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omments/comment4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ISTADO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PROYECCIÓN" sheetId="3" state="visible" r:id="rId3"/>
    <sheet xmlns:r="http://schemas.openxmlformats.org/officeDocument/2006/relationships" name="COBRANZA" sheetId="4" state="visible" r:id="rId4"/>
    <sheet xmlns:r="http://schemas.openxmlformats.org/officeDocument/2006/relationships" name="ESTADO DE CUENTA" sheetId="5" state="visible" r:id="rId5"/>
    <sheet xmlns:r="http://schemas.openxmlformats.org/officeDocument/2006/relationships" name="CARTERA TOTAL" sheetId="6" state="visible" r:id="rId6"/>
    <sheet xmlns:r="http://schemas.openxmlformats.org/officeDocument/2006/relationships" name="DATOS" sheetId="7" state="visible" r:id="rId7"/>
    <sheet xmlns:r="http://schemas.openxmlformats.org/officeDocument/2006/relationships" name="RESUMEN" sheetId="8" state="visible" r:id="rId8"/>
  </sheets>
  <definedNames>
    <definedName name="_xlnm._FilterDatabase" localSheetId="0" hidden="1">'LISTADO'!$B$2:$S$520</definedName>
    <definedName name="_xlnm._FilterDatabase" localSheetId="1" hidden="1">'VENTAS'!$A$2:$W$513</definedName>
    <definedName name="_xlnm._FilterDatabase" localSheetId="2" hidden="1">'PROYECCIÓN'!$B$3:$J$514</definedName>
    <definedName name="_xlnm._FilterDatabase" localSheetId="3" hidden="1">'COBRANZA'!$B$2:$AP$2</definedName>
    <definedName name="_xlnm._FilterDatabase" localSheetId="5" hidden="1">'CARTERA TOTAL'!$B$2:$J$513</definedName>
  </definedNames>
  <calcPr calcId="124519" fullCalcOnLoad="1"/>
</workbook>
</file>

<file path=xl/styles.xml><?xml version="1.0" encoding="utf-8"?>
<styleSheet xmlns="http://schemas.openxmlformats.org/spreadsheetml/2006/main">
  <numFmts count="29">
    <numFmt numFmtId="164" formatCode="_-* #,##0_-;\-* #,##0_-;_-* &quot;-&quot;??_-;_-@"/>
    <numFmt numFmtId="165" formatCode="_-&quot;$&quot;\ * #,##0_-;\-&quot;$&quot;\ * #,##0_-;_-&quot;$&quot;\ * &quot;-&quot;??_-;_-@"/>
    <numFmt numFmtId="166" formatCode="&quot;$&quot;#,##0.00"/>
    <numFmt numFmtId="167" formatCode="d/m/yyyy"/>
    <numFmt numFmtId="168" formatCode="0.000%"/>
    <numFmt numFmtId="169" formatCode="dd/mm"/>
    <numFmt numFmtId="170" formatCode="_-&quot;$&quot;\ * #,##0.00_-;\-&quot;$&quot;\ * #,##0.00_-;_-&quot;$&quot;\ * &quot;-&quot;??_-;_-@"/>
    <numFmt numFmtId="171" formatCode="0.0"/>
    <numFmt numFmtId="172" formatCode="_-[$$-240A]\ * #,##0_-;\-[$$-240A]\ * #,##0_-;_-[$$-240A]\ * &quot;-&quot;_-;_-@"/>
    <numFmt numFmtId="173" formatCode="&quot;$&quot;#,##0"/>
    <numFmt numFmtId="174" formatCode="dd/mm/yyyy"/>
    <numFmt numFmtId="175" formatCode="_-&quot;$&quot;* #,##0.00_-;_-&quot;$&quot;* \-#,##0.00_-;_-&quot;$&quot;* &quot;-&quot;??_-;_-@"/>
    <numFmt numFmtId="176" formatCode="d\-m\-yy"/>
    <numFmt numFmtId="177" formatCode="d-m-yy"/>
    <numFmt numFmtId="178" formatCode="d/m/yy"/>
    <numFmt numFmtId="179" formatCode="dd/mm/yy"/>
    <numFmt numFmtId="180" formatCode="0.00000%"/>
    <numFmt numFmtId="181" formatCode="d/M/yyyy"/>
    <numFmt numFmtId="182" formatCode="0.0000%"/>
    <numFmt numFmtId="183" formatCode="d\-m"/>
    <numFmt numFmtId="184" formatCode="[$ $]#,##0"/>
    <numFmt numFmtId="185" formatCode="_-&quot;$&quot;* #,##0_-;_-&quot;$&quot;* \-#,##0_-;_-&quot;$&quot;* &quot;-&quot;??_-;_-@"/>
    <numFmt numFmtId="186" formatCode="d\-m\-yyyy"/>
    <numFmt numFmtId="187" formatCode="mmmm\ \d\e\ yyyy"/>
    <numFmt numFmtId="188" formatCode="0.0%"/>
    <numFmt numFmtId="189" formatCode="_-&quot;$&quot;\ * #,##0_-;\-&quot;$&quot;\ * #,##0_-;_-&quot;$&quot;\ * &quot;-&quot;_-;_-@"/>
    <numFmt numFmtId="190" formatCode="#,##0;;&quot;-&quot;"/>
    <numFmt numFmtId="191" formatCode="d-m-yyyy"/>
    <numFmt numFmtId="192" formatCode="d\.m\.yy"/>
  </numFmts>
  <fonts count="44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rgb="FFFFFFFF"/>
      <sz val="11"/>
    </font>
    <font>
      <name val="Calibri"/>
      <b val="1"/>
      <color theme="1"/>
      <sz val="11"/>
    </font>
    <font>
      <name val="Calibri"/>
      <color theme="1"/>
      <scheme val="minor"/>
    </font>
    <font>
      <name val="Calibri"/>
      <b val="1"/>
      <color theme="0"/>
      <sz val="11"/>
    </font>
    <font>
      <name val="Arial"/>
      <color theme="1"/>
      <sz val="11"/>
    </font>
    <font>
      <name val="Arial"/>
      <color rgb="FF000000"/>
      <sz val="11"/>
    </font>
    <font>
      <name val="Calibri"/>
      <color rgb="FF000000"/>
      <sz val="11"/>
    </font>
    <font>
      <name val="Arial"/>
      <color rgb="FF000000"/>
      <sz val="10"/>
    </font>
    <font>
      <name val="Calibri"/>
      <color rgb="FF000000"/>
      <sz val="10"/>
    </font>
    <font>
      <name val="Calibri"/>
      <color theme="1"/>
      <sz val="8"/>
    </font>
    <font>
      <name val="Arial"/>
      <color rgb="FF000000"/>
      <sz val="12"/>
    </font>
    <font>
      <name val="Calibri"/>
      <color theme="1"/>
      <sz val="10"/>
    </font>
    <font>
      <name val="Arial"/>
      <color theme="1"/>
      <sz val="10"/>
    </font>
    <font>
      <name val="Arial"/>
      <b val="1"/>
      <color rgb="FF000000"/>
      <sz val="12"/>
    </font>
    <font>
      <name val="Arial"/>
      <color theme="1"/>
      <sz val="9"/>
    </font>
    <font>
      <name val="Arial"/>
      <b val="1"/>
      <color rgb="FF000000"/>
      <sz val="10"/>
    </font>
    <font>
      <name val="Calibri"/>
      <color rgb="FF000000"/>
      <sz val="10"/>
      <scheme val="minor"/>
    </font>
    <font>
      <name val="Arial"/>
      <color rgb="FF000000"/>
      <sz val="9"/>
    </font>
    <font>
      <name val="Calibri"/>
      <color rgb="FF000000"/>
      <sz val="12"/>
    </font>
    <font>
      <name val="Calibri"/>
      <b val="1"/>
      <color theme="1"/>
      <sz val="15"/>
    </font>
    <font>
      <name val="Calibri"/>
      <color theme="1"/>
      <sz val="15"/>
    </font>
    <font>
      <name val="Calibri"/>
      <color theme="1"/>
      <sz val="12"/>
    </font>
    <font>
      <name val="Calibri"/>
      <b val="1"/>
      <color rgb="FFFFFFFF"/>
      <sz val="13"/>
    </font>
    <font/>
    <font>
      <name val="Calibri"/>
      <color theme="1"/>
      <sz val="13"/>
    </font>
    <font>
      <name val="Calibri"/>
      <b val="1"/>
      <color theme="1"/>
      <sz val="12"/>
    </font>
    <font>
      <name val="Calibri"/>
      <b val="1"/>
      <color theme="1"/>
      <sz val="10"/>
    </font>
    <font>
      <name val="Century Gothic"/>
      <color rgb="FF000000"/>
      <sz val="11"/>
    </font>
    <font>
      <name val="Century Gothic"/>
      <color rgb="FF000000"/>
      <sz val="10"/>
    </font>
    <font>
      <name val="Calibri"/>
      <b val="1"/>
      <color rgb="FFFFFFFF"/>
      <sz val="15"/>
    </font>
    <font>
      <name val="Calibri"/>
      <b val="1"/>
      <color theme="1"/>
      <sz val="14"/>
    </font>
    <font>
      <name val="Calibri"/>
      <b val="1"/>
      <i val="1"/>
      <color theme="1"/>
      <sz val="11"/>
    </font>
    <font>
      <name val="Calibri"/>
      <b val="1"/>
      <color rgb="FF1F4E79"/>
      <sz val="16"/>
    </font>
    <font>
      <name val="Calibri"/>
      <b val="1"/>
      <color rgb="FF006100"/>
      <sz val="11"/>
    </font>
    <font>
      <name val="Calibri"/>
      <b val="1"/>
      <color rgb="FF9C5700"/>
      <sz val="11"/>
    </font>
    <font>
      <name val="Calibri"/>
      <b val="1"/>
      <color rgb="FF1F4E79"/>
      <sz val="11"/>
    </font>
    <font>
      <name val="Calibri"/>
      <i val="1"/>
      <color rgb="FF808080"/>
      <sz val="9"/>
    </font>
    <font>
      <name val="Calibri"/>
      <b val="1"/>
      <color rgb="FF1F4E79"/>
      <sz val="14"/>
    </font>
    <font>
      <name val="Calibri"/>
      <b val="1"/>
      <color rgb="FF9C6500"/>
      <sz val="11"/>
    </font>
    <font>
      <name val="Calibri"/>
      <color rgb="FFFF0000"/>
      <sz val="11"/>
    </font>
    <font>
      <name val="Calibri"/>
      <b val="1"/>
      <color rgb="FF9C0006"/>
      <sz val="11"/>
    </font>
    <font>
      <name val="Calibri"/>
      <b val="1"/>
      <color rgb="FF0000FF"/>
      <sz val="11"/>
    </font>
  </fonts>
  <fills count="20">
    <fill>
      <patternFill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A8D08D"/>
        <bgColor rgb="FFA8D08D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ADADA"/>
        <bgColor rgb="FFDADADA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B7B7B7"/>
        <bgColor rgb="FFB7B7B7"/>
      </patternFill>
    </fill>
    <fill>
      <patternFill patternType="solid">
        <fgColor rgb="FFCC0000"/>
        <bgColor rgb="FFCC0000"/>
      </patternFill>
    </fill>
    <fill>
      <patternFill patternType="solid">
        <fgColor rgb="FFDDEBF7"/>
        <bgColor rgb="FFDDEBF7"/>
      </patternFill>
    </fill>
    <fill>
      <patternFill patternType="solid">
        <fgColor rgb="FFFFC7CE"/>
        <bgColor rgb="FFFFC7CE"/>
      </patternFill>
    </fill>
    <fill>
      <patternFill patternType="solid">
        <fgColor rgb="FF00FF00"/>
        <bgColor rgb="FF00FF00"/>
      </patternFill>
    </fill>
  </fills>
  <borders count="94">
    <border/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hair">
        <color rgb="FF000000"/>
      </right>
      <top style="medium">
        <color rgb="FF000000"/>
      </top>
      <bottom/>
    </border>
    <border>
      <left style="hair">
        <color rgb="FF000000"/>
      </left>
      <right style="hair">
        <color rgb="FF000000"/>
      </right>
      <top style="medium">
        <color rgb="FF000000"/>
      </top>
      <bottom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/>
    </border>
    <border>
      <left/>
      <top/>
      <bottom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medium">
        <color rgb="FF000000"/>
      </right>
      <top/>
      <bottom style="hair">
        <color rgb="FF000000"/>
      </bottom>
    </border>
    <border>
      <left style="hair">
        <color rgb="FF000000"/>
      </left>
      <right/>
      <top/>
      <bottom style="hair">
        <color rgb="FF000000"/>
      </bottom>
    </border>
    <border>
      <left style="dotted">
        <color rgb="FF000000"/>
      </left>
      <right style="dotted">
        <color rgb="FF000000"/>
      </right>
      <top/>
      <bottom style="dotted">
        <color rgb="FF000000"/>
      </bottom>
    </border>
    <border>
      <left style="dotted">
        <color rgb="FF000000"/>
      </left>
      <right/>
      <top/>
      <bottom style="dotted">
        <color rgb="FF000000"/>
      </bottom>
    </border>
    <border>
      <left style="dotted">
        <color rgb="FF000000"/>
      </left>
      <right/>
      <top style="dotted">
        <color rgb="FF000000"/>
      </top>
      <bottom style="dotted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dotted">
        <color rgb="FF000000"/>
      </right>
      <top style="medium">
        <color rgb="FF000000"/>
      </top>
      <bottom/>
    </border>
    <border>
      <left style="dotted">
        <color rgb="FF000000"/>
      </left>
      <right style="dotted">
        <color rgb="FF000000"/>
      </right>
      <top style="medium">
        <color rgb="FF000000"/>
      </top>
      <bottom/>
    </border>
    <border>
      <left style="dotted">
        <color rgb="FF000000"/>
      </left>
      <top style="medium">
        <color rgb="FF000000"/>
      </top>
      <bottom/>
    </border>
    <border>
      <left style="dotted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/>
    </border>
    <border>
      <top style="thick">
        <color rgb="FF000000"/>
      </top>
      <bottom/>
    </border>
    <border>
      <right style="thick">
        <color rgb="FF000000"/>
      </right>
      <top style="thick">
        <color rgb="FF000000"/>
      </top>
      <bottom/>
    </border>
    <border>
      <left style="thick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medium">
        <color rgb="FF000000"/>
      </top>
      <bottom style="hair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medium">
        <color rgb="FF000000"/>
      </right>
      <top style="dotted">
        <color rgb="FF000000"/>
      </top>
    </border>
    <border>
      <left style="thick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ck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hair">
        <color rgb="FF000000"/>
      </left>
      <right/>
      <top style="medium">
        <color rgb="FF000000"/>
      </top>
      <bottom style="hair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/>
    </border>
    <border>
      <right style="thick">
        <color rgb="FF000000"/>
      </right>
      <top style="thick">
        <color rgb="FF000000"/>
      </top>
    </border>
    <border>
      <top style="medium">
        <color rgb="FF000000"/>
      </top>
    </border>
    <border>
      <right style="hair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medium">
        <color rgb="FF000000"/>
      </left>
      <right style="dotted">
        <color rgb="FF000000"/>
      </right>
      <top style="medium">
        <color rgb="FF000000"/>
      </top>
      <bottom/>
    </border>
    <border>
      <right style="dotted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528"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center"/>
    </xf>
    <xf numFmtId="165" fontId="1" fillId="0" borderId="0" pivotButton="0" quotePrefix="0" xfId="0"/>
    <xf numFmtId="166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167" fontId="1" fillId="0" borderId="0" pivotButton="0" quotePrefix="0" xfId="0"/>
    <xf numFmtId="164" fontId="2" fillId="2" borderId="1" applyAlignment="1" pivotButton="0" quotePrefix="0" xfId="0">
      <alignment horizontal="center" vertical="center" wrapText="1"/>
    </xf>
    <xf numFmtId="165" fontId="3" fillId="0" borderId="2" pivotButton="0" quotePrefix="0" xfId="0"/>
    <xf numFmtId="0" fontId="2" fillId="2" borderId="3" applyAlignment="1" pivotButton="0" quotePrefix="0" xfId="0">
      <alignment horizontal="center" vertical="center" wrapText="1"/>
    </xf>
    <xf numFmtId="14" fontId="1" fillId="0" borderId="0" pivotButton="0" quotePrefix="0" xfId="0"/>
    <xf numFmtId="165" fontId="2" fillId="2" borderId="3" applyAlignment="1" pivotButton="0" quotePrefix="0" xfId="0">
      <alignment horizontal="center" vertical="center" wrapText="1"/>
    </xf>
    <xf numFmtId="0" fontId="4" fillId="0" borderId="4" pivotButton="0" quotePrefix="0" xfId="0"/>
    <xf numFmtId="1" fontId="5" fillId="2" borderId="3" applyAlignment="1" pivotButton="0" quotePrefix="0" xfId="0">
      <alignment horizontal="center" vertical="center" wrapText="1"/>
    </xf>
    <xf numFmtId="0" fontId="1" fillId="0" borderId="0" pivotButton="0" quotePrefix="0" xfId="0"/>
    <xf numFmtId="168" fontId="1" fillId="0" borderId="4" pivotButton="0" quotePrefix="0" xfId="0"/>
    <xf numFmtId="169" fontId="3" fillId="3" borderId="5" applyAlignment="1" pivotButton="0" quotePrefix="0" xfId="0">
      <alignment horizontal="center"/>
    </xf>
    <xf numFmtId="3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/>
    </xf>
    <xf numFmtId="0" fontId="5" fillId="4" borderId="6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 wrapText="1"/>
    </xf>
    <xf numFmtId="14" fontId="3" fillId="3" borderId="5" applyAlignment="1" pivotButton="0" quotePrefix="0" xfId="0">
      <alignment horizontal="center"/>
    </xf>
    <xf numFmtId="0" fontId="2" fillId="4" borderId="7" applyAlignment="1" pivotButton="0" quotePrefix="0" xfId="0">
      <alignment horizontal="center" vertical="center" wrapText="1"/>
    </xf>
    <xf numFmtId="164" fontId="5" fillId="2" borderId="8" applyAlignment="1" pivotButton="0" quotePrefix="0" xfId="0">
      <alignment horizontal="center" vertical="center" wrapText="1"/>
    </xf>
    <xf numFmtId="170" fontId="3" fillId="3" borderId="5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2" fillId="4" borderId="10" applyAlignment="1" pivotButton="0" quotePrefix="0" xfId="0">
      <alignment horizontal="center" vertical="center" wrapText="1"/>
    </xf>
    <xf numFmtId="165" fontId="2" fillId="2" borderId="9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166" fontId="2" fillId="2" borderId="9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165" fontId="2" fillId="2" borderId="12" applyAlignment="1" pivotButton="0" quotePrefix="0" xfId="0">
      <alignment horizontal="center" vertical="center" wrapText="1"/>
    </xf>
    <xf numFmtId="167" fontId="5" fillId="2" borderId="9" applyAlignment="1" pivotButton="0" quotePrefix="0" xfId="0">
      <alignment horizontal="center" vertical="center" wrapText="1"/>
    </xf>
    <xf numFmtId="168" fontId="2" fillId="4" borderId="4" applyAlignment="1" pivotButton="0" quotePrefix="0" xfId="0">
      <alignment horizontal="center" vertical="center" wrapText="1"/>
    </xf>
    <xf numFmtId="14" fontId="5" fillId="2" borderId="9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5" borderId="14" applyAlignment="1" pivotButton="0" quotePrefix="0" xfId="0">
      <alignment horizontal="center"/>
    </xf>
    <xf numFmtId="3" fontId="5" fillId="2" borderId="9" applyAlignment="1" pivotButton="0" quotePrefix="0" xfId="0">
      <alignment horizontal="center" vertical="center" wrapText="1"/>
    </xf>
    <xf numFmtId="0" fontId="2" fillId="2" borderId="9" applyAlignment="1" pivotButton="0" quotePrefix="0" xfId="0">
      <alignment horizontal="center" vertical="center" wrapText="1"/>
    </xf>
    <xf numFmtId="166" fontId="5" fillId="2" borderId="9" applyAlignment="1" pivotButton="0" quotePrefix="0" xfId="0">
      <alignment horizontal="center" vertical="center" wrapText="1"/>
    </xf>
    <xf numFmtId="0" fontId="1" fillId="0" borderId="15" pivotButton="0" quotePrefix="0" xfId="0"/>
    <xf numFmtId="171" fontId="6" fillId="5" borderId="14" applyAlignment="1" pivotButton="0" quotePrefix="0" xfId="0">
      <alignment horizontal="center"/>
    </xf>
    <xf numFmtId="0" fontId="2" fillId="2" borderId="16" applyAlignment="1" pivotButton="0" quotePrefix="0" xfId="0">
      <alignment horizontal="center" vertical="center" wrapText="1"/>
    </xf>
    <xf numFmtId="172" fontId="7" fillId="5" borderId="14" applyAlignment="1" pivotButton="0" quotePrefix="0" xfId="0">
      <alignment horizontal="center" vertical="center"/>
    </xf>
    <xf numFmtId="0" fontId="1" fillId="0" borderId="14" pivotButton="0" quotePrefix="0" xfId="0"/>
    <xf numFmtId="172" fontId="1" fillId="5" borderId="14" pivotButton="0" quotePrefix="0" xfId="0"/>
    <xf numFmtId="172" fontId="7" fillId="0" borderId="14" applyAlignment="1" pivotButton="0" quotePrefix="0" xfId="0">
      <alignment horizontal="center"/>
    </xf>
    <xf numFmtId="172" fontId="7" fillId="5" borderId="14" applyAlignment="1" pivotButton="0" quotePrefix="0" xfId="0">
      <alignment horizontal="center"/>
    </xf>
    <xf numFmtId="0" fontId="1" fillId="0" borderId="17" applyAlignment="1" pivotButton="0" quotePrefix="0" xfId="0">
      <alignment horizontal="center" vertical="center"/>
    </xf>
    <xf numFmtId="1" fontId="7" fillId="0" borderId="14" applyAlignment="1" pivotButton="0" quotePrefix="0" xfId="0">
      <alignment horizontal="center"/>
    </xf>
    <xf numFmtId="172" fontId="1" fillId="5" borderId="14" applyAlignment="1" pivotButton="0" quotePrefix="0" xfId="0">
      <alignment horizontal="center"/>
    </xf>
    <xf numFmtId="0" fontId="1" fillId="0" borderId="18" applyAlignment="1" pivotButton="0" quotePrefix="0" xfId="0">
      <alignment horizontal="center"/>
    </xf>
    <xf numFmtId="172" fontId="1" fillId="5" borderId="19" pivotButton="0" quotePrefix="0" xfId="0"/>
    <xf numFmtId="172" fontId="1" fillId="5" borderId="20" pivotButton="0" quotePrefix="0" xfId="0"/>
    <xf numFmtId="165" fontId="1" fillId="6" borderId="18" pivotButton="0" quotePrefix="0" xfId="0"/>
    <xf numFmtId="172" fontId="1" fillId="5" borderId="4" pivotButton="0" quotePrefix="0" xfId="0"/>
    <xf numFmtId="166" fontId="1" fillId="0" borderId="18" pivotButton="0" quotePrefix="0" xfId="0"/>
    <xf numFmtId="168" fontId="1" fillId="5" borderId="4" pivotButton="0" quotePrefix="0" xfId="0"/>
    <xf numFmtId="167" fontId="1" fillId="0" borderId="18" pivotButton="0" quotePrefix="0" xfId="0"/>
    <xf numFmtId="165" fontId="1" fillId="0" borderId="18" pivotButton="0" quotePrefix="0" xfId="0"/>
    <xf numFmtId="172" fontId="1" fillId="5" borderId="21" pivotButton="0" quotePrefix="0" xfId="0"/>
    <xf numFmtId="172" fontId="1" fillId="5" borderId="5" pivotButton="0" quotePrefix="0" xfId="0"/>
    <xf numFmtId="0" fontId="1" fillId="0" borderId="18" pivotButton="0" quotePrefix="0" xfId="0"/>
    <xf numFmtId="3" fontId="1" fillId="0" borderId="18" applyAlignment="1" pivotButton="0" quotePrefix="0" xfId="0">
      <alignment horizontal="center"/>
    </xf>
    <xf numFmtId="173" fontId="1" fillId="0" borderId="18" pivotButton="0" quotePrefix="0" xfId="0"/>
    <xf numFmtId="172" fontId="1" fillId="0" borderId="0" applyAlignment="1" pivotButton="0" quotePrefix="0" xfId="0">
      <alignment horizontal="center"/>
    </xf>
    <xf numFmtId="173" fontId="1" fillId="0" borderId="22" pivotButton="0" quotePrefix="0" xfId="0"/>
    <xf numFmtId="172" fontId="1" fillId="0" borderId="0" pivotButton="0" quotePrefix="0" xfId="0"/>
    <xf numFmtId="172" fontId="6" fillId="5" borderId="14" applyAlignment="1" pivotButton="0" quotePrefix="0" xfId="0">
      <alignment horizontal="center"/>
    </xf>
    <xf numFmtId="172" fontId="7" fillId="5" borderId="14" applyAlignment="1" pivotButton="0" quotePrefix="0" xfId="0">
      <alignment horizontal="center"/>
    </xf>
    <xf numFmtId="0" fontId="8" fillId="0" borderId="18" pivotButton="0" quotePrefix="0" xfId="0"/>
    <xf numFmtId="0" fontId="8" fillId="0" borderId="18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6" fillId="5" borderId="5" applyAlignment="1" pivotButton="0" quotePrefix="0" xfId="0">
      <alignment horizontal="center"/>
    </xf>
    <xf numFmtId="3" fontId="8" fillId="7" borderId="18" applyAlignment="1" pivotButton="0" quotePrefix="0" xfId="0">
      <alignment horizontal="center"/>
    </xf>
    <xf numFmtId="174" fontId="1" fillId="0" borderId="18" pivotButton="0" quotePrefix="0" xfId="0"/>
    <xf numFmtId="0" fontId="1" fillId="5" borderId="4" pivotButton="0" quotePrefix="0" xfId="0"/>
    <xf numFmtId="0" fontId="1" fillId="5" borderId="21" pivotButton="0" quotePrefix="0" xfId="0"/>
    <xf numFmtId="0" fontId="1" fillId="5" borderId="5" pivotButton="0" quotePrefix="0" xfId="0"/>
    <xf numFmtId="0" fontId="8" fillId="7" borderId="18" pivotButton="0" quotePrefix="0" xfId="0"/>
    <xf numFmtId="0" fontId="8" fillId="7" borderId="18" applyAlignment="1" pivotButton="0" quotePrefix="0" xfId="0">
      <alignment horizontal="center"/>
    </xf>
    <xf numFmtId="171" fontId="7" fillId="5" borderId="5" applyAlignment="1" pivotButton="0" quotePrefix="0" xfId="0">
      <alignment horizontal="center"/>
    </xf>
    <xf numFmtId="173" fontId="1" fillId="8" borderId="18" pivotButton="0" quotePrefix="0" xfId="0"/>
    <xf numFmtId="166" fontId="3" fillId="3" borderId="5" applyAlignment="1" pivotButton="0" quotePrefix="0" xfId="0">
      <alignment horizontal="center"/>
    </xf>
    <xf numFmtId="0" fontId="9" fillId="7" borderId="18" applyAlignment="1" pivotButton="0" quotePrefix="0" xfId="0">
      <alignment horizontal="center"/>
    </xf>
    <xf numFmtId="164" fontId="5" fillId="0" borderId="0" applyAlignment="1" pivotButton="0" quotePrefix="0" xfId="0">
      <alignment horizontal="center" vertical="center" wrapText="1"/>
    </xf>
    <xf numFmtId="164" fontId="5" fillId="2" borderId="23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165" fontId="2" fillId="2" borderId="24" applyAlignment="1" pivotButton="0" quotePrefix="0" xfId="0">
      <alignment horizontal="center" vertical="center" wrapText="1"/>
    </xf>
    <xf numFmtId="173" fontId="1" fillId="7" borderId="18" pivotButton="0" quotePrefix="0" xfId="0"/>
    <xf numFmtId="165" fontId="5" fillId="2" borderId="24" applyAlignment="1" pivotButton="0" quotePrefix="0" xfId="0">
      <alignment horizontal="center" vertical="center" wrapText="1"/>
    </xf>
    <xf numFmtId="14" fontId="5" fillId="2" borderId="24" applyAlignment="1" pivotButton="0" quotePrefix="0" xfId="0">
      <alignment horizontal="center" vertical="center" wrapText="1"/>
    </xf>
    <xf numFmtId="3" fontId="5" fillId="2" borderId="24" applyAlignment="1" pivotButton="0" quotePrefix="0" xfId="0">
      <alignment horizontal="center" vertical="center" wrapText="1"/>
    </xf>
    <xf numFmtId="170" fontId="5" fillId="2" borderId="24" applyAlignment="1" pivotButton="0" quotePrefix="0" xfId="0">
      <alignment horizontal="center" vertical="center" wrapText="1"/>
    </xf>
    <xf numFmtId="14" fontId="5" fillId="2" borderId="23" applyAlignment="1" pivotButton="0" quotePrefix="0" xfId="0">
      <alignment horizontal="center" vertical="center" wrapText="1"/>
    </xf>
    <xf numFmtId="175" fontId="5" fillId="2" borderId="24" applyAlignment="1" pivotButton="0" quotePrefix="0" xfId="0">
      <alignment horizontal="center" vertical="center" wrapText="1"/>
    </xf>
    <xf numFmtId="176" fontId="1" fillId="5" borderId="4" pivotButton="0" quotePrefix="0" xfId="0"/>
    <xf numFmtId="0" fontId="2" fillId="2" borderId="24" applyAlignment="1" pivotButton="0" quotePrefix="0" xfId="0">
      <alignment horizontal="center" vertical="center" wrapText="1"/>
    </xf>
    <xf numFmtId="10" fontId="1" fillId="5" borderId="4" pivotButton="0" quotePrefix="0" xfId="0"/>
    <xf numFmtId="170" fontId="5" fillId="2" borderId="25" applyAlignment="1" pivotButton="0" quotePrefix="0" xfId="0">
      <alignment horizontal="center" vertical="center" wrapText="1"/>
    </xf>
    <xf numFmtId="172" fontId="7" fillId="5" borderId="5" applyAlignment="1" pivotButton="0" quotePrefix="0" xfId="0">
      <alignment horizontal="center"/>
    </xf>
    <xf numFmtId="3" fontId="8" fillId="0" borderId="18" applyAlignment="1" pivotButton="0" quotePrefix="0" xfId="0">
      <alignment horizontal="center"/>
    </xf>
    <xf numFmtId="0" fontId="10" fillId="7" borderId="18" applyAlignment="1" pivotButton="0" quotePrefix="0" xfId="0">
      <alignment horizontal="center"/>
    </xf>
    <xf numFmtId="170" fontId="5" fillId="2" borderId="26" applyAlignment="1" pivotButton="0" quotePrefix="0" xfId="0">
      <alignment horizontal="center" vertical="center" wrapText="1"/>
    </xf>
    <xf numFmtId="166" fontId="5" fillId="2" borderId="26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15" applyAlignment="1" pivotButton="0" quotePrefix="0" xfId="0">
      <alignment horizontal="center" vertical="center"/>
    </xf>
    <xf numFmtId="165" fontId="1" fillId="0" borderId="14" pivotButton="0" quotePrefix="0" xfId="0"/>
    <xf numFmtId="14" fontId="1" fillId="0" borderId="14" pivotButton="0" quotePrefix="0" xfId="0"/>
    <xf numFmtId="3" fontId="1" fillId="0" borderId="14" applyAlignment="1" pivotButton="0" quotePrefix="0" xfId="0">
      <alignment horizontal="center"/>
    </xf>
    <xf numFmtId="170" fontId="1" fillId="0" borderId="14" pivotButton="0" quotePrefix="0" xfId="0"/>
    <xf numFmtId="0" fontId="1" fillId="5" borderId="27" applyAlignment="1" pivotButton="0" quotePrefix="0" xfId="0">
      <alignment horizontal="center"/>
    </xf>
    <xf numFmtId="14" fontId="1" fillId="9" borderId="15" pivotButton="0" quotePrefix="0" xfId="0"/>
    <xf numFmtId="171" fontId="6" fillId="5" borderId="27" applyAlignment="1" pivotButton="0" quotePrefix="0" xfId="0">
      <alignment horizontal="center"/>
    </xf>
    <xf numFmtId="172" fontId="7" fillId="5" borderId="27" applyAlignment="1" pivotButton="0" quotePrefix="0" xfId="0">
      <alignment horizontal="center" vertical="center"/>
    </xf>
    <xf numFmtId="172" fontId="6" fillId="5" borderId="27" applyAlignment="1" pivotButton="0" quotePrefix="0" xfId="0">
      <alignment horizontal="center"/>
    </xf>
    <xf numFmtId="172" fontId="1" fillId="5" borderId="28" pivotButton="0" quotePrefix="0" xfId="0"/>
    <xf numFmtId="1" fontId="11" fillId="0" borderId="14" applyAlignment="1" pivotButton="0" quotePrefix="0" xfId="0">
      <alignment horizontal="center" vertical="center"/>
    </xf>
    <xf numFmtId="175" fontId="1" fillId="0" borderId="14" pivotButton="0" quotePrefix="0" xfId="0"/>
    <xf numFmtId="0" fontId="1" fillId="5" borderId="18" applyAlignment="1" pivotButton="0" quotePrefix="0" xfId="0">
      <alignment horizontal="center"/>
    </xf>
    <xf numFmtId="171" fontId="6" fillId="5" borderId="18" applyAlignment="1" pivotButton="0" quotePrefix="0" xfId="0">
      <alignment horizontal="center"/>
    </xf>
    <xf numFmtId="172" fontId="7" fillId="5" borderId="18" applyAlignment="1" pivotButton="0" quotePrefix="0" xfId="0">
      <alignment horizontal="center" vertical="center"/>
    </xf>
    <xf numFmtId="172" fontId="6" fillId="5" borderId="18" applyAlignment="1" pivotButton="0" quotePrefix="0" xfId="0">
      <alignment horizontal="center"/>
    </xf>
    <xf numFmtId="172" fontId="1" fillId="5" borderId="29" pivotButton="0" quotePrefix="0" xfId="0"/>
    <xf numFmtId="0" fontId="1" fillId="0" borderId="30" pivotButton="0" quotePrefix="0" xfId="0"/>
    <xf numFmtId="0" fontId="6" fillId="5" borderId="18" applyAlignment="1" pivotButton="0" quotePrefix="0" xfId="0">
      <alignment horizontal="center"/>
    </xf>
    <xf numFmtId="3" fontId="8" fillId="0" borderId="0" pivotButton="0" quotePrefix="0" xfId="0"/>
    <xf numFmtId="0" fontId="8" fillId="0" borderId="0" pivotButton="0" quotePrefix="0" xfId="0"/>
    <xf numFmtId="171" fontId="12" fillId="5" borderId="5" applyAlignment="1" pivotButton="0" quotePrefix="0" xfId="0">
      <alignment horizontal="center"/>
    </xf>
    <xf numFmtId="177" fontId="1" fillId="5" borderId="4" pivotButton="0" quotePrefix="0" xfId="0"/>
    <xf numFmtId="0" fontId="1" fillId="5" borderId="18" applyAlignment="1" pivotButton="0" quotePrefix="0" xfId="0">
      <alignment horizontal="center"/>
    </xf>
    <xf numFmtId="2" fontId="7" fillId="5" borderId="5" applyAlignment="1" pivotButton="0" quotePrefix="0" xfId="0">
      <alignment horizontal="center"/>
    </xf>
    <xf numFmtId="3" fontId="1" fillId="0" borderId="18" applyAlignment="1" pivotButton="0" quotePrefix="0" xfId="0">
      <alignment horizontal="center"/>
    </xf>
    <xf numFmtId="172" fontId="6" fillId="5" borderId="18" applyAlignment="1" pivotButton="0" quotePrefix="0" xfId="0">
      <alignment horizontal="center"/>
    </xf>
    <xf numFmtId="3" fontId="12" fillId="7" borderId="0" pivotButton="0" quotePrefix="0" xfId="0"/>
    <xf numFmtId="0" fontId="9" fillId="7" borderId="5" pivotButton="0" quotePrefix="0" xfId="0"/>
    <xf numFmtId="168" fontId="1" fillId="5" borderId="4" pivotButton="0" quotePrefix="0" xfId="0"/>
    <xf numFmtId="172" fontId="1" fillId="5" borderId="4" pivotButton="0" quotePrefix="0" xfId="0"/>
    <xf numFmtId="0" fontId="1" fillId="5" borderId="21" pivotButton="0" quotePrefix="0" xfId="0"/>
    <xf numFmtId="0" fontId="4" fillId="8" borderId="0" pivotButton="0" quotePrefix="0" xfId="0"/>
    <xf numFmtId="0" fontId="1" fillId="8" borderId="14" applyAlignment="1" pivotButton="0" quotePrefix="0" xfId="0">
      <alignment horizontal="center"/>
    </xf>
    <xf numFmtId="0" fontId="1" fillId="8" borderId="18" applyAlignment="1" pivotButton="0" quotePrefix="0" xfId="0">
      <alignment horizontal="center"/>
    </xf>
    <xf numFmtId="0" fontId="6" fillId="8" borderId="18" applyAlignment="1" pivotButton="0" quotePrefix="0" xfId="0">
      <alignment horizontal="center"/>
    </xf>
    <xf numFmtId="2" fontId="7" fillId="8" borderId="5" applyAlignment="1" pivotButton="0" quotePrefix="0" xfId="0">
      <alignment horizontal="center"/>
    </xf>
    <xf numFmtId="172" fontId="7" fillId="8" borderId="18" applyAlignment="1" pivotButton="0" quotePrefix="0" xfId="0">
      <alignment horizontal="center" vertical="center"/>
    </xf>
    <xf numFmtId="172" fontId="6" fillId="8" borderId="18" applyAlignment="1" pivotButton="0" quotePrefix="0" xfId="0">
      <alignment horizontal="center"/>
    </xf>
    <xf numFmtId="172" fontId="7" fillId="8" borderId="14" applyAlignment="1" pivotButton="0" quotePrefix="0" xfId="0">
      <alignment horizontal="center"/>
    </xf>
    <xf numFmtId="172" fontId="1" fillId="8" borderId="29" pivotButton="0" quotePrefix="0" xfId="0"/>
    <xf numFmtId="172" fontId="1" fillId="8" borderId="20" pivotButton="0" quotePrefix="0" xfId="0"/>
    <xf numFmtId="0" fontId="1" fillId="8" borderId="4" pivotButton="0" quotePrefix="0" xfId="0"/>
    <xf numFmtId="168" fontId="1" fillId="8" borderId="4" pivotButton="0" quotePrefix="0" xfId="0"/>
    <xf numFmtId="172" fontId="1" fillId="8" borderId="4" pivotButton="0" quotePrefix="0" xfId="0"/>
    <xf numFmtId="0" fontId="1" fillId="8" borderId="21" pivotButton="0" quotePrefix="0" xfId="0"/>
    <xf numFmtId="0" fontId="1" fillId="8" borderId="5" pivotButton="0" quotePrefix="0" xfId="0"/>
    <xf numFmtId="172" fontId="1" fillId="8" borderId="0" applyAlignment="1" pivotButton="0" quotePrefix="0" xfId="0">
      <alignment horizontal="center"/>
    </xf>
    <xf numFmtId="3" fontId="7" fillId="7" borderId="5" pivotButton="0" quotePrefix="0" xfId="0"/>
    <xf numFmtId="173" fontId="1" fillId="6" borderId="18" pivotButton="0" quotePrefix="0" xfId="0"/>
    <xf numFmtId="0" fontId="13" fillId="5" borderId="18" applyAlignment="1" pivotButton="0" quotePrefix="0" xfId="0">
      <alignment horizontal="center"/>
    </xf>
    <xf numFmtId="173" fontId="1" fillId="10" borderId="18" pivotButton="0" quotePrefix="0" xfId="0"/>
    <xf numFmtId="0" fontId="1" fillId="0" borderId="18" pivotButton="0" quotePrefix="0" xfId="0"/>
    <xf numFmtId="0" fontId="14" fillId="5" borderId="18" applyAlignment="1" pivotButton="0" quotePrefix="0" xfId="0">
      <alignment horizontal="center"/>
    </xf>
    <xf numFmtId="0" fontId="1" fillId="0" borderId="31" pivotButton="0" quotePrefix="0" xfId="0"/>
    <xf numFmtId="166" fontId="1" fillId="0" borderId="14" pivotButton="0" quotePrefix="0" xfId="0"/>
    <xf numFmtId="0" fontId="4" fillId="0" borderId="0" pivotButton="0" quotePrefix="0" xfId="0"/>
    <xf numFmtId="172" fontId="6" fillId="5" borderId="18" applyAlignment="1" pivotButton="0" quotePrefix="0" xfId="0">
      <alignment horizontal="right"/>
    </xf>
    <xf numFmtId="172" fontId="1" fillId="5" borderId="29" applyAlignment="1" pivotButton="0" quotePrefix="0" xfId="0">
      <alignment horizontal="right"/>
    </xf>
    <xf numFmtId="178" fontId="1" fillId="0" borderId="0" applyAlignment="1" pivotButton="0" quotePrefix="0" xfId="0">
      <alignment horizontal="right"/>
    </xf>
    <xf numFmtId="179" fontId="1" fillId="0" borderId="0" applyAlignment="1" pivotButton="0" quotePrefix="0" xfId="0">
      <alignment horizontal="right"/>
    </xf>
    <xf numFmtId="179" fontId="1" fillId="7" borderId="5" applyAlignment="1" pivotButton="0" quotePrefix="0" xfId="0">
      <alignment horizontal="right"/>
    </xf>
    <xf numFmtId="173" fontId="1" fillId="6" borderId="18" pivotButton="0" quotePrefix="0" xfId="0"/>
    <xf numFmtId="180" fontId="1" fillId="5" borderId="4" pivotButton="0" quotePrefix="0" xfId="0"/>
    <xf numFmtId="181" fontId="1" fillId="7" borderId="5" applyAlignment="1" pivotButton="0" quotePrefix="0" xfId="0">
      <alignment horizontal="right"/>
    </xf>
    <xf numFmtId="179" fontId="1" fillId="7" borderId="5" pivotButton="0" quotePrefix="0" xfId="0"/>
    <xf numFmtId="182" fontId="1" fillId="5" borderId="4" pivotButton="0" quotePrefix="0" xfId="0"/>
    <xf numFmtId="3" fontId="9" fillId="0" borderId="0" pivotButton="0" quotePrefix="0" xfId="0"/>
    <xf numFmtId="0" fontId="9" fillId="0" borderId="0" pivotButton="0" quotePrefix="0" xfId="0"/>
    <xf numFmtId="14" fontId="1" fillId="0" borderId="14" pivotButton="0" quotePrefix="0" xfId="0"/>
    <xf numFmtId="170" fontId="1" fillId="0" borderId="14" pivotButton="0" quotePrefix="0" xfId="0"/>
    <xf numFmtId="0" fontId="1" fillId="0" borderId="30" pivotButton="0" quotePrefix="0" xfId="0"/>
    <xf numFmtId="0" fontId="1" fillId="6" borderId="18" applyAlignment="1" pivotButton="0" quotePrefix="0" xfId="0">
      <alignment horizontal="center"/>
    </xf>
    <xf numFmtId="3" fontId="12" fillId="0" borderId="0" pivotButton="0" quotePrefix="0" xfId="0"/>
    <xf numFmtId="172" fontId="6" fillId="5" borderId="4" applyAlignment="1" pivotButton="0" quotePrefix="0" xfId="0">
      <alignment horizontal="center"/>
    </xf>
    <xf numFmtId="168" fontId="6" fillId="5" borderId="4" applyAlignment="1" pivotButton="0" quotePrefix="0" xfId="0">
      <alignment horizontal="center"/>
    </xf>
    <xf numFmtId="172" fontId="6" fillId="5" borderId="21" applyAlignment="1" pivotButton="0" quotePrefix="0" xfId="0">
      <alignment horizontal="center"/>
    </xf>
    <xf numFmtId="167" fontId="1" fillId="0" borderId="18" pivotButton="0" quotePrefix="0" xfId="0"/>
    <xf numFmtId="165" fontId="1" fillId="0" borderId="18" pivotButton="0" quotePrefix="0" xfId="0"/>
    <xf numFmtId="172" fontId="6" fillId="5" borderId="18" pivotButton="0" quotePrefix="0" xfId="0"/>
    <xf numFmtId="0" fontId="1" fillId="0" borderId="18" applyAlignment="1" pivotButton="0" quotePrefix="0" xfId="0">
      <alignment horizontal="center"/>
    </xf>
    <xf numFmtId="0" fontId="7" fillId="5" borderId="18" applyAlignment="1" pivotButton="0" quotePrefix="0" xfId="0">
      <alignment horizontal="center" vertical="center"/>
    </xf>
    <xf numFmtId="173" fontId="7" fillId="5" borderId="18" applyAlignment="1" pivotButton="0" quotePrefix="0" xfId="0">
      <alignment horizontal="right"/>
    </xf>
    <xf numFmtId="173" fontId="1" fillId="5" borderId="29" pivotButton="0" quotePrefix="0" xfId="0"/>
    <xf numFmtId="3" fontId="8" fillId="7" borderId="5" pivotButton="0" quotePrefix="0" xfId="0"/>
    <xf numFmtId="0" fontId="8" fillId="7" borderId="5" pivotButton="0" quotePrefix="0" xfId="0"/>
    <xf numFmtId="4" fontId="8" fillId="0" borderId="18" applyAlignment="1" pivotButton="0" quotePrefix="0" xfId="0">
      <alignment horizontal="center"/>
    </xf>
    <xf numFmtId="178" fontId="1" fillId="7" borderId="14" applyAlignment="1" pivotButton="0" quotePrefix="0" xfId="0">
      <alignment horizontal="right"/>
    </xf>
    <xf numFmtId="181" fontId="1" fillId="0" borderId="0" applyAlignment="1" pivotButton="0" quotePrefix="0" xfId="0">
      <alignment horizontal="right"/>
    </xf>
    <xf numFmtId="0" fontId="10" fillId="5" borderId="13" applyAlignment="1" pivotButton="0" quotePrefix="0" xfId="0">
      <alignment wrapText="1"/>
    </xf>
    <xf numFmtId="0" fontId="13" fillId="5" borderId="5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3" fontId="8" fillId="0" borderId="0" pivotButton="0" quotePrefix="0" xfId="0"/>
    <xf numFmtId="0" fontId="8" fillId="0" borderId="0" pivotButton="0" quotePrefix="0" xfId="0"/>
    <xf numFmtId="0" fontId="15" fillId="0" borderId="0" pivotButton="0" quotePrefix="0" xfId="0"/>
    <xf numFmtId="173" fontId="1" fillId="0" borderId="18" pivotButton="0" quotePrefix="0" xfId="0"/>
    <xf numFmtId="0" fontId="16" fillId="5" borderId="18" applyAlignment="1" pivotButton="0" quotePrefix="0" xfId="0">
      <alignment horizontal="center"/>
    </xf>
    <xf numFmtId="176" fontId="1" fillId="0" borderId="18" pivotButton="0" quotePrefix="0" xfId="0"/>
    <xf numFmtId="3" fontId="9" fillId="7" borderId="0" pivotButton="0" quotePrefix="0" xfId="0"/>
    <xf numFmtId="0" fontId="17" fillId="7" borderId="0" pivotButton="0" quotePrefix="0" xfId="0"/>
    <xf numFmtId="3" fontId="7" fillId="0" borderId="0" pivotButton="0" quotePrefix="0" xfId="0"/>
    <xf numFmtId="0" fontId="12" fillId="0" borderId="0" pivotButton="0" quotePrefix="0" xfId="0"/>
    <xf numFmtId="0" fontId="8" fillId="5" borderId="18" applyAlignment="1" pivotButton="0" quotePrefix="0" xfId="0">
      <alignment horizontal="center"/>
    </xf>
    <xf numFmtId="0" fontId="1" fillId="11" borderId="14" applyAlignment="1" pivotButton="0" quotePrefix="0" xfId="0">
      <alignment horizontal="center"/>
    </xf>
    <xf numFmtId="181" fontId="1" fillId="0" borderId="14" pivotButton="0" quotePrefix="0" xfId="0"/>
    <xf numFmtId="0" fontId="8" fillId="5" borderId="4" applyAlignment="1" pivotButton="0" quotePrefix="0" xfId="0">
      <alignment wrapText="1"/>
    </xf>
    <xf numFmtId="168" fontId="8" fillId="5" borderId="4" applyAlignment="1" pivotButton="0" quotePrefix="0" xfId="0">
      <alignment wrapText="1"/>
    </xf>
    <xf numFmtId="0" fontId="8" fillId="5" borderId="21" applyAlignment="1" pivotButton="0" quotePrefix="0" xfId="0">
      <alignment wrapText="1"/>
    </xf>
    <xf numFmtId="0" fontId="1" fillId="5" borderId="13" pivotButton="0" quotePrefix="0" xfId="0"/>
    <xf numFmtId="183" fontId="1" fillId="0" borderId="30" pivotButton="0" quotePrefix="0" xfId="0"/>
    <xf numFmtId="0" fontId="8" fillId="0" borderId="18" applyAlignment="1" pivotButton="0" quotePrefix="0" xfId="0">
      <alignment horizontal="left"/>
    </xf>
    <xf numFmtId="165" fontId="8" fillId="7" borderId="18" pivotButton="0" quotePrefix="0" xfId="0"/>
    <xf numFmtId="4" fontId="8" fillId="7" borderId="18" applyAlignment="1" pivotButton="0" quotePrefix="0" xfId="0">
      <alignment horizontal="center"/>
    </xf>
    <xf numFmtId="179" fontId="1" fillId="0" borderId="0" applyAlignment="1" pivotButton="0" quotePrefix="0" xfId="0">
      <alignment horizontal="right"/>
    </xf>
    <xf numFmtId="0" fontId="1" fillId="7" borderId="18" applyAlignment="1" pivotButton="0" quotePrefix="0" xfId="0">
      <alignment horizontal="center"/>
    </xf>
    <xf numFmtId="0" fontId="1" fillId="0" borderId="14" pivotButton="0" quotePrefix="0" xfId="0"/>
    <xf numFmtId="172" fontId="1" fillId="5" borderId="29" pivotButton="0" quotePrefix="0" xfId="0"/>
    <xf numFmtId="174" fontId="1" fillId="5" borderId="29" pivotButton="0" quotePrefix="0" xfId="0"/>
    <xf numFmtId="0" fontId="1" fillId="5" borderId="29" pivotButton="0" quotePrefix="0" xfId="0"/>
    <xf numFmtId="0" fontId="9" fillId="7" borderId="0" pivotButton="0" quotePrefix="0" xfId="0"/>
    <xf numFmtId="0" fontId="17" fillId="7" borderId="0" pivotButton="0" quotePrefix="0" xfId="0"/>
    <xf numFmtId="173" fontId="1" fillId="7" borderId="18" pivotButton="0" quotePrefix="0" xfId="0"/>
    <xf numFmtId="0" fontId="1" fillId="0" borderId="14" applyAlignment="1" pivotButton="0" quotePrefix="0" xfId="0">
      <alignment horizontal="center"/>
    </xf>
    <xf numFmtId="177" fontId="1" fillId="0" borderId="30" pivotButton="0" quotePrefix="0" xfId="0"/>
    <xf numFmtId="0" fontId="15" fillId="0" borderId="0" pivotButton="0" quotePrefix="0" xfId="0"/>
    <xf numFmtId="3" fontId="8" fillId="7" borderId="5" applyAlignment="1" pivotButton="0" quotePrefix="0" xfId="0">
      <alignment horizontal="center"/>
    </xf>
    <xf numFmtId="0" fontId="8" fillId="7" borderId="5" applyAlignment="1" pivotButton="0" quotePrefix="0" xfId="0">
      <alignment horizontal="center"/>
    </xf>
    <xf numFmtId="3" fontId="12" fillId="0" borderId="0" pivotButton="0" quotePrefix="0" xfId="0"/>
    <xf numFmtId="0" fontId="18" fillId="0" borderId="0" pivotButton="0" quotePrefix="0" xfId="0"/>
    <xf numFmtId="0" fontId="9" fillId="0" borderId="0" pivotButton="0" quotePrefix="0" xfId="0"/>
    <xf numFmtId="0" fontId="15" fillId="0" borderId="0" pivotButton="0" quotePrefix="0" xfId="0"/>
    <xf numFmtId="172" fontId="7" fillId="5" borderId="18" applyAlignment="1" pivotButton="0" quotePrefix="0" xfId="0">
      <alignment horizontal="center"/>
    </xf>
    <xf numFmtId="172" fontId="7" fillId="5" borderId="18" applyAlignment="1" pivotButton="0" quotePrefix="0" xfId="0">
      <alignment horizontal="center"/>
    </xf>
    <xf numFmtId="0" fontId="1" fillId="5" borderId="20" pivotButton="0" quotePrefix="0" xfId="0"/>
    <xf numFmtId="0" fontId="1" fillId="5" borderId="5" applyAlignment="1" pivotButton="0" quotePrefix="0" xfId="0">
      <alignment horizontal="center"/>
    </xf>
    <xf numFmtId="0" fontId="13" fillId="5" borderId="5" applyAlignment="1" pivotButton="0" quotePrefix="0" xfId="0">
      <alignment horizontal="center"/>
    </xf>
    <xf numFmtId="0" fontId="7" fillId="5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/>
    </xf>
    <xf numFmtId="0" fontId="1" fillId="5" borderId="11" pivotButton="0" quotePrefix="0" xfId="0"/>
    <xf numFmtId="0" fontId="14" fillId="5" borderId="5" applyAlignment="1" pivotButton="0" quotePrefix="0" xfId="0">
      <alignment horizontal="center"/>
    </xf>
    <xf numFmtId="0" fontId="16" fillId="5" borderId="5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3" fontId="9" fillId="0" borderId="0" pivotButton="0" quotePrefix="0" xfId="0"/>
    <xf numFmtId="0" fontId="12" fillId="0" borderId="0" pivotButton="0" quotePrefix="0" xfId="0"/>
    <xf numFmtId="0" fontId="7" fillId="0" borderId="0" pivotButton="0" quotePrefix="0" xfId="0"/>
    <xf numFmtId="0" fontId="10" fillId="7" borderId="5" applyAlignment="1" pivotButton="0" quotePrefix="0" xfId="0">
      <alignment horizontal="center"/>
    </xf>
    <xf numFmtId="0" fontId="19" fillId="7" borderId="5" pivotButton="0" quotePrefix="0" xfId="0"/>
    <xf numFmtId="167" fontId="1" fillId="6" borderId="18" pivotButton="0" quotePrefix="0" xfId="0"/>
    <xf numFmtId="0" fontId="1" fillId="6" borderId="18" pivotButton="0" quotePrefix="0" xfId="0"/>
    <xf numFmtId="173" fontId="1" fillId="8" borderId="22" pivotButton="0" quotePrefix="0" xfId="0"/>
    <xf numFmtId="3" fontId="9" fillId="7" borderId="5" applyAlignment="1" pivotButton="0" quotePrefix="0" xfId="0">
      <alignment horizontal="center"/>
    </xf>
    <xf numFmtId="179" fontId="1" fillId="7" borderId="14" applyAlignment="1" pivotButton="0" quotePrefix="0" xfId="0">
      <alignment horizontal="right"/>
    </xf>
    <xf numFmtId="3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3" fontId="9" fillId="7" borderId="5" pivotButton="0" quotePrefix="0" xfId="0"/>
    <xf numFmtId="0" fontId="1" fillId="0" borderId="18" applyAlignment="1" pivotButton="0" quotePrefix="0" xfId="0">
      <alignment horizontal="right"/>
    </xf>
    <xf numFmtId="181" fontId="1" fillId="0" borderId="14" pivotButton="0" quotePrefix="0" xfId="0"/>
    <xf numFmtId="0" fontId="12" fillId="7" borderId="5" pivotButton="0" quotePrefix="0" xfId="0"/>
    <xf numFmtId="3" fontId="7" fillId="7" borderId="0" pivotButton="0" quotePrefix="0" xfId="0"/>
    <xf numFmtId="0" fontId="12" fillId="7" borderId="0" pivotButton="0" quotePrefix="0" xfId="0"/>
    <xf numFmtId="0" fontId="12" fillId="7" borderId="0" pivotButton="0" quotePrefix="0" xfId="0"/>
    <xf numFmtId="0" fontId="1" fillId="7" borderId="5" pivotButton="0" quotePrefix="0" xfId="0"/>
    <xf numFmtId="179" fontId="1" fillId="0" borderId="18" pivotButton="0" quotePrefix="0" xfId="0"/>
    <xf numFmtId="0" fontId="20" fillId="0" borderId="0" pivotButton="0" quotePrefix="0" xfId="0"/>
    <xf numFmtId="167" fontId="1" fillId="0" borderId="18" applyAlignment="1" pivotButton="0" quotePrefix="0" xfId="0">
      <alignment horizontal="right"/>
    </xf>
    <xf numFmtId="3" fontId="10" fillId="7" borderId="5" pivotButton="0" quotePrefix="0" xfId="0"/>
    <xf numFmtId="0" fontId="10" fillId="7" borderId="5" pivotButton="0" quotePrefix="0" xfId="0"/>
    <xf numFmtId="0" fontId="7" fillId="7" borderId="0" pivotButton="0" quotePrefix="0" xfId="0"/>
    <xf numFmtId="173" fontId="13" fillId="0" borderId="18" pivotButton="0" quotePrefix="0" xfId="0"/>
    <xf numFmtId="0" fontId="9" fillId="7" borderId="5" applyAlignment="1" pivotButton="0" quotePrefix="0" xfId="0">
      <alignment horizontal="center"/>
    </xf>
    <xf numFmtId="173" fontId="13" fillId="0" borderId="0" applyAlignment="1" pivotButton="0" quotePrefix="0" xfId="0">
      <alignment horizontal="right"/>
    </xf>
    <xf numFmtId="173" fontId="6" fillId="7" borderId="5" applyAlignment="1" pivotButton="0" quotePrefix="0" xfId="0">
      <alignment horizontal="right"/>
    </xf>
    <xf numFmtId="0" fontId="1" fillId="7" borderId="5" applyAlignment="1" pivotButton="0" quotePrefix="0" xfId="0">
      <alignment horizontal="center"/>
    </xf>
    <xf numFmtId="184" fontId="6" fillId="0" borderId="0" applyAlignment="1" pivotButton="0" quotePrefix="0" xfId="0">
      <alignment horizontal="right"/>
    </xf>
    <xf numFmtId="184" fontId="1" fillId="7" borderId="5" applyAlignment="1" pivotButton="0" quotePrefix="0" xfId="0">
      <alignment horizontal="left"/>
    </xf>
    <xf numFmtId="184" fontId="1" fillId="7" borderId="5" applyAlignment="1" pivotButton="0" quotePrefix="0" xfId="0">
      <alignment horizontal="right"/>
    </xf>
    <xf numFmtId="0" fontId="1" fillId="0" borderId="32" pivotButton="0" quotePrefix="0" xfId="0"/>
    <xf numFmtId="0" fontId="1" fillId="0" borderId="33" pivotButton="0" quotePrefix="0" xfId="0"/>
    <xf numFmtId="0" fontId="1" fillId="0" borderId="34" pivotButton="0" quotePrefix="0" xfId="0"/>
    <xf numFmtId="0" fontId="21" fillId="0" borderId="0" applyAlignment="1" pivotButton="0" quotePrefix="0" xfId="0">
      <alignment horizontal="center"/>
    </xf>
    <xf numFmtId="0" fontId="22" fillId="0" borderId="0" pivotButton="0" quotePrefix="0" xfId="0"/>
    <xf numFmtId="0" fontId="1" fillId="0" borderId="35" pivotButton="0" quotePrefix="0" xfId="0"/>
    <xf numFmtId="0" fontId="23" fillId="0" borderId="0" pivotButton="0" quotePrefix="0" xfId="0"/>
    <xf numFmtId="0" fontId="23" fillId="0" borderId="34" pivotButton="0" quotePrefix="0" xfId="0"/>
    <xf numFmtId="0" fontId="24" fillId="12" borderId="36" applyAlignment="1" pivotButton="0" quotePrefix="0" xfId="0">
      <alignment horizontal="center" vertical="center" wrapText="1"/>
    </xf>
    <xf numFmtId="0" fontId="25" fillId="0" borderId="37" pivotButton="0" quotePrefix="0" xfId="0"/>
    <xf numFmtId="0" fontId="25" fillId="0" borderId="38" pivotButton="0" quotePrefix="0" xfId="0"/>
    <xf numFmtId="0" fontId="24" fillId="12" borderId="39" applyAlignment="1" pivotButton="0" quotePrefix="0" xfId="0">
      <alignment horizontal="center" vertical="center" wrapText="1"/>
    </xf>
    <xf numFmtId="0" fontId="24" fillId="12" borderId="40" applyAlignment="1" pivotButton="0" quotePrefix="0" xfId="0">
      <alignment horizontal="center" vertical="center" wrapText="1"/>
    </xf>
    <xf numFmtId="165" fontId="24" fillId="12" borderId="39" applyAlignment="1" pivotButton="0" quotePrefix="0" xfId="0">
      <alignment horizontal="center" vertical="center" wrapText="1"/>
    </xf>
    <xf numFmtId="3" fontId="24" fillId="12" borderId="39" applyAlignment="1" pivotButton="0" quotePrefix="0" xfId="0">
      <alignment horizontal="center" vertical="center" wrapText="1"/>
    </xf>
    <xf numFmtId="165" fontId="24" fillId="12" borderId="41" applyAlignment="1" pivotButton="0" quotePrefix="0" xfId="0">
      <alignment horizontal="center" vertical="center" wrapText="1"/>
    </xf>
    <xf numFmtId="0" fontId="23" fillId="0" borderId="35" pivotButton="0" quotePrefix="0" xfId="0"/>
    <xf numFmtId="0" fontId="23" fillId="0" borderId="0" applyAlignment="1" pivotButton="0" quotePrefix="0" xfId="0">
      <alignment horizontal="center" vertical="center"/>
    </xf>
    <xf numFmtId="0" fontId="23" fillId="0" borderId="34" applyAlignment="1" pivotButton="0" quotePrefix="0" xfId="0">
      <alignment horizontal="center" vertical="center"/>
    </xf>
    <xf numFmtId="0" fontId="26" fillId="0" borderId="42" applyAlignment="1" pivotButton="0" quotePrefix="0" xfId="0">
      <alignment horizontal="center" vertical="center" wrapText="1"/>
    </xf>
    <xf numFmtId="0" fontId="25" fillId="0" borderId="43" pivotButton="0" quotePrefix="0" xfId="0"/>
    <xf numFmtId="0" fontId="25" fillId="0" borderId="44" pivotButton="0" quotePrefix="0" xfId="0"/>
    <xf numFmtId="3" fontId="26" fillId="0" borderId="45" applyAlignment="1" pivotButton="0" quotePrefix="0" xfId="0">
      <alignment horizontal="center" vertical="center"/>
    </xf>
    <xf numFmtId="0" fontId="10" fillId="0" borderId="0" pivotButton="0" quotePrefix="0" xfId="0"/>
    <xf numFmtId="0" fontId="26" fillId="0" borderId="46" applyAlignment="1" pivotButton="0" quotePrefix="0" xfId="0">
      <alignment horizontal="center" vertical="center" wrapText="1"/>
    </xf>
    <xf numFmtId="165" fontId="26" fillId="0" borderId="45" applyAlignment="1" pivotButton="0" quotePrefix="0" xfId="0">
      <alignment horizontal="center" vertical="center"/>
    </xf>
    <xf numFmtId="165" fontId="26" fillId="0" borderId="46" applyAlignment="1" pivotButton="0" quotePrefix="0" xfId="0">
      <alignment horizontal="center" vertical="center"/>
    </xf>
    <xf numFmtId="0" fontId="15" fillId="7" borderId="5" pivotButton="0" quotePrefix="0" xfId="0"/>
    <xf numFmtId="165" fontId="26" fillId="0" borderId="47" applyAlignment="1" pivotButton="0" quotePrefix="0" xfId="0">
      <alignment horizontal="center" vertical="center"/>
    </xf>
    <xf numFmtId="0" fontId="23" fillId="0" borderId="35" applyAlignment="1" pivotButton="0" quotePrefix="0" xfId="0">
      <alignment horizontal="left" vertical="center"/>
    </xf>
    <xf numFmtId="0" fontId="26" fillId="0" borderId="0" pivotButton="0" quotePrefix="0" xfId="0"/>
    <xf numFmtId="0" fontId="24" fillId="12" borderId="48" applyAlignment="1" pivotButton="0" quotePrefix="0" xfId="0">
      <alignment horizontal="center" vertical="center" wrapText="1"/>
    </xf>
    <xf numFmtId="0" fontId="25" fillId="0" borderId="49" pivotButton="0" quotePrefix="0" xfId="0"/>
    <xf numFmtId="0" fontId="25" fillId="0" borderId="50" pivotButton="0" quotePrefix="0" xfId="0"/>
    <xf numFmtId="0" fontId="2" fillId="0" borderId="0" applyAlignment="1" pivotButton="0" quotePrefix="0" xfId="0">
      <alignment horizontal="center" vertical="center" wrapText="1"/>
    </xf>
    <xf numFmtId="0" fontId="27" fillId="0" borderId="51" applyAlignment="1" pivotButton="0" quotePrefix="0" xfId="0">
      <alignment horizontal="center"/>
    </xf>
    <xf numFmtId="0" fontId="28" fillId="0" borderId="3" applyAlignment="1" pivotButton="0" quotePrefix="0" xfId="0">
      <alignment horizontal="center" vertical="center"/>
    </xf>
    <xf numFmtId="0" fontId="27" fillId="0" borderId="3" applyAlignment="1" pivotButton="0" quotePrefix="0" xfId="0">
      <alignment horizontal="center"/>
    </xf>
    <xf numFmtId="0" fontId="27" fillId="0" borderId="12" applyAlignment="1" pivotButton="0" quotePrefix="0" xfId="0">
      <alignment horizontal="center"/>
    </xf>
    <xf numFmtId="0" fontId="27" fillId="0" borderId="1" applyAlignment="1" pivotButton="0" quotePrefix="0" xfId="0">
      <alignment horizontal="center"/>
    </xf>
    <xf numFmtId="0" fontId="27" fillId="0" borderId="52" applyAlignment="1" pivotButton="0" quotePrefix="0" xfId="0">
      <alignment horizontal="center"/>
    </xf>
    <xf numFmtId="164" fontId="1" fillId="0" borderId="0" pivotButton="0" quotePrefix="0" xfId="0"/>
    <xf numFmtId="0" fontId="3" fillId="0" borderId="53" applyAlignment="1" pivotButton="0" quotePrefix="0" xfId="0">
      <alignment horizontal="center"/>
    </xf>
    <xf numFmtId="0" fontId="29" fillId="7" borderId="5" pivotButton="0" quotePrefix="0" xfId="0"/>
    <xf numFmtId="174" fontId="1" fillId="0" borderId="14" applyAlignment="1" pivotButton="0" quotePrefix="0" xfId="0">
      <alignment horizontal="center"/>
    </xf>
    <xf numFmtId="170" fontId="1" fillId="0" borderId="14" applyAlignment="1" pivotButton="0" quotePrefix="0" xfId="0">
      <alignment horizontal="center"/>
    </xf>
    <xf numFmtId="164" fontId="1" fillId="0" borderId="30" applyAlignment="1" pivotButton="0" quotePrefix="0" xfId="0">
      <alignment horizontal="center"/>
    </xf>
    <xf numFmtId="0" fontId="3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174" fontId="3" fillId="0" borderId="14" applyAlignment="1" pivotButton="0" quotePrefix="0" xfId="0">
      <alignment horizontal="center"/>
    </xf>
    <xf numFmtId="174" fontId="1" fillId="0" borderId="20" pivotButton="0" quotePrefix="0" xfId="0"/>
    <xf numFmtId="164" fontId="1" fillId="0" borderId="54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19" fillId="0" borderId="0" pivotButton="0" quotePrefix="0" xfId="0"/>
    <xf numFmtId="0" fontId="23" fillId="0" borderId="18" pivotButton="0" quotePrefix="0" xfId="0"/>
    <xf numFmtId="0" fontId="15" fillId="7" borderId="0" pivotButton="0" quotePrefix="0" xfId="0"/>
    <xf numFmtId="3" fontId="10" fillId="0" borderId="0" pivotButton="0" quotePrefix="0" xfId="0"/>
    <xf numFmtId="3" fontId="30" fillId="7" borderId="5" pivotButton="0" quotePrefix="0" xfId="0"/>
    <xf numFmtId="0" fontId="30" fillId="7" borderId="5" pivotButton="0" quotePrefix="0" xfId="0"/>
    <xf numFmtId="178" fontId="1" fillId="0" borderId="18" pivotButton="0" quotePrefix="0" xfId="0"/>
    <xf numFmtId="165" fontId="12" fillId="0" borderId="0" pivotButton="0" quotePrefix="0" xfId="0"/>
    <xf numFmtId="3" fontId="9" fillId="0" borderId="0" applyAlignment="1" pivotButton="0" quotePrefix="0" xfId="0">
      <alignment horizontal="center"/>
    </xf>
    <xf numFmtId="3" fontId="30" fillId="0" borderId="0" pivotButton="0" quotePrefix="0" xfId="0"/>
    <xf numFmtId="0" fontId="30" fillId="0" borderId="0" pivotButton="0" quotePrefix="0" xfId="0"/>
    <xf numFmtId="172" fontId="1" fillId="0" borderId="18" applyAlignment="1" pivotButton="0" quotePrefix="0" xfId="0">
      <alignment horizontal="center"/>
    </xf>
    <xf numFmtId="3" fontId="19" fillId="0" borderId="0" pivotButton="0" quotePrefix="0" xfId="0"/>
    <xf numFmtId="165" fontId="1" fillId="0" borderId="55" pivotButton="0" quotePrefix="0" xfId="0"/>
    <xf numFmtId="166" fontId="1" fillId="0" borderId="55" pivotButton="0" quotePrefix="0" xfId="0"/>
    <xf numFmtId="167" fontId="1" fillId="0" borderId="55" pivotButton="0" quotePrefix="0" xfId="0"/>
    <xf numFmtId="0" fontId="1" fillId="0" borderId="55" pivotButton="0" quotePrefix="0" xfId="0"/>
    <xf numFmtId="3" fontId="1" fillId="0" borderId="55" applyAlignment="1" pivotButton="0" quotePrefix="0" xfId="0">
      <alignment horizontal="center"/>
    </xf>
    <xf numFmtId="0" fontId="1" fillId="0" borderId="55" applyAlignment="1" pivotButton="0" quotePrefix="0" xfId="0">
      <alignment horizontal="center"/>
    </xf>
    <xf numFmtId="173" fontId="1" fillId="0" borderId="55" pivotButton="0" quotePrefix="0" xfId="0"/>
    <xf numFmtId="173" fontId="1" fillId="0" borderId="56" pivotButton="0" quotePrefix="0" xfId="0"/>
    <xf numFmtId="185" fontId="1" fillId="0" borderId="14" pivotButton="0" quotePrefix="0" xfId="0"/>
    <xf numFmtId="167" fontId="1" fillId="0" borderId="14" pivotButton="0" quotePrefix="0" xfId="0"/>
    <xf numFmtId="3" fontId="8" fillId="7" borderId="14" applyAlignment="1" pivotButton="0" quotePrefix="0" xfId="0">
      <alignment horizontal="center"/>
    </xf>
    <xf numFmtId="0" fontId="8" fillId="7" borderId="14" pivotButton="0" quotePrefix="0" xfId="0"/>
    <xf numFmtId="0" fontId="8" fillId="7" borderId="14" applyAlignment="1" pivotButton="0" quotePrefix="0" xfId="0">
      <alignment horizontal="center"/>
    </xf>
    <xf numFmtId="173" fontId="1" fillId="10" borderId="14" pivotButton="0" quotePrefix="0" xfId="0"/>
    <xf numFmtId="173" fontId="1" fillId="0" borderId="14" pivotButton="0" quotePrefix="0" xfId="0"/>
    <xf numFmtId="3" fontId="12" fillId="0" borderId="14" pivotButton="0" quotePrefix="0" xfId="0"/>
    <xf numFmtId="0" fontId="8" fillId="0" borderId="14" pivotButton="0" quotePrefix="0" xfId="0"/>
    <xf numFmtId="176" fontId="1" fillId="0" borderId="30" pivotButton="0" quotePrefix="0" xfId="0"/>
    <xf numFmtId="175" fontId="1" fillId="0" borderId="14" pivotButton="0" quotePrefix="0" xfId="0"/>
    <xf numFmtId="0" fontId="3" fillId="0" borderId="57" applyAlignment="1" pivotButton="0" quotePrefix="0" xfId="0">
      <alignment horizontal="center"/>
    </xf>
    <xf numFmtId="174" fontId="1" fillId="0" borderId="58" applyAlignment="1" pivotButton="0" quotePrefix="0" xfId="0">
      <alignment horizontal="center"/>
    </xf>
    <xf numFmtId="170" fontId="1" fillId="0" borderId="58" applyAlignment="1" pivotButton="0" quotePrefix="0" xfId="0">
      <alignment horizontal="center"/>
    </xf>
    <xf numFmtId="164" fontId="1" fillId="0" borderId="59" applyAlignment="1" pivotButton="0" quotePrefix="0" xfId="0">
      <alignment horizontal="center"/>
    </xf>
    <xf numFmtId="178" fontId="1" fillId="7" borderId="5" applyAlignment="1" pivotButton="0" quotePrefix="0" xfId="0">
      <alignment horizontal="right"/>
    </xf>
    <xf numFmtId="0" fontId="3" fillId="0" borderId="60" applyAlignment="1" pivotButton="0" quotePrefix="0" xfId="0">
      <alignment horizontal="center"/>
    </xf>
    <xf numFmtId="0" fontId="1" fillId="0" borderId="60" applyAlignment="1" pivotButton="0" quotePrefix="0" xfId="0">
      <alignment horizontal="center"/>
    </xf>
    <xf numFmtId="174" fontId="3" fillId="0" borderId="58" applyAlignment="1" pivotButton="0" quotePrefix="0" xfId="0">
      <alignment horizontal="center"/>
    </xf>
    <xf numFmtId="164" fontId="1" fillId="0" borderId="61" applyAlignment="1" pivotButton="0" quotePrefix="0" xfId="0">
      <alignment horizontal="center"/>
    </xf>
    <xf numFmtId="0" fontId="31" fillId="12" borderId="62" applyAlignment="1" pivotButton="0" quotePrefix="0" xfId="0">
      <alignment horizontal="center" vertical="center" wrapText="1"/>
    </xf>
    <xf numFmtId="0" fontId="25" fillId="0" borderId="63" pivotButton="0" quotePrefix="0" xfId="0"/>
    <xf numFmtId="176" fontId="1" fillId="0" borderId="0" pivotButton="0" quotePrefix="0" xfId="0"/>
    <xf numFmtId="0" fontId="25" fillId="0" borderId="64" pivotButton="0" quotePrefix="0" xfId="0"/>
    <xf numFmtId="0" fontId="31" fillId="12" borderId="65" applyAlignment="1" pivotButton="0" quotePrefix="0" xfId="0">
      <alignment horizontal="center" vertical="center" wrapText="1"/>
    </xf>
    <xf numFmtId="0" fontId="25" fillId="0" borderId="66" pivotButton="0" quotePrefix="0" xfId="0"/>
    <xf numFmtId="3" fontId="32" fillId="0" borderId="67" applyAlignment="1" pivotButton="0" quotePrefix="0" xfId="0">
      <alignment horizontal="center" vertical="center"/>
    </xf>
    <xf numFmtId="0" fontId="25" fillId="0" borderId="68" pivotButton="0" quotePrefix="0" xfId="0"/>
    <xf numFmtId="0" fontId="25" fillId="0" borderId="69" pivotButton="0" quotePrefix="0" xfId="0"/>
    <xf numFmtId="165" fontId="32" fillId="0" borderId="70" applyAlignment="1" pivotButton="0" quotePrefix="0" xfId="0">
      <alignment horizontal="center" vertical="center"/>
    </xf>
    <xf numFmtId="0" fontId="25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0" fontId="1" fillId="0" borderId="74" pivotButton="0" quotePrefix="0" xfId="0"/>
    <xf numFmtId="170" fontId="1" fillId="0" borderId="0" pivotButton="0" quotePrefix="0" xfId="0"/>
    <xf numFmtId="164" fontId="2" fillId="2" borderId="1" applyAlignment="1" pivotButton="0" quotePrefix="0" xfId="0">
      <alignment horizontal="center" wrapText="1"/>
    </xf>
    <xf numFmtId="0" fontId="2" fillId="2" borderId="3" applyAlignment="1" pivotButton="0" quotePrefix="0" xfId="0">
      <alignment horizontal="center" wrapText="1"/>
    </xf>
    <xf numFmtId="165" fontId="2" fillId="2" borderId="3" applyAlignment="1" pivotButton="0" quotePrefix="0" xfId="0">
      <alignment horizontal="center" wrapText="1"/>
    </xf>
    <xf numFmtId="165" fontId="2" fillId="2" borderId="75" applyAlignment="1" pivotButton="0" quotePrefix="0" xfId="0">
      <alignment horizontal="center" wrapText="1"/>
    </xf>
    <xf numFmtId="165" fontId="2" fillId="2" borderId="12" applyAlignment="1" pivotButton="0" quotePrefix="0" xfId="0">
      <alignment horizontal="center" wrapText="1"/>
    </xf>
    <xf numFmtId="165" fontId="1" fillId="0" borderId="31" pivotButton="0" quotePrefix="0" xfId="0"/>
    <xf numFmtId="165" fontId="1" fillId="0" borderId="30" pivotButton="0" quotePrefix="0" xfId="0"/>
    <xf numFmtId="178" fontId="1" fillId="0" borderId="0" applyAlignment="1" pivotButton="0" quotePrefix="0" xfId="0">
      <alignment horizontal="right"/>
    </xf>
    <xf numFmtId="179" fontId="1" fillId="7" borderId="5" applyAlignment="1" pivotButton="0" quotePrefix="0" xfId="0">
      <alignment horizontal="right"/>
    </xf>
    <xf numFmtId="181" fontId="6" fillId="0" borderId="0" applyAlignment="1" pivotButton="0" quotePrefix="0" xfId="0">
      <alignment horizontal="right"/>
    </xf>
    <xf numFmtId="186" fontId="1" fillId="0" borderId="14" pivotButton="0" quotePrefix="0" xfId="0"/>
    <xf numFmtId="177" fontId="1" fillId="0" borderId="14" pivotButton="0" quotePrefix="0" xfId="0"/>
    <xf numFmtId="0" fontId="33" fillId="0" borderId="0" pivotButton="0" quotePrefix="0" xfId="0"/>
    <xf numFmtId="0" fontId="33" fillId="0" borderId="0" applyAlignment="1" pivotButton="0" quotePrefix="0" xfId="0">
      <alignment horizontal="center"/>
    </xf>
    <xf numFmtId="187" fontId="1" fillId="0" borderId="0" pivotButton="0" quotePrefix="0" xfId="0"/>
    <xf numFmtId="178" fontId="1" fillId="7" borderId="5" applyAlignment="1" pivotButton="0" quotePrefix="0" xfId="0">
      <alignment horizontal="right"/>
    </xf>
    <xf numFmtId="0" fontId="34" fillId="0" borderId="0" pivotButton="0" quotePrefix="0" xfId="0"/>
    <xf numFmtId="0" fontId="2" fillId="2" borderId="4" applyAlignment="1" pivotButton="0" quotePrefix="0" xfId="0">
      <alignment horizontal="center"/>
    </xf>
    <xf numFmtId="0" fontId="35" fillId="13" borderId="4" pivotButton="0" quotePrefix="0" xfId="0"/>
    <xf numFmtId="0" fontId="1" fillId="0" borderId="4" applyAlignment="1" pivotButton="0" quotePrefix="0" xfId="0">
      <alignment horizontal="center"/>
    </xf>
    <xf numFmtId="188" fontId="1" fillId="0" borderId="4" pivotButton="0" quotePrefix="0" xfId="0"/>
    <xf numFmtId="189" fontId="1" fillId="0" borderId="4" pivotButton="0" quotePrefix="0" xfId="0"/>
    <xf numFmtId="0" fontId="36" fillId="14" borderId="4" pivotButton="0" quotePrefix="0" xfId="0"/>
    <xf numFmtId="0" fontId="2" fillId="15" borderId="4" pivotButton="0" quotePrefix="0" xfId="0"/>
    <xf numFmtId="0" fontId="2" fillId="16" borderId="4" pivotButton="0" quotePrefix="0" xfId="0"/>
    <xf numFmtId="0" fontId="37" fillId="17" borderId="4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center"/>
    </xf>
    <xf numFmtId="188" fontId="3" fillId="0" borderId="4" pivotButton="0" quotePrefix="0" xfId="0"/>
    <xf numFmtId="189" fontId="3" fillId="0" borderId="4" pivotButton="0" quotePrefix="0" xfId="0"/>
    <xf numFmtId="0" fontId="38" fillId="0" borderId="0" pivotButton="0" quotePrefix="0" xfId="0"/>
    <xf numFmtId="0" fontId="39" fillId="0" borderId="0" pivotButton="0" quotePrefix="0" xfId="0"/>
    <xf numFmtId="0" fontId="2" fillId="2" borderId="4" applyAlignment="1" pivotButton="0" quotePrefix="0" xfId="0">
      <alignment horizontal="center" wrapText="1"/>
    </xf>
    <xf numFmtId="0" fontId="40" fillId="14" borderId="4" pivotButton="0" quotePrefix="0" xfId="0"/>
    <xf numFmtId="0" fontId="41" fillId="0" borderId="0" pivotButton="0" quotePrefix="0" xfId="0"/>
    <xf numFmtId="0" fontId="42" fillId="18" borderId="4" pivotButton="0" quotePrefix="0" xfId="0"/>
    <xf numFmtId="187" fontId="43" fillId="0" borderId="0" applyAlignment="1" pivotButton="0" quotePrefix="0" xfId="0">
      <alignment horizontal="center"/>
    </xf>
    <xf numFmtId="174" fontId="1" fillId="0" borderId="0" applyAlignment="1" pivotButton="0" quotePrefix="0" xfId="0">
      <alignment horizontal="center"/>
    </xf>
    <xf numFmtId="0" fontId="1" fillId="0" borderId="4" pivotButton="0" quotePrefix="0" xfId="0"/>
    <xf numFmtId="3" fontId="3" fillId="0" borderId="4" applyAlignment="1" pivotButton="0" quotePrefix="0" xfId="0">
      <alignment horizontal="center"/>
    </xf>
    <xf numFmtId="0" fontId="41" fillId="0" borderId="76" applyAlignment="1" pivotButton="0" quotePrefix="0" xfId="0">
      <alignment horizontal="center" vertical="center" wrapText="1"/>
    </xf>
    <xf numFmtId="0" fontId="25" fillId="0" borderId="76" pivotButton="0" quotePrefix="0" xfId="0"/>
    <xf numFmtId="3" fontId="35" fillId="13" borderId="4" applyAlignment="1" pivotButton="0" quotePrefix="0" xfId="0">
      <alignment horizontal="center"/>
    </xf>
    <xf numFmtId="189" fontId="35" fillId="13" borderId="4" pivotButton="0" quotePrefix="0" xfId="0"/>
    <xf numFmtId="0" fontId="37" fillId="0" borderId="4" pivotButton="0" quotePrefix="0" xfId="0"/>
    <xf numFmtId="0" fontId="2" fillId="0" borderId="4" applyAlignment="1" pivotButton="0" quotePrefix="0" xfId="0">
      <alignment horizontal="center"/>
    </xf>
    <xf numFmtId="189" fontId="2" fillId="0" borderId="4" applyAlignment="1" pivotButton="0" quotePrefix="0" xfId="0">
      <alignment horizontal="center"/>
    </xf>
    <xf numFmtId="189" fontId="1" fillId="0" borderId="0" pivotButton="0" quotePrefix="0" xfId="0"/>
    <xf numFmtId="0" fontId="39" fillId="0" borderId="77" applyAlignment="1" pivotButton="0" quotePrefix="0" xfId="0">
      <alignment horizontal="center"/>
    </xf>
    <xf numFmtId="0" fontId="1" fillId="0" borderId="77" applyAlignment="1" pivotButton="0" quotePrefix="0" xfId="0">
      <alignment horizontal="center"/>
    </xf>
    <xf numFmtId="189" fontId="1" fillId="0" borderId="77" pivotButton="0" quotePrefix="0" xfId="0"/>
    <xf numFmtId="189" fontId="2" fillId="2" borderId="4" applyAlignment="1" pivotButton="0" quotePrefix="0" xfId="0">
      <alignment horizontal="center"/>
    </xf>
    <xf numFmtId="3" fontId="1" fillId="0" borderId="4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2" borderId="5" applyAlignment="1" pivotButton="0" quotePrefix="0" xfId="0">
      <alignment horizontal="center"/>
    </xf>
    <xf numFmtId="189" fontId="2" fillId="2" borderId="5" applyAlignment="1" pivotButton="0" quotePrefix="0" xfId="0">
      <alignment horizontal="center"/>
    </xf>
    <xf numFmtId="190" fontId="1" fillId="0" borderId="4" applyAlignment="1" pivotButton="0" quotePrefix="0" xfId="0">
      <alignment horizontal="center"/>
    </xf>
    <xf numFmtId="190" fontId="3" fillId="0" borderId="4" applyAlignment="1" pivotButton="0" quotePrefix="0" xfId="0">
      <alignment horizontal="center"/>
    </xf>
    <xf numFmtId="190" fontId="3" fillId="0" borderId="4" pivotButton="0" quotePrefix="0" xfId="0"/>
    <xf numFmtId="165" fontId="3" fillId="0" borderId="4" pivotButton="0" quotePrefix="0" xfId="0"/>
    <xf numFmtId="181" fontId="1" fillId="7" borderId="5" pivotButton="0" quotePrefix="0" xfId="0"/>
    <xf numFmtId="178" fontId="1" fillId="7" borderId="14" pivotButton="0" quotePrefix="0" xfId="0"/>
    <xf numFmtId="178" fontId="1" fillId="7" borderId="5" pivotButton="0" quotePrefix="0" xfId="0"/>
    <xf numFmtId="179" fontId="1" fillId="7" borderId="14" pivotButton="0" quotePrefix="0" xfId="0"/>
    <xf numFmtId="179" fontId="1" fillId="0" borderId="0" pivotButton="0" quotePrefix="0" xfId="0"/>
    <xf numFmtId="175" fontId="1" fillId="7" borderId="14" applyAlignment="1" pivotButton="0" quotePrefix="0" xfId="0">
      <alignment horizontal="center"/>
    </xf>
    <xf numFmtId="191" fontId="1" fillId="0" borderId="14" pivotButton="0" quotePrefix="0" xfId="0"/>
    <xf numFmtId="178" fontId="1" fillId="0" borderId="0" pivotButton="0" quotePrefix="0" xfId="0"/>
    <xf numFmtId="181" fontId="1" fillId="0" borderId="0" pivotButton="0" quotePrefix="0" xfId="0"/>
    <xf numFmtId="177" fontId="4" fillId="0" borderId="0" pivotButton="0" quotePrefix="0" xfId="0"/>
    <xf numFmtId="178" fontId="1" fillId="7" borderId="14" pivotButton="0" quotePrefix="0" xfId="0"/>
    <xf numFmtId="178" fontId="1" fillId="0" borderId="0" pivotButton="0" quotePrefix="0" xfId="0"/>
    <xf numFmtId="179" fontId="1" fillId="7" borderId="5" pivotButton="0" quotePrefix="0" xfId="0"/>
    <xf numFmtId="192" fontId="1" fillId="0" borderId="30" pivotButton="0" quotePrefix="0" xfId="0"/>
    <xf numFmtId="0" fontId="1" fillId="6" borderId="14" applyAlignment="1" pivotButton="0" quotePrefix="0" xfId="0">
      <alignment horizontal="center"/>
    </xf>
    <xf numFmtId="175" fontId="1" fillId="7" borderId="5" applyAlignment="1" pivotButton="0" quotePrefix="0" xfId="0">
      <alignment horizontal="right"/>
    </xf>
    <xf numFmtId="170" fontId="1" fillId="0" borderId="14" applyAlignment="1" pivotButton="0" quotePrefix="0" xfId="0">
      <alignment horizontal="right"/>
    </xf>
    <xf numFmtId="181" fontId="1" fillId="7" borderId="5" applyAlignment="1" pivotButton="0" quotePrefix="0" xfId="0">
      <alignment horizontal="right"/>
    </xf>
    <xf numFmtId="181" fontId="1" fillId="0" borderId="0" applyAlignment="1" pivotButton="0" quotePrefix="0" xfId="0">
      <alignment horizontal="right"/>
    </xf>
    <xf numFmtId="178" fontId="6" fillId="0" borderId="0" applyAlignment="1" pivotButton="0" quotePrefix="0" xfId="0">
      <alignment horizontal="right"/>
    </xf>
    <xf numFmtId="3" fontId="1" fillId="0" borderId="14" applyAlignment="1" pivotButton="0" quotePrefix="0" xfId="0">
      <alignment horizontal="center"/>
    </xf>
    <xf numFmtId="14" fontId="1" fillId="0" borderId="0" pivotButton="0" quotePrefix="0" xfId="0"/>
    <xf numFmtId="178" fontId="1" fillId="7" borderId="5" pivotButton="0" quotePrefix="0" xfId="0"/>
    <xf numFmtId="183" fontId="1" fillId="0" borderId="14" pivotButton="0" quotePrefix="0" xfId="0"/>
    <xf numFmtId="0" fontId="1" fillId="19" borderId="14" applyAlignment="1" pivotButton="0" quotePrefix="0" xfId="0">
      <alignment horizontal="center"/>
    </xf>
    <xf numFmtId="184" fontId="1" fillId="0" borderId="0" pivotButton="0" quotePrefix="0" xfId="0"/>
    <xf numFmtId="14" fontId="1" fillId="6" borderId="14" pivotButton="0" quotePrefix="0" xfId="0"/>
    <xf numFmtId="3" fontId="1" fillId="6" borderId="14" applyAlignment="1" pivotButton="0" quotePrefix="0" xfId="0">
      <alignment horizontal="center"/>
    </xf>
    <xf numFmtId="170" fontId="1" fillId="6" borderId="14" pivotButton="0" quotePrefix="0" xfId="0"/>
    <xf numFmtId="181" fontId="1" fillId="0" borderId="0" pivotButton="0" quotePrefix="0" xfId="0"/>
    <xf numFmtId="167" fontId="1" fillId="0" borderId="14" pivotButton="0" quotePrefix="0" xfId="0"/>
    <xf numFmtId="175" fontId="1" fillId="0" borderId="0" pivotButton="0" quotePrefix="0" xfId="0"/>
    <xf numFmtId="179" fontId="1" fillId="7" borderId="14" pivotButton="0" quotePrefix="0" xfId="0"/>
    <xf numFmtId="183" fontId="1" fillId="0" borderId="0" pivotButton="0" quotePrefix="0" xfId="0"/>
    <xf numFmtId="14" fontId="1" fillId="0" borderId="14" applyAlignment="1" pivotButton="0" quotePrefix="0" xfId="0">
      <alignment horizontal="right"/>
    </xf>
    <xf numFmtId="14" fontId="1" fillId="0" borderId="14" pivotButton="0" quotePrefix="0" xfId="0"/>
    <xf numFmtId="174" fontId="1" fillId="0" borderId="14" pivotButton="0" quotePrefix="0" xfId="0"/>
    <xf numFmtId="178" fontId="1" fillId="0" borderId="14" pivotButton="0" quotePrefix="0" xfId="0"/>
    <xf numFmtId="179" fontId="1" fillId="0" borderId="0" pivotButton="0" quotePrefix="0" xfId="0"/>
    <xf numFmtId="176" fontId="11" fillId="0" borderId="14" applyAlignment="1" pivotButton="0" quotePrefix="0" xfId="0">
      <alignment horizontal="center" vertical="center"/>
    </xf>
    <xf numFmtId="166" fontId="1" fillId="0" borderId="31" pivotButton="0" quotePrefix="0" xfId="0"/>
    <xf numFmtId="0" fontId="1" fillId="0" borderId="78" pivotButton="0" quotePrefix="0" xfId="0"/>
    <xf numFmtId="0" fontId="1" fillId="0" borderId="79" pivotButton="0" quotePrefix="0" xfId="0"/>
    <xf numFmtId="172" fontId="7" fillId="0" borderId="79" applyAlignment="1" pivotButton="0" quotePrefix="0" xfId="0">
      <alignment horizontal="center"/>
    </xf>
    <xf numFmtId="1" fontId="7" fillId="0" borderId="79" applyAlignment="1" pivotButton="0" quotePrefix="0" xfId="0">
      <alignment horizontal="center"/>
    </xf>
    <xf numFmtId="0" fontId="1" fillId="0" borderId="79" applyAlignment="1" pivotButton="0" quotePrefix="0" xfId="0">
      <alignment horizontal="center"/>
    </xf>
    <xf numFmtId="0" fontId="1" fillId="0" borderId="80" pivotButton="0" quotePrefix="0" xfId="0"/>
    <xf numFmtId="0" fontId="0" fillId="0" borderId="0" pivotButton="0" quotePrefix="0" xfId="0"/>
    <xf numFmtId="0" fontId="24" fillId="12" borderId="91" applyAlignment="1" pivotButton="0" quotePrefix="0" xfId="0">
      <alignment horizontal="center" vertical="center" wrapText="1"/>
    </xf>
    <xf numFmtId="0" fontId="0" fillId="0" borderId="85" pivotButton="0" quotePrefix="0" xfId="0"/>
    <xf numFmtId="0" fontId="0" fillId="0" borderId="92" pivotButton="0" quotePrefix="0" xfId="0"/>
    <xf numFmtId="0" fontId="26" fillId="0" borderId="93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26" fillId="0" borderId="45" applyAlignment="1" pivotButton="0" quotePrefix="0" xfId="0">
      <alignment horizontal="center" vertical="center" wrapText="1"/>
    </xf>
    <xf numFmtId="0" fontId="24" fillId="12" borderId="83" applyAlignment="1" pivotButton="0" quotePrefix="0" xfId="0">
      <alignment horizontal="center" vertical="center" wrapText="1"/>
    </xf>
    <xf numFmtId="0" fontId="0" fillId="0" borderId="33" pivotButton="0" quotePrefix="0" xfId="0"/>
    <xf numFmtId="0" fontId="0" fillId="0" borderId="84" pivotButton="0" quotePrefix="0" xfId="0"/>
    <xf numFmtId="0" fontId="31" fillId="12" borderId="1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31" fillId="12" borderId="12" applyAlignment="1" pivotButton="0" quotePrefix="0" xfId="0">
      <alignment horizontal="center" vertical="center" wrapText="1"/>
    </xf>
    <xf numFmtId="0" fontId="0" fillId="0" borderId="66" pivotButton="0" quotePrefix="0" xfId="0"/>
    <xf numFmtId="3" fontId="32" fillId="0" borderId="78" applyAlignment="1" pivotButton="0" quotePrefix="0" xfId="0">
      <alignment horizontal="center" vertical="center"/>
    </xf>
    <xf numFmtId="0" fontId="0" fillId="0" borderId="68" pivotButton="0" quotePrefix="0" xfId="0"/>
    <xf numFmtId="0" fontId="0" fillId="0" borderId="69" pivotButton="0" quotePrefix="0" xfId="0"/>
    <xf numFmtId="165" fontId="32" fillId="0" borderId="80" applyAlignment="1" pivotButton="0" quotePrefix="0" xfId="0">
      <alignment horizontal="center" vertical="center"/>
    </xf>
    <xf numFmtId="0" fontId="0" fillId="0" borderId="71" pivotButton="0" quotePrefix="0" xfId="0"/>
    <xf numFmtId="0" fontId="0" fillId="0" borderId="76" pivotButton="0" quotePrefix="0" xfId="0"/>
  </cellXfs>
  <cellStyles count="1">
    <cellStyle name="Normal" xfId="0" builtinId="0"/>
  </cellStyles>
  <dxfs count="17">
    <dxf>
      <font>
        <b val="1"/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rgb="FFFFFFFF"/>
      </font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b val="1"/>
        <color rgb="FF9C6500"/>
      </font>
      <fill>
        <patternFill patternType="solid">
          <fgColor rgb="FFFFEB9C"/>
          <bgColor rgb="FFFFEB9C"/>
        </patternFill>
      </fill>
      <border/>
    </dxf>
    <dxf>
      <font>
        <b val="1"/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0000"/>
      </font>
      <fill>
        <patternFill patternType="solid">
          <fgColor rgb="FFD8D8D8"/>
          <bgColor rgb="FFD8D8D8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1F4E79"/>
      </font>
      <fill>
        <patternFill patternType="solid">
          <fgColor rgb="FFDDEBF7"/>
          <bgColor rgb="FFDDEBF7"/>
        </patternFill>
      </fill>
      <border/>
    </dxf>
    <dxf>
      <font>
        <color rgb="FFFFFFFF"/>
      </font>
      <fill>
        <patternFill patternType="solid">
          <fgColor rgb="FFB7B7B7"/>
          <bgColor rgb="FFB7B7B7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 val="1"/>
        <color rgb="FF1F4E79"/>
      </font>
      <fill>
        <patternFill patternType="solid">
          <fgColor rgb="FFDDEBF7"/>
          <bgColor rgb="FFDDEBF7"/>
        </patternFill>
      </fill>
      <border/>
    </dxf>
    <dxf>
      <font>
        <b val="1"/>
        <color rgb="FF006100"/>
      </font>
      <fill>
        <patternFill patternType="solid">
          <fgColor rgb="FFC6EFCE"/>
          <bgColor rgb="FFC6EFCE"/>
        </patternFill>
      </fill>
      <border/>
    </dxf>
    <dxf>
      <font>
        <b val="1"/>
        <color rgb="FF000000"/>
      </font>
      <fill>
        <patternFill patternType="solid">
          <fgColor rgb="FFD8D8D8"/>
          <bgColor rgb="FFD8D8D8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300" b="1" i="0">
                <a:solidFill>
                  <a:srgbClr val="757575"/>
                </a:solidFill>
                <a:latin typeface="+mn-lt"/>
              </a:defRPr>
            </a:pPr>
            <a:r>
              <a:rPr sz="1300" b="1" i="0">
                <a:solidFill>
                  <a:srgbClr val="757575"/>
                </a:solidFill>
                <a:latin typeface="+mn-lt"/>
              </a:rPr>
              <a:t>Lotes por estado</a:t>
            </a:r>
          </a:p>
        </rich>
      </tx>
      <overlay val="0"/>
    </title>
    <plotArea>
      <layout/>
      <barChart>
        <barDir val="bar"/>
        <grouping val="clustered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 cmpd="sng">
              <a:noFill/>
              <a:prstDash val="solid"/>
            </a:ln>
          </spPr>
          <dPt>
            <idx val="0"/>
            <spPr>
              <a:solidFill xmlns:a="http://schemas.openxmlformats.org/drawingml/2006/main">
                <a:srgbClr val="00B050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C000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7B7B7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C0000"/>
              </a:solidFill>
              <a:ln xmlns:a="http://schemas.openxmlformats.org/drawingml/2006/main" cmpd="sng">
                <a:noFill/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E75B6"/>
              </a:solidFill>
              <a:ln xmlns:a="http://schemas.openxmlformats.org/drawingml/2006/main" cmpd="sng">
                <a:noFill/>
                <a:prstDash val="solid"/>
              </a:ln>
            </spPr>
          </dPt>
          <dLbls>
            <numFmt formatCode="General"/>
            <txPr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sz="900" b="0" i="0">
                    <a:latin typeface="+mn-lt"/>
                  </a:defRPr>
                </a:pPr>
                <a:r>
                  <a:t>None</a:t>
                </a:r>
              </a:p>
            </txPr>
            <showLegendKey val="0"/>
            <showVal val="1"/>
            <showCatName val="0"/>
            <showSerName val="0"/>
            <showPercent val="0"/>
            <showBubbleSize val="0"/>
          </dLbls>
          <cat>
            <strRef>
              <f>RESUMEN!$B$5:$B$9</f>
            </strRef>
          </cat>
          <val>
            <numRef>
              <f>RESUMEN!$C$5:$C$9</f>
              <numCache/>
            </numRef>
          </val>
        </ser>
        <gapWidth val="150"/>
        <axId val="1028930837"/>
        <axId val="1831248555"/>
      </barChart>
      <catAx>
        <axId val="1028930837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831248555"/>
        <lblOffset val="100"/>
      </catAx>
      <valAx>
        <axId val="1831248555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028930837"/>
        <crosses val="max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None</author>
  </authors>
  <commentList>
    <comment ref="S233" authorId="0" shapeId="0">
      <text>
        <t>NO SEHA AUTENTICODO EL CONTRATO NI EL CLIENTE A CANCELADO LA INICIAL 
======</t>
      </text>
    </comment>
    <comment ref="U243" authorId="0" shapeId="0">
      <text>
        <t xml:space="preserve">
SOLO SE CANCELO $1.500.000 YA QUE COMO TAL LA COMPRA DEL LOTE REALIZO MEDIANTE PERMUTA  POR UN CARRO
======</t>
      </text>
    </comment>
    <comment ref="T251" authorId="0" shapeId="0">
      <text>
        <t>EL CLIENTE SOLO DIO DE INICIAL 1.000.000
======</t>
      </text>
    </comment>
    <comment ref="S416" authorId="0" shapeId="0">
      <text>
        <t>======
ID#AAACDqK9U8Q
La Ceiba Group    (2026-07-22 14:39:46)
EL CONTRATO NO SE HA HECHO AUTENTICAR YA QUE EL CLIENTE  NO SE ENCUENTRA EN EL META Y QUIERE AUTENTICAR EN CONJUNTO CON EL SEÑOR JHON DE IGUAL MANERA PAGA LAS CUOTAS NORMALMENTE</t>
      </text>
    </comment>
    <comment ref="S455" authorId="0" shapeId="0">
      <text>
        <t>======
ID#AAACDqK9U8I
La Ceiba Group    (2026-07-22 14:36:35)
EL CONTRATO NO SE HA HECHO AUTENTICAR YA QUE EL CLIENTE NO SE ENCUENTRA EN EL META Y QUIERE AUTENTICAR CON EL SEÑOR JHON DE IGUAL MANERA REALIZA EL PAGO DE LAS CUOTAS NORMLA MENTE</t>
      </text>
    </comment>
    <comment ref="U465" authorId="0" shapeId="0">
      <text>
        <t>LA COMISION ES DE 3.000.000 PERO LA CLIENTE REBAJO POR CADA LOTE 500.000 QUE SE DESCUENTAN DE ESTA COMISION 
======</t>
      </text>
    </comment>
    <comment ref="T490" authorId="0" shapeId="0">
      <text>
        <t>NO SE LE REALIZA PAGO DE COMiSION AL ASESOR YA QUE EL CLIENTO NO DIO LA INICOIAL SI NO DE $1.500.000 Y EL RESTO A FINANCIACION 
======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C141" authorId="0" shapeId="0">
      <text>
        <t>e pago se va a realizar cada 6 meses, se habia llegado a un acuerdo directamente cliente, john y eider no quedo estipulado en el contrato  si no de palabra 
======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AS73" authorId="0" shapeId="0">
      <text>
        <t xml:space="preserve">
======</t>
      </text>
    </comment>
    <comment ref="AS75" authorId="0" shapeId="0">
      <text>
        <t>realiza los pagos cada 2 meses
======</t>
      </text>
    </comment>
    <comment ref="AS92" authorId="0" shapeId="0">
      <text>
        <t>NEGOCIO CON YEISON
======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ref="C25" authorId="0" shapeId="0">
      <text>
        <t>======
ID#AAACF2-VRj8
USUARIO    (2026-08-24 13:25:16)
Seleccione el mes en la lista desplegable.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2</col>
      <colOff>38100</colOff>
      <row>1</row>
      <rowOff>47625</rowOff>
    </from>
    <ext cx="1476375" cy="1238250"/>
    <pic>
      <nvPicPr>
        <cNvPr id="0" name="image1.pn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5</col>
      <colOff>381000</colOff>
      <row>2</row>
      <rowOff>38100</rowOff>
    </from>
    <ext cx="3009900" cy="14192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13"/>
  <sheetViews>
    <sheetView showGridLines="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E3" sqref="E3"/>
    </sheetView>
  </sheetViews>
  <sheetFormatPr baseColWidth="8" defaultColWidth="14.43" defaultRowHeight="15" customHeight="1" outlineLevelRow="1"/>
  <cols>
    <col width="4" customWidth="1" style="506" min="1" max="1"/>
    <col width="10.29" customWidth="1" style="506" min="2" max="2"/>
    <col width="12.29" customWidth="1" style="506" min="3" max="3"/>
    <col width="14.14" customWidth="1" style="506" min="4" max="4"/>
    <col width="11.71" customWidth="1" style="506" min="5" max="5"/>
    <col width="8.57" customWidth="1" style="506" min="6" max="6"/>
    <col width="12" customWidth="1" style="506" min="7" max="7"/>
    <col width="8.289999999999999" customWidth="1" style="506" min="8" max="8"/>
    <col width="12" customWidth="1" style="506" min="9" max="9"/>
    <col width="13.14" customWidth="1" style="506" min="10" max="10"/>
    <col width="21.14" customWidth="1" style="506" min="11" max="11"/>
    <col width="36.43" customWidth="1" style="506" min="12" max="12"/>
    <col width="22.14" customWidth="1" style="506" min="13" max="13"/>
    <col width="17" customWidth="1" style="506" min="14" max="14"/>
    <col width="18" customWidth="1" style="506" min="15" max="15"/>
    <col width="13.71" customWidth="1" style="506" min="16" max="16"/>
    <col width="18" customWidth="1" style="506" min="17" max="17"/>
    <col width="31.14" customWidth="1" style="506" min="18" max="18"/>
    <col width="18" customWidth="1" style="506" min="19" max="19"/>
    <col width="12.86" customWidth="1" style="506" min="20" max="20"/>
    <col width="24.14" customWidth="1" style="506" min="21" max="21"/>
    <col width="22.29" customWidth="1" style="506" min="22" max="22"/>
    <col width="12.86" customWidth="1" style="506" min="23" max="23"/>
  </cols>
  <sheetData>
    <row r="1">
      <c r="B1" s="2" t="n"/>
      <c r="C1" s="2" t="n"/>
      <c r="D1" s="2" t="n"/>
      <c r="E1" s="2" t="n"/>
      <c r="F1" s="2" t="n"/>
      <c r="G1" s="6" t="n"/>
      <c r="H1" s="6" t="n"/>
      <c r="I1" s="6" t="n"/>
      <c r="J1" s="6" t="n"/>
      <c r="K1" s="6" t="n"/>
      <c r="M1" s="2" t="n"/>
      <c r="P1" s="13" t="n"/>
      <c r="Q1" s="16">
        <f>SUM(Q3:Q513)</f>
        <v/>
      </c>
      <c r="R1" s="13" t="n"/>
    </row>
    <row r="2" ht="28.5" customHeight="1" s="506">
      <c r="A2" s="19" t="n"/>
      <c r="B2" s="21" t="inlineStr">
        <is>
          <t>ÍTEM</t>
        </is>
      </c>
      <c r="C2" s="22" t="inlineStr">
        <is>
          <t xml:space="preserve">PROYECTO </t>
        </is>
      </c>
      <c r="D2" s="22" t="inlineStr">
        <is>
          <t xml:space="preserve">ID LOTE </t>
        </is>
      </c>
      <c r="E2" s="24" t="inlineStr">
        <is>
          <t>ETAPA</t>
        </is>
      </c>
      <c r="F2" s="24" t="inlineStr">
        <is>
          <t xml:space="preserve"> # LOTES</t>
        </is>
      </c>
      <c r="G2" s="22" t="inlineStr">
        <is>
          <t>MANZANA</t>
        </is>
      </c>
      <c r="H2" s="22" t="inlineStr">
        <is>
          <t>LOTE</t>
        </is>
      </c>
      <c r="I2" s="22" t="inlineStr">
        <is>
          <t>AREA (M2)</t>
        </is>
      </c>
      <c r="J2" s="22" t="inlineStr">
        <is>
          <t>PRECIO M2</t>
        </is>
      </c>
      <c r="K2" s="22" t="inlineStr">
        <is>
          <t>PRECIO DE LOTE</t>
        </is>
      </c>
      <c r="L2" s="28" t="inlineStr">
        <is>
          <t>ESTADO</t>
        </is>
      </c>
      <c r="M2" s="28" t="inlineStr">
        <is>
          <t xml:space="preserve">CONTRATO </t>
        </is>
      </c>
      <c r="N2" s="30" t="inlineStr">
        <is>
          <t xml:space="preserve">PRECIO DE VENTA </t>
        </is>
      </c>
      <c r="O2" s="32" t="inlineStr">
        <is>
          <t>ESCRITURA</t>
        </is>
      </c>
      <c r="P2" s="34" t="inlineStr">
        <is>
          <t>FECHA DE ESCRITURA</t>
        </is>
      </c>
      <c r="Q2" s="37" t="inlineStr">
        <is>
          <t xml:space="preserve">% ESCRITURADO </t>
        </is>
      </c>
      <c r="R2" s="34" t="inlineStr">
        <is>
          <t>A NOMBRE DE :</t>
        </is>
      </c>
      <c r="S2" s="39" t="inlineStr">
        <is>
          <t xml:space="preserve">OBSERVACIÓN </t>
        </is>
      </c>
      <c r="T2" s="30" t="n"/>
      <c r="U2" s="40" t="inlineStr">
        <is>
          <t>LOTES RELACIONADOS</t>
        </is>
      </c>
      <c r="V2" s="40" t="inlineStr">
        <is>
          <t>ALERTA</t>
        </is>
      </c>
      <c r="W2" s="42" t="n"/>
    </row>
    <row r="3">
      <c r="B3" s="43" t="n">
        <v>1</v>
      </c>
      <c r="C3" s="43" t="inlineStr">
        <is>
          <t xml:space="preserve">LA CEIBA </t>
        </is>
      </c>
      <c r="D3" s="43">
        <f>"LC" &amp; E3 &amp; " - " &amp; G3 &amp; " - " &amp; H3</f>
        <v/>
      </c>
      <c r="E3" s="43" t="n">
        <v>1</v>
      </c>
      <c r="F3" s="43" t="n">
        <v>1</v>
      </c>
      <c r="G3" s="43" t="n">
        <v>1</v>
      </c>
      <c r="H3" s="43" t="n">
        <v>1</v>
      </c>
      <c r="I3" s="48" t="n">
        <v>1363.42313</v>
      </c>
      <c r="J3" s="50" t="n"/>
      <c r="K3" s="52" t="n">
        <v>0</v>
      </c>
      <c r="L3" s="76" t="inlineStr">
        <is>
          <t>NO APTO PARA VENTA</t>
        </is>
      </c>
      <c r="M3" s="57" t="n"/>
      <c r="N3" s="59">
        <f>I3*J3</f>
        <v/>
      </c>
      <c r="O3" s="60" t="n"/>
      <c r="P3" s="144" t="n"/>
      <c r="Q3" s="143" t="n"/>
      <c r="R3" s="144" t="n"/>
      <c r="S3" s="67" t="n"/>
      <c r="T3" s="68" t="n"/>
      <c r="U3" s="72">
        <f>IF($D3="","",IF(OR($F3&gt;1,ISNUMBER(SEARCH(" Y ",$D3)),(LEN($D3)-LEN(SUBSTITUTE(UPPER($D3),"LC","")))/2&gt;1),"MÚLTIPLE","INDIVIDUAL"))</f>
        <v/>
      </c>
      <c r="V3" s="72">
        <f>IF($D3="","",IF(AND(ISNUMBER(SEARCH(" Y ",$D3)),$F3&lt;2),"REVISAR # LOTES",""))</f>
        <v/>
      </c>
      <c r="W3" s="74" t="n"/>
    </row>
    <row r="4">
      <c r="B4" s="43" t="n">
        <v>2</v>
      </c>
      <c r="C4" s="43" t="inlineStr">
        <is>
          <t xml:space="preserve">LA CEIBA </t>
        </is>
      </c>
      <c r="D4" s="43" t="inlineStr">
        <is>
          <t xml:space="preserve">LC1 - 2 Y 3 </t>
        </is>
      </c>
      <c r="E4" s="43" t="n">
        <v>1</v>
      </c>
      <c r="F4" s="43" t="n">
        <v>2</v>
      </c>
      <c r="G4" s="43" t="n">
        <v>1</v>
      </c>
      <c r="H4" s="43" t="inlineStr">
        <is>
          <t>2 - 3</t>
        </is>
      </c>
      <c r="I4" s="48" t="n">
        <v>196</v>
      </c>
      <c r="J4" s="50" t="n"/>
      <c r="K4" s="75" t="n">
        <v>55000000</v>
      </c>
      <c r="L4" s="76" t="inlineStr">
        <is>
          <t>VENDIDO</t>
        </is>
      </c>
      <c r="M4" s="57" t="inlineStr">
        <is>
          <t xml:space="preserve">SI </t>
        </is>
      </c>
      <c r="N4" s="59">
        <f>K4</f>
        <v/>
      </c>
      <c r="O4" s="60" t="n"/>
      <c r="P4" s="144" t="n"/>
      <c r="Q4" s="143" t="n"/>
      <c r="R4" s="144" t="n"/>
      <c r="S4" s="67" t="n"/>
      <c r="T4" s="68" t="n"/>
      <c r="U4" s="72">
        <f>IF($D4="","",IF(OR($F4&gt;1,ISNUMBER(SEARCH(" Y ",$D4)),(LEN($D4)-LEN(SUBSTITUTE(UPPER($D4),"LC","")))/2&gt;1),"MÚLTIPLE","INDIVIDUAL"))</f>
        <v/>
      </c>
      <c r="V4" s="72">
        <f>IF($D4="","",IF(AND(ISNUMBER(SEARCH(" Y ",$D4)),$F4&lt;2),"REVISAR # LOTES",""))</f>
        <v/>
      </c>
      <c r="W4" s="74" t="n"/>
    </row>
    <row r="5">
      <c r="B5" s="43" t="n">
        <v>3</v>
      </c>
      <c r="C5" s="43" t="inlineStr">
        <is>
          <t xml:space="preserve">LA CEIBA </t>
        </is>
      </c>
      <c r="D5" s="43" t="inlineStr">
        <is>
          <t>LC1 - 1 - 4</t>
        </is>
      </c>
      <c r="E5" s="43" t="n">
        <v>1</v>
      </c>
      <c r="F5" s="43" t="n">
        <v>1</v>
      </c>
      <c r="G5" s="43" t="n">
        <v>1</v>
      </c>
      <c r="H5" s="43" t="n">
        <v>4</v>
      </c>
      <c r="I5" s="48" t="n">
        <v>98</v>
      </c>
      <c r="J5" s="50" t="n"/>
      <c r="K5" s="75" t="n">
        <v>25000000</v>
      </c>
      <c r="L5" s="76" t="inlineStr">
        <is>
          <t>VENDIDO</t>
        </is>
      </c>
      <c r="M5" s="57" t="inlineStr">
        <is>
          <t xml:space="preserve">SI </t>
        </is>
      </c>
      <c r="N5" s="59">
        <f>K5</f>
        <v/>
      </c>
      <c r="O5" s="60" t="inlineStr">
        <is>
          <t>OK</t>
        </is>
      </c>
      <c r="P5" s="144" t="n"/>
      <c r="Q5" s="143" t="n">
        <v>9.8e-05</v>
      </c>
      <c r="R5" s="144" t="inlineStr">
        <is>
          <t>RUBEN FABIAN BUSTOS</t>
        </is>
      </c>
      <c r="S5" s="67" t="n"/>
      <c r="T5" s="68" t="n"/>
      <c r="U5" s="72">
        <f>IF($D5="","",IF(OR($F5&gt;1,ISNUMBER(SEARCH(" Y ",$D5)),(LEN($D5)-LEN(SUBSTITUTE(UPPER($D5),"LC","")))/2&gt;1),"MÚLTIPLE","INDIVIDUAL"))</f>
        <v/>
      </c>
      <c r="V5" s="72">
        <f>IF($D5="","",IF(AND(ISNUMBER(SEARCH(" Y ",$D5)),$F5&lt;2),"REVISAR # LOTES",""))</f>
        <v/>
      </c>
      <c r="W5" s="74" t="n"/>
    </row>
    <row r="6">
      <c r="B6" s="43" t="n">
        <v>4</v>
      </c>
      <c r="C6" s="43" t="inlineStr">
        <is>
          <t xml:space="preserve">LA CEIBA </t>
        </is>
      </c>
      <c r="D6" s="43" t="inlineStr">
        <is>
          <t>LC1 - 1  - 5</t>
        </is>
      </c>
      <c r="E6" s="43" t="n">
        <v>1</v>
      </c>
      <c r="F6" s="43" t="n">
        <v>1</v>
      </c>
      <c r="G6" s="43" t="n">
        <v>1</v>
      </c>
      <c r="H6" s="43" t="n">
        <v>5</v>
      </c>
      <c r="I6" s="48" t="n">
        <v>115.643</v>
      </c>
      <c r="J6" s="50" t="n"/>
      <c r="K6" s="75" t="n">
        <v>29500000</v>
      </c>
      <c r="L6" s="76" t="inlineStr">
        <is>
          <t>VENDIDO</t>
        </is>
      </c>
      <c r="M6" s="57" t="inlineStr">
        <is>
          <t xml:space="preserve">NO </t>
        </is>
      </c>
      <c r="N6" s="59">
        <f>K6</f>
        <v/>
      </c>
      <c r="O6" s="60" t="n"/>
      <c r="P6" s="144" t="n"/>
      <c r="Q6" s="143" t="n"/>
      <c r="R6" s="144" t="n"/>
      <c r="S6" s="67" t="n"/>
      <c r="T6" s="68" t="n"/>
      <c r="U6" s="72">
        <f>IF($D6="","",IF(OR($F6&gt;1,ISNUMBER(SEARCH(" Y ",$D6)),(LEN($D6)-LEN(SUBSTITUTE(UPPER($D6),"LC","")))/2&gt;1),"MÚLTIPLE","INDIVIDUAL"))</f>
        <v/>
      </c>
      <c r="V6" s="72">
        <f>IF($D6="","",IF(AND(ISNUMBER(SEARCH(" Y ",$D6)),$F6&lt;2),"REVISAR # LOTES",""))</f>
        <v/>
      </c>
      <c r="W6" s="74" t="n"/>
    </row>
    <row r="7">
      <c r="B7" s="43" t="n">
        <v>5</v>
      </c>
      <c r="C7" s="43" t="inlineStr">
        <is>
          <t xml:space="preserve">LA CEIBA </t>
        </is>
      </c>
      <c r="D7" s="43" t="inlineStr">
        <is>
          <t>LC1 - 2 - 1</t>
        </is>
      </c>
      <c r="E7" s="43" t="n">
        <v>1</v>
      </c>
      <c r="F7" s="43" t="n">
        <v>1</v>
      </c>
      <c r="G7" s="43" t="n">
        <v>2</v>
      </c>
      <c r="H7" s="43" t="n">
        <v>1</v>
      </c>
      <c r="I7" s="48" t="n">
        <v>98</v>
      </c>
      <c r="J7" s="50" t="n"/>
      <c r="K7" s="75" t="n">
        <v>30000000</v>
      </c>
      <c r="L7" s="76" t="inlineStr">
        <is>
          <t>VENDIDO</t>
        </is>
      </c>
      <c r="M7" s="57" t="inlineStr">
        <is>
          <t xml:space="preserve">SI </t>
        </is>
      </c>
      <c r="N7" s="59">
        <f>K7</f>
        <v/>
      </c>
      <c r="O7" s="60" t="n"/>
      <c r="P7" s="144" t="n"/>
      <c r="Q7" s="143" t="n"/>
      <c r="R7" s="144" t="n"/>
      <c r="S7" s="67" t="n"/>
      <c r="T7" s="68" t="n"/>
      <c r="U7" s="72">
        <f>IF($D7="","",IF(OR($F7&gt;1,ISNUMBER(SEARCH(" Y ",$D7)),(LEN($D7)-LEN(SUBSTITUTE(UPPER($D7),"LC","")))/2&gt;1),"MÚLTIPLE","INDIVIDUAL"))</f>
        <v/>
      </c>
      <c r="V7" s="72">
        <f>IF($D7="","",IF(AND(ISNUMBER(SEARCH(" Y ",$D7)),$F7&lt;2),"REVISAR # LOTES",""))</f>
        <v/>
      </c>
      <c r="W7" s="74" t="n"/>
    </row>
    <row r="8">
      <c r="B8" s="43" t="n">
        <v>6</v>
      </c>
      <c r="C8" s="43" t="inlineStr">
        <is>
          <t xml:space="preserve">LA CEIBA </t>
        </is>
      </c>
      <c r="D8" s="43" t="inlineStr">
        <is>
          <t xml:space="preserve">LC1 - 2 - 2 </t>
        </is>
      </c>
      <c r="E8" s="43" t="n">
        <v>1</v>
      </c>
      <c r="F8" s="43" t="n">
        <v>1</v>
      </c>
      <c r="G8" s="43" t="n">
        <v>2</v>
      </c>
      <c r="H8" s="43" t="n">
        <v>2</v>
      </c>
      <c r="I8" s="80" t="n">
        <v>98</v>
      </c>
      <c r="J8" s="50" t="n"/>
      <c r="K8" s="75" t="n">
        <v>25000000</v>
      </c>
      <c r="L8" s="76" t="inlineStr">
        <is>
          <t>VENDIDO</t>
        </is>
      </c>
      <c r="M8" s="57" t="inlineStr">
        <is>
          <t xml:space="preserve">SI </t>
        </is>
      </c>
      <c r="N8" s="59">
        <f>K8</f>
        <v/>
      </c>
      <c r="O8" s="60" t="n"/>
      <c r="P8" s="144" t="n"/>
      <c r="Q8" s="143" t="n"/>
      <c r="R8" s="144" t="n"/>
      <c r="S8" s="67" t="n"/>
      <c r="T8" s="68" t="n"/>
      <c r="U8" s="72">
        <f>IF($D8="","",IF(OR($F8&gt;1,ISNUMBER(SEARCH(" Y ",$D8)),(LEN($D8)-LEN(SUBSTITUTE(UPPER($D8),"LC","")))/2&gt;1),"MÚLTIPLE","INDIVIDUAL"))</f>
        <v/>
      </c>
      <c r="V8" s="72">
        <f>IF($D8="","",IF(AND(ISNUMBER(SEARCH(" Y ",$D8)),$F8&lt;2),"REVISAR # LOTES",""))</f>
        <v/>
      </c>
      <c r="W8" s="74" t="n"/>
    </row>
    <row r="9">
      <c r="B9" s="43" t="n">
        <v>7</v>
      </c>
      <c r="C9" s="43" t="inlineStr">
        <is>
          <t xml:space="preserve">LA CEIBA </t>
        </is>
      </c>
      <c r="D9" s="43" t="inlineStr">
        <is>
          <t xml:space="preserve">LC1 - 2 - 3 </t>
        </is>
      </c>
      <c r="E9" s="43" t="n">
        <v>1</v>
      </c>
      <c r="F9" s="43" t="n">
        <v>1</v>
      </c>
      <c r="G9" s="43" t="n">
        <v>2</v>
      </c>
      <c r="H9" s="43" t="n">
        <v>3</v>
      </c>
      <c r="I9" s="48" t="n">
        <v>98</v>
      </c>
      <c r="J9" s="50" t="n"/>
      <c r="K9" s="75" t="n">
        <v>25000000</v>
      </c>
      <c r="L9" s="76" t="inlineStr">
        <is>
          <t xml:space="preserve">CEDIDO EN FORMA DE PAGO </t>
        </is>
      </c>
      <c r="M9" s="57" t="n"/>
      <c r="N9" s="59">
        <f>K9</f>
        <v/>
      </c>
      <c r="O9" s="60" t="n"/>
      <c r="P9" s="144" t="n"/>
      <c r="Q9" s="143" t="n"/>
      <c r="R9" s="144" t="n"/>
      <c r="S9" s="67" t="n"/>
      <c r="T9" s="68" t="n"/>
      <c r="U9" s="72">
        <f>IF($D9="","",IF(OR($F9&gt;1,ISNUMBER(SEARCH(" Y ",$D9)),(LEN($D9)-LEN(SUBSTITUTE(UPPER($D9),"LC","")))/2&gt;1),"MÚLTIPLE","INDIVIDUAL"))</f>
        <v/>
      </c>
      <c r="V9" s="72">
        <f>IF($D9="","",IF(AND(ISNUMBER(SEARCH(" Y ",$D9)),$F9&lt;2),"REVISAR # LOTES",""))</f>
        <v/>
      </c>
      <c r="W9" s="74" t="n"/>
    </row>
    <row r="10">
      <c r="B10" s="43" t="n">
        <v>8</v>
      </c>
      <c r="C10" s="43" t="inlineStr">
        <is>
          <t xml:space="preserve">LA CEIBA </t>
        </is>
      </c>
      <c r="D10" s="43" t="inlineStr">
        <is>
          <t xml:space="preserve">LC1 - 2 - 4 </t>
        </is>
      </c>
      <c r="E10" s="43" t="n">
        <v>1</v>
      </c>
      <c r="F10" s="43" t="n">
        <v>1</v>
      </c>
      <c r="G10" s="43" t="n">
        <v>2</v>
      </c>
      <c r="H10" s="43" t="n">
        <v>4</v>
      </c>
      <c r="I10" s="48" t="n">
        <v>98</v>
      </c>
      <c r="J10" s="50" t="n"/>
      <c r="K10" s="75" t="n">
        <v>25000000</v>
      </c>
      <c r="L10" s="76" t="inlineStr">
        <is>
          <t xml:space="preserve">CEDIDO EN FORMA DE PAGO </t>
        </is>
      </c>
      <c r="M10" s="57" t="n"/>
      <c r="N10" s="59">
        <f>K10</f>
        <v/>
      </c>
      <c r="O10" s="60" t="n"/>
      <c r="P10" s="144" t="n"/>
      <c r="Q10" s="143" t="n"/>
      <c r="R10" s="144" t="n"/>
      <c r="S10" s="67" t="n"/>
      <c r="T10" s="68" t="n"/>
      <c r="U10" s="72">
        <f>IF($D10="","",IF(OR($F10&gt;1,ISNUMBER(SEARCH(" Y ",$D10)),(LEN($D10)-LEN(SUBSTITUTE(UPPER($D10),"LC","")))/2&gt;1),"MÚLTIPLE","INDIVIDUAL"))</f>
        <v/>
      </c>
      <c r="V10" s="72">
        <f>IF($D10="","",IF(AND(ISNUMBER(SEARCH(" Y ",$D10)),$F10&lt;2),"REVISAR # LOTES",""))</f>
        <v/>
      </c>
      <c r="W10" s="74" t="n"/>
    </row>
    <row r="11">
      <c r="B11" s="43" t="n">
        <v>9</v>
      </c>
      <c r="C11" s="43" t="inlineStr">
        <is>
          <t xml:space="preserve">LA CEIBA </t>
        </is>
      </c>
      <c r="D11" s="43" t="inlineStr">
        <is>
          <t>LC1 - 2 - 5</t>
        </is>
      </c>
      <c r="E11" s="43" t="n">
        <v>1</v>
      </c>
      <c r="F11" s="43" t="n">
        <v>1</v>
      </c>
      <c r="G11" s="43" t="n">
        <v>2</v>
      </c>
      <c r="H11" s="43" t="n">
        <v>5</v>
      </c>
      <c r="I11" s="48" t="n">
        <v>121</v>
      </c>
      <c r="J11" s="50" t="n"/>
      <c r="K11" s="75" t="n">
        <v>30783000</v>
      </c>
      <c r="L11" s="76" t="inlineStr">
        <is>
          <t xml:space="preserve">CEDIDO EN FORMA DE PAGO </t>
        </is>
      </c>
      <c r="M11" s="43" t="n"/>
      <c r="N11" s="59">
        <f>K11</f>
        <v/>
      </c>
      <c r="O11" s="60" t="n"/>
      <c r="P11" s="83" t="n"/>
      <c r="Q11" s="143" t="n"/>
      <c r="R11" s="144" t="n"/>
      <c r="S11" s="145" t="n"/>
      <c r="T11" s="85" t="n"/>
      <c r="U11" s="72">
        <f>IF($D11="","",IF(OR($F11&gt;1,ISNUMBER(SEARCH(" Y ",$D11)),(LEN($D11)-LEN(SUBSTITUTE(UPPER($D11),"LC","")))/2&gt;1),"MÚLTIPLE","INDIVIDUAL"))</f>
        <v/>
      </c>
      <c r="V11" s="72">
        <f>IF($D11="","",IF(AND(ISNUMBER(SEARCH(" Y ",$D11)),$F11&lt;2),"REVISAR # LOTES",""))</f>
        <v/>
      </c>
    </row>
    <row r="12">
      <c r="B12" s="43" t="n">
        <v>10</v>
      </c>
      <c r="C12" s="43" t="inlineStr">
        <is>
          <t xml:space="preserve">LA CEIBA </t>
        </is>
      </c>
      <c r="D12" s="43" t="inlineStr">
        <is>
          <t xml:space="preserve">LC1 - 2 - 6 </t>
        </is>
      </c>
      <c r="E12" s="43" t="n">
        <v>1</v>
      </c>
      <c r="F12" s="43" t="n">
        <v>1</v>
      </c>
      <c r="G12" s="43" t="n">
        <v>2</v>
      </c>
      <c r="H12" s="43" t="n">
        <v>6</v>
      </c>
      <c r="I12" s="88" t="n">
        <v>170.068</v>
      </c>
      <c r="J12" s="50" t="n"/>
      <c r="K12" s="75" t="n">
        <v>43385000</v>
      </c>
      <c r="L12" s="76" t="inlineStr">
        <is>
          <t>VENDIDO</t>
        </is>
      </c>
      <c r="M12" s="43" t="inlineStr">
        <is>
          <t xml:space="preserve">NO </t>
        </is>
      </c>
      <c r="N12" s="59">
        <f>K12</f>
        <v/>
      </c>
      <c r="O12" s="60" t="n"/>
      <c r="P12" s="83" t="n"/>
      <c r="Q12" s="143" t="n"/>
      <c r="R12" s="144" t="n"/>
      <c r="S12" s="145" t="n"/>
      <c r="T12" s="85" t="n"/>
      <c r="U12" s="72">
        <f>IF($D12="","",IF(OR($F12&gt;1,ISNUMBER(SEARCH(" Y ",$D12)),(LEN($D12)-LEN(SUBSTITUTE(UPPER($D12),"LC","")))/2&gt;1),"MÚLTIPLE","INDIVIDUAL"))</f>
        <v/>
      </c>
      <c r="V12" s="72">
        <f>IF($D12="","",IF(AND(ISNUMBER(SEARCH(" Y ",$D12)),$F12&lt;2),"REVISAR # LOTES",""))</f>
        <v/>
      </c>
    </row>
    <row r="13">
      <c r="B13" s="43" t="n">
        <v>11</v>
      </c>
      <c r="C13" s="43" t="inlineStr">
        <is>
          <t xml:space="preserve">LA CEIBA </t>
        </is>
      </c>
      <c r="D13" s="43" t="inlineStr">
        <is>
          <t xml:space="preserve">LC1 - 2 - 7 </t>
        </is>
      </c>
      <c r="E13" s="43" t="n">
        <v>1</v>
      </c>
      <c r="F13" s="43" t="n">
        <v>1</v>
      </c>
      <c r="G13" s="43" t="n">
        <v>2</v>
      </c>
      <c r="H13" s="43" t="n">
        <v>7</v>
      </c>
      <c r="I13" s="48" t="n">
        <v>98</v>
      </c>
      <c r="J13" s="50" t="n"/>
      <c r="K13" s="75" t="n">
        <v>25000000</v>
      </c>
      <c r="L13" s="76" t="inlineStr">
        <is>
          <t>VENDIDO</t>
        </is>
      </c>
      <c r="M13" s="43" t="inlineStr">
        <is>
          <t xml:space="preserve">SI </t>
        </is>
      </c>
      <c r="N13" s="59">
        <f>K13</f>
        <v/>
      </c>
      <c r="O13" s="60" t="n"/>
      <c r="P13" s="83" t="n"/>
      <c r="Q13" s="143" t="n"/>
      <c r="R13" s="144" t="n"/>
      <c r="S13" s="145" t="n"/>
      <c r="T13" s="85" t="n"/>
      <c r="U13" s="72">
        <f>IF($D13="","",IF(OR($F13&gt;1,ISNUMBER(SEARCH(" Y ",$D13)),(LEN($D13)-LEN(SUBSTITUTE(UPPER($D13),"LC","")))/2&gt;1),"MÚLTIPLE","INDIVIDUAL"))</f>
        <v/>
      </c>
      <c r="V13" s="72">
        <f>IF($D13="","",IF(AND(ISNUMBER(SEARCH(" Y ",$D13)),$F13&lt;2),"REVISAR # LOTES",""))</f>
        <v/>
      </c>
    </row>
    <row r="14">
      <c r="B14" s="43" t="n">
        <v>12</v>
      </c>
      <c r="C14" s="43" t="inlineStr">
        <is>
          <t xml:space="preserve">LA CEIBA </t>
        </is>
      </c>
      <c r="D14" s="43" t="inlineStr">
        <is>
          <t>LC1 - 2 - 8 Y 9</t>
        </is>
      </c>
      <c r="E14" s="43" t="n">
        <v>1</v>
      </c>
      <c r="F14" s="43" t="n">
        <v>2</v>
      </c>
      <c r="G14" s="43" t="n">
        <v>2</v>
      </c>
      <c r="H14" s="43" t="inlineStr">
        <is>
          <t xml:space="preserve">8 - 9 </t>
        </is>
      </c>
      <c r="I14" s="48" t="n">
        <v>196</v>
      </c>
      <c r="J14" s="50" t="n"/>
      <c r="K14" s="75" t="n">
        <v>55000000</v>
      </c>
      <c r="L14" s="76" t="inlineStr">
        <is>
          <t>VENDIDO</t>
        </is>
      </c>
      <c r="M14" s="43" t="inlineStr">
        <is>
          <t xml:space="preserve">SI </t>
        </is>
      </c>
      <c r="N14" s="59">
        <f>K14</f>
        <v/>
      </c>
      <c r="O14" s="60" t="n"/>
      <c r="P14" s="83" t="n"/>
      <c r="Q14" s="143" t="n"/>
      <c r="R14" s="144" t="n"/>
      <c r="S14" s="145" t="n"/>
      <c r="T14" s="85" t="n"/>
      <c r="U14" s="72">
        <f>IF($D14="","",IF(OR($F14&gt;1,ISNUMBER(SEARCH(" Y ",$D14)),(LEN($D14)-LEN(SUBSTITUTE(UPPER($D14),"LC","")))/2&gt;1),"MÚLTIPLE","INDIVIDUAL"))</f>
        <v/>
      </c>
      <c r="V14" s="72">
        <f>IF($D14="","",IF(AND(ISNUMBER(SEARCH(" Y ",$D14)),$F14&lt;2),"REVISAR # LOTES",""))</f>
        <v/>
      </c>
    </row>
    <row r="15">
      <c r="B15" s="43" t="n">
        <v>13</v>
      </c>
      <c r="C15" s="43" t="inlineStr">
        <is>
          <t xml:space="preserve">LA CEIBA </t>
        </is>
      </c>
      <c r="D15" s="43" t="inlineStr">
        <is>
          <t>LC1 - 3 - 1</t>
        </is>
      </c>
      <c r="E15" s="43" t="n">
        <v>1</v>
      </c>
      <c r="F15" s="43" t="n">
        <v>1</v>
      </c>
      <c r="G15" s="43" t="n">
        <v>3</v>
      </c>
      <c r="H15" s="43" t="n">
        <v>1</v>
      </c>
      <c r="I15" s="48" t="n">
        <v>98</v>
      </c>
      <c r="J15" s="50" t="n"/>
      <c r="K15" s="75" t="n">
        <v>30000000</v>
      </c>
      <c r="L15" s="76" t="inlineStr">
        <is>
          <t xml:space="preserve">CEDIDO EN FORMA DE PAGO </t>
        </is>
      </c>
      <c r="M15" s="43" t="n"/>
      <c r="N15" s="59">
        <f>K15</f>
        <v/>
      </c>
      <c r="O15" s="60" t="n"/>
      <c r="P15" s="83" t="n"/>
      <c r="Q15" s="143" t="n"/>
      <c r="R15" s="144" t="n"/>
      <c r="S15" s="145" t="n"/>
      <c r="T15" s="85" t="n"/>
      <c r="U15" s="72">
        <f>IF($D15="","",IF(OR($F15&gt;1,ISNUMBER(SEARCH(" Y ",$D15)),(LEN($D15)-LEN(SUBSTITUTE(UPPER($D15),"LC","")))/2&gt;1),"MÚLTIPLE","INDIVIDUAL"))</f>
        <v/>
      </c>
      <c r="V15" s="72">
        <f>IF($D15="","",IF(AND(ISNUMBER(SEARCH(" Y ",$D15)),$F15&lt;2),"REVISAR # LOTES",""))</f>
        <v/>
      </c>
    </row>
    <row r="16">
      <c r="B16" s="43" t="n">
        <v>14</v>
      </c>
      <c r="C16" s="43" t="inlineStr">
        <is>
          <t xml:space="preserve">LA CEIBA </t>
        </is>
      </c>
      <c r="D16" s="43" t="inlineStr">
        <is>
          <t xml:space="preserve">LC1  - 3 - 2 </t>
        </is>
      </c>
      <c r="E16" s="43" t="n">
        <v>1</v>
      </c>
      <c r="F16" s="43" t="n">
        <v>1</v>
      </c>
      <c r="G16" s="43" t="n">
        <v>3</v>
      </c>
      <c r="H16" s="43" t="n">
        <v>2</v>
      </c>
      <c r="I16" s="48" t="n">
        <v>98</v>
      </c>
      <c r="J16" s="50" t="n"/>
      <c r="K16" s="75" t="n">
        <v>25000000</v>
      </c>
      <c r="L16" s="76" t="inlineStr">
        <is>
          <t>EN NEGOCIACIÓN</t>
        </is>
      </c>
      <c r="M16" s="43" t="n"/>
      <c r="N16" s="59">
        <f>K16</f>
        <v/>
      </c>
      <c r="O16" s="60" t="n"/>
      <c r="P16" s="83" t="n"/>
      <c r="Q16" s="143" t="n"/>
      <c r="R16" s="144" t="n"/>
      <c r="S16" s="145" t="n"/>
      <c r="T16" s="85" t="n"/>
      <c r="U16" s="72">
        <f>IF($D16="","",IF(OR($F16&gt;1,ISNUMBER(SEARCH(" Y ",$D16)),(LEN($D16)-LEN(SUBSTITUTE(UPPER($D16),"LC","")))/2&gt;1),"MÚLTIPLE","INDIVIDUAL"))</f>
        <v/>
      </c>
      <c r="V16" s="72">
        <f>IF($D16="","",IF(AND(ISNUMBER(SEARCH(" Y ",$D16)),$F16&lt;2),"REVISAR # LOTES",""))</f>
        <v/>
      </c>
    </row>
    <row r="17">
      <c r="B17" s="43" t="n">
        <v>15</v>
      </c>
      <c r="C17" s="43" t="inlineStr">
        <is>
          <t xml:space="preserve">LA CEIBA </t>
        </is>
      </c>
      <c r="D17" s="43" t="inlineStr">
        <is>
          <t xml:space="preserve">LC1 - 3 - 3 </t>
        </is>
      </c>
      <c r="E17" s="43" t="n">
        <v>1</v>
      </c>
      <c r="F17" s="43" t="n">
        <v>1</v>
      </c>
      <c r="G17" s="43" t="n">
        <v>3</v>
      </c>
      <c r="H17" s="43" t="n">
        <v>3</v>
      </c>
      <c r="I17" s="48" t="n">
        <v>98</v>
      </c>
      <c r="J17" s="50" t="n"/>
      <c r="K17" s="75" t="n">
        <v>25000000</v>
      </c>
      <c r="L17" s="76" t="inlineStr">
        <is>
          <t>VENDIDO</t>
        </is>
      </c>
      <c r="M17" s="43" t="inlineStr">
        <is>
          <t xml:space="preserve">SI </t>
        </is>
      </c>
      <c r="N17" s="59">
        <f>K17</f>
        <v/>
      </c>
      <c r="O17" s="60" t="inlineStr">
        <is>
          <t>OK</t>
        </is>
      </c>
      <c r="P17" s="103" t="n">
        <v>46176</v>
      </c>
      <c r="Q17" s="105" t="n">
        <v>9.8e-05</v>
      </c>
      <c r="R17" s="144" t="inlineStr">
        <is>
          <t>JOHN ALBERTO BOHORQUEZ</t>
        </is>
      </c>
      <c r="S17" s="145" t="n"/>
      <c r="T17" s="85" t="n"/>
      <c r="U17" s="72">
        <f>IF($D17="","",IF(OR($F17&gt;1,ISNUMBER(SEARCH(" Y ",$D17)),(LEN($D17)-LEN(SUBSTITUTE(UPPER($D17),"LC","")))/2&gt;1),"MÚLTIPLE","INDIVIDUAL"))</f>
        <v/>
      </c>
      <c r="V17" s="72">
        <f>IF($D17="","",IF(AND(ISNUMBER(SEARCH(" Y ",$D17)),$F17&lt;2),"REVISAR # LOTES",""))</f>
        <v/>
      </c>
    </row>
    <row r="18">
      <c r="B18" s="43" t="n">
        <v>16</v>
      </c>
      <c r="C18" s="43" t="inlineStr">
        <is>
          <t xml:space="preserve">LA CEIBA </t>
        </is>
      </c>
      <c r="D18" s="43" t="inlineStr">
        <is>
          <t xml:space="preserve">LC1 - 3 - 4 </t>
        </is>
      </c>
      <c r="E18" s="43" t="n">
        <v>1</v>
      </c>
      <c r="F18" s="43" t="n">
        <v>1</v>
      </c>
      <c r="G18" s="43" t="n">
        <v>3</v>
      </c>
      <c r="H18" s="43" t="n">
        <v>4</v>
      </c>
      <c r="I18" s="48" t="n">
        <v>98</v>
      </c>
      <c r="J18" s="50" t="n"/>
      <c r="K18" s="75" t="n">
        <v>25000000</v>
      </c>
      <c r="L18" s="76" t="inlineStr">
        <is>
          <t>VENDIDO</t>
        </is>
      </c>
      <c r="M18" s="43" t="inlineStr">
        <is>
          <t xml:space="preserve">SI </t>
        </is>
      </c>
      <c r="N18" s="59">
        <f>K18</f>
        <v/>
      </c>
      <c r="O18" s="60" t="n"/>
      <c r="P18" s="83" t="n"/>
      <c r="Q18" s="143" t="n"/>
      <c r="R18" s="144" t="n"/>
      <c r="S18" s="145" t="n"/>
      <c r="T18" s="85" t="n"/>
      <c r="U18" s="72">
        <f>IF($D18="","",IF(OR($F18&gt;1,ISNUMBER(SEARCH(" Y ",$D18)),(LEN($D18)-LEN(SUBSTITUTE(UPPER($D18),"LC","")))/2&gt;1),"MÚLTIPLE","INDIVIDUAL"))</f>
        <v/>
      </c>
      <c r="V18" s="72">
        <f>IF($D18="","",IF(AND(ISNUMBER(SEARCH(" Y ",$D18)),$F18&lt;2),"REVISAR # LOTES",""))</f>
        <v/>
      </c>
    </row>
    <row r="19">
      <c r="B19" s="43" t="n">
        <v>17</v>
      </c>
      <c r="C19" s="43" t="inlineStr">
        <is>
          <t xml:space="preserve">LA CEIBA </t>
        </is>
      </c>
      <c r="D19" s="43" t="inlineStr">
        <is>
          <t>LC1  - 3 - 5</t>
        </is>
      </c>
      <c r="E19" s="43" t="n">
        <v>1</v>
      </c>
      <c r="F19" s="43" t="n">
        <v>1</v>
      </c>
      <c r="G19" s="43" t="n">
        <v>3</v>
      </c>
      <c r="H19" s="43" t="n">
        <v>5</v>
      </c>
      <c r="I19" s="48" t="n">
        <v>98</v>
      </c>
      <c r="J19" s="50" t="n"/>
      <c r="K19" s="75" t="n">
        <v>25000000</v>
      </c>
      <c r="L19" s="76" t="inlineStr">
        <is>
          <t>VENDIDO</t>
        </is>
      </c>
      <c r="M19" s="43" t="inlineStr">
        <is>
          <t xml:space="preserve">SI </t>
        </is>
      </c>
      <c r="N19" s="59">
        <f>K19</f>
        <v/>
      </c>
      <c r="O19" s="60" t="n"/>
      <c r="P19" s="83" t="n"/>
      <c r="Q19" s="143" t="n"/>
      <c r="R19" s="144" t="n"/>
      <c r="S19" s="145" t="n"/>
      <c r="T19" s="85" t="n"/>
      <c r="U19" s="72">
        <f>IF($D19="","",IF(OR($F19&gt;1,ISNUMBER(SEARCH(" Y ",$D19)),(LEN($D19)-LEN(SUBSTITUTE(UPPER($D19),"LC","")))/2&gt;1),"MÚLTIPLE","INDIVIDUAL"))</f>
        <v/>
      </c>
      <c r="V19" s="72">
        <f>IF($D19="","",IF(AND(ISNUMBER(SEARCH(" Y ",$D19)),$F19&lt;2),"REVISAR # LOTES",""))</f>
        <v/>
      </c>
    </row>
    <row r="20">
      <c r="B20" s="43" t="n">
        <v>18</v>
      </c>
      <c r="C20" s="43" t="inlineStr">
        <is>
          <t xml:space="preserve">LA CEIBA </t>
        </is>
      </c>
      <c r="D20" s="43" t="inlineStr">
        <is>
          <t>LC1 - 3 - 6</t>
        </is>
      </c>
      <c r="E20" s="43" t="n">
        <v>1</v>
      </c>
      <c r="F20" s="43" t="n">
        <v>1</v>
      </c>
      <c r="G20" s="43" t="n">
        <v>3</v>
      </c>
      <c r="H20" s="43" t="n">
        <v>6</v>
      </c>
      <c r="I20" s="88" t="n">
        <v>149.2</v>
      </c>
      <c r="J20" s="50" t="n"/>
      <c r="K20" s="107" t="n">
        <v>38058000</v>
      </c>
      <c r="L20" s="76" t="inlineStr">
        <is>
          <t>VENDIDO</t>
        </is>
      </c>
      <c r="M20" s="43" t="n"/>
      <c r="N20" s="59">
        <f>K20</f>
        <v/>
      </c>
      <c r="O20" s="60" t="n"/>
      <c r="P20" s="83" t="n"/>
      <c r="Q20" s="143" t="n"/>
      <c r="R20" s="144" t="n"/>
      <c r="S20" s="145" t="n"/>
      <c r="T20" s="85" t="n"/>
      <c r="U20" s="72">
        <f>IF($D20="","",IF(OR($F20&gt;1,ISNUMBER(SEARCH(" Y ",$D20)),(LEN($D20)-LEN(SUBSTITUTE(UPPER($D20),"LC","")))/2&gt;1),"MÚLTIPLE","INDIVIDUAL"))</f>
        <v/>
      </c>
      <c r="V20" s="72">
        <f>IF($D20="","",IF(AND(ISNUMBER(SEARCH(" Y ",$D20)),$F20&lt;2),"REVISAR # LOTES",""))</f>
        <v/>
      </c>
    </row>
    <row r="21" ht="15.75" customHeight="1" s="506">
      <c r="B21" s="43" t="n">
        <v>19</v>
      </c>
      <c r="C21" s="43" t="inlineStr">
        <is>
          <t xml:space="preserve">LA CEIBA </t>
        </is>
      </c>
      <c r="D21" s="43" t="inlineStr">
        <is>
          <t xml:space="preserve">LC1 - 3 - 7 </t>
        </is>
      </c>
      <c r="E21" s="43" t="n">
        <v>1</v>
      </c>
      <c r="F21" s="43" t="n">
        <v>1</v>
      </c>
      <c r="G21" s="43" t="n">
        <v>3</v>
      </c>
      <c r="H21" s="43" t="n">
        <v>7</v>
      </c>
      <c r="I21" s="88" t="n">
        <v>99.8</v>
      </c>
      <c r="J21" s="50" t="n"/>
      <c r="K21" s="107" t="n">
        <v>25470000</v>
      </c>
      <c r="L21" s="76" t="inlineStr">
        <is>
          <t>DISPONIBLE</t>
        </is>
      </c>
      <c r="M21" s="43" t="n"/>
      <c r="N21" s="59">
        <f>K21</f>
        <v/>
      </c>
      <c r="O21" s="60" t="n"/>
      <c r="P21" s="83" t="n"/>
      <c r="Q21" s="143" t="n"/>
      <c r="R21" s="144" t="n"/>
      <c r="S21" s="145" t="n"/>
      <c r="T21" s="85" t="n"/>
      <c r="U21" s="72">
        <f>IF($D21="","",IF(OR($F21&gt;1,ISNUMBER(SEARCH(" Y ",$D21)),(LEN($D21)-LEN(SUBSTITUTE(UPPER($D21),"LC","")))/2&gt;1),"MÚLTIPLE","INDIVIDUAL"))</f>
        <v/>
      </c>
      <c r="V21" s="72">
        <f>IF($D21="","",IF(AND(ISNUMBER(SEARCH(" Y ",$D21)),$F21&lt;2),"REVISAR # LOTES",""))</f>
        <v/>
      </c>
    </row>
    <row r="22" ht="15.75" customHeight="1" s="506">
      <c r="B22" s="43" t="n">
        <v>20</v>
      </c>
      <c r="C22" s="43" t="inlineStr">
        <is>
          <t xml:space="preserve">LA CEIBA </t>
        </is>
      </c>
      <c r="D22" s="43" t="inlineStr">
        <is>
          <t xml:space="preserve">LC1 - 3 - 8 </t>
        </is>
      </c>
      <c r="E22" s="43" t="n">
        <v>1</v>
      </c>
      <c r="F22" s="43" t="n">
        <v>1</v>
      </c>
      <c r="G22" s="43" t="n">
        <v>3</v>
      </c>
      <c r="H22" s="43" t="n">
        <v>8</v>
      </c>
      <c r="I22" s="48" t="n">
        <v>98</v>
      </c>
      <c r="J22" s="50" t="n"/>
      <c r="K22" s="75" t="n">
        <v>25000000</v>
      </c>
      <c r="L22" s="76" t="inlineStr">
        <is>
          <t>DISPONIBLE</t>
        </is>
      </c>
      <c r="M22" s="43" t="n"/>
      <c r="N22" s="59">
        <f>K22</f>
        <v/>
      </c>
      <c r="O22" s="60" t="n"/>
      <c r="P22" s="83" t="n"/>
      <c r="Q22" s="143" t="n"/>
      <c r="R22" s="144" t="n"/>
      <c r="S22" s="145" t="n"/>
      <c r="T22" s="85" t="n"/>
      <c r="U22" s="72">
        <f>IF($D22="","",IF(OR($F22&gt;1,ISNUMBER(SEARCH(" Y ",$D22)),(LEN($D22)-LEN(SUBSTITUTE(UPPER($D22),"LC","")))/2&gt;1),"MÚLTIPLE","INDIVIDUAL"))</f>
        <v/>
      </c>
      <c r="V22" s="72">
        <f>IF($D22="","",IF(AND(ISNUMBER(SEARCH(" Y ",$D22)),$F22&lt;2),"REVISAR # LOTES",""))</f>
        <v/>
      </c>
    </row>
    <row r="23" ht="15.75" customHeight="1" s="506">
      <c r="B23" s="43" t="n">
        <v>21</v>
      </c>
      <c r="C23" s="43" t="inlineStr">
        <is>
          <t xml:space="preserve">LA CEIBA </t>
        </is>
      </c>
      <c r="D23" s="43" t="inlineStr">
        <is>
          <t>LC1 - 3 - 9</t>
        </is>
      </c>
      <c r="E23" s="43" t="n">
        <v>1</v>
      </c>
      <c r="F23" s="43" t="n">
        <v>1</v>
      </c>
      <c r="G23" s="43" t="n">
        <v>3</v>
      </c>
      <c r="H23" s="43" t="n">
        <v>9</v>
      </c>
      <c r="I23" s="48" t="n">
        <v>99.846</v>
      </c>
      <c r="J23" s="50" t="n"/>
      <c r="K23" s="75" t="n">
        <v>25000000</v>
      </c>
      <c r="L23" s="76" t="inlineStr">
        <is>
          <t>VENDIDO</t>
        </is>
      </c>
      <c r="M23" s="43" t="inlineStr">
        <is>
          <t xml:space="preserve">NO </t>
        </is>
      </c>
      <c r="N23" s="59">
        <f>K23</f>
        <v/>
      </c>
      <c r="O23" s="60" t="n"/>
      <c r="P23" s="83" t="n"/>
      <c r="Q23" s="143" t="n"/>
      <c r="R23" s="144" t="n"/>
      <c r="S23" s="145" t="n"/>
      <c r="T23" s="85" t="n"/>
      <c r="U23" s="72">
        <f>IF($D23="","",IF(OR($F23&gt;1,ISNUMBER(SEARCH(" Y ",$D23)),(LEN($D23)-LEN(SUBSTITUTE(UPPER($D23),"LC","")))/2&gt;1),"MÚLTIPLE","INDIVIDUAL"))</f>
        <v/>
      </c>
      <c r="V23" s="72">
        <f>IF($D23="","",IF(AND(ISNUMBER(SEARCH(" Y ",$D23)),$F23&lt;2),"REVISAR # LOTES",""))</f>
        <v/>
      </c>
    </row>
    <row r="24" ht="15.75" customHeight="1" s="506">
      <c r="B24" s="43" t="n">
        <v>22</v>
      </c>
      <c r="C24" s="43" t="inlineStr">
        <is>
          <t xml:space="preserve">LA CEIBA </t>
        </is>
      </c>
      <c r="D24" s="43" t="inlineStr">
        <is>
          <t>LC1 - 3 - 10 Y 11</t>
        </is>
      </c>
      <c r="E24" s="43" t="n">
        <v>1</v>
      </c>
      <c r="F24" s="43" t="n">
        <v>2</v>
      </c>
      <c r="G24" s="43" t="n">
        <v>3</v>
      </c>
      <c r="H24" s="43" t="inlineStr">
        <is>
          <t xml:space="preserve">10 - 11 </t>
        </is>
      </c>
      <c r="I24" s="48" t="n">
        <v>196</v>
      </c>
      <c r="J24" s="50" t="n"/>
      <c r="K24" s="75" t="n">
        <v>50000000</v>
      </c>
      <c r="L24" s="76" t="inlineStr">
        <is>
          <t>VENDIDO</t>
        </is>
      </c>
      <c r="M24" s="43" t="inlineStr">
        <is>
          <t xml:space="preserve">NO </t>
        </is>
      </c>
      <c r="N24" s="59">
        <f>K24</f>
        <v/>
      </c>
      <c r="O24" s="60" t="n"/>
      <c r="P24" s="83" t="n"/>
      <c r="Q24" s="143" t="n"/>
      <c r="R24" s="144" t="n"/>
      <c r="S24" s="145" t="n"/>
      <c r="T24" s="85" t="n"/>
      <c r="U24" s="72">
        <f>IF($D24="","",IF(OR($F24&gt;1,ISNUMBER(SEARCH(" Y ",$D24)),(LEN($D24)-LEN(SUBSTITUTE(UPPER($D24),"LC","")))/2&gt;1),"MÚLTIPLE","INDIVIDUAL"))</f>
        <v/>
      </c>
      <c r="V24" s="72">
        <f>IF($D24="","",IF(AND(ISNUMBER(SEARCH(" Y ",$D24)),$F24&lt;2),"REVISAR # LOTES",""))</f>
        <v/>
      </c>
    </row>
    <row r="25" ht="15.75" customHeight="1" s="506">
      <c r="B25" s="43" t="n">
        <v>23</v>
      </c>
      <c r="C25" s="43" t="inlineStr">
        <is>
          <t xml:space="preserve">LA CEIBA </t>
        </is>
      </c>
      <c r="D25" s="43" t="inlineStr">
        <is>
          <t>LC1 - 3 - 12</t>
        </is>
      </c>
      <c r="E25" s="43" t="n">
        <v>1</v>
      </c>
      <c r="F25" s="43" t="n">
        <v>1</v>
      </c>
      <c r="G25" s="43" t="n">
        <v>3</v>
      </c>
      <c r="H25" s="43" t="n">
        <v>12</v>
      </c>
      <c r="I25" s="48" t="n">
        <v>98</v>
      </c>
      <c r="J25" s="50" t="n"/>
      <c r="K25" s="75" t="n">
        <v>30000000</v>
      </c>
      <c r="L25" s="76" t="inlineStr">
        <is>
          <t xml:space="preserve">CEDIDO EN FORMA DE PAGO </t>
        </is>
      </c>
      <c r="M25" s="43" t="n"/>
      <c r="N25" s="59">
        <f>K25</f>
        <v/>
      </c>
      <c r="O25" s="60" t="n"/>
      <c r="P25" s="83" t="n"/>
      <c r="Q25" s="143" t="n"/>
      <c r="R25" s="144" t="n"/>
      <c r="S25" s="145" t="n"/>
      <c r="T25" s="85" t="n"/>
      <c r="U25" s="72">
        <f>IF($D25="","",IF(OR($F25&gt;1,ISNUMBER(SEARCH(" Y ",$D25)),(LEN($D25)-LEN(SUBSTITUTE(UPPER($D25),"LC","")))/2&gt;1),"MÚLTIPLE","INDIVIDUAL"))</f>
        <v/>
      </c>
      <c r="V25" s="72">
        <f>IF($D25="","",IF(AND(ISNUMBER(SEARCH(" Y ",$D25)),$F25&lt;2),"REVISAR # LOTES",""))</f>
        <v/>
      </c>
    </row>
    <row r="26" ht="15.75" customHeight="1" s="506">
      <c r="B26" s="43" t="n">
        <v>24</v>
      </c>
      <c r="C26" s="43" t="inlineStr">
        <is>
          <t xml:space="preserve">LA CEIBA </t>
        </is>
      </c>
      <c r="D26" s="43" t="inlineStr">
        <is>
          <t>LC1 - 4 - 1</t>
        </is>
      </c>
      <c r="E26" s="43" t="n">
        <v>1</v>
      </c>
      <c r="F26" s="43" t="n">
        <v>1</v>
      </c>
      <c r="G26" s="43" t="n">
        <v>4</v>
      </c>
      <c r="H26" s="43" t="n">
        <v>1</v>
      </c>
      <c r="I26" s="88" t="n">
        <v>150.4</v>
      </c>
      <c r="J26" s="50" t="n"/>
      <c r="K26" s="107" t="n">
        <v>43380000</v>
      </c>
      <c r="L26" s="76" t="inlineStr">
        <is>
          <t>VENDIDO</t>
        </is>
      </c>
      <c r="M26" s="43" t="n"/>
      <c r="N26" s="59">
        <f>K26</f>
        <v/>
      </c>
      <c r="O26" s="60" t="n"/>
      <c r="P26" s="83" t="n"/>
      <c r="Q26" s="143" t="n"/>
      <c r="R26" s="144" t="n"/>
      <c r="S26" s="145" t="n"/>
      <c r="T26" s="85" t="n"/>
      <c r="U26" s="72">
        <f>IF($D26="","",IF(OR($F26&gt;1,ISNUMBER(SEARCH(" Y ",$D26)),(LEN($D26)-LEN(SUBSTITUTE(UPPER($D26),"LC","")))/2&gt;1),"MÚLTIPLE","INDIVIDUAL"))</f>
        <v/>
      </c>
      <c r="V26" s="72">
        <f>IF($D26="","",IF(AND(ISNUMBER(SEARCH(" Y ",$D26)),$F26&lt;2),"REVISAR # LOTES",""))</f>
        <v/>
      </c>
    </row>
    <row r="27" ht="15.75" customHeight="1" s="506">
      <c r="B27" s="43" t="n">
        <v>25</v>
      </c>
      <c r="C27" s="43" t="inlineStr">
        <is>
          <t xml:space="preserve">LA CEIBA </t>
        </is>
      </c>
      <c r="D27" s="43" t="inlineStr">
        <is>
          <t xml:space="preserve">LC1 - 4 - 2 </t>
        </is>
      </c>
      <c r="E27" s="43" t="n">
        <v>1</v>
      </c>
      <c r="F27" s="43" t="n">
        <v>1</v>
      </c>
      <c r="G27" s="43" t="n">
        <v>4</v>
      </c>
      <c r="H27" s="43" t="n">
        <v>2</v>
      </c>
      <c r="I27" s="48" t="n">
        <v>140.999</v>
      </c>
      <c r="J27" s="50" t="n"/>
      <c r="K27" s="75" t="n">
        <v>35970000</v>
      </c>
      <c r="L27" s="76" t="inlineStr">
        <is>
          <t>VENDIDO</t>
        </is>
      </c>
      <c r="M27" s="43" t="inlineStr">
        <is>
          <t xml:space="preserve">SI </t>
        </is>
      </c>
      <c r="N27" s="59">
        <f>K27</f>
        <v/>
      </c>
      <c r="O27" s="60" t="n"/>
      <c r="P27" s="83" t="n"/>
      <c r="Q27" s="143" t="n"/>
      <c r="R27" s="144" t="n"/>
      <c r="S27" s="145" t="n"/>
      <c r="T27" s="85" t="n"/>
      <c r="U27" s="72">
        <f>IF($D27="","",IF(OR($F27&gt;1,ISNUMBER(SEARCH(" Y ",$D27)),(LEN($D27)-LEN(SUBSTITUTE(UPPER($D27),"LC","")))/2&gt;1),"MÚLTIPLE","INDIVIDUAL"))</f>
        <v/>
      </c>
      <c r="V27" s="72">
        <f>IF($D27="","",IF(AND(ISNUMBER(SEARCH(" Y ",$D27)),$F27&lt;2),"REVISAR # LOTES",""))</f>
        <v/>
      </c>
    </row>
    <row r="28" ht="15.75" customHeight="1" s="506">
      <c r="B28" s="43" t="n">
        <v>26</v>
      </c>
      <c r="C28" s="43" t="inlineStr">
        <is>
          <t xml:space="preserve">LA CEIBA </t>
        </is>
      </c>
      <c r="D28" s="43" t="inlineStr">
        <is>
          <t xml:space="preserve">LC1 - 4 - 3 </t>
        </is>
      </c>
      <c r="E28" s="43" t="n">
        <v>1</v>
      </c>
      <c r="F28" s="43" t="n">
        <v>1</v>
      </c>
      <c r="G28" s="43" t="n">
        <v>4</v>
      </c>
      <c r="H28" s="43" t="n">
        <v>3</v>
      </c>
      <c r="I28" s="48" t="n">
        <v>130.981</v>
      </c>
      <c r="J28" s="50" t="n"/>
      <c r="K28" s="75" t="n">
        <v>33413000</v>
      </c>
      <c r="L28" s="76" t="inlineStr">
        <is>
          <t>VENDIDO</t>
        </is>
      </c>
      <c r="M28" s="43" t="inlineStr">
        <is>
          <t xml:space="preserve">SI </t>
        </is>
      </c>
      <c r="N28" s="59">
        <f>K28</f>
        <v/>
      </c>
      <c r="O28" s="60" t="n"/>
      <c r="P28" s="83" t="n"/>
      <c r="Q28" s="143" t="n"/>
      <c r="R28" s="144" t="n"/>
      <c r="S28" s="145" t="n"/>
      <c r="T28" s="85" t="n"/>
      <c r="U28" s="72">
        <f>IF($D28="","",IF(OR($F28&gt;1,ISNUMBER(SEARCH(" Y ",$D28)),(LEN($D28)-LEN(SUBSTITUTE(UPPER($D28),"LC","")))/2&gt;1),"MÚLTIPLE","INDIVIDUAL"))</f>
        <v/>
      </c>
      <c r="V28" s="72">
        <f>IF($D28="","",IF(AND(ISNUMBER(SEARCH(" Y ",$D28)),$F28&lt;2),"REVISAR # LOTES",""))</f>
        <v/>
      </c>
    </row>
    <row r="29" ht="15.75" customHeight="1" s="506">
      <c r="B29" s="43" t="n">
        <v>27</v>
      </c>
      <c r="C29" s="43" t="inlineStr">
        <is>
          <t xml:space="preserve">LA CEIBA </t>
        </is>
      </c>
      <c r="D29" s="43" t="inlineStr">
        <is>
          <t xml:space="preserve">LC1 - 4 - 4 </t>
        </is>
      </c>
      <c r="E29" s="43" t="n">
        <v>1</v>
      </c>
      <c r="F29" s="43" t="n">
        <v>1</v>
      </c>
      <c r="G29" s="43" t="n">
        <v>4</v>
      </c>
      <c r="H29" s="43" t="n">
        <v>4</v>
      </c>
      <c r="I29" s="48" t="n">
        <v>120.928</v>
      </c>
      <c r="J29" s="50" t="n"/>
      <c r="K29" s="75" t="n">
        <v>30849000</v>
      </c>
      <c r="L29" s="76" t="inlineStr">
        <is>
          <t>VENDIDO</t>
        </is>
      </c>
      <c r="M29" s="43" t="inlineStr">
        <is>
          <t xml:space="preserve">SI </t>
        </is>
      </c>
      <c r="N29" s="59">
        <f>K29</f>
        <v/>
      </c>
      <c r="O29" s="60" t="n"/>
      <c r="P29" s="83" t="n"/>
      <c r="Q29" s="143" t="n"/>
      <c r="R29" s="144" t="n"/>
      <c r="S29" s="145" t="n"/>
      <c r="T29" s="85" t="n"/>
      <c r="U29" s="72">
        <f>IF($D29="","",IF(OR($F29&gt;1,ISNUMBER(SEARCH(" Y ",$D29)),(LEN($D29)-LEN(SUBSTITUTE(UPPER($D29),"LC","")))/2&gt;1),"MÚLTIPLE","INDIVIDUAL"))</f>
        <v/>
      </c>
      <c r="V29" s="72">
        <f>IF($D29="","",IF(AND(ISNUMBER(SEARCH(" Y ",$D29)),$F29&lt;2),"REVISAR # LOTES",""))</f>
        <v/>
      </c>
    </row>
    <row r="30" ht="15.75" customHeight="1" s="506">
      <c r="B30" s="43" t="n">
        <v>28</v>
      </c>
      <c r="C30" s="43" t="inlineStr">
        <is>
          <t xml:space="preserve">LA CEIBA </t>
        </is>
      </c>
      <c r="D30" s="43" t="inlineStr">
        <is>
          <t>LC1 - 4 - 5</t>
        </is>
      </c>
      <c r="E30" s="43" t="n">
        <v>1</v>
      </c>
      <c r="F30" s="43" t="n">
        <v>1</v>
      </c>
      <c r="G30" s="43" t="n">
        <v>4</v>
      </c>
      <c r="H30" s="43" t="n">
        <v>5</v>
      </c>
      <c r="I30" s="88" t="n">
        <v>110.8</v>
      </c>
      <c r="J30" s="50" t="n"/>
      <c r="K30" s="107" t="n">
        <v>28276000</v>
      </c>
      <c r="L30" s="76" t="inlineStr">
        <is>
          <t>VENDIDO</t>
        </is>
      </c>
      <c r="M30" s="43" t="n"/>
      <c r="N30" s="59">
        <f>K30</f>
        <v/>
      </c>
      <c r="O30" s="60" t="n"/>
      <c r="P30" s="83" t="n"/>
      <c r="Q30" s="143" t="n"/>
      <c r="R30" s="144" t="n"/>
      <c r="S30" s="145" t="n"/>
      <c r="T30" s="85" t="n"/>
      <c r="U30" s="72">
        <f>IF($D30="","",IF(OR($F30&gt;1,ISNUMBER(SEARCH(" Y ",$D30)),(LEN($D30)-LEN(SUBSTITUTE(UPPER($D30),"LC","")))/2&gt;1),"MÚLTIPLE","INDIVIDUAL"))</f>
        <v/>
      </c>
      <c r="V30" s="72">
        <f>IF($D30="","",IF(AND(ISNUMBER(SEARCH(" Y ",$D30)),$F30&lt;2),"REVISAR # LOTES",""))</f>
        <v/>
      </c>
    </row>
    <row r="31" ht="15.75" customHeight="1" s="506">
      <c r="B31" s="43" t="n">
        <v>29</v>
      </c>
      <c r="C31" s="43" t="inlineStr">
        <is>
          <t xml:space="preserve">LA CEIBA </t>
        </is>
      </c>
      <c r="D31" s="43" t="inlineStr">
        <is>
          <t>LC1 - 4 - 6</t>
        </is>
      </c>
      <c r="E31" s="43" t="n">
        <v>1</v>
      </c>
      <c r="F31" s="43" t="n">
        <v>1</v>
      </c>
      <c r="G31" s="43" t="n">
        <v>4</v>
      </c>
      <c r="H31" s="43" t="n">
        <v>6</v>
      </c>
      <c r="I31" s="48" t="n">
        <v>98.223</v>
      </c>
      <c r="J31" s="50" t="n"/>
      <c r="K31" s="75" t="n">
        <v>25056000</v>
      </c>
      <c r="L31" s="76" t="inlineStr">
        <is>
          <t>VENDIDO</t>
        </is>
      </c>
      <c r="M31" s="43" t="inlineStr">
        <is>
          <t xml:space="preserve">NO </t>
        </is>
      </c>
      <c r="N31" s="59">
        <f>K31</f>
        <v/>
      </c>
      <c r="O31" s="60" t="n"/>
      <c r="P31" s="83" t="n"/>
      <c r="Q31" s="143" t="n"/>
      <c r="R31" s="144" t="n"/>
      <c r="S31" s="145" t="n"/>
      <c r="T31" s="85" t="n"/>
      <c r="U31" s="72">
        <f>IF($D31="","",IF(OR($F31&gt;1,ISNUMBER(SEARCH(" Y ",$D31)),(LEN($D31)-LEN(SUBSTITUTE(UPPER($D31),"LC","")))/2&gt;1),"MÚLTIPLE","INDIVIDUAL"))</f>
        <v/>
      </c>
      <c r="V31" s="72">
        <f>IF($D31="","",IF(AND(ISNUMBER(SEARCH(" Y ",$D31)),$F31&lt;2),"REVISAR # LOTES",""))</f>
        <v/>
      </c>
    </row>
    <row r="32" ht="15.75" customHeight="1" s="506">
      <c r="B32" s="43" t="n">
        <v>30</v>
      </c>
      <c r="C32" s="43" t="inlineStr">
        <is>
          <t xml:space="preserve">LA CEIBA </t>
        </is>
      </c>
      <c r="D32" s="43" t="inlineStr">
        <is>
          <t xml:space="preserve">LC1 - 4 - 7 </t>
        </is>
      </c>
      <c r="E32" s="43" t="n">
        <v>1</v>
      </c>
      <c r="F32" s="43" t="n">
        <v>1</v>
      </c>
      <c r="G32" s="43" t="n">
        <v>4</v>
      </c>
      <c r="H32" s="43" t="n">
        <v>7</v>
      </c>
      <c r="I32" s="48" t="n">
        <v>95.303</v>
      </c>
      <c r="J32" s="50" t="n"/>
      <c r="K32" s="75" t="n">
        <v>25000000</v>
      </c>
      <c r="L32" s="76" t="inlineStr">
        <is>
          <t>VENDIDO</t>
        </is>
      </c>
      <c r="M32" s="43" t="inlineStr">
        <is>
          <t xml:space="preserve">NO </t>
        </is>
      </c>
      <c r="N32" s="59">
        <f>K32</f>
        <v/>
      </c>
      <c r="O32" s="60" t="n"/>
      <c r="P32" s="83" t="n"/>
      <c r="Q32" s="143" t="n"/>
      <c r="R32" s="144" t="n"/>
      <c r="S32" s="145" t="n"/>
      <c r="T32" s="85" t="n"/>
      <c r="U32" s="72">
        <f>IF($D32="","",IF(OR($F32&gt;1,ISNUMBER(SEARCH(" Y ",$D32)),(LEN($D32)-LEN(SUBSTITUTE(UPPER($D32),"LC","")))/2&gt;1),"MÚLTIPLE","INDIVIDUAL"))</f>
        <v/>
      </c>
      <c r="V32" s="72">
        <f>IF($D32="","",IF(AND(ISNUMBER(SEARCH(" Y ",$D32)),$F32&lt;2),"REVISAR # LOTES",""))</f>
        <v/>
      </c>
    </row>
    <row r="33" ht="15.75" customHeight="1" s="506">
      <c r="B33" s="43" t="n">
        <v>31</v>
      </c>
      <c r="C33" s="43" t="inlineStr">
        <is>
          <t xml:space="preserve">LA CEIBA </t>
        </is>
      </c>
      <c r="D33" s="43" t="inlineStr">
        <is>
          <t xml:space="preserve">LC1- 5 - 1 </t>
        </is>
      </c>
      <c r="E33" s="43" t="n">
        <v>1</v>
      </c>
      <c r="F33" s="43" t="n">
        <v>1</v>
      </c>
      <c r="G33" s="43" t="n">
        <v>5</v>
      </c>
      <c r="H33" s="43" t="n">
        <v>1</v>
      </c>
      <c r="I33" s="88" t="n">
        <v>162.2</v>
      </c>
      <c r="J33" s="50" t="n"/>
      <c r="K33" s="107" t="n">
        <v>41380000</v>
      </c>
      <c r="L33" s="76" t="inlineStr">
        <is>
          <t>VENDIDO</t>
        </is>
      </c>
      <c r="M33" s="43" t="n"/>
      <c r="N33" s="59">
        <f>K33</f>
        <v/>
      </c>
      <c r="O33" s="60" t="n"/>
      <c r="P33" s="83" t="n"/>
      <c r="Q33" s="143" t="n"/>
      <c r="R33" s="144" t="n"/>
      <c r="S33" s="145" t="n"/>
      <c r="T33" s="85" t="n"/>
      <c r="U33" s="72">
        <f>IF($D33="","",IF(OR($F33&gt;1,ISNUMBER(SEARCH(" Y ",$D33)),(LEN($D33)-LEN(SUBSTITUTE(UPPER($D33),"LC","")))/2&gt;1),"MÚLTIPLE","INDIVIDUAL"))</f>
        <v/>
      </c>
      <c r="V33" s="72">
        <f>IF($D33="","",IF(AND(ISNUMBER(SEARCH(" Y ",$D33)),$F33&lt;2),"REVISAR # LOTES",""))</f>
        <v/>
      </c>
    </row>
    <row r="34" ht="15.75" customHeight="1" s="506">
      <c r="B34" s="43" t="n">
        <v>32</v>
      </c>
      <c r="C34" s="43" t="inlineStr">
        <is>
          <t xml:space="preserve">LA CEIBA </t>
        </is>
      </c>
      <c r="D34" s="43" t="inlineStr">
        <is>
          <t xml:space="preserve">LC1 - 5 - 2 </t>
        </is>
      </c>
      <c r="E34" s="43" t="n">
        <v>1</v>
      </c>
      <c r="F34" s="43" t="n">
        <v>1</v>
      </c>
      <c r="G34" s="43" t="n">
        <v>5</v>
      </c>
      <c r="H34" s="43" t="n">
        <v>2</v>
      </c>
      <c r="I34" s="48" t="n">
        <v>98</v>
      </c>
      <c r="J34" s="50" t="n"/>
      <c r="K34" s="75" t="n">
        <v>25000000</v>
      </c>
      <c r="L34" s="76" t="inlineStr">
        <is>
          <t>VENDIDO</t>
        </is>
      </c>
      <c r="M34" s="43" t="inlineStr">
        <is>
          <t xml:space="preserve">SI </t>
        </is>
      </c>
      <c r="N34" s="59">
        <f>K34</f>
        <v/>
      </c>
      <c r="O34" s="60" t="n"/>
      <c r="P34" s="83" t="n"/>
      <c r="Q34" s="143" t="n"/>
      <c r="R34" s="144" t="n"/>
      <c r="S34" s="145" t="n"/>
      <c r="T34" s="85" t="n"/>
      <c r="U34" s="72">
        <f>IF($D34="","",IF(OR($F34&gt;1,ISNUMBER(SEARCH(" Y ",$D34)),(LEN($D34)-LEN(SUBSTITUTE(UPPER($D34),"LC","")))/2&gt;1),"MÚLTIPLE","INDIVIDUAL"))</f>
        <v/>
      </c>
      <c r="V34" s="72">
        <f>IF($D34="","",IF(AND(ISNUMBER(SEARCH(" Y ",$D34)),$F34&lt;2),"REVISAR # LOTES",""))</f>
        <v/>
      </c>
    </row>
    <row r="35" ht="15.75" customHeight="1" s="506">
      <c r="B35" s="43" t="n">
        <v>33</v>
      </c>
      <c r="C35" s="118" t="inlineStr">
        <is>
          <t xml:space="preserve">LA CEIBA </t>
        </is>
      </c>
      <c r="D35" s="118" t="inlineStr">
        <is>
          <t xml:space="preserve">LC1  - 5 - 3 </t>
        </is>
      </c>
      <c r="E35" s="118" t="n">
        <v>1</v>
      </c>
      <c r="F35" s="118" t="n">
        <v>1</v>
      </c>
      <c r="G35" s="118" t="n">
        <v>5</v>
      </c>
      <c r="H35" s="118" t="n">
        <v>3</v>
      </c>
      <c r="I35" s="120" t="n">
        <v>98</v>
      </c>
      <c r="J35" s="121" t="n"/>
      <c r="K35" s="122" t="n">
        <v>30000000</v>
      </c>
      <c r="L35" s="76" t="inlineStr">
        <is>
          <t>VENDIDO</t>
        </is>
      </c>
      <c r="M35" s="118" t="inlineStr">
        <is>
          <t xml:space="preserve">SI </t>
        </is>
      </c>
      <c r="N35" s="123">
        <f>K35</f>
        <v/>
      </c>
      <c r="O35" s="60" t="n"/>
      <c r="P35" s="83" t="n"/>
      <c r="Q35" s="143" t="n"/>
      <c r="R35" s="144" t="n"/>
      <c r="S35" s="145" t="n"/>
      <c r="T35" s="85" t="n"/>
      <c r="U35" s="72">
        <f>IF($D35="","",IF(OR($F35&gt;1,ISNUMBER(SEARCH(" Y ",$D35)),(LEN($D35)-LEN(SUBSTITUTE(UPPER($D35),"LC","")))/2&gt;1),"MÚLTIPLE","INDIVIDUAL"))</f>
        <v/>
      </c>
      <c r="V35" s="72">
        <f>IF($D35="","",IF(AND(ISNUMBER(SEARCH(" Y ",$D35)),$F35&lt;2),"REVISAR # LOTES",""))</f>
        <v/>
      </c>
    </row>
    <row r="36" ht="15.75" customHeight="1" s="506">
      <c r="B36" s="43" t="n">
        <v>34</v>
      </c>
      <c r="C36" s="137" t="inlineStr">
        <is>
          <t xml:space="preserve">LA CEIBA </t>
        </is>
      </c>
      <c r="D36" s="137" t="inlineStr">
        <is>
          <t xml:space="preserve">LC1 - 5 - 4 </t>
        </is>
      </c>
      <c r="E36" s="137" t="n">
        <v>1</v>
      </c>
      <c r="F36" s="137" t="n">
        <v>1</v>
      </c>
      <c r="G36" s="137" t="n">
        <v>5</v>
      </c>
      <c r="H36" s="137" t="n">
        <v>4</v>
      </c>
      <c r="I36" s="127" t="n">
        <v>98</v>
      </c>
      <c r="J36" s="128" t="n"/>
      <c r="K36" s="140" t="n">
        <v>30000000</v>
      </c>
      <c r="L36" s="76" t="inlineStr">
        <is>
          <t>VENDIDO</t>
        </is>
      </c>
      <c r="M36" s="137" t="inlineStr">
        <is>
          <t xml:space="preserve">SI </t>
        </is>
      </c>
      <c r="N36" s="230">
        <f>K36</f>
        <v/>
      </c>
      <c r="O36" s="60" t="n"/>
      <c r="P36" s="83" t="n"/>
      <c r="Q36" s="143" t="n"/>
      <c r="R36" s="144" t="n"/>
      <c r="S36" s="145" t="n"/>
      <c r="T36" s="85" t="n"/>
      <c r="U36" s="72">
        <f>IF($D36="","",IF(OR($F36&gt;1,ISNUMBER(SEARCH(" Y ",$D36)),(LEN($D36)-LEN(SUBSTITUTE(UPPER($D36),"LC","")))/2&gt;1),"MÚLTIPLE","INDIVIDUAL"))</f>
        <v/>
      </c>
      <c r="V36" s="72">
        <f>IF($D36="","",IF(AND(ISNUMBER(SEARCH(" Y ",$D36)),$F36&lt;2),"REVISAR # LOTES",""))</f>
        <v/>
      </c>
    </row>
    <row r="37" ht="15.75" customHeight="1" s="506">
      <c r="B37" s="43" t="n">
        <v>35</v>
      </c>
      <c r="C37" s="137" t="inlineStr">
        <is>
          <t xml:space="preserve">LA CEIBA </t>
        </is>
      </c>
      <c r="D37" s="137" t="inlineStr">
        <is>
          <t xml:space="preserve">LC1 - 5 - 5 </t>
        </is>
      </c>
      <c r="E37" s="137" t="n">
        <v>1</v>
      </c>
      <c r="F37" s="137" t="n">
        <v>1</v>
      </c>
      <c r="G37" s="137" t="n">
        <v>5</v>
      </c>
      <c r="H37" s="137" t="n">
        <v>5</v>
      </c>
      <c r="I37" s="127" t="n">
        <v>98</v>
      </c>
      <c r="J37" s="128" t="n"/>
      <c r="K37" s="140" t="n">
        <v>25000000</v>
      </c>
      <c r="L37" s="76" t="inlineStr">
        <is>
          <t>VENDIDO</t>
        </is>
      </c>
      <c r="M37" s="137" t="inlineStr">
        <is>
          <t xml:space="preserve">SI </t>
        </is>
      </c>
      <c r="N37" s="230">
        <f>K37</f>
        <v/>
      </c>
      <c r="O37" s="60" t="inlineStr">
        <is>
          <t>OK</t>
        </is>
      </c>
      <c r="P37" s="83" t="n"/>
      <c r="Q37" s="143" t="n">
        <v>0.0098</v>
      </c>
      <c r="R37" s="144" t="inlineStr">
        <is>
          <t xml:space="preserve">RUBEN FABIAN BUSTOS </t>
        </is>
      </c>
      <c r="S37" s="145" t="n"/>
      <c r="T37" s="85" t="n"/>
      <c r="U37" s="72">
        <f>IF($D37="","",IF(OR($F37&gt;1,ISNUMBER(SEARCH(" Y ",$D37)),(LEN($D37)-LEN(SUBSTITUTE(UPPER($D37),"LC","")))/2&gt;1),"MÚLTIPLE","INDIVIDUAL"))</f>
        <v/>
      </c>
      <c r="V37" s="72">
        <f>IF($D37="","",IF(AND(ISNUMBER(SEARCH(" Y ",$D37)),$F37&lt;2),"REVISAR # LOTES",""))</f>
        <v/>
      </c>
    </row>
    <row r="38" ht="15.75" customHeight="1" s="506">
      <c r="B38" s="43" t="n">
        <v>36</v>
      </c>
      <c r="C38" s="137" t="inlineStr">
        <is>
          <t xml:space="preserve">LA CEIBA </t>
        </is>
      </c>
      <c r="D38" s="137" t="inlineStr">
        <is>
          <t xml:space="preserve">LC1 - 5 - 6 </t>
        </is>
      </c>
      <c r="E38" s="137" t="n">
        <v>1</v>
      </c>
      <c r="F38" s="137" t="n">
        <v>1</v>
      </c>
      <c r="G38" s="137" t="n">
        <v>5</v>
      </c>
      <c r="H38" s="137" t="n">
        <v>6</v>
      </c>
      <c r="I38" s="88" t="n">
        <v>131.484</v>
      </c>
      <c r="J38" s="128" t="n"/>
      <c r="K38" s="140" t="n">
        <v>33541000</v>
      </c>
      <c r="L38" s="76" t="inlineStr">
        <is>
          <t>VENDIDO</t>
        </is>
      </c>
      <c r="M38" s="137" t="inlineStr">
        <is>
          <t xml:space="preserve">NO </t>
        </is>
      </c>
      <c r="N38" s="230">
        <f>K38</f>
        <v/>
      </c>
      <c r="O38" s="60" t="n"/>
      <c r="P38" s="83" t="n"/>
      <c r="Q38" s="143" t="n"/>
      <c r="R38" s="144" t="n"/>
      <c r="S38" s="145" t="n"/>
      <c r="T38" s="85" t="n"/>
      <c r="U38" s="72">
        <f>IF($D38="","",IF(OR($F38&gt;1,ISNUMBER(SEARCH(" Y ",$D38)),(LEN($D38)-LEN(SUBSTITUTE(UPPER($D38),"LC","")))/2&gt;1),"MÚLTIPLE","INDIVIDUAL"))</f>
        <v/>
      </c>
      <c r="V38" s="72">
        <f>IF($D38="","",IF(AND(ISNUMBER(SEARCH(" Y ",$D38)),$F38&lt;2),"REVISAR # LOTES",""))</f>
        <v/>
      </c>
    </row>
    <row r="39" ht="15.75" customHeight="1" s="506">
      <c r="B39" s="43" t="n">
        <v>37</v>
      </c>
      <c r="C39" s="137" t="inlineStr">
        <is>
          <t xml:space="preserve">LA CEIBA </t>
        </is>
      </c>
      <c r="D39" s="137" t="inlineStr">
        <is>
          <t xml:space="preserve">LC1 - 6 - 1 </t>
        </is>
      </c>
      <c r="E39" s="137" t="n">
        <v>1</v>
      </c>
      <c r="F39" s="137" t="n">
        <v>1</v>
      </c>
      <c r="G39" s="137" t="n">
        <v>6</v>
      </c>
      <c r="H39" s="137" t="n">
        <v>1</v>
      </c>
      <c r="I39" s="127" t="n">
        <v>98</v>
      </c>
      <c r="J39" s="128" t="n"/>
      <c r="K39" s="140" t="n">
        <v>30000000</v>
      </c>
      <c r="L39" s="76" t="inlineStr">
        <is>
          <t>VENDIDO</t>
        </is>
      </c>
      <c r="M39" s="137" t="inlineStr">
        <is>
          <t xml:space="preserve">NO </t>
        </is>
      </c>
      <c r="N39" s="230">
        <f>K39</f>
        <v/>
      </c>
      <c r="O39" s="60" t="n"/>
      <c r="P39" s="83" t="n"/>
      <c r="Q39" s="143" t="n"/>
      <c r="R39" s="144" t="n"/>
      <c r="S39" s="145" t="n"/>
      <c r="T39" s="85" t="n"/>
      <c r="U39" s="72">
        <f>IF($D39="","",IF(OR($F39&gt;1,ISNUMBER(SEARCH(" Y ",$D39)),(LEN($D39)-LEN(SUBSTITUTE(UPPER($D39),"LC","")))/2&gt;1),"MÚLTIPLE","INDIVIDUAL"))</f>
        <v/>
      </c>
      <c r="V39" s="72">
        <f>IF($D39="","",IF(AND(ISNUMBER(SEARCH(" Y ",$D39)),$F39&lt;2),"REVISAR # LOTES",""))</f>
        <v/>
      </c>
    </row>
    <row r="40" ht="15.75" customHeight="1" s="506">
      <c r="B40" s="43" t="n">
        <v>38</v>
      </c>
      <c r="C40" s="137" t="inlineStr">
        <is>
          <t xml:space="preserve">LA CEIBA </t>
        </is>
      </c>
      <c r="D40" s="137" t="inlineStr">
        <is>
          <t xml:space="preserve">LC1 - 6 - 2 </t>
        </is>
      </c>
      <c r="E40" s="137" t="n">
        <v>1</v>
      </c>
      <c r="F40" s="137" t="n">
        <v>1</v>
      </c>
      <c r="G40" s="137" t="n">
        <v>6</v>
      </c>
      <c r="H40" s="137" t="n">
        <v>2</v>
      </c>
      <c r="I40" s="127" t="n">
        <v>98</v>
      </c>
      <c r="J40" s="128" t="n"/>
      <c r="K40" s="140" t="n">
        <v>25000000</v>
      </c>
      <c r="L40" s="76" t="inlineStr">
        <is>
          <t>VENDIDO</t>
        </is>
      </c>
      <c r="M40" s="137" t="inlineStr">
        <is>
          <t xml:space="preserve">SI </t>
        </is>
      </c>
      <c r="N40" s="230">
        <f>K40</f>
        <v/>
      </c>
      <c r="O40" s="60" t="n"/>
      <c r="P40" s="83" t="n"/>
      <c r="Q40" s="143" t="n"/>
      <c r="R40" s="144" t="n"/>
      <c r="S40" s="145" t="n"/>
      <c r="T40" s="85" t="n"/>
      <c r="U40" s="72">
        <f>IF($D40="","",IF(OR($F40&gt;1,ISNUMBER(SEARCH(" Y ",$D40)),(LEN($D40)-LEN(SUBSTITUTE(UPPER($D40),"LC","")))/2&gt;1),"MÚLTIPLE","INDIVIDUAL"))</f>
        <v/>
      </c>
      <c r="V40" s="72">
        <f>IF($D40="","",IF(AND(ISNUMBER(SEARCH(" Y ",$D40)),$F40&lt;2),"REVISAR # LOTES",""))</f>
        <v/>
      </c>
    </row>
    <row r="41" ht="15.75" customHeight="1" s="506">
      <c r="B41" s="43" t="n">
        <v>39</v>
      </c>
      <c r="C41" s="137" t="inlineStr">
        <is>
          <t xml:space="preserve">LA CEIBA </t>
        </is>
      </c>
      <c r="D41" s="137" t="inlineStr">
        <is>
          <t xml:space="preserve">LC1 - 6 - 3 </t>
        </is>
      </c>
      <c r="E41" s="137" t="n">
        <v>1</v>
      </c>
      <c r="F41" s="137" t="n">
        <v>1</v>
      </c>
      <c r="G41" s="137" t="n">
        <v>6</v>
      </c>
      <c r="H41" s="137" t="n">
        <v>3</v>
      </c>
      <c r="I41" s="127" t="n">
        <v>98</v>
      </c>
      <c r="J41" s="128" t="n"/>
      <c r="K41" s="140" t="n">
        <v>25000000</v>
      </c>
      <c r="L41" s="76" t="inlineStr">
        <is>
          <t>VENDIDO</t>
        </is>
      </c>
      <c r="M41" s="137" t="inlineStr">
        <is>
          <t xml:space="preserve">NO </t>
        </is>
      </c>
      <c r="N41" s="230">
        <f>K41</f>
        <v/>
      </c>
      <c r="O41" s="60" t="n"/>
      <c r="P41" s="83" t="n"/>
      <c r="Q41" s="143" t="n"/>
      <c r="R41" s="144" t="n"/>
      <c r="S41" s="145" t="n"/>
      <c r="T41" s="85" t="n"/>
      <c r="U41" s="72">
        <f>IF($D41="","",IF(OR($F41&gt;1,ISNUMBER(SEARCH(" Y ",$D41)),(LEN($D41)-LEN(SUBSTITUTE(UPPER($D41),"LC","")))/2&gt;1),"MÚLTIPLE","INDIVIDUAL"))</f>
        <v/>
      </c>
      <c r="V41" s="72">
        <f>IF($D41="","",IF(AND(ISNUMBER(SEARCH(" Y ",$D41)),$F41&lt;2),"REVISAR # LOTES",""))</f>
        <v/>
      </c>
    </row>
    <row r="42" ht="15.75" customHeight="1" s="506">
      <c r="B42" s="43" t="n">
        <v>40</v>
      </c>
      <c r="C42" s="137" t="inlineStr">
        <is>
          <t xml:space="preserve">LA CEIBA </t>
        </is>
      </c>
      <c r="D42" s="137" t="inlineStr">
        <is>
          <t xml:space="preserve">LC1 - 6 - 4 </t>
        </is>
      </c>
      <c r="E42" s="137" t="n">
        <v>1</v>
      </c>
      <c r="F42" s="137" t="n">
        <v>1</v>
      </c>
      <c r="G42" s="132" t="n">
        <v>6</v>
      </c>
      <c r="H42" s="132" t="n">
        <v>4</v>
      </c>
      <c r="I42" s="127" t="n">
        <v>98</v>
      </c>
      <c r="J42" s="128" t="n"/>
      <c r="K42" s="140" t="n">
        <v>30000000</v>
      </c>
      <c r="L42" s="76" t="inlineStr">
        <is>
          <t>VENDIDO</t>
        </is>
      </c>
      <c r="M42" s="137" t="inlineStr">
        <is>
          <t xml:space="preserve">SI </t>
        </is>
      </c>
      <c r="N42" s="230">
        <f>K42</f>
        <v/>
      </c>
      <c r="O42" s="60" t="n"/>
      <c r="P42" s="83" t="n"/>
      <c r="Q42" s="143" t="n"/>
      <c r="R42" s="144" t="n"/>
      <c r="S42" s="145" t="n"/>
      <c r="T42" s="85" t="n"/>
      <c r="U42" s="72">
        <f>IF($D42="","",IF(OR($F42&gt;1,ISNUMBER(SEARCH(" Y ",$D42)),(LEN($D42)-LEN(SUBSTITUTE(UPPER($D42),"LC","")))/2&gt;1),"MÚLTIPLE","INDIVIDUAL"))</f>
        <v/>
      </c>
      <c r="V42" s="72">
        <f>IF($D42="","",IF(AND(ISNUMBER(SEARCH(" Y ",$D42)),$F42&lt;2),"REVISAR # LOTES",""))</f>
        <v/>
      </c>
    </row>
    <row r="43" ht="15.75" customHeight="1" s="506">
      <c r="B43" s="43" t="n">
        <v>41</v>
      </c>
      <c r="C43" s="137" t="inlineStr">
        <is>
          <t xml:space="preserve">LA CEIBA </t>
        </is>
      </c>
      <c r="D43" s="137" t="inlineStr">
        <is>
          <t xml:space="preserve">LC1 - 6 - 5 </t>
        </is>
      </c>
      <c r="E43" s="137" t="n">
        <v>1</v>
      </c>
      <c r="F43" s="137" t="n">
        <v>1</v>
      </c>
      <c r="G43" s="132" t="n">
        <v>6</v>
      </c>
      <c r="H43" s="132" t="n">
        <v>5</v>
      </c>
      <c r="I43" s="127" t="n">
        <v>98</v>
      </c>
      <c r="J43" s="128" t="n"/>
      <c r="K43" s="140" t="n">
        <v>30000000</v>
      </c>
      <c r="L43" s="76" t="inlineStr">
        <is>
          <t>VENDIDO</t>
        </is>
      </c>
      <c r="M43" s="137" t="inlineStr">
        <is>
          <t xml:space="preserve">SI </t>
        </is>
      </c>
      <c r="N43" s="230">
        <f>K43</f>
        <v/>
      </c>
      <c r="O43" s="60" t="n"/>
      <c r="P43" s="83" t="n"/>
      <c r="Q43" s="143" t="n"/>
      <c r="R43" s="144" t="n"/>
      <c r="S43" s="145" t="n"/>
      <c r="T43" s="85" t="n"/>
      <c r="U43" s="72">
        <f>IF($D43="","",IF(OR($F43&gt;1,ISNUMBER(SEARCH(" Y ",$D43)),(LEN($D43)-LEN(SUBSTITUTE(UPPER($D43),"LC","")))/2&gt;1),"MÚLTIPLE","INDIVIDUAL"))</f>
        <v/>
      </c>
      <c r="V43" s="72">
        <f>IF($D43="","",IF(AND(ISNUMBER(SEARCH(" Y ",$D43)),$F43&lt;2),"REVISAR # LOTES",""))</f>
        <v/>
      </c>
    </row>
    <row r="44" ht="15.75" customHeight="1" s="506">
      <c r="B44" s="43" t="n">
        <v>42</v>
      </c>
      <c r="C44" s="137" t="inlineStr">
        <is>
          <t xml:space="preserve">LA CEIBA </t>
        </is>
      </c>
      <c r="D44" s="137" t="inlineStr">
        <is>
          <t xml:space="preserve">LC1 - 6 - 6 </t>
        </is>
      </c>
      <c r="E44" s="137" t="n">
        <v>1</v>
      </c>
      <c r="F44" s="137" t="n">
        <v>1</v>
      </c>
      <c r="G44" s="132" t="n">
        <v>6</v>
      </c>
      <c r="H44" s="132" t="n">
        <v>6</v>
      </c>
      <c r="I44" s="127" t="n">
        <v>98</v>
      </c>
      <c r="J44" s="128" t="n"/>
      <c r="K44" s="140" t="n">
        <v>25000000</v>
      </c>
      <c r="L44" s="76" t="inlineStr">
        <is>
          <t>VENDIDO</t>
        </is>
      </c>
      <c r="M44" s="137" t="inlineStr">
        <is>
          <t xml:space="preserve">NO </t>
        </is>
      </c>
      <c r="N44" s="230">
        <f>K44</f>
        <v/>
      </c>
      <c r="O44" s="60" t="n"/>
      <c r="P44" s="83" t="n"/>
      <c r="Q44" s="143" t="n"/>
      <c r="R44" s="144" t="n"/>
      <c r="S44" s="145" t="n"/>
      <c r="T44" s="85" t="n"/>
      <c r="U44" s="72">
        <f>IF($D44="","",IF(OR($F44&gt;1,ISNUMBER(SEARCH(" Y ",$D44)),(LEN($D44)-LEN(SUBSTITUTE(UPPER($D44),"LC","")))/2&gt;1),"MÚLTIPLE","INDIVIDUAL"))</f>
        <v/>
      </c>
      <c r="V44" s="72">
        <f>IF($D44="","",IF(AND(ISNUMBER(SEARCH(" Y ",$D44)),$F44&lt;2),"REVISAR # LOTES",""))</f>
        <v/>
      </c>
    </row>
    <row r="45" ht="15.75" customHeight="1" s="506">
      <c r="B45" s="43" t="n">
        <v>43</v>
      </c>
      <c r="C45" s="137" t="inlineStr">
        <is>
          <t xml:space="preserve">LA CEIBA </t>
        </is>
      </c>
      <c r="D45" s="137" t="inlineStr">
        <is>
          <t xml:space="preserve">LC1 - 6 - 7 </t>
        </is>
      </c>
      <c r="E45" s="137" t="n">
        <v>1</v>
      </c>
      <c r="F45" s="137" t="n">
        <v>1</v>
      </c>
      <c r="G45" s="132" t="n">
        <v>6</v>
      </c>
      <c r="H45" s="132" t="n">
        <v>7</v>
      </c>
      <c r="I45" s="127" t="n">
        <v>98</v>
      </c>
      <c r="J45" s="128" t="n"/>
      <c r="K45" s="140" t="n">
        <v>25000000</v>
      </c>
      <c r="L45" s="76" t="inlineStr">
        <is>
          <t>VENDIDO</t>
        </is>
      </c>
      <c r="M45" s="137" t="inlineStr">
        <is>
          <t xml:space="preserve">SI </t>
        </is>
      </c>
      <c r="N45" s="230">
        <f>K45</f>
        <v/>
      </c>
      <c r="O45" s="60" t="n"/>
      <c r="P45" s="83" t="n"/>
      <c r="Q45" s="143" t="n"/>
      <c r="R45" s="144" t="n"/>
      <c r="S45" s="145" t="n"/>
      <c r="T45" s="85" t="n"/>
      <c r="U45" s="72">
        <f>IF($D45="","",IF(OR($F45&gt;1,ISNUMBER(SEARCH(" Y ",$D45)),(LEN($D45)-LEN(SUBSTITUTE(UPPER($D45),"LC","")))/2&gt;1),"MÚLTIPLE","INDIVIDUAL"))</f>
        <v/>
      </c>
      <c r="V45" s="72">
        <f>IF($D45="","",IF(AND(ISNUMBER(SEARCH(" Y ",$D45)),$F45&lt;2),"REVISAR # LOTES",""))</f>
        <v/>
      </c>
    </row>
    <row r="46" ht="15.75" customHeight="1" s="506">
      <c r="B46" s="43" t="n">
        <v>44</v>
      </c>
      <c r="C46" s="137" t="inlineStr">
        <is>
          <t xml:space="preserve">LA CEIBA </t>
        </is>
      </c>
      <c r="D46" s="137" t="inlineStr">
        <is>
          <t>LC1 - 6 - 8</t>
        </is>
      </c>
      <c r="E46" s="137" t="n">
        <v>1</v>
      </c>
      <c r="F46" s="137" t="n">
        <v>1</v>
      </c>
      <c r="G46" s="132" t="n">
        <v>6</v>
      </c>
      <c r="H46" s="132" t="n">
        <v>8</v>
      </c>
      <c r="I46" s="127" t="n">
        <v>98</v>
      </c>
      <c r="J46" s="128" t="n"/>
      <c r="K46" s="140" t="n">
        <v>30000000</v>
      </c>
      <c r="L46" s="76" t="inlineStr">
        <is>
          <t>VENDIDO</t>
        </is>
      </c>
      <c r="M46" s="137" t="inlineStr">
        <is>
          <t xml:space="preserve">SI </t>
        </is>
      </c>
      <c r="N46" s="230">
        <f>K46</f>
        <v/>
      </c>
      <c r="O46" s="60" t="n"/>
      <c r="P46" s="83" t="n"/>
      <c r="Q46" s="143" t="n"/>
      <c r="R46" s="144" t="n"/>
      <c r="S46" s="145" t="n"/>
      <c r="T46" s="85" t="n"/>
      <c r="U46" s="72">
        <f>IF($D46="","",IF(OR($F46&gt;1,ISNUMBER(SEARCH(" Y ",$D46)),(LEN($D46)-LEN(SUBSTITUTE(UPPER($D46),"LC","")))/2&gt;1),"MÚLTIPLE","INDIVIDUAL"))</f>
        <v/>
      </c>
      <c r="V46" s="72">
        <f>IF($D46="","",IF(AND(ISNUMBER(SEARCH(" Y ",$D46)),$F46&lt;2),"REVISAR # LOTES",""))</f>
        <v/>
      </c>
    </row>
    <row r="47" ht="15.75" customHeight="1" s="506">
      <c r="B47" s="43" t="n">
        <v>45</v>
      </c>
      <c r="C47" s="137" t="inlineStr">
        <is>
          <t xml:space="preserve">LA CEIBA </t>
        </is>
      </c>
      <c r="D47" s="137" t="inlineStr">
        <is>
          <t>LC1 - 7 - 1 Y 2 - LC1 - 8 - 7 Y 8</t>
        </is>
      </c>
      <c r="E47" s="137" t="n">
        <v>1</v>
      </c>
      <c r="F47" s="137" t="n">
        <v>4</v>
      </c>
      <c r="G47" s="132" t="inlineStr">
        <is>
          <t xml:space="preserve"> 7 Y 8</t>
        </is>
      </c>
      <c r="H47" s="132" t="inlineStr">
        <is>
          <t xml:space="preserve">1 - 2 Y 7 - 8 </t>
        </is>
      </c>
      <c r="I47" s="127" t="n">
        <v>392</v>
      </c>
      <c r="J47" s="128" t="n"/>
      <c r="K47" s="140" t="n">
        <v>110000000</v>
      </c>
      <c r="L47" s="76" t="inlineStr">
        <is>
          <t>VENDIDO</t>
        </is>
      </c>
      <c r="M47" s="137" t="inlineStr">
        <is>
          <t xml:space="preserve">NO </t>
        </is>
      </c>
      <c r="N47" s="230">
        <f>K47</f>
        <v/>
      </c>
      <c r="O47" s="60" t="n"/>
      <c r="P47" s="83" t="n"/>
      <c r="Q47" s="143" t="n"/>
      <c r="R47" s="144" t="n"/>
      <c r="S47" s="145" t="n"/>
      <c r="T47" s="85" t="n"/>
      <c r="U47" s="72">
        <f>IF($D47="","",IF(OR($F47&gt;1,ISNUMBER(SEARCH(" Y ",$D47)),(LEN($D47)-LEN(SUBSTITUTE(UPPER($D47),"LC","")))/2&gt;1),"MÚLTIPLE","INDIVIDUAL"))</f>
        <v/>
      </c>
      <c r="V47" s="72">
        <f>IF($D47="","",IF(AND(ISNUMBER(SEARCH(" Y ",$D47)),$F47&lt;2),"REVISAR # LOTES",""))</f>
        <v/>
      </c>
    </row>
    <row r="48" ht="15.75" customHeight="1" s="506">
      <c r="B48" s="43" t="n">
        <v>46</v>
      </c>
      <c r="C48" s="137" t="inlineStr">
        <is>
          <t xml:space="preserve">LA CEIBA </t>
        </is>
      </c>
      <c r="D48" s="137" t="inlineStr">
        <is>
          <t xml:space="preserve">LC1 - 7 - 3 </t>
        </is>
      </c>
      <c r="E48" s="137" t="n">
        <v>1</v>
      </c>
      <c r="F48" s="137" t="n">
        <v>1</v>
      </c>
      <c r="G48" s="132" t="n">
        <v>7</v>
      </c>
      <c r="H48" s="132" t="n">
        <v>3</v>
      </c>
      <c r="I48" s="127" t="n">
        <v>98</v>
      </c>
      <c r="J48" s="128" t="n"/>
      <c r="K48" s="140" t="n">
        <v>25000000</v>
      </c>
      <c r="L48" s="76" t="inlineStr">
        <is>
          <t>VENDIDO</t>
        </is>
      </c>
      <c r="M48" s="137" t="inlineStr">
        <is>
          <t xml:space="preserve">SI </t>
        </is>
      </c>
      <c r="N48" s="230">
        <f>K48</f>
        <v/>
      </c>
      <c r="O48" s="60" t="n"/>
      <c r="P48" s="83" t="n"/>
      <c r="Q48" s="143" t="n"/>
      <c r="R48" s="144" t="n"/>
      <c r="S48" s="145" t="n"/>
      <c r="T48" s="85" t="n"/>
      <c r="U48" s="72">
        <f>IF($D48="","",IF(OR($F48&gt;1,ISNUMBER(SEARCH(" Y ",$D48)),(LEN($D48)-LEN(SUBSTITUTE(UPPER($D48),"LC","")))/2&gt;1),"MÚLTIPLE","INDIVIDUAL"))</f>
        <v/>
      </c>
      <c r="V48" s="72">
        <f>IF($D48="","",IF(AND(ISNUMBER(SEARCH(" Y ",$D48)),$F48&lt;2),"REVISAR # LOTES",""))</f>
        <v/>
      </c>
    </row>
    <row r="49" ht="15.75" customHeight="1" s="506">
      <c r="B49" s="43" t="n">
        <v>47</v>
      </c>
      <c r="C49" s="137" t="inlineStr">
        <is>
          <t xml:space="preserve">LA CEIBA </t>
        </is>
      </c>
      <c r="D49" s="137" t="inlineStr">
        <is>
          <t xml:space="preserve">LC1 - 7 - 4 </t>
        </is>
      </c>
      <c r="E49" s="137" t="n">
        <v>1</v>
      </c>
      <c r="F49" s="137" t="n">
        <v>1</v>
      </c>
      <c r="G49" s="132" t="n">
        <v>7</v>
      </c>
      <c r="H49" s="132" t="n">
        <v>4</v>
      </c>
      <c r="I49" s="127" t="n">
        <v>98</v>
      </c>
      <c r="J49" s="128" t="n"/>
      <c r="K49" s="140" t="n">
        <v>25000000</v>
      </c>
      <c r="L49" s="76" t="inlineStr">
        <is>
          <t xml:space="preserve">CEDIDO EN FORMA DE PAGO </t>
        </is>
      </c>
      <c r="M49" s="137" t="n"/>
      <c r="N49" s="230">
        <f>K49</f>
        <v/>
      </c>
      <c r="O49" s="60" t="n"/>
      <c r="P49" s="83" t="n"/>
      <c r="Q49" s="143" t="n"/>
      <c r="R49" s="144" t="n"/>
      <c r="S49" s="145" t="n"/>
      <c r="T49" s="85" t="n"/>
      <c r="U49" s="72">
        <f>IF($D49="","",IF(OR($F49&gt;1,ISNUMBER(SEARCH(" Y ",$D49)),(LEN($D49)-LEN(SUBSTITUTE(UPPER($D49),"LC","")))/2&gt;1),"MÚLTIPLE","INDIVIDUAL"))</f>
        <v/>
      </c>
      <c r="V49" s="72">
        <f>IF($D49="","",IF(AND(ISNUMBER(SEARCH(" Y ",$D49)),$F49&lt;2),"REVISAR # LOTES",""))</f>
        <v/>
      </c>
    </row>
    <row r="50" ht="15.75" customHeight="1" s="506">
      <c r="B50" s="43" t="n">
        <v>48</v>
      </c>
      <c r="C50" s="137" t="inlineStr">
        <is>
          <t xml:space="preserve">LA CEIBA </t>
        </is>
      </c>
      <c r="D50" s="137" t="inlineStr">
        <is>
          <t xml:space="preserve">LC1 - 7 - 5 </t>
        </is>
      </c>
      <c r="E50" s="137" t="n">
        <v>1</v>
      </c>
      <c r="F50" s="137" t="n">
        <v>1</v>
      </c>
      <c r="G50" s="132" t="n">
        <v>7</v>
      </c>
      <c r="H50" s="132" t="n">
        <v>5</v>
      </c>
      <c r="I50" s="127" t="n">
        <v>98</v>
      </c>
      <c r="J50" s="128" t="n"/>
      <c r="K50" s="140" t="n">
        <v>25000000</v>
      </c>
      <c r="L50" s="76" t="inlineStr">
        <is>
          <t>VENDIDO</t>
        </is>
      </c>
      <c r="M50" s="137" t="inlineStr">
        <is>
          <t xml:space="preserve">SI </t>
        </is>
      </c>
      <c r="N50" s="230">
        <f>K50</f>
        <v/>
      </c>
      <c r="O50" s="60" t="n"/>
      <c r="P50" s="83" t="n"/>
      <c r="Q50" s="143" t="n"/>
      <c r="R50" s="144" t="n"/>
      <c r="S50" s="145" t="n"/>
      <c r="T50" s="85" t="n"/>
      <c r="U50" s="72">
        <f>IF($D50="","",IF(OR($F50&gt;1,ISNUMBER(SEARCH(" Y ",$D50)),(LEN($D50)-LEN(SUBSTITUTE(UPPER($D50),"LC","")))/2&gt;1),"MÚLTIPLE","INDIVIDUAL"))</f>
        <v/>
      </c>
      <c r="V50" s="72">
        <f>IF($D50="","",IF(AND(ISNUMBER(SEARCH(" Y ",$D50)),$F50&lt;2),"REVISAR # LOTES",""))</f>
        <v/>
      </c>
    </row>
    <row r="51" ht="15.75" customHeight="1" s="506">
      <c r="B51" s="43" t="n">
        <v>49</v>
      </c>
      <c r="C51" s="137" t="inlineStr">
        <is>
          <t xml:space="preserve">LA CEIBA </t>
        </is>
      </c>
      <c r="D51" s="137" t="inlineStr">
        <is>
          <t>LC1 - 7 - 6</t>
        </is>
      </c>
      <c r="E51" s="137" t="n">
        <v>1</v>
      </c>
      <c r="F51" s="137" t="n">
        <v>1</v>
      </c>
      <c r="G51" s="132" t="n">
        <v>7</v>
      </c>
      <c r="H51" s="132" t="n">
        <v>6</v>
      </c>
      <c r="I51" s="127" t="n">
        <v>98</v>
      </c>
      <c r="J51" s="128" t="n"/>
      <c r="K51" s="140" t="n">
        <v>25000000</v>
      </c>
      <c r="L51" s="76" t="inlineStr">
        <is>
          <t>VENDIDO</t>
        </is>
      </c>
      <c r="M51" s="137" t="inlineStr">
        <is>
          <t xml:space="preserve">SI </t>
        </is>
      </c>
      <c r="N51" s="230">
        <f>K51</f>
        <v/>
      </c>
      <c r="O51" s="60" t="n"/>
      <c r="P51" s="83" t="n"/>
      <c r="Q51" s="143" t="n"/>
      <c r="R51" s="144" t="n"/>
      <c r="S51" s="145" t="n"/>
      <c r="T51" s="85" t="n"/>
      <c r="U51" s="72">
        <f>IF($D51="","",IF(OR($F51&gt;1,ISNUMBER(SEARCH(" Y ",$D51)),(LEN($D51)-LEN(SUBSTITUTE(UPPER($D51),"LC","")))/2&gt;1),"MÚLTIPLE","INDIVIDUAL"))</f>
        <v/>
      </c>
      <c r="V51" s="72">
        <f>IF($D51="","",IF(AND(ISNUMBER(SEARCH(" Y ",$D51)),$F51&lt;2),"REVISAR # LOTES",""))</f>
        <v/>
      </c>
    </row>
    <row r="52" ht="15.75" customHeight="1" s="506">
      <c r="B52" s="43" t="n">
        <v>50</v>
      </c>
      <c r="C52" s="137" t="inlineStr">
        <is>
          <t xml:space="preserve">LA CEIBA </t>
        </is>
      </c>
      <c r="D52" s="137" t="inlineStr">
        <is>
          <t xml:space="preserve">LC1 - 7 - 7 </t>
        </is>
      </c>
      <c r="E52" s="137" t="n">
        <v>1</v>
      </c>
      <c r="F52" s="137" t="n">
        <v>1</v>
      </c>
      <c r="G52" s="132" t="n">
        <v>7</v>
      </c>
      <c r="H52" s="132" t="n">
        <v>7</v>
      </c>
      <c r="I52" s="88" t="n">
        <v>192.8</v>
      </c>
      <c r="J52" s="128" t="n"/>
      <c r="K52" s="107" t="n">
        <v>49179000</v>
      </c>
      <c r="L52" s="76" t="inlineStr">
        <is>
          <t>DISPONIBLE</t>
        </is>
      </c>
      <c r="M52" s="137" t="n"/>
      <c r="N52" s="230">
        <f>K52</f>
        <v/>
      </c>
      <c r="O52" s="60" t="n"/>
      <c r="P52" s="83" t="n"/>
      <c r="Q52" s="143" t="n"/>
      <c r="R52" s="144" t="n"/>
      <c r="S52" s="145" t="n"/>
      <c r="T52" s="85" t="n"/>
      <c r="U52" s="72">
        <f>IF($D52="","",IF(OR($F52&gt;1,ISNUMBER(SEARCH(" Y ",$D52)),(LEN($D52)-LEN(SUBSTITUTE(UPPER($D52),"LC","")))/2&gt;1),"MÚLTIPLE","INDIVIDUAL"))</f>
        <v/>
      </c>
      <c r="V52" s="72">
        <f>IF($D52="","",IF(AND(ISNUMBER(SEARCH(" Y ",$D52)),$F52&lt;2),"REVISAR # LOTES",""))</f>
        <v/>
      </c>
    </row>
    <row r="53" ht="15.75" customHeight="1" s="506">
      <c r="B53" s="43" t="n">
        <v>51</v>
      </c>
      <c r="C53" s="137" t="inlineStr">
        <is>
          <t xml:space="preserve">LA CEIBA </t>
        </is>
      </c>
      <c r="D53" s="137" t="inlineStr">
        <is>
          <t>LC1 - 7 - 8</t>
        </is>
      </c>
      <c r="E53" s="137" t="n">
        <v>1</v>
      </c>
      <c r="F53" s="137" t="n">
        <v>1</v>
      </c>
      <c r="G53" s="132" t="n">
        <v>7</v>
      </c>
      <c r="H53" s="132" t="n">
        <v>8</v>
      </c>
      <c r="I53" s="127" t="n">
        <v>98</v>
      </c>
      <c r="J53" s="128" t="n"/>
      <c r="K53" s="140" t="n">
        <v>30000000</v>
      </c>
      <c r="L53" s="76" t="inlineStr">
        <is>
          <t>VENDIDO</t>
        </is>
      </c>
      <c r="M53" s="137" t="inlineStr">
        <is>
          <t xml:space="preserve">NO </t>
        </is>
      </c>
      <c r="N53" s="230">
        <f>K53</f>
        <v/>
      </c>
      <c r="O53" s="60" t="n"/>
      <c r="P53" s="83" t="n"/>
      <c r="Q53" s="143" t="n"/>
      <c r="R53" s="144" t="n"/>
      <c r="S53" s="145" t="n"/>
      <c r="T53" s="85" t="n"/>
      <c r="U53" s="72">
        <f>IF($D53="","",IF(OR($F53&gt;1,ISNUMBER(SEARCH(" Y ",$D53)),(LEN($D53)-LEN(SUBSTITUTE(UPPER($D53),"LC","")))/2&gt;1),"MÚLTIPLE","INDIVIDUAL"))</f>
        <v/>
      </c>
      <c r="V53" s="72">
        <f>IF($D53="","",IF(AND(ISNUMBER(SEARCH(" Y ",$D53)),$F53&lt;2),"REVISAR # LOTES",""))</f>
        <v/>
      </c>
    </row>
    <row r="54" ht="15.75" customHeight="1" s="506">
      <c r="B54" s="43" t="n">
        <v>52</v>
      </c>
      <c r="C54" s="137" t="inlineStr">
        <is>
          <t xml:space="preserve">LA CEIBA </t>
        </is>
      </c>
      <c r="D54" s="137" t="inlineStr">
        <is>
          <t xml:space="preserve">LC1 - 7 - 9 </t>
        </is>
      </c>
      <c r="E54" s="137" t="n">
        <v>1</v>
      </c>
      <c r="F54" s="137" t="n">
        <v>1</v>
      </c>
      <c r="G54" s="132" t="n">
        <v>7</v>
      </c>
      <c r="H54" s="132" t="n">
        <v>9</v>
      </c>
      <c r="I54" s="127" t="n">
        <v>98</v>
      </c>
      <c r="J54" s="128" t="n"/>
      <c r="K54" s="140" t="n">
        <v>25000000</v>
      </c>
      <c r="L54" s="76" t="inlineStr">
        <is>
          <t>VENDIDO</t>
        </is>
      </c>
      <c r="M54" s="137" t="inlineStr">
        <is>
          <t xml:space="preserve">SI </t>
        </is>
      </c>
      <c r="N54" s="230">
        <f>K54</f>
        <v/>
      </c>
      <c r="O54" s="60" t="inlineStr">
        <is>
          <t>OK</t>
        </is>
      </c>
      <c r="P54" s="83" t="n"/>
      <c r="Q54" s="143" t="n">
        <v>0.0098</v>
      </c>
      <c r="R54" s="144" t="inlineStr">
        <is>
          <t xml:space="preserve">RUBEN FABIAN BUSTOS </t>
        </is>
      </c>
      <c r="S54" s="145" t="inlineStr">
        <is>
          <t xml:space="preserve">PAGO COMPLETO </t>
        </is>
      </c>
      <c r="T54" s="85" t="n"/>
      <c r="U54" s="72">
        <f>IF($D54="","",IF(OR($F54&gt;1,ISNUMBER(SEARCH(" Y ",$D54)),(LEN($D54)-LEN(SUBSTITUTE(UPPER($D54),"LC","")))/2&gt;1),"MÚLTIPLE","INDIVIDUAL"))</f>
        <v/>
      </c>
      <c r="V54" s="72">
        <f>IF($D54="","",IF(AND(ISNUMBER(SEARCH(" Y ",$D54)),$F54&lt;2),"REVISAR # LOTES",""))</f>
        <v/>
      </c>
    </row>
    <row r="55" ht="15.75" customHeight="1" s="506">
      <c r="B55" s="43" t="n">
        <v>53</v>
      </c>
      <c r="C55" s="137" t="inlineStr">
        <is>
          <t xml:space="preserve">LA CEIBA </t>
        </is>
      </c>
      <c r="D55" s="137" t="inlineStr">
        <is>
          <t xml:space="preserve">LC1 - 7 - 10 </t>
        </is>
      </c>
      <c r="E55" s="137" t="n">
        <v>1</v>
      </c>
      <c r="F55" s="137" t="n">
        <v>1</v>
      </c>
      <c r="G55" s="132" t="n">
        <v>7</v>
      </c>
      <c r="H55" s="132" t="n">
        <v>10</v>
      </c>
      <c r="I55" s="127" t="n">
        <v>98</v>
      </c>
      <c r="J55" s="128" t="n"/>
      <c r="K55" s="140" t="n">
        <v>25000000</v>
      </c>
      <c r="L55" s="76" t="inlineStr">
        <is>
          <t>VENDIDO</t>
        </is>
      </c>
      <c r="M55" s="137" t="inlineStr">
        <is>
          <t xml:space="preserve">SI </t>
        </is>
      </c>
      <c r="N55" s="230">
        <f>K55</f>
        <v/>
      </c>
      <c r="O55" s="60" t="n"/>
      <c r="P55" s="83" t="n"/>
      <c r="Q55" s="143" t="n"/>
      <c r="R55" s="144" t="n"/>
      <c r="S55" s="145" t="n"/>
      <c r="T55" s="85" t="n"/>
      <c r="U55" s="72">
        <f>IF($D55="","",IF(OR($F55&gt;1,ISNUMBER(SEARCH(" Y ",$D55)),(LEN($D55)-LEN(SUBSTITUTE(UPPER($D55),"LC","")))/2&gt;1),"MÚLTIPLE","INDIVIDUAL"))</f>
        <v/>
      </c>
      <c r="V55" s="72">
        <f>IF($D55="","",IF(AND(ISNUMBER(SEARCH(" Y ",$D55)),$F55&lt;2),"REVISAR # LOTES",""))</f>
        <v/>
      </c>
    </row>
    <row r="56" ht="15.75" customHeight="1" s="506">
      <c r="B56" s="43" t="n">
        <v>54</v>
      </c>
      <c r="C56" s="137" t="inlineStr">
        <is>
          <t xml:space="preserve">LA CEIBA </t>
        </is>
      </c>
      <c r="D56" s="137" t="inlineStr">
        <is>
          <t>LC1 - 7 - 11</t>
        </is>
      </c>
      <c r="E56" s="137" t="n">
        <v>1</v>
      </c>
      <c r="F56" s="137" t="n">
        <v>1</v>
      </c>
      <c r="G56" s="132" t="n">
        <v>7</v>
      </c>
      <c r="H56" s="132" t="n">
        <v>11</v>
      </c>
      <c r="I56" s="127" t="n">
        <v>98</v>
      </c>
      <c r="J56" s="128" t="n"/>
      <c r="K56" s="140" t="n">
        <v>25000000</v>
      </c>
      <c r="L56" s="76" t="inlineStr">
        <is>
          <t>VENDIDO</t>
        </is>
      </c>
      <c r="M56" s="137" t="inlineStr">
        <is>
          <t xml:space="preserve">NO </t>
        </is>
      </c>
      <c r="N56" s="230">
        <f>K56</f>
        <v/>
      </c>
      <c r="O56" s="60" t="n"/>
      <c r="P56" s="83" t="n"/>
      <c r="Q56" s="143" t="n"/>
      <c r="R56" s="144" t="n"/>
      <c r="S56" s="145" t="n"/>
      <c r="T56" s="85" t="n"/>
      <c r="U56" s="72">
        <f>IF($D56="","",IF(OR($F56&gt;1,ISNUMBER(SEARCH(" Y ",$D56)),(LEN($D56)-LEN(SUBSTITUTE(UPPER($D56),"LC","")))/2&gt;1),"MÚLTIPLE","INDIVIDUAL"))</f>
        <v/>
      </c>
      <c r="V56" s="72">
        <f>IF($D56="","",IF(AND(ISNUMBER(SEARCH(" Y ",$D56)),$F56&lt;2),"REVISAR # LOTES",""))</f>
        <v/>
      </c>
    </row>
    <row r="57" ht="15.75" customHeight="1" s="506">
      <c r="B57" s="43" t="n">
        <v>55</v>
      </c>
      <c r="C57" s="137" t="inlineStr">
        <is>
          <t xml:space="preserve">LA CEIBA </t>
        </is>
      </c>
      <c r="D57" s="137" t="inlineStr">
        <is>
          <t xml:space="preserve">LC1 - 7 - 12 </t>
        </is>
      </c>
      <c r="E57" s="137" t="n">
        <v>1</v>
      </c>
      <c r="F57" s="137" t="n">
        <v>1</v>
      </c>
      <c r="G57" s="132" t="n">
        <v>7</v>
      </c>
      <c r="H57" s="132" t="n">
        <v>12</v>
      </c>
      <c r="I57" s="127" t="n">
        <v>98</v>
      </c>
      <c r="J57" s="128" t="n"/>
      <c r="K57" s="140" t="n">
        <v>25000000</v>
      </c>
      <c r="L57" s="76" t="inlineStr">
        <is>
          <t>VENDIDO</t>
        </is>
      </c>
      <c r="M57" s="137" t="inlineStr">
        <is>
          <t xml:space="preserve">NO </t>
        </is>
      </c>
      <c r="N57" s="230">
        <f>K57</f>
        <v/>
      </c>
      <c r="O57" s="60" t="n"/>
      <c r="P57" s="83" t="n"/>
      <c r="Q57" s="143" t="n"/>
      <c r="R57" s="144" t="n"/>
      <c r="S57" s="145" t="n"/>
      <c r="T57" s="85" t="n"/>
      <c r="U57" s="72">
        <f>IF($D57="","",IF(OR($F57&gt;1,ISNUMBER(SEARCH(" Y ",$D57)),(LEN($D57)-LEN(SUBSTITUTE(UPPER($D57),"LC","")))/2&gt;1),"MÚLTIPLE","INDIVIDUAL"))</f>
        <v/>
      </c>
      <c r="V57" s="72">
        <f>IF($D57="","",IF(AND(ISNUMBER(SEARCH(" Y ",$D57)),$F57&lt;2),"REVISAR # LOTES",""))</f>
        <v/>
      </c>
    </row>
    <row r="58" ht="15.75" customHeight="1" s="506">
      <c r="B58" s="43" t="n">
        <v>56</v>
      </c>
      <c r="C58" s="137" t="inlineStr">
        <is>
          <t xml:space="preserve">LA CEIBA </t>
        </is>
      </c>
      <c r="D58" s="137" t="inlineStr">
        <is>
          <t xml:space="preserve">LC1 - 7 - 13 </t>
        </is>
      </c>
      <c r="E58" s="137" t="n">
        <v>1</v>
      </c>
      <c r="F58" s="137" t="n">
        <v>1</v>
      </c>
      <c r="G58" s="132" t="n">
        <v>7</v>
      </c>
      <c r="H58" s="132" t="n">
        <v>13</v>
      </c>
      <c r="I58" s="127" t="n">
        <v>98</v>
      </c>
      <c r="J58" s="128" t="n"/>
      <c r="K58" s="140" t="n">
        <v>25000000</v>
      </c>
      <c r="L58" s="76" t="inlineStr">
        <is>
          <t>VENDIDO</t>
        </is>
      </c>
      <c r="M58" s="137" t="inlineStr">
        <is>
          <t xml:space="preserve">NO </t>
        </is>
      </c>
      <c r="N58" s="230">
        <f>K58</f>
        <v/>
      </c>
      <c r="O58" s="60" t="n"/>
      <c r="P58" s="83" t="n"/>
      <c r="Q58" s="143" t="n"/>
      <c r="R58" s="144" t="n"/>
      <c r="S58" s="145" t="n"/>
      <c r="T58" s="85" t="n"/>
      <c r="U58" s="72">
        <f>IF($D58="","",IF(OR($F58&gt;1,ISNUMBER(SEARCH(" Y ",$D58)),(LEN($D58)-LEN(SUBSTITUTE(UPPER($D58),"LC","")))/2&gt;1),"MÚLTIPLE","INDIVIDUAL"))</f>
        <v/>
      </c>
      <c r="V58" s="72">
        <f>IF($D58="","",IF(AND(ISNUMBER(SEARCH(" Y ",$D58)),$F58&lt;2),"REVISAR # LOTES",""))</f>
        <v/>
      </c>
    </row>
    <row r="59" ht="15.75" customHeight="1" s="506">
      <c r="B59" s="43" t="n">
        <v>57</v>
      </c>
      <c r="C59" s="137" t="inlineStr">
        <is>
          <t xml:space="preserve">LA CEIBA </t>
        </is>
      </c>
      <c r="D59" s="137" t="inlineStr">
        <is>
          <t>LC1 - 7 - 14</t>
        </is>
      </c>
      <c r="E59" s="137" t="n">
        <v>1</v>
      </c>
      <c r="F59" s="137" t="n">
        <v>1</v>
      </c>
      <c r="G59" s="132" t="n">
        <v>7</v>
      </c>
      <c r="H59" s="132" t="n">
        <v>14</v>
      </c>
      <c r="I59" s="127" t="n">
        <v>98</v>
      </c>
      <c r="J59" s="128" t="n"/>
      <c r="K59" s="140" t="n">
        <v>25000000</v>
      </c>
      <c r="L59" s="76" t="inlineStr">
        <is>
          <t>VENDIDO</t>
        </is>
      </c>
      <c r="M59" s="137" t="inlineStr">
        <is>
          <t xml:space="preserve">NO </t>
        </is>
      </c>
      <c r="N59" s="230">
        <f>K59</f>
        <v/>
      </c>
      <c r="O59" s="60" t="n"/>
      <c r="P59" s="83" t="n"/>
      <c r="Q59" s="143" t="n"/>
      <c r="R59" s="144" t="n"/>
      <c r="S59" s="145" t="n"/>
      <c r="T59" s="85" t="n"/>
      <c r="U59" s="72">
        <f>IF($D59="","",IF(OR($F59&gt;1,ISNUMBER(SEARCH(" Y ",$D59)),(LEN($D59)-LEN(SUBSTITUTE(UPPER($D59),"LC","")))/2&gt;1),"MÚLTIPLE","INDIVIDUAL"))</f>
        <v/>
      </c>
      <c r="V59" s="72">
        <f>IF($D59="","",IF(AND(ISNUMBER(SEARCH(" Y ",$D59)),$F59&lt;2),"REVISAR # LOTES",""))</f>
        <v/>
      </c>
    </row>
    <row r="60" ht="15.75" customHeight="1" s="506">
      <c r="B60" s="43" t="n">
        <v>58</v>
      </c>
      <c r="C60" s="137" t="inlineStr">
        <is>
          <t xml:space="preserve">LA CEIBA </t>
        </is>
      </c>
      <c r="D60" s="137" t="inlineStr">
        <is>
          <t xml:space="preserve">LC1 - 7 - 15 </t>
        </is>
      </c>
      <c r="E60" s="137" t="n">
        <v>1</v>
      </c>
      <c r="F60" s="137" t="n">
        <v>1</v>
      </c>
      <c r="G60" s="132" t="n">
        <v>7</v>
      </c>
      <c r="H60" s="132" t="n">
        <v>15</v>
      </c>
      <c r="I60" s="127" t="n">
        <v>98</v>
      </c>
      <c r="J60" s="128" t="n"/>
      <c r="K60" s="140" t="n">
        <v>25000000</v>
      </c>
      <c r="L60" s="76" t="inlineStr">
        <is>
          <t>VENDIDO</t>
        </is>
      </c>
      <c r="M60" s="137" t="inlineStr">
        <is>
          <t xml:space="preserve">NO </t>
        </is>
      </c>
      <c r="N60" s="230">
        <f>K60</f>
        <v/>
      </c>
      <c r="O60" s="60" t="n"/>
      <c r="P60" s="83" t="n"/>
      <c r="Q60" s="143" t="n"/>
      <c r="R60" s="144" t="n"/>
      <c r="S60" s="145" t="n"/>
      <c r="T60" s="85" t="n"/>
      <c r="U60" s="72">
        <f>IF($D60="","",IF(OR($F60&gt;1,ISNUMBER(SEARCH(" Y ",$D60)),(LEN($D60)-LEN(SUBSTITUTE(UPPER($D60),"LC","")))/2&gt;1),"MÚLTIPLE","INDIVIDUAL"))</f>
        <v/>
      </c>
      <c r="V60" s="72">
        <f>IF($D60="","",IF(AND(ISNUMBER(SEARCH(" Y ",$D60)),$F60&lt;2),"REVISAR # LOTES",""))</f>
        <v/>
      </c>
    </row>
    <row r="61" ht="15.75" customHeight="1" s="506">
      <c r="B61" s="43" t="n">
        <v>59</v>
      </c>
      <c r="C61" s="137" t="inlineStr">
        <is>
          <t xml:space="preserve">LA CEIBA </t>
        </is>
      </c>
      <c r="D61" s="137" t="inlineStr">
        <is>
          <t xml:space="preserve">LC1 - 7 - 16 </t>
        </is>
      </c>
      <c r="E61" s="137" t="n">
        <v>1</v>
      </c>
      <c r="F61" s="137" t="n">
        <v>1</v>
      </c>
      <c r="G61" s="132" t="n">
        <v>7</v>
      </c>
      <c r="H61" s="132" t="n">
        <v>16</v>
      </c>
      <c r="I61" s="88" t="n">
        <v>155.953</v>
      </c>
      <c r="J61" s="128" t="n"/>
      <c r="K61" s="140" t="n">
        <v>39784000</v>
      </c>
      <c r="L61" s="76" t="inlineStr">
        <is>
          <t>VENDIDO</t>
        </is>
      </c>
      <c r="M61" s="137" t="inlineStr">
        <is>
          <t xml:space="preserve">NO </t>
        </is>
      </c>
      <c r="N61" s="230">
        <f>K61</f>
        <v/>
      </c>
      <c r="O61" s="60" t="n"/>
      <c r="P61" s="83" t="n"/>
      <c r="Q61" s="143" t="n"/>
      <c r="R61" s="144" t="n"/>
      <c r="S61" s="145" t="n"/>
      <c r="T61" s="85" t="n"/>
      <c r="U61" s="72">
        <f>IF($D61="","",IF(OR($F61&gt;1,ISNUMBER(SEARCH(" Y ",$D61)),(LEN($D61)-LEN(SUBSTITUTE(UPPER($D61),"LC","")))/2&gt;1),"MÚLTIPLE","INDIVIDUAL"))</f>
        <v/>
      </c>
      <c r="V61" s="72">
        <f>IF($D61="","",IF(AND(ISNUMBER(SEARCH(" Y ",$D61)),$F61&lt;2),"REVISAR # LOTES",""))</f>
        <v/>
      </c>
    </row>
    <row r="62" ht="15.75" customHeight="1" s="506">
      <c r="B62" s="43" t="n">
        <v>60</v>
      </c>
      <c r="C62" s="137" t="inlineStr">
        <is>
          <t xml:space="preserve">LA CEIBA </t>
        </is>
      </c>
      <c r="D62" s="137" t="inlineStr">
        <is>
          <t xml:space="preserve">LC1 - 7 - 17 </t>
        </is>
      </c>
      <c r="E62" s="137" t="n">
        <v>1</v>
      </c>
      <c r="F62" s="137" t="n">
        <v>1</v>
      </c>
      <c r="G62" s="132" t="n">
        <v>7</v>
      </c>
      <c r="H62" s="132" t="n">
        <v>17</v>
      </c>
      <c r="I62" s="135" t="n">
        <v>125.892</v>
      </c>
      <c r="J62" s="128" t="n"/>
      <c r="K62" s="140" t="n">
        <v>32115000</v>
      </c>
      <c r="L62" s="76" t="inlineStr">
        <is>
          <t>VENDIDO</t>
        </is>
      </c>
      <c r="M62" s="137" t="inlineStr">
        <is>
          <t xml:space="preserve">NO </t>
        </is>
      </c>
      <c r="N62" s="230">
        <f>K62</f>
        <v/>
      </c>
      <c r="O62" s="60" t="n"/>
      <c r="P62" s="83" t="n"/>
      <c r="Q62" s="143" t="n"/>
      <c r="R62" s="144" t="n"/>
      <c r="S62" s="145" t="n"/>
      <c r="T62" s="85" t="n"/>
      <c r="U62" s="72">
        <f>IF($D62="","",IF(OR($F62&gt;1,ISNUMBER(SEARCH(" Y ",$D62)),(LEN($D62)-LEN(SUBSTITUTE(UPPER($D62),"LC","")))/2&gt;1),"MÚLTIPLE","INDIVIDUAL"))</f>
        <v/>
      </c>
      <c r="V62" s="72">
        <f>IF($D62="","",IF(AND(ISNUMBER(SEARCH(" Y ",$D62)),$F62&lt;2),"REVISAR # LOTES",""))</f>
        <v/>
      </c>
    </row>
    <row r="63" ht="15.75" customHeight="1" s="506">
      <c r="B63" s="43" t="n">
        <v>61</v>
      </c>
      <c r="C63" s="137" t="inlineStr">
        <is>
          <t xml:space="preserve">LA CEIBA </t>
        </is>
      </c>
      <c r="D63" s="137" t="inlineStr">
        <is>
          <t xml:space="preserve">LC1 - 7 - 18 </t>
        </is>
      </c>
      <c r="E63" s="137" t="n">
        <v>1</v>
      </c>
      <c r="F63" s="137" t="n">
        <v>1</v>
      </c>
      <c r="G63" s="132" t="n">
        <v>7</v>
      </c>
      <c r="H63" s="132" t="n">
        <v>18</v>
      </c>
      <c r="I63" s="127" t="n">
        <v>107.848</v>
      </c>
      <c r="J63" s="128" t="n"/>
      <c r="K63" s="140" t="n">
        <v>27512000</v>
      </c>
      <c r="L63" s="76" t="inlineStr">
        <is>
          <t>VENDIDO</t>
        </is>
      </c>
      <c r="M63" s="137" t="inlineStr">
        <is>
          <t xml:space="preserve">SI </t>
        </is>
      </c>
      <c r="N63" s="230">
        <f>K63</f>
        <v/>
      </c>
      <c r="O63" s="60" t="n"/>
      <c r="P63" s="83" t="n"/>
      <c r="Q63" s="143" t="n"/>
      <c r="R63" s="144" t="n"/>
      <c r="S63" s="145" t="n"/>
      <c r="T63" s="85" t="n"/>
      <c r="U63" s="72">
        <f>IF($D63="","",IF(OR($F63&gt;1,ISNUMBER(SEARCH(" Y ",$D63)),(LEN($D63)-LEN(SUBSTITUTE(UPPER($D63),"LC","")))/2&gt;1),"MÚLTIPLE","INDIVIDUAL"))</f>
        <v/>
      </c>
      <c r="V63" s="72">
        <f>IF($D63="","",IF(AND(ISNUMBER(SEARCH(" Y ",$D63)),$F63&lt;2),"REVISAR # LOTES",""))</f>
        <v/>
      </c>
    </row>
    <row r="64" ht="15.75" customHeight="1" s="506">
      <c r="B64" s="43" t="n">
        <v>62</v>
      </c>
      <c r="C64" s="137" t="inlineStr">
        <is>
          <t xml:space="preserve">LA CEIBA </t>
        </is>
      </c>
      <c r="D64" s="137" t="inlineStr">
        <is>
          <t xml:space="preserve">LC1 - 7 - 19 </t>
        </is>
      </c>
      <c r="E64" s="137" t="n">
        <v>1</v>
      </c>
      <c r="F64" s="137" t="n">
        <v>1</v>
      </c>
      <c r="G64" s="132" t="n">
        <v>7</v>
      </c>
      <c r="H64" s="132" t="n">
        <v>19</v>
      </c>
      <c r="I64" s="127" t="n">
        <v>107.848</v>
      </c>
      <c r="J64" s="128" t="n"/>
      <c r="K64" s="140" t="n">
        <v>27512000</v>
      </c>
      <c r="L64" s="76" t="inlineStr">
        <is>
          <t>VENDIDO</t>
        </is>
      </c>
      <c r="M64" s="137" t="inlineStr">
        <is>
          <t xml:space="preserve">NO </t>
        </is>
      </c>
      <c r="N64" s="230">
        <f>K64</f>
        <v/>
      </c>
      <c r="O64" s="60" t="n"/>
      <c r="P64" s="83" t="n"/>
      <c r="Q64" s="143" t="n"/>
      <c r="R64" s="144" t="n"/>
      <c r="S64" s="145" t="n"/>
      <c r="T64" s="85" t="n"/>
      <c r="U64" s="72">
        <f>IF($D64="","",IF(OR($F64&gt;1,ISNUMBER(SEARCH(" Y ",$D64)),(LEN($D64)-LEN(SUBSTITUTE(UPPER($D64),"LC","")))/2&gt;1),"MÚLTIPLE","INDIVIDUAL"))</f>
        <v/>
      </c>
      <c r="V64" s="72">
        <f>IF($D64="","",IF(AND(ISNUMBER(SEARCH(" Y ",$D64)),$F64&lt;2),"REVISAR # LOTES",""))</f>
        <v/>
      </c>
    </row>
    <row r="65" ht="15.75" customHeight="1" s="506">
      <c r="B65" s="43" t="n">
        <v>63</v>
      </c>
      <c r="C65" s="137" t="inlineStr">
        <is>
          <t xml:space="preserve">LA CEIBA </t>
        </is>
      </c>
      <c r="D65" s="137" t="inlineStr">
        <is>
          <t xml:space="preserve">LC1 - 7 - 20 </t>
        </is>
      </c>
      <c r="E65" s="137" t="n">
        <v>1</v>
      </c>
      <c r="F65" s="137" t="n">
        <v>1</v>
      </c>
      <c r="G65" s="132" t="n">
        <v>7</v>
      </c>
      <c r="H65" s="132" t="n">
        <v>20</v>
      </c>
      <c r="I65" s="127" t="n">
        <v>233.888</v>
      </c>
      <c r="J65" s="128" t="n"/>
      <c r="K65" s="140" t="n">
        <v>59665000</v>
      </c>
      <c r="L65" s="76" t="inlineStr">
        <is>
          <t>VENDIDO</t>
        </is>
      </c>
      <c r="M65" s="137" t="inlineStr">
        <is>
          <t xml:space="preserve">SI </t>
        </is>
      </c>
      <c r="N65" s="230">
        <f>K65</f>
        <v/>
      </c>
      <c r="O65" s="60" t="n"/>
      <c r="P65" s="83" t="n"/>
      <c r="Q65" s="143" t="n"/>
      <c r="R65" s="144" t="n"/>
      <c r="S65" s="145" t="n"/>
      <c r="T65" s="85" t="n"/>
      <c r="U65" s="72">
        <f>IF($D65="","",IF(OR($F65&gt;1,ISNUMBER(SEARCH(" Y ",$D65)),(LEN($D65)-LEN(SUBSTITUTE(UPPER($D65),"LC","")))/2&gt;1),"MÚLTIPLE","INDIVIDUAL"))</f>
        <v/>
      </c>
      <c r="V65" s="72">
        <f>IF($D65="","",IF(AND(ISNUMBER(SEARCH(" Y ",$D65)),$F65&lt;2),"REVISAR # LOTES",""))</f>
        <v/>
      </c>
    </row>
    <row r="66" ht="15.75" customHeight="1" s="506">
      <c r="B66" s="43" t="n">
        <v>64</v>
      </c>
      <c r="C66" s="137" t="inlineStr">
        <is>
          <t xml:space="preserve">LA CEIBA </t>
        </is>
      </c>
      <c r="D66" s="137" t="inlineStr">
        <is>
          <t xml:space="preserve">LC1 - 8 - 1 </t>
        </is>
      </c>
      <c r="E66" s="137" t="n">
        <v>1</v>
      </c>
      <c r="F66" s="137" t="n">
        <v>1</v>
      </c>
      <c r="G66" s="132" t="n">
        <v>8</v>
      </c>
      <c r="H66" s="132" t="n">
        <v>1</v>
      </c>
      <c r="I66" s="127" t="n">
        <v>98</v>
      </c>
      <c r="J66" s="128" t="n"/>
      <c r="K66" s="140" t="n">
        <v>30000000</v>
      </c>
      <c r="L66" s="76" t="inlineStr">
        <is>
          <t>VENDIDO</t>
        </is>
      </c>
      <c r="M66" s="137" t="inlineStr">
        <is>
          <t xml:space="preserve">NO </t>
        </is>
      </c>
      <c r="N66" s="230">
        <f>K66</f>
        <v/>
      </c>
      <c r="O66" s="60" t="n"/>
      <c r="P66" s="136" t="n"/>
      <c r="Q66" s="143" t="n"/>
      <c r="R66" s="144" t="n"/>
      <c r="S66" s="145" t="n"/>
      <c r="T66" s="85" t="n"/>
      <c r="U66" s="72">
        <f>IF($D66="","",IF(OR($F66&gt;1,ISNUMBER(SEARCH(" Y ",$D66)),(LEN($D66)-LEN(SUBSTITUTE(UPPER($D66),"LC","")))/2&gt;1),"MÚLTIPLE","INDIVIDUAL"))</f>
        <v/>
      </c>
      <c r="V66" s="72">
        <f>IF($D66="","",IF(AND(ISNUMBER(SEARCH(" Y ",$D66)),$F66&lt;2),"REVISAR # LOTES",""))</f>
        <v/>
      </c>
    </row>
    <row r="67" ht="15.75" customHeight="1" s="506">
      <c r="B67" s="43" t="n">
        <v>65</v>
      </c>
      <c r="C67" s="137" t="inlineStr">
        <is>
          <t xml:space="preserve">LA CEIBA </t>
        </is>
      </c>
      <c r="D67" s="137" t="inlineStr">
        <is>
          <t xml:space="preserve">LC1 - 8 - 2 </t>
        </is>
      </c>
      <c r="E67" s="137" t="n">
        <v>1</v>
      </c>
      <c r="F67" s="137" t="n">
        <v>1</v>
      </c>
      <c r="G67" s="132" t="n">
        <v>8</v>
      </c>
      <c r="H67" s="132" t="n">
        <v>2</v>
      </c>
      <c r="I67" s="127" t="n">
        <v>98</v>
      </c>
      <c r="J67" s="128" t="n"/>
      <c r="K67" s="140" t="n">
        <v>25000000</v>
      </c>
      <c r="L67" s="76" t="inlineStr">
        <is>
          <t>VENDIDO</t>
        </is>
      </c>
      <c r="M67" s="137" t="inlineStr">
        <is>
          <t xml:space="preserve">NO </t>
        </is>
      </c>
      <c r="N67" s="230">
        <f>K67</f>
        <v/>
      </c>
      <c r="O67" s="60" t="n"/>
      <c r="P67" s="136" t="n"/>
      <c r="Q67" s="143" t="n"/>
      <c r="R67" s="144" t="n"/>
      <c r="S67" s="145" t="n"/>
      <c r="T67" s="85" t="n"/>
      <c r="U67" s="72">
        <f>IF($D67="","",IF(OR($F67&gt;1,ISNUMBER(SEARCH(" Y ",$D67)),(LEN($D67)-LEN(SUBSTITUTE(UPPER($D67),"LC","")))/2&gt;1),"MÚLTIPLE","INDIVIDUAL"))</f>
        <v/>
      </c>
      <c r="V67" s="72">
        <f>IF($D67="","",IF(AND(ISNUMBER(SEARCH(" Y ",$D67)),$F67&lt;2),"REVISAR # LOTES",""))</f>
        <v/>
      </c>
    </row>
    <row r="68" ht="15.75" customHeight="1" s="506">
      <c r="B68" s="43" t="n">
        <v>66</v>
      </c>
      <c r="C68" s="137" t="inlineStr">
        <is>
          <t xml:space="preserve">LA CEIBA </t>
        </is>
      </c>
      <c r="D68" s="137" t="inlineStr">
        <is>
          <t>LC1 - 8 - 3 Y 4</t>
        </is>
      </c>
      <c r="E68" s="137" t="n">
        <v>1</v>
      </c>
      <c r="F68" s="137" t="n">
        <v>1</v>
      </c>
      <c r="G68" s="132" t="n">
        <v>8</v>
      </c>
      <c r="H68" s="132" t="inlineStr">
        <is>
          <t>3 Y 4</t>
        </is>
      </c>
      <c r="I68" s="138" t="n">
        <v>207.678</v>
      </c>
      <c r="J68" s="128" t="n"/>
      <c r="K68" s="140" t="n">
        <v>55482000</v>
      </c>
      <c r="L68" s="76" t="inlineStr">
        <is>
          <t>VENDIDO</t>
        </is>
      </c>
      <c r="M68" s="137" t="inlineStr">
        <is>
          <t>SI</t>
        </is>
      </c>
      <c r="N68" s="230" t="n">
        <v>55482000</v>
      </c>
      <c r="O68" s="60" t="inlineStr">
        <is>
          <t>2026-09-17</t>
        </is>
      </c>
      <c r="P68" s="136" t="n">
        <v>0.0002</v>
      </c>
      <c r="Q68" s="143" t="n">
        <v>0.0002</v>
      </c>
      <c r="R68" s="144" t="inlineStr">
        <is>
          <t>JOHN ALBERTO BOHORQUEZ</t>
        </is>
      </c>
      <c r="S68" s="145" t="inlineStr">
        <is>
          <t>PAGO COMPLETO</t>
        </is>
      </c>
      <c r="T68" s="85" t="n"/>
      <c r="U68" s="72">
        <f>IF($D68="","",IF(OR($F68&gt;1,ISNUMBER(SEARCH(" Y ",$D68)),(LEN($D68)-LEN(SUBSTITUTE(UPPER($D68),"LC","")))/2&gt;1),"MÚLTIPLE","INDIVIDUAL"))</f>
        <v/>
      </c>
      <c r="V68" s="72">
        <f>IF($D68="","",IF(AND(ISNUMBER(SEARCH(" Y ",$D68)),$F68&lt;2),"REVISAR # LOTES",""))</f>
        <v/>
      </c>
    </row>
    <row r="69" ht="15.75" customHeight="1" s="506">
      <c r="A69" s="146" t="n"/>
      <c r="B69" s="147" t="n">
        <v>67</v>
      </c>
      <c r="C69" s="148" t="inlineStr">
        <is>
          <t xml:space="preserve">LA CEIBA </t>
        </is>
      </c>
      <c r="D69" s="148" t="inlineStr">
        <is>
          <t>LC1 - 8 - 4 (UNIFICADO EN LC1 - 8 - 3 Y 4)</t>
        </is>
      </c>
      <c r="E69" s="148" t="n">
        <v>1</v>
      </c>
      <c r="F69" s="148" t="n">
        <v>1</v>
      </c>
      <c r="G69" s="149" t="n">
        <v>8</v>
      </c>
      <c r="H69" s="149" t="n">
        <v>4</v>
      </c>
      <c r="I69" s="150" t="n">
        <v>207.678</v>
      </c>
      <c r="J69" s="151" t="n"/>
      <c r="K69" s="152" t="n">
        <v>27982000</v>
      </c>
      <c r="L69" s="153" t="inlineStr">
        <is>
          <t>VENDIDO</t>
        </is>
      </c>
      <c r="M69" s="148" t="n"/>
      <c r="N69" s="154">
        <f>K69</f>
        <v/>
      </c>
      <c r="O69" s="155" t="n"/>
      <c r="P69" s="156" t="n"/>
      <c r="Q69" s="157" t="n"/>
      <c r="R69" s="158" t="n"/>
      <c r="S69" s="159" t="inlineStr">
        <is>
          <t>UNIFICADO CON LC1 - 8 - 3 EN LC1 - 8 - 3 Y 4</t>
        </is>
      </c>
      <c r="T69" s="160" t="n"/>
      <c r="U69" s="161">
        <f>IF($D69="","",IF(OR($F69&gt;1,ISNUMBER(SEARCH(" Y ",$D69)),(LEN($D69)-LEN(SUBSTITUTE(UPPER($D69),"LC","")))/2&gt;1),"MÚLTIPLE","INDIVIDUAL"))</f>
        <v/>
      </c>
      <c r="V69" s="161">
        <f>IF($D69="","",IF(AND(ISNUMBER(SEARCH(" Y ",$D69)),$F69&lt;2),"REVISAR # LOTES",""))</f>
        <v/>
      </c>
      <c r="W69" s="146" t="n"/>
    </row>
    <row r="70" ht="15.75" customHeight="1" s="506">
      <c r="B70" s="43" t="n">
        <v>68</v>
      </c>
      <c r="C70" s="137" t="inlineStr">
        <is>
          <t xml:space="preserve">LA CEIBA </t>
        </is>
      </c>
      <c r="D70" s="137" t="inlineStr">
        <is>
          <t xml:space="preserve">LC1 - 8 - 5 </t>
        </is>
      </c>
      <c r="E70" s="137" t="n">
        <v>1</v>
      </c>
      <c r="F70" s="137" t="n">
        <v>1</v>
      </c>
      <c r="G70" s="132" t="n">
        <v>8</v>
      </c>
      <c r="H70" s="132" t="n">
        <v>5</v>
      </c>
      <c r="I70" s="127" t="n">
        <v>141.6</v>
      </c>
      <c r="J70" s="128" t="n"/>
      <c r="K70" s="140" t="n">
        <v>36132000</v>
      </c>
      <c r="L70" s="76" t="inlineStr">
        <is>
          <t>DISPONIBLE</t>
        </is>
      </c>
      <c r="M70" s="137" t="n"/>
      <c r="N70" s="230">
        <f>K70</f>
        <v/>
      </c>
      <c r="O70" s="60" t="n"/>
      <c r="P70" s="83" t="n"/>
      <c r="Q70" s="143" t="n"/>
      <c r="R70" s="144" t="n"/>
      <c r="S70" s="145" t="n"/>
      <c r="T70" s="85" t="n"/>
      <c r="U70" s="72">
        <f>IF($D70="","",IF(OR($F70&gt;1,ISNUMBER(SEARCH(" Y ",$D70)),(LEN($D70)-LEN(SUBSTITUTE(UPPER($D70),"LC","")))/2&gt;1),"MÚLTIPLE","INDIVIDUAL"))</f>
        <v/>
      </c>
      <c r="V70" s="72">
        <f>IF($D70="","",IF(AND(ISNUMBER(SEARCH(" Y ",$D70)),$F70&lt;2),"REVISAR # LOTES",""))</f>
        <v/>
      </c>
    </row>
    <row r="71" ht="15.75" customHeight="1" s="506">
      <c r="B71" s="43" t="n">
        <v>69</v>
      </c>
      <c r="C71" s="137" t="inlineStr">
        <is>
          <t xml:space="preserve">LA CEIBA </t>
        </is>
      </c>
      <c r="D71" s="137" t="inlineStr">
        <is>
          <t xml:space="preserve">LC1 - 8 - 6 </t>
        </is>
      </c>
      <c r="E71" s="137" t="n">
        <v>1</v>
      </c>
      <c r="F71" s="137" t="n">
        <v>1</v>
      </c>
      <c r="G71" s="132" t="n">
        <v>8</v>
      </c>
      <c r="H71" s="132" t="n">
        <v>6</v>
      </c>
      <c r="I71" s="127" t="n">
        <v>98</v>
      </c>
      <c r="J71" s="128" t="n"/>
      <c r="K71" s="140" t="n">
        <v>25000000</v>
      </c>
      <c r="L71" s="76" t="inlineStr">
        <is>
          <t>VENDIDO</t>
        </is>
      </c>
      <c r="M71" s="137" t="inlineStr">
        <is>
          <t xml:space="preserve">NO </t>
        </is>
      </c>
      <c r="N71" s="230">
        <f>K71</f>
        <v/>
      </c>
      <c r="O71" s="60" t="n"/>
      <c r="P71" s="83" t="n"/>
      <c r="Q71" s="143" t="n"/>
      <c r="R71" s="144" t="n"/>
      <c r="S71" s="145" t="n"/>
      <c r="T71" s="85" t="n"/>
      <c r="U71" s="72">
        <f>IF($D71="","",IF(OR($F71&gt;1,ISNUMBER(SEARCH(" Y ",$D71)),(LEN($D71)-LEN(SUBSTITUTE(UPPER($D71),"LC","")))/2&gt;1),"MÚLTIPLE","INDIVIDUAL"))</f>
        <v/>
      </c>
      <c r="V71" s="72">
        <f>IF($D71="","",IF(AND(ISNUMBER(SEARCH(" Y ",$D71)),$F71&lt;2),"REVISAR # LOTES",""))</f>
        <v/>
      </c>
    </row>
    <row r="72" ht="15.75" customHeight="1" s="506">
      <c r="B72" s="43" t="n">
        <v>70</v>
      </c>
      <c r="C72" s="137" t="inlineStr">
        <is>
          <t xml:space="preserve">LA CEIBA </t>
        </is>
      </c>
      <c r="D72" s="137" t="inlineStr">
        <is>
          <t xml:space="preserve">LC1 - 9 - 1 </t>
        </is>
      </c>
      <c r="E72" s="137" t="n">
        <v>1</v>
      </c>
      <c r="F72" s="137" t="n">
        <v>1</v>
      </c>
      <c r="G72" s="132" t="n">
        <v>9</v>
      </c>
      <c r="H72" s="132" t="n">
        <v>1</v>
      </c>
      <c r="I72" s="127" t="n">
        <v>98</v>
      </c>
      <c r="J72" s="128" t="n"/>
      <c r="K72" s="140" t="n">
        <v>30000000</v>
      </c>
      <c r="L72" s="76" t="inlineStr">
        <is>
          <t>VENDIDO</t>
        </is>
      </c>
      <c r="M72" s="137" t="inlineStr">
        <is>
          <t xml:space="preserve">SI </t>
        </is>
      </c>
      <c r="N72" s="230">
        <f>K72</f>
        <v/>
      </c>
      <c r="O72" s="60" t="n"/>
      <c r="P72" s="83" t="inlineStr">
        <is>
          <t>parque</t>
        </is>
      </c>
      <c r="Q72" s="143" t="n"/>
      <c r="R72" s="144" t="n"/>
      <c r="S72" s="145" t="inlineStr">
        <is>
          <t xml:space="preserve">PAGO COMPLETO </t>
        </is>
      </c>
      <c r="T72" s="85" t="n"/>
      <c r="U72" s="72">
        <f>IF($D72="","",IF(OR($F72&gt;1,ISNUMBER(SEARCH(" Y ",$D72)),(LEN($D72)-LEN(SUBSTITUTE(UPPER($D72),"LC","")))/2&gt;1),"MÚLTIPLE","INDIVIDUAL"))</f>
        <v/>
      </c>
      <c r="V72" s="72">
        <f>IF($D72="","",IF(AND(ISNUMBER(SEARCH(" Y ",$D72)),$F72&lt;2),"REVISAR # LOTES",""))</f>
        <v/>
      </c>
    </row>
    <row r="73" ht="15.75" customHeight="1" s="506">
      <c r="B73" s="43" t="n">
        <v>71</v>
      </c>
      <c r="C73" s="137" t="inlineStr">
        <is>
          <t xml:space="preserve">LA CEIBA </t>
        </is>
      </c>
      <c r="D73" s="137" t="inlineStr">
        <is>
          <t xml:space="preserve">LC1 - 9 - 2 </t>
        </is>
      </c>
      <c r="E73" s="137" t="n">
        <v>1</v>
      </c>
      <c r="F73" s="137" t="n">
        <v>1</v>
      </c>
      <c r="G73" s="132" t="n">
        <v>9</v>
      </c>
      <c r="H73" s="132" t="n">
        <v>2</v>
      </c>
      <c r="I73" s="127" t="n">
        <v>98</v>
      </c>
      <c r="J73" s="128" t="n"/>
      <c r="K73" s="140" t="n">
        <v>25000000</v>
      </c>
      <c r="L73" s="76" t="inlineStr">
        <is>
          <t>VENDIDO</t>
        </is>
      </c>
      <c r="M73" s="137" t="inlineStr">
        <is>
          <t xml:space="preserve">SI </t>
        </is>
      </c>
      <c r="N73" s="230">
        <f>K73</f>
        <v/>
      </c>
      <c r="O73" s="60" t="n"/>
      <c r="P73" s="83" t="n"/>
      <c r="Q73" s="143" t="n"/>
      <c r="R73" s="144" t="n"/>
      <c r="S73" s="145" t="n"/>
      <c r="T73" s="85" t="n"/>
      <c r="U73" s="72">
        <f>IF($D73="","",IF(OR($F73&gt;1,ISNUMBER(SEARCH(" Y ",$D73)),(LEN($D73)-LEN(SUBSTITUTE(UPPER($D73),"LC","")))/2&gt;1),"MÚLTIPLE","INDIVIDUAL"))</f>
        <v/>
      </c>
      <c r="V73" s="72">
        <f>IF($D73="","",IF(AND(ISNUMBER(SEARCH(" Y ",$D73)),$F73&lt;2),"REVISAR # LOTES",""))</f>
        <v/>
      </c>
    </row>
    <row r="74" ht="15.75" customHeight="1" s="506">
      <c r="B74" s="43" t="n">
        <v>72</v>
      </c>
      <c r="C74" s="137" t="inlineStr">
        <is>
          <t xml:space="preserve">LA CEIBA </t>
        </is>
      </c>
      <c r="D74" s="137" t="inlineStr">
        <is>
          <t xml:space="preserve">LC1 - 9 - 3 </t>
        </is>
      </c>
      <c r="E74" s="137" t="n">
        <v>1</v>
      </c>
      <c r="F74" s="137" t="n">
        <v>1</v>
      </c>
      <c r="G74" s="132" t="n">
        <v>9</v>
      </c>
      <c r="H74" s="132" t="n">
        <v>3</v>
      </c>
      <c r="I74" s="127" t="n">
        <v>98</v>
      </c>
      <c r="J74" s="128" t="n"/>
      <c r="K74" s="140" t="n">
        <v>25000000</v>
      </c>
      <c r="L74" s="76" t="inlineStr">
        <is>
          <t>VENDIDO</t>
        </is>
      </c>
      <c r="M74" s="137" t="inlineStr">
        <is>
          <t xml:space="preserve">NO </t>
        </is>
      </c>
      <c r="N74" s="230">
        <f>K74</f>
        <v/>
      </c>
      <c r="O74" s="60" t="n"/>
      <c r="P74" s="83" t="n"/>
      <c r="Q74" s="143" t="n"/>
      <c r="R74" s="144" t="n"/>
      <c r="S74" s="145" t="n"/>
      <c r="T74" s="85" t="n"/>
      <c r="U74" s="72">
        <f>IF($D74="","",IF(OR($F74&gt;1,ISNUMBER(SEARCH(" Y ",$D74)),(LEN($D74)-LEN(SUBSTITUTE(UPPER($D74),"LC","")))/2&gt;1),"MÚLTIPLE","INDIVIDUAL"))</f>
        <v/>
      </c>
      <c r="V74" s="72">
        <f>IF($D74="","",IF(AND(ISNUMBER(SEARCH(" Y ",$D74)),$F74&lt;2),"REVISAR # LOTES",""))</f>
        <v/>
      </c>
    </row>
    <row r="75" ht="15.75" customHeight="1" s="506">
      <c r="B75" s="43" t="n">
        <v>73</v>
      </c>
      <c r="C75" s="137" t="inlineStr">
        <is>
          <t xml:space="preserve">LA CEIBA </t>
        </is>
      </c>
      <c r="D75" s="137" t="inlineStr">
        <is>
          <t xml:space="preserve">LC1 - 9 - 4 </t>
        </is>
      </c>
      <c r="E75" s="137" t="n">
        <v>1</v>
      </c>
      <c r="F75" s="137" t="n">
        <v>1</v>
      </c>
      <c r="G75" s="132" t="n">
        <v>9</v>
      </c>
      <c r="H75" s="132" t="n">
        <v>4</v>
      </c>
      <c r="I75" s="127" t="n">
        <v>98</v>
      </c>
      <c r="J75" s="128" t="n"/>
      <c r="K75" s="140" t="n">
        <v>30000000</v>
      </c>
      <c r="L75" s="76" t="inlineStr">
        <is>
          <t>VENDIDO</t>
        </is>
      </c>
      <c r="M75" s="137" t="inlineStr">
        <is>
          <t xml:space="preserve">SI </t>
        </is>
      </c>
      <c r="N75" s="230">
        <f>K75</f>
        <v/>
      </c>
      <c r="O75" s="60" t="n"/>
      <c r="P75" s="83" t="n"/>
      <c r="Q75" s="143" t="n"/>
      <c r="R75" s="144" t="n"/>
      <c r="S75" s="145" t="n"/>
      <c r="T75" s="85" t="n"/>
      <c r="U75" s="72">
        <f>IF($D75="","",IF(OR($F75&gt;1,ISNUMBER(SEARCH(" Y ",$D75)),(LEN($D75)-LEN(SUBSTITUTE(UPPER($D75),"LC","")))/2&gt;1),"MÚLTIPLE","INDIVIDUAL"))</f>
        <v/>
      </c>
      <c r="V75" s="72">
        <f>IF($D75="","",IF(AND(ISNUMBER(SEARCH(" Y ",$D75)),$F75&lt;2),"REVISAR # LOTES",""))</f>
        <v/>
      </c>
    </row>
    <row r="76" ht="15.75" customHeight="1" s="506">
      <c r="B76" s="43" t="n">
        <v>74</v>
      </c>
      <c r="C76" s="137" t="inlineStr">
        <is>
          <t xml:space="preserve">LA CEIBA </t>
        </is>
      </c>
      <c r="D76" s="137" t="inlineStr">
        <is>
          <t xml:space="preserve">LC1 - 9 - 5 </t>
        </is>
      </c>
      <c r="E76" s="137" t="n">
        <v>1</v>
      </c>
      <c r="F76" s="137" t="n">
        <v>1</v>
      </c>
      <c r="G76" s="132" t="n">
        <v>9</v>
      </c>
      <c r="H76" s="132" t="n">
        <v>5</v>
      </c>
      <c r="I76" s="127" t="n">
        <v>98</v>
      </c>
      <c r="J76" s="128" t="n"/>
      <c r="K76" s="140" t="n">
        <v>30000000</v>
      </c>
      <c r="L76" s="76" t="inlineStr">
        <is>
          <t>VENDIDO</t>
        </is>
      </c>
      <c r="M76" s="137" t="inlineStr">
        <is>
          <t xml:space="preserve">SI </t>
        </is>
      </c>
      <c r="N76" s="230">
        <f>K76</f>
        <v/>
      </c>
      <c r="O76" s="60" t="inlineStr">
        <is>
          <t>OK</t>
        </is>
      </c>
      <c r="P76" s="83" t="n"/>
      <c r="Q76" s="143" t="n">
        <v>0.00056</v>
      </c>
      <c r="R76" s="144" t="inlineStr">
        <is>
          <t xml:space="preserve">RUBEN FABIAN BUSTOS </t>
        </is>
      </c>
      <c r="S76" s="145" t="inlineStr">
        <is>
          <t xml:space="preserve">PAGO COMPLETO </t>
        </is>
      </c>
      <c r="T76" s="85" t="n"/>
      <c r="U76" s="72">
        <f>IF($D76="","",IF(OR($F76&gt;1,ISNUMBER(SEARCH(" Y ",$D76)),(LEN($D76)-LEN(SUBSTITUTE(UPPER($D76),"LC","")))/2&gt;1),"MÚLTIPLE","INDIVIDUAL"))</f>
        <v/>
      </c>
      <c r="V76" s="72">
        <f>IF($D76="","",IF(AND(ISNUMBER(SEARCH(" Y ",$D76)),$F76&lt;2),"REVISAR # LOTES",""))</f>
        <v/>
      </c>
    </row>
    <row r="77" ht="15.75" customHeight="1" s="506">
      <c r="B77" s="43" t="n">
        <v>75</v>
      </c>
      <c r="C77" s="137" t="inlineStr">
        <is>
          <t xml:space="preserve">LA CEIBA </t>
        </is>
      </c>
      <c r="D77" s="137" t="inlineStr">
        <is>
          <t xml:space="preserve">LC1 - 9 - 6 </t>
        </is>
      </c>
      <c r="E77" s="137" t="n">
        <v>1</v>
      </c>
      <c r="F77" s="137" t="n">
        <v>1</v>
      </c>
      <c r="G77" s="132" t="n">
        <v>9</v>
      </c>
      <c r="H77" s="132" t="n">
        <v>6</v>
      </c>
      <c r="I77" s="127" t="n">
        <v>98</v>
      </c>
      <c r="J77" s="128" t="n"/>
      <c r="K77" s="140" t="n">
        <v>25000000</v>
      </c>
      <c r="L77" s="76" t="inlineStr">
        <is>
          <t>VENDIDO</t>
        </is>
      </c>
      <c r="M77" s="137" t="inlineStr">
        <is>
          <t xml:space="preserve">SI </t>
        </is>
      </c>
      <c r="N77" s="230">
        <f>K77</f>
        <v/>
      </c>
      <c r="O77" s="60" t="n"/>
      <c r="P77" s="83" t="n"/>
      <c r="Q77" s="143" t="n"/>
      <c r="R77" s="144" t="n"/>
      <c r="S77" s="145" t="n"/>
      <c r="T77" s="85" t="n"/>
      <c r="U77" s="72">
        <f>IF($D77="","",IF(OR($F77&gt;1,ISNUMBER(SEARCH(" Y ",$D77)),(LEN($D77)-LEN(SUBSTITUTE(UPPER($D77),"LC","")))/2&gt;1),"MÚLTIPLE","INDIVIDUAL"))</f>
        <v/>
      </c>
      <c r="V77" s="72">
        <f>IF($D77="","",IF(AND(ISNUMBER(SEARCH(" Y ",$D77)),$F77&lt;2),"REVISAR # LOTES",""))</f>
        <v/>
      </c>
    </row>
    <row r="78" ht="15.75" customHeight="1" s="506">
      <c r="B78" s="43" t="n">
        <v>76</v>
      </c>
      <c r="C78" s="137" t="inlineStr">
        <is>
          <t xml:space="preserve">LA CEIBA </t>
        </is>
      </c>
      <c r="D78" s="137" t="inlineStr">
        <is>
          <t xml:space="preserve">LC1 - 9 - 7 </t>
        </is>
      </c>
      <c r="E78" s="137" t="n">
        <v>1</v>
      </c>
      <c r="F78" s="137" t="n">
        <v>1</v>
      </c>
      <c r="G78" s="132" t="n">
        <v>9</v>
      </c>
      <c r="H78" s="132" t="n">
        <v>7</v>
      </c>
      <c r="I78" s="127" t="n">
        <v>98</v>
      </c>
      <c r="J78" s="128" t="n"/>
      <c r="K78" s="140" t="n">
        <v>25000000</v>
      </c>
      <c r="L78" s="76" t="inlineStr">
        <is>
          <t>VENDIDO</t>
        </is>
      </c>
      <c r="M78" s="137" t="inlineStr">
        <is>
          <t xml:space="preserve">NO </t>
        </is>
      </c>
      <c r="N78" s="230">
        <f>K78</f>
        <v/>
      </c>
      <c r="O78" s="60" t="n"/>
      <c r="P78" s="83" t="n"/>
      <c r="Q78" s="143" t="n"/>
      <c r="R78" s="144" t="n"/>
      <c r="S78" s="145" t="n"/>
      <c r="T78" s="85" t="n"/>
      <c r="U78" s="72">
        <f>IF($D78="","",IF(OR($F78&gt;1,ISNUMBER(SEARCH(" Y ",$D78)),(LEN($D78)-LEN(SUBSTITUTE(UPPER($D78),"LC","")))/2&gt;1),"MÚLTIPLE","INDIVIDUAL"))</f>
        <v/>
      </c>
      <c r="V78" s="72">
        <f>IF($D78="","",IF(AND(ISNUMBER(SEARCH(" Y ",$D78)),$F78&lt;2),"REVISAR # LOTES",""))</f>
        <v/>
      </c>
    </row>
    <row r="79" ht="15.75" customHeight="1" s="506">
      <c r="B79" s="43" t="n">
        <v>77</v>
      </c>
      <c r="C79" s="137" t="inlineStr">
        <is>
          <t xml:space="preserve">LA CEIBA </t>
        </is>
      </c>
      <c r="D79" s="164" t="inlineStr">
        <is>
          <t>LC1 - 9 - 8 - LC1 - 12 - 11</t>
        </is>
      </c>
      <c r="E79" s="137" t="n">
        <v>1</v>
      </c>
      <c r="F79" s="137" t="n">
        <v>2</v>
      </c>
      <c r="G79" s="132" t="n">
        <v>9</v>
      </c>
      <c r="H79" s="132" t="inlineStr">
        <is>
          <t>8 - 11</t>
        </is>
      </c>
      <c r="I79" s="127" t="n">
        <v>196</v>
      </c>
      <c r="J79" s="128" t="n"/>
      <c r="K79" s="140" t="n">
        <v>60000000</v>
      </c>
      <c r="L79" s="76" t="inlineStr">
        <is>
          <t>VENDIDO</t>
        </is>
      </c>
      <c r="M79" s="137" t="inlineStr">
        <is>
          <t xml:space="preserve">SI </t>
        </is>
      </c>
      <c r="N79" s="230">
        <f>K79</f>
        <v/>
      </c>
      <c r="O79" s="60" t="n"/>
      <c r="P79" s="83" t="n"/>
      <c r="Q79" s="143" t="n"/>
      <c r="R79" s="144" t="n"/>
      <c r="S79" s="145" t="n"/>
      <c r="T79" s="85" t="n"/>
      <c r="U79" s="72">
        <f>IF($D79="","",IF(OR($F79&gt;1,ISNUMBER(SEARCH(" Y ",$D79)),(LEN($D79)-LEN(SUBSTITUTE(UPPER($D79),"LC","")))/2&gt;1),"MÚLTIPLE","INDIVIDUAL"))</f>
        <v/>
      </c>
      <c r="V79" s="72">
        <f>IF($D79="","",IF(AND(ISNUMBER(SEARCH(" Y ",$D79)),$F79&lt;2),"REVISAR # LOTES",""))</f>
        <v/>
      </c>
    </row>
    <row r="80" ht="15.75" customHeight="1" s="506">
      <c r="B80" s="43" t="n">
        <v>78</v>
      </c>
      <c r="C80" s="137" t="inlineStr">
        <is>
          <t xml:space="preserve">LA CEIBA </t>
        </is>
      </c>
      <c r="D80" s="137" t="inlineStr">
        <is>
          <t xml:space="preserve">LC1 - 10 - 1 </t>
        </is>
      </c>
      <c r="E80" s="137" t="n">
        <v>1</v>
      </c>
      <c r="F80" s="137" t="n">
        <v>1</v>
      </c>
      <c r="G80" s="132" t="n">
        <v>10</v>
      </c>
      <c r="H80" s="132" t="n">
        <v>1</v>
      </c>
      <c r="I80" s="88" t="n">
        <v>175.4</v>
      </c>
      <c r="J80" s="128" t="n"/>
      <c r="K80" s="140" t="n">
        <v>44740000</v>
      </c>
      <c r="L80" s="76" t="inlineStr">
        <is>
          <t>VENDIDO</t>
        </is>
      </c>
      <c r="M80" s="137" t="inlineStr">
        <is>
          <t>SI</t>
        </is>
      </c>
      <c r="N80" s="230">
        <f>K80</f>
        <v/>
      </c>
      <c r="O80" s="60" t="n"/>
      <c r="P80" s="83" t="n"/>
      <c r="Q80" s="143" t="n"/>
      <c r="R80" s="144" t="n"/>
      <c r="S80" s="145" t="n"/>
      <c r="T80" s="85" t="n"/>
      <c r="U80" s="72">
        <f>IF($D80="","",IF(OR($F80&gt;1,ISNUMBER(SEARCH(" Y ",$D80)),(LEN($D80)-LEN(SUBSTITUTE(UPPER($D80),"LC","")))/2&gt;1),"MÚLTIPLE","INDIVIDUAL"))</f>
        <v/>
      </c>
      <c r="V80" s="72">
        <f>IF($D80="","",IF(AND(ISNUMBER(SEARCH(" Y ",$D80)),$F80&lt;2),"REVISAR # LOTES",""))</f>
        <v/>
      </c>
    </row>
    <row r="81" ht="15.75" customHeight="1" s="506">
      <c r="B81" s="43" t="n">
        <v>79</v>
      </c>
      <c r="C81" s="137" t="inlineStr">
        <is>
          <t xml:space="preserve">LA CEIBA </t>
        </is>
      </c>
      <c r="D81" s="137" t="inlineStr">
        <is>
          <t xml:space="preserve">LC1 - 10 - 2 </t>
        </is>
      </c>
      <c r="E81" s="137" t="n">
        <v>1</v>
      </c>
      <c r="F81" s="137" t="n">
        <v>1</v>
      </c>
      <c r="G81" s="132" t="n">
        <v>10</v>
      </c>
      <c r="H81" s="132" t="n">
        <v>2</v>
      </c>
      <c r="I81" s="127" t="n">
        <v>98</v>
      </c>
      <c r="J81" s="128" t="n"/>
      <c r="K81" s="140" t="n">
        <v>25000000</v>
      </c>
      <c r="L81" s="76" t="inlineStr">
        <is>
          <t>VENDIDO</t>
        </is>
      </c>
      <c r="M81" s="137" t="inlineStr">
        <is>
          <t xml:space="preserve">NO </t>
        </is>
      </c>
      <c r="N81" s="230">
        <f>K81</f>
        <v/>
      </c>
      <c r="O81" s="60" t="n"/>
      <c r="P81" s="83" t="n"/>
      <c r="Q81" s="143" t="n"/>
      <c r="R81" s="144" t="n"/>
      <c r="S81" s="145" t="n"/>
      <c r="T81" s="85" t="n"/>
      <c r="U81" s="72">
        <f>IF($D81="","",IF(OR($F81&gt;1,ISNUMBER(SEARCH(" Y ",$D81)),(LEN($D81)-LEN(SUBSTITUTE(UPPER($D81),"LC","")))/2&gt;1),"MÚLTIPLE","INDIVIDUAL"))</f>
        <v/>
      </c>
      <c r="V81" s="72">
        <f>IF($D81="","",IF(AND(ISNUMBER(SEARCH(" Y ",$D81)),$F81&lt;2),"REVISAR # LOTES",""))</f>
        <v/>
      </c>
    </row>
    <row r="82" ht="15.75" customHeight="1" s="506">
      <c r="B82" s="43" t="n">
        <v>80</v>
      </c>
      <c r="C82" s="137" t="inlineStr">
        <is>
          <t xml:space="preserve">LA CEIBA </t>
        </is>
      </c>
      <c r="D82" s="137" t="inlineStr">
        <is>
          <t xml:space="preserve">LC1 - 10 - 3 </t>
        </is>
      </c>
      <c r="E82" s="137" t="n">
        <v>1</v>
      </c>
      <c r="F82" s="137" t="n">
        <v>1</v>
      </c>
      <c r="G82" s="132" t="n">
        <v>10</v>
      </c>
      <c r="H82" s="132" t="n">
        <v>3</v>
      </c>
      <c r="I82" s="127" t="n">
        <v>98</v>
      </c>
      <c r="J82" s="128" t="n"/>
      <c r="K82" s="140" t="n">
        <v>25000000</v>
      </c>
      <c r="L82" s="76" t="inlineStr">
        <is>
          <t>VENDIDO</t>
        </is>
      </c>
      <c r="M82" s="137" t="inlineStr">
        <is>
          <t xml:space="preserve">NO </t>
        </is>
      </c>
      <c r="N82" s="230">
        <f>K82</f>
        <v/>
      </c>
      <c r="O82" s="60" t="n"/>
      <c r="P82" s="83" t="n"/>
      <c r="Q82" s="143" t="n"/>
      <c r="R82" s="144" t="n"/>
      <c r="S82" s="145" t="n"/>
      <c r="T82" s="85" t="n"/>
      <c r="U82" s="72">
        <f>IF($D82="","",IF(OR($F82&gt;1,ISNUMBER(SEARCH(" Y ",$D82)),(LEN($D82)-LEN(SUBSTITUTE(UPPER($D82),"LC","")))/2&gt;1),"MÚLTIPLE","INDIVIDUAL"))</f>
        <v/>
      </c>
      <c r="V82" s="72">
        <f>IF($D82="","",IF(AND(ISNUMBER(SEARCH(" Y ",$D82)),$F82&lt;2),"REVISAR # LOTES",""))</f>
        <v/>
      </c>
    </row>
    <row r="83" ht="15.75" customHeight="1" s="506">
      <c r="B83" s="43" t="n">
        <v>81</v>
      </c>
      <c r="C83" s="137" t="inlineStr">
        <is>
          <t xml:space="preserve">LA CEIBA </t>
        </is>
      </c>
      <c r="D83" s="137" t="inlineStr">
        <is>
          <t xml:space="preserve">LC1 - 10 - 4 </t>
        </is>
      </c>
      <c r="E83" s="137" t="n">
        <v>1</v>
      </c>
      <c r="F83" s="137" t="n">
        <v>1</v>
      </c>
      <c r="G83" s="132" t="n">
        <v>10</v>
      </c>
      <c r="H83" s="132" t="n">
        <v>4</v>
      </c>
      <c r="I83" s="127" t="n">
        <v>98</v>
      </c>
      <c r="J83" s="128" t="n"/>
      <c r="K83" s="140" t="n">
        <v>30000000</v>
      </c>
      <c r="L83" s="76" t="inlineStr">
        <is>
          <t>VENDIDO</t>
        </is>
      </c>
      <c r="M83" s="137" t="inlineStr">
        <is>
          <t xml:space="preserve">NO </t>
        </is>
      </c>
      <c r="N83" s="230">
        <f>K83</f>
        <v/>
      </c>
      <c r="O83" s="60" t="n"/>
      <c r="P83" s="83" t="n"/>
      <c r="Q83" s="143" t="n"/>
      <c r="R83" s="144" t="n"/>
      <c r="S83" s="145" t="n"/>
      <c r="T83" s="85" t="n"/>
      <c r="U83" s="72">
        <f>IF($D83="","",IF(OR($F83&gt;1,ISNUMBER(SEARCH(" Y ",$D83)),(LEN($D83)-LEN(SUBSTITUTE(UPPER($D83),"LC","")))/2&gt;1),"MÚLTIPLE","INDIVIDUAL"))</f>
        <v/>
      </c>
      <c r="V83" s="72">
        <f>IF($D83="","",IF(AND(ISNUMBER(SEARCH(" Y ",$D83)),$F83&lt;2),"REVISAR # LOTES",""))</f>
        <v/>
      </c>
    </row>
    <row r="84" ht="15.75" customHeight="1" s="506">
      <c r="B84" s="43" t="n">
        <v>82</v>
      </c>
      <c r="C84" s="137" t="inlineStr">
        <is>
          <t xml:space="preserve">LA CEIBA </t>
        </is>
      </c>
      <c r="D84" s="137" t="inlineStr">
        <is>
          <t xml:space="preserve">LC1 - 10 - 5 </t>
        </is>
      </c>
      <c r="E84" s="137" t="n">
        <v>1</v>
      </c>
      <c r="F84" s="137" t="n">
        <v>1</v>
      </c>
      <c r="G84" s="132" t="n">
        <v>10</v>
      </c>
      <c r="H84" s="132" t="n">
        <v>5</v>
      </c>
      <c r="I84" s="127" t="n">
        <v>98</v>
      </c>
      <c r="J84" s="128" t="n"/>
      <c r="K84" s="140" t="n">
        <v>30000000</v>
      </c>
      <c r="L84" s="76" t="inlineStr">
        <is>
          <t>VENDIDO</t>
        </is>
      </c>
      <c r="M84" s="137" t="inlineStr">
        <is>
          <t xml:space="preserve">SI </t>
        </is>
      </c>
      <c r="N84" s="230">
        <f>K84</f>
        <v/>
      </c>
      <c r="O84" s="60" t="n"/>
      <c r="P84" s="83" t="n"/>
      <c r="Q84" s="143" t="n"/>
      <c r="R84" s="144" t="n"/>
      <c r="S84" s="145" t="n"/>
      <c r="T84" s="85" t="n"/>
      <c r="U84" s="72">
        <f>IF($D84="","",IF(OR($F84&gt;1,ISNUMBER(SEARCH(" Y ",$D84)),(LEN($D84)-LEN(SUBSTITUTE(UPPER($D84),"LC","")))/2&gt;1),"MÚLTIPLE","INDIVIDUAL"))</f>
        <v/>
      </c>
      <c r="V84" s="72">
        <f>IF($D84="","",IF(AND(ISNUMBER(SEARCH(" Y ",$D84)),$F84&lt;2),"REVISAR # LOTES",""))</f>
        <v/>
      </c>
    </row>
    <row r="85" ht="15.75" customHeight="1" s="506">
      <c r="B85" s="43" t="n">
        <v>83</v>
      </c>
      <c r="C85" s="137" t="inlineStr">
        <is>
          <t xml:space="preserve">LA CEIBA </t>
        </is>
      </c>
      <c r="D85" s="137" t="inlineStr">
        <is>
          <t xml:space="preserve">LC1 - 10 - 6 </t>
        </is>
      </c>
      <c r="E85" s="137" t="n">
        <v>1</v>
      </c>
      <c r="F85" s="137" t="n">
        <v>1</v>
      </c>
      <c r="G85" s="132" t="n">
        <v>10</v>
      </c>
      <c r="H85" s="132" t="n">
        <v>6</v>
      </c>
      <c r="I85" s="127" t="n">
        <v>98</v>
      </c>
      <c r="J85" s="128" t="n"/>
      <c r="K85" s="140" t="n">
        <v>25000000</v>
      </c>
      <c r="L85" s="76" t="inlineStr">
        <is>
          <t>VENDIDO</t>
        </is>
      </c>
      <c r="M85" s="137" t="inlineStr">
        <is>
          <t>SI</t>
        </is>
      </c>
      <c r="N85" s="230">
        <f>K85</f>
        <v/>
      </c>
      <c r="O85" s="60" t="n"/>
      <c r="P85" s="83" t="n"/>
      <c r="Q85" s="143" t="n"/>
      <c r="R85" s="144" t="n"/>
      <c r="S85" s="145" t="n"/>
      <c r="T85" s="85" t="n"/>
      <c r="U85" s="72">
        <f>IF($D85="","",IF(OR($F85&gt;1,ISNUMBER(SEARCH(" Y ",$D85)),(LEN($D85)-LEN(SUBSTITUTE(UPPER($D85),"LC","")))/2&gt;1),"MÚLTIPLE","INDIVIDUAL"))</f>
        <v/>
      </c>
      <c r="V85" s="72">
        <f>IF($D85="","",IF(AND(ISNUMBER(SEARCH(" Y ",$D85)),$F85&lt;2),"REVISAR # LOTES",""))</f>
        <v/>
      </c>
    </row>
    <row r="86" ht="15.75" customHeight="1" s="506">
      <c r="B86" s="43" t="n">
        <v>84</v>
      </c>
      <c r="C86" s="137" t="inlineStr">
        <is>
          <t xml:space="preserve">LA CEIBA </t>
        </is>
      </c>
      <c r="D86" s="137" t="inlineStr">
        <is>
          <t xml:space="preserve">LC1 - 10 - 7 </t>
        </is>
      </c>
      <c r="E86" s="137" t="n">
        <v>1</v>
      </c>
      <c r="F86" s="137" t="n">
        <v>1</v>
      </c>
      <c r="G86" s="132" t="n">
        <v>10</v>
      </c>
      <c r="H86" s="132" t="n">
        <v>7</v>
      </c>
      <c r="I86" s="127" t="n">
        <v>98</v>
      </c>
      <c r="J86" s="128" t="n"/>
      <c r="K86" s="140" t="n">
        <v>25000000</v>
      </c>
      <c r="L86" s="76" t="inlineStr">
        <is>
          <t>VENDIDO</t>
        </is>
      </c>
      <c r="M86" s="137" t="n"/>
      <c r="N86" s="230">
        <f>K86</f>
        <v/>
      </c>
      <c r="O86" s="60" t="n"/>
      <c r="P86" s="83" t="n"/>
      <c r="Q86" s="143" t="n"/>
      <c r="R86" s="144" t="n"/>
      <c r="S86" s="145" t="n"/>
      <c r="T86" s="85" t="n"/>
      <c r="U86" s="72">
        <f>IF($D86="","",IF(OR($F86&gt;1,ISNUMBER(SEARCH(" Y ",$D86)),(LEN($D86)-LEN(SUBSTITUTE(UPPER($D86),"LC","")))/2&gt;1),"MÚLTIPLE","INDIVIDUAL"))</f>
        <v/>
      </c>
      <c r="V86" s="72">
        <f>IF($D86="","",IF(AND(ISNUMBER(SEARCH(" Y ",$D86)),$F86&lt;2),"REVISAR # LOTES",""))</f>
        <v/>
      </c>
    </row>
    <row r="87" ht="15.75" customHeight="1" s="506">
      <c r="B87" s="43" t="n">
        <v>85</v>
      </c>
      <c r="C87" s="137" t="inlineStr">
        <is>
          <t xml:space="preserve">LA CEIBA </t>
        </is>
      </c>
      <c r="D87" s="137" t="inlineStr">
        <is>
          <t xml:space="preserve">LC1 - 10 - 8 </t>
        </is>
      </c>
      <c r="E87" s="137" t="n">
        <v>1</v>
      </c>
      <c r="F87" s="137" t="n">
        <v>1</v>
      </c>
      <c r="G87" s="132" t="n">
        <v>10</v>
      </c>
      <c r="H87" s="132" t="n">
        <v>8</v>
      </c>
      <c r="I87" s="88" t="n">
        <v>132.1</v>
      </c>
      <c r="J87" s="128" t="n"/>
      <c r="K87" s="107" t="n">
        <v>33688000</v>
      </c>
      <c r="L87" s="76" t="inlineStr">
        <is>
          <t>VENDIDO</t>
        </is>
      </c>
      <c r="M87" s="137" t="n"/>
      <c r="N87" s="230">
        <f>K87</f>
        <v/>
      </c>
      <c r="O87" s="60" t="n"/>
      <c r="P87" s="83" t="n"/>
      <c r="Q87" s="143" t="n"/>
      <c r="R87" s="144" t="n"/>
      <c r="S87" s="145" t="n"/>
      <c r="T87" s="85" t="n"/>
      <c r="U87" s="72">
        <f>IF($D87="","",IF(OR($F87&gt;1,ISNUMBER(SEARCH(" Y ",$D87)),(LEN($D87)-LEN(SUBSTITUTE(UPPER($D87),"LC","")))/2&gt;1),"MÚLTIPLE","INDIVIDUAL"))</f>
        <v/>
      </c>
      <c r="V87" s="72">
        <f>IF($D87="","",IF(AND(ISNUMBER(SEARCH(" Y ",$D87)),$F87&lt;2),"REVISAR # LOTES",""))</f>
        <v/>
      </c>
    </row>
    <row r="88" ht="15.75" customHeight="1" s="506">
      <c r="B88" s="43" t="n">
        <v>86</v>
      </c>
      <c r="C88" s="137" t="inlineStr">
        <is>
          <t xml:space="preserve">LA CEIBA </t>
        </is>
      </c>
      <c r="D88" s="137" t="inlineStr">
        <is>
          <t xml:space="preserve">LC1 - 11- 1 </t>
        </is>
      </c>
      <c r="E88" s="137" t="n">
        <v>1</v>
      </c>
      <c r="F88" s="137" t="n">
        <v>1</v>
      </c>
      <c r="G88" s="132" t="n">
        <v>11</v>
      </c>
      <c r="H88" s="132" t="n">
        <v>1</v>
      </c>
      <c r="I88" s="127" t="n">
        <v>157.338</v>
      </c>
      <c r="J88" s="128" t="n"/>
      <c r="K88" s="140" t="n">
        <v>40137000</v>
      </c>
      <c r="L88" s="76" t="inlineStr">
        <is>
          <t>VENDIDO</t>
        </is>
      </c>
      <c r="M88" s="137" t="inlineStr">
        <is>
          <t xml:space="preserve">SI </t>
        </is>
      </c>
      <c r="N88" s="230">
        <f>K88</f>
        <v/>
      </c>
      <c r="O88" s="60" t="n"/>
      <c r="P88" s="83" t="n"/>
      <c r="Q88" s="143" t="n"/>
      <c r="R88" s="144" t="n"/>
      <c r="S88" s="145" t="n"/>
      <c r="T88" s="85" t="n"/>
      <c r="U88" s="72">
        <f>IF($D88="","",IF(OR($F88&gt;1,ISNUMBER(SEARCH(" Y ",$D88)),(LEN($D88)-LEN(SUBSTITUTE(UPPER($D88),"LC","")))/2&gt;1),"MÚLTIPLE","INDIVIDUAL"))</f>
        <v/>
      </c>
      <c r="V88" s="72">
        <f>IF($D88="","",IF(AND(ISNUMBER(SEARCH(" Y ",$D88)),$F88&lt;2),"REVISAR # LOTES",""))</f>
        <v/>
      </c>
    </row>
    <row r="89" ht="15.75" customHeight="1" s="506">
      <c r="B89" s="43" t="n">
        <v>87</v>
      </c>
      <c r="C89" s="137" t="inlineStr">
        <is>
          <t xml:space="preserve">LA CEIBA </t>
        </is>
      </c>
      <c r="D89" s="137" t="inlineStr">
        <is>
          <t xml:space="preserve">LC1 - 11 - 2 </t>
        </is>
      </c>
      <c r="E89" s="137" t="n">
        <v>1</v>
      </c>
      <c r="F89" s="137" t="n">
        <v>1</v>
      </c>
      <c r="G89" s="132" t="n">
        <v>11</v>
      </c>
      <c r="H89" s="132" t="n">
        <v>2</v>
      </c>
      <c r="I89" s="127" t="n">
        <v>89</v>
      </c>
      <c r="J89" s="128" t="n"/>
      <c r="K89" s="140" t="n">
        <v>25000000</v>
      </c>
      <c r="L89" s="76" t="inlineStr">
        <is>
          <t>VENDIDO</t>
        </is>
      </c>
      <c r="M89" s="137" t="inlineStr">
        <is>
          <t xml:space="preserve">NO </t>
        </is>
      </c>
      <c r="N89" s="230">
        <f>K89</f>
        <v/>
      </c>
      <c r="O89" s="60" t="n"/>
      <c r="P89" s="83" t="n"/>
      <c r="Q89" s="143" t="n"/>
      <c r="R89" s="144" t="n"/>
      <c r="S89" s="145" t="n"/>
      <c r="T89" s="85" t="n"/>
      <c r="U89" s="72">
        <f>IF($D89="","",IF(OR($F89&gt;1,ISNUMBER(SEARCH(" Y ",$D89)),(LEN($D89)-LEN(SUBSTITUTE(UPPER($D89),"LC","")))/2&gt;1),"MÚLTIPLE","INDIVIDUAL"))</f>
        <v/>
      </c>
      <c r="V89" s="72">
        <f>IF($D89="","",IF(AND(ISNUMBER(SEARCH(" Y ",$D89)),$F89&lt;2),"REVISAR # LOTES",""))</f>
        <v/>
      </c>
    </row>
    <row r="90" ht="15.75" customHeight="1" s="506">
      <c r="B90" s="43" t="n">
        <v>88</v>
      </c>
      <c r="C90" s="137" t="inlineStr">
        <is>
          <t xml:space="preserve">LA CEIBA </t>
        </is>
      </c>
      <c r="D90" s="137" t="inlineStr">
        <is>
          <t xml:space="preserve">LC1 - 11 - 3 </t>
        </is>
      </c>
      <c r="E90" s="137" t="n">
        <v>1</v>
      </c>
      <c r="F90" s="137" t="n">
        <v>1</v>
      </c>
      <c r="G90" s="132" t="n">
        <v>11</v>
      </c>
      <c r="H90" s="132" t="n">
        <v>3</v>
      </c>
      <c r="I90" s="127" t="n">
        <v>98</v>
      </c>
      <c r="J90" s="128" t="n"/>
      <c r="K90" s="140" t="n">
        <v>25000000</v>
      </c>
      <c r="L90" s="76" t="inlineStr">
        <is>
          <t>VENDIDO</t>
        </is>
      </c>
      <c r="M90" s="137" t="n"/>
      <c r="N90" s="230">
        <f>K90</f>
        <v/>
      </c>
      <c r="O90" s="60" t="n"/>
      <c r="P90" s="83" t="n"/>
      <c r="Q90" s="143" t="n"/>
      <c r="R90" s="144" t="n"/>
      <c r="S90" s="145" t="n"/>
      <c r="T90" s="85" t="n"/>
      <c r="U90" s="72">
        <f>IF($D90="","",IF(OR($F90&gt;1,ISNUMBER(SEARCH(" Y ",$D90)),(LEN($D90)-LEN(SUBSTITUTE(UPPER($D90),"LC","")))/2&gt;1),"MÚLTIPLE","INDIVIDUAL"))</f>
        <v/>
      </c>
      <c r="V90" s="72">
        <f>IF($D90="","",IF(AND(ISNUMBER(SEARCH(" Y ",$D90)),$F90&lt;2),"REVISAR # LOTES",""))</f>
        <v/>
      </c>
    </row>
    <row r="91" ht="15.75" customHeight="1" s="506">
      <c r="B91" s="43" t="n">
        <v>89</v>
      </c>
      <c r="C91" s="137" t="inlineStr">
        <is>
          <t xml:space="preserve">LA CEIBA </t>
        </is>
      </c>
      <c r="D91" s="137" t="inlineStr">
        <is>
          <t xml:space="preserve">LC1 - 11 - 4 </t>
        </is>
      </c>
      <c r="E91" s="137" t="n">
        <v>1</v>
      </c>
      <c r="F91" s="137" t="n">
        <v>1</v>
      </c>
      <c r="G91" s="132" t="n">
        <v>11</v>
      </c>
      <c r="H91" s="132" t="n">
        <v>4</v>
      </c>
      <c r="I91" s="127" t="n">
        <v>98</v>
      </c>
      <c r="J91" s="128" t="n"/>
      <c r="K91" s="140" t="n">
        <v>25000000</v>
      </c>
      <c r="L91" s="76" t="inlineStr">
        <is>
          <t>VENDIDO</t>
        </is>
      </c>
      <c r="M91" s="137" t="inlineStr">
        <is>
          <t xml:space="preserve">NO </t>
        </is>
      </c>
      <c r="N91" s="230">
        <f>K91</f>
        <v/>
      </c>
      <c r="O91" s="60" t="n"/>
      <c r="P91" s="83" t="n"/>
      <c r="Q91" s="143" t="n"/>
      <c r="R91" s="144" t="n"/>
      <c r="S91" s="145" t="n"/>
      <c r="T91" s="85" t="n"/>
      <c r="U91" s="72">
        <f>IF($D91="","",IF(OR($F91&gt;1,ISNUMBER(SEARCH(" Y ",$D91)),(LEN($D91)-LEN(SUBSTITUTE(UPPER($D91),"LC","")))/2&gt;1),"MÚLTIPLE","INDIVIDUAL"))</f>
        <v/>
      </c>
      <c r="V91" s="72">
        <f>IF($D91="","",IF(AND(ISNUMBER(SEARCH(" Y ",$D91)),$F91&lt;2),"REVISAR # LOTES",""))</f>
        <v/>
      </c>
    </row>
    <row r="92" ht="15.75" customHeight="1" s="506">
      <c r="B92" s="43" t="n">
        <v>90</v>
      </c>
      <c r="C92" s="137" t="inlineStr">
        <is>
          <t xml:space="preserve">LA CEIBA </t>
        </is>
      </c>
      <c r="D92" s="137" t="inlineStr">
        <is>
          <t xml:space="preserve">LC1 - 11 - 5 </t>
        </is>
      </c>
      <c r="E92" s="137" t="n">
        <v>1</v>
      </c>
      <c r="F92" s="137" t="n">
        <v>1</v>
      </c>
      <c r="G92" s="132" t="n">
        <v>11</v>
      </c>
      <c r="H92" s="132" t="n">
        <v>5</v>
      </c>
      <c r="I92" s="127" t="n">
        <v>98</v>
      </c>
      <c r="J92" s="128" t="n"/>
      <c r="K92" s="140" t="n">
        <v>25000000</v>
      </c>
      <c r="L92" s="76" t="inlineStr">
        <is>
          <t>VENDIDO</t>
        </is>
      </c>
      <c r="M92" s="137" t="inlineStr">
        <is>
          <t xml:space="preserve">SI </t>
        </is>
      </c>
      <c r="N92" s="230">
        <f>K92</f>
        <v/>
      </c>
      <c r="O92" s="60" t="n"/>
      <c r="P92" s="83" t="n"/>
      <c r="Q92" s="143" t="n"/>
      <c r="R92" s="144" t="n"/>
      <c r="S92" s="145" t="n"/>
      <c r="T92" s="85" t="n"/>
      <c r="U92" s="72">
        <f>IF($D92="","",IF(OR($F92&gt;1,ISNUMBER(SEARCH(" Y ",$D92)),(LEN($D92)-LEN(SUBSTITUTE(UPPER($D92),"LC","")))/2&gt;1),"MÚLTIPLE","INDIVIDUAL"))</f>
        <v/>
      </c>
      <c r="V92" s="72">
        <f>IF($D92="","",IF(AND(ISNUMBER(SEARCH(" Y ",$D92)),$F92&lt;2),"REVISAR # LOTES",""))</f>
        <v/>
      </c>
    </row>
    <row r="93" ht="15.75" customHeight="1" s="506">
      <c r="B93" s="43" t="n">
        <v>91</v>
      </c>
      <c r="C93" s="137" t="inlineStr">
        <is>
          <t xml:space="preserve">LA CEIBA </t>
        </is>
      </c>
      <c r="D93" s="137" t="inlineStr">
        <is>
          <t xml:space="preserve">LC1 - 11 - 6 Y 7 </t>
        </is>
      </c>
      <c r="E93" s="137" t="n">
        <v>1</v>
      </c>
      <c r="F93" s="137" t="n">
        <v>2</v>
      </c>
      <c r="G93" s="132" t="n">
        <v>11</v>
      </c>
      <c r="H93" s="132" t="inlineStr">
        <is>
          <t xml:space="preserve">6 - 7 </t>
        </is>
      </c>
      <c r="I93" s="127" t="n">
        <v>196</v>
      </c>
      <c r="J93" s="128" t="n"/>
      <c r="K93" s="140" t="n">
        <v>50000000</v>
      </c>
      <c r="L93" s="76" t="inlineStr">
        <is>
          <t>VENDIDO</t>
        </is>
      </c>
      <c r="M93" s="137" t="inlineStr">
        <is>
          <t xml:space="preserve">SI </t>
        </is>
      </c>
      <c r="N93" s="230">
        <f>K93</f>
        <v/>
      </c>
      <c r="O93" s="60" t="n"/>
      <c r="P93" s="83" t="n"/>
      <c r="Q93" s="143" t="n"/>
      <c r="R93" s="144" t="n"/>
      <c r="S93" s="145" t="n"/>
      <c r="T93" s="85" t="n"/>
      <c r="U93" s="72">
        <f>IF($D93="","",IF(OR($F93&gt;1,ISNUMBER(SEARCH(" Y ",$D93)),(LEN($D93)-LEN(SUBSTITUTE(UPPER($D93),"LC","")))/2&gt;1),"MÚLTIPLE","INDIVIDUAL"))</f>
        <v/>
      </c>
      <c r="V93" s="72">
        <f>IF($D93="","",IF(AND(ISNUMBER(SEARCH(" Y ",$D93)),$F93&lt;2),"REVISAR # LOTES",""))</f>
        <v/>
      </c>
    </row>
    <row r="94" ht="15.75" customHeight="1" s="506">
      <c r="B94" s="43" t="n">
        <v>92</v>
      </c>
      <c r="C94" s="137" t="inlineStr">
        <is>
          <t xml:space="preserve">LA CEIBA </t>
        </is>
      </c>
      <c r="D94" s="137" t="inlineStr">
        <is>
          <t xml:space="preserve">LC1 - 11 - 8 </t>
        </is>
      </c>
      <c r="E94" s="137" t="n">
        <v>1</v>
      </c>
      <c r="F94" s="137" t="n">
        <v>1</v>
      </c>
      <c r="G94" s="132" t="n">
        <v>11</v>
      </c>
      <c r="H94" s="132" t="n">
        <v>8</v>
      </c>
      <c r="I94" s="127" t="n">
        <v>98</v>
      </c>
      <c r="J94" s="128" t="n"/>
      <c r="K94" s="140" t="n">
        <v>30000000</v>
      </c>
      <c r="L94" s="76" t="inlineStr">
        <is>
          <t>VENDIDO</t>
        </is>
      </c>
      <c r="M94" s="137" t="inlineStr">
        <is>
          <t xml:space="preserve">NO </t>
        </is>
      </c>
      <c r="N94" s="230">
        <f>K94</f>
        <v/>
      </c>
      <c r="O94" s="60" t="n"/>
      <c r="P94" s="83" t="n"/>
      <c r="Q94" s="143" t="n"/>
      <c r="R94" s="144" t="n"/>
      <c r="S94" s="145" t="n"/>
      <c r="T94" s="85" t="n"/>
      <c r="U94" s="72">
        <f>IF($D94="","",IF(OR($F94&gt;1,ISNUMBER(SEARCH(" Y ",$D94)),(LEN($D94)-LEN(SUBSTITUTE(UPPER($D94),"LC","")))/2&gt;1),"MÚLTIPLE","INDIVIDUAL"))</f>
        <v/>
      </c>
      <c r="V94" s="72">
        <f>IF($D94="","",IF(AND(ISNUMBER(SEARCH(" Y ",$D94)),$F94&lt;2),"REVISAR # LOTES",""))</f>
        <v/>
      </c>
    </row>
    <row r="95" ht="15.75" customHeight="1" s="506">
      <c r="B95" s="43" t="n">
        <v>93</v>
      </c>
      <c r="C95" s="137" t="inlineStr">
        <is>
          <t xml:space="preserve">LA CEIBA </t>
        </is>
      </c>
      <c r="D95" s="137" t="inlineStr">
        <is>
          <t xml:space="preserve">LC1 - 11 - 9 </t>
        </is>
      </c>
      <c r="E95" s="137" t="n">
        <v>1</v>
      </c>
      <c r="F95" s="137" t="n">
        <v>1</v>
      </c>
      <c r="G95" s="132" t="n">
        <v>11</v>
      </c>
      <c r="H95" s="132" t="n">
        <v>9</v>
      </c>
      <c r="I95" s="127" t="n">
        <v>98</v>
      </c>
      <c r="J95" s="128" t="n"/>
      <c r="K95" s="140" t="n">
        <v>30000000</v>
      </c>
      <c r="L95" s="76" t="inlineStr">
        <is>
          <t>VENDIDO</t>
        </is>
      </c>
      <c r="M95" s="137" t="inlineStr">
        <is>
          <t xml:space="preserve">SI </t>
        </is>
      </c>
      <c r="N95" s="230">
        <f>K95</f>
        <v/>
      </c>
      <c r="O95" s="60" t="n"/>
      <c r="P95" s="83" t="n"/>
      <c r="Q95" s="143" t="n"/>
      <c r="R95" s="144" t="n"/>
      <c r="S95" s="145" t="n"/>
      <c r="T95" s="85" t="n"/>
      <c r="U95" s="72">
        <f>IF($D95="","",IF(OR($F95&gt;1,ISNUMBER(SEARCH(" Y ",$D95)),(LEN($D95)-LEN(SUBSTITUTE(UPPER($D95),"LC","")))/2&gt;1),"MÚLTIPLE","INDIVIDUAL"))</f>
        <v/>
      </c>
      <c r="V95" s="72">
        <f>IF($D95="","",IF(AND(ISNUMBER(SEARCH(" Y ",$D95)),$F95&lt;2),"REVISAR # LOTES",""))</f>
        <v/>
      </c>
    </row>
    <row r="96" ht="15.75" customHeight="1" s="506">
      <c r="B96" s="43" t="n">
        <v>94</v>
      </c>
      <c r="C96" s="137" t="inlineStr">
        <is>
          <t xml:space="preserve">LA CEIBA </t>
        </is>
      </c>
      <c r="D96" s="137" t="inlineStr">
        <is>
          <t xml:space="preserve">LC1 - 11 - 10 </t>
        </is>
      </c>
      <c r="E96" s="137" t="n">
        <v>1</v>
      </c>
      <c r="F96" s="137" t="n">
        <v>1</v>
      </c>
      <c r="G96" s="132" t="n">
        <v>11</v>
      </c>
      <c r="H96" s="132" t="n">
        <v>10</v>
      </c>
      <c r="I96" s="127" t="n">
        <v>98</v>
      </c>
      <c r="J96" s="128" t="n"/>
      <c r="K96" s="140" t="n">
        <v>25000000</v>
      </c>
      <c r="L96" s="76" t="inlineStr">
        <is>
          <t>EN NEGOCIACIÓN</t>
        </is>
      </c>
      <c r="M96" s="137" t="n"/>
      <c r="N96" s="230">
        <f>K96</f>
        <v/>
      </c>
      <c r="O96" s="60" t="n"/>
      <c r="P96" s="83" t="n"/>
      <c r="Q96" s="143" t="n"/>
      <c r="R96" s="144" t="n"/>
      <c r="S96" s="145" t="n"/>
      <c r="T96" s="85" t="n"/>
      <c r="U96" s="72">
        <f>IF($D96="","",IF(OR($F96&gt;1,ISNUMBER(SEARCH(" Y ",$D96)),(LEN($D96)-LEN(SUBSTITUTE(UPPER($D96),"LC","")))/2&gt;1),"MÚLTIPLE","INDIVIDUAL"))</f>
        <v/>
      </c>
      <c r="V96" s="72">
        <f>IF($D96="","",IF(AND(ISNUMBER(SEARCH(" Y ",$D96)),$F96&lt;2),"REVISAR # LOTES",""))</f>
        <v/>
      </c>
    </row>
    <row r="97" ht="15.75" customHeight="1" s="506">
      <c r="B97" s="43" t="n">
        <v>95</v>
      </c>
      <c r="C97" s="137" t="inlineStr">
        <is>
          <t xml:space="preserve">LA CEIBA </t>
        </is>
      </c>
      <c r="D97" s="137" t="inlineStr">
        <is>
          <t xml:space="preserve">LC1 - 11 - 11 </t>
        </is>
      </c>
      <c r="E97" s="137" t="n">
        <v>1</v>
      </c>
      <c r="F97" s="137" t="n">
        <v>1</v>
      </c>
      <c r="G97" s="132" t="n">
        <v>11</v>
      </c>
      <c r="H97" s="132" t="n">
        <v>11</v>
      </c>
      <c r="I97" s="127" t="n">
        <v>98</v>
      </c>
      <c r="J97" s="128" t="n"/>
      <c r="K97" s="140" t="n">
        <v>25000000</v>
      </c>
      <c r="L97" s="76" t="inlineStr">
        <is>
          <t>VENDIDO</t>
        </is>
      </c>
      <c r="M97" s="137" t="inlineStr">
        <is>
          <t xml:space="preserve">NO </t>
        </is>
      </c>
      <c r="N97" s="230">
        <f>K97</f>
        <v/>
      </c>
      <c r="O97" s="60" t="n"/>
      <c r="P97" s="83" t="n"/>
      <c r="Q97" s="143" t="n"/>
      <c r="R97" s="144" t="n"/>
      <c r="S97" s="145" t="n"/>
      <c r="T97" s="85" t="n"/>
      <c r="U97" s="72">
        <f>IF($D97="","",IF(OR($F97&gt;1,ISNUMBER(SEARCH(" Y ",$D97)),(LEN($D97)-LEN(SUBSTITUTE(UPPER($D97),"LC","")))/2&gt;1),"MÚLTIPLE","INDIVIDUAL"))</f>
        <v/>
      </c>
      <c r="V97" s="72">
        <f>IF($D97="","",IF(AND(ISNUMBER(SEARCH(" Y ",$D97)),$F97&lt;2),"REVISAR # LOTES",""))</f>
        <v/>
      </c>
    </row>
    <row r="98" ht="15.75" customHeight="1" s="506">
      <c r="B98" s="43" t="n">
        <v>96</v>
      </c>
      <c r="C98" s="137" t="inlineStr">
        <is>
          <t xml:space="preserve">LA CEIBA </t>
        </is>
      </c>
      <c r="D98" s="137" t="inlineStr">
        <is>
          <t xml:space="preserve">LC1 - 11 - 12 </t>
        </is>
      </c>
      <c r="E98" s="137" t="n">
        <v>1</v>
      </c>
      <c r="F98" s="137" t="n">
        <v>1</v>
      </c>
      <c r="G98" s="132" t="n">
        <v>11</v>
      </c>
      <c r="H98" s="132" t="n">
        <v>12</v>
      </c>
      <c r="I98" s="127" t="n">
        <v>98</v>
      </c>
      <c r="J98" s="128" t="n"/>
      <c r="K98" s="140" t="n">
        <v>24500000</v>
      </c>
      <c r="L98" s="76" t="inlineStr">
        <is>
          <t>VENDIDO</t>
        </is>
      </c>
      <c r="M98" s="137" t="inlineStr">
        <is>
          <t xml:space="preserve">SI </t>
        </is>
      </c>
      <c r="N98" s="230">
        <f>K98</f>
        <v/>
      </c>
      <c r="O98" s="60" t="n"/>
      <c r="P98" s="83" t="n"/>
      <c r="Q98" s="143" t="n"/>
      <c r="R98" s="144" t="n"/>
      <c r="S98" s="145" t="n"/>
      <c r="T98" s="85" t="n"/>
      <c r="U98" s="72">
        <f>IF($D98="","",IF(OR($F98&gt;1,ISNUMBER(SEARCH(" Y ",$D98)),(LEN($D98)-LEN(SUBSTITUTE(UPPER($D98),"LC","")))/2&gt;1),"MÚLTIPLE","INDIVIDUAL"))</f>
        <v/>
      </c>
      <c r="V98" s="72">
        <f>IF($D98="","",IF(AND(ISNUMBER(SEARCH(" Y ",$D98)),$F98&lt;2),"REVISAR # LOTES",""))</f>
        <v/>
      </c>
    </row>
    <row r="99" ht="15.75" customHeight="1" s="506">
      <c r="B99" s="43" t="n">
        <v>97</v>
      </c>
      <c r="C99" s="137" t="inlineStr">
        <is>
          <t xml:space="preserve">LA CEIBA </t>
        </is>
      </c>
      <c r="D99" s="137" t="inlineStr">
        <is>
          <t xml:space="preserve">LC1 - 11 - 13 </t>
        </is>
      </c>
      <c r="E99" s="137" t="n">
        <v>1</v>
      </c>
      <c r="F99" s="137" t="n">
        <v>1</v>
      </c>
      <c r="G99" s="132" t="n">
        <v>11</v>
      </c>
      <c r="H99" s="132" t="n">
        <v>13</v>
      </c>
      <c r="I99" s="127" t="n">
        <v>98</v>
      </c>
      <c r="J99" s="128" t="n"/>
      <c r="K99" s="140" t="n">
        <v>24500000</v>
      </c>
      <c r="L99" s="76" t="inlineStr">
        <is>
          <t>VENDIDO</t>
        </is>
      </c>
      <c r="M99" s="137" t="inlineStr">
        <is>
          <t xml:space="preserve">NO </t>
        </is>
      </c>
      <c r="N99" s="230">
        <f>K99</f>
        <v/>
      </c>
      <c r="O99" s="60" t="n"/>
      <c r="P99" s="83" t="n"/>
      <c r="Q99" s="143" t="n"/>
      <c r="R99" s="144" t="n"/>
      <c r="S99" s="145" t="n"/>
      <c r="T99" s="85" t="n"/>
      <c r="U99" s="72">
        <f>IF($D99="","",IF(OR($F99&gt;1,ISNUMBER(SEARCH(" Y ",$D99)),(LEN($D99)-LEN(SUBSTITUTE(UPPER($D99),"LC","")))/2&gt;1),"MÚLTIPLE","INDIVIDUAL"))</f>
        <v/>
      </c>
      <c r="V99" s="72">
        <f>IF($D99="","",IF(AND(ISNUMBER(SEARCH(" Y ",$D99)),$F99&lt;2),"REVISAR # LOTES",""))</f>
        <v/>
      </c>
    </row>
    <row r="100" ht="15.75" customHeight="1" s="506">
      <c r="B100" s="43" t="n">
        <v>98</v>
      </c>
      <c r="C100" s="137" t="inlineStr">
        <is>
          <t xml:space="preserve">LA CEIBA </t>
        </is>
      </c>
      <c r="D100" s="137" t="inlineStr">
        <is>
          <t xml:space="preserve">LC1 - 11 - 14 </t>
        </is>
      </c>
      <c r="E100" s="137" t="n">
        <v>1</v>
      </c>
      <c r="F100" s="137" t="n">
        <v>1</v>
      </c>
      <c r="G100" s="132" t="n">
        <v>11</v>
      </c>
      <c r="H100" s="132" t="n">
        <v>14</v>
      </c>
      <c r="I100" s="127" t="n">
        <v>197.567</v>
      </c>
      <c r="J100" s="128" t="n"/>
      <c r="K100" s="140" t="n">
        <v>49900000</v>
      </c>
      <c r="L100" s="76" t="inlineStr">
        <is>
          <t>VENDIDO</t>
        </is>
      </c>
      <c r="M100" s="137" t="inlineStr">
        <is>
          <t xml:space="preserve">SI </t>
        </is>
      </c>
      <c r="N100" s="230">
        <f>K100</f>
        <v/>
      </c>
      <c r="O100" s="60" t="n"/>
      <c r="P100" s="83" t="n"/>
      <c r="Q100" s="143" t="n"/>
      <c r="R100" s="144" t="n"/>
      <c r="S100" s="145" t="n"/>
      <c r="T100" s="85" t="n"/>
      <c r="U100" s="72">
        <f>IF($D100="","",IF(OR($F100&gt;1,ISNUMBER(SEARCH(" Y ",$D100)),(LEN($D100)-LEN(SUBSTITUTE(UPPER($D100),"LC","")))/2&gt;1),"MÚLTIPLE","INDIVIDUAL"))</f>
        <v/>
      </c>
      <c r="V100" s="72">
        <f>IF($D100="","",IF(AND(ISNUMBER(SEARCH(" Y ",$D100)),$F100&lt;2),"REVISAR # LOTES",""))</f>
        <v/>
      </c>
    </row>
    <row r="101" ht="15.75" customHeight="1" s="506">
      <c r="B101" s="43" t="n">
        <v>99</v>
      </c>
      <c r="C101" s="137" t="inlineStr">
        <is>
          <t xml:space="preserve">LA CEIBA </t>
        </is>
      </c>
      <c r="D101" s="137" t="inlineStr">
        <is>
          <t xml:space="preserve">LC1 - 12 - 1 </t>
        </is>
      </c>
      <c r="E101" s="137" t="n">
        <v>1</v>
      </c>
      <c r="F101" s="137" t="n">
        <v>1</v>
      </c>
      <c r="G101" s="132" t="n">
        <v>12</v>
      </c>
      <c r="H101" s="132" t="n">
        <v>1</v>
      </c>
      <c r="I101" s="127" t="n">
        <v>98</v>
      </c>
      <c r="J101" s="128" t="n"/>
      <c r="K101" s="140" t="n">
        <v>30000000</v>
      </c>
      <c r="L101" s="76" t="inlineStr">
        <is>
          <t>VENDIDO</t>
        </is>
      </c>
      <c r="M101" s="137" t="inlineStr">
        <is>
          <t xml:space="preserve">NO </t>
        </is>
      </c>
      <c r="N101" s="230">
        <f>K101</f>
        <v/>
      </c>
      <c r="O101" s="60" t="n"/>
      <c r="P101" s="83" t="n"/>
      <c r="Q101" s="143" t="n"/>
      <c r="R101" s="144" t="n"/>
      <c r="S101" s="145" t="n"/>
      <c r="T101" s="85" t="n"/>
      <c r="U101" s="72">
        <f>IF($D101="","",IF(OR($F101&gt;1,ISNUMBER(SEARCH(" Y ",$D101)),(LEN($D101)-LEN(SUBSTITUTE(UPPER($D101),"LC","")))/2&gt;1),"MÚLTIPLE","INDIVIDUAL"))</f>
        <v/>
      </c>
      <c r="V101" s="72">
        <f>IF($D101="","",IF(AND(ISNUMBER(SEARCH(" Y ",$D101)),$F101&lt;2),"REVISAR # LOTES",""))</f>
        <v/>
      </c>
    </row>
    <row r="102" ht="15.75" customHeight="1" s="506">
      <c r="B102" s="43" t="n">
        <v>100</v>
      </c>
      <c r="C102" s="137" t="inlineStr">
        <is>
          <t xml:space="preserve">LA CEIBA </t>
        </is>
      </c>
      <c r="D102" s="137" t="inlineStr">
        <is>
          <t xml:space="preserve">LC1 - 12 - 2 </t>
        </is>
      </c>
      <c r="E102" s="137" t="n">
        <v>1</v>
      </c>
      <c r="F102" s="137" t="n">
        <v>1</v>
      </c>
      <c r="G102" s="132" t="n">
        <v>12</v>
      </c>
      <c r="H102" s="132" t="n">
        <v>2</v>
      </c>
      <c r="I102" s="127" t="n">
        <v>98</v>
      </c>
      <c r="J102" s="128" t="n"/>
      <c r="K102" s="140" t="n">
        <v>25000000</v>
      </c>
      <c r="L102" s="76" t="inlineStr">
        <is>
          <t>VENDIDO</t>
        </is>
      </c>
      <c r="M102" s="137" t="inlineStr">
        <is>
          <t xml:space="preserve">NO </t>
        </is>
      </c>
      <c r="N102" s="230">
        <f>K102</f>
        <v/>
      </c>
      <c r="O102" s="60" t="n"/>
      <c r="P102" s="83" t="n"/>
      <c r="Q102" s="143" t="n"/>
      <c r="R102" s="144" t="n"/>
      <c r="S102" s="145" t="n"/>
      <c r="T102" s="85" t="n"/>
      <c r="U102" s="72">
        <f>IF($D102="","",IF(OR($F102&gt;1,ISNUMBER(SEARCH(" Y ",$D102)),(LEN($D102)-LEN(SUBSTITUTE(UPPER($D102),"LC","")))/2&gt;1),"MÚLTIPLE","INDIVIDUAL"))</f>
        <v/>
      </c>
      <c r="V102" s="72">
        <f>IF($D102="","",IF(AND(ISNUMBER(SEARCH(" Y ",$D102)),$F102&lt;2),"REVISAR # LOTES",""))</f>
        <v/>
      </c>
    </row>
    <row r="103" ht="15.75" customHeight="1" s="506">
      <c r="B103" s="43" t="n">
        <v>101</v>
      </c>
      <c r="C103" s="137" t="inlineStr">
        <is>
          <t xml:space="preserve">LA CEIBA </t>
        </is>
      </c>
      <c r="D103" s="137" t="inlineStr">
        <is>
          <t xml:space="preserve">LC1 - 12 - 3 </t>
        </is>
      </c>
      <c r="E103" s="137" t="n">
        <v>1</v>
      </c>
      <c r="F103" s="137" t="n">
        <v>1</v>
      </c>
      <c r="G103" s="132" t="n">
        <v>12</v>
      </c>
      <c r="H103" s="132" t="n">
        <v>3</v>
      </c>
      <c r="I103" s="127" t="n">
        <v>98</v>
      </c>
      <c r="J103" s="128" t="n"/>
      <c r="K103" s="140" t="n">
        <v>25000000</v>
      </c>
      <c r="L103" s="76" t="inlineStr">
        <is>
          <t>VENDIDO</t>
        </is>
      </c>
      <c r="M103" s="137" t="inlineStr">
        <is>
          <t xml:space="preserve">NO </t>
        </is>
      </c>
      <c r="N103" s="230">
        <f>K103</f>
        <v/>
      </c>
      <c r="O103" s="60" t="n"/>
      <c r="P103" s="83" t="n"/>
      <c r="Q103" s="143" t="n"/>
      <c r="R103" s="144" t="n"/>
      <c r="S103" s="145" t="n"/>
      <c r="T103" s="85" t="n"/>
      <c r="U103" s="72">
        <f>IF($D103="","",IF(OR($F103&gt;1,ISNUMBER(SEARCH(" Y ",$D103)),(LEN($D103)-LEN(SUBSTITUTE(UPPER($D103),"LC","")))/2&gt;1),"MÚLTIPLE","INDIVIDUAL"))</f>
        <v/>
      </c>
      <c r="V103" s="72">
        <f>IF($D103="","",IF(AND(ISNUMBER(SEARCH(" Y ",$D103)),$F103&lt;2),"REVISAR # LOTES",""))</f>
        <v/>
      </c>
    </row>
    <row r="104" ht="15.75" customHeight="1" s="506">
      <c r="B104" s="43" t="n">
        <v>102</v>
      </c>
      <c r="C104" s="137" t="inlineStr">
        <is>
          <t xml:space="preserve">LA CEIBA </t>
        </is>
      </c>
      <c r="D104" s="137" t="inlineStr">
        <is>
          <t xml:space="preserve">LC1 - 12 - 4 </t>
        </is>
      </c>
      <c r="E104" s="137" t="n">
        <v>1</v>
      </c>
      <c r="F104" s="137" t="n">
        <v>1</v>
      </c>
      <c r="G104" s="132" t="n">
        <v>12</v>
      </c>
      <c r="H104" s="132" t="n">
        <v>4</v>
      </c>
      <c r="I104" s="127" t="n">
        <v>98</v>
      </c>
      <c r="J104" s="128" t="n"/>
      <c r="K104" s="140" t="n">
        <v>25000000</v>
      </c>
      <c r="L104" s="76" t="inlineStr">
        <is>
          <t>VENDIDO</t>
        </is>
      </c>
      <c r="M104" s="137" t="inlineStr">
        <is>
          <t xml:space="preserve">NO </t>
        </is>
      </c>
      <c r="N104" s="230">
        <f>K104</f>
        <v/>
      </c>
      <c r="O104" s="60" t="n"/>
      <c r="P104" s="83" t="n"/>
      <c r="Q104" s="143" t="n"/>
      <c r="R104" s="144" t="n"/>
      <c r="S104" s="145" t="n"/>
      <c r="T104" s="85" t="n"/>
      <c r="U104" s="72">
        <f>IF($D104="","",IF(OR($F104&gt;1,ISNUMBER(SEARCH(" Y ",$D104)),(LEN($D104)-LEN(SUBSTITUTE(UPPER($D104),"LC","")))/2&gt;1),"MÚLTIPLE","INDIVIDUAL"))</f>
        <v/>
      </c>
      <c r="V104" s="72">
        <f>IF($D104="","",IF(AND(ISNUMBER(SEARCH(" Y ",$D104)),$F104&lt;2),"REVISAR # LOTES",""))</f>
        <v/>
      </c>
    </row>
    <row r="105" ht="15.75" customHeight="1" s="506">
      <c r="B105" s="43" t="n">
        <v>103</v>
      </c>
      <c r="C105" s="137" t="inlineStr">
        <is>
          <t xml:space="preserve">LA CEIBA </t>
        </is>
      </c>
      <c r="D105" s="137" t="inlineStr">
        <is>
          <t xml:space="preserve">LC1 - 12 - 5 </t>
        </is>
      </c>
      <c r="E105" s="137" t="n">
        <v>1</v>
      </c>
      <c r="F105" s="137" t="n">
        <v>1</v>
      </c>
      <c r="G105" s="132" t="n">
        <v>12</v>
      </c>
      <c r="H105" s="132" t="n">
        <v>5</v>
      </c>
      <c r="I105" s="88" t="n">
        <v>149.656</v>
      </c>
      <c r="J105" s="128" t="n"/>
      <c r="K105" s="140" t="n">
        <v>38178000</v>
      </c>
      <c r="L105" s="76" t="inlineStr">
        <is>
          <t>VENDIDO</t>
        </is>
      </c>
      <c r="M105" s="137" t="inlineStr">
        <is>
          <t xml:space="preserve">NO </t>
        </is>
      </c>
      <c r="N105" s="230">
        <f>K105</f>
        <v/>
      </c>
      <c r="O105" s="60" t="n"/>
      <c r="P105" s="83" t="n"/>
      <c r="Q105" s="143" t="n"/>
      <c r="R105" s="144" t="n"/>
      <c r="S105" s="145" t="n"/>
      <c r="T105" s="85" t="n"/>
      <c r="U105" s="72">
        <f>IF($D105="","",IF(OR($F105&gt;1,ISNUMBER(SEARCH(" Y ",$D105)),(LEN($D105)-LEN(SUBSTITUTE(UPPER($D105),"LC","")))/2&gt;1),"MÚLTIPLE","INDIVIDUAL"))</f>
        <v/>
      </c>
      <c r="V105" s="72">
        <f>IF($D105="","",IF(AND(ISNUMBER(SEARCH(" Y ",$D105)),$F105&lt;2),"REVISAR # LOTES",""))</f>
        <v/>
      </c>
    </row>
    <row r="106" ht="15.75" customHeight="1" s="506">
      <c r="B106" s="43" t="n">
        <v>104</v>
      </c>
      <c r="C106" s="137" t="inlineStr">
        <is>
          <t xml:space="preserve">LA CEIBA </t>
        </is>
      </c>
      <c r="D106" s="137" t="inlineStr">
        <is>
          <t>LC1 - 12 - 6</t>
        </is>
      </c>
      <c r="E106" s="137" t="n">
        <v>1</v>
      </c>
      <c r="F106" s="137" t="n">
        <v>1</v>
      </c>
      <c r="G106" s="132" t="n">
        <v>12</v>
      </c>
      <c r="H106" s="132" t="n">
        <v>6</v>
      </c>
      <c r="I106" s="88" t="n">
        <v>190.8</v>
      </c>
      <c r="J106" s="128" t="n"/>
      <c r="K106" s="107" t="n">
        <v>48676000</v>
      </c>
      <c r="L106" s="76" t="inlineStr">
        <is>
          <t>DISPONIBLE</t>
        </is>
      </c>
      <c r="M106" s="137" t="n"/>
      <c r="N106" s="230">
        <f>K106</f>
        <v/>
      </c>
      <c r="O106" s="60" t="n"/>
      <c r="P106" s="83" t="n"/>
      <c r="Q106" s="143" t="n"/>
      <c r="R106" s="144" t="n"/>
      <c r="S106" s="145" t="n"/>
      <c r="T106" s="85" t="n"/>
      <c r="U106" s="72">
        <f>IF($D106="","",IF(OR($F106&gt;1,ISNUMBER(SEARCH(" Y ",$D106)),(LEN($D106)-LEN(SUBSTITUTE(UPPER($D106),"LC","")))/2&gt;1),"MÚLTIPLE","INDIVIDUAL"))</f>
        <v/>
      </c>
      <c r="V106" s="72">
        <f>IF($D106="","",IF(AND(ISNUMBER(SEARCH(" Y ",$D106)),$F106&lt;2),"REVISAR # LOTES",""))</f>
        <v/>
      </c>
    </row>
    <row r="107" ht="15.75" customHeight="1" s="506">
      <c r="B107" s="43" t="n">
        <v>105</v>
      </c>
      <c r="C107" s="137" t="inlineStr">
        <is>
          <t xml:space="preserve">LA CEIBA </t>
        </is>
      </c>
      <c r="D107" s="137" t="inlineStr">
        <is>
          <t xml:space="preserve">LC1 - 12 - 7 </t>
        </is>
      </c>
      <c r="E107" s="137" t="n">
        <v>1</v>
      </c>
      <c r="F107" s="137" t="n">
        <v>1</v>
      </c>
      <c r="G107" s="132" t="n">
        <v>12</v>
      </c>
      <c r="H107" s="132" t="n">
        <v>7</v>
      </c>
      <c r="I107" s="127" t="n">
        <v>98</v>
      </c>
      <c r="J107" s="128" t="n"/>
      <c r="K107" s="140" t="n">
        <v>25000000</v>
      </c>
      <c r="L107" s="76" t="inlineStr">
        <is>
          <t>VENDIDO</t>
        </is>
      </c>
      <c r="M107" s="137" t="inlineStr">
        <is>
          <t xml:space="preserve">NO </t>
        </is>
      </c>
      <c r="N107" s="230">
        <f>K107</f>
        <v/>
      </c>
      <c r="O107" s="60" t="n"/>
      <c r="P107" s="83" t="n"/>
      <c r="Q107" s="143" t="n"/>
      <c r="R107" s="144" t="n"/>
      <c r="S107" s="145" t="n"/>
      <c r="T107" s="85" t="n"/>
      <c r="U107" s="72">
        <f>IF($D107="","",IF(OR($F107&gt;1,ISNUMBER(SEARCH(" Y ",$D107)),(LEN($D107)-LEN(SUBSTITUTE(UPPER($D107),"LC","")))/2&gt;1),"MÚLTIPLE","INDIVIDUAL"))</f>
        <v/>
      </c>
      <c r="V107" s="72">
        <f>IF($D107="","",IF(AND(ISNUMBER(SEARCH(" Y ",$D107)),$F107&lt;2),"REVISAR # LOTES",""))</f>
        <v/>
      </c>
    </row>
    <row r="108" ht="15.75" customHeight="1" s="506">
      <c r="B108" s="43" t="n">
        <v>106</v>
      </c>
      <c r="C108" s="137" t="inlineStr">
        <is>
          <t xml:space="preserve">LA CEIBA </t>
        </is>
      </c>
      <c r="D108" s="137" t="inlineStr">
        <is>
          <t xml:space="preserve">LC1 - 12 - 8 </t>
        </is>
      </c>
      <c r="E108" s="137" t="n">
        <v>1</v>
      </c>
      <c r="F108" s="137" t="n">
        <v>1</v>
      </c>
      <c r="G108" s="132" t="n">
        <v>12</v>
      </c>
      <c r="H108" s="132" t="n">
        <v>8</v>
      </c>
      <c r="I108" s="127" t="n">
        <v>98</v>
      </c>
      <c r="J108" s="128" t="n"/>
      <c r="K108" s="140" t="n">
        <v>25000000</v>
      </c>
      <c r="L108" s="76" t="inlineStr">
        <is>
          <t>VENDIDO</t>
        </is>
      </c>
      <c r="M108" s="137" t="inlineStr">
        <is>
          <t xml:space="preserve">NO </t>
        </is>
      </c>
      <c r="N108" s="230">
        <f>K108</f>
        <v/>
      </c>
      <c r="O108" s="60" t="n"/>
      <c r="P108" s="83" t="n"/>
      <c r="Q108" s="143" t="n"/>
      <c r="R108" s="144" t="n"/>
      <c r="S108" s="145" t="n"/>
      <c r="T108" s="85" t="n"/>
      <c r="U108" s="72">
        <f>IF($D108="","",IF(OR($F108&gt;1,ISNUMBER(SEARCH(" Y ",$D108)),(LEN($D108)-LEN(SUBSTITUTE(UPPER($D108),"LC","")))/2&gt;1),"MÚLTIPLE","INDIVIDUAL"))</f>
        <v/>
      </c>
      <c r="V108" s="72">
        <f>IF($D108="","",IF(AND(ISNUMBER(SEARCH(" Y ",$D108)),$F108&lt;2),"REVISAR # LOTES",""))</f>
        <v/>
      </c>
    </row>
    <row r="109" ht="15.75" customHeight="1" s="506">
      <c r="B109" s="43" t="n">
        <v>107</v>
      </c>
      <c r="C109" s="137" t="inlineStr">
        <is>
          <t xml:space="preserve">LA CEIBA </t>
        </is>
      </c>
      <c r="D109" s="137" t="inlineStr">
        <is>
          <t xml:space="preserve">LC1 - 12 - 9 </t>
        </is>
      </c>
      <c r="E109" s="137" t="n">
        <v>1</v>
      </c>
      <c r="F109" s="137" t="n">
        <v>1</v>
      </c>
      <c r="G109" s="132" t="n">
        <v>12</v>
      </c>
      <c r="H109" s="132" t="n">
        <v>9</v>
      </c>
      <c r="I109" s="127" t="n">
        <v>98</v>
      </c>
      <c r="J109" s="128" t="n"/>
      <c r="K109" s="140" t="n">
        <v>25000000</v>
      </c>
      <c r="L109" s="76" t="inlineStr">
        <is>
          <t>VENDIDO</t>
        </is>
      </c>
      <c r="M109" s="137" t="inlineStr">
        <is>
          <t xml:space="preserve">NO </t>
        </is>
      </c>
      <c r="N109" s="230">
        <f>K109</f>
        <v/>
      </c>
      <c r="O109" s="60" t="n"/>
      <c r="P109" s="83" t="n"/>
      <c r="Q109" s="143" t="n"/>
      <c r="R109" s="144" t="n"/>
      <c r="S109" s="145" t="n"/>
      <c r="T109" s="85" t="n"/>
      <c r="U109" s="72">
        <f>IF($D109="","",IF(OR($F109&gt;1,ISNUMBER(SEARCH(" Y ",$D109)),(LEN($D109)-LEN(SUBSTITUTE(UPPER($D109),"LC","")))/2&gt;1),"MÚLTIPLE","INDIVIDUAL"))</f>
        <v/>
      </c>
      <c r="V109" s="72">
        <f>IF($D109="","",IF(AND(ISNUMBER(SEARCH(" Y ",$D109)),$F109&lt;2),"REVISAR # LOTES",""))</f>
        <v/>
      </c>
    </row>
    <row r="110" ht="15.75" customHeight="1" s="506">
      <c r="B110" s="43" t="n">
        <v>108</v>
      </c>
      <c r="C110" s="137" t="inlineStr">
        <is>
          <t xml:space="preserve">LA CEIBA </t>
        </is>
      </c>
      <c r="D110" s="137" t="inlineStr">
        <is>
          <t xml:space="preserve">LC1 - 12 - 10 </t>
        </is>
      </c>
      <c r="E110" s="137" t="n">
        <v>1</v>
      </c>
      <c r="F110" s="137" t="n">
        <v>1</v>
      </c>
      <c r="G110" s="132" t="n">
        <v>12</v>
      </c>
      <c r="H110" s="132" t="n">
        <v>10</v>
      </c>
      <c r="I110" s="127" t="n">
        <v>98</v>
      </c>
      <c r="J110" s="128" t="n"/>
      <c r="K110" s="140" t="n">
        <v>25000000</v>
      </c>
      <c r="L110" s="76" t="inlineStr">
        <is>
          <t>VENDIDO</t>
        </is>
      </c>
      <c r="M110" s="137" t="inlineStr">
        <is>
          <t xml:space="preserve">SI </t>
        </is>
      </c>
      <c r="N110" s="230">
        <f>K110</f>
        <v/>
      </c>
      <c r="O110" s="60" t="n"/>
      <c r="P110" s="83" t="n"/>
      <c r="Q110" s="143" t="n"/>
      <c r="R110" s="144" t="n"/>
      <c r="S110" s="145" t="n"/>
      <c r="T110" s="85" t="n"/>
      <c r="U110" s="72">
        <f>IF($D110="","",IF(OR($F110&gt;1,ISNUMBER(SEARCH(" Y ",$D110)),(LEN($D110)-LEN(SUBSTITUTE(UPPER($D110),"LC","")))/2&gt;1),"MÚLTIPLE","INDIVIDUAL"))</f>
        <v/>
      </c>
      <c r="V110" s="72">
        <f>IF($D110="","",IF(AND(ISNUMBER(SEARCH(" Y ",$D110)),$F110&lt;2),"REVISAR # LOTES",""))</f>
        <v/>
      </c>
    </row>
    <row r="111" ht="15.75" customHeight="1" s="506">
      <c r="B111" s="43" t="n">
        <v>109</v>
      </c>
      <c r="C111" s="137" t="inlineStr">
        <is>
          <t xml:space="preserve">LA CEIBA </t>
        </is>
      </c>
      <c r="D111" s="137" t="inlineStr">
        <is>
          <t xml:space="preserve">LC1 - 13 - 1 </t>
        </is>
      </c>
      <c r="E111" s="137" t="n">
        <v>1</v>
      </c>
      <c r="F111" s="137" t="n">
        <v>1</v>
      </c>
      <c r="G111" s="132" t="n">
        <v>13</v>
      </c>
      <c r="H111" s="132" t="n">
        <v>1</v>
      </c>
      <c r="I111" s="127" t="n">
        <v>98</v>
      </c>
      <c r="J111" s="128" t="n"/>
      <c r="K111" s="140" t="n">
        <v>30000000</v>
      </c>
      <c r="L111" s="76" t="inlineStr">
        <is>
          <t>EN NEGOCIACIÓN</t>
        </is>
      </c>
      <c r="M111" s="137" t="inlineStr">
        <is>
          <t xml:space="preserve">SI </t>
        </is>
      </c>
      <c r="N111" s="230">
        <f>K111</f>
        <v/>
      </c>
      <c r="O111" s="60" t="n"/>
      <c r="P111" s="83" t="n"/>
      <c r="Q111" s="143" t="n"/>
      <c r="R111" s="144" t="n"/>
      <c r="S111" s="145" t="n"/>
      <c r="T111" s="85" t="n"/>
      <c r="U111" s="72">
        <f>IF($D111="","",IF(OR($F111&gt;1,ISNUMBER(SEARCH(" Y ",$D111)),(LEN($D111)-LEN(SUBSTITUTE(UPPER($D111),"LC","")))/2&gt;1),"MÚLTIPLE","INDIVIDUAL"))</f>
        <v/>
      </c>
      <c r="V111" s="72">
        <f>IF($D111="","",IF(AND(ISNUMBER(SEARCH(" Y ",$D111)),$F111&lt;2),"REVISAR # LOTES",""))</f>
        <v/>
      </c>
    </row>
    <row r="112" ht="15.75" customHeight="1" s="506">
      <c r="B112" s="43" t="n">
        <v>110</v>
      </c>
      <c r="C112" s="137" t="inlineStr">
        <is>
          <t xml:space="preserve">LA CEIBA </t>
        </is>
      </c>
      <c r="D112" s="164" t="inlineStr">
        <is>
          <t xml:space="preserve">LC1 - 13 - 2 - 3 - 4 Y 5 </t>
        </is>
      </c>
      <c r="E112" s="137" t="n">
        <v>1</v>
      </c>
      <c r="F112" s="137" t="n">
        <v>4</v>
      </c>
      <c r="G112" s="132" t="n">
        <v>13</v>
      </c>
      <c r="H112" s="167" t="inlineStr">
        <is>
          <t xml:space="preserve">2 - 3 - 4 - 5 </t>
        </is>
      </c>
      <c r="I112" s="127" t="n">
        <v>495.502</v>
      </c>
      <c r="J112" s="128" t="n"/>
      <c r="K112" s="140" t="n">
        <v>124903000</v>
      </c>
      <c r="L112" s="76" t="inlineStr">
        <is>
          <t>VENDIDO</t>
        </is>
      </c>
      <c r="M112" s="137" t="inlineStr">
        <is>
          <t xml:space="preserve">SI </t>
        </is>
      </c>
      <c r="N112" s="230">
        <f>K112</f>
        <v/>
      </c>
      <c r="O112" s="60" t="n"/>
      <c r="P112" s="83" t="n"/>
      <c r="Q112" s="143" t="n"/>
      <c r="R112" s="144" t="n"/>
      <c r="S112" s="145" t="n"/>
      <c r="T112" s="85" t="n"/>
      <c r="U112" s="72">
        <f>IF($D112="","",IF(OR($F112&gt;1,ISNUMBER(SEARCH(" Y ",$D112)),(LEN($D112)-LEN(SUBSTITUTE(UPPER($D112),"LC","")))/2&gt;1),"MÚLTIPLE","INDIVIDUAL"))</f>
        <v/>
      </c>
      <c r="V112" s="72">
        <f>IF($D112="","",IF(AND(ISNUMBER(SEARCH(" Y ",$D112)),$F112&lt;2),"REVISAR # LOTES",""))</f>
        <v/>
      </c>
    </row>
    <row r="113" ht="15.75" customHeight="1" s="506">
      <c r="B113" s="43" t="n">
        <v>111</v>
      </c>
      <c r="C113" s="137" t="inlineStr">
        <is>
          <t xml:space="preserve">LA CEIBA </t>
        </is>
      </c>
      <c r="D113" s="137" t="inlineStr">
        <is>
          <t xml:space="preserve">LC1 - 13 - 6 </t>
        </is>
      </c>
      <c r="E113" s="137" t="n">
        <v>1</v>
      </c>
      <c r="F113" s="137" t="n">
        <v>1</v>
      </c>
      <c r="G113" s="132" t="n">
        <v>13</v>
      </c>
      <c r="H113" s="132" t="n">
        <v>6</v>
      </c>
      <c r="I113" s="88" t="n">
        <v>152.4</v>
      </c>
      <c r="J113" s="128" t="n"/>
      <c r="K113" s="107" t="n">
        <v>38872000</v>
      </c>
      <c r="L113" s="76" t="inlineStr">
        <is>
          <t>EN NEGOCIACIÓN</t>
        </is>
      </c>
      <c r="M113" s="137" t="n"/>
      <c r="N113" s="230">
        <f>K113</f>
        <v/>
      </c>
      <c r="O113" s="60" t="n"/>
      <c r="P113" s="83" t="n"/>
      <c r="Q113" s="143" t="n"/>
      <c r="R113" s="144" t="n"/>
      <c r="S113" s="145" t="n"/>
      <c r="T113" s="85" t="n"/>
      <c r="U113" s="72">
        <f>IF($D113="","",IF(OR($F113&gt;1,ISNUMBER(SEARCH(" Y ",$D113)),(LEN($D113)-LEN(SUBSTITUTE(UPPER($D113),"LC","")))/2&gt;1),"MÚLTIPLE","INDIVIDUAL"))</f>
        <v/>
      </c>
      <c r="V113" s="72">
        <f>IF($D113="","",IF(AND(ISNUMBER(SEARCH(" Y ",$D113)),$F113&lt;2),"REVISAR # LOTES",""))</f>
        <v/>
      </c>
    </row>
    <row r="114" ht="15.75" customHeight="1" s="506">
      <c r="B114" s="43" t="n">
        <v>112</v>
      </c>
      <c r="C114" s="137" t="inlineStr">
        <is>
          <t xml:space="preserve">LA CEIBA </t>
        </is>
      </c>
      <c r="D114" s="137" t="inlineStr">
        <is>
          <t xml:space="preserve">LC1 - 13 - 7 </t>
        </is>
      </c>
      <c r="E114" s="137" t="n">
        <v>1</v>
      </c>
      <c r="F114" s="137" t="n">
        <v>1</v>
      </c>
      <c r="G114" s="132" t="n">
        <v>13</v>
      </c>
      <c r="H114" s="132" t="n">
        <v>7</v>
      </c>
      <c r="I114" s="127" t="n">
        <v>98</v>
      </c>
      <c r="J114" s="128" t="n"/>
      <c r="K114" s="140" t="n">
        <v>25000000</v>
      </c>
      <c r="L114" s="76" t="inlineStr">
        <is>
          <t>EN NEGOCIACIÓN</t>
        </is>
      </c>
      <c r="M114" s="137" t="n"/>
      <c r="N114" s="230">
        <f>K114</f>
        <v/>
      </c>
      <c r="O114" s="60" t="n"/>
      <c r="P114" s="83" t="n"/>
      <c r="Q114" s="143" t="n"/>
      <c r="R114" s="144" t="n"/>
      <c r="S114" s="145" t="n"/>
      <c r="T114" s="85" t="n"/>
      <c r="U114" s="72">
        <f>IF($D114="","",IF(OR($F114&gt;1,ISNUMBER(SEARCH(" Y ",$D114)),(LEN($D114)-LEN(SUBSTITUTE(UPPER($D114),"LC","")))/2&gt;1),"MÚLTIPLE","INDIVIDUAL"))</f>
        <v/>
      </c>
      <c r="V114" s="72">
        <f>IF($D114="","",IF(AND(ISNUMBER(SEARCH(" Y ",$D114)),$F114&lt;2),"REVISAR # LOTES",""))</f>
        <v/>
      </c>
    </row>
    <row r="115" ht="15.75" customHeight="1" s="506">
      <c r="B115" s="43" t="n">
        <v>113</v>
      </c>
      <c r="C115" s="137" t="inlineStr">
        <is>
          <t xml:space="preserve">LA CEIBA </t>
        </is>
      </c>
      <c r="D115" s="137" t="inlineStr">
        <is>
          <t xml:space="preserve">LC1 - 13 - 8 </t>
        </is>
      </c>
      <c r="E115" s="137" t="n">
        <v>1</v>
      </c>
      <c r="F115" s="137" t="n">
        <v>1</v>
      </c>
      <c r="G115" s="132" t="n">
        <v>13</v>
      </c>
      <c r="H115" s="132" t="n">
        <v>8</v>
      </c>
      <c r="I115" s="127" t="n">
        <v>98</v>
      </c>
      <c r="J115" s="128" t="n"/>
      <c r="K115" s="140" t="n">
        <v>25000000</v>
      </c>
      <c r="L115" s="76" t="inlineStr">
        <is>
          <t>VENDIDO</t>
        </is>
      </c>
      <c r="M115" s="137" t="inlineStr">
        <is>
          <t xml:space="preserve">SI </t>
        </is>
      </c>
      <c r="N115" s="230">
        <f>K115</f>
        <v/>
      </c>
      <c r="O115" s="60" t="n"/>
      <c r="P115" s="83" t="n"/>
      <c r="Q115" s="143" t="n"/>
      <c r="R115" s="144" t="n"/>
      <c r="S115" s="145" t="n"/>
      <c r="T115" s="85" t="n"/>
      <c r="U115" s="72">
        <f>IF($D115="","",IF(OR($F115&gt;1,ISNUMBER(SEARCH(" Y ",$D115)),(LEN($D115)-LEN(SUBSTITUTE(UPPER($D115),"LC","")))/2&gt;1),"MÚLTIPLE","INDIVIDUAL"))</f>
        <v/>
      </c>
      <c r="V115" s="72">
        <f>IF($D115="","",IF(AND(ISNUMBER(SEARCH(" Y ",$D115)),$F115&lt;2),"REVISAR # LOTES",""))</f>
        <v/>
      </c>
    </row>
    <row r="116" ht="15.75" customHeight="1" s="506">
      <c r="B116" s="43" t="n">
        <v>114</v>
      </c>
      <c r="C116" s="137" t="inlineStr">
        <is>
          <t xml:space="preserve">LA CEIBA </t>
        </is>
      </c>
      <c r="D116" s="137" t="inlineStr">
        <is>
          <t xml:space="preserve">LC1 - 13 - 9 </t>
        </is>
      </c>
      <c r="E116" s="137" t="n">
        <v>1</v>
      </c>
      <c r="F116" s="137" t="n">
        <v>1</v>
      </c>
      <c r="G116" s="132" t="n">
        <v>13</v>
      </c>
      <c r="H116" s="132" t="n">
        <v>9</v>
      </c>
      <c r="I116" s="127" t="n">
        <v>233.888</v>
      </c>
      <c r="J116" s="128" t="n"/>
      <c r="K116" s="140" t="n">
        <v>25000000</v>
      </c>
      <c r="L116" s="76" t="inlineStr">
        <is>
          <t>VENDIDO</t>
        </is>
      </c>
      <c r="M116" s="137" t="inlineStr">
        <is>
          <t xml:space="preserve">SI </t>
        </is>
      </c>
      <c r="N116" s="230">
        <f>K116</f>
        <v/>
      </c>
      <c r="O116" s="60" t="n"/>
      <c r="P116" s="83" t="n"/>
      <c r="Q116" s="143" t="n"/>
      <c r="R116" s="144" t="n"/>
      <c r="S116" s="145" t="n"/>
      <c r="T116" s="85" t="n"/>
      <c r="U116" s="72">
        <f>IF($D116="","",IF(OR($F116&gt;1,ISNUMBER(SEARCH(" Y ",$D116)),(LEN($D116)-LEN(SUBSTITUTE(UPPER($D116),"LC","")))/2&gt;1),"MÚLTIPLE","INDIVIDUAL"))</f>
        <v/>
      </c>
      <c r="V116" s="72">
        <f>IF($D116="","",IF(AND(ISNUMBER(SEARCH(" Y ",$D116)),$F116&lt;2),"REVISAR # LOTES",""))</f>
        <v/>
      </c>
    </row>
    <row r="117" ht="15.75" customHeight="1" s="506">
      <c r="B117" s="43" t="n">
        <v>115</v>
      </c>
      <c r="C117" s="137" t="inlineStr">
        <is>
          <t xml:space="preserve">LA CEIBA </t>
        </is>
      </c>
      <c r="D117" s="137" t="inlineStr">
        <is>
          <t xml:space="preserve">LC1 - 13 - 10 </t>
        </is>
      </c>
      <c r="E117" s="137" t="n">
        <v>1</v>
      </c>
      <c r="F117" s="137" t="n">
        <v>1</v>
      </c>
      <c r="G117" s="132" t="n">
        <v>13</v>
      </c>
      <c r="H117" s="132" t="n">
        <v>10</v>
      </c>
      <c r="I117" s="127" t="n">
        <v>98</v>
      </c>
      <c r="J117" s="128" t="n"/>
      <c r="K117" s="140" t="n">
        <v>35000000</v>
      </c>
      <c r="L117" s="76" t="inlineStr">
        <is>
          <t>VENDIDO</t>
        </is>
      </c>
      <c r="M117" s="137" t="inlineStr">
        <is>
          <t xml:space="preserve">SI </t>
        </is>
      </c>
      <c r="N117" s="230">
        <f>K117</f>
        <v/>
      </c>
      <c r="O117" s="60" t="n"/>
      <c r="P117" s="83" t="n"/>
      <c r="Q117" s="143" t="n"/>
      <c r="R117" s="144" t="n"/>
      <c r="S117" s="145" t="n"/>
      <c r="T117" s="85" t="n"/>
      <c r="U117" s="72">
        <f>IF($D117="","",IF(OR($F117&gt;1,ISNUMBER(SEARCH(" Y ",$D117)),(LEN($D117)-LEN(SUBSTITUTE(UPPER($D117),"LC","")))/2&gt;1),"MÚLTIPLE","INDIVIDUAL"))</f>
        <v/>
      </c>
      <c r="V117" s="72">
        <f>IF($D117="","",IF(AND(ISNUMBER(SEARCH(" Y ",$D117)),$F117&lt;2),"REVISAR # LOTES",""))</f>
        <v/>
      </c>
    </row>
    <row r="118" ht="15.75" customHeight="1" s="506">
      <c r="B118" s="43" t="n">
        <v>116</v>
      </c>
      <c r="C118" s="137" t="inlineStr">
        <is>
          <t xml:space="preserve">LA CEIBA </t>
        </is>
      </c>
      <c r="D118" s="137" t="inlineStr">
        <is>
          <t>LC1 - 14 - 1</t>
        </is>
      </c>
      <c r="E118" s="137" t="n">
        <v>1</v>
      </c>
      <c r="F118" s="137" t="n">
        <v>1</v>
      </c>
      <c r="G118" s="132" t="n">
        <v>14</v>
      </c>
      <c r="H118" s="132" t="n">
        <v>1</v>
      </c>
      <c r="I118" s="88" t="n">
        <v>163.3</v>
      </c>
      <c r="J118" s="128" t="n"/>
      <c r="K118" s="107" t="n">
        <v>41670000</v>
      </c>
      <c r="L118" s="76" t="inlineStr">
        <is>
          <t>VENDIDO</t>
        </is>
      </c>
      <c r="M118" s="137" t="n"/>
      <c r="N118" s="230">
        <f>K118</f>
        <v/>
      </c>
      <c r="O118" s="60" t="n"/>
      <c r="P118" s="83" t="n"/>
      <c r="Q118" s="143" t="n"/>
      <c r="R118" s="144" t="n"/>
      <c r="S118" s="145" t="n"/>
      <c r="T118" s="85" t="n"/>
      <c r="U118" s="72">
        <f>IF($D118="","",IF(OR($F118&gt;1,ISNUMBER(SEARCH(" Y ",$D118)),(LEN($D118)-LEN(SUBSTITUTE(UPPER($D118),"LC","")))/2&gt;1),"MÚLTIPLE","INDIVIDUAL"))</f>
        <v/>
      </c>
      <c r="V118" s="72">
        <f>IF($D118="","",IF(AND(ISNUMBER(SEARCH(" Y ",$D118)),$F118&lt;2),"REVISAR # LOTES",""))</f>
        <v/>
      </c>
    </row>
    <row r="119" ht="15.75" customHeight="1" s="506">
      <c r="B119" s="43" t="n">
        <v>117</v>
      </c>
      <c r="C119" s="137" t="inlineStr">
        <is>
          <t xml:space="preserve">LA CEIBA </t>
        </is>
      </c>
      <c r="D119" s="137" t="inlineStr">
        <is>
          <t xml:space="preserve">LC1 - 14 - 2 </t>
        </is>
      </c>
      <c r="E119" s="137" t="n">
        <v>1</v>
      </c>
      <c r="F119" s="137" t="n">
        <v>1</v>
      </c>
      <c r="G119" s="132" t="n">
        <v>14</v>
      </c>
      <c r="H119" s="132" t="n">
        <v>2</v>
      </c>
      <c r="I119" s="127" t="n">
        <v>98</v>
      </c>
      <c r="J119" s="128" t="n"/>
      <c r="K119" s="140" t="n">
        <v>25000000</v>
      </c>
      <c r="L119" s="76" t="inlineStr">
        <is>
          <t>VENDIDO</t>
        </is>
      </c>
      <c r="M119" s="137" t="inlineStr">
        <is>
          <t xml:space="preserve">NO </t>
        </is>
      </c>
      <c r="N119" s="230">
        <f>K119</f>
        <v/>
      </c>
      <c r="O119" s="60" t="n"/>
      <c r="P119" s="83" t="n"/>
      <c r="Q119" s="143" t="n"/>
      <c r="R119" s="144" t="n"/>
      <c r="S119" s="145" t="n"/>
      <c r="T119" s="85" t="n"/>
      <c r="U119" s="72">
        <f>IF($D119="","",IF(OR($F119&gt;1,ISNUMBER(SEARCH(" Y ",$D119)),(LEN($D119)-LEN(SUBSTITUTE(UPPER($D119),"LC","")))/2&gt;1),"MÚLTIPLE","INDIVIDUAL"))</f>
        <v/>
      </c>
      <c r="V119" s="72">
        <f>IF($D119="","",IF(AND(ISNUMBER(SEARCH(" Y ",$D119)),$F119&lt;2),"REVISAR # LOTES",""))</f>
        <v/>
      </c>
    </row>
    <row r="120" ht="15.75" customHeight="1" s="506">
      <c r="B120" s="43" t="n">
        <v>118</v>
      </c>
      <c r="C120" s="137" t="inlineStr">
        <is>
          <t xml:space="preserve">LA CEIBA </t>
        </is>
      </c>
      <c r="D120" s="137" t="inlineStr">
        <is>
          <t xml:space="preserve">LC1 - 14 - 3 </t>
        </is>
      </c>
      <c r="E120" s="137" t="n">
        <v>1</v>
      </c>
      <c r="F120" s="137" t="n">
        <v>1</v>
      </c>
      <c r="G120" s="132" t="n">
        <v>14</v>
      </c>
      <c r="H120" s="132" t="n">
        <v>3</v>
      </c>
      <c r="I120" s="127" t="n">
        <v>98</v>
      </c>
      <c r="J120" s="128" t="n"/>
      <c r="K120" s="140" t="n">
        <v>25000000</v>
      </c>
      <c r="L120" s="76" t="inlineStr">
        <is>
          <t>VENDIDO</t>
        </is>
      </c>
      <c r="M120" s="137" t="inlineStr">
        <is>
          <t xml:space="preserve">SI </t>
        </is>
      </c>
      <c r="N120" s="230">
        <f>K120</f>
        <v/>
      </c>
      <c r="O120" s="60" t="n"/>
      <c r="P120" s="83" t="n"/>
      <c r="Q120" s="143" t="n"/>
      <c r="R120" s="144" t="n"/>
      <c r="S120" s="145" t="n"/>
      <c r="T120" s="85" t="n"/>
      <c r="U120" s="72">
        <f>IF($D120="","",IF(OR($F120&gt;1,ISNUMBER(SEARCH(" Y ",$D120)),(LEN($D120)-LEN(SUBSTITUTE(UPPER($D120),"LC","")))/2&gt;1),"MÚLTIPLE","INDIVIDUAL"))</f>
        <v/>
      </c>
      <c r="V120" s="72">
        <f>IF($D120="","",IF(AND(ISNUMBER(SEARCH(" Y ",$D120)),$F120&lt;2),"REVISAR # LOTES",""))</f>
        <v/>
      </c>
    </row>
    <row r="121" ht="15.75" customHeight="1" s="506">
      <c r="B121" s="43" t="n">
        <v>119</v>
      </c>
      <c r="C121" s="137" t="inlineStr">
        <is>
          <t xml:space="preserve">LA CEIBA </t>
        </is>
      </c>
      <c r="D121" s="137" t="inlineStr">
        <is>
          <t xml:space="preserve">LC1 - 14 - 4 </t>
        </is>
      </c>
      <c r="E121" s="137" t="n">
        <v>1</v>
      </c>
      <c r="F121" s="137" t="n">
        <v>1</v>
      </c>
      <c r="G121" s="132" t="n">
        <v>14</v>
      </c>
      <c r="H121" s="132" t="n">
        <v>4</v>
      </c>
      <c r="I121" s="127" t="n">
        <v>98</v>
      </c>
      <c r="J121" s="128" t="n"/>
      <c r="K121" s="140" t="n">
        <v>25000000</v>
      </c>
      <c r="L121" s="76" t="inlineStr">
        <is>
          <t>VENDIDO</t>
        </is>
      </c>
      <c r="M121" s="137" t="inlineStr">
        <is>
          <t xml:space="preserve">NO </t>
        </is>
      </c>
      <c r="N121" s="230">
        <f>K121</f>
        <v/>
      </c>
      <c r="O121" s="60" t="n"/>
      <c r="P121" s="83" t="n"/>
      <c r="Q121" s="143" t="n"/>
      <c r="R121" s="144" t="n"/>
      <c r="S121" s="145" t="n"/>
      <c r="T121" s="85" t="n"/>
      <c r="U121" s="72">
        <f>IF($D121="","",IF(OR($F121&gt;1,ISNUMBER(SEARCH(" Y ",$D121)),(LEN($D121)-LEN(SUBSTITUTE(UPPER($D121),"LC","")))/2&gt;1),"MÚLTIPLE","INDIVIDUAL"))</f>
        <v/>
      </c>
      <c r="V121" s="72">
        <f>IF($D121="","",IF(AND(ISNUMBER(SEARCH(" Y ",$D121)),$F121&lt;2),"REVISAR # LOTES",""))</f>
        <v/>
      </c>
    </row>
    <row r="122" ht="15.75" customHeight="1" s="506">
      <c r="B122" s="43" t="n">
        <v>120</v>
      </c>
      <c r="C122" s="137" t="inlineStr">
        <is>
          <t xml:space="preserve">LA CEIBA </t>
        </is>
      </c>
      <c r="D122" s="137" t="inlineStr">
        <is>
          <t xml:space="preserve">LC1 - 14 - 5 </t>
        </is>
      </c>
      <c r="E122" s="137" t="n">
        <v>1</v>
      </c>
      <c r="F122" s="137" t="n">
        <v>1</v>
      </c>
      <c r="G122" s="132" t="n">
        <v>14</v>
      </c>
      <c r="H122" s="132" t="n">
        <v>5</v>
      </c>
      <c r="I122" s="127" t="n">
        <v>98</v>
      </c>
      <c r="J122" s="128" t="n"/>
      <c r="K122" s="140" t="n">
        <v>25000000</v>
      </c>
      <c r="L122" s="76" t="inlineStr">
        <is>
          <t>VENDIDO</t>
        </is>
      </c>
      <c r="M122" s="137" t="inlineStr">
        <is>
          <t xml:space="preserve">NO </t>
        </is>
      </c>
      <c r="N122" s="230">
        <f>K122</f>
        <v/>
      </c>
      <c r="O122" s="60" t="n"/>
      <c r="P122" s="83" t="n"/>
      <c r="Q122" s="143" t="n"/>
      <c r="R122" s="144" t="n"/>
      <c r="S122" s="145" t="n"/>
      <c r="T122" s="85" t="n"/>
      <c r="U122" s="72">
        <f>IF($D122="","",IF(OR($F122&gt;1,ISNUMBER(SEARCH(" Y ",$D122)),(LEN($D122)-LEN(SUBSTITUTE(UPPER($D122),"LC","")))/2&gt;1),"MÚLTIPLE","INDIVIDUAL"))</f>
        <v/>
      </c>
      <c r="V122" s="72">
        <f>IF($D122="","",IF(AND(ISNUMBER(SEARCH(" Y ",$D122)),$F122&lt;2),"REVISAR # LOTES",""))</f>
        <v/>
      </c>
    </row>
    <row r="123" ht="15.75" customHeight="1" s="506">
      <c r="B123" s="43" t="n">
        <v>121</v>
      </c>
      <c r="C123" s="137" t="inlineStr">
        <is>
          <t xml:space="preserve">LA CEIBA </t>
        </is>
      </c>
      <c r="D123" s="137" t="inlineStr">
        <is>
          <t xml:space="preserve">LC1 - 14 - 6 </t>
        </is>
      </c>
      <c r="E123" s="137" t="n">
        <v>1</v>
      </c>
      <c r="F123" s="137" t="n">
        <v>1</v>
      </c>
      <c r="G123" s="132" t="n">
        <v>14</v>
      </c>
      <c r="H123" s="132" t="n">
        <v>6</v>
      </c>
      <c r="I123" s="127" t="n">
        <v>98</v>
      </c>
      <c r="J123" s="128" t="n"/>
      <c r="K123" s="140" t="n">
        <v>25000000</v>
      </c>
      <c r="L123" s="76" t="inlineStr">
        <is>
          <t>VENDIDO</t>
        </is>
      </c>
      <c r="M123" s="137" t="n"/>
      <c r="N123" s="230">
        <f>K123</f>
        <v/>
      </c>
      <c r="O123" s="60" t="n"/>
      <c r="P123" s="83" t="n"/>
      <c r="Q123" s="143" t="n"/>
      <c r="R123" s="144" t="n"/>
      <c r="S123" s="145" t="n"/>
      <c r="T123" s="85" t="n"/>
      <c r="U123" s="72">
        <f>IF($D123="","",IF(OR($F123&gt;1,ISNUMBER(SEARCH(" Y ",$D123)),(LEN($D123)-LEN(SUBSTITUTE(UPPER($D123),"LC","")))/2&gt;1),"MÚLTIPLE","INDIVIDUAL"))</f>
        <v/>
      </c>
      <c r="V123" s="72">
        <f>IF($D123="","",IF(AND(ISNUMBER(SEARCH(" Y ",$D123)),$F123&lt;2),"REVISAR # LOTES",""))</f>
        <v/>
      </c>
    </row>
    <row r="124" ht="15.75" customHeight="1" s="506">
      <c r="B124" s="43" t="n">
        <v>122</v>
      </c>
      <c r="C124" s="137" t="inlineStr">
        <is>
          <t xml:space="preserve">LA CEIBA </t>
        </is>
      </c>
      <c r="D124" s="137" t="inlineStr">
        <is>
          <t xml:space="preserve">LC1 - 14 - 7 </t>
        </is>
      </c>
      <c r="E124" s="137" t="n">
        <v>1</v>
      </c>
      <c r="F124" s="137" t="n">
        <v>1</v>
      </c>
      <c r="G124" s="132" t="n">
        <v>14</v>
      </c>
      <c r="H124" s="132" t="n">
        <v>7</v>
      </c>
      <c r="I124" s="127" t="n">
        <v>98</v>
      </c>
      <c r="J124" s="128" t="n"/>
      <c r="K124" s="140" t="n">
        <v>25000000</v>
      </c>
      <c r="L124" s="76" t="inlineStr">
        <is>
          <t>VENDIDO</t>
        </is>
      </c>
      <c r="M124" s="137" t="inlineStr">
        <is>
          <t xml:space="preserve">NO </t>
        </is>
      </c>
      <c r="N124" s="230">
        <f>K124</f>
        <v/>
      </c>
      <c r="O124" s="60" t="n"/>
      <c r="P124" s="83" t="n"/>
      <c r="Q124" s="143" t="n"/>
      <c r="R124" s="144" t="n"/>
      <c r="S124" s="145" t="n"/>
      <c r="T124" s="85" t="n"/>
      <c r="U124" s="72">
        <f>IF($D124="","",IF(OR($F124&gt;1,ISNUMBER(SEARCH(" Y ",$D124)),(LEN($D124)-LEN(SUBSTITUTE(UPPER($D124),"LC","")))/2&gt;1),"MÚLTIPLE","INDIVIDUAL"))</f>
        <v/>
      </c>
      <c r="V124" s="72">
        <f>IF($D124="","",IF(AND(ISNUMBER(SEARCH(" Y ",$D124)),$F124&lt;2),"REVISAR # LOTES",""))</f>
        <v/>
      </c>
    </row>
    <row r="125" ht="15.75" customHeight="1" s="506">
      <c r="B125" s="43" t="n">
        <v>123</v>
      </c>
      <c r="C125" s="137" t="inlineStr">
        <is>
          <t xml:space="preserve">LA CEIBA </t>
        </is>
      </c>
      <c r="D125" s="137" t="inlineStr">
        <is>
          <t xml:space="preserve">LC1 - 14 - 8 </t>
        </is>
      </c>
      <c r="E125" s="137" t="n">
        <v>1</v>
      </c>
      <c r="F125" s="137" t="n">
        <v>1</v>
      </c>
      <c r="G125" s="132" t="n">
        <v>14</v>
      </c>
      <c r="H125" s="132" t="n">
        <v>8</v>
      </c>
      <c r="I125" s="127" t="n">
        <v>98</v>
      </c>
      <c r="J125" s="128" t="n"/>
      <c r="K125" s="140" t="n">
        <v>25000000</v>
      </c>
      <c r="L125" s="76" t="inlineStr">
        <is>
          <t>VENDIDO</t>
        </is>
      </c>
      <c r="M125" s="137" t="inlineStr">
        <is>
          <t xml:space="preserve">SI </t>
        </is>
      </c>
      <c r="N125" s="230">
        <f>K125</f>
        <v/>
      </c>
      <c r="O125" s="60" t="n"/>
      <c r="P125" s="83" t="n"/>
      <c r="Q125" s="143" t="n"/>
      <c r="R125" s="144" t="n"/>
      <c r="S125" s="145" t="n"/>
      <c r="T125" s="85" t="n"/>
      <c r="U125" s="72">
        <f>IF($D125="","",IF(OR($F125&gt;1,ISNUMBER(SEARCH(" Y ",$D125)),(LEN($D125)-LEN(SUBSTITUTE(UPPER($D125),"LC","")))/2&gt;1),"MÚLTIPLE","INDIVIDUAL"))</f>
        <v/>
      </c>
      <c r="V125" s="72">
        <f>IF($D125="","",IF(AND(ISNUMBER(SEARCH(" Y ",$D125)),$F125&lt;2),"REVISAR # LOTES",""))</f>
        <v/>
      </c>
    </row>
    <row r="126" ht="15.75" customHeight="1" s="506">
      <c r="B126" s="43" t="n">
        <v>124</v>
      </c>
      <c r="C126" s="137" t="inlineStr">
        <is>
          <t xml:space="preserve">LA CEIBA </t>
        </is>
      </c>
      <c r="D126" s="137" t="inlineStr">
        <is>
          <t xml:space="preserve">LC1 - 14 - 9 </t>
        </is>
      </c>
      <c r="E126" s="137" t="n">
        <v>1</v>
      </c>
      <c r="F126" s="137" t="n">
        <v>1</v>
      </c>
      <c r="G126" s="132" t="n">
        <v>14</v>
      </c>
      <c r="H126" s="132" t="n">
        <v>9</v>
      </c>
      <c r="I126" s="127" t="n">
        <v>98</v>
      </c>
      <c r="J126" s="128" t="n"/>
      <c r="K126" s="140" t="n">
        <v>25000000</v>
      </c>
      <c r="L126" s="76" t="inlineStr">
        <is>
          <t>VENDIDO</t>
        </is>
      </c>
      <c r="M126" s="137" t="inlineStr">
        <is>
          <t xml:space="preserve">NO </t>
        </is>
      </c>
      <c r="N126" s="230">
        <f>K126</f>
        <v/>
      </c>
      <c r="O126" s="60" t="n"/>
      <c r="P126" s="83" t="n"/>
      <c r="Q126" s="143" t="n"/>
      <c r="R126" s="144" t="n"/>
      <c r="S126" s="145" t="n"/>
      <c r="T126" s="85" t="n"/>
      <c r="U126" s="72">
        <f>IF($D126="","",IF(OR($F126&gt;1,ISNUMBER(SEARCH(" Y ",$D126)),(LEN($D126)-LEN(SUBSTITUTE(UPPER($D126),"LC","")))/2&gt;1),"MÚLTIPLE","INDIVIDUAL"))</f>
        <v/>
      </c>
      <c r="V126" s="72">
        <f>IF($D126="","",IF(AND(ISNUMBER(SEARCH(" Y ",$D126)),$F126&lt;2),"REVISAR # LOTES",""))</f>
        <v/>
      </c>
    </row>
    <row r="127" ht="15.75" customHeight="1" s="506">
      <c r="B127" s="43" t="n">
        <v>125</v>
      </c>
      <c r="C127" s="137" t="inlineStr">
        <is>
          <t xml:space="preserve">LA CEIBA </t>
        </is>
      </c>
      <c r="D127" s="137" t="inlineStr">
        <is>
          <t xml:space="preserve">LC1 - 14 - 10 </t>
        </is>
      </c>
      <c r="E127" s="137" t="n">
        <v>1</v>
      </c>
      <c r="F127" s="137" t="n">
        <v>1</v>
      </c>
      <c r="G127" s="132" t="n">
        <v>14</v>
      </c>
      <c r="H127" s="132" t="n">
        <v>10</v>
      </c>
      <c r="I127" s="127" t="n">
        <v>98</v>
      </c>
      <c r="J127" s="128" t="n"/>
      <c r="K127" s="140" t="n">
        <v>25000000</v>
      </c>
      <c r="L127" s="76" t="inlineStr">
        <is>
          <t>VENDIDO</t>
        </is>
      </c>
      <c r="M127" s="137" t="inlineStr">
        <is>
          <t xml:space="preserve">NO </t>
        </is>
      </c>
      <c r="N127" s="230">
        <f>K127</f>
        <v/>
      </c>
      <c r="O127" s="60" t="n"/>
      <c r="P127" s="83" t="n"/>
      <c r="Q127" s="143" t="n"/>
      <c r="R127" s="144" t="n"/>
      <c r="S127" s="145" t="n"/>
      <c r="T127" s="85" t="n"/>
      <c r="U127" s="72">
        <f>IF($D127="","",IF(OR($F127&gt;1,ISNUMBER(SEARCH(" Y ",$D127)),(LEN($D127)-LEN(SUBSTITUTE(UPPER($D127),"LC","")))/2&gt;1),"MÚLTIPLE","INDIVIDUAL"))</f>
        <v/>
      </c>
      <c r="V127" s="72">
        <f>IF($D127="","",IF(AND(ISNUMBER(SEARCH(" Y ",$D127)),$F127&lt;2),"REVISAR # LOTES",""))</f>
        <v/>
      </c>
    </row>
    <row r="128" ht="15.75" customHeight="1" s="506">
      <c r="B128" s="43" t="n">
        <v>126</v>
      </c>
      <c r="C128" s="137" t="inlineStr">
        <is>
          <t xml:space="preserve">LA CEIBA </t>
        </is>
      </c>
      <c r="D128" s="137" t="inlineStr">
        <is>
          <t xml:space="preserve">LC1 - 14 - 11 Y 12 </t>
        </is>
      </c>
      <c r="E128" s="137" t="n">
        <v>1</v>
      </c>
      <c r="F128" s="137" t="n">
        <v>2</v>
      </c>
      <c r="G128" s="132" t="n">
        <v>14</v>
      </c>
      <c r="H128" s="132" t="inlineStr">
        <is>
          <t>11 - 12</t>
        </is>
      </c>
      <c r="I128" s="127" t="n">
        <v>196</v>
      </c>
      <c r="J128" s="128" t="n"/>
      <c r="K128" s="140" t="n">
        <v>55000000</v>
      </c>
      <c r="L128" s="76" t="inlineStr">
        <is>
          <t>VENDIDO</t>
        </is>
      </c>
      <c r="M128" s="137" t="inlineStr">
        <is>
          <t xml:space="preserve">SI </t>
        </is>
      </c>
      <c r="N128" s="230">
        <f>K128</f>
        <v/>
      </c>
      <c r="O128" s="60" t="n"/>
      <c r="P128" s="83" t="n"/>
      <c r="Q128" s="143" t="n"/>
      <c r="R128" s="144" t="n"/>
      <c r="S128" s="145" t="n"/>
      <c r="T128" s="85" t="n"/>
      <c r="U128" s="72">
        <f>IF($D128="","",IF(OR($F128&gt;1,ISNUMBER(SEARCH(" Y ",$D128)),(LEN($D128)-LEN(SUBSTITUTE(UPPER($D128),"LC","")))/2&gt;1),"MÚLTIPLE","INDIVIDUAL"))</f>
        <v/>
      </c>
      <c r="V128" s="72">
        <f>IF($D128="","",IF(AND(ISNUMBER(SEARCH(" Y ",$D128)),$F128&lt;2),"REVISAR # LOTES",""))</f>
        <v/>
      </c>
    </row>
    <row r="129" ht="15.75" customHeight="1" s="506">
      <c r="B129" s="43" t="n">
        <v>127</v>
      </c>
      <c r="C129" s="137" t="inlineStr">
        <is>
          <t xml:space="preserve">LA CEIBA </t>
        </is>
      </c>
      <c r="D129" s="137" t="inlineStr">
        <is>
          <t xml:space="preserve">LC1 - 14 - 13 Y 14 </t>
        </is>
      </c>
      <c r="E129" s="137" t="n">
        <v>1</v>
      </c>
      <c r="F129" s="137" t="n">
        <v>2</v>
      </c>
      <c r="G129" s="132" t="n">
        <v>14</v>
      </c>
      <c r="H129" s="132" t="inlineStr">
        <is>
          <t>13 - 14</t>
        </is>
      </c>
      <c r="I129" s="127" t="n">
        <v>196</v>
      </c>
      <c r="J129" s="128" t="n"/>
      <c r="K129" s="140" t="n">
        <v>55000000</v>
      </c>
      <c r="L129" s="76" t="inlineStr">
        <is>
          <t>VENDIDO</t>
        </is>
      </c>
      <c r="M129" s="137" t="inlineStr">
        <is>
          <t xml:space="preserve">SI </t>
        </is>
      </c>
      <c r="N129" s="230">
        <f>K129</f>
        <v/>
      </c>
      <c r="O129" s="60" t="n"/>
      <c r="P129" s="83" t="n"/>
      <c r="Q129" s="143" t="n"/>
      <c r="R129" s="144" t="n"/>
      <c r="S129" s="145" t="n"/>
      <c r="T129" s="85" t="n"/>
      <c r="U129" s="72">
        <f>IF($D129="","",IF(OR($F129&gt;1,ISNUMBER(SEARCH(" Y ",$D129)),(LEN($D129)-LEN(SUBSTITUTE(UPPER($D129),"LC","")))/2&gt;1),"MÚLTIPLE","INDIVIDUAL"))</f>
        <v/>
      </c>
      <c r="V129" s="72">
        <f>IF($D129="","",IF(AND(ISNUMBER(SEARCH(" Y ",$D129)),$F129&lt;2),"REVISAR # LOTES",""))</f>
        <v/>
      </c>
    </row>
    <row r="130" ht="15.75" customHeight="1" s="506">
      <c r="B130" s="43" t="n">
        <v>128</v>
      </c>
      <c r="C130" s="137" t="inlineStr">
        <is>
          <t xml:space="preserve">LA CEIBA </t>
        </is>
      </c>
      <c r="D130" s="137" t="inlineStr">
        <is>
          <t xml:space="preserve">LC1 - 14 - 15 </t>
        </is>
      </c>
      <c r="E130" s="137" t="n">
        <v>1</v>
      </c>
      <c r="F130" s="137" t="n">
        <v>1</v>
      </c>
      <c r="G130" s="132" t="n">
        <v>14</v>
      </c>
      <c r="H130" s="132" t="n">
        <v>15</v>
      </c>
      <c r="I130" s="127" t="n">
        <v>98</v>
      </c>
      <c r="J130" s="128" t="n"/>
      <c r="K130" s="140" t="n">
        <v>28000000</v>
      </c>
      <c r="L130" s="76" t="inlineStr">
        <is>
          <t>VENDIDO</t>
        </is>
      </c>
      <c r="M130" s="137" t="inlineStr">
        <is>
          <t xml:space="preserve">SI </t>
        </is>
      </c>
      <c r="N130" s="230">
        <f>K130</f>
        <v/>
      </c>
      <c r="O130" s="60" t="n"/>
      <c r="P130" s="83" t="n"/>
      <c r="Q130" s="143" t="n"/>
      <c r="R130" s="144" t="n"/>
      <c r="S130" s="145" t="n"/>
      <c r="T130" s="85" t="n"/>
      <c r="U130" s="72">
        <f>IF($D130="","",IF(OR($F130&gt;1,ISNUMBER(SEARCH(" Y ",$D130)),(LEN($D130)-LEN(SUBSTITUTE(UPPER($D130),"LC","")))/2&gt;1),"MÚLTIPLE","INDIVIDUAL"))</f>
        <v/>
      </c>
      <c r="V130" s="72">
        <f>IF($D130="","",IF(AND(ISNUMBER(SEARCH(" Y ",$D130)),$F130&lt;2),"REVISAR # LOTES",""))</f>
        <v/>
      </c>
    </row>
    <row r="131" ht="15.75" customHeight="1" s="506">
      <c r="B131" s="43" t="n">
        <v>129</v>
      </c>
      <c r="C131" s="137" t="inlineStr">
        <is>
          <t xml:space="preserve">LA CEIBA </t>
        </is>
      </c>
      <c r="D131" s="137" t="inlineStr">
        <is>
          <t xml:space="preserve">LC1 - 14 - 16 </t>
        </is>
      </c>
      <c r="E131" s="137" t="n">
        <v>1</v>
      </c>
      <c r="F131" s="137" t="n">
        <v>1</v>
      </c>
      <c r="G131" s="132" t="n">
        <v>14</v>
      </c>
      <c r="H131" s="132" t="n">
        <v>16</v>
      </c>
      <c r="I131" s="127" t="n">
        <v>98</v>
      </c>
      <c r="J131" s="128" t="n"/>
      <c r="K131" s="140" t="n">
        <v>25000000</v>
      </c>
      <c r="L131" s="76" t="inlineStr">
        <is>
          <t>VENDIDO</t>
        </is>
      </c>
      <c r="M131" s="137" t="inlineStr">
        <is>
          <t xml:space="preserve">SI </t>
        </is>
      </c>
      <c r="N131" s="230">
        <f>K131</f>
        <v/>
      </c>
      <c r="O131" s="60" t="n"/>
      <c r="P131" s="83" t="n"/>
      <c r="Q131" s="143" t="n"/>
      <c r="R131" s="144" t="n"/>
      <c r="S131" s="145" t="n"/>
      <c r="T131" s="85" t="n"/>
      <c r="U131" s="72">
        <f>IF($D131="","",IF(OR($F131&gt;1,ISNUMBER(SEARCH(" Y ",$D131)),(LEN($D131)-LEN(SUBSTITUTE(UPPER($D131),"LC","")))/2&gt;1),"MÚLTIPLE","INDIVIDUAL"))</f>
        <v/>
      </c>
      <c r="V131" s="72">
        <f>IF($D131="","",IF(AND(ISNUMBER(SEARCH(" Y ",$D131)),$F131&lt;2),"REVISAR # LOTES",""))</f>
        <v/>
      </c>
    </row>
    <row r="132" ht="15.75" customHeight="1" s="506">
      <c r="B132" s="43" t="n">
        <v>130</v>
      </c>
      <c r="C132" s="137" t="inlineStr">
        <is>
          <t xml:space="preserve">LA CEIBA </t>
        </is>
      </c>
      <c r="D132" s="137" t="inlineStr">
        <is>
          <t xml:space="preserve">LC1 - 14 - 17 </t>
        </is>
      </c>
      <c r="E132" s="137" t="n">
        <v>1</v>
      </c>
      <c r="F132" s="137" t="n">
        <v>1</v>
      </c>
      <c r="G132" s="132" t="n">
        <v>14</v>
      </c>
      <c r="H132" s="132" t="n">
        <v>17</v>
      </c>
      <c r="I132" s="127" t="n">
        <v>98</v>
      </c>
      <c r="J132" s="128" t="n"/>
      <c r="K132" s="140" t="n">
        <v>25000000</v>
      </c>
      <c r="L132" s="76" t="inlineStr">
        <is>
          <t>VENDIDO</t>
        </is>
      </c>
      <c r="M132" s="137" t="inlineStr">
        <is>
          <t xml:space="preserve">NO </t>
        </is>
      </c>
      <c r="N132" s="230">
        <f>K132</f>
        <v/>
      </c>
      <c r="O132" s="60" t="n"/>
      <c r="P132" s="83" t="n"/>
      <c r="Q132" s="143" t="n"/>
      <c r="R132" s="144" t="n"/>
      <c r="S132" s="145" t="n"/>
      <c r="T132" s="85" t="n"/>
      <c r="U132" s="72">
        <f>IF($D132="","",IF(OR($F132&gt;1,ISNUMBER(SEARCH(" Y ",$D132)),(LEN($D132)-LEN(SUBSTITUTE(UPPER($D132),"LC","")))/2&gt;1),"MÚLTIPLE","INDIVIDUAL"))</f>
        <v/>
      </c>
      <c r="V132" s="72">
        <f>IF($D132="","",IF(AND(ISNUMBER(SEARCH(" Y ",$D132)),$F132&lt;2),"REVISAR # LOTES",""))</f>
        <v/>
      </c>
    </row>
    <row r="133" ht="15.75" customHeight="1" s="506">
      <c r="B133" s="43" t="n">
        <v>131</v>
      </c>
      <c r="C133" s="137" t="inlineStr">
        <is>
          <t xml:space="preserve">LA CEIBA </t>
        </is>
      </c>
      <c r="D133" s="164" t="inlineStr">
        <is>
          <t xml:space="preserve">LC1 - 14 - 18 - 19 Y 20 </t>
        </is>
      </c>
      <c r="E133" s="137" t="n">
        <v>1</v>
      </c>
      <c r="F133" s="137" t="n">
        <v>3</v>
      </c>
      <c r="G133" s="132" t="n">
        <v>14</v>
      </c>
      <c r="H133" s="167" t="inlineStr">
        <is>
          <t xml:space="preserve">18 - 19 - 20 </t>
        </is>
      </c>
      <c r="I133" s="127" t="n">
        <v>294</v>
      </c>
      <c r="J133" s="128" t="n"/>
      <c r="K133" s="140" t="n">
        <v>75000000</v>
      </c>
      <c r="L133" s="76" t="inlineStr">
        <is>
          <t>VENDIDO</t>
        </is>
      </c>
      <c r="M133" s="137" t="inlineStr">
        <is>
          <t xml:space="preserve">SI </t>
        </is>
      </c>
      <c r="N133" s="230">
        <f>K133</f>
        <v/>
      </c>
      <c r="O133" s="60" t="n"/>
      <c r="P133" s="83" t="n"/>
      <c r="Q133" s="143" t="n"/>
      <c r="R133" s="144" t="n"/>
      <c r="S133" s="145" t="n"/>
      <c r="T133" s="85" t="n"/>
      <c r="U133" s="72">
        <f>IF($D133="","",IF(OR($F133&gt;1,ISNUMBER(SEARCH(" Y ",$D133)),(LEN($D133)-LEN(SUBSTITUTE(UPPER($D133),"LC","")))/2&gt;1),"MÚLTIPLE","INDIVIDUAL"))</f>
        <v/>
      </c>
      <c r="V133" s="72">
        <f>IF($D133="","",IF(AND(ISNUMBER(SEARCH(" Y ",$D133)),$F133&lt;2),"REVISAR # LOTES",""))</f>
        <v/>
      </c>
    </row>
    <row r="134" ht="15.75" customHeight="1" s="506">
      <c r="B134" s="43" t="n">
        <v>132</v>
      </c>
      <c r="C134" s="137" t="inlineStr">
        <is>
          <t xml:space="preserve">LA CEIBA </t>
        </is>
      </c>
      <c r="D134" s="137" t="inlineStr">
        <is>
          <t xml:space="preserve">LC1 - 14 - 21 </t>
        </is>
      </c>
      <c r="E134" s="137" t="n">
        <v>1</v>
      </c>
      <c r="F134" s="137" t="n">
        <v>1</v>
      </c>
      <c r="G134" s="132" t="n">
        <v>14</v>
      </c>
      <c r="H134" s="132" t="n">
        <v>21</v>
      </c>
      <c r="I134" s="88" t="inlineStr">
        <is>
          <t>279.75</t>
        </is>
      </c>
      <c r="J134" s="128" t="n"/>
      <c r="K134" s="140" t="n">
        <v>71365000</v>
      </c>
      <c r="L134" s="76" t="inlineStr">
        <is>
          <t>VENDIDO</t>
        </is>
      </c>
      <c r="M134" s="137" t="inlineStr">
        <is>
          <t xml:space="preserve">NO </t>
        </is>
      </c>
      <c r="N134" s="230">
        <f>K134</f>
        <v/>
      </c>
      <c r="O134" s="60" t="n"/>
      <c r="P134" s="83" t="n"/>
      <c r="Q134" s="143" t="n"/>
      <c r="R134" s="144" t="n"/>
      <c r="S134" s="145" t="n"/>
      <c r="T134" s="85" t="n"/>
      <c r="U134" s="72">
        <f>IF($D134="","",IF(OR($F134&gt;1,ISNUMBER(SEARCH(" Y ",$D134)),(LEN($D134)-LEN(SUBSTITUTE(UPPER($D134),"LC","")))/2&gt;1),"MÚLTIPLE","INDIVIDUAL"))</f>
        <v/>
      </c>
      <c r="V134" s="72">
        <f>IF($D134="","",IF(AND(ISNUMBER(SEARCH(" Y ",$D134)),$F134&lt;2),"REVISAR # LOTES",""))</f>
        <v/>
      </c>
    </row>
    <row r="135" ht="15.75" customHeight="1" s="506">
      <c r="B135" s="43" t="n">
        <v>133</v>
      </c>
      <c r="C135" s="137" t="inlineStr">
        <is>
          <t xml:space="preserve">LA CEIBA </t>
        </is>
      </c>
      <c r="D135" s="137" t="inlineStr">
        <is>
          <t xml:space="preserve">LC1 - 15 - 1 </t>
        </is>
      </c>
      <c r="E135" s="137" t="n">
        <v>1</v>
      </c>
      <c r="F135" s="137" t="n">
        <v>1</v>
      </c>
      <c r="G135" s="132" t="n">
        <v>15</v>
      </c>
      <c r="H135" s="132" t="n">
        <v>1</v>
      </c>
      <c r="I135" s="88" t="n">
        <v>86.5</v>
      </c>
      <c r="J135" s="128" t="n"/>
      <c r="K135" s="107" t="n">
        <v>22078000</v>
      </c>
      <c r="L135" s="76" t="inlineStr">
        <is>
          <t>EN NEGOCIACIÓN</t>
        </is>
      </c>
      <c r="M135" s="137" t="n"/>
      <c r="N135" s="230">
        <f>K135</f>
        <v/>
      </c>
      <c r="O135" s="60" t="n"/>
      <c r="P135" s="83" t="n"/>
      <c r="Q135" s="143" t="n"/>
      <c r="R135" s="144" t="n"/>
      <c r="S135" s="145" t="n"/>
      <c r="T135" s="85" t="n"/>
      <c r="U135" s="72">
        <f>IF($D135="","",IF(OR($F135&gt;1,ISNUMBER(SEARCH(" Y ",$D135)),(LEN($D135)-LEN(SUBSTITUTE(UPPER($D135),"LC","")))/2&gt;1),"MÚLTIPLE","INDIVIDUAL"))</f>
        <v/>
      </c>
      <c r="V135" s="72">
        <f>IF($D135="","",IF(AND(ISNUMBER(SEARCH(" Y ",$D135)),$F135&lt;2),"REVISAR # LOTES",""))</f>
        <v/>
      </c>
    </row>
    <row r="136" ht="15.75" customHeight="1" s="506">
      <c r="B136" s="43" t="n">
        <v>134</v>
      </c>
      <c r="C136" s="137" t="inlineStr">
        <is>
          <t xml:space="preserve">LA CEIBA </t>
        </is>
      </c>
      <c r="D136" s="137" t="inlineStr">
        <is>
          <t xml:space="preserve">LC1 - 15 - 2 </t>
        </is>
      </c>
      <c r="E136" s="137" t="n">
        <v>1</v>
      </c>
      <c r="F136" s="137" t="n">
        <v>1</v>
      </c>
      <c r="G136" s="132" t="n">
        <v>15</v>
      </c>
      <c r="H136" s="132" t="n">
        <v>2</v>
      </c>
      <c r="I136" s="127" t="n">
        <v>98</v>
      </c>
      <c r="J136" s="128" t="n"/>
      <c r="K136" s="140" t="n">
        <v>25000000</v>
      </c>
      <c r="L136" s="76" t="inlineStr">
        <is>
          <t>EN NEGOCIACIÓN</t>
        </is>
      </c>
      <c r="M136" s="137" t="n"/>
      <c r="N136" s="230">
        <f>K136</f>
        <v/>
      </c>
      <c r="O136" s="60" t="n"/>
      <c r="P136" s="83" t="n"/>
      <c r="Q136" s="143" t="n"/>
      <c r="R136" s="144" t="n"/>
      <c r="S136" s="145" t="n"/>
      <c r="T136" s="85" t="n"/>
      <c r="U136" s="72">
        <f>IF($D136="","",IF(OR($F136&gt;1,ISNUMBER(SEARCH(" Y ",$D136)),(LEN($D136)-LEN(SUBSTITUTE(UPPER($D136),"LC","")))/2&gt;1),"MÚLTIPLE","INDIVIDUAL"))</f>
        <v/>
      </c>
      <c r="V136" s="72">
        <f>IF($D136="","",IF(AND(ISNUMBER(SEARCH(" Y ",$D136)),$F136&lt;2),"REVISAR # LOTES",""))</f>
        <v/>
      </c>
    </row>
    <row r="137" ht="15.75" customHeight="1" s="506">
      <c r="B137" s="43" t="n">
        <v>135</v>
      </c>
      <c r="C137" s="137" t="inlineStr">
        <is>
          <t xml:space="preserve">LA CEIBA </t>
        </is>
      </c>
      <c r="D137" s="137" t="inlineStr">
        <is>
          <t xml:space="preserve">LC1 - 15 - 3 </t>
        </is>
      </c>
      <c r="E137" s="137" t="n">
        <v>1</v>
      </c>
      <c r="F137" s="137" t="n">
        <v>1</v>
      </c>
      <c r="G137" s="132" t="n">
        <v>15</v>
      </c>
      <c r="H137" s="132" t="n">
        <v>3</v>
      </c>
      <c r="I137" s="127" t="n">
        <v>98</v>
      </c>
      <c r="J137" s="128" t="n"/>
      <c r="K137" s="140" t="n">
        <v>25000000</v>
      </c>
      <c r="L137" s="76" t="inlineStr">
        <is>
          <t>VENDIDO</t>
        </is>
      </c>
      <c r="M137" s="137" t="inlineStr">
        <is>
          <t xml:space="preserve">NO </t>
        </is>
      </c>
      <c r="N137" s="230">
        <f>K137</f>
        <v/>
      </c>
      <c r="O137" s="60" t="n"/>
      <c r="P137" s="83" t="n"/>
      <c r="Q137" s="143" t="n"/>
      <c r="R137" s="144" t="n"/>
      <c r="S137" s="145" t="n"/>
      <c r="T137" s="85" t="n"/>
      <c r="U137" s="72">
        <f>IF($D137="","",IF(OR($F137&gt;1,ISNUMBER(SEARCH(" Y ",$D137)),(LEN($D137)-LEN(SUBSTITUTE(UPPER($D137),"LC","")))/2&gt;1),"MÚLTIPLE","INDIVIDUAL"))</f>
        <v/>
      </c>
      <c r="V137" s="72">
        <f>IF($D137="","",IF(AND(ISNUMBER(SEARCH(" Y ",$D137)),$F137&lt;2),"REVISAR # LOTES",""))</f>
        <v/>
      </c>
    </row>
    <row r="138" ht="15.75" customHeight="1" s="506">
      <c r="B138" s="43" t="n">
        <v>136</v>
      </c>
      <c r="C138" s="137" t="inlineStr">
        <is>
          <t xml:space="preserve">LA CEIBA </t>
        </is>
      </c>
      <c r="D138" s="137" t="inlineStr">
        <is>
          <t xml:space="preserve">LC1 - 15 - 4 </t>
        </is>
      </c>
      <c r="E138" s="137" t="n">
        <v>1</v>
      </c>
      <c r="F138" s="137" t="n">
        <v>1</v>
      </c>
      <c r="G138" s="132" t="n">
        <v>15</v>
      </c>
      <c r="H138" s="132" t="n">
        <v>4</v>
      </c>
      <c r="I138" s="127" t="n">
        <v>98</v>
      </c>
      <c r="J138" s="128" t="n"/>
      <c r="K138" s="140" t="n">
        <v>25000000</v>
      </c>
      <c r="L138" s="76" t="inlineStr">
        <is>
          <t>VENDIDO</t>
        </is>
      </c>
      <c r="M138" s="137" t="inlineStr">
        <is>
          <t xml:space="preserve">NO </t>
        </is>
      </c>
      <c r="N138" s="230">
        <f>K138</f>
        <v/>
      </c>
      <c r="O138" s="60" t="n"/>
      <c r="P138" s="83" t="n"/>
      <c r="Q138" s="143" t="n"/>
      <c r="R138" s="144" t="n"/>
      <c r="S138" s="145" t="n"/>
      <c r="T138" s="85" t="n"/>
      <c r="U138" s="72">
        <f>IF($D138="","",IF(OR($F138&gt;1,ISNUMBER(SEARCH(" Y ",$D138)),(LEN($D138)-LEN(SUBSTITUTE(UPPER($D138),"LC","")))/2&gt;1),"MÚLTIPLE","INDIVIDUAL"))</f>
        <v/>
      </c>
      <c r="V138" s="72">
        <f>IF($D138="","",IF(AND(ISNUMBER(SEARCH(" Y ",$D138)),$F138&lt;2),"REVISAR # LOTES",""))</f>
        <v/>
      </c>
    </row>
    <row r="139" ht="15.75" customHeight="1" s="506">
      <c r="B139" s="43" t="n">
        <v>137</v>
      </c>
      <c r="C139" s="137" t="inlineStr">
        <is>
          <t xml:space="preserve">LA CEIBA </t>
        </is>
      </c>
      <c r="D139" s="137" t="inlineStr">
        <is>
          <t xml:space="preserve">LC1 - 15 - 5 </t>
        </is>
      </c>
      <c r="E139" s="137" t="n">
        <v>1</v>
      </c>
      <c r="F139" s="137" t="n">
        <v>1</v>
      </c>
      <c r="G139" s="132" t="n">
        <v>15</v>
      </c>
      <c r="H139" s="132" t="n">
        <v>5</v>
      </c>
      <c r="I139" s="127" t="n">
        <v>98</v>
      </c>
      <c r="J139" s="128" t="n"/>
      <c r="K139" s="140" t="n">
        <v>25000000</v>
      </c>
      <c r="L139" s="76" t="inlineStr">
        <is>
          <t>EN NEGOCIACIÓN</t>
        </is>
      </c>
      <c r="M139" s="137" t="n"/>
      <c r="N139" s="230">
        <f>K139</f>
        <v/>
      </c>
      <c r="O139" s="60" t="n"/>
      <c r="P139" s="83" t="n"/>
      <c r="Q139" s="143" t="n"/>
      <c r="R139" s="144" t="n"/>
      <c r="S139" s="145" t="n"/>
      <c r="T139" s="85" t="n"/>
      <c r="U139" s="72">
        <f>IF($D139="","",IF(OR($F139&gt;1,ISNUMBER(SEARCH(" Y ",$D139)),(LEN($D139)-LEN(SUBSTITUTE(UPPER($D139),"LC","")))/2&gt;1),"MÚLTIPLE","INDIVIDUAL"))</f>
        <v/>
      </c>
      <c r="V139" s="72">
        <f>IF($D139="","",IF(AND(ISNUMBER(SEARCH(" Y ",$D139)),$F139&lt;2),"REVISAR # LOTES",""))</f>
        <v/>
      </c>
    </row>
    <row r="140" ht="15.75" customHeight="1" s="506">
      <c r="B140" s="43" t="n">
        <v>138</v>
      </c>
      <c r="C140" s="137" t="inlineStr">
        <is>
          <t xml:space="preserve">LA CEIBA </t>
        </is>
      </c>
      <c r="D140" s="137" t="inlineStr">
        <is>
          <t xml:space="preserve">LC1 - 15 - 6 </t>
        </is>
      </c>
      <c r="E140" s="137" t="n">
        <v>1</v>
      </c>
      <c r="F140" s="137" t="n">
        <v>1</v>
      </c>
      <c r="G140" s="132" t="n">
        <v>15</v>
      </c>
      <c r="H140" s="132" t="n">
        <v>6</v>
      </c>
      <c r="I140" s="127" t="n">
        <v>98</v>
      </c>
      <c r="J140" s="128" t="n"/>
      <c r="K140" s="140" t="n">
        <v>25000000</v>
      </c>
      <c r="L140" s="76" t="inlineStr">
        <is>
          <t>VENDIDO</t>
        </is>
      </c>
      <c r="M140" s="137" t="inlineStr">
        <is>
          <t xml:space="preserve">NO </t>
        </is>
      </c>
      <c r="N140" s="230">
        <f>K140</f>
        <v/>
      </c>
      <c r="O140" s="60" t="n"/>
      <c r="P140" s="83" t="n"/>
      <c r="Q140" s="143" t="n"/>
      <c r="R140" s="144" t="n"/>
      <c r="S140" s="145" t="n"/>
      <c r="T140" s="85" t="n"/>
      <c r="U140" s="72">
        <f>IF($D140="","",IF(OR($F140&gt;1,ISNUMBER(SEARCH(" Y ",$D140)),(LEN($D140)-LEN(SUBSTITUTE(UPPER($D140),"LC","")))/2&gt;1),"MÚLTIPLE","INDIVIDUAL"))</f>
        <v/>
      </c>
      <c r="V140" s="72">
        <f>IF($D140="","",IF(AND(ISNUMBER(SEARCH(" Y ",$D140)),$F140&lt;2),"REVISAR # LOTES",""))</f>
        <v/>
      </c>
    </row>
    <row r="141" ht="15.75" customHeight="1" s="506">
      <c r="B141" s="43" t="n">
        <v>139</v>
      </c>
      <c r="C141" s="137" t="inlineStr">
        <is>
          <t xml:space="preserve">LA CEIBA </t>
        </is>
      </c>
      <c r="D141" s="137" t="inlineStr">
        <is>
          <t xml:space="preserve">LC1 - 15 - 7 Y 20 </t>
        </is>
      </c>
      <c r="E141" s="137" t="n">
        <v>1</v>
      </c>
      <c r="F141" s="137" t="n">
        <v>2</v>
      </c>
      <c r="G141" s="132" t="n">
        <v>15</v>
      </c>
      <c r="H141" s="132" t="inlineStr">
        <is>
          <t xml:space="preserve">7 - 20 </t>
        </is>
      </c>
      <c r="I141" s="127" t="n">
        <v>160</v>
      </c>
      <c r="J141" s="128" t="n"/>
      <c r="K141" s="140" t="n">
        <v>50000000</v>
      </c>
      <c r="L141" s="76" t="inlineStr">
        <is>
          <t>VENDIDO</t>
        </is>
      </c>
      <c r="M141" s="137" t="inlineStr">
        <is>
          <t xml:space="preserve">SI </t>
        </is>
      </c>
      <c r="N141" s="230">
        <f>K141</f>
        <v/>
      </c>
      <c r="O141" s="60" t="n"/>
      <c r="P141" s="83" t="n"/>
      <c r="Q141" s="143" t="n"/>
      <c r="R141" s="144" t="n"/>
      <c r="S141" s="145" t="n"/>
      <c r="T141" s="85" t="n"/>
      <c r="U141" s="72">
        <f>IF($D141="","",IF(OR($F141&gt;1,ISNUMBER(SEARCH(" Y ",$D141)),(LEN($D141)-LEN(SUBSTITUTE(UPPER($D141),"LC","")))/2&gt;1),"MÚLTIPLE","INDIVIDUAL"))</f>
        <v/>
      </c>
      <c r="V141" s="72">
        <f>IF($D141="","",IF(AND(ISNUMBER(SEARCH(" Y ",$D141)),$F141&lt;2),"REVISAR # LOTES",""))</f>
        <v/>
      </c>
    </row>
    <row r="142" ht="15.75" customHeight="1" s="506">
      <c r="B142" s="43" t="n">
        <v>140</v>
      </c>
      <c r="C142" s="137" t="inlineStr">
        <is>
          <t xml:space="preserve">LA CEIBA </t>
        </is>
      </c>
      <c r="D142" s="137" t="inlineStr">
        <is>
          <t>LC1 - 15 - 8</t>
        </is>
      </c>
      <c r="E142" s="137" t="n">
        <v>1</v>
      </c>
      <c r="F142" s="137" t="n">
        <v>1</v>
      </c>
      <c r="G142" s="132" t="n">
        <v>15</v>
      </c>
      <c r="H142" s="132" t="n">
        <v>8</v>
      </c>
      <c r="I142" s="127" t="n">
        <v>98</v>
      </c>
      <c r="J142" s="128" t="n"/>
      <c r="K142" s="140" t="n">
        <v>25000000</v>
      </c>
      <c r="L142" s="76" t="inlineStr">
        <is>
          <t>VENDIDO</t>
        </is>
      </c>
      <c r="M142" s="137" t="inlineStr">
        <is>
          <t xml:space="preserve">SI </t>
        </is>
      </c>
      <c r="N142" s="230">
        <f>K142</f>
        <v/>
      </c>
      <c r="O142" s="60" t="n"/>
      <c r="P142" s="83" t="n"/>
      <c r="Q142" s="143" t="n"/>
      <c r="R142" s="144" t="n"/>
      <c r="S142" s="145" t="n"/>
      <c r="T142" s="85" t="n"/>
      <c r="U142" s="72">
        <f>IF($D142="","",IF(OR($F142&gt;1,ISNUMBER(SEARCH(" Y ",$D142)),(LEN($D142)-LEN(SUBSTITUTE(UPPER($D142),"LC","")))/2&gt;1),"MÚLTIPLE","INDIVIDUAL"))</f>
        <v/>
      </c>
      <c r="V142" s="72">
        <f>IF($D142="","",IF(AND(ISNUMBER(SEARCH(" Y ",$D142)),$F142&lt;2),"REVISAR # LOTES",""))</f>
        <v/>
      </c>
    </row>
    <row r="143" ht="15.75" customHeight="1" s="506">
      <c r="B143" s="43" t="n">
        <v>141</v>
      </c>
      <c r="C143" s="137" t="inlineStr">
        <is>
          <t xml:space="preserve">LA CEIBA </t>
        </is>
      </c>
      <c r="D143" s="137" t="inlineStr">
        <is>
          <t>LC1 - 15 - 9</t>
        </is>
      </c>
      <c r="E143" s="137" t="n">
        <v>1</v>
      </c>
      <c r="F143" s="137" t="n">
        <v>1</v>
      </c>
      <c r="G143" s="132" t="n">
        <v>15</v>
      </c>
      <c r="H143" s="132" t="n">
        <v>9</v>
      </c>
      <c r="I143" s="127" t="n">
        <v>98</v>
      </c>
      <c r="J143" s="128" t="n"/>
      <c r="K143" s="140" t="n">
        <v>25000000</v>
      </c>
      <c r="L143" s="76" t="inlineStr">
        <is>
          <t>VENDIDO</t>
        </is>
      </c>
      <c r="M143" s="137" t="inlineStr">
        <is>
          <t xml:space="preserve">NO </t>
        </is>
      </c>
      <c r="N143" s="230">
        <f>K143</f>
        <v/>
      </c>
      <c r="O143" s="60" t="n"/>
      <c r="P143" s="83" t="n"/>
      <c r="Q143" s="143" t="n"/>
      <c r="R143" s="144" t="n"/>
      <c r="S143" s="145" t="n"/>
      <c r="T143" s="85" t="n"/>
      <c r="U143" s="72">
        <f>IF($D143="","",IF(OR($F143&gt;1,ISNUMBER(SEARCH(" Y ",$D143)),(LEN($D143)-LEN(SUBSTITUTE(UPPER($D143),"LC","")))/2&gt;1),"MÚLTIPLE","INDIVIDUAL"))</f>
        <v/>
      </c>
      <c r="V143" s="72">
        <f>IF($D143="","",IF(AND(ISNUMBER(SEARCH(" Y ",$D143)),$F143&lt;2),"REVISAR # LOTES",""))</f>
        <v/>
      </c>
    </row>
    <row r="144" ht="15.75" customHeight="1" s="506">
      <c r="B144" s="43" t="n">
        <v>142</v>
      </c>
      <c r="C144" s="137" t="inlineStr">
        <is>
          <t xml:space="preserve">LA CEIBA </t>
        </is>
      </c>
      <c r="D144" s="137" t="inlineStr">
        <is>
          <t xml:space="preserve">LC1 - 15 - 10 </t>
        </is>
      </c>
      <c r="E144" s="137" t="n">
        <v>1</v>
      </c>
      <c r="F144" s="137" t="n">
        <v>1</v>
      </c>
      <c r="G144" s="132" t="n">
        <v>15</v>
      </c>
      <c r="H144" s="132" t="n">
        <v>10</v>
      </c>
      <c r="I144" s="127" t="n">
        <v>98</v>
      </c>
      <c r="J144" s="128" t="n"/>
      <c r="K144" s="140" t="n">
        <v>25000000</v>
      </c>
      <c r="L144" s="76" t="inlineStr">
        <is>
          <t>VENDIDO</t>
        </is>
      </c>
      <c r="M144" s="137" t="inlineStr">
        <is>
          <t xml:space="preserve">SI </t>
        </is>
      </c>
      <c r="N144" s="230">
        <f>K144</f>
        <v/>
      </c>
      <c r="O144" s="60" t="n"/>
      <c r="P144" s="83" t="n"/>
      <c r="Q144" s="143" t="n"/>
      <c r="R144" s="144" t="n"/>
      <c r="S144" s="145" t="n"/>
      <c r="T144" s="85" t="n"/>
      <c r="U144" s="72">
        <f>IF($D144="","",IF(OR($F144&gt;1,ISNUMBER(SEARCH(" Y ",$D144)),(LEN($D144)-LEN(SUBSTITUTE(UPPER($D144),"LC","")))/2&gt;1),"MÚLTIPLE","INDIVIDUAL"))</f>
        <v/>
      </c>
      <c r="V144" s="72">
        <f>IF($D144="","",IF(AND(ISNUMBER(SEARCH(" Y ",$D144)),$F144&lt;2),"REVISAR # LOTES",""))</f>
        <v/>
      </c>
    </row>
    <row r="145" ht="15.75" customHeight="1" s="506">
      <c r="B145" s="43" t="n">
        <v>143</v>
      </c>
      <c r="C145" s="137" t="inlineStr">
        <is>
          <t xml:space="preserve">LA CEIBA </t>
        </is>
      </c>
      <c r="D145" s="137" t="inlineStr">
        <is>
          <t xml:space="preserve">LC1 - 15 - 11 </t>
        </is>
      </c>
      <c r="E145" s="137" t="n">
        <v>1</v>
      </c>
      <c r="F145" s="137" t="n">
        <v>1</v>
      </c>
      <c r="G145" s="132" t="n">
        <v>15</v>
      </c>
      <c r="H145" s="132" t="n">
        <v>11</v>
      </c>
      <c r="I145" s="127" t="n">
        <v>98</v>
      </c>
      <c r="J145" s="128" t="n"/>
      <c r="K145" s="140" t="n">
        <v>25000000</v>
      </c>
      <c r="L145" s="76" t="inlineStr">
        <is>
          <t>VENDIDO</t>
        </is>
      </c>
      <c r="M145" s="137" t="n"/>
      <c r="N145" s="230">
        <f>K145</f>
        <v/>
      </c>
      <c r="O145" s="60" t="n"/>
      <c r="P145" s="83" t="n"/>
      <c r="Q145" s="143" t="n"/>
      <c r="R145" s="144" t="n"/>
      <c r="S145" s="145" t="n"/>
      <c r="T145" s="85" t="n"/>
      <c r="U145" s="72">
        <f>IF($D145="","",IF(OR($F145&gt;1,ISNUMBER(SEARCH(" Y ",$D145)),(LEN($D145)-LEN(SUBSTITUTE(UPPER($D145),"LC","")))/2&gt;1),"MÚLTIPLE","INDIVIDUAL"))</f>
        <v/>
      </c>
      <c r="V145" s="72">
        <f>IF($D145="","",IF(AND(ISNUMBER(SEARCH(" Y ",$D145)),$F145&lt;2),"REVISAR # LOTES",""))</f>
        <v/>
      </c>
    </row>
    <row r="146" ht="15.75" customHeight="1" s="506">
      <c r="B146" s="43" t="n">
        <v>144</v>
      </c>
      <c r="C146" s="137" t="inlineStr">
        <is>
          <t xml:space="preserve">LA CEIBA </t>
        </is>
      </c>
      <c r="D146" s="137" t="inlineStr">
        <is>
          <t xml:space="preserve">LC1 - 15 - 12 </t>
        </is>
      </c>
      <c r="E146" s="137" t="n">
        <v>1</v>
      </c>
      <c r="F146" s="137" t="n">
        <v>1</v>
      </c>
      <c r="G146" s="132" t="n">
        <v>15</v>
      </c>
      <c r="H146" s="132" t="n">
        <v>12</v>
      </c>
      <c r="I146" s="127" t="n">
        <v>98</v>
      </c>
      <c r="J146" s="128" t="n"/>
      <c r="K146" s="140" t="n">
        <v>25000000</v>
      </c>
      <c r="L146" s="76" t="inlineStr">
        <is>
          <t>VENDIDO</t>
        </is>
      </c>
      <c r="M146" s="137" t="n"/>
      <c r="N146" s="230">
        <f>K146</f>
        <v/>
      </c>
      <c r="O146" s="60" t="n"/>
      <c r="P146" s="83" t="n"/>
      <c r="Q146" s="143" t="n"/>
      <c r="R146" s="144" t="n"/>
      <c r="S146" s="145" t="n"/>
      <c r="T146" s="85" t="n"/>
      <c r="U146" s="72">
        <f>IF($D146="","",IF(OR($F146&gt;1,ISNUMBER(SEARCH(" Y ",$D146)),(LEN($D146)-LEN(SUBSTITUTE(UPPER($D146),"LC","")))/2&gt;1),"MÚLTIPLE","INDIVIDUAL"))</f>
        <v/>
      </c>
      <c r="V146" s="72">
        <f>IF($D146="","",IF(AND(ISNUMBER(SEARCH(" Y ",$D146)),$F146&lt;2),"REVISAR # LOTES",""))</f>
        <v/>
      </c>
    </row>
    <row r="147" ht="15.75" customHeight="1" s="506">
      <c r="B147" s="43" t="n">
        <v>145</v>
      </c>
      <c r="C147" s="137" t="inlineStr">
        <is>
          <t xml:space="preserve">LA CEIBA </t>
        </is>
      </c>
      <c r="D147" s="137" t="inlineStr">
        <is>
          <t xml:space="preserve">LC1 - 15 - 13 </t>
        </is>
      </c>
      <c r="E147" s="137" t="n">
        <v>1</v>
      </c>
      <c r="F147" s="137" t="n">
        <v>1</v>
      </c>
      <c r="G147" s="132" t="n">
        <v>15</v>
      </c>
      <c r="H147" s="132" t="n">
        <v>13</v>
      </c>
      <c r="I147" s="127" t="n">
        <v>98</v>
      </c>
      <c r="J147" s="128" t="n"/>
      <c r="K147" s="140" t="n">
        <v>30000000</v>
      </c>
      <c r="L147" s="76" t="inlineStr">
        <is>
          <t>VENDIDO</t>
        </is>
      </c>
      <c r="M147" s="137" t="inlineStr">
        <is>
          <t xml:space="preserve">SI </t>
        </is>
      </c>
      <c r="N147" s="230">
        <f>K147</f>
        <v/>
      </c>
      <c r="O147" s="60" t="n"/>
      <c r="P147" s="83" t="n"/>
      <c r="Q147" s="143" t="n"/>
      <c r="R147" s="144" t="n"/>
      <c r="S147" s="145" t="n"/>
      <c r="T147" s="85" t="n"/>
      <c r="U147" s="72">
        <f>IF($D147="","",IF(OR($F147&gt;1,ISNUMBER(SEARCH(" Y ",$D147)),(LEN($D147)-LEN(SUBSTITUTE(UPPER($D147),"LC","")))/2&gt;1),"MÚLTIPLE","INDIVIDUAL"))</f>
        <v/>
      </c>
      <c r="V147" s="72">
        <f>IF($D147="","",IF(AND(ISNUMBER(SEARCH(" Y ",$D147)),$F147&lt;2),"REVISAR # LOTES",""))</f>
        <v/>
      </c>
    </row>
    <row r="148" ht="15.75" customHeight="1" s="506">
      <c r="B148" s="43" t="n">
        <v>146</v>
      </c>
      <c r="C148" s="137" t="inlineStr">
        <is>
          <t xml:space="preserve">LA CEIBA </t>
        </is>
      </c>
      <c r="D148" s="137" t="inlineStr">
        <is>
          <t xml:space="preserve">LC1 - 15 - 14 </t>
        </is>
      </c>
      <c r="E148" s="137" t="n">
        <v>1</v>
      </c>
      <c r="F148" s="137" t="n">
        <v>1</v>
      </c>
      <c r="G148" s="132" t="n">
        <v>15</v>
      </c>
      <c r="H148" s="132" t="n">
        <v>14</v>
      </c>
      <c r="I148" s="127" t="n">
        <v>98</v>
      </c>
      <c r="J148" s="128" t="n"/>
      <c r="K148" s="140" t="n">
        <v>30000000</v>
      </c>
      <c r="L148" s="76" t="inlineStr">
        <is>
          <t>VENDIDO</t>
        </is>
      </c>
      <c r="M148" s="137" t="inlineStr">
        <is>
          <t xml:space="preserve">NO </t>
        </is>
      </c>
      <c r="N148" s="230">
        <f>K148</f>
        <v/>
      </c>
      <c r="O148" s="60" t="n"/>
      <c r="P148" s="83" t="n"/>
      <c r="Q148" s="143" t="n"/>
      <c r="R148" s="144" t="n"/>
      <c r="S148" s="145" t="n"/>
      <c r="T148" s="85" t="n"/>
      <c r="U148" s="72">
        <f>IF($D148="","",IF(OR($F148&gt;1,ISNUMBER(SEARCH(" Y ",$D148)),(LEN($D148)-LEN(SUBSTITUTE(UPPER($D148),"LC","")))/2&gt;1),"MÚLTIPLE","INDIVIDUAL"))</f>
        <v/>
      </c>
      <c r="V148" s="72">
        <f>IF($D148="","",IF(AND(ISNUMBER(SEARCH(" Y ",$D148)),$F148&lt;2),"REVISAR # LOTES",""))</f>
        <v/>
      </c>
    </row>
    <row r="149" ht="15.75" customHeight="1" s="506">
      <c r="B149" s="43" t="n">
        <v>147</v>
      </c>
      <c r="C149" s="137" t="inlineStr">
        <is>
          <t xml:space="preserve">LA CEIBA </t>
        </is>
      </c>
      <c r="D149" s="137" t="inlineStr">
        <is>
          <t xml:space="preserve">LC1 - 15 - 15 </t>
        </is>
      </c>
      <c r="E149" s="137" t="n">
        <v>1</v>
      </c>
      <c r="F149" s="137" t="n">
        <v>1</v>
      </c>
      <c r="G149" s="132" t="n">
        <v>15</v>
      </c>
      <c r="H149" s="132" t="n">
        <v>15</v>
      </c>
      <c r="I149" s="127" t="n">
        <v>98</v>
      </c>
      <c r="J149" s="128" t="n"/>
      <c r="K149" s="140" t="n">
        <v>25000000</v>
      </c>
      <c r="L149" s="76" t="inlineStr">
        <is>
          <t>EN NEGOCIACIÓN</t>
        </is>
      </c>
      <c r="M149" s="137" t="n"/>
      <c r="N149" s="230">
        <f>K149</f>
        <v/>
      </c>
      <c r="O149" s="60" t="n"/>
      <c r="P149" s="83" t="n"/>
      <c r="Q149" s="143" t="n"/>
      <c r="R149" s="144" t="n"/>
      <c r="S149" s="145" t="n"/>
      <c r="T149" s="85" t="n"/>
      <c r="U149" s="72">
        <f>IF($D149="","",IF(OR($F149&gt;1,ISNUMBER(SEARCH(" Y ",$D149)),(LEN($D149)-LEN(SUBSTITUTE(UPPER($D149),"LC","")))/2&gt;1),"MÚLTIPLE","INDIVIDUAL"))</f>
        <v/>
      </c>
      <c r="V149" s="72">
        <f>IF($D149="","",IF(AND(ISNUMBER(SEARCH(" Y ",$D149)),$F149&lt;2),"REVISAR # LOTES",""))</f>
        <v/>
      </c>
    </row>
    <row r="150" ht="15.75" customHeight="1" s="506">
      <c r="B150" s="43" t="n">
        <v>148</v>
      </c>
      <c r="C150" s="137" t="inlineStr">
        <is>
          <t xml:space="preserve">LA CEIBA </t>
        </is>
      </c>
      <c r="D150" s="137" t="inlineStr">
        <is>
          <t xml:space="preserve">LC1 - 15 - 16 </t>
        </is>
      </c>
      <c r="E150" s="137" t="n">
        <v>1</v>
      </c>
      <c r="F150" s="137" t="n">
        <v>1</v>
      </c>
      <c r="G150" s="132" t="n">
        <v>15</v>
      </c>
      <c r="H150" s="132" t="n">
        <v>16</v>
      </c>
      <c r="I150" s="127" t="n">
        <v>98</v>
      </c>
      <c r="J150" s="128" t="n"/>
      <c r="K150" s="140" t="n">
        <v>25000000</v>
      </c>
      <c r="L150" s="76" t="inlineStr">
        <is>
          <t>VENDIDO</t>
        </is>
      </c>
      <c r="M150" s="137" t="n"/>
      <c r="N150" s="230">
        <f>K150</f>
        <v/>
      </c>
      <c r="O150" s="60" t="n"/>
      <c r="P150" s="83" t="n"/>
      <c r="Q150" s="143" t="n"/>
      <c r="R150" s="144" t="n"/>
      <c r="S150" s="145" t="n"/>
      <c r="T150" s="85" t="n"/>
      <c r="U150" s="72">
        <f>IF($D150="","",IF(OR($F150&gt;1,ISNUMBER(SEARCH(" Y ",$D150)),(LEN($D150)-LEN(SUBSTITUTE(UPPER($D150),"LC","")))/2&gt;1),"MÚLTIPLE","INDIVIDUAL"))</f>
        <v/>
      </c>
      <c r="V150" s="72">
        <f>IF($D150="","",IF(AND(ISNUMBER(SEARCH(" Y ",$D150)),$F150&lt;2),"REVISAR # LOTES",""))</f>
        <v/>
      </c>
    </row>
    <row r="151" ht="15.75" customHeight="1" s="506">
      <c r="B151" s="43" t="n">
        <v>149</v>
      </c>
      <c r="C151" s="137" t="inlineStr">
        <is>
          <t xml:space="preserve">LA CEIBA </t>
        </is>
      </c>
      <c r="D151" s="137" t="inlineStr">
        <is>
          <t xml:space="preserve">LC1 - 15 - 17 </t>
        </is>
      </c>
      <c r="E151" s="137" t="n">
        <v>1</v>
      </c>
      <c r="F151" s="137" t="n">
        <v>1</v>
      </c>
      <c r="G151" s="132" t="n">
        <v>15</v>
      </c>
      <c r="H151" s="132" t="n">
        <v>17</v>
      </c>
      <c r="I151" s="127" t="n">
        <v>98</v>
      </c>
      <c r="J151" s="128" t="n"/>
      <c r="K151" s="140" t="n">
        <v>25000000</v>
      </c>
      <c r="L151" s="76" t="inlineStr">
        <is>
          <t>VENDIDO</t>
        </is>
      </c>
      <c r="M151" s="137" t="inlineStr">
        <is>
          <t xml:space="preserve">SI </t>
        </is>
      </c>
      <c r="N151" s="230">
        <f>K151</f>
        <v/>
      </c>
      <c r="O151" s="60" t="n"/>
      <c r="P151" s="83" t="n"/>
      <c r="Q151" s="143" t="n"/>
      <c r="R151" s="144" t="n"/>
      <c r="S151" s="145" t="n"/>
      <c r="T151" s="85" t="n"/>
      <c r="U151" s="72">
        <f>IF($D151="","",IF(OR($F151&gt;1,ISNUMBER(SEARCH(" Y ",$D151)),(LEN($D151)-LEN(SUBSTITUTE(UPPER($D151),"LC","")))/2&gt;1),"MÚLTIPLE","INDIVIDUAL"))</f>
        <v/>
      </c>
      <c r="V151" s="72">
        <f>IF($D151="","",IF(AND(ISNUMBER(SEARCH(" Y ",$D151)),$F151&lt;2),"REVISAR # LOTES",""))</f>
        <v/>
      </c>
    </row>
    <row r="152" ht="15.75" customHeight="1" s="506">
      <c r="B152" s="43" t="n">
        <v>150</v>
      </c>
      <c r="C152" s="137" t="inlineStr">
        <is>
          <t xml:space="preserve">LA CEIBA </t>
        </is>
      </c>
      <c r="D152" s="137" t="inlineStr">
        <is>
          <t xml:space="preserve">LC1 - 15 - 18 </t>
        </is>
      </c>
      <c r="E152" s="137" t="n">
        <v>1</v>
      </c>
      <c r="F152" s="137" t="n">
        <v>1</v>
      </c>
      <c r="G152" s="132" t="n">
        <v>15</v>
      </c>
      <c r="H152" s="132" t="n">
        <v>18</v>
      </c>
      <c r="I152" s="127" t="n">
        <v>98</v>
      </c>
      <c r="J152" s="128" t="n"/>
      <c r="K152" s="140" t="n">
        <v>25000000</v>
      </c>
      <c r="L152" s="76" t="inlineStr">
        <is>
          <t>VENDIDO</t>
        </is>
      </c>
      <c r="M152" s="137" t="inlineStr">
        <is>
          <t xml:space="preserve">SI </t>
        </is>
      </c>
      <c r="N152" s="230">
        <f>K152</f>
        <v/>
      </c>
      <c r="O152" s="60" t="n"/>
      <c r="P152" s="83" t="n"/>
      <c r="Q152" s="143" t="n"/>
      <c r="R152" s="144" t="n"/>
      <c r="S152" s="145" t="n"/>
      <c r="T152" s="85" t="n"/>
      <c r="U152" s="72">
        <f>IF($D152="","",IF(OR($F152&gt;1,ISNUMBER(SEARCH(" Y ",$D152)),(LEN($D152)-LEN(SUBSTITUTE(UPPER($D152),"LC","")))/2&gt;1),"MÚLTIPLE","INDIVIDUAL"))</f>
        <v/>
      </c>
      <c r="V152" s="72">
        <f>IF($D152="","",IF(AND(ISNUMBER(SEARCH(" Y ",$D152)),$F152&lt;2),"REVISAR # LOTES",""))</f>
        <v/>
      </c>
    </row>
    <row r="153" ht="15.75" customHeight="1" s="506">
      <c r="B153" s="43" t="n">
        <v>151</v>
      </c>
      <c r="C153" s="137" t="inlineStr">
        <is>
          <t xml:space="preserve">LA CEIBA </t>
        </is>
      </c>
      <c r="D153" s="137" t="inlineStr">
        <is>
          <t xml:space="preserve">LC1 - 15 - 19 </t>
        </is>
      </c>
      <c r="E153" s="137" t="n">
        <v>1</v>
      </c>
      <c r="F153" s="137" t="n">
        <v>1</v>
      </c>
      <c r="G153" s="132" t="n">
        <v>15</v>
      </c>
      <c r="H153" s="132" t="n">
        <v>19</v>
      </c>
      <c r="I153" s="127" t="n">
        <v>98</v>
      </c>
      <c r="J153" s="128" t="n"/>
      <c r="K153" s="140" t="n">
        <v>25000000</v>
      </c>
      <c r="L153" s="76" t="inlineStr">
        <is>
          <t>VENDIDO</t>
        </is>
      </c>
      <c r="M153" s="137" t="n"/>
      <c r="N153" s="230">
        <f>K153</f>
        <v/>
      </c>
      <c r="O153" s="60" t="n"/>
      <c r="P153" s="83" t="n"/>
      <c r="Q153" s="143" t="n"/>
      <c r="R153" s="144" t="n"/>
      <c r="S153" s="145" t="n"/>
      <c r="T153" s="85" t="n"/>
      <c r="U153" s="72">
        <f>IF($D153="","",IF(OR($F153&gt;1,ISNUMBER(SEARCH(" Y ",$D153)),(LEN($D153)-LEN(SUBSTITUTE(UPPER($D153),"LC","")))/2&gt;1),"MÚLTIPLE","INDIVIDUAL"))</f>
        <v/>
      </c>
      <c r="V153" s="72">
        <f>IF($D153="","",IF(AND(ISNUMBER(SEARCH(" Y ",$D153)),$F153&lt;2),"REVISAR # LOTES",""))</f>
        <v/>
      </c>
    </row>
    <row r="154" ht="15.75" customHeight="1" s="506">
      <c r="B154" s="43" t="n">
        <v>152</v>
      </c>
      <c r="C154" s="137" t="inlineStr">
        <is>
          <t xml:space="preserve">LA CEIBA </t>
        </is>
      </c>
      <c r="D154" s="137" t="inlineStr">
        <is>
          <t xml:space="preserve">LC1 - 15 - 21 </t>
        </is>
      </c>
      <c r="E154" s="137" t="n">
        <v>1</v>
      </c>
      <c r="F154" s="137" t="n">
        <v>1</v>
      </c>
      <c r="G154" s="132" t="n">
        <v>15</v>
      </c>
      <c r="H154" s="132" t="n">
        <v>21</v>
      </c>
      <c r="I154" s="127" t="n">
        <v>98</v>
      </c>
      <c r="J154" s="128" t="n"/>
      <c r="K154" s="140" t="n">
        <v>25000000</v>
      </c>
      <c r="L154" s="76" t="inlineStr">
        <is>
          <t xml:space="preserve">CEDIDO EN FORMA DE PAGO </t>
        </is>
      </c>
      <c r="M154" s="137" t="n"/>
      <c r="N154" s="230">
        <f>K154</f>
        <v/>
      </c>
      <c r="O154" s="60" t="n"/>
      <c r="P154" s="83" t="n"/>
      <c r="Q154" s="143" t="n"/>
      <c r="R154" s="144" t="n"/>
      <c r="S154" s="145" t="n"/>
      <c r="T154" s="85" t="n"/>
      <c r="U154" s="72">
        <f>IF($D154="","",IF(OR($F154&gt;1,ISNUMBER(SEARCH(" Y ",$D154)),(LEN($D154)-LEN(SUBSTITUTE(UPPER($D154),"LC","")))/2&gt;1),"MÚLTIPLE","INDIVIDUAL"))</f>
        <v/>
      </c>
      <c r="V154" s="72">
        <f>IF($D154="","",IF(AND(ISNUMBER(SEARCH(" Y ",$D154)),$F154&lt;2),"REVISAR # LOTES",""))</f>
        <v/>
      </c>
    </row>
    <row r="155" ht="15.75" customHeight="1" s="506">
      <c r="B155" s="43" t="n">
        <v>153</v>
      </c>
      <c r="C155" s="137" t="inlineStr">
        <is>
          <t xml:space="preserve">LA CEIBA </t>
        </is>
      </c>
      <c r="D155" s="137" t="inlineStr">
        <is>
          <t xml:space="preserve">LC1 - 15 - 22 </t>
        </is>
      </c>
      <c r="E155" s="137" t="n">
        <v>1</v>
      </c>
      <c r="F155" s="137" t="n">
        <v>1</v>
      </c>
      <c r="G155" s="132" t="n">
        <v>15</v>
      </c>
      <c r="H155" s="132" t="n">
        <v>22</v>
      </c>
      <c r="I155" s="127" t="n">
        <v>98</v>
      </c>
      <c r="J155" s="128" t="n"/>
      <c r="K155" s="140" t="n">
        <v>25000000</v>
      </c>
      <c r="L155" s="76" t="inlineStr">
        <is>
          <t>VENDIDO</t>
        </is>
      </c>
      <c r="M155" s="137" t="n"/>
      <c r="N155" s="230">
        <f>K155</f>
        <v/>
      </c>
      <c r="O155" s="60" t="n"/>
      <c r="P155" s="83" t="n"/>
      <c r="Q155" s="143" t="n"/>
      <c r="R155" s="144" t="n"/>
      <c r="S155" s="145" t="n"/>
      <c r="T155" s="85" t="n"/>
      <c r="U155" s="72">
        <f>IF($D155="","",IF(OR($F155&gt;1,ISNUMBER(SEARCH(" Y ",$D155)),(LEN($D155)-LEN(SUBSTITUTE(UPPER($D155),"LC","")))/2&gt;1),"MÚLTIPLE","INDIVIDUAL"))</f>
        <v/>
      </c>
      <c r="V155" s="72">
        <f>IF($D155="","",IF(AND(ISNUMBER(SEARCH(" Y ",$D155)),$F155&lt;2),"REVISAR # LOTES",""))</f>
        <v/>
      </c>
    </row>
    <row r="156" ht="15.75" customHeight="1" s="506">
      <c r="B156" s="43" t="n">
        <v>154</v>
      </c>
      <c r="C156" s="137" t="inlineStr">
        <is>
          <t xml:space="preserve">LA CEIBA </t>
        </is>
      </c>
      <c r="D156" s="137" t="inlineStr">
        <is>
          <t>LC1 - 15 - 23</t>
        </is>
      </c>
      <c r="E156" s="137" t="n">
        <v>1</v>
      </c>
      <c r="F156" s="137" t="n">
        <v>1</v>
      </c>
      <c r="G156" s="132" t="n">
        <v>15</v>
      </c>
      <c r="H156" s="132" t="n">
        <v>23</v>
      </c>
      <c r="I156" s="127" t="n">
        <v>98</v>
      </c>
      <c r="J156" s="128" t="n"/>
      <c r="K156" s="140" t="n">
        <v>25000000</v>
      </c>
      <c r="L156" s="76" t="inlineStr">
        <is>
          <t>VENDIDO</t>
        </is>
      </c>
      <c r="M156" s="137" t="inlineStr">
        <is>
          <t xml:space="preserve">NO </t>
        </is>
      </c>
      <c r="N156" s="230">
        <f>K156</f>
        <v/>
      </c>
      <c r="O156" s="60" t="n"/>
      <c r="P156" s="83" t="n"/>
      <c r="Q156" s="143" t="n"/>
      <c r="R156" s="144" t="n"/>
      <c r="S156" s="145" t="n"/>
      <c r="T156" s="85" t="n"/>
      <c r="U156" s="72">
        <f>IF($D156="","",IF(OR($F156&gt;1,ISNUMBER(SEARCH(" Y ",$D156)),(LEN($D156)-LEN(SUBSTITUTE(UPPER($D156),"LC","")))/2&gt;1),"MÚLTIPLE","INDIVIDUAL"))</f>
        <v/>
      </c>
      <c r="V156" s="72">
        <f>IF($D156="","",IF(AND(ISNUMBER(SEARCH(" Y ",$D156)),$F156&lt;2),"REVISAR # LOTES",""))</f>
        <v/>
      </c>
    </row>
    <row r="157" ht="15.75" customHeight="1" s="506">
      <c r="B157" s="43" t="n">
        <v>155</v>
      </c>
      <c r="C157" s="137" t="inlineStr">
        <is>
          <t xml:space="preserve">LA CEIBA </t>
        </is>
      </c>
      <c r="D157" s="137" t="inlineStr">
        <is>
          <t xml:space="preserve">LC1 - 15 - 24 </t>
        </is>
      </c>
      <c r="E157" s="137" t="n">
        <v>1</v>
      </c>
      <c r="F157" s="137" t="n">
        <v>1</v>
      </c>
      <c r="G157" s="132" t="n">
        <v>15</v>
      </c>
      <c r="H157" s="132" t="n">
        <v>24</v>
      </c>
      <c r="I157" s="127" t="n">
        <v>98</v>
      </c>
      <c r="J157" s="128" t="n"/>
      <c r="K157" s="140" t="n">
        <v>25000000</v>
      </c>
      <c r="L157" s="76" t="inlineStr">
        <is>
          <t>VENDIDO</t>
        </is>
      </c>
      <c r="M157" s="137" t="inlineStr">
        <is>
          <t xml:space="preserve">NO </t>
        </is>
      </c>
      <c r="N157" s="230">
        <f>K157</f>
        <v/>
      </c>
      <c r="O157" s="60" t="n"/>
      <c r="P157" s="83" t="n"/>
      <c r="Q157" s="143" t="n"/>
      <c r="R157" s="144" t="n"/>
      <c r="S157" s="145" t="n"/>
      <c r="T157" s="85" t="n"/>
      <c r="U157" s="72">
        <f>IF($D157="","",IF(OR($F157&gt;1,ISNUMBER(SEARCH(" Y ",$D157)),(LEN($D157)-LEN(SUBSTITUTE(UPPER($D157),"LC","")))/2&gt;1),"MÚLTIPLE","INDIVIDUAL"))</f>
        <v/>
      </c>
      <c r="V157" s="72">
        <f>IF($D157="","",IF(AND(ISNUMBER(SEARCH(" Y ",$D157)),$F157&lt;2),"REVISAR # LOTES",""))</f>
        <v/>
      </c>
    </row>
    <row r="158" ht="15.75" customHeight="1" s="506">
      <c r="B158" s="43" t="n">
        <v>156</v>
      </c>
      <c r="C158" s="137" t="inlineStr">
        <is>
          <t xml:space="preserve">LA CEIBA </t>
        </is>
      </c>
      <c r="D158" s="137" t="inlineStr">
        <is>
          <t xml:space="preserve">LC1 - 15 - 25 </t>
        </is>
      </c>
      <c r="E158" s="137" t="n">
        <v>1</v>
      </c>
      <c r="F158" s="137" t="n">
        <v>1</v>
      </c>
      <c r="G158" s="132" t="n">
        <v>15</v>
      </c>
      <c r="H158" s="132" t="n">
        <v>25</v>
      </c>
      <c r="I158" s="127" t="n">
        <v>98</v>
      </c>
      <c r="J158" s="128" t="n"/>
      <c r="K158" s="140" t="n">
        <v>25000000</v>
      </c>
      <c r="L158" s="76" t="inlineStr">
        <is>
          <t>VENDIDO</t>
        </is>
      </c>
      <c r="M158" s="137" t="inlineStr">
        <is>
          <t xml:space="preserve">SI </t>
        </is>
      </c>
      <c r="N158" s="230">
        <f>K158</f>
        <v/>
      </c>
      <c r="O158" s="60" t="inlineStr">
        <is>
          <t>OK</t>
        </is>
      </c>
      <c r="P158" s="83" t="n"/>
      <c r="Q158" s="143" t="n">
        <v>9.8e-05</v>
      </c>
      <c r="R158" s="144" t="inlineStr">
        <is>
          <t xml:space="preserve">RUBEN FABIAN BUSTOS </t>
        </is>
      </c>
      <c r="S158" s="145" t="inlineStr">
        <is>
          <t>PAGO COMPLETO</t>
        </is>
      </c>
      <c r="T158" s="85" t="n"/>
      <c r="U158" s="72">
        <f>IF($D158="","",IF(OR($F158&gt;1,ISNUMBER(SEARCH(" Y ",$D158)),(LEN($D158)-LEN(SUBSTITUTE(UPPER($D158),"LC","")))/2&gt;1),"MÚLTIPLE","INDIVIDUAL"))</f>
        <v/>
      </c>
      <c r="V158" s="72">
        <f>IF($D158="","",IF(AND(ISNUMBER(SEARCH(" Y ",$D158)),$F158&lt;2),"REVISAR # LOTES",""))</f>
        <v/>
      </c>
    </row>
    <row r="159" ht="15.75" customHeight="1" s="506">
      <c r="B159" s="43" t="n">
        <v>157</v>
      </c>
      <c r="C159" s="137" t="inlineStr">
        <is>
          <t xml:space="preserve">LA CEIBA </t>
        </is>
      </c>
      <c r="D159" s="137" t="inlineStr">
        <is>
          <t xml:space="preserve">LC1 - 15 - 26 </t>
        </is>
      </c>
      <c r="E159" s="137" t="n">
        <v>1</v>
      </c>
      <c r="F159" s="137" t="n">
        <v>1</v>
      </c>
      <c r="G159" s="132" t="n">
        <v>15</v>
      </c>
      <c r="H159" s="132" t="n">
        <v>26</v>
      </c>
      <c r="I159" s="127" t="n">
        <v>98</v>
      </c>
      <c r="J159" s="128" t="n"/>
      <c r="K159" s="140" t="n">
        <v>25000000</v>
      </c>
      <c r="L159" s="76" t="inlineStr">
        <is>
          <t>VENDIDO</t>
        </is>
      </c>
      <c r="M159" s="137" t="inlineStr">
        <is>
          <t xml:space="preserve">NO </t>
        </is>
      </c>
      <c r="N159" s="230">
        <f>K159</f>
        <v/>
      </c>
      <c r="O159" s="60" t="n"/>
      <c r="P159" s="83" t="n"/>
      <c r="Q159" s="143" t="n"/>
      <c r="R159" s="144" t="n"/>
      <c r="S159" s="145" t="n"/>
      <c r="T159" s="85" t="n"/>
      <c r="U159" s="72">
        <f>IF($D159="","",IF(OR($F159&gt;1,ISNUMBER(SEARCH(" Y ",$D159)),(LEN($D159)-LEN(SUBSTITUTE(UPPER($D159),"LC","")))/2&gt;1),"MÚLTIPLE","INDIVIDUAL"))</f>
        <v/>
      </c>
      <c r="V159" s="72">
        <f>IF($D159="","",IF(AND(ISNUMBER(SEARCH(" Y ",$D159)),$F159&lt;2),"REVISAR # LOTES",""))</f>
        <v/>
      </c>
    </row>
    <row r="160" ht="15.75" customHeight="1" s="506">
      <c r="B160" s="43" t="n">
        <v>158</v>
      </c>
      <c r="C160" s="137" t="inlineStr">
        <is>
          <t xml:space="preserve">LA CEIBA </t>
        </is>
      </c>
      <c r="D160" s="137" t="inlineStr">
        <is>
          <t xml:space="preserve">LC1 - 15 - 27 </t>
        </is>
      </c>
      <c r="E160" s="137" t="n">
        <v>1</v>
      </c>
      <c r="F160" s="137" t="n">
        <v>1</v>
      </c>
      <c r="G160" s="132" t="n">
        <v>15</v>
      </c>
      <c r="H160" s="132" t="n">
        <v>27</v>
      </c>
      <c r="I160" s="88" t="n">
        <v>163.1</v>
      </c>
      <c r="J160" s="128" t="n"/>
      <c r="K160" s="140" t="n">
        <v>41600000</v>
      </c>
      <c r="L160" s="76" t="inlineStr">
        <is>
          <t>EN NEGOCIACIÓN</t>
        </is>
      </c>
      <c r="M160" s="137" t="n"/>
      <c r="N160" s="230">
        <f>K160</f>
        <v/>
      </c>
      <c r="O160" s="60" t="n"/>
      <c r="P160" s="83" t="n"/>
      <c r="Q160" s="143" t="n"/>
      <c r="R160" s="144" t="n"/>
      <c r="S160" s="145" t="n"/>
      <c r="T160" s="85" t="n"/>
      <c r="U160" s="72">
        <f>IF($D160="","",IF(OR($F160&gt;1,ISNUMBER(SEARCH(" Y ",$D160)),(LEN($D160)-LEN(SUBSTITUTE(UPPER($D160),"LC","")))/2&gt;1),"MÚLTIPLE","INDIVIDUAL"))</f>
        <v/>
      </c>
      <c r="V160" s="72">
        <f>IF($D160="","",IF(AND(ISNUMBER(SEARCH(" Y ",$D160)),$F160&lt;2),"REVISAR # LOTES",""))</f>
        <v/>
      </c>
    </row>
    <row r="161" ht="15.75" customHeight="1" s="506">
      <c r="B161" s="43" t="n">
        <v>159</v>
      </c>
      <c r="C161" s="137" t="inlineStr">
        <is>
          <t xml:space="preserve">LA CEIBA </t>
        </is>
      </c>
      <c r="D161" s="137" t="inlineStr">
        <is>
          <t xml:space="preserve">LC1 - 16 - 1 Y 2 </t>
        </is>
      </c>
      <c r="E161" s="137" t="n">
        <v>1</v>
      </c>
      <c r="F161" s="137" t="n">
        <v>2</v>
      </c>
      <c r="G161" s="132" t="n">
        <v>16</v>
      </c>
      <c r="H161" s="132" t="inlineStr">
        <is>
          <t>1 - 2</t>
        </is>
      </c>
      <c r="I161" s="127" t="n">
        <v>196</v>
      </c>
      <c r="J161" s="128" t="n"/>
      <c r="K161" s="140" t="n">
        <v>55000000</v>
      </c>
      <c r="L161" s="76" t="inlineStr">
        <is>
          <t>VENDIDO</t>
        </is>
      </c>
      <c r="M161" s="137" t="inlineStr">
        <is>
          <t xml:space="preserve">SI </t>
        </is>
      </c>
      <c r="N161" s="230">
        <f>K161</f>
        <v/>
      </c>
      <c r="O161" s="60" t="n"/>
      <c r="P161" s="83" t="n"/>
      <c r="Q161" s="143" t="n"/>
      <c r="R161" s="144" t="n"/>
      <c r="S161" s="145" t="n"/>
      <c r="T161" s="85" t="n"/>
      <c r="U161" s="72">
        <f>IF($D161="","",IF(OR($F161&gt;1,ISNUMBER(SEARCH(" Y ",$D161)),(LEN($D161)-LEN(SUBSTITUTE(UPPER($D161),"LC","")))/2&gt;1),"MÚLTIPLE","INDIVIDUAL"))</f>
        <v/>
      </c>
      <c r="V161" s="72">
        <f>IF($D161="","",IF(AND(ISNUMBER(SEARCH(" Y ",$D161)),$F161&lt;2),"REVISAR # LOTES",""))</f>
        <v/>
      </c>
    </row>
    <row r="162" ht="15.75" customHeight="1" s="506">
      <c r="B162" s="43" t="n">
        <v>160</v>
      </c>
      <c r="C162" s="137" t="inlineStr">
        <is>
          <t xml:space="preserve">LA CEIBA </t>
        </is>
      </c>
      <c r="D162" s="137" t="inlineStr">
        <is>
          <t xml:space="preserve">LC1 - 16 - 3 </t>
        </is>
      </c>
      <c r="E162" s="137" t="n">
        <v>1</v>
      </c>
      <c r="F162" s="137" t="n">
        <v>1</v>
      </c>
      <c r="G162" s="132" t="n">
        <v>16</v>
      </c>
      <c r="H162" s="132" t="n">
        <v>3</v>
      </c>
      <c r="I162" s="127" t="n">
        <v>98</v>
      </c>
      <c r="J162" s="128" t="n"/>
      <c r="K162" s="140" t="n">
        <v>25000000</v>
      </c>
      <c r="L162" s="76" t="inlineStr">
        <is>
          <t>VENDIDO</t>
        </is>
      </c>
      <c r="M162" s="137" t="inlineStr">
        <is>
          <t xml:space="preserve">NO </t>
        </is>
      </c>
      <c r="N162" s="230">
        <f>K162</f>
        <v/>
      </c>
      <c r="O162" s="60" t="inlineStr">
        <is>
          <t>OK</t>
        </is>
      </c>
      <c r="P162" s="83" t="n"/>
      <c r="Q162" s="143" t="n">
        <v>9.8e-05</v>
      </c>
      <c r="R162" s="144" t="inlineStr">
        <is>
          <t xml:space="preserve">RUBEN FABIAN BUSTOS </t>
        </is>
      </c>
      <c r="S162" s="145" t="inlineStr">
        <is>
          <t>PAGO COMPLETO</t>
        </is>
      </c>
      <c r="T162" s="85" t="n"/>
      <c r="U162" s="72">
        <f>IF($D162="","",IF(OR($F162&gt;1,ISNUMBER(SEARCH(" Y ",$D162)),(LEN($D162)-LEN(SUBSTITUTE(UPPER($D162),"LC","")))/2&gt;1),"MÚLTIPLE","INDIVIDUAL"))</f>
        <v/>
      </c>
      <c r="V162" s="72">
        <f>IF($D162="","",IF(AND(ISNUMBER(SEARCH(" Y ",$D162)),$F162&lt;2),"REVISAR # LOTES",""))</f>
        <v/>
      </c>
    </row>
    <row r="163" ht="15.75" customHeight="1" s="506">
      <c r="B163" s="43" t="n">
        <v>161</v>
      </c>
      <c r="C163" s="137" t="inlineStr">
        <is>
          <t xml:space="preserve">LA CEIBA </t>
        </is>
      </c>
      <c r="D163" s="137" t="inlineStr">
        <is>
          <t xml:space="preserve">LC1 - 16 - 4 </t>
        </is>
      </c>
      <c r="E163" s="137" t="n">
        <v>1</v>
      </c>
      <c r="F163" s="137" t="n">
        <v>1</v>
      </c>
      <c r="G163" s="132" t="n">
        <v>16</v>
      </c>
      <c r="H163" s="132" t="n">
        <v>4</v>
      </c>
      <c r="I163" s="127" t="n">
        <v>95.446</v>
      </c>
      <c r="J163" s="128" t="n"/>
      <c r="K163" s="140" t="n">
        <v>24000000</v>
      </c>
      <c r="L163" s="76" t="inlineStr">
        <is>
          <t>VENDIDO</t>
        </is>
      </c>
      <c r="M163" s="137" t="inlineStr">
        <is>
          <t xml:space="preserve">NO </t>
        </is>
      </c>
      <c r="N163" s="230">
        <f>K163</f>
        <v/>
      </c>
      <c r="O163" s="60" t="n"/>
      <c r="P163" s="83" t="n"/>
      <c r="Q163" s="143" t="n"/>
      <c r="R163" s="144" t="n"/>
      <c r="S163" s="145" t="n"/>
      <c r="T163" s="85" t="n"/>
      <c r="U163" s="72">
        <f>IF($D163="","",IF(OR($F163&gt;1,ISNUMBER(SEARCH(" Y ",$D163)),(LEN($D163)-LEN(SUBSTITUTE(UPPER($D163),"LC","")))/2&gt;1),"MÚLTIPLE","INDIVIDUAL"))</f>
        <v/>
      </c>
      <c r="V163" s="72">
        <f>IF($D163="","",IF(AND(ISNUMBER(SEARCH(" Y ",$D163)),$F163&lt;2),"REVISAR # LOTES",""))</f>
        <v/>
      </c>
    </row>
    <row r="164" ht="15.75" customHeight="1" s="506">
      <c r="B164" s="43" t="n">
        <v>162</v>
      </c>
      <c r="C164" s="137" t="inlineStr">
        <is>
          <t xml:space="preserve">LA CEIBA </t>
        </is>
      </c>
      <c r="D164" s="137" t="inlineStr">
        <is>
          <t xml:space="preserve">LC1 - 16 - 5 </t>
        </is>
      </c>
      <c r="E164" s="137" t="n">
        <v>1</v>
      </c>
      <c r="F164" s="137" t="n">
        <v>1</v>
      </c>
      <c r="G164" s="132" t="n">
        <v>16</v>
      </c>
      <c r="H164" s="132" t="n">
        <v>5</v>
      </c>
      <c r="I164" s="127" t="n">
        <v>95.446</v>
      </c>
      <c r="J164" s="128" t="n"/>
      <c r="K164" s="140" t="n">
        <v>24000000</v>
      </c>
      <c r="L164" s="76" t="inlineStr">
        <is>
          <t>VENDIDO</t>
        </is>
      </c>
      <c r="M164" s="137" t="inlineStr">
        <is>
          <t xml:space="preserve">SI </t>
        </is>
      </c>
      <c r="N164" s="230">
        <f>K164</f>
        <v/>
      </c>
      <c r="O164" s="60" t="n"/>
      <c r="P164" s="83" t="n"/>
      <c r="Q164" s="143" t="n"/>
      <c r="R164" s="144" t="n"/>
      <c r="S164" s="145" t="n"/>
      <c r="T164" s="85" t="n"/>
      <c r="U164" s="72">
        <f>IF($D164="","",IF(OR($F164&gt;1,ISNUMBER(SEARCH(" Y ",$D164)),(LEN($D164)-LEN(SUBSTITUTE(UPPER($D164),"LC","")))/2&gt;1),"MÚLTIPLE","INDIVIDUAL"))</f>
        <v/>
      </c>
      <c r="V164" s="72">
        <f>IF($D164="","",IF(AND(ISNUMBER(SEARCH(" Y ",$D164)),$F164&lt;2),"REVISAR # LOTES",""))</f>
        <v/>
      </c>
    </row>
    <row r="165" ht="15.75" customHeight="1" s="506">
      <c r="B165" s="43" t="n">
        <v>163</v>
      </c>
      <c r="C165" s="137" t="inlineStr">
        <is>
          <t xml:space="preserve">LA CEIBA </t>
        </is>
      </c>
      <c r="D165" s="137" t="inlineStr">
        <is>
          <t xml:space="preserve">LC1 - 16 - 6 </t>
        </is>
      </c>
      <c r="E165" s="137" t="n">
        <v>1</v>
      </c>
      <c r="F165" s="137" t="n">
        <v>1</v>
      </c>
      <c r="G165" s="132" t="n">
        <v>16</v>
      </c>
      <c r="H165" s="132" t="n">
        <v>6</v>
      </c>
      <c r="I165" s="127" t="n">
        <v>90.69799999999999</v>
      </c>
      <c r="J165" s="128" t="n"/>
      <c r="K165" s="140" t="n">
        <v>25000000</v>
      </c>
      <c r="L165" s="76" t="inlineStr">
        <is>
          <t>VENDIDO</t>
        </is>
      </c>
      <c r="M165" s="137" t="inlineStr">
        <is>
          <t xml:space="preserve">SI </t>
        </is>
      </c>
      <c r="N165" s="230">
        <f>K165</f>
        <v/>
      </c>
      <c r="O165" s="60" t="n"/>
      <c r="P165" s="83" t="n"/>
      <c r="Q165" s="143" t="n"/>
      <c r="R165" s="144" t="n"/>
      <c r="S165" s="145" t="n"/>
      <c r="T165" s="85" t="n"/>
      <c r="U165" s="72">
        <f>IF($D165="","",IF(OR($F165&gt;1,ISNUMBER(SEARCH(" Y ",$D165)),(LEN($D165)-LEN(SUBSTITUTE(UPPER($D165),"LC","")))/2&gt;1),"MÚLTIPLE","INDIVIDUAL"))</f>
        <v/>
      </c>
      <c r="V165" s="72">
        <f>IF($D165="","",IF(AND(ISNUMBER(SEARCH(" Y ",$D165)),$F165&lt;2),"REVISAR # LOTES",""))</f>
        <v/>
      </c>
    </row>
    <row r="166" ht="15.75" customHeight="1" s="506">
      <c r="B166" s="43" t="n">
        <v>164</v>
      </c>
      <c r="C166" s="137" t="inlineStr">
        <is>
          <t xml:space="preserve">LA CEIBA </t>
        </is>
      </c>
      <c r="D166" s="137" t="inlineStr">
        <is>
          <t xml:space="preserve">LC1 - 16 - 7 </t>
        </is>
      </c>
      <c r="E166" s="137" t="n">
        <v>1</v>
      </c>
      <c r="F166" s="137" t="n">
        <v>1</v>
      </c>
      <c r="G166" s="132" t="n">
        <v>16</v>
      </c>
      <c r="H166" s="132" t="n">
        <v>7</v>
      </c>
      <c r="I166" s="127" t="n">
        <v>98</v>
      </c>
      <c r="J166" s="128" t="n"/>
      <c r="K166" s="140" t="n">
        <v>25000000</v>
      </c>
      <c r="L166" s="76" t="inlineStr">
        <is>
          <t>VENDIDO</t>
        </is>
      </c>
      <c r="M166" s="137" t="inlineStr">
        <is>
          <t xml:space="preserve">SI </t>
        </is>
      </c>
      <c r="N166" s="230">
        <f>K166</f>
        <v/>
      </c>
      <c r="O166" s="60" t="n"/>
      <c r="P166" s="83" t="n"/>
      <c r="Q166" s="143" t="n"/>
      <c r="R166" s="144" t="n"/>
      <c r="S166" s="145" t="n"/>
      <c r="T166" s="85" t="n"/>
      <c r="U166" s="72">
        <f>IF($D166="","",IF(OR($F166&gt;1,ISNUMBER(SEARCH(" Y ",$D166)),(LEN($D166)-LEN(SUBSTITUTE(UPPER($D166),"LC","")))/2&gt;1),"MÚLTIPLE","INDIVIDUAL"))</f>
        <v/>
      </c>
      <c r="V166" s="72">
        <f>IF($D166="","",IF(AND(ISNUMBER(SEARCH(" Y ",$D166)),$F166&lt;2),"REVISAR # LOTES",""))</f>
        <v/>
      </c>
    </row>
    <row r="167" ht="15.75" customHeight="1" s="506">
      <c r="B167" s="43" t="n">
        <v>165</v>
      </c>
      <c r="C167" s="137" t="inlineStr">
        <is>
          <t xml:space="preserve">LA CEIBA </t>
        </is>
      </c>
      <c r="D167" s="137" t="inlineStr">
        <is>
          <t xml:space="preserve">LC1 - 16 - 8 </t>
        </is>
      </c>
      <c r="E167" s="137" t="n">
        <v>1</v>
      </c>
      <c r="F167" s="137" t="n">
        <v>1</v>
      </c>
      <c r="G167" s="132" t="n">
        <v>16</v>
      </c>
      <c r="H167" s="132" t="n">
        <v>8</v>
      </c>
      <c r="I167" s="127" t="n">
        <v>98</v>
      </c>
      <c r="J167" s="128" t="n"/>
      <c r="K167" s="140" t="n">
        <v>25000000</v>
      </c>
      <c r="L167" s="76" t="inlineStr">
        <is>
          <t>VENDIDO</t>
        </is>
      </c>
      <c r="M167" s="137" t="n"/>
      <c r="N167" s="230">
        <f>K167</f>
        <v/>
      </c>
      <c r="O167" s="60" t="n"/>
      <c r="P167" s="83" t="n"/>
      <c r="Q167" s="143" t="n"/>
      <c r="R167" s="144" t="n"/>
      <c r="S167" s="145" t="n"/>
      <c r="T167" s="85" t="n"/>
      <c r="U167" s="72">
        <f>IF($D167="","",IF(OR($F167&gt;1,ISNUMBER(SEARCH(" Y ",$D167)),(LEN($D167)-LEN(SUBSTITUTE(UPPER($D167),"LC","")))/2&gt;1),"MÚLTIPLE","INDIVIDUAL"))</f>
        <v/>
      </c>
      <c r="V167" s="72">
        <f>IF($D167="","",IF(AND(ISNUMBER(SEARCH(" Y ",$D167)),$F167&lt;2),"REVISAR # LOTES",""))</f>
        <v/>
      </c>
    </row>
    <row r="168" ht="15.75" customHeight="1" s="506">
      <c r="B168" s="43" t="n">
        <v>166</v>
      </c>
      <c r="C168" s="137" t="inlineStr">
        <is>
          <t xml:space="preserve">LA CEIBA </t>
        </is>
      </c>
      <c r="D168" s="137" t="inlineStr">
        <is>
          <t xml:space="preserve">LC1 - 16 - 9 </t>
        </is>
      </c>
      <c r="E168" s="137" t="n">
        <v>1</v>
      </c>
      <c r="F168" s="137" t="n">
        <v>1</v>
      </c>
      <c r="G168" s="132" t="n">
        <v>16</v>
      </c>
      <c r="H168" s="132" t="n">
        <v>9</v>
      </c>
      <c r="I168" s="127" t="n">
        <v>98</v>
      </c>
      <c r="J168" s="128" t="n"/>
      <c r="K168" s="140" t="n">
        <v>25000000</v>
      </c>
      <c r="L168" s="76" t="inlineStr">
        <is>
          <t>VENDIDO</t>
        </is>
      </c>
      <c r="M168" s="137" t="inlineStr">
        <is>
          <t xml:space="preserve">NO </t>
        </is>
      </c>
      <c r="N168" s="230">
        <f>K168</f>
        <v/>
      </c>
      <c r="O168" s="60" t="n"/>
      <c r="P168" s="83" t="n"/>
      <c r="Q168" s="143" t="n"/>
      <c r="R168" s="144" t="n"/>
      <c r="S168" s="145" t="n"/>
      <c r="T168" s="85" t="n"/>
      <c r="U168" s="72">
        <f>IF($D168="","",IF(OR($F168&gt;1,ISNUMBER(SEARCH(" Y ",$D168)),(LEN($D168)-LEN(SUBSTITUTE(UPPER($D168),"LC","")))/2&gt;1),"MÚLTIPLE","INDIVIDUAL"))</f>
        <v/>
      </c>
      <c r="V168" s="72">
        <f>IF($D168="","",IF(AND(ISNUMBER(SEARCH(" Y ",$D168)),$F168&lt;2),"REVISAR # LOTES",""))</f>
        <v/>
      </c>
    </row>
    <row r="169" ht="15.75" customHeight="1" s="506">
      <c r="B169" s="43" t="n">
        <v>167</v>
      </c>
      <c r="C169" s="137" t="inlineStr">
        <is>
          <t xml:space="preserve">LA CEIBA </t>
        </is>
      </c>
      <c r="D169" s="137" t="inlineStr">
        <is>
          <t>LC1 - 16 - 10</t>
        </is>
      </c>
      <c r="E169" s="137" t="n">
        <v>1</v>
      </c>
      <c r="F169" s="137" t="n">
        <v>1</v>
      </c>
      <c r="G169" s="132" t="n">
        <v>16</v>
      </c>
      <c r="H169" s="132" t="n">
        <v>10</v>
      </c>
      <c r="I169" s="127" t="n">
        <v>98</v>
      </c>
      <c r="J169" s="128" t="n"/>
      <c r="K169" s="140" t="n">
        <v>30000000</v>
      </c>
      <c r="L169" s="76" t="inlineStr">
        <is>
          <t xml:space="preserve">CEDIDO EN FORMA DE PAGO </t>
        </is>
      </c>
      <c r="M169" s="137" t="n"/>
      <c r="N169" s="230">
        <f>K169</f>
        <v/>
      </c>
      <c r="O169" s="60" t="n"/>
      <c r="P169" s="83" t="n"/>
      <c r="Q169" s="143" t="n"/>
      <c r="R169" s="144" t="n"/>
      <c r="S169" s="145" t="n"/>
      <c r="T169" s="85" t="n"/>
      <c r="U169" s="72">
        <f>IF($D169="","",IF(OR($F169&gt;1,ISNUMBER(SEARCH(" Y ",$D169)),(LEN($D169)-LEN(SUBSTITUTE(UPPER($D169),"LC","")))/2&gt;1),"MÚLTIPLE","INDIVIDUAL"))</f>
        <v/>
      </c>
      <c r="V169" s="72">
        <f>IF($D169="","",IF(AND(ISNUMBER(SEARCH(" Y ",$D169)),$F169&lt;2),"REVISAR # LOTES",""))</f>
        <v/>
      </c>
    </row>
    <row r="170" ht="15.75" customHeight="1" s="506">
      <c r="B170" s="43" t="n">
        <v>168</v>
      </c>
      <c r="C170" s="137" t="inlineStr">
        <is>
          <t xml:space="preserve">LA CEIBA </t>
        </is>
      </c>
      <c r="D170" s="137" t="inlineStr">
        <is>
          <t xml:space="preserve">LC1 - 17 -1 </t>
        </is>
      </c>
      <c r="E170" s="137" t="n">
        <v>1</v>
      </c>
      <c r="F170" s="137" t="n">
        <v>1</v>
      </c>
      <c r="G170" s="132" t="n">
        <v>17</v>
      </c>
      <c r="H170" s="132" t="n">
        <v>1</v>
      </c>
      <c r="I170" s="127" t="n">
        <v>98</v>
      </c>
      <c r="J170" s="128" t="n"/>
      <c r="K170" s="140" t="n">
        <v>30000000</v>
      </c>
      <c r="L170" s="76" t="inlineStr">
        <is>
          <t>VENDIDO</t>
        </is>
      </c>
      <c r="M170" s="137" t="inlineStr">
        <is>
          <t xml:space="preserve">SI </t>
        </is>
      </c>
      <c r="N170" s="230">
        <f>K170</f>
        <v/>
      </c>
      <c r="O170" s="60" t="n"/>
      <c r="P170" s="83" t="n"/>
      <c r="Q170" s="143" t="n"/>
      <c r="R170" s="144" t="n"/>
      <c r="S170" s="145" t="n"/>
      <c r="T170" s="85" t="n"/>
      <c r="U170" s="72">
        <f>IF($D170="","",IF(OR($F170&gt;1,ISNUMBER(SEARCH(" Y ",$D170)),(LEN($D170)-LEN(SUBSTITUTE(UPPER($D170),"LC","")))/2&gt;1),"MÚLTIPLE","INDIVIDUAL"))</f>
        <v/>
      </c>
      <c r="V170" s="72">
        <f>IF($D170="","",IF(AND(ISNUMBER(SEARCH(" Y ",$D170)),$F170&lt;2),"REVISAR # LOTES",""))</f>
        <v/>
      </c>
    </row>
    <row r="171" ht="15.75" customHeight="1" s="506">
      <c r="B171" s="43" t="n">
        <v>169</v>
      </c>
      <c r="C171" s="137" t="inlineStr">
        <is>
          <t xml:space="preserve">LA CEIBA </t>
        </is>
      </c>
      <c r="D171" s="137" t="inlineStr">
        <is>
          <t xml:space="preserve">LC1 - 17 - 2 </t>
        </is>
      </c>
      <c r="E171" s="137" t="n">
        <v>1</v>
      </c>
      <c r="F171" s="137" t="n">
        <v>1</v>
      </c>
      <c r="G171" s="132" t="n">
        <v>17</v>
      </c>
      <c r="H171" s="132" t="n">
        <v>2</v>
      </c>
      <c r="I171" s="127" t="n">
        <v>98</v>
      </c>
      <c r="J171" s="128" t="n"/>
      <c r="K171" s="140" t="n">
        <v>25000000</v>
      </c>
      <c r="L171" s="76" t="inlineStr">
        <is>
          <t>VENDIDO</t>
        </is>
      </c>
      <c r="M171" s="137" t="inlineStr">
        <is>
          <t xml:space="preserve">SI </t>
        </is>
      </c>
      <c r="N171" s="230">
        <f>K171</f>
        <v/>
      </c>
      <c r="O171" s="60" t="n"/>
      <c r="P171" s="83" t="n"/>
      <c r="Q171" s="143" t="n"/>
      <c r="R171" s="144" t="n"/>
      <c r="S171" s="145" t="n"/>
      <c r="T171" s="85" t="n"/>
      <c r="U171" s="72">
        <f>IF($D171="","",IF(OR($F171&gt;1,ISNUMBER(SEARCH(" Y ",$D171)),(LEN($D171)-LEN(SUBSTITUTE(UPPER($D171),"LC","")))/2&gt;1),"MÚLTIPLE","INDIVIDUAL"))</f>
        <v/>
      </c>
      <c r="V171" s="72">
        <f>IF($D171="","",IF(AND(ISNUMBER(SEARCH(" Y ",$D171)),$F171&lt;2),"REVISAR # LOTES",""))</f>
        <v/>
      </c>
    </row>
    <row r="172" ht="15.75" customHeight="1" s="506">
      <c r="B172" s="43" t="n">
        <v>170</v>
      </c>
      <c r="C172" s="137" t="inlineStr">
        <is>
          <t xml:space="preserve">LA CEIBA </t>
        </is>
      </c>
      <c r="D172" s="137" t="inlineStr">
        <is>
          <t xml:space="preserve">LC1 - 18 - 1 </t>
        </is>
      </c>
      <c r="E172" s="137" t="n">
        <v>1</v>
      </c>
      <c r="F172" s="137" t="n">
        <v>1</v>
      </c>
      <c r="G172" s="132" t="n">
        <v>18</v>
      </c>
      <c r="H172" s="132" t="n">
        <v>1</v>
      </c>
      <c r="I172" s="127" t="n">
        <v>98.839</v>
      </c>
      <c r="J172" s="128" t="n"/>
      <c r="K172" s="140" t="n">
        <v>30000000</v>
      </c>
      <c r="L172" s="76" t="inlineStr">
        <is>
          <t>VENDIDO</t>
        </is>
      </c>
      <c r="M172" s="137" t="inlineStr">
        <is>
          <t xml:space="preserve">SI </t>
        </is>
      </c>
      <c r="N172" s="68">
        <f>K172</f>
        <v/>
      </c>
      <c r="O172" s="60" t="n"/>
      <c r="P172" s="83" t="n"/>
      <c r="Q172" s="143" t="n"/>
      <c r="R172" s="144" t="n"/>
      <c r="S172" s="145" t="n"/>
      <c r="T172" s="85" t="n"/>
      <c r="U172" s="72">
        <f>IF($D172="","",IF(OR($F172&gt;1,ISNUMBER(SEARCH(" Y ",$D172)),(LEN($D172)-LEN(SUBSTITUTE(UPPER($D172),"LC","")))/2&gt;1),"MÚLTIPLE","INDIVIDUAL"))</f>
        <v/>
      </c>
      <c r="V172" s="72">
        <f>IF($D172="","",IF(AND(ISNUMBER(SEARCH(" Y ",$D172)),$F172&lt;2),"REVISAR # LOTES",""))</f>
        <v/>
      </c>
    </row>
    <row r="173" ht="15.75" customHeight="1" s="506">
      <c r="B173" s="43" t="n">
        <v>171</v>
      </c>
      <c r="C173" s="137" t="inlineStr">
        <is>
          <t xml:space="preserve">LA CEIBA </t>
        </is>
      </c>
      <c r="D173" s="137" t="inlineStr">
        <is>
          <t xml:space="preserve">LC1 - 18 - 2 </t>
        </is>
      </c>
      <c r="E173" s="137" t="n">
        <v>1</v>
      </c>
      <c r="F173" s="137" t="n">
        <v>1</v>
      </c>
      <c r="G173" s="132" t="n">
        <v>18</v>
      </c>
      <c r="H173" s="132" t="n">
        <v>2</v>
      </c>
      <c r="I173" s="127" t="n">
        <v>100.519</v>
      </c>
      <c r="J173" s="128" t="n"/>
      <c r="K173" s="140" t="n">
        <v>25643000</v>
      </c>
      <c r="L173" s="76" t="inlineStr">
        <is>
          <t>VENDIDO</t>
        </is>
      </c>
      <c r="M173" s="137" t="inlineStr">
        <is>
          <t xml:space="preserve">SI </t>
        </is>
      </c>
      <c r="N173" s="230">
        <f>K173</f>
        <v/>
      </c>
      <c r="O173" s="60" t="n"/>
      <c r="P173" s="83" t="n"/>
      <c r="Q173" s="143" t="n"/>
      <c r="R173" s="144" t="n"/>
      <c r="S173" s="145" t="n"/>
      <c r="T173" s="85" t="n"/>
      <c r="U173" s="72">
        <f>IF($D173="","",IF(OR($F173&gt;1,ISNUMBER(SEARCH(" Y ",$D173)),(LEN($D173)-LEN(SUBSTITUTE(UPPER($D173),"LC","")))/2&gt;1),"MÚLTIPLE","INDIVIDUAL"))</f>
        <v/>
      </c>
      <c r="V173" s="72">
        <f>IF($D173="","",IF(AND(ISNUMBER(SEARCH(" Y ",$D173)),$F173&lt;2),"REVISAR # LOTES",""))</f>
        <v/>
      </c>
    </row>
    <row r="174" ht="15.75" customHeight="1" s="506">
      <c r="B174" s="43" t="n">
        <v>172</v>
      </c>
      <c r="C174" s="137" t="inlineStr">
        <is>
          <t xml:space="preserve">LA CEIBA </t>
        </is>
      </c>
      <c r="D174" s="137" t="inlineStr">
        <is>
          <t xml:space="preserve">LC1 - 18 - 3 </t>
        </is>
      </c>
      <c r="E174" s="137" t="n">
        <v>1</v>
      </c>
      <c r="F174" s="137" t="n">
        <v>1</v>
      </c>
      <c r="G174" s="132" t="n">
        <v>18</v>
      </c>
      <c r="H174" s="132" t="n">
        <v>3</v>
      </c>
      <c r="I174" s="127" t="n">
        <v>100.343</v>
      </c>
      <c r="J174" s="128" t="n"/>
      <c r="K174" s="140" t="n">
        <v>25598000</v>
      </c>
      <c r="L174" s="76" t="inlineStr">
        <is>
          <t>VENDIDO</t>
        </is>
      </c>
      <c r="M174" s="137" t="inlineStr">
        <is>
          <t xml:space="preserve">SI </t>
        </is>
      </c>
      <c r="N174" s="230">
        <f>K174</f>
        <v/>
      </c>
      <c r="O174" s="60" t="n"/>
      <c r="P174" s="83" t="n"/>
      <c r="Q174" s="143" t="n"/>
      <c r="R174" s="144" t="n"/>
      <c r="S174" s="145" t="n"/>
      <c r="T174" s="85" t="n"/>
      <c r="U174" s="72">
        <f>IF($D174="","",IF(OR($F174&gt;1,ISNUMBER(SEARCH(" Y ",$D174)),(LEN($D174)-LEN(SUBSTITUTE(UPPER($D174),"LC","")))/2&gt;1),"MÚLTIPLE","INDIVIDUAL"))</f>
        <v/>
      </c>
      <c r="V174" s="72">
        <f>IF($D174="","",IF(AND(ISNUMBER(SEARCH(" Y ",$D174)),$F174&lt;2),"REVISAR # LOTES",""))</f>
        <v/>
      </c>
    </row>
    <row r="175" ht="15.75" customHeight="1" s="506">
      <c r="B175" s="43" t="n">
        <v>173</v>
      </c>
      <c r="C175" s="137" t="inlineStr">
        <is>
          <t xml:space="preserve">LA CEIBA </t>
        </is>
      </c>
      <c r="D175" s="137" t="inlineStr">
        <is>
          <t xml:space="preserve">LC1 - 18 - 4 </t>
        </is>
      </c>
      <c r="E175" s="137" t="n">
        <v>1</v>
      </c>
      <c r="F175" s="137" t="n">
        <v>1</v>
      </c>
      <c r="G175" s="132" t="n">
        <v>18</v>
      </c>
      <c r="H175" s="132" t="n">
        <v>4</v>
      </c>
      <c r="I175" s="127" t="n">
        <v>109.6</v>
      </c>
      <c r="J175" s="128" t="n"/>
      <c r="K175" s="140" t="n">
        <v>27960000</v>
      </c>
      <c r="L175" s="76" t="inlineStr">
        <is>
          <t>VENDIDO</t>
        </is>
      </c>
      <c r="M175" s="137" t="inlineStr">
        <is>
          <t xml:space="preserve">NO </t>
        </is>
      </c>
      <c r="N175" s="230">
        <f>K175</f>
        <v/>
      </c>
      <c r="O175" s="60" t="n"/>
      <c r="P175" s="83" t="n"/>
      <c r="Q175" s="143" t="n"/>
      <c r="R175" s="144" t="n"/>
      <c r="S175" s="145" t="n"/>
      <c r="T175" s="85" t="n"/>
      <c r="U175" s="72">
        <f>IF($D175="","",IF(OR($F175&gt;1,ISNUMBER(SEARCH(" Y ",$D175)),(LEN($D175)-LEN(SUBSTITUTE(UPPER($D175),"LC","")))/2&gt;1),"MÚLTIPLE","INDIVIDUAL"))</f>
        <v/>
      </c>
      <c r="V175" s="72">
        <f>IF($D175="","",IF(AND(ISNUMBER(SEARCH(" Y ",$D175)),$F175&lt;2),"REVISAR # LOTES",""))</f>
        <v/>
      </c>
    </row>
    <row r="176" ht="15.75" customHeight="1" s="506">
      <c r="B176" s="43" t="n">
        <v>174</v>
      </c>
      <c r="C176" s="137" t="inlineStr">
        <is>
          <t xml:space="preserve">LA CEIBA </t>
        </is>
      </c>
      <c r="D176" s="137" t="inlineStr">
        <is>
          <t xml:space="preserve">LC1 - 19 - 1 </t>
        </is>
      </c>
      <c r="E176" s="137" t="n">
        <v>1</v>
      </c>
      <c r="F176" s="137" t="n">
        <v>1</v>
      </c>
      <c r="G176" s="132" t="n">
        <v>19</v>
      </c>
      <c r="H176" s="132" t="n">
        <v>1</v>
      </c>
      <c r="I176" s="127" t="n">
        <v>160</v>
      </c>
      <c r="J176" s="128" t="n"/>
      <c r="K176" s="140" t="n">
        <v>30000000</v>
      </c>
      <c r="L176" s="76" t="inlineStr">
        <is>
          <t>VENDIDO</t>
        </is>
      </c>
      <c r="M176" s="137" t="inlineStr">
        <is>
          <t xml:space="preserve">SI </t>
        </is>
      </c>
      <c r="N176" s="230">
        <f>K176</f>
        <v/>
      </c>
      <c r="O176" s="60" t="n"/>
      <c r="P176" s="83" t="n"/>
      <c r="Q176" s="143" t="n"/>
      <c r="R176" s="144" t="n"/>
      <c r="S176" s="145" t="n"/>
      <c r="T176" s="85" t="n"/>
      <c r="U176" s="72">
        <f>IF($D176="","",IF(OR($F176&gt;1,ISNUMBER(SEARCH(" Y ",$D176)),(LEN($D176)-LEN(SUBSTITUTE(UPPER($D176),"LC","")))/2&gt;1),"MÚLTIPLE","INDIVIDUAL"))</f>
        <v/>
      </c>
      <c r="V176" s="72">
        <f>IF($D176="","",IF(AND(ISNUMBER(SEARCH(" Y ",$D176)),$F176&lt;2),"REVISAR # LOTES",""))</f>
        <v/>
      </c>
    </row>
    <row r="177" ht="15.75" customHeight="1" s="506">
      <c r="B177" s="43" t="n">
        <v>175</v>
      </c>
      <c r="C177" s="137" t="inlineStr">
        <is>
          <t xml:space="preserve">LA CEIBA </t>
        </is>
      </c>
      <c r="D177" s="137" t="inlineStr">
        <is>
          <t xml:space="preserve">LC1 - 19 - 2 </t>
        </is>
      </c>
      <c r="E177" s="137" t="n">
        <v>1</v>
      </c>
      <c r="F177" s="137" t="n">
        <v>1</v>
      </c>
      <c r="G177" s="132" t="n">
        <v>19</v>
      </c>
      <c r="H177" s="132" t="n">
        <v>2</v>
      </c>
      <c r="I177" s="127" t="n">
        <v>98</v>
      </c>
      <c r="J177" s="128" t="n"/>
      <c r="K177" s="140" t="n">
        <v>25000000</v>
      </c>
      <c r="L177" s="76" t="inlineStr">
        <is>
          <t>VENDIDO</t>
        </is>
      </c>
      <c r="M177" s="137" t="inlineStr">
        <is>
          <t xml:space="preserve">SI </t>
        </is>
      </c>
      <c r="N177" s="230">
        <f>K177</f>
        <v/>
      </c>
      <c r="O177" s="60" t="n"/>
      <c r="P177" s="83" t="n"/>
      <c r="Q177" s="143" t="n"/>
      <c r="R177" s="144" t="n"/>
      <c r="S177" s="145" t="n"/>
      <c r="T177" s="85" t="n"/>
      <c r="U177" s="72">
        <f>IF($D177="","",IF(OR($F177&gt;1,ISNUMBER(SEARCH(" Y ",$D177)),(LEN($D177)-LEN(SUBSTITUTE(UPPER($D177),"LC","")))/2&gt;1),"MÚLTIPLE","INDIVIDUAL"))</f>
        <v/>
      </c>
      <c r="V177" s="72">
        <f>IF($D177="","",IF(AND(ISNUMBER(SEARCH(" Y ",$D177)),$F177&lt;2),"REVISAR # LOTES",""))</f>
        <v/>
      </c>
    </row>
    <row r="178" ht="15.75" customHeight="1" s="506">
      <c r="B178" s="43" t="n">
        <v>176</v>
      </c>
      <c r="C178" s="137" t="inlineStr">
        <is>
          <t xml:space="preserve">LA CEIBA </t>
        </is>
      </c>
      <c r="D178" s="137" t="inlineStr">
        <is>
          <t xml:space="preserve">LC1 - 19 - 3 </t>
        </is>
      </c>
      <c r="E178" s="137" t="n">
        <v>1</v>
      </c>
      <c r="F178" s="137" t="n">
        <v>1</v>
      </c>
      <c r="G178" s="132" t="n">
        <v>19</v>
      </c>
      <c r="H178" s="132" t="n">
        <v>3</v>
      </c>
      <c r="I178" s="127" t="n">
        <v>98</v>
      </c>
      <c r="J178" s="128" t="n"/>
      <c r="K178" s="140" t="n">
        <v>25000000</v>
      </c>
      <c r="L178" s="76" t="inlineStr">
        <is>
          <t>VENDIDO</t>
        </is>
      </c>
      <c r="M178" s="137" t="inlineStr">
        <is>
          <t xml:space="preserve">SI </t>
        </is>
      </c>
      <c r="N178" s="230">
        <f>K178</f>
        <v/>
      </c>
      <c r="O178" s="60" t="n"/>
      <c r="P178" s="83" t="n"/>
      <c r="Q178" s="143" t="n"/>
      <c r="R178" s="144" t="n"/>
      <c r="S178" s="145" t="n"/>
      <c r="T178" s="85" t="n"/>
      <c r="U178" s="72">
        <f>IF($D178="","",IF(OR($F178&gt;1,ISNUMBER(SEARCH(" Y ",$D178)),(LEN($D178)-LEN(SUBSTITUTE(UPPER($D178),"LC","")))/2&gt;1),"MÚLTIPLE","INDIVIDUAL"))</f>
        <v/>
      </c>
      <c r="V178" s="72">
        <f>IF($D178="","",IF(AND(ISNUMBER(SEARCH(" Y ",$D178)),$F178&lt;2),"REVISAR # LOTES",""))</f>
        <v/>
      </c>
    </row>
    <row r="179" ht="15.75" customHeight="1" s="506">
      <c r="B179" s="43" t="n">
        <v>177</v>
      </c>
      <c r="C179" s="137" t="inlineStr">
        <is>
          <t xml:space="preserve">LA CEIBA </t>
        </is>
      </c>
      <c r="D179" s="137" t="inlineStr">
        <is>
          <t xml:space="preserve">LC1 - 19 - 4 </t>
        </is>
      </c>
      <c r="E179" s="137" t="n">
        <v>1</v>
      </c>
      <c r="F179" s="137" t="n">
        <v>1</v>
      </c>
      <c r="G179" s="132" t="n">
        <v>19</v>
      </c>
      <c r="H179" s="132" t="n">
        <v>4</v>
      </c>
      <c r="I179" s="127" t="n">
        <v>98</v>
      </c>
      <c r="J179" s="128" t="n"/>
      <c r="K179" s="140" t="n">
        <v>25000000</v>
      </c>
      <c r="L179" s="76" t="inlineStr">
        <is>
          <t>VENDIDO</t>
        </is>
      </c>
      <c r="M179" s="137" t="inlineStr">
        <is>
          <t xml:space="preserve">SI </t>
        </is>
      </c>
      <c r="N179" s="230">
        <f>K179</f>
        <v/>
      </c>
      <c r="O179" s="60" t="n"/>
      <c r="P179" s="83" t="n"/>
      <c r="Q179" s="143" t="n"/>
      <c r="R179" s="144" t="n"/>
      <c r="S179" s="145" t="n"/>
      <c r="T179" s="85" t="n"/>
      <c r="U179" s="72">
        <f>IF($D179="","",IF(OR($F179&gt;1,ISNUMBER(SEARCH(" Y ",$D179)),(LEN($D179)-LEN(SUBSTITUTE(UPPER($D179),"LC","")))/2&gt;1),"MÚLTIPLE","INDIVIDUAL"))</f>
        <v/>
      </c>
      <c r="V179" s="72">
        <f>IF($D179="","",IF(AND(ISNUMBER(SEARCH(" Y ",$D179)),$F179&lt;2),"REVISAR # LOTES",""))</f>
        <v/>
      </c>
    </row>
    <row r="180" ht="15.75" customHeight="1" s="506">
      <c r="B180" s="43" t="n">
        <v>178</v>
      </c>
      <c r="C180" s="137" t="inlineStr">
        <is>
          <t xml:space="preserve">LA CEIBA </t>
        </is>
      </c>
      <c r="D180" s="137" t="inlineStr">
        <is>
          <t xml:space="preserve">LC1 - 19 - 5 </t>
        </is>
      </c>
      <c r="E180" s="137" t="n">
        <v>1</v>
      </c>
      <c r="F180" s="137" t="n">
        <v>1</v>
      </c>
      <c r="G180" s="132" t="n">
        <v>19</v>
      </c>
      <c r="H180" s="132" t="n">
        <v>5</v>
      </c>
      <c r="I180" s="127" t="n">
        <v>130.909</v>
      </c>
      <c r="J180" s="128" t="n"/>
      <c r="K180" s="140" t="n">
        <v>33396000</v>
      </c>
      <c r="L180" s="76" t="inlineStr">
        <is>
          <t>VENDIDO</t>
        </is>
      </c>
      <c r="M180" s="137" t="inlineStr">
        <is>
          <t xml:space="preserve">SI </t>
        </is>
      </c>
      <c r="N180" s="230">
        <f>K180</f>
        <v/>
      </c>
      <c r="O180" s="60" t="n"/>
      <c r="P180" s="83" t="n"/>
      <c r="Q180" s="143" t="n"/>
      <c r="R180" s="144" t="n"/>
      <c r="S180" s="145" t="n"/>
      <c r="T180" s="85" t="n"/>
      <c r="U180" s="72">
        <f>IF($D180="","",IF(OR($F180&gt;1,ISNUMBER(SEARCH(" Y ",$D180)),(LEN($D180)-LEN(SUBSTITUTE(UPPER($D180),"LC","")))/2&gt;1),"MÚLTIPLE","INDIVIDUAL"))</f>
        <v/>
      </c>
      <c r="V180" s="72">
        <f>IF($D180="","",IF(AND(ISNUMBER(SEARCH(" Y ",$D180)),$F180&lt;2),"REVISAR # LOTES",""))</f>
        <v/>
      </c>
    </row>
    <row r="181" ht="15.75" customHeight="1" s="506">
      <c r="B181" s="43" t="n">
        <v>179</v>
      </c>
      <c r="C181" s="137" t="inlineStr">
        <is>
          <t xml:space="preserve">LA CEIBA </t>
        </is>
      </c>
      <c r="D181" s="137" t="inlineStr">
        <is>
          <t xml:space="preserve">LC1 - 19 - 6 </t>
        </is>
      </c>
      <c r="E181" s="137" t="n">
        <v>1</v>
      </c>
      <c r="F181" s="137" t="n">
        <v>1</v>
      </c>
      <c r="G181" s="132" t="n">
        <v>19</v>
      </c>
      <c r="H181" s="132" t="n">
        <v>6</v>
      </c>
      <c r="I181" s="127" t="n">
        <v>137.508</v>
      </c>
      <c r="J181" s="128" t="n"/>
      <c r="K181" s="171" t="n">
        <v>35078000</v>
      </c>
      <c r="L181" s="76" t="inlineStr">
        <is>
          <t>VENDIDO</t>
        </is>
      </c>
      <c r="M181" s="137" t="inlineStr">
        <is>
          <t xml:space="preserve">SI </t>
        </is>
      </c>
      <c r="N181" s="172">
        <f>K181</f>
        <v/>
      </c>
      <c r="O181" s="60" t="n"/>
      <c r="P181" s="83" t="n"/>
      <c r="Q181" s="143" t="n"/>
      <c r="R181" s="144" t="n"/>
      <c r="S181" s="145" t="n"/>
      <c r="T181" s="85" t="n"/>
      <c r="U181" s="72">
        <f>IF($D181="","",IF(OR($F181&gt;1,ISNUMBER(SEARCH(" Y ",$D181)),(LEN($D181)-LEN(SUBSTITUTE(UPPER($D181),"LC","")))/2&gt;1),"MÚLTIPLE","INDIVIDUAL"))</f>
        <v/>
      </c>
      <c r="V181" s="72">
        <f>IF($D181="","",IF(AND(ISNUMBER(SEARCH(" Y ",$D181)),$F181&lt;2),"REVISAR # LOTES",""))</f>
        <v/>
      </c>
    </row>
    <row r="182" ht="15.75" customHeight="1" s="506">
      <c r="B182" s="43" t="n">
        <v>180</v>
      </c>
      <c r="C182" s="137" t="inlineStr">
        <is>
          <t xml:space="preserve">LA CEIBA </t>
        </is>
      </c>
      <c r="D182" s="137" t="inlineStr">
        <is>
          <t xml:space="preserve">LC1 - 19 - 7 </t>
        </is>
      </c>
      <c r="E182" s="137" t="n">
        <v>1</v>
      </c>
      <c r="F182" s="137" t="n">
        <v>1</v>
      </c>
      <c r="G182" s="132" t="n">
        <v>19</v>
      </c>
      <c r="H182" s="132" t="n">
        <v>7</v>
      </c>
      <c r="I182" s="127" t="n">
        <v>98</v>
      </c>
      <c r="J182" s="128" t="n"/>
      <c r="K182" s="140" t="n">
        <v>25000000</v>
      </c>
      <c r="L182" s="76" t="inlineStr">
        <is>
          <t>VENDIDO</t>
        </is>
      </c>
      <c r="M182" s="137" t="inlineStr">
        <is>
          <t xml:space="preserve">NO </t>
        </is>
      </c>
      <c r="N182" s="230">
        <f>K182</f>
        <v/>
      </c>
      <c r="O182" s="60" t="n"/>
      <c r="P182" s="83" t="n"/>
      <c r="Q182" s="143" t="n"/>
      <c r="R182" s="144" t="n"/>
      <c r="S182" s="145" t="n"/>
      <c r="T182" s="85" t="n"/>
      <c r="U182" s="72">
        <f>IF($D182="","",IF(OR($F182&gt;1,ISNUMBER(SEARCH(" Y ",$D182)),(LEN($D182)-LEN(SUBSTITUTE(UPPER($D182),"LC","")))/2&gt;1),"MÚLTIPLE","INDIVIDUAL"))</f>
        <v/>
      </c>
      <c r="V182" s="72">
        <f>IF($D182="","",IF(AND(ISNUMBER(SEARCH(" Y ",$D182)),$F182&lt;2),"REVISAR # LOTES",""))</f>
        <v/>
      </c>
    </row>
    <row r="183" ht="15.75" customHeight="1" s="506">
      <c r="B183" s="43" t="n">
        <v>181</v>
      </c>
      <c r="C183" s="137" t="inlineStr">
        <is>
          <t xml:space="preserve">LA CEIBA </t>
        </is>
      </c>
      <c r="D183" s="137" t="inlineStr">
        <is>
          <t xml:space="preserve">LC1 - 19 - 8 </t>
        </is>
      </c>
      <c r="E183" s="137" t="n">
        <v>1</v>
      </c>
      <c r="F183" s="137" t="n">
        <v>1</v>
      </c>
      <c r="G183" s="132" t="n">
        <v>19</v>
      </c>
      <c r="H183" s="132" t="n">
        <v>8</v>
      </c>
      <c r="I183" s="127" t="n">
        <v>98</v>
      </c>
      <c r="J183" s="128" t="n"/>
      <c r="K183" s="140" t="n">
        <v>25000000</v>
      </c>
      <c r="L183" s="76" t="inlineStr">
        <is>
          <t>VENDIDO</t>
        </is>
      </c>
      <c r="M183" s="137" t="inlineStr">
        <is>
          <t xml:space="preserve">NO </t>
        </is>
      </c>
      <c r="N183" s="230">
        <f>K183</f>
        <v/>
      </c>
      <c r="O183" s="60" t="n"/>
      <c r="P183" s="83" t="n"/>
      <c r="Q183" s="143" t="n"/>
      <c r="R183" s="144" t="n"/>
      <c r="S183" s="145" t="n"/>
      <c r="T183" s="85" t="n"/>
      <c r="U183" s="72">
        <f>IF($D183="","",IF(OR($F183&gt;1,ISNUMBER(SEARCH(" Y ",$D183)),(LEN($D183)-LEN(SUBSTITUTE(UPPER($D183),"LC","")))/2&gt;1),"MÚLTIPLE","INDIVIDUAL"))</f>
        <v/>
      </c>
      <c r="V183" s="72">
        <f>IF($D183="","",IF(AND(ISNUMBER(SEARCH(" Y ",$D183)),$F183&lt;2),"REVISAR # LOTES",""))</f>
        <v/>
      </c>
    </row>
    <row r="184" ht="15.75" customHeight="1" s="506">
      <c r="B184" s="43" t="n">
        <v>182</v>
      </c>
      <c r="C184" s="137" t="inlineStr">
        <is>
          <t xml:space="preserve">LA CEIBA </t>
        </is>
      </c>
      <c r="D184" s="137" t="inlineStr">
        <is>
          <t xml:space="preserve">LC1 - 19 - 9 </t>
        </is>
      </c>
      <c r="E184" s="137" t="n">
        <v>1</v>
      </c>
      <c r="F184" s="137" t="n">
        <v>1</v>
      </c>
      <c r="G184" s="132" t="n">
        <v>19</v>
      </c>
      <c r="H184" s="132" t="n">
        <v>9</v>
      </c>
      <c r="I184" s="127" t="n">
        <v>98</v>
      </c>
      <c r="J184" s="128" t="n"/>
      <c r="K184" s="140" t="n">
        <v>25000000</v>
      </c>
      <c r="L184" s="76" t="inlineStr">
        <is>
          <t>VENDIDO</t>
        </is>
      </c>
      <c r="M184" s="137" t="inlineStr">
        <is>
          <t xml:space="preserve">NO </t>
        </is>
      </c>
      <c r="N184" s="230">
        <f>K184</f>
        <v/>
      </c>
      <c r="O184" s="60" t="n"/>
      <c r="P184" s="83" t="n"/>
      <c r="Q184" s="143" t="n"/>
      <c r="R184" s="144" t="n"/>
      <c r="S184" s="145" t="n"/>
      <c r="T184" s="85" t="n"/>
      <c r="U184" s="72">
        <f>IF($D184="","",IF(OR($F184&gt;1,ISNUMBER(SEARCH(" Y ",$D184)),(LEN($D184)-LEN(SUBSTITUTE(UPPER($D184),"LC","")))/2&gt;1),"MÚLTIPLE","INDIVIDUAL"))</f>
        <v/>
      </c>
      <c r="V184" s="72">
        <f>IF($D184="","",IF(AND(ISNUMBER(SEARCH(" Y ",$D184)),$F184&lt;2),"REVISAR # LOTES",""))</f>
        <v/>
      </c>
    </row>
    <row r="185" ht="15.75" customHeight="1" s="506">
      <c r="B185" s="43" t="n">
        <v>183</v>
      </c>
      <c r="C185" s="137" t="inlineStr">
        <is>
          <t xml:space="preserve">LA CEIBA </t>
        </is>
      </c>
      <c r="D185" s="137" t="inlineStr">
        <is>
          <t xml:space="preserve">LC1 - 19 - 10 </t>
        </is>
      </c>
      <c r="E185" s="137" t="n">
        <v>1</v>
      </c>
      <c r="F185" s="137" t="n">
        <v>1</v>
      </c>
      <c r="G185" s="132" t="n">
        <v>19</v>
      </c>
      <c r="H185" s="132" t="n">
        <v>10</v>
      </c>
      <c r="I185" s="127" t="n">
        <v>98</v>
      </c>
      <c r="J185" s="128" t="n"/>
      <c r="K185" s="140" t="n">
        <v>30000000</v>
      </c>
      <c r="L185" s="76" t="inlineStr">
        <is>
          <t>VENDIDO</t>
        </is>
      </c>
      <c r="M185" s="137" t="n"/>
      <c r="N185" s="230">
        <f>K185</f>
        <v/>
      </c>
      <c r="O185" s="60" t="n"/>
      <c r="P185" s="83" t="n"/>
      <c r="Q185" s="143" t="n"/>
      <c r="R185" s="144" t="n"/>
      <c r="S185" s="145" t="n"/>
      <c r="T185" s="85" t="n"/>
      <c r="U185" s="72">
        <f>IF($D185="","",IF(OR($F185&gt;1,ISNUMBER(SEARCH(" Y ",$D185)),(LEN($D185)-LEN(SUBSTITUTE(UPPER($D185),"LC","")))/2&gt;1),"MÚLTIPLE","INDIVIDUAL"))</f>
        <v/>
      </c>
      <c r="V185" s="72">
        <f>IF($D185="","",IF(AND(ISNUMBER(SEARCH(" Y ",$D185)),$F185&lt;2),"REVISAR # LOTES",""))</f>
        <v/>
      </c>
    </row>
    <row r="186" ht="15.75" customHeight="1" s="506">
      <c r="B186" s="43" t="n">
        <v>184</v>
      </c>
      <c r="C186" s="137" t="inlineStr">
        <is>
          <t xml:space="preserve">LA CEIBA </t>
        </is>
      </c>
      <c r="D186" s="137" t="inlineStr">
        <is>
          <t xml:space="preserve">LC1 - 20 - 1 </t>
        </is>
      </c>
      <c r="E186" s="137" t="n">
        <v>1</v>
      </c>
      <c r="F186" s="137" t="n">
        <v>1</v>
      </c>
      <c r="G186" s="132" t="n">
        <v>20</v>
      </c>
      <c r="H186" s="132" t="n">
        <v>1</v>
      </c>
      <c r="I186" s="127" t="n">
        <v>98</v>
      </c>
      <c r="J186" s="128" t="n"/>
      <c r="K186" s="140" t="n">
        <v>30000000</v>
      </c>
      <c r="L186" s="76" t="inlineStr">
        <is>
          <t>VENDIDO</t>
        </is>
      </c>
      <c r="M186" s="137" t="n"/>
      <c r="N186" s="230">
        <f>K186</f>
        <v/>
      </c>
      <c r="O186" s="60" t="n"/>
      <c r="P186" s="83" t="n"/>
      <c r="Q186" s="143" t="n"/>
      <c r="R186" s="144" t="n"/>
      <c r="S186" s="145" t="n"/>
      <c r="T186" s="85" t="n"/>
      <c r="U186" s="72">
        <f>IF($D186="","",IF(OR($F186&gt;1,ISNUMBER(SEARCH(" Y ",$D186)),(LEN($D186)-LEN(SUBSTITUTE(UPPER($D186),"LC","")))/2&gt;1),"MÚLTIPLE","INDIVIDUAL"))</f>
        <v/>
      </c>
      <c r="V186" s="72">
        <f>IF($D186="","",IF(AND(ISNUMBER(SEARCH(" Y ",$D186)),$F186&lt;2),"REVISAR # LOTES",""))</f>
        <v/>
      </c>
    </row>
    <row r="187" ht="15.75" customHeight="1" s="506">
      <c r="B187" s="43" t="n">
        <v>185</v>
      </c>
      <c r="C187" s="137" t="inlineStr">
        <is>
          <t xml:space="preserve">LA CEIBA </t>
        </is>
      </c>
      <c r="D187" s="137" t="inlineStr">
        <is>
          <t xml:space="preserve">LC1 - 20 - 2 </t>
        </is>
      </c>
      <c r="E187" s="137" t="n">
        <v>1</v>
      </c>
      <c r="F187" s="137" t="n">
        <v>1</v>
      </c>
      <c r="G187" s="132" t="n">
        <v>20</v>
      </c>
      <c r="H187" s="132" t="n">
        <v>2</v>
      </c>
      <c r="I187" s="127" t="n">
        <v>98</v>
      </c>
      <c r="J187" s="128" t="n"/>
      <c r="K187" s="140" t="n">
        <v>25000000</v>
      </c>
      <c r="L187" s="76" t="inlineStr">
        <is>
          <t>VENDIDO</t>
        </is>
      </c>
      <c r="M187" s="137" t="inlineStr">
        <is>
          <t xml:space="preserve">NO </t>
        </is>
      </c>
      <c r="N187" s="230">
        <f>K187</f>
        <v/>
      </c>
      <c r="O187" s="60" t="n"/>
      <c r="P187" s="83" t="n"/>
      <c r="Q187" s="177" t="n">
        <v>9.8e-05</v>
      </c>
      <c r="R187" s="144" t="inlineStr">
        <is>
          <t>JOHN ALBERTO BOHORQUEZ</t>
        </is>
      </c>
      <c r="S187" s="145" t="inlineStr">
        <is>
          <t>PAGO COMPLETO</t>
        </is>
      </c>
      <c r="T187" s="85" t="n"/>
      <c r="U187" s="72">
        <f>IF($D187="","",IF(OR($F187&gt;1,ISNUMBER(SEARCH(" Y ",$D187)),(LEN($D187)-LEN(SUBSTITUTE(UPPER($D187),"LC","")))/2&gt;1),"MÚLTIPLE","INDIVIDUAL"))</f>
        <v/>
      </c>
      <c r="V187" s="72">
        <f>IF($D187="","",IF(AND(ISNUMBER(SEARCH(" Y ",$D187)),$F187&lt;2),"REVISAR # LOTES",""))</f>
        <v/>
      </c>
    </row>
    <row r="188" ht="15.75" customHeight="1" s="506">
      <c r="B188" s="43" t="n">
        <v>186</v>
      </c>
      <c r="C188" s="137" t="inlineStr">
        <is>
          <t xml:space="preserve">LA CEIBA </t>
        </is>
      </c>
      <c r="D188" s="137" t="inlineStr">
        <is>
          <t xml:space="preserve">LC1 - 20 - 3 </t>
        </is>
      </c>
      <c r="E188" s="137" t="n">
        <v>1</v>
      </c>
      <c r="F188" s="137" t="n">
        <v>1</v>
      </c>
      <c r="G188" s="132" t="n">
        <v>20</v>
      </c>
      <c r="H188" s="132" t="n">
        <v>3</v>
      </c>
      <c r="I188" s="127" t="n">
        <v>98.839</v>
      </c>
      <c r="J188" s="128" t="n"/>
      <c r="K188" s="140" t="n">
        <v>25000000</v>
      </c>
      <c r="L188" s="76" t="inlineStr">
        <is>
          <t>VENDIDO</t>
        </is>
      </c>
      <c r="M188" s="137" t="n"/>
      <c r="N188" s="230">
        <f>K188</f>
        <v/>
      </c>
      <c r="O188" s="60" t="n"/>
      <c r="P188" s="83" t="n"/>
      <c r="Q188" s="177" t="n">
        <v>9.8e-05</v>
      </c>
      <c r="R188" s="144" t="inlineStr">
        <is>
          <t>JOHN ALBERTO BOHORQUEZ</t>
        </is>
      </c>
      <c r="S188" s="145" t="inlineStr">
        <is>
          <t>PAGO COMPLETO</t>
        </is>
      </c>
      <c r="T188" s="85" t="n"/>
      <c r="U188" s="72">
        <f>IF($D188="","",IF(OR($F188&gt;1,ISNUMBER(SEARCH(" Y ",$D188)),(LEN($D188)-LEN(SUBSTITUTE(UPPER($D188),"LC","")))/2&gt;1),"MÚLTIPLE","INDIVIDUAL"))</f>
        <v/>
      </c>
      <c r="V188" s="72">
        <f>IF($D188="","",IF(AND(ISNUMBER(SEARCH(" Y ",$D188)),$F188&lt;2),"REVISAR # LOTES",""))</f>
        <v/>
      </c>
    </row>
    <row r="189" ht="15.75" customHeight="1" s="506">
      <c r="B189" s="43" t="n">
        <v>187</v>
      </c>
      <c r="C189" s="137" t="inlineStr">
        <is>
          <t xml:space="preserve">LA CEIBA </t>
        </is>
      </c>
      <c r="D189" s="137" t="inlineStr">
        <is>
          <t xml:space="preserve">LC1 - 20 - 4 </t>
        </is>
      </c>
      <c r="E189" s="137" t="n">
        <v>1</v>
      </c>
      <c r="F189" s="137" t="n">
        <v>1</v>
      </c>
      <c r="G189" s="132" t="n">
        <v>20</v>
      </c>
      <c r="H189" s="132" t="n">
        <v>4</v>
      </c>
      <c r="I189" s="127" t="n">
        <v>93.7</v>
      </c>
      <c r="J189" s="128" t="n"/>
      <c r="K189" s="140" t="n">
        <v>25000000</v>
      </c>
      <c r="L189" s="76" t="inlineStr">
        <is>
          <t>DISPONIBLE</t>
        </is>
      </c>
      <c r="M189" s="137" t="n"/>
      <c r="N189" s="230">
        <f>K189</f>
        <v/>
      </c>
      <c r="O189" s="60" t="n"/>
      <c r="P189" s="83" t="n"/>
      <c r="Q189" s="143" t="n"/>
      <c r="R189" s="144" t="n"/>
      <c r="S189" s="145" t="n"/>
      <c r="T189" s="85" t="n"/>
      <c r="U189" s="72">
        <f>IF($D189="","",IF(OR($F189&gt;1,ISNUMBER(SEARCH(" Y ",$D189)),(LEN($D189)-LEN(SUBSTITUTE(UPPER($D189),"LC","")))/2&gt;1),"MÚLTIPLE","INDIVIDUAL"))</f>
        <v/>
      </c>
      <c r="V189" s="72">
        <f>IF($D189="","",IF(AND(ISNUMBER(SEARCH(" Y ",$D189)),$F189&lt;2),"REVISAR # LOTES",""))</f>
        <v/>
      </c>
    </row>
    <row r="190" ht="15.75" customHeight="1" s="506">
      <c r="B190" s="43" t="n">
        <v>188</v>
      </c>
      <c r="C190" s="137" t="inlineStr">
        <is>
          <t xml:space="preserve">LA CEIBA </t>
        </is>
      </c>
      <c r="D190" s="137" t="inlineStr">
        <is>
          <t xml:space="preserve">LC1 - 20 - 5 </t>
        </is>
      </c>
      <c r="E190" s="137" t="n">
        <v>1</v>
      </c>
      <c r="F190" s="137" t="n">
        <v>1</v>
      </c>
      <c r="G190" s="132" t="n">
        <v>20</v>
      </c>
      <c r="H190" s="132" t="n">
        <v>5</v>
      </c>
      <c r="I190" s="135" t="n">
        <v>151.092</v>
      </c>
      <c r="J190" s="128" t="n"/>
      <c r="K190" s="140" t="n">
        <v>38543000</v>
      </c>
      <c r="L190" s="76" t="inlineStr">
        <is>
          <t>VENDIDO</t>
        </is>
      </c>
      <c r="M190" s="137" t="inlineStr">
        <is>
          <t xml:space="preserve">NO </t>
        </is>
      </c>
      <c r="N190" s="230">
        <f>K190</f>
        <v/>
      </c>
      <c r="O190" s="60" t="n"/>
      <c r="P190" s="83" t="n"/>
      <c r="Q190" s="143" t="n"/>
      <c r="R190" s="144" t="n"/>
      <c r="S190" s="145" t="n"/>
      <c r="T190" s="85" t="n"/>
      <c r="U190" s="72">
        <f>IF($D190="","",IF(OR($F190&gt;1,ISNUMBER(SEARCH(" Y ",$D190)),(LEN($D190)-LEN(SUBSTITUTE(UPPER($D190),"LC","")))/2&gt;1),"MÚLTIPLE","INDIVIDUAL"))</f>
        <v/>
      </c>
      <c r="V190" s="72">
        <f>IF($D190="","",IF(AND(ISNUMBER(SEARCH(" Y ",$D190)),$F190&lt;2),"REVISAR # LOTES",""))</f>
        <v/>
      </c>
    </row>
    <row r="191" ht="15.75" customHeight="1" s="506">
      <c r="B191" s="43" t="n">
        <v>189</v>
      </c>
      <c r="C191" s="137" t="inlineStr">
        <is>
          <t xml:space="preserve">LA CEIBA </t>
        </is>
      </c>
      <c r="D191" s="137" t="inlineStr">
        <is>
          <t xml:space="preserve">LC1 - 20 - 6 Y 7 </t>
        </is>
      </c>
      <c r="E191" s="137" t="n">
        <v>1</v>
      </c>
      <c r="F191" s="137" t="n">
        <v>2</v>
      </c>
      <c r="G191" s="132" t="n">
        <v>20</v>
      </c>
      <c r="H191" s="132" t="inlineStr">
        <is>
          <t xml:space="preserve">6 - 7 </t>
        </is>
      </c>
      <c r="I191" s="127" t="n">
        <v>196</v>
      </c>
      <c r="J191" s="128" t="n"/>
      <c r="K191" s="140" t="n">
        <v>50000000</v>
      </c>
      <c r="L191" s="76" t="inlineStr">
        <is>
          <t>VENDIDO</t>
        </is>
      </c>
      <c r="M191" s="137" t="inlineStr">
        <is>
          <t xml:space="preserve">NO </t>
        </is>
      </c>
      <c r="N191" s="230">
        <f>K191</f>
        <v/>
      </c>
      <c r="O191" s="60" t="n"/>
      <c r="P191" s="83" t="n"/>
      <c r="Q191" s="180" t="n">
        <v>9.8e-05</v>
      </c>
      <c r="R191" s="144" t="inlineStr">
        <is>
          <t>JOHN ALBERTO BOHORQUEZ</t>
        </is>
      </c>
      <c r="S191" s="145" t="inlineStr">
        <is>
          <t>PAGO COMPLETO</t>
        </is>
      </c>
      <c r="T191" s="85" t="n"/>
      <c r="U191" s="72">
        <f>IF($D191="","",IF(OR($F191&gt;1,ISNUMBER(SEARCH(" Y ",$D191)),(LEN($D191)-LEN(SUBSTITUTE(UPPER($D191),"LC","")))/2&gt;1),"MÚLTIPLE","INDIVIDUAL"))</f>
        <v/>
      </c>
      <c r="V191" s="72">
        <f>IF($D191="","",IF(AND(ISNUMBER(SEARCH(" Y ",$D191)),$F191&lt;2),"REVISAR # LOTES",""))</f>
        <v/>
      </c>
    </row>
    <row r="192" ht="15.75" customHeight="1" s="506">
      <c r="B192" s="43" t="n">
        <v>190</v>
      </c>
      <c r="C192" s="137" t="inlineStr">
        <is>
          <t xml:space="preserve">LA CEIBA </t>
        </is>
      </c>
      <c r="D192" s="137" t="inlineStr">
        <is>
          <t xml:space="preserve">LC1 - 20 - 8 </t>
        </is>
      </c>
      <c r="E192" s="137" t="n">
        <v>1</v>
      </c>
      <c r="F192" s="137" t="n">
        <v>1</v>
      </c>
      <c r="G192" s="132" t="n">
        <v>20</v>
      </c>
      <c r="H192" s="132" t="n">
        <v>8</v>
      </c>
      <c r="I192" s="127" t="n">
        <v>98</v>
      </c>
      <c r="J192" s="128" t="n"/>
      <c r="K192" s="140" t="n">
        <v>30000000</v>
      </c>
      <c r="L192" s="76" t="inlineStr">
        <is>
          <t>VENDIDO</t>
        </is>
      </c>
      <c r="M192" s="137" t="inlineStr">
        <is>
          <t xml:space="preserve">NO </t>
        </is>
      </c>
      <c r="N192" s="230">
        <f>K192</f>
        <v/>
      </c>
      <c r="O192" s="60" t="n"/>
      <c r="P192" s="83" t="n"/>
      <c r="Q192" s="143" t="n"/>
      <c r="R192" s="144" t="n"/>
      <c r="S192" s="145" t="n"/>
      <c r="T192" s="85" t="n"/>
      <c r="U192" s="72">
        <f>IF($D192="","",IF(OR($F192&gt;1,ISNUMBER(SEARCH(" Y ",$D192)),(LEN($D192)-LEN(SUBSTITUTE(UPPER($D192),"LC","")))/2&gt;1),"MÚLTIPLE","INDIVIDUAL"))</f>
        <v/>
      </c>
      <c r="V192" s="72">
        <f>IF($D192="","",IF(AND(ISNUMBER(SEARCH(" Y ",$D192)),$F192&lt;2),"REVISAR # LOTES",""))</f>
        <v/>
      </c>
    </row>
    <row r="193" ht="15.75" customHeight="1" s="506">
      <c r="B193" s="43" t="n">
        <v>191</v>
      </c>
      <c r="C193" s="137" t="inlineStr">
        <is>
          <t xml:space="preserve">LA CEIBA </t>
        </is>
      </c>
      <c r="D193" s="137" t="inlineStr">
        <is>
          <t xml:space="preserve">LC1 - 21 - 1 </t>
        </is>
      </c>
      <c r="E193" s="137" t="n">
        <v>1</v>
      </c>
      <c r="F193" s="137" t="n">
        <v>1</v>
      </c>
      <c r="G193" s="132" t="n">
        <v>21</v>
      </c>
      <c r="H193" s="132" t="n">
        <v>1</v>
      </c>
      <c r="I193" s="127" t="n">
        <v>143.807</v>
      </c>
      <c r="J193" s="128" t="n"/>
      <c r="K193" s="140" t="n">
        <v>36686000</v>
      </c>
      <c r="L193" s="76" t="inlineStr">
        <is>
          <t>VENDIDO</t>
        </is>
      </c>
      <c r="M193" s="137" t="inlineStr">
        <is>
          <t xml:space="preserve">SI </t>
        </is>
      </c>
      <c r="N193" s="230">
        <f>K193</f>
        <v/>
      </c>
      <c r="O193" s="60" t="n"/>
      <c r="P193" s="83" t="n"/>
      <c r="Q193" s="143" t="n"/>
      <c r="R193" s="144" t="n"/>
      <c r="S193" s="145" t="n"/>
      <c r="T193" s="85" t="n"/>
      <c r="U193" s="72">
        <f>IF($D193="","",IF(OR($F193&gt;1,ISNUMBER(SEARCH(" Y ",$D193)),(LEN($D193)-LEN(SUBSTITUTE(UPPER($D193),"LC","")))/2&gt;1),"MÚLTIPLE","INDIVIDUAL"))</f>
        <v/>
      </c>
      <c r="V193" s="72">
        <f>IF($D193="","",IF(AND(ISNUMBER(SEARCH(" Y ",$D193)),$F193&lt;2),"REVISAR # LOTES",""))</f>
        <v/>
      </c>
    </row>
    <row r="194" ht="15.75" customHeight="1" s="506">
      <c r="B194" s="43" t="n">
        <v>192</v>
      </c>
      <c r="C194" s="137" t="inlineStr">
        <is>
          <t xml:space="preserve">LA CEIBA </t>
        </is>
      </c>
      <c r="D194" s="137" t="inlineStr">
        <is>
          <t xml:space="preserve">LC1 - 21 - 2 </t>
        </is>
      </c>
      <c r="E194" s="137" t="n">
        <v>1</v>
      </c>
      <c r="F194" s="137" t="n">
        <v>1</v>
      </c>
      <c r="G194" s="132" t="n">
        <v>21</v>
      </c>
      <c r="H194" s="132" t="n">
        <v>2</v>
      </c>
      <c r="I194" s="88" t="n">
        <v>163.3</v>
      </c>
      <c r="J194" s="128" t="n"/>
      <c r="K194" s="140" t="n">
        <v>41649000</v>
      </c>
      <c r="L194" s="76" t="inlineStr">
        <is>
          <t>DISPONIBLE</t>
        </is>
      </c>
      <c r="M194" s="137" t="n"/>
      <c r="N194" s="230">
        <f>K194</f>
        <v/>
      </c>
      <c r="O194" s="60" t="n"/>
      <c r="P194" s="83" t="n"/>
      <c r="Q194" s="143" t="n"/>
      <c r="R194" s="144" t="n"/>
      <c r="S194" s="145" t="n"/>
      <c r="T194" s="85" t="n"/>
      <c r="U194" s="72">
        <f>IF($D194="","",IF(OR($F194&gt;1,ISNUMBER(SEARCH(" Y ",$D194)),(LEN($D194)-LEN(SUBSTITUTE(UPPER($D194),"LC","")))/2&gt;1),"MÚLTIPLE","INDIVIDUAL"))</f>
        <v/>
      </c>
      <c r="V194" s="72">
        <f>IF($D194="","",IF(AND(ISNUMBER(SEARCH(" Y ",$D194)),$F194&lt;2),"REVISAR # LOTES",""))</f>
        <v/>
      </c>
    </row>
    <row r="195" ht="15.75" customHeight="1" s="506">
      <c r="B195" s="43" t="n">
        <v>193</v>
      </c>
      <c r="C195" s="137" t="inlineStr">
        <is>
          <t xml:space="preserve">LA CEIBA </t>
        </is>
      </c>
      <c r="D195" s="137" t="inlineStr">
        <is>
          <t xml:space="preserve">LC1 - 21 - 3 </t>
        </is>
      </c>
      <c r="E195" s="137" t="n">
        <v>1</v>
      </c>
      <c r="F195" s="137" t="n">
        <v>1</v>
      </c>
      <c r="G195" s="132" t="n">
        <v>21</v>
      </c>
      <c r="H195" s="132" t="n">
        <v>3</v>
      </c>
      <c r="I195" s="127" t="n">
        <v>98</v>
      </c>
      <c r="J195" s="128" t="n"/>
      <c r="K195" s="140" t="n">
        <v>25000000</v>
      </c>
      <c r="L195" s="76" t="inlineStr">
        <is>
          <t>VENDIDO</t>
        </is>
      </c>
      <c r="M195" s="137" t="inlineStr">
        <is>
          <t xml:space="preserve">NO </t>
        </is>
      </c>
      <c r="N195" s="230">
        <f>K195</f>
        <v/>
      </c>
      <c r="O195" s="60" t="n"/>
      <c r="P195" s="83" t="n"/>
      <c r="Q195" s="143" t="n"/>
      <c r="R195" s="144" t="n"/>
      <c r="S195" s="145" t="n"/>
      <c r="T195" s="85" t="n"/>
      <c r="U195" s="72">
        <f>IF($D195="","",IF(OR($F195&gt;1,ISNUMBER(SEARCH(" Y ",$D195)),(LEN($D195)-LEN(SUBSTITUTE(UPPER($D195),"LC","")))/2&gt;1),"MÚLTIPLE","INDIVIDUAL"))</f>
        <v/>
      </c>
      <c r="V195" s="72">
        <f>IF($D195="","",IF(AND(ISNUMBER(SEARCH(" Y ",$D195)),$F195&lt;2),"REVISAR # LOTES",""))</f>
        <v/>
      </c>
    </row>
    <row r="196" ht="15.75" customHeight="1" s="506">
      <c r="B196" s="43" t="n">
        <v>194</v>
      </c>
      <c r="C196" s="137" t="inlineStr">
        <is>
          <t xml:space="preserve">LA CEIBA </t>
        </is>
      </c>
      <c r="D196" s="137" t="inlineStr">
        <is>
          <t xml:space="preserve">LC1 - 21 - 4 </t>
        </is>
      </c>
      <c r="E196" s="137" t="n">
        <v>1</v>
      </c>
      <c r="F196" s="137" t="n">
        <v>1</v>
      </c>
      <c r="G196" s="132" t="n">
        <v>21</v>
      </c>
      <c r="H196" s="132" t="n">
        <v>4</v>
      </c>
      <c r="I196" s="127" t="n">
        <v>98</v>
      </c>
      <c r="J196" s="128" t="n"/>
      <c r="K196" s="140" t="n">
        <v>30000000</v>
      </c>
      <c r="L196" s="76" t="inlineStr">
        <is>
          <t>VENDIDO</t>
        </is>
      </c>
      <c r="M196" s="137" t="inlineStr">
        <is>
          <t xml:space="preserve">NO </t>
        </is>
      </c>
      <c r="N196" s="230">
        <f>K196</f>
        <v/>
      </c>
      <c r="O196" s="60" t="n"/>
      <c r="P196" s="83" t="n"/>
      <c r="Q196" s="143" t="n"/>
      <c r="R196" s="144" t="n"/>
      <c r="S196" s="145" t="n"/>
      <c r="T196" s="85" t="n"/>
      <c r="U196" s="72">
        <f>IF($D196="","",IF(OR($F196&gt;1,ISNUMBER(SEARCH(" Y ",$D196)),(LEN($D196)-LEN(SUBSTITUTE(UPPER($D196),"LC","")))/2&gt;1),"MÚLTIPLE","INDIVIDUAL"))</f>
        <v/>
      </c>
      <c r="V196" s="72">
        <f>IF($D196="","",IF(AND(ISNUMBER(SEARCH(" Y ",$D196)),$F196&lt;2),"REVISAR # LOTES",""))</f>
        <v/>
      </c>
    </row>
    <row r="197" ht="15.75" customHeight="1" s="506">
      <c r="B197" s="43" t="n">
        <v>195</v>
      </c>
      <c r="C197" s="137" t="inlineStr">
        <is>
          <t xml:space="preserve">LA CEIBA </t>
        </is>
      </c>
      <c r="D197" s="137" t="inlineStr">
        <is>
          <t>LC1 - 21 - 5</t>
        </is>
      </c>
      <c r="E197" s="137" t="n">
        <v>1</v>
      </c>
      <c r="F197" s="137" t="n">
        <v>1</v>
      </c>
      <c r="G197" s="132" t="n">
        <v>21</v>
      </c>
      <c r="H197" s="132" t="n">
        <v>5</v>
      </c>
      <c r="I197" s="127" t="n">
        <v>98</v>
      </c>
      <c r="J197" s="128" t="n"/>
      <c r="K197" s="140" t="n">
        <v>30000000</v>
      </c>
      <c r="L197" s="76" t="inlineStr">
        <is>
          <t>VENDIDO</t>
        </is>
      </c>
      <c r="M197" s="137" t="inlineStr">
        <is>
          <t xml:space="preserve">NO </t>
        </is>
      </c>
      <c r="N197" s="230">
        <f>K197</f>
        <v/>
      </c>
      <c r="O197" s="60" t="n"/>
      <c r="P197" s="83" t="n"/>
      <c r="Q197" s="143" t="n"/>
      <c r="R197" s="144" t="n"/>
      <c r="S197" s="145" t="n"/>
      <c r="T197" s="85" t="n"/>
      <c r="U197" s="72">
        <f>IF($D197="","",IF(OR($F197&gt;1,ISNUMBER(SEARCH(" Y ",$D197)),(LEN($D197)-LEN(SUBSTITUTE(UPPER($D197),"LC","")))/2&gt;1),"MÚLTIPLE","INDIVIDUAL"))</f>
        <v/>
      </c>
      <c r="V197" s="72">
        <f>IF($D197="","",IF(AND(ISNUMBER(SEARCH(" Y ",$D197)),$F197&lt;2),"REVISAR # LOTES",""))</f>
        <v/>
      </c>
    </row>
    <row r="198" ht="15.75" customHeight="1" s="506">
      <c r="B198" s="43" t="n">
        <v>196</v>
      </c>
      <c r="C198" s="137" t="inlineStr">
        <is>
          <t xml:space="preserve">LA CEIBA </t>
        </is>
      </c>
      <c r="D198" s="137" t="inlineStr">
        <is>
          <t>LC1 - 21 - 6</t>
        </is>
      </c>
      <c r="E198" s="137" t="n">
        <v>1</v>
      </c>
      <c r="F198" s="137" t="n">
        <v>1</v>
      </c>
      <c r="G198" s="132" t="n">
        <v>21</v>
      </c>
      <c r="H198" s="132" t="n">
        <v>6</v>
      </c>
      <c r="I198" s="127" t="n">
        <v>98</v>
      </c>
      <c r="J198" s="128" t="n"/>
      <c r="K198" s="140" t="n">
        <v>25000000</v>
      </c>
      <c r="L198" s="76" t="inlineStr">
        <is>
          <t>VENDIDO</t>
        </is>
      </c>
      <c r="M198" s="137" t="inlineStr">
        <is>
          <t xml:space="preserve">NO </t>
        </is>
      </c>
      <c r="N198" s="230">
        <f>K198</f>
        <v/>
      </c>
      <c r="O198" s="60" t="n"/>
      <c r="P198" s="83" t="n"/>
      <c r="Q198" s="143" t="n"/>
      <c r="R198" s="144" t="n"/>
      <c r="S198" s="145" t="n"/>
      <c r="T198" s="85" t="n"/>
      <c r="U198" s="72">
        <f>IF($D198="","",IF(OR($F198&gt;1,ISNUMBER(SEARCH(" Y ",$D198)),(LEN($D198)-LEN(SUBSTITUTE(UPPER($D198),"LC","")))/2&gt;1),"MÚLTIPLE","INDIVIDUAL"))</f>
        <v/>
      </c>
      <c r="V198" s="72">
        <f>IF($D198="","",IF(AND(ISNUMBER(SEARCH(" Y ",$D198)),$F198&lt;2),"REVISAR # LOTES",""))</f>
        <v/>
      </c>
    </row>
    <row r="199" ht="15.75" customHeight="1" s="506">
      <c r="B199" s="43" t="n">
        <v>197</v>
      </c>
      <c r="C199" s="137" t="inlineStr">
        <is>
          <t xml:space="preserve">LA CEIBA </t>
        </is>
      </c>
      <c r="D199" s="137" t="inlineStr">
        <is>
          <t>LC1 - 21 - 7</t>
        </is>
      </c>
      <c r="E199" s="137" t="n">
        <v>1</v>
      </c>
      <c r="F199" s="137" t="n">
        <v>1</v>
      </c>
      <c r="G199" s="132" t="n">
        <v>21</v>
      </c>
      <c r="H199" s="132" t="n">
        <v>7</v>
      </c>
      <c r="I199" s="127" t="n">
        <v>98</v>
      </c>
      <c r="J199" s="128" t="n"/>
      <c r="K199" s="140" t="n">
        <v>25000000</v>
      </c>
      <c r="L199" s="76" t="inlineStr">
        <is>
          <t>VENDIDO</t>
        </is>
      </c>
      <c r="M199" s="137" t="n"/>
      <c r="N199" s="230">
        <f>K199</f>
        <v/>
      </c>
      <c r="O199" s="60" t="n"/>
      <c r="P199" s="83" t="n"/>
      <c r="Q199" s="143" t="n"/>
      <c r="R199" s="144" t="n"/>
      <c r="S199" s="145" t="n"/>
      <c r="T199" s="85" t="n"/>
      <c r="U199" s="72">
        <f>IF($D199="","",IF(OR($F199&gt;1,ISNUMBER(SEARCH(" Y ",$D199)),(LEN($D199)-LEN(SUBSTITUTE(UPPER($D199),"LC","")))/2&gt;1),"MÚLTIPLE","INDIVIDUAL"))</f>
        <v/>
      </c>
      <c r="V199" s="72">
        <f>IF($D199="","",IF(AND(ISNUMBER(SEARCH(" Y ",$D199)),$F199&lt;2),"REVISAR # LOTES",""))</f>
        <v/>
      </c>
    </row>
    <row r="200" ht="15.75" customHeight="1" s="506">
      <c r="B200" s="43" t="n">
        <v>198</v>
      </c>
      <c r="C200" s="137" t="inlineStr">
        <is>
          <t xml:space="preserve">LA CEIBA </t>
        </is>
      </c>
      <c r="D200" s="137" t="inlineStr">
        <is>
          <t>LC1 - 21 - 8</t>
        </is>
      </c>
      <c r="E200" s="137" t="n">
        <v>1</v>
      </c>
      <c r="F200" s="137" t="n">
        <v>1</v>
      </c>
      <c r="G200" s="132" t="n">
        <v>21</v>
      </c>
      <c r="H200" s="132" t="n">
        <v>8</v>
      </c>
      <c r="I200" s="127" t="n">
        <v>74.239</v>
      </c>
      <c r="J200" s="128" t="n"/>
      <c r="K200" s="140" t="n">
        <v>0</v>
      </c>
      <c r="L200" s="76" t="inlineStr">
        <is>
          <t>NO APTO PARA VENTA</t>
        </is>
      </c>
      <c r="M200" s="137" t="n"/>
      <c r="N200" s="230" t="n">
        <v>0</v>
      </c>
      <c r="O200" s="60" t="n"/>
      <c r="P200" s="83" t="n"/>
      <c r="Q200" s="143" t="n"/>
      <c r="R200" s="144" t="n"/>
      <c r="S200" s="145" t="n"/>
      <c r="T200" s="85" t="n"/>
      <c r="U200" s="72">
        <f>IF($D200="","",IF(OR($F200&gt;1,ISNUMBER(SEARCH(" Y ",$D200)),(LEN($D200)-LEN(SUBSTITUTE(UPPER($D200),"LC","")))/2&gt;1),"MÚLTIPLE","INDIVIDUAL"))</f>
        <v/>
      </c>
      <c r="V200" s="72">
        <f>IF($D200="","",IF(AND(ISNUMBER(SEARCH(" Y ",$D200)),$F200&lt;2),"REVISAR # LOTES",""))</f>
        <v/>
      </c>
    </row>
    <row r="201" ht="15.75" customHeight="1" s="506">
      <c r="B201" s="43" t="n">
        <v>199</v>
      </c>
      <c r="C201" s="137" t="inlineStr">
        <is>
          <t xml:space="preserve">LA CEIBA </t>
        </is>
      </c>
      <c r="D201" s="137" t="inlineStr">
        <is>
          <t xml:space="preserve">LC2 - 22 - 1 </t>
        </is>
      </c>
      <c r="E201" s="137" t="n">
        <v>2</v>
      </c>
      <c r="F201" s="137" t="n">
        <v>1</v>
      </c>
      <c r="G201" s="132" t="n">
        <v>22</v>
      </c>
      <c r="H201" s="132" t="n">
        <v>1</v>
      </c>
      <c r="I201" s="127" t="n">
        <v>160.245</v>
      </c>
      <c r="J201" s="128" t="n"/>
      <c r="K201" s="140" t="n">
        <v>33000000</v>
      </c>
      <c r="L201" s="76" t="inlineStr">
        <is>
          <t>VENDIDO</t>
        </is>
      </c>
      <c r="M201" s="137" t="inlineStr">
        <is>
          <t xml:space="preserve">NO </t>
        </is>
      </c>
      <c r="N201" s="230">
        <f>K201</f>
        <v/>
      </c>
      <c r="O201" s="60" t="n"/>
      <c r="P201" s="83" t="n"/>
      <c r="Q201" s="143" t="n"/>
      <c r="R201" s="144" t="n"/>
      <c r="S201" s="145" t="n"/>
      <c r="T201" s="85" t="n"/>
      <c r="U201" s="72">
        <f>IF($D201="","",IF(OR($F201&gt;1,ISNUMBER(SEARCH(" Y ",$D201)),(LEN($D201)-LEN(SUBSTITUTE(UPPER($D201),"LC","")))/2&gt;1),"MÚLTIPLE","INDIVIDUAL"))</f>
        <v/>
      </c>
      <c r="V201" s="72">
        <f>IF($D201="","",IF(AND(ISNUMBER(SEARCH(" Y ",$D201)),$F201&lt;2),"REVISAR # LOTES",""))</f>
        <v/>
      </c>
    </row>
    <row r="202" ht="15.75" customHeight="1" s="506">
      <c r="B202" s="43" t="n">
        <v>200</v>
      </c>
      <c r="C202" s="137" t="inlineStr">
        <is>
          <t xml:space="preserve">LA CEIBA </t>
        </is>
      </c>
      <c r="D202" s="137" t="inlineStr">
        <is>
          <t xml:space="preserve">LC2 - 22 - 2 </t>
        </is>
      </c>
      <c r="E202" s="137" t="n">
        <v>2</v>
      </c>
      <c r="F202" s="137" t="n">
        <v>1</v>
      </c>
      <c r="G202" s="132" t="n">
        <v>22</v>
      </c>
      <c r="H202" s="132" t="n">
        <v>2</v>
      </c>
      <c r="I202" s="88" t="n">
        <v>159.178</v>
      </c>
      <c r="J202" s="128" t="n"/>
      <c r="K202" s="140" t="n">
        <v>28000000</v>
      </c>
      <c r="L202" s="76" t="inlineStr">
        <is>
          <t>VENDIDO</t>
        </is>
      </c>
      <c r="M202" s="137" t="inlineStr">
        <is>
          <t xml:space="preserve">NO </t>
        </is>
      </c>
      <c r="N202" s="230">
        <f>K202</f>
        <v/>
      </c>
      <c r="O202" s="60" t="n"/>
      <c r="P202" s="83" t="n"/>
      <c r="Q202" s="143" t="n"/>
      <c r="R202" s="144" t="n"/>
      <c r="S202" s="145" t="n"/>
      <c r="T202" s="85" t="n"/>
      <c r="U202" s="72">
        <f>IF($D202="","",IF(OR($F202&gt;1,ISNUMBER(SEARCH(" Y ",$D202)),(LEN($D202)-LEN(SUBSTITUTE(UPPER($D202),"LC","")))/2&gt;1),"MÚLTIPLE","INDIVIDUAL"))</f>
        <v/>
      </c>
      <c r="V202" s="72">
        <f>IF($D202="","",IF(AND(ISNUMBER(SEARCH(" Y ",$D202)),$F202&lt;2),"REVISAR # LOTES",""))</f>
        <v/>
      </c>
    </row>
    <row r="203" ht="15.75" customHeight="1" s="506">
      <c r="B203" s="43" t="n">
        <v>201</v>
      </c>
      <c r="C203" s="137" t="inlineStr">
        <is>
          <t xml:space="preserve">LA CEIBA </t>
        </is>
      </c>
      <c r="D203" s="137" t="inlineStr">
        <is>
          <t xml:space="preserve">LC2 - 22 - 3 </t>
        </is>
      </c>
      <c r="E203" s="137" t="n">
        <v>2</v>
      </c>
      <c r="F203" s="137" t="n">
        <v>1</v>
      </c>
      <c r="G203" s="132" t="n">
        <v>22</v>
      </c>
      <c r="H203" s="132" t="n">
        <v>3</v>
      </c>
      <c r="I203" s="127" t="n">
        <v>157.558</v>
      </c>
      <c r="J203" s="128" t="n"/>
      <c r="K203" s="140" t="n">
        <v>28000000</v>
      </c>
      <c r="L203" s="76" t="inlineStr">
        <is>
          <t>VENDIDO</t>
        </is>
      </c>
      <c r="M203" s="137" t="inlineStr">
        <is>
          <t xml:space="preserve">SI </t>
        </is>
      </c>
      <c r="N203" s="230">
        <f>K203</f>
        <v/>
      </c>
      <c r="O203" s="60" t="n"/>
      <c r="P203" s="83" t="n"/>
      <c r="Q203" s="143" t="n"/>
      <c r="R203" s="144" t="n"/>
      <c r="S203" s="145" t="n"/>
      <c r="T203" s="85" t="n"/>
      <c r="U203" s="72">
        <f>IF($D203="","",IF(OR($F203&gt;1,ISNUMBER(SEARCH(" Y ",$D203)),(LEN($D203)-LEN(SUBSTITUTE(UPPER($D203),"LC","")))/2&gt;1),"MÚLTIPLE","INDIVIDUAL"))</f>
        <v/>
      </c>
      <c r="V203" s="72">
        <f>IF($D203="","",IF(AND(ISNUMBER(SEARCH(" Y ",$D203)),$F203&lt;2),"REVISAR # LOTES",""))</f>
        <v/>
      </c>
    </row>
    <row r="204" ht="15.75" customHeight="1" s="506">
      <c r="B204" s="43" t="n">
        <v>202</v>
      </c>
      <c r="C204" s="137" t="inlineStr">
        <is>
          <t xml:space="preserve">LA CEIBA </t>
        </is>
      </c>
      <c r="D204" s="137" t="inlineStr">
        <is>
          <t>LC2 - 22 - 4</t>
        </is>
      </c>
      <c r="E204" s="137" t="n">
        <v>2</v>
      </c>
      <c r="F204" s="137" t="n">
        <v>1</v>
      </c>
      <c r="G204" s="132" t="n">
        <v>22</v>
      </c>
      <c r="H204" s="132" t="n">
        <v>4</v>
      </c>
      <c r="I204" s="127" t="n">
        <v>155.939</v>
      </c>
      <c r="J204" s="128" t="n"/>
      <c r="K204" s="140" t="n">
        <v>28000000</v>
      </c>
      <c r="L204" s="76" t="inlineStr">
        <is>
          <t>VENDIDO</t>
        </is>
      </c>
      <c r="M204" s="137" t="inlineStr">
        <is>
          <t xml:space="preserve">SI </t>
        </is>
      </c>
      <c r="N204" s="230">
        <f>K204</f>
        <v/>
      </c>
      <c r="O204" s="60" t="n"/>
      <c r="P204" s="83" t="n"/>
      <c r="Q204" s="143" t="n"/>
      <c r="R204" s="144" t="n"/>
      <c r="S204" s="145" t="n"/>
      <c r="T204" s="85" t="n"/>
      <c r="U204" s="72">
        <f>IF($D204="","",IF(OR($F204&gt;1,ISNUMBER(SEARCH(" Y ",$D204)),(LEN($D204)-LEN(SUBSTITUTE(UPPER($D204),"LC","")))/2&gt;1),"MÚLTIPLE","INDIVIDUAL"))</f>
        <v/>
      </c>
      <c r="V204" s="72">
        <f>IF($D204="","",IF(AND(ISNUMBER(SEARCH(" Y ",$D204)),$F204&lt;2),"REVISAR # LOTES",""))</f>
        <v/>
      </c>
    </row>
    <row r="205" ht="15.75" customHeight="1" s="506">
      <c r="B205" s="43" t="n">
        <v>203</v>
      </c>
      <c r="C205" s="137" t="inlineStr">
        <is>
          <t xml:space="preserve">LA CEIBA </t>
        </is>
      </c>
      <c r="D205" s="137" t="inlineStr">
        <is>
          <t xml:space="preserve">LC2 - 22 - 5 </t>
        </is>
      </c>
      <c r="E205" s="137" t="n">
        <v>2</v>
      </c>
      <c r="F205" s="137" t="n">
        <v>1</v>
      </c>
      <c r="G205" s="132" t="n">
        <v>22</v>
      </c>
      <c r="H205" s="132" t="n">
        <v>5</v>
      </c>
      <c r="I205" s="88" t="n">
        <v>154.321</v>
      </c>
      <c r="J205" s="128" t="n"/>
      <c r="K205" s="140" t="n">
        <v>28000000</v>
      </c>
      <c r="L205" s="76" t="inlineStr">
        <is>
          <t>VENDIDO</t>
        </is>
      </c>
      <c r="M205" s="137" t="inlineStr">
        <is>
          <t xml:space="preserve">SI </t>
        </is>
      </c>
      <c r="N205" s="230">
        <f>K205</f>
        <v/>
      </c>
      <c r="O205" s="60" t="n"/>
      <c r="P205" s="83" t="n"/>
      <c r="Q205" s="143" t="n"/>
      <c r="R205" s="144" t="n"/>
      <c r="S205" s="145" t="n"/>
      <c r="T205" s="85" t="n"/>
      <c r="U205" s="72">
        <f>IF($D205="","",IF(OR($F205&gt;1,ISNUMBER(SEARCH(" Y ",$D205)),(LEN($D205)-LEN(SUBSTITUTE(UPPER($D205),"LC","")))/2&gt;1),"MÚLTIPLE","INDIVIDUAL"))</f>
        <v/>
      </c>
      <c r="V205" s="72">
        <f>IF($D205="","",IF(AND(ISNUMBER(SEARCH(" Y ",$D205)),$F205&lt;2),"REVISAR # LOTES",""))</f>
        <v/>
      </c>
    </row>
    <row r="206" ht="15.75" customHeight="1" s="506">
      <c r="B206" s="43" t="n">
        <v>204</v>
      </c>
      <c r="C206" s="137" t="inlineStr">
        <is>
          <t xml:space="preserve">LA CEIBA </t>
        </is>
      </c>
      <c r="D206" s="137" t="inlineStr">
        <is>
          <t xml:space="preserve">LC2 - 22 - 6 </t>
        </is>
      </c>
      <c r="E206" s="137" t="n">
        <v>2</v>
      </c>
      <c r="F206" s="137" t="n">
        <v>1</v>
      </c>
      <c r="G206" s="132" t="n">
        <v>22</v>
      </c>
      <c r="H206" s="132" t="n">
        <v>6</v>
      </c>
      <c r="I206" s="127" t="n">
        <v>160</v>
      </c>
      <c r="J206" s="128" t="n"/>
      <c r="K206" s="140" t="n">
        <v>28000000</v>
      </c>
      <c r="L206" s="76" t="inlineStr">
        <is>
          <t>VENDIDO</t>
        </is>
      </c>
      <c r="M206" s="137" t="inlineStr">
        <is>
          <t xml:space="preserve">NO </t>
        </is>
      </c>
      <c r="N206" s="230">
        <f>K206</f>
        <v/>
      </c>
      <c r="O206" s="60" t="n"/>
      <c r="P206" s="83" t="n"/>
      <c r="Q206" s="143" t="n"/>
      <c r="R206" s="144" t="n"/>
      <c r="S206" s="145" t="n"/>
      <c r="T206" s="85" t="n"/>
      <c r="U206" s="72">
        <f>IF($D206="","",IF(OR($F206&gt;1,ISNUMBER(SEARCH(" Y ",$D206)),(LEN($D206)-LEN(SUBSTITUTE(UPPER($D206),"LC","")))/2&gt;1),"MÚLTIPLE","INDIVIDUAL"))</f>
        <v/>
      </c>
      <c r="V206" s="72">
        <f>IF($D206="","",IF(AND(ISNUMBER(SEARCH(" Y ",$D206)),$F206&lt;2),"REVISAR # LOTES",""))</f>
        <v/>
      </c>
    </row>
    <row r="207" ht="15.75" customHeight="1" s="506">
      <c r="B207" s="43" t="n">
        <v>205</v>
      </c>
      <c r="C207" s="137" t="inlineStr">
        <is>
          <t xml:space="preserve">LA CEIBA </t>
        </is>
      </c>
      <c r="D207" s="137" t="inlineStr">
        <is>
          <t xml:space="preserve">LC2 - 22 - 7 </t>
        </is>
      </c>
      <c r="E207" s="137" t="n">
        <v>2</v>
      </c>
      <c r="F207" s="137" t="n">
        <v>1</v>
      </c>
      <c r="G207" s="132" t="n">
        <v>22</v>
      </c>
      <c r="H207" s="132" t="n">
        <v>7</v>
      </c>
      <c r="I207" s="127" t="n">
        <v>214.117</v>
      </c>
      <c r="J207" s="128" t="n"/>
      <c r="K207" s="140" t="n">
        <v>37470000</v>
      </c>
      <c r="L207" s="76" t="inlineStr">
        <is>
          <t>VENDIDO</t>
        </is>
      </c>
      <c r="M207" s="137" t="inlineStr">
        <is>
          <t xml:space="preserve">SI </t>
        </is>
      </c>
      <c r="N207" s="230">
        <f>K207</f>
        <v/>
      </c>
      <c r="O207" s="60" t="n"/>
      <c r="P207" s="83" t="n"/>
      <c r="Q207" s="143" t="n"/>
      <c r="R207" s="144" t="n"/>
      <c r="S207" s="145" t="n"/>
      <c r="T207" s="85" t="n"/>
      <c r="U207" s="72">
        <f>IF($D207="","",IF(OR($F207&gt;1,ISNUMBER(SEARCH(" Y ",$D207)),(LEN($D207)-LEN(SUBSTITUTE(UPPER($D207),"LC","")))/2&gt;1),"MÚLTIPLE","INDIVIDUAL"))</f>
        <v/>
      </c>
      <c r="V207" s="72">
        <f>IF($D207="","",IF(AND(ISNUMBER(SEARCH(" Y ",$D207)),$F207&lt;2),"REVISAR # LOTES",""))</f>
        <v/>
      </c>
    </row>
    <row r="208" ht="15.75" customHeight="1" s="506">
      <c r="B208" s="43" t="n">
        <v>206</v>
      </c>
      <c r="C208" s="137" t="inlineStr">
        <is>
          <t xml:space="preserve">LA CEIBA </t>
        </is>
      </c>
      <c r="D208" s="137" t="inlineStr">
        <is>
          <t xml:space="preserve">LC2 - 23 - 1 </t>
        </is>
      </c>
      <c r="E208" s="137" t="n">
        <v>2</v>
      </c>
      <c r="F208" s="137" t="n">
        <v>1</v>
      </c>
      <c r="G208" s="132" t="n">
        <v>23</v>
      </c>
      <c r="H208" s="132" t="n">
        <v>1</v>
      </c>
      <c r="I208" s="127" t="n">
        <v>235.023</v>
      </c>
      <c r="J208" s="128" t="n"/>
      <c r="K208" s="140" t="n">
        <v>46129000</v>
      </c>
      <c r="L208" s="76" t="inlineStr">
        <is>
          <t>VENDIDO</t>
        </is>
      </c>
      <c r="M208" s="137" t="inlineStr">
        <is>
          <t xml:space="preserve">SI </t>
        </is>
      </c>
      <c r="N208" s="230">
        <f>K208</f>
        <v/>
      </c>
      <c r="O208" s="60" t="n"/>
      <c r="P208" s="83" t="n"/>
      <c r="Q208" s="143" t="n"/>
      <c r="R208" s="144" t="n"/>
      <c r="S208" s="145" t="n"/>
      <c r="T208" s="85" t="n"/>
      <c r="U208" s="72">
        <f>IF($D208="","",IF(OR($F208&gt;1,ISNUMBER(SEARCH(" Y ",$D208)),(LEN($D208)-LEN(SUBSTITUTE(UPPER($D208),"LC","")))/2&gt;1),"MÚLTIPLE","INDIVIDUAL"))</f>
        <v/>
      </c>
      <c r="V208" s="72">
        <f>IF($D208="","",IF(AND(ISNUMBER(SEARCH(" Y ",$D208)),$F208&lt;2),"REVISAR # LOTES",""))</f>
        <v/>
      </c>
    </row>
    <row r="209" ht="15.75" customHeight="1" s="506">
      <c r="B209" s="43" t="n">
        <v>207</v>
      </c>
      <c r="C209" s="137" t="inlineStr">
        <is>
          <t xml:space="preserve">LA CEIBA </t>
        </is>
      </c>
      <c r="D209" s="137" t="inlineStr">
        <is>
          <t xml:space="preserve">LC2 - 23 - 2 </t>
        </is>
      </c>
      <c r="E209" s="137" t="n">
        <v>2</v>
      </c>
      <c r="F209" s="137" t="n">
        <v>1</v>
      </c>
      <c r="G209" s="132" t="n">
        <v>23</v>
      </c>
      <c r="H209" s="132" t="n">
        <v>2</v>
      </c>
      <c r="I209" s="127" t="n">
        <v>159.6</v>
      </c>
      <c r="J209" s="128" t="n"/>
      <c r="K209" s="140" t="n">
        <v>28000000</v>
      </c>
      <c r="L209" s="76" t="inlineStr">
        <is>
          <t>VENDIDO</t>
        </is>
      </c>
      <c r="M209" s="137" t="n"/>
      <c r="N209" s="230">
        <f>K209</f>
        <v/>
      </c>
      <c r="O209" s="60" t="n"/>
      <c r="P209" s="83" t="n"/>
      <c r="Q209" s="143" t="n"/>
      <c r="R209" s="144" t="n"/>
      <c r="S209" s="145" t="n"/>
      <c r="T209" s="85" t="n"/>
      <c r="U209" s="72">
        <f>IF($D209="","",IF(OR($F209&gt;1,ISNUMBER(SEARCH(" Y ",$D209)),(LEN($D209)-LEN(SUBSTITUTE(UPPER($D209),"LC","")))/2&gt;1),"MÚLTIPLE","INDIVIDUAL"))</f>
        <v/>
      </c>
      <c r="V209" s="72">
        <f>IF($D209="","",IF(AND(ISNUMBER(SEARCH(" Y ",$D209)),$F209&lt;2),"REVISAR # LOTES",""))</f>
        <v/>
      </c>
    </row>
    <row r="210" ht="15.75" customHeight="1" s="506">
      <c r="B210" s="43" t="n">
        <v>208</v>
      </c>
      <c r="C210" s="137" t="inlineStr">
        <is>
          <t xml:space="preserve">LA CEIBA </t>
        </is>
      </c>
      <c r="D210" s="137" t="inlineStr">
        <is>
          <t xml:space="preserve">LC2 - 23 - 3 </t>
        </is>
      </c>
      <c r="E210" s="137" t="n">
        <v>2</v>
      </c>
      <c r="F210" s="137" t="n">
        <v>1</v>
      </c>
      <c r="G210" s="132" t="n">
        <v>23</v>
      </c>
      <c r="H210" s="132" t="n">
        <v>3</v>
      </c>
      <c r="I210" s="127" t="n">
        <v>159.6</v>
      </c>
      <c r="J210" s="128" t="n"/>
      <c r="K210" s="140" t="n">
        <v>28000000</v>
      </c>
      <c r="L210" s="76" t="inlineStr">
        <is>
          <t>DISPONIBLE</t>
        </is>
      </c>
      <c r="M210" s="137" t="n"/>
      <c r="N210" s="230">
        <f>K210</f>
        <v/>
      </c>
      <c r="O210" s="60" t="n"/>
      <c r="P210" s="83" t="n"/>
      <c r="Q210" s="143" t="n"/>
      <c r="R210" s="144" t="n"/>
      <c r="S210" s="145" t="n"/>
      <c r="T210" s="85" t="n"/>
      <c r="U210" s="72">
        <f>IF($D210="","",IF(OR($F210&gt;1,ISNUMBER(SEARCH(" Y ",$D210)),(LEN($D210)-LEN(SUBSTITUTE(UPPER($D210),"LC","")))/2&gt;1),"MÚLTIPLE","INDIVIDUAL"))</f>
        <v/>
      </c>
      <c r="V210" s="72">
        <f>IF($D210="","",IF(AND(ISNUMBER(SEARCH(" Y ",$D210)),$F210&lt;2),"REVISAR # LOTES",""))</f>
        <v/>
      </c>
    </row>
    <row r="211" ht="15.75" customHeight="1" s="506">
      <c r="B211" s="43" t="n">
        <v>209</v>
      </c>
      <c r="C211" s="137" t="inlineStr">
        <is>
          <t xml:space="preserve">LA CEIBA </t>
        </is>
      </c>
      <c r="D211" s="137" t="inlineStr">
        <is>
          <t xml:space="preserve">LC2 - 23 - 4 </t>
        </is>
      </c>
      <c r="E211" s="137" t="n">
        <v>2</v>
      </c>
      <c r="F211" s="137" t="n">
        <v>1</v>
      </c>
      <c r="G211" s="132" t="n">
        <v>23</v>
      </c>
      <c r="H211" s="132" t="n">
        <v>4</v>
      </c>
      <c r="I211" s="127" t="n">
        <v>159.625</v>
      </c>
      <c r="J211" s="128" t="n"/>
      <c r="K211" s="140" t="n">
        <v>28000000</v>
      </c>
      <c r="L211" s="76" t="inlineStr">
        <is>
          <t>VENDIDO</t>
        </is>
      </c>
      <c r="M211" s="137" t="inlineStr">
        <is>
          <t xml:space="preserve">NO </t>
        </is>
      </c>
      <c r="N211" s="230">
        <f>K211</f>
        <v/>
      </c>
      <c r="O211" s="60" t="n"/>
      <c r="P211" s="83" t="n"/>
      <c r="Q211" s="143" t="n"/>
      <c r="R211" s="144" t="n"/>
      <c r="S211" s="145" t="n"/>
      <c r="T211" s="85" t="n"/>
      <c r="U211" s="72">
        <f>IF($D211="","",IF(OR($F211&gt;1,ISNUMBER(SEARCH(" Y ",$D211)),(LEN($D211)-LEN(SUBSTITUTE(UPPER($D211),"LC","")))/2&gt;1),"MÚLTIPLE","INDIVIDUAL"))</f>
        <v/>
      </c>
      <c r="V211" s="72">
        <f>IF($D211="","",IF(AND(ISNUMBER(SEARCH(" Y ",$D211)),$F211&lt;2),"REVISAR # LOTES",""))</f>
        <v/>
      </c>
    </row>
    <row r="212" ht="15.75" customHeight="1" s="506">
      <c r="B212" s="43" t="n">
        <v>210</v>
      </c>
      <c r="C212" s="137" t="inlineStr">
        <is>
          <t xml:space="preserve">LA CEIBA </t>
        </is>
      </c>
      <c r="D212" s="137" t="inlineStr">
        <is>
          <t xml:space="preserve">LC2 - 23 - 5 </t>
        </is>
      </c>
      <c r="E212" s="137" t="n">
        <v>2</v>
      </c>
      <c r="F212" s="137" t="n">
        <v>1</v>
      </c>
      <c r="G212" s="132" t="n">
        <v>23</v>
      </c>
      <c r="H212" s="132" t="n">
        <v>5</v>
      </c>
      <c r="I212" s="127" t="n">
        <v>159</v>
      </c>
      <c r="J212" s="128" t="n"/>
      <c r="K212" s="140" t="n">
        <v>28000000</v>
      </c>
      <c r="L212" s="76" t="inlineStr">
        <is>
          <t>VENDIDO</t>
        </is>
      </c>
      <c r="M212" s="137" t="inlineStr">
        <is>
          <t xml:space="preserve">NO </t>
        </is>
      </c>
      <c r="N212" s="230">
        <f>K212</f>
        <v/>
      </c>
      <c r="O212" s="60" t="n"/>
      <c r="P212" s="83" t="n"/>
      <c r="Q212" s="143" t="n"/>
      <c r="R212" s="144" t="n"/>
      <c r="S212" s="145" t="n"/>
      <c r="T212" s="85" t="n"/>
      <c r="U212" s="72">
        <f>IF($D212="","",IF(OR($F212&gt;1,ISNUMBER(SEARCH(" Y ",$D212)),(LEN($D212)-LEN(SUBSTITUTE(UPPER($D212),"LC","")))/2&gt;1),"MÚLTIPLE","INDIVIDUAL"))</f>
        <v/>
      </c>
      <c r="V212" s="72">
        <f>IF($D212="","",IF(AND(ISNUMBER(SEARCH(" Y ",$D212)),$F212&lt;2),"REVISAR # LOTES",""))</f>
        <v/>
      </c>
    </row>
    <row r="213" ht="15.75" customHeight="1" s="506">
      <c r="B213" s="43" t="n">
        <v>211</v>
      </c>
      <c r="C213" s="137" t="inlineStr">
        <is>
          <t xml:space="preserve">LA CEIBA </t>
        </is>
      </c>
      <c r="D213" s="137" t="inlineStr">
        <is>
          <t xml:space="preserve">LC2 - 23 - 6 </t>
        </is>
      </c>
      <c r="E213" s="137" t="n">
        <v>2</v>
      </c>
      <c r="F213" s="137" t="n">
        <v>1</v>
      </c>
      <c r="G213" s="132" t="n">
        <v>23</v>
      </c>
      <c r="H213" s="132" t="n">
        <v>6</v>
      </c>
      <c r="I213" s="127" t="n">
        <v>146.7</v>
      </c>
      <c r="J213" s="128" t="n"/>
      <c r="K213" s="140" t="n">
        <v>28000000</v>
      </c>
      <c r="L213" s="76" t="inlineStr">
        <is>
          <t>DISPONIBLE</t>
        </is>
      </c>
      <c r="M213" s="137" t="n"/>
      <c r="N213" s="230">
        <f>K213</f>
        <v/>
      </c>
      <c r="O213" s="60" t="n"/>
      <c r="P213" s="83" t="n"/>
      <c r="Q213" s="143" t="n"/>
      <c r="R213" s="144" t="n"/>
      <c r="S213" s="145" t="n"/>
      <c r="T213" s="85" t="n"/>
      <c r="U213" s="72">
        <f>IF($D213="","",IF(OR($F213&gt;1,ISNUMBER(SEARCH(" Y ",$D213)),(LEN($D213)-LEN(SUBSTITUTE(UPPER($D213),"LC","")))/2&gt;1),"MÚLTIPLE","INDIVIDUAL"))</f>
        <v/>
      </c>
      <c r="V213" s="72">
        <f>IF($D213="","",IF(AND(ISNUMBER(SEARCH(" Y ",$D213)),$F213&lt;2),"REVISAR # LOTES",""))</f>
        <v/>
      </c>
    </row>
    <row r="214" ht="15.75" customHeight="1" s="506">
      <c r="B214" s="43" t="n">
        <v>212</v>
      </c>
      <c r="C214" s="137" t="inlineStr">
        <is>
          <t xml:space="preserve">LA CEIBA </t>
        </is>
      </c>
      <c r="D214" s="137" t="inlineStr">
        <is>
          <t xml:space="preserve">LC2 - 23 - 7 </t>
        </is>
      </c>
      <c r="E214" s="137" t="n">
        <v>2</v>
      </c>
      <c r="F214" s="137" t="n">
        <v>1</v>
      </c>
      <c r="G214" s="132" t="n">
        <v>23</v>
      </c>
      <c r="H214" s="132" t="n">
        <v>7</v>
      </c>
      <c r="I214" s="127" t="n">
        <v>29.074</v>
      </c>
      <c r="J214" s="128" t="n"/>
      <c r="K214" s="140" t="n">
        <v>0</v>
      </c>
      <c r="L214" s="76" t="inlineStr">
        <is>
          <t>NO APTO PARA VENTA</t>
        </is>
      </c>
      <c r="M214" s="137" t="n"/>
      <c r="N214" s="230" t="n"/>
      <c r="O214" s="60" t="n"/>
      <c r="P214" s="188" t="n"/>
      <c r="Q214" s="189" t="n"/>
      <c r="R214" s="144" t="n"/>
      <c r="S214" s="190" t="inlineStr">
        <is>
          <t>PERFORADO</t>
        </is>
      </c>
      <c r="T214" s="85" t="n"/>
      <c r="U214" s="72">
        <f>IF($D214="","",IF(OR($F214&gt;1,ISNUMBER(SEARCH(" Y ",$D214)),(LEN($D214)-LEN(SUBSTITUTE(UPPER($D214),"LC","")))/2&gt;1),"MÚLTIPLE","INDIVIDUAL"))</f>
        <v/>
      </c>
      <c r="V214" s="72">
        <f>IF($D214="","",IF(AND(ISNUMBER(SEARCH(" Y ",$D214)),$F214&lt;2),"REVISAR # LOTES",""))</f>
        <v/>
      </c>
    </row>
    <row r="215" ht="15.75" customHeight="1" s="506">
      <c r="B215" s="43" t="n">
        <v>213</v>
      </c>
      <c r="C215" s="137" t="inlineStr">
        <is>
          <t xml:space="preserve">LA CEIBA </t>
        </is>
      </c>
      <c r="D215" s="137" t="inlineStr">
        <is>
          <t xml:space="preserve">LC2 - 24 - 1 </t>
        </is>
      </c>
      <c r="E215" s="137" t="n">
        <v>2</v>
      </c>
      <c r="F215" s="137" t="n">
        <v>1</v>
      </c>
      <c r="G215" s="132" t="n">
        <v>24</v>
      </c>
      <c r="H215" s="132" t="n">
        <v>1</v>
      </c>
      <c r="I215" s="127" t="n">
        <v>172.487</v>
      </c>
      <c r="J215" s="128" t="n"/>
      <c r="K215" s="140" t="n">
        <v>35185000</v>
      </c>
      <c r="L215" s="76" t="inlineStr">
        <is>
          <t>VENDIDO</t>
        </is>
      </c>
      <c r="M215" s="137" t="inlineStr">
        <is>
          <t xml:space="preserve">SI </t>
        </is>
      </c>
      <c r="N215" s="230">
        <f>K215</f>
        <v/>
      </c>
      <c r="O215" s="60" t="n"/>
      <c r="P215" s="83" t="n"/>
      <c r="Q215" s="143" t="n"/>
      <c r="R215" s="144" t="n"/>
      <c r="S215" s="145" t="n"/>
      <c r="T215" s="85" t="n"/>
      <c r="U215" s="72">
        <f>IF($D215="","",IF(OR($F215&gt;1,ISNUMBER(SEARCH(" Y ",$D215)),(LEN($D215)-LEN(SUBSTITUTE(UPPER($D215),"LC","")))/2&gt;1),"MÚLTIPLE","INDIVIDUAL"))</f>
        <v/>
      </c>
      <c r="V215" s="72">
        <f>IF($D215="","",IF(AND(ISNUMBER(SEARCH(" Y ",$D215)),$F215&lt;2),"REVISAR # LOTES",""))</f>
        <v/>
      </c>
    </row>
    <row r="216" ht="15.75" customHeight="1" s="506">
      <c r="B216" s="43" t="n">
        <v>214</v>
      </c>
      <c r="C216" s="137" t="inlineStr">
        <is>
          <t xml:space="preserve">LA CEIBA </t>
        </is>
      </c>
      <c r="D216" s="137" t="inlineStr">
        <is>
          <t xml:space="preserve">LC2 - 24 - 2 </t>
        </is>
      </c>
      <c r="E216" s="137" t="n">
        <v>2</v>
      </c>
      <c r="F216" s="137" t="n">
        <v>1</v>
      </c>
      <c r="G216" s="132" t="n">
        <v>24</v>
      </c>
      <c r="H216" s="132" t="n">
        <v>2</v>
      </c>
      <c r="I216" s="127" t="n">
        <v>171.549</v>
      </c>
      <c r="J216" s="128" t="n"/>
      <c r="K216" s="140" t="n">
        <v>30021000</v>
      </c>
      <c r="L216" s="76" t="inlineStr">
        <is>
          <t>VENDIDO</t>
        </is>
      </c>
      <c r="M216" s="137" t="inlineStr">
        <is>
          <t xml:space="preserve">SI </t>
        </is>
      </c>
      <c r="N216" s="230">
        <f>K216</f>
        <v/>
      </c>
      <c r="O216" s="60" t="n"/>
      <c r="P216" s="83" t="n"/>
      <c r="Q216" s="143" t="n"/>
      <c r="R216" s="144" t="n"/>
      <c r="S216" s="145" t="n"/>
      <c r="T216" s="85" t="n"/>
      <c r="U216" s="72">
        <f>IF($D216="","",IF(OR($F216&gt;1,ISNUMBER(SEARCH(" Y ",$D216)),(LEN($D216)-LEN(SUBSTITUTE(UPPER($D216),"LC","")))/2&gt;1),"MÚLTIPLE","INDIVIDUAL"))</f>
        <v/>
      </c>
      <c r="V216" s="72">
        <f>IF($D216="","",IF(AND(ISNUMBER(SEARCH(" Y ",$D216)),$F216&lt;2),"REVISAR # LOTES",""))</f>
        <v/>
      </c>
    </row>
    <row r="217" ht="15.75" customHeight="1" s="506">
      <c r="B217" s="43" t="n">
        <v>215</v>
      </c>
      <c r="C217" s="137" t="inlineStr">
        <is>
          <t xml:space="preserve">LA CEIBA </t>
        </is>
      </c>
      <c r="D217" s="137" t="inlineStr">
        <is>
          <t xml:space="preserve">LC2 - 24 - 3 </t>
        </is>
      </c>
      <c r="E217" s="137" t="n">
        <v>2</v>
      </c>
      <c r="F217" s="137" t="n">
        <v>1</v>
      </c>
      <c r="G217" s="132" t="n">
        <v>24</v>
      </c>
      <c r="H217" s="132" t="n">
        <v>3</v>
      </c>
      <c r="I217" s="127" t="n">
        <v>172.891</v>
      </c>
      <c r="J217" s="128" t="n"/>
      <c r="K217" s="140" t="n">
        <v>30256000</v>
      </c>
      <c r="L217" s="76" t="inlineStr">
        <is>
          <t>VENDIDO</t>
        </is>
      </c>
      <c r="M217" s="137" t="inlineStr">
        <is>
          <t xml:space="preserve">SI </t>
        </is>
      </c>
      <c r="N217" s="230">
        <f>K217</f>
        <v/>
      </c>
      <c r="O217" s="60" t="n"/>
      <c r="P217" s="83" t="n"/>
      <c r="Q217" s="143" t="n"/>
      <c r="R217" s="144" t="n"/>
      <c r="S217" s="145" t="n"/>
      <c r="T217" s="85" t="n"/>
      <c r="U217" s="72">
        <f>IF($D217="","",IF(OR($F217&gt;1,ISNUMBER(SEARCH(" Y ",$D217)),(LEN($D217)-LEN(SUBSTITUTE(UPPER($D217),"LC","")))/2&gt;1),"MÚLTIPLE","INDIVIDUAL"))</f>
        <v/>
      </c>
      <c r="V217" s="72">
        <f>IF($D217="","",IF(AND(ISNUMBER(SEARCH(" Y ",$D217)),$F217&lt;2),"REVISAR # LOTES",""))</f>
        <v/>
      </c>
    </row>
    <row r="218" ht="15.75" customHeight="1" s="506">
      <c r="B218" s="43" t="n">
        <v>216</v>
      </c>
      <c r="C218" s="137" t="inlineStr">
        <is>
          <t xml:space="preserve">LA CEIBA </t>
        </is>
      </c>
      <c r="D218" s="137" t="inlineStr">
        <is>
          <t xml:space="preserve">LC2 - 24 - 4 </t>
        </is>
      </c>
      <c r="E218" s="137" t="n">
        <v>2</v>
      </c>
      <c r="F218" s="137" t="n">
        <v>1</v>
      </c>
      <c r="G218" s="132" t="n">
        <v>24</v>
      </c>
      <c r="H218" s="132" t="n">
        <v>4</v>
      </c>
      <c r="I218" s="127" t="n">
        <v>184.575</v>
      </c>
      <c r="J218" s="128" t="n"/>
      <c r="K218" s="140" t="n">
        <v>32300000</v>
      </c>
      <c r="L218" s="76" t="inlineStr">
        <is>
          <t>VENDIDO</t>
        </is>
      </c>
      <c r="M218" s="137" t="inlineStr">
        <is>
          <t xml:space="preserve">SI </t>
        </is>
      </c>
      <c r="N218" s="230">
        <f>K218</f>
        <v/>
      </c>
      <c r="O218" s="60" t="n"/>
      <c r="P218" s="83" t="n"/>
      <c r="Q218" s="143" t="n"/>
      <c r="R218" s="144" t="n"/>
      <c r="S218" s="145" t="n"/>
      <c r="T218" s="85" t="n"/>
      <c r="U218" s="72">
        <f>IF($D218="","",IF(OR($F218&gt;1,ISNUMBER(SEARCH(" Y ",$D218)),(LEN($D218)-LEN(SUBSTITUTE(UPPER($D218),"LC","")))/2&gt;1),"MÚLTIPLE","INDIVIDUAL"))</f>
        <v/>
      </c>
      <c r="V218" s="72">
        <f>IF($D218="","",IF(AND(ISNUMBER(SEARCH(" Y ",$D218)),$F218&lt;2),"REVISAR # LOTES",""))</f>
        <v/>
      </c>
    </row>
    <row r="219" ht="15.75" customHeight="1" s="506">
      <c r="B219" s="43" t="n">
        <v>217</v>
      </c>
      <c r="C219" s="137" t="inlineStr">
        <is>
          <t xml:space="preserve">LA CEIBA </t>
        </is>
      </c>
      <c r="D219" s="137" t="inlineStr">
        <is>
          <t xml:space="preserve">LC2 - 24 - 5 </t>
        </is>
      </c>
      <c r="E219" s="137" t="n">
        <v>2</v>
      </c>
      <c r="F219" s="137" t="n">
        <v>1</v>
      </c>
      <c r="G219" s="132" t="n">
        <v>24</v>
      </c>
      <c r="H219" s="132" t="n">
        <v>5</v>
      </c>
      <c r="I219" s="127" t="n">
        <v>209.917</v>
      </c>
      <c r="J219" s="128" t="n"/>
      <c r="K219" s="140" t="n">
        <v>36735000</v>
      </c>
      <c r="L219" s="76" t="inlineStr">
        <is>
          <t>VENDIDO</t>
        </is>
      </c>
      <c r="M219" s="137" t="inlineStr">
        <is>
          <t xml:space="preserve">NO </t>
        </is>
      </c>
      <c r="N219" s="230">
        <f>K219</f>
        <v/>
      </c>
      <c r="O219" s="60" t="n"/>
      <c r="P219" s="83" t="n"/>
      <c r="Q219" s="143" t="n"/>
      <c r="R219" s="144" t="n"/>
      <c r="S219" s="145" t="n"/>
      <c r="T219" s="85" t="n"/>
      <c r="U219" s="72">
        <f>IF($D219="","",IF(OR($F219&gt;1,ISNUMBER(SEARCH(" Y ",$D219)),(LEN($D219)-LEN(SUBSTITUTE(UPPER($D219),"LC","")))/2&gt;1),"MÚLTIPLE","INDIVIDUAL"))</f>
        <v/>
      </c>
      <c r="V219" s="72">
        <f>IF($D219="","",IF(AND(ISNUMBER(SEARCH(" Y ",$D219)),$F219&lt;2),"REVISAR # LOTES",""))</f>
        <v/>
      </c>
    </row>
    <row r="220" ht="15.75" customHeight="1" s="506">
      <c r="B220" s="43" t="n">
        <v>218</v>
      </c>
      <c r="C220" s="137" t="inlineStr">
        <is>
          <t xml:space="preserve">LA CEIBA </t>
        </is>
      </c>
      <c r="D220" s="137" t="inlineStr">
        <is>
          <t xml:space="preserve">LC2 - 24 - 6 </t>
        </is>
      </c>
      <c r="E220" s="137" t="n">
        <v>2</v>
      </c>
      <c r="F220" s="137" t="n">
        <v>1</v>
      </c>
      <c r="G220" s="132" t="n">
        <v>24</v>
      </c>
      <c r="H220" s="132" t="n">
        <v>6</v>
      </c>
      <c r="I220" s="88" t="n">
        <v>235.3</v>
      </c>
      <c r="J220" s="128" t="n"/>
      <c r="K220" s="140" t="n">
        <v>41180000</v>
      </c>
      <c r="L220" s="76" t="inlineStr">
        <is>
          <t>DISPONIBLE</t>
        </is>
      </c>
      <c r="M220" s="137" t="n"/>
      <c r="N220" s="230">
        <f>K220</f>
        <v/>
      </c>
      <c r="O220" s="60" t="n"/>
      <c r="P220" s="83" t="n"/>
      <c r="Q220" s="143" t="n"/>
      <c r="R220" s="144" t="n"/>
      <c r="S220" s="145" t="n"/>
      <c r="T220" s="85" t="n"/>
      <c r="U220" s="72">
        <f>IF($D220="","",IF(OR($F220&gt;1,ISNUMBER(SEARCH(" Y ",$D220)),(LEN($D220)-LEN(SUBSTITUTE(UPPER($D220),"LC","")))/2&gt;1),"MÚLTIPLE","INDIVIDUAL"))</f>
        <v/>
      </c>
      <c r="V220" s="72">
        <f>IF($D220="","",IF(AND(ISNUMBER(SEARCH(" Y ",$D220)),$F220&lt;2),"REVISAR # LOTES",""))</f>
        <v/>
      </c>
    </row>
    <row r="221" ht="15.75" customHeight="1" s="506">
      <c r="B221" s="43" t="n">
        <v>219</v>
      </c>
      <c r="C221" s="137" t="inlineStr">
        <is>
          <t xml:space="preserve">LA CEIBA </t>
        </is>
      </c>
      <c r="D221" s="137" t="inlineStr">
        <is>
          <t xml:space="preserve">LC2 - 24 - 7 </t>
        </is>
      </c>
      <c r="E221" s="137" t="n">
        <v>2</v>
      </c>
      <c r="F221" s="137" t="n">
        <v>1</v>
      </c>
      <c r="G221" s="132" t="n">
        <v>24</v>
      </c>
      <c r="H221" s="132" t="n">
        <v>7</v>
      </c>
      <c r="I221" s="127" t="n">
        <v>501.1</v>
      </c>
      <c r="J221" s="128" t="n"/>
      <c r="K221" s="107" t="n">
        <v>87680950</v>
      </c>
      <c r="L221" s="76" t="inlineStr">
        <is>
          <t>DISPONIBLE</t>
        </is>
      </c>
      <c r="M221" s="137" t="n"/>
      <c r="N221" s="230">
        <f>K221</f>
        <v/>
      </c>
      <c r="O221" s="60" t="n"/>
      <c r="P221" s="83" t="n"/>
      <c r="Q221" s="143" t="n"/>
      <c r="R221" s="144" t="n"/>
      <c r="S221" s="145" t="n"/>
      <c r="T221" s="85" t="n"/>
      <c r="U221" s="72">
        <f>IF($D221="","",IF(OR($F221&gt;1,ISNUMBER(SEARCH(" Y ",$D221)),(LEN($D221)-LEN(SUBSTITUTE(UPPER($D221),"LC","")))/2&gt;1),"MÚLTIPLE","INDIVIDUAL"))</f>
        <v/>
      </c>
      <c r="V221" s="72">
        <f>IF($D221="","",IF(AND(ISNUMBER(SEARCH(" Y ",$D221)),$F221&lt;2),"REVISAR # LOTES",""))</f>
        <v/>
      </c>
    </row>
    <row r="222" ht="15.75" customHeight="1" s="506">
      <c r="B222" s="43" t="n">
        <v>220</v>
      </c>
      <c r="C222" s="137" t="inlineStr">
        <is>
          <t xml:space="preserve">LA CEIBA </t>
        </is>
      </c>
      <c r="D222" s="137" t="inlineStr">
        <is>
          <t xml:space="preserve">LC2 - 25 - 1 </t>
        </is>
      </c>
      <c r="E222" s="137" t="n">
        <v>2</v>
      </c>
      <c r="F222" s="137" t="n">
        <v>1</v>
      </c>
      <c r="G222" s="132" t="n">
        <v>25</v>
      </c>
      <c r="H222" s="132" t="n">
        <v>1</v>
      </c>
      <c r="I222" s="127" t="n">
        <v>147.414</v>
      </c>
      <c r="J222" s="128" t="n"/>
      <c r="K222" s="193" t="n">
        <v>25798000</v>
      </c>
      <c r="L222" s="76" t="inlineStr">
        <is>
          <t>VENDIDO</t>
        </is>
      </c>
      <c r="M222" s="137" t="inlineStr">
        <is>
          <t xml:space="preserve">NO </t>
        </is>
      </c>
      <c r="N222" s="230">
        <f>K222</f>
        <v/>
      </c>
      <c r="O222" s="60" t="n"/>
      <c r="P222" s="83" t="n"/>
      <c r="Q222" s="143" t="n"/>
      <c r="R222" s="144" t="n"/>
      <c r="S222" s="145" t="n"/>
      <c r="T222" s="85" t="n"/>
      <c r="U222" s="72">
        <f>IF($D222="","",IF(OR($F222&gt;1,ISNUMBER(SEARCH(" Y ",$D222)),(LEN($D222)-LEN(SUBSTITUTE(UPPER($D222),"LC","")))/2&gt;1),"MÚLTIPLE","INDIVIDUAL"))</f>
        <v/>
      </c>
      <c r="V222" s="72">
        <f>IF($D222="","",IF(AND(ISNUMBER(SEARCH(" Y ",$D222)),$F222&lt;2),"REVISAR # LOTES",""))</f>
        <v/>
      </c>
    </row>
    <row r="223" ht="15.75" customHeight="1" s="506">
      <c r="B223" s="43" t="n">
        <v>221</v>
      </c>
      <c r="C223" s="137" t="inlineStr">
        <is>
          <t xml:space="preserve">LA CEIBA </t>
        </is>
      </c>
      <c r="D223" s="137" t="inlineStr">
        <is>
          <t xml:space="preserve">LC2 - 25 - 2 </t>
        </is>
      </c>
      <c r="E223" s="137" t="n">
        <v>2</v>
      </c>
      <c r="F223" s="137" t="n">
        <v>1</v>
      </c>
      <c r="G223" s="132" t="n">
        <v>25</v>
      </c>
      <c r="H223" s="132" t="n">
        <v>2</v>
      </c>
      <c r="I223" s="127" t="n">
        <v>160</v>
      </c>
      <c r="J223" s="128" t="n"/>
      <c r="K223" s="140" t="n">
        <v>28000000</v>
      </c>
      <c r="L223" s="76" t="inlineStr">
        <is>
          <t>VENDIDO</t>
        </is>
      </c>
      <c r="M223" s="137" t="inlineStr">
        <is>
          <t xml:space="preserve">NO </t>
        </is>
      </c>
      <c r="N223" s="230">
        <f>K223</f>
        <v/>
      </c>
      <c r="O223" s="60" t="n"/>
      <c r="P223" s="83" t="n"/>
      <c r="Q223" s="143" t="n"/>
      <c r="R223" s="144" t="n"/>
      <c r="S223" s="145" t="n"/>
      <c r="T223" s="85" t="n"/>
      <c r="U223" s="72">
        <f>IF($D223="","",IF(OR($F223&gt;1,ISNUMBER(SEARCH(" Y ",$D223)),(LEN($D223)-LEN(SUBSTITUTE(UPPER($D223),"LC","")))/2&gt;1),"MÚLTIPLE","INDIVIDUAL"))</f>
        <v/>
      </c>
      <c r="V223" s="72">
        <f>IF($D223="","",IF(AND(ISNUMBER(SEARCH(" Y ",$D223)),$F223&lt;2),"REVISAR # LOTES",""))</f>
        <v/>
      </c>
    </row>
    <row r="224" ht="15" customHeight="1" s="506">
      <c r="B224" s="43" t="n">
        <v>222</v>
      </c>
      <c r="C224" s="137" t="inlineStr">
        <is>
          <t xml:space="preserve">LA CEIBA </t>
        </is>
      </c>
      <c r="D224" s="137" t="inlineStr">
        <is>
          <t xml:space="preserve">LC2 - 25 - 3 </t>
        </is>
      </c>
      <c r="E224" s="137" t="n">
        <v>2</v>
      </c>
      <c r="F224" s="137" t="n">
        <v>1</v>
      </c>
      <c r="G224" s="132" t="n">
        <v>25</v>
      </c>
      <c r="H224" s="132" t="n">
        <v>3</v>
      </c>
      <c r="I224" s="127" t="n">
        <v>160</v>
      </c>
      <c r="J224" s="195" t="n"/>
      <c r="K224" s="140" t="n">
        <v>28000000</v>
      </c>
      <c r="L224" s="76" t="inlineStr">
        <is>
          <t>VENDIDO</t>
        </is>
      </c>
      <c r="M224" s="137" t="inlineStr">
        <is>
          <t xml:space="preserve">SI </t>
        </is>
      </c>
      <c r="N224" s="230">
        <f>K224</f>
        <v/>
      </c>
      <c r="O224" s="60" t="n"/>
      <c r="P224" s="83" t="n"/>
      <c r="Q224" s="143" t="n"/>
      <c r="R224" s="144" t="n"/>
      <c r="S224" s="145" t="n"/>
      <c r="T224" s="85" t="n"/>
      <c r="U224" s="72">
        <f>IF($D224="","",IF(OR($F224&gt;1,ISNUMBER(SEARCH(" Y ",$D224)),(LEN($D224)-LEN(SUBSTITUTE(UPPER($D224),"LC","")))/2&gt;1),"MÚLTIPLE","INDIVIDUAL"))</f>
        <v/>
      </c>
      <c r="V224" s="72">
        <f>IF($D224="","",IF(AND(ISNUMBER(SEARCH(" Y ",$D224)),$F224&lt;2),"REVISAR # LOTES",""))</f>
        <v/>
      </c>
    </row>
    <row r="225">
      <c r="B225" s="43" t="n">
        <v>223</v>
      </c>
      <c r="C225" s="137" t="inlineStr">
        <is>
          <t xml:space="preserve">LA CEIBA </t>
        </is>
      </c>
      <c r="D225" s="137" t="inlineStr">
        <is>
          <t xml:space="preserve">LC2 - 25 - 4 </t>
        </is>
      </c>
      <c r="E225" s="137" t="n">
        <v>2</v>
      </c>
      <c r="F225" s="137" t="n">
        <v>1</v>
      </c>
      <c r="G225" s="132" t="n">
        <v>25</v>
      </c>
      <c r="H225" s="132" t="n">
        <v>4</v>
      </c>
      <c r="I225" s="127" t="n">
        <v>160</v>
      </c>
      <c r="J225" s="195" t="n"/>
      <c r="K225" s="140" t="n">
        <v>28000000</v>
      </c>
      <c r="L225" s="76" t="inlineStr">
        <is>
          <t>VENDIDO</t>
        </is>
      </c>
      <c r="M225" s="137" t="inlineStr">
        <is>
          <t xml:space="preserve">SI </t>
        </is>
      </c>
      <c r="N225" s="230">
        <f>K225</f>
        <v/>
      </c>
      <c r="O225" s="60" t="n"/>
      <c r="P225" s="83" t="n"/>
      <c r="Q225" s="143" t="n"/>
      <c r="R225" s="144" t="n"/>
      <c r="S225" s="145" t="n"/>
      <c r="T225" s="85" t="n"/>
      <c r="U225" s="72">
        <f>IF($D225="","",IF(OR($F225&gt;1,ISNUMBER(SEARCH(" Y ",$D225)),(LEN($D225)-LEN(SUBSTITUTE(UPPER($D225),"LC","")))/2&gt;1),"MÚLTIPLE","INDIVIDUAL"))</f>
        <v/>
      </c>
      <c r="V225" s="72">
        <f>IF($D225="","",IF(AND(ISNUMBER(SEARCH(" Y ",$D225)),$F225&lt;2),"REVISAR # LOTES",""))</f>
        <v/>
      </c>
    </row>
    <row r="226">
      <c r="B226" s="43" t="n">
        <v>224</v>
      </c>
      <c r="C226" s="137" t="inlineStr">
        <is>
          <t xml:space="preserve">LA CEIBA </t>
        </is>
      </c>
      <c r="D226" s="137" t="inlineStr">
        <is>
          <t xml:space="preserve">LC2 - 25 - 5 </t>
        </is>
      </c>
      <c r="E226" s="137" t="n">
        <v>2</v>
      </c>
      <c r="F226" s="137" t="n">
        <v>1</v>
      </c>
      <c r="G226" s="132" t="n">
        <v>25</v>
      </c>
      <c r="H226" s="132" t="n">
        <v>5</v>
      </c>
      <c r="I226" s="127" t="n">
        <v>160</v>
      </c>
      <c r="J226" s="195" t="n"/>
      <c r="K226" s="140" t="n">
        <v>28000000</v>
      </c>
      <c r="L226" s="76" t="inlineStr">
        <is>
          <t>VENDIDO</t>
        </is>
      </c>
      <c r="M226" s="137" t="inlineStr">
        <is>
          <t xml:space="preserve">NO </t>
        </is>
      </c>
      <c r="N226" s="230">
        <f>K226</f>
        <v/>
      </c>
      <c r="O226" s="60" t="n"/>
      <c r="P226" s="83" t="n"/>
      <c r="Q226" s="143" t="n"/>
      <c r="R226" s="144" t="n"/>
      <c r="S226" s="145" t="n"/>
      <c r="T226" s="85" t="n"/>
      <c r="U226" s="72">
        <f>IF($D226="","",IF(OR($F226&gt;1,ISNUMBER(SEARCH(" Y ",$D226)),(LEN($D226)-LEN(SUBSTITUTE(UPPER($D226),"LC","")))/2&gt;1),"MÚLTIPLE","INDIVIDUAL"))</f>
        <v/>
      </c>
      <c r="V226" s="72">
        <f>IF($D226="","",IF(AND(ISNUMBER(SEARCH(" Y ",$D226)),$F226&lt;2),"REVISAR # LOTES",""))</f>
        <v/>
      </c>
    </row>
    <row r="227">
      <c r="B227" s="43" t="n">
        <v>225</v>
      </c>
      <c r="C227" s="137" t="inlineStr">
        <is>
          <t xml:space="preserve">LA CEIBA </t>
        </is>
      </c>
      <c r="D227" s="137" t="inlineStr">
        <is>
          <t xml:space="preserve">LC2 - 25 - 6 </t>
        </is>
      </c>
      <c r="E227" s="137" t="n">
        <v>2</v>
      </c>
      <c r="F227" s="137" t="n">
        <v>1</v>
      </c>
      <c r="G227" s="132" t="n">
        <v>25</v>
      </c>
      <c r="H227" s="132" t="n">
        <v>6</v>
      </c>
      <c r="I227" s="127" t="n">
        <v>160</v>
      </c>
      <c r="J227" s="195" t="n"/>
      <c r="K227" s="140" t="n">
        <v>28000000</v>
      </c>
      <c r="L227" s="76" t="inlineStr">
        <is>
          <t>VENDIDO</t>
        </is>
      </c>
      <c r="M227" s="137" t="inlineStr">
        <is>
          <t xml:space="preserve">NO </t>
        </is>
      </c>
      <c r="N227" s="230">
        <f>K227</f>
        <v/>
      </c>
      <c r="O227" s="60" t="n"/>
      <c r="P227" s="83" t="n"/>
      <c r="Q227" s="143" t="n"/>
      <c r="R227" s="144" t="n"/>
      <c r="S227" s="145" t="n"/>
      <c r="T227" s="85" t="n"/>
      <c r="U227" s="72">
        <f>IF($D227="","",IF(OR($F227&gt;1,ISNUMBER(SEARCH(" Y ",$D227)),(LEN($D227)-LEN(SUBSTITUTE(UPPER($D227),"LC","")))/2&gt;1),"MÚLTIPLE","INDIVIDUAL"))</f>
        <v/>
      </c>
      <c r="V227" s="72">
        <f>IF($D227="","",IF(AND(ISNUMBER(SEARCH(" Y ",$D227)),$F227&lt;2),"REVISAR # LOTES",""))</f>
        <v/>
      </c>
    </row>
    <row r="228">
      <c r="B228" s="43" t="n">
        <v>226</v>
      </c>
      <c r="C228" s="137" t="inlineStr">
        <is>
          <t xml:space="preserve">LA CEIBA </t>
        </is>
      </c>
      <c r="D228" s="137" t="inlineStr">
        <is>
          <t xml:space="preserve">LC2 - 25 - 7 </t>
        </is>
      </c>
      <c r="E228" s="137" t="n">
        <v>2</v>
      </c>
      <c r="F228" s="137" t="n">
        <v>1</v>
      </c>
      <c r="G228" s="132" t="n">
        <v>25</v>
      </c>
      <c r="H228" s="132" t="n">
        <v>7</v>
      </c>
      <c r="I228" s="127" t="n">
        <v>160</v>
      </c>
      <c r="J228" s="195" t="n"/>
      <c r="K228" s="140" t="n">
        <v>33000000</v>
      </c>
      <c r="L228" s="76" t="inlineStr">
        <is>
          <t>VENDIDO</t>
        </is>
      </c>
      <c r="M228" s="137" t="inlineStr">
        <is>
          <t xml:space="preserve">SI </t>
        </is>
      </c>
      <c r="N228" s="230">
        <f>K228</f>
        <v/>
      </c>
      <c r="O228" s="60" t="n"/>
      <c r="P228" s="83" t="n"/>
      <c r="Q228" s="143" t="n"/>
      <c r="R228" s="144" t="n"/>
      <c r="S228" s="145" t="n"/>
      <c r="T228" s="85" t="n"/>
      <c r="U228" s="72">
        <f>IF($D228="","",IF(OR($F228&gt;1,ISNUMBER(SEARCH(" Y ",$D228)),(LEN($D228)-LEN(SUBSTITUTE(UPPER($D228),"LC","")))/2&gt;1),"MÚLTIPLE","INDIVIDUAL"))</f>
        <v/>
      </c>
      <c r="V228" s="72">
        <f>IF($D228="","",IF(AND(ISNUMBER(SEARCH(" Y ",$D228)),$F228&lt;2),"REVISAR # LOTES",""))</f>
        <v/>
      </c>
    </row>
    <row r="229">
      <c r="B229" s="43" t="n">
        <v>227</v>
      </c>
      <c r="C229" s="137" t="inlineStr">
        <is>
          <t xml:space="preserve">LA CEIBA </t>
        </is>
      </c>
      <c r="D229" s="137" t="inlineStr">
        <is>
          <t xml:space="preserve">LC2 - 25 - 8 </t>
        </is>
      </c>
      <c r="E229" s="137" t="n">
        <v>2</v>
      </c>
      <c r="F229" s="137" t="n">
        <v>1</v>
      </c>
      <c r="G229" s="132" t="n">
        <v>25</v>
      </c>
      <c r="H229" s="132" t="n">
        <v>8</v>
      </c>
      <c r="I229" s="127" t="n">
        <v>160</v>
      </c>
      <c r="J229" s="195" t="n"/>
      <c r="K229" s="140" t="n">
        <v>33000000</v>
      </c>
      <c r="L229" s="76" t="inlineStr">
        <is>
          <t>VENDIDO</t>
        </is>
      </c>
      <c r="M229" s="137" t="inlineStr">
        <is>
          <t xml:space="preserve">NO </t>
        </is>
      </c>
      <c r="N229" s="230">
        <f>K229</f>
        <v/>
      </c>
      <c r="O229" s="60" t="n"/>
      <c r="P229" s="83" t="n"/>
      <c r="Q229" s="143" t="n"/>
      <c r="R229" s="144" t="n"/>
      <c r="S229" s="145" t="n"/>
      <c r="T229" s="85" t="n"/>
      <c r="U229" s="72">
        <f>IF($D229="","",IF(OR($F229&gt;1,ISNUMBER(SEARCH(" Y ",$D229)),(LEN($D229)-LEN(SUBSTITUTE(UPPER($D229),"LC","")))/2&gt;1),"MÚLTIPLE","INDIVIDUAL"))</f>
        <v/>
      </c>
      <c r="V229" s="72">
        <f>IF($D229="","",IF(AND(ISNUMBER(SEARCH(" Y ",$D229)),$F229&lt;2),"REVISAR # LOTES",""))</f>
        <v/>
      </c>
    </row>
    <row r="230">
      <c r="B230" s="43" t="n">
        <v>228</v>
      </c>
      <c r="C230" s="137" t="inlineStr">
        <is>
          <t xml:space="preserve">LA CEIBA </t>
        </is>
      </c>
      <c r="D230" s="137" t="inlineStr">
        <is>
          <t xml:space="preserve">LC2 - 25 - 9 </t>
        </is>
      </c>
      <c r="E230" s="137" t="n">
        <v>2</v>
      </c>
      <c r="F230" s="137" t="n">
        <v>1</v>
      </c>
      <c r="G230" s="132" t="n">
        <v>25</v>
      </c>
      <c r="H230" s="132" t="n">
        <v>9</v>
      </c>
      <c r="I230" s="127" t="n">
        <v>160</v>
      </c>
      <c r="J230" s="195" t="n"/>
      <c r="K230" s="140" t="n">
        <v>28000000</v>
      </c>
      <c r="L230" s="76" t="inlineStr">
        <is>
          <t>VENDIDO</t>
        </is>
      </c>
      <c r="M230" s="137" t="inlineStr">
        <is>
          <t xml:space="preserve">SI </t>
        </is>
      </c>
      <c r="N230" s="230">
        <f>K230</f>
        <v/>
      </c>
      <c r="O230" s="60" t="n"/>
      <c r="P230" s="83" t="n"/>
      <c r="Q230" s="143" t="n"/>
      <c r="R230" s="144" t="n"/>
      <c r="S230" s="145" t="n"/>
      <c r="T230" s="85" t="n"/>
      <c r="U230" s="72">
        <f>IF($D230="","",IF(OR($F230&gt;1,ISNUMBER(SEARCH(" Y ",$D230)),(LEN($D230)-LEN(SUBSTITUTE(UPPER($D230),"LC","")))/2&gt;1),"MÚLTIPLE","INDIVIDUAL"))</f>
        <v/>
      </c>
      <c r="V230" s="72">
        <f>IF($D230="","",IF(AND(ISNUMBER(SEARCH(" Y ",$D230)),$F230&lt;2),"REVISAR # LOTES",""))</f>
        <v/>
      </c>
    </row>
    <row r="231">
      <c r="B231" s="43" t="n">
        <v>229</v>
      </c>
      <c r="C231" s="137" t="inlineStr">
        <is>
          <t xml:space="preserve">LA CEIBA </t>
        </is>
      </c>
      <c r="D231" s="137" t="inlineStr">
        <is>
          <t xml:space="preserve">LC2 - 25 - 10 </t>
        </is>
      </c>
      <c r="E231" s="137" t="n">
        <v>2</v>
      </c>
      <c r="F231" s="137" t="n">
        <v>1</v>
      </c>
      <c r="G231" s="132" t="n">
        <v>25</v>
      </c>
      <c r="H231" s="132" t="n">
        <v>10</v>
      </c>
      <c r="I231" s="127" t="n">
        <v>160</v>
      </c>
      <c r="J231" s="195" t="n"/>
      <c r="K231" s="140" t="n">
        <v>28000000</v>
      </c>
      <c r="L231" s="76" t="inlineStr">
        <is>
          <t>VENDIDO</t>
        </is>
      </c>
      <c r="M231" s="137" t="inlineStr">
        <is>
          <t xml:space="preserve">NO </t>
        </is>
      </c>
      <c r="N231" s="230">
        <f>K231</f>
        <v/>
      </c>
      <c r="O231" s="60" t="n"/>
      <c r="P231" s="83" t="n"/>
      <c r="Q231" s="143" t="n"/>
      <c r="R231" s="144" t="n"/>
      <c r="S231" s="145" t="n"/>
      <c r="T231" s="85" t="n"/>
      <c r="U231" s="72">
        <f>IF($D231="","",IF(OR($F231&gt;1,ISNUMBER(SEARCH(" Y ",$D231)),(LEN($D231)-LEN(SUBSTITUTE(UPPER($D231),"LC","")))/2&gt;1),"MÚLTIPLE","INDIVIDUAL"))</f>
        <v/>
      </c>
      <c r="V231" s="72">
        <f>IF($D231="","",IF(AND(ISNUMBER(SEARCH(" Y ",$D231)),$F231&lt;2),"REVISAR # LOTES",""))</f>
        <v/>
      </c>
    </row>
    <row r="232">
      <c r="B232" s="43" t="n">
        <v>230</v>
      </c>
      <c r="C232" s="137" t="inlineStr">
        <is>
          <t xml:space="preserve">LA CEIBA </t>
        </is>
      </c>
      <c r="D232" s="137" t="inlineStr">
        <is>
          <t xml:space="preserve">LC2 - 25 - 11 </t>
        </is>
      </c>
      <c r="E232" s="137" t="n">
        <v>2</v>
      </c>
      <c r="F232" s="137" t="n">
        <v>1</v>
      </c>
      <c r="G232" s="132" t="n">
        <v>25</v>
      </c>
      <c r="H232" s="132" t="n">
        <v>11</v>
      </c>
      <c r="I232" s="127" t="n">
        <v>160</v>
      </c>
      <c r="J232" s="195" t="n"/>
      <c r="K232" s="140" t="n">
        <v>28000000</v>
      </c>
      <c r="L232" s="76" t="inlineStr">
        <is>
          <t>VENDIDO</t>
        </is>
      </c>
      <c r="M232" s="137" t="inlineStr">
        <is>
          <t xml:space="preserve">NO </t>
        </is>
      </c>
      <c r="N232" s="230">
        <f>K232</f>
        <v/>
      </c>
      <c r="O232" s="60" t="n"/>
      <c r="P232" s="83" t="n"/>
      <c r="Q232" s="143" t="n"/>
      <c r="R232" s="144" t="n"/>
      <c r="S232" s="145" t="n"/>
      <c r="T232" s="85" t="n"/>
      <c r="U232" s="72">
        <f>IF($D232="","",IF(OR($F232&gt;1,ISNUMBER(SEARCH(" Y ",$D232)),(LEN($D232)-LEN(SUBSTITUTE(UPPER($D232),"LC","")))/2&gt;1),"MÚLTIPLE","INDIVIDUAL"))</f>
        <v/>
      </c>
      <c r="V232" s="72">
        <f>IF($D232="","",IF(AND(ISNUMBER(SEARCH(" Y ",$D232)),$F232&lt;2),"REVISAR # LOTES",""))</f>
        <v/>
      </c>
    </row>
    <row r="233">
      <c r="B233" s="43" t="n">
        <v>231</v>
      </c>
      <c r="C233" s="137" t="inlineStr">
        <is>
          <t xml:space="preserve">LA CEIBA </t>
        </is>
      </c>
      <c r="D233" s="137" t="inlineStr">
        <is>
          <t xml:space="preserve">LC2 - 25 - 12 </t>
        </is>
      </c>
      <c r="E233" s="137" t="n">
        <v>2</v>
      </c>
      <c r="F233" s="137" t="n">
        <v>1</v>
      </c>
      <c r="G233" s="132" t="n">
        <v>25</v>
      </c>
      <c r="H233" s="132" t="n">
        <v>12</v>
      </c>
      <c r="I233" s="127" t="n">
        <v>160</v>
      </c>
      <c r="J233" s="195" t="n"/>
      <c r="K233" s="140" t="n">
        <v>28000000</v>
      </c>
      <c r="L233" s="76" t="inlineStr">
        <is>
          <t>VENDIDO</t>
        </is>
      </c>
      <c r="M233" s="137" t="n"/>
      <c r="N233" s="230">
        <f>K233</f>
        <v/>
      </c>
      <c r="O233" s="60" t="n"/>
      <c r="P233" s="83" t="n"/>
      <c r="Q233" s="143" t="n"/>
      <c r="R233" s="144" t="n"/>
      <c r="S233" s="145" t="n"/>
      <c r="T233" s="85" t="n"/>
      <c r="U233" s="72">
        <f>IF($D233="","",IF(OR($F233&gt;1,ISNUMBER(SEARCH(" Y ",$D233)),(LEN($D233)-LEN(SUBSTITUTE(UPPER($D233),"LC","")))/2&gt;1),"MÚLTIPLE","INDIVIDUAL"))</f>
        <v/>
      </c>
      <c r="V233" s="72">
        <f>IF($D233="","",IF(AND(ISNUMBER(SEARCH(" Y ",$D233)),$F233&lt;2),"REVISAR # LOTES",""))</f>
        <v/>
      </c>
    </row>
    <row r="234">
      <c r="B234" s="43" t="n">
        <v>232</v>
      </c>
      <c r="C234" s="137" t="inlineStr">
        <is>
          <t xml:space="preserve">LA CEIBA </t>
        </is>
      </c>
      <c r="D234" s="137" t="inlineStr">
        <is>
          <t xml:space="preserve">LC2 - 25 - 13 </t>
        </is>
      </c>
      <c r="E234" s="137" t="n">
        <v>2</v>
      </c>
      <c r="F234" s="137" t="n">
        <v>1</v>
      </c>
      <c r="G234" s="132" t="n">
        <v>25</v>
      </c>
      <c r="H234" s="132" t="n">
        <v>13</v>
      </c>
      <c r="I234" s="127" t="n">
        <v>160</v>
      </c>
      <c r="J234" s="195" t="n"/>
      <c r="K234" s="140" t="n">
        <v>28000000</v>
      </c>
      <c r="L234" s="76" t="inlineStr">
        <is>
          <t>VENDIDO</t>
        </is>
      </c>
      <c r="M234" s="137" t="inlineStr">
        <is>
          <t xml:space="preserve">SI </t>
        </is>
      </c>
      <c r="N234" s="230">
        <f>K234</f>
        <v/>
      </c>
      <c r="O234" s="60" t="n"/>
      <c r="P234" s="83" t="n"/>
      <c r="Q234" s="143" t="n"/>
      <c r="R234" s="144" t="n"/>
      <c r="S234" s="145" t="n"/>
      <c r="T234" s="85" t="n"/>
      <c r="U234" s="72">
        <f>IF($D234="","",IF(OR($F234&gt;1,ISNUMBER(SEARCH(" Y ",$D234)),(LEN($D234)-LEN(SUBSTITUTE(UPPER($D234),"LC","")))/2&gt;1),"MÚLTIPLE","INDIVIDUAL"))</f>
        <v/>
      </c>
      <c r="V234" s="72">
        <f>IF($D234="","",IF(AND(ISNUMBER(SEARCH(" Y ",$D234)),$F234&lt;2),"REVISAR # LOTES",""))</f>
        <v/>
      </c>
    </row>
    <row r="235">
      <c r="B235" s="43" t="n">
        <v>233</v>
      </c>
      <c r="C235" s="137" t="inlineStr">
        <is>
          <t xml:space="preserve">LA CEIBA </t>
        </is>
      </c>
      <c r="D235" s="137" t="inlineStr">
        <is>
          <t xml:space="preserve">LC2 - 25 - 14 </t>
        </is>
      </c>
      <c r="E235" s="137" t="n">
        <v>2</v>
      </c>
      <c r="F235" s="137" t="n">
        <v>1</v>
      </c>
      <c r="G235" s="132" t="n">
        <v>25</v>
      </c>
      <c r="H235" s="132" t="n">
        <v>14</v>
      </c>
      <c r="I235" s="127" t="n">
        <v>183.2</v>
      </c>
      <c r="J235" s="195" t="n"/>
      <c r="K235" s="140" t="n">
        <v>32057000</v>
      </c>
      <c r="L235" s="76" t="inlineStr">
        <is>
          <t>VENDIDO</t>
        </is>
      </c>
      <c r="M235" s="137" t="n"/>
      <c r="N235" s="230">
        <f>K235</f>
        <v/>
      </c>
      <c r="O235" s="60" t="n"/>
      <c r="P235" s="83" t="n"/>
      <c r="Q235" s="143" t="n"/>
      <c r="R235" s="144" t="n"/>
      <c r="S235" s="145" t="n"/>
      <c r="T235" s="85" t="n"/>
      <c r="U235" s="72">
        <f>IF($D235="","",IF(OR($F235&gt;1,ISNUMBER(SEARCH(" Y ",$D235)),(LEN($D235)-LEN(SUBSTITUTE(UPPER($D235),"LC","")))/2&gt;1),"MÚLTIPLE","INDIVIDUAL"))</f>
        <v/>
      </c>
      <c r="V235" s="72">
        <f>IF($D235="","",IF(AND(ISNUMBER(SEARCH(" Y ",$D235)),$F235&lt;2),"REVISAR # LOTES",""))</f>
        <v/>
      </c>
    </row>
    <row r="236">
      <c r="B236" s="43" t="n">
        <v>234</v>
      </c>
      <c r="C236" s="137" t="inlineStr">
        <is>
          <t xml:space="preserve">LA CEIBA </t>
        </is>
      </c>
      <c r="D236" s="137" t="inlineStr">
        <is>
          <t xml:space="preserve">LC2 - 26 - 1 </t>
        </is>
      </c>
      <c r="E236" s="137" t="n">
        <v>2</v>
      </c>
      <c r="F236" s="137" t="n">
        <v>1</v>
      </c>
      <c r="G236" s="132" t="n">
        <v>26</v>
      </c>
      <c r="H236" s="132" t="n">
        <v>1</v>
      </c>
      <c r="I236" s="127" t="n">
        <v>160</v>
      </c>
      <c r="J236" s="195" t="n"/>
      <c r="K236" s="196" t="n">
        <v>33000000</v>
      </c>
      <c r="L236" s="76" t="inlineStr">
        <is>
          <t>VENDIDO</t>
        </is>
      </c>
      <c r="M236" s="137" t="inlineStr">
        <is>
          <t xml:space="preserve">SI </t>
        </is>
      </c>
      <c r="N236" s="197">
        <f>K236</f>
        <v/>
      </c>
      <c r="O236" s="60" t="n"/>
      <c r="P236" s="83" t="n"/>
      <c r="Q236" s="143" t="n"/>
      <c r="R236" s="144" t="n"/>
      <c r="S236" s="145" t="n"/>
      <c r="T236" s="85" t="n"/>
      <c r="U236" s="72">
        <f>IF($D236="","",IF(OR($F236&gt;1,ISNUMBER(SEARCH(" Y ",$D236)),(LEN($D236)-LEN(SUBSTITUTE(UPPER($D236),"LC","")))/2&gt;1),"MÚLTIPLE","INDIVIDUAL"))</f>
        <v/>
      </c>
      <c r="V236" s="72">
        <f>IF($D236="","",IF(AND(ISNUMBER(SEARCH(" Y ",$D236)),$F236&lt;2),"REVISAR # LOTES",""))</f>
        <v/>
      </c>
    </row>
    <row r="237">
      <c r="B237" s="43" t="n">
        <v>235</v>
      </c>
      <c r="C237" s="137" t="inlineStr">
        <is>
          <t xml:space="preserve">LA CEIBA </t>
        </is>
      </c>
      <c r="D237" s="137" t="inlineStr">
        <is>
          <t xml:space="preserve">LC2 - 26 - 2 </t>
        </is>
      </c>
      <c r="E237" s="137" t="n">
        <v>2</v>
      </c>
      <c r="F237" s="137" t="n">
        <v>1</v>
      </c>
      <c r="G237" s="132" t="n">
        <v>26</v>
      </c>
      <c r="H237" s="132" t="n">
        <v>2</v>
      </c>
      <c r="I237" s="127" t="n">
        <v>160</v>
      </c>
      <c r="J237" s="195" t="n"/>
      <c r="K237" s="140" t="n">
        <v>28000000</v>
      </c>
      <c r="L237" s="76" t="inlineStr">
        <is>
          <t>EN NEGOCIACIÓN</t>
        </is>
      </c>
      <c r="M237" s="137" t="n"/>
      <c r="N237" s="230">
        <f>K237</f>
        <v/>
      </c>
      <c r="O237" s="60" t="n"/>
      <c r="P237" s="83" t="n"/>
      <c r="Q237" s="143" t="n"/>
      <c r="R237" s="144" t="n"/>
      <c r="S237" s="145" t="n"/>
      <c r="T237" s="85" t="n"/>
      <c r="U237" s="72">
        <f>IF($D237="","",IF(OR($F237&gt;1,ISNUMBER(SEARCH(" Y ",$D237)),(LEN($D237)-LEN(SUBSTITUTE(UPPER($D237),"LC","")))/2&gt;1),"MÚLTIPLE","INDIVIDUAL"))</f>
        <v/>
      </c>
      <c r="V237" s="72">
        <f>IF($D237="","",IF(AND(ISNUMBER(SEARCH(" Y ",$D237)),$F237&lt;2),"REVISAR # LOTES",""))</f>
        <v/>
      </c>
    </row>
    <row r="238">
      <c r="B238" s="43" t="n">
        <v>236</v>
      </c>
      <c r="C238" s="137" t="inlineStr">
        <is>
          <t xml:space="preserve">LA CEIBA </t>
        </is>
      </c>
      <c r="D238" s="137" t="inlineStr">
        <is>
          <t xml:space="preserve">LC2 - 26 - 3 </t>
        </is>
      </c>
      <c r="E238" s="137" t="n">
        <v>2</v>
      </c>
      <c r="F238" s="137" t="n">
        <v>1</v>
      </c>
      <c r="G238" s="132" t="n">
        <v>26</v>
      </c>
      <c r="H238" s="132" t="n">
        <v>3</v>
      </c>
      <c r="I238" s="127" t="n">
        <v>160</v>
      </c>
      <c r="J238" s="195" t="n"/>
      <c r="K238" s="140" t="n">
        <v>28000000</v>
      </c>
      <c r="L238" s="76" t="inlineStr">
        <is>
          <t>VENDIDO</t>
        </is>
      </c>
      <c r="M238" s="137" t="inlineStr">
        <is>
          <t xml:space="preserve">NO </t>
        </is>
      </c>
      <c r="N238" s="230">
        <f>K238</f>
        <v/>
      </c>
      <c r="O238" s="60" t="n"/>
      <c r="P238" s="83" t="n"/>
      <c r="Q238" s="143" t="n"/>
      <c r="R238" s="144" t="n"/>
      <c r="S238" s="145" t="n"/>
      <c r="T238" s="85" t="n"/>
      <c r="U238" s="72">
        <f>IF($D238="","",IF(OR($F238&gt;1,ISNUMBER(SEARCH(" Y ",$D238)),(LEN($D238)-LEN(SUBSTITUTE(UPPER($D238),"LC","")))/2&gt;1),"MÚLTIPLE","INDIVIDUAL"))</f>
        <v/>
      </c>
      <c r="V238" s="72">
        <f>IF($D238="","",IF(AND(ISNUMBER(SEARCH(" Y ",$D238)),$F238&lt;2),"REVISAR # LOTES",""))</f>
        <v/>
      </c>
    </row>
    <row r="239">
      <c r="B239" s="43" t="n">
        <v>237</v>
      </c>
      <c r="C239" s="137" t="inlineStr">
        <is>
          <t xml:space="preserve">LA CEIBA </t>
        </is>
      </c>
      <c r="D239" s="137" t="inlineStr">
        <is>
          <t xml:space="preserve">LC2 - 26 - 4 </t>
        </is>
      </c>
      <c r="E239" s="137" t="n">
        <v>2</v>
      </c>
      <c r="F239" s="137" t="n">
        <v>1</v>
      </c>
      <c r="G239" s="132" t="n">
        <v>26</v>
      </c>
      <c r="H239" s="132" t="n">
        <v>4</v>
      </c>
      <c r="I239" s="127" t="n">
        <v>160</v>
      </c>
      <c r="J239" s="195" t="n"/>
      <c r="K239" s="140" t="n">
        <v>28000000</v>
      </c>
      <c r="L239" s="76" t="inlineStr">
        <is>
          <t>VENDIDO</t>
        </is>
      </c>
      <c r="M239" s="137" t="inlineStr">
        <is>
          <t xml:space="preserve">NO </t>
        </is>
      </c>
      <c r="N239" s="230">
        <f>K239</f>
        <v/>
      </c>
      <c r="O239" s="60" t="n"/>
      <c r="P239" s="83" t="n"/>
      <c r="Q239" s="143" t="n"/>
      <c r="R239" s="144" t="n"/>
      <c r="S239" s="145" t="n"/>
      <c r="T239" s="85" t="n"/>
      <c r="U239" s="72">
        <f>IF($D239="","",IF(OR($F239&gt;1,ISNUMBER(SEARCH(" Y ",$D239)),(LEN($D239)-LEN(SUBSTITUTE(UPPER($D239),"LC","")))/2&gt;1),"MÚLTIPLE","INDIVIDUAL"))</f>
        <v/>
      </c>
      <c r="V239" s="72">
        <f>IF($D239="","",IF(AND(ISNUMBER(SEARCH(" Y ",$D239)),$F239&lt;2),"REVISAR # LOTES",""))</f>
        <v/>
      </c>
    </row>
    <row r="240">
      <c r="B240" s="43" t="n">
        <v>238</v>
      </c>
      <c r="C240" s="137" t="inlineStr">
        <is>
          <t xml:space="preserve">LA CEIBA </t>
        </is>
      </c>
      <c r="D240" s="137" t="inlineStr">
        <is>
          <t xml:space="preserve">LC2 - 26 - 5 </t>
        </is>
      </c>
      <c r="E240" s="137" t="n">
        <v>2</v>
      </c>
      <c r="F240" s="137" t="n">
        <v>1</v>
      </c>
      <c r="G240" s="132" t="n">
        <v>26</v>
      </c>
      <c r="H240" s="132" t="n">
        <v>5</v>
      </c>
      <c r="I240" s="127" t="n">
        <v>160</v>
      </c>
      <c r="J240" s="195" t="n"/>
      <c r="K240" s="140" t="n">
        <v>28000000</v>
      </c>
      <c r="L240" s="76" t="inlineStr">
        <is>
          <t>VENDIDO</t>
        </is>
      </c>
      <c r="M240" s="137" t="inlineStr">
        <is>
          <t xml:space="preserve">SI </t>
        </is>
      </c>
      <c r="N240" s="230">
        <f>K240</f>
        <v/>
      </c>
      <c r="O240" s="60" t="n"/>
      <c r="P240" s="83" t="n"/>
      <c r="Q240" s="143" t="n"/>
      <c r="R240" s="144" t="n"/>
      <c r="S240" s="145" t="n"/>
      <c r="T240" s="85" t="n"/>
      <c r="U240" s="72">
        <f>IF($D240="","",IF(OR($F240&gt;1,ISNUMBER(SEARCH(" Y ",$D240)),(LEN($D240)-LEN(SUBSTITUTE(UPPER($D240),"LC","")))/2&gt;1),"MÚLTIPLE","INDIVIDUAL"))</f>
        <v/>
      </c>
      <c r="V240" s="72">
        <f>IF($D240="","",IF(AND(ISNUMBER(SEARCH(" Y ",$D240)),$F240&lt;2),"REVISAR # LOTES",""))</f>
        <v/>
      </c>
    </row>
    <row r="241">
      <c r="B241" s="43" t="n">
        <v>239</v>
      </c>
      <c r="C241" s="137" t="inlineStr">
        <is>
          <t xml:space="preserve">LA CEIBA </t>
        </is>
      </c>
      <c r="D241" s="137" t="inlineStr">
        <is>
          <t xml:space="preserve">LC2 - 26 - 6 </t>
        </is>
      </c>
      <c r="E241" s="137" t="n">
        <v>2</v>
      </c>
      <c r="F241" s="137" t="n">
        <v>1</v>
      </c>
      <c r="G241" s="132" t="n">
        <v>26</v>
      </c>
      <c r="H241" s="132" t="n">
        <v>6</v>
      </c>
      <c r="I241" s="127" t="n">
        <v>238.8</v>
      </c>
      <c r="J241" s="195" t="n"/>
      <c r="K241" s="140" t="n">
        <v>41694000</v>
      </c>
      <c r="L241" s="76" t="inlineStr">
        <is>
          <t>VENDIDO</t>
        </is>
      </c>
      <c r="M241" s="137" t="n"/>
      <c r="N241" s="230">
        <f>K241</f>
        <v/>
      </c>
      <c r="O241" s="60" t="n"/>
      <c r="P241" s="83" t="n"/>
      <c r="Q241" s="143" t="n"/>
      <c r="R241" s="144" t="n"/>
      <c r="S241" s="145" t="n"/>
      <c r="T241" s="85" t="n"/>
      <c r="U241" s="72">
        <f>IF($D241="","",IF(OR($F241&gt;1,ISNUMBER(SEARCH(" Y ",$D241)),(LEN($D241)-LEN(SUBSTITUTE(UPPER($D241),"LC","")))/2&gt;1),"MÚLTIPLE","INDIVIDUAL"))</f>
        <v/>
      </c>
      <c r="V241" s="72">
        <f>IF($D241="","",IF(AND(ISNUMBER(SEARCH(" Y ",$D241)),$F241&lt;2),"REVISAR # LOTES",""))</f>
        <v/>
      </c>
    </row>
    <row r="242">
      <c r="B242" s="43" t="n">
        <v>240</v>
      </c>
      <c r="C242" s="137" t="inlineStr">
        <is>
          <t xml:space="preserve">LA CEIBA </t>
        </is>
      </c>
      <c r="D242" s="137" t="inlineStr">
        <is>
          <t xml:space="preserve">LC2 - 26 - 7 </t>
        </is>
      </c>
      <c r="E242" s="137" t="n">
        <v>2</v>
      </c>
      <c r="F242" s="137" t="n">
        <v>1</v>
      </c>
      <c r="G242" s="132" t="n">
        <v>26</v>
      </c>
      <c r="H242" s="132" t="n">
        <v>7</v>
      </c>
      <c r="I242" s="127" t="n">
        <v>287.451</v>
      </c>
      <c r="J242" s="195" t="n"/>
      <c r="K242" s="140" t="n">
        <v>45303000</v>
      </c>
      <c r="L242" s="76" t="inlineStr">
        <is>
          <t>VENDIDO</t>
        </is>
      </c>
      <c r="M242" s="137" t="inlineStr">
        <is>
          <t xml:space="preserve">SI </t>
        </is>
      </c>
      <c r="N242" s="230">
        <f>K242</f>
        <v/>
      </c>
      <c r="O242" s="60" t="n"/>
      <c r="P242" s="83" t="n"/>
      <c r="Q242" s="143" t="n"/>
      <c r="R242" s="144" t="n"/>
      <c r="S242" s="145" t="n"/>
      <c r="T242" s="85" t="n"/>
      <c r="U242" s="72">
        <f>IF($D242="","",IF(OR($F242&gt;1,ISNUMBER(SEARCH(" Y ",$D242)),(LEN($D242)-LEN(SUBSTITUTE(UPPER($D242),"LC","")))/2&gt;1),"MÚLTIPLE","INDIVIDUAL"))</f>
        <v/>
      </c>
      <c r="V242" s="72">
        <f>IF($D242="","",IF(AND(ISNUMBER(SEARCH(" Y ",$D242)),$F242&lt;2),"REVISAR # LOTES",""))</f>
        <v/>
      </c>
    </row>
    <row r="243">
      <c r="B243" s="43" t="n">
        <v>241</v>
      </c>
      <c r="C243" s="137" t="inlineStr">
        <is>
          <t xml:space="preserve">LA CEIBA </t>
        </is>
      </c>
      <c r="D243" s="137" t="inlineStr">
        <is>
          <t xml:space="preserve">LC2 - 26 - 8 </t>
        </is>
      </c>
      <c r="E243" s="137" t="n">
        <v>2</v>
      </c>
      <c r="F243" s="137" t="n">
        <v>1</v>
      </c>
      <c r="G243" s="132" t="n">
        <v>26</v>
      </c>
      <c r="H243" s="132" t="n">
        <v>8</v>
      </c>
      <c r="I243" s="127" t="n">
        <v>160</v>
      </c>
      <c r="J243" s="195" t="n"/>
      <c r="K243" s="140" t="n">
        <v>28000000</v>
      </c>
      <c r="L243" s="76" t="inlineStr">
        <is>
          <t>VENDIDO</t>
        </is>
      </c>
      <c r="M243" s="137" t="inlineStr">
        <is>
          <t xml:space="preserve">SI </t>
        </is>
      </c>
      <c r="N243" s="230">
        <f>K243</f>
        <v/>
      </c>
      <c r="O243" s="60" t="inlineStr">
        <is>
          <t>OK</t>
        </is>
      </c>
      <c r="P243" s="83" t="n"/>
      <c r="Q243" s="143" t="n">
        <v>0.00016</v>
      </c>
      <c r="R243" s="144" t="inlineStr">
        <is>
          <t xml:space="preserve">RUBEN FABIAN BUSTOS </t>
        </is>
      </c>
      <c r="S243" s="145" t="n"/>
      <c r="T243" s="85" t="n"/>
      <c r="U243" s="72">
        <f>IF($D243="","",IF(OR($F243&gt;1,ISNUMBER(SEARCH(" Y ",$D243)),(LEN($D243)-LEN(SUBSTITUTE(UPPER($D243),"LC","")))/2&gt;1),"MÚLTIPLE","INDIVIDUAL"))</f>
        <v/>
      </c>
      <c r="V243" s="72">
        <f>IF($D243="","",IF(AND(ISNUMBER(SEARCH(" Y ",$D243)),$F243&lt;2),"REVISAR # LOTES",""))</f>
        <v/>
      </c>
    </row>
    <row r="244">
      <c r="B244" s="43" t="n">
        <v>242</v>
      </c>
      <c r="C244" s="137" t="inlineStr">
        <is>
          <t xml:space="preserve">LA CEIBA </t>
        </is>
      </c>
      <c r="D244" s="137" t="inlineStr">
        <is>
          <t xml:space="preserve">LC2 - 26 - 9 </t>
        </is>
      </c>
      <c r="E244" s="137" t="n">
        <v>2</v>
      </c>
      <c r="F244" s="137" t="n">
        <v>1</v>
      </c>
      <c r="G244" s="132" t="n">
        <v>26</v>
      </c>
      <c r="H244" s="132" t="n">
        <v>9</v>
      </c>
      <c r="I244" s="127" t="n">
        <v>160</v>
      </c>
      <c r="J244" s="195" t="n"/>
      <c r="K244" s="140" t="n">
        <v>28000000</v>
      </c>
      <c r="L244" s="76" t="inlineStr">
        <is>
          <t>VENDIDO</t>
        </is>
      </c>
      <c r="M244" s="137" t="inlineStr">
        <is>
          <t xml:space="preserve">NO </t>
        </is>
      </c>
      <c r="N244" s="230">
        <f>K244</f>
        <v/>
      </c>
      <c r="O244" s="60" t="n"/>
      <c r="P244" s="83" t="n"/>
      <c r="Q244" s="143" t="n"/>
      <c r="R244" s="144" t="n"/>
      <c r="S244" s="145" t="n"/>
      <c r="T244" s="85" t="n"/>
      <c r="U244" s="72">
        <f>IF($D244="","",IF(OR($F244&gt;1,ISNUMBER(SEARCH(" Y ",$D244)),(LEN($D244)-LEN(SUBSTITUTE(UPPER($D244),"LC","")))/2&gt;1),"MÚLTIPLE","INDIVIDUAL"))</f>
        <v/>
      </c>
      <c r="V244" s="72">
        <f>IF($D244="","",IF(AND(ISNUMBER(SEARCH(" Y ",$D244)),$F244&lt;2),"REVISAR # LOTES",""))</f>
        <v/>
      </c>
    </row>
    <row r="245">
      <c r="B245" s="43" t="n">
        <v>243</v>
      </c>
      <c r="C245" s="137" t="inlineStr">
        <is>
          <t xml:space="preserve">LA CEIBA </t>
        </is>
      </c>
      <c r="D245" s="137" t="inlineStr">
        <is>
          <t xml:space="preserve">LC2 - 26 - 10 </t>
        </is>
      </c>
      <c r="E245" s="137" t="n">
        <v>2</v>
      </c>
      <c r="F245" s="137" t="n">
        <v>1</v>
      </c>
      <c r="G245" s="132" t="n">
        <v>26</v>
      </c>
      <c r="H245" s="132" t="n">
        <v>10</v>
      </c>
      <c r="I245" s="127" t="n">
        <v>160</v>
      </c>
      <c r="J245" s="195" t="n"/>
      <c r="K245" s="140" t="n">
        <v>28000000</v>
      </c>
      <c r="L245" s="76" t="inlineStr">
        <is>
          <t>VENDIDO</t>
        </is>
      </c>
      <c r="M245" s="137" t="n"/>
      <c r="N245" s="230">
        <f>K245</f>
        <v/>
      </c>
      <c r="O245" s="60" t="n"/>
      <c r="P245" s="83" t="n"/>
      <c r="Q245" s="143" t="n"/>
      <c r="R245" s="144" t="n"/>
      <c r="S245" s="145" t="n"/>
      <c r="T245" s="85" t="n"/>
      <c r="U245" s="72">
        <f>IF($D245="","",IF(OR($F245&gt;1,ISNUMBER(SEARCH(" Y ",$D245)),(LEN($D245)-LEN(SUBSTITUTE(UPPER($D245),"LC","")))/2&gt;1),"MÚLTIPLE","INDIVIDUAL"))</f>
        <v/>
      </c>
      <c r="V245" s="72">
        <f>IF($D245="","",IF(AND(ISNUMBER(SEARCH(" Y ",$D245)),$F245&lt;2),"REVISAR # LOTES",""))</f>
        <v/>
      </c>
    </row>
    <row r="246">
      <c r="B246" s="43" t="n">
        <v>244</v>
      </c>
      <c r="C246" s="137" t="inlineStr">
        <is>
          <t xml:space="preserve">LA CEIBA </t>
        </is>
      </c>
      <c r="D246" s="137" t="inlineStr">
        <is>
          <t xml:space="preserve">LC2 - 26 - 11 </t>
        </is>
      </c>
      <c r="E246" s="137" t="n">
        <v>2</v>
      </c>
      <c r="F246" s="137" t="n">
        <v>1</v>
      </c>
      <c r="G246" s="132" t="n">
        <v>26</v>
      </c>
      <c r="H246" s="132" t="n">
        <v>11</v>
      </c>
      <c r="I246" s="127" t="n">
        <v>160</v>
      </c>
      <c r="J246" s="195" t="n"/>
      <c r="K246" s="140" t="n">
        <v>28000000</v>
      </c>
      <c r="L246" s="76" t="inlineStr">
        <is>
          <t>VENDIDO</t>
        </is>
      </c>
      <c r="M246" s="137" t="n"/>
      <c r="N246" s="230">
        <f>K246</f>
        <v/>
      </c>
      <c r="O246" s="60" t="n"/>
      <c r="P246" s="83" t="n"/>
      <c r="Q246" s="143" t="n"/>
      <c r="R246" s="144" t="n"/>
      <c r="S246" s="145" t="n"/>
      <c r="T246" s="85" t="n"/>
      <c r="U246" s="72">
        <f>IF($D246="","",IF(OR($F246&gt;1,ISNUMBER(SEARCH(" Y ",$D246)),(LEN($D246)-LEN(SUBSTITUTE(UPPER($D246),"LC","")))/2&gt;1),"MÚLTIPLE","INDIVIDUAL"))</f>
        <v/>
      </c>
      <c r="V246" s="72">
        <f>IF($D246="","",IF(AND(ISNUMBER(SEARCH(" Y ",$D246)),$F246&lt;2),"REVISAR # LOTES",""))</f>
        <v/>
      </c>
    </row>
    <row r="247">
      <c r="B247" s="43" t="n">
        <v>245</v>
      </c>
      <c r="C247" s="137" t="inlineStr">
        <is>
          <t xml:space="preserve">LA CEIBA </t>
        </is>
      </c>
      <c r="D247" s="137" t="inlineStr">
        <is>
          <t xml:space="preserve">LC2 - 26 - 12 </t>
        </is>
      </c>
      <c r="E247" s="137" t="n">
        <v>2</v>
      </c>
      <c r="F247" s="137" t="n">
        <v>1</v>
      </c>
      <c r="G247" s="132" t="n">
        <v>26</v>
      </c>
      <c r="H247" s="132" t="n">
        <v>12</v>
      </c>
      <c r="I247" s="127" t="n">
        <v>160</v>
      </c>
      <c r="J247" s="195" t="n"/>
      <c r="K247" s="140" t="n">
        <v>33000000</v>
      </c>
      <c r="L247" s="76" t="inlineStr">
        <is>
          <t>VENDIDO</t>
        </is>
      </c>
      <c r="M247" s="137" t="inlineStr">
        <is>
          <t xml:space="preserve">SI </t>
        </is>
      </c>
      <c r="N247" s="230">
        <f>K247</f>
        <v/>
      </c>
      <c r="O247" s="60" t="n"/>
      <c r="P247" s="83" t="n"/>
      <c r="Q247" s="143" t="n"/>
      <c r="R247" s="144" t="n"/>
      <c r="S247" s="145" t="n"/>
      <c r="T247" s="85" t="n"/>
      <c r="U247" s="72">
        <f>IF($D247="","",IF(OR($F247&gt;1,ISNUMBER(SEARCH(" Y ",$D247)),(LEN($D247)-LEN(SUBSTITUTE(UPPER($D247),"LC","")))/2&gt;1),"MÚLTIPLE","INDIVIDUAL"))</f>
        <v/>
      </c>
      <c r="V247" s="72">
        <f>IF($D247="","",IF(AND(ISNUMBER(SEARCH(" Y ",$D247)),$F247&lt;2),"REVISAR # LOTES",""))</f>
        <v/>
      </c>
    </row>
    <row r="248">
      <c r="B248" s="43" t="n">
        <v>246</v>
      </c>
      <c r="C248" s="137" t="inlineStr">
        <is>
          <t xml:space="preserve">LA CEIBA </t>
        </is>
      </c>
      <c r="D248" s="137" t="inlineStr">
        <is>
          <t xml:space="preserve">LC2 - 27 - 1 </t>
        </is>
      </c>
      <c r="E248" s="137" t="n">
        <v>2</v>
      </c>
      <c r="F248" s="137" t="n">
        <v>1</v>
      </c>
      <c r="G248" s="132" t="n">
        <v>27</v>
      </c>
      <c r="H248" s="132" t="n">
        <v>1</v>
      </c>
      <c r="I248" s="127" t="n">
        <v>160</v>
      </c>
      <c r="J248" s="195" t="n"/>
      <c r="K248" s="140" t="n">
        <v>33000000</v>
      </c>
      <c r="L248" s="76" t="inlineStr">
        <is>
          <t>VENDIDO</t>
        </is>
      </c>
      <c r="M248" s="137" t="inlineStr">
        <is>
          <t xml:space="preserve">SI </t>
        </is>
      </c>
      <c r="N248" s="230">
        <f>K248</f>
        <v/>
      </c>
      <c r="O248" s="60" t="n"/>
      <c r="P248" s="83" t="n"/>
      <c r="Q248" s="143" t="n"/>
      <c r="R248" s="144" t="n"/>
      <c r="S248" s="145" t="n"/>
      <c r="T248" s="85" t="n"/>
      <c r="U248" s="72">
        <f>IF($D248="","",IF(OR($F248&gt;1,ISNUMBER(SEARCH(" Y ",$D248)),(LEN($D248)-LEN(SUBSTITUTE(UPPER($D248),"LC","")))/2&gt;1),"MÚLTIPLE","INDIVIDUAL"))</f>
        <v/>
      </c>
      <c r="V248" s="72">
        <f>IF($D248="","",IF(AND(ISNUMBER(SEARCH(" Y ",$D248)),$F248&lt;2),"REVISAR # LOTES",""))</f>
        <v/>
      </c>
    </row>
    <row r="249">
      <c r="B249" s="43" t="n">
        <v>247</v>
      </c>
      <c r="C249" s="137" t="inlineStr">
        <is>
          <t xml:space="preserve">LA CEIBA </t>
        </is>
      </c>
      <c r="D249" s="137" t="inlineStr">
        <is>
          <t xml:space="preserve">LC2 - 27 - 2 </t>
        </is>
      </c>
      <c r="E249" s="137" t="n">
        <v>2</v>
      </c>
      <c r="F249" s="137" t="n">
        <v>1</v>
      </c>
      <c r="G249" s="132" t="n">
        <v>27</v>
      </c>
      <c r="H249" s="132" t="n">
        <v>2</v>
      </c>
      <c r="I249" s="127" t="n">
        <v>160</v>
      </c>
      <c r="J249" s="195" t="n"/>
      <c r="K249" s="140" t="n">
        <v>28000000</v>
      </c>
      <c r="L249" s="76" t="inlineStr">
        <is>
          <t>VENDIDO</t>
        </is>
      </c>
      <c r="M249" s="137" t="inlineStr">
        <is>
          <t xml:space="preserve">SI </t>
        </is>
      </c>
      <c r="N249" s="230">
        <f>K249</f>
        <v/>
      </c>
      <c r="O249" s="60" t="n"/>
      <c r="P249" s="83" t="n"/>
      <c r="Q249" s="143" t="n"/>
      <c r="R249" s="144" t="n"/>
      <c r="S249" s="145" t="n"/>
      <c r="T249" s="85" t="n"/>
      <c r="U249" s="72">
        <f>IF($D249="","",IF(OR($F249&gt;1,ISNUMBER(SEARCH(" Y ",$D249)),(LEN($D249)-LEN(SUBSTITUTE(UPPER($D249),"LC","")))/2&gt;1),"MÚLTIPLE","INDIVIDUAL"))</f>
        <v/>
      </c>
      <c r="V249" s="72">
        <f>IF($D249="","",IF(AND(ISNUMBER(SEARCH(" Y ",$D249)),$F249&lt;2),"REVISAR # LOTES",""))</f>
        <v/>
      </c>
    </row>
    <row r="250">
      <c r="B250" s="43" t="n">
        <v>248</v>
      </c>
      <c r="C250" s="137" t="inlineStr">
        <is>
          <t xml:space="preserve">LA CEIBA </t>
        </is>
      </c>
      <c r="D250" s="137" t="inlineStr">
        <is>
          <t xml:space="preserve">LC2 - 27 - 3 </t>
        </is>
      </c>
      <c r="E250" s="137" t="n">
        <v>2</v>
      </c>
      <c r="F250" s="137" t="n">
        <v>1</v>
      </c>
      <c r="G250" s="132" t="n">
        <v>27</v>
      </c>
      <c r="H250" s="132" t="n">
        <v>3</v>
      </c>
      <c r="I250" s="127" t="n">
        <v>160</v>
      </c>
      <c r="J250" s="195" t="n"/>
      <c r="K250" s="140" t="n">
        <v>28000000</v>
      </c>
      <c r="L250" s="76" t="inlineStr">
        <is>
          <t>EN NEGOCIACIÓN</t>
        </is>
      </c>
      <c r="M250" s="137" t="n"/>
      <c r="N250" s="230">
        <f>K250</f>
        <v/>
      </c>
      <c r="O250" s="60" t="n"/>
      <c r="P250" s="83" t="n"/>
      <c r="Q250" s="143" t="n"/>
      <c r="R250" s="144" t="n"/>
      <c r="S250" s="145" t="n"/>
      <c r="T250" s="85" t="n"/>
      <c r="U250" s="72">
        <f>IF($D250="","",IF(OR($F250&gt;1,ISNUMBER(SEARCH(" Y ",$D250)),(LEN($D250)-LEN(SUBSTITUTE(UPPER($D250),"LC","")))/2&gt;1),"MÚLTIPLE","INDIVIDUAL"))</f>
        <v/>
      </c>
      <c r="V250" s="72">
        <f>IF($D250="","",IF(AND(ISNUMBER(SEARCH(" Y ",$D250)),$F250&lt;2),"REVISAR # LOTES",""))</f>
        <v/>
      </c>
    </row>
    <row r="251">
      <c r="B251" s="43" t="n">
        <v>249</v>
      </c>
      <c r="C251" s="137" t="inlineStr">
        <is>
          <t xml:space="preserve">LA CEIBA </t>
        </is>
      </c>
      <c r="D251" s="137" t="inlineStr">
        <is>
          <t xml:space="preserve">LC2 - 27 - 4 </t>
        </is>
      </c>
      <c r="E251" s="137" t="n">
        <v>2</v>
      </c>
      <c r="F251" s="137" t="n">
        <v>1</v>
      </c>
      <c r="G251" s="132" t="n">
        <v>27</v>
      </c>
      <c r="H251" s="132" t="n">
        <v>4</v>
      </c>
      <c r="I251" s="127" t="n">
        <v>160</v>
      </c>
      <c r="J251" s="195" t="n"/>
      <c r="K251" s="140" t="n">
        <v>28000000</v>
      </c>
      <c r="L251" s="76" t="inlineStr">
        <is>
          <t>VENDIDO</t>
        </is>
      </c>
      <c r="M251" s="137" t="n"/>
      <c r="N251" s="230">
        <f>K251</f>
        <v/>
      </c>
      <c r="O251" s="60" t="n"/>
      <c r="P251" s="83" t="n"/>
      <c r="Q251" s="143" t="n"/>
      <c r="R251" s="144" t="n"/>
      <c r="S251" s="145" t="n"/>
      <c r="T251" s="85" t="n"/>
      <c r="U251" s="72">
        <f>IF($D251="","",IF(OR($F251&gt;1,ISNUMBER(SEARCH(" Y ",$D251)),(LEN($D251)-LEN(SUBSTITUTE(UPPER($D251),"LC","")))/2&gt;1),"MÚLTIPLE","INDIVIDUAL"))</f>
        <v/>
      </c>
      <c r="V251" s="72">
        <f>IF($D251="","",IF(AND(ISNUMBER(SEARCH(" Y ",$D251)),$F251&lt;2),"REVISAR # LOTES",""))</f>
        <v/>
      </c>
    </row>
    <row r="252">
      <c r="B252" s="43" t="n">
        <v>250</v>
      </c>
      <c r="C252" s="137" t="inlineStr">
        <is>
          <t xml:space="preserve">LA CEIBA </t>
        </is>
      </c>
      <c r="D252" s="137" t="inlineStr">
        <is>
          <t xml:space="preserve">LC2 - 27 - 5 </t>
        </is>
      </c>
      <c r="E252" s="137" t="n">
        <v>2</v>
      </c>
      <c r="F252" s="137" t="n">
        <v>1</v>
      </c>
      <c r="G252" s="132" t="n">
        <v>27</v>
      </c>
      <c r="H252" s="132" t="n">
        <v>5</v>
      </c>
      <c r="I252" s="127" t="n">
        <v>160</v>
      </c>
      <c r="J252" s="195" t="n"/>
      <c r="K252" s="140" t="n">
        <v>28000000</v>
      </c>
      <c r="L252" s="76" t="inlineStr">
        <is>
          <t>VENDIDO</t>
        </is>
      </c>
      <c r="M252" s="137" t="n"/>
      <c r="N252" s="230">
        <f>K252</f>
        <v/>
      </c>
      <c r="O252" s="60" t="n"/>
      <c r="P252" s="83" t="n"/>
      <c r="Q252" s="143" t="n"/>
      <c r="R252" s="144" t="n"/>
      <c r="S252" s="145" t="n"/>
      <c r="T252" s="85" t="n"/>
      <c r="U252" s="72">
        <f>IF($D252="","",IF(OR($F252&gt;1,ISNUMBER(SEARCH(" Y ",$D252)),(LEN($D252)-LEN(SUBSTITUTE(UPPER($D252),"LC","")))/2&gt;1),"MÚLTIPLE","INDIVIDUAL"))</f>
        <v/>
      </c>
      <c r="V252" s="72">
        <f>IF($D252="","",IF(AND(ISNUMBER(SEARCH(" Y ",$D252)),$F252&lt;2),"REVISAR # LOTES",""))</f>
        <v/>
      </c>
    </row>
    <row r="253">
      <c r="B253" s="43" t="n">
        <v>251</v>
      </c>
      <c r="C253" s="137" t="inlineStr">
        <is>
          <t xml:space="preserve">LA CEIBA </t>
        </is>
      </c>
      <c r="D253" s="137" t="inlineStr">
        <is>
          <t xml:space="preserve">LC2 - 27 - 6 </t>
        </is>
      </c>
      <c r="E253" s="137" t="n">
        <v>2</v>
      </c>
      <c r="F253" s="137" t="n">
        <v>1</v>
      </c>
      <c r="G253" s="132" t="n">
        <v>27</v>
      </c>
      <c r="H253" s="132" t="n">
        <v>6</v>
      </c>
      <c r="I253" s="127" t="n">
        <v>212.9</v>
      </c>
      <c r="J253" s="195" t="n"/>
      <c r="K253" s="140" t="n">
        <v>37250000</v>
      </c>
      <c r="L253" s="76" t="inlineStr">
        <is>
          <t>VENDIDO</t>
        </is>
      </c>
      <c r="M253" s="137" t="inlineStr">
        <is>
          <t xml:space="preserve">NO </t>
        </is>
      </c>
      <c r="N253" s="230">
        <f>K253</f>
        <v/>
      </c>
      <c r="O253" s="60" t="n"/>
      <c r="P253" s="83" t="n"/>
      <c r="Q253" s="143" t="n"/>
      <c r="R253" s="144" t="n"/>
      <c r="S253" s="145" t="n"/>
      <c r="T253" s="85" t="n"/>
      <c r="U253" s="72">
        <f>IF($D253="","",IF(OR($F253&gt;1,ISNUMBER(SEARCH(" Y ",$D253)),(LEN($D253)-LEN(SUBSTITUTE(UPPER($D253),"LC","")))/2&gt;1),"MÚLTIPLE","INDIVIDUAL"))</f>
        <v/>
      </c>
      <c r="V253" s="72">
        <f>IF($D253="","",IF(AND(ISNUMBER(SEARCH(" Y ",$D253)),$F253&lt;2),"REVISAR # LOTES",""))</f>
        <v/>
      </c>
    </row>
    <row r="254">
      <c r="B254" s="43" t="n">
        <v>252</v>
      </c>
      <c r="C254" s="137" t="inlineStr">
        <is>
          <t xml:space="preserve">LA CEIBA </t>
        </is>
      </c>
      <c r="D254" s="137" t="inlineStr">
        <is>
          <t xml:space="preserve">LC2 - 27 - 7 </t>
        </is>
      </c>
      <c r="E254" s="137" t="n">
        <v>2</v>
      </c>
      <c r="F254" s="137" t="n">
        <v>1</v>
      </c>
      <c r="G254" s="132" t="n">
        <v>27</v>
      </c>
      <c r="H254" s="132" t="n">
        <v>7</v>
      </c>
      <c r="I254" s="127" t="n">
        <v>217.1</v>
      </c>
      <c r="J254" s="195" t="n"/>
      <c r="K254" s="140" t="n">
        <v>38000000</v>
      </c>
      <c r="L254" s="76" t="inlineStr">
        <is>
          <t>VENDIDO</t>
        </is>
      </c>
      <c r="M254" s="137" t="inlineStr">
        <is>
          <t xml:space="preserve">SI </t>
        </is>
      </c>
      <c r="N254" s="230">
        <f>K254</f>
        <v/>
      </c>
      <c r="O254" s="60" t="n"/>
      <c r="P254" s="83" t="n"/>
      <c r="Q254" s="143" t="n"/>
      <c r="R254" s="144" t="n"/>
      <c r="S254" s="145" t="n"/>
      <c r="T254" s="85" t="n"/>
      <c r="U254" s="72">
        <f>IF($D254="","",IF(OR($F254&gt;1,ISNUMBER(SEARCH(" Y ",$D254)),(LEN($D254)-LEN(SUBSTITUTE(UPPER($D254),"LC","")))/2&gt;1),"MÚLTIPLE","INDIVIDUAL"))</f>
        <v/>
      </c>
      <c r="V254" s="72">
        <f>IF($D254="","",IF(AND(ISNUMBER(SEARCH(" Y ",$D254)),$F254&lt;2),"REVISAR # LOTES",""))</f>
        <v/>
      </c>
    </row>
    <row r="255">
      <c r="B255" s="43" t="n">
        <v>253</v>
      </c>
      <c r="C255" s="137" t="inlineStr">
        <is>
          <t xml:space="preserve">LA CEIBA </t>
        </is>
      </c>
      <c r="D255" s="137" t="inlineStr">
        <is>
          <t xml:space="preserve">LC2 - 27 - 8 </t>
        </is>
      </c>
      <c r="E255" s="137" t="n">
        <v>2</v>
      </c>
      <c r="F255" s="137" t="n">
        <v>1</v>
      </c>
      <c r="G255" s="132" t="n">
        <v>27</v>
      </c>
      <c r="H255" s="132" t="n">
        <v>8</v>
      </c>
      <c r="I255" s="127" t="n">
        <v>160</v>
      </c>
      <c r="J255" s="195" t="n"/>
      <c r="K255" s="140" t="n">
        <v>28000000</v>
      </c>
      <c r="L255" s="76" t="inlineStr">
        <is>
          <t>VENDIDO</t>
        </is>
      </c>
      <c r="M255" s="137" t="inlineStr">
        <is>
          <t xml:space="preserve">SI </t>
        </is>
      </c>
      <c r="N255" s="230">
        <f>K255</f>
        <v/>
      </c>
      <c r="O255" s="60" t="inlineStr">
        <is>
          <t>OK</t>
        </is>
      </c>
      <c r="P255" s="83" t="n"/>
      <c r="Q255" s="143" t="n">
        <v>0.00016</v>
      </c>
      <c r="R255" s="144" t="inlineStr">
        <is>
          <t xml:space="preserve">RUBEN FABIAN BUSTOS </t>
        </is>
      </c>
      <c r="S255" s="145" t="inlineStr">
        <is>
          <t>PAGO COMPLETO</t>
        </is>
      </c>
      <c r="T255" s="85" t="n"/>
      <c r="U255" s="72">
        <f>IF($D255="","",IF(OR($F255&gt;1,ISNUMBER(SEARCH(" Y ",$D255)),(LEN($D255)-LEN(SUBSTITUTE(UPPER($D255),"LC","")))/2&gt;1),"MÚLTIPLE","INDIVIDUAL"))</f>
        <v/>
      </c>
      <c r="V255" s="72">
        <f>IF($D255="","",IF(AND(ISNUMBER(SEARCH(" Y ",$D255)),$F255&lt;2),"REVISAR # LOTES",""))</f>
        <v/>
      </c>
    </row>
    <row r="256">
      <c r="B256" s="43" t="n">
        <v>254</v>
      </c>
      <c r="C256" s="137" t="inlineStr">
        <is>
          <t xml:space="preserve">LA CEIBA </t>
        </is>
      </c>
      <c r="D256" s="137" t="inlineStr">
        <is>
          <t xml:space="preserve">LC2 - 27 - 9 </t>
        </is>
      </c>
      <c r="E256" s="137" t="n">
        <v>2</v>
      </c>
      <c r="F256" s="137" t="n">
        <v>1</v>
      </c>
      <c r="G256" s="132" t="n">
        <v>27</v>
      </c>
      <c r="H256" s="132" t="n">
        <v>9</v>
      </c>
      <c r="I256" s="127" t="n">
        <v>160</v>
      </c>
      <c r="J256" s="195" t="n"/>
      <c r="K256" s="140" t="n">
        <v>28000000</v>
      </c>
      <c r="L256" s="76" t="inlineStr">
        <is>
          <t>VENDIDO</t>
        </is>
      </c>
      <c r="M256" s="137" t="n"/>
      <c r="N256" s="230">
        <f>K256</f>
        <v/>
      </c>
      <c r="O256" s="60" t="n"/>
      <c r="P256" s="83" t="n"/>
      <c r="Q256" s="143" t="n"/>
      <c r="R256" s="144" t="n"/>
      <c r="S256" s="145" t="n"/>
      <c r="T256" s="85" t="n"/>
      <c r="U256" s="72">
        <f>IF($D256="","",IF(OR($F256&gt;1,ISNUMBER(SEARCH(" Y ",$D256)),(LEN($D256)-LEN(SUBSTITUTE(UPPER($D256),"LC","")))/2&gt;1),"MÚLTIPLE","INDIVIDUAL"))</f>
        <v/>
      </c>
      <c r="V256" s="72">
        <f>IF($D256="","",IF(AND(ISNUMBER(SEARCH(" Y ",$D256)),$F256&lt;2),"REVISAR # LOTES",""))</f>
        <v/>
      </c>
    </row>
    <row r="257">
      <c r="B257" s="43" t="n">
        <v>255</v>
      </c>
      <c r="C257" s="137" t="inlineStr">
        <is>
          <t xml:space="preserve">LA CEIBA </t>
        </is>
      </c>
      <c r="D257" s="137" t="inlineStr">
        <is>
          <t xml:space="preserve">LC2 - 27 - 10 Y 11 </t>
        </is>
      </c>
      <c r="E257" s="137" t="n">
        <v>2</v>
      </c>
      <c r="F257" s="137" t="n">
        <v>2</v>
      </c>
      <c r="G257" s="132" t="n">
        <v>27</v>
      </c>
      <c r="H257" s="132" t="inlineStr">
        <is>
          <t>10 - 11</t>
        </is>
      </c>
      <c r="I257" s="127" t="n">
        <v>320</v>
      </c>
      <c r="J257" s="195" t="n"/>
      <c r="K257" s="140" t="n">
        <v>56000000</v>
      </c>
      <c r="L257" s="76" t="inlineStr">
        <is>
          <t>VENDIDO</t>
        </is>
      </c>
      <c r="M257" s="137" t="inlineStr">
        <is>
          <t xml:space="preserve">NO </t>
        </is>
      </c>
      <c r="N257" s="230">
        <f>K257</f>
        <v/>
      </c>
      <c r="O257" s="60" t="n"/>
      <c r="P257" s="83" t="n"/>
      <c r="Q257" s="143" t="n"/>
      <c r="R257" s="144" t="n"/>
      <c r="S257" s="145" t="n"/>
      <c r="T257" s="85" t="n"/>
      <c r="U257" s="72">
        <f>IF($D257="","",IF(OR($F257&gt;1,ISNUMBER(SEARCH(" Y ",$D257)),(LEN($D257)-LEN(SUBSTITUTE(UPPER($D257),"LC","")))/2&gt;1),"MÚLTIPLE","INDIVIDUAL"))</f>
        <v/>
      </c>
      <c r="V257" s="72">
        <f>IF($D257="","",IF(AND(ISNUMBER(SEARCH(" Y ",$D257)),$F257&lt;2),"REVISAR # LOTES",""))</f>
        <v/>
      </c>
    </row>
    <row r="258">
      <c r="B258" s="43" t="n">
        <v>256</v>
      </c>
      <c r="C258" s="137" t="inlineStr">
        <is>
          <t xml:space="preserve">LA CEIBA </t>
        </is>
      </c>
      <c r="D258" s="137" t="inlineStr">
        <is>
          <t xml:space="preserve">LC2 - 27 - 12 </t>
        </is>
      </c>
      <c r="E258" s="137" t="n">
        <v>2</v>
      </c>
      <c r="F258" s="137" t="n">
        <v>1</v>
      </c>
      <c r="G258" s="132" t="n">
        <v>27</v>
      </c>
      <c r="H258" s="132" t="n">
        <v>12</v>
      </c>
      <c r="I258" s="127" t="n">
        <v>160</v>
      </c>
      <c r="J258" s="195" t="n"/>
      <c r="K258" s="140" t="n">
        <v>33000000</v>
      </c>
      <c r="L258" s="76" t="inlineStr">
        <is>
          <t>VENDIDO</t>
        </is>
      </c>
      <c r="M258" s="137" t="n"/>
      <c r="N258" s="230">
        <f>K258</f>
        <v/>
      </c>
      <c r="O258" s="60" t="n"/>
      <c r="P258" s="83" t="n"/>
      <c r="Q258" s="143" t="n"/>
      <c r="R258" s="144" t="n"/>
      <c r="S258" s="145" t="n"/>
      <c r="T258" s="85" t="n"/>
      <c r="U258" s="72">
        <f>IF($D258="","",IF(OR($F258&gt;1,ISNUMBER(SEARCH(" Y ",$D258)),(LEN($D258)-LEN(SUBSTITUTE(UPPER($D258),"LC","")))/2&gt;1),"MÚLTIPLE","INDIVIDUAL"))</f>
        <v/>
      </c>
      <c r="V258" s="72">
        <f>IF($D258="","",IF(AND(ISNUMBER(SEARCH(" Y ",$D258)),$F258&lt;2),"REVISAR # LOTES",""))</f>
        <v/>
      </c>
    </row>
    <row r="259">
      <c r="B259" s="43" t="n">
        <v>257</v>
      </c>
      <c r="C259" s="137" t="inlineStr">
        <is>
          <t xml:space="preserve">LA CEIBA </t>
        </is>
      </c>
      <c r="D259" s="137" t="inlineStr">
        <is>
          <t xml:space="preserve">LC2 - 28 - 1 </t>
        </is>
      </c>
      <c r="E259" s="137" t="n">
        <v>2</v>
      </c>
      <c r="F259" s="137" t="n">
        <v>1</v>
      </c>
      <c r="G259" s="132" t="n">
        <v>28</v>
      </c>
      <c r="H259" s="132" t="n">
        <v>1</v>
      </c>
      <c r="I259" s="127" t="n">
        <v>227.3</v>
      </c>
      <c r="J259" s="195" t="n"/>
      <c r="K259" s="140" t="n">
        <v>39775000</v>
      </c>
      <c r="L259" s="76" t="inlineStr">
        <is>
          <t>VENDIDO</t>
        </is>
      </c>
      <c r="M259" s="137" t="inlineStr">
        <is>
          <t xml:space="preserve">NO </t>
        </is>
      </c>
      <c r="N259" s="230">
        <f>K259</f>
        <v/>
      </c>
      <c r="O259" s="60" t="n"/>
      <c r="P259" s="83" t="n"/>
      <c r="Q259" s="143" t="n"/>
      <c r="R259" s="144" t="n"/>
      <c r="S259" s="145" t="n"/>
      <c r="T259" s="85" t="n"/>
      <c r="U259" s="72">
        <f>IF($D259="","",IF(OR($F259&gt;1,ISNUMBER(SEARCH(" Y ",$D259)),(LEN($D259)-LEN(SUBSTITUTE(UPPER($D259),"LC","")))/2&gt;1),"MÚLTIPLE","INDIVIDUAL"))</f>
        <v/>
      </c>
      <c r="V259" s="72">
        <f>IF($D259="","",IF(AND(ISNUMBER(SEARCH(" Y ",$D259)),$F259&lt;2),"REVISAR # LOTES",""))</f>
        <v/>
      </c>
    </row>
    <row r="260">
      <c r="B260" s="43" t="n">
        <v>258</v>
      </c>
      <c r="C260" s="137" t="inlineStr">
        <is>
          <t xml:space="preserve">LA CEIBA </t>
        </is>
      </c>
      <c r="D260" s="137" t="inlineStr">
        <is>
          <t xml:space="preserve">LC2 - 28 - 2 </t>
        </is>
      </c>
      <c r="E260" s="137" t="n">
        <v>2</v>
      </c>
      <c r="F260" s="137" t="n">
        <v>1</v>
      </c>
      <c r="G260" s="132" t="n">
        <v>28</v>
      </c>
      <c r="H260" s="132" t="n">
        <v>2</v>
      </c>
      <c r="I260" s="127" t="n">
        <v>160</v>
      </c>
      <c r="J260" s="195" t="n"/>
      <c r="K260" s="140" t="n">
        <v>28000000</v>
      </c>
      <c r="L260" s="76" t="inlineStr">
        <is>
          <t>EN NEGOCIACIÓN</t>
        </is>
      </c>
      <c r="M260" s="137" t="inlineStr">
        <is>
          <t xml:space="preserve">SI </t>
        </is>
      </c>
      <c r="N260" s="230">
        <f>K260</f>
        <v/>
      </c>
      <c r="O260" s="60" t="n"/>
      <c r="P260" s="83" t="n"/>
      <c r="Q260" s="143" t="n"/>
      <c r="R260" s="144" t="n"/>
      <c r="S260" s="145" t="n"/>
      <c r="T260" s="85" t="n"/>
      <c r="U260" s="72">
        <f>IF($D260="","",IF(OR($F260&gt;1,ISNUMBER(SEARCH(" Y ",$D260)),(LEN($D260)-LEN(SUBSTITUTE(UPPER($D260),"LC","")))/2&gt;1),"MÚLTIPLE","INDIVIDUAL"))</f>
        <v/>
      </c>
      <c r="V260" s="72">
        <f>IF($D260="","",IF(AND(ISNUMBER(SEARCH(" Y ",$D260)),$F260&lt;2),"REVISAR # LOTES",""))</f>
        <v/>
      </c>
    </row>
    <row r="261">
      <c r="B261" s="43" t="n">
        <v>259</v>
      </c>
      <c r="C261" s="137" t="inlineStr">
        <is>
          <t xml:space="preserve">LA CEIBA </t>
        </is>
      </c>
      <c r="D261" s="137" t="inlineStr">
        <is>
          <t xml:space="preserve">LC2 - 28 - 3 </t>
        </is>
      </c>
      <c r="E261" s="137" t="n">
        <v>2</v>
      </c>
      <c r="F261" s="137" t="n">
        <v>1</v>
      </c>
      <c r="G261" s="132" t="n">
        <v>28</v>
      </c>
      <c r="H261" s="132" t="n">
        <v>3</v>
      </c>
      <c r="I261" s="127" t="n">
        <v>160</v>
      </c>
      <c r="J261" s="195" t="n"/>
      <c r="K261" s="140" t="n">
        <v>33000000</v>
      </c>
      <c r="L261" s="76" t="inlineStr">
        <is>
          <t>VENDIDO</t>
        </is>
      </c>
      <c r="M261" s="137" t="inlineStr">
        <is>
          <t xml:space="preserve">SI </t>
        </is>
      </c>
      <c r="N261" s="230">
        <f>K261</f>
        <v/>
      </c>
      <c r="O261" s="60" t="n"/>
      <c r="P261" s="83" t="n"/>
      <c r="Q261" s="143" t="n"/>
      <c r="R261" s="144" t="n"/>
      <c r="S261" s="145" t="n"/>
      <c r="T261" s="85" t="n"/>
      <c r="U261" s="72">
        <f>IF($D261="","",IF(OR($F261&gt;1,ISNUMBER(SEARCH(" Y ",$D261)),(LEN($D261)-LEN(SUBSTITUTE(UPPER($D261),"LC","")))/2&gt;1),"MÚLTIPLE","INDIVIDUAL"))</f>
        <v/>
      </c>
      <c r="V261" s="72">
        <f>IF($D261="","",IF(AND(ISNUMBER(SEARCH(" Y ",$D261)),$F261&lt;2),"REVISAR # LOTES",""))</f>
        <v/>
      </c>
    </row>
    <row r="262">
      <c r="B262" s="43" t="n">
        <v>260</v>
      </c>
      <c r="C262" s="137" t="inlineStr">
        <is>
          <t xml:space="preserve">LA CEIBA </t>
        </is>
      </c>
      <c r="D262" s="137" t="inlineStr">
        <is>
          <t xml:space="preserve">LC2 - 28 - 4 </t>
        </is>
      </c>
      <c r="E262" s="137" t="n">
        <v>2</v>
      </c>
      <c r="F262" s="137" t="n">
        <v>1</v>
      </c>
      <c r="G262" s="132" t="n">
        <v>28</v>
      </c>
      <c r="H262" s="132" t="n">
        <v>4</v>
      </c>
      <c r="I262" s="127" t="n">
        <v>160</v>
      </c>
      <c r="J262" s="195" t="n"/>
      <c r="K262" s="140" t="n">
        <v>28000000</v>
      </c>
      <c r="L262" s="76" t="inlineStr">
        <is>
          <t>VENDIDO</t>
        </is>
      </c>
      <c r="M262" s="137" t="inlineStr">
        <is>
          <t xml:space="preserve">NO </t>
        </is>
      </c>
      <c r="N262" s="230">
        <f>K262</f>
        <v/>
      </c>
      <c r="O262" s="60" t="inlineStr">
        <is>
          <t>OK</t>
        </is>
      </c>
      <c r="P262" s="83" t="n"/>
      <c r="Q262" s="143" t="n">
        <v>0.00016</v>
      </c>
      <c r="R262" s="144" t="inlineStr">
        <is>
          <t xml:space="preserve">RUBEN FABIAN BUSTOS </t>
        </is>
      </c>
      <c r="S262" s="145" t="n"/>
      <c r="T262" s="85" t="n"/>
      <c r="U262" s="72">
        <f>IF($D262="","",IF(OR($F262&gt;1,ISNUMBER(SEARCH(" Y ",$D262)),(LEN($D262)-LEN(SUBSTITUTE(UPPER($D262),"LC","")))/2&gt;1),"MÚLTIPLE","INDIVIDUAL"))</f>
        <v/>
      </c>
      <c r="V262" s="72">
        <f>IF($D262="","",IF(AND(ISNUMBER(SEARCH(" Y ",$D262)),$F262&lt;2),"REVISAR # LOTES",""))</f>
        <v/>
      </c>
    </row>
    <row r="263">
      <c r="B263" s="43" t="n">
        <v>261</v>
      </c>
      <c r="C263" s="137" t="inlineStr">
        <is>
          <t xml:space="preserve">LA CEIBA </t>
        </is>
      </c>
      <c r="D263" s="137" t="inlineStr">
        <is>
          <t xml:space="preserve">LC2 - 28 - 5 </t>
        </is>
      </c>
      <c r="E263" s="137" t="n">
        <v>2</v>
      </c>
      <c r="F263" s="137" t="n">
        <v>1</v>
      </c>
      <c r="G263" s="132" t="n">
        <v>28</v>
      </c>
      <c r="H263" s="132" t="n">
        <v>5</v>
      </c>
      <c r="I263" s="127" t="n">
        <v>160</v>
      </c>
      <c r="J263" s="195" t="n"/>
      <c r="K263" s="140" t="n">
        <v>28000000</v>
      </c>
      <c r="L263" s="76" t="inlineStr">
        <is>
          <t>VENDIDO</t>
        </is>
      </c>
      <c r="M263" s="137" t="inlineStr">
        <is>
          <t xml:space="preserve">SI </t>
        </is>
      </c>
      <c r="N263" s="230">
        <f>K263</f>
        <v/>
      </c>
      <c r="O263" s="60" t="n"/>
      <c r="P263" s="83" t="n"/>
      <c r="Q263" s="143" t="n"/>
      <c r="R263" s="144" t="n"/>
      <c r="S263" s="145" t="n"/>
      <c r="T263" s="85" t="n"/>
      <c r="U263" s="72">
        <f>IF($D263="","",IF(OR($F263&gt;1,ISNUMBER(SEARCH(" Y ",$D263)),(LEN($D263)-LEN(SUBSTITUTE(UPPER($D263),"LC","")))/2&gt;1),"MÚLTIPLE","INDIVIDUAL"))</f>
        <v/>
      </c>
      <c r="V263" s="72">
        <f>IF($D263="","",IF(AND(ISNUMBER(SEARCH(" Y ",$D263)),$F263&lt;2),"REVISAR # LOTES",""))</f>
        <v/>
      </c>
    </row>
    <row r="264">
      <c r="B264" s="43" t="n">
        <v>262</v>
      </c>
      <c r="C264" s="137" t="inlineStr">
        <is>
          <t xml:space="preserve">LA CEIBA </t>
        </is>
      </c>
      <c r="D264" s="137" t="inlineStr">
        <is>
          <t>LC2 - 28 - 6</t>
        </is>
      </c>
      <c r="E264" s="137" t="n">
        <v>2</v>
      </c>
      <c r="F264" s="137" t="n">
        <v>1</v>
      </c>
      <c r="G264" s="132" t="n">
        <v>28</v>
      </c>
      <c r="H264" s="132" t="n">
        <v>6</v>
      </c>
      <c r="I264" s="127" t="n">
        <v>160</v>
      </c>
      <c r="J264" s="195" t="n"/>
      <c r="K264" s="140" t="n">
        <v>33000000</v>
      </c>
      <c r="L264" s="76" t="inlineStr">
        <is>
          <t xml:space="preserve">CEDIDO EN FORMA DE PAGO </t>
        </is>
      </c>
      <c r="M264" s="137" t="n"/>
      <c r="N264" s="230">
        <f>K264</f>
        <v/>
      </c>
      <c r="O264" s="60" t="n"/>
      <c r="P264" s="83" t="n"/>
      <c r="Q264" s="143" t="n"/>
      <c r="R264" s="144" t="n"/>
      <c r="S264" s="145" t="n"/>
      <c r="T264" s="85" t="n"/>
      <c r="U264" s="72">
        <f>IF($D264="","",IF(OR($F264&gt;1,ISNUMBER(SEARCH(" Y ",$D264)),(LEN($D264)-LEN(SUBSTITUTE(UPPER($D264),"LC","")))/2&gt;1),"MÚLTIPLE","INDIVIDUAL"))</f>
        <v/>
      </c>
      <c r="V264" s="72">
        <f>IF($D264="","",IF(AND(ISNUMBER(SEARCH(" Y ",$D264)),$F264&lt;2),"REVISAR # LOTES",""))</f>
        <v/>
      </c>
    </row>
    <row r="265">
      <c r="B265" s="43" t="n">
        <v>263</v>
      </c>
      <c r="C265" s="137" t="inlineStr">
        <is>
          <t xml:space="preserve">LA CEIBA </t>
        </is>
      </c>
      <c r="D265" s="137" t="inlineStr">
        <is>
          <t xml:space="preserve">LC2 - 28 - 7 </t>
        </is>
      </c>
      <c r="E265" s="137" t="n">
        <v>2</v>
      </c>
      <c r="F265" s="137" t="n">
        <v>1</v>
      </c>
      <c r="G265" s="132" t="n">
        <v>28</v>
      </c>
      <c r="H265" s="132" t="n">
        <v>7</v>
      </c>
      <c r="I265" s="127" t="n">
        <v>160</v>
      </c>
      <c r="J265" s="195" t="n"/>
      <c r="K265" s="140" t="n">
        <v>33000000</v>
      </c>
      <c r="L265" s="76" t="inlineStr">
        <is>
          <t>VENDIDO</t>
        </is>
      </c>
      <c r="M265" s="137" t="inlineStr">
        <is>
          <t xml:space="preserve">SI </t>
        </is>
      </c>
      <c r="N265" s="230">
        <f>K265</f>
        <v/>
      </c>
      <c r="O265" s="60" t="n"/>
      <c r="P265" s="83" t="n"/>
      <c r="Q265" s="143" t="n"/>
      <c r="R265" s="144" t="n"/>
      <c r="S265" s="145" t="n"/>
      <c r="T265" s="85" t="n"/>
      <c r="U265" s="72">
        <f>IF($D265="","",IF(OR($F265&gt;1,ISNUMBER(SEARCH(" Y ",$D265)),(LEN($D265)-LEN(SUBSTITUTE(UPPER($D265),"LC","")))/2&gt;1),"MÚLTIPLE","INDIVIDUAL"))</f>
        <v/>
      </c>
      <c r="V265" s="72">
        <f>IF($D265="","",IF(AND(ISNUMBER(SEARCH(" Y ",$D265)),$F265&lt;2),"REVISAR # LOTES",""))</f>
        <v/>
      </c>
    </row>
    <row r="266">
      <c r="B266" s="43" t="n">
        <v>264</v>
      </c>
      <c r="C266" s="137" t="inlineStr">
        <is>
          <t xml:space="preserve">LA CEIBA </t>
        </is>
      </c>
      <c r="D266" s="137" t="inlineStr">
        <is>
          <t xml:space="preserve">LC2 - 28 - 8 </t>
        </is>
      </c>
      <c r="E266" s="137" t="n">
        <v>2</v>
      </c>
      <c r="F266" s="137" t="n">
        <v>1</v>
      </c>
      <c r="G266" s="132" t="n">
        <v>28</v>
      </c>
      <c r="H266" s="132" t="n">
        <v>8</v>
      </c>
      <c r="I266" s="127" t="n">
        <v>160</v>
      </c>
      <c r="J266" s="195" t="n"/>
      <c r="K266" s="140" t="n">
        <v>28000000</v>
      </c>
      <c r="L266" s="76" t="inlineStr">
        <is>
          <t>VENDIDO</t>
        </is>
      </c>
      <c r="M266" s="137" t="inlineStr">
        <is>
          <t xml:space="preserve">NO </t>
        </is>
      </c>
      <c r="N266" s="230">
        <f>K266</f>
        <v/>
      </c>
      <c r="O266" s="60" t="n"/>
      <c r="P266" s="83" t="n"/>
      <c r="Q266" s="143" t="n"/>
      <c r="R266" s="144" t="n"/>
      <c r="S266" s="145" t="n"/>
      <c r="T266" s="85" t="n"/>
      <c r="U266" s="72">
        <f>IF($D266="","",IF(OR($F266&gt;1,ISNUMBER(SEARCH(" Y ",$D266)),(LEN($D266)-LEN(SUBSTITUTE(UPPER($D266),"LC","")))/2&gt;1),"MÚLTIPLE","INDIVIDUAL"))</f>
        <v/>
      </c>
      <c r="V266" s="72">
        <f>IF($D266="","",IF(AND(ISNUMBER(SEARCH(" Y ",$D266)),$F266&lt;2),"REVISAR # LOTES",""))</f>
        <v/>
      </c>
    </row>
    <row r="267">
      <c r="B267" s="43" t="n">
        <v>265</v>
      </c>
      <c r="C267" s="137" t="inlineStr">
        <is>
          <t xml:space="preserve">LA CEIBA </t>
        </is>
      </c>
      <c r="D267" s="137" t="inlineStr">
        <is>
          <t xml:space="preserve">LC2 - 28 - 9 Y 10 </t>
        </is>
      </c>
      <c r="E267" s="137" t="n">
        <v>2</v>
      </c>
      <c r="F267" s="137" t="n">
        <v>2</v>
      </c>
      <c r="G267" s="132" t="n">
        <v>28</v>
      </c>
      <c r="H267" s="132" t="inlineStr">
        <is>
          <t xml:space="preserve">9 - 10 </t>
        </is>
      </c>
      <c r="I267" s="127" t="n">
        <v>320</v>
      </c>
      <c r="J267" s="195" t="n"/>
      <c r="K267" s="140" t="n">
        <v>56000000</v>
      </c>
      <c r="L267" s="76" t="inlineStr">
        <is>
          <t>VENDIDO</t>
        </is>
      </c>
      <c r="M267" s="137" t="inlineStr">
        <is>
          <t xml:space="preserve">NO </t>
        </is>
      </c>
      <c r="N267" s="230">
        <f>K267</f>
        <v/>
      </c>
      <c r="O267" s="60" t="n"/>
      <c r="P267" s="83" t="n"/>
      <c r="Q267" s="143" t="n"/>
      <c r="R267" s="144" t="n"/>
      <c r="S267" s="145" t="n"/>
      <c r="T267" s="85" t="n"/>
      <c r="U267" s="72">
        <f>IF($D267="","",IF(OR($F267&gt;1,ISNUMBER(SEARCH(" Y ",$D267)),(LEN($D267)-LEN(SUBSTITUTE(UPPER($D267),"LC","")))/2&gt;1),"MÚLTIPLE","INDIVIDUAL"))</f>
        <v/>
      </c>
      <c r="V267" s="72">
        <f>IF($D267="","",IF(AND(ISNUMBER(SEARCH(" Y ",$D267)),$F267&lt;2),"REVISAR # LOTES",""))</f>
        <v/>
      </c>
    </row>
    <row r="268">
      <c r="B268" s="43" t="n">
        <v>266</v>
      </c>
      <c r="C268" s="137" t="inlineStr">
        <is>
          <t xml:space="preserve">LA CEIBA </t>
        </is>
      </c>
      <c r="D268" s="137" t="inlineStr">
        <is>
          <t xml:space="preserve">LC2 - 28 - 11 </t>
        </is>
      </c>
      <c r="E268" s="137" t="n">
        <v>2</v>
      </c>
      <c r="F268" s="137" t="n">
        <v>1</v>
      </c>
      <c r="G268" s="132" t="n">
        <v>28</v>
      </c>
      <c r="H268" s="132" t="n">
        <v>11</v>
      </c>
      <c r="I268" s="127" t="n">
        <v>160</v>
      </c>
      <c r="J268" s="195" t="n"/>
      <c r="K268" s="140" t="n">
        <v>28000000</v>
      </c>
      <c r="L268" s="76" t="inlineStr">
        <is>
          <t>VENDIDO</t>
        </is>
      </c>
      <c r="M268" s="137" t="inlineStr">
        <is>
          <t xml:space="preserve">NO </t>
        </is>
      </c>
      <c r="N268" s="230">
        <f>K268</f>
        <v/>
      </c>
      <c r="O268" s="60" t="n"/>
      <c r="P268" s="83" t="n"/>
      <c r="Q268" s="143" t="n"/>
      <c r="R268" s="144" t="n"/>
      <c r="S268" s="145" t="n"/>
      <c r="T268" s="85" t="n"/>
      <c r="U268" s="72">
        <f>IF($D268="","",IF(OR($F268&gt;1,ISNUMBER(SEARCH(" Y ",$D268)),(LEN($D268)-LEN(SUBSTITUTE(UPPER($D268),"LC","")))/2&gt;1),"MÚLTIPLE","INDIVIDUAL"))</f>
        <v/>
      </c>
      <c r="V268" s="72">
        <f>IF($D268="","",IF(AND(ISNUMBER(SEARCH(" Y ",$D268)),$F268&lt;2),"REVISAR # LOTES",""))</f>
        <v/>
      </c>
    </row>
    <row r="269">
      <c r="B269" s="43" t="n">
        <v>267</v>
      </c>
      <c r="C269" s="137" t="inlineStr">
        <is>
          <t xml:space="preserve">LA CEIBA </t>
        </is>
      </c>
      <c r="D269" s="137" t="inlineStr">
        <is>
          <t xml:space="preserve">LC2 - 28 - 12 </t>
        </is>
      </c>
      <c r="E269" s="137" t="n">
        <v>2</v>
      </c>
      <c r="F269" s="137" t="n">
        <v>1</v>
      </c>
      <c r="G269" s="132" t="n">
        <v>28</v>
      </c>
      <c r="H269" s="132" t="n">
        <v>12</v>
      </c>
      <c r="I269" s="127" t="n">
        <v>239.889</v>
      </c>
      <c r="J269" s="195" t="n"/>
      <c r="K269" s="140" t="n">
        <v>41980000</v>
      </c>
      <c r="L269" s="76" t="inlineStr">
        <is>
          <t>VENDIDO</t>
        </is>
      </c>
      <c r="M269" s="137" t="inlineStr">
        <is>
          <t xml:space="preserve">SI </t>
        </is>
      </c>
      <c r="N269" s="230">
        <f>K269</f>
        <v/>
      </c>
      <c r="O269" s="60" t="n"/>
      <c r="P269" s="83" t="n"/>
      <c r="Q269" s="143" t="n"/>
      <c r="R269" s="144" t="n"/>
      <c r="S269" s="145" t="n"/>
      <c r="T269" s="85" t="n"/>
      <c r="U269" s="72">
        <f>IF($D269="","",IF(OR($F269&gt;1,ISNUMBER(SEARCH(" Y ",$D269)),(LEN($D269)-LEN(SUBSTITUTE(UPPER($D269),"LC","")))/2&gt;1),"MÚLTIPLE","INDIVIDUAL"))</f>
        <v/>
      </c>
      <c r="V269" s="72">
        <f>IF($D269="","",IF(AND(ISNUMBER(SEARCH(" Y ",$D269)),$F269&lt;2),"REVISAR # LOTES",""))</f>
        <v/>
      </c>
    </row>
    <row r="270">
      <c r="B270" s="43" t="n">
        <v>268</v>
      </c>
      <c r="C270" s="137" t="inlineStr">
        <is>
          <t xml:space="preserve">LA CEIBA </t>
        </is>
      </c>
      <c r="D270" s="137" t="inlineStr">
        <is>
          <t xml:space="preserve">LC2 - 29 - 1 </t>
        </is>
      </c>
      <c r="E270" s="137" t="n">
        <v>2</v>
      </c>
      <c r="F270" s="137" t="n">
        <v>1</v>
      </c>
      <c r="G270" s="132" t="n">
        <v>29</v>
      </c>
      <c r="H270" s="132" t="n">
        <v>1</v>
      </c>
      <c r="I270" s="127" t="n">
        <v>149.9</v>
      </c>
      <c r="J270" s="195" t="n"/>
      <c r="K270" s="140" t="n">
        <v>28000000</v>
      </c>
      <c r="L270" s="76" t="inlineStr">
        <is>
          <t>DISPONIBLE</t>
        </is>
      </c>
      <c r="M270" s="137" t="n"/>
      <c r="N270" s="230">
        <f>K270</f>
        <v/>
      </c>
      <c r="O270" s="60" t="n"/>
      <c r="P270" s="83" t="n"/>
      <c r="Q270" s="143" t="n"/>
      <c r="R270" s="144" t="n"/>
      <c r="S270" s="145" t="n"/>
      <c r="T270" s="85" t="n"/>
      <c r="U270" s="72">
        <f>IF($D270="","",IF(OR($F270&gt;1,ISNUMBER(SEARCH(" Y ",$D270)),(LEN($D270)-LEN(SUBSTITUTE(UPPER($D270),"LC","")))/2&gt;1),"MÚLTIPLE","INDIVIDUAL"))</f>
        <v/>
      </c>
      <c r="V270" s="72">
        <f>IF($D270="","",IF(AND(ISNUMBER(SEARCH(" Y ",$D270)),$F270&lt;2),"REVISAR # LOTES",""))</f>
        <v/>
      </c>
    </row>
    <row r="271">
      <c r="B271" s="43" t="n">
        <v>269</v>
      </c>
      <c r="C271" s="137" t="inlineStr">
        <is>
          <t xml:space="preserve">LA CEIBA </t>
        </is>
      </c>
      <c r="D271" s="137" t="inlineStr">
        <is>
          <t xml:space="preserve">LC2 - 29 - 2 </t>
        </is>
      </c>
      <c r="E271" s="137" t="n">
        <v>2</v>
      </c>
      <c r="F271" s="137" t="n">
        <v>1</v>
      </c>
      <c r="G271" s="132" t="n">
        <v>29</v>
      </c>
      <c r="H271" s="132" t="n">
        <v>2</v>
      </c>
      <c r="I271" s="127" t="n">
        <v>160</v>
      </c>
      <c r="J271" s="195" t="n"/>
      <c r="K271" s="140" t="n">
        <v>27000000</v>
      </c>
      <c r="L271" s="76" t="inlineStr">
        <is>
          <t>VENDIDO</t>
        </is>
      </c>
      <c r="M271" s="137" t="inlineStr">
        <is>
          <t xml:space="preserve">NO </t>
        </is>
      </c>
      <c r="N271" s="230">
        <f>K271</f>
        <v/>
      </c>
      <c r="O271" s="60" t="n"/>
      <c r="P271" s="83" t="n"/>
      <c r="Q271" s="143" t="n"/>
      <c r="R271" s="144" t="n"/>
      <c r="S271" s="145" t="n"/>
      <c r="T271" s="85" t="n"/>
      <c r="U271" s="72">
        <f>IF($D271="","",IF(OR($F271&gt;1,ISNUMBER(SEARCH(" Y ",$D271)),(LEN($D271)-LEN(SUBSTITUTE(UPPER($D271),"LC","")))/2&gt;1),"MÚLTIPLE","INDIVIDUAL"))</f>
        <v/>
      </c>
      <c r="V271" s="72">
        <f>IF($D271="","",IF(AND(ISNUMBER(SEARCH(" Y ",$D271)),$F271&lt;2),"REVISAR # LOTES",""))</f>
        <v/>
      </c>
    </row>
    <row r="272">
      <c r="B272" s="43" t="n">
        <v>270</v>
      </c>
      <c r="C272" s="137" t="inlineStr">
        <is>
          <t xml:space="preserve">LA CEIBA </t>
        </is>
      </c>
      <c r="D272" s="137" t="inlineStr">
        <is>
          <t xml:space="preserve">LC2 - 29 - 3 </t>
        </is>
      </c>
      <c r="E272" s="137" t="n">
        <v>2</v>
      </c>
      <c r="F272" s="137" t="n">
        <v>1</v>
      </c>
      <c r="G272" s="132" t="n">
        <v>29</v>
      </c>
      <c r="H272" s="132" t="n">
        <v>3</v>
      </c>
      <c r="I272" s="127" t="n">
        <v>160</v>
      </c>
      <c r="J272" s="195" t="n"/>
      <c r="K272" s="140" t="n">
        <v>28000000</v>
      </c>
      <c r="L272" s="76" t="inlineStr">
        <is>
          <t>VENDIDO</t>
        </is>
      </c>
      <c r="M272" s="137" t="n"/>
      <c r="N272" s="230">
        <f>K272</f>
        <v/>
      </c>
      <c r="O272" s="60" t="n"/>
      <c r="P272" s="83" t="n"/>
      <c r="Q272" s="143" t="n"/>
      <c r="R272" s="144" t="n"/>
      <c r="S272" s="145" t="n"/>
      <c r="T272" s="85" t="n"/>
      <c r="U272" s="72">
        <f>IF($D272="","",IF(OR($F272&gt;1,ISNUMBER(SEARCH(" Y ",$D272)),(LEN($D272)-LEN(SUBSTITUTE(UPPER($D272),"LC","")))/2&gt;1),"MÚLTIPLE","INDIVIDUAL"))</f>
        <v/>
      </c>
      <c r="V272" s="72">
        <f>IF($D272="","",IF(AND(ISNUMBER(SEARCH(" Y ",$D272)),$F272&lt;2),"REVISAR # LOTES",""))</f>
        <v/>
      </c>
    </row>
    <row r="273">
      <c r="B273" s="43" t="n">
        <v>271</v>
      </c>
      <c r="C273" s="137" t="inlineStr">
        <is>
          <t xml:space="preserve">LA CEIBA </t>
        </is>
      </c>
      <c r="D273" s="137" t="inlineStr">
        <is>
          <t xml:space="preserve">LC2 - 29 - 4 </t>
        </is>
      </c>
      <c r="E273" s="137" t="n">
        <v>2</v>
      </c>
      <c r="F273" s="137" t="n">
        <v>1</v>
      </c>
      <c r="G273" s="132" t="n">
        <v>29</v>
      </c>
      <c r="H273" s="132" t="n">
        <v>4</v>
      </c>
      <c r="I273" s="127" t="n">
        <v>160</v>
      </c>
      <c r="J273" s="195" t="n"/>
      <c r="K273" s="140" t="n">
        <v>28000000</v>
      </c>
      <c r="L273" s="76" t="inlineStr">
        <is>
          <t>VENDIDO</t>
        </is>
      </c>
      <c r="M273" s="137" t="n"/>
      <c r="N273" s="230">
        <f>K273</f>
        <v/>
      </c>
      <c r="O273" s="60" t="n"/>
      <c r="P273" s="83" t="n"/>
      <c r="Q273" s="143" t="n"/>
      <c r="R273" s="144" t="n"/>
      <c r="S273" s="145" t="n"/>
      <c r="T273" s="85" t="n"/>
      <c r="U273" s="72">
        <f>IF($D273="","",IF(OR($F273&gt;1,ISNUMBER(SEARCH(" Y ",$D273)),(LEN($D273)-LEN(SUBSTITUTE(UPPER($D273),"LC","")))/2&gt;1),"MÚLTIPLE","INDIVIDUAL"))</f>
        <v/>
      </c>
      <c r="V273" s="72">
        <f>IF($D273="","",IF(AND(ISNUMBER(SEARCH(" Y ",$D273)),$F273&lt;2),"REVISAR # LOTES",""))</f>
        <v/>
      </c>
    </row>
    <row r="274">
      <c r="B274" s="43" t="n">
        <v>272</v>
      </c>
      <c r="C274" s="137" t="inlineStr">
        <is>
          <t xml:space="preserve">LA CEIBA </t>
        </is>
      </c>
      <c r="D274" s="137" t="inlineStr">
        <is>
          <t xml:space="preserve">LC2 - 29 - 5 </t>
        </is>
      </c>
      <c r="E274" s="137" t="n">
        <v>2</v>
      </c>
      <c r="F274" s="137" t="n">
        <v>1</v>
      </c>
      <c r="G274" s="132" t="n">
        <v>29</v>
      </c>
      <c r="H274" s="132" t="n">
        <v>5</v>
      </c>
      <c r="I274" s="127" t="n">
        <v>160</v>
      </c>
      <c r="J274" s="195" t="n"/>
      <c r="K274" s="140" t="n">
        <v>26000000</v>
      </c>
      <c r="L274" s="76" t="inlineStr">
        <is>
          <t>VENDIDO</t>
        </is>
      </c>
      <c r="M274" s="137" t="inlineStr">
        <is>
          <t xml:space="preserve">SI </t>
        </is>
      </c>
      <c r="N274" s="230">
        <f>K274</f>
        <v/>
      </c>
      <c r="O274" s="60" t="inlineStr">
        <is>
          <t>OK</t>
        </is>
      </c>
      <c r="P274" s="83" t="n"/>
      <c r="Q274" s="143" t="n">
        <v>0.00016</v>
      </c>
      <c r="R274" s="144" t="inlineStr">
        <is>
          <t xml:space="preserve">RUBEN FABIAN BUSTOS </t>
        </is>
      </c>
      <c r="S274" s="145" t="inlineStr">
        <is>
          <t>PAGO COMPLETO</t>
        </is>
      </c>
      <c r="T274" s="85" t="n"/>
      <c r="U274" s="72">
        <f>IF($D274="","",IF(OR($F274&gt;1,ISNUMBER(SEARCH(" Y ",$D274)),(LEN($D274)-LEN(SUBSTITUTE(UPPER($D274),"LC","")))/2&gt;1),"MÚLTIPLE","INDIVIDUAL"))</f>
        <v/>
      </c>
      <c r="V274" s="72">
        <f>IF($D274="","",IF(AND(ISNUMBER(SEARCH(" Y ",$D274)),$F274&lt;2),"REVISAR # LOTES",""))</f>
        <v/>
      </c>
    </row>
    <row r="275">
      <c r="B275" s="43" t="n">
        <v>273</v>
      </c>
      <c r="C275" s="137" t="inlineStr">
        <is>
          <t xml:space="preserve">LA CEIBA </t>
        </is>
      </c>
      <c r="D275" s="137" t="inlineStr">
        <is>
          <t xml:space="preserve">LC2 - 29 - 6 </t>
        </is>
      </c>
      <c r="E275" s="137" t="n">
        <v>2</v>
      </c>
      <c r="F275" s="137" t="n">
        <v>1</v>
      </c>
      <c r="G275" s="132" t="n">
        <v>29</v>
      </c>
      <c r="H275" s="132" t="n">
        <v>6</v>
      </c>
      <c r="I275" s="127" t="n">
        <v>160</v>
      </c>
      <c r="J275" s="195" t="n"/>
      <c r="K275" s="140" t="n">
        <v>28000000</v>
      </c>
      <c r="L275" s="76" t="inlineStr">
        <is>
          <t>VENDIDO</t>
        </is>
      </c>
      <c r="M275" s="137" t="inlineStr">
        <is>
          <t xml:space="preserve">NO </t>
        </is>
      </c>
      <c r="N275" s="230">
        <f>K275</f>
        <v/>
      </c>
      <c r="O275" s="60" t="n"/>
      <c r="P275" s="83" t="n"/>
      <c r="Q275" s="143" t="n"/>
      <c r="R275" s="144" t="n"/>
      <c r="S275" s="145" t="n"/>
      <c r="T275" s="85" t="n"/>
      <c r="U275" s="72">
        <f>IF($D275="","",IF(OR($F275&gt;1,ISNUMBER(SEARCH(" Y ",$D275)),(LEN($D275)-LEN(SUBSTITUTE(UPPER($D275),"LC","")))/2&gt;1),"MÚLTIPLE","INDIVIDUAL"))</f>
        <v/>
      </c>
      <c r="V275" s="72">
        <f>IF($D275="","",IF(AND(ISNUMBER(SEARCH(" Y ",$D275)),$F275&lt;2),"REVISAR # LOTES",""))</f>
        <v/>
      </c>
    </row>
    <row r="276">
      <c r="B276" s="43" t="n">
        <v>274</v>
      </c>
      <c r="C276" s="137" t="inlineStr">
        <is>
          <t xml:space="preserve">LA CEIBA </t>
        </is>
      </c>
      <c r="D276" s="137" t="inlineStr">
        <is>
          <t xml:space="preserve">LC2 - 29 - 7 </t>
        </is>
      </c>
      <c r="E276" s="137" t="n">
        <v>2</v>
      </c>
      <c r="F276" s="137" t="n">
        <v>1</v>
      </c>
      <c r="G276" s="132" t="n">
        <v>29</v>
      </c>
      <c r="H276" s="132" t="n">
        <v>7</v>
      </c>
      <c r="I276" s="127" t="n">
        <v>160</v>
      </c>
      <c r="J276" s="195" t="n"/>
      <c r="K276" s="140" t="n">
        <v>33000000</v>
      </c>
      <c r="L276" s="76" t="inlineStr">
        <is>
          <t xml:space="preserve">CEDIDO EN FORMA DE PAGO </t>
        </is>
      </c>
      <c r="M276" s="137" t="n"/>
      <c r="N276" s="230">
        <f>K276</f>
        <v/>
      </c>
      <c r="O276" s="60" t="n"/>
      <c r="P276" s="83" t="n"/>
      <c r="Q276" s="143" t="n"/>
      <c r="R276" s="144" t="n"/>
      <c r="S276" s="145" t="n"/>
      <c r="T276" s="85" t="n"/>
      <c r="U276" s="72">
        <f>IF($D276="","",IF(OR($F276&gt;1,ISNUMBER(SEARCH(" Y ",$D276)),(LEN($D276)-LEN(SUBSTITUTE(UPPER($D276),"LC","")))/2&gt;1),"MÚLTIPLE","INDIVIDUAL"))</f>
        <v/>
      </c>
      <c r="V276" s="72">
        <f>IF($D276="","",IF(AND(ISNUMBER(SEARCH(" Y ",$D276)),$F276&lt;2),"REVISAR # LOTES",""))</f>
        <v/>
      </c>
    </row>
    <row r="277">
      <c r="B277" s="43" t="n">
        <v>275</v>
      </c>
      <c r="C277" s="137" t="inlineStr">
        <is>
          <t xml:space="preserve">LA CEIBA </t>
        </is>
      </c>
      <c r="D277" s="137" t="inlineStr">
        <is>
          <t xml:space="preserve">LC2 - 29 - 8 </t>
        </is>
      </c>
      <c r="E277" s="137" t="n">
        <v>2</v>
      </c>
      <c r="F277" s="137" t="n">
        <v>1</v>
      </c>
      <c r="G277" s="132" t="n">
        <v>29</v>
      </c>
      <c r="H277" s="132" t="n">
        <v>8</v>
      </c>
      <c r="I277" s="127" t="n">
        <v>160</v>
      </c>
      <c r="J277" s="195" t="n"/>
      <c r="K277" s="140" t="n">
        <v>33000000</v>
      </c>
      <c r="L277" s="76" t="inlineStr">
        <is>
          <t>VENDIDO</t>
        </is>
      </c>
      <c r="M277" s="137" t="inlineStr">
        <is>
          <t xml:space="preserve">SI </t>
        </is>
      </c>
      <c r="N277" s="230">
        <f>K277</f>
        <v/>
      </c>
      <c r="O277" s="60" t="n"/>
      <c r="P277" s="83" t="n"/>
      <c r="Q277" s="143" t="n"/>
      <c r="R277" s="144" t="n"/>
      <c r="S277" s="145" t="n"/>
      <c r="T277" s="85" t="n"/>
      <c r="U277" s="72">
        <f>IF($D277="","",IF(OR($F277&gt;1,ISNUMBER(SEARCH(" Y ",$D277)),(LEN($D277)-LEN(SUBSTITUTE(UPPER($D277),"LC","")))/2&gt;1),"MÚLTIPLE","INDIVIDUAL"))</f>
        <v/>
      </c>
      <c r="V277" s="72">
        <f>IF($D277="","",IF(AND(ISNUMBER(SEARCH(" Y ",$D277)),$F277&lt;2),"REVISAR # LOTES",""))</f>
        <v/>
      </c>
    </row>
    <row r="278">
      <c r="B278" s="43" t="n">
        <v>276</v>
      </c>
      <c r="C278" s="137" t="inlineStr">
        <is>
          <t xml:space="preserve">LA CEIBA </t>
        </is>
      </c>
      <c r="D278" s="137" t="inlineStr">
        <is>
          <t xml:space="preserve">LC2 - 29 - 9 </t>
        </is>
      </c>
      <c r="E278" s="137" t="n">
        <v>2</v>
      </c>
      <c r="F278" s="137" t="n">
        <v>1</v>
      </c>
      <c r="G278" s="132" t="n">
        <v>29</v>
      </c>
      <c r="H278" s="132" t="n">
        <v>9</v>
      </c>
      <c r="I278" s="127" t="n">
        <v>160</v>
      </c>
      <c r="J278" s="195" t="n"/>
      <c r="K278" s="140" t="n">
        <v>28000000</v>
      </c>
      <c r="L278" s="76" t="inlineStr">
        <is>
          <t>VENDIDO</t>
        </is>
      </c>
      <c r="M278" s="137" t="inlineStr">
        <is>
          <t xml:space="preserve">NO </t>
        </is>
      </c>
      <c r="N278" s="230">
        <f>K278</f>
        <v/>
      </c>
      <c r="O278" s="60" t="n"/>
      <c r="P278" s="83" t="n"/>
      <c r="Q278" s="143" t="n"/>
      <c r="R278" s="144" t="n"/>
      <c r="S278" s="145" t="n"/>
      <c r="T278" s="85" t="n"/>
      <c r="U278" s="72">
        <f>IF($D278="","",IF(OR($F278&gt;1,ISNUMBER(SEARCH(" Y ",$D278)),(LEN($D278)-LEN(SUBSTITUTE(UPPER($D278),"LC","")))/2&gt;1),"MÚLTIPLE","INDIVIDUAL"))</f>
        <v/>
      </c>
      <c r="V278" s="72">
        <f>IF($D278="","",IF(AND(ISNUMBER(SEARCH(" Y ",$D278)),$F278&lt;2),"REVISAR # LOTES",""))</f>
        <v/>
      </c>
    </row>
    <row r="279">
      <c r="B279" s="43" t="n">
        <v>277</v>
      </c>
      <c r="C279" s="137" t="inlineStr">
        <is>
          <t xml:space="preserve">LA CEIBA </t>
        </is>
      </c>
      <c r="D279" s="137" t="inlineStr">
        <is>
          <t xml:space="preserve">LC2 - 29 - 10 </t>
        </is>
      </c>
      <c r="E279" s="137" t="n">
        <v>2</v>
      </c>
      <c r="F279" s="137" t="n">
        <v>1</v>
      </c>
      <c r="G279" s="132" t="n">
        <v>29</v>
      </c>
      <c r="H279" s="132" t="n">
        <v>10</v>
      </c>
      <c r="I279" s="127" t="n">
        <v>160</v>
      </c>
      <c r="J279" s="195" t="n"/>
      <c r="K279" s="140" t="n">
        <v>28000000</v>
      </c>
      <c r="L279" s="76" t="inlineStr">
        <is>
          <t>VENDIDO</t>
        </is>
      </c>
      <c r="M279" s="137" t="inlineStr">
        <is>
          <t xml:space="preserve">SI </t>
        </is>
      </c>
      <c r="N279" s="230">
        <f>K279</f>
        <v/>
      </c>
      <c r="O279" s="60" t="inlineStr">
        <is>
          <t>OK</t>
        </is>
      </c>
      <c r="P279" s="83" t="n"/>
      <c r="Q279" s="143" t="n">
        <v>0.00016</v>
      </c>
      <c r="R279" s="144" t="inlineStr">
        <is>
          <t xml:space="preserve">RUBEN FABIAN BUSTOS </t>
        </is>
      </c>
      <c r="S279" s="145" t="inlineStr">
        <is>
          <t>PAGO COMPLETO</t>
        </is>
      </c>
      <c r="T279" s="85" t="n"/>
      <c r="U279" s="72">
        <f>IF($D279="","",IF(OR($F279&gt;1,ISNUMBER(SEARCH(" Y ",$D279)),(LEN($D279)-LEN(SUBSTITUTE(UPPER($D279),"LC","")))/2&gt;1),"MÚLTIPLE","INDIVIDUAL"))</f>
        <v/>
      </c>
      <c r="V279" s="72">
        <f>IF($D279="","",IF(AND(ISNUMBER(SEARCH(" Y ",$D279)),$F279&lt;2),"REVISAR # LOTES",""))</f>
        <v/>
      </c>
    </row>
    <row r="280">
      <c r="B280" s="43" t="n">
        <v>278</v>
      </c>
      <c r="C280" s="137" t="inlineStr">
        <is>
          <t xml:space="preserve">LA CEIBA </t>
        </is>
      </c>
      <c r="D280" s="137" t="inlineStr">
        <is>
          <t xml:space="preserve">LC2 - 29 - 11 </t>
        </is>
      </c>
      <c r="E280" s="137" t="n">
        <v>2</v>
      </c>
      <c r="F280" s="137" t="n">
        <v>1</v>
      </c>
      <c r="G280" s="132" t="n">
        <v>29</v>
      </c>
      <c r="H280" s="132" t="n">
        <v>11</v>
      </c>
      <c r="I280" s="127" t="n">
        <v>160</v>
      </c>
      <c r="J280" s="195" t="n"/>
      <c r="K280" s="140" t="n">
        <v>28000000</v>
      </c>
      <c r="L280" s="76" t="inlineStr">
        <is>
          <t>VENDIDO</t>
        </is>
      </c>
      <c r="M280" s="137" t="inlineStr">
        <is>
          <t xml:space="preserve">NO </t>
        </is>
      </c>
      <c r="N280" s="230">
        <f>K280</f>
        <v/>
      </c>
      <c r="O280" s="60" t="n"/>
      <c r="P280" s="83" t="n"/>
      <c r="Q280" s="143" t="n"/>
      <c r="R280" s="144" t="n"/>
      <c r="S280" s="145" t="n"/>
      <c r="T280" s="85" t="n"/>
      <c r="U280" s="72">
        <f>IF($D280="","",IF(OR($F280&gt;1,ISNUMBER(SEARCH(" Y ",$D280)),(LEN($D280)-LEN(SUBSTITUTE(UPPER($D280),"LC","")))/2&gt;1),"MÚLTIPLE","INDIVIDUAL"))</f>
        <v/>
      </c>
      <c r="V280" s="72">
        <f>IF($D280="","",IF(AND(ISNUMBER(SEARCH(" Y ",$D280)),$F280&lt;2),"REVISAR # LOTES",""))</f>
        <v/>
      </c>
    </row>
    <row r="281">
      <c r="B281" s="43" t="n">
        <v>279</v>
      </c>
      <c r="C281" s="137" t="inlineStr">
        <is>
          <t xml:space="preserve">LA CEIBA </t>
        </is>
      </c>
      <c r="D281" s="137" t="inlineStr">
        <is>
          <t xml:space="preserve">LC2 - 29 - 12 </t>
        </is>
      </c>
      <c r="E281" s="137" t="n">
        <v>2</v>
      </c>
      <c r="F281" s="137" t="n">
        <v>1</v>
      </c>
      <c r="G281" s="132" t="n">
        <v>29</v>
      </c>
      <c r="H281" s="132" t="n">
        <v>12</v>
      </c>
      <c r="I281" s="127" t="n">
        <v>160</v>
      </c>
      <c r="J281" s="195" t="n"/>
      <c r="K281" s="140" t="n">
        <v>28000000</v>
      </c>
      <c r="L281" s="76" t="inlineStr">
        <is>
          <t>VENDIDO</t>
        </is>
      </c>
      <c r="M281" s="137" t="inlineStr">
        <is>
          <t xml:space="preserve">NO </t>
        </is>
      </c>
      <c r="N281" s="230">
        <f>K281</f>
        <v/>
      </c>
      <c r="O281" s="60" t="n"/>
      <c r="P281" s="83" t="n"/>
      <c r="Q281" s="143" t="n"/>
      <c r="R281" s="144" t="n"/>
      <c r="S281" s="145" t="n"/>
      <c r="T281" s="85" t="n"/>
      <c r="U281" s="72">
        <f>IF($D281="","",IF(OR($F281&gt;1,ISNUMBER(SEARCH(" Y ",$D281)),(LEN($D281)-LEN(SUBSTITUTE(UPPER($D281),"LC","")))/2&gt;1),"MÚLTIPLE","INDIVIDUAL"))</f>
        <v/>
      </c>
      <c r="V281" s="72">
        <f>IF($D281="","",IF(AND(ISNUMBER(SEARCH(" Y ",$D281)),$F281&lt;2),"REVISAR # LOTES",""))</f>
        <v/>
      </c>
    </row>
    <row r="282">
      <c r="B282" s="43" t="n">
        <v>280</v>
      </c>
      <c r="C282" s="137" t="inlineStr">
        <is>
          <t xml:space="preserve">LA CEIBA </t>
        </is>
      </c>
      <c r="D282" s="137" t="inlineStr">
        <is>
          <t>LC2 - 29 - 13 Y 14</t>
        </is>
      </c>
      <c r="E282" s="137" t="n">
        <v>2</v>
      </c>
      <c r="F282" s="137" t="n">
        <v>2</v>
      </c>
      <c r="G282" s="132" t="n">
        <v>29</v>
      </c>
      <c r="H282" s="132" t="inlineStr">
        <is>
          <t>13 - 14</t>
        </is>
      </c>
      <c r="I282" s="127" t="n">
        <v>259.401</v>
      </c>
      <c r="J282" s="195" t="n"/>
      <c r="K282" s="140" t="n">
        <v>32316000</v>
      </c>
      <c r="L282" s="76" t="inlineStr">
        <is>
          <t>VENDIDO</t>
        </is>
      </c>
      <c r="M282" s="137" t="inlineStr">
        <is>
          <t xml:space="preserve">NO </t>
        </is>
      </c>
      <c r="N282" s="230">
        <f>K282</f>
        <v/>
      </c>
      <c r="O282" s="60" t="n"/>
      <c r="P282" s="83" t="n"/>
      <c r="Q282" s="143" t="n"/>
      <c r="R282" s="144" t="n"/>
      <c r="S282" s="145" t="n"/>
      <c r="T282" s="85" t="n"/>
      <c r="U282" s="72">
        <f>IF($D282="","",IF(OR($F282&gt;1,ISNUMBER(SEARCH(" Y ",$D282)),(LEN($D282)-LEN(SUBSTITUTE(UPPER($D282),"LC","")))/2&gt;1),"MÚLTIPLE","INDIVIDUAL"))</f>
        <v/>
      </c>
      <c r="V282" s="72">
        <f>IF($D282="","",IF(AND(ISNUMBER(SEARCH(" Y ",$D282)),$F282&lt;2),"REVISAR # LOTES",""))</f>
        <v/>
      </c>
    </row>
    <row r="283">
      <c r="B283" s="43" t="n">
        <v>281</v>
      </c>
      <c r="C283" s="137" t="inlineStr">
        <is>
          <t xml:space="preserve">LA CEIBA </t>
        </is>
      </c>
      <c r="D283" s="137" t="inlineStr">
        <is>
          <t>LC2 - 30 - 1</t>
        </is>
      </c>
      <c r="E283" s="137" t="n">
        <v>2</v>
      </c>
      <c r="F283" s="137" t="n">
        <v>1</v>
      </c>
      <c r="G283" s="132" t="n">
        <v>30</v>
      </c>
      <c r="H283" s="132" t="n">
        <v>1</v>
      </c>
      <c r="I283" s="127" t="n">
        <v>160</v>
      </c>
      <c r="J283" s="195" t="n"/>
      <c r="K283" s="140" t="n">
        <v>33000000</v>
      </c>
      <c r="L283" s="76" t="inlineStr">
        <is>
          <t>VENDIDO</t>
        </is>
      </c>
      <c r="M283" s="137" t="inlineStr">
        <is>
          <t xml:space="preserve">NO </t>
        </is>
      </c>
      <c r="N283" s="230">
        <f>K283</f>
        <v/>
      </c>
      <c r="O283" s="60" t="n"/>
      <c r="P283" s="83" t="n"/>
      <c r="Q283" s="143" t="n"/>
      <c r="R283" s="144" t="n"/>
      <c r="S283" s="145" t="n"/>
      <c r="T283" s="85" t="n"/>
      <c r="U283" s="72">
        <f>IF($D283="","",IF(OR($F283&gt;1,ISNUMBER(SEARCH(" Y ",$D283)),(LEN($D283)-LEN(SUBSTITUTE(UPPER($D283),"LC","")))/2&gt;1),"MÚLTIPLE","INDIVIDUAL"))</f>
        <v/>
      </c>
      <c r="V283" s="72">
        <f>IF($D283="","",IF(AND(ISNUMBER(SEARCH(" Y ",$D283)),$F283&lt;2),"REVISAR # LOTES",""))</f>
        <v/>
      </c>
    </row>
    <row r="284">
      <c r="B284" s="43" t="n">
        <v>282</v>
      </c>
      <c r="C284" s="137" t="inlineStr">
        <is>
          <t xml:space="preserve">LA CEIBA </t>
        </is>
      </c>
      <c r="D284" s="137" t="inlineStr">
        <is>
          <t xml:space="preserve">LC2 - 30 - 2 </t>
        </is>
      </c>
      <c r="E284" s="137" t="n">
        <v>2</v>
      </c>
      <c r="F284" s="137" t="n">
        <v>1</v>
      </c>
      <c r="G284" s="132" t="n">
        <v>30</v>
      </c>
      <c r="H284" s="132" t="n">
        <v>2</v>
      </c>
      <c r="I284" s="127" t="n">
        <v>160</v>
      </c>
      <c r="J284" s="195" t="n"/>
      <c r="K284" s="140" t="n">
        <v>28000000</v>
      </c>
      <c r="L284" s="76" t="inlineStr">
        <is>
          <t>VENDIDO</t>
        </is>
      </c>
      <c r="M284" s="137" t="inlineStr">
        <is>
          <t xml:space="preserve">NO </t>
        </is>
      </c>
      <c r="N284" s="230">
        <f>K284</f>
        <v/>
      </c>
      <c r="O284" s="60" t="n"/>
      <c r="P284" s="83" t="n"/>
      <c r="Q284" s="143" t="n"/>
      <c r="R284" s="144" t="n"/>
      <c r="S284" s="145" t="n"/>
      <c r="T284" s="85" t="n"/>
      <c r="U284" s="72">
        <f>IF($D284="","",IF(OR($F284&gt;1,ISNUMBER(SEARCH(" Y ",$D284)),(LEN($D284)-LEN(SUBSTITUTE(UPPER($D284),"LC","")))/2&gt;1),"MÚLTIPLE","INDIVIDUAL"))</f>
        <v/>
      </c>
      <c r="V284" s="72">
        <f>IF($D284="","",IF(AND(ISNUMBER(SEARCH(" Y ",$D284)),$F284&lt;2),"REVISAR # LOTES",""))</f>
        <v/>
      </c>
    </row>
    <row r="285">
      <c r="B285" s="43" t="n">
        <v>283</v>
      </c>
      <c r="C285" s="137" t="inlineStr">
        <is>
          <t xml:space="preserve">LA CEIBA </t>
        </is>
      </c>
      <c r="D285" s="137" t="inlineStr">
        <is>
          <t xml:space="preserve">LC2 - 30 - 3 </t>
        </is>
      </c>
      <c r="E285" s="137" t="n">
        <v>2</v>
      </c>
      <c r="F285" s="137" t="n">
        <v>1</v>
      </c>
      <c r="G285" s="132" t="n">
        <v>30</v>
      </c>
      <c r="H285" s="132" t="n">
        <v>3</v>
      </c>
      <c r="I285" s="127" t="n">
        <v>160</v>
      </c>
      <c r="J285" s="195" t="n"/>
      <c r="K285" s="140" t="n">
        <v>28000000</v>
      </c>
      <c r="L285" s="76" t="inlineStr">
        <is>
          <t>VENDIDO</t>
        </is>
      </c>
      <c r="M285" s="137" t="inlineStr">
        <is>
          <t xml:space="preserve">SI </t>
        </is>
      </c>
      <c r="N285" s="230">
        <f>K285</f>
        <v/>
      </c>
      <c r="O285" s="60" t="inlineStr">
        <is>
          <t>OK</t>
        </is>
      </c>
      <c r="P285" s="83" t="n"/>
      <c r="Q285" s="143" t="n">
        <v>0.00016</v>
      </c>
      <c r="R285" s="144" t="inlineStr">
        <is>
          <t xml:space="preserve">RUBEN FABIAN BUSTOS </t>
        </is>
      </c>
      <c r="S285" s="145" t="inlineStr">
        <is>
          <t>PAGO COMPLETO</t>
        </is>
      </c>
      <c r="T285" s="85" t="n"/>
      <c r="U285" s="72">
        <f>IF($D285="","",IF(OR($F285&gt;1,ISNUMBER(SEARCH(" Y ",$D285)),(LEN($D285)-LEN(SUBSTITUTE(UPPER($D285),"LC","")))/2&gt;1),"MÚLTIPLE","INDIVIDUAL"))</f>
        <v/>
      </c>
      <c r="V285" s="72">
        <f>IF($D285="","",IF(AND(ISNUMBER(SEARCH(" Y ",$D285)),$F285&lt;2),"REVISAR # LOTES",""))</f>
        <v/>
      </c>
    </row>
    <row r="286">
      <c r="B286" s="43" t="n">
        <v>284</v>
      </c>
      <c r="C286" s="137" t="inlineStr">
        <is>
          <t xml:space="preserve">LA CEIBA </t>
        </is>
      </c>
      <c r="D286" s="137" t="inlineStr">
        <is>
          <t xml:space="preserve">LC2 - 30 - 4 </t>
        </is>
      </c>
      <c r="E286" s="137" t="n">
        <v>2</v>
      </c>
      <c r="F286" s="137" t="n">
        <v>1</v>
      </c>
      <c r="G286" s="132" t="n">
        <v>30</v>
      </c>
      <c r="H286" s="132" t="n">
        <v>4</v>
      </c>
      <c r="I286" s="127" t="n">
        <v>160</v>
      </c>
      <c r="J286" s="195" t="n"/>
      <c r="K286" s="140" t="n">
        <v>28000000</v>
      </c>
      <c r="L286" s="76" t="inlineStr">
        <is>
          <t>VENDIDO</t>
        </is>
      </c>
      <c r="M286" s="137" t="inlineStr">
        <is>
          <t xml:space="preserve">SI </t>
        </is>
      </c>
      <c r="N286" s="230">
        <f>K286</f>
        <v/>
      </c>
      <c r="O286" s="60" t="n"/>
      <c r="P286" s="83" t="n"/>
      <c r="Q286" s="143" t="n"/>
      <c r="R286" s="144" t="n"/>
      <c r="S286" s="145" t="n"/>
      <c r="T286" s="85" t="n"/>
      <c r="U286" s="72">
        <f>IF($D286="","",IF(OR($F286&gt;1,ISNUMBER(SEARCH(" Y ",$D286)),(LEN($D286)-LEN(SUBSTITUTE(UPPER($D286),"LC","")))/2&gt;1),"MÚLTIPLE","INDIVIDUAL"))</f>
        <v/>
      </c>
      <c r="V286" s="72">
        <f>IF($D286="","",IF(AND(ISNUMBER(SEARCH(" Y ",$D286)),$F286&lt;2),"REVISAR # LOTES",""))</f>
        <v/>
      </c>
    </row>
    <row r="287">
      <c r="B287" s="43" t="n">
        <v>285</v>
      </c>
      <c r="C287" s="137" t="inlineStr">
        <is>
          <t xml:space="preserve">LA CEIBA </t>
        </is>
      </c>
      <c r="D287" s="137" t="inlineStr">
        <is>
          <t xml:space="preserve">LC2 - 30 - 5 Y 6 </t>
        </is>
      </c>
      <c r="E287" s="137" t="n">
        <v>2</v>
      </c>
      <c r="F287" s="137" t="n">
        <v>2</v>
      </c>
      <c r="G287" s="132" t="n">
        <v>30</v>
      </c>
      <c r="H287" s="132" t="inlineStr">
        <is>
          <t>5 - 6</t>
        </is>
      </c>
      <c r="I287" s="127" t="n">
        <v>362.592</v>
      </c>
      <c r="J287" s="195" t="n"/>
      <c r="K287" s="140" t="n">
        <v>63453000</v>
      </c>
      <c r="L287" s="76" t="inlineStr">
        <is>
          <t>VENDIDO</t>
        </is>
      </c>
      <c r="M287" s="137" t="inlineStr">
        <is>
          <t xml:space="preserve">NO </t>
        </is>
      </c>
      <c r="N287" s="230">
        <f>K287</f>
        <v/>
      </c>
      <c r="O287" s="60" t="n"/>
      <c r="P287" s="83" t="n"/>
      <c r="Q287" s="143" t="n"/>
      <c r="R287" s="144" t="n"/>
      <c r="S287" s="145" t="n"/>
      <c r="T287" s="85" t="n"/>
      <c r="U287" s="72">
        <f>IF($D287="","",IF(OR($F287&gt;1,ISNUMBER(SEARCH(" Y ",$D287)),(LEN($D287)-LEN(SUBSTITUTE(UPPER($D287),"LC","")))/2&gt;1),"MÚLTIPLE","INDIVIDUAL"))</f>
        <v/>
      </c>
      <c r="V287" s="72">
        <f>IF($D287="","",IF(AND(ISNUMBER(SEARCH(" Y ",$D287)),$F287&lt;2),"REVISAR # LOTES",""))</f>
        <v/>
      </c>
    </row>
    <row r="288" ht="15.75" customHeight="1" s="506">
      <c r="B288" s="43" t="n">
        <v>286</v>
      </c>
      <c r="C288" s="137" t="inlineStr">
        <is>
          <t xml:space="preserve">LA CEIBA </t>
        </is>
      </c>
      <c r="D288" s="137" t="inlineStr">
        <is>
          <t xml:space="preserve">LC2 - 30 - 7 </t>
        </is>
      </c>
      <c r="E288" s="137" t="n">
        <v>2</v>
      </c>
      <c r="F288" s="137" t="n">
        <v>1</v>
      </c>
      <c r="G288" s="132" t="n">
        <v>30</v>
      </c>
      <c r="H288" s="132" t="n">
        <v>7</v>
      </c>
      <c r="I288" s="127" t="n">
        <v>206.873</v>
      </c>
      <c r="J288" s="195" t="n"/>
      <c r="K288" s="140" t="n">
        <v>36202000</v>
      </c>
      <c r="L288" s="76" t="inlineStr">
        <is>
          <t>VENDIDO</t>
        </is>
      </c>
      <c r="M288" s="137" t="inlineStr">
        <is>
          <t xml:space="preserve">NO </t>
        </is>
      </c>
      <c r="N288" s="230">
        <f>K288</f>
        <v/>
      </c>
      <c r="O288" s="60" t="n"/>
      <c r="P288" s="83" t="n"/>
      <c r="Q288" s="143" t="n"/>
      <c r="R288" s="144" t="n"/>
      <c r="S288" s="203" t="inlineStr">
        <is>
          <t>Los restantes TREINTA Y DOS MILLONES DOSCIENTOS DOS MIL PESOS M/CTE ($32.202.000) serán cancelados en 10 cuotas mensuales de ($1.000.000), la primera para el 02 de FEBRERO del 2026 y las siguientes todos los días 02 de cada mes hasta el mes de noviembre. un restante de VEINTIDÓS MILLONES DOSCIENTOS DOS MIL PESOS M/CTE ($22.202.000) para el 30 de diciembre del 2026</t>
        </is>
      </c>
      <c r="T288" s="204" t="n"/>
      <c r="U288" s="72">
        <f>IF($D288="","",IF(OR($F288&gt;1,ISNUMBER(SEARCH(" Y ",$D288)),(LEN($D288)-LEN(SUBSTITUTE(UPPER($D288),"LC","")))/2&gt;1),"MÚLTIPLE","INDIVIDUAL"))</f>
        <v/>
      </c>
      <c r="V288" s="72">
        <f>IF($D288="","",IF(AND(ISNUMBER(SEARCH(" Y ",$D288)),$F288&lt;2),"REVISAR # LOTES",""))</f>
        <v/>
      </c>
      <c r="W288" s="205" t="n"/>
    </row>
    <row r="289" ht="17.25" customHeight="1" s="506">
      <c r="B289" s="43" t="n">
        <v>287</v>
      </c>
      <c r="C289" s="137" t="inlineStr">
        <is>
          <t xml:space="preserve">LA CEIBA </t>
        </is>
      </c>
      <c r="D289" s="137" t="inlineStr">
        <is>
          <t xml:space="preserve">LC2 - 30 - 8 </t>
        </is>
      </c>
      <c r="E289" s="137" t="n">
        <v>2</v>
      </c>
      <c r="F289" s="137" t="n">
        <v>1</v>
      </c>
      <c r="G289" s="132" t="n">
        <v>30</v>
      </c>
      <c r="H289" s="132" t="n">
        <v>8</v>
      </c>
      <c r="I289" s="127" t="n">
        <v>160</v>
      </c>
      <c r="J289" s="195" t="n"/>
      <c r="K289" s="140" t="n">
        <v>28000000</v>
      </c>
      <c r="L289" s="76" t="inlineStr">
        <is>
          <t>VENDIDO</t>
        </is>
      </c>
      <c r="M289" s="137" t="inlineStr">
        <is>
          <t xml:space="preserve">SI </t>
        </is>
      </c>
      <c r="N289" s="230">
        <f>K289</f>
        <v/>
      </c>
      <c r="O289" s="60" t="n"/>
      <c r="P289" s="83" t="n"/>
      <c r="Q289" s="143" t="n"/>
      <c r="R289" s="144" t="n"/>
      <c r="S289" s="203" t="n"/>
      <c r="T289" s="204" t="n"/>
      <c r="U289" s="72">
        <f>IF($D289="","",IF(OR($F289&gt;1,ISNUMBER(SEARCH(" Y ",$D289)),(LEN($D289)-LEN(SUBSTITUTE(UPPER($D289),"LC","")))/2&gt;1),"MÚLTIPLE","INDIVIDUAL"))</f>
        <v/>
      </c>
      <c r="V289" s="72">
        <f>IF($D289="","",IF(AND(ISNUMBER(SEARCH(" Y ",$D289)),$F289&lt;2),"REVISAR # LOTES",""))</f>
        <v/>
      </c>
      <c r="W289" s="205" t="n"/>
    </row>
    <row r="290">
      <c r="B290" s="43" t="n">
        <v>288</v>
      </c>
      <c r="C290" s="137" t="inlineStr">
        <is>
          <t xml:space="preserve">LA CEIBA </t>
        </is>
      </c>
      <c r="D290" s="137" t="inlineStr">
        <is>
          <t xml:space="preserve">LC2 - 30 - 9 </t>
        </is>
      </c>
      <c r="E290" s="137" t="n">
        <v>2</v>
      </c>
      <c r="F290" s="137" t="n">
        <v>1</v>
      </c>
      <c r="G290" s="132" t="n">
        <v>30</v>
      </c>
      <c r="H290" s="132" t="n">
        <v>9</v>
      </c>
      <c r="I290" s="127" t="n">
        <v>160</v>
      </c>
      <c r="J290" s="195" t="n"/>
      <c r="K290" s="140" t="n">
        <v>27000000</v>
      </c>
      <c r="L290" s="76" t="inlineStr">
        <is>
          <t>VENDIDO</t>
        </is>
      </c>
      <c r="M290" s="137" t="inlineStr">
        <is>
          <t xml:space="preserve">SI </t>
        </is>
      </c>
      <c r="N290" s="230">
        <f>K290</f>
        <v/>
      </c>
      <c r="O290" s="60" t="inlineStr">
        <is>
          <t>OK</t>
        </is>
      </c>
      <c r="P290" s="83" t="n"/>
      <c r="Q290" s="143" t="n">
        <v>0.00016</v>
      </c>
      <c r="R290" s="144" t="inlineStr">
        <is>
          <t xml:space="preserve">RUBEN FABIAN BUSTOS </t>
        </is>
      </c>
      <c r="S290" s="145" t="inlineStr">
        <is>
          <t>PAGO COMPLETO</t>
        </is>
      </c>
      <c r="T290" s="85" t="n"/>
      <c r="U290" s="72">
        <f>IF($D290="","",IF(OR($F290&gt;1,ISNUMBER(SEARCH(" Y ",$D290)),(LEN($D290)-LEN(SUBSTITUTE(UPPER($D290),"LC","")))/2&gt;1),"MÚLTIPLE","INDIVIDUAL"))</f>
        <v/>
      </c>
      <c r="V290" s="72">
        <f>IF($D290="","",IF(AND(ISNUMBER(SEARCH(" Y ",$D290)),$F290&lt;2),"REVISAR # LOTES",""))</f>
        <v/>
      </c>
    </row>
    <row r="291">
      <c r="B291" s="43" t="n">
        <v>289</v>
      </c>
      <c r="C291" s="137" t="inlineStr">
        <is>
          <t xml:space="preserve">LA CEIBA </t>
        </is>
      </c>
      <c r="D291" s="137" t="inlineStr">
        <is>
          <t xml:space="preserve">LC2 - 30 - 10 </t>
        </is>
      </c>
      <c r="E291" s="137" t="n">
        <v>2</v>
      </c>
      <c r="F291" s="137" t="n">
        <v>1</v>
      </c>
      <c r="G291" s="132" t="n">
        <v>30</v>
      </c>
      <c r="H291" s="132" t="n">
        <v>10</v>
      </c>
      <c r="I291" s="127" t="n">
        <v>160</v>
      </c>
      <c r="J291" s="195" t="n"/>
      <c r="K291" s="140" t="n">
        <v>28000000</v>
      </c>
      <c r="L291" s="76" t="inlineStr">
        <is>
          <t>VENDIDO</t>
        </is>
      </c>
      <c r="M291" s="137" t="inlineStr">
        <is>
          <t xml:space="preserve">NO </t>
        </is>
      </c>
      <c r="N291" s="230">
        <f>K291</f>
        <v/>
      </c>
      <c r="O291" s="60" t="inlineStr">
        <is>
          <t>OK</t>
        </is>
      </c>
      <c r="P291" s="83" t="n"/>
      <c r="Q291" s="143" t="n">
        <v>0.00016</v>
      </c>
      <c r="R291" s="144" t="inlineStr">
        <is>
          <t xml:space="preserve">RUBEN FABIAN BUSTOS </t>
        </is>
      </c>
      <c r="S291" s="145" t="inlineStr">
        <is>
          <t>PAGO COMPLETO</t>
        </is>
      </c>
      <c r="T291" s="85" t="n"/>
      <c r="U291" s="72">
        <f>IF($D291="","",IF(OR($F291&gt;1,ISNUMBER(SEARCH(" Y ",$D291)),(LEN($D291)-LEN(SUBSTITUTE(UPPER($D291),"LC","")))/2&gt;1),"MÚLTIPLE","INDIVIDUAL"))</f>
        <v/>
      </c>
      <c r="V291" s="72">
        <f>IF($D291="","",IF(AND(ISNUMBER(SEARCH(" Y ",$D291)),$F291&lt;2),"REVISAR # LOTES",""))</f>
        <v/>
      </c>
    </row>
    <row r="292">
      <c r="B292" s="43" t="n">
        <v>290</v>
      </c>
      <c r="C292" s="137" t="inlineStr">
        <is>
          <t xml:space="preserve">LA CEIBA </t>
        </is>
      </c>
      <c r="D292" s="137" t="inlineStr">
        <is>
          <t>LC2 - 30 - 11</t>
        </is>
      </c>
      <c r="E292" s="137" t="n">
        <v>2</v>
      </c>
      <c r="F292" s="137" t="n">
        <v>1</v>
      </c>
      <c r="G292" s="132" t="n">
        <v>30</v>
      </c>
      <c r="H292" s="132" t="n">
        <v>11</v>
      </c>
      <c r="I292" s="127" t="n">
        <v>160</v>
      </c>
      <c r="J292" s="195" t="n"/>
      <c r="K292" s="140" t="n">
        <v>28000000</v>
      </c>
      <c r="L292" s="76" t="inlineStr">
        <is>
          <t>VENDIDO</t>
        </is>
      </c>
      <c r="M292" s="137" t="inlineStr">
        <is>
          <t xml:space="preserve">SI </t>
        </is>
      </c>
      <c r="N292" s="230">
        <f>K292</f>
        <v/>
      </c>
      <c r="O292" s="60" t="n"/>
      <c r="P292" s="83" t="n"/>
      <c r="Q292" s="143" t="n"/>
      <c r="R292" s="144" t="n"/>
      <c r="S292" s="145" t="n"/>
      <c r="T292" s="85" t="n"/>
      <c r="U292" s="72">
        <f>IF($D292="","",IF(OR($F292&gt;1,ISNUMBER(SEARCH(" Y ",$D292)),(LEN($D292)-LEN(SUBSTITUTE(UPPER($D292),"LC","")))/2&gt;1),"MÚLTIPLE","INDIVIDUAL"))</f>
        <v/>
      </c>
      <c r="V292" s="72">
        <f>IF($D292="","",IF(AND(ISNUMBER(SEARCH(" Y ",$D292)),$F292&lt;2),"REVISAR # LOTES",""))</f>
        <v/>
      </c>
    </row>
    <row r="293">
      <c r="B293" s="43" t="n">
        <v>291</v>
      </c>
      <c r="C293" s="137" t="inlineStr">
        <is>
          <t xml:space="preserve">LA CEIBA </t>
        </is>
      </c>
      <c r="D293" s="137" t="inlineStr">
        <is>
          <t xml:space="preserve">LC2 - 30 - 12 </t>
        </is>
      </c>
      <c r="E293" s="137" t="n">
        <v>2</v>
      </c>
      <c r="F293" s="137" t="n">
        <v>1</v>
      </c>
      <c r="G293" s="132" t="n">
        <v>30</v>
      </c>
      <c r="H293" s="132" t="n">
        <v>12</v>
      </c>
      <c r="I293" s="127" t="n">
        <v>160</v>
      </c>
      <c r="J293" s="195" t="n"/>
      <c r="K293" s="140" t="n">
        <v>33000000</v>
      </c>
      <c r="L293" s="76" t="inlineStr">
        <is>
          <t>VENDIDO</t>
        </is>
      </c>
      <c r="M293" s="137" t="inlineStr">
        <is>
          <t xml:space="preserve">SI </t>
        </is>
      </c>
      <c r="N293" s="230">
        <f>K293</f>
        <v/>
      </c>
      <c r="O293" s="60" t="n"/>
      <c r="P293" s="83" t="n"/>
      <c r="Q293" s="143" t="n"/>
      <c r="R293" s="144" t="n"/>
      <c r="S293" s="145" t="n"/>
      <c r="T293" s="85" t="n"/>
      <c r="U293" s="72">
        <f>IF($D293="","",IF(OR($F293&gt;1,ISNUMBER(SEARCH(" Y ",$D293)),(LEN($D293)-LEN(SUBSTITUTE(UPPER($D293),"LC","")))/2&gt;1),"MÚLTIPLE","INDIVIDUAL"))</f>
        <v/>
      </c>
      <c r="V293" s="72">
        <f>IF($D293="","",IF(AND(ISNUMBER(SEARCH(" Y ",$D293)),$F293&lt;2),"REVISAR # LOTES",""))</f>
        <v/>
      </c>
    </row>
    <row r="294">
      <c r="B294" s="43" t="n">
        <v>292</v>
      </c>
      <c r="C294" s="137" t="inlineStr">
        <is>
          <t xml:space="preserve">LA CEIBA </t>
        </is>
      </c>
      <c r="D294" s="164" t="inlineStr">
        <is>
          <t xml:space="preserve">LC2 - 31 - 1 - 2 - 11 Y 12 </t>
        </is>
      </c>
      <c r="E294" s="137" t="n">
        <v>2</v>
      </c>
      <c r="F294" s="137" t="n">
        <v>4</v>
      </c>
      <c r="G294" s="132" t="n">
        <v>31</v>
      </c>
      <c r="H294" s="210" t="inlineStr">
        <is>
          <t xml:space="preserve">1 - 2 - 11 - 12 </t>
        </is>
      </c>
      <c r="I294" s="127" t="n">
        <v>640</v>
      </c>
      <c r="J294" s="195" t="n"/>
      <c r="K294" s="140" t="n">
        <v>122000000</v>
      </c>
      <c r="L294" s="76" t="inlineStr">
        <is>
          <t>VENDIDO</t>
        </is>
      </c>
      <c r="M294" s="137" t="inlineStr">
        <is>
          <t xml:space="preserve">SI </t>
        </is>
      </c>
      <c r="N294" s="230">
        <f>K294</f>
        <v/>
      </c>
      <c r="O294" s="60" t="n"/>
      <c r="P294" s="83" t="n"/>
      <c r="Q294" s="143" t="n"/>
      <c r="R294" s="144" t="n"/>
      <c r="S294" s="145" t="n"/>
      <c r="T294" s="85" t="n"/>
      <c r="U294" s="72">
        <f>IF($D294="","",IF(OR($F294&gt;1,ISNUMBER(SEARCH(" Y ",$D294)),(LEN($D294)-LEN(SUBSTITUTE(UPPER($D294),"LC","")))/2&gt;1),"MÚLTIPLE","INDIVIDUAL"))</f>
        <v/>
      </c>
      <c r="V294" s="72">
        <f>IF($D294="","",IF(AND(ISNUMBER(SEARCH(" Y ",$D294)),$F294&lt;2),"REVISAR # LOTES",""))</f>
        <v/>
      </c>
    </row>
    <row r="295">
      <c r="B295" s="43" t="n">
        <v>293</v>
      </c>
      <c r="C295" s="137" t="inlineStr">
        <is>
          <t xml:space="preserve">LA CEIBA </t>
        </is>
      </c>
      <c r="D295" s="137" t="inlineStr">
        <is>
          <t xml:space="preserve">LC2 - 31 - 3 </t>
        </is>
      </c>
      <c r="E295" s="137" t="n">
        <v>2</v>
      </c>
      <c r="F295" s="137" t="n">
        <v>1</v>
      </c>
      <c r="G295" s="132" t="n">
        <v>31</v>
      </c>
      <c r="H295" s="132" t="n">
        <v>3</v>
      </c>
      <c r="I295" s="127" t="n">
        <v>160</v>
      </c>
      <c r="J295" s="195" t="n"/>
      <c r="K295" s="140" t="n">
        <v>28000000</v>
      </c>
      <c r="L295" s="76" t="inlineStr">
        <is>
          <t>VENDIDO</t>
        </is>
      </c>
      <c r="M295" s="137" t="inlineStr">
        <is>
          <t xml:space="preserve">SI </t>
        </is>
      </c>
      <c r="N295" s="230">
        <f>K295</f>
        <v/>
      </c>
      <c r="O295" s="60" t="n"/>
      <c r="P295" s="83" t="n"/>
      <c r="Q295" s="143" t="n"/>
      <c r="R295" s="144" t="n"/>
      <c r="S295" s="145" t="n"/>
      <c r="T295" s="85" t="n"/>
      <c r="U295" s="72">
        <f>IF($D295="","",IF(OR($F295&gt;1,ISNUMBER(SEARCH(" Y ",$D295)),(LEN($D295)-LEN(SUBSTITUTE(UPPER($D295),"LC","")))/2&gt;1),"MÚLTIPLE","INDIVIDUAL"))</f>
        <v/>
      </c>
      <c r="V295" s="72">
        <f>IF($D295="","",IF(AND(ISNUMBER(SEARCH(" Y ",$D295)),$F295&lt;2),"REVISAR # LOTES",""))</f>
        <v/>
      </c>
    </row>
    <row r="296">
      <c r="B296" s="43" t="n">
        <v>294</v>
      </c>
      <c r="C296" s="137" t="inlineStr">
        <is>
          <t xml:space="preserve">LA CEIBA </t>
        </is>
      </c>
      <c r="D296" s="137" t="inlineStr">
        <is>
          <t xml:space="preserve">LC2 - 31 - 4 </t>
        </is>
      </c>
      <c r="E296" s="137" t="n">
        <v>2</v>
      </c>
      <c r="F296" s="137" t="n">
        <v>1</v>
      </c>
      <c r="G296" s="132" t="n">
        <v>31</v>
      </c>
      <c r="H296" s="132" t="n">
        <v>4</v>
      </c>
      <c r="I296" s="127" t="n">
        <v>160</v>
      </c>
      <c r="J296" s="195" t="n"/>
      <c r="K296" s="140" t="n">
        <v>25000000</v>
      </c>
      <c r="L296" s="76" t="inlineStr">
        <is>
          <t>VENDIDO</t>
        </is>
      </c>
      <c r="M296" s="137" t="inlineStr">
        <is>
          <t xml:space="preserve">SI </t>
        </is>
      </c>
      <c r="N296" s="230">
        <f>K296</f>
        <v/>
      </c>
      <c r="O296" s="60" t="n"/>
      <c r="P296" s="83" t="n"/>
      <c r="Q296" s="143" t="n"/>
      <c r="R296" s="144" t="n"/>
      <c r="S296" s="145" t="n"/>
      <c r="T296" s="85" t="n"/>
      <c r="U296" s="72">
        <f>IF($D296="","",IF(OR($F296&gt;1,ISNUMBER(SEARCH(" Y ",$D296)),(LEN($D296)-LEN(SUBSTITUTE(UPPER($D296),"LC","")))/2&gt;1),"MÚLTIPLE","INDIVIDUAL"))</f>
        <v/>
      </c>
      <c r="V296" s="72">
        <f>IF($D296="","",IF(AND(ISNUMBER(SEARCH(" Y ",$D296)),$F296&lt;2),"REVISAR # LOTES",""))</f>
        <v/>
      </c>
    </row>
    <row r="297">
      <c r="B297" s="43" t="n">
        <v>295</v>
      </c>
      <c r="C297" s="137" t="inlineStr">
        <is>
          <t xml:space="preserve">LA CEIBA </t>
        </is>
      </c>
      <c r="D297" s="137" t="inlineStr">
        <is>
          <t xml:space="preserve">LC2 - 31 - 5 </t>
        </is>
      </c>
      <c r="E297" s="137" t="n">
        <v>2</v>
      </c>
      <c r="F297" s="137" t="n">
        <v>1</v>
      </c>
      <c r="G297" s="132" t="n">
        <v>31</v>
      </c>
      <c r="H297" s="132" t="n">
        <v>5</v>
      </c>
      <c r="I297" s="127" t="n">
        <v>160</v>
      </c>
      <c r="J297" s="195" t="n"/>
      <c r="K297" s="140" t="n">
        <v>26000000</v>
      </c>
      <c r="L297" s="76" t="inlineStr">
        <is>
          <t>VENDIDO</t>
        </is>
      </c>
      <c r="M297" s="137" t="inlineStr">
        <is>
          <t xml:space="preserve">SI </t>
        </is>
      </c>
      <c r="N297" s="230">
        <f>K297</f>
        <v/>
      </c>
      <c r="O297" s="60" t="n"/>
      <c r="P297" s="83" t="n"/>
      <c r="Q297" s="143" t="n"/>
      <c r="R297" s="144" t="n"/>
      <c r="S297" s="145" t="n"/>
      <c r="T297" s="85" t="n"/>
      <c r="U297" s="72">
        <f>IF($D297="","",IF(OR($F297&gt;1,ISNUMBER(SEARCH(" Y ",$D297)),(LEN($D297)-LEN(SUBSTITUTE(UPPER($D297),"LC","")))/2&gt;1),"MÚLTIPLE","INDIVIDUAL"))</f>
        <v/>
      </c>
      <c r="V297" s="72">
        <f>IF($D297="","",IF(AND(ISNUMBER(SEARCH(" Y ",$D297)),$F297&lt;2),"REVISAR # LOTES",""))</f>
        <v/>
      </c>
    </row>
    <row r="298">
      <c r="B298" s="43" t="n">
        <v>296</v>
      </c>
      <c r="C298" s="137" t="inlineStr">
        <is>
          <t xml:space="preserve">LA CEIBA </t>
        </is>
      </c>
      <c r="D298" s="137" t="inlineStr">
        <is>
          <t xml:space="preserve">LC2 - 31 - 6 </t>
        </is>
      </c>
      <c r="E298" s="137" t="n">
        <v>2</v>
      </c>
      <c r="F298" s="137" t="n">
        <v>1</v>
      </c>
      <c r="G298" s="132" t="n">
        <v>31</v>
      </c>
      <c r="H298" s="132" t="n">
        <v>6</v>
      </c>
      <c r="I298" s="127" t="n">
        <v>191.8</v>
      </c>
      <c r="J298" s="195" t="n"/>
      <c r="K298" s="140" t="n">
        <v>33573000</v>
      </c>
      <c r="L298" s="76" t="inlineStr">
        <is>
          <t>VENDIDO</t>
        </is>
      </c>
      <c r="M298" s="137" t="inlineStr">
        <is>
          <t xml:space="preserve">NO </t>
        </is>
      </c>
      <c r="N298" s="230">
        <f>K298</f>
        <v/>
      </c>
      <c r="O298" s="60" t="n"/>
      <c r="P298" s="83" t="n"/>
      <c r="Q298" s="143" t="n"/>
      <c r="R298" s="144" t="n"/>
      <c r="S298" s="145" t="n"/>
      <c r="T298" s="85" t="n"/>
      <c r="U298" s="72">
        <f>IF($D298="","",IF(OR($F298&gt;1,ISNUMBER(SEARCH(" Y ",$D298)),(LEN($D298)-LEN(SUBSTITUTE(UPPER($D298),"LC","")))/2&gt;1),"MÚLTIPLE","INDIVIDUAL"))</f>
        <v/>
      </c>
      <c r="V298" s="72">
        <f>IF($D298="","",IF(AND(ISNUMBER(SEARCH(" Y ",$D298)),$F298&lt;2),"REVISAR # LOTES",""))</f>
        <v/>
      </c>
    </row>
    <row r="299">
      <c r="B299" s="43" t="n">
        <v>297</v>
      </c>
      <c r="C299" s="137" t="inlineStr">
        <is>
          <t xml:space="preserve">LA CEIBA </t>
        </is>
      </c>
      <c r="D299" s="137" t="inlineStr">
        <is>
          <t xml:space="preserve">LC2 - 31 - 7 </t>
        </is>
      </c>
      <c r="E299" s="137" t="n">
        <v>2</v>
      </c>
      <c r="F299" s="137" t="n">
        <v>1</v>
      </c>
      <c r="G299" s="132" t="n">
        <v>31</v>
      </c>
      <c r="H299" s="132" t="n">
        <v>7</v>
      </c>
      <c r="I299" s="127" t="n">
        <v>195.2</v>
      </c>
      <c r="J299" s="195" t="n"/>
      <c r="K299" s="140" t="n">
        <v>33573000</v>
      </c>
      <c r="L299" s="76" t="inlineStr">
        <is>
          <t>VENDIDO</t>
        </is>
      </c>
      <c r="M299" s="137" t="inlineStr">
        <is>
          <t xml:space="preserve">NO </t>
        </is>
      </c>
      <c r="N299" s="230">
        <f>K299</f>
        <v/>
      </c>
      <c r="O299" s="60" t="n"/>
      <c r="P299" s="83" t="n"/>
      <c r="Q299" s="143" t="n"/>
      <c r="R299" s="144" t="n"/>
      <c r="S299" s="145" t="n"/>
      <c r="T299" s="85" t="n"/>
      <c r="U299" s="72">
        <f>IF($D299="","",IF(OR($F299&gt;1,ISNUMBER(SEARCH(" Y ",$D299)),(LEN($D299)-LEN(SUBSTITUTE(UPPER($D299),"LC","")))/2&gt;1),"MÚLTIPLE","INDIVIDUAL"))</f>
        <v/>
      </c>
      <c r="V299" s="72">
        <f>IF($D299="","",IF(AND(ISNUMBER(SEARCH(" Y ",$D299)),$F299&lt;2),"REVISAR # LOTES",""))</f>
        <v/>
      </c>
    </row>
    <row r="300">
      <c r="B300" s="43" t="n">
        <v>298</v>
      </c>
      <c r="C300" s="137" t="inlineStr">
        <is>
          <t xml:space="preserve">LA CEIBA </t>
        </is>
      </c>
      <c r="D300" s="137" t="inlineStr">
        <is>
          <t xml:space="preserve">LC2 - 31 - 8 </t>
        </is>
      </c>
      <c r="E300" s="137" t="n">
        <v>2</v>
      </c>
      <c r="F300" s="137" t="n">
        <v>1</v>
      </c>
      <c r="G300" s="132" t="n">
        <v>31</v>
      </c>
      <c r="H300" s="132" t="n">
        <v>8</v>
      </c>
      <c r="I300" s="127" t="n">
        <v>160</v>
      </c>
      <c r="J300" s="195" t="n"/>
      <c r="K300" s="140" t="n">
        <v>26500000</v>
      </c>
      <c r="L300" s="76" t="inlineStr">
        <is>
          <t>VENDIDO</t>
        </is>
      </c>
      <c r="M300" s="137" t="inlineStr">
        <is>
          <t xml:space="preserve">SI </t>
        </is>
      </c>
      <c r="N300" s="230">
        <f>K300</f>
        <v/>
      </c>
      <c r="O300" s="60" t="n"/>
      <c r="P300" s="83" t="n"/>
      <c r="Q300" s="143" t="n"/>
      <c r="R300" s="144" t="n"/>
      <c r="S300" s="145" t="inlineStr">
        <is>
          <t>PAGO COMPLETO</t>
        </is>
      </c>
      <c r="T300" s="85" t="n"/>
      <c r="U300" s="72">
        <f>IF($D300="","",IF(OR($F300&gt;1,ISNUMBER(SEARCH(" Y ",$D300)),(LEN($D300)-LEN(SUBSTITUTE(UPPER($D300),"LC","")))/2&gt;1),"MÚLTIPLE","INDIVIDUAL"))</f>
        <v/>
      </c>
      <c r="V300" s="72">
        <f>IF($D300="","",IF(AND(ISNUMBER(SEARCH(" Y ",$D300)),$F300&lt;2),"REVISAR # LOTES",""))</f>
        <v/>
      </c>
    </row>
    <row r="301">
      <c r="B301" s="43" t="n">
        <v>299</v>
      </c>
      <c r="C301" s="137" t="inlineStr">
        <is>
          <t xml:space="preserve">LA CEIBA </t>
        </is>
      </c>
      <c r="D301" s="137" t="inlineStr">
        <is>
          <t xml:space="preserve">LC2 - 31 - 9 </t>
        </is>
      </c>
      <c r="E301" s="137" t="n">
        <v>2</v>
      </c>
      <c r="F301" s="137" t="n">
        <v>1</v>
      </c>
      <c r="G301" s="132" t="n">
        <v>31</v>
      </c>
      <c r="H301" s="132" t="n">
        <v>9</v>
      </c>
      <c r="I301" s="127" t="n">
        <v>160</v>
      </c>
      <c r="J301" s="195" t="n"/>
      <c r="K301" s="140" t="n">
        <v>28000000</v>
      </c>
      <c r="L301" s="76" t="inlineStr">
        <is>
          <t>VENDIDO</t>
        </is>
      </c>
      <c r="M301" s="137" t="inlineStr">
        <is>
          <t xml:space="preserve">SI </t>
        </is>
      </c>
      <c r="N301" s="230">
        <f>K301</f>
        <v/>
      </c>
      <c r="O301" s="60" t="n"/>
      <c r="P301" s="83" t="n"/>
      <c r="Q301" s="143" t="n"/>
      <c r="R301" s="144" t="n"/>
      <c r="S301" s="145" t="n"/>
      <c r="T301" s="85" t="n"/>
      <c r="U301" s="72">
        <f>IF($D301="","",IF(OR($F301&gt;1,ISNUMBER(SEARCH(" Y ",$D301)),(LEN($D301)-LEN(SUBSTITUTE(UPPER($D301),"LC","")))/2&gt;1),"MÚLTIPLE","INDIVIDUAL"))</f>
        <v/>
      </c>
      <c r="V301" s="72">
        <f>IF($D301="","",IF(AND(ISNUMBER(SEARCH(" Y ",$D301)),$F301&lt;2),"REVISAR # LOTES",""))</f>
        <v/>
      </c>
    </row>
    <row r="302">
      <c r="B302" s="43" t="n">
        <v>300</v>
      </c>
      <c r="C302" s="137" t="inlineStr">
        <is>
          <t xml:space="preserve">LA CEIBA </t>
        </is>
      </c>
      <c r="D302" s="137" t="inlineStr">
        <is>
          <t xml:space="preserve">LC2 - 31 - 10 </t>
        </is>
      </c>
      <c r="E302" s="137" t="n">
        <v>2</v>
      </c>
      <c r="F302" s="137" t="n">
        <v>1</v>
      </c>
      <c r="G302" s="132" t="n">
        <v>31</v>
      </c>
      <c r="H302" s="132" t="n">
        <v>10</v>
      </c>
      <c r="I302" s="127" t="n">
        <v>160</v>
      </c>
      <c r="J302" s="195" t="n"/>
      <c r="K302" s="140" t="n">
        <v>28000000</v>
      </c>
      <c r="L302" s="76" t="inlineStr">
        <is>
          <t>VENDIDO</t>
        </is>
      </c>
      <c r="M302" s="137" t="n"/>
      <c r="N302" s="230">
        <f>K302</f>
        <v/>
      </c>
      <c r="O302" s="60" t="n"/>
      <c r="P302" s="83" t="n"/>
      <c r="Q302" s="143" t="n"/>
      <c r="R302" s="144" t="n"/>
      <c r="S302" s="145" t="n"/>
      <c r="T302" s="85" t="n"/>
      <c r="U302" s="72">
        <f>IF($D302="","",IF(OR($F302&gt;1,ISNUMBER(SEARCH(" Y ",$D302)),(LEN($D302)-LEN(SUBSTITUTE(UPPER($D302),"LC","")))/2&gt;1),"MÚLTIPLE","INDIVIDUAL"))</f>
        <v/>
      </c>
      <c r="V302" s="72">
        <f>IF($D302="","",IF(AND(ISNUMBER(SEARCH(" Y ",$D302)),$F302&lt;2),"REVISAR # LOTES",""))</f>
        <v/>
      </c>
    </row>
    <row r="303">
      <c r="B303" s="43" t="n">
        <v>301</v>
      </c>
      <c r="C303" s="137" t="inlineStr">
        <is>
          <t xml:space="preserve">LA CEIBA </t>
        </is>
      </c>
      <c r="D303" s="137" t="inlineStr">
        <is>
          <t xml:space="preserve">LC2 - 32 - 1 </t>
        </is>
      </c>
      <c r="E303" s="137" t="n">
        <v>2</v>
      </c>
      <c r="F303" s="137" t="n">
        <v>1</v>
      </c>
      <c r="G303" s="132" t="n">
        <v>32</v>
      </c>
      <c r="H303" s="132" t="n">
        <v>1</v>
      </c>
      <c r="I303" s="127" t="n">
        <v>162.2</v>
      </c>
      <c r="J303" s="195" t="n"/>
      <c r="K303" s="140" t="n">
        <v>28392000</v>
      </c>
      <c r="L303" s="76" t="inlineStr">
        <is>
          <t>VENDIDO</t>
        </is>
      </c>
      <c r="M303" s="137" t="inlineStr">
        <is>
          <t xml:space="preserve">NO </t>
        </is>
      </c>
      <c r="N303" s="230">
        <f>K303</f>
        <v/>
      </c>
      <c r="O303" s="60" t="n"/>
      <c r="P303" s="83" t="n"/>
      <c r="Q303" s="143" t="n"/>
      <c r="R303" s="144" t="n"/>
      <c r="S303" s="145" t="n"/>
      <c r="T303" s="85" t="n"/>
      <c r="U303" s="72">
        <f>IF($D303="","",IF(OR($F303&gt;1,ISNUMBER(SEARCH(" Y ",$D303)),(LEN($D303)-LEN(SUBSTITUTE(UPPER($D303),"LC","")))/2&gt;1),"MÚLTIPLE","INDIVIDUAL"))</f>
        <v/>
      </c>
      <c r="V303" s="72">
        <f>IF($D303="","",IF(AND(ISNUMBER(SEARCH(" Y ",$D303)),$F303&lt;2),"REVISAR # LOTES",""))</f>
        <v/>
      </c>
    </row>
    <row r="304">
      <c r="B304" s="43" t="n">
        <v>302</v>
      </c>
      <c r="C304" s="137" t="inlineStr">
        <is>
          <t xml:space="preserve">LA CEIBA </t>
        </is>
      </c>
      <c r="D304" s="137" t="inlineStr">
        <is>
          <t xml:space="preserve">LC2 - 32 - 2 </t>
        </is>
      </c>
      <c r="E304" s="137" t="n">
        <v>2</v>
      </c>
      <c r="F304" s="137" t="n">
        <v>1</v>
      </c>
      <c r="G304" s="132" t="n">
        <v>32</v>
      </c>
      <c r="H304" s="132" t="n">
        <v>2</v>
      </c>
      <c r="I304" s="127" t="n">
        <v>160</v>
      </c>
      <c r="J304" s="195" t="n"/>
      <c r="K304" s="140" t="n">
        <v>28000000</v>
      </c>
      <c r="L304" s="76" t="inlineStr">
        <is>
          <t>VENDIDO</t>
        </is>
      </c>
      <c r="M304" s="137" t="inlineStr">
        <is>
          <t xml:space="preserve">NO </t>
        </is>
      </c>
      <c r="N304" s="230">
        <f>K304</f>
        <v/>
      </c>
      <c r="O304" s="60" t="n"/>
      <c r="P304" s="83" t="n"/>
      <c r="Q304" s="143" t="n"/>
      <c r="R304" s="144" t="n"/>
      <c r="S304" s="145" t="n"/>
      <c r="T304" s="85" t="n"/>
      <c r="U304" s="72">
        <f>IF($D304="","",IF(OR($F304&gt;1,ISNUMBER(SEARCH(" Y ",$D304)),(LEN($D304)-LEN(SUBSTITUTE(UPPER($D304),"LC","")))/2&gt;1),"MÚLTIPLE","INDIVIDUAL"))</f>
        <v/>
      </c>
      <c r="V304" s="72">
        <f>IF($D304="","",IF(AND(ISNUMBER(SEARCH(" Y ",$D304)),$F304&lt;2),"REVISAR # LOTES",""))</f>
        <v/>
      </c>
    </row>
    <row r="305">
      <c r="B305" s="43" t="n">
        <v>303</v>
      </c>
      <c r="C305" s="137" t="inlineStr">
        <is>
          <t xml:space="preserve">LA CEIBA </t>
        </is>
      </c>
      <c r="D305" s="137" t="inlineStr">
        <is>
          <t xml:space="preserve">LC2 - 32 - 3 </t>
        </is>
      </c>
      <c r="E305" s="137" t="n">
        <v>2</v>
      </c>
      <c r="F305" s="137" t="n">
        <v>1</v>
      </c>
      <c r="G305" s="132" t="n">
        <v>32</v>
      </c>
      <c r="H305" s="132" t="n">
        <v>3</v>
      </c>
      <c r="I305" s="127" t="n">
        <v>160</v>
      </c>
      <c r="J305" s="195" t="n"/>
      <c r="K305" s="140" t="n">
        <v>28000000</v>
      </c>
      <c r="L305" s="76" t="inlineStr">
        <is>
          <t>VENDIDO</t>
        </is>
      </c>
      <c r="M305" s="137" t="inlineStr">
        <is>
          <t xml:space="preserve">NO </t>
        </is>
      </c>
      <c r="N305" s="230">
        <f>K305</f>
        <v/>
      </c>
      <c r="O305" s="60" t="n"/>
      <c r="P305" s="83" t="n"/>
      <c r="Q305" s="143" t="n"/>
      <c r="R305" s="144" t="n"/>
      <c r="S305" s="145" t="n"/>
      <c r="T305" s="85" t="n"/>
      <c r="U305" s="72">
        <f>IF($D305="","",IF(OR($F305&gt;1,ISNUMBER(SEARCH(" Y ",$D305)),(LEN($D305)-LEN(SUBSTITUTE(UPPER($D305),"LC","")))/2&gt;1),"MÚLTIPLE","INDIVIDUAL"))</f>
        <v/>
      </c>
      <c r="V305" s="72">
        <f>IF($D305="","",IF(AND(ISNUMBER(SEARCH(" Y ",$D305)),$F305&lt;2),"REVISAR # LOTES",""))</f>
        <v/>
      </c>
    </row>
    <row r="306">
      <c r="B306" s="43" t="n">
        <v>304</v>
      </c>
      <c r="C306" s="137" t="inlineStr">
        <is>
          <t xml:space="preserve">LA CEIBA </t>
        </is>
      </c>
      <c r="D306" s="137" t="inlineStr">
        <is>
          <t xml:space="preserve">LC2 - 32 - 4 </t>
        </is>
      </c>
      <c r="E306" s="137" t="n">
        <v>2</v>
      </c>
      <c r="F306" s="137" t="n">
        <v>1</v>
      </c>
      <c r="G306" s="132" t="n">
        <v>32</v>
      </c>
      <c r="H306" s="132" t="n">
        <v>4</v>
      </c>
      <c r="I306" s="127" t="n">
        <v>160</v>
      </c>
      <c r="J306" s="195" t="n"/>
      <c r="K306" s="193" t="n">
        <v>28000000</v>
      </c>
      <c r="L306" s="76" t="inlineStr">
        <is>
          <t>EN NEGOCIACIÓN</t>
        </is>
      </c>
      <c r="M306" s="137" t="n"/>
      <c r="N306" s="230">
        <f>K306</f>
        <v/>
      </c>
      <c r="O306" s="60" t="n"/>
      <c r="P306" s="83" t="n"/>
      <c r="Q306" s="143" t="n"/>
      <c r="R306" s="144" t="n"/>
      <c r="S306" s="145" t="n"/>
      <c r="T306" s="85" t="n"/>
      <c r="U306" s="72">
        <f>IF($D306="","",IF(OR($F306&gt;1,ISNUMBER(SEARCH(" Y ",$D306)),(LEN($D306)-LEN(SUBSTITUTE(UPPER($D306),"LC","")))/2&gt;1),"MÚLTIPLE","INDIVIDUAL"))</f>
        <v/>
      </c>
      <c r="V306" s="72">
        <f>IF($D306="","",IF(AND(ISNUMBER(SEARCH(" Y ",$D306)),$F306&lt;2),"REVISAR # LOTES",""))</f>
        <v/>
      </c>
    </row>
    <row r="307">
      <c r="B307" s="43" t="n">
        <v>305</v>
      </c>
      <c r="C307" s="137" t="inlineStr">
        <is>
          <t xml:space="preserve">LA CEIBA </t>
        </is>
      </c>
      <c r="D307" s="137" t="inlineStr">
        <is>
          <t>LC2 - 32 - 5</t>
        </is>
      </c>
      <c r="E307" s="137" t="n">
        <v>2</v>
      </c>
      <c r="F307" s="137" t="n">
        <v>1</v>
      </c>
      <c r="G307" s="132" t="n">
        <v>32</v>
      </c>
      <c r="H307" s="132" t="n">
        <v>5</v>
      </c>
      <c r="I307" s="127" t="n">
        <v>160</v>
      </c>
      <c r="J307" s="195" t="n"/>
      <c r="K307" s="140" t="n">
        <v>28000000</v>
      </c>
      <c r="L307" s="76" t="inlineStr">
        <is>
          <t>VENDIDO</t>
        </is>
      </c>
      <c r="M307" s="137" t="inlineStr">
        <is>
          <t xml:space="preserve">SI </t>
        </is>
      </c>
      <c r="N307" s="230">
        <f>K307</f>
        <v/>
      </c>
      <c r="O307" s="60" t="n"/>
      <c r="P307" s="83" t="n"/>
      <c r="Q307" s="143" t="n"/>
      <c r="R307" s="144" t="n"/>
      <c r="S307" s="145" t="n"/>
      <c r="T307" s="85" t="n"/>
      <c r="U307" s="72">
        <f>IF($D307="","",IF(OR($F307&gt;1,ISNUMBER(SEARCH(" Y ",$D307)),(LEN($D307)-LEN(SUBSTITUTE(UPPER($D307),"LC","")))/2&gt;1),"MÚLTIPLE","INDIVIDUAL"))</f>
        <v/>
      </c>
      <c r="V307" s="72">
        <f>IF($D307="","",IF(AND(ISNUMBER(SEARCH(" Y ",$D307)),$F307&lt;2),"REVISAR # LOTES",""))</f>
        <v/>
      </c>
    </row>
    <row r="308">
      <c r="B308" s="43" t="n">
        <v>306</v>
      </c>
      <c r="C308" s="137" t="inlineStr">
        <is>
          <t xml:space="preserve">LA CEIBA </t>
        </is>
      </c>
      <c r="D308" s="137" t="inlineStr">
        <is>
          <t xml:space="preserve">LC2 - 32 - 6 </t>
        </is>
      </c>
      <c r="E308" s="137" t="n">
        <v>2</v>
      </c>
      <c r="F308" s="137" t="n">
        <v>1</v>
      </c>
      <c r="G308" s="132" t="n">
        <v>32</v>
      </c>
      <c r="H308" s="132" t="n">
        <v>6</v>
      </c>
      <c r="I308" s="127" t="n">
        <v>160</v>
      </c>
      <c r="J308" s="195" t="n"/>
      <c r="K308" s="140" t="n">
        <v>28000000</v>
      </c>
      <c r="L308" s="76" t="inlineStr">
        <is>
          <t>VENDIDO</t>
        </is>
      </c>
      <c r="M308" s="137" t="inlineStr">
        <is>
          <t xml:space="preserve">SI </t>
        </is>
      </c>
      <c r="N308" s="230">
        <f>K308</f>
        <v/>
      </c>
      <c r="O308" s="60" t="n"/>
      <c r="P308" s="83" t="n"/>
      <c r="Q308" s="143" t="n"/>
      <c r="R308" s="144" t="n"/>
      <c r="S308" s="145" t="n"/>
      <c r="T308" s="85" t="n"/>
      <c r="U308" s="72">
        <f>IF($D308="","",IF(OR($F308&gt;1,ISNUMBER(SEARCH(" Y ",$D308)),(LEN($D308)-LEN(SUBSTITUTE(UPPER($D308),"LC","")))/2&gt;1),"MÚLTIPLE","INDIVIDUAL"))</f>
        <v/>
      </c>
      <c r="V308" s="72">
        <f>IF($D308="","",IF(AND(ISNUMBER(SEARCH(" Y ",$D308)),$F308&lt;2),"REVISAR # LOTES",""))</f>
        <v/>
      </c>
    </row>
    <row r="309">
      <c r="B309" s="43" t="n">
        <v>307</v>
      </c>
      <c r="C309" s="137" t="inlineStr">
        <is>
          <t xml:space="preserve">LA CEIBA </t>
        </is>
      </c>
      <c r="D309" s="137" t="inlineStr">
        <is>
          <t xml:space="preserve">LC2 - 32 - 7 </t>
        </is>
      </c>
      <c r="E309" s="137" t="n">
        <v>2</v>
      </c>
      <c r="F309" s="137" t="n">
        <v>1</v>
      </c>
      <c r="G309" s="132" t="n">
        <v>32</v>
      </c>
      <c r="H309" s="132" t="n">
        <v>7</v>
      </c>
      <c r="I309" s="127" t="n">
        <v>160</v>
      </c>
      <c r="J309" s="195" t="n"/>
      <c r="K309" s="140" t="n">
        <v>28000000</v>
      </c>
      <c r="L309" s="76" t="inlineStr">
        <is>
          <t>VENDIDO</t>
        </is>
      </c>
      <c r="M309" s="137" t="inlineStr">
        <is>
          <t xml:space="preserve">SI </t>
        </is>
      </c>
      <c r="N309" s="230">
        <f>K309</f>
        <v/>
      </c>
      <c r="O309" s="60" t="n"/>
      <c r="P309" s="83" t="n"/>
      <c r="Q309" s="143" t="n"/>
      <c r="R309" s="144" t="n"/>
      <c r="S309" s="145" t="n"/>
      <c r="T309" s="85" t="n"/>
      <c r="U309" s="72">
        <f>IF($D309="","",IF(OR($F309&gt;1,ISNUMBER(SEARCH(" Y ",$D309)),(LEN($D309)-LEN(SUBSTITUTE(UPPER($D309),"LC","")))/2&gt;1),"MÚLTIPLE","INDIVIDUAL"))</f>
        <v/>
      </c>
      <c r="V309" s="72">
        <f>IF($D309="","",IF(AND(ISNUMBER(SEARCH(" Y ",$D309)),$F309&lt;2),"REVISAR # LOTES",""))</f>
        <v/>
      </c>
    </row>
    <row r="310">
      <c r="B310" s="43" t="n">
        <v>308</v>
      </c>
      <c r="C310" s="137" t="inlineStr">
        <is>
          <t xml:space="preserve">LA CEIBA </t>
        </is>
      </c>
      <c r="D310" s="137" t="inlineStr">
        <is>
          <t xml:space="preserve">LC2 - 32 - 8 </t>
        </is>
      </c>
      <c r="E310" s="137" t="n">
        <v>2</v>
      </c>
      <c r="F310" s="137" t="n">
        <v>1</v>
      </c>
      <c r="G310" s="132" t="n">
        <v>32</v>
      </c>
      <c r="H310" s="132" t="n">
        <v>8</v>
      </c>
      <c r="I310" s="127" t="n">
        <v>160</v>
      </c>
      <c r="J310" s="195" t="n"/>
      <c r="K310" s="140" t="n">
        <v>28000000</v>
      </c>
      <c r="L310" s="76" t="inlineStr">
        <is>
          <t>VENDIDO</t>
        </is>
      </c>
      <c r="M310" s="137" t="n"/>
      <c r="N310" s="230">
        <f>K310</f>
        <v/>
      </c>
      <c r="O310" s="60" t="n"/>
      <c r="P310" s="83" t="n"/>
      <c r="Q310" s="143" t="n"/>
      <c r="R310" s="144" t="n"/>
      <c r="S310" s="145" t="n"/>
      <c r="T310" s="85" t="n"/>
      <c r="U310" s="72">
        <f>IF($D310="","",IF(OR($F310&gt;1,ISNUMBER(SEARCH(" Y ",$D310)),(LEN($D310)-LEN(SUBSTITUTE(UPPER($D310),"LC","")))/2&gt;1),"MÚLTIPLE","INDIVIDUAL"))</f>
        <v/>
      </c>
      <c r="V310" s="72">
        <f>IF($D310="","",IF(AND(ISNUMBER(SEARCH(" Y ",$D310)),$F310&lt;2),"REVISAR # LOTES",""))</f>
        <v/>
      </c>
    </row>
    <row r="311">
      <c r="B311" s="43" t="n">
        <v>309</v>
      </c>
      <c r="C311" s="137" t="inlineStr">
        <is>
          <t xml:space="preserve">LA CEIBA </t>
        </is>
      </c>
      <c r="D311" s="137" t="inlineStr">
        <is>
          <t xml:space="preserve">LC2 - 32 - 9 </t>
        </is>
      </c>
      <c r="E311" s="137" t="n">
        <v>2</v>
      </c>
      <c r="F311" s="137" t="n">
        <v>1</v>
      </c>
      <c r="G311" s="132" t="n">
        <v>32</v>
      </c>
      <c r="H311" s="132" t="n">
        <v>9</v>
      </c>
      <c r="I311" s="127" t="n">
        <v>160</v>
      </c>
      <c r="J311" s="195" t="n"/>
      <c r="K311" s="140" t="n">
        <v>33000000</v>
      </c>
      <c r="L311" s="76" t="inlineStr">
        <is>
          <t xml:space="preserve">CEDIDO EN FORMA DE PAGO </t>
        </is>
      </c>
      <c r="M311" s="137" t="n"/>
      <c r="N311" s="230">
        <f>K311</f>
        <v/>
      </c>
      <c r="O311" s="60" t="n"/>
      <c r="P311" s="83" t="n"/>
      <c r="Q311" s="143" t="n"/>
      <c r="R311" s="144" t="n"/>
      <c r="S311" s="145" t="n"/>
      <c r="T311" s="85" t="n"/>
      <c r="U311" s="72">
        <f>IF($D311="","",IF(OR($F311&gt;1,ISNUMBER(SEARCH(" Y ",$D311)),(LEN($D311)-LEN(SUBSTITUTE(UPPER($D311),"LC","")))/2&gt;1),"MÚLTIPLE","INDIVIDUAL"))</f>
        <v/>
      </c>
      <c r="V311" s="72">
        <f>IF($D311="","",IF(AND(ISNUMBER(SEARCH(" Y ",$D311)),$F311&lt;2),"REVISAR # LOTES",""))</f>
        <v/>
      </c>
    </row>
    <row r="312">
      <c r="B312" s="43" t="n">
        <v>310</v>
      </c>
      <c r="C312" s="137" t="inlineStr">
        <is>
          <t xml:space="preserve">LA CEIBA </t>
        </is>
      </c>
      <c r="D312" s="137" t="inlineStr">
        <is>
          <t xml:space="preserve">LC2 - 32 - 10 </t>
        </is>
      </c>
      <c r="E312" s="137" t="n">
        <v>2</v>
      </c>
      <c r="F312" s="137" t="n">
        <v>1</v>
      </c>
      <c r="G312" s="132" t="n">
        <v>32</v>
      </c>
      <c r="H312" s="132" t="n">
        <v>10</v>
      </c>
      <c r="I312" s="127" t="n">
        <v>160</v>
      </c>
      <c r="J312" s="195" t="n"/>
      <c r="K312" s="140" t="n">
        <v>33000000</v>
      </c>
      <c r="L312" s="76" t="inlineStr">
        <is>
          <t xml:space="preserve">CEDIDO EN FORMA DE PAGO </t>
        </is>
      </c>
      <c r="M312" s="137" t="n"/>
      <c r="N312" s="230">
        <f>K312</f>
        <v/>
      </c>
      <c r="O312" s="60" t="n"/>
      <c r="P312" s="83" t="n"/>
      <c r="Q312" s="143" t="n"/>
      <c r="R312" s="144" t="n"/>
      <c r="S312" s="145" t="n"/>
      <c r="T312" s="85" t="n"/>
      <c r="U312" s="72">
        <f>IF($D312="","",IF(OR($F312&gt;1,ISNUMBER(SEARCH(" Y ",$D312)),(LEN($D312)-LEN(SUBSTITUTE(UPPER($D312),"LC","")))/2&gt;1),"MÚLTIPLE","INDIVIDUAL"))</f>
        <v/>
      </c>
      <c r="V312" s="72">
        <f>IF($D312="","",IF(AND(ISNUMBER(SEARCH(" Y ",$D312)),$F312&lt;2),"REVISAR # LOTES",""))</f>
        <v/>
      </c>
    </row>
    <row r="313">
      <c r="B313" s="43" t="n">
        <v>311</v>
      </c>
      <c r="C313" s="137" t="inlineStr">
        <is>
          <t xml:space="preserve">LA CEIBA </t>
        </is>
      </c>
      <c r="D313" s="137" t="inlineStr">
        <is>
          <t xml:space="preserve">LC2 - 32 - 11 </t>
        </is>
      </c>
      <c r="E313" s="137" t="n">
        <v>2</v>
      </c>
      <c r="F313" s="137" t="n">
        <v>1</v>
      </c>
      <c r="G313" s="132" t="n">
        <v>32</v>
      </c>
      <c r="H313" s="132" t="n">
        <v>11</v>
      </c>
      <c r="I313" s="127" t="n">
        <v>160</v>
      </c>
      <c r="J313" s="195" t="n"/>
      <c r="K313" s="140" t="n">
        <v>23000000</v>
      </c>
      <c r="L313" s="76" t="inlineStr">
        <is>
          <t>VENDIDO</t>
        </is>
      </c>
      <c r="M313" s="137" t="inlineStr">
        <is>
          <t xml:space="preserve">SI </t>
        </is>
      </c>
      <c r="N313" s="230">
        <f>K313</f>
        <v/>
      </c>
      <c r="O313" s="60" t="n"/>
      <c r="P313" s="83" t="n"/>
      <c r="Q313" s="143" t="n"/>
      <c r="R313" s="144" t="n"/>
      <c r="S313" s="145" t="n"/>
      <c r="T313" s="85" t="n"/>
      <c r="U313" s="72">
        <f>IF($D313="","",IF(OR($F313&gt;1,ISNUMBER(SEARCH(" Y ",$D313)),(LEN($D313)-LEN(SUBSTITUTE(UPPER($D313),"LC","")))/2&gt;1),"MÚLTIPLE","INDIVIDUAL"))</f>
        <v/>
      </c>
      <c r="V313" s="72">
        <f>IF($D313="","",IF(AND(ISNUMBER(SEARCH(" Y ",$D313)),$F313&lt;2),"REVISAR # LOTES",""))</f>
        <v/>
      </c>
    </row>
    <row r="314">
      <c r="B314" s="43" t="n">
        <v>312</v>
      </c>
      <c r="C314" s="137" t="inlineStr">
        <is>
          <t xml:space="preserve">LA CEIBA </t>
        </is>
      </c>
      <c r="D314" s="137" t="inlineStr">
        <is>
          <t xml:space="preserve">LC2 - 32 - 12 </t>
        </is>
      </c>
      <c r="E314" s="137" t="n">
        <v>2</v>
      </c>
      <c r="F314" s="137" t="n">
        <v>1</v>
      </c>
      <c r="G314" s="132" t="n">
        <v>32</v>
      </c>
      <c r="H314" s="132" t="n">
        <v>12</v>
      </c>
      <c r="I314" s="127" t="n">
        <v>160</v>
      </c>
      <c r="J314" s="195" t="n"/>
      <c r="K314" s="140" t="n">
        <v>28000000</v>
      </c>
      <c r="L314" s="76" t="inlineStr">
        <is>
          <t>VENDIDO</t>
        </is>
      </c>
      <c r="M314" s="137" t="inlineStr">
        <is>
          <t xml:space="preserve">NO </t>
        </is>
      </c>
      <c r="N314" s="230">
        <f>K314</f>
        <v/>
      </c>
      <c r="O314" s="60" t="n"/>
      <c r="P314" s="83" t="n"/>
      <c r="Q314" s="143" t="n"/>
      <c r="R314" s="144" t="n"/>
      <c r="S314" s="145" t="n"/>
      <c r="T314" s="85" t="n"/>
      <c r="U314" s="72">
        <f>IF($D314="","",IF(OR($F314&gt;1,ISNUMBER(SEARCH(" Y ",$D314)),(LEN($D314)-LEN(SUBSTITUTE(UPPER($D314),"LC","")))/2&gt;1),"MÚLTIPLE","INDIVIDUAL"))</f>
        <v/>
      </c>
      <c r="V314" s="72">
        <f>IF($D314="","",IF(AND(ISNUMBER(SEARCH(" Y ",$D314)),$F314&lt;2),"REVISAR # LOTES",""))</f>
        <v/>
      </c>
    </row>
    <row r="315">
      <c r="B315" s="43" t="n">
        <v>313</v>
      </c>
      <c r="C315" s="137" t="inlineStr">
        <is>
          <t xml:space="preserve">LA CEIBA </t>
        </is>
      </c>
      <c r="D315" s="137" t="inlineStr">
        <is>
          <t xml:space="preserve">LC2 - 32 - 13 </t>
        </is>
      </c>
      <c r="E315" s="137" t="n">
        <v>2</v>
      </c>
      <c r="F315" s="137" t="n">
        <v>1</v>
      </c>
      <c r="G315" s="132" t="n">
        <v>32</v>
      </c>
      <c r="H315" s="132" t="n">
        <v>13</v>
      </c>
      <c r="I315" s="127" t="n">
        <v>160</v>
      </c>
      <c r="J315" s="195" t="n"/>
      <c r="K315" s="140" t="n">
        <v>28000000</v>
      </c>
      <c r="L315" s="76" t="inlineStr">
        <is>
          <t>VENDIDO</t>
        </is>
      </c>
      <c r="M315" s="137" t="inlineStr">
        <is>
          <t xml:space="preserve">NO </t>
        </is>
      </c>
      <c r="N315" s="230">
        <f>K315</f>
        <v/>
      </c>
      <c r="O315" s="60" t="n"/>
      <c r="P315" s="83" t="n"/>
      <c r="Q315" s="143" t="n"/>
      <c r="R315" s="144" t="n"/>
      <c r="S315" s="145" t="n"/>
      <c r="T315" s="85" t="n"/>
      <c r="U315" s="72">
        <f>IF($D315="","",IF(OR($F315&gt;1,ISNUMBER(SEARCH(" Y ",$D315)),(LEN($D315)-LEN(SUBSTITUTE(UPPER($D315),"LC","")))/2&gt;1),"MÚLTIPLE","INDIVIDUAL"))</f>
        <v/>
      </c>
      <c r="V315" s="72">
        <f>IF($D315="","",IF(AND(ISNUMBER(SEARCH(" Y ",$D315)),$F315&lt;2),"REVISAR # LOTES",""))</f>
        <v/>
      </c>
    </row>
    <row r="316">
      <c r="B316" s="43" t="n">
        <v>314</v>
      </c>
      <c r="C316" s="137" t="inlineStr">
        <is>
          <t xml:space="preserve">LA CEIBA </t>
        </is>
      </c>
      <c r="D316" s="137" t="inlineStr">
        <is>
          <t xml:space="preserve">LC2 - 32 - 14 </t>
        </is>
      </c>
      <c r="E316" s="137" t="n">
        <v>2</v>
      </c>
      <c r="F316" s="137" t="n">
        <v>1</v>
      </c>
      <c r="G316" s="132" t="n">
        <v>32</v>
      </c>
      <c r="H316" s="132" t="n">
        <v>14</v>
      </c>
      <c r="I316" s="127" t="n">
        <v>160</v>
      </c>
      <c r="J316" s="195" t="n"/>
      <c r="K316" s="140" t="n">
        <v>28000000</v>
      </c>
      <c r="L316" s="76" t="inlineStr">
        <is>
          <t>VENDIDO</t>
        </is>
      </c>
      <c r="M316" s="137" t="inlineStr">
        <is>
          <t xml:space="preserve">SI </t>
        </is>
      </c>
      <c r="N316" s="230">
        <f>K316</f>
        <v/>
      </c>
      <c r="O316" s="60" t="n"/>
      <c r="P316" s="83" t="n"/>
      <c r="Q316" s="143" t="n"/>
      <c r="R316" s="144" t="n"/>
      <c r="S316" s="145" t="n"/>
      <c r="T316" s="85" t="n"/>
      <c r="U316" s="72">
        <f>IF($D316="","",IF(OR($F316&gt;1,ISNUMBER(SEARCH(" Y ",$D316)),(LEN($D316)-LEN(SUBSTITUTE(UPPER($D316),"LC","")))/2&gt;1),"MÚLTIPLE","INDIVIDUAL"))</f>
        <v/>
      </c>
      <c r="V316" s="72">
        <f>IF($D316="","",IF(AND(ISNUMBER(SEARCH(" Y ",$D316)),$F316&lt;2),"REVISAR # LOTES",""))</f>
        <v/>
      </c>
    </row>
    <row r="317">
      <c r="B317" s="43" t="n">
        <v>315</v>
      </c>
      <c r="C317" s="137" t="inlineStr">
        <is>
          <t xml:space="preserve">LA CEIBA </t>
        </is>
      </c>
      <c r="D317" s="216" t="inlineStr">
        <is>
          <t xml:space="preserve">LC2 - 32 - 15 </t>
        </is>
      </c>
      <c r="E317" s="137" t="n">
        <v>2</v>
      </c>
      <c r="F317" s="137" t="n">
        <v>1</v>
      </c>
      <c r="G317" s="132" t="n">
        <v>32</v>
      </c>
      <c r="H317" s="132" t="n">
        <v>15</v>
      </c>
      <c r="I317" s="127" t="n">
        <v>160</v>
      </c>
      <c r="J317" s="195" t="n"/>
      <c r="K317" s="140" t="n">
        <v>28000000</v>
      </c>
      <c r="L317" s="76" t="inlineStr">
        <is>
          <t>VENDIDO</t>
        </is>
      </c>
      <c r="M317" s="137" t="inlineStr">
        <is>
          <t xml:space="preserve">NO </t>
        </is>
      </c>
      <c r="N317" s="230">
        <f>K317</f>
        <v/>
      </c>
      <c r="O317" s="60" t="n"/>
      <c r="P317" s="83" t="n"/>
      <c r="Q317" s="143" t="n"/>
      <c r="R317" s="144" t="n"/>
      <c r="S317" s="145" t="n"/>
      <c r="T317" s="85" t="n"/>
      <c r="U317" s="72">
        <f>IF($D317="","",IF(OR($F317&gt;1,ISNUMBER(SEARCH(" Y ",$D317)),(LEN($D317)-LEN(SUBSTITUTE(UPPER($D317),"LC","")))/2&gt;1),"MÚLTIPLE","INDIVIDUAL"))</f>
        <v/>
      </c>
      <c r="V317" s="72">
        <f>IF($D317="","",IF(AND(ISNUMBER(SEARCH(" Y ",$D317)),$F317&lt;2),"REVISAR # LOTES",""))</f>
        <v/>
      </c>
    </row>
    <row r="318">
      <c r="B318" s="43" t="n">
        <v>316</v>
      </c>
      <c r="C318" s="137" t="inlineStr">
        <is>
          <t xml:space="preserve">LA CEIBA </t>
        </is>
      </c>
      <c r="D318" s="137" t="inlineStr">
        <is>
          <t>LC2 - 32 - 16 y 17</t>
        </is>
      </c>
      <c r="E318" s="137" t="n">
        <v>2</v>
      </c>
      <c r="F318" s="137" t="n">
        <v>2</v>
      </c>
      <c r="G318" s="132" t="n">
        <v>32</v>
      </c>
      <c r="H318" s="132" t="n">
        <v>16</v>
      </c>
      <c r="I318" s="127" t="n">
        <v>333002</v>
      </c>
      <c r="J318" s="195" t="n"/>
      <c r="K318" s="140" t="n">
        <v>58275350</v>
      </c>
      <c r="L318" s="76" t="inlineStr">
        <is>
          <t>VENDIDO</t>
        </is>
      </c>
      <c r="M318" s="137" t="n"/>
      <c r="N318" s="230">
        <f>K318</f>
        <v/>
      </c>
      <c r="O318" s="60" t="n"/>
      <c r="P318" s="83" t="n"/>
      <c r="Q318" s="143" t="n"/>
      <c r="R318" s="144" t="n"/>
      <c r="S318" s="145" t="n"/>
      <c r="T318" s="85" t="n"/>
      <c r="U318" s="72">
        <f>IF($D318="","",IF(OR($F318&gt;1,ISNUMBER(SEARCH(" Y ",$D318)),(LEN($D318)-LEN(SUBSTITUTE(UPPER($D318),"LC","")))/2&gt;1),"MÚLTIPLE","INDIVIDUAL"))</f>
        <v/>
      </c>
      <c r="V318" s="72">
        <f>IF($D318="","",IF(AND(ISNUMBER(SEARCH(" Y ",$D318)),$F318&lt;2),"REVISAR # LOTES",""))</f>
        <v/>
      </c>
    </row>
    <row r="319">
      <c r="B319" s="43" t="n">
        <v>317</v>
      </c>
      <c r="C319" s="137" t="inlineStr">
        <is>
          <t xml:space="preserve">LA CEIBA </t>
        </is>
      </c>
      <c r="D319" s="137" t="inlineStr">
        <is>
          <t xml:space="preserve">LC2 - 33 - 1 </t>
        </is>
      </c>
      <c r="E319" s="137" t="n">
        <v>2</v>
      </c>
      <c r="F319" s="137" t="n">
        <v>1</v>
      </c>
      <c r="G319" s="132" t="n">
        <v>33</v>
      </c>
      <c r="H319" s="132" t="n">
        <v>1</v>
      </c>
      <c r="I319" s="127" t="n">
        <v>286.1</v>
      </c>
      <c r="J319" s="195" t="n"/>
      <c r="K319" s="140" t="n">
        <v>48075000</v>
      </c>
      <c r="L319" s="76" t="inlineStr">
        <is>
          <t>VENDIDO</t>
        </is>
      </c>
      <c r="M319" s="137" t="inlineStr">
        <is>
          <t xml:space="preserve">NO </t>
        </is>
      </c>
      <c r="N319" s="230">
        <f>K319</f>
        <v/>
      </c>
      <c r="O319" s="60" t="inlineStr">
        <is>
          <t>EN TRAMITE</t>
        </is>
      </c>
      <c r="P319" s="83" t="n"/>
      <c r="Q319" s="143" t="n">
        <v>0.00028</v>
      </c>
      <c r="R319" s="144" t="inlineStr">
        <is>
          <t>JOHN ALBERTO BOHORQUEZ</t>
        </is>
      </c>
      <c r="S319" s="145" t="n"/>
      <c r="T319" s="85" t="n"/>
      <c r="U319" s="72">
        <f>IF($D319="","",IF(OR($F319&gt;1,ISNUMBER(SEARCH(" Y ",$D319)),(LEN($D319)-LEN(SUBSTITUTE(UPPER($D319),"LC","")))/2&gt;1),"MÚLTIPLE","INDIVIDUAL"))</f>
        <v/>
      </c>
      <c r="V319" s="72">
        <f>IF($D319="","",IF(AND(ISNUMBER(SEARCH(" Y ",$D319)),$F319&lt;2),"REVISAR # LOTES",""))</f>
        <v/>
      </c>
    </row>
    <row r="320">
      <c r="B320" s="43" t="n">
        <v>318</v>
      </c>
      <c r="C320" s="137" t="inlineStr">
        <is>
          <t xml:space="preserve">LA CEIBA </t>
        </is>
      </c>
      <c r="D320" s="137" t="inlineStr">
        <is>
          <t xml:space="preserve">LC2 - 33 - 2 </t>
        </is>
      </c>
      <c r="E320" s="137" t="n">
        <v>2</v>
      </c>
      <c r="F320" s="137" t="n">
        <v>1</v>
      </c>
      <c r="G320" s="132" t="n">
        <v>33</v>
      </c>
      <c r="H320" s="132" t="n">
        <v>2</v>
      </c>
      <c r="I320" s="127" t="n">
        <v>160</v>
      </c>
      <c r="J320" s="195" t="n"/>
      <c r="K320" s="140" t="n">
        <v>28000000</v>
      </c>
      <c r="L320" s="76" t="inlineStr">
        <is>
          <t>VENDIDO</t>
        </is>
      </c>
      <c r="M320" s="137" t="n"/>
      <c r="N320" s="230">
        <f>K320</f>
        <v/>
      </c>
      <c r="O320" s="60" t="n"/>
      <c r="P320" s="83" t="n"/>
      <c r="Q320" s="143" t="n"/>
      <c r="R320" s="144" t="n"/>
      <c r="S320" s="145" t="n"/>
      <c r="T320" s="85" t="n"/>
      <c r="U320" s="72">
        <f>IF($D320="","",IF(OR($F320&gt;1,ISNUMBER(SEARCH(" Y ",$D320)),(LEN($D320)-LEN(SUBSTITUTE(UPPER($D320),"LC","")))/2&gt;1),"MÚLTIPLE","INDIVIDUAL"))</f>
        <v/>
      </c>
      <c r="V320" s="72">
        <f>IF($D320="","",IF(AND(ISNUMBER(SEARCH(" Y ",$D320)),$F320&lt;2),"REVISAR # LOTES",""))</f>
        <v/>
      </c>
    </row>
    <row r="321">
      <c r="B321" s="43" t="n">
        <v>319</v>
      </c>
      <c r="C321" s="137" t="inlineStr">
        <is>
          <t xml:space="preserve">LA CEIBA </t>
        </is>
      </c>
      <c r="D321" s="137" t="inlineStr">
        <is>
          <t xml:space="preserve">LC2 - 33 - 3 </t>
        </is>
      </c>
      <c r="E321" s="137" t="n">
        <v>2</v>
      </c>
      <c r="F321" s="137" t="n">
        <v>1</v>
      </c>
      <c r="G321" s="132" t="n">
        <v>33</v>
      </c>
      <c r="H321" s="132" t="n">
        <v>3</v>
      </c>
      <c r="I321" s="127" t="n">
        <v>160</v>
      </c>
      <c r="J321" s="195" t="n"/>
      <c r="K321" s="140" t="n">
        <v>28000000</v>
      </c>
      <c r="L321" s="76" t="inlineStr">
        <is>
          <t>VENDIDO</t>
        </is>
      </c>
      <c r="M321" s="137" t="inlineStr">
        <is>
          <t xml:space="preserve">SI </t>
        </is>
      </c>
      <c r="N321" s="230">
        <f>K321</f>
        <v/>
      </c>
      <c r="O321" s="60" t="n"/>
      <c r="P321" s="83" t="n"/>
      <c r="Q321" s="143" t="n"/>
      <c r="R321" s="144" t="n"/>
      <c r="S321" s="145" t="n"/>
      <c r="T321" s="85" t="n"/>
      <c r="U321" s="72">
        <f>IF($D321="","",IF(OR($F321&gt;1,ISNUMBER(SEARCH(" Y ",$D321)),(LEN($D321)-LEN(SUBSTITUTE(UPPER($D321),"LC","")))/2&gt;1),"MÚLTIPLE","INDIVIDUAL"))</f>
        <v/>
      </c>
      <c r="V321" s="72">
        <f>IF($D321="","",IF(AND(ISNUMBER(SEARCH(" Y ",$D321)),$F321&lt;2),"REVISAR # LOTES",""))</f>
        <v/>
      </c>
    </row>
    <row r="322">
      <c r="B322" s="43" t="n">
        <v>320</v>
      </c>
      <c r="C322" s="137" t="inlineStr">
        <is>
          <t xml:space="preserve">LA CEIBA </t>
        </is>
      </c>
      <c r="D322" s="137" t="inlineStr">
        <is>
          <t xml:space="preserve">LC2 - 33 - 4 </t>
        </is>
      </c>
      <c r="E322" s="137" t="n">
        <v>2</v>
      </c>
      <c r="F322" s="137" t="n">
        <v>1</v>
      </c>
      <c r="G322" s="132" t="n">
        <v>33</v>
      </c>
      <c r="H322" s="132" t="n">
        <v>4</v>
      </c>
      <c r="I322" s="127" t="n">
        <v>160</v>
      </c>
      <c r="J322" s="195" t="n"/>
      <c r="K322" s="140" t="n">
        <v>28000000</v>
      </c>
      <c r="L322" s="76" t="inlineStr">
        <is>
          <t>VENDIDO</t>
        </is>
      </c>
      <c r="M322" s="137" t="inlineStr">
        <is>
          <t xml:space="preserve">SI </t>
        </is>
      </c>
      <c r="N322" s="230">
        <f>K322</f>
        <v/>
      </c>
      <c r="O322" s="60" t="n"/>
      <c r="P322" s="83" t="n"/>
      <c r="Q322" s="143" t="n"/>
      <c r="R322" s="144" t="n"/>
      <c r="S322" s="145" t="n"/>
      <c r="T322" s="85" t="n"/>
      <c r="U322" s="72">
        <f>IF($D322="","",IF(OR($F322&gt;1,ISNUMBER(SEARCH(" Y ",$D322)),(LEN($D322)-LEN(SUBSTITUTE(UPPER($D322),"LC","")))/2&gt;1),"MÚLTIPLE","INDIVIDUAL"))</f>
        <v/>
      </c>
      <c r="V322" s="72">
        <f>IF($D322="","",IF(AND(ISNUMBER(SEARCH(" Y ",$D322)),$F322&lt;2),"REVISAR # LOTES",""))</f>
        <v/>
      </c>
    </row>
    <row r="323">
      <c r="B323" s="43" t="n">
        <v>321</v>
      </c>
      <c r="C323" s="137" t="inlineStr">
        <is>
          <t xml:space="preserve">LA CEIBA </t>
        </is>
      </c>
      <c r="D323" s="137" t="inlineStr">
        <is>
          <t xml:space="preserve">LC2 - 33 - 5 </t>
        </is>
      </c>
      <c r="E323" s="137" t="n">
        <v>2</v>
      </c>
      <c r="F323" s="137" t="n">
        <v>1</v>
      </c>
      <c r="G323" s="132" t="n">
        <v>33</v>
      </c>
      <c r="H323" s="132" t="n">
        <v>5</v>
      </c>
      <c r="I323" s="127" t="n">
        <v>160</v>
      </c>
      <c r="J323" s="195" t="n"/>
      <c r="K323" s="140" t="n">
        <v>28000000</v>
      </c>
      <c r="L323" s="76" t="inlineStr">
        <is>
          <t>VENDIDO</t>
        </is>
      </c>
      <c r="M323" s="137" t="inlineStr">
        <is>
          <t xml:space="preserve">SI </t>
        </is>
      </c>
      <c r="N323" s="230">
        <f>K323</f>
        <v/>
      </c>
      <c r="O323" s="60" t="n"/>
      <c r="P323" s="83" t="n"/>
      <c r="Q323" s="143" t="n"/>
      <c r="R323" s="144" t="n"/>
      <c r="S323" s="145" t="n"/>
      <c r="T323" s="85" t="n"/>
      <c r="U323" s="72">
        <f>IF($D323="","",IF(OR($F323&gt;1,ISNUMBER(SEARCH(" Y ",$D323)),(LEN($D323)-LEN(SUBSTITUTE(UPPER($D323),"LC","")))/2&gt;1),"MÚLTIPLE","INDIVIDUAL"))</f>
        <v/>
      </c>
      <c r="V323" s="72">
        <f>IF($D323="","",IF(AND(ISNUMBER(SEARCH(" Y ",$D323)),$F323&lt;2),"REVISAR # LOTES",""))</f>
        <v/>
      </c>
    </row>
    <row r="324">
      <c r="B324" s="43" t="n">
        <v>322</v>
      </c>
      <c r="C324" s="137" t="inlineStr">
        <is>
          <t xml:space="preserve">LA CEIBA </t>
        </is>
      </c>
      <c r="D324" s="137" t="inlineStr">
        <is>
          <t xml:space="preserve">LC2 - 33 - 6 </t>
        </is>
      </c>
      <c r="E324" s="137" t="n">
        <v>2</v>
      </c>
      <c r="F324" s="137" t="n">
        <v>1</v>
      </c>
      <c r="G324" s="132" t="n">
        <v>33</v>
      </c>
      <c r="H324" s="132" t="n">
        <v>6</v>
      </c>
      <c r="I324" s="127" t="n">
        <v>160</v>
      </c>
      <c r="J324" s="195" t="n"/>
      <c r="K324" s="140" t="n">
        <v>28000000</v>
      </c>
      <c r="L324" s="76" t="inlineStr">
        <is>
          <t>VENDIDO</t>
        </is>
      </c>
      <c r="M324" s="137" t="inlineStr">
        <is>
          <t xml:space="preserve">SI </t>
        </is>
      </c>
      <c r="N324" s="230">
        <f>K324</f>
        <v/>
      </c>
      <c r="O324" s="60" t="n"/>
      <c r="P324" s="83" t="n"/>
      <c r="Q324" s="143" t="n"/>
      <c r="R324" s="144" t="n"/>
      <c r="S324" s="145" t="n"/>
      <c r="T324" s="85" t="n"/>
      <c r="U324" s="72">
        <f>IF($D324="","",IF(OR($F324&gt;1,ISNUMBER(SEARCH(" Y ",$D324)),(LEN($D324)-LEN(SUBSTITUTE(UPPER($D324),"LC","")))/2&gt;1),"MÚLTIPLE","INDIVIDUAL"))</f>
        <v/>
      </c>
      <c r="V324" s="72">
        <f>IF($D324="","",IF(AND(ISNUMBER(SEARCH(" Y ",$D324)),$F324&lt;2),"REVISAR # LOTES",""))</f>
        <v/>
      </c>
    </row>
    <row r="325">
      <c r="B325" s="43" t="n">
        <v>323</v>
      </c>
      <c r="C325" s="137" t="inlineStr">
        <is>
          <t xml:space="preserve">LA CEIBA </t>
        </is>
      </c>
      <c r="D325" s="137" t="inlineStr">
        <is>
          <t xml:space="preserve">LC2 - 33 - 7 </t>
        </is>
      </c>
      <c r="E325" s="137" t="n">
        <v>2</v>
      </c>
      <c r="F325" s="137" t="n">
        <v>1</v>
      </c>
      <c r="G325" s="132" t="n">
        <v>33</v>
      </c>
      <c r="H325" s="132" t="n">
        <v>7</v>
      </c>
      <c r="I325" s="127" t="n">
        <v>160</v>
      </c>
      <c r="J325" s="195" t="n"/>
      <c r="K325" s="140" t="n">
        <v>28000000</v>
      </c>
      <c r="L325" s="76" t="inlineStr">
        <is>
          <t>VENDIDO</t>
        </is>
      </c>
      <c r="M325" s="137" t="inlineStr">
        <is>
          <t xml:space="preserve">SI </t>
        </is>
      </c>
      <c r="N325" s="230">
        <f>K325</f>
        <v/>
      </c>
      <c r="O325" s="60" t="n"/>
      <c r="P325" s="83" t="n"/>
      <c r="Q325" s="143" t="n"/>
      <c r="R325" s="144" t="n"/>
      <c r="S325" s="145" t="n"/>
      <c r="T325" s="85" t="n"/>
      <c r="U325" s="72">
        <f>IF($D325="","",IF(OR($F325&gt;1,ISNUMBER(SEARCH(" Y ",$D325)),(LEN($D325)-LEN(SUBSTITUTE(UPPER($D325),"LC","")))/2&gt;1),"MÚLTIPLE","INDIVIDUAL"))</f>
        <v/>
      </c>
      <c r="V325" s="72">
        <f>IF($D325="","",IF(AND(ISNUMBER(SEARCH(" Y ",$D325)),$F325&lt;2),"REVISAR # LOTES",""))</f>
        <v/>
      </c>
    </row>
    <row r="326">
      <c r="B326" s="43" t="n">
        <v>324</v>
      </c>
      <c r="C326" s="137" t="inlineStr">
        <is>
          <t xml:space="preserve">LA CEIBA </t>
        </is>
      </c>
      <c r="D326" s="137" t="inlineStr">
        <is>
          <t xml:space="preserve">LC2 - 33 - 8 </t>
        </is>
      </c>
      <c r="E326" s="137" t="n">
        <v>2</v>
      </c>
      <c r="F326" s="137" t="n">
        <v>1</v>
      </c>
      <c r="G326" s="132" t="n">
        <v>33</v>
      </c>
      <c r="H326" s="132" t="n">
        <v>8</v>
      </c>
      <c r="I326" s="127" t="n">
        <v>160</v>
      </c>
      <c r="J326" s="195" t="n"/>
      <c r="K326" s="140" t="n">
        <v>28000000</v>
      </c>
      <c r="L326" s="76" t="inlineStr">
        <is>
          <t>VENDIDO</t>
        </is>
      </c>
      <c r="M326" s="137" t="inlineStr">
        <is>
          <t xml:space="preserve">SI </t>
        </is>
      </c>
      <c r="N326" s="230">
        <f>K326</f>
        <v/>
      </c>
      <c r="O326" s="60" t="n"/>
      <c r="P326" s="83" t="n"/>
      <c r="Q326" s="143" t="n"/>
      <c r="R326" s="144" t="n"/>
      <c r="S326" s="145" t="n"/>
      <c r="T326" s="85" t="n"/>
      <c r="U326" s="72">
        <f>IF($D326="","",IF(OR($F326&gt;1,ISNUMBER(SEARCH(" Y ",$D326)),(LEN($D326)-LEN(SUBSTITUTE(UPPER($D326),"LC","")))/2&gt;1),"MÚLTIPLE","INDIVIDUAL"))</f>
        <v/>
      </c>
      <c r="V326" s="72">
        <f>IF($D326="","",IF(AND(ISNUMBER(SEARCH(" Y ",$D326)),$F326&lt;2),"REVISAR # LOTES",""))</f>
        <v/>
      </c>
    </row>
    <row r="327">
      <c r="B327" s="43" t="n">
        <v>325</v>
      </c>
      <c r="C327" s="137" t="inlineStr">
        <is>
          <t xml:space="preserve">LA CEIBA </t>
        </is>
      </c>
      <c r="D327" s="137" t="inlineStr">
        <is>
          <t xml:space="preserve">LC2 - 33 - 9 </t>
        </is>
      </c>
      <c r="E327" s="137" t="n">
        <v>2</v>
      </c>
      <c r="F327" s="137" t="n">
        <v>1</v>
      </c>
      <c r="G327" s="132" t="n">
        <v>33</v>
      </c>
      <c r="H327" s="132" t="n">
        <v>9</v>
      </c>
      <c r="I327" s="127" t="n">
        <v>160</v>
      </c>
      <c r="J327" s="195" t="n"/>
      <c r="K327" s="140" t="n">
        <v>31000000</v>
      </c>
      <c r="L327" s="76" t="inlineStr">
        <is>
          <t>VENDIDO</t>
        </is>
      </c>
      <c r="M327" s="137" t="inlineStr">
        <is>
          <t xml:space="preserve">NO </t>
        </is>
      </c>
      <c r="N327" s="230">
        <f>K327</f>
        <v/>
      </c>
      <c r="O327" s="60" t="inlineStr">
        <is>
          <t>OK</t>
        </is>
      </c>
      <c r="P327" s="83" t="n"/>
      <c r="Q327" s="143" t="n">
        <v>0.00016</v>
      </c>
      <c r="R327" s="144" t="inlineStr">
        <is>
          <t xml:space="preserve">RUBEN FABIAN BUSTOS </t>
        </is>
      </c>
      <c r="S327" s="145" t="n"/>
      <c r="T327" s="85" t="n"/>
      <c r="U327" s="72">
        <f>IF($D327="","",IF(OR($F327&gt;1,ISNUMBER(SEARCH(" Y ",$D327)),(LEN($D327)-LEN(SUBSTITUTE(UPPER($D327),"LC","")))/2&gt;1),"MÚLTIPLE","INDIVIDUAL"))</f>
        <v/>
      </c>
      <c r="V327" s="72">
        <f>IF($D327="","",IF(AND(ISNUMBER(SEARCH(" Y ",$D327)),$F327&lt;2),"REVISAR # LOTES",""))</f>
        <v/>
      </c>
    </row>
    <row r="328">
      <c r="B328" s="43" t="n">
        <v>326</v>
      </c>
      <c r="C328" s="137" t="inlineStr">
        <is>
          <t xml:space="preserve">LA CEIBA </t>
        </is>
      </c>
      <c r="D328" s="137" t="inlineStr">
        <is>
          <t xml:space="preserve">LC2 - 33 - 10 </t>
        </is>
      </c>
      <c r="E328" s="137" t="n">
        <v>2</v>
      </c>
      <c r="F328" s="137" t="n">
        <v>1</v>
      </c>
      <c r="G328" s="132" t="n">
        <v>33</v>
      </c>
      <c r="H328" s="132" t="n">
        <v>10</v>
      </c>
      <c r="I328" s="127" t="n">
        <v>160</v>
      </c>
      <c r="J328" s="195" t="n"/>
      <c r="K328" s="140" t="n">
        <v>33000000</v>
      </c>
      <c r="L328" s="76" t="inlineStr">
        <is>
          <t>VENDIDO</t>
        </is>
      </c>
      <c r="M328" s="137" t="inlineStr">
        <is>
          <t xml:space="preserve">SI </t>
        </is>
      </c>
      <c r="N328" s="230">
        <f>K328</f>
        <v/>
      </c>
      <c r="O328" s="60" t="n"/>
      <c r="P328" s="83" t="n"/>
      <c r="Q328" s="143" t="n"/>
      <c r="R328" s="144" t="n"/>
      <c r="S328" s="145" t="n"/>
      <c r="T328" s="85" t="n"/>
      <c r="U328" s="72">
        <f>IF($D328="","",IF(OR($F328&gt;1,ISNUMBER(SEARCH(" Y ",$D328)),(LEN($D328)-LEN(SUBSTITUTE(UPPER($D328),"LC","")))/2&gt;1),"MÚLTIPLE","INDIVIDUAL"))</f>
        <v/>
      </c>
      <c r="V328" s="72">
        <f>IF($D328="","",IF(AND(ISNUMBER(SEARCH(" Y ",$D328)),$F328&lt;2),"REVISAR # LOTES",""))</f>
        <v/>
      </c>
    </row>
    <row r="329">
      <c r="B329" s="43" t="n">
        <v>327</v>
      </c>
      <c r="C329" s="137" t="inlineStr">
        <is>
          <t xml:space="preserve">LA CEIBA </t>
        </is>
      </c>
      <c r="D329" s="137" t="inlineStr">
        <is>
          <t xml:space="preserve">LC2 - 33 - 11 </t>
        </is>
      </c>
      <c r="E329" s="137" t="n">
        <v>2</v>
      </c>
      <c r="F329" s="137" t="n">
        <v>1</v>
      </c>
      <c r="G329" s="132" t="n">
        <v>33</v>
      </c>
      <c r="H329" s="132" t="n">
        <v>11</v>
      </c>
      <c r="I329" s="127" t="n">
        <v>160</v>
      </c>
      <c r="J329" s="195" t="n"/>
      <c r="K329" s="140" t="n">
        <v>28000000</v>
      </c>
      <c r="L329" s="76" t="inlineStr">
        <is>
          <t>VENDIDO</t>
        </is>
      </c>
      <c r="M329" s="137" t="inlineStr">
        <is>
          <t xml:space="preserve">SI </t>
        </is>
      </c>
      <c r="N329" s="230">
        <f>K329</f>
        <v/>
      </c>
      <c r="O329" s="60" t="n"/>
      <c r="P329" s="83" t="n"/>
      <c r="Q329" s="143" t="n"/>
      <c r="R329" s="144" t="n"/>
      <c r="S329" s="145" t="n"/>
      <c r="T329" s="85" t="n"/>
      <c r="U329" s="72">
        <f>IF($D329="","",IF(OR($F329&gt;1,ISNUMBER(SEARCH(" Y ",$D329)),(LEN($D329)-LEN(SUBSTITUTE(UPPER($D329),"LC","")))/2&gt;1),"MÚLTIPLE","INDIVIDUAL"))</f>
        <v/>
      </c>
      <c r="V329" s="72">
        <f>IF($D329="","",IF(AND(ISNUMBER(SEARCH(" Y ",$D329)),$F329&lt;2),"REVISAR # LOTES",""))</f>
        <v/>
      </c>
    </row>
    <row r="330">
      <c r="B330" s="43" t="n">
        <v>328</v>
      </c>
      <c r="C330" s="137" t="inlineStr">
        <is>
          <t xml:space="preserve">LA CEIBA </t>
        </is>
      </c>
      <c r="D330" s="137" t="inlineStr">
        <is>
          <t xml:space="preserve">LC2 - 33 - 12 </t>
        </is>
      </c>
      <c r="E330" s="137" t="n">
        <v>2</v>
      </c>
      <c r="F330" s="137" t="n">
        <v>1</v>
      </c>
      <c r="G330" s="132" t="n">
        <v>33</v>
      </c>
      <c r="H330" s="132" t="n">
        <v>12</v>
      </c>
      <c r="I330" s="127" t="n">
        <v>160</v>
      </c>
      <c r="J330" s="195" t="n"/>
      <c r="K330" s="140" t="n">
        <v>28000000</v>
      </c>
      <c r="L330" s="76" t="inlineStr">
        <is>
          <t>VENDIDO</t>
        </is>
      </c>
      <c r="M330" s="137" t="inlineStr">
        <is>
          <t xml:space="preserve">SI </t>
        </is>
      </c>
      <c r="N330" s="230">
        <f>K330</f>
        <v/>
      </c>
      <c r="O330" s="60" t="n"/>
      <c r="P330" s="83" t="n"/>
      <c r="Q330" s="143" t="n"/>
      <c r="R330" s="144" t="n"/>
      <c r="S330" s="145" t="n"/>
      <c r="T330" s="85" t="n"/>
      <c r="U330" s="72">
        <f>IF($D330="","",IF(OR($F330&gt;1,ISNUMBER(SEARCH(" Y ",$D330)),(LEN($D330)-LEN(SUBSTITUTE(UPPER($D330),"LC","")))/2&gt;1),"MÚLTIPLE","INDIVIDUAL"))</f>
        <v/>
      </c>
      <c r="V330" s="72">
        <f>IF($D330="","",IF(AND(ISNUMBER(SEARCH(" Y ",$D330)),$F330&lt;2),"REVISAR # LOTES",""))</f>
        <v/>
      </c>
    </row>
    <row r="331">
      <c r="B331" s="43" t="n">
        <v>329</v>
      </c>
      <c r="C331" s="137" t="inlineStr">
        <is>
          <t xml:space="preserve">LA CEIBA </t>
        </is>
      </c>
      <c r="D331" s="137" t="inlineStr">
        <is>
          <t>LC2 - 33 - 13</t>
        </is>
      </c>
      <c r="E331" s="137" t="n">
        <v>2</v>
      </c>
      <c r="F331" s="137" t="n">
        <v>1</v>
      </c>
      <c r="G331" s="132" t="n">
        <v>33</v>
      </c>
      <c r="H331" s="132" t="n">
        <v>13</v>
      </c>
      <c r="I331" s="127" t="n">
        <v>160</v>
      </c>
      <c r="J331" s="195" t="n"/>
      <c r="K331" s="140" t="n">
        <v>28000000</v>
      </c>
      <c r="L331" s="76" t="inlineStr">
        <is>
          <t>VENDIDO</t>
        </is>
      </c>
      <c r="M331" s="137" t="inlineStr">
        <is>
          <t xml:space="preserve">SI </t>
        </is>
      </c>
      <c r="N331" s="230">
        <f>K331</f>
        <v/>
      </c>
      <c r="O331" s="60" t="n"/>
      <c r="P331" s="83" t="n"/>
      <c r="Q331" s="143" t="n"/>
      <c r="R331" s="144" t="n"/>
      <c r="S331" s="145" t="n"/>
      <c r="T331" s="85" t="n"/>
      <c r="U331" s="72">
        <f>IF($D331="","",IF(OR($F331&gt;1,ISNUMBER(SEARCH(" Y ",$D331)),(LEN($D331)-LEN(SUBSTITUTE(UPPER($D331),"LC","")))/2&gt;1),"MÚLTIPLE","INDIVIDUAL"))</f>
        <v/>
      </c>
      <c r="V331" s="72">
        <f>IF($D331="","",IF(AND(ISNUMBER(SEARCH(" Y ",$D331)),$F331&lt;2),"REVISAR # LOTES",""))</f>
        <v/>
      </c>
    </row>
    <row r="332">
      <c r="B332" s="43" t="n">
        <v>330</v>
      </c>
      <c r="C332" s="137" t="inlineStr">
        <is>
          <t xml:space="preserve">LA CEIBA </t>
        </is>
      </c>
      <c r="D332" s="137" t="inlineStr">
        <is>
          <t xml:space="preserve">LC2 - 33 - 14 </t>
        </is>
      </c>
      <c r="E332" s="137" t="n">
        <v>2</v>
      </c>
      <c r="F332" s="137" t="n">
        <v>1</v>
      </c>
      <c r="G332" s="132" t="n">
        <v>33</v>
      </c>
      <c r="H332" s="132" t="n">
        <v>14</v>
      </c>
      <c r="I332" s="127" t="n">
        <v>162.241</v>
      </c>
      <c r="J332" s="195" t="n"/>
      <c r="K332" s="140" t="n">
        <v>28000000</v>
      </c>
      <c r="L332" s="76" t="inlineStr">
        <is>
          <t>VENDIDO</t>
        </is>
      </c>
      <c r="M332" s="137" t="n"/>
      <c r="N332" s="230">
        <f>K332</f>
        <v/>
      </c>
      <c r="O332" s="60" t="n"/>
      <c r="P332" s="83" t="n"/>
      <c r="Q332" s="143" t="n"/>
      <c r="R332" s="144" t="n"/>
      <c r="S332" s="145" t="n"/>
      <c r="T332" s="85" t="n"/>
      <c r="U332" s="72">
        <f>IF($D332="","",IF(OR($F332&gt;1,ISNUMBER(SEARCH(" Y ",$D332)),(LEN($D332)-LEN(SUBSTITUTE(UPPER($D332),"LC","")))/2&gt;1),"MÚLTIPLE","INDIVIDUAL"))</f>
        <v/>
      </c>
      <c r="V332" s="72">
        <f>IF($D332="","",IF(AND(ISNUMBER(SEARCH(" Y ",$D332)),$F332&lt;2),"REVISAR # LOTES",""))</f>
        <v/>
      </c>
    </row>
    <row r="333">
      <c r="B333" s="43" t="n">
        <v>331</v>
      </c>
      <c r="C333" s="137" t="inlineStr">
        <is>
          <t xml:space="preserve">LA CEIBA </t>
        </is>
      </c>
      <c r="D333" s="137" t="inlineStr">
        <is>
          <t xml:space="preserve">LC2 - 33 - 15 </t>
        </is>
      </c>
      <c r="E333" s="137" t="n">
        <v>2</v>
      </c>
      <c r="F333" s="137" t="n">
        <v>1</v>
      </c>
      <c r="G333" s="132" t="n">
        <v>33</v>
      </c>
      <c r="H333" s="132" t="n">
        <v>15</v>
      </c>
      <c r="I333" s="127" t="n">
        <v>160</v>
      </c>
      <c r="J333" s="195" t="n"/>
      <c r="K333" s="140" t="n">
        <v>27000000</v>
      </c>
      <c r="L333" s="76" t="inlineStr">
        <is>
          <t>VENDIDO</t>
        </is>
      </c>
      <c r="M333" s="137" t="inlineStr">
        <is>
          <t xml:space="preserve">NO </t>
        </is>
      </c>
      <c r="N333" s="230">
        <f>K333</f>
        <v/>
      </c>
      <c r="O333" s="60" t="n"/>
      <c r="P333" s="83" t="n"/>
      <c r="Q333" s="143" t="n"/>
      <c r="R333" s="144" t="n"/>
      <c r="S333" s="145" t="n"/>
      <c r="T333" s="85" t="n"/>
      <c r="U333" s="72">
        <f>IF($D333="","",IF(OR($F333&gt;1,ISNUMBER(SEARCH(" Y ",$D333)),(LEN($D333)-LEN(SUBSTITUTE(UPPER($D333),"LC","")))/2&gt;1),"MÚLTIPLE","INDIVIDUAL"))</f>
        <v/>
      </c>
      <c r="V333" s="72">
        <f>IF($D333="","",IF(AND(ISNUMBER(SEARCH(" Y ",$D333)),$F333&lt;2),"REVISAR # LOTES",""))</f>
        <v/>
      </c>
    </row>
    <row r="334">
      <c r="B334" s="43" t="n">
        <v>332</v>
      </c>
      <c r="C334" s="137" t="inlineStr">
        <is>
          <t xml:space="preserve">LA CEIBA </t>
        </is>
      </c>
      <c r="D334" s="137" t="inlineStr">
        <is>
          <t xml:space="preserve">LC2 - 33 - 16 </t>
        </is>
      </c>
      <c r="E334" s="137" t="n">
        <v>2</v>
      </c>
      <c r="F334" s="137" t="n">
        <v>1</v>
      </c>
      <c r="G334" s="132" t="n">
        <v>33</v>
      </c>
      <c r="H334" s="132" t="n">
        <v>16</v>
      </c>
      <c r="I334" s="127" t="n">
        <v>160</v>
      </c>
      <c r="J334" s="195" t="n"/>
      <c r="K334" s="140" t="n">
        <v>28000000</v>
      </c>
      <c r="L334" s="76" t="inlineStr">
        <is>
          <t>VENDIDO</t>
        </is>
      </c>
      <c r="M334" s="137" t="inlineStr">
        <is>
          <t xml:space="preserve">NO </t>
        </is>
      </c>
      <c r="N334" s="230">
        <f>K334</f>
        <v/>
      </c>
      <c r="O334" s="60" t="n"/>
      <c r="P334" s="83" t="n"/>
      <c r="Q334" s="143" t="n"/>
      <c r="R334" s="144" t="n"/>
      <c r="S334" s="145" t="n"/>
      <c r="T334" s="85" t="n"/>
      <c r="U334" s="72">
        <f>IF($D334="","",IF(OR($F334&gt;1,ISNUMBER(SEARCH(" Y ",$D334)),(LEN($D334)-LEN(SUBSTITUTE(UPPER($D334),"LC","")))/2&gt;1),"MÚLTIPLE","INDIVIDUAL"))</f>
        <v/>
      </c>
      <c r="V334" s="72">
        <f>IF($D334="","",IF(AND(ISNUMBER(SEARCH(" Y ",$D334)),$F334&lt;2),"REVISAR # LOTES",""))</f>
        <v/>
      </c>
    </row>
    <row r="335">
      <c r="B335" s="43" t="n">
        <v>333</v>
      </c>
      <c r="C335" s="137" t="inlineStr">
        <is>
          <t xml:space="preserve">LA CEIBA </t>
        </is>
      </c>
      <c r="D335" s="137" t="inlineStr">
        <is>
          <t xml:space="preserve">LC2 - 33 - 17 </t>
        </is>
      </c>
      <c r="E335" s="137" t="n">
        <v>2</v>
      </c>
      <c r="F335" s="137" t="n">
        <v>1</v>
      </c>
      <c r="G335" s="132" t="n">
        <v>33</v>
      </c>
      <c r="H335" s="132" t="n">
        <v>17</v>
      </c>
      <c r="I335" s="127" t="n">
        <v>160</v>
      </c>
      <c r="J335" s="195" t="n"/>
      <c r="K335" s="140" t="n">
        <v>28000000</v>
      </c>
      <c r="L335" s="76" t="inlineStr">
        <is>
          <t>VENDIDO</t>
        </is>
      </c>
      <c r="M335" s="137" t="inlineStr">
        <is>
          <t xml:space="preserve">NO </t>
        </is>
      </c>
      <c r="N335" s="230">
        <f>K335</f>
        <v/>
      </c>
      <c r="O335" s="60" t="n"/>
      <c r="P335" s="83" t="n"/>
      <c r="Q335" s="143" t="n"/>
      <c r="R335" s="144" t="n"/>
      <c r="S335" s="145" t="n"/>
      <c r="T335" s="85" t="n"/>
      <c r="U335" s="72">
        <f>IF($D335="","",IF(OR($F335&gt;1,ISNUMBER(SEARCH(" Y ",$D335)),(LEN($D335)-LEN(SUBSTITUTE(UPPER($D335),"LC","")))/2&gt;1),"MÚLTIPLE","INDIVIDUAL"))</f>
        <v/>
      </c>
      <c r="V335" s="72">
        <f>IF($D335="","",IF(AND(ISNUMBER(SEARCH(" Y ",$D335)),$F335&lt;2),"REVISAR # LOTES",""))</f>
        <v/>
      </c>
    </row>
    <row r="336">
      <c r="B336" s="43" t="n">
        <v>334</v>
      </c>
      <c r="C336" s="137" t="inlineStr">
        <is>
          <t xml:space="preserve">LA CEIBA </t>
        </is>
      </c>
      <c r="D336" s="164" t="inlineStr">
        <is>
          <t xml:space="preserve">LC2 - 33 - 18 Y 19 </t>
        </is>
      </c>
      <c r="E336" s="137" t="n">
        <v>2</v>
      </c>
      <c r="F336" s="137" t="n">
        <v>2</v>
      </c>
      <c r="G336" s="132" t="n">
        <v>33</v>
      </c>
      <c r="H336" s="132" t="inlineStr">
        <is>
          <t>18 - 19</t>
        </is>
      </c>
      <c r="I336" s="127" t="n">
        <v>293.852</v>
      </c>
      <c r="J336" s="195" t="n"/>
      <c r="K336" s="140" t="n">
        <v>51424000</v>
      </c>
      <c r="L336" s="76" t="inlineStr">
        <is>
          <t>VENDIDO</t>
        </is>
      </c>
      <c r="M336" s="137" t="inlineStr">
        <is>
          <t xml:space="preserve">SI </t>
        </is>
      </c>
      <c r="N336" s="230">
        <f>K336</f>
        <v/>
      </c>
      <c r="O336" s="60" t="n"/>
      <c r="P336" s="83" t="n"/>
      <c r="Q336" s="143" t="n"/>
      <c r="R336" s="144" t="n"/>
      <c r="S336" s="145" t="n"/>
      <c r="T336" s="85" t="n"/>
      <c r="U336" s="72">
        <f>IF($D336="","",IF(OR($F336&gt;1,ISNUMBER(SEARCH(" Y ",$D336)),(LEN($D336)-LEN(SUBSTITUTE(UPPER($D336),"LC","")))/2&gt;1),"MÚLTIPLE","INDIVIDUAL"))</f>
        <v/>
      </c>
      <c r="V336" s="72">
        <f>IF($D336="","",IF(AND(ISNUMBER(SEARCH(" Y ",$D336)),$F336&lt;2),"REVISAR # LOTES",""))</f>
        <v/>
      </c>
    </row>
    <row r="337">
      <c r="B337" s="43" t="n">
        <v>335</v>
      </c>
      <c r="C337" s="137" t="inlineStr">
        <is>
          <t xml:space="preserve">LA CEIBA </t>
        </is>
      </c>
      <c r="D337" s="137" t="inlineStr">
        <is>
          <t>LC2 - 34 - 1</t>
        </is>
      </c>
      <c r="E337" s="137" t="n">
        <v>2</v>
      </c>
      <c r="F337" s="137" t="n">
        <v>1</v>
      </c>
      <c r="G337" s="132" t="n">
        <v>34</v>
      </c>
      <c r="H337" s="132" t="n">
        <v>1</v>
      </c>
      <c r="I337" s="127" t="n">
        <v>160</v>
      </c>
      <c r="J337" s="195" t="n"/>
      <c r="K337" s="140" t="n">
        <v>33000000</v>
      </c>
      <c r="L337" s="76" t="inlineStr">
        <is>
          <t>VENDIDO</t>
        </is>
      </c>
      <c r="M337" s="137" t="inlineStr">
        <is>
          <t xml:space="preserve">NO </t>
        </is>
      </c>
      <c r="N337" s="230">
        <f>K337</f>
        <v/>
      </c>
      <c r="O337" s="60" t="n"/>
      <c r="P337" s="83" t="n"/>
      <c r="Q337" s="143" t="n"/>
      <c r="R337" s="144" t="n"/>
      <c r="S337" s="145" t="n"/>
      <c r="T337" s="85" t="n"/>
      <c r="U337" s="72">
        <f>IF($D337="","",IF(OR($F337&gt;1,ISNUMBER(SEARCH(" Y ",$D337)),(LEN($D337)-LEN(SUBSTITUTE(UPPER($D337),"LC","")))/2&gt;1),"MÚLTIPLE","INDIVIDUAL"))</f>
        <v/>
      </c>
      <c r="V337" s="72">
        <f>IF($D337="","",IF(AND(ISNUMBER(SEARCH(" Y ",$D337)),$F337&lt;2),"REVISAR # LOTES",""))</f>
        <v/>
      </c>
    </row>
    <row r="338">
      <c r="B338" s="43" t="n">
        <v>336</v>
      </c>
      <c r="C338" s="137" t="inlineStr">
        <is>
          <t xml:space="preserve">LA CEIBA </t>
        </is>
      </c>
      <c r="D338" s="137" t="inlineStr">
        <is>
          <t>LC2 - 34 - 2</t>
        </is>
      </c>
      <c r="E338" s="137" t="n">
        <v>2</v>
      </c>
      <c r="F338" s="137" t="n">
        <v>1</v>
      </c>
      <c r="G338" s="132" t="n">
        <v>34</v>
      </c>
      <c r="H338" s="132" t="n">
        <v>2</v>
      </c>
      <c r="I338" s="127" t="n">
        <v>160</v>
      </c>
      <c r="J338" s="195" t="n"/>
      <c r="K338" s="140" t="n">
        <v>28000000</v>
      </c>
      <c r="L338" s="76" t="inlineStr">
        <is>
          <t>VENDIDO</t>
        </is>
      </c>
      <c r="M338" s="137" t="inlineStr">
        <is>
          <t xml:space="preserve">SI </t>
        </is>
      </c>
      <c r="N338" s="230">
        <f>K338</f>
        <v/>
      </c>
      <c r="O338" s="60" t="n"/>
      <c r="P338" s="83" t="n"/>
      <c r="Q338" s="143" t="n"/>
      <c r="R338" s="144" t="n"/>
      <c r="S338" s="145" t="n"/>
      <c r="T338" s="85" t="n"/>
      <c r="U338" s="72">
        <f>IF($D338="","",IF(OR($F338&gt;1,ISNUMBER(SEARCH(" Y ",$D338)),(LEN($D338)-LEN(SUBSTITUTE(UPPER($D338),"LC","")))/2&gt;1),"MÚLTIPLE","INDIVIDUAL"))</f>
        <v/>
      </c>
      <c r="V338" s="72">
        <f>IF($D338="","",IF(AND(ISNUMBER(SEARCH(" Y ",$D338)),$F338&lt;2),"REVISAR # LOTES",""))</f>
        <v/>
      </c>
    </row>
    <row r="339">
      <c r="B339" s="43" t="n">
        <v>337</v>
      </c>
      <c r="C339" s="137" t="inlineStr">
        <is>
          <t xml:space="preserve">LA CEIBA </t>
        </is>
      </c>
      <c r="D339" s="137" t="inlineStr">
        <is>
          <t xml:space="preserve">LC2 - 34 - 3 </t>
        </is>
      </c>
      <c r="E339" s="137" t="n">
        <v>2</v>
      </c>
      <c r="F339" s="137" t="n">
        <v>1</v>
      </c>
      <c r="G339" s="132" t="n">
        <v>34</v>
      </c>
      <c r="H339" s="132" t="n">
        <v>3</v>
      </c>
      <c r="I339" s="127" t="n">
        <v>160</v>
      </c>
      <c r="J339" s="195" t="n"/>
      <c r="K339" s="140" t="n">
        <v>28000000</v>
      </c>
      <c r="L339" s="76" t="inlineStr">
        <is>
          <t>VENDIDO</t>
        </is>
      </c>
      <c r="M339" s="137" t="inlineStr">
        <is>
          <t xml:space="preserve">SI </t>
        </is>
      </c>
      <c r="N339" s="230">
        <f>K339</f>
        <v/>
      </c>
      <c r="O339" s="60" t="n"/>
      <c r="P339" s="83" t="n"/>
      <c r="Q339" s="143" t="n"/>
      <c r="R339" s="144" t="n"/>
      <c r="S339" s="145" t="n"/>
      <c r="T339" s="85" t="n"/>
      <c r="U339" s="72">
        <f>IF($D339="","",IF(OR($F339&gt;1,ISNUMBER(SEARCH(" Y ",$D339)),(LEN($D339)-LEN(SUBSTITUTE(UPPER($D339),"LC","")))/2&gt;1),"MÚLTIPLE","INDIVIDUAL"))</f>
        <v/>
      </c>
      <c r="V339" s="72">
        <f>IF($D339="","",IF(AND(ISNUMBER(SEARCH(" Y ",$D339)),$F339&lt;2),"REVISAR # LOTES",""))</f>
        <v/>
      </c>
    </row>
    <row r="340">
      <c r="B340" s="43" t="n">
        <v>338</v>
      </c>
      <c r="C340" s="137" t="inlineStr">
        <is>
          <t xml:space="preserve">LA CEIBA </t>
        </is>
      </c>
      <c r="D340" s="137" t="inlineStr">
        <is>
          <t xml:space="preserve">LC2 - 34 - 4 </t>
        </is>
      </c>
      <c r="E340" s="137" t="n">
        <v>2</v>
      </c>
      <c r="F340" s="137" t="n">
        <v>1</v>
      </c>
      <c r="G340" s="132" t="n">
        <v>34</v>
      </c>
      <c r="H340" s="132" t="n">
        <v>4</v>
      </c>
      <c r="I340" s="127" t="n">
        <v>160</v>
      </c>
      <c r="J340" s="195" t="n"/>
      <c r="K340" s="140" t="n">
        <v>28000000</v>
      </c>
      <c r="L340" s="76" t="inlineStr">
        <is>
          <t>VENDIDO</t>
        </is>
      </c>
      <c r="M340" s="137" t="inlineStr">
        <is>
          <t xml:space="preserve">SI </t>
        </is>
      </c>
      <c r="N340" s="230">
        <f>K340</f>
        <v/>
      </c>
      <c r="O340" s="60" t="n"/>
      <c r="P340" s="83" t="n"/>
      <c r="Q340" s="143" t="n"/>
      <c r="R340" s="144" t="n"/>
      <c r="S340" s="145" t="n"/>
      <c r="T340" s="85" t="n"/>
      <c r="U340" s="72">
        <f>IF($D340="","",IF(OR($F340&gt;1,ISNUMBER(SEARCH(" Y ",$D340)),(LEN($D340)-LEN(SUBSTITUTE(UPPER($D340),"LC","")))/2&gt;1),"MÚLTIPLE","INDIVIDUAL"))</f>
        <v/>
      </c>
      <c r="V340" s="72">
        <f>IF($D340="","",IF(AND(ISNUMBER(SEARCH(" Y ",$D340)),$F340&lt;2),"REVISAR # LOTES",""))</f>
        <v/>
      </c>
    </row>
    <row r="341">
      <c r="B341" s="43" t="n">
        <v>339</v>
      </c>
      <c r="C341" s="137" t="inlineStr">
        <is>
          <t xml:space="preserve">LA CEIBA </t>
        </is>
      </c>
      <c r="D341" s="137" t="inlineStr">
        <is>
          <t xml:space="preserve">LC2 - 34 - 5 </t>
        </is>
      </c>
      <c r="E341" s="137" t="n">
        <v>2</v>
      </c>
      <c r="F341" s="137" t="n">
        <v>1</v>
      </c>
      <c r="G341" s="132" t="n">
        <v>34</v>
      </c>
      <c r="H341" s="132" t="n">
        <v>5</v>
      </c>
      <c r="I341" s="127" t="n">
        <v>160</v>
      </c>
      <c r="J341" s="195" t="n"/>
      <c r="K341" s="140" t="n">
        <v>28000000</v>
      </c>
      <c r="L341" s="76" t="inlineStr">
        <is>
          <t>EN NEGOCIACIÓN</t>
        </is>
      </c>
      <c r="M341" s="137" t="n"/>
      <c r="N341" s="230">
        <f>K341</f>
        <v/>
      </c>
      <c r="O341" s="60" t="n"/>
      <c r="P341" s="83" t="n"/>
      <c r="Q341" s="143" t="n"/>
      <c r="R341" s="144" t="n"/>
      <c r="S341" s="145" t="n"/>
      <c r="T341" s="85" t="n"/>
      <c r="U341" s="72">
        <f>IF($D341="","",IF(OR($F341&gt;1,ISNUMBER(SEARCH(" Y ",$D341)),(LEN($D341)-LEN(SUBSTITUTE(UPPER($D341),"LC","")))/2&gt;1),"MÚLTIPLE","INDIVIDUAL"))</f>
        <v/>
      </c>
      <c r="V341" s="72">
        <f>IF($D341="","",IF(AND(ISNUMBER(SEARCH(" Y ",$D341)),$F341&lt;2),"REVISAR # LOTES",""))</f>
        <v/>
      </c>
    </row>
    <row r="342">
      <c r="B342" s="43" t="n">
        <v>340</v>
      </c>
      <c r="C342" s="137" t="inlineStr">
        <is>
          <t xml:space="preserve">LA CEIBA </t>
        </is>
      </c>
      <c r="D342" s="137" t="inlineStr">
        <is>
          <t xml:space="preserve">LC2 - 34 - 6 </t>
        </is>
      </c>
      <c r="E342" s="137" t="n">
        <v>2</v>
      </c>
      <c r="F342" s="137" t="n">
        <v>1</v>
      </c>
      <c r="G342" s="132" t="n">
        <v>34</v>
      </c>
      <c r="H342" s="132" t="n">
        <v>6</v>
      </c>
      <c r="I342" s="127" t="n">
        <v>184</v>
      </c>
      <c r="J342" s="195" t="n"/>
      <c r="K342" s="140" t="n">
        <v>32192000</v>
      </c>
      <c r="L342" s="76" t="inlineStr">
        <is>
          <t>VENDIDO</t>
        </is>
      </c>
      <c r="M342" s="137" t="inlineStr">
        <is>
          <t xml:space="preserve">NO </t>
        </is>
      </c>
      <c r="N342" s="230">
        <f>K342</f>
        <v/>
      </c>
      <c r="O342" s="60" t="n"/>
      <c r="P342" s="83" t="n"/>
      <c r="Q342" s="143" t="n"/>
      <c r="R342" s="144" t="n"/>
      <c r="S342" s="145" t="n"/>
      <c r="T342" s="85" t="n"/>
      <c r="U342" s="72">
        <f>IF($D342="","",IF(OR($F342&gt;1,ISNUMBER(SEARCH(" Y ",$D342)),(LEN($D342)-LEN(SUBSTITUTE(UPPER($D342),"LC","")))/2&gt;1),"MÚLTIPLE","INDIVIDUAL"))</f>
        <v/>
      </c>
      <c r="V342" s="72">
        <f>IF($D342="","",IF(AND(ISNUMBER(SEARCH(" Y ",$D342)),$F342&lt;2),"REVISAR # LOTES",""))</f>
        <v/>
      </c>
    </row>
    <row r="343" ht="19.5" customHeight="1" s="506">
      <c r="B343" s="43" t="n">
        <v>341</v>
      </c>
      <c r="C343" s="137" t="inlineStr">
        <is>
          <t xml:space="preserve">LA CEIBA </t>
        </is>
      </c>
      <c r="D343" s="137" t="inlineStr">
        <is>
          <t xml:space="preserve">LC2 - 34 - 7 Y 8 </t>
        </is>
      </c>
      <c r="E343" s="137" t="n">
        <v>2</v>
      </c>
      <c r="F343" s="137" t="n">
        <v>2</v>
      </c>
      <c r="G343" s="132" t="n">
        <v>34</v>
      </c>
      <c r="H343" s="132" t="inlineStr">
        <is>
          <t xml:space="preserve">7 - 8 </t>
        </is>
      </c>
      <c r="I343" s="127" t="n">
        <v>186.6</v>
      </c>
      <c r="J343" s="195" t="n"/>
      <c r="K343" s="140" t="n">
        <v>60663000</v>
      </c>
      <c r="L343" s="76" t="inlineStr">
        <is>
          <t>VENDIDO</t>
        </is>
      </c>
      <c r="M343" s="137" t="inlineStr">
        <is>
          <t xml:space="preserve">NO </t>
        </is>
      </c>
      <c r="N343" s="230">
        <f>K343</f>
        <v/>
      </c>
      <c r="O343" s="60" t="n"/>
      <c r="P343" s="219" t="n"/>
      <c r="Q343" s="220" t="n"/>
      <c r="R343" s="144" t="n"/>
      <c r="S343" s="221" t="inlineStr">
        <is>
          <t>Los restantes CINCUENTA Y DOS MILLONES SEISCIENTOS SESENTA Y TRES MIL PESOS M/CTE ($52.663.000) serán cancelados en 12 cuotas mensuales de ($1.500.000), y 12 cuotas de ($2.888.600) la primera para el 30 de marzo del 2026 y las siguientes todos los días 30 de cada mes.</t>
        </is>
      </c>
      <c r="T343" s="85" t="n"/>
      <c r="U343" s="72">
        <f>IF($D343="","",IF(OR($F343&gt;1,ISNUMBER(SEARCH(" Y ",$D343)),(LEN($D343)-LEN(SUBSTITUTE(UPPER($D343),"LC","")))/2&gt;1),"MÚLTIPLE","INDIVIDUAL"))</f>
        <v/>
      </c>
      <c r="V343" s="72">
        <f>IF($D343="","",IF(AND(ISNUMBER(SEARCH(" Y ",$D343)),$F343&lt;2),"REVISAR # LOTES",""))</f>
        <v/>
      </c>
    </row>
    <row r="344">
      <c r="B344" s="43" t="n">
        <v>342</v>
      </c>
      <c r="C344" s="137" t="inlineStr">
        <is>
          <t xml:space="preserve">LA CEIBA </t>
        </is>
      </c>
      <c r="D344" s="137" t="inlineStr">
        <is>
          <t xml:space="preserve">LC2 - 34 - 9 </t>
        </is>
      </c>
      <c r="E344" s="137" t="n">
        <v>2</v>
      </c>
      <c r="F344" s="137" t="n">
        <v>1</v>
      </c>
      <c r="G344" s="132" t="n">
        <v>34</v>
      </c>
      <c r="H344" s="132" t="n">
        <v>9</v>
      </c>
      <c r="I344" s="127" t="n">
        <v>160</v>
      </c>
      <c r="J344" s="195" t="n"/>
      <c r="K344" s="140" t="n">
        <v>28000000</v>
      </c>
      <c r="L344" s="76" t="inlineStr">
        <is>
          <t>VENDIDO</t>
        </is>
      </c>
      <c r="M344" s="137" t="inlineStr">
        <is>
          <t xml:space="preserve">NO </t>
        </is>
      </c>
      <c r="N344" s="230">
        <f>K344</f>
        <v/>
      </c>
      <c r="O344" s="60" t="n"/>
      <c r="P344" s="83" t="n"/>
      <c r="Q344" s="143" t="n"/>
      <c r="R344" s="144" t="n"/>
      <c r="S344" s="145" t="n"/>
      <c r="T344" s="85" t="n"/>
      <c r="U344" s="72">
        <f>IF($D344="","",IF(OR($F344&gt;1,ISNUMBER(SEARCH(" Y ",$D344)),(LEN($D344)-LEN(SUBSTITUTE(UPPER($D344),"LC","")))/2&gt;1),"MÚLTIPLE","INDIVIDUAL"))</f>
        <v/>
      </c>
      <c r="V344" s="72">
        <f>IF($D344="","",IF(AND(ISNUMBER(SEARCH(" Y ",$D344)),$F344&lt;2),"REVISAR # LOTES",""))</f>
        <v/>
      </c>
    </row>
    <row r="345" ht="23.25" customHeight="1" s="506">
      <c r="B345" s="43" t="n">
        <v>343</v>
      </c>
      <c r="C345" s="137" t="inlineStr">
        <is>
          <t xml:space="preserve">LA CEIBA </t>
        </is>
      </c>
      <c r="D345" s="137" t="inlineStr">
        <is>
          <t xml:space="preserve">LC2 - 34 - 10 </t>
        </is>
      </c>
      <c r="E345" s="137" t="n">
        <v>2</v>
      </c>
      <c r="F345" s="137" t="n">
        <v>1</v>
      </c>
      <c r="G345" s="132" t="n">
        <v>34</v>
      </c>
      <c r="H345" s="132" t="n">
        <v>10</v>
      </c>
      <c r="I345" s="127" t="n">
        <v>160</v>
      </c>
      <c r="J345" s="195" t="n"/>
      <c r="K345" s="140" t="n">
        <v>28000000</v>
      </c>
      <c r="L345" s="76" t="inlineStr">
        <is>
          <t>VENDIDO</t>
        </is>
      </c>
      <c r="M345" s="137" t="inlineStr">
        <is>
          <t xml:space="preserve">NO </t>
        </is>
      </c>
      <c r="N345" s="230">
        <f>K345</f>
        <v/>
      </c>
      <c r="O345" s="60" t="n"/>
      <c r="P345" s="83" t="n"/>
      <c r="Q345" s="143" t="n"/>
      <c r="R345" s="144" t="n"/>
      <c r="S345" s="222" t="n"/>
      <c r="T345" s="85" t="n"/>
      <c r="U345" s="72">
        <f>IF($D345="","",IF(OR($F345&gt;1,ISNUMBER(SEARCH(" Y ",$D345)),(LEN($D345)-LEN(SUBSTITUTE(UPPER($D345),"LC","")))/2&gt;1),"MÚLTIPLE","INDIVIDUAL"))</f>
        <v/>
      </c>
      <c r="V345" s="72">
        <f>IF($D345="","",IF(AND(ISNUMBER(SEARCH(" Y ",$D345)),$F345&lt;2),"REVISAR # LOTES",""))</f>
        <v/>
      </c>
    </row>
    <row r="346">
      <c r="B346" s="43" t="n">
        <v>344</v>
      </c>
      <c r="C346" s="137" t="inlineStr">
        <is>
          <t xml:space="preserve">LA CEIBA </t>
        </is>
      </c>
      <c r="D346" s="137" t="inlineStr">
        <is>
          <t xml:space="preserve">LC2 - 34 - 11 </t>
        </is>
      </c>
      <c r="E346" s="137" t="n">
        <v>2</v>
      </c>
      <c r="F346" s="137" t="n">
        <v>1</v>
      </c>
      <c r="G346" s="132" t="n">
        <v>34</v>
      </c>
      <c r="H346" s="132" t="n">
        <v>11</v>
      </c>
      <c r="I346" s="127" t="n">
        <v>160</v>
      </c>
      <c r="J346" s="195" t="n"/>
      <c r="K346" s="140" t="n">
        <v>28000000</v>
      </c>
      <c r="L346" s="76" t="inlineStr">
        <is>
          <t>VENDIDO</t>
        </is>
      </c>
      <c r="M346" s="137" t="inlineStr">
        <is>
          <t xml:space="preserve">NO </t>
        </is>
      </c>
      <c r="N346" s="230">
        <f>K346</f>
        <v/>
      </c>
      <c r="O346" s="60" t="n"/>
      <c r="P346" s="83" t="n"/>
      <c r="Q346" s="143" t="n"/>
      <c r="R346" s="144" t="n"/>
      <c r="S346" s="145" t="n"/>
      <c r="T346" s="85" t="n"/>
      <c r="U346" s="72">
        <f>IF($D346="","",IF(OR($F346&gt;1,ISNUMBER(SEARCH(" Y ",$D346)),(LEN($D346)-LEN(SUBSTITUTE(UPPER($D346),"LC","")))/2&gt;1),"MÚLTIPLE","INDIVIDUAL"))</f>
        <v/>
      </c>
      <c r="V346" s="72">
        <f>IF($D346="","",IF(AND(ISNUMBER(SEARCH(" Y ",$D346)),$F346&lt;2),"REVISAR # LOTES",""))</f>
        <v/>
      </c>
    </row>
    <row r="347">
      <c r="B347" s="43" t="n">
        <v>345</v>
      </c>
      <c r="C347" s="137" t="inlineStr">
        <is>
          <t xml:space="preserve">LA CEIBA </t>
        </is>
      </c>
      <c r="D347" s="137" t="inlineStr">
        <is>
          <t xml:space="preserve">LC2 - 34 - 12 </t>
        </is>
      </c>
      <c r="E347" s="137" t="n">
        <v>2</v>
      </c>
      <c r="F347" s="137" t="n">
        <v>1</v>
      </c>
      <c r="G347" s="132" t="n">
        <v>34</v>
      </c>
      <c r="H347" s="132" t="n">
        <v>12</v>
      </c>
      <c r="I347" s="127" t="n">
        <v>160</v>
      </c>
      <c r="J347" s="195" t="n"/>
      <c r="K347" s="140" t="n">
        <v>33000000</v>
      </c>
      <c r="L347" s="76" t="inlineStr">
        <is>
          <t>VENDIDO</t>
        </is>
      </c>
      <c r="M347" s="137" t="inlineStr">
        <is>
          <t xml:space="preserve">NO </t>
        </is>
      </c>
      <c r="N347" s="230">
        <f>K347</f>
        <v/>
      </c>
      <c r="O347" s="60" t="n"/>
      <c r="P347" s="83" t="n"/>
      <c r="Q347" s="143" t="n"/>
      <c r="R347" s="144" t="n"/>
      <c r="S347" s="145" t="n"/>
      <c r="T347" s="85" t="n"/>
      <c r="U347" s="72">
        <f>IF($D347="","",IF(OR($F347&gt;1,ISNUMBER(SEARCH(" Y ",$D347)),(LEN($D347)-LEN(SUBSTITUTE(UPPER($D347),"LC","")))/2&gt;1),"MÚLTIPLE","INDIVIDUAL"))</f>
        <v/>
      </c>
      <c r="V347" s="72">
        <f>IF($D347="","",IF(AND(ISNUMBER(SEARCH(" Y ",$D347)),$F347&lt;2),"REVISAR # LOTES",""))</f>
        <v/>
      </c>
    </row>
    <row r="348">
      <c r="B348" s="43" t="n">
        <v>346</v>
      </c>
      <c r="C348" s="137" t="inlineStr">
        <is>
          <t xml:space="preserve">LA CEIBA </t>
        </is>
      </c>
      <c r="D348" s="137" t="inlineStr">
        <is>
          <t xml:space="preserve">LC2 - 35 - 1 </t>
        </is>
      </c>
      <c r="E348" s="137" t="n">
        <v>2</v>
      </c>
      <c r="F348" s="137" t="n">
        <v>1</v>
      </c>
      <c r="G348" s="132" t="n">
        <v>35</v>
      </c>
      <c r="H348" s="132" t="n">
        <v>1</v>
      </c>
      <c r="I348" s="127" t="n">
        <v>160</v>
      </c>
      <c r="J348" s="195" t="n"/>
      <c r="K348" s="140" t="n">
        <v>33000000</v>
      </c>
      <c r="L348" s="76" t="inlineStr">
        <is>
          <t>VENDIDO</t>
        </is>
      </c>
      <c r="M348" s="137" t="inlineStr">
        <is>
          <t xml:space="preserve">NO </t>
        </is>
      </c>
      <c r="N348" s="230">
        <f>K348</f>
        <v/>
      </c>
      <c r="O348" s="60" t="n"/>
      <c r="P348" s="83" t="n"/>
      <c r="Q348" s="143" t="n"/>
      <c r="R348" s="144" t="n"/>
      <c r="S348" s="145" t="n"/>
      <c r="T348" s="85" t="n"/>
      <c r="U348" s="72">
        <f>IF($D348="","",IF(OR($F348&gt;1,ISNUMBER(SEARCH(" Y ",$D348)),(LEN($D348)-LEN(SUBSTITUTE(UPPER($D348),"LC","")))/2&gt;1),"MÚLTIPLE","INDIVIDUAL"))</f>
        <v/>
      </c>
      <c r="V348" s="72">
        <f>IF($D348="","",IF(AND(ISNUMBER(SEARCH(" Y ",$D348)),$F348&lt;2),"REVISAR # LOTES",""))</f>
        <v/>
      </c>
    </row>
    <row r="349">
      <c r="B349" s="43" t="n">
        <v>347</v>
      </c>
      <c r="C349" s="137" t="inlineStr">
        <is>
          <t xml:space="preserve">LA CEIBA </t>
        </is>
      </c>
      <c r="D349" s="137" t="inlineStr">
        <is>
          <t xml:space="preserve">LC2 - 35 - 2 </t>
        </is>
      </c>
      <c r="E349" s="137" t="n">
        <v>2</v>
      </c>
      <c r="F349" s="137" t="n">
        <v>1</v>
      </c>
      <c r="G349" s="132" t="n">
        <v>35</v>
      </c>
      <c r="H349" s="132" t="n">
        <v>2</v>
      </c>
      <c r="I349" s="127" t="n">
        <v>160</v>
      </c>
      <c r="J349" s="195" t="n"/>
      <c r="K349" s="140" t="n">
        <v>28000000</v>
      </c>
      <c r="L349" s="76" t="inlineStr">
        <is>
          <t>VENDIDO</t>
        </is>
      </c>
      <c r="M349" s="137" t="inlineStr">
        <is>
          <t xml:space="preserve">SI </t>
        </is>
      </c>
      <c r="N349" s="230">
        <f>K349</f>
        <v/>
      </c>
      <c r="O349" s="60" t="n"/>
      <c r="P349" s="83" t="n"/>
      <c r="Q349" s="143" t="n"/>
      <c r="R349" s="144" t="n"/>
      <c r="S349" s="145" t="n"/>
      <c r="T349" s="85" t="n"/>
      <c r="U349" s="72">
        <f>IF($D349="","",IF(OR($F349&gt;1,ISNUMBER(SEARCH(" Y ",$D349)),(LEN($D349)-LEN(SUBSTITUTE(UPPER($D349),"LC","")))/2&gt;1),"MÚLTIPLE","INDIVIDUAL"))</f>
        <v/>
      </c>
      <c r="V349" s="72">
        <f>IF($D349="","",IF(AND(ISNUMBER(SEARCH(" Y ",$D349)),$F349&lt;2),"REVISAR # LOTES",""))</f>
        <v/>
      </c>
    </row>
    <row r="350">
      <c r="B350" s="43" t="n">
        <v>348</v>
      </c>
      <c r="C350" s="137" t="inlineStr">
        <is>
          <t xml:space="preserve">LA CEIBA </t>
        </is>
      </c>
      <c r="D350" s="137" t="inlineStr">
        <is>
          <t xml:space="preserve">LC2 - 35 - 3 </t>
        </is>
      </c>
      <c r="E350" s="137" t="n">
        <v>2</v>
      </c>
      <c r="F350" s="137" t="n">
        <v>1</v>
      </c>
      <c r="G350" s="132" t="n">
        <v>35</v>
      </c>
      <c r="H350" s="132" t="n">
        <v>3</v>
      </c>
      <c r="I350" s="127" t="n">
        <v>160</v>
      </c>
      <c r="J350" s="195" t="n"/>
      <c r="K350" s="140" t="n">
        <v>28000000</v>
      </c>
      <c r="L350" s="76" t="inlineStr">
        <is>
          <t>VENDIDO</t>
        </is>
      </c>
      <c r="M350" s="137" t="n"/>
      <c r="N350" s="230">
        <f>K350</f>
        <v/>
      </c>
      <c r="O350" s="60" t="n"/>
      <c r="P350" s="83" t="n"/>
      <c r="Q350" s="143" t="n"/>
      <c r="R350" s="144" t="n"/>
      <c r="S350" s="145" t="n"/>
      <c r="T350" s="85" t="n"/>
      <c r="U350" s="72">
        <f>IF($D350="","",IF(OR($F350&gt;1,ISNUMBER(SEARCH(" Y ",$D350)),(LEN($D350)-LEN(SUBSTITUTE(UPPER($D350),"LC","")))/2&gt;1),"MÚLTIPLE","INDIVIDUAL"))</f>
        <v/>
      </c>
      <c r="V350" s="72">
        <f>IF($D350="","",IF(AND(ISNUMBER(SEARCH(" Y ",$D350)),$F350&lt;2),"REVISAR # LOTES",""))</f>
        <v/>
      </c>
    </row>
    <row r="351">
      <c r="B351" s="43" t="n">
        <v>349</v>
      </c>
      <c r="C351" s="137" t="inlineStr">
        <is>
          <t xml:space="preserve">LA CEIBA </t>
        </is>
      </c>
      <c r="D351" s="137" t="inlineStr">
        <is>
          <t xml:space="preserve">LC2 - 35 - 4 </t>
        </is>
      </c>
      <c r="E351" s="137" t="n">
        <v>2</v>
      </c>
      <c r="F351" s="137" t="n">
        <v>1</v>
      </c>
      <c r="G351" s="132" t="n">
        <v>35</v>
      </c>
      <c r="H351" s="132" t="n">
        <v>4</v>
      </c>
      <c r="I351" s="127" t="n">
        <v>160</v>
      </c>
      <c r="J351" s="195" t="n"/>
      <c r="K351" s="140" t="n">
        <v>28000000</v>
      </c>
      <c r="L351" s="76" t="inlineStr">
        <is>
          <t>VENDIDO</t>
        </is>
      </c>
      <c r="M351" s="137" t="inlineStr">
        <is>
          <t xml:space="preserve">SI </t>
        </is>
      </c>
      <c r="N351" s="230">
        <f>K351</f>
        <v/>
      </c>
      <c r="O351" s="60" t="n"/>
      <c r="P351" s="83" t="n"/>
      <c r="Q351" s="143" t="n"/>
      <c r="R351" s="144" t="n"/>
      <c r="S351" s="145" t="n"/>
      <c r="T351" s="85" t="n"/>
      <c r="U351" s="72">
        <f>IF($D351="","",IF(OR($F351&gt;1,ISNUMBER(SEARCH(" Y ",$D351)),(LEN($D351)-LEN(SUBSTITUTE(UPPER($D351),"LC","")))/2&gt;1),"MÚLTIPLE","INDIVIDUAL"))</f>
        <v/>
      </c>
      <c r="V351" s="72">
        <f>IF($D351="","",IF(AND(ISNUMBER(SEARCH(" Y ",$D351)),$F351&lt;2),"REVISAR # LOTES",""))</f>
        <v/>
      </c>
    </row>
    <row r="352">
      <c r="B352" s="43" t="n">
        <v>350</v>
      </c>
      <c r="C352" s="137" t="inlineStr">
        <is>
          <t xml:space="preserve">LA CEIBA </t>
        </is>
      </c>
      <c r="D352" s="137" t="inlineStr">
        <is>
          <t xml:space="preserve">LC2 - 35 - 5 </t>
        </is>
      </c>
      <c r="E352" s="137" t="n">
        <v>2</v>
      </c>
      <c r="F352" s="137" t="n">
        <v>1</v>
      </c>
      <c r="G352" s="132" t="n">
        <v>35</v>
      </c>
      <c r="H352" s="132" t="n">
        <v>5</v>
      </c>
      <c r="I352" s="127" t="n">
        <v>160</v>
      </c>
      <c r="J352" s="195" t="n"/>
      <c r="K352" s="140" t="n">
        <v>28000000</v>
      </c>
      <c r="L352" s="76" t="inlineStr">
        <is>
          <t>VENDIDO</t>
        </is>
      </c>
      <c r="M352" s="137" t="inlineStr">
        <is>
          <t xml:space="preserve">SI </t>
        </is>
      </c>
      <c r="N352" s="230">
        <f>K352</f>
        <v/>
      </c>
      <c r="O352" s="60" t="n"/>
      <c r="P352" s="83" t="n"/>
      <c r="Q352" s="143" t="n"/>
      <c r="R352" s="144" t="n"/>
      <c r="S352" s="145" t="n"/>
      <c r="T352" s="85" t="n"/>
      <c r="U352" s="72">
        <f>IF($D352="","",IF(OR($F352&gt;1,ISNUMBER(SEARCH(" Y ",$D352)),(LEN($D352)-LEN(SUBSTITUTE(UPPER($D352),"LC","")))/2&gt;1),"MÚLTIPLE","INDIVIDUAL"))</f>
        <v/>
      </c>
      <c r="V352" s="72">
        <f>IF($D352="","",IF(AND(ISNUMBER(SEARCH(" Y ",$D352)),$F352&lt;2),"REVISAR # LOTES",""))</f>
        <v/>
      </c>
    </row>
    <row r="353">
      <c r="B353" s="43" t="n">
        <v>351</v>
      </c>
      <c r="C353" s="137" t="inlineStr">
        <is>
          <t xml:space="preserve">LA CEIBA </t>
        </is>
      </c>
      <c r="D353" s="137" t="inlineStr">
        <is>
          <t xml:space="preserve">LC2 - 35 - 6 </t>
        </is>
      </c>
      <c r="E353" s="137" t="n">
        <v>2</v>
      </c>
      <c r="F353" s="137" t="n">
        <v>1</v>
      </c>
      <c r="G353" s="132" t="n">
        <v>35</v>
      </c>
      <c r="H353" s="132" t="n">
        <v>6</v>
      </c>
      <c r="I353" s="127" t="n">
        <v>177.3</v>
      </c>
      <c r="J353" s="195" t="n"/>
      <c r="K353" s="140" t="n">
        <v>31030000</v>
      </c>
      <c r="L353" s="76" t="inlineStr">
        <is>
          <t>VENDIDO</t>
        </is>
      </c>
      <c r="M353" s="137" t="inlineStr">
        <is>
          <t xml:space="preserve">SI </t>
        </is>
      </c>
      <c r="N353" s="230">
        <f>K353</f>
        <v/>
      </c>
      <c r="O353" s="60" t="n"/>
      <c r="P353" s="83" t="n"/>
      <c r="Q353" s="143" t="n"/>
      <c r="R353" s="144" t="n"/>
      <c r="S353" s="145" t="n"/>
      <c r="T353" s="85" t="n"/>
      <c r="U353" s="72">
        <f>IF($D353="","",IF(OR($F353&gt;1,ISNUMBER(SEARCH(" Y ",$D353)),(LEN($D353)-LEN(SUBSTITUTE(UPPER($D353),"LC","")))/2&gt;1),"MÚLTIPLE","INDIVIDUAL"))</f>
        <v/>
      </c>
      <c r="V353" s="72">
        <f>IF($D353="","",IF(AND(ISNUMBER(SEARCH(" Y ",$D353)),$F353&lt;2),"REVISAR # LOTES",""))</f>
        <v/>
      </c>
    </row>
    <row r="354">
      <c r="B354" s="43" t="n">
        <v>352</v>
      </c>
      <c r="C354" s="137" t="inlineStr">
        <is>
          <t xml:space="preserve">LA CEIBA </t>
        </is>
      </c>
      <c r="D354" s="137" t="inlineStr">
        <is>
          <t xml:space="preserve">LC2 - 35 - 7 </t>
        </is>
      </c>
      <c r="E354" s="137" t="n">
        <v>2</v>
      </c>
      <c r="F354" s="137" t="n">
        <v>1</v>
      </c>
      <c r="G354" s="132" t="n">
        <v>35</v>
      </c>
      <c r="H354" s="132" t="n">
        <v>7</v>
      </c>
      <c r="I354" s="127" t="n">
        <v>180</v>
      </c>
      <c r="J354" s="195" t="n"/>
      <c r="K354" s="140" t="n">
        <v>31508000</v>
      </c>
      <c r="L354" s="76" t="inlineStr">
        <is>
          <t>VENDIDO</t>
        </is>
      </c>
      <c r="M354" s="137" t="inlineStr">
        <is>
          <t xml:space="preserve">SI </t>
        </is>
      </c>
      <c r="N354" s="230">
        <f>K354</f>
        <v/>
      </c>
      <c r="O354" s="60" t="n"/>
      <c r="P354" s="83" t="n"/>
      <c r="Q354" s="143" t="n"/>
      <c r="R354" s="144" t="n"/>
      <c r="S354" s="145" t="n"/>
      <c r="T354" s="85" t="n"/>
      <c r="U354" s="72">
        <f>IF($D354="","",IF(OR($F354&gt;1,ISNUMBER(SEARCH(" Y ",$D354)),(LEN($D354)-LEN(SUBSTITUTE(UPPER($D354),"LC","")))/2&gt;1),"MÚLTIPLE","INDIVIDUAL"))</f>
        <v/>
      </c>
      <c r="V354" s="72">
        <f>IF($D354="","",IF(AND(ISNUMBER(SEARCH(" Y ",$D354)),$F354&lt;2),"REVISAR # LOTES",""))</f>
        <v/>
      </c>
    </row>
    <row r="355">
      <c r="B355" s="43" t="n">
        <v>353</v>
      </c>
      <c r="C355" s="137" t="inlineStr">
        <is>
          <t xml:space="preserve">LA CEIBA </t>
        </is>
      </c>
      <c r="D355" s="137" t="inlineStr">
        <is>
          <t xml:space="preserve">LC2 - 35 - 8 </t>
        </is>
      </c>
      <c r="E355" s="137" t="n">
        <v>2</v>
      </c>
      <c r="F355" s="137" t="n">
        <v>1</v>
      </c>
      <c r="G355" s="132" t="n">
        <v>35</v>
      </c>
      <c r="H355" s="132" t="n">
        <v>8</v>
      </c>
      <c r="I355" s="127" t="n">
        <v>160</v>
      </c>
      <c r="J355" s="195" t="n"/>
      <c r="K355" s="140" t="n">
        <v>28000000</v>
      </c>
      <c r="L355" s="76" t="inlineStr">
        <is>
          <t>VENDIDO</t>
        </is>
      </c>
      <c r="M355" s="137" t="n"/>
      <c r="N355" s="230">
        <f>K355</f>
        <v/>
      </c>
      <c r="O355" s="60" t="n"/>
      <c r="P355" s="83" t="n"/>
      <c r="Q355" s="143" t="n"/>
      <c r="R355" s="144" t="n"/>
      <c r="S355" s="145" t="n"/>
      <c r="T355" s="85" t="n"/>
      <c r="U355" s="72">
        <f>IF($D355="","",IF(OR($F355&gt;1,ISNUMBER(SEARCH(" Y ",$D355)),(LEN($D355)-LEN(SUBSTITUTE(UPPER($D355),"LC","")))/2&gt;1),"MÚLTIPLE","INDIVIDUAL"))</f>
        <v/>
      </c>
      <c r="V355" s="72">
        <f>IF($D355="","",IF(AND(ISNUMBER(SEARCH(" Y ",$D355)),$F355&lt;2),"REVISAR # LOTES",""))</f>
        <v/>
      </c>
    </row>
    <row r="356">
      <c r="B356" s="43" t="n">
        <v>354</v>
      </c>
      <c r="C356" s="137" t="inlineStr">
        <is>
          <t xml:space="preserve">LA CEIBA </t>
        </is>
      </c>
      <c r="D356" s="137" t="inlineStr">
        <is>
          <t xml:space="preserve">LC2 - 35 - 9 </t>
        </is>
      </c>
      <c r="E356" s="137" t="n">
        <v>2</v>
      </c>
      <c r="F356" s="137" t="n">
        <v>1</v>
      </c>
      <c r="G356" s="132" t="n">
        <v>35</v>
      </c>
      <c r="H356" s="132" t="n">
        <v>9</v>
      </c>
      <c r="I356" s="127" t="n">
        <v>160</v>
      </c>
      <c r="J356" s="195" t="n"/>
      <c r="K356" s="140" t="n">
        <v>28000000</v>
      </c>
      <c r="L356" s="76" t="inlineStr">
        <is>
          <t>VENDIDO</t>
        </is>
      </c>
      <c r="M356" s="137" t="n"/>
      <c r="N356" s="230">
        <f>K356</f>
        <v/>
      </c>
      <c r="O356" s="60" t="n"/>
      <c r="P356" s="83" t="n"/>
      <c r="Q356" s="143" t="n"/>
      <c r="R356" s="144" t="n"/>
      <c r="S356" s="145" t="n"/>
      <c r="T356" s="85" t="n"/>
      <c r="U356" s="72">
        <f>IF($D356="","",IF(OR($F356&gt;1,ISNUMBER(SEARCH(" Y ",$D356)),(LEN($D356)-LEN(SUBSTITUTE(UPPER($D356),"LC","")))/2&gt;1),"MÚLTIPLE","INDIVIDUAL"))</f>
        <v/>
      </c>
      <c r="V356" s="72">
        <f>IF($D356="","",IF(AND(ISNUMBER(SEARCH(" Y ",$D356)),$F356&lt;2),"REVISAR # LOTES",""))</f>
        <v/>
      </c>
    </row>
    <row r="357">
      <c r="B357" s="43" t="n">
        <v>355</v>
      </c>
      <c r="C357" s="137" t="inlineStr">
        <is>
          <t xml:space="preserve">LA CEIBA </t>
        </is>
      </c>
      <c r="D357" s="137" t="inlineStr">
        <is>
          <t xml:space="preserve">LC2 - 35 - 10 Y 11 </t>
        </is>
      </c>
      <c r="E357" s="137" t="n">
        <v>2</v>
      </c>
      <c r="F357" s="137" t="n">
        <v>2</v>
      </c>
      <c r="G357" s="132" t="n">
        <v>35</v>
      </c>
      <c r="H357" s="132" t="inlineStr">
        <is>
          <t>10 - 11</t>
        </is>
      </c>
      <c r="I357" s="127" t="n">
        <v>160</v>
      </c>
      <c r="J357" s="195" t="n"/>
      <c r="K357" s="140" t="n">
        <v>56000000</v>
      </c>
      <c r="L357" s="76" t="inlineStr">
        <is>
          <t>VENDIDO</t>
        </is>
      </c>
      <c r="M357" s="137" t="inlineStr">
        <is>
          <t xml:space="preserve">SI </t>
        </is>
      </c>
      <c r="N357" s="230">
        <f>K357</f>
        <v/>
      </c>
      <c r="O357" s="60" t="n"/>
      <c r="P357" s="83" t="n"/>
      <c r="Q357" s="143" t="n"/>
      <c r="R357" s="144" t="n"/>
      <c r="S357" s="145" t="n"/>
      <c r="T357" s="85" t="n"/>
      <c r="U357" s="72">
        <f>IF($D357="","",IF(OR($F357&gt;1,ISNUMBER(SEARCH(" Y ",$D357)),(LEN($D357)-LEN(SUBSTITUTE(UPPER($D357),"LC","")))/2&gt;1),"MÚLTIPLE","INDIVIDUAL"))</f>
        <v/>
      </c>
      <c r="V357" s="72">
        <f>IF($D357="","",IF(AND(ISNUMBER(SEARCH(" Y ",$D357)),$F357&lt;2),"REVISAR # LOTES",""))</f>
        <v/>
      </c>
    </row>
    <row r="358">
      <c r="B358" s="43" t="n">
        <v>356</v>
      </c>
      <c r="C358" s="137" t="inlineStr">
        <is>
          <t xml:space="preserve">LA CEIBA </t>
        </is>
      </c>
      <c r="D358" s="137" t="inlineStr">
        <is>
          <t xml:space="preserve">LC2 - 35 - 12 </t>
        </is>
      </c>
      <c r="E358" s="137" t="n">
        <v>2</v>
      </c>
      <c r="F358" s="137" t="n">
        <v>1</v>
      </c>
      <c r="G358" s="132" t="n">
        <v>35</v>
      </c>
      <c r="H358" s="132" t="n">
        <v>12</v>
      </c>
      <c r="I358" s="127" t="n">
        <v>160</v>
      </c>
      <c r="J358" s="195" t="n"/>
      <c r="K358" s="140" t="n">
        <v>33000000</v>
      </c>
      <c r="L358" s="76" t="inlineStr">
        <is>
          <t>VENDIDO</t>
        </is>
      </c>
      <c r="M358" s="137" t="inlineStr">
        <is>
          <t xml:space="preserve">NO </t>
        </is>
      </c>
      <c r="N358" s="230">
        <f>K358</f>
        <v/>
      </c>
      <c r="O358" s="60" t="n"/>
      <c r="P358" s="83" t="n"/>
      <c r="Q358" s="143" t="n"/>
      <c r="R358" s="144" t="n"/>
      <c r="S358" s="145" t="n"/>
      <c r="T358" s="85" t="n"/>
      <c r="U358" s="72">
        <f>IF($D358="","",IF(OR($F358&gt;1,ISNUMBER(SEARCH(" Y ",$D358)),(LEN($D358)-LEN(SUBSTITUTE(UPPER($D358),"LC","")))/2&gt;1),"MÚLTIPLE","INDIVIDUAL"))</f>
        <v/>
      </c>
      <c r="V358" s="72">
        <f>IF($D358="","",IF(AND(ISNUMBER(SEARCH(" Y ",$D358)),$F358&lt;2),"REVISAR # LOTES",""))</f>
        <v/>
      </c>
    </row>
    <row r="359">
      <c r="B359" s="43" t="n">
        <v>357</v>
      </c>
      <c r="C359" s="137" t="inlineStr">
        <is>
          <t xml:space="preserve">LA CEIBA </t>
        </is>
      </c>
      <c r="D359" s="137" t="inlineStr">
        <is>
          <t xml:space="preserve">LC2 - 36 - 1 </t>
        </is>
      </c>
      <c r="E359" s="137" t="n">
        <v>2</v>
      </c>
      <c r="F359" s="137" t="n">
        <v>1</v>
      </c>
      <c r="G359" s="132" t="n">
        <v>36</v>
      </c>
      <c r="H359" s="132" t="n">
        <v>1</v>
      </c>
      <c r="I359" s="127" t="n">
        <v>134.8</v>
      </c>
      <c r="J359" s="195" t="n"/>
      <c r="K359" s="140" t="n">
        <v>28000000</v>
      </c>
      <c r="L359" s="76" t="inlineStr">
        <is>
          <t>VENDIDO</t>
        </is>
      </c>
      <c r="M359" s="137" t="n"/>
      <c r="N359" s="230">
        <f>K359</f>
        <v/>
      </c>
      <c r="O359" s="60" t="n"/>
      <c r="P359" s="83" t="n"/>
      <c r="Q359" s="143" t="n"/>
      <c r="R359" s="144" t="n"/>
      <c r="S359" s="145" t="n"/>
      <c r="T359" s="85" t="n"/>
      <c r="U359" s="72">
        <f>IF($D359="","",IF(OR($F359&gt;1,ISNUMBER(SEARCH(" Y ",$D359)),(LEN($D359)-LEN(SUBSTITUTE(UPPER($D359),"LC","")))/2&gt;1),"MÚLTIPLE","INDIVIDUAL"))</f>
        <v/>
      </c>
      <c r="V359" s="72">
        <f>IF($D359="","",IF(AND(ISNUMBER(SEARCH(" Y ",$D359)),$F359&lt;2),"REVISAR # LOTES",""))</f>
        <v/>
      </c>
    </row>
    <row r="360">
      <c r="B360" s="43" t="n">
        <v>358</v>
      </c>
      <c r="C360" s="137" t="inlineStr">
        <is>
          <t xml:space="preserve">LA CEIBA </t>
        </is>
      </c>
      <c r="D360" s="137" t="inlineStr">
        <is>
          <t xml:space="preserve">LC2 - 36 - 2 </t>
        </is>
      </c>
      <c r="E360" s="137" t="n">
        <v>2</v>
      </c>
      <c r="F360" s="137" t="n">
        <v>1</v>
      </c>
      <c r="G360" s="132" t="n">
        <v>36</v>
      </c>
      <c r="H360" s="132" t="n">
        <v>2</v>
      </c>
      <c r="I360" s="127" t="n">
        <v>160</v>
      </c>
      <c r="J360" s="195" t="n"/>
      <c r="K360" s="140" t="n">
        <v>28000000</v>
      </c>
      <c r="L360" s="76" t="inlineStr">
        <is>
          <t>VENDIDO</t>
        </is>
      </c>
      <c r="M360" s="137" t="inlineStr">
        <is>
          <t xml:space="preserve">NO </t>
        </is>
      </c>
      <c r="N360" s="230">
        <f>K360</f>
        <v/>
      </c>
      <c r="O360" s="60" t="n"/>
      <c r="P360" s="83" t="n"/>
      <c r="Q360" s="143" t="n"/>
      <c r="R360" s="144" t="n"/>
      <c r="S360" s="145" t="n"/>
      <c r="T360" s="85" t="n"/>
      <c r="U360" s="72">
        <f>IF($D360="","",IF(OR($F360&gt;1,ISNUMBER(SEARCH(" Y ",$D360)),(LEN($D360)-LEN(SUBSTITUTE(UPPER($D360),"LC","")))/2&gt;1),"MÚLTIPLE","INDIVIDUAL"))</f>
        <v/>
      </c>
      <c r="V360" s="72">
        <f>IF($D360="","",IF(AND(ISNUMBER(SEARCH(" Y ",$D360)),$F360&lt;2),"REVISAR # LOTES",""))</f>
        <v/>
      </c>
    </row>
    <row r="361">
      <c r="B361" s="43" t="n">
        <v>359</v>
      </c>
      <c r="C361" s="137" t="inlineStr">
        <is>
          <t xml:space="preserve">LA CEIBA </t>
        </is>
      </c>
      <c r="D361" s="137" t="inlineStr">
        <is>
          <t xml:space="preserve">LC2 - 36 - 3 </t>
        </is>
      </c>
      <c r="E361" s="137" t="n">
        <v>2</v>
      </c>
      <c r="F361" s="137" t="n">
        <v>1</v>
      </c>
      <c r="G361" s="132" t="n">
        <v>36</v>
      </c>
      <c r="H361" s="132" t="n">
        <v>3</v>
      </c>
      <c r="I361" s="127" t="n">
        <v>160</v>
      </c>
      <c r="J361" s="195" t="n"/>
      <c r="K361" s="140" t="n">
        <v>27000000</v>
      </c>
      <c r="L361" s="76" t="inlineStr">
        <is>
          <t>VENDIDO</t>
        </is>
      </c>
      <c r="M361" s="137" t="inlineStr">
        <is>
          <t xml:space="preserve">SI </t>
        </is>
      </c>
      <c r="N361" s="230">
        <f>K361</f>
        <v/>
      </c>
      <c r="O361" s="60" t="n"/>
      <c r="P361" s="83" t="n"/>
      <c r="Q361" s="143" t="n"/>
      <c r="R361" s="144" t="n"/>
      <c r="S361" s="145" t="n"/>
      <c r="T361" s="85" t="n"/>
      <c r="U361" s="72">
        <f>IF($D361="","",IF(OR($F361&gt;1,ISNUMBER(SEARCH(" Y ",$D361)),(LEN($D361)-LEN(SUBSTITUTE(UPPER($D361),"LC","")))/2&gt;1),"MÚLTIPLE","INDIVIDUAL"))</f>
        <v/>
      </c>
      <c r="V361" s="72">
        <f>IF($D361="","",IF(AND(ISNUMBER(SEARCH(" Y ",$D361)),$F361&lt;2),"REVISAR # LOTES",""))</f>
        <v/>
      </c>
    </row>
    <row r="362">
      <c r="B362" s="43" t="n">
        <v>360</v>
      </c>
      <c r="C362" s="137" t="inlineStr">
        <is>
          <t xml:space="preserve">LA CEIBA </t>
        </is>
      </c>
      <c r="D362" s="137" t="inlineStr">
        <is>
          <t xml:space="preserve">LC2 - 36 - 4 </t>
        </is>
      </c>
      <c r="E362" s="137" t="n">
        <v>2</v>
      </c>
      <c r="F362" s="137" t="n">
        <v>1</v>
      </c>
      <c r="G362" s="132" t="n">
        <v>36</v>
      </c>
      <c r="H362" s="132" t="n">
        <v>4</v>
      </c>
      <c r="I362" s="127" t="n">
        <v>160</v>
      </c>
      <c r="J362" s="195" t="n"/>
      <c r="K362" s="140" t="n">
        <v>28000000</v>
      </c>
      <c r="L362" s="76" t="inlineStr">
        <is>
          <t>VENDIDO</t>
        </is>
      </c>
      <c r="M362" s="137" t="inlineStr">
        <is>
          <t xml:space="preserve">NO </t>
        </is>
      </c>
      <c r="N362" s="230">
        <f>K362</f>
        <v/>
      </c>
      <c r="O362" s="60" t="n"/>
      <c r="P362" s="83" t="n"/>
      <c r="Q362" s="143" t="n"/>
      <c r="R362" s="144" t="n"/>
      <c r="S362" s="145" t="n"/>
      <c r="T362" s="85" t="n"/>
      <c r="U362" s="72">
        <f>IF($D362="","",IF(OR($F362&gt;1,ISNUMBER(SEARCH(" Y ",$D362)),(LEN($D362)-LEN(SUBSTITUTE(UPPER($D362),"LC","")))/2&gt;1),"MÚLTIPLE","INDIVIDUAL"))</f>
        <v/>
      </c>
      <c r="V362" s="72">
        <f>IF($D362="","",IF(AND(ISNUMBER(SEARCH(" Y ",$D362)),$F362&lt;2),"REVISAR # LOTES",""))</f>
        <v/>
      </c>
    </row>
    <row r="363">
      <c r="B363" s="43" t="n">
        <v>361</v>
      </c>
      <c r="C363" s="137" t="inlineStr">
        <is>
          <t xml:space="preserve">LA CEIBA </t>
        </is>
      </c>
      <c r="D363" s="137" t="inlineStr">
        <is>
          <t xml:space="preserve">LC2 - 36 - 5 </t>
        </is>
      </c>
      <c r="E363" s="137" t="n">
        <v>2</v>
      </c>
      <c r="F363" s="137" t="n">
        <v>1</v>
      </c>
      <c r="G363" s="132" t="n">
        <v>36</v>
      </c>
      <c r="H363" s="132" t="n">
        <v>5</v>
      </c>
      <c r="I363" s="127" t="n">
        <v>160</v>
      </c>
      <c r="J363" s="195" t="n"/>
      <c r="K363" s="140" t="n">
        <v>28000000</v>
      </c>
      <c r="L363" s="76" t="inlineStr">
        <is>
          <t>VENDIDO</t>
        </is>
      </c>
      <c r="M363" s="137" t="inlineStr">
        <is>
          <t xml:space="preserve">SI </t>
        </is>
      </c>
      <c r="N363" s="230">
        <f>K363</f>
        <v/>
      </c>
      <c r="O363" s="60" t="n"/>
      <c r="P363" s="83" t="n"/>
      <c r="Q363" s="143" t="n"/>
      <c r="R363" s="144" t="n"/>
      <c r="S363" s="145" t="n"/>
      <c r="T363" s="85" t="n"/>
      <c r="U363" s="72">
        <f>IF($D363="","",IF(OR($F363&gt;1,ISNUMBER(SEARCH(" Y ",$D363)),(LEN($D363)-LEN(SUBSTITUTE(UPPER($D363),"LC","")))/2&gt;1),"MÚLTIPLE","INDIVIDUAL"))</f>
        <v/>
      </c>
      <c r="V363" s="72">
        <f>IF($D363="","",IF(AND(ISNUMBER(SEARCH(" Y ",$D363)),$F363&lt;2),"REVISAR # LOTES",""))</f>
        <v/>
      </c>
    </row>
    <row r="364">
      <c r="B364" s="43" t="n">
        <v>362</v>
      </c>
      <c r="C364" s="137" t="inlineStr">
        <is>
          <t xml:space="preserve">LA CEIBA </t>
        </is>
      </c>
      <c r="D364" s="137" t="inlineStr">
        <is>
          <t xml:space="preserve">LC2 - 36 - 6 </t>
        </is>
      </c>
      <c r="E364" s="137" t="n">
        <v>2</v>
      </c>
      <c r="F364" s="137" t="n">
        <v>1</v>
      </c>
      <c r="G364" s="132" t="n">
        <v>36</v>
      </c>
      <c r="H364" s="132" t="n">
        <v>6</v>
      </c>
      <c r="I364" s="127" t="n">
        <v>160</v>
      </c>
      <c r="J364" s="195" t="n"/>
      <c r="K364" s="140" t="n">
        <v>28000000</v>
      </c>
      <c r="L364" s="76" t="inlineStr">
        <is>
          <t>VENDIDO</t>
        </is>
      </c>
      <c r="M364" s="137" t="n"/>
      <c r="N364" s="230">
        <f>K364</f>
        <v/>
      </c>
      <c r="O364" s="60" t="n"/>
      <c r="P364" s="83" t="n"/>
      <c r="Q364" s="143" t="n"/>
      <c r="R364" s="144" t="n"/>
      <c r="S364" s="145" t="n"/>
      <c r="T364" s="85" t="n"/>
      <c r="U364" s="72">
        <f>IF($D364="","",IF(OR($F364&gt;1,ISNUMBER(SEARCH(" Y ",$D364)),(LEN($D364)-LEN(SUBSTITUTE(UPPER($D364),"LC","")))/2&gt;1),"MÚLTIPLE","INDIVIDUAL"))</f>
        <v/>
      </c>
      <c r="V364" s="72">
        <f>IF($D364="","",IF(AND(ISNUMBER(SEARCH(" Y ",$D364)),$F364&lt;2),"REVISAR # LOTES",""))</f>
        <v/>
      </c>
    </row>
    <row r="365">
      <c r="B365" s="43" t="n">
        <v>363</v>
      </c>
      <c r="C365" s="137" t="inlineStr">
        <is>
          <t xml:space="preserve">LA CEIBA </t>
        </is>
      </c>
      <c r="D365" s="137" t="inlineStr">
        <is>
          <t xml:space="preserve">LC2 - 36 - 7 </t>
        </is>
      </c>
      <c r="E365" s="137" t="n">
        <v>2</v>
      </c>
      <c r="F365" s="137" t="n">
        <v>1</v>
      </c>
      <c r="G365" s="132" t="n">
        <v>36</v>
      </c>
      <c r="H365" s="132" t="n">
        <v>7</v>
      </c>
      <c r="I365" s="127" t="n">
        <v>160</v>
      </c>
      <c r="J365" s="195" t="n"/>
      <c r="K365" s="140" t="n">
        <v>28000000</v>
      </c>
      <c r="L365" s="76" t="inlineStr">
        <is>
          <t>VENDIDO</t>
        </is>
      </c>
      <c r="M365" s="137" t="inlineStr">
        <is>
          <t xml:space="preserve">NO </t>
        </is>
      </c>
      <c r="N365" s="230">
        <f>K365</f>
        <v/>
      </c>
      <c r="O365" s="60" t="n"/>
      <c r="P365" s="83" t="n"/>
      <c r="Q365" s="143" t="n"/>
      <c r="R365" s="144" t="n"/>
      <c r="S365" s="145" t="n"/>
      <c r="T365" s="85" t="n"/>
      <c r="U365" s="72">
        <f>IF($D365="","",IF(OR($F365&gt;1,ISNUMBER(SEARCH(" Y ",$D365)),(LEN($D365)-LEN(SUBSTITUTE(UPPER($D365),"LC","")))/2&gt;1),"MÚLTIPLE","INDIVIDUAL"))</f>
        <v/>
      </c>
      <c r="V365" s="72">
        <f>IF($D365="","",IF(AND(ISNUMBER(SEARCH(" Y ",$D365)),$F365&lt;2),"REVISAR # LOTES",""))</f>
        <v/>
      </c>
    </row>
    <row r="366">
      <c r="B366" s="43" t="n">
        <v>364</v>
      </c>
      <c r="C366" s="137" t="inlineStr">
        <is>
          <t xml:space="preserve">LA CEIBA </t>
        </is>
      </c>
      <c r="D366" s="137" t="inlineStr">
        <is>
          <t xml:space="preserve">LC2 - 36 - 8 </t>
        </is>
      </c>
      <c r="E366" s="137" t="n">
        <v>2</v>
      </c>
      <c r="F366" s="137" t="n">
        <v>1</v>
      </c>
      <c r="G366" s="132" t="n">
        <v>36</v>
      </c>
      <c r="H366" s="132" t="n">
        <v>8</v>
      </c>
      <c r="I366" s="127" t="n">
        <v>160</v>
      </c>
      <c r="J366" s="195" t="n"/>
      <c r="K366" s="140" t="n">
        <v>33000000</v>
      </c>
      <c r="L366" s="76" t="inlineStr">
        <is>
          <t>VENDIDO</t>
        </is>
      </c>
      <c r="M366" s="137" t="inlineStr">
        <is>
          <t xml:space="preserve">SI </t>
        </is>
      </c>
      <c r="N366" s="230">
        <f>K366</f>
        <v/>
      </c>
      <c r="O366" s="60" t="inlineStr">
        <is>
          <t>OK</t>
        </is>
      </c>
      <c r="P366" s="83" t="n"/>
      <c r="Q366" s="143" t="n">
        <v>0.00016</v>
      </c>
      <c r="R366" s="144" t="inlineStr">
        <is>
          <t xml:space="preserve">RUBEN FABIAN BUSTOS </t>
        </is>
      </c>
      <c r="S366" s="145" t="inlineStr">
        <is>
          <t>PAGO COMPLETO</t>
        </is>
      </c>
      <c r="T366" s="85" t="n"/>
      <c r="U366" s="72">
        <f>IF($D366="","",IF(OR($F366&gt;1,ISNUMBER(SEARCH(" Y ",$D366)),(LEN($D366)-LEN(SUBSTITUTE(UPPER($D366),"LC","")))/2&gt;1),"MÚLTIPLE","INDIVIDUAL"))</f>
        <v/>
      </c>
      <c r="V366" s="72">
        <f>IF($D366="","",IF(AND(ISNUMBER(SEARCH(" Y ",$D366)),$F366&lt;2),"REVISAR # LOTES",""))</f>
        <v/>
      </c>
    </row>
    <row r="367">
      <c r="B367" s="43" t="n">
        <v>365</v>
      </c>
      <c r="C367" s="137" t="inlineStr">
        <is>
          <t xml:space="preserve">LA CEIBA </t>
        </is>
      </c>
      <c r="D367" s="137" t="inlineStr">
        <is>
          <t xml:space="preserve">LC2 - 36 - 9 </t>
        </is>
      </c>
      <c r="E367" s="137" t="n">
        <v>2</v>
      </c>
      <c r="F367" s="137" t="n">
        <v>1</v>
      </c>
      <c r="G367" s="132" t="n">
        <v>36</v>
      </c>
      <c r="H367" s="132" t="n">
        <v>9</v>
      </c>
      <c r="I367" s="127" t="n">
        <v>160</v>
      </c>
      <c r="J367" s="195" t="n"/>
      <c r="K367" s="140" t="n">
        <v>33000000</v>
      </c>
      <c r="L367" s="76" t="inlineStr">
        <is>
          <t>VENDIDO</t>
        </is>
      </c>
      <c r="M367" s="137" t="inlineStr">
        <is>
          <t xml:space="preserve">SI </t>
        </is>
      </c>
      <c r="N367" s="230">
        <f>K367</f>
        <v/>
      </c>
      <c r="O367" s="60" t="n"/>
      <c r="P367" s="83" t="n"/>
      <c r="Q367" s="143" t="n"/>
      <c r="R367" s="144" t="n"/>
      <c r="S367" s="145" t="n"/>
      <c r="T367" s="85" t="n"/>
      <c r="U367" s="72">
        <f>IF($D367="","",IF(OR($F367&gt;1,ISNUMBER(SEARCH(" Y ",$D367)),(LEN($D367)-LEN(SUBSTITUTE(UPPER($D367),"LC","")))/2&gt;1),"MÚLTIPLE","INDIVIDUAL"))</f>
        <v/>
      </c>
      <c r="V367" s="72">
        <f>IF($D367="","",IF(AND(ISNUMBER(SEARCH(" Y ",$D367)),$F367&lt;2),"REVISAR # LOTES",""))</f>
        <v/>
      </c>
    </row>
    <row r="368">
      <c r="B368" s="43" t="n">
        <v>366</v>
      </c>
      <c r="C368" s="137" t="inlineStr">
        <is>
          <t xml:space="preserve">LA CEIBA </t>
        </is>
      </c>
      <c r="D368" s="137" t="inlineStr">
        <is>
          <t xml:space="preserve">LC2 - 36 - 10 </t>
        </is>
      </c>
      <c r="E368" s="137" t="n">
        <v>2</v>
      </c>
      <c r="F368" s="137" t="n">
        <v>1</v>
      </c>
      <c r="G368" s="132" t="n">
        <v>36</v>
      </c>
      <c r="H368" s="132" t="n">
        <v>10</v>
      </c>
      <c r="I368" s="127" t="n">
        <v>160</v>
      </c>
      <c r="J368" s="195" t="n"/>
      <c r="K368" s="140" t="n">
        <v>28000000</v>
      </c>
      <c r="L368" s="76" t="inlineStr">
        <is>
          <t>VENDIDO</t>
        </is>
      </c>
      <c r="M368" s="137" t="inlineStr">
        <is>
          <t xml:space="preserve">SI </t>
        </is>
      </c>
      <c r="N368" s="230">
        <f>K368</f>
        <v/>
      </c>
      <c r="O368" s="60" t="n"/>
      <c r="P368" s="83" t="n"/>
      <c r="Q368" s="143" t="n"/>
      <c r="R368" s="144" t="n"/>
      <c r="S368" s="145" t="n"/>
      <c r="T368" s="85" t="n"/>
      <c r="U368" s="72">
        <f>IF($D368="","",IF(OR($F368&gt;1,ISNUMBER(SEARCH(" Y ",$D368)),(LEN($D368)-LEN(SUBSTITUTE(UPPER($D368),"LC","")))/2&gt;1),"MÚLTIPLE","INDIVIDUAL"))</f>
        <v/>
      </c>
      <c r="V368" s="72">
        <f>IF($D368="","",IF(AND(ISNUMBER(SEARCH(" Y ",$D368)),$F368&lt;2),"REVISAR # LOTES",""))</f>
        <v/>
      </c>
    </row>
    <row r="369">
      <c r="B369" s="43" t="n">
        <v>367</v>
      </c>
      <c r="C369" s="137" t="inlineStr">
        <is>
          <t xml:space="preserve">LA CEIBA </t>
        </is>
      </c>
      <c r="D369" s="137" t="inlineStr">
        <is>
          <t>LC2 - 36 - 11</t>
        </is>
      </c>
      <c r="E369" s="137" t="n">
        <v>2</v>
      </c>
      <c r="F369" s="137" t="n">
        <v>1</v>
      </c>
      <c r="G369" s="132" t="n">
        <v>36</v>
      </c>
      <c r="H369" s="132" t="n">
        <v>11</v>
      </c>
      <c r="I369" s="127" t="n">
        <v>160</v>
      </c>
      <c r="J369" s="195" t="n"/>
      <c r="K369" s="140" t="n">
        <v>28000000</v>
      </c>
      <c r="L369" s="76" t="inlineStr">
        <is>
          <t>VENDIDO</t>
        </is>
      </c>
      <c r="M369" s="137" t="inlineStr">
        <is>
          <t xml:space="preserve">SI </t>
        </is>
      </c>
      <c r="N369" s="230">
        <f>K369</f>
        <v/>
      </c>
      <c r="O369" s="60" t="n"/>
      <c r="P369" s="83" t="n"/>
      <c r="Q369" s="143" t="n"/>
      <c r="R369" s="144" t="n"/>
      <c r="S369" s="145" t="n"/>
      <c r="T369" s="85" t="n"/>
      <c r="U369" s="72">
        <f>IF($D369="","",IF(OR($F369&gt;1,ISNUMBER(SEARCH(" Y ",$D369)),(LEN($D369)-LEN(SUBSTITUTE(UPPER($D369),"LC","")))/2&gt;1),"MÚLTIPLE","INDIVIDUAL"))</f>
        <v/>
      </c>
      <c r="V369" s="72">
        <f>IF($D369="","",IF(AND(ISNUMBER(SEARCH(" Y ",$D369)),$F369&lt;2),"REVISAR # LOTES",""))</f>
        <v/>
      </c>
    </row>
    <row r="370">
      <c r="B370" s="43" t="n">
        <v>368</v>
      </c>
      <c r="C370" s="137" t="inlineStr">
        <is>
          <t xml:space="preserve">LA CEIBA </t>
        </is>
      </c>
      <c r="D370" s="137" t="inlineStr">
        <is>
          <t xml:space="preserve">LC2 - 36 - 12 </t>
        </is>
      </c>
      <c r="E370" s="137" t="n">
        <v>2</v>
      </c>
      <c r="F370" s="137" t="n">
        <v>1</v>
      </c>
      <c r="G370" s="132" t="n">
        <v>36</v>
      </c>
      <c r="H370" s="132" t="n">
        <v>12</v>
      </c>
      <c r="I370" s="127" t="n">
        <v>160</v>
      </c>
      <c r="J370" s="195" t="n"/>
      <c r="K370" s="140" t="n">
        <v>28000000</v>
      </c>
      <c r="L370" s="76" t="inlineStr">
        <is>
          <t>VENDIDO</t>
        </is>
      </c>
      <c r="M370" s="137" t="inlineStr">
        <is>
          <t xml:space="preserve">NO </t>
        </is>
      </c>
      <c r="N370" s="230">
        <f>K370</f>
        <v/>
      </c>
      <c r="O370" s="60" t="n"/>
      <c r="P370" s="83" t="n"/>
      <c r="Q370" s="143" t="n"/>
      <c r="R370" s="144" t="n"/>
      <c r="S370" s="145" t="n"/>
      <c r="T370" s="85" t="n"/>
      <c r="U370" s="72">
        <f>IF($D370="","",IF(OR($F370&gt;1,ISNUMBER(SEARCH(" Y ",$D370)),(LEN($D370)-LEN(SUBSTITUTE(UPPER($D370),"LC","")))/2&gt;1),"MÚLTIPLE","INDIVIDUAL"))</f>
        <v/>
      </c>
      <c r="V370" s="72">
        <f>IF($D370="","",IF(AND(ISNUMBER(SEARCH(" Y ",$D370)),$F370&lt;2),"REVISAR # LOTES",""))</f>
        <v/>
      </c>
    </row>
    <row r="371">
      <c r="B371" s="43" t="n">
        <v>369</v>
      </c>
      <c r="C371" s="137" t="inlineStr">
        <is>
          <t xml:space="preserve">LA CEIBA </t>
        </is>
      </c>
      <c r="D371" s="137" t="inlineStr">
        <is>
          <t xml:space="preserve">LC2 - 36 - 13 </t>
        </is>
      </c>
      <c r="E371" s="137" t="n">
        <v>2</v>
      </c>
      <c r="F371" s="137" t="n">
        <v>1</v>
      </c>
      <c r="G371" s="132" t="n">
        <v>36</v>
      </c>
      <c r="H371" s="132" t="n">
        <v>13</v>
      </c>
      <c r="I371" s="127" t="n">
        <v>160</v>
      </c>
      <c r="J371" s="195" t="n"/>
      <c r="K371" s="140" t="n">
        <v>28000000</v>
      </c>
      <c r="L371" s="76" t="inlineStr">
        <is>
          <t>VENDIDO</t>
        </is>
      </c>
      <c r="M371" s="137" t="inlineStr">
        <is>
          <t xml:space="preserve">SI </t>
        </is>
      </c>
      <c r="N371" s="230">
        <f>K371</f>
        <v/>
      </c>
      <c r="O371" s="60" t="n"/>
      <c r="P371" s="83" t="n"/>
      <c r="Q371" s="143" t="n"/>
      <c r="R371" s="144" t="n"/>
      <c r="S371" s="145" t="n"/>
      <c r="T371" s="85" t="n"/>
      <c r="U371" s="72">
        <f>IF($D371="","",IF(OR($F371&gt;1,ISNUMBER(SEARCH(" Y ",$D371)),(LEN($D371)-LEN(SUBSTITUTE(UPPER($D371),"LC","")))/2&gt;1),"MÚLTIPLE","INDIVIDUAL"))</f>
        <v/>
      </c>
      <c r="V371" s="72">
        <f>IF($D371="","",IF(AND(ISNUMBER(SEARCH(" Y ",$D371)),$F371&lt;2),"REVISAR # LOTES",""))</f>
        <v/>
      </c>
    </row>
    <row r="372">
      <c r="B372" s="43" t="n">
        <v>370</v>
      </c>
      <c r="C372" s="137" t="inlineStr">
        <is>
          <t xml:space="preserve">LA CEIBA </t>
        </is>
      </c>
      <c r="D372" s="137" t="inlineStr">
        <is>
          <t xml:space="preserve">LC2 - 36 - 14 </t>
        </is>
      </c>
      <c r="E372" s="137" t="n">
        <v>2</v>
      </c>
      <c r="F372" s="137" t="n">
        <v>1</v>
      </c>
      <c r="G372" s="132" t="n">
        <v>36</v>
      </c>
      <c r="H372" s="132" t="n">
        <v>14</v>
      </c>
      <c r="I372" s="127" t="n">
        <v>160</v>
      </c>
      <c r="J372" s="195" t="n"/>
      <c r="K372" s="140" t="n">
        <v>28000000</v>
      </c>
      <c r="L372" s="76" t="inlineStr">
        <is>
          <t>VENDIDO</t>
        </is>
      </c>
      <c r="M372" s="137" t="inlineStr">
        <is>
          <t xml:space="preserve">SI </t>
        </is>
      </c>
      <c r="N372" s="230">
        <f>K372</f>
        <v/>
      </c>
      <c r="O372" s="60" t="n"/>
      <c r="P372" s="83" t="n"/>
      <c r="Q372" s="143" t="n"/>
      <c r="R372" s="144" t="n"/>
      <c r="S372" s="145" t="n"/>
      <c r="T372" s="85" t="n"/>
      <c r="U372" s="72">
        <f>IF($D372="","",IF(OR($F372&gt;1,ISNUMBER(SEARCH(" Y ",$D372)),(LEN($D372)-LEN(SUBSTITUTE(UPPER($D372),"LC","")))/2&gt;1),"MÚLTIPLE","INDIVIDUAL"))</f>
        <v/>
      </c>
      <c r="V372" s="72">
        <f>IF($D372="","",IF(AND(ISNUMBER(SEARCH(" Y ",$D372)),$F372&lt;2),"REVISAR # LOTES",""))</f>
        <v/>
      </c>
    </row>
    <row r="373">
      <c r="B373" s="43" t="n">
        <v>371</v>
      </c>
      <c r="C373" s="137" t="inlineStr">
        <is>
          <t xml:space="preserve">LA CEIBA </t>
        </is>
      </c>
      <c r="D373" s="137" t="inlineStr">
        <is>
          <t xml:space="preserve">LC2 - 36 - 15 </t>
        </is>
      </c>
      <c r="E373" s="137" t="n">
        <v>2</v>
      </c>
      <c r="F373" s="137" t="n">
        <v>1</v>
      </c>
      <c r="G373" s="132" t="n">
        <v>36</v>
      </c>
      <c r="H373" s="132" t="n">
        <v>15</v>
      </c>
      <c r="I373" s="127" t="n">
        <v>160</v>
      </c>
      <c r="J373" s="195" t="n"/>
      <c r="K373" s="140" t="n">
        <v>28000000</v>
      </c>
      <c r="L373" s="76" t="inlineStr">
        <is>
          <t>VENDIDO</t>
        </is>
      </c>
      <c r="M373" s="137" t="inlineStr">
        <is>
          <t xml:space="preserve">SI </t>
        </is>
      </c>
      <c r="N373" s="230">
        <f>K373</f>
        <v/>
      </c>
      <c r="O373" s="60" t="n"/>
      <c r="P373" s="83" t="n"/>
      <c r="Q373" s="143" t="n"/>
      <c r="R373" s="144" t="n"/>
      <c r="S373" s="145" t="n"/>
      <c r="T373" s="85" t="n"/>
      <c r="U373" s="72">
        <f>IF($D373="","",IF(OR($F373&gt;1,ISNUMBER(SEARCH(" Y ",$D373)),(LEN($D373)-LEN(SUBSTITUTE(UPPER($D373),"LC","")))/2&gt;1),"MÚLTIPLE","INDIVIDUAL"))</f>
        <v/>
      </c>
      <c r="V373" s="72">
        <f>IF($D373="","",IF(AND(ISNUMBER(SEARCH(" Y ",$D373)),$F373&lt;2),"REVISAR # LOTES",""))</f>
        <v/>
      </c>
    </row>
    <row r="374">
      <c r="B374" s="43" t="n">
        <v>372</v>
      </c>
      <c r="C374" s="137" t="inlineStr">
        <is>
          <t xml:space="preserve">LA CEIBA </t>
        </is>
      </c>
      <c r="D374" s="137" t="inlineStr">
        <is>
          <t xml:space="preserve">LC2 - 36 - 16 </t>
        </is>
      </c>
      <c r="E374" s="137" t="n">
        <v>2</v>
      </c>
      <c r="F374" s="137" t="n">
        <v>1</v>
      </c>
      <c r="G374" s="132" t="n">
        <v>36</v>
      </c>
      <c r="H374" s="132" t="n">
        <v>16</v>
      </c>
      <c r="I374" s="127" t="n">
        <v>191.2</v>
      </c>
      <c r="J374" s="195" t="n"/>
      <c r="K374" s="140" t="n">
        <v>33459000</v>
      </c>
      <c r="L374" s="76" t="inlineStr">
        <is>
          <t>VENDIDO</t>
        </is>
      </c>
      <c r="M374" s="137" t="inlineStr">
        <is>
          <t xml:space="preserve">SI </t>
        </is>
      </c>
      <c r="N374" s="230">
        <f>K374</f>
        <v/>
      </c>
      <c r="O374" s="60" t="n"/>
      <c r="P374" s="83" t="n"/>
      <c r="Q374" s="143" t="n"/>
      <c r="R374" s="144" t="n"/>
      <c r="S374" s="145" t="n"/>
      <c r="T374" s="85" t="n"/>
      <c r="U374" s="72">
        <f>IF($D374="","",IF(OR($F374&gt;1,ISNUMBER(SEARCH(" Y ",$D374)),(LEN($D374)-LEN(SUBSTITUTE(UPPER($D374),"LC","")))/2&gt;1),"MÚLTIPLE","INDIVIDUAL"))</f>
        <v/>
      </c>
      <c r="V374" s="72">
        <f>IF($D374="","",IF(AND(ISNUMBER(SEARCH(" Y ",$D374)),$F374&lt;2),"REVISAR # LOTES",""))</f>
        <v/>
      </c>
    </row>
    <row r="375">
      <c r="B375" s="43" t="n">
        <v>373</v>
      </c>
      <c r="C375" s="137" t="inlineStr">
        <is>
          <t xml:space="preserve">LA CEIBA </t>
        </is>
      </c>
      <c r="D375" s="137" t="inlineStr">
        <is>
          <t xml:space="preserve">LC2 - 37 - 1 </t>
        </is>
      </c>
      <c r="E375" s="137" t="n">
        <v>2</v>
      </c>
      <c r="F375" s="137" t="n">
        <v>1</v>
      </c>
      <c r="G375" s="132" t="n">
        <v>37</v>
      </c>
      <c r="H375" s="132" t="n">
        <v>1</v>
      </c>
      <c r="I375" s="127" t="n">
        <v>133</v>
      </c>
      <c r="J375" s="195" t="n"/>
      <c r="K375" s="140" t="n">
        <v>28000000</v>
      </c>
      <c r="L375" s="76" t="inlineStr">
        <is>
          <t>DISPONIBLE</t>
        </is>
      </c>
      <c r="M375" s="137" t="n"/>
      <c r="N375" s="230">
        <f>K375</f>
        <v/>
      </c>
      <c r="O375" s="60" t="n"/>
      <c r="P375" s="83" t="n"/>
      <c r="Q375" s="143" t="n"/>
      <c r="R375" s="144" t="n"/>
      <c r="S375" s="145" t="n"/>
      <c r="T375" s="85" t="n"/>
      <c r="U375" s="72">
        <f>IF($D375="","",IF(OR($F375&gt;1,ISNUMBER(SEARCH(" Y ",$D375)),(LEN($D375)-LEN(SUBSTITUTE(UPPER($D375),"LC","")))/2&gt;1),"MÚLTIPLE","INDIVIDUAL"))</f>
        <v/>
      </c>
      <c r="V375" s="72">
        <f>IF($D375="","",IF(AND(ISNUMBER(SEARCH(" Y ",$D375)),$F375&lt;2),"REVISAR # LOTES",""))</f>
        <v/>
      </c>
    </row>
    <row r="376">
      <c r="B376" s="43" t="n">
        <v>374</v>
      </c>
      <c r="C376" s="137" t="inlineStr">
        <is>
          <t xml:space="preserve">LA CEIBA </t>
        </is>
      </c>
      <c r="D376" s="137" t="inlineStr">
        <is>
          <t xml:space="preserve">LC2 - 37 - 2 Y 3 </t>
        </is>
      </c>
      <c r="E376" s="137" t="n">
        <v>2</v>
      </c>
      <c r="F376" s="137" t="n">
        <v>2</v>
      </c>
      <c r="G376" s="132" t="n">
        <v>37</v>
      </c>
      <c r="H376" s="132" t="inlineStr">
        <is>
          <t>2 - 3</t>
        </is>
      </c>
      <c r="I376" s="127" t="n">
        <v>160</v>
      </c>
      <c r="J376" s="195" t="n"/>
      <c r="K376" s="140" t="n">
        <v>56000000</v>
      </c>
      <c r="L376" s="76" t="inlineStr">
        <is>
          <t>VENDIDO</t>
        </is>
      </c>
      <c r="M376" s="137" t="inlineStr">
        <is>
          <t xml:space="preserve">NO </t>
        </is>
      </c>
      <c r="N376" s="230">
        <f>K376</f>
        <v/>
      </c>
      <c r="O376" s="60" t="n"/>
      <c r="P376" s="83" t="n"/>
      <c r="Q376" s="143" t="n"/>
      <c r="R376" s="144" t="n"/>
      <c r="S376" s="145" t="n"/>
      <c r="T376" s="85" t="n"/>
      <c r="U376" s="72">
        <f>IF($D376="","",IF(OR($F376&gt;1,ISNUMBER(SEARCH(" Y ",$D376)),(LEN($D376)-LEN(SUBSTITUTE(UPPER($D376),"LC","")))/2&gt;1),"MÚLTIPLE","INDIVIDUAL"))</f>
        <v/>
      </c>
      <c r="V376" s="72">
        <f>IF($D376="","",IF(AND(ISNUMBER(SEARCH(" Y ",$D376)),$F376&lt;2),"REVISAR # LOTES",""))</f>
        <v/>
      </c>
    </row>
    <row r="377">
      <c r="B377" s="43" t="n">
        <v>375</v>
      </c>
      <c r="C377" s="137" t="inlineStr">
        <is>
          <t xml:space="preserve">LA CEIBA </t>
        </is>
      </c>
      <c r="D377" s="137" t="inlineStr">
        <is>
          <t xml:space="preserve">LC2 - 37 - 4 </t>
        </is>
      </c>
      <c r="E377" s="137" t="n">
        <v>2</v>
      </c>
      <c r="F377" s="137" t="n">
        <v>1</v>
      </c>
      <c r="G377" s="132" t="n">
        <v>37</v>
      </c>
      <c r="H377" s="132" t="n">
        <v>4</v>
      </c>
      <c r="I377" s="127" t="n">
        <v>160</v>
      </c>
      <c r="J377" s="195" t="n"/>
      <c r="K377" s="140" t="n">
        <v>28000000</v>
      </c>
      <c r="L377" s="76" t="inlineStr">
        <is>
          <t>VENDIDO</t>
        </is>
      </c>
      <c r="M377" s="137" t="inlineStr">
        <is>
          <t xml:space="preserve">NO </t>
        </is>
      </c>
      <c r="N377" s="230">
        <f>K377</f>
        <v/>
      </c>
      <c r="O377" s="60" t="n"/>
      <c r="P377" s="83" t="n"/>
      <c r="Q377" s="143" t="n"/>
      <c r="R377" s="144" t="n"/>
      <c r="S377" s="145" t="n"/>
      <c r="T377" s="85" t="n"/>
      <c r="U377" s="72">
        <f>IF($D377="","",IF(OR($F377&gt;1,ISNUMBER(SEARCH(" Y ",$D377)),(LEN($D377)-LEN(SUBSTITUTE(UPPER($D377),"LC","")))/2&gt;1),"MÚLTIPLE","INDIVIDUAL"))</f>
        <v/>
      </c>
      <c r="V377" s="72">
        <f>IF($D377="","",IF(AND(ISNUMBER(SEARCH(" Y ",$D377)),$F377&lt;2),"REVISAR # LOTES",""))</f>
        <v/>
      </c>
    </row>
    <row r="378">
      <c r="B378" s="43" t="n">
        <v>376</v>
      </c>
      <c r="C378" s="137" t="inlineStr">
        <is>
          <t xml:space="preserve">LA CEIBA </t>
        </is>
      </c>
      <c r="D378" s="137" t="inlineStr">
        <is>
          <t xml:space="preserve">LC2 - 37 - 5 </t>
        </is>
      </c>
      <c r="E378" s="137" t="n">
        <v>2</v>
      </c>
      <c r="F378" s="137" t="n">
        <v>1</v>
      </c>
      <c r="G378" s="132" t="n">
        <v>37</v>
      </c>
      <c r="H378" s="132" t="n">
        <v>5</v>
      </c>
      <c r="I378" s="127" t="n">
        <v>160</v>
      </c>
      <c r="J378" s="195" t="n"/>
      <c r="K378" s="140" t="n">
        <v>28000000</v>
      </c>
      <c r="L378" s="76" t="inlineStr">
        <is>
          <t>VENDIDO</t>
        </is>
      </c>
      <c r="M378" s="137" t="n"/>
      <c r="N378" s="230">
        <f>K378</f>
        <v/>
      </c>
      <c r="O378" s="60" t="n"/>
      <c r="P378" s="83" t="n"/>
      <c r="Q378" s="143" t="n"/>
      <c r="R378" s="144" t="n"/>
      <c r="S378" s="145" t="n"/>
      <c r="T378" s="85" t="n"/>
      <c r="U378" s="72">
        <f>IF($D378="","",IF(OR($F378&gt;1,ISNUMBER(SEARCH(" Y ",$D378)),(LEN($D378)-LEN(SUBSTITUTE(UPPER($D378),"LC","")))/2&gt;1),"MÚLTIPLE","INDIVIDUAL"))</f>
        <v/>
      </c>
      <c r="V378" s="72">
        <f>IF($D378="","",IF(AND(ISNUMBER(SEARCH(" Y ",$D378)),$F378&lt;2),"REVISAR # LOTES",""))</f>
        <v/>
      </c>
    </row>
    <row r="379">
      <c r="B379" s="43" t="n">
        <v>377</v>
      </c>
      <c r="C379" s="137" t="inlineStr">
        <is>
          <t xml:space="preserve">LA CEIBA </t>
        </is>
      </c>
      <c r="D379" s="137" t="inlineStr">
        <is>
          <t xml:space="preserve">LC2 - 37 - 6 </t>
        </is>
      </c>
      <c r="E379" s="137" t="n">
        <v>2</v>
      </c>
      <c r="F379" s="137" t="n">
        <v>1</v>
      </c>
      <c r="G379" s="132" t="n">
        <v>37</v>
      </c>
      <c r="H379" s="132" t="n">
        <v>6</v>
      </c>
      <c r="I379" s="127" t="n">
        <v>160</v>
      </c>
      <c r="J379" s="195" t="n"/>
      <c r="K379" s="140" t="n">
        <v>28000000</v>
      </c>
      <c r="L379" s="76" t="inlineStr">
        <is>
          <t>VENDIDO</t>
        </is>
      </c>
      <c r="M379" s="137" t="inlineStr">
        <is>
          <t xml:space="preserve">NO </t>
        </is>
      </c>
      <c r="N379" s="230">
        <f>K379</f>
        <v/>
      </c>
      <c r="O379" s="60" t="n"/>
      <c r="P379" s="83" t="n"/>
      <c r="Q379" s="143" t="n"/>
      <c r="R379" s="144" t="n"/>
      <c r="S379" s="145" t="n"/>
      <c r="T379" s="85" t="n"/>
      <c r="U379" s="72">
        <f>IF($D379="","",IF(OR($F379&gt;1,ISNUMBER(SEARCH(" Y ",$D379)),(LEN($D379)-LEN(SUBSTITUTE(UPPER($D379),"LC","")))/2&gt;1),"MÚLTIPLE","INDIVIDUAL"))</f>
        <v/>
      </c>
      <c r="V379" s="72">
        <f>IF($D379="","",IF(AND(ISNUMBER(SEARCH(" Y ",$D379)),$F379&lt;2),"REVISAR # LOTES",""))</f>
        <v/>
      </c>
    </row>
    <row r="380">
      <c r="B380" s="43" t="n">
        <v>378</v>
      </c>
      <c r="C380" s="137" t="inlineStr">
        <is>
          <t xml:space="preserve">LA CEIBA </t>
        </is>
      </c>
      <c r="D380" s="137" t="inlineStr">
        <is>
          <t xml:space="preserve">LC2 - 37 - 7 </t>
        </is>
      </c>
      <c r="E380" s="137" t="n">
        <v>2</v>
      </c>
      <c r="F380" s="137" t="n">
        <v>1</v>
      </c>
      <c r="G380" s="132" t="n">
        <v>37</v>
      </c>
      <c r="H380" s="132" t="n">
        <v>7</v>
      </c>
      <c r="I380" s="127" t="n">
        <v>160</v>
      </c>
      <c r="J380" s="195" t="n"/>
      <c r="K380" s="140" t="n">
        <v>28000000</v>
      </c>
      <c r="L380" s="76" t="inlineStr">
        <is>
          <t>VENDIDO</t>
        </is>
      </c>
      <c r="M380" s="137" t="inlineStr">
        <is>
          <t xml:space="preserve">SI </t>
        </is>
      </c>
      <c r="N380" s="230">
        <f>K380</f>
        <v/>
      </c>
      <c r="O380" s="60" t="n"/>
      <c r="P380" s="83" t="n"/>
      <c r="Q380" s="143" t="n"/>
      <c r="R380" s="144" t="n"/>
      <c r="S380" s="145" t="n"/>
      <c r="T380" s="85" t="n"/>
      <c r="U380" s="72">
        <f>IF($D380="","",IF(OR($F380&gt;1,ISNUMBER(SEARCH(" Y ",$D380)),(LEN($D380)-LEN(SUBSTITUTE(UPPER($D380),"LC","")))/2&gt;1),"MÚLTIPLE","INDIVIDUAL"))</f>
        <v/>
      </c>
      <c r="V380" s="72">
        <f>IF($D380="","",IF(AND(ISNUMBER(SEARCH(" Y ",$D380)),$F380&lt;2),"REVISAR # LOTES",""))</f>
        <v/>
      </c>
    </row>
    <row r="381">
      <c r="B381" s="43" t="n">
        <v>379</v>
      </c>
      <c r="C381" s="137" t="inlineStr">
        <is>
          <t xml:space="preserve">LA CEIBA </t>
        </is>
      </c>
      <c r="D381" s="137" t="inlineStr">
        <is>
          <t xml:space="preserve">LC2 - 37 - 8 </t>
        </is>
      </c>
      <c r="E381" s="137" t="n">
        <v>2</v>
      </c>
      <c r="F381" s="137" t="n">
        <v>1</v>
      </c>
      <c r="G381" s="132" t="n">
        <v>37</v>
      </c>
      <c r="H381" s="132" t="n">
        <v>8</v>
      </c>
      <c r="I381" s="127" t="n">
        <v>160</v>
      </c>
      <c r="J381" s="195" t="n"/>
      <c r="K381" s="140" t="n">
        <v>28000000</v>
      </c>
      <c r="L381" s="76" t="inlineStr">
        <is>
          <t>VENDIDO</t>
        </is>
      </c>
      <c r="M381" s="137" t="inlineStr">
        <is>
          <t xml:space="preserve">NO </t>
        </is>
      </c>
      <c r="N381" s="230">
        <f>K381</f>
        <v/>
      </c>
      <c r="O381" s="60" t="n"/>
      <c r="P381" s="83" t="n"/>
      <c r="Q381" s="143" t="n"/>
      <c r="R381" s="144" t="n"/>
      <c r="S381" s="145" t="n"/>
      <c r="T381" s="85" t="n"/>
      <c r="U381" s="72">
        <f>IF($D381="","",IF(OR($F381&gt;1,ISNUMBER(SEARCH(" Y ",$D381)),(LEN($D381)-LEN(SUBSTITUTE(UPPER($D381),"LC","")))/2&gt;1),"MÚLTIPLE","INDIVIDUAL"))</f>
        <v/>
      </c>
      <c r="V381" s="72">
        <f>IF($D381="","",IF(AND(ISNUMBER(SEARCH(" Y ",$D381)),$F381&lt;2),"REVISAR # LOTES",""))</f>
        <v/>
      </c>
    </row>
    <row r="382">
      <c r="B382" s="43" t="n">
        <v>380</v>
      </c>
      <c r="C382" s="137" t="inlineStr">
        <is>
          <t xml:space="preserve">LA CEIBA </t>
        </is>
      </c>
      <c r="D382" s="137" t="inlineStr">
        <is>
          <t xml:space="preserve">LC2 - 37 - 9 </t>
        </is>
      </c>
      <c r="E382" s="137" t="n">
        <v>2</v>
      </c>
      <c r="F382" s="137" t="n">
        <v>1</v>
      </c>
      <c r="G382" s="132" t="n">
        <v>37</v>
      </c>
      <c r="H382" s="132" t="n">
        <v>9</v>
      </c>
      <c r="I382" s="127" t="n">
        <v>160</v>
      </c>
      <c r="J382" s="195" t="n"/>
      <c r="K382" s="140" t="n">
        <v>33000000</v>
      </c>
      <c r="L382" s="76" t="inlineStr">
        <is>
          <t>VENDIDO</t>
        </is>
      </c>
      <c r="M382" s="137" t="inlineStr">
        <is>
          <t xml:space="preserve">SI </t>
        </is>
      </c>
      <c r="N382" s="230">
        <f>K382</f>
        <v/>
      </c>
      <c r="O382" s="60" t="n"/>
      <c r="P382" s="83" t="n"/>
      <c r="Q382" s="143" t="n"/>
      <c r="R382" s="144" t="n"/>
      <c r="S382" s="145" t="n"/>
      <c r="T382" s="85" t="n"/>
      <c r="U382" s="72">
        <f>IF($D382="","",IF(OR($F382&gt;1,ISNUMBER(SEARCH(" Y ",$D382)),(LEN($D382)-LEN(SUBSTITUTE(UPPER($D382),"LC","")))/2&gt;1),"MÚLTIPLE","INDIVIDUAL"))</f>
        <v/>
      </c>
      <c r="V382" s="72">
        <f>IF($D382="","",IF(AND(ISNUMBER(SEARCH(" Y ",$D382)),$F382&lt;2),"REVISAR # LOTES",""))</f>
        <v/>
      </c>
    </row>
    <row r="383">
      <c r="B383" s="43" t="n">
        <v>381</v>
      </c>
      <c r="C383" s="137" t="inlineStr">
        <is>
          <t xml:space="preserve">LA CEIBA </t>
        </is>
      </c>
      <c r="D383" s="137" t="inlineStr">
        <is>
          <t xml:space="preserve">LC2 - 37 - 10 </t>
        </is>
      </c>
      <c r="E383" s="137" t="n">
        <v>2</v>
      </c>
      <c r="F383" s="137" t="n">
        <v>1</v>
      </c>
      <c r="G383" s="132" t="n">
        <v>37</v>
      </c>
      <c r="H383" s="132" t="n">
        <v>10</v>
      </c>
      <c r="I383" s="127" t="n">
        <v>160</v>
      </c>
      <c r="J383" s="195" t="n"/>
      <c r="K383" s="140" t="n">
        <v>33000000</v>
      </c>
      <c r="L383" s="76" t="inlineStr">
        <is>
          <t>VENDIDO</t>
        </is>
      </c>
      <c r="M383" s="137" t="inlineStr">
        <is>
          <t xml:space="preserve">SI </t>
        </is>
      </c>
      <c r="N383" s="230">
        <f>K383</f>
        <v/>
      </c>
      <c r="O383" s="60" t="n"/>
      <c r="P383" s="83" t="n"/>
      <c r="Q383" s="143" t="n"/>
      <c r="R383" s="144" t="n"/>
      <c r="S383" s="145" t="n"/>
      <c r="T383" s="85" t="n"/>
      <c r="U383" s="72">
        <f>IF($D383="","",IF(OR($F383&gt;1,ISNUMBER(SEARCH(" Y ",$D383)),(LEN($D383)-LEN(SUBSTITUTE(UPPER($D383),"LC","")))/2&gt;1),"MÚLTIPLE","INDIVIDUAL"))</f>
        <v/>
      </c>
      <c r="V383" s="72">
        <f>IF($D383="","",IF(AND(ISNUMBER(SEARCH(" Y ",$D383)),$F383&lt;2),"REVISAR # LOTES",""))</f>
        <v/>
      </c>
    </row>
    <row r="384">
      <c r="B384" s="43" t="n">
        <v>382</v>
      </c>
      <c r="C384" s="137" t="inlineStr">
        <is>
          <t xml:space="preserve">LA CEIBA </t>
        </is>
      </c>
      <c r="D384" s="137" t="inlineStr">
        <is>
          <t>LC2 - 37 - 11</t>
        </is>
      </c>
      <c r="E384" s="137" t="n">
        <v>2</v>
      </c>
      <c r="F384" s="137" t="n">
        <v>1</v>
      </c>
      <c r="G384" s="132" t="n">
        <v>37</v>
      </c>
      <c r="H384" s="132" t="n">
        <v>11</v>
      </c>
      <c r="I384" s="127" t="n">
        <v>160</v>
      </c>
      <c r="J384" s="195" t="n"/>
      <c r="K384" s="140" t="n">
        <v>28000000</v>
      </c>
      <c r="L384" s="76" t="inlineStr">
        <is>
          <t>VENDIDO</t>
        </is>
      </c>
      <c r="M384" s="137" t="n"/>
      <c r="N384" s="230">
        <f>K384</f>
        <v/>
      </c>
      <c r="O384" s="60" t="n"/>
      <c r="P384" s="83" t="n"/>
      <c r="Q384" s="143" t="n"/>
      <c r="R384" s="144" t="n"/>
      <c r="S384" s="145" t="n"/>
      <c r="T384" s="85" t="n"/>
      <c r="U384" s="72">
        <f>IF($D384="","",IF(OR($F384&gt;1,ISNUMBER(SEARCH(" Y ",$D384)),(LEN($D384)-LEN(SUBSTITUTE(UPPER($D384),"LC","")))/2&gt;1),"MÚLTIPLE","INDIVIDUAL"))</f>
        <v/>
      </c>
      <c r="V384" s="72">
        <f>IF($D384="","",IF(AND(ISNUMBER(SEARCH(" Y ",$D384)),$F384&lt;2),"REVISAR # LOTES",""))</f>
        <v/>
      </c>
    </row>
    <row r="385">
      <c r="B385" s="43" t="n">
        <v>383</v>
      </c>
      <c r="C385" s="137" t="inlineStr">
        <is>
          <t xml:space="preserve">LA CEIBA </t>
        </is>
      </c>
      <c r="D385" s="137" t="inlineStr">
        <is>
          <t>LC2 - 37 - 12 Y 13</t>
        </is>
      </c>
      <c r="E385" s="137" t="n">
        <v>2</v>
      </c>
      <c r="F385" s="137" t="n">
        <v>2</v>
      </c>
      <c r="G385" s="132" t="n">
        <v>37</v>
      </c>
      <c r="H385" s="132" t="n">
        <v>12</v>
      </c>
      <c r="I385" s="127" t="n">
        <v>160</v>
      </c>
      <c r="J385" s="195" t="n"/>
      <c r="K385" s="140" t="n">
        <v>56000000</v>
      </c>
      <c r="L385" s="76" t="inlineStr">
        <is>
          <t>VENDIDO</t>
        </is>
      </c>
      <c r="M385" s="137" t="n"/>
      <c r="N385" s="230">
        <f>K385</f>
        <v/>
      </c>
      <c r="O385" s="60" t="n"/>
      <c r="P385" s="83" t="n"/>
      <c r="Q385" s="143" t="n"/>
      <c r="R385" s="144" t="n"/>
      <c r="S385" s="145" t="n"/>
      <c r="T385" s="85" t="n"/>
      <c r="U385" s="72">
        <f>IF($D385="","",IF(OR($F385&gt;1,ISNUMBER(SEARCH(" Y ",$D385)),(LEN($D385)-LEN(SUBSTITUTE(UPPER($D385),"LC","")))/2&gt;1),"MÚLTIPLE","INDIVIDUAL"))</f>
        <v/>
      </c>
      <c r="V385" s="72">
        <f>IF($D385="","",IF(AND(ISNUMBER(SEARCH(" Y ",$D385)),$F385&lt;2),"REVISAR # LOTES",""))</f>
        <v/>
      </c>
    </row>
    <row r="386">
      <c r="B386" s="43" t="n">
        <v>384</v>
      </c>
      <c r="C386" s="137" t="inlineStr">
        <is>
          <t xml:space="preserve">LA CEIBA </t>
        </is>
      </c>
      <c r="D386" s="137" t="inlineStr">
        <is>
          <t xml:space="preserve">LC2 - 37 - 14 </t>
        </is>
      </c>
      <c r="E386" s="137" t="n">
        <v>2</v>
      </c>
      <c r="F386" s="137" t="n">
        <v>1</v>
      </c>
      <c r="G386" s="132" t="n">
        <v>37</v>
      </c>
      <c r="H386" s="132" t="n">
        <v>14</v>
      </c>
      <c r="I386" s="127" t="n">
        <v>160</v>
      </c>
      <c r="J386" s="195" t="n"/>
      <c r="K386" s="140" t="n">
        <v>27500000</v>
      </c>
      <c r="L386" s="76" t="inlineStr">
        <is>
          <t>VENDIDO</t>
        </is>
      </c>
      <c r="M386" s="137" t="n"/>
      <c r="N386" s="230">
        <f>K386</f>
        <v/>
      </c>
      <c r="O386" s="60" t="n"/>
      <c r="P386" s="83" t="n"/>
      <c r="Q386" s="143" t="n"/>
      <c r="R386" s="144" t="n"/>
      <c r="S386" s="145" t="n"/>
      <c r="T386" s="85" t="n"/>
      <c r="U386" s="72">
        <f>IF($D386="","",IF(OR($F386&gt;1,ISNUMBER(SEARCH(" Y ",$D386)),(LEN($D386)-LEN(SUBSTITUTE(UPPER($D386),"LC","")))/2&gt;1),"MÚLTIPLE","INDIVIDUAL"))</f>
        <v/>
      </c>
      <c r="V386" s="72">
        <f>IF($D386="","",IF(AND(ISNUMBER(SEARCH(" Y ",$D386)),$F386&lt;2),"REVISAR # LOTES",""))</f>
        <v/>
      </c>
    </row>
    <row r="387">
      <c r="B387" s="43" t="n">
        <v>385</v>
      </c>
      <c r="C387" s="137" t="inlineStr">
        <is>
          <t xml:space="preserve">LA CEIBA </t>
        </is>
      </c>
      <c r="D387" s="137" t="inlineStr">
        <is>
          <t xml:space="preserve">LC2 - 37 - 15 </t>
        </is>
      </c>
      <c r="E387" s="137" t="n">
        <v>2</v>
      </c>
      <c r="F387" s="137" t="n">
        <v>1</v>
      </c>
      <c r="G387" s="132" t="n">
        <v>37</v>
      </c>
      <c r="H387" s="132" t="n">
        <v>15</v>
      </c>
      <c r="I387" s="127" t="n">
        <v>160</v>
      </c>
      <c r="J387" s="195" t="n"/>
      <c r="K387" s="140" t="n">
        <v>28000000</v>
      </c>
      <c r="L387" s="76" t="inlineStr">
        <is>
          <t>VENDIDO</t>
        </is>
      </c>
      <c r="M387" s="137" t="inlineStr">
        <is>
          <t xml:space="preserve">SI </t>
        </is>
      </c>
      <c r="N387" s="230">
        <f>K387</f>
        <v/>
      </c>
      <c r="O387" s="60" t="n"/>
      <c r="P387" s="83" t="n"/>
      <c r="Q387" s="143" t="n"/>
      <c r="R387" s="144" t="n"/>
      <c r="S387" s="145" t="n"/>
      <c r="T387" s="85" t="n"/>
      <c r="U387" s="72">
        <f>IF($D387="","",IF(OR($F387&gt;1,ISNUMBER(SEARCH(" Y ",$D387)),(LEN($D387)-LEN(SUBSTITUTE(UPPER($D387),"LC","")))/2&gt;1),"MÚLTIPLE","INDIVIDUAL"))</f>
        <v/>
      </c>
      <c r="V387" s="72">
        <f>IF($D387="","",IF(AND(ISNUMBER(SEARCH(" Y ",$D387)),$F387&lt;2),"REVISAR # LOTES",""))</f>
        <v/>
      </c>
    </row>
    <row r="388">
      <c r="B388" s="43" t="n">
        <v>386</v>
      </c>
      <c r="C388" s="137" t="inlineStr">
        <is>
          <t xml:space="preserve">LA CEIBA </t>
        </is>
      </c>
      <c r="D388" s="137" t="inlineStr">
        <is>
          <t xml:space="preserve">LC2 - 37 - 16 </t>
        </is>
      </c>
      <c r="E388" s="137" t="n">
        <v>2</v>
      </c>
      <c r="F388" s="137" t="n">
        <v>1</v>
      </c>
      <c r="G388" s="132" t="n">
        <v>37</v>
      </c>
      <c r="H388" s="132" t="n">
        <v>16</v>
      </c>
      <c r="I388" s="127" t="n">
        <v>160</v>
      </c>
      <c r="J388" s="195" t="n"/>
      <c r="K388" s="140" t="n">
        <v>28000000</v>
      </c>
      <c r="L388" s="76" t="inlineStr">
        <is>
          <t>VENDIDO</t>
        </is>
      </c>
      <c r="M388" s="137" t="n"/>
      <c r="N388" s="230">
        <f>K388</f>
        <v/>
      </c>
      <c r="O388" s="60" t="n"/>
      <c r="P388" s="83" t="n"/>
      <c r="Q388" s="143" t="n"/>
      <c r="R388" s="144" t="n"/>
      <c r="S388" s="145" t="n"/>
      <c r="T388" s="85" t="n"/>
      <c r="U388" s="72">
        <f>IF($D388="","",IF(OR($F388&gt;1,ISNUMBER(SEARCH(" Y ",$D388)),(LEN($D388)-LEN(SUBSTITUTE(UPPER($D388),"LC","")))/2&gt;1),"MÚLTIPLE","INDIVIDUAL"))</f>
        <v/>
      </c>
      <c r="V388" s="72">
        <f>IF($D388="","",IF(AND(ISNUMBER(SEARCH(" Y ",$D388)),$F388&lt;2),"REVISAR # LOTES",""))</f>
        <v/>
      </c>
    </row>
    <row r="389">
      <c r="B389" s="43" t="n">
        <v>387</v>
      </c>
      <c r="C389" s="137" t="inlineStr">
        <is>
          <t xml:space="preserve">LA CEIBA </t>
        </is>
      </c>
      <c r="D389" s="137" t="inlineStr">
        <is>
          <t xml:space="preserve">LC2 - 37 - 17 </t>
        </is>
      </c>
      <c r="E389" s="137" t="n">
        <v>2</v>
      </c>
      <c r="F389" s="137" t="n">
        <v>1</v>
      </c>
      <c r="G389" s="132" t="n">
        <v>37</v>
      </c>
      <c r="H389" s="132" t="n">
        <v>17</v>
      </c>
      <c r="I389" s="127" t="n">
        <v>212.1</v>
      </c>
      <c r="J389" s="195" t="n"/>
      <c r="K389" s="140" t="n">
        <v>37113000</v>
      </c>
      <c r="L389" s="76" t="inlineStr">
        <is>
          <t>VENDIDO</t>
        </is>
      </c>
      <c r="M389" s="137" t="inlineStr">
        <is>
          <t xml:space="preserve">SI </t>
        </is>
      </c>
      <c r="N389" s="230">
        <f>K389</f>
        <v/>
      </c>
      <c r="O389" s="60" t="n"/>
      <c r="P389" s="83" t="n"/>
      <c r="Q389" s="143" t="n"/>
      <c r="R389" s="144" t="n"/>
      <c r="S389" s="145" t="n"/>
      <c r="T389" s="85" t="n"/>
      <c r="U389" s="72">
        <f>IF($D389="","",IF(OR($F389&gt;1,ISNUMBER(SEARCH(" Y ",$D389)),(LEN($D389)-LEN(SUBSTITUTE(UPPER($D389),"LC","")))/2&gt;1),"MÚLTIPLE","INDIVIDUAL"))</f>
        <v/>
      </c>
      <c r="V389" s="72">
        <f>IF($D389="","",IF(AND(ISNUMBER(SEARCH(" Y ",$D389)),$F389&lt;2),"REVISAR # LOTES",""))</f>
        <v/>
      </c>
    </row>
    <row r="390">
      <c r="B390" s="43" t="n">
        <v>388</v>
      </c>
      <c r="C390" s="137" t="inlineStr">
        <is>
          <t xml:space="preserve">LA CEIBA </t>
        </is>
      </c>
      <c r="D390" s="137" t="inlineStr">
        <is>
          <t xml:space="preserve">LC2 - 38 - 1 </t>
        </is>
      </c>
      <c r="E390" s="137" t="n">
        <v>2</v>
      </c>
      <c r="F390" s="137" t="n">
        <v>1</v>
      </c>
      <c r="G390" s="132" t="n">
        <v>38</v>
      </c>
      <c r="H390" s="132" t="n">
        <v>1</v>
      </c>
      <c r="I390" s="127" t="n">
        <v>160</v>
      </c>
      <c r="J390" s="195" t="n"/>
      <c r="K390" s="140" t="n">
        <v>33000000</v>
      </c>
      <c r="L390" s="76" t="inlineStr">
        <is>
          <t>VENDIDO</t>
        </is>
      </c>
      <c r="M390" s="137" t="n"/>
      <c r="N390" s="230">
        <f>K390</f>
        <v/>
      </c>
      <c r="O390" s="60" t="inlineStr">
        <is>
          <t>OK</t>
        </is>
      </c>
      <c r="P390" s="83" t="n"/>
      <c r="Q390" s="143" t="n">
        <v>0.00016</v>
      </c>
      <c r="R390" s="144" t="inlineStr">
        <is>
          <t>JOHN ALBERTO BOHORQUEZ</t>
        </is>
      </c>
      <c r="S390" s="145" t="n"/>
      <c r="T390" s="85" t="n"/>
      <c r="U390" s="72">
        <f>IF($D390="","",IF(OR($F390&gt;1,ISNUMBER(SEARCH(" Y ",$D390)),(LEN($D390)-LEN(SUBSTITUTE(UPPER($D390),"LC","")))/2&gt;1),"MÚLTIPLE","INDIVIDUAL"))</f>
        <v/>
      </c>
      <c r="V390" s="72">
        <f>IF($D390="","",IF(AND(ISNUMBER(SEARCH(" Y ",$D390)),$F390&lt;2),"REVISAR # LOTES",""))</f>
        <v/>
      </c>
    </row>
    <row r="391">
      <c r="B391" s="43" t="n">
        <v>389</v>
      </c>
      <c r="C391" s="137" t="inlineStr">
        <is>
          <t xml:space="preserve">LA CEIBA </t>
        </is>
      </c>
      <c r="D391" s="137" t="inlineStr">
        <is>
          <t xml:space="preserve">LC2 - 38 - 2 </t>
        </is>
      </c>
      <c r="E391" s="137" t="n">
        <v>2</v>
      </c>
      <c r="F391" s="137" t="n">
        <v>1</v>
      </c>
      <c r="G391" s="132" t="n">
        <v>38</v>
      </c>
      <c r="H391" s="132" t="n">
        <v>2</v>
      </c>
      <c r="I391" s="127" t="n">
        <v>160</v>
      </c>
      <c r="J391" s="195" t="n"/>
      <c r="K391" s="140" t="n">
        <v>28000000</v>
      </c>
      <c r="L391" s="76" t="inlineStr">
        <is>
          <t>VENDIDO</t>
        </is>
      </c>
      <c r="M391" s="137" t="inlineStr">
        <is>
          <t xml:space="preserve">SI </t>
        </is>
      </c>
      <c r="N391" s="230">
        <f>K391</f>
        <v/>
      </c>
      <c r="O391" s="60" t="n"/>
      <c r="P391" s="83" t="n"/>
      <c r="Q391" s="143" t="n"/>
      <c r="R391" s="144" t="n"/>
      <c r="S391" s="145" t="n"/>
      <c r="T391" s="85" t="n"/>
      <c r="U391" s="72">
        <f>IF($D391="","",IF(OR($F391&gt;1,ISNUMBER(SEARCH(" Y ",$D391)),(LEN($D391)-LEN(SUBSTITUTE(UPPER($D391),"LC","")))/2&gt;1),"MÚLTIPLE","INDIVIDUAL"))</f>
        <v/>
      </c>
      <c r="V391" s="72">
        <f>IF($D391="","",IF(AND(ISNUMBER(SEARCH(" Y ",$D391)),$F391&lt;2),"REVISAR # LOTES",""))</f>
        <v/>
      </c>
    </row>
    <row r="392">
      <c r="B392" s="43" t="n">
        <v>390</v>
      </c>
      <c r="C392" s="137" t="inlineStr">
        <is>
          <t xml:space="preserve">LA CEIBA </t>
        </is>
      </c>
      <c r="D392" s="137" t="inlineStr">
        <is>
          <t xml:space="preserve">LC2 - 38 - 3 </t>
        </is>
      </c>
      <c r="E392" s="137" t="n">
        <v>2</v>
      </c>
      <c r="F392" s="137" t="n">
        <v>1</v>
      </c>
      <c r="G392" s="132" t="n">
        <v>38</v>
      </c>
      <c r="H392" s="132" t="n">
        <v>3</v>
      </c>
      <c r="I392" s="127" t="n">
        <v>160</v>
      </c>
      <c r="J392" s="195" t="n"/>
      <c r="K392" s="140" t="n">
        <v>28000000</v>
      </c>
      <c r="L392" s="76" t="inlineStr">
        <is>
          <t>EN NEGOCIACIÓN</t>
        </is>
      </c>
      <c r="M392" s="137" t="n"/>
      <c r="N392" s="230">
        <f>K392</f>
        <v/>
      </c>
      <c r="O392" s="60" t="n"/>
      <c r="P392" s="83" t="n"/>
      <c r="Q392" s="143" t="n"/>
      <c r="R392" s="144" t="n"/>
      <c r="S392" s="145" t="n"/>
      <c r="T392" s="85" t="n"/>
      <c r="U392" s="72">
        <f>IF($D392="","",IF(OR($F392&gt;1,ISNUMBER(SEARCH(" Y ",$D392)),(LEN($D392)-LEN(SUBSTITUTE(UPPER($D392),"LC","")))/2&gt;1),"MÚLTIPLE","INDIVIDUAL"))</f>
        <v/>
      </c>
      <c r="V392" s="72">
        <f>IF($D392="","",IF(AND(ISNUMBER(SEARCH(" Y ",$D392)),$F392&lt;2),"REVISAR # LOTES",""))</f>
        <v/>
      </c>
    </row>
    <row r="393">
      <c r="B393" s="43" t="n">
        <v>391</v>
      </c>
      <c r="C393" s="137" t="inlineStr">
        <is>
          <t xml:space="preserve">LA CEIBA </t>
        </is>
      </c>
      <c r="D393" s="137" t="inlineStr">
        <is>
          <t xml:space="preserve">LC2 - 38 - 4 </t>
        </is>
      </c>
      <c r="E393" s="137" t="n">
        <v>2</v>
      </c>
      <c r="F393" s="137" t="n">
        <v>1</v>
      </c>
      <c r="G393" s="132" t="n">
        <v>38</v>
      </c>
      <c r="H393" s="132" t="n">
        <v>4</v>
      </c>
      <c r="I393" s="127" t="n">
        <v>160</v>
      </c>
      <c r="J393" s="195" t="n"/>
      <c r="K393" s="140" t="n">
        <v>28000000</v>
      </c>
      <c r="L393" s="76" t="inlineStr">
        <is>
          <t>VENDIDO</t>
        </is>
      </c>
      <c r="M393" s="137" t="inlineStr">
        <is>
          <t xml:space="preserve">SI </t>
        </is>
      </c>
      <c r="N393" s="230">
        <f>K393</f>
        <v/>
      </c>
      <c r="O393" s="60" t="inlineStr">
        <is>
          <t>OK</t>
        </is>
      </c>
      <c r="P393" s="83" t="n"/>
      <c r="Q393" s="143" t="n">
        <v>0.00016</v>
      </c>
      <c r="R393" s="144" t="inlineStr">
        <is>
          <t xml:space="preserve">RUBEN FABIAN BUSTOS </t>
        </is>
      </c>
      <c r="S393" s="145" t="inlineStr">
        <is>
          <t>PAGO COMPLETO</t>
        </is>
      </c>
      <c r="T393" s="85" t="n"/>
      <c r="U393" s="72">
        <f>IF($D393="","",IF(OR($F393&gt;1,ISNUMBER(SEARCH(" Y ",$D393)),(LEN($D393)-LEN(SUBSTITUTE(UPPER($D393),"LC","")))/2&gt;1),"MÚLTIPLE","INDIVIDUAL"))</f>
        <v/>
      </c>
      <c r="V393" s="72">
        <f>IF($D393="","",IF(AND(ISNUMBER(SEARCH(" Y ",$D393)),$F393&lt;2),"REVISAR # LOTES",""))</f>
        <v/>
      </c>
    </row>
    <row r="394">
      <c r="B394" s="43" t="n">
        <v>392</v>
      </c>
      <c r="C394" s="137" t="inlineStr">
        <is>
          <t xml:space="preserve">LA CEIBA </t>
        </is>
      </c>
      <c r="D394" s="137" t="inlineStr">
        <is>
          <t xml:space="preserve">LC2 - 38 - 5 </t>
        </is>
      </c>
      <c r="E394" s="137" t="n">
        <v>2</v>
      </c>
      <c r="F394" s="137" t="n">
        <v>1</v>
      </c>
      <c r="G394" s="132" t="n">
        <v>38</v>
      </c>
      <c r="H394" s="132" t="n">
        <v>5</v>
      </c>
      <c r="I394" s="127" t="n">
        <v>160</v>
      </c>
      <c r="J394" s="195" t="n"/>
      <c r="K394" s="140" t="n">
        <v>28000000</v>
      </c>
      <c r="L394" s="76" t="inlineStr">
        <is>
          <t>VENDIDO</t>
        </is>
      </c>
      <c r="M394" s="137" t="inlineStr">
        <is>
          <t>SI</t>
        </is>
      </c>
      <c r="N394" s="230">
        <f>K394</f>
        <v/>
      </c>
      <c r="O394" s="60" t="n"/>
      <c r="P394" s="83" t="n"/>
      <c r="Q394" s="143" t="n"/>
      <c r="R394" s="144" t="n"/>
      <c r="S394" s="145" t="n"/>
      <c r="T394" s="85" t="n"/>
      <c r="U394" s="72">
        <f>IF($D394="","",IF(OR($F394&gt;1,ISNUMBER(SEARCH(" Y ",$D394)),(LEN($D394)-LEN(SUBSTITUTE(UPPER($D394),"LC","")))/2&gt;1),"MÚLTIPLE","INDIVIDUAL"))</f>
        <v/>
      </c>
      <c r="V394" s="72">
        <f>IF($D394="","",IF(AND(ISNUMBER(SEARCH(" Y ",$D394)),$F394&lt;2),"REVISAR # LOTES",""))</f>
        <v/>
      </c>
    </row>
    <row r="395">
      <c r="B395" s="43" t="n">
        <v>393</v>
      </c>
      <c r="C395" s="137" t="inlineStr">
        <is>
          <t xml:space="preserve">LA CEIBA </t>
        </is>
      </c>
      <c r="D395" s="137" t="inlineStr">
        <is>
          <t xml:space="preserve">LC2 - 38 - 6 </t>
        </is>
      </c>
      <c r="E395" s="137" t="n">
        <v>2</v>
      </c>
      <c r="F395" s="137" t="n">
        <v>1</v>
      </c>
      <c r="G395" s="132" t="n">
        <v>38</v>
      </c>
      <c r="H395" s="132" t="n">
        <v>6</v>
      </c>
      <c r="I395" s="127" t="n">
        <v>170.8</v>
      </c>
      <c r="J395" s="195" t="n"/>
      <c r="K395" s="140" t="n">
        <v>29889000</v>
      </c>
      <c r="L395" s="76" t="inlineStr">
        <is>
          <t>VENDIDO</t>
        </is>
      </c>
      <c r="M395" s="137" t="inlineStr">
        <is>
          <t xml:space="preserve">SI </t>
        </is>
      </c>
      <c r="N395" s="230">
        <f>K395</f>
        <v/>
      </c>
      <c r="O395" s="60" t="n"/>
      <c r="P395" s="83" t="n"/>
      <c r="Q395" s="143" t="n"/>
      <c r="R395" s="144" t="n"/>
      <c r="S395" s="145" t="n"/>
      <c r="T395" s="85" t="n"/>
      <c r="U395" s="72">
        <f>IF($D395="","",IF(OR($F395&gt;1,ISNUMBER(SEARCH(" Y ",$D395)),(LEN($D395)-LEN(SUBSTITUTE(UPPER($D395),"LC","")))/2&gt;1),"MÚLTIPLE","INDIVIDUAL"))</f>
        <v/>
      </c>
      <c r="V395" s="72">
        <f>IF($D395="","",IF(AND(ISNUMBER(SEARCH(" Y ",$D395)),$F395&lt;2),"REVISAR # LOTES",""))</f>
        <v/>
      </c>
    </row>
    <row r="396">
      <c r="B396" s="43" t="n">
        <v>394</v>
      </c>
      <c r="C396" s="137" t="inlineStr">
        <is>
          <t xml:space="preserve">LA CEIBA </t>
        </is>
      </c>
      <c r="D396" s="137" t="inlineStr">
        <is>
          <t xml:space="preserve">LC2 - 38 - 7 </t>
        </is>
      </c>
      <c r="E396" s="137" t="n">
        <v>2</v>
      </c>
      <c r="F396" s="137" t="n">
        <v>1</v>
      </c>
      <c r="G396" s="132" t="n">
        <v>38</v>
      </c>
      <c r="H396" s="132" t="n">
        <v>7</v>
      </c>
      <c r="I396" s="127" t="n">
        <v>173.5</v>
      </c>
      <c r="J396" s="195" t="n"/>
      <c r="K396" s="140" t="n">
        <v>30365000</v>
      </c>
      <c r="L396" s="76" t="inlineStr">
        <is>
          <t>VENDIDO</t>
        </is>
      </c>
      <c r="M396" s="137" t="inlineStr">
        <is>
          <t xml:space="preserve">SI </t>
        </is>
      </c>
      <c r="N396" s="230">
        <f>K396</f>
        <v/>
      </c>
      <c r="O396" s="60" t="n"/>
      <c r="P396" s="83" t="n"/>
      <c r="Q396" s="143" t="n"/>
      <c r="R396" s="144" t="n"/>
      <c r="S396" s="145" t="n"/>
      <c r="T396" s="85" t="n"/>
      <c r="U396" s="72">
        <f>IF($D396="","",IF(OR($F396&gt;1,ISNUMBER(SEARCH(" Y ",$D396)),(LEN($D396)-LEN(SUBSTITUTE(UPPER($D396),"LC","")))/2&gt;1),"MÚLTIPLE","INDIVIDUAL"))</f>
        <v/>
      </c>
      <c r="V396" s="72">
        <f>IF($D396="","",IF(AND(ISNUMBER(SEARCH(" Y ",$D396)),$F396&lt;2),"REVISAR # LOTES",""))</f>
        <v/>
      </c>
    </row>
    <row r="397">
      <c r="B397" s="43" t="n">
        <v>395</v>
      </c>
      <c r="C397" s="137" t="inlineStr">
        <is>
          <t xml:space="preserve">LA CEIBA </t>
        </is>
      </c>
      <c r="D397" s="137" t="inlineStr">
        <is>
          <t xml:space="preserve">LC2 - 38 - 8 </t>
        </is>
      </c>
      <c r="E397" s="137" t="n">
        <v>2</v>
      </c>
      <c r="F397" s="137" t="n">
        <v>1</v>
      </c>
      <c r="G397" s="132" t="n">
        <v>38</v>
      </c>
      <c r="H397" s="132" t="n">
        <v>8</v>
      </c>
      <c r="I397" s="127" t="n">
        <v>160</v>
      </c>
      <c r="J397" s="195" t="n"/>
      <c r="K397" s="140" t="n">
        <v>28000000</v>
      </c>
      <c r="L397" s="76" t="inlineStr">
        <is>
          <t>VENDIDO</t>
        </is>
      </c>
      <c r="M397" s="137" t="inlineStr">
        <is>
          <t xml:space="preserve">NO </t>
        </is>
      </c>
      <c r="N397" s="230">
        <f>K397</f>
        <v/>
      </c>
      <c r="O397" s="60" t="n"/>
      <c r="P397" s="83" t="n"/>
      <c r="Q397" s="143" t="n"/>
      <c r="R397" s="144" t="n"/>
      <c r="S397" s="145" t="n"/>
      <c r="T397" s="85" t="n"/>
      <c r="U397" s="72">
        <f>IF($D397="","",IF(OR($F397&gt;1,ISNUMBER(SEARCH(" Y ",$D397)),(LEN($D397)-LEN(SUBSTITUTE(UPPER($D397),"LC","")))/2&gt;1),"MÚLTIPLE","INDIVIDUAL"))</f>
        <v/>
      </c>
      <c r="V397" s="72">
        <f>IF($D397="","",IF(AND(ISNUMBER(SEARCH(" Y ",$D397)),$F397&lt;2),"REVISAR # LOTES",""))</f>
        <v/>
      </c>
    </row>
    <row r="398">
      <c r="B398" s="43" t="n">
        <v>396</v>
      </c>
      <c r="C398" s="137" t="inlineStr">
        <is>
          <t xml:space="preserve">LA CEIBA </t>
        </is>
      </c>
      <c r="D398" s="137" t="inlineStr">
        <is>
          <t xml:space="preserve">LC2 - 38 - 9 </t>
        </is>
      </c>
      <c r="E398" s="137" t="n">
        <v>2</v>
      </c>
      <c r="F398" s="137" t="n">
        <v>1</v>
      </c>
      <c r="G398" s="132" t="n">
        <v>38</v>
      </c>
      <c r="H398" s="132" t="n">
        <v>9</v>
      </c>
      <c r="I398" s="127" t="n">
        <v>160</v>
      </c>
      <c r="J398" s="195" t="n"/>
      <c r="K398" s="140" t="n">
        <v>28000000</v>
      </c>
      <c r="L398" s="76" t="inlineStr">
        <is>
          <t>VENDIDO</t>
        </is>
      </c>
      <c r="M398" s="137" t="inlineStr">
        <is>
          <t xml:space="preserve">SI </t>
        </is>
      </c>
      <c r="N398" s="230">
        <f>K398</f>
        <v/>
      </c>
      <c r="O398" s="60" t="n"/>
      <c r="P398" s="83" t="n"/>
      <c r="Q398" s="143" t="n"/>
      <c r="R398" s="144" t="n"/>
      <c r="S398" s="145" t="n"/>
      <c r="T398" s="85" t="n"/>
      <c r="U398" s="72">
        <f>IF($D398="","",IF(OR($F398&gt;1,ISNUMBER(SEARCH(" Y ",$D398)),(LEN($D398)-LEN(SUBSTITUTE(UPPER($D398),"LC","")))/2&gt;1),"MÚLTIPLE","INDIVIDUAL"))</f>
        <v/>
      </c>
      <c r="V398" s="72">
        <f>IF($D398="","",IF(AND(ISNUMBER(SEARCH(" Y ",$D398)),$F398&lt;2),"REVISAR # LOTES",""))</f>
        <v/>
      </c>
    </row>
    <row r="399">
      <c r="B399" s="43" t="n">
        <v>397</v>
      </c>
      <c r="C399" s="137" t="inlineStr">
        <is>
          <t xml:space="preserve">LA CEIBA </t>
        </is>
      </c>
      <c r="D399" s="137" t="inlineStr">
        <is>
          <t xml:space="preserve">LC2 - 38 - 10 </t>
        </is>
      </c>
      <c r="E399" s="137" t="n">
        <v>2</v>
      </c>
      <c r="F399" s="137" t="n">
        <v>1</v>
      </c>
      <c r="G399" s="132" t="n">
        <v>38</v>
      </c>
      <c r="H399" s="132" t="n">
        <v>10</v>
      </c>
      <c r="I399" s="127" t="n">
        <v>160</v>
      </c>
      <c r="J399" s="195" t="n"/>
      <c r="K399" s="140" t="n">
        <v>28000000</v>
      </c>
      <c r="L399" s="76" t="inlineStr">
        <is>
          <t>VENDIDO</t>
        </is>
      </c>
      <c r="M399" s="137" t="inlineStr">
        <is>
          <t xml:space="preserve">NO </t>
        </is>
      </c>
      <c r="N399" s="230">
        <f>K399</f>
        <v/>
      </c>
      <c r="O399" s="60" t="n"/>
      <c r="P399" s="83" t="n"/>
      <c r="Q399" s="143" t="n"/>
      <c r="R399" s="144" t="n"/>
      <c r="S399" s="145" t="n"/>
      <c r="T399" s="85" t="n"/>
      <c r="U399" s="72">
        <f>IF($D399="","",IF(OR($F399&gt;1,ISNUMBER(SEARCH(" Y ",$D399)),(LEN($D399)-LEN(SUBSTITUTE(UPPER($D399),"LC","")))/2&gt;1),"MÚLTIPLE","INDIVIDUAL"))</f>
        <v/>
      </c>
      <c r="V399" s="72">
        <f>IF($D399="","",IF(AND(ISNUMBER(SEARCH(" Y ",$D399)),$F399&lt;2),"REVISAR # LOTES",""))</f>
        <v/>
      </c>
    </row>
    <row r="400">
      <c r="B400" s="43" t="n">
        <v>398</v>
      </c>
      <c r="C400" s="137" t="inlineStr">
        <is>
          <t xml:space="preserve">LA CEIBA </t>
        </is>
      </c>
      <c r="D400" s="137" t="inlineStr">
        <is>
          <t xml:space="preserve">LC2 - 38 - 11 </t>
        </is>
      </c>
      <c r="E400" s="137" t="n">
        <v>2</v>
      </c>
      <c r="F400" s="137" t="n">
        <v>1</v>
      </c>
      <c r="G400" s="132" t="n">
        <v>38</v>
      </c>
      <c r="H400" s="132" t="n">
        <v>11</v>
      </c>
      <c r="I400" s="127" t="n">
        <v>160</v>
      </c>
      <c r="J400" s="195" t="n"/>
      <c r="K400" s="140" t="n">
        <v>28000000</v>
      </c>
      <c r="L400" s="76" t="inlineStr">
        <is>
          <t>VENDIDO</t>
        </is>
      </c>
      <c r="M400" s="137" t="inlineStr">
        <is>
          <t xml:space="preserve">SI </t>
        </is>
      </c>
      <c r="N400" s="230">
        <f>K400</f>
        <v/>
      </c>
      <c r="O400" s="60" t="n"/>
      <c r="P400" s="83" t="n"/>
      <c r="Q400" s="143" t="n"/>
      <c r="R400" s="144" t="n"/>
      <c r="S400" s="145" t="n"/>
      <c r="T400" s="85" t="n"/>
      <c r="U400" s="72">
        <f>IF($D400="","",IF(OR($F400&gt;1,ISNUMBER(SEARCH(" Y ",$D400)),(LEN($D400)-LEN(SUBSTITUTE(UPPER($D400),"LC","")))/2&gt;1),"MÚLTIPLE","INDIVIDUAL"))</f>
        <v/>
      </c>
      <c r="V400" s="72">
        <f>IF($D400="","",IF(AND(ISNUMBER(SEARCH(" Y ",$D400)),$F400&lt;2),"REVISAR # LOTES",""))</f>
        <v/>
      </c>
    </row>
    <row r="401">
      <c r="B401" s="43" t="n">
        <v>399</v>
      </c>
      <c r="C401" s="137" t="inlineStr">
        <is>
          <t xml:space="preserve">LA CEIBA </t>
        </is>
      </c>
      <c r="D401" s="137" t="inlineStr">
        <is>
          <t xml:space="preserve">LC2 - 38 - 12 </t>
        </is>
      </c>
      <c r="E401" s="137" t="n">
        <v>2</v>
      </c>
      <c r="F401" s="137" t="n">
        <v>1</v>
      </c>
      <c r="G401" s="132" t="n">
        <v>38</v>
      </c>
      <c r="H401" s="132" t="n">
        <v>12</v>
      </c>
      <c r="I401" s="127" t="n">
        <v>160</v>
      </c>
      <c r="J401" s="195" t="n"/>
      <c r="K401" s="140" t="n">
        <v>33000000</v>
      </c>
      <c r="L401" s="76" t="inlineStr">
        <is>
          <t>VENDIDO</t>
        </is>
      </c>
      <c r="M401" s="137" t="inlineStr">
        <is>
          <t xml:space="preserve">SI </t>
        </is>
      </c>
      <c r="N401" s="230">
        <f>K401</f>
        <v/>
      </c>
      <c r="O401" s="60" t="n"/>
      <c r="P401" s="83" t="n"/>
      <c r="Q401" s="143" t="n"/>
      <c r="R401" s="144" t="n"/>
      <c r="S401" s="145" t="n"/>
      <c r="T401" s="85" t="n"/>
      <c r="U401" s="72">
        <f>IF($D401="","",IF(OR($F401&gt;1,ISNUMBER(SEARCH(" Y ",$D401)),(LEN($D401)-LEN(SUBSTITUTE(UPPER($D401),"LC","")))/2&gt;1),"MÚLTIPLE","INDIVIDUAL"))</f>
        <v/>
      </c>
      <c r="V401" s="72">
        <f>IF($D401="","",IF(AND(ISNUMBER(SEARCH(" Y ",$D401)),$F401&lt;2),"REVISAR # LOTES",""))</f>
        <v/>
      </c>
    </row>
    <row r="402">
      <c r="B402" s="43" t="n">
        <v>400</v>
      </c>
      <c r="C402" s="137" t="inlineStr">
        <is>
          <t xml:space="preserve">LA CEIBA </t>
        </is>
      </c>
      <c r="D402" s="137" t="inlineStr">
        <is>
          <t xml:space="preserve">LC2 - 39 - 1 Y 12 </t>
        </is>
      </c>
      <c r="E402" s="137" t="n">
        <v>2</v>
      </c>
      <c r="F402" s="137" t="n">
        <v>2</v>
      </c>
      <c r="G402" s="132" t="n">
        <v>39</v>
      </c>
      <c r="H402" s="132" t="inlineStr">
        <is>
          <t>1 - 12</t>
        </is>
      </c>
      <c r="I402" s="127" t="n">
        <v>160</v>
      </c>
      <c r="J402" s="195" t="n"/>
      <c r="K402" s="140" t="n">
        <v>65000000</v>
      </c>
      <c r="L402" s="76" t="inlineStr">
        <is>
          <t>VENDIDO</t>
        </is>
      </c>
      <c r="M402" s="137" t="inlineStr">
        <is>
          <t xml:space="preserve">SI </t>
        </is>
      </c>
      <c r="N402" s="230">
        <f>K402</f>
        <v/>
      </c>
      <c r="O402" s="60" t="n"/>
      <c r="P402" s="83" t="n"/>
      <c r="Q402" s="143" t="n"/>
      <c r="R402" s="144" t="n"/>
      <c r="S402" s="145" t="n"/>
      <c r="T402" s="85" t="n"/>
      <c r="U402" s="72">
        <f>IF($D402="","",IF(OR($F402&gt;1,ISNUMBER(SEARCH(" Y ",$D402)),(LEN($D402)-LEN(SUBSTITUTE(UPPER($D402),"LC","")))/2&gt;1),"MÚLTIPLE","INDIVIDUAL"))</f>
        <v/>
      </c>
      <c r="V402" s="72">
        <f>IF($D402="","",IF(AND(ISNUMBER(SEARCH(" Y ",$D402)),$F402&lt;2),"REVISAR # LOTES",""))</f>
        <v/>
      </c>
    </row>
    <row r="403">
      <c r="B403" s="43" t="n">
        <v>401</v>
      </c>
      <c r="C403" s="137" t="inlineStr">
        <is>
          <t xml:space="preserve">LA CEIBA </t>
        </is>
      </c>
      <c r="D403" s="137" t="inlineStr">
        <is>
          <t xml:space="preserve">LC2 - 39 - 2 </t>
        </is>
      </c>
      <c r="E403" s="137" t="n">
        <v>2</v>
      </c>
      <c r="F403" s="137" t="n">
        <v>1</v>
      </c>
      <c r="G403" s="132" t="n">
        <v>39</v>
      </c>
      <c r="H403" s="132" t="n">
        <v>2</v>
      </c>
      <c r="I403" s="127" t="n">
        <v>160</v>
      </c>
      <c r="J403" s="195" t="n"/>
      <c r="K403" s="140" t="n">
        <v>28000000</v>
      </c>
      <c r="L403" s="76" t="inlineStr">
        <is>
          <t>VENDIDO</t>
        </is>
      </c>
      <c r="M403" s="137" t="inlineStr">
        <is>
          <t>SI</t>
        </is>
      </c>
      <c r="N403" s="230">
        <f>K403</f>
        <v/>
      </c>
      <c r="O403" s="60" t="n"/>
      <c r="P403" s="83" t="n"/>
      <c r="Q403" s="143" t="n">
        <v>0.00016</v>
      </c>
      <c r="R403" s="144" t="inlineStr">
        <is>
          <t>JOHN ALBERTO BOHORQUEZ</t>
        </is>
      </c>
      <c r="S403" s="145" t="inlineStr">
        <is>
          <t>pago completo</t>
        </is>
      </c>
      <c r="T403" s="85" t="n"/>
      <c r="U403" s="72">
        <f>IF($D403="","",IF(OR($F403&gt;1,ISNUMBER(SEARCH(" Y ",$D403)),(LEN($D403)-LEN(SUBSTITUTE(UPPER($D403),"LC","")))/2&gt;1),"MÚLTIPLE","INDIVIDUAL"))</f>
        <v/>
      </c>
      <c r="V403" s="72">
        <f>IF($D403="","",IF(AND(ISNUMBER(SEARCH(" Y ",$D403)),$F403&lt;2),"REVISAR # LOTES",""))</f>
        <v/>
      </c>
    </row>
    <row r="404">
      <c r="B404" s="43" t="n">
        <v>402</v>
      </c>
      <c r="C404" s="137" t="inlineStr">
        <is>
          <t xml:space="preserve">LA CEIBA </t>
        </is>
      </c>
      <c r="D404" s="137" t="inlineStr">
        <is>
          <t xml:space="preserve">LC2 - 39 - 3 </t>
        </is>
      </c>
      <c r="E404" s="137" t="n">
        <v>2</v>
      </c>
      <c r="F404" s="137" t="n">
        <v>1</v>
      </c>
      <c r="G404" s="132" t="n">
        <v>39</v>
      </c>
      <c r="H404" s="132" t="n">
        <v>3</v>
      </c>
      <c r="I404" s="127" t="n">
        <v>160</v>
      </c>
      <c r="J404" s="195" t="n"/>
      <c r="K404" s="140" t="n">
        <v>28000000</v>
      </c>
      <c r="L404" s="76" t="inlineStr">
        <is>
          <t>EN NEGOCIACIÓN</t>
        </is>
      </c>
      <c r="M404" s="137" t="inlineStr">
        <is>
          <t>SI</t>
        </is>
      </c>
      <c r="N404" s="230" t="n">
        <v>33000000</v>
      </c>
      <c r="O404" s="60" t="n"/>
      <c r="P404" s="83" t="n"/>
      <c r="Q404" s="143" t="n"/>
      <c r="R404" s="144" t="n"/>
      <c r="S404" s="145" t="n"/>
      <c r="T404" s="85" t="n"/>
      <c r="U404" s="72">
        <f>IF($D404="","",IF(OR($F404&gt;1,ISNUMBER(SEARCH(" Y ",$D404)),(LEN($D404)-LEN(SUBSTITUTE(UPPER($D404),"LC","")))/2&gt;1),"MÚLTIPLE","INDIVIDUAL"))</f>
        <v/>
      </c>
      <c r="V404" s="72">
        <f>IF($D404="","",IF(AND(ISNUMBER(SEARCH(" Y ",$D404)),$F404&lt;2),"REVISAR # LOTES",""))</f>
        <v/>
      </c>
    </row>
    <row r="405">
      <c r="B405" s="43" t="n">
        <v>403</v>
      </c>
      <c r="C405" s="137" t="inlineStr">
        <is>
          <t xml:space="preserve">LA CEIBA </t>
        </is>
      </c>
      <c r="D405" s="137" t="inlineStr">
        <is>
          <t xml:space="preserve">LC2 - 39 - 4 </t>
        </is>
      </c>
      <c r="E405" s="137" t="n">
        <v>2</v>
      </c>
      <c r="F405" s="137" t="n">
        <v>1</v>
      </c>
      <c r="G405" s="132" t="n">
        <v>39</v>
      </c>
      <c r="H405" s="132" t="n">
        <v>4</v>
      </c>
      <c r="I405" s="127" t="n">
        <v>160</v>
      </c>
      <c r="J405" s="195" t="n"/>
      <c r="K405" s="140" t="n">
        <v>28000000</v>
      </c>
      <c r="L405" s="76" t="inlineStr">
        <is>
          <t>VENDIDO</t>
        </is>
      </c>
      <c r="M405" s="137" t="inlineStr">
        <is>
          <t>SI</t>
        </is>
      </c>
      <c r="N405" s="230">
        <f>K405</f>
        <v/>
      </c>
      <c r="O405" s="60" t="n"/>
      <c r="P405" s="83" t="n"/>
      <c r="Q405" s="143" t="n"/>
      <c r="R405" s="144" t="n"/>
      <c r="S405" s="145" t="n"/>
      <c r="T405" s="85" t="n"/>
      <c r="U405" s="72">
        <f>IF($D405="","",IF(OR($F405&gt;1,ISNUMBER(SEARCH(" Y ",$D405)),(LEN($D405)-LEN(SUBSTITUTE(UPPER($D405),"LC","")))/2&gt;1),"MÚLTIPLE","INDIVIDUAL"))</f>
        <v/>
      </c>
      <c r="V405" s="72">
        <f>IF($D405="","",IF(AND(ISNUMBER(SEARCH(" Y ",$D405)),$F405&lt;2),"REVISAR # LOTES",""))</f>
        <v/>
      </c>
    </row>
    <row r="406">
      <c r="B406" s="43" t="n">
        <v>404</v>
      </c>
      <c r="C406" s="137" t="inlineStr">
        <is>
          <t xml:space="preserve">LA CEIBA </t>
        </is>
      </c>
      <c r="D406" s="137" t="inlineStr">
        <is>
          <t xml:space="preserve">LC2 - 39 - 5 </t>
        </is>
      </c>
      <c r="E406" s="137" t="n">
        <v>2</v>
      </c>
      <c r="F406" s="137" t="n">
        <v>1</v>
      </c>
      <c r="G406" s="132" t="n">
        <v>39</v>
      </c>
      <c r="H406" s="132" t="n">
        <v>5</v>
      </c>
      <c r="I406" s="127" t="n">
        <v>191.197</v>
      </c>
      <c r="J406" s="195" t="n"/>
      <c r="K406" s="140" t="n">
        <v>28000000</v>
      </c>
      <c r="L406" s="76" t="inlineStr">
        <is>
          <t>EN NEGOCIACIÓN</t>
        </is>
      </c>
      <c r="M406" s="137" t="n"/>
      <c r="N406" s="230" t="n">
        <v>33000000</v>
      </c>
      <c r="O406" s="60" t="n"/>
      <c r="P406" s="83" t="n"/>
      <c r="Q406" s="143" t="n"/>
      <c r="R406" s="144" t="n"/>
      <c r="S406" s="145" t="n"/>
      <c r="T406" s="85" t="n"/>
      <c r="U406" s="72">
        <f>IF($D406="","",IF(OR($F406&gt;1,ISNUMBER(SEARCH(" Y ",$D406)),(LEN($D406)-LEN(SUBSTITUTE(UPPER($D406),"LC","")))/2&gt;1),"MÚLTIPLE","INDIVIDUAL"))</f>
        <v/>
      </c>
      <c r="V406" s="72">
        <f>IF($D406="","",IF(AND(ISNUMBER(SEARCH(" Y ",$D406)),$F406&lt;2),"REVISAR # LOTES",""))</f>
        <v/>
      </c>
    </row>
    <row r="407">
      <c r="B407" s="43" t="n">
        <v>405</v>
      </c>
      <c r="C407" s="137" t="inlineStr">
        <is>
          <t xml:space="preserve">LA CEIBA </t>
        </is>
      </c>
      <c r="D407" s="137" t="inlineStr">
        <is>
          <t xml:space="preserve">LC2 - 39 - 6 </t>
        </is>
      </c>
      <c r="E407" s="137" t="n">
        <v>2</v>
      </c>
      <c r="F407" s="137" t="n">
        <v>1</v>
      </c>
      <c r="G407" s="132" t="n">
        <v>39</v>
      </c>
      <c r="H407" s="132" t="n">
        <v>6</v>
      </c>
      <c r="I407" s="127" t="n">
        <v>164.4</v>
      </c>
      <c r="J407" s="195" t="n"/>
      <c r="K407" s="140" t="n">
        <v>28775000</v>
      </c>
      <c r="L407" s="76" t="inlineStr">
        <is>
          <t>VENDIDO</t>
        </is>
      </c>
      <c r="M407" s="137" t="inlineStr">
        <is>
          <t xml:space="preserve">NO </t>
        </is>
      </c>
      <c r="N407" s="230">
        <f>K407</f>
        <v/>
      </c>
      <c r="O407" s="60" t="n"/>
      <c r="P407" s="83" t="n"/>
      <c r="Q407" s="143" t="n"/>
      <c r="R407" s="144" t="n"/>
      <c r="S407" s="145" t="n"/>
      <c r="T407" s="85" t="n"/>
      <c r="U407" s="72">
        <f>IF($D407="","",IF(OR($F407&gt;1,ISNUMBER(SEARCH(" Y ",$D407)),(LEN($D407)-LEN(SUBSTITUTE(UPPER($D407),"LC","")))/2&gt;1),"MÚLTIPLE","INDIVIDUAL"))</f>
        <v/>
      </c>
      <c r="V407" s="72">
        <f>IF($D407="","",IF(AND(ISNUMBER(SEARCH(" Y ",$D407)),$F407&lt;2),"REVISAR # LOTES",""))</f>
        <v/>
      </c>
    </row>
    <row r="408">
      <c r="B408" s="43" t="n">
        <v>406</v>
      </c>
      <c r="C408" s="137" t="inlineStr">
        <is>
          <t xml:space="preserve">LA CEIBA </t>
        </is>
      </c>
      <c r="D408" s="137" t="inlineStr">
        <is>
          <t xml:space="preserve">LC2 - 39 - 7 </t>
        </is>
      </c>
      <c r="E408" s="137" t="n">
        <v>2</v>
      </c>
      <c r="F408" s="137" t="n">
        <v>1</v>
      </c>
      <c r="G408" s="132" t="n">
        <v>39</v>
      </c>
      <c r="H408" s="132" t="n">
        <v>7</v>
      </c>
      <c r="I408" s="127" t="n">
        <v>167.1</v>
      </c>
      <c r="J408" s="195" t="n"/>
      <c r="K408" s="140" t="n">
        <v>29250000</v>
      </c>
      <c r="L408" s="76" t="inlineStr">
        <is>
          <t>VENDIDO</t>
        </is>
      </c>
      <c r="M408" s="137" t="n"/>
      <c r="N408" s="230">
        <f>K408</f>
        <v/>
      </c>
      <c r="O408" s="60" t="n"/>
      <c r="P408" s="83" t="n"/>
      <c r="Q408" s="143" t="n"/>
      <c r="R408" s="144" t="n"/>
      <c r="S408" s="145" t="n"/>
      <c r="T408" s="85" t="n"/>
      <c r="U408" s="72">
        <f>IF($D408="","",IF(OR($F408&gt;1,ISNUMBER(SEARCH(" Y ",$D408)),(LEN($D408)-LEN(SUBSTITUTE(UPPER($D408),"LC","")))/2&gt;1),"MÚLTIPLE","INDIVIDUAL"))</f>
        <v/>
      </c>
      <c r="V408" s="72">
        <f>IF($D408="","",IF(AND(ISNUMBER(SEARCH(" Y ",$D408)),$F408&lt;2),"REVISAR # LOTES",""))</f>
        <v/>
      </c>
    </row>
    <row r="409">
      <c r="B409" s="43" t="n">
        <v>407</v>
      </c>
      <c r="C409" s="137" t="inlineStr">
        <is>
          <t xml:space="preserve">LA CEIBA </t>
        </is>
      </c>
      <c r="D409" s="137" t="inlineStr">
        <is>
          <t xml:space="preserve">LC2 - 39 - 8 </t>
        </is>
      </c>
      <c r="E409" s="137" t="n">
        <v>2</v>
      </c>
      <c r="F409" s="137" t="n">
        <v>1</v>
      </c>
      <c r="G409" s="132" t="n">
        <v>39</v>
      </c>
      <c r="H409" s="132" t="n">
        <v>8</v>
      </c>
      <c r="I409" s="127" t="n">
        <v>160</v>
      </c>
      <c r="J409" s="195" t="n"/>
      <c r="K409" s="140" t="n">
        <v>28000000</v>
      </c>
      <c r="L409" s="76" t="inlineStr">
        <is>
          <t>VENDIDO</t>
        </is>
      </c>
      <c r="M409" s="137" t="n"/>
      <c r="N409" s="230">
        <f>K409</f>
        <v/>
      </c>
      <c r="O409" s="60" t="n"/>
      <c r="P409" s="83" t="n"/>
      <c r="Q409" s="143" t="n"/>
      <c r="R409" s="144" t="n"/>
      <c r="S409" s="145" t="n"/>
      <c r="T409" s="85" t="n"/>
      <c r="U409" s="72">
        <f>IF($D409="","",IF(OR($F409&gt;1,ISNUMBER(SEARCH(" Y ",$D409)),(LEN($D409)-LEN(SUBSTITUTE(UPPER($D409),"LC","")))/2&gt;1),"MÚLTIPLE","INDIVIDUAL"))</f>
        <v/>
      </c>
      <c r="V409" s="72">
        <f>IF($D409="","",IF(AND(ISNUMBER(SEARCH(" Y ",$D409)),$F409&lt;2),"REVISAR # LOTES",""))</f>
        <v/>
      </c>
    </row>
    <row r="410">
      <c r="B410" s="43" t="n">
        <v>408</v>
      </c>
      <c r="C410" s="137" t="inlineStr">
        <is>
          <t xml:space="preserve">LA CEIBA </t>
        </is>
      </c>
      <c r="D410" s="137" t="inlineStr">
        <is>
          <t xml:space="preserve">LC2 - 39 - 9 </t>
        </is>
      </c>
      <c r="E410" s="137" t="n">
        <v>2</v>
      </c>
      <c r="F410" s="137" t="n">
        <v>1</v>
      </c>
      <c r="G410" s="132" t="n">
        <v>39</v>
      </c>
      <c r="H410" s="132" t="n">
        <v>9</v>
      </c>
      <c r="I410" s="127" t="n">
        <v>160</v>
      </c>
      <c r="J410" s="195" t="n"/>
      <c r="K410" s="140" t="n">
        <v>28000000</v>
      </c>
      <c r="L410" s="76" t="inlineStr">
        <is>
          <t>VENDIDO</t>
        </is>
      </c>
      <c r="M410" s="137" t="n"/>
      <c r="N410" s="230">
        <f>K410</f>
        <v/>
      </c>
      <c r="O410" s="60" t="n"/>
      <c r="P410" s="83" t="n"/>
      <c r="Q410" s="143" t="n"/>
      <c r="R410" s="144" t="n"/>
      <c r="S410" s="145" t="n"/>
      <c r="T410" s="85" t="n"/>
      <c r="U410" s="72">
        <f>IF($D410="","",IF(OR($F410&gt;1,ISNUMBER(SEARCH(" Y ",$D410)),(LEN($D410)-LEN(SUBSTITUTE(UPPER($D410),"LC","")))/2&gt;1),"MÚLTIPLE","INDIVIDUAL"))</f>
        <v/>
      </c>
      <c r="V410" s="72">
        <f>IF($D410="","",IF(AND(ISNUMBER(SEARCH(" Y ",$D410)),$F410&lt;2),"REVISAR # LOTES",""))</f>
        <v/>
      </c>
    </row>
    <row r="411">
      <c r="B411" s="43" t="n">
        <v>409</v>
      </c>
      <c r="C411" s="137" t="inlineStr">
        <is>
          <t xml:space="preserve">LA CEIBA </t>
        </is>
      </c>
      <c r="D411" s="137" t="inlineStr">
        <is>
          <t xml:space="preserve">LC2 - 39 - 10  </t>
        </is>
      </c>
      <c r="E411" s="137" t="n">
        <v>2</v>
      </c>
      <c r="F411" s="137" t="n">
        <v>1</v>
      </c>
      <c r="G411" s="132" t="n">
        <v>39</v>
      </c>
      <c r="H411" s="132" t="n">
        <v>10</v>
      </c>
      <c r="I411" s="127" t="n">
        <v>160</v>
      </c>
      <c r="J411" s="195" t="n"/>
      <c r="K411" s="140" t="n">
        <v>28000000</v>
      </c>
      <c r="L411" s="76" t="inlineStr">
        <is>
          <t>VENDIDO</t>
        </is>
      </c>
      <c r="M411" s="137" t="inlineStr">
        <is>
          <t xml:space="preserve">SI </t>
        </is>
      </c>
      <c r="N411" s="230">
        <f>K411</f>
        <v/>
      </c>
      <c r="O411" s="60" t="n"/>
      <c r="P411" s="83" t="n"/>
      <c r="Q411" s="143" t="n"/>
      <c r="R411" s="144" t="n"/>
      <c r="S411" s="145" t="n"/>
      <c r="T411" s="85" t="n"/>
      <c r="U411" s="72">
        <f>IF($D411="","",IF(OR($F411&gt;1,ISNUMBER(SEARCH(" Y ",$D411)),(LEN($D411)-LEN(SUBSTITUTE(UPPER($D411),"LC","")))/2&gt;1),"MÚLTIPLE","INDIVIDUAL"))</f>
        <v/>
      </c>
      <c r="V411" s="72">
        <f>IF($D411="","",IF(AND(ISNUMBER(SEARCH(" Y ",$D411)),$F411&lt;2),"REVISAR # LOTES",""))</f>
        <v/>
      </c>
    </row>
    <row r="412">
      <c r="B412" s="43" t="n">
        <v>410</v>
      </c>
      <c r="C412" s="137" t="inlineStr">
        <is>
          <t xml:space="preserve">LA CEIBA </t>
        </is>
      </c>
      <c r="D412" s="137" t="inlineStr">
        <is>
          <t xml:space="preserve">LC2 - 39 - 11 </t>
        </is>
      </c>
      <c r="E412" s="137" t="n">
        <v>2</v>
      </c>
      <c r="F412" s="137" t="n">
        <v>1</v>
      </c>
      <c r="G412" s="132" t="n">
        <v>39</v>
      </c>
      <c r="H412" s="132" t="n">
        <v>11</v>
      </c>
      <c r="I412" s="127" t="n">
        <v>160</v>
      </c>
      <c r="J412" s="195" t="n"/>
      <c r="K412" s="140" t="n">
        <v>28000000</v>
      </c>
      <c r="L412" s="76" t="inlineStr">
        <is>
          <t>VENDIDO</t>
        </is>
      </c>
      <c r="M412" s="137" t="inlineStr">
        <is>
          <t xml:space="preserve">SI </t>
        </is>
      </c>
      <c r="N412" s="230">
        <f>K412</f>
        <v/>
      </c>
      <c r="O412" s="60" t="n"/>
      <c r="P412" s="83" t="n"/>
      <c r="Q412" s="143" t="n"/>
      <c r="R412" s="144" t="n"/>
      <c r="S412" s="145" t="n"/>
      <c r="T412" s="85" t="n"/>
      <c r="U412" s="72">
        <f>IF($D412="","",IF(OR($F412&gt;1,ISNUMBER(SEARCH(" Y ",$D412)),(LEN($D412)-LEN(SUBSTITUTE(UPPER($D412),"LC","")))/2&gt;1),"MÚLTIPLE","INDIVIDUAL"))</f>
        <v/>
      </c>
      <c r="V412" s="72">
        <f>IF($D412="","",IF(AND(ISNUMBER(SEARCH(" Y ",$D412)),$F412&lt;2),"REVISAR # LOTES",""))</f>
        <v/>
      </c>
    </row>
    <row r="413">
      <c r="B413" s="43" t="n">
        <v>411</v>
      </c>
      <c r="C413" s="137" t="inlineStr">
        <is>
          <t xml:space="preserve">LA CEIBA </t>
        </is>
      </c>
      <c r="D413" s="137" t="inlineStr">
        <is>
          <t xml:space="preserve">LC2 - 40 - 1 </t>
        </is>
      </c>
      <c r="E413" s="137" t="n">
        <v>2</v>
      </c>
      <c r="F413" s="137" t="n">
        <v>1</v>
      </c>
      <c r="G413" s="132" t="n">
        <v>40</v>
      </c>
      <c r="H413" s="132" t="n">
        <v>1</v>
      </c>
      <c r="I413" s="127" t="n">
        <v>180.7</v>
      </c>
      <c r="J413" s="195" t="n"/>
      <c r="K413" s="140" t="n">
        <v>31614000</v>
      </c>
      <c r="L413" s="76" t="inlineStr">
        <is>
          <t>VENDIDO</t>
        </is>
      </c>
      <c r="M413" s="137" t="inlineStr">
        <is>
          <t xml:space="preserve">NO </t>
        </is>
      </c>
      <c r="N413" s="230">
        <f>K413</f>
        <v/>
      </c>
      <c r="O413" s="60" t="n"/>
      <c r="P413" s="83" t="n"/>
      <c r="Q413" s="143" t="n"/>
      <c r="R413" s="144" t="n"/>
      <c r="S413" s="145" t="n"/>
      <c r="T413" s="85" t="n"/>
      <c r="U413" s="72">
        <f>IF($D413="","",IF(OR($F413&gt;1,ISNUMBER(SEARCH(" Y ",$D413)),(LEN($D413)-LEN(SUBSTITUTE(UPPER($D413),"LC","")))/2&gt;1),"MÚLTIPLE","INDIVIDUAL"))</f>
        <v/>
      </c>
      <c r="V413" s="72">
        <f>IF($D413="","",IF(AND(ISNUMBER(SEARCH(" Y ",$D413)),$F413&lt;2),"REVISAR # LOTES",""))</f>
        <v/>
      </c>
    </row>
    <row r="414">
      <c r="B414" s="43" t="n">
        <v>412</v>
      </c>
      <c r="C414" s="137" t="inlineStr">
        <is>
          <t xml:space="preserve">LA CEIBA </t>
        </is>
      </c>
      <c r="D414" s="137" t="inlineStr">
        <is>
          <t xml:space="preserve">LC2 - 40 - 2 </t>
        </is>
      </c>
      <c r="E414" s="137" t="n">
        <v>2</v>
      </c>
      <c r="F414" s="137" t="n">
        <v>1</v>
      </c>
      <c r="G414" s="132" t="n">
        <v>40</v>
      </c>
      <c r="H414" s="132" t="n">
        <v>2</v>
      </c>
      <c r="I414" s="127" t="n">
        <v>160</v>
      </c>
      <c r="J414" s="195" t="n"/>
      <c r="K414" s="140" t="n">
        <v>28000000</v>
      </c>
      <c r="L414" s="76" t="inlineStr">
        <is>
          <t>VENDIDO</t>
        </is>
      </c>
      <c r="M414" s="137" t="n"/>
      <c r="N414" s="230">
        <f>K414</f>
        <v/>
      </c>
      <c r="O414" s="60" t="n"/>
      <c r="P414" s="83" t="n"/>
      <c r="Q414" s="143" t="n"/>
      <c r="R414" s="144" t="n"/>
      <c r="S414" s="145" t="n"/>
      <c r="T414" s="85" t="n"/>
      <c r="U414" s="72">
        <f>IF($D414="","",IF(OR($F414&gt;1,ISNUMBER(SEARCH(" Y ",$D414)),(LEN($D414)-LEN(SUBSTITUTE(UPPER($D414),"LC","")))/2&gt;1),"MÚLTIPLE","INDIVIDUAL"))</f>
        <v/>
      </c>
      <c r="V414" s="72">
        <f>IF($D414="","",IF(AND(ISNUMBER(SEARCH(" Y ",$D414)),$F414&lt;2),"REVISAR # LOTES",""))</f>
        <v/>
      </c>
    </row>
    <row r="415">
      <c r="B415" s="43" t="n">
        <v>413</v>
      </c>
      <c r="C415" s="137" t="inlineStr">
        <is>
          <t xml:space="preserve">LA CEIBA </t>
        </is>
      </c>
      <c r="D415" s="137" t="inlineStr">
        <is>
          <t xml:space="preserve">LC2 - 40 - 3 </t>
        </is>
      </c>
      <c r="E415" s="137" t="n">
        <v>2</v>
      </c>
      <c r="F415" s="137" t="n">
        <v>1</v>
      </c>
      <c r="G415" s="132" t="n">
        <v>40</v>
      </c>
      <c r="H415" s="132" t="n">
        <v>3</v>
      </c>
      <c r="I415" s="127" t="n">
        <v>160</v>
      </c>
      <c r="J415" s="195" t="n"/>
      <c r="K415" s="140" t="n">
        <v>27000000</v>
      </c>
      <c r="L415" s="76" t="inlineStr">
        <is>
          <t>VENDIDO</t>
        </is>
      </c>
      <c r="M415" s="137" t="inlineStr">
        <is>
          <t>SI</t>
        </is>
      </c>
      <c r="N415" s="230">
        <f>K415</f>
        <v/>
      </c>
      <c r="O415" s="60" t="inlineStr">
        <is>
          <t>EN TRAMITE</t>
        </is>
      </c>
      <c r="P415" s="83" t="n"/>
      <c r="Q415" s="143" t="n"/>
      <c r="R415" s="144" t="inlineStr">
        <is>
          <t>JOHN ALBERTO BOHORQUEZ</t>
        </is>
      </c>
      <c r="S415" s="145" t="inlineStr">
        <is>
          <t>PAGO COMPLETO</t>
        </is>
      </c>
      <c r="T415" s="85" t="n"/>
      <c r="U415" s="72">
        <f>IF($D415="","",IF(OR($F415&gt;1,ISNUMBER(SEARCH(" Y ",$D415)),(LEN($D415)-LEN(SUBSTITUTE(UPPER($D415),"LC","")))/2&gt;1),"MÚLTIPLE","INDIVIDUAL"))</f>
        <v/>
      </c>
      <c r="V415" s="72">
        <f>IF($D415="","",IF(AND(ISNUMBER(SEARCH(" Y ",$D415)),$F415&lt;2),"REVISAR # LOTES",""))</f>
        <v/>
      </c>
    </row>
    <row r="416">
      <c r="B416" s="43" t="n">
        <v>414</v>
      </c>
      <c r="C416" s="137" t="inlineStr">
        <is>
          <t xml:space="preserve">LA CEIBA </t>
        </is>
      </c>
      <c r="D416" s="137" t="inlineStr">
        <is>
          <t xml:space="preserve">LC2 - 40 - 4 </t>
        </is>
      </c>
      <c r="E416" s="137" t="n">
        <v>2</v>
      </c>
      <c r="F416" s="137" t="n">
        <v>1</v>
      </c>
      <c r="G416" s="132" t="n">
        <v>40</v>
      </c>
      <c r="H416" s="132" t="n">
        <v>4</v>
      </c>
      <c r="I416" s="127" t="n">
        <v>160</v>
      </c>
      <c r="J416" s="195" t="n"/>
      <c r="K416" s="140" t="n">
        <v>28000000</v>
      </c>
      <c r="L416" s="76" t="inlineStr">
        <is>
          <t>VENDIDO</t>
        </is>
      </c>
      <c r="M416" s="137" t="n"/>
      <c r="N416" s="230">
        <f>K416</f>
        <v/>
      </c>
      <c r="O416" s="60" t="n"/>
      <c r="P416" s="83" t="n"/>
      <c r="Q416" s="143" t="n"/>
      <c r="R416" s="144" t="n"/>
      <c r="S416" s="145" t="n"/>
      <c r="T416" s="85" t="n"/>
      <c r="U416" s="72">
        <f>IF($D416="","",IF(OR($F416&gt;1,ISNUMBER(SEARCH(" Y ",$D416)),(LEN($D416)-LEN(SUBSTITUTE(UPPER($D416),"LC","")))/2&gt;1),"MÚLTIPLE","INDIVIDUAL"))</f>
        <v/>
      </c>
      <c r="V416" s="72">
        <f>IF($D416="","",IF(AND(ISNUMBER(SEARCH(" Y ",$D416)),$F416&lt;2),"REVISAR # LOTES",""))</f>
        <v/>
      </c>
    </row>
    <row r="417">
      <c r="B417" s="43" t="n">
        <v>415</v>
      </c>
      <c r="C417" s="137" t="inlineStr">
        <is>
          <t xml:space="preserve">LA CEIBA </t>
        </is>
      </c>
      <c r="D417" s="137" t="inlineStr">
        <is>
          <t xml:space="preserve">LC2 - 40 - 5 </t>
        </is>
      </c>
      <c r="E417" s="137" t="n">
        <v>2</v>
      </c>
      <c r="F417" s="137" t="n">
        <v>1</v>
      </c>
      <c r="G417" s="132" t="n">
        <v>40</v>
      </c>
      <c r="H417" s="132" t="n">
        <v>5</v>
      </c>
      <c r="I417" s="127" t="n">
        <v>160</v>
      </c>
      <c r="J417" s="195" t="n"/>
      <c r="K417" s="140" t="n">
        <v>28000000</v>
      </c>
      <c r="L417" s="76" t="inlineStr">
        <is>
          <t>VENDIDO</t>
        </is>
      </c>
      <c r="M417" s="137" t="n"/>
      <c r="N417" s="230">
        <f>K417</f>
        <v/>
      </c>
      <c r="O417" s="60" t="n"/>
      <c r="P417" s="83" t="n"/>
      <c r="Q417" s="143" t="n"/>
      <c r="R417" s="144" t="n"/>
      <c r="S417" s="145" t="n"/>
      <c r="T417" s="85" t="n"/>
      <c r="U417" s="72">
        <f>IF($D417="","",IF(OR($F417&gt;1,ISNUMBER(SEARCH(" Y ",$D417)),(LEN($D417)-LEN(SUBSTITUTE(UPPER($D417),"LC","")))/2&gt;1),"MÚLTIPLE","INDIVIDUAL"))</f>
        <v/>
      </c>
      <c r="V417" s="72">
        <f>IF($D417="","",IF(AND(ISNUMBER(SEARCH(" Y ",$D417)),$F417&lt;2),"REVISAR # LOTES",""))</f>
        <v/>
      </c>
    </row>
    <row r="418">
      <c r="B418" s="43" t="n">
        <v>416</v>
      </c>
      <c r="C418" s="137" t="inlineStr">
        <is>
          <t xml:space="preserve">LA CEIBA </t>
        </is>
      </c>
      <c r="D418" s="137" t="inlineStr">
        <is>
          <t xml:space="preserve">LC2 - 40 - 6 </t>
        </is>
      </c>
      <c r="E418" s="137" t="n">
        <v>2</v>
      </c>
      <c r="F418" s="137" t="n">
        <v>1</v>
      </c>
      <c r="G418" s="132" t="n">
        <v>40</v>
      </c>
      <c r="H418" s="132" t="n">
        <v>6</v>
      </c>
      <c r="I418" s="127" t="n">
        <v>160</v>
      </c>
      <c r="J418" s="195" t="n"/>
      <c r="K418" s="140" t="n">
        <v>28000000</v>
      </c>
      <c r="L418" s="76" t="inlineStr">
        <is>
          <t>VENDIDO</t>
        </is>
      </c>
      <c r="M418" s="137" t="inlineStr">
        <is>
          <t xml:space="preserve">SI </t>
        </is>
      </c>
      <c r="N418" s="230">
        <f>K418</f>
        <v/>
      </c>
      <c r="O418" s="60" t="inlineStr">
        <is>
          <t>OK</t>
        </is>
      </c>
      <c r="P418" s="83" t="n"/>
      <c r="Q418" s="143" t="n">
        <v>0.00016</v>
      </c>
      <c r="R418" s="144" t="inlineStr">
        <is>
          <t>JOHN ALBERTO BOHORQUEZ</t>
        </is>
      </c>
      <c r="S418" s="145" t="inlineStr">
        <is>
          <t>PAGO COMPLETO</t>
        </is>
      </c>
      <c r="T418" s="231" t="n">
        <v>46121</v>
      </c>
      <c r="U418" s="72">
        <f>IF($D418="","",IF(OR($F418&gt;1,ISNUMBER(SEARCH(" Y ",$D418)),(LEN($D418)-LEN(SUBSTITUTE(UPPER($D418),"LC","")))/2&gt;1),"MÚLTIPLE","INDIVIDUAL"))</f>
        <v/>
      </c>
      <c r="V418" s="72">
        <f>IF($D418="","",IF(AND(ISNUMBER(SEARCH(" Y ",$D418)),$F418&lt;2),"REVISAR # LOTES",""))</f>
        <v/>
      </c>
    </row>
    <row r="419">
      <c r="B419" s="43" t="n">
        <v>417</v>
      </c>
      <c r="C419" s="137" t="inlineStr">
        <is>
          <t xml:space="preserve">LA CEIBA </t>
        </is>
      </c>
      <c r="D419" s="137" t="inlineStr">
        <is>
          <t xml:space="preserve">LC2 - 40 - 7 </t>
        </is>
      </c>
      <c r="E419" s="137" t="n">
        <v>2</v>
      </c>
      <c r="F419" s="137" t="n">
        <v>1</v>
      </c>
      <c r="G419" s="132" t="n">
        <v>40</v>
      </c>
      <c r="H419" s="132" t="n">
        <v>7</v>
      </c>
      <c r="I419" s="127" t="n">
        <v>160</v>
      </c>
      <c r="J419" s="195" t="n"/>
      <c r="K419" s="140" t="n">
        <v>28000000</v>
      </c>
      <c r="L419" s="76" t="inlineStr">
        <is>
          <t>VENDIDO</t>
        </is>
      </c>
      <c r="M419" s="137" t="inlineStr">
        <is>
          <t xml:space="preserve">SI </t>
        </is>
      </c>
      <c r="N419" s="230">
        <f>K419</f>
        <v/>
      </c>
      <c r="O419" s="60" t="inlineStr">
        <is>
          <t>OK</t>
        </is>
      </c>
      <c r="P419" s="83" t="n"/>
      <c r="Q419" s="143" t="n">
        <v>0.00016</v>
      </c>
      <c r="R419" s="144" t="inlineStr">
        <is>
          <t>JOHN ALBERTO BOHORQUEZ</t>
        </is>
      </c>
      <c r="S419" s="145" t="inlineStr">
        <is>
          <t>PAGO COMPLETO</t>
        </is>
      </c>
      <c r="T419" s="231" t="n">
        <v>46121</v>
      </c>
      <c r="U419" s="72">
        <f>IF($D419="","",IF(OR($F419&gt;1,ISNUMBER(SEARCH(" Y ",$D419)),(LEN($D419)-LEN(SUBSTITUTE(UPPER($D419),"LC","")))/2&gt;1),"MÚLTIPLE","INDIVIDUAL"))</f>
        <v/>
      </c>
      <c r="V419" s="72">
        <f>IF($D419="","",IF(AND(ISNUMBER(SEARCH(" Y ",$D419)),$F419&lt;2),"REVISAR # LOTES",""))</f>
        <v/>
      </c>
    </row>
    <row r="420">
      <c r="B420" s="43" t="n">
        <v>418</v>
      </c>
      <c r="C420" s="137" t="inlineStr">
        <is>
          <t xml:space="preserve">LA CEIBA </t>
        </is>
      </c>
      <c r="D420" s="137" t="inlineStr">
        <is>
          <t xml:space="preserve">LC2 - 40 - 8 </t>
        </is>
      </c>
      <c r="E420" s="137" t="n">
        <v>2</v>
      </c>
      <c r="F420" s="137" t="n">
        <v>1</v>
      </c>
      <c r="G420" s="132" t="n">
        <v>40</v>
      </c>
      <c r="H420" s="132" t="n">
        <v>8</v>
      </c>
      <c r="I420" s="127" t="n">
        <v>160</v>
      </c>
      <c r="J420" s="195" t="n"/>
      <c r="K420" s="140" t="n">
        <v>28000000</v>
      </c>
      <c r="L420" s="76" t="inlineStr">
        <is>
          <t>VENDIDO</t>
        </is>
      </c>
      <c r="M420" s="137" t="inlineStr">
        <is>
          <t xml:space="preserve">SI </t>
        </is>
      </c>
      <c r="N420" s="230">
        <f>K420</f>
        <v/>
      </c>
      <c r="O420" s="60" t="inlineStr">
        <is>
          <t>OK</t>
        </is>
      </c>
      <c r="P420" s="83" t="n"/>
      <c r="Q420" s="143" t="n">
        <v>0.00016</v>
      </c>
      <c r="R420" s="144" t="inlineStr">
        <is>
          <t>JOHN ALBERTO BOHORQUEZ</t>
        </is>
      </c>
      <c r="S420" s="145" t="inlineStr">
        <is>
          <t>PAGO COMPLETO</t>
        </is>
      </c>
      <c r="T420" s="231" t="n">
        <v>46121</v>
      </c>
      <c r="U420" s="72">
        <f>IF($D420="","",IF(OR($F420&gt;1,ISNUMBER(SEARCH(" Y ",$D420)),(LEN($D420)-LEN(SUBSTITUTE(UPPER($D420),"LC","")))/2&gt;1),"MÚLTIPLE","INDIVIDUAL"))</f>
        <v/>
      </c>
      <c r="V420" s="72">
        <f>IF($D420="","",IF(AND(ISNUMBER(SEARCH(" Y ",$D420)),$F420&lt;2),"REVISAR # LOTES",""))</f>
        <v/>
      </c>
    </row>
    <row r="421">
      <c r="B421" s="43" t="n">
        <v>419</v>
      </c>
      <c r="C421" s="137" t="inlineStr">
        <is>
          <t xml:space="preserve">LA CEIBA </t>
        </is>
      </c>
      <c r="D421" s="137" t="inlineStr">
        <is>
          <t xml:space="preserve">LC2 - 40 - 9 </t>
        </is>
      </c>
      <c r="E421" s="137" t="n">
        <v>2</v>
      </c>
      <c r="F421" s="137" t="n">
        <v>1</v>
      </c>
      <c r="G421" s="132" t="n">
        <v>40</v>
      </c>
      <c r="H421" s="132" t="n">
        <v>9</v>
      </c>
      <c r="I421" s="127" t="n">
        <v>160</v>
      </c>
      <c r="J421" s="195" t="n"/>
      <c r="K421" s="140" t="n">
        <v>27500000</v>
      </c>
      <c r="L421" s="76" t="inlineStr">
        <is>
          <t>VENDIDO</t>
        </is>
      </c>
      <c r="M421" s="137" t="inlineStr">
        <is>
          <t xml:space="preserve">SI </t>
        </is>
      </c>
      <c r="N421" s="230">
        <f>K421</f>
        <v/>
      </c>
      <c r="O421" s="60" t="n"/>
      <c r="P421" s="83" t="n"/>
      <c r="Q421" s="143" t="n"/>
      <c r="R421" s="144" t="n"/>
      <c r="S421" s="145" t="n"/>
      <c r="T421" s="232" t="n"/>
      <c r="U421" s="72">
        <f>IF($D421="","",IF(OR($F421&gt;1,ISNUMBER(SEARCH(" Y ",$D421)),(LEN($D421)-LEN(SUBSTITUTE(UPPER($D421),"LC","")))/2&gt;1),"MÚLTIPLE","INDIVIDUAL"))</f>
        <v/>
      </c>
      <c r="V421" s="72">
        <f>IF($D421="","",IF(AND(ISNUMBER(SEARCH(" Y ",$D421)),$F421&lt;2),"REVISAR # LOTES",""))</f>
        <v/>
      </c>
    </row>
    <row r="422">
      <c r="B422" s="43" t="n">
        <v>420</v>
      </c>
      <c r="C422" s="137" t="inlineStr">
        <is>
          <t xml:space="preserve">LA CEIBA </t>
        </is>
      </c>
      <c r="D422" s="137" t="inlineStr">
        <is>
          <t xml:space="preserve">LC2 - 40 - 10 </t>
        </is>
      </c>
      <c r="E422" s="137" t="n">
        <v>2</v>
      </c>
      <c r="F422" s="137" t="n">
        <v>1</v>
      </c>
      <c r="G422" s="132" t="n">
        <v>40</v>
      </c>
      <c r="H422" s="132" t="n">
        <v>10</v>
      </c>
      <c r="I422" s="127" t="n">
        <v>160</v>
      </c>
      <c r="J422" s="195" t="n"/>
      <c r="K422" s="140" t="n">
        <v>32500000</v>
      </c>
      <c r="L422" s="76" t="inlineStr">
        <is>
          <t>VENDIDO</t>
        </is>
      </c>
      <c r="M422" s="137" t="inlineStr">
        <is>
          <t xml:space="preserve">SI </t>
        </is>
      </c>
      <c r="N422" s="230">
        <f>K422</f>
        <v/>
      </c>
      <c r="O422" s="60" t="n"/>
      <c r="P422" s="83" t="n"/>
      <c r="Q422" s="143" t="n"/>
      <c r="R422" s="144" t="n"/>
      <c r="S422" s="145" t="n"/>
      <c r="T422" s="232" t="n"/>
      <c r="U422" s="72">
        <f>IF($D422="","",IF(OR($F422&gt;1,ISNUMBER(SEARCH(" Y ",$D422)),(LEN($D422)-LEN(SUBSTITUTE(UPPER($D422),"LC","")))/2&gt;1),"MÚLTIPLE","INDIVIDUAL"))</f>
        <v/>
      </c>
      <c r="V422" s="72">
        <f>IF($D422="","",IF(AND(ISNUMBER(SEARCH(" Y ",$D422)),$F422&lt;2),"REVISAR # LOTES",""))</f>
        <v/>
      </c>
    </row>
    <row r="423">
      <c r="B423" s="43" t="n">
        <v>421</v>
      </c>
      <c r="C423" s="137" t="inlineStr">
        <is>
          <t xml:space="preserve">LA CEIBA </t>
        </is>
      </c>
      <c r="D423" s="137" t="inlineStr">
        <is>
          <t xml:space="preserve">LC2 - 40 - 11 </t>
        </is>
      </c>
      <c r="E423" s="137" t="n">
        <v>2</v>
      </c>
      <c r="F423" s="137" t="n">
        <v>1</v>
      </c>
      <c r="G423" s="132" t="n">
        <v>40</v>
      </c>
      <c r="H423" s="132" t="n">
        <v>11</v>
      </c>
      <c r="I423" s="127" t="n">
        <v>160</v>
      </c>
      <c r="J423" s="195" t="n"/>
      <c r="K423" s="140" t="n">
        <v>33000000</v>
      </c>
      <c r="L423" s="76" t="inlineStr">
        <is>
          <t>EN NEGOCIACIÓN</t>
        </is>
      </c>
      <c r="M423" s="137" t="n"/>
      <c r="N423" s="230">
        <f>K423</f>
        <v/>
      </c>
      <c r="O423" s="60" t="n"/>
      <c r="P423" s="83" t="n"/>
      <c r="Q423" s="143" t="n"/>
      <c r="R423" s="144" t="n"/>
      <c r="S423" s="145" t="n"/>
      <c r="T423" s="232" t="n"/>
      <c r="U423" s="72">
        <f>IF($D423="","",IF(OR($F423&gt;1,ISNUMBER(SEARCH(" Y ",$D423)),(LEN($D423)-LEN(SUBSTITUTE(UPPER($D423),"LC","")))/2&gt;1),"MÚLTIPLE","INDIVIDUAL"))</f>
        <v/>
      </c>
      <c r="V423" s="72">
        <f>IF($D423="","",IF(AND(ISNUMBER(SEARCH(" Y ",$D423)),$F423&lt;2),"REVISAR # LOTES",""))</f>
        <v/>
      </c>
    </row>
    <row r="424">
      <c r="B424" s="43" t="n">
        <v>422</v>
      </c>
      <c r="C424" s="137" t="inlineStr">
        <is>
          <t xml:space="preserve">LA CEIBA </t>
        </is>
      </c>
      <c r="D424" s="137" t="inlineStr">
        <is>
          <t xml:space="preserve">LC2 - 40 - 12 </t>
        </is>
      </c>
      <c r="E424" s="137" t="n">
        <v>2</v>
      </c>
      <c r="F424" s="137" t="n">
        <v>1</v>
      </c>
      <c r="G424" s="132" t="n">
        <v>40</v>
      </c>
      <c r="H424" s="132" t="n">
        <v>12</v>
      </c>
      <c r="I424" s="127" t="n">
        <v>160</v>
      </c>
      <c r="J424" s="195" t="n"/>
      <c r="K424" s="140" t="n">
        <v>28000000</v>
      </c>
      <c r="L424" s="76" t="inlineStr">
        <is>
          <t>VENDIDO</t>
        </is>
      </c>
      <c r="M424" s="137" t="inlineStr">
        <is>
          <t xml:space="preserve">NO </t>
        </is>
      </c>
      <c r="N424" s="230">
        <f>K424</f>
        <v/>
      </c>
      <c r="O424" s="60" t="n"/>
      <c r="P424" s="83" t="n"/>
      <c r="Q424" s="143" t="n"/>
      <c r="R424" s="144" t="n"/>
      <c r="S424" s="145" t="n"/>
      <c r="T424" s="232" t="n"/>
      <c r="U424" s="72">
        <f>IF($D424="","",IF(OR($F424&gt;1,ISNUMBER(SEARCH(" Y ",$D424)),(LEN($D424)-LEN(SUBSTITUTE(UPPER($D424),"LC","")))/2&gt;1),"MÚLTIPLE","INDIVIDUAL"))</f>
        <v/>
      </c>
      <c r="V424" s="72">
        <f>IF($D424="","",IF(AND(ISNUMBER(SEARCH(" Y ",$D424)),$F424&lt;2),"REVISAR # LOTES",""))</f>
        <v/>
      </c>
    </row>
    <row r="425">
      <c r="B425" s="43" t="n">
        <v>423</v>
      </c>
      <c r="C425" s="137" t="inlineStr">
        <is>
          <t xml:space="preserve">LA CEIBA </t>
        </is>
      </c>
      <c r="D425" s="137" t="inlineStr">
        <is>
          <t xml:space="preserve">LC2 - 40 - 13 </t>
        </is>
      </c>
      <c r="E425" s="137" t="n">
        <v>2</v>
      </c>
      <c r="F425" s="137" t="n">
        <v>1</v>
      </c>
      <c r="G425" s="132" t="n">
        <v>40</v>
      </c>
      <c r="H425" s="132" t="n">
        <v>13</v>
      </c>
      <c r="I425" s="127" t="n">
        <v>160</v>
      </c>
      <c r="J425" s="195" t="n"/>
      <c r="K425" s="140" t="n">
        <v>28000000</v>
      </c>
      <c r="L425" s="76" t="inlineStr">
        <is>
          <t>VENDIDO</t>
        </is>
      </c>
      <c r="M425" s="137" t="inlineStr">
        <is>
          <t xml:space="preserve">NO </t>
        </is>
      </c>
      <c r="N425" s="230">
        <f>K425</f>
        <v/>
      </c>
      <c r="O425" s="60" t="n"/>
      <c r="P425" s="83" t="n"/>
      <c r="Q425" s="143" t="n"/>
      <c r="R425" s="144" t="n"/>
      <c r="S425" s="145" t="n"/>
      <c r="T425" s="232" t="n"/>
      <c r="U425" s="72">
        <f>IF($D425="","",IF(OR($F425&gt;1,ISNUMBER(SEARCH(" Y ",$D425)),(LEN($D425)-LEN(SUBSTITUTE(UPPER($D425),"LC","")))/2&gt;1),"MÚLTIPLE","INDIVIDUAL"))</f>
        <v/>
      </c>
      <c r="V425" s="72">
        <f>IF($D425="","",IF(AND(ISNUMBER(SEARCH(" Y ",$D425)),$F425&lt;2),"REVISAR # LOTES",""))</f>
        <v/>
      </c>
    </row>
    <row r="426">
      <c r="B426" s="43" t="n">
        <v>424</v>
      </c>
      <c r="C426" s="137" t="inlineStr">
        <is>
          <t xml:space="preserve">LA CEIBA </t>
        </is>
      </c>
      <c r="D426" s="137" t="inlineStr">
        <is>
          <t xml:space="preserve">LC2 - 40 - 14 </t>
        </is>
      </c>
      <c r="E426" s="137" t="n">
        <v>2</v>
      </c>
      <c r="F426" s="137" t="n">
        <v>1</v>
      </c>
      <c r="G426" s="132" t="n">
        <v>40</v>
      </c>
      <c r="H426" s="132" t="n">
        <v>14</v>
      </c>
      <c r="I426" s="127" t="n">
        <v>160</v>
      </c>
      <c r="J426" s="195" t="n"/>
      <c r="K426" s="140" t="n">
        <v>28000000</v>
      </c>
      <c r="L426" s="76" t="inlineStr">
        <is>
          <t>VENDIDO</t>
        </is>
      </c>
      <c r="M426" s="137" t="inlineStr">
        <is>
          <t xml:space="preserve">NO </t>
        </is>
      </c>
      <c r="N426" s="230">
        <f>K426</f>
        <v/>
      </c>
      <c r="O426" s="60" t="n"/>
      <c r="P426" s="83" t="n"/>
      <c r="Q426" s="143" t="n"/>
      <c r="R426" s="144" t="n"/>
      <c r="S426" s="145" t="n"/>
      <c r="T426" s="232" t="n"/>
      <c r="U426" s="72">
        <f>IF($D426="","",IF(OR($F426&gt;1,ISNUMBER(SEARCH(" Y ",$D426)),(LEN($D426)-LEN(SUBSTITUTE(UPPER($D426),"LC","")))/2&gt;1),"MÚLTIPLE","INDIVIDUAL"))</f>
        <v/>
      </c>
      <c r="V426" s="72">
        <f>IF($D426="","",IF(AND(ISNUMBER(SEARCH(" Y ",$D426)),$F426&lt;2),"REVISAR # LOTES",""))</f>
        <v/>
      </c>
    </row>
    <row r="427">
      <c r="B427" s="43" t="n">
        <v>425</v>
      </c>
      <c r="C427" s="137" t="inlineStr">
        <is>
          <t xml:space="preserve">LA CEIBA </t>
        </is>
      </c>
      <c r="D427" s="137" t="inlineStr">
        <is>
          <t xml:space="preserve">LC2 - 40 - 15 </t>
        </is>
      </c>
      <c r="E427" s="137" t="n">
        <v>2</v>
      </c>
      <c r="F427" s="137" t="n">
        <v>1</v>
      </c>
      <c r="G427" s="132" t="n">
        <v>40</v>
      </c>
      <c r="H427" s="132" t="n">
        <v>15</v>
      </c>
      <c r="I427" s="127" t="n">
        <v>160</v>
      </c>
      <c r="J427" s="195" t="n"/>
      <c r="K427" s="140" t="n">
        <v>23000000</v>
      </c>
      <c r="L427" s="76" t="inlineStr">
        <is>
          <t>VENDIDO</t>
        </is>
      </c>
      <c r="M427" s="137" t="inlineStr">
        <is>
          <t xml:space="preserve">SI </t>
        </is>
      </c>
      <c r="N427" s="230">
        <f>K427</f>
        <v/>
      </c>
      <c r="O427" s="60" t="n"/>
      <c r="P427" s="83" t="n"/>
      <c r="Q427" s="143" t="n"/>
      <c r="R427" s="144" t="n"/>
      <c r="S427" s="145" t="n"/>
      <c r="T427" s="232" t="n"/>
      <c r="U427" s="72">
        <f>IF($D427="","",IF(OR($F427&gt;1,ISNUMBER(SEARCH(" Y ",$D427)),(LEN($D427)-LEN(SUBSTITUTE(UPPER($D427),"LC","")))/2&gt;1),"MÚLTIPLE","INDIVIDUAL"))</f>
        <v/>
      </c>
      <c r="V427" s="72">
        <f>IF($D427="","",IF(AND(ISNUMBER(SEARCH(" Y ",$D427)),$F427&lt;2),"REVISAR # LOTES",""))</f>
        <v/>
      </c>
    </row>
    <row r="428">
      <c r="B428" s="43" t="n">
        <v>426</v>
      </c>
      <c r="C428" s="137" t="inlineStr">
        <is>
          <t xml:space="preserve">LA CEIBA </t>
        </is>
      </c>
      <c r="D428" s="137" t="inlineStr">
        <is>
          <t xml:space="preserve">LC2 - 40 - 16 </t>
        </is>
      </c>
      <c r="E428" s="137" t="n">
        <v>2</v>
      </c>
      <c r="F428" s="137" t="n">
        <v>1</v>
      </c>
      <c r="G428" s="132" t="n">
        <v>40</v>
      </c>
      <c r="H428" s="132" t="n">
        <v>16</v>
      </c>
      <c r="I428" s="127" t="n">
        <v>160</v>
      </c>
      <c r="J428" s="195" t="n"/>
      <c r="K428" s="140" t="n">
        <v>28000000</v>
      </c>
      <c r="L428" s="76" t="inlineStr">
        <is>
          <t>VENDIDO</t>
        </is>
      </c>
      <c r="M428" s="137" t="inlineStr">
        <is>
          <t xml:space="preserve">SI </t>
        </is>
      </c>
      <c r="N428" s="230">
        <f>K428</f>
        <v/>
      </c>
      <c r="O428" s="60" t="n"/>
      <c r="P428" s="83" t="n"/>
      <c r="Q428" s="143" t="n"/>
      <c r="R428" s="144" t="n"/>
      <c r="S428" s="145" t="n"/>
      <c r="T428" s="232" t="n"/>
      <c r="U428" s="72">
        <f>IF($D428="","",IF(OR($F428&gt;1,ISNUMBER(SEARCH(" Y ",$D428)),(LEN($D428)-LEN(SUBSTITUTE(UPPER($D428),"LC","")))/2&gt;1),"MÚLTIPLE","INDIVIDUAL"))</f>
        <v/>
      </c>
      <c r="V428" s="72">
        <f>IF($D428="","",IF(AND(ISNUMBER(SEARCH(" Y ",$D428)),$F428&lt;2),"REVISAR # LOTES",""))</f>
        <v/>
      </c>
    </row>
    <row r="429">
      <c r="B429" s="43" t="n">
        <v>427</v>
      </c>
      <c r="C429" s="137" t="inlineStr">
        <is>
          <t xml:space="preserve">LA CEIBA </t>
        </is>
      </c>
      <c r="D429" s="137" t="inlineStr">
        <is>
          <t xml:space="preserve">LC2 - 40 - 17 </t>
        </is>
      </c>
      <c r="E429" s="137" t="n">
        <v>2</v>
      </c>
      <c r="F429" s="137" t="n">
        <v>1</v>
      </c>
      <c r="G429" s="132" t="n">
        <v>40</v>
      </c>
      <c r="H429" s="132" t="n">
        <v>17</v>
      </c>
      <c r="I429" s="127" t="n">
        <v>160</v>
      </c>
      <c r="J429" s="195" t="n"/>
      <c r="K429" s="140" t="n">
        <v>28000000</v>
      </c>
      <c r="L429" s="76" t="inlineStr">
        <is>
          <t>VENDIDO</t>
        </is>
      </c>
      <c r="M429" s="137" t="inlineStr">
        <is>
          <t xml:space="preserve">SI </t>
        </is>
      </c>
      <c r="N429" s="230">
        <f>K429</f>
        <v/>
      </c>
      <c r="O429" s="60" t="n"/>
      <c r="P429" s="83" t="n"/>
      <c r="Q429" s="143" t="n"/>
      <c r="R429" s="144" t="n"/>
      <c r="S429" s="145" t="n"/>
      <c r="T429" s="232" t="n"/>
      <c r="U429" s="72">
        <f>IF($D429="","",IF(OR($F429&gt;1,ISNUMBER(SEARCH(" Y ",$D429)),(LEN($D429)-LEN(SUBSTITUTE(UPPER($D429),"LC","")))/2&gt;1),"MÚLTIPLE","INDIVIDUAL"))</f>
        <v/>
      </c>
      <c r="V429" s="72">
        <f>IF($D429="","",IF(AND(ISNUMBER(SEARCH(" Y ",$D429)),$F429&lt;2),"REVISAR # LOTES",""))</f>
        <v/>
      </c>
    </row>
    <row r="430">
      <c r="B430" s="43" t="n">
        <v>428</v>
      </c>
      <c r="C430" s="137" t="inlineStr">
        <is>
          <t xml:space="preserve">LA CEIBA </t>
        </is>
      </c>
      <c r="D430" s="137" t="inlineStr">
        <is>
          <t xml:space="preserve">LC2 - 40 - 18 </t>
        </is>
      </c>
      <c r="E430" s="137" t="n">
        <v>2</v>
      </c>
      <c r="F430" s="137" t="n">
        <v>1</v>
      </c>
      <c r="G430" s="132" t="n">
        <v>40</v>
      </c>
      <c r="H430" s="132" t="n">
        <v>18</v>
      </c>
      <c r="I430" s="127" t="n">
        <v>160</v>
      </c>
      <c r="J430" s="195" t="n"/>
      <c r="K430" s="140" t="n">
        <v>28000000</v>
      </c>
      <c r="L430" s="76" t="inlineStr">
        <is>
          <t>VENDIDO</t>
        </is>
      </c>
      <c r="M430" s="137" t="inlineStr">
        <is>
          <t xml:space="preserve">SI </t>
        </is>
      </c>
      <c r="N430" s="230">
        <f>K430</f>
        <v/>
      </c>
      <c r="O430" s="60" t="n"/>
      <c r="P430" s="83" t="n"/>
      <c r="Q430" s="143" t="n"/>
      <c r="R430" s="144" t="n"/>
      <c r="S430" s="145" t="n"/>
      <c r="T430" s="232" t="n"/>
      <c r="U430" s="72">
        <f>IF($D430="","",IF(OR($F430&gt;1,ISNUMBER(SEARCH(" Y ",$D430)),(LEN($D430)-LEN(SUBSTITUTE(UPPER($D430),"LC","")))/2&gt;1),"MÚLTIPLE","INDIVIDUAL"))</f>
        <v/>
      </c>
      <c r="V430" s="72">
        <f>IF($D430="","",IF(AND(ISNUMBER(SEARCH(" Y ",$D430)),$F430&lt;2),"REVISAR # LOTES",""))</f>
        <v/>
      </c>
    </row>
    <row r="431">
      <c r="B431" s="43" t="n">
        <v>429</v>
      </c>
      <c r="C431" s="137" t="inlineStr">
        <is>
          <t xml:space="preserve">LA CEIBA </t>
        </is>
      </c>
      <c r="D431" s="137" t="inlineStr">
        <is>
          <t xml:space="preserve">LC2 - 40 - 19 </t>
        </is>
      </c>
      <c r="E431" s="137" t="n">
        <v>2</v>
      </c>
      <c r="F431" s="137" t="n">
        <v>1</v>
      </c>
      <c r="G431" s="132" t="n">
        <v>40</v>
      </c>
      <c r="H431" s="132" t="n">
        <v>19</v>
      </c>
      <c r="I431" s="127" t="n">
        <v>249.6</v>
      </c>
      <c r="J431" s="195" t="n"/>
      <c r="K431" s="140" t="n">
        <v>38672000</v>
      </c>
      <c r="L431" s="76" t="inlineStr">
        <is>
          <t>VENDIDO</t>
        </is>
      </c>
      <c r="M431" s="137" t="inlineStr">
        <is>
          <t xml:space="preserve">SI </t>
        </is>
      </c>
      <c r="N431" s="230">
        <f>K431</f>
        <v/>
      </c>
      <c r="O431" s="60" t="inlineStr">
        <is>
          <t>OK</t>
        </is>
      </c>
      <c r="P431" s="83" t="n"/>
      <c r="Q431" s="143" t="n">
        <v>0.00016</v>
      </c>
      <c r="R431" s="144" t="inlineStr">
        <is>
          <t xml:space="preserve">RUBEN FABIAN BUSTOS </t>
        </is>
      </c>
      <c r="S431" s="145" t="n"/>
      <c r="T431" s="232" t="n"/>
      <c r="U431" s="72">
        <f>IF($D431="","",IF(OR($F431&gt;1,ISNUMBER(SEARCH(" Y ",$D431)),(LEN($D431)-LEN(SUBSTITUTE(UPPER($D431),"LC","")))/2&gt;1),"MÚLTIPLE","INDIVIDUAL"))</f>
        <v/>
      </c>
      <c r="V431" s="72">
        <f>IF($D431="","",IF(AND(ISNUMBER(SEARCH(" Y ",$D431)),$F431&lt;2),"REVISAR # LOTES",""))</f>
        <v/>
      </c>
    </row>
    <row r="432">
      <c r="B432" s="43" t="n">
        <v>430</v>
      </c>
      <c r="C432" s="137" t="inlineStr">
        <is>
          <t xml:space="preserve">LA CEIBA </t>
        </is>
      </c>
      <c r="D432" s="137" t="inlineStr">
        <is>
          <t xml:space="preserve">LC2 - 41 - 1 </t>
        </is>
      </c>
      <c r="E432" s="137" t="n">
        <v>2</v>
      </c>
      <c r="F432" s="137" t="n">
        <v>1</v>
      </c>
      <c r="G432" s="132" t="n">
        <v>41</v>
      </c>
      <c r="H432" s="132" t="n">
        <v>1</v>
      </c>
      <c r="I432" s="127" t="n">
        <v>237.5</v>
      </c>
      <c r="J432" s="195" t="n"/>
      <c r="K432" s="140" t="n">
        <v>41556000</v>
      </c>
      <c r="L432" s="76" t="inlineStr">
        <is>
          <t>VENDIDO</t>
        </is>
      </c>
      <c r="M432" s="137" t="inlineStr">
        <is>
          <t xml:space="preserve">SI </t>
        </is>
      </c>
      <c r="N432" s="230">
        <f>K432</f>
        <v/>
      </c>
      <c r="O432" s="60" t="n"/>
      <c r="P432" s="83" t="n"/>
      <c r="Q432" s="143" t="n"/>
      <c r="R432" s="144" t="n"/>
      <c r="S432" s="145" t="n"/>
      <c r="T432" s="232" t="n"/>
      <c r="U432" s="72">
        <f>IF($D432="","",IF(OR($F432&gt;1,ISNUMBER(SEARCH(" Y ",$D432)),(LEN($D432)-LEN(SUBSTITUTE(UPPER($D432),"LC","")))/2&gt;1),"MÚLTIPLE","INDIVIDUAL"))</f>
        <v/>
      </c>
      <c r="V432" s="72">
        <f>IF($D432="","",IF(AND(ISNUMBER(SEARCH(" Y ",$D432)),$F432&lt;2),"REVISAR # LOTES",""))</f>
        <v/>
      </c>
    </row>
    <row r="433">
      <c r="B433" s="43" t="n">
        <v>431</v>
      </c>
      <c r="C433" s="137" t="inlineStr">
        <is>
          <t xml:space="preserve">LA CEIBA </t>
        </is>
      </c>
      <c r="D433" s="137" t="inlineStr">
        <is>
          <t xml:space="preserve">LC2 - 41 - 2 </t>
        </is>
      </c>
      <c r="E433" s="137" t="n">
        <v>2</v>
      </c>
      <c r="F433" s="137" t="n">
        <v>1</v>
      </c>
      <c r="G433" s="132" t="n">
        <v>41</v>
      </c>
      <c r="H433" s="132" t="n">
        <v>2</v>
      </c>
      <c r="I433" s="127" t="n">
        <v>160</v>
      </c>
      <c r="J433" s="195" t="n"/>
      <c r="K433" s="140" t="n">
        <v>28000000</v>
      </c>
      <c r="L433" s="76" t="inlineStr">
        <is>
          <t>VENDIDO</t>
        </is>
      </c>
      <c r="M433" s="137" t="n"/>
      <c r="N433" s="230">
        <f>K433</f>
        <v/>
      </c>
      <c r="O433" s="60" t="n"/>
      <c r="P433" s="83" t="n"/>
      <c r="Q433" s="143" t="n"/>
      <c r="R433" s="144" t="n"/>
      <c r="S433" s="145" t="n"/>
      <c r="T433" s="232" t="n"/>
      <c r="U433" s="72">
        <f>IF($D433="","",IF(OR($F433&gt;1,ISNUMBER(SEARCH(" Y ",$D433)),(LEN($D433)-LEN(SUBSTITUTE(UPPER($D433),"LC","")))/2&gt;1),"MÚLTIPLE","INDIVIDUAL"))</f>
        <v/>
      </c>
      <c r="V433" s="72">
        <f>IF($D433="","",IF(AND(ISNUMBER(SEARCH(" Y ",$D433)),$F433&lt;2),"REVISAR # LOTES",""))</f>
        <v/>
      </c>
    </row>
    <row r="434">
      <c r="B434" s="43" t="n">
        <v>432</v>
      </c>
      <c r="C434" s="137" t="inlineStr">
        <is>
          <t xml:space="preserve">LA CEIBA </t>
        </is>
      </c>
      <c r="D434" s="137" t="inlineStr">
        <is>
          <t xml:space="preserve">LC2 - 41 - 3 </t>
        </is>
      </c>
      <c r="E434" s="137" t="n">
        <v>2</v>
      </c>
      <c r="F434" s="137" t="n">
        <v>1</v>
      </c>
      <c r="G434" s="132" t="n">
        <v>41</v>
      </c>
      <c r="H434" s="132" t="n">
        <v>3</v>
      </c>
      <c r="I434" s="127" t="n">
        <v>160</v>
      </c>
      <c r="J434" s="195" t="n"/>
      <c r="K434" s="140" t="n">
        <v>28000000</v>
      </c>
      <c r="L434" s="76" t="inlineStr">
        <is>
          <t>VENDIDO</t>
        </is>
      </c>
      <c r="M434" s="137" t="n"/>
      <c r="N434" s="230">
        <f>K434</f>
        <v/>
      </c>
      <c r="O434" s="60" t="n"/>
      <c r="P434" s="83" t="n"/>
      <c r="Q434" s="143" t="n"/>
      <c r="R434" s="144" t="n"/>
      <c r="S434" s="145" t="n"/>
      <c r="T434" s="232" t="n"/>
      <c r="U434" s="72">
        <f>IF($D434="","",IF(OR($F434&gt;1,ISNUMBER(SEARCH(" Y ",$D434)),(LEN($D434)-LEN(SUBSTITUTE(UPPER($D434),"LC","")))/2&gt;1),"MÚLTIPLE","INDIVIDUAL"))</f>
        <v/>
      </c>
      <c r="V434" s="72">
        <f>IF($D434="","",IF(AND(ISNUMBER(SEARCH(" Y ",$D434)),$F434&lt;2),"REVISAR # LOTES",""))</f>
        <v/>
      </c>
    </row>
    <row r="435">
      <c r="B435" s="43" t="n">
        <v>433</v>
      </c>
      <c r="C435" s="137" t="inlineStr">
        <is>
          <t xml:space="preserve">LA CEIBA </t>
        </is>
      </c>
      <c r="D435" s="137" t="inlineStr">
        <is>
          <t xml:space="preserve">LC2 - 41 - 4 </t>
        </is>
      </c>
      <c r="E435" s="137" t="n">
        <v>2</v>
      </c>
      <c r="F435" s="137" t="n">
        <v>1</v>
      </c>
      <c r="G435" s="132" t="n">
        <v>41</v>
      </c>
      <c r="H435" s="132" t="n">
        <v>4</v>
      </c>
      <c r="I435" s="127" t="n">
        <v>160</v>
      </c>
      <c r="J435" s="195" t="n"/>
      <c r="K435" s="140" t="n">
        <v>28000000</v>
      </c>
      <c r="L435" s="76" t="inlineStr">
        <is>
          <t>VENDIDO</t>
        </is>
      </c>
      <c r="M435" s="137" t="n"/>
      <c r="N435" s="230">
        <f>K435</f>
        <v/>
      </c>
      <c r="O435" s="60" t="n"/>
      <c r="P435" s="83" t="n"/>
      <c r="Q435" s="143" t="n"/>
      <c r="R435" s="144" t="n"/>
      <c r="S435" s="145" t="n"/>
      <c r="T435" s="232" t="n"/>
      <c r="U435" s="72">
        <f>IF($D435="","",IF(OR($F435&gt;1,ISNUMBER(SEARCH(" Y ",$D435)),(LEN($D435)-LEN(SUBSTITUTE(UPPER($D435),"LC","")))/2&gt;1),"MÚLTIPLE","INDIVIDUAL"))</f>
        <v/>
      </c>
      <c r="V435" s="72">
        <f>IF($D435="","",IF(AND(ISNUMBER(SEARCH(" Y ",$D435)),$F435&lt;2),"REVISAR # LOTES",""))</f>
        <v/>
      </c>
    </row>
    <row r="436">
      <c r="B436" s="43" t="n">
        <v>434</v>
      </c>
      <c r="C436" s="137" t="inlineStr">
        <is>
          <t xml:space="preserve">LA CEIBA </t>
        </is>
      </c>
      <c r="D436" s="164" t="inlineStr">
        <is>
          <t>LC2 - 41 - 5 - 6 Y 7</t>
        </is>
      </c>
      <c r="E436" s="137" t="n">
        <v>2</v>
      </c>
      <c r="F436" s="137" t="n">
        <v>3</v>
      </c>
      <c r="G436" s="132" t="n">
        <v>41</v>
      </c>
      <c r="H436" s="132" t="inlineStr">
        <is>
          <t>5 - 6 - 7</t>
        </is>
      </c>
      <c r="I436" s="127" t="n">
        <v>160</v>
      </c>
      <c r="J436" s="195" t="n"/>
      <c r="K436" s="140" t="n">
        <v>84000000</v>
      </c>
      <c r="L436" s="76" t="inlineStr">
        <is>
          <t>VENDIDO</t>
        </is>
      </c>
      <c r="M436" s="137" t="inlineStr">
        <is>
          <t xml:space="preserve">SI </t>
        </is>
      </c>
      <c r="N436" s="230">
        <f>K436</f>
        <v/>
      </c>
      <c r="O436" s="60" t="inlineStr">
        <is>
          <t>OK</t>
        </is>
      </c>
      <c r="P436" s="83" t="n"/>
      <c r="Q436" s="143">
        <f>0.0048%*3</f>
        <v/>
      </c>
      <c r="R436" s="144" t="inlineStr">
        <is>
          <t>JOHN ALBERTO BOHORQUEZ</t>
        </is>
      </c>
      <c r="S436" s="145" t="inlineStr">
        <is>
          <t>PAGO COMPLETO</t>
        </is>
      </c>
      <c r="T436" s="231" t="n">
        <v>46121</v>
      </c>
      <c r="U436" s="72">
        <f>IF($D436="","",IF(OR($F436&gt;1,ISNUMBER(SEARCH(" Y ",$D436)),(LEN($D436)-LEN(SUBSTITUTE(UPPER($D436),"LC","")))/2&gt;1),"MÚLTIPLE","INDIVIDUAL"))</f>
        <v/>
      </c>
      <c r="V436" s="72">
        <f>IF($D436="","",IF(AND(ISNUMBER(SEARCH(" Y ",$D436)),$F436&lt;2),"REVISAR # LOTES",""))</f>
        <v/>
      </c>
    </row>
    <row r="437">
      <c r="B437" s="43" t="n">
        <v>435</v>
      </c>
      <c r="C437" s="137" t="inlineStr">
        <is>
          <t xml:space="preserve">LA CEIBA </t>
        </is>
      </c>
      <c r="D437" s="137" t="inlineStr">
        <is>
          <t xml:space="preserve">LC2 - 41 - 8 </t>
        </is>
      </c>
      <c r="E437" s="137" t="n">
        <v>2</v>
      </c>
      <c r="F437" s="137" t="n">
        <v>1</v>
      </c>
      <c r="G437" s="132" t="n">
        <v>41</v>
      </c>
      <c r="H437" s="132" t="n">
        <v>8</v>
      </c>
      <c r="I437" s="127" t="n">
        <v>160</v>
      </c>
      <c r="J437" s="195" t="n"/>
      <c r="K437" s="140" t="n">
        <v>28000000</v>
      </c>
      <c r="L437" s="76" t="inlineStr">
        <is>
          <t>VENDIDO</t>
        </is>
      </c>
      <c r="M437" s="137" t="n"/>
      <c r="N437" s="230">
        <f>K437</f>
        <v/>
      </c>
      <c r="O437" s="60" t="n"/>
      <c r="P437" s="83" t="n"/>
      <c r="Q437" s="143" t="n"/>
      <c r="R437" s="144" t="n"/>
      <c r="S437" s="145" t="n"/>
      <c r="T437" s="85" t="n"/>
      <c r="U437" s="72">
        <f>IF($D437="","",IF(OR($F437&gt;1,ISNUMBER(SEARCH(" Y ",$D437)),(LEN($D437)-LEN(SUBSTITUTE(UPPER($D437),"LC","")))/2&gt;1),"MÚLTIPLE","INDIVIDUAL"))</f>
        <v/>
      </c>
      <c r="V437" s="72">
        <f>IF($D437="","",IF(AND(ISNUMBER(SEARCH(" Y ",$D437)),$F437&lt;2),"REVISAR # LOTES",""))</f>
        <v/>
      </c>
    </row>
    <row r="438">
      <c r="B438" s="43" t="n">
        <v>436</v>
      </c>
      <c r="C438" s="137" t="inlineStr">
        <is>
          <t xml:space="preserve">LA CEIBA </t>
        </is>
      </c>
      <c r="D438" s="137" t="inlineStr">
        <is>
          <t xml:space="preserve">LC2 - 41 - 9 </t>
        </is>
      </c>
      <c r="E438" s="137" t="n">
        <v>2</v>
      </c>
      <c r="F438" s="137" t="n">
        <v>1</v>
      </c>
      <c r="G438" s="132" t="n">
        <v>41</v>
      </c>
      <c r="H438" s="132" t="n">
        <v>9</v>
      </c>
      <c r="I438" s="127" t="n">
        <v>160</v>
      </c>
      <c r="J438" s="195" t="n"/>
      <c r="K438" s="140" t="n">
        <v>28000000</v>
      </c>
      <c r="L438" s="76" t="inlineStr">
        <is>
          <t>VENDIDO</t>
        </is>
      </c>
      <c r="M438" s="137" t="n"/>
      <c r="N438" s="230">
        <f>K438</f>
        <v/>
      </c>
      <c r="O438" s="60" t="n"/>
      <c r="P438" s="83" t="n"/>
      <c r="Q438" s="143" t="n"/>
      <c r="R438" s="144" t="n"/>
      <c r="S438" s="145" t="n"/>
      <c r="T438" s="85" t="n"/>
      <c r="U438" s="72">
        <f>IF($D438="","",IF(OR($F438&gt;1,ISNUMBER(SEARCH(" Y ",$D438)),(LEN($D438)-LEN(SUBSTITUTE(UPPER($D438),"LC","")))/2&gt;1),"MÚLTIPLE","INDIVIDUAL"))</f>
        <v/>
      </c>
      <c r="V438" s="72">
        <f>IF($D438="","",IF(AND(ISNUMBER(SEARCH(" Y ",$D438)),$F438&lt;2),"REVISAR # LOTES",""))</f>
        <v/>
      </c>
    </row>
    <row r="439">
      <c r="B439" s="43" t="n">
        <v>437</v>
      </c>
      <c r="C439" s="137" t="inlineStr">
        <is>
          <t xml:space="preserve">LA CEIBA </t>
        </is>
      </c>
      <c r="D439" s="137" t="inlineStr">
        <is>
          <t xml:space="preserve">LC2 - 41 - 10 </t>
        </is>
      </c>
      <c r="E439" s="137" t="n">
        <v>2</v>
      </c>
      <c r="F439" s="137" t="n">
        <v>1</v>
      </c>
      <c r="G439" s="132" t="n">
        <v>41</v>
      </c>
      <c r="H439" s="132" t="n">
        <v>10</v>
      </c>
      <c r="I439" s="127" t="n">
        <v>160</v>
      </c>
      <c r="J439" s="195" t="n"/>
      <c r="K439" s="140" t="n">
        <v>33000000</v>
      </c>
      <c r="L439" s="76" t="inlineStr">
        <is>
          <t>VENDIDO</t>
        </is>
      </c>
      <c r="M439" s="137" t="inlineStr">
        <is>
          <t xml:space="preserve">NO </t>
        </is>
      </c>
      <c r="N439" s="230">
        <f>K439</f>
        <v/>
      </c>
      <c r="O439" s="60" t="n"/>
      <c r="P439" s="83" t="n"/>
      <c r="Q439" s="143" t="n"/>
      <c r="R439" s="144" t="n"/>
      <c r="S439" s="145" t="n"/>
      <c r="T439" s="85" t="n"/>
      <c r="U439" s="72">
        <f>IF($D439="","",IF(OR($F439&gt;1,ISNUMBER(SEARCH(" Y ",$D439)),(LEN($D439)-LEN(SUBSTITUTE(UPPER($D439),"LC","")))/2&gt;1),"MÚLTIPLE","INDIVIDUAL"))</f>
        <v/>
      </c>
      <c r="V439" s="72">
        <f>IF($D439="","",IF(AND(ISNUMBER(SEARCH(" Y ",$D439)),$F439&lt;2),"REVISAR # LOTES",""))</f>
        <v/>
      </c>
    </row>
    <row r="440">
      <c r="B440" s="43" t="n">
        <v>438</v>
      </c>
      <c r="C440" s="137" t="inlineStr">
        <is>
          <t xml:space="preserve">LA CEIBA </t>
        </is>
      </c>
      <c r="D440" s="137" t="inlineStr">
        <is>
          <t xml:space="preserve">LC2 - 41 - 11 </t>
        </is>
      </c>
      <c r="E440" s="137" t="n">
        <v>2</v>
      </c>
      <c r="F440" s="137" t="n">
        <v>1</v>
      </c>
      <c r="G440" s="132" t="n">
        <v>41</v>
      </c>
      <c r="H440" s="132" t="n">
        <v>11</v>
      </c>
      <c r="I440" s="127" t="n">
        <v>160</v>
      </c>
      <c r="J440" s="195" t="n"/>
      <c r="K440" s="140" t="n">
        <v>33000000</v>
      </c>
      <c r="L440" s="76" t="inlineStr">
        <is>
          <t>VENDIDO</t>
        </is>
      </c>
      <c r="M440" s="137" t="inlineStr">
        <is>
          <t xml:space="preserve">NO </t>
        </is>
      </c>
      <c r="N440" s="230">
        <f>K440</f>
        <v/>
      </c>
      <c r="O440" s="60" t="n"/>
      <c r="P440" s="83" t="n"/>
      <c r="Q440" s="143" t="n"/>
      <c r="R440" s="144" t="n"/>
      <c r="S440" s="145" t="n"/>
      <c r="T440" s="85" t="n"/>
      <c r="U440" s="72">
        <f>IF($D440="","",IF(OR($F440&gt;1,ISNUMBER(SEARCH(" Y ",$D440)),(LEN($D440)-LEN(SUBSTITUTE(UPPER($D440),"LC","")))/2&gt;1),"MÚLTIPLE","INDIVIDUAL"))</f>
        <v/>
      </c>
      <c r="V440" s="72">
        <f>IF($D440="","",IF(AND(ISNUMBER(SEARCH(" Y ",$D440)),$F440&lt;2),"REVISAR # LOTES",""))</f>
        <v/>
      </c>
    </row>
    <row r="441">
      <c r="B441" s="43" t="n">
        <v>439</v>
      </c>
      <c r="C441" s="137" t="inlineStr">
        <is>
          <t xml:space="preserve">LA CEIBA </t>
        </is>
      </c>
      <c r="D441" s="137" t="inlineStr">
        <is>
          <t xml:space="preserve">LC2 - 41 - 12 </t>
        </is>
      </c>
      <c r="E441" s="137" t="n">
        <v>2</v>
      </c>
      <c r="F441" s="137" t="n">
        <v>1</v>
      </c>
      <c r="G441" s="132" t="n">
        <v>41</v>
      </c>
      <c r="H441" s="132" t="n">
        <v>12</v>
      </c>
      <c r="I441" s="127" t="n">
        <v>160</v>
      </c>
      <c r="J441" s="195" t="n"/>
      <c r="K441" s="140" t="n">
        <v>27000000</v>
      </c>
      <c r="L441" s="76" t="inlineStr">
        <is>
          <t>VENDIDO</t>
        </is>
      </c>
      <c r="M441" s="137" t="inlineStr">
        <is>
          <t xml:space="preserve">SI </t>
        </is>
      </c>
      <c r="N441" s="230">
        <f>K441</f>
        <v/>
      </c>
      <c r="O441" s="60" t="n"/>
      <c r="P441" s="83" t="n"/>
      <c r="Q441" s="143" t="n"/>
      <c r="R441" s="144" t="n"/>
      <c r="S441" s="145" t="n"/>
      <c r="T441" s="85" t="n"/>
      <c r="U441" s="72">
        <f>IF($D441="","",IF(OR($F441&gt;1,ISNUMBER(SEARCH(" Y ",$D441)),(LEN($D441)-LEN(SUBSTITUTE(UPPER($D441),"LC","")))/2&gt;1),"MÚLTIPLE","INDIVIDUAL"))</f>
        <v/>
      </c>
      <c r="V441" s="72">
        <f>IF($D441="","",IF(AND(ISNUMBER(SEARCH(" Y ",$D441)),$F441&lt;2),"REVISAR # LOTES",""))</f>
        <v/>
      </c>
    </row>
    <row r="442">
      <c r="B442" s="43" t="n">
        <v>440</v>
      </c>
      <c r="C442" s="137" t="inlineStr">
        <is>
          <t xml:space="preserve">LA CEIBA </t>
        </is>
      </c>
      <c r="D442" s="137" t="inlineStr">
        <is>
          <t xml:space="preserve">LC2 - 41 - 13 </t>
        </is>
      </c>
      <c r="E442" s="137" t="n">
        <v>2</v>
      </c>
      <c r="F442" s="137" t="n">
        <v>1</v>
      </c>
      <c r="G442" s="132" t="n">
        <v>41</v>
      </c>
      <c r="H442" s="132" t="n">
        <v>13</v>
      </c>
      <c r="I442" s="127" t="n">
        <v>160</v>
      </c>
      <c r="J442" s="195" t="n"/>
      <c r="K442" s="140" t="n">
        <v>28000000</v>
      </c>
      <c r="L442" s="76" t="inlineStr">
        <is>
          <t>VENDIDO</t>
        </is>
      </c>
      <c r="M442" s="137" t="inlineStr">
        <is>
          <t xml:space="preserve">SI </t>
        </is>
      </c>
      <c r="N442" s="230">
        <f>K442</f>
        <v/>
      </c>
      <c r="O442" s="60" t="n"/>
      <c r="P442" s="83" t="n"/>
      <c r="Q442" s="143" t="n"/>
      <c r="R442" s="144" t="n"/>
      <c r="S442" s="145" t="n"/>
      <c r="T442" s="85" t="n"/>
      <c r="U442" s="72">
        <f>IF($D442="","",IF(OR($F442&gt;1,ISNUMBER(SEARCH(" Y ",$D442)),(LEN($D442)-LEN(SUBSTITUTE(UPPER($D442),"LC","")))/2&gt;1),"MÚLTIPLE","INDIVIDUAL"))</f>
        <v/>
      </c>
      <c r="V442" s="72">
        <f>IF($D442="","",IF(AND(ISNUMBER(SEARCH(" Y ",$D442)),$F442&lt;2),"REVISAR # LOTES",""))</f>
        <v/>
      </c>
    </row>
    <row r="443">
      <c r="B443" s="43" t="n">
        <v>441</v>
      </c>
      <c r="C443" s="137" t="inlineStr">
        <is>
          <t xml:space="preserve">LA CEIBA </t>
        </is>
      </c>
      <c r="D443" s="137" t="inlineStr">
        <is>
          <t xml:space="preserve">LC2 - 41 - 14 </t>
        </is>
      </c>
      <c r="E443" s="137" t="n">
        <v>2</v>
      </c>
      <c r="F443" s="137" t="n">
        <v>1</v>
      </c>
      <c r="G443" s="132" t="n">
        <v>41</v>
      </c>
      <c r="H443" s="132" t="n">
        <v>14</v>
      </c>
      <c r="I443" s="127" t="n">
        <v>160</v>
      </c>
      <c r="J443" s="195" t="n"/>
      <c r="K443" s="140" t="n">
        <v>28000000</v>
      </c>
      <c r="L443" s="76" t="inlineStr">
        <is>
          <t>VENDIDO</t>
        </is>
      </c>
      <c r="M443" s="137" t="inlineStr">
        <is>
          <t xml:space="preserve">SI </t>
        </is>
      </c>
      <c r="N443" s="230">
        <f>K443</f>
        <v/>
      </c>
      <c r="O443" s="60" t="n"/>
      <c r="P443" s="83" t="n"/>
      <c r="Q443" s="143" t="n"/>
      <c r="R443" s="144" t="n"/>
      <c r="S443" s="145" t="n"/>
      <c r="T443" s="85" t="n"/>
      <c r="U443" s="72">
        <f>IF($D443="","",IF(OR($F443&gt;1,ISNUMBER(SEARCH(" Y ",$D443)),(LEN($D443)-LEN(SUBSTITUTE(UPPER($D443),"LC","")))/2&gt;1),"MÚLTIPLE","INDIVIDUAL"))</f>
        <v/>
      </c>
      <c r="V443" s="72">
        <f>IF($D443="","",IF(AND(ISNUMBER(SEARCH(" Y ",$D443)),$F443&lt;2),"REVISAR # LOTES",""))</f>
        <v/>
      </c>
    </row>
    <row r="444">
      <c r="B444" s="43" t="n">
        <v>442</v>
      </c>
      <c r="C444" s="137" t="inlineStr">
        <is>
          <t xml:space="preserve">LA CEIBA </t>
        </is>
      </c>
      <c r="D444" s="137" t="inlineStr">
        <is>
          <t xml:space="preserve">LC2 - 41 - 15 </t>
        </is>
      </c>
      <c r="E444" s="137" t="n">
        <v>2</v>
      </c>
      <c r="F444" s="137" t="n">
        <v>1</v>
      </c>
      <c r="G444" s="132" t="n">
        <v>41</v>
      </c>
      <c r="H444" s="132" t="n">
        <v>15</v>
      </c>
      <c r="I444" s="127" t="n">
        <v>160</v>
      </c>
      <c r="J444" s="195" t="n"/>
      <c r="K444" s="140" t="n">
        <v>28000000</v>
      </c>
      <c r="L444" s="76" t="inlineStr">
        <is>
          <t>VENDIDO</t>
        </is>
      </c>
      <c r="M444" s="137" t="inlineStr">
        <is>
          <t xml:space="preserve">SI </t>
        </is>
      </c>
      <c r="N444" s="230">
        <f>K444</f>
        <v/>
      </c>
      <c r="O444" s="60" t="n"/>
      <c r="P444" s="83" t="n"/>
      <c r="Q444" s="143" t="n"/>
      <c r="R444" s="144" t="n"/>
      <c r="S444" s="145" t="n"/>
      <c r="T444" s="85" t="n"/>
      <c r="U444" s="72">
        <f>IF($D444="","",IF(OR($F444&gt;1,ISNUMBER(SEARCH(" Y ",$D444)),(LEN($D444)-LEN(SUBSTITUTE(UPPER($D444),"LC","")))/2&gt;1),"MÚLTIPLE","INDIVIDUAL"))</f>
        <v/>
      </c>
      <c r="V444" s="72">
        <f>IF($D444="","",IF(AND(ISNUMBER(SEARCH(" Y ",$D444)),$F444&lt;2),"REVISAR # LOTES",""))</f>
        <v/>
      </c>
    </row>
    <row r="445">
      <c r="B445" s="43" t="n">
        <v>443</v>
      </c>
      <c r="C445" s="137" t="inlineStr">
        <is>
          <t xml:space="preserve">LA CEIBA </t>
        </is>
      </c>
      <c r="D445" s="137" t="inlineStr">
        <is>
          <t xml:space="preserve">LC2 - 41 - 16 </t>
        </is>
      </c>
      <c r="E445" s="137" t="n">
        <v>2</v>
      </c>
      <c r="F445" s="137" t="n">
        <v>1</v>
      </c>
      <c r="G445" s="132" t="n">
        <v>41</v>
      </c>
      <c r="H445" s="132" t="n">
        <v>16</v>
      </c>
      <c r="I445" s="127" t="n">
        <v>160</v>
      </c>
      <c r="J445" s="195" t="n"/>
      <c r="K445" s="140" t="n">
        <v>28000000</v>
      </c>
      <c r="L445" s="76" t="inlineStr">
        <is>
          <t>VENDIDO</t>
        </is>
      </c>
      <c r="M445" s="137" t="inlineStr">
        <is>
          <t>SI</t>
        </is>
      </c>
      <c r="N445" s="230">
        <f>K445</f>
        <v/>
      </c>
      <c r="O445" s="60" t="n"/>
      <c r="P445" s="83" t="n"/>
      <c r="Q445" s="143" t="n"/>
      <c r="R445" s="144" t="n"/>
      <c r="S445" s="145" t="n"/>
      <c r="T445" s="85" t="n"/>
      <c r="U445" s="72">
        <f>IF($D445="","",IF(OR($F445&gt;1,ISNUMBER(SEARCH(" Y ",$D445)),(LEN($D445)-LEN(SUBSTITUTE(UPPER($D445),"LC","")))/2&gt;1),"MÚLTIPLE","INDIVIDUAL"))</f>
        <v/>
      </c>
      <c r="V445" s="72">
        <f>IF($D445="","",IF(AND(ISNUMBER(SEARCH(" Y ",$D445)),$F445&lt;2),"REVISAR # LOTES",""))</f>
        <v/>
      </c>
    </row>
    <row r="446">
      <c r="B446" s="43" t="n">
        <v>444</v>
      </c>
      <c r="C446" s="137" t="inlineStr">
        <is>
          <t xml:space="preserve">LA CEIBA </t>
        </is>
      </c>
      <c r="D446" s="137" t="inlineStr">
        <is>
          <t xml:space="preserve">LC2 - 41 - 17 </t>
        </is>
      </c>
      <c r="E446" s="137" t="n">
        <v>2</v>
      </c>
      <c r="F446" s="137" t="n">
        <v>1</v>
      </c>
      <c r="G446" s="132" t="n">
        <v>41</v>
      </c>
      <c r="H446" s="132" t="n">
        <v>17</v>
      </c>
      <c r="I446" s="127" t="n">
        <v>160</v>
      </c>
      <c r="J446" s="195" t="n"/>
      <c r="K446" s="140" t="n">
        <v>28000000</v>
      </c>
      <c r="L446" s="76" t="inlineStr">
        <is>
          <t>VENDIDO</t>
        </is>
      </c>
      <c r="M446" s="137" t="inlineStr">
        <is>
          <t xml:space="preserve">SI </t>
        </is>
      </c>
      <c r="N446" s="230">
        <f>K446</f>
        <v/>
      </c>
      <c r="O446" s="60" t="n"/>
      <c r="P446" s="83" t="n"/>
      <c r="Q446" s="143" t="n"/>
      <c r="R446" s="144" t="n"/>
      <c r="S446" s="145" t="n"/>
      <c r="T446" s="85" t="n"/>
      <c r="U446" s="72">
        <f>IF($D446="","",IF(OR($F446&gt;1,ISNUMBER(SEARCH(" Y ",$D446)),(LEN($D446)-LEN(SUBSTITUTE(UPPER($D446),"LC","")))/2&gt;1),"MÚLTIPLE","INDIVIDUAL"))</f>
        <v/>
      </c>
      <c r="V446" s="72">
        <f>IF($D446="","",IF(AND(ISNUMBER(SEARCH(" Y ",$D446)),$F446&lt;2),"REVISAR # LOTES",""))</f>
        <v/>
      </c>
    </row>
    <row r="447">
      <c r="B447" s="43" t="n">
        <v>445</v>
      </c>
      <c r="C447" s="137" t="inlineStr">
        <is>
          <t xml:space="preserve">LA CEIBA </t>
        </is>
      </c>
      <c r="D447" s="137" t="inlineStr">
        <is>
          <t xml:space="preserve">LC2 - 41 - 18 </t>
        </is>
      </c>
      <c r="E447" s="137" t="n">
        <v>2</v>
      </c>
      <c r="F447" s="137" t="n">
        <v>1</v>
      </c>
      <c r="G447" s="132" t="n">
        <v>41</v>
      </c>
      <c r="H447" s="132" t="n">
        <v>18</v>
      </c>
      <c r="I447" s="127" t="n">
        <v>160</v>
      </c>
      <c r="J447" s="195" t="n"/>
      <c r="K447" s="140" t="n">
        <v>28000000</v>
      </c>
      <c r="L447" s="76" t="inlineStr">
        <is>
          <t>VENDIDO</t>
        </is>
      </c>
      <c r="M447" s="137" t="inlineStr">
        <is>
          <t xml:space="preserve">NO </t>
        </is>
      </c>
      <c r="N447" s="230">
        <f>K447</f>
        <v/>
      </c>
      <c r="O447" s="60" t="inlineStr">
        <is>
          <t>OK</t>
        </is>
      </c>
      <c r="P447" s="83" t="n"/>
      <c r="Q447" s="143" t="n">
        <v>0.00016</v>
      </c>
      <c r="R447" s="144" t="inlineStr">
        <is>
          <t xml:space="preserve">RUBEN FABIAN BUSTOS </t>
        </is>
      </c>
      <c r="S447" s="145" t="n"/>
      <c r="T447" s="85" t="n"/>
      <c r="U447" s="72">
        <f>IF($D447="","",IF(OR($F447&gt;1,ISNUMBER(SEARCH(" Y ",$D447)),(LEN($D447)-LEN(SUBSTITUTE(UPPER($D447),"LC","")))/2&gt;1),"MÚLTIPLE","INDIVIDUAL"))</f>
        <v/>
      </c>
      <c r="V447" s="72">
        <f>IF($D447="","",IF(AND(ISNUMBER(SEARCH(" Y ",$D447)),$F447&lt;2),"REVISAR # LOTES",""))</f>
        <v/>
      </c>
    </row>
    <row r="448">
      <c r="B448" s="43" t="n">
        <v>446</v>
      </c>
      <c r="C448" s="137" t="inlineStr">
        <is>
          <t xml:space="preserve">LA CEIBA </t>
        </is>
      </c>
      <c r="D448" s="137" t="inlineStr">
        <is>
          <t xml:space="preserve">LC2 - 41 - 19 </t>
        </is>
      </c>
      <c r="E448" s="137" t="n">
        <v>2</v>
      </c>
      <c r="F448" s="137" t="n">
        <v>1</v>
      </c>
      <c r="G448" s="132" t="n">
        <v>41</v>
      </c>
      <c r="H448" s="132" t="n">
        <v>19</v>
      </c>
      <c r="I448" s="127" t="n">
        <v>160</v>
      </c>
      <c r="J448" s="195" t="n"/>
      <c r="K448" s="140" t="n">
        <v>27000000</v>
      </c>
      <c r="L448" s="76" t="inlineStr">
        <is>
          <t>VENDIDO</t>
        </is>
      </c>
      <c r="M448" s="137" t="inlineStr">
        <is>
          <t xml:space="preserve">SI </t>
        </is>
      </c>
      <c r="N448" s="230">
        <f>K448</f>
        <v/>
      </c>
      <c r="O448" s="60" t="n"/>
      <c r="P448" s="83" t="n"/>
      <c r="Q448" s="143" t="n"/>
      <c r="R448" s="144" t="n"/>
      <c r="S448" s="145" t="n"/>
      <c r="T448" s="85" t="n"/>
      <c r="U448" s="72">
        <f>IF($D448="","",IF(OR($F448&gt;1,ISNUMBER(SEARCH(" Y ",$D448)),(LEN($D448)-LEN(SUBSTITUTE(UPPER($D448),"LC","")))/2&gt;1),"MÚLTIPLE","INDIVIDUAL"))</f>
        <v/>
      </c>
      <c r="V448" s="72">
        <f>IF($D448="","",IF(AND(ISNUMBER(SEARCH(" Y ",$D448)),$F448&lt;2),"REVISAR # LOTES",""))</f>
        <v/>
      </c>
    </row>
    <row r="449">
      <c r="B449" s="43" t="n">
        <v>447</v>
      </c>
      <c r="C449" s="137" t="inlineStr">
        <is>
          <t xml:space="preserve">LA CEIBA </t>
        </is>
      </c>
      <c r="D449" s="137" t="inlineStr">
        <is>
          <t xml:space="preserve">LC2 - 41 - 20 </t>
        </is>
      </c>
      <c r="E449" s="137" t="n">
        <v>2</v>
      </c>
      <c r="F449" s="137" t="n">
        <v>1</v>
      </c>
      <c r="G449" s="132" t="n">
        <v>41</v>
      </c>
      <c r="H449" s="132" t="n">
        <v>20</v>
      </c>
      <c r="I449" s="127" t="n">
        <v>212.6</v>
      </c>
      <c r="J449" s="195" t="n"/>
      <c r="K449" s="140" t="n">
        <v>37209000</v>
      </c>
      <c r="L449" s="76" t="inlineStr">
        <is>
          <t>VENDIDO</t>
        </is>
      </c>
      <c r="M449" s="137" t="inlineStr">
        <is>
          <t xml:space="preserve">NO </t>
        </is>
      </c>
      <c r="N449" s="230">
        <f>K449</f>
        <v/>
      </c>
      <c r="O449" s="60" t="n"/>
      <c r="P449" s="83" t="n"/>
      <c r="Q449" s="143" t="n"/>
      <c r="R449" s="144" t="n"/>
      <c r="S449" s="145" t="n"/>
      <c r="T449" s="85" t="n"/>
      <c r="U449" s="72">
        <f>IF($D449="","",IF(OR($F449&gt;1,ISNUMBER(SEARCH(" Y ",$D449)),(LEN($D449)-LEN(SUBSTITUTE(UPPER($D449),"LC","")))/2&gt;1),"MÚLTIPLE","INDIVIDUAL"))</f>
        <v/>
      </c>
      <c r="V449" s="72">
        <f>IF($D449="","",IF(AND(ISNUMBER(SEARCH(" Y ",$D449)),$F449&lt;2),"REVISAR # LOTES",""))</f>
        <v/>
      </c>
    </row>
    <row r="450">
      <c r="B450" s="43" t="n">
        <v>448</v>
      </c>
      <c r="C450" s="137" t="inlineStr">
        <is>
          <t xml:space="preserve">LA CEIBA </t>
        </is>
      </c>
      <c r="D450" s="137" t="inlineStr">
        <is>
          <t xml:space="preserve">LC2 - 42 - 1 </t>
        </is>
      </c>
      <c r="E450" s="137" t="n">
        <v>2</v>
      </c>
      <c r="F450" s="137" t="n">
        <v>1</v>
      </c>
      <c r="G450" s="132" t="n">
        <v>42</v>
      </c>
      <c r="H450" s="132" t="n">
        <v>1</v>
      </c>
      <c r="I450" s="127" t="n">
        <v>160</v>
      </c>
      <c r="J450" s="195" t="n"/>
      <c r="K450" s="140" t="n">
        <v>33000000</v>
      </c>
      <c r="L450" s="76" t="inlineStr">
        <is>
          <t>VENDIDO</t>
        </is>
      </c>
      <c r="M450" s="137" t="inlineStr">
        <is>
          <t xml:space="preserve">SI </t>
        </is>
      </c>
      <c r="N450" s="230">
        <f>K450</f>
        <v/>
      </c>
      <c r="O450" s="60" t="n"/>
      <c r="P450" s="83" t="n"/>
      <c r="Q450" s="143" t="n"/>
      <c r="R450" s="144" t="n"/>
      <c r="S450" s="145" t="n"/>
      <c r="T450" s="85" t="n"/>
      <c r="U450" s="72">
        <f>IF($D450="","",IF(OR($F450&gt;1,ISNUMBER(SEARCH(" Y ",$D450)),(LEN($D450)-LEN(SUBSTITUTE(UPPER($D450),"LC","")))/2&gt;1),"MÚLTIPLE","INDIVIDUAL"))</f>
        <v/>
      </c>
      <c r="V450" s="72">
        <f>IF($D450="","",IF(AND(ISNUMBER(SEARCH(" Y ",$D450)),$F450&lt;2),"REVISAR # LOTES",""))</f>
        <v/>
      </c>
    </row>
    <row r="451">
      <c r="B451" s="43" t="n">
        <v>449</v>
      </c>
      <c r="C451" s="137" t="inlineStr">
        <is>
          <t xml:space="preserve">LA CEIBA </t>
        </is>
      </c>
      <c r="D451" s="137" t="inlineStr">
        <is>
          <t xml:space="preserve">LC2 - 42 - 2 </t>
        </is>
      </c>
      <c r="E451" s="137" t="n">
        <v>2</v>
      </c>
      <c r="F451" s="137" t="n">
        <v>1</v>
      </c>
      <c r="G451" s="132" t="n">
        <v>42</v>
      </c>
      <c r="H451" s="132" t="n">
        <v>2</v>
      </c>
      <c r="I451" s="127" t="n">
        <v>160</v>
      </c>
      <c r="J451" s="195" t="n"/>
      <c r="K451" s="140" t="n">
        <v>28000000</v>
      </c>
      <c r="L451" s="76" t="inlineStr">
        <is>
          <t>VENDIDO</t>
        </is>
      </c>
      <c r="M451" s="137" t="inlineStr">
        <is>
          <t xml:space="preserve">SI </t>
        </is>
      </c>
      <c r="N451" s="230">
        <f>K451</f>
        <v/>
      </c>
      <c r="O451" s="60" t="n"/>
      <c r="P451" s="83" t="n"/>
      <c r="Q451" s="143" t="n"/>
      <c r="R451" s="144" t="n"/>
      <c r="S451" s="145" t="n"/>
      <c r="T451" s="85" t="n"/>
      <c r="U451" s="72">
        <f>IF($D451="","",IF(OR($F451&gt;1,ISNUMBER(SEARCH(" Y ",$D451)),(LEN($D451)-LEN(SUBSTITUTE(UPPER($D451),"LC","")))/2&gt;1),"MÚLTIPLE","INDIVIDUAL"))</f>
        <v/>
      </c>
      <c r="V451" s="72">
        <f>IF($D451="","",IF(AND(ISNUMBER(SEARCH(" Y ",$D451)),$F451&lt;2),"REVISAR # LOTES",""))</f>
        <v/>
      </c>
    </row>
    <row r="452">
      <c r="B452" s="43" t="n">
        <v>450</v>
      </c>
      <c r="C452" s="137" t="inlineStr">
        <is>
          <t xml:space="preserve">LA CEIBA </t>
        </is>
      </c>
      <c r="D452" s="137" t="inlineStr">
        <is>
          <t xml:space="preserve">LC2 - 42 - 3 </t>
        </is>
      </c>
      <c r="E452" s="137" t="n">
        <v>2</v>
      </c>
      <c r="F452" s="137" t="n">
        <v>1</v>
      </c>
      <c r="G452" s="132" t="n">
        <v>42</v>
      </c>
      <c r="H452" s="132" t="n">
        <v>3</v>
      </c>
      <c r="I452" s="127" t="n">
        <v>160</v>
      </c>
      <c r="J452" s="195" t="n"/>
      <c r="K452" s="140" t="n">
        <v>28000000</v>
      </c>
      <c r="L452" s="76" t="inlineStr">
        <is>
          <t>VENDIDO</t>
        </is>
      </c>
      <c r="M452" s="137" t="inlineStr">
        <is>
          <t xml:space="preserve">SI </t>
        </is>
      </c>
      <c r="N452" s="230">
        <f>K452</f>
        <v/>
      </c>
      <c r="O452" s="60" t="n"/>
      <c r="P452" s="83" t="n"/>
      <c r="Q452" s="143" t="n"/>
      <c r="R452" s="144" t="n"/>
      <c r="S452" s="145" t="n"/>
      <c r="T452" s="85" t="n"/>
      <c r="U452" s="72">
        <f>IF($D452="","",IF(OR($F452&gt;1,ISNUMBER(SEARCH(" Y ",$D452)),(LEN($D452)-LEN(SUBSTITUTE(UPPER($D452),"LC","")))/2&gt;1),"MÚLTIPLE","INDIVIDUAL"))</f>
        <v/>
      </c>
      <c r="V452" s="72">
        <f>IF($D452="","",IF(AND(ISNUMBER(SEARCH(" Y ",$D452)),$F452&lt;2),"REVISAR # LOTES",""))</f>
        <v/>
      </c>
    </row>
    <row r="453">
      <c r="B453" s="43" t="n">
        <v>451</v>
      </c>
      <c r="C453" s="137" t="inlineStr">
        <is>
          <t xml:space="preserve">LA CEIBA </t>
        </is>
      </c>
      <c r="D453" s="137" t="inlineStr">
        <is>
          <t xml:space="preserve">LC2 - 42 - 4 </t>
        </is>
      </c>
      <c r="E453" s="137" t="n">
        <v>2</v>
      </c>
      <c r="F453" s="137" t="n">
        <v>1</v>
      </c>
      <c r="G453" s="132" t="n">
        <v>42</v>
      </c>
      <c r="H453" s="132" t="n">
        <v>4</v>
      </c>
      <c r="I453" s="127" t="n">
        <v>160</v>
      </c>
      <c r="J453" s="195" t="n"/>
      <c r="K453" s="140" t="n">
        <v>28000000</v>
      </c>
      <c r="L453" s="76" t="inlineStr">
        <is>
          <t>VENDIDO</t>
        </is>
      </c>
      <c r="M453" s="137" t="n"/>
      <c r="N453" s="230">
        <f>K453</f>
        <v/>
      </c>
      <c r="O453" s="60" t="n"/>
      <c r="P453" s="83" t="n"/>
      <c r="Q453" s="143" t="n"/>
      <c r="R453" s="144" t="n"/>
      <c r="S453" s="145" t="n"/>
      <c r="T453" s="85" t="n"/>
      <c r="U453" s="72">
        <f>IF($D453="","",IF(OR($F453&gt;1,ISNUMBER(SEARCH(" Y ",$D453)),(LEN($D453)-LEN(SUBSTITUTE(UPPER($D453),"LC","")))/2&gt;1),"MÚLTIPLE","INDIVIDUAL"))</f>
        <v/>
      </c>
      <c r="V453" s="72">
        <f>IF($D453="","",IF(AND(ISNUMBER(SEARCH(" Y ",$D453)),$F453&lt;2),"REVISAR # LOTES",""))</f>
        <v/>
      </c>
    </row>
    <row r="454">
      <c r="B454" s="43" t="n">
        <v>452</v>
      </c>
      <c r="C454" s="137" t="inlineStr">
        <is>
          <t xml:space="preserve">LA CEIBA </t>
        </is>
      </c>
      <c r="D454" s="137" t="inlineStr">
        <is>
          <t xml:space="preserve">LC2 - 42 - 5 </t>
        </is>
      </c>
      <c r="E454" s="137" t="n">
        <v>2</v>
      </c>
      <c r="F454" s="137" t="n">
        <v>1</v>
      </c>
      <c r="G454" s="132" t="n">
        <v>42</v>
      </c>
      <c r="H454" s="132" t="n">
        <v>5</v>
      </c>
      <c r="I454" s="127" t="n">
        <v>160</v>
      </c>
      <c r="J454" s="195" t="n"/>
      <c r="K454" s="140" t="n">
        <v>28000000</v>
      </c>
      <c r="L454" s="76" t="inlineStr">
        <is>
          <t>VENDIDO</t>
        </is>
      </c>
      <c r="M454" s="137" t="n"/>
      <c r="N454" s="230">
        <f>K454</f>
        <v/>
      </c>
      <c r="O454" s="60" t="n"/>
      <c r="P454" s="83" t="n"/>
      <c r="Q454" s="143" t="n"/>
      <c r="R454" s="144" t="n"/>
      <c r="S454" s="145" t="n"/>
      <c r="T454" s="85" t="n"/>
      <c r="U454" s="72">
        <f>IF($D454="","",IF(OR($F454&gt;1,ISNUMBER(SEARCH(" Y ",$D454)),(LEN($D454)-LEN(SUBSTITUTE(UPPER($D454),"LC","")))/2&gt;1),"MÚLTIPLE","INDIVIDUAL"))</f>
        <v/>
      </c>
      <c r="V454" s="72">
        <f>IF($D454="","",IF(AND(ISNUMBER(SEARCH(" Y ",$D454)),$F454&lt;2),"REVISAR # LOTES",""))</f>
        <v/>
      </c>
    </row>
    <row r="455">
      <c r="B455" s="43" t="n">
        <v>453</v>
      </c>
      <c r="C455" s="137" t="inlineStr">
        <is>
          <t xml:space="preserve">LA CEIBA </t>
        </is>
      </c>
      <c r="D455" s="137" t="inlineStr">
        <is>
          <t xml:space="preserve">LC2 - 42 - 6 </t>
        </is>
      </c>
      <c r="E455" s="137" t="n">
        <v>2</v>
      </c>
      <c r="F455" s="137" t="n">
        <v>1</v>
      </c>
      <c r="G455" s="132" t="n">
        <v>42</v>
      </c>
      <c r="H455" s="132" t="n">
        <v>6</v>
      </c>
      <c r="I455" s="127" t="n">
        <v>157.9</v>
      </c>
      <c r="J455" s="195" t="n"/>
      <c r="K455" s="140" t="n">
        <v>28000000</v>
      </c>
      <c r="L455" s="76" t="inlineStr">
        <is>
          <t>VENDIDO</t>
        </is>
      </c>
      <c r="M455" s="137" t="n"/>
      <c r="N455" s="230">
        <f>K455</f>
        <v/>
      </c>
      <c r="O455" s="60" t="n"/>
      <c r="P455" s="83" t="n"/>
      <c r="Q455" s="143" t="n"/>
      <c r="R455" s="144" t="n"/>
      <c r="S455" s="145" t="n"/>
      <c r="T455" s="85" t="n"/>
      <c r="U455" s="72">
        <f>IF($D455="","",IF(OR($F455&gt;1,ISNUMBER(SEARCH(" Y ",$D455)),(LEN($D455)-LEN(SUBSTITUTE(UPPER($D455),"LC","")))/2&gt;1),"MÚLTIPLE","INDIVIDUAL"))</f>
        <v/>
      </c>
      <c r="V455" s="72">
        <f>IF($D455="","",IF(AND(ISNUMBER(SEARCH(" Y ",$D455)),$F455&lt;2),"REVISAR # LOTES",""))</f>
        <v/>
      </c>
    </row>
    <row r="456">
      <c r="B456" s="43" t="n">
        <v>454</v>
      </c>
      <c r="C456" s="137" t="inlineStr">
        <is>
          <t xml:space="preserve">LA CEIBA </t>
        </is>
      </c>
      <c r="D456" s="137" t="inlineStr">
        <is>
          <t xml:space="preserve">LC2 - 42 - 7 </t>
        </is>
      </c>
      <c r="E456" s="137" t="n">
        <v>2</v>
      </c>
      <c r="F456" s="137" t="n">
        <v>1</v>
      </c>
      <c r="G456" s="132" t="n">
        <v>42</v>
      </c>
      <c r="H456" s="132" t="n">
        <v>7</v>
      </c>
      <c r="I456" s="127" t="n">
        <v>160.6</v>
      </c>
      <c r="J456" s="195" t="n"/>
      <c r="K456" s="140" t="n">
        <v>28110000</v>
      </c>
      <c r="L456" s="76" t="inlineStr">
        <is>
          <t>VENDIDO</t>
        </is>
      </c>
      <c r="M456" s="137" t="inlineStr">
        <is>
          <t xml:space="preserve">SI </t>
        </is>
      </c>
      <c r="N456" s="230">
        <f>K456</f>
        <v/>
      </c>
      <c r="O456" s="60" t="n"/>
      <c r="P456" s="83" t="n"/>
      <c r="Q456" s="143" t="n"/>
      <c r="R456" s="144" t="n"/>
      <c r="S456" s="145" t="n"/>
      <c r="T456" s="85" t="n"/>
      <c r="U456" s="72">
        <f>IF($D456="","",IF(OR($F456&gt;1,ISNUMBER(SEARCH(" Y ",$D456)),(LEN($D456)-LEN(SUBSTITUTE(UPPER($D456),"LC","")))/2&gt;1),"MÚLTIPLE","INDIVIDUAL"))</f>
        <v/>
      </c>
      <c r="V456" s="72">
        <f>IF($D456="","",IF(AND(ISNUMBER(SEARCH(" Y ",$D456)),$F456&lt;2),"REVISAR # LOTES",""))</f>
        <v/>
      </c>
    </row>
    <row r="457">
      <c r="B457" s="43" t="n">
        <v>455</v>
      </c>
      <c r="C457" s="137" t="inlineStr">
        <is>
          <t xml:space="preserve">LA CEIBA </t>
        </is>
      </c>
      <c r="D457" s="137" t="inlineStr">
        <is>
          <t xml:space="preserve">LC2 - 42 - 8 </t>
        </is>
      </c>
      <c r="E457" s="137" t="n">
        <v>2</v>
      </c>
      <c r="F457" s="137" t="n">
        <v>1</v>
      </c>
      <c r="G457" s="132" t="n">
        <v>42</v>
      </c>
      <c r="H457" s="132" t="n">
        <v>8</v>
      </c>
      <c r="I457" s="127" t="n">
        <v>160</v>
      </c>
      <c r="J457" s="195" t="n"/>
      <c r="K457" s="140" t="n">
        <v>28000000</v>
      </c>
      <c r="L457" s="76" t="inlineStr">
        <is>
          <t>EN NEGOCIACIÓN</t>
        </is>
      </c>
      <c r="M457" s="137" t="n"/>
      <c r="N457" s="230">
        <f>K457</f>
        <v/>
      </c>
      <c r="O457" s="60" t="n"/>
      <c r="P457" s="83" t="n"/>
      <c r="Q457" s="143" t="n"/>
      <c r="R457" s="144" t="n"/>
      <c r="S457" s="145" t="n"/>
      <c r="T457" s="85" t="n"/>
      <c r="U457" s="72">
        <f>IF($D457="","",IF(OR($F457&gt;1,ISNUMBER(SEARCH(" Y ",$D457)),(LEN($D457)-LEN(SUBSTITUTE(UPPER($D457),"LC","")))/2&gt;1),"MÚLTIPLE","INDIVIDUAL"))</f>
        <v/>
      </c>
      <c r="V457" s="72">
        <f>IF($D457="","",IF(AND(ISNUMBER(SEARCH(" Y ",$D457)),$F457&lt;2),"REVISAR # LOTES",""))</f>
        <v/>
      </c>
    </row>
    <row r="458">
      <c r="B458" s="43" t="n">
        <v>456</v>
      </c>
      <c r="C458" s="137" t="inlineStr">
        <is>
          <t xml:space="preserve">LA CEIBA </t>
        </is>
      </c>
      <c r="D458" s="137" t="inlineStr">
        <is>
          <t xml:space="preserve">LC2 - 42 - 9 </t>
        </is>
      </c>
      <c r="E458" s="137" t="n">
        <v>2</v>
      </c>
      <c r="F458" s="137" t="n">
        <v>1</v>
      </c>
      <c r="G458" s="132" t="n">
        <v>42</v>
      </c>
      <c r="H458" s="132" t="n">
        <v>9</v>
      </c>
      <c r="I458" s="127" t="n">
        <v>160</v>
      </c>
      <c r="J458" s="195" t="n"/>
      <c r="K458" s="140" t="n">
        <v>28000000</v>
      </c>
      <c r="L458" s="76" t="inlineStr">
        <is>
          <t>VENDIDO</t>
        </is>
      </c>
      <c r="M458" s="137" t="n"/>
      <c r="N458" s="230">
        <f>K458</f>
        <v/>
      </c>
      <c r="O458" s="60" t="n"/>
      <c r="P458" s="83" t="n"/>
      <c r="Q458" s="143" t="n"/>
      <c r="R458" s="144" t="n"/>
      <c r="S458" s="145" t="n"/>
      <c r="T458" s="85" t="n"/>
      <c r="U458" s="72">
        <f>IF($D458="","",IF(OR($F458&gt;1,ISNUMBER(SEARCH(" Y ",$D458)),(LEN($D458)-LEN(SUBSTITUTE(UPPER($D458),"LC","")))/2&gt;1),"MÚLTIPLE","INDIVIDUAL"))</f>
        <v/>
      </c>
      <c r="V458" s="72">
        <f>IF($D458="","",IF(AND(ISNUMBER(SEARCH(" Y ",$D458)),$F458&lt;2),"REVISAR # LOTES",""))</f>
        <v/>
      </c>
    </row>
    <row r="459">
      <c r="B459" s="43" t="n">
        <v>457</v>
      </c>
      <c r="C459" s="137" t="inlineStr">
        <is>
          <t xml:space="preserve">LA CEIBA </t>
        </is>
      </c>
      <c r="D459" s="137" t="inlineStr">
        <is>
          <t xml:space="preserve">LC2 - 42 - 10 </t>
        </is>
      </c>
      <c r="E459" s="137" t="n">
        <v>2</v>
      </c>
      <c r="F459" s="137" t="n">
        <v>1</v>
      </c>
      <c r="G459" s="132" t="n">
        <v>42</v>
      </c>
      <c r="H459" s="132" t="n">
        <v>10</v>
      </c>
      <c r="I459" s="127" t="n">
        <v>160</v>
      </c>
      <c r="J459" s="195" t="n"/>
      <c r="K459" s="140" t="n">
        <v>28000000</v>
      </c>
      <c r="L459" s="76" t="inlineStr">
        <is>
          <t>VENDIDO</t>
        </is>
      </c>
      <c r="M459" s="137" t="n"/>
      <c r="N459" s="230">
        <f>K459</f>
        <v/>
      </c>
      <c r="O459" s="60" t="n"/>
      <c r="P459" s="83" t="n"/>
      <c r="Q459" s="143" t="n"/>
      <c r="R459" s="144" t="n"/>
      <c r="S459" s="145" t="n"/>
      <c r="T459" s="85" t="n"/>
      <c r="U459" s="72">
        <f>IF($D459="","",IF(OR($F459&gt;1,ISNUMBER(SEARCH(" Y ",$D459)),(LEN($D459)-LEN(SUBSTITUTE(UPPER($D459),"LC","")))/2&gt;1),"MÚLTIPLE","INDIVIDUAL"))</f>
        <v/>
      </c>
      <c r="V459" s="72">
        <f>IF($D459="","",IF(AND(ISNUMBER(SEARCH(" Y ",$D459)),$F459&lt;2),"REVISAR # LOTES",""))</f>
        <v/>
      </c>
    </row>
    <row r="460">
      <c r="B460" s="43" t="n">
        <v>458</v>
      </c>
      <c r="C460" s="137" t="inlineStr">
        <is>
          <t xml:space="preserve">LA CEIBA </t>
        </is>
      </c>
      <c r="D460" s="137" t="inlineStr">
        <is>
          <t xml:space="preserve">LC2 - 42 - 11 </t>
        </is>
      </c>
      <c r="E460" s="137" t="n">
        <v>2</v>
      </c>
      <c r="F460" s="137" t="n">
        <v>1</v>
      </c>
      <c r="G460" s="132" t="n">
        <v>42</v>
      </c>
      <c r="H460" s="132" t="n">
        <v>11</v>
      </c>
      <c r="I460" s="127" t="n">
        <v>160</v>
      </c>
      <c r="J460" s="195" t="n"/>
      <c r="K460" s="140" t="n">
        <v>28000000</v>
      </c>
      <c r="L460" s="76" t="inlineStr">
        <is>
          <t>VENDIDO</t>
        </is>
      </c>
      <c r="M460" s="137" t="n"/>
      <c r="N460" s="230">
        <f>K460</f>
        <v/>
      </c>
      <c r="O460" s="60" t="n"/>
      <c r="P460" s="83" t="n"/>
      <c r="Q460" s="143" t="n"/>
      <c r="R460" s="144" t="n"/>
      <c r="S460" s="145" t="n"/>
      <c r="T460" s="85" t="n"/>
      <c r="U460" s="72">
        <f>IF($D460="","",IF(OR($F460&gt;1,ISNUMBER(SEARCH(" Y ",$D460)),(LEN($D460)-LEN(SUBSTITUTE(UPPER($D460),"LC","")))/2&gt;1),"MÚLTIPLE","INDIVIDUAL"))</f>
        <v/>
      </c>
      <c r="V460" s="72">
        <f>IF($D460="","",IF(AND(ISNUMBER(SEARCH(" Y ",$D460)),$F460&lt;2),"REVISAR # LOTES",""))</f>
        <v/>
      </c>
    </row>
    <row r="461">
      <c r="B461" s="43" t="n">
        <v>459</v>
      </c>
      <c r="C461" s="137" t="inlineStr">
        <is>
          <t xml:space="preserve">LA CEIBA </t>
        </is>
      </c>
      <c r="D461" s="137" t="inlineStr">
        <is>
          <t>LC2 - 42 - 12</t>
        </is>
      </c>
      <c r="E461" s="137" t="n">
        <v>2</v>
      </c>
      <c r="F461" s="137" t="n">
        <v>1</v>
      </c>
      <c r="G461" s="132" t="n">
        <v>42</v>
      </c>
      <c r="H461" s="132" t="n">
        <v>11</v>
      </c>
      <c r="I461" s="127" t="n">
        <v>160</v>
      </c>
      <c r="J461" s="195" t="n"/>
      <c r="K461" s="140" t="n">
        <v>33000000</v>
      </c>
      <c r="L461" s="76" t="inlineStr">
        <is>
          <t>VENDIDO</t>
        </is>
      </c>
      <c r="M461" s="137" t="n"/>
      <c r="N461" s="230" t="n">
        <v>28000000</v>
      </c>
      <c r="O461" s="60" t="n"/>
      <c r="P461" s="83" t="n"/>
      <c r="Q461" s="143" t="n"/>
      <c r="R461" s="144" t="n"/>
      <c r="S461" s="145" t="n"/>
      <c r="T461" s="85" t="n"/>
      <c r="U461" s="72">
        <f>IF($D461="","",IF(OR($F461&gt;1,ISNUMBER(SEARCH(" Y ",$D461)),(LEN($D461)-LEN(SUBSTITUTE(UPPER($D461),"LC","")))/2&gt;1),"MÚLTIPLE","INDIVIDUAL"))</f>
        <v/>
      </c>
      <c r="V461" s="72">
        <f>IF($D461="","",IF(AND(ISNUMBER(SEARCH(" Y ",$D461)),$F461&lt;2),"REVISAR # LOTES",""))</f>
        <v/>
      </c>
    </row>
    <row r="462">
      <c r="B462" s="43" t="n">
        <v>460</v>
      </c>
      <c r="C462" s="137" t="inlineStr">
        <is>
          <t xml:space="preserve">LA CEIBA </t>
        </is>
      </c>
      <c r="D462" s="137" t="inlineStr">
        <is>
          <t xml:space="preserve">LC2 - 43 - 1 </t>
        </is>
      </c>
      <c r="E462" s="137" t="n">
        <v>2</v>
      </c>
      <c r="F462" s="137" t="n">
        <v>1</v>
      </c>
      <c r="G462" s="132" t="n">
        <v>43</v>
      </c>
      <c r="H462" s="132" t="n">
        <v>1</v>
      </c>
      <c r="I462" s="127" t="n">
        <v>160</v>
      </c>
      <c r="J462" s="195" t="n"/>
      <c r="K462" s="140" t="n">
        <v>33000000</v>
      </c>
      <c r="L462" s="76" t="inlineStr">
        <is>
          <t>EN NEGOCIACIÓN</t>
        </is>
      </c>
      <c r="M462" s="137" t="n"/>
      <c r="N462" s="230">
        <f>K462</f>
        <v/>
      </c>
      <c r="O462" s="60" t="n"/>
      <c r="P462" s="83" t="n"/>
      <c r="Q462" s="143" t="n"/>
      <c r="R462" s="144" t="n"/>
      <c r="S462" s="145" t="n"/>
      <c r="T462" s="85" t="n"/>
      <c r="U462" s="72">
        <f>IF($D462="","",IF(OR($F462&gt;1,ISNUMBER(SEARCH(" Y ",$D462)),(LEN($D462)-LEN(SUBSTITUTE(UPPER($D462),"LC","")))/2&gt;1),"MÚLTIPLE","INDIVIDUAL"))</f>
        <v/>
      </c>
      <c r="V462" s="72">
        <f>IF($D462="","",IF(AND(ISNUMBER(SEARCH(" Y ",$D462)),$F462&lt;2),"REVISAR # LOTES",""))</f>
        <v/>
      </c>
    </row>
    <row r="463">
      <c r="B463" s="43" t="n">
        <v>461</v>
      </c>
      <c r="C463" s="137" t="inlineStr">
        <is>
          <t xml:space="preserve">LA CEIBA </t>
        </is>
      </c>
      <c r="D463" s="137" t="inlineStr">
        <is>
          <t xml:space="preserve">LC2 - 43 - 2 </t>
        </is>
      </c>
      <c r="E463" s="137" t="n">
        <v>2</v>
      </c>
      <c r="F463" s="137" t="n">
        <v>1</v>
      </c>
      <c r="G463" s="132" t="n">
        <v>43</v>
      </c>
      <c r="H463" s="132" t="n">
        <v>2</v>
      </c>
      <c r="I463" s="127" t="n">
        <v>160</v>
      </c>
      <c r="J463" s="195" t="n"/>
      <c r="K463" s="140" t="n">
        <v>28000000</v>
      </c>
      <c r="L463" s="76" t="inlineStr">
        <is>
          <t>EN NEGOCIACIÓN</t>
        </is>
      </c>
      <c r="M463" s="137" t="n"/>
      <c r="N463" s="230">
        <f>K463</f>
        <v/>
      </c>
      <c r="O463" s="60" t="n"/>
      <c r="P463" s="83" t="n"/>
      <c r="Q463" s="143" t="n"/>
      <c r="R463" s="144" t="n"/>
      <c r="S463" s="145" t="n"/>
      <c r="T463" s="85" t="n"/>
      <c r="U463" s="72">
        <f>IF($D463="","",IF(OR($F463&gt;1,ISNUMBER(SEARCH(" Y ",$D463)),(LEN($D463)-LEN(SUBSTITUTE(UPPER($D463),"LC","")))/2&gt;1),"MÚLTIPLE","INDIVIDUAL"))</f>
        <v/>
      </c>
      <c r="V463" s="72">
        <f>IF($D463="","",IF(AND(ISNUMBER(SEARCH(" Y ",$D463)),$F463&lt;2),"REVISAR # LOTES",""))</f>
        <v/>
      </c>
    </row>
    <row r="464">
      <c r="B464" s="43" t="n">
        <v>462</v>
      </c>
      <c r="C464" s="137" t="inlineStr">
        <is>
          <t xml:space="preserve">LA CEIBA </t>
        </is>
      </c>
      <c r="D464" s="137" t="inlineStr">
        <is>
          <t xml:space="preserve">LC2 - 43 - 3 </t>
        </is>
      </c>
      <c r="E464" s="137" t="n">
        <v>2</v>
      </c>
      <c r="F464" s="137" t="n">
        <v>1</v>
      </c>
      <c r="G464" s="132" t="n">
        <v>43</v>
      </c>
      <c r="H464" s="132" t="n">
        <v>3</v>
      </c>
      <c r="I464" s="127" t="n">
        <v>160</v>
      </c>
      <c r="J464" s="195" t="n"/>
      <c r="K464" s="140" t="n">
        <v>28000000</v>
      </c>
      <c r="L464" s="76" t="inlineStr">
        <is>
          <t>EN NEGOCIACIÓN</t>
        </is>
      </c>
      <c r="M464" s="137" t="n"/>
      <c r="N464" s="230">
        <f>K464</f>
        <v/>
      </c>
      <c r="O464" s="60" t="n"/>
      <c r="P464" s="83" t="n"/>
      <c r="Q464" s="143" t="n"/>
      <c r="R464" s="144" t="n"/>
      <c r="S464" s="145" t="n"/>
      <c r="T464" s="85" t="n"/>
      <c r="U464" s="72">
        <f>IF($D464="","",IF(OR($F464&gt;1,ISNUMBER(SEARCH(" Y ",$D464)),(LEN($D464)-LEN(SUBSTITUTE(UPPER($D464),"LC","")))/2&gt;1),"MÚLTIPLE","INDIVIDUAL"))</f>
        <v/>
      </c>
      <c r="V464" s="72">
        <f>IF($D464="","",IF(AND(ISNUMBER(SEARCH(" Y ",$D464)),$F464&lt;2),"REVISAR # LOTES",""))</f>
        <v/>
      </c>
    </row>
    <row r="465">
      <c r="B465" s="43" t="n">
        <v>463</v>
      </c>
      <c r="C465" s="137" t="inlineStr">
        <is>
          <t xml:space="preserve">LA CEIBA </t>
        </is>
      </c>
      <c r="D465" s="137" t="inlineStr">
        <is>
          <t>LC2 - 43 - 4 Y 5</t>
        </is>
      </c>
      <c r="E465" s="137" t="n">
        <v>2</v>
      </c>
      <c r="F465" s="137" t="n">
        <v>2</v>
      </c>
      <c r="G465" s="132" t="n">
        <v>43</v>
      </c>
      <c r="H465" s="132" t="n">
        <v>4</v>
      </c>
      <c r="I465" s="127" t="n">
        <v>160</v>
      </c>
      <c r="J465" s="195" t="n"/>
      <c r="K465" s="140" t="n">
        <v>54000000</v>
      </c>
      <c r="L465" s="76" t="inlineStr">
        <is>
          <t>VENDIDO</t>
        </is>
      </c>
      <c r="M465" s="137" t="n"/>
      <c r="N465" s="230">
        <f>K465</f>
        <v/>
      </c>
      <c r="O465" s="60" t="n"/>
      <c r="P465" s="83" t="n"/>
      <c r="Q465" s="143" t="n"/>
      <c r="R465" s="144" t="n"/>
      <c r="S465" s="145" t="n"/>
      <c r="T465" s="85" t="n"/>
      <c r="U465" s="72">
        <f>IF($D465="","",IF(OR($F465&gt;1,ISNUMBER(SEARCH(" Y ",$D465)),(LEN($D465)-LEN(SUBSTITUTE(UPPER($D465),"LC","")))/2&gt;1),"MÚLTIPLE","INDIVIDUAL"))</f>
        <v/>
      </c>
      <c r="V465" s="72">
        <f>IF($D465="","",IF(AND(ISNUMBER(SEARCH(" Y ",$D465)),$F465&lt;2),"REVISAR # LOTES",""))</f>
        <v/>
      </c>
    </row>
    <row r="466">
      <c r="B466" s="43" t="n">
        <v>464</v>
      </c>
      <c r="C466" s="137" t="inlineStr">
        <is>
          <t xml:space="preserve">LA CEIBA </t>
        </is>
      </c>
      <c r="D466" s="137" t="inlineStr">
        <is>
          <t>LC2 - 43 - 6</t>
        </is>
      </c>
      <c r="E466" s="137" t="n">
        <v>2</v>
      </c>
      <c r="F466" s="137" t="n">
        <v>1</v>
      </c>
      <c r="G466" s="132" t="n">
        <v>43</v>
      </c>
      <c r="H466" s="132" t="n">
        <v>6</v>
      </c>
      <c r="I466" s="127" t="n">
        <v>151.4</v>
      </c>
      <c r="J466" s="195" t="n"/>
      <c r="K466" s="140" t="n">
        <v>28000000</v>
      </c>
      <c r="L466" s="76" t="inlineStr">
        <is>
          <t>EN NEGOCIACIÓN</t>
        </is>
      </c>
      <c r="M466" s="137" t="n"/>
      <c r="N466" s="230">
        <f>K466</f>
        <v/>
      </c>
      <c r="O466" s="60" t="n"/>
      <c r="P466" s="83" t="n"/>
      <c r="Q466" s="143" t="n"/>
      <c r="R466" s="144" t="n"/>
      <c r="S466" s="145" t="n"/>
      <c r="T466" s="85" t="n"/>
      <c r="U466" s="72">
        <f>IF($D466="","",IF(OR($F466&gt;1,ISNUMBER(SEARCH(" Y ",$D466)),(LEN($D466)-LEN(SUBSTITUTE(UPPER($D466),"LC","")))/2&gt;1),"MÚLTIPLE","INDIVIDUAL"))</f>
        <v/>
      </c>
      <c r="V466" s="72">
        <f>IF($D466="","",IF(AND(ISNUMBER(SEARCH(" Y ",$D466)),$F466&lt;2),"REVISAR # LOTES",""))</f>
        <v/>
      </c>
    </row>
    <row r="467">
      <c r="B467" s="43" t="n">
        <v>465</v>
      </c>
      <c r="C467" s="137" t="inlineStr">
        <is>
          <t xml:space="preserve">LA CEIBA </t>
        </is>
      </c>
      <c r="D467" s="137" t="inlineStr">
        <is>
          <t xml:space="preserve">LC2 - 43 - 7 </t>
        </is>
      </c>
      <c r="E467" s="137" t="n">
        <v>2</v>
      </c>
      <c r="F467" s="137" t="n">
        <v>1</v>
      </c>
      <c r="G467" s="132" t="n">
        <v>43</v>
      </c>
      <c r="H467" s="132" t="n">
        <v>7</v>
      </c>
      <c r="I467" s="127" t="n">
        <v>151.1</v>
      </c>
      <c r="J467" s="195" t="n"/>
      <c r="K467" s="140" t="n">
        <v>28000000</v>
      </c>
      <c r="L467" s="76" t="inlineStr">
        <is>
          <t>VENDIDO</t>
        </is>
      </c>
      <c r="M467" s="137" t="n"/>
      <c r="N467" s="230">
        <f>K467</f>
        <v/>
      </c>
      <c r="O467" s="60" t="n"/>
      <c r="P467" s="83" t="n"/>
      <c r="Q467" s="143" t="n"/>
      <c r="R467" s="144" t="n"/>
      <c r="S467" s="145" t="n"/>
      <c r="T467" s="85" t="n"/>
      <c r="U467" s="72">
        <f>IF($D467="","",IF(OR($F467&gt;1,ISNUMBER(SEARCH(" Y ",$D467)),(LEN($D467)-LEN(SUBSTITUTE(UPPER($D467),"LC","")))/2&gt;1),"MÚLTIPLE","INDIVIDUAL"))</f>
        <v/>
      </c>
      <c r="V467" s="72">
        <f>IF($D467="","",IF(AND(ISNUMBER(SEARCH(" Y ",$D467)),$F467&lt;2),"REVISAR # LOTES",""))</f>
        <v/>
      </c>
    </row>
    <row r="468">
      <c r="B468" s="43" t="n">
        <v>466</v>
      </c>
      <c r="C468" s="137" t="inlineStr">
        <is>
          <t xml:space="preserve">LA CEIBA </t>
        </is>
      </c>
      <c r="D468" s="137" t="inlineStr">
        <is>
          <t>LC2 - 43 - 8  Y 9</t>
        </is>
      </c>
      <c r="E468" s="137" t="n">
        <v>2</v>
      </c>
      <c r="F468" s="137" t="n">
        <v>2</v>
      </c>
      <c r="G468" s="132" t="n">
        <v>43</v>
      </c>
      <c r="H468" s="132" t="n">
        <v>8</v>
      </c>
      <c r="I468" s="127" t="n">
        <v>160</v>
      </c>
      <c r="J468" s="195" t="n"/>
      <c r="K468" s="140" t="n">
        <v>55000000</v>
      </c>
      <c r="L468" s="76" t="inlineStr">
        <is>
          <t>VENDIDO</t>
        </is>
      </c>
      <c r="M468" s="137" t="n"/>
      <c r="N468" s="230">
        <f>K468</f>
        <v/>
      </c>
      <c r="O468" s="60" t="n"/>
      <c r="P468" s="83" t="n"/>
      <c r="Q468" s="143" t="n"/>
      <c r="R468" s="144" t="n"/>
      <c r="S468" s="145" t="n"/>
      <c r="T468" s="85" t="n"/>
      <c r="U468" s="72">
        <f>IF($D468="","",IF(OR($F468&gt;1,ISNUMBER(SEARCH(" Y ",$D468)),(LEN($D468)-LEN(SUBSTITUTE(UPPER($D468),"LC","")))/2&gt;1),"MÚLTIPLE","INDIVIDUAL"))</f>
        <v/>
      </c>
      <c r="V468" s="72">
        <f>IF($D468="","",IF(AND(ISNUMBER(SEARCH(" Y ",$D468)),$F468&lt;2),"REVISAR # LOTES",""))</f>
        <v/>
      </c>
    </row>
    <row r="469">
      <c r="B469" s="43" t="n">
        <v>467</v>
      </c>
      <c r="C469" s="137" t="inlineStr">
        <is>
          <t xml:space="preserve">LA CEIBA </t>
        </is>
      </c>
      <c r="D469" s="137" t="inlineStr">
        <is>
          <t xml:space="preserve">LC2 - 43 - 10 </t>
        </is>
      </c>
      <c r="E469" s="137" t="n">
        <v>2</v>
      </c>
      <c r="F469" s="137" t="n">
        <v>1</v>
      </c>
      <c r="G469" s="132" t="n">
        <v>43</v>
      </c>
      <c r="H469" s="132" t="n">
        <v>10</v>
      </c>
      <c r="I469" s="127" t="n">
        <v>160</v>
      </c>
      <c r="J469" s="195" t="n"/>
      <c r="K469" s="140" t="n">
        <v>28000000</v>
      </c>
      <c r="L469" s="76" t="inlineStr">
        <is>
          <t>VENDIDO</t>
        </is>
      </c>
      <c r="M469" s="137" t="inlineStr">
        <is>
          <t>SI</t>
        </is>
      </c>
      <c r="N469" s="230">
        <f>K469</f>
        <v/>
      </c>
      <c r="O469" s="60" t="n"/>
      <c r="P469" s="83" t="n"/>
      <c r="Q469" s="143" t="n"/>
      <c r="R469" s="144" t="n"/>
      <c r="S469" s="145" t="n"/>
      <c r="T469" s="85" t="n"/>
      <c r="U469" s="72">
        <f>IF($D469="","",IF(OR($F469&gt;1,ISNUMBER(SEARCH(" Y ",$D469)),(LEN($D469)-LEN(SUBSTITUTE(UPPER($D469),"LC","")))/2&gt;1),"MÚLTIPLE","INDIVIDUAL"))</f>
        <v/>
      </c>
      <c r="V469" s="72">
        <f>IF($D469="","",IF(AND(ISNUMBER(SEARCH(" Y ",$D469)),$F469&lt;2),"REVISAR # LOTES",""))</f>
        <v/>
      </c>
    </row>
    <row r="470">
      <c r="B470" s="43" t="n">
        <v>468</v>
      </c>
      <c r="C470" s="137" t="inlineStr">
        <is>
          <t xml:space="preserve">LA CEIBA </t>
        </is>
      </c>
      <c r="D470" s="137" t="inlineStr">
        <is>
          <t xml:space="preserve">LC2 - 43 - 11 </t>
        </is>
      </c>
      <c r="E470" s="137" t="n">
        <v>2</v>
      </c>
      <c r="F470" s="137" t="n">
        <v>1</v>
      </c>
      <c r="G470" s="132" t="n">
        <v>43</v>
      </c>
      <c r="H470" s="132" t="n">
        <v>11</v>
      </c>
      <c r="I470" s="127" t="n">
        <v>160</v>
      </c>
      <c r="J470" s="195" t="n"/>
      <c r="K470" s="140" t="n">
        <v>28000000</v>
      </c>
      <c r="L470" s="76" t="inlineStr">
        <is>
          <t>VENDIDO</t>
        </is>
      </c>
      <c r="M470" s="137" t="inlineStr">
        <is>
          <t>SI</t>
        </is>
      </c>
      <c r="N470" s="230">
        <f>K470</f>
        <v/>
      </c>
      <c r="O470" s="60" t="n"/>
      <c r="P470" s="83" t="n"/>
      <c r="Q470" s="143" t="n"/>
      <c r="R470" s="144" t="n"/>
      <c r="S470" s="145" t="n"/>
      <c r="T470" s="85" t="n"/>
      <c r="U470" s="72">
        <f>IF($D470="","",IF(OR($F470&gt;1,ISNUMBER(SEARCH(" Y ",$D470)),(LEN($D470)-LEN(SUBSTITUTE(UPPER($D470),"LC","")))/2&gt;1),"MÚLTIPLE","INDIVIDUAL"))</f>
        <v/>
      </c>
      <c r="V470" s="72">
        <f>IF($D470="","",IF(AND(ISNUMBER(SEARCH(" Y ",$D470)),$F470&lt;2),"REVISAR # LOTES",""))</f>
        <v/>
      </c>
    </row>
    <row r="471">
      <c r="B471" s="43" t="n">
        <v>469</v>
      </c>
      <c r="C471" s="137" t="inlineStr">
        <is>
          <t xml:space="preserve">LA CEIBA </t>
        </is>
      </c>
      <c r="D471" s="137" t="inlineStr">
        <is>
          <t xml:space="preserve">LC2 - 43 - 12 </t>
        </is>
      </c>
      <c r="E471" s="137" t="n">
        <v>2</v>
      </c>
      <c r="F471" s="137" t="n">
        <v>1</v>
      </c>
      <c r="G471" s="132" t="n">
        <v>43</v>
      </c>
      <c r="H471" s="132" t="n">
        <v>12</v>
      </c>
      <c r="I471" s="127" t="n">
        <v>160</v>
      </c>
      <c r="J471" s="195" t="n"/>
      <c r="K471" s="140" t="n">
        <v>33000000</v>
      </c>
      <c r="L471" s="76" t="inlineStr">
        <is>
          <t>VENDIDO</t>
        </is>
      </c>
      <c r="M471" s="137" t="inlineStr">
        <is>
          <t>SI</t>
        </is>
      </c>
      <c r="N471" s="230">
        <f>K471</f>
        <v/>
      </c>
      <c r="O471" s="60" t="n"/>
      <c r="P471" s="83" t="n"/>
      <c r="Q471" s="143" t="n"/>
      <c r="R471" s="144" t="n"/>
      <c r="S471" s="145" t="n"/>
      <c r="T471" s="85" t="n"/>
      <c r="U471" s="72">
        <f>IF($D471="","",IF(OR($F471&gt;1,ISNUMBER(SEARCH(" Y ",$D471)),(LEN($D471)-LEN(SUBSTITUTE(UPPER($D471),"LC","")))/2&gt;1),"MÚLTIPLE","INDIVIDUAL"))</f>
        <v/>
      </c>
      <c r="V471" s="72">
        <f>IF($D471="","",IF(AND(ISNUMBER(SEARCH(" Y ",$D471)),$F471&lt;2),"REVISAR # LOTES",""))</f>
        <v/>
      </c>
    </row>
    <row r="472">
      <c r="B472" s="43" t="n">
        <v>470</v>
      </c>
      <c r="C472" s="137" t="inlineStr">
        <is>
          <t xml:space="preserve">LA CEIBA </t>
        </is>
      </c>
      <c r="D472" s="137" t="inlineStr">
        <is>
          <t xml:space="preserve">LC2 - 44 - 1 </t>
        </is>
      </c>
      <c r="E472" s="137" t="n">
        <v>2</v>
      </c>
      <c r="F472" s="137" t="n">
        <v>1</v>
      </c>
      <c r="G472" s="132" t="n">
        <v>44</v>
      </c>
      <c r="H472" s="132" t="n">
        <v>1</v>
      </c>
      <c r="I472" s="127" t="n">
        <v>279.5</v>
      </c>
      <c r="J472" s="195" t="n"/>
      <c r="K472" s="140" t="n">
        <v>48916000</v>
      </c>
      <c r="L472" s="76" t="inlineStr">
        <is>
          <t>VENDIDO</t>
        </is>
      </c>
      <c r="M472" s="137" t="inlineStr">
        <is>
          <t>NO</t>
        </is>
      </c>
      <c r="N472" s="230">
        <f>K472</f>
        <v/>
      </c>
      <c r="O472" s="60" t="n"/>
      <c r="P472" s="83" t="n"/>
      <c r="Q472" s="143" t="n"/>
      <c r="R472" s="144" t="n"/>
      <c r="S472" s="145" t="n"/>
      <c r="T472" s="85" t="n"/>
      <c r="U472" s="72">
        <f>IF($D472="","",IF(OR($F472&gt;1,ISNUMBER(SEARCH(" Y ",$D472)),(LEN($D472)-LEN(SUBSTITUTE(UPPER($D472),"LC","")))/2&gt;1),"MÚLTIPLE","INDIVIDUAL"))</f>
        <v/>
      </c>
      <c r="V472" s="72">
        <f>IF($D472="","",IF(AND(ISNUMBER(SEARCH(" Y ",$D472)),$F472&lt;2),"REVISAR # LOTES",""))</f>
        <v/>
      </c>
    </row>
    <row r="473">
      <c r="B473" s="43" t="n">
        <v>471</v>
      </c>
      <c r="C473" s="137" t="inlineStr">
        <is>
          <t xml:space="preserve">LA CEIBA </t>
        </is>
      </c>
      <c r="D473" s="137" t="inlineStr">
        <is>
          <t xml:space="preserve">LC2 - 44 - 2 </t>
        </is>
      </c>
      <c r="E473" s="137" t="n">
        <v>2</v>
      </c>
      <c r="F473" s="137" t="n">
        <v>1</v>
      </c>
      <c r="G473" s="132" t="n">
        <v>44</v>
      </c>
      <c r="H473" s="132" t="n">
        <v>2</v>
      </c>
      <c r="I473" s="127" t="n">
        <v>160</v>
      </c>
      <c r="J473" s="195" t="n"/>
      <c r="K473" s="140" t="n">
        <v>28000000</v>
      </c>
      <c r="L473" s="76" t="inlineStr">
        <is>
          <t>VENDIDO</t>
        </is>
      </c>
      <c r="M473" s="137" t="n"/>
      <c r="N473" s="230">
        <f>K473</f>
        <v/>
      </c>
      <c r="O473" s="60" t="n"/>
      <c r="P473" s="83" t="n"/>
      <c r="Q473" s="143" t="n"/>
      <c r="R473" s="144" t="n"/>
      <c r="S473" s="145" t="n"/>
      <c r="T473" s="85" t="n"/>
      <c r="U473" s="72">
        <f>IF($D473="","",IF(OR($F473&gt;1,ISNUMBER(SEARCH(" Y ",$D473)),(LEN($D473)-LEN(SUBSTITUTE(UPPER($D473),"LC","")))/2&gt;1),"MÚLTIPLE","INDIVIDUAL"))</f>
        <v/>
      </c>
      <c r="V473" s="72">
        <f>IF($D473="","",IF(AND(ISNUMBER(SEARCH(" Y ",$D473)),$F473&lt;2),"REVISAR # LOTES",""))</f>
        <v/>
      </c>
    </row>
    <row r="474">
      <c r="B474" s="43" t="n">
        <v>472</v>
      </c>
      <c r="C474" s="137" t="inlineStr">
        <is>
          <t xml:space="preserve">LA CEIBA </t>
        </is>
      </c>
      <c r="D474" s="137" t="inlineStr">
        <is>
          <t xml:space="preserve">LC2 - 44 - 3 </t>
        </is>
      </c>
      <c r="E474" s="137" t="n">
        <v>2</v>
      </c>
      <c r="F474" s="137" t="n">
        <v>1</v>
      </c>
      <c r="G474" s="132" t="n">
        <v>44</v>
      </c>
      <c r="H474" s="132" t="n">
        <v>3</v>
      </c>
      <c r="I474" s="127" t="n">
        <v>160</v>
      </c>
      <c r="J474" s="195" t="n"/>
      <c r="K474" s="140" t="n">
        <v>28000000</v>
      </c>
      <c r="L474" s="76" t="inlineStr">
        <is>
          <t>DISPONIBLE</t>
        </is>
      </c>
      <c r="M474" s="137" t="n"/>
      <c r="N474" s="230">
        <f>K474</f>
        <v/>
      </c>
      <c r="O474" s="60" t="n"/>
      <c r="P474" s="83" t="n"/>
      <c r="Q474" s="143" t="n"/>
      <c r="R474" s="144" t="n"/>
      <c r="S474" s="145" t="n"/>
      <c r="T474" s="85" t="n"/>
      <c r="U474" s="72">
        <f>IF($D474="","",IF(OR($F474&gt;1,ISNUMBER(SEARCH(" Y ",$D474)),(LEN($D474)-LEN(SUBSTITUTE(UPPER($D474),"LC","")))/2&gt;1),"MÚLTIPLE","INDIVIDUAL"))</f>
        <v/>
      </c>
      <c r="V474" s="72">
        <f>IF($D474="","",IF(AND(ISNUMBER(SEARCH(" Y ",$D474)),$F474&lt;2),"REVISAR # LOTES",""))</f>
        <v/>
      </c>
    </row>
    <row r="475">
      <c r="B475" s="43" t="n">
        <v>473</v>
      </c>
      <c r="C475" s="137" t="inlineStr">
        <is>
          <t xml:space="preserve">LA CEIBA </t>
        </is>
      </c>
      <c r="D475" s="137" t="inlineStr">
        <is>
          <t xml:space="preserve">LC2 - 44 - 4 </t>
        </is>
      </c>
      <c r="E475" s="137" t="n">
        <v>2</v>
      </c>
      <c r="F475" s="137" t="n">
        <v>1</v>
      </c>
      <c r="G475" s="132" t="n">
        <v>44</v>
      </c>
      <c r="H475" s="132" t="n">
        <v>4</v>
      </c>
      <c r="I475" s="127" t="n">
        <v>160</v>
      </c>
      <c r="J475" s="195" t="n"/>
      <c r="K475" s="140" t="n">
        <v>28000000</v>
      </c>
      <c r="L475" s="76" t="inlineStr">
        <is>
          <t>VENDIDO</t>
        </is>
      </c>
      <c r="M475" s="137" t="n"/>
      <c r="N475" s="230">
        <f>K475</f>
        <v/>
      </c>
      <c r="O475" s="60" t="n"/>
      <c r="P475" s="83" t="n"/>
      <c r="Q475" s="143" t="n"/>
      <c r="R475" s="144" t="n"/>
      <c r="S475" s="145" t="n"/>
      <c r="T475" s="85" t="n"/>
      <c r="U475" s="72">
        <f>IF($D475="","",IF(OR($F475&gt;1,ISNUMBER(SEARCH(" Y ",$D475)),(LEN($D475)-LEN(SUBSTITUTE(UPPER($D475),"LC","")))/2&gt;1),"MÚLTIPLE","INDIVIDUAL"))</f>
        <v/>
      </c>
      <c r="V475" s="72">
        <f>IF($D475="","",IF(AND(ISNUMBER(SEARCH(" Y ",$D475)),$F475&lt;2),"REVISAR # LOTES",""))</f>
        <v/>
      </c>
    </row>
    <row r="476">
      <c r="B476" s="43" t="n">
        <v>474</v>
      </c>
      <c r="C476" s="137" t="inlineStr">
        <is>
          <t xml:space="preserve">LA CEIBA </t>
        </is>
      </c>
      <c r="D476" s="137" t="inlineStr">
        <is>
          <t>LC2 - 44 - 5 Y 12</t>
        </is>
      </c>
      <c r="E476" s="137" t="n">
        <v>2</v>
      </c>
      <c r="F476" s="137" t="n">
        <v>2</v>
      </c>
      <c r="G476" s="132" t="n">
        <v>44</v>
      </c>
      <c r="H476" s="132" t="inlineStr">
        <is>
          <t xml:space="preserve">5 - 12 </t>
        </is>
      </c>
      <c r="I476" s="127" t="n">
        <v>160</v>
      </c>
      <c r="J476" s="195" t="n"/>
      <c r="K476" s="140" t="n">
        <v>56000000</v>
      </c>
      <c r="L476" s="76" t="inlineStr">
        <is>
          <t>VENDIDO</t>
        </is>
      </c>
      <c r="M476" s="137" t="inlineStr">
        <is>
          <t xml:space="preserve">SI </t>
        </is>
      </c>
      <c r="N476" s="230">
        <f>K476</f>
        <v/>
      </c>
      <c r="O476" s="60" t="n"/>
      <c r="P476" s="83" t="n"/>
      <c r="Q476" s="143" t="n"/>
      <c r="R476" s="144" t="n"/>
      <c r="S476" s="145" t="n"/>
      <c r="T476" s="85" t="n"/>
      <c r="U476" s="72">
        <f>IF($D476="","",IF(OR($F476&gt;1,ISNUMBER(SEARCH(" Y ",$D476)),(LEN($D476)-LEN(SUBSTITUTE(UPPER($D476),"LC","")))/2&gt;1),"MÚLTIPLE","INDIVIDUAL"))</f>
        <v/>
      </c>
      <c r="V476" s="72">
        <f>IF($D476="","",IF(AND(ISNUMBER(SEARCH(" Y ",$D476)),$F476&lt;2),"REVISAR # LOTES",""))</f>
        <v/>
      </c>
    </row>
    <row r="477">
      <c r="B477" s="43" t="n">
        <v>475</v>
      </c>
      <c r="C477" s="137" t="inlineStr">
        <is>
          <t xml:space="preserve">LA CEIBA </t>
        </is>
      </c>
      <c r="D477" s="137" t="inlineStr">
        <is>
          <t xml:space="preserve">LC2 - 44 - 6 </t>
        </is>
      </c>
      <c r="E477" s="137" t="n">
        <v>2</v>
      </c>
      <c r="F477" s="137" t="n">
        <v>1</v>
      </c>
      <c r="G477" s="132" t="n">
        <v>44</v>
      </c>
      <c r="H477" s="132" t="n">
        <v>6</v>
      </c>
      <c r="I477" s="127" t="n">
        <v>160</v>
      </c>
      <c r="J477" s="195" t="n"/>
      <c r="K477" s="140" t="n">
        <v>28000000</v>
      </c>
      <c r="L477" s="76" t="inlineStr">
        <is>
          <t>VENDIDO</t>
        </is>
      </c>
      <c r="M477" s="137" t="inlineStr">
        <is>
          <t>SI</t>
        </is>
      </c>
      <c r="N477" s="230">
        <f>K477</f>
        <v/>
      </c>
      <c r="O477" s="60" t="n"/>
      <c r="P477" s="83" t="n"/>
      <c r="Q477" s="143" t="n"/>
      <c r="R477" s="144" t="n"/>
      <c r="S477" s="145" t="n"/>
      <c r="T477" s="85" t="n"/>
      <c r="U477" s="72">
        <f>IF($D477="","",IF(OR($F477&gt;1,ISNUMBER(SEARCH(" Y ",$D477)),(LEN($D477)-LEN(SUBSTITUTE(UPPER($D477),"LC","")))/2&gt;1),"MÚLTIPLE","INDIVIDUAL"))</f>
        <v/>
      </c>
      <c r="V477" s="72">
        <f>IF($D477="","",IF(AND(ISNUMBER(SEARCH(" Y ",$D477)),$F477&lt;2),"REVISAR # LOTES",""))</f>
        <v/>
      </c>
    </row>
    <row r="478">
      <c r="B478" s="43" t="n">
        <v>476</v>
      </c>
      <c r="C478" s="137" t="inlineStr">
        <is>
          <t xml:space="preserve">LA CEIBA </t>
        </is>
      </c>
      <c r="D478" s="137" t="inlineStr">
        <is>
          <t xml:space="preserve">LC2 - 44 - 7 </t>
        </is>
      </c>
      <c r="E478" s="137" t="n">
        <v>2</v>
      </c>
      <c r="F478" s="137" t="n">
        <v>1</v>
      </c>
      <c r="G478" s="132" t="n">
        <v>44</v>
      </c>
      <c r="H478" s="132" t="n">
        <v>7</v>
      </c>
      <c r="I478" s="127" t="n">
        <v>160</v>
      </c>
      <c r="J478" s="195" t="n"/>
      <c r="K478" s="140" t="n">
        <v>28000000</v>
      </c>
      <c r="L478" s="76" t="inlineStr">
        <is>
          <t>VENDIDO</t>
        </is>
      </c>
      <c r="M478" s="137" t="n"/>
      <c r="N478" s="230">
        <f>K478</f>
        <v/>
      </c>
      <c r="O478" s="60" t="n"/>
      <c r="P478" s="83" t="n"/>
      <c r="Q478" s="143" t="n"/>
      <c r="R478" s="144" t="n"/>
      <c r="S478" s="145" t="n"/>
      <c r="T478" s="85" t="n"/>
      <c r="U478" s="72">
        <f>IF($D478="","",IF(OR($F478&gt;1,ISNUMBER(SEARCH(" Y ",$D478)),(LEN($D478)-LEN(SUBSTITUTE(UPPER($D478),"LC","")))/2&gt;1),"MÚLTIPLE","INDIVIDUAL"))</f>
        <v/>
      </c>
      <c r="V478" s="72">
        <f>IF($D478="","",IF(AND(ISNUMBER(SEARCH(" Y ",$D478)),$F478&lt;2),"REVISAR # LOTES",""))</f>
        <v/>
      </c>
    </row>
    <row r="479">
      <c r="B479" s="43" t="n">
        <v>477</v>
      </c>
      <c r="C479" s="137" t="inlineStr">
        <is>
          <t xml:space="preserve">LA CEIBA </t>
        </is>
      </c>
      <c r="D479" s="137" t="inlineStr">
        <is>
          <t xml:space="preserve">LC2 - 44 - 8 </t>
        </is>
      </c>
      <c r="E479" s="137" t="n">
        <v>2</v>
      </c>
      <c r="F479" s="137" t="n">
        <v>1</v>
      </c>
      <c r="G479" s="132" t="n">
        <v>44</v>
      </c>
      <c r="H479" s="132" t="n">
        <v>8</v>
      </c>
      <c r="I479" s="127" t="n">
        <v>160</v>
      </c>
      <c r="J479" s="195" t="n"/>
      <c r="K479" s="140" t="n">
        <v>33000000</v>
      </c>
      <c r="L479" s="76" t="inlineStr">
        <is>
          <t>VENDIDO</t>
        </is>
      </c>
      <c r="M479" s="137" t="inlineStr">
        <is>
          <t xml:space="preserve">SI </t>
        </is>
      </c>
      <c r="N479" s="230">
        <f>K479</f>
        <v/>
      </c>
      <c r="O479" s="60" t="n"/>
      <c r="P479" s="83" t="n"/>
      <c r="Q479" s="143" t="n"/>
      <c r="R479" s="144" t="n"/>
      <c r="S479" s="145" t="n"/>
      <c r="T479" s="85" t="n"/>
      <c r="U479" s="72">
        <f>IF($D479="","",IF(OR($F479&gt;1,ISNUMBER(SEARCH(" Y ",$D479)),(LEN($D479)-LEN(SUBSTITUTE(UPPER($D479),"LC","")))/2&gt;1),"MÚLTIPLE","INDIVIDUAL"))</f>
        <v/>
      </c>
      <c r="V479" s="72">
        <f>IF($D479="","",IF(AND(ISNUMBER(SEARCH(" Y ",$D479)),$F479&lt;2),"REVISAR # LOTES",""))</f>
        <v/>
      </c>
    </row>
    <row r="480">
      <c r="B480" s="43" t="n">
        <v>478</v>
      </c>
      <c r="C480" s="137" t="inlineStr">
        <is>
          <t xml:space="preserve">LA CEIBA </t>
        </is>
      </c>
      <c r="D480" s="137" t="inlineStr">
        <is>
          <t xml:space="preserve">LC2 - 44 - 9 </t>
        </is>
      </c>
      <c r="E480" s="137" t="n">
        <v>2</v>
      </c>
      <c r="F480" s="137" t="n">
        <v>1</v>
      </c>
      <c r="G480" s="132" t="n">
        <v>44</v>
      </c>
      <c r="H480" s="132" t="n">
        <v>9</v>
      </c>
      <c r="I480" s="127" t="n">
        <v>160</v>
      </c>
      <c r="J480" s="195" t="n"/>
      <c r="K480" s="140" t="n">
        <v>31000000</v>
      </c>
      <c r="L480" s="76" t="inlineStr">
        <is>
          <t>VENDIDO</t>
        </is>
      </c>
      <c r="M480" s="137" t="inlineStr">
        <is>
          <t>SI</t>
        </is>
      </c>
      <c r="N480" s="230">
        <f>K480</f>
        <v/>
      </c>
      <c r="O480" s="60" t="n"/>
      <c r="P480" s="83" t="n"/>
      <c r="Q480" s="143" t="n"/>
      <c r="R480" s="144" t="n"/>
      <c r="S480" s="145" t="inlineStr">
        <is>
          <t>pago completo</t>
        </is>
      </c>
      <c r="T480" s="85" t="n"/>
      <c r="U480" s="72">
        <f>IF($D480="","",IF(OR($F480&gt;1,ISNUMBER(SEARCH(" Y ",$D480)),(LEN($D480)-LEN(SUBSTITUTE(UPPER($D480),"LC","")))/2&gt;1),"MÚLTIPLE","INDIVIDUAL"))</f>
        <v/>
      </c>
      <c r="V480" s="72">
        <f>IF($D480="","",IF(AND(ISNUMBER(SEARCH(" Y ",$D480)),$F480&lt;2),"REVISAR # LOTES",""))</f>
        <v/>
      </c>
    </row>
    <row r="481">
      <c r="B481" s="43" t="n">
        <v>479</v>
      </c>
      <c r="C481" s="137" t="inlineStr">
        <is>
          <t xml:space="preserve">LA CEIBA </t>
        </is>
      </c>
      <c r="D481" s="137" t="inlineStr">
        <is>
          <t xml:space="preserve">LC2 - 44 - 10 </t>
        </is>
      </c>
      <c r="E481" s="137" t="n">
        <v>2</v>
      </c>
      <c r="F481" s="137" t="n">
        <v>1</v>
      </c>
      <c r="G481" s="132" t="n">
        <v>44</v>
      </c>
      <c r="H481" s="132" t="n">
        <v>10</v>
      </c>
      <c r="I481" s="127" t="n">
        <v>160</v>
      </c>
      <c r="J481" s="195" t="n"/>
      <c r="K481" s="140" t="n">
        <v>28000000</v>
      </c>
      <c r="L481" s="76" t="inlineStr">
        <is>
          <t>VENDIDO</t>
        </is>
      </c>
      <c r="M481" s="137" t="inlineStr">
        <is>
          <t>SI</t>
        </is>
      </c>
      <c r="N481" s="230">
        <f>K481</f>
        <v/>
      </c>
      <c r="O481" s="60" t="n"/>
      <c r="P481" s="83" t="n"/>
      <c r="Q481" s="143" t="n"/>
      <c r="R481" s="144" t="n"/>
      <c r="S481" s="145" t="n"/>
      <c r="T481" s="85" t="n"/>
      <c r="U481" s="72">
        <f>IF($D481="","",IF(OR($F481&gt;1,ISNUMBER(SEARCH(" Y ",$D481)),(LEN($D481)-LEN(SUBSTITUTE(UPPER($D481),"LC","")))/2&gt;1),"MÚLTIPLE","INDIVIDUAL"))</f>
        <v/>
      </c>
      <c r="V481" s="72">
        <f>IF($D481="","",IF(AND(ISNUMBER(SEARCH(" Y ",$D481)),$F481&lt;2),"REVISAR # LOTES",""))</f>
        <v/>
      </c>
    </row>
    <row r="482">
      <c r="B482" s="43" t="n">
        <v>480</v>
      </c>
      <c r="C482" s="137" t="inlineStr">
        <is>
          <t xml:space="preserve">LA CEIBA </t>
        </is>
      </c>
      <c r="D482" s="137" t="inlineStr">
        <is>
          <t xml:space="preserve">LC2 - 44 - 11 </t>
        </is>
      </c>
      <c r="E482" s="137" t="n">
        <v>2</v>
      </c>
      <c r="F482" s="137" t="n">
        <v>1</v>
      </c>
      <c r="G482" s="132" t="n">
        <v>44</v>
      </c>
      <c r="H482" s="132" t="n">
        <v>11</v>
      </c>
      <c r="I482" s="127" t="n">
        <v>160</v>
      </c>
      <c r="J482" s="195" t="n"/>
      <c r="K482" s="140" t="n">
        <v>26000000</v>
      </c>
      <c r="L482" s="76" t="inlineStr">
        <is>
          <t>VENDIDO</t>
        </is>
      </c>
      <c r="M482" s="137" t="inlineStr">
        <is>
          <t xml:space="preserve">SI </t>
        </is>
      </c>
      <c r="N482" s="230">
        <f>K482</f>
        <v/>
      </c>
      <c r="O482" s="60" t="n"/>
      <c r="P482" s="83" t="n"/>
      <c r="Q482" s="143" t="n"/>
      <c r="R482" s="144" t="n"/>
      <c r="S482" s="145" t="inlineStr">
        <is>
          <t>PAGO COMPLETO</t>
        </is>
      </c>
      <c r="T482" s="85" t="n"/>
      <c r="U482" s="72">
        <f>IF($D482="","",IF(OR($F482&gt;1,ISNUMBER(SEARCH(" Y ",$D482)),(LEN($D482)-LEN(SUBSTITUTE(UPPER($D482),"LC","")))/2&gt;1),"MÚLTIPLE","INDIVIDUAL"))</f>
        <v/>
      </c>
      <c r="V482" s="72">
        <f>IF($D482="","",IF(AND(ISNUMBER(SEARCH(" Y ",$D482)),$F482&lt;2),"REVISAR # LOTES",""))</f>
        <v/>
      </c>
    </row>
    <row r="483">
      <c r="B483" s="43" t="n">
        <v>481</v>
      </c>
      <c r="C483" s="137" t="inlineStr">
        <is>
          <t xml:space="preserve">LA CEIBA </t>
        </is>
      </c>
      <c r="D483" s="137" t="inlineStr">
        <is>
          <t xml:space="preserve">LC2 - 44 - 13 </t>
        </is>
      </c>
      <c r="E483" s="137" t="n">
        <v>2</v>
      </c>
      <c r="F483" s="137" t="n">
        <v>1</v>
      </c>
      <c r="G483" s="132" t="n">
        <v>44</v>
      </c>
      <c r="H483" s="132" t="n">
        <v>13</v>
      </c>
      <c r="I483" s="127" t="n">
        <v>160</v>
      </c>
      <c r="J483" s="195" t="n"/>
      <c r="K483" s="140" t="n">
        <v>28000000</v>
      </c>
      <c r="L483" s="76" t="inlineStr">
        <is>
          <t>EN NEGOCIACIÓN</t>
        </is>
      </c>
      <c r="M483" s="137" t="inlineStr">
        <is>
          <t xml:space="preserve">NO </t>
        </is>
      </c>
      <c r="N483" s="230">
        <f>K483</f>
        <v/>
      </c>
      <c r="O483" s="60" t="n"/>
      <c r="P483" s="83" t="n"/>
      <c r="Q483" s="143" t="n"/>
      <c r="R483" s="144" t="n"/>
      <c r="S483" s="145" t="n"/>
      <c r="T483" s="85" t="n"/>
      <c r="U483" s="72">
        <f>IF($D483="","",IF(OR($F483&gt;1,ISNUMBER(SEARCH(" Y ",$D483)),(LEN($D483)-LEN(SUBSTITUTE(UPPER($D483),"LC","")))/2&gt;1),"MÚLTIPLE","INDIVIDUAL"))</f>
        <v/>
      </c>
      <c r="V483" s="72">
        <f>IF($D483="","",IF(AND(ISNUMBER(SEARCH(" Y ",$D483)),$F483&lt;2),"REVISAR # LOTES",""))</f>
        <v/>
      </c>
    </row>
    <row r="484">
      <c r="B484" s="43" t="n">
        <v>482</v>
      </c>
      <c r="C484" s="137" t="inlineStr">
        <is>
          <t xml:space="preserve">LA CEIBA </t>
        </is>
      </c>
      <c r="D484" s="137" t="inlineStr">
        <is>
          <t xml:space="preserve">LC2 - 44 - 14 </t>
        </is>
      </c>
      <c r="E484" s="137" t="n">
        <v>2</v>
      </c>
      <c r="F484" s="137" t="n">
        <v>1</v>
      </c>
      <c r="G484" s="132" t="n">
        <v>44</v>
      </c>
      <c r="H484" s="132" t="n">
        <v>14</v>
      </c>
      <c r="I484" s="127" t="n">
        <v>160</v>
      </c>
      <c r="J484" s="195" t="n"/>
      <c r="K484" s="140" t="n">
        <v>28000000</v>
      </c>
      <c r="L484" s="76" t="inlineStr">
        <is>
          <t>VENDIDO</t>
        </is>
      </c>
      <c r="M484" s="137" t="inlineStr">
        <is>
          <t xml:space="preserve">SI </t>
        </is>
      </c>
      <c r="N484" s="230">
        <f>K484</f>
        <v/>
      </c>
      <c r="O484" s="60" t="n"/>
      <c r="P484" s="83" t="n"/>
      <c r="Q484" s="143" t="n"/>
      <c r="R484" s="144" t="n"/>
      <c r="S484" s="145" t="n"/>
      <c r="T484" s="85" t="n"/>
      <c r="U484" s="72">
        <f>IF($D484="","",IF(OR($F484&gt;1,ISNUMBER(SEARCH(" Y ",$D484)),(LEN($D484)-LEN(SUBSTITUTE(UPPER($D484),"LC","")))/2&gt;1),"MÚLTIPLE","INDIVIDUAL"))</f>
        <v/>
      </c>
      <c r="V484" s="72">
        <f>IF($D484="","",IF(AND(ISNUMBER(SEARCH(" Y ",$D484)),$F484&lt;2),"REVISAR # LOTES",""))</f>
        <v/>
      </c>
    </row>
    <row r="485">
      <c r="B485" s="43" t="n">
        <v>483</v>
      </c>
      <c r="C485" s="137" t="inlineStr">
        <is>
          <t xml:space="preserve">LA CEIBA </t>
        </is>
      </c>
      <c r="D485" s="137" t="inlineStr">
        <is>
          <t xml:space="preserve">LC2 - 44 - 15 </t>
        </is>
      </c>
      <c r="E485" s="137" t="n">
        <v>2</v>
      </c>
      <c r="F485" s="137" t="n">
        <v>1</v>
      </c>
      <c r="G485" s="132" t="n">
        <v>44</v>
      </c>
      <c r="H485" s="132" t="n">
        <v>15</v>
      </c>
      <c r="I485" s="127" t="n">
        <v>160</v>
      </c>
      <c r="J485" s="195" t="n"/>
      <c r="K485" s="140" t="n">
        <v>28000000</v>
      </c>
      <c r="L485" s="76" t="inlineStr">
        <is>
          <t>VENDIDO</t>
        </is>
      </c>
      <c r="M485" s="137" t="inlineStr">
        <is>
          <t xml:space="preserve">SI </t>
        </is>
      </c>
      <c r="N485" s="230">
        <f>K485</f>
        <v/>
      </c>
      <c r="O485" s="60" t="n"/>
      <c r="P485" s="83" t="n"/>
      <c r="Q485" s="143" t="n"/>
      <c r="R485" s="144" t="n"/>
      <c r="S485" s="145" t="n"/>
      <c r="T485" s="85" t="n"/>
      <c r="U485" s="72">
        <f>IF($D485="","",IF(OR($F485&gt;1,ISNUMBER(SEARCH(" Y ",$D485)),(LEN($D485)-LEN(SUBSTITUTE(UPPER($D485),"LC","")))/2&gt;1),"MÚLTIPLE","INDIVIDUAL"))</f>
        <v/>
      </c>
      <c r="V485" s="72">
        <f>IF($D485="","",IF(AND(ISNUMBER(SEARCH(" Y ",$D485)),$F485&lt;2),"REVISAR # LOTES",""))</f>
        <v/>
      </c>
    </row>
    <row r="486">
      <c r="B486" s="43" t="n">
        <v>484</v>
      </c>
      <c r="C486" s="137" t="inlineStr">
        <is>
          <t xml:space="preserve">LA CEIBA </t>
        </is>
      </c>
      <c r="D486" s="137" t="inlineStr">
        <is>
          <t xml:space="preserve">LC2 - 44 - 16 </t>
        </is>
      </c>
      <c r="E486" s="137" t="n">
        <v>2</v>
      </c>
      <c r="F486" s="137" t="n">
        <v>1</v>
      </c>
      <c r="G486" s="132" t="n">
        <v>44</v>
      </c>
      <c r="H486" s="132" t="n">
        <v>16</v>
      </c>
      <c r="I486" s="127" t="n">
        <v>160</v>
      </c>
      <c r="J486" s="195" t="n"/>
      <c r="K486" s="140" t="n">
        <v>28000000</v>
      </c>
      <c r="L486" s="76" t="inlineStr">
        <is>
          <t>VENDIDO</t>
        </is>
      </c>
      <c r="M486" s="137" t="inlineStr">
        <is>
          <t>SI</t>
        </is>
      </c>
      <c r="N486" s="230">
        <f>K486</f>
        <v/>
      </c>
      <c r="O486" s="60" t="n"/>
      <c r="P486" s="83" t="n"/>
      <c r="Q486" s="143" t="n"/>
      <c r="R486" s="144" t="n"/>
      <c r="S486" s="145" t="n"/>
      <c r="T486" s="85" t="n"/>
      <c r="U486" s="72">
        <f>IF($D486="","",IF(OR($F486&gt;1,ISNUMBER(SEARCH(" Y ",$D486)),(LEN($D486)-LEN(SUBSTITUTE(UPPER($D486),"LC","")))/2&gt;1),"MÚLTIPLE","INDIVIDUAL"))</f>
        <v/>
      </c>
      <c r="V486" s="72">
        <f>IF($D486="","",IF(AND(ISNUMBER(SEARCH(" Y ",$D486)),$F486&lt;2),"REVISAR # LOTES",""))</f>
        <v/>
      </c>
    </row>
    <row r="487">
      <c r="B487" s="43" t="n">
        <v>485</v>
      </c>
      <c r="C487" s="137" t="inlineStr">
        <is>
          <t xml:space="preserve">LA CEIBA </t>
        </is>
      </c>
      <c r="D487" s="137" t="inlineStr">
        <is>
          <t xml:space="preserve">LC2 - 44 - 17 </t>
        </is>
      </c>
      <c r="E487" s="137" t="n">
        <v>2</v>
      </c>
      <c r="F487" s="137" t="n">
        <v>1</v>
      </c>
      <c r="G487" s="132" t="n">
        <v>44</v>
      </c>
      <c r="H487" s="132" t="n">
        <v>17</v>
      </c>
      <c r="I487" s="127" t="n">
        <v>160</v>
      </c>
      <c r="J487" s="195" t="n"/>
      <c r="K487" s="140" t="n">
        <v>28000000</v>
      </c>
      <c r="L487" s="76" t="inlineStr">
        <is>
          <t>VENDIDO</t>
        </is>
      </c>
      <c r="M487" s="137" t="inlineStr">
        <is>
          <t xml:space="preserve">NO </t>
        </is>
      </c>
      <c r="N487" s="230">
        <f>K487</f>
        <v/>
      </c>
      <c r="O487" s="60" t="n"/>
      <c r="P487" s="83" t="n"/>
      <c r="Q487" s="143" t="n"/>
      <c r="R487" s="144" t="n"/>
      <c r="S487" s="145" t="n"/>
      <c r="T487" s="85" t="n"/>
      <c r="U487" s="72">
        <f>IF($D487="","",IF(OR($F487&gt;1,ISNUMBER(SEARCH(" Y ",$D487)),(LEN($D487)-LEN(SUBSTITUTE(UPPER($D487),"LC","")))/2&gt;1),"MÚLTIPLE","INDIVIDUAL"))</f>
        <v/>
      </c>
      <c r="V487" s="72">
        <f>IF($D487="","",IF(AND(ISNUMBER(SEARCH(" Y ",$D487)),$F487&lt;2),"REVISAR # LOTES",""))</f>
        <v/>
      </c>
    </row>
    <row r="488">
      <c r="B488" s="43" t="n">
        <v>486</v>
      </c>
      <c r="C488" s="137" t="inlineStr">
        <is>
          <t xml:space="preserve">LA CEIBA </t>
        </is>
      </c>
      <c r="D488" s="137" t="inlineStr">
        <is>
          <t xml:space="preserve">LC2 - 44 - 18 </t>
        </is>
      </c>
      <c r="E488" s="137" t="n">
        <v>2</v>
      </c>
      <c r="F488" s="137" t="n">
        <v>1</v>
      </c>
      <c r="G488" s="132" t="n">
        <v>44</v>
      </c>
      <c r="H488" s="132" t="n">
        <v>18</v>
      </c>
      <c r="I488" s="127" t="n">
        <v>137.1</v>
      </c>
      <c r="J488" s="195" t="n"/>
      <c r="K488" s="140" t="n">
        <v>28000000</v>
      </c>
      <c r="L488" s="76" t="inlineStr">
        <is>
          <t>VENDIDO</t>
        </is>
      </c>
      <c r="M488" s="137" t="inlineStr">
        <is>
          <t xml:space="preserve">NO </t>
        </is>
      </c>
      <c r="N488" s="230">
        <f>K488</f>
        <v/>
      </c>
      <c r="O488" s="60" t="n"/>
      <c r="P488" s="83" t="n"/>
      <c r="Q488" s="143" t="n"/>
      <c r="R488" s="144" t="n"/>
      <c r="S488" s="145" t="n"/>
      <c r="T488" s="85" t="n"/>
      <c r="U488" s="72">
        <f>IF($D488="","",IF(OR($F488&gt;1,ISNUMBER(SEARCH(" Y ",$D488)),(LEN($D488)-LEN(SUBSTITUTE(UPPER($D488),"LC","")))/2&gt;1),"MÚLTIPLE","INDIVIDUAL"))</f>
        <v/>
      </c>
      <c r="V488" s="72">
        <f>IF($D488="","",IF(AND(ISNUMBER(SEARCH(" Y ",$D488)),$F488&lt;2),"REVISAR # LOTES",""))</f>
        <v/>
      </c>
    </row>
    <row r="489">
      <c r="B489" s="43" t="n">
        <v>487</v>
      </c>
      <c r="C489" s="137" t="inlineStr">
        <is>
          <t xml:space="preserve">LA CEIBA </t>
        </is>
      </c>
      <c r="D489" s="137" t="inlineStr">
        <is>
          <t xml:space="preserve">LC2 - 45 - 1 </t>
        </is>
      </c>
      <c r="E489" s="137" t="n">
        <v>2</v>
      </c>
      <c r="F489" s="137" t="n">
        <v>1</v>
      </c>
      <c r="G489" s="132" t="n">
        <v>45</v>
      </c>
      <c r="H489" s="132" t="n">
        <v>1</v>
      </c>
      <c r="I489" s="127" t="n">
        <v>197.3</v>
      </c>
      <c r="J489" s="195" t="n"/>
      <c r="K489" s="140" t="n">
        <v>34534000</v>
      </c>
      <c r="L489" s="76" t="inlineStr">
        <is>
          <t>VENDIDO</t>
        </is>
      </c>
      <c r="M489" s="137" t="inlineStr">
        <is>
          <t xml:space="preserve">NO </t>
        </is>
      </c>
      <c r="N489" s="230">
        <f>K489</f>
        <v/>
      </c>
      <c r="O489" s="60" t="n"/>
      <c r="P489" s="83" t="n"/>
      <c r="Q489" s="143" t="n"/>
      <c r="R489" s="144" t="n"/>
      <c r="S489" s="145" t="n"/>
      <c r="T489" s="85" t="n"/>
      <c r="U489" s="72">
        <f>IF($D489="","",IF(OR($F489&gt;1,ISNUMBER(SEARCH(" Y ",$D489)),(LEN($D489)-LEN(SUBSTITUTE(UPPER($D489),"LC","")))/2&gt;1),"MÚLTIPLE","INDIVIDUAL"))</f>
        <v/>
      </c>
      <c r="V489" s="72">
        <f>IF($D489="","",IF(AND(ISNUMBER(SEARCH(" Y ",$D489)),$F489&lt;2),"REVISAR # LOTES",""))</f>
        <v/>
      </c>
    </row>
    <row r="490">
      <c r="B490" s="43" t="n">
        <v>488</v>
      </c>
      <c r="C490" s="137" t="inlineStr">
        <is>
          <t xml:space="preserve">LA CEIBA </t>
        </is>
      </c>
      <c r="D490" s="137" t="inlineStr">
        <is>
          <t xml:space="preserve">LC2 - 45 - 2 </t>
        </is>
      </c>
      <c r="E490" s="137" t="n">
        <v>2</v>
      </c>
      <c r="F490" s="137" t="n">
        <v>1</v>
      </c>
      <c r="G490" s="132" t="n">
        <v>45</v>
      </c>
      <c r="H490" s="132" t="n">
        <v>2</v>
      </c>
      <c r="I490" s="127" t="n">
        <v>160</v>
      </c>
      <c r="J490" s="195" t="n"/>
      <c r="K490" s="140" t="n">
        <v>28000000</v>
      </c>
      <c r="L490" s="76" t="inlineStr">
        <is>
          <t>VENDIDO</t>
        </is>
      </c>
      <c r="M490" s="137" t="n"/>
      <c r="N490" s="230">
        <f>K490</f>
        <v/>
      </c>
      <c r="O490" s="60" t="n"/>
      <c r="P490" s="83" t="n"/>
      <c r="Q490" s="143" t="n"/>
      <c r="R490" s="144" t="n"/>
      <c r="S490" s="145" t="n"/>
      <c r="T490" s="85" t="n"/>
      <c r="U490" s="72">
        <f>IF($D490="","",IF(OR($F490&gt;1,ISNUMBER(SEARCH(" Y ",$D490)),(LEN($D490)-LEN(SUBSTITUTE(UPPER($D490),"LC","")))/2&gt;1),"MÚLTIPLE","INDIVIDUAL"))</f>
        <v/>
      </c>
      <c r="V490" s="72">
        <f>IF($D490="","",IF(AND(ISNUMBER(SEARCH(" Y ",$D490)),$F490&lt;2),"REVISAR # LOTES",""))</f>
        <v/>
      </c>
    </row>
    <row r="491">
      <c r="B491" s="43" t="n">
        <v>489</v>
      </c>
      <c r="C491" s="137" t="inlineStr">
        <is>
          <t xml:space="preserve">LA CEIBA </t>
        </is>
      </c>
      <c r="D491" s="137" t="inlineStr">
        <is>
          <t xml:space="preserve">LC2 - 45 - 3 </t>
        </is>
      </c>
      <c r="E491" s="137" t="n">
        <v>2</v>
      </c>
      <c r="F491" s="137" t="n">
        <v>1</v>
      </c>
      <c r="G491" s="132" t="n">
        <v>45</v>
      </c>
      <c r="H491" s="132" t="n">
        <v>3</v>
      </c>
      <c r="I491" s="127" t="n">
        <v>160</v>
      </c>
      <c r="J491" s="195" t="n"/>
      <c r="K491" s="140" t="n">
        <v>28000000</v>
      </c>
      <c r="L491" s="76" t="inlineStr">
        <is>
          <t>EN NEGOCIACIÓN</t>
        </is>
      </c>
      <c r="M491" s="137" t="n"/>
      <c r="N491" s="230">
        <f>K491</f>
        <v/>
      </c>
      <c r="O491" s="60" t="n"/>
      <c r="P491" s="83" t="n"/>
      <c r="Q491" s="143" t="n"/>
      <c r="R491" s="144" t="n"/>
      <c r="S491" s="145" t="n"/>
      <c r="T491" s="85" t="n"/>
      <c r="U491" s="72">
        <f>IF($D491="","",IF(OR($F491&gt;1,ISNUMBER(SEARCH(" Y ",$D491)),(LEN($D491)-LEN(SUBSTITUTE(UPPER($D491),"LC","")))/2&gt;1),"MÚLTIPLE","INDIVIDUAL"))</f>
        <v/>
      </c>
      <c r="V491" s="72">
        <f>IF($D491="","",IF(AND(ISNUMBER(SEARCH(" Y ",$D491)),$F491&lt;2),"REVISAR # LOTES",""))</f>
        <v/>
      </c>
    </row>
    <row r="492">
      <c r="B492" s="43" t="n">
        <v>490</v>
      </c>
      <c r="C492" s="137" t="inlineStr">
        <is>
          <t xml:space="preserve">LA CEIBA </t>
        </is>
      </c>
      <c r="D492" s="137" t="inlineStr">
        <is>
          <t xml:space="preserve">LC2 - 45 - 4 </t>
        </is>
      </c>
      <c r="E492" s="137" t="n">
        <v>2</v>
      </c>
      <c r="F492" s="137" t="n">
        <v>1</v>
      </c>
      <c r="G492" s="132" t="n">
        <v>45</v>
      </c>
      <c r="H492" s="132" t="n">
        <v>4</v>
      </c>
      <c r="I492" s="127" t="n">
        <v>160</v>
      </c>
      <c r="J492" s="195" t="n"/>
      <c r="K492" s="140" t="n">
        <v>28000000</v>
      </c>
      <c r="L492" s="76" t="inlineStr">
        <is>
          <t>DISPONIBLE</t>
        </is>
      </c>
      <c r="M492" s="137" t="n"/>
      <c r="N492" s="230">
        <f>K492</f>
        <v/>
      </c>
      <c r="O492" s="60" t="n"/>
      <c r="P492" s="83" t="n"/>
      <c r="Q492" s="143" t="n"/>
      <c r="R492" s="144" t="n"/>
      <c r="S492" s="145" t="n"/>
      <c r="T492" s="85" t="n"/>
      <c r="U492" s="72">
        <f>IF($D492="","",IF(OR($F492&gt;1,ISNUMBER(SEARCH(" Y ",$D492)),(LEN($D492)-LEN(SUBSTITUTE(UPPER($D492),"LC","")))/2&gt;1),"MÚLTIPLE","INDIVIDUAL"))</f>
        <v/>
      </c>
      <c r="V492" s="72">
        <f>IF($D492="","",IF(AND(ISNUMBER(SEARCH(" Y ",$D492)),$F492&lt;2),"REVISAR # LOTES",""))</f>
        <v/>
      </c>
    </row>
    <row r="493">
      <c r="B493" s="43" t="n">
        <v>491</v>
      </c>
      <c r="C493" s="137" t="inlineStr">
        <is>
          <t xml:space="preserve">LA CEIBA </t>
        </is>
      </c>
      <c r="D493" s="137" t="inlineStr">
        <is>
          <t xml:space="preserve">LC2 - 45 - 5 </t>
        </is>
      </c>
      <c r="E493" s="137" t="n">
        <v>2</v>
      </c>
      <c r="F493" s="137" t="n">
        <v>1</v>
      </c>
      <c r="G493" s="132" t="n">
        <v>45</v>
      </c>
      <c r="H493" s="132" t="n">
        <v>5</v>
      </c>
      <c r="I493" s="127" t="n">
        <v>160</v>
      </c>
      <c r="J493" s="195" t="n"/>
      <c r="K493" s="140" t="n">
        <v>27000000</v>
      </c>
      <c r="L493" s="76" t="inlineStr">
        <is>
          <t>VENDIDO</t>
        </is>
      </c>
      <c r="M493" s="137" t="inlineStr">
        <is>
          <t xml:space="preserve">SI </t>
        </is>
      </c>
      <c r="N493" s="230">
        <f>K493</f>
        <v/>
      </c>
      <c r="O493" s="60" t="n"/>
      <c r="P493" s="83" t="n"/>
      <c r="Q493" s="143" t="n"/>
      <c r="R493" s="144" t="n"/>
      <c r="S493" s="145" t="n"/>
      <c r="T493" s="85" t="n"/>
      <c r="U493" s="72">
        <f>IF($D493="","",IF(OR($F493&gt;1,ISNUMBER(SEARCH(" Y ",$D493)),(LEN($D493)-LEN(SUBSTITUTE(UPPER($D493),"LC","")))/2&gt;1),"MÚLTIPLE","INDIVIDUAL"))</f>
        <v/>
      </c>
      <c r="V493" s="72">
        <f>IF($D493="","",IF(AND(ISNUMBER(SEARCH(" Y ",$D493)),$F493&lt;2),"REVISAR # LOTES",""))</f>
        <v/>
      </c>
    </row>
    <row r="494">
      <c r="B494" s="43" t="n">
        <v>492</v>
      </c>
      <c r="C494" s="137" t="inlineStr">
        <is>
          <t xml:space="preserve">LA CEIBA </t>
        </is>
      </c>
      <c r="D494" s="137" t="inlineStr">
        <is>
          <t xml:space="preserve">LC2 - 45 - 6 </t>
        </is>
      </c>
      <c r="E494" s="137" t="n">
        <v>2</v>
      </c>
      <c r="F494" s="137" t="n">
        <v>1</v>
      </c>
      <c r="G494" s="132" t="n">
        <v>45</v>
      </c>
      <c r="H494" s="132" t="n">
        <v>6</v>
      </c>
      <c r="I494" s="127" t="n">
        <v>160</v>
      </c>
      <c r="J494" s="195" t="n"/>
      <c r="K494" s="140" t="n">
        <v>28000000</v>
      </c>
      <c r="L494" s="76" t="inlineStr">
        <is>
          <t>VENDIDO</t>
        </is>
      </c>
      <c r="M494" s="137" t="inlineStr">
        <is>
          <t xml:space="preserve">NO </t>
        </is>
      </c>
      <c r="N494" s="230">
        <f>K494</f>
        <v/>
      </c>
      <c r="O494" s="60" t="n"/>
      <c r="P494" s="83" t="n"/>
      <c r="Q494" s="143" t="n"/>
      <c r="R494" s="144" t="n"/>
      <c r="S494" s="145" t="n"/>
      <c r="T494" s="85" t="n"/>
      <c r="U494" s="72">
        <f>IF($D494="","",IF(OR($F494&gt;1,ISNUMBER(SEARCH(" Y ",$D494)),(LEN($D494)-LEN(SUBSTITUTE(UPPER($D494),"LC","")))/2&gt;1),"MÚLTIPLE","INDIVIDUAL"))</f>
        <v/>
      </c>
      <c r="V494" s="72">
        <f>IF($D494="","",IF(AND(ISNUMBER(SEARCH(" Y ",$D494)),$F494&lt;2),"REVISAR # LOTES",""))</f>
        <v/>
      </c>
    </row>
    <row r="495">
      <c r="B495" s="43" t="n">
        <v>493</v>
      </c>
      <c r="C495" s="137" t="inlineStr">
        <is>
          <t xml:space="preserve">LA CEIBA </t>
        </is>
      </c>
      <c r="D495" s="137" t="inlineStr">
        <is>
          <t xml:space="preserve">LC2 - 45 - 7 </t>
        </is>
      </c>
      <c r="E495" s="137" t="n">
        <v>2</v>
      </c>
      <c r="F495" s="137" t="n">
        <v>1</v>
      </c>
      <c r="G495" s="132" t="n">
        <v>45</v>
      </c>
      <c r="H495" s="132" t="n">
        <v>7</v>
      </c>
      <c r="I495" s="127" t="n">
        <v>160</v>
      </c>
      <c r="J495" s="195" t="n"/>
      <c r="K495" s="140" t="n">
        <v>33000000</v>
      </c>
      <c r="L495" s="76" t="inlineStr">
        <is>
          <t>VENDIDO</t>
        </is>
      </c>
      <c r="M495" s="137" t="inlineStr">
        <is>
          <t xml:space="preserve">NO </t>
        </is>
      </c>
      <c r="N495" s="230">
        <f>K495</f>
        <v/>
      </c>
      <c r="O495" s="60" t="n"/>
      <c r="P495" s="83" t="n"/>
      <c r="Q495" s="143" t="n"/>
      <c r="R495" s="144" t="n"/>
      <c r="S495" s="145" t="n"/>
      <c r="T495" s="85" t="n"/>
      <c r="U495" s="72">
        <f>IF($D495="","",IF(OR($F495&gt;1,ISNUMBER(SEARCH(" Y ",$D495)),(LEN($D495)-LEN(SUBSTITUTE(UPPER($D495),"LC","")))/2&gt;1),"MÚLTIPLE","INDIVIDUAL"))</f>
        <v/>
      </c>
      <c r="V495" s="72">
        <f>IF($D495="","",IF(AND(ISNUMBER(SEARCH(" Y ",$D495)),$F495&lt;2),"REVISAR # LOTES",""))</f>
        <v/>
      </c>
    </row>
    <row r="496">
      <c r="B496" s="43" t="n">
        <v>494</v>
      </c>
      <c r="C496" s="137" t="inlineStr">
        <is>
          <t xml:space="preserve">LA CEIBA </t>
        </is>
      </c>
      <c r="D496" s="137" t="inlineStr">
        <is>
          <t xml:space="preserve">LC2 - 46 - 1 </t>
        </is>
      </c>
      <c r="E496" s="137" t="n">
        <v>2</v>
      </c>
      <c r="F496" s="137" t="n">
        <v>1</v>
      </c>
      <c r="G496" s="132" t="n">
        <v>46</v>
      </c>
      <c r="H496" s="132" t="n">
        <v>1</v>
      </c>
      <c r="I496" s="127" t="n">
        <v>160</v>
      </c>
      <c r="J496" s="195" t="n"/>
      <c r="K496" s="140" t="n">
        <v>33000000</v>
      </c>
      <c r="L496" s="76" t="inlineStr">
        <is>
          <t>VENDIDO</t>
        </is>
      </c>
      <c r="M496" s="137" t="inlineStr">
        <is>
          <t xml:space="preserve">SI </t>
        </is>
      </c>
      <c r="N496" s="230">
        <f>K496</f>
        <v/>
      </c>
      <c r="O496" s="60" t="n"/>
      <c r="P496" s="83" t="n"/>
      <c r="Q496" s="143" t="n"/>
      <c r="R496" s="144" t="n"/>
      <c r="S496" s="145" t="n"/>
      <c r="T496" s="85" t="n"/>
      <c r="U496" s="72">
        <f>IF($D496="","",IF(OR($F496&gt;1,ISNUMBER(SEARCH(" Y ",$D496)),(LEN($D496)-LEN(SUBSTITUTE(UPPER($D496),"LC","")))/2&gt;1),"MÚLTIPLE","INDIVIDUAL"))</f>
        <v/>
      </c>
      <c r="V496" s="72">
        <f>IF($D496="","",IF(AND(ISNUMBER(SEARCH(" Y ",$D496)),$F496&lt;2),"REVISAR # LOTES",""))</f>
        <v/>
      </c>
    </row>
    <row r="497">
      <c r="B497" s="43" t="n">
        <v>495</v>
      </c>
      <c r="C497" s="137" t="inlineStr">
        <is>
          <t xml:space="preserve">LA CEIBA </t>
        </is>
      </c>
      <c r="D497" s="137" t="inlineStr">
        <is>
          <t xml:space="preserve">LC2 - 46 - 2 </t>
        </is>
      </c>
      <c r="E497" s="137" t="n">
        <v>2</v>
      </c>
      <c r="F497" s="137" t="n">
        <v>1</v>
      </c>
      <c r="G497" s="132" t="n">
        <v>46</v>
      </c>
      <c r="H497" s="132" t="n">
        <v>2</v>
      </c>
      <c r="I497" s="127" t="n">
        <v>160</v>
      </c>
      <c r="J497" s="195" t="n"/>
      <c r="K497" s="140" t="n">
        <v>28000000</v>
      </c>
      <c r="L497" s="76" t="inlineStr">
        <is>
          <t>VENDIDO</t>
        </is>
      </c>
      <c r="M497" s="137" t="n"/>
      <c r="N497" s="230">
        <f>K497</f>
        <v/>
      </c>
      <c r="O497" s="60" t="n"/>
      <c r="P497" s="83" t="n"/>
      <c r="Q497" s="143" t="n"/>
      <c r="R497" s="144" t="n"/>
      <c r="S497" s="145" t="n"/>
      <c r="T497" s="85" t="n"/>
      <c r="U497" s="72">
        <f>IF($D497="","",IF(OR($F497&gt;1,ISNUMBER(SEARCH(" Y ",$D497)),(LEN($D497)-LEN(SUBSTITUTE(UPPER($D497),"LC","")))/2&gt;1),"MÚLTIPLE","INDIVIDUAL"))</f>
        <v/>
      </c>
      <c r="V497" s="72">
        <f>IF($D497="","",IF(AND(ISNUMBER(SEARCH(" Y ",$D497)),$F497&lt;2),"REVISAR # LOTES",""))</f>
        <v/>
      </c>
    </row>
    <row r="498">
      <c r="B498" s="43" t="n">
        <v>496</v>
      </c>
      <c r="C498" s="137" t="inlineStr">
        <is>
          <t xml:space="preserve">LA CEIBA </t>
        </is>
      </c>
      <c r="D498" s="137" t="inlineStr">
        <is>
          <t xml:space="preserve">LC2 - 46 - 3 </t>
        </is>
      </c>
      <c r="E498" s="137" t="n">
        <v>2</v>
      </c>
      <c r="F498" s="137" t="n">
        <v>1</v>
      </c>
      <c r="G498" s="132" t="n">
        <v>46</v>
      </c>
      <c r="H498" s="132" t="n">
        <v>3</v>
      </c>
      <c r="I498" s="127" t="n">
        <v>160</v>
      </c>
      <c r="J498" s="195" t="n"/>
      <c r="K498" s="140" t="n">
        <v>28000000</v>
      </c>
      <c r="L498" s="76" t="inlineStr">
        <is>
          <t>VENDIDO</t>
        </is>
      </c>
      <c r="M498" s="137" t="n"/>
      <c r="N498" s="230">
        <f>K498</f>
        <v/>
      </c>
      <c r="O498" s="60" t="n"/>
      <c r="P498" s="83" t="n"/>
      <c r="Q498" s="143" t="n"/>
      <c r="R498" s="144" t="n"/>
      <c r="S498" s="145" t="n"/>
      <c r="T498" s="85" t="n"/>
      <c r="U498" s="72">
        <f>IF($D498="","",IF(OR($F498&gt;1,ISNUMBER(SEARCH(" Y ",$D498)),(LEN($D498)-LEN(SUBSTITUTE(UPPER($D498),"LC","")))/2&gt;1),"MÚLTIPLE","INDIVIDUAL"))</f>
        <v/>
      </c>
      <c r="V498" s="72">
        <f>IF($D498="","",IF(AND(ISNUMBER(SEARCH(" Y ",$D498)),$F498&lt;2),"REVISAR # LOTES",""))</f>
        <v/>
      </c>
    </row>
    <row r="499">
      <c r="B499" s="43" t="n">
        <v>497</v>
      </c>
      <c r="C499" s="137" t="inlineStr">
        <is>
          <t xml:space="preserve">LA CEIBA </t>
        </is>
      </c>
      <c r="D499" s="137" t="inlineStr">
        <is>
          <t xml:space="preserve">LC2 - 46 - 4 </t>
        </is>
      </c>
      <c r="E499" s="137" t="n">
        <v>2</v>
      </c>
      <c r="F499" s="137" t="n">
        <v>1</v>
      </c>
      <c r="G499" s="132" t="n">
        <v>46</v>
      </c>
      <c r="H499" s="132" t="n">
        <v>4</v>
      </c>
      <c r="I499" s="127" t="n">
        <v>160</v>
      </c>
      <c r="J499" s="195" t="n"/>
      <c r="K499" s="140" t="n">
        <v>28000000</v>
      </c>
      <c r="L499" s="76" t="inlineStr">
        <is>
          <t>VENDIDO</t>
        </is>
      </c>
      <c r="M499" s="137" t="n"/>
      <c r="N499" s="230">
        <f>K499</f>
        <v/>
      </c>
      <c r="O499" s="60" t="n"/>
      <c r="P499" s="83" t="n"/>
      <c r="Q499" s="143" t="n"/>
      <c r="R499" s="144" t="n"/>
      <c r="S499" s="145" t="n"/>
      <c r="T499" s="85" t="n"/>
      <c r="U499" s="72">
        <f>IF($D499="","",IF(OR($F499&gt;1,ISNUMBER(SEARCH(" Y ",$D499)),(LEN($D499)-LEN(SUBSTITUTE(UPPER($D499),"LC","")))/2&gt;1),"MÚLTIPLE","INDIVIDUAL"))</f>
        <v/>
      </c>
      <c r="V499" s="72">
        <f>IF($D499="","",IF(AND(ISNUMBER(SEARCH(" Y ",$D499)),$F499&lt;2),"REVISAR # LOTES",""))</f>
        <v/>
      </c>
    </row>
    <row r="500">
      <c r="B500" s="43" t="n">
        <v>498</v>
      </c>
      <c r="C500" s="137" t="inlineStr">
        <is>
          <t xml:space="preserve">LA CEIBA </t>
        </is>
      </c>
      <c r="D500" s="137" t="inlineStr">
        <is>
          <t xml:space="preserve">LC2 - 46 - 5 </t>
        </is>
      </c>
      <c r="E500" s="137" t="n">
        <v>2</v>
      </c>
      <c r="F500" s="137" t="n">
        <v>1</v>
      </c>
      <c r="G500" s="132" t="n">
        <v>46</v>
      </c>
      <c r="H500" s="132" t="n">
        <v>5</v>
      </c>
      <c r="I500" s="127" t="n">
        <v>160</v>
      </c>
      <c r="J500" s="195" t="n"/>
      <c r="K500" s="140" t="n">
        <v>28000000</v>
      </c>
      <c r="L500" s="76" t="inlineStr">
        <is>
          <t>VENDIDO</t>
        </is>
      </c>
      <c r="M500" s="137" t="n"/>
      <c r="N500" s="230">
        <f>K500</f>
        <v/>
      </c>
      <c r="O500" s="60" t="n"/>
      <c r="P500" s="83" t="n"/>
      <c r="Q500" s="143" t="n"/>
      <c r="R500" s="144" t="n"/>
      <c r="S500" s="145" t="n"/>
      <c r="T500" s="85" t="n"/>
      <c r="U500" s="72">
        <f>IF($D500="","",IF(OR($F500&gt;1,ISNUMBER(SEARCH(" Y ",$D500)),(LEN($D500)-LEN(SUBSTITUTE(UPPER($D500),"LC","")))/2&gt;1),"MÚLTIPLE","INDIVIDUAL"))</f>
        <v/>
      </c>
      <c r="V500" s="72">
        <f>IF($D500="","",IF(AND(ISNUMBER(SEARCH(" Y ",$D500)),$F500&lt;2),"REVISAR # LOTES",""))</f>
        <v/>
      </c>
    </row>
    <row r="501">
      <c r="B501" s="43" t="n">
        <v>499</v>
      </c>
      <c r="C501" s="137" t="inlineStr">
        <is>
          <t xml:space="preserve">LA CEIBA </t>
        </is>
      </c>
      <c r="D501" s="137" t="inlineStr">
        <is>
          <t xml:space="preserve">LC2 - 46 - 6 </t>
        </is>
      </c>
      <c r="E501" s="137" t="n">
        <v>2</v>
      </c>
      <c r="F501" s="137" t="n">
        <v>1</v>
      </c>
      <c r="G501" s="132" t="n">
        <v>46</v>
      </c>
      <c r="H501" s="132" t="n">
        <v>6</v>
      </c>
      <c r="I501" s="127" t="n">
        <v>147.6</v>
      </c>
      <c r="J501" s="195" t="n"/>
      <c r="K501" s="140" t="n">
        <v>28000000</v>
      </c>
      <c r="L501" s="76" t="inlineStr">
        <is>
          <t>VENDIDO</t>
        </is>
      </c>
      <c r="M501" s="137" t="n"/>
      <c r="N501" s="230">
        <f>K501</f>
        <v/>
      </c>
      <c r="O501" s="60" t="n"/>
      <c r="P501" s="83" t="n"/>
      <c r="Q501" s="143" t="n"/>
      <c r="R501" s="144" t="n"/>
      <c r="S501" s="145" t="n"/>
      <c r="T501" s="85" t="n"/>
      <c r="U501" s="72">
        <f>IF($D501="","",IF(OR($F501&gt;1,ISNUMBER(SEARCH(" Y ",$D501)),(LEN($D501)-LEN(SUBSTITUTE(UPPER($D501),"LC","")))/2&gt;1),"MÚLTIPLE","INDIVIDUAL"))</f>
        <v/>
      </c>
      <c r="V501" s="72">
        <f>IF($D501="","",IF(AND(ISNUMBER(SEARCH(" Y ",$D501)),$F501&lt;2),"REVISAR # LOTES",""))</f>
        <v/>
      </c>
    </row>
    <row r="502">
      <c r="B502" s="43" t="n">
        <v>500</v>
      </c>
      <c r="C502" s="137" t="inlineStr">
        <is>
          <t xml:space="preserve">LA CEIBA </t>
        </is>
      </c>
      <c r="D502" s="137" t="inlineStr">
        <is>
          <t xml:space="preserve">LC2 - 47 - 1 </t>
        </is>
      </c>
      <c r="E502" s="137" t="n">
        <v>2</v>
      </c>
      <c r="F502" s="137" t="n">
        <v>1</v>
      </c>
      <c r="G502" s="132" t="n">
        <v>47</v>
      </c>
      <c r="H502" s="132" t="n">
        <v>1</v>
      </c>
      <c r="I502" s="127" t="n">
        <v>107.1</v>
      </c>
      <c r="J502" s="195" t="n"/>
      <c r="K502" s="140" t="n">
        <v>23733750</v>
      </c>
      <c r="L502" s="76" t="inlineStr">
        <is>
          <t>VENDIDO</t>
        </is>
      </c>
      <c r="M502" s="137" t="n"/>
      <c r="N502" s="230">
        <f>K502</f>
        <v/>
      </c>
      <c r="O502" s="60" t="n"/>
      <c r="P502" s="83" t="n"/>
      <c r="Q502" s="143" t="n"/>
      <c r="R502" s="144" t="n"/>
      <c r="S502" s="145" t="n"/>
      <c r="T502" s="85" t="n"/>
      <c r="U502" s="72">
        <f>IF($D502="","",IF(OR($F502&gt;1,ISNUMBER(SEARCH(" Y ",$D502)),(LEN($D502)-LEN(SUBSTITUTE(UPPER($D502),"LC","")))/2&gt;1),"MÚLTIPLE","INDIVIDUAL"))</f>
        <v/>
      </c>
      <c r="V502" s="72">
        <f>IF($D502="","",IF(AND(ISNUMBER(SEARCH(" Y ",$D502)),$F502&lt;2),"REVISAR # LOTES",""))</f>
        <v/>
      </c>
    </row>
    <row r="503">
      <c r="B503" s="43" t="n">
        <v>501</v>
      </c>
      <c r="C503" s="137" t="inlineStr">
        <is>
          <t xml:space="preserve">LA CEIBA </t>
        </is>
      </c>
      <c r="D503" s="137" t="inlineStr">
        <is>
          <t xml:space="preserve">LC2 - 47 - 2 </t>
        </is>
      </c>
      <c r="E503" s="137" t="n">
        <v>2</v>
      </c>
      <c r="F503" s="137" t="n">
        <v>1</v>
      </c>
      <c r="G503" s="132" t="n">
        <v>47</v>
      </c>
      <c r="H503" s="132" t="n">
        <v>2</v>
      </c>
      <c r="I503" s="127" t="n">
        <v>107.4</v>
      </c>
      <c r="J503" s="195" t="n"/>
      <c r="K503" s="140" t="n">
        <v>18791500</v>
      </c>
      <c r="L503" s="76" t="inlineStr">
        <is>
          <t>VENDIDO</t>
        </is>
      </c>
      <c r="M503" s="137" t="inlineStr">
        <is>
          <t>SI</t>
        </is>
      </c>
      <c r="N503" s="230">
        <f>K503</f>
        <v/>
      </c>
      <c r="O503" s="60" t="n"/>
      <c r="P503" s="83" t="n"/>
      <c r="Q503" s="143" t="n"/>
      <c r="R503" s="144" t="n"/>
      <c r="S503" s="145" t="n"/>
      <c r="T503" s="85" t="n"/>
      <c r="U503" s="72">
        <f>IF($D503="","",IF(OR($F503&gt;1,ISNUMBER(SEARCH(" Y ",$D503)),(LEN($D503)-LEN(SUBSTITUTE(UPPER($D503),"LC","")))/2&gt;1),"MÚLTIPLE","INDIVIDUAL"))</f>
        <v/>
      </c>
      <c r="V503" s="72">
        <f>IF($D503="","",IF(AND(ISNUMBER(SEARCH(" Y ",$D503)),$F503&lt;2),"REVISAR # LOTES",""))</f>
        <v/>
      </c>
    </row>
    <row r="504">
      <c r="B504" s="43" t="n">
        <v>502</v>
      </c>
      <c r="C504" s="137" t="inlineStr">
        <is>
          <t xml:space="preserve">LA CEIBA </t>
        </is>
      </c>
      <c r="D504" s="137" t="inlineStr">
        <is>
          <t xml:space="preserve">LC2 - 47 - 3 </t>
        </is>
      </c>
      <c r="E504" s="137" t="n">
        <v>2</v>
      </c>
      <c r="F504" s="137" t="n">
        <v>1</v>
      </c>
      <c r="G504" s="132" t="n">
        <v>47</v>
      </c>
      <c r="H504" s="132" t="n">
        <v>3</v>
      </c>
      <c r="I504" s="127" t="n">
        <v>107.4</v>
      </c>
      <c r="J504" s="195" t="n"/>
      <c r="K504" s="140" t="n">
        <v>18791500</v>
      </c>
      <c r="L504" s="76" t="inlineStr">
        <is>
          <t>VENDIDO</t>
        </is>
      </c>
      <c r="M504" s="137" t="n"/>
      <c r="N504" s="230">
        <f>K504</f>
        <v/>
      </c>
      <c r="O504" s="60" t="n"/>
      <c r="P504" s="83" t="n"/>
      <c r="Q504" s="143" t="n"/>
      <c r="R504" s="144" t="n"/>
      <c r="S504" s="145" t="n"/>
      <c r="T504" s="85" t="n"/>
      <c r="U504" s="72">
        <f>IF($D504="","",IF(OR($F504&gt;1,ISNUMBER(SEARCH(" Y ",$D504)),(LEN($D504)-LEN(SUBSTITUTE(UPPER($D504),"LC","")))/2&gt;1),"MÚLTIPLE","INDIVIDUAL"))</f>
        <v/>
      </c>
      <c r="V504" s="72">
        <f>IF($D504="","",IF(AND(ISNUMBER(SEARCH(" Y ",$D504)),$F504&lt;2),"REVISAR # LOTES",""))</f>
        <v/>
      </c>
    </row>
    <row r="505">
      <c r="B505" s="43" t="n">
        <v>503</v>
      </c>
      <c r="C505" s="137" t="inlineStr">
        <is>
          <t xml:space="preserve">LA CEIBA </t>
        </is>
      </c>
      <c r="D505" s="137" t="inlineStr">
        <is>
          <t xml:space="preserve">LC2 - 47 - 4 </t>
        </is>
      </c>
      <c r="E505" s="137" t="n">
        <v>2</v>
      </c>
      <c r="F505" s="137" t="n">
        <v>1</v>
      </c>
      <c r="G505" s="132" t="n">
        <v>47</v>
      </c>
      <c r="H505" s="132" t="n">
        <v>4</v>
      </c>
      <c r="I505" s="127" t="n">
        <v>104.3</v>
      </c>
      <c r="J505" s="195" t="n"/>
      <c r="K505" s="140" t="n">
        <v>18791300</v>
      </c>
      <c r="L505" s="76" t="inlineStr">
        <is>
          <t>EN NEGOCIACIÓN</t>
        </is>
      </c>
      <c r="M505" s="137" t="n"/>
      <c r="N505" s="230">
        <f>K505</f>
        <v/>
      </c>
      <c r="O505" s="60" t="n"/>
      <c r="P505" s="83" t="n"/>
      <c r="Q505" s="143" t="n"/>
      <c r="R505" s="144" t="n"/>
      <c r="S505" s="145" t="n"/>
      <c r="T505" s="85" t="n"/>
      <c r="U505" s="72">
        <f>IF($D505="","",IF(OR($F505&gt;1,ISNUMBER(SEARCH(" Y ",$D505)),(LEN($D505)-LEN(SUBSTITUTE(UPPER($D505),"LC","")))/2&gt;1),"MÚLTIPLE","INDIVIDUAL"))</f>
        <v/>
      </c>
      <c r="V505" s="72">
        <f>IF($D505="","",IF(AND(ISNUMBER(SEARCH(" Y ",$D505)),$F505&lt;2),"REVISAR # LOTES",""))</f>
        <v/>
      </c>
    </row>
    <row r="506">
      <c r="B506" s="43" t="n">
        <v>504</v>
      </c>
      <c r="C506" s="137" t="inlineStr">
        <is>
          <t xml:space="preserve">LA CEIBA </t>
        </is>
      </c>
      <c r="D506" s="137" t="inlineStr">
        <is>
          <t xml:space="preserve">LC2 - 47 - 5 </t>
        </is>
      </c>
      <c r="E506" s="137" t="n">
        <v>2</v>
      </c>
      <c r="F506" s="137" t="n">
        <v>1</v>
      </c>
      <c r="G506" s="132" t="n">
        <v>47</v>
      </c>
      <c r="H506" s="132" t="n">
        <v>5</v>
      </c>
      <c r="I506" s="127" t="n">
        <v>104.3</v>
      </c>
      <c r="J506" s="195" t="n"/>
      <c r="K506" s="140" t="n">
        <v>18250400</v>
      </c>
      <c r="L506" s="76" t="inlineStr">
        <is>
          <t>EN NEGOCIACIÓN</t>
        </is>
      </c>
      <c r="M506" s="137" t="n"/>
      <c r="N506" s="230">
        <f>K506</f>
        <v/>
      </c>
      <c r="O506" s="60" t="n"/>
      <c r="P506" s="83" t="n"/>
      <c r="Q506" s="143" t="n"/>
      <c r="R506" s="144" t="n"/>
      <c r="S506" s="145" t="n"/>
      <c r="T506" s="85" t="n"/>
      <c r="U506" s="72">
        <f>IF($D506="","",IF(OR($F506&gt;1,ISNUMBER(SEARCH(" Y ",$D506)),(LEN($D506)-LEN(SUBSTITUTE(UPPER($D506),"LC","")))/2&gt;1),"MÚLTIPLE","INDIVIDUAL"))</f>
        <v/>
      </c>
      <c r="V506" s="72">
        <f>IF($D506="","",IF(AND(ISNUMBER(SEARCH(" Y ",$D506)),$F506&lt;2),"REVISAR # LOTES",""))</f>
        <v/>
      </c>
    </row>
    <row r="507">
      <c r="B507" s="43" t="n">
        <v>505</v>
      </c>
      <c r="C507" s="137" t="inlineStr">
        <is>
          <t xml:space="preserve">LA CEIBA </t>
        </is>
      </c>
      <c r="D507" s="137" t="inlineStr">
        <is>
          <t xml:space="preserve">LC2 - 47 - 6 </t>
        </is>
      </c>
      <c r="E507" s="137" t="n">
        <v>2</v>
      </c>
      <c r="F507" s="137" t="n">
        <v>1</v>
      </c>
      <c r="G507" s="132" t="n">
        <v>47</v>
      </c>
      <c r="H507" s="132" t="n">
        <v>6</v>
      </c>
      <c r="I507" s="127" t="n">
        <v>103.9</v>
      </c>
      <c r="J507" s="195" t="n"/>
      <c r="K507" s="140" t="n">
        <v>18181300</v>
      </c>
      <c r="L507" s="76" t="inlineStr">
        <is>
          <t>DISPONIBLE</t>
        </is>
      </c>
      <c r="M507" s="137" t="n"/>
      <c r="N507" s="230">
        <f>K507</f>
        <v/>
      </c>
      <c r="O507" s="60" t="n"/>
      <c r="P507" s="83" t="n"/>
      <c r="Q507" s="143" t="n"/>
      <c r="R507" s="144" t="n"/>
      <c r="S507" s="145" t="n"/>
      <c r="T507" s="85" t="n"/>
      <c r="U507" s="72">
        <f>IF($D507="","",IF(OR($F507&gt;1,ISNUMBER(SEARCH(" Y ",$D507)),(LEN($D507)-LEN(SUBSTITUTE(UPPER($D507),"LC","")))/2&gt;1),"MÚLTIPLE","INDIVIDUAL"))</f>
        <v/>
      </c>
      <c r="V507" s="72">
        <f>IF($D507="","",IF(AND(ISNUMBER(SEARCH(" Y ",$D507)),$F507&lt;2),"REVISAR # LOTES",""))</f>
        <v/>
      </c>
    </row>
    <row r="508">
      <c r="B508" s="43" t="n">
        <v>506</v>
      </c>
      <c r="C508" s="137" t="inlineStr">
        <is>
          <t xml:space="preserve">LA CEIBA </t>
        </is>
      </c>
      <c r="D508" s="137" t="inlineStr">
        <is>
          <t xml:space="preserve">LC2 - 48 - 1 </t>
        </is>
      </c>
      <c r="E508" s="137" t="n">
        <v>2</v>
      </c>
      <c r="F508" s="137" t="n">
        <v>1</v>
      </c>
      <c r="G508" s="132" t="n">
        <v>48</v>
      </c>
      <c r="H508" s="132" t="n">
        <v>1</v>
      </c>
      <c r="I508" s="127" t="n">
        <v>120.8</v>
      </c>
      <c r="J508" s="195" t="n"/>
      <c r="K508" s="140" t="n">
        <v>21145950</v>
      </c>
      <c r="L508" s="76" t="inlineStr">
        <is>
          <t>VENDIDO</t>
        </is>
      </c>
      <c r="M508" s="137" t="n"/>
      <c r="N508" s="230">
        <f>K508</f>
        <v/>
      </c>
      <c r="O508" s="60" t="n"/>
      <c r="P508" s="83" t="n"/>
      <c r="Q508" s="143" t="n"/>
      <c r="R508" s="144" t="n"/>
      <c r="S508" s="145" t="n"/>
      <c r="T508" s="85" t="n"/>
      <c r="U508" s="72">
        <f>IF($D508="","",IF(OR($F508&gt;1,ISNUMBER(SEARCH(" Y ",$D508)),(LEN($D508)-LEN(SUBSTITUTE(UPPER($D508),"LC","")))/2&gt;1),"MÚLTIPLE","INDIVIDUAL"))</f>
        <v/>
      </c>
      <c r="V508" s="72">
        <f>IF($D508="","",IF(AND(ISNUMBER(SEARCH(" Y ",$D508)),$F508&lt;2),"REVISAR # LOTES",""))</f>
        <v/>
      </c>
    </row>
    <row r="509">
      <c r="B509" s="43" t="n">
        <v>507</v>
      </c>
      <c r="C509" s="137" t="inlineStr">
        <is>
          <t xml:space="preserve">LA CEIBA </t>
        </is>
      </c>
      <c r="D509" s="137" t="inlineStr">
        <is>
          <t xml:space="preserve">LC2 - 48 - 2 </t>
        </is>
      </c>
      <c r="E509" s="137" t="n">
        <v>2</v>
      </c>
      <c r="F509" s="137" t="n">
        <v>1</v>
      </c>
      <c r="G509" s="132" t="n">
        <v>48</v>
      </c>
      <c r="H509" s="132" t="n">
        <v>2</v>
      </c>
      <c r="I509" s="127" t="n">
        <v>107.5</v>
      </c>
      <c r="J509" s="195" t="n"/>
      <c r="K509" s="140" t="n">
        <v>18818600</v>
      </c>
      <c r="L509" s="246" t="inlineStr">
        <is>
          <t>DISPONIBLE</t>
        </is>
      </c>
      <c r="M509" s="137" t="n"/>
      <c r="N509" s="230">
        <f>K509</f>
        <v/>
      </c>
      <c r="O509" s="60" t="n"/>
      <c r="P509" s="83" t="n"/>
      <c r="Q509" s="143" t="n"/>
      <c r="R509" s="144" t="n"/>
      <c r="S509" s="145" t="n"/>
      <c r="T509" s="85" t="n"/>
      <c r="U509" s="72">
        <f>IF($D509="","",IF(OR($F509&gt;1,ISNUMBER(SEARCH(" Y ",$D509)),(LEN($D509)-LEN(SUBSTITUTE(UPPER($D509),"LC","")))/2&gt;1),"MÚLTIPLE","INDIVIDUAL"))</f>
        <v/>
      </c>
      <c r="V509" s="72">
        <f>IF($D509="","",IF(AND(ISNUMBER(SEARCH(" Y ",$D509)),$F509&lt;2),"REVISAR # LOTES",""))</f>
        <v/>
      </c>
    </row>
    <row r="510">
      <c r="B510" s="43" t="n">
        <v>508</v>
      </c>
      <c r="C510" s="137" t="inlineStr">
        <is>
          <t xml:space="preserve">LA CEIBA </t>
        </is>
      </c>
      <c r="D510" s="137" t="inlineStr">
        <is>
          <t>LC2 - 48 - 3</t>
        </is>
      </c>
      <c r="E510" s="137" t="n">
        <v>2</v>
      </c>
      <c r="F510" s="137" t="n">
        <v>1</v>
      </c>
      <c r="G510" s="132" t="n">
        <v>48</v>
      </c>
      <c r="H510" s="132" t="n">
        <v>3</v>
      </c>
      <c r="I510" s="127" t="n">
        <v>107.7</v>
      </c>
      <c r="J510" s="195" t="n"/>
      <c r="K510" s="140" t="n">
        <v>18844500</v>
      </c>
      <c r="L510" s="246" t="inlineStr">
        <is>
          <t>VENDIDO</t>
        </is>
      </c>
      <c r="M510" s="137" t="n"/>
      <c r="N510" s="230">
        <f>K510</f>
        <v/>
      </c>
      <c r="O510" s="60" t="n"/>
      <c r="P510" s="83" t="n"/>
      <c r="Q510" s="143" t="n"/>
      <c r="R510" s="144" t="n"/>
      <c r="S510" s="145" t="n"/>
      <c r="T510" s="85" t="n"/>
      <c r="U510" s="72">
        <f>IF($D510="","",IF(OR($F510&gt;1,ISNUMBER(SEARCH(" Y ",$D510)),(LEN($D510)-LEN(SUBSTITUTE(UPPER($D510),"LC","")))/2&gt;1),"MÚLTIPLE","INDIVIDUAL"))</f>
        <v/>
      </c>
      <c r="V510" s="72">
        <f>IF($D510="","",IF(AND(ISNUMBER(SEARCH(" Y ",$D510)),$F510&lt;2),"REVISAR # LOTES",""))</f>
        <v/>
      </c>
    </row>
    <row r="511">
      <c r="B511" s="43" t="n">
        <v>509</v>
      </c>
      <c r="C511" s="137" t="inlineStr">
        <is>
          <t xml:space="preserve">LA CEIBA </t>
        </is>
      </c>
      <c r="D511" s="137" t="inlineStr">
        <is>
          <t xml:space="preserve">LC2 - 48 - 4 </t>
        </is>
      </c>
      <c r="E511" s="137" t="n">
        <v>2</v>
      </c>
      <c r="F511" s="137" t="n">
        <v>1</v>
      </c>
      <c r="G511" s="132" t="n">
        <v>48</v>
      </c>
      <c r="H511" s="132" t="n">
        <v>4</v>
      </c>
      <c r="I511" s="127" t="n">
        <v>107.7</v>
      </c>
      <c r="J511" s="195" t="n"/>
      <c r="K511" s="140" t="n">
        <v>18844900</v>
      </c>
      <c r="L511" s="246" t="inlineStr">
        <is>
          <t>VENDIDO</t>
        </is>
      </c>
      <c r="M511" s="137" t="n"/>
      <c r="N511" s="230">
        <f>K511</f>
        <v/>
      </c>
      <c r="O511" s="60" t="n"/>
      <c r="P511" s="83" t="n"/>
      <c r="Q511" s="143" t="n"/>
      <c r="R511" s="144" t="n"/>
      <c r="S511" s="145" t="n"/>
      <c r="T511" s="85" t="n"/>
      <c r="U511" s="72">
        <f>IF($D511="","",IF(OR($F511&gt;1,ISNUMBER(SEARCH(" Y ",$D511)),(LEN($D511)-LEN(SUBSTITUTE(UPPER($D511),"LC","")))/2&gt;1),"MÚLTIPLE","INDIVIDUAL"))</f>
        <v/>
      </c>
      <c r="V511" s="72">
        <f>IF($D511="","",IF(AND(ISNUMBER(SEARCH(" Y ",$D511)),$F511&lt;2),"REVISAR # LOTES",""))</f>
        <v/>
      </c>
    </row>
    <row r="512">
      <c r="B512" s="43" t="n">
        <v>510</v>
      </c>
      <c r="C512" s="137" t="inlineStr">
        <is>
          <t xml:space="preserve">LA CEIBA </t>
        </is>
      </c>
      <c r="D512" s="137" t="inlineStr">
        <is>
          <t xml:space="preserve">LC2 - 48 - 5 </t>
        </is>
      </c>
      <c r="E512" s="137" t="n">
        <v>2</v>
      </c>
      <c r="F512" s="137" t="n">
        <v>1</v>
      </c>
      <c r="G512" s="132" t="n">
        <v>48</v>
      </c>
      <c r="H512" s="132" t="n">
        <v>5</v>
      </c>
      <c r="I512" s="127" t="n">
        <v>107.7</v>
      </c>
      <c r="J512" s="195" t="n"/>
      <c r="K512" s="140" t="n">
        <v>18839800</v>
      </c>
      <c r="L512" s="246" t="inlineStr">
        <is>
          <t>VENDIDO</t>
        </is>
      </c>
      <c r="M512" s="137" t="inlineStr">
        <is>
          <t xml:space="preserve">NO </t>
        </is>
      </c>
      <c r="N512" s="230">
        <f>K512</f>
        <v/>
      </c>
      <c r="O512" s="60" t="n"/>
      <c r="P512" s="83" t="n"/>
      <c r="Q512" s="143" t="n"/>
      <c r="R512" s="144" t="n"/>
      <c r="S512" s="145" t="n"/>
      <c r="T512" s="85" t="n"/>
      <c r="U512" s="72">
        <f>IF($D512="","",IF(OR($F512&gt;1,ISNUMBER(SEARCH(" Y ",$D512)),(LEN($D512)-LEN(SUBSTITUTE(UPPER($D512),"LC","")))/2&gt;1),"MÚLTIPLE","INDIVIDUAL"))</f>
        <v/>
      </c>
      <c r="V512" s="72">
        <f>IF($D512="","",IF(AND(ISNUMBER(SEARCH(" Y ",$D512)),$F512&lt;2),"REVISAR # LOTES",""))</f>
        <v/>
      </c>
    </row>
    <row r="513">
      <c r="B513" s="43" t="n">
        <v>511</v>
      </c>
      <c r="C513" s="137" t="inlineStr">
        <is>
          <t xml:space="preserve">LA CEIBA </t>
        </is>
      </c>
      <c r="D513" s="137" t="inlineStr">
        <is>
          <t xml:space="preserve">LC2 - 48 - 6 </t>
        </is>
      </c>
      <c r="E513" s="137" t="n">
        <v>2</v>
      </c>
      <c r="F513" s="137" t="n">
        <v>1</v>
      </c>
      <c r="G513" s="132" t="n">
        <v>48</v>
      </c>
      <c r="H513" s="132" t="n">
        <v>6</v>
      </c>
      <c r="I513" s="127" t="n">
        <v>107.8</v>
      </c>
      <c r="J513" s="195" t="n"/>
      <c r="K513" s="140" t="n">
        <v>23871825</v>
      </c>
      <c r="L513" s="246" t="inlineStr">
        <is>
          <t>VENDIDO</t>
        </is>
      </c>
      <c r="M513" s="137" t="n"/>
      <c r="N513" s="230">
        <f>K513</f>
        <v/>
      </c>
      <c r="O513" s="60" t="n"/>
      <c r="P513" s="83" t="n"/>
      <c r="Q513" s="143" t="n"/>
      <c r="R513" s="144" t="n"/>
      <c r="S513" s="145" t="n"/>
      <c r="T513" s="85" t="n"/>
      <c r="U513" s="72">
        <f>IF($D513="","",IF(OR($F513&gt;1,ISNUMBER(SEARCH(" Y ",$D513)),(LEN($D513)-LEN(SUBSTITUTE(UPPER($D513),"LC","")))/2&gt;1),"MÚLTIPLE","INDIVIDUAL"))</f>
        <v/>
      </c>
      <c r="V513" s="72">
        <f>IF($D513="","",IF(AND(ISNUMBER(SEARCH(" Y ",$D513)),$F513&lt;2),"REVISAR # LOTES",""))</f>
        <v/>
      </c>
    </row>
    <row r="514">
      <c r="B514" s="43" t="n"/>
      <c r="C514" s="137" t="n"/>
      <c r="D514" s="137" t="n"/>
      <c r="E514" s="137" t="n"/>
      <c r="F514" s="137">
        <f>SUM(F3:F513)</f>
        <v/>
      </c>
      <c r="G514" s="132" t="n"/>
      <c r="H514" s="132" t="n"/>
      <c r="I514" s="127" t="n"/>
      <c r="J514" s="195" t="n"/>
      <c r="K514" s="140" t="n"/>
      <c r="L514" s="246" t="n"/>
      <c r="M514" s="137" t="n"/>
      <c r="N514" s="232" t="n"/>
      <c r="O514" s="247" t="n"/>
      <c r="P514" s="83" t="n"/>
      <c r="Q514" s="143" t="n"/>
      <c r="R514" s="83" t="n"/>
      <c r="S514" s="145" t="n"/>
      <c r="T514" s="85" t="n"/>
    </row>
    <row r="515">
      <c r="B515" s="248" t="n"/>
      <c r="C515" s="248" t="n"/>
      <c r="D515" s="248" t="n"/>
      <c r="E515" s="249" t="inlineStr">
        <is>
          <t xml:space="preserve">-1 DEL PARQUE </t>
        </is>
      </c>
      <c r="F515" s="248" t="inlineStr">
        <is>
          <t>548 LOTES</t>
        </is>
      </c>
      <c r="G515" s="80" t="n"/>
      <c r="H515" s="80" t="n"/>
      <c r="I515" s="80" t="n"/>
      <c r="J515" s="250" t="n"/>
      <c r="K515" s="80" t="n"/>
      <c r="L515" s="251" t="n"/>
      <c r="M515" s="248" t="n"/>
      <c r="N515" s="85" t="n"/>
      <c r="O515" s="252" t="n"/>
      <c r="P515" s="83" t="n"/>
      <c r="Q515" s="143" t="n"/>
      <c r="R515" s="83" t="n"/>
      <c r="S515" s="222" t="n"/>
      <c r="T515" s="85" t="n"/>
    </row>
    <row r="516">
      <c r="B516" s="248" t="n"/>
      <c r="C516" s="248" t="n"/>
      <c r="D516" s="248" t="n"/>
      <c r="E516" s="249" t="n"/>
      <c r="F516" s="248" t="n"/>
      <c r="G516" s="80" t="n"/>
      <c r="H516" s="80" t="n"/>
      <c r="I516" s="80" t="n"/>
      <c r="J516" s="250" t="n"/>
      <c r="K516" s="80" t="n"/>
      <c r="L516" s="251" t="n"/>
      <c r="M516" s="248" t="n"/>
      <c r="N516" s="85" t="n"/>
      <c r="O516" s="252" t="n"/>
      <c r="P516" s="83" t="n"/>
      <c r="Q516" s="143" t="n"/>
      <c r="R516" s="83" t="n"/>
      <c r="S516" s="222" t="n"/>
      <c r="T516" s="85" t="n"/>
    </row>
    <row r="517">
      <c r="B517" s="248" t="n"/>
      <c r="C517" s="248" t="n"/>
      <c r="D517" s="248" t="n"/>
      <c r="E517" s="249" t="n"/>
      <c r="F517" s="248" t="n"/>
      <c r="G517" s="80" t="n"/>
      <c r="H517" s="80" t="n"/>
      <c r="I517" s="80" t="n"/>
      <c r="J517" s="250" t="n"/>
      <c r="K517" s="253" t="n"/>
      <c r="L517" s="251" t="n"/>
      <c r="M517" s="248" t="n"/>
      <c r="N517" s="85" t="n"/>
      <c r="O517" s="252" t="n"/>
      <c r="P517" s="83" t="n"/>
      <c r="Q517" s="143" t="n"/>
      <c r="R517" s="83" t="n"/>
      <c r="S517" s="222" t="n"/>
      <c r="T517" s="85" t="n"/>
    </row>
    <row r="518">
      <c r="B518" s="248" t="n"/>
      <c r="C518" s="248" t="n"/>
      <c r="D518" s="248" t="n"/>
      <c r="E518" s="249" t="n"/>
      <c r="F518" s="248" t="n"/>
      <c r="G518" s="80" t="n"/>
      <c r="H518" s="80" t="n"/>
      <c r="I518" s="80" t="n"/>
      <c r="J518" s="250" t="n"/>
      <c r="K518" s="253" t="n"/>
      <c r="L518" s="251" t="n"/>
      <c r="M518" s="248" t="n"/>
      <c r="N518" s="85" t="n"/>
      <c r="O518" s="252" t="n"/>
      <c r="P518" s="83" t="n"/>
      <c r="Q518" s="143" t="n"/>
      <c r="R518" s="83" t="n"/>
      <c r="S518" s="222" t="n"/>
      <c r="T518" s="85" t="n"/>
    </row>
    <row r="519">
      <c r="B519" s="248" t="n"/>
      <c r="C519" s="248" t="n"/>
      <c r="D519" s="248" t="n"/>
      <c r="E519" s="249" t="n"/>
      <c r="F519" s="248" t="n"/>
      <c r="G519" s="80" t="n"/>
      <c r="H519" s="80" t="n"/>
      <c r="I519" s="80" t="n"/>
      <c r="J519" s="250" t="n"/>
      <c r="K519" s="254" t="n"/>
      <c r="L519" s="251" t="n"/>
      <c r="M519" s="248" t="n"/>
      <c r="N519" s="85" t="n"/>
      <c r="O519" s="252" t="n"/>
      <c r="P519" s="83" t="n"/>
      <c r="Q519" s="143" t="n"/>
      <c r="R519" s="83" t="n"/>
      <c r="S519" s="222" t="n"/>
      <c r="T519" s="85" t="n"/>
    </row>
    <row r="520">
      <c r="B520" s="248" t="n"/>
      <c r="C520" s="248" t="n"/>
      <c r="D520" s="248" t="n"/>
      <c r="E520" s="249" t="n"/>
      <c r="F520" s="248" t="n"/>
      <c r="G520" s="80" t="n"/>
      <c r="H520" s="80" t="n"/>
      <c r="I520" s="80" t="n"/>
      <c r="J520" s="250" t="n"/>
      <c r="K520" s="253" t="n"/>
      <c r="L520" s="255" t="n"/>
      <c r="M520" s="248" t="n"/>
      <c r="N520" s="85" t="n"/>
      <c r="O520" s="252" t="n"/>
      <c r="P520" s="83" t="n"/>
      <c r="Q520" s="143" t="n"/>
      <c r="R520" s="83" t="n"/>
      <c r="S520" s="222" t="n"/>
      <c r="T520" s="85" t="n"/>
    </row>
    <row r="521">
      <c r="M521" s="2" t="n"/>
      <c r="P521" s="13" t="n"/>
      <c r="Q521" s="16" t="n"/>
      <c r="R521" s="13" t="n"/>
    </row>
    <row r="522">
      <c r="M522" s="2" t="n"/>
      <c r="P522" s="13" t="n"/>
      <c r="Q522" s="16" t="n"/>
      <c r="R522" s="13" t="n"/>
    </row>
    <row r="523">
      <c r="M523" s="2" t="n"/>
      <c r="P523" s="13" t="n"/>
      <c r="Q523" s="16" t="n"/>
      <c r="R523" s="13" t="n"/>
    </row>
    <row r="524">
      <c r="M524" s="2" t="n"/>
      <c r="P524" s="13" t="n"/>
      <c r="Q524" s="16" t="n"/>
      <c r="R524" s="13" t="n"/>
    </row>
    <row r="525">
      <c r="M525" s="2" t="n"/>
      <c r="P525" s="13" t="n"/>
      <c r="Q525" s="16" t="n"/>
      <c r="R525" s="13" t="n"/>
    </row>
    <row r="526">
      <c r="M526" s="2" t="n"/>
      <c r="P526" s="13" t="n"/>
      <c r="Q526" s="16" t="n"/>
      <c r="R526" s="13" t="n"/>
    </row>
    <row r="527">
      <c r="M527" s="2" t="n"/>
      <c r="P527" s="13" t="n"/>
      <c r="Q527" s="16" t="n"/>
      <c r="R527" s="13" t="n"/>
    </row>
    <row r="528">
      <c r="M528" s="2" t="n"/>
      <c r="P528" s="13" t="n"/>
      <c r="Q528" s="16" t="n"/>
      <c r="R528" s="13" t="n"/>
    </row>
    <row r="529">
      <c r="M529" s="2" t="n"/>
      <c r="P529" s="13" t="n"/>
      <c r="Q529" s="16" t="n"/>
      <c r="R529" s="13" t="n"/>
    </row>
    <row r="530">
      <c r="M530" s="2" t="n"/>
      <c r="P530" s="13" t="n"/>
      <c r="Q530" s="16" t="n"/>
      <c r="R530" s="13" t="n"/>
    </row>
    <row r="531">
      <c r="M531" s="2" t="n"/>
      <c r="P531" s="13" t="n"/>
      <c r="Q531" s="16" t="n"/>
      <c r="R531" s="13" t="n"/>
    </row>
    <row r="532">
      <c r="M532" s="2" t="n"/>
      <c r="P532" s="13" t="n"/>
      <c r="Q532" s="16" t="n"/>
      <c r="R532" s="13" t="n"/>
    </row>
    <row r="533">
      <c r="M533" s="2" t="n"/>
      <c r="P533" s="13" t="n"/>
      <c r="Q533" s="16" t="n"/>
      <c r="R533" s="13" t="n"/>
    </row>
    <row r="534">
      <c r="M534" s="2" t="n"/>
      <c r="P534" s="13" t="n"/>
      <c r="Q534" s="16" t="n"/>
      <c r="R534" s="13" t="n"/>
    </row>
    <row r="535">
      <c r="M535" s="2" t="n"/>
      <c r="P535" s="13" t="n"/>
      <c r="Q535" s="16" t="n"/>
      <c r="R535" s="13" t="n"/>
    </row>
    <row r="536">
      <c r="M536" s="2" t="n"/>
      <c r="P536" s="13" t="n"/>
      <c r="Q536" s="16" t="n"/>
      <c r="R536" s="13" t="n"/>
    </row>
    <row r="537">
      <c r="M537" s="2" t="n"/>
      <c r="P537" s="13" t="n"/>
      <c r="Q537" s="16" t="n"/>
      <c r="R537" s="13" t="n"/>
    </row>
    <row r="538">
      <c r="M538" s="2" t="n"/>
      <c r="P538" s="13" t="n"/>
      <c r="Q538" s="16" t="n"/>
      <c r="R538" s="13" t="n"/>
    </row>
    <row r="539">
      <c r="M539" s="2" t="n"/>
      <c r="P539" s="13" t="n"/>
      <c r="Q539" s="16" t="n"/>
      <c r="R539" s="13" t="n"/>
    </row>
    <row r="540">
      <c r="M540" s="2" t="n"/>
      <c r="P540" s="13" t="n"/>
      <c r="Q540" s="16" t="n"/>
      <c r="R540" s="13" t="n"/>
    </row>
    <row r="541">
      <c r="M541" s="2" t="n"/>
      <c r="P541" s="13" t="n"/>
      <c r="Q541" s="16" t="n"/>
      <c r="R541" s="13" t="n"/>
    </row>
    <row r="542">
      <c r="M542" s="2" t="n"/>
      <c r="P542" s="13" t="n"/>
      <c r="Q542" s="16" t="n"/>
      <c r="R542" s="13" t="n"/>
    </row>
    <row r="543">
      <c r="M543" s="2" t="n"/>
      <c r="P543" s="13" t="n"/>
      <c r="Q543" s="16" t="n"/>
      <c r="R543" s="13" t="n"/>
    </row>
    <row r="544">
      <c r="M544" s="2" t="n"/>
      <c r="P544" s="13" t="n"/>
      <c r="Q544" s="16" t="n"/>
      <c r="R544" s="13" t="n"/>
    </row>
    <row r="545">
      <c r="M545" s="2" t="n"/>
      <c r="P545" s="13" t="n"/>
      <c r="Q545" s="16" t="n"/>
      <c r="R545" s="13" t="n"/>
    </row>
    <row r="546">
      <c r="M546" s="2" t="n"/>
      <c r="P546" s="13" t="n"/>
      <c r="Q546" s="16" t="n"/>
      <c r="R546" s="13" t="n"/>
    </row>
    <row r="547">
      <c r="M547" s="2" t="n"/>
      <c r="P547" s="13" t="n"/>
      <c r="Q547" s="16" t="n"/>
      <c r="R547" s="13" t="n"/>
    </row>
    <row r="548">
      <c r="M548" s="2" t="n"/>
      <c r="P548" s="13" t="n"/>
      <c r="Q548" s="16" t="n"/>
      <c r="R548" s="13" t="n"/>
    </row>
    <row r="549">
      <c r="M549" s="2" t="n"/>
      <c r="P549" s="13" t="n"/>
      <c r="Q549" s="16" t="n"/>
      <c r="R549" s="13" t="n"/>
    </row>
    <row r="550">
      <c r="M550" s="2" t="n"/>
      <c r="P550" s="13" t="n"/>
      <c r="Q550" s="16" t="n"/>
      <c r="R550" s="13" t="n"/>
    </row>
    <row r="551">
      <c r="M551" s="2" t="n"/>
      <c r="P551" s="13" t="n"/>
      <c r="Q551" s="16" t="n"/>
      <c r="R551" s="13" t="n"/>
    </row>
    <row r="552">
      <c r="M552" s="2" t="n"/>
      <c r="P552" s="13" t="n"/>
      <c r="Q552" s="16" t="n"/>
      <c r="R552" s="13" t="n"/>
    </row>
    <row r="553">
      <c r="M553" s="2" t="n"/>
      <c r="P553" s="13" t="n"/>
      <c r="Q553" s="16" t="n"/>
      <c r="R553" s="13" t="n"/>
    </row>
    <row r="554">
      <c r="M554" s="2" t="n"/>
      <c r="P554" s="13" t="n"/>
      <c r="Q554" s="16" t="n"/>
      <c r="R554" s="13" t="n"/>
    </row>
    <row r="555">
      <c r="M555" s="2" t="n"/>
      <c r="P555" s="13" t="n"/>
      <c r="Q555" s="16" t="n"/>
      <c r="R555" s="13" t="n"/>
    </row>
    <row r="556">
      <c r="M556" s="2" t="n"/>
      <c r="P556" s="13" t="n"/>
      <c r="Q556" s="16" t="n"/>
      <c r="R556" s="13" t="n"/>
    </row>
    <row r="557">
      <c r="M557" s="2" t="n"/>
      <c r="P557" s="13" t="n"/>
      <c r="Q557" s="16" t="n"/>
      <c r="R557" s="13" t="n"/>
    </row>
    <row r="558">
      <c r="M558" s="2" t="n"/>
      <c r="P558" s="13" t="n"/>
      <c r="Q558" s="16" t="n"/>
      <c r="R558" s="13" t="n"/>
    </row>
    <row r="559">
      <c r="M559" s="2" t="n"/>
      <c r="P559" s="13" t="n"/>
      <c r="Q559" s="16" t="n"/>
      <c r="R559" s="13" t="n"/>
    </row>
    <row r="560">
      <c r="M560" s="2" t="n"/>
      <c r="P560" s="13" t="n"/>
      <c r="Q560" s="16" t="n"/>
      <c r="R560" s="13" t="n"/>
    </row>
    <row r="561">
      <c r="M561" s="2" t="n"/>
      <c r="P561" s="13" t="n"/>
      <c r="Q561" s="16" t="n"/>
      <c r="R561" s="13" t="n"/>
    </row>
    <row r="562">
      <c r="M562" s="2" t="n"/>
      <c r="P562" s="13" t="n"/>
      <c r="Q562" s="16" t="n"/>
      <c r="R562" s="13" t="n"/>
    </row>
    <row r="563">
      <c r="M563" s="2" t="n"/>
      <c r="P563" s="13" t="n"/>
      <c r="Q563" s="16" t="n"/>
      <c r="R563" s="13" t="n"/>
    </row>
    <row r="564">
      <c r="M564" s="2" t="n"/>
      <c r="P564" s="13" t="n"/>
      <c r="Q564" s="16" t="n"/>
      <c r="R564" s="13" t="n"/>
    </row>
    <row r="565">
      <c r="M565" s="2" t="n"/>
      <c r="P565" s="13" t="n"/>
      <c r="Q565" s="16" t="n"/>
      <c r="R565" s="13" t="n"/>
    </row>
    <row r="566">
      <c r="M566" s="2" t="n"/>
      <c r="P566" s="13" t="n"/>
      <c r="Q566" s="16" t="n"/>
      <c r="R566" s="13" t="n"/>
    </row>
    <row r="567">
      <c r="M567" s="2" t="n"/>
      <c r="P567" s="13" t="n"/>
      <c r="Q567" s="16" t="n"/>
      <c r="R567" s="13" t="n"/>
    </row>
    <row r="568">
      <c r="M568" s="2" t="n"/>
      <c r="P568" s="13" t="n"/>
      <c r="Q568" s="16" t="n"/>
      <c r="R568" s="13" t="n"/>
    </row>
    <row r="569">
      <c r="M569" s="2" t="n"/>
      <c r="P569" s="13" t="n"/>
      <c r="Q569" s="16" t="n"/>
      <c r="R569" s="13" t="n"/>
    </row>
    <row r="570">
      <c r="M570" s="2" t="n"/>
      <c r="P570" s="13" t="n"/>
      <c r="Q570" s="16" t="n"/>
      <c r="R570" s="13" t="n"/>
    </row>
    <row r="571">
      <c r="M571" s="2" t="n"/>
      <c r="P571" s="13" t="n"/>
      <c r="Q571" s="16" t="n"/>
      <c r="R571" s="13" t="n"/>
    </row>
    <row r="572">
      <c r="M572" s="2" t="n"/>
      <c r="P572" s="13" t="n"/>
      <c r="Q572" s="16" t="n"/>
      <c r="R572" s="13" t="n"/>
    </row>
    <row r="573">
      <c r="M573" s="2" t="n"/>
      <c r="P573" s="13" t="n"/>
      <c r="Q573" s="16" t="n"/>
      <c r="R573" s="13" t="n"/>
    </row>
    <row r="574">
      <c r="M574" s="2" t="n"/>
      <c r="P574" s="13" t="n"/>
      <c r="Q574" s="16" t="n"/>
      <c r="R574" s="13" t="n"/>
    </row>
    <row r="575">
      <c r="M575" s="2" t="n"/>
      <c r="P575" s="13" t="n"/>
      <c r="Q575" s="16" t="n"/>
      <c r="R575" s="13" t="n"/>
    </row>
    <row r="576">
      <c r="M576" s="2" t="n"/>
      <c r="P576" s="13" t="n"/>
      <c r="Q576" s="16" t="n"/>
      <c r="R576" s="13" t="n"/>
    </row>
    <row r="577">
      <c r="M577" s="2" t="n"/>
      <c r="P577" s="13" t="n"/>
      <c r="Q577" s="16" t="n"/>
      <c r="R577" s="13" t="n"/>
    </row>
    <row r="578">
      <c r="M578" s="2" t="n"/>
      <c r="P578" s="13" t="n"/>
      <c r="Q578" s="16" t="n"/>
      <c r="R578" s="13" t="n"/>
    </row>
    <row r="579">
      <c r="M579" s="2" t="n"/>
      <c r="P579" s="13" t="n"/>
      <c r="Q579" s="16" t="n"/>
      <c r="R579" s="13" t="n"/>
    </row>
    <row r="580">
      <c r="M580" s="2" t="n"/>
      <c r="P580" s="13" t="n"/>
      <c r="Q580" s="16" t="n"/>
      <c r="R580" s="13" t="n"/>
    </row>
    <row r="581">
      <c r="M581" s="2" t="n"/>
      <c r="P581" s="13" t="n"/>
      <c r="Q581" s="16" t="n"/>
      <c r="R581" s="13" t="n"/>
    </row>
    <row r="582">
      <c r="M582" s="2" t="n"/>
      <c r="P582" s="13" t="n"/>
      <c r="Q582" s="16" t="n"/>
      <c r="R582" s="13" t="n"/>
    </row>
    <row r="583">
      <c r="M583" s="2" t="n"/>
      <c r="P583" s="13" t="n"/>
      <c r="Q583" s="16" t="n"/>
      <c r="R583" s="13" t="n"/>
    </row>
    <row r="584">
      <c r="M584" s="2" t="n"/>
      <c r="P584" s="13" t="n"/>
      <c r="Q584" s="16" t="n"/>
      <c r="R584" s="13" t="n"/>
    </row>
    <row r="585">
      <c r="M585" s="2" t="n"/>
      <c r="P585" s="13" t="n"/>
      <c r="Q585" s="16" t="n"/>
      <c r="R585" s="13" t="n"/>
    </row>
    <row r="586">
      <c r="M586" s="2" t="n"/>
      <c r="P586" s="13" t="n"/>
      <c r="Q586" s="16" t="n"/>
      <c r="R586" s="13" t="n"/>
    </row>
    <row r="587">
      <c r="M587" s="2" t="n"/>
      <c r="P587" s="13" t="n"/>
      <c r="Q587" s="16" t="n"/>
      <c r="R587" s="13" t="n"/>
    </row>
    <row r="588">
      <c r="M588" s="2" t="n"/>
      <c r="P588" s="13" t="n"/>
      <c r="Q588" s="16" t="n"/>
      <c r="R588" s="13" t="n"/>
    </row>
    <row r="589">
      <c r="M589" s="2" t="n"/>
      <c r="P589" s="13" t="n"/>
      <c r="Q589" s="16" t="n"/>
      <c r="R589" s="13" t="n"/>
    </row>
    <row r="590">
      <c r="M590" s="2" t="n"/>
      <c r="P590" s="13" t="n"/>
      <c r="Q590" s="16" t="n"/>
      <c r="R590" s="13" t="n"/>
    </row>
    <row r="591">
      <c r="M591" s="2" t="n"/>
      <c r="P591" s="13" t="n"/>
      <c r="Q591" s="16" t="n"/>
      <c r="R591" s="13" t="n"/>
    </row>
    <row r="592">
      <c r="M592" s="2" t="n"/>
      <c r="P592" s="13" t="n"/>
      <c r="Q592" s="16" t="n"/>
      <c r="R592" s="13" t="n"/>
    </row>
    <row r="593">
      <c r="M593" s="2" t="n"/>
      <c r="P593" s="13" t="n"/>
      <c r="Q593" s="16" t="n"/>
      <c r="R593" s="13" t="n"/>
    </row>
    <row r="594">
      <c r="M594" s="2" t="n"/>
      <c r="P594" s="13" t="n"/>
      <c r="Q594" s="16" t="n"/>
      <c r="R594" s="13" t="n"/>
    </row>
    <row r="595">
      <c r="M595" s="2" t="n"/>
      <c r="P595" s="13" t="n"/>
      <c r="Q595" s="16" t="n"/>
      <c r="R595" s="13" t="n"/>
    </row>
    <row r="596">
      <c r="M596" s="2" t="n"/>
      <c r="P596" s="13" t="n"/>
      <c r="Q596" s="16" t="n"/>
      <c r="R596" s="13" t="n"/>
    </row>
    <row r="597">
      <c r="M597" s="2" t="n"/>
      <c r="P597" s="13" t="n"/>
      <c r="Q597" s="16" t="n"/>
      <c r="R597" s="13" t="n"/>
    </row>
    <row r="598">
      <c r="M598" s="2" t="n"/>
      <c r="P598" s="13" t="n"/>
      <c r="Q598" s="16" t="n"/>
      <c r="R598" s="13" t="n"/>
    </row>
    <row r="599">
      <c r="M599" s="2" t="n"/>
      <c r="P599" s="13" t="n"/>
      <c r="Q599" s="16" t="n"/>
      <c r="R599" s="13" t="n"/>
    </row>
    <row r="600">
      <c r="M600" s="2" t="n"/>
      <c r="P600" s="13" t="n"/>
      <c r="Q600" s="16" t="n"/>
      <c r="R600" s="13" t="n"/>
    </row>
    <row r="601">
      <c r="M601" s="2" t="n"/>
      <c r="P601" s="13" t="n"/>
      <c r="Q601" s="16" t="n"/>
      <c r="R601" s="13" t="n"/>
    </row>
    <row r="602">
      <c r="M602" s="2" t="n"/>
      <c r="P602" s="13" t="n"/>
      <c r="Q602" s="16" t="n"/>
      <c r="R602" s="13" t="n"/>
    </row>
    <row r="603">
      <c r="M603" s="2" t="n"/>
      <c r="P603" s="13" t="n"/>
      <c r="Q603" s="16" t="n"/>
      <c r="R603" s="13" t="n"/>
    </row>
    <row r="604">
      <c r="M604" s="2" t="n"/>
      <c r="P604" s="13" t="n"/>
      <c r="Q604" s="16" t="n"/>
      <c r="R604" s="13" t="n"/>
    </row>
    <row r="605">
      <c r="M605" s="2" t="n"/>
      <c r="P605" s="13" t="n"/>
      <c r="Q605" s="16" t="n"/>
      <c r="R605" s="13" t="n"/>
    </row>
    <row r="606">
      <c r="M606" s="2" t="n"/>
      <c r="P606" s="13" t="n"/>
      <c r="Q606" s="16" t="n"/>
      <c r="R606" s="13" t="n"/>
    </row>
    <row r="607">
      <c r="M607" s="2" t="n"/>
      <c r="P607" s="13" t="n"/>
      <c r="Q607" s="16" t="n"/>
      <c r="R607" s="13" t="n"/>
    </row>
    <row r="608">
      <c r="M608" s="2" t="n"/>
      <c r="P608" s="13" t="n"/>
      <c r="Q608" s="16" t="n"/>
      <c r="R608" s="13" t="n"/>
    </row>
    <row r="609">
      <c r="M609" s="2" t="n"/>
      <c r="P609" s="13" t="n"/>
      <c r="Q609" s="16" t="n"/>
      <c r="R609" s="13" t="n"/>
    </row>
    <row r="610">
      <c r="M610" s="2" t="n"/>
      <c r="P610" s="13" t="n"/>
      <c r="Q610" s="16" t="n"/>
      <c r="R610" s="13" t="n"/>
    </row>
    <row r="611">
      <c r="M611" s="2" t="n"/>
      <c r="P611" s="13" t="n"/>
      <c r="Q611" s="16" t="n"/>
      <c r="R611" s="13" t="n"/>
    </row>
    <row r="612">
      <c r="M612" s="2" t="n"/>
      <c r="P612" s="13" t="n"/>
      <c r="Q612" s="16" t="n"/>
      <c r="R612" s="13" t="n"/>
    </row>
    <row r="613">
      <c r="M613" s="2" t="n"/>
      <c r="P613" s="13" t="n"/>
      <c r="Q613" s="16" t="n"/>
      <c r="R613" s="13" t="n"/>
    </row>
    <row r="614">
      <c r="M614" s="2" t="n"/>
      <c r="P614" s="13" t="n"/>
      <c r="Q614" s="16" t="n"/>
      <c r="R614" s="13" t="n"/>
    </row>
    <row r="615">
      <c r="M615" s="2" t="n"/>
      <c r="P615" s="13" t="n"/>
      <c r="Q615" s="16" t="n"/>
      <c r="R615" s="13" t="n"/>
    </row>
    <row r="616">
      <c r="M616" s="2" t="n"/>
      <c r="P616" s="13" t="n"/>
      <c r="Q616" s="16" t="n"/>
      <c r="R616" s="13" t="n"/>
    </row>
    <row r="617">
      <c r="M617" s="2" t="n"/>
      <c r="P617" s="13" t="n"/>
      <c r="Q617" s="16" t="n"/>
      <c r="R617" s="13" t="n"/>
    </row>
    <row r="618">
      <c r="M618" s="2" t="n"/>
      <c r="P618" s="13" t="n"/>
      <c r="Q618" s="16" t="n"/>
      <c r="R618" s="13" t="n"/>
    </row>
    <row r="619">
      <c r="M619" s="2" t="n"/>
      <c r="P619" s="13" t="n"/>
      <c r="Q619" s="16" t="n"/>
      <c r="R619" s="13" t="n"/>
    </row>
    <row r="620">
      <c r="M620" s="2" t="n"/>
      <c r="P620" s="13" t="n"/>
      <c r="Q620" s="16" t="n"/>
      <c r="R620" s="13" t="n"/>
    </row>
    <row r="621">
      <c r="M621" s="2" t="n"/>
      <c r="P621" s="13" t="n"/>
      <c r="Q621" s="16" t="n"/>
      <c r="R621" s="13" t="n"/>
    </row>
    <row r="622">
      <c r="M622" s="2" t="n"/>
      <c r="P622" s="13" t="n"/>
      <c r="Q622" s="16" t="n"/>
      <c r="R622" s="13" t="n"/>
    </row>
    <row r="623">
      <c r="M623" s="2" t="n"/>
      <c r="P623" s="13" t="n"/>
      <c r="Q623" s="16" t="n"/>
      <c r="R623" s="13" t="n"/>
    </row>
    <row r="624">
      <c r="M624" s="2" t="n"/>
      <c r="P624" s="13" t="n"/>
      <c r="Q624" s="16" t="n"/>
      <c r="R624" s="13" t="n"/>
    </row>
    <row r="625">
      <c r="M625" s="2" t="n"/>
      <c r="P625" s="13" t="n"/>
      <c r="Q625" s="16" t="n"/>
      <c r="R625" s="13" t="n"/>
    </row>
    <row r="626">
      <c r="M626" s="2" t="n"/>
      <c r="P626" s="13" t="n"/>
      <c r="Q626" s="16" t="n"/>
      <c r="R626" s="13" t="n"/>
    </row>
    <row r="627">
      <c r="M627" s="2" t="n"/>
      <c r="P627" s="13" t="n"/>
      <c r="Q627" s="16" t="n"/>
      <c r="R627" s="13" t="n"/>
    </row>
    <row r="628">
      <c r="M628" s="2" t="n"/>
      <c r="P628" s="13" t="n"/>
      <c r="Q628" s="16" t="n"/>
      <c r="R628" s="13" t="n"/>
    </row>
    <row r="629">
      <c r="M629" s="2" t="n"/>
      <c r="P629" s="13" t="n"/>
      <c r="Q629" s="16" t="n"/>
      <c r="R629" s="13" t="n"/>
    </row>
    <row r="630">
      <c r="M630" s="2" t="n"/>
      <c r="P630" s="13" t="n"/>
      <c r="Q630" s="16" t="n"/>
      <c r="R630" s="13" t="n"/>
    </row>
    <row r="631">
      <c r="M631" s="2" t="n"/>
      <c r="P631" s="13" t="n"/>
      <c r="Q631" s="16" t="n"/>
      <c r="R631" s="13" t="n"/>
    </row>
    <row r="632">
      <c r="M632" s="2" t="n"/>
      <c r="P632" s="13" t="n"/>
      <c r="Q632" s="16" t="n"/>
      <c r="R632" s="13" t="n"/>
    </row>
    <row r="633">
      <c r="M633" s="2" t="n"/>
      <c r="P633" s="13" t="n"/>
      <c r="Q633" s="16" t="n"/>
      <c r="R633" s="13" t="n"/>
    </row>
    <row r="634">
      <c r="M634" s="2" t="n"/>
      <c r="P634" s="13" t="n"/>
      <c r="Q634" s="16" t="n"/>
      <c r="R634" s="13" t="n"/>
    </row>
    <row r="635">
      <c r="M635" s="2" t="n"/>
      <c r="P635" s="13" t="n"/>
      <c r="Q635" s="16" t="n"/>
      <c r="R635" s="13" t="n"/>
    </row>
    <row r="636">
      <c r="M636" s="2" t="n"/>
      <c r="P636" s="13" t="n"/>
      <c r="Q636" s="16" t="n"/>
      <c r="R636" s="13" t="n"/>
    </row>
    <row r="637">
      <c r="M637" s="2" t="n"/>
      <c r="P637" s="13" t="n"/>
      <c r="Q637" s="16" t="n"/>
      <c r="R637" s="13" t="n"/>
    </row>
    <row r="638">
      <c r="M638" s="2" t="n"/>
      <c r="P638" s="13" t="n"/>
      <c r="Q638" s="16" t="n"/>
      <c r="R638" s="13" t="n"/>
    </row>
    <row r="639">
      <c r="M639" s="2" t="n"/>
      <c r="P639" s="13" t="n"/>
      <c r="Q639" s="16" t="n"/>
      <c r="R639" s="13" t="n"/>
    </row>
    <row r="640">
      <c r="M640" s="2" t="n"/>
      <c r="P640" s="13" t="n"/>
      <c r="Q640" s="16" t="n"/>
      <c r="R640" s="13" t="n"/>
    </row>
    <row r="641">
      <c r="M641" s="2" t="n"/>
      <c r="P641" s="13" t="n"/>
      <c r="Q641" s="16" t="n"/>
      <c r="R641" s="13" t="n"/>
    </row>
    <row r="642">
      <c r="M642" s="2" t="n"/>
      <c r="P642" s="13" t="n"/>
      <c r="Q642" s="16" t="n"/>
      <c r="R642" s="13" t="n"/>
    </row>
    <row r="643">
      <c r="M643" s="2" t="n"/>
      <c r="P643" s="13" t="n"/>
      <c r="Q643" s="16" t="n"/>
      <c r="R643" s="13" t="n"/>
    </row>
    <row r="644">
      <c r="M644" s="2" t="n"/>
      <c r="P644" s="13" t="n"/>
      <c r="Q644" s="16" t="n"/>
      <c r="R644" s="13" t="n"/>
    </row>
    <row r="645">
      <c r="M645" s="2" t="n"/>
      <c r="P645" s="13" t="n"/>
      <c r="Q645" s="16" t="n"/>
      <c r="R645" s="13" t="n"/>
    </row>
    <row r="646">
      <c r="M646" s="2" t="n"/>
      <c r="P646" s="13" t="n"/>
      <c r="Q646" s="16" t="n"/>
      <c r="R646" s="13" t="n"/>
    </row>
    <row r="647">
      <c r="M647" s="2" t="n"/>
      <c r="P647" s="13" t="n"/>
      <c r="Q647" s="16" t="n"/>
      <c r="R647" s="13" t="n"/>
    </row>
    <row r="648">
      <c r="M648" s="2" t="n"/>
      <c r="P648" s="13" t="n"/>
      <c r="Q648" s="16" t="n"/>
      <c r="R648" s="13" t="n"/>
    </row>
    <row r="649">
      <c r="M649" s="2" t="n"/>
      <c r="P649" s="13" t="n"/>
      <c r="Q649" s="16" t="n"/>
      <c r="R649" s="13" t="n"/>
    </row>
    <row r="650">
      <c r="M650" s="2" t="n"/>
      <c r="P650" s="13" t="n"/>
      <c r="Q650" s="16" t="n"/>
      <c r="R650" s="13" t="n"/>
    </row>
    <row r="651">
      <c r="M651" s="2" t="n"/>
      <c r="P651" s="13" t="n"/>
      <c r="Q651" s="16" t="n"/>
      <c r="R651" s="13" t="n"/>
    </row>
    <row r="652">
      <c r="M652" s="2" t="n"/>
      <c r="P652" s="13" t="n"/>
      <c r="Q652" s="16" t="n"/>
      <c r="R652" s="13" t="n"/>
    </row>
    <row r="653">
      <c r="M653" s="2" t="n"/>
      <c r="P653" s="13" t="n"/>
      <c r="Q653" s="16" t="n"/>
      <c r="R653" s="13" t="n"/>
    </row>
    <row r="654">
      <c r="M654" s="2" t="n"/>
      <c r="P654" s="13" t="n"/>
      <c r="Q654" s="16" t="n"/>
      <c r="R654" s="13" t="n"/>
    </row>
    <row r="655">
      <c r="M655" s="2" t="n"/>
      <c r="P655" s="13" t="n"/>
      <c r="Q655" s="16" t="n"/>
      <c r="R655" s="13" t="n"/>
    </row>
    <row r="656">
      <c r="M656" s="2" t="n"/>
      <c r="P656" s="13" t="n"/>
      <c r="Q656" s="16" t="n"/>
      <c r="R656" s="13" t="n"/>
    </row>
    <row r="657">
      <c r="M657" s="2" t="n"/>
      <c r="P657" s="13" t="n"/>
      <c r="Q657" s="16" t="n"/>
      <c r="R657" s="13" t="n"/>
    </row>
    <row r="658">
      <c r="M658" s="2" t="n"/>
      <c r="P658" s="13" t="n"/>
      <c r="Q658" s="16" t="n"/>
      <c r="R658" s="13" t="n"/>
    </row>
    <row r="659">
      <c r="M659" s="2" t="n"/>
      <c r="P659" s="13" t="n"/>
      <c r="Q659" s="16" t="n"/>
      <c r="R659" s="13" t="n"/>
    </row>
    <row r="660">
      <c r="M660" s="2" t="n"/>
      <c r="P660" s="13" t="n"/>
      <c r="Q660" s="16" t="n"/>
      <c r="R660" s="13" t="n"/>
    </row>
    <row r="661">
      <c r="M661" s="2" t="n"/>
      <c r="P661" s="13" t="n"/>
      <c r="Q661" s="16" t="n"/>
      <c r="R661" s="13" t="n"/>
    </row>
    <row r="662">
      <c r="M662" s="2" t="n"/>
      <c r="P662" s="13" t="n"/>
      <c r="Q662" s="16" t="n"/>
      <c r="R662" s="13" t="n"/>
    </row>
    <row r="663">
      <c r="M663" s="2" t="n"/>
      <c r="P663" s="13" t="n"/>
      <c r="Q663" s="16" t="n"/>
      <c r="R663" s="13" t="n"/>
    </row>
    <row r="664">
      <c r="M664" s="2" t="n"/>
      <c r="P664" s="13" t="n"/>
      <c r="Q664" s="16" t="n"/>
      <c r="R664" s="13" t="n"/>
    </row>
    <row r="665">
      <c r="M665" s="2" t="n"/>
      <c r="P665" s="13" t="n"/>
      <c r="Q665" s="16" t="n"/>
      <c r="R665" s="13" t="n"/>
    </row>
    <row r="666">
      <c r="M666" s="2" t="n"/>
      <c r="P666" s="13" t="n"/>
      <c r="Q666" s="16" t="n"/>
      <c r="R666" s="13" t="n"/>
    </row>
    <row r="667">
      <c r="M667" s="2" t="n"/>
      <c r="P667" s="13" t="n"/>
      <c r="Q667" s="16" t="n"/>
      <c r="R667" s="13" t="n"/>
    </row>
    <row r="668">
      <c r="M668" s="2" t="n"/>
      <c r="P668" s="13" t="n"/>
      <c r="Q668" s="16" t="n"/>
      <c r="R668" s="13" t="n"/>
    </row>
    <row r="669">
      <c r="M669" s="2" t="n"/>
      <c r="P669" s="13" t="n"/>
      <c r="Q669" s="16" t="n"/>
      <c r="R669" s="13" t="n"/>
    </row>
    <row r="670">
      <c r="M670" s="2" t="n"/>
      <c r="P670" s="13" t="n"/>
      <c r="Q670" s="16" t="n"/>
      <c r="R670" s="13" t="n"/>
    </row>
    <row r="671">
      <c r="M671" s="2" t="n"/>
      <c r="P671" s="13" t="n"/>
      <c r="Q671" s="16" t="n"/>
      <c r="R671" s="13" t="n"/>
    </row>
    <row r="672">
      <c r="M672" s="2" t="n"/>
      <c r="P672" s="13" t="n"/>
      <c r="Q672" s="16" t="n"/>
      <c r="R672" s="13" t="n"/>
    </row>
    <row r="673">
      <c r="M673" s="2" t="n"/>
      <c r="P673" s="13" t="n"/>
      <c r="Q673" s="16" t="n"/>
      <c r="R673" s="13" t="n"/>
    </row>
    <row r="674">
      <c r="M674" s="2" t="n"/>
      <c r="P674" s="13" t="n"/>
      <c r="Q674" s="16" t="n"/>
      <c r="R674" s="13" t="n"/>
    </row>
    <row r="675">
      <c r="M675" s="2" t="n"/>
      <c r="P675" s="13" t="n"/>
      <c r="Q675" s="16" t="n"/>
      <c r="R675" s="13" t="n"/>
    </row>
    <row r="676">
      <c r="M676" s="2" t="n"/>
      <c r="P676" s="13" t="n"/>
      <c r="Q676" s="16" t="n"/>
      <c r="R676" s="13" t="n"/>
    </row>
    <row r="677">
      <c r="M677" s="2" t="n"/>
      <c r="P677" s="13" t="n"/>
      <c r="Q677" s="16" t="n"/>
      <c r="R677" s="13" t="n"/>
    </row>
    <row r="678">
      <c r="M678" s="2" t="n"/>
      <c r="P678" s="13" t="n"/>
      <c r="Q678" s="16" t="n"/>
      <c r="R678" s="13" t="n"/>
    </row>
    <row r="679">
      <c r="M679" s="2" t="n"/>
      <c r="P679" s="13" t="n"/>
      <c r="Q679" s="16" t="n"/>
      <c r="R679" s="13" t="n"/>
    </row>
    <row r="680">
      <c r="M680" s="2" t="n"/>
      <c r="P680" s="13" t="n"/>
      <c r="Q680" s="16" t="n"/>
      <c r="R680" s="13" t="n"/>
    </row>
    <row r="681">
      <c r="M681" s="2" t="n"/>
      <c r="P681" s="13" t="n"/>
      <c r="Q681" s="16" t="n"/>
      <c r="R681" s="13" t="n"/>
    </row>
    <row r="682">
      <c r="M682" s="2" t="n"/>
      <c r="P682" s="13" t="n"/>
      <c r="Q682" s="16" t="n"/>
      <c r="R682" s="13" t="n"/>
    </row>
    <row r="683">
      <c r="M683" s="2" t="n"/>
      <c r="P683" s="13" t="n"/>
      <c r="Q683" s="16" t="n"/>
      <c r="R683" s="13" t="n"/>
    </row>
    <row r="684">
      <c r="M684" s="2" t="n"/>
      <c r="P684" s="13" t="n"/>
      <c r="Q684" s="16" t="n"/>
      <c r="R684" s="13" t="n"/>
    </row>
    <row r="685">
      <c r="M685" s="2" t="n"/>
      <c r="P685" s="13" t="n"/>
      <c r="Q685" s="16" t="n"/>
      <c r="R685" s="13" t="n"/>
    </row>
    <row r="686">
      <c r="M686" s="2" t="n"/>
      <c r="P686" s="13" t="n"/>
      <c r="Q686" s="16" t="n"/>
      <c r="R686" s="13" t="n"/>
    </row>
    <row r="687">
      <c r="M687" s="2" t="n"/>
      <c r="P687" s="13" t="n"/>
      <c r="Q687" s="16" t="n"/>
      <c r="R687" s="13" t="n"/>
    </row>
    <row r="688">
      <c r="M688" s="2" t="n"/>
      <c r="P688" s="13" t="n"/>
      <c r="Q688" s="16" t="n"/>
      <c r="R688" s="13" t="n"/>
    </row>
    <row r="689">
      <c r="M689" s="2" t="n"/>
      <c r="P689" s="13" t="n"/>
      <c r="Q689" s="16" t="n"/>
      <c r="R689" s="13" t="n"/>
    </row>
    <row r="690">
      <c r="M690" s="2" t="n"/>
      <c r="P690" s="13" t="n"/>
      <c r="Q690" s="16" t="n"/>
      <c r="R690" s="13" t="n"/>
    </row>
    <row r="691">
      <c r="M691" s="2" t="n"/>
      <c r="P691" s="13" t="n"/>
      <c r="Q691" s="16" t="n"/>
      <c r="R691" s="13" t="n"/>
    </row>
    <row r="692">
      <c r="M692" s="2" t="n"/>
      <c r="P692" s="13" t="n"/>
      <c r="Q692" s="16" t="n"/>
      <c r="R692" s="13" t="n"/>
    </row>
    <row r="693">
      <c r="M693" s="2" t="n"/>
      <c r="P693" s="13" t="n"/>
      <c r="Q693" s="16" t="n"/>
      <c r="R693" s="13" t="n"/>
    </row>
    <row r="694">
      <c r="M694" s="2" t="n"/>
      <c r="P694" s="13" t="n"/>
      <c r="Q694" s="16" t="n"/>
      <c r="R694" s="13" t="n"/>
    </row>
    <row r="695">
      <c r="M695" s="2" t="n"/>
      <c r="P695" s="13" t="n"/>
      <c r="Q695" s="16" t="n"/>
      <c r="R695" s="13" t="n"/>
    </row>
    <row r="696">
      <c r="M696" s="2" t="n"/>
      <c r="P696" s="13" t="n"/>
      <c r="Q696" s="16" t="n"/>
      <c r="R696" s="13" t="n"/>
    </row>
    <row r="697">
      <c r="M697" s="2" t="n"/>
      <c r="P697" s="13" t="n"/>
      <c r="Q697" s="16" t="n"/>
      <c r="R697" s="13" t="n"/>
    </row>
    <row r="698">
      <c r="M698" s="2" t="n"/>
      <c r="P698" s="13" t="n"/>
      <c r="Q698" s="16" t="n"/>
      <c r="R698" s="13" t="n"/>
    </row>
    <row r="699">
      <c r="M699" s="2" t="n"/>
      <c r="P699" s="13" t="n"/>
      <c r="Q699" s="16" t="n"/>
      <c r="R699" s="13" t="n"/>
    </row>
    <row r="700">
      <c r="M700" s="2" t="n"/>
      <c r="P700" s="13" t="n"/>
      <c r="Q700" s="16" t="n"/>
      <c r="R700" s="13" t="n"/>
    </row>
    <row r="701">
      <c r="M701" s="2" t="n"/>
      <c r="P701" s="13" t="n"/>
      <c r="Q701" s="16" t="n"/>
      <c r="R701" s="13" t="n"/>
    </row>
    <row r="702">
      <c r="M702" s="2" t="n"/>
      <c r="P702" s="13" t="n"/>
      <c r="Q702" s="16" t="n"/>
      <c r="R702" s="13" t="n"/>
    </row>
    <row r="703">
      <c r="M703" s="2" t="n"/>
      <c r="P703" s="13" t="n"/>
      <c r="Q703" s="16" t="n"/>
      <c r="R703" s="13" t="n"/>
    </row>
    <row r="704">
      <c r="M704" s="2" t="n"/>
      <c r="P704" s="13" t="n"/>
      <c r="Q704" s="16" t="n"/>
      <c r="R704" s="13" t="n"/>
    </row>
    <row r="705">
      <c r="M705" s="2" t="n"/>
      <c r="P705" s="13" t="n"/>
      <c r="Q705" s="16" t="n"/>
      <c r="R705" s="13" t="n"/>
    </row>
    <row r="706">
      <c r="M706" s="2" t="n"/>
      <c r="P706" s="13" t="n"/>
      <c r="Q706" s="16" t="n"/>
      <c r="R706" s="13" t="n"/>
    </row>
    <row r="707">
      <c r="M707" s="2" t="n"/>
      <c r="P707" s="13" t="n"/>
      <c r="Q707" s="16" t="n"/>
      <c r="R707" s="13" t="n"/>
    </row>
    <row r="708">
      <c r="M708" s="2" t="n"/>
      <c r="P708" s="13" t="n"/>
      <c r="Q708" s="16" t="n"/>
      <c r="R708" s="13" t="n"/>
    </row>
    <row r="709">
      <c r="M709" s="2" t="n"/>
      <c r="P709" s="13" t="n"/>
      <c r="Q709" s="16" t="n"/>
      <c r="R709" s="13" t="n"/>
    </row>
    <row r="710">
      <c r="M710" s="2" t="n"/>
      <c r="P710" s="13" t="n"/>
      <c r="Q710" s="16" t="n"/>
      <c r="R710" s="13" t="n"/>
    </row>
    <row r="711">
      <c r="M711" s="2" t="n"/>
      <c r="P711" s="13" t="n"/>
      <c r="Q711" s="16" t="n"/>
      <c r="R711" s="13" t="n"/>
    </row>
    <row r="712">
      <c r="M712" s="2" t="n"/>
      <c r="P712" s="13" t="n"/>
      <c r="Q712" s="16" t="n"/>
      <c r="R712" s="13" t="n"/>
    </row>
    <row r="713">
      <c r="M713" s="2" t="n"/>
      <c r="P713" s="13" t="n"/>
      <c r="Q713" s="16" t="n"/>
      <c r="R713" s="13" t="n"/>
    </row>
    <row r="714">
      <c r="M714" s="2" t="n"/>
      <c r="P714" s="13" t="n"/>
      <c r="Q714" s="16" t="n"/>
      <c r="R714" s="13" t="n"/>
    </row>
    <row r="715">
      <c r="M715" s="2" t="n"/>
      <c r="P715" s="13" t="n"/>
      <c r="Q715" s="16" t="n"/>
      <c r="R715" s="13" t="n"/>
    </row>
    <row r="716">
      <c r="M716" s="2" t="n"/>
      <c r="P716" s="13" t="n"/>
      <c r="Q716" s="16" t="n"/>
      <c r="R716" s="13" t="n"/>
    </row>
    <row r="717">
      <c r="M717" s="2" t="n"/>
      <c r="P717" s="13" t="n"/>
      <c r="Q717" s="16" t="n"/>
      <c r="R717" s="13" t="n"/>
    </row>
    <row r="718">
      <c r="M718" s="2" t="n"/>
      <c r="P718" s="13" t="n"/>
      <c r="Q718" s="16" t="n"/>
      <c r="R718" s="13" t="n"/>
    </row>
    <row r="719">
      <c r="M719" s="2" t="n"/>
      <c r="P719" s="13" t="n"/>
      <c r="Q719" s="16" t="n"/>
      <c r="R719" s="13" t="n"/>
    </row>
    <row r="720">
      <c r="M720" s="2" t="n"/>
      <c r="P720" s="13" t="n"/>
      <c r="Q720" s="16" t="n"/>
      <c r="R720" s="13" t="n"/>
    </row>
    <row r="721">
      <c r="M721" s="2" t="n"/>
      <c r="P721" s="13" t="n"/>
      <c r="Q721" s="16" t="n"/>
      <c r="R721" s="13" t="n"/>
    </row>
    <row r="722">
      <c r="M722" s="2" t="n"/>
      <c r="P722" s="13" t="n"/>
      <c r="Q722" s="16" t="n"/>
      <c r="R722" s="13" t="n"/>
    </row>
    <row r="723">
      <c r="M723" s="2" t="n"/>
      <c r="P723" s="13" t="n"/>
      <c r="Q723" s="16" t="n"/>
      <c r="R723" s="13" t="n"/>
    </row>
    <row r="724">
      <c r="M724" s="2" t="n"/>
      <c r="P724" s="13" t="n"/>
      <c r="Q724" s="16" t="n"/>
      <c r="R724" s="13" t="n"/>
    </row>
    <row r="725">
      <c r="M725" s="2" t="n"/>
      <c r="P725" s="13" t="n"/>
      <c r="Q725" s="16" t="n"/>
      <c r="R725" s="13" t="n"/>
    </row>
    <row r="726">
      <c r="M726" s="2" t="n"/>
      <c r="P726" s="13" t="n"/>
      <c r="Q726" s="16" t="n"/>
      <c r="R726" s="13" t="n"/>
    </row>
    <row r="727">
      <c r="M727" s="2" t="n"/>
      <c r="P727" s="13" t="n"/>
      <c r="Q727" s="16" t="n"/>
      <c r="R727" s="13" t="n"/>
    </row>
    <row r="728">
      <c r="M728" s="2" t="n"/>
      <c r="P728" s="13" t="n"/>
      <c r="Q728" s="16" t="n"/>
      <c r="R728" s="13" t="n"/>
    </row>
    <row r="729">
      <c r="M729" s="2" t="n"/>
      <c r="P729" s="13" t="n"/>
      <c r="Q729" s="16" t="n"/>
      <c r="R729" s="13" t="n"/>
    </row>
    <row r="730">
      <c r="M730" s="2" t="n"/>
      <c r="P730" s="13" t="n"/>
      <c r="Q730" s="16" t="n"/>
      <c r="R730" s="13" t="n"/>
    </row>
    <row r="731">
      <c r="M731" s="2" t="n"/>
      <c r="P731" s="13" t="n"/>
      <c r="Q731" s="16" t="n"/>
      <c r="R731" s="13" t="n"/>
    </row>
    <row r="732">
      <c r="M732" s="2" t="n"/>
      <c r="P732" s="13" t="n"/>
      <c r="Q732" s="16" t="n"/>
      <c r="R732" s="13" t="n"/>
    </row>
    <row r="733">
      <c r="M733" s="2" t="n"/>
      <c r="P733" s="13" t="n"/>
      <c r="Q733" s="16" t="n"/>
      <c r="R733" s="13" t="n"/>
    </row>
    <row r="734">
      <c r="M734" s="2" t="n"/>
      <c r="P734" s="13" t="n"/>
      <c r="Q734" s="16" t="n"/>
      <c r="R734" s="13" t="n"/>
    </row>
    <row r="735">
      <c r="M735" s="2" t="n"/>
      <c r="P735" s="13" t="n"/>
      <c r="Q735" s="16" t="n"/>
      <c r="R735" s="13" t="n"/>
    </row>
    <row r="736">
      <c r="M736" s="2" t="n"/>
      <c r="P736" s="13" t="n"/>
      <c r="Q736" s="16" t="n"/>
      <c r="R736" s="13" t="n"/>
    </row>
    <row r="737">
      <c r="M737" s="2" t="n"/>
      <c r="P737" s="13" t="n"/>
      <c r="Q737" s="16" t="n"/>
      <c r="R737" s="13" t="n"/>
    </row>
    <row r="738">
      <c r="M738" s="2" t="n"/>
      <c r="P738" s="13" t="n"/>
      <c r="Q738" s="16" t="n"/>
      <c r="R738" s="13" t="n"/>
    </row>
    <row r="739">
      <c r="M739" s="2" t="n"/>
      <c r="P739" s="13" t="n"/>
      <c r="Q739" s="16" t="n"/>
      <c r="R739" s="13" t="n"/>
    </row>
    <row r="740">
      <c r="M740" s="2" t="n"/>
      <c r="P740" s="13" t="n"/>
      <c r="Q740" s="16" t="n"/>
      <c r="R740" s="13" t="n"/>
    </row>
    <row r="741">
      <c r="M741" s="2" t="n"/>
      <c r="P741" s="13" t="n"/>
      <c r="Q741" s="16" t="n"/>
      <c r="R741" s="13" t="n"/>
    </row>
    <row r="742">
      <c r="M742" s="2" t="n"/>
      <c r="P742" s="13" t="n"/>
      <c r="Q742" s="16" t="n"/>
      <c r="R742" s="13" t="n"/>
    </row>
    <row r="743">
      <c r="M743" s="2" t="n"/>
      <c r="P743" s="13" t="n"/>
      <c r="Q743" s="16" t="n"/>
      <c r="R743" s="13" t="n"/>
    </row>
    <row r="744">
      <c r="M744" s="2" t="n"/>
      <c r="P744" s="13" t="n"/>
      <c r="Q744" s="16" t="n"/>
      <c r="R744" s="13" t="n"/>
    </row>
    <row r="745">
      <c r="M745" s="2" t="n"/>
      <c r="P745" s="13" t="n"/>
      <c r="Q745" s="16" t="n"/>
      <c r="R745" s="13" t="n"/>
    </row>
    <row r="746">
      <c r="M746" s="2" t="n"/>
      <c r="P746" s="13" t="n"/>
      <c r="Q746" s="16" t="n"/>
      <c r="R746" s="13" t="n"/>
    </row>
    <row r="747">
      <c r="M747" s="2" t="n"/>
      <c r="P747" s="13" t="n"/>
      <c r="Q747" s="16" t="n"/>
      <c r="R747" s="13" t="n"/>
    </row>
    <row r="748">
      <c r="M748" s="2" t="n"/>
      <c r="P748" s="13" t="n"/>
      <c r="Q748" s="16" t="n"/>
      <c r="R748" s="13" t="n"/>
    </row>
    <row r="749">
      <c r="M749" s="2" t="n"/>
      <c r="P749" s="13" t="n"/>
      <c r="Q749" s="16" t="n"/>
      <c r="R749" s="13" t="n"/>
    </row>
    <row r="750">
      <c r="M750" s="2" t="n"/>
      <c r="P750" s="13" t="n"/>
      <c r="Q750" s="16" t="n"/>
      <c r="R750" s="13" t="n"/>
    </row>
    <row r="751">
      <c r="M751" s="2" t="n"/>
      <c r="P751" s="13" t="n"/>
      <c r="Q751" s="16" t="n"/>
      <c r="R751" s="13" t="n"/>
    </row>
    <row r="752">
      <c r="M752" s="2" t="n"/>
      <c r="P752" s="13" t="n"/>
      <c r="Q752" s="16" t="n"/>
      <c r="R752" s="13" t="n"/>
    </row>
    <row r="753">
      <c r="M753" s="2" t="n"/>
      <c r="P753" s="13" t="n"/>
      <c r="Q753" s="16" t="n"/>
      <c r="R753" s="13" t="n"/>
    </row>
    <row r="754">
      <c r="M754" s="2" t="n"/>
      <c r="P754" s="13" t="n"/>
      <c r="Q754" s="16" t="n"/>
      <c r="R754" s="13" t="n"/>
    </row>
    <row r="755">
      <c r="M755" s="2" t="n"/>
      <c r="P755" s="13" t="n"/>
      <c r="Q755" s="16" t="n"/>
      <c r="R755" s="13" t="n"/>
    </row>
    <row r="756">
      <c r="M756" s="2" t="n"/>
      <c r="P756" s="13" t="n"/>
      <c r="Q756" s="16" t="n"/>
      <c r="R756" s="13" t="n"/>
    </row>
    <row r="757">
      <c r="M757" s="2" t="n"/>
      <c r="P757" s="13" t="n"/>
      <c r="Q757" s="16" t="n"/>
      <c r="R757" s="13" t="n"/>
    </row>
    <row r="758">
      <c r="M758" s="2" t="n"/>
      <c r="P758" s="13" t="n"/>
      <c r="Q758" s="16" t="n"/>
      <c r="R758" s="13" t="n"/>
    </row>
    <row r="759">
      <c r="M759" s="2" t="n"/>
      <c r="P759" s="13" t="n"/>
      <c r="Q759" s="16" t="n"/>
      <c r="R759" s="13" t="n"/>
    </row>
    <row r="760">
      <c r="M760" s="2" t="n"/>
      <c r="P760" s="13" t="n"/>
      <c r="Q760" s="16" t="n"/>
      <c r="R760" s="13" t="n"/>
    </row>
    <row r="761">
      <c r="M761" s="2" t="n"/>
      <c r="P761" s="13" t="n"/>
      <c r="Q761" s="16" t="n"/>
      <c r="R761" s="13" t="n"/>
    </row>
    <row r="762">
      <c r="M762" s="2" t="n"/>
      <c r="P762" s="13" t="n"/>
      <c r="Q762" s="16" t="n"/>
      <c r="R762" s="13" t="n"/>
    </row>
    <row r="763">
      <c r="M763" s="2" t="n"/>
      <c r="P763" s="13" t="n"/>
      <c r="Q763" s="16" t="n"/>
      <c r="R763" s="13" t="n"/>
    </row>
    <row r="764">
      <c r="M764" s="2" t="n"/>
      <c r="P764" s="13" t="n"/>
      <c r="Q764" s="16" t="n"/>
      <c r="R764" s="13" t="n"/>
    </row>
    <row r="765">
      <c r="M765" s="2" t="n"/>
      <c r="P765" s="13" t="n"/>
      <c r="Q765" s="16" t="n"/>
      <c r="R765" s="13" t="n"/>
    </row>
    <row r="766">
      <c r="M766" s="2" t="n"/>
      <c r="P766" s="13" t="n"/>
      <c r="Q766" s="16" t="n"/>
      <c r="R766" s="13" t="n"/>
    </row>
    <row r="767">
      <c r="M767" s="2" t="n"/>
      <c r="P767" s="13" t="n"/>
      <c r="Q767" s="16" t="n"/>
      <c r="R767" s="13" t="n"/>
    </row>
    <row r="768">
      <c r="M768" s="2" t="n"/>
      <c r="P768" s="13" t="n"/>
      <c r="Q768" s="16" t="n"/>
      <c r="R768" s="13" t="n"/>
    </row>
    <row r="769">
      <c r="M769" s="2" t="n"/>
      <c r="P769" s="13" t="n"/>
      <c r="Q769" s="16" t="n"/>
      <c r="R769" s="13" t="n"/>
    </row>
    <row r="770">
      <c r="M770" s="2" t="n"/>
      <c r="P770" s="13" t="n"/>
      <c r="Q770" s="16" t="n"/>
      <c r="R770" s="13" t="n"/>
    </row>
    <row r="771">
      <c r="M771" s="2" t="n"/>
      <c r="P771" s="13" t="n"/>
      <c r="Q771" s="16" t="n"/>
      <c r="R771" s="13" t="n"/>
    </row>
    <row r="772">
      <c r="M772" s="2" t="n"/>
      <c r="P772" s="13" t="n"/>
      <c r="Q772" s="16" t="n"/>
      <c r="R772" s="13" t="n"/>
    </row>
    <row r="773">
      <c r="M773" s="2" t="n"/>
      <c r="P773" s="13" t="n"/>
      <c r="Q773" s="16" t="n"/>
      <c r="R773" s="13" t="n"/>
    </row>
    <row r="774">
      <c r="M774" s="2" t="n"/>
      <c r="P774" s="13" t="n"/>
      <c r="Q774" s="16" t="n"/>
      <c r="R774" s="13" t="n"/>
    </row>
    <row r="775">
      <c r="M775" s="2" t="n"/>
      <c r="P775" s="13" t="n"/>
      <c r="Q775" s="16" t="n"/>
      <c r="R775" s="13" t="n"/>
    </row>
    <row r="776">
      <c r="M776" s="2" t="n"/>
      <c r="P776" s="13" t="n"/>
      <c r="Q776" s="16" t="n"/>
      <c r="R776" s="13" t="n"/>
    </row>
    <row r="777">
      <c r="M777" s="2" t="n"/>
      <c r="P777" s="13" t="n"/>
      <c r="Q777" s="16" t="n"/>
      <c r="R777" s="13" t="n"/>
    </row>
    <row r="778">
      <c r="M778" s="2" t="n"/>
      <c r="P778" s="13" t="n"/>
      <c r="Q778" s="16" t="n"/>
      <c r="R778" s="13" t="n"/>
    </row>
    <row r="779">
      <c r="M779" s="2" t="n"/>
      <c r="P779" s="13" t="n"/>
      <c r="Q779" s="16" t="n"/>
      <c r="R779" s="13" t="n"/>
    </row>
    <row r="780">
      <c r="M780" s="2" t="n"/>
      <c r="P780" s="13" t="n"/>
      <c r="Q780" s="16" t="n"/>
      <c r="R780" s="13" t="n"/>
    </row>
    <row r="781">
      <c r="M781" s="2" t="n"/>
      <c r="P781" s="13" t="n"/>
      <c r="Q781" s="16" t="n"/>
      <c r="R781" s="13" t="n"/>
    </row>
    <row r="782">
      <c r="M782" s="2" t="n"/>
      <c r="P782" s="13" t="n"/>
      <c r="Q782" s="16" t="n"/>
      <c r="R782" s="13" t="n"/>
    </row>
    <row r="783">
      <c r="M783" s="2" t="n"/>
      <c r="P783" s="13" t="n"/>
      <c r="Q783" s="16" t="n"/>
      <c r="R783" s="13" t="n"/>
    </row>
    <row r="784">
      <c r="M784" s="2" t="n"/>
      <c r="P784" s="13" t="n"/>
      <c r="Q784" s="16" t="n"/>
      <c r="R784" s="13" t="n"/>
    </row>
    <row r="785">
      <c r="M785" s="2" t="n"/>
      <c r="P785" s="13" t="n"/>
      <c r="Q785" s="16" t="n"/>
      <c r="R785" s="13" t="n"/>
    </row>
    <row r="786">
      <c r="M786" s="2" t="n"/>
      <c r="P786" s="13" t="n"/>
      <c r="Q786" s="16" t="n"/>
      <c r="R786" s="13" t="n"/>
    </row>
    <row r="787">
      <c r="M787" s="2" t="n"/>
      <c r="P787" s="13" t="n"/>
      <c r="Q787" s="16" t="n"/>
      <c r="R787" s="13" t="n"/>
    </row>
    <row r="788">
      <c r="M788" s="2" t="n"/>
      <c r="P788" s="13" t="n"/>
      <c r="Q788" s="16" t="n"/>
      <c r="R788" s="13" t="n"/>
    </row>
    <row r="789">
      <c r="M789" s="2" t="n"/>
      <c r="P789" s="13" t="n"/>
      <c r="Q789" s="16" t="n"/>
      <c r="R789" s="13" t="n"/>
    </row>
    <row r="790">
      <c r="M790" s="2" t="n"/>
      <c r="P790" s="13" t="n"/>
      <c r="Q790" s="16" t="n"/>
      <c r="R790" s="13" t="n"/>
    </row>
    <row r="791">
      <c r="M791" s="2" t="n"/>
      <c r="P791" s="13" t="n"/>
      <c r="Q791" s="16" t="n"/>
      <c r="R791" s="13" t="n"/>
    </row>
    <row r="792">
      <c r="M792" s="2" t="n"/>
      <c r="P792" s="13" t="n"/>
      <c r="Q792" s="16" t="n"/>
      <c r="R792" s="13" t="n"/>
    </row>
    <row r="793">
      <c r="M793" s="2" t="n"/>
      <c r="P793" s="13" t="n"/>
      <c r="Q793" s="16" t="n"/>
      <c r="R793" s="13" t="n"/>
    </row>
    <row r="794">
      <c r="M794" s="2" t="n"/>
      <c r="P794" s="13" t="n"/>
      <c r="Q794" s="16" t="n"/>
      <c r="R794" s="13" t="n"/>
    </row>
    <row r="795">
      <c r="M795" s="2" t="n"/>
      <c r="P795" s="13" t="n"/>
      <c r="Q795" s="16" t="n"/>
      <c r="R795" s="13" t="n"/>
    </row>
    <row r="796">
      <c r="M796" s="2" t="n"/>
      <c r="P796" s="13" t="n"/>
      <c r="Q796" s="16" t="n"/>
      <c r="R796" s="13" t="n"/>
    </row>
    <row r="797">
      <c r="M797" s="2" t="n"/>
      <c r="P797" s="13" t="n"/>
      <c r="Q797" s="16" t="n"/>
      <c r="R797" s="13" t="n"/>
    </row>
    <row r="798">
      <c r="M798" s="2" t="n"/>
      <c r="P798" s="13" t="n"/>
      <c r="Q798" s="16" t="n"/>
      <c r="R798" s="13" t="n"/>
    </row>
    <row r="799">
      <c r="M799" s="2" t="n"/>
      <c r="P799" s="13" t="n"/>
      <c r="Q799" s="16" t="n"/>
      <c r="R799" s="13" t="n"/>
    </row>
    <row r="800">
      <c r="M800" s="2" t="n"/>
      <c r="P800" s="13" t="n"/>
      <c r="Q800" s="16" t="n"/>
      <c r="R800" s="13" t="n"/>
    </row>
    <row r="801">
      <c r="M801" s="2" t="n"/>
      <c r="P801" s="13" t="n"/>
      <c r="Q801" s="16" t="n"/>
      <c r="R801" s="13" t="n"/>
    </row>
    <row r="802">
      <c r="M802" s="2" t="n"/>
      <c r="P802" s="13" t="n"/>
      <c r="Q802" s="16" t="n"/>
      <c r="R802" s="13" t="n"/>
    </row>
    <row r="803">
      <c r="M803" s="2" t="n"/>
      <c r="P803" s="13" t="n"/>
      <c r="Q803" s="16" t="n"/>
      <c r="R803" s="13" t="n"/>
    </row>
    <row r="804">
      <c r="M804" s="2" t="n"/>
      <c r="P804" s="13" t="n"/>
      <c r="Q804" s="16" t="n"/>
      <c r="R804" s="13" t="n"/>
    </row>
    <row r="805">
      <c r="M805" s="2" t="n"/>
      <c r="P805" s="13" t="n"/>
      <c r="Q805" s="16" t="n"/>
      <c r="R805" s="13" t="n"/>
    </row>
    <row r="806">
      <c r="M806" s="2" t="n"/>
      <c r="P806" s="13" t="n"/>
      <c r="Q806" s="16" t="n"/>
      <c r="R806" s="13" t="n"/>
    </row>
    <row r="807">
      <c r="M807" s="2" t="n"/>
      <c r="P807" s="13" t="n"/>
      <c r="Q807" s="16" t="n"/>
      <c r="R807" s="13" t="n"/>
    </row>
    <row r="808">
      <c r="M808" s="2" t="n"/>
      <c r="P808" s="13" t="n"/>
      <c r="Q808" s="16" t="n"/>
      <c r="R808" s="13" t="n"/>
    </row>
    <row r="809">
      <c r="M809" s="2" t="n"/>
      <c r="P809" s="13" t="n"/>
      <c r="Q809" s="16" t="n"/>
      <c r="R809" s="13" t="n"/>
    </row>
    <row r="810">
      <c r="M810" s="2" t="n"/>
      <c r="P810" s="13" t="n"/>
      <c r="Q810" s="16" t="n"/>
      <c r="R810" s="13" t="n"/>
    </row>
    <row r="811">
      <c r="M811" s="2" t="n"/>
      <c r="P811" s="13" t="n"/>
      <c r="Q811" s="16" t="n"/>
      <c r="R811" s="13" t="n"/>
    </row>
    <row r="812">
      <c r="M812" s="2" t="n"/>
      <c r="P812" s="13" t="n"/>
      <c r="Q812" s="16" t="n"/>
      <c r="R812" s="13" t="n"/>
    </row>
    <row r="813">
      <c r="M813" s="2" t="n"/>
      <c r="P813" s="13" t="n"/>
      <c r="Q813" s="16" t="n"/>
      <c r="R813" s="13" t="n"/>
    </row>
    <row r="814">
      <c r="M814" s="2" t="n"/>
      <c r="P814" s="13" t="n"/>
      <c r="Q814" s="16" t="n"/>
      <c r="R814" s="13" t="n"/>
    </row>
    <row r="815">
      <c r="M815" s="2" t="n"/>
      <c r="P815" s="13" t="n"/>
      <c r="Q815" s="16" t="n"/>
      <c r="R815" s="13" t="n"/>
    </row>
    <row r="816">
      <c r="M816" s="2" t="n"/>
      <c r="P816" s="13" t="n"/>
      <c r="Q816" s="16" t="n"/>
      <c r="R816" s="13" t="n"/>
    </row>
    <row r="817">
      <c r="M817" s="2" t="n"/>
      <c r="P817" s="13" t="n"/>
      <c r="Q817" s="16" t="n"/>
      <c r="R817" s="13" t="n"/>
    </row>
    <row r="818">
      <c r="M818" s="2" t="n"/>
      <c r="P818" s="13" t="n"/>
      <c r="Q818" s="16" t="n"/>
      <c r="R818" s="13" t="n"/>
    </row>
    <row r="819">
      <c r="M819" s="2" t="n"/>
      <c r="P819" s="13" t="n"/>
      <c r="Q819" s="16" t="n"/>
      <c r="R819" s="13" t="n"/>
    </row>
    <row r="820">
      <c r="M820" s="2" t="n"/>
      <c r="P820" s="13" t="n"/>
      <c r="Q820" s="16" t="n"/>
      <c r="R820" s="13" t="n"/>
    </row>
    <row r="821">
      <c r="M821" s="2" t="n"/>
      <c r="P821" s="13" t="n"/>
      <c r="Q821" s="16" t="n"/>
      <c r="R821" s="13" t="n"/>
    </row>
    <row r="822">
      <c r="M822" s="2" t="n"/>
      <c r="P822" s="13" t="n"/>
      <c r="Q822" s="16" t="n"/>
      <c r="R822" s="13" t="n"/>
    </row>
    <row r="823">
      <c r="M823" s="2" t="n"/>
      <c r="P823" s="13" t="n"/>
      <c r="Q823" s="16" t="n"/>
      <c r="R823" s="13" t="n"/>
    </row>
    <row r="824">
      <c r="M824" s="2" t="n"/>
      <c r="P824" s="13" t="n"/>
      <c r="Q824" s="16" t="n"/>
      <c r="R824" s="13" t="n"/>
    </row>
    <row r="825">
      <c r="M825" s="2" t="n"/>
      <c r="P825" s="13" t="n"/>
      <c r="Q825" s="16" t="n"/>
      <c r="R825" s="13" t="n"/>
    </row>
    <row r="826">
      <c r="M826" s="2" t="n"/>
      <c r="P826" s="13" t="n"/>
      <c r="Q826" s="16" t="n"/>
      <c r="R826" s="13" t="n"/>
    </row>
    <row r="827">
      <c r="M827" s="2" t="n"/>
      <c r="P827" s="13" t="n"/>
      <c r="Q827" s="16" t="n"/>
      <c r="R827" s="13" t="n"/>
    </row>
    <row r="828">
      <c r="M828" s="2" t="n"/>
      <c r="P828" s="13" t="n"/>
      <c r="Q828" s="16" t="n"/>
      <c r="R828" s="13" t="n"/>
    </row>
    <row r="829">
      <c r="M829" s="2" t="n"/>
      <c r="P829" s="13" t="n"/>
      <c r="Q829" s="16" t="n"/>
      <c r="R829" s="13" t="n"/>
    </row>
    <row r="830">
      <c r="M830" s="2" t="n"/>
      <c r="P830" s="13" t="n"/>
      <c r="Q830" s="16" t="n"/>
      <c r="R830" s="13" t="n"/>
    </row>
    <row r="831">
      <c r="M831" s="2" t="n"/>
      <c r="P831" s="13" t="n"/>
      <c r="Q831" s="16" t="n"/>
      <c r="R831" s="13" t="n"/>
    </row>
    <row r="832">
      <c r="M832" s="2" t="n"/>
      <c r="P832" s="13" t="n"/>
      <c r="Q832" s="16" t="n"/>
      <c r="R832" s="13" t="n"/>
    </row>
    <row r="833">
      <c r="M833" s="2" t="n"/>
      <c r="P833" s="13" t="n"/>
      <c r="Q833" s="16" t="n"/>
      <c r="R833" s="13" t="n"/>
    </row>
    <row r="834">
      <c r="M834" s="2" t="n"/>
      <c r="P834" s="13" t="n"/>
      <c r="Q834" s="16" t="n"/>
      <c r="R834" s="13" t="n"/>
    </row>
    <row r="835">
      <c r="M835" s="2" t="n"/>
      <c r="P835" s="13" t="n"/>
      <c r="Q835" s="16" t="n"/>
      <c r="R835" s="13" t="n"/>
    </row>
    <row r="836">
      <c r="M836" s="2" t="n"/>
      <c r="P836" s="13" t="n"/>
      <c r="Q836" s="16" t="n"/>
      <c r="R836" s="13" t="n"/>
    </row>
    <row r="837">
      <c r="M837" s="2" t="n"/>
      <c r="P837" s="13" t="n"/>
      <c r="Q837" s="16" t="n"/>
      <c r="R837" s="13" t="n"/>
    </row>
    <row r="838">
      <c r="M838" s="2" t="n"/>
      <c r="P838" s="13" t="n"/>
      <c r="Q838" s="16" t="n"/>
      <c r="R838" s="13" t="n"/>
    </row>
    <row r="839">
      <c r="M839" s="2" t="n"/>
      <c r="P839" s="13" t="n"/>
      <c r="Q839" s="16" t="n"/>
      <c r="R839" s="13" t="n"/>
    </row>
    <row r="840">
      <c r="M840" s="2" t="n"/>
      <c r="P840" s="13" t="n"/>
      <c r="Q840" s="16" t="n"/>
      <c r="R840" s="13" t="n"/>
    </row>
    <row r="841">
      <c r="M841" s="2" t="n"/>
      <c r="P841" s="13" t="n"/>
      <c r="Q841" s="16" t="n"/>
      <c r="R841" s="13" t="n"/>
    </row>
    <row r="842">
      <c r="M842" s="2" t="n"/>
      <c r="P842" s="13" t="n"/>
      <c r="Q842" s="16" t="n"/>
      <c r="R842" s="13" t="n"/>
    </row>
    <row r="843">
      <c r="M843" s="2" t="n"/>
      <c r="P843" s="13" t="n"/>
      <c r="Q843" s="16" t="n"/>
      <c r="R843" s="13" t="n"/>
    </row>
    <row r="844">
      <c r="M844" s="2" t="n"/>
      <c r="P844" s="13" t="n"/>
      <c r="Q844" s="16" t="n"/>
      <c r="R844" s="13" t="n"/>
    </row>
    <row r="845">
      <c r="M845" s="2" t="n"/>
      <c r="P845" s="13" t="n"/>
      <c r="Q845" s="16" t="n"/>
      <c r="R845" s="13" t="n"/>
    </row>
    <row r="846">
      <c r="M846" s="2" t="n"/>
      <c r="P846" s="13" t="n"/>
      <c r="Q846" s="16" t="n"/>
      <c r="R846" s="13" t="n"/>
    </row>
    <row r="847">
      <c r="M847" s="2" t="n"/>
      <c r="P847" s="13" t="n"/>
      <c r="Q847" s="16" t="n"/>
      <c r="R847" s="13" t="n"/>
    </row>
    <row r="848">
      <c r="M848" s="2" t="n"/>
      <c r="P848" s="13" t="n"/>
      <c r="Q848" s="16" t="n"/>
      <c r="R848" s="13" t="n"/>
    </row>
    <row r="849">
      <c r="M849" s="2" t="n"/>
      <c r="P849" s="13" t="n"/>
      <c r="Q849" s="16" t="n"/>
      <c r="R849" s="13" t="n"/>
    </row>
    <row r="850">
      <c r="M850" s="2" t="n"/>
      <c r="P850" s="13" t="n"/>
      <c r="Q850" s="16" t="n"/>
      <c r="R850" s="13" t="n"/>
    </row>
    <row r="851">
      <c r="M851" s="2" t="n"/>
      <c r="P851" s="13" t="n"/>
      <c r="Q851" s="16" t="n"/>
      <c r="R851" s="13" t="n"/>
    </row>
    <row r="852">
      <c r="M852" s="2" t="n"/>
      <c r="P852" s="13" t="n"/>
      <c r="Q852" s="16" t="n"/>
      <c r="R852" s="13" t="n"/>
    </row>
    <row r="853">
      <c r="M853" s="2" t="n"/>
      <c r="P853" s="13" t="n"/>
      <c r="Q853" s="16" t="n"/>
      <c r="R853" s="13" t="n"/>
    </row>
    <row r="854">
      <c r="M854" s="2" t="n"/>
      <c r="P854" s="13" t="n"/>
      <c r="Q854" s="16" t="n"/>
      <c r="R854" s="13" t="n"/>
    </row>
    <row r="855">
      <c r="M855" s="2" t="n"/>
      <c r="P855" s="13" t="n"/>
      <c r="Q855" s="16" t="n"/>
      <c r="R855" s="13" t="n"/>
    </row>
    <row r="856">
      <c r="M856" s="2" t="n"/>
      <c r="P856" s="13" t="n"/>
      <c r="Q856" s="16" t="n"/>
      <c r="R856" s="13" t="n"/>
    </row>
    <row r="857">
      <c r="M857" s="2" t="n"/>
      <c r="P857" s="13" t="n"/>
      <c r="Q857" s="16" t="n"/>
      <c r="R857" s="13" t="n"/>
    </row>
    <row r="858">
      <c r="M858" s="2" t="n"/>
      <c r="P858" s="13" t="n"/>
      <c r="Q858" s="16" t="n"/>
      <c r="R858" s="13" t="n"/>
    </row>
    <row r="859">
      <c r="M859" s="2" t="n"/>
      <c r="P859" s="13" t="n"/>
      <c r="Q859" s="16" t="n"/>
      <c r="R859" s="13" t="n"/>
    </row>
    <row r="860">
      <c r="M860" s="2" t="n"/>
      <c r="P860" s="13" t="n"/>
      <c r="Q860" s="16" t="n"/>
      <c r="R860" s="13" t="n"/>
    </row>
    <row r="861">
      <c r="M861" s="2" t="n"/>
      <c r="P861" s="13" t="n"/>
      <c r="Q861" s="16" t="n"/>
      <c r="R861" s="13" t="n"/>
    </row>
    <row r="862">
      <c r="M862" s="2" t="n"/>
      <c r="P862" s="13" t="n"/>
      <c r="Q862" s="16" t="n"/>
      <c r="R862" s="13" t="n"/>
    </row>
    <row r="863">
      <c r="M863" s="2" t="n"/>
      <c r="P863" s="13" t="n"/>
      <c r="Q863" s="16" t="n"/>
      <c r="R863" s="13" t="n"/>
    </row>
    <row r="864">
      <c r="M864" s="2" t="n"/>
      <c r="P864" s="13" t="n"/>
      <c r="Q864" s="16" t="n"/>
      <c r="R864" s="13" t="n"/>
    </row>
    <row r="865">
      <c r="M865" s="2" t="n"/>
      <c r="P865" s="13" t="n"/>
      <c r="Q865" s="16" t="n"/>
      <c r="R865" s="13" t="n"/>
    </row>
    <row r="866">
      <c r="M866" s="2" t="n"/>
      <c r="P866" s="13" t="n"/>
      <c r="Q866" s="16" t="n"/>
      <c r="R866" s="13" t="n"/>
    </row>
    <row r="867">
      <c r="M867" s="2" t="n"/>
      <c r="P867" s="13" t="n"/>
      <c r="Q867" s="16" t="n"/>
      <c r="R867" s="13" t="n"/>
    </row>
    <row r="868">
      <c r="M868" s="2" t="n"/>
      <c r="P868" s="13" t="n"/>
      <c r="Q868" s="16" t="n"/>
      <c r="R868" s="13" t="n"/>
    </row>
    <row r="869">
      <c r="M869" s="2" t="n"/>
      <c r="P869" s="13" t="n"/>
      <c r="Q869" s="16" t="n"/>
      <c r="R869" s="13" t="n"/>
    </row>
    <row r="870">
      <c r="M870" s="2" t="n"/>
      <c r="P870" s="13" t="n"/>
      <c r="Q870" s="16" t="n"/>
      <c r="R870" s="13" t="n"/>
    </row>
    <row r="871">
      <c r="M871" s="2" t="n"/>
      <c r="P871" s="13" t="n"/>
      <c r="Q871" s="16" t="n"/>
      <c r="R871" s="13" t="n"/>
    </row>
    <row r="872">
      <c r="M872" s="2" t="n"/>
      <c r="P872" s="13" t="n"/>
      <c r="Q872" s="16" t="n"/>
      <c r="R872" s="13" t="n"/>
    </row>
    <row r="873">
      <c r="M873" s="2" t="n"/>
      <c r="P873" s="13" t="n"/>
      <c r="Q873" s="16" t="n"/>
      <c r="R873" s="13" t="n"/>
    </row>
    <row r="874">
      <c r="M874" s="2" t="n"/>
      <c r="P874" s="13" t="n"/>
      <c r="Q874" s="16" t="n"/>
      <c r="R874" s="13" t="n"/>
    </row>
    <row r="875">
      <c r="M875" s="2" t="n"/>
      <c r="P875" s="13" t="n"/>
      <c r="Q875" s="16" t="n"/>
      <c r="R875" s="13" t="n"/>
    </row>
    <row r="876">
      <c r="M876" s="2" t="n"/>
      <c r="P876" s="13" t="n"/>
      <c r="Q876" s="16" t="n"/>
      <c r="R876" s="13" t="n"/>
    </row>
    <row r="877">
      <c r="M877" s="2" t="n"/>
      <c r="P877" s="13" t="n"/>
      <c r="Q877" s="16" t="n"/>
      <c r="R877" s="13" t="n"/>
    </row>
    <row r="878">
      <c r="M878" s="2" t="n"/>
      <c r="P878" s="13" t="n"/>
      <c r="Q878" s="16" t="n"/>
      <c r="R878" s="13" t="n"/>
    </row>
    <row r="879">
      <c r="M879" s="2" t="n"/>
      <c r="P879" s="13" t="n"/>
      <c r="Q879" s="16" t="n"/>
      <c r="R879" s="13" t="n"/>
    </row>
    <row r="880">
      <c r="M880" s="2" t="n"/>
      <c r="P880" s="13" t="n"/>
      <c r="Q880" s="16" t="n"/>
      <c r="R880" s="13" t="n"/>
    </row>
    <row r="881">
      <c r="M881" s="2" t="n"/>
      <c r="P881" s="13" t="n"/>
      <c r="Q881" s="16" t="n"/>
      <c r="R881" s="13" t="n"/>
    </row>
    <row r="882">
      <c r="M882" s="2" t="n"/>
      <c r="P882" s="13" t="n"/>
      <c r="Q882" s="16" t="n"/>
      <c r="R882" s="13" t="n"/>
    </row>
    <row r="883">
      <c r="M883" s="2" t="n"/>
      <c r="P883" s="13" t="n"/>
      <c r="Q883" s="16" t="n"/>
      <c r="R883" s="13" t="n"/>
    </row>
    <row r="884">
      <c r="M884" s="2" t="n"/>
      <c r="P884" s="13" t="n"/>
      <c r="Q884" s="16" t="n"/>
      <c r="R884" s="13" t="n"/>
    </row>
    <row r="885">
      <c r="M885" s="2" t="n"/>
      <c r="P885" s="13" t="n"/>
      <c r="Q885" s="16" t="n"/>
      <c r="R885" s="13" t="n"/>
    </row>
    <row r="886">
      <c r="M886" s="2" t="n"/>
      <c r="P886" s="13" t="n"/>
      <c r="Q886" s="16" t="n"/>
      <c r="R886" s="13" t="n"/>
    </row>
    <row r="887">
      <c r="M887" s="2" t="n"/>
      <c r="P887" s="13" t="n"/>
      <c r="Q887" s="16" t="n"/>
      <c r="R887" s="13" t="n"/>
    </row>
    <row r="888">
      <c r="M888" s="2" t="n"/>
      <c r="P888" s="13" t="n"/>
      <c r="Q888" s="16" t="n"/>
      <c r="R888" s="13" t="n"/>
    </row>
    <row r="889">
      <c r="M889" s="2" t="n"/>
      <c r="P889" s="13" t="n"/>
      <c r="Q889" s="16" t="n"/>
      <c r="R889" s="13" t="n"/>
    </row>
    <row r="890">
      <c r="M890" s="2" t="n"/>
      <c r="P890" s="13" t="n"/>
      <c r="Q890" s="16" t="n"/>
      <c r="R890" s="13" t="n"/>
    </row>
    <row r="891">
      <c r="M891" s="2" t="n"/>
      <c r="P891" s="13" t="n"/>
      <c r="Q891" s="16" t="n"/>
      <c r="R891" s="13" t="n"/>
    </row>
    <row r="892">
      <c r="M892" s="2" t="n"/>
      <c r="P892" s="13" t="n"/>
      <c r="Q892" s="16" t="n"/>
      <c r="R892" s="13" t="n"/>
    </row>
    <row r="893">
      <c r="M893" s="2" t="n"/>
      <c r="P893" s="13" t="n"/>
      <c r="Q893" s="16" t="n"/>
      <c r="R893" s="13" t="n"/>
    </row>
    <row r="894">
      <c r="M894" s="2" t="n"/>
      <c r="P894" s="13" t="n"/>
      <c r="Q894" s="16" t="n"/>
      <c r="R894" s="13" t="n"/>
    </row>
    <row r="895">
      <c r="M895" s="2" t="n"/>
      <c r="P895" s="13" t="n"/>
      <c r="Q895" s="16" t="n"/>
      <c r="R895" s="13" t="n"/>
    </row>
    <row r="896">
      <c r="M896" s="2" t="n"/>
      <c r="P896" s="13" t="n"/>
      <c r="Q896" s="16" t="n"/>
      <c r="R896" s="13" t="n"/>
    </row>
    <row r="897">
      <c r="M897" s="2" t="n"/>
      <c r="P897" s="13" t="n"/>
      <c r="Q897" s="16" t="n"/>
      <c r="R897" s="13" t="n"/>
    </row>
    <row r="898">
      <c r="M898" s="2" t="n"/>
      <c r="P898" s="13" t="n"/>
      <c r="Q898" s="16" t="n"/>
      <c r="R898" s="13" t="n"/>
    </row>
    <row r="899">
      <c r="M899" s="2" t="n"/>
      <c r="P899" s="13" t="n"/>
      <c r="Q899" s="16" t="n"/>
      <c r="R899" s="13" t="n"/>
    </row>
    <row r="900">
      <c r="M900" s="2" t="n"/>
      <c r="P900" s="13" t="n"/>
      <c r="Q900" s="16" t="n"/>
      <c r="R900" s="13" t="n"/>
    </row>
    <row r="901">
      <c r="M901" s="2" t="n"/>
      <c r="P901" s="13" t="n"/>
      <c r="Q901" s="16" t="n"/>
      <c r="R901" s="13" t="n"/>
    </row>
    <row r="902">
      <c r="M902" s="2" t="n"/>
      <c r="P902" s="13" t="n"/>
      <c r="Q902" s="16" t="n"/>
      <c r="R902" s="13" t="n"/>
    </row>
    <row r="903">
      <c r="M903" s="2" t="n"/>
      <c r="P903" s="13" t="n"/>
      <c r="Q903" s="16" t="n"/>
      <c r="R903" s="13" t="n"/>
    </row>
    <row r="904">
      <c r="M904" s="2" t="n"/>
      <c r="P904" s="13" t="n"/>
      <c r="Q904" s="16" t="n"/>
      <c r="R904" s="13" t="n"/>
    </row>
    <row r="905">
      <c r="M905" s="2" t="n"/>
      <c r="P905" s="13" t="n"/>
      <c r="Q905" s="16" t="n"/>
      <c r="R905" s="13" t="n"/>
    </row>
    <row r="906">
      <c r="M906" s="2" t="n"/>
      <c r="P906" s="13" t="n"/>
      <c r="Q906" s="16" t="n"/>
      <c r="R906" s="13" t="n"/>
    </row>
    <row r="907">
      <c r="M907" s="2" t="n"/>
      <c r="P907" s="13" t="n"/>
      <c r="Q907" s="16" t="n"/>
      <c r="R907" s="13" t="n"/>
    </row>
    <row r="908">
      <c r="M908" s="2" t="n"/>
      <c r="P908" s="13" t="n"/>
      <c r="Q908" s="16" t="n"/>
      <c r="R908" s="13" t="n"/>
    </row>
    <row r="909">
      <c r="M909" s="2" t="n"/>
      <c r="P909" s="13" t="n"/>
      <c r="Q909" s="16" t="n"/>
      <c r="R909" s="13" t="n"/>
    </row>
    <row r="910">
      <c r="M910" s="2" t="n"/>
      <c r="P910" s="13" t="n"/>
      <c r="Q910" s="16" t="n"/>
      <c r="R910" s="13" t="n"/>
    </row>
    <row r="911">
      <c r="M911" s="2" t="n"/>
      <c r="P911" s="13" t="n"/>
      <c r="Q911" s="16" t="n"/>
      <c r="R911" s="13" t="n"/>
    </row>
    <row r="912">
      <c r="M912" s="2" t="n"/>
      <c r="P912" s="13" t="n"/>
      <c r="Q912" s="16" t="n"/>
      <c r="R912" s="13" t="n"/>
    </row>
    <row r="913">
      <c r="M913" s="2" t="n"/>
      <c r="P913" s="13" t="n"/>
      <c r="Q913" s="16" t="n"/>
      <c r="R913" s="13" t="n"/>
    </row>
    <row r="914">
      <c r="M914" s="2" t="n"/>
      <c r="P914" s="13" t="n"/>
      <c r="Q914" s="16" t="n"/>
      <c r="R914" s="13" t="n"/>
    </row>
    <row r="915">
      <c r="M915" s="2" t="n"/>
      <c r="P915" s="13" t="n"/>
      <c r="Q915" s="16" t="n"/>
      <c r="R915" s="13" t="n"/>
    </row>
    <row r="916">
      <c r="M916" s="2" t="n"/>
      <c r="P916" s="13" t="n"/>
      <c r="Q916" s="16" t="n"/>
      <c r="R916" s="13" t="n"/>
    </row>
    <row r="917">
      <c r="M917" s="2" t="n"/>
      <c r="P917" s="13" t="n"/>
      <c r="Q917" s="16" t="n"/>
      <c r="R917" s="13" t="n"/>
    </row>
    <row r="918">
      <c r="M918" s="2" t="n"/>
      <c r="P918" s="13" t="n"/>
      <c r="Q918" s="16" t="n"/>
      <c r="R918" s="13" t="n"/>
    </row>
    <row r="919">
      <c r="M919" s="2" t="n"/>
      <c r="P919" s="13" t="n"/>
      <c r="Q919" s="16" t="n"/>
      <c r="R919" s="13" t="n"/>
    </row>
    <row r="920">
      <c r="M920" s="2" t="n"/>
      <c r="P920" s="13" t="n"/>
      <c r="Q920" s="16" t="n"/>
      <c r="R920" s="13" t="n"/>
    </row>
    <row r="921">
      <c r="M921" s="2" t="n"/>
      <c r="P921" s="13" t="n"/>
      <c r="Q921" s="16" t="n"/>
      <c r="R921" s="13" t="n"/>
    </row>
    <row r="922">
      <c r="M922" s="2" t="n"/>
      <c r="P922" s="13" t="n"/>
      <c r="Q922" s="16" t="n"/>
      <c r="R922" s="13" t="n"/>
    </row>
    <row r="923">
      <c r="M923" s="2" t="n"/>
      <c r="P923" s="13" t="n"/>
      <c r="Q923" s="16" t="n"/>
      <c r="R923" s="13" t="n"/>
    </row>
    <row r="924">
      <c r="M924" s="2" t="n"/>
      <c r="P924" s="13" t="n"/>
      <c r="Q924" s="16" t="n"/>
      <c r="R924" s="13" t="n"/>
    </row>
    <row r="925">
      <c r="M925" s="2" t="n"/>
      <c r="P925" s="13" t="n"/>
      <c r="Q925" s="16" t="n"/>
      <c r="R925" s="13" t="n"/>
    </row>
    <row r="926">
      <c r="M926" s="2" t="n"/>
      <c r="P926" s="13" t="n"/>
      <c r="Q926" s="16" t="n"/>
      <c r="R926" s="13" t="n"/>
    </row>
    <row r="927">
      <c r="M927" s="2" t="n"/>
      <c r="P927" s="13" t="n"/>
      <c r="Q927" s="16" t="n"/>
      <c r="R927" s="13" t="n"/>
    </row>
    <row r="928">
      <c r="M928" s="2" t="n"/>
      <c r="P928" s="13" t="n"/>
      <c r="Q928" s="16" t="n"/>
      <c r="R928" s="13" t="n"/>
    </row>
    <row r="929">
      <c r="M929" s="2" t="n"/>
      <c r="P929" s="13" t="n"/>
      <c r="Q929" s="16" t="n"/>
      <c r="R929" s="13" t="n"/>
    </row>
    <row r="930">
      <c r="M930" s="2" t="n"/>
      <c r="P930" s="13" t="n"/>
      <c r="Q930" s="16" t="n"/>
      <c r="R930" s="13" t="n"/>
    </row>
    <row r="931">
      <c r="M931" s="2" t="n"/>
      <c r="P931" s="13" t="n"/>
      <c r="Q931" s="16" t="n"/>
      <c r="R931" s="13" t="n"/>
    </row>
    <row r="932">
      <c r="M932" s="2" t="n"/>
      <c r="P932" s="13" t="n"/>
      <c r="Q932" s="16" t="n"/>
      <c r="R932" s="13" t="n"/>
    </row>
    <row r="933">
      <c r="M933" s="2" t="n"/>
      <c r="P933" s="13" t="n"/>
      <c r="Q933" s="16" t="n"/>
      <c r="R933" s="13" t="n"/>
    </row>
    <row r="934">
      <c r="M934" s="2" t="n"/>
      <c r="P934" s="13" t="n"/>
      <c r="Q934" s="16" t="n"/>
      <c r="R934" s="13" t="n"/>
    </row>
    <row r="935">
      <c r="M935" s="2" t="n"/>
      <c r="P935" s="13" t="n"/>
      <c r="Q935" s="16" t="n"/>
      <c r="R935" s="13" t="n"/>
    </row>
    <row r="936">
      <c r="M936" s="2" t="n"/>
      <c r="P936" s="13" t="n"/>
      <c r="Q936" s="16" t="n"/>
      <c r="R936" s="13" t="n"/>
    </row>
    <row r="937">
      <c r="M937" s="2" t="n"/>
      <c r="P937" s="13" t="n"/>
      <c r="Q937" s="16" t="n"/>
      <c r="R937" s="13" t="n"/>
    </row>
    <row r="938">
      <c r="M938" s="2" t="n"/>
      <c r="P938" s="13" t="n"/>
      <c r="Q938" s="16" t="n"/>
      <c r="R938" s="13" t="n"/>
    </row>
    <row r="939">
      <c r="M939" s="2" t="n"/>
      <c r="P939" s="13" t="n"/>
      <c r="Q939" s="16" t="n"/>
      <c r="R939" s="13" t="n"/>
    </row>
    <row r="940">
      <c r="M940" s="2" t="n"/>
      <c r="P940" s="13" t="n"/>
      <c r="Q940" s="16" t="n"/>
      <c r="R940" s="13" t="n"/>
    </row>
    <row r="941">
      <c r="M941" s="2" t="n"/>
      <c r="P941" s="13" t="n"/>
      <c r="Q941" s="16" t="n"/>
      <c r="R941" s="13" t="n"/>
    </row>
    <row r="942">
      <c r="M942" s="2" t="n"/>
      <c r="P942" s="13" t="n"/>
      <c r="Q942" s="16" t="n"/>
      <c r="R942" s="13" t="n"/>
    </row>
    <row r="943">
      <c r="M943" s="2" t="n"/>
      <c r="P943" s="13" t="n"/>
      <c r="Q943" s="16" t="n"/>
      <c r="R943" s="13" t="n"/>
    </row>
    <row r="944">
      <c r="M944" s="2" t="n"/>
      <c r="P944" s="13" t="n"/>
      <c r="Q944" s="16" t="n"/>
      <c r="R944" s="13" t="n"/>
    </row>
    <row r="945">
      <c r="M945" s="2" t="n"/>
      <c r="P945" s="13" t="n"/>
      <c r="Q945" s="16" t="n"/>
      <c r="R945" s="13" t="n"/>
    </row>
    <row r="946">
      <c r="M946" s="2" t="n"/>
      <c r="P946" s="13" t="n"/>
      <c r="Q946" s="16" t="n"/>
      <c r="R946" s="13" t="n"/>
    </row>
    <row r="947">
      <c r="M947" s="2" t="n"/>
      <c r="P947" s="13" t="n"/>
      <c r="Q947" s="16" t="n"/>
      <c r="R947" s="13" t="n"/>
    </row>
    <row r="948">
      <c r="M948" s="2" t="n"/>
      <c r="P948" s="13" t="n"/>
      <c r="Q948" s="16" t="n"/>
      <c r="R948" s="13" t="n"/>
    </row>
    <row r="949">
      <c r="M949" s="2" t="n"/>
      <c r="P949" s="13" t="n"/>
      <c r="Q949" s="16" t="n"/>
      <c r="R949" s="13" t="n"/>
    </row>
    <row r="950">
      <c r="M950" s="2" t="n"/>
      <c r="P950" s="13" t="n"/>
      <c r="Q950" s="16" t="n"/>
      <c r="R950" s="13" t="n"/>
    </row>
    <row r="951">
      <c r="M951" s="2" t="n"/>
      <c r="P951" s="13" t="n"/>
      <c r="Q951" s="16" t="n"/>
      <c r="R951" s="13" t="n"/>
    </row>
    <row r="952">
      <c r="M952" s="2" t="n"/>
      <c r="P952" s="13" t="n"/>
      <c r="Q952" s="16" t="n"/>
      <c r="R952" s="13" t="n"/>
    </row>
    <row r="953">
      <c r="M953" s="2" t="n"/>
      <c r="P953" s="13" t="n"/>
      <c r="Q953" s="16" t="n"/>
      <c r="R953" s="13" t="n"/>
    </row>
    <row r="954">
      <c r="M954" s="2" t="n"/>
      <c r="P954" s="13" t="n"/>
      <c r="Q954" s="16" t="n"/>
      <c r="R954" s="13" t="n"/>
    </row>
    <row r="955">
      <c r="M955" s="2" t="n"/>
      <c r="P955" s="13" t="n"/>
      <c r="Q955" s="16" t="n"/>
      <c r="R955" s="13" t="n"/>
    </row>
    <row r="956">
      <c r="M956" s="2" t="n"/>
      <c r="P956" s="13" t="n"/>
      <c r="Q956" s="16" t="n"/>
      <c r="R956" s="13" t="n"/>
    </row>
    <row r="957">
      <c r="M957" s="2" t="n"/>
      <c r="P957" s="13" t="n"/>
      <c r="Q957" s="16" t="n"/>
      <c r="R957" s="13" t="n"/>
    </row>
    <row r="958">
      <c r="M958" s="2" t="n"/>
      <c r="P958" s="13" t="n"/>
      <c r="Q958" s="16" t="n"/>
      <c r="R958" s="13" t="n"/>
    </row>
    <row r="959">
      <c r="M959" s="2" t="n"/>
      <c r="P959" s="13" t="n"/>
      <c r="Q959" s="16" t="n"/>
      <c r="R959" s="13" t="n"/>
    </row>
    <row r="960">
      <c r="M960" s="2" t="n"/>
      <c r="P960" s="13" t="n"/>
      <c r="Q960" s="16" t="n"/>
      <c r="R960" s="13" t="n"/>
    </row>
    <row r="961">
      <c r="M961" s="2" t="n"/>
      <c r="P961" s="13" t="n"/>
      <c r="Q961" s="16" t="n"/>
      <c r="R961" s="13" t="n"/>
    </row>
    <row r="962">
      <c r="M962" s="2" t="n"/>
      <c r="P962" s="13" t="n"/>
      <c r="Q962" s="16" t="n"/>
      <c r="R962" s="13" t="n"/>
    </row>
    <row r="963">
      <c r="M963" s="2" t="n"/>
      <c r="P963" s="13" t="n"/>
      <c r="Q963" s="16" t="n"/>
      <c r="R963" s="13" t="n"/>
    </row>
    <row r="964">
      <c r="M964" s="2" t="n"/>
      <c r="P964" s="13" t="n"/>
      <c r="Q964" s="16" t="n"/>
      <c r="R964" s="13" t="n"/>
    </row>
    <row r="965">
      <c r="M965" s="2" t="n"/>
      <c r="P965" s="13" t="n"/>
      <c r="Q965" s="16" t="n"/>
      <c r="R965" s="13" t="n"/>
    </row>
    <row r="966">
      <c r="M966" s="2" t="n"/>
      <c r="P966" s="13" t="n"/>
      <c r="Q966" s="16" t="n"/>
      <c r="R966" s="13" t="n"/>
    </row>
    <row r="967">
      <c r="M967" s="2" t="n"/>
      <c r="P967" s="13" t="n"/>
      <c r="Q967" s="16" t="n"/>
      <c r="R967" s="13" t="n"/>
    </row>
    <row r="968">
      <c r="M968" s="2" t="n"/>
      <c r="P968" s="13" t="n"/>
      <c r="Q968" s="16" t="n"/>
      <c r="R968" s="13" t="n"/>
    </row>
    <row r="969">
      <c r="M969" s="2" t="n"/>
      <c r="P969" s="13" t="n"/>
      <c r="Q969" s="16" t="n"/>
      <c r="R969" s="13" t="n"/>
    </row>
    <row r="970">
      <c r="M970" s="2" t="n"/>
      <c r="P970" s="13" t="n"/>
      <c r="Q970" s="16" t="n"/>
      <c r="R970" s="13" t="n"/>
    </row>
    <row r="971">
      <c r="M971" s="2" t="n"/>
      <c r="P971" s="13" t="n"/>
      <c r="Q971" s="16" t="n"/>
      <c r="R971" s="13" t="n"/>
    </row>
    <row r="972">
      <c r="M972" s="2" t="n"/>
      <c r="P972" s="13" t="n"/>
      <c r="Q972" s="16" t="n"/>
      <c r="R972" s="13" t="n"/>
    </row>
    <row r="973">
      <c r="M973" s="2" t="n"/>
      <c r="P973" s="13" t="n"/>
      <c r="Q973" s="16" t="n"/>
      <c r="R973" s="13" t="n"/>
    </row>
    <row r="974">
      <c r="M974" s="2" t="n"/>
      <c r="P974" s="13" t="n"/>
      <c r="Q974" s="16" t="n"/>
      <c r="R974" s="13" t="n"/>
    </row>
    <row r="975">
      <c r="M975" s="2" t="n"/>
      <c r="P975" s="13" t="n"/>
      <c r="Q975" s="16" t="n"/>
      <c r="R975" s="13" t="n"/>
    </row>
    <row r="976">
      <c r="M976" s="2" t="n"/>
      <c r="P976" s="13" t="n"/>
      <c r="Q976" s="16" t="n"/>
      <c r="R976" s="13" t="n"/>
    </row>
    <row r="977">
      <c r="M977" s="2" t="n"/>
      <c r="P977" s="13" t="n"/>
      <c r="Q977" s="16" t="n"/>
      <c r="R977" s="13" t="n"/>
    </row>
    <row r="978">
      <c r="M978" s="2" t="n"/>
      <c r="P978" s="13" t="n"/>
      <c r="Q978" s="16" t="n"/>
      <c r="R978" s="13" t="n"/>
    </row>
    <row r="979">
      <c r="M979" s="2" t="n"/>
      <c r="P979" s="13" t="n"/>
      <c r="Q979" s="16" t="n"/>
      <c r="R979" s="13" t="n"/>
    </row>
    <row r="980">
      <c r="M980" s="2" t="n"/>
      <c r="P980" s="13" t="n"/>
      <c r="Q980" s="16" t="n"/>
      <c r="R980" s="13" t="n"/>
    </row>
    <row r="981">
      <c r="M981" s="2" t="n"/>
      <c r="P981" s="13" t="n"/>
      <c r="Q981" s="16" t="n"/>
      <c r="R981" s="13" t="n"/>
    </row>
    <row r="982">
      <c r="M982" s="2" t="n"/>
      <c r="P982" s="13" t="n"/>
      <c r="Q982" s="16" t="n"/>
      <c r="R982" s="13" t="n"/>
    </row>
    <row r="983">
      <c r="M983" s="2" t="n"/>
      <c r="P983" s="13" t="n"/>
      <c r="Q983" s="16" t="n"/>
      <c r="R983" s="13" t="n"/>
    </row>
    <row r="984">
      <c r="M984" s="2" t="n"/>
      <c r="P984" s="13" t="n"/>
      <c r="Q984" s="16" t="n"/>
      <c r="R984" s="13" t="n"/>
    </row>
    <row r="985">
      <c r="M985" s="2" t="n"/>
      <c r="P985" s="13" t="n"/>
      <c r="Q985" s="16" t="n"/>
      <c r="R985" s="13" t="n"/>
    </row>
    <row r="986">
      <c r="M986" s="2" t="n"/>
      <c r="P986" s="13" t="n"/>
      <c r="Q986" s="16" t="n"/>
      <c r="R986" s="13" t="n"/>
    </row>
    <row r="987">
      <c r="M987" s="2" t="n"/>
      <c r="P987" s="13" t="n"/>
      <c r="Q987" s="16" t="n"/>
      <c r="R987" s="13" t="n"/>
    </row>
    <row r="988">
      <c r="M988" s="2" t="n"/>
      <c r="P988" s="13" t="n"/>
      <c r="Q988" s="16" t="n"/>
      <c r="R988" s="13" t="n"/>
    </row>
    <row r="989">
      <c r="M989" s="2" t="n"/>
      <c r="P989" s="13" t="n"/>
      <c r="Q989" s="16" t="n"/>
      <c r="R989" s="13" t="n"/>
    </row>
    <row r="990">
      <c r="M990" s="2" t="n"/>
      <c r="P990" s="13" t="n"/>
      <c r="Q990" s="16" t="n"/>
      <c r="R990" s="13" t="n"/>
    </row>
    <row r="991">
      <c r="M991" s="2" t="n"/>
      <c r="P991" s="13" t="n"/>
      <c r="Q991" s="16" t="n"/>
      <c r="R991" s="13" t="n"/>
    </row>
    <row r="992">
      <c r="M992" s="2" t="n"/>
      <c r="P992" s="13" t="n"/>
      <c r="Q992" s="16" t="n"/>
      <c r="R992" s="13" t="n"/>
    </row>
    <row r="993">
      <c r="M993" s="2" t="n"/>
      <c r="P993" s="13" t="n"/>
      <c r="Q993" s="16" t="n"/>
      <c r="R993" s="13" t="n"/>
    </row>
    <row r="994">
      <c r="M994" s="2" t="n"/>
      <c r="P994" s="13" t="n"/>
      <c r="Q994" s="16" t="n"/>
      <c r="R994" s="13" t="n"/>
    </row>
    <row r="995">
      <c r="M995" s="2" t="n"/>
      <c r="P995" s="13" t="n"/>
      <c r="Q995" s="16" t="n"/>
      <c r="R995" s="13" t="n"/>
    </row>
    <row r="996">
      <c r="M996" s="2" t="n"/>
      <c r="P996" s="13" t="n"/>
      <c r="Q996" s="16" t="n"/>
      <c r="R996" s="13" t="n"/>
    </row>
    <row r="997">
      <c r="M997" s="2" t="n"/>
      <c r="P997" s="13" t="n"/>
      <c r="Q997" s="16" t="n"/>
      <c r="R997" s="13" t="n"/>
    </row>
    <row r="998">
      <c r="M998" s="2" t="n"/>
      <c r="P998" s="13" t="n"/>
      <c r="Q998" s="16" t="n"/>
      <c r="R998" s="13" t="n"/>
    </row>
    <row r="999">
      <c r="M999" s="2" t="n"/>
      <c r="P999" s="13" t="n"/>
      <c r="Q999" s="16" t="n"/>
      <c r="R999" s="13" t="n"/>
    </row>
    <row r="1000">
      <c r="M1000" s="2" t="n"/>
      <c r="P1000" s="13" t="n"/>
      <c r="Q1000" s="16" t="n"/>
      <c r="R1000" s="13" t="n"/>
    </row>
    <row r="1001">
      <c r="M1001" s="2" t="n"/>
      <c r="P1001" s="13" t="n"/>
      <c r="Q1001" s="16" t="n"/>
      <c r="R1001" s="13" t="n"/>
    </row>
    <row r="1002">
      <c r="M1002" s="2" t="n"/>
      <c r="P1002" s="13" t="n"/>
      <c r="Q1002" s="16" t="n"/>
      <c r="R1002" s="13" t="n"/>
    </row>
    <row r="1003">
      <c r="M1003" s="2" t="n"/>
      <c r="P1003" s="13" t="n"/>
      <c r="Q1003" s="16" t="n"/>
      <c r="R1003" s="13" t="n"/>
    </row>
    <row r="1004">
      <c r="M1004" s="2" t="n"/>
      <c r="P1004" s="13" t="n"/>
      <c r="Q1004" s="16" t="n"/>
      <c r="R1004" s="13" t="n"/>
    </row>
    <row r="1005">
      <c r="M1005" s="2" t="n"/>
      <c r="P1005" s="13" t="n"/>
      <c r="Q1005" s="16" t="n"/>
      <c r="R1005" s="13" t="n"/>
    </row>
    <row r="1006">
      <c r="M1006" s="2" t="n"/>
      <c r="P1006" s="13" t="n"/>
      <c r="Q1006" s="16" t="n"/>
      <c r="R1006" s="13" t="n"/>
    </row>
    <row r="1007">
      <c r="M1007" s="2" t="n"/>
      <c r="P1007" s="13" t="n"/>
      <c r="Q1007" s="16" t="n"/>
      <c r="R1007" s="13" t="n"/>
    </row>
    <row r="1008">
      <c r="M1008" s="2" t="n"/>
      <c r="P1008" s="13" t="n"/>
      <c r="Q1008" s="16" t="n"/>
      <c r="R1008" s="13" t="n"/>
    </row>
    <row r="1009">
      <c r="M1009" s="2" t="n"/>
      <c r="P1009" s="13" t="n"/>
      <c r="Q1009" s="16" t="n"/>
      <c r="R1009" s="13" t="n"/>
    </row>
    <row r="1010">
      <c r="M1010" s="2" t="n"/>
      <c r="P1010" s="13" t="n"/>
      <c r="Q1010" s="16" t="n"/>
      <c r="R1010" s="13" t="n"/>
    </row>
    <row r="1011">
      <c r="M1011" s="2" t="n"/>
      <c r="P1011" s="13" t="n"/>
      <c r="Q1011" s="16" t="n"/>
      <c r="R1011" s="13" t="n"/>
    </row>
    <row r="1012">
      <c r="M1012" s="2" t="n"/>
      <c r="P1012" s="13" t="n"/>
      <c r="Q1012" s="16" t="n"/>
      <c r="R1012" s="13" t="n"/>
    </row>
    <row r="1013">
      <c r="M1013" s="2" t="n"/>
      <c r="P1013" s="13" t="n"/>
      <c r="Q1013" s="16" t="n"/>
      <c r="R1013" s="13" t="n"/>
    </row>
    <row r="1014">
      <c r="M1014" s="2" t="n"/>
      <c r="P1014" s="13" t="n"/>
      <c r="Q1014" s="16" t="n"/>
      <c r="R1014" s="13" t="n"/>
    </row>
    <row r="1015">
      <c r="M1015" s="2" t="n"/>
      <c r="P1015" s="13" t="n"/>
      <c r="Q1015" s="16" t="n"/>
      <c r="R1015" s="13" t="n"/>
    </row>
    <row r="1016">
      <c r="M1016" s="2" t="n"/>
      <c r="P1016" s="13" t="n"/>
      <c r="Q1016" s="16" t="n"/>
      <c r="R1016" s="13" t="n"/>
    </row>
    <row r="1017">
      <c r="M1017" s="2" t="n"/>
      <c r="P1017" s="13" t="n"/>
      <c r="Q1017" s="16" t="n"/>
      <c r="R1017" s="13" t="n"/>
    </row>
    <row r="1018">
      <c r="M1018" s="2" t="n"/>
      <c r="P1018" s="13" t="n"/>
      <c r="Q1018" s="16" t="n"/>
      <c r="R1018" s="13" t="n"/>
    </row>
    <row r="1019">
      <c r="M1019" s="2" t="n"/>
      <c r="P1019" s="13" t="n"/>
      <c r="Q1019" s="16" t="n"/>
      <c r="R1019" s="13" t="n"/>
    </row>
    <row r="1020">
      <c r="M1020" s="2" t="n"/>
      <c r="P1020" s="13" t="n"/>
      <c r="Q1020" s="16" t="n"/>
      <c r="R1020" s="13" t="n"/>
    </row>
    <row r="1021">
      <c r="M1021" s="2" t="n"/>
      <c r="P1021" s="13" t="n"/>
      <c r="Q1021" s="16" t="n"/>
      <c r="R1021" s="13" t="n"/>
    </row>
    <row r="1022">
      <c r="M1022" s="2" t="n"/>
      <c r="P1022" s="13" t="n"/>
      <c r="Q1022" s="16" t="n"/>
      <c r="R1022" s="13" t="n"/>
    </row>
    <row r="1023">
      <c r="M1023" s="2" t="n"/>
      <c r="P1023" s="13" t="n"/>
      <c r="Q1023" s="16" t="n"/>
      <c r="R1023" s="13" t="n"/>
    </row>
    <row r="1024">
      <c r="M1024" s="2" t="n"/>
      <c r="P1024" s="13" t="n"/>
      <c r="Q1024" s="16" t="n"/>
      <c r="R1024" s="13" t="n"/>
    </row>
    <row r="1025">
      <c r="M1025" s="2" t="n"/>
      <c r="P1025" s="13" t="n"/>
      <c r="Q1025" s="16" t="n"/>
      <c r="R1025" s="13" t="n"/>
    </row>
    <row r="1026">
      <c r="M1026" s="2" t="n"/>
      <c r="P1026" s="13" t="n"/>
      <c r="Q1026" s="16" t="n"/>
      <c r="R1026" s="13" t="n"/>
    </row>
    <row r="1027">
      <c r="M1027" s="2" t="n"/>
      <c r="P1027" s="13" t="n"/>
      <c r="Q1027" s="16" t="n"/>
      <c r="R1027" s="13" t="n"/>
    </row>
    <row r="1028">
      <c r="M1028" s="2" t="n"/>
      <c r="P1028" s="13" t="n"/>
      <c r="Q1028" s="16" t="n"/>
      <c r="R1028" s="13" t="n"/>
    </row>
    <row r="1029">
      <c r="M1029" s="2" t="n"/>
      <c r="P1029" s="13" t="n"/>
      <c r="Q1029" s="16" t="n"/>
      <c r="R1029" s="13" t="n"/>
    </row>
    <row r="1030">
      <c r="M1030" s="2" t="n"/>
      <c r="P1030" s="13" t="n"/>
      <c r="Q1030" s="16" t="n"/>
      <c r="R1030" s="13" t="n"/>
    </row>
    <row r="1031">
      <c r="M1031" s="2" t="n"/>
      <c r="P1031" s="13" t="n"/>
      <c r="Q1031" s="16" t="n"/>
      <c r="R1031" s="13" t="n"/>
    </row>
    <row r="1032">
      <c r="M1032" s="2" t="n"/>
      <c r="P1032" s="13" t="n"/>
      <c r="Q1032" s="16" t="n"/>
      <c r="R1032" s="13" t="n"/>
    </row>
    <row r="1033">
      <c r="M1033" s="2" t="n"/>
      <c r="P1033" s="13" t="n"/>
      <c r="Q1033" s="16" t="n"/>
      <c r="R1033" s="13" t="n"/>
    </row>
    <row r="1034">
      <c r="M1034" s="2" t="n"/>
      <c r="P1034" s="13" t="n"/>
      <c r="Q1034" s="16" t="n"/>
      <c r="R1034" s="13" t="n"/>
    </row>
    <row r="1035">
      <c r="M1035" s="2" t="n"/>
      <c r="P1035" s="13" t="n"/>
      <c r="Q1035" s="16" t="n"/>
      <c r="R1035" s="13" t="n"/>
    </row>
    <row r="1036">
      <c r="M1036" s="2" t="n"/>
      <c r="P1036" s="13" t="n"/>
      <c r="Q1036" s="16" t="n"/>
      <c r="R1036" s="13" t="n"/>
    </row>
    <row r="1037">
      <c r="M1037" s="2" t="n"/>
      <c r="P1037" s="13" t="n"/>
      <c r="Q1037" s="16" t="n"/>
      <c r="R1037" s="13" t="n"/>
    </row>
    <row r="1038">
      <c r="M1038" s="2" t="n"/>
      <c r="P1038" s="13" t="n"/>
      <c r="Q1038" s="16" t="n"/>
      <c r="R1038" s="13" t="n"/>
    </row>
    <row r="1039">
      <c r="M1039" s="2" t="n"/>
      <c r="P1039" s="13" t="n"/>
      <c r="Q1039" s="16" t="n"/>
      <c r="R1039" s="13" t="n"/>
    </row>
    <row r="1040">
      <c r="M1040" s="2" t="n"/>
      <c r="P1040" s="13" t="n"/>
      <c r="Q1040" s="16" t="n"/>
      <c r="R1040" s="13" t="n"/>
    </row>
    <row r="1041">
      <c r="M1041" s="2" t="n"/>
      <c r="P1041" s="13" t="n"/>
      <c r="Q1041" s="16" t="n"/>
      <c r="R1041" s="13" t="n"/>
    </row>
    <row r="1042">
      <c r="M1042" s="2" t="n"/>
      <c r="P1042" s="13" t="n"/>
      <c r="Q1042" s="16" t="n"/>
      <c r="R1042" s="13" t="n"/>
    </row>
    <row r="1043">
      <c r="M1043" s="2" t="n"/>
      <c r="P1043" s="13" t="n"/>
      <c r="Q1043" s="16" t="n"/>
      <c r="R1043" s="13" t="n"/>
    </row>
    <row r="1044">
      <c r="M1044" s="2" t="n"/>
      <c r="P1044" s="13" t="n"/>
      <c r="Q1044" s="16" t="n"/>
      <c r="R1044" s="13" t="n"/>
    </row>
    <row r="1045">
      <c r="M1045" s="2" t="n"/>
      <c r="P1045" s="13" t="n"/>
      <c r="Q1045" s="16" t="n"/>
      <c r="R1045" s="13" t="n"/>
    </row>
    <row r="1046">
      <c r="M1046" s="2" t="n"/>
      <c r="P1046" s="13" t="n"/>
      <c r="Q1046" s="16" t="n"/>
      <c r="R1046" s="13" t="n"/>
    </row>
    <row r="1047">
      <c r="M1047" s="2" t="n"/>
      <c r="P1047" s="13" t="n"/>
      <c r="Q1047" s="16" t="n"/>
      <c r="R1047" s="13" t="n"/>
    </row>
    <row r="1048">
      <c r="M1048" s="2" t="n"/>
      <c r="P1048" s="13" t="n"/>
      <c r="Q1048" s="16" t="n"/>
      <c r="R1048" s="13" t="n"/>
    </row>
    <row r="1049">
      <c r="M1049" s="2" t="n"/>
      <c r="P1049" s="13" t="n"/>
      <c r="Q1049" s="16" t="n"/>
      <c r="R1049" s="13" t="n"/>
    </row>
    <row r="1050">
      <c r="M1050" s="2" t="n"/>
      <c r="P1050" s="13" t="n"/>
      <c r="Q1050" s="16" t="n"/>
      <c r="R1050" s="13" t="n"/>
    </row>
    <row r="1051">
      <c r="M1051" s="2" t="n"/>
      <c r="P1051" s="13" t="n"/>
      <c r="Q1051" s="16" t="n"/>
      <c r="R1051" s="13" t="n"/>
    </row>
    <row r="1052">
      <c r="M1052" s="2" t="n"/>
      <c r="P1052" s="13" t="n"/>
      <c r="Q1052" s="16" t="n"/>
      <c r="R1052" s="13" t="n"/>
    </row>
    <row r="1053">
      <c r="M1053" s="2" t="n"/>
      <c r="P1053" s="13" t="n"/>
      <c r="Q1053" s="16" t="n"/>
      <c r="R1053" s="13" t="n"/>
    </row>
    <row r="1054">
      <c r="M1054" s="2" t="n"/>
      <c r="P1054" s="13" t="n"/>
      <c r="Q1054" s="16" t="n"/>
      <c r="R1054" s="13" t="n"/>
    </row>
    <row r="1055">
      <c r="M1055" s="2" t="n"/>
      <c r="P1055" s="13" t="n"/>
      <c r="Q1055" s="16" t="n"/>
      <c r="R1055" s="13" t="n"/>
    </row>
    <row r="1056">
      <c r="M1056" s="2" t="n"/>
      <c r="P1056" s="13" t="n"/>
      <c r="Q1056" s="16" t="n"/>
      <c r="R1056" s="13" t="n"/>
    </row>
    <row r="1057">
      <c r="M1057" s="2" t="n"/>
      <c r="P1057" s="13" t="n"/>
      <c r="Q1057" s="16" t="n"/>
      <c r="R1057" s="13" t="n"/>
    </row>
    <row r="1058">
      <c r="M1058" s="2" t="n"/>
      <c r="P1058" s="13" t="n"/>
      <c r="Q1058" s="16" t="n"/>
      <c r="R1058" s="13" t="n"/>
    </row>
    <row r="1059">
      <c r="M1059" s="2" t="n"/>
      <c r="P1059" s="13" t="n"/>
      <c r="Q1059" s="16" t="n"/>
      <c r="R1059" s="13" t="n"/>
    </row>
    <row r="1060">
      <c r="M1060" s="2" t="n"/>
      <c r="P1060" s="13" t="n"/>
      <c r="Q1060" s="16" t="n"/>
      <c r="R1060" s="13" t="n"/>
    </row>
    <row r="1061">
      <c r="M1061" s="2" t="n"/>
      <c r="P1061" s="13" t="n"/>
      <c r="Q1061" s="16" t="n"/>
      <c r="R1061" s="13" t="n"/>
    </row>
    <row r="1062">
      <c r="M1062" s="2" t="n"/>
      <c r="P1062" s="13" t="n"/>
      <c r="Q1062" s="16" t="n"/>
      <c r="R1062" s="13" t="n"/>
    </row>
    <row r="1063">
      <c r="M1063" s="2" t="n"/>
      <c r="P1063" s="13" t="n"/>
      <c r="Q1063" s="16" t="n"/>
      <c r="R1063" s="13" t="n"/>
    </row>
    <row r="1064">
      <c r="M1064" s="2" t="n"/>
      <c r="P1064" s="13" t="n"/>
      <c r="Q1064" s="16" t="n"/>
      <c r="R1064" s="13" t="n"/>
    </row>
    <row r="1065">
      <c r="M1065" s="2" t="n"/>
      <c r="P1065" s="13" t="n"/>
      <c r="Q1065" s="16" t="n"/>
      <c r="R1065" s="13" t="n"/>
    </row>
    <row r="1066">
      <c r="M1066" s="2" t="n"/>
      <c r="P1066" s="13" t="n"/>
      <c r="Q1066" s="16" t="n"/>
      <c r="R1066" s="13" t="n"/>
    </row>
    <row r="1067">
      <c r="M1067" s="2" t="n"/>
      <c r="P1067" s="13" t="n"/>
      <c r="Q1067" s="16" t="n"/>
      <c r="R1067" s="13" t="n"/>
    </row>
    <row r="1068">
      <c r="M1068" s="2" t="n"/>
      <c r="P1068" s="13" t="n"/>
      <c r="Q1068" s="16" t="n"/>
      <c r="R1068" s="13" t="n"/>
    </row>
    <row r="1069">
      <c r="M1069" s="2" t="n"/>
      <c r="P1069" s="13" t="n"/>
      <c r="Q1069" s="16" t="n"/>
      <c r="R1069" s="13" t="n"/>
    </row>
    <row r="1070">
      <c r="M1070" s="2" t="n"/>
      <c r="P1070" s="13" t="n"/>
      <c r="Q1070" s="16" t="n"/>
      <c r="R1070" s="13" t="n"/>
    </row>
    <row r="1071">
      <c r="M1071" s="2" t="n"/>
      <c r="P1071" s="13" t="n"/>
      <c r="Q1071" s="16" t="n"/>
      <c r="R1071" s="13" t="n"/>
    </row>
    <row r="1072">
      <c r="M1072" s="2" t="n"/>
      <c r="P1072" s="13" t="n"/>
      <c r="Q1072" s="16" t="n"/>
      <c r="R1072" s="13" t="n"/>
    </row>
    <row r="1073">
      <c r="M1073" s="2" t="n"/>
      <c r="P1073" s="13" t="n"/>
      <c r="Q1073" s="16" t="n"/>
      <c r="R1073" s="13" t="n"/>
    </row>
    <row r="1074">
      <c r="M1074" s="2" t="n"/>
      <c r="P1074" s="13" t="n"/>
      <c r="Q1074" s="16" t="n"/>
      <c r="R1074" s="13" t="n"/>
    </row>
    <row r="1075">
      <c r="M1075" s="2" t="n"/>
      <c r="P1075" s="13" t="n"/>
      <c r="Q1075" s="16" t="n"/>
      <c r="R1075" s="13" t="n"/>
    </row>
    <row r="1076">
      <c r="M1076" s="2" t="n"/>
      <c r="P1076" s="13" t="n"/>
      <c r="Q1076" s="16" t="n"/>
      <c r="R1076" s="13" t="n"/>
    </row>
    <row r="1077">
      <c r="M1077" s="2" t="n"/>
      <c r="P1077" s="13" t="n"/>
      <c r="Q1077" s="16" t="n"/>
      <c r="R1077" s="13" t="n"/>
    </row>
    <row r="1078">
      <c r="M1078" s="2" t="n"/>
      <c r="P1078" s="13" t="n"/>
      <c r="Q1078" s="16" t="n"/>
      <c r="R1078" s="13" t="n"/>
    </row>
    <row r="1079">
      <c r="M1079" s="2" t="n"/>
      <c r="P1079" s="13" t="n"/>
      <c r="Q1079" s="16" t="n"/>
      <c r="R1079" s="13" t="n"/>
    </row>
    <row r="1080">
      <c r="M1080" s="2" t="n"/>
      <c r="P1080" s="13" t="n"/>
      <c r="Q1080" s="16" t="n"/>
      <c r="R1080" s="13" t="n"/>
    </row>
    <row r="1081">
      <c r="M1081" s="2" t="n"/>
      <c r="P1081" s="13" t="n"/>
      <c r="Q1081" s="16" t="n"/>
      <c r="R1081" s="13" t="n"/>
    </row>
    <row r="1082">
      <c r="M1082" s="2" t="n"/>
      <c r="P1082" s="13" t="n"/>
      <c r="Q1082" s="16" t="n"/>
      <c r="R1082" s="13" t="n"/>
    </row>
    <row r="1083">
      <c r="M1083" s="2" t="n"/>
      <c r="P1083" s="13" t="n"/>
      <c r="Q1083" s="16" t="n"/>
      <c r="R1083" s="13" t="n"/>
    </row>
    <row r="1084">
      <c r="M1084" s="2" t="n"/>
      <c r="P1084" s="13" t="n"/>
      <c r="Q1084" s="16" t="n"/>
      <c r="R1084" s="13" t="n"/>
    </row>
    <row r="1085">
      <c r="M1085" s="2" t="n"/>
      <c r="P1085" s="13" t="n"/>
      <c r="Q1085" s="16" t="n"/>
      <c r="R1085" s="13" t="n"/>
    </row>
    <row r="1086">
      <c r="M1086" s="2" t="n"/>
      <c r="P1086" s="13" t="n"/>
      <c r="Q1086" s="16" t="n"/>
      <c r="R1086" s="13" t="n"/>
    </row>
    <row r="1087">
      <c r="M1087" s="2" t="n"/>
      <c r="P1087" s="13" t="n"/>
      <c r="Q1087" s="16" t="n"/>
      <c r="R1087" s="13" t="n"/>
    </row>
    <row r="1088">
      <c r="M1088" s="2" t="n"/>
      <c r="P1088" s="13" t="n"/>
      <c r="Q1088" s="16" t="n"/>
      <c r="R1088" s="13" t="n"/>
    </row>
    <row r="1089">
      <c r="M1089" s="2" t="n"/>
      <c r="P1089" s="13" t="n"/>
      <c r="Q1089" s="16" t="n"/>
      <c r="R1089" s="13" t="n"/>
    </row>
    <row r="1090">
      <c r="M1090" s="2" t="n"/>
      <c r="P1090" s="13" t="n"/>
      <c r="Q1090" s="16" t="n"/>
      <c r="R1090" s="13" t="n"/>
    </row>
    <row r="1091">
      <c r="M1091" s="2" t="n"/>
      <c r="P1091" s="13" t="n"/>
      <c r="Q1091" s="16" t="n"/>
      <c r="R1091" s="13" t="n"/>
    </row>
    <row r="1092">
      <c r="M1092" s="2" t="n"/>
      <c r="P1092" s="13" t="n"/>
      <c r="Q1092" s="16" t="n"/>
      <c r="R1092" s="13" t="n"/>
    </row>
    <row r="1093">
      <c r="M1093" s="2" t="n"/>
      <c r="P1093" s="13" t="n"/>
      <c r="Q1093" s="16" t="n"/>
      <c r="R1093" s="13" t="n"/>
    </row>
    <row r="1094">
      <c r="M1094" s="2" t="n"/>
      <c r="P1094" s="13" t="n"/>
      <c r="Q1094" s="16" t="n"/>
      <c r="R1094" s="13" t="n"/>
    </row>
    <row r="1095">
      <c r="M1095" s="2" t="n"/>
      <c r="P1095" s="13" t="n"/>
      <c r="Q1095" s="16" t="n"/>
      <c r="R1095" s="13" t="n"/>
    </row>
    <row r="1096">
      <c r="M1096" s="2" t="n"/>
      <c r="P1096" s="13" t="n"/>
      <c r="Q1096" s="16" t="n"/>
      <c r="R1096" s="13" t="n"/>
    </row>
    <row r="1097">
      <c r="M1097" s="2" t="n"/>
      <c r="P1097" s="13" t="n"/>
      <c r="Q1097" s="16" t="n"/>
      <c r="R1097" s="13" t="n"/>
    </row>
    <row r="1098">
      <c r="M1098" s="2" t="n"/>
      <c r="P1098" s="13" t="n"/>
      <c r="Q1098" s="16" t="n"/>
      <c r="R1098" s="13" t="n"/>
    </row>
    <row r="1099">
      <c r="M1099" s="2" t="n"/>
      <c r="P1099" s="13" t="n"/>
      <c r="Q1099" s="16" t="n"/>
      <c r="R1099" s="13" t="n"/>
    </row>
    <row r="1100">
      <c r="M1100" s="2" t="n"/>
      <c r="P1100" s="13" t="n"/>
      <c r="Q1100" s="16" t="n"/>
      <c r="R1100" s="13" t="n"/>
    </row>
    <row r="1101">
      <c r="M1101" s="2" t="n"/>
      <c r="P1101" s="13" t="n"/>
      <c r="Q1101" s="16" t="n"/>
      <c r="R1101" s="13" t="n"/>
    </row>
    <row r="1102">
      <c r="M1102" s="2" t="n"/>
      <c r="P1102" s="13" t="n"/>
      <c r="Q1102" s="16" t="n"/>
      <c r="R1102" s="13" t="n"/>
    </row>
    <row r="1103">
      <c r="M1103" s="2" t="n"/>
      <c r="P1103" s="13" t="n"/>
      <c r="Q1103" s="16" t="n"/>
      <c r="R1103" s="13" t="n"/>
    </row>
    <row r="1104">
      <c r="M1104" s="2" t="n"/>
      <c r="P1104" s="13" t="n"/>
      <c r="Q1104" s="16" t="n"/>
      <c r="R1104" s="13" t="n"/>
    </row>
    <row r="1105">
      <c r="M1105" s="2" t="n"/>
      <c r="P1105" s="13" t="n"/>
      <c r="Q1105" s="16" t="n"/>
      <c r="R1105" s="13" t="n"/>
    </row>
    <row r="1106">
      <c r="M1106" s="2" t="n"/>
      <c r="P1106" s="13" t="n"/>
      <c r="Q1106" s="16" t="n"/>
      <c r="R1106" s="13" t="n"/>
    </row>
    <row r="1107">
      <c r="M1107" s="2" t="n"/>
      <c r="P1107" s="13" t="n"/>
      <c r="Q1107" s="16" t="n"/>
      <c r="R1107" s="13" t="n"/>
    </row>
    <row r="1108">
      <c r="M1108" s="2" t="n"/>
      <c r="P1108" s="13" t="n"/>
      <c r="Q1108" s="16" t="n"/>
      <c r="R1108" s="13" t="n"/>
    </row>
    <row r="1109">
      <c r="M1109" s="2" t="n"/>
      <c r="P1109" s="13" t="n"/>
      <c r="Q1109" s="16" t="n"/>
      <c r="R1109" s="13" t="n"/>
    </row>
    <row r="1110">
      <c r="M1110" s="2" t="n"/>
      <c r="P1110" s="13" t="n"/>
      <c r="Q1110" s="16" t="n"/>
      <c r="R1110" s="13" t="n"/>
    </row>
    <row r="1111">
      <c r="M1111" s="2" t="n"/>
      <c r="P1111" s="13" t="n"/>
      <c r="Q1111" s="16" t="n"/>
      <c r="R1111" s="13" t="n"/>
    </row>
    <row r="1112">
      <c r="M1112" s="2" t="n"/>
      <c r="P1112" s="13" t="n"/>
      <c r="Q1112" s="16" t="n"/>
      <c r="R1112" s="13" t="n"/>
    </row>
    <row r="1113">
      <c r="M1113" s="2" t="n"/>
      <c r="P1113" s="13" t="n"/>
      <c r="Q1113" s="16" t="n"/>
      <c r="R1113" s="13" t="n"/>
    </row>
    <row r="1114">
      <c r="M1114" s="2" t="n"/>
      <c r="P1114" s="13" t="n"/>
      <c r="Q1114" s="16" t="n"/>
      <c r="R1114" s="13" t="n"/>
    </row>
    <row r="1115">
      <c r="M1115" s="2" t="n"/>
      <c r="P1115" s="13" t="n"/>
      <c r="Q1115" s="16" t="n"/>
      <c r="R1115" s="13" t="n"/>
    </row>
    <row r="1116">
      <c r="M1116" s="2" t="n"/>
      <c r="P1116" s="13" t="n"/>
      <c r="Q1116" s="16" t="n"/>
      <c r="R1116" s="13" t="n"/>
    </row>
    <row r="1117">
      <c r="M1117" s="2" t="n"/>
      <c r="P1117" s="13" t="n"/>
      <c r="Q1117" s="16" t="n"/>
      <c r="R1117" s="13" t="n"/>
    </row>
    <row r="1118">
      <c r="M1118" s="2" t="n"/>
      <c r="P1118" s="13" t="n"/>
      <c r="Q1118" s="16" t="n"/>
      <c r="R1118" s="13" t="n"/>
    </row>
    <row r="1119">
      <c r="M1119" s="2" t="n"/>
      <c r="P1119" s="13" t="n"/>
      <c r="Q1119" s="16" t="n"/>
      <c r="R1119" s="13" t="n"/>
    </row>
    <row r="1120">
      <c r="M1120" s="2" t="n"/>
      <c r="P1120" s="13" t="n"/>
      <c r="Q1120" s="16" t="n"/>
      <c r="R1120" s="13" t="n"/>
    </row>
    <row r="1121">
      <c r="M1121" s="2" t="n"/>
      <c r="P1121" s="13" t="n"/>
      <c r="Q1121" s="16" t="n"/>
      <c r="R1121" s="13" t="n"/>
    </row>
    <row r="1122">
      <c r="M1122" s="2" t="n"/>
      <c r="P1122" s="13" t="n"/>
      <c r="Q1122" s="16" t="n"/>
      <c r="R1122" s="13" t="n"/>
    </row>
    <row r="1123">
      <c r="M1123" s="2" t="n"/>
      <c r="P1123" s="13" t="n"/>
      <c r="Q1123" s="16" t="n"/>
      <c r="R1123" s="13" t="n"/>
    </row>
    <row r="1124">
      <c r="M1124" s="2" t="n"/>
      <c r="P1124" s="13" t="n"/>
      <c r="Q1124" s="16" t="n"/>
      <c r="R1124" s="13" t="n"/>
    </row>
    <row r="1125">
      <c r="M1125" s="2" t="n"/>
      <c r="P1125" s="13" t="n"/>
      <c r="Q1125" s="16" t="n"/>
      <c r="R1125" s="13" t="n"/>
    </row>
    <row r="1126">
      <c r="M1126" s="2" t="n"/>
      <c r="P1126" s="13" t="n"/>
      <c r="Q1126" s="16" t="n"/>
      <c r="R1126" s="13" t="n"/>
    </row>
    <row r="1127">
      <c r="M1127" s="2" t="n"/>
      <c r="P1127" s="13" t="n"/>
      <c r="Q1127" s="16" t="n"/>
      <c r="R1127" s="13" t="n"/>
    </row>
    <row r="1128">
      <c r="M1128" s="2" t="n"/>
      <c r="P1128" s="13" t="n"/>
      <c r="Q1128" s="16" t="n"/>
      <c r="R1128" s="13" t="n"/>
    </row>
    <row r="1129">
      <c r="M1129" s="2" t="n"/>
      <c r="P1129" s="13" t="n"/>
      <c r="Q1129" s="16" t="n"/>
      <c r="R1129" s="13" t="n"/>
    </row>
    <row r="1130">
      <c r="M1130" s="2" t="n"/>
      <c r="P1130" s="13" t="n"/>
      <c r="Q1130" s="16" t="n"/>
      <c r="R1130" s="13" t="n"/>
    </row>
    <row r="1131">
      <c r="M1131" s="2" t="n"/>
      <c r="P1131" s="13" t="n"/>
      <c r="Q1131" s="16" t="n"/>
      <c r="R1131" s="13" t="n"/>
    </row>
    <row r="1132">
      <c r="M1132" s="2" t="n"/>
      <c r="P1132" s="13" t="n"/>
      <c r="Q1132" s="16" t="n"/>
      <c r="R1132" s="13" t="n"/>
    </row>
    <row r="1133">
      <c r="M1133" s="2" t="n"/>
      <c r="P1133" s="13" t="n"/>
      <c r="Q1133" s="16" t="n"/>
      <c r="R1133" s="13" t="n"/>
    </row>
    <row r="1134">
      <c r="M1134" s="2" t="n"/>
      <c r="P1134" s="13" t="n"/>
      <c r="Q1134" s="16" t="n"/>
      <c r="R1134" s="13" t="n"/>
    </row>
    <row r="1135">
      <c r="M1135" s="2" t="n"/>
      <c r="P1135" s="13" t="n"/>
      <c r="Q1135" s="16" t="n"/>
      <c r="R1135" s="13" t="n"/>
    </row>
    <row r="1136">
      <c r="M1136" s="2" t="n"/>
      <c r="P1136" s="13" t="n"/>
      <c r="Q1136" s="16" t="n"/>
      <c r="R1136" s="13" t="n"/>
    </row>
    <row r="1137">
      <c r="M1137" s="2" t="n"/>
      <c r="P1137" s="13" t="n"/>
      <c r="Q1137" s="16" t="n"/>
      <c r="R1137" s="13" t="n"/>
    </row>
    <row r="1138">
      <c r="M1138" s="2" t="n"/>
      <c r="P1138" s="13" t="n"/>
      <c r="Q1138" s="16" t="n"/>
      <c r="R1138" s="13" t="n"/>
    </row>
    <row r="1139">
      <c r="M1139" s="2" t="n"/>
      <c r="P1139" s="13" t="n"/>
      <c r="Q1139" s="16" t="n"/>
      <c r="R1139" s="13" t="n"/>
    </row>
    <row r="1140">
      <c r="M1140" s="2" t="n"/>
      <c r="P1140" s="13" t="n"/>
      <c r="Q1140" s="16" t="n"/>
      <c r="R1140" s="13" t="n"/>
    </row>
    <row r="1141">
      <c r="M1141" s="2" t="n"/>
      <c r="P1141" s="13" t="n"/>
      <c r="Q1141" s="16" t="n"/>
      <c r="R1141" s="13" t="n"/>
    </row>
    <row r="1142">
      <c r="M1142" s="2" t="n"/>
      <c r="P1142" s="13" t="n"/>
      <c r="Q1142" s="16" t="n"/>
      <c r="R1142" s="13" t="n"/>
    </row>
    <row r="1143">
      <c r="M1143" s="2" t="n"/>
      <c r="P1143" s="13" t="n"/>
      <c r="Q1143" s="16" t="n"/>
      <c r="R1143" s="13" t="n"/>
    </row>
    <row r="1144">
      <c r="M1144" s="2" t="n"/>
      <c r="P1144" s="13" t="n"/>
      <c r="Q1144" s="16" t="n"/>
      <c r="R1144" s="13" t="n"/>
    </row>
    <row r="1145">
      <c r="M1145" s="2" t="n"/>
      <c r="P1145" s="13" t="n"/>
      <c r="Q1145" s="16" t="n"/>
      <c r="R1145" s="13" t="n"/>
    </row>
    <row r="1146">
      <c r="M1146" s="2" t="n"/>
      <c r="P1146" s="13" t="n"/>
      <c r="Q1146" s="16" t="n"/>
      <c r="R1146" s="13" t="n"/>
    </row>
    <row r="1147">
      <c r="M1147" s="2" t="n"/>
      <c r="P1147" s="13" t="n"/>
      <c r="Q1147" s="16" t="n"/>
      <c r="R1147" s="13" t="n"/>
    </row>
    <row r="1148">
      <c r="M1148" s="2" t="n"/>
      <c r="P1148" s="13" t="n"/>
      <c r="Q1148" s="16" t="n"/>
      <c r="R1148" s="13" t="n"/>
    </row>
    <row r="1149">
      <c r="M1149" s="2" t="n"/>
      <c r="P1149" s="13" t="n"/>
      <c r="Q1149" s="16" t="n"/>
      <c r="R1149" s="13" t="n"/>
    </row>
    <row r="1150">
      <c r="M1150" s="2" t="n"/>
      <c r="P1150" s="13" t="n"/>
      <c r="Q1150" s="16" t="n"/>
      <c r="R1150" s="13" t="n"/>
    </row>
    <row r="1151">
      <c r="M1151" s="2" t="n"/>
      <c r="P1151" s="13" t="n"/>
      <c r="Q1151" s="16" t="n"/>
      <c r="R1151" s="13" t="n"/>
    </row>
    <row r="1152">
      <c r="M1152" s="2" t="n"/>
      <c r="P1152" s="13" t="n"/>
      <c r="Q1152" s="16" t="n"/>
      <c r="R1152" s="13" t="n"/>
    </row>
    <row r="1153">
      <c r="M1153" s="2" t="n"/>
      <c r="P1153" s="13" t="n"/>
      <c r="Q1153" s="16" t="n"/>
      <c r="R1153" s="13" t="n"/>
    </row>
    <row r="1154">
      <c r="M1154" s="2" t="n"/>
      <c r="P1154" s="13" t="n"/>
      <c r="Q1154" s="16" t="n"/>
      <c r="R1154" s="13" t="n"/>
    </row>
    <row r="1155">
      <c r="M1155" s="2" t="n"/>
      <c r="P1155" s="13" t="n"/>
      <c r="Q1155" s="16" t="n"/>
      <c r="R1155" s="13" t="n"/>
    </row>
    <row r="1156">
      <c r="M1156" s="2" t="n"/>
      <c r="P1156" s="13" t="n"/>
      <c r="Q1156" s="16" t="n"/>
      <c r="R1156" s="13" t="n"/>
    </row>
    <row r="1157">
      <c r="M1157" s="2" t="n"/>
      <c r="P1157" s="13" t="n"/>
      <c r="Q1157" s="16" t="n"/>
      <c r="R1157" s="13" t="n"/>
    </row>
    <row r="1158">
      <c r="M1158" s="2" t="n"/>
      <c r="P1158" s="13" t="n"/>
      <c r="Q1158" s="16" t="n"/>
      <c r="R1158" s="13" t="n"/>
    </row>
    <row r="1159">
      <c r="M1159" s="2" t="n"/>
      <c r="P1159" s="13" t="n"/>
      <c r="Q1159" s="16" t="n"/>
      <c r="R1159" s="13" t="n"/>
    </row>
    <row r="1160">
      <c r="M1160" s="2" t="n"/>
      <c r="P1160" s="13" t="n"/>
      <c r="Q1160" s="16" t="n"/>
      <c r="R1160" s="13" t="n"/>
    </row>
    <row r="1161">
      <c r="M1161" s="2" t="n"/>
      <c r="P1161" s="13" t="n"/>
      <c r="Q1161" s="16" t="n"/>
      <c r="R1161" s="13" t="n"/>
    </row>
    <row r="1162">
      <c r="M1162" s="2" t="n"/>
      <c r="P1162" s="13" t="n"/>
      <c r="Q1162" s="16" t="n"/>
      <c r="R1162" s="13" t="n"/>
    </row>
    <row r="1163">
      <c r="M1163" s="2" t="n"/>
      <c r="P1163" s="13" t="n"/>
      <c r="Q1163" s="16" t="n"/>
      <c r="R1163" s="13" t="n"/>
    </row>
    <row r="1164">
      <c r="M1164" s="2" t="n"/>
      <c r="P1164" s="13" t="n"/>
      <c r="Q1164" s="16" t="n"/>
      <c r="R1164" s="13" t="n"/>
    </row>
    <row r="1165">
      <c r="M1165" s="2" t="n"/>
      <c r="P1165" s="13" t="n"/>
      <c r="Q1165" s="16" t="n"/>
      <c r="R1165" s="13" t="n"/>
    </row>
    <row r="1166">
      <c r="M1166" s="2" t="n"/>
      <c r="P1166" s="13" t="n"/>
      <c r="Q1166" s="16" t="n"/>
      <c r="R1166" s="13" t="n"/>
    </row>
    <row r="1167">
      <c r="M1167" s="2" t="n"/>
      <c r="P1167" s="13" t="n"/>
      <c r="Q1167" s="16" t="n"/>
      <c r="R1167" s="13" t="n"/>
    </row>
    <row r="1168">
      <c r="M1168" s="2" t="n"/>
      <c r="P1168" s="13" t="n"/>
      <c r="Q1168" s="16" t="n"/>
      <c r="R1168" s="13" t="n"/>
    </row>
    <row r="1169">
      <c r="M1169" s="2" t="n"/>
      <c r="P1169" s="13" t="n"/>
      <c r="Q1169" s="16" t="n"/>
      <c r="R1169" s="13" t="n"/>
    </row>
    <row r="1170">
      <c r="M1170" s="2" t="n"/>
      <c r="P1170" s="13" t="n"/>
      <c r="Q1170" s="16" t="n"/>
      <c r="R1170" s="13" t="n"/>
    </row>
    <row r="1171">
      <c r="M1171" s="2" t="n"/>
      <c r="P1171" s="13" t="n"/>
      <c r="Q1171" s="16" t="n"/>
      <c r="R1171" s="13" t="n"/>
    </row>
    <row r="1172">
      <c r="M1172" s="2" t="n"/>
      <c r="P1172" s="13" t="n"/>
      <c r="Q1172" s="16" t="n"/>
      <c r="R1172" s="13" t="n"/>
    </row>
    <row r="1173">
      <c r="M1173" s="2" t="n"/>
      <c r="P1173" s="13" t="n"/>
      <c r="Q1173" s="16" t="n"/>
      <c r="R1173" s="13" t="n"/>
    </row>
    <row r="1174">
      <c r="M1174" s="2" t="n"/>
      <c r="P1174" s="13" t="n"/>
      <c r="Q1174" s="16" t="n"/>
      <c r="R1174" s="13" t="n"/>
    </row>
    <row r="1175">
      <c r="M1175" s="2" t="n"/>
      <c r="P1175" s="13" t="n"/>
      <c r="Q1175" s="16" t="n"/>
      <c r="R1175" s="13" t="n"/>
    </row>
    <row r="1176">
      <c r="M1176" s="2" t="n"/>
      <c r="P1176" s="13" t="n"/>
      <c r="Q1176" s="16" t="n"/>
      <c r="R1176" s="13" t="n"/>
    </row>
    <row r="1177">
      <c r="M1177" s="2" t="n"/>
      <c r="P1177" s="13" t="n"/>
      <c r="Q1177" s="16" t="n"/>
      <c r="R1177" s="13" t="n"/>
    </row>
    <row r="1178">
      <c r="M1178" s="2" t="n"/>
      <c r="P1178" s="13" t="n"/>
      <c r="Q1178" s="16" t="n"/>
      <c r="R1178" s="13" t="n"/>
    </row>
    <row r="1179">
      <c r="M1179" s="2" t="n"/>
      <c r="P1179" s="13" t="n"/>
      <c r="Q1179" s="16" t="n"/>
      <c r="R1179" s="13" t="n"/>
    </row>
    <row r="1180">
      <c r="M1180" s="2" t="n"/>
      <c r="P1180" s="13" t="n"/>
      <c r="Q1180" s="16" t="n"/>
      <c r="R1180" s="13" t="n"/>
    </row>
    <row r="1181">
      <c r="M1181" s="2" t="n"/>
      <c r="P1181" s="13" t="n"/>
      <c r="Q1181" s="16" t="n"/>
      <c r="R1181" s="13" t="n"/>
    </row>
    <row r="1182">
      <c r="M1182" s="2" t="n"/>
      <c r="P1182" s="13" t="n"/>
      <c r="Q1182" s="16" t="n"/>
      <c r="R1182" s="13" t="n"/>
    </row>
    <row r="1183">
      <c r="M1183" s="2" t="n"/>
      <c r="P1183" s="13" t="n"/>
      <c r="Q1183" s="16" t="n"/>
      <c r="R1183" s="13" t="n"/>
    </row>
    <row r="1184">
      <c r="M1184" s="2" t="n"/>
      <c r="P1184" s="13" t="n"/>
      <c r="Q1184" s="16" t="n"/>
      <c r="R1184" s="13" t="n"/>
    </row>
    <row r="1185">
      <c r="M1185" s="2" t="n"/>
      <c r="P1185" s="13" t="n"/>
      <c r="Q1185" s="16" t="n"/>
      <c r="R1185" s="13" t="n"/>
    </row>
    <row r="1186">
      <c r="M1186" s="2" t="n"/>
      <c r="P1186" s="13" t="n"/>
      <c r="Q1186" s="16" t="n"/>
      <c r="R1186" s="13" t="n"/>
    </row>
    <row r="1187">
      <c r="M1187" s="2" t="n"/>
      <c r="P1187" s="13" t="n"/>
      <c r="Q1187" s="16" t="n"/>
      <c r="R1187" s="13" t="n"/>
    </row>
    <row r="1188">
      <c r="M1188" s="2" t="n"/>
      <c r="P1188" s="13" t="n"/>
      <c r="Q1188" s="16" t="n"/>
      <c r="R1188" s="13" t="n"/>
    </row>
    <row r="1189">
      <c r="M1189" s="2" t="n"/>
      <c r="P1189" s="13" t="n"/>
      <c r="Q1189" s="16" t="n"/>
      <c r="R1189" s="13" t="n"/>
    </row>
    <row r="1190">
      <c r="M1190" s="2" t="n"/>
      <c r="P1190" s="13" t="n"/>
      <c r="Q1190" s="16" t="n"/>
      <c r="R1190" s="13" t="n"/>
    </row>
    <row r="1191">
      <c r="M1191" s="2" t="n"/>
      <c r="P1191" s="13" t="n"/>
      <c r="Q1191" s="16" t="n"/>
      <c r="R1191" s="13" t="n"/>
    </row>
    <row r="1192">
      <c r="M1192" s="2" t="n"/>
      <c r="P1192" s="13" t="n"/>
      <c r="Q1192" s="16" t="n"/>
      <c r="R1192" s="13" t="n"/>
    </row>
    <row r="1193">
      <c r="M1193" s="2" t="n"/>
      <c r="P1193" s="13" t="n"/>
      <c r="Q1193" s="16" t="n"/>
      <c r="R1193" s="13" t="n"/>
    </row>
    <row r="1194">
      <c r="M1194" s="2" t="n"/>
      <c r="P1194" s="13" t="n"/>
      <c r="Q1194" s="16" t="n"/>
      <c r="R1194" s="13" t="n"/>
    </row>
    <row r="1195">
      <c r="M1195" s="2" t="n"/>
      <c r="P1195" s="13" t="n"/>
      <c r="Q1195" s="16" t="n"/>
      <c r="R1195" s="13" t="n"/>
    </row>
    <row r="1196">
      <c r="M1196" s="2" t="n"/>
      <c r="P1196" s="13" t="n"/>
      <c r="Q1196" s="16" t="n"/>
      <c r="R1196" s="13" t="n"/>
    </row>
    <row r="1197">
      <c r="M1197" s="2" t="n"/>
      <c r="P1197" s="13" t="n"/>
      <c r="Q1197" s="16" t="n"/>
      <c r="R1197" s="13" t="n"/>
    </row>
    <row r="1198">
      <c r="M1198" s="2" t="n"/>
      <c r="P1198" s="13" t="n"/>
      <c r="Q1198" s="16" t="n"/>
      <c r="R1198" s="13" t="n"/>
    </row>
    <row r="1199">
      <c r="M1199" s="2" t="n"/>
      <c r="P1199" s="13" t="n"/>
      <c r="Q1199" s="16" t="n"/>
      <c r="R1199" s="13" t="n"/>
    </row>
    <row r="1200">
      <c r="M1200" s="2" t="n"/>
      <c r="P1200" s="13" t="n"/>
      <c r="Q1200" s="16" t="n"/>
      <c r="R1200" s="13" t="n"/>
    </row>
    <row r="1201">
      <c r="M1201" s="2" t="n"/>
      <c r="P1201" s="13" t="n"/>
      <c r="Q1201" s="16" t="n"/>
      <c r="R1201" s="13" t="n"/>
    </row>
    <row r="1202">
      <c r="M1202" s="2" t="n"/>
      <c r="P1202" s="13" t="n"/>
      <c r="Q1202" s="16" t="n"/>
      <c r="R1202" s="13" t="n"/>
    </row>
    <row r="1203">
      <c r="M1203" s="2" t="n"/>
      <c r="P1203" s="13" t="n"/>
      <c r="Q1203" s="16" t="n"/>
      <c r="R1203" s="13" t="n"/>
    </row>
    <row r="1204">
      <c r="M1204" s="2" t="n"/>
      <c r="P1204" s="13" t="n"/>
      <c r="Q1204" s="16" t="n"/>
      <c r="R1204" s="13" t="n"/>
    </row>
    <row r="1205">
      <c r="M1205" s="2" t="n"/>
      <c r="P1205" s="13" t="n"/>
      <c r="Q1205" s="16" t="n"/>
      <c r="R1205" s="13" t="n"/>
    </row>
    <row r="1206">
      <c r="M1206" s="2" t="n"/>
      <c r="P1206" s="13" t="n"/>
      <c r="Q1206" s="16" t="n"/>
      <c r="R1206" s="13" t="n"/>
    </row>
    <row r="1207">
      <c r="M1207" s="2" t="n"/>
      <c r="P1207" s="13" t="n"/>
      <c r="Q1207" s="16" t="n"/>
      <c r="R1207" s="13" t="n"/>
    </row>
    <row r="1208">
      <c r="M1208" s="2" t="n"/>
      <c r="P1208" s="13" t="n"/>
      <c r="Q1208" s="16" t="n"/>
      <c r="R1208" s="13" t="n"/>
    </row>
    <row r="1209">
      <c r="M1209" s="2" t="n"/>
      <c r="P1209" s="13" t="n"/>
      <c r="Q1209" s="16" t="n"/>
      <c r="R1209" s="13" t="n"/>
    </row>
    <row r="1210">
      <c r="M1210" s="2" t="n"/>
      <c r="P1210" s="13" t="n"/>
      <c r="Q1210" s="16" t="n"/>
      <c r="R1210" s="13" t="n"/>
    </row>
    <row r="1211">
      <c r="M1211" s="2" t="n"/>
      <c r="P1211" s="13" t="n"/>
      <c r="Q1211" s="16" t="n"/>
      <c r="R1211" s="13" t="n"/>
    </row>
    <row r="1212">
      <c r="M1212" s="2" t="n"/>
      <c r="P1212" s="13" t="n"/>
      <c r="Q1212" s="16" t="n"/>
      <c r="R1212" s="13" t="n"/>
    </row>
    <row r="1213">
      <c r="M1213" s="2" t="n"/>
      <c r="P1213" s="13" t="n"/>
      <c r="Q1213" s="16" t="n"/>
      <c r="R1213" s="13" t="n"/>
    </row>
    <row r="1214">
      <c r="M1214" s="2" t="n"/>
      <c r="P1214" s="13" t="n"/>
      <c r="Q1214" s="16" t="n"/>
      <c r="R1214" s="13" t="n"/>
    </row>
    <row r="1215">
      <c r="M1215" s="2" t="n"/>
      <c r="P1215" s="13" t="n"/>
      <c r="Q1215" s="16" t="n"/>
      <c r="R1215" s="13" t="n"/>
    </row>
    <row r="1216">
      <c r="M1216" s="2" t="n"/>
      <c r="P1216" s="13" t="n"/>
      <c r="Q1216" s="16" t="n"/>
      <c r="R1216" s="13" t="n"/>
    </row>
    <row r="1217">
      <c r="M1217" s="2" t="n"/>
      <c r="P1217" s="13" t="n"/>
      <c r="Q1217" s="16" t="n"/>
      <c r="R1217" s="13" t="n"/>
    </row>
    <row r="1218">
      <c r="M1218" s="2" t="n"/>
      <c r="P1218" s="13" t="n"/>
      <c r="Q1218" s="16" t="n"/>
      <c r="R1218" s="13" t="n"/>
    </row>
    <row r="1219">
      <c r="M1219" s="2" t="n"/>
      <c r="P1219" s="13" t="n"/>
      <c r="Q1219" s="16" t="n"/>
      <c r="R1219" s="13" t="n"/>
    </row>
    <row r="1220">
      <c r="M1220" s="2" t="n"/>
      <c r="P1220" s="13" t="n"/>
      <c r="Q1220" s="16" t="n"/>
      <c r="R1220" s="13" t="n"/>
    </row>
    <row r="1221">
      <c r="M1221" s="2" t="n"/>
      <c r="P1221" s="13" t="n"/>
      <c r="Q1221" s="16" t="n"/>
      <c r="R1221" s="13" t="n"/>
    </row>
    <row r="1222">
      <c r="M1222" s="2" t="n"/>
      <c r="P1222" s="13" t="n"/>
      <c r="Q1222" s="16" t="n"/>
      <c r="R1222" s="13" t="n"/>
    </row>
    <row r="1223">
      <c r="M1223" s="2" t="n"/>
      <c r="P1223" s="13" t="n"/>
      <c r="Q1223" s="16" t="n"/>
      <c r="R1223" s="13" t="n"/>
    </row>
    <row r="1224">
      <c r="M1224" s="2" t="n"/>
      <c r="P1224" s="13" t="n"/>
      <c r="Q1224" s="16" t="n"/>
      <c r="R1224" s="13" t="n"/>
    </row>
    <row r="1225">
      <c r="M1225" s="2" t="n"/>
      <c r="P1225" s="13" t="n"/>
      <c r="Q1225" s="16" t="n"/>
      <c r="R1225" s="13" t="n"/>
    </row>
    <row r="1226">
      <c r="M1226" s="2" t="n"/>
      <c r="P1226" s="13" t="n"/>
      <c r="Q1226" s="16" t="n"/>
      <c r="R1226" s="13" t="n"/>
    </row>
    <row r="1227">
      <c r="M1227" s="2" t="n"/>
      <c r="P1227" s="13" t="n"/>
      <c r="Q1227" s="16" t="n"/>
      <c r="R1227" s="13" t="n"/>
    </row>
    <row r="1228">
      <c r="M1228" s="2" t="n"/>
      <c r="P1228" s="13" t="n"/>
      <c r="Q1228" s="16" t="n"/>
      <c r="R1228" s="13" t="n"/>
    </row>
    <row r="1229">
      <c r="M1229" s="2" t="n"/>
      <c r="P1229" s="13" t="n"/>
      <c r="Q1229" s="16" t="n"/>
      <c r="R1229" s="13" t="n"/>
    </row>
    <row r="1230">
      <c r="M1230" s="2" t="n"/>
      <c r="P1230" s="13" t="n"/>
      <c r="Q1230" s="16" t="n"/>
      <c r="R1230" s="13" t="n"/>
    </row>
    <row r="1231">
      <c r="M1231" s="2" t="n"/>
      <c r="P1231" s="13" t="n"/>
      <c r="Q1231" s="16" t="n"/>
      <c r="R1231" s="13" t="n"/>
    </row>
    <row r="1232">
      <c r="M1232" s="2" t="n"/>
      <c r="P1232" s="13" t="n"/>
      <c r="Q1232" s="16" t="n"/>
      <c r="R1232" s="13" t="n"/>
    </row>
    <row r="1233">
      <c r="M1233" s="2" t="n"/>
      <c r="P1233" s="13" t="n"/>
      <c r="Q1233" s="16" t="n"/>
      <c r="R1233" s="13" t="n"/>
    </row>
    <row r="1234">
      <c r="M1234" s="2" t="n"/>
      <c r="P1234" s="13" t="n"/>
      <c r="Q1234" s="16" t="n"/>
      <c r="R1234" s="13" t="n"/>
    </row>
    <row r="1235">
      <c r="M1235" s="2" t="n"/>
      <c r="P1235" s="13" t="n"/>
      <c r="Q1235" s="16" t="n"/>
      <c r="R1235" s="13" t="n"/>
    </row>
    <row r="1236">
      <c r="M1236" s="2" t="n"/>
      <c r="P1236" s="13" t="n"/>
      <c r="Q1236" s="16" t="n"/>
      <c r="R1236" s="13" t="n"/>
    </row>
    <row r="1237">
      <c r="M1237" s="2" t="n"/>
      <c r="P1237" s="13" t="n"/>
      <c r="Q1237" s="16" t="n"/>
      <c r="R1237" s="13" t="n"/>
    </row>
    <row r="1238">
      <c r="M1238" s="2" t="n"/>
      <c r="P1238" s="13" t="n"/>
      <c r="Q1238" s="16" t="n"/>
      <c r="R1238" s="13" t="n"/>
    </row>
    <row r="1239">
      <c r="M1239" s="2" t="n"/>
      <c r="P1239" s="13" t="n"/>
      <c r="Q1239" s="16" t="n"/>
      <c r="R1239" s="13" t="n"/>
    </row>
    <row r="1240">
      <c r="M1240" s="2" t="n"/>
      <c r="P1240" s="13" t="n"/>
      <c r="Q1240" s="16" t="n"/>
      <c r="R1240" s="13" t="n"/>
    </row>
    <row r="1241">
      <c r="M1241" s="2" t="n"/>
      <c r="P1241" s="13" t="n"/>
      <c r="Q1241" s="16" t="n"/>
      <c r="R1241" s="13" t="n"/>
    </row>
    <row r="1242">
      <c r="M1242" s="2" t="n"/>
      <c r="P1242" s="13" t="n"/>
      <c r="Q1242" s="16" t="n"/>
      <c r="R1242" s="13" t="n"/>
    </row>
    <row r="1243">
      <c r="M1243" s="2" t="n"/>
      <c r="P1243" s="13" t="n"/>
      <c r="Q1243" s="16" t="n"/>
      <c r="R1243" s="13" t="n"/>
    </row>
    <row r="1244">
      <c r="M1244" s="2" t="n"/>
      <c r="P1244" s="13" t="n"/>
      <c r="Q1244" s="16" t="n"/>
      <c r="R1244" s="13" t="n"/>
    </row>
    <row r="1245">
      <c r="M1245" s="2" t="n"/>
      <c r="P1245" s="13" t="n"/>
      <c r="Q1245" s="16" t="n"/>
      <c r="R1245" s="13" t="n"/>
    </row>
    <row r="1246">
      <c r="M1246" s="2" t="n"/>
      <c r="P1246" s="13" t="n"/>
      <c r="Q1246" s="16" t="n"/>
      <c r="R1246" s="13" t="n"/>
    </row>
    <row r="1247">
      <c r="M1247" s="2" t="n"/>
      <c r="P1247" s="13" t="n"/>
      <c r="Q1247" s="16" t="n"/>
      <c r="R1247" s="13" t="n"/>
    </row>
    <row r="1248">
      <c r="M1248" s="2" t="n"/>
      <c r="P1248" s="13" t="n"/>
      <c r="Q1248" s="16" t="n"/>
      <c r="R1248" s="13" t="n"/>
    </row>
    <row r="1249">
      <c r="M1249" s="2" t="n"/>
      <c r="P1249" s="13" t="n"/>
      <c r="Q1249" s="16" t="n"/>
      <c r="R1249" s="13" t="n"/>
    </row>
    <row r="1250">
      <c r="M1250" s="2" t="n"/>
      <c r="P1250" s="13" t="n"/>
      <c r="Q1250" s="16" t="n"/>
      <c r="R1250" s="13" t="n"/>
    </row>
    <row r="1251">
      <c r="M1251" s="2" t="n"/>
      <c r="P1251" s="13" t="n"/>
      <c r="Q1251" s="16" t="n"/>
      <c r="R1251" s="13" t="n"/>
    </row>
    <row r="1252">
      <c r="M1252" s="2" t="n"/>
      <c r="P1252" s="13" t="n"/>
      <c r="Q1252" s="16" t="n"/>
      <c r="R1252" s="13" t="n"/>
    </row>
    <row r="1253">
      <c r="M1253" s="2" t="n"/>
      <c r="P1253" s="13" t="n"/>
      <c r="Q1253" s="16" t="n"/>
      <c r="R1253" s="13" t="n"/>
    </row>
    <row r="1254">
      <c r="M1254" s="2" t="n"/>
      <c r="P1254" s="13" t="n"/>
      <c r="Q1254" s="16" t="n"/>
      <c r="R1254" s="13" t="n"/>
    </row>
    <row r="1255">
      <c r="M1255" s="2" t="n"/>
      <c r="P1255" s="13" t="n"/>
      <c r="Q1255" s="16" t="n"/>
      <c r="R1255" s="13" t="n"/>
    </row>
    <row r="1256">
      <c r="M1256" s="2" t="n"/>
      <c r="P1256" s="13" t="n"/>
      <c r="Q1256" s="16" t="n"/>
      <c r="R1256" s="13" t="n"/>
    </row>
    <row r="1257">
      <c r="M1257" s="2" t="n"/>
      <c r="P1257" s="13" t="n"/>
      <c r="Q1257" s="16" t="n"/>
      <c r="R1257" s="13" t="n"/>
    </row>
    <row r="1258">
      <c r="M1258" s="2" t="n"/>
      <c r="P1258" s="13" t="n"/>
      <c r="Q1258" s="16" t="n"/>
      <c r="R1258" s="13" t="n"/>
    </row>
    <row r="1259">
      <c r="M1259" s="2" t="n"/>
      <c r="P1259" s="13" t="n"/>
      <c r="Q1259" s="16" t="n"/>
      <c r="R1259" s="13" t="n"/>
    </row>
    <row r="1260">
      <c r="M1260" s="2" t="n"/>
      <c r="P1260" s="13" t="n"/>
      <c r="Q1260" s="16" t="n"/>
      <c r="R1260" s="13" t="n"/>
    </row>
    <row r="1261">
      <c r="M1261" s="2" t="n"/>
      <c r="P1261" s="13" t="n"/>
      <c r="Q1261" s="16" t="n"/>
      <c r="R1261" s="13" t="n"/>
    </row>
    <row r="1262">
      <c r="M1262" s="2" t="n"/>
      <c r="P1262" s="13" t="n"/>
      <c r="Q1262" s="16" t="n"/>
      <c r="R1262" s="13" t="n"/>
    </row>
    <row r="1263">
      <c r="M1263" s="2" t="n"/>
      <c r="P1263" s="13" t="n"/>
      <c r="Q1263" s="16" t="n"/>
      <c r="R1263" s="13" t="n"/>
    </row>
    <row r="1264">
      <c r="M1264" s="2" t="n"/>
      <c r="P1264" s="13" t="n"/>
      <c r="Q1264" s="16" t="n"/>
      <c r="R1264" s="13" t="n"/>
    </row>
    <row r="1265">
      <c r="M1265" s="2" t="n"/>
      <c r="P1265" s="13" t="n"/>
      <c r="Q1265" s="16" t="n"/>
      <c r="R1265" s="13" t="n"/>
    </row>
    <row r="1266">
      <c r="M1266" s="2" t="n"/>
      <c r="P1266" s="13" t="n"/>
      <c r="Q1266" s="16" t="n"/>
      <c r="R1266" s="13" t="n"/>
    </row>
    <row r="1267">
      <c r="M1267" s="2" t="n"/>
      <c r="P1267" s="13" t="n"/>
      <c r="Q1267" s="16" t="n"/>
      <c r="R1267" s="13" t="n"/>
    </row>
    <row r="1268">
      <c r="M1268" s="2" t="n"/>
      <c r="P1268" s="13" t="n"/>
      <c r="Q1268" s="16" t="n"/>
      <c r="R1268" s="13" t="n"/>
    </row>
    <row r="1269">
      <c r="M1269" s="2" t="n"/>
      <c r="P1269" s="13" t="n"/>
      <c r="Q1269" s="16" t="n"/>
      <c r="R1269" s="13" t="n"/>
    </row>
    <row r="1270">
      <c r="M1270" s="2" t="n"/>
      <c r="P1270" s="13" t="n"/>
      <c r="Q1270" s="16" t="n"/>
      <c r="R1270" s="13" t="n"/>
    </row>
    <row r="1271">
      <c r="M1271" s="2" t="n"/>
      <c r="P1271" s="13" t="n"/>
      <c r="Q1271" s="16" t="n"/>
      <c r="R1271" s="13" t="n"/>
    </row>
    <row r="1272">
      <c r="M1272" s="2" t="n"/>
      <c r="P1272" s="13" t="n"/>
      <c r="Q1272" s="16" t="n"/>
      <c r="R1272" s="13" t="n"/>
    </row>
    <row r="1273">
      <c r="M1273" s="2" t="n"/>
      <c r="P1273" s="13" t="n"/>
      <c r="Q1273" s="16" t="n"/>
      <c r="R1273" s="13" t="n"/>
    </row>
    <row r="1274">
      <c r="M1274" s="2" t="n"/>
      <c r="P1274" s="13" t="n"/>
      <c r="Q1274" s="16" t="n"/>
      <c r="R1274" s="13" t="n"/>
    </row>
    <row r="1275">
      <c r="M1275" s="2" t="n"/>
      <c r="P1275" s="13" t="n"/>
      <c r="Q1275" s="16" t="n"/>
      <c r="R1275" s="13" t="n"/>
    </row>
    <row r="1276">
      <c r="M1276" s="2" t="n"/>
      <c r="P1276" s="13" t="n"/>
      <c r="Q1276" s="16" t="n"/>
      <c r="R1276" s="13" t="n"/>
    </row>
    <row r="1277">
      <c r="M1277" s="2" t="n"/>
      <c r="P1277" s="13" t="n"/>
      <c r="Q1277" s="16" t="n"/>
      <c r="R1277" s="13" t="n"/>
    </row>
    <row r="1278">
      <c r="M1278" s="2" t="n"/>
      <c r="P1278" s="13" t="n"/>
      <c r="Q1278" s="16" t="n"/>
      <c r="R1278" s="13" t="n"/>
    </row>
    <row r="1279">
      <c r="M1279" s="2" t="n"/>
      <c r="P1279" s="13" t="n"/>
      <c r="Q1279" s="16" t="n"/>
      <c r="R1279" s="13" t="n"/>
    </row>
    <row r="1280">
      <c r="M1280" s="2" t="n"/>
      <c r="P1280" s="13" t="n"/>
      <c r="Q1280" s="16" t="n"/>
      <c r="R1280" s="13" t="n"/>
    </row>
    <row r="1281">
      <c r="M1281" s="2" t="n"/>
      <c r="P1281" s="13" t="n"/>
      <c r="Q1281" s="16" t="n"/>
      <c r="R1281" s="13" t="n"/>
    </row>
    <row r="1282">
      <c r="M1282" s="2" t="n"/>
      <c r="P1282" s="13" t="n"/>
      <c r="Q1282" s="16" t="n"/>
      <c r="R1282" s="13" t="n"/>
    </row>
    <row r="1283">
      <c r="M1283" s="2" t="n"/>
      <c r="P1283" s="13" t="n"/>
      <c r="Q1283" s="16" t="n"/>
      <c r="R1283" s="13" t="n"/>
    </row>
    <row r="1284">
      <c r="M1284" s="2" t="n"/>
      <c r="P1284" s="13" t="n"/>
      <c r="Q1284" s="16" t="n"/>
      <c r="R1284" s="13" t="n"/>
    </row>
    <row r="1285">
      <c r="M1285" s="2" t="n"/>
      <c r="P1285" s="13" t="n"/>
      <c r="Q1285" s="16" t="n"/>
      <c r="R1285" s="13" t="n"/>
    </row>
    <row r="1286">
      <c r="M1286" s="2" t="n"/>
      <c r="P1286" s="13" t="n"/>
      <c r="Q1286" s="16" t="n"/>
      <c r="R1286" s="13" t="n"/>
    </row>
    <row r="1287">
      <c r="M1287" s="2" t="n"/>
      <c r="P1287" s="13" t="n"/>
      <c r="Q1287" s="16" t="n"/>
      <c r="R1287" s="13" t="n"/>
    </row>
    <row r="1288">
      <c r="M1288" s="2" t="n"/>
      <c r="P1288" s="13" t="n"/>
      <c r="Q1288" s="16" t="n"/>
      <c r="R1288" s="13" t="n"/>
    </row>
    <row r="1289">
      <c r="M1289" s="2" t="n"/>
      <c r="P1289" s="13" t="n"/>
      <c r="Q1289" s="16" t="n"/>
      <c r="R1289" s="13" t="n"/>
    </row>
    <row r="1290">
      <c r="M1290" s="2" t="n"/>
      <c r="P1290" s="13" t="n"/>
      <c r="Q1290" s="16" t="n"/>
      <c r="R1290" s="13" t="n"/>
    </row>
    <row r="1291">
      <c r="M1291" s="2" t="n"/>
      <c r="P1291" s="13" t="n"/>
      <c r="Q1291" s="16" t="n"/>
      <c r="R1291" s="13" t="n"/>
    </row>
    <row r="1292">
      <c r="M1292" s="2" t="n"/>
      <c r="P1292" s="13" t="n"/>
      <c r="Q1292" s="16" t="n"/>
      <c r="R1292" s="13" t="n"/>
    </row>
    <row r="1293">
      <c r="M1293" s="2" t="n"/>
      <c r="P1293" s="13" t="n"/>
      <c r="Q1293" s="16" t="n"/>
      <c r="R1293" s="13" t="n"/>
    </row>
    <row r="1294">
      <c r="M1294" s="2" t="n"/>
      <c r="P1294" s="13" t="n"/>
      <c r="Q1294" s="16" t="n"/>
      <c r="R1294" s="13" t="n"/>
    </row>
    <row r="1295">
      <c r="M1295" s="2" t="n"/>
      <c r="P1295" s="13" t="n"/>
      <c r="Q1295" s="16" t="n"/>
      <c r="R1295" s="13" t="n"/>
    </row>
    <row r="1296">
      <c r="M1296" s="2" t="n"/>
      <c r="P1296" s="13" t="n"/>
      <c r="Q1296" s="16" t="n"/>
      <c r="R1296" s="13" t="n"/>
    </row>
    <row r="1297">
      <c r="M1297" s="2" t="n"/>
      <c r="P1297" s="13" t="n"/>
      <c r="Q1297" s="16" t="n"/>
      <c r="R1297" s="13" t="n"/>
    </row>
    <row r="1298">
      <c r="M1298" s="2" t="n"/>
      <c r="P1298" s="13" t="n"/>
      <c r="Q1298" s="16" t="n"/>
      <c r="R1298" s="13" t="n"/>
    </row>
    <row r="1299">
      <c r="M1299" s="2" t="n"/>
      <c r="P1299" s="13" t="n"/>
      <c r="Q1299" s="16" t="n"/>
      <c r="R1299" s="13" t="n"/>
    </row>
    <row r="1300">
      <c r="M1300" s="2" t="n"/>
      <c r="P1300" s="13" t="n"/>
      <c r="Q1300" s="16" t="n"/>
      <c r="R1300" s="13" t="n"/>
    </row>
    <row r="1301">
      <c r="M1301" s="2" t="n"/>
      <c r="P1301" s="13" t="n"/>
      <c r="Q1301" s="16" t="n"/>
      <c r="R1301" s="13" t="n"/>
    </row>
    <row r="1302">
      <c r="M1302" s="2" t="n"/>
      <c r="P1302" s="13" t="n"/>
      <c r="Q1302" s="16" t="n"/>
      <c r="R1302" s="13" t="n"/>
    </row>
    <row r="1303">
      <c r="M1303" s="2" t="n"/>
      <c r="P1303" s="13" t="n"/>
      <c r="Q1303" s="16" t="n"/>
      <c r="R1303" s="13" t="n"/>
    </row>
    <row r="1304">
      <c r="M1304" s="2" t="n"/>
      <c r="P1304" s="13" t="n"/>
      <c r="Q1304" s="16" t="n"/>
      <c r="R1304" s="13" t="n"/>
    </row>
    <row r="1305">
      <c r="M1305" s="2" t="n"/>
      <c r="P1305" s="13" t="n"/>
      <c r="Q1305" s="16" t="n"/>
      <c r="R1305" s="13" t="n"/>
    </row>
    <row r="1306">
      <c r="M1306" s="2" t="n"/>
      <c r="P1306" s="13" t="n"/>
      <c r="Q1306" s="16" t="n"/>
      <c r="R1306" s="13" t="n"/>
    </row>
    <row r="1307">
      <c r="M1307" s="2" t="n"/>
      <c r="P1307" s="13" t="n"/>
      <c r="Q1307" s="16" t="n"/>
      <c r="R1307" s="13" t="n"/>
    </row>
    <row r="1308">
      <c r="M1308" s="2" t="n"/>
      <c r="P1308" s="13" t="n"/>
      <c r="Q1308" s="16" t="n"/>
      <c r="R1308" s="13" t="n"/>
    </row>
    <row r="1309">
      <c r="M1309" s="2" t="n"/>
      <c r="P1309" s="13" t="n"/>
      <c r="Q1309" s="16" t="n"/>
      <c r="R1309" s="13" t="n"/>
    </row>
    <row r="1310">
      <c r="M1310" s="2" t="n"/>
      <c r="P1310" s="13" t="n"/>
      <c r="Q1310" s="16" t="n"/>
      <c r="R1310" s="13" t="n"/>
    </row>
    <row r="1311">
      <c r="M1311" s="2" t="n"/>
      <c r="P1311" s="13" t="n"/>
      <c r="Q1311" s="16" t="n"/>
      <c r="R1311" s="13" t="n"/>
    </row>
    <row r="1312">
      <c r="M1312" s="2" t="n"/>
      <c r="P1312" s="13" t="n"/>
      <c r="Q1312" s="16" t="n"/>
      <c r="R1312" s="13" t="n"/>
    </row>
    <row r="1313">
      <c r="M1313" s="2" t="n"/>
      <c r="P1313" s="13" t="n"/>
      <c r="Q1313" s="16" t="n"/>
      <c r="R1313" s="13" t="n"/>
    </row>
    <row r="1314">
      <c r="M1314" s="2" t="n"/>
      <c r="P1314" s="13" t="n"/>
      <c r="Q1314" s="16" t="n"/>
      <c r="R1314" s="13" t="n"/>
    </row>
    <row r="1315">
      <c r="M1315" s="2" t="n"/>
      <c r="P1315" s="13" t="n"/>
      <c r="Q1315" s="16" t="n"/>
      <c r="R1315" s="13" t="n"/>
    </row>
    <row r="1316">
      <c r="M1316" s="2" t="n"/>
      <c r="P1316" s="13" t="n"/>
      <c r="Q1316" s="16" t="n"/>
      <c r="R1316" s="13" t="n"/>
    </row>
    <row r="1317">
      <c r="M1317" s="2" t="n"/>
      <c r="P1317" s="13" t="n"/>
      <c r="Q1317" s="16" t="n"/>
      <c r="R1317" s="13" t="n"/>
    </row>
    <row r="1318">
      <c r="M1318" s="2" t="n"/>
      <c r="P1318" s="13" t="n"/>
      <c r="Q1318" s="16" t="n"/>
      <c r="R1318" s="13" t="n"/>
    </row>
    <row r="1319">
      <c r="M1319" s="2" t="n"/>
      <c r="P1319" s="13" t="n"/>
      <c r="Q1319" s="16" t="n"/>
      <c r="R1319" s="13" t="n"/>
    </row>
    <row r="1320">
      <c r="M1320" s="2" t="n"/>
      <c r="P1320" s="13" t="n"/>
      <c r="Q1320" s="16" t="n"/>
      <c r="R1320" s="13" t="n"/>
    </row>
    <row r="1321">
      <c r="M1321" s="2" t="n"/>
      <c r="P1321" s="13" t="n"/>
      <c r="Q1321" s="16" t="n"/>
      <c r="R1321" s="13" t="n"/>
    </row>
    <row r="1322">
      <c r="M1322" s="2" t="n"/>
      <c r="P1322" s="13" t="n"/>
      <c r="Q1322" s="16" t="n"/>
      <c r="R1322" s="13" t="n"/>
    </row>
    <row r="1323">
      <c r="M1323" s="2" t="n"/>
      <c r="P1323" s="13" t="n"/>
      <c r="Q1323" s="16" t="n"/>
      <c r="R1323" s="13" t="n"/>
    </row>
    <row r="1324">
      <c r="M1324" s="2" t="n"/>
      <c r="P1324" s="13" t="n"/>
      <c r="Q1324" s="16" t="n"/>
      <c r="R1324" s="13" t="n"/>
    </row>
    <row r="1325">
      <c r="M1325" s="2" t="n"/>
      <c r="P1325" s="13" t="n"/>
      <c r="Q1325" s="16" t="n"/>
      <c r="R1325" s="13" t="n"/>
    </row>
    <row r="1326">
      <c r="M1326" s="2" t="n"/>
      <c r="P1326" s="13" t="n"/>
      <c r="Q1326" s="16" t="n"/>
      <c r="R1326" s="13" t="n"/>
    </row>
    <row r="1327">
      <c r="M1327" s="2" t="n"/>
      <c r="P1327" s="13" t="n"/>
      <c r="Q1327" s="16" t="n"/>
      <c r="R1327" s="13" t="n"/>
    </row>
    <row r="1328">
      <c r="M1328" s="2" t="n"/>
      <c r="P1328" s="13" t="n"/>
      <c r="Q1328" s="16" t="n"/>
      <c r="R1328" s="13" t="n"/>
    </row>
    <row r="1329">
      <c r="M1329" s="2" t="n"/>
      <c r="P1329" s="13" t="n"/>
      <c r="Q1329" s="16" t="n"/>
      <c r="R1329" s="13" t="n"/>
    </row>
    <row r="1330">
      <c r="M1330" s="2" t="n"/>
      <c r="P1330" s="13" t="n"/>
      <c r="Q1330" s="16" t="n"/>
      <c r="R1330" s="13" t="n"/>
    </row>
    <row r="1331">
      <c r="M1331" s="2" t="n"/>
      <c r="P1331" s="13" t="n"/>
      <c r="Q1331" s="16" t="n"/>
      <c r="R1331" s="13" t="n"/>
    </row>
    <row r="1332">
      <c r="M1332" s="2" t="n"/>
      <c r="P1332" s="13" t="n"/>
      <c r="Q1332" s="16" t="n"/>
      <c r="R1332" s="13" t="n"/>
    </row>
    <row r="1333">
      <c r="M1333" s="2" t="n"/>
      <c r="P1333" s="13" t="n"/>
      <c r="Q1333" s="16" t="n"/>
      <c r="R1333" s="13" t="n"/>
    </row>
    <row r="1334">
      <c r="M1334" s="2" t="n"/>
      <c r="P1334" s="13" t="n"/>
      <c r="Q1334" s="16" t="n"/>
      <c r="R1334" s="13" t="n"/>
    </row>
    <row r="1335">
      <c r="M1335" s="2" t="n"/>
      <c r="P1335" s="13" t="n"/>
      <c r="Q1335" s="16" t="n"/>
      <c r="R1335" s="13" t="n"/>
    </row>
    <row r="1336">
      <c r="M1336" s="2" t="n"/>
      <c r="P1336" s="13" t="n"/>
      <c r="Q1336" s="16" t="n"/>
      <c r="R1336" s="13" t="n"/>
    </row>
    <row r="1337">
      <c r="M1337" s="2" t="n"/>
      <c r="P1337" s="13" t="n"/>
      <c r="Q1337" s="16" t="n"/>
      <c r="R1337" s="13" t="n"/>
    </row>
    <row r="1338">
      <c r="M1338" s="2" t="n"/>
      <c r="P1338" s="13" t="n"/>
      <c r="Q1338" s="16" t="n"/>
      <c r="R1338" s="13" t="n"/>
    </row>
    <row r="1339">
      <c r="M1339" s="2" t="n"/>
      <c r="P1339" s="13" t="n"/>
      <c r="Q1339" s="16" t="n"/>
      <c r="R1339" s="13" t="n"/>
    </row>
    <row r="1340">
      <c r="M1340" s="2" t="n"/>
      <c r="P1340" s="13" t="n"/>
      <c r="Q1340" s="16" t="n"/>
      <c r="R1340" s="13" t="n"/>
    </row>
    <row r="1341">
      <c r="M1341" s="2" t="n"/>
      <c r="P1341" s="13" t="n"/>
      <c r="Q1341" s="16" t="n"/>
      <c r="R1341" s="13" t="n"/>
    </row>
    <row r="1342">
      <c r="M1342" s="2" t="n"/>
      <c r="P1342" s="13" t="n"/>
      <c r="Q1342" s="16" t="n"/>
      <c r="R1342" s="13" t="n"/>
    </row>
    <row r="1343">
      <c r="M1343" s="2" t="n"/>
      <c r="P1343" s="13" t="n"/>
      <c r="Q1343" s="16" t="n"/>
      <c r="R1343" s="13" t="n"/>
    </row>
    <row r="1344">
      <c r="M1344" s="2" t="n"/>
      <c r="P1344" s="13" t="n"/>
      <c r="Q1344" s="16" t="n"/>
      <c r="R1344" s="13" t="n"/>
    </row>
    <row r="1345">
      <c r="M1345" s="2" t="n"/>
      <c r="P1345" s="13" t="n"/>
      <c r="Q1345" s="16" t="n"/>
      <c r="R1345" s="13" t="n"/>
    </row>
    <row r="1346">
      <c r="M1346" s="2" t="n"/>
      <c r="P1346" s="13" t="n"/>
      <c r="Q1346" s="16" t="n"/>
      <c r="R1346" s="13" t="n"/>
    </row>
    <row r="1347">
      <c r="M1347" s="2" t="n"/>
      <c r="P1347" s="13" t="n"/>
      <c r="Q1347" s="16" t="n"/>
      <c r="R1347" s="13" t="n"/>
    </row>
    <row r="1348">
      <c r="M1348" s="2" t="n"/>
      <c r="P1348" s="13" t="n"/>
      <c r="Q1348" s="16" t="n"/>
      <c r="R1348" s="13" t="n"/>
    </row>
    <row r="1349">
      <c r="M1349" s="2" t="n"/>
      <c r="P1349" s="13" t="n"/>
      <c r="Q1349" s="16" t="n"/>
      <c r="R1349" s="13" t="n"/>
    </row>
    <row r="1350">
      <c r="M1350" s="2" t="n"/>
      <c r="P1350" s="13" t="n"/>
      <c r="Q1350" s="16" t="n"/>
      <c r="R1350" s="13" t="n"/>
    </row>
    <row r="1351">
      <c r="M1351" s="2" t="n"/>
      <c r="P1351" s="13" t="n"/>
      <c r="Q1351" s="16" t="n"/>
      <c r="R1351" s="13" t="n"/>
    </row>
    <row r="1352">
      <c r="M1352" s="2" t="n"/>
      <c r="P1352" s="13" t="n"/>
      <c r="Q1352" s="16" t="n"/>
      <c r="R1352" s="13" t="n"/>
    </row>
    <row r="1353">
      <c r="M1353" s="2" t="n"/>
      <c r="P1353" s="13" t="n"/>
      <c r="Q1353" s="16" t="n"/>
      <c r="R1353" s="13" t="n"/>
    </row>
    <row r="1354">
      <c r="M1354" s="2" t="n"/>
      <c r="P1354" s="13" t="n"/>
      <c r="Q1354" s="16" t="n"/>
      <c r="R1354" s="13" t="n"/>
    </row>
    <row r="1355">
      <c r="M1355" s="2" t="n"/>
      <c r="P1355" s="13" t="n"/>
      <c r="Q1355" s="16" t="n"/>
      <c r="R1355" s="13" t="n"/>
    </row>
    <row r="1356">
      <c r="M1356" s="2" t="n"/>
      <c r="P1356" s="13" t="n"/>
      <c r="Q1356" s="16" t="n"/>
      <c r="R1356" s="13" t="n"/>
    </row>
    <row r="1357">
      <c r="M1357" s="2" t="n"/>
      <c r="P1357" s="13" t="n"/>
      <c r="Q1357" s="16" t="n"/>
      <c r="R1357" s="13" t="n"/>
    </row>
    <row r="1358">
      <c r="M1358" s="2" t="n"/>
      <c r="P1358" s="13" t="n"/>
      <c r="Q1358" s="16" t="n"/>
      <c r="R1358" s="13" t="n"/>
    </row>
    <row r="1359">
      <c r="M1359" s="2" t="n"/>
      <c r="P1359" s="13" t="n"/>
      <c r="Q1359" s="16" t="n"/>
      <c r="R1359" s="13" t="n"/>
    </row>
    <row r="1360">
      <c r="M1360" s="2" t="n"/>
      <c r="P1360" s="13" t="n"/>
      <c r="Q1360" s="16" t="n"/>
      <c r="R1360" s="13" t="n"/>
    </row>
    <row r="1361">
      <c r="M1361" s="2" t="n"/>
      <c r="P1361" s="13" t="n"/>
      <c r="Q1361" s="16" t="n"/>
      <c r="R1361" s="13" t="n"/>
    </row>
    <row r="1362">
      <c r="M1362" s="2" t="n"/>
      <c r="P1362" s="13" t="n"/>
      <c r="Q1362" s="16" t="n"/>
      <c r="R1362" s="13" t="n"/>
    </row>
    <row r="1363">
      <c r="M1363" s="2" t="n"/>
      <c r="P1363" s="13" t="n"/>
      <c r="Q1363" s="16" t="n"/>
      <c r="R1363" s="13" t="n"/>
    </row>
    <row r="1364">
      <c r="M1364" s="2" t="n"/>
      <c r="P1364" s="13" t="n"/>
      <c r="Q1364" s="16" t="n"/>
      <c r="R1364" s="13" t="n"/>
    </row>
    <row r="1365">
      <c r="M1365" s="2" t="n"/>
      <c r="P1365" s="13" t="n"/>
      <c r="Q1365" s="16" t="n"/>
      <c r="R1365" s="13" t="n"/>
    </row>
    <row r="1366">
      <c r="M1366" s="2" t="n"/>
      <c r="P1366" s="13" t="n"/>
      <c r="Q1366" s="16" t="n"/>
      <c r="R1366" s="13" t="n"/>
    </row>
    <row r="1367">
      <c r="M1367" s="2" t="n"/>
      <c r="P1367" s="13" t="n"/>
      <c r="Q1367" s="16" t="n"/>
      <c r="R1367" s="13" t="n"/>
    </row>
    <row r="1368">
      <c r="M1368" s="2" t="n"/>
      <c r="P1368" s="13" t="n"/>
      <c r="Q1368" s="16" t="n"/>
      <c r="R1368" s="13" t="n"/>
    </row>
    <row r="1369">
      <c r="M1369" s="2" t="n"/>
      <c r="P1369" s="13" t="n"/>
      <c r="Q1369" s="16" t="n"/>
      <c r="R1369" s="13" t="n"/>
    </row>
    <row r="1370">
      <c r="M1370" s="2" t="n"/>
      <c r="P1370" s="13" t="n"/>
      <c r="Q1370" s="16" t="n"/>
      <c r="R1370" s="13" t="n"/>
    </row>
    <row r="1371">
      <c r="M1371" s="2" t="n"/>
      <c r="P1371" s="13" t="n"/>
      <c r="Q1371" s="16" t="n"/>
      <c r="R1371" s="13" t="n"/>
    </row>
    <row r="1372">
      <c r="M1372" s="2" t="n"/>
      <c r="P1372" s="13" t="n"/>
      <c r="Q1372" s="16" t="n"/>
      <c r="R1372" s="13" t="n"/>
    </row>
    <row r="1373">
      <c r="M1373" s="2" t="n"/>
      <c r="P1373" s="13" t="n"/>
      <c r="Q1373" s="16" t="n"/>
      <c r="R1373" s="13" t="n"/>
    </row>
    <row r="1374">
      <c r="M1374" s="2" t="n"/>
      <c r="P1374" s="13" t="n"/>
      <c r="Q1374" s="16" t="n"/>
      <c r="R1374" s="13" t="n"/>
    </row>
    <row r="1375">
      <c r="M1375" s="2" t="n"/>
      <c r="P1375" s="13" t="n"/>
      <c r="Q1375" s="16" t="n"/>
      <c r="R1375" s="13" t="n"/>
    </row>
    <row r="1376">
      <c r="M1376" s="2" t="n"/>
      <c r="P1376" s="13" t="n"/>
      <c r="Q1376" s="16" t="n"/>
      <c r="R1376" s="13" t="n"/>
    </row>
    <row r="1377">
      <c r="M1377" s="2" t="n"/>
      <c r="P1377" s="13" t="n"/>
      <c r="Q1377" s="16" t="n"/>
      <c r="R1377" s="13" t="n"/>
    </row>
    <row r="1378">
      <c r="M1378" s="2" t="n"/>
      <c r="P1378" s="13" t="n"/>
      <c r="Q1378" s="16" t="n"/>
      <c r="R1378" s="13" t="n"/>
    </row>
    <row r="1379">
      <c r="M1379" s="2" t="n"/>
      <c r="P1379" s="13" t="n"/>
      <c r="Q1379" s="16" t="n"/>
      <c r="R1379" s="13" t="n"/>
    </row>
    <row r="1380">
      <c r="M1380" s="2" t="n"/>
      <c r="P1380" s="13" t="n"/>
      <c r="Q1380" s="16" t="n"/>
      <c r="R1380" s="13" t="n"/>
    </row>
    <row r="1381">
      <c r="M1381" s="2" t="n"/>
      <c r="P1381" s="13" t="n"/>
      <c r="Q1381" s="16" t="n"/>
      <c r="R1381" s="13" t="n"/>
    </row>
    <row r="1382">
      <c r="M1382" s="2" t="n"/>
      <c r="P1382" s="13" t="n"/>
      <c r="Q1382" s="16" t="n"/>
      <c r="R1382" s="13" t="n"/>
    </row>
    <row r="1383">
      <c r="M1383" s="2" t="n"/>
      <c r="P1383" s="13" t="n"/>
      <c r="Q1383" s="16" t="n"/>
      <c r="R1383" s="13" t="n"/>
    </row>
    <row r="1384">
      <c r="M1384" s="2" t="n"/>
      <c r="P1384" s="13" t="n"/>
      <c r="Q1384" s="16" t="n"/>
      <c r="R1384" s="13" t="n"/>
    </row>
    <row r="1385">
      <c r="M1385" s="2" t="n"/>
      <c r="P1385" s="13" t="n"/>
      <c r="Q1385" s="16" t="n"/>
      <c r="R1385" s="13" t="n"/>
    </row>
    <row r="1386">
      <c r="M1386" s="2" t="n"/>
      <c r="P1386" s="13" t="n"/>
      <c r="Q1386" s="16" t="n"/>
      <c r="R1386" s="13" t="n"/>
    </row>
    <row r="1387">
      <c r="M1387" s="2" t="n"/>
      <c r="P1387" s="13" t="n"/>
      <c r="Q1387" s="16" t="n"/>
      <c r="R1387" s="13" t="n"/>
    </row>
    <row r="1388">
      <c r="M1388" s="2" t="n"/>
      <c r="P1388" s="13" t="n"/>
      <c r="Q1388" s="16" t="n"/>
      <c r="R1388" s="13" t="n"/>
    </row>
    <row r="1389">
      <c r="M1389" s="2" t="n"/>
      <c r="P1389" s="13" t="n"/>
      <c r="Q1389" s="16" t="n"/>
      <c r="R1389" s="13" t="n"/>
    </row>
    <row r="1390">
      <c r="M1390" s="2" t="n"/>
      <c r="P1390" s="13" t="n"/>
      <c r="Q1390" s="16" t="n"/>
      <c r="R1390" s="13" t="n"/>
    </row>
    <row r="1391">
      <c r="M1391" s="2" t="n"/>
      <c r="P1391" s="13" t="n"/>
      <c r="Q1391" s="16" t="n"/>
      <c r="R1391" s="13" t="n"/>
    </row>
    <row r="1392">
      <c r="M1392" s="2" t="n"/>
      <c r="P1392" s="13" t="n"/>
      <c r="Q1392" s="16" t="n"/>
      <c r="R1392" s="13" t="n"/>
    </row>
    <row r="1393">
      <c r="M1393" s="2" t="n"/>
      <c r="P1393" s="13" t="n"/>
      <c r="Q1393" s="16" t="n"/>
      <c r="R1393" s="13" t="n"/>
    </row>
    <row r="1394">
      <c r="M1394" s="2" t="n"/>
      <c r="P1394" s="13" t="n"/>
      <c r="Q1394" s="16" t="n"/>
      <c r="R1394" s="13" t="n"/>
    </row>
    <row r="1395">
      <c r="M1395" s="2" t="n"/>
      <c r="P1395" s="13" t="n"/>
      <c r="Q1395" s="16" t="n"/>
      <c r="R1395" s="13" t="n"/>
    </row>
    <row r="1396">
      <c r="M1396" s="2" t="n"/>
      <c r="P1396" s="13" t="n"/>
      <c r="Q1396" s="16" t="n"/>
      <c r="R1396" s="13" t="n"/>
    </row>
    <row r="1397">
      <c r="M1397" s="2" t="n"/>
      <c r="P1397" s="13" t="n"/>
      <c r="Q1397" s="16" t="n"/>
      <c r="R1397" s="13" t="n"/>
    </row>
    <row r="1398">
      <c r="M1398" s="2" t="n"/>
      <c r="P1398" s="13" t="n"/>
      <c r="Q1398" s="16" t="n"/>
      <c r="R1398" s="13" t="n"/>
    </row>
    <row r="1399">
      <c r="M1399" s="2" t="n"/>
      <c r="P1399" s="13" t="n"/>
      <c r="Q1399" s="16" t="n"/>
      <c r="R1399" s="13" t="n"/>
    </row>
    <row r="1400">
      <c r="M1400" s="2" t="n"/>
      <c r="P1400" s="13" t="n"/>
      <c r="Q1400" s="16" t="n"/>
      <c r="R1400" s="13" t="n"/>
    </row>
    <row r="1401">
      <c r="M1401" s="2" t="n"/>
      <c r="P1401" s="13" t="n"/>
      <c r="Q1401" s="16" t="n"/>
      <c r="R1401" s="13" t="n"/>
    </row>
    <row r="1402">
      <c r="M1402" s="2" t="n"/>
      <c r="P1402" s="13" t="n"/>
      <c r="Q1402" s="16" t="n"/>
      <c r="R1402" s="13" t="n"/>
    </row>
    <row r="1403">
      <c r="M1403" s="2" t="n"/>
      <c r="P1403" s="13" t="n"/>
      <c r="Q1403" s="16" t="n"/>
      <c r="R1403" s="13" t="n"/>
    </row>
    <row r="1404">
      <c r="M1404" s="2" t="n"/>
      <c r="P1404" s="13" t="n"/>
      <c r="Q1404" s="16" t="n"/>
      <c r="R1404" s="13" t="n"/>
    </row>
    <row r="1405">
      <c r="M1405" s="2" t="n"/>
      <c r="P1405" s="13" t="n"/>
      <c r="Q1405" s="16" t="n"/>
      <c r="R1405" s="13" t="n"/>
    </row>
    <row r="1406">
      <c r="M1406" s="2" t="n"/>
      <c r="P1406" s="13" t="n"/>
      <c r="Q1406" s="16" t="n"/>
      <c r="R1406" s="13" t="n"/>
    </row>
    <row r="1407">
      <c r="M1407" s="2" t="n"/>
      <c r="P1407" s="13" t="n"/>
      <c r="Q1407" s="16" t="n"/>
      <c r="R1407" s="13" t="n"/>
    </row>
    <row r="1408">
      <c r="M1408" s="2" t="n"/>
      <c r="P1408" s="13" t="n"/>
      <c r="Q1408" s="16" t="n"/>
      <c r="R1408" s="13" t="n"/>
    </row>
    <row r="1409">
      <c r="M1409" s="2" t="n"/>
      <c r="P1409" s="13" t="n"/>
      <c r="Q1409" s="16" t="n"/>
      <c r="R1409" s="13" t="n"/>
    </row>
    <row r="1410">
      <c r="M1410" s="2" t="n"/>
      <c r="P1410" s="13" t="n"/>
      <c r="Q1410" s="16" t="n"/>
      <c r="R1410" s="13" t="n"/>
    </row>
    <row r="1411">
      <c r="M1411" s="2" t="n"/>
      <c r="P1411" s="13" t="n"/>
      <c r="Q1411" s="16" t="n"/>
      <c r="R1411" s="13" t="n"/>
    </row>
    <row r="1412">
      <c r="M1412" s="2" t="n"/>
      <c r="P1412" s="13" t="n"/>
      <c r="Q1412" s="16" t="n"/>
      <c r="R1412" s="13" t="n"/>
    </row>
    <row r="1413">
      <c r="M1413" s="2" t="n"/>
      <c r="P1413" s="13" t="n"/>
      <c r="Q1413" s="16" t="n"/>
      <c r="R1413" s="13" t="n"/>
    </row>
    <row r="1414">
      <c r="M1414" s="2" t="n"/>
      <c r="P1414" s="13" t="n"/>
      <c r="Q1414" s="16" t="n"/>
      <c r="R1414" s="13" t="n"/>
    </row>
    <row r="1415">
      <c r="M1415" s="2" t="n"/>
      <c r="P1415" s="13" t="n"/>
      <c r="Q1415" s="16" t="n"/>
      <c r="R1415" s="13" t="n"/>
    </row>
    <row r="1416">
      <c r="M1416" s="2" t="n"/>
      <c r="P1416" s="13" t="n"/>
      <c r="Q1416" s="16" t="n"/>
      <c r="R1416" s="13" t="n"/>
    </row>
    <row r="1417">
      <c r="M1417" s="2" t="n"/>
      <c r="P1417" s="13" t="n"/>
      <c r="Q1417" s="16" t="n"/>
      <c r="R1417" s="13" t="n"/>
    </row>
    <row r="1418">
      <c r="M1418" s="2" t="n"/>
      <c r="P1418" s="13" t="n"/>
      <c r="Q1418" s="16" t="n"/>
      <c r="R1418" s="13" t="n"/>
    </row>
    <row r="1419">
      <c r="M1419" s="2" t="n"/>
      <c r="P1419" s="13" t="n"/>
      <c r="Q1419" s="16" t="n"/>
      <c r="R1419" s="13" t="n"/>
    </row>
    <row r="1420">
      <c r="M1420" s="2" t="n"/>
      <c r="P1420" s="13" t="n"/>
      <c r="Q1420" s="16" t="n"/>
      <c r="R1420" s="13" t="n"/>
    </row>
    <row r="1421">
      <c r="M1421" s="2" t="n"/>
      <c r="P1421" s="13" t="n"/>
      <c r="Q1421" s="16" t="n"/>
      <c r="R1421" s="13" t="n"/>
    </row>
    <row r="1422">
      <c r="M1422" s="2" t="n"/>
      <c r="P1422" s="13" t="n"/>
      <c r="Q1422" s="16" t="n"/>
      <c r="R1422" s="13" t="n"/>
    </row>
    <row r="1423">
      <c r="M1423" s="2" t="n"/>
      <c r="P1423" s="13" t="n"/>
      <c r="Q1423" s="16" t="n"/>
      <c r="R1423" s="13" t="n"/>
    </row>
    <row r="1424">
      <c r="M1424" s="2" t="n"/>
      <c r="P1424" s="13" t="n"/>
      <c r="Q1424" s="16" t="n"/>
      <c r="R1424" s="13" t="n"/>
    </row>
    <row r="1425">
      <c r="M1425" s="2" t="n"/>
      <c r="P1425" s="13" t="n"/>
      <c r="Q1425" s="16" t="n"/>
      <c r="R1425" s="13" t="n"/>
    </row>
    <row r="1426">
      <c r="M1426" s="2" t="n"/>
      <c r="P1426" s="13" t="n"/>
      <c r="Q1426" s="16" t="n"/>
      <c r="R1426" s="13" t="n"/>
    </row>
    <row r="1427">
      <c r="M1427" s="2" t="n"/>
      <c r="P1427" s="13" t="n"/>
      <c r="Q1427" s="16" t="n"/>
      <c r="R1427" s="13" t="n"/>
    </row>
    <row r="1428">
      <c r="M1428" s="2" t="n"/>
      <c r="P1428" s="13" t="n"/>
      <c r="Q1428" s="16" t="n"/>
      <c r="R1428" s="13" t="n"/>
    </row>
    <row r="1429">
      <c r="M1429" s="2" t="n"/>
      <c r="P1429" s="13" t="n"/>
      <c r="Q1429" s="16" t="n"/>
      <c r="R1429" s="13" t="n"/>
    </row>
    <row r="1430">
      <c r="M1430" s="2" t="n"/>
      <c r="P1430" s="13" t="n"/>
      <c r="Q1430" s="16" t="n"/>
      <c r="R1430" s="13" t="n"/>
    </row>
    <row r="1431">
      <c r="M1431" s="2" t="n"/>
      <c r="P1431" s="13" t="n"/>
      <c r="Q1431" s="16" t="n"/>
      <c r="R1431" s="13" t="n"/>
    </row>
    <row r="1432">
      <c r="M1432" s="2" t="n"/>
      <c r="P1432" s="13" t="n"/>
      <c r="Q1432" s="16" t="n"/>
      <c r="R1432" s="13" t="n"/>
    </row>
    <row r="1433">
      <c r="M1433" s="2" t="n"/>
      <c r="P1433" s="13" t="n"/>
      <c r="Q1433" s="16" t="n"/>
      <c r="R1433" s="13" t="n"/>
    </row>
    <row r="1434">
      <c r="M1434" s="2" t="n"/>
      <c r="P1434" s="13" t="n"/>
      <c r="Q1434" s="16" t="n"/>
      <c r="R1434" s="13" t="n"/>
    </row>
    <row r="1435">
      <c r="M1435" s="2" t="n"/>
      <c r="P1435" s="13" t="n"/>
      <c r="Q1435" s="16" t="n"/>
      <c r="R1435" s="13" t="n"/>
    </row>
    <row r="1436">
      <c r="M1436" s="2" t="n"/>
      <c r="P1436" s="13" t="n"/>
      <c r="Q1436" s="16" t="n"/>
      <c r="R1436" s="13" t="n"/>
    </row>
    <row r="1437">
      <c r="M1437" s="2" t="n"/>
      <c r="P1437" s="13" t="n"/>
      <c r="Q1437" s="16" t="n"/>
      <c r="R1437" s="13" t="n"/>
    </row>
    <row r="1438">
      <c r="M1438" s="2" t="n"/>
      <c r="P1438" s="13" t="n"/>
      <c r="Q1438" s="16" t="n"/>
      <c r="R1438" s="13" t="n"/>
    </row>
    <row r="1439">
      <c r="M1439" s="2" t="n"/>
      <c r="P1439" s="13" t="n"/>
      <c r="Q1439" s="16" t="n"/>
      <c r="R1439" s="13" t="n"/>
    </row>
    <row r="1440">
      <c r="M1440" s="2" t="n"/>
      <c r="P1440" s="13" t="n"/>
      <c r="Q1440" s="16" t="n"/>
      <c r="R1440" s="13" t="n"/>
    </row>
    <row r="1441">
      <c r="M1441" s="2" t="n"/>
      <c r="P1441" s="13" t="n"/>
      <c r="Q1441" s="16" t="n"/>
      <c r="R1441" s="13" t="n"/>
    </row>
    <row r="1442">
      <c r="M1442" s="2" t="n"/>
      <c r="P1442" s="13" t="n"/>
      <c r="Q1442" s="16" t="n"/>
      <c r="R1442" s="13" t="n"/>
    </row>
    <row r="1443">
      <c r="M1443" s="2" t="n"/>
      <c r="P1443" s="13" t="n"/>
      <c r="Q1443" s="16" t="n"/>
      <c r="R1443" s="13" t="n"/>
    </row>
    <row r="1444">
      <c r="M1444" s="2" t="n"/>
      <c r="P1444" s="13" t="n"/>
      <c r="Q1444" s="16" t="n"/>
      <c r="R1444" s="13" t="n"/>
    </row>
    <row r="1445">
      <c r="M1445" s="2" t="n"/>
      <c r="P1445" s="13" t="n"/>
      <c r="Q1445" s="16" t="n"/>
      <c r="R1445" s="13" t="n"/>
    </row>
    <row r="1446">
      <c r="M1446" s="2" t="n"/>
      <c r="P1446" s="13" t="n"/>
      <c r="Q1446" s="16" t="n"/>
      <c r="R1446" s="13" t="n"/>
    </row>
    <row r="1447">
      <c r="M1447" s="2" t="n"/>
      <c r="P1447" s="13" t="n"/>
      <c r="Q1447" s="16" t="n"/>
      <c r="R1447" s="13" t="n"/>
    </row>
    <row r="1448">
      <c r="M1448" s="2" t="n"/>
      <c r="P1448" s="13" t="n"/>
      <c r="Q1448" s="16" t="n"/>
      <c r="R1448" s="13" t="n"/>
    </row>
    <row r="1449">
      <c r="M1449" s="2" t="n"/>
      <c r="P1449" s="13" t="n"/>
      <c r="Q1449" s="16" t="n"/>
      <c r="R1449" s="13" t="n"/>
    </row>
    <row r="1450">
      <c r="M1450" s="2" t="n"/>
      <c r="P1450" s="13" t="n"/>
      <c r="Q1450" s="16" t="n"/>
      <c r="R1450" s="13" t="n"/>
    </row>
    <row r="1451">
      <c r="M1451" s="2" t="n"/>
      <c r="P1451" s="13" t="n"/>
      <c r="Q1451" s="16" t="n"/>
      <c r="R1451" s="13" t="n"/>
    </row>
    <row r="1452">
      <c r="M1452" s="2" t="n"/>
      <c r="P1452" s="13" t="n"/>
      <c r="Q1452" s="16" t="n"/>
      <c r="R1452" s="13" t="n"/>
    </row>
    <row r="1453">
      <c r="M1453" s="2" t="n"/>
      <c r="P1453" s="13" t="n"/>
      <c r="Q1453" s="16" t="n"/>
      <c r="R1453" s="13" t="n"/>
    </row>
    <row r="1454">
      <c r="M1454" s="2" t="n"/>
      <c r="P1454" s="13" t="n"/>
      <c r="Q1454" s="16" t="n"/>
      <c r="R1454" s="13" t="n"/>
    </row>
    <row r="1455">
      <c r="M1455" s="2" t="n"/>
      <c r="P1455" s="13" t="n"/>
      <c r="Q1455" s="16" t="n"/>
      <c r="R1455" s="13" t="n"/>
    </row>
    <row r="1456">
      <c r="M1456" s="2" t="n"/>
      <c r="P1456" s="13" t="n"/>
      <c r="Q1456" s="16" t="n"/>
      <c r="R1456" s="13" t="n"/>
    </row>
    <row r="1457">
      <c r="M1457" s="2" t="n"/>
      <c r="P1457" s="13" t="n"/>
      <c r="Q1457" s="16" t="n"/>
      <c r="R1457" s="13" t="n"/>
    </row>
    <row r="1458">
      <c r="M1458" s="2" t="n"/>
      <c r="P1458" s="13" t="n"/>
      <c r="Q1458" s="16" t="n"/>
      <c r="R1458" s="13" t="n"/>
    </row>
    <row r="1459">
      <c r="M1459" s="2" t="n"/>
      <c r="P1459" s="13" t="n"/>
      <c r="Q1459" s="16" t="n"/>
      <c r="R1459" s="13" t="n"/>
    </row>
    <row r="1460">
      <c r="M1460" s="2" t="n"/>
      <c r="P1460" s="13" t="n"/>
      <c r="Q1460" s="16" t="n"/>
      <c r="R1460" s="13" t="n"/>
    </row>
    <row r="1461">
      <c r="M1461" s="2" t="n"/>
      <c r="P1461" s="13" t="n"/>
      <c r="Q1461" s="16" t="n"/>
      <c r="R1461" s="13" t="n"/>
    </row>
    <row r="1462">
      <c r="M1462" s="2" t="n"/>
      <c r="P1462" s="13" t="n"/>
      <c r="Q1462" s="16" t="n"/>
      <c r="R1462" s="13" t="n"/>
    </row>
    <row r="1463">
      <c r="M1463" s="2" t="n"/>
      <c r="P1463" s="13" t="n"/>
      <c r="Q1463" s="16" t="n"/>
      <c r="R1463" s="13" t="n"/>
    </row>
    <row r="1464">
      <c r="M1464" s="2" t="n"/>
      <c r="P1464" s="13" t="n"/>
      <c r="Q1464" s="16" t="n"/>
      <c r="R1464" s="13" t="n"/>
    </row>
    <row r="1465">
      <c r="M1465" s="2" t="n"/>
      <c r="P1465" s="13" t="n"/>
      <c r="Q1465" s="16" t="n"/>
      <c r="R1465" s="13" t="n"/>
    </row>
    <row r="1466">
      <c r="M1466" s="2" t="n"/>
      <c r="P1466" s="13" t="n"/>
      <c r="Q1466" s="16" t="n"/>
      <c r="R1466" s="13" t="n"/>
    </row>
    <row r="1467">
      <c r="M1467" s="2" t="n"/>
      <c r="P1467" s="13" t="n"/>
      <c r="Q1467" s="16" t="n"/>
      <c r="R1467" s="13" t="n"/>
    </row>
    <row r="1468">
      <c r="M1468" s="2" t="n"/>
      <c r="P1468" s="13" t="n"/>
      <c r="Q1468" s="16" t="n"/>
      <c r="R1468" s="13" t="n"/>
    </row>
    <row r="1469">
      <c r="M1469" s="2" t="n"/>
      <c r="P1469" s="13" t="n"/>
      <c r="Q1469" s="16" t="n"/>
      <c r="R1469" s="13" t="n"/>
    </row>
    <row r="1470">
      <c r="M1470" s="2" t="n"/>
      <c r="P1470" s="13" t="n"/>
      <c r="Q1470" s="16" t="n"/>
      <c r="R1470" s="13" t="n"/>
    </row>
    <row r="1471">
      <c r="M1471" s="2" t="n"/>
      <c r="P1471" s="13" t="n"/>
      <c r="Q1471" s="16" t="n"/>
      <c r="R1471" s="13" t="n"/>
    </row>
    <row r="1472">
      <c r="M1472" s="2" t="n"/>
      <c r="P1472" s="13" t="n"/>
      <c r="Q1472" s="16" t="n"/>
      <c r="R1472" s="13" t="n"/>
    </row>
    <row r="1473">
      <c r="M1473" s="2" t="n"/>
      <c r="P1473" s="13" t="n"/>
      <c r="Q1473" s="16" t="n"/>
      <c r="R1473" s="13" t="n"/>
    </row>
    <row r="1474">
      <c r="M1474" s="2" t="n"/>
      <c r="P1474" s="13" t="n"/>
      <c r="Q1474" s="16" t="n"/>
      <c r="R1474" s="13" t="n"/>
    </row>
    <row r="1475">
      <c r="M1475" s="2" t="n"/>
      <c r="P1475" s="13" t="n"/>
      <c r="Q1475" s="16" t="n"/>
      <c r="R1475" s="13" t="n"/>
    </row>
    <row r="1476">
      <c r="M1476" s="2" t="n"/>
      <c r="P1476" s="13" t="n"/>
      <c r="Q1476" s="16" t="n"/>
      <c r="R1476" s="13" t="n"/>
    </row>
    <row r="1477">
      <c r="M1477" s="2" t="n"/>
      <c r="P1477" s="13" t="n"/>
      <c r="Q1477" s="16" t="n"/>
      <c r="R1477" s="13" t="n"/>
    </row>
    <row r="1478">
      <c r="M1478" s="2" t="n"/>
      <c r="P1478" s="13" t="n"/>
      <c r="Q1478" s="16" t="n"/>
      <c r="R1478" s="13" t="n"/>
    </row>
    <row r="1479">
      <c r="M1479" s="2" t="n"/>
      <c r="P1479" s="13" t="n"/>
      <c r="Q1479" s="16" t="n"/>
      <c r="R1479" s="13" t="n"/>
    </row>
    <row r="1480">
      <c r="M1480" s="2" t="n"/>
      <c r="P1480" s="13" t="n"/>
      <c r="Q1480" s="16" t="n"/>
      <c r="R1480" s="13" t="n"/>
    </row>
    <row r="1481">
      <c r="M1481" s="2" t="n"/>
      <c r="P1481" s="13" t="n"/>
      <c r="Q1481" s="16" t="n"/>
      <c r="R1481" s="13" t="n"/>
    </row>
    <row r="1482">
      <c r="M1482" s="2" t="n"/>
      <c r="P1482" s="13" t="n"/>
      <c r="Q1482" s="16" t="n"/>
      <c r="R1482" s="13" t="n"/>
    </row>
    <row r="1483">
      <c r="M1483" s="2" t="n"/>
      <c r="P1483" s="13" t="n"/>
      <c r="Q1483" s="16" t="n"/>
      <c r="R1483" s="13" t="n"/>
    </row>
    <row r="1484">
      <c r="M1484" s="2" t="n"/>
      <c r="P1484" s="13" t="n"/>
      <c r="Q1484" s="16" t="n"/>
      <c r="R1484" s="13" t="n"/>
    </row>
    <row r="1485">
      <c r="M1485" s="2" t="n"/>
      <c r="P1485" s="13" t="n"/>
      <c r="Q1485" s="16" t="n"/>
      <c r="R1485" s="13" t="n"/>
    </row>
    <row r="1486">
      <c r="M1486" s="2" t="n"/>
      <c r="P1486" s="13" t="n"/>
      <c r="Q1486" s="16" t="n"/>
      <c r="R1486" s="13" t="n"/>
    </row>
    <row r="1487">
      <c r="M1487" s="2" t="n"/>
      <c r="P1487" s="13" t="n"/>
      <c r="Q1487" s="16" t="n"/>
      <c r="R1487" s="13" t="n"/>
    </row>
    <row r="1488">
      <c r="M1488" s="2" t="n"/>
      <c r="P1488" s="13" t="n"/>
      <c r="Q1488" s="16" t="n"/>
      <c r="R1488" s="13" t="n"/>
    </row>
    <row r="1489">
      <c r="M1489" s="2" t="n"/>
      <c r="P1489" s="13" t="n"/>
      <c r="Q1489" s="16" t="n"/>
      <c r="R1489" s="13" t="n"/>
    </row>
    <row r="1490">
      <c r="M1490" s="2" t="n"/>
      <c r="P1490" s="13" t="n"/>
      <c r="Q1490" s="16" t="n"/>
      <c r="R1490" s="13" t="n"/>
    </row>
    <row r="1491">
      <c r="M1491" s="2" t="n"/>
      <c r="P1491" s="13" t="n"/>
      <c r="Q1491" s="16" t="n"/>
      <c r="R1491" s="13" t="n"/>
    </row>
    <row r="1492">
      <c r="M1492" s="2" t="n"/>
      <c r="P1492" s="13" t="n"/>
      <c r="Q1492" s="16" t="n"/>
      <c r="R1492" s="13" t="n"/>
    </row>
    <row r="1493">
      <c r="M1493" s="2" t="n"/>
      <c r="P1493" s="13" t="n"/>
      <c r="Q1493" s="16" t="n"/>
      <c r="R1493" s="13" t="n"/>
    </row>
    <row r="1494">
      <c r="M1494" s="2" t="n"/>
      <c r="P1494" s="13" t="n"/>
      <c r="Q1494" s="16" t="n"/>
      <c r="R1494" s="13" t="n"/>
    </row>
    <row r="1495">
      <c r="M1495" s="2" t="n"/>
      <c r="P1495" s="13" t="n"/>
      <c r="Q1495" s="16" t="n"/>
      <c r="R1495" s="13" t="n"/>
    </row>
    <row r="1496">
      <c r="M1496" s="2" t="n"/>
      <c r="P1496" s="13" t="n"/>
      <c r="Q1496" s="16" t="n"/>
      <c r="R1496" s="13" t="n"/>
    </row>
    <row r="1497">
      <c r="M1497" s="2" t="n"/>
      <c r="P1497" s="13" t="n"/>
      <c r="Q1497" s="16" t="n"/>
      <c r="R1497" s="13" t="n"/>
    </row>
    <row r="1498">
      <c r="M1498" s="2" t="n"/>
      <c r="P1498" s="13" t="n"/>
      <c r="Q1498" s="16" t="n"/>
      <c r="R1498" s="13" t="n"/>
    </row>
    <row r="1499">
      <c r="M1499" s="2" t="n"/>
      <c r="P1499" s="13" t="n"/>
      <c r="Q1499" s="16" t="n"/>
      <c r="R1499" s="13" t="n"/>
    </row>
    <row r="1500">
      <c r="M1500" s="2" t="n"/>
      <c r="P1500" s="13" t="n"/>
      <c r="Q1500" s="16" t="n"/>
      <c r="R1500" s="13" t="n"/>
    </row>
    <row r="1501">
      <c r="M1501" s="2" t="n"/>
      <c r="P1501" s="13" t="n"/>
      <c r="Q1501" s="16" t="n"/>
      <c r="R1501" s="13" t="n"/>
    </row>
    <row r="1502">
      <c r="M1502" s="2" t="n"/>
      <c r="P1502" s="13" t="n"/>
      <c r="Q1502" s="16" t="n"/>
      <c r="R1502" s="13" t="n"/>
    </row>
    <row r="1503">
      <c r="M1503" s="2" t="n"/>
      <c r="P1503" s="13" t="n"/>
      <c r="Q1503" s="16" t="n"/>
      <c r="R1503" s="13" t="n"/>
    </row>
    <row r="1504">
      <c r="M1504" s="2" t="n"/>
      <c r="P1504" s="13" t="n"/>
      <c r="Q1504" s="16" t="n"/>
      <c r="R1504" s="13" t="n"/>
    </row>
    <row r="1505">
      <c r="M1505" s="2" t="n"/>
      <c r="P1505" s="13" t="n"/>
      <c r="Q1505" s="16" t="n"/>
      <c r="R1505" s="13" t="n"/>
    </row>
    <row r="1506">
      <c r="M1506" s="2" t="n"/>
      <c r="P1506" s="13" t="n"/>
      <c r="Q1506" s="16" t="n"/>
      <c r="R1506" s="13" t="n"/>
    </row>
    <row r="1507">
      <c r="M1507" s="2" t="n"/>
      <c r="P1507" s="13" t="n"/>
      <c r="Q1507" s="16" t="n"/>
      <c r="R1507" s="13" t="n"/>
    </row>
    <row r="1508">
      <c r="M1508" s="2" t="n"/>
      <c r="P1508" s="13" t="n"/>
      <c r="Q1508" s="16" t="n"/>
      <c r="R1508" s="13" t="n"/>
    </row>
    <row r="1509">
      <c r="M1509" s="2" t="n"/>
      <c r="P1509" s="13" t="n"/>
      <c r="Q1509" s="16" t="n"/>
      <c r="R1509" s="13" t="n"/>
    </row>
    <row r="1510">
      <c r="M1510" s="2" t="n"/>
      <c r="P1510" s="13" t="n"/>
      <c r="Q1510" s="16" t="n"/>
      <c r="R1510" s="13" t="n"/>
    </row>
    <row r="1511">
      <c r="M1511" s="2" t="n"/>
      <c r="P1511" s="13" t="n"/>
      <c r="Q1511" s="16" t="n"/>
      <c r="R1511" s="13" t="n"/>
    </row>
    <row r="1512">
      <c r="M1512" s="2" t="n"/>
      <c r="P1512" s="13" t="n"/>
      <c r="Q1512" s="16" t="n"/>
      <c r="R1512" s="13" t="n"/>
    </row>
    <row r="1513">
      <c r="M1513" s="2" t="n"/>
      <c r="P1513" s="13" t="n"/>
      <c r="Q1513" s="16" t="n"/>
      <c r="R1513" s="13" t="n"/>
    </row>
    <row r="1514">
      <c r="M1514" s="2" t="n"/>
      <c r="P1514" s="13" t="n"/>
      <c r="Q1514" s="16" t="n"/>
      <c r="R1514" s="13" t="n"/>
    </row>
    <row r="1515">
      <c r="M1515" s="2" t="n"/>
      <c r="P1515" s="13" t="n"/>
      <c r="Q1515" s="16" t="n"/>
      <c r="R1515" s="13" t="n"/>
    </row>
    <row r="1516">
      <c r="M1516" s="2" t="n"/>
      <c r="P1516" s="13" t="n"/>
      <c r="Q1516" s="16" t="n"/>
      <c r="R1516" s="13" t="n"/>
    </row>
    <row r="1517">
      <c r="M1517" s="2" t="n"/>
      <c r="P1517" s="13" t="n"/>
      <c r="Q1517" s="16" t="n"/>
      <c r="R1517" s="13" t="n"/>
    </row>
    <row r="1518">
      <c r="M1518" s="2" t="n"/>
      <c r="P1518" s="13" t="n"/>
      <c r="Q1518" s="16" t="n"/>
      <c r="R1518" s="13" t="n"/>
    </row>
    <row r="1519">
      <c r="M1519" s="2" t="n"/>
      <c r="P1519" s="13" t="n"/>
      <c r="Q1519" s="16" t="n"/>
      <c r="R1519" s="13" t="n"/>
    </row>
    <row r="1520">
      <c r="M1520" s="2" t="n"/>
      <c r="P1520" s="13" t="n"/>
      <c r="Q1520" s="16" t="n"/>
      <c r="R1520" s="13" t="n"/>
    </row>
    <row r="1521">
      <c r="M1521" s="2" t="n"/>
      <c r="P1521" s="13" t="n"/>
      <c r="Q1521" s="16" t="n"/>
      <c r="R1521" s="13" t="n"/>
    </row>
    <row r="1522">
      <c r="M1522" s="2" t="n"/>
      <c r="P1522" s="13" t="n"/>
      <c r="Q1522" s="16" t="n"/>
      <c r="R1522" s="13" t="n"/>
    </row>
    <row r="1523">
      <c r="M1523" s="2" t="n"/>
      <c r="P1523" s="13" t="n"/>
      <c r="Q1523" s="16" t="n"/>
      <c r="R1523" s="13" t="n"/>
    </row>
    <row r="1524">
      <c r="M1524" s="2" t="n"/>
      <c r="P1524" s="13" t="n"/>
      <c r="Q1524" s="16" t="n"/>
      <c r="R1524" s="13" t="n"/>
    </row>
    <row r="1525">
      <c r="M1525" s="2" t="n"/>
      <c r="P1525" s="13" t="n"/>
      <c r="Q1525" s="16" t="n"/>
      <c r="R1525" s="13" t="n"/>
    </row>
    <row r="1526">
      <c r="M1526" s="2" t="n"/>
      <c r="P1526" s="13" t="n"/>
      <c r="Q1526" s="16" t="n"/>
      <c r="R1526" s="13" t="n"/>
    </row>
    <row r="1527">
      <c r="M1527" s="2" t="n"/>
      <c r="P1527" s="13" t="n"/>
      <c r="Q1527" s="16" t="n"/>
      <c r="R1527" s="13" t="n"/>
    </row>
    <row r="1528">
      <c r="M1528" s="2" t="n"/>
      <c r="P1528" s="13" t="n"/>
      <c r="Q1528" s="16" t="n"/>
      <c r="R1528" s="13" t="n"/>
    </row>
    <row r="1529">
      <c r="M1529" s="2" t="n"/>
      <c r="P1529" s="13" t="n"/>
      <c r="Q1529" s="16" t="n"/>
      <c r="R1529" s="13" t="n"/>
    </row>
    <row r="1530">
      <c r="M1530" s="2" t="n"/>
      <c r="P1530" s="13" t="n"/>
      <c r="Q1530" s="16" t="n"/>
      <c r="R1530" s="13" t="n"/>
    </row>
    <row r="1531">
      <c r="M1531" s="2" t="n"/>
      <c r="P1531" s="13" t="n"/>
      <c r="Q1531" s="16" t="n"/>
      <c r="R1531" s="13" t="n"/>
    </row>
    <row r="1532">
      <c r="M1532" s="2" t="n"/>
      <c r="P1532" s="13" t="n"/>
      <c r="Q1532" s="16" t="n"/>
      <c r="R1532" s="13" t="n"/>
    </row>
    <row r="1533">
      <c r="M1533" s="2" t="n"/>
      <c r="P1533" s="13" t="n"/>
      <c r="Q1533" s="16" t="n"/>
      <c r="R1533" s="13" t="n"/>
    </row>
    <row r="1534">
      <c r="M1534" s="2" t="n"/>
      <c r="P1534" s="13" t="n"/>
      <c r="Q1534" s="16" t="n"/>
      <c r="R1534" s="13" t="n"/>
    </row>
    <row r="1535">
      <c r="M1535" s="2" t="n"/>
      <c r="P1535" s="13" t="n"/>
      <c r="Q1535" s="16" t="n"/>
      <c r="R1535" s="13" t="n"/>
    </row>
    <row r="1536">
      <c r="M1536" s="2" t="n"/>
      <c r="P1536" s="13" t="n"/>
      <c r="Q1536" s="16" t="n"/>
      <c r="R1536" s="13" t="n"/>
    </row>
    <row r="1537">
      <c r="M1537" s="2" t="n"/>
      <c r="P1537" s="13" t="n"/>
      <c r="Q1537" s="16" t="n"/>
      <c r="R1537" s="13" t="n"/>
    </row>
    <row r="1538">
      <c r="M1538" s="2" t="n"/>
      <c r="P1538" s="13" t="n"/>
      <c r="Q1538" s="16" t="n"/>
      <c r="R1538" s="13" t="n"/>
    </row>
    <row r="1539">
      <c r="M1539" s="2" t="n"/>
      <c r="P1539" s="13" t="n"/>
      <c r="Q1539" s="16" t="n"/>
      <c r="R1539" s="13" t="n"/>
    </row>
    <row r="1540">
      <c r="M1540" s="2" t="n"/>
      <c r="P1540" s="13" t="n"/>
      <c r="Q1540" s="16" t="n"/>
      <c r="R1540" s="13" t="n"/>
    </row>
    <row r="1541">
      <c r="M1541" s="2" t="n"/>
      <c r="P1541" s="13" t="n"/>
      <c r="Q1541" s="16" t="n"/>
      <c r="R1541" s="13" t="n"/>
    </row>
    <row r="1542">
      <c r="M1542" s="2" t="n"/>
      <c r="P1542" s="13" t="n"/>
      <c r="Q1542" s="16" t="n"/>
      <c r="R1542" s="13" t="n"/>
    </row>
    <row r="1543">
      <c r="M1543" s="2" t="n"/>
      <c r="P1543" s="13" t="n"/>
      <c r="Q1543" s="16" t="n"/>
      <c r="R1543" s="13" t="n"/>
    </row>
    <row r="1544">
      <c r="M1544" s="2" t="n"/>
      <c r="P1544" s="13" t="n"/>
      <c r="Q1544" s="16" t="n"/>
      <c r="R1544" s="13" t="n"/>
    </row>
    <row r="1545">
      <c r="M1545" s="2" t="n"/>
      <c r="P1545" s="13" t="n"/>
      <c r="Q1545" s="16" t="n"/>
      <c r="R1545" s="13" t="n"/>
    </row>
    <row r="1546">
      <c r="M1546" s="2" t="n"/>
      <c r="P1546" s="13" t="n"/>
      <c r="Q1546" s="16" t="n"/>
      <c r="R1546" s="13" t="n"/>
    </row>
    <row r="1547">
      <c r="M1547" s="2" t="n"/>
      <c r="P1547" s="13" t="n"/>
      <c r="Q1547" s="16" t="n"/>
      <c r="R1547" s="13" t="n"/>
    </row>
    <row r="1548">
      <c r="M1548" s="2" t="n"/>
      <c r="P1548" s="13" t="n"/>
      <c r="Q1548" s="16" t="n"/>
      <c r="R1548" s="13" t="n"/>
    </row>
    <row r="1549">
      <c r="M1549" s="2" t="n"/>
      <c r="P1549" s="13" t="n"/>
      <c r="Q1549" s="16" t="n"/>
      <c r="R1549" s="13" t="n"/>
    </row>
    <row r="1550">
      <c r="M1550" s="2" t="n"/>
      <c r="P1550" s="13" t="n"/>
      <c r="Q1550" s="16" t="n"/>
      <c r="R1550" s="13" t="n"/>
    </row>
    <row r="1551">
      <c r="M1551" s="2" t="n"/>
      <c r="P1551" s="13" t="n"/>
      <c r="Q1551" s="16" t="n"/>
      <c r="R1551" s="13" t="n"/>
    </row>
    <row r="1552">
      <c r="M1552" s="2" t="n"/>
      <c r="P1552" s="13" t="n"/>
      <c r="Q1552" s="16" t="n"/>
      <c r="R1552" s="13" t="n"/>
    </row>
    <row r="1553">
      <c r="M1553" s="2" t="n"/>
      <c r="P1553" s="13" t="n"/>
      <c r="Q1553" s="16" t="n"/>
      <c r="R1553" s="13" t="n"/>
    </row>
    <row r="1554">
      <c r="M1554" s="2" t="n"/>
      <c r="P1554" s="13" t="n"/>
      <c r="Q1554" s="16" t="n"/>
      <c r="R1554" s="13" t="n"/>
    </row>
    <row r="1555">
      <c r="M1555" s="2" t="n"/>
      <c r="P1555" s="13" t="n"/>
      <c r="Q1555" s="16" t="n"/>
      <c r="R1555" s="13" t="n"/>
    </row>
    <row r="1556">
      <c r="M1556" s="2" t="n"/>
      <c r="P1556" s="13" t="n"/>
      <c r="Q1556" s="16" t="n"/>
      <c r="R1556" s="13" t="n"/>
    </row>
    <row r="1557">
      <c r="M1557" s="2" t="n"/>
      <c r="P1557" s="13" t="n"/>
      <c r="Q1557" s="16" t="n"/>
      <c r="R1557" s="13" t="n"/>
    </row>
    <row r="1558">
      <c r="M1558" s="2" t="n"/>
      <c r="P1558" s="13" t="n"/>
      <c r="Q1558" s="16" t="n"/>
      <c r="R1558" s="13" t="n"/>
    </row>
    <row r="1559">
      <c r="M1559" s="2" t="n"/>
      <c r="P1559" s="13" t="n"/>
      <c r="Q1559" s="16" t="n"/>
      <c r="R1559" s="13" t="n"/>
    </row>
    <row r="1560">
      <c r="M1560" s="2" t="n"/>
      <c r="P1560" s="13" t="n"/>
      <c r="Q1560" s="16" t="n"/>
      <c r="R1560" s="13" t="n"/>
    </row>
    <row r="1561">
      <c r="M1561" s="2" t="n"/>
      <c r="P1561" s="13" t="n"/>
      <c r="Q1561" s="16" t="n"/>
      <c r="R1561" s="13" t="n"/>
    </row>
    <row r="1562">
      <c r="M1562" s="2" t="n"/>
      <c r="P1562" s="13" t="n"/>
      <c r="Q1562" s="16" t="n"/>
      <c r="R1562" s="13" t="n"/>
    </row>
    <row r="1563">
      <c r="M1563" s="2" t="n"/>
      <c r="P1563" s="13" t="n"/>
      <c r="Q1563" s="16" t="n"/>
      <c r="R1563" s="13" t="n"/>
    </row>
    <row r="1564">
      <c r="M1564" s="2" t="n"/>
      <c r="P1564" s="13" t="n"/>
      <c r="Q1564" s="16" t="n"/>
      <c r="R1564" s="13" t="n"/>
    </row>
    <row r="1565">
      <c r="M1565" s="2" t="n"/>
      <c r="P1565" s="13" t="n"/>
      <c r="Q1565" s="16" t="n"/>
      <c r="R1565" s="13" t="n"/>
    </row>
    <row r="1566">
      <c r="M1566" s="2" t="n"/>
      <c r="P1566" s="13" t="n"/>
      <c r="Q1566" s="16" t="n"/>
      <c r="R1566" s="13" t="n"/>
    </row>
    <row r="1567">
      <c r="M1567" s="2" t="n"/>
      <c r="P1567" s="13" t="n"/>
      <c r="Q1567" s="16" t="n"/>
      <c r="R1567" s="13" t="n"/>
    </row>
    <row r="1568">
      <c r="M1568" s="2" t="n"/>
      <c r="P1568" s="13" t="n"/>
      <c r="Q1568" s="16" t="n"/>
      <c r="R1568" s="13" t="n"/>
    </row>
    <row r="1569">
      <c r="M1569" s="2" t="n"/>
      <c r="P1569" s="13" t="n"/>
      <c r="Q1569" s="16" t="n"/>
      <c r="R1569" s="13" t="n"/>
    </row>
    <row r="1570">
      <c r="M1570" s="2" t="n"/>
      <c r="P1570" s="13" t="n"/>
      <c r="Q1570" s="16" t="n"/>
      <c r="R1570" s="13" t="n"/>
    </row>
    <row r="1571">
      <c r="M1571" s="2" t="n"/>
      <c r="P1571" s="13" t="n"/>
      <c r="Q1571" s="16" t="n"/>
      <c r="R1571" s="13" t="n"/>
    </row>
    <row r="1572">
      <c r="M1572" s="2" t="n"/>
      <c r="P1572" s="13" t="n"/>
      <c r="Q1572" s="16" t="n"/>
      <c r="R1572" s="13" t="n"/>
    </row>
    <row r="1573">
      <c r="M1573" s="2" t="n"/>
      <c r="P1573" s="13" t="n"/>
      <c r="Q1573" s="16" t="n"/>
      <c r="R1573" s="13" t="n"/>
    </row>
    <row r="1574">
      <c r="M1574" s="2" t="n"/>
      <c r="P1574" s="13" t="n"/>
      <c r="Q1574" s="16" t="n"/>
      <c r="R1574" s="13" t="n"/>
    </row>
    <row r="1575">
      <c r="M1575" s="2" t="n"/>
      <c r="P1575" s="13" t="n"/>
      <c r="Q1575" s="16" t="n"/>
      <c r="R1575" s="13" t="n"/>
    </row>
    <row r="1576">
      <c r="M1576" s="2" t="n"/>
      <c r="P1576" s="13" t="n"/>
      <c r="Q1576" s="16" t="n"/>
      <c r="R1576" s="13" t="n"/>
    </row>
    <row r="1577">
      <c r="M1577" s="2" t="n"/>
      <c r="P1577" s="13" t="n"/>
      <c r="Q1577" s="16" t="n"/>
      <c r="R1577" s="13" t="n"/>
    </row>
    <row r="1578">
      <c r="M1578" s="2" t="n"/>
      <c r="P1578" s="13" t="n"/>
      <c r="Q1578" s="16" t="n"/>
      <c r="R1578" s="13" t="n"/>
    </row>
    <row r="1579">
      <c r="M1579" s="2" t="n"/>
      <c r="P1579" s="13" t="n"/>
      <c r="Q1579" s="16" t="n"/>
      <c r="R1579" s="13" t="n"/>
    </row>
    <row r="1580">
      <c r="M1580" s="2" t="n"/>
      <c r="P1580" s="13" t="n"/>
      <c r="Q1580" s="16" t="n"/>
      <c r="R1580" s="13" t="n"/>
    </row>
    <row r="1581">
      <c r="M1581" s="2" t="n"/>
      <c r="P1581" s="13" t="n"/>
      <c r="Q1581" s="16" t="n"/>
      <c r="R1581" s="13" t="n"/>
    </row>
    <row r="1582">
      <c r="M1582" s="2" t="n"/>
      <c r="P1582" s="13" t="n"/>
      <c r="Q1582" s="16" t="n"/>
      <c r="R1582" s="13" t="n"/>
    </row>
    <row r="1583">
      <c r="M1583" s="2" t="n"/>
      <c r="P1583" s="13" t="n"/>
      <c r="Q1583" s="16" t="n"/>
      <c r="R1583" s="13" t="n"/>
    </row>
    <row r="1584">
      <c r="M1584" s="2" t="n"/>
      <c r="P1584" s="13" t="n"/>
      <c r="Q1584" s="16" t="n"/>
      <c r="R1584" s="13" t="n"/>
    </row>
    <row r="1585">
      <c r="M1585" s="2" t="n"/>
      <c r="P1585" s="13" t="n"/>
      <c r="Q1585" s="16" t="n"/>
      <c r="R1585" s="13" t="n"/>
    </row>
    <row r="1586">
      <c r="M1586" s="2" t="n"/>
      <c r="P1586" s="13" t="n"/>
      <c r="Q1586" s="16" t="n"/>
      <c r="R1586" s="13" t="n"/>
    </row>
    <row r="1587">
      <c r="M1587" s="2" t="n"/>
      <c r="P1587" s="13" t="n"/>
      <c r="Q1587" s="16" t="n"/>
      <c r="R1587" s="13" t="n"/>
    </row>
    <row r="1588">
      <c r="M1588" s="2" t="n"/>
      <c r="P1588" s="13" t="n"/>
      <c r="Q1588" s="16" t="n"/>
      <c r="R1588" s="13" t="n"/>
    </row>
    <row r="1589">
      <c r="M1589" s="2" t="n"/>
      <c r="P1589" s="13" t="n"/>
      <c r="Q1589" s="16" t="n"/>
      <c r="R1589" s="13" t="n"/>
    </row>
    <row r="1590">
      <c r="M1590" s="2" t="n"/>
      <c r="P1590" s="13" t="n"/>
      <c r="Q1590" s="16" t="n"/>
      <c r="R1590" s="13" t="n"/>
    </row>
    <row r="1591">
      <c r="M1591" s="2" t="n"/>
      <c r="P1591" s="13" t="n"/>
      <c r="Q1591" s="16" t="n"/>
      <c r="R1591" s="13" t="n"/>
    </row>
    <row r="1592">
      <c r="M1592" s="2" t="n"/>
      <c r="P1592" s="13" t="n"/>
      <c r="Q1592" s="16" t="n"/>
      <c r="R1592" s="13" t="n"/>
    </row>
    <row r="1593">
      <c r="M1593" s="2" t="n"/>
      <c r="P1593" s="13" t="n"/>
      <c r="Q1593" s="16" t="n"/>
      <c r="R1593" s="13" t="n"/>
    </row>
    <row r="1594">
      <c r="M1594" s="2" t="n"/>
      <c r="P1594" s="13" t="n"/>
      <c r="Q1594" s="16" t="n"/>
      <c r="R1594" s="13" t="n"/>
    </row>
    <row r="1595">
      <c r="M1595" s="2" t="n"/>
      <c r="P1595" s="13" t="n"/>
      <c r="Q1595" s="16" t="n"/>
      <c r="R1595" s="13" t="n"/>
    </row>
    <row r="1596">
      <c r="M1596" s="2" t="n"/>
      <c r="P1596" s="13" t="n"/>
      <c r="Q1596" s="16" t="n"/>
      <c r="R1596" s="13" t="n"/>
    </row>
    <row r="1597">
      <c r="M1597" s="2" t="n"/>
      <c r="P1597" s="13" t="n"/>
      <c r="Q1597" s="16" t="n"/>
      <c r="R1597" s="13" t="n"/>
    </row>
    <row r="1598">
      <c r="M1598" s="2" t="n"/>
      <c r="P1598" s="13" t="n"/>
      <c r="Q1598" s="16" t="n"/>
      <c r="R1598" s="13" t="n"/>
    </row>
    <row r="1599">
      <c r="M1599" s="2" t="n"/>
      <c r="P1599" s="13" t="n"/>
      <c r="Q1599" s="16" t="n"/>
      <c r="R1599" s="13" t="n"/>
    </row>
    <row r="1600">
      <c r="M1600" s="2" t="n"/>
      <c r="P1600" s="13" t="n"/>
      <c r="Q1600" s="16" t="n"/>
      <c r="R1600" s="13" t="n"/>
    </row>
    <row r="1601">
      <c r="M1601" s="2" t="n"/>
      <c r="P1601" s="13" t="n"/>
      <c r="Q1601" s="16" t="n"/>
      <c r="R1601" s="13" t="n"/>
    </row>
    <row r="1602">
      <c r="M1602" s="2" t="n"/>
      <c r="P1602" s="13" t="n"/>
      <c r="Q1602" s="16" t="n"/>
      <c r="R1602" s="13" t="n"/>
    </row>
    <row r="1603">
      <c r="M1603" s="2" t="n"/>
      <c r="P1603" s="13" t="n"/>
      <c r="Q1603" s="16" t="n"/>
      <c r="R1603" s="13" t="n"/>
    </row>
    <row r="1604">
      <c r="M1604" s="2" t="n"/>
      <c r="P1604" s="13" t="n"/>
      <c r="Q1604" s="16" t="n"/>
      <c r="R1604" s="13" t="n"/>
    </row>
    <row r="1605">
      <c r="M1605" s="2" t="n"/>
      <c r="P1605" s="13" t="n"/>
      <c r="Q1605" s="16" t="n"/>
      <c r="R1605" s="13" t="n"/>
    </row>
    <row r="1606">
      <c r="M1606" s="2" t="n"/>
      <c r="P1606" s="13" t="n"/>
      <c r="Q1606" s="16" t="n"/>
      <c r="R1606" s="13" t="n"/>
    </row>
    <row r="1607">
      <c r="M1607" s="2" t="n"/>
      <c r="P1607" s="13" t="n"/>
      <c r="Q1607" s="16" t="n"/>
      <c r="R1607" s="13" t="n"/>
    </row>
    <row r="1608">
      <c r="M1608" s="2" t="n"/>
      <c r="P1608" s="13" t="n"/>
      <c r="Q1608" s="16" t="n"/>
      <c r="R1608" s="13" t="n"/>
    </row>
    <row r="1609">
      <c r="M1609" s="2" t="n"/>
      <c r="P1609" s="13" t="n"/>
      <c r="Q1609" s="16" t="n"/>
      <c r="R1609" s="13" t="n"/>
    </row>
    <row r="1610">
      <c r="M1610" s="2" t="n"/>
      <c r="P1610" s="13" t="n"/>
      <c r="Q1610" s="16" t="n"/>
      <c r="R1610" s="13" t="n"/>
    </row>
    <row r="1611">
      <c r="M1611" s="2" t="n"/>
      <c r="P1611" s="13" t="n"/>
      <c r="Q1611" s="16" t="n"/>
      <c r="R1611" s="13" t="n"/>
    </row>
    <row r="1612">
      <c r="M1612" s="2" t="n"/>
      <c r="P1612" s="13" t="n"/>
      <c r="Q1612" s="16" t="n"/>
      <c r="R1612" s="13" t="n"/>
    </row>
    <row r="1613">
      <c r="M1613" s="2" t="n"/>
      <c r="P1613" s="13" t="n"/>
      <c r="Q1613" s="16" t="n"/>
      <c r="R1613" s="13" t="n"/>
    </row>
    <row r="1614">
      <c r="M1614" s="2" t="n"/>
      <c r="P1614" s="13" t="n"/>
      <c r="Q1614" s="16" t="n"/>
      <c r="R1614" s="13" t="n"/>
    </row>
    <row r="1615">
      <c r="M1615" s="2" t="n"/>
      <c r="P1615" s="13" t="n"/>
      <c r="Q1615" s="16" t="n"/>
      <c r="R1615" s="13" t="n"/>
    </row>
    <row r="1616">
      <c r="M1616" s="2" t="n"/>
      <c r="P1616" s="13" t="n"/>
      <c r="Q1616" s="16" t="n"/>
      <c r="R1616" s="13" t="n"/>
    </row>
    <row r="1617">
      <c r="M1617" s="2" t="n"/>
      <c r="P1617" s="13" t="n"/>
      <c r="Q1617" s="16" t="n"/>
      <c r="R1617" s="13" t="n"/>
    </row>
    <row r="1618">
      <c r="M1618" s="2" t="n"/>
      <c r="P1618" s="13" t="n"/>
      <c r="Q1618" s="16" t="n"/>
      <c r="R1618" s="13" t="n"/>
    </row>
    <row r="1619">
      <c r="M1619" s="2" t="n"/>
      <c r="P1619" s="13" t="n"/>
      <c r="Q1619" s="16" t="n"/>
      <c r="R1619" s="13" t="n"/>
    </row>
    <row r="1620">
      <c r="M1620" s="2" t="n"/>
      <c r="P1620" s="13" t="n"/>
      <c r="Q1620" s="16" t="n"/>
      <c r="R1620" s="13" t="n"/>
    </row>
    <row r="1621">
      <c r="M1621" s="2" t="n"/>
      <c r="P1621" s="13" t="n"/>
      <c r="Q1621" s="16" t="n"/>
      <c r="R1621" s="13" t="n"/>
    </row>
    <row r="1622">
      <c r="M1622" s="2" t="n"/>
      <c r="P1622" s="13" t="n"/>
      <c r="Q1622" s="16" t="n"/>
      <c r="R1622" s="13" t="n"/>
    </row>
    <row r="1623">
      <c r="M1623" s="2" t="n"/>
      <c r="P1623" s="13" t="n"/>
      <c r="Q1623" s="16" t="n"/>
      <c r="R1623" s="13" t="n"/>
    </row>
    <row r="1624">
      <c r="M1624" s="2" t="n"/>
      <c r="P1624" s="13" t="n"/>
      <c r="Q1624" s="16" t="n"/>
      <c r="R1624" s="13" t="n"/>
    </row>
    <row r="1625">
      <c r="M1625" s="2" t="n"/>
      <c r="P1625" s="13" t="n"/>
      <c r="Q1625" s="16" t="n"/>
      <c r="R1625" s="13" t="n"/>
    </row>
    <row r="1626">
      <c r="M1626" s="2" t="n"/>
      <c r="P1626" s="13" t="n"/>
      <c r="Q1626" s="16" t="n"/>
      <c r="R1626" s="13" t="n"/>
    </row>
    <row r="1627">
      <c r="M1627" s="2" t="n"/>
      <c r="P1627" s="13" t="n"/>
      <c r="Q1627" s="16" t="n"/>
      <c r="R1627" s="13" t="n"/>
    </row>
    <row r="1628">
      <c r="M1628" s="2" t="n"/>
      <c r="P1628" s="13" t="n"/>
      <c r="Q1628" s="16" t="n"/>
      <c r="R1628" s="13" t="n"/>
    </row>
    <row r="1629">
      <c r="M1629" s="2" t="n"/>
      <c r="P1629" s="13" t="n"/>
      <c r="Q1629" s="16" t="n"/>
      <c r="R1629" s="13" t="n"/>
    </row>
    <row r="1630">
      <c r="M1630" s="2" t="n"/>
      <c r="P1630" s="13" t="n"/>
      <c r="Q1630" s="16" t="n"/>
      <c r="R1630" s="13" t="n"/>
    </row>
    <row r="1631">
      <c r="M1631" s="2" t="n"/>
      <c r="P1631" s="13" t="n"/>
      <c r="Q1631" s="16" t="n"/>
      <c r="R1631" s="13" t="n"/>
    </row>
    <row r="1632">
      <c r="M1632" s="2" t="n"/>
      <c r="P1632" s="13" t="n"/>
      <c r="Q1632" s="16" t="n"/>
      <c r="R1632" s="13" t="n"/>
    </row>
    <row r="1633">
      <c r="M1633" s="2" t="n"/>
      <c r="P1633" s="13" t="n"/>
      <c r="Q1633" s="16" t="n"/>
      <c r="R1633" s="13" t="n"/>
    </row>
    <row r="1634">
      <c r="M1634" s="2" t="n"/>
      <c r="P1634" s="13" t="n"/>
      <c r="Q1634" s="16" t="n"/>
      <c r="R1634" s="13" t="n"/>
    </row>
    <row r="1635">
      <c r="M1635" s="2" t="n"/>
      <c r="P1635" s="13" t="n"/>
      <c r="Q1635" s="16" t="n"/>
      <c r="R1635" s="13" t="n"/>
    </row>
    <row r="1636">
      <c r="M1636" s="2" t="n"/>
      <c r="P1636" s="13" t="n"/>
      <c r="Q1636" s="16" t="n"/>
      <c r="R1636" s="13" t="n"/>
    </row>
    <row r="1637">
      <c r="M1637" s="2" t="n"/>
      <c r="P1637" s="13" t="n"/>
      <c r="Q1637" s="16" t="n"/>
      <c r="R1637" s="13" t="n"/>
    </row>
    <row r="1638">
      <c r="M1638" s="2" t="n"/>
      <c r="P1638" s="13" t="n"/>
      <c r="Q1638" s="16" t="n"/>
      <c r="R1638" s="13" t="n"/>
    </row>
    <row r="1639">
      <c r="M1639" s="2" t="n"/>
      <c r="P1639" s="13" t="n"/>
      <c r="Q1639" s="16" t="n"/>
      <c r="R1639" s="13" t="n"/>
    </row>
    <row r="1640">
      <c r="M1640" s="2" t="n"/>
      <c r="P1640" s="13" t="n"/>
      <c r="Q1640" s="16" t="n"/>
      <c r="R1640" s="13" t="n"/>
    </row>
    <row r="1641">
      <c r="M1641" s="2" t="n"/>
      <c r="P1641" s="13" t="n"/>
      <c r="Q1641" s="16" t="n"/>
      <c r="R1641" s="13" t="n"/>
    </row>
    <row r="1642">
      <c r="M1642" s="2" t="n"/>
      <c r="P1642" s="13" t="n"/>
      <c r="Q1642" s="16" t="n"/>
      <c r="R1642" s="13" t="n"/>
    </row>
    <row r="1643">
      <c r="M1643" s="2" t="n"/>
      <c r="P1643" s="13" t="n"/>
      <c r="Q1643" s="16" t="n"/>
      <c r="R1643" s="13" t="n"/>
    </row>
    <row r="1644">
      <c r="M1644" s="2" t="n"/>
      <c r="P1644" s="13" t="n"/>
      <c r="Q1644" s="16" t="n"/>
      <c r="R1644" s="13" t="n"/>
    </row>
    <row r="1645">
      <c r="M1645" s="2" t="n"/>
      <c r="P1645" s="13" t="n"/>
      <c r="Q1645" s="16" t="n"/>
      <c r="R1645" s="13" t="n"/>
    </row>
    <row r="1646">
      <c r="M1646" s="2" t="n"/>
      <c r="P1646" s="13" t="n"/>
      <c r="Q1646" s="16" t="n"/>
      <c r="R1646" s="13" t="n"/>
    </row>
    <row r="1647">
      <c r="M1647" s="2" t="n"/>
      <c r="P1647" s="13" t="n"/>
      <c r="Q1647" s="16" t="n"/>
      <c r="R1647" s="13" t="n"/>
    </row>
    <row r="1648">
      <c r="M1648" s="2" t="n"/>
      <c r="P1648" s="13" t="n"/>
      <c r="Q1648" s="16" t="n"/>
      <c r="R1648" s="13" t="n"/>
    </row>
    <row r="1649">
      <c r="M1649" s="2" t="n"/>
      <c r="P1649" s="13" t="n"/>
      <c r="Q1649" s="16" t="n"/>
      <c r="R1649" s="13" t="n"/>
    </row>
    <row r="1650">
      <c r="M1650" s="2" t="n"/>
      <c r="P1650" s="13" t="n"/>
      <c r="Q1650" s="16" t="n"/>
      <c r="R1650" s="13" t="n"/>
    </row>
    <row r="1651">
      <c r="M1651" s="2" t="n"/>
      <c r="P1651" s="13" t="n"/>
      <c r="Q1651" s="16" t="n"/>
      <c r="R1651" s="13" t="n"/>
    </row>
    <row r="1652">
      <c r="M1652" s="2" t="n"/>
      <c r="P1652" s="13" t="n"/>
      <c r="Q1652" s="16" t="n"/>
      <c r="R1652" s="13" t="n"/>
    </row>
    <row r="1653">
      <c r="M1653" s="2" t="n"/>
      <c r="P1653" s="13" t="n"/>
      <c r="Q1653" s="16" t="n"/>
      <c r="R1653" s="13" t="n"/>
    </row>
    <row r="1654">
      <c r="M1654" s="2" t="n"/>
      <c r="P1654" s="13" t="n"/>
      <c r="Q1654" s="16" t="n"/>
      <c r="R1654" s="13" t="n"/>
    </row>
    <row r="1655">
      <c r="M1655" s="2" t="n"/>
      <c r="P1655" s="13" t="n"/>
      <c r="Q1655" s="16" t="n"/>
      <c r="R1655" s="13" t="n"/>
    </row>
    <row r="1656">
      <c r="M1656" s="2" t="n"/>
      <c r="P1656" s="13" t="n"/>
      <c r="Q1656" s="16" t="n"/>
      <c r="R1656" s="13" t="n"/>
    </row>
    <row r="1657">
      <c r="M1657" s="2" t="n"/>
      <c r="P1657" s="13" t="n"/>
      <c r="Q1657" s="16" t="n"/>
      <c r="R1657" s="13" t="n"/>
    </row>
    <row r="1658">
      <c r="M1658" s="2" t="n"/>
      <c r="P1658" s="13" t="n"/>
      <c r="Q1658" s="16" t="n"/>
      <c r="R1658" s="13" t="n"/>
    </row>
    <row r="1659">
      <c r="M1659" s="2" t="n"/>
      <c r="P1659" s="13" t="n"/>
      <c r="Q1659" s="16" t="n"/>
      <c r="R1659" s="13" t="n"/>
    </row>
    <row r="1660">
      <c r="M1660" s="2" t="n"/>
      <c r="P1660" s="13" t="n"/>
      <c r="Q1660" s="16" t="n"/>
      <c r="R1660" s="13" t="n"/>
    </row>
    <row r="1661">
      <c r="M1661" s="2" t="n"/>
      <c r="P1661" s="13" t="n"/>
      <c r="Q1661" s="16" t="n"/>
      <c r="R1661" s="13" t="n"/>
    </row>
    <row r="1662">
      <c r="M1662" s="2" t="n"/>
      <c r="P1662" s="13" t="n"/>
      <c r="Q1662" s="16" t="n"/>
      <c r="R1662" s="13" t="n"/>
    </row>
    <row r="1663">
      <c r="M1663" s="2" t="n"/>
      <c r="P1663" s="13" t="n"/>
      <c r="Q1663" s="16" t="n"/>
      <c r="R1663" s="13" t="n"/>
    </row>
    <row r="1664">
      <c r="M1664" s="2" t="n"/>
      <c r="P1664" s="13" t="n"/>
      <c r="Q1664" s="16" t="n"/>
      <c r="R1664" s="13" t="n"/>
    </row>
    <row r="1665">
      <c r="M1665" s="2" t="n"/>
      <c r="P1665" s="13" t="n"/>
      <c r="Q1665" s="16" t="n"/>
      <c r="R1665" s="13" t="n"/>
    </row>
    <row r="1666">
      <c r="M1666" s="2" t="n"/>
      <c r="P1666" s="13" t="n"/>
      <c r="Q1666" s="16" t="n"/>
      <c r="R1666" s="13" t="n"/>
    </row>
    <row r="1667">
      <c r="M1667" s="2" t="n"/>
      <c r="P1667" s="13" t="n"/>
      <c r="Q1667" s="16" t="n"/>
      <c r="R1667" s="13" t="n"/>
    </row>
    <row r="1668">
      <c r="M1668" s="2" t="n"/>
      <c r="P1668" s="13" t="n"/>
      <c r="Q1668" s="16" t="n"/>
      <c r="R1668" s="13" t="n"/>
    </row>
    <row r="1669">
      <c r="M1669" s="2" t="n"/>
      <c r="P1669" s="13" t="n"/>
      <c r="Q1669" s="16" t="n"/>
      <c r="R1669" s="13" t="n"/>
    </row>
    <row r="1670">
      <c r="M1670" s="2" t="n"/>
      <c r="P1670" s="13" t="n"/>
      <c r="Q1670" s="16" t="n"/>
      <c r="R1670" s="13" t="n"/>
    </row>
    <row r="1671">
      <c r="M1671" s="2" t="n"/>
      <c r="P1671" s="13" t="n"/>
      <c r="Q1671" s="16" t="n"/>
      <c r="R1671" s="13" t="n"/>
    </row>
    <row r="1672">
      <c r="M1672" s="2" t="n"/>
      <c r="P1672" s="13" t="n"/>
      <c r="Q1672" s="16" t="n"/>
      <c r="R1672" s="13" t="n"/>
    </row>
    <row r="1673">
      <c r="M1673" s="2" t="n"/>
      <c r="P1673" s="13" t="n"/>
      <c r="Q1673" s="16" t="n"/>
      <c r="R1673" s="13" t="n"/>
    </row>
    <row r="1674">
      <c r="M1674" s="2" t="n"/>
      <c r="P1674" s="13" t="n"/>
      <c r="Q1674" s="16" t="n"/>
      <c r="R1674" s="13" t="n"/>
    </row>
    <row r="1675">
      <c r="M1675" s="2" t="n"/>
      <c r="P1675" s="13" t="n"/>
      <c r="Q1675" s="16" t="n"/>
      <c r="R1675" s="13" t="n"/>
    </row>
    <row r="1676">
      <c r="M1676" s="2" t="n"/>
      <c r="P1676" s="13" t="n"/>
      <c r="Q1676" s="16" t="n"/>
      <c r="R1676" s="13" t="n"/>
    </row>
    <row r="1677">
      <c r="M1677" s="2" t="n"/>
      <c r="P1677" s="13" t="n"/>
      <c r="Q1677" s="16" t="n"/>
      <c r="R1677" s="13" t="n"/>
    </row>
    <row r="1678">
      <c r="M1678" s="2" t="n"/>
      <c r="P1678" s="13" t="n"/>
      <c r="Q1678" s="16" t="n"/>
      <c r="R1678" s="13" t="n"/>
    </row>
    <row r="1679">
      <c r="M1679" s="2" t="n"/>
      <c r="P1679" s="13" t="n"/>
      <c r="Q1679" s="16" t="n"/>
      <c r="R1679" s="13" t="n"/>
    </row>
    <row r="1680">
      <c r="M1680" s="2" t="n"/>
      <c r="P1680" s="13" t="n"/>
      <c r="Q1680" s="16" t="n"/>
      <c r="R1680" s="13" t="n"/>
    </row>
    <row r="1681">
      <c r="M1681" s="2" t="n"/>
      <c r="P1681" s="13" t="n"/>
      <c r="Q1681" s="16" t="n"/>
      <c r="R1681" s="13" t="n"/>
    </row>
    <row r="1682">
      <c r="M1682" s="2" t="n"/>
      <c r="P1682" s="13" t="n"/>
      <c r="Q1682" s="16" t="n"/>
      <c r="R1682" s="13" t="n"/>
    </row>
    <row r="1683">
      <c r="M1683" s="2" t="n"/>
      <c r="P1683" s="13" t="n"/>
      <c r="Q1683" s="16" t="n"/>
      <c r="R1683" s="13" t="n"/>
    </row>
    <row r="1684">
      <c r="M1684" s="2" t="n"/>
      <c r="P1684" s="13" t="n"/>
      <c r="Q1684" s="16" t="n"/>
      <c r="R1684" s="13" t="n"/>
    </row>
    <row r="1685">
      <c r="M1685" s="2" t="n"/>
      <c r="P1685" s="13" t="n"/>
      <c r="Q1685" s="16" t="n"/>
      <c r="R1685" s="13" t="n"/>
    </row>
    <row r="1686">
      <c r="M1686" s="2" t="n"/>
      <c r="P1686" s="13" t="n"/>
      <c r="Q1686" s="16" t="n"/>
      <c r="R1686" s="13" t="n"/>
    </row>
    <row r="1687">
      <c r="M1687" s="2" t="n"/>
      <c r="P1687" s="13" t="n"/>
      <c r="Q1687" s="16" t="n"/>
      <c r="R1687" s="13" t="n"/>
    </row>
    <row r="1688">
      <c r="M1688" s="2" t="n"/>
      <c r="P1688" s="13" t="n"/>
      <c r="Q1688" s="16" t="n"/>
      <c r="R1688" s="13" t="n"/>
    </row>
    <row r="1689">
      <c r="M1689" s="2" t="n"/>
      <c r="P1689" s="13" t="n"/>
      <c r="Q1689" s="16" t="n"/>
      <c r="R1689" s="13" t="n"/>
    </row>
    <row r="1690">
      <c r="M1690" s="2" t="n"/>
      <c r="P1690" s="13" t="n"/>
      <c r="Q1690" s="16" t="n"/>
      <c r="R1690" s="13" t="n"/>
    </row>
    <row r="1691">
      <c r="M1691" s="2" t="n"/>
      <c r="P1691" s="13" t="n"/>
      <c r="Q1691" s="16" t="n"/>
      <c r="R1691" s="13" t="n"/>
    </row>
    <row r="1692">
      <c r="M1692" s="2" t="n"/>
      <c r="P1692" s="13" t="n"/>
      <c r="Q1692" s="16" t="n"/>
      <c r="R1692" s="13" t="n"/>
    </row>
    <row r="1693">
      <c r="M1693" s="2" t="n"/>
      <c r="P1693" s="13" t="n"/>
      <c r="Q1693" s="16" t="n"/>
      <c r="R1693" s="13" t="n"/>
    </row>
    <row r="1694">
      <c r="M1694" s="2" t="n"/>
      <c r="P1694" s="13" t="n"/>
      <c r="Q1694" s="16" t="n"/>
      <c r="R1694" s="13" t="n"/>
    </row>
    <row r="1695">
      <c r="M1695" s="2" t="n"/>
      <c r="P1695" s="13" t="n"/>
      <c r="Q1695" s="16" t="n"/>
      <c r="R1695" s="13" t="n"/>
    </row>
    <row r="1696">
      <c r="M1696" s="2" t="n"/>
      <c r="P1696" s="13" t="n"/>
      <c r="Q1696" s="16" t="n"/>
      <c r="R1696" s="13" t="n"/>
    </row>
    <row r="1697">
      <c r="M1697" s="2" t="n"/>
      <c r="P1697" s="13" t="n"/>
      <c r="Q1697" s="16" t="n"/>
      <c r="R1697" s="13" t="n"/>
    </row>
    <row r="1698">
      <c r="M1698" s="2" t="n"/>
      <c r="P1698" s="13" t="n"/>
      <c r="Q1698" s="16" t="n"/>
      <c r="R1698" s="13" t="n"/>
    </row>
    <row r="1699">
      <c r="M1699" s="2" t="n"/>
      <c r="P1699" s="13" t="n"/>
      <c r="Q1699" s="16" t="n"/>
      <c r="R1699" s="13" t="n"/>
    </row>
    <row r="1700">
      <c r="M1700" s="2" t="n"/>
      <c r="P1700" s="13" t="n"/>
      <c r="Q1700" s="16" t="n"/>
      <c r="R1700" s="13" t="n"/>
    </row>
    <row r="1701">
      <c r="M1701" s="2" t="n"/>
      <c r="P1701" s="13" t="n"/>
      <c r="Q1701" s="16" t="n"/>
      <c r="R1701" s="13" t="n"/>
    </row>
    <row r="1702">
      <c r="M1702" s="2" t="n"/>
      <c r="P1702" s="13" t="n"/>
      <c r="Q1702" s="16" t="n"/>
      <c r="R1702" s="13" t="n"/>
    </row>
    <row r="1703">
      <c r="M1703" s="2" t="n"/>
      <c r="P1703" s="13" t="n"/>
      <c r="Q1703" s="16" t="n"/>
      <c r="R1703" s="13" t="n"/>
    </row>
    <row r="1704">
      <c r="M1704" s="2" t="n"/>
      <c r="P1704" s="13" t="n"/>
      <c r="Q1704" s="16" t="n"/>
      <c r="R1704" s="13" t="n"/>
    </row>
    <row r="1705">
      <c r="M1705" s="2" t="n"/>
      <c r="P1705" s="13" t="n"/>
      <c r="Q1705" s="16" t="n"/>
      <c r="R1705" s="13" t="n"/>
    </row>
    <row r="1706">
      <c r="M1706" s="2" t="n"/>
      <c r="P1706" s="13" t="n"/>
      <c r="Q1706" s="16" t="n"/>
      <c r="R1706" s="13" t="n"/>
    </row>
    <row r="1707">
      <c r="M1707" s="2" t="n"/>
      <c r="P1707" s="13" t="n"/>
      <c r="Q1707" s="16" t="n"/>
      <c r="R1707" s="13" t="n"/>
    </row>
    <row r="1708">
      <c r="M1708" s="2" t="n"/>
      <c r="P1708" s="13" t="n"/>
      <c r="Q1708" s="16" t="n"/>
      <c r="R1708" s="13" t="n"/>
    </row>
    <row r="1709">
      <c r="M1709" s="2" t="n"/>
      <c r="P1709" s="13" t="n"/>
      <c r="Q1709" s="16" t="n"/>
      <c r="R1709" s="13" t="n"/>
    </row>
    <row r="1710">
      <c r="M1710" s="2" t="n"/>
      <c r="P1710" s="13" t="n"/>
      <c r="Q1710" s="16" t="n"/>
      <c r="R1710" s="13" t="n"/>
    </row>
    <row r="1711">
      <c r="M1711" s="2" t="n"/>
      <c r="P1711" s="13" t="n"/>
      <c r="Q1711" s="16" t="n"/>
      <c r="R1711" s="13" t="n"/>
    </row>
    <row r="1712">
      <c r="M1712" s="2" t="n"/>
      <c r="P1712" s="13" t="n"/>
      <c r="Q1712" s="16" t="n"/>
      <c r="R1712" s="13" t="n"/>
    </row>
    <row r="1713">
      <c r="M1713" s="2" t="n"/>
      <c r="P1713" s="13" t="n"/>
      <c r="Q1713" s="16" t="n"/>
      <c r="R1713" s="13" t="n"/>
    </row>
    <row r="1714">
      <c r="M1714" s="2" t="n"/>
      <c r="P1714" s="13" t="n"/>
      <c r="Q1714" s="16" t="n"/>
      <c r="R1714" s="13" t="n"/>
    </row>
    <row r="1715">
      <c r="M1715" s="2" t="n"/>
      <c r="P1715" s="13" t="n"/>
      <c r="Q1715" s="16" t="n"/>
      <c r="R1715" s="13" t="n"/>
    </row>
    <row r="1716">
      <c r="M1716" s="2" t="n"/>
      <c r="P1716" s="13" t="n"/>
      <c r="Q1716" s="16" t="n"/>
      <c r="R1716" s="13" t="n"/>
    </row>
    <row r="1717">
      <c r="M1717" s="2" t="n"/>
      <c r="P1717" s="13" t="n"/>
      <c r="Q1717" s="16" t="n"/>
      <c r="R1717" s="13" t="n"/>
    </row>
    <row r="1718">
      <c r="M1718" s="2" t="n"/>
      <c r="P1718" s="13" t="n"/>
      <c r="Q1718" s="16" t="n"/>
      <c r="R1718" s="13" t="n"/>
    </row>
    <row r="1719">
      <c r="M1719" s="2" t="n"/>
      <c r="P1719" s="13" t="n"/>
      <c r="Q1719" s="16" t="n"/>
      <c r="R1719" s="13" t="n"/>
    </row>
    <row r="1720">
      <c r="M1720" s="2" t="n"/>
      <c r="P1720" s="13" t="n"/>
      <c r="Q1720" s="16" t="n"/>
      <c r="R1720" s="13" t="n"/>
    </row>
    <row r="1721">
      <c r="M1721" s="2" t="n"/>
      <c r="P1721" s="13" t="n"/>
      <c r="Q1721" s="16" t="n"/>
      <c r="R1721" s="13" t="n"/>
    </row>
    <row r="1722">
      <c r="M1722" s="2" t="n"/>
      <c r="P1722" s="13" t="n"/>
      <c r="Q1722" s="16" t="n"/>
      <c r="R1722" s="13" t="n"/>
    </row>
    <row r="1723">
      <c r="M1723" s="2" t="n"/>
      <c r="P1723" s="13" t="n"/>
      <c r="Q1723" s="16" t="n"/>
      <c r="R1723" s="13" t="n"/>
    </row>
    <row r="1724">
      <c r="M1724" s="2" t="n"/>
      <c r="P1724" s="13" t="n"/>
      <c r="Q1724" s="16" t="n"/>
      <c r="R1724" s="13" t="n"/>
    </row>
    <row r="1725">
      <c r="M1725" s="2" t="n"/>
      <c r="P1725" s="13" t="n"/>
      <c r="Q1725" s="16" t="n"/>
      <c r="R1725" s="13" t="n"/>
    </row>
    <row r="1726">
      <c r="M1726" s="2" t="n"/>
      <c r="P1726" s="13" t="n"/>
      <c r="Q1726" s="16" t="n"/>
      <c r="R1726" s="13" t="n"/>
    </row>
    <row r="1727">
      <c r="M1727" s="2" t="n"/>
      <c r="P1727" s="13" t="n"/>
      <c r="Q1727" s="16" t="n"/>
      <c r="R1727" s="13" t="n"/>
    </row>
    <row r="1728">
      <c r="M1728" s="2" t="n"/>
      <c r="P1728" s="13" t="n"/>
      <c r="Q1728" s="16" t="n"/>
      <c r="R1728" s="13" t="n"/>
    </row>
    <row r="1729">
      <c r="M1729" s="2" t="n"/>
      <c r="P1729" s="13" t="n"/>
      <c r="Q1729" s="16" t="n"/>
      <c r="R1729" s="13" t="n"/>
    </row>
    <row r="1730">
      <c r="M1730" s="2" t="n"/>
      <c r="P1730" s="13" t="n"/>
      <c r="Q1730" s="16" t="n"/>
      <c r="R1730" s="13" t="n"/>
    </row>
    <row r="1731">
      <c r="M1731" s="2" t="n"/>
      <c r="P1731" s="13" t="n"/>
      <c r="Q1731" s="16" t="n"/>
      <c r="R1731" s="13" t="n"/>
    </row>
    <row r="1732">
      <c r="M1732" s="2" t="n"/>
      <c r="P1732" s="13" t="n"/>
      <c r="Q1732" s="16" t="n"/>
      <c r="R1732" s="13" t="n"/>
    </row>
    <row r="1733">
      <c r="M1733" s="2" t="n"/>
      <c r="P1733" s="13" t="n"/>
      <c r="Q1733" s="16" t="n"/>
      <c r="R1733" s="13" t="n"/>
    </row>
    <row r="1734">
      <c r="M1734" s="2" t="n"/>
      <c r="P1734" s="13" t="n"/>
      <c r="Q1734" s="16" t="n"/>
      <c r="R1734" s="13" t="n"/>
    </row>
    <row r="1735">
      <c r="M1735" s="2" t="n"/>
      <c r="P1735" s="13" t="n"/>
      <c r="Q1735" s="16" t="n"/>
      <c r="R1735" s="13" t="n"/>
    </row>
    <row r="1736">
      <c r="M1736" s="2" t="n"/>
      <c r="P1736" s="13" t="n"/>
      <c r="Q1736" s="16" t="n"/>
      <c r="R1736" s="13" t="n"/>
    </row>
    <row r="1737">
      <c r="M1737" s="2" t="n"/>
      <c r="P1737" s="13" t="n"/>
      <c r="Q1737" s="16" t="n"/>
      <c r="R1737" s="13" t="n"/>
    </row>
    <row r="1738">
      <c r="M1738" s="2" t="n"/>
      <c r="P1738" s="13" t="n"/>
      <c r="Q1738" s="16" t="n"/>
      <c r="R1738" s="13" t="n"/>
    </row>
    <row r="1739">
      <c r="M1739" s="2" t="n"/>
      <c r="P1739" s="13" t="n"/>
      <c r="Q1739" s="16" t="n"/>
      <c r="R1739" s="13" t="n"/>
    </row>
    <row r="1740">
      <c r="M1740" s="2" t="n"/>
      <c r="P1740" s="13" t="n"/>
      <c r="Q1740" s="16" t="n"/>
      <c r="R1740" s="13" t="n"/>
    </row>
    <row r="1741">
      <c r="M1741" s="2" t="n"/>
      <c r="P1741" s="13" t="n"/>
      <c r="Q1741" s="16" t="n"/>
      <c r="R1741" s="13" t="n"/>
    </row>
    <row r="1742">
      <c r="M1742" s="2" t="n"/>
      <c r="P1742" s="13" t="n"/>
      <c r="Q1742" s="16" t="n"/>
      <c r="R1742" s="13" t="n"/>
    </row>
    <row r="1743">
      <c r="M1743" s="2" t="n"/>
      <c r="P1743" s="13" t="n"/>
      <c r="Q1743" s="16" t="n"/>
      <c r="R1743" s="13" t="n"/>
    </row>
    <row r="1744">
      <c r="M1744" s="2" t="n"/>
      <c r="P1744" s="13" t="n"/>
      <c r="Q1744" s="16" t="n"/>
      <c r="R1744" s="13" t="n"/>
    </row>
    <row r="1745">
      <c r="M1745" s="2" t="n"/>
      <c r="P1745" s="13" t="n"/>
      <c r="Q1745" s="16" t="n"/>
      <c r="R1745" s="13" t="n"/>
    </row>
    <row r="1746">
      <c r="M1746" s="2" t="n"/>
      <c r="P1746" s="13" t="n"/>
      <c r="Q1746" s="16" t="n"/>
      <c r="R1746" s="13" t="n"/>
    </row>
    <row r="1747">
      <c r="M1747" s="2" t="n"/>
      <c r="P1747" s="13" t="n"/>
      <c r="Q1747" s="16" t="n"/>
      <c r="R1747" s="13" t="n"/>
    </row>
    <row r="1748">
      <c r="M1748" s="2" t="n"/>
      <c r="P1748" s="13" t="n"/>
      <c r="Q1748" s="16" t="n"/>
      <c r="R1748" s="13" t="n"/>
    </row>
    <row r="1749">
      <c r="M1749" s="2" t="n"/>
      <c r="P1749" s="13" t="n"/>
      <c r="Q1749" s="16" t="n"/>
      <c r="R1749" s="13" t="n"/>
    </row>
    <row r="1750">
      <c r="M1750" s="2" t="n"/>
      <c r="P1750" s="13" t="n"/>
      <c r="Q1750" s="16" t="n"/>
      <c r="R1750" s="13" t="n"/>
    </row>
    <row r="1751">
      <c r="M1751" s="2" t="n"/>
      <c r="P1751" s="13" t="n"/>
      <c r="Q1751" s="16" t="n"/>
      <c r="R1751" s="13" t="n"/>
    </row>
    <row r="1752">
      <c r="M1752" s="2" t="n"/>
      <c r="P1752" s="13" t="n"/>
      <c r="Q1752" s="16" t="n"/>
      <c r="R1752" s="13" t="n"/>
    </row>
    <row r="1753">
      <c r="M1753" s="2" t="n"/>
      <c r="P1753" s="13" t="n"/>
      <c r="Q1753" s="16" t="n"/>
      <c r="R1753" s="13" t="n"/>
    </row>
    <row r="1754">
      <c r="M1754" s="2" t="n"/>
      <c r="P1754" s="13" t="n"/>
      <c r="Q1754" s="16" t="n"/>
      <c r="R1754" s="13" t="n"/>
    </row>
    <row r="1755">
      <c r="M1755" s="2" t="n"/>
      <c r="P1755" s="13" t="n"/>
      <c r="Q1755" s="16" t="n"/>
      <c r="R1755" s="13" t="n"/>
    </row>
    <row r="1756">
      <c r="M1756" s="2" t="n"/>
      <c r="P1756" s="13" t="n"/>
      <c r="Q1756" s="16" t="n"/>
      <c r="R1756" s="13" t="n"/>
    </row>
    <row r="1757">
      <c r="M1757" s="2" t="n"/>
      <c r="P1757" s="13" t="n"/>
      <c r="Q1757" s="16" t="n"/>
      <c r="R1757" s="13" t="n"/>
    </row>
    <row r="1758">
      <c r="M1758" s="2" t="n"/>
      <c r="P1758" s="13" t="n"/>
      <c r="Q1758" s="16" t="n"/>
      <c r="R1758" s="13" t="n"/>
    </row>
    <row r="1759">
      <c r="M1759" s="2" t="n"/>
      <c r="P1759" s="13" t="n"/>
      <c r="Q1759" s="16" t="n"/>
      <c r="R1759" s="13" t="n"/>
    </row>
    <row r="1760">
      <c r="M1760" s="2" t="n"/>
      <c r="P1760" s="13" t="n"/>
      <c r="Q1760" s="16" t="n"/>
      <c r="R1760" s="13" t="n"/>
    </row>
    <row r="1761">
      <c r="M1761" s="2" t="n"/>
      <c r="P1761" s="13" t="n"/>
      <c r="Q1761" s="16" t="n"/>
      <c r="R1761" s="13" t="n"/>
    </row>
    <row r="1762">
      <c r="M1762" s="2" t="n"/>
      <c r="P1762" s="13" t="n"/>
      <c r="Q1762" s="16" t="n"/>
      <c r="R1762" s="13" t="n"/>
    </row>
    <row r="1763">
      <c r="M1763" s="2" t="n"/>
      <c r="P1763" s="13" t="n"/>
      <c r="Q1763" s="16" t="n"/>
      <c r="R1763" s="13" t="n"/>
    </row>
    <row r="1764">
      <c r="M1764" s="2" t="n"/>
      <c r="P1764" s="13" t="n"/>
      <c r="Q1764" s="16" t="n"/>
      <c r="R1764" s="13" t="n"/>
    </row>
    <row r="1765">
      <c r="M1765" s="2" t="n"/>
      <c r="P1765" s="13" t="n"/>
      <c r="Q1765" s="16" t="n"/>
      <c r="R1765" s="13" t="n"/>
    </row>
    <row r="1766">
      <c r="M1766" s="2" t="n"/>
      <c r="P1766" s="13" t="n"/>
      <c r="Q1766" s="16" t="n"/>
      <c r="R1766" s="13" t="n"/>
    </row>
    <row r="1767">
      <c r="M1767" s="2" t="n"/>
      <c r="P1767" s="13" t="n"/>
      <c r="Q1767" s="16" t="n"/>
      <c r="R1767" s="13" t="n"/>
    </row>
    <row r="1768">
      <c r="M1768" s="2" t="n"/>
      <c r="P1768" s="13" t="n"/>
      <c r="Q1768" s="16" t="n"/>
      <c r="R1768" s="13" t="n"/>
    </row>
    <row r="1769">
      <c r="M1769" s="2" t="n"/>
      <c r="P1769" s="13" t="n"/>
      <c r="Q1769" s="16" t="n"/>
      <c r="R1769" s="13" t="n"/>
    </row>
    <row r="1770">
      <c r="M1770" s="2" t="n"/>
      <c r="P1770" s="13" t="n"/>
      <c r="Q1770" s="16" t="n"/>
      <c r="R1770" s="13" t="n"/>
    </row>
    <row r="1771">
      <c r="M1771" s="2" t="n"/>
      <c r="P1771" s="13" t="n"/>
      <c r="Q1771" s="16" t="n"/>
      <c r="R1771" s="13" t="n"/>
    </row>
    <row r="1772">
      <c r="M1772" s="2" t="n"/>
      <c r="P1772" s="13" t="n"/>
      <c r="Q1772" s="16" t="n"/>
      <c r="R1772" s="13" t="n"/>
    </row>
    <row r="1773">
      <c r="M1773" s="2" t="n"/>
      <c r="P1773" s="13" t="n"/>
      <c r="Q1773" s="16" t="n"/>
      <c r="R1773" s="13" t="n"/>
    </row>
    <row r="1774">
      <c r="M1774" s="2" t="n"/>
      <c r="P1774" s="13" t="n"/>
      <c r="Q1774" s="16" t="n"/>
      <c r="R1774" s="13" t="n"/>
    </row>
    <row r="1775">
      <c r="M1775" s="2" t="n"/>
      <c r="P1775" s="13" t="n"/>
      <c r="Q1775" s="16" t="n"/>
      <c r="R1775" s="13" t="n"/>
    </row>
    <row r="1776">
      <c r="M1776" s="2" t="n"/>
      <c r="P1776" s="13" t="n"/>
      <c r="Q1776" s="16" t="n"/>
      <c r="R1776" s="13" t="n"/>
    </row>
    <row r="1777">
      <c r="M1777" s="2" t="n"/>
      <c r="P1777" s="13" t="n"/>
      <c r="Q1777" s="16" t="n"/>
      <c r="R1777" s="13" t="n"/>
    </row>
    <row r="1778">
      <c r="M1778" s="2" t="n"/>
      <c r="P1778" s="13" t="n"/>
      <c r="Q1778" s="16" t="n"/>
      <c r="R1778" s="13" t="n"/>
    </row>
    <row r="1779">
      <c r="M1779" s="2" t="n"/>
      <c r="P1779" s="13" t="n"/>
      <c r="Q1779" s="16" t="n"/>
      <c r="R1779" s="13" t="n"/>
    </row>
    <row r="1780">
      <c r="M1780" s="2" t="n"/>
      <c r="P1780" s="13" t="n"/>
      <c r="Q1780" s="16" t="n"/>
      <c r="R1780" s="13" t="n"/>
    </row>
    <row r="1781">
      <c r="M1781" s="2" t="n"/>
      <c r="P1781" s="13" t="n"/>
      <c r="Q1781" s="16" t="n"/>
      <c r="R1781" s="13" t="n"/>
    </row>
    <row r="1782">
      <c r="M1782" s="2" t="n"/>
      <c r="P1782" s="13" t="n"/>
      <c r="Q1782" s="16" t="n"/>
      <c r="R1782" s="13" t="n"/>
    </row>
    <row r="1783">
      <c r="M1783" s="2" t="n"/>
      <c r="P1783" s="13" t="n"/>
      <c r="Q1783" s="16" t="n"/>
      <c r="R1783" s="13" t="n"/>
    </row>
    <row r="1784">
      <c r="M1784" s="2" t="n"/>
      <c r="P1784" s="13" t="n"/>
      <c r="Q1784" s="16" t="n"/>
      <c r="R1784" s="13" t="n"/>
    </row>
    <row r="1785">
      <c r="M1785" s="2" t="n"/>
      <c r="P1785" s="13" t="n"/>
      <c r="Q1785" s="16" t="n"/>
      <c r="R1785" s="13" t="n"/>
    </row>
    <row r="1786">
      <c r="M1786" s="2" t="n"/>
      <c r="P1786" s="13" t="n"/>
      <c r="Q1786" s="16" t="n"/>
      <c r="R1786" s="13" t="n"/>
    </row>
    <row r="1787">
      <c r="M1787" s="2" t="n"/>
      <c r="P1787" s="13" t="n"/>
      <c r="Q1787" s="16" t="n"/>
      <c r="R1787" s="13" t="n"/>
    </row>
    <row r="1788">
      <c r="M1788" s="2" t="n"/>
      <c r="P1788" s="13" t="n"/>
      <c r="Q1788" s="16" t="n"/>
      <c r="R1788" s="13" t="n"/>
    </row>
    <row r="1789">
      <c r="M1789" s="2" t="n"/>
      <c r="P1789" s="13" t="n"/>
      <c r="Q1789" s="16" t="n"/>
      <c r="R1789" s="13" t="n"/>
    </row>
    <row r="1790">
      <c r="M1790" s="2" t="n"/>
      <c r="P1790" s="13" t="n"/>
      <c r="Q1790" s="16" t="n"/>
      <c r="R1790" s="13" t="n"/>
    </row>
    <row r="1791">
      <c r="M1791" s="2" t="n"/>
      <c r="P1791" s="13" t="n"/>
      <c r="Q1791" s="16" t="n"/>
      <c r="R1791" s="13" t="n"/>
    </row>
    <row r="1792">
      <c r="M1792" s="2" t="n"/>
      <c r="P1792" s="13" t="n"/>
      <c r="Q1792" s="16" t="n"/>
      <c r="R1792" s="13" t="n"/>
    </row>
    <row r="1793">
      <c r="M1793" s="2" t="n"/>
      <c r="P1793" s="13" t="n"/>
      <c r="Q1793" s="16" t="n"/>
      <c r="R1793" s="13" t="n"/>
    </row>
    <row r="1794">
      <c r="M1794" s="2" t="n"/>
      <c r="P1794" s="13" t="n"/>
      <c r="Q1794" s="16" t="n"/>
      <c r="R1794" s="13" t="n"/>
    </row>
    <row r="1795">
      <c r="M1795" s="2" t="n"/>
      <c r="P1795" s="13" t="n"/>
      <c r="Q1795" s="16" t="n"/>
      <c r="R1795" s="13" t="n"/>
    </row>
    <row r="1796">
      <c r="M1796" s="2" t="n"/>
      <c r="P1796" s="13" t="n"/>
      <c r="Q1796" s="16" t="n"/>
      <c r="R1796" s="13" t="n"/>
    </row>
    <row r="1797">
      <c r="M1797" s="2" t="n"/>
      <c r="P1797" s="13" t="n"/>
      <c r="Q1797" s="16" t="n"/>
      <c r="R1797" s="13" t="n"/>
    </row>
    <row r="1798">
      <c r="M1798" s="2" t="n"/>
      <c r="P1798" s="13" t="n"/>
      <c r="Q1798" s="16" t="n"/>
      <c r="R1798" s="13" t="n"/>
    </row>
    <row r="1799">
      <c r="M1799" s="2" t="n"/>
      <c r="P1799" s="13" t="n"/>
      <c r="Q1799" s="16" t="n"/>
      <c r="R1799" s="13" t="n"/>
    </row>
    <row r="1800">
      <c r="M1800" s="2" t="n"/>
      <c r="P1800" s="13" t="n"/>
      <c r="Q1800" s="16" t="n"/>
      <c r="R1800" s="13" t="n"/>
    </row>
    <row r="1801">
      <c r="M1801" s="2" t="n"/>
      <c r="P1801" s="13" t="n"/>
      <c r="Q1801" s="16" t="n"/>
      <c r="R1801" s="13" t="n"/>
    </row>
    <row r="1802">
      <c r="M1802" s="2" t="n"/>
      <c r="P1802" s="13" t="n"/>
      <c r="Q1802" s="16" t="n"/>
      <c r="R1802" s="13" t="n"/>
    </row>
    <row r="1803">
      <c r="M1803" s="2" t="n"/>
      <c r="P1803" s="13" t="n"/>
      <c r="Q1803" s="16" t="n"/>
      <c r="R1803" s="13" t="n"/>
    </row>
    <row r="1804">
      <c r="M1804" s="2" t="n"/>
      <c r="P1804" s="13" t="n"/>
      <c r="Q1804" s="16" t="n"/>
      <c r="R1804" s="13" t="n"/>
    </row>
    <row r="1805">
      <c r="M1805" s="2" t="n"/>
      <c r="P1805" s="13" t="n"/>
      <c r="Q1805" s="16" t="n"/>
      <c r="R1805" s="13" t="n"/>
    </row>
    <row r="1806">
      <c r="M1806" s="2" t="n"/>
      <c r="P1806" s="13" t="n"/>
      <c r="Q1806" s="16" t="n"/>
      <c r="R1806" s="13" t="n"/>
    </row>
    <row r="1807">
      <c r="M1807" s="2" t="n"/>
      <c r="P1807" s="13" t="n"/>
      <c r="Q1807" s="16" t="n"/>
      <c r="R1807" s="13" t="n"/>
    </row>
    <row r="1808">
      <c r="M1808" s="2" t="n"/>
      <c r="P1808" s="13" t="n"/>
      <c r="Q1808" s="16" t="n"/>
      <c r="R1808" s="13" t="n"/>
    </row>
    <row r="1809">
      <c r="M1809" s="2" t="n"/>
      <c r="P1809" s="13" t="n"/>
      <c r="Q1809" s="16" t="n"/>
      <c r="R1809" s="13" t="n"/>
    </row>
    <row r="1810">
      <c r="M1810" s="2" t="n"/>
      <c r="P1810" s="13" t="n"/>
      <c r="Q1810" s="16" t="n"/>
      <c r="R1810" s="13" t="n"/>
    </row>
    <row r="1811">
      <c r="M1811" s="2" t="n"/>
      <c r="P1811" s="13" t="n"/>
      <c r="Q1811" s="16" t="n"/>
      <c r="R1811" s="13" t="n"/>
    </row>
    <row r="1812">
      <c r="M1812" s="2" t="n"/>
      <c r="P1812" s="13" t="n"/>
      <c r="Q1812" s="16" t="n"/>
      <c r="R1812" s="13" t="n"/>
    </row>
    <row r="1813">
      <c r="M1813" s="2" t="n"/>
      <c r="P1813" s="13" t="n"/>
      <c r="Q1813" s="16" t="n"/>
      <c r="R1813" s="13" t="n"/>
    </row>
    <row r="1814">
      <c r="M1814" s="2" t="n"/>
      <c r="P1814" s="13" t="n"/>
      <c r="Q1814" s="16" t="n"/>
      <c r="R1814" s="13" t="n"/>
    </row>
    <row r="1815">
      <c r="M1815" s="2" t="n"/>
      <c r="P1815" s="13" t="n"/>
      <c r="Q1815" s="16" t="n"/>
      <c r="R1815" s="13" t="n"/>
    </row>
    <row r="1816">
      <c r="M1816" s="2" t="n"/>
      <c r="P1816" s="13" t="n"/>
      <c r="Q1816" s="16" t="n"/>
      <c r="R1816" s="13" t="n"/>
    </row>
    <row r="1817">
      <c r="M1817" s="2" t="n"/>
      <c r="P1817" s="13" t="n"/>
      <c r="Q1817" s="16" t="n"/>
      <c r="R1817" s="13" t="n"/>
    </row>
    <row r="1818">
      <c r="M1818" s="2" t="n"/>
      <c r="P1818" s="13" t="n"/>
      <c r="Q1818" s="16" t="n"/>
      <c r="R1818" s="13" t="n"/>
    </row>
    <row r="1819">
      <c r="M1819" s="2" t="n"/>
      <c r="P1819" s="13" t="n"/>
      <c r="Q1819" s="16" t="n"/>
      <c r="R1819" s="13" t="n"/>
    </row>
    <row r="1820">
      <c r="M1820" s="2" t="n"/>
      <c r="P1820" s="13" t="n"/>
      <c r="Q1820" s="16" t="n"/>
      <c r="R1820" s="13" t="n"/>
    </row>
    <row r="1821">
      <c r="M1821" s="2" t="n"/>
      <c r="P1821" s="13" t="n"/>
      <c r="Q1821" s="16" t="n"/>
      <c r="R1821" s="13" t="n"/>
    </row>
    <row r="1822">
      <c r="M1822" s="2" t="n"/>
      <c r="P1822" s="13" t="n"/>
      <c r="Q1822" s="16" t="n"/>
      <c r="R1822" s="13" t="n"/>
    </row>
    <row r="1823">
      <c r="M1823" s="2" t="n"/>
      <c r="P1823" s="13" t="n"/>
      <c r="Q1823" s="16" t="n"/>
      <c r="R1823" s="13" t="n"/>
    </row>
    <row r="1824">
      <c r="M1824" s="2" t="n"/>
      <c r="P1824" s="13" t="n"/>
      <c r="Q1824" s="16" t="n"/>
      <c r="R1824" s="13" t="n"/>
    </row>
    <row r="1825">
      <c r="M1825" s="2" t="n"/>
      <c r="P1825" s="13" t="n"/>
      <c r="Q1825" s="16" t="n"/>
      <c r="R1825" s="13" t="n"/>
    </row>
    <row r="1826">
      <c r="M1826" s="2" t="n"/>
      <c r="P1826" s="13" t="n"/>
      <c r="Q1826" s="16" t="n"/>
      <c r="R1826" s="13" t="n"/>
    </row>
    <row r="1827">
      <c r="M1827" s="2" t="n"/>
      <c r="P1827" s="13" t="n"/>
      <c r="Q1827" s="16" t="n"/>
      <c r="R1827" s="13" t="n"/>
    </row>
    <row r="1828">
      <c r="M1828" s="2" t="n"/>
      <c r="P1828" s="13" t="n"/>
      <c r="Q1828" s="16" t="n"/>
      <c r="R1828" s="13" t="n"/>
    </row>
    <row r="1829">
      <c r="M1829" s="2" t="n"/>
      <c r="P1829" s="13" t="n"/>
      <c r="Q1829" s="16" t="n"/>
      <c r="R1829" s="13" t="n"/>
    </row>
    <row r="1830">
      <c r="M1830" s="2" t="n"/>
      <c r="P1830" s="13" t="n"/>
      <c r="Q1830" s="16" t="n"/>
      <c r="R1830" s="13" t="n"/>
    </row>
    <row r="1831">
      <c r="M1831" s="2" t="n"/>
      <c r="P1831" s="13" t="n"/>
      <c r="Q1831" s="16" t="n"/>
      <c r="R1831" s="13" t="n"/>
    </row>
    <row r="1832">
      <c r="M1832" s="2" t="n"/>
      <c r="P1832" s="13" t="n"/>
      <c r="Q1832" s="16" t="n"/>
      <c r="R1832" s="13" t="n"/>
    </row>
    <row r="1833">
      <c r="M1833" s="2" t="n"/>
      <c r="P1833" s="13" t="n"/>
      <c r="Q1833" s="16" t="n"/>
      <c r="R1833" s="13" t="n"/>
    </row>
    <row r="1834">
      <c r="M1834" s="2" t="n"/>
      <c r="P1834" s="13" t="n"/>
      <c r="Q1834" s="16" t="n"/>
      <c r="R1834" s="13" t="n"/>
    </row>
    <row r="1835">
      <c r="M1835" s="2" t="n"/>
      <c r="P1835" s="13" t="n"/>
      <c r="Q1835" s="16" t="n"/>
      <c r="R1835" s="13" t="n"/>
    </row>
    <row r="1836">
      <c r="M1836" s="2" t="n"/>
      <c r="P1836" s="13" t="n"/>
      <c r="Q1836" s="16" t="n"/>
      <c r="R1836" s="13" t="n"/>
    </row>
    <row r="1837">
      <c r="M1837" s="2" t="n"/>
      <c r="P1837" s="13" t="n"/>
      <c r="Q1837" s="16" t="n"/>
      <c r="R1837" s="13" t="n"/>
    </row>
    <row r="1838">
      <c r="M1838" s="2" t="n"/>
      <c r="P1838" s="13" t="n"/>
      <c r="Q1838" s="16" t="n"/>
      <c r="R1838" s="13" t="n"/>
    </row>
    <row r="1839">
      <c r="M1839" s="2" t="n"/>
      <c r="P1839" s="13" t="n"/>
      <c r="Q1839" s="16" t="n"/>
      <c r="R1839" s="13" t="n"/>
    </row>
    <row r="1840">
      <c r="M1840" s="2" t="n"/>
      <c r="P1840" s="13" t="n"/>
      <c r="Q1840" s="16" t="n"/>
      <c r="R1840" s="13" t="n"/>
    </row>
    <row r="1841">
      <c r="M1841" s="2" t="n"/>
      <c r="P1841" s="13" t="n"/>
      <c r="Q1841" s="16" t="n"/>
      <c r="R1841" s="13" t="n"/>
    </row>
    <row r="1842">
      <c r="M1842" s="2" t="n"/>
      <c r="P1842" s="13" t="n"/>
      <c r="Q1842" s="16" t="n"/>
      <c r="R1842" s="13" t="n"/>
    </row>
    <row r="1843">
      <c r="M1843" s="2" t="n"/>
      <c r="P1843" s="13" t="n"/>
      <c r="Q1843" s="16" t="n"/>
      <c r="R1843" s="13" t="n"/>
    </row>
    <row r="1844">
      <c r="M1844" s="2" t="n"/>
      <c r="P1844" s="13" t="n"/>
      <c r="Q1844" s="16" t="n"/>
      <c r="R1844" s="13" t="n"/>
    </row>
    <row r="1845">
      <c r="M1845" s="2" t="n"/>
      <c r="P1845" s="13" t="n"/>
      <c r="Q1845" s="16" t="n"/>
      <c r="R1845" s="13" t="n"/>
    </row>
    <row r="1846">
      <c r="M1846" s="2" t="n"/>
      <c r="P1846" s="13" t="n"/>
      <c r="Q1846" s="16" t="n"/>
      <c r="R1846" s="13" t="n"/>
    </row>
    <row r="1847">
      <c r="M1847" s="2" t="n"/>
      <c r="P1847" s="13" t="n"/>
      <c r="Q1847" s="16" t="n"/>
      <c r="R1847" s="13" t="n"/>
    </row>
    <row r="1848">
      <c r="M1848" s="2" t="n"/>
      <c r="P1848" s="13" t="n"/>
      <c r="Q1848" s="16" t="n"/>
      <c r="R1848" s="13" t="n"/>
    </row>
    <row r="1849">
      <c r="M1849" s="2" t="n"/>
      <c r="P1849" s="13" t="n"/>
      <c r="Q1849" s="16" t="n"/>
      <c r="R1849" s="13" t="n"/>
    </row>
    <row r="1850">
      <c r="M1850" s="2" t="n"/>
      <c r="P1850" s="13" t="n"/>
      <c r="Q1850" s="16" t="n"/>
      <c r="R1850" s="13" t="n"/>
    </row>
    <row r="1851">
      <c r="M1851" s="2" t="n"/>
      <c r="P1851" s="13" t="n"/>
      <c r="Q1851" s="16" t="n"/>
      <c r="R1851" s="13" t="n"/>
    </row>
    <row r="1852">
      <c r="M1852" s="2" t="n"/>
      <c r="P1852" s="13" t="n"/>
      <c r="Q1852" s="16" t="n"/>
      <c r="R1852" s="13" t="n"/>
    </row>
    <row r="1853">
      <c r="M1853" s="2" t="n"/>
      <c r="P1853" s="13" t="n"/>
      <c r="Q1853" s="16" t="n"/>
      <c r="R1853" s="13" t="n"/>
    </row>
    <row r="1854">
      <c r="M1854" s="2" t="n"/>
      <c r="P1854" s="13" t="n"/>
      <c r="Q1854" s="16" t="n"/>
      <c r="R1854" s="13" t="n"/>
    </row>
    <row r="1855">
      <c r="M1855" s="2" t="n"/>
      <c r="P1855" s="13" t="n"/>
      <c r="Q1855" s="16" t="n"/>
      <c r="R1855" s="13" t="n"/>
    </row>
    <row r="1856">
      <c r="M1856" s="2" t="n"/>
      <c r="P1856" s="13" t="n"/>
      <c r="Q1856" s="16" t="n"/>
      <c r="R1856" s="13" t="n"/>
    </row>
    <row r="1857">
      <c r="M1857" s="2" t="n"/>
      <c r="P1857" s="13" t="n"/>
      <c r="Q1857" s="16" t="n"/>
      <c r="R1857" s="13" t="n"/>
    </row>
    <row r="1858">
      <c r="M1858" s="2" t="n"/>
      <c r="P1858" s="13" t="n"/>
      <c r="Q1858" s="16" t="n"/>
      <c r="R1858" s="13" t="n"/>
    </row>
    <row r="1859">
      <c r="M1859" s="2" t="n"/>
      <c r="P1859" s="13" t="n"/>
      <c r="Q1859" s="16" t="n"/>
      <c r="R1859" s="13" t="n"/>
    </row>
    <row r="1860">
      <c r="M1860" s="2" t="n"/>
      <c r="P1860" s="13" t="n"/>
      <c r="Q1860" s="16" t="n"/>
      <c r="R1860" s="13" t="n"/>
    </row>
    <row r="1861">
      <c r="M1861" s="2" t="n"/>
      <c r="P1861" s="13" t="n"/>
      <c r="Q1861" s="16" t="n"/>
      <c r="R1861" s="13" t="n"/>
    </row>
    <row r="1862">
      <c r="M1862" s="2" t="n"/>
      <c r="P1862" s="13" t="n"/>
      <c r="Q1862" s="16" t="n"/>
      <c r="R1862" s="13" t="n"/>
    </row>
    <row r="1863">
      <c r="M1863" s="2" t="n"/>
      <c r="P1863" s="13" t="n"/>
      <c r="Q1863" s="16" t="n"/>
      <c r="R1863" s="13" t="n"/>
    </row>
    <row r="1864">
      <c r="M1864" s="2" t="n"/>
      <c r="P1864" s="13" t="n"/>
      <c r="Q1864" s="16" t="n"/>
      <c r="R1864" s="13" t="n"/>
    </row>
    <row r="1865">
      <c r="M1865" s="2" t="n"/>
      <c r="P1865" s="13" t="n"/>
      <c r="Q1865" s="16" t="n"/>
      <c r="R1865" s="13" t="n"/>
    </row>
    <row r="1866">
      <c r="M1866" s="2" t="n"/>
      <c r="P1866" s="13" t="n"/>
      <c r="Q1866" s="16" t="n"/>
      <c r="R1866" s="13" t="n"/>
    </row>
    <row r="1867">
      <c r="M1867" s="2" t="n"/>
      <c r="P1867" s="13" t="n"/>
      <c r="Q1867" s="16" t="n"/>
      <c r="R1867" s="13" t="n"/>
    </row>
    <row r="1868">
      <c r="M1868" s="2" t="n"/>
      <c r="P1868" s="13" t="n"/>
      <c r="Q1868" s="16" t="n"/>
      <c r="R1868" s="13" t="n"/>
    </row>
    <row r="1869">
      <c r="M1869" s="2" t="n"/>
      <c r="P1869" s="13" t="n"/>
      <c r="Q1869" s="16" t="n"/>
      <c r="R1869" s="13" t="n"/>
    </row>
    <row r="1870">
      <c r="M1870" s="2" t="n"/>
      <c r="P1870" s="13" t="n"/>
      <c r="Q1870" s="16" t="n"/>
      <c r="R1870" s="13" t="n"/>
    </row>
    <row r="1871">
      <c r="M1871" s="2" t="n"/>
      <c r="P1871" s="13" t="n"/>
      <c r="Q1871" s="16" t="n"/>
      <c r="R1871" s="13" t="n"/>
    </row>
    <row r="1872">
      <c r="M1872" s="2" t="n"/>
      <c r="P1872" s="13" t="n"/>
      <c r="Q1872" s="16" t="n"/>
      <c r="R1872" s="13" t="n"/>
    </row>
    <row r="1873">
      <c r="M1873" s="2" t="n"/>
      <c r="P1873" s="13" t="n"/>
      <c r="Q1873" s="16" t="n"/>
      <c r="R1873" s="13" t="n"/>
    </row>
    <row r="1874">
      <c r="M1874" s="2" t="n"/>
      <c r="P1874" s="13" t="n"/>
      <c r="Q1874" s="16" t="n"/>
      <c r="R1874" s="13" t="n"/>
    </row>
    <row r="1875">
      <c r="M1875" s="2" t="n"/>
      <c r="P1875" s="13" t="n"/>
      <c r="Q1875" s="16" t="n"/>
      <c r="R1875" s="13" t="n"/>
    </row>
    <row r="1876">
      <c r="M1876" s="2" t="n"/>
      <c r="P1876" s="13" t="n"/>
      <c r="Q1876" s="16" t="n"/>
      <c r="R1876" s="13" t="n"/>
    </row>
    <row r="1877">
      <c r="M1877" s="2" t="n"/>
      <c r="P1877" s="13" t="n"/>
      <c r="Q1877" s="16" t="n"/>
      <c r="R1877" s="13" t="n"/>
    </row>
    <row r="1878">
      <c r="M1878" s="2" t="n"/>
      <c r="P1878" s="13" t="n"/>
      <c r="Q1878" s="16" t="n"/>
      <c r="R1878" s="13" t="n"/>
    </row>
    <row r="1879">
      <c r="M1879" s="2" t="n"/>
      <c r="P1879" s="13" t="n"/>
      <c r="Q1879" s="16" t="n"/>
      <c r="R1879" s="13" t="n"/>
    </row>
    <row r="1880">
      <c r="M1880" s="2" t="n"/>
      <c r="P1880" s="13" t="n"/>
      <c r="Q1880" s="16" t="n"/>
      <c r="R1880" s="13" t="n"/>
    </row>
    <row r="1881">
      <c r="M1881" s="2" t="n"/>
      <c r="P1881" s="13" t="n"/>
      <c r="Q1881" s="16" t="n"/>
      <c r="R1881" s="13" t="n"/>
    </row>
    <row r="1882">
      <c r="M1882" s="2" t="n"/>
      <c r="P1882" s="13" t="n"/>
      <c r="Q1882" s="16" t="n"/>
      <c r="R1882" s="13" t="n"/>
    </row>
    <row r="1883">
      <c r="M1883" s="2" t="n"/>
      <c r="P1883" s="13" t="n"/>
      <c r="Q1883" s="16" t="n"/>
      <c r="R1883" s="13" t="n"/>
    </row>
    <row r="1884">
      <c r="M1884" s="2" t="n"/>
      <c r="P1884" s="13" t="n"/>
      <c r="Q1884" s="16" t="n"/>
      <c r="R1884" s="13" t="n"/>
    </row>
    <row r="1885">
      <c r="M1885" s="2" t="n"/>
      <c r="P1885" s="13" t="n"/>
      <c r="Q1885" s="16" t="n"/>
      <c r="R1885" s="13" t="n"/>
    </row>
    <row r="1886">
      <c r="M1886" s="2" t="n"/>
      <c r="P1886" s="13" t="n"/>
      <c r="Q1886" s="16" t="n"/>
      <c r="R1886" s="13" t="n"/>
    </row>
    <row r="1887">
      <c r="M1887" s="2" t="n"/>
      <c r="P1887" s="13" t="n"/>
      <c r="Q1887" s="16" t="n"/>
      <c r="R1887" s="13" t="n"/>
    </row>
    <row r="1888">
      <c r="M1888" s="2" t="n"/>
      <c r="P1888" s="13" t="n"/>
      <c r="Q1888" s="16" t="n"/>
      <c r="R1888" s="13" t="n"/>
    </row>
    <row r="1889">
      <c r="M1889" s="2" t="n"/>
      <c r="P1889" s="13" t="n"/>
      <c r="Q1889" s="16" t="n"/>
      <c r="R1889" s="13" t="n"/>
    </row>
    <row r="1890">
      <c r="M1890" s="2" t="n"/>
      <c r="P1890" s="13" t="n"/>
      <c r="Q1890" s="16" t="n"/>
      <c r="R1890" s="13" t="n"/>
    </row>
    <row r="1891">
      <c r="M1891" s="2" t="n"/>
      <c r="P1891" s="13" t="n"/>
      <c r="Q1891" s="16" t="n"/>
      <c r="R1891" s="13" t="n"/>
    </row>
    <row r="1892">
      <c r="M1892" s="2" t="n"/>
      <c r="P1892" s="13" t="n"/>
      <c r="Q1892" s="16" t="n"/>
      <c r="R1892" s="13" t="n"/>
    </row>
    <row r="1893">
      <c r="M1893" s="2" t="n"/>
      <c r="P1893" s="13" t="n"/>
      <c r="Q1893" s="16" t="n"/>
      <c r="R1893" s="13" t="n"/>
    </row>
    <row r="1894">
      <c r="M1894" s="2" t="n"/>
      <c r="P1894" s="13" t="n"/>
      <c r="Q1894" s="16" t="n"/>
      <c r="R1894" s="13" t="n"/>
    </row>
    <row r="1895">
      <c r="M1895" s="2" t="n"/>
      <c r="P1895" s="13" t="n"/>
      <c r="Q1895" s="16" t="n"/>
      <c r="R1895" s="13" t="n"/>
    </row>
    <row r="1896">
      <c r="M1896" s="2" t="n"/>
      <c r="P1896" s="13" t="n"/>
      <c r="Q1896" s="16" t="n"/>
      <c r="R1896" s="13" t="n"/>
    </row>
    <row r="1897">
      <c r="M1897" s="2" t="n"/>
      <c r="P1897" s="13" t="n"/>
      <c r="Q1897" s="16" t="n"/>
      <c r="R1897" s="13" t="n"/>
    </row>
    <row r="1898">
      <c r="M1898" s="2" t="n"/>
      <c r="P1898" s="13" t="n"/>
      <c r="Q1898" s="16" t="n"/>
      <c r="R1898" s="13" t="n"/>
    </row>
    <row r="1899">
      <c r="M1899" s="2" t="n"/>
      <c r="P1899" s="13" t="n"/>
      <c r="Q1899" s="16" t="n"/>
      <c r="R1899" s="13" t="n"/>
    </row>
    <row r="1900">
      <c r="M1900" s="2" t="n"/>
      <c r="P1900" s="13" t="n"/>
      <c r="Q1900" s="16" t="n"/>
      <c r="R1900" s="13" t="n"/>
    </row>
    <row r="1901">
      <c r="M1901" s="2" t="n"/>
      <c r="P1901" s="13" t="n"/>
      <c r="Q1901" s="16" t="n"/>
      <c r="R1901" s="13" t="n"/>
    </row>
    <row r="1902">
      <c r="M1902" s="2" t="n"/>
      <c r="P1902" s="13" t="n"/>
      <c r="Q1902" s="16" t="n"/>
      <c r="R1902" s="13" t="n"/>
    </row>
    <row r="1903">
      <c r="M1903" s="2" t="n"/>
      <c r="P1903" s="13" t="n"/>
      <c r="Q1903" s="16" t="n"/>
      <c r="R1903" s="13" t="n"/>
    </row>
    <row r="1904">
      <c r="M1904" s="2" t="n"/>
      <c r="P1904" s="13" t="n"/>
      <c r="Q1904" s="16" t="n"/>
      <c r="R1904" s="13" t="n"/>
    </row>
    <row r="1905">
      <c r="M1905" s="2" t="n"/>
      <c r="P1905" s="13" t="n"/>
      <c r="Q1905" s="16" t="n"/>
      <c r="R1905" s="13" t="n"/>
    </row>
    <row r="1906">
      <c r="M1906" s="2" t="n"/>
      <c r="P1906" s="13" t="n"/>
      <c r="Q1906" s="16" t="n"/>
      <c r="R1906" s="13" t="n"/>
    </row>
    <row r="1907">
      <c r="M1907" s="2" t="n"/>
      <c r="P1907" s="13" t="n"/>
      <c r="Q1907" s="16" t="n"/>
      <c r="R1907" s="13" t="n"/>
    </row>
    <row r="1908">
      <c r="M1908" s="2" t="n"/>
      <c r="P1908" s="13" t="n"/>
      <c r="Q1908" s="16" t="n"/>
      <c r="R1908" s="13" t="n"/>
    </row>
    <row r="1909">
      <c r="M1909" s="2" t="n"/>
      <c r="P1909" s="13" t="n"/>
      <c r="Q1909" s="16" t="n"/>
      <c r="R1909" s="13" t="n"/>
    </row>
    <row r="1910">
      <c r="M1910" s="2" t="n"/>
      <c r="P1910" s="13" t="n"/>
      <c r="Q1910" s="16" t="n"/>
      <c r="R1910" s="13" t="n"/>
    </row>
    <row r="1911">
      <c r="M1911" s="2" t="n"/>
      <c r="P1911" s="13" t="n"/>
      <c r="Q1911" s="16" t="n"/>
      <c r="R1911" s="13" t="n"/>
    </row>
    <row r="1912">
      <c r="M1912" s="2" t="n"/>
      <c r="P1912" s="13" t="n"/>
      <c r="Q1912" s="16" t="n"/>
      <c r="R1912" s="13" t="n"/>
    </row>
    <row r="1913">
      <c r="M1913" s="2" t="n"/>
      <c r="P1913" s="13" t="n"/>
      <c r="Q1913" s="16" t="n"/>
      <c r="R1913" s="13" t="n"/>
    </row>
    <row r="1914">
      <c r="M1914" s="2" t="n"/>
      <c r="P1914" s="13" t="n"/>
      <c r="Q1914" s="16" t="n"/>
      <c r="R1914" s="13" t="n"/>
    </row>
    <row r="1915">
      <c r="M1915" s="2" t="n"/>
      <c r="P1915" s="13" t="n"/>
      <c r="Q1915" s="16" t="n"/>
      <c r="R1915" s="13" t="n"/>
    </row>
    <row r="1916">
      <c r="M1916" s="2" t="n"/>
      <c r="P1916" s="13" t="n"/>
      <c r="Q1916" s="16" t="n"/>
      <c r="R1916" s="13" t="n"/>
    </row>
    <row r="1917">
      <c r="M1917" s="2" t="n"/>
      <c r="P1917" s="13" t="n"/>
      <c r="Q1917" s="16" t="n"/>
      <c r="R1917" s="13" t="n"/>
    </row>
    <row r="1918">
      <c r="M1918" s="2" t="n"/>
      <c r="P1918" s="13" t="n"/>
      <c r="Q1918" s="16" t="n"/>
      <c r="R1918" s="13" t="n"/>
    </row>
    <row r="1919">
      <c r="M1919" s="2" t="n"/>
      <c r="P1919" s="13" t="n"/>
      <c r="Q1919" s="16" t="n"/>
      <c r="R1919" s="13" t="n"/>
    </row>
    <row r="1920">
      <c r="M1920" s="2" t="n"/>
      <c r="P1920" s="13" t="n"/>
      <c r="Q1920" s="16" t="n"/>
      <c r="R1920" s="13" t="n"/>
    </row>
    <row r="1921">
      <c r="M1921" s="2" t="n"/>
      <c r="P1921" s="13" t="n"/>
      <c r="Q1921" s="16" t="n"/>
      <c r="R1921" s="13" t="n"/>
    </row>
    <row r="1922">
      <c r="M1922" s="2" t="n"/>
      <c r="P1922" s="13" t="n"/>
      <c r="Q1922" s="16" t="n"/>
      <c r="R1922" s="13" t="n"/>
    </row>
    <row r="1923">
      <c r="M1923" s="2" t="n"/>
      <c r="P1923" s="13" t="n"/>
      <c r="Q1923" s="16" t="n"/>
      <c r="R1923" s="13" t="n"/>
    </row>
    <row r="1924">
      <c r="M1924" s="2" t="n"/>
      <c r="P1924" s="13" t="n"/>
      <c r="Q1924" s="16" t="n"/>
      <c r="R1924" s="13" t="n"/>
    </row>
    <row r="1925">
      <c r="M1925" s="2" t="n"/>
      <c r="P1925" s="13" t="n"/>
      <c r="Q1925" s="16" t="n"/>
      <c r="R1925" s="13" t="n"/>
    </row>
    <row r="1926">
      <c r="M1926" s="2" t="n"/>
      <c r="P1926" s="13" t="n"/>
      <c r="Q1926" s="16" t="n"/>
      <c r="R1926" s="13" t="n"/>
    </row>
    <row r="1927">
      <c r="M1927" s="2" t="n"/>
      <c r="P1927" s="13" t="n"/>
      <c r="Q1927" s="16" t="n"/>
      <c r="R1927" s="13" t="n"/>
    </row>
    <row r="1928">
      <c r="M1928" s="2" t="n"/>
      <c r="P1928" s="13" t="n"/>
      <c r="Q1928" s="16" t="n"/>
      <c r="R1928" s="13" t="n"/>
    </row>
    <row r="1929">
      <c r="M1929" s="2" t="n"/>
      <c r="P1929" s="13" t="n"/>
      <c r="Q1929" s="16" t="n"/>
      <c r="R1929" s="13" t="n"/>
    </row>
    <row r="1930">
      <c r="M1930" s="2" t="n"/>
      <c r="P1930" s="13" t="n"/>
      <c r="Q1930" s="16" t="n"/>
      <c r="R1930" s="13" t="n"/>
    </row>
    <row r="1931">
      <c r="M1931" s="2" t="n"/>
      <c r="P1931" s="13" t="n"/>
      <c r="Q1931" s="16" t="n"/>
      <c r="R1931" s="13" t="n"/>
    </row>
    <row r="1932">
      <c r="M1932" s="2" t="n"/>
      <c r="P1932" s="13" t="n"/>
      <c r="Q1932" s="16" t="n"/>
      <c r="R1932" s="13" t="n"/>
    </row>
    <row r="1933">
      <c r="M1933" s="2" t="n"/>
      <c r="P1933" s="13" t="n"/>
      <c r="Q1933" s="16" t="n"/>
      <c r="R1933" s="13" t="n"/>
    </row>
    <row r="1934">
      <c r="M1934" s="2" t="n"/>
      <c r="P1934" s="13" t="n"/>
      <c r="Q1934" s="16" t="n"/>
      <c r="R1934" s="13" t="n"/>
    </row>
    <row r="1935">
      <c r="M1935" s="2" t="n"/>
      <c r="P1935" s="13" t="n"/>
      <c r="Q1935" s="16" t="n"/>
      <c r="R1935" s="13" t="n"/>
    </row>
    <row r="1936">
      <c r="M1936" s="2" t="n"/>
      <c r="P1936" s="13" t="n"/>
      <c r="Q1936" s="16" t="n"/>
      <c r="R1936" s="13" t="n"/>
    </row>
    <row r="1937">
      <c r="M1937" s="2" t="n"/>
      <c r="P1937" s="13" t="n"/>
      <c r="Q1937" s="16" t="n"/>
      <c r="R1937" s="13" t="n"/>
    </row>
    <row r="1938">
      <c r="M1938" s="2" t="n"/>
      <c r="P1938" s="13" t="n"/>
      <c r="Q1938" s="16" t="n"/>
      <c r="R1938" s="13" t="n"/>
    </row>
    <row r="1939">
      <c r="M1939" s="2" t="n"/>
      <c r="P1939" s="13" t="n"/>
      <c r="Q1939" s="16" t="n"/>
      <c r="R1939" s="13" t="n"/>
    </row>
    <row r="1940">
      <c r="M1940" s="2" t="n"/>
      <c r="P1940" s="13" t="n"/>
      <c r="Q1940" s="16" t="n"/>
      <c r="R1940" s="13" t="n"/>
    </row>
    <row r="1941">
      <c r="M1941" s="2" t="n"/>
      <c r="P1941" s="13" t="n"/>
      <c r="Q1941" s="16" t="n"/>
      <c r="R1941" s="13" t="n"/>
    </row>
    <row r="1942">
      <c r="M1942" s="2" t="n"/>
      <c r="P1942" s="13" t="n"/>
      <c r="Q1942" s="16" t="n"/>
      <c r="R1942" s="13" t="n"/>
    </row>
    <row r="1943">
      <c r="M1943" s="2" t="n"/>
      <c r="P1943" s="13" t="n"/>
      <c r="Q1943" s="16" t="n"/>
      <c r="R1943" s="13" t="n"/>
    </row>
    <row r="1944">
      <c r="M1944" s="2" t="n"/>
      <c r="P1944" s="13" t="n"/>
      <c r="Q1944" s="16" t="n"/>
      <c r="R1944" s="13" t="n"/>
    </row>
    <row r="1945">
      <c r="M1945" s="2" t="n"/>
      <c r="P1945" s="13" t="n"/>
      <c r="Q1945" s="16" t="n"/>
      <c r="R1945" s="13" t="n"/>
    </row>
    <row r="1946">
      <c r="M1946" s="2" t="n"/>
      <c r="P1946" s="13" t="n"/>
      <c r="Q1946" s="16" t="n"/>
      <c r="R1946" s="13" t="n"/>
    </row>
    <row r="1947">
      <c r="M1947" s="2" t="n"/>
      <c r="P1947" s="13" t="n"/>
      <c r="Q1947" s="16" t="n"/>
      <c r="R1947" s="13" t="n"/>
    </row>
    <row r="1948">
      <c r="M1948" s="2" t="n"/>
      <c r="P1948" s="13" t="n"/>
      <c r="Q1948" s="16" t="n"/>
      <c r="R1948" s="13" t="n"/>
    </row>
    <row r="1949">
      <c r="M1949" s="2" t="n"/>
      <c r="P1949" s="13" t="n"/>
      <c r="Q1949" s="16" t="n"/>
      <c r="R1949" s="13" t="n"/>
    </row>
    <row r="1950">
      <c r="M1950" s="2" t="n"/>
      <c r="P1950" s="13" t="n"/>
      <c r="Q1950" s="16" t="n"/>
      <c r="R1950" s="13" t="n"/>
    </row>
    <row r="1951">
      <c r="M1951" s="2" t="n"/>
      <c r="P1951" s="13" t="n"/>
      <c r="Q1951" s="16" t="n"/>
      <c r="R1951" s="13" t="n"/>
    </row>
    <row r="1952">
      <c r="M1952" s="2" t="n"/>
      <c r="P1952" s="13" t="n"/>
      <c r="Q1952" s="16" t="n"/>
      <c r="R1952" s="13" t="n"/>
    </row>
    <row r="1953">
      <c r="M1953" s="2" t="n"/>
      <c r="P1953" s="13" t="n"/>
      <c r="Q1953" s="16" t="n"/>
      <c r="R1953" s="13" t="n"/>
    </row>
    <row r="1954">
      <c r="M1954" s="2" t="n"/>
      <c r="P1954" s="13" t="n"/>
      <c r="Q1954" s="16" t="n"/>
      <c r="R1954" s="13" t="n"/>
    </row>
    <row r="1955">
      <c r="M1955" s="2" t="n"/>
      <c r="P1955" s="13" t="n"/>
      <c r="Q1955" s="16" t="n"/>
      <c r="R1955" s="13" t="n"/>
    </row>
    <row r="1956">
      <c r="M1956" s="2" t="n"/>
      <c r="P1956" s="13" t="n"/>
      <c r="Q1956" s="16" t="n"/>
      <c r="R1956" s="13" t="n"/>
    </row>
    <row r="1957">
      <c r="M1957" s="2" t="n"/>
      <c r="P1957" s="13" t="n"/>
      <c r="Q1957" s="16" t="n"/>
      <c r="R1957" s="13" t="n"/>
    </row>
    <row r="1958">
      <c r="M1958" s="2" t="n"/>
      <c r="P1958" s="13" t="n"/>
      <c r="Q1958" s="16" t="n"/>
      <c r="R1958" s="13" t="n"/>
    </row>
    <row r="1959">
      <c r="M1959" s="2" t="n"/>
      <c r="P1959" s="13" t="n"/>
      <c r="Q1959" s="16" t="n"/>
      <c r="R1959" s="13" t="n"/>
    </row>
    <row r="1960">
      <c r="M1960" s="2" t="n"/>
      <c r="P1960" s="13" t="n"/>
      <c r="Q1960" s="16" t="n"/>
      <c r="R1960" s="13" t="n"/>
    </row>
    <row r="1961">
      <c r="M1961" s="2" t="n"/>
      <c r="P1961" s="13" t="n"/>
      <c r="Q1961" s="16" t="n"/>
      <c r="R1961" s="13" t="n"/>
    </row>
    <row r="1962">
      <c r="M1962" s="2" t="n"/>
      <c r="P1962" s="13" t="n"/>
      <c r="Q1962" s="16" t="n"/>
      <c r="R1962" s="13" t="n"/>
    </row>
    <row r="1963">
      <c r="M1963" s="2" t="n"/>
      <c r="P1963" s="13" t="n"/>
      <c r="Q1963" s="16" t="n"/>
      <c r="R1963" s="13" t="n"/>
    </row>
    <row r="1964">
      <c r="M1964" s="2" t="n"/>
      <c r="P1964" s="13" t="n"/>
      <c r="Q1964" s="16" t="n"/>
      <c r="R1964" s="13" t="n"/>
    </row>
    <row r="1965">
      <c r="M1965" s="2" t="n"/>
      <c r="P1965" s="13" t="n"/>
      <c r="Q1965" s="16" t="n"/>
      <c r="R1965" s="13" t="n"/>
    </row>
    <row r="1966">
      <c r="M1966" s="2" t="n"/>
      <c r="P1966" s="13" t="n"/>
      <c r="Q1966" s="16" t="n"/>
      <c r="R1966" s="13" t="n"/>
    </row>
    <row r="1967">
      <c r="M1967" s="2" t="n"/>
      <c r="P1967" s="13" t="n"/>
      <c r="Q1967" s="16" t="n"/>
      <c r="R1967" s="13" t="n"/>
    </row>
    <row r="1968">
      <c r="M1968" s="2" t="n"/>
      <c r="P1968" s="13" t="n"/>
      <c r="Q1968" s="16" t="n"/>
      <c r="R1968" s="13" t="n"/>
    </row>
    <row r="1969">
      <c r="M1969" s="2" t="n"/>
      <c r="P1969" s="13" t="n"/>
      <c r="Q1969" s="16" t="n"/>
      <c r="R1969" s="13" t="n"/>
    </row>
    <row r="1970">
      <c r="M1970" s="2" t="n"/>
      <c r="P1970" s="13" t="n"/>
      <c r="Q1970" s="16" t="n"/>
      <c r="R1970" s="13" t="n"/>
    </row>
    <row r="1971">
      <c r="M1971" s="2" t="n"/>
      <c r="P1971" s="13" t="n"/>
      <c r="Q1971" s="16" t="n"/>
      <c r="R1971" s="13" t="n"/>
    </row>
    <row r="1972">
      <c r="M1972" s="2" t="n"/>
      <c r="P1972" s="13" t="n"/>
      <c r="Q1972" s="16" t="n"/>
      <c r="R1972" s="13" t="n"/>
    </row>
    <row r="1973">
      <c r="M1973" s="2" t="n"/>
      <c r="P1973" s="13" t="n"/>
      <c r="Q1973" s="16" t="n"/>
      <c r="R1973" s="13" t="n"/>
    </row>
    <row r="1974">
      <c r="M1974" s="2" t="n"/>
      <c r="P1974" s="13" t="n"/>
      <c r="Q1974" s="16" t="n"/>
      <c r="R1974" s="13" t="n"/>
    </row>
    <row r="1975">
      <c r="M1975" s="2" t="n"/>
      <c r="P1975" s="13" t="n"/>
      <c r="Q1975" s="16" t="n"/>
      <c r="R1975" s="13" t="n"/>
    </row>
    <row r="1976">
      <c r="M1976" s="2" t="n"/>
      <c r="P1976" s="13" t="n"/>
      <c r="Q1976" s="16" t="n"/>
      <c r="R1976" s="13" t="n"/>
    </row>
    <row r="1977">
      <c r="M1977" s="2" t="n"/>
      <c r="P1977" s="13" t="n"/>
      <c r="Q1977" s="16" t="n"/>
      <c r="R1977" s="13" t="n"/>
    </row>
    <row r="1978">
      <c r="M1978" s="2" t="n"/>
      <c r="P1978" s="13" t="n"/>
      <c r="Q1978" s="16" t="n"/>
      <c r="R1978" s="13" t="n"/>
    </row>
    <row r="1979">
      <c r="M1979" s="2" t="n"/>
      <c r="P1979" s="13" t="n"/>
      <c r="Q1979" s="16" t="n"/>
      <c r="R1979" s="13" t="n"/>
    </row>
    <row r="1980">
      <c r="M1980" s="2" t="n"/>
      <c r="P1980" s="13" t="n"/>
      <c r="Q1980" s="16" t="n"/>
      <c r="R1980" s="13" t="n"/>
    </row>
    <row r="1981">
      <c r="M1981" s="2" t="n"/>
      <c r="P1981" s="13" t="n"/>
      <c r="Q1981" s="16" t="n"/>
      <c r="R1981" s="13" t="n"/>
    </row>
    <row r="1982">
      <c r="M1982" s="2" t="n"/>
      <c r="P1982" s="13" t="n"/>
      <c r="Q1982" s="16" t="n"/>
      <c r="R1982" s="13" t="n"/>
    </row>
    <row r="1983">
      <c r="M1983" s="2" t="n"/>
      <c r="P1983" s="13" t="n"/>
      <c r="Q1983" s="16" t="n"/>
      <c r="R1983" s="13" t="n"/>
    </row>
    <row r="1984">
      <c r="M1984" s="2" t="n"/>
      <c r="P1984" s="13" t="n"/>
      <c r="Q1984" s="16" t="n"/>
      <c r="R1984" s="13" t="n"/>
    </row>
    <row r="1985">
      <c r="M1985" s="2" t="n"/>
      <c r="P1985" s="13" t="n"/>
      <c r="Q1985" s="16" t="n"/>
      <c r="R1985" s="13" t="n"/>
    </row>
    <row r="1986">
      <c r="M1986" s="2" t="n"/>
      <c r="P1986" s="13" t="n"/>
      <c r="Q1986" s="16" t="n"/>
      <c r="R1986" s="13" t="n"/>
    </row>
    <row r="1987">
      <c r="M1987" s="2" t="n"/>
      <c r="P1987" s="13" t="n"/>
      <c r="Q1987" s="16" t="n"/>
      <c r="R1987" s="13" t="n"/>
    </row>
    <row r="1988">
      <c r="M1988" s="2" t="n"/>
      <c r="P1988" s="13" t="n"/>
      <c r="Q1988" s="16" t="n"/>
      <c r="R1988" s="13" t="n"/>
    </row>
    <row r="1989">
      <c r="M1989" s="2" t="n"/>
      <c r="P1989" s="13" t="n"/>
      <c r="Q1989" s="16" t="n"/>
      <c r="R1989" s="13" t="n"/>
    </row>
    <row r="1990">
      <c r="M1990" s="2" t="n"/>
      <c r="P1990" s="13" t="n"/>
      <c r="Q1990" s="16" t="n"/>
      <c r="R1990" s="13" t="n"/>
    </row>
    <row r="1991">
      <c r="M1991" s="2" t="n"/>
      <c r="P1991" s="13" t="n"/>
      <c r="Q1991" s="16" t="n"/>
      <c r="R1991" s="13" t="n"/>
    </row>
    <row r="1992">
      <c r="M1992" s="2" t="n"/>
      <c r="P1992" s="13" t="n"/>
      <c r="Q1992" s="16" t="n"/>
      <c r="R1992" s="13" t="n"/>
    </row>
    <row r="1993">
      <c r="M1993" s="2" t="n"/>
      <c r="P1993" s="13" t="n"/>
      <c r="Q1993" s="16" t="n"/>
      <c r="R1993" s="13" t="n"/>
    </row>
    <row r="1994">
      <c r="M1994" s="2" t="n"/>
      <c r="P1994" s="13" t="n"/>
      <c r="Q1994" s="16" t="n"/>
      <c r="R1994" s="13" t="n"/>
    </row>
    <row r="1995">
      <c r="M1995" s="2" t="n"/>
      <c r="P1995" s="13" t="n"/>
      <c r="Q1995" s="16" t="n"/>
      <c r="R1995" s="13" t="n"/>
    </row>
    <row r="1996">
      <c r="M1996" s="2" t="n"/>
      <c r="P1996" s="13" t="n"/>
      <c r="Q1996" s="16" t="n"/>
      <c r="R1996" s="13" t="n"/>
    </row>
    <row r="1997">
      <c r="M1997" s="2" t="n"/>
      <c r="P1997" s="13" t="n"/>
      <c r="Q1997" s="16" t="n"/>
      <c r="R1997" s="13" t="n"/>
    </row>
    <row r="1998">
      <c r="M1998" s="2" t="n"/>
      <c r="P1998" s="13" t="n"/>
      <c r="Q1998" s="16" t="n"/>
      <c r="R1998" s="13" t="n"/>
    </row>
    <row r="1999">
      <c r="M1999" s="2" t="n"/>
      <c r="P1999" s="13" t="n"/>
      <c r="Q1999" s="16" t="n"/>
      <c r="R1999" s="13" t="n"/>
    </row>
    <row r="2000">
      <c r="M2000" s="2" t="n"/>
      <c r="P2000" s="13" t="n"/>
      <c r="Q2000" s="16" t="n"/>
      <c r="R2000" s="13" t="n"/>
    </row>
    <row r="2001">
      <c r="M2001" s="2" t="n"/>
      <c r="P2001" s="13" t="n"/>
      <c r="Q2001" s="16" t="n"/>
      <c r="R2001" s="13" t="n"/>
    </row>
    <row r="2002">
      <c r="M2002" s="2" t="n"/>
      <c r="P2002" s="13" t="n"/>
      <c r="Q2002" s="16" t="n"/>
      <c r="R2002" s="13" t="n"/>
    </row>
    <row r="2003">
      <c r="M2003" s="2" t="n"/>
      <c r="P2003" s="13" t="n"/>
      <c r="Q2003" s="16" t="n"/>
      <c r="R2003" s="13" t="n"/>
    </row>
    <row r="2004">
      <c r="M2004" s="2" t="n"/>
      <c r="P2004" s="13" t="n"/>
      <c r="Q2004" s="16" t="n"/>
      <c r="R2004" s="13" t="n"/>
    </row>
    <row r="2005">
      <c r="M2005" s="2" t="n"/>
      <c r="P2005" s="13" t="n"/>
      <c r="Q2005" s="16" t="n"/>
      <c r="R2005" s="13" t="n"/>
    </row>
    <row r="2006">
      <c r="M2006" s="2" t="n"/>
      <c r="P2006" s="13" t="n"/>
      <c r="Q2006" s="16" t="n"/>
      <c r="R2006" s="13" t="n"/>
    </row>
    <row r="2007">
      <c r="M2007" s="2" t="n"/>
      <c r="P2007" s="13" t="n"/>
      <c r="Q2007" s="16" t="n"/>
      <c r="R2007" s="13" t="n"/>
    </row>
    <row r="2008">
      <c r="M2008" s="2" t="n"/>
      <c r="P2008" s="13" t="n"/>
      <c r="Q2008" s="16" t="n"/>
      <c r="R2008" s="13" t="n"/>
    </row>
    <row r="2009">
      <c r="M2009" s="2" t="n"/>
      <c r="P2009" s="13" t="n"/>
      <c r="Q2009" s="16" t="n"/>
      <c r="R2009" s="13" t="n"/>
    </row>
    <row r="2010">
      <c r="M2010" s="2" t="n"/>
      <c r="P2010" s="13" t="n"/>
      <c r="Q2010" s="16" t="n"/>
      <c r="R2010" s="13" t="n"/>
    </row>
    <row r="2011">
      <c r="M2011" s="2" t="n"/>
      <c r="P2011" s="13" t="n"/>
      <c r="Q2011" s="16" t="n"/>
      <c r="R2011" s="13" t="n"/>
    </row>
    <row r="2012">
      <c r="M2012" s="2" t="n"/>
      <c r="P2012" s="13" t="n"/>
      <c r="Q2012" s="16" t="n"/>
      <c r="R2012" s="13" t="n"/>
    </row>
    <row r="2013">
      <c r="M2013" s="2" t="n"/>
      <c r="P2013" s="13" t="n"/>
      <c r="Q2013" s="16" t="n"/>
      <c r="R2013" s="13" t="n"/>
    </row>
    <row r="2014">
      <c r="M2014" s="2" t="n"/>
      <c r="P2014" s="13" t="n"/>
      <c r="Q2014" s="16" t="n"/>
      <c r="R2014" s="13" t="n"/>
    </row>
    <row r="2015">
      <c r="M2015" s="2" t="n"/>
      <c r="P2015" s="13" t="n"/>
      <c r="Q2015" s="16" t="n"/>
      <c r="R2015" s="13" t="n"/>
    </row>
    <row r="2016">
      <c r="M2016" s="2" t="n"/>
      <c r="P2016" s="13" t="n"/>
      <c r="Q2016" s="16" t="n"/>
      <c r="R2016" s="13" t="n"/>
    </row>
    <row r="2017">
      <c r="M2017" s="2" t="n"/>
      <c r="P2017" s="13" t="n"/>
      <c r="Q2017" s="16" t="n"/>
      <c r="R2017" s="13" t="n"/>
    </row>
    <row r="2018">
      <c r="M2018" s="2" t="n"/>
      <c r="P2018" s="13" t="n"/>
      <c r="Q2018" s="16" t="n"/>
      <c r="R2018" s="13" t="n"/>
    </row>
    <row r="2019">
      <c r="M2019" s="2" t="n"/>
      <c r="P2019" s="13" t="n"/>
      <c r="Q2019" s="16" t="n"/>
      <c r="R2019" s="13" t="n"/>
    </row>
    <row r="2020">
      <c r="M2020" s="2" t="n"/>
      <c r="P2020" s="13" t="n"/>
      <c r="Q2020" s="16" t="n"/>
      <c r="R2020" s="13" t="n"/>
    </row>
    <row r="2021">
      <c r="M2021" s="2" t="n"/>
      <c r="P2021" s="13" t="n"/>
      <c r="Q2021" s="16" t="n"/>
      <c r="R2021" s="13" t="n"/>
    </row>
    <row r="2022">
      <c r="M2022" s="2" t="n"/>
      <c r="P2022" s="13" t="n"/>
      <c r="Q2022" s="16" t="n"/>
      <c r="R2022" s="13" t="n"/>
    </row>
    <row r="2023">
      <c r="M2023" s="2" t="n"/>
      <c r="P2023" s="13" t="n"/>
      <c r="Q2023" s="16" t="n"/>
      <c r="R2023" s="13" t="n"/>
    </row>
    <row r="2024">
      <c r="M2024" s="2" t="n"/>
      <c r="P2024" s="13" t="n"/>
      <c r="Q2024" s="16" t="n"/>
      <c r="R2024" s="13" t="n"/>
    </row>
    <row r="2025">
      <c r="M2025" s="2" t="n"/>
      <c r="P2025" s="13" t="n"/>
      <c r="Q2025" s="16" t="n"/>
      <c r="R2025" s="13" t="n"/>
    </row>
    <row r="2026">
      <c r="M2026" s="2" t="n"/>
      <c r="P2026" s="13" t="n"/>
      <c r="Q2026" s="16" t="n"/>
      <c r="R2026" s="13" t="n"/>
    </row>
    <row r="2027">
      <c r="M2027" s="2" t="n"/>
      <c r="P2027" s="13" t="n"/>
      <c r="Q2027" s="16" t="n"/>
      <c r="R2027" s="13" t="n"/>
    </row>
    <row r="2028">
      <c r="M2028" s="2" t="n"/>
      <c r="P2028" s="13" t="n"/>
      <c r="Q2028" s="16" t="n"/>
      <c r="R2028" s="13" t="n"/>
    </row>
    <row r="2029">
      <c r="M2029" s="2" t="n"/>
      <c r="P2029" s="13" t="n"/>
      <c r="Q2029" s="16" t="n"/>
      <c r="R2029" s="13" t="n"/>
    </row>
    <row r="2030">
      <c r="M2030" s="2" t="n"/>
      <c r="P2030" s="13" t="n"/>
      <c r="Q2030" s="16" t="n"/>
      <c r="R2030" s="13" t="n"/>
    </row>
    <row r="2031">
      <c r="M2031" s="2" t="n"/>
      <c r="P2031" s="13" t="n"/>
      <c r="Q2031" s="16" t="n"/>
      <c r="R2031" s="13" t="n"/>
    </row>
    <row r="2032">
      <c r="M2032" s="2" t="n"/>
      <c r="P2032" s="13" t="n"/>
      <c r="Q2032" s="16" t="n"/>
      <c r="R2032" s="13" t="n"/>
    </row>
    <row r="2033">
      <c r="M2033" s="2" t="n"/>
      <c r="P2033" s="13" t="n"/>
      <c r="Q2033" s="16" t="n"/>
      <c r="R2033" s="13" t="n"/>
    </row>
    <row r="2034">
      <c r="M2034" s="2" t="n"/>
      <c r="P2034" s="13" t="n"/>
      <c r="Q2034" s="16" t="n"/>
      <c r="R2034" s="13" t="n"/>
    </row>
    <row r="2035">
      <c r="M2035" s="2" t="n"/>
      <c r="P2035" s="13" t="n"/>
      <c r="Q2035" s="16" t="n"/>
      <c r="R2035" s="13" t="n"/>
    </row>
    <row r="2036">
      <c r="M2036" s="2" t="n"/>
      <c r="P2036" s="13" t="n"/>
      <c r="Q2036" s="16" t="n"/>
      <c r="R2036" s="13" t="n"/>
    </row>
    <row r="2037">
      <c r="M2037" s="2" t="n"/>
      <c r="P2037" s="13" t="n"/>
      <c r="Q2037" s="16" t="n"/>
      <c r="R2037" s="13" t="n"/>
    </row>
    <row r="2038">
      <c r="M2038" s="2" t="n"/>
      <c r="P2038" s="13" t="n"/>
      <c r="Q2038" s="16" t="n"/>
      <c r="R2038" s="13" t="n"/>
    </row>
    <row r="2039">
      <c r="M2039" s="2" t="n"/>
      <c r="P2039" s="13" t="n"/>
      <c r="Q2039" s="16" t="n"/>
      <c r="R2039" s="13" t="n"/>
    </row>
    <row r="2040">
      <c r="M2040" s="2" t="n"/>
      <c r="P2040" s="13" t="n"/>
      <c r="Q2040" s="16" t="n"/>
      <c r="R2040" s="13" t="n"/>
    </row>
    <row r="2041">
      <c r="M2041" s="2" t="n"/>
      <c r="P2041" s="13" t="n"/>
      <c r="Q2041" s="16" t="n"/>
      <c r="R2041" s="13" t="n"/>
    </row>
    <row r="2042">
      <c r="M2042" s="2" t="n"/>
      <c r="P2042" s="13" t="n"/>
      <c r="Q2042" s="16" t="n"/>
      <c r="R2042" s="13" t="n"/>
    </row>
    <row r="2043">
      <c r="M2043" s="2" t="n"/>
      <c r="P2043" s="13" t="n"/>
      <c r="Q2043" s="16" t="n"/>
      <c r="R2043" s="13" t="n"/>
    </row>
    <row r="2044">
      <c r="M2044" s="2" t="n"/>
      <c r="P2044" s="13" t="n"/>
      <c r="Q2044" s="16" t="n"/>
      <c r="R2044" s="13" t="n"/>
    </row>
    <row r="2045">
      <c r="M2045" s="2" t="n"/>
      <c r="P2045" s="13" t="n"/>
      <c r="Q2045" s="16" t="n"/>
      <c r="R2045" s="13" t="n"/>
    </row>
    <row r="2046">
      <c r="M2046" s="2" t="n"/>
      <c r="P2046" s="13" t="n"/>
      <c r="Q2046" s="16" t="n"/>
      <c r="R2046" s="13" t="n"/>
    </row>
    <row r="2047">
      <c r="M2047" s="2" t="n"/>
      <c r="P2047" s="13" t="n"/>
      <c r="Q2047" s="16" t="n"/>
      <c r="R2047" s="13" t="n"/>
    </row>
    <row r="2048">
      <c r="M2048" s="2" t="n"/>
      <c r="P2048" s="13" t="n"/>
      <c r="Q2048" s="16" t="n"/>
      <c r="R2048" s="13" t="n"/>
    </row>
    <row r="2049">
      <c r="M2049" s="2" t="n"/>
      <c r="P2049" s="13" t="n"/>
      <c r="Q2049" s="16" t="n"/>
      <c r="R2049" s="13" t="n"/>
    </row>
    <row r="2050">
      <c r="M2050" s="2" t="n"/>
      <c r="P2050" s="13" t="n"/>
      <c r="Q2050" s="16" t="n"/>
      <c r="R2050" s="13" t="n"/>
    </row>
    <row r="2051">
      <c r="M2051" s="2" t="n"/>
      <c r="P2051" s="13" t="n"/>
      <c r="Q2051" s="16" t="n"/>
      <c r="R2051" s="13" t="n"/>
    </row>
    <row r="2052">
      <c r="M2052" s="2" t="n"/>
      <c r="P2052" s="13" t="n"/>
      <c r="Q2052" s="16" t="n"/>
      <c r="R2052" s="13" t="n"/>
    </row>
    <row r="2053">
      <c r="M2053" s="2" t="n"/>
      <c r="P2053" s="13" t="n"/>
      <c r="Q2053" s="16" t="n"/>
      <c r="R2053" s="13" t="n"/>
    </row>
    <row r="2054">
      <c r="M2054" s="2" t="n"/>
      <c r="P2054" s="13" t="n"/>
      <c r="Q2054" s="16" t="n"/>
      <c r="R2054" s="13" t="n"/>
    </row>
    <row r="2055">
      <c r="M2055" s="2" t="n"/>
      <c r="P2055" s="13" t="n"/>
      <c r="Q2055" s="16" t="n"/>
      <c r="R2055" s="13" t="n"/>
    </row>
    <row r="2056">
      <c r="M2056" s="2" t="n"/>
      <c r="P2056" s="13" t="n"/>
      <c r="Q2056" s="16" t="n"/>
      <c r="R2056" s="13" t="n"/>
    </row>
    <row r="2057">
      <c r="M2057" s="2" t="n"/>
      <c r="P2057" s="13" t="n"/>
      <c r="Q2057" s="16" t="n"/>
      <c r="R2057" s="13" t="n"/>
    </row>
    <row r="2058">
      <c r="M2058" s="2" t="n"/>
      <c r="P2058" s="13" t="n"/>
      <c r="Q2058" s="16" t="n"/>
      <c r="R2058" s="13" t="n"/>
    </row>
    <row r="2059">
      <c r="M2059" s="2" t="n"/>
      <c r="P2059" s="13" t="n"/>
      <c r="Q2059" s="16" t="n"/>
      <c r="R2059" s="13" t="n"/>
    </row>
    <row r="2060">
      <c r="M2060" s="2" t="n"/>
      <c r="P2060" s="13" t="n"/>
      <c r="Q2060" s="16" t="n"/>
      <c r="R2060" s="13" t="n"/>
    </row>
    <row r="2061">
      <c r="M2061" s="2" t="n"/>
      <c r="P2061" s="13" t="n"/>
      <c r="Q2061" s="16" t="n"/>
      <c r="R2061" s="13" t="n"/>
    </row>
    <row r="2062">
      <c r="M2062" s="2" t="n"/>
      <c r="P2062" s="13" t="n"/>
      <c r="Q2062" s="16" t="n"/>
      <c r="R2062" s="13" t="n"/>
    </row>
    <row r="2063">
      <c r="M2063" s="2" t="n"/>
      <c r="P2063" s="13" t="n"/>
      <c r="Q2063" s="16" t="n"/>
      <c r="R2063" s="13" t="n"/>
    </row>
    <row r="2064">
      <c r="M2064" s="2" t="n"/>
      <c r="P2064" s="13" t="n"/>
      <c r="Q2064" s="16" t="n"/>
      <c r="R2064" s="13" t="n"/>
    </row>
    <row r="2065">
      <c r="M2065" s="2" t="n"/>
      <c r="P2065" s="13" t="n"/>
      <c r="Q2065" s="16" t="n"/>
      <c r="R2065" s="13" t="n"/>
    </row>
    <row r="2066">
      <c r="M2066" s="2" t="n"/>
      <c r="P2066" s="13" t="n"/>
      <c r="Q2066" s="16" t="n"/>
      <c r="R2066" s="13" t="n"/>
    </row>
    <row r="2067">
      <c r="M2067" s="2" t="n"/>
      <c r="P2067" s="13" t="n"/>
      <c r="Q2067" s="16" t="n"/>
      <c r="R2067" s="13" t="n"/>
    </row>
    <row r="2068">
      <c r="M2068" s="2" t="n"/>
      <c r="P2068" s="13" t="n"/>
      <c r="Q2068" s="16" t="n"/>
      <c r="R2068" s="13" t="n"/>
    </row>
    <row r="2069">
      <c r="M2069" s="2" t="n"/>
      <c r="P2069" s="13" t="n"/>
      <c r="Q2069" s="16" t="n"/>
      <c r="R2069" s="13" t="n"/>
    </row>
    <row r="2070">
      <c r="M2070" s="2" t="n"/>
      <c r="P2070" s="13" t="n"/>
      <c r="Q2070" s="16" t="n"/>
      <c r="R2070" s="13" t="n"/>
    </row>
    <row r="2071">
      <c r="M2071" s="2" t="n"/>
      <c r="P2071" s="13" t="n"/>
      <c r="Q2071" s="16" t="n"/>
      <c r="R2071" s="13" t="n"/>
    </row>
    <row r="2072">
      <c r="M2072" s="2" t="n"/>
      <c r="P2072" s="13" t="n"/>
      <c r="Q2072" s="16" t="n"/>
      <c r="R2072" s="13" t="n"/>
    </row>
    <row r="2073">
      <c r="M2073" s="2" t="n"/>
      <c r="P2073" s="13" t="n"/>
      <c r="Q2073" s="16" t="n"/>
      <c r="R2073" s="13" t="n"/>
    </row>
    <row r="2074">
      <c r="M2074" s="2" t="n"/>
      <c r="P2074" s="13" t="n"/>
      <c r="Q2074" s="16" t="n"/>
      <c r="R2074" s="13" t="n"/>
    </row>
    <row r="2075">
      <c r="M2075" s="2" t="n"/>
      <c r="P2075" s="13" t="n"/>
      <c r="Q2075" s="16" t="n"/>
      <c r="R2075" s="13" t="n"/>
    </row>
    <row r="2076">
      <c r="M2076" s="2" t="n"/>
      <c r="P2076" s="13" t="n"/>
      <c r="Q2076" s="16" t="n"/>
      <c r="R2076" s="13" t="n"/>
    </row>
    <row r="2077">
      <c r="M2077" s="2" t="n"/>
      <c r="P2077" s="13" t="n"/>
      <c r="Q2077" s="16" t="n"/>
      <c r="R2077" s="13" t="n"/>
    </row>
    <row r="2078">
      <c r="M2078" s="2" t="n"/>
      <c r="P2078" s="13" t="n"/>
      <c r="Q2078" s="16" t="n"/>
      <c r="R2078" s="13" t="n"/>
    </row>
    <row r="2079">
      <c r="M2079" s="2" t="n"/>
      <c r="P2079" s="13" t="n"/>
      <c r="Q2079" s="16" t="n"/>
      <c r="R2079" s="13" t="n"/>
    </row>
    <row r="2080">
      <c r="M2080" s="2" t="n"/>
      <c r="P2080" s="13" t="n"/>
      <c r="Q2080" s="16" t="n"/>
      <c r="R2080" s="13" t="n"/>
    </row>
    <row r="2081">
      <c r="M2081" s="2" t="n"/>
      <c r="P2081" s="13" t="n"/>
      <c r="Q2081" s="16" t="n"/>
      <c r="R2081" s="13" t="n"/>
    </row>
    <row r="2082">
      <c r="M2082" s="2" t="n"/>
      <c r="P2082" s="13" t="n"/>
      <c r="Q2082" s="16" t="n"/>
      <c r="R2082" s="13" t="n"/>
    </row>
    <row r="2083">
      <c r="M2083" s="2" t="n"/>
      <c r="P2083" s="13" t="n"/>
      <c r="Q2083" s="16" t="n"/>
      <c r="R2083" s="13" t="n"/>
    </row>
    <row r="2084">
      <c r="M2084" s="2" t="n"/>
      <c r="P2084" s="13" t="n"/>
      <c r="Q2084" s="16" t="n"/>
      <c r="R2084" s="13" t="n"/>
    </row>
    <row r="2085">
      <c r="M2085" s="2" t="n"/>
      <c r="P2085" s="13" t="n"/>
      <c r="Q2085" s="16" t="n"/>
      <c r="R2085" s="13" t="n"/>
    </row>
    <row r="2086">
      <c r="M2086" s="2" t="n"/>
      <c r="P2086" s="13" t="n"/>
      <c r="Q2086" s="16" t="n"/>
      <c r="R2086" s="13" t="n"/>
    </row>
    <row r="2087">
      <c r="M2087" s="2" t="n"/>
      <c r="P2087" s="13" t="n"/>
      <c r="Q2087" s="16" t="n"/>
      <c r="R2087" s="13" t="n"/>
    </row>
    <row r="2088">
      <c r="M2088" s="2" t="n"/>
      <c r="P2088" s="13" t="n"/>
      <c r="Q2088" s="16" t="n"/>
      <c r="R2088" s="13" t="n"/>
    </row>
    <row r="2089">
      <c r="M2089" s="2" t="n"/>
      <c r="P2089" s="13" t="n"/>
      <c r="Q2089" s="16" t="n"/>
      <c r="R2089" s="13" t="n"/>
    </row>
    <row r="2090">
      <c r="M2090" s="2" t="n"/>
      <c r="P2090" s="13" t="n"/>
      <c r="Q2090" s="16" t="n"/>
      <c r="R2090" s="13" t="n"/>
    </row>
    <row r="2091">
      <c r="M2091" s="2" t="n"/>
      <c r="P2091" s="13" t="n"/>
      <c r="Q2091" s="16" t="n"/>
      <c r="R2091" s="13" t="n"/>
    </row>
    <row r="2092">
      <c r="M2092" s="2" t="n"/>
      <c r="P2092" s="13" t="n"/>
      <c r="Q2092" s="16" t="n"/>
      <c r="R2092" s="13" t="n"/>
    </row>
    <row r="2093">
      <c r="M2093" s="2" t="n"/>
      <c r="P2093" s="13" t="n"/>
      <c r="Q2093" s="16" t="n"/>
      <c r="R2093" s="13" t="n"/>
    </row>
    <row r="2094">
      <c r="M2094" s="2" t="n"/>
      <c r="P2094" s="13" t="n"/>
      <c r="Q2094" s="16" t="n"/>
      <c r="R2094" s="13" t="n"/>
    </row>
    <row r="2095">
      <c r="M2095" s="2" t="n"/>
      <c r="P2095" s="13" t="n"/>
      <c r="Q2095" s="16" t="n"/>
      <c r="R2095" s="13" t="n"/>
    </row>
    <row r="2096">
      <c r="M2096" s="2" t="n"/>
      <c r="P2096" s="13" t="n"/>
      <c r="Q2096" s="16" t="n"/>
      <c r="R2096" s="13" t="n"/>
    </row>
    <row r="2097">
      <c r="M2097" s="2" t="n"/>
      <c r="P2097" s="13" t="n"/>
      <c r="Q2097" s="16" t="n"/>
      <c r="R2097" s="13" t="n"/>
    </row>
    <row r="2098">
      <c r="M2098" s="2" t="n"/>
      <c r="P2098" s="13" t="n"/>
      <c r="Q2098" s="16" t="n"/>
      <c r="R2098" s="13" t="n"/>
    </row>
    <row r="2099">
      <c r="M2099" s="2" t="n"/>
      <c r="P2099" s="13" t="n"/>
      <c r="Q2099" s="16" t="n"/>
      <c r="R2099" s="13" t="n"/>
    </row>
    <row r="2100">
      <c r="M2100" s="2" t="n"/>
      <c r="P2100" s="13" t="n"/>
      <c r="Q2100" s="16" t="n"/>
      <c r="R2100" s="13" t="n"/>
    </row>
    <row r="2101">
      <c r="M2101" s="2" t="n"/>
      <c r="P2101" s="13" t="n"/>
      <c r="Q2101" s="16" t="n"/>
      <c r="R2101" s="13" t="n"/>
    </row>
    <row r="2102">
      <c r="M2102" s="2" t="n"/>
      <c r="P2102" s="13" t="n"/>
      <c r="Q2102" s="16" t="n"/>
      <c r="R2102" s="13" t="n"/>
    </row>
    <row r="2103">
      <c r="M2103" s="2" t="n"/>
      <c r="P2103" s="13" t="n"/>
      <c r="Q2103" s="16" t="n"/>
      <c r="R2103" s="13" t="n"/>
    </row>
    <row r="2104">
      <c r="M2104" s="2" t="n"/>
      <c r="P2104" s="13" t="n"/>
      <c r="Q2104" s="16" t="n"/>
      <c r="R2104" s="13" t="n"/>
    </row>
    <row r="2105">
      <c r="M2105" s="2" t="n"/>
      <c r="P2105" s="13" t="n"/>
      <c r="Q2105" s="16" t="n"/>
      <c r="R2105" s="13" t="n"/>
    </row>
    <row r="2106">
      <c r="M2106" s="2" t="n"/>
      <c r="P2106" s="13" t="n"/>
      <c r="Q2106" s="16" t="n"/>
      <c r="R2106" s="13" t="n"/>
    </row>
    <row r="2107">
      <c r="M2107" s="2" t="n"/>
      <c r="P2107" s="13" t="n"/>
      <c r="Q2107" s="16" t="n"/>
      <c r="R2107" s="13" t="n"/>
    </row>
    <row r="2108">
      <c r="M2108" s="2" t="n"/>
      <c r="P2108" s="13" t="n"/>
      <c r="Q2108" s="16" t="n"/>
      <c r="R2108" s="13" t="n"/>
    </row>
    <row r="2109">
      <c r="M2109" s="2" t="n"/>
      <c r="P2109" s="13" t="n"/>
      <c r="Q2109" s="16" t="n"/>
      <c r="R2109" s="13" t="n"/>
    </row>
    <row r="2110">
      <c r="M2110" s="2" t="n"/>
      <c r="P2110" s="13" t="n"/>
      <c r="Q2110" s="16" t="n"/>
      <c r="R2110" s="13" t="n"/>
    </row>
    <row r="2111">
      <c r="M2111" s="2" t="n"/>
      <c r="P2111" s="13" t="n"/>
      <c r="Q2111" s="16" t="n"/>
      <c r="R2111" s="13" t="n"/>
    </row>
    <row r="2112">
      <c r="M2112" s="2" t="n"/>
      <c r="P2112" s="13" t="n"/>
      <c r="Q2112" s="16" t="n"/>
      <c r="R2112" s="13" t="n"/>
    </row>
    <row r="2113">
      <c r="M2113" s="2" t="n"/>
      <c r="P2113" s="13" t="n"/>
      <c r="Q2113" s="16" t="n"/>
      <c r="R2113" s="13" t="n"/>
    </row>
    <row r="2114">
      <c r="M2114" s="2" t="n"/>
      <c r="P2114" s="13" t="n"/>
      <c r="Q2114" s="16" t="n"/>
      <c r="R2114" s="13" t="n"/>
    </row>
    <row r="2115">
      <c r="M2115" s="2" t="n"/>
      <c r="P2115" s="13" t="n"/>
      <c r="Q2115" s="16" t="n"/>
      <c r="R2115" s="13" t="n"/>
    </row>
    <row r="2116">
      <c r="M2116" s="2" t="n"/>
      <c r="P2116" s="13" t="n"/>
      <c r="Q2116" s="16" t="n"/>
      <c r="R2116" s="13" t="n"/>
    </row>
    <row r="2117">
      <c r="M2117" s="2" t="n"/>
      <c r="P2117" s="13" t="n"/>
      <c r="Q2117" s="16" t="n"/>
      <c r="R2117" s="13" t="n"/>
    </row>
    <row r="2118">
      <c r="M2118" s="2" t="n"/>
      <c r="P2118" s="13" t="n"/>
      <c r="Q2118" s="16" t="n"/>
      <c r="R2118" s="13" t="n"/>
    </row>
    <row r="2119">
      <c r="M2119" s="2" t="n"/>
      <c r="P2119" s="13" t="n"/>
      <c r="Q2119" s="16" t="n"/>
      <c r="R2119" s="13" t="n"/>
    </row>
    <row r="2120">
      <c r="M2120" s="2" t="n"/>
      <c r="P2120" s="13" t="n"/>
      <c r="Q2120" s="16" t="n"/>
      <c r="R2120" s="13" t="n"/>
    </row>
    <row r="2121">
      <c r="M2121" s="2" t="n"/>
      <c r="P2121" s="13" t="n"/>
      <c r="Q2121" s="16" t="n"/>
      <c r="R2121" s="13" t="n"/>
    </row>
    <row r="2122">
      <c r="M2122" s="2" t="n"/>
      <c r="P2122" s="13" t="n"/>
      <c r="Q2122" s="16" t="n"/>
      <c r="R2122" s="13" t="n"/>
    </row>
    <row r="2123">
      <c r="M2123" s="2" t="n"/>
      <c r="P2123" s="13" t="n"/>
      <c r="Q2123" s="16" t="n"/>
      <c r="R2123" s="13" t="n"/>
    </row>
    <row r="2124">
      <c r="M2124" s="2" t="n"/>
      <c r="P2124" s="13" t="n"/>
      <c r="Q2124" s="16" t="n"/>
      <c r="R2124" s="13" t="n"/>
    </row>
    <row r="2125">
      <c r="M2125" s="2" t="n"/>
      <c r="P2125" s="13" t="n"/>
      <c r="Q2125" s="16" t="n"/>
      <c r="R2125" s="13" t="n"/>
    </row>
    <row r="2126">
      <c r="M2126" s="2" t="n"/>
      <c r="P2126" s="13" t="n"/>
      <c r="Q2126" s="16" t="n"/>
      <c r="R2126" s="13" t="n"/>
    </row>
    <row r="2127">
      <c r="M2127" s="2" t="n"/>
      <c r="P2127" s="13" t="n"/>
      <c r="Q2127" s="16" t="n"/>
      <c r="R2127" s="13" t="n"/>
    </row>
    <row r="2128">
      <c r="M2128" s="2" t="n"/>
      <c r="P2128" s="13" t="n"/>
      <c r="Q2128" s="16" t="n"/>
      <c r="R2128" s="13" t="n"/>
    </row>
    <row r="2129">
      <c r="M2129" s="2" t="n"/>
      <c r="P2129" s="13" t="n"/>
      <c r="Q2129" s="16" t="n"/>
      <c r="R2129" s="13" t="n"/>
    </row>
    <row r="2130">
      <c r="M2130" s="2" t="n"/>
      <c r="P2130" s="13" t="n"/>
      <c r="Q2130" s="16" t="n"/>
      <c r="R2130" s="13" t="n"/>
    </row>
    <row r="2131">
      <c r="M2131" s="2" t="n"/>
      <c r="P2131" s="13" t="n"/>
      <c r="Q2131" s="16" t="n"/>
      <c r="R2131" s="13" t="n"/>
    </row>
    <row r="2132">
      <c r="M2132" s="2" t="n"/>
      <c r="P2132" s="13" t="n"/>
      <c r="Q2132" s="16" t="n"/>
      <c r="R2132" s="13" t="n"/>
    </row>
    <row r="2133">
      <c r="M2133" s="2" t="n"/>
      <c r="P2133" s="13" t="n"/>
      <c r="Q2133" s="16" t="n"/>
      <c r="R2133" s="13" t="n"/>
    </row>
    <row r="2134">
      <c r="M2134" s="2" t="n"/>
      <c r="P2134" s="13" t="n"/>
      <c r="Q2134" s="16" t="n"/>
      <c r="R2134" s="13" t="n"/>
    </row>
    <row r="2135">
      <c r="M2135" s="2" t="n"/>
      <c r="P2135" s="13" t="n"/>
      <c r="Q2135" s="16" t="n"/>
      <c r="R2135" s="13" t="n"/>
    </row>
    <row r="2136">
      <c r="M2136" s="2" t="n"/>
      <c r="P2136" s="13" t="n"/>
      <c r="Q2136" s="16" t="n"/>
      <c r="R2136" s="13" t="n"/>
    </row>
    <row r="2137">
      <c r="M2137" s="2" t="n"/>
      <c r="P2137" s="13" t="n"/>
      <c r="Q2137" s="16" t="n"/>
      <c r="R2137" s="13" t="n"/>
    </row>
    <row r="2138">
      <c r="M2138" s="2" t="n"/>
      <c r="P2138" s="13" t="n"/>
      <c r="Q2138" s="16" t="n"/>
      <c r="R2138" s="13" t="n"/>
    </row>
    <row r="2139">
      <c r="M2139" s="2" t="n"/>
      <c r="P2139" s="13" t="n"/>
      <c r="Q2139" s="16" t="n"/>
      <c r="R2139" s="13" t="n"/>
    </row>
    <row r="2140">
      <c r="M2140" s="2" t="n"/>
      <c r="P2140" s="13" t="n"/>
      <c r="Q2140" s="16" t="n"/>
      <c r="R2140" s="13" t="n"/>
    </row>
    <row r="2141">
      <c r="M2141" s="2" t="n"/>
      <c r="P2141" s="13" t="n"/>
      <c r="Q2141" s="16" t="n"/>
      <c r="R2141" s="13" t="n"/>
    </row>
    <row r="2142">
      <c r="M2142" s="2" t="n"/>
      <c r="P2142" s="13" t="n"/>
      <c r="Q2142" s="16" t="n"/>
      <c r="R2142" s="13" t="n"/>
    </row>
    <row r="2143">
      <c r="M2143" s="2" t="n"/>
      <c r="P2143" s="13" t="n"/>
      <c r="Q2143" s="16" t="n"/>
      <c r="R2143" s="13" t="n"/>
    </row>
    <row r="2144">
      <c r="M2144" s="2" t="n"/>
      <c r="P2144" s="13" t="n"/>
      <c r="Q2144" s="16" t="n"/>
      <c r="R2144" s="13" t="n"/>
    </row>
    <row r="2145">
      <c r="M2145" s="2" t="n"/>
      <c r="P2145" s="13" t="n"/>
      <c r="Q2145" s="16" t="n"/>
      <c r="R2145" s="13" t="n"/>
    </row>
    <row r="2146">
      <c r="M2146" s="2" t="n"/>
      <c r="P2146" s="13" t="n"/>
      <c r="Q2146" s="16" t="n"/>
      <c r="R2146" s="13" t="n"/>
    </row>
    <row r="2147">
      <c r="M2147" s="2" t="n"/>
      <c r="P2147" s="13" t="n"/>
      <c r="Q2147" s="16" t="n"/>
      <c r="R2147" s="13" t="n"/>
    </row>
    <row r="2148">
      <c r="M2148" s="2" t="n"/>
      <c r="P2148" s="13" t="n"/>
      <c r="Q2148" s="16" t="n"/>
      <c r="R2148" s="13" t="n"/>
    </row>
    <row r="2149">
      <c r="M2149" s="2" t="n"/>
      <c r="P2149" s="13" t="n"/>
      <c r="Q2149" s="16" t="n"/>
      <c r="R2149" s="13" t="n"/>
    </row>
    <row r="2150">
      <c r="M2150" s="2" t="n"/>
      <c r="P2150" s="13" t="n"/>
      <c r="Q2150" s="16" t="n"/>
      <c r="R2150" s="13" t="n"/>
    </row>
    <row r="2151">
      <c r="M2151" s="2" t="n"/>
      <c r="P2151" s="13" t="n"/>
      <c r="Q2151" s="16" t="n"/>
      <c r="R2151" s="13" t="n"/>
    </row>
    <row r="2152">
      <c r="M2152" s="2" t="n"/>
      <c r="P2152" s="13" t="n"/>
      <c r="Q2152" s="16" t="n"/>
      <c r="R2152" s="13" t="n"/>
    </row>
    <row r="2153">
      <c r="M2153" s="2" t="n"/>
      <c r="P2153" s="13" t="n"/>
      <c r="Q2153" s="16" t="n"/>
      <c r="R2153" s="13" t="n"/>
    </row>
    <row r="2154">
      <c r="M2154" s="2" t="n"/>
      <c r="P2154" s="13" t="n"/>
      <c r="Q2154" s="16" t="n"/>
      <c r="R2154" s="13" t="n"/>
    </row>
    <row r="2155">
      <c r="M2155" s="2" t="n"/>
      <c r="P2155" s="13" t="n"/>
      <c r="Q2155" s="16" t="n"/>
      <c r="R2155" s="13" t="n"/>
    </row>
    <row r="2156">
      <c r="M2156" s="2" t="n"/>
      <c r="P2156" s="13" t="n"/>
      <c r="Q2156" s="16" t="n"/>
      <c r="R2156" s="13" t="n"/>
    </row>
    <row r="2157">
      <c r="M2157" s="2" t="n"/>
      <c r="P2157" s="13" t="n"/>
      <c r="Q2157" s="16" t="n"/>
      <c r="R2157" s="13" t="n"/>
    </row>
    <row r="2158">
      <c r="M2158" s="2" t="n"/>
      <c r="P2158" s="13" t="n"/>
      <c r="Q2158" s="16" t="n"/>
      <c r="R2158" s="13" t="n"/>
    </row>
    <row r="2159">
      <c r="M2159" s="2" t="n"/>
      <c r="P2159" s="13" t="n"/>
      <c r="Q2159" s="16" t="n"/>
      <c r="R2159" s="13" t="n"/>
    </row>
    <row r="2160">
      <c r="M2160" s="2" t="n"/>
      <c r="P2160" s="13" t="n"/>
      <c r="Q2160" s="16" t="n"/>
      <c r="R2160" s="13" t="n"/>
    </row>
    <row r="2161">
      <c r="M2161" s="2" t="n"/>
      <c r="P2161" s="13" t="n"/>
      <c r="Q2161" s="16" t="n"/>
      <c r="R2161" s="13" t="n"/>
    </row>
    <row r="2162">
      <c r="M2162" s="2" t="n"/>
      <c r="P2162" s="13" t="n"/>
      <c r="Q2162" s="16" t="n"/>
      <c r="R2162" s="13" t="n"/>
    </row>
    <row r="2163">
      <c r="M2163" s="2" t="n"/>
      <c r="P2163" s="13" t="n"/>
      <c r="Q2163" s="16" t="n"/>
      <c r="R2163" s="13" t="n"/>
    </row>
    <row r="2164">
      <c r="M2164" s="2" t="n"/>
      <c r="P2164" s="13" t="n"/>
      <c r="Q2164" s="16" t="n"/>
      <c r="R2164" s="13" t="n"/>
    </row>
    <row r="2165">
      <c r="M2165" s="2" t="n"/>
      <c r="P2165" s="13" t="n"/>
      <c r="Q2165" s="16" t="n"/>
      <c r="R2165" s="13" t="n"/>
    </row>
    <row r="2166">
      <c r="M2166" s="2" t="n"/>
      <c r="P2166" s="13" t="n"/>
      <c r="Q2166" s="16" t="n"/>
      <c r="R2166" s="13" t="n"/>
    </row>
    <row r="2167">
      <c r="M2167" s="2" t="n"/>
      <c r="P2167" s="13" t="n"/>
      <c r="Q2167" s="16" t="n"/>
      <c r="R2167" s="13" t="n"/>
    </row>
    <row r="2168">
      <c r="M2168" s="2" t="n"/>
      <c r="P2168" s="13" t="n"/>
      <c r="Q2168" s="16" t="n"/>
      <c r="R2168" s="13" t="n"/>
    </row>
    <row r="2169">
      <c r="M2169" s="2" t="n"/>
      <c r="P2169" s="13" t="n"/>
      <c r="Q2169" s="16" t="n"/>
      <c r="R2169" s="13" t="n"/>
    </row>
    <row r="2170">
      <c r="M2170" s="2" t="n"/>
      <c r="P2170" s="13" t="n"/>
      <c r="Q2170" s="16" t="n"/>
      <c r="R2170" s="13" t="n"/>
    </row>
    <row r="2171">
      <c r="M2171" s="2" t="n"/>
      <c r="P2171" s="13" t="n"/>
      <c r="Q2171" s="16" t="n"/>
      <c r="R2171" s="13" t="n"/>
    </row>
    <row r="2172">
      <c r="M2172" s="2" t="n"/>
      <c r="P2172" s="13" t="n"/>
      <c r="Q2172" s="16" t="n"/>
      <c r="R2172" s="13" t="n"/>
    </row>
    <row r="2173">
      <c r="M2173" s="2" t="n"/>
      <c r="P2173" s="13" t="n"/>
      <c r="Q2173" s="16" t="n"/>
      <c r="R2173" s="13" t="n"/>
    </row>
    <row r="2174">
      <c r="M2174" s="2" t="n"/>
      <c r="P2174" s="13" t="n"/>
      <c r="Q2174" s="16" t="n"/>
      <c r="R2174" s="13" t="n"/>
    </row>
    <row r="2175">
      <c r="M2175" s="2" t="n"/>
      <c r="P2175" s="13" t="n"/>
      <c r="Q2175" s="16" t="n"/>
      <c r="R2175" s="13" t="n"/>
    </row>
    <row r="2176">
      <c r="M2176" s="2" t="n"/>
      <c r="P2176" s="13" t="n"/>
      <c r="Q2176" s="16" t="n"/>
      <c r="R2176" s="13" t="n"/>
    </row>
    <row r="2177">
      <c r="M2177" s="2" t="n"/>
      <c r="P2177" s="13" t="n"/>
      <c r="Q2177" s="16" t="n"/>
      <c r="R2177" s="13" t="n"/>
    </row>
    <row r="2178">
      <c r="M2178" s="2" t="n"/>
      <c r="P2178" s="13" t="n"/>
      <c r="Q2178" s="16" t="n"/>
      <c r="R2178" s="13" t="n"/>
    </row>
    <row r="2179">
      <c r="M2179" s="2" t="n"/>
      <c r="P2179" s="13" t="n"/>
      <c r="Q2179" s="16" t="n"/>
      <c r="R2179" s="13" t="n"/>
    </row>
    <row r="2180">
      <c r="M2180" s="2" t="n"/>
      <c r="P2180" s="13" t="n"/>
      <c r="Q2180" s="16" t="n"/>
      <c r="R2180" s="13" t="n"/>
    </row>
    <row r="2181">
      <c r="M2181" s="2" t="n"/>
      <c r="P2181" s="13" t="n"/>
      <c r="Q2181" s="16" t="n"/>
      <c r="R2181" s="13" t="n"/>
    </row>
    <row r="2182">
      <c r="M2182" s="2" t="n"/>
      <c r="P2182" s="13" t="n"/>
      <c r="Q2182" s="16" t="n"/>
      <c r="R2182" s="13" t="n"/>
    </row>
    <row r="2183">
      <c r="M2183" s="2" t="n"/>
      <c r="P2183" s="13" t="n"/>
      <c r="Q2183" s="16" t="n"/>
      <c r="R2183" s="13" t="n"/>
    </row>
    <row r="2184">
      <c r="M2184" s="2" t="n"/>
      <c r="P2184" s="13" t="n"/>
      <c r="Q2184" s="16" t="n"/>
      <c r="R2184" s="13" t="n"/>
    </row>
    <row r="2185">
      <c r="M2185" s="2" t="n"/>
      <c r="P2185" s="13" t="n"/>
      <c r="Q2185" s="16" t="n"/>
      <c r="R2185" s="13" t="n"/>
    </row>
    <row r="2186">
      <c r="M2186" s="2" t="n"/>
      <c r="P2186" s="13" t="n"/>
      <c r="Q2186" s="16" t="n"/>
      <c r="R2186" s="13" t="n"/>
    </row>
    <row r="2187">
      <c r="M2187" s="2" t="n"/>
      <c r="P2187" s="13" t="n"/>
      <c r="Q2187" s="16" t="n"/>
      <c r="R2187" s="13" t="n"/>
    </row>
    <row r="2188">
      <c r="M2188" s="2" t="n"/>
      <c r="P2188" s="13" t="n"/>
      <c r="Q2188" s="16" t="n"/>
      <c r="R2188" s="13" t="n"/>
    </row>
    <row r="2189">
      <c r="M2189" s="2" t="n"/>
      <c r="P2189" s="13" t="n"/>
      <c r="Q2189" s="16" t="n"/>
      <c r="R2189" s="13" t="n"/>
    </row>
    <row r="2190">
      <c r="M2190" s="2" t="n"/>
      <c r="P2190" s="13" t="n"/>
      <c r="Q2190" s="16" t="n"/>
      <c r="R2190" s="13" t="n"/>
    </row>
    <row r="2191">
      <c r="M2191" s="2" t="n"/>
      <c r="P2191" s="13" t="n"/>
      <c r="Q2191" s="16" t="n"/>
      <c r="R2191" s="13" t="n"/>
    </row>
    <row r="2192">
      <c r="M2192" s="2" t="n"/>
      <c r="P2192" s="13" t="n"/>
      <c r="Q2192" s="16" t="n"/>
      <c r="R2192" s="13" t="n"/>
    </row>
    <row r="2193">
      <c r="M2193" s="2" t="n"/>
      <c r="P2193" s="13" t="n"/>
      <c r="Q2193" s="16" t="n"/>
      <c r="R2193" s="13" t="n"/>
    </row>
    <row r="2194">
      <c r="M2194" s="2" t="n"/>
      <c r="P2194" s="13" t="n"/>
      <c r="Q2194" s="16" t="n"/>
      <c r="R2194" s="13" t="n"/>
    </row>
    <row r="2195">
      <c r="M2195" s="2" t="n"/>
      <c r="P2195" s="13" t="n"/>
      <c r="Q2195" s="16" t="n"/>
      <c r="R2195" s="13" t="n"/>
    </row>
    <row r="2196">
      <c r="M2196" s="2" t="n"/>
      <c r="P2196" s="13" t="n"/>
      <c r="Q2196" s="16" t="n"/>
      <c r="R2196" s="13" t="n"/>
    </row>
    <row r="2197">
      <c r="M2197" s="2" t="n"/>
      <c r="P2197" s="13" t="n"/>
      <c r="Q2197" s="16" t="n"/>
      <c r="R2197" s="13" t="n"/>
    </row>
    <row r="2198">
      <c r="M2198" s="2" t="n"/>
      <c r="P2198" s="13" t="n"/>
      <c r="Q2198" s="16" t="n"/>
      <c r="R2198" s="13" t="n"/>
    </row>
    <row r="2199">
      <c r="M2199" s="2" t="n"/>
      <c r="P2199" s="13" t="n"/>
      <c r="Q2199" s="16" t="n"/>
      <c r="R2199" s="13" t="n"/>
    </row>
    <row r="2200">
      <c r="M2200" s="2" t="n"/>
      <c r="P2200" s="13" t="n"/>
      <c r="Q2200" s="16" t="n"/>
      <c r="R2200" s="13" t="n"/>
    </row>
    <row r="2201">
      <c r="M2201" s="2" t="n"/>
      <c r="P2201" s="13" t="n"/>
      <c r="Q2201" s="16" t="n"/>
      <c r="R2201" s="13" t="n"/>
    </row>
    <row r="2202">
      <c r="M2202" s="2" t="n"/>
      <c r="P2202" s="13" t="n"/>
      <c r="Q2202" s="16" t="n"/>
      <c r="R2202" s="13" t="n"/>
    </row>
    <row r="2203">
      <c r="M2203" s="2" t="n"/>
      <c r="P2203" s="13" t="n"/>
      <c r="Q2203" s="16" t="n"/>
      <c r="R2203" s="13" t="n"/>
    </row>
    <row r="2204">
      <c r="M2204" s="2" t="n"/>
      <c r="P2204" s="13" t="n"/>
      <c r="Q2204" s="16" t="n"/>
      <c r="R2204" s="13" t="n"/>
    </row>
    <row r="2205">
      <c r="M2205" s="2" t="n"/>
      <c r="P2205" s="13" t="n"/>
      <c r="Q2205" s="16" t="n"/>
      <c r="R2205" s="13" t="n"/>
    </row>
    <row r="2206">
      <c r="M2206" s="2" t="n"/>
      <c r="P2206" s="13" t="n"/>
      <c r="Q2206" s="16" t="n"/>
      <c r="R2206" s="13" t="n"/>
    </row>
    <row r="2207">
      <c r="M2207" s="2" t="n"/>
      <c r="P2207" s="13" t="n"/>
      <c r="Q2207" s="16" t="n"/>
      <c r="R2207" s="13" t="n"/>
    </row>
    <row r="2208">
      <c r="M2208" s="2" t="n"/>
      <c r="P2208" s="13" t="n"/>
      <c r="Q2208" s="16" t="n"/>
      <c r="R2208" s="13" t="n"/>
    </row>
    <row r="2209">
      <c r="M2209" s="2" t="n"/>
      <c r="P2209" s="13" t="n"/>
      <c r="Q2209" s="16" t="n"/>
      <c r="R2209" s="13" t="n"/>
    </row>
    <row r="2210">
      <c r="M2210" s="2" t="n"/>
      <c r="P2210" s="13" t="n"/>
      <c r="Q2210" s="16" t="n"/>
      <c r="R2210" s="13" t="n"/>
    </row>
    <row r="2211">
      <c r="M2211" s="2" t="n"/>
      <c r="P2211" s="13" t="n"/>
      <c r="Q2211" s="16" t="n"/>
      <c r="R2211" s="13" t="n"/>
    </row>
    <row r="2212">
      <c r="M2212" s="2" t="n"/>
      <c r="P2212" s="13" t="n"/>
      <c r="Q2212" s="16" t="n"/>
      <c r="R2212" s="13" t="n"/>
    </row>
    <row r="2213">
      <c r="M2213" s="2" t="n"/>
      <c r="P2213" s="13" t="n"/>
      <c r="Q2213" s="16" t="n"/>
      <c r="R2213" s="13" t="n"/>
    </row>
    <row r="2214">
      <c r="M2214" s="2" t="n"/>
      <c r="P2214" s="13" t="n"/>
      <c r="Q2214" s="16" t="n"/>
      <c r="R2214" s="13" t="n"/>
    </row>
    <row r="2215">
      <c r="M2215" s="2" t="n"/>
      <c r="P2215" s="13" t="n"/>
      <c r="Q2215" s="16" t="n"/>
      <c r="R2215" s="13" t="n"/>
    </row>
    <row r="2216">
      <c r="M2216" s="2" t="n"/>
      <c r="P2216" s="13" t="n"/>
      <c r="Q2216" s="16" t="n"/>
      <c r="R2216" s="13" t="n"/>
    </row>
    <row r="2217">
      <c r="M2217" s="2" t="n"/>
      <c r="P2217" s="13" t="n"/>
      <c r="Q2217" s="16" t="n"/>
      <c r="R2217" s="13" t="n"/>
    </row>
    <row r="2218">
      <c r="M2218" s="2" t="n"/>
      <c r="P2218" s="13" t="n"/>
      <c r="Q2218" s="16" t="n"/>
      <c r="R2218" s="13" t="n"/>
    </row>
    <row r="2219">
      <c r="M2219" s="2" t="n"/>
      <c r="P2219" s="13" t="n"/>
      <c r="Q2219" s="16" t="n"/>
      <c r="R2219" s="13" t="n"/>
    </row>
    <row r="2220">
      <c r="M2220" s="2" t="n"/>
      <c r="P2220" s="13" t="n"/>
      <c r="Q2220" s="16" t="n"/>
      <c r="R2220" s="13" t="n"/>
    </row>
    <row r="2221">
      <c r="M2221" s="2" t="n"/>
      <c r="P2221" s="13" t="n"/>
      <c r="Q2221" s="16" t="n"/>
      <c r="R2221" s="13" t="n"/>
    </row>
    <row r="2222">
      <c r="M2222" s="2" t="n"/>
      <c r="P2222" s="13" t="n"/>
      <c r="Q2222" s="16" t="n"/>
      <c r="R2222" s="13" t="n"/>
    </row>
    <row r="2223">
      <c r="M2223" s="2" t="n"/>
      <c r="P2223" s="13" t="n"/>
      <c r="Q2223" s="16" t="n"/>
      <c r="R2223" s="13" t="n"/>
    </row>
    <row r="2224">
      <c r="M2224" s="2" t="n"/>
      <c r="P2224" s="13" t="n"/>
      <c r="Q2224" s="16" t="n"/>
      <c r="R2224" s="13" t="n"/>
    </row>
    <row r="2225">
      <c r="M2225" s="2" t="n"/>
      <c r="P2225" s="13" t="n"/>
      <c r="Q2225" s="16" t="n"/>
      <c r="R2225" s="13" t="n"/>
    </row>
    <row r="2226">
      <c r="M2226" s="2" t="n"/>
      <c r="P2226" s="13" t="n"/>
      <c r="Q2226" s="16" t="n"/>
      <c r="R2226" s="13" t="n"/>
    </row>
    <row r="2227">
      <c r="M2227" s="2" t="n"/>
      <c r="P2227" s="13" t="n"/>
      <c r="Q2227" s="16" t="n"/>
      <c r="R2227" s="13" t="n"/>
    </row>
    <row r="2228">
      <c r="M2228" s="2" t="n"/>
      <c r="P2228" s="13" t="n"/>
      <c r="Q2228" s="16" t="n"/>
      <c r="R2228" s="13" t="n"/>
    </row>
    <row r="2229">
      <c r="M2229" s="2" t="n"/>
      <c r="P2229" s="13" t="n"/>
      <c r="Q2229" s="16" t="n"/>
      <c r="R2229" s="13" t="n"/>
    </row>
    <row r="2230">
      <c r="M2230" s="2" t="n"/>
      <c r="P2230" s="13" t="n"/>
      <c r="Q2230" s="16" t="n"/>
      <c r="R2230" s="13" t="n"/>
    </row>
    <row r="2231">
      <c r="M2231" s="2" t="n"/>
      <c r="P2231" s="13" t="n"/>
      <c r="Q2231" s="16" t="n"/>
      <c r="R2231" s="13" t="n"/>
    </row>
    <row r="2232">
      <c r="M2232" s="2" t="n"/>
      <c r="P2232" s="13" t="n"/>
      <c r="Q2232" s="16" t="n"/>
      <c r="R2232" s="13" t="n"/>
    </row>
    <row r="2233">
      <c r="M2233" s="2" t="n"/>
      <c r="P2233" s="13" t="n"/>
      <c r="Q2233" s="16" t="n"/>
      <c r="R2233" s="13" t="n"/>
    </row>
    <row r="2234">
      <c r="M2234" s="2" t="n"/>
      <c r="P2234" s="13" t="n"/>
      <c r="Q2234" s="16" t="n"/>
      <c r="R2234" s="13" t="n"/>
    </row>
    <row r="2235">
      <c r="M2235" s="2" t="n"/>
      <c r="P2235" s="13" t="n"/>
      <c r="Q2235" s="16" t="n"/>
      <c r="R2235" s="13" t="n"/>
    </row>
    <row r="2236">
      <c r="M2236" s="2" t="n"/>
      <c r="P2236" s="13" t="n"/>
      <c r="Q2236" s="16" t="n"/>
      <c r="R2236" s="13" t="n"/>
    </row>
    <row r="2237">
      <c r="M2237" s="2" t="n"/>
      <c r="P2237" s="13" t="n"/>
      <c r="Q2237" s="16" t="n"/>
      <c r="R2237" s="13" t="n"/>
    </row>
    <row r="2238">
      <c r="M2238" s="2" t="n"/>
      <c r="P2238" s="13" t="n"/>
      <c r="Q2238" s="16" t="n"/>
      <c r="R2238" s="13" t="n"/>
    </row>
    <row r="2239">
      <c r="M2239" s="2" t="n"/>
      <c r="P2239" s="13" t="n"/>
      <c r="Q2239" s="16" t="n"/>
      <c r="R2239" s="13" t="n"/>
    </row>
    <row r="2240">
      <c r="M2240" s="2" t="n"/>
      <c r="P2240" s="13" t="n"/>
      <c r="Q2240" s="16" t="n"/>
      <c r="R2240" s="13" t="n"/>
    </row>
    <row r="2241">
      <c r="M2241" s="2" t="n"/>
      <c r="P2241" s="13" t="n"/>
      <c r="Q2241" s="16" t="n"/>
      <c r="R2241" s="13" t="n"/>
    </row>
    <row r="2242">
      <c r="M2242" s="2" t="n"/>
      <c r="P2242" s="13" t="n"/>
      <c r="Q2242" s="16" t="n"/>
      <c r="R2242" s="13" t="n"/>
    </row>
    <row r="2243">
      <c r="M2243" s="2" t="n"/>
      <c r="P2243" s="13" t="n"/>
      <c r="Q2243" s="16" t="n"/>
      <c r="R2243" s="13" t="n"/>
    </row>
    <row r="2244">
      <c r="M2244" s="2" t="n"/>
      <c r="P2244" s="13" t="n"/>
      <c r="Q2244" s="16" t="n"/>
      <c r="R2244" s="13" t="n"/>
    </row>
    <row r="2245">
      <c r="M2245" s="2" t="n"/>
      <c r="P2245" s="13" t="n"/>
      <c r="Q2245" s="16" t="n"/>
      <c r="R2245" s="13" t="n"/>
    </row>
    <row r="2246">
      <c r="M2246" s="2" t="n"/>
      <c r="P2246" s="13" t="n"/>
      <c r="Q2246" s="16" t="n"/>
      <c r="R2246" s="13" t="n"/>
    </row>
    <row r="2247">
      <c r="M2247" s="2" t="n"/>
      <c r="P2247" s="13" t="n"/>
      <c r="Q2247" s="16" t="n"/>
      <c r="R2247" s="13" t="n"/>
    </row>
    <row r="2248">
      <c r="M2248" s="2" t="n"/>
      <c r="P2248" s="13" t="n"/>
      <c r="Q2248" s="16" t="n"/>
      <c r="R2248" s="13" t="n"/>
    </row>
    <row r="2249">
      <c r="M2249" s="2" t="n"/>
      <c r="P2249" s="13" t="n"/>
      <c r="Q2249" s="16" t="n"/>
      <c r="R2249" s="13" t="n"/>
    </row>
    <row r="2250">
      <c r="M2250" s="2" t="n"/>
      <c r="P2250" s="13" t="n"/>
      <c r="Q2250" s="16" t="n"/>
      <c r="R2250" s="13" t="n"/>
    </row>
    <row r="2251">
      <c r="M2251" s="2" t="n"/>
      <c r="P2251" s="13" t="n"/>
      <c r="Q2251" s="16" t="n"/>
      <c r="R2251" s="13" t="n"/>
    </row>
    <row r="2252">
      <c r="M2252" s="2" t="n"/>
      <c r="P2252" s="13" t="n"/>
      <c r="Q2252" s="16" t="n"/>
      <c r="R2252" s="13" t="n"/>
    </row>
    <row r="2253">
      <c r="M2253" s="2" t="n"/>
      <c r="P2253" s="13" t="n"/>
      <c r="Q2253" s="16" t="n"/>
      <c r="R2253" s="13" t="n"/>
    </row>
    <row r="2254">
      <c r="M2254" s="2" t="n"/>
      <c r="P2254" s="13" t="n"/>
      <c r="Q2254" s="16" t="n"/>
      <c r="R2254" s="13" t="n"/>
    </row>
    <row r="2255">
      <c r="M2255" s="2" t="n"/>
      <c r="P2255" s="13" t="n"/>
      <c r="Q2255" s="16" t="n"/>
      <c r="R2255" s="13" t="n"/>
    </row>
    <row r="2256">
      <c r="M2256" s="2" t="n"/>
      <c r="P2256" s="13" t="n"/>
      <c r="Q2256" s="16" t="n"/>
      <c r="R2256" s="13" t="n"/>
    </row>
    <row r="2257">
      <c r="M2257" s="2" t="n"/>
      <c r="P2257" s="13" t="n"/>
      <c r="Q2257" s="16" t="n"/>
      <c r="R2257" s="13" t="n"/>
    </row>
    <row r="2258">
      <c r="M2258" s="2" t="n"/>
      <c r="P2258" s="13" t="n"/>
      <c r="Q2258" s="16" t="n"/>
      <c r="R2258" s="13" t="n"/>
    </row>
    <row r="2259">
      <c r="M2259" s="2" t="n"/>
      <c r="P2259" s="13" t="n"/>
      <c r="Q2259" s="16" t="n"/>
      <c r="R2259" s="13" t="n"/>
    </row>
    <row r="2260">
      <c r="M2260" s="2" t="n"/>
      <c r="P2260" s="13" t="n"/>
      <c r="Q2260" s="16" t="n"/>
      <c r="R2260" s="13" t="n"/>
    </row>
    <row r="2261">
      <c r="M2261" s="2" t="n"/>
      <c r="P2261" s="13" t="n"/>
      <c r="Q2261" s="16" t="n"/>
      <c r="R2261" s="13" t="n"/>
    </row>
    <row r="2262">
      <c r="M2262" s="2" t="n"/>
      <c r="P2262" s="13" t="n"/>
      <c r="Q2262" s="16" t="n"/>
      <c r="R2262" s="13" t="n"/>
    </row>
    <row r="2263">
      <c r="M2263" s="2" t="n"/>
      <c r="P2263" s="13" t="n"/>
      <c r="Q2263" s="16" t="n"/>
      <c r="R2263" s="13" t="n"/>
    </row>
    <row r="2264">
      <c r="M2264" s="2" t="n"/>
      <c r="P2264" s="13" t="n"/>
      <c r="Q2264" s="16" t="n"/>
      <c r="R2264" s="13" t="n"/>
    </row>
    <row r="2265">
      <c r="M2265" s="2" t="n"/>
      <c r="P2265" s="13" t="n"/>
      <c r="Q2265" s="16" t="n"/>
      <c r="R2265" s="13" t="n"/>
    </row>
    <row r="2266">
      <c r="M2266" s="2" t="n"/>
      <c r="P2266" s="13" t="n"/>
      <c r="Q2266" s="16" t="n"/>
      <c r="R2266" s="13" t="n"/>
    </row>
    <row r="2267">
      <c r="M2267" s="2" t="n"/>
      <c r="P2267" s="13" t="n"/>
      <c r="Q2267" s="16" t="n"/>
      <c r="R2267" s="13" t="n"/>
    </row>
    <row r="2268">
      <c r="M2268" s="2" t="n"/>
      <c r="P2268" s="13" t="n"/>
      <c r="Q2268" s="16" t="n"/>
      <c r="R2268" s="13" t="n"/>
    </row>
    <row r="2269">
      <c r="M2269" s="2" t="n"/>
      <c r="P2269" s="13" t="n"/>
      <c r="Q2269" s="16" t="n"/>
      <c r="R2269" s="13" t="n"/>
    </row>
    <row r="2270">
      <c r="M2270" s="2" t="n"/>
      <c r="P2270" s="13" t="n"/>
      <c r="Q2270" s="16" t="n"/>
      <c r="R2270" s="13" t="n"/>
    </row>
    <row r="2271">
      <c r="M2271" s="2" t="n"/>
      <c r="P2271" s="13" t="n"/>
      <c r="Q2271" s="16" t="n"/>
      <c r="R2271" s="13" t="n"/>
    </row>
    <row r="2272">
      <c r="M2272" s="2" t="n"/>
      <c r="P2272" s="13" t="n"/>
      <c r="Q2272" s="16" t="n"/>
      <c r="R2272" s="13" t="n"/>
    </row>
    <row r="2273">
      <c r="M2273" s="2" t="n"/>
      <c r="P2273" s="13" t="n"/>
      <c r="Q2273" s="16" t="n"/>
      <c r="R2273" s="13" t="n"/>
    </row>
    <row r="2274">
      <c r="M2274" s="2" t="n"/>
      <c r="P2274" s="13" t="n"/>
      <c r="Q2274" s="16" t="n"/>
      <c r="R2274" s="13" t="n"/>
    </row>
    <row r="2275">
      <c r="M2275" s="2" t="n"/>
      <c r="P2275" s="13" t="n"/>
      <c r="Q2275" s="16" t="n"/>
      <c r="R2275" s="13" t="n"/>
    </row>
    <row r="2276">
      <c r="M2276" s="2" t="n"/>
      <c r="P2276" s="13" t="n"/>
      <c r="Q2276" s="16" t="n"/>
      <c r="R2276" s="13" t="n"/>
    </row>
    <row r="2277">
      <c r="M2277" s="2" t="n"/>
      <c r="P2277" s="13" t="n"/>
      <c r="Q2277" s="16" t="n"/>
      <c r="R2277" s="13" t="n"/>
    </row>
    <row r="2278">
      <c r="M2278" s="2" t="n"/>
      <c r="P2278" s="13" t="n"/>
      <c r="Q2278" s="16" t="n"/>
      <c r="R2278" s="13" t="n"/>
    </row>
    <row r="2279">
      <c r="M2279" s="2" t="n"/>
      <c r="P2279" s="13" t="n"/>
      <c r="Q2279" s="16" t="n"/>
      <c r="R2279" s="13" t="n"/>
    </row>
    <row r="2280">
      <c r="M2280" s="2" t="n"/>
      <c r="P2280" s="13" t="n"/>
      <c r="Q2280" s="16" t="n"/>
      <c r="R2280" s="13" t="n"/>
    </row>
    <row r="2281">
      <c r="M2281" s="2" t="n"/>
      <c r="P2281" s="13" t="n"/>
      <c r="Q2281" s="16" t="n"/>
      <c r="R2281" s="13" t="n"/>
    </row>
    <row r="2282">
      <c r="M2282" s="2" t="n"/>
      <c r="P2282" s="13" t="n"/>
      <c r="Q2282" s="16" t="n"/>
      <c r="R2282" s="13" t="n"/>
    </row>
    <row r="2283">
      <c r="M2283" s="2" t="n"/>
      <c r="P2283" s="13" t="n"/>
      <c r="Q2283" s="16" t="n"/>
      <c r="R2283" s="13" t="n"/>
    </row>
    <row r="2284">
      <c r="M2284" s="2" t="n"/>
      <c r="P2284" s="13" t="n"/>
      <c r="Q2284" s="16" t="n"/>
      <c r="R2284" s="13" t="n"/>
    </row>
    <row r="2285">
      <c r="M2285" s="2" t="n"/>
      <c r="P2285" s="13" t="n"/>
      <c r="Q2285" s="16" t="n"/>
      <c r="R2285" s="13" t="n"/>
    </row>
    <row r="2286">
      <c r="M2286" s="2" t="n"/>
      <c r="P2286" s="13" t="n"/>
      <c r="Q2286" s="16" t="n"/>
      <c r="R2286" s="13" t="n"/>
    </row>
    <row r="2287">
      <c r="M2287" s="2" t="n"/>
      <c r="P2287" s="13" t="n"/>
      <c r="Q2287" s="16" t="n"/>
      <c r="R2287" s="13" t="n"/>
    </row>
    <row r="2288">
      <c r="M2288" s="2" t="n"/>
      <c r="P2288" s="13" t="n"/>
      <c r="Q2288" s="16" t="n"/>
      <c r="R2288" s="13" t="n"/>
    </row>
    <row r="2289">
      <c r="M2289" s="2" t="n"/>
      <c r="P2289" s="13" t="n"/>
      <c r="Q2289" s="16" t="n"/>
      <c r="R2289" s="13" t="n"/>
    </row>
    <row r="2290">
      <c r="M2290" s="2" t="n"/>
      <c r="P2290" s="13" t="n"/>
      <c r="Q2290" s="16" t="n"/>
      <c r="R2290" s="13" t="n"/>
    </row>
    <row r="2291">
      <c r="M2291" s="2" t="n"/>
      <c r="P2291" s="13" t="n"/>
      <c r="Q2291" s="16" t="n"/>
      <c r="R2291" s="13" t="n"/>
    </row>
    <row r="2292">
      <c r="M2292" s="2" t="n"/>
      <c r="P2292" s="13" t="n"/>
      <c r="Q2292" s="16" t="n"/>
      <c r="R2292" s="13" t="n"/>
    </row>
    <row r="2293">
      <c r="M2293" s="2" t="n"/>
      <c r="P2293" s="13" t="n"/>
      <c r="Q2293" s="16" t="n"/>
      <c r="R2293" s="13" t="n"/>
    </row>
    <row r="2294">
      <c r="M2294" s="2" t="n"/>
      <c r="P2294" s="13" t="n"/>
      <c r="Q2294" s="16" t="n"/>
      <c r="R2294" s="13" t="n"/>
    </row>
    <row r="2295">
      <c r="M2295" s="2" t="n"/>
      <c r="P2295" s="13" t="n"/>
      <c r="Q2295" s="16" t="n"/>
      <c r="R2295" s="13" t="n"/>
    </row>
    <row r="2296">
      <c r="M2296" s="2" t="n"/>
      <c r="P2296" s="13" t="n"/>
      <c r="Q2296" s="16" t="n"/>
      <c r="R2296" s="13" t="n"/>
    </row>
    <row r="2297">
      <c r="M2297" s="2" t="n"/>
      <c r="P2297" s="13" t="n"/>
      <c r="Q2297" s="16" t="n"/>
      <c r="R2297" s="13" t="n"/>
    </row>
    <row r="2298">
      <c r="M2298" s="2" t="n"/>
      <c r="P2298" s="13" t="n"/>
      <c r="Q2298" s="16" t="n"/>
      <c r="R2298" s="13" t="n"/>
    </row>
    <row r="2299">
      <c r="M2299" s="2" t="n"/>
      <c r="P2299" s="13" t="n"/>
      <c r="Q2299" s="16" t="n"/>
      <c r="R2299" s="13" t="n"/>
    </row>
    <row r="2300">
      <c r="M2300" s="2" t="n"/>
      <c r="P2300" s="13" t="n"/>
      <c r="Q2300" s="16" t="n"/>
      <c r="R2300" s="13" t="n"/>
    </row>
    <row r="2301">
      <c r="M2301" s="2" t="n"/>
      <c r="P2301" s="13" t="n"/>
      <c r="Q2301" s="16" t="n"/>
      <c r="R2301" s="13" t="n"/>
    </row>
    <row r="2302">
      <c r="M2302" s="2" t="n"/>
      <c r="P2302" s="13" t="n"/>
      <c r="Q2302" s="16" t="n"/>
      <c r="R2302" s="13" t="n"/>
    </row>
    <row r="2303">
      <c r="M2303" s="2" t="n"/>
      <c r="P2303" s="13" t="n"/>
      <c r="Q2303" s="16" t="n"/>
      <c r="R2303" s="13" t="n"/>
    </row>
    <row r="2304">
      <c r="M2304" s="2" t="n"/>
      <c r="P2304" s="13" t="n"/>
      <c r="Q2304" s="16" t="n"/>
      <c r="R2304" s="13" t="n"/>
    </row>
    <row r="2305">
      <c r="M2305" s="2" t="n"/>
      <c r="P2305" s="13" t="n"/>
      <c r="Q2305" s="16" t="n"/>
      <c r="R2305" s="13" t="n"/>
    </row>
    <row r="2306">
      <c r="M2306" s="2" t="n"/>
      <c r="P2306" s="13" t="n"/>
      <c r="Q2306" s="16" t="n"/>
      <c r="R2306" s="13" t="n"/>
    </row>
    <row r="2307">
      <c r="M2307" s="2" t="n"/>
      <c r="P2307" s="13" t="n"/>
      <c r="Q2307" s="16" t="n"/>
      <c r="R2307" s="13" t="n"/>
    </row>
    <row r="2308">
      <c r="M2308" s="2" t="n"/>
      <c r="P2308" s="13" t="n"/>
      <c r="Q2308" s="16" t="n"/>
      <c r="R2308" s="13" t="n"/>
    </row>
    <row r="2309">
      <c r="M2309" s="2" t="n"/>
      <c r="P2309" s="13" t="n"/>
      <c r="Q2309" s="16" t="n"/>
      <c r="R2309" s="13" t="n"/>
    </row>
    <row r="2310">
      <c r="M2310" s="2" t="n"/>
      <c r="P2310" s="13" t="n"/>
      <c r="Q2310" s="16" t="n"/>
      <c r="R2310" s="13" t="n"/>
    </row>
    <row r="2311">
      <c r="M2311" s="2" t="n"/>
      <c r="P2311" s="13" t="n"/>
      <c r="Q2311" s="16" t="n"/>
      <c r="R2311" s="13" t="n"/>
    </row>
    <row r="2312">
      <c r="M2312" s="2" t="n"/>
      <c r="P2312" s="13" t="n"/>
      <c r="Q2312" s="16" t="n"/>
      <c r="R2312" s="13" t="n"/>
    </row>
    <row r="2313">
      <c r="M2313" s="2" t="n"/>
      <c r="P2313" s="13" t="n"/>
      <c r="Q2313" s="16" t="n"/>
      <c r="R2313" s="13" t="n"/>
    </row>
    <row r="2314">
      <c r="M2314" s="2" t="n"/>
      <c r="P2314" s="13" t="n"/>
      <c r="Q2314" s="16" t="n"/>
      <c r="R2314" s="13" t="n"/>
    </row>
    <row r="2315">
      <c r="M2315" s="2" t="n"/>
      <c r="P2315" s="13" t="n"/>
      <c r="Q2315" s="16" t="n"/>
      <c r="R2315" s="13" t="n"/>
    </row>
    <row r="2316">
      <c r="M2316" s="2" t="n"/>
      <c r="P2316" s="13" t="n"/>
      <c r="Q2316" s="16" t="n"/>
      <c r="R2316" s="13" t="n"/>
    </row>
    <row r="2317">
      <c r="M2317" s="2" t="n"/>
      <c r="P2317" s="13" t="n"/>
      <c r="Q2317" s="16" t="n"/>
      <c r="R2317" s="13" t="n"/>
    </row>
    <row r="2318">
      <c r="M2318" s="2" t="n"/>
      <c r="P2318" s="13" t="n"/>
      <c r="Q2318" s="16" t="n"/>
      <c r="R2318" s="13" t="n"/>
    </row>
    <row r="2319">
      <c r="M2319" s="2" t="n"/>
      <c r="P2319" s="13" t="n"/>
      <c r="Q2319" s="16" t="n"/>
      <c r="R2319" s="13" t="n"/>
    </row>
    <row r="2320">
      <c r="M2320" s="2" t="n"/>
      <c r="P2320" s="13" t="n"/>
      <c r="Q2320" s="16" t="n"/>
      <c r="R2320" s="13" t="n"/>
    </row>
    <row r="2321">
      <c r="M2321" s="2" t="n"/>
      <c r="P2321" s="13" t="n"/>
      <c r="Q2321" s="16" t="n"/>
      <c r="R2321" s="13" t="n"/>
    </row>
    <row r="2322">
      <c r="M2322" s="2" t="n"/>
      <c r="P2322" s="13" t="n"/>
      <c r="Q2322" s="16" t="n"/>
      <c r="R2322" s="13" t="n"/>
    </row>
    <row r="2323">
      <c r="M2323" s="2" t="n"/>
      <c r="P2323" s="13" t="n"/>
      <c r="Q2323" s="16" t="n"/>
      <c r="R2323" s="13" t="n"/>
    </row>
    <row r="2324">
      <c r="M2324" s="2" t="n"/>
      <c r="P2324" s="13" t="n"/>
      <c r="Q2324" s="16" t="n"/>
      <c r="R2324" s="13" t="n"/>
    </row>
    <row r="2325">
      <c r="M2325" s="2" t="n"/>
      <c r="P2325" s="13" t="n"/>
      <c r="Q2325" s="16" t="n"/>
      <c r="R2325" s="13" t="n"/>
    </row>
    <row r="2326">
      <c r="M2326" s="2" t="n"/>
      <c r="P2326" s="13" t="n"/>
      <c r="Q2326" s="16" t="n"/>
      <c r="R2326" s="13" t="n"/>
    </row>
    <row r="2327">
      <c r="M2327" s="2" t="n"/>
      <c r="P2327" s="13" t="n"/>
      <c r="Q2327" s="16" t="n"/>
      <c r="R2327" s="13" t="n"/>
    </row>
    <row r="2328">
      <c r="M2328" s="2" t="n"/>
      <c r="P2328" s="13" t="n"/>
      <c r="Q2328" s="16" t="n"/>
      <c r="R2328" s="13" t="n"/>
    </row>
    <row r="2329">
      <c r="M2329" s="2" t="n"/>
      <c r="P2329" s="13" t="n"/>
      <c r="Q2329" s="16" t="n"/>
      <c r="R2329" s="13" t="n"/>
    </row>
    <row r="2330">
      <c r="M2330" s="2" t="n"/>
      <c r="P2330" s="13" t="n"/>
      <c r="Q2330" s="16" t="n"/>
      <c r="R2330" s="13" t="n"/>
    </row>
    <row r="2331">
      <c r="M2331" s="2" t="n"/>
      <c r="P2331" s="13" t="n"/>
      <c r="Q2331" s="16" t="n"/>
      <c r="R2331" s="13" t="n"/>
    </row>
    <row r="2332">
      <c r="M2332" s="2" t="n"/>
      <c r="P2332" s="13" t="n"/>
      <c r="Q2332" s="16" t="n"/>
      <c r="R2332" s="13" t="n"/>
    </row>
    <row r="2333">
      <c r="M2333" s="2" t="n"/>
      <c r="P2333" s="13" t="n"/>
      <c r="Q2333" s="16" t="n"/>
      <c r="R2333" s="13" t="n"/>
    </row>
    <row r="2334">
      <c r="M2334" s="2" t="n"/>
      <c r="P2334" s="13" t="n"/>
      <c r="Q2334" s="16" t="n"/>
      <c r="R2334" s="13" t="n"/>
    </row>
    <row r="2335">
      <c r="M2335" s="2" t="n"/>
      <c r="P2335" s="13" t="n"/>
      <c r="Q2335" s="16" t="n"/>
      <c r="R2335" s="13" t="n"/>
    </row>
    <row r="2336">
      <c r="M2336" s="2" t="n"/>
      <c r="P2336" s="13" t="n"/>
      <c r="Q2336" s="16" t="n"/>
      <c r="R2336" s="13" t="n"/>
    </row>
    <row r="2337">
      <c r="M2337" s="2" t="n"/>
      <c r="P2337" s="13" t="n"/>
      <c r="Q2337" s="16" t="n"/>
      <c r="R2337" s="13" t="n"/>
    </row>
    <row r="2338">
      <c r="M2338" s="2" t="n"/>
      <c r="P2338" s="13" t="n"/>
      <c r="Q2338" s="16" t="n"/>
      <c r="R2338" s="13" t="n"/>
    </row>
    <row r="2339">
      <c r="M2339" s="2" t="n"/>
      <c r="P2339" s="13" t="n"/>
      <c r="Q2339" s="16" t="n"/>
      <c r="R2339" s="13" t="n"/>
    </row>
    <row r="2340">
      <c r="M2340" s="2" t="n"/>
      <c r="P2340" s="13" t="n"/>
      <c r="Q2340" s="16" t="n"/>
      <c r="R2340" s="13" t="n"/>
    </row>
    <row r="2341">
      <c r="M2341" s="2" t="n"/>
      <c r="P2341" s="13" t="n"/>
      <c r="Q2341" s="16" t="n"/>
      <c r="R2341" s="13" t="n"/>
    </row>
    <row r="2342">
      <c r="M2342" s="2" t="n"/>
      <c r="P2342" s="13" t="n"/>
      <c r="Q2342" s="16" t="n"/>
      <c r="R2342" s="13" t="n"/>
    </row>
    <row r="2343">
      <c r="M2343" s="2" t="n"/>
      <c r="P2343" s="13" t="n"/>
      <c r="Q2343" s="16" t="n"/>
      <c r="R2343" s="13" t="n"/>
    </row>
    <row r="2344">
      <c r="M2344" s="2" t="n"/>
      <c r="P2344" s="13" t="n"/>
      <c r="Q2344" s="16" t="n"/>
      <c r="R2344" s="13" t="n"/>
    </row>
    <row r="2345">
      <c r="M2345" s="2" t="n"/>
      <c r="P2345" s="13" t="n"/>
      <c r="Q2345" s="16" t="n"/>
      <c r="R2345" s="13" t="n"/>
    </row>
    <row r="2346">
      <c r="M2346" s="2" t="n"/>
      <c r="P2346" s="13" t="n"/>
      <c r="Q2346" s="16" t="n"/>
      <c r="R2346" s="13" t="n"/>
    </row>
    <row r="2347">
      <c r="M2347" s="2" t="n"/>
      <c r="P2347" s="13" t="n"/>
      <c r="Q2347" s="16" t="n"/>
      <c r="R2347" s="13" t="n"/>
    </row>
    <row r="2348">
      <c r="M2348" s="2" t="n"/>
      <c r="P2348" s="13" t="n"/>
      <c r="Q2348" s="16" t="n"/>
      <c r="R2348" s="13" t="n"/>
    </row>
    <row r="2349">
      <c r="M2349" s="2" t="n"/>
      <c r="P2349" s="13" t="n"/>
      <c r="Q2349" s="16" t="n"/>
      <c r="R2349" s="13" t="n"/>
    </row>
    <row r="2350">
      <c r="M2350" s="2" t="n"/>
      <c r="P2350" s="13" t="n"/>
      <c r="Q2350" s="16" t="n"/>
      <c r="R2350" s="13" t="n"/>
    </row>
    <row r="2351">
      <c r="M2351" s="2" t="n"/>
      <c r="P2351" s="13" t="n"/>
      <c r="Q2351" s="16" t="n"/>
      <c r="R2351" s="13" t="n"/>
    </row>
    <row r="2352">
      <c r="M2352" s="2" t="n"/>
      <c r="P2352" s="13" t="n"/>
      <c r="Q2352" s="16" t="n"/>
      <c r="R2352" s="13" t="n"/>
    </row>
    <row r="2353">
      <c r="M2353" s="2" t="n"/>
      <c r="P2353" s="13" t="n"/>
      <c r="Q2353" s="16" t="n"/>
      <c r="R2353" s="13" t="n"/>
    </row>
    <row r="2354">
      <c r="M2354" s="2" t="n"/>
      <c r="P2354" s="13" t="n"/>
      <c r="Q2354" s="16" t="n"/>
      <c r="R2354" s="13" t="n"/>
    </row>
    <row r="2355">
      <c r="M2355" s="2" t="n"/>
      <c r="P2355" s="13" t="n"/>
      <c r="Q2355" s="16" t="n"/>
      <c r="R2355" s="13" t="n"/>
    </row>
    <row r="2356">
      <c r="M2356" s="2" t="n"/>
      <c r="P2356" s="13" t="n"/>
      <c r="Q2356" s="16" t="n"/>
      <c r="R2356" s="13" t="n"/>
    </row>
    <row r="2357">
      <c r="M2357" s="2" t="n"/>
      <c r="P2357" s="13" t="n"/>
      <c r="Q2357" s="16" t="n"/>
      <c r="R2357" s="13" t="n"/>
    </row>
    <row r="2358">
      <c r="M2358" s="2" t="n"/>
      <c r="P2358" s="13" t="n"/>
      <c r="Q2358" s="16" t="n"/>
      <c r="R2358" s="13" t="n"/>
    </row>
    <row r="2359">
      <c r="M2359" s="2" t="n"/>
      <c r="P2359" s="13" t="n"/>
      <c r="Q2359" s="16" t="n"/>
      <c r="R2359" s="13" t="n"/>
    </row>
    <row r="2360">
      <c r="M2360" s="2" t="n"/>
      <c r="P2360" s="13" t="n"/>
      <c r="Q2360" s="16" t="n"/>
      <c r="R2360" s="13" t="n"/>
    </row>
    <row r="2361">
      <c r="M2361" s="2" t="n"/>
      <c r="P2361" s="13" t="n"/>
      <c r="Q2361" s="16" t="n"/>
      <c r="R2361" s="13" t="n"/>
    </row>
    <row r="2362">
      <c r="M2362" s="2" t="n"/>
      <c r="P2362" s="13" t="n"/>
      <c r="Q2362" s="16" t="n"/>
      <c r="R2362" s="13" t="n"/>
    </row>
    <row r="2363">
      <c r="M2363" s="2" t="n"/>
      <c r="P2363" s="13" t="n"/>
      <c r="Q2363" s="16" t="n"/>
      <c r="R2363" s="13" t="n"/>
    </row>
    <row r="2364">
      <c r="M2364" s="2" t="n"/>
      <c r="P2364" s="13" t="n"/>
      <c r="Q2364" s="16" t="n"/>
      <c r="R2364" s="13" t="n"/>
    </row>
    <row r="2365">
      <c r="M2365" s="2" t="n"/>
      <c r="P2365" s="13" t="n"/>
      <c r="Q2365" s="16" t="n"/>
      <c r="R2365" s="13" t="n"/>
    </row>
    <row r="2366">
      <c r="M2366" s="2" t="n"/>
      <c r="P2366" s="13" t="n"/>
      <c r="Q2366" s="16" t="n"/>
      <c r="R2366" s="13" t="n"/>
    </row>
    <row r="2367">
      <c r="M2367" s="2" t="n"/>
      <c r="P2367" s="13" t="n"/>
      <c r="Q2367" s="16" t="n"/>
      <c r="R2367" s="13" t="n"/>
    </row>
    <row r="2368">
      <c r="M2368" s="2" t="n"/>
      <c r="P2368" s="13" t="n"/>
      <c r="Q2368" s="16" t="n"/>
      <c r="R2368" s="13" t="n"/>
    </row>
    <row r="2369">
      <c r="M2369" s="2" t="n"/>
      <c r="P2369" s="13" t="n"/>
      <c r="Q2369" s="16" t="n"/>
      <c r="R2369" s="13" t="n"/>
    </row>
    <row r="2370">
      <c r="M2370" s="2" t="n"/>
      <c r="P2370" s="13" t="n"/>
      <c r="Q2370" s="16" t="n"/>
      <c r="R2370" s="13" t="n"/>
    </row>
    <row r="2371">
      <c r="M2371" s="2" t="n"/>
      <c r="P2371" s="13" t="n"/>
      <c r="Q2371" s="16" t="n"/>
      <c r="R2371" s="13" t="n"/>
    </row>
    <row r="2372">
      <c r="M2372" s="2" t="n"/>
      <c r="P2372" s="13" t="n"/>
      <c r="Q2372" s="16" t="n"/>
      <c r="R2372" s="13" t="n"/>
    </row>
    <row r="2373">
      <c r="M2373" s="2" t="n"/>
      <c r="P2373" s="13" t="n"/>
      <c r="Q2373" s="16" t="n"/>
      <c r="R2373" s="13" t="n"/>
    </row>
    <row r="2374">
      <c r="M2374" s="2" t="n"/>
      <c r="P2374" s="13" t="n"/>
      <c r="Q2374" s="16" t="n"/>
      <c r="R2374" s="13" t="n"/>
    </row>
    <row r="2375">
      <c r="M2375" s="2" t="n"/>
      <c r="P2375" s="13" t="n"/>
      <c r="Q2375" s="16" t="n"/>
      <c r="R2375" s="13" t="n"/>
    </row>
    <row r="2376">
      <c r="M2376" s="2" t="n"/>
      <c r="P2376" s="13" t="n"/>
      <c r="Q2376" s="16" t="n"/>
      <c r="R2376" s="13" t="n"/>
    </row>
    <row r="2377">
      <c r="M2377" s="2" t="n"/>
      <c r="P2377" s="13" t="n"/>
      <c r="Q2377" s="16" t="n"/>
      <c r="R2377" s="13" t="n"/>
    </row>
    <row r="2378">
      <c r="M2378" s="2" t="n"/>
      <c r="P2378" s="13" t="n"/>
      <c r="Q2378" s="16" t="n"/>
      <c r="R2378" s="13" t="n"/>
    </row>
    <row r="2379">
      <c r="M2379" s="2" t="n"/>
      <c r="P2379" s="13" t="n"/>
      <c r="Q2379" s="16" t="n"/>
      <c r="R2379" s="13" t="n"/>
    </row>
    <row r="2380">
      <c r="M2380" s="2" t="n"/>
      <c r="P2380" s="13" t="n"/>
      <c r="Q2380" s="16" t="n"/>
      <c r="R2380" s="13" t="n"/>
    </row>
    <row r="2381">
      <c r="M2381" s="2" t="n"/>
      <c r="P2381" s="13" t="n"/>
      <c r="Q2381" s="16" t="n"/>
      <c r="R2381" s="13" t="n"/>
    </row>
    <row r="2382">
      <c r="M2382" s="2" t="n"/>
      <c r="P2382" s="13" t="n"/>
      <c r="Q2382" s="16" t="n"/>
      <c r="R2382" s="13" t="n"/>
    </row>
    <row r="2383">
      <c r="M2383" s="2" t="n"/>
      <c r="P2383" s="13" t="n"/>
      <c r="Q2383" s="16" t="n"/>
      <c r="R2383" s="13" t="n"/>
    </row>
    <row r="2384">
      <c r="M2384" s="2" t="n"/>
      <c r="P2384" s="13" t="n"/>
      <c r="Q2384" s="16" t="n"/>
      <c r="R2384" s="13" t="n"/>
    </row>
    <row r="2385">
      <c r="M2385" s="2" t="n"/>
      <c r="P2385" s="13" t="n"/>
      <c r="Q2385" s="16" t="n"/>
      <c r="R2385" s="13" t="n"/>
    </row>
    <row r="2386">
      <c r="M2386" s="2" t="n"/>
      <c r="P2386" s="13" t="n"/>
      <c r="Q2386" s="16" t="n"/>
      <c r="R2386" s="13" t="n"/>
    </row>
    <row r="2387">
      <c r="M2387" s="2" t="n"/>
      <c r="P2387" s="13" t="n"/>
      <c r="Q2387" s="16" t="n"/>
      <c r="R2387" s="13" t="n"/>
    </row>
    <row r="2388">
      <c r="M2388" s="2" t="n"/>
      <c r="P2388" s="13" t="n"/>
      <c r="Q2388" s="16" t="n"/>
      <c r="R2388" s="13" t="n"/>
    </row>
    <row r="2389">
      <c r="M2389" s="2" t="n"/>
      <c r="P2389" s="13" t="n"/>
      <c r="Q2389" s="16" t="n"/>
      <c r="R2389" s="13" t="n"/>
    </row>
    <row r="2390">
      <c r="M2390" s="2" t="n"/>
      <c r="P2390" s="13" t="n"/>
      <c r="Q2390" s="16" t="n"/>
      <c r="R2390" s="13" t="n"/>
    </row>
    <row r="2391">
      <c r="M2391" s="2" t="n"/>
      <c r="P2391" s="13" t="n"/>
      <c r="Q2391" s="16" t="n"/>
      <c r="R2391" s="13" t="n"/>
    </row>
    <row r="2392">
      <c r="M2392" s="2" t="n"/>
      <c r="P2392" s="13" t="n"/>
      <c r="Q2392" s="16" t="n"/>
      <c r="R2392" s="13" t="n"/>
    </row>
    <row r="2393">
      <c r="M2393" s="2" t="n"/>
      <c r="P2393" s="13" t="n"/>
      <c r="Q2393" s="16" t="n"/>
      <c r="R2393" s="13" t="n"/>
    </row>
    <row r="2394">
      <c r="M2394" s="2" t="n"/>
      <c r="P2394" s="13" t="n"/>
      <c r="Q2394" s="16" t="n"/>
      <c r="R2394" s="13" t="n"/>
    </row>
    <row r="2395">
      <c r="M2395" s="2" t="n"/>
      <c r="P2395" s="13" t="n"/>
      <c r="Q2395" s="16" t="n"/>
      <c r="R2395" s="13" t="n"/>
    </row>
    <row r="2396">
      <c r="M2396" s="2" t="n"/>
      <c r="P2396" s="13" t="n"/>
      <c r="Q2396" s="16" t="n"/>
      <c r="R2396" s="13" t="n"/>
    </row>
    <row r="2397">
      <c r="M2397" s="2" t="n"/>
      <c r="P2397" s="13" t="n"/>
      <c r="Q2397" s="16" t="n"/>
      <c r="R2397" s="13" t="n"/>
    </row>
    <row r="2398">
      <c r="M2398" s="2" t="n"/>
      <c r="P2398" s="13" t="n"/>
      <c r="Q2398" s="16" t="n"/>
      <c r="R2398" s="13" t="n"/>
    </row>
    <row r="2399">
      <c r="M2399" s="2" t="n"/>
      <c r="P2399" s="13" t="n"/>
      <c r="Q2399" s="16" t="n"/>
      <c r="R2399" s="13" t="n"/>
    </row>
    <row r="2400">
      <c r="M2400" s="2" t="n"/>
      <c r="P2400" s="13" t="n"/>
      <c r="Q2400" s="16" t="n"/>
      <c r="R2400" s="13" t="n"/>
    </row>
    <row r="2401">
      <c r="M2401" s="2" t="n"/>
      <c r="P2401" s="13" t="n"/>
      <c r="Q2401" s="16" t="n"/>
      <c r="R2401" s="13" t="n"/>
    </row>
    <row r="2402">
      <c r="M2402" s="2" t="n"/>
      <c r="P2402" s="13" t="n"/>
      <c r="Q2402" s="16" t="n"/>
      <c r="R2402" s="13" t="n"/>
    </row>
    <row r="2403">
      <c r="M2403" s="2" t="n"/>
      <c r="P2403" s="13" t="n"/>
      <c r="Q2403" s="16" t="n"/>
      <c r="R2403" s="13" t="n"/>
    </row>
    <row r="2404">
      <c r="M2404" s="2" t="n"/>
      <c r="P2404" s="13" t="n"/>
      <c r="Q2404" s="16" t="n"/>
      <c r="R2404" s="13" t="n"/>
    </row>
    <row r="2405">
      <c r="M2405" s="2" t="n"/>
      <c r="P2405" s="13" t="n"/>
      <c r="Q2405" s="16" t="n"/>
      <c r="R2405" s="13" t="n"/>
    </row>
    <row r="2406">
      <c r="M2406" s="2" t="n"/>
      <c r="P2406" s="13" t="n"/>
      <c r="Q2406" s="16" t="n"/>
      <c r="R2406" s="13" t="n"/>
    </row>
    <row r="2407">
      <c r="M2407" s="2" t="n"/>
      <c r="P2407" s="13" t="n"/>
      <c r="Q2407" s="16" t="n"/>
      <c r="R2407" s="13" t="n"/>
    </row>
    <row r="2408">
      <c r="M2408" s="2" t="n"/>
      <c r="P2408" s="13" t="n"/>
      <c r="Q2408" s="16" t="n"/>
      <c r="R2408" s="13" t="n"/>
    </row>
    <row r="2409">
      <c r="M2409" s="2" t="n"/>
      <c r="P2409" s="13" t="n"/>
      <c r="Q2409" s="16" t="n"/>
      <c r="R2409" s="13" t="n"/>
    </row>
    <row r="2410">
      <c r="M2410" s="2" t="n"/>
      <c r="P2410" s="13" t="n"/>
      <c r="Q2410" s="16" t="n"/>
      <c r="R2410" s="13" t="n"/>
    </row>
    <row r="2411">
      <c r="M2411" s="2" t="n"/>
      <c r="P2411" s="13" t="n"/>
      <c r="Q2411" s="16" t="n"/>
      <c r="R2411" s="13" t="n"/>
    </row>
    <row r="2412">
      <c r="M2412" s="2" t="n"/>
      <c r="P2412" s="13" t="n"/>
      <c r="Q2412" s="16" t="n"/>
      <c r="R2412" s="13" t="n"/>
    </row>
    <row r="2413">
      <c r="M2413" s="2" t="n"/>
      <c r="P2413" s="13" t="n"/>
      <c r="Q2413" s="16" t="n"/>
      <c r="R2413" s="13" t="n"/>
    </row>
    <row r="2414">
      <c r="M2414" s="2" t="n"/>
      <c r="P2414" s="13" t="n"/>
      <c r="Q2414" s="16" t="n"/>
      <c r="R2414" s="13" t="n"/>
    </row>
    <row r="2415">
      <c r="M2415" s="2" t="n"/>
      <c r="P2415" s="13" t="n"/>
      <c r="Q2415" s="16" t="n"/>
      <c r="R2415" s="13" t="n"/>
    </row>
    <row r="2416">
      <c r="M2416" s="2" t="n"/>
      <c r="P2416" s="13" t="n"/>
      <c r="Q2416" s="16" t="n"/>
      <c r="R2416" s="13" t="n"/>
    </row>
    <row r="2417">
      <c r="M2417" s="2" t="n"/>
      <c r="P2417" s="13" t="n"/>
      <c r="Q2417" s="16" t="n"/>
      <c r="R2417" s="13" t="n"/>
    </row>
    <row r="2418">
      <c r="M2418" s="2" t="n"/>
      <c r="P2418" s="13" t="n"/>
      <c r="Q2418" s="16" t="n"/>
      <c r="R2418" s="13" t="n"/>
    </row>
    <row r="2419">
      <c r="M2419" s="2" t="n"/>
      <c r="P2419" s="13" t="n"/>
      <c r="Q2419" s="16" t="n"/>
      <c r="R2419" s="13" t="n"/>
    </row>
    <row r="2420">
      <c r="M2420" s="2" t="n"/>
      <c r="P2420" s="13" t="n"/>
      <c r="Q2420" s="16" t="n"/>
      <c r="R2420" s="13" t="n"/>
    </row>
    <row r="2421">
      <c r="M2421" s="2" t="n"/>
      <c r="P2421" s="13" t="n"/>
      <c r="Q2421" s="16" t="n"/>
      <c r="R2421" s="13" t="n"/>
    </row>
    <row r="2422">
      <c r="M2422" s="2" t="n"/>
      <c r="P2422" s="13" t="n"/>
      <c r="Q2422" s="16" t="n"/>
      <c r="R2422" s="13" t="n"/>
    </row>
    <row r="2423">
      <c r="M2423" s="2" t="n"/>
      <c r="P2423" s="13" t="n"/>
      <c r="Q2423" s="16" t="n"/>
      <c r="R2423" s="13" t="n"/>
    </row>
    <row r="2424">
      <c r="M2424" s="2" t="n"/>
      <c r="P2424" s="13" t="n"/>
      <c r="Q2424" s="16" t="n"/>
      <c r="R2424" s="13" t="n"/>
    </row>
    <row r="2425">
      <c r="M2425" s="2" t="n"/>
      <c r="P2425" s="13" t="n"/>
      <c r="Q2425" s="16" t="n"/>
      <c r="R2425" s="13" t="n"/>
    </row>
    <row r="2426">
      <c r="M2426" s="2" t="n"/>
      <c r="P2426" s="13" t="n"/>
      <c r="Q2426" s="16" t="n"/>
      <c r="R2426" s="13" t="n"/>
    </row>
    <row r="2427">
      <c r="M2427" s="2" t="n"/>
      <c r="P2427" s="13" t="n"/>
      <c r="Q2427" s="16" t="n"/>
      <c r="R2427" s="13" t="n"/>
    </row>
    <row r="2428">
      <c r="M2428" s="2" t="n"/>
      <c r="P2428" s="13" t="n"/>
      <c r="Q2428" s="16" t="n"/>
      <c r="R2428" s="13" t="n"/>
    </row>
    <row r="2429">
      <c r="M2429" s="2" t="n"/>
      <c r="P2429" s="13" t="n"/>
      <c r="Q2429" s="16" t="n"/>
      <c r="R2429" s="13" t="n"/>
    </row>
    <row r="2430">
      <c r="M2430" s="2" t="n"/>
      <c r="P2430" s="13" t="n"/>
      <c r="Q2430" s="16" t="n"/>
      <c r="R2430" s="13" t="n"/>
    </row>
    <row r="2431">
      <c r="M2431" s="2" t="n"/>
      <c r="P2431" s="13" t="n"/>
      <c r="Q2431" s="16" t="n"/>
      <c r="R2431" s="13" t="n"/>
    </row>
    <row r="2432">
      <c r="M2432" s="2" t="n"/>
      <c r="P2432" s="13" t="n"/>
      <c r="Q2432" s="16" t="n"/>
      <c r="R2432" s="13" t="n"/>
    </row>
    <row r="2433">
      <c r="M2433" s="2" t="n"/>
      <c r="P2433" s="13" t="n"/>
      <c r="Q2433" s="16" t="n"/>
      <c r="R2433" s="13" t="n"/>
    </row>
    <row r="2434">
      <c r="M2434" s="2" t="n"/>
      <c r="P2434" s="13" t="n"/>
      <c r="Q2434" s="16" t="n"/>
      <c r="R2434" s="13" t="n"/>
    </row>
    <row r="2435">
      <c r="M2435" s="2" t="n"/>
      <c r="P2435" s="13" t="n"/>
      <c r="Q2435" s="16" t="n"/>
      <c r="R2435" s="13" t="n"/>
    </row>
    <row r="2436">
      <c r="M2436" s="2" t="n"/>
      <c r="P2436" s="13" t="n"/>
      <c r="Q2436" s="16" t="n"/>
      <c r="R2436" s="13" t="n"/>
    </row>
    <row r="2437">
      <c r="M2437" s="2" t="n"/>
      <c r="P2437" s="13" t="n"/>
      <c r="Q2437" s="16" t="n"/>
      <c r="R2437" s="13" t="n"/>
    </row>
    <row r="2438">
      <c r="M2438" s="2" t="n"/>
      <c r="P2438" s="13" t="n"/>
      <c r="Q2438" s="16" t="n"/>
      <c r="R2438" s="13" t="n"/>
    </row>
    <row r="2439">
      <c r="M2439" s="2" t="n"/>
      <c r="P2439" s="13" t="n"/>
      <c r="Q2439" s="16" t="n"/>
      <c r="R2439" s="13" t="n"/>
    </row>
    <row r="2440">
      <c r="M2440" s="2" t="n"/>
      <c r="P2440" s="13" t="n"/>
      <c r="Q2440" s="16" t="n"/>
      <c r="R2440" s="13" t="n"/>
    </row>
    <row r="2441">
      <c r="M2441" s="2" t="n"/>
      <c r="P2441" s="13" t="n"/>
      <c r="Q2441" s="16" t="n"/>
      <c r="R2441" s="13" t="n"/>
    </row>
    <row r="2442">
      <c r="M2442" s="2" t="n"/>
      <c r="P2442" s="13" t="n"/>
      <c r="Q2442" s="16" t="n"/>
      <c r="R2442" s="13" t="n"/>
    </row>
    <row r="2443">
      <c r="M2443" s="2" t="n"/>
      <c r="P2443" s="13" t="n"/>
      <c r="Q2443" s="16" t="n"/>
      <c r="R2443" s="13" t="n"/>
    </row>
    <row r="2444">
      <c r="M2444" s="2" t="n"/>
      <c r="P2444" s="13" t="n"/>
      <c r="Q2444" s="16" t="n"/>
      <c r="R2444" s="13" t="n"/>
    </row>
    <row r="2445">
      <c r="M2445" s="2" t="n"/>
      <c r="P2445" s="13" t="n"/>
      <c r="Q2445" s="16" t="n"/>
      <c r="R2445" s="13" t="n"/>
    </row>
    <row r="2446">
      <c r="M2446" s="2" t="n"/>
      <c r="P2446" s="13" t="n"/>
      <c r="Q2446" s="16" t="n"/>
      <c r="R2446" s="13" t="n"/>
    </row>
    <row r="2447">
      <c r="M2447" s="2" t="n"/>
      <c r="P2447" s="13" t="n"/>
      <c r="Q2447" s="16" t="n"/>
      <c r="R2447" s="13" t="n"/>
    </row>
    <row r="2448">
      <c r="M2448" s="2" t="n"/>
      <c r="P2448" s="13" t="n"/>
      <c r="Q2448" s="16" t="n"/>
      <c r="R2448" s="13" t="n"/>
    </row>
    <row r="2449">
      <c r="M2449" s="2" t="n"/>
      <c r="P2449" s="13" t="n"/>
      <c r="Q2449" s="16" t="n"/>
      <c r="R2449" s="13" t="n"/>
    </row>
    <row r="2450">
      <c r="M2450" s="2" t="n"/>
      <c r="P2450" s="13" t="n"/>
      <c r="Q2450" s="16" t="n"/>
      <c r="R2450" s="13" t="n"/>
    </row>
    <row r="2451">
      <c r="M2451" s="2" t="n"/>
      <c r="P2451" s="13" t="n"/>
      <c r="Q2451" s="16" t="n"/>
      <c r="R2451" s="13" t="n"/>
    </row>
    <row r="2452">
      <c r="M2452" s="2" t="n"/>
      <c r="P2452" s="13" t="n"/>
      <c r="Q2452" s="16" t="n"/>
      <c r="R2452" s="13" t="n"/>
    </row>
    <row r="2453">
      <c r="M2453" s="2" t="n"/>
      <c r="P2453" s="13" t="n"/>
      <c r="Q2453" s="16" t="n"/>
      <c r="R2453" s="13" t="n"/>
    </row>
    <row r="2454">
      <c r="M2454" s="2" t="n"/>
      <c r="P2454" s="13" t="n"/>
      <c r="Q2454" s="16" t="n"/>
      <c r="R2454" s="13" t="n"/>
    </row>
    <row r="2455">
      <c r="M2455" s="2" t="n"/>
      <c r="P2455" s="13" t="n"/>
      <c r="Q2455" s="16" t="n"/>
      <c r="R2455" s="13" t="n"/>
    </row>
    <row r="2456">
      <c r="M2456" s="2" t="n"/>
      <c r="P2456" s="13" t="n"/>
      <c r="Q2456" s="16" t="n"/>
      <c r="R2456" s="13" t="n"/>
    </row>
    <row r="2457">
      <c r="M2457" s="2" t="n"/>
      <c r="P2457" s="13" t="n"/>
      <c r="Q2457" s="16" t="n"/>
      <c r="R2457" s="13" t="n"/>
    </row>
    <row r="2458">
      <c r="M2458" s="2" t="n"/>
      <c r="P2458" s="13" t="n"/>
      <c r="Q2458" s="16" t="n"/>
      <c r="R2458" s="13" t="n"/>
    </row>
    <row r="2459">
      <c r="M2459" s="2" t="n"/>
      <c r="P2459" s="13" t="n"/>
      <c r="Q2459" s="16" t="n"/>
      <c r="R2459" s="13" t="n"/>
    </row>
    <row r="2460">
      <c r="M2460" s="2" t="n"/>
      <c r="P2460" s="13" t="n"/>
      <c r="Q2460" s="16" t="n"/>
      <c r="R2460" s="13" t="n"/>
    </row>
    <row r="2461">
      <c r="M2461" s="2" t="n"/>
      <c r="P2461" s="13" t="n"/>
      <c r="Q2461" s="16" t="n"/>
      <c r="R2461" s="13" t="n"/>
    </row>
    <row r="2462">
      <c r="M2462" s="2" t="n"/>
      <c r="P2462" s="13" t="n"/>
      <c r="Q2462" s="16" t="n"/>
      <c r="R2462" s="13" t="n"/>
    </row>
    <row r="2463">
      <c r="M2463" s="2" t="n"/>
      <c r="P2463" s="13" t="n"/>
      <c r="Q2463" s="16" t="n"/>
      <c r="R2463" s="13" t="n"/>
    </row>
    <row r="2464">
      <c r="M2464" s="2" t="n"/>
      <c r="P2464" s="13" t="n"/>
      <c r="Q2464" s="16" t="n"/>
      <c r="R2464" s="13" t="n"/>
    </row>
    <row r="2465">
      <c r="M2465" s="2" t="n"/>
      <c r="P2465" s="13" t="n"/>
      <c r="Q2465" s="16" t="n"/>
      <c r="R2465" s="13" t="n"/>
    </row>
    <row r="2466">
      <c r="M2466" s="2" t="n"/>
      <c r="P2466" s="13" t="n"/>
      <c r="Q2466" s="16" t="n"/>
      <c r="R2466" s="13" t="n"/>
    </row>
    <row r="2467">
      <c r="M2467" s="2" t="n"/>
      <c r="P2467" s="13" t="n"/>
      <c r="Q2467" s="16" t="n"/>
      <c r="R2467" s="13" t="n"/>
    </row>
    <row r="2468">
      <c r="M2468" s="2" t="n"/>
      <c r="P2468" s="13" t="n"/>
      <c r="Q2468" s="16" t="n"/>
      <c r="R2468" s="13" t="n"/>
    </row>
    <row r="2469">
      <c r="M2469" s="2" t="n"/>
      <c r="P2469" s="13" t="n"/>
      <c r="Q2469" s="16" t="n"/>
      <c r="R2469" s="13" t="n"/>
    </row>
    <row r="2470">
      <c r="M2470" s="2" t="n"/>
      <c r="P2470" s="13" t="n"/>
      <c r="Q2470" s="16" t="n"/>
      <c r="R2470" s="13" t="n"/>
    </row>
    <row r="2471">
      <c r="M2471" s="2" t="n"/>
      <c r="P2471" s="13" t="n"/>
      <c r="Q2471" s="16" t="n"/>
      <c r="R2471" s="13" t="n"/>
    </row>
    <row r="2472">
      <c r="M2472" s="2" t="n"/>
      <c r="P2472" s="13" t="n"/>
      <c r="Q2472" s="16" t="n"/>
      <c r="R2472" s="13" t="n"/>
    </row>
    <row r="2473">
      <c r="M2473" s="2" t="n"/>
      <c r="P2473" s="13" t="n"/>
      <c r="Q2473" s="16" t="n"/>
      <c r="R2473" s="13" t="n"/>
    </row>
    <row r="2474">
      <c r="M2474" s="2" t="n"/>
      <c r="P2474" s="13" t="n"/>
      <c r="Q2474" s="16" t="n"/>
      <c r="R2474" s="13" t="n"/>
    </row>
    <row r="2475">
      <c r="M2475" s="2" t="n"/>
      <c r="P2475" s="13" t="n"/>
      <c r="Q2475" s="16" t="n"/>
      <c r="R2475" s="13" t="n"/>
    </row>
    <row r="2476">
      <c r="M2476" s="2" t="n"/>
      <c r="P2476" s="13" t="n"/>
      <c r="Q2476" s="16" t="n"/>
      <c r="R2476" s="13" t="n"/>
    </row>
    <row r="2477">
      <c r="M2477" s="2" t="n"/>
      <c r="P2477" s="13" t="n"/>
      <c r="Q2477" s="16" t="n"/>
      <c r="R2477" s="13" t="n"/>
    </row>
    <row r="2478">
      <c r="M2478" s="2" t="n"/>
      <c r="P2478" s="13" t="n"/>
      <c r="Q2478" s="16" t="n"/>
      <c r="R2478" s="13" t="n"/>
    </row>
    <row r="2479">
      <c r="M2479" s="2" t="n"/>
      <c r="P2479" s="13" t="n"/>
      <c r="Q2479" s="16" t="n"/>
      <c r="R2479" s="13" t="n"/>
    </row>
    <row r="2480">
      <c r="M2480" s="2" t="n"/>
      <c r="P2480" s="13" t="n"/>
      <c r="Q2480" s="16" t="n"/>
      <c r="R2480" s="13" t="n"/>
    </row>
    <row r="2481">
      <c r="M2481" s="2" t="n"/>
      <c r="P2481" s="13" t="n"/>
      <c r="Q2481" s="16" t="n"/>
      <c r="R2481" s="13" t="n"/>
    </row>
    <row r="2482">
      <c r="M2482" s="2" t="n"/>
      <c r="P2482" s="13" t="n"/>
      <c r="Q2482" s="16" t="n"/>
      <c r="R2482" s="13" t="n"/>
    </row>
    <row r="2483">
      <c r="M2483" s="2" t="n"/>
      <c r="P2483" s="13" t="n"/>
      <c r="Q2483" s="16" t="n"/>
      <c r="R2483" s="13" t="n"/>
    </row>
    <row r="2484">
      <c r="M2484" s="2" t="n"/>
      <c r="P2484" s="13" t="n"/>
      <c r="Q2484" s="16" t="n"/>
      <c r="R2484" s="13" t="n"/>
    </row>
    <row r="2485">
      <c r="M2485" s="2" t="n"/>
      <c r="P2485" s="13" t="n"/>
      <c r="Q2485" s="16" t="n"/>
      <c r="R2485" s="13" t="n"/>
    </row>
    <row r="2486">
      <c r="M2486" s="2" t="n"/>
      <c r="P2486" s="13" t="n"/>
      <c r="Q2486" s="16" t="n"/>
      <c r="R2486" s="13" t="n"/>
    </row>
    <row r="2487">
      <c r="M2487" s="2" t="n"/>
      <c r="P2487" s="13" t="n"/>
      <c r="Q2487" s="16" t="n"/>
      <c r="R2487" s="13" t="n"/>
    </row>
    <row r="2488">
      <c r="M2488" s="2" t="n"/>
      <c r="P2488" s="13" t="n"/>
      <c r="Q2488" s="16" t="n"/>
      <c r="R2488" s="13" t="n"/>
    </row>
    <row r="2489">
      <c r="M2489" s="2" t="n"/>
      <c r="P2489" s="13" t="n"/>
      <c r="Q2489" s="16" t="n"/>
      <c r="R2489" s="13" t="n"/>
    </row>
    <row r="2490">
      <c r="M2490" s="2" t="n"/>
      <c r="P2490" s="13" t="n"/>
      <c r="Q2490" s="16" t="n"/>
      <c r="R2490" s="13" t="n"/>
    </row>
    <row r="2491">
      <c r="M2491" s="2" t="n"/>
      <c r="P2491" s="13" t="n"/>
      <c r="Q2491" s="16" t="n"/>
      <c r="R2491" s="13" t="n"/>
    </row>
    <row r="2492">
      <c r="M2492" s="2" t="n"/>
      <c r="P2492" s="13" t="n"/>
      <c r="Q2492" s="16" t="n"/>
      <c r="R2492" s="13" t="n"/>
    </row>
    <row r="2493">
      <c r="M2493" s="2" t="n"/>
      <c r="P2493" s="13" t="n"/>
      <c r="Q2493" s="16" t="n"/>
      <c r="R2493" s="13" t="n"/>
    </row>
    <row r="2494">
      <c r="M2494" s="2" t="n"/>
      <c r="P2494" s="13" t="n"/>
      <c r="Q2494" s="16" t="n"/>
      <c r="R2494" s="13" t="n"/>
    </row>
    <row r="2495">
      <c r="M2495" s="2" t="n"/>
      <c r="P2495" s="13" t="n"/>
      <c r="Q2495" s="16" t="n"/>
      <c r="R2495" s="13" t="n"/>
    </row>
    <row r="2496">
      <c r="M2496" s="2" t="n"/>
      <c r="P2496" s="13" t="n"/>
      <c r="Q2496" s="16" t="n"/>
      <c r="R2496" s="13" t="n"/>
    </row>
    <row r="2497">
      <c r="M2497" s="2" t="n"/>
      <c r="P2497" s="13" t="n"/>
      <c r="Q2497" s="16" t="n"/>
      <c r="R2497" s="13" t="n"/>
    </row>
    <row r="2498">
      <c r="M2498" s="2" t="n"/>
      <c r="P2498" s="13" t="n"/>
      <c r="Q2498" s="16" t="n"/>
      <c r="R2498" s="13" t="n"/>
    </row>
    <row r="2499">
      <c r="M2499" s="2" t="n"/>
      <c r="P2499" s="13" t="n"/>
      <c r="Q2499" s="16" t="n"/>
      <c r="R2499" s="13" t="n"/>
    </row>
    <row r="2500">
      <c r="M2500" s="2" t="n"/>
      <c r="P2500" s="13" t="n"/>
      <c r="Q2500" s="16" t="n"/>
      <c r="R2500" s="13" t="n"/>
    </row>
    <row r="2501">
      <c r="M2501" s="2" t="n"/>
      <c r="P2501" s="13" t="n"/>
      <c r="Q2501" s="16" t="n"/>
      <c r="R2501" s="13" t="n"/>
    </row>
    <row r="2502">
      <c r="M2502" s="2" t="n"/>
      <c r="P2502" s="13" t="n"/>
      <c r="Q2502" s="16" t="n"/>
      <c r="R2502" s="13" t="n"/>
    </row>
    <row r="2503">
      <c r="M2503" s="2" t="n"/>
      <c r="P2503" s="13" t="n"/>
      <c r="Q2503" s="16" t="n"/>
      <c r="R2503" s="13" t="n"/>
    </row>
    <row r="2504">
      <c r="M2504" s="2" t="n"/>
      <c r="P2504" s="13" t="n"/>
      <c r="Q2504" s="16" t="n"/>
      <c r="R2504" s="13" t="n"/>
    </row>
    <row r="2505">
      <c r="M2505" s="2" t="n"/>
      <c r="P2505" s="13" t="n"/>
      <c r="Q2505" s="16" t="n"/>
      <c r="R2505" s="13" t="n"/>
    </row>
    <row r="2506">
      <c r="M2506" s="2" t="n"/>
      <c r="P2506" s="13" t="n"/>
      <c r="Q2506" s="16" t="n"/>
      <c r="R2506" s="13" t="n"/>
    </row>
    <row r="2507">
      <c r="M2507" s="2" t="n"/>
      <c r="P2507" s="13" t="n"/>
      <c r="Q2507" s="16" t="n"/>
      <c r="R2507" s="13" t="n"/>
    </row>
    <row r="2508">
      <c r="M2508" s="2" t="n"/>
      <c r="P2508" s="13" t="n"/>
      <c r="Q2508" s="16" t="n"/>
      <c r="R2508" s="13" t="n"/>
    </row>
    <row r="2509">
      <c r="M2509" s="2" t="n"/>
      <c r="P2509" s="13" t="n"/>
      <c r="Q2509" s="16" t="n"/>
      <c r="R2509" s="13" t="n"/>
    </row>
    <row r="2510">
      <c r="M2510" s="2" t="n"/>
      <c r="P2510" s="13" t="n"/>
      <c r="Q2510" s="16" t="n"/>
      <c r="R2510" s="13" t="n"/>
    </row>
    <row r="2511">
      <c r="M2511" s="2" t="n"/>
      <c r="P2511" s="13" t="n"/>
      <c r="Q2511" s="16" t="n"/>
      <c r="R2511" s="13" t="n"/>
    </row>
    <row r="2512">
      <c r="M2512" s="2" t="n"/>
      <c r="P2512" s="13" t="n"/>
      <c r="Q2512" s="16" t="n"/>
      <c r="R2512" s="13" t="n"/>
    </row>
    <row r="2513">
      <c r="M2513" s="2" t="n"/>
      <c r="P2513" s="13" t="n"/>
      <c r="Q2513" s="16" t="n"/>
      <c r="R2513" s="13" t="n"/>
    </row>
    <row r="2514">
      <c r="M2514" s="2" t="n"/>
      <c r="P2514" s="13" t="n"/>
      <c r="Q2514" s="16" t="n"/>
      <c r="R2514" s="13" t="n"/>
    </row>
    <row r="2515">
      <c r="M2515" s="2" t="n"/>
      <c r="P2515" s="13" t="n"/>
      <c r="Q2515" s="16" t="n"/>
      <c r="R2515" s="13" t="n"/>
    </row>
    <row r="2516">
      <c r="M2516" s="2" t="n"/>
      <c r="P2516" s="13" t="n"/>
      <c r="Q2516" s="16" t="n"/>
      <c r="R2516" s="13" t="n"/>
    </row>
    <row r="2517">
      <c r="M2517" s="2" t="n"/>
      <c r="P2517" s="13" t="n"/>
      <c r="Q2517" s="16" t="n"/>
      <c r="R2517" s="13" t="n"/>
    </row>
    <row r="2518">
      <c r="M2518" s="2" t="n"/>
      <c r="P2518" s="13" t="n"/>
      <c r="Q2518" s="16" t="n"/>
      <c r="R2518" s="13" t="n"/>
    </row>
    <row r="2519">
      <c r="M2519" s="2" t="n"/>
      <c r="P2519" s="13" t="n"/>
      <c r="Q2519" s="16" t="n"/>
      <c r="R2519" s="13" t="n"/>
    </row>
    <row r="2520">
      <c r="M2520" s="2" t="n"/>
      <c r="P2520" s="13" t="n"/>
      <c r="Q2520" s="16" t="n"/>
      <c r="R2520" s="13" t="n"/>
    </row>
    <row r="2521">
      <c r="M2521" s="2" t="n"/>
      <c r="P2521" s="13" t="n"/>
      <c r="Q2521" s="16" t="n"/>
      <c r="R2521" s="13" t="n"/>
    </row>
    <row r="2522">
      <c r="M2522" s="2" t="n"/>
      <c r="P2522" s="13" t="n"/>
      <c r="Q2522" s="16" t="n"/>
      <c r="R2522" s="13" t="n"/>
    </row>
    <row r="2523">
      <c r="M2523" s="2" t="n"/>
      <c r="P2523" s="13" t="n"/>
      <c r="Q2523" s="16" t="n"/>
      <c r="R2523" s="13" t="n"/>
    </row>
    <row r="2524">
      <c r="M2524" s="2" t="n"/>
      <c r="P2524" s="13" t="n"/>
      <c r="Q2524" s="16" t="n"/>
      <c r="R2524" s="13" t="n"/>
    </row>
    <row r="2525">
      <c r="M2525" s="2" t="n"/>
      <c r="P2525" s="13" t="n"/>
      <c r="Q2525" s="16" t="n"/>
      <c r="R2525" s="13" t="n"/>
    </row>
    <row r="2526">
      <c r="M2526" s="2" t="n"/>
      <c r="P2526" s="13" t="n"/>
      <c r="Q2526" s="16" t="n"/>
      <c r="R2526" s="13" t="n"/>
    </row>
    <row r="2527">
      <c r="M2527" s="2" t="n"/>
      <c r="P2527" s="13" t="n"/>
      <c r="Q2527" s="16" t="n"/>
      <c r="R2527" s="13" t="n"/>
    </row>
    <row r="2528">
      <c r="M2528" s="2" t="n"/>
      <c r="P2528" s="13" t="n"/>
      <c r="Q2528" s="16" t="n"/>
      <c r="R2528" s="13" t="n"/>
    </row>
    <row r="2529">
      <c r="M2529" s="2" t="n"/>
      <c r="P2529" s="13" t="n"/>
      <c r="Q2529" s="16" t="n"/>
      <c r="R2529" s="13" t="n"/>
    </row>
    <row r="2530">
      <c r="M2530" s="2" t="n"/>
      <c r="P2530" s="13" t="n"/>
      <c r="Q2530" s="16" t="n"/>
      <c r="R2530" s="13" t="n"/>
    </row>
    <row r="2531">
      <c r="M2531" s="2" t="n"/>
      <c r="P2531" s="13" t="n"/>
      <c r="Q2531" s="16" t="n"/>
      <c r="R2531" s="13" t="n"/>
    </row>
    <row r="2532">
      <c r="M2532" s="2" t="n"/>
      <c r="P2532" s="13" t="n"/>
      <c r="Q2532" s="16" t="n"/>
      <c r="R2532" s="13" t="n"/>
    </row>
    <row r="2533">
      <c r="M2533" s="2" t="n"/>
      <c r="P2533" s="13" t="n"/>
      <c r="Q2533" s="16" t="n"/>
      <c r="R2533" s="13" t="n"/>
    </row>
    <row r="2534">
      <c r="M2534" s="2" t="n"/>
      <c r="P2534" s="13" t="n"/>
      <c r="Q2534" s="16" t="n"/>
      <c r="R2534" s="13" t="n"/>
    </row>
    <row r="2535">
      <c r="M2535" s="2" t="n"/>
      <c r="P2535" s="13" t="n"/>
      <c r="Q2535" s="16" t="n"/>
      <c r="R2535" s="13" t="n"/>
    </row>
    <row r="2536">
      <c r="M2536" s="2" t="n"/>
      <c r="P2536" s="13" t="n"/>
      <c r="Q2536" s="16" t="n"/>
      <c r="R2536" s="13" t="n"/>
    </row>
    <row r="2537">
      <c r="M2537" s="2" t="n"/>
      <c r="P2537" s="13" t="n"/>
      <c r="Q2537" s="16" t="n"/>
      <c r="R2537" s="13" t="n"/>
    </row>
    <row r="2538">
      <c r="M2538" s="2" t="n"/>
      <c r="P2538" s="13" t="n"/>
      <c r="Q2538" s="16" t="n"/>
      <c r="R2538" s="13" t="n"/>
    </row>
    <row r="2539">
      <c r="M2539" s="2" t="n"/>
      <c r="P2539" s="13" t="n"/>
      <c r="Q2539" s="16" t="n"/>
      <c r="R2539" s="13" t="n"/>
    </row>
    <row r="2540">
      <c r="M2540" s="2" t="n"/>
      <c r="P2540" s="13" t="n"/>
      <c r="Q2540" s="16" t="n"/>
      <c r="R2540" s="13" t="n"/>
    </row>
    <row r="2541">
      <c r="M2541" s="2" t="n"/>
      <c r="P2541" s="13" t="n"/>
      <c r="Q2541" s="16" t="n"/>
      <c r="R2541" s="13" t="n"/>
    </row>
    <row r="2542">
      <c r="M2542" s="2" t="n"/>
      <c r="P2542" s="13" t="n"/>
      <c r="Q2542" s="16" t="n"/>
      <c r="R2542" s="13" t="n"/>
    </row>
    <row r="2543">
      <c r="M2543" s="2" t="n"/>
      <c r="P2543" s="13" t="n"/>
      <c r="Q2543" s="16" t="n"/>
      <c r="R2543" s="13" t="n"/>
    </row>
    <row r="2544">
      <c r="M2544" s="2" t="n"/>
      <c r="P2544" s="13" t="n"/>
      <c r="Q2544" s="16" t="n"/>
      <c r="R2544" s="13" t="n"/>
    </row>
    <row r="2545">
      <c r="M2545" s="2" t="n"/>
      <c r="P2545" s="13" t="n"/>
      <c r="Q2545" s="16" t="n"/>
      <c r="R2545" s="13" t="n"/>
    </row>
    <row r="2546">
      <c r="M2546" s="2" t="n"/>
      <c r="P2546" s="13" t="n"/>
      <c r="Q2546" s="16" t="n"/>
      <c r="R2546" s="13" t="n"/>
    </row>
    <row r="2547">
      <c r="M2547" s="2" t="n"/>
      <c r="P2547" s="13" t="n"/>
      <c r="Q2547" s="16" t="n"/>
      <c r="R2547" s="13" t="n"/>
    </row>
    <row r="2548">
      <c r="M2548" s="2" t="n"/>
      <c r="P2548" s="13" t="n"/>
      <c r="Q2548" s="16" t="n"/>
      <c r="R2548" s="13" t="n"/>
    </row>
    <row r="2549">
      <c r="M2549" s="2" t="n"/>
      <c r="P2549" s="13" t="n"/>
      <c r="Q2549" s="16" t="n"/>
      <c r="R2549" s="13" t="n"/>
    </row>
    <row r="2550">
      <c r="M2550" s="2" t="n"/>
      <c r="P2550" s="13" t="n"/>
      <c r="Q2550" s="16" t="n"/>
      <c r="R2550" s="13" t="n"/>
    </row>
    <row r="2551">
      <c r="M2551" s="2" t="n"/>
      <c r="P2551" s="13" t="n"/>
      <c r="Q2551" s="16" t="n"/>
      <c r="R2551" s="13" t="n"/>
    </row>
    <row r="2552">
      <c r="M2552" s="2" t="n"/>
      <c r="P2552" s="13" t="n"/>
      <c r="Q2552" s="16" t="n"/>
      <c r="R2552" s="13" t="n"/>
    </row>
    <row r="2553">
      <c r="M2553" s="2" t="n"/>
      <c r="P2553" s="13" t="n"/>
      <c r="Q2553" s="16" t="n"/>
      <c r="R2553" s="13" t="n"/>
    </row>
    <row r="2554">
      <c r="M2554" s="2" t="n"/>
      <c r="P2554" s="13" t="n"/>
      <c r="Q2554" s="16" t="n"/>
      <c r="R2554" s="13" t="n"/>
    </row>
    <row r="2555">
      <c r="M2555" s="2" t="n"/>
      <c r="P2555" s="13" t="n"/>
      <c r="Q2555" s="16" t="n"/>
      <c r="R2555" s="13" t="n"/>
    </row>
    <row r="2556">
      <c r="M2556" s="2" t="n"/>
      <c r="P2556" s="13" t="n"/>
      <c r="Q2556" s="16" t="n"/>
      <c r="R2556" s="13" t="n"/>
    </row>
    <row r="2557">
      <c r="M2557" s="2" t="n"/>
      <c r="P2557" s="13" t="n"/>
      <c r="Q2557" s="16" t="n"/>
      <c r="R2557" s="13" t="n"/>
    </row>
    <row r="2558">
      <c r="M2558" s="2" t="n"/>
      <c r="P2558" s="13" t="n"/>
      <c r="Q2558" s="16" t="n"/>
      <c r="R2558" s="13" t="n"/>
    </row>
    <row r="2559">
      <c r="M2559" s="2" t="n"/>
      <c r="P2559" s="13" t="n"/>
      <c r="Q2559" s="16" t="n"/>
      <c r="R2559" s="13" t="n"/>
    </row>
    <row r="2560">
      <c r="M2560" s="2" t="n"/>
      <c r="P2560" s="13" t="n"/>
      <c r="Q2560" s="16" t="n"/>
      <c r="R2560" s="13" t="n"/>
    </row>
    <row r="2561">
      <c r="M2561" s="2" t="n"/>
      <c r="P2561" s="13" t="n"/>
      <c r="Q2561" s="16" t="n"/>
      <c r="R2561" s="13" t="n"/>
    </row>
    <row r="2562">
      <c r="M2562" s="2" t="n"/>
      <c r="P2562" s="13" t="n"/>
      <c r="Q2562" s="16" t="n"/>
      <c r="R2562" s="13" t="n"/>
    </row>
    <row r="2563">
      <c r="M2563" s="2" t="n"/>
      <c r="P2563" s="13" t="n"/>
      <c r="Q2563" s="16" t="n"/>
      <c r="R2563" s="13" t="n"/>
    </row>
    <row r="2564">
      <c r="M2564" s="2" t="n"/>
      <c r="P2564" s="13" t="n"/>
      <c r="Q2564" s="16" t="n"/>
      <c r="R2564" s="13" t="n"/>
    </row>
    <row r="2565">
      <c r="M2565" s="2" t="n"/>
      <c r="P2565" s="13" t="n"/>
      <c r="Q2565" s="16" t="n"/>
      <c r="R2565" s="13" t="n"/>
    </row>
    <row r="2566">
      <c r="M2566" s="2" t="n"/>
      <c r="P2566" s="13" t="n"/>
      <c r="Q2566" s="16" t="n"/>
      <c r="R2566" s="13" t="n"/>
    </row>
    <row r="2567">
      <c r="M2567" s="2" t="n"/>
      <c r="P2567" s="13" t="n"/>
      <c r="Q2567" s="16" t="n"/>
      <c r="R2567" s="13" t="n"/>
    </row>
    <row r="2568">
      <c r="M2568" s="2" t="n"/>
      <c r="P2568" s="13" t="n"/>
      <c r="Q2568" s="16" t="n"/>
      <c r="R2568" s="13" t="n"/>
    </row>
    <row r="2569">
      <c r="M2569" s="2" t="n"/>
      <c r="P2569" s="13" t="n"/>
      <c r="Q2569" s="16" t="n"/>
      <c r="R2569" s="13" t="n"/>
    </row>
    <row r="2570">
      <c r="M2570" s="2" t="n"/>
      <c r="P2570" s="13" t="n"/>
      <c r="Q2570" s="16" t="n"/>
      <c r="R2570" s="13" t="n"/>
    </row>
    <row r="2571">
      <c r="M2571" s="2" t="n"/>
      <c r="P2571" s="13" t="n"/>
      <c r="Q2571" s="16" t="n"/>
      <c r="R2571" s="13" t="n"/>
    </row>
    <row r="2572">
      <c r="M2572" s="2" t="n"/>
      <c r="P2572" s="13" t="n"/>
      <c r="Q2572" s="16" t="n"/>
      <c r="R2572" s="13" t="n"/>
    </row>
    <row r="2573">
      <c r="M2573" s="2" t="n"/>
      <c r="P2573" s="13" t="n"/>
      <c r="Q2573" s="16" t="n"/>
      <c r="R2573" s="13" t="n"/>
    </row>
    <row r="2574">
      <c r="M2574" s="2" t="n"/>
      <c r="P2574" s="13" t="n"/>
      <c r="Q2574" s="16" t="n"/>
      <c r="R2574" s="13" t="n"/>
    </row>
    <row r="2575">
      <c r="M2575" s="2" t="n"/>
      <c r="P2575" s="13" t="n"/>
      <c r="Q2575" s="16" t="n"/>
      <c r="R2575" s="13" t="n"/>
    </row>
    <row r="2576">
      <c r="M2576" s="2" t="n"/>
      <c r="P2576" s="13" t="n"/>
      <c r="Q2576" s="16" t="n"/>
      <c r="R2576" s="13" t="n"/>
    </row>
    <row r="2577">
      <c r="M2577" s="2" t="n"/>
      <c r="P2577" s="13" t="n"/>
      <c r="Q2577" s="16" t="n"/>
      <c r="R2577" s="13" t="n"/>
    </row>
    <row r="2578">
      <c r="M2578" s="2" t="n"/>
      <c r="P2578" s="13" t="n"/>
      <c r="Q2578" s="16" t="n"/>
      <c r="R2578" s="13" t="n"/>
    </row>
    <row r="2579">
      <c r="M2579" s="2" t="n"/>
      <c r="P2579" s="13" t="n"/>
      <c r="Q2579" s="16" t="n"/>
      <c r="R2579" s="13" t="n"/>
    </row>
    <row r="2580">
      <c r="M2580" s="2" t="n"/>
      <c r="P2580" s="13" t="n"/>
      <c r="Q2580" s="16" t="n"/>
      <c r="R2580" s="13" t="n"/>
    </row>
    <row r="2581">
      <c r="M2581" s="2" t="n"/>
      <c r="P2581" s="13" t="n"/>
      <c r="Q2581" s="16" t="n"/>
      <c r="R2581" s="13" t="n"/>
    </row>
    <row r="2582">
      <c r="M2582" s="2" t="n"/>
      <c r="P2582" s="13" t="n"/>
      <c r="Q2582" s="16" t="n"/>
      <c r="R2582" s="13" t="n"/>
    </row>
    <row r="2583">
      <c r="M2583" s="2" t="n"/>
      <c r="P2583" s="13" t="n"/>
      <c r="Q2583" s="16" t="n"/>
      <c r="R2583" s="13" t="n"/>
    </row>
    <row r="2584">
      <c r="M2584" s="2" t="n"/>
      <c r="P2584" s="13" t="n"/>
      <c r="Q2584" s="16" t="n"/>
      <c r="R2584" s="13" t="n"/>
    </row>
    <row r="2585">
      <c r="M2585" s="2" t="n"/>
      <c r="P2585" s="13" t="n"/>
      <c r="Q2585" s="16" t="n"/>
      <c r="R2585" s="13" t="n"/>
    </row>
    <row r="2586">
      <c r="M2586" s="2" t="n"/>
      <c r="P2586" s="13" t="n"/>
      <c r="Q2586" s="16" t="n"/>
      <c r="R2586" s="13" t="n"/>
    </row>
    <row r="2587">
      <c r="M2587" s="2" t="n"/>
      <c r="P2587" s="13" t="n"/>
      <c r="Q2587" s="16" t="n"/>
      <c r="R2587" s="13" t="n"/>
    </row>
    <row r="2588">
      <c r="M2588" s="2" t="n"/>
      <c r="P2588" s="13" t="n"/>
      <c r="Q2588" s="16" t="n"/>
      <c r="R2588" s="13" t="n"/>
    </row>
    <row r="2589">
      <c r="M2589" s="2" t="n"/>
      <c r="P2589" s="13" t="n"/>
      <c r="Q2589" s="16" t="n"/>
      <c r="R2589" s="13" t="n"/>
    </row>
    <row r="2590">
      <c r="M2590" s="2" t="n"/>
      <c r="P2590" s="13" t="n"/>
      <c r="Q2590" s="16" t="n"/>
      <c r="R2590" s="13" t="n"/>
    </row>
    <row r="2591">
      <c r="M2591" s="2" t="n"/>
      <c r="P2591" s="13" t="n"/>
      <c r="Q2591" s="16" t="n"/>
      <c r="R2591" s="13" t="n"/>
    </row>
    <row r="2592">
      <c r="M2592" s="2" t="n"/>
      <c r="P2592" s="13" t="n"/>
      <c r="Q2592" s="16" t="n"/>
      <c r="R2592" s="13" t="n"/>
    </row>
    <row r="2593">
      <c r="M2593" s="2" t="n"/>
      <c r="P2593" s="13" t="n"/>
      <c r="Q2593" s="16" t="n"/>
      <c r="R2593" s="13" t="n"/>
    </row>
    <row r="2594">
      <c r="M2594" s="2" t="n"/>
      <c r="P2594" s="13" t="n"/>
      <c r="Q2594" s="16" t="n"/>
      <c r="R2594" s="13" t="n"/>
    </row>
    <row r="2595">
      <c r="M2595" s="2" t="n"/>
      <c r="P2595" s="13" t="n"/>
      <c r="Q2595" s="16" t="n"/>
      <c r="R2595" s="13" t="n"/>
    </row>
    <row r="2596">
      <c r="M2596" s="2" t="n"/>
      <c r="P2596" s="13" t="n"/>
      <c r="Q2596" s="16" t="n"/>
      <c r="R2596" s="13" t="n"/>
    </row>
    <row r="2597">
      <c r="M2597" s="2" t="n"/>
      <c r="P2597" s="13" t="n"/>
      <c r="Q2597" s="16" t="n"/>
      <c r="R2597" s="13" t="n"/>
    </row>
    <row r="2598">
      <c r="M2598" s="2" t="n"/>
      <c r="P2598" s="13" t="n"/>
      <c r="Q2598" s="16" t="n"/>
      <c r="R2598" s="13" t="n"/>
    </row>
    <row r="2599">
      <c r="M2599" s="2" t="n"/>
      <c r="P2599" s="13" t="n"/>
      <c r="Q2599" s="16" t="n"/>
      <c r="R2599" s="13" t="n"/>
    </row>
    <row r="2600">
      <c r="M2600" s="2" t="n"/>
      <c r="P2600" s="13" t="n"/>
      <c r="Q2600" s="16" t="n"/>
      <c r="R2600" s="13" t="n"/>
    </row>
    <row r="2601">
      <c r="M2601" s="2" t="n"/>
      <c r="P2601" s="13" t="n"/>
      <c r="Q2601" s="16" t="n"/>
      <c r="R2601" s="13" t="n"/>
    </row>
    <row r="2602">
      <c r="M2602" s="2" t="n"/>
      <c r="P2602" s="13" t="n"/>
      <c r="Q2602" s="16" t="n"/>
      <c r="R2602" s="13" t="n"/>
    </row>
    <row r="2603">
      <c r="M2603" s="2" t="n"/>
      <c r="P2603" s="13" t="n"/>
      <c r="Q2603" s="16" t="n"/>
      <c r="R2603" s="13" t="n"/>
    </row>
    <row r="2604">
      <c r="M2604" s="2" t="n"/>
      <c r="P2604" s="13" t="n"/>
      <c r="Q2604" s="16" t="n"/>
      <c r="R2604" s="13" t="n"/>
    </row>
    <row r="2605">
      <c r="M2605" s="2" t="n"/>
      <c r="P2605" s="13" t="n"/>
      <c r="Q2605" s="16" t="n"/>
      <c r="R2605" s="13" t="n"/>
    </row>
    <row r="2606">
      <c r="M2606" s="2" t="n"/>
      <c r="P2606" s="13" t="n"/>
      <c r="Q2606" s="16" t="n"/>
      <c r="R2606" s="13" t="n"/>
    </row>
    <row r="2607">
      <c r="M2607" s="2" t="n"/>
      <c r="P2607" s="13" t="n"/>
      <c r="Q2607" s="16" t="n"/>
      <c r="R2607" s="13" t="n"/>
    </row>
    <row r="2608">
      <c r="M2608" s="2" t="n"/>
      <c r="P2608" s="13" t="n"/>
      <c r="Q2608" s="16" t="n"/>
      <c r="R2608" s="13" t="n"/>
    </row>
    <row r="2609">
      <c r="M2609" s="2" t="n"/>
      <c r="P2609" s="13" t="n"/>
      <c r="Q2609" s="16" t="n"/>
      <c r="R2609" s="13" t="n"/>
    </row>
    <row r="2610">
      <c r="M2610" s="2" t="n"/>
      <c r="P2610" s="13" t="n"/>
      <c r="Q2610" s="16" t="n"/>
      <c r="R2610" s="13" t="n"/>
    </row>
    <row r="2611">
      <c r="M2611" s="2" t="n"/>
      <c r="P2611" s="13" t="n"/>
      <c r="Q2611" s="16" t="n"/>
      <c r="R2611" s="13" t="n"/>
    </row>
    <row r="2612">
      <c r="M2612" s="2" t="n"/>
      <c r="P2612" s="13" t="n"/>
      <c r="Q2612" s="16" t="n"/>
      <c r="R2612" s="13" t="n"/>
    </row>
    <row r="2613">
      <c r="M2613" s="2" t="n"/>
      <c r="P2613" s="13" t="n"/>
      <c r="Q2613" s="16" t="n"/>
      <c r="R2613" s="13" t="n"/>
    </row>
    <row r="2614">
      <c r="M2614" s="2" t="n"/>
      <c r="P2614" s="13" t="n"/>
      <c r="Q2614" s="16" t="n"/>
      <c r="R2614" s="13" t="n"/>
    </row>
    <row r="2615">
      <c r="M2615" s="2" t="n"/>
      <c r="P2615" s="13" t="n"/>
      <c r="Q2615" s="16" t="n"/>
      <c r="R2615" s="13" t="n"/>
    </row>
    <row r="2616">
      <c r="M2616" s="2" t="n"/>
      <c r="P2616" s="13" t="n"/>
      <c r="Q2616" s="16" t="n"/>
      <c r="R2616" s="13" t="n"/>
    </row>
    <row r="2617">
      <c r="M2617" s="2" t="n"/>
      <c r="P2617" s="13" t="n"/>
      <c r="Q2617" s="16" t="n"/>
      <c r="R2617" s="13" t="n"/>
    </row>
    <row r="2618">
      <c r="M2618" s="2" t="n"/>
      <c r="P2618" s="13" t="n"/>
      <c r="Q2618" s="16" t="n"/>
      <c r="R2618" s="13" t="n"/>
    </row>
    <row r="2619">
      <c r="M2619" s="2" t="n"/>
      <c r="P2619" s="13" t="n"/>
      <c r="Q2619" s="16" t="n"/>
      <c r="R2619" s="13" t="n"/>
    </row>
    <row r="2620">
      <c r="M2620" s="2" t="n"/>
      <c r="P2620" s="13" t="n"/>
      <c r="Q2620" s="16" t="n"/>
      <c r="R2620" s="13" t="n"/>
    </row>
    <row r="2621">
      <c r="M2621" s="2" t="n"/>
      <c r="P2621" s="13" t="n"/>
      <c r="Q2621" s="16" t="n"/>
      <c r="R2621" s="13" t="n"/>
    </row>
    <row r="2622">
      <c r="M2622" s="2" t="n"/>
      <c r="P2622" s="13" t="n"/>
      <c r="Q2622" s="16" t="n"/>
      <c r="R2622" s="13" t="n"/>
    </row>
    <row r="2623">
      <c r="M2623" s="2" t="n"/>
      <c r="P2623" s="13" t="n"/>
      <c r="Q2623" s="16" t="n"/>
      <c r="R2623" s="13" t="n"/>
    </row>
    <row r="2624">
      <c r="M2624" s="2" t="n"/>
      <c r="P2624" s="13" t="n"/>
      <c r="Q2624" s="16" t="n"/>
      <c r="R2624" s="13" t="n"/>
    </row>
    <row r="2625">
      <c r="M2625" s="2" t="n"/>
      <c r="P2625" s="13" t="n"/>
      <c r="Q2625" s="16" t="n"/>
      <c r="R2625" s="13" t="n"/>
    </row>
    <row r="2626">
      <c r="M2626" s="2" t="n"/>
      <c r="P2626" s="13" t="n"/>
      <c r="Q2626" s="16" t="n"/>
      <c r="R2626" s="13" t="n"/>
    </row>
    <row r="2627">
      <c r="M2627" s="2" t="n"/>
      <c r="P2627" s="13" t="n"/>
      <c r="Q2627" s="16" t="n"/>
      <c r="R2627" s="13" t="n"/>
    </row>
    <row r="2628">
      <c r="M2628" s="2" t="n"/>
      <c r="P2628" s="13" t="n"/>
      <c r="Q2628" s="16" t="n"/>
      <c r="R2628" s="13" t="n"/>
    </row>
    <row r="2629">
      <c r="M2629" s="2" t="n"/>
      <c r="P2629" s="13" t="n"/>
      <c r="Q2629" s="16" t="n"/>
      <c r="R2629" s="13" t="n"/>
    </row>
    <row r="2630">
      <c r="M2630" s="2" t="n"/>
      <c r="P2630" s="13" t="n"/>
      <c r="Q2630" s="16" t="n"/>
      <c r="R2630" s="13" t="n"/>
    </row>
    <row r="2631">
      <c r="M2631" s="2" t="n"/>
      <c r="P2631" s="13" t="n"/>
      <c r="Q2631" s="16" t="n"/>
      <c r="R2631" s="13" t="n"/>
    </row>
    <row r="2632">
      <c r="M2632" s="2" t="n"/>
      <c r="P2632" s="13" t="n"/>
      <c r="Q2632" s="16" t="n"/>
      <c r="R2632" s="13" t="n"/>
    </row>
    <row r="2633">
      <c r="M2633" s="2" t="n"/>
      <c r="P2633" s="13" t="n"/>
      <c r="Q2633" s="16" t="n"/>
      <c r="R2633" s="13" t="n"/>
    </row>
    <row r="2634">
      <c r="M2634" s="2" t="n"/>
      <c r="P2634" s="13" t="n"/>
      <c r="Q2634" s="16" t="n"/>
      <c r="R2634" s="13" t="n"/>
    </row>
    <row r="2635">
      <c r="M2635" s="2" t="n"/>
      <c r="P2635" s="13" t="n"/>
      <c r="Q2635" s="16" t="n"/>
      <c r="R2635" s="13" t="n"/>
    </row>
    <row r="2636">
      <c r="M2636" s="2" t="n"/>
      <c r="P2636" s="13" t="n"/>
      <c r="Q2636" s="16" t="n"/>
      <c r="R2636" s="13" t="n"/>
    </row>
    <row r="2637">
      <c r="M2637" s="2" t="n"/>
      <c r="P2637" s="13" t="n"/>
      <c r="Q2637" s="16" t="n"/>
      <c r="R2637" s="13" t="n"/>
    </row>
    <row r="2638">
      <c r="M2638" s="2" t="n"/>
      <c r="P2638" s="13" t="n"/>
      <c r="Q2638" s="16" t="n"/>
      <c r="R2638" s="13" t="n"/>
    </row>
    <row r="2639">
      <c r="M2639" s="2" t="n"/>
      <c r="P2639" s="13" t="n"/>
      <c r="Q2639" s="16" t="n"/>
      <c r="R2639" s="13" t="n"/>
    </row>
    <row r="2640">
      <c r="M2640" s="2" t="n"/>
      <c r="P2640" s="13" t="n"/>
      <c r="Q2640" s="16" t="n"/>
      <c r="R2640" s="13" t="n"/>
    </row>
    <row r="2641">
      <c r="M2641" s="2" t="n"/>
      <c r="P2641" s="13" t="n"/>
      <c r="Q2641" s="16" t="n"/>
      <c r="R2641" s="13" t="n"/>
    </row>
    <row r="2642">
      <c r="M2642" s="2" t="n"/>
      <c r="P2642" s="13" t="n"/>
      <c r="Q2642" s="16" t="n"/>
      <c r="R2642" s="13" t="n"/>
    </row>
    <row r="2643">
      <c r="M2643" s="2" t="n"/>
      <c r="P2643" s="13" t="n"/>
      <c r="Q2643" s="16" t="n"/>
      <c r="R2643" s="13" t="n"/>
    </row>
    <row r="2644">
      <c r="M2644" s="2" t="n"/>
      <c r="P2644" s="13" t="n"/>
      <c r="Q2644" s="16" t="n"/>
      <c r="R2644" s="13" t="n"/>
    </row>
    <row r="2645">
      <c r="M2645" s="2" t="n"/>
      <c r="P2645" s="13" t="n"/>
      <c r="Q2645" s="16" t="n"/>
      <c r="R2645" s="13" t="n"/>
    </row>
    <row r="2646">
      <c r="M2646" s="2" t="n"/>
      <c r="P2646" s="13" t="n"/>
      <c r="Q2646" s="16" t="n"/>
      <c r="R2646" s="13" t="n"/>
    </row>
    <row r="2647">
      <c r="M2647" s="2" t="n"/>
      <c r="P2647" s="13" t="n"/>
      <c r="Q2647" s="16" t="n"/>
      <c r="R2647" s="13" t="n"/>
    </row>
    <row r="2648">
      <c r="M2648" s="2" t="n"/>
      <c r="P2648" s="13" t="n"/>
      <c r="Q2648" s="16" t="n"/>
      <c r="R2648" s="13" t="n"/>
    </row>
    <row r="2649">
      <c r="M2649" s="2" t="n"/>
      <c r="P2649" s="13" t="n"/>
      <c r="Q2649" s="16" t="n"/>
      <c r="R2649" s="13" t="n"/>
    </row>
    <row r="2650">
      <c r="M2650" s="2" t="n"/>
      <c r="P2650" s="13" t="n"/>
      <c r="Q2650" s="16" t="n"/>
      <c r="R2650" s="13" t="n"/>
    </row>
    <row r="2651">
      <c r="M2651" s="2" t="n"/>
      <c r="P2651" s="13" t="n"/>
      <c r="Q2651" s="16" t="n"/>
      <c r="R2651" s="13" t="n"/>
    </row>
    <row r="2652">
      <c r="M2652" s="2" t="n"/>
      <c r="P2652" s="13" t="n"/>
      <c r="Q2652" s="16" t="n"/>
      <c r="R2652" s="13" t="n"/>
    </row>
    <row r="2653">
      <c r="M2653" s="2" t="n"/>
      <c r="P2653" s="13" t="n"/>
      <c r="Q2653" s="16" t="n"/>
      <c r="R2653" s="13" t="n"/>
    </row>
    <row r="2654">
      <c r="M2654" s="2" t="n"/>
      <c r="P2654" s="13" t="n"/>
      <c r="Q2654" s="16" t="n"/>
      <c r="R2654" s="13" t="n"/>
    </row>
    <row r="2655">
      <c r="M2655" s="2" t="n"/>
      <c r="P2655" s="13" t="n"/>
      <c r="Q2655" s="16" t="n"/>
      <c r="R2655" s="13" t="n"/>
    </row>
    <row r="2656">
      <c r="M2656" s="2" t="n"/>
      <c r="P2656" s="13" t="n"/>
      <c r="Q2656" s="16" t="n"/>
      <c r="R2656" s="13" t="n"/>
    </row>
    <row r="2657">
      <c r="M2657" s="2" t="n"/>
      <c r="P2657" s="13" t="n"/>
      <c r="Q2657" s="16" t="n"/>
      <c r="R2657" s="13" t="n"/>
    </row>
    <row r="2658">
      <c r="M2658" s="2" t="n"/>
      <c r="P2658" s="13" t="n"/>
      <c r="Q2658" s="16" t="n"/>
      <c r="R2658" s="13" t="n"/>
    </row>
    <row r="2659">
      <c r="M2659" s="2" t="n"/>
      <c r="P2659" s="13" t="n"/>
      <c r="Q2659" s="16" t="n"/>
      <c r="R2659" s="13" t="n"/>
    </row>
    <row r="2660">
      <c r="M2660" s="2" t="n"/>
      <c r="P2660" s="13" t="n"/>
      <c r="Q2660" s="16" t="n"/>
      <c r="R2660" s="13" t="n"/>
    </row>
    <row r="2661">
      <c r="M2661" s="2" t="n"/>
      <c r="P2661" s="13" t="n"/>
      <c r="Q2661" s="16" t="n"/>
      <c r="R2661" s="13" t="n"/>
    </row>
    <row r="2662">
      <c r="M2662" s="2" t="n"/>
      <c r="P2662" s="13" t="n"/>
      <c r="Q2662" s="16" t="n"/>
      <c r="R2662" s="13" t="n"/>
    </row>
    <row r="2663">
      <c r="M2663" s="2" t="n"/>
      <c r="P2663" s="13" t="n"/>
      <c r="Q2663" s="16" t="n"/>
      <c r="R2663" s="13" t="n"/>
    </row>
    <row r="2664">
      <c r="M2664" s="2" t="n"/>
      <c r="P2664" s="13" t="n"/>
      <c r="Q2664" s="16" t="n"/>
      <c r="R2664" s="13" t="n"/>
    </row>
    <row r="2665">
      <c r="M2665" s="2" t="n"/>
      <c r="P2665" s="13" t="n"/>
      <c r="Q2665" s="16" t="n"/>
      <c r="R2665" s="13" t="n"/>
    </row>
    <row r="2666">
      <c r="M2666" s="2" t="n"/>
      <c r="P2666" s="13" t="n"/>
      <c r="Q2666" s="16" t="n"/>
      <c r="R2666" s="13" t="n"/>
    </row>
    <row r="2667">
      <c r="M2667" s="2" t="n"/>
      <c r="P2667" s="13" t="n"/>
      <c r="Q2667" s="16" t="n"/>
      <c r="R2667" s="13" t="n"/>
    </row>
    <row r="2668">
      <c r="M2668" s="2" t="n"/>
      <c r="P2668" s="13" t="n"/>
      <c r="Q2668" s="16" t="n"/>
      <c r="R2668" s="13" t="n"/>
    </row>
    <row r="2669">
      <c r="M2669" s="2" t="n"/>
      <c r="P2669" s="13" t="n"/>
      <c r="Q2669" s="16" t="n"/>
      <c r="R2669" s="13" t="n"/>
    </row>
    <row r="2670">
      <c r="M2670" s="2" t="n"/>
      <c r="P2670" s="13" t="n"/>
      <c r="Q2670" s="16" t="n"/>
      <c r="R2670" s="13" t="n"/>
    </row>
    <row r="2671">
      <c r="M2671" s="2" t="n"/>
      <c r="P2671" s="13" t="n"/>
      <c r="Q2671" s="16" t="n"/>
      <c r="R2671" s="13" t="n"/>
    </row>
    <row r="2672">
      <c r="M2672" s="2" t="n"/>
      <c r="P2672" s="13" t="n"/>
      <c r="Q2672" s="16" t="n"/>
      <c r="R2672" s="13" t="n"/>
    </row>
    <row r="2673">
      <c r="M2673" s="2" t="n"/>
      <c r="P2673" s="13" t="n"/>
      <c r="Q2673" s="16" t="n"/>
      <c r="R2673" s="13" t="n"/>
    </row>
    <row r="2674">
      <c r="M2674" s="2" t="n"/>
      <c r="P2674" s="13" t="n"/>
      <c r="Q2674" s="16" t="n"/>
      <c r="R2674" s="13" t="n"/>
    </row>
    <row r="2675">
      <c r="M2675" s="2" t="n"/>
      <c r="P2675" s="13" t="n"/>
      <c r="Q2675" s="16" t="n"/>
      <c r="R2675" s="13" t="n"/>
    </row>
    <row r="2676">
      <c r="M2676" s="2" t="n"/>
      <c r="P2676" s="13" t="n"/>
      <c r="Q2676" s="16" t="n"/>
      <c r="R2676" s="13" t="n"/>
    </row>
    <row r="2677">
      <c r="M2677" s="2" t="n"/>
      <c r="P2677" s="13" t="n"/>
      <c r="Q2677" s="16" t="n"/>
      <c r="R2677" s="13" t="n"/>
    </row>
    <row r="2678">
      <c r="M2678" s="2" t="n"/>
      <c r="P2678" s="13" t="n"/>
      <c r="Q2678" s="16" t="n"/>
      <c r="R2678" s="13" t="n"/>
    </row>
    <row r="2679">
      <c r="M2679" s="2" t="n"/>
      <c r="P2679" s="13" t="n"/>
      <c r="Q2679" s="16" t="n"/>
      <c r="R2679" s="13" t="n"/>
    </row>
    <row r="2680">
      <c r="M2680" s="2" t="n"/>
      <c r="P2680" s="13" t="n"/>
      <c r="Q2680" s="16" t="n"/>
      <c r="R2680" s="13" t="n"/>
    </row>
    <row r="2681">
      <c r="M2681" s="2" t="n"/>
      <c r="P2681" s="13" t="n"/>
      <c r="Q2681" s="16" t="n"/>
      <c r="R2681" s="13" t="n"/>
    </row>
    <row r="2682">
      <c r="M2682" s="2" t="n"/>
      <c r="P2682" s="13" t="n"/>
      <c r="Q2682" s="16" t="n"/>
      <c r="R2682" s="13" t="n"/>
    </row>
    <row r="2683">
      <c r="M2683" s="2" t="n"/>
      <c r="P2683" s="13" t="n"/>
      <c r="Q2683" s="16" t="n"/>
      <c r="R2683" s="13" t="n"/>
    </row>
    <row r="2684">
      <c r="M2684" s="2" t="n"/>
      <c r="P2684" s="13" t="n"/>
      <c r="Q2684" s="16" t="n"/>
      <c r="R2684" s="13" t="n"/>
    </row>
    <row r="2685">
      <c r="M2685" s="2" t="n"/>
      <c r="P2685" s="13" t="n"/>
      <c r="Q2685" s="16" t="n"/>
      <c r="R2685" s="13" t="n"/>
    </row>
    <row r="2686">
      <c r="M2686" s="2" t="n"/>
      <c r="P2686" s="13" t="n"/>
      <c r="Q2686" s="16" t="n"/>
      <c r="R2686" s="13" t="n"/>
    </row>
    <row r="2687">
      <c r="M2687" s="2" t="n"/>
      <c r="P2687" s="13" t="n"/>
      <c r="Q2687" s="16" t="n"/>
      <c r="R2687" s="13" t="n"/>
    </row>
    <row r="2688">
      <c r="M2688" s="2" t="n"/>
      <c r="P2688" s="13" t="n"/>
      <c r="Q2688" s="16" t="n"/>
      <c r="R2688" s="13" t="n"/>
    </row>
    <row r="2689">
      <c r="M2689" s="2" t="n"/>
      <c r="P2689" s="13" t="n"/>
      <c r="Q2689" s="16" t="n"/>
      <c r="R2689" s="13" t="n"/>
    </row>
    <row r="2690">
      <c r="M2690" s="2" t="n"/>
      <c r="P2690" s="13" t="n"/>
      <c r="Q2690" s="16" t="n"/>
      <c r="R2690" s="13" t="n"/>
    </row>
    <row r="2691">
      <c r="M2691" s="2" t="n"/>
      <c r="P2691" s="13" t="n"/>
      <c r="Q2691" s="16" t="n"/>
      <c r="R2691" s="13" t="n"/>
    </row>
    <row r="2692">
      <c r="M2692" s="2" t="n"/>
      <c r="P2692" s="13" t="n"/>
      <c r="Q2692" s="16" t="n"/>
      <c r="R2692" s="13" t="n"/>
    </row>
    <row r="2693">
      <c r="M2693" s="2" t="n"/>
      <c r="P2693" s="13" t="n"/>
      <c r="Q2693" s="16" t="n"/>
      <c r="R2693" s="13" t="n"/>
    </row>
    <row r="2694">
      <c r="M2694" s="2" t="n"/>
      <c r="P2694" s="13" t="n"/>
      <c r="Q2694" s="16" t="n"/>
      <c r="R2694" s="13" t="n"/>
    </row>
    <row r="2695">
      <c r="M2695" s="2" t="n"/>
      <c r="P2695" s="13" t="n"/>
      <c r="Q2695" s="16" t="n"/>
      <c r="R2695" s="13" t="n"/>
    </row>
    <row r="2696">
      <c r="M2696" s="2" t="n"/>
      <c r="P2696" s="13" t="n"/>
      <c r="Q2696" s="16" t="n"/>
      <c r="R2696" s="13" t="n"/>
    </row>
    <row r="2697">
      <c r="M2697" s="2" t="n"/>
      <c r="P2697" s="13" t="n"/>
      <c r="Q2697" s="16" t="n"/>
      <c r="R2697" s="13" t="n"/>
    </row>
    <row r="2698">
      <c r="M2698" s="2" t="n"/>
      <c r="P2698" s="13" t="n"/>
      <c r="Q2698" s="16" t="n"/>
      <c r="R2698" s="13" t="n"/>
    </row>
    <row r="2699">
      <c r="M2699" s="2" t="n"/>
      <c r="P2699" s="13" t="n"/>
      <c r="Q2699" s="16" t="n"/>
      <c r="R2699" s="13" t="n"/>
    </row>
    <row r="2700">
      <c r="M2700" s="2" t="n"/>
      <c r="P2700" s="13" t="n"/>
      <c r="Q2700" s="16" t="n"/>
      <c r="R2700" s="13" t="n"/>
    </row>
    <row r="2701">
      <c r="M2701" s="2" t="n"/>
      <c r="P2701" s="13" t="n"/>
      <c r="Q2701" s="16" t="n"/>
      <c r="R2701" s="13" t="n"/>
    </row>
    <row r="2702">
      <c r="M2702" s="2" t="n"/>
      <c r="P2702" s="13" t="n"/>
      <c r="Q2702" s="16" t="n"/>
      <c r="R2702" s="13" t="n"/>
    </row>
    <row r="2703">
      <c r="M2703" s="2" t="n"/>
      <c r="P2703" s="13" t="n"/>
      <c r="Q2703" s="16" t="n"/>
      <c r="R2703" s="13" t="n"/>
    </row>
    <row r="2704">
      <c r="M2704" s="2" t="n"/>
      <c r="P2704" s="13" t="n"/>
      <c r="Q2704" s="16" t="n"/>
      <c r="R2704" s="13" t="n"/>
    </row>
    <row r="2705">
      <c r="M2705" s="2" t="n"/>
      <c r="P2705" s="13" t="n"/>
      <c r="Q2705" s="16" t="n"/>
      <c r="R2705" s="13" t="n"/>
    </row>
    <row r="2706">
      <c r="M2706" s="2" t="n"/>
      <c r="P2706" s="13" t="n"/>
      <c r="Q2706" s="16" t="n"/>
      <c r="R2706" s="13" t="n"/>
    </row>
    <row r="2707">
      <c r="M2707" s="2" t="n"/>
      <c r="P2707" s="13" t="n"/>
      <c r="Q2707" s="16" t="n"/>
      <c r="R2707" s="13" t="n"/>
    </row>
    <row r="2708">
      <c r="M2708" s="2" t="n"/>
      <c r="P2708" s="13" t="n"/>
      <c r="Q2708" s="16" t="n"/>
      <c r="R2708" s="13" t="n"/>
    </row>
    <row r="2709">
      <c r="M2709" s="2" t="n"/>
      <c r="P2709" s="13" t="n"/>
      <c r="Q2709" s="16" t="n"/>
      <c r="R2709" s="13" t="n"/>
    </row>
    <row r="2710">
      <c r="M2710" s="2" t="n"/>
      <c r="P2710" s="13" t="n"/>
      <c r="Q2710" s="16" t="n"/>
      <c r="R2710" s="13" t="n"/>
    </row>
    <row r="2711">
      <c r="M2711" s="2" t="n"/>
      <c r="P2711" s="13" t="n"/>
      <c r="Q2711" s="16" t="n"/>
      <c r="R2711" s="13" t="n"/>
    </row>
    <row r="2712">
      <c r="M2712" s="2" t="n"/>
      <c r="P2712" s="13" t="n"/>
      <c r="Q2712" s="16" t="n"/>
      <c r="R2712" s="13" t="n"/>
    </row>
    <row r="2713">
      <c r="M2713" s="2" t="n"/>
      <c r="P2713" s="13" t="n"/>
      <c r="Q2713" s="16" t="n"/>
      <c r="R2713" s="13" t="n"/>
    </row>
    <row r="2714">
      <c r="M2714" s="2" t="n"/>
      <c r="P2714" s="13" t="n"/>
      <c r="Q2714" s="16" t="n"/>
      <c r="R2714" s="13" t="n"/>
    </row>
    <row r="2715">
      <c r="M2715" s="2" t="n"/>
      <c r="P2715" s="13" t="n"/>
      <c r="Q2715" s="16" t="n"/>
      <c r="R2715" s="13" t="n"/>
    </row>
    <row r="2716">
      <c r="M2716" s="2" t="n"/>
      <c r="P2716" s="13" t="n"/>
      <c r="Q2716" s="16" t="n"/>
      <c r="R2716" s="13" t="n"/>
    </row>
    <row r="2717">
      <c r="M2717" s="2" t="n"/>
      <c r="P2717" s="13" t="n"/>
      <c r="Q2717" s="16" t="n"/>
      <c r="R2717" s="13" t="n"/>
    </row>
    <row r="2718">
      <c r="M2718" s="2" t="n"/>
      <c r="P2718" s="13" t="n"/>
      <c r="Q2718" s="16" t="n"/>
      <c r="R2718" s="13" t="n"/>
    </row>
    <row r="2719">
      <c r="M2719" s="2" t="n"/>
      <c r="P2719" s="13" t="n"/>
      <c r="Q2719" s="16" t="n"/>
      <c r="R2719" s="13" t="n"/>
    </row>
    <row r="2720">
      <c r="M2720" s="2" t="n"/>
      <c r="P2720" s="13" t="n"/>
      <c r="Q2720" s="16" t="n"/>
      <c r="R2720" s="13" t="n"/>
    </row>
    <row r="2721">
      <c r="M2721" s="2" t="n"/>
      <c r="P2721" s="13" t="n"/>
      <c r="Q2721" s="16" t="n"/>
      <c r="R2721" s="13" t="n"/>
    </row>
    <row r="2722">
      <c r="M2722" s="2" t="n"/>
      <c r="P2722" s="13" t="n"/>
      <c r="Q2722" s="16" t="n"/>
      <c r="R2722" s="13" t="n"/>
    </row>
    <row r="2723">
      <c r="M2723" s="2" t="n"/>
      <c r="P2723" s="13" t="n"/>
      <c r="Q2723" s="16" t="n"/>
      <c r="R2723" s="13" t="n"/>
    </row>
    <row r="2724">
      <c r="M2724" s="2" t="n"/>
      <c r="P2724" s="13" t="n"/>
      <c r="Q2724" s="16" t="n"/>
      <c r="R2724" s="13" t="n"/>
    </row>
    <row r="2725">
      <c r="M2725" s="2" t="n"/>
      <c r="P2725" s="13" t="n"/>
      <c r="Q2725" s="16" t="n"/>
      <c r="R2725" s="13" t="n"/>
    </row>
    <row r="2726">
      <c r="M2726" s="2" t="n"/>
      <c r="P2726" s="13" t="n"/>
      <c r="Q2726" s="16" t="n"/>
      <c r="R2726" s="13" t="n"/>
    </row>
    <row r="2727">
      <c r="M2727" s="2" t="n"/>
      <c r="P2727" s="13" t="n"/>
      <c r="Q2727" s="16" t="n"/>
      <c r="R2727" s="13" t="n"/>
    </row>
    <row r="2728">
      <c r="M2728" s="2" t="n"/>
      <c r="P2728" s="13" t="n"/>
      <c r="Q2728" s="16" t="n"/>
      <c r="R2728" s="13" t="n"/>
    </row>
    <row r="2729">
      <c r="M2729" s="2" t="n"/>
      <c r="P2729" s="13" t="n"/>
      <c r="Q2729" s="16" t="n"/>
      <c r="R2729" s="13" t="n"/>
    </row>
    <row r="2730">
      <c r="M2730" s="2" t="n"/>
      <c r="P2730" s="13" t="n"/>
      <c r="Q2730" s="16" t="n"/>
      <c r="R2730" s="13" t="n"/>
    </row>
    <row r="2731">
      <c r="M2731" s="2" t="n"/>
      <c r="P2731" s="13" t="n"/>
      <c r="Q2731" s="16" t="n"/>
      <c r="R2731" s="13" t="n"/>
    </row>
    <row r="2732">
      <c r="M2732" s="2" t="n"/>
      <c r="P2732" s="13" t="n"/>
      <c r="Q2732" s="16" t="n"/>
      <c r="R2732" s="13" t="n"/>
    </row>
    <row r="2733">
      <c r="M2733" s="2" t="n"/>
      <c r="P2733" s="13" t="n"/>
      <c r="Q2733" s="16" t="n"/>
      <c r="R2733" s="13" t="n"/>
    </row>
    <row r="2734">
      <c r="M2734" s="2" t="n"/>
      <c r="P2734" s="13" t="n"/>
      <c r="Q2734" s="16" t="n"/>
      <c r="R2734" s="13" t="n"/>
    </row>
    <row r="2735">
      <c r="M2735" s="2" t="n"/>
      <c r="P2735" s="13" t="n"/>
      <c r="Q2735" s="16" t="n"/>
      <c r="R2735" s="13" t="n"/>
    </row>
    <row r="2736">
      <c r="M2736" s="2" t="n"/>
      <c r="P2736" s="13" t="n"/>
      <c r="Q2736" s="16" t="n"/>
      <c r="R2736" s="13" t="n"/>
    </row>
    <row r="2737">
      <c r="M2737" s="2" t="n"/>
      <c r="P2737" s="13" t="n"/>
      <c r="Q2737" s="16" t="n"/>
      <c r="R2737" s="13" t="n"/>
    </row>
    <row r="2738">
      <c r="M2738" s="2" t="n"/>
      <c r="P2738" s="13" t="n"/>
      <c r="Q2738" s="16" t="n"/>
      <c r="R2738" s="13" t="n"/>
    </row>
    <row r="2739">
      <c r="M2739" s="2" t="n"/>
      <c r="P2739" s="13" t="n"/>
      <c r="Q2739" s="16" t="n"/>
      <c r="R2739" s="13" t="n"/>
    </row>
    <row r="2740">
      <c r="M2740" s="2" t="n"/>
      <c r="P2740" s="13" t="n"/>
      <c r="Q2740" s="16" t="n"/>
      <c r="R2740" s="13" t="n"/>
    </row>
    <row r="2741">
      <c r="M2741" s="2" t="n"/>
      <c r="P2741" s="13" t="n"/>
      <c r="Q2741" s="16" t="n"/>
      <c r="R2741" s="13" t="n"/>
    </row>
    <row r="2742">
      <c r="M2742" s="2" t="n"/>
      <c r="P2742" s="13" t="n"/>
      <c r="Q2742" s="16" t="n"/>
      <c r="R2742" s="13" t="n"/>
    </row>
    <row r="2743">
      <c r="M2743" s="2" t="n"/>
      <c r="P2743" s="13" t="n"/>
      <c r="Q2743" s="16" t="n"/>
      <c r="R2743" s="13" t="n"/>
    </row>
    <row r="2744">
      <c r="M2744" s="2" t="n"/>
      <c r="P2744" s="13" t="n"/>
      <c r="Q2744" s="16" t="n"/>
      <c r="R2744" s="13" t="n"/>
    </row>
    <row r="2745">
      <c r="M2745" s="2" t="n"/>
      <c r="P2745" s="13" t="n"/>
      <c r="Q2745" s="16" t="n"/>
      <c r="R2745" s="13" t="n"/>
    </row>
    <row r="2746">
      <c r="M2746" s="2" t="n"/>
      <c r="P2746" s="13" t="n"/>
      <c r="Q2746" s="16" t="n"/>
      <c r="R2746" s="13" t="n"/>
    </row>
    <row r="2747">
      <c r="M2747" s="2" t="n"/>
      <c r="P2747" s="13" t="n"/>
      <c r="Q2747" s="16" t="n"/>
      <c r="R2747" s="13" t="n"/>
    </row>
    <row r="2748">
      <c r="M2748" s="2" t="n"/>
      <c r="P2748" s="13" t="n"/>
      <c r="Q2748" s="16" t="n"/>
      <c r="R2748" s="13" t="n"/>
    </row>
    <row r="2749">
      <c r="M2749" s="2" t="n"/>
      <c r="P2749" s="13" t="n"/>
      <c r="Q2749" s="16" t="n"/>
      <c r="R2749" s="13" t="n"/>
    </row>
    <row r="2750">
      <c r="M2750" s="2" t="n"/>
      <c r="P2750" s="13" t="n"/>
      <c r="Q2750" s="16" t="n"/>
      <c r="R2750" s="13" t="n"/>
    </row>
    <row r="2751">
      <c r="M2751" s="2" t="n"/>
      <c r="P2751" s="13" t="n"/>
      <c r="Q2751" s="16" t="n"/>
      <c r="R2751" s="13" t="n"/>
    </row>
    <row r="2752">
      <c r="M2752" s="2" t="n"/>
      <c r="P2752" s="13" t="n"/>
      <c r="Q2752" s="16" t="n"/>
      <c r="R2752" s="13" t="n"/>
    </row>
    <row r="2753">
      <c r="M2753" s="2" t="n"/>
      <c r="P2753" s="13" t="n"/>
      <c r="Q2753" s="16" t="n"/>
      <c r="R2753" s="13" t="n"/>
    </row>
    <row r="2754">
      <c r="M2754" s="2" t="n"/>
      <c r="P2754" s="13" t="n"/>
      <c r="Q2754" s="16" t="n"/>
      <c r="R2754" s="13" t="n"/>
    </row>
    <row r="2755">
      <c r="M2755" s="2" t="n"/>
      <c r="P2755" s="13" t="n"/>
      <c r="Q2755" s="16" t="n"/>
      <c r="R2755" s="13" t="n"/>
    </row>
    <row r="2756">
      <c r="M2756" s="2" t="n"/>
      <c r="P2756" s="13" t="n"/>
      <c r="Q2756" s="16" t="n"/>
      <c r="R2756" s="13" t="n"/>
    </row>
    <row r="2757">
      <c r="M2757" s="2" t="n"/>
      <c r="P2757" s="13" t="n"/>
      <c r="Q2757" s="16" t="n"/>
      <c r="R2757" s="13" t="n"/>
    </row>
    <row r="2758">
      <c r="M2758" s="2" t="n"/>
      <c r="P2758" s="13" t="n"/>
      <c r="Q2758" s="16" t="n"/>
      <c r="R2758" s="13" t="n"/>
    </row>
    <row r="2759">
      <c r="M2759" s="2" t="n"/>
      <c r="P2759" s="13" t="n"/>
      <c r="Q2759" s="16" t="n"/>
      <c r="R2759" s="13" t="n"/>
    </row>
    <row r="2760">
      <c r="M2760" s="2" t="n"/>
      <c r="P2760" s="13" t="n"/>
      <c r="Q2760" s="16" t="n"/>
      <c r="R2760" s="13" t="n"/>
    </row>
    <row r="2761">
      <c r="M2761" s="2" t="n"/>
      <c r="P2761" s="13" t="n"/>
      <c r="Q2761" s="16" t="n"/>
      <c r="R2761" s="13" t="n"/>
    </row>
    <row r="2762">
      <c r="M2762" s="2" t="n"/>
      <c r="P2762" s="13" t="n"/>
      <c r="Q2762" s="16" t="n"/>
      <c r="R2762" s="13" t="n"/>
    </row>
    <row r="2763">
      <c r="M2763" s="2" t="n"/>
      <c r="P2763" s="13" t="n"/>
      <c r="Q2763" s="16" t="n"/>
      <c r="R2763" s="13" t="n"/>
    </row>
    <row r="2764">
      <c r="M2764" s="2" t="n"/>
      <c r="P2764" s="13" t="n"/>
      <c r="Q2764" s="16" t="n"/>
      <c r="R2764" s="13" t="n"/>
    </row>
    <row r="2765">
      <c r="M2765" s="2" t="n"/>
      <c r="P2765" s="13" t="n"/>
      <c r="Q2765" s="16" t="n"/>
      <c r="R2765" s="13" t="n"/>
    </row>
    <row r="2766">
      <c r="M2766" s="2" t="n"/>
      <c r="P2766" s="13" t="n"/>
      <c r="Q2766" s="16" t="n"/>
      <c r="R2766" s="13" t="n"/>
    </row>
    <row r="2767">
      <c r="M2767" s="2" t="n"/>
      <c r="P2767" s="13" t="n"/>
      <c r="Q2767" s="16" t="n"/>
      <c r="R2767" s="13" t="n"/>
    </row>
    <row r="2768">
      <c r="M2768" s="2" t="n"/>
      <c r="P2768" s="13" t="n"/>
      <c r="Q2768" s="16" t="n"/>
      <c r="R2768" s="13" t="n"/>
    </row>
    <row r="2769">
      <c r="M2769" s="2" t="n"/>
      <c r="P2769" s="13" t="n"/>
      <c r="Q2769" s="16" t="n"/>
      <c r="R2769" s="13" t="n"/>
    </row>
    <row r="2770">
      <c r="M2770" s="2" t="n"/>
      <c r="P2770" s="13" t="n"/>
      <c r="Q2770" s="16" t="n"/>
      <c r="R2770" s="13" t="n"/>
    </row>
    <row r="2771">
      <c r="M2771" s="2" t="n"/>
      <c r="P2771" s="13" t="n"/>
      <c r="Q2771" s="16" t="n"/>
      <c r="R2771" s="13" t="n"/>
    </row>
    <row r="2772">
      <c r="M2772" s="2" t="n"/>
      <c r="P2772" s="13" t="n"/>
      <c r="Q2772" s="16" t="n"/>
      <c r="R2772" s="13" t="n"/>
    </row>
    <row r="2773">
      <c r="M2773" s="2" t="n"/>
      <c r="P2773" s="13" t="n"/>
      <c r="Q2773" s="16" t="n"/>
      <c r="R2773" s="13" t="n"/>
    </row>
    <row r="2774">
      <c r="M2774" s="2" t="n"/>
      <c r="P2774" s="13" t="n"/>
      <c r="Q2774" s="16" t="n"/>
      <c r="R2774" s="13" t="n"/>
    </row>
    <row r="2775">
      <c r="M2775" s="2" t="n"/>
      <c r="P2775" s="13" t="n"/>
      <c r="Q2775" s="16" t="n"/>
      <c r="R2775" s="13" t="n"/>
    </row>
    <row r="2776">
      <c r="M2776" s="2" t="n"/>
      <c r="P2776" s="13" t="n"/>
      <c r="Q2776" s="16" t="n"/>
      <c r="R2776" s="13" t="n"/>
    </row>
    <row r="2777">
      <c r="M2777" s="2" t="n"/>
      <c r="P2777" s="13" t="n"/>
      <c r="Q2777" s="16" t="n"/>
      <c r="R2777" s="13" t="n"/>
    </row>
    <row r="2778">
      <c r="M2778" s="2" t="n"/>
      <c r="P2778" s="13" t="n"/>
      <c r="Q2778" s="16" t="n"/>
      <c r="R2778" s="13" t="n"/>
    </row>
    <row r="2779">
      <c r="M2779" s="2" t="n"/>
      <c r="P2779" s="13" t="n"/>
      <c r="Q2779" s="16" t="n"/>
      <c r="R2779" s="13" t="n"/>
    </row>
    <row r="2780">
      <c r="M2780" s="2" t="n"/>
      <c r="P2780" s="13" t="n"/>
      <c r="Q2780" s="16" t="n"/>
      <c r="R2780" s="13" t="n"/>
    </row>
    <row r="2781">
      <c r="M2781" s="2" t="n"/>
      <c r="P2781" s="13" t="n"/>
      <c r="Q2781" s="16" t="n"/>
      <c r="R2781" s="13" t="n"/>
    </row>
    <row r="2782">
      <c r="M2782" s="2" t="n"/>
      <c r="P2782" s="13" t="n"/>
      <c r="Q2782" s="16" t="n"/>
      <c r="R2782" s="13" t="n"/>
    </row>
    <row r="2783">
      <c r="M2783" s="2" t="n"/>
      <c r="P2783" s="13" t="n"/>
      <c r="Q2783" s="16" t="n"/>
      <c r="R2783" s="13" t="n"/>
    </row>
    <row r="2784">
      <c r="M2784" s="2" t="n"/>
      <c r="P2784" s="13" t="n"/>
      <c r="Q2784" s="16" t="n"/>
      <c r="R2784" s="13" t="n"/>
    </row>
    <row r="2785">
      <c r="M2785" s="2" t="n"/>
      <c r="P2785" s="13" t="n"/>
      <c r="Q2785" s="16" t="n"/>
      <c r="R2785" s="13" t="n"/>
    </row>
    <row r="2786">
      <c r="M2786" s="2" t="n"/>
      <c r="P2786" s="13" t="n"/>
      <c r="Q2786" s="16" t="n"/>
      <c r="R2786" s="13" t="n"/>
    </row>
    <row r="2787">
      <c r="M2787" s="2" t="n"/>
      <c r="P2787" s="13" t="n"/>
      <c r="Q2787" s="16" t="n"/>
      <c r="R2787" s="13" t="n"/>
    </row>
    <row r="2788">
      <c r="M2788" s="2" t="n"/>
      <c r="P2788" s="13" t="n"/>
      <c r="Q2788" s="16" t="n"/>
      <c r="R2788" s="13" t="n"/>
    </row>
    <row r="2789">
      <c r="M2789" s="2" t="n"/>
      <c r="P2789" s="13" t="n"/>
      <c r="Q2789" s="16" t="n"/>
      <c r="R2789" s="13" t="n"/>
    </row>
    <row r="2790">
      <c r="M2790" s="2" t="n"/>
      <c r="P2790" s="13" t="n"/>
      <c r="Q2790" s="16" t="n"/>
      <c r="R2790" s="13" t="n"/>
    </row>
    <row r="2791">
      <c r="M2791" s="2" t="n"/>
      <c r="P2791" s="13" t="n"/>
      <c r="Q2791" s="16" t="n"/>
      <c r="R2791" s="13" t="n"/>
    </row>
    <row r="2792">
      <c r="M2792" s="2" t="n"/>
      <c r="P2792" s="13" t="n"/>
      <c r="Q2792" s="16" t="n"/>
      <c r="R2792" s="13" t="n"/>
    </row>
    <row r="2793">
      <c r="M2793" s="2" t="n"/>
      <c r="P2793" s="13" t="n"/>
      <c r="Q2793" s="16" t="n"/>
      <c r="R2793" s="13" t="n"/>
    </row>
    <row r="2794">
      <c r="M2794" s="2" t="n"/>
      <c r="P2794" s="13" t="n"/>
      <c r="Q2794" s="16" t="n"/>
      <c r="R2794" s="13" t="n"/>
    </row>
    <row r="2795">
      <c r="M2795" s="2" t="n"/>
      <c r="P2795" s="13" t="n"/>
      <c r="Q2795" s="16" t="n"/>
      <c r="R2795" s="13" t="n"/>
    </row>
    <row r="2796">
      <c r="M2796" s="2" t="n"/>
      <c r="P2796" s="13" t="n"/>
      <c r="Q2796" s="16" t="n"/>
      <c r="R2796" s="13" t="n"/>
    </row>
    <row r="2797">
      <c r="M2797" s="2" t="n"/>
      <c r="P2797" s="13" t="n"/>
      <c r="Q2797" s="16" t="n"/>
      <c r="R2797" s="13" t="n"/>
    </row>
    <row r="2798">
      <c r="M2798" s="2" t="n"/>
      <c r="P2798" s="13" t="n"/>
      <c r="Q2798" s="16" t="n"/>
      <c r="R2798" s="13" t="n"/>
    </row>
    <row r="2799">
      <c r="M2799" s="2" t="n"/>
      <c r="P2799" s="13" t="n"/>
      <c r="Q2799" s="16" t="n"/>
      <c r="R2799" s="13" t="n"/>
    </row>
    <row r="2800">
      <c r="M2800" s="2" t="n"/>
      <c r="P2800" s="13" t="n"/>
      <c r="Q2800" s="16" t="n"/>
      <c r="R2800" s="13" t="n"/>
    </row>
    <row r="2801">
      <c r="M2801" s="2" t="n"/>
      <c r="P2801" s="13" t="n"/>
      <c r="Q2801" s="16" t="n"/>
      <c r="R2801" s="13" t="n"/>
    </row>
    <row r="2802">
      <c r="M2802" s="2" t="n"/>
      <c r="P2802" s="13" t="n"/>
      <c r="Q2802" s="16" t="n"/>
      <c r="R2802" s="13" t="n"/>
    </row>
    <row r="2803">
      <c r="M2803" s="2" t="n"/>
      <c r="P2803" s="13" t="n"/>
      <c r="Q2803" s="16" t="n"/>
      <c r="R2803" s="13" t="n"/>
    </row>
    <row r="2804">
      <c r="M2804" s="2" t="n"/>
      <c r="P2804" s="13" t="n"/>
      <c r="Q2804" s="16" t="n"/>
      <c r="R2804" s="13" t="n"/>
    </row>
    <row r="2805">
      <c r="M2805" s="2" t="n"/>
      <c r="P2805" s="13" t="n"/>
      <c r="Q2805" s="16" t="n"/>
      <c r="R2805" s="13" t="n"/>
    </row>
    <row r="2806">
      <c r="M2806" s="2" t="n"/>
      <c r="P2806" s="13" t="n"/>
      <c r="Q2806" s="16" t="n"/>
      <c r="R2806" s="13" t="n"/>
    </row>
    <row r="2807">
      <c r="M2807" s="2" t="n"/>
      <c r="P2807" s="13" t="n"/>
      <c r="Q2807" s="16" t="n"/>
      <c r="R2807" s="13" t="n"/>
    </row>
    <row r="2808">
      <c r="M2808" s="2" t="n"/>
      <c r="P2808" s="13" t="n"/>
      <c r="Q2808" s="16" t="n"/>
      <c r="R2808" s="13" t="n"/>
    </row>
    <row r="2809">
      <c r="M2809" s="2" t="n"/>
      <c r="P2809" s="13" t="n"/>
      <c r="Q2809" s="16" t="n"/>
      <c r="R2809" s="13" t="n"/>
    </row>
    <row r="2810">
      <c r="M2810" s="2" t="n"/>
      <c r="P2810" s="13" t="n"/>
      <c r="Q2810" s="16" t="n"/>
      <c r="R2810" s="13" t="n"/>
    </row>
    <row r="2811">
      <c r="M2811" s="2" t="n"/>
      <c r="P2811" s="13" t="n"/>
      <c r="Q2811" s="16" t="n"/>
      <c r="R2811" s="13" t="n"/>
    </row>
    <row r="2812">
      <c r="M2812" s="2" t="n"/>
      <c r="P2812" s="13" t="n"/>
      <c r="Q2812" s="16" t="n"/>
      <c r="R2812" s="13" t="n"/>
    </row>
    <row r="2813">
      <c r="M2813" s="2" t="n"/>
      <c r="P2813" s="13" t="n"/>
      <c r="Q2813" s="16" t="n"/>
      <c r="R2813" s="13" t="n"/>
    </row>
    <row r="2814">
      <c r="M2814" s="2" t="n"/>
      <c r="P2814" s="13" t="n"/>
      <c r="Q2814" s="16" t="n"/>
      <c r="R2814" s="13" t="n"/>
    </row>
    <row r="2815">
      <c r="M2815" s="2" t="n"/>
      <c r="P2815" s="13" t="n"/>
      <c r="Q2815" s="16" t="n"/>
      <c r="R2815" s="13" t="n"/>
    </row>
    <row r="2816">
      <c r="M2816" s="2" t="n"/>
      <c r="P2816" s="13" t="n"/>
      <c r="Q2816" s="16" t="n"/>
      <c r="R2816" s="13" t="n"/>
    </row>
    <row r="2817">
      <c r="M2817" s="2" t="n"/>
      <c r="P2817" s="13" t="n"/>
      <c r="Q2817" s="16" t="n"/>
      <c r="R2817" s="13" t="n"/>
    </row>
    <row r="2818">
      <c r="M2818" s="2" t="n"/>
      <c r="P2818" s="13" t="n"/>
      <c r="Q2818" s="16" t="n"/>
      <c r="R2818" s="13" t="n"/>
    </row>
    <row r="2819">
      <c r="M2819" s="2" t="n"/>
      <c r="P2819" s="13" t="n"/>
      <c r="Q2819" s="16" t="n"/>
      <c r="R2819" s="13" t="n"/>
    </row>
    <row r="2820">
      <c r="M2820" s="2" t="n"/>
      <c r="P2820" s="13" t="n"/>
      <c r="Q2820" s="16" t="n"/>
      <c r="R2820" s="13" t="n"/>
    </row>
    <row r="2821">
      <c r="M2821" s="2" t="n"/>
      <c r="P2821" s="13" t="n"/>
      <c r="Q2821" s="16" t="n"/>
      <c r="R2821" s="13" t="n"/>
    </row>
    <row r="2822">
      <c r="M2822" s="2" t="n"/>
      <c r="P2822" s="13" t="n"/>
      <c r="Q2822" s="16" t="n"/>
      <c r="R2822" s="13" t="n"/>
    </row>
    <row r="2823">
      <c r="M2823" s="2" t="n"/>
      <c r="P2823" s="13" t="n"/>
      <c r="Q2823" s="16" t="n"/>
      <c r="R2823" s="13" t="n"/>
    </row>
    <row r="2824">
      <c r="M2824" s="2" t="n"/>
      <c r="P2824" s="13" t="n"/>
      <c r="Q2824" s="16" t="n"/>
      <c r="R2824" s="13" t="n"/>
    </row>
    <row r="2825">
      <c r="M2825" s="2" t="n"/>
      <c r="P2825" s="13" t="n"/>
      <c r="Q2825" s="16" t="n"/>
      <c r="R2825" s="13" t="n"/>
    </row>
    <row r="2826">
      <c r="M2826" s="2" t="n"/>
      <c r="P2826" s="13" t="n"/>
      <c r="Q2826" s="16" t="n"/>
      <c r="R2826" s="13" t="n"/>
    </row>
    <row r="2827">
      <c r="M2827" s="2" t="n"/>
      <c r="P2827" s="13" t="n"/>
      <c r="Q2827" s="16" t="n"/>
      <c r="R2827" s="13" t="n"/>
    </row>
    <row r="2828">
      <c r="M2828" s="2" t="n"/>
      <c r="P2828" s="13" t="n"/>
      <c r="Q2828" s="16" t="n"/>
      <c r="R2828" s="13" t="n"/>
    </row>
    <row r="2829">
      <c r="M2829" s="2" t="n"/>
      <c r="P2829" s="13" t="n"/>
      <c r="Q2829" s="16" t="n"/>
      <c r="R2829" s="13" t="n"/>
    </row>
    <row r="2830">
      <c r="M2830" s="2" t="n"/>
      <c r="P2830" s="13" t="n"/>
      <c r="Q2830" s="16" t="n"/>
      <c r="R2830" s="13" t="n"/>
    </row>
    <row r="2831">
      <c r="M2831" s="2" t="n"/>
      <c r="P2831" s="13" t="n"/>
      <c r="Q2831" s="16" t="n"/>
      <c r="R2831" s="13" t="n"/>
    </row>
    <row r="2832">
      <c r="M2832" s="2" t="n"/>
      <c r="P2832" s="13" t="n"/>
      <c r="Q2832" s="16" t="n"/>
      <c r="R2832" s="13" t="n"/>
    </row>
    <row r="2833">
      <c r="M2833" s="2" t="n"/>
      <c r="P2833" s="13" t="n"/>
      <c r="Q2833" s="16" t="n"/>
      <c r="R2833" s="13" t="n"/>
    </row>
    <row r="2834">
      <c r="M2834" s="2" t="n"/>
      <c r="P2834" s="13" t="n"/>
      <c r="Q2834" s="16" t="n"/>
      <c r="R2834" s="13" t="n"/>
    </row>
    <row r="2835">
      <c r="M2835" s="2" t="n"/>
      <c r="P2835" s="13" t="n"/>
      <c r="Q2835" s="16" t="n"/>
      <c r="R2835" s="13" t="n"/>
    </row>
    <row r="2836">
      <c r="M2836" s="2" t="n"/>
      <c r="P2836" s="13" t="n"/>
      <c r="Q2836" s="16" t="n"/>
      <c r="R2836" s="13" t="n"/>
    </row>
    <row r="2837">
      <c r="M2837" s="2" t="n"/>
      <c r="P2837" s="13" t="n"/>
      <c r="Q2837" s="16" t="n"/>
      <c r="R2837" s="13" t="n"/>
    </row>
    <row r="2838">
      <c r="M2838" s="2" t="n"/>
      <c r="P2838" s="13" t="n"/>
      <c r="Q2838" s="16" t="n"/>
      <c r="R2838" s="13" t="n"/>
    </row>
    <row r="2839">
      <c r="M2839" s="2" t="n"/>
      <c r="P2839" s="13" t="n"/>
      <c r="Q2839" s="16" t="n"/>
      <c r="R2839" s="13" t="n"/>
    </row>
    <row r="2840">
      <c r="M2840" s="2" t="n"/>
      <c r="P2840" s="13" t="n"/>
      <c r="Q2840" s="16" t="n"/>
      <c r="R2840" s="13" t="n"/>
    </row>
    <row r="2841">
      <c r="M2841" s="2" t="n"/>
      <c r="P2841" s="13" t="n"/>
      <c r="Q2841" s="16" t="n"/>
      <c r="R2841" s="13" t="n"/>
    </row>
    <row r="2842">
      <c r="M2842" s="2" t="n"/>
      <c r="P2842" s="13" t="n"/>
      <c r="Q2842" s="16" t="n"/>
      <c r="R2842" s="13" t="n"/>
    </row>
    <row r="2843">
      <c r="M2843" s="2" t="n"/>
      <c r="P2843" s="13" t="n"/>
      <c r="Q2843" s="16" t="n"/>
      <c r="R2843" s="13" t="n"/>
    </row>
    <row r="2844">
      <c r="M2844" s="2" t="n"/>
      <c r="P2844" s="13" t="n"/>
      <c r="Q2844" s="16" t="n"/>
      <c r="R2844" s="13" t="n"/>
    </row>
    <row r="2845">
      <c r="M2845" s="2" t="n"/>
      <c r="P2845" s="13" t="n"/>
      <c r="Q2845" s="16" t="n"/>
      <c r="R2845" s="13" t="n"/>
    </row>
    <row r="2846">
      <c r="M2846" s="2" t="n"/>
      <c r="P2846" s="13" t="n"/>
      <c r="Q2846" s="16" t="n"/>
      <c r="R2846" s="13" t="n"/>
    </row>
    <row r="2847">
      <c r="M2847" s="2" t="n"/>
      <c r="P2847" s="13" t="n"/>
      <c r="Q2847" s="16" t="n"/>
      <c r="R2847" s="13" t="n"/>
    </row>
    <row r="2848">
      <c r="M2848" s="2" t="n"/>
      <c r="P2848" s="13" t="n"/>
      <c r="Q2848" s="16" t="n"/>
      <c r="R2848" s="13" t="n"/>
    </row>
    <row r="2849">
      <c r="M2849" s="2" t="n"/>
      <c r="P2849" s="13" t="n"/>
      <c r="Q2849" s="16" t="n"/>
      <c r="R2849" s="13" t="n"/>
    </row>
    <row r="2850">
      <c r="M2850" s="2" t="n"/>
      <c r="P2850" s="13" t="n"/>
      <c r="Q2850" s="16" t="n"/>
      <c r="R2850" s="13" t="n"/>
    </row>
    <row r="2851">
      <c r="M2851" s="2" t="n"/>
      <c r="P2851" s="13" t="n"/>
      <c r="Q2851" s="16" t="n"/>
      <c r="R2851" s="13" t="n"/>
    </row>
    <row r="2852">
      <c r="M2852" s="2" t="n"/>
      <c r="P2852" s="13" t="n"/>
      <c r="Q2852" s="16" t="n"/>
      <c r="R2852" s="13" t="n"/>
    </row>
    <row r="2853">
      <c r="M2853" s="2" t="n"/>
      <c r="P2853" s="13" t="n"/>
      <c r="Q2853" s="16" t="n"/>
      <c r="R2853" s="13" t="n"/>
    </row>
    <row r="2854">
      <c r="M2854" s="2" t="n"/>
      <c r="P2854" s="13" t="n"/>
      <c r="Q2854" s="16" t="n"/>
      <c r="R2854" s="13" t="n"/>
    </row>
    <row r="2855">
      <c r="M2855" s="2" t="n"/>
      <c r="P2855" s="13" t="n"/>
      <c r="Q2855" s="16" t="n"/>
      <c r="R2855" s="13" t="n"/>
    </row>
    <row r="2856">
      <c r="M2856" s="2" t="n"/>
      <c r="P2856" s="13" t="n"/>
      <c r="Q2856" s="16" t="n"/>
      <c r="R2856" s="13" t="n"/>
    </row>
    <row r="2857">
      <c r="M2857" s="2" t="n"/>
      <c r="P2857" s="13" t="n"/>
      <c r="Q2857" s="16" t="n"/>
      <c r="R2857" s="13" t="n"/>
    </row>
    <row r="2858">
      <c r="M2858" s="2" t="n"/>
      <c r="P2858" s="13" t="n"/>
      <c r="Q2858" s="16" t="n"/>
      <c r="R2858" s="13" t="n"/>
    </row>
    <row r="2859">
      <c r="M2859" s="2" t="n"/>
      <c r="P2859" s="13" t="n"/>
      <c r="Q2859" s="16" t="n"/>
      <c r="R2859" s="13" t="n"/>
    </row>
    <row r="2860">
      <c r="M2860" s="2" t="n"/>
      <c r="P2860" s="13" t="n"/>
      <c r="Q2860" s="16" t="n"/>
      <c r="R2860" s="13" t="n"/>
    </row>
    <row r="2861">
      <c r="M2861" s="2" t="n"/>
      <c r="P2861" s="13" t="n"/>
      <c r="Q2861" s="16" t="n"/>
      <c r="R2861" s="13" t="n"/>
    </row>
    <row r="2862">
      <c r="M2862" s="2" t="n"/>
      <c r="P2862" s="13" t="n"/>
      <c r="Q2862" s="16" t="n"/>
      <c r="R2862" s="13" t="n"/>
    </row>
    <row r="2863">
      <c r="M2863" s="2" t="n"/>
      <c r="P2863" s="13" t="n"/>
      <c r="Q2863" s="16" t="n"/>
      <c r="R2863" s="13" t="n"/>
    </row>
    <row r="2864">
      <c r="M2864" s="2" t="n"/>
      <c r="P2864" s="13" t="n"/>
      <c r="Q2864" s="16" t="n"/>
      <c r="R2864" s="13" t="n"/>
    </row>
    <row r="2865">
      <c r="M2865" s="2" t="n"/>
      <c r="P2865" s="13" t="n"/>
      <c r="Q2865" s="16" t="n"/>
      <c r="R2865" s="13" t="n"/>
    </row>
    <row r="2866">
      <c r="M2866" s="2" t="n"/>
      <c r="P2866" s="13" t="n"/>
      <c r="Q2866" s="16" t="n"/>
      <c r="R2866" s="13" t="n"/>
    </row>
    <row r="2867">
      <c r="M2867" s="2" t="n"/>
      <c r="P2867" s="13" t="n"/>
      <c r="Q2867" s="16" t="n"/>
      <c r="R2867" s="13" t="n"/>
    </row>
    <row r="2868">
      <c r="M2868" s="2" t="n"/>
      <c r="P2868" s="13" t="n"/>
      <c r="Q2868" s="16" t="n"/>
      <c r="R2868" s="13" t="n"/>
    </row>
    <row r="2869">
      <c r="M2869" s="2" t="n"/>
      <c r="P2869" s="13" t="n"/>
      <c r="Q2869" s="16" t="n"/>
      <c r="R2869" s="13" t="n"/>
    </row>
    <row r="2870">
      <c r="M2870" s="2" t="n"/>
      <c r="P2870" s="13" t="n"/>
      <c r="Q2870" s="16" t="n"/>
      <c r="R2870" s="13" t="n"/>
    </row>
    <row r="2871">
      <c r="M2871" s="2" t="n"/>
      <c r="P2871" s="13" t="n"/>
      <c r="Q2871" s="16" t="n"/>
      <c r="R2871" s="13" t="n"/>
    </row>
    <row r="2872">
      <c r="M2872" s="2" t="n"/>
      <c r="P2872" s="13" t="n"/>
      <c r="Q2872" s="16" t="n"/>
      <c r="R2872" s="13" t="n"/>
    </row>
    <row r="2873">
      <c r="M2873" s="2" t="n"/>
      <c r="P2873" s="13" t="n"/>
      <c r="Q2873" s="16" t="n"/>
      <c r="R2873" s="13" t="n"/>
    </row>
    <row r="2874">
      <c r="M2874" s="2" t="n"/>
      <c r="P2874" s="13" t="n"/>
      <c r="Q2874" s="16" t="n"/>
      <c r="R2874" s="13" t="n"/>
    </row>
    <row r="2875">
      <c r="M2875" s="2" t="n"/>
      <c r="P2875" s="13" t="n"/>
      <c r="Q2875" s="16" t="n"/>
      <c r="R2875" s="13" t="n"/>
    </row>
    <row r="2876">
      <c r="M2876" s="2" t="n"/>
      <c r="P2876" s="13" t="n"/>
      <c r="Q2876" s="16" t="n"/>
      <c r="R2876" s="13" t="n"/>
    </row>
    <row r="2877">
      <c r="M2877" s="2" t="n"/>
      <c r="P2877" s="13" t="n"/>
      <c r="Q2877" s="16" t="n"/>
      <c r="R2877" s="13" t="n"/>
    </row>
    <row r="2878">
      <c r="M2878" s="2" t="n"/>
      <c r="P2878" s="13" t="n"/>
      <c r="Q2878" s="16" t="n"/>
      <c r="R2878" s="13" t="n"/>
    </row>
    <row r="2879">
      <c r="M2879" s="2" t="n"/>
      <c r="P2879" s="13" t="n"/>
      <c r="Q2879" s="16" t="n"/>
      <c r="R2879" s="13" t="n"/>
    </row>
    <row r="2880">
      <c r="M2880" s="2" t="n"/>
      <c r="P2880" s="13" t="n"/>
      <c r="Q2880" s="16" t="n"/>
      <c r="R2880" s="13" t="n"/>
    </row>
    <row r="2881">
      <c r="M2881" s="2" t="n"/>
      <c r="P2881" s="13" t="n"/>
      <c r="Q2881" s="16" t="n"/>
      <c r="R2881" s="13" t="n"/>
    </row>
    <row r="2882">
      <c r="M2882" s="2" t="n"/>
      <c r="P2882" s="13" t="n"/>
      <c r="Q2882" s="16" t="n"/>
      <c r="R2882" s="13" t="n"/>
    </row>
    <row r="2883">
      <c r="M2883" s="2" t="n"/>
      <c r="P2883" s="13" t="n"/>
      <c r="Q2883" s="16" t="n"/>
      <c r="R2883" s="13" t="n"/>
    </row>
    <row r="2884">
      <c r="M2884" s="2" t="n"/>
      <c r="P2884" s="13" t="n"/>
      <c r="Q2884" s="16" t="n"/>
      <c r="R2884" s="13" t="n"/>
    </row>
    <row r="2885">
      <c r="M2885" s="2" t="n"/>
      <c r="P2885" s="13" t="n"/>
      <c r="Q2885" s="16" t="n"/>
      <c r="R2885" s="13" t="n"/>
    </row>
    <row r="2886">
      <c r="M2886" s="2" t="n"/>
      <c r="P2886" s="13" t="n"/>
      <c r="Q2886" s="16" t="n"/>
      <c r="R2886" s="13" t="n"/>
    </row>
    <row r="2887">
      <c r="M2887" s="2" t="n"/>
      <c r="P2887" s="13" t="n"/>
      <c r="Q2887" s="16" t="n"/>
      <c r="R2887" s="13" t="n"/>
    </row>
    <row r="2888">
      <c r="M2888" s="2" t="n"/>
      <c r="P2888" s="13" t="n"/>
      <c r="Q2888" s="16" t="n"/>
      <c r="R2888" s="13" t="n"/>
    </row>
    <row r="2889">
      <c r="M2889" s="2" t="n"/>
      <c r="P2889" s="13" t="n"/>
      <c r="Q2889" s="16" t="n"/>
      <c r="R2889" s="13" t="n"/>
    </row>
    <row r="2890">
      <c r="M2890" s="2" t="n"/>
      <c r="P2890" s="13" t="n"/>
      <c r="Q2890" s="16" t="n"/>
      <c r="R2890" s="13" t="n"/>
    </row>
    <row r="2891">
      <c r="M2891" s="2" t="n"/>
      <c r="P2891" s="13" t="n"/>
      <c r="Q2891" s="16" t="n"/>
      <c r="R2891" s="13" t="n"/>
    </row>
    <row r="2892">
      <c r="M2892" s="2" t="n"/>
      <c r="P2892" s="13" t="n"/>
      <c r="Q2892" s="16" t="n"/>
      <c r="R2892" s="13" t="n"/>
    </row>
    <row r="2893">
      <c r="M2893" s="2" t="n"/>
      <c r="P2893" s="13" t="n"/>
      <c r="Q2893" s="16" t="n"/>
      <c r="R2893" s="13" t="n"/>
    </row>
    <row r="2894">
      <c r="M2894" s="2" t="n"/>
      <c r="P2894" s="13" t="n"/>
      <c r="Q2894" s="16" t="n"/>
      <c r="R2894" s="13" t="n"/>
    </row>
    <row r="2895">
      <c r="M2895" s="2" t="n"/>
      <c r="P2895" s="13" t="n"/>
      <c r="Q2895" s="16" t="n"/>
      <c r="R2895" s="13" t="n"/>
    </row>
    <row r="2896">
      <c r="M2896" s="2" t="n"/>
      <c r="P2896" s="13" t="n"/>
      <c r="Q2896" s="16" t="n"/>
      <c r="R2896" s="13" t="n"/>
    </row>
    <row r="2897">
      <c r="M2897" s="2" t="n"/>
      <c r="P2897" s="13" t="n"/>
      <c r="Q2897" s="16" t="n"/>
      <c r="R2897" s="13" t="n"/>
    </row>
    <row r="2898">
      <c r="M2898" s="2" t="n"/>
      <c r="P2898" s="13" t="n"/>
      <c r="Q2898" s="16" t="n"/>
      <c r="R2898" s="13" t="n"/>
    </row>
    <row r="2899">
      <c r="M2899" s="2" t="n"/>
      <c r="P2899" s="13" t="n"/>
      <c r="Q2899" s="16" t="n"/>
      <c r="R2899" s="13" t="n"/>
    </row>
    <row r="2900">
      <c r="M2900" s="2" t="n"/>
      <c r="P2900" s="13" t="n"/>
      <c r="Q2900" s="16" t="n"/>
      <c r="R2900" s="13" t="n"/>
    </row>
    <row r="2901">
      <c r="M2901" s="2" t="n"/>
      <c r="P2901" s="13" t="n"/>
      <c r="Q2901" s="16" t="n"/>
      <c r="R2901" s="13" t="n"/>
    </row>
    <row r="2902">
      <c r="M2902" s="2" t="n"/>
      <c r="P2902" s="13" t="n"/>
      <c r="Q2902" s="16" t="n"/>
      <c r="R2902" s="13" t="n"/>
    </row>
    <row r="2903">
      <c r="M2903" s="2" t="n"/>
      <c r="P2903" s="13" t="n"/>
      <c r="Q2903" s="16" t="n"/>
      <c r="R2903" s="13" t="n"/>
    </row>
    <row r="2904">
      <c r="M2904" s="2" t="n"/>
      <c r="P2904" s="13" t="n"/>
      <c r="Q2904" s="16" t="n"/>
      <c r="R2904" s="13" t="n"/>
    </row>
    <row r="2905">
      <c r="M2905" s="2" t="n"/>
      <c r="P2905" s="13" t="n"/>
      <c r="Q2905" s="16" t="n"/>
      <c r="R2905" s="13" t="n"/>
    </row>
    <row r="2906">
      <c r="M2906" s="2" t="n"/>
      <c r="P2906" s="13" t="n"/>
      <c r="Q2906" s="16" t="n"/>
      <c r="R2906" s="13" t="n"/>
    </row>
    <row r="2907">
      <c r="M2907" s="2" t="n"/>
      <c r="P2907" s="13" t="n"/>
      <c r="Q2907" s="16" t="n"/>
      <c r="R2907" s="13" t="n"/>
    </row>
    <row r="2908">
      <c r="M2908" s="2" t="n"/>
      <c r="P2908" s="13" t="n"/>
      <c r="Q2908" s="16" t="n"/>
      <c r="R2908" s="13" t="n"/>
    </row>
    <row r="2909">
      <c r="M2909" s="2" t="n"/>
      <c r="P2909" s="13" t="n"/>
      <c r="Q2909" s="16" t="n"/>
      <c r="R2909" s="13" t="n"/>
    </row>
    <row r="2910">
      <c r="M2910" s="2" t="n"/>
      <c r="P2910" s="13" t="n"/>
      <c r="Q2910" s="16" t="n"/>
      <c r="R2910" s="13" t="n"/>
    </row>
    <row r="2911">
      <c r="M2911" s="2" t="n"/>
      <c r="P2911" s="13" t="n"/>
      <c r="Q2911" s="16" t="n"/>
      <c r="R2911" s="13" t="n"/>
    </row>
    <row r="2912">
      <c r="M2912" s="2" t="n"/>
      <c r="P2912" s="13" t="n"/>
      <c r="Q2912" s="16" t="n"/>
      <c r="R2912" s="13" t="n"/>
    </row>
    <row r="2913">
      <c r="M2913" s="2" t="n"/>
      <c r="P2913" s="13" t="n"/>
      <c r="Q2913" s="16" t="n"/>
      <c r="R2913" s="13" t="n"/>
    </row>
    <row r="2914">
      <c r="M2914" s="2" t="n"/>
      <c r="P2914" s="13" t="n"/>
      <c r="Q2914" s="16" t="n"/>
      <c r="R2914" s="13" t="n"/>
    </row>
    <row r="2915">
      <c r="M2915" s="2" t="n"/>
      <c r="P2915" s="13" t="n"/>
      <c r="Q2915" s="16" t="n"/>
      <c r="R2915" s="13" t="n"/>
    </row>
    <row r="2916">
      <c r="M2916" s="2" t="n"/>
      <c r="P2916" s="13" t="n"/>
      <c r="Q2916" s="16" t="n"/>
      <c r="R2916" s="13" t="n"/>
    </row>
    <row r="2917">
      <c r="M2917" s="2" t="n"/>
      <c r="P2917" s="13" t="n"/>
      <c r="Q2917" s="16" t="n"/>
      <c r="R2917" s="13" t="n"/>
    </row>
    <row r="2918">
      <c r="M2918" s="2" t="n"/>
      <c r="P2918" s="13" t="n"/>
      <c r="Q2918" s="16" t="n"/>
      <c r="R2918" s="13" t="n"/>
    </row>
    <row r="2919">
      <c r="M2919" s="2" t="n"/>
      <c r="P2919" s="13" t="n"/>
      <c r="Q2919" s="16" t="n"/>
      <c r="R2919" s="13" t="n"/>
    </row>
    <row r="2920">
      <c r="M2920" s="2" t="n"/>
      <c r="P2920" s="13" t="n"/>
      <c r="Q2920" s="16" t="n"/>
      <c r="R2920" s="13" t="n"/>
    </row>
    <row r="2921">
      <c r="M2921" s="2" t="n"/>
      <c r="P2921" s="13" t="n"/>
      <c r="Q2921" s="16" t="n"/>
      <c r="R2921" s="13" t="n"/>
    </row>
    <row r="2922">
      <c r="M2922" s="2" t="n"/>
      <c r="P2922" s="13" t="n"/>
      <c r="Q2922" s="16" t="n"/>
      <c r="R2922" s="13" t="n"/>
    </row>
    <row r="2923">
      <c r="M2923" s="2" t="n"/>
      <c r="P2923" s="13" t="n"/>
      <c r="Q2923" s="16" t="n"/>
      <c r="R2923" s="13" t="n"/>
    </row>
    <row r="2924">
      <c r="M2924" s="2" t="n"/>
      <c r="P2924" s="13" t="n"/>
      <c r="Q2924" s="16" t="n"/>
      <c r="R2924" s="13" t="n"/>
    </row>
    <row r="2925">
      <c r="M2925" s="2" t="n"/>
      <c r="P2925" s="13" t="n"/>
      <c r="Q2925" s="16" t="n"/>
      <c r="R2925" s="13" t="n"/>
    </row>
    <row r="2926">
      <c r="M2926" s="2" t="n"/>
      <c r="P2926" s="13" t="n"/>
      <c r="Q2926" s="16" t="n"/>
      <c r="R2926" s="13" t="n"/>
    </row>
    <row r="2927">
      <c r="M2927" s="2" t="n"/>
      <c r="P2927" s="13" t="n"/>
      <c r="Q2927" s="16" t="n"/>
      <c r="R2927" s="13" t="n"/>
    </row>
    <row r="2928">
      <c r="M2928" s="2" t="n"/>
      <c r="P2928" s="13" t="n"/>
      <c r="Q2928" s="16" t="n"/>
      <c r="R2928" s="13" t="n"/>
    </row>
    <row r="2929">
      <c r="M2929" s="2" t="n"/>
      <c r="P2929" s="13" t="n"/>
      <c r="Q2929" s="16" t="n"/>
      <c r="R2929" s="13" t="n"/>
    </row>
    <row r="2930">
      <c r="M2930" s="2" t="n"/>
      <c r="P2930" s="13" t="n"/>
      <c r="Q2930" s="16" t="n"/>
      <c r="R2930" s="13" t="n"/>
    </row>
    <row r="2931">
      <c r="M2931" s="2" t="n"/>
      <c r="P2931" s="13" t="n"/>
      <c r="Q2931" s="16" t="n"/>
      <c r="R2931" s="13" t="n"/>
    </row>
    <row r="2932">
      <c r="M2932" s="2" t="n"/>
      <c r="P2932" s="13" t="n"/>
      <c r="Q2932" s="16" t="n"/>
      <c r="R2932" s="13" t="n"/>
    </row>
    <row r="2933">
      <c r="M2933" s="2" t="n"/>
      <c r="P2933" s="13" t="n"/>
      <c r="Q2933" s="16" t="n"/>
      <c r="R2933" s="13" t="n"/>
    </row>
    <row r="2934">
      <c r="M2934" s="2" t="n"/>
      <c r="P2934" s="13" t="n"/>
      <c r="Q2934" s="16" t="n"/>
      <c r="R2934" s="13" t="n"/>
    </row>
    <row r="2935">
      <c r="M2935" s="2" t="n"/>
      <c r="P2935" s="13" t="n"/>
      <c r="Q2935" s="16" t="n"/>
      <c r="R2935" s="13" t="n"/>
    </row>
    <row r="2936">
      <c r="M2936" s="2" t="n"/>
      <c r="P2936" s="13" t="n"/>
      <c r="Q2936" s="16" t="n"/>
      <c r="R2936" s="13" t="n"/>
    </row>
    <row r="2937">
      <c r="M2937" s="2" t="n"/>
      <c r="P2937" s="13" t="n"/>
      <c r="Q2937" s="16" t="n"/>
      <c r="R2937" s="13" t="n"/>
    </row>
    <row r="2938">
      <c r="M2938" s="2" t="n"/>
      <c r="P2938" s="13" t="n"/>
      <c r="Q2938" s="16" t="n"/>
      <c r="R2938" s="13" t="n"/>
    </row>
    <row r="2939">
      <c r="M2939" s="2" t="n"/>
      <c r="P2939" s="13" t="n"/>
      <c r="Q2939" s="16" t="n"/>
      <c r="R2939" s="13" t="n"/>
    </row>
    <row r="2940">
      <c r="M2940" s="2" t="n"/>
      <c r="P2940" s="13" t="n"/>
      <c r="Q2940" s="16" t="n"/>
      <c r="R2940" s="13" t="n"/>
    </row>
    <row r="2941">
      <c r="M2941" s="2" t="n"/>
      <c r="P2941" s="13" t="n"/>
      <c r="Q2941" s="16" t="n"/>
      <c r="R2941" s="13" t="n"/>
    </row>
    <row r="2942">
      <c r="M2942" s="2" t="n"/>
      <c r="P2942" s="13" t="n"/>
      <c r="Q2942" s="16" t="n"/>
      <c r="R2942" s="13" t="n"/>
    </row>
    <row r="2943">
      <c r="M2943" s="2" t="n"/>
      <c r="P2943" s="13" t="n"/>
      <c r="Q2943" s="16" t="n"/>
      <c r="R2943" s="13" t="n"/>
    </row>
    <row r="2944">
      <c r="M2944" s="2" t="n"/>
      <c r="P2944" s="13" t="n"/>
      <c r="Q2944" s="16" t="n"/>
      <c r="R2944" s="13" t="n"/>
    </row>
    <row r="2945">
      <c r="M2945" s="2" t="n"/>
      <c r="P2945" s="13" t="n"/>
      <c r="Q2945" s="16" t="n"/>
      <c r="R2945" s="13" t="n"/>
    </row>
    <row r="2946">
      <c r="M2946" s="2" t="n"/>
      <c r="P2946" s="13" t="n"/>
      <c r="Q2946" s="16" t="n"/>
      <c r="R2946" s="13" t="n"/>
    </row>
    <row r="2947">
      <c r="M2947" s="2" t="n"/>
      <c r="P2947" s="13" t="n"/>
      <c r="Q2947" s="16" t="n"/>
      <c r="R2947" s="13" t="n"/>
    </row>
    <row r="2948">
      <c r="M2948" s="2" t="n"/>
      <c r="P2948" s="13" t="n"/>
      <c r="Q2948" s="16" t="n"/>
      <c r="R2948" s="13" t="n"/>
    </row>
    <row r="2949">
      <c r="M2949" s="2" t="n"/>
      <c r="P2949" s="13" t="n"/>
      <c r="Q2949" s="16" t="n"/>
      <c r="R2949" s="13" t="n"/>
    </row>
    <row r="2950">
      <c r="M2950" s="2" t="n"/>
      <c r="P2950" s="13" t="n"/>
      <c r="Q2950" s="16" t="n"/>
      <c r="R2950" s="13" t="n"/>
    </row>
    <row r="2951">
      <c r="M2951" s="2" t="n"/>
      <c r="P2951" s="13" t="n"/>
      <c r="Q2951" s="16" t="n"/>
      <c r="R2951" s="13" t="n"/>
    </row>
    <row r="2952">
      <c r="M2952" s="2" t="n"/>
      <c r="P2952" s="13" t="n"/>
      <c r="Q2952" s="16" t="n"/>
      <c r="R2952" s="13" t="n"/>
    </row>
    <row r="2953">
      <c r="M2953" s="2" t="n"/>
      <c r="P2953" s="13" t="n"/>
      <c r="Q2953" s="16" t="n"/>
      <c r="R2953" s="13" t="n"/>
    </row>
    <row r="2954">
      <c r="M2954" s="2" t="n"/>
      <c r="P2954" s="13" t="n"/>
      <c r="Q2954" s="16" t="n"/>
      <c r="R2954" s="13" t="n"/>
    </row>
    <row r="2955">
      <c r="M2955" s="2" t="n"/>
      <c r="P2955" s="13" t="n"/>
      <c r="Q2955" s="16" t="n"/>
      <c r="R2955" s="13" t="n"/>
    </row>
    <row r="2956">
      <c r="M2956" s="2" t="n"/>
      <c r="P2956" s="13" t="n"/>
      <c r="Q2956" s="16" t="n"/>
      <c r="R2956" s="13" t="n"/>
    </row>
    <row r="2957">
      <c r="M2957" s="2" t="n"/>
      <c r="P2957" s="13" t="n"/>
      <c r="Q2957" s="16" t="n"/>
      <c r="R2957" s="13" t="n"/>
    </row>
    <row r="2958">
      <c r="M2958" s="2" t="n"/>
      <c r="P2958" s="13" t="n"/>
      <c r="Q2958" s="16" t="n"/>
      <c r="R2958" s="13" t="n"/>
    </row>
    <row r="2959">
      <c r="M2959" s="2" t="n"/>
      <c r="P2959" s="13" t="n"/>
      <c r="Q2959" s="16" t="n"/>
      <c r="R2959" s="13" t="n"/>
    </row>
    <row r="2960">
      <c r="M2960" s="2" t="n"/>
      <c r="P2960" s="13" t="n"/>
      <c r="Q2960" s="16" t="n"/>
      <c r="R2960" s="13" t="n"/>
    </row>
    <row r="2961">
      <c r="M2961" s="2" t="n"/>
      <c r="P2961" s="13" t="n"/>
      <c r="Q2961" s="16" t="n"/>
      <c r="R2961" s="13" t="n"/>
    </row>
    <row r="2962">
      <c r="M2962" s="2" t="n"/>
      <c r="P2962" s="13" t="n"/>
      <c r="Q2962" s="16" t="n"/>
      <c r="R2962" s="13" t="n"/>
    </row>
    <row r="2963">
      <c r="M2963" s="2" t="n"/>
      <c r="P2963" s="13" t="n"/>
      <c r="Q2963" s="16" t="n"/>
      <c r="R2963" s="13" t="n"/>
    </row>
    <row r="2964">
      <c r="M2964" s="2" t="n"/>
      <c r="P2964" s="13" t="n"/>
      <c r="Q2964" s="16" t="n"/>
      <c r="R2964" s="13" t="n"/>
    </row>
    <row r="2965">
      <c r="M2965" s="2" t="n"/>
      <c r="P2965" s="13" t="n"/>
      <c r="Q2965" s="16" t="n"/>
      <c r="R2965" s="13" t="n"/>
    </row>
    <row r="2966">
      <c r="M2966" s="2" t="n"/>
      <c r="P2966" s="13" t="n"/>
      <c r="Q2966" s="16" t="n"/>
      <c r="R2966" s="13" t="n"/>
    </row>
    <row r="2967">
      <c r="M2967" s="2" t="n"/>
      <c r="P2967" s="13" t="n"/>
      <c r="Q2967" s="16" t="n"/>
      <c r="R2967" s="13" t="n"/>
    </row>
    <row r="2968">
      <c r="M2968" s="2" t="n"/>
      <c r="P2968" s="13" t="n"/>
      <c r="Q2968" s="16" t="n"/>
      <c r="R2968" s="13" t="n"/>
    </row>
    <row r="2969">
      <c r="M2969" s="2" t="n"/>
      <c r="P2969" s="13" t="n"/>
      <c r="Q2969" s="16" t="n"/>
      <c r="R2969" s="13" t="n"/>
    </row>
    <row r="2970">
      <c r="M2970" s="2" t="n"/>
      <c r="P2970" s="13" t="n"/>
      <c r="Q2970" s="16" t="n"/>
      <c r="R2970" s="13" t="n"/>
    </row>
    <row r="2971">
      <c r="M2971" s="2" t="n"/>
      <c r="P2971" s="13" t="n"/>
      <c r="Q2971" s="16" t="n"/>
      <c r="R2971" s="13" t="n"/>
    </row>
    <row r="2972">
      <c r="M2972" s="2" t="n"/>
      <c r="P2972" s="13" t="n"/>
      <c r="Q2972" s="16" t="n"/>
      <c r="R2972" s="13" t="n"/>
    </row>
    <row r="2973">
      <c r="M2973" s="2" t="n"/>
      <c r="P2973" s="13" t="n"/>
      <c r="Q2973" s="16" t="n"/>
      <c r="R2973" s="13" t="n"/>
    </row>
    <row r="2974">
      <c r="M2974" s="2" t="n"/>
      <c r="P2974" s="13" t="n"/>
      <c r="Q2974" s="16" t="n"/>
      <c r="R2974" s="13" t="n"/>
    </row>
    <row r="2975">
      <c r="M2975" s="2" t="n"/>
      <c r="P2975" s="13" t="n"/>
      <c r="Q2975" s="16" t="n"/>
      <c r="R2975" s="13" t="n"/>
    </row>
    <row r="2976">
      <c r="M2976" s="2" t="n"/>
      <c r="P2976" s="13" t="n"/>
      <c r="Q2976" s="16" t="n"/>
      <c r="R2976" s="13" t="n"/>
    </row>
    <row r="2977">
      <c r="M2977" s="2" t="n"/>
      <c r="P2977" s="13" t="n"/>
      <c r="Q2977" s="16" t="n"/>
      <c r="R2977" s="13" t="n"/>
    </row>
    <row r="2978">
      <c r="M2978" s="2" t="n"/>
      <c r="P2978" s="13" t="n"/>
      <c r="Q2978" s="16" t="n"/>
      <c r="R2978" s="13" t="n"/>
    </row>
    <row r="2979">
      <c r="M2979" s="2" t="n"/>
      <c r="P2979" s="13" t="n"/>
      <c r="Q2979" s="16" t="n"/>
      <c r="R2979" s="13" t="n"/>
    </row>
    <row r="2980">
      <c r="M2980" s="2" t="n"/>
      <c r="P2980" s="13" t="n"/>
      <c r="Q2980" s="16" t="n"/>
      <c r="R2980" s="13" t="n"/>
    </row>
    <row r="2981">
      <c r="M2981" s="2" t="n"/>
      <c r="P2981" s="13" t="n"/>
      <c r="Q2981" s="16" t="n"/>
      <c r="R2981" s="13" t="n"/>
    </row>
    <row r="2982">
      <c r="M2982" s="2" t="n"/>
      <c r="P2982" s="13" t="n"/>
      <c r="Q2982" s="16" t="n"/>
      <c r="R2982" s="13" t="n"/>
    </row>
    <row r="2983">
      <c r="M2983" s="2" t="n"/>
      <c r="P2983" s="13" t="n"/>
      <c r="Q2983" s="16" t="n"/>
      <c r="R2983" s="13" t="n"/>
    </row>
    <row r="2984">
      <c r="M2984" s="2" t="n"/>
      <c r="P2984" s="13" t="n"/>
      <c r="Q2984" s="16" t="n"/>
      <c r="R2984" s="13" t="n"/>
    </row>
    <row r="2985">
      <c r="M2985" s="2" t="n"/>
      <c r="P2985" s="13" t="n"/>
      <c r="Q2985" s="16" t="n"/>
      <c r="R2985" s="13" t="n"/>
    </row>
    <row r="2986">
      <c r="M2986" s="2" t="n"/>
      <c r="P2986" s="13" t="n"/>
      <c r="Q2986" s="16" t="n"/>
      <c r="R2986" s="13" t="n"/>
    </row>
    <row r="2987">
      <c r="M2987" s="2" t="n"/>
      <c r="P2987" s="13" t="n"/>
      <c r="Q2987" s="16" t="n"/>
      <c r="R2987" s="13" t="n"/>
    </row>
    <row r="2988">
      <c r="M2988" s="2" t="n"/>
      <c r="P2988" s="13" t="n"/>
      <c r="Q2988" s="16" t="n"/>
      <c r="R2988" s="13" t="n"/>
    </row>
    <row r="2989">
      <c r="M2989" s="2" t="n"/>
      <c r="P2989" s="13" t="n"/>
      <c r="Q2989" s="16" t="n"/>
      <c r="R2989" s="13" t="n"/>
    </row>
    <row r="2990">
      <c r="M2990" s="2" t="n"/>
      <c r="P2990" s="13" t="n"/>
      <c r="Q2990" s="16" t="n"/>
      <c r="R2990" s="13" t="n"/>
    </row>
    <row r="2991">
      <c r="M2991" s="2" t="n"/>
      <c r="P2991" s="13" t="n"/>
      <c r="Q2991" s="16" t="n"/>
      <c r="R2991" s="13" t="n"/>
    </row>
    <row r="2992">
      <c r="M2992" s="2" t="n"/>
      <c r="P2992" s="13" t="n"/>
      <c r="Q2992" s="16" t="n"/>
      <c r="R2992" s="13" t="n"/>
    </row>
    <row r="2993">
      <c r="M2993" s="2" t="n"/>
      <c r="P2993" s="13" t="n"/>
      <c r="Q2993" s="16" t="n"/>
      <c r="R2993" s="13" t="n"/>
    </row>
    <row r="2994">
      <c r="M2994" s="2" t="n"/>
      <c r="P2994" s="13" t="n"/>
      <c r="Q2994" s="16" t="n"/>
      <c r="R2994" s="13" t="n"/>
    </row>
    <row r="2995">
      <c r="M2995" s="2" t="n"/>
      <c r="P2995" s="13" t="n"/>
      <c r="Q2995" s="16" t="n"/>
      <c r="R2995" s="13" t="n"/>
    </row>
    <row r="2996">
      <c r="M2996" s="2" t="n"/>
      <c r="P2996" s="13" t="n"/>
      <c r="Q2996" s="16" t="n"/>
      <c r="R2996" s="13" t="n"/>
    </row>
    <row r="2997">
      <c r="M2997" s="2" t="n"/>
      <c r="P2997" s="13" t="n"/>
      <c r="Q2997" s="16" t="n"/>
      <c r="R2997" s="13" t="n"/>
    </row>
    <row r="2998">
      <c r="M2998" s="2" t="n"/>
      <c r="P2998" s="13" t="n"/>
      <c r="Q2998" s="16" t="n"/>
      <c r="R2998" s="13" t="n"/>
    </row>
    <row r="2999">
      <c r="M2999" s="2" t="n"/>
      <c r="P2999" s="13" t="n"/>
      <c r="Q2999" s="16" t="n"/>
      <c r="R2999" s="13" t="n"/>
    </row>
    <row r="3000">
      <c r="M3000" s="2" t="n"/>
      <c r="P3000" s="13" t="n"/>
      <c r="Q3000" s="16" t="n"/>
      <c r="R3000" s="13" t="n"/>
    </row>
    <row r="3001">
      <c r="M3001" s="2" t="n"/>
      <c r="P3001" s="13" t="n"/>
      <c r="Q3001" s="16" t="n"/>
      <c r="R3001" s="13" t="n"/>
    </row>
    <row r="3002">
      <c r="M3002" s="2" t="n"/>
      <c r="P3002" s="13" t="n"/>
      <c r="Q3002" s="16" t="n"/>
      <c r="R3002" s="13" t="n"/>
    </row>
    <row r="3003">
      <c r="M3003" s="2" t="n"/>
      <c r="P3003" s="13" t="n"/>
      <c r="Q3003" s="16" t="n"/>
      <c r="R3003" s="13" t="n"/>
    </row>
    <row r="3004">
      <c r="M3004" s="2" t="n"/>
      <c r="P3004" s="13" t="n"/>
      <c r="Q3004" s="16" t="n"/>
      <c r="R3004" s="13" t="n"/>
    </row>
    <row r="3005">
      <c r="M3005" s="2" t="n"/>
      <c r="P3005" s="13" t="n"/>
      <c r="Q3005" s="16" t="n"/>
      <c r="R3005" s="13" t="n"/>
    </row>
    <row r="3006">
      <c r="M3006" s="2" t="n"/>
      <c r="P3006" s="13" t="n"/>
      <c r="Q3006" s="16" t="n"/>
      <c r="R3006" s="13" t="n"/>
    </row>
    <row r="3007">
      <c r="M3007" s="2" t="n"/>
      <c r="P3007" s="13" t="n"/>
      <c r="Q3007" s="16" t="n"/>
      <c r="R3007" s="13" t="n"/>
    </row>
    <row r="3008">
      <c r="M3008" s="2" t="n"/>
      <c r="P3008" s="13" t="n"/>
      <c r="Q3008" s="16" t="n"/>
      <c r="R3008" s="13" t="n"/>
    </row>
    <row r="3009">
      <c r="M3009" s="2" t="n"/>
      <c r="P3009" s="13" t="n"/>
      <c r="Q3009" s="16" t="n"/>
      <c r="R3009" s="13" t="n"/>
    </row>
    <row r="3010">
      <c r="M3010" s="2" t="n"/>
      <c r="P3010" s="13" t="n"/>
      <c r="Q3010" s="16" t="n"/>
      <c r="R3010" s="13" t="n"/>
    </row>
    <row r="3011">
      <c r="M3011" s="2" t="n"/>
      <c r="P3011" s="13" t="n"/>
      <c r="Q3011" s="16" t="n"/>
      <c r="R3011" s="13" t="n"/>
    </row>
    <row r="3012">
      <c r="M3012" s="2" t="n"/>
      <c r="P3012" s="13" t="n"/>
      <c r="Q3012" s="16" t="n"/>
      <c r="R3012" s="13" t="n"/>
    </row>
    <row r="3013">
      <c r="M3013" s="2" t="n"/>
      <c r="P3013" s="13" t="n"/>
      <c r="Q3013" s="16" t="n"/>
      <c r="R3013" s="13" t="n"/>
    </row>
    <row r="3014">
      <c r="M3014" s="2" t="n"/>
      <c r="P3014" s="13" t="n"/>
      <c r="Q3014" s="16" t="n"/>
      <c r="R3014" s="13" t="n"/>
    </row>
    <row r="3015">
      <c r="M3015" s="2" t="n"/>
      <c r="P3015" s="13" t="n"/>
      <c r="Q3015" s="16" t="n"/>
      <c r="R3015" s="13" t="n"/>
    </row>
    <row r="3016">
      <c r="M3016" s="2" t="n"/>
      <c r="P3016" s="13" t="n"/>
      <c r="Q3016" s="16" t="n"/>
      <c r="R3016" s="13" t="n"/>
    </row>
    <row r="3017">
      <c r="M3017" s="2" t="n"/>
      <c r="P3017" s="13" t="n"/>
      <c r="Q3017" s="16" t="n"/>
      <c r="R3017" s="13" t="n"/>
    </row>
    <row r="3018">
      <c r="M3018" s="2" t="n"/>
      <c r="P3018" s="13" t="n"/>
      <c r="Q3018" s="16" t="n"/>
      <c r="R3018" s="13" t="n"/>
    </row>
    <row r="3019">
      <c r="M3019" s="2" t="n"/>
      <c r="P3019" s="13" t="n"/>
      <c r="Q3019" s="16" t="n"/>
      <c r="R3019" s="13" t="n"/>
    </row>
    <row r="3020">
      <c r="M3020" s="2" t="n"/>
      <c r="P3020" s="13" t="n"/>
      <c r="Q3020" s="16" t="n"/>
      <c r="R3020" s="13" t="n"/>
    </row>
    <row r="3021">
      <c r="M3021" s="2" t="n"/>
      <c r="P3021" s="13" t="n"/>
      <c r="Q3021" s="16" t="n"/>
      <c r="R3021" s="13" t="n"/>
    </row>
    <row r="3022">
      <c r="M3022" s="2" t="n"/>
      <c r="P3022" s="13" t="n"/>
      <c r="Q3022" s="16" t="n"/>
      <c r="R3022" s="13" t="n"/>
    </row>
    <row r="3023">
      <c r="M3023" s="2" t="n"/>
      <c r="P3023" s="13" t="n"/>
      <c r="Q3023" s="16" t="n"/>
      <c r="R3023" s="13" t="n"/>
    </row>
    <row r="3024">
      <c r="M3024" s="2" t="n"/>
      <c r="P3024" s="13" t="n"/>
      <c r="Q3024" s="16" t="n"/>
      <c r="R3024" s="13" t="n"/>
    </row>
    <row r="3025">
      <c r="M3025" s="2" t="n"/>
      <c r="P3025" s="13" t="n"/>
      <c r="Q3025" s="16" t="n"/>
      <c r="R3025" s="13" t="n"/>
    </row>
    <row r="3026">
      <c r="M3026" s="2" t="n"/>
      <c r="P3026" s="13" t="n"/>
      <c r="Q3026" s="16" t="n"/>
      <c r="R3026" s="13" t="n"/>
    </row>
    <row r="3027">
      <c r="M3027" s="2" t="n"/>
      <c r="P3027" s="13" t="n"/>
      <c r="Q3027" s="16" t="n"/>
      <c r="R3027" s="13" t="n"/>
    </row>
    <row r="3028">
      <c r="M3028" s="2" t="n"/>
      <c r="P3028" s="13" t="n"/>
      <c r="Q3028" s="16" t="n"/>
      <c r="R3028" s="13" t="n"/>
    </row>
    <row r="3029">
      <c r="M3029" s="2" t="n"/>
      <c r="P3029" s="13" t="n"/>
      <c r="Q3029" s="16" t="n"/>
      <c r="R3029" s="13" t="n"/>
    </row>
    <row r="3030">
      <c r="M3030" s="2" t="n"/>
      <c r="P3030" s="13" t="n"/>
      <c r="Q3030" s="16" t="n"/>
      <c r="R3030" s="13" t="n"/>
    </row>
    <row r="3031">
      <c r="M3031" s="2" t="n"/>
      <c r="P3031" s="13" t="n"/>
      <c r="Q3031" s="16" t="n"/>
      <c r="R3031" s="13" t="n"/>
    </row>
    <row r="3032">
      <c r="M3032" s="2" t="n"/>
      <c r="P3032" s="13" t="n"/>
      <c r="Q3032" s="16" t="n"/>
      <c r="R3032" s="13" t="n"/>
    </row>
    <row r="3033">
      <c r="M3033" s="2" t="n"/>
      <c r="P3033" s="13" t="n"/>
      <c r="Q3033" s="16" t="n"/>
      <c r="R3033" s="13" t="n"/>
    </row>
    <row r="3034">
      <c r="M3034" s="2" t="n"/>
      <c r="P3034" s="13" t="n"/>
      <c r="Q3034" s="16" t="n"/>
      <c r="R3034" s="13" t="n"/>
    </row>
    <row r="3035">
      <c r="M3035" s="2" t="n"/>
      <c r="P3035" s="13" t="n"/>
      <c r="Q3035" s="16" t="n"/>
      <c r="R3035" s="13" t="n"/>
    </row>
    <row r="3036">
      <c r="M3036" s="2" t="n"/>
      <c r="P3036" s="13" t="n"/>
      <c r="Q3036" s="16" t="n"/>
      <c r="R3036" s="13" t="n"/>
    </row>
    <row r="3037">
      <c r="M3037" s="2" t="n"/>
      <c r="P3037" s="13" t="n"/>
      <c r="Q3037" s="16" t="n"/>
      <c r="R3037" s="13" t="n"/>
    </row>
    <row r="3038">
      <c r="M3038" s="2" t="n"/>
      <c r="P3038" s="13" t="n"/>
      <c r="Q3038" s="16" t="n"/>
      <c r="R3038" s="13" t="n"/>
    </row>
    <row r="3039">
      <c r="M3039" s="2" t="n"/>
      <c r="P3039" s="13" t="n"/>
      <c r="Q3039" s="16" t="n"/>
      <c r="R3039" s="13" t="n"/>
    </row>
    <row r="3040">
      <c r="M3040" s="2" t="n"/>
      <c r="P3040" s="13" t="n"/>
      <c r="Q3040" s="16" t="n"/>
      <c r="R3040" s="13" t="n"/>
    </row>
    <row r="3041">
      <c r="M3041" s="2" t="n"/>
      <c r="P3041" s="13" t="n"/>
      <c r="Q3041" s="16" t="n"/>
      <c r="R3041" s="13" t="n"/>
    </row>
    <row r="3042">
      <c r="M3042" s="2" t="n"/>
      <c r="P3042" s="13" t="n"/>
      <c r="Q3042" s="16" t="n"/>
      <c r="R3042" s="13" t="n"/>
    </row>
    <row r="3043">
      <c r="M3043" s="2" t="n"/>
      <c r="P3043" s="13" t="n"/>
      <c r="Q3043" s="16" t="n"/>
      <c r="R3043" s="13" t="n"/>
    </row>
    <row r="3044">
      <c r="M3044" s="2" t="n"/>
      <c r="P3044" s="13" t="n"/>
      <c r="Q3044" s="16" t="n"/>
      <c r="R3044" s="13" t="n"/>
    </row>
    <row r="3045">
      <c r="M3045" s="2" t="n"/>
      <c r="P3045" s="13" t="n"/>
      <c r="Q3045" s="16" t="n"/>
      <c r="R3045" s="13" t="n"/>
    </row>
    <row r="3046">
      <c r="M3046" s="2" t="n"/>
      <c r="P3046" s="13" t="n"/>
      <c r="Q3046" s="16" t="n"/>
      <c r="R3046" s="13" t="n"/>
    </row>
    <row r="3047">
      <c r="M3047" s="2" t="n"/>
      <c r="P3047" s="13" t="n"/>
      <c r="Q3047" s="16" t="n"/>
      <c r="R3047" s="13" t="n"/>
    </row>
    <row r="3048">
      <c r="M3048" s="2" t="n"/>
      <c r="P3048" s="13" t="n"/>
      <c r="Q3048" s="16" t="n"/>
      <c r="R3048" s="13" t="n"/>
    </row>
    <row r="3049">
      <c r="M3049" s="2" t="n"/>
      <c r="P3049" s="13" t="n"/>
      <c r="Q3049" s="16" t="n"/>
      <c r="R3049" s="13" t="n"/>
    </row>
    <row r="3050">
      <c r="M3050" s="2" t="n"/>
      <c r="P3050" s="13" t="n"/>
      <c r="Q3050" s="16" t="n"/>
      <c r="R3050" s="13" t="n"/>
    </row>
    <row r="3051">
      <c r="M3051" s="2" t="n"/>
      <c r="P3051" s="13" t="n"/>
      <c r="Q3051" s="16" t="n"/>
      <c r="R3051" s="13" t="n"/>
    </row>
    <row r="3052">
      <c r="M3052" s="2" t="n"/>
      <c r="P3052" s="13" t="n"/>
      <c r="Q3052" s="16" t="n"/>
      <c r="R3052" s="13" t="n"/>
    </row>
    <row r="3053">
      <c r="M3053" s="2" t="n"/>
      <c r="P3053" s="13" t="n"/>
      <c r="Q3053" s="16" t="n"/>
      <c r="R3053" s="13" t="n"/>
    </row>
    <row r="3054">
      <c r="M3054" s="2" t="n"/>
      <c r="P3054" s="13" t="n"/>
      <c r="Q3054" s="16" t="n"/>
      <c r="R3054" s="13" t="n"/>
    </row>
    <row r="3055">
      <c r="M3055" s="2" t="n"/>
      <c r="P3055" s="13" t="n"/>
      <c r="Q3055" s="16" t="n"/>
      <c r="R3055" s="13" t="n"/>
    </row>
    <row r="3056">
      <c r="M3056" s="2" t="n"/>
      <c r="P3056" s="13" t="n"/>
      <c r="Q3056" s="16" t="n"/>
      <c r="R3056" s="13" t="n"/>
    </row>
    <row r="3057">
      <c r="M3057" s="2" t="n"/>
      <c r="P3057" s="13" t="n"/>
      <c r="Q3057" s="16" t="n"/>
      <c r="R3057" s="13" t="n"/>
    </row>
    <row r="3058">
      <c r="M3058" s="2" t="n"/>
      <c r="P3058" s="13" t="n"/>
      <c r="Q3058" s="16" t="n"/>
      <c r="R3058" s="13" t="n"/>
    </row>
    <row r="3059">
      <c r="M3059" s="2" t="n"/>
      <c r="P3059" s="13" t="n"/>
      <c r="Q3059" s="16" t="n"/>
      <c r="R3059" s="13" t="n"/>
    </row>
    <row r="3060">
      <c r="M3060" s="2" t="n"/>
      <c r="P3060" s="13" t="n"/>
      <c r="Q3060" s="16" t="n"/>
      <c r="R3060" s="13" t="n"/>
    </row>
    <row r="3061">
      <c r="M3061" s="2" t="n"/>
      <c r="P3061" s="13" t="n"/>
      <c r="Q3061" s="16" t="n"/>
      <c r="R3061" s="13" t="n"/>
    </row>
    <row r="3062">
      <c r="M3062" s="2" t="n"/>
      <c r="P3062" s="13" t="n"/>
      <c r="Q3062" s="16" t="n"/>
      <c r="R3062" s="13" t="n"/>
    </row>
    <row r="3063">
      <c r="M3063" s="2" t="n"/>
      <c r="P3063" s="13" t="n"/>
      <c r="Q3063" s="16" t="n"/>
      <c r="R3063" s="13" t="n"/>
    </row>
    <row r="3064">
      <c r="M3064" s="2" t="n"/>
      <c r="P3064" s="13" t="n"/>
      <c r="Q3064" s="16" t="n"/>
      <c r="R3064" s="13" t="n"/>
    </row>
    <row r="3065">
      <c r="M3065" s="2" t="n"/>
      <c r="P3065" s="13" t="n"/>
      <c r="Q3065" s="16" t="n"/>
      <c r="R3065" s="13" t="n"/>
    </row>
    <row r="3066">
      <c r="M3066" s="2" t="n"/>
      <c r="P3066" s="13" t="n"/>
      <c r="Q3066" s="16" t="n"/>
      <c r="R3066" s="13" t="n"/>
    </row>
    <row r="3067">
      <c r="M3067" s="2" t="n"/>
      <c r="P3067" s="13" t="n"/>
      <c r="Q3067" s="16" t="n"/>
      <c r="R3067" s="13" t="n"/>
    </row>
    <row r="3068">
      <c r="M3068" s="2" t="n"/>
      <c r="P3068" s="13" t="n"/>
      <c r="Q3068" s="16" t="n"/>
      <c r="R3068" s="13" t="n"/>
    </row>
    <row r="3069">
      <c r="M3069" s="2" t="n"/>
      <c r="P3069" s="13" t="n"/>
      <c r="Q3069" s="16" t="n"/>
      <c r="R3069" s="13" t="n"/>
    </row>
    <row r="3070">
      <c r="M3070" s="2" t="n"/>
      <c r="P3070" s="13" t="n"/>
      <c r="Q3070" s="16" t="n"/>
      <c r="R3070" s="13" t="n"/>
    </row>
    <row r="3071">
      <c r="M3071" s="2" t="n"/>
      <c r="P3071" s="13" t="n"/>
      <c r="Q3071" s="16" t="n"/>
      <c r="R3071" s="13" t="n"/>
    </row>
    <row r="3072">
      <c r="M3072" s="2" t="n"/>
      <c r="P3072" s="13" t="n"/>
      <c r="Q3072" s="16" t="n"/>
      <c r="R3072" s="13" t="n"/>
    </row>
    <row r="3073">
      <c r="M3073" s="2" t="n"/>
      <c r="P3073" s="13" t="n"/>
      <c r="Q3073" s="16" t="n"/>
      <c r="R3073" s="13" t="n"/>
    </row>
    <row r="3074">
      <c r="M3074" s="2" t="n"/>
      <c r="P3074" s="13" t="n"/>
      <c r="Q3074" s="16" t="n"/>
      <c r="R3074" s="13" t="n"/>
    </row>
    <row r="3075">
      <c r="M3075" s="2" t="n"/>
      <c r="P3075" s="13" t="n"/>
      <c r="Q3075" s="16" t="n"/>
      <c r="R3075" s="13" t="n"/>
    </row>
    <row r="3076">
      <c r="M3076" s="2" t="n"/>
      <c r="P3076" s="13" t="n"/>
      <c r="Q3076" s="16" t="n"/>
      <c r="R3076" s="13" t="n"/>
    </row>
    <row r="3077">
      <c r="M3077" s="2" t="n"/>
      <c r="P3077" s="13" t="n"/>
      <c r="Q3077" s="16" t="n"/>
      <c r="R3077" s="13" t="n"/>
    </row>
    <row r="3078">
      <c r="M3078" s="2" t="n"/>
      <c r="P3078" s="13" t="n"/>
      <c r="Q3078" s="16" t="n"/>
      <c r="R3078" s="13" t="n"/>
    </row>
    <row r="3079">
      <c r="M3079" s="2" t="n"/>
      <c r="P3079" s="13" t="n"/>
      <c r="Q3079" s="16" t="n"/>
      <c r="R3079" s="13" t="n"/>
    </row>
    <row r="3080">
      <c r="M3080" s="2" t="n"/>
      <c r="P3080" s="13" t="n"/>
      <c r="Q3080" s="16" t="n"/>
      <c r="R3080" s="13" t="n"/>
    </row>
    <row r="3081">
      <c r="M3081" s="2" t="n"/>
      <c r="P3081" s="13" t="n"/>
      <c r="Q3081" s="16" t="n"/>
      <c r="R3081" s="13" t="n"/>
    </row>
    <row r="3082">
      <c r="M3082" s="2" t="n"/>
      <c r="P3082" s="13" t="n"/>
      <c r="Q3082" s="16" t="n"/>
      <c r="R3082" s="13" t="n"/>
    </row>
    <row r="3083">
      <c r="M3083" s="2" t="n"/>
      <c r="P3083" s="13" t="n"/>
      <c r="Q3083" s="16" t="n"/>
      <c r="R3083" s="13" t="n"/>
    </row>
    <row r="3084">
      <c r="M3084" s="2" t="n"/>
      <c r="P3084" s="13" t="n"/>
      <c r="Q3084" s="16" t="n"/>
      <c r="R3084" s="13" t="n"/>
    </row>
    <row r="3085">
      <c r="M3085" s="2" t="n"/>
      <c r="P3085" s="13" t="n"/>
      <c r="Q3085" s="16" t="n"/>
      <c r="R3085" s="13" t="n"/>
    </row>
    <row r="3086">
      <c r="M3086" s="2" t="n"/>
      <c r="P3086" s="13" t="n"/>
      <c r="Q3086" s="16" t="n"/>
      <c r="R3086" s="13" t="n"/>
    </row>
    <row r="3087">
      <c r="M3087" s="2" t="n"/>
      <c r="P3087" s="13" t="n"/>
      <c r="Q3087" s="16" t="n"/>
      <c r="R3087" s="13" t="n"/>
    </row>
    <row r="3088">
      <c r="M3088" s="2" t="n"/>
      <c r="P3088" s="13" t="n"/>
      <c r="Q3088" s="16" t="n"/>
      <c r="R3088" s="13" t="n"/>
    </row>
    <row r="3089">
      <c r="M3089" s="2" t="n"/>
      <c r="P3089" s="13" t="n"/>
      <c r="Q3089" s="16" t="n"/>
      <c r="R3089" s="13" t="n"/>
    </row>
    <row r="3090">
      <c r="M3090" s="2" t="n"/>
      <c r="P3090" s="13" t="n"/>
      <c r="Q3090" s="16" t="n"/>
      <c r="R3090" s="13" t="n"/>
    </row>
    <row r="3091">
      <c r="M3091" s="2" t="n"/>
      <c r="P3091" s="13" t="n"/>
      <c r="Q3091" s="16" t="n"/>
      <c r="R3091" s="13" t="n"/>
    </row>
    <row r="3092">
      <c r="M3092" s="2" t="n"/>
      <c r="P3092" s="13" t="n"/>
      <c r="Q3092" s="16" t="n"/>
      <c r="R3092" s="13" t="n"/>
    </row>
    <row r="3093">
      <c r="M3093" s="2" t="n"/>
      <c r="P3093" s="13" t="n"/>
      <c r="Q3093" s="16" t="n"/>
      <c r="R3093" s="13" t="n"/>
    </row>
    <row r="3094">
      <c r="M3094" s="2" t="n"/>
      <c r="P3094" s="13" t="n"/>
      <c r="Q3094" s="16" t="n"/>
      <c r="R3094" s="13" t="n"/>
    </row>
    <row r="3095">
      <c r="M3095" s="2" t="n"/>
      <c r="P3095" s="13" t="n"/>
      <c r="Q3095" s="16" t="n"/>
      <c r="R3095" s="13" t="n"/>
    </row>
    <row r="3096">
      <c r="M3096" s="2" t="n"/>
      <c r="P3096" s="13" t="n"/>
      <c r="Q3096" s="16" t="n"/>
      <c r="R3096" s="13" t="n"/>
    </row>
    <row r="3097">
      <c r="M3097" s="2" t="n"/>
      <c r="P3097" s="13" t="n"/>
      <c r="Q3097" s="16" t="n"/>
      <c r="R3097" s="13" t="n"/>
    </row>
    <row r="3098">
      <c r="M3098" s="2" t="n"/>
      <c r="P3098" s="13" t="n"/>
      <c r="Q3098" s="16" t="n"/>
      <c r="R3098" s="13" t="n"/>
    </row>
    <row r="3099">
      <c r="M3099" s="2" t="n"/>
      <c r="P3099" s="13" t="n"/>
      <c r="Q3099" s="16" t="n"/>
      <c r="R3099" s="13" t="n"/>
    </row>
    <row r="3100">
      <c r="M3100" s="2" t="n"/>
      <c r="P3100" s="13" t="n"/>
      <c r="Q3100" s="16" t="n"/>
      <c r="R3100" s="13" t="n"/>
    </row>
    <row r="3101">
      <c r="M3101" s="2" t="n"/>
      <c r="P3101" s="13" t="n"/>
      <c r="Q3101" s="16" t="n"/>
      <c r="R3101" s="13" t="n"/>
    </row>
    <row r="3102">
      <c r="M3102" s="2" t="n"/>
      <c r="P3102" s="13" t="n"/>
      <c r="Q3102" s="16" t="n"/>
      <c r="R3102" s="13" t="n"/>
    </row>
    <row r="3103">
      <c r="M3103" s="2" t="n"/>
      <c r="P3103" s="13" t="n"/>
      <c r="Q3103" s="16" t="n"/>
      <c r="R3103" s="13" t="n"/>
    </row>
    <row r="3104">
      <c r="M3104" s="2" t="n"/>
      <c r="P3104" s="13" t="n"/>
      <c r="Q3104" s="16" t="n"/>
      <c r="R3104" s="13" t="n"/>
    </row>
    <row r="3105">
      <c r="M3105" s="2" t="n"/>
      <c r="P3105" s="13" t="n"/>
      <c r="Q3105" s="16" t="n"/>
      <c r="R3105" s="13" t="n"/>
    </row>
    <row r="3106">
      <c r="M3106" s="2" t="n"/>
      <c r="P3106" s="13" t="n"/>
      <c r="Q3106" s="16" t="n"/>
      <c r="R3106" s="13" t="n"/>
    </row>
    <row r="3107">
      <c r="M3107" s="2" t="n"/>
      <c r="P3107" s="13" t="n"/>
      <c r="Q3107" s="16" t="n"/>
      <c r="R3107" s="13" t="n"/>
    </row>
    <row r="3108">
      <c r="M3108" s="2" t="n"/>
      <c r="P3108" s="13" t="n"/>
      <c r="Q3108" s="16" t="n"/>
      <c r="R3108" s="13" t="n"/>
    </row>
    <row r="3109">
      <c r="M3109" s="2" t="n"/>
      <c r="P3109" s="13" t="n"/>
      <c r="Q3109" s="16" t="n"/>
      <c r="R3109" s="13" t="n"/>
    </row>
    <row r="3110">
      <c r="M3110" s="2" t="n"/>
      <c r="P3110" s="13" t="n"/>
      <c r="Q3110" s="16" t="n"/>
      <c r="R3110" s="13" t="n"/>
    </row>
    <row r="3111">
      <c r="M3111" s="2" t="n"/>
      <c r="P3111" s="13" t="n"/>
      <c r="Q3111" s="16" t="n"/>
      <c r="R3111" s="13" t="n"/>
    </row>
    <row r="3112">
      <c r="M3112" s="2" t="n"/>
      <c r="P3112" s="13" t="n"/>
      <c r="Q3112" s="16" t="n"/>
      <c r="R3112" s="13" t="n"/>
    </row>
    <row r="3113">
      <c r="M3113" s="2" t="n"/>
      <c r="P3113" s="13" t="n"/>
      <c r="Q3113" s="16" t="n"/>
      <c r="R3113" s="13" t="n"/>
    </row>
    <row r="3114">
      <c r="M3114" s="2" t="n"/>
      <c r="P3114" s="13" t="n"/>
      <c r="Q3114" s="16" t="n"/>
      <c r="R3114" s="13" t="n"/>
    </row>
    <row r="3115">
      <c r="M3115" s="2" t="n"/>
      <c r="P3115" s="13" t="n"/>
      <c r="Q3115" s="16" t="n"/>
      <c r="R3115" s="13" t="n"/>
    </row>
    <row r="3116">
      <c r="M3116" s="2" t="n"/>
      <c r="P3116" s="13" t="n"/>
      <c r="Q3116" s="16" t="n"/>
      <c r="R3116" s="13" t="n"/>
    </row>
    <row r="3117">
      <c r="M3117" s="2" t="n"/>
      <c r="P3117" s="13" t="n"/>
      <c r="Q3117" s="16" t="n"/>
      <c r="R3117" s="13" t="n"/>
    </row>
    <row r="3118">
      <c r="M3118" s="2" t="n"/>
      <c r="P3118" s="13" t="n"/>
      <c r="Q3118" s="16" t="n"/>
      <c r="R3118" s="13" t="n"/>
    </row>
    <row r="3119">
      <c r="M3119" s="2" t="n"/>
      <c r="P3119" s="13" t="n"/>
      <c r="Q3119" s="16" t="n"/>
      <c r="R3119" s="13" t="n"/>
    </row>
    <row r="3120">
      <c r="M3120" s="2" t="n"/>
      <c r="P3120" s="13" t="n"/>
      <c r="Q3120" s="16" t="n"/>
      <c r="R3120" s="13" t="n"/>
    </row>
    <row r="3121">
      <c r="M3121" s="2" t="n"/>
      <c r="P3121" s="13" t="n"/>
      <c r="Q3121" s="16" t="n"/>
      <c r="R3121" s="13" t="n"/>
    </row>
    <row r="3122">
      <c r="M3122" s="2" t="n"/>
      <c r="P3122" s="13" t="n"/>
      <c r="Q3122" s="16" t="n"/>
      <c r="R3122" s="13" t="n"/>
    </row>
    <row r="3123">
      <c r="M3123" s="2" t="n"/>
      <c r="P3123" s="13" t="n"/>
      <c r="Q3123" s="16" t="n"/>
      <c r="R3123" s="13" t="n"/>
    </row>
    <row r="3124">
      <c r="M3124" s="2" t="n"/>
      <c r="P3124" s="13" t="n"/>
      <c r="Q3124" s="16" t="n"/>
      <c r="R3124" s="13" t="n"/>
    </row>
    <row r="3125">
      <c r="M3125" s="2" t="n"/>
      <c r="P3125" s="13" t="n"/>
      <c r="Q3125" s="16" t="n"/>
      <c r="R3125" s="13" t="n"/>
    </row>
    <row r="3126">
      <c r="M3126" s="2" t="n"/>
      <c r="P3126" s="13" t="n"/>
      <c r="Q3126" s="16" t="n"/>
      <c r="R3126" s="13" t="n"/>
    </row>
    <row r="3127">
      <c r="M3127" s="2" t="n"/>
      <c r="P3127" s="13" t="n"/>
      <c r="Q3127" s="16" t="n"/>
      <c r="R3127" s="13" t="n"/>
    </row>
    <row r="3128">
      <c r="M3128" s="2" t="n"/>
      <c r="P3128" s="13" t="n"/>
      <c r="Q3128" s="16" t="n"/>
      <c r="R3128" s="13" t="n"/>
    </row>
    <row r="3129">
      <c r="M3129" s="2" t="n"/>
      <c r="P3129" s="13" t="n"/>
      <c r="Q3129" s="16" t="n"/>
      <c r="R3129" s="13" t="n"/>
    </row>
    <row r="3130">
      <c r="M3130" s="2" t="n"/>
      <c r="P3130" s="13" t="n"/>
      <c r="Q3130" s="16" t="n"/>
      <c r="R3130" s="13" t="n"/>
    </row>
    <row r="3131">
      <c r="M3131" s="2" t="n"/>
      <c r="P3131" s="13" t="n"/>
      <c r="Q3131" s="16" t="n"/>
      <c r="R3131" s="13" t="n"/>
    </row>
    <row r="3132">
      <c r="M3132" s="2" t="n"/>
      <c r="P3132" s="13" t="n"/>
      <c r="Q3132" s="16" t="n"/>
      <c r="R3132" s="13" t="n"/>
    </row>
    <row r="3133">
      <c r="M3133" s="2" t="n"/>
      <c r="P3133" s="13" t="n"/>
      <c r="Q3133" s="16" t="n"/>
      <c r="R3133" s="13" t="n"/>
    </row>
    <row r="3134">
      <c r="M3134" s="2" t="n"/>
      <c r="P3134" s="13" t="n"/>
      <c r="Q3134" s="16" t="n"/>
      <c r="R3134" s="13" t="n"/>
    </row>
    <row r="3135">
      <c r="M3135" s="2" t="n"/>
      <c r="P3135" s="13" t="n"/>
      <c r="Q3135" s="16" t="n"/>
      <c r="R3135" s="13" t="n"/>
    </row>
    <row r="3136">
      <c r="M3136" s="2" t="n"/>
      <c r="P3136" s="13" t="n"/>
      <c r="Q3136" s="16" t="n"/>
      <c r="R3136" s="13" t="n"/>
    </row>
    <row r="3137">
      <c r="M3137" s="2" t="n"/>
      <c r="P3137" s="13" t="n"/>
      <c r="Q3137" s="16" t="n"/>
      <c r="R3137" s="13" t="n"/>
    </row>
    <row r="3138">
      <c r="M3138" s="2" t="n"/>
      <c r="P3138" s="13" t="n"/>
      <c r="Q3138" s="16" t="n"/>
      <c r="R3138" s="13" t="n"/>
    </row>
    <row r="3139">
      <c r="M3139" s="2" t="n"/>
      <c r="P3139" s="13" t="n"/>
      <c r="Q3139" s="16" t="n"/>
      <c r="R3139" s="13" t="n"/>
    </row>
    <row r="3140">
      <c r="M3140" s="2" t="n"/>
      <c r="P3140" s="13" t="n"/>
      <c r="Q3140" s="16" t="n"/>
      <c r="R3140" s="13" t="n"/>
    </row>
    <row r="3141">
      <c r="M3141" s="2" t="n"/>
      <c r="P3141" s="13" t="n"/>
      <c r="Q3141" s="16" t="n"/>
      <c r="R3141" s="13" t="n"/>
    </row>
    <row r="3142">
      <c r="M3142" s="2" t="n"/>
      <c r="P3142" s="13" t="n"/>
      <c r="Q3142" s="16" t="n"/>
      <c r="R3142" s="13" t="n"/>
    </row>
    <row r="3143">
      <c r="M3143" s="2" t="n"/>
      <c r="P3143" s="13" t="n"/>
      <c r="Q3143" s="16" t="n"/>
      <c r="R3143" s="13" t="n"/>
    </row>
    <row r="3144">
      <c r="M3144" s="2" t="n"/>
      <c r="P3144" s="13" t="n"/>
      <c r="Q3144" s="16" t="n"/>
      <c r="R3144" s="13" t="n"/>
    </row>
    <row r="3145">
      <c r="M3145" s="2" t="n"/>
      <c r="P3145" s="13" t="n"/>
      <c r="Q3145" s="16" t="n"/>
      <c r="R3145" s="13" t="n"/>
    </row>
    <row r="3146">
      <c r="M3146" s="2" t="n"/>
      <c r="P3146" s="13" t="n"/>
      <c r="Q3146" s="16" t="n"/>
      <c r="R3146" s="13" t="n"/>
    </row>
    <row r="3147">
      <c r="M3147" s="2" t="n"/>
      <c r="P3147" s="13" t="n"/>
      <c r="Q3147" s="16" t="n"/>
      <c r="R3147" s="13" t="n"/>
    </row>
    <row r="3148">
      <c r="M3148" s="2" t="n"/>
      <c r="P3148" s="13" t="n"/>
      <c r="Q3148" s="16" t="n"/>
      <c r="R3148" s="13" t="n"/>
    </row>
    <row r="3149">
      <c r="M3149" s="2" t="n"/>
      <c r="P3149" s="13" t="n"/>
      <c r="Q3149" s="16" t="n"/>
      <c r="R3149" s="13" t="n"/>
    </row>
    <row r="3150">
      <c r="M3150" s="2" t="n"/>
      <c r="P3150" s="13" t="n"/>
      <c r="Q3150" s="16" t="n"/>
      <c r="R3150" s="13" t="n"/>
    </row>
    <row r="3151">
      <c r="M3151" s="2" t="n"/>
      <c r="P3151" s="13" t="n"/>
      <c r="Q3151" s="16" t="n"/>
      <c r="R3151" s="13" t="n"/>
    </row>
    <row r="3152">
      <c r="M3152" s="2" t="n"/>
      <c r="P3152" s="13" t="n"/>
      <c r="Q3152" s="16" t="n"/>
      <c r="R3152" s="13" t="n"/>
    </row>
    <row r="3153">
      <c r="M3153" s="2" t="n"/>
      <c r="P3153" s="13" t="n"/>
      <c r="Q3153" s="16" t="n"/>
      <c r="R3153" s="13" t="n"/>
    </row>
    <row r="3154">
      <c r="M3154" s="2" t="n"/>
      <c r="P3154" s="13" t="n"/>
      <c r="Q3154" s="16" t="n"/>
      <c r="R3154" s="13" t="n"/>
    </row>
    <row r="3155">
      <c r="M3155" s="2" t="n"/>
      <c r="P3155" s="13" t="n"/>
      <c r="Q3155" s="16" t="n"/>
      <c r="R3155" s="13" t="n"/>
    </row>
    <row r="3156">
      <c r="M3156" s="2" t="n"/>
      <c r="P3156" s="13" t="n"/>
      <c r="Q3156" s="16" t="n"/>
      <c r="R3156" s="13" t="n"/>
    </row>
    <row r="3157">
      <c r="M3157" s="2" t="n"/>
      <c r="P3157" s="13" t="n"/>
      <c r="Q3157" s="16" t="n"/>
      <c r="R3157" s="13" t="n"/>
    </row>
    <row r="3158">
      <c r="M3158" s="2" t="n"/>
      <c r="P3158" s="13" t="n"/>
      <c r="Q3158" s="16" t="n"/>
      <c r="R3158" s="13" t="n"/>
    </row>
    <row r="3159">
      <c r="M3159" s="2" t="n"/>
      <c r="P3159" s="13" t="n"/>
      <c r="Q3159" s="16" t="n"/>
      <c r="R3159" s="13" t="n"/>
    </row>
    <row r="3160">
      <c r="M3160" s="2" t="n"/>
      <c r="P3160" s="13" t="n"/>
      <c r="Q3160" s="16" t="n"/>
      <c r="R3160" s="13" t="n"/>
    </row>
    <row r="3161">
      <c r="M3161" s="2" t="n"/>
      <c r="P3161" s="13" t="n"/>
      <c r="Q3161" s="16" t="n"/>
      <c r="R3161" s="13" t="n"/>
    </row>
    <row r="3162">
      <c r="M3162" s="2" t="n"/>
      <c r="P3162" s="13" t="n"/>
      <c r="Q3162" s="16" t="n"/>
      <c r="R3162" s="13" t="n"/>
    </row>
    <row r="3163">
      <c r="M3163" s="2" t="n"/>
      <c r="P3163" s="13" t="n"/>
      <c r="Q3163" s="16" t="n"/>
      <c r="R3163" s="13" t="n"/>
    </row>
    <row r="3164">
      <c r="M3164" s="2" t="n"/>
      <c r="P3164" s="13" t="n"/>
      <c r="Q3164" s="16" t="n"/>
      <c r="R3164" s="13" t="n"/>
    </row>
    <row r="3165">
      <c r="M3165" s="2" t="n"/>
      <c r="P3165" s="13" t="n"/>
      <c r="Q3165" s="16" t="n"/>
      <c r="R3165" s="13" t="n"/>
    </row>
    <row r="3166">
      <c r="M3166" s="2" t="n"/>
      <c r="P3166" s="13" t="n"/>
      <c r="Q3166" s="16" t="n"/>
      <c r="R3166" s="13" t="n"/>
    </row>
    <row r="3167">
      <c r="M3167" s="2" t="n"/>
      <c r="P3167" s="13" t="n"/>
      <c r="Q3167" s="16" t="n"/>
      <c r="R3167" s="13" t="n"/>
    </row>
    <row r="3168">
      <c r="M3168" s="2" t="n"/>
      <c r="P3168" s="13" t="n"/>
      <c r="Q3168" s="16" t="n"/>
      <c r="R3168" s="13" t="n"/>
    </row>
    <row r="3169">
      <c r="M3169" s="2" t="n"/>
      <c r="P3169" s="13" t="n"/>
      <c r="Q3169" s="16" t="n"/>
      <c r="R3169" s="13" t="n"/>
    </row>
    <row r="3170">
      <c r="M3170" s="2" t="n"/>
      <c r="P3170" s="13" t="n"/>
      <c r="Q3170" s="16" t="n"/>
      <c r="R3170" s="13" t="n"/>
    </row>
    <row r="3171">
      <c r="M3171" s="2" t="n"/>
      <c r="P3171" s="13" t="n"/>
      <c r="Q3171" s="16" t="n"/>
      <c r="R3171" s="13" t="n"/>
    </row>
    <row r="3172">
      <c r="M3172" s="2" t="n"/>
      <c r="P3172" s="13" t="n"/>
      <c r="Q3172" s="16" t="n"/>
      <c r="R3172" s="13" t="n"/>
    </row>
    <row r="3173">
      <c r="M3173" s="2" t="n"/>
      <c r="P3173" s="13" t="n"/>
      <c r="Q3173" s="16" t="n"/>
      <c r="R3173" s="13" t="n"/>
    </row>
    <row r="3174">
      <c r="M3174" s="2" t="n"/>
      <c r="P3174" s="13" t="n"/>
      <c r="Q3174" s="16" t="n"/>
      <c r="R3174" s="13" t="n"/>
    </row>
    <row r="3175">
      <c r="M3175" s="2" t="n"/>
      <c r="P3175" s="13" t="n"/>
      <c r="Q3175" s="16" t="n"/>
      <c r="R3175" s="13" t="n"/>
    </row>
    <row r="3176">
      <c r="M3176" s="2" t="n"/>
      <c r="P3176" s="13" t="n"/>
      <c r="Q3176" s="16" t="n"/>
      <c r="R3176" s="13" t="n"/>
    </row>
    <row r="3177">
      <c r="M3177" s="2" t="n"/>
      <c r="P3177" s="13" t="n"/>
      <c r="Q3177" s="16" t="n"/>
      <c r="R3177" s="13" t="n"/>
    </row>
    <row r="3178">
      <c r="M3178" s="2" t="n"/>
      <c r="P3178" s="13" t="n"/>
      <c r="Q3178" s="16" t="n"/>
      <c r="R3178" s="13" t="n"/>
    </row>
    <row r="3179">
      <c r="M3179" s="2" t="n"/>
      <c r="P3179" s="13" t="n"/>
      <c r="Q3179" s="16" t="n"/>
      <c r="R3179" s="13" t="n"/>
    </row>
    <row r="3180">
      <c r="M3180" s="2" t="n"/>
      <c r="P3180" s="13" t="n"/>
      <c r="Q3180" s="16" t="n"/>
      <c r="R3180" s="13" t="n"/>
    </row>
    <row r="3181">
      <c r="M3181" s="2" t="n"/>
      <c r="P3181" s="13" t="n"/>
      <c r="Q3181" s="16" t="n"/>
      <c r="R3181" s="13" t="n"/>
    </row>
    <row r="3182">
      <c r="M3182" s="2" t="n"/>
      <c r="P3182" s="13" t="n"/>
      <c r="Q3182" s="16" t="n"/>
      <c r="R3182" s="13" t="n"/>
    </row>
    <row r="3183">
      <c r="M3183" s="2" t="n"/>
      <c r="P3183" s="13" t="n"/>
      <c r="Q3183" s="16" t="n"/>
      <c r="R3183" s="13" t="n"/>
    </row>
    <row r="3184">
      <c r="M3184" s="2" t="n"/>
      <c r="P3184" s="13" t="n"/>
      <c r="Q3184" s="16" t="n"/>
      <c r="R3184" s="13" t="n"/>
    </row>
    <row r="3185">
      <c r="M3185" s="2" t="n"/>
      <c r="P3185" s="13" t="n"/>
      <c r="Q3185" s="16" t="n"/>
      <c r="R3185" s="13" t="n"/>
    </row>
    <row r="3186">
      <c r="M3186" s="2" t="n"/>
      <c r="P3186" s="13" t="n"/>
      <c r="Q3186" s="16" t="n"/>
      <c r="R3186" s="13" t="n"/>
    </row>
    <row r="3187">
      <c r="M3187" s="2" t="n"/>
      <c r="P3187" s="13" t="n"/>
      <c r="Q3187" s="16" t="n"/>
      <c r="R3187" s="13" t="n"/>
    </row>
    <row r="3188">
      <c r="M3188" s="2" t="n"/>
      <c r="P3188" s="13" t="n"/>
      <c r="Q3188" s="16" t="n"/>
      <c r="R3188" s="13" t="n"/>
    </row>
    <row r="3189">
      <c r="M3189" s="2" t="n"/>
      <c r="P3189" s="13" t="n"/>
      <c r="Q3189" s="16" t="n"/>
      <c r="R3189" s="13" t="n"/>
    </row>
    <row r="3190">
      <c r="M3190" s="2" t="n"/>
      <c r="P3190" s="13" t="n"/>
      <c r="Q3190" s="16" t="n"/>
      <c r="R3190" s="13" t="n"/>
    </row>
    <row r="3191">
      <c r="M3191" s="2" t="n"/>
      <c r="P3191" s="13" t="n"/>
      <c r="Q3191" s="16" t="n"/>
      <c r="R3191" s="13" t="n"/>
    </row>
    <row r="3192">
      <c r="M3192" s="2" t="n"/>
      <c r="P3192" s="13" t="n"/>
      <c r="Q3192" s="16" t="n"/>
      <c r="R3192" s="13" t="n"/>
    </row>
    <row r="3193">
      <c r="M3193" s="2" t="n"/>
      <c r="P3193" s="13" t="n"/>
      <c r="Q3193" s="16" t="n"/>
      <c r="R3193" s="13" t="n"/>
    </row>
    <row r="3194">
      <c r="M3194" s="2" t="n"/>
      <c r="P3194" s="13" t="n"/>
      <c r="Q3194" s="16" t="n"/>
      <c r="R3194" s="13" t="n"/>
    </row>
    <row r="3195">
      <c r="M3195" s="2" t="n"/>
      <c r="P3195" s="13" t="n"/>
      <c r="Q3195" s="16" t="n"/>
      <c r="R3195" s="13" t="n"/>
    </row>
    <row r="3196">
      <c r="M3196" s="2" t="n"/>
      <c r="P3196" s="13" t="n"/>
      <c r="Q3196" s="16" t="n"/>
      <c r="R3196" s="13" t="n"/>
    </row>
    <row r="3197">
      <c r="M3197" s="2" t="n"/>
      <c r="P3197" s="13" t="n"/>
      <c r="Q3197" s="16" t="n"/>
      <c r="R3197" s="13" t="n"/>
    </row>
    <row r="3198">
      <c r="M3198" s="2" t="n"/>
      <c r="P3198" s="13" t="n"/>
      <c r="Q3198" s="16" t="n"/>
      <c r="R3198" s="13" t="n"/>
    </row>
    <row r="3199">
      <c r="M3199" s="2" t="n"/>
      <c r="P3199" s="13" t="n"/>
      <c r="Q3199" s="16" t="n"/>
      <c r="R3199" s="13" t="n"/>
    </row>
    <row r="3200">
      <c r="M3200" s="2" t="n"/>
      <c r="P3200" s="13" t="n"/>
      <c r="Q3200" s="16" t="n"/>
      <c r="R3200" s="13" t="n"/>
    </row>
    <row r="3201">
      <c r="M3201" s="2" t="n"/>
      <c r="P3201" s="13" t="n"/>
      <c r="Q3201" s="16" t="n"/>
      <c r="R3201" s="13" t="n"/>
    </row>
    <row r="3202">
      <c r="M3202" s="2" t="n"/>
      <c r="P3202" s="13" t="n"/>
      <c r="Q3202" s="16" t="n"/>
      <c r="R3202" s="13" t="n"/>
    </row>
    <row r="3203">
      <c r="M3203" s="2" t="n"/>
      <c r="P3203" s="13" t="n"/>
      <c r="Q3203" s="16" t="n"/>
      <c r="R3203" s="13" t="n"/>
    </row>
    <row r="3204">
      <c r="M3204" s="2" t="n"/>
      <c r="P3204" s="13" t="n"/>
      <c r="Q3204" s="16" t="n"/>
      <c r="R3204" s="13" t="n"/>
    </row>
    <row r="3205">
      <c r="M3205" s="2" t="n"/>
      <c r="P3205" s="13" t="n"/>
      <c r="Q3205" s="16" t="n"/>
      <c r="R3205" s="13" t="n"/>
    </row>
    <row r="3206">
      <c r="M3206" s="2" t="n"/>
      <c r="P3206" s="13" t="n"/>
      <c r="Q3206" s="16" t="n"/>
      <c r="R3206" s="13" t="n"/>
    </row>
    <row r="3207">
      <c r="M3207" s="2" t="n"/>
      <c r="P3207" s="13" t="n"/>
      <c r="Q3207" s="16" t="n"/>
      <c r="R3207" s="13" t="n"/>
    </row>
    <row r="3208">
      <c r="M3208" s="2" t="n"/>
      <c r="P3208" s="13" t="n"/>
      <c r="Q3208" s="16" t="n"/>
      <c r="R3208" s="13" t="n"/>
    </row>
    <row r="3209">
      <c r="M3209" s="2" t="n"/>
      <c r="P3209" s="13" t="n"/>
      <c r="Q3209" s="16" t="n"/>
      <c r="R3209" s="13" t="n"/>
    </row>
    <row r="3210">
      <c r="M3210" s="2" t="n"/>
      <c r="P3210" s="13" t="n"/>
      <c r="Q3210" s="16" t="n"/>
      <c r="R3210" s="13" t="n"/>
    </row>
    <row r="3211">
      <c r="M3211" s="2" t="n"/>
      <c r="P3211" s="13" t="n"/>
      <c r="Q3211" s="16" t="n"/>
      <c r="R3211" s="13" t="n"/>
    </row>
    <row r="3212">
      <c r="M3212" s="2" t="n"/>
      <c r="P3212" s="13" t="n"/>
      <c r="Q3212" s="16" t="n"/>
      <c r="R3212" s="13" t="n"/>
    </row>
    <row r="3213">
      <c r="M3213" s="2" t="n"/>
      <c r="P3213" s="13" t="n"/>
      <c r="Q3213" s="16" t="n"/>
      <c r="R3213" s="13" t="n"/>
    </row>
    <row r="3214">
      <c r="M3214" s="2" t="n"/>
      <c r="P3214" s="13" t="n"/>
      <c r="Q3214" s="16" t="n"/>
      <c r="R3214" s="13" t="n"/>
    </row>
    <row r="3215">
      <c r="M3215" s="2" t="n"/>
      <c r="P3215" s="13" t="n"/>
      <c r="Q3215" s="16" t="n"/>
      <c r="R3215" s="13" t="n"/>
    </row>
    <row r="3216">
      <c r="M3216" s="2" t="n"/>
      <c r="P3216" s="13" t="n"/>
      <c r="Q3216" s="16" t="n"/>
      <c r="R3216" s="13" t="n"/>
    </row>
    <row r="3217">
      <c r="M3217" s="2" t="n"/>
      <c r="P3217" s="13" t="n"/>
      <c r="Q3217" s="16" t="n"/>
      <c r="R3217" s="13" t="n"/>
    </row>
    <row r="3218">
      <c r="M3218" s="2" t="n"/>
      <c r="P3218" s="13" t="n"/>
      <c r="Q3218" s="16" t="n"/>
      <c r="R3218" s="13" t="n"/>
    </row>
    <row r="3219">
      <c r="M3219" s="2" t="n"/>
      <c r="P3219" s="13" t="n"/>
      <c r="Q3219" s="16" t="n"/>
      <c r="R3219" s="13" t="n"/>
    </row>
    <row r="3220">
      <c r="M3220" s="2" t="n"/>
      <c r="P3220" s="13" t="n"/>
      <c r="Q3220" s="16" t="n"/>
      <c r="R3220" s="13" t="n"/>
    </row>
    <row r="3221">
      <c r="M3221" s="2" t="n"/>
      <c r="P3221" s="13" t="n"/>
      <c r="Q3221" s="16" t="n"/>
      <c r="R3221" s="13" t="n"/>
    </row>
    <row r="3222">
      <c r="M3222" s="2" t="n"/>
      <c r="P3222" s="13" t="n"/>
      <c r="Q3222" s="16" t="n"/>
      <c r="R3222" s="13" t="n"/>
    </row>
    <row r="3223">
      <c r="M3223" s="2" t="n"/>
      <c r="P3223" s="13" t="n"/>
      <c r="Q3223" s="16" t="n"/>
      <c r="R3223" s="13" t="n"/>
    </row>
    <row r="3224">
      <c r="M3224" s="2" t="n"/>
      <c r="P3224" s="13" t="n"/>
      <c r="Q3224" s="16" t="n"/>
      <c r="R3224" s="13" t="n"/>
    </row>
    <row r="3225">
      <c r="M3225" s="2" t="n"/>
      <c r="P3225" s="13" t="n"/>
      <c r="Q3225" s="16" t="n"/>
      <c r="R3225" s="13" t="n"/>
    </row>
    <row r="3226">
      <c r="M3226" s="2" t="n"/>
      <c r="P3226" s="13" t="n"/>
      <c r="Q3226" s="16" t="n"/>
      <c r="R3226" s="13" t="n"/>
    </row>
    <row r="3227">
      <c r="M3227" s="2" t="n"/>
      <c r="P3227" s="13" t="n"/>
      <c r="Q3227" s="16" t="n"/>
      <c r="R3227" s="13" t="n"/>
    </row>
    <row r="3228">
      <c r="M3228" s="2" t="n"/>
      <c r="P3228" s="13" t="n"/>
      <c r="Q3228" s="16" t="n"/>
      <c r="R3228" s="13" t="n"/>
    </row>
    <row r="3229">
      <c r="M3229" s="2" t="n"/>
      <c r="P3229" s="13" t="n"/>
      <c r="Q3229" s="16" t="n"/>
      <c r="R3229" s="13" t="n"/>
    </row>
    <row r="3230">
      <c r="M3230" s="2" t="n"/>
      <c r="P3230" s="13" t="n"/>
      <c r="Q3230" s="16" t="n"/>
      <c r="R3230" s="13" t="n"/>
    </row>
    <row r="3231">
      <c r="M3231" s="2" t="n"/>
      <c r="P3231" s="13" t="n"/>
      <c r="Q3231" s="16" t="n"/>
      <c r="R3231" s="13" t="n"/>
    </row>
    <row r="3232">
      <c r="M3232" s="2" t="n"/>
      <c r="P3232" s="13" t="n"/>
      <c r="Q3232" s="16" t="n"/>
      <c r="R3232" s="13" t="n"/>
    </row>
    <row r="3233">
      <c r="M3233" s="2" t="n"/>
      <c r="P3233" s="13" t="n"/>
      <c r="Q3233" s="16" t="n"/>
      <c r="R3233" s="13" t="n"/>
    </row>
    <row r="3234">
      <c r="M3234" s="2" t="n"/>
      <c r="P3234" s="13" t="n"/>
      <c r="Q3234" s="16" t="n"/>
      <c r="R3234" s="13" t="n"/>
    </row>
    <row r="3235">
      <c r="M3235" s="2" t="n"/>
      <c r="P3235" s="13" t="n"/>
      <c r="Q3235" s="16" t="n"/>
      <c r="R3235" s="13" t="n"/>
    </row>
    <row r="3236">
      <c r="M3236" s="2" t="n"/>
      <c r="P3236" s="13" t="n"/>
      <c r="Q3236" s="16" t="n"/>
      <c r="R3236" s="13" t="n"/>
    </row>
    <row r="3237">
      <c r="M3237" s="2" t="n"/>
      <c r="P3237" s="13" t="n"/>
      <c r="Q3237" s="16" t="n"/>
      <c r="R3237" s="13" t="n"/>
    </row>
    <row r="3238">
      <c r="M3238" s="2" t="n"/>
      <c r="P3238" s="13" t="n"/>
      <c r="Q3238" s="16" t="n"/>
      <c r="R3238" s="13" t="n"/>
    </row>
    <row r="3239">
      <c r="M3239" s="2" t="n"/>
      <c r="P3239" s="13" t="n"/>
      <c r="Q3239" s="16" t="n"/>
      <c r="R3239" s="13" t="n"/>
    </row>
    <row r="3240">
      <c r="M3240" s="2" t="n"/>
      <c r="P3240" s="13" t="n"/>
      <c r="Q3240" s="16" t="n"/>
      <c r="R3240" s="13" t="n"/>
    </row>
    <row r="3241">
      <c r="M3241" s="2" t="n"/>
      <c r="P3241" s="13" t="n"/>
      <c r="Q3241" s="16" t="n"/>
      <c r="R3241" s="13" t="n"/>
    </row>
    <row r="3242">
      <c r="M3242" s="2" t="n"/>
      <c r="P3242" s="13" t="n"/>
      <c r="Q3242" s="16" t="n"/>
      <c r="R3242" s="13" t="n"/>
    </row>
    <row r="3243">
      <c r="M3243" s="2" t="n"/>
      <c r="P3243" s="13" t="n"/>
      <c r="Q3243" s="16" t="n"/>
      <c r="R3243" s="13" t="n"/>
    </row>
    <row r="3244">
      <c r="M3244" s="2" t="n"/>
      <c r="P3244" s="13" t="n"/>
      <c r="Q3244" s="16" t="n"/>
      <c r="R3244" s="13" t="n"/>
    </row>
    <row r="3245">
      <c r="M3245" s="2" t="n"/>
      <c r="P3245" s="13" t="n"/>
      <c r="Q3245" s="16" t="n"/>
      <c r="R3245" s="13" t="n"/>
    </row>
    <row r="3246">
      <c r="M3246" s="2" t="n"/>
      <c r="P3246" s="13" t="n"/>
      <c r="Q3246" s="16" t="n"/>
      <c r="R3246" s="13" t="n"/>
    </row>
    <row r="3247">
      <c r="M3247" s="2" t="n"/>
      <c r="P3247" s="13" t="n"/>
      <c r="Q3247" s="16" t="n"/>
      <c r="R3247" s="13" t="n"/>
    </row>
    <row r="3248">
      <c r="M3248" s="2" t="n"/>
      <c r="P3248" s="13" t="n"/>
      <c r="Q3248" s="16" t="n"/>
      <c r="R3248" s="13" t="n"/>
    </row>
    <row r="3249">
      <c r="M3249" s="2" t="n"/>
      <c r="P3249" s="13" t="n"/>
      <c r="Q3249" s="16" t="n"/>
      <c r="R3249" s="13" t="n"/>
    </row>
    <row r="3250">
      <c r="M3250" s="2" t="n"/>
      <c r="P3250" s="13" t="n"/>
      <c r="Q3250" s="16" t="n"/>
      <c r="R3250" s="13" t="n"/>
    </row>
    <row r="3251">
      <c r="M3251" s="2" t="n"/>
      <c r="P3251" s="13" t="n"/>
      <c r="Q3251" s="16" t="n"/>
      <c r="R3251" s="13" t="n"/>
    </row>
    <row r="3252">
      <c r="M3252" s="2" t="n"/>
      <c r="P3252" s="13" t="n"/>
      <c r="Q3252" s="16" t="n"/>
      <c r="R3252" s="13" t="n"/>
    </row>
    <row r="3253">
      <c r="M3253" s="2" t="n"/>
      <c r="P3253" s="13" t="n"/>
      <c r="Q3253" s="16" t="n"/>
      <c r="R3253" s="13" t="n"/>
    </row>
    <row r="3254">
      <c r="M3254" s="2" t="n"/>
      <c r="P3254" s="13" t="n"/>
      <c r="Q3254" s="16" t="n"/>
      <c r="R3254" s="13" t="n"/>
    </row>
    <row r="3255">
      <c r="M3255" s="2" t="n"/>
      <c r="P3255" s="13" t="n"/>
      <c r="Q3255" s="16" t="n"/>
      <c r="R3255" s="13" t="n"/>
    </row>
    <row r="3256">
      <c r="M3256" s="2" t="n"/>
      <c r="P3256" s="13" t="n"/>
      <c r="Q3256" s="16" t="n"/>
      <c r="R3256" s="13" t="n"/>
    </row>
    <row r="3257">
      <c r="M3257" s="2" t="n"/>
      <c r="P3257" s="13" t="n"/>
      <c r="Q3257" s="16" t="n"/>
      <c r="R3257" s="13" t="n"/>
    </row>
    <row r="3258">
      <c r="M3258" s="2" t="n"/>
      <c r="P3258" s="13" t="n"/>
      <c r="Q3258" s="16" t="n"/>
      <c r="R3258" s="13" t="n"/>
    </row>
    <row r="3259">
      <c r="M3259" s="2" t="n"/>
      <c r="P3259" s="13" t="n"/>
      <c r="Q3259" s="16" t="n"/>
      <c r="R3259" s="13" t="n"/>
    </row>
    <row r="3260">
      <c r="M3260" s="2" t="n"/>
      <c r="P3260" s="13" t="n"/>
      <c r="Q3260" s="16" t="n"/>
      <c r="R3260" s="13" t="n"/>
    </row>
    <row r="3261">
      <c r="M3261" s="2" t="n"/>
      <c r="P3261" s="13" t="n"/>
      <c r="Q3261" s="16" t="n"/>
      <c r="R3261" s="13" t="n"/>
    </row>
    <row r="3262">
      <c r="M3262" s="2" t="n"/>
      <c r="P3262" s="13" t="n"/>
      <c r="Q3262" s="16" t="n"/>
      <c r="R3262" s="13" t="n"/>
    </row>
    <row r="3263">
      <c r="M3263" s="2" t="n"/>
      <c r="P3263" s="13" t="n"/>
      <c r="Q3263" s="16" t="n"/>
      <c r="R3263" s="13" t="n"/>
    </row>
    <row r="3264">
      <c r="M3264" s="2" t="n"/>
      <c r="P3264" s="13" t="n"/>
      <c r="Q3264" s="16" t="n"/>
      <c r="R3264" s="13" t="n"/>
    </row>
    <row r="3265">
      <c r="M3265" s="2" t="n"/>
      <c r="P3265" s="13" t="n"/>
      <c r="Q3265" s="16" t="n"/>
      <c r="R3265" s="13" t="n"/>
    </row>
    <row r="3266">
      <c r="M3266" s="2" t="n"/>
      <c r="P3266" s="13" t="n"/>
      <c r="Q3266" s="16" t="n"/>
      <c r="R3266" s="13" t="n"/>
    </row>
    <row r="3267">
      <c r="M3267" s="2" t="n"/>
      <c r="P3267" s="13" t="n"/>
      <c r="Q3267" s="16" t="n"/>
      <c r="R3267" s="13" t="n"/>
    </row>
    <row r="3268">
      <c r="M3268" s="2" t="n"/>
      <c r="P3268" s="13" t="n"/>
      <c r="Q3268" s="16" t="n"/>
      <c r="R3268" s="13" t="n"/>
    </row>
    <row r="3269">
      <c r="M3269" s="2" t="n"/>
      <c r="P3269" s="13" t="n"/>
      <c r="Q3269" s="16" t="n"/>
      <c r="R3269" s="13" t="n"/>
    </row>
    <row r="3270">
      <c r="M3270" s="2" t="n"/>
      <c r="P3270" s="13" t="n"/>
      <c r="Q3270" s="16" t="n"/>
      <c r="R3270" s="13" t="n"/>
    </row>
    <row r="3271">
      <c r="M3271" s="2" t="n"/>
      <c r="P3271" s="13" t="n"/>
      <c r="Q3271" s="16" t="n"/>
      <c r="R3271" s="13" t="n"/>
    </row>
    <row r="3272">
      <c r="M3272" s="2" t="n"/>
      <c r="P3272" s="13" t="n"/>
      <c r="Q3272" s="16" t="n"/>
      <c r="R3272" s="13" t="n"/>
    </row>
    <row r="3273">
      <c r="M3273" s="2" t="n"/>
      <c r="P3273" s="13" t="n"/>
      <c r="Q3273" s="16" t="n"/>
      <c r="R3273" s="13" t="n"/>
    </row>
    <row r="3274">
      <c r="M3274" s="2" t="n"/>
      <c r="P3274" s="13" t="n"/>
      <c r="Q3274" s="16" t="n"/>
      <c r="R3274" s="13" t="n"/>
    </row>
    <row r="3275">
      <c r="M3275" s="2" t="n"/>
      <c r="P3275" s="13" t="n"/>
      <c r="Q3275" s="16" t="n"/>
      <c r="R3275" s="13" t="n"/>
    </row>
    <row r="3276">
      <c r="M3276" s="2" t="n"/>
      <c r="P3276" s="13" t="n"/>
      <c r="Q3276" s="16" t="n"/>
      <c r="R3276" s="13" t="n"/>
    </row>
    <row r="3277">
      <c r="M3277" s="2" t="n"/>
      <c r="P3277" s="13" t="n"/>
      <c r="Q3277" s="16" t="n"/>
      <c r="R3277" s="13" t="n"/>
    </row>
    <row r="3278">
      <c r="M3278" s="2" t="n"/>
      <c r="P3278" s="13" t="n"/>
      <c r="Q3278" s="16" t="n"/>
      <c r="R3278" s="13" t="n"/>
    </row>
    <row r="3279">
      <c r="M3279" s="2" t="n"/>
      <c r="P3279" s="13" t="n"/>
      <c r="Q3279" s="16" t="n"/>
      <c r="R3279" s="13" t="n"/>
    </row>
    <row r="3280">
      <c r="M3280" s="2" t="n"/>
      <c r="P3280" s="13" t="n"/>
      <c r="Q3280" s="16" t="n"/>
      <c r="R3280" s="13" t="n"/>
    </row>
    <row r="3281">
      <c r="M3281" s="2" t="n"/>
      <c r="P3281" s="13" t="n"/>
      <c r="Q3281" s="16" t="n"/>
      <c r="R3281" s="13" t="n"/>
    </row>
    <row r="3282">
      <c r="M3282" s="2" t="n"/>
      <c r="P3282" s="13" t="n"/>
      <c r="Q3282" s="16" t="n"/>
      <c r="R3282" s="13" t="n"/>
    </row>
    <row r="3283">
      <c r="M3283" s="2" t="n"/>
      <c r="P3283" s="13" t="n"/>
      <c r="Q3283" s="16" t="n"/>
      <c r="R3283" s="13" t="n"/>
    </row>
    <row r="3284">
      <c r="M3284" s="2" t="n"/>
      <c r="P3284" s="13" t="n"/>
      <c r="Q3284" s="16" t="n"/>
      <c r="R3284" s="13" t="n"/>
    </row>
    <row r="3285">
      <c r="M3285" s="2" t="n"/>
      <c r="P3285" s="13" t="n"/>
      <c r="Q3285" s="16" t="n"/>
      <c r="R3285" s="13" t="n"/>
    </row>
    <row r="3286">
      <c r="M3286" s="2" t="n"/>
      <c r="P3286" s="13" t="n"/>
      <c r="Q3286" s="16" t="n"/>
      <c r="R3286" s="13" t="n"/>
    </row>
    <row r="3287">
      <c r="M3287" s="2" t="n"/>
      <c r="P3287" s="13" t="n"/>
      <c r="Q3287" s="16" t="n"/>
      <c r="R3287" s="13" t="n"/>
    </row>
    <row r="3288">
      <c r="M3288" s="2" t="n"/>
      <c r="P3288" s="13" t="n"/>
      <c r="Q3288" s="16" t="n"/>
      <c r="R3288" s="13" t="n"/>
    </row>
    <row r="3289">
      <c r="M3289" s="2" t="n"/>
      <c r="P3289" s="13" t="n"/>
      <c r="Q3289" s="16" t="n"/>
      <c r="R3289" s="13" t="n"/>
    </row>
    <row r="3290">
      <c r="M3290" s="2" t="n"/>
      <c r="P3290" s="13" t="n"/>
      <c r="Q3290" s="16" t="n"/>
      <c r="R3290" s="13" t="n"/>
    </row>
    <row r="3291">
      <c r="M3291" s="2" t="n"/>
      <c r="P3291" s="13" t="n"/>
      <c r="Q3291" s="16" t="n"/>
      <c r="R3291" s="13" t="n"/>
    </row>
    <row r="3292">
      <c r="M3292" s="2" t="n"/>
      <c r="P3292" s="13" t="n"/>
      <c r="Q3292" s="16" t="n"/>
      <c r="R3292" s="13" t="n"/>
    </row>
    <row r="3293">
      <c r="M3293" s="2" t="n"/>
      <c r="P3293" s="13" t="n"/>
      <c r="Q3293" s="16" t="n"/>
      <c r="R3293" s="13" t="n"/>
    </row>
    <row r="3294">
      <c r="M3294" s="2" t="n"/>
      <c r="P3294" s="13" t="n"/>
      <c r="Q3294" s="16" t="n"/>
      <c r="R3294" s="13" t="n"/>
    </row>
    <row r="3295">
      <c r="M3295" s="2" t="n"/>
      <c r="P3295" s="13" t="n"/>
      <c r="Q3295" s="16" t="n"/>
      <c r="R3295" s="13" t="n"/>
    </row>
    <row r="3296">
      <c r="M3296" s="2" t="n"/>
      <c r="P3296" s="13" t="n"/>
      <c r="Q3296" s="16" t="n"/>
      <c r="R3296" s="13" t="n"/>
    </row>
    <row r="3297">
      <c r="M3297" s="2" t="n"/>
      <c r="P3297" s="13" t="n"/>
      <c r="Q3297" s="16" t="n"/>
      <c r="R3297" s="13" t="n"/>
    </row>
    <row r="3298">
      <c r="M3298" s="2" t="n"/>
      <c r="P3298" s="13" t="n"/>
      <c r="Q3298" s="16" t="n"/>
      <c r="R3298" s="13" t="n"/>
    </row>
    <row r="3299">
      <c r="M3299" s="2" t="n"/>
      <c r="P3299" s="13" t="n"/>
      <c r="Q3299" s="16" t="n"/>
      <c r="R3299" s="13" t="n"/>
    </row>
    <row r="3300">
      <c r="M3300" s="2" t="n"/>
      <c r="P3300" s="13" t="n"/>
      <c r="Q3300" s="16" t="n"/>
      <c r="R3300" s="13" t="n"/>
    </row>
    <row r="3301">
      <c r="M3301" s="2" t="n"/>
      <c r="P3301" s="13" t="n"/>
      <c r="Q3301" s="16" t="n"/>
      <c r="R3301" s="13" t="n"/>
    </row>
    <row r="3302">
      <c r="M3302" s="2" t="n"/>
      <c r="P3302" s="13" t="n"/>
      <c r="Q3302" s="16" t="n"/>
      <c r="R3302" s="13" t="n"/>
    </row>
    <row r="3303">
      <c r="M3303" s="2" t="n"/>
      <c r="P3303" s="13" t="n"/>
      <c r="Q3303" s="16" t="n"/>
      <c r="R3303" s="13" t="n"/>
    </row>
    <row r="3304">
      <c r="M3304" s="2" t="n"/>
      <c r="P3304" s="13" t="n"/>
      <c r="Q3304" s="16" t="n"/>
      <c r="R3304" s="13" t="n"/>
    </row>
    <row r="3305">
      <c r="M3305" s="2" t="n"/>
      <c r="P3305" s="13" t="n"/>
      <c r="Q3305" s="16" t="n"/>
      <c r="R3305" s="13" t="n"/>
    </row>
    <row r="3306">
      <c r="M3306" s="2" t="n"/>
      <c r="P3306" s="13" t="n"/>
      <c r="Q3306" s="16" t="n"/>
      <c r="R3306" s="13" t="n"/>
    </row>
    <row r="3307">
      <c r="M3307" s="2" t="n"/>
      <c r="P3307" s="13" t="n"/>
      <c r="Q3307" s="16" t="n"/>
      <c r="R3307" s="13" t="n"/>
    </row>
    <row r="3308">
      <c r="M3308" s="2" t="n"/>
      <c r="P3308" s="13" t="n"/>
      <c r="Q3308" s="16" t="n"/>
      <c r="R3308" s="13" t="n"/>
    </row>
    <row r="3309">
      <c r="M3309" s="2" t="n"/>
      <c r="P3309" s="13" t="n"/>
      <c r="Q3309" s="16" t="n"/>
      <c r="R3309" s="13" t="n"/>
    </row>
    <row r="3310">
      <c r="M3310" s="2" t="n"/>
      <c r="P3310" s="13" t="n"/>
      <c r="Q3310" s="16" t="n"/>
      <c r="R3310" s="13" t="n"/>
    </row>
    <row r="3311">
      <c r="M3311" s="2" t="n"/>
      <c r="P3311" s="13" t="n"/>
      <c r="Q3311" s="16" t="n"/>
      <c r="R3311" s="13" t="n"/>
    </row>
    <row r="3312">
      <c r="M3312" s="2" t="n"/>
      <c r="P3312" s="13" t="n"/>
      <c r="Q3312" s="16" t="n"/>
      <c r="R3312" s="13" t="n"/>
    </row>
    <row r="3313">
      <c r="M3313" s="2" t="n"/>
      <c r="P3313" s="13" t="n"/>
      <c r="Q3313" s="16" t="n"/>
      <c r="R3313" s="13" t="n"/>
    </row>
  </sheetData>
  <autoFilter ref="$B$2:$S$520"/>
  <conditionalFormatting sqref="B3:B3313">
    <cfRule type="expression" priority="1" dxfId="0">
      <formula>IF(COUNTIF(B:B,B3)&gt;1,TRUE,FALSE)</formula>
    </cfRule>
  </conditionalFormatting>
  <conditionalFormatting sqref="D3:D3313">
    <cfRule type="expression" priority="2" dxfId="0">
      <formula>IF(COUNTIF(D:D,D3)&gt;1,TRUE,FALSE)</formula>
    </cfRule>
  </conditionalFormatting>
  <conditionalFormatting sqref="L2:L514 M2:W2">
    <cfRule type="containsText" priority="3" operator="containsText" dxfId="1" text="DISPONIBLE">
      <formula>NOT(ISERROR(SEARCH(("DISPONIBLE"),(L2))))</formula>
    </cfRule>
    <cfRule type="containsText" priority="7" operator="containsText" dxfId="5" text="VENDIDO">
      <formula>NOT(ISERROR(SEARCH(("VENDIDO"),(L2))))</formula>
    </cfRule>
  </conditionalFormatting>
  <conditionalFormatting sqref="L3:L508">
    <cfRule type="containsText" priority="4" operator="containsText" dxfId="2" text="CEDIDO EN FORMA DE PAGO">
      <formula>NOT(ISERROR(SEARCH(("CEDIDO EN FORMA DE PAGO"),(L3))))</formula>
    </cfRule>
  </conditionalFormatting>
  <conditionalFormatting sqref="L3:L514">
    <cfRule type="cellIs" priority="5" operator="equal" dxfId="3">
      <formula>"NO APTO PARA VENTA"</formula>
    </cfRule>
    <cfRule type="cellIs" priority="6" operator="equal" dxfId="4">
      <formula>"EN NEGOCIACIÓN"</formula>
    </cfRule>
  </conditionalFormatting>
  <conditionalFormatting sqref="U3:U513">
    <cfRule type="containsText" priority="8" operator="containsText" dxfId="6" text="MÚLTIPLE">
      <formula>NOT(ISERROR(SEARCH(("MÚLTIPLE"),(U3))))</formula>
    </cfRule>
  </conditionalFormatting>
  <conditionalFormatting sqref="V3:V513">
    <cfRule type="containsText" priority="9" operator="containsText" dxfId="7" text="REVISAR">
      <formula>NOT(ISERROR(SEARCH(("REVISAR"),(V3))))</formula>
    </cfRule>
  </conditionalFormatting>
  <dataValidations count="4">
    <dataValidation sqref="M1 M3:M514 M668:M3313" showDropDown="0" showInputMessage="0" showErrorMessage="1" allowBlank="1" type="list">
      <formula1>"SI,NO"</formula1>
    </dataValidation>
    <dataValidation sqref="R3:R513" showDropDown="0" showInputMessage="0" showErrorMessage="1" allowBlank="1" type="list">
      <formula1>"JOHN ALBERTO BOHORQUEZ,RUBEN FABIAN BUSTOS"</formula1>
    </dataValidation>
    <dataValidation sqref="O3:O513" showDropDown="0" showInputMessage="0" showErrorMessage="1" allowBlank="1" type="list">
      <formula1>"OK,EN TRAMITE"</formula1>
    </dataValidation>
    <dataValidation sqref="L3:L514" showDropDown="0" showInputMessage="0" showErrorMessage="1" allowBlank="1" type="list">
      <formula1>DATOS!$B$2:$B$6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26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 outlineLevelRow="1"/>
  <cols>
    <col width="9.289999999999999" customWidth="1" style="506" min="1" max="1"/>
    <col width="21.43" customWidth="1" style="506" min="2" max="2"/>
    <col width="33.14" customWidth="1" style="506" min="3" max="3"/>
    <col width="16.43" customWidth="1" style="506" min="4" max="4"/>
    <col width="10" customWidth="1" style="506" min="5" max="5"/>
    <col width="12.29" customWidth="1" style="506" min="6" max="6"/>
    <col width="14.71" customWidth="1" style="506" min="7" max="7"/>
    <col width="14.29" customWidth="1" style="506" min="8" max="9"/>
    <col width="15.14" customWidth="1" style="506" min="10" max="10"/>
    <col width="17.71" customWidth="1" style="506" min="11" max="11"/>
    <col width="17" customWidth="1" style="506" min="12" max="12"/>
    <col width="20.43" customWidth="1" style="506" min="13" max="13"/>
    <col width="14.71" customWidth="1" style="506" min="14" max="14"/>
    <col width="57.14" customWidth="1" style="506" min="15" max="15"/>
    <col width="14.71" customWidth="1" style="506" min="16" max="16"/>
    <col width="21.57" customWidth="1" style="506" min="17" max="17"/>
    <col width="14" customWidth="1" style="506" min="18" max="18"/>
    <col width="16.29" customWidth="1" style="506" min="19" max="19"/>
    <col width="17.86" customWidth="1" style="506" min="20" max="20"/>
    <col width="14.57" customWidth="1" style="506" min="21" max="21"/>
    <col width="15" customWidth="1" style="506" min="22" max="22"/>
    <col width="14.29" customWidth="1" style="506" min="23" max="23"/>
  </cols>
  <sheetData>
    <row r="1">
      <c r="A1" s="1" t="inlineStr">
        <is>
          <t xml:space="preserve"> </t>
        </is>
      </c>
      <c r="B1" s="2" t="n"/>
      <c r="C1" s="4" t="n"/>
      <c r="D1" s="4" t="n"/>
      <c r="E1" s="5" t="n"/>
      <c r="F1" s="7" t="n"/>
      <c r="G1" s="9" t="n"/>
      <c r="H1" s="480" t="n"/>
      <c r="I1" s="15" t="n"/>
      <c r="K1" s="18" t="n"/>
      <c r="L1" s="4" t="n"/>
      <c r="N1" s="2" t="n"/>
      <c r="P1" s="2" t="n"/>
      <c r="R1" s="15" t="n"/>
      <c r="S1" s="15" t="n"/>
      <c r="T1" s="5" t="n"/>
      <c r="U1" s="5" t="n"/>
    </row>
    <row r="2">
      <c r="A2" s="25" t="inlineStr">
        <is>
          <t>ITEM</t>
        </is>
      </c>
      <c r="B2" s="27" t="inlineStr">
        <is>
          <t xml:space="preserve">ID LOTE </t>
        </is>
      </c>
      <c r="C2" s="29" t="inlineStr">
        <is>
          <t>ESTADO</t>
        </is>
      </c>
      <c r="D2" s="31" t="inlineStr">
        <is>
          <t>PRECIO DE VENTA</t>
        </is>
      </c>
      <c r="E2" s="33" t="inlineStr">
        <is>
          <t>APARTADOS</t>
        </is>
      </c>
      <c r="F2" s="36" t="inlineStr">
        <is>
          <t>FECHA DE VENTA</t>
        </is>
      </c>
      <c r="G2" s="31" t="inlineStr">
        <is>
          <t>VALOR CUOTA INICIAL</t>
        </is>
      </c>
      <c r="H2" s="38" t="inlineStr">
        <is>
          <t>FECHA DE PAGO DE LA CUOTA INICIAL</t>
        </is>
      </c>
      <c r="I2" s="27" t="inlineStr">
        <is>
          <t>MEDIO DE PAGO</t>
        </is>
      </c>
      <c r="J2" s="45" t="inlineStr">
        <is>
          <t>SALDO FINANCIADO</t>
        </is>
      </c>
      <c r="K2" s="44" t="inlineStr">
        <is>
          <t>PLAZO/CUOTAS</t>
        </is>
      </c>
      <c r="L2" s="31" t="inlineStr">
        <is>
          <t>VALOR CUOTA</t>
        </is>
      </c>
      <c r="M2" s="45" t="inlineStr">
        <is>
          <t>DIAS DE PAGO</t>
        </is>
      </c>
      <c r="N2" s="27" t="inlineStr">
        <is>
          <t># DOC CLIENTE</t>
        </is>
      </c>
      <c r="O2" s="45" t="inlineStr">
        <is>
          <t>NOMBRE Y APELLIDOS</t>
        </is>
      </c>
      <c r="P2" s="27" t="inlineStr">
        <is>
          <t>CELULAR</t>
        </is>
      </c>
      <c r="Q2" s="27" t="inlineStr">
        <is>
          <t>DIRECCIÓN</t>
        </is>
      </c>
      <c r="R2" s="27" t="inlineStr">
        <is>
          <t>CIUDAD</t>
        </is>
      </c>
      <c r="S2" s="27" t="n"/>
      <c r="T2" s="46" t="inlineStr">
        <is>
          <t>COMISIÓN VENDEDOR</t>
        </is>
      </c>
      <c r="U2" s="33" t="inlineStr">
        <is>
          <t>ABONOS</t>
        </is>
      </c>
      <c r="V2" s="45" t="inlineStr">
        <is>
          <t>DESCUENTOS</t>
        </is>
      </c>
      <c r="W2" s="49" t="inlineStr">
        <is>
          <t>SALDO</t>
        </is>
      </c>
    </row>
    <row r="3">
      <c r="A3" s="55">
        <f>LISTADO!B3</f>
        <v/>
      </c>
      <c r="B3" s="194">
        <f>LISTADO!D3</f>
        <v/>
      </c>
      <c r="C3" s="53">
        <f>LISTADO!L3</f>
        <v/>
      </c>
      <c r="D3" s="61">
        <f>LISTADO!K3</f>
        <v/>
      </c>
      <c r="E3" s="63" t="n"/>
      <c r="F3" s="191" t="n"/>
      <c r="G3" s="192" t="n"/>
      <c r="H3" s="191" t="n"/>
      <c r="I3" s="166" t="n"/>
      <c r="J3" s="192">
        <f>D3-G3</f>
        <v/>
      </c>
      <c r="K3" s="139" t="n"/>
      <c r="L3" s="192" t="n"/>
      <c r="M3" s="166" t="n"/>
      <c r="N3" s="194" t="n"/>
      <c r="O3" s="166" t="n"/>
      <c r="P3" s="194" t="n"/>
      <c r="Q3" s="166" t="n"/>
      <c r="R3" s="166" t="n"/>
      <c r="S3" s="166" t="n"/>
      <c r="T3" s="209" t="n"/>
      <c r="U3" s="209" t="n"/>
      <c r="V3" s="209" t="n"/>
      <c r="W3" s="73">
        <f>T3-U3-V3</f>
        <v/>
      </c>
    </row>
    <row r="4">
      <c r="A4" s="55">
        <f>LISTADO!B4</f>
        <v/>
      </c>
      <c r="B4" s="194">
        <f>LISTADO!D4</f>
        <v/>
      </c>
      <c r="C4" s="53">
        <f>LISTADO!L4</f>
        <v/>
      </c>
      <c r="D4" s="192">
        <f>LISTADO!K4</f>
        <v/>
      </c>
      <c r="E4" s="63" t="n"/>
      <c r="F4" s="191" t="n">
        <v>45839</v>
      </c>
      <c r="G4" s="192" t="n">
        <v>8000000</v>
      </c>
      <c r="H4" s="191" t="n">
        <v>45870</v>
      </c>
      <c r="I4" s="166" t="inlineStr">
        <is>
          <t>EFECTIVO</t>
        </is>
      </c>
      <c r="J4" s="192">
        <f>D4-G4</f>
        <v/>
      </c>
      <c r="K4" s="139" t="n">
        <v>24</v>
      </c>
      <c r="L4" s="192">
        <f>J4/K4</f>
        <v/>
      </c>
      <c r="M4" s="166" t="inlineStr">
        <is>
          <t xml:space="preserve">01 DE CADA MES </t>
        </is>
      </c>
      <c r="N4" s="139" t="n">
        <v>52466375</v>
      </c>
      <c r="O4" s="77" t="inlineStr">
        <is>
          <t>ANA MILENA CHAVES/JOSE IGNACIO DIAZ</t>
        </is>
      </c>
      <c r="P4" s="78" t="inlineStr">
        <is>
          <t>311 5303163</t>
        </is>
      </c>
      <c r="Q4" s="166" t="n"/>
      <c r="R4" s="166" t="inlineStr">
        <is>
          <t xml:space="preserve">BOGOTA </t>
        </is>
      </c>
      <c r="S4" s="166" t="inlineStr">
        <is>
          <t>SNEIDER</t>
        </is>
      </c>
      <c r="T4" s="209" t="n">
        <v>10000000</v>
      </c>
      <c r="U4" s="209" t="n">
        <v>6000000</v>
      </c>
      <c r="V4" s="209" t="n"/>
      <c r="W4" s="73">
        <f>T4-U4-V4</f>
        <v/>
      </c>
    </row>
    <row r="5">
      <c r="A5" s="55">
        <f>LISTADO!B5</f>
        <v/>
      </c>
      <c r="B5" s="194">
        <f>LISTADO!D5</f>
        <v/>
      </c>
      <c r="C5" s="53">
        <f>LISTADO!L5</f>
        <v/>
      </c>
      <c r="D5" s="192">
        <f>LISTADO!K5</f>
        <v/>
      </c>
      <c r="E5" s="63" t="n"/>
      <c r="F5" s="191" t="n">
        <v>45890</v>
      </c>
      <c r="G5" s="192" t="n">
        <v>4000000</v>
      </c>
      <c r="H5" s="191" t="n">
        <v>45921</v>
      </c>
      <c r="I5" s="166" t="inlineStr">
        <is>
          <t>EFECTIVO</t>
        </is>
      </c>
      <c r="J5" s="192">
        <f>D5-G5</f>
        <v/>
      </c>
      <c r="K5" s="139" t="n">
        <v>24</v>
      </c>
      <c r="L5" s="192">
        <f>J5/K5</f>
        <v/>
      </c>
      <c r="M5" s="166" t="inlineStr">
        <is>
          <t xml:space="preserve">21 DE CADA MES </t>
        </is>
      </c>
      <c r="N5" s="139" t="n">
        <v>46645364</v>
      </c>
      <c r="O5" s="77" t="inlineStr">
        <is>
          <t>MARIA EUGENIA RIOS/ARTURO CARRILLO MEJIA</t>
        </is>
      </c>
      <c r="P5" s="78" t="inlineStr">
        <is>
          <t>316 3162386</t>
        </is>
      </c>
      <c r="Q5" s="166" t="n"/>
      <c r="R5" s="166" t="inlineStr">
        <is>
          <t xml:space="preserve">BOYACA </t>
        </is>
      </c>
      <c r="S5" s="166" t="inlineStr">
        <is>
          <t>SNEIDER</t>
        </is>
      </c>
      <c r="T5" s="209" t="n">
        <v>5000000</v>
      </c>
      <c r="U5" s="209" t="n">
        <v>5000000</v>
      </c>
      <c r="V5" s="209" t="n"/>
      <c r="W5" s="73">
        <f>T5-U5-V5</f>
        <v/>
      </c>
    </row>
    <row r="6">
      <c r="A6" s="55">
        <f>LISTADO!B6</f>
        <v/>
      </c>
      <c r="B6" s="194">
        <f>LISTADO!D6</f>
        <v/>
      </c>
      <c r="C6" s="53">
        <f>LISTADO!L6</f>
        <v/>
      </c>
      <c r="D6" s="192">
        <f>LISTADO!K6</f>
        <v/>
      </c>
      <c r="E6" s="63" t="n"/>
      <c r="F6" s="191" t="n">
        <v>46002</v>
      </c>
      <c r="G6" s="192" t="n">
        <v>5400000</v>
      </c>
      <c r="H6" s="191" t="n">
        <v>46033</v>
      </c>
      <c r="I6" s="166" t="inlineStr">
        <is>
          <t>EFECTIVO</t>
        </is>
      </c>
      <c r="J6" s="192">
        <f>D6-G6</f>
        <v/>
      </c>
      <c r="K6" s="139" t="n">
        <v>24</v>
      </c>
      <c r="L6" s="192">
        <f>J6/K6</f>
        <v/>
      </c>
      <c r="M6" s="166" t="inlineStr">
        <is>
          <t xml:space="preserve">11 DE CADA MES </t>
        </is>
      </c>
      <c r="N6" s="81" t="n">
        <v>1000001654</v>
      </c>
      <c r="O6" s="77" t="inlineStr">
        <is>
          <t>FREDY LEANDRO CASTRO DULCEY</t>
        </is>
      </c>
      <c r="P6" s="78" t="inlineStr">
        <is>
          <t>300 5655877</t>
        </is>
      </c>
      <c r="Q6" s="166" t="n"/>
      <c r="R6" s="166" t="inlineStr">
        <is>
          <t xml:space="preserve">BOGOTA </t>
        </is>
      </c>
      <c r="S6" s="166" t="inlineStr">
        <is>
          <t>DANIEL BARRETO</t>
        </is>
      </c>
      <c r="T6" s="209" t="n">
        <v>5000000</v>
      </c>
      <c r="U6" s="209" t="n">
        <v>3000000</v>
      </c>
      <c r="V6" s="209" t="n"/>
      <c r="W6" s="73">
        <f>T6-U6-V6</f>
        <v/>
      </c>
    </row>
    <row r="7">
      <c r="A7" s="55">
        <f>LISTADO!B7</f>
        <v/>
      </c>
      <c r="B7" s="194">
        <f>LISTADO!D7</f>
        <v/>
      </c>
      <c r="C7" s="53">
        <f>LISTADO!L7</f>
        <v/>
      </c>
      <c r="D7" s="192">
        <f>LISTADO!K7</f>
        <v/>
      </c>
      <c r="E7" s="63" t="n"/>
      <c r="F7" s="191" t="n">
        <v>45845</v>
      </c>
      <c r="G7" s="192" t="n">
        <v>4000000</v>
      </c>
      <c r="H7" s="82" t="n">
        <v>45876</v>
      </c>
      <c r="I7" s="166" t="inlineStr">
        <is>
          <t>EFECTIVO</t>
        </is>
      </c>
      <c r="J7" s="192">
        <f>D7-G7</f>
        <v/>
      </c>
      <c r="K7" s="139" t="n">
        <v>24</v>
      </c>
      <c r="L7" s="192">
        <f>J7/K7</f>
        <v/>
      </c>
      <c r="M7" s="166" t="inlineStr">
        <is>
          <t xml:space="preserve">07 DE CADA MES </t>
        </is>
      </c>
      <c r="N7" s="139" t="n">
        <v>1016011597</v>
      </c>
      <c r="O7" s="86" t="inlineStr">
        <is>
          <t>DIVIANGI PAOLA LARREA AVILA</t>
        </is>
      </c>
      <c r="P7" s="87" t="inlineStr">
        <is>
          <t>320 3658707</t>
        </is>
      </c>
      <c r="Q7" s="166" t="n"/>
      <c r="R7" s="166" t="inlineStr">
        <is>
          <t xml:space="preserve">BOGOTA </t>
        </is>
      </c>
      <c r="S7" s="166" t="inlineStr">
        <is>
          <t>YURANY PEREZ</t>
        </is>
      </c>
      <c r="T7" s="89" t="n">
        <v>5000000</v>
      </c>
      <c r="U7" s="209" t="n">
        <v>3000000</v>
      </c>
      <c r="V7" s="209" t="n"/>
      <c r="W7" s="73">
        <f>T7-U7-V7</f>
        <v/>
      </c>
    </row>
    <row r="8">
      <c r="A8" s="55">
        <f>LISTADO!B8</f>
        <v/>
      </c>
      <c r="B8" s="194">
        <f>LISTADO!D8</f>
        <v/>
      </c>
      <c r="C8" s="53">
        <f>LISTADO!L8</f>
        <v/>
      </c>
      <c r="D8" s="192">
        <f>LISTADO!K8</f>
        <v/>
      </c>
      <c r="E8" s="63" t="n"/>
      <c r="F8" s="191" t="n">
        <v>45855</v>
      </c>
      <c r="G8" s="192" t="n">
        <v>4000000</v>
      </c>
      <c r="H8" s="191" t="n">
        <v>45886</v>
      </c>
      <c r="I8" s="166" t="inlineStr">
        <is>
          <t>EFECTIVO</t>
        </is>
      </c>
      <c r="J8" s="192">
        <f>D8-G8</f>
        <v/>
      </c>
      <c r="K8" s="139" t="n">
        <v>24</v>
      </c>
      <c r="L8" s="192">
        <f>J8/K8</f>
        <v/>
      </c>
      <c r="M8" s="166" t="inlineStr">
        <is>
          <t xml:space="preserve">17 DE CADA MES </t>
        </is>
      </c>
      <c r="N8" s="139" t="n">
        <v>1065606738</v>
      </c>
      <c r="O8" s="86" t="inlineStr">
        <is>
          <t>DIANA CAROLINA SANTIAGO BELLO</t>
        </is>
      </c>
      <c r="P8" s="91" t="inlineStr">
        <is>
          <t>324 4168643</t>
        </is>
      </c>
      <c r="Q8" s="166" t="n"/>
      <c r="R8" s="166" t="inlineStr">
        <is>
          <t xml:space="preserve">BOGOTA </t>
        </is>
      </c>
      <c r="S8" s="166" t="inlineStr">
        <is>
          <t>DANIA</t>
        </is>
      </c>
      <c r="T8" s="209" t="n">
        <v>5000000</v>
      </c>
      <c r="U8" s="209" t="n">
        <v>3000000</v>
      </c>
      <c r="V8" s="209" t="n"/>
      <c r="W8" s="73">
        <f>T8-U8-V8</f>
        <v/>
      </c>
    </row>
    <row r="9">
      <c r="A9" s="55">
        <f>LISTADO!B9</f>
        <v/>
      </c>
      <c r="B9" s="194">
        <f>LISTADO!D9</f>
        <v/>
      </c>
      <c r="C9" s="53">
        <f>LISTADO!L9</f>
        <v/>
      </c>
      <c r="D9" s="192">
        <f>LISTADO!K9</f>
        <v/>
      </c>
      <c r="E9" s="63" t="n"/>
      <c r="F9" s="191" t="n"/>
      <c r="G9" s="192" t="n"/>
      <c r="H9" s="191" t="n"/>
      <c r="I9" s="166" t="n"/>
      <c r="J9" s="192">
        <f>D9-G9</f>
        <v/>
      </c>
      <c r="K9" s="139" t="n">
        <v>1</v>
      </c>
      <c r="L9" s="192">
        <f>J9/K9</f>
        <v/>
      </c>
      <c r="M9" s="166" t="n"/>
      <c r="N9" s="194" t="n"/>
      <c r="O9" s="166" t="inlineStr">
        <is>
          <t>RUBEN FABIAN BUSTOS</t>
        </is>
      </c>
      <c r="P9" s="194" t="n"/>
      <c r="Q9" s="166" t="n"/>
      <c r="R9" s="166" t="n"/>
      <c r="S9" s="166" t="n"/>
      <c r="T9" s="235" t="n"/>
      <c r="U9" s="209" t="n"/>
      <c r="V9" s="209" t="n"/>
      <c r="W9" s="73">
        <f>T9-U9-V9</f>
        <v/>
      </c>
    </row>
    <row r="10">
      <c r="A10" s="55">
        <f>LISTADO!B10</f>
        <v/>
      </c>
      <c r="B10" s="194">
        <f>LISTADO!D10</f>
        <v/>
      </c>
      <c r="C10" s="53">
        <f>LISTADO!L10</f>
        <v/>
      </c>
      <c r="D10" s="192">
        <f>LISTADO!K10</f>
        <v/>
      </c>
      <c r="E10" s="63" t="n"/>
      <c r="F10" s="191" t="n"/>
      <c r="G10" s="192" t="n"/>
      <c r="H10" s="191" t="n"/>
      <c r="I10" s="166" t="n"/>
      <c r="J10" s="192">
        <f>D10-G10</f>
        <v/>
      </c>
      <c r="K10" s="139" t="n">
        <v>1</v>
      </c>
      <c r="L10" s="192">
        <f>J10/K10</f>
        <v/>
      </c>
      <c r="M10" s="166" t="n"/>
      <c r="N10" s="194" t="n"/>
      <c r="O10" s="166" t="inlineStr">
        <is>
          <t>RUBEN FABIAN BUSTOS</t>
        </is>
      </c>
      <c r="P10" s="194" t="n"/>
      <c r="Q10" s="166" t="n"/>
      <c r="R10" s="166" t="n"/>
      <c r="S10" s="166" t="n"/>
      <c r="T10" s="235" t="n"/>
      <c r="U10" s="209" t="n"/>
      <c r="V10" s="209" t="n"/>
      <c r="W10" s="73">
        <f>T10-U10-V10</f>
        <v/>
      </c>
    </row>
    <row r="11">
      <c r="A11" s="55">
        <f>LISTADO!B11</f>
        <v/>
      </c>
      <c r="B11" s="194">
        <f>LISTADO!D11</f>
        <v/>
      </c>
      <c r="C11" s="53">
        <f>LISTADO!L11</f>
        <v/>
      </c>
      <c r="D11" s="192">
        <f>LISTADO!K11</f>
        <v/>
      </c>
      <c r="E11" s="63" t="n"/>
      <c r="F11" s="191" t="n"/>
      <c r="G11" s="192" t="n"/>
      <c r="H11" s="191" t="n"/>
      <c r="I11" s="166" t="n"/>
      <c r="J11" s="192">
        <f>D11-G11</f>
        <v/>
      </c>
      <c r="K11" s="139" t="n">
        <v>1</v>
      </c>
      <c r="L11" s="192">
        <f>J11/K11</f>
        <v/>
      </c>
      <c r="M11" s="166" t="n"/>
      <c r="N11" s="194" t="n"/>
      <c r="O11" s="166" t="inlineStr">
        <is>
          <t>RUBEN FABIAN BUSTOS</t>
        </is>
      </c>
      <c r="P11" s="194" t="n"/>
      <c r="Q11" s="166" t="n"/>
      <c r="R11" s="166" t="n"/>
      <c r="S11" s="166" t="n"/>
      <c r="T11" s="235" t="n"/>
      <c r="U11" s="209" t="n"/>
      <c r="V11" s="209" t="n"/>
      <c r="W11" s="73">
        <f>T11-U11-V11</f>
        <v/>
      </c>
    </row>
    <row r="12">
      <c r="A12" s="55">
        <f>LISTADO!B12</f>
        <v/>
      </c>
      <c r="B12" s="194">
        <f>LISTADO!D12</f>
        <v/>
      </c>
      <c r="C12" s="53">
        <f>LISTADO!L12</f>
        <v/>
      </c>
      <c r="D12" s="192">
        <f>LISTADO!K12</f>
        <v/>
      </c>
      <c r="E12" s="63" t="n"/>
      <c r="F12" s="191" t="n">
        <v>46041</v>
      </c>
      <c r="G12" s="192" t="n">
        <v>4000000</v>
      </c>
      <c r="H12" s="191" t="n">
        <v>46072</v>
      </c>
      <c r="I12" s="166" t="inlineStr">
        <is>
          <t>EFECTIVO</t>
        </is>
      </c>
      <c r="J12" s="192">
        <f>D12-G12</f>
        <v/>
      </c>
      <c r="K12" s="139" t="n">
        <v>24</v>
      </c>
      <c r="L12" s="192">
        <f>J12/K12</f>
        <v/>
      </c>
      <c r="M12" s="166" t="inlineStr">
        <is>
          <t xml:space="preserve">19 DE CADA MES </t>
        </is>
      </c>
      <c r="N12" s="108" t="n">
        <v>51803549</v>
      </c>
      <c r="O12" s="77" t="inlineStr">
        <is>
          <t>MARTHA EUGENIA OCAMPO GOMEZ</t>
        </is>
      </c>
      <c r="P12" s="78" t="n">
        <v>3223810013</v>
      </c>
      <c r="Q12" s="166" t="n"/>
      <c r="R12" s="166" t="inlineStr">
        <is>
          <t xml:space="preserve">ACACIAS </t>
        </is>
      </c>
      <c r="S12" s="166" t="inlineStr">
        <is>
          <t>KATHERINE TACHA</t>
        </is>
      </c>
      <c r="T12" s="209" t="n">
        <v>5000000</v>
      </c>
      <c r="U12" s="209" t="n">
        <v>3000000</v>
      </c>
      <c r="V12" s="209" t="n"/>
      <c r="W12" s="73">
        <f>T12-U12-V12</f>
        <v/>
      </c>
    </row>
    <row r="13">
      <c r="A13" s="55">
        <f>LISTADO!B13</f>
        <v/>
      </c>
      <c r="B13" s="194">
        <f>LISTADO!D13</f>
        <v/>
      </c>
      <c r="C13" s="53">
        <f>LISTADO!L13</f>
        <v/>
      </c>
      <c r="D13" s="192">
        <f>LISTADO!K13</f>
        <v/>
      </c>
      <c r="E13" s="63" t="n"/>
      <c r="F13" s="191" t="n">
        <v>45855</v>
      </c>
      <c r="G13" s="192" t="n">
        <v>4000000</v>
      </c>
      <c r="H13" s="191" t="n">
        <v>45886</v>
      </c>
      <c r="I13" s="166" t="inlineStr">
        <is>
          <t>EFECTIVO</t>
        </is>
      </c>
      <c r="J13" s="192">
        <f>D13-G13</f>
        <v/>
      </c>
      <c r="K13" s="139" t="n">
        <v>24</v>
      </c>
      <c r="L13" s="192">
        <f>J13/K13</f>
        <v/>
      </c>
      <c r="M13" s="166" t="inlineStr">
        <is>
          <t xml:space="preserve">17 DE CADA MES </t>
        </is>
      </c>
      <c r="N13" s="108" t="n">
        <v>49595489</v>
      </c>
      <c r="O13" s="86" t="inlineStr">
        <is>
          <t>JOSSY XIMENA CASTELLANOS CARRILLO</t>
        </is>
      </c>
      <c r="P13" s="109" t="inlineStr">
        <is>
          <t>305 4524007</t>
        </is>
      </c>
      <c r="Q13" s="166" t="n"/>
      <c r="R13" s="166" t="inlineStr">
        <is>
          <t xml:space="preserve">BOSCONIA </t>
        </is>
      </c>
      <c r="S13" s="166" t="inlineStr">
        <is>
          <t>DANIA</t>
        </is>
      </c>
      <c r="T13" s="209" t="n">
        <v>5000000</v>
      </c>
      <c r="U13" s="209" t="n">
        <v>3000000</v>
      </c>
      <c r="V13" s="209" t="n"/>
      <c r="W13" s="73">
        <f>T13-U13-V13</f>
        <v/>
      </c>
    </row>
    <row r="14">
      <c r="A14" s="55">
        <f>LISTADO!B14</f>
        <v/>
      </c>
      <c r="B14" s="194">
        <f>LISTADO!D14</f>
        <v/>
      </c>
      <c r="C14" s="53">
        <f>LISTADO!L14</f>
        <v/>
      </c>
      <c r="D14" s="192">
        <f>LISTADO!K14</f>
        <v/>
      </c>
      <c r="E14" s="63" t="n"/>
      <c r="F14" s="191" t="n">
        <v>45865</v>
      </c>
      <c r="G14" s="192" t="n">
        <v>8000000</v>
      </c>
      <c r="H14" s="191" t="n">
        <v>45896</v>
      </c>
      <c r="I14" s="166" t="inlineStr">
        <is>
          <t>EFECTIVO</t>
        </is>
      </c>
      <c r="J14" s="192">
        <f>D14-G14</f>
        <v/>
      </c>
      <c r="K14" s="139" t="n">
        <v>24</v>
      </c>
      <c r="L14" s="192">
        <f>J14/K14</f>
        <v/>
      </c>
      <c r="M14" s="166" t="inlineStr">
        <is>
          <t xml:space="preserve">27 DE CADA MES </t>
        </is>
      </c>
      <c r="N14" s="108" t="n">
        <v>36622525</v>
      </c>
      <c r="O14" s="86" t="inlineStr">
        <is>
          <t>BETTY ENCARNACION CARRILLO</t>
        </is>
      </c>
      <c r="P14" s="87" t="inlineStr">
        <is>
          <t>304 5900648</t>
        </is>
      </c>
      <c r="Q14" s="166" t="n"/>
      <c r="R14" s="166" t="inlineStr">
        <is>
          <t xml:space="preserve">ACACIAS </t>
        </is>
      </c>
      <c r="S14" s="166" t="inlineStr">
        <is>
          <t>DANIA</t>
        </is>
      </c>
      <c r="T14" s="209" t="n">
        <v>10000000</v>
      </c>
      <c r="U14" s="209" t="n">
        <v>6000000</v>
      </c>
      <c r="V14" s="209" t="n"/>
      <c r="W14" s="73">
        <f>T14-U14-V14</f>
        <v/>
      </c>
    </row>
    <row r="15">
      <c r="A15" s="55">
        <f>LISTADO!B15</f>
        <v/>
      </c>
      <c r="B15" s="194">
        <f>LISTADO!D15</f>
        <v/>
      </c>
      <c r="C15" s="53">
        <f>LISTADO!L15</f>
        <v/>
      </c>
      <c r="D15" s="192">
        <f>LISTADO!K15</f>
        <v/>
      </c>
      <c r="E15" s="63" t="n"/>
      <c r="F15" s="191" t="n"/>
      <c r="G15" s="192" t="n"/>
      <c r="H15" s="191" t="n"/>
      <c r="I15" s="166" t="n"/>
      <c r="J15" s="192">
        <f>D15-G15</f>
        <v/>
      </c>
      <c r="K15" s="139" t="n">
        <v>1</v>
      </c>
      <c r="L15" s="192">
        <f>J15/K15</f>
        <v/>
      </c>
      <c r="M15" s="166" t="n"/>
      <c r="N15" s="194" t="n"/>
      <c r="O15" s="166" t="inlineStr">
        <is>
          <t>RUBEN FABIAN BUSTO</t>
        </is>
      </c>
      <c r="P15" s="194" t="n"/>
      <c r="Q15" s="166" t="n"/>
      <c r="R15" s="166" t="n"/>
      <c r="S15" s="166" t="n"/>
      <c r="T15" s="235" t="n"/>
      <c r="U15" s="209" t="n"/>
      <c r="V15" s="209" t="n"/>
      <c r="W15" s="73">
        <f>T15-U15-V15</f>
        <v/>
      </c>
    </row>
    <row r="16">
      <c r="A16" s="55">
        <f>LISTADO!B16</f>
        <v/>
      </c>
      <c r="B16" s="194">
        <f>LISTADO!D16</f>
        <v/>
      </c>
      <c r="C16" s="53">
        <f>LISTADO!L16</f>
        <v/>
      </c>
      <c r="D16" s="192">
        <f>LISTADO!K16</f>
        <v/>
      </c>
      <c r="E16" s="63" t="n"/>
      <c r="F16" s="191" t="n"/>
      <c r="G16" s="192" t="n"/>
      <c r="H16" s="191" t="n"/>
      <c r="I16" s="166" t="n"/>
      <c r="J16" s="192">
        <f>D16-G16</f>
        <v/>
      </c>
      <c r="K16" s="139" t="n"/>
      <c r="L16" s="192">
        <f>J16/K16</f>
        <v/>
      </c>
      <c r="M16" s="166" t="n"/>
      <c r="N16" s="194" t="n"/>
      <c r="O16" s="166" t="n"/>
      <c r="P16" s="194" t="n"/>
      <c r="Q16" s="166" t="n"/>
      <c r="R16" s="166" t="n"/>
      <c r="S16" s="166" t="n"/>
      <c r="T16" s="235" t="n"/>
      <c r="U16" s="209" t="n"/>
      <c r="V16" s="209" t="n"/>
      <c r="W16" s="73">
        <f>T16-U16-V16</f>
        <v/>
      </c>
    </row>
    <row r="17">
      <c r="A17" s="55">
        <f>LISTADO!B17</f>
        <v/>
      </c>
      <c r="B17" s="194">
        <f>LISTADO!D17</f>
        <v/>
      </c>
      <c r="C17" s="53">
        <f>LISTADO!L17</f>
        <v/>
      </c>
      <c r="D17" s="192">
        <f>LISTADO!K17</f>
        <v/>
      </c>
      <c r="E17" s="63" t="n"/>
      <c r="F17" s="191" t="n">
        <v>45936</v>
      </c>
      <c r="G17" s="192" t="n">
        <v>4000000</v>
      </c>
      <c r="H17" s="191" t="n">
        <v>45967</v>
      </c>
      <c r="I17" s="166" t="inlineStr">
        <is>
          <t>EFECTIVO</t>
        </is>
      </c>
      <c r="J17" s="192">
        <f>D17-G17</f>
        <v/>
      </c>
      <c r="K17" s="139" t="n">
        <v>24</v>
      </c>
      <c r="L17" s="192">
        <f>J17/K17</f>
        <v/>
      </c>
      <c r="M17" s="166" t="inlineStr">
        <is>
          <t xml:space="preserve">06 DE CADA MES </t>
        </is>
      </c>
      <c r="N17" s="108" t="n">
        <v>7182722</v>
      </c>
      <c r="O17" s="77" t="inlineStr">
        <is>
          <t>EDGAR VICENTE CARDENAS LOPEZ</t>
        </is>
      </c>
      <c r="P17" s="78" t="inlineStr">
        <is>
          <t>313 2213086</t>
        </is>
      </c>
      <c r="Q17" s="166" t="n"/>
      <c r="R17" s="166" t="inlineStr">
        <is>
          <t xml:space="preserve">TUNJA </t>
        </is>
      </c>
      <c r="S17" s="166" t="inlineStr">
        <is>
          <t>JHON JAIRO  RINCON</t>
        </is>
      </c>
      <c r="T17" s="209" t="n">
        <v>5000000</v>
      </c>
      <c r="U17" s="209" t="n">
        <v>3000000</v>
      </c>
      <c r="V17" s="209" t="n"/>
      <c r="W17" s="73">
        <f>T17-U17-V17</f>
        <v/>
      </c>
    </row>
    <row r="18">
      <c r="A18" s="55">
        <f>LISTADO!B18</f>
        <v/>
      </c>
      <c r="B18" s="194">
        <f>LISTADO!D18</f>
        <v/>
      </c>
      <c r="C18" s="53">
        <f>LISTADO!L18</f>
        <v/>
      </c>
      <c r="D18" s="192">
        <f>LISTADO!K18</f>
        <v/>
      </c>
      <c r="E18" s="63" t="n"/>
      <c r="F18" s="191" t="n">
        <v>46102</v>
      </c>
      <c r="G18" s="192" t="n">
        <v>4000000</v>
      </c>
      <c r="H18" s="191" t="n">
        <v>46086</v>
      </c>
      <c r="I18" s="166" t="inlineStr">
        <is>
          <t>EFECTIVO</t>
        </is>
      </c>
      <c r="J18" s="192">
        <f>D18-G18</f>
        <v/>
      </c>
      <c r="K18" s="139" t="n">
        <v>24</v>
      </c>
      <c r="L18" s="192">
        <f>J18/K18</f>
        <v/>
      </c>
      <c r="M18" s="166" t="inlineStr">
        <is>
          <t xml:space="preserve">05 DE CADA MES </t>
        </is>
      </c>
      <c r="N18" s="108" t="n">
        <v>41627694</v>
      </c>
      <c r="O18" s="77" t="inlineStr">
        <is>
          <t>RAQUEL ABELLA VALBUENA</t>
        </is>
      </c>
      <c r="P18" s="78" t="inlineStr">
        <is>
          <t>316 3901345</t>
        </is>
      </c>
      <c r="Q18" s="166" t="n"/>
      <c r="R18" s="166" t="inlineStr">
        <is>
          <t>BOGOTA</t>
        </is>
      </c>
      <c r="S18" s="166" t="inlineStr">
        <is>
          <t>GUSTAVO</t>
        </is>
      </c>
      <c r="T18" s="209" t="n">
        <v>5000000</v>
      </c>
      <c r="U18" s="209" t="n">
        <v>3000000</v>
      </c>
      <c r="V18" s="209" t="n"/>
      <c r="W18" s="73">
        <f>T18-U18-V18</f>
        <v/>
      </c>
    </row>
    <row r="19">
      <c r="A19" s="55">
        <f>LISTADO!B19</f>
        <v/>
      </c>
      <c r="B19" s="194">
        <f>LISTADO!D19</f>
        <v/>
      </c>
      <c r="C19" s="53">
        <f>LISTADO!L19</f>
        <v/>
      </c>
      <c r="D19" s="192">
        <f>LISTADO!K19</f>
        <v/>
      </c>
      <c r="E19" s="63" t="n"/>
      <c r="F19" s="191" t="n">
        <v>46102</v>
      </c>
      <c r="G19" s="192" t="n">
        <v>4000000</v>
      </c>
      <c r="H19" s="191" t="n">
        <v>46086</v>
      </c>
      <c r="I19" s="166" t="inlineStr">
        <is>
          <t>EFECTIVO</t>
        </is>
      </c>
      <c r="J19" s="192">
        <f>D19-G19</f>
        <v/>
      </c>
      <c r="K19" s="139" t="n">
        <v>24</v>
      </c>
      <c r="L19" s="192">
        <f>J19/K19</f>
        <v/>
      </c>
      <c r="M19" s="166" t="inlineStr">
        <is>
          <t xml:space="preserve">05 DE CADA MES </t>
        </is>
      </c>
      <c r="N19" s="108" t="n">
        <v>41627694</v>
      </c>
      <c r="O19" s="77" t="inlineStr">
        <is>
          <t>RAQUEL ABELLA VALBUENA</t>
        </is>
      </c>
      <c r="P19" s="78" t="inlineStr">
        <is>
          <t>316 3901345</t>
        </is>
      </c>
      <c r="Q19" s="166" t="n"/>
      <c r="R19" s="166" t="inlineStr">
        <is>
          <t>BOGOTA</t>
        </is>
      </c>
      <c r="S19" s="166" t="inlineStr">
        <is>
          <t>GUSTAVO</t>
        </is>
      </c>
      <c r="T19" s="209" t="n">
        <v>5000000</v>
      </c>
      <c r="U19" s="209" t="n">
        <v>3000000</v>
      </c>
      <c r="V19" s="209" t="n"/>
      <c r="W19" s="73">
        <f>T19-U19-V19</f>
        <v/>
      </c>
    </row>
    <row r="20">
      <c r="A20" s="55">
        <f>LISTADO!B20</f>
        <v/>
      </c>
      <c r="B20" s="194">
        <f>LISTADO!D20</f>
        <v/>
      </c>
      <c r="C20" s="53">
        <f>LISTADO!L20</f>
        <v/>
      </c>
      <c r="D20" s="192">
        <f>LISTADO!K20</f>
        <v/>
      </c>
      <c r="E20" s="63" t="n"/>
      <c r="F20" s="191" t="n">
        <v>46128</v>
      </c>
      <c r="G20" s="192" t="n">
        <v>4000000</v>
      </c>
      <c r="H20" s="191" t="n">
        <v>46128</v>
      </c>
      <c r="I20" s="166" t="inlineStr">
        <is>
          <t>TRANSFERENCIA</t>
        </is>
      </c>
      <c r="J20" s="192">
        <f>D20-G20</f>
        <v/>
      </c>
      <c r="K20" s="139" t="n">
        <v>24</v>
      </c>
      <c r="L20" s="192">
        <f>J20/K20</f>
        <v/>
      </c>
      <c r="M20" s="166" t="inlineStr">
        <is>
          <t>16 DE CADA MES</t>
        </is>
      </c>
      <c r="N20" s="139" t="n">
        <v>1026277934</v>
      </c>
      <c r="O20" s="166" t="inlineStr">
        <is>
          <t>SAMANTA VALENSUELA BARRAZA</t>
        </is>
      </c>
      <c r="P20" s="194" t="n"/>
      <c r="Q20" s="166" t="n"/>
      <c r="R20" s="166" t="n"/>
      <c r="S20" s="166" t="inlineStr">
        <is>
          <t>YURANY PEREZ</t>
        </is>
      </c>
      <c r="T20" s="89" t="n">
        <v>5000000</v>
      </c>
      <c r="U20" s="209" t="n"/>
      <c r="V20" s="209" t="n"/>
      <c r="W20" s="73">
        <f>T20-U20-V20</f>
        <v/>
      </c>
    </row>
    <row r="21" ht="15.75" customHeight="1" s="506">
      <c r="A21" s="55">
        <f>LISTADO!B21</f>
        <v/>
      </c>
      <c r="B21" s="194">
        <f>LISTADO!D21</f>
        <v/>
      </c>
      <c r="C21" s="53">
        <f>LISTADO!L21</f>
        <v/>
      </c>
      <c r="D21" s="192">
        <f>LISTADO!K21</f>
        <v/>
      </c>
      <c r="E21" s="63" t="n"/>
      <c r="F21" s="191" t="n"/>
      <c r="G21" s="192" t="n"/>
      <c r="H21" s="191" t="n"/>
      <c r="I21" s="166" t="n"/>
      <c r="J21" s="192">
        <f>D21-G21</f>
        <v/>
      </c>
      <c r="K21" s="139" t="n"/>
      <c r="L21" s="192">
        <f>J21/K21</f>
        <v/>
      </c>
      <c r="M21" s="166" t="n"/>
      <c r="N21" s="194" t="n"/>
      <c r="O21" s="166" t="n"/>
      <c r="P21" s="194" t="n"/>
      <c r="Q21" s="166" t="n"/>
      <c r="R21" s="166" t="n"/>
      <c r="S21" s="166" t="n"/>
      <c r="T21" s="235" t="n"/>
      <c r="U21" s="209" t="n"/>
      <c r="V21" s="209" t="n"/>
      <c r="W21" s="73">
        <f>T21-U21-V21</f>
        <v/>
      </c>
    </row>
    <row r="22" ht="15.75" customHeight="1" s="506">
      <c r="A22" s="55">
        <f>LISTADO!B22</f>
        <v/>
      </c>
      <c r="B22" s="194">
        <f>LISTADO!D22</f>
        <v/>
      </c>
      <c r="C22" s="53">
        <f>LISTADO!L22</f>
        <v/>
      </c>
      <c r="D22" s="192">
        <f>LISTADO!K22</f>
        <v/>
      </c>
      <c r="E22" s="63" t="n"/>
      <c r="F22" s="191" t="n"/>
      <c r="G22" s="192" t="n"/>
      <c r="H22" s="191" t="n"/>
      <c r="I22" s="166" t="n"/>
      <c r="J22" s="192">
        <f>D22-G22</f>
        <v/>
      </c>
      <c r="K22" s="139" t="n"/>
      <c r="L22" s="192">
        <f>J22/K22</f>
        <v/>
      </c>
      <c r="M22" s="166" t="n"/>
      <c r="N22" s="194" t="n"/>
      <c r="O22" s="166" t="n"/>
      <c r="P22" s="194" t="n"/>
      <c r="Q22" s="166" t="n"/>
      <c r="R22" s="166" t="n"/>
      <c r="S22" s="166" t="n"/>
      <c r="T22" s="235" t="n"/>
      <c r="U22" s="209" t="n"/>
      <c r="V22" s="209" t="n"/>
      <c r="W22" s="73">
        <f>T22-U22-V22</f>
        <v/>
      </c>
    </row>
    <row r="23" ht="15.75" customHeight="1" s="506">
      <c r="A23" s="55">
        <f>LISTADO!B23</f>
        <v/>
      </c>
      <c r="B23" s="194">
        <f>LISTADO!D23</f>
        <v/>
      </c>
      <c r="C23" s="53">
        <f>LISTADO!L23</f>
        <v/>
      </c>
      <c r="D23" s="192">
        <f>LISTADO!K23</f>
        <v/>
      </c>
      <c r="E23" s="63" t="n"/>
      <c r="F23" s="191" t="n">
        <v>45920</v>
      </c>
      <c r="G23" s="192" t="n">
        <v>4000000</v>
      </c>
      <c r="H23" s="191" t="n">
        <v>45950</v>
      </c>
      <c r="I23" s="166" t="inlineStr">
        <is>
          <t>EFECTIVO</t>
        </is>
      </c>
      <c r="J23" s="192">
        <f>D23-G23</f>
        <v/>
      </c>
      <c r="K23" s="139" t="n">
        <v>24</v>
      </c>
      <c r="L23" s="192">
        <f>J23/K23</f>
        <v/>
      </c>
      <c r="M23" s="166" t="inlineStr">
        <is>
          <t xml:space="preserve">20 DE CADA MES </t>
        </is>
      </c>
      <c r="N23" s="108" t="n">
        <v>1121947747</v>
      </c>
      <c r="O23" s="77" t="inlineStr">
        <is>
          <t>LUISA FERNANDA GOMEZ CARRERO/JUAN DAVID REY</t>
        </is>
      </c>
      <c r="P23" s="78" t="inlineStr">
        <is>
          <t>310 6673835</t>
        </is>
      </c>
      <c r="Q23" s="166" t="n"/>
      <c r="R23" s="166" t="inlineStr">
        <is>
          <t xml:space="preserve">VILLAVICENCIO </t>
        </is>
      </c>
      <c r="S23" s="166" t="inlineStr">
        <is>
          <t>INGRID</t>
        </is>
      </c>
      <c r="T23" s="209" t="n">
        <v>5000000</v>
      </c>
      <c r="U23" s="209" t="n">
        <v>3000000</v>
      </c>
      <c r="V23" s="209" t="n"/>
      <c r="W23" s="73">
        <f>T23-U23-V23</f>
        <v/>
      </c>
    </row>
    <row r="24" ht="15.75" customHeight="1" s="506">
      <c r="A24" s="55">
        <f>LISTADO!B24</f>
        <v/>
      </c>
      <c r="B24" s="194">
        <f>LISTADO!D24</f>
        <v/>
      </c>
      <c r="C24" s="53">
        <f>LISTADO!L24</f>
        <v/>
      </c>
      <c r="D24" s="192">
        <f>LISTADO!K24</f>
        <v/>
      </c>
      <c r="E24" s="63" t="n"/>
      <c r="F24" s="191" t="n">
        <v>45902</v>
      </c>
      <c r="G24" s="192" t="n">
        <v>8000000</v>
      </c>
      <c r="H24" s="191" t="n">
        <v>45932</v>
      </c>
      <c r="I24" s="166" t="inlineStr">
        <is>
          <t>EFECTIVO</t>
        </is>
      </c>
      <c r="J24" s="192">
        <f>D24-G24</f>
        <v/>
      </c>
      <c r="K24" s="139" t="n">
        <v>24</v>
      </c>
      <c r="L24" s="192">
        <f>J24/K24</f>
        <v/>
      </c>
      <c r="M24" s="166" t="inlineStr">
        <is>
          <t xml:space="preserve">02 DE CADA MES </t>
        </is>
      </c>
      <c r="N24" s="108" t="n">
        <v>26203383</v>
      </c>
      <c r="O24" s="77" t="inlineStr">
        <is>
          <t>FATIMA RAMIREZ MORALES</t>
        </is>
      </c>
      <c r="P24" s="78" t="inlineStr">
        <is>
          <t>313 22006339</t>
        </is>
      </c>
      <c r="Q24" s="166" t="n"/>
      <c r="R24" s="166" t="inlineStr">
        <is>
          <t>MONTERIA</t>
        </is>
      </c>
      <c r="S24" s="166" t="inlineStr">
        <is>
          <t>DANIA</t>
        </is>
      </c>
      <c r="T24" s="209" t="n">
        <v>10000000</v>
      </c>
      <c r="U24" s="209" t="n">
        <v>6000000</v>
      </c>
      <c r="V24" s="209" t="n"/>
      <c r="W24" s="73">
        <f>T24-U24-V24</f>
        <v/>
      </c>
    </row>
    <row r="25" ht="15.75" customHeight="1" s="506">
      <c r="A25" s="55">
        <f>LISTADO!B25</f>
        <v/>
      </c>
      <c r="B25" s="194">
        <f>LISTADO!D25</f>
        <v/>
      </c>
      <c r="C25" s="53">
        <f>LISTADO!L25</f>
        <v/>
      </c>
      <c r="D25" s="192">
        <f>LISTADO!K25</f>
        <v/>
      </c>
      <c r="E25" s="63" t="n"/>
      <c r="F25" s="191" t="n"/>
      <c r="G25" s="192" t="n"/>
      <c r="H25" s="191" t="n"/>
      <c r="I25" s="166" t="n"/>
      <c r="J25" s="192">
        <f>D25-G25</f>
        <v/>
      </c>
      <c r="K25" s="139" t="n"/>
      <c r="L25" s="192">
        <f>J25/K25</f>
        <v/>
      </c>
      <c r="M25" s="166" t="n"/>
      <c r="N25" s="194" t="n"/>
      <c r="O25" s="166" t="inlineStr">
        <is>
          <t>RUBEN FABIAN BUSTOS</t>
        </is>
      </c>
      <c r="P25" s="194" t="n"/>
      <c r="Q25" s="166" t="n"/>
      <c r="R25" s="166" t="n"/>
      <c r="S25" s="166" t="n"/>
      <c r="T25" s="235" t="n"/>
      <c r="U25" s="209" t="n"/>
      <c r="V25" s="209" t="n"/>
      <c r="W25" s="73">
        <f>T25-U25-V25</f>
        <v/>
      </c>
    </row>
    <row r="26" ht="15.75" customHeight="1" s="506">
      <c r="A26" s="55">
        <f>LISTADO!B26</f>
        <v/>
      </c>
      <c r="B26" s="194">
        <f>LISTADO!D26</f>
        <v/>
      </c>
      <c r="C26" s="53">
        <f>LISTADO!L26</f>
        <v/>
      </c>
      <c r="D26" s="192">
        <f>LISTADO!K26</f>
        <v/>
      </c>
      <c r="E26" s="63" t="n"/>
      <c r="F26" s="191" t="n">
        <v>46178</v>
      </c>
      <c r="G26" s="192" t="n">
        <v>4000000</v>
      </c>
      <c r="H26" s="191" t="n">
        <v>46178</v>
      </c>
      <c r="I26" s="166" t="inlineStr">
        <is>
          <t>TRANSFERENCIA</t>
        </is>
      </c>
      <c r="J26" s="192" t="n">
        <v>39380000</v>
      </c>
      <c r="K26" s="139" t="n">
        <v>24</v>
      </c>
      <c r="L26" s="192">
        <f>J26/K26</f>
        <v/>
      </c>
      <c r="M26" s="166" t="inlineStr">
        <is>
          <t>5 DE CADA MES</t>
        </is>
      </c>
      <c r="N26" s="206" t="n">
        <v>51648764</v>
      </c>
      <c r="O26" s="207" t="inlineStr">
        <is>
          <t>MARIA YOLANDA CARACAS LEÓN</t>
        </is>
      </c>
      <c r="P26" s="207" t="inlineStr">
        <is>
          <t>321 4612934</t>
        </is>
      </c>
      <c r="Q26" s="166" t="n"/>
      <c r="R26" s="166" t="n"/>
      <c r="S26" s="166" t="inlineStr">
        <is>
          <t>JEFFERSON</t>
        </is>
      </c>
      <c r="T26" s="235" t="n">
        <v>5000000</v>
      </c>
      <c r="U26" s="209" t="n">
        <v>3000000</v>
      </c>
      <c r="V26" s="209" t="n"/>
      <c r="W26" s="73">
        <f>T26-U26-V26</f>
        <v/>
      </c>
    </row>
    <row r="27" ht="15.75" customHeight="1" s="506">
      <c r="A27" s="55">
        <f>LISTADO!B27</f>
        <v/>
      </c>
      <c r="B27" s="194">
        <f>LISTADO!D27</f>
        <v/>
      </c>
      <c r="C27" s="53">
        <f>LISTADO!L27</f>
        <v/>
      </c>
      <c r="D27" s="192">
        <f>LISTADO!K27</f>
        <v/>
      </c>
      <c r="E27" s="63" t="n"/>
      <c r="F27" s="191" t="inlineStr">
        <is>
          <t>30/02/2026</t>
        </is>
      </c>
      <c r="G27" s="192" t="n">
        <v>8000000</v>
      </c>
      <c r="H27" s="191" t="n">
        <v>46111</v>
      </c>
      <c r="I27" s="166" t="inlineStr">
        <is>
          <t>EFECTIVO</t>
        </is>
      </c>
      <c r="J27" s="192">
        <f>D27-G27</f>
        <v/>
      </c>
      <c r="K27" s="139" t="n">
        <v>30</v>
      </c>
      <c r="L27" s="192">
        <f>J27/K27</f>
        <v/>
      </c>
      <c r="M27" s="166" t="inlineStr">
        <is>
          <t xml:space="preserve">30 DE CADA MES </t>
        </is>
      </c>
      <c r="N27" s="108" t="n">
        <v>1007157001</v>
      </c>
      <c r="O27" s="77" t="inlineStr">
        <is>
          <t>LEIDY JOHANNA SAENZ/JHOJAN STIVEN GUTIERREZ</t>
        </is>
      </c>
      <c r="P27" s="78" t="inlineStr">
        <is>
          <t>301 2669937</t>
        </is>
      </c>
      <c r="Q27" s="166" t="n"/>
      <c r="R27" s="166" t="inlineStr">
        <is>
          <t xml:space="preserve">BOGOTA </t>
        </is>
      </c>
      <c r="S27" s="166" t="inlineStr">
        <is>
          <t>INGRID</t>
        </is>
      </c>
      <c r="T27" s="209" t="n">
        <v>5000000</v>
      </c>
      <c r="U27" s="209" t="n">
        <v>3000000</v>
      </c>
      <c r="V27" s="209" t="n"/>
      <c r="W27" s="73">
        <f>T27-U27-V27</f>
        <v/>
      </c>
    </row>
    <row r="28" ht="15.75" customHeight="1" s="506">
      <c r="A28" s="55">
        <f>LISTADO!B28</f>
        <v/>
      </c>
      <c r="B28" s="194">
        <f>LISTADO!D28</f>
        <v/>
      </c>
      <c r="C28" s="53">
        <f>LISTADO!L28</f>
        <v/>
      </c>
      <c r="D28" s="192">
        <f>LISTADO!K28</f>
        <v/>
      </c>
      <c r="E28" s="63" t="n"/>
      <c r="F28" s="191" t="n">
        <v>46063</v>
      </c>
      <c r="G28" s="192" t="n">
        <v>9000000</v>
      </c>
      <c r="H28" s="191" t="n">
        <v>46091</v>
      </c>
      <c r="I28" s="166" t="inlineStr">
        <is>
          <t>EFECTIVO</t>
        </is>
      </c>
      <c r="J28" s="192">
        <f>D28-G28</f>
        <v/>
      </c>
      <c r="K28" s="139" t="n">
        <v>30</v>
      </c>
      <c r="L28" s="192">
        <f>J28/K28</f>
        <v/>
      </c>
      <c r="M28" s="166" t="inlineStr">
        <is>
          <t xml:space="preserve">10 DE CADA MES </t>
        </is>
      </c>
      <c r="N28" s="108" t="n">
        <v>41795576</v>
      </c>
      <c r="O28" s="77" t="inlineStr">
        <is>
          <t>AURA ALICIA SAENZ</t>
        </is>
      </c>
      <c r="P28" s="78" t="inlineStr">
        <is>
          <t>312 3756562</t>
        </is>
      </c>
      <c r="Q28" s="166" t="n"/>
      <c r="R28" s="166" t="inlineStr">
        <is>
          <t xml:space="preserve">BOGOTA </t>
        </is>
      </c>
      <c r="S28" s="166" t="inlineStr">
        <is>
          <t>INGRID</t>
        </is>
      </c>
      <c r="T28" s="209" t="n">
        <v>5000000</v>
      </c>
      <c r="U28" s="209" t="n">
        <v>3000000</v>
      </c>
      <c r="V28" s="209" t="n"/>
      <c r="W28" s="73">
        <f>T28-U28-V28</f>
        <v/>
      </c>
    </row>
    <row r="29" ht="15.75" customHeight="1" s="506">
      <c r="A29" s="55">
        <f>LISTADO!B29</f>
        <v/>
      </c>
      <c r="B29" s="194">
        <f>LISTADO!D29</f>
        <v/>
      </c>
      <c r="C29" s="53">
        <f>LISTADO!L29</f>
        <v/>
      </c>
      <c r="D29" s="192">
        <f>LISTADO!K29</f>
        <v/>
      </c>
      <c r="E29" s="63" t="n"/>
      <c r="F29" s="191" t="n">
        <v>46060</v>
      </c>
      <c r="G29" s="192" t="n">
        <v>13000000</v>
      </c>
      <c r="H29" s="191" t="n">
        <v>46088</v>
      </c>
      <c r="I29" s="166" t="inlineStr">
        <is>
          <t>EFECTIVO</t>
        </is>
      </c>
      <c r="J29" s="192">
        <f>D29-G29</f>
        <v/>
      </c>
      <c r="K29" s="139" t="n">
        <v>30</v>
      </c>
      <c r="L29" s="192">
        <f>J29/K29</f>
        <v/>
      </c>
      <c r="M29" s="166" t="inlineStr">
        <is>
          <t xml:space="preserve">07 DE CADA MES </t>
        </is>
      </c>
      <c r="N29" s="108" t="n">
        <v>1007157000</v>
      </c>
      <c r="O29" s="77" t="inlineStr">
        <is>
          <t>EDUINXON ALEXANDER SAENZ PINZON</t>
        </is>
      </c>
      <c r="P29" s="78" t="inlineStr">
        <is>
          <t>301 7284433</t>
        </is>
      </c>
      <c r="Q29" s="166" t="n"/>
      <c r="R29" s="166" t="inlineStr">
        <is>
          <t xml:space="preserve">BOGOTA </t>
        </is>
      </c>
      <c r="S29" s="166" t="inlineStr">
        <is>
          <t>INGRID</t>
        </is>
      </c>
      <c r="T29" s="209" t="n">
        <v>5000000</v>
      </c>
      <c r="U29" s="209" t="n">
        <v>3000000</v>
      </c>
      <c r="V29" s="209" t="n"/>
      <c r="W29" s="73">
        <f>T29-U29-V29</f>
        <v/>
      </c>
    </row>
    <row r="30" ht="15.75" customHeight="1" s="506">
      <c r="A30" s="55">
        <f>LISTADO!B30</f>
        <v/>
      </c>
      <c r="B30" s="194">
        <f>LISTADO!D30</f>
        <v/>
      </c>
      <c r="C30" s="53">
        <f>LISTADO!L30</f>
        <v/>
      </c>
      <c r="D30" s="192">
        <f>LISTADO!K30</f>
        <v/>
      </c>
      <c r="E30" s="63" t="n"/>
      <c r="F30" s="191" t="n"/>
      <c r="G30" s="192" t="n"/>
      <c r="H30" s="191" t="n"/>
      <c r="I30" s="166" t="n"/>
      <c r="J30" s="192">
        <f>D30-G30</f>
        <v/>
      </c>
      <c r="K30" s="139" t="n">
        <v>1</v>
      </c>
      <c r="L30" s="192">
        <f>J30/K30</f>
        <v/>
      </c>
      <c r="M30" s="166" t="n"/>
      <c r="N30" s="141" t="n">
        <v>80390046</v>
      </c>
      <c r="O30" s="142" t="inlineStr">
        <is>
          <t>JORGE HUMBERTO RODRIGUEZ BORBON</t>
        </is>
      </c>
      <c r="P30" s="194" t="n"/>
      <c r="Q30" s="166" t="n"/>
      <c r="R30" s="166" t="n"/>
      <c r="S30" s="166" t="n"/>
      <c r="T30" s="235" t="n"/>
      <c r="U30" s="209" t="n"/>
      <c r="V30" s="209" t="n"/>
      <c r="W30" s="73">
        <f>T30-U30-V30</f>
        <v/>
      </c>
    </row>
    <row r="31" ht="15.75" customHeight="1" s="506">
      <c r="A31" s="55">
        <f>LISTADO!B31</f>
        <v/>
      </c>
      <c r="B31" s="194">
        <f>LISTADO!D31</f>
        <v/>
      </c>
      <c r="C31" s="53">
        <f>LISTADO!L31</f>
        <v/>
      </c>
      <c r="D31" s="192">
        <f>LISTADO!K31</f>
        <v/>
      </c>
      <c r="E31" s="63" t="n"/>
      <c r="F31" s="191" t="n">
        <v>46031</v>
      </c>
      <c r="G31" s="192" t="n">
        <v>4000000</v>
      </c>
      <c r="H31" s="191" t="n">
        <v>46062</v>
      </c>
      <c r="I31" s="166" t="inlineStr">
        <is>
          <t>EFECTIVO</t>
        </is>
      </c>
      <c r="J31" s="192">
        <f>D31-G31</f>
        <v/>
      </c>
      <c r="K31" s="139" t="n">
        <v>24</v>
      </c>
      <c r="L31" s="192">
        <f>J31/K31</f>
        <v/>
      </c>
      <c r="M31" s="166" t="inlineStr">
        <is>
          <t xml:space="preserve">09 DE CADA MES </t>
        </is>
      </c>
      <c r="N31" s="108" t="n">
        <v>51578847</v>
      </c>
      <c r="O31" s="77" t="inlineStr">
        <is>
          <t>LUZ MYRIAM DÍAZ</t>
        </is>
      </c>
      <c r="P31" s="78" t="inlineStr">
        <is>
          <t>312 3492087</t>
        </is>
      </c>
      <c r="Q31" s="166" t="n"/>
      <c r="R31" s="166" t="inlineStr">
        <is>
          <t xml:space="preserve">BOGOTA </t>
        </is>
      </c>
      <c r="S31" s="166" t="inlineStr">
        <is>
          <t>LUBIN DIAZ</t>
        </is>
      </c>
      <c r="T31" s="209" t="n">
        <v>5000000</v>
      </c>
      <c r="U31" s="209" t="n">
        <v>3000000</v>
      </c>
      <c r="V31" s="209" t="n"/>
      <c r="W31" s="73">
        <f>T31-U31-V31</f>
        <v/>
      </c>
    </row>
    <row r="32" ht="15.75" customHeight="1" s="506">
      <c r="A32" s="55">
        <f>LISTADO!B32</f>
        <v/>
      </c>
      <c r="B32" s="194">
        <f>LISTADO!D32</f>
        <v/>
      </c>
      <c r="C32" s="53">
        <f>LISTADO!L32</f>
        <v/>
      </c>
      <c r="D32" s="192">
        <f>LISTADO!K32</f>
        <v/>
      </c>
      <c r="E32" s="63" t="n"/>
      <c r="F32" s="191" t="n">
        <v>46031</v>
      </c>
      <c r="G32" s="192" t="n">
        <v>4500000</v>
      </c>
      <c r="H32" s="191" t="n">
        <v>46062</v>
      </c>
      <c r="I32" s="166" t="inlineStr">
        <is>
          <t>EFECTIVO</t>
        </is>
      </c>
      <c r="J32" s="192">
        <f>D32-G32</f>
        <v/>
      </c>
      <c r="K32" s="139" t="n">
        <v>24</v>
      </c>
      <c r="L32" s="192">
        <f>J32/K32</f>
        <v/>
      </c>
      <c r="M32" s="166" t="inlineStr">
        <is>
          <t xml:space="preserve">09 DE CADA MES </t>
        </is>
      </c>
      <c r="N32" s="108" t="n">
        <v>1085039584</v>
      </c>
      <c r="O32" s="77" t="inlineStr">
        <is>
          <t>ALEXIS JOSE PABA MARTINEZ</t>
        </is>
      </c>
      <c r="P32" s="78" t="inlineStr">
        <is>
          <t>34 62419 4900</t>
        </is>
      </c>
      <c r="Q32" s="166" t="n"/>
      <c r="R32" s="166" t="inlineStr">
        <is>
          <t xml:space="preserve">EL BANCO </t>
        </is>
      </c>
      <c r="S32" s="166" t="inlineStr">
        <is>
          <t>LUBIN DIAZ</t>
        </is>
      </c>
      <c r="T32" s="209" t="n">
        <v>5000000</v>
      </c>
      <c r="U32" s="209" t="n">
        <v>3000000</v>
      </c>
      <c r="V32" s="209" t="n"/>
      <c r="W32" s="73">
        <f>T32-U32-V32</f>
        <v/>
      </c>
    </row>
    <row r="33" ht="15.75" customHeight="1" s="506">
      <c r="A33" s="55">
        <f>LISTADO!B33</f>
        <v/>
      </c>
      <c r="B33" s="194">
        <f>LISTADO!D33</f>
        <v/>
      </c>
      <c r="C33" s="53">
        <f>LISTADO!L33</f>
        <v/>
      </c>
      <c r="D33" s="192">
        <f>LISTADO!K33</f>
        <v/>
      </c>
      <c r="E33" s="63" t="n"/>
      <c r="F33" s="191" t="n">
        <v>46150</v>
      </c>
      <c r="G33" s="192" t="n">
        <v>4000000</v>
      </c>
      <c r="H33" s="191" t="n">
        <v>46150</v>
      </c>
      <c r="I33" s="166" t="inlineStr">
        <is>
          <t>TRANSFERENCIA</t>
        </is>
      </c>
      <c r="J33" s="192">
        <f>D33-G33</f>
        <v/>
      </c>
      <c r="K33" s="139" t="n">
        <v>24</v>
      </c>
      <c r="L33" s="192">
        <f>J33/K33</f>
        <v/>
      </c>
      <c r="M33" s="166" t="inlineStr">
        <is>
          <t>30 DE CADA MES</t>
        </is>
      </c>
      <c r="N33" s="162" t="n">
        <v>1024499636</v>
      </c>
      <c r="O33" s="142" t="inlineStr">
        <is>
          <t>DANNA LIZETH ALVAREZ SANCHEZ</t>
        </is>
      </c>
      <c r="P33" s="142" t="inlineStr">
        <is>
          <t>310 240 1772</t>
        </is>
      </c>
      <c r="Q33" s="166" t="n"/>
      <c r="R33" s="166" t="inlineStr">
        <is>
          <t>CUNDINAMARCA</t>
        </is>
      </c>
      <c r="S33" s="166" t="inlineStr">
        <is>
          <t>YURANY PEREZ</t>
        </is>
      </c>
      <c r="T33" s="89" t="n">
        <v>5000000</v>
      </c>
      <c r="U33" s="209" t="n"/>
      <c r="V33" s="209" t="n"/>
      <c r="W33" s="73">
        <f>T33-U33-V33</f>
        <v/>
      </c>
    </row>
    <row r="34" ht="15.75" customHeight="1" s="506">
      <c r="A34" s="55">
        <f>LISTADO!B34</f>
        <v/>
      </c>
      <c r="B34" s="194">
        <f>LISTADO!D34</f>
        <v/>
      </c>
      <c r="C34" s="53">
        <f>LISTADO!L34</f>
        <v/>
      </c>
      <c r="D34" s="192">
        <f>LISTADO!K34</f>
        <v/>
      </c>
      <c r="E34" s="63" t="n"/>
      <c r="F34" s="191" t="n">
        <v>45701</v>
      </c>
      <c r="G34" s="192" t="n">
        <v>4000000</v>
      </c>
      <c r="H34" s="191" t="n">
        <v>45729</v>
      </c>
      <c r="I34" s="166" t="inlineStr">
        <is>
          <t>EFECTIVO</t>
        </is>
      </c>
      <c r="J34" s="192">
        <f>D34-G34</f>
        <v/>
      </c>
      <c r="K34" s="139" t="n">
        <v>24</v>
      </c>
      <c r="L34" s="192">
        <f>J34/K34</f>
        <v/>
      </c>
      <c r="M34" s="166" t="inlineStr">
        <is>
          <t xml:space="preserve">13 DE CADA MES </t>
        </is>
      </c>
      <c r="N34" s="108" t="n">
        <v>1015408595</v>
      </c>
      <c r="O34" s="77" t="inlineStr">
        <is>
          <t>LUIS AGUSTO PALACIOS RODRIGUEZ</t>
        </is>
      </c>
      <c r="P34" s="78" t="n">
        <v>3228636376</v>
      </c>
      <c r="Q34" s="166" t="n"/>
      <c r="R34" s="166" t="inlineStr">
        <is>
          <t xml:space="preserve">BOGOTA </t>
        </is>
      </c>
      <c r="S34" s="166" t="n"/>
      <c r="T34" s="176" t="n"/>
      <c r="U34" s="209" t="n"/>
      <c r="V34" s="209" t="n"/>
      <c r="W34" s="73">
        <f>T34-U34-V34</f>
        <v/>
      </c>
    </row>
    <row r="35" ht="15.75" customHeight="1" s="506">
      <c r="A35" s="55">
        <f>LISTADO!B35</f>
        <v/>
      </c>
      <c r="B35" s="194">
        <f>LISTADO!D35</f>
        <v/>
      </c>
      <c r="C35" s="53">
        <f>LISTADO!L35</f>
        <v/>
      </c>
      <c r="D35" s="192">
        <f>LISTADO!K35</f>
        <v/>
      </c>
      <c r="E35" s="63" t="n"/>
      <c r="F35" s="191" t="n">
        <v>45874</v>
      </c>
      <c r="G35" s="192" t="n">
        <v>4500000</v>
      </c>
      <c r="H35" s="191" t="n">
        <v>45905</v>
      </c>
      <c r="I35" s="166" t="inlineStr">
        <is>
          <t>EFECTIVO</t>
        </is>
      </c>
      <c r="J35" s="192">
        <f>D35-G35</f>
        <v/>
      </c>
      <c r="K35" s="139" t="n">
        <v>24</v>
      </c>
      <c r="L35" s="192">
        <f>J35/K35</f>
        <v/>
      </c>
      <c r="M35" s="166" t="inlineStr">
        <is>
          <t xml:space="preserve">05 DE CADA MES </t>
        </is>
      </c>
      <c r="N35" s="108" t="n">
        <v>1012356817</v>
      </c>
      <c r="O35" s="77" t="inlineStr">
        <is>
          <t>YULEY SERRANO PAVA/DIEGO FERNANDO BUITRAGO</t>
        </is>
      </c>
      <c r="P35" s="78" t="inlineStr">
        <is>
          <t>311 2085098</t>
        </is>
      </c>
      <c r="Q35" s="166" t="n"/>
      <c r="R35" s="166" t="inlineStr">
        <is>
          <t xml:space="preserve">BOGOTA </t>
        </is>
      </c>
      <c r="S35" s="166" t="inlineStr">
        <is>
          <t>JHON CARVAJAL</t>
        </is>
      </c>
      <c r="T35" s="209" t="n">
        <v>5000000</v>
      </c>
      <c r="U35" s="209" t="n">
        <v>3000000</v>
      </c>
      <c r="V35" s="209" t="n"/>
      <c r="W35" s="73">
        <f>T35-U35-V35</f>
        <v/>
      </c>
    </row>
    <row r="36" ht="15.75" customHeight="1" s="506">
      <c r="A36" s="55">
        <f>LISTADO!B36</f>
        <v/>
      </c>
      <c r="B36" s="194">
        <f>LISTADO!D36</f>
        <v/>
      </c>
      <c r="C36" s="53">
        <f>LISTADO!L36</f>
        <v/>
      </c>
      <c r="D36" s="192">
        <f>LISTADO!K36</f>
        <v/>
      </c>
      <c r="E36" s="63" t="n"/>
      <c r="F36" s="191" t="n">
        <v>45874</v>
      </c>
      <c r="G36" s="192" t="n">
        <v>4500000</v>
      </c>
      <c r="H36" s="191" t="n">
        <v>45905</v>
      </c>
      <c r="I36" s="166" t="inlineStr">
        <is>
          <t>EFECTIVO</t>
        </is>
      </c>
      <c r="J36" s="192">
        <f>D36-G36</f>
        <v/>
      </c>
      <c r="K36" s="139" t="n">
        <v>24</v>
      </c>
      <c r="L36" s="192">
        <f>J36/K36</f>
        <v/>
      </c>
      <c r="M36" s="166" t="inlineStr">
        <is>
          <t xml:space="preserve">05 DE CADA MES </t>
        </is>
      </c>
      <c r="N36" s="108" t="n">
        <v>1030701120</v>
      </c>
      <c r="O36" s="77" t="inlineStr">
        <is>
          <t>ANDRÉS FELIPE CARDONA ARCHILA</t>
        </is>
      </c>
      <c r="P36" s="78" t="inlineStr">
        <is>
          <t>315 4450034</t>
        </is>
      </c>
      <c r="Q36" s="166" t="n"/>
      <c r="R36" s="166" t="inlineStr">
        <is>
          <t xml:space="preserve">BOGOTA </t>
        </is>
      </c>
      <c r="S36" s="166" t="inlineStr">
        <is>
          <t>MAYERLY</t>
        </is>
      </c>
      <c r="T36" s="209" t="n">
        <v>5000000</v>
      </c>
      <c r="U36" s="209" t="n">
        <v>3000000</v>
      </c>
      <c r="V36" s="209" t="n"/>
      <c r="W36" s="73">
        <f>T36-U36-V36</f>
        <v/>
      </c>
    </row>
    <row r="37" ht="15.75" customHeight="1" s="506">
      <c r="A37" s="55">
        <f>LISTADO!B37</f>
        <v/>
      </c>
      <c r="B37" s="194">
        <f>LISTADO!D37</f>
        <v/>
      </c>
      <c r="C37" s="53">
        <f>LISTADO!L37</f>
        <v/>
      </c>
      <c r="D37" s="192">
        <f>LISTADO!K37</f>
        <v/>
      </c>
      <c r="E37" s="63" t="n"/>
      <c r="F37" s="191" t="n">
        <v>45874</v>
      </c>
      <c r="G37" s="192" t="n">
        <v>7500000</v>
      </c>
      <c r="H37" s="191" t="n">
        <v>45905</v>
      </c>
      <c r="I37" s="166" t="inlineStr">
        <is>
          <t>EFECTIVO</t>
        </is>
      </c>
      <c r="J37" s="192">
        <f>D37-G37</f>
        <v/>
      </c>
      <c r="K37" s="139" t="n">
        <v>24</v>
      </c>
      <c r="L37" s="192">
        <f>J37/K37</f>
        <v/>
      </c>
      <c r="M37" s="166" t="inlineStr">
        <is>
          <t xml:space="preserve">05 DE CADA MES </t>
        </is>
      </c>
      <c r="N37" s="108" t="n">
        <v>1123433099</v>
      </c>
      <c r="O37" s="77" t="inlineStr">
        <is>
          <t>JEIDER HERNEY POVEDA ROSO</t>
        </is>
      </c>
      <c r="P37" s="78" t="n">
        <v>3195907896</v>
      </c>
      <c r="Q37" s="166" t="n"/>
      <c r="R37" s="166" t="inlineStr">
        <is>
          <t xml:space="preserve">CASTILLA LA NUEVA </t>
        </is>
      </c>
      <c r="S37" s="166" t="inlineStr">
        <is>
          <t>YULIAN CARDENAS</t>
        </is>
      </c>
      <c r="T37" s="209" t="n">
        <v>5000000</v>
      </c>
      <c r="U37" s="209" t="n">
        <v>5000000</v>
      </c>
      <c r="V37" s="209" t="n"/>
      <c r="W37" s="73">
        <f>T37-U37-V37</f>
        <v/>
      </c>
    </row>
    <row r="38" ht="15.75" customHeight="1" s="506">
      <c r="A38" s="55">
        <f>LISTADO!B38</f>
        <v/>
      </c>
      <c r="B38" s="194">
        <f>LISTADO!D38</f>
        <v/>
      </c>
      <c r="C38" s="53">
        <f>LISTADO!L38</f>
        <v/>
      </c>
      <c r="D38" s="192">
        <f>LISTADO!K38</f>
        <v/>
      </c>
      <c r="E38" s="63" t="n"/>
      <c r="F38" s="191" t="n">
        <v>46073</v>
      </c>
      <c r="G38" s="192" t="n">
        <v>4000000</v>
      </c>
      <c r="H38" s="191" t="n">
        <v>46101</v>
      </c>
      <c r="I38" s="166" t="inlineStr">
        <is>
          <t>EFECTIVO</t>
        </is>
      </c>
      <c r="J38" s="192">
        <f>D38-G38</f>
        <v/>
      </c>
      <c r="K38" s="139" t="n">
        <v>24</v>
      </c>
      <c r="L38" s="192">
        <f>J38/K38</f>
        <v/>
      </c>
      <c r="M38" s="166" t="inlineStr">
        <is>
          <t xml:space="preserve">20 DE CADA MES </t>
        </is>
      </c>
      <c r="N38" s="108" t="n">
        <v>1123085644</v>
      </c>
      <c r="O38" s="77" t="inlineStr">
        <is>
          <t>MILENA JOHANNA COCA MEJIA/YEISON ALBERTO MONROY</t>
        </is>
      </c>
      <c r="P38" s="78" t="inlineStr">
        <is>
          <t>313 3458707</t>
        </is>
      </c>
      <c r="Q38" s="166" t="n"/>
      <c r="R38" s="166" t="inlineStr">
        <is>
          <t xml:space="preserve">GUAMAL </t>
        </is>
      </c>
      <c r="S38" s="166" t="inlineStr">
        <is>
          <t>YURANY PEREZ</t>
        </is>
      </c>
      <c r="T38" s="209" t="n">
        <v>5000000</v>
      </c>
      <c r="U38" s="165" t="n">
        <v>3000000</v>
      </c>
      <c r="V38" s="209" t="n"/>
      <c r="W38" s="73">
        <f>T38-U38-V38</f>
        <v/>
      </c>
    </row>
    <row r="39" ht="15.75" customHeight="1" s="506">
      <c r="A39" s="55">
        <f>LISTADO!B39</f>
        <v/>
      </c>
      <c r="B39" s="194">
        <f>LISTADO!D39</f>
        <v/>
      </c>
      <c r="C39" s="53">
        <f>LISTADO!L39</f>
        <v/>
      </c>
      <c r="D39" s="192">
        <f>LISTADO!K39</f>
        <v/>
      </c>
      <c r="E39" s="63" t="n"/>
      <c r="F39" s="191" t="n">
        <v>45842</v>
      </c>
      <c r="G39" s="192" t="n">
        <v>4000000</v>
      </c>
      <c r="H39" s="191" t="n">
        <v>45873</v>
      </c>
      <c r="I39" s="166" t="inlineStr">
        <is>
          <t>EFECTIVO</t>
        </is>
      </c>
      <c r="J39" s="192">
        <f>D39-G39</f>
        <v/>
      </c>
      <c r="K39" s="139" t="n">
        <v>24</v>
      </c>
      <c r="L39" s="192">
        <f>J39/K39</f>
        <v/>
      </c>
      <c r="M39" s="166" t="inlineStr">
        <is>
          <t xml:space="preserve">04 DE CADA MES </t>
        </is>
      </c>
      <c r="N39" s="139" t="n">
        <v>1003519576</v>
      </c>
      <c r="O39" s="77" t="inlineStr">
        <is>
          <t>YARID MARIANA MONROY VIVAS</t>
        </is>
      </c>
      <c r="P39" s="78" t="inlineStr">
        <is>
          <t>704 2989061</t>
        </is>
      </c>
      <c r="Q39" s="166" t="n"/>
      <c r="R39" s="166" t="inlineStr">
        <is>
          <t>FUSAGASUGA</t>
        </is>
      </c>
      <c r="S39" s="166" t="inlineStr">
        <is>
          <t>CARLOS JULIAN</t>
        </is>
      </c>
      <c r="T39" s="209" t="n">
        <v>5000000</v>
      </c>
      <c r="U39" s="209" t="n">
        <v>3000000</v>
      </c>
      <c r="V39" s="209" t="n"/>
      <c r="W39" s="73">
        <f>T39-U39-V39</f>
        <v/>
      </c>
    </row>
    <row r="40" ht="15.75" customHeight="1" s="506">
      <c r="A40" s="55">
        <f>LISTADO!B40</f>
        <v/>
      </c>
      <c r="B40" s="194">
        <f>LISTADO!D40</f>
        <v/>
      </c>
      <c r="C40" s="53">
        <f>LISTADO!L40</f>
        <v/>
      </c>
      <c r="D40" s="192">
        <f>LISTADO!K40</f>
        <v/>
      </c>
      <c r="E40" s="63" t="n"/>
      <c r="F40" s="191" t="n">
        <v>45888</v>
      </c>
      <c r="G40" s="192" t="n">
        <v>10000000</v>
      </c>
      <c r="H40" s="191" t="n">
        <v>45919</v>
      </c>
      <c r="I40" s="166" t="inlineStr">
        <is>
          <t>EFECTIVO</t>
        </is>
      </c>
      <c r="J40" s="192">
        <f>D40-G40</f>
        <v/>
      </c>
      <c r="K40" s="139" t="n">
        <v>24</v>
      </c>
      <c r="L40" s="192">
        <f>J40/K40</f>
        <v/>
      </c>
      <c r="M40" s="166" t="inlineStr">
        <is>
          <t xml:space="preserve">19 DE CADA MES </t>
        </is>
      </c>
      <c r="N40" s="108" t="n">
        <v>4157914</v>
      </c>
      <c r="O40" s="77" t="inlineStr">
        <is>
          <t>LUIS ENRIQUE ALARCON CRUZ</t>
        </is>
      </c>
      <c r="P40" s="78" t="inlineStr">
        <is>
          <t>316 3355530</t>
        </is>
      </c>
      <c r="Q40" s="166" t="n"/>
      <c r="R40" s="166" t="inlineStr">
        <is>
          <t xml:space="preserve">BOYACA </t>
        </is>
      </c>
      <c r="S40" s="166" t="inlineStr">
        <is>
          <t>YULIAN CARDENAS</t>
        </is>
      </c>
      <c r="T40" s="209" t="n">
        <v>5000000</v>
      </c>
      <c r="U40" s="209" t="n">
        <v>3000000</v>
      </c>
      <c r="V40" s="209" t="n"/>
      <c r="W40" s="73">
        <f>T40-U40-V40</f>
        <v/>
      </c>
    </row>
    <row r="41" ht="15.75" customHeight="1" s="506">
      <c r="A41" s="55">
        <f>LISTADO!B41</f>
        <v/>
      </c>
      <c r="B41" s="194">
        <f>LISTADO!D41</f>
        <v/>
      </c>
      <c r="C41" s="53">
        <f>LISTADO!L41</f>
        <v/>
      </c>
      <c r="D41" s="192">
        <f>LISTADO!K41</f>
        <v/>
      </c>
      <c r="E41" s="63" t="n"/>
      <c r="F41" s="191" t="n">
        <v>45656</v>
      </c>
      <c r="G41" s="192" t="n">
        <v>4000000</v>
      </c>
      <c r="H41" s="191" t="n">
        <v>45687</v>
      </c>
      <c r="I41" s="166" t="inlineStr">
        <is>
          <t>EFECTIVO</t>
        </is>
      </c>
      <c r="J41" s="192">
        <f>D41-G41</f>
        <v/>
      </c>
      <c r="K41" s="139" t="n">
        <v>24</v>
      </c>
      <c r="L41" s="192">
        <f>J41/K41</f>
        <v/>
      </c>
      <c r="M41" s="166" t="inlineStr">
        <is>
          <t xml:space="preserve">30 DE CADA MES </t>
        </is>
      </c>
      <c r="N41" s="108" t="n">
        <v>86011972</v>
      </c>
      <c r="O41" s="77" t="inlineStr">
        <is>
          <t>JOSÉ ALCIDES QUINTERO GAITAN</t>
        </is>
      </c>
      <c r="P41" s="78" t="inlineStr">
        <is>
          <t>322 2458447</t>
        </is>
      </c>
      <c r="Q41" s="166" t="n"/>
      <c r="R41" s="166" t="inlineStr">
        <is>
          <t xml:space="preserve">GRANADA </t>
        </is>
      </c>
      <c r="S41" s="166" t="n"/>
      <c r="T41" s="176" t="n"/>
      <c r="U41" s="209" t="n"/>
      <c r="V41" s="209" t="n"/>
      <c r="W41" s="73">
        <f>T41-U41-V41</f>
        <v/>
      </c>
    </row>
    <row r="42" ht="15.75" customHeight="1" s="506">
      <c r="A42" s="55">
        <f>LISTADO!B42</f>
        <v/>
      </c>
      <c r="B42" s="194">
        <f>LISTADO!D42</f>
        <v/>
      </c>
      <c r="C42" s="53">
        <f>LISTADO!L42</f>
        <v/>
      </c>
      <c r="D42" s="192">
        <f>LISTADO!K42</f>
        <v/>
      </c>
      <c r="E42" s="63" t="n"/>
      <c r="F42" s="191" t="n">
        <v>45859</v>
      </c>
      <c r="G42" s="192" t="n">
        <v>4000000</v>
      </c>
      <c r="H42" s="191" t="n">
        <v>45890</v>
      </c>
      <c r="I42" s="166" t="inlineStr">
        <is>
          <t>EFECTIVO</t>
        </is>
      </c>
      <c r="J42" s="192">
        <f>D42-G42</f>
        <v/>
      </c>
      <c r="K42" s="139" t="n">
        <v>24</v>
      </c>
      <c r="L42" s="192">
        <f>J42/K42</f>
        <v/>
      </c>
      <c r="M42" s="166" t="inlineStr">
        <is>
          <t xml:space="preserve">21 DE CADA MES </t>
        </is>
      </c>
      <c r="N42" s="108" t="n">
        <v>1032411465</v>
      </c>
      <c r="O42" s="77" t="inlineStr">
        <is>
          <t>NORLEIDY GARZON SANCHEZ</t>
        </is>
      </c>
      <c r="P42" s="78" t="inlineStr">
        <is>
          <t>310 2983071</t>
        </is>
      </c>
      <c r="Q42" s="166" t="n"/>
      <c r="R42" s="166" t="inlineStr">
        <is>
          <t xml:space="preserve">BOGOTA </t>
        </is>
      </c>
      <c r="S42" s="166" t="inlineStr">
        <is>
          <t>SNEIDER</t>
        </is>
      </c>
      <c r="T42" s="209" t="n">
        <v>5000000</v>
      </c>
      <c r="U42" s="209" t="n">
        <v>3000000</v>
      </c>
      <c r="V42" s="209" t="n"/>
      <c r="W42" s="73">
        <f>T42-U42-V42</f>
        <v/>
      </c>
    </row>
    <row r="43" ht="15.75" customHeight="1" s="506">
      <c r="A43" s="55">
        <f>LISTADO!B43</f>
        <v/>
      </c>
      <c r="B43" s="194">
        <f>LISTADO!D43</f>
        <v/>
      </c>
      <c r="C43" s="53">
        <f>LISTADO!L43</f>
        <v/>
      </c>
      <c r="D43" s="192">
        <f>LISTADO!K43</f>
        <v/>
      </c>
      <c r="E43" s="63" t="n"/>
      <c r="F43" s="191" t="n">
        <v>45832</v>
      </c>
      <c r="G43" s="192" t="n">
        <v>4000000</v>
      </c>
      <c r="H43" s="191" t="n">
        <v>45862</v>
      </c>
      <c r="I43" s="166" t="inlineStr">
        <is>
          <t>EFECTIVO</t>
        </is>
      </c>
      <c r="J43" s="192">
        <f>D43-G43</f>
        <v/>
      </c>
      <c r="K43" s="139" t="n">
        <v>24</v>
      </c>
      <c r="L43" s="192">
        <f>J43/K43</f>
        <v/>
      </c>
      <c r="M43" s="166" t="inlineStr">
        <is>
          <t xml:space="preserve">24 DE CADA MES </t>
        </is>
      </c>
      <c r="N43" s="108" t="n">
        <v>39664442</v>
      </c>
      <c r="O43" s="77" t="inlineStr">
        <is>
          <t>LUZ DARY MANCERA CAMELO</t>
        </is>
      </c>
      <c r="P43" s="78" t="inlineStr">
        <is>
          <t>321 3212040</t>
        </is>
      </c>
      <c r="Q43" s="166" t="n"/>
      <c r="R43" s="166" t="inlineStr">
        <is>
          <t xml:space="preserve">BOGOTA </t>
        </is>
      </c>
      <c r="S43" s="166" t="n"/>
      <c r="T43" s="176" t="n"/>
      <c r="U43" s="209" t="n"/>
      <c r="V43" s="209" t="n"/>
      <c r="W43" s="73">
        <f>T43-U43-V43</f>
        <v/>
      </c>
    </row>
    <row r="44" ht="15.75" customHeight="1" s="506">
      <c r="A44" s="55">
        <f>LISTADO!B44</f>
        <v/>
      </c>
      <c r="B44" s="194">
        <f>LISTADO!D44</f>
        <v/>
      </c>
      <c r="C44" s="53">
        <f>LISTADO!L44</f>
        <v/>
      </c>
      <c r="D44" s="192">
        <f>LISTADO!K44</f>
        <v/>
      </c>
      <c r="E44" s="63" t="n"/>
      <c r="F44" s="191" t="n">
        <v>45899</v>
      </c>
      <c r="G44" s="192" t="n">
        <v>4000000</v>
      </c>
      <c r="H44" s="191" t="n">
        <v>45920</v>
      </c>
      <c r="I44" s="166" t="inlineStr">
        <is>
          <t>EFECTIVO</t>
        </is>
      </c>
      <c r="J44" s="192">
        <f>D44-G44</f>
        <v/>
      </c>
      <c r="K44" s="139" t="n">
        <v>24</v>
      </c>
      <c r="L44" s="192">
        <f>J44/K44</f>
        <v/>
      </c>
      <c r="M44" s="166" t="inlineStr">
        <is>
          <t xml:space="preserve">30 DE CADA MES </t>
        </is>
      </c>
      <c r="N44" s="108" t="n">
        <v>1123513435</v>
      </c>
      <c r="O44" s="77" t="inlineStr">
        <is>
          <t>YULY PAOLA POVEDA ROSO</t>
        </is>
      </c>
      <c r="P44" s="78" t="inlineStr">
        <is>
          <t>320 8381815</t>
        </is>
      </c>
      <c r="Q44" s="166" t="n"/>
      <c r="R44" s="166" t="inlineStr">
        <is>
          <t xml:space="preserve">CASTILLA LA NUEVA </t>
        </is>
      </c>
      <c r="S44" s="166" t="inlineStr">
        <is>
          <t>YULIAN CARDENAS</t>
        </is>
      </c>
      <c r="T44" s="209" t="n">
        <v>5000000</v>
      </c>
      <c r="U44" s="209" t="n">
        <v>3000000</v>
      </c>
      <c r="V44" s="209" t="n"/>
      <c r="W44" s="73">
        <f>T44-U44-V44</f>
        <v/>
      </c>
    </row>
    <row r="45" ht="15.75" customHeight="1" s="506">
      <c r="A45" s="55">
        <f>LISTADO!B45</f>
        <v/>
      </c>
      <c r="B45" s="194">
        <f>LISTADO!D45</f>
        <v/>
      </c>
      <c r="C45" s="53">
        <f>LISTADO!L45</f>
        <v/>
      </c>
      <c r="D45" s="192">
        <f>LISTADO!K45</f>
        <v/>
      </c>
      <c r="E45" s="63" t="n"/>
      <c r="F45" s="191" t="n">
        <v>45845</v>
      </c>
      <c r="G45" s="192" t="n">
        <v>4000000</v>
      </c>
      <c r="H45" s="191" t="n">
        <v>45876</v>
      </c>
      <c r="I45" s="166" t="inlineStr">
        <is>
          <t>EFECTIVO</t>
        </is>
      </c>
      <c r="J45" s="192">
        <f>D45-G45</f>
        <v/>
      </c>
      <c r="K45" s="139" t="n">
        <v>24</v>
      </c>
      <c r="L45" s="192">
        <f>J45/K45</f>
        <v/>
      </c>
      <c r="M45" s="166" t="inlineStr">
        <is>
          <t xml:space="preserve">07 DE CADA MES </t>
        </is>
      </c>
      <c r="N45" s="108" t="n">
        <v>1006837128</v>
      </c>
      <c r="O45" s="77" t="inlineStr">
        <is>
          <t>DIEGO FABIAN GRANADA SILVA</t>
        </is>
      </c>
      <c r="P45" s="78" t="inlineStr">
        <is>
          <t>321 4573910</t>
        </is>
      </c>
      <c r="Q45" s="166" t="n"/>
      <c r="R45" s="166" t="inlineStr">
        <is>
          <t xml:space="preserve">GRANADA </t>
        </is>
      </c>
      <c r="S45" s="166" t="inlineStr">
        <is>
          <t>YURANY PEREZ</t>
        </is>
      </c>
      <c r="T45" s="89" t="n">
        <v>5000000</v>
      </c>
      <c r="U45" s="209" t="n">
        <v>3000000</v>
      </c>
      <c r="V45" s="209" t="n"/>
      <c r="W45" s="73">
        <f>T45-U45-V45</f>
        <v/>
      </c>
    </row>
    <row r="46" ht="15.75" customHeight="1" s="506">
      <c r="A46" s="55">
        <f>LISTADO!B46</f>
        <v/>
      </c>
      <c r="B46" s="194">
        <f>LISTADO!D46</f>
        <v/>
      </c>
      <c r="C46" s="53">
        <f>LISTADO!L46</f>
        <v/>
      </c>
      <c r="D46" s="192">
        <f>LISTADO!K46</f>
        <v/>
      </c>
      <c r="E46" s="63" t="n"/>
      <c r="F46" s="191" t="n">
        <v>45508</v>
      </c>
      <c r="G46" s="192" t="n">
        <v>4000000</v>
      </c>
      <c r="H46" s="191" t="n">
        <v>45904</v>
      </c>
      <c r="I46" s="166" t="inlineStr">
        <is>
          <t>EFECTIVO</t>
        </is>
      </c>
      <c r="J46" s="192">
        <f>D46-G46</f>
        <v/>
      </c>
      <c r="K46" s="139" t="n">
        <v>24</v>
      </c>
      <c r="L46" s="192">
        <f>J46/K46</f>
        <v/>
      </c>
      <c r="M46" s="166" t="inlineStr">
        <is>
          <t xml:space="preserve">04 DE CADA MES </t>
        </is>
      </c>
      <c r="N46" s="108" t="n">
        <v>79925440</v>
      </c>
      <c r="O46" s="77" t="inlineStr">
        <is>
          <t>OSCAR ESNEIDER PEREZ RODRIGUEZ</t>
        </is>
      </c>
      <c r="P46" s="78" t="inlineStr">
        <is>
          <t>310 3309150</t>
        </is>
      </c>
      <c r="Q46" s="166" t="n"/>
      <c r="R46" s="166" t="inlineStr">
        <is>
          <t xml:space="preserve">BOGOTA </t>
        </is>
      </c>
      <c r="S46" s="166" t="inlineStr">
        <is>
          <t>MAYERLY</t>
        </is>
      </c>
      <c r="T46" s="209" t="n">
        <v>5000000</v>
      </c>
      <c r="U46" s="209" t="n">
        <v>3000000</v>
      </c>
      <c r="V46" s="209" t="n"/>
      <c r="W46" s="73">
        <f>T46-U46-V46</f>
        <v/>
      </c>
    </row>
    <row r="47" ht="15.75" customHeight="1" s="506">
      <c r="A47" s="55">
        <f>LISTADO!B47</f>
        <v/>
      </c>
      <c r="B47" s="194">
        <f>LISTADO!D47</f>
        <v/>
      </c>
      <c r="C47" s="53">
        <f>LISTADO!L47</f>
        <v/>
      </c>
      <c r="D47" s="192">
        <f>LISTADO!K47</f>
        <v/>
      </c>
      <c r="E47" s="63" t="n"/>
      <c r="F47" s="191" t="n">
        <v>45895</v>
      </c>
      <c r="G47" s="192" t="n">
        <v>16000000</v>
      </c>
      <c r="H47" s="191" t="n">
        <v>45926</v>
      </c>
      <c r="I47" s="166" t="inlineStr">
        <is>
          <t>EFECTIVO</t>
        </is>
      </c>
      <c r="J47" s="192">
        <f>D47-G47</f>
        <v/>
      </c>
      <c r="K47" s="139" t="n">
        <v>24</v>
      </c>
      <c r="L47" s="192">
        <f>J47/K47</f>
        <v/>
      </c>
      <c r="M47" s="166" t="inlineStr">
        <is>
          <t xml:space="preserve">26 DE CADA MES </t>
        </is>
      </c>
      <c r="N47" s="108" t="n">
        <v>51734969</v>
      </c>
      <c r="O47" s="77" t="inlineStr">
        <is>
          <t>NOHELIA ALZATE GIRALDO</t>
        </is>
      </c>
      <c r="P47" s="78" t="inlineStr">
        <is>
          <t>301 4003174</t>
        </is>
      </c>
      <c r="Q47" s="166" t="n"/>
      <c r="R47" s="166" t="inlineStr">
        <is>
          <t xml:space="preserve">BOGOTA </t>
        </is>
      </c>
      <c r="S47" s="166" t="inlineStr">
        <is>
          <t>YURANY PEREZ</t>
        </is>
      </c>
      <c r="T47" s="89" t="n">
        <v>20000000</v>
      </c>
      <c r="U47" s="209" t="n">
        <v>12000000</v>
      </c>
      <c r="V47" s="209" t="n"/>
      <c r="W47" s="73">
        <f>T47-U47-V47</f>
        <v/>
      </c>
    </row>
    <row r="48" ht="15.75" customHeight="1" s="506">
      <c r="A48" s="55">
        <f>LISTADO!B48</f>
        <v/>
      </c>
      <c r="B48" s="194">
        <f>LISTADO!D48</f>
        <v/>
      </c>
      <c r="C48" s="53">
        <f>LISTADO!L48</f>
        <v/>
      </c>
      <c r="D48" s="192">
        <f>LISTADO!K48</f>
        <v/>
      </c>
      <c r="E48" s="63" t="n"/>
      <c r="F48" s="191" t="n">
        <v>45881</v>
      </c>
      <c r="G48" s="192" t="n">
        <v>4000000</v>
      </c>
      <c r="H48" s="191" t="n">
        <v>45912</v>
      </c>
      <c r="I48" s="166" t="inlineStr">
        <is>
          <t>EFECTIVO</t>
        </is>
      </c>
      <c r="J48" s="192">
        <f>D48-G48</f>
        <v/>
      </c>
      <c r="K48" s="139" t="n">
        <v>24</v>
      </c>
      <c r="L48" s="192">
        <f>J48/K48</f>
        <v/>
      </c>
      <c r="M48" s="166" t="inlineStr">
        <is>
          <t xml:space="preserve">12 DE CADA MES </t>
        </is>
      </c>
      <c r="N48" s="108" t="n">
        <v>79254901</v>
      </c>
      <c r="O48" s="77" t="inlineStr">
        <is>
          <t>ORLANDO ANTONIO MESA PLATA</t>
        </is>
      </c>
      <c r="P48" s="78" t="inlineStr">
        <is>
          <t>313 8876930</t>
        </is>
      </c>
      <c r="Q48" s="166" t="n"/>
      <c r="R48" s="166" t="inlineStr">
        <is>
          <t xml:space="preserve">BOGOTA </t>
        </is>
      </c>
      <c r="S48" s="166" t="inlineStr">
        <is>
          <t>EIDER PARDO</t>
        </is>
      </c>
      <c r="T48" s="209" t="n">
        <v>5000000</v>
      </c>
      <c r="U48" s="209" t="n">
        <v>3000000</v>
      </c>
      <c r="V48" s="209" t="n"/>
      <c r="W48" s="73">
        <f>T48-U48-V48</f>
        <v/>
      </c>
    </row>
    <row r="49" ht="15.75" customHeight="1" s="506">
      <c r="A49" s="55">
        <f>LISTADO!B49</f>
        <v/>
      </c>
      <c r="B49" s="194">
        <f>LISTADO!D49</f>
        <v/>
      </c>
      <c r="C49" s="53">
        <f>LISTADO!L49</f>
        <v/>
      </c>
      <c r="D49" s="192">
        <f>LISTADO!K49</f>
        <v/>
      </c>
      <c r="E49" s="63" t="n"/>
      <c r="F49" s="191" t="n"/>
      <c r="G49" s="192" t="n"/>
      <c r="H49" s="191" t="n"/>
      <c r="I49" s="166" t="n"/>
      <c r="J49" s="192">
        <f>D49-G49</f>
        <v/>
      </c>
      <c r="K49" s="139" t="n"/>
      <c r="L49" s="192">
        <f>J49/K49</f>
        <v/>
      </c>
      <c r="M49" s="166" t="n"/>
      <c r="N49" s="194" t="n"/>
      <c r="O49" s="166" t="inlineStr">
        <is>
          <t>RUBEN FABIAN BUSTOS</t>
        </is>
      </c>
      <c r="P49" s="194" t="n"/>
      <c r="Q49" s="166" t="n"/>
      <c r="R49" s="166" t="n"/>
      <c r="S49" s="166" t="n"/>
      <c r="T49" s="209" t="n"/>
      <c r="U49" s="209" t="n"/>
      <c r="V49" s="209" t="n"/>
      <c r="W49" s="73">
        <f>T49-U49-V49</f>
        <v/>
      </c>
    </row>
    <row r="50" ht="15.75" customHeight="1" s="506">
      <c r="A50" s="55">
        <f>LISTADO!B50</f>
        <v/>
      </c>
      <c r="B50" s="194">
        <f>LISTADO!D50</f>
        <v/>
      </c>
      <c r="C50" s="53">
        <f>LISTADO!L50</f>
        <v/>
      </c>
      <c r="D50" s="192">
        <f>LISTADO!K50</f>
        <v/>
      </c>
      <c r="E50" s="63" t="n"/>
      <c r="F50" s="191" t="n">
        <v>45881</v>
      </c>
      <c r="G50" s="192" t="n">
        <v>4000000</v>
      </c>
      <c r="H50" s="191" t="n">
        <v>45912</v>
      </c>
      <c r="I50" s="166" t="inlineStr">
        <is>
          <t>EFECTIVO</t>
        </is>
      </c>
      <c r="J50" s="192">
        <f>D50-G50</f>
        <v/>
      </c>
      <c r="K50" s="139" t="n">
        <v>24</v>
      </c>
      <c r="L50" s="192">
        <f>J50/K50</f>
        <v/>
      </c>
      <c r="M50" s="166" t="inlineStr">
        <is>
          <t xml:space="preserve">12 DE CADA MES </t>
        </is>
      </c>
      <c r="N50" s="108" t="n">
        <v>79254901</v>
      </c>
      <c r="O50" s="77" t="inlineStr">
        <is>
          <t>ORLANDO ANTONIO MESA PLATA</t>
        </is>
      </c>
      <c r="P50" s="78" t="inlineStr">
        <is>
          <t>313 8876930</t>
        </is>
      </c>
      <c r="Q50" s="166" t="n"/>
      <c r="R50" s="166" t="inlineStr">
        <is>
          <t xml:space="preserve">BOGOTA </t>
        </is>
      </c>
      <c r="S50" s="166" t="inlineStr">
        <is>
          <t>EIDER PARDO</t>
        </is>
      </c>
      <c r="T50" s="209" t="n">
        <v>5000000</v>
      </c>
      <c r="U50" s="209" t="n">
        <v>3000000</v>
      </c>
      <c r="V50" s="209" t="n"/>
      <c r="W50" s="73">
        <f>T50-U50-V50</f>
        <v/>
      </c>
    </row>
    <row r="51" ht="15.75" customHeight="1" s="506">
      <c r="A51" s="55">
        <f>LISTADO!B51</f>
        <v/>
      </c>
      <c r="B51" s="194">
        <f>LISTADO!D51</f>
        <v/>
      </c>
      <c r="C51" s="53">
        <f>LISTADO!L51</f>
        <v/>
      </c>
      <c r="D51" s="192">
        <f>LISTADO!K51</f>
        <v/>
      </c>
      <c r="E51" s="63" t="n"/>
      <c r="F51" s="191" t="n">
        <v>45881</v>
      </c>
      <c r="G51" s="192" t="n">
        <v>4000000</v>
      </c>
      <c r="H51" s="191" t="n">
        <v>45912</v>
      </c>
      <c r="I51" s="166" t="inlineStr">
        <is>
          <t>EFECTIVO</t>
        </is>
      </c>
      <c r="J51" s="192">
        <f>D51-G51</f>
        <v/>
      </c>
      <c r="K51" s="139" t="n">
        <v>24</v>
      </c>
      <c r="L51" s="192">
        <f>J51/K51</f>
        <v/>
      </c>
      <c r="M51" s="166" t="inlineStr">
        <is>
          <t xml:space="preserve">12 DE CADA MES </t>
        </is>
      </c>
      <c r="N51" s="108" t="n">
        <v>79254901</v>
      </c>
      <c r="O51" s="77" t="inlineStr">
        <is>
          <t>ORLANDO ANTONIO MESA PLATA</t>
        </is>
      </c>
      <c r="P51" s="78" t="inlineStr">
        <is>
          <t>313 8876930</t>
        </is>
      </c>
      <c r="Q51" s="166" t="n"/>
      <c r="R51" s="166" t="inlineStr">
        <is>
          <t xml:space="preserve">BOGOTA </t>
        </is>
      </c>
      <c r="S51" s="166" t="inlineStr">
        <is>
          <t>EIDER PARDO</t>
        </is>
      </c>
      <c r="T51" s="209" t="n">
        <v>5000000</v>
      </c>
      <c r="U51" s="209" t="n">
        <v>3000000</v>
      </c>
      <c r="V51" s="209" t="n"/>
      <c r="W51" s="73">
        <f>T51-U51-V51</f>
        <v/>
      </c>
    </row>
    <row r="52" ht="15.75" customHeight="1" s="506">
      <c r="A52" s="55">
        <f>LISTADO!B52</f>
        <v/>
      </c>
      <c r="B52" s="194">
        <f>LISTADO!D52</f>
        <v/>
      </c>
      <c r="C52" s="53">
        <f>LISTADO!L52</f>
        <v/>
      </c>
      <c r="D52" s="192">
        <f>LISTADO!K52</f>
        <v/>
      </c>
      <c r="E52" s="63" t="n"/>
      <c r="F52" s="191" t="n"/>
      <c r="G52" s="192" t="n"/>
      <c r="H52" s="191" t="n"/>
      <c r="I52" s="166" t="n"/>
      <c r="J52" s="192">
        <f>D52-G52</f>
        <v/>
      </c>
      <c r="K52" s="194" t="n"/>
      <c r="L52" s="192">
        <f>J52/K52</f>
        <v/>
      </c>
      <c r="M52" s="166" t="n"/>
      <c r="N52" s="194" t="n"/>
      <c r="O52" s="166" t="n"/>
      <c r="P52" s="194" t="n"/>
      <c r="Q52" s="166" t="n"/>
      <c r="R52" s="166" t="n"/>
      <c r="S52" s="166" t="n"/>
      <c r="T52" s="235" t="n"/>
      <c r="U52" s="209" t="n"/>
      <c r="V52" s="209" t="n"/>
      <c r="W52" s="73">
        <f>T52-U52-V52</f>
        <v/>
      </c>
    </row>
    <row r="53" ht="15.75" customHeight="1" s="506">
      <c r="A53" s="55">
        <f>LISTADO!B53</f>
        <v/>
      </c>
      <c r="B53" s="194">
        <f>LISTADO!D53</f>
        <v/>
      </c>
      <c r="C53" s="53">
        <f>LISTADO!L53</f>
        <v/>
      </c>
      <c r="D53" s="192">
        <f>LISTADO!K53</f>
        <v/>
      </c>
      <c r="E53" s="63" t="n"/>
      <c r="F53" s="191" t="n">
        <v>45852</v>
      </c>
      <c r="G53" s="192" t="n">
        <v>4000000</v>
      </c>
      <c r="H53" s="191" t="n">
        <v>45883</v>
      </c>
      <c r="I53" s="166" t="inlineStr">
        <is>
          <t>EFECTIVO</t>
        </is>
      </c>
      <c r="J53" s="192">
        <f>D53-G53</f>
        <v/>
      </c>
      <c r="K53" s="139" t="n">
        <v>24</v>
      </c>
      <c r="L53" s="192">
        <f>J53/K53</f>
        <v/>
      </c>
      <c r="M53" s="166" t="inlineStr">
        <is>
          <t xml:space="preserve">14 DE CADA MES </t>
        </is>
      </c>
      <c r="N53" s="108" t="n">
        <v>51781576</v>
      </c>
      <c r="O53" s="77" t="inlineStr">
        <is>
          <t>LUCINDA CLAVIJO CLAVIJO/LUIS ROBERTO MENDEZ</t>
        </is>
      </c>
      <c r="P53" s="78" t="inlineStr">
        <is>
          <t>321 445 4526</t>
        </is>
      </c>
      <c r="Q53" s="166" t="n"/>
      <c r="R53" s="166" t="inlineStr">
        <is>
          <t xml:space="preserve">BOGOTA </t>
        </is>
      </c>
      <c r="S53" s="166" t="inlineStr">
        <is>
          <t>COCO</t>
        </is>
      </c>
      <c r="T53" s="209" t="n">
        <v>5000000</v>
      </c>
      <c r="U53" s="209" t="n">
        <v>3000000</v>
      </c>
      <c r="V53" s="209" t="n"/>
      <c r="W53" s="73">
        <f>T53-U53-V53</f>
        <v/>
      </c>
    </row>
    <row r="54" ht="15.75" customHeight="1" s="506">
      <c r="A54" s="55">
        <f>LISTADO!B54</f>
        <v/>
      </c>
      <c r="B54" s="194">
        <f>LISTADO!D54</f>
        <v/>
      </c>
      <c r="C54" s="53">
        <f>LISTADO!L54</f>
        <v/>
      </c>
      <c r="D54" s="192">
        <f>LISTADO!K54</f>
        <v/>
      </c>
      <c r="E54" s="63" t="n"/>
      <c r="F54" s="191" t="n">
        <v>45897</v>
      </c>
      <c r="G54" s="192" t="n">
        <v>25000000</v>
      </c>
      <c r="H54" s="191" t="n">
        <v>45897</v>
      </c>
      <c r="I54" s="166" t="inlineStr">
        <is>
          <t>EFECTIVO</t>
        </is>
      </c>
      <c r="J54" s="192">
        <f>D54-G54</f>
        <v/>
      </c>
      <c r="K54" s="139" t="n">
        <v>1</v>
      </c>
      <c r="L54" s="192" t="n">
        <v>0</v>
      </c>
      <c r="M54" s="166" t="n"/>
      <c r="N54" s="139" t="n">
        <v>1122653962</v>
      </c>
      <c r="O54" s="166" t="inlineStr">
        <is>
          <t xml:space="preserve">DIEGO FABIAN REY BOBADILLA </t>
        </is>
      </c>
      <c r="P54" s="78" t="inlineStr">
        <is>
          <t>322 4398529</t>
        </is>
      </c>
      <c r="Q54" s="166" t="n"/>
      <c r="R54" s="166" t="inlineStr">
        <is>
          <t>RESTREPO</t>
        </is>
      </c>
      <c r="S54" s="166" t="inlineStr">
        <is>
          <t>YULIAN CARDENAS</t>
        </is>
      </c>
      <c r="T54" s="209" t="n">
        <v>5000000</v>
      </c>
      <c r="U54" s="209" t="n">
        <v>5000000</v>
      </c>
      <c r="V54" s="209" t="n"/>
      <c r="W54" s="73">
        <f>T54-U54-V54</f>
        <v/>
      </c>
    </row>
    <row r="55" ht="15.75" customHeight="1" s="506">
      <c r="A55" s="55">
        <f>LISTADO!B55</f>
        <v/>
      </c>
      <c r="B55" s="194">
        <f>LISTADO!D55</f>
        <v/>
      </c>
      <c r="C55" s="53">
        <f>LISTADO!L55</f>
        <v/>
      </c>
      <c r="D55" s="192">
        <f>LISTADO!K55</f>
        <v/>
      </c>
      <c r="E55" s="63" t="n"/>
      <c r="F55" s="191" t="n">
        <v>45859</v>
      </c>
      <c r="G55" s="192" t="n">
        <v>4000000</v>
      </c>
      <c r="H55" s="191" t="n">
        <v>45890</v>
      </c>
      <c r="I55" s="166" t="inlineStr">
        <is>
          <t>EFECTIVO</t>
        </is>
      </c>
      <c r="J55" s="192">
        <f>D55-G55</f>
        <v/>
      </c>
      <c r="K55" s="139" t="n">
        <v>24</v>
      </c>
      <c r="L55" s="192">
        <f>J55/K55</f>
        <v/>
      </c>
      <c r="M55" s="166" t="inlineStr">
        <is>
          <t xml:space="preserve">21 DE CADA MES </t>
        </is>
      </c>
      <c r="N55" s="108" t="n">
        <v>1121906209</v>
      </c>
      <c r="O55" s="77" t="inlineStr">
        <is>
          <t>WILMER STEVEN ROMERO CESPEDES</t>
        </is>
      </c>
      <c r="P55" s="78" t="inlineStr">
        <is>
          <t>318 4910833</t>
        </is>
      </c>
      <c r="Q55" s="166" t="n"/>
      <c r="R55" s="166" t="inlineStr">
        <is>
          <t xml:space="preserve">VILLAVICENCIO </t>
        </is>
      </c>
      <c r="S55" s="166" t="inlineStr">
        <is>
          <t>DANIA</t>
        </is>
      </c>
      <c r="T55" s="209" t="n">
        <v>5000000</v>
      </c>
      <c r="U55" s="209" t="n">
        <v>3000000</v>
      </c>
      <c r="V55" s="209" t="n"/>
      <c r="W55" s="73">
        <f>T55-U55-V55</f>
        <v/>
      </c>
    </row>
    <row r="56" ht="15.75" customHeight="1" s="506">
      <c r="A56" s="55">
        <f>LISTADO!B56</f>
        <v/>
      </c>
      <c r="B56" s="194">
        <f>LISTADO!D56</f>
        <v/>
      </c>
      <c r="C56" s="53">
        <f>LISTADO!L56</f>
        <v/>
      </c>
      <c r="D56" s="192">
        <f>LISTADO!K56</f>
        <v/>
      </c>
      <c r="E56" s="63" t="n"/>
      <c r="F56" s="191" t="n">
        <v>45827</v>
      </c>
      <c r="G56" s="192" t="n">
        <v>4000000</v>
      </c>
      <c r="H56" s="191" t="n">
        <v>45857</v>
      </c>
      <c r="I56" s="166" t="inlineStr">
        <is>
          <t>EFECTIVO</t>
        </is>
      </c>
      <c r="J56" s="192">
        <f>D56-G56</f>
        <v/>
      </c>
      <c r="K56" s="139" t="n">
        <v>24</v>
      </c>
      <c r="L56" s="192">
        <f>J56/K56</f>
        <v/>
      </c>
      <c r="M56" s="166" t="inlineStr">
        <is>
          <t xml:space="preserve">19 DE CADA MES </t>
        </is>
      </c>
      <c r="N56" s="108" t="n">
        <v>1016038981</v>
      </c>
      <c r="O56" s="77" t="inlineStr">
        <is>
          <t>ANDREA MILENA SEGURA SEGURA</t>
        </is>
      </c>
      <c r="P56" s="78" t="inlineStr">
        <is>
          <t>313 3023199</t>
        </is>
      </c>
      <c r="Q56" s="166" t="n"/>
      <c r="R56" s="166" t="inlineStr">
        <is>
          <t xml:space="preserve">ACACIAS </t>
        </is>
      </c>
      <c r="S56" s="166" t="inlineStr">
        <is>
          <t>JUAN DAVID</t>
        </is>
      </c>
      <c r="T56" s="209" t="n">
        <v>5000000</v>
      </c>
      <c r="U56" s="209" t="n">
        <v>3000000</v>
      </c>
      <c r="V56" s="209" t="n"/>
      <c r="W56" s="73">
        <f>T56-U56-V56</f>
        <v/>
      </c>
    </row>
    <row r="57" ht="15.75" customHeight="1" s="506">
      <c r="A57" s="55">
        <f>LISTADO!B57</f>
        <v/>
      </c>
      <c r="B57" s="194">
        <f>LISTADO!D57</f>
        <v/>
      </c>
      <c r="C57" s="53">
        <f>LISTADO!L57</f>
        <v/>
      </c>
      <c r="D57" s="192">
        <f>LISTADO!K57</f>
        <v/>
      </c>
      <c r="E57" s="63" t="n"/>
      <c r="F57" s="191" t="n">
        <v>45857</v>
      </c>
      <c r="G57" s="192" t="n">
        <v>4000000</v>
      </c>
      <c r="H57" s="191" t="n">
        <v>45888</v>
      </c>
      <c r="I57" s="166" t="inlineStr">
        <is>
          <t>EFECTIVO</t>
        </is>
      </c>
      <c r="J57" s="192">
        <f>D57-G57</f>
        <v/>
      </c>
      <c r="K57" s="139" t="n">
        <v>24</v>
      </c>
      <c r="L57" s="192">
        <f>J57/K57</f>
        <v/>
      </c>
      <c r="M57" s="166" t="inlineStr">
        <is>
          <t xml:space="preserve">19 DE CADA MES </t>
        </is>
      </c>
      <c r="N57" s="108" t="n">
        <v>51823486</v>
      </c>
      <c r="O57" s="77" t="inlineStr">
        <is>
          <t>MARIA EUGENIA SEGURA SEGURA</t>
        </is>
      </c>
      <c r="P57" s="78" t="inlineStr">
        <is>
          <t>310 7831185</t>
        </is>
      </c>
      <c r="Q57" s="166" t="n"/>
      <c r="R57" s="166" t="inlineStr">
        <is>
          <t xml:space="preserve">BOGOTA </t>
        </is>
      </c>
      <c r="S57" s="166" t="inlineStr">
        <is>
          <t>JUAN DAVID</t>
        </is>
      </c>
      <c r="T57" s="209" t="n">
        <v>5000000</v>
      </c>
      <c r="U57" s="209" t="n">
        <v>3000000</v>
      </c>
      <c r="V57" s="209" t="n"/>
      <c r="W57" s="73">
        <f>T57-U57-V57</f>
        <v/>
      </c>
    </row>
    <row r="58" ht="15.75" customHeight="1" s="506">
      <c r="A58" s="55">
        <f>LISTADO!B58</f>
        <v/>
      </c>
      <c r="B58" s="194">
        <f>LISTADO!D58</f>
        <v/>
      </c>
      <c r="C58" s="53">
        <f>LISTADO!L58</f>
        <v/>
      </c>
      <c r="D58" s="192">
        <f>LISTADO!K58</f>
        <v/>
      </c>
      <c r="E58" s="63" t="n"/>
      <c r="F58" s="191" t="n">
        <v>45857</v>
      </c>
      <c r="G58" s="192" t="n">
        <v>4000000</v>
      </c>
      <c r="H58" s="191" t="n">
        <v>45888</v>
      </c>
      <c r="I58" s="166" t="inlineStr">
        <is>
          <t>EFECTIVO</t>
        </is>
      </c>
      <c r="J58" s="192">
        <f>D58-G58</f>
        <v/>
      </c>
      <c r="K58" s="139" t="n">
        <v>24</v>
      </c>
      <c r="L58" s="192">
        <f>J58/K58</f>
        <v/>
      </c>
      <c r="M58" s="166" t="inlineStr">
        <is>
          <t xml:space="preserve">19 DE CADA MES </t>
        </is>
      </c>
      <c r="N58" s="108" t="n">
        <v>1067465637</v>
      </c>
      <c r="O58" s="77" t="inlineStr">
        <is>
          <t>EMILIANO SEGURA SEGURA</t>
        </is>
      </c>
      <c r="P58" s="78" t="inlineStr">
        <is>
          <t>314 3934068</t>
        </is>
      </c>
      <c r="Q58" s="166" t="n"/>
      <c r="R58" s="166" t="inlineStr">
        <is>
          <t>CUNDINAMARCA</t>
        </is>
      </c>
      <c r="S58" s="166" t="inlineStr">
        <is>
          <t>JUAN DAVID</t>
        </is>
      </c>
      <c r="T58" s="209" t="n">
        <v>5000000</v>
      </c>
      <c r="U58" s="209" t="n">
        <v>3000000</v>
      </c>
      <c r="V58" s="209" t="n"/>
      <c r="W58" s="73">
        <f>T58-U58-V58</f>
        <v/>
      </c>
    </row>
    <row r="59" ht="15.75" customHeight="1" s="506">
      <c r="A59" s="55">
        <f>LISTADO!B59</f>
        <v/>
      </c>
      <c r="B59" s="194">
        <f>LISTADO!D59</f>
        <v/>
      </c>
      <c r="C59" s="53">
        <f>LISTADO!L59</f>
        <v/>
      </c>
      <c r="D59" s="192">
        <f>LISTADO!K59</f>
        <v/>
      </c>
      <c r="E59" s="63" t="n"/>
      <c r="F59" s="191" t="n">
        <v>45827</v>
      </c>
      <c r="G59" s="192" t="n">
        <v>4000000</v>
      </c>
      <c r="H59" s="191" t="n">
        <v>45857</v>
      </c>
      <c r="I59" s="166" t="inlineStr">
        <is>
          <t>EFECTIVO</t>
        </is>
      </c>
      <c r="J59" s="192">
        <f>D59-G59</f>
        <v/>
      </c>
      <c r="K59" s="139" t="n">
        <v>24</v>
      </c>
      <c r="L59" s="192">
        <f>J59/K59</f>
        <v/>
      </c>
      <c r="M59" s="166" t="inlineStr">
        <is>
          <t xml:space="preserve">19 DE CADA MES </t>
        </is>
      </c>
      <c r="N59" s="108" t="n">
        <v>1000515503</v>
      </c>
      <c r="O59" s="77" t="inlineStr">
        <is>
          <t>EDGAR SANTIAGO SEGURA PRIETO</t>
        </is>
      </c>
      <c r="P59" s="78" t="inlineStr">
        <is>
          <t>322 2619134</t>
        </is>
      </c>
      <c r="Q59" s="166" t="n"/>
      <c r="R59" s="166" t="inlineStr">
        <is>
          <t xml:space="preserve">BOGOTA </t>
        </is>
      </c>
      <c r="S59" s="166" t="inlineStr">
        <is>
          <t>JUAN DAVID</t>
        </is>
      </c>
      <c r="T59" s="209" t="n">
        <v>5000000</v>
      </c>
      <c r="U59" s="209" t="n">
        <v>3000000</v>
      </c>
      <c r="V59" s="209" t="n"/>
      <c r="W59" s="73">
        <f>T59-U59-V59</f>
        <v/>
      </c>
    </row>
    <row r="60" ht="15.75" customHeight="1" s="506">
      <c r="A60" s="55">
        <f>LISTADO!B60</f>
        <v/>
      </c>
      <c r="B60" s="194">
        <f>LISTADO!D60</f>
        <v/>
      </c>
      <c r="C60" s="53">
        <f>LISTADO!L60</f>
        <v/>
      </c>
      <c r="D60" s="192">
        <f>LISTADO!K60</f>
        <v/>
      </c>
      <c r="E60" s="63" t="n"/>
      <c r="F60" s="191" t="n">
        <v>45857</v>
      </c>
      <c r="G60" s="192" t="n">
        <v>4000000</v>
      </c>
      <c r="H60" s="191" t="n">
        <v>45888</v>
      </c>
      <c r="I60" s="166" t="inlineStr">
        <is>
          <t>EFECTIVO</t>
        </is>
      </c>
      <c r="J60" s="192">
        <f>D60-G60</f>
        <v/>
      </c>
      <c r="K60" s="139" t="n">
        <v>24</v>
      </c>
      <c r="L60" s="192">
        <f>J60/K60</f>
        <v/>
      </c>
      <c r="M60" s="166" t="inlineStr">
        <is>
          <t xml:space="preserve">19 DE CADA MES </t>
        </is>
      </c>
      <c r="N60" s="108" t="n">
        <v>1019987010</v>
      </c>
      <c r="O60" s="77" t="inlineStr">
        <is>
          <t>IVAN DARIO SEGURA</t>
        </is>
      </c>
      <c r="P60" s="78" t="inlineStr">
        <is>
          <t>302 7064860</t>
        </is>
      </c>
      <c r="Q60" s="166" t="n"/>
      <c r="R60" s="166" t="inlineStr">
        <is>
          <t xml:space="preserve">BOGOTA </t>
        </is>
      </c>
      <c r="S60" s="166" t="inlineStr">
        <is>
          <t>JUAN DAVID</t>
        </is>
      </c>
      <c r="T60" s="209" t="n">
        <v>5000000</v>
      </c>
      <c r="U60" s="209" t="n">
        <v>3000000</v>
      </c>
      <c r="V60" s="209" t="n"/>
      <c r="W60" s="73">
        <f>T60-U60-V60</f>
        <v/>
      </c>
    </row>
    <row r="61" ht="15.75" customHeight="1" s="506">
      <c r="A61" s="55">
        <f>LISTADO!B61</f>
        <v/>
      </c>
      <c r="B61" s="194">
        <f>LISTADO!D61</f>
        <v/>
      </c>
      <c r="C61" s="53">
        <f>LISTADO!L61</f>
        <v/>
      </c>
      <c r="D61" s="192">
        <f>LISTADO!K61</f>
        <v/>
      </c>
      <c r="E61" s="63" t="n"/>
      <c r="F61" s="191" t="n">
        <v>45892</v>
      </c>
      <c r="G61" s="192" t="n">
        <v>4000000</v>
      </c>
      <c r="H61" s="191" t="n">
        <v>45558</v>
      </c>
      <c r="I61" s="166" t="inlineStr">
        <is>
          <t>EFECTIVO</t>
        </is>
      </c>
      <c r="J61" s="192">
        <f>D61-G61</f>
        <v/>
      </c>
      <c r="K61" s="139" t="n">
        <v>24</v>
      </c>
      <c r="L61" s="192">
        <f>J61/K61</f>
        <v/>
      </c>
      <c r="M61" s="166" t="inlineStr">
        <is>
          <t xml:space="preserve">23 DE CADA MES </t>
        </is>
      </c>
      <c r="N61" s="108" t="n">
        <v>1234791108</v>
      </c>
      <c r="O61" s="77" t="inlineStr">
        <is>
          <t>MARIA JULIETH AGUILERA/MIGUEL ANGEL AGUILERA</t>
        </is>
      </c>
      <c r="P61" s="78" t="inlineStr">
        <is>
          <t>310 8639797</t>
        </is>
      </c>
      <c r="Q61" s="166" t="n"/>
      <c r="R61" s="166" t="inlineStr">
        <is>
          <t xml:space="preserve">BOGOTA </t>
        </is>
      </c>
      <c r="S61" s="166" t="inlineStr">
        <is>
          <t>DANIA</t>
        </is>
      </c>
      <c r="T61" s="209" t="n">
        <v>5000000</v>
      </c>
      <c r="U61" s="209" t="n">
        <v>3000000</v>
      </c>
      <c r="V61" s="209" t="n"/>
      <c r="W61" s="73">
        <f>T61-U61-V61</f>
        <v/>
      </c>
    </row>
    <row r="62" ht="15.75" customHeight="1" s="506">
      <c r="A62" s="55">
        <f>LISTADO!B62</f>
        <v/>
      </c>
      <c r="B62" s="194">
        <f>LISTADO!D62</f>
        <v/>
      </c>
      <c r="C62" s="53">
        <f>LISTADO!L62</f>
        <v/>
      </c>
      <c r="D62" s="192">
        <f>LISTADO!K62</f>
        <v/>
      </c>
      <c r="E62" s="63" t="n"/>
      <c r="F62" s="191" t="n">
        <v>45892</v>
      </c>
      <c r="G62" s="192" t="n">
        <v>4000000</v>
      </c>
      <c r="H62" s="191" t="n">
        <v>45558</v>
      </c>
      <c r="I62" s="166" t="inlineStr">
        <is>
          <t>EFECTIVO</t>
        </is>
      </c>
      <c r="J62" s="192">
        <f>D62-G62</f>
        <v/>
      </c>
      <c r="K62" s="139" t="n">
        <v>24</v>
      </c>
      <c r="L62" s="192">
        <f>J62/K62</f>
        <v/>
      </c>
      <c r="M62" s="166" t="inlineStr">
        <is>
          <t xml:space="preserve">23 DE CADA MES </t>
        </is>
      </c>
      <c r="N62" s="108" t="n">
        <v>1234791108</v>
      </c>
      <c r="O62" s="77" t="inlineStr">
        <is>
          <t>MARIA JULIETH AGUILERA/MIGUEL ANGEL AGUILERA</t>
        </is>
      </c>
      <c r="P62" s="78" t="inlineStr">
        <is>
          <t>310 8639797</t>
        </is>
      </c>
      <c r="Q62" s="166" t="n"/>
      <c r="R62" s="166" t="inlineStr">
        <is>
          <t xml:space="preserve">BOGOTA </t>
        </is>
      </c>
      <c r="S62" s="166" t="inlineStr">
        <is>
          <t>DANIA</t>
        </is>
      </c>
      <c r="T62" s="209" t="n">
        <v>5000000</v>
      </c>
      <c r="U62" s="209" t="n">
        <v>3000000</v>
      </c>
      <c r="V62" s="209" t="n"/>
      <c r="W62" s="73">
        <f>T62-U62-V62</f>
        <v/>
      </c>
    </row>
    <row r="63" ht="15.75" customHeight="1" s="506">
      <c r="A63" s="55">
        <f>LISTADO!B63</f>
        <v/>
      </c>
      <c r="B63" s="194">
        <f>LISTADO!D63</f>
        <v/>
      </c>
      <c r="C63" s="53">
        <f>LISTADO!L63</f>
        <v/>
      </c>
      <c r="D63" s="192">
        <f>LISTADO!K63</f>
        <v/>
      </c>
      <c r="E63" s="63" t="n"/>
      <c r="F63" s="191" t="n">
        <v>45892</v>
      </c>
      <c r="G63" s="192" t="n">
        <v>4000000</v>
      </c>
      <c r="H63" s="191" t="n">
        <v>45558</v>
      </c>
      <c r="I63" s="166" t="inlineStr">
        <is>
          <t>EFECTIVO</t>
        </is>
      </c>
      <c r="J63" s="192">
        <f>D63-G63</f>
        <v/>
      </c>
      <c r="K63" s="139" t="n">
        <v>24</v>
      </c>
      <c r="L63" s="192">
        <f>J63/K63</f>
        <v/>
      </c>
      <c r="M63" s="166" t="inlineStr">
        <is>
          <t xml:space="preserve">23 DE CADA MES </t>
        </is>
      </c>
      <c r="N63" s="108" t="n">
        <v>1234791108</v>
      </c>
      <c r="O63" s="77" t="inlineStr">
        <is>
          <t>MARIA JULIETH AGUILERA/MIGUEL ANGEL AGUILERA</t>
        </is>
      </c>
      <c r="P63" s="78" t="inlineStr">
        <is>
          <t>310 8639797</t>
        </is>
      </c>
      <c r="Q63" s="166" t="n"/>
      <c r="R63" s="166" t="inlineStr">
        <is>
          <t xml:space="preserve">BOGOTA </t>
        </is>
      </c>
      <c r="S63" s="166" t="inlineStr">
        <is>
          <t>DANIA</t>
        </is>
      </c>
      <c r="T63" s="209" t="n">
        <v>5000000</v>
      </c>
      <c r="U63" s="209" t="n">
        <v>3000000</v>
      </c>
      <c r="V63" s="209" t="n"/>
      <c r="W63" s="73">
        <f>T63-U63-V63</f>
        <v/>
      </c>
    </row>
    <row r="64" ht="15.75" customHeight="1" s="506">
      <c r="A64" s="55">
        <f>LISTADO!B64</f>
        <v/>
      </c>
      <c r="B64" s="194">
        <f>LISTADO!D64</f>
        <v/>
      </c>
      <c r="C64" s="53">
        <f>LISTADO!L64</f>
        <v/>
      </c>
      <c r="D64" s="192">
        <f>LISTADO!K64</f>
        <v/>
      </c>
      <c r="E64" s="63" t="n"/>
      <c r="F64" s="191" t="n">
        <v>45869</v>
      </c>
      <c r="G64" s="192" t="n">
        <v>5000000</v>
      </c>
      <c r="H64" s="191" t="n">
        <v>45900</v>
      </c>
      <c r="I64" s="166" t="inlineStr">
        <is>
          <t>EFECTIVO</t>
        </is>
      </c>
      <c r="J64" s="192">
        <f>D64-G64</f>
        <v/>
      </c>
      <c r="K64" s="139" t="n">
        <v>24</v>
      </c>
      <c r="L64" s="192">
        <f>J64/K64</f>
        <v/>
      </c>
      <c r="M64" s="166" t="inlineStr">
        <is>
          <t xml:space="preserve">31 DE CADA MES </t>
        </is>
      </c>
      <c r="N64" s="108" t="n">
        <v>51565729</v>
      </c>
      <c r="O64" s="77" t="inlineStr">
        <is>
          <t>MARIA ELVIRA GONZALEZ DE HERNANDEZ</t>
        </is>
      </c>
      <c r="P64" s="78" t="n">
        <v>3107694546</v>
      </c>
      <c r="Q64" s="166" t="n"/>
      <c r="R64" s="166" t="inlineStr">
        <is>
          <t xml:space="preserve">BOGOTA </t>
        </is>
      </c>
      <c r="S64" s="166" t="inlineStr">
        <is>
          <t>JHON JAIRO RINCON</t>
        </is>
      </c>
      <c r="T64" s="209" t="n">
        <v>5000000</v>
      </c>
      <c r="U64" s="209" t="n">
        <v>3000000</v>
      </c>
      <c r="V64" s="209" t="n"/>
      <c r="W64" s="73">
        <f>T64-U64-V64</f>
        <v/>
      </c>
    </row>
    <row r="65" ht="15.75" customHeight="1" s="506">
      <c r="A65" s="55">
        <f>LISTADO!B65</f>
        <v/>
      </c>
      <c r="B65" s="194">
        <f>LISTADO!D65</f>
        <v/>
      </c>
      <c r="C65" s="53">
        <f>LISTADO!L65</f>
        <v/>
      </c>
      <c r="D65" s="192">
        <f>LISTADO!K65</f>
        <v/>
      </c>
      <c r="E65" s="63" t="n"/>
      <c r="F65" s="191" t="n">
        <v>45842</v>
      </c>
      <c r="G65" s="192" t="n">
        <v>4000000</v>
      </c>
      <c r="H65" s="191" t="n">
        <v>45873</v>
      </c>
      <c r="I65" s="166" t="inlineStr">
        <is>
          <t>EFECTIVO</t>
        </is>
      </c>
      <c r="J65" s="192">
        <f>D65-G65</f>
        <v/>
      </c>
      <c r="K65" s="139" t="n">
        <v>24</v>
      </c>
      <c r="L65" s="192">
        <f>J65/K65</f>
        <v/>
      </c>
      <c r="M65" s="166" t="inlineStr">
        <is>
          <t xml:space="preserve">04 DE CADA MES </t>
        </is>
      </c>
      <c r="N65" s="108" t="n">
        <v>39629726</v>
      </c>
      <c r="O65" s="77" t="inlineStr">
        <is>
          <t>MARITZA VIVAS GARZON/WILBER MAURICIO MONROY</t>
        </is>
      </c>
      <c r="P65" s="78" t="inlineStr">
        <is>
          <t>1 (980) 780-1604</t>
        </is>
      </c>
      <c r="Q65" s="166" t="n"/>
      <c r="R65" s="166" t="inlineStr">
        <is>
          <t>FUSAGASUGA</t>
        </is>
      </c>
      <c r="S65" s="166" t="inlineStr">
        <is>
          <t>CARLOS JULIAN</t>
        </is>
      </c>
      <c r="T65" s="209" t="n">
        <v>5000000</v>
      </c>
      <c r="U65" s="209" t="n">
        <v>3000000</v>
      </c>
      <c r="V65" s="209" t="n"/>
      <c r="W65" s="73">
        <f>T65-U65-V65</f>
        <v/>
      </c>
    </row>
    <row r="66" ht="15.75" customHeight="1" s="506">
      <c r="A66" s="55">
        <f>LISTADO!B66</f>
        <v/>
      </c>
      <c r="B66" s="194">
        <f>LISTADO!D66</f>
        <v/>
      </c>
      <c r="C66" s="53">
        <f>LISTADO!L66</f>
        <v/>
      </c>
      <c r="D66" s="192">
        <f>LISTADO!K66</f>
        <v/>
      </c>
      <c r="E66" s="63" t="n"/>
      <c r="F66" s="191" t="n">
        <v>45896</v>
      </c>
      <c r="G66" s="192" t="n">
        <v>4000000</v>
      </c>
      <c r="H66" s="191" t="n">
        <v>45927</v>
      </c>
      <c r="I66" s="166" t="inlineStr">
        <is>
          <t>EFECTIVO</t>
        </is>
      </c>
      <c r="J66" s="192">
        <f>D66-G66</f>
        <v/>
      </c>
      <c r="K66" s="139" t="n">
        <v>24</v>
      </c>
      <c r="L66" s="192">
        <f>J66/K66</f>
        <v/>
      </c>
      <c r="M66" s="166" t="inlineStr">
        <is>
          <t xml:space="preserve">27 DE CADA MES </t>
        </is>
      </c>
      <c r="N66" s="108" t="n">
        <v>39797652</v>
      </c>
      <c r="O66" s="77" t="inlineStr">
        <is>
          <t>ROSALBA VELANDIA AYALA/LUCAS PACHON ROZO</t>
        </is>
      </c>
      <c r="P66" s="78" t="n">
        <v>3202512298</v>
      </c>
      <c r="Q66" s="166" t="n"/>
      <c r="R66" s="166" t="inlineStr">
        <is>
          <t xml:space="preserve">BOGOTA </t>
        </is>
      </c>
      <c r="S66" s="166" t="inlineStr">
        <is>
          <t>SAMUEL</t>
        </is>
      </c>
      <c r="T66" s="209" t="n">
        <v>5000000</v>
      </c>
      <c r="U66" s="209" t="n">
        <v>3000000</v>
      </c>
      <c r="V66" s="209" t="n"/>
      <c r="W66" s="73">
        <f>T66-U66-V66</f>
        <v/>
      </c>
    </row>
    <row r="67" ht="15.75" customHeight="1" s="506">
      <c r="A67" s="55">
        <f>LISTADO!B67</f>
        <v/>
      </c>
      <c r="B67" s="194">
        <f>LISTADO!D67</f>
        <v/>
      </c>
      <c r="C67" s="53">
        <f>LISTADO!L67</f>
        <v/>
      </c>
      <c r="D67" s="192">
        <f>LISTADO!K67</f>
        <v/>
      </c>
      <c r="E67" s="63" t="n"/>
      <c r="F67" s="191" t="n">
        <v>45896</v>
      </c>
      <c r="G67" s="192" t="n">
        <v>4000000</v>
      </c>
      <c r="H67" s="191" t="n">
        <v>45927</v>
      </c>
      <c r="I67" s="166" t="inlineStr">
        <is>
          <t>EFECTIVO</t>
        </is>
      </c>
      <c r="J67" s="192">
        <f>D67-G67</f>
        <v/>
      </c>
      <c r="K67" s="194" t="n">
        <v>24</v>
      </c>
      <c r="L67" s="192">
        <f>J67/K67</f>
        <v/>
      </c>
      <c r="M67" s="166" t="inlineStr">
        <is>
          <t xml:space="preserve">27 DE CADA MES </t>
        </is>
      </c>
      <c r="N67" s="108" t="n">
        <v>39797652</v>
      </c>
      <c r="O67" s="77" t="inlineStr">
        <is>
          <t>ROSALBA VELANDIA AYALA/LUCAS PACHON ROZO</t>
        </is>
      </c>
      <c r="P67" s="78" t="n">
        <v>3202512298</v>
      </c>
      <c r="Q67" s="166" t="n"/>
      <c r="R67" s="166" t="inlineStr">
        <is>
          <t xml:space="preserve">BOGOTA </t>
        </is>
      </c>
      <c r="S67" s="166" t="inlineStr">
        <is>
          <t>SAMUEL</t>
        </is>
      </c>
      <c r="T67" s="209" t="n">
        <v>5000000</v>
      </c>
      <c r="U67" s="209" t="n">
        <v>3000000</v>
      </c>
      <c r="V67" s="209" t="n"/>
      <c r="W67" s="73">
        <f>T67-U67-V67</f>
        <v/>
      </c>
    </row>
    <row r="68" ht="15.75" customHeight="1" s="506">
      <c r="A68" s="55" t="n">
        <v>66</v>
      </c>
      <c r="B68" s="194" t="inlineStr">
        <is>
          <t>LC1 - 8 - 3 Y 4</t>
        </is>
      </c>
      <c r="C68" s="53" t="inlineStr">
        <is>
          <t>PAGADO EN SU TOTALIDAD</t>
        </is>
      </c>
      <c r="D68" s="192" t="n">
        <v>55482000</v>
      </c>
      <c r="E68" s="63" t="n"/>
      <c r="F68" s="191" t="inlineStr">
        <is>
          <t>2026-09-17</t>
        </is>
      </c>
      <c r="G68" s="192" t="n">
        <v>55482000</v>
      </c>
      <c r="H68" s="191" t="inlineStr">
        <is>
          <t>2026-09-17</t>
        </is>
      </c>
      <c r="I68" s="166" t="inlineStr">
        <is>
          <t>TRANSFERENCIA</t>
        </is>
      </c>
      <c r="J68" s="192" t="n">
        <v>0</v>
      </c>
      <c r="K68" s="139" t="n">
        <v>1</v>
      </c>
      <c r="L68" s="192" t="n">
        <v>0</v>
      </c>
      <c r="M68" s="166" t="inlineStr">
        <is>
          <t>-</t>
        </is>
      </c>
      <c r="N68" s="194" t="inlineStr">
        <is>
          <t>ESCRITURA</t>
        </is>
      </c>
      <c r="O68" s="166" t="inlineStr">
        <is>
          <t>JOHN ALBERTO BOHORQUEZ</t>
        </is>
      </c>
      <c r="P68" s="194" t="n"/>
      <c r="Q68" s="166" t="n"/>
      <c r="R68" s="166" t="inlineStr">
        <is>
          <t>LA CEIBA</t>
        </is>
      </c>
      <c r="S68" s="166" t="inlineStr">
        <is>
          <t>JHON ALBERTO</t>
        </is>
      </c>
      <c r="T68" s="235" t="n"/>
      <c r="U68" s="209" t="n"/>
      <c r="V68" s="209" t="n"/>
      <c r="W68" s="73" t="n">
        <v>0</v>
      </c>
    </row>
    <row r="69" ht="15.75" customHeight="1" s="506">
      <c r="A69" s="55" t="n">
        <v>67</v>
      </c>
      <c r="B69" s="194" t="inlineStr">
        <is>
          <t>LC1 - 8 - 4 (UNIFICADO EN LC1 - 8 - 3 Y 4)</t>
        </is>
      </c>
      <c r="C69" s="53" t="inlineStr">
        <is>
          <t>VENDIDO</t>
        </is>
      </c>
      <c r="D69" s="192" t="n">
        <v>27982000</v>
      </c>
      <c r="E69" s="63" t="n"/>
      <c r="F69" s="191" t="n"/>
      <c r="G69" s="192" t="n"/>
      <c r="H69" s="191" t="n"/>
      <c r="I69" s="166" t="n"/>
      <c r="J69" s="192" t="n">
        <v>0</v>
      </c>
      <c r="K69" s="139" t="n"/>
      <c r="L69" s="192" t="n">
        <v>0</v>
      </c>
      <c r="M69" s="166" t="n"/>
      <c r="N69" s="194" t="n"/>
      <c r="O69" s="166" t="n"/>
      <c r="P69" s="194" t="n"/>
      <c r="Q69" s="166" t="n"/>
      <c r="R69" s="166" t="n"/>
      <c r="S69" s="166" t="n"/>
      <c r="T69" s="235" t="n"/>
      <c r="U69" s="209" t="n"/>
      <c r="V69" s="209" t="n"/>
      <c r="W69" s="73" t="n">
        <v>0</v>
      </c>
      <c r="X69" s="0" t="inlineStr">
        <is>
          <t>UNIFICADO EN LC1 - 8 - 3 Y 4</t>
        </is>
      </c>
    </row>
    <row r="70" ht="15.75" customHeight="1" s="506">
      <c r="A70" s="55">
        <f>LISTADO!B70</f>
        <v/>
      </c>
      <c r="B70" s="194">
        <f>LISTADO!D70</f>
        <v/>
      </c>
      <c r="C70" s="53">
        <f>LISTADO!L70</f>
        <v/>
      </c>
      <c r="D70" s="192">
        <f>LISTADO!K70</f>
        <v/>
      </c>
      <c r="E70" s="63" t="n"/>
      <c r="F70" s="191" t="n"/>
      <c r="G70" s="192" t="n"/>
      <c r="H70" s="191" t="n"/>
      <c r="I70" s="166" t="n"/>
      <c r="J70" s="192">
        <f>D70-G70</f>
        <v/>
      </c>
      <c r="K70" s="139" t="n"/>
      <c r="L70" s="192">
        <f>J70/K70</f>
        <v/>
      </c>
      <c r="M70" s="166" t="n"/>
      <c r="N70" s="194" t="n"/>
      <c r="O70" s="166" t="n"/>
      <c r="P70" s="194" t="n"/>
      <c r="Q70" s="166" t="n"/>
      <c r="R70" s="166" t="n"/>
      <c r="S70" s="166" t="n"/>
      <c r="T70" s="235" t="n"/>
      <c r="U70" s="209" t="n"/>
      <c r="V70" s="209" t="n"/>
      <c r="W70" s="73">
        <f>T70-U70-V70</f>
        <v/>
      </c>
    </row>
    <row r="71" ht="15.75" customHeight="1" s="506">
      <c r="A71" s="55">
        <f>LISTADO!B71</f>
        <v/>
      </c>
      <c r="B71" s="194">
        <f>LISTADO!D71</f>
        <v/>
      </c>
      <c r="C71" s="53">
        <f>LISTADO!L71</f>
        <v/>
      </c>
      <c r="D71" s="192">
        <f>LISTADO!K71</f>
        <v/>
      </c>
      <c r="E71" s="63" t="n"/>
      <c r="F71" s="191" t="n">
        <v>45965</v>
      </c>
      <c r="G71" s="192" t="n">
        <v>4000000</v>
      </c>
      <c r="H71" s="191" t="n">
        <v>45995</v>
      </c>
      <c r="I71" s="166" t="inlineStr">
        <is>
          <t>EFECTIVO</t>
        </is>
      </c>
      <c r="J71" s="192">
        <f>D71-G71</f>
        <v/>
      </c>
      <c r="K71" s="139" t="n">
        <v>24</v>
      </c>
      <c r="L71" s="192">
        <f>J71/K71</f>
        <v/>
      </c>
      <c r="M71" s="166" t="inlineStr">
        <is>
          <t xml:space="preserve">04 DE CADA MES </t>
        </is>
      </c>
      <c r="N71" s="108" t="n">
        <v>194393</v>
      </c>
      <c r="O71" s="77" t="inlineStr">
        <is>
          <t>JESUS MARIA CASTILLO BARACALDO</t>
        </is>
      </c>
      <c r="P71" s="78" t="inlineStr">
        <is>
          <t>313 2450133</t>
        </is>
      </c>
      <c r="Q71" s="166" t="n"/>
      <c r="R71" s="166" t="inlineStr">
        <is>
          <t>BOGOTA</t>
        </is>
      </c>
      <c r="S71" s="166" t="inlineStr">
        <is>
          <t>YURANY PEREZ</t>
        </is>
      </c>
      <c r="T71" s="89" t="n">
        <v>5000000</v>
      </c>
      <c r="U71" s="209" t="n">
        <v>3000000</v>
      </c>
      <c r="V71" s="209" t="n"/>
      <c r="W71" s="73">
        <f>T71-U71-V71</f>
        <v/>
      </c>
    </row>
    <row r="72" ht="15.75" customHeight="1" s="506">
      <c r="A72" s="55">
        <f>LISTADO!B72</f>
        <v/>
      </c>
      <c r="B72" s="194">
        <f>LISTADO!D72</f>
        <v/>
      </c>
      <c r="C72" s="53">
        <f>LISTADO!L72</f>
        <v/>
      </c>
      <c r="D72" s="192">
        <f>LISTADO!K72</f>
        <v/>
      </c>
      <c r="E72" s="63" t="n"/>
      <c r="F72" s="191" t="n">
        <v>45927</v>
      </c>
      <c r="G72" s="192" t="n">
        <v>30000000</v>
      </c>
      <c r="H72" s="191" t="n">
        <v>45927</v>
      </c>
      <c r="I72" s="166" t="inlineStr">
        <is>
          <t xml:space="preserve">PERMUTA </t>
        </is>
      </c>
      <c r="J72" s="192">
        <f>D72-G72</f>
        <v/>
      </c>
      <c r="K72" s="139" t="n"/>
      <c r="L72" s="192">
        <f>J72/K72</f>
        <v/>
      </c>
      <c r="M72" s="166" t="n">
        <v>0</v>
      </c>
      <c r="N72" s="81" t="n">
        <v>1000467332</v>
      </c>
      <c r="O72" s="77" t="inlineStr">
        <is>
          <t>SAMUEL ANDRES BARRETO DONCEL</t>
        </is>
      </c>
      <c r="P72" s="78" t="n">
        <v>3183282991</v>
      </c>
      <c r="Q72" s="166" t="n"/>
      <c r="R72" s="166" t="inlineStr">
        <is>
          <t>BOGOTA</t>
        </is>
      </c>
      <c r="S72" s="166" t="inlineStr">
        <is>
          <t>DANIEL</t>
        </is>
      </c>
      <c r="T72" s="209" t="n">
        <v>5000000</v>
      </c>
      <c r="U72" s="209" t="n">
        <v>3000000</v>
      </c>
      <c r="V72" s="209" t="n"/>
      <c r="W72" s="73">
        <f>T72-U72-V72</f>
        <v/>
      </c>
    </row>
    <row r="73" ht="15.75" customHeight="1" s="506">
      <c r="A73" s="55">
        <f>LISTADO!B73</f>
        <v/>
      </c>
      <c r="B73" s="194">
        <f>LISTADO!D73</f>
        <v/>
      </c>
      <c r="C73" s="53">
        <f>LISTADO!L73</f>
        <v/>
      </c>
      <c r="D73" s="192">
        <f>LISTADO!K73</f>
        <v/>
      </c>
      <c r="E73" s="63" t="n"/>
      <c r="F73" s="191" t="n">
        <v>45917</v>
      </c>
      <c r="G73" s="192" t="n">
        <v>4000000</v>
      </c>
      <c r="H73" s="191" t="n">
        <v>45947</v>
      </c>
      <c r="I73" s="166" t="inlineStr">
        <is>
          <t>EFECTIVO</t>
        </is>
      </c>
      <c r="J73" s="192">
        <f>D73-G73</f>
        <v/>
      </c>
      <c r="K73" s="139" t="n">
        <v>24</v>
      </c>
      <c r="L73" s="192">
        <f>J73/K73</f>
        <v/>
      </c>
      <c r="M73" s="166" t="inlineStr">
        <is>
          <t xml:space="preserve">17 DE CADA MES </t>
        </is>
      </c>
      <c r="N73" s="108" t="n">
        <v>1012317659</v>
      </c>
      <c r="O73" s="77" t="inlineStr">
        <is>
          <t>JOSE DANIEL BARRETO DONCEL</t>
        </is>
      </c>
      <c r="P73" s="78" t="n">
        <v>3183282991</v>
      </c>
      <c r="Q73" s="166" t="n"/>
      <c r="R73" s="166" t="inlineStr">
        <is>
          <t>GUAMAL</t>
        </is>
      </c>
      <c r="S73" s="166" t="inlineStr">
        <is>
          <t>DANIEL</t>
        </is>
      </c>
      <c r="T73" s="209" t="n">
        <v>5000000</v>
      </c>
      <c r="U73" s="209" t="n">
        <v>3000000</v>
      </c>
      <c r="V73" s="209" t="n"/>
      <c r="W73" s="73">
        <f>T73-U73-V73</f>
        <v/>
      </c>
    </row>
    <row r="74" ht="15.75" customHeight="1" s="506">
      <c r="A74" s="55">
        <f>LISTADO!B74</f>
        <v/>
      </c>
      <c r="B74" s="194">
        <f>LISTADO!D74</f>
        <v/>
      </c>
      <c r="C74" s="53">
        <f>LISTADO!L74</f>
        <v/>
      </c>
      <c r="D74" s="192">
        <f>LISTADO!K74</f>
        <v/>
      </c>
      <c r="E74" s="63" t="n"/>
      <c r="F74" s="191" t="n">
        <v>46021</v>
      </c>
      <c r="G74" s="192" t="n">
        <v>4000000</v>
      </c>
      <c r="H74" s="191" t="n">
        <v>46052</v>
      </c>
      <c r="I74" s="166" t="inlineStr">
        <is>
          <t>EFECTIVO</t>
        </is>
      </c>
      <c r="J74" s="192">
        <f>D74-G74</f>
        <v/>
      </c>
      <c r="K74" s="139" t="n">
        <v>24</v>
      </c>
      <c r="L74" s="192">
        <f>J74/K74</f>
        <v/>
      </c>
      <c r="M74" s="166" t="inlineStr">
        <is>
          <t xml:space="preserve">30 DE CADA MES </t>
        </is>
      </c>
      <c r="N74" s="108" t="n">
        <v>1122126040</v>
      </c>
      <c r="O74" s="77" t="inlineStr">
        <is>
          <t>DIANA MARCELA CARRANZA OSPINA</t>
        </is>
      </c>
      <c r="P74" s="78" t="inlineStr">
        <is>
          <t>322 3165311</t>
        </is>
      </c>
      <c r="Q74" s="166" t="n"/>
      <c r="R74" s="166" t="inlineStr">
        <is>
          <t xml:space="preserve">PUERTO RICO - META </t>
        </is>
      </c>
      <c r="S74" s="166" t="inlineStr">
        <is>
          <t>YURANY PEREZ</t>
        </is>
      </c>
      <c r="T74" s="209" t="n">
        <v>5000000</v>
      </c>
      <c r="U74" s="209" t="n">
        <v>3000000</v>
      </c>
      <c r="V74" s="209" t="n"/>
      <c r="W74" s="73">
        <f>T74-U74-V74</f>
        <v/>
      </c>
    </row>
    <row r="75" ht="15.75" customHeight="1" s="506">
      <c r="A75" s="55">
        <f>LISTADO!B75</f>
        <v/>
      </c>
      <c r="B75" s="194">
        <f>LISTADO!D75</f>
        <v/>
      </c>
      <c r="C75" s="53">
        <f>LISTADO!L75</f>
        <v/>
      </c>
      <c r="D75" s="192">
        <f>LISTADO!K75</f>
        <v/>
      </c>
      <c r="E75" s="63" t="n"/>
      <c r="F75" s="191" t="n">
        <v>45886</v>
      </c>
      <c r="G75" s="192" t="n">
        <v>2500000</v>
      </c>
      <c r="H75" s="191" t="n">
        <v>45917</v>
      </c>
      <c r="I75" s="166" t="inlineStr">
        <is>
          <t>EFECTIVO</t>
        </is>
      </c>
      <c r="J75" s="192">
        <f>D75-G75</f>
        <v/>
      </c>
      <c r="K75" s="139" t="n">
        <v>12</v>
      </c>
      <c r="L75" s="192">
        <f>J75/K75</f>
        <v/>
      </c>
      <c r="M75" s="166" t="inlineStr">
        <is>
          <t>17 CADA DOS MESES</t>
        </is>
      </c>
      <c r="N75" s="108" t="n">
        <v>79703676</v>
      </c>
      <c r="O75" s="77" t="inlineStr">
        <is>
          <t>LUIS ALEXANDER HERNANDEZ VERA</t>
        </is>
      </c>
      <c r="P75" s="78" t="inlineStr">
        <is>
          <t>320 4329783</t>
        </is>
      </c>
      <c r="Q75" s="166" t="n"/>
      <c r="R75" s="166" t="inlineStr">
        <is>
          <t>BOGOTA</t>
        </is>
      </c>
      <c r="S75" s="166" t="inlineStr">
        <is>
          <t>YURANY PEREZ</t>
        </is>
      </c>
      <c r="T75" s="176" t="n">
        <v>5000000</v>
      </c>
      <c r="U75" s="209" t="n"/>
      <c r="V75" s="209" t="n"/>
      <c r="W75" s="73">
        <f>T75-U75-V75</f>
        <v/>
      </c>
    </row>
    <row r="76" ht="15.75" customHeight="1" s="506">
      <c r="A76" s="55">
        <f>LISTADO!B76</f>
        <v/>
      </c>
      <c r="B76" s="194">
        <f>LISTADO!D76</f>
        <v/>
      </c>
      <c r="C76" s="53">
        <f>LISTADO!L76</f>
        <v/>
      </c>
      <c r="D76" s="192">
        <f>LISTADO!K76</f>
        <v/>
      </c>
      <c r="E76" s="63" t="n"/>
      <c r="F76" s="191" t="n">
        <v>45821</v>
      </c>
      <c r="G76" s="192" t="n">
        <v>30000000</v>
      </c>
      <c r="H76" s="191" t="n">
        <v>45821</v>
      </c>
      <c r="I76" s="166" t="inlineStr">
        <is>
          <t>EFECTIVO</t>
        </is>
      </c>
      <c r="J76" s="192">
        <f>D76-G76</f>
        <v/>
      </c>
      <c r="K76" s="139" t="n">
        <v>1</v>
      </c>
      <c r="L76" s="192">
        <f>J76/K76</f>
        <v/>
      </c>
      <c r="M76" s="166" t="n">
        <v>0</v>
      </c>
      <c r="N76" s="108" t="n">
        <v>7060277</v>
      </c>
      <c r="O76" s="77" t="inlineStr">
        <is>
          <t>YESID LOPEZ GUEVARA</t>
        </is>
      </c>
      <c r="P76" s="78" t="n">
        <v>3212903833</v>
      </c>
      <c r="Q76" s="166" t="n"/>
      <c r="R76" s="166" t="inlineStr">
        <is>
          <t>BOGOTA</t>
        </is>
      </c>
      <c r="S76" s="166" t="inlineStr">
        <is>
          <t>SNEIDER</t>
        </is>
      </c>
      <c r="T76" s="209" t="n">
        <v>5000000</v>
      </c>
      <c r="U76" s="209" t="n">
        <v>5000000</v>
      </c>
      <c r="V76" s="209" t="n"/>
      <c r="W76" s="73">
        <f>T76-U76-V76</f>
        <v/>
      </c>
    </row>
    <row r="77" ht="15.75" customHeight="1" s="506">
      <c r="A77" s="55">
        <f>LISTADO!B77</f>
        <v/>
      </c>
      <c r="B77" s="194">
        <f>LISTADO!D77</f>
        <v/>
      </c>
      <c r="C77" s="53">
        <f>LISTADO!L77</f>
        <v/>
      </c>
      <c r="D77" s="192">
        <f>LISTADO!K77</f>
        <v/>
      </c>
      <c r="E77" s="63" t="n"/>
      <c r="F77" s="191" t="n">
        <v>45877</v>
      </c>
      <c r="G77" s="192" t="n">
        <v>4000000</v>
      </c>
      <c r="H77" s="191" t="n">
        <v>45908</v>
      </c>
      <c r="I77" s="166" t="inlineStr">
        <is>
          <t>EFECTIVO</t>
        </is>
      </c>
      <c r="J77" s="192">
        <f>D77-G77</f>
        <v/>
      </c>
      <c r="K77" s="139" t="n">
        <v>24</v>
      </c>
      <c r="L77" s="192">
        <f>J77/K77</f>
        <v/>
      </c>
      <c r="M77" s="166" t="inlineStr">
        <is>
          <t xml:space="preserve">08 DE CADA MES </t>
        </is>
      </c>
      <c r="N77" s="108" t="n">
        <v>1120373816</v>
      </c>
      <c r="O77" s="77" t="inlineStr">
        <is>
          <t>ANGIE CATHERINE FORERO CALDERON</t>
        </is>
      </c>
      <c r="P77" s="78" t="n">
        <v>3208895598</v>
      </c>
      <c r="Q77" s="166" t="n"/>
      <c r="R77" s="166" t="inlineStr">
        <is>
          <t xml:space="preserve">GRANADA </t>
        </is>
      </c>
      <c r="S77" s="166" t="inlineStr">
        <is>
          <t>LAURA CAMACHO</t>
        </is>
      </c>
      <c r="T77" s="209" t="n">
        <v>5000000</v>
      </c>
      <c r="U77" s="209" t="n">
        <v>3000000</v>
      </c>
      <c r="V77" s="209" t="n"/>
      <c r="W77" s="73">
        <f>T77-U77-V77</f>
        <v/>
      </c>
    </row>
    <row r="78" ht="15.75" customHeight="1" s="506">
      <c r="A78" s="55">
        <f>LISTADO!B78</f>
        <v/>
      </c>
      <c r="B78" s="194">
        <f>LISTADO!D78</f>
        <v/>
      </c>
      <c r="C78" s="53">
        <f>LISTADO!L78</f>
        <v/>
      </c>
      <c r="D78" s="192">
        <f>LISTADO!K78</f>
        <v/>
      </c>
      <c r="E78" s="63" t="n"/>
      <c r="F78" s="191" t="n">
        <v>45845</v>
      </c>
      <c r="G78" s="192" t="n">
        <v>4000000</v>
      </c>
      <c r="H78" s="191" t="n">
        <v>45876</v>
      </c>
      <c r="I78" s="166" t="inlineStr">
        <is>
          <t>EFECTIVO</t>
        </is>
      </c>
      <c r="J78" s="192">
        <f>D78-G78</f>
        <v/>
      </c>
      <c r="K78" s="139" t="n">
        <v>24</v>
      </c>
      <c r="L78" s="192">
        <f>J78/K78</f>
        <v/>
      </c>
      <c r="M78" s="166" t="inlineStr">
        <is>
          <t xml:space="preserve">07 DE CADA MES </t>
        </is>
      </c>
      <c r="N78" s="108" t="n">
        <v>1006780320</v>
      </c>
      <c r="O78" s="77" t="inlineStr">
        <is>
          <t>YULIETH TATIANA MOZO SANCHEZ</t>
        </is>
      </c>
      <c r="P78" s="78" t="inlineStr">
        <is>
          <t>310 2714006</t>
        </is>
      </c>
      <c r="Q78" s="166" t="n"/>
      <c r="R78" s="166" t="inlineStr">
        <is>
          <t xml:space="preserve">ACACIAS </t>
        </is>
      </c>
      <c r="S78" s="166" t="inlineStr">
        <is>
          <t>MARLON</t>
        </is>
      </c>
      <c r="T78" s="209" t="n">
        <v>5000000</v>
      </c>
      <c r="U78" s="209" t="n">
        <v>3000000</v>
      </c>
      <c r="V78" s="209" t="n"/>
      <c r="W78" s="73">
        <f>T78-U78-V78</f>
        <v/>
      </c>
    </row>
    <row r="79" ht="15.75" customHeight="1" s="506">
      <c r="A79" s="55">
        <f>LISTADO!B79</f>
        <v/>
      </c>
      <c r="B79" s="194">
        <f>LISTADO!D79</f>
        <v/>
      </c>
      <c r="C79" s="53">
        <f>LISTADO!L79</f>
        <v/>
      </c>
      <c r="D79" s="192">
        <f>LISTADO!K79</f>
        <v/>
      </c>
      <c r="E79" s="63" t="n"/>
      <c r="F79" s="191" t="n">
        <v>45811</v>
      </c>
      <c r="G79" s="192" t="n">
        <v>8000000</v>
      </c>
      <c r="H79" s="191" t="n">
        <v>45841</v>
      </c>
      <c r="I79" s="166" t="inlineStr">
        <is>
          <t>EFECTIVO</t>
        </is>
      </c>
      <c r="J79" s="192">
        <f>D79-G79</f>
        <v/>
      </c>
      <c r="K79" s="139" t="n">
        <v>24</v>
      </c>
      <c r="L79" s="192">
        <f>J79/K79</f>
        <v/>
      </c>
      <c r="M79" s="166" t="inlineStr">
        <is>
          <t>03 DE CADA MES</t>
        </is>
      </c>
      <c r="N79" s="108" t="n">
        <v>1120373816</v>
      </c>
      <c r="O79" s="77" t="inlineStr">
        <is>
          <t>ANGIE CATHERINE FORERO CALDERON</t>
        </is>
      </c>
      <c r="P79" s="78" t="n">
        <v>3208895598</v>
      </c>
      <c r="Q79" s="166" t="n"/>
      <c r="R79" s="166" t="inlineStr">
        <is>
          <t xml:space="preserve">GRANADA </t>
        </is>
      </c>
      <c r="S79" s="166" t="inlineStr">
        <is>
          <t>LAURA CAMACHO</t>
        </is>
      </c>
      <c r="T79" s="209" t="n">
        <v>10000000</v>
      </c>
      <c r="U79" s="209" t="n">
        <v>6000000</v>
      </c>
      <c r="V79" s="209" t="n"/>
      <c r="W79" s="73">
        <f>T79-U79-V79</f>
        <v/>
      </c>
    </row>
    <row r="80" ht="15.75" customHeight="1" s="506">
      <c r="A80" s="55">
        <f>LISTADO!B80</f>
        <v/>
      </c>
      <c r="B80" s="194">
        <f>LISTADO!D80</f>
        <v/>
      </c>
      <c r="C80" s="53">
        <f>LISTADO!L80</f>
        <v/>
      </c>
      <c r="D80" s="192">
        <f>LISTADO!K80</f>
        <v/>
      </c>
      <c r="E80" s="63" t="n"/>
      <c r="F80" s="191" t="n">
        <v>46132</v>
      </c>
      <c r="G80" s="192" t="n">
        <v>4000000</v>
      </c>
      <c r="H80" s="191" t="n">
        <v>46132</v>
      </c>
      <c r="I80" s="166" t="inlineStr">
        <is>
          <t>TRANSFERENCIA</t>
        </is>
      </c>
      <c r="J80" s="192">
        <f>D80-G80</f>
        <v/>
      </c>
      <c r="K80" s="139" t="n">
        <v>24</v>
      </c>
      <c r="L80" s="192">
        <f>J80/K80</f>
        <v/>
      </c>
      <c r="M80" s="166" t="inlineStr">
        <is>
          <t>20 DE CADA MES</t>
        </is>
      </c>
      <c r="N80" s="256" t="n">
        <v>86070732</v>
      </c>
      <c r="O80" s="243" t="inlineStr">
        <is>
          <t>ALBEIRO BERNAL BOCANEGRA</t>
        </is>
      </c>
      <c r="P80" s="243" t="inlineStr">
        <is>
          <t>314 3417339</t>
        </is>
      </c>
      <c r="Q80" s="166" t="n"/>
      <c r="R80" s="166" t="inlineStr">
        <is>
          <t>VILLAVICENCIO</t>
        </is>
      </c>
      <c r="S80" s="166" t="inlineStr">
        <is>
          <t>YURANY PEREZ</t>
        </is>
      </c>
      <c r="T80" s="89" t="n">
        <v>5000000</v>
      </c>
      <c r="U80" s="209" t="n"/>
      <c r="V80" s="209" t="n"/>
      <c r="W80" s="73">
        <f>T80-U80-V80</f>
        <v/>
      </c>
    </row>
    <row r="81" ht="15.75" customHeight="1" s="506">
      <c r="A81" s="55">
        <f>LISTADO!B81</f>
        <v/>
      </c>
      <c r="B81" s="194">
        <f>LISTADO!D81</f>
        <v/>
      </c>
      <c r="C81" s="53">
        <f>LISTADO!L81</f>
        <v/>
      </c>
      <c r="D81" s="192">
        <f>LISTADO!K81</f>
        <v/>
      </c>
      <c r="E81" s="63" t="n"/>
      <c r="F81" s="191" t="n">
        <v>46029</v>
      </c>
      <c r="G81" s="192" t="n">
        <v>4000000</v>
      </c>
      <c r="H81" s="191" t="n">
        <v>46060</v>
      </c>
      <c r="I81" s="166" t="inlineStr">
        <is>
          <t>EFECTIVO</t>
        </is>
      </c>
      <c r="J81" s="192">
        <f>D81-G81</f>
        <v/>
      </c>
      <c r="K81" s="139" t="n">
        <v>30</v>
      </c>
      <c r="L81" s="192">
        <f>J81/K81</f>
        <v/>
      </c>
      <c r="M81" s="166" t="inlineStr">
        <is>
          <t xml:space="preserve">07 DE CADA MES </t>
        </is>
      </c>
      <c r="N81" s="108" t="n">
        <v>36068421</v>
      </c>
      <c r="O81" s="77" t="inlineStr">
        <is>
          <t>ANDREA VIOLET CANO</t>
        </is>
      </c>
      <c r="P81" s="78" t="inlineStr">
        <is>
          <t>313 4226619</t>
        </is>
      </c>
      <c r="Q81" s="166" t="n"/>
      <c r="R81" s="166" t="inlineStr">
        <is>
          <t>NEIVA</t>
        </is>
      </c>
      <c r="S81" s="166" t="inlineStr">
        <is>
          <t>YURANY PEREZ</t>
        </is>
      </c>
      <c r="T81" s="89" t="n">
        <v>5000000</v>
      </c>
      <c r="U81" s="209" t="n">
        <v>3000000</v>
      </c>
      <c r="V81" s="209" t="n"/>
      <c r="W81" s="73">
        <f>T81-U81-V81</f>
        <v/>
      </c>
    </row>
    <row r="82" ht="15.75" customHeight="1" s="506">
      <c r="A82" s="55">
        <f>LISTADO!B82</f>
        <v/>
      </c>
      <c r="B82" s="194">
        <f>LISTADO!D82</f>
        <v/>
      </c>
      <c r="C82" s="53">
        <f>LISTADO!L82</f>
        <v/>
      </c>
      <c r="D82" s="192">
        <f>LISTADO!K82</f>
        <v/>
      </c>
      <c r="E82" s="63" t="n"/>
      <c r="F82" s="191" t="n">
        <v>46029</v>
      </c>
      <c r="G82" s="192" t="n">
        <v>4000000</v>
      </c>
      <c r="H82" s="191" t="n">
        <v>46060</v>
      </c>
      <c r="I82" s="166" t="inlineStr">
        <is>
          <t>EFECTIVO</t>
        </is>
      </c>
      <c r="J82" s="192">
        <f>D82-G82</f>
        <v/>
      </c>
      <c r="K82" s="139" t="n">
        <v>30</v>
      </c>
      <c r="L82" s="192">
        <f>J82/K82</f>
        <v/>
      </c>
      <c r="M82" s="166" t="inlineStr">
        <is>
          <t xml:space="preserve">07 DE CADA MES </t>
        </is>
      </c>
      <c r="N82" s="108" t="n">
        <v>36068421</v>
      </c>
      <c r="O82" s="77" t="inlineStr">
        <is>
          <t>ANDREA VIOLET CANO</t>
        </is>
      </c>
      <c r="P82" s="78" t="inlineStr">
        <is>
          <t>313 4226619</t>
        </is>
      </c>
      <c r="Q82" s="166" t="n"/>
      <c r="R82" s="166" t="inlineStr">
        <is>
          <t>NEIVA</t>
        </is>
      </c>
      <c r="S82" s="166" t="inlineStr">
        <is>
          <t>YURANY PEREZ</t>
        </is>
      </c>
      <c r="T82" s="89" t="n">
        <v>5000000</v>
      </c>
      <c r="U82" s="209" t="n">
        <v>3000000</v>
      </c>
      <c r="V82" s="209" t="n"/>
      <c r="W82" s="73">
        <f>T82-U82-V82</f>
        <v/>
      </c>
    </row>
    <row r="83" ht="15.75" customHeight="1" s="506">
      <c r="A83" s="55">
        <f>LISTADO!B83</f>
        <v/>
      </c>
      <c r="B83" s="194">
        <f>LISTADO!D83</f>
        <v/>
      </c>
      <c r="C83" s="53">
        <f>LISTADO!L83</f>
        <v/>
      </c>
      <c r="D83" s="192">
        <f>LISTADO!K83</f>
        <v/>
      </c>
      <c r="E83" s="63" t="n"/>
      <c r="F83" s="191" t="n">
        <v>45843</v>
      </c>
      <c r="G83" s="192" t="n">
        <v>9500000</v>
      </c>
      <c r="H83" s="191" t="n">
        <v>45874</v>
      </c>
      <c r="I83" s="166" t="inlineStr">
        <is>
          <t xml:space="preserve">PERMUTA </t>
        </is>
      </c>
      <c r="J83" s="192">
        <f>D83-G83</f>
        <v/>
      </c>
      <c r="K83" s="139" t="n">
        <v>24</v>
      </c>
      <c r="L83" s="192">
        <f>J83/K83</f>
        <v/>
      </c>
      <c r="M83" s="166" t="inlineStr">
        <is>
          <t xml:space="preserve">05 DE CADA MES </t>
        </is>
      </c>
      <c r="N83" s="108" t="n">
        <v>80014270</v>
      </c>
      <c r="O83" s="77" t="inlineStr">
        <is>
          <t>EDWIN GILDARDO VILLARREAL VARON</t>
        </is>
      </c>
      <c r="P83" s="186" t="n"/>
      <c r="Q83" s="166" t="n"/>
      <c r="R83" s="166" t="inlineStr">
        <is>
          <t xml:space="preserve">IBAGUE </t>
        </is>
      </c>
      <c r="S83" s="166" t="inlineStr">
        <is>
          <t>SNEIDER</t>
        </is>
      </c>
      <c r="T83" s="209" t="n">
        <v>5000000</v>
      </c>
      <c r="U83" s="209" t="n">
        <v>3000000</v>
      </c>
      <c r="V83" s="209" t="n"/>
      <c r="W83" s="73">
        <f>T83-U83-V83</f>
        <v/>
      </c>
    </row>
    <row r="84" ht="15.75" customHeight="1" s="506">
      <c r="A84" s="55">
        <f>LISTADO!B84</f>
        <v/>
      </c>
      <c r="B84" s="194">
        <f>LISTADO!D84</f>
        <v/>
      </c>
      <c r="C84" s="53">
        <f>LISTADO!L84</f>
        <v/>
      </c>
      <c r="D84" s="192">
        <f>LISTADO!K84</f>
        <v/>
      </c>
      <c r="E84" s="63" t="n"/>
      <c r="F84" s="191" t="n">
        <v>45811</v>
      </c>
      <c r="G84" s="192" t="n">
        <v>4000000</v>
      </c>
      <c r="H84" s="191" t="n">
        <v>45841</v>
      </c>
      <c r="I84" s="166" t="inlineStr">
        <is>
          <t>EFECTIVO</t>
        </is>
      </c>
      <c r="J84" s="192">
        <f>D84-G84</f>
        <v/>
      </c>
      <c r="K84" s="139" t="n">
        <v>24</v>
      </c>
      <c r="L84" s="192">
        <f>J84/K84</f>
        <v/>
      </c>
      <c r="M84" s="166" t="inlineStr">
        <is>
          <t xml:space="preserve">03 DE CADA MES </t>
        </is>
      </c>
      <c r="N84" s="108" t="n">
        <v>1022447197</v>
      </c>
      <c r="O84" s="77" t="inlineStr">
        <is>
          <t>JUAN DAVID FORERO YAZO</t>
        </is>
      </c>
      <c r="P84" s="78" t="inlineStr">
        <is>
          <t>320 2337426</t>
        </is>
      </c>
      <c r="Q84" s="166" t="n"/>
      <c r="R84" s="166" t="inlineStr">
        <is>
          <t xml:space="preserve">BOGOTA </t>
        </is>
      </c>
      <c r="S84" s="166" t="inlineStr">
        <is>
          <t>LAURA CAMACHO</t>
        </is>
      </c>
      <c r="T84" s="209" t="n">
        <v>5000000</v>
      </c>
      <c r="U84" s="209" t="n">
        <v>3000000</v>
      </c>
      <c r="V84" s="209" t="n"/>
      <c r="W84" s="73">
        <f>T84-U84-V84</f>
        <v/>
      </c>
    </row>
    <row r="85" ht="15.75" customHeight="1" s="506">
      <c r="A85" s="55">
        <f>LISTADO!B85</f>
        <v/>
      </c>
      <c r="B85" s="194">
        <f>LISTADO!D85</f>
        <v/>
      </c>
      <c r="C85" s="53">
        <f>LISTADO!L85</f>
        <v/>
      </c>
      <c r="D85" s="192">
        <f>LISTADO!K85</f>
        <v/>
      </c>
      <c r="E85" s="63" t="n"/>
      <c r="F85" s="191" t="n">
        <v>46090</v>
      </c>
      <c r="G85" s="192" t="n">
        <v>4000000</v>
      </c>
      <c r="H85" s="191" t="n">
        <v>46090</v>
      </c>
      <c r="I85" s="166" t="inlineStr">
        <is>
          <t>TRANSFERENCIA</t>
        </is>
      </c>
      <c r="J85" s="192">
        <f>D85-G85</f>
        <v/>
      </c>
      <c r="K85" s="139" t="n">
        <v>24</v>
      </c>
      <c r="L85" s="192">
        <f>J85/K85</f>
        <v/>
      </c>
      <c r="M85" s="166" t="inlineStr">
        <is>
          <t>5 DE CADA MES</t>
        </is>
      </c>
      <c r="N85" s="241" t="n">
        <v>86011972</v>
      </c>
      <c r="O85" s="243" t="inlineStr">
        <is>
          <t>JOSÉ ALCIDES QUINTERO GAITAN</t>
        </is>
      </c>
      <c r="P85" s="243" t="inlineStr">
        <is>
          <t>322 2458447</t>
        </is>
      </c>
      <c r="Q85" s="166" t="n"/>
      <c r="R85" s="166" t="inlineStr">
        <is>
          <t xml:space="preserve">GRANADA </t>
        </is>
      </c>
      <c r="S85" s="166" t="inlineStr">
        <is>
          <t>YURANY PEREZ</t>
        </is>
      </c>
      <c r="T85" s="209" t="n">
        <v>5000000</v>
      </c>
      <c r="U85" s="209" t="n"/>
      <c r="V85" s="209" t="n"/>
      <c r="W85" s="73">
        <f>T85-U85-V85</f>
        <v/>
      </c>
    </row>
    <row r="86" ht="15.75" customHeight="1" s="506">
      <c r="A86" s="55">
        <f>LISTADO!B86</f>
        <v/>
      </c>
      <c r="B86" s="194">
        <f>LISTADO!D86</f>
        <v/>
      </c>
      <c r="C86" s="53">
        <f>LISTADO!L86</f>
        <v/>
      </c>
      <c r="D86" s="192">
        <f>LISTADO!K86</f>
        <v/>
      </c>
      <c r="E86" s="63" t="n"/>
      <c r="F86" s="191" t="n"/>
      <c r="G86" s="192" t="n"/>
      <c r="H86" s="191" t="n"/>
      <c r="I86" s="166" t="n"/>
      <c r="J86" s="192">
        <f>D86-G86</f>
        <v/>
      </c>
      <c r="K86" s="139" t="n"/>
      <c r="L86" s="192">
        <f>J86/K86</f>
        <v/>
      </c>
      <c r="M86" s="166" t="n"/>
      <c r="N86" s="194" t="n"/>
      <c r="O86" s="166" t="inlineStr">
        <is>
          <t>ingrid y duvan</t>
        </is>
      </c>
      <c r="P86" s="194" t="n"/>
      <c r="Q86" s="166" t="n"/>
      <c r="R86" s="166" t="n"/>
      <c r="S86" s="166" t="n"/>
      <c r="T86" s="235" t="n"/>
      <c r="U86" s="209" t="n"/>
      <c r="V86" s="209" t="n"/>
      <c r="W86" s="73">
        <f>T86-U86-V86</f>
        <v/>
      </c>
    </row>
    <row r="87" ht="15.75" customHeight="1" s="506">
      <c r="A87" s="55">
        <f>LISTADO!B87</f>
        <v/>
      </c>
      <c r="B87" s="194">
        <f>LISTADO!D87</f>
        <v/>
      </c>
      <c r="C87" s="53">
        <f>LISTADO!L87</f>
        <v/>
      </c>
      <c r="D87" s="192">
        <f>LISTADO!K87</f>
        <v/>
      </c>
      <c r="E87" s="63" t="n"/>
      <c r="F87" s="191" t="n"/>
      <c r="G87" s="192" t="n"/>
      <c r="H87" s="191" t="n"/>
      <c r="I87" s="166" t="n"/>
      <c r="J87" s="192">
        <f>D87-G87</f>
        <v/>
      </c>
      <c r="K87" s="139" t="n"/>
      <c r="L87" s="192">
        <f>J87/K87</f>
        <v/>
      </c>
      <c r="M87" s="166" t="n"/>
      <c r="N87" s="194" t="n"/>
      <c r="O87" s="166" t="inlineStr">
        <is>
          <t>ingrid y duvan</t>
        </is>
      </c>
      <c r="P87" s="194" t="n"/>
      <c r="Q87" s="166" t="n"/>
      <c r="R87" s="166" t="n"/>
      <c r="S87" s="166" t="n"/>
      <c r="T87" s="235" t="n"/>
      <c r="U87" s="209" t="n"/>
      <c r="V87" s="209" t="n"/>
      <c r="W87" s="73">
        <f>T87-U87-V87</f>
        <v/>
      </c>
    </row>
    <row r="88" ht="15.75" customHeight="1" s="506">
      <c r="A88" s="55">
        <f>LISTADO!B88</f>
        <v/>
      </c>
      <c r="B88" s="194">
        <f>LISTADO!D88</f>
        <v/>
      </c>
      <c r="C88" s="53">
        <f>LISTADO!L88</f>
        <v/>
      </c>
      <c r="D88" s="192">
        <f>LISTADO!K88</f>
        <v/>
      </c>
      <c r="E88" s="63" t="n"/>
      <c r="F88" s="191" t="n">
        <v>46068</v>
      </c>
      <c r="G88" s="192" t="n">
        <v>20000000</v>
      </c>
      <c r="H88" s="191" t="n">
        <v>46096</v>
      </c>
      <c r="I88" s="166" t="inlineStr">
        <is>
          <t>EFECTIVO</t>
        </is>
      </c>
      <c r="J88" s="192">
        <f>D88-G88</f>
        <v/>
      </c>
      <c r="K88" s="139" t="n">
        <v>30</v>
      </c>
      <c r="L88" s="192">
        <f>J88/K88</f>
        <v/>
      </c>
      <c r="M88" s="166" t="inlineStr">
        <is>
          <t xml:space="preserve">15 DE CADA MES </t>
        </is>
      </c>
      <c r="N88" s="108" t="n">
        <v>74242785</v>
      </c>
      <c r="O88" s="77" t="inlineStr">
        <is>
          <t>ABEL SAENZ</t>
        </is>
      </c>
      <c r="P88" s="194" t="n">
        <v>3008564112</v>
      </c>
      <c r="Q88" s="166" t="n"/>
      <c r="R88" s="166" t="inlineStr">
        <is>
          <t>MONIQUIRA</t>
        </is>
      </c>
      <c r="S88" s="166" t="inlineStr">
        <is>
          <t>INGRID</t>
        </is>
      </c>
      <c r="T88" s="209" t="n">
        <v>5000000</v>
      </c>
      <c r="U88" s="209" t="n">
        <v>3000000</v>
      </c>
      <c r="V88" s="209" t="n"/>
      <c r="W88" s="73">
        <f>T88-U88-V88</f>
        <v/>
      </c>
    </row>
    <row r="89" ht="15.75" customHeight="1" s="506">
      <c r="A89" s="55">
        <f>LISTADO!B89</f>
        <v/>
      </c>
      <c r="B89" s="194">
        <f>LISTADO!D89</f>
        <v/>
      </c>
      <c r="C89" s="53">
        <f>LISTADO!L89</f>
        <v/>
      </c>
      <c r="D89" s="192">
        <f>LISTADO!K89</f>
        <v/>
      </c>
      <c r="E89" s="63" t="n"/>
      <c r="F89" s="191" t="n">
        <v>46008</v>
      </c>
      <c r="G89" s="192" t="n">
        <v>4000000</v>
      </c>
      <c r="H89" s="191" t="n">
        <v>46039</v>
      </c>
      <c r="I89" s="166" t="inlineStr">
        <is>
          <t>EFECTIVO</t>
        </is>
      </c>
      <c r="J89" s="192">
        <f>D89-G89</f>
        <v/>
      </c>
      <c r="K89" s="139" t="n">
        <v>24</v>
      </c>
      <c r="L89" s="192">
        <f>J89/K89</f>
        <v/>
      </c>
      <c r="M89" s="166" t="inlineStr">
        <is>
          <t xml:space="preserve">17 DE CADA MES </t>
        </is>
      </c>
      <c r="N89" s="108" t="n">
        <v>79280833</v>
      </c>
      <c r="O89" s="77" t="inlineStr">
        <is>
          <t>CESAR AUGUSTO LOPEZ BUITRAGO</t>
        </is>
      </c>
      <c r="P89" s="78" t="inlineStr">
        <is>
          <t>312 4463921</t>
        </is>
      </c>
      <c r="Q89" s="166" t="n"/>
      <c r="R89" s="166" t="inlineStr">
        <is>
          <t>BOGOTA</t>
        </is>
      </c>
      <c r="S89" s="166" t="inlineStr">
        <is>
          <t>YURANY PEREZ</t>
        </is>
      </c>
      <c r="T89" s="89" t="n">
        <v>5000000</v>
      </c>
      <c r="U89" s="209" t="n">
        <v>3000000</v>
      </c>
      <c r="V89" s="209" t="n"/>
      <c r="W89" s="73">
        <f>T89-U89-V89</f>
        <v/>
      </c>
    </row>
    <row r="90" ht="15.75" customHeight="1" s="506">
      <c r="A90" s="55">
        <f>LISTADO!B90</f>
        <v/>
      </c>
      <c r="B90" s="194">
        <f>LISTADO!D90</f>
        <v/>
      </c>
      <c r="C90" s="53">
        <f>LISTADO!L90</f>
        <v/>
      </c>
      <c r="D90" s="192">
        <f>LISTADO!K90</f>
        <v/>
      </c>
      <c r="E90" s="63" t="n"/>
      <c r="F90" s="191" t="n">
        <v>46242</v>
      </c>
      <c r="G90" s="192" t="n">
        <v>4000000</v>
      </c>
      <c r="H90" s="191" t="n">
        <v>46242</v>
      </c>
      <c r="I90" s="166" t="inlineStr">
        <is>
          <t>TRANSFERENCIA</t>
        </is>
      </c>
      <c r="J90" s="192">
        <f>D90-G90</f>
        <v/>
      </c>
      <c r="K90" s="139" t="n">
        <v>24</v>
      </c>
      <c r="L90" s="192">
        <f>J90/K90</f>
        <v/>
      </c>
      <c r="M90" s="166" t="inlineStr">
        <is>
          <t>8 DE CADA MES</t>
        </is>
      </c>
      <c r="N90" s="194" t="n">
        <v>39679588</v>
      </c>
      <c r="O90" s="166" t="inlineStr">
        <is>
          <t>SANDRA MILENA MORENO</t>
        </is>
      </c>
      <c r="P90" s="194" t="n">
        <v>3173503301</v>
      </c>
      <c r="Q90" s="166" t="n"/>
      <c r="R90" s="166" t="inlineStr">
        <is>
          <t>BOGOTA</t>
        </is>
      </c>
      <c r="S90" s="166" t="inlineStr">
        <is>
          <t>YURANY PEREZ</t>
        </is>
      </c>
      <c r="T90" s="235" t="n"/>
      <c r="U90" s="209" t="n"/>
      <c r="V90" s="209" t="n"/>
      <c r="W90" s="73">
        <f>T90-U90-V90</f>
        <v/>
      </c>
    </row>
    <row r="91" ht="15.75" customHeight="1" s="506">
      <c r="A91" s="55">
        <f>LISTADO!B91</f>
        <v/>
      </c>
      <c r="B91" s="194">
        <f>LISTADO!D91</f>
        <v/>
      </c>
      <c r="C91" s="53">
        <f>LISTADO!L91</f>
        <v/>
      </c>
      <c r="D91" s="192">
        <f>LISTADO!K91</f>
        <v/>
      </c>
      <c r="E91" s="63" t="n"/>
      <c r="F91" s="191" t="n">
        <v>46043</v>
      </c>
      <c r="G91" s="192" t="n">
        <v>4000000</v>
      </c>
      <c r="H91" s="191" t="n">
        <v>46074</v>
      </c>
      <c r="I91" s="166" t="inlineStr">
        <is>
          <t>EFECTIVO</t>
        </is>
      </c>
      <c r="J91" s="192">
        <f>D91-G91</f>
        <v/>
      </c>
      <c r="K91" s="139" t="n">
        <v>24</v>
      </c>
      <c r="L91" s="192">
        <f>J91/K91</f>
        <v/>
      </c>
      <c r="M91" s="166" t="inlineStr">
        <is>
          <t xml:space="preserve">21 DE CADA MES </t>
        </is>
      </c>
      <c r="N91" s="108" t="n">
        <v>79208053</v>
      </c>
      <c r="O91" s="77" t="inlineStr">
        <is>
          <t>FRANCISCO JAVIER BARON OCHOA</t>
        </is>
      </c>
      <c r="P91" s="78" t="n">
        <v>3176715590</v>
      </c>
      <c r="Q91" s="166" t="n"/>
      <c r="R91" s="166" t="inlineStr">
        <is>
          <t xml:space="preserve">SOACHA </t>
        </is>
      </c>
      <c r="S91" s="166" t="inlineStr">
        <is>
          <t>DANIEL</t>
        </is>
      </c>
      <c r="T91" s="209" t="n">
        <v>5000000</v>
      </c>
      <c r="U91" s="209" t="n">
        <v>3000000</v>
      </c>
      <c r="V91" s="209" t="n"/>
      <c r="W91" s="73">
        <f>T91-U91-V91</f>
        <v/>
      </c>
    </row>
    <row r="92" ht="15.75" customHeight="1" s="506">
      <c r="A92" s="55">
        <f>LISTADO!B92</f>
        <v/>
      </c>
      <c r="B92" s="194">
        <f>LISTADO!D92</f>
        <v/>
      </c>
      <c r="C92" s="53">
        <f>LISTADO!L92</f>
        <v/>
      </c>
      <c r="D92" s="192">
        <f>LISTADO!K92</f>
        <v/>
      </c>
      <c r="E92" s="63" t="n"/>
      <c r="F92" s="191" t="n">
        <v>46027</v>
      </c>
      <c r="G92" s="192" t="n">
        <v>4000000</v>
      </c>
      <c r="H92" s="191" t="n">
        <v>46058</v>
      </c>
      <c r="I92" s="166" t="inlineStr">
        <is>
          <t>EFECTIVO</t>
        </is>
      </c>
      <c r="J92" s="192">
        <f>D92-G92</f>
        <v/>
      </c>
      <c r="K92" s="139" t="n">
        <v>24</v>
      </c>
      <c r="L92" s="192">
        <f>J92/K92</f>
        <v/>
      </c>
      <c r="M92" s="166" t="inlineStr">
        <is>
          <t xml:space="preserve">05 DE CADA MES </t>
        </is>
      </c>
      <c r="N92" s="108" t="n">
        <v>80415697</v>
      </c>
      <c r="O92" s="77" t="inlineStr">
        <is>
          <t>JOSE GIRALDO BARRETO FUENTES</t>
        </is>
      </c>
      <c r="P92" s="78" t="n">
        <v>3108460446</v>
      </c>
      <c r="Q92" s="166" t="n"/>
      <c r="R92" s="166" t="inlineStr">
        <is>
          <t>BOGOTA</t>
        </is>
      </c>
      <c r="S92" s="166" t="inlineStr">
        <is>
          <t>DANIEL</t>
        </is>
      </c>
      <c r="T92" s="209" t="n">
        <v>5000000</v>
      </c>
      <c r="U92" s="209" t="n">
        <v>3000000</v>
      </c>
      <c r="V92" s="209" t="n"/>
      <c r="W92" s="73">
        <f>T92-U92-V92</f>
        <v/>
      </c>
    </row>
    <row r="93" ht="15.75" customHeight="1" s="506">
      <c r="A93" s="55">
        <f>LISTADO!B93</f>
        <v/>
      </c>
      <c r="B93" s="194">
        <f>LISTADO!D93</f>
        <v/>
      </c>
      <c r="C93" s="53">
        <f>LISTADO!L93</f>
        <v/>
      </c>
      <c r="D93" s="192">
        <f>LISTADO!K93</f>
        <v/>
      </c>
      <c r="E93" s="63" t="n"/>
      <c r="F93" s="191" t="n">
        <v>45882</v>
      </c>
      <c r="G93" s="192" t="n">
        <v>8000000</v>
      </c>
      <c r="H93" s="191" t="n">
        <v>45913</v>
      </c>
      <c r="I93" s="166" t="inlineStr">
        <is>
          <t>EFECTIVO</t>
        </is>
      </c>
      <c r="J93" s="192">
        <f>D93-G93</f>
        <v/>
      </c>
      <c r="K93" s="139" t="n">
        <v>24</v>
      </c>
      <c r="L93" s="192">
        <f>J93/K93</f>
        <v/>
      </c>
      <c r="M93" s="166" t="inlineStr">
        <is>
          <t xml:space="preserve">13 DE CADA MES </t>
        </is>
      </c>
      <c r="N93" s="108" t="n">
        <v>1108930492</v>
      </c>
      <c r="O93" s="77" t="inlineStr">
        <is>
          <t>JOSE IGNACIO GOMEZ SAENZ</t>
        </is>
      </c>
      <c r="P93" s="78" t="inlineStr">
        <is>
          <t>320 4516578</t>
        </is>
      </c>
      <c r="Q93" s="166" t="n"/>
      <c r="R93" s="166" t="inlineStr">
        <is>
          <t xml:space="preserve">GUAMO </t>
        </is>
      </c>
      <c r="S93" s="166" t="inlineStr">
        <is>
          <t>YULIAN CARDENAS</t>
        </is>
      </c>
      <c r="T93" s="209" t="n">
        <v>10000000</v>
      </c>
      <c r="U93" s="209" t="n">
        <v>6000000</v>
      </c>
      <c r="V93" s="209" t="n"/>
      <c r="W93" s="73">
        <f>T93-U93-V93</f>
        <v/>
      </c>
    </row>
    <row r="94" ht="15.75" customHeight="1" s="506">
      <c r="A94" s="55">
        <f>LISTADO!B94</f>
        <v/>
      </c>
      <c r="B94" s="194">
        <f>LISTADO!D94</f>
        <v/>
      </c>
      <c r="C94" s="53">
        <f>LISTADO!L94</f>
        <v/>
      </c>
      <c r="D94" s="192">
        <f>LISTADO!K94</f>
        <v/>
      </c>
      <c r="E94" s="63" t="n"/>
      <c r="F94" s="191" t="n">
        <v>45843</v>
      </c>
      <c r="G94" s="192" t="n">
        <v>4000000</v>
      </c>
      <c r="H94" s="191" t="n">
        <v>45874</v>
      </c>
      <c r="I94" s="166" t="inlineStr">
        <is>
          <t>EFECTIVO</t>
        </is>
      </c>
      <c r="J94" s="192">
        <f>D94-G94</f>
        <v/>
      </c>
      <c r="K94" s="139" t="n">
        <v>24</v>
      </c>
      <c r="L94" s="192">
        <f>J94/K94</f>
        <v/>
      </c>
      <c r="M94" s="166" t="inlineStr">
        <is>
          <t xml:space="preserve">05 DE CADA MES </t>
        </is>
      </c>
      <c r="N94" s="108" t="n">
        <v>52453694</v>
      </c>
      <c r="O94" s="77" t="inlineStr">
        <is>
          <t>LUZ MARINA AMAZO MARTINEZ</t>
        </is>
      </c>
      <c r="P94" s="78" t="inlineStr">
        <is>
          <t>310 7973161</t>
        </is>
      </c>
      <c r="Q94" s="166" t="n"/>
      <c r="R94" s="166" t="inlineStr">
        <is>
          <t>BOGOTA</t>
        </is>
      </c>
      <c r="S94" s="166" t="inlineStr">
        <is>
          <t>MAYERLY</t>
        </is>
      </c>
      <c r="T94" s="209" t="n">
        <v>5000000</v>
      </c>
      <c r="U94" s="209" t="n">
        <v>3000000</v>
      </c>
      <c r="V94" s="209" t="n"/>
      <c r="W94" s="73">
        <f>T94-U94-V94</f>
        <v/>
      </c>
    </row>
    <row r="95" ht="15.75" customHeight="1" s="506">
      <c r="A95" s="55">
        <f>LISTADO!B95</f>
        <v/>
      </c>
      <c r="B95" s="194">
        <f>LISTADO!D95</f>
        <v/>
      </c>
      <c r="C95" s="53">
        <f>LISTADO!L95</f>
        <v/>
      </c>
      <c r="D95" s="192">
        <f>LISTADO!K95</f>
        <v/>
      </c>
      <c r="E95" s="63" t="n"/>
      <c r="F95" s="191" t="n">
        <v>45833</v>
      </c>
      <c r="G95" s="192" t="n">
        <v>4000000</v>
      </c>
      <c r="H95" s="191" t="n">
        <v>45863</v>
      </c>
      <c r="I95" s="166" t="inlineStr">
        <is>
          <t>EFECTIVO</t>
        </is>
      </c>
      <c r="J95" s="192">
        <f>D95-G95</f>
        <v/>
      </c>
      <c r="K95" s="139" t="n">
        <v>24</v>
      </c>
      <c r="L95" s="192">
        <f>J95/K95</f>
        <v/>
      </c>
      <c r="M95" s="166" t="inlineStr">
        <is>
          <t xml:space="preserve">25 DE CADA MES </t>
        </is>
      </c>
      <c r="N95" s="81" t="n">
        <v>1015413041</v>
      </c>
      <c r="O95" s="77" t="inlineStr">
        <is>
          <t>DIANA CAROLINA RUSSI MANCERA</t>
        </is>
      </c>
      <c r="P95" s="78" t="n">
        <v>3167874723</v>
      </c>
      <c r="Q95" s="166" t="n"/>
      <c r="R95" s="166" t="inlineStr">
        <is>
          <t>BOGOTA</t>
        </is>
      </c>
      <c r="S95" s="166" t="inlineStr">
        <is>
          <t>INGRID</t>
        </is>
      </c>
      <c r="T95" s="209" t="n">
        <v>5000000</v>
      </c>
      <c r="U95" s="209" t="n">
        <v>3000000</v>
      </c>
      <c r="V95" s="209" t="n"/>
      <c r="W95" s="73">
        <f>T95-U95-V95</f>
        <v/>
      </c>
    </row>
    <row r="96" ht="15.75" customHeight="1" s="506">
      <c r="A96" s="55">
        <f>LISTADO!B96</f>
        <v/>
      </c>
      <c r="B96" s="194">
        <f>LISTADO!D96</f>
        <v/>
      </c>
      <c r="C96" s="53">
        <f>LISTADO!L96</f>
        <v/>
      </c>
      <c r="D96" s="192">
        <f>LISTADO!K96</f>
        <v/>
      </c>
      <c r="E96" s="63" t="n"/>
      <c r="F96" s="191" t="n"/>
      <c r="G96" s="192" t="n"/>
      <c r="H96" s="191" t="n"/>
      <c r="I96" s="166" t="n"/>
      <c r="J96" s="192">
        <f>D96-G96</f>
        <v/>
      </c>
      <c r="K96" s="139" t="n"/>
      <c r="L96" s="192">
        <f>J96/K96</f>
        <v/>
      </c>
      <c r="M96" s="166" t="n"/>
      <c r="N96" s="194" t="n"/>
      <c r="O96" s="166" t="n"/>
      <c r="P96" s="194" t="n"/>
      <c r="Q96" s="166" t="n"/>
      <c r="R96" s="166" t="n"/>
      <c r="S96" s="166" t="n"/>
      <c r="T96" s="235" t="n"/>
      <c r="U96" s="209" t="n"/>
      <c r="V96" s="209" t="n"/>
      <c r="W96" s="73">
        <f>T96-U96-V96</f>
        <v/>
      </c>
    </row>
    <row r="97" ht="15.75" customHeight="1" s="506">
      <c r="A97" s="55">
        <f>LISTADO!B97</f>
        <v/>
      </c>
      <c r="B97" s="194">
        <f>LISTADO!D97</f>
        <v/>
      </c>
      <c r="C97" s="53">
        <f>LISTADO!L97</f>
        <v/>
      </c>
      <c r="D97" s="192">
        <f>LISTADO!K97</f>
        <v/>
      </c>
      <c r="E97" s="63" t="n"/>
      <c r="F97" s="191" t="n">
        <v>46045</v>
      </c>
      <c r="G97" s="192" t="n">
        <v>4000000</v>
      </c>
      <c r="H97" s="191" t="n">
        <v>46076</v>
      </c>
      <c r="I97" s="166" t="inlineStr">
        <is>
          <t>EFECTIVO</t>
        </is>
      </c>
      <c r="J97" s="192">
        <f>D97-G97</f>
        <v/>
      </c>
      <c r="K97" s="139" t="n">
        <v>24</v>
      </c>
      <c r="L97" s="192">
        <f>J97/K97</f>
        <v/>
      </c>
      <c r="M97" s="166" t="inlineStr">
        <is>
          <t xml:space="preserve">23 DE CADA MES </t>
        </is>
      </c>
      <c r="N97" s="108" t="n">
        <v>1000620103</v>
      </c>
      <c r="O97" s="77" t="inlineStr">
        <is>
          <t>OSCAR JAVIER VARGAS DIAZ</t>
        </is>
      </c>
      <c r="P97" s="78" t="n">
        <v>3133043714</v>
      </c>
      <c r="Q97" s="166" t="n"/>
      <c r="R97" s="166" t="inlineStr">
        <is>
          <t xml:space="preserve">BOGOTA </t>
        </is>
      </c>
      <c r="S97" s="166" t="inlineStr">
        <is>
          <t>INGRID</t>
        </is>
      </c>
      <c r="T97" s="209" t="n">
        <v>5000000</v>
      </c>
      <c r="U97" s="209" t="n">
        <v>3000000</v>
      </c>
      <c r="V97" s="209" t="n"/>
      <c r="W97" s="73">
        <f>T97-U97-V97</f>
        <v/>
      </c>
    </row>
    <row r="98" ht="15.75" customHeight="1" s="506">
      <c r="A98" s="55">
        <f>LISTADO!B98</f>
        <v/>
      </c>
      <c r="B98" s="194">
        <f>LISTADO!D98</f>
        <v/>
      </c>
      <c r="C98" s="53">
        <f>LISTADO!L98</f>
        <v/>
      </c>
      <c r="D98" s="192">
        <f>LISTADO!K98</f>
        <v/>
      </c>
      <c r="E98" s="63" t="n"/>
      <c r="F98" s="191" t="n">
        <v>46057</v>
      </c>
      <c r="G98" s="192" t="n">
        <v>4000000</v>
      </c>
      <c r="H98" s="191" t="n">
        <v>46085</v>
      </c>
      <c r="I98" s="166" t="inlineStr">
        <is>
          <t>EFECTIVO</t>
        </is>
      </c>
      <c r="J98" s="192">
        <f>D98-G98</f>
        <v/>
      </c>
      <c r="K98" s="139" t="n">
        <v>24</v>
      </c>
      <c r="L98" s="192">
        <f>J98/K98</f>
        <v/>
      </c>
      <c r="M98" s="166" t="inlineStr">
        <is>
          <t xml:space="preserve">04 DE CADA MES </t>
        </is>
      </c>
      <c r="N98" s="81" t="n">
        <v>52273485</v>
      </c>
      <c r="O98" s="77" t="inlineStr">
        <is>
          <t>LAURA ELENA BELLO CARDENAS</t>
        </is>
      </c>
      <c r="P98" s="78" t="n">
        <v>3163755156</v>
      </c>
      <c r="Q98" s="166" t="n"/>
      <c r="R98" s="166" t="inlineStr">
        <is>
          <t xml:space="preserve">BOGOTA </t>
        </is>
      </c>
      <c r="S98" s="166" t="inlineStr">
        <is>
          <t>DANIEL</t>
        </is>
      </c>
      <c r="T98" s="209" t="n">
        <v>5000000</v>
      </c>
      <c r="U98" s="209" t="n">
        <v>3000000</v>
      </c>
      <c r="V98" s="209" t="n"/>
      <c r="W98" s="73">
        <f>T98-U98-V98</f>
        <v/>
      </c>
    </row>
    <row r="99" ht="15.75" customHeight="1" s="506">
      <c r="A99" s="55">
        <f>LISTADO!B99</f>
        <v/>
      </c>
      <c r="B99" s="194">
        <f>LISTADO!D99</f>
        <v/>
      </c>
      <c r="C99" s="53">
        <f>LISTADO!L99</f>
        <v/>
      </c>
      <c r="D99" s="192">
        <f>LISTADO!K99</f>
        <v/>
      </c>
      <c r="E99" s="63" t="n"/>
      <c r="F99" s="191" t="n">
        <v>46057</v>
      </c>
      <c r="G99" s="192" t="n">
        <v>4000000</v>
      </c>
      <c r="H99" s="191" t="n">
        <v>46085</v>
      </c>
      <c r="I99" s="166" t="inlineStr">
        <is>
          <t>EFECTIVO</t>
        </is>
      </c>
      <c r="J99" s="192">
        <f>D99-G99</f>
        <v/>
      </c>
      <c r="K99" s="139" t="n">
        <v>24</v>
      </c>
      <c r="L99" s="192">
        <f>J99/K99</f>
        <v/>
      </c>
      <c r="M99" s="166" t="inlineStr">
        <is>
          <t xml:space="preserve">04 DE CADA MES </t>
        </is>
      </c>
      <c r="N99" s="198" t="n">
        <v>1122676241</v>
      </c>
      <c r="O99" s="199" t="inlineStr">
        <is>
          <t>ARGEMIRO BUSTAMANTE</t>
        </is>
      </c>
      <c r="P99" s="199" t="inlineStr">
        <is>
          <t>317 5123910</t>
        </is>
      </c>
      <c r="Q99" s="166" t="n"/>
      <c r="R99" s="166" t="inlineStr">
        <is>
          <t xml:space="preserve">BOGOTA </t>
        </is>
      </c>
      <c r="S99" s="166" t="inlineStr">
        <is>
          <t>DANIEL</t>
        </is>
      </c>
      <c r="T99" s="209" t="n">
        <v>5000000</v>
      </c>
      <c r="U99" s="209" t="n">
        <v>3000000</v>
      </c>
      <c r="V99" s="209" t="n"/>
      <c r="W99" s="73">
        <f>T99-U99-V99</f>
        <v/>
      </c>
    </row>
    <row r="100" ht="15.75" customHeight="1" s="506">
      <c r="A100" s="55">
        <f>LISTADO!B100</f>
        <v/>
      </c>
      <c r="B100" s="194">
        <f>LISTADO!D100</f>
        <v/>
      </c>
      <c r="C100" s="53">
        <f>LISTADO!L100</f>
        <v/>
      </c>
      <c r="D100" s="192">
        <f>LISTADO!K100</f>
        <v/>
      </c>
      <c r="E100" s="63" t="n"/>
      <c r="F100" s="191" t="n">
        <v>46057</v>
      </c>
      <c r="G100" s="192" t="n">
        <v>4000000</v>
      </c>
      <c r="H100" s="191" t="n">
        <v>46085</v>
      </c>
      <c r="I100" s="166" t="inlineStr">
        <is>
          <t>EFECTIVO</t>
        </is>
      </c>
      <c r="J100" s="192">
        <f>D100-G100</f>
        <v/>
      </c>
      <c r="K100" s="139" t="n">
        <v>24</v>
      </c>
      <c r="L100" s="192">
        <f>J100/K100</f>
        <v/>
      </c>
      <c r="M100" s="166" t="inlineStr">
        <is>
          <t xml:space="preserve">04 DE CADA MES </t>
        </is>
      </c>
      <c r="N100" s="81" t="n">
        <v>52273485</v>
      </c>
      <c r="O100" s="77" t="inlineStr">
        <is>
          <t>LAURA ELENA BELLO CARDENAS</t>
        </is>
      </c>
      <c r="P100" s="78" t="n">
        <v>3163755156</v>
      </c>
      <c r="Q100" s="166" t="n"/>
      <c r="R100" s="166" t="inlineStr">
        <is>
          <t xml:space="preserve">BOGOTA </t>
        </is>
      </c>
      <c r="S100" s="166" t="inlineStr">
        <is>
          <t>DANIEL</t>
        </is>
      </c>
      <c r="T100" s="209" t="n">
        <v>5000000</v>
      </c>
      <c r="U100" s="209" t="n">
        <v>3000000</v>
      </c>
      <c r="V100" s="209" t="n"/>
      <c r="W100" s="73">
        <f>T100-U100-V100</f>
        <v/>
      </c>
    </row>
    <row r="101" ht="15.75" customHeight="1" s="506">
      <c r="A101" s="55">
        <f>LISTADO!B101</f>
        <v/>
      </c>
      <c r="B101" s="194">
        <f>LISTADO!D101</f>
        <v/>
      </c>
      <c r="C101" s="53">
        <f>LISTADO!L101</f>
        <v/>
      </c>
      <c r="D101" s="192">
        <f>LISTADO!K101</f>
        <v/>
      </c>
      <c r="E101" s="63" t="n"/>
      <c r="F101" s="191" t="n">
        <v>45842</v>
      </c>
      <c r="G101" s="192" t="n">
        <v>4000000</v>
      </c>
      <c r="H101" s="191" t="n">
        <v>45873</v>
      </c>
      <c r="I101" s="166" t="inlineStr">
        <is>
          <t>EFECTIVO</t>
        </is>
      </c>
      <c r="J101" s="192">
        <f>D101-G101</f>
        <v/>
      </c>
      <c r="K101" s="139" t="n">
        <v>24</v>
      </c>
      <c r="L101" s="192">
        <f>J101/K101</f>
        <v/>
      </c>
      <c r="M101" s="166" t="inlineStr">
        <is>
          <t xml:space="preserve">04 DE CADA MES </t>
        </is>
      </c>
      <c r="N101" s="108" t="n">
        <v>1031123614</v>
      </c>
      <c r="O101" s="77" t="inlineStr">
        <is>
          <t>CAROLINA MARTINEZ RIVEROS</t>
        </is>
      </c>
      <c r="P101" s="78" t="inlineStr">
        <is>
          <t>311 2457461</t>
        </is>
      </c>
      <c r="Q101" s="166" t="n"/>
      <c r="R101" s="166" t="inlineStr">
        <is>
          <t xml:space="preserve">BOGOTA </t>
        </is>
      </c>
      <c r="S101" s="166" t="inlineStr">
        <is>
          <t>KATHERINE TACHA</t>
        </is>
      </c>
      <c r="T101" s="209" t="n">
        <v>5000000</v>
      </c>
      <c r="U101" s="209" t="n">
        <v>3000000</v>
      </c>
      <c r="V101" s="209" t="n"/>
      <c r="W101" s="73">
        <f>T101-U101-V101</f>
        <v/>
      </c>
    </row>
    <row r="102" ht="15.75" customHeight="1" s="506">
      <c r="A102" s="55">
        <f>LISTADO!B102</f>
        <v/>
      </c>
      <c r="B102" s="194">
        <f>LISTADO!D102</f>
        <v/>
      </c>
      <c r="C102" s="53">
        <f>LISTADO!L102</f>
        <v/>
      </c>
      <c r="D102" s="192">
        <f>LISTADO!K102</f>
        <v/>
      </c>
      <c r="E102" s="63" t="n"/>
      <c r="F102" s="191" t="n">
        <v>45842</v>
      </c>
      <c r="G102" s="192" t="n">
        <v>4000000</v>
      </c>
      <c r="H102" s="191" t="n">
        <v>45873</v>
      </c>
      <c r="I102" s="166" t="inlineStr">
        <is>
          <t>EFECTIVO</t>
        </is>
      </c>
      <c r="J102" s="192">
        <f>D102-G102</f>
        <v/>
      </c>
      <c r="K102" s="139" t="n">
        <v>24</v>
      </c>
      <c r="L102" s="192">
        <f>J102/K102</f>
        <v/>
      </c>
      <c r="M102" s="166" t="inlineStr">
        <is>
          <t xml:space="preserve">04 DE CADA MES </t>
        </is>
      </c>
      <c r="N102" s="200" t="n">
        <v>1031172.28</v>
      </c>
      <c r="O102" s="77" t="inlineStr">
        <is>
          <t>GUILLERMO MARTINEZ RIVEROS</t>
        </is>
      </c>
      <c r="P102" s="78" t="inlineStr">
        <is>
          <t>301 4052793</t>
        </is>
      </c>
      <c r="Q102" s="166" t="n"/>
      <c r="R102" s="166" t="inlineStr">
        <is>
          <t xml:space="preserve">BOGOTA </t>
        </is>
      </c>
      <c r="S102" s="166" t="inlineStr">
        <is>
          <t>KATHERINE TACHA</t>
        </is>
      </c>
      <c r="T102" s="209" t="n">
        <v>5000000</v>
      </c>
      <c r="U102" s="209" t="n">
        <v>3000000</v>
      </c>
      <c r="V102" s="209" t="n"/>
      <c r="W102" s="73">
        <f>T102-U102-V102</f>
        <v/>
      </c>
    </row>
    <row r="103" ht="15.75" customHeight="1" s="506">
      <c r="A103" s="55">
        <f>LISTADO!B103</f>
        <v/>
      </c>
      <c r="B103" s="194">
        <f>LISTADO!D103</f>
        <v/>
      </c>
      <c r="C103" s="53">
        <f>LISTADO!L103</f>
        <v/>
      </c>
      <c r="D103" s="192">
        <f>LISTADO!K103</f>
        <v/>
      </c>
      <c r="E103" s="63" t="n"/>
      <c r="F103" s="191" t="n">
        <v>45888</v>
      </c>
      <c r="G103" s="192" t="n">
        <v>4000000</v>
      </c>
      <c r="H103" s="191" t="n">
        <v>45919</v>
      </c>
      <c r="I103" s="166" t="inlineStr">
        <is>
          <t>EFECTIVO</t>
        </is>
      </c>
      <c r="J103" s="192">
        <f>D103-G103</f>
        <v/>
      </c>
      <c r="K103" s="139" t="n">
        <v>24</v>
      </c>
      <c r="L103" s="192">
        <f>J103/K103</f>
        <v/>
      </c>
      <c r="M103" s="166" t="inlineStr">
        <is>
          <t xml:space="preserve">19 DE CADA MES </t>
        </is>
      </c>
      <c r="N103" s="108" t="n">
        <v>11518087</v>
      </c>
      <c r="O103" s="77" t="inlineStr">
        <is>
          <t>LUIS DAVID RAMIREZ/CLAUDIA MARIELA CARDENAS</t>
        </is>
      </c>
      <c r="P103" s="78" t="n">
        <v>3213686913</v>
      </c>
      <c r="Q103" s="166" t="n"/>
      <c r="R103" s="166" t="inlineStr">
        <is>
          <t xml:space="preserve">CUNDINAMARCA </t>
        </is>
      </c>
      <c r="S103" s="166" t="inlineStr">
        <is>
          <t>SAMUEL</t>
        </is>
      </c>
      <c r="T103" s="209" t="n">
        <v>5000000</v>
      </c>
      <c r="U103" s="209" t="n">
        <v>3000000</v>
      </c>
      <c r="V103" s="209" t="n"/>
      <c r="W103" s="73">
        <f>T103-U103-V103</f>
        <v/>
      </c>
    </row>
    <row r="104" ht="15.75" customHeight="1" s="506">
      <c r="A104" s="55">
        <f>LISTADO!B104</f>
        <v/>
      </c>
      <c r="B104" s="194">
        <f>LISTADO!D104</f>
        <v/>
      </c>
      <c r="C104" s="53">
        <f>LISTADO!L104</f>
        <v/>
      </c>
      <c r="D104" s="192">
        <f>LISTADO!K104</f>
        <v/>
      </c>
      <c r="E104" s="63" t="n"/>
      <c r="F104" s="191" t="n">
        <v>45899</v>
      </c>
      <c r="G104" s="192" t="n">
        <v>4000000</v>
      </c>
      <c r="H104" s="191" t="n">
        <v>45930</v>
      </c>
      <c r="I104" s="166" t="inlineStr">
        <is>
          <t>EFECTIVO</t>
        </is>
      </c>
      <c r="J104" s="192">
        <f>D104-G104</f>
        <v/>
      </c>
      <c r="K104" s="139" t="n">
        <v>24</v>
      </c>
      <c r="L104" s="192">
        <f>J104/K104</f>
        <v/>
      </c>
      <c r="M104" s="166" t="inlineStr">
        <is>
          <t xml:space="preserve">30 DE CADA MES </t>
        </is>
      </c>
      <c r="N104" s="108" t="n">
        <v>86087171</v>
      </c>
      <c r="O104" s="77" t="inlineStr">
        <is>
          <t>FREDY ANDRES OSORIO ARDILA</t>
        </is>
      </c>
      <c r="P104" s="78" t="n">
        <v>3212300326</v>
      </c>
      <c r="Q104" s="166" t="n"/>
      <c r="R104" s="166" t="inlineStr">
        <is>
          <t xml:space="preserve">VILLAVICENCIO </t>
        </is>
      </c>
      <c r="S104" s="166" t="inlineStr">
        <is>
          <t>DANIA</t>
        </is>
      </c>
      <c r="T104" s="209" t="n">
        <v>5000000</v>
      </c>
      <c r="U104" s="209" t="n">
        <v>3000000</v>
      </c>
      <c r="V104" s="209" t="n"/>
      <c r="W104" s="73">
        <f>T104-U104-V104</f>
        <v/>
      </c>
    </row>
    <row r="105" ht="15.75" customHeight="1" s="506">
      <c r="A105" s="55">
        <f>LISTADO!B105</f>
        <v/>
      </c>
      <c r="B105" s="194">
        <f>LISTADO!D105</f>
        <v/>
      </c>
      <c r="C105" s="53">
        <f>LISTADO!L105</f>
        <v/>
      </c>
      <c r="D105" s="192">
        <f>LISTADO!K105</f>
        <v/>
      </c>
      <c r="E105" s="63" t="n"/>
      <c r="F105" s="191" t="n">
        <v>45899</v>
      </c>
      <c r="G105" s="192" t="n">
        <v>4000000</v>
      </c>
      <c r="H105" s="191" t="n">
        <v>45930</v>
      </c>
      <c r="I105" s="166" t="inlineStr">
        <is>
          <t>EFECTIVO</t>
        </is>
      </c>
      <c r="J105" s="192">
        <f>D105-G105</f>
        <v/>
      </c>
      <c r="K105" s="139" t="n">
        <v>24</v>
      </c>
      <c r="L105" s="192">
        <f>J105/K105</f>
        <v/>
      </c>
      <c r="M105" s="166" t="inlineStr">
        <is>
          <t xml:space="preserve">30 DE CADA MES </t>
        </is>
      </c>
      <c r="N105" s="108" t="n">
        <v>86087171</v>
      </c>
      <c r="O105" s="77" t="inlineStr">
        <is>
          <t>FREDY ANDRES OSORIO ARDILA</t>
        </is>
      </c>
      <c r="P105" s="78" t="n">
        <v>3212300326</v>
      </c>
      <c r="Q105" s="166" t="n"/>
      <c r="R105" s="166" t="inlineStr">
        <is>
          <t xml:space="preserve">VILLAVICENCIO </t>
        </is>
      </c>
      <c r="S105" s="166" t="inlineStr">
        <is>
          <t>DANIA</t>
        </is>
      </c>
      <c r="T105" s="209" t="n">
        <v>5000000</v>
      </c>
      <c r="U105" s="209" t="n">
        <v>3000000</v>
      </c>
      <c r="V105" s="209" t="n"/>
      <c r="W105" s="73">
        <f>T105-U105-V105</f>
        <v/>
      </c>
    </row>
    <row r="106" ht="15.75" customHeight="1" s="506">
      <c r="A106" s="55">
        <f>LISTADO!B106</f>
        <v/>
      </c>
      <c r="B106" s="194">
        <f>LISTADO!D106</f>
        <v/>
      </c>
      <c r="C106" s="53">
        <f>LISTADO!L106</f>
        <v/>
      </c>
      <c r="D106" s="192">
        <f>LISTADO!K106</f>
        <v/>
      </c>
      <c r="E106" s="63" t="n"/>
      <c r="F106" s="191" t="n"/>
      <c r="G106" s="192" t="n"/>
      <c r="H106" s="191" t="n"/>
      <c r="I106" s="166" t="n"/>
      <c r="J106" s="192">
        <f>D106-G106</f>
        <v/>
      </c>
      <c r="K106" s="139" t="n"/>
      <c r="L106" s="192">
        <f>J106/K106</f>
        <v/>
      </c>
      <c r="M106" s="166" t="n"/>
      <c r="N106" s="194" t="n"/>
      <c r="O106" s="166" t="n"/>
      <c r="P106" s="194" t="n"/>
      <c r="Q106" s="166" t="n"/>
      <c r="R106" s="166" t="n"/>
      <c r="S106" s="166" t="n"/>
      <c r="T106" s="209" t="n"/>
      <c r="U106" s="209" t="n"/>
      <c r="V106" s="209" t="n"/>
      <c r="W106" s="73">
        <f>T106-U106-V106</f>
        <v/>
      </c>
    </row>
    <row r="107" ht="15.75" customHeight="1" s="506">
      <c r="A107" s="55">
        <f>LISTADO!B107</f>
        <v/>
      </c>
      <c r="B107" s="194">
        <f>LISTADO!D107</f>
        <v/>
      </c>
      <c r="C107" s="53">
        <f>LISTADO!L107</f>
        <v/>
      </c>
      <c r="D107" s="192">
        <f>LISTADO!K107</f>
        <v/>
      </c>
      <c r="E107" s="63" t="n"/>
      <c r="F107" s="191" t="n">
        <v>45985</v>
      </c>
      <c r="G107" s="192" t="n">
        <v>4000000</v>
      </c>
      <c r="H107" s="191" t="n">
        <v>46015</v>
      </c>
      <c r="I107" s="166" t="inlineStr">
        <is>
          <t>EFECTIVO</t>
        </is>
      </c>
      <c r="J107" s="192">
        <f>D107-G107</f>
        <v/>
      </c>
      <c r="K107" s="139" t="n">
        <v>24</v>
      </c>
      <c r="L107" s="192">
        <f>J107/K107</f>
        <v/>
      </c>
      <c r="M107" s="166" t="inlineStr">
        <is>
          <t xml:space="preserve">24 DE CADA MES </t>
        </is>
      </c>
      <c r="N107" s="108" t="n">
        <v>51721050</v>
      </c>
      <c r="O107" s="77" t="inlineStr">
        <is>
          <t>OLGA MORALES LOZANO</t>
        </is>
      </c>
      <c r="P107" s="78" t="inlineStr">
        <is>
          <t>305 8089976</t>
        </is>
      </c>
      <c r="Q107" s="166" t="n"/>
      <c r="R107" s="166" t="inlineStr">
        <is>
          <t>BOGOTA</t>
        </is>
      </c>
      <c r="S107" s="166" t="inlineStr">
        <is>
          <t>YURANY PEREZ</t>
        </is>
      </c>
      <c r="T107" s="209" t="n">
        <v>5000000</v>
      </c>
      <c r="U107" s="209" t="n">
        <v>3000000</v>
      </c>
      <c r="V107" s="209" t="n"/>
      <c r="W107" s="73">
        <f>T107-U107-V107</f>
        <v/>
      </c>
    </row>
    <row r="108" ht="15.75" customHeight="1" s="506">
      <c r="A108" s="55">
        <f>LISTADO!B108</f>
        <v/>
      </c>
      <c r="B108" s="194">
        <f>LISTADO!D108</f>
        <v/>
      </c>
      <c r="C108" s="53">
        <f>LISTADO!L108</f>
        <v/>
      </c>
      <c r="D108" s="192">
        <f>LISTADO!K108</f>
        <v/>
      </c>
      <c r="E108" s="63" t="n"/>
      <c r="F108" s="191" t="n">
        <v>46021</v>
      </c>
      <c r="G108" s="192" t="n">
        <v>4000000</v>
      </c>
      <c r="H108" s="191" t="n">
        <v>46052</v>
      </c>
      <c r="I108" s="166" t="inlineStr">
        <is>
          <t>EFECTIVO</t>
        </is>
      </c>
      <c r="J108" s="192">
        <f>D108-G108</f>
        <v/>
      </c>
      <c r="K108" s="139" t="n">
        <v>24</v>
      </c>
      <c r="L108" s="192">
        <f>J108/K108</f>
        <v/>
      </c>
      <c r="M108" s="166" t="inlineStr">
        <is>
          <t xml:space="preserve">30 DE CADA MES </t>
        </is>
      </c>
      <c r="N108" s="108" t="n">
        <v>1122139852</v>
      </c>
      <c r="O108" s="77" t="inlineStr">
        <is>
          <t>LAURA DANIELA BENITO CESPEDES</t>
        </is>
      </c>
      <c r="P108" s="78" t="inlineStr">
        <is>
          <t>320 9213646</t>
        </is>
      </c>
      <c r="Q108" s="166" t="n"/>
      <c r="R108" s="166" t="inlineStr">
        <is>
          <t>BOGOTA</t>
        </is>
      </c>
      <c r="S108" s="166" t="inlineStr">
        <is>
          <t>YURANY PEREZ</t>
        </is>
      </c>
      <c r="T108" s="209" t="n">
        <v>5000000</v>
      </c>
      <c r="U108" s="209" t="n">
        <v>3000000</v>
      </c>
      <c r="V108" s="209" t="n"/>
      <c r="W108" s="73">
        <f>T108-U108-V108</f>
        <v/>
      </c>
    </row>
    <row r="109" ht="15.75" customHeight="1" s="506">
      <c r="A109" s="55">
        <f>LISTADO!B109</f>
        <v/>
      </c>
      <c r="B109" s="194">
        <f>LISTADO!D109</f>
        <v/>
      </c>
      <c r="C109" s="53">
        <f>LISTADO!L109</f>
        <v/>
      </c>
      <c r="D109" s="192">
        <f>LISTADO!K109</f>
        <v/>
      </c>
      <c r="E109" s="63" t="n"/>
      <c r="F109" s="191" t="n">
        <v>46072</v>
      </c>
      <c r="G109" s="192" t="n">
        <v>4000000</v>
      </c>
      <c r="H109" s="191" t="n">
        <v>46100</v>
      </c>
      <c r="I109" s="166" t="inlineStr">
        <is>
          <t>EFECTIVO</t>
        </is>
      </c>
      <c r="J109" s="192">
        <f>D109-G109</f>
        <v/>
      </c>
      <c r="K109" s="139" t="n">
        <v>24</v>
      </c>
      <c r="L109" s="192">
        <f>J109/K109</f>
        <v/>
      </c>
      <c r="M109" s="166" t="inlineStr">
        <is>
          <t xml:space="preserve">19 DE CADA MES </t>
        </is>
      </c>
      <c r="N109" s="108" t="n">
        <v>1122139852</v>
      </c>
      <c r="O109" s="77" t="inlineStr">
        <is>
          <t>LAURA DANIELA BENITO CESPEDES</t>
        </is>
      </c>
      <c r="P109" s="78" t="inlineStr">
        <is>
          <t>320 9213646</t>
        </is>
      </c>
      <c r="Q109" s="166" t="n"/>
      <c r="R109" s="166" t="inlineStr">
        <is>
          <t>BOGOTA</t>
        </is>
      </c>
      <c r="S109" s="166" t="inlineStr">
        <is>
          <t>YURANY PEREZ</t>
        </is>
      </c>
      <c r="T109" s="209" t="n">
        <v>5000000</v>
      </c>
      <c r="U109" s="209" t="n">
        <v>3000000</v>
      </c>
      <c r="V109" s="209" t="n"/>
      <c r="W109" s="73">
        <f>T109-U109-V109</f>
        <v/>
      </c>
    </row>
    <row r="110" ht="15.75" customHeight="1" s="506">
      <c r="A110" s="55">
        <f>LISTADO!B110</f>
        <v/>
      </c>
      <c r="B110" s="194">
        <f>LISTADO!D110</f>
        <v/>
      </c>
      <c r="C110" s="53">
        <f>LISTADO!L110</f>
        <v/>
      </c>
      <c r="D110" s="192">
        <f>LISTADO!K110</f>
        <v/>
      </c>
      <c r="E110" s="63" t="n"/>
      <c r="F110" s="191" t="n">
        <v>45845</v>
      </c>
      <c r="G110" s="192" t="n">
        <v>4000000</v>
      </c>
      <c r="H110" s="191" t="n">
        <v>45876</v>
      </c>
      <c r="I110" s="166" t="inlineStr">
        <is>
          <t>EFECTIVO</t>
        </is>
      </c>
      <c r="J110" s="192">
        <f>D110-G110</f>
        <v/>
      </c>
      <c r="K110" s="139" t="n">
        <v>24</v>
      </c>
      <c r="L110" s="192">
        <f>J110/K110</f>
        <v/>
      </c>
      <c r="M110" s="166" t="inlineStr">
        <is>
          <t xml:space="preserve">07 DE CADA MES </t>
        </is>
      </c>
      <c r="N110" s="108" t="n">
        <v>1067465637</v>
      </c>
      <c r="O110" s="77" t="inlineStr">
        <is>
          <t>JHON FREDY ESCOBAR ESCOBAR</t>
        </is>
      </c>
      <c r="P110" s="78" t="n">
        <v>3228966707</v>
      </c>
      <c r="Q110" s="166" t="n"/>
      <c r="R110" s="166" t="inlineStr">
        <is>
          <t>CAUCA</t>
        </is>
      </c>
      <c r="S110" s="166" t="inlineStr">
        <is>
          <t>SNEIDER</t>
        </is>
      </c>
      <c r="T110" s="209" t="n">
        <v>5000000</v>
      </c>
      <c r="U110" s="209" t="n">
        <v>3000000</v>
      </c>
      <c r="V110" s="209" t="n"/>
      <c r="W110" s="73">
        <f>T110-U110-V110</f>
        <v/>
      </c>
    </row>
    <row r="111" ht="15.75" customHeight="1" s="506">
      <c r="A111" s="55">
        <f>LISTADO!B111</f>
        <v/>
      </c>
      <c r="B111" s="194">
        <f>LISTADO!D111</f>
        <v/>
      </c>
      <c r="C111" s="53">
        <f>LISTADO!L111</f>
        <v/>
      </c>
      <c r="D111" s="192" t="n"/>
      <c r="E111" s="63" t="n"/>
      <c r="F111" s="191" t="n"/>
      <c r="G111" s="192" t="n"/>
      <c r="H111" s="191" t="n"/>
      <c r="I111" s="166" t="n"/>
      <c r="J111" s="192" t="n"/>
      <c r="K111" s="139" t="n"/>
      <c r="L111" s="192" t="n"/>
      <c r="M111" s="166" t="n"/>
      <c r="N111" s="108" t="n"/>
      <c r="O111" s="77" t="n"/>
      <c r="P111" s="78" t="n"/>
      <c r="Q111" s="166" t="n"/>
      <c r="R111" s="166" t="n"/>
      <c r="S111" s="166" t="n"/>
      <c r="T111" s="209" t="n"/>
      <c r="U111" s="209" t="n"/>
      <c r="V111" s="209" t="n"/>
      <c r="W111" s="73" t="n"/>
    </row>
    <row r="112" ht="15.75" customHeight="1" s="506">
      <c r="A112" s="55">
        <f>LISTADO!B112</f>
        <v/>
      </c>
      <c r="B112" s="194">
        <f>LISTADO!D112</f>
        <v/>
      </c>
      <c r="C112" s="53">
        <f>LISTADO!L112</f>
        <v/>
      </c>
      <c r="D112" s="192">
        <f>LISTADO!K112</f>
        <v/>
      </c>
      <c r="E112" s="63" t="n"/>
      <c r="F112" s="191" t="n">
        <v>45856</v>
      </c>
      <c r="G112" s="192" t="n">
        <v>20000000</v>
      </c>
      <c r="H112" s="191" t="n">
        <v>45887</v>
      </c>
      <c r="I112" s="166" t="inlineStr">
        <is>
          <t>EFECTIVO</t>
        </is>
      </c>
      <c r="J112" s="192">
        <f>D112-G112</f>
        <v/>
      </c>
      <c r="K112" s="139" t="n">
        <v>24</v>
      </c>
      <c r="L112" s="192">
        <f>J112/K112</f>
        <v/>
      </c>
      <c r="M112" s="166" t="inlineStr">
        <is>
          <t xml:space="preserve">18 DE CADA MES </t>
        </is>
      </c>
      <c r="N112" s="108" t="n">
        <v>17525927</v>
      </c>
      <c r="O112" s="77" t="inlineStr">
        <is>
          <t>ADOLFO PORRAS GAVANZO</t>
        </is>
      </c>
      <c r="P112" s="78" t="inlineStr">
        <is>
          <t>(505) 518-2841</t>
        </is>
      </c>
      <c r="Q112" s="166" t="n"/>
      <c r="R112" s="166" t="inlineStr">
        <is>
          <t xml:space="preserve">SARAVENA </t>
        </is>
      </c>
      <c r="S112" s="166" t="inlineStr">
        <is>
          <t>LAURA CAMACHO</t>
        </is>
      </c>
      <c r="T112" s="209" t="n">
        <v>20000000</v>
      </c>
      <c r="U112" s="209" t="n">
        <v>12000000</v>
      </c>
      <c r="V112" s="209" t="n"/>
      <c r="W112" s="73">
        <f>T112-U112-V112</f>
        <v/>
      </c>
    </row>
    <row r="113" ht="15.75" customHeight="1" s="506">
      <c r="A113" s="55">
        <f>LISTADO!B113</f>
        <v/>
      </c>
      <c r="B113" s="194">
        <f>LISTADO!D113</f>
        <v/>
      </c>
      <c r="C113" s="53">
        <f>LISTADO!L113</f>
        <v/>
      </c>
      <c r="D113" s="192">
        <f>LISTADO!K113</f>
        <v/>
      </c>
      <c r="E113" s="63" t="n"/>
      <c r="F113" s="191" t="n"/>
      <c r="G113" s="192" t="n"/>
      <c r="H113" s="191" t="n"/>
      <c r="I113" s="166" t="n"/>
      <c r="J113" s="192">
        <f>D113-G113</f>
        <v/>
      </c>
      <c r="K113" s="139" t="n"/>
      <c r="L113" s="192">
        <f>J113/K113</f>
        <v/>
      </c>
      <c r="M113" s="166" t="n"/>
      <c r="N113" s="194" t="n"/>
      <c r="O113" s="166" t="n"/>
      <c r="P113" s="194" t="n"/>
      <c r="Q113" s="166" t="n"/>
      <c r="R113" s="166" t="n"/>
      <c r="S113" s="166" t="n"/>
      <c r="T113" s="235" t="n"/>
      <c r="U113" s="209" t="n"/>
      <c r="V113" s="209" t="n"/>
      <c r="W113" s="73">
        <f>T113-U113-V113</f>
        <v/>
      </c>
    </row>
    <row r="114" ht="15.75" customHeight="1" s="506">
      <c r="A114" s="55">
        <f>LISTADO!B114</f>
        <v/>
      </c>
      <c r="B114" s="194">
        <f>LISTADO!D114</f>
        <v/>
      </c>
      <c r="C114" s="53">
        <f>LISTADO!L114</f>
        <v/>
      </c>
      <c r="D114" s="192">
        <f>LISTADO!K114</f>
        <v/>
      </c>
      <c r="E114" s="63" t="n"/>
      <c r="F114" s="191" t="n"/>
      <c r="G114" s="192" t="n"/>
      <c r="H114" s="191" t="n"/>
      <c r="I114" s="166" t="n"/>
      <c r="J114" s="192">
        <f>D114-G114</f>
        <v/>
      </c>
      <c r="K114" s="139" t="n"/>
      <c r="L114" s="192">
        <f>J114/K114</f>
        <v/>
      </c>
      <c r="M114" s="166" t="n"/>
      <c r="N114" s="108" t="n"/>
      <c r="O114" s="77" t="n"/>
      <c r="P114" s="78" t="n"/>
      <c r="Q114" s="166" t="n"/>
      <c r="R114" s="166" t="n"/>
      <c r="S114" s="166" t="n"/>
      <c r="T114" s="235" t="n"/>
      <c r="U114" s="209" t="n"/>
      <c r="V114" s="209" t="n"/>
      <c r="W114" s="73">
        <f>T114-U114-V114</f>
        <v/>
      </c>
    </row>
    <row r="115" ht="15.75" customHeight="1" s="506">
      <c r="A115" s="55">
        <f>LISTADO!B115</f>
        <v/>
      </c>
      <c r="B115" s="194">
        <f>LISTADO!D115</f>
        <v/>
      </c>
      <c r="C115" s="53">
        <f>LISTADO!L115</f>
        <v/>
      </c>
      <c r="D115" s="192">
        <f>LISTADO!K115</f>
        <v/>
      </c>
      <c r="E115" s="63" t="n"/>
      <c r="F115" s="191" t="n">
        <v>45856</v>
      </c>
      <c r="G115" s="192" t="n">
        <v>5000000</v>
      </c>
      <c r="H115" s="191" t="n">
        <v>45887</v>
      </c>
      <c r="I115" s="166" t="inlineStr">
        <is>
          <t>EFECTIVO</t>
        </is>
      </c>
      <c r="J115" s="192">
        <f>D115-G115</f>
        <v/>
      </c>
      <c r="K115" s="139" t="n">
        <v>24</v>
      </c>
      <c r="L115" s="192">
        <f>J115/K115</f>
        <v/>
      </c>
      <c r="M115" s="166" t="inlineStr">
        <is>
          <t xml:space="preserve">18 DE CADA MES </t>
        </is>
      </c>
      <c r="N115" s="108" t="n">
        <v>51837833</v>
      </c>
      <c r="O115" s="77" t="inlineStr">
        <is>
          <t>AURORA LUCIA PAEZ CALDERON</t>
        </is>
      </c>
      <c r="P115" s="78" t="inlineStr">
        <is>
          <t>(818)339-3162</t>
        </is>
      </c>
      <c r="Q115" s="166" t="n"/>
      <c r="R115" s="166" t="inlineStr">
        <is>
          <t xml:space="preserve">BOGOTA </t>
        </is>
      </c>
      <c r="S115" s="166" t="inlineStr">
        <is>
          <t>STIVEN CARVAJAL</t>
        </is>
      </c>
      <c r="T115" s="209" t="n">
        <v>5000000</v>
      </c>
      <c r="U115" s="209" t="n">
        <v>3000000</v>
      </c>
      <c r="V115" s="209" t="n"/>
      <c r="W115" s="73">
        <f>T115-U115-V115</f>
        <v/>
      </c>
    </row>
    <row r="116" ht="15.75" customHeight="1" s="506">
      <c r="A116" s="55">
        <f>LISTADO!B116</f>
        <v/>
      </c>
      <c r="B116" s="194">
        <f>LISTADO!D116</f>
        <v/>
      </c>
      <c r="C116" s="53">
        <f>LISTADO!L116</f>
        <v/>
      </c>
      <c r="D116" s="192">
        <f>LISTADO!K116</f>
        <v/>
      </c>
      <c r="E116" s="63" t="n"/>
      <c r="F116" s="191" t="n">
        <v>45850</v>
      </c>
      <c r="G116" s="192" t="n">
        <v>4000000</v>
      </c>
      <c r="H116" s="191" t="n">
        <v>45881</v>
      </c>
      <c r="I116" s="166" t="inlineStr">
        <is>
          <t>EFECTIVO</t>
        </is>
      </c>
      <c r="J116" s="192">
        <f>D116-G116</f>
        <v/>
      </c>
      <c r="K116" s="139" t="n">
        <v>24</v>
      </c>
      <c r="L116" s="192">
        <f>J116/K116</f>
        <v/>
      </c>
      <c r="M116" s="166" t="inlineStr">
        <is>
          <t xml:space="preserve">12 DE CADA MES </t>
        </is>
      </c>
      <c r="N116" s="108" t="n">
        <v>1000455690</v>
      </c>
      <c r="O116" s="77" t="inlineStr">
        <is>
          <t>NICOL CAMILA MADERO MARTINEZ</t>
        </is>
      </c>
      <c r="P116" s="78" t="n">
        <v>31327007647</v>
      </c>
      <c r="Q116" s="166" t="n"/>
      <c r="R116" s="166" t="inlineStr">
        <is>
          <t xml:space="preserve">BOGOTA </t>
        </is>
      </c>
      <c r="S116" s="166" t="inlineStr">
        <is>
          <t>INGRID</t>
        </is>
      </c>
      <c r="T116" s="209" t="n">
        <v>5000000</v>
      </c>
      <c r="U116" s="209" t="n">
        <v>3000000</v>
      </c>
      <c r="V116" s="209" t="n"/>
      <c r="W116" s="73">
        <f>T116-U116-V116</f>
        <v/>
      </c>
    </row>
    <row r="117" ht="15.75" customHeight="1" s="506">
      <c r="A117" s="55">
        <f>LISTADO!B117</f>
        <v/>
      </c>
      <c r="B117" s="194">
        <f>LISTADO!D117</f>
        <v/>
      </c>
      <c r="C117" s="53">
        <f>LISTADO!L117</f>
        <v/>
      </c>
      <c r="D117" s="192">
        <f>LISTADO!K117</f>
        <v/>
      </c>
      <c r="E117" s="63" t="n"/>
      <c r="F117" s="191" t="n">
        <v>46258</v>
      </c>
      <c r="G117" s="192" t="n">
        <v>15000000</v>
      </c>
      <c r="H117" s="191" t="n">
        <v>46258</v>
      </c>
      <c r="I117" s="166" t="inlineStr">
        <is>
          <t>EFECTIVO</t>
        </is>
      </c>
      <c r="J117" s="192" t="n">
        <v>20000000</v>
      </c>
      <c r="K117" s="139" t="n">
        <v>24</v>
      </c>
      <c r="L117" s="192" t="n">
        <v>833300</v>
      </c>
      <c r="M117" s="166" t="inlineStr">
        <is>
          <t>5 DE CADA MES</t>
        </is>
      </c>
      <c r="N117" s="206" t="n">
        <v>46671104</v>
      </c>
      <c r="O117" s="207" t="inlineStr">
        <is>
          <t>BLANCA ISABEL MANCHEGO</t>
        </is>
      </c>
      <c r="P117" s="244" t="inlineStr">
        <is>
          <t>322 3823209</t>
        </is>
      </c>
      <c r="Q117" s="166" t="n"/>
      <c r="R117" s="166" t="inlineStr">
        <is>
          <t>DUITAMA</t>
        </is>
      </c>
      <c r="S117" s="166" t="inlineStr">
        <is>
          <t>WILMER</t>
        </is>
      </c>
      <c r="T117" s="209" t="n">
        <v>5000000</v>
      </c>
      <c r="U117" s="209" t="n">
        <v>3000000</v>
      </c>
      <c r="V117" s="209" t="n"/>
      <c r="W117" s="73" t="n"/>
    </row>
    <row r="118" ht="15.75" customHeight="1" s="506">
      <c r="A118" s="55">
        <f>LISTADO!B118</f>
        <v/>
      </c>
      <c r="B118" s="194">
        <f>LISTADO!D118</f>
        <v/>
      </c>
      <c r="C118" s="53">
        <f>LISTADO!L118</f>
        <v/>
      </c>
      <c r="D118" s="192">
        <f>LISTADO!K118</f>
        <v/>
      </c>
      <c r="E118" s="63" t="n"/>
      <c r="F118" s="191" t="n">
        <v>46189</v>
      </c>
      <c r="G118" s="192" t="n">
        <v>4000000</v>
      </c>
      <c r="H118" s="211" t="n">
        <v>46189</v>
      </c>
      <c r="I118" s="166" t="inlineStr">
        <is>
          <t>TRANSFERENCIA</t>
        </is>
      </c>
      <c r="J118" s="192">
        <f>D118-G118</f>
        <v/>
      </c>
      <c r="K118" s="139" t="n">
        <v>1</v>
      </c>
      <c r="L118" s="192">
        <f>J118/K118</f>
        <v/>
      </c>
      <c r="M118" s="166" t="inlineStr">
        <is>
          <t>16 DE CADA MES</t>
        </is>
      </c>
      <c r="N118" s="139" t="n">
        <v>1022336606</v>
      </c>
      <c r="O118" s="166" t="inlineStr">
        <is>
          <t>VICTOR ALBERTO PINZON GOMEZ</t>
        </is>
      </c>
      <c r="P118" s="194" t="inlineStr">
        <is>
          <t>1 2137163413</t>
        </is>
      </c>
      <c r="Q118" s="166" t="n"/>
      <c r="R118" s="166" t="inlineStr">
        <is>
          <t xml:space="preserve">BOGOTA </t>
        </is>
      </c>
      <c r="S118" s="166" t="inlineStr">
        <is>
          <t>YADIRA RIVERA</t>
        </is>
      </c>
      <c r="T118" s="209" t="n">
        <v>5000000</v>
      </c>
      <c r="U118" s="209" t="n">
        <v>3000000</v>
      </c>
      <c r="V118" s="209" t="n"/>
      <c r="W118" s="73">
        <f>T118-U118-V118</f>
        <v/>
      </c>
    </row>
    <row r="119" ht="15.75" customHeight="1" s="506">
      <c r="A119" s="55">
        <f>LISTADO!B119</f>
        <v/>
      </c>
      <c r="B119" s="194">
        <f>LISTADO!D119</f>
        <v/>
      </c>
      <c r="C119" s="53">
        <f>LISTADO!L119</f>
        <v/>
      </c>
      <c r="D119" s="192">
        <f>LISTADO!K119</f>
        <v/>
      </c>
      <c r="E119" s="63" t="n"/>
      <c r="F119" s="191" t="n">
        <v>45874</v>
      </c>
      <c r="G119" s="192" t="n">
        <v>4000000</v>
      </c>
      <c r="H119" s="191" t="n">
        <v>45905</v>
      </c>
      <c r="I119" s="166" t="inlineStr">
        <is>
          <t>EFECTIVO</t>
        </is>
      </c>
      <c r="J119" s="192">
        <f>D119-G119</f>
        <v/>
      </c>
      <c r="K119" s="139" t="n">
        <v>15</v>
      </c>
      <c r="L119" s="192">
        <f>J119/K119</f>
        <v/>
      </c>
      <c r="M119" s="166" t="inlineStr">
        <is>
          <t xml:space="preserve">05 DE CADA MES </t>
        </is>
      </c>
      <c r="N119" s="108" t="n">
        <v>1000777024</v>
      </c>
      <c r="O119" s="77" t="inlineStr">
        <is>
          <t>HAROLD MANUEL ABONDANO ACOSTA</t>
        </is>
      </c>
      <c r="P119" s="78" t="inlineStr">
        <is>
          <t>321 5919644</t>
        </is>
      </c>
      <c r="Q119" s="166" t="n"/>
      <c r="R119" s="166" t="inlineStr">
        <is>
          <t xml:space="preserve">BOGOTA </t>
        </is>
      </c>
      <c r="S119" s="166" t="inlineStr">
        <is>
          <t>YEISON GARNICA</t>
        </is>
      </c>
      <c r="T119" s="209" t="n">
        <v>5000000</v>
      </c>
      <c r="U119" s="209" t="n">
        <v>3000000</v>
      </c>
      <c r="V119" s="209" t="n"/>
      <c r="W119" s="73">
        <f>T119-U119-V119</f>
        <v/>
      </c>
    </row>
    <row r="120" ht="15.75" customHeight="1" s="506">
      <c r="A120" s="55">
        <f>LISTADO!B120</f>
        <v/>
      </c>
      <c r="B120" s="194">
        <f>LISTADO!D120</f>
        <v/>
      </c>
      <c r="C120" s="53">
        <f>LISTADO!L120</f>
        <v/>
      </c>
      <c r="D120" s="192">
        <f>LISTADO!K120</f>
        <v/>
      </c>
      <c r="E120" s="63" t="n"/>
      <c r="F120" s="191" t="n">
        <v>46028</v>
      </c>
      <c r="G120" s="192" t="n">
        <v>4000000</v>
      </c>
      <c r="H120" s="191" t="n">
        <v>46059</v>
      </c>
      <c r="I120" s="166" t="inlineStr">
        <is>
          <t>EFECTIVO</t>
        </is>
      </c>
      <c r="J120" s="192">
        <f>D120-G120</f>
        <v/>
      </c>
      <c r="K120" s="139" t="n">
        <v>24</v>
      </c>
      <c r="L120" s="192">
        <f>J120/K120</f>
        <v/>
      </c>
      <c r="M120" s="166" t="inlineStr">
        <is>
          <t xml:space="preserve">06 DE CADA MES </t>
        </is>
      </c>
      <c r="N120" s="108" t="n">
        <v>1026290719</v>
      </c>
      <c r="O120" s="77" t="inlineStr">
        <is>
          <t>SEBASTIÁN JARAMILLO RICO</t>
        </is>
      </c>
      <c r="P120" s="78" t="inlineStr">
        <is>
          <t>312 3456895</t>
        </is>
      </c>
      <c r="Q120" s="166" t="n"/>
      <c r="R120" s="166" t="inlineStr">
        <is>
          <t xml:space="preserve">BOGOTA </t>
        </is>
      </c>
      <c r="S120" s="166" t="inlineStr">
        <is>
          <t>CAMILA ZAMBRANO</t>
        </is>
      </c>
      <c r="T120" s="209" t="n">
        <v>5000000</v>
      </c>
      <c r="U120" s="209" t="n">
        <v>3000000</v>
      </c>
      <c r="V120" s="209" t="n"/>
      <c r="W120" s="73">
        <f>T120-U120-V120</f>
        <v/>
      </c>
    </row>
    <row r="121" ht="15.75" customHeight="1" s="506">
      <c r="A121" s="55">
        <f>LISTADO!B121</f>
        <v/>
      </c>
      <c r="B121" s="194">
        <f>LISTADO!D121</f>
        <v/>
      </c>
      <c r="C121" s="53">
        <f>LISTADO!L121</f>
        <v/>
      </c>
      <c r="D121" s="192">
        <f>LISTADO!K121</f>
        <v/>
      </c>
      <c r="E121" s="63" t="n"/>
      <c r="F121" s="191" t="n">
        <v>46178</v>
      </c>
      <c r="G121" s="192" t="n">
        <v>5000000</v>
      </c>
      <c r="H121" s="191" t="n">
        <v>46176</v>
      </c>
      <c r="I121" s="166" t="inlineStr">
        <is>
          <t>EFECTIVO</t>
        </is>
      </c>
      <c r="J121" s="192">
        <f>D121-G121</f>
        <v/>
      </c>
      <c r="K121" s="139" t="n">
        <v>24</v>
      </c>
      <c r="L121" s="192">
        <f>J121/K121</f>
        <v/>
      </c>
      <c r="M121" s="166" t="inlineStr">
        <is>
          <t xml:space="preserve">05 DE CADA MES </t>
        </is>
      </c>
      <c r="N121" s="212" t="n">
        <v>40415134</v>
      </c>
      <c r="O121" s="234" t="inlineStr">
        <is>
          <t>LUZ ELENA QUINTERO GAITAN</t>
        </is>
      </c>
      <c r="P121" s="199" t="inlineStr">
        <is>
          <t>320 5733426</t>
        </is>
      </c>
      <c r="Q121" s="166" t="n"/>
      <c r="R121" s="166" t="inlineStr">
        <is>
          <t xml:space="preserve">BOGOTA </t>
        </is>
      </c>
      <c r="S121" s="166" t="inlineStr">
        <is>
          <t>YURANY PEREZ</t>
        </is>
      </c>
      <c r="T121" s="209" t="n">
        <v>5000000</v>
      </c>
      <c r="U121" s="209" t="n">
        <v>3000000</v>
      </c>
      <c r="V121" s="209" t="n"/>
      <c r="W121" s="73">
        <f>T121-U121-V121</f>
        <v/>
      </c>
    </row>
    <row r="122" ht="15.75" customHeight="1" s="506">
      <c r="A122" s="55">
        <f>LISTADO!B122</f>
        <v/>
      </c>
      <c r="B122" s="194">
        <f>LISTADO!D122</f>
        <v/>
      </c>
      <c r="C122" s="53">
        <f>LISTADO!L122</f>
        <v/>
      </c>
      <c r="D122" s="192">
        <f>LISTADO!K122</f>
        <v/>
      </c>
      <c r="E122" s="63" t="n"/>
      <c r="F122" s="191" t="n">
        <v>46064</v>
      </c>
      <c r="G122" s="192" t="n">
        <v>5000000</v>
      </c>
      <c r="H122" s="191" t="n">
        <v>46092</v>
      </c>
      <c r="I122" s="166" t="inlineStr">
        <is>
          <t>EFECTIVO</t>
        </is>
      </c>
      <c r="J122" s="192">
        <f>D122-G122</f>
        <v/>
      </c>
      <c r="K122" s="139" t="n">
        <v>24</v>
      </c>
      <c r="L122" s="192">
        <f>J122/K122</f>
        <v/>
      </c>
      <c r="M122" s="166" t="inlineStr">
        <is>
          <t xml:space="preserve">11 DE CADA MES </t>
        </is>
      </c>
      <c r="N122" s="108" t="n">
        <v>80124566</v>
      </c>
      <c r="O122" s="77" t="inlineStr">
        <is>
          <t>LUIS FRANCISCO RUIZ FLOREZ</t>
        </is>
      </c>
      <c r="P122" s="78" t="inlineStr">
        <is>
          <t>321 4255668</t>
        </is>
      </c>
      <c r="Q122" s="166" t="n"/>
      <c r="R122" s="166" t="inlineStr">
        <is>
          <t xml:space="preserve">BOGOTA </t>
        </is>
      </c>
      <c r="S122" s="166" t="inlineStr">
        <is>
          <t>JHON JAIRO  RINCON</t>
        </is>
      </c>
      <c r="T122" s="209" t="n">
        <v>5000000</v>
      </c>
      <c r="U122" s="209" t="n">
        <v>3000000</v>
      </c>
      <c r="V122" s="209" t="n"/>
      <c r="W122" s="73">
        <f>T122-U122-V122</f>
        <v/>
      </c>
    </row>
    <row r="123" ht="15.75" customHeight="1" s="506">
      <c r="A123" s="55">
        <f>LISTADO!B123</f>
        <v/>
      </c>
      <c r="B123" s="194">
        <f>LISTADO!D123</f>
        <v/>
      </c>
      <c r="C123" s="53">
        <f>LISTADO!L123</f>
        <v/>
      </c>
      <c r="D123" s="192">
        <f>LISTADO!K123</f>
        <v/>
      </c>
      <c r="E123" s="63" t="n"/>
      <c r="F123" s="191" t="n">
        <v>46254</v>
      </c>
      <c r="G123" s="192" t="n">
        <v>20500000</v>
      </c>
      <c r="H123" s="191" t="n">
        <v>46254</v>
      </c>
      <c r="I123" s="166" t="inlineStr">
        <is>
          <t>TRANSFERENCIA</t>
        </is>
      </c>
      <c r="J123" s="192">
        <f>D123-G123</f>
        <v/>
      </c>
      <c r="K123" s="139" t="n">
        <v>24</v>
      </c>
      <c r="L123" s="192">
        <f>J123/K123</f>
        <v/>
      </c>
      <c r="M123" s="166" t="inlineStr">
        <is>
          <t>20 DE CADA MES</t>
        </is>
      </c>
      <c r="N123" s="214" t="n">
        <v>52296755</v>
      </c>
      <c r="O123" s="166" t="inlineStr">
        <is>
          <t>DORALBA ALARCON ZAPATA</t>
        </is>
      </c>
      <c r="P123" s="257" t="n">
        <v>3203692959</v>
      </c>
      <c r="Q123" s="166" t="n"/>
      <c r="R123" s="166" t="inlineStr">
        <is>
          <t>BOGOTA</t>
        </is>
      </c>
      <c r="S123" s="166" t="inlineStr">
        <is>
          <t>YULIAN PARDO</t>
        </is>
      </c>
      <c r="T123" s="235" t="n">
        <v>5000000</v>
      </c>
      <c r="U123" s="209" t="n">
        <v>3000000</v>
      </c>
      <c r="V123" s="209" t="n"/>
      <c r="W123" s="73">
        <f>T123-U123-V123</f>
        <v/>
      </c>
    </row>
    <row r="124" ht="15.75" customHeight="1" s="506">
      <c r="A124" s="55">
        <f>LISTADO!B124</f>
        <v/>
      </c>
      <c r="B124" s="194">
        <f>LISTADO!D124</f>
        <v/>
      </c>
      <c r="C124" s="53">
        <f>LISTADO!L124</f>
        <v/>
      </c>
      <c r="D124" s="192">
        <f>LISTADO!K124</f>
        <v/>
      </c>
      <c r="E124" s="63" t="n"/>
      <c r="F124" s="191" t="n">
        <v>46063</v>
      </c>
      <c r="G124" s="192" t="n">
        <v>4000000</v>
      </c>
      <c r="H124" s="191" t="n">
        <v>46091</v>
      </c>
      <c r="I124" s="166" t="inlineStr">
        <is>
          <t>EFECTIVO</t>
        </is>
      </c>
      <c r="J124" s="192">
        <f>D124-G124</f>
        <v/>
      </c>
      <c r="K124" s="139" t="n">
        <v>24</v>
      </c>
      <c r="L124" s="192">
        <f>J124/K124</f>
        <v/>
      </c>
      <c r="M124" s="166" t="inlineStr">
        <is>
          <t xml:space="preserve">10 DE CADA MES </t>
        </is>
      </c>
      <c r="N124" s="108" t="n">
        <v>1123086527</v>
      </c>
      <c r="O124" s="77" t="inlineStr">
        <is>
          <t>SHIRLEY CAROLINA RIVERA HURTADO</t>
        </is>
      </c>
      <c r="P124" s="78" t="inlineStr">
        <is>
          <t>317 3847965</t>
        </is>
      </c>
      <c r="Q124" s="166" t="n"/>
      <c r="R124" s="166" t="inlineStr">
        <is>
          <t xml:space="preserve">GUAMAL </t>
        </is>
      </c>
      <c r="S124" s="166" t="inlineStr">
        <is>
          <t>YURANY PEREZ</t>
        </is>
      </c>
      <c r="T124" s="209" t="n">
        <v>5000000</v>
      </c>
      <c r="U124" s="165" t="n">
        <v>3000000</v>
      </c>
      <c r="V124" s="209" t="n"/>
      <c r="W124" s="73">
        <f>T124-U124-V124</f>
        <v/>
      </c>
    </row>
    <row r="125" ht="15.75" customHeight="1" s="506">
      <c r="A125" s="55">
        <f>LISTADO!B125</f>
        <v/>
      </c>
      <c r="B125" s="194">
        <f>LISTADO!D125</f>
        <v/>
      </c>
      <c r="C125" s="53">
        <f>LISTADO!L125</f>
        <v/>
      </c>
      <c r="D125" s="192">
        <f>LISTADO!K125</f>
        <v/>
      </c>
      <c r="E125" s="63" t="n"/>
      <c r="F125" s="191" t="n">
        <v>46006</v>
      </c>
      <c r="G125" s="192" t="n">
        <v>4000000</v>
      </c>
      <c r="H125" s="191" t="n">
        <v>46037</v>
      </c>
      <c r="I125" s="166" t="inlineStr">
        <is>
          <t>EFECTIVO</t>
        </is>
      </c>
      <c r="J125" s="192">
        <f>D125-G125</f>
        <v/>
      </c>
      <c r="K125" s="139" t="n">
        <v>24</v>
      </c>
      <c r="L125" s="192">
        <f>J125/K125</f>
        <v/>
      </c>
      <c r="M125" s="166" t="inlineStr">
        <is>
          <t xml:space="preserve">15 DE CADA MES </t>
        </is>
      </c>
      <c r="N125" s="108" t="n">
        <v>11245295</v>
      </c>
      <c r="O125" s="77" t="inlineStr">
        <is>
          <t>MILTON JAVIER LINARES DURAN</t>
        </is>
      </c>
      <c r="P125" s="78" t="inlineStr">
        <is>
          <t>317 6463024</t>
        </is>
      </c>
      <c r="Q125" s="166" t="n"/>
      <c r="R125" s="166" t="inlineStr">
        <is>
          <t xml:space="preserve">SAN BERNARDO </t>
        </is>
      </c>
      <c r="S125" s="166" t="inlineStr">
        <is>
          <t>JHON ALBERTO</t>
        </is>
      </c>
      <c r="T125" s="209" t="n">
        <v>5000000</v>
      </c>
      <c r="U125" s="209" t="n">
        <v>3000000</v>
      </c>
      <c r="V125" s="209" t="n"/>
      <c r="W125" s="73">
        <f>T125-U125-V125</f>
        <v/>
      </c>
    </row>
    <row r="126" ht="15.75" customHeight="1" s="506">
      <c r="A126" s="55">
        <f>LISTADO!B126</f>
        <v/>
      </c>
      <c r="B126" s="194">
        <f>LISTADO!D126</f>
        <v/>
      </c>
      <c r="C126" s="53">
        <f>LISTADO!L126</f>
        <v/>
      </c>
      <c r="D126" s="192">
        <f>LISTADO!K126</f>
        <v/>
      </c>
      <c r="E126" s="63" t="n"/>
      <c r="F126" s="191" t="n">
        <v>45974</v>
      </c>
      <c r="G126" s="192" t="n">
        <v>4000000</v>
      </c>
      <c r="H126" s="191" t="n">
        <v>46004</v>
      </c>
      <c r="I126" s="166" t="inlineStr">
        <is>
          <t>EFECTIVO</t>
        </is>
      </c>
      <c r="J126" s="192">
        <f>D126-G126</f>
        <v/>
      </c>
      <c r="K126" s="139" t="n">
        <v>24</v>
      </c>
      <c r="L126" s="192">
        <f>J126/K126</f>
        <v/>
      </c>
      <c r="M126" s="166" t="inlineStr">
        <is>
          <t xml:space="preserve">13 DE CADA MES </t>
        </is>
      </c>
      <c r="N126" s="108" t="n">
        <v>80796827</v>
      </c>
      <c r="O126" s="77" t="inlineStr">
        <is>
          <t>DEIBER GUILLERMO MENDIETA REYES</t>
        </is>
      </c>
      <c r="P126" s="78" t="inlineStr">
        <is>
          <t>312 3745812</t>
        </is>
      </c>
      <c r="Q126" s="166" t="n"/>
      <c r="R126" s="166" t="inlineStr">
        <is>
          <t>BOGOTA</t>
        </is>
      </c>
      <c r="S126" s="166" t="inlineStr">
        <is>
          <t>JHON JAIRO  RINCON</t>
        </is>
      </c>
      <c r="T126" s="209" t="n">
        <v>5000000</v>
      </c>
      <c r="U126" s="209" t="n">
        <v>3000000</v>
      </c>
      <c r="V126" s="209" t="n"/>
      <c r="W126" s="73">
        <f>T126-U126-V126</f>
        <v/>
      </c>
    </row>
    <row r="127" ht="15.75" customHeight="1" s="506">
      <c r="A127" s="55">
        <f>LISTADO!B127</f>
        <v/>
      </c>
      <c r="B127" s="194">
        <f>LISTADO!D127</f>
        <v/>
      </c>
      <c r="C127" s="53">
        <f>LISTADO!L127</f>
        <v/>
      </c>
      <c r="D127" s="192">
        <f>LISTADO!K127</f>
        <v/>
      </c>
      <c r="E127" s="63" t="n"/>
      <c r="F127" s="191" t="n">
        <v>45974</v>
      </c>
      <c r="G127" s="192" t="n">
        <v>4000000</v>
      </c>
      <c r="H127" s="191" t="n">
        <v>46004</v>
      </c>
      <c r="I127" s="166" t="inlineStr">
        <is>
          <t>EFECTIVO</t>
        </is>
      </c>
      <c r="J127" s="192">
        <f>D127-G127</f>
        <v/>
      </c>
      <c r="K127" s="139" t="n">
        <v>24</v>
      </c>
      <c r="L127" s="192">
        <f>J127/K127</f>
        <v/>
      </c>
      <c r="M127" s="166" t="inlineStr">
        <is>
          <t xml:space="preserve">13 DE CADA MES </t>
        </is>
      </c>
      <c r="N127" s="108" t="n">
        <v>1022972190</v>
      </c>
      <c r="O127" s="77" t="inlineStr">
        <is>
          <t>DARLY NATALY ALONSO CASTRO</t>
        </is>
      </c>
      <c r="P127" s="78" t="inlineStr">
        <is>
          <t>311 4928927</t>
        </is>
      </c>
      <c r="Q127" s="166" t="n"/>
      <c r="R127" s="166" t="inlineStr">
        <is>
          <t>BOGOTA</t>
        </is>
      </c>
      <c r="S127" s="166" t="inlineStr">
        <is>
          <t>JHON JAIRO  RINCON</t>
        </is>
      </c>
      <c r="T127" s="209" t="n">
        <v>5000000</v>
      </c>
      <c r="U127" s="209" t="n">
        <v>3000000</v>
      </c>
      <c r="V127" s="209" t="n"/>
      <c r="W127" s="73">
        <f>T127-U127-V127</f>
        <v/>
      </c>
    </row>
    <row r="128" ht="15.75" customHeight="1" s="506">
      <c r="A128" s="55">
        <f>LISTADO!B128</f>
        <v/>
      </c>
      <c r="B128" s="194">
        <f>LISTADO!D128</f>
        <v/>
      </c>
      <c r="C128" s="53">
        <f>LISTADO!L128</f>
        <v/>
      </c>
      <c r="D128" s="192">
        <f>LISTADO!K128</f>
        <v/>
      </c>
      <c r="E128" s="63" t="n"/>
      <c r="F128" s="191" t="n">
        <v>45824</v>
      </c>
      <c r="G128" s="192" t="n">
        <v>9000000</v>
      </c>
      <c r="H128" s="191" t="n">
        <v>45854</v>
      </c>
      <c r="I128" s="166" t="inlineStr">
        <is>
          <t>EFECTIVO</t>
        </is>
      </c>
      <c r="J128" s="192">
        <f>D128-G128</f>
        <v/>
      </c>
      <c r="K128" s="139" t="n">
        <v>24</v>
      </c>
      <c r="L128" s="192">
        <f>J128/K128</f>
        <v/>
      </c>
      <c r="M128" s="166" t="inlineStr">
        <is>
          <t xml:space="preserve">16 DE CADA MES </t>
        </is>
      </c>
      <c r="N128" s="87" t="inlineStr">
        <is>
          <t>AU128371</t>
        </is>
      </c>
      <c r="O128" s="77" t="inlineStr">
        <is>
          <t>JULIETH JASBLEIDY MURILLO MORENO</t>
        </is>
      </c>
      <c r="P128" s="78" t="n">
        <v>3115462650</v>
      </c>
      <c r="Q128" s="166" t="n"/>
      <c r="R128" s="166" t="inlineStr">
        <is>
          <t>BOGOTA</t>
        </is>
      </c>
      <c r="S128" s="166" t="inlineStr">
        <is>
          <t>WILMER</t>
        </is>
      </c>
      <c r="T128" s="209" t="n">
        <v>10000000</v>
      </c>
      <c r="U128" s="209" t="n">
        <v>6000000</v>
      </c>
      <c r="V128" s="209" t="n"/>
      <c r="W128" s="73">
        <f>T128-U128-V128</f>
        <v/>
      </c>
    </row>
    <row r="129" ht="15.75" customHeight="1" s="506">
      <c r="A129" s="55">
        <f>LISTADO!B129</f>
        <v/>
      </c>
      <c r="B129" s="194">
        <f>LISTADO!D129</f>
        <v/>
      </c>
      <c r="C129" s="53">
        <f>LISTADO!L129</f>
        <v/>
      </c>
      <c r="D129" s="192">
        <f>LISTADO!K129</f>
        <v/>
      </c>
      <c r="E129" s="63" t="n"/>
      <c r="F129" s="191" t="n">
        <v>45824</v>
      </c>
      <c r="G129" s="192" t="n">
        <v>11000000</v>
      </c>
      <c r="H129" s="191" t="n">
        <v>45854</v>
      </c>
      <c r="I129" s="166" t="inlineStr">
        <is>
          <t>EFECTIVO</t>
        </is>
      </c>
      <c r="J129" s="192">
        <f>D129-G129</f>
        <v/>
      </c>
      <c r="K129" s="139" t="n">
        <v>24</v>
      </c>
      <c r="L129" s="192">
        <f>J129/K129</f>
        <v/>
      </c>
      <c r="M129" s="166" t="inlineStr">
        <is>
          <t xml:space="preserve">16 DE CADA MES </t>
        </is>
      </c>
      <c r="N129" s="87" t="inlineStr">
        <is>
          <t>AU128371</t>
        </is>
      </c>
      <c r="O129" s="77" t="inlineStr">
        <is>
          <t>JULIETH JASBLEIDY MURILLO MORENO</t>
        </is>
      </c>
      <c r="P129" s="78" t="n">
        <v>3115462650</v>
      </c>
      <c r="Q129" s="166" t="n"/>
      <c r="R129" s="166" t="inlineStr">
        <is>
          <t>BOGOTA</t>
        </is>
      </c>
      <c r="S129" s="166" t="inlineStr">
        <is>
          <t>WILMER</t>
        </is>
      </c>
      <c r="T129" s="209" t="n">
        <v>10000000</v>
      </c>
      <c r="U129" s="209" t="n">
        <v>6000000</v>
      </c>
      <c r="V129" s="209" t="n"/>
      <c r="W129" s="73">
        <f>T129-U129-V129</f>
        <v/>
      </c>
    </row>
    <row r="130" ht="15.75" customHeight="1" s="506">
      <c r="A130" s="55">
        <f>LISTADO!B130</f>
        <v/>
      </c>
      <c r="B130" s="194">
        <f>LISTADO!D130</f>
        <v/>
      </c>
      <c r="C130" s="53">
        <f>LISTADO!L130</f>
        <v/>
      </c>
      <c r="D130" s="192">
        <f>LISTADO!K130</f>
        <v/>
      </c>
      <c r="E130" s="63" t="n"/>
      <c r="F130" s="191" t="n">
        <v>45843</v>
      </c>
      <c r="G130" s="192" t="n">
        <v>7000000</v>
      </c>
      <c r="H130" s="191" t="n">
        <v>45874</v>
      </c>
      <c r="I130" s="166" t="inlineStr">
        <is>
          <t>EFECTIVO</t>
        </is>
      </c>
      <c r="J130" s="192">
        <f>D130-G130</f>
        <v/>
      </c>
      <c r="K130" s="139" t="n">
        <v>24</v>
      </c>
      <c r="L130" s="192">
        <f>J130/K130</f>
        <v/>
      </c>
      <c r="M130" s="166" t="inlineStr">
        <is>
          <t xml:space="preserve">05 DE CADA MES </t>
        </is>
      </c>
      <c r="N130" s="81" t="n">
        <v>1030596282</v>
      </c>
      <c r="O130" s="77" t="inlineStr">
        <is>
          <t>FRANCY JOHANNA MUÑOZ HERNANDEZ</t>
        </is>
      </c>
      <c r="P130" s="78" t="inlineStr">
        <is>
          <t>324 3464448</t>
        </is>
      </c>
      <c r="Q130" s="166" t="n"/>
      <c r="R130" s="166" t="inlineStr">
        <is>
          <t xml:space="preserve">BOGOTA </t>
        </is>
      </c>
      <c r="S130" s="166" t="inlineStr">
        <is>
          <t>INGRID</t>
        </is>
      </c>
      <c r="T130" s="209" t="n">
        <v>5000000</v>
      </c>
      <c r="U130" s="209" t="n">
        <v>3000000</v>
      </c>
      <c r="V130" s="209" t="n"/>
      <c r="W130" s="73">
        <f>T130-U130-V130</f>
        <v/>
      </c>
    </row>
    <row r="131" ht="15.75" customHeight="1" s="506">
      <c r="A131" s="55">
        <f>LISTADO!B131</f>
        <v/>
      </c>
      <c r="B131" s="194">
        <f>LISTADO!D131</f>
        <v/>
      </c>
      <c r="C131" s="53">
        <f>LISTADO!L131</f>
        <v/>
      </c>
      <c r="D131" s="192">
        <f>LISTADO!K131</f>
        <v/>
      </c>
      <c r="E131" s="63" t="n"/>
      <c r="F131" s="191" t="n">
        <v>45882</v>
      </c>
      <c r="G131" s="192" t="n">
        <v>4000000</v>
      </c>
      <c r="H131" s="191" t="n">
        <v>45913</v>
      </c>
      <c r="I131" s="166" t="inlineStr">
        <is>
          <t>EFECTIVO</t>
        </is>
      </c>
      <c r="J131" s="192">
        <f>D131-G131</f>
        <v/>
      </c>
      <c r="K131" s="139" t="n">
        <v>24</v>
      </c>
      <c r="L131" s="192">
        <f>J131/K131</f>
        <v/>
      </c>
      <c r="M131" s="166" t="inlineStr">
        <is>
          <t xml:space="preserve">13 DE CADA MES </t>
        </is>
      </c>
      <c r="N131" s="81" t="n">
        <v>35528466</v>
      </c>
      <c r="O131" s="77" t="inlineStr">
        <is>
          <t>OFELIA CANTOR GONZALEZ/MARIA DEL CARMEN SANCHEZ</t>
        </is>
      </c>
      <c r="P131" s="78" t="inlineStr">
        <is>
          <t>311 2775313</t>
        </is>
      </c>
      <c r="Q131" s="166" t="n"/>
      <c r="R131" s="166" t="inlineStr">
        <is>
          <t>FACATATIVA</t>
        </is>
      </c>
      <c r="S131" s="166" t="inlineStr">
        <is>
          <t>YULIAN CARDENAS</t>
        </is>
      </c>
      <c r="T131" s="176" t="n"/>
      <c r="U131" s="209" t="n"/>
      <c r="V131" s="209" t="n"/>
      <c r="W131" s="73">
        <f>T131-U131-V131</f>
        <v/>
      </c>
    </row>
    <row r="132" ht="15.75" customHeight="1" s="506">
      <c r="A132" s="55">
        <f>LISTADO!B132</f>
        <v/>
      </c>
      <c r="B132" s="194">
        <f>LISTADO!D132</f>
        <v/>
      </c>
      <c r="C132" s="53">
        <f>LISTADO!L132</f>
        <v/>
      </c>
      <c r="D132" s="192">
        <f>LISTADO!K132</f>
        <v/>
      </c>
      <c r="E132" s="63" t="n"/>
      <c r="F132" s="191" t="n">
        <v>45894</v>
      </c>
      <c r="G132" s="192" t="n">
        <v>4000000</v>
      </c>
      <c r="H132" s="191" t="n">
        <v>45925</v>
      </c>
      <c r="I132" s="166" t="inlineStr">
        <is>
          <t>EFECTIVO</t>
        </is>
      </c>
      <c r="J132" s="192">
        <f>D132-G132</f>
        <v/>
      </c>
      <c r="K132" s="139" t="n">
        <v>24</v>
      </c>
      <c r="L132" s="192">
        <f>J132/K132</f>
        <v/>
      </c>
      <c r="M132" s="166" t="inlineStr">
        <is>
          <t xml:space="preserve">25 DE CADA MES </t>
        </is>
      </c>
      <c r="N132" s="108" t="n">
        <v>79825156</v>
      </c>
      <c r="O132" s="77" t="inlineStr">
        <is>
          <t>URIEL ANTONIO POLANIA CASTRO</t>
        </is>
      </c>
      <c r="P132" s="78" t="inlineStr">
        <is>
          <t>322 3730241</t>
        </is>
      </c>
      <c r="Q132" s="166" t="n"/>
      <c r="R132" s="166" t="inlineStr">
        <is>
          <t xml:space="preserve">BOGOTA </t>
        </is>
      </c>
      <c r="S132" s="166" t="inlineStr">
        <is>
          <t>INGRID</t>
        </is>
      </c>
      <c r="T132" s="209" t="n">
        <v>5000000</v>
      </c>
      <c r="U132" s="209" t="n">
        <v>3000000</v>
      </c>
      <c r="V132" s="209" t="n"/>
      <c r="W132" s="73">
        <f>T132-U132-V132</f>
        <v/>
      </c>
    </row>
    <row r="133" ht="15.75" customHeight="1" s="506">
      <c r="A133" s="55">
        <f>LISTADO!B133</f>
        <v/>
      </c>
      <c r="B133" s="194">
        <f>LISTADO!D133</f>
        <v/>
      </c>
      <c r="C133" s="53">
        <f>LISTADO!L133</f>
        <v/>
      </c>
      <c r="D133" s="192">
        <f>LISTADO!K133</f>
        <v/>
      </c>
      <c r="E133" s="63" t="n"/>
      <c r="F133" s="191" t="n">
        <v>45850</v>
      </c>
      <c r="G133" s="192" t="n">
        <v>12000000</v>
      </c>
      <c r="H133" s="191" t="n">
        <v>45881</v>
      </c>
      <c r="I133" s="166" t="inlineStr">
        <is>
          <t>EFECTIVO</t>
        </is>
      </c>
      <c r="J133" s="192">
        <f>D133-G133</f>
        <v/>
      </c>
      <c r="K133" s="139" t="n">
        <v>24</v>
      </c>
      <c r="L133" s="192">
        <f>J133/K133</f>
        <v/>
      </c>
      <c r="M133" s="166" t="inlineStr">
        <is>
          <t xml:space="preserve">12 DE CADA MES </t>
        </is>
      </c>
      <c r="N133" s="81" t="n">
        <v>52308282</v>
      </c>
      <c r="O133" s="77" t="inlineStr">
        <is>
          <t>MARTHA LUCILA NAVARRETE RUIZ</t>
        </is>
      </c>
      <c r="P133" s="78" t="inlineStr">
        <is>
          <t>314 4640302</t>
        </is>
      </c>
      <c r="Q133" s="166" t="n"/>
      <c r="R133" s="166" t="inlineStr">
        <is>
          <t xml:space="preserve">BOGOTA </t>
        </is>
      </c>
      <c r="S133" s="166" t="inlineStr">
        <is>
          <t>ARLEY HERNANDEZ</t>
        </is>
      </c>
      <c r="T133" s="209" t="n">
        <v>15000000</v>
      </c>
      <c r="U133" s="209" t="n">
        <v>9000000</v>
      </c>
      <c r="V133" s="209" t="n"/>
      <c r="W133" s="73">
        <f>T133-U133-V133</f>
        <v/>
      </c>
    </row>
    <row r="134" ht="15.75" customHeight="1" s="506">
      <c r="A134" s="55">
        <f>LISTADO!B134</f>
        <v/>
      </c>
      <c r="B134" s="194">
        <f>LISTADO!D134</f>
        <v/>
      </c>
      <c r="C134" s="53">
        <f>LISTADO!L134</f>
        <v/>
      </c>
      <c r="D134" s="192">
        <f>LISTADO!K134</f>
        <v/>
      </c>
      <c r="E134" s="63" t="n"/>
      <c r="F134" s="191" t="n">
        <v>45945</v>
      </c>
      <c r="G134" s="192" t="n">
        <v>4000000</v>
      </c>
      <c r="H134" s="191" t="n">
        <v>45976</v>
      </c>
      <c r="I134" s="166" t="inlineStr">
        <is>
          <t>EFECTIVO</t>
        </is>
      </c>
      <c r="J134" s="192">
        <f>D134-G134</f>
        <v/>
      </c>
      <c r="K134" s="139" t="n">
        <v>24</v>
      </c>
      <c r="L134" s="192">
        <f>J134/K134</f>
        <v/>
      </c>
      <c r="M134" s="166" t="inlineStr">
        <is>
          <t xml:space="preserve">15 DE CADA MES </t>
        </is>
      </c>
      <c r="N134" s="108" t="n">
        <v>36087977</v>
      </c>
      <c r="O134" s="77" t="inlineStr">
        <is>
          <t>CONSUELO CALVO SUAREZ</t>
        </is>
      </c>
      <c r="P134" s="78" t="inlineStr">
        <is>
          <t>314 4515293</t>
        </is>
      </c>
      <c r="Q134" s="166" t="n"/>
      <c r="R134" s="166" t="inlineStr">
        <is>
          <t xml:space="preserve">CAMPO ALEGRE </t>
        </is>
      </c>
      <c r="S134" s="166" t="inlineStr">
        <is>
          <t>DANIEL</t>
        </is>
      </c>
      <c r="T134" s="209" t="n">
        <v>5000000</v>
      </c>
      <c r="U134" s="209" t="n">
        <v>3000000</v>
      </c>
      <c r="V134" s="209" t="n"/>
      <c r="W134" s="73">
        <f>T134-U134-V134</f>
        <v/>
      </c>
    </row>
    <row r="135" ht="15.75" customHeight="1" s="506">
      <c r="A135" s="55">
        <f>LISTADO!B135</f>
        <v/>
      </c>
      <c r="B135" s="194">
        <f>LISTADO!D135</f>
        <v/>
      </c>
      <c r="C135" s="53">
        <f>LISTADO!L135</f>
        <v/>
      </c>
      <c r="D135" s="192">
        <f>LISTADO!K135</f>
        <v/>
      </c>
      <c r="E135" s="63" t="n"/>
      <c r="F135" s="191" t="n"/>
      <c r="G135" s="192" t="n"/>
      <c r="H135" s="191" t="n"/>
      <c r="I135" s="166" t="n"/>
      <c r="J135" s="192">
        <f>D135-G135</f>
        <v/>
      </c>
      <c r="K135" s="139" t="n"/>
      <c r="L135" s="192">
        <f>J135/K135</f>
        <v/>
      </c>
      <c r="M135" s="166" t="n"/>
      <c r="N135" s="194" t="n"/>
      <c r="O135" s="166" t="n"/>
      <c r="P135" s="194" t="n"/>
      <c r="Q135" s="166" t="n"/>
      <c r="R135" s="166" t="n"/>
      <c r="S135" s="166" t="n"/>
      <c r="T135" s="235" t="n"/>
      <c r="U135" s="209" t="n"/>
      <c r="V135" s="209" t="n"/>
      <c r="W135" s="73">
        <f>T135-U135-V135</f>
        <v/>
      </c>
    </row>
    <row r="136" ht="15.75" customHeight="1" s="506">
      <c r="A136" s="55">
        <f>LISTADO!B136</f>
        <v/>
      </c>
      <c r="B136" s="194">
        <f>LISTADO!D136</f>
        <v/>
      </c>
      <c r="C136" s="53">
        <f>LISTADO!L136</f>
        <v/>
      </c>
      <c r="D136" s="192">
        <f>LISTADO!K136</f>
        <v/>
      </c>
      <c r="E136" s="63" t="n"/>
      <c r="F136" s="191" t="n"/>
      <c r="G136" s="192" t="n"/>
      <c r="H136" s="191" t="n"/>
      <c r="I136" s="166" t="n"/>
      <c r="J136" s="192">
        <f>D136-G136</f>
        <v/>
      </c>
      <c r="K136" s="139" t="n"/>
      <c r="L136" s="192">
        <f>J136/K136</f>
        <v/>
      </c>
      <c r="M136" s="166" t="n"/>
      <c r="N136" s="194" t="n"/>
      <c r="O136" s="166" t="n"/>
      <c r="P136" s="194" t="n"/>
      <c r="Q136" s="166" t="n"/>
      <c r="R136" s="166" t="n"/>
      <c r="S136" s="166" t="n"/>
      <c r="T136" s="235" t="n"/>
      <c r="U136" s="209" t="n"/>
      <c r="V136" s="209" t="n"/>
      <c r="W136" s="73">
        <f>T136-U136-V136</f>
        <v/>
      </c>
    </row>
    <row r="137" ht="15.75" customHeight="1" s="506">
      <c r="A137" s="55">
        <f>LISTADO!B137</f>
        <v/>
      </c>
      <c r="B137" s="194">
        <f>LISTADO!D137</f>
        <v/>
      </c>
      <c r="C137" s="53">
        <f>LISTADO!L137</f>
        <v/>
      </c>
      <c r="D137" s="192">
        <f>LISTADO!K137</f>
        <v/>
      </c>
      <c r="E137" s="63" t="n"/>
      <c r="F137" s="191" t="n">
        <v>45981</v>
      </c>
      <c r="G137" s="192" t="n">
        <v>5000000</v>
      </c>
      <c r="H137" s="191" t="n">
        <v>46011</v>
      </c>
      <c r="I137" s="166" t="inlineStr">
        <is>
          <t>EFECTIVO</t>
        </is>
      </c>
      <c r="J137" s="192">
        <f>D137-G137</f>
        <v/>
      </c>
      <c r="K137" s="139" t="n">
        <v>24</v>
      </c>
      <c r="L137" s="192">
        <f>J137/K137</f>
        <v/>
      </c>
      <c r="M137" s="166" t="inlineStr">
        <is>
          <t xml:space="preserve">20 DE CADA MES </t>
        </is>
      </c>
      <c r="N137" s="108" t="n">
        <v>1122124479</v>
      </c>
      <c r="O137" s="77" t="inlineStr">
        <is>
          <t>CRISTIAN ALBERTO ALDANA PEÑA</t>
        </is>
      </c>
      <c r="P137" s="78" t="n">
        <v>3115462650</v>
      </c>
      <c r="Q137" s="166" t="n"/>
      <c r="R137" s="166" t="inlineStr">
        <is>
          <t xml:space="preserve">ACACIAS </t>
        </is>
      </c>
      <c r="S137" s="166" t="inlineStr">
        <is>
          <t>WILMER</t>
        </is>
      </c>
      <c r="T137" s="209" t="n">
        <v>5000000</v>
      </c>
      <c r="U137" s="209" t="n">
        <v>3000000</v>
      </c>
      <c r="V137" s="209" t="n"/>
      <c r="W137" s="73">
        <f>T137-U137-V137</f>
        <v/>
      </c>
    </row>
    <row r="138" ht="15.75" customHeight="1" s="506">
      <c r="A138" s="55">
        <f>LISTADO!B138</f>
        <v/>
      </c>
      <c r="B138" s="194">
        <f>LISTADO!D138</f>
        <v/>
      </c>
      <c r="C138" s="53">
        <f>LISTADO!L138</f>
        <v/>
      </c>
      <c r="D138" s="192">
        <f>LISTADO!K138</f>
        <v/>
      </c>
      <c r="E138" s="63" t="n"/>
      <c r="F138" s="191" t="n">
        <v>46094</v>
      </c>
      <c r="G138" s="192" t="n">
        <v>4000000</v>
      </c>
      <c r="H138" s="191" t="n">
        <v>46125</v>
      </c>
      <c r="I138" s="166" t="inlineStr">
        <is>
          <t>EFECTIVO</t>
        </is>
      </c>
      <c r="J138" s="192">
        <f>D138-G138</f>
        <v/>
      </c>
      <c r="K138" s="139" t="n">
        <v>24</v>
      </c>
      <c r="L138" s="192">
        <f>J138/K138</f>
        <v/>
      </c>
      <c r="M138" s="166" t="inlineStr">
        <is>
          <t xml:space="preserve">13 DE CADA MES </t>
        </is>
      </c>
      <c r="N138" s="108" t="n">
        <v>51574402</v>
      </c>
      <c r="O138" s="77" t="inlineStr">
        <is>
          <t>MARTHA ALCIRA BAQUERO BOGOTÁ</t>
        </is>
      </c>
      <c r="P138" s="78" t="inlineStr">
        <is>
          <t>312 5008251</t>
        </is>
      </c>
      <c r="Q138" s="166" t="n"/>
      <c r="R138" s="166" t="inlineStr">
        <is>
          <t xml:space="preserve">BOGOTA </t>
        </is>
      </c>
      <c r="S138" s="166" t="inlineStr">
        <is>
          <t>INGRID</t>
        </is>
      </c>
      <c r="T138" s="209" t="n">
        <v>5000000</v>
      </c>
      <c r="U138" s="209" t="n">
        <v>3000000</v>
      </c>
      <c r="V138" s="209" t="n"/>
      <c r="W138" s="73">
        <f>T138-U138-V138</f>
        <v/>
      </c>
    </row>
    <row r="139" ht="15.75" customHeight="1" s="506">
      <c r="A139" s="55">
        <f>LISTADO!B139</f>
        <v/>
      </c>
      <c r="B139" s="194">
        <f>LISTADO!D139</f>
        <v/>
      </c>
      <c r="C139" s="53">
        <f>LISTADO!L139</f>
        <v/>
      </c>
      <c r="D139" s="192">
        <f>LISTADO!K139</f>
        <v/>
      </c>
      <c r="E139" s="63" t="n"/>
      <c r="F139" s="191" t="n"/>
      <c r="G139" s="192" t="n"/>
      <c r="H139" s="191" t="n"/>
      <c r="I139" s="166" t="n"/>
      <c r="J139" s="192">
        <f>D139-G139</f>
        <v/>
      </c>
      <c r="K139" s="139" t="n"/>
      <c r="L139" s="192">
        <f>J139/K139</f>
        <v/>
      </c>
      <c r="M139" s="166" t="n"/>
      <c r="N139" s="194" t="n"/>
      <c r="O139" s="166" t="n"/>
      <c r="P139" s="194" t="n"/>
      <c r="Q139" s="166" t="n"/>
      <c r="R139" s="166" t="n"/>
      <c r="S139" s="166" t="n"/>
      <c r="T139" s="176" t="n"/>
      <c r="U139" s="209" t="n"/>
      <c r="V139" s="209" t="n"/>
      <c r="W139" s="73">
        <f>T139-U139-V139</f>
        <v/>
      </c>
    </row>
    <row r="140" ht="15.75" customHeight="1" s="506">
      <c r="A140" s="55">
        <f>LISTADO!B140</f>
        <v/>
      </c>
      <c r="B140" s="194">
        <f>LISTADO!D140</f>
        <v/>
      </c>
      <c r="C140" s="53">
        <f>LISTADO!L140</f>
        <v/>
      </c>
      <c r="D140" s="192">
        <f>LISTADO!K140</f>
        <v/>
      </c>
      <c r="E140" s="63" t="n"/>
      <c r="F140" s="191" t="n">
        <v>46080</v>
      </c>
      <c r="G140" s="192" t="n">
        <v>4000000</v>
      </c>
      <c r="H140" s="191" t="n">
        <v>46108</v>
      </c>
      <c r="I140" s="166" t="inlineStr">
        <is>
          <t>EFECTIVO</t>
        </is>
      </c>
      <c r="J140" s="192">
        <f>D140-G140</f>
        <v/>
      </c>
      <c r="K140" s="139" t="n">
        <v>24</v>
      </c>
      <c r="L140" s="192">
        <f>J140/K140</f>
        <v/>
      </c>
      <c r="M140" s="166" t="inlineStr">
        <is>
          <t xml:space="preserve">27 DE CADA MES </t>
        </is>
      </c>
      <c r="N140" s="108" t="n">
        <v>1023884020</v>
      </c>
      <c r="O140" s="77" t="inlineStr">
        <is>
          <t>NURY JULIETH RODRIGUEZ CASTILLO</t>
        </is>
      </c>
      <c r="P140" s="78" t="inlineStr">
        <is>
          <t>313 4965683</t>
        </is>
      </c>
      <c r="Q140" s="166" t="n"/>
      <c r="R140" s="166" t="inlineStr">
        <is>
          <t xml:space="preserve">BOGOTA </t>
        </is>
      </c>
      <c r="S140" s="166" t="inlineStr">
        <is>
          <t>EIDER PARDO</t>
        </is>
      </c>
      <c r="T140" s="209" t="n">
        <v>5000000</v>
      </c>
      <c r="U140" s="209" t="n">
        <v>3000000</v>
      </c>
      <c r="V140" s="209" t="n"/>
      <c r="W140" s="73">
        <f>T140-U140-V140</f>
        <v/>
      </c>
    </row>
    <row r="141" ht="15.75" customHeight="1" s="506">
      <c r="A141" s="55">
        <f>LISTADO!B141</f>
        <v/>
      </c>
      <c r="B141" s="194">
        <f>LISTADO!D141</f>
        <v/>
      </c>
      <c r="C141" s="53">
        <f>LISTADO!L141</f>
        <v/>
      </c>
      <c r="D141" s="192">
        <f>LISTADO!K141</f>
        <v/>
      </c>
      <c r="E141" s="63" t="n"/>
      <c r="F141" s="191" t="n">
        <v>46086</v>
      </c>
      <c r="G141" s="192" t="n">
        <v>8000000</v>
      </c>
      <c r="H141" s="191" t="n">
        <v>46117</v>
      </c>
      <c r="I141" s="166" t="inlineStr">
        <is>
          <t>EFECTIVO</t>
        </is>
      </c>
      <c r="J141" s="192">
        <f>D141-G141</f>
        <v/>
      </c>
      <c r="K141" s="139" t="n">
        <v>24</v>
      </c>
      <c r="L141" s="192">
        <f>J141/K141</f>
        <v/>
      </c>
      <c r="M141" s="166" t="inlineStr">
        <is>
          <t xml:space="preserve">05 DE CADA MES </t>
        </is>
      </c>
      <c r="N141" s="78" t="n">
        <v>3000045</v>
      </c>
      <c r="O141" s="77" t="inlineStr">
        <is>
          <t>ABRAHAM HERIBERTO VILLALOBOS PARDO</t>
        </is>
      </c>
      <c r="P141" s="78" t="inlineStr">
        <is>
          <t>313 4913227</t>
        </is>
      </c>
      <c r="Q141" s="166" t="n"/>
      <c r="R141" s="166" t="inlineStr">
        <is>
          <t>CHOACHI</t>
        </is>
      </c>
      <c r="S141" s="166" t="inlineStr">
        <is>
          <t>JOSE PEREZ</t>
        </is>
      </c>
      <c r="T141" s="209" t="n">
        <v>10000000</v>
      </c>
      <c r="U141" s="209" t="n">
        <v>6000000</v>
      </c>
      <c r="V141" s="209" t="n"/>
      <c r="W141" s="73">
        <f>T141-U141-V141</f>
        <v/>
      </c>
    </row>
    <row r="142" ht="15.75" customHeight="1" s="506">
      <c r="A142" s="55">
        <f>LISTADO!B142</f>
        <v/>
      </c>
      <c r="B142" s="194">
        <f>LISTADO!D142</f>
        <v/>
      </c>
      <c r="C142" s="53">
        <f>LISTADO!L142</f>
        <v/>
      </c>
      <c r="D142" s="192">
        <f>LISTADO!K142</f>
        <v/>
      </c>
      <c r="E142" s="63" t="n"/>
      <c r="F142" s="191" t="n">
        <v>46049</v>
      </c>
      <c r="G142" s="192" t="n">
        <v>4000000</v>
      </c>
      <c r="H142" s="191" t="n">
        <v>46080</v>
      </c>
      <c r="I142" s="166" t="inlineStr">
        <is>
          <t>EFECTIVO</t>
        </is>
      </c>
      <c r="J142" s="192">
        <f>D142-G142</f>
        <v/>
      </c>
      <c r="K142" s="139" t="n">
        <v>24</v>
      </c>
      <c r="L142" s="192">
        <f>J142/K142</f>
        <v/>
      </c>
      <c r="M142" s="166" t="inlineStr">
        <is>
          <t xml:space="preserve">27 DE CADA MES </t>
        </is>
      </c>
      <c r="N142" s="108" t="n">
        <v>51648764</v>
      </c>
      <c r="O142" s="77" t="inlineStr">
        <is>
          <t>MARIA YOLANDA CARACAS LEON/JORGE EDGAR GOMEZ</t>
        </is>
      </c>
      <c r="P142" s="78" t="n">
        <v>3214612934</v>
      </c>
      <c r="Q142" s="166" t="n"/>
      <c r="R142" s="166" t="inlineStr">
        <is>
          <t xml:space="preserve">BOGOTA </t>
        </is>
      </c>
      <c r="S142" s="166" t="inlineStr">
        <is>
          <t>DAVID FELIPE</t>
        </is>
      </c>
      <c r="T142" s="209" t="n">
        <v>5000000</v>
      </c>
      <c r="U142" s="209" t="n">
        <v>3000000</v>
      </c>
      <c r="V142" s="209" t="n"/>
      <c r="W142" s="73">
        <f>T142-U142-V142</f>
        <v/>
      </c>
    </row>
    <row r="143" ht="15.75" customHeight="1" s="506">
      <c r="A143" s="55">
        <f>LISTADO!B143</f>
        <v/>
      </c>
      <c r="B143" s="194">
        <f>LISTADO!D143</f>
        <v/>
      </c>
      <c r="C143" s="53">
        <f>LISTADO!L143</f>
        <v/>
      </c>
      <c r="D143" s="192">
        <f>LISTADO!K143</f>
        <v/>
      </c>
      <c r="E143" s="63" t="n"/>
      <c r="F143" s="191" t="n">
        <v>46094</v>
      </c>
      <c r="G143" s="192" t="n">
        <v>4000000</v>
      </c>
      <c r="H143" s="191" t="n">
        <v>46125</v>
      </c>
      <c r="I143" s="166" t="inlineStr">
        <is>
          <t>EFECTIVO</t>
        </is>
      </c>
      <c r="J143" s="192">
        <f>D143-G143</f>
        <v/>
      </c>
      <c r="K143" s="139" t="n">
        <v>24</v>
      </c>
      <c r="L143" s="192">
        <f>J143/K143</f>
        <v/>
      </c>
      <c r="M143" s="166" t="inlineStr">
        <is>
          <t xml:space="preserve">13 DE CADA MES </t>
        </is>
      </c>
      <c r="N143" s="108" t="n">
        <v>51574402</v>
      </c>
      <c r="O143" s="77" t="inlineStr">
        <is>
          <t>MARTHA ALCIRA BAQUERO BOGOTÁ</t>
        </is>
      </c>
      <c r="P143" s="78" t="inlineStr">
        <is>
          <t>312 5008251</t>
        </is>
      </c>
      <c r="Q143" s="166" t="n"/>
      <c r="R143" s="166" t="inlineStr">
        <is>
          <t xml:space="preserve">BOGOTA </t>
        </is>
      </c>
      <c r="S143" s="166" t="inlineStr">
        <is>
          <t>INGRID</t>
        </is>
      </c>
      <c r="T143" s="209" t="n">
        <v>5000000</v>
      </c>
      <c r="U143" s="209" t="n">
        <v>3000000</v>
      </c>
      <c r="V143" s="209" t="n"/>
      <c r="W143" s="73">
        <f>T143-U143-V143</f>
        <v/>
      </c>
    </row>
    <row r="144" ht="15.75" customHeight="1" s="506">
      <c r="A144" s="55">
        <f>LISTADO!B144</f>
        <v/>
      </c>
      <c r="B144" s="194">
        <f>LISTADO!D144</f>
        <v/>
      </c>
      <c r="C144" s="53">
        <f>LISTADO!L144</f>
        <v/>
      </c>
      <c r="D144" s="192">
        <f>LISTADO!K144</f>
        <v/>
      </c>
      <c r="E144" s="63" t="n"/>
      <c r="F144" s="191" t="n">
        <v>46076</v>
      </c>
      <c r="G144" s="192" t="n">
        <v>4000000</v>
      </c>
      <c r="H144" s="191" t="n">
        <v>46104</v>
      </c>
      <c r="I144" s="166" t="inlineStr">
        <is>
          <t>EFECTIVO</t>
        </is>
      </c>
      <c r="J144" s="192">
        <f>D144-G144</f>
        <v/>
      </c>
      <c r="K144" s="139" t="n">
        <v>24</v>
      </c>
      <c r="L144" s="192">
        <f>J144/K144</f>
        <v/>
      </c>
      <c r="M144" s="166" t="inlineStr">
        <is>
          <t xml:space="preserve">23 DE CADA MES </t>
        </is>
      </c>
      <c r="N144" s="108" t="n">
        <v>6125297</v>
      </c>
      <c r="O144" s="77" t="inlineStr">
        <is>
          <t>JOHAN ENRIQUE RODRIGUEZ GONZALEZ</t>
        </is>
      </c>
      <c r="P144" s="78" t="inlineStr">
        <is>
          <t>320 5263806</t>
        </is>
      </c>
      <c r="Q144" s="166" t="n"/>
      <c r="R144" s="166" t="inlineStr">
        <is>
          <t xml:space="preserve">BOGOTA </t>
        </is>
      </c>
      <c r="S144" s="166" t="inlineStr">
        <is>
          <t>LAURA CAMACHO</t>
        </is>
      </c>
      <c r="T144" s="209" t="n">
        <v>5000000</v>
      </c>
      <c r="U144" s="209" t="n">
        <v>3000000</v>
      </c>
      <c r="V144" s="209" t="n"/>
      <c r="W144" s="73">
        <f>T144-U144-V144</f>
        <v/>
      </c>
    </row>
    <row r="145" ht="15.75" customHeight="1" s="506">
      <c r="A145" s="55">
        <f>LISTADO!B145</f>
        <v/>
      </c>
      <c r="B145" s="194">
        <f>LISTADO!D145</f>
        <v/>
      </c>
      <c r="C145" s="53">
        <f>LISTADO!L145</f>
        <v/>
      </c>
      <c r="D145" s="192">
        <f>LISTADO!K145</f>
        <v/>
      </c>
      <c r="E145" s="63" t="n"/>
      <c r="F145" s="191" t="n"/>
      <c r="G145" s="192" t="n"/>
      <c r="H145" s="191" t="n"/>
      <c r="I145" s="166" t="n"/>
      <c r="J145" s="192">
        <f>D145-G145</f>
        <v/>
      </c>
      <c r="K145" s="139" t="n"/>
      <c r="L145" s="192">
        <f>J145/K145</f>
        <v/>
      </c>
      <c r="M145" s="166" t="n"/>
      <c r="N145" s="194" t="n"/>
      <c r="O145" s="166" t="n"/>
      <c r="P145" s="194" t="n"/>
      <c r="Q145" s="166" t="n"/>
      <c r="R145" s="166" t="n"/>
      <c r="S145" s="166" t="n"/>
      <c r="T145" s="235" t="n"/>
      <c r="U145" s="209" t="n"/>
      <c r="V145" s="209" t="n"/>
      <c r="W145" s="73">
        <f>T145-U145-V145</f>
        <v/>
      </c>
    </row>
    <row r="146" ht="15.75" customHeight="1" s="506">
      <c r="A146" s="55">
        <f>LISTADO!B146</f>
        <v/>
      </c>
      <c r="B146" s="194">
        <f>LISTADO!D146</f>
        <v/>
      </c>
      <c r="C146" s="53">
        <f>LISTADO!L146</f>
        <v/>
      </c>
      <c r="D146" s="192">
        <f>LISTADO!K146</f>
        <v/>
      </c>
      <c r="E146" s="63" t="n"/>
      <c r="F146" s="191" t="n"/>
      <c r="G146" s="192" t="n"/>
      <c r="H146" s="191" t="n"/>
      <c r="I146" s="166" t="n"/>
      <c r="J146" s="192">
        <f>D146-G146</f>
        <v/>
      </c>
      <c r="K146" s="139" t="n"/>
      <c r="L146" s="192">
        <f>J146/K146</f>
        <v/>
      </c>
      <c r="M146" s="166" t="n"/>
      <c r="N146" s="194" t="n"/>
      <c r="O146" s="166" t="n"/>
      <c r="P146" s="194" t="n"/>
      <c r="Q146" s="166" t="n"/>
      <c r="R146" s="166" t="n"/>
      <c r="S146" s="166" t="n"/>
      <c r="T146" s="235" t="n"/>
      <c r="U146" s="209" t="n"/>
      <c r="V146" s="209" t="n"/>
      <c r="W146" s="73">
        <f>T146-U146-V146</f>
        <v/>
      </c>
    </row>
    <row r="147" ht="15.75" customHeight="1" s="506">
      <c r="A147" s="55">
        <f>LISTADO!B147</f>
        <v/>
      </c>
      <c r="B147" s="194">
        <f>LISTADO!D147</f>
        <v/>
      </c>
      <c r="C147" s="53">
        <f>LISTADO!L147</f>
        <v/>
      </c>
      <c r="D147" s="192">
        <f>LISTADO!K147</f>
        <v/>
      </c>
      <c r="E147" s="63" t="n"/>
      <c r="F147" s="191" t="n">
        <v>45864</v>
      </c>
      <c r="G147" s="192" t="n">
        <v>4000000</v>
      </c>
      <c r="H147" s="191" t="n">
        <v>45895</v>
      </c>
      <c r="I147" s="166" t="inlineStr">
        <is>
          <t>EFECTIVO</t>
        </is>
      </c>
      <c r="J147" s="192">
        <f>D147-G147</f>
        <v/>
      </c>
      <c r="K147" s="139" t="n">
        <v>24</v>
      </c>
      <c r="L147" s="192">
        <f>J147/K147</f>
        <v/>
      </c>
      <c r="M147" s="166" t="inlineStr">
        <is>
          <t xml:space="preserve">26 DE CADA MES </t>
        </is>
      </c>
      <c r="N147" s="108" t="n">
        <v>1018452541</v>
      </c>
      <c r="O147" s="77" t="inlineStr">
        <is>
          <t>BRIGITH STEFANIA CASTRO VILLARREAL</t>
        </is>
      </c>
      <c r="P147" s="78" t="inlineStr">
        <is>
          <t>314 3745646</t>
        </is>
      </c>
      <c r="Q147" s="166" t="n"/>
      <c r="R147" s="166" t="inlineStr">
        <is>
          <t>BOGOTA</t>
        </is>
      </c>
      <c r="S147" s="166" t="n"/>
      <c r="T147" s="176" t="n"/>
      <c r="U147" s="209" t="n"/>
      <c r="V147" s="209" t="n"/>
      <c r="W147" s="73">
        <f>T147-U147-V147</f>
        <v/>
      </c>
    </row>
    <row r="148" ht="15.75" customHeight="1" s="506">
      <c r="A148" s="55">
        <f>LISTADO!B148</f>
        <v/>
      </c>
      <c r="B148" s="194">
        <f>LISTADO!D148</f>
        <v/>
      </c>
      <c r="C148" s="53">
        <f>LISTADO!L148</f>
        <v/>
      </c>
      <c r="D148" s="192">
        <f>LISTADO!K148</f>
        <v/>
      </c>
      <c r="E148" s="63" t="n"/>
      <c r="F148" s="191" t="n">
        <v>45834</v>
      </c>
      <c r="G148" s="192" t="n">
        <v>4000000</v>
      </c>
      <c r="H148" s="191" t="n">
        <v>45864</v>
      </c>
      <c r="I148" s="166" t="inlineStr">
        <is>
          <t>EFECTIVO</t>
        </is>
      </c>
      <c r="J148" s="192">
        <f>D148-G148</f>
        <v/>
      </c>
      <c r="K148" s="139" t="n">
        <v>24</v>
      </c>
      <c r="L148" s="192">
        <f>J148/K148</f>
        <v/>
      </c>
      <c r="M148" s="166" t="inlineStr">
        <is>
          <t xml:space="preserve">26 DE CADA MES </t>
        </is>
      </c>
      <c r="N148" s="108" t="n">
        <v>1120363208</v>
      </c>
      <c r="O148" s="77" t="inlineStr">
        <is>
          <t>CHRISTIAM CAMILO VILLADA GONZALEZ</t>
        </is>
      </c>
      <c r="P148" s="78" t="inlineStr">
        <is>
          <t>320 3645605</t>
        </is>
      </c>
      <c r="Q148" s="166" t="n"/>
      <c r="R148" s="166" t="inlineStr">
        <is>
          <t>GRANADA</t>
        </is>
      </c>
      <c r="S148" s="166" t="inlineStr">
        <is>
          <t>JULIAN CARDENAS</t>
        </is>
      </c>
      <c r="T148" s="209" t="n">
        <v>5000000</v>
      </c>
      <c r="U148" s="209" t="n">
        <v>3000000</v>
      </c>
      <c r="V148" s="209" t="n"/>
      <c r="W148" s="73">
        <f>T148-U148-V148</f>
        <v/>
      </c>
    </row>
    <row r="149" ht="15.75" customHeight="1" s="506">
      <c r="A149" s="55">
        <f>LISTADO!B149</f>
        <v/>
      </c>
      <c r="B149" s="194">
        <f>LISTADO!D149</f>
        <v/>
      </c>
      <c r="C149" s="53">
        <f>LISTADO!L149</f>
        <v/>
      </c>
      <c r="D149" s="192">
        <f>LISTADO!K149</f>
        <v/>
      </c>
      <c r="E149" s="63" t="n"/>
      <c r="F149" s="191" t="n"/>
      <c r="G149" s="192" t="n"/>
      <c r="H149" s="191" t="n"/>
      <c r="I149" s="166" t="n"/>
      <c r="J149" s="192">
        <f>D149-G149</f>
        <v/>
      </c>
      <c r="K149" s="139" t="n"/>
      <c r="L149" s="192">
        <f>J149/K149</f>
        <v/>
      </c>
      <c r="M149" s="166" t="n"/>
      <c r="N149" s="194" t="n"/>
      <c r="O149" s="166" t="n"/>
      <c r="P149" s="194" t="n"/>
      <c r="Q149" s="166" t="n"/>
      <c r="R149" s="166" t="n"/>
      <c r="S149" s="166" t="n"/>
      <c r="T149" s="235" t="n"/>
      <c r="U149" s="209" t="n"/>
      <c r="V149" s="209" t="n"/>
      <c r="W149" s="73">
        <f>T149-U149-V149</f>
        <v/>
      </c>
    </row>
    <row r="150" ht="15.75" customHeight="1" s="506">
      <c r="A150" s="55">
        <f>LISTADO!B150</f>
        <v/>
      </c>
      <c r="B150" s="194">
        <f>LISTADO!D150</f>
        <v/>
      </c>
      <c r="C150" s="53">
        <f>LISTADO!L150</f>
        <v/>
      </c>
      <c r="D150" s="192">
        <f>LISTADO!K150</f>
        <v/>
      </c>
      <c r="E150" s="63" t="n"/>
      <c r="F150" s="191" t="n"/>
      <c r="G150" s="192" t="n"/>
      <c r="H150" s="191" t="n"/>
      <c r="I150" s="166" t="n"/>
      <c r="J150" s="192">
        <f>D150-G150</f>
        <v/>
      </c>
      <c r="K150" s="139" t="n"/>
      <c r="L150" s="192">
        <f>J150/K150</f>
        <v/>
      </c>
      <c r="M150" s="166" t="n"/>
      <c r="N150" s="194" t="n"/>
      <c r="O150" s="166" t="n"/>
      <c r="P150" s="194" t="n"/>
      <c r="Q150" s="166" t="n"/>
      <c r="R150" s="166" t="n"/>
      <c r="S150" s="166" t="n"/>
      <c r="T150" s="235" t="n"/>
      <c r="U150" s="209" t="n"/>
      <c r="V150" s="209" t="n"/>
      <c r="W150" s="73">
        <f>T150-U150-V150</f>
        <v/>
      </c>
    </row>
    <row r="151" ht="15.75" customHeight="1" s="506">
      <c r="A151" s="55">
        <f>LISTADO!B151</f>
        <v/>
      </c>
      <c r="B151" s="194">
        <f>LISTADO!D151</f>
        <v/>
      </c>
      <c r="C151" s="53">
        <f>LISTADO!L151</f>
        <v/>
      </c>
      <c r="D151" s="192">
        <f>LISTADO!K151</f>
        <v/>
      </c>
      <c r="E151" s="63" t="n"/>
      <c r="F151" s="191" t="n">
        <v>46018</v>
      </c>
      <c r="G151" s="192" t="n">
        <v>5000000</v>
      </c>
      <c r="H151" s="191" t="n">
        <v>46049</v>
      </c>
      <c r="I151" s="166" t="inlineStr">
        <is>
          <t>EFECTIVO</t>
        </is>
      </c>
      <c r="J151" s="192">
        <f>D151-G151</f>
        <v/>
      </c>
      <c r="K151" s="139" t="n">
        <v>24</v>
      </c>
      <c r="L151" s="192">
        <f>J151/K151</f>
        <v/>
      </c>
      <c r="M151" s="166" t="inlineStr">
        <is>
          <t xml:space="preserve">27 DE CADA MES </t>
        </is>
      </c>
      <c r="N151" s="108" t="n">
        <v>39626591</v>
      </c>
      <c r="O151" s="77" t="inlineStr">
        <is>
          <t>YENNY RAQUEL MAYORGA RAMIREZ</t>
        </is>
      </c>
      <c r="P151" s="78" t="inlineStr">
        <is>
          <t>313 5735526</t>
        </is>
      </c>
      <c r="Q151" s="166" t="n"/>
      <c r="R151" s="166" t="inlineStr">
        <is>
          <t>FUSAGASUGA</t>
        </is>
      </c>
      <c r="S151" s="166" t="inlineStr">
        <is>
          <t>CAMILA ZAMBRANO</t>
        </is>
      </c>
      <c r="T151" s="209" t="n">
        <v>5000000</v>
      </c>
      <c r="U151" s="209" t="n">
        <v>3000000</v>
      </c>
      <c r="V151" s="209" t="n"/>
      <c r="W151" s="73">
        <f>T151-U151-V151</f>
        <v/>
      </c>
    </row>
    <row r="152" ht="15.75" customHeight="1" s="506">
      <c r="A152" s="55">
        <f>LISTADO!B152</f>
        <v/>
      </c>
      <c r="B152" s="194">
        <f>LISTADO!D152</f>
        <v/>
      </c>
      <c r="C152" s="53">
        <f>LISTADO!L152</f>
        <v/>
      </c>
      <c r="D152" s="192">
        <f>LISTADO!K152</f>
        <v/>
      </c>
      <c r="E152" s="63" t="n"/>
      <c r="F152" s="191" t="n">
        <v>46039</v>
      </c>
      <c r="G152" s="192" t="n">
        <v>4000000</v>
      </c>
      <c r="H152" s="191" t="n">
        <v>46070</v>
      </c>
      <c r="I152" s="166" t="inlineStr">
        <is>
          <t>EFECTIVO</t>
        </is>
      </c>
      <c r="J152" s="192">
        <f>D152-G152</f>
        <v/>
      </c>
      <c r="K152" s="139" t="n">
        <v>24</v>
      </c>
      <c r="L152" s="192">
        <f>J152/K152</f>
        <v/>
      </c>
      <c r="M152" s="166" t="inlineStr">
        <is>
          <t xml:space="preserve">17 DE CADA MES </t>
        </is>
      </c>
      <c r="N152" s="108" t="n">
        <v>51628192</v>
      </c>
      <c r="O152" s="224" t="inlineStr">
        <is>
          <t>MARIA CARMENZA MARTINEZ CRUZ</t>
        </is>
      </c>
      <c r="P152" s="78" t="inlineStr">
        <is>
          <t>314 6441429</t>
        </is>
      </c>
      <c r="Q152" s="166" t="n"/>
      <c r="R152" s="166" t="inlineStr">
        <is>
          <t>BOGOTA</t>
        </is>
      </c>
      <c r="S152" s="166" t="inlineStr">
        <is>
          <t>DAVID FELIPE</t>
        </is>
      </c>
      <c r="T152" s="176" t="n">
        <v>5000000</v>
      </c>
      <c r="U152" s="209" t="n">
        <v>3000000</v>
      </c>
      <c r="V152" s="209" t="n"/>
      <c r="W152" s="73">
        <f>T152-U152-V152</f>
        <v/>
      </c>
    </row>
    <row r="153" ht="15.75" customHeight="1" s="506">
      <c r="A153" s="55">
        <f>LISTADO!B153</f>
        <v/>
      </c>
      <c r="B153" s="194">
        <f>LISTADO!D153</f>
        <v/>
      </c>
      <c r="C153" s="53">
        <f>LISTADO!L153</f>
        <v/>
      </c>
      <c r="D153" s="192">
        <f>LISTADO!K153</f>
        <v/>
      </c>
      <c r="E153" s="63" t="n"/>
      <c r="F153" s="191" t="n">
        <v>46088</v>
      </c>
      <c r="G153" s="192" t="n">
        <v>0</v>
      </c>
      <c r="H153" s="191" t="n"/>
      <c r="I153" s="166" t="inlineStr">
        <is>
          <t>TRANSFERENCIA</t>
        </is>
      </c>
      <c r="J153" s="192">
        <f>D153-G153</f>
        <v/>
      </c>
      <c r="K153" s="139" t="n">
        <v>24</v>
      </c>
      <c r="L153" s="192" t="n">
        <v>1043000</v>
      </c>
      <c r="M153" s="166" t="inlineStr">
        <is>
          <t>15 DE CADA MES</t>
        </is>
      </c>
      <c r="N153" s="206" t="n">
        <v>18562673</v>
      </c>
      <c r="O153" s="243" t="inlineStr">
        <is>
          <t>JORGE ADRIAN DUQUE VILLADA</t>
        </is>
      </c>
      <c r="P153" s="194" t="n">
        <v>3182421399</v>
      </c>
      <c r="Q153" s="166" t="n"/>
      <c r="R153" s="166" t="inlineStr">
        <is>
          <t>MISTRATO</t>
        </is>
      </c>
      <c r="S153" s="166" t="inlineStr">
        <is>
          <t>YURANY PEREZ</t>
        </is>
      </c>
      <c r="T153" s="89" t="n">
        <v>5000000</v>
      </c>
      <c r="U153" s="209" t="n"/>
      <c r="V153" s="209" t="n"/>
      <c r="W153" s="73">
        <f>T153-U153-V153</f>
        <v/>
      </c>
    </row>
    <row r="154" ht="15.75" customHeight="1" s="506">
      <c r="A154" s="55">
        <f>LISTADO!B154</f>
        <v/>
      </c>
      <c r="B154" s="194">
        <f>LISTADO!D154</f>
        <v/>
      </c>
      <c r="C154" s="53">
        <f>LISTADO!L154</f>
        <v/>
      </c>
      <c r="D154" s="192">
        <f>LISTADO!K154</f>
        <v/>
      </c>
      <c r="E154" s="63" t="n"/>
      <c r="F154" s="191" t="n"/>
      <c r="G154" s="192" t="n"/>
      <c r="H154" s="191" t="n"/>
      <c r="I154" s="166" t="n"/>
      <c r="J154" s="192">
        <f>D154-G154</f>
        <v/>
      </c>
      <c r="K154" s="139" t="n"/>
      <c r="L154" s="192" t="n">
        <v>0</v>
      </c>
      <c r="M154" s="166" t="n"/>
      <c r="N154" s="194" t="n"/>
      <c r="O154" s="166" t="inlineStr">
        <is>
          <t>RUBEN FABIAN BUSTOS</t>
        </is>
      </c>
      <c r="P154" s="194" t="n"/>
      <c r="Q154" s="166" t="n"/>
      <c r="R154" s="166" t="n"/>
      <c r="S154" s="166" t="n"/>
      <c r="T154" s="235" t="n"/>
      <c r="U154" s="209" t="n"/>
      <c r="V154" s="209" t="n"/>
      <c r="W154" s="73">
        <f>T154-U154-V154</f>
        <v/>
      </c>
    </row>
    <row r="155" ht="15.75" customHeight="1" s="506">
      <c r="A155" s="55">
        <f>LISTADO!B155</f>
        <v/>
      </c>
      <c r="B155" s="194">
        <f>LISTADO!D155</f>
        <v/>
      </c>
      <c r="C155" s="53">
        <f>LISTADO!L155</f>
        <v/>
      </c>
      <c r="D155" s="192">
        <f>LISTADO!K155</f>
        <v/>
      </c>
      <c r="E155" s="63" t="n"/>
      <c r="F155" s="191" t="n"/>
      <c r="G155" s="192" t="n"/>
      <c r="H155" s="191" t="n"/>
      <c r="I155" s="166" t="n"/>
      <c r="J155" s="192">
        <f>D155-G155</f>
        <v/>
      </c>
      <c r="K155" s="139" t="n"/>
      <c r="L155" s="192" t="n">
        <v>0</v>
      </c>
      <c r="M155" s="166" t="n"/>
      <c r="N155" s="194" t="n"/>
      <c r="O155" s="166" t="inlineStr">
        <is>
          <t>sedido en forma de pago  por el mico (jhon peralta)</t>
        </is>
      </c>
      <c r="P155" s="194" t="n"/>
      <c r="Q155" s="166" t="n"/>
      <c r="R155" s="166" t="n"/>
      <c r="S155" s="166" t="n"/>
      <c r="T155" s="235" t="n"/>
      <c r="U155" s="209" t="n"/>
      <c r="V155" s="209" t="n"/>
      <c r="W155" s="73">
        <f>T155-U155-V155</f>
        <v/>
      </c>
    </row>
    <row r="156" ht="15.75" customHeight="1" s="506">
      <c r="A156" s="55">
        <f>LISTADO!B156</f>
        <v/>
      </c>
      <c r="B156" s="194">
        <f>LISTADO!D156</f>
        <v/>
      </c>
      <c r="C156" s="53">
        <f>LISTADO!L156</f>
        <v/>
      </c>
      <c r="D156" s="192">
        <f>LISTADO!K156</f>
        <v/>
      </c>
      <c r="E156" s="63" t="n"/>
      <c r="F156" s="191" t="n">
        <v>46060</v>
      </c>
      <c r="G156" s="225" t="n">
        <v>5951522</v>
      </c>
      <c r="H156" s="191" t="n">
        <v>46088</v>
      </c>
      <c r="I156" s="166" t="inlineStr">
        <is>
          <t>EFECTIVO</t>
        </is>
      </c>
      <c r="J156" s="192">
        <f>D156-G156</f>
        <v/>
      </c>
      <c r="K156" s="139" t="n">
        <v>30</v>
      </c>
      <c r="L156" s="192">
        <f>J156/K156</f>
        <v/>
      </c>
      <c r="M156" s="166" t="inlineStr">
        <is>
          <t xml:space="preserve">07 DE CADA MES </t>
        </is>
      </c>
      <c r="N156" s="226" t="n">
        <v>1151205259</v>
      </c>
      <c r="O156" s="86" t="inlineStr">
        <is>
          <t>WILMER ANDRES SEPULVEDA SUAREZ</t>
        </is>
      </c>
      <c r="P156" s="91" t="inlineStr">
        <is>
          <t>313 4273961</t>
        </is>
      </c>
      <c r="Q156" s="166" t="n"/>
      <c r="R156" s="166" t="inlineStr">
        <is>
          <t>BOGOTA</t>
        </is>
      </c>
      <c r="S156" s="166" t="inlineStr">
        <is>
          <t>YURANY PEREZ</t>
        </is>
      </c>
      <c r="T156" s="209" t="n">
        <v>5000000</v>
      </c>
      <c r="U156" s="165" t="n">
        <v>3000000</v>
      </c>
      <c r="V156" s="209" t="n"/>
      <c r="W156" s="73">
        <f>T156-U156-V156</f>
        <v/>
      </c>
    </row>
    <row r="157" ht="15.75" customHeight="1" s="506">
      <c r="A157" s="55">
        <f>LISTADO!B157</f>
        <v/>
      </c>
      <c r="B157" s="194">
        <f>LISTADO!D157</f>
        <v/>
      </c>
      <c r="C157" s="53">
        <f>LISTADO!L157</f>
        <v/>
      </c>
      <c r="D157" s="192">
        <f>LISTADO!K157</f>
        <v/>
      </c>
      <c r="E157" s="63" t="n"/>
      <c r="F157" s="191" t="n">
        <v>46109</v>
      </c>
      <c r="G157" s="192" t="n">
        <v>4000000</v>
      </c>
      <c r="H157" s="191" t="n">
        <v>46140</v>
      </c>
      <c r="I157" s="166" t="inlineStr">
        <is>
          <t>EFECTIVO</t>
        </is>
      </c>
      <c r="J157" s="192">
        <f>D157-G157</f>
        <v/>
      </c>
      <c r="K157" s="139" t="n">
        <v>24</v>
      </c>
      <c r="L157" s="192">
        <f>J157/K157</f>
        <v/>
      </c>
      <c r="M157" s="166" t="inlineStr">
        <is>
          <t xml:space="preserve">28 DE CADA MES </t>
        </is>
      </c>
      <c r="N157" s="108" t="n">
        <v>1123084145</v>
      </c>
      <c r="O157" s="77" t="inlineStr">
        <is>
          <t>YULY CONSTANZA TORRES GARCES</t>
        </is>
      </c>
      <c r="P157" s="78" t="inlineStr">
        <is>
          <t>313 7254517</t>
        </is>
      </c>
      <c r="Q157" s="166" t="n"/>
      <c r="R157" s="166" t="inlineStr">
        <is>
          <t>GUAMAL</t>
        </is>
      </c>
      <c r="S157" s="166" t="inlineStr">
        <is>
          <t>YURANY PEREZ</t>
        </is>
      </c>
      <c r="T157" s="209" t="n">
        <v>5000000</v>
      </c>
      <c r="U157" s="209" t="n"/>
      <c r="V157" s="209" t="n"/>
      <c r="W157" s="73">
        <f>T157-U157-V157</f>
        <v/>
      </c>
    </row>
    <row r="158" ht="15.75" customHeight="1" s="506">
      <c r="A158" s="55">
        <f>LISTADO!B158</f>
        <v/>
      </c>
      <c r="B158" s="194">
        <f>LISTADO!D158</f>
        <v/>
      </c>
      <c r="C158" s="53">
        <f>LISTADO!L158</f>
        <v/>
      </c>
      <c r="D158" s="192">
        <f>LISTADO!K158</f>
        <v/>
      </c>
      <c r="E158" s="63" t="n"/>
      <c r="F158" s="191" t="n">
        <v>46079</v>
      </c>
      <c r="G158" s="192" t="n">
        <v>25000000</v>
      </c>
      <c r="H158" s="191" t="n">
        <v>46079</v>
      </c>
      <c r="I158" s="166" t="inlineStr">
        <is>
          <t>EFECTIVO</t>
        </is>
      </c>
      <c r="J158" s="192">
        <f>D158-G158</f>
        <v/>
      </c>
      <c r="K158" s="139" t="n"/>
      <c r="L158" s="192">
        <f>J158/K158</f>
        <v/>
      </c>
      <c r="M158" s="166" t="n">
        <v>0</v>
      </c>
      <c r="N158" s="108" t="n">
        <v>51814478</v>
      </c>
      <c r="O158" s="77" t="inlineStr">
        <is>
          <t>BERNARDA ORDOÑEZ NARVAEZ</t>
        </is>
      </c>
      <c r="P158" s="78" t="n">
        <v>3132241986</v>
      </c>
      <c r="Q158" s="166" t="n"/>
      <c r="R158" s="166" t="inlineStr">
        <is>
          <t>BOGOTA</t>
        </is>
      </c>
      <c r="S158" s="166" t="inlineStr">
        <is>
          <t>YULIAN CARDENAS</t>
        </is>
      </c>
      <c r="T158" s="209" t="n">
        <v>5000000</v>
      </c>
      <c r="U158" s="209" t="n">
        <v>3000000</v>
      </c>
      <c r="V158" s="209" t="n"/>
      <c r="W158" s="73">
        <f>T158-U158-V158</f>
        <v/>
      </c>
    </row>
    <row r="159" ht="15.75" customHeight="1" s="506">
      <c r="A159" s="55">
        <f>LISTADO!B159</f>
        <v/>
      </c>
      <c r="B159" s="194">
        <f>LISTADO!D159</f>
        <v/>
      </c>
      <c r="C159" s="53">
        <f>LISTADO!L159</f>
        <v/>
      </c>
      <c r="D159" s="192">
        <f>LISTADO!K159</f>
        <v/>
      </c>
      <c r="E159" s="63" t="n"/>
      <c r="F159" s="191" t="n">
        <v>45946</v>
      </c>
      <c r="G159" s="192" t="n">
        <v>4000000</v>
      </c>
      <c r="H159" s="191" t="n">
        <v>45977</v>
      </c>
      <c r="I159" s="166" t="inlineStr">
        <is>
          <t>EFECTIVO</t>
        </is>
      </c>
      <c r="J159" s="192">
        <f>D159-G159</f>
        <v/>
      </c>
      <c r="K159" s="139" t="n">
        <v>24</v>
      </c>
      <c r="L159" s="192">
        <f>J159/K159</f>
        <v/>
      </c>
      <c r="M159" s="166" t="inlineStr">
        <is>
          <t xml:space="preserve">16 DE CADA MES </t>
        </is>
      </c>
      <c r="N159" s="108" t="n">
        <v>53073614</v>
      </c>
      <c r="O159" s="77" t="inlineStr">
        <is>
          <t>LILIANA PAOLA SALAMANCA FORERO</t>
        </is>
      </c>
      <c r="P159" s="78" t="inlineStr">
        <is>
          <t>321 3532241</t>
        </is>
      </c>
      <c r="Q159" s="166" t="n"/>
      <c r="R159" s="166" t="inlineStr">
        <is>
          <t>BOGOTA</t>
        </is>
      </c>
      <c r="S159" s="166" t="inlineStr">
        <is>
          <t>YEISON GARNICA</t>
        </is>
      </c>
      <c r="T159" s="209" t="n">
        <v>5000000</v>
      </c>
      <c r="U159" s="209" t="n">
        <v>3000000</v>
      </c>
      <c r="V159" s="209" t="n"/>
      <c r="W159" s="73">
        <f>T159-U159-V159</f>
        <v/>
      </c>
    </row>
    <row r="160" ht="15.75" customHeight="1" s="506">
      <c r="A160" s="55">
        <f>LISTADO!B160</f>
        <v/>
      </c>
      <c r="B160" s="194">
        <f>LISTADO!D160</f>
        <v/>
      </c>
      <c r="C160" s="53">
        <f>LISTADO!L160</f>
        <v/>
      </c>
      <c r="D160" s="192">
        <f>LISTADO!K160</f>
        <v/>
      </c>
      <c r="E160" s="63" t="n"/>
      <c r="F160" s="191" t="n"/>
      <c r="G160" s="192" t="n"/>
      <c r="H160" s="191" t="n"/>
      <c r="I160" s="166" t="n"/>
      <c r="J160" s="192">
        <f>D160-G160</f>
        <v/>
      </c>
      <c r="K160" s="139" t="n"/>
      <c r="L160" s="192">
        <f>J160/K160</f>
        <v/>
      </c>
      <c r="M160" s="166" t="n"/>
      <c r="N160" s="194" t="n"/>
      <c r="O160" s="166" t="n"/>
      <c r="P160" s="194" t="n"/>
      <c r="Q160" s="166" t="n"/>
      <c r="R160" s="166" t="n"/>
      <c r="S160" s="166" t="n"/>
      <c r="T160" s="235" t="n"/>
      <c r="U160" s="209" t="n"/>
      <c r="V160" s="209" t="n"/>
      <c r="W160" s="73">
        <f>T160-U160-V160</f>
        <v/>
      </c>
    </row>
    <row r="161" ht="15.75" customHeight="1" s="506">
      <c r="A161" s="55">
        <f>LISTADO!B161</f>
        <v/>
      </c>
      <c r="B161" s="194">
        <f>LISTADO!D161</f>
        <v/>
      </c>
      <c r="C161" s="53">
        <f>LISTADO!L161</f>
        <v/>
      </c>
      <c r="D161" s="192">
        <f>LISTADO!K161</f>
        <v/>
      </c>
      <c r="E161" s="63" t="n"/>
      <c r="F161" s="191" t="n">
        <v>45870</v>
      </c>
      <c r="G161" s="192" t="n">
        <v>8000000</v>
      </c>
      <c r="H161" s="191" t="n">
        <v>45901</v>
      </c>
      <c r="I161" s="166" t="inlineStr">
        <is>
          <t>EFECTIVO</t>
        </is>
      </c>
      <c r="J161" s="192">
        <f>D161-G161</f>
        <v/>
      </c>
      <c r="K161" s="139" t="n">
        <v>24</v>
      </c>
      <c r="L161" s="192">
        <f>J161/K161</f>
        <v/>
      </c>
      <c r="M161" s="166" t="inlineStr">
        <is>
          <t xml:space="preserve">01 DE CADA MES </t>
        </is>
      </c>
      <c r="N161" s="108" t="n">
        <v>40401366</v>
      </c>
      <c r="O161" s="77" t="inlineStr">
        <is>
          <t>INGRID MAYERLY MORENO GARCIA</t>
        </is>
      </c>
      <c r="P161" s="78" t="inlineStr">
        <is>
          <t>313 3675934</t>
        </is>
      </c>
      <c r="Q161" s="166" t="n"/>
      <c r="R161" s="166" t="inlineStr">
        <is>
          <t xml:space="preserve">VILLAVICENCIO </t>
        </is>
      </c>
      <c r="S161" s="166" t="inlineStr">
        <is>
          <t>DANIA</t>
        </is>
      </c>
      <c r="T161" s="209" t="n">
        <v>10000000</v>
      </c>
      <c r="U161" s="209" t="n">
        <v>6000000</v>
      </c>
      <c r="V161" s="209" t="n"/>
      <c r="W161" s="73">
        <f>T161-U161-V161</f>
        <v/>
      </c>
    </row>
    <row r="162" ht="15.75" customHeight="1" s="506">
      <c r="A162" s="55">
        <f>LISTADO!B162</f>
        <v/>
      </c>
      <c r="B162" s="228">
        <f>LISTADO!D162</f>
        <v/>
      </c>
      <c r="C162" s="53">
        <f>LISTADO!L162</f>
        <v/>
      </c>
      <c r="D162" s="192">
        <f>LISTADO!K162</f>
        <v/>
      </c>
      <c r="E162" s="63" t="n"/>
      <c r="F162" s="191" t="n">
        <v>46085</v>
      </c>
      <c r="G162" s="192" t="n">
        <v>25000000</v>
      </c>
      <c r="H162" s="191" t="n">
        <v>46085</v>
      </c>
      <c r="I162" s="166" t="inlineStr">
        <is>
          <t>EFECTIVO</t>
        </is>
      </c>
      <c r="J162" s="192">
        <f>D162-G162</f>
        <v/>
      </c>
      <c r="K162" s="139" t="n"/>
      <c r="L162" s="192">
        <f>J162/K162</f>
        <v/>
      </c>
      <c r="M162" s="166" t="n">
        <v>0</v>
      </c>
      <c r="N162" s="108" t="n">
        <v>20689187</v>
      </c>
      <c r="O162" s="77" t="inlineStr">
        <is>
          <t>MARCELA VALENZUELA RAMIREZ/WILSON PULIDO PULIDO</t>
        </is>
      </c>
      <c r="P162" s="78" t="inlineStr">
        <is>
          <t>313 4879827</t>
        </is>
      </c>
      <c r="Q162" s="166" t="n"/>
      <c r="R162" s="166" t="inlineStr">
        <is>
          <t>CUNDINAMARCA</t>
        </is>
      </c>
      <c r="S162" s="166" t="inlineStr">
        <is>
          <t>JULIAN AGUILERA</t>
        </is>
      </c>
      <c r="T162" s="209" t="n">
        <v>5000000</v>
      </c>
      <c r="U162" s="209" t="n">
        <v>5000000</v>
      </c>
      <c r="V162" s="209" t="n"/>
      <c r="W162" s="73">
        <f>T162-U162-V162</f>
        <v/>
      </c>
    </row>
    <row r="163" ht="15.75" customHeight="1" s="506">
      <c r="A163" s="55">
        <f>LISTADO!B163</f>
        <v/>
      </c>
      <c r="B163" s="228">
        <f>LISTADO!D163</f>
        <v/>
      </c>
      <c r="C163" s="53">
        <f>LISTADO!L163</f>
        <v/>
      </c>
      <c r="D163" s="192">
        <f>LISTADO!K163</f>
        <v/>
      </c>
      <c r="E163" s="63" t="n"/>
      <c r="F163" s="191" t="n">
        <v>45960</v>
      </c>
      <c r="G163" s="192" t="n">
        <v>4000000</v>
      </c>
      <c r="H163" s="191" t="n">
        <v>45991</v>
      </c>
      <c r="I163" s="166" t="inlineStr">
        <is>
          <t>EFECTIVO</t>
        </is>
      </c>
      <c r="J163" s="192">
        <f>D163-G163</f>
        <v/>
      </c>
      <c r="K163" s="139" t="n">
        <v>24</v>
      </c>
      <c r="L163" s="192">
        <f>J163/K163</f>
        <v/>
      </c>
      <c r="M163" s="166" t="inlineStr">
        <is>
          <t xml:space="preserve">30 DE CADA MES </t>
        </is>
      </c>
      <c r="N163" s="108" t="n">
        <v>40383204</v>
      </c>
      <c r="O163" s="77" t="inlineStr">
        <is>
          <t>LUCY STELLA GÓMEZ AGUILERA</t>
        </is>
      </c>
      <c r="P163" s="78" t="inlineStr">
        <is>
          <t>313 3250400</t>
        </is>
      </c>
      <c r="Q163" s="166" t="n"/>
      <c r="R163" s="166" t="inlineStr">
        <is>
          <t xml:space="preserve">VILLAVICENCIO </t>
        </is>
      </c>
      <c r="S163" s="166" t="inlineStr">
        <is>
          <t>CAMILA ZAMBRANO</t>
        </is>
      </c>
      <c r="T163" s="209" t="n">
        <v>5000000</v>
      </c>
      <c r="U163" s="209" t="n">
        <v>3000000</v>
      </c>
      <c r="V163" s="209" t="n"/>
      <c r="W163" s="73">
        <f>T163-U163-V163</f>
        <v/>
      </c>
    </row>
    <row r="164" ht="15.75" customHeight="1" s="506">
      <c r="A164" s="55">
        <f>LISTADO!B164</f>
        <v/>
      </c>
      <c r="B164" s="228">
        <f>LISTADO!D164</f>
        <v/>
      </c>
      <c r="C164" s="53">
        <f>LISTADO!L164</f>
        <v/>
      </c>
      <c r="D164" s="192">
        <f>LISTADO!K164</f>
        <v/>
      </c>
      <c r="E164" s="63" t="n"/>
      <c r="F164" s="191" t="n">
        <v>45960</v>
      </c>
      <c r="G164" s="192" t="n">
        <v>4000000</v>
      </c>
      <c r="H164" s="191" t="n">
        <v>45991</v>
      </c>
      <c r="I164" s="166" t="inlineStr">
        <is>
          <t>EFECTIVO</t>
        </is>
      </c>
      <c r="J164" s="192">
        <f>D164-G164</f>
        <v/>
      </c>
      <c r="K164" s="139" t="n">
        <v>24</v>
      </c>
      <c r="L164" s="192">
        <f>J164/K164</f>
        <v/>
      </c>
      <c r="M164" s="166" t="inlineStr">
        <is>
          <t xml:space="preserve">30 DE CADA MES </t>
        </is>
      </c>
      <c r="N164" s="108" t="n">
        <v>40383204</v>
      </c>
      <c r="O164" s="77" t="inlineStr">
        <is>
          <t>LUCY STELLA GÓMEZ AGUILERA</t>
        </is>
      </c>
      <c r="P164" s="78" t="inlineStr">
        <is>
          <t>313 3250400</t>
        </is>
      </c>
      <c r="Q164" s="166" t="n"/>
      <c r="R164" s="166" t="inlineStr">
        <is>
          <t xml:space="preserve">VILLAVICENCIO </t>
        </is>
      </c>
      <c r="S164" s="166" t="inlineStr">
        <is>
          <t>CAMILA ZAMBRANO</t>
        </is>
      </c>
      <c r="T164" s="209" t="n">
        <v>5000000</v>
      </c>
      <c r="U164" s="209" t="n">
        <v>3000000</v>
      </c>
      <c r="V164" s="209" t="n"/>
      <c r="W164" s="73">
        <f>T164-U164-V164</f>
        <v/>
      </c>
    </row>
    <row r="165" ht="15.75" customHeight="1" s="506">
      <c r="A165" s="55">
        <f>LISTADO!B165</f>
        <v/>
      </c>
      <c r="B165" s="228">
        <f>LISTADO!D165</f>
        <v/>
      </c>
      <c r="C165" s="53">
        <f>LISTADO!L165</f>
        <v/>
      </c>
      <c r="D165" s="192">
        <f>LISTADO!K165</f>
        <v/>
      </c>
      <c r="E165" s="63" t="n"/>
      <c r="F165" s="191" t="n">
        <v>45884</v>
      </c>
      <c r="G165" s="192" t="n">
        <v>4000000</v>
      </c>
      <c r="H165" s="191" t="n">
        <v>45915</v>
      </c>
      <c r="I165" s="166" t="inlineStr">
        <is>
          <t>EFECTIVO</t>
        </is>
      </c>
      <c r="J165" s="192">
        <f>D165-G165</f>
        <v/>
      </c>
      <c r="K165" s="139" t="n">
        <v>24</v>
      </c>
      <c r="L165" s="192">
        <f>J165/K165</f>
        <v/>
      </c>
      <c r="M165" s="166" t="inlineStr">
        <is>
          <t xml:space="preserve">15 DE CADA MES </t>
        </is>
      </c>
      <c r="N165" s="108" t="n">
        <v>35461903</v>
      </c>
      <c r="O165" s="77" t="inlineStr">
        <is>
          <t>ANA FIDELIGNA RODRIGUEZ DE TORRES</t>
        </is>
      </c>
      <c r="P165" s="78" t="inlineStr">
        <is>
          <t>300 4853933</t>
        </is>
      </c>
      <c r="Q165" s="166" t="n"/>
      <c r="R165" s="166" t="inlineStr">
        <is>
          <t>BOGOTA</t>
        </is>
      </c>
      <c r="S165" s="166" t="inlineStr">
        <is>
          <t>YULIAN PARDO</t>
        </is>
      </c>
      <c r="T165" s="209" t="n">
        <v>5000000</v>
      </c>
      <c r="U165" s="209" t="n">
        <v>3000000</v>
      </c>
      <c r="V165" s="209" t="n"/>
      <c r="W165" s="73">
        <f>T165-U165-V165</f>
        <v/>
      </c>
    </row>
    <row r="166" ht="15.75" customHeight="1" s="506">
      <c r="A166" s="55">
        <f>LISTADO!B166</f>
        <v/>
      </c>
      <c r="B166" s="228">
        <f>LISTADO!D166</f>
        <v/>
      </c>
      <c r="C166" s="53">
        <f>LISTADO!L166</f>
        <v/>
      </c>
      <c r="D166" s="192">
        <f>LISTADO!K166</f>
        <v/>
      </c>
      <c r="E166" s="63" t="n"/>
      <c r="F166" s="191" t="n">
        <v>45920</v>
      </c>
      <c r="G166" s="192" t="n">
        <v>4000000</v>
      </c>
      <c r="H166" s="191" t="n">
        <v>45950</v>
      </c>
      <c r="I166" s="166" t="inlineStr">
        <is>
          <t>EFECTIVO</t>
        </is>
      </c>
      <c r="J166" s="192">
        <f>D166-G166</f>
        <v/>
      </c>
      <c r="K166" s="139" t="n">
        <v>24</v>
      </c>
      <c r="L166" s="192">
        <f>J166/K166</f>
        <v/>
      </c>
      <c r="M166" s="166" t="inlineStr">
        <is>
          <t xml:space="preserve">20 DE CADA MES </t>
        </is>
      </c>
      <c r="N166" s="108" t="n">
        <v>1123542575</v>
      </c>
      <c r="O166" s="77" t="inlineStr">
        <is>
          <t>NERLY MAYERLI CONTRERAS PARRADO</t>
        </is>
      </c>
      <c r="P166" s="78" t="inlineStr">
        <is>
          <t>320 2485875</t>
        </is>
      </c>
      <c r="Q166" s="166" t="n"/>
      <c r="R166" s="166" t="inlineStr">
        <is>
          <t>CASTILLA LA NUEVA</t>
        </is>
      </c>
      <c r="S166" s="166" t="inlineStr">
        <is>
          <t>YULIAN CARDENAS</t>
        </is>
      </c>
      <c r="T166" s="209" t="n">
        <v>5000000</v>
      </c>
      <c r="U166" s="209" t="n">
        <v>3000000</v>
      </c>
      <c r="V166" s="209" t="n"/>
      <c r="W166" s="73">
        <f>T166-U166-V166</f>
        <v/>
      </c>
    </row>
    <row r="167" ht="15.75" customHeight="1" s="506">
      <c r="A167" s="55">
        <f>LISTADO!B167</f>
        <v/>
      </c>
      <c r="B167" s="228">
        <f>LISTADO!D167</f>
        <v/>
      </c>
      <c r="C167" s="53">
        <f>LISTADO!L167</f>
        <v/>
      </c>
      <c r="D167" s="192">
        <f>LISTADO!K167</f>
        <v/>
      </c>
      <c r="E167" s="63" t="n"/>
      <c r="F167" s="82" t="n">
        <v>46218</v>
      </c>
      <c r="G167" s="192" t="n">
        <v>4000000</v>
      </c>
      <c r="H167" s="191" t="n">
        <v>46218</v>
      </c>
      <c r="I167" s="166" t="inlineStr">
        <is>
          <t>TRANSFERENCIA</t>
        </is>
      </c>
      <c r="J167" s="192">
        <f>D167-G167</f>
        <v/>
      </c>
      <c r="K167" s="139" t="n">
        <v>24</v>
      </c>
      <c r="L167" s="192">
        <f>J167/K167</f>
        <v/>
      </c>
      <c r="M167" s="166" t="inlineStr">
        <is>
          <t>26 de cada mes</t>
        </is>
      </c>
      <c r="N167" s="139" t="n">
        <v>1033784235</v>
      </c>
      <c r="O167" s="166" t="inlineStr">
        <is>
          <t>ERIKA DANIELA URRIAGO MONTAÑEZ</t>
        </is>
      </c>
      <c r="P167" s="194" t="n">
        <v>3118661079</v>
      </c>
      <c r="Q167" s="166" t="n"/>
      <c r="R167" s="166" t="n"/>
      <c r="S167" s="166" t="inlineStr">
        <is>
          <t>INGRID</t>
        </is>
      </c>
      <c r="T167" s="235" t="n"/>
      <c r="U167" s="209" t="n"/>
      <c r="V167" s="209" t="n"/>
      <c r="W167" s="73">
        <f>T167-U167-V167</f>
        <v/>
      </c>
    </row>
    <row r="168" ht="15.75" customHeight="1" s="506">
      <c r="A168" s="55">
        <f>LISTADO!B168</f>
        <v/>
      </c>
      <c r="B168" s="228">
        <f>LISTADO!D168</f>
        <v/>
      </c>
      <c r="C168" s="53">
        <f>LISTADO!L168</f>
        <v/>
      </c>
      <c r="D168" s="192">
        <f>LISTADO!K168</f>
        <v/>
      </c>
      <c r="E168" s="63" t="n"/>
      <c r="F168" s="191" t="n">
        <v>45909</v>
      </c>
      <c r="G168" s="192" t="n">
        <v>4000000</v>
      </c>
      <c r="H168" s="191" t="n">
        <v>45939</v>
      </c>
      <c r="I168" s="166" t="inlineStr">
        <is>
          <t>EFECTIVO</t>
        </is>
      </c>
      <c r="J168" s="192">
        <f>D168-G168</f>
        <v/>
      </c>
      <c r="K168" s="139" t="n">
        <v>24</v>
      </c>
      <c r="L168" s="192">
        <f>J168/K168</f>
        <v/>
      </c>
      <c r="M168" s="166" t="inlineStr">
        <is>
          <t xml:space="preserve">09 DE CADA MES </t>
        </is>
      </c>
      <c r="N168" s="108" t="n">
        <v>32293031</v>
      </c>
      <c r="O168" s="77" t="inlineStr">
        <is>
          <t>AMANDA PATRICIA LEON MARTINEZ</t>
        </is>
      </c>
      <c r="P168" s="78" t="inlineStr">
        <is>
          <t>313 8305573</t>
        </is>
      </c>
      <c r="Q168" s="166" t="n"/>
      <c r="R168" s="166" t="inlineStr">
        <is>
          <t>CHIGORODO</t>
        </is>
      </c>
      <c r="S168" s="166" t="inlineStr">
        <is>
          <t>YULIAN CARDENAS</t>
        </is>
      </c>
      <c r="T168" s="209" t="n">
        <v>5000000</v>
      </c>
      <c r="U168" s="209" t="n">
        <v>3000000</v>
      </c>
      <c r="V168" s="209" t="n"/>
      <c r="W168" s="73">
        <f>T168-U168-V168</f>
        <v/>
      </c>
    </row>
    <row r="169" ht="15.75" customHeight="1" s="506">
      <c r="A169" s="55">
        <f>LISTADO!B169</f>
        <v/>
      </c>
      <c r="B169" s="228">
        <f>LISTADO!D169</f>
        <v/>
      </c>
      <c r="C169" s="53">
        <f>LISTADO!L169</f>
        <v/>
      </c>
      <c r="D169" s="192">
        <f>LISTADO!K169</f>
        <v/>
      </c>
      <c r="E169" s="63" t="n"/>
      <c r="F169" s="191" t="n"/>
      <c r="G169" s="192" t="n"/>
      <c r="H169" s="191" t="n"/>
      <c r="I169" s="166" t="n"/>
      <c r="J169" s="192">
        <f>D169-G169</f>
        <v/>
      </c>
      <c r="K169" s="139" t="n"/>
      <c r="L169" s="192">
        <f>J169/K169</f>
        <v/>
      </c>
      <c r="M169" s="166" t="n"/>
      <c r="N169" s="194" t="n"/>
      <c r="O169" s="166" t="n"/>
      <c r="P169" s="194" t="n"/>
      <c r="Q169" s="166" t="n"/>
      <c r="R169" s="166" t="n"/>
      <c r="S169" s="166" t="n"/>
      <c r="T169" s="235" t="n"/>
      <c r="U169" s="209" t="n"/>
      <c r="V169" s="209" t="n"/>
      <c r="W169" s="73">
        <f>T169-U169-V169</f>
        <v/>
      </c>
    </row>
    <row r="170" ht="15.75" customHeight="1" s="506">
      <c r="A170" s="55">
        <f>LISTADO!B170</f>
        <v/>
      </c>
      <c r="B170" s="228">
        <f>LISTADO!D170</f>
        <v/>
      </c>
      <c r="C170" s="53">
        <f>LISTADO!L170</f>
        <v/>
      </c>
      <c r="D170" s="192">
        <f>LISTADO!K170</f>
        <v/>
      </c>
      <c r="E170" s="63" t="n"/>
      <c r="F170" s="191" t="n">
        <v>45871</v>
      </c>
      <c r="G170" s="192" t="n">
        <v>4000000</v>
      </c>
      <c r="H170" s="191" t="n">
        <v>45902</v>
      </c>
      <c r="I170" s="166" t="inlineStr">
        <is>
          <t>EFECTIVO</t>
        </is>
      </c>
      <c r="J170" s="192">
        <f>D170-G170</f>
        <v/>
      </c>
      <c r="K170" s="139" t="n">
        <v>24</v>
      </c>
      <c r="L170" s="192">
        <f>J170/K170</f>
        <v/>
      </c>
      <c r="M170" s="166" t="inlineStr">
        <is>
          <t xml:space="preserve">02 DE CADA MES </t>
        </is>
      </c>
      <c r="N170" s="108" t="n">
        <v>80751815</v>
      </c>
      <c r="O170" s="77" t="inlineStr">
        <is>
          <t>DIEGO FERNANDO ÁLVAREZ ROJAS</t>
        </is>
      </c>
      <c r="P170" s="78" t="n">
        <v>3208592418</v>
      </c>
      <c r="Q170" s="166" t="n"/>
      <c r="R170" s="166" t="inlineStr">
        <is>
          <t>BOGOTA</t>
        </is>
      </c>
      <c r="S170" s="166" t="inlineStr">
        <is>
          <t>YULIAN PARDO</t>
        </is>
      </c>
      <c r="T170" s="209" t="n">
        <v>5000000</v>
      </c>
      <c r="U170" s="209" t="n">
        <v>3000000</v>
      </c>
      <c r="V170" s="209" t="n"/>
      <c r="W170" s="73">
        <f>T170-U170-V170</f>
        <v/>
      </c>
    </row>
    <row r="171" ht="15.75" customHeight="1" s="506">
      <c r="A171" s="55">
        <f>LISTADO!B171</f>
        <v/>
      </c>
      <c r="B171" s="228">
        <f>LISTADO!D171</f>
        <v/>
      </c>
      <c r="C171" s="53">
        <f>LISTADO!L171</f>
        <v/>
      </c>
      <c r="D171" s="192">
        <f>LISTADO!K171</f>
        <v/>
      </c>
      <c r="E171" s="63" t="n"/>
      <c r="F171" s="191" t="n">
        <v>46098</v>
      </c>
      <c r="G171" s="192" t="n">
        <v>4000000</v>
      </c>
      <c r="H171" s="191" t="n">
        <v>46129</v>
      </c>
      <c r="I171" s="166" t="inlineStr">
        <is>
          <t>EFECTIVO</t>
        </is>
      </c>
      <c r="J171" s="192">
        <f>D171-G171</f>
        <v/>
      </c>
      <c r="K171" s="139" t="n">
        <v>24</v>
      </c>
      <c r="L171" s="192">
        <f>J171/K171</f>
        <v/>
      </c>
      <c r="M171" s="166" t="inlineStr">
        <is>
          <t xml:space="preserve">17 DE CADA MES </t>
        </is>
      </c>
      <c r="N171" s="108" t="n">
        <v>1055314687</v>
      </c>
      <c r="O171" s="77" t="inlineStr">
        <is>
          <t>HAROLD STIVEN SANCHEZ GAVIRIA/LAURA CRISTINA RIOS</t>
        </is>
      </c>
      <c r="P171" s="78" t="inlineStr">
        <is>
          <t>302 3143046</t>
        </is>
      </c>
      <c r="Q171" s="166" t="n"/>
      <c r="R171" s="166" t="inlineStr">
        <is>
          <t>TIBASOSA</t>
        </is>
      </c>
      <c r="S171" s="166" t="inlineStr">
        <is>
          <t>CAMILA ZAMBRANO</t>
        </is>
      </c>
      <c r="T171" s="209" t="n">
        <v>5000000</v>
      </c>
      <c r="U171" s="209" t="n">
        <v>3000000</v>
      </c>
      <c r="V171" s="209" t="n"/>
      <c r="W171" s="73">
        <f>T171-U171-V171</f>
        <v/>
      </c>
    </row>
    <row r="172" ht="15.75" customHeight="1" s="506">
      <c r="A172" s="55">
        <f>LISTADO!B172</f>
        <v/>
      </c>
      <c r="B172" s="228">
        <f>LISTADO!D172</f>
        <v/>
      </c>
      <c r="C172" s="53">
        <f>LISTADO!L172</f>
        <v/>
      </c>
      <c r="D172" s="192">
        <f>LISTADO!K172</f>
        <v/>
      </c>
      <c r="E172" s="63" t="n"/>
      <c r="F172" s="191" t="n">
        <v>45882</v>
      </c>
      <c r="G172" s="192" t="n">
        <v>4000000</v>
      </c>
      <c r="H172" s="191" t="n">
        <v>45913</v>
      </c>
      <c r="I172" s="166" t="inlineStr">
        <is>
          <t>EFECTIVO</t>
        </is>
      </c>
      <c r="J172" s="192">
        <f>D172-G172</f>
        <v/>
      </c>
      <c r="K172" s="139" t="n">
        <v>24</v>
      </c>
      <c r="L172" s="192">
        <f>J172/K172</f>
        <v/>
      </c>
      <c r="M172" s="166" t="inlineStr">
        <is>
          <t xml:space="preserve">13 DE CADA MES </t>
        </is>
      </c>
      <c r="N172" s="108" t="n">
        <v>74300927</v>
      </c>
      <c r="O172" s="77" t="inlineStr">
        <is>
          <t>CARLOS ARTURO ALVAREZ</t>
        </is>
      </c>
      <c r="P172" s="87" t="inlineStr">
        <is>
          <t>322 9409910</t>
        </is>
      </c>
      <c r="Q172" s="166" t="n"/>
      <c r="R172" s="166" t="inlineStr">
        <is>
          <t xml:space="preserve">SANTA ROSA </t>
        </is>
      </c>
      <c r="S172" s="166" t="inlineStr">
        <is>
          <t>YULIAN CARDENAS</t>
        </is>
      </c>
      <c r="T172" s="209" t="n">
        <v>5000000</v>
      </c>
      <c r="U172" s="209" t="n">
        <v>3000000</v>
      </c>
      <c r="V172" s="209" t="n"/>
      <c r="W172" s="73">
        <f>T172-U172-V172</f>
        <v/>
      </c>
    </row>
    <row r="173" ht="15.75" customHeight="1" s="506">
      <c r="A173" s="55">
        <f>LISTADO!B173</f>
        <v/>
      </c>
      <c r="B173" s="228">
        <f>LISTADO!D173</f>
        <v/>
      </c>
      <c r="C173" s="53">
        <f>LISTADO!L173</f>
        <v/>
      </c>
      <c r="D173" s="192">
        <f>LISTADO!K173</f>
        <v/>
      </c>
      <c r="E173" s="63" t="n"/>
      <c r="F173" s="191" t="n">
        <v>45871</v>
      </c>
      <c r="G173" s="192" t="n">
        <v>4000000</v>
      </c>
      <c r="H173" s="191" t="n">
        <v>45902</v>
      </c>
      <c r="I173" s="166" t="inlineStr">
        <is>
          <t>EFECTIVO</t>
        </is>
      </c>
      <c r="J173" s="192">
        <f>D173-G173</f>
        <v/>
      </c>
      <c r="K173" s="139" t="n">
        <v>24</v>
      </c>
      <c r="L173" s="192">
        <f>J173/K173</f>
        <v/>
      </c>
      <c r="M173" s="166" t="inlineStr">
        <is>
          <t xml:space="preserve">02 DE CADA MES </t>
        </is>
      </c>
      <c r="N173" s="108" t="n">
        <v>1000627467</v>
      </c>
      <c r="O173" s="77" t="inlineStr">
        <is>
          <t>CARLOS SANTIAGO ÁLVAREZ CANTOR</t>
        </is>
      </c>
      <c r="P173" s="78" t="n">
        <v>3175844742</v>
      </c>
      <c r="Q173" s="166" t="n"/>
      <c r="R173" s="166" t="inlineStr">
        <is>
          <t>BOGOTA</t>
        </is>
      </c>
      <c r="S173" s="166" t="inlineStr">
        <is>
          <t>YULIAN CARDENAS</t>
        </is>
      </c>
      <c r="T173" s="209" t="n">
        <v>5000000</v>
      </c>
      <c r="U173" s="209" t="n">
        <v>3000000</v>
      </c>
      <c r="V173" s="209" t="n"/>
      <c r="W173" s="73">
        <f>T173-U173-V173</f>
        <v/>
      </c>
    </row>
    <row r="174" ht="15.75" customHeight="1" s="506">
      <c r="A174" s="55">
        <f>LISTADO!B174</f>
        <v/>
      </c>
      <c r="B174" s="194">
        <f>LISTADO!D174</f>
        <v/>
      </c>
      <c r="C174" s="53">
        <f>LISTADO!L174</f>
        <v/>
      </c>
      <c r="D174" s="192">
        <f>LISTADO!K174</f>
        <v/>
      </c>
      <c r="E174" s="63" t="n"/>
      <c r="F174" s="191" t="n">
        <v>45884</v>
      </c>
      <c r="G174" s="192" t="n">
        <v>4000000</v>
      </c>
      <c r="H174" s="191" t="n">
        <v>45915</v>
      </c>
      <c r="I174" s="166" t="inlineStr">
        <is>
          <t>EFECTIVO</t>
        </is>
      </c>
      <c r="J174" s="192">
        <f>D174-G174</f>
        <v/>
      </c>
      <c r="K174" s="139" t="n">
        <v>24</v>
      </c>
      <c r="L174" s="192">
        <f>J174/K174</f>
        <v/>
      </c>
      <c r="M174" s="166" t="inlineStr">
        <is>
          <t xml:space="preserve">15 DE CADA MES </t>
        </is>
      </c>
      <c r="N174" s="108" t="n">
        <v>1000627467</v>
      </c>
      <c r="O174" s="77" t="inlineStr">
        <is>
          <t>CARLOS SANTIAGO ÁLVAREZ CANTOR</t>
        </is>
      </c>
      <c r="P174" s="78" t="n">
        <v>3175844742</v>
      </c>
      <c r="Q174" s="166" t="n"/>
      <c r="R174" s="166" t="inlineStr">
        <is>
          <t>BOGOTA</t>
        </is>
      </c>
      <c r="S174" s="166" t="inlineStr">
        <is>
          <t>YULIAN CARDENAS</t>
        </is>
      </c>
      <c r="T174" s="209" t="n">
        <v>5000000</v>
      </c>
      <c r="U174" s="209" t="n">
        <v>3000000</v>
      </c>
      <c r="V174" s="209" t="n"/>
      <c r="W174" s="73">
        <f>T174-U174-V174</f>
        <v/>
      </c>
    </row>
    <row r="175" ht="15.75" customHeight="1" s="506">
      <c r="A175" s="55">
        <f>LISTADO!B175</f>
        <v/>
      </c>
      <c r="B175" s="194">
        <f>LISTADO!D175</f>
        <v/>
      </c>
      <c r="C175" s="53">
        <f>LISTADO!L175</f>
        <v/>
      </c>
      <c r="D175" s="192">
        <f>LISTADO!K175</f>
        <v/>
      </c>
      <c r="E175" s="63" t="n"/>
      <c r="F175" s="191" t="n">
        <v>45969</v>
      </c>
      <c r="G175" s="192" t="n">
        <v>4000000</v>
      </c>
      <c r="H175" s="191" t="n">
        <v>45999</v>
      </c>
      <c r="I175" s="166" t="inlineStr">
        <is>
          <t>EFECTIVO</t>
        </is>
      </c>
      <c r="J175" s="192">
        <f>D175-G175</f>
        <v/>
      </c>
      <c r="K175" s="139" t="n">
        <v>24</v>
      </c>
      <c r="L175" s="192">
        <f>J175/K175</f>
        <v/>
      </c>
      <c r="M175" s="166" t="inlineStr">
        <is>
          <t xml:space="preserve">08 DE CADA MES </t>
        </is>
      </c>
      <c r="N175" s="108" t="n">
        <v>80420993</v>
      </c>
      <c r="O175" s="77" t="inlineStr">
        <is>
          <t>GERMAN SANCHEZ PINEDA</t>
        </is>
      </c>
      <c r="P175" s="78" t="inlineStr">
        <is>
          <t>322 9020252</t>
        </is>
      </c>
      <c r="Q175" s="166" t="n"/>
      <c r="R175" s="166" t="inlineStr">
        <is>
          <t>BOGOTA</t>
        </is>
      </c>
      <c r="S175" s="166" t="inlineStr">
        <is>
          <t>CAMILA ZAMBRANO</t>
        </is>
      </c>
      <c r="T175" s="209" t="n">
        <v>5000000</v>
      </c>
      <c r="U175" s="209" t="n">
        <v>3000000</v>
      </c>
      <c r="V175" s="209" t="n"/>
      <c r="W175" s="73">
        <f>T175-#REF!-V175</f>
        <v/>
      </c>
    </row>
    <row r="176" ht="15.75" customHeight="1" s="506">
      <c r="A176" s="55">
        <f>LISTADO!B176</f>
        <v/>
      </c>
      <c r="B176" s="194">
        <f>LISTADO!D176</f>
        <v/>
      </c>
      <c r="C176" s="53">
        <f>LISTADO!L176</f>
        <v/>
      </c>
      <c r="D176" s="192">
        <f>LISTADO!K176</f>
        <v/>
      </c>
      <c r="E176" s="63" t="n"/>
      <c r="F176" s="191" t="n">
        <v>45881</v>
      </c>
      <c r="G176" s="192" t="n">
        <v>4000000</v>
      </c>
      <c r="H176" s="191" t="n">
        <v>45912</v>
      </c>
      <c r="I176" s="166" t="inlineStr">
        <is>
          <t>EFECTIVO</t>
        </is>
      </c>
      <c r="J176" s="192">
        <f>D176-G176</f>
        <v/>
      </c>
      <c r="K176" s="139" t="n">
        <v>24</v>
      </c>
      <c r="L176" s="192">
        <f>J176/K176</f>
        <v/>
      </c>
      <c r="M176" s="166" t="inlineStr">
        <is>
          <t xml:space="preserve">12 DE CADA MES </t>
        </is>
      </c>
      <c r="N176" s="78" t="n">
        <v>5238988</v>
      </c>
      <c r="O176" s="77" t="inlineStr">
        <is>
          <t>PABLO FLORES IZTETZI</t>
        </is>
      </c>
      <c r="P176" s="78" t="inlineStr">
        <is>
          <t>408 4202710</t>
        </is>
      </c>
      <c r="Q176" s="166" t="n"/>
      <c r="R176" s="166" t="inlineStr">
        <is>
          <t>BOGOTA</t>
        </is>
      </c>
      <c r="S176" s="166" t="inlineStr">
        <is>
          <t>DANIA</t>
        </is>
      </c>
      <c r="T176" s="209" t="n">
        <v>5000000</v>
      </c>
      <c r="U176" s="209" t="n">
        <v>3000000</v>
      </c>
      <c r="V176" s="209" t="n"/>
      <c r="W176" s="73">
        <f>T176-U175-V176</f>
        <v/>
      </c>
    </row>
    <row r="177" ht="15.75" customHeight="1" s="506">
      <c r="A177" s="55">
        <f>LISTADO!B177</f>
        <v/>
      </c>
      <c r="B177" s="194">
        <f>LISTADO!D177</f>
        <v/>
      </c>
      <c r="C177" s="53">
        <f>LISTADO!L177</f>
        <v/>
      </c>
      <c r="D177" s="192">
        <f>LISTADO!K177</f>
        <v/>
      </c>
      <c r="E177" s="63" t="n"/>
      <c r="F177" s="191" t="n">
        <v>46043</v>
      </c>
      <c r="G177" s="192" t="n">
        <v>4000000</v>
      </c>
      <c r="H177" s="191" t="n">
        <v>46074</v>
      </c>
      <c r="I177" s="166" t="inlineStr">
        <is>
          <t>EFECTIVO</t>
        </is>
      </c>
      <c r="J177" s="192">
        <f>D177-G177</f>
        <v/>
      </c>
      <c r="K177" s="139" t="n">
        <v>24</v>
      </c>
      <c r="L177" s="192">
        <f>J177/K177</f>
        <v/>
      </c>
      <c r="M177" s="166" t="inlineStr">
        <is>
          <t xml:space="preserve">21 DE CADA MES </t>
        </is>
      </c>
      <c r="N177" s="108" t="n">
        <v>1013097355</v>
      </c>
      <c r="O177" s="77" t="inlineStr">
        <is>
          <t>CARLOS SEBASTIÁN ESCOBAR ESCOBAR</t>
        </is>
      </c>
      <c r="P177" s="78" t="inlineStr">
        <is>
          <t>302 3677411</t>
        </is>
      </c>
      <c r="Q177" s="166" t="n"/>
      <c r="R177" s="166" t="inlineStr">
        <is>
          <t>BOGOTA</t>
        </is>
      </c>
      <c r="S177" s="166" t="inlineStr">
        <is>
          <t>DAVID FELIPE</t>
        </is>
      </c>
      <c r="T177" s="209" t="n">
        <v>5000000</v>
      </c>
      <c r="U177" s="209" t="n">
        <v>3000000</v>
      </c>
      <c r="V177" s="209" t="n"/>
      <c r="W177" s="73">
        <f>T177-U177-V177</f>
        <v/>
      </c>
    </row>
    <row r="178" ht="15.75" customHeight="1" s="506">
      <c r="A178" s="55">
        <f>LISTADO!B178</f>
        <v/>
      </c>
      <c r="B178" s="194">
        <f>LISTADO!D178</f>
        <v/>
      </c>
      <c r="C178" s="53">
        <f>LISTADO!L178</f>
        <v/>
      </c>
      <c r="D178" s="192">
        <f>LISTADO!K178</f>
        <v/>
      </c>
      <c r="E178" s="63" t="n"/>
      <c r="F178" s="191" t="n">
        <v>46028</v>
      </c>
      <c r="G178" s="192" t="n">
        <v>4000000</v>
      </c>
      <c r="H178" s="191" t="n">
        <v>46059</v>
      </c>
      <c r="I178" s="166" t="inlineStr">
        <is>
          <t>EFECTIVO</t>
        </is>
      </c>
      <c r="J178" s="192">
        <f>D178-G178</f>
        <v/>
      </c>
      <c r="K178" s="139" t="n">
        <v>24</v>
      </c>
      <c r="L178" s="192">
        <f>J178/K178</f>
        <v/>
      </c>
      <c r="M178" s="166" t="inlineStr">
        <is>
          <t xml:space="preserve">06 DE CADA MES </t>
        </is>
      </c>
      <c r="N178" s="108" t="n">
        <v>35485787</v>
      </c>
      <c r="O178" s="77" t="inlineStr">
        <is>
          <t>AURA YAMILE TOVAR GOMEZ</t>
        </is>
      </c>
      <c r="P178" s="78" t="inlineStr">
        <is>
          <t>321 4037004</t>
        </is>
      </c>
      <c r="Q178" s="166" t="n"/>
      <c r="R178" s="166" t="inlineStr">
        <is>
          <t xml:space="preserve">TOLIMA </t>
        </is>
      </c>
      <c r="S178" s="166" t="inlineStr">
        <is>
          <t>LUBIN DIAZ</t>
        </is>
      </c>
      <c r="T178" s="209" t="n">
        <v>5000000</v>
      </c>
      <c r="U178" s="209" t="n">
        <v>3000000</v>
      </c>
      <c r="V178" s="209" t="n"/>
      <c r="W178" s="73">
        <f>T178-U178-V178</f>
        <v/>
      </c>
    </row>
    <row r="179" ht="15.75" customHeight="1" s="506">
      <c r="A179" s="55">
        <f>LISTADO!B179</f>
        <v/>
      </c>
      <c r="B179" s="194">
        <f>LISTADO!D179</f>
        <v/>
      </c>
      <c r="C179" s="53">
        <f>LISTADO!L179</f>
        <v/>
      </c>
      <c r="D179" s="192">
        <f>LISTADO!K179</f>
        <v/>
      </c>
      <c r="E179" s="63" t="n"/>
      <c r="F179" s="191" t="n">
        <v>46028</v>
      </c>
      <c r="G179" s="192" t="n">
        <v>4000000</v>
      </c>
      <c r="H179" s="191" t="n">
        <v>46059</v>
      </c>
      <c r="I179" s="166" t="inlineStr">
        <is>
          <t>EFECTIVO</t>
        </is>
      </c>
      <c r="J179" s="192">
        <f>D179-G179</f>
        <v/>
      </c>
      <c r="K179" s="139" t="n">
        <v>1</v>
      </c>
      <c r="L179" s="192">
        <f>J179/K179</f>
        <v/>
      </c>
      <c r="M179" s="166" t="inlineStr">
        <is>
          <t xml:space="preserve">06 DE CADA MES </t>
        </is>
      </c>
      <c r="N179" s="108" t="n">
        <v>97470921</v>
      </c>
      <c r="O179" s="77" t="inlineStr">
        <is>
          <t>LUIS FELIPE OBANDO CHAMORRO</t>
        </is>
      </c>
      <c r="P179" s="78" t="inlineStr">
        <is>
          <t>313 262 0281</t>
        </is>
      </c>
      <c r="Q179" s="166" t="n"/>
      <c r="R179" s="166" t="inlineStr">
        <is>
          <t>SIBUNDOY</t>
        </is>
      </c>
      <c r="S179" s="166" t="inlineStr">
        <is>
          <t>LUBIN DIAZ</t>
        </is>
      </c>
      <c r="T179" s="209" t="n">
        <v>5000000</v>
      </c>
      <c r="U179" s="209" t="n">
        <v>3000000</v>
      </c>
      <c r="V179" s="209" t="n"/>
      <c r="W179" s="73">
        <f>T179-U179-V179</f>
        <v/>
      </c>
    </row>
    <row r="180" ht="15.75" customHeight="1" s="506">
      <c r="A180" s="55">
        <f>LISTADO!B180</f>
        <v/>
      </c>
      <c r="B180" s="194">
        <f>LISTADO!D180</f>
        <v/>
      </c>
      <c r="C180" s="53">
        <f>LISTADO!L180</f>
        <v/>
      </c>
      <c r="D180" s="192">
        <f>LISTADO!K180</f>
        <v/>
      </c>
      <c r="E180" s="63" t="n"/>
      <c r="F180" s="191" t="n">
        <v>46028</v>
      </c>
      <c r="G180" s="192" t="n">
        <v>4000000</v>
      </c>
      <c r="H180" s="191" t="n">
        <v>46059</v>
      </c>
      <c r="I180" s="166" t="inlineStr">
        <is>
          <t>EFECTIVO</t>
        </is>
      </c>
      <c r="J180" s="192">
        <f>D180-G180</f>
        <v/>
      </c>
      <c r="K180" s="139" t="n">
        <v>24</v>
      </c>
      <c r="L180" s="192">
        <f>J180/K180</f>
        <v/>
      </c>
      <c r="M180" s="166" t="inlineStr">
        <is>
          <t xml:space="preserve">06 DE CADA MES </t>
        </is>
      </c>
      <c r="N180" s="108" t="n">
        <v>97470921</v>
      </c>
      <c r="O180" s="77" t="inlineStr">
        <is>
          <t>LUIS FELIPE OBANDO CHAMORRO</t>
        </is>
      </c>
      <c r="P180" s="78" t="inlineStr">
        <is>
          <t>313 262 0281</t>
        </is>
      </c>
      <c r="Q180" s="166" t="n"/>
      <c r="R180" s="166" t="inlineStr">
        <is>
          <t>SIBUNDOY</t>
        </is>
      </c>
      <c r="S180" s="166" t="inlineStr">
        <is>
          <t>JHON JAIRO  RINCON</t>
        </is>
      </c>
      <c r="T180" s="209" t="n">
        <v>5000000</v>
      </c>
      <c r="U180" s="209" t="n">
        <v>3000000</v>
      </c>
      <c r="V180" s="209" t="n"/>
      <c r="W180" s="73">
        <f>T180-U180-V180</f>
        <v/>
      </c>
    </row>
    <row r="181" ht="15.75" customHeight="1" s="506">
      <c r="A181" s="55">
        <f>LISTADO!B181</f>
        <v/>
      </c>
      <c r="B181" s="194">
        <f>LISTADO!D181</f>
        <v/>
      </c>
      <c r="C181" s="53">
        <f>LISTADO!L181</f>
        <v/>
      </c>
      <c r="D181" s="192">
        <f>LISTADO!K181</f>
        <v/>
      </c>
      <c r="E181" s="63" t="n"/>
      <c r="F181" s="191" t="n">
        <v>45873</v>
      </c>
      <c r="G181" s="192" t="n">
        <v>4500000</v>
      </c>
      <c r="H181" s="191" t="n">
        <v>45904</v>
      </c>
      <c r="I181" s="166" t="inlineStr">
        <is>
          <t>EFECTIVO</t>
        </is>
      </c>
      <c r="J181" s="192">
        <f>D181-G181</f>
        <v/>
      </c>
      <c r="K181" s="139" t="n">
        <v>24</v>
      </c>
      <c r="L181" s="192">
        <f>J181/K181</f>
        <v/>
      </c>
      <c r="M181" s="166" t="inlineStr">
        <is>
          <t xml:space="preserve">04 DE CADA MES </t>
        </is>
      </c>
      <c r="N181" s="108" t="n">
        <v>1020718075</v>
      </c>
      <c r="O181" s="77" t="inlineStr">
        <is>
          <t>WILLIAN RICARDO BAUTISTA CASTELLANOS</t>
        </is>
      </c>
      <c r="P181" s="78" t="inlineStr">
        <is>
          <t>320 3359320</t>
        </is>
      </c>
      <c r="Q181" s="166" t="n"/>
      <c r="R181" s="166" t="inlineStr">
        <is>
          <t>BOGOTA</t>
        </is>
      </c>
      <c r="S181" s="166" t="inlineStr">
        <is>
          <t>JHON ALBERTO</t>
        </is>
      </c>
      <c r="T181" s="209" t="n">
        <v>5000000</v>
      </c>
      <c r="U181" s="209" t="n">
        <v>3000000</v>
      </c>
      <c r="V181" s="209" t="n"/>
      <c r="W181" s="73">
        <f>T181-U181-V181</f>
        <v/>
      </c>
    </row>
    <row r="182" ht="15.75" customHeight="1" s="506">
      <c r="A182" s="55">
        <f>LISTADO!B182</f>
        <v/>
      </c>
      <c r="B182" s="194">
        <f>LISTADO!D182</f>
        <v/>
      </c>
      <c r="C182" s="53">
        <f>LISTADO!L182</f>
        <v/>
      </c>
      <c r="D182" s="192">
        <f>LISTADO!K182</f>
        <v/>
      </c>
      <c r="E182" s="63" t="n"/>
      <c r="F182" s="191" t="n">
        <v>46057</v>
      </c>
      <c r="G182" s="192" t="n">
        <v>4000000</v>
      </c>
      <c r="H182" s="191" t="n">
        <v>46085</v>
      </c>
      <c r="I182" s="166" t="inlineStr">
        <is>
          <t>EFECTIVO</t>
        </is>
      </c>
      <c r="J182" s="192">
        <f>D182-G182</f>
        <v/>
      </c>
      <c r="K182" s="139" t="n">
        <v>24</v>
      </c>
      <c r="L182" s="192">
        <f>J182/K182</f>
        <v/>
      </c>
      <c r="M182" s="166" t="inlineStr">
        <is>
          <t xml:space="preserve">04 DE CADA MES </t>
        </is>
      </c>
      <c r="N182" s="108" t="n">
        <v>1123088498</v>
      </c>
      <c r="O182" s="77" t="inlineStr">
        <is>
          <t>STEVEN ANDRES BAUTISTA AVILA</t>
        </is>
      </c>
      <c r="P182" s="78" t="inlineStr">
        <is>
          <t>311 7297039</t>
        </is>
      </c>
      <c r="Q182" s="166" t="n"/>
      <c r="R182" s="166" t="inlineStr">
        <is>
          <t xml:space="preserve">GUAMAL </t>
        </is>
      </c>
      <c r="S182" s="166" t="inlineStr">
        <is>
          <t>JHON ALBERTO</t>
        </is>
      </c>
      <c r="T182" s="209" t="n">
        <v>5000000</v>
      </c>
      <c r="U182" s="209" t="n">
        <v>3000000</v>
      </c>
      <c r="V182" s="209" t="n"/>
      <c r="W182" s="73">
        <f>T182-U182-V182</f>
        <v/>
      </c>
    </row>
    <row r="183" ht="15.75" customHeight="1" s="506">
      <c r="A183" s="55">
        <f>LISTADO!B183</f>
        <v/>
      </c>
      <c r="B183" s="194">
        <f>LISTADO!D183</f>
        <v/>
      </c>
      <c r="C183" s="53">
        <f>LISTADO!L183</f>
        <v/>
      </c>
      <c r="D183" s="192">
        <f>LISTADO!K183</f>
        <v/>
      </c>
      <c r="E183" s="63" t="n"/>
      <c r="F183" s="191" t="n">
        <v>46045</v>
      </c>
      <c r="G183" s="192" t="n">
        <v>4000000</v>
      </c>
      <c r="H183" s="191" t="n">
        <v>46076</v>
      </c>
      <c r="I183" s="166" t="inlineStr">
        <is>
          <t>EFECTIVO</t>
        </is>
      </c>
      <c r="J183" s="192">
        <f>D183-G183</f>
        <v/>
      </c>
      <c r="K183" s="139" t="n">
        <v>24</v>
      </c>
      <c r="L183" s="192">
        <f>J183/K183</f>
        <v/>
      </c>
      <c r="M183" s="166" t="inlineStr">
        <is>
          <t xml:space="preserve">23 DE CADA MES </t>
        </is>
      </c>
      <c r="N183" s="108" t="n">
        <v>52748357</v>
      </c>
      <c r="O183" s="77" t="inlineStr">
        <is>
          <t>CLAUDELBY DIAZ VELANDIA</t>
        </is>
      </c>
      <c r="P183" s="78" t="inlineStr">
        <is>
          <t>311 8330760</t>
        </is>
      </c>
      <c r="Q183" s="166" t="n"/>
      <c r="R183" s="166" t="inlineStr">
        <is>
          <t>BOGOTA</t>
        </is>
      </c>
      <c r="S183" s="166" t="inlineStr">
        <is>
          <t>INGRID</t>
        </is>
      </c>
      <c r="T183" s="209" t="n">
        <v>5000000</v>
      </c>
      <c r="U183" s="209" t="n">
        <v>3000000</v>
      </c>
      <c r="V183" s="209" t="n"/>
      <c r="W183" s="73">
        <f>T183-U183-V183</f>
        <v/>
      </c>
    </row>
    <row r="184" ht="15.75" customHeight="1" s="506">
      <c r="A184" s="55">
        <f>LISTADO!B184</f>
        <v/>
      </c>
      <c r="B184" s="194">
        <f>LISTADO!D184</f>
        <v/>
      </c>
      <c r="C184" s="53">
        <f>LISTADO!L184</f>
        <v/>
      </c>
      <c r="D184" s="192">
        <f>LISTADO!K184</f>
        <v/>
      </c>
      <c r="E184" s="63" t="n"/>
      <c r="F184" s="191" t="n">
        <v>46045</v>
      </c>
      <c r="G184" s="192" t="n">
        <v>4000000</v>
      </c>
      <c r="H184" s="191" t="n">
        <v>46076</v>
      </c>
      <c r="I184" s="166" t="inlineStr">
        <is>
          <t>EFECTIVO</t>
        </is>
      </c>
      <c r="J184" s="192">
        <f>D184-G184</f>
        <v/>
      </c>
      <c r="K184" s="139" t="n">
        <v>24</v>
      </c>
      <c r="L184" s="192">
        <f>J184/K184</f>
        <v/>
      </c>
      <c r="M184" s="166" t="inlineStr">
        <is>
          <t xml:space="preserve">23 DE CADA MES </t>
        </is>
      </c>
      <c r="N184" s="108" t="n">
        <v>80115506</v>
      </c>
      <c r="O184" s="77" t="inlineStr">
        <is>
          <t>RODULFO URIBE VARGAS ARISMENDI</t>
        </is>
      </c>
      <c r="P184" s="78" t="inlineStr">
        <is>
          <t>320 8557457</t>
        </is>
      </c>
      <c r="Q184" s="166" t="n"/>
      <c r="R184" s="166" t="inlineStr">
        <is>
          <t>BOGOTA</t>
        </is>
      </c>
      <c r="S184" s="166" t="inlineStr">
        <is>
          <t>INGRID</t>
        </is>
      </c>
      <c r="T184" s="209" t="n">
        <v>5000000</v>
      </c>
      <c r="U184" s="209" t="n">
        <v>3000000</v>
      </c>
      <c r="V184" s="209" t="n"/>
      <c r="W184" s="73">
        <f>T184-U184-V184</f>
        <v/>
      </c>
    </row>
    <row r="185" ht="15.75" customHeight="1" s="506">
      <c r="A185" s="55">
        <f>LISTADO!B185</f>
        <v/>
      </c>
      <c r="B185" s="194">
        <f>LISTADO!D185</f>
        <v/>
      </c>
      <c r="C185" s="53">
        <f>LISTADO!L185</f>
        <v/>
      </c>
      <c r="D185" s="192">
        <f>LISTADO!K185</f>
        <v/>
      </c>
      <c r="E185" s="63" t="n"/>
      <c r="F185" s="191" t="n">
        <v>46287</v>
      </c>
      <c r="G185" s="192" t="n">
        <v>4000000</v>
      </c>
      <c r="H185" s="191" t="n">
        <v>46286</v>
      </c>
      <c r="I185" s="166" t="inlineStr">
        <is>
          <t>TRANSFERENCIA</t>
        </is>
      </c>
      <c r="J185" s="192" t="n">
        <v>26000000</v>
      </c>
      <c r="K185" s="139" t="n">
        <v>24</v>
      </c>
      <c r="L185" s="192" t="n">
        <v>1083300</v>
      </c>
      <c r="M185" s="166" t="inlineStr">
        <is>
          <t>5 DE CADA MES</t>
        </is>
      </c>
      <c r="N185" s="139" t="n">
        <v>1192786196</v>
      </c>
      <c r="O185" s="233" t="inlineStr">
        <is>
          <t>MAIKOL JULIAN ARDILA OSMA</t>
        </is>
      </c>
      <c r="P185" s="234" t="inlineStr">
        <is>
          <t>310 8501968</t>
        </is>
      </c>
      <c r="Q185" s="166" t="n"/>
      <c r="R185" s="166" t="inlineStr">
        <is>
          <t>BOGOTA</t>
        </is>
      </c>
      <c r="S185" s="166" t="inlineStr">
        <is>
          <t>DAVID FELIPE</t>
        </is>
      </c>
      <c r="T185" s="235" t="n">
        <v>5000000</v>
      </c>
      <c r="U185" s="209" t="n">
        <v>3000000</v>
      </c>
      <c r="V185" s="209" t="n"/>
      <c r="W185" s="73">
        <f>T185-U185-V185</f>
        <v/>
      </c>
    </row>
    <row r="186" ht="15.75" customHeight="1" s="506">
      <c r="A186" s="55">
        <f>LISTADO!B186</f>
        <v/>
      </c>
      <c r="B186" s="194">
        <f>LISTADO!D186</f>
        <v/>
      </c>
      <c r="C186" s="53">
        <f>LISTADO!L186</f>
        <v/>
      </c>
      <c r="D186" s="192">
        <f>LISTADO!K186</f>
        <v/>
      </c>
      <c r="E186" s="63" t="n"/>
      <c r="F186" s="191" t="n">
        <v>46224</v>
      </c>
      <c r="G186" s="192" t="n">
        <v>4500000</v>
      </c>
      <c r="H186" s="191" t="n">
        <v>46224</v>
      </c>
      <c r="I186" s="166" t="inlineStr">
        <is>
          <t>TRANSFERENCIA</t>
        </is>
      </c>
      <c r="J186" s="192">
        <f>D186-G186</f>
        <v/>
      </c>
      <c r="K186" s="139" t="n">
        <v>24</v>
      </c>
      <c r="L186" s="192" t="n">
        <v>1062500</v>
      </c>
      <c r="M186" s="166" t="inlineStr">
        <is>
          <t>21 DE CADA MES</t>
        </is>
      </c>
      <c r="N186" s="206" t="n">
        <v>1123086512</v>
      </c>
      <c r="O186" s="207" t="inlineStr">
        <is>
          <t>VILMAR ALEXANDER ALDANA SUAREZ</t>
        </is>
      </c>
      <c r="P186" s="207" t="inlineStr">
        <is>
          <t>310 6889541</t>
        </is>
      </c>
      <c r="Q186" s="166" t="n"/>
      <c r="R186" s="166" t="inlineStr">
        <is>
          <t>GUAMAL</t>
        </is>
      </c>
      <c r="S186" s="166" t="inlineStr">
        <is>
          <t>YURANY PEREZ</t>
        </is>
      </c>
      <c r="T186" s="89" t="n">
        <v>5000000</v>
      </c>
      <c r="U186" s="209" t="n">
        <v>3000000</v>
      </c>
      <c r="V186" s="209" t="n"/>
      <c r="W186" s="73">
        <f>T186-U186-V186</f>
        <v/>
      </c>
    </row>
    <row r="187" ht="15.75" customHeight="1" s="506">
      <c r="A187" s="55">
        <f>LISTADO!B187</f>
        <v/>
      </c>
      <c r="B187" s="194">
        <f>LISTADO!D187</f>
        <v/>
      </c>
      <c r="C187" s="53">
        <f>LISTADO!L187</f>
        <v/>
      </c>
      <c r="D187" s="192">
        <f>LISTADO!K187</f>
        <v/>
      </c>
      <c r="E187" s="63" t="n"/>
      <c r="F187" s="191" t="n">
        <v>46047</v>
      </c>
      <c r="G187" s="192" t="n">
        <v>25000000</v>
      </c>
      <c r="H187" s="191" t="n">
        <v>46047</v>
      </c>
      <c r="I187" s="166" t="inlineStr">
        <is>
          <t>EFECTIVO</t>
        </is>
      </c>
      <c r="J187" s="192">
        <f>D187-G187</f>
        <v/>
      </c>
      <c r="K187" s="139" t="n">
        <v>1</v>
      </c>
      <c r="L187" s="192" t="n">
        <v>0</v>
      </c>
      <c r="M187" s="166" t="n"/>
      <c r="N187" s="81" t="n">
        <v>1023887740</v>
      </c>
      <c r="O187" s="77" t="inlineStr">
        <is>
          <t>JENNY PAOLA CRIALES GONGORA</t>
        </is>
      </c>
      <c r="P187" s="78" t="inlineStr">
        <is>
          <t>322 7207989</t>
        </is>
      </c>
      <c r="Q187" s="166" t="n"/>
      <c r="R187" s="166" t="inlineStr">
        <is>
          <t>BOGOTA</t>
        </is>
      </c>
      <c r="S187" s="166" t="inlineStr">
        <is>
          <t>JULIAN AGUILERA</t>
        </is>
      </c>
      <c r="T187" s="209" t="n">
        <v>5000000</v>
      </c>
      <c r="U187" s="209" t="n">
        <v>5000000</v>
      </c>
      <c r="V187" s="209" t="n"/>
      <c r="W187" s="73">
        <f>T187-U187-V187</f>
        <v/>
      </c>
    </row>
    <row r="188" ht="15.75" customHeight="1" s="506">
      <c r="A188" s="55">
        <f>LISTADO!B188</f>
        <v/>
      </c>
      <c r="B188" s="194">
        <f>LISTADO!D188</f>
        <v/>
      </c>
      <c r="C188" s="53">
        <f>LISTADO!L188</f>
        <v/>
      </c>
      <c r="D188" s="192">
        <f>LISTADO!K188</f>
        <v/>
      </c>
      <c r="E188" s="63" t="n"/>
      <c r="F188" s="191" t="n">
        <v>46048</v>
      </c>
      <c r="G188" s="192" t="n">
        <v>25000000</v>
      </c>
      <c r="H188" s="191" t="n">
        <v>46048</v>
      </c>
      <c r="I188" s="166" t="inlineStr">
        <is>
          <t>TRANSFERENCIA</t>
        </is>
      </c>
      <c r="J188" s="192">
        <f>D188-G188</f>
        <v/>
      </c>
      <c r="K188" s="139" t="n">
        <v>1</v>
      </c>
      <c r="L188" s="192">
        <f>J188/K188</f>
        <v/>
      </c>
      <c r="M188" s="166" t="n"/>
      <c r="N188" s="81" t="n">
        <v>1023887740</v>
      </c>
      <c r="O188" s="77" t="inlineStr">
        <is>
          <t>JENNY PAOLA CRIALES GONGORA</t>
        </is>
      </c>
      <c r="P188" s="78" t="inlineStr">
        <is>
          <t>323 7207989</t>
        </is>
      </c>
      <c r="Q188" s="166" t="n"/>
      <c r="R188" s="166" t="inlineStr">
        <is>
          <t>BOGOTA</t>
        </is>
      </c>
      <c r="S188" s="166" t="inlineStr">
        <is>
          <t>JULIAN AGUILERA</t>
        </is>
      </c>
      <c r="T188" s="235" t="n">
        <v>5000000</v>
      </c>
      <c r="U188" s="209" t="n">
        <v>5000000</v>
      </c>
      <c r="V188" s="209" t="n"/>
      <c r="W188" s="73">
        <f>T188-U188-V188</f>
        <v/>
      </c>
    </row>
    <row r="189" ht="15.75" customHeight="1" s="506">
      <c r="A189" s="55">
        <f>LISTADO!B189</f>
        <v/>
      </c>
      <c r="B189" s="194">
        <f>LISTADO!D189</f>
        <v/>
      </c>
      <c r="C189" s="53">
        <f>LISTADO!L189</f>
        <v/>
      </c>
      <c r="D189" s="192">
        <f>LISTADO!K189</f>
        <v/>
      </c>
      <c r="E189" s="63" t="n"/>
      <c r="F189" s="191" t="n"/>
      <c r="G189" s="192" t="n"/>
      <c r="H189" s="191" t="n"/>
      <c r="I189" s="166" t="n"/>
      <c r="J189" s="192">
        <f>D189-G189</f>
        <v/>
      </c>
      <c r="K189" s="139" t="n"/>
      <c r="L189" s="192">
        <f>J189/K189</f>
        <v/>
      </c>
      <c r="M189" s="166" t="n"/>
      <c r="N189" s="81" t="n"/>
      <c r="O189" s="244" t="n"/>
      <c r="P189" s="194" t="n"/>
      <c r="Q189" s="166" t="n"/>
      <c r="R189" s="166" t="n"/>
      <c r="S189" s="166" t="n"/>
      <c r="T189" s="235" t="n"/>
      <c r="U189" s="209" t="n"/>
      <c r="V189" s="209" t="n"/>
      <c r="W189" s="73">
        <f>T189-U189-V189</f>
        <v/>
      </c>
    </row>
    <row r="190" ht="15.75" customHeight="1" s="506">
      <c r="A190" s="55">
        <f>LISTADO!B190</f>
        <v/>
      </c>
      <c r="B190" s="194">
        <f>LISTADO!D190</f>
        <v/>
      </c>
      <c r="C190" s="53">
        <f>LISTADO!L190</f>
        <v/>
      </c>
      <c r="D190" s="192">
        <f>LISTADO!K190</f>
        <v/>
      </c>
      <c r="E190" s="63" t="n"/>
      <c r="F190" s="191" t="n">
        <v>46057</v>
      </c>
      <c r="G190" s="192" t="n">
        <v>4000000</v>
      </c>
      <c r="H190" s="191" t="n">
        <v>46085</v>
      </c>
      <c r="I190" s="166" t="inlineStr">
        <is>
          <t>EFECTIVO</t>
        </is>
      </c>
      <c r="J190" s="192">
        <f>D190-G190</f>
        <v/>
      </c>
      <c r="K190" s="139" t="n">
        <v>30</v>
      </c>
      <c r="L190" s="192">
        <f>J190/K190</f>
        <v/>
      </c>
      <c r="M190" s="166" t="inlineStr">
        <is>
          <t xml:space="preserve">04 DE CADA MES </t>
        </is>
      </c>
      <c r="N190" s="108" t="n">
        <v>52468915</v>
      </c>
      <c r="O190" s="77" t="inlineStr">
        <is>
          <t>JENNY ASTRID AVILA FORERO</t>
        </is>
      </c>
      <c r="P190" s="78" t="inlineStr">
        <is>
          <t>321 3353882</t>
        </is>
      </c>
      <c r="Q190" s="166" t="n"/>
      <c r="R190" s="166" t="inlineStr">
        <is>
          <t xml:space="preserve">BOGOTA </t>
        </is>
      </c>
      <c r="S190" s="166" t="n"/>
      <c r="T190" s="176" t="n"/>
      <c r="U190" s="209" t="n"/>
      <c r="V190" s="209" t="n"/>
      <c r="W190" s="73">
        <f>T190-U190-V190</f>
        <v/>
      </c>
    </row>
    <row r="191" ht="15.75" customHeight="1" s="506">
      <c r="A191" s="55">
        <f>LISTADO!B191</f>
        <v/>
      </c>
      <c r="B191" s="194">
        <f>LISTADO!D191</f>
        <v/>
      </c>
      <c r="C191" s="53">
        <f>LISTADO!L191</f>
        <v/>
      </c>
      <c r="D191" s="192">
        <f>LISTADO!K191</f>
        <v/>
      </c>
      <c r="E191" s="63" t="n"/>
      <c r="F191" s="191" t="n">
        <v>45947</v>
      </c>
      <c r="G191" s="192" t="n">
        <v>8000000</v>
      </c>
      <c r="H191" s="191" t="n">
        <v>45978</v>
      </c>
      <c r="I191" s="166" t="inlineStr">
        <is>
          <t>EFECTIVO</t>
        </is>
      </c>
      <c r="J191" s="192">
        <f>D191-G191</f>
        <v/>
      </c>
      <c r="K191" s="139" t="n">
        <v>24</v>
      </c>
      <c r="L191" s="192">
        <f>J191/K191</f>
        <v/>
      </c>
      <c r="M191" s="166" t="inlineStr">
        <is>
          <t xml:space="preserve">17 DE CADA MES </t>
        </is>
      </c>
      <c r="N191" s="81" t="n">
        <v>1023887740</v>
      </c>
      <c r="O191" s="77" t="inlineStr">
        <is>
          <t>JENNY PAOLA CRIALES GONGORA</t>
        </is>
      </c>
      <c r="P191" s="78" t="inlineStr">
        <is>
          <t>322 7207989</t>
        </is>
      </c>
      <c r="Q191" s="166" t="n"/>
      <c r="R191" s="166" t="inlineStr">
        <is>
          <t xml:space="preserve">BOGOTA </t>
        </is>
      </c>
      <c r="S191" s="166" t="inlineStr">
        <is>
          <t>JULIAN AGUILERA</t>
        </is>
      </c>
      <c r="T191" s="209" t="n">
        <v>10000000</v>
      </c>
      <c r="U191" s="209" t="n">
        <v>6000000</v>
      </c>
      <c r="V191" s="209" t="n"/>
      <c r="W191" s="73">
        <f>T191-U191-V191</f>
        <v/>
      </c>
    </row>
    <row r="192" ht="15.75" customHeight="1" s="506">
      <c r="A192" s="55">
        <f>LISTADO!B192</f>
        <v/>
      </c>
      <c r="B192" s="194">
        <f>LISTADO!D192</f>
        <v/>
      </c>
      <c r="C192" s="53">
        <f>LISTADO!L192</f>
        <v/>
      </c>
      <c r="D192" s="192">
        <f>LISTADO!K192</f>
        <v/>
      </c>
      <c r="E192" s="63" t="n"/>
      <c r="F192" s="191" t="n">
        <v>45888</v>
      </c>
      <c r="G192" s="192" t="n">
        <v>4000000</v>
      </c>
      <c r="H192" s="191" t="n">
        <v>45919</v>
      </c>
      <c r="I192" s="166" t="inlineStr">
        <is>
          <t>EFECTIVO</t>
        </is>
      </c>
      <c r="J192" s="192">
        <f>D192-G192</f>
        <v/>
      </c>
      <c r="K192" s="139" t="n">
        <v>24</v>
      </c>
      <c r="L192" s="192">
        <f>J192/K192</f>
        <v/>
      </c>
      <c r="M192" s="166" t="inlineStr">
        <is>
          <t xml:space="preserve">19 DE CADA MES </t>
        </is>
      </c>
      <c r="N192" s="108" t="n">
        <v>1123123456</v>
      </c>
      <c r="O192" s="77" t="inlineStr">
        <is>
          <t>LUZ ELVIRA HERRERA SAENZ</t>
        </is>
      </c>
      <c r="P192" s="78" t="inlineStr">
        <is>
          <t>314 5520807</t>
        </is>
      </c>
      <c r="Q192" s="166" t="n"/>
      <c r="R192" s="166" t="inlineStr">
        <is>
          <t xml:space="preserve">BOGOTA </t>
        </is>
      </c>
      <c r="S192" s="166" t="inlineStr">
        <is>
          <t>LAURA CAMACHO</t>
        </is>
      </c>
      <c r="T192" s="209" t="n">
        <v>5000000</v>
      </c>
      <c r="U192" s="209" t="n">
        <v>3000000</v>
      </c>
      <c r="V192" s="209" t="n"/>
      <c r="W192" s="73">
        <f>T192-U192-V192</f>
        <v/>
      </c>
    </row>
    <row r="193" ht="15.75" customHeight="1" s="506">
      <c r="A193" s="55">
        <f>LISTADO!B193</f>
        <v/>
      </c>
      <c r="B193" s="194">
        <f>LISTADO!D193</f>
        <v/>
      </c>
      <c r="C193" s="53">
        <f>LISTADO!L193</f>
        <v/>
      </c>
      <c r="D193" s="192">
        <f>LISTADO!K193</f>
        <v/>
      </c>
      <c r="E193" s="63" t="n"/>
      <c r="F193" s="191" t="n">
        <v>45820</v>
      </c>
      <c r="G193" s="192" t="n">
        <v>4000000</v>
      </c>
      <c r="H193" s="191" t="n">
        <v>45850</v>
      </c>
      <c r="I193" s="166" t="inlineStr">
        <is>
          <t>EFECTIVO</t>
        </is>
      </c>
      <c r="J193" s="192">
        <f>D193-G193</f>
        <v/>
      </c>
      <c r="K193" s="139" t="n">
        <v>24</v>
      </c>
      <c r="L193" s="192">
        <f>J193/K193</f>
        <v/>
      </c>
      <c r="M193" s="166" t="inlineStr">
        <is>
          <t xml:space="preserve">12 DE CADA MES </t>
        </is>
      </c>
      <c r="N193" s="108" t="n">
        <v>39629726</v>
      </c>
      <c r="O193" s="77" t="inlineStr">
        <is>
          <t>MARITZA VIVAS GARZON</t>
        </is>
      </c>
      <c r="P193" s="78" t="n">
        <v>7049779780</v>
      </c>
      <c r="Q193" s="166" t="n"/>
      <c r="R193" s="166" t="inlineStr">
        <is>
          <t xml:space="preserve">FUSAGASUGA </t>
        </is>
      </c>
      <c r="S193" s="166" t="inlineStr">
        <is>
          <t>JULIAN CARDENAS</t>
        </is>
      </c>
      <c r="T193" s="209" t="n">
        <v>5000000</v>
      </c>
      <c r="U193" s="209" t="n">
        <v>3000000</v>
      </c>
      <c r="V193" s="209" t="n"/>
      <c r="W193" s="73">
        <f>T193-U193-V193</f>
        <v/>
      </c>
    </row>
    <row r="194" ht="15.75" customHeight="1" s="506">
      <c r="A194" s="55">
        <f>LISTADO!B194</f>
        <v/>
      </c>
      <c r="B194" s="194">
        <f>LISTADO!D194</f>
        <v/>
      </c>
      <c r="C194" s="53">
        <f>LISTADO!L194</f>
        <v/>
      </c>
      <c r="D194" s="192">
        <f>LISTADO!K194</f>
        <v/>
      </c>
      <c r="E194" s="63" t="n"/>
      <c r="F194" s="191" t="n"/>
      <c r="G194" s="192" t="n"/>
      <c r="H194" s="191" t="n"/>
      <c r="I194" s="166" t="n"/>
      <c r="J194" s="192">
        <f>D194-G194</f>
        <v/>
      </c>
      <c r="K194" s="139" t="n"/>
      <c r="L194" s="192" t="n">
        <v>0</v>
      </c>
      <c r="M194" s="166" t="n"/>
      <c r="N194" s="194" t="n"/>
      <c r="O194" s="166" t="n"/>
      <c r="P194" s="194" t="n"/>
      <c r="Q194" s="166" t="n"/>
      <c r="R194" s="166" t="n"/>
      <c r="S194" s="166" t="n"/>
      <c r="T194" s="235" t="n"/>
      <c r="U194" s="209" t="n"/>
      <c r="V194" s="209" t="n"/>
      <c r="W194" s="73">
        <f>T194-U194-V194</f>
        <v/>
      </c>
    </row>
    <row r="195" ht="15.75" customHeight="1" s="506">
      <c r="A195" s="55">
        <f>LISTADO!B195</f>
        <v/>
      </c>
      <c r="B195" s="194">
        <f>LISTADO!D195</f>
        <v/>
      </c>
      <c r="C195" s="53">
        <f>LISTADO!L195</f>
        <v/>
      </c>
      <c r="D195" s="192">
        <f>LISTADO!K195</f>
        <v/>
      </c>
      <c r="E195" s="63" t="n"/>
      <c r="F195" s="191" t="n">
        <v>46080</v>
      </c>
      <c r="G195" s="192" t="n">
        <v>4000000</v>
      </c>
      <c r="H195" s="191" t="n">
        <v>46108</v>
      </c>
      <c r="I195" s="166" t="inlineStr">
        <is>
          <t>EFECTIVO</t>
        </is>
      </c>
      <c r="J195" s="192">
        <f>D195-G195</f>
        <v/>
      </c>
      <c r="K195" s="139" t="n">
        <v>24</v>
      </c>
      <c r="L195" s="192">
        <f>J195/K195</f>
        <v/>
      </c>
      <c r="M195" s="166" t="inlineStr">
        <is>
          <t xml:space="preserve">27 DE CADA MES </t>
        </is>
      </c>
      <c r="N195" s="108" t="n">
        <v>1024491345</v>
      </c>
      <c r="O195" s="224" t="inlineStr">
        <is>
          <t>DIEGO FERNANDO CUBILLOS GOMEZ</t>
        </is>
      </c>
      <c r="P195" s="78" t="inlineStr">
        <is>
          <t>313 4965683</t>
        </is>
      </c>
      <c r="Q195" s="166" t="n"/>
      <c r="R195" s="166" t="inlineStr">
        <is>
          <t xml:space="preserve">BOGOTA </t>
        </is>
      </c>
      <c r="S195" s="166" t="inlineStr">
        <is>
          <t>EIDER PARDO</t>
        </is>
      </c>
      <c r="T195" s="209" t="n">
        <v>5000000</v>
      </c>
      <c r="U195" s="209" t="n">
        <v>3000000</v>
      </c>
      <c r="V195" s="209" t="n"/>
      <c r="W195" s="73">
        <f>T195-U195-V195</f>
        <v/>
      </c>
    </row>
    <row r="196" ht="15.75" customHeight="1" s="506">
      <c r="A196" s="55">
        <f>LISTADO!B196</f>
        <v/>
      </c>
      <c r="B196" s="194">
        <f>LISTADO!D196</f>
        <v/>
      </c>
      <c r="C196" s="53">
        <f>LISTADO!L196</f>
        <v/>
      </c>
      <c r="D196" s="192">
        <f>LISTADO!K196</f>
        <v/>
      </c>
      <c r="E196" s="63" t="n"/>
      <c r="F196" s="191" t="n">
        <v>45927</v>
      </c>
      <c r="G196" s="192" t="n">
        <v>4000000</v>
      </c>
      <c r="H196" s="191" t="n">
        <v>45957</v>
      </c>
      <c r="I196" s="166" t="inlineStr">
        <is>
          <t>EFECTIVO</t>
        </is>
      </c>
      <c r="J196" s="192">
        <f>D196-G196</f>
        <v/>
      </c>
      <c r="K196" s="139" t="n">
        <v>24</v>
      </c>
      <c r="L196" s="192">
        <f>J196/K196</f>
        <v/>
      </c>
      <c r="M196" s="166" t="inlineStr">
        <is>
          <t xml:space="preserve">27 DE CADA MES </t>
        </is>
      </c>
      <c r="N196" s="108" t="n">
        <v>1023884020</v>
      </c>
      <c r="O196" s="224" t="inlineStr">
        <is>
          <t>NURY JULIETH RODRIGUEZ CASTILLO</t>
        </is>
      </c>
      <c r="P196" s="78" t="inlineStr">
        <is>
          <t>313 4965683</t>
        </is>
      </c>
      <c r="Q196" s="166" t="n"/>
      <c r="R196" s="166" t="inlineStr">
        <is>
          <t xml:space="preserve">BOGOTA </t>
        </is>
      </c>
      <c r="S196" s="166" t="inlineStr">
        <is>
          <t>EIDER PARDO</t>
        </is>
      </c>
      <c r="T196" s="209" t="n">
        <v>5000000</v>
      </c>
      <c r="U196" s="209" t="n">
        <v>3000000</v>
      </c>
      <c r="V196" s="209" t="n"/>
      <c r="W196" s="73">
        <f>T196-U196-V196</f>
        <v/>
      </c>
    </row>
    <row r="197" ht="15.75" customHeight="1" s="506">
      <c r="A197" s="55">
        <f>LISTADO!B197</f>
        <v/>
      </c>
      <c r="B197" s="194" t="inlineStr">
        <is>
          <t xml:space="preserve">LC1 - 21 - 5 </t>
        </is>
      </c>
      <c r="C197" s="53">
        <f>LISTADO!L197</f>
        <v/>
      </c>
      <c r="D197" s="192" t="n">
        <v>30000000</v>
      </c>
      <c r="E197" s="63" t="n"/>
      <c r="F197" s="191" t="n">
        <v>45927</v>
      </c>
      <c r="G197" s="192" t="n">
        <v>4000000</v>
      </c>
      <c r="H197" s="191" t="n">
        <v>45957</v>
      </c>
      <c r="I197" s="166" t="inlineStr">
        <is>
          <t>EFECTIVO</t>
        </is>
      </c>
      <c r="J197" s="192">
        <f>D197-G197</f>
        <v/>
      </c>
      <c r="K197" s="139" t="n">
        <v>24</v>
      </c>
      <c r="L197" s="192">
        <f>J197/K197</f>
        <v/>
      </c>
      <c r="M197" s="166" t="inlineStr">
        <is>
          <t xml:space="preserve">27 DE CADA MES </t>
        </is>
      </c>
      <c r="N197" s="239" t="n">
        <v>1024491345</v>
      </c>
      <c r="O197" s="199" t="inlineStr">
        <is>
          <t>DIEGO FERNANDO CUBILLOS GOMEZ</t>
        </is>
      </c>
      <c r="P197" s="240" t="inlineStr">
        <is>
          <t>313 4965683</t>
        </is>
      </c>
      <c r="Q197" s="166" t="n"/>
      <c r="R197" s="166" t="inlineStr">
        <is>
          <t xml:space="preserve">BOGOTA </t>
        </is>
      </c>
      <c r="S197" s="166" t="inlineStr">
        <is>
          <t>EIDER PARDO</t>
        </is>
      </c>
      <c r="T197" s="209" t="n">
        <v>5000000</v>
      </c>
      <c r="U197" s="209" t="n">
        <v>3000000</v>
      </c>
      <c r="V197" s="209" t="n"/>
      <c r="W197" s="73" t="n"/>
    </row>
    <row r="198" ht="15.75" customHeight="1" s="506">
      <c r="A198" s="55">
        <f>LISTADO!B198</f>
        <v/>
      </c>
      <c r="B198" s="194" t="inlineStr">
        <is>
          <t xml:space="preserve">LC1 - 21 - 6 </t>
        </is>
      </c>
      <c r="C198" s="53">
        <f>LISTADO!L198</f>
        <v/>
      </c>
      <c r="D198" s="192" t="n">
        <v>25000000</v>
      </c>
      <c r="E198" s="63" t="n"/>
      <c r="F198" s="191" t="n">
        <v>45651</v>
      </c>
      <c r="G198" s="192" t="n">
        <v>0</v>
      </c>
      <c r="H198" s="191" t="n">
        <v>45682</v>
      </c>
      <c r="I198" s="166" t="inlineStr">
        <is>
          <t>EFECTIVO</t>
        </is>
      </c>
      <c r="J198" s="192">
        <f>D198-G198</f>
        <v/>
      </c>
      <c r="K198" s="139" t="n">
        <v>30</v>
      </c>
      <c r="L198" s="192">
        <f>J198/K198</f>
        <v/>
      </c>
      <c r="M198" s="166" t="inlineStr">
        <is>
          <t xml:space="preserve">25 DE CADA MES </t>
        </is>
      </c>
      <c r="N198" s="239" t="n">
        <v>1122129530</v>
      </c>
      <c r="O198" s="199" t="inlineStr">
        <is>
          <t>LORENA RUEDA RUBIO</t>
        </is>
      </c>
      <c r="P198" s="240" t="inlineStr">
        <is>
          <t>310 3359991</t>
        </is>
      </c>
      <c r="Q198" s="166" t="n"/>
      <c r="R198" s="166" t="inlineStr">
        <is>
          <t>ACACIAS</t>
        </is>
      </c>
      <c r="S198" s="166" t="n"/>
      <c r="T198" s="176" t="n"/>
      <c r="U198" s="209" t="n"/>
      <c r="V198" s="209" t="n"/>
      <c r="W198" s="73" t="n"/>
    </row>
    <row r="199" ht="15.75" customHeight="1" s="506">
      <c r="A199" s="55">
        <f>LISTADO!B199</f>
        <v/>
      </c>
      <c r="B199" s="194" t="inlineStr">
        <is>
          <t xml:space="preserve">LC1 - 21 - 7 </t>
        </is>
      </c>
      <c r="C199" s="53">
        <f>LISTADO!L199</f>
        <v/>
      </c>
      <c r="D199" s="192" t="n">
        <v>25000000</v>
      </c>
      <c r="E199" s="63" t="n"/>
      <c r="F199" s="191" t="n">
        <v>46219</v>
      </c>
      <c r="G199" s="192" t="n">
        <v>4000000</v>
      </c>
      <c r="H199" s="191" t="n">
        <v>46219</v>
      </c>
      <c r="I199" s="166" t="inlineStr">
        <is>
          <t>TRANSFERENCIA</t>
        </is>
      </c>
      <c r="J199" s="192" t="n">
        <v>21000000</v>
      </c>
      <c r="K199" s="139" t="n">
        <v>24</v>
      </c>
      <c r="L199" s="192" t="n">
        <v>875000</v>
      </c>
      <c r="M199" s="166" t="inlineStr">
        <is>
          <t>20 DE CADA MES</t>
        </is>
      </c>
      <c r="N199" s="241" t="n">
        <v>53000200</v>
      </c>
      <c r="O199" s="242" t="inlineStr">
        <is>
          <t>YINET SULED ARIAS CORTES</t>
        </is>
      </c>
      <c r="P199" s="243" t="inlineStr">
        <is>
          <t>322 3714381</t>
        </is>
      </c>
      <c r="Q199" s="166" t="n"/>
      <c r="R199" s="166" t="inlineStr">
        <is>
          <t xml:space="preserve">BOGOTA </t>
        </is>
      </c>
      <c r="S199" s="166" t="n"/>
      <c r="T199" s="176" t="n"/>
      <c r="U199" s="209" t="n"/>
      <c r="V199" s="209" t="n"/>
      <c r="W199" s="73" t="n"/>
    </row>
    <row r="200" ht="15.75" customHeight="1" s="506">
      <c r="A200" s="55">
        <f>LISTADO!B200</f>
        <v/>
      </c>
      <c r="B200" s="194" t="inlineStr">
        <is>
          <t xml:space="preserve">LC1 - 21 - 8 </t>
        </is>
      </c>
      <c r="C200" s="53">
        <f>LISTADO!L200</f>
        <v/>
      </c>
      <c r="D200" s="192" t="n"/>
      <c r="E200" s="63" t="n"/>
      <c r="F200" s="191" t="n"/>
      <c r="G200" s="192" t="n"/>
      <c r="H200" s="191" t="n"/>
      <c r="I200" s="166" t="n"/>
      <c r="J200" s="192" t="n"/>
      <c r="K200" s="139" t="n"/>
      <c r="L200" s="192" t="n"/>
      <c r="M200" s="166" t="n"/>
      <c r="N200" s="108" t="n"/>
      <c r="O200" s="77" t="n"/>
      <c r="P200" s="244" t="n"/>
      <c r="Q200" s="166" t="n"/>
      <c r="R200" s="166" t="n"/>
      <c r="S200" s="166" t="n"/>
      <c r="T200" s="176" t="n"/>
      <c r="U200" s="209" t="n"/>
      <c r="V200" s="209" t="n"/>
      <c r="W200" s="73" t="n"/>
    </row>
    <row r="201" ht="15.75" customHeight="1" s="506">
      <c r="A201" s="55">
        <f>LISTADO!B201</f>
        <v/>
      </c>
      <c r="B201" s="228">
        <f>LISTADO!D201</f>
        <v/>
      </c>
      <c r="C201" s="53">
        <f>LISTADO!L201</f>
        <v/>
      </c>
      <c r="D201" s="192">
        <f>LISTADO!K201</f>
        <v/>
      </c>
      <c r="E201" s="63" t="n"/>
      <c r="F201" s="191" t="n">
        <v>45935</v>
      </c>
      <c r="G201" s="192" t="n">
        <v>7000000</v>
      </c>
      <c r="H201" s="191" t="n">
        <v>45966</v>
      </c>
      <c r="I201" s="166" t="inlineStr">
        <is>
          <t>EFECTIVO</t>
        </is>
      </c>
      <c r="J201" s="192">
        <f>D201-G201</f>
        <v/>
      </c>
      <c r="K201" s="139" t="n">
        <v>24</v>
      </c>
      <c r="L201" s="192">
        <f>J201/K201</f>
        <v/>
      </c>
      <c r="M201" s="166" t="inlineStr">
        <is>
          <t xml:space="preserve">05 DE CADA MES </t>
        </is>
      </c>
      <c r="N201" s="108" t="n">
        <v>43580643</v>
      </c>
      <c r="O201" s="77" t="inlineStr">
        <is>
          <t>GLORIA INES VALENCIA CÓMBITA</t>
        </is>
      </c>
      <c r="P201" s="78" t="inlineStr">
        <is>
          <t>319 0580368</t>
        </is>
      </c>
      <c r="Q201" s="166" t="n"/>
      <c r="R201" s="166" t="inlineStr">
        <is>
          <t xml:space="preserve">MEDELLIN </t>
        </is>
      </c>
      <c r="S201" s="166" t="inlineStr">
        <is>
          <t>LAURA CAMACHO</t>
        </is>
      </c>
      <c r="T201" s="209" t="n">
        <v>5000000</v>
      </c>
      <c r="U201" s="209" t="n">
        <v>3000000</v>
      </c>
      <c r="V201" s="209" t="n"/>
      <c r="W201" s="73">
        <f>T201-U201-V201</f>
        <v/>
      </c>
    </row>
    <row r="202" ht="15.75" customHeight="1" s="506">
      <c r="A202" s="55">
        <f>LISTADO!B202</f>
        <v/>
      </c>
      <c r="B202" s="194">
        <f>LISTADO!D202</f>
        <v/>
      </c>
      <c r="C202" s="53">
        <f>LISTADO!L202</f>
        <v/>
      </c>
      <c r="D202" s="192">
        <f>LISTADO!K202</f>
        <v/>
      </c>
      <c r="E202" s="63" t="n"/>
      <c r="F202" s="191" t="n">
        <v>45906</v>
      </c>
      <c r="G202" s="192" t="n">
        <v>4000000</v>
      </c>
      <c r="H202" s="191" t="n">
        <v>45936</v>
      </c>
      <c r="I202" s="166" t="inlineStr">
        <is>
          <t>EFECTIVO</t>
        </is>
      </c>
      <c r="J202" s="192">
        <f>D202-G202</f>
        <v/>
      </c>
      <c r="K202" s="139" t="n">
        <v>24</v>
      </c>
      <c r="L202" s="192">
        <f>J202/K202</f>
        <v/>
      </c>
      <c r="M202" s="166" t="inlineStr">
        <is>
          <t xml:space="preserve">06 DE CADA MES </t>
        </is>
      </c>
      <c r="N202" s="108" t="n">
        <v>79349961</v>
      </c>
      <c r="O202" s="77" t="inlineStr">
        <is>
          <t>MARCO ELÍAS ROMERO ROMERO</t>
        </is>
      </c>
      <c r="P202" s="78" t="inlineStr">
        <is>
          <t>316 5313577</t>
        </is>
      </c>
      <c r="Q202" s="166" t="n"/>
      <c r="R202" s="166" t="inlineStr">
        <is>
          <t xml:space="preserve">BOGOTA </t>
        </is>
      </c>
      <c r="S202" s="166" t="inlineStr">
        <is>
          <t>YULIAN CARDENAS</t>
        </is>
      </c>
      <c r="T202" s="209" t="n">
        <v>5000000</v>
      </c>
      <c r="U202" s="209" t="n">
        <v>3000000</v>
      </c>
      <c r="V202" s="209" t="n"/>
      <c r="W202" s="73">
        <f>T202-U202-V202</f>
        <v/>
      </c>
    </row>
    <row r="203" ht="15.75" customHeight="1" s="506">
      <c r="A203" s="55">
        <f>LISTADO!B203</f>
        <v/>
      </c>
      <c r="B203" s="194">
        <f>LISTADO!D203</f>
        <v/>
      </c>
      <c r="C203" s="53">
        <f>LISTADO!L203</f>
        <v/>
      </c>
      <c r="D203" s="192">
        <f>LISTADO!K203</f>
        <v/>
      </c>
      <c r="E203" s="63" t="n"/>
      <c r="F203" s="191" t="n">
        <v>45920</v>
      </c>
      <c r="G203" s="192" t="n">
        <v>10000000</v>
      </c>
      <c r="H203" s="191" t="n">
        <v>45950</v>
      </c>
      <c r="I203" s="166" t="inlineStr">
        <is>
          <t>EFECTIVO</t>
        </is>
      </c>
      <c r="J203" s="192">
        <f>D203-G203</f>
        <v/>
      </c>
      <c r="K203" s="139" t="n">
        <v>24</v>
      </c>
      <c r="L203" s="192">
        <f>J203/K203</f>
        <v/>
      </c>
      <c r="M203" s="166" t="inlineStr">
        <is>
          <t xml:space="preserve">20 DE CADA DE MES </t>
        </is>
      </c>
      <c r="N203" s="108" t="n">
        <v>91517826</v>
      </c>
      <c r="O203" s="77" t="inlineStr">
        <is>
          <t>JAIR CASTRO BAUTISTA</t>
        </is>
      </c>
      <c r="P203" s="78" t="inlineStr">
        <is>
          <t>316 4486523</t>
        </is>
      </c>
      <c r="Q203" s="166" t="n"/>
      <c r="R203" s="166" t="inlineStr">
        <is>
          <t>BUCARAMANGA</t>
        </is>
      </c>
      <c r="S203" s="166" t="inlineStr">
        <is>
          <t>YULIAN CARDENAS</t>
        </is>
      </c>
      <c r="T203" s="209" t="n">
        <v>5000000</v>
      </c>
      <c r="U203" s="209" t="n">
        <v>3000000</v>
      </c>
      <c r="V203" s="209" t="n"/>
      <c r="W203" s="73">
        <f>T203-U203-V203</f>
        <v/>
      </c>
    </row>
    <row r="204" ht="15.75" customHeight="1" s="506">
      <c r="A204" s="55">
        <f>LISTADO!B204</f>
        <v/>
      </c>
      <c r="B204" s="194">
        <f>LISTADO!D204</f>
        <v/>
      </c>
      <c r="C204" s="53">
        <f>LISTADO!L204</f>
        <v/>
      </c>
      <c r="D204" s="192">
        <f>LISTADO!K204</f>
        <v/>
      </c>
      <c r="E204" s="63" t="n"/>
      <c r="F204" s="191" t="n">
        <v>45960</v>
      </c>
      <c r="G204" s="192" t="n">
        <v>4000000</v>
      </c>
      <c r="H204" s="191" t="n">
        <v>45991</v>
      </c>
      <c r="I204" s="166" t="inlineStr">
        <is>
          <t>EFECTIVO</t>
        </is>
      </c>
      <c r="J204" s="192">
        <f>D204-G204</f>
        <v/>
      </c>
      <c r="K204" s="139" t="n">
        <v>24</v>
      </c>
      <c r="L204" s="192">
        <f>J204/K204</f>
        <v/>
      </c>
      <c r="M204" s="166" t="inlineStr">
        <is>
          <t xml:space="preserve">30 DE CADA MES </t>
        </is>
      </c>
      <c r="N204" s="108" t="n">
        <v>91015211</v>
      </c>
      <c r="O204" s="77" t="inlineStr">
        <is>
          <t>JHON ALEXANDER PEREIRA AGUILLON</t>
        </is>
      </c>
      <c r="P204" s="78" t="inlineStr">
        <is>
          <t>319 4189629</t>
        </is>
      </c>
      <c r="Q204" s="166" t="n"/>
      <c r="R204" s="166" t="inlineStr">
        <is>
          <t xml:space="preserve">BARBOSA </t>
        </is>
      </c>
      <c r="S204" s="166" t="inlineStr">
        <is>
          <t>CAMILA ZAMBRANO</t>
        </is>
      </c>
      <c r="T204" s="209" t="n">
        <v>5000000</v>
      </c>
      <c r="U204" s="209" t="n">
        <v>3000000</v>
      </c>
      <c r="V204" s="209" t="n"/>
      <c r="W204" s="73">
        <f>T204-U204-V204</f>
        <v/>
      </c>
    </row>
    <row r="205" ht="15.75" customHeight="1" s="506">
      <c r="A205" s="55">
        <f>LISTADO!B205</f>
        <v/>
      </c>
      <c r="B205" s="194">
        <f>LISTADO!D205</f>
        <v/>
      </c>
      <c r="C205" s="53">
        <f>LISTADO!L205</f>
        <v/>
      </c>
      <c r="D205" s="192">
        <f>LISTADO!K205</f>
        <v/>
      </c>
      <c r="E205" s="63" t="n"/>
      <c r="F205" s="191" t="n">
        <v>45950</v>
      </c>
      <c r="G205" s="192" t="n">
        <v>4000000</v>
      </c>
      <c r="H205" s="191" t="n">
        <v>45981</v>
      </c>
      <c r="I205" s="166" t="inlineStr">
        <is>
          <t>EFECTIVO</t>
        </is>
      </c>
      <c r="J205" s="192">
        <f>D205-G205</f>
        <v/>
      </c>
      <c r="K205" s="139" t="n">
        <v>24</v>
      </c>
      <c r="L205" s="192">
        <f>J205/K205</f>
        <v/>
      </c>
      <c r="M205" s="166" t="inlineStr">
        <is>
          <t xml:space="preserve">20 DE CADA MES </t>
        </is>
      </c>
      <c r="N205" s="108" t="n">
        <v>39565334</v>
      </c>
      <c r="O205" s="77" t="inlineStr">
        <is>
          <t>ROSA MARIA MARTINEZ MENDOZA</t>
        </is>
      </c>
      <c r="P205" s="78" t="inlineStr">
        <is>
          <t>320 4725767</t>
        </is>
      </c>
      <c r="Q205" s="166" t="n"/>
      <c r="R205" s="166" t="inlineStr">
        <is>
          <t>GIRARDOT</t>
        </is>
      </c>
      <c r="S205" s="166" t="inlineStr">
        <is>
          <t>DANIA</t>
        </is>
      </c>
      <c r="T205" s="209" t="n">
        <v>5000000</v>
      </c>
      <c r="U205" s="209" t="n">
        <v>3000000</v>
      </c>
      <c r="V205" s="209" t="n"/>
      <c r="W205" s="73">
        <f>T205-U205-V205</f>
        <v/>
      </c>
    </row>
    <row r="206" ht="15.75" customHeight="1" s="506">
      <c r="A206" s="55">
        <f>LISTADO!B206</f>
        <v/>
      </c>
      <c r="B206" s="194">
        <f>LISTADO!D206</f>
        <v/>
      </c>
      <c r="C206" s="53">
        <f>LISTADO!L206</f>
        <v/>
      </c>
      <c r="D206" s="192">
        <f>LISTADO!K206</f>
        <v/>
      </c>
      <c r="E206" s="63" t="n"/>
      <c r="F206" s="191" t="n">
        <v>45922</v>
      </c>
      <c r="G206" s="192" t="n">
        <v>4000000</v>
      </c>
      <c r="H206" s="191" t="n">
        <v>45952</v>
      </c>
      <c r="I206" s="166" t="inlineStr">
        <is>
          <t>EFECTIVO</t>
        </is>
      </c>
      <c r="J206" s="192">
        <f>D206-G206</f>
        <v/>
      </c>
      <c r="K206" s="139" t="n">
        <v>24</v>
      </c>
      <c r="L206" s="192">
        <f>J206/K206</f>
        <v/>
      </c>
      <c r="M206" s="166" t="inlineStr">
        <is>
          <t xml:space="preserve">22 DE CADA MES </t>
        </is>
      </c>
      <c r="N206" s="108" t="n">
        <v>1095485625</v>
      </c>
      <c r="O206" s="77" t="inlineStr">
        <is>
          <t>FABIO URVIN CAICEDO ALVAREZ</t>
        </is>
      </c>
      <c r="P206" s="78" t="inlineStr">
        <is>
          <t>321 2761364</t>
        </is>
      </c>
      <c r="Q206" s="166" t="n"/>
      <c r="R206" s="166" t="inlineStr">
        <is>
          <t xml:space="preserve">FLORIAN </t>
        </is>
      </c>
      <c r="S206" s="166" t="inlineStr">
        <is>
          <t>CAMILA ZAMBRANO</t>
        </is>
      </c>
      <c r="T206" s="209" t="n">
        <v>5000000</v>
      </c>
      <c r="U206" s="209" t="n">
        <v>3000000</v>
      </c>
      <c r="V206" s="209" t="n"/>
      <c r="W206" s="73">
        <f>T206-U206-V206</f>
        <v/>
      </c>
    </row>
    <row r="207" ht="15.75" customHeight="1" s="506">
      <c r="A207" s="55">
        <f>LISTADO!B207</f>
        <v/>
      </c>
      <c r="B207" s="194">
        <f>LISTADO!D207</f>
        <v/>
      </c>
      <c r="C207" s="53">
        <f>LISTADO!L207</f>
        <v/>
      </c>
      <c r="D207" s="192">
        <f>LISTADO!K207</f>
        <v/>
      </c>
      <c r="E207" s="63" t="n"/>
      <c r="F207" s="191" t="n">
        <v>45931</v>
      </c>
      <c r="G207" s="192" t="n">
        <v>4000000</v>
      </c>
      <c r="H207" s="191" t="n">
        <v>45962</v>
      </c>
      <c r="I207" s="166" t="inlineStr">
        <is>
          <t>EFECTIVO</t>
        </is>
      </c>
      <c r="J207" s="192">
        <f>D207-G207</f>
        <v/>
      </c>
      <c r="K207" s="139" t="n">
        <v>24</v>
      </c>
      <c r="L207" s="192">
        <f>J207/K207</f>
        <v/>
      </c>
      <c r="M207" s="166" t="inlineStr">
        <is>
          <t xml:space="preserve">01 DE CADA MES </t>
        </is>
      </c>
      <c r="N207" s="108" t="n">
        <v>1123514539</v>
      </c>
      <c r="O207" s="77" t="inlineStr">
        <is>
          <t>ANGELA LIZETH BOHORQUEZ ACOSTA</t>
        </is>
      </c>
      <c r="P207" s="78" t="inlineStr">
        <is>
          <t>321 4716732</t>
        </is>
      </c>
      <c r="Q207" s="166" t="n"/>
      <c r="R207" s="166" t="inlineStr">
        <is>
          <t xml:space="preserve">CASTILLA LA NUEVA </t>
        </is>
      </c>
      <c r="S207" s="166" t="inlineStr">
        <is>
          <t>YULIAN CARDENAS</t>
        </is>
      </c>
      <c r="T207" s="209" t="n">
        <v>5000000</v>
      </c>
      <c r="U207" s="209" t="n">
        <v>3000000</v>
      </c>
      <c r="V207" s="209" t="n"/>
      <c r="W207" s="73">
        <f>T207-U207-V207</f>
        <v/>
      </c>
    </row>
    <row r="208" ht="15.75" customHeight="1" s="506">
      <c r="A208" s="55">
        <f>LISTADO!B208</f>
        <v/>
      </c>
      <c r="B208" s="194">
        <f>LISTADO!D208</f>
        <v/>
      </c>
      <c r="C208" s="53">
        <f>LISTADO!L208</f>
        <v/>
      </c>
      <c r="D208" s="192">
        <f>LISTADO!K208</f>
        <v/>
      </c>
      <c r="E208" s="63" t="n"/>
      <c r="F208" s="191" t="n">
        <v>45846</v>
      </c>
      <c r="G208" s="192" t="n">
        <v>4129000</v>
      </c>
      <c r="H208" s="191" t="n">
        <v>45877</v>
      </c>
      <c r="I208" s="166" t="inlineStr">
        <is>
          <t>EFECTIVO</t>
        </is>
      </c>
      <c r="J208" s="192">
        <f>D208-G208</f>
        <v/>
      </c>
      <c r="K208" s="139" t="n">
        <v>24</v>
      </c>
      <c r="L208" s="192">
        <f>J208/K208</f>
        <v/>
      </c>
      <c r="M208" s="166" t="inlineStr">
        <is>
          <t xml:space="preserve">08 DE CADA MES </t>
        </is>
      </c>
      <c r="N208" s="108" t="n">
        <v>51998133</v>
      </c>
      <c r="O208" s="77" t="inlineStr">
        <is>
          <t>ELSA GLADIS VACCA VARELA</t>
        </is>
      </c>
      <c r="P208" s="78" t="inlineStr">
        <is>
          <t>312 5302676</t>
        </is>
      </c>
      <c r="Q208" s="166" t="n"/>
      <c r="R208" s="166" t="inlineStr">
        <is>
          <t xml:space="preserve">BOGOTA </t>
        </is>
      </c>
      <c r="S208" s="166" t="inlineStr">
        <is>
          <t>YURANY PEREZ</t>
        </is>
      </c>
      <c r="T208" s="209" t="n">
        <v>5000000</v>
      </c>
      <c r="U208" s="209" t="n">
        <v>3000000</v>
      </c>
      <c r="V208" s="209" t="n"/>
      <c r="W208" s="73">
        <f>T208-U208-V208</f>
        <v/>
      </c>
    </row>
    <row r="209" ht="15.75" customHeight="1" s="506">
      <c r="A209" s="55">
        <f>LISTADO!B209</f>
        <v/>
      </c>
      <c r="B209" s="194">
        <f>LISTADO!D209</f>
        <v/>
      </c>
      <c r="C209" s="53">
        <f>LISTADO!L209</f>
        <v/>
      </c>
      <c r="D209" s="192">
        <f>LISTADO!K209</f>
        <v/>
      </c>
      <c r="E209" s="63" t="n"/>
      <c r="F209" s="191" t="n">
        <v>46260</v>
      </c>
      <c r="G209" s="192" t="n">
        <v>4000000</v>
      </c>
      <c r="H209" s="191" t="n">
        <v>46260</v>
      </c>
      <c r="I209" s="166" t="inlineStr">
        <is>
          <t>TRANSFERENCIA</t>
        </is>
      </c>
      <c r="J209" s="192">
        <f>D209-G209</f>
        <v/>
      </c>
      <c r="K209" s="139" t="n">
        <v>24</v>
      </c>
      <c r="L209" s="192" t="n">
        <v>1000000</v>
      </c>
      <c r="M209" s="166" t="inlineStr">
        <is>
          <t>30 DE CADA MES</t>
        </is>
      </c>
      <c r="N209" s="256" t="n">
        <v>80013568</v>
      </c>
      <c r="O209" s="243" t="inlineStr">
        <is>
          <t>ASOBEL GONZÁLEZ CARVAJAL</t>
        </is>
      </c>
      <c r="P209" s="257" t="inlineStr">
        <is>
          <t>312 3887247</t>
        </is>
      </c>
      <c r="Q209" s="166" t="n"/>
      <c r="R209" s="166" t="inlineStr">
        <is>
          <t xml:space="preserve">BOGOTA </t>
        </is>
      </c>
      <c r="S209" s="166" t="inlineStr">
        <is>
          <t>YADIRA RIVERA</t>
        </is>
      </c>
      <c r="T209" s="235" t="n">
        <v>5000000</v>
      </c>
      <c r="U209" s="209" t="n">
        <v>3000000</v>
      </c>
      <c r="V209" s="209" t="n"/>
      <c r="W209" s="73">
        <f>T209-U209-V209</f>
        <v/>
      </c>
    </row>
    <row r="210" ht="15.75" customHeight="1" s="506">
      <c r="A210" s="55">
        <f>LISTADO!B210</f>
        <v/>
      </c>
      <c r="B210" s="194">
        <f>LISTADO!D210</f>
        <v/>
      </c>
      <c r="C210" s="53">
        <f>LISTADO!L210</f>
        <v/>
      </c>
      <c r="D210" s="192">
        <f>LISTADO!K210</f>
        <v/>
      </c>
      <c r="E210" s="63" t="n"/>
      <c r="F210" s="191" t="n"/>
      <c r="G210" s="192" t="n"/>
      <c r="H210" s="191" t="n"/>
      <c r="I210" s="166" t="n"/>
      <c r="J210" s="192">
        <f>D210-G210</f>
        <v/>
      </c>
      <c r="K210" s="139" t="n"/>
      <c r="L210" s="192" t="n">
        <v>0</v>
      </c>
      <c r="M210" s="166" t="n"/>
      <c r="N210" s="194" t="n"/>
      <c r="O210" s="166" t="n"/>
      <c r="P210" s="194" t="n"/>
      <c r="Q210" s="166" t="n"/>
      <c r="R210" s="166" t="n"/>
      <c r="S210" s="166" t="n"/>
      <c r="T210" s="235" t="n"/>
      <c r="U210" s="209" t="n"/>
      <c r="V210" s="209" t="n"/>
      <c r="W210" s="73">
        <f>T210-U210-V210</f>
        <v/>
      </c>
    </row>
    <row r="211" ht="15.75" customHeight="1" s="506">
      <c r="A211" s="55">
        <f>LISTADO!B211</f>
        <v/>
      </c>
      <c r="B211" s="194">
        <f>LISTADO!D211</f>
        <v/>
      </c>
      <c r="C211" s="53">
        <f>LISTADO!L211</f>
        <v/>
      </c>
      <c r="D211" s="192">
        <f>LISTADO!K211</f>
        <v/>
      </c>
      <c r="E211" s="63" t="n"/>
      <c r="F211" s="191" t="n">
        <v>45888</v>
      </c>
      <c r="G211" s="192" t="n">
        <v>4000000</v>
      </c>
      <c r="H211" s="191" t="n">
        <v>45919</v>
      </c>
      <c r="I211" s="166" t="inlineStr">
        <is>
          <t>EFECTIVO</t>
        </is>
      </c>
      <c r="J211" s="192">
        <f>D211-G211</f>
        <v/>
      </c>
      <c r="K211" s="139" t="n">
        <v>24</v>
      </c>
      <c r="L211" s="192">
        <f>J211/K211</f>
        <v/>
      </c>
      <c r="M211" s="166" t="inlineStr">
        <is>
          <t xml:space="preserve">19 DE CADA MES </t>
        </is>
      </c>
      <c r="N211" s="108" t="n">
        <v>40331802</v>
      </c>
      <c r="O211" s="77" t="inlineStr">
        <is>
          <t>DIANA MARCELA NOVOA POVEDA</t>
        </is>
      </c>
      <c r="P211" s="78" t="inlineStr">
        <is>
          <t>312 5713404</t>
        </is>
      </c>
      <c r="Q211" s="166" t="n"/>
      <c r="R211" s="166" t="inlineStr">
        <is>
          <t xml:space="preserve">BOGOTA </t>
        </is>
      </c>
      <c r="S211" s="166" t="inlineStr">
        <is>
          <t>MAYERLY</t>
        </is>
      </c>
      <c r="T211" s="209" t="n">
        <v>5000000</v>
      </c>
      <c r="U211" s="209" t="n">
        <v>3000000</v>
      </c>
      <c r="V211" s="209" t="n"/>
      <c r="W211" s="73">
        <f>T211-U211-V211</f>
        <v/>
      </c>
    </row>
    <row r="212" ht="15.75" customHeight="1" s="506">
      <c r="A212" s="55">
        <f>LISTADO!B212</f>
        <v/>
      </c>
      <c r="B212" s="194">
        <f>LISTADO!D212</f>
        <v/>
      </c>
      <c r="C212" s="53">
        <f>LISTADO!L212</f>
        <v/>
      </c>
      <c r="D212" s="192">
        <f>LISTADO!K212</f>
        <v/>
      </c>
      <c r="E212" s="63" t="n"/>
      <c r="F212" s="191" t="n">
        <v>45888</v>
      </c>
      <c r="G212" s="192" t="n">
        <v>4000000</v>
      </c>
      <c r="H212" s="191" t="n">
        <v>45919</v>
      </c>
      <c r="I212" s="166" t="inlineStr">
        <is>
          <t>EFECTIVO</t>
        </is>
      </c>
      <c r="J212" s="192">
        <f>D212-G212</f>
        <v/>
      </c>
      <c r="K212" s="139" t="n">
        <v>24</v>
      </c>
      <c r="L212" s="192">
        <f>J212/K212</f>
        <v/>
      </c>
      <c r="M212" s="166" t="inlineStr">
        <is>
          <t xml:space="preserve">19 DE CADA MES </t>
        </is>
      </c>
      <c r="N212" s="108" t="n">
        <v>40331802</v>
      </c>
      <c r="O212" s="77" t="inlineStr">
        <is>
          <t>DIANA MARCELA NOVOA POVEDA</t>
        </is>
      </c>
      <c r="P212" s="78" t="inlineStr">
        <is>
          <t>312 5713404</t>
        </is>
      </c>
      <c r="Q212" s="166" t="n"/>
      <c r="R212" s="166" t="inlineStr">
        <is>
          <t xml:space="preserve">BOGOTA </t>
        </is>
      </c>
      <c r="S212" s="166" t="inlineStr">
        <is>
          <t>MAYERLY</t>
        </is>
      </c>
      <c r="T212" s="209" t="n">
        <v>5000000</v>
      </c>
      <c r="U212" s="209" t="n">
        <v>3000000</v>
      </c>
      <c r="V212" s="209" t="n"/>
      <c r="W212" s="73">
        <f>T212-U212-V212</f>
        <v/>
      </c>
    </row>
    <row r="213" ht="15.75" customHeight="1" s="506">
      <c r="A213" s="55">
        <f>LISTADO!B213</f>
        <v/>
      </c>
      <c r="B213" s="194">
        <f>LISTADO!D213</f>
        <v/>
      </c>
      <c r="C213" s="53">
        <f>LISTADO!L213</f>
        <v/>
      </c>
      <c r="D213" s="192">
        <f>LISTADO!K213</f>
        <v/>
      </c>
      <c r="E213" s="63" t="n"/>
      <c r="F213" s="191" t="n"/>
      <c r="G213" s="192" t="n"/>
      <c r="H213" s="191" t="n"/>
      <c r="I213" s="166" t="n"/>
      <c r="J213" s="192">
        <f>D213-G213</f>
        <v/>
      </c>
      <c r="K213" s="139" t="n"/>
      <c r="L213" s="192">
        <f>J213/K213</f>
        <v/>
      </c>
      <c r="M213" s="166" t="n"/>
      <c r="N213" s="194" t="n"/>
      <c r="O213" s="166" t="n"/>
      <c r="P213" s="194" t="n"/>
      <c r="Q213" s="166" t="n"/>
      <c r="R213" s="166" t="n"/>
      <c r="S213" s="166" t="n"/>
      <c r="T213" s="235" t="n"/>
      <c r="U213" s="209" t="n"/>
      <c r="V213" s="209" t="n"/>
      <c r="W213" s="73">
        <f>T213-U213-V213</f>
        <v/>
      </c>
    </row>
    <row r="214" ht="15.75" customHeight="1" s="506">
      <c r="A214" s="55">
        <f>LISTADO!B214</f>
        <v/>
      </c>
      <c r="B214" s="194" t="inlineStr">
        <is>
          <t xml:space="preserve">LC2 - 23 - 7 </t>
        </is>
      </c>
      <c r="C214" s="53">
        <f>LISTADO!L214</f>
        <v/>
      </c>
      <c r="D214" s="192" t="n"/>
      <c r="E214" s="63" t="n"/>
      <c r="F214" s="191" t="n"/>
      <c r="G214" s="192" t="n"/>
      <c r="H214" s="191" t="n"/>
      <c r="I214" s="166" t="n"/>
      <c r="J214" s="192" t="n"/>
      <c r="K214" s="139" t="n"/>
      <c r="L214" s="192" t="n"/>
      <c r="M214" s="166" t="n"/>
      <c r="N214" s="108" t="n"/>
      <c r="O214" s="166" t="n"/>
      <c r="P214" s="78" t="n"/>
      <c r="Q214" s="166" t="n"/>
      <c r="R214" s="166" t="n"/>
      <c r="S214" s="166" t="n"/>
      <c r="T214" s="209" t="n"/>
      <c r="U214" s="209" t="n"/>
      <c r="V214" s="209" t="n"/>
      <c r="W214" s="73" t="n"/>
    </row>
    <row r="215" ht="15.75" customHeight="1" s="506">
      <c r="A215" s="55">
        <f>LISTADO!B215</f>
        <v/>
      </c>
      <c r="B215" s="194">
        <f>LISTADO!D215</f>
        <v/>
      </c>
      <c r="C215" s="53">
        <f>LISTADO!L215</f>
        <v/>
      </c>
      <c r="D215" s="192">
        <f>LISTADO!K215</f>
        <v/>
      </c>
      <c r="E215" s="63" t="n"/>
      <c r="F215" s="191" t="n">
        <v>45846</v>
      </c>
      <c r="G215" s="192" t="n">
        <v>5185000</v>
      </c>
      <c r="H215" s="191" t="n">
        <v>45877</v>
      </c>
      <c r="I215" s="166" t="inlineStr">
        <is>
          <t>EFECTIVO</t>
        </is>
      </c>
      <c r="J215" s="192">
        <f>D215-G215</f>
        <v/>
      </c>
      <c r="K215" s="139" t="n">
        <v>24</v>
      </c>
      <c r="L215" s="192">
        <f>J215/K215</f>
        <v/>
      </c>
      <c r="M215" s="166" t="inlineStr">
        <is>
          <t>08 DE CADA MES</t>
        </is>
      </c>
      <c r="N215" s="108" t="n">
        <v>51998133</v>
      </c>
      <c r="O215" s="166" t="inlineStr">
        <is>
          <t xml:space="preserve">ELSA GLADIS VACCA VARELA
</t>
        </is>
      </c>
      <c r="P215" s="78" t="inlineStr">
        <is>
          <t>312 5302676</t>
        </is>
      </c>
      <c r="Q215" s="166" t="n"/>
      <c r="R215" s="166" t="inlineStr">
        <is>
          <t xml:space="preserve">BOGOTA </t>
        </is>
      </c>
      <c r="S215" s="166" t="inlineStr">
        <is>
          <t>YURANY PEREZ</t>
        </is>
      </c>
      <c r="T215" s="209" t="n">
        <v>5000000</v>
      </c>
      <c r="U215" s="209" t="n">
        <v>3000000</v>
      </c>
      <c r="V215" s="209" t="n"/>
      <c r="W215" s="73">
        <f>T215-U215-V215</f>
        <v/>
      </c>
    </row>
    <row r="216" ht="15.75" customHeight="1" s="506">
      <c r="A216" s="55">
        <f>LISTADO!B216</f>
        <v/>
      </c>
      <c r="B216" s="194">
        <f>LISTADO!D216</f>
        <v/>
      </c>
      <c r="C216" s="53">
        <f>LISTADO!L216</f>
        <v/>
      </c>
      <c r="D216" s="192">
        <f>LISTADO!K216</f>
        <v/>
      </c>
      <c r="E216" s="63" t="n"/>
      <c r="F216" s="191" t="n">
        <v>45836</v>
      </c>
      <c r="G216" s="192" t="n">
        <v>4000000</v>
      </c>
      <c r="H216" s="191" t="n">
        <v>45866</v>
      </c>
      <c r="I216" s="166" t="inlineStr">
        <is>
          <t>EFECTIVO</t>
        </is>
      </c>
      <c r="J216" s="192">
        <f>D216-G216</f>
        <v/>
      </c>
      <c r="K216" s="139" t="n">
        <v>24</v>
      </c>
      <c r="L216" s="192">
        <f>J216/K216</f>
        <v/>
      </c>
      <c r="M216" s="166" t="inlineStr">
        <is>
          <t xml:space="preserve">28 DE CADA MES </t>
        </is>
      </c>
      <c r="N216" s="108" t="n">
        <v>1018500361</v>
      </c>
      <c r="O216" s="77" t="inlineStr">
        <is>
          <t>DANIELA ROCIO ROMERO CARRILLO</t>
        </is>
      </c>
      <c r="P216" s="78" t="n">
        <v>3183860457</v>
      </c>
      <c r="Q216" s="166" t="n"/>
      <c r="R216" s="166" t="inlineStr">
        <is>
          <t xml:space="preserve">BOGOTA </t>
        </is>
      </c>
      <c r="S216" s="166" t="inlineStr">
        <is>
          <t>YANIRA OCHOA</t>
        </is>
      </c>
      <c r="T216" s="209" t="n">
        <v>5000000</v>
      </c>
      <c r="U216" s="209" t="n">
        <v>3000000</v>
      </c>
      <c r="V216" s="209" t="n"/>
      <c r="W216" s="73">
        <f>T216-U216-V216</f>
        <v/>
      </c>
    </row>
    <row r="217" ht="15.75" customHeight="1" s="506">
      <c r="A217" s="55">
        <f>LISTADO!B217</f>
        <v/>
      </c>
      <c r="B217" s="194">
        <f>LISTADO!D217</f>
        <v/>
      </c>
      <c r="C217" s="53">
        <f>LISTADO!L217</f>
        <v/>
      </c>
      <c r="D217" s="192">
        <f>LISTADO!K217</f>
        <v/>
      </c>
      <c r="E217" s="63" t="n"/>
      <c r="F217" s="191" t="n">
        <v>45836</v>
      </c>
      <c r="G217" s="192" t="n">
        <v>4000000</v>
      </c>
      <c r="H217" s="191" t="n">
        <v>45866</v>
      </c>
      <c r="I217" s="166" t="inlineStr">
        <is>
          <t>EFECTIVO</t>
        </is>
      </c>
      <c r="J217" s="192">
        <f>D217-G217</f>
        <v/>
      </c>
      <c r="K217" s="139" t="n">
        <v>24</v>
      </c>
      <c r="L217" s="192">
        <f>J217/K217</f>
        <v/>
      </c>
      <c r="M217" s="166" t="inlineStr">
        <is>
          <t xml:space="preserve">28 DE CADA MES </t>
        </is>
      </c>
      <c r="N217" s="108" t="n">
        <v>1000601795</v>
      </c>
      <c r="O217" s="77" t="inlineStr">
        <is>
          <t>CRISTIAN YECID MOSQUERA JIMENEZ</t>
        </is>
      </c>
      <c r="P217" s="78" t="inlineStr">
        <is>
          <t>320 4013688</t>
        </is>
      </c>
      <c r="Q217" s="166" t="n"/>
      <c r="R217" s="166" t="inlineStr">
        <is>
          <t xml:space="preserve">BOGOTA </t>
        </is>
      </c>
      <c r="S217" s="166" t="inlineStr">
        <is>
          <t>YANIRA OCHOA</t>
        </is>
      </c>
      <c r="T217" s="209" t="n">
        <v>5000000</v>
      </c>
      <c r="U217" s="209" t="n">
        <v>3000000</v>
      </c>
      <c r="V217" s="209" t="n"/>
      <c r="W217" s="73">
        <f>T217-U217-V217</f>
        <v/>
      </c>
    </row>
    <row r="218" ht="15.75" customHeight="1" s="506">
      <c r="A218" s="55">
        <f>LISTADO!B218</f>
        <v/>
      </c>
      <c r="B218" s="194">
        <f>LISTADO!D218</f>
        <v/>
      </c>
      <c r="C218" s="53">
        <f>LISTADO!L218</f>
        <v/>
      </c>
      <c r="D218" s="192">
        <f>LISTADO!K218</f>
        <v/>
      </c>
      <c r="E218" s="63" t="n"/>
      <c r="F218" s="191" t="n">
        <v>45836</v>
      </c>
      <c r="G218" s="192" t="n">
        <v>4000000</v>
      </c>
      <c r="H218" s="191" t="n">
        <v>45866</v>
      </c>
      <c r="I218" s="166" t="inlineStr">
        <is>
          <t>EFECTIVO</t>
        </is>
      </c>
      <c r="J218" s="192">
        <f>D218-G218</f>
        <v/>
      </c>
      <c r="K218" s="139" t="n">
        <v>24</v>
      </c>
      <c r="L218" s="192">
        <f>J218/K218</f>
        <v/>
      </c>
      <c r="M218" s="166" t="inlineStr">
        <is>
          <t xml:space="preserve">28 DE CADA MES </t>
        </is>
      </c>
      <c r="N218" s="108" t="n">
        <v>52291922</v>
      </c>
      <c r="O218" s="77" t="inlineStr">
        <is>
          <t>MARTHA ROCIO CARRILLO PARDO</t>
        </is>
      </c>
      <c r="P218" s="78" t="inlineStr">
        <is>
          <t>302 8568193</t>
        </is>
      </c>
      <c r="Q218" s="166" t="n"/>
      <c r="R218" s="166" t="inlineStr">
        <is>
          <t xml:space="preserve">BOGOTA </t>
        </is>
      </c>
      <c r="S218" s="166" t="inlineStr">
        <is>
          <t>YANIRA OCHOA</t>
        </is>
      </c>
      <c r="T218" s="209" t="n">
        <v>5000000</v>
      </c>
      <c r="U218" s="209" t="n">
        <v>3000000</v>
      </c>
      <c r="V218" s="209" t="n"/>
      <c r="W218" s="73">
        <f>T218-U218-V218</f>
        <v/>
      </c>
    </row>
    <row r="219" ht="15.75" customHeight="1" s="506">
      <c r="A219" s="55">
        <f>LISTADO!B219</f>
        <v/>
      </c>
      <c r="B219" s="194">
        <f>LISTADO!D219</f>
        <v/>
      </c>
      <c r="C219" s="53">
        <f>LISTADO!L219</f>
        <v/>
      </c>
      <c r="D219" s="192">
        <f>LISTADO!K219</f>
        <v/>
      </c>
      <c r="E219" s="63" t="n"/>
      <c r="F219" s="191" t="n">
        <v>45855</v>
      </c>
      <c r="G219" s="192" t="n">
        <v>4000000</v>
      </c>
      <c r="H219" s="191" t="n">
        <v>45886</v>
      </c>
      <c r="I219" s="166" t="inlineStr">
        <is>
          <t>EFECTIVO</t>
        </is>
      </c>
      <c r="J219" s="192">
        <f>D219-G219</f>
        <v/>
      </c>
      <c r="K219" s="139" t="n">
        <v>24</v>
      </c>
      <c r="L219" s="192">
        <f>J219/K219</f>
        <v/>
      </c>
      <c r="M219" s="166" t="inlineStr">
        <is>
          <t xml:space="preserve">17 DE CADA MES </t>
        </is>
      </c>
      <c r="N219" s="108" t="n">
        <v>52291922</v>
      </c>
      <c r="O219" s="77" t="inlineStr">
        <is>
          <t>MARTHA ROCIO CARRILLO PARDO</t>
        </is>
      </c>
      <c r="P219" s="78" t="inlineStr">
        <is>
          <t>302 8568193</t>
        </is>
      </c>
      <c r="Q219" s="166" t="n"/>
      <c r="R219" s="166" t="inlineStr">
        <is>
          <t xml:space="preserve">BOGOTA </t>
        </is>
      </c>
      <c r="S219" s="166" t="inlineStr">
        <is>
          <t>YANIRA OCHOA</t>
        </is>
      </c>
      <c r="T219" s="209" t="n">
        <v>5000000</v>
      </c>
      <c r="U219" s="209" t="n">
        <v>3000000</v>
      </c>
      <c r="V219" s="209" t="n"/>
      <c r="W219" s="73">
        <f>T219-U219-V219</f>
        <v/>
      </c>
    </row>
    <row r="220" ht="15.75" customHeight="1" s="506">
      <c r="A220" s="55">
        <f>LISTADO!B220</f>
        <v/>
      </c>
      <c r="B220" s="194">
        <f>LISTADO!D220</f>
        <v/>
      </c>
      <c r="C220" s="53">
        <f>LISTADO!L220</f>
        <v/>
      </c>
      <c r="D220" s="192">
        <f>LISTADO!K220</f>
        <v/>
      </c>
      <c r="E220" s="63" t="n"/>
      <c r="F220" s="191" t="n"/>
      <c r="G220" s="192" t="n"/>
      <c r="H220" s="191" t="n"/>
      <c r="I220" s="166" t="n"/>
      <c r="J220" s="192">
        <f>D220-G220</f>
        <v/>
      </c>
      <c r="K220" s="139" t="n"/>
      <c r="L220" s="192" t="n">
        <v>0</v>
      </c>
      <c r="M220" s="166" t="n"/>
      <c r="N220" s="194" t="n"/>
      <c r="O220" s="166" t="n"/>
      <c r="P220" s="194" t="n"/>
      <c r="Q220" s="166" t="n"/>
      <c r="R220" s="166" t="n"/>
      <c r="S220" s="166" t="n"/>
      <c r="T220" s="209" t="n"/>
      <c r="U220" s="209" t="n"/>
      <c r="V220" s="209" t="n"/>
      <c r="W220" s="73">
        <f>T220-U220-V220</f>
        <v/>
      </c>
    </row>
    <row r="221" ht="15.75" customHeight="1" s="506">
      <c r="A221" s="55">
        <f>LISTADO!B221</f>
        <v/>
      </c>
      <c r="B221" s="194">
        <f>LISTADO!D221</f>
        <v/>
      </c>
      <c r="C221" s="53">
        <f>LISTADO!L221</f>
        <v/>
      </c>
      <c r="D221" s="192">
        <f>LISTADO!K221</f>
        <v/>
      </c>
      <c r="E221" s="63" t="n"/>
      <c r="F221" s="191" t="n"/>
      <c r="G221" s="192" t="n"/>
      <c r="H221" s="191" t="n"/>
      <c r="I221" s="166" t="n"/>
      <c r="J221" s="192">
        <f>D221-G221</f>
        <v/>
      </c>
      <c r="K221" s="139" t="n"/>
      <c r="L221" s="192" t="n">
        <v>0</v>
      </c>
      <c r="M221" s="166" t="n"/>
      <c r="N221" s="194" t="n"/>
      <c r="O221" s="166" t="n"/>
      <c r="P221" s="194" t="n"/>
      <c r="Q221" s="166" t="n"/>
      <c r="R221" s="166" t="n"/>
      <c r="S221" s="166" t="n"/>
      <c r="T221" s="209" t="n"/>
      <c r="U221" s="209" t="n"/>
      <c r="V221" s="209" t="n"/>
      <c r="W221" s="73">
        <f>T221-U221-V221</f>
        <v/>
      </c>
    </row>
    <row r="222" ht="15.75" customHeight="1" s="506">
      <c r="A222" s="55">
        <f>LISTADO!B222</f>
        <v/>
      </c>
      <c r="B222" s="194">
        <f>LISTADO!D222</f>
        <v/>
      </c>
      <c r="C222" s="53">
        <f>LISTADO!L222</f>
        <v/>
      </c>
      <c r="D222" s="192">
        <f>LISTADO!K222</f>
        <v/>
      </c>
      <c r="E222" s="63" t="n"/>
      <c r="F222" s="191" t="n">
        <v>45905</v>
      </c>
      <c r="G222" s="192" t="n">
        <v>4000000</v>
      </c>
      <c r="H222" s="191" t="n">
        <v>45935</v>
      </c>
      <c r="I222" s="166" t="inlineStr">
        <is>
          <t>EFECTIVO</t>
        </is>
      </c>
      <c r="J222" s="192">
        <f>D222-G222</f>
        <v/>
      </c>
      <c r="K222" s="139" t="n">
        <v>24</v>
      </c>
      <c r="L222" s="192">
        <f>J222/K222</f>
        <v/>
      </c>
      <c r="M222" s="166" t="inlineStr">
        <is>
          <t xml:space="preserve">05 DE CADA MES </t>
        </is>
      </c>
      <c r="N222" s="108" t="n">
        <v>40400865</v>
      </c>
      <c r="O222" s="77" t="inlineStr">
        <is>
          <t>BRIYITH NATALIA FLOREZ TORRES</t>
        </is>
      </c>
      <c r="P222" s="78" t="inlineStr">
        <is>
          <t>310 2519327</t>
        </is>
      </c>
      <c r="Q222" s="166" t="n"/>
      <c r="R222" s="166" t="inlineStr">
        <is>
          <t xml:space="preserve">BOGOTA </t>
        </is>
      </c>
      <c r="S222" s="166" t="inlineStr">
        <is>
          <t>YURANY PEREZ</t>
        </is>
      </c>
      <c r="T222" s="209" t="n">
        <v>5000000</v>
      </c>
      <c r="U222" s="209" t="n">
        <v>3000000</v>
      </c>
      <c r="V222" s="209" t="n"/>
      <c r="W222" s="73">
        <f>T222-U222-V222</f>
        <v/>
      </c>
    </row>
    <row r="223" ht="15.75" customHeight="1" s="506">
      <c r="A223" s="55">
        <f>LISTADO!B223</f>
        <v/>
      </c>
      <c r="B223" s="194">
        <f>LISTADO!D223</f>
        <v/>
      </c>
      <c r="C223" s="53">
        <f>LISTADO!L223</f>
        <v/>
      </c>
      <c r="D223" s="192">
        <f>LISTADO!K223</f>
        <v/>
      </c>
      <c r="E223" s="63" t="n"/>
      <c r="F223" s="191" t="n">
        <v>46063</v>
      </c>
      <c r="G223" s="192" t="n">
        <v>4000000</v>
      </c>
      <c r="H223" s="191" t="n">
        <v>46091</v>
      </c>
      <c r="I223" s="166" t="inlineStr">
        <is>
          <t>EFECTIVO</t>
        </is>
      </c>
      <c r="J223" s="192">
        <f>D223-G223</f>
        <v/>
      </c>
      <c r="K223" s="139" t="n">
        <v>24</v>
      </c>
      <c r="L223" s="192">
        <f>J223/K223</f>
        <v/>
      </c>
      <c r="M223" s="166" t="inlineStr">
        <is>
          <t xml:space="preserve">10 DE CADA MES </t>
        </is>
      </c>
      <c r="N223" s="81" t="n">
        <v>1123086527</v>
      </c>
      <c r="O223" s="86" t="inlineStr">
        <is>
          <t>SHIRLEY CAROLINA RIVERA HURTADO</t>
        </is>
      </c>
      <c r="P223" s="87" t="inlineStr">
        <is>
          <t>317 3847965</t>
        </is>
      </c>
      <c r="Q223" s="166" t="n"/>
      <c r="R223" s="166" t="inlineStr">
        <is>
          <t>GUAMAL</t>
        </is>
      </c>
      <c r="S223" s="166" t="inlineStr">
        <is>
          <t>YURANY PEREZ</t>
        </is>
      </c>
      <c r="T223" s="209" t="n">
        <v>5000000</v>
      </c>
      <c r="U223" s="165" t="n">
        <v>3000000</v>
      </c>
      <c r="V223" s="209" t="n"/>
      <c r="W223" s="73">
        <f>T223-U223-V223</f>
        <v/>
      </c>
    </row>
    <row r="224">
      <c r="A224" s="55">
        <f>LISTADO!B224</f>
        <v/>
      </c>
      <c r="B224" s="194">
        <f>LISTADO!D224</f>
        <v/>
      </c>
      <c r="C224" s="53">
        <f>LISTADO!L224</f>
        <v/>
      </c>
      <c r="D224" s="192">
        <f>LISTADO!K224</f>
        <v/>
      </c>
      <c r="E224" s="63" t="n"/>
      <c r="F224" s="191" t="n">
        <v>45890</v>
      </c>
      <c r="G224" s="192" t="n">
        <v>6000000</v>
      </c>
      <c r="H224" s="191" t="n">
        <v>45921</v>
      </c>
      <c r="I224" s="166" t="inlineStr">
        <is>
          <t>EFECTIVO</t>
        </is>
      </c>
      <c r="J224" s="192">
        <f>D224-G224</f>
        <v/>
      </c>
      <c r="K224" s="139" t="n">
        <v>24</v>
      </c>
      <c r="L224" s="192">
        <f>J224/K224</f>
        <v/>
      </c>
      <c r="M224" s="166" t="inlineStr">
        <is>
          <t xml:space="preserve">21 DE CADA MES </t>
        </is>
      </c>
      <c r="N224" s="108" t="n">
        <v>1120366874</v>
      </c>
      <c r="O224" s="77" t="inlineStr">
        <is>
          <t>JHORMAN JOSE MONTAÑO GUTIERREZ</t>
        </is>
      </c>
      <c r="P224" s="78" t="inlineStr">
        <is>
          <t>310 3172280</t>
        </is>
      </c>
      <c r="Q224" s="166" t="n"/>
      <c r="R224" s="166" t="inlineStr">
        <is>
          <t xml:space="preserve">FUENTE DE ORO </t>
        </is>
      </c>
      <c r="S224" s="166" t="inlineStr">
        <is>
          <t>STIVEN CARVAJAL</t>
        </is>
      </c>
      <c r="T224" s="176" t="n"/>
      <c r="U224" s="209" t="n"/>
      <c r="V224" s="209" t="n"/>
      <c r="W224" s="73">
        <f>T224-U224-V224</f>
        <v/>
      </c>
    </row>
    <row r="225">
      <c r="A225" s="55">
        <f>LISTADO!B225</f>
        <v/>
      </c>
      <c r="B225" s="194">
        <f>LISTADO!D225</f>
        <v/>
      </c>
      <c r="C225" s="53">
        <f>LISTADO!L225</f>
        <v/>
      </c>
      <c r="D225" s="192">
        <f>LISTADO!K225</f>
        <v/>
      </c>
      <c r="E225" s="63" t="n"/>
      <c r="F225" s="191" t="n">
        <v>45890</v>
      </c>
      <c r="G225" s="192" t="n">
        <v>6000000</v>
      </c>
      <c r="H225" s="191" t="n">
        <v>45921</v>
      </c>
      <c r="I225" s="166" t="inlineStr">
        <is>
          <t>EFECTIVO</t>
        </is>
      </c>
      <c r="J225" s="192">
        <f>D225-G225</f>
        <v/>
      </c>
      <c r="K225" s="139" t="n">
        <v>24</v>
      </c>
      <c r="L225" s="192">
        <f>J225/K225</f>
        <v/>
      </c>
      <c r="M225" s="166" t="inlineStr">
        <is>
          <t xml:space="preserve">21 DE CADA MES </t>
        </is>
      </c>
      <c r="N225" s="108" t="n">
        <v>1022963444</v>
      </c>
      <c r="O225" s="77" t="inlineStr">
        <is>
          <t>SERGIO ANDRES OZUNA CASTILLO</t>
        </is>
      </c>
      <c r="P225" s="78" t="inlineStr">
        <is>
          <t>318 3705481</t>
        </is>
      </c>
      <c r="Q225" s="166" t="n"/>
      <c r="R225" s="166" t="inlineStr">
        <is>
          <t xml:space="preserve">BOGOTA </t>
        </is>
      </c>
      <c r="S225" s="166" t="inlineStr">
        <is>
          <t>STIVEN CARVAJAL</t>
        </is>
      </c>
      <c r="T225" s="209" t="n">
        <v>5000000</v>
      </c>
      <c r="U225" s="209" t="n">
        <v>3000000</v>
      </c>
      <c r="V225" s="209" t="n"/>
      <c r="W225" s="73">
        <f>T225-U225-V225</f>
        <v/>
      </c>
    </row>
    <row r="226">
      <c r="A226" s="55">
        <f>LISTADO!B226</f>
        <v/>
      </c>
      <c r="B226" s="194">
        <f>LISTADO!D226</f>
        <v/>
      </c>
      <c r="C226" s="53">
        <f>LISTADO!L226</f>
        <v/>
      </c>
      <c r="D226" s="192">
        <f>LISTADO!K226</f>
        <v/>
      </c>
      <c r="E226" s="63" t="n"/>
      <c r="F226" s="191" t="n">
        <v>45921</v>
      </c>
      <c r="G226" s="192" t="n">
        <v>4000000</v>
      </c>
      <c r="H226" s="191" t="n">
        <v>45951</v>
      </c>
      <c r="I226" s="166" t="inlineStr">
        <is>
          <t>EFECTIVO</t>
        </is>
      </c>
      <c r="J226" s="192">
        <f>D226-G226</f>
        <v/>
      </c>
      <c r="K226" s="139" t="n">
        <v>24</v>
      </c>
      <c r="L226" s="192">
        <f>J226/K226</f>
        <v/>
      </c>
      <c r="M226" s="166" t="inlineStr">
        <is>
          <t xml:space="preserve">21 DE CADA MES </t>
        </is>
      </c>
      <c r="N226" s="108" t="n">
        <v>40185248</v>
      </c>
      <c r="O226" s="77" t="inlineStr">
        <is>
          <t>SANDRA MILENA NOVOA MARTINEZ</t>
        </is>
      </c>
      <c r="P226" s="78" t="inlineStr">
        <is>
          <t>313 2261761</t>
        </is>
      </c>
      <c r="Q226" s="166" t="n"/>
      <c r="R226" s="166" t="inlineStr">
        <is>
          <t>VILLAVICENCIO</t>
        </is>
      </c>
      <c r="S226" s="166" t="inlineStr">
        <is>
          <t>YULIAN CARDENAS</t>
        </is>
      </c>
      <c r="T226" s="209" t="n">
        <v>5000000</v>
      </c>
      <c r="U226" s="209" t="n">
        <v>3000000</v>
      </c>
      <c r="V226" s="209" t="n"/>
      <c r="W226" s="73">
        <f>T226-U226-V226</f>
        <v/>
      </c>
    </row>
    <row r="227">
      <c r="A227" s="55">
        <f>LISTADO!B227</f>
        <v/>
      </c>
      <c r="B227" s="194">
        <f>LISTADO!D227</f>
        <v/>
      </c>
      <c r="C227" s="53">
        <f>LISTADO!L227</f>
        <v/>
      </c>
      <c r="D227" s="192">
        <f>LISTADO!K227</f>
        <v/>
      </c>
      <c r="E227" s="63" t="n"/>
      <c r="F227" s="191" t="n">
        <v>45925</v>
      </c>
      <c r="G227" s="192" t="n">
        <v>4000000</v>
      </c>
      <c r="H227" s="191" t="n">
        <v>45955</v>
      </c>
      <c r="I227" s="166" t="inlineStr">
        <is>
          <t>EFECTIVO</t>
        </is>
      </c>
      <c r="J227" s="192">
        <f>D227-G227</f>
        <v/>
      </c>
      <c r="K227" s="139" t="n">
        <v>24</v>
      </c>
      <c r="L227" s="192">
        <f>J227/K227</f>
        <v/>
      </c>
      <c r="M227" s="166" t="inlineStr">
        <is>
          <t xml:space="preserve">25 DE CADA MES </t>
        </is>
      </c>
      <c r="N227" s="108" t="n">
        <v>1123515128</v>
      </c>
      <c r="O227" s="77" t="inlineStr">
        <is>
          <t>KATHERIN BOHORQUEZ ACOSTA</t>
        </is>
      </c>
      <c r="P227" s="78" t="inlineStr">
        <is>
          <t>314 2653516</t>
        </is>
      </c>
      <c r="Q227" s="166" t="n"/>
      <c r="R227" s="166" t="inlineStr">
        <is>
          <t xml:space="preserve">CASTILLA LA NUEVA </t>
        </is>
      </c>
      <c r="S227" s="166" t="inlineStr">
        <is>
          <t>YULIAN CARDENAS</t>
        </is>
      </c>
      <c r="T227" s="209" t="n">
        <v>5000000</v>
      </c>
      <c r="U227" s="209" t="n">
        <v>3000000</v>
      </c>
      <c r="V227" s="209" t="n"/>
      <c r="W227" s="73">
        <f>T227-U227-V227</f>
        <v/>
      </c>
    </row>
    <row r="228">
      <c r="A228" s="55">
        <f>LISTADO!B228</f>
        <v/>
      </c>
      <c r="B228" s="194">
        <f>LISTADO!D228</f>
        <v/>
      </c>
      <c r="C228" s="53">
        <f>LISTADO!L228</f>
        <v/>
      </c>
      <c r="D228" s="192">
        <f>LISTADO!K228</f>
        <v/>
      </c>
      <c r="E228" s="63" t="n"/>
      <c r="F228" s="191" t="n">
        <v>45917</v>
      </c>
      <c r="G228" s="192" t="n">
        <v>4000000</v>
      </c>
      <c r="H228" s="191" t="n">
        <v>45947</v>
      </c>
      <c r="I228" s="166" t="inlineStr">
        <is>
          <t>EFECTIVO</t>
        </is>
      </c>
      <c r="J228" s="192">
        <f>D228-G228</f>
        <v/>
      </c>
      <c r="K228" s="139" t="n">
        <v>24</v>
      </c>
      <c r="L228" s="192">
        <f>J228/K228</f>
        <v/>
      </c>
      <c r="M228" s="166" t="inlineStr">
        <is>
          <t xml:space="preserve">17 DE CADA MES </t>
        </is>
      </c>
      <c r="N228" s="108" t="n">
        <v>52146076</v>
      </c>
      <c r="O228" s="77" t="inlineStr">
        <is>
          <t>AURA DORA REYES BALANTA</t>
        </is>
      </c>
      <c r="P228" s="78" t="inlineStr">
        <is>
          <t>1(408)544-9317</t>
        </is>
      </c>
      <c r="Q228" s="166" t="n"/>
      <c r="R228" s="166" t="inlineStr">
        <is>
          <t xml:space="preserve">BOGOTA </t>
        </is>
      </c>
      <c r="S228" s="166" t="inlineStr">
        <is>
          <t>DANIA</t>
        </is>
      </c>
      <c r="T228" s="209" t="n">
        <v>5000000</v>
      </c>
      <c r="U228" s="209" t="n">
        <v>3000000</v>
      </c>
      <c r="V228" s="209" t="n"/>
      <c r="W228" s="73">
        <f>T228-U228-V228</f>
        <v/>
      </c>
    </row>
    <row r="229">
      <c r="A229" s="55">
        <f>LISTADO!B229</f>
        <v/>
      </c>
      <c r="B229" s="194">
        <f>LISTADO!D229</f>
        <v/>
      </c>
      <c r="C229" s="53">
        <f>LISTADO!L229</f>
        <v/>
      </c>
      <c r="D229" s="192">
        <f>LISTADO!K229</f>
        <v/>
      </c>
      <c r="E229" s="63" t="n"/>
      <c r="F229" s="191" t="n">
        <v>45842</v>
      </c>
      <c r="G229" s="192" t="n">
        <v>4000000</v>
      </c>
      <c r="H229" s="191" t="n">
        <v>45873</v>
      </c>
      <c r="I229" s="166" t="inlineStr">
        <is>
          <t>EFECTIVO</t>
        </is>
      </c>
      <c r="J229" s="192">
        <f>D229-G229</f>
        <v/>
      </c>
      <c r="K229" s="139" t="n">
        <v>24</v>
      </c>
      <c r="L229" s="192">
        <f>J229/K229</f>
        <v/>
      </c>
      <c r="M229" s="166" t="inlineStr">
        <is>
          <t xml:space="preserve">04 DE CADA MES </t>
        </is>
      </c>
      <c r="N229" s="108" t="n">
        <v>1016070396</v>
      </c>
      <c r="O229" s="77" t="inlineStr">
        <is>
          <t>SEBASTIAN RAMIREZ ZABALA</t>
        </is>
      </c>
      <c r="P229" s="78" t="inlineStr">
        <is>
          <t>305 706 4519</t>
        </is>
      </c>
      <c r="Q229" s="166" t="n"/>
      <c r="R229" s="166" t="inlineStr">
        <is>
          <t>GUAMAL</t>
        </is>
      </c>
      <c r="S229" s="166" t="n"/>
      <c r="T229" s="176" t="n"/>
      <c r="U229" s="209" t="n"/>
      <c r="V229" s="209" t="n"/>
      <c r="W229" s="73">
        <f>T229-U229-V229</f>
        <v/>
      </c>
    </row>
    <row r="230">
      <c r="A230" s="55">
        <f>LISTADO!B230</f>
        <v/>
      </c>
      <c r="B230" s="194">
        <f>LISTADO!D230</f>
        <v/>
      </c>
      <c r="C230" s="53">
        <f>LISTADO!L230</f>
        <v/>
      </c>
      <c r="D230" s="192">
        <f>LISTADO!K230</f>
        <v/>
      </c>
      <c r="E230" s="63" t="n"/>
      <c r="F230" s="191" t="n">
        <v>45864</v>
      </c>
      <c r="G230" s="192" t="n">
        <v>4000000</v>
      </c>
      <c r="H230" s="191" t="n">
        <v>45895</v>
      </c>
      <c r="I230" s="166" t="inlineStr">
        <is>
          <t>EFECTIVO</t>
        </is>
      </c>
      <c r="J230" s="192">
        <f>D230-G230</f>
        <v/>
      </c>
      <c r="K230" s="139" t="n">
        <v>24</v>
      </c>
      <c r="L230" s="192">
        <f>J230/K230</f>
        <v/>
      </c>
      <c r="M230" s="166" t="inlineStr">
        <is>
          <t xml:space="preserve">26 DE CADA MES </t>
        </is>
      </c>
      <c r="N230" s="108" t="n">
        <v>1020768739</v>
      </c>
      <c r="O230" s="77" t="inlineStr">
        <is>
          <t>YULI JASLEIVY PATARROYO MONTAÑO</t>
        </is>
      </c>
      <c r="P230" s="78" t="inlineStr">
        <is>
          <t>301 2348921</t>
        </is>
      </c>
      <c r="Q230" s="166" t="n"/>
      <c r="R230" s="166" t="inlineStr">
        <is>
          <t xml:space="preserve">BOGOTA </t>
        </is>
      </c>
      <c r="S230" s="166" t="inlineStr">
        <is>
          <t>SNEIDER</t>
        </is>
      </c>
      <c r="T230" s="209" t="n">
        <v>5000000</v>
      </c>
      <c r="U230" s="209" t="n">
        <v>3000000</v>
      </c>
      <c r="V230" s="209" t="n"/>
      <c r="W230" s="73">
        <f>T230-U230-V230</f>
        <v/>
      </c>
    </row>
    <row r="231">
      <c r="A231" s="55">
        <f>LISTADO!B231</f>
        <v/>
      </c>
      <c r="B231" s="194">
        <f>LISTADO!D231</f>
        <v/>
      </c>
      <c r="C231" s="53">
        <f>LISTADO!L231</f>
        <v/>
      </c>
      <c r="D231" s="192">
        <f>LISTADO!K231</f>
        <v/>
      </c>
      <c r="E231" s="63" t="n"/>
      <c r="F231" s="191" t="n">
        <v>45855</v>
      </c>
      <c r="G231" s="192" t="n">
        <v>4000000</v>
      </c>
      <c r="H231" s="191" t="n">
        <v>45886</v>
      </c>
      <c r="I231" s="166" t="inlineStr">
        <is>
          <t>EFECTIVO</t>
        </is>
      </c>
      <c r="J231" s="192">
        <f>D231-G231</f>
        <v/>
      </c>
      <c r="K231" s="139" t="n">
        <v>24</v>
      </c>
      <c r="L231" s="192">
        <f>J231/K231</f>
        <v/>
      </c>
      <c r="M231" s="166" t="inlineStr">
        <is>
          <t xml:space="preserve">17 DE CADA MES </t>
        </is>
      </c>
      <c r="N231" s="108" t="n">
        <v>1022922726</v>
      </c>
      <c r="O231" s="77" t="inlineStr">
        <is>
          <t>ANNY TATIANA CARRILLO VANEGAS</t>
        </is>
      </c>
      <c r="P231" s="78" t="inlineStr">
        <is>
          <t>313 8838353</t>
        </is>
      </c>
      <c r="Q231" s="166" t="n"/>
      <c r="R231" s="166" t="inlineStr">
        <is>
          <t xml:space="preserve">BOGOTA </t>
        </is>
      </c>
      <c r="S231" s="166" t="inlineStr">
        <is>
          <t>YANIRA OCHOA</t>
        </is>
      </c>
      <c r="T231" s="209" t="n">
        <v>5000000</v>
      </c>
      <c r="U231" s="209" t="n">
        <v>3000000</v>
      </c>
      <c r="V231" s="209" t="n"/>
      <c r="W231" s="73">
        <f>T231-U231-V231</f>
        <v/>
      </c>
    </row>
    <row r="232">
      <c r="A232" s="55">
        <f>LISTADO!B232</f>
        <v/>
      </c>
      <c r="B232" s="194">
        <f>LISTADO!D232</f>
        <v/>
      </c>
      <c r="C232" s="53">
        <f>LISTADO!L232</f>
        <v/>
      </c>
      <c r="D232" s="192">
        <f>LISTADO!K232</f>
        <v/>
      </c>
      <c r="E232" s="63" t="n"/>
      <c r="F232" s="191" t="n">
        <v>45853</v>
      </c>
      <c r="G232" s="192" t="n">
        <v>6380000</v>
      </c>
      <c r="H232" s="191" t="n">
        <v>45884</v>
      </c>
      <c r="I232" s="166" t="inlineStr">
        <is>
          <t>EFECTIVO</t>
        </is>
      </c>
      <c r="J232" s="192">
        <f>D232-G232</f>
        <v/>
      </c>
      <c r="K232" s="139" t="n">
        <v>24</v>
      </c>
      <c r="L232" s="192">
        <f>J232/K232</f>
        <v/>
      </c>
      <c r="M232" s="166" t="inlineStr">
        <is>
          <t xml:space="preserve">15 DE CADA MES </t>
        </is>
      </c>
      <c r="N232" s="108" t="n">
        <v>1120379285</v>
      </c>
      <c r="O232" s="77" t="inlineStr">
        <is>
          <t>YEISON STEVEN IGLESIAS LUGO</t>
        </is>
      </c>
      <c r="P232" s="78" t="inlineStr">
        <is>
          <t>310 8639830</t>
        </is>
      </c>
      <c r="Q232" s="166" t="n"/>
      <c r="R232" s="166" t="inlineStr">
        <is>
          <t xml:space="preserve">BOGOTA </t>
        </is>
      </c>
      <c r="S232" s="166" t="inlineStr">
        <is>
          <t>KATHERINE TACHA</t>
        </is>
      </c>
      <c r="T232" s="209" t="n">
        <v>5000000</v>
      </c>
      <c r="U232" s="209" t="n">
        <v>3000000</v>
      </c>
      <c r="V232" s="209" t="n"/>
      <c r="W232" s="73">
        <f>T232-U232-V232</f>
        <v/>
      </c>
    </row>
    <row r="233">
      <c r="A233" s="55">
        <f>LISTADO!B233</f>
        <v/>
      </c>
      <c r="B233" s="194">
        <f>LISTADO!D233</f>
        <v/>
      </c>
      <c r="C233" s="53">
        <f>LISTADO!L233</f>
        <v/>
      </c>
      <c r="D233" s="192">
        <f>LISTADO!K233</f>
        <v/>
      </c>
      <c r="E233" s="63" t="n"/>
      <c r="F233" s="191" t="n">
        <v>46231</v>
      </c>
      <c r="G233" s="192" t="n">
        <v>4000000</v>
      </c>
      <c r="H233" s="191" t="n">
        <v>46231</v>
      </c>
      <c r="I233" s="166" t="inlineStr">
        <is>
          <t>TRANSFERENCIA</t>
        </is>
      </c>
      <c r="J233" s="192">
        <f>D233-G233</f>
        <v/>
      </c>
      <c r="K233" s="139" t="n">
        <v>24</v>
      </c>
      <c r="L233" s="192" t="n">
        <v>1000000</v>
      </c>
      <c r="M233" s="166" t="inlineStr">
        <is>
          <t>17 DE CADA MES</t>
        </is>
      </c>
      <c r="N233" s="214" t="n">
        <v>1123086621</v>
      </c>
      <c r="O233" s="258" t="inlineStr">
        <is>
          <t>EDISON GONZALEZ GONZALEZ</t>
        </is>
      </c>
      <c r="P233" s="194" t="n"/>
      <c r="Q233" s="166" t="n"/>
      <c r="R233" s="166" t="inlineStr">
        <is>
          <t xml:space="preserve">BOGOTA </t>
        </is>
      </c>
      <c r="S233" s="166" t="inlineStr">
        <is>
          <t>JOSE PEREZ</t>
        </is>
      </c>
      <c r="T233" s="235" t="n">
        <v>5000000</v>
      </c>
      <c r="U233" s="209" t="n">
        <v>3000000</v>
      </c>
      <c r="V233" s="209" t="n"/>
      <c r="W233" s="73">
        <f>T233-U233-V233</f>
        <v/>
      </c>
    </row>
    <row r="234">
      <c r="A234" s="55">
        <f>LISTADO!B234</f>
        <v/>
      </c>
      <c r="B234" s="194">
        <f>LISTADO!D234</f>
        <v/>
      </c>
      <c r="C234" s="53">
        <f>LISTADO!L234</f>
        <v/>
      </c>
      <c r="D234" s="192">
        <f>LISTADO!K234</f>
        <v/>
      </c>
      <c r="E234" s="63" t="n"/>
      <c r="F234" s="191" t="n">
        <v>45917</v>
      </c>
      <c r="G234" s="192" t="n">
        <v>4000000</v>
      </c>
      <c r="H234" s="191" t="n">
        <v>45947</v>
      </c>
      <c r="I234" s="166" t="inlineStr">
        <is>
          <t>EFECTIVO</t>
        </is>
      </c>
      <c r="J234" s="192">
        <f>D234-G234</f>
        <v/>
      </c>
      <c r="K234" s="139" t="n">
        <v>24</v>
      </c>
      <c r="L234" s="192">
        <f>J234/K234</f>
        <v/>
      </c>
      <c r="M234" s="166" t="inlineStr">
        <is>
          <t xml:space="preserve">17 DE CADA MES </t>
        </is>
      </c>
      <c r="N234" s="108" t="n">
        <v>1016020671</v>
      </c>
      <c r="O234" s="77" t="inlineStr">
        <is>
          <t>LUISA FERNANDA GUAQUETA SIERRA</t>
        </is>
      </c>
      <c r="P234" s="78" t="n">
        <v>3215953595</v>
      </c>
      <c r="Q234" s="166" t="n"/>
      <c r="R234" s="166" t="inlineStr">
        <is>
          <t>BOGOTA</t>
        </is>
      </c>
      <c r="S234" s="166" t="inlineStr">
        <is>
          <t>DANIA</t>
        </is>
      </c>
      <c r="T234" s="209" t="n">
        <v>5000000</v>
      </c>
      <c r="U234" s="209" t="n">
        <v>3000000</v>
      </c>
      <c r="V234" s="209" t="n"/>
      <c r="W234" s="73">
        <f>T234-U234-V234</f>
        <v/>
      </c>
    </row>
    <row r="235">
      <c r="A235" s="55">
        <f>LISTADO!B235</f>
        <v/>
      </c>
      <c r="B235" s="194">
        <f>LISTADO!D235</f>
        <v/>
      </c>
      <c r="C235" s="53">
        <f>LISTADO!L235</f>
        <v/>
      </c>
      <c r="D235" s="192">
        <f>LISTADO!K235</f>
        <v/>
      </c>
      <c r="E235" s="63" t="n"/>
      <c r="F235" s="191" t="n"/>
      <c r="G235" s="192" t="n"/>
      <c r="H235" s="191" t="n"/>
      <c r="I235" s="166" t="n"/>
      <c r="J235" s="192">
        <f>D235-G235</f>
        <v/>
      </c>
      <c r="K235" s="139" t="n"/>
      <c r="L235" s="192" t="n">
        <v>0</v>
      </c>
      <c r="M235" s="166" t="n"/>
      <c r="N235" s="194" t="n"/>
      <c r="O235" s="166" t="n"/>
      <c r="P235" s="194" t="n"/>
      <c r="Q235" s="166" t="n"/>
      <c r="R235" s="166" t="n"/>
      <c r="S235" s="166" t="n"/>
      <c r="T235" s="235" t="n"/>
      <c r="U235" s="209" t="n"/>
      <c r="V235" s="209" t="n"/>
      <c r="W235" s="73">
        <f>T235-U235-V235</f>
        <v/>
      </c>
    </row>
    <row r="236">
      <c r="A236" s="55">
        <f>LISTADO!B236</f>
        <v/>
      </c>
      <c r="B236" s="194">
        <f>LISTADO!D236</f>
        <v/>
      </c>
      <c r="C236" s="53">
        <f>LISTADO!L236</f>
        <v/>
      </c>
      <c r="D236" s="192">
        <f>LISTADO!K236</f>
        <v/>
      </c>
      <c r="E236" s="63" t="n"/>
      <c r="F236" s="191" t="n">
        <v>45856</v>
      </c>
      <c r="G236" s="192" t="n">
        <v>4000000</v>
      </c>
      <c r="H236" s="191" t="n">
        <v>45887</v>
      </c>
      <c r="I236" s="166" t="inlineStr">
        <is>
          <t>EFECTIVO</t>
        </is>
      </c>
      <c r="J236" s="192">
        <f>D236-G236</f>
        <v/>
      </c>
      <c r="K236" s="139" t="n">
        <v>24</v>
      </c>
      <c r="L236" s="192">
        <f>J236/K236</f>
        <v/>
      </c>
      <c r="M236" s="166" t="inlineStr">
        <is>
          <t xml:space="preserve">18 DE CADA MES </t>
        </is>
      </c>
      <c r="N236" s="108" t="n">
        <v>1192785017</v>
      </c>
      <c r="O236" s="77" t="inlineStr">
        <is>
          <t>YULIET NATALIA COMBITA/JULIO CESAR CÓMBITA BECERRA</t>
        </is>
      </c>
      <c r="P236" s="78" t="inlineStr">
        <is>
          <t>314 4243726</t>
        </is>
      </c>
      <c r="Q236" s="166" t="n"/>
      <c r="R236" s="166" t="inlineStr">
        <is>
          <t xml:space="preserve">BOGOTA </t>
        </is>
      </c>
      <c r="S236" s="166" t="inlineStr">
        <is>
          <t>LAURA CAMACHO</t>
        </is>
      </c>
      <c r="T236" s="209" t="n">
        <v>5000000</v>
      </c>
      <c r="U236" s="209" t="n">
        <v>3000000</v>
      </c>
      <c r="V236" s="209" t="n"/>
      <c r="W236" s="73">
        <f>T236-U236-V236</f>
        <v/>
      </c>
    </row>
    <row r="237">
      <c r="A237" s="55">
        <f>LISTADO!B237</f>
        <v/>
      </c>
      <c r="B237" s="194">
        <f>LISTADO!D237</f>
        <v/>
      </c>
      <c r="C237" s="53">
        <f>LISTADO!L237</f>
        <v/>
      </c>
      <c r="D237" s="192">
        <f>LISTADO!K237</f>
        <v/>
      </c>
      <c r="E237" s="63" t="n"/>
      <c r="F237" s="191" t="n"/>
      <c r="G237" s="192" t="n"/>
      <c r="H237" s="191" t="n"/>
      <c r="I237" s="166" t="n"/>
      <c r="J237" s="192">
        <f>D237-G237</f>
        <v/>
      </c>
      <c r="K237" s="139" t="n"/>
      <c r="L237" s="192">
        <f>J237/K237</f>
        <v/>
      </c>
      <c r="M237" s="166" t="n"/>
      <c r="N237" s="194" t="n"/>
      <c r="O237" s="166" t="n"/>
      <c r="P237" s="194" t="n"/>
      <c r="Q237" s="166" t="n"/>
      <c r="R237" s="166" t="n"/>
      <c r="S237" s="166" t="n"/>
      <c r="T237" s="235" t="n"/>
      <c r="U237" s="209" t="n"/>
      <c r="V237" s="209" t="n"/>
      <c r="W237" s="73">
        <f>T237-U237-V237</f>
        <v/>
      </c>
    </row>
    <row r="238">
      <c r="A238" s="55">
        <f>LISTADO!B238</f>
        <v/>
      </c>
      <c r="B238" s="194">
        <f>LISTADO!D238</f>
        <v/>
      </c>
      <c r="C238" s="53">
        <f>LISTADO!L238</f>
        <v/>
      </c>
      <c r="D238" s="192">
        <f>LISTADO!K238</f>
        <v/>
      </c>
      <c r="E238" s="63" t="n"/>
      <c r="F238" s="191" t="n">
        <v>45922</v>
      </c>
      <c r="G238" s="192" t="n">
        <v>4500000</v>
      </c>
      <c r="H238" s="191" t="n">
        <v>45952</v>
      </c>
      <c r="I238" s="166" t="inlineStr">
        <is>
          <t>EFECTIVO</t>
        </is>
      </c>
      <c r="J238" s="192">
        <f>D238-G238</f>
        <v/>
      </c>
      <c r="K238" s="139" t="n">
        <v>24</v>
      </c>
      <c r="L238" s="192">
        <f>J238/K238</f>
        <v/>
      </c>
      <c r="M238" s="166" t="inlineStr">
        <is>
          <t xml:space="preserve">22 DE CADA MES </t>
        </is>
      </c>
      <c r="N238" s="108" t="n">
        <v>1010169284</v>
      </c>
      <c r="O238" s="77" t="inlineStr">
        <is>
          <t>JOHN EDISSON GALLEGO MARTIN</t>
        </is>
      </c>
      <c r="P238" s="78" t="inlineStr">
        <is>
          <t>320 5770676</t>
        </is>
      </c>
      <c r="Q238" s="166" t="n"/>
      <c r="R238" s="166" t="inlineStr">
        <is>
          <t xml:space="preserve">BOGOTA </t>
        </is>
      </c>
      <c r="S238" s="166" t="n"/>
      <c r="T238" s="176" t="n"/>
      <c r="U238" s="209" t="n"/>
      <c r="V238" s="209" t="n"/>
      <c r="W238" s="73">
        <f>T238-U238-V238</f>
        <v/>
      </c>
    </row>
    <row r="239">
      <c r="A239" s="55">
        <f>LISTADO!B239</f>
        <v/>
      </c>
      <c r="B239" s="194">
        <f>LISTADO!D239</f>
        <v/>
      </c>
      <c r="C239" s="53">
        <f>LISTADO!L239</f>
        <v/>
      </c>
      <c r="D239" s="192">
        <f>LISTADO!K239</f>
        <v/>
      </c>
      <c r="E239" s="63" t="n"/>
      <c r="F239" s="191" t="n">
        <v>45962</v>
      </c>
      <c r="G239" s="192" t="n">
        <v>4500000</v>
      </c>
      <c r="H239" s="191" t="n">
        <v>45992</v>
      </c>
      <c r="I239" s="166" t="inlineStr">
        <is>
          <t>EFECTIVO</t>
        </is>
      </c>
      <c r="J239" s="192">
        <f>D239-G239</f>
        <v/>
      </c>
      <c r="K239" s="139" t="n">
        <v>24</v>
      </c>
      <c r="L239" s="192">
        <f>J239/K239</f>
        <v/>
      </c>
      <c r="M239" s="166" t="inlineStr">
        <is>
          <t xml:space="preserve">01 DE CADA MES </t>
        </is>
      </c>
      <c r="N239" s="81" t="n">
        <v>1023871083</v>
      </c>
      <c r="O239" s="86" t="inlineStr">
        <is>
          <t>YURI VIVIANA PEREZ PEREZ</t>
        </is>
      </c>
      <c r="P239" s="87" t="inlineStr">
        <is>
          <t>323 3413095</t>
        </is>
      </c>
      <c r="Q239" s="166" t="n"/>
      <c r="R239" s="166" t="inlineStr">
        <is>
          <t xml:space="preserve">BOGOTA </t>
        </is>
      </c>
      <c r="S239" s="166" t="inlineStr">
        <is>
          <t>YURANY PEREZ</t>
        </is>
      </c>
      <c r="T239" s="209" t="n">
        <v>5000000</v>
      </c>
      <c r="U239" s="209" t="n">
        <v>3000000</v>
      </c>
      <c r="V239" s="209" t="n"/>
      <c r="W239" s="73">
        <f>T239-U239-V239</f>
        <v/>
      </c>
    </row>
    <row r="240">
      <c r="A240" s="55">
        <f>LISTADO!B240</f>
        <v/>
      </c>
      <c r="B240" s="194">
        <f>LISTADO!D240</f>
        <v/>
      </c>
      <c r="C240" s="53">
        <f>LISTADO!L240</f>
        <v/>
      </c>
      <c r="D240" s="192">
        <f>LISTADO!K240</f>
        <v/>
      </c>
      <c r="E240" s="63" t="n"/>
      <c r="F240" s="191" t="n">
        <v>46006</v>
      </c>
      <c r="G240" s="192" t="n">
        <v>4000000</v>
      </c>
      <c r="H240" s="191" t="n">
        <v>46037</v>
      </c>
      <c r="I240" s="166" t="inlineStr">
        <is>
          <t>EFECTIVO</t>
        </is>
      </c>
      <c r="J240" s="192">
        <f>D240-G240</f>
        <v/>
      </c>
      <c r="K240" s="139" t="n">
        <v>24</v>
      </c>
      <c r="L240" s="192">
        <f>J240/K240</f>
        <v/>
      </c>
      <c r="M240" s="166" t="inlineStr">
        <is>
          <t xml:space="preserve">15 DE CADA MES </t>
        </is>
      </c>
      <c r="N240" s="108" t="n">
        <v>80391616</v>
      </c>
      <c r="O240" s="77" t="inlineStr">
        <is>
          <t>JULIO CESAR COTRINO GONZALEZ</t>
        </is>
      </c>
      <c r="P240" s="78" t="inlineStr">
        <is>
          <t>38 57709914</t>
        </is>
      </c>
      <c r="Q240" s="166" t="n"/>
      <c r="R240" s="166" t="inlineStr">
        <is>
          <t>CHOACHI</t>
        </is>
      </c>
      <c r="S240" s="166" t="inlineStr">
        <is>
          <t>YANIRA OCHOA</t>
        </is>
      </c>
      <c r="T240" s="209" t="n">
        <v>5000000</v>
      </c>
      <c r="U240" s="209" t="n">
        <v>3000000</v>
      </c>
      <c r="V240" s="209" t="n"/>
      <c r="W240" s="73">
        <f>T240-U240-V240</f>
        <v/>
      </c>
    </row>
    <row r="241">
      <c r="A241" s="55">
        <f>LISTADO!B241</f>
        <v/>
      </c>
      <c r="B241" s="194">
        <f>LISTADO!D241</f>
        <v/>
      </c>
      <c r="C241" s="53">
        <f>LISTADO!L241</f>
        <v/>
      </c>
      <c r="D241" s="192">
        <f>LISTADO!K241</f>
        <v/>
      </c>
      <c r="E241" s="63" t="n"/>
      <c r="F241" s="191" t="n">
        <v>46226</v>
      </c>
      <c r="G241" s="192" t="n">
        <v>4000000</v>
      </c>
      <c r="H241" s="191" t="n">
        <v>46226</v>
      </c>
      <c r="I241" s="166" t="inlineStr">
        <is>
          <t>TRANSFERENCIA</t>
        </is>
      </c>
      <c r="J241" s="192">
        <f>D241-G241</f>
        <v/>
      </c>
      <c r="K241" s="139" t="n">
        <v>24</v>
      </c>
      <c r="L241" s="192">
        <f>J241/K241</f>
        <v/>
      </c>
      <c r="M241" s="166" t="inlineStr">
        <is>
          <t>23 DE CADA MES</t>
        </is>
      </c>
      <c r="N241" s="141" t="n">
        <v>86011972</v>
      </c>
      <c r="O241" s="166" t="inlineStr">
        <is>
          <t>JOSÉ ALCIDES QUINTERO GAITAN</t>
        </is>
      </c>
      <c r="P241" s="194" t="n"/>
      <c r="Q241" s="166" t="n"/>
      <c r="R241" s="166" t="n"/>
      <c r="S241" s="166" t="n"/>
      <c r="T241" s="235" t="n"/>
      <c r="U241" s="209" t="n"/>
      <c r="V241" s="209" t="n"/>
      <c r="W241" s="73">
        <f>T241-U241-V241</f>
        <v/>
      </c>
    </row>
    <row r="242">
      <c r="A242" s="55">
        <f>LISTADO!B242</f>
        <v/>
      </c>
      <c r="B242" s="194">
        <f>LISTADO!D242</f>
        <v/>
      </c>
      <c r="C242" s="53">
        <f>LISTADO!L242</f>
        <v/>
      </c>
      <c r="D242" s="192">
        <f>LISTADO!K242</f>
        <v/>
      </c>
      <c r="E242" s="63" t="n"/>
      <c r="F242" s="191" t="n">
        <v>46029</v>
      </c>
      <c r="G242" s="192" t="n">
        <v>2000000</v>
      </c>
      <c r="H242" s="191" t="n">
        <v>46060</v>
      </c>
      <c r="I242" s="166" t="inlineStr">
        <is>
          <t>EFECTIVO</t>
        </is>
      </c>
      <c r="J242" s="192">
        <f>D242-G242</f>
        <v/>
      </c>
      <c r="K242" s="139" t="n">
        <v>24</v>
      </c>
      <c r="L242" s="192">
        <f>J242/K242</f>
        <v/>
      </c>
      <c r="M242" s="166" t="inlineStr">
        <is>
          <t xml:space="preserve">07 DE CADA MES </t>
        </is>
      </c>
      <c r="N242" s="108" t="n">
        <v>1115912470</v>
      </c>
      <c r="O242" s="77" t="inlineStr">
        <is>
          <t>YEISON ROJAS REY</t>
        </is>
      </c>
      <c r="P242" s="194" t="n">
        <v>3232386785</v>
      </c>
      <c r="Q242" s="166" t="n"/>
      <c r="R242" s="166" t="inlineStr">
        <is>
          <t>TAURAMENA</t>
        </is>
      </c>
      <c r="S242" s="166" t="n"/>
      <c r="T242" s="176" t="n"/>
      <c r="U242" s="209" t="n"/>
      <c r="V242" s="209" t="n"/>
      <c r="W242" s="73">
        <f>T242-U242-V242</f>
        <v/>
      </c>
    </row>
    <row r="243">
      <c r="A243" s="55">
        <f>LISTADO!B243</f>
        <v/>
      </c>
      <c r="B243" s="194">
        <f>LISTADO!D243</f>
        <v/>
      </c>
      <c r="C243" s="53">
        <f>LISTADO!L243</f>
        <v/>
      </c>
      <c r="D243" s="192">
        <f>LISTADO!K243</f>
        <v/>
      </c>
      <c r="E243" s="63" t="n"/>
      <c r="F243" s="191" t="n">
        <v>45894</v>
      </c>
      <c r="G243" s="192" t="n">
        <v>28000000</v>
      </c>
      <c r="H243" s="191" t="n">
        <v>45894</v>
      </c>
      <c r="I243" s="166" t="inlineStr">
        <is>
          <t xml:space="preserve">PERMUTA </t>
        </is>
      </c>
      <c r="J243" s="192">
        <f>D243-G243</f>
        <v/>
      </c>
      <c r="K243" s="139" t="n">
        <v>1</v>
      </c>
      <c r="L243" s="192">
        <f>J243/K243</f>
        <v/>
      </c>
      <c r="M243" s="166" t="n"/>
      <c r="N243" s="239" t="n">
        <v>40331802</v>
      </c>
      <c r="O243" s="199" t="inlineStr">
        <is>
          <t>DIANA MARCELA NOVOA POVEDA</t>
        </is>
      </c>
      <c r="P243" s="259" t="inlineStr">
        <is>
          <t>312 5713404</t>
        </is>
      </c>
      <c r="Q243" s="166" t="n"/>
      <c r="R243" s="166" t="inlineStr">
        <is>
          <t>VILLAVICENCIO</t>
        </is>
      </c>
      <c r="S243" s="166" t="inlineStr">
        <is>
          <t>MAYERLY</t>
        </is>
      </c>
      <c r="T243" s="235" t="n">
        <v>5000000</v>
      </c>
      <c r="U243" s="209" t="n">
        <v>3000000</v>
      </c>
      <c r="V243" s="209" t="n"/>
      <c r="W243" s="73">
        <f>T243-U243-V243</f>
        <v/>
      </c>
    </row>
    <row r="244">
      <c r="A244" s="55">
        <f>LISTADO!B244</f>
        <v/>
      </c>
      <c r="B244" s="194">
        <f>LISTADO!D244</f>
        <v/>
      </c>
      <c r="C244" s="53">
        <f>LISTADO!L244</f>
        <v/>
      </c>
      <c r="D244" s="192">
        <f>LISTADO!K244</f>
        <v/>
      </c>
      <c r="E244" s="63" t="n"/>
      <c r="F244" s="191" t="n">
        <v>45894</v>
      </c>
      <c r="G244" s="192" t="n">
        <v>4000000</v>
      </c>
      <c r="H244" s="191" t="n">
        <v>45925</v>
      </c>
      <c r="I244" s="166" t="inlineStr">
        <is>
          <t>EFECTIVO</t>
        </is>
      </c>
      <c r="J244" s="192">
        <f>D244-G244</f>
        <v/>
      </c>
      <c r="K244" s="139" t="n">
        <v>24</v>
      </c>
      <c r="L244" s="192">
        <f>J244/K244</f>
        <v/>
      </c>
      <c r="M244" s="166" t="inlineStr">
        <is>
          <t xml:space="preserve">25 DE CADA MES </t>
        </is>
      </c>
      <c r="N244" s="108" t="n">
        <v>1026567833</v>
      </c>
      <c r="O244" s="77" t="inlineStr">
        <is>
          <t>LIZETH NATALY ZAMUDIO TIBAVIZCO</t>
        </is>
      </c>
      <c r="P244" s="78" t="inlineStr">
        <is>
          <t>(551)300-9686</t>
        </is>
      </c>
      <c r="Q244" s="166" t="n"/>
      <c r="R244" s="166" t="inlineStr">
        <is>
          <t>BOGOTA</t>
        </is>
      </c>
      <c r="S244" s="166" t="inlineStr">
        <is>
          <t>MAYERLY</t>
        </is>
      </c>
      <c r="T244" s="209" t="n">
        <v>5000000</v>
      </c>
      <c r="U244" s="209" t="n">
        <v>3000000</v>
      </c>
      <c r="V244" s="209" t="n"/>
      <c r="W244" s="73">
        <f>T244-U244-V244</f>
        <v/>
      </c>
    </row>
    <row r="245">
      <c r="A245" s="55">
        <f>LISTADO!B245</f>
        <v/>
      </c>
      <c r="B245" s="194">
        <f>LISTADO!D245</f>
        <v/>
      </c>
      <c r="C245" s="53">
        <f>LISTADO!L245</f>
        <v/>
      </c>
      <c r="D245" s="192">
        <f>LISTADO!K245</f>
        <v/>
      </c>
      <c r="E245" s="63" t="n"/>
      <c r="F245" s="191" t="n">
        <v>46170</v>
      </c>
      <c r="G245" s="192" t="n">
        <v>6000000</v>
      </c>
      <c r="H245" s="191" t="n">
        <v>46170</v>
      </c>
      <c r="I245" s="166" t="inlineStr">
        <is>
          <t>TRANSFERENCIA</t>
        </is>
      </c>
      <c r="J245" s="192">
        <f>D245-G245</f>
        <v/>
      </c>
      <c r="K245" s="139" t="n">
        <v>24</v>
      </c>
      <c r="L245" s="192">
        <f>J245/K245</f>
        <v/>
      </c>
      <c r="M245" s="166" t="inlineStr">
        <is>
          <t>28 DE CADA MES</t>
        </is>
      </c>
      <c r="N245" s="256" t="n">
        <v>21132285</v>
      </c>
      <c r="O245" s="243" t="inlineStr">
        <is>
          <t>LUZ MARINA ZAMUDIO</t>
        </is>
      </c>
      <c r="P245" s="243" t="inlineStr">
        <is>
          <t>314 2223124</t>
        </is>
      </c>
      <c r="Q245" s="166" t="n"/>
      <c r="R245" s="166" t="inlineStr">
        <is>
          <t>yacopi</t>
        </is>
      </c>
      <c r="S245" s="166" t="inlineStr">
        <is>
          <t>INGRID</t>
        </is>
      </c>
      <c r="T245" s="235" t="n">
        <v>5000000</v>
      </c>
      <c r="U245" s="209" t="n">
        <v>3000000</v>
      </c>
      <c r="V245" s="209" t="n"/>
      <c r="W245" s="73">
        <f>T245-U245-V245</f>
        <v/>
      </c>
    </row>
    <row r="246">
      <c r="A246" s="55">
        <f>LISTADO!B246</f>
        <v/>
      </c>
      <c r="B246" s="194">
        <f>LISTADO!D246</f>
        <v/>
      </c>
      <c r="C246" s="53">
        <f>LISTADO!L246</f>
        <v/>
      </c>
      <c r="D246" s="192">
        <f>LISTADO!K246</f>
        <v/>
      </c>
      <c r="E246" s="63" t="n"/>
      <c r="F246" s="191" t="n">
        <v>46129</v>
      </c>
      <c r="G246" s="192" t="n">
        <v>5000000</v>
      </c>
      <c r="H246" s="191" t="n">
        <v>46129</v>
      </c>
      <c r="I246" s="166" t="inlineStr">
        <is>
          <t>EFECTIVO</t>
        </is>
      </c>
      <c r="J246" s="192">
        <f>D246-G246</f>
        <v/>
      </c>
      <c r="K246" s="139" t="n">
        <v>24</v>
      </c>
      <c r="L246" s="192" t="n">
        <v>958400</v>
      </c>
      <c r="M246" s="166" t="inlineStr">
        <is>
          <t>20 DE CADA MES</t>
        </is>
      </c>
      <c r="N246" s="139" t="n">
        <v>52854633</v>
      </c>
      <c r="O246" s="166" t="inlineStr">
        <is>
          <t>YOLANDA RODRIGUEZ SAMUDIO</t>
        </is>
      </c>
      <c r="P246" s="194" t="n">
        <v>31383623131</v>
      </c>
      <c r="Q246" s="166" t="n"/>
      <c r="R246" s="166" t="inlineStr">
        <is>
          <t>BOGOTA</t>
        </is>
      </c>
      <c r="S246" s="166" t="inlineStr">
        <is>
          <t>INGRID</t>
        </is>
      </c>
      <c r="T246" s="235" t="n">
        <v>5000000</v>
      </c>
      <c r="U246" s="209" t="n">
        <v>3000000</v>
      </c>
      <c r="V246" s="209" t="n"/>
      <c r="W246" s="73">
        <f>T246-U246-V246</f>
        <v/>
      </c>
    </row>
    <row r="247">
      <c r="A247" s="55">
        <f>LISTADO!B247</f>
        <v/>
      </c>
      <c r="B247" s="194">
        <f>LISTADO!D247</f>
        <v/>
      </c>
      <c r="C247" s="53">
        <f>LISTADO!L247</f>
        <v/>
      </c>
      <c r="D247" s="192">
        <f>LISTADO!K247</f>
        <v/>
      </c>
      <c r="E247" s="63" t="n"/>
      <c r="F247" s="191" t="n">
        <v>45885</v>
      </c>
      <c r="G247" s="192" t="n">
        <v>4000000</v>
      </c>
      <c r="H247" s="191" t="n">
        <v>45916</v>
      </c>
      <c r="I247" s="166" t="inlineStr">
        <is>
          <t>EFECTIVO</t>
        </is>
      </c>
      <c r="J247" s="192">
        <f>D247-G247</f>
        <v/>
      </c>
      <c r="K247" s="139" t="n">
        <v>24</v>
      </c>
      <c r="L247" s="192">
        <f>J247/K247</f>
        <v/>
      </c>
      <c r="M247" s="166" t="inlineStr">
        <is>
          <t xml:space="preserve">16 DE CADA MES </t>
        </is>
      </c>
      <c r="N247" s="108" t="n">
        <v>86081300</v>
      </c>
      <c r="O247" s="77" t="inlineStr">
        <is>
          <t>JAINER ALEXANDER BENITO PEÑA</t>
        </is>
      </c>
      <c r="P247" s="78" t="inlineStr">
        <is>
          <t>1 (669) 3179996</t>
        </is>
      </c>
      <c r="Q247" s="166" t="n"/>
      <c r="R247" s="166" t="inlineStr">
        <is>
          <t xml:space="preserve">VILLAVICENCIO </t>
        </is>
      </c>
      <c r="S247" s="166" t="inlineStr">
        <is>
          <t>DANIA</t>
        </is>
      </c>
      <c r="T247" s="209" t="n">
        <v>5000000</v>
      </c>
      <c r="U247" s="209" t="n">
        <v>3000000</v>
      </c>
      <c r="V247" s="209" t="n"/>
      <c r="W247" s="73">
        <f>T247-U247-V247</f>
        <v/>
      </c>
    </row>
    <row r="248">
      <c r="A248" s="55">
        <f>LISTADO!B248</f>
        <v/>
      </c>
      <c r="B248" s="194">
        <f>LISTADO!D248</f>
        <v/>
      </c>
      <c r="C248" s="53">
        <f>LISTADO!L248</f>
        <v/>
      </c>
      <c r="D248" s="192">
        <f>LISTADO!K248</f>
        <v/>
      </c>
      <c r="E248" s="63" t="n"/>
      <c r="F248" s="191" t="n">
        <v>45904</v>
      </c>
      <c r="G248" s="192" t="n">
        <v>4000000</v>
      </c>
      <c r="H248" s="191" t="n">
        <v>45934</v>
      </c>
      <c r="I248" s="166" t="inlineStr">
        <is>
          <t>EFECTIVO</t>
        </is>
      </c>
      <c r="J248" s="192">
        <f>D248-G248</f>
        <v/>
      </c>
      <c r="K248" s="139" t="n">
        <v>24</v>
      </c>
      <c r="L248" s="192">
        <f>J248/K248</f>
        <v/>
      </c>
      <c r="M248" s="166" t="inlineStr">
        <is>
          <t xml:space="preserve">04 DE CADA MES </t>
        </is>
      </c>
      <c r="N248" s="108" t="n">
        <v>19460864</v>
      </c>
      <c r="O248" s="77" t="inlineStr">
        <is>
          <t>GILBERTO TORRES OCHOA</t>
        </is>
      </c>
      <c r="P248" s="78" t="n">
        <v>3133769779</v>
      </c>
      <c r="Q248" s="166" t="n"/>
      <c r="R248" s="166" t="inlineStr">
        <is>
          <t xml:space="preserve">BOYACA </t>
        </is>
      </c>
      <c r="S248" s="166" t="inlineStr">
        <is>
          <t>MAYERLY</t>
        </is>
      </c>
      <c r="T248" s="209" t="n">
        <v>5000000</v>
      </c>
      <c r="U248" s="209" t="n">
        <v>3000000</v>
      </c>
      <c r="V248" s="209" t="n"/>
      <c r="W248" s="73">
        <f>T248-U248-V248</f>
        <v/>
      </c>
    </row>
    <row r="249">
      <c r="A249" s="55">
        <f>LISTADO!B249</f>
        <v/>
      </c>
      <c r="B249" s="194">
        <f>LISTADO!D249</f>
        <v/>
      </c>
      <c r="C249" s="53">
        <f>LISTADO!L249</f>
        <v/>
      </c>
      <c r="D249" s="192">
        <f>LISTADO!K249</f>
        <v/>
      </c>
      <c r="E249" s="63" t="n"/>
      <c r="F249" s="191" t="n">
        <v>45904</v>
      </c>
      <c r="G249" s="192" t="n">
        <v>4000000</v>
      </c>
      <c r="H249" s="191" t="n">
        <v>45934</v>
      </c>
      <c r="I249" s="166" t="inlineStr">
        <is>
          <t>EFECTIVO</t>
        </is>
      </c>
      <c r="J249" s="192">
        <f>D249-G249</f>
        <v/>
      </c>
      <c r="K249" s="139" t="n">
        <v>24</v>
      </c>
      <c r="L249" s="192">
        <f>J249/K249</f>
        <v/>
      </c>
      <c r="M249" s="166" t="inlineStr">
        <is>
          <t xml:space="preserve">04 DE CADA MES </t>
        </is>
      </c>
      <c r="N249" s="108" t="n">
        <v>24016435</v>
      </c>
      <c r="O249" s="77" t="inlineStr">
        <is>
          <t>MARIA BLANCA AURORA VARGAS MARTINEZ</t>
        </is>
      </c>
      <c r="P249" s="78" t="n">
        <v>3142622708</v>
      </c>
      <c r="Q249" s="166" t="n"/>
      <c r="R249" s="166" t="inlineStr">
        <is>
          <t>CUNDINAMARCA</t>
        </is>
      </c>
      <c r="S249" s="166" t="inlineStr">
        <is>
          <t>MAYERLY</t>
        </is>
      </c>
      <c r="T249" s="209" t="n">
        <v>5000000</v>
      </c>
      <c r="U249" s="209" t="n">
        <v>3000000</v>
      </c>
      <c r="V249" s="209" t="n"/>
      <c r="W249" s="73">
        <f>T249-U249-V249</f>
        <v/>
      </c>
    </row>
    <row r="250">
      <c r="A250" s="55">
        <f>LISTADO!B250</f>
        <v/>
      </c>
      <c r="B250" s="194">
        <f>LISTADO!D250</f>
        <v/>
      </c>
      <c r="C250" s="53">
        <f>LISTADO!L250</f>
        <v/>
      </c>
      <c r="D250" s="192">
        <f>LISTADO!K250</f>
        <v/>
      </c>
      <c r="E250" s="63" t="n"/>
      <c r="F250" s="191" t="n"/>
      <c r="G250" s="192" t="n"/>
      <c r="H250" s="191" t="n"/>
      <c r="I250" s="166" t="n"/>
      <c r="J250" s="192">
        <f>D250-G250</f>
        <v/>
      </c>
      <c r="K250" s="139" t="n"/>
      <c r="L250" s="192" t="n">
        <v>0</v>
      </c>
      <c r="M250" s="166" t="n"/>
      <c r="N250" s="194" t="n"/>
      <c r="O250" s="166" t="n"/>
      <c r="P250" s="194" t="n"/>
      <c r="Q250" s="166" t="n"/>
      <c r="R250" s="166" t="n"/>
      <c r="S250" s="166" t="n"/>
      <c r="T250" s="235" t="n"/>
      <c r="U250" s="209" t="n"/>
      <c r="V250" s="209" t="n"/>
      <c r="W250" s="73">
        <f>T250-U250-V250</f>
        <v/>
      </c>
    </row>
    <row r="251">
      <c r="A251" s="55">
        <f>LISTADO!B251</f>
        <v/>
      </c>
      <c r="B251" s="194">
        <f>LISTADO!D251</f>
        <v/>
      </c>
      <c r="C251" s="53">
        <f>LISTADO!L251</f>
        <v/>
      </c>
      <c r="D251" s="192">
        <f>LISTADO!K251</f>
        <v/>
      </c>
      <c r="E251" s="63" t="n"/>
      <c r="F251" s="191" t="n">
        <v>46225</v>
      </c>
      <c r="G251" s="192" t="n">
        <v>1000000</v>
      </c>
      <c r="H251" s="191" t="n">
        <v>46225</v>
      </c>
      <c r="I251" s="166" t="inlineStr">
        <is>
          <t>TRANSFERENCIA</t>
        </is>
      </c>
      <c r="J251" s="192">
        <f>D251-G251</f>
        <v/>
      </c>
      <c r="K251" s="139" t="n">
        <v>24</v>
      </c>
      <c r="L251" s="192" t="n">
        <v>1125000</v>
      </c>
      <c r="M251" s="166" t="inlineStr">
        <is>
          <t>8 DE CADA MES</t>
        </is>
      </c>
      <c r="N251" s="194" t="n">
        <v>1068972468</v>
      </c>
      <c r="O251" s="166" t="inlineStr">
        <is>
          <t>KAROL ALEJANDRA GARZON HORTUA</t>
        </is>
      </c>
      <c r="P251" s="194" t="n">
        <v>3227020483</v>
      </c>
      <c r="Q251" s="166" t="n"/>
      <c r="R251" s="166" t="inlineStr">
        <is>
          <t>GUAMAL</t>
        </is>
      </c>
      <c r="S251" s="166" t="inlineStr">
        <is>
          <t>YURANY PEREZ</t>
        </is>
      </c>
      <c r="T251" s="89" t="n">
        <v>5000000</v>
      </c>
      <c r="U251" s="209" t="n"/>
      <c r="V251" s="209" t="n"/>
      <c r="W251" s="73">
        <f>T251-U251-V251</f>
        <v/>
      </c>
    </row>
    <row r="252">
      <c r="A252" s="55">
        <f>LISTADO!B252</f>
        <v/>
      </c>
      <c r="B252" s="194">
        <f>LISTADO!D252</f>
        <v/>
      </c>
      <c r="C252" s="53">
        <f>LISTADO!L252</f>
        <v/>
      </c>
      <c r="D252" s="192">
        <f>LISTADO!K252</f>
        <v/>
      </c>
      <c r="E252" s="63" t="n"/>
      <c r="F252" s="191" t="n">
        <v>46222</v>
      </c>
      <c r="G252" s="192" t="n">
        <v>4000000</v>
      </c>
      <c r="H252" s="191" t="n">
        <v>46222</v>
      </c>
      <c r="I252" s="166" t="inlineStr">
        <is>
          <t>TRANSFERENCIA</t>
        </is>
      </c>
      <c r="J252" s="192">
        <f>D252-G252</f>
        <v/>
      </c>
      <c r="K252" s="139" t="n">
        <v>24</v>
      </c>
      <c r="L252" s="192" t="n">
        <v>1000000</v>
      </c>
      <c r="M252" s="166" t="inlineStr">
        <is>
          <t>19 DE CAD MES</t>
        </is>
      </c>
      <c r="N252" s="139" t="n">
        <v>35251405</v>
      </c>
      <c r="O252" s="166" t="inlineStr">
        <is>
          <t>ADRIANA MARIA RIOS CRUZ</t>
        </is>
      </c>
      <c r="P252" s="194" t="inlineStr">
        <is>
          <t>315 7286932</t>
        </is>
      </c>
      <c r="Q252" s="166" t="n"/>
      <c r="R252" s="166" t="inlineStr">
        <is>
          <t>FUSAGASUGA</t>
        </is>
      </c>
      <c r="S252" s="166" t="inlineStr">
        <is>
          <t>YURANY PEREZ</t>
        </is>
      </c>
      <c r="T252" s="89" t="n">
        <v>5000000</v>
      </c>
      <c r="U252" s="209" t="n">
        <v>3000000</v>
      </c>
      <c r="V252" s="209" t="n"/>
      <c r="W252" s="73">
        <f>T252-U252-V252</f>
        <v/>
      </c>
    </row>
    <row r="253">
      <c r="A253" s="55">
        <f>LISTADO!B253</f>
        <v/>
      </c>
      <c r="B253" s="194">
        <f>LISTADO!D253</f>
        <v/>
      </c>
      <c r="C253" s="53">
        <f>LISTADO!L253</f>
        <v/>
      </c>
      <c r="D253" s="192">
        <f>LISTADO!K253</f>
        <v/>
      </c>
      <c r="E253" s="63" t="n"/>
      <c r="F253" s="191" t="n">
        <v>46039</v>
      </c>
      <c r="G253" s="192" t="n">
        <v>4000000</v>
      </c>
      <c r="H253" s="191" t="n">
        <v>46070</v>
      </c>
      <c r="I253" s="166" t="inlineStr">
        <is>
          <t>EFECTIVO</t>
        </is>
      </c>
      <c r="J253" s="192">
        <f>D253-G253</f>
        <v/>
      </c>
      <c r="K253" s="139" t="n">
        <v>24</v>
      </c>
      <c r="L253" s="192">
        <f>J253/K253</f>
        <v/>
      </c>
      <c r="M253" s="166" t="inlineStr">
        <is>
          <t xml:space="preserve">17 DE CADA MES </t>
        </is>
      </c>
      <c r="N253" s="108" t="n">
        <v>52192366</v>
      </c>
      <c r="O253" s="77" t="inlineStr">
        <is>
          <t>ANA LILIA GONZALEZ RODRIGUEZ</t>
        </is>
      </c>
      <c r="P253" s="78" t="inlineStr">
        <is>
          <t>310 7423283</t>
        </is>
      </c>
      <c r="Q253" s="166" t="n"/>
      <c r="R253" s="166" t="inlineStr">
        <is>
          <t>BOGOTA</t>
        </is>
      </c>
      <c r="S253" s="166" t="inlineStr">
        <is>
          <t>JHON ALBERTO</t>
        </is>
      </c>
      <c r="T253" s="209" t="n">
        <v>5000000</v>
      </c>
      <c r="U253" s="209" t="n">
        <v>3000000</v>
      </c>
      <c r="V253" s="209" t="n"/>
      <c r="W253" s="73">
        <f>T253-U253-V253</f>
        <v/>
      </c>
    </row>
    <row r="254">
      <c r="A254" s="55">
        <f>LISTADO!B254</f>
        <v/>
      </c>
      <c r="B254" s="194">
        <f>LISTADO!D254</f>
        <v/>
      </c>
      <c r="C254" s="53">
        <f>LISTADO!L254</f>
        <v/>
      </c>
      <c r="D254" s="192">
        <f>LISTADO!K254</f>
        <v/>
      </c>
      <c r="E254" s="63" t="n"/>
      <c r="F254" s="191" t="n">
        <v>46091</v>
      </c>
      <c r="G254" s="192" t="n">
        <v>4000000</v>
      </c>
      <c r="H254" s="191" t="n">
        <v>46122</v>
      </c>
      <c r="I254" s="166" t="inlineStr">
        <is>
          <t>EFECTIVO</t>
        </is>
      </c>
      <c r="J254" s="192">
        <f>D254-G254</f>
        <v/>
      </c>
      <c r="K254" s="139" t="n">
        <v>24</v>
      </c>
      <c r="L254" s="192">
        <f>J254/K254</f>
        <v/>
      </c>
      <c r="M254" s="166" t="inlineStr">
        <is>
          <t xml:space="preserve">10 DE CADA MES </t>
        </is>
      </c>
      <c r="N254" s="239" t="n">
        <v>1001056917</v>
      </c>
      <c r="O254" s="199" t="inlineStr">
        <is>
          <t>NICOLE DAHIANNA REYES ORTIZ</t>
        </is>
      </c>
      <c r="P254" s="240" t="inlineStr">
        <is>
          <t>300 5963476</t>
        </is>
      </c>
      <c r="Q254" s="166" t="n"/>
      <c r="R254" s="166" t="inlineStr">
        <is>
          <t>BOGOTA</t>
        </is>
      </c>
      <c r="S254" s="166" t="inlineStr">
        <is>
          <t>YURANY PEREZ</t>
        </is>
      </c>
      <c r="T254" s="209" t="n">
        <v>5000000</v>
      </c>
      <c r="U254" s="209" t="n"/>
      <c r="V254" s="209" t="n"/>
      <c r="W254" s="73">
        <f>T254-U254-V254</f>
        <v/>
      </c>
    </row>
    <row r="255">
      <c r="A255" s="55">
        <f>LISTADO!B255</f>
        <v/>
      </c>
      <c r="B255" s="194">
        <f>LISTADO!D255</f>
        <v/>
      </c>
      <c r="C255" s="53">
        <f>LISTADO!L255</f>
        <v/>
      </c>
      <c r="D255" s="192">
        <f>LISTADO!K255</f>
        <v/>
      </c>
      <c r="E255" s="63" t="n"/>
      <c r="F255" s="191" t="n">
        <v>46000</v>
      </c>
      <c r="G255" s="192" t="n">
        <v>28000000</v>
      </c>
      <c r="H255" s="191" t="n">
        <v>46000</v>
      </c>
      <c r="I255" s="166" t="inlineStr">
        <is>
          <t>EFECTIVO</t>
        </is>
      </c>
      <c r="J255" s="192">
        <f>D255-G255</f>
        <v/>
      </c>
      <c r="K255" s="139" t="n">
        <v>1</v>
      </c>
      <c r="L255" s="192" t="n">
        <v>0</v>
      </c>
      <c r="M255" s="166" t="n"/>
      <c r="N255" s="239" t="n">
        <v>51902462</v>
      </c>
      <c r="O255" s="260" t="inlineStr">
        <is>
          <t>ALEXANDRA MARIA GARZON VILLAGRAN</t>
        </is>
      </c>
      <c r="P255" s="240" t="inlineStr">
        <is>
          <t>322 4333427</t>
        </is>
      </c>
      <c r="Q255" s="166" t="n"/>
      <c r="R255" s="166" t="inlineStr">
        <is>
          <t>BOGOTA</t>
        </is>
      </c>
      <c r="S255" s="166" t="inlineStr">
        <is>
          <t>ESTIVEN CARVAJAL</t>
        </is>
      </c>
      <c r="T255" s="235" t="n">
        <v>5000000</v>
      </c>
      <c r="U255" s="209" t="n">
        <v>5000000</v>
      </c>
      <c r="V255" s="209" t="n"/>
      <c r="W255" s="73">
        <f>T255-U255-V255</f>
        <v/>
      </c>
    </row>
    <row r="256">
      <c r="A256" s="55">
        <f>LISTADO!B256</f>
        <v/>
      </c>
      <c r="B256" s="194">
        <f>LISTADO!D256</f>
        <v/>
      </c>
      <c r="C256" s="53">
        <f>LISTADO!L256</f>
        <v/>
      </c>
      <c r="D256" s="192">
        <f>LISTADO!K256</f>
        <v/>
      </c>
      <c r="E256" s="63" t="n"/>
      <c r="F256" s="191" t="n">
        <v>46178</v>
      </c>
      <c r="G256" s="192" t="n">
        <v>4000000</v>
      </c>
      <c r="H256" s="191" t="n">
        <v>46178</v>
      </c>
      <c r="I256" s="166" t="inlineStr">
        <is>
          <t>TRANSFERENCIA</t>
        </is>
      </c>
      <c r="J256" s="192">
        <f>D256-G256</f>
        <v/>
      </c>
      <c r="K256" s="139" t="n">
        <v>24</v>
      </c>
      <c r="L256" s="192" t="n">
        <v>1000000</v>
      </c>
      <c r="M256" s="166" t="inlineStr">
        <is>
          <t>5 DE CADA MES</t>
        </is>
      </c>
      <c r="N256" s="198" t="n">
        <v>26637467</v>
      </c>
      <c r="O256" s="199" t="inlineStr">
        <is>
          <t>NUBIA MARIA VIDAL MARTINEZ</t>
        </is>
      </c>
      <c r="P256" s="199" t="inlineStr">
        <is>
          <t>314 3429811</t>
        </is>
      </c>
      <c r="Q256" s="166" t="n"/>
      <c r="R256" s="166" t="inlineStr">
        <is>
          <t>PUERTO LEGUISAMO</t>
        </is>
      </c>
      <c r="S256" s="166" t="inlineStr">
        <is>
          <t>YURANY PEREZ</t>
        </is>
      </c>
      <c r="T256" s="89" t="n">
        <v>5000000</v>
      </c>
      <c r="U256" s="209" t="n"/>
      <c r="V256" s="209" t="n"/>
      <c r="W256" s="73">
        <f>T256-U256-V256</f>
        <v/>
      </c>
    </row>
    <row r="257">
      <c r="A257" s="55">
        <f>LISTADO!B257</f>
        <v/>
      </c>
      <c r="B257" s="194">
        <f>LISTADO!D257</f>
        <v/>
      </c>
      <c r="C257" s="53">
        <f>LISTADO!L257</f>
        <v/>
      </c>
      <c r="D257" s="192">
        <f>LISTADO!K257</f>
        <v/>
      </c>
      <c r="E257" s="63" t="n"/>
      <c r="F257" s="191" t="n">
        <v>45852</v>
      </c>
      <c r="G257" s="192" t="n">
        <v>8000000</v>
      </c>
      <c r="H257" s="191" t="n">
        <v>45883</v>
      </c>
      <c r="I257" s="166" t="inlineStr">
        <is>
          <t>EFECTIVO</t>
        </is>
      </c>
      <c r="J257" s="192">
        <f>D257-G257</f>
        <v/>
      </c>
      <c r="K257" s="139" t="n">
        <v>24</v>
      </c>
      <c r="L257" s="192">
        <f>J257/K257</f>
        <v/>
      </c>
      <c r="M257" s="166" t="inlineStr">
        <is>
          <t xml:space="preserve">14 DE CADA MES </t>
        </is>
      </c>
      <c r="N257" s="108" t="n">
        <v>1033759555</v>
      </c>
      <c r="O257" s="77" t="inlineStr">
        <is>
          <t>WENDY CAROLINE PALMA/VICTOR MANUEL MENDEZ CLAVIJO</t>
        </is>
      </c>
      <c r="P257" s="78" t="inlineStr">
        <is>
          <t>311 5959102</t>
        </is>
      </c>
      <c r="Q257" s="166" t="n"/>
      <c r="R257" s="166" t="inlineStr">
        <is>
          <t xml:space="preserve">BOGOTA </t>
        </is>
      </c>
      <c r="S257" s="166" t="inlineStr">
        <is>
          <t>COCO</t>
        </is>
      </c>
      <c r="T257" s="209" t="n">
        <v>10000000</v>
      </c>
      <c r="U257" s="209" t="n">
        <v>6000000</v>
      </c>
      <c r="V257" s="209" t="n"/>
      <c r="W257" s="73">
        <f>T257-U257-V257</f>
        <v/>
      </c>
    </row>
    <row r="258">
      <c r="A258" s="55">
        <f>LISTADO!B258</f>
        <v/>
      </c>
      <c r="B258" s="194">
        <f>LISTADO!D258</f>
        <v/>
      </c>
      <c r="C258" s="53">
        <f>LISTADO!L258</f>
        <v/>
      </c>
      <c r="D258" s="192">
        <f>LISTADO!K258</f>
        <v/>
      </c>
      <c r="E258" s="63" t="n"/>
      <c r="F258" s="261" t="n"/>
      <c r="G258" s="61" t="n"/>
      <c r="H258" s="261" t="n"/>
      <c r="I258" s="262" t="n"/>
      <c r="J258" s="192">
        <f>D258-G258</f>
        <v/>
      </c>
      <c r="K258" s="139" t="n"/>
      <c r="L258" s="192" t="n">
        <v>0</v>
      </c>
      <c r="M258" s="166" t="n"/>
      <c r="N258" s="194" t="n"/>
      <c r="O258" s="166" t="inlineStr">
        <is>
          <t>JEISSON VILLANUEVA GARCIA</t>
        </is>
      </c>
      <c r="P258" s="194" t="n"/>
      <c r="Q258" s="166" t="n"/>
      <c r="R258" s="166" t="n"/>
      <c r="S258" s="166" t="inlineStr">
        <is>
          <t>YURANY PEREZ</t>
        </is>
      </c>
      <c r="T258" s="89" t="n">
        <v>5000000</v>
      </c>
      <c r="U258" s="209" t="n"/>
      <c r="V258" s="209" t="n"/>
      <c r="W258" s="73">
        <f>T258-U258-V258</f>
        <v/>
      </c>
    </row>
    <row r="259">
      <c r="A259" s="55">
        <f>LISTADO!B259</f>
        <v/>
      </c>
      <c r="B259" s="194">
        <f>LISTADO!D259</f>
        <v/>
      </c>
      <c r="C259" s="53">
        <f>LISTADO!L259</f>
        <v/>
      </c>
      <c r="D259" s="192">
        <f>LISTADO!K259</f>
        <v/>
      </c>
      <c r="E259" s="63" t="n"/>
      <c r="F259" s="191" t="n">
        <v>46056</v>
      </c>
      <c r="G259" s="192" t="n">
        <v>4000000</v>
      </c>
      <c r="H259" s="191" t="n">
        <v>46084</v>
      </c>
      <c r="I259" s="166" t="inlineStr">
        <is>
          <t>EFECTIVO</t>
        </is>
      </c>
      <c r="J259" s="192">
        <f>D259-G259</f>
        <v/>
      </c>
      <c r="K259" s="139" t="n">
        <v>36</v>
      </c>
      <c r="L259" s="192">
        <f>J259/K259</f>
        <v/>
      </c>
      <c r="M259" s="166" t="inlineStr">
        <is>
          <t xml:space="preserve">03 DE CADA MES </t>
        </is>
      </c>
      <c r="N259" s="108" t="n">
        <v>1003837445</v>
      </c>
      <c r="O259" s="77" t="inlineStr">
        <is>
          <t>JOSE ALEXANDER TORRES MALAGON</t>
        </is>
      </c>
      <c r="P259" s="78" t="inlineStr">
        <is>
          <t>318 3384331</t>
        </is>
      </c>
      <c r="Q259" s="166" t="n"/>
      <c r="R259" s="166" t="inlineStr">
        <is>
          <t>BOGOTA</t>
        </is>
      </c>
      <c r="S259" s="166" t="n"/>
      <c r="T259" s="176" t="n"/>
      <c r="U259" s="209" t="n"/>
      <c r="V259" s="209" t="n"/>
      <c r="W259" s="73">
        <f>T259-U259-V259</f>
        <v/>
      </c>
    </row>
    <row r="260">
      <c r="A260" s="55">
        <f>LISTADO!B260</f>
        <v/>
      </c>
      <c r="B260" s="194">
        <f>LISTADO!D260</f>
        <v/>
      </c>
      <c r="C260" s="53">
        <f>LISTADO!L260</f>
        <v/>
      </c>
      <c r="D260" s="192" t="n"/>
      <c r="E260" s="63" t="n"/>
      <c r="F260" s="191" t="n"/>
      <c r="G260" s="192" t="n"/>
      <c r="H260" s="191" t="n"/>
      <c r="I260" s="166" t="n"/>
      <c r="J260" s="192" t="n"/>
      <c r="K260" s="139" t="n"/>
      <c r="L260" s="192" t="n"/>
      <c r="M260" s="166" t="n"/>
      <c r="N260" s="108" t="n"/>
      <c r="O260" s="77" t="n"/>
      <c r="P260" s="78" t="n"/>
      <c r="Q260" s="166" t="n"/>
      <c r="R260" s="166" t="n"/>
      <c r="S260" s="166" t="n"/>
      <c r="T260" s="209" t="n"/>
      <c r="U260" s="209" t="n"/>
      <c r="V260" s="89" t="n"/>
      <c r="W260" s="263" t="n"/>
    </row>
    <row r="261">
      <c r="A261" s="55">
        <f>LISTADO!B261</f>
        <v/>
      </c>
      <c r="B261" s="194">
        <f>LISTADO!D261</f>
        <v/>
      </c>
      <c r="C261" s="53">
        <f>LISTADO!L261</f>
        <v/>
      </c>
      <c r="D261" s="192">
        <f>LISTADO!K261</f>
        <v/>
      </c>
      <c r="E261" s="63" t="n"/>
      <c r="F261" s="191" t="n">
        <v>46247</v>
      </c>
      <c r="G261" s="192" t="n">
        <v>33000000</v>
      </c>
      <c r="H261" s="191" t="n">
        <v>46247</v>
      </c>
      <c r="I261" s="166" t="inlineStr">
        <is>
          <t>EFECTIVO</t>
        </is>
      </c>
      <c r="J261" s="192">
        <f>D261-G261</f>
        <v/>
      </c>
      <c r="K261" s="139" t="n">
        <v>1</v>
      </c>
      <c r="L261" s="192">
        <f>J261/K261</f>
        <v/>
      </c>
      <c r="M261" s="166" t="inlineStr">
        <is>
          <t xml:space="preserve">06 DE CADA MES </t>
        </is>
      </c>
      <c r="N261" s="241" t="n">
        <v>4228096</v>
      </c>
      <c r="O261" s="243" t="inlineStr">
        <is>
          <t>RAFAEL HERNEY VERANO MUÑOZ</t>
        </is>
      </c>
      <c r="P261" s="233" t="n">
        <v>3177760517</v>
      </c>
      <c r="Q261" s="166" t="n"/>
      <c r="R261" s="166" t="inlineStr">
        <is>
          <t>SIBUNDOY</t>
        </is>
      </c>
      <c r="S261" s="166" t="inlineStr">
        <is>
          <t>INGRID</t>
        </is>
      </c>
      <c r="T261" s="209" t="n">
        <v>5000000</v>
      </c>
      <c r="U261" s="209" t="n">
        <v>3000000</v>
      </c>
      <c r="V261" s="89" t="n"/>
      <c r="W261" s="263">
        <f>T261-U261-V261</f>
        <v/>
      </c>
    </row>
    <row r="262">
      <c r="A262" s="55">
        <f>LISTADO!B262</f>
        <v/>
      </c>
      <c r="B262" s="194">
        <f>LISTADO!D262</f>
        <v/>
      </c>
      <c r="C262" s="53">
        <f>LISTADO!L262</f>
        <v/>
      </c>
      <c r="D262" s="192">
        <f>LISTADO!K262</f>
        <v/>
      </c>
      <c r="E262" s="63" t="n"/>
      <c r="F262" s="191" t="n">
        <v>45836</v>
      </c>
      <c r="G262" s="192" t="n">
        <v>5000000</v>
      </c>
      <c r="H262" s="191" t="n">
        <v>45866</v>
      </c>
      <c r="I262" s="166" t="inlineStr">
        <is>
          <t>EFECTIVO</t>
        </is>
      </c>
      <c r="J262" s="192">
        <f>D262-G262</f>
        <v/>
      </c>
      <c r="K262" s="139" t="n">
        <v>24</v>
      </c>
      <c r="L262" s="192">
        <f>J262/K262</f>
        <v/>
      </c>
      <c r="M262" s="166" t="inlineStr">
        <is>
          <t xml:space="preserve">28 DE CADA MES </t>
        </is>
      </c>
      <c r="N262" s="108" t="n">
        <v>1121951446</v>
      </c>
      <c r="O262" s="77" t="inlineStr">
        <is>
          <t>FABIAN CAMILO PEÑA MEJIA</t>
        </is>
      </c>
      <c r="P262" s="78" t="n">
        <v>3138312685</v>
      </c>
      <c r="Q262" s="166" t="n"/>
      <c r="R262" s="166" t="inlineStr">
        <is>
          <t xml:space="preserve">VILLAVICENCIO </t>
        </is>
      </c>
      <c r="S262" s="166" t="inlineStr">
        <is>
          <t>YURANY PEREZ</t>
        </is>
      </c>
      <c r="T262" s="89" t="n">
        <v>5000000</v>
      </c>
      <c r="U262" s="209" t="n">
        <v>3000000</v>
      </c>
      <c r="V262" s="209" t="n"/>
      <c r="W262" s="73">
        <f>T262-U262-V262</f>
        <v/>
      </c>
    </row>
    <row r="263">
      <c r="A263" s="55">
        <f>LISTADO!B263</f>
        <v/>
      </c>
      <c r="B263" s="194">
        <f>LISTADO!D263</f>
        <v/>
      </c>
      <c r="C263" s="53">
        <f>LISTADO!L263</f>
        <v/>
      </c>
      <c r="D263" s="192">
        <f>LISTADO!K263</f>
        <v/>
      </c>
      <c r="E263" s="63" t="n"/>
      <c r="F263" s="191" t="n">
        <v>46049</v>
      </c>
      <c r="G263" s="192" t="n">
        <v>4000000</v>
      </c>
      <c r="H263" s="191" t="n">
        <v>46049</v>
      </c>
      <c r="I263" s="166" t="inlineStr">
        <is>
          <t>TRANSFERENCIA</t>
        </is>
      </c>
      <c r="J263" s="192">
        <f>D263-G263</f>
        <v/>
      </c>
      <c r="K263" s="139" t="n">
        <v>24</v>
      </c>
      <c r="L263" s="192" t="n">
        <v>1000000</v>
      </c>
      <c r="M263" s="166" t="inlineStr">
        <is>
          <t>27 DE CADA MES</t>
        </is>
      </c>
      <c r="N263" s="264" t="n">
        <v>1005325597</v>
      </c>
      <c r="O263" s="142" t="inlineStr">
        <is>
          <t>MAURICIO HERNANDEZ DIAZ</t>
        </is>
      </c>
      <c r="P263" s="142" t="inlineStr">
        <is>
          <t>314 7248179</t>
        </is>
      </c>
      <c r="Q263" s="166" t="n"/>
      <c r="R263" s="166" t="inlineStr">
        <is>
          <t>GIRON</t>
        </is>
      </c>
      <c r="S263" s="166" t="inlineStr">
        <is>
          <t>SNEIDER</t>
        </is>
      </c>
      <c r="T263" s="235" t="n">
        <v>5000000</v>
      </c>
      <c r="U263" s="209" t="n">
        <v>3000000</v>
      </c>
      <c r="V263" s="209" t="n"/>
      <c r="W263" s="73">
        <f>T263-U263-V263</f>
        <v/>
      </c>
    </row>
    <row r="264">
      <c r="A264" s="55">
        <f>LISTADO!B264</f>
        <v/>
      </c>
      <c r="B264" s="194">
        <f>LISTADO!D264</f>
        <v/>
      </c>
      <c r="C264" s="53">
        <f>LISTADO!L264</f>
        <v/>
      </c>
      <c r="D264" s="192">
        <f>LISTADO!K264</f>
        <v/>
      </c>
      <c r="E264" s="63" t="n"/>
      <c r="F264" s="191" t="n"/>
      <c r="G264" s="192" t="n"/>
      <c r="H264" s="191" t="n"/>
      <c r="I264" s="166" t="n"/>
      <c r="J264" s="192">
        <f>D264-G264</f>
        <v/>
      </c>
      <c r="K264" s="139" t="n"/>
      <c r="L264" s="192" t="n">
        <v>0</v>
      </c>
      <c r="M264" s="166" t="n"/>
      <c r="N264" s="194" t="n"/>
      <c r="O264" s="166" t="inlineStr">
        <is>
          <t>RUBEN FABIAN BUSTOS</t>
        </is>
      </c>
      <c r="P264" s="194" t="n"/>
      <c r="Q264" s="166" t="n"/>
      <c r="R264" s="166" t="n"/>
      <c r="S264" s="166" t="n"/>
      <c r="T264" s="235" t="n"/>
      <c r="U264" s="209" t="n"/>
      <c r="V264" s="209" t="n"/>
      <c r="W264" s="73">
        <f>T264-U264-V264</f>
        <v/>
      </c>
    </row>
    <row r="265">
      <c r="A265" s="55">
        <f>LISTADO!B265</f>
        <v/>
      </c>
      <c r="B265" s="194">
        <f>LISTADO!D265</f>
        <v/>
      </c>
      <c r="C265" s="53">
        <f>LISTADO!L265</f>
        <v/>
      </c>
      <c r="D265" s="192">
        <f>LISTADO!K265</f>
        <v/>
      </c>
      <c r="E265" s="63" t="n"/>
      <c r="F265" s="191" t="n">
        <v>45866</v>
      </c>
      <c r="G265" s="192" t="n">
        <v>4000000</v>
      </c>
      <c r="H265" s="191" t="n">
        <v>45897</v>
      </c>
      <c r="I265" s="166" t="inlineStr">
        <is>
          <t>EFECTIVO</t>
        </is>
      </c>
      <c r="J265" s="192">
        <f>D265-G265</f>
        <v/>
      </c>
      <c r="K265" s="139" t="n">
        <v>24</v>
      </c>
      <c r="L265" s="192">
        <f>J265/K265</f>
        <v/>
      </c>
      <c r="M265" s="166" t="inlineStr">
        <is>
          <t xml:space="preserve">28 DE CADA MES </t>
        </is>
      </c>
      <c r="N265" s="108" t="n">
        <v>1120561410</v>
      </c>
      <c r="O265" s="77" t="inlineStr">
        <is>
          <t>WILLIAM ALEXANDER BALANTA ARGUELLO</t>
        </is>
      </c>
      <c r="P265" s="78" t="inlineStr">
        <is>
          <t>313 4944786</t>
        </is>
      </c>
      <c r="Q265" s="166" t="n"/>
      <c r="R265" s="166" t="inlineStr">
        <is>
          <t xml:space="preserve">SAN JOSE DEL GUAVIARE </t>
        </is>
      </c>
      <c r="S265" s="166" t="inlineStr">
        <is>
          <t>LAURA CAMACHO</t>
        </is>
      </c>
      <c r="T265" s="209" t="n">
        <v>5000000</v>
      </c>
      <c r="U265" s="209" t="n">
        <v>3000000</v>
      </c>
      <c r="V265" s="209" t="n"/>
      <c r="W265" s="73">
        <f>T265-U265-V265</f>
        <v/>
      </c>
    </row>
    <row r="266">
      <c r="A266" s="55">
        <f>LISTADO!B266</f>
        <v/>
      </c>
      <c r="B266" s="194">
        <f>LISTADO!D266</f>
        <v/>
      </c>
      <c r="C266" s="53">
        <f>LISTADO!L266</f>
        <v/>
      </c>
      <c r="D266" s="192">
        <f>LISTADO!K266</f>
        <v/>
      </c>
      <c r="E266" s="63" t="n"/>
      <c r="F266" s="191" t="n">
        <v>45903</v>
      </c>
      <c r="G266" s="192" t="n">
        <v>4000000</v>
      </c>
      <c r="H266" s="191" t="n">
        <v>45933</v>
      </c>
      <c r="I266" s="166" t="inlineStr">
        <is>
          <t>EFECTIVO</t>
        </is>
      </c>
      <c r="J266" s="192">
        <f>D266-G266</f>
        <v/>
      </c>
      <c r="K266" s="139" t="n">
        <v>24</v>
      </c>
      <c r="L266" s="192">
        <f>J266/K266</f>
        <v/>
      </c>
      <c r="M266" s="166" t="inlineStr">
        <is>
          <t xml:space="preserve">03 DE CADA MES </t>
        </is>
      </c>
      <c r="N266" s="108" t="n">
        <v>7254068</v>
      </c>
      <c r="O266" s="224" t="inlineStr">
        <is>
          <t>DALINGER LOZANO BETANCOURT</t>
        </is>
      </c>
      <c r="P266" s="78" t="inlineStr">
        <is>
          <t>311 2729912</t>
        </is>
      </c>
      <c r="Q266" s="166" t="n"/>
      <c r="R266" s="166" t="inlineStr">
        <is>
          <t xml:space="preserve">PUERTO BOYACA </t>
        </is>
      </c>
      <c r="S266" s="166" t="inlineStr">
        <is>
          <t>KATHERINE TACHA</t>
        </is>
      </c>
      <c r="T266" s="209" t="n">
        <v>5000000</v>
      </c>
      <c r="U266" s="209" t="n">
        <v>3000000</v>
      </c>
      <c r="V266" s="209" t="n"/>
      <c r="W266" s="73">
        <f>T266-U266-V266</f>
        <v/>
      </c>
    </row>
    <row r="267">
      <c r="A267" s="55">
        <f>LISTADO!B267</f>
        <v/>
      </c>
      <c r="B267" s="194">
        <f>LISTADO!D267</f>
        <v/>
      </c>
      <c r="C267" s="53">
        <f>LISTADO!L267</f>
        <v/>
      </c>
      <c r="D267" s="192">
        <f>LISTADO!K267</f>
        <v/>
      </c>
      <c r="E267" s="63" t="n"/>
      <c r="F267" s="191" t="n">
        <v>45846</v>
      </c>
      <c r="G267" s="192" t="n">
        <v>8000000</v>
      </c>
      <c r="H267" s="191" t="n">
        <v>45877</v>
      </c>
      <c r="I267" s="166" t="inlineStr">
        <is>
          <t>EFECTIVO</t>
        </is>
      </c>
      <c r="J267" s="192">
        <f>D267-G267</f>
        <v/>
      </c>
      <c r="K267" s="139" t="n">
        <v>24</v>
      </c>
      <c r="L267" s="192">
        <f>J267/K267</f>
        <v/>
      </c>
      <c r="M267" s="166" t="inlineStr">
        <is>
          <t xml:space="preserve">08 DE CADA MES </t>
        </is>
      </c>
      <c r="N267" s="108" t="n">
        <v>1048846527</v>
      </c>
      <c r="O267" s="77" t="inlineStr">
        <is>
          <t>MICHEL JULIANA JIMENEZ FERNANDEZ</t>
        </is>
      </c>
      <c r="P267" s="78" t="inlineStr">
        <is>
          <t>34 602 53 42 89</t>
        </is>
      </c>
      <c r="Q267" s="166" t="n"/>
      <c r="R267" s="166" t="inlineStr">
        <is>
          <t xml:space="preserve">ACACIAS </t>
        </is>
      </c>
      <c r="S267" s="166" t="inlineStr">
        <is>
          <t>ERIK TACHA</t>
        </is>
      </c>
      <c r="T267" s="209" t="n">
        <v>10000000</v>
      </c>
      <c r="U267" s="209" t="n">
        <v>6000000</v>
      </c>
      <c r="V267" s="209" t="n"/>
      <c r="W267" s="73">
        <f>T267-U267-V267</f>
        <v/>
      </c>
    </row>
    <row r="268">
      <c r="A268" s="55">
        <f>LISTADO!B268</f>
        <v/>
      </c>
      <c r="B268" s="194">
        <f>LISTADO!D268</f>
        <v/>
      </c>
      <c r="C268" s="53">
        <f>LISTADO!L268</f>
        <v/>
      </c>
      <c r="D268" s="192">
        <f>LISTADO!K268</f>
        <v/>
      </c>
      <c r="E268" s="63" t="n"/>
      <c r="F268" s="191" t="n">
        <v>45860</v>
      </c>
      <c r="G268" s="192" t="n">
        <v>4000000</v>
      </c>
      <c r="H268" s="191" t="n">
        <v>45891</v>
      </c>
      <c r="I268" s="166" t="inlineStr">
        <is>
          <t>EFECTIVO</t>
        </is>
      </c>
      <c r="J268" s="192">
        <f>D268-G268</f>
        <v/>
      </c>
      <c r="K268" s="139" t="n">
        <v>24</v>
      </c>
      <c r="L268" s="192">
        <f>J268/K268</f>
        <v/>
      </c>
      <c r="M268" s="166" t="inlineStr">
        <is>
          <t xml:space="preserve">22 DE CADA MES </t>
        </is>
      </c>
      <c r="N268" s="108" t="n">
        <v>30003983</v>
      </c>
      <c r="O268" s="77" t="inlineStr">
        <is>
          <t>NURY ALBINA MEDINA ALONSO</t>
        </is>
      </c>
      <c r="P268" s="78" t="inlineStr">
        <is>
          <t>321 4463749</t>
        </is>
      </c>
      <c r="Q268" s="166" t="n"/>
      <c r="R268" s="166" t="inlineStr">
        <is>
          <t xml:space="preserve">GRANADA </t>
        </is>
      </c>
      <c r="S268" s="166" t="inlineStr">
        <is>
          <t>YANIRA OCHOA</t>
        </is>
      </c>
      <c r="T268" s="209" t="n">
        <v>5000000</v>
      </c>
      <c r="U268" s="209" t="n">
        <v>3000000</v>
      </c>
      <c r="V268" s="209" t="n"/>
      <c r="W268" s="73">
        <f>T268-U268-V268</f>
        <v/>
      </c>
    </row>
    <row r="269">
      <c r="A269" s="55">
        <f>LISTADO!B269</f>
        <v/>
      </c>
      <c r="B269" s="194">
        <f>LISTADO!D269</f>
        <v/>
      </c>
      <c r="C269" s="53">
        <f>LISTADO!L269</f>
        <v/>
      </c>
      <c r="D269" s="192">
        <f>LISTADO!K269</f>
        <v/>
      </c>
      <c r="E269" s="63" t="n"/>
      <c r="F269" s="191" t="n">
        <v>45889</v>
      </c>
      <c r="G269" s="192" t="n">
        <v>4000000</v>
      </c>
      <c r="H269" s="191" t="n">
        <v>45920</v>
      </c>
      <c r="I269" s="166" t="inlineStr">
        <is>
          <t>EFECTIVO</t>
        </is>
      </c>
      <c r="J269" s="192">
        <f>D269-G269</f>
        <v/>
      </c>
      <c r="K269" s="139" t="n">
        <v>24</v>
      </c>
      <c r="L269" s="192">
        <f>J269/K269</f>
        <v/>
      </c>
      <c r="M269" s="166" t="inlineStr">
        <is>
          <t xml:space="preserve">20 DE CADA MES </t>
        </is>
      </c>
      <c r="N269" s="108" t="n">
        <v>40188745</v>
      </c>
      <c r="O269" s="77" t="inlineStr">
        <is>
          <t>NAIDU ZULAY MARTINEZ GOMEZ</t>
        </is>
      </c>
      <c r="P269" s="78" t="inlineStr">
        <is>
          <t>311 4570513</t>
        </is>
      </c>
      <c r="Q269" s="166" t="n"/>
      <c r="R269" s="166" t="inlineStr">
        <is>
          <t>VILLAVICENCIO</t>
        </is>
      </c>
      <c r="S269" s="166" t="inlineStr">
        <is>
          <t>YULIAN CARDENAS</t>
        </is>
      </c>
      <c r="T269" s="209" t="n">
        <v>5000000</v>
      </c>
      <c r="U269" s="209" t="n">
        <v>3000000</v>
      </c>
      <c r="V269" s="209" t="n"/>
      <c r="W269" s="73">
        <f>T269-U269-V269</f>
        <v/>
      </c>
    </row>
    <row r="270">
      <c r="A270" s="55">
        <f>LISTADO!B270</f>
        <v/>
      </c>
      <c r="B270" s="194">
        <f>LISTADO!D270</f>
        <v/>
      </c>
      <c r="C270" s="53">
        <f>LISTADO!L270</f>
        <v/>
      </c>
      <c r="D270" s="192">
        <f>LISTADO!K270</f>
        <v/>
      </c>
      <c r="E270" s="63" t="n"/>
      <c r="F270" s="191" t="n"/>
      <c r="G270" s="192" t="n"/>
      <c r="H270" s="191" t="n"/>
      <c r="I270" s="166" t="n"/>
      <c r="J270" s="192">
        <f>D270-G270</f>
        <v/>
      </c>
      <c r="K270" s="139" t="n"/>
      <c r="L270" s="192" t="n">
        <v>0</v>
      </c>
      <c r="M270" s="166" t="n"/>
      <c r="N270" s="194" t="n"/>
      <c r="O270" s="166" t="n"/>
      <c r="P270" s="194" t="n"/>
      <c r="Q270" s="166" t="n"/>
      <c r="R270" s="166" t="n"/>
      <c r="S270" s="166" t="n"/>
      <c r="T270" s="235" t="n"/>
      <c r="U270" s="209" t="n"/>
      <c r="V270" s="209" t="n"/>
      <c r="W270" s="73">
        <f>T270-U270-V270</f>
        <v/>
      </c>
    </row>
    <row r="271">
      <c r="A271" s="55">
        <f>LISTADO!B271</f>
        <v/>
      </c>
      <c r="B271" s="194">
        <f>LISTADO!D271</f>
        <v/>
      </c>
      <c r="C271" s="53">
        <f>LISTADO!L271</f>
        <v/>
      </c>
      <c r="D271" s="192">
        <f>LISTADO!K271</f>
        <v/>
      </c>
      <c r="E271" s="63" t="n"/>
      <c r="F271" s="191" t="n">
        <v>46028</v>
      </c>
      <c r="G271" s="192" t="n">
        <v>20000000</v>
      </c>
      <c r="H271" s="191" t="n">
        <v>46059</v>
      </c>
      <c r="I271" s="166" t="inlineStr">
        <is>
          <t>EFECTIVO</t>
        </is>
      </c>
      <c r="J271" s="192">
        <f>D271-G271</f>
        <v/>
      </c>
      <c r="K271" s="139" t="n">
        <v>6</v>
      </c>
      <c r="L271" s="192">
        <f>J271/K271</f>
        <v/>
      </c>
      <c r="M271" s="166" t="inlineStr">
        <is>
          <t xml:space="preserve">06 DE CADA MES </t>
        </is>
      </c>
      <c r="N271" s="266" t="n">
        <v>1026566131</v>
      </c>
      <c r="O271" s="207" t="inlineStr">
        <is>
          <t>JOSE ALEXANDER OBREGOZO BAUTISTA</t>
        </is>
      </c>
      <c r="P271" s="267" t="inlineStr">
        <is>
          <t>310 3361853</t>
        </is>
      </c>
      <c r="Q271" s="166" t="n"/>
      <c r="R271" s="166" t="inlineStr">
        <is>
          <t>BOGOTA</t>
        </is>
      </c>
      <c r="S271" s="166" t="inlineStr">
        <is>
          <t>YURANY PEREZ</t>
        </is>
      </c>
      <c r="T271" s="89" t="n">
        <v>5000000</v>
      </c>
      <c r="U271" s="209" t="n">
        <v>3000000</v>
      </c>
      <c r="V271" s="209" t="n"/>
      <c r="W271" s="73">
        <f>T271-U271-V271</f>
        <v/>
      </c>
    </row>
    <row r="272">
      <c r="A272" s="55">
        <f>LISTADO!B272</f>
        <v/>
      </c>
      <c r="B272" s="194">
        <f>LISTADO!D272</f>
        <v/>
      </c>
      <c r="C272" s="53">
        <f>LISTADO!L272</f>
        <v/>
      </c>
      <c r="D272" s="192">
        <f>LISTADO!K272</f>
        <v/>
      </c>
      <c r="E272" s="63" t="n"/>
      <c r="F272" s="191" t="n">
        <v>46150</v>
      </c>
      <c r="G272" s="192" t="n">
        <v>4000000</v>
      </c>
      <c r="H272" s="191" t="n">
        <v>46150</v>
      </c>
      <c r="I272" s="166" t="inlineStr">
        <is>
          <t>TRANSFERENCIA</t>
        </is>
      </c>
      <c r="J272" s="192">
        <f>D272-G272</f>
        <v/>
      </c>
      <c r="K272" s="139" t="n">
        <v>30</v>
      </c>
      <c r="L272" s="192" t="n">
        <v>800000</v>
      </c>
      <c r="M272" s="166" t="inlineStr">
        <is>
          <t>8 DE  CADA MES</t>
        </is>
      </c>
      <c r="N272" s="266" t="n">
        <v>1123088056</v>
      </c>
      <c r="O272" s="207" t="inlineStr">
        <is>
          <t>JOHAN STIVEN SUAREZ OROZCO</t>
        </is>
      </c>
      <c r="P272" s="267" t="n">
        <v>3023258176</v>
      </c>
      <c r="Q272" s="166" t="n"/>
      <c r="R272" s="166" t="n"/>
      <c r="S272" s="166" t="inlineStr">
        <is>
          <t>YURANY PEREZ</t>
        </is>
      </c>
      <c r="T272" s="89" t="n">
        <v>5000000</v>
      </c>
      <c r="U272" s="209" t="n"/>
      <c r="V272" s="209" t="n"/>
      <c r="W272" s="73">
        <f>T272-U272-V272</f>
        <v/>
      </c>
    </row>
    <row r="273">
      <c r="A273" s="55">
        <f>LISTADO!B273</f>
        <v/>
      </c>
      <c r="B273" s="194">
        <f>LISTADO!D273</f>
        <v/>
      </c>
      <c r="C273" s="53">
        <f>LISTADO!L273</f>
        <v/>
      </c>
      <c r="D273" s="192">
        <f>LISTADO!K273</f>
        <v/>
      </c>
      <c r="E273" s="63" t="n"/>
      <c r="F273" s="191" t="n">
        <v>46132</v>
      </c>
      <c r="G273" s="192" t="n">
        <v>5000000</v>
      </c>
      <c r="H273" s="191" t="n">
        <v>46132</v>
      </c>
      <c r="I273" s="166" t="inlineStr">
        <is>
          <t>TRANSFERENCIA</t>
        </is>
      </c>
      <c r="J273" s="192">
        <f>D273-G273</f>
        <v/>
      </c>
      <c r="K273" s="139" t="n">
        <v>24</v>
      </c>
      <c r="L273" s="192" t="n">
        <v>958300</v>
      </c>
      <c r="M273" s="166" t="inlineStr">
        <is>
          <t>5 DE CADA MES</t>
        </is>
      </c>
      <c r="N273" s="268" t="n">
        <v>1016089293</v>
      </c>
      <c r="O273" s="142" t="inlineStr">
        <is>
          <t>PAULA LORENA CARRILLO ALBINO</t>
        </is>
      </c>
      <c r="P273" s="142" t="inlineStr">
        <is>
          <t>315 5285828</t>
        </is>
      </c>
      <c r="Q273" s="166" t="n"/>
      <c r="R273" s="166" t="n"/>
      <c r="S273" s="166" t="n"/>
      <c r="T273" s="235" t="n"/>
      <c r="U273" s="209" t="n"/>
      <c r="V273" s="209" t="n"/>
      <c r="W273" s="73">
        <f>T273-U273-V273</f>
        <v/>
      </c>
    </row>
    <row r="274">
      <c r="A274" s="55">
        <f>LISTADO!B274</f>
        <v/>
      </c>
      <c r="B274" s="194">
        <f>LISTADO!D274</f>
        <v/>
      </c>
      <c r="C274" s="53">
        <f>LISTADO!L274</f>
        <v/>
      </c>
      <c r="D274" s="192">
        <f>LISTADO!K274</f>
        <v/>
      </c>
      <c r="E274" s="63" t="n"/>
      <c r="F274" s="191" t="n">
        <v>45963</v>
      </c>
      <c r="G274" s="192" t="n">
        <v>26000000</v>
      </c>
      <c r="H274" s="494" t="n">
        <v>45963</v>
      </c>
      <c r="I274" s="166" t="inlineStr">
        <is>
          <t>EFECTIVO</t>
        </is>
      </c>
      <c r="J274" s="192">
        <f>D274-G274</f>
        <v/>
      </c>
      <c r="K274" s="139" t="n"/>
      <c r="L274" s="192" t="inlineStr">
        <is>
          <t xml:space="preserve">  </t>
        </is>
      </c>
      <c r="M274" s="166" t="n"/>
      <c r="N274" s="198" t="n">
        <v>1032368239</v>
      </c>
      <c r="O274" s="199" t="inlineStr">
        <is>
          <t>WILMER GELVEZ ROJAS</t>
        </is>
      </c>
      <c r="P274" s="240" t="inlineStr">
        <is>
          <t>321 3760397</t>
        </is>
      </c>
      <c r="Q274" s="166" t="n"/>
      <c r="R274" s="166" t="inlineStr">
        <is>
          <t xml:space="preserve">BOGOTA </t>
        </is>
      </c>
      <c r="S274" s="166" t="inlineStr">
        <is>
          <t>LAURA CAMACHO</t>
        </is>
      </c>
      <c r="T274" s="235" t="n">
        <v>5000000</v>
      </c>
      <c r="U274" s="209" t="n">
        <v>5000000</v>
      </c>
      <c r="V274" s="209" t="n"/>
      <c r="W274" s="73">
        <f>T274-U274-V274</f>
        <v/>
      </c>
    </row>
    <row r="275">
      <c r="A275" s="55">
        <f>LISTADO!B275</f>
        <v/>
      </c>
      <c r="B275" s="194">
        <f>LISTADO!D275</f>
        <v/>
      </c>
      <c r="C275" s="53">
        <f>LISTADO!L275</f>
        <v/>
      </c>
      <c r="D275" s="192">
        <f>LISTADO!K275</f>
        <v/>
      </c>
      <c r="E275" s="63" t="n"/>
      <c r="F275" s="191" t="n">
        <v>46043</v>
      </c>
      <c r="G275" s="192" t="n">
        <v>4000000</v>
      </c>
      <c r="H275" s="191" t="n">
        <v>46074</v>
      </c>
      <c r="I275" s="166" t="inlineStr">
        <is>
          <t>EFECTIVO</t>
        </is>
      </c>
      <c r="J275" s="192">
        <f>D275-G275</f>
        <v/>
      </c>
      <c r="K275" s="139" t="n">
        <v>24</v>
      </c>
      <c r="L275" s="192">
        <f>J275/K275</f>
        <v/>
      </c>
      <c r="M275" s="166" t="inlineStr">
        <is>
          <t xml:space="preserve">21 DE CADA MES </t>
        </is>
      </c>
      <c r="N275" s="266" t="n">
        <v>52518917</v>
      </c>
      <c r="O275" s="207" t="inlineStr">
        <is>
          <t>MONICA SOFIA ARJONA LOMBANA</t>
        </is>
      </c>
      <c r="P275" s="267" t="inlineStr">
        <is>
          <t>(385)770-8903</t>
        </is>
      </c>
      <c r="Q275" s="166" t="n"/>
      <c r="R275" s="166" t="inlineStr">
        <is>
          <t xml:space="preserve">BOGOTA </t>
        </is>
      </c>
      <c r="S275" s="166" t="inlineStr">
        <is>
          <t>YANIRA OCHOA</t>
        </is>
      </c>
      <c r="T275" s="235" t="n">
        <v>5000000</v>
      </c>
      <c r="U275" s="209" t="n">
        <v>3000000</v>
      </c>
      <c r="V275" s="209" t="n"/>
      <c r="W275" s="73">
        <f>T275-U275-V275</f>
        <v/>
      </c>
    </row>
    <row r="276">
      <c r="A276" s="55">
        <f>LISTADO!B276</f>
        <v/>
      </c>
      <c r="B276" s="194">
        <f>LISTADO!D276</f>
        <v/>
      </c>
      <c r="C276" s="53">
        <f>LISTADO!L276</f>
        <v/>
      </c>
      <c r="D276" s="192">
        <f>LISTADO!K276</f>
        <v/>
      </c>
      <c r="E276" s="63" t="n"/>
      <c r="F276" s="191" t="n"/>
      <c r="G276" s="192" t="n"/>
      <c r="H276" s="191" t="n"/>
      <c r="I276" s="166" t="n"/>
      <c r="J276" s="192">
        <f>D276-G276</f>
        <v/>
      </c>
      <c r="K276" s="139" t="n"/>
      <c r="L276" s="192" t="n">
        <v>0</v>
      </c>
      <c r="M276" s="166" t="n"/>
      <c r="N276" s="194" t="n"/>
      <c r="O276" s="166" t="inlineStr">
        <is>
          <t>RUBEN FABIAN BUSTOS</t>
        </is>
      </c>
      <c r="P276" s="194" t="n"/>
      <c r="Q276" s="166" t="n"/>
      <c r="R276" s="166" t="n"/>
      <c r="S276" s="166" t="n"/>
      <c r="T276" s="235" t="n"/>
      <c r="U276" s="209" t="n"/>
      <c r="V276" s="209" t="n"/>
      <c r="W276" s="73">
        <f>T276-U276-V276</f>
        <v/>
      </c>
    </row>
    <row r="277">
      <c r="A277" s="55">
        <f>LISTADO!B277</f>
        <v/>
      </c>
      <c r="B277" s="194">
        <f>LISTADO!D277</f>
        <v/>
      </c>
      <c r="C277" s="53">
        <f>LISTADO!L277</f>
        <v/>
      </c>
      <c r="D277" s="192">
        <f>LISTADO!K277</f>
        <v/>
      </c>
      <c r="E277" s="63" t="n"/>
      <c r="F277" s="191" t="n">
        <v>45824</v>
      </c>
      <c r="G277" s="192" t="n">
        <v>4000000</v>
      </c>
      <c r="H277" s="191" t="n">
        <v>45854</v>
      </c>
      <c r="I277" s="166" t="inlineStr">
        <is>
          <t>EFECTIVO</t>
        </is>
      </c>
      <c r="J277" s="192">
        <f>D277-G277</f>
        <v/>
      </c>
      <c r="K277" s="139" t="n">
        <v>24</v>
      </c>
      <c r="L277" s="192">
        <f>J277/K277</f>
        <v/>
      </c>
      <c r="M277" s="166" t="inlineStr">
        <is>
          <t xml:space="preserve">16 DE CADA MES </t>
        </is>
      </c>
      <c r="N277" s="266" t="n">
        <v>52749030</v>
      </c>
      <c r="O277" s="207" t="inlineStr">
        <is>
          <t>NEREIDA PATRICIA TOBAR ALVARADO</t>
        </is>
      </c>
      <c r="P277" s="267" t="inlineStr">
        <is>
          <t>320 2704497</t>
        </is>
      </c>
      <c r="Q277" s="166" t="n"/>
      <c r="R277" s="166" t="inlineStr">
        <is>
          <t>PUERTO LEGUIZAMO</t>
        </is>
      </c>
      <c r="S277" s="166" t="inlineStr">
        <is>
          <t>INGRID</t>
        </is>
      </c>
      <c r="T277" s="209" t="n">
        <v>5000000</v>
      </c>
      <c r="U277" s="209" t="n">
        <v>3000000</v>
      </c>
      <c r="V277" s="209" t="n"/>
      <c r="W277" s="73">
        <f>T277-U277-V277</f>
        <v/>
      </c>
    </row>
    <row r="278">
      <c r="A278" s="55">
        <f>LISTADO!B278</f>
        <v/>
      </c>
      <c r="B278" s="194">
        <f>LISTADO!D278</f>
        <v/>
      </c>
      <c r="C278" s="53">
        <f>LISTADO!L278</f>
        <v/>
      </c>
      <c r="D278" s="192">
        <f>LISTADO!K278</f>
        <v/>
      </c>
      <c r="E278" s="63" t="n"/>
      <c r="F278" s="191" t="n">
        <v>45896</v>
      </c>
      <c r="G278" s="192" t="n">
        <v>4000000</v>
      </c>
      <c r="H278" s="191" t="n">
        <v>45927</v>
      </c>
      <c r="I278" s="166" t="inlineStr">
        <is>
          <t>EFECTIVO</t>
        </is>
      </c>
      <c r="J278" s="192">
        <f>D278-G278</f>
        <v/>
      </c>
      <c r="K278" s="139" t="n">
        <v>24</v>
      </c>
      <c r="L278" s="192">
        <f>J278/K278</f>
        <v/>
      </c>
      <c r="M278" s="166" t="inlineStr">
        <is>
          <t xml:space="preserve">27 DE CADA MES </t>
        </is>
      </c>
      <c r="N278" s="266" t="n">
        <v>1233691661</v>
      </c>
      <c r="O278" s="207" t="inlineStr">
        <is>
          <t>LEIDY TATIANA MARTINEZ BEJARANO</t>
        </is>
      </c>
      <c r="P278" s="267" t="inlineStr">
        <is>
          <t>313 4364082</t>
        </is>
      </c>
      <c r="Q278" s="166" t="n"/>
      <c r="R278" s="166" t="inlineStr">
        <is>
          <t>BOGOTA</t>
        </is>
      </c>
      <c r="S278" s="166" t="n"/>
      <c r="T278" s="176" t="n"/>
      <c r="U278" s="209" t="n"/>
      <c r="V278" s="209" t="n"/>
      <c r="W278" s="73">
        <f>T278-U278-V278</f>
        <v/>
      </c>
    </row>
    <row r="279">
      <c r="A279" s="55">
        <f>LISTADO!B279</f>
        <v/>
      </c>
      <c r="B279" s="194">
        <f>LISTADO!D279</f>
        <v/>
      </c>
      <c r="C279" s="53">
        <f>LISTADO!L279</f>
        <v/>
      </c>
      <c r="D279" s="192">
        <f>LISTADO!K279</f>
        <v/>
      </c>
      <c r="E279" s="63" t="n"/>
      <c r="F279" s="261" t="n"/>
      <c r="G279" s="61" t="n"/>
      <c r="H279" s="261" t="n"/>
      <c r="I279" s="262" t="n"/>
      <c r="J279" s="192">
        <f>D279-G279</f>
        <v/>
      </c>
      <c r="K279" s="139" t="n"/>
      <c r="L279" s="192" t="n">
        <v>0</v>
      </c>
      <c r="M279" s="166" t="n"/>
      <c r="N279" s="212" t="n">
        <v>1032368239</v>
      </c>
      <c r="O279" s="142" t="inlineStr">
        <is>
          <t>WILMER GELVEZ ROJAS</t>
        </is>
      </c>
      <c r="P279" s="194" t="n"/>
      <c r="Q279" s="166" t="n"/>
      <c r="R279" s="166" t="n"/>
      <c r="S279" s="166" t="inlineStr">
        <is>
          <t>LAURA CAMACHO</t>
        </is>
      </c>
      <c r="T279" s="235" t="n">
        <v>5000000</v>
      </c>
      <c r="U279" s="209" t="n">
        <v>5000000</v>
      </c>
      <c r="V279" s="209" t="n"/>
      <c r="W279" s="73">
        <f>T279-U279-V279</f>
        <v/>
      </c>
    </row>
    <row r="280">
      <c r="A280" s="55">
        <f>LISTADO!B280</f>
        <v/>
      </c>
      <c r="B280" s="194">
        <f>LISTADO!D280</f>
        <v/>
      </c>
      <c r="C280" s="53">
        <f>LISTADO!L280</f>
        <v/>
      </c>
      <c r="D280" s="192">
        <f>LISTADO!K280</f>
        <v/>
      </c>
      <c r="E280" s="63" t="n"/>
      <c r="F280" s="191" t="n">
        <v>45840</v>
      </c>
      <c r="G280" s="192" t="n">
        <v>4000000</v>
      </c>
      <c r="H280" s="191" t="n">
        <v>45871</v>
      </c>
      <c r="I280" s="166" t="inlineStr">
        <is>
          <t>EFECTIVO</t>
        </is>
      </c>
      <c r="J280" s="192">
        <f>D280-G280</f>
        <v/>
      </c>
      <c r="K280" s="139" t="n">
        <v>24</v>
      </c>
      <c r="L280" s="192">
        <f>J280/K280</f>
        <v/>
      </c>
      <c r="M280" s="166" t="inlineStr">
        <is>
          <t xml:space="preserve">02 DE CADA MES </t>
        </is>
      </c>
      <c r="N280" s="266" t="n">
        <v>1000931056</v>
      </c>
      <c r="O280" s="207" t="inlineStr">
        <is>
          <t>YENIFER PAOLA CARDENAS LOPEZ</t>
        </is>
      </c>
      <c r="P280" s="267" t="inlineStr">
        <is>
          <t>313 2898725</t>
        </is>
      </c>
      <c r="Q280" s="166" t="n"/>
      <c r="R280" s="166" t="inlineStr">
        <is>
          <t>BOGOTA</t>
        </is>
      </c>
      <c r="S280" s="166" t="inlineStr">
        <is>
          <t>JHON ALBERTO</t>
        </is>
      </c>
      <c r="T280" s="176" t="n"/>
      <c r="U280" s="209" t="n"/>
      <c r="V280" s="209" t="n"/>
      <c r="W280" s="73">
        <f>T280-U280-V280</f>
        <v/>
      </c>
    </row>
    <row r="281">
      <c r="A281" s="55">
        <f>LISTADO!B281</f>
        <v/>
      </c>
      <c r="B281" s="194">
        <f>LISTADO!D281</f>
        <v/>
      </c>
      <c r="C281" s="53">
        <f>LISTADO!L281</f>
        <v/>
      </c>
      <c r="D281" s="192">
        <f>LISTADO!K281</f>
        <v/>
      </c>
      <c r="E281" s="63" t="n"/>
      <c r="F281" s="191" t="n">
        <v>45855</v>
      </c>
      <c r="G281" s="192" t="n">
        <v>4500000</v>
      </c>
      <c r="H281" s="191" t="n">
        <v>45886</v>
      </c>
      <c r="I281" s="166" t="inlineStr">
        <is>
          <t>EFECTIVO</t>
        </is>
      </c>
      <c r="J281" s="192">
        <f>D281-G281</f>
        <v/>
      </c>
      <c r="K281" s="139" t="n">
        <v>24</v>
      </c>
      <c r="L281" s="192">
        <f>J281/K281</f>
        <v/>
      </c>
      <c r="M281" s="166" t="inlineStr">
        <is>
          <t xml:space="preserve">17 DE CADA MES </t>
        </is>
      </c>
      <c r="N281" s="266" t="n">
        <v>91447706</v>
      </c>
      <c r="O281" s="207" t="inlineStr">
        <is>
          <t>WILLIAM PEINADO TORRES</t>
        </is>
      </c>
      <c r="P281" s="267" t="inlineStr">
        <is>
          <t>317 3535854</t>
        </is>
      </c>
      <c r="Q281" s="166" t="n"/>
      <c r="R281" s="166" t="inlineStr">
        <is>
          <t>BARRANCABERMEJA</t>
        </is>
      </c>
      <c r="S281" s="166" t="inlineStr">
        <is>
          <t>JHON ALBERTO</t>
        </is>
      </c>
      <c r="T281" s="176" t="n">
        <v>5000000</v>
      </c>
      <c r="U281" s="209" t="n">
        <v>3000000</v>
      </c>
      <c r="V281" s="209" t="n"/>
      <c r="W281" s="73">
        <f>T281-U281-V281</f>
        <v/>
      </c>
    </row>
    <row r="282">
      <c r="A282" s="55">
        <f>LISTADO!B282</f>
        <v/>
      </c>
      <c r="B282" s="194">
        <f>LISTADO!D282</f>
        <v/>
      </c>
      <c r="C282" s="53">
        <f>LISTADO!L282</f>
        <v/>
      </c>
      <c r="D282" s="192">
        <f>LISTADO!K282</f>
        <v/>
      </c>
      <c r="E282" s="63" t="n"/>
      <c r="F282" s="191" t="n">
        <v>45916</v>
      </c>
      <c r="G282" s="192" t="n">
        <v>0</v>
      </c>
      <c r="H282" s="191" t="n">
        <v>45946</v>
      </c>
      <c r="I282" s="166" t="n"/>
      <c r="J282" s="192">
        <f>D282-G282</f>
        <v/>
      </c>
      <c r="K282" s="139" t="n">
        <v>24</v>
      </c>
      <c r="L282" s="192">
        <f>J282/K282</f>
        <v/>
      </c>
      <c r="M282" s="166" t="inlineStr">
        <is>
          <t>16 DE CADA MES</t>
        </is>
      </c>
      <c r="N282" s="266" t="n">
        <v>1122133824</v>
      </c>
      <c r="O282" s="207" t="inlineStr">
        <is>
          <t>LIZBETH TATIANA JARAMILLO/JOHN JAMES ROJAS DUARTE</t>
        </is>
      </c>
      <c r="P282" s="267" t="n">
        <v>3212340788</v>
      </c>
      <c r="Q282" s="166" t="n"/>
      <c r="R282" s="166" t="inlineStr">
        <is>
          <t>ACACIAS</t>
        </is>
      </c>
      <c r="S282" s="166" t="n"/>
      <c r="T282" s="209" t="n">
        <v>0</v>
      </c>
      <c r="U282" s="209" t="n">
        <v>0</v>
      </c>
      <c r="V282" s="209" t="n"/>
      <c r="W282" s="73">
        <f>T282-U282-V282</f>
        <v/>
      </c>
    </row>
    <row r="283">
      <c r="A283" s="55">
        <f>LISTADO!B283</f>
        <v/>
      </c>
      <c r="B283" s="194">
        <f>LISTADO!D283</f>
        <v/>
      </c>
      <c r="C283" s="53">
        <f>LISTADO!L283</f>
        <v/>
      </c>
      <c r="D283" s="192">
        <f>LISTADO!K283</f>
        <v/>
      </c>
      <c r="E283" s="63" t="n"/>
      <c r="F283" s="191" t="n">
        <v>45894</v>
      </c>
      <c r="G283" s="192" t="n">
        <v>4000000</v>
      </c>
      <c r="H283" s="191" t="n">
        <v>45894</v>
      </c>
      <c r="I283" s="166" t="inlineStr">
        <is>
          <t>EFECTIVO</t>
        </is>
      </c>
      <c r="J283" s="192">
        <f>D283-G283</f>
        <v/>
      </c>
      <c r="K283" s="139" t="n">
        <v>24</v>
      </c>
      <c r="L283" s="192">
        <f>J283/K283</f>
        <v/>
      </c>
      <c r="M283" s="166" t="inlineStr">
        <is>
          <t xml:space="preserve">25 DE CADA MES </t>
        </is>
      </c>
      <c r="N283" s="266" t="n">
        <v>60437750</v>
      </c>
      <c r="O283" s="207" t="inlineStr">
        <is>
          <t>MARIA ONEIDA VARGAS AGUILAR</t>
        </is>
      </c>
      <c r="P283" s="267" t="inlineStr">
        <is>
          <t>321 922 2294</t>
        </is>
      </c>
      <c r="Q283" s="166" t="n"/>
      <c r="R283" s="166" t="inlineStr">
        <is>
          <t>TIBU</t>
        </is>
      </c>
      <c r="S283" s="166" t="inlineStr">
        <is>
          <t>YURANY PEREZ</t>
        </is>
      </c>
      <c r="T283" s="89" t="n">
        <v>5000000</v>
      </c>
      <c r="U283" s="209" t="n">
        <v>3000000</v>
      </c>
      <c r="V283" s="209" t="n"/>
      <c r="W283" s="73">
        <f>T283-U283-V283</f>
        <v/>
      </c>
    </row>
    <row r="284">
      <c r="A284" s="55">
        <f>LISTADO!B284</f>
        <v/>
      </c>
      <c r="B284" s="194">
        <f>LISTADO!D284</f>
        <v/>
      </c>
      <c r="C284" s="53">
        <f>LISTADO!L284</f>
        <v/>
      </c>
      <c r="D284" s="192">
        <f>LISTADO!K284</f>
        <v/>
      </c>
      <c r="E284" s="63" t="n"/>
      <c r="F284" s="191" t="n">
        <v>46031</v>
      </c>
      <c r="G284" s="192" t="n">
        <v>4000000</v>
      </c>
      <c r="H284" s="191" t="n">
        <v>46062</v>
      </c>
      <c r="I284" s="166" t="inlineStr">
        <is>
          <t>EFECTIVO</t>
        </is>
      </c>
      <c r="J284" s="192">
        <f>D284-G284</f>
        <v/>
      </c>
      <c r="K284" s="139" t="n">
        <v>24</v>
      </c>
      <c r="L284" s="192">
        <f>J284/K284</f>
        <v/>
      </c>
      <c r="M284" s="166" t="inlineStr">
        <is>
          <t xml:space="preserve">09 DE CADA MES </t>
        </is>
      </c>
      <c r="N284" s="266" t="n">
        <v>1013659372</v>
      </c>
      <c r="O284" s="207" t="inlineStr">
        <is>
          <t>ROBINSON IGNACIO GUZMAN MORALES</t>
        </is>
      </c>
      <c r="P284" s="267" t="inlineStr">
        <is>
          <t>300 6671212</t>
        </is>
      </c>
      <c r="Q284" s="166" t="n"/>
      <c r="R284" s="166" t="inlineStr">
        <is>
          <t>BOGOTA</t>
        </is>
      </c>
      <c r="S284" s="166" t="n"/>
      <c r="T284" s="176" t="n"/>
      <c r="U284" s="209" t="n"/>
      <c r="V284" s="209" t="n"/>
      <c r="W284" s="73">
        <f>T284-U284-V284</f>
        <v/>
      </c>
    </row>
    <row r="285">
      <c r="A285" s="55">
        <f>LISTADO!B285</f>
        <v/>
      </c>
      <c r="B285" s="194">
        <f>LISTADO!D285</f>
        <v/>
      </c>
      <c r="C285" s="53">
        <f>LISTADO!L285</f>
        <v/>
      </c>
      <c r="D285" s="192">
        <f>LISTADO!K285</f>
        <v/>
      </c>
      <c r="E285" s="63" t="n"/>
      <c r="F285" s="191" t="n">
        <v>45985</v>
      </c>
      <c r="G285" s="192" t="n">
        <v>28000000</v>
      </c>
      <c r="H285" s="191" t="n">
        <v>45985</v>
      </c>
      <c r="I285" s="166" t="inlineStr">
        <is>
          <t>EFECTIVO</t>
        </is>
      </c>
      <c r="J285" s="192">
        <f>D285-G285</f>
        <v/>
      </c>
      <c r="K285" s="139" t="n">
        <v>24</v>
      </c>
      <c r="L285" s="192">
        <f>J285/K285</f>
        <v/>
      </c>
      <c r="M285" s="269" t="inlineStr">
        <is>
          <t>-</t>
        </is>
      </c>
      <c r="N285" s="266" t="n">
        <v>51809131</v>
      </c>
      <c r="O285" s="207" t="inlineStr">
        <is>
          <t>MARIA GAVI GARCIA ROMERO</t>
        </is>
      </c>
      <c r="P285" s="267" t="inlineStr">
        <is>
          <t>317 5486218</t>
        </is>
      </c>
      <c r="Q285" s="166" t="n"/>
      <c r="R285" s="166" t="inlineStr">
        <is>
          <t>BOGOTA</t>
        </is>
      </c>
      <c r="S285" s="166" t="inlineStr">
        <is>
          <t>YANIRA OCHOA</t>
        </is>
      </c>
      <c r="T285" s="209" t="n">
        <v>5000000</v>
      </c>
      <c r="U285" s="209" t="n">
        <v>5000000</v>
      </c>
      <c r="V285" s="209" t="n"/>
      <c r="W285" s="73">
        <f>T285-U285-V285</f>
        <v/>
      </c>
    </row>
    <row r="286">
      <c r="A286" s="55">
        <f>LISTADO!B286</f>
        <v/>
      </c>
      <c r="B286" s="194">
        <f>LISTADO!D286</f>
        <v/>
      </c>
      <c r="C286" s="53">
        <f>LISTADO!L286</f>
        <v/>
      </c>
      <c r="D286" s="192">
        <f>LISTADO!K286</f>
        <v/>
      </c>
      <c r="E286" s="63" t="n"/>
      <c r="F286" s="191" t="n">
        <v>46041</v>
      </c>
      <c r="G286" s="192" t="n">
        <v>4000000</v>
      </c>
      <c r="H286" s="191" t="n">
        <v>46072</v>
      </c>
      <c r="I286" s="166" t="inlineStr">
        <is>
          <t>EFECTIVO</t>
        </is>
      </c>
      <c r="J286" s="192">
        <f>D286-G286</f>
        <v/>
      </c>
      <c r="K286" s="139" t="n">
        <v>24</v>
      </c>
      <c r="L286" s="192">
        <f>J286/K286</f>
        <v/>
      </c>
      <c r="M286" s="166" t="inlineStr">
        <is>
          <t xml:space="preserve">19 DE CADA MES </t>
        </is>
      </c>
      <c r="N286" s="266" t="n">
        <v>1024466442</v>
      </c>
      <c r="O286" s="207" t="inlineStr">
        <is>
          <t>HEIDY JAEL OSPINA/CRISTIAN RAMIRO MARTINEZ CARDENAS</t>
        </is>
      </c>
      <c r="P286" s="267" t="inlineStr">
        <is>
          <t>312 4223698</t>
        </is>
      </c>
      <c r="Q286" s="166" t="n"/>
      <c r="R286" s="166" t="inlineStr">
        <is>
          <t>BOGOTA</t>
        </is>
      </c>
      <c r="S286" s="166" t="inlineStr">
        <is>
          <t>JHON ALBERTO</t>
        </is>
      </c>
      <c r="T286" s="209" t="n">
        <v>5000000</v>
      </c>
      <c r="U286" s="209" t="n">
        <v>5000000</v>
      </c>
      <c r="V286" s="209" t="n"/>
      <c r="W286" s="73">
        <f>T286-U286-V286</f>
        <v/>
      </c>
    </row>
    <row r="287">
      <c r="A287" s="55">
        <f>LISTADO!B287</f>
        <v/>
      </c>
      <c r="B287" s="194">
        <f>LISTADO!D287</f>
        <v/>
      </c>
      <c r="C287" s="53">
        <f>LISTADO!L287</f>
        <v/>
      </c>
      <c r="D287" s="192">
        <f>LISTADO!K287</f>
        <v/>
      </c>
      <c r="E287" s="63" t="n"/>
      <c r="F287" s="191" t="n">
        <v>46097</v>
      </c>
      <c r="G287" s="192" t="n">
        <v>14000000</v>
      </c>
      <c r="H287" s="191" t="n">
        <v>46128</v>
      </c>
      <c r="I287" s="166" t="inlineStr">
        <is>
          <t>EFECTIVO</t>
        </is>
      </c>
      <c r="J287" s="192">
        <f>D287-G287</f>
        <v/>
      </c>
      <c r="K287" s="139" t="n">
        <v>24</v>
      </c>
      <c r="L287" s="192">
        <f>J287/K287</f>
        <v/>
      </c>
      <c r="M287" s="166" t="inlineStr">
        <is>
          <t xml:space="preserve">16 DE CADA MES </t>
        </is>
      </c>
      <c r="N287" s="266" t="n">
        <v>41104347</v>
      </c>
      <c r="O287" s="166" t="inlineStr">
        <is>
          <t xml:space="preserve">JAEL OSPINA DUQUE </t>
        </is>
      </c>
      <c r="P287" s="267" t="inlineStr">
        <is>
          <t>310 3283360</t>
        </is>
      </c>
      <c r="Q287" s="166" t="n"/>
      <c r="R287" s="166" t="inlineStr">
        <is>
          <t>PUERTO ASIS</t>
        </is>
      </c>
      <c r="S287" s="166" t="inlineStr">
        <is>
          <t>YURANY PEREZ</t>
        </is>
      </c>
      <c r="T287" s="209" t="n">
        <v>10000000</v>
      </c>
      <c r="U287" s="209" t="n">
        <v>6000000</v>
      </c>
      <c r="V287" s="209" t="n"/>
      <c r="W287" s="73">
        <f>T287-U287-V287</f>
        <v/>
      </c>
    </row>
    <row r="288">
      <c r="A288" s="55">
        <f>LISTADO!B288</f>
        <v/>
      </c>
      <c r="B288" s="194">
        <f>LISTADO!D288</f>
        <v/>
      </c>
      <c r="C288" s="53">
        <f>LISTADO!L288</f>
        <v/>
      </c>
      <c r="D288" s="192">
        <f>LISTADO!K288</f>
        <v/>
      </c>
      <c r="E288" s="63" t="n"/>
      <c r="F288" s="191" t="n">
        <v>46024</v>
      </c>
      <c r="G288" s="192" t="n">
        <v>4000000</v>
      </c>
      <c r="H288" s="191" t="n">
        <v>46055</v>
      </c>
      <c r="I288" s="166" t="inlineStr">
        <is>
          <t>EFECTIVO</t>
        </is>
      </c>
      <c r="J288" s="192">
        <f>D288-G288</f>
        <v/>
      </c>
      <c r="K288" s="139" t="n">
        <v>30</v>
      </c>
      <c r="L288" s="192">
        <f>J288/K288</f>
        <v/>
      </c>
      <c r="M288" s="166" t="inlineStr">
        <is>
          <t>02 DE CADA MES</t>
        </is>
      </c>
      <c r="N288" s="266" t="n">
        <v>1123084408</v>
      </c>
      <c r="O288" s="207" t="inlineStr">
        <is>
          <t>JOHN ALEXIS BERMUDEZ VASQUEZ</t>
        </is>
      </c>
      <c r="P288" s="267" t="inlineStr">
        <is>
          <t>310 3725012</t>
        </is>
      </c>
      <c r="Q288" s="166" t="n"/>
      <c r="R288" s="166" t="inlineStr">
        <is>
          <t>GUAMAL</t>
        </is>
      </c>
      <c r="S288" s="166" t="inlineStr">
        <is>
          <t>YURANY PEREZ</t>
        </is>
      </c>
      <c r="T288" s="89" t="n">
        <v>5000000</v>
      </c>
      <c r="U288" s="209" t="n">
        <v>3000000</v>
      </c>
      <c r="V288" s="209" t="n"/>
      <c r="W288" s="73">
        <f>T288-U288-V288</f>
        <v/>
      </c>
    </row>
    <row r="289">
      <c r="A289" s="55">
        <f>LISTADO!B289</f>
        <v/>
      </c>
      <c r="B289" s="194">
        <f>LISTADO!D289</f>
        <v/>
      </c>
      <c r="C289" s="53">
        <f>LISTADO!L289</f>
        <v/>
      </c>
      <c r="D289" s="192">
        <f>LISTADO!K289</f>
        <v/>
      </c>
      <c r="E289" s="63" t="n"/>
      <c r="F289" s="191" t="n">
        <v>46085</v>
      </c>
      <c r="G289" s="192" t="n">
        <v>4000000</v>
      </c>
      <c r="H289" s="191" t="n">
        <v>46116</v>
      </c>
      <c r="I289" s="166" t="inlineStr">
        <is>
          <t>EFECTIVO</t>
        </is>
      </c>
      <c r="J289" s="192">
        <f>D289-G289</f>
        <v/>
      </c>
      <c r="K289" s="139" t="n">
        <v>24</v>
      </c>
      <c r="L289" s="192">
        <f>J289/K289</f>
        <v/>
      </c>
      <c r="M289" s="166" t="inlineStr">
        <is>
          <t xml:space="preserve">04 DE CADA MES </t>
        </is>
      </c>
      <c r="N289" s="266" t="n">
        <v>79381548</v>
      </c>
      <c r="O289" s="207" t="inlineStr">
        <is>
          <t>LUIS FERNANDO AREVALO GOMEZ</t>
        </is>
      </c>
      <c r="P289" s="267" t="inlineStr">
        <is>
          <t>310 3165210</t>
        </is>
      </c>
      <c r="Q289" s="166" t="n"/>
      <c r="R289" s="166" t="inlineStr">
        <is>
          <t>BOGOTA</t>
        </is>
      </c>
      <c r="S289" s="166" t="inlineStr">
        <is>
          <t>CAMILA ZAMBRANO</t>
        </is>
      </c>
      <c r="T289" s="209" t="n">
        <v>5000000</v>
      </c>
      <c r="U289" s="209" t="n">
        <v>3000000</v>
      </c>
      <c r="V289" s="209" t="n"/>
      <c r="W289" s="73">
        <f>T289-U289-V289</f>
        <v/>
      </c>
    </row>
    <row r="290">
      <c r="A290" s="55">
        <f>LISTADO!B290</f>
        <v/>
      </c>
      <c r="B290" s="194">
        <f>LISTADO!D290</f>
        <v/>
      </c>
      <c r="C290" s="53">
        <f>LISTADO!L290</f>
        <v/>
      </c>
      <c r="D290" s="192">
        <f>LISTADO!K290</f>
        <v/>
      </c>
      <c r="E290" s="63" t="n"/>
      <c r="F290" s="191" t="n">
        <v>45842</v>
      </c>
      <c r="G290" s="192" t="n">
        <v>27000000</v>
      </c>
      <c r="H290" s="191" t="n">
        <v>45842</v>
      </c>
      <c r="I290" s="166" t="inlineStr">
        <is>
          <t>EFECTIVO</t>
        </is>
      </c>
      <c r="J290" s="192">
        <f>D290-G290</f>
        <v/>
      </c>
      <c r="K290" s="139" t="n"/>
      <c r="L290" s="192" t="n">
        <v>0</v>
      </c>
      <c r="M290" s="269" t="inlineStr">
        <is>
          <t>-</t>
        </is>
      </c>
      <c r="N290" s="266" t="n">
        <v>1073675433</v>
      </c>
      <c r="O290" s="207" t="inlineStr">
        <is>
          <t>LUZ ANGELA CASTILLO/EDWIN EDUARDO MONTENEGRO</t>
        </is>
      </c>
      <c r="P290" s="267" t="n">
        <v>3204349846</v>
      </c>
      <c r="Q290" s="166" t="n"/>
      <c r="R290" s="166" t="inlineStr">
        <is>
          <t>SOACHA</t>
        </is>
      </c>
      <c r="S290" s="166" t="inlineStr">
        <is>
          <t>ARIEL</t>
        </is>
      </c>
      <c r="T290" s="209" t="n">
        <v>5000000</v>
      </c>
      <c r="U290" s="209" t="n">
        <v>5000000</v>
      </c>
      <c r="V290" s="209" t="n"/>
      <c r="W290" s="73">
        <f>T290-U290-V290</f>
        <v/>
      </c>
    </row>
    <row r="291">
      <c r="A291" s="55">
        <f>LISTADO!B291</f>
        <v/>
      </c>
      <c r="B291" s="194">
        <f>LISTADO!D291</f>
        <v/>
      </c>
      <c r="C291" s="53">
        <f>LISTADO!L291</f>
        <v/>
      </c>
      <c r="D291" s="192">
        <f>LISTADO!K291</f>
        <v/>
      </c>
      <c r="E291" s="63" t="n"/>
      <c r="F291" s="191" t="n">
        <v>45819</v>
      </c>
      <c r="G291" s="192" t="n">
        <v>28000000</v>
      </c>
      <c r="H291" s="191" t="n">
        <v>45819</v>
      </c>
      <c r="I291" s="166" t="inlineStr">
        <is>
          <t>EFECTIVO</t>
        </is>
      </c>
      <c r="J291" s="192">
        <f>D291-G291</f>
        <v/>
      </c>
      <c r="K291" s="139" t="n"/>
      <c r="L291" s="192" t="n">
        <v>0</v>
      </c>
      <c r="M291" s="269" t="inlineStr">
        <is>
          <t>-</t>
        </is>
      </c>
      <c r="N291" s="266" t="n">
        <v>51809131</v>
      </c>
      <c r="O291" s="207" t="inlineStr">
        <is>
          <t>MARIA GAVI GARCIA ROMERO</t>
        </is>
      </c>
      <c r="P291" s="267" t="inlineStr">
        <is>
          <t>317 5486218</t>
        </is>
      </c>
      <c r="Q291" s="166" t="n"/>
      <c r="R291" s="166" t="inlineStr">
        <is>
          <t>BOGOTA</t>
        </is>
      </c>
      <c r="S291" s="166" t="inlineStr">
        <is>
          <t>YANIRA OCHOA</t>
        </is>
      </c>
      <c r="T291" s="209" t="n">
        <v>5000000</v>
      </c>
      <c r="U291" s="209" t="n">
        <v>5000000</v>
      </c>
      <c r="V291" s="209" t="n"/>
      <c r="W291" s="73">
        <f>T291-U291-V291</f>
        <v/>
      </c>
    </row>
    <row r="292">
      <c r="A292" s="55">
        <f>LISTADO!B292</f>
        <v/>
      </c>
      <c r="B292" s="194">
        <f>LISTADO!D292</f>
        <v/>
      </c>
      <c r="C292" s="53">
        <f>LISTADO!L292</f>
        <v/>
      </c>
      <c r="D292" s="192">
        <f>LISTADO!K292</f>
        <v/>
      </c>
      <c r="E292" s="63" t="n"/>
      <c r="F292" s="191" t="n">
        <v>45827</v>
      </c>
      <c r="G292" s="192" t="n">
        <v>4000000</v>
      </c>
      <c r="H292" s="191" t="n">
        <v>45857</v>
      </c>
      <c r="I292" s="166" t="inlineStr">
        <is>
          <t>EFECTIVO</t>
        </is>
      </c>
      <c r="J292" s="192">
        <f>D292-G292</f>
        <v/>
      </c>
      <c r="K292" s="139" t="n">
        <v>24</v>
      </c>
      <c r="L292" s="192">
        <f>J292/K292</f>
        <v/>
      </c>
      <c r="M292" s="166" t="inlineStr">
        <is>
          <t xml:space="preserve">19 DE CADA MES </t>
        </is>
      </c>
      <c r="N292" s="266" t="n">
        <v>1024487358</v>
      </c>
      <c r="O292" s="207" t="inlineStr">
        <is>
          <t>JHON SEBASTIAN ZAMBRANO IPUZ</t>
        </is>
      </c>
      <c r="P292" s="267" t="inlineStr">
        <is>
          <t>300 6073542</t>
        </is>
      </c>
      <c r="Q292" s="166" t="n"/>
      <c r="R292" s="166" t="inlineStr">
        <is>
          <t xml:space="preserve">LA CALERA </t>
        </is>
      </c>
      <c r="S292" s="166" t="inlineStr">
        <is>
          <t>INGRID</t>
        </is>
      </c>
      <c r="T292" s="209" t="n">
        <v>5000000</v>
      </c>
      <c r="U292" s="209" t="n">
        <v>3000000</v>
      </c>
      <c r="V292" s="209" t="n"/>
      <c r="W292" s="73">
        <f>T292-U292-V292</f>
        <v/>
      </c>
    </row>
    <row r="293">
      <c r="A293" s="55">
        <f>LISTADO!B293</f>
        <v/>
      </c>
      <c r="B293" s="194">
        <f>LISTADO!D293</f>
        <v/>
      </c>
      <c r="C293" s="53">
        <f>LISTADO!L293</f>
        <v/>
      </c>
      <c r="D293" s="192">
        <f>LISTADO!K293</f>
        <v/>
      </c>
      <c r="E293" s="63" t="n"/>
      <c r="F293" s="191" t="n">
        <v>45827</v>
      </c>
      <c r="G293" s="192" t="n">
        <v>4000000</v>
      </c>
      <c r="H293" s="191" t="n">
        <v>45857</v>
      </c>
      <c r="I293" s="166" t="inlineStr">
        <is>
          <t>EFECTIVO</t>
        </is>
      </c>
      <c r="J293" s="192">
        <f>D293-G293</f>
        <v/>
      </c>
      <c r="K293" s="139" t="n">
        <v>24</v>
      </c>
      <c r="L293" s="192">
        <f>J293/K293</f>
        <v/>
      </c>
      <c r="M293" s="166" t="inlineStr">
        <is>
          <t xml:space="preserve">19 DE CADA MES </t>
        </is>
      </c>
      <c r="N293" s="267" t="inlineStr">
        <is>
          <t>53.092.54</t>
        </is>
      </c>
      <c r="O293" s="207" t="inlineStr">
        <is>
          <t>DEICY VIVIANA IPUZ MORALES</t>
        </is>
      </c>
      <c r="P293" s="267" t="inlineStr">
        <is>
          <t>300 6248228</t>
        </is>
      </c>
      <c r="Q293" s="166" t="n"/>
      <c r="R293" s="166" t="inlineStr">
        <is>
          <t>BOGOTA</t>
        </is>
      </c>
      <c r="S293" s="166" t="inlineStr">
        <is>
          <t>INGRID</t>
        </is>
      </c>
      <c r="T293" s="209" t="n">
        <v>5000000</v>
      </c>
      <c r="U293" s="209" t="n">
        <v>3000000</v>
      </c>
      <c r="V293" s="209" t="n"/>
      <c r="W293" s="73">
        <f>T293-U293-V293</f>
        <v/>
      </c>
    </row>
    <row r="294">
      <c r="A294" s="55">
        <f>LISTADO!B294</f>
        <v/>
      </c>
      <c r="B294" s="194">
        <f>LISTADO!D294</f>
        <v/>
      </c>
      <c r="C294" s="53">
        <f>LISTADO!L294</f>
        <v/>
      </c>
      <c r="D294" s="192">
        <f>LISTADO!K294</f>
        <v/>
      </c>
      <c r="E294" s="63" t="n"/>
      <c r="F294" s="191" t="n">
        <v>45877</v>
      </c>
      <c r="G294" s="192" t="n">
        <v>16000000</v>
      </c>
      <c r="H294" s="191" t="n">
        <v>45908</v>
      </c>
      <c r="I294" s="166" t="inlineStr">
        <is>
          <t>EFECTIVO</t>
        </is>
      </c>
      <c r="J294" s="192">
        <f>D294-G294</f>
        <v/>
      </c>
      <c r="K294" s="139" t="n">
        <v>24</v>
      </c>
      <c r="L294" s="192">
        <f>J294/K294</f>
        <v/>
      </c>
      <c r="M294" s="166" t="inlineStr">
        <is>
          <t xml:space="preserve">08 DE CADA MES </t>
        </is>
      </c>
      <c r="N294" s="266" t="n">
        <v>40316170</v>
      </c>
      <c r="O294" s="207" t="inlineStr">
        <is>
          <t>TULIA ETELVINA VELASQUEZ RODRIGUEZ</t>
        </is>
      </c>
      <c r="P294" s="267" t="inlineStr">
        <is>
          <t>310 3196914</t>
        </is>
      </c>
      <c r="Q294" s="166" t="n"/>
      <c r="R294" s="166" t="inlineStr">
        <is>
          <t>GUAMAL</t>
        </is>
      </c>
      <c r="S294" s="166" t="inlineStr">
        <is>
          <t>LAURA CAMACHO</t>
        </is>
      </c>
      <c r="T294" s="209" t="n">
        <v>20000000</v>
      </c>
      <c r="U294" s="209" t="n">
        <v>12000000</v>
      </c>
      <c r="V294" s="209" t="n"/>
      <c r="W294" s="73">
        <f>T294-U294-V294</f>
        <v/>
      </c>
    </row>
    <row r="295">
      <c r="A295" s="55">
        <f>LISTADO!B295</f>
        <v/>
      </c>
      <c r="B295" s="194">
        <f>LISTADO!D295</f>
        <v/>
      </c>
      <c r="C295" s="53">
        <f>LISTADO!L295</f>
        <v/>
      </c>
      <c r="D295" s="192">
        <f>LISTADO!K295</f>
        <v/>
      </c>
      <c r="E295" s="63" t="n"/>
      <c r="F295" s="191" t="n">
        <v>45658</v>
      </c>
      <c r="G295" s="192" t="n">
        <v>4000000</v>
      </c>
      <c r="H295" s="191" t="n">
        <v>45689</v>
      </c>
      <c r="I295" s="166" t="inlineStr">
        <is>
          <t>EFECTIVO</t>
        </is>
      </c>
      <c r="J295" s="192">
        <f>D295-G295</f>
        <v/>
      </c>
      <c r="K295" s="139" t="n">
        <v>24</v>
      </c>
      <c r="L295" s="192">
        <f>J295/K295</f>
        <v/>
      </c>
      <c r="M295" s="166" t="inlineStr">
        <is>
          <t xml:space="preserve">01 DE CADA MES </t>
        </is>
      </c>
      <c r="N295" s="266" t="n">
        <v>19326462</v>
      </c>
      <c r="O295" s="207" t="inlineStr">
        <is>
          <t>JOSE MARIA REDONDO FUQUENE</t>
        </is>
      </c>
      <c r="P295" s="267" t="n">
        <v>3145043778</v>
      </c>
      <c r="Q295" s="166" t="n"/>
      <c r="R295" s="166" t="inlineStr">
        <is>
          <t>BOGOTA</t>
        </is>
      </c>
      <c r="S295" s="166" t="inlineStr">
        <is>
          <t>EIDER PARDO</t>
        </is>
      </c>
      <c r="T295" s="209" t="n">
        <v>5000000</v>
      </c>
      <c r="U295" s="209" t="n">
        <v>3000000</v>
      </c>
      <c r="V295" s="209" t="n"/>
      <c r="W295" s="73">
        <f>T295-U295-V295</f>
        <v/>
      </c>
    </row>
    <row r="296">
      <c r="A296" s="55">
        <f>LISTADO!B296</f>
        <v/>
      </c>
      <c r="B296" s="194">
        <f>LISTADO!D296</f>
        <v/>
      </c>
      <c r="C296" s="53">
        <f>LISTADO!L296</f>
        <v/>
      </c>
      <c r="D296" s="192">
        <f>LISTADO!K296</f>
        <v/>
      </c>
      <c r="E296" s="63" t="n"/>
      <c r="F296" s="191" t="n">
        <v>46013</v>
      </c>
      <c r="G296" s="192" t="n">
        <v>7000000</v>
      </c>
      <c r="H296" s="191" t="n">
        <v>46044</v>
      </c>
      <c r="I296" s="166" t="inlineStr">
        <is>
          <t>EFECTIVO</t>
        </is>
      </c>
      <c r="J296" s="192">
        <f>D296-G296</f>
        <v/>
      </c>
      <c r="K296" s="139" t="n">
        <v>24</v>
      </c>
      <c r="L296" s="192">
        <f>J296/K296</f>
        <v/>
      </c>
      <c r="M296" s="166" t="inlineStr">
        <is>
          <t xml:space="preserve">22 DE CADA MES </t>
        </is>
      </c>
      <c r="N296" s="266" t="n">
        <v>35331451</v>
      </c>
      <c r="O296" s="207" t="inlineStr">
        <is>
          <t>ANA UVELDI PLAZAS MONTAÑA</t>
        </is>
      </c>
      <c r="P296" s="267" t="inlineStr">
        <is>
          <t>313 8514321</t>
        </is>
      </c>
      <c r="Q296" s="166" t="n"/>
      <c r="R296" s="166" t="inlineStr">
        <is>
          <t>BOGOTA</t>
        </is>
      </c>
      <c r="S296" s="166" t="inlineStr">
        <is>
          <t>EIDER PARDO</t>
        </is>
      </c>
      <c r="T296" s="209" t="n">
        <v>5000000</v>
      </c>
      <c r="U296" s="209" t="n">
        <v>3000000</v>
      </c>
      <c r="V296" s="209" t="n"/>
      <c r="W296" s="73">
        <f>T296-U296-V296</f>
        <v/>
      </c>
    </row>
    <row r="297">
      <c r="A297" s="55">
        <f>LISTADO!B297</f>
        <v/>
      </c>
      <c r="B297" s="194">
        <f>LISTADO!D297</f>
        <v/>
      </c>
      <c r="C297" s="53">
        <f>LISTADO!L297</f>
        <v/>
      </c>
      <c r="D297" s="192">
        <f>LISTADO!K297</f>
        <v/>
      </c>
      <c r="E297" s="63" t="n"/>
      <c r="F297" s="191" t="n">
        <v>46076</v>
      </c>
      <c r="G297" s="192" t="n">
        <v>4000000</v>
      </c>
      <c r="H297" s="191" t="n">
        <v>46104</v>
      </c>
      <c r="I297" s="166" t="inlineStr">
        <is>
          <t>EFECTIVO</t>
        </is>
      </c>
      <c r="J297" s="192">
        <f>D297-G297</f>
        <v/>
      </c>
      <c r="K297" s="139" t="n">
        <v>24</v>
      </c>
      <c r="L297" s="192">
        <f>J297/K297</f>
        <v/>
      </c>
      <c r="M297" s="166" t="inlineStr">
        <is>
          <t xml:space="preserve">23 DE CADA MES </t>
        </is>
      </c>
      <c r="N297" s="266" t="n">
        <v>19326462</v>
      </c>
      <c r="O297" s="207" t="inlineStr">
        <is>
          <t>JOSE MARIA REDONDO FUQUENE</t>
        </is>
      </c>
      <c r="P297" s="267" t="n">
        <v>3145043778</v>
      </c>
      <c r="Q297" s="166" t="n"/>
      <c r="R297" s="166" t="inlineStr">
        <is>
          <t>BOGOTA</t>
        </is>
      </c>
      <c r="S297" s="166" t="inlineStr">
        <is>
          <t>EIDER PARDO</t>
        </is>
      </c>
      <c r="T297" s="209" t="n">
        <v>5000000</v>
      </c>
      <c r="U297" s="209" t="n">
        <v>3000000</v>
      </c>
      <c r="V297" s="209" t="n"/>
      <c r="W297" s="73">
        <f>T297-U297-V297</f>
        <v/>
      </c>
    </row>
    <row r="298">
      <c r="A298" s="55">
        <f>LISTADO!B298</f>
        <v/>
      </c>
      <c r="B298" s="194">
        <f>LISTADO!D298</f>
        <v/>
      </c>
      <c r="C298" s="53">
        <f>LISTADO!L298</f>
        <v/>
      </c>
      <c r="D298" s="192">
        <f>LISTADO!K298</f>
        <v/>
      </c>
      <c r="E298" s="63" t="n"/>
      <c r="F298" s="191" t="n">
        <v>46056</v>
      </c>
      <c r="G298" s="192" t="n">
        <v>4000000</v>
      </c>
      <c r="H298" s="191" t="n">
        <v>46084</v>
      </c>
      <c r="I298" s="166" t="inlineStr">
        <is>
          <t>EFECTIVO</t>
        </is>
      </c>
      <c r="J298" s="192">
        <f>D298-G298</f>
        <v/>
      </c>
      <c r="K298" s="139" t="n">
        <v>24</v>
      </c>
      <c r="L298" s="192">
        <f>J298/K298</f>
        <v/>
      </c>
      <c r="M298" s="166" t="inlineStr">
        <is>
          <t xml:space="preserve">03 DE CADA MES </t>
        </is>
      </c>
      <c r="N298" s="239" t="n">
        <v>3003269</v>
      </c>
      <c r="O298" s="199" t="inlineStr">
        <is>
          <t>JOSE ISIDRO MONCADA CASTRO</t>
        </is>
      </c>
      <c r="P298" s="240" t="inlineStr">
        <is>
          <t>311 5550833</t>
        </is>
      </c>
      <c r="Q298" s="166" t="n"/>
      <c r="R298" s="166" t="inlineStr">
        <is>
          <t>CHOCONTA</t>
        </is>
      </c>
      <c r="S298" s="166" t="n"/>
      <c r="T298" s="176" t="n"/>
      <c r="U298" s="209" t="n"/>
      <c r="V298" s="209" t="n"/>
      <c r="W298" s="73">
        <f>T298-U298-V298</f>
        <v/>
      </c>
    </row>
    <row r="299">
      <c r="A299" s="55">
        <f>LISTADO!B299</f>
        <v/>
      </c>
      <c r="B299" s="194">
        <f>LISTADO!D299</f>
        <v/>
      </c>
      <c r="C299" s="53">
        <f>LISTADO!L299</f>
        <v/>
      </c>
      <c r="D299" s="192">
        <f>LISTADO!K299</f>
        <v/>
      </c>
      <c r="E299" s="63" t="n"/>
      <c r="F299" s="191" t="n">
        <v>46091</v>
      </c>
      <c r="G299" s="192" t="n">
        <v>5000000</v>
      </c>
      <c r="H299" s="191" t="n">
        <v>46122</v>
      </c>
      <c r="I299" s="166" t="inlineStr">
        <is>
          <t>EFECTIVO</t>
        </is>
      </c>
      <c r="J299" s="192">
        <f>D299-G299</f>
        <v/>
      </c>
      <c r="K299" s="139" t="n">
        <v>24</v>
      </c>
      <c r="L299" s="192">
        <f>J299/K299</f>
        <v/>
      </c>
      <c r="M299" s="166" t="inlineStr">
        <is>
          <t xml:space="preserve">10 DE CADA MES </t>
        </is>
      </c>
      <c r="N299" s="239" t="n">
        <v>1031170929</v>
      </c>
      <c r="O299" s="199" t="inlineStr">
        <is>
          <t>JHOHAN STIVEN TOCORA REYES</t>
        </is>
      </c>
      <c r="P299" s="240" t="inlineStr">
        <is>
          <t>311 4045183</t>
        </is>
      </c>
      <c r="Q299" s="166" t="n"/>
      <c r="R299" s="166" t="inlineStr">
        <is>
          <t xml:space="preserve">BOGOTA </t>
        </is>
      </c>
      <c r="S299" s="166" t="inlineStr">
        <is>
          <t>YURANY PEREZ</t>
        </is>
      </c>
      <c r="T299" s="209" t="n">
        <v>5000000</v>
      </c>
      <c r="U299" s="209" t="n"/>
      <c r="V299" s="209" t="n"/>
      <c r="W299" s="73">
        <f>T299-U299-V299</f>
        <v/>
      </c>
    </row>
    <row r="300" ht="17.25" customHeight="1" s="506">
      <c r="A300" s="55">
        <f>LISTADO!B300</f>
        <v/>
      </c>
      <c r="B300" s="194">
        <f>LISTADO!D300</f>
        <v/>
      </c>
      <c r="C300" s="53">
        <f>LISTADO!L300</f>
        <v/>
      </c>
      <c r="D300" s="192">
        <f>LISTADO!K300</f>
        <v/>
      </c>
      <c r="E300" s="63" t="n"/>
      <c r="F300" s="191" t="n">
        <v>46076</v>
      </c>
      <c r="G300" s="192" t="n">
        <v>26500000</v>
      </c>
      <c r="H300" s="191" t="n">
        <v>46104</v>
      </c>
      <c r="I300" s="166" t="inlineStr">
        <is>
          <t>EFECTIVO</t>
        </is>
      </c>
      <c r="J300" s="192">
        <f>D300-G300</f>
        <v/>
      </c>
      <c r="K300" s="139" t="n"/>
      <c r="L300" s="192" t="n">
        <v>0</v>
      </c>
      <c r="M300" s="269" t="inlineStr">
        <is>
          <t>-</t>
        </is>
      </c>
      <c r="N300" s="266" t="n">
        <v>17111343</v>
      </c>
      <c r="O300" s="166" t="inlineStr">
        <is>
          <t xml:space="preserve">PABLO EMILIO REDONDO FUNEQUE 
</t>
        </is>
      </c>
      <c r="P300" s="267" t="n">
        <v>3126955020</v>
      </c>
      <c r="Q300" s="166" t="n"/>
      <c r="R300" s="166" t="inlineStr">
        <is>
          <t>BOGOTA</t>
        </is>
      </c>
      <c r="S300" s="166" t="inlineStr">
        <is>
          <t>EIDER PARDO</t>
        </is>
      </c>
      <c r="T300" s="209" t="n">
        <v>5000000</v>
      </c>
      <c r="U300" s="209" t="n">
        <v>3000000</v>
      </c>
      <c r="V300" s="209" t="n"/>
      <c r="W300" s="73">
        <f>T300-U300-V300</f>
        <v/>
      </c>
    </row>
    <row r="301">
      <c r="A301" s="55">
        <f>LISTADO!B301</f>
        <v/>
      </c>
      <c r="B301" s="194">
        <f>LISTADO!D301</f>
        <v/>
      </c>
      <c r="C301" s="53">
        <f>LISTADO!L301</f>
        <v/>
      </c>
      <c r="D301" s="192">
        <f>LISTADO!K301</f>
        <v/>
      </c>
      <c r="E301" s="63" t="n"/>
      <c r="F301" s="191" t="n">
        <v>46013</v>
      </c>
      <c r="G301" s="192" t="n">
        <v>4000000</v>
      </c>
      <c r="H301" s="191" t="n">
        <v>46044</v>
      </c>
      <c r="I301" s="166" t="inlineStr">
        <is>
          <t>EFECTIVO</t>
        </is>
      </c>
      <c r="J301" s="192">
        <f>D301-G301</f>
        <v/>
      </c>
      <c r="K301" s="139" t="n">
        <v>24</v>
      </c>
      <c r="L301" s="192">
        <f>J301/K301</f>
        <v/>
      </c>
      <c r="M301" s="166" t="inlineStr">
        <is>
          <t xml:space="preserve">22 DE CADA MES </t>
        </is>
      </c>
      <c r="N301" s="266" t="n">
        <v>52340806</v>
      </c>
      <c r="O301" s="207" t="inlineStr">
        <is>
          <t>MARIA DE LOS ANGELES REDONDO FORERO</t>
        </is>
      </c>
      <c r="P301" s="267" t="n">
        <v>3213264637</v>
      </c>
      <c r="Q301" s="166" t="n"/>
      <c r="R301" s="166" t="inlineStr">
        <is>
          <t xml:space="preserve">BOGOTA </t>
        </is>
      </c>
      <c r="S301" s="166" t="inlineStr">
        <is>
          <t>EIDER PARDO</t>
        </is>
      </c>
      <c r="T301" s="209" t="n">
        <v>5000000</v>
      </c>
      <c r="U301" s="209" t="n">
        <v>3000000</v>
      </c>
      <c r="V301" s="209" t="n"/>
      <c r="W301" s="73">
        <f>T301-U301-V301</f>
        <v/>
      </c>
    </row>
    <row r="302">
      <c r="A302" s="55">
        <f>LISTADO!B302</f>
        <v/>
      </c>
      <c r="B302" s="194">
        <f>LISTADO!D302</f>
        <v/>
      </c>
      <c r="C302" s="53">
        <f>LISTADO!L302</f>
        <v/>
      </c>
      <c r="D302" s="192">
        <f>LISTADO!K302</f>
        <v/>
      </c>
      <c r="E302" s="63" t="n"/>
      <c r="F302" s="191" t="n">
        <v>46193</v>
      </c>
      <c r="G302" s="192" t="n">
        <v>4000000</v>
      </c>
      <c r="H302" s="191" t="n">
        <v>46193</v>
      </c>
      <c r="I302" s="166" t="inlineStr">
        <is>
          <t>TRANSFERENCIA</t>
        </is>
      </c>
      <c r="J302" s="192">
        <f>D302-G302</f>
        <v/>
      </c>
      <c r="K302" s="139" t="n">
        <v>24</v>
      </c>
      <c r="L302" s="192">
        <f>J302/K302</f>
        <v/>
      </c>
      <c r="M302" s="166" t="inlineStr">
        <is>
          <t>20 DE CADA MES</t>
        </is>
      </c>
      <c r="N302" s="198" t="n">
        <v>24042150</v>
      </c>
      <c r="O302" s="199" t="inlineStr">
        <is>
          <t>GLORIA ESPERANZA CÓMBITA PIÑEROS</t>
        </is>
      </c>
      <c r="P302" s="199" t="inlineStr">
        <is>
          <t>311 8646590</t>
        </is>
      </c>
      <c r="Q302" s="166" t="n"/>
      <c r="R302" s="166" t="inlineStr">
        <is>
          <t>SANTANA</t>
        </is>
      </c>
      <c r="S302" s="166" t="inlineStr">
        <is>
          <t>YURANY PEREZ</t>
        </is>
      </c>
      <c r="T302" s="89" t="n">
        <v>5000000</v>
      </c>
      <c r="U302" s="209" t="n"/>
      <c r="V302" s="209" t="n"/>
      <c r="W302" s="73">
        <f>T302-U302-V302</f>
        <v/>
      </c>
    </row>
    <row r="303">
      <c r="A303" s="55">
        <f>LISTADO!B303</f>
        <v/>
      </c>
      <c r="B303" s="194">
        <f>LISTADO!D303</f>
        <v/>
      </c>
      <c r="C303" s="53">
        <f>LISTADO!L303</f>
        <v/>
      </c>
      <c r="D303" s="192">
        <f>LISTADO!K303</f>
        <v/>
      </c>
      <c r="E303" s="63" t="n"/>
      <c r="F303" s="191" t="n">
        <v>46007</v>
      </c>
      <c r="G303" s="192" t="n">
        <v>9000000</v>
      </c>
      <c r="H303" s="191" t="n">
        <v>46038</v>
      </c>
      <c r="I303" s="166" t="inlineStr">
        <is>
          <t>EFECTIVO</t>
        </is>
      </c>
      <c r="J303" s="192">
        <f>D303-G303</f>
        <v/>
      </c>
      <c r="K303" s="139" t="n">
        <v>24</v>
      </c>
      <c r="L303" s="192">
        <f>J303/K303</f>
        <v/>
      </c>
      <c r="M303" s="166" t="inlineStr">
        <is>
          <t xml:space="preserve">16 DE CADA MES </t>
        </is>
      </c>
      <c r="N303" s="266" t="n">
        <v>35485787</v>
      </c>
      <c r="O303" s="207" t="inlineStr">
        <is>
          <t>ELSA ORTEGON GAVILÁN</t>
        </is>
      </c>
      <c r="P303" s="271" t="n"/>
      <c r="Q303" s="166" t="n"/>
      <c r="R303" s="166" t="inlineStr">
        <is>
          <t xml:space="preserve">BOGOTA </t>
        </is>
      </c>
      <c r="S303" s="166" t="inlineStr">
        <is>
          <t>MAGALY ACERO</t>
        </is>
      </c>
      <c r="T303" s="209" t="n">
        <v>5000000</v>
      </c>
      <c r="U303" s="209" t="n">
        <v>3000000</v>
      </c>
      <c r="V303" s="209" t="n"/>
      <c r="W303" s="73">
        <f>T303-U303-V303</f>
        <v/>
      </c>
    </row>
    <row r="304">
      <c r="A304" s="55">
        <f>LISTADO!B304</f>
        <v/>
      </c>
      <c r="B304" s="194">
        <f>LISTADO!D304</f>
        <v/>
      </c>
      <c r="C304" s="53">
        <f>LISTADO!L304</f>
        <v/>
      </c>
      <c r="D304" s="192">
        <f>LISTADO!K304</f>
        <v/>
      </c>
      <c r="E304" s="63" t="n"/>
      <c r="F304" s="191" t="n">
        <v>46086</v>
      </c>
      <c r="G304" s="192" t="n">
        <v>7000000</v>
      </c>
      <c r="H304" s="191" t="n">
        <v>46117</v>
      </c>
      <c r="I304" s="166" t="inlineStr">
        <is>
          <t>EFECTIVO</t>
        </is>
      </c>
      <c r="J304" s="192">
        <f>D304-G304</f>
        <v/>
      </c>
      <c r="K304" s="139" t="n">
        <v>24</v>
      </c>
      <c r="L304" s="192">
        <f>J304/K304</f>
        <v/>
      </c>
      <c r="M304" s="166" t="inlineStr">
        <is>
          <t xml:space="preserve">05 DE CADA MES </t>
        </is>
      </c>
      <c r="N304" s="239" t="n">
        <v>17446233</v>
      </c>
      <c r="O304" s="199" t="inlineStr">
        <is>
          <t xml:space="preserve">VÍCTOR JULIO AVILA GUTIERREZ/ MARTHA MILENA BALLEN </t>
        </is>
      </c>
      <c r="P304" s="240" t="inlineStr">
        <is>
          <t>311 2542610</t>
        </is>
      </c>
      <c r="Q304" s="166" t="n"/>
      <c r="R304" s="166" t="inlineStr">
        <is>
          <t xml:space="preserve">GUAMAL </t>
        </is>
      </c>
      <c r="S304" s="166" t="inlineStr">
        <is>
          <t>YURANY PEREZ</t>
        </is>
      </c>
      <c r="T304" s="89" t="n">
        <v>5000000</v>
      </c>
      <c r="U304" s="209" t="n">
        <v>3000000</v>
      </c>
      <c r="V304" s="209" t="n"/>
      <c r="W304" s="73">
        <f>T304-U304-V304</f>
        <v/>
      </c>
    </row>
    <row r="305">
      <c r="A305" s="55">
        <f>LISTADO!B305</f>
        <v/>
      </c>
      <c r="B305" s="194">
        <f>LISTADO!D305</f>
        <v/>
      </c>
      <c r="C305" s="53">
        <f>LISTADO!L305</f>
        <v/>
      </c>
      <c r="D305" s="192">
        <f>LISTADO!K305</f>
        <v/>
      </c>
      <c r="E305" s="63" t="n"/>
      <c r="F305" s="191" t="n">
        <v>46093</v>
      </c>
      <c r="G305" s="192" t="n">
        <v>4000000</v>
      </c>
      <c r="H305" s="191" t="n">
        <v>46124</v>
      </c>
      <c r="I305" s="166" t="inlineStr">
        <is>
          <t>EFECTIVO</t>
        </is>
      </c>
      <c r="J305" s="192">
        <f>D305-G305</f>
        <v/>
      </c>
      <c r="K305" s="139" t="n">
        <v>24</v>
      </c>
      <c r="L305" s="192">
        <f>J305/K305</f>
        <v/>
      </c>
      <c r="M305" s="166" t="inlineStr">
        <is>
          <t xml:space="preserve">12 DE CADA MES </t>
        </is>
      </c>
      <c r="N305" s="239" t="n">
        <v>79630058</v>
      </c>
      <c r="O305" s="199" t="inlineStr">
        <is>
          <t>OSCAR IVÁN RIAÑO SOTELO</t>
        </is>
      </c>
      <c r="P305" s="240" t="inlineStr">
        <is>
          <t>314 2730069</t>
        </is>
      </c>
      <c r="Q305" s="166" t="n"/>
      <c r="R305" s="166" t="inlineStr">
        <is>
          <t xml:space="preserve">BOGOTA </t>
        </is>
      </c>
      <c r="S305" s="166" t="inlineStr">
        <is>
          <t>YURANY PEREZ</t>
        </is>
      </c>
      <c r="T305" s="209" t="n">
        <v>5000000</v>
      </c>
      <c r="U305" s="209" t="n"/>
      <c r="V305" s="209" t="n"/>
      <c r="W305" s="73">
        <f>T305-U305-V305</f>
        <v/>
      </c>
    </row>
    <row r="306">
      <c r="A306" s="55">
        <f>LISTADO!B306</f>
        <v/>
      </c>
      <c r="B306" s="194">
        <f>LISTADO!D306</f>
        <v/>
      </c>
      <c r="C306" s="53">
        <f>LISTADO!L306</f>
        <v/>
      </c>
      <c r="D306" s="192">
        <f>LISTADO!K306</f>
        <v/>
      </c>
      <c r="E306" s="63" t="n"/>
      <c r="F306" s="191" t="n"/>
      <c r="G306" s="192" t="n"/>
      <c r="H306" s="191" t="n"/>
      <c r="I306" s="166" t="n"/>
      <c r="J306" s="192">
        <f>D306-G306</f>
        <v/>
      </c>
      <c r="K306" s="139" t="n"/>
      <c r="L306" s="192">
        <f>J306/K306</f>
        <v/>
      </c>
      <c r="M306" s="166" t="n"/>
      <c r="N306" s="194" t="n"/>
      <c r="O306" s="166" t="n"/>
      <c r="P306" s="194" t="n"/>
      <c r="Q306" s="166" t="n"/>
      <c r="R306" s="166" t="n"/>
      <c r="S306" s="166" t="n"/>
      <c r="T306" s="235" t="n"/>
      <c r="U306" s="209" t="n"/>
      <c r="V306" s="209" t="n"/>
      <c r="W306" s="73">
        <f>T306-U306-V306</f>
        <v/>
      </c>
    </row>
    <row r="307">
      <c r="A307" s="55">
        <f>LISTADO!B307</f>
        <v/>
      </c>
      <c r="B307" s="194">
        <f>LISTADO!D307</f>
        <v/>
      </c>
      <c r="C307" s="53">
        <f>LISTADO!L307</f>
        <v/>
      </c>
      <c r="D307" s="192">
        <f>LISTADO!K307</f>
        <v/>
      </c>
      <c r="E307" s="63" t="n"/>
      <c r="F307" s="191" t="n">
        <v>46086</v>
      </c>
      <c r="G307" s="192" t="n">
        <v>4000000</v>
      </c>
      <c r="H307" s="191" t="n">
        <v>46117</v>
      </c>
      <c r="I307" s="166" t="inlineStr">
        <is>
          <t>EFECTIVO</t>
        </is>
      </c>
      <c r="J307" s="192">
        <f>D307-G307</f>
        <v/>
      </c>
      <c r="K307" s="139" t="n">
        <v>24</v>
      </c>
      <c r="L307" s="192">
        <f>J307/K307</f>
        <v/>
      </c>
      <c r="M307" s="166" t="inlineStr">
        <is>
          <t xml:space="preserve">05 DE CADA MES </t>
        </is>
      </c>
      <c r="N307" s="266" t="n">
        <v>80748335</v>
      </c>
      <c r="O307" s="207" t="inlineStr">
        <is>
          <t>HERNAN SANCHEZ DIAZ/LUISA FERNANDA ECHEVERRY</t>
        </is>
      </c>
      <c r="P307" s="267" t="n">
        <v>3007984586</v>
      </c>
      <c r="Q307" s="166" t="n"/>
      <c r="R307" s="166" t="inlineStr">
        <is>
          <t>BOGOTA</t>
        </is>
      </c>
      <c r="S307" s="166" t="n"/>
      <c r="T307" s="176" t="n"/>
      <c r="U307" s="209" t="n"/>
      <c r="V307" s="209" t="n"/>
      <c r="W307" s="73">
        <f>T307-U307-V307</f>
        <v/>
      </c>
    </row>
    <row r="308">
      <c r="A308" s="55">
        <f>LISTADO!B308</f>
        <v/>
      </c>
      <c r="B308" s="194">
        <f>LISTADO!D308</f>
        <v/>
      </c>
      <c r="C308" s="53">
        <f>LISTADO!L308</f>
        <v/>
      </c>
      <c r="D308" s="192">
        <f>LISTADO!K308</f>
        <v/>
      </c>
      <c r="E308" s="63" t="n"/>
      <c r="F308" s="191" t="n">
        <v>46062</v>
      </c>
      <c r="G308" s="192" t="n">
        <v>4000000</v>
      </c>
      <c r="H308" s="191" t="n">
        <v>46090</v>
      </c>
      <c r="I308" s="166" t="inlineStr">
        <is>
          <t>EFECTIVO</t>
        </is>
      </c>
      <c r="J308" s="192">
        <f>D308-G308</f>
        <v/>
      </c>
      <c r="K308" s="139" t="n">
        <v>24</v>
      </c>
      <c r="L308" s="192">
        <f>J308/K308</f>
        <v/>
      </c>
      <c r="M308" s="166" t="inlineStr">
        <is>
          <t xml:space="preserve">09 DE CADA MES </t>
        </is>
      </c>
      <c r="N308" s="266" t="n">
        <v>28968097</v>
      </c>
      <c r="O308" s="207" t="inlineStr">
        <is>
          <t>CARMEN TULIA RODRIGUEZ RESTREPO</t>
        </is>
      </c>
      <c r="P308" s="267" t="n">
        <v>3212972579</v>
      </c>
      <c r="Q308" s="166" t="n"/>
      <c r="R308" s="166" t="inlineStr">
        <is>
          <t>VALLE SAN JUAN</t>
        </is>
      </c>
      <c r="S308" s="166" t="inlineStr">
        <is>
          <t>YULIAN CARDENAS</t>
        </is>
      </c>
      <c r="T308" s="209" t="n">
        <v>5000000</v>
      </c>
      <c r="U308" s="209" t="n">
        <v>3000000</v>
      </c>
      <c r="V308" s="209" t="n"/>
      <c r="W308" s="73">
        <f>T308-U308-V308</f>
        <v/>
      </c>
    </row>
    <row r="309">
      <c r="A309" s="55">
        <f>LISTADO!B309</f>
        <v/>
      </c>
      <c r="B309" s="194">
        <f>LISTADO!D309</f>
        <v/>
      </c>
      <c r="C309" s="53">
        <f>LISTADO!L309</f>
        <v/>
      </c>
      <c r="D309" s="192">
        <f>LISTADO!K309</f>
        <v/>
      </c>
      <c r="E309" s="63" t="n"/>
      <c r="F309" s="191" t="n">
        <v>46085</v>
      </c>
      <c r="G309" s="192" t="n">
        <v>4000000</v>
      </c>
      <c r="H309" s="191" t="n">
        <v>46116</v>
      </c>
      <c r="I309" s="166" t="inlineStr">
        <is>
          <t>EFECTIVO</t>
        </is>
      </c>
      <c r="J309" s="192">
        <f>D309-G309</f>
        <v/>
      </c>
      <c r="K309" s="139" t="n">
        <v>24</v>
      </c>
      <c r="L309" s="192">
        <f>J309/K309</f>
        <v/>
      </c>
      <c r="M309" s="166" t="inlineStr">
        <is>
          <t xml:space="preserve">04 DE CADA MES </t>
        </is>
      </c>
      <c r="N309" s="266" t="n">
        <v>1014262739</v>
      </c>
      <c r="O309" s="207" t="inlineStr">
        <is>
          <t>DANIAN RAMIRO LOPEZ URIETA</t>
        </is>
      </c>
      <c r="P309" s="267" t="n">
        <v>31427004734</v>
      </c>
      <c r="Q309" s="166" t="n"/>
      <c r="R309" s="166" t="inlineStr">
        <is>
          <t>BOGOTA</t>
        </is>
      </c>
      <c r="S309" s="166" t="inlineStr">
        <is>
          <t>CAMILA ZAMBRANO</t>
        </is>
      </c>
      <c r="T309" s="209" t="n">
        <v>5000000</v>
      </c>
      <c r="U309" s="209" t="n">
        <v>3000000</v>
      </c>
      <c r="V309" s="209" t="n"/>
      <c r="W309" s="73">
        <f>T309-U309-V309</f>
        <v/>
      </c>
    </row>
    <row r="310">
      <c r="A310" s="55">
        <f>LISTADO!B310</f>
        <v/>
      </c>
      <c r="B310" s="194">
        <f>LISTADO!D310</f>
        <v/>
      </c>
      <c r="C310" s="53">
        <f>LISTADO!L310</f>
        <v/>
      </c>
      <c r="D310" s="192">
        <f>LISTADO!K310</f>
        <v/>
      </c>
      <c r="E310" s="63" t="n"/>
      <c r="F310" s="191" t="n">
        <v>46255</v>
      </c>
      <c r="G310" s="192" t="n">
        <v>4000000</v>
      </c>
      <c r="H310" s="191" t="n">
        <v>46255</v>
      </c>
      <c r="I310" s="166" t="inlineStr">
        <is>
          <t>TRANSFERENCIA</t>
        </is>
      </c>
      <c r="J310" s="192">
        <f>D310-G310</f>
        <v/>
      </c>
      <c r="K310" s="139" t="n">
        <v>24</v>
      </c>
      <c r="L310" s="192" t="n">
        <v>1000000</v>
      </c>
      <c r="M310" s="166" t="inlineStr">
        <is>
          <t>30 de cada mes</t>
        </is>
      </c>
      <c r="N310" s="272" t="n">
        <v>52872752</v>
      </c>
      <c r="O310" s="233" t="inlineStr">
        <is>
          <t>CLAUDIA MILENA URUEÑA OLIVAR</t>
        </is>
      </c>
      <c r="P310" s="274" t="inlineStr">
        <is>
          <t>313 4362654</t>
        </is>
      </c>
      <c r="Q310" s="166" t="n"/>
      <c r="R310" s="166" t="n"/>
      <c r="S310" s="166" t="n"/>
      <c r="T310" s="235" t="n"/>
      <c r="U310" s="209" t="n"/>
      <c r="V310" s="209" t="n"/>
      <c r="W310" s="73">
        <f>T310-U310-V310</f>
        <v/>
      </c>
    </row>
    <row r="311">
      <c r="A311" s="55">
        <f>LISTADO!B311</f>
        <v/>
      </c>
      <c r="B311" s="194">
        <f>LISTADO!D311</f>
        <v/>
      </c>
      <c r="C311" s="53">
        <f>LISTADO!L311</f>
        <v/>
      </c>
      <c r="D311" s="192">
        <f>LISTADO!K311</f>
        <v/>
      </c>
      <c r="E311" s="63" t="n"/>
      <c r="F311" s="191" t="n"/>
      <c r="G311" s="192" t="n"/>
      <c r="H311" s="191" t="n"/>
      <c r="I311" s="166" t="n"/>
      <c r="J311" s="192">
        <f>D311-G311</f>
        <v/>
      </c>
      <c r="K311" s="139" t="n"/>
      <c r="L311" s="192" t="n">
        <v>0</v>
      </c>
      <c r="M311" s="166" t="n"/>
      <c r="N311" s="194" t="n"/>
      <c r="O311" s="166" t="inlineStr">
        <is>
          <t>RUBEN FABIAN  BUSTOS</t>
        </is>
      </c>
      <c r="P311" s="274" t="n"/>
      <c r="Q311" s="166" t="n"/>
      <c r="R311" s="166" t="n"/>
      <c r="S311" s="166" t="n"/>
      <c r="T311" s="235" t="n"/>
      <c r="U311" s="209" t="n"/>
      <c r="V311" s="209" t="n"/>
      <c r="W311" s="73">
        <f>T311-U311-V311</f>
        <v/>
      </c>
    </row>
    <row r="312">
      <c r="A312" s="55">
        <f>LISTADO!B312</f>
        <v/>
      </c>
      <c r="B312" s="194">
        <f>LISTADO!D312</f>
        <v/>
      </c>
      <c r="C312" s="53">
        <f>LISTADO!L312</f>
        <v/>
      </c>
      <c r="D312" s="192">
        <f>LISTADO!K312</f>
        <v/>
      </c>
      <c r="E312" s="63" t="n"/>
      <c r="F312" s="191" t="n"/>
      <c r="G312" s="192" t="n"/>
      <c r="H312" s="191" t="n"/>
      <c r="I312" s="166" t="n"/>
      <c r="J312" s="192">
        <f>D312-G312</f>
        <v/>
      </c>
      <c r="K312" s="139" t="n"/>
      <c r="L312" s="192" t="n">
        <v>0</v>
      </c>
      <c r="M312" s="166" t="n"/>
      <c r="N312" s="194" t="n"/>
      <c r="O312" s="166" t="inlineStr">
        <is>
          <t>RUBEN FABIAN  BUSTOS</t>
        </is>
      </c>
      <c r="P312" s="194" t="n"/>
      <c r="Q312" s="166" t="n"/>
      <c r="R312" s="166" t="n"/>
      <c r="S312" s="166" t="n"/>
      <c r="T312" s="235" t="n"/>
      <c r="U312" s="209" t="n"/>
      <c r="V312" s="209" t="n"/>
      <c r="W312" s="73">
        <f>T312-U312-V312</f>
        <v/>
      </c>
    </row>
    <row r="313">
      <c r="A313" s="55">
        <f>LISTADO!B313</f>
        <v/>
      </c>
      <c r="B313" s="194">
        <f>LISTADO!D313</f>
        <v/>
      </c>
      <c r="C313" s="53">
        <f>LISTADO!L313</f>
        <v/>
      </c>
      <c r="D313" s="192">
        <f>LISTADO!K313</f>
        <v/>
      </c>
      <c r="E313" s="63" t="n"/>
      <c r="F313" s="191" t="n">
        <v>45965</v>
      </c>
      <c r="G313" s="192" t="n">
        <v>1000000</v>
      </c>
      <c r="H313" s="191" t="n">
        <v>45995</v>
      </c>
      <c r="I313" s="166" t="inlineStr">
        <is>
          <t>EFECTIVO</t>
        </is>
      </c>
      <c r="J313" s="192">
        <f>D313-G313</f>
        <v/>
      </c>
      <c r="K313" s="139" t="n">
        <v>24</v>
      </c>
      <c r="L313" s="192">
        <f>J313/K313</f>
        <v/>
      </c>
      <c r="M313" s="166" t="inlineStr">
        <is>
          <t xml:space="preserve">04 DE CADA MES </t>
        </is>
      </c>
      <c r="N313" s="266" t="n">
        <v>1115912470</v>
      </c>
      <c r="O313" s="207" t="inlineStr">
        <is>
          <t>YEISON ROJAS REY</t>
        </is>
      </c>
      <c r="P313" s="267" t="n">
        <v>3232386785</v>
      </c>
      <c r="Q313" s="166" t="n"/>
      <c r="R313" s="166" t="inlineStr">
        <is>
          <t>TAURAMENA</t>
        </is>
      </c>
      <c r="S313" s="166" t="n"/>
      <c r="T313" s="209" t="n">
        <v>0</v>
      </c>
      <c r="U313" s="209" t="n">
        <v>0</v>
      </c>
      <c r="V313" s="209" t="n"/>
      <c r="W313" s="73">
        <f>T313-U313-V313</f>
        <v/>
      </c>
    </row>
    <row r="314">
      <c r="A314" s="55">
        <f>LISTADO!B314</f>
        <v/>
      </c>
      <c r="B314" s="194">
        <f>LISTADO!D314</f>
        <v/>
      </c>
      <c r="C314" s="53">
        <f>LISTADO!L314</f>
        <v/>
      </c>
      <c r="D314" s="192">
        <f>LISTADO!K314</f>
        <v/>
      </c>
      <c r="E314" s="63" t="n"/>
      <c r="F314" s="191" t="n">
        <v>45985</v>
      </c>
      <c r="G314" s="192" t="n">
        <v>4000000</v>
      </c>
      <c r="H314" s="191" t="n">
        <v>46015</v>
      </c>
      <c r="I314" s="166" t="inlineStr">
        <is>
          <t>EFECTIVO</t>
        </is>
      </c>
      <c r="J314" s="192">
        <f>D314-G314</f>
        <v/>
      </c>
      <c r="K314" s="139" t="n">
        <v>24</v>
      </c>
      <c r="L314" s="192">
        <f>J314/K314</f>
        <v/>
      </c>
      <c r="M314" s="166" t="inlineStr">
        <is>
          <t xml:space="preserve">24 DE CADA MES </t>
        </is>
      </c>
      <c r="N314" s="266" t="n">
        <v>1022946569</v>
      </c>
      <c r="O314" s="207" t="inlineStr">
        <is>
          <t>JUAN CAMILO PÉREZ MOYA</t>
        </is>
      </c>
      <c r="P314" s="267" t="inlineStr">
        <is>
          <t>320 4194581</t>
        </is>
      </c>
      <c r="Q314" s="166" t="n"/>
      <c r="R314" s="166" t="inlineStr">
        <is>
          <t>BOGOTA</t>
        </is>
      </c>
      <c r="S314" s="166" t="inlineStr">
        <is>
          <t>CAMILA ZAMBRANO</t>
        </is>
      </c>
      <c r="T314" s="209" t="n">
        <v>5000000</v>
      </c>
      <c r="U314" s="209" t="n">
        <v>3000000</v>
      </c>
      <c r="V314" s="209" t="n"/>
      <c r="W314" s="73">
        <f>T314-U314-V314</f>
        <v/>
      </c>
    </row>
    <row r="315">
      <c r="A315" s="55">
        <f>LISTADO!B315</f>
        <v/>
      </c>
      <c r="B315" s="194">
        <f>LISTADO!D315</f>
        <v/>
      </c>
      <c r="C315" s="53">
        <f>LISTADO!L315</f>
        <v/>
      </c>
      <c r="D315" s="192">
        <f>LISTADO!K315</f>
        <v/>
      </c>
      <c r="E315" s="63" t="n"/>
      <c r="F315" s="191" t="n">
        <v>45985</v>
      </c>
      <c r="G315" s="192" t="n">
        <v>4000000</v>
      </c>
      <c r="H315" s="191" t="n">
        <v>46015</v>
      </c>
      <c r="I315" s="166" t="inlineStr">
        <is>
          <t>EFECTIVO</t>
        </is>
      </c>
      <c r="J315" s="192">
        <f>D315-G315</f>
        <v/>
      </c>
      <c r="K315" s="139" t="n">
        <v>24</v>
      </c>
      <c r="L315" s="192">
        <f>J315/K315</f>
        <v/>
      </c>
      <c r="M315" s="166" t="inlineStr">
        <is>
          <t xml:space="preserve">24 DE CADA MES </t>
        </is>
      </c>
      <c r="N315" s="266" t="n">
        <v>53038048</v>
      </c>
      <c r="O315" s="207" t="inlineStr">
        <is>
          <t>ANGIE CAROLINA PEREZ MOYA</t>
        </is>
      </c>
      <c r="P315" s="267" t="inlineStr">
        <is>
          <t>316 4345064</t>
        </is>
      </c>
      <c r="Q315" s="166" t="n"/>
      <c r="R315" s="166" t="inlineStr">
        <is>
          <t>BOGOTA</t>
        </is>
      </c>
      <c r="S315" s="166" t="inlineStr">
        <is>
          <t>CAMILA ZAMBRANO</t>
        </is>
      </c>
      <c r="T315" s="209" t="n">
        <v>5000000</v>
      </c>
      <c r="U315" s="209" t="n">
        <v>5000000</v>
      </c>
      <c r="V315" s="209" t="n"/>
      <c r="W315" s="73">
        <f>T315-U315-V315</f>
        <v/>
      </c>
    </row>
    <row r="316">
      <c r="A316" s="55">
        <f>LISTADO!B316</f>
        <v/>
      </c>
      <c r="B316" s="194">
        <f>LISTADO!D316</f>
        <v/>
      </c>
      <c r="C316" s="53">
        <f>LISTADO!L316</f>
        <v/>
      </c>
      <c r="D316" s="192">
        <f>LISTADO!K316</f>
        <v/>
      </c>
      <c r="E316" s="63" t="n"/>
      <c r="F316" s="191" t="n">
        <v>46064</v>
      </c>
      <c r="G316" s="192" t="n">
        <v>4000000</v>
      </c>
      <c r="H316" s="191" t="n">
        <v>46092</v>
      </c>
      <c r="I316" s="166" t="inlineStr">
        <is>
          <t>EFECTIVO</t>
        </is>
      </c>
      <c r="J316" s="192">
        <f>D316-G316</f>
        <v/>
      </c>
      <c r="K316" s="139" t="n">
        <v>24</v>
      </c>
      <c r="L316" s="192">
        <f>J316/K316</f>
        <v/>
      </c>
      <c r="M316" s="166" t="inlineStr">
        <is>
          <t xml:space="preserve">11 DE CADA MES </t>
        </is>
      </c>
      <c r="N316" s="266" t="n">
        <v>19341869</v>
      </c>
      <c r="O316" s="275" t="inlineStr">
        <is>
          <t xml:space="preserve">URIAS GONZALEZ PINEDA </t>
        </is>
      </c>
      <c r="P316" s="267" t="n">
        <v>3208459214</v>
      </c>
      <c r="Q316" s="166" t="n"/>
      <c r="R316" s="166" t="inlineStr">
        <is>
          <t>BOGOTA</t>
        </is>
      </c>
      <c r="S316" s="166" t="inlineStr">
        <is>
          <t>INGRID</t>
        </is>
      </c>
      <c r="T316" s="209" t="n">
        <v>5000000</v>
      </c>
      <c r="U316" s="209" t="n">
        <v>3000000</v>
      </c>
      <c r="V316" s="209" t="n"/>
      <c r="W316" s="73">
        <f>T316-U316-V316</f>
        <v/>
      </c>
    </row>
    <row r="317">
      <c r="A317" s="55">
        <f>LISTADO!B317</f>
        <v/>
      </c>
      <c r="B317" s="194">
        <f>LISTADO!D317</f>
        <v/>
      </c>
      <c r="C317" s="53">
        <f>LISTADO!L317</f>
        <v/>
      </c>
      <c r="D317" s="192">
        <f>LISTADO!K317</f>
        <v/>
      </c>
      <c r="E317" s="63" t="n"/>
      <c r="F317" s="191" t="n">
        <v>46055</v>
      </c>
      <c r="G317" s="192" t="n">
        <v>4000000</v>
      </c>
      <c r="H317" s="191" t="n">
        <v>46083</v>
      </c>
      <c r="I317" s="166" t="inlineStr">
        <is>
          <t>EFECTIVO</t>
        </is>
      </c>
      <c r="J317" s="192">
        <f>D317-G317</f>
        <v/>
      </c>
      <c r="K317" s="139" t="n">
        <v>24</v>
      </c>
      <c r="L317" s="192">
        <f>J317/K317</f>
        <v/>
      </c>
      <c r="M317" s="166" t="inlineStr">
        <is>
          <t xml:space="preserve">02 DE CADA MES </t>
        </is>
      </c>
      <c r="N317" s="239" t="n">
        <v>1023871514</v>
      </c>
      <c r="O317" s="199" t="inlineStr">
        <is>
          <t>CLAUDIA CECILIA CASTILLO CARRILLO</t>
        </is>
      </c>
      <c r="P317" s="240" t="inlineStr">
        <is>
          <t>315 3731052</t>
        </is>
      </c>
      <c r="Q317" s="166" t="n"/>
      <c r="R317" s="166" t="inlineStr">
        <is>
          <t>BOGOTA</t>
        </is>
      </c>
      <c r="S317" s="166" t="inlineStr">
        <is>
          <t>YURANY PEREZ</t>
        </is>
      </c>
      <c r="T317" s="209" t="n">
        <v>5000000</v>
      </c>
      <c r="U317" s="165" t="n">
        <v>3000000</v>
      </c>
      <c r="V317" s="209" t="n"/>
      <c r="W317" s="73">
        <f>T317-U317-V317</f>
        <v/>
      </c>
    </row>
    <row r="318">
      <c r="A318" s="55">
        <f>LISTADO!B318</f>
        <v/>
      </c>
      <c r="B318" s="194" t="inlineStr">
        <is>
          <t>LC2 - 32 - 16 y 17</t>
        </is>
      </c>
      <c r="C318" s="53">
        <f>LISTADO!L318</f>
        <v/>
      </c>
      <c r="D318" s="192" t="n">
        <v>58275350</v>
      </c>
      <c r="E318" s="63" t="n"/>
      <c r="F318" s="191" t="n">
        <v>46164</v>
      </c>
      <c r="G318" s="192" t="n">
        <v>10000000</v>
      </c>
      <c r="H318" s="276" t="n">
        <v>46164</v>
      </c>
      <c r="I318" s="166" t="inlineStr">
        <is>
          <t>TRANSFERENCIA</t>
        </is>
      </c>
      <c r="J318" s="192">
        <f>D318-G318</f>
        <v/>
      </c>
      <c r="K318" s="139" t="n">
        <v>30</v>
      </c>
      <c r="L318" s="192" t="n">
        <v>1609200</v>
      </c>
      <c r="M318" s="166" t="inlineStr">
        <is>
          <t>22 DE CADA MES</t>
        </is>
      </c>
      <c r="N318" s="206" t="n">
        <v>1006837327</v>
      </c>
      <c r="O318" s="207" t="inlineStr">
        <is>
          <t>HEYDI ESMITH GARCIA RUIZ</t>
        </is>
      </c>
      <c r="P318" s="207" t="inlineStr">
        <is>
          <t>322 7859390</t>
        </is>
      </c>
      <c r="Q318" s="166" t="n"/>
      <c r="R318" s="166" t="inlineStr">
        <is>
          <t>GUAMAL</t>
        </is>
      </c>
      <c r="S318" s="166" t="inlineStr">
        <is>
          <t>YURANY PEREZ</t>
        </is>
      </c>
      <c r="T318" s="89" t="n">
        <v>10000000</v>
      </c>
      <c r="U318" s="209" t="n">
        <v>6000000</v>
      </c>
      <c r="V318" s="209" t="n"/>
      <c r="W318" s="73" t="n">
        <v>4000000</v>
      </c>
    </row>
    <row r="319">
      <c r="A319" s="55">
        <f>LISTADO!B319</f>
        <v/>
      </c>
      <c r="B319" s="194" t="inlineStr">
        <is>
          <t xml:space="preserve">LC2 - 33 - 1 </t>
        </is>
      </c>
      <c r="C319" s="53">
        <f>LISTADO!L319</f>
        <v/>
      </c>
      <c r="D319" s="192" t="n">
        <v>48075000</v>
      </c>
      <c r="E319" s="63" t="n"/>
      <c r="F319" s="191" t="inlineStr">
        <is>
          <t>INICIA EN ABRIL</t>
        </is>
      </c>
      <c r="G319" s="192" t="n">
        <v>4000000</v>
      </c>
      <c r="H319" s="166" t="inlineStr">
        <is>
          <t>FINALIZA JULIO</t>
        </is>
      </c>
      <c r="I319" s="166" t="inlineStr">
        <is>
          <t>EFECTIVO</t>
        </is>
      </c>
      <c r="J319" s="192">
        <f>D319-G319</f>
        <v/>
      </c>
      <c r="K319" s="139" t="n">
        <v>4</v>
      </c>
      <c r="L319" s="192">
        <f>J319/K319</f>
        <v/>
      </c>
      <c r="M319" s="166" t="inlineStr">
        <is>
          <t xml:space="preserve">CUALQUIER FECHA EN EL MES </t>
        </is>
      </c>
      <c r="N319" s="239" t="n">
        <v>1000933299</v>
      </c>
      <c r="O319" s="199" t="inlineStr">
        <is>
          <t>ANGIE MILENA DIMAS MONTEALEGRE</t>
        </is>
      </c>
      <c r="P319" s="240" t="inlineStr">
        <is>
          <t>321 2540675</t>
        </is>
      </c>
      <c r="Q319" s="166" t="n"/>
      <c r="R319" s="166" t="inlineStr">
        <is>
          <t>GUAMAL</t>
        </is>
      </c>
      <c r="S319" s="166" t="inlineStr">
        <is>
          <t>YURANY PEREZ</t>
        </is>
      </c>
      <c r="T319" s="209" t="n">
        <v>5000000</v>
      </c>
      <c r="U319" s="209" t="n"/>
      <c r="V319" s="209" t="n"/>
      <c r="W319" s="73">
        <f>T319-U319-V319</f>
        <v/>
      </c>
    </row>
    <row r="320">
      <c r="A320" s="55">
        <f>LISTADO!B320</f>
        <v/>
      </c>
      <c r="B320" s="194" t="inlineStr">
        <is>
          <t xml:space="preserve">LC2 - 33 - 2 </t>
        </is>
      </c>
      <c r="C320" s="53">
        <f>LISTADO!L320</f>
        <v/>
      </c>
      <c r="D320" s="192">
        <f>LISTADO!K322</f>
        <v/>
      </c>
      <c r="E320" s="63" t="n"/>
      <c r="F320" s="191" t="n">
        <v>46164</v>
      </c>
      <c r="G320" s="192" t="n">
        <v>4000000</v>
      </c>
      <c r="H320" s="191" t="n">
        <v>46164</v>
      </c>
      <c r="I320" s="166" t="inlineStr">
        <is>
          <t>TRANSFERENCIA</t>
        </is>
      </c>
      <c r="J320" s="192">
        <f>D320-G320</f>
        <v/>
      </c>
      <c r="K320" s="139" t="n">
        <v>24</v>
      </c>
      <c r="L320" s="192" t="n">
        <v>1000000</v>
      </c>
      <c r="M320" s="166" t="inlineStr">
        <is>
          <t>22 DE CADA MES</t>
        </is>
      </c>
      <c r="N320" s="206" t="n">
        <v>11225518151</v>
      </c>
      <c r="O320" s="15" t="inlineStr">
        <is>
          <t>KENNYA SALOME ALMANZAR TIVIÑO</t>
        </is>
      </c>
      <c r="P320" s="207" t="inlineStr">
        <is>
          <t>302 5477297</t>
        </is>
      </c>
      <c r="Q320" s="166" t="n"/>
      <c r="R320" s="166" t="inlineStr">
        <is>
          <t>VILLAVICENCIO</t>
        </is>
      </c>
      <c r="S320" s="166" t="inlineStr">
        <is>
          <t>YURANY PEREZ</t>
        </is>
      </c>
      <c r="T320" s="209" t="n">
        <v>5000000</v>
      </c>
      <c r="U320" s="165" t="n">
        <v>3000000</v>
      </c>
      <c r="V320" s="209" t="n"/>
      <c r="W320" s="73">
        <f>T320-U320-V320</f>
        <v/>
      </c>
    </row>
    <row r="321">
      <c r="A321" s="55">
        <f>LISTADO!B321</f>
        <v/>
      </c>
      <c r="B321" s="194" t="inlineStr">
        <is>
          <t xml:space="preserve">LC2 - 33 - 3 </t>
        </is>
      </c>
      <c r="C321" s="53">
        <f>LISTADO!L321</f>
        <v/>
      </c>
      <c r="D321" s="192">
        <f>LISTADO!K323</f>
        <v/>
      </c>
      <c r="E321" s="63" t="n"/>
      <c r="F321" s="191" t="n">
        <v>46086</v>
      </c>
      <c r="G321" s="192" t="n">
        <v>4000000</v>
      </c>
      <c r="H321" s="191" t="n">
        <v>46117</v>
      </c>
      <c r="I321" s="166" t="inlineStr">
        <is>
          <t>EFECTIVO</t>
        </is>
      </c>
      <c r="J321" s="192">
        <f>D321-G321</f>
        <v/>
      </c>
      <c r="K321" s="139" t="n">
        <v>24</v>
      </c>
      <c r="L321" s="192">
        <f>J321/K321</f>
        <v/>
      </c>
      <c r="M321" s="166" t="inlineStr">
        <is>
          <t xml:space="preserve">05 DE CADA MES </t>
        </is>
      </c>
      <c r="N321" s="266" t="n">
        <v>1023931306</v>
      </c>
      <c r="O321" s="207" t="inlineStr">
        <is>
          <t>MICHAEL NICOLAS VILLALOBOS DIAZ</t>
        </is>
      </c>
      <c r="P321" s="267" t="n">
        <v>3195330454</v>
      </c>
      <c r="Q321" s="166" t="n"/>
      <c r="R321" s="166" t="inlineStr">
        <is>
          <t>BOGOTA</t>
        </is>
      </c>
      <c r="S321" s="166" t="inlineStr">
        <is>
          <t>JOSE PEREZ</t>
        </is>
      </c>
      <c r="T321" s="209" t="n">
        <v>5000000</v>
      </c>
      <c r="U321" s="209" t="n">
        <v>3000000</v>
      </c>
      <c r="V321" s="209" t="n"/>
      <c r="W321" s="73">
        <f>T321-U321-V321</f>
        <v/>
      </c>
    </row>
    <row r="322">
      <c r="A322" s="55">
        <f>LISTADO!B322</f>
        <v/>
      </c>
      <c r="B322" s="194" t="inlineStr">
        <is>
          <t xml:space="preserve">LC2 - 33 - 4 </t>
        </is>
      </c>
      <c r="C322" s="53">
        <f>LISTADO!L322</f>
        <v/>
      </c>
      <c r="D322" s="192">
        <f>LISTADO!K324</f>
        <v/>
      </c>
      <c r="E322" s="63" t="n"/>
      <c r="F322" s="191" t="n">
        <v>46086</v>
      </c>
      <c r="G322" s="192" t="n">
        <v>4000000</v>
      </c>
      <c r="H322" s="191" t="n">
        <v>46117</v>
      </c>
      <c r="I322" s="166" t="inlineStr">
        <is>
          <t>EFECTIVO</t>
        </is>
      </c>
      <c r="J322" s="192">
        <f>D322-G322</f>
        <v/>
      </c>
      <c r="K322" s="139" t="n">
        <v>24</v>
      </c>
      <c r="L322" s="192">
        <f>J322/K322</f>
        <v/>
      </c>
      <c r="M322" s="166" t="inlineStr">
        <is>
          <t xml:space="preserve">05 DE CADA MES </t>
        </is>
      </c>
      <c r="N322" s="266" t="n">
        <v>1013595287</v>
      </c>
      <c r="O322" s="207" t="inlineStr">
        <is>
          <t>KATHERINE VILLALOBOS DIAZ</t>
        </is>
      </c>
      <c r="P322" s="267" t="n">
        <v>3185441574</v>
      </c>
      <c r="Q322" s="166" t="n"/>
      <c r="R322" s="166" t="inlineStr">
        <is>
          <t>BOGOTA</t>
        </is>
      </c>
      <c r="S322" s="166" t="inlineStr">
        <is>
          <t>JOSE PEREZ</t>
        </is>
      </c>
      <c r="T322" s="209" t="n">
        <v>5000000</v>
      </c>
      <c r="U322" s="209" t="n">
        <v>3000000</v>
      </c>
      <c r="V322" s="209" t="n"/>
      <c r="W322" s="73">
        <f>T322-U322-V322</f>
        <v/>
      </c>
    </row>
    <row r="323">
      <c r="A323" s="55">
        <f>LISTADO!B323</f>
        <v/>
      </c>
      <c r="B323" s="194" t="inlineStr">
        <is>
          <t xml:space="preserve">LC2 - 33 - 5 </t>
        </is>
      </c>
      <c r="C323" s="53">
        <f>LISTADO!L323</f>
        <v/>
      </c>
      <c r="D323" s="192">
        <f>LISTADO!K325</f>
        <v/>
      </c>
      <c r="E323" s="63" t="n"/>
      <c r="F323" s="191" t="n">
        <v>46066</v>
      </c>
      <c r="G323" s="192" t="n">
        <v>4000000</v>
      </c>
      <c r="H323" s="191" t="n">
        <v>46094</v>
      </c>
      <c r="I323" s="166" t="inlineStr">
        <is>
          <t>EFECTIVO</t>
        </is>
      </c>
      <c r="J323" s="192">
        <f>D323-G323</f>
        <v/>
      </c>
      <c r="K323" s="139" t="n">
        <v>24</v>
      </c>
      <c r="L323" s="192">
        <f>J323/K323</f>
        <v/>
      </c>
      <c r="M323" s="166" t="inlineStr">
        <is>
          <t xml:space="preserve">13 DE CADA MES </t>
        </is>
      </c>
      <c r="N323" s="266" t="n">
        <v>20482861</v>
      </c>
      <c r="O323" s="207" t="inlineStr">
        <is>
          <t>RITA OBDILIA VILLALOBOS PARDO</t>
        </is>
      </c>
      <c r="P323" s="267" t="inlineStr">
        <is>
          <t>311 2573603</t>
        </is>
      </c>
      <c r="Q323" s="166" t="n"/>
      <c r="R323" s="166" t="inlineStr">
        <is>
          <t>BOGOTA</t>
        </is>
      </c>
      <c r="S323" s="166" t="inlineStr">
        <is>
          <t>JOSE PEREZ</t>
        </is>
      </c>
      <c r="T323" s="209" t="n">
        <v>5000000</v>
      </c>
      <c r="U323" s="209" t="n">
        <v>3000000</v>
      </c>
      <c r="V323" s="209" t="n"/>
      <c r="W323" s="73">
        <f>T323-U323-V323</f>
        <v/>
      </c>
    </row>
    <row r="324">
      <c r="A324" s="55">
        <f>LISTADO!B324</f>
        <v/>
      </c>
      <c r="B324" s="194" t="inlineStr">
        <is>
          <t>LC2 - 33 - 6</t>
        </is>
      </c>
      <c r="C324" s="53">
        <f>LISTADO!L324</f>
        <v/>
      </c>
      <c r="D324" s="192">
        <f>LISTADO!K326</f>
        <v/>
      </c>
      <c r="E324" s="63" t="n"/>
      <c r="F324" s="191" t="n">
        <v>46073</v>
      </c>
      <c r="G324" s="192" t="n">
        <v>4000000</v>
      </c>
      <c r="H324" s="191" t="n">
        <v>46101</v>
      </c>
      <c r="I324" s="166" t="inlineStr">
        <is>
          <t>EFECTIVO</t>
        </is>
      </c>
      <c r="J324" s="192">
        <f>D324-G324</f>
        <v/>
      </c>
      <c r="K324" s="139" t="n">
        <v>24</v>
      </c>
      <c r="L324" s="192">
        <f>J324/K324</f>
        <v/>
      </c>
      <c r="M324" s="166" t="inlineStr">
        <is>
          <t xml:space="preserve">20 DE CADA MES </t>
        </is>
      </c>
      <c r="N324" s="266" t="n">
        <v>20482861</v>
      </c>
      <c r="O324" s="207" t="inlineStr">
        <is>
          <t>RITA OBDILIA VILLALOBOS PARDO</t>
        </is>
      </c>
      <c r="P324" s="267" t="inlineStr">
        <is>
          <t>311 2573603</t>
        </is>
      </c>
      <c r="Q324" s="166" t="n"/>
      <c r="R324" s="166" t="inlineStr">
        <is>
          <t>BOGOTA</t>
        </is>
      </c>
      <c r="S324" s="166" t="inlineStr">
        <is>
          <t>JOSE PEREZ</t>
        </is>
      </c>
      <c r="T324" s="209" t="n">
        <v>5000000</v>
      </c>
      <c r="U324" s="209" t="n">
        <v>3000000</v>
      </c>
      <c r="V324" s="209" t="n"/>
      <c r="W324" s="73">
        <f>T324-U324-V324</f>
        <v/>
      </c>
    </row>
    <row r="325">
      <c r="A325" s="55">
        <f>LISTADO!B325</f>
        <v/>
      </c>
      <c r="B325" s="194" t="inlineStr">
        <is>
          <t xml:space="preserve">LC2 - 33 - 7 </t>
        </is>
      </c>
      <c r="C325" s="53">
        <f>LISTADO!L325</f>
        <v/>
      </c>
      <c r="D325" s="192" t="n">
        <v>28000000</v>
      </c>
      <c r="E325" s="63" t="n"/>
      <c r="F325" s="191" t="n">
        <v>46073</v>
      </c>
      <c r="G325" s="192" t="n">
        <v>4000000</v>
      </c>
      <c r="H325" s="191" t="n">
        <v>46101</v>
      </c>
      <c r="I325" s="166" t="inlineStr">
        <is>
          <t>EFECTIVO</t>
        </is>
      </c>
      <c r="J325" s="192">
        <f>D325-G325</f>
        <v/>
      </c>
      <c r="K325" s="139" t="n">
        <v>24</v>
      </c>
      <c r="L325" s="192">
        <f>J325/K325</f>
        <v/>
      </c>
      <c r="M325" s="166" t="inlineStr">
        <is>
          <t xml:space="preserve">20 DE CADA MES </t>
        </is>
      </c>
      <c r="N325" s="266" t="n">
        <v>20482861</v>
      </c>
      <c r="O325" s="207" t="inlineStr">
        <is>
          <t>RITA OBDILIA VILLALOBOS PARDO</t>
        </is>
      </c>
      <c r="P325" s="267" t="inlineStr">
        <is>
          <t>311 2573603</t>
        </is>
      </c>
      <c r="Q325" s="166" t="n"/>
      <c r="R325" s="166" t="inlineStr">
        <is>
          <t>BOGOTA</t>
        </is>
      </c>
      <c r="S325" s="166" t="inlineStr">
        <is>
          <t>JOSE PEREZ</t>
        </is>
      </c>
      <c r="T325" s="209" t="n">
        <v>5000000</v>
      </c>
      <c r="U325" s="209" t="n">
        <v>3000000</v>
      </c>
      <c r="V325" s="209" t="n"/>
      <c r="W325" s="73">
        <f>T325-U325-V325</f>
        <v/>
      </c>
    </row>
    <row r="326">
      <c r="A326" s="55">
        <f>LISTADO!B326</f>
        <v/>
      </c>
      <c r="B326" s="194" t="inlineStr">
        <is>
          <t xml:space="preserve">LC2 - 33 - 8 </t>
        </is>
      </c>
      <c r="C326" s="53">
        <f>LISTADO!L326</f>
        <v/>
      </c>
      <c r="D326" s="192" t="n">
        <v>28000000</v>
      </c>
      <c r="E326" s="63" t="n"/>
      <c r="F326" s="191" t="n">
        <v>46073</v>
      </c>
      <c r="G326" s="192" t="n">
        <v>4000000</v>
      </c>
      <c r="H326" s="191" t="n">
        <v>46101</v>
      </c>
      <c r="I326" s="166" t="inlineStr">
        <is>
          <t>EFECTIVO</t>
        </is>
      </c>
      <c r="J326" s="192">
        <f>D326-G326</f>
        <v/>
      </c>
      <c r="K326" s="139" t="n">
        <v>24</v>
      </c>
      <c r="L326" s="192">
        <f>J326/K326</f>
        <v/>
      </c>
      <c r="M326" s="166" t="inlineStr">
        <is>
          <t xml:space="preserve">20 DE CADA MES </t>
        </is>
      </c>
      <c r="N326" s="266" t="n">
        <v>20482861</v>
      </c>
      <c r="O326" s="207" t="inlineStr">
        <is>
          <t>RITA OBDILIA VILLALOBOS PARDO</t>
        </is>
      </c>
      <c r="P326" s="267" t="inlineStr">
        <is>
          <t>311 2573603</t>
        </is>
      </c>
      <c r="Q326" s="166" t="n"/>
      <c r="R326" s="166" t="inlineStr">
        <is>
          <t>BOGOTA</t>
        </is>
      </c>
      <c r="S326" s="166" t="inlineStr">
        <is>
          <t>JOSE PEREZ</t>
        </is>
      </c>
      <c r="T326" s="209" t="n">
        <v>5000000</v>
      </c>
      <c r="U326" s="209" t="n">
        <v>3000000</v>
      </c>
      <c r="V326" s="209" t="n"/>
      <c r="W326" s="73">
        <f>T326-U326-V326</f>
        <v/>
      </c>
    </row>
    <row r="327">
      <c r="A327" s="55">
        <f>LISTADO!B327</f>
        <v/>
      </c>
      <c r="B327" s="194" t="inlineStr">
        <is>
          <t xml:space="preserve">LC2 - 33 - 9 </t>
        </is>
      </c>
      <c r="C327" s="53">
        <f>LISTADO!L327</f>
        <v/>
      </c>
      <c r="D327" s="192" t="n">
        <v>31000000</v>
      </c>
      <c r="E327" s="63" t="n"/>
      <c r="F327" s="191" t="n">
        <v>46058</v>
      </c>
      <c r="G327" s="192" t="n">
        <v>5500000</v>
      </c>
      <c r="H327" s="191" t="n">
        <v>46086</v>
      </c>
      <c r="I327" s="166" t="inlineStr">
        <is>
          <t>EFECTIVO</t>
        </is>
      </c>
      <c r="J327" s="192">
        <f>D327-G327</f>
        <v/>
      </c>
      <c r="K327" s="139" t="n">
        <v>1</v>
      </c>
      <c r="L327" s="192">
        <f>J327/K327</f>
        <v/>
      </c>
      <c r="M327" s="166" t="inlineStr">
        <is>
          <t xml:space="preserve">05 DE CADA MES </t>
        </is>
      </c>
      <c r="N327" s="266" t="n">
        <v>52206638</v>
      </c>
      <c r="O327" s="207" t="inlineStr">
        <is>
          <t>MAGDA YOLANDA REYES MARTIN</t>
        </is>
      </c>
      <c r="P327" s="267" t="inlineStr">
        <is>
          <t>316 8553149</t>
        </is>
      </c>
      <c r="Q327" s="166" t="n"/>
      <c r="R327" s="166" t="inlineStr">
        <is>
          <t>BOGOTA</t>
        </is>
      </c>
      <c r="S327" s="166" t="inlineStr">
        <is>
          <t>YURANY PEREZ</t>
        </is>
      </c>
      <c r="T327" s="209" t="n">
        <v>5000000</v>
      </c>
      <c r="U327" s="209" t="n"/>
      <c r="V327" s="209" t="n"/>
      <c r="W327" s="73">
        <f>T327-U327-V327</f>
        <v/>
      </c>
    </row>
    <row r="328">
      <c r="A328" s="55">
        <f>LISTADO!B328</f>
        <v/>
      </c>
      <c r="B328" s="194" t="inlineStr">
        <is>
          <t xml:space="preserve">LC2 - 33 - 10 </t>
        </is>
      </c>
      <c r="C328" s="53">
        <f>LISTADO!L328</f>
        <v/>
      </c>
      <c r="D328" s="192" t="n">
        <v>33000000</v>
      </c>
      <c r="E328" s="63" t="n"/>
      <c r="F328" s="191" t="n">
        <v>45839</v>
      </c>
      <c r="G328" s="192" t="n">
        <v>4000000</v>
      </c>
      <c r="H328" s="191" t="n">
        <v>45870</v>
      </c>
      <c r="I328" s="166" t="inlineStr">
        <is>
          <t>EFECTIVO</t>
        </is>
      </c>
      <c r="J328" s="192">
        <f>D328-G328</f>
        <v/>
      </c>
      <c r="K328" s="139" t="n">
        <v>24</v>
      </c>
      <c r="L328" s="192">
        <f>J328/K328</f>
        <v/>
      </c>
      <c r="M328" s="166" t="inlineStr">
        <is>
          <t xml:space="preserve">01 DE CADA MES </t>
        </is>
      </c>
      <c r="N328" s="266" t="n">
        <v>40317080</v>
      </c>
      <c r="O328" s="207" t="inlineStr">
        <is>
          <t>ADRIANA MARCELA PAEZ RAMIREZ</t>
        </is>
      </c>
      <c r="P328" s="267" t="n">
        <v>3102325085</v>
      </c>
      <c r="Q328" s="166" t="n"/>
      <c r="R328" s="166" t="inlineStr">
        <is>
          <t xml:space="preserve">GUAMAL </t>
        </is>
      </c>
      <c r="S328" s="166" t="n"/>
      <c r="T328" s="176" t="n"/>
      <c r="U328" s="209" t="n"/>
      <c r="V328" s="209" t="n"/>
      <c r="W328" s="73">
        <f>T328-U328-V328</f>
        <v/>
      </c>
    </row>
    <row r="329">
      <c r="A329" s="55">
        <f>LISTADO!B329</f>
        <v/>
      </c>
      <c r="B329" s="194" t="inlineStr">
        <is>
          <t>LC2 - 33 - 11</t>
        </is>
      </c>
      <c r="C329" s="53">
        <f>LISTADO!L329</f>
        <v/>
      </c>
      <c r="D329" s="192">
        <f>LISTADO!K331</f>
        <v/>
      </c>
      <c r="E329" s="63" t="n"/>
      <c r="F329" s="191" t="n">
        <v>46041</v>
      </c>
      <c r="G329" s="192" t="n">
        <v>4000000</v>
      </c>
      <c r="H329" s="191" t="n">
        <v>46072</v>
      </c>
      <c r="I329" s="166" t="inlineStr">
        <is>
          <t>EFECTIVO</t>
        </is>
      </c>
      <c r="J329" s="192">
        <f>D329-G329</f>
        <v/>
      </c>
      <c r="K329" s="139" t="n">
        <v>24</v>
      </c>
      <c r="L329" s="192">
        <f>J329/K329</f>
        <v/>
      </c>
      <c r="M329" s="166" t="inlineStr">
        <is>
          <t xml:space="preserve">19 DE CADA MES </t>
        </is>
      </c>
      <c r="N329" s="266" t="n">
        <v>52832298</v>
      </c>
      <c r="O329" s="207" t="inlineStr">
        <is>
          <t>SANDRA PATRICIA ESCOBAR CABALLERO</t>
        </is>
      </c>
      <c r="P329" s="267" t="inlineStr">
        <is>
          <t>314 3851307</t>
        </is>
      </c>
      <c r="Q329" s="166" t="n"/>
      <c r="R329" s="166" t="inlineStr">
        <is>
          <t>BOGOTA</t>
        </is>
      </c>
      <c r="S329" s="166" t="inlineStr">
        <is>
          <t>DAVID FELIPE</t>
        </is>
      </c>
      <c r="T329" s="209" t="n">
        <v>5000000</v>
      </c>
      <c r="U329" s="209" t="n">
        <v>3000000</v>
      </c>
      <c r="V329" s="209" t="n"/>
      <c r="W329" s="73">
        <f>T329-U329-V329</f>
        <v/>
      </c>
    </row>
    <row r="330">
      <c r="A330" s="55">
        <f>LISTADO!B330</f>
        <v/>
      </c>
      <c r="B330" s="194" t="inlineStr">
        <is>
          <t xml:space="preserve">LC2 - 33 - 12 </t>
        </is>
      </c>
      <c r="C330" s="53">
        <f>LISTADO!L330</f>
        <v/>
      </c>
      <c r="D330" s="192">
        <f>LISTADO!K332</f>
        <v/>
      </c>
      <c r="E330" s="63" t="n"/>
      <c r="F330" s="191" t="n">
        <v>46041</v>
      </c>
      <c r="G330" s="192" t="n">
        <v>4000000</v>
      </c>
      <c r="H330" s="191" t="n">
        <v>46072</v>
      </c>
      <c r="I330" s="166" t="inlineStr">
        <is>
          <t>EFECTIVO</t>
        </is>
      </c>
      <c r="J330" s="192">
        <f>D330-G330</f>
        <v/>
      </c>
      <c r="K330" s="139" t="n">
        <v>24</v>
      </c>
      <c r="L330" s="192">
        <f>J330/K330</f>
        <v/>
      </c>
      <c r="M330" s="166" t="inlineStr">
        <is>
          <t xml:space="preserve">19 DE CADA MES </t>
        </is>
      </c>
      <c r="N330" s="266" t="n">
        <v>52832298</v>
      </c>
      <c r="O330" s="207" t="inlineStr">
        <is>
          <t>SANDRA PATRICIA ESCOBAR CABALLERO</t>
        </is>
      </c>
      <c r="P330" s="267" t="inlineStr">
        <is>
          <t>314 3851307</t>
        </is>
      </c>
      <c r="Q330" s="166" t="n"/>
      <c r="R330" s="166" t="inlineStr">
        <is>
          <t>BOGOTA</t>
        </is>
      </c>
      <c r="S330" s="166" t="inlineStr">
        <is>
          <t>DAVID FELIPE</t>
        </is>
      </c>
      <c r="T330" s="209" t="n">
        <v>5000000</v>
      </c>
      <c r="U330" s="209" t="n">
        <v>3000000</v>
      </c>
      <c r="V330" s="209" t="n"/>
      <c r="W330" s="73">
        <f>T330-U330-V330</f>
        <v/>
      </c>
    </row>
    <row r="331">
      <c r="A331" s="55">
        <f>LISTADO!B331</f>
        <v/>
      </c>
      <c r="B331" s="194" t="inlineStr">
        <is>
          <t xml:space="preserve">LC2 - 33 - 13 </t>
        </is>
      </c>
      <c r="C331" s="53">
        <f>LISTADO!L331</f>
        <v/>
      </c>
      <c r="D331" s="192" t="n">
        <v>28000000</v>
      </c>
      <c r="E331" s="63" t="n"/>
      <c r="F331" s="191" t="n">
        <v>46043</v>
      </c>
      <c r="G331" s="192" t="n">
        <v>4000000</v>
      </c>
      <c r="H331" s="191" t="n">
        <v>46074</v>
      </c>
      <c r="I331" s="166" t="inlineStr">
        <is>
          <t>EFECTIVO</t>
        </is>
      </c>
      <c r="J331" s="192">
        <f>D331-G331</f>
        <v/>
      </c>
      <c r="K331" s="139" t="n">
        <v>24</v>
      </c>
      <c r="L331" s="192">
        <f>J331/K331</f>
        <v/>
      </c>
      <c r="M331" s="166" t="inlineStr">
        <is>
          <t xml:space="preserve">21 DE CADA MES </t>
        </is>
      </c>
      <c r="N331" s="266" t="n">
        <v>53134430</v>
      </c>
      <c r="O331" s="207" t="inlineStr">
        <is>
          <t>ADRIANA PIEDAD ESCOBAR CABALLERO</t>
        </is>
      </c>
      <c r="P331" s="267" t="inlineStr">
        <is>
          <t>314 3851307</t>
        </is>
      </c>
      <c r="Q331" s="166" t="n"/>
      <c r="R331" s="166" t="inlineStr">
        <is>
          <t>BOGOTA</t>
        </is>
      </c>
      <c r="S331" s="166" t="inlineStr">
        <is>
          <t>DAVID FELIPE</t>
        </is>
      </c>
      <c r="T331" s="209" t="n">
        <v>5000000</v>
      </c>
      <c r="U331" s="209" t="n">
        <v>3000000</v>
      </c>
      <c r="V331" s="209" t="n"/>
      <c r="W331" s="73">
        <f>T331-U331-V331</f>
        <v/>
      </c>
    </row>
    <row r="332">
      <c r="A332" s="55">
        <f>LISTADO!B332</f>
        <v/>
      </c>
      <c r="B332" s="194" t="inlineStr">
        <is>
          <t xml:space="preserve">LC2 - 33 - 14 </t>
        </is>
      </c>
      <c r="C332" s="53">
        <f>LISTADO!L332</f>
        <v/>
      </c>
      <c r="D332" s="192">
        <f>LISTADO!K334</f>
        <v/>
      </c>
      <c r="E332" s="63" t="n"/>
      <c r="F332" s="191" t="n">
        <v>46193</v>
      </c>
      <c r="G332" s="192" t="n">
        <v>10000000</v>
      </c>
      <c r="H332" s="191" t="n">
        <v>46193</v>
      </c>
      <c r="I332" s="166" t="inlineStr">
        <is>
          <t>TRANSFERENCIA</t>
        </is>
      </c>
      <c r="J332" s="192">
        <f>D332-G332</f>
        <v/>
      </c>
      <c r="K332" s="139" t="n">
        <v>24</v>
      </c>
      <c r="L332" s="192">
        <f>J332/K332</f>
        <v/>
      </c>
      <c r="M332" s="166" t="inlineStr">
        <is>
          <t>20 DE CADA MES</t>
        </is>
      </c>
      <c r="N332" s="206" t="n">
        <v>5653855</v>
      </c>
      <c r="O332" s="199" t="inlineStr">
        <is>
          <t>JOSE ANTONIO CASTILLO TIRADO</t>
        </is>
      </c>
      <c r="P332" s="277" t="n">
        <v>3237335261</v>
      </c>
      <c r="Q332" s="166" t="n"/>
      <c r="R332" s="166" t="inlineStr">
        <is>
          <t>GUADALUPE</t>
        </is>
      </c>
      <c r="S332" s="166" t="inlineStr">
        <is>
          <t>YURANY PEREZ</t>
        </is>
      </c>
      <c r="T332" s="89" t="n">
        <v>5000000</v>
      </c>
      <c r="U332" s="209" t="n"/>
      <c r="V332" s="209" t="n"/>
      <c r="W332" s="73">
        <f>T332-U332-V332</f>
        <v/>
      </c>
    </row>
    <row r="333">
      <c r="A333" s="55">
        <f>LISTADO!B333</f>
        <v/>
      </c>
      <c r="B333" s="194" t="inlineStr">
        <is>
          <t xml:space="preserve">LC2 - 33 - 15 </t>
        </is>
      </c>
      <c r="C333" s="53">
        <f>LISTADO!L333</f>
        <v/>
      </c>
      <c r="D333" s="192" t="n">
        <v>27000000</v>
      </c>
      <c r="E333" s="63" t="n"/>
      <c r="F333" s="191" t="n">
        <v>46073</v>
      </c>
      <c r="G333" s="192" t="n">
        <v>20000000</v>
      </c>
      <c r="H333" s="191" t="n">
        <v>46101</v>
      </c>
      <c r="I333" s="166" t="inlineStr">
        <is>
          <t>EFECTIVO</t>
        </is>
      </c>
      <c r="J333" s="192">
        <f>D333-G333</f>
        <v/>
      </c>
      <c r="K333" s="139" t="n">
        <v>7</v>
      </c>
      <c r="L333" s="192">
        <f>J333/K333</f>
        <v/>
      </c>
      <c r="M333" s="166" t="inlineStr">
        <is>
          <t xml:space="preserve">15 DE CADA MES </t>
        </is>
      </c>
      <c r="N333" s="266" t="n">
        <v>1118468339</v>
      </c>
      <c r="O333" s="207" t="inlineStr">
        <is>
          <t>YORLIN STIVEN MEDINA ESPINOZA</t>
        </is>
      </c>
      <c r="P333" s="267" t="n">
        <v>3125478475</v>
      </c>
      <c r="Q333" s="166" t="n"/>
      <c r="R333" s="166" t="inlineStr">
        <is>
          <t xml:space="preserve">CASTILLA LA NUEVA </t>
        </is>
      </c>
      <c r="S333" s="166" t="inlineStr">
        <is>
          <t>YURANY PEREZ</t>
        </is>
      </c>
      <c r="T333" s="89" t="n">
        <v>5000000</v>
      </c>
      <c r="U333" s="209" t="n"/>
      <c r="V333" s="209" t="n"/>
      <c r="W333" s="73">
        <f>T333-U333-V333</f>
        <v/>
      </c>
    </row>
    <row r="334">
      <c r="A334" s="55">
        <f>LISTADO!B334</f>
        <v/>
      </c>
      <c r="B334" s="194" t="inlineStr">
        <is>
          <t xml:space="preserve">LC2 - 33 - 16 </t>
        </is>
      </c>
      <c r="C334" s="53">
        <f>LISTADO!L334</f>
        <v/>
      </c>
      <c r="D334" s="192" t="n">
        <v>28000000</v>
      </c>
      <c r="E334" s="63" t="n"/>
      <c r="F334" s="191" t="n">
        <v>46094</v>
      </c>
      <c r="G334" s="192" t="n">
        <v>4000000</v>
      </c>
      <c r="H334" s="191" t="n">
        <v>46125</v>
      </c>
      <c r="I334" s="166" t="inlineStr">
        <is>
          <t>EFECTIVO</t>
        </is>
      </c>
      <c r="J334" s="192">
        <f>D334-G334</f>
        <v/>
      </c>
      <c r="K334" s="139" t="n">
        <v>24</v>
      </c>
      <c r="L334" s="192">
        <f>J334/K334</f>
        <v/>
      </c>
      <c r="M334" s="166" t="inlineStr">
        <is>
          <t xml:space="preserve">13 DE CADA MES </t>
        </is>
      </c>
      <c r="N334" s="266" t="n">
        <v>79704855</v>
      </c>
      <c r="O334" s="207" t="inlineStr">
        <is>
          <t>CARLOS ENRIQUE SANCHEZ GOMEZ</t>
        </is>
      </c>
      <c r="P334" s="267" t="inlineStr">
        <is>
          <t>321 2700299</t>
        </is>
      </c>
      <c r="Q334" s="166" t="n"/>
      <c r="R334" s="166" t="inlineStr">
        <is>
          <t xml:space="preserve">BOGOTA </t>
        </is>
      </c>
      <c r="S334" s="166" t="inlineStr">
        <is>
          <t>INGRID</t>
        </is>
      </c>
      <c r="T334" s="209" t="n">
        <v>5000000</v>
      </c>
      <c r="U334" s="209" t="n">
        <v>3000000</v>
      </c>
      <c r="V334" s="209" t="n"/>
      <c r="W334" s="73">
        <f>T334-U334-V334</f>
        <v/>
      </c>
    </row>
    <row r="335">
      <c r="A335" s="55">
        <f>LISTADO!B335</f>
        <v/>
      </c>
      <c r="B335" s="194" t="inlineStr">
        <is>
          <t xml:space="preserve">LC2 - 33 - 17 </t>
        </is>
      </c>
      <c r="C335" s="53">
        <f>LISTADO!L335</f>
        <v/>
      </c>
      <c r="D335" s="192" t="n">
        <v>28000000</v>
      </c>
      <c r="E335" s="63" t="n"/>
      <c r="F335" s="191" t="n">
        <v>46094</v>
      </c>
      <c r="G335" s="192" t="n">
        <v>4000000</v>
      </c>
      <c r="H335" s="191" t="n">
        <v>46125</v>
      </c>
      <c r="I335" s="166" t="inlineStr">
        <is>
          <t>EFECTIVO</t>
        </is>
      </c>
      <c r="J335" s="192">
        <f>D335-G335</f>
        <v/>
      </c>
      <c r="K335" s="139" t="n">
        <v>24</v>
      </c>
      <c r="L335" s="192">
        <f>J335/K335</f>
        <v/>
      </c>
      <c r="M335" s="166" t="inlineStr">
        <is>
          <t xml:space="preserve">13 DE CADA MES </t>
        </is>
      </c>
      <c r="N335" s="266" t="n">
        <v>79704855</v>
      </c>
      <c r="O335" s="207" t="inlineStr">
        <is>
          <t>CARLOS ENRIQUE SANCHEZ GOMEZ</t>
        </is>
      </c>
      <c r="P335" s="267" t="inlineStr">
        <is>
          <t>321 2700299</t>
        </is>
      </c>
      <c r="Q335" s="166" t="n"/>
      <c r="R335" s="166" t="inlineStr">
        <is>
          <t xml:space="preserve">BOGOTA </t>
        </is>
      </c>
      <c r="S335" s="166" t="inlineStr">
        <is>
          <t>INGRID</t>
        </is>
      </c>
      <c r="T335" s="209" t="n">
        <v>5000000</v>
      </c>
      <c r="U335" s="209" t="n">
        <v>3000000</v>
      </c>
      <c r="V335" s="209" t="n"/>
      <c r="W335" s="73">
        <f>T335-U335-V335</f>
        <v/>
      </c>
    </row>
    <row r="336">
      <c r="A336" s="55">
        <f>LISTADO!B336</f>
        <v/>
      </c>
      <c r="B336" s="194" t="inlineStr">
        <is>
          <t xml:space="preserve">LC2 - 33 - 18 Y 19 </t>
        </is>
      </c>
      <c r="C336" s="53">
        <f>LISTADO!L336</f>
        <v/>
      </c>
      <c r="D336" s="192" t="n">
        <v>51424000</v>
      </c>
      <c r="E336" s="63" t="n"/>
      <c r="F336" s="191" t="n">
        <v>46094</v>
      </c>
      <c r="G336" s="192" t="n">
        <v>4000000</v>
      </c>
      <c r="H336" s="191" t="n">
        <v>46125</v>
      </c>
      <c r="I336" s="166" t="inlineStr">
        <is>
          <t>EFECTIVO</t>
        </is>
      </c>
      <c r="J336" s="192">
        <f>D336-G336</f>
        <v/>
      </c>
      <c r="K336" s="139" t="n">
        <v>24</v>
      </c>
      <c r="L336" s="192">
        <f>J336/K336</f>
        <v/>
      </c>
      <c r="M336" s="166" t="inlineStr">
        <is>
          <t xml:space="preserve">13 DE CADA MES </t>
        </is>
      </c>
      <c r="N336" s="266" t="n">
        <v>1024498477</v>
      </c>
      <c r="O336" s="207" t="inlineStr">
        <is>
          <t>HASBLEIDY LOZANO MOLINA</t>
        </is>
      </c>
      <c r="P336" s="267" t="n">
        <v>3124199945</v>
      </c>
      <c r="Q336" s="166" t="n"/>
      <c r="R336" s="166" t="inlineStr">
        <is>
          <t xml:space="preserve">BOGOTA </t>
        </is>
      </c>
      <c r="S336" s="166" t="inlineStr">
        <is>
          <t>CAMILA ZAMBRANO</t>
        </is>
      </c>
      <c r="T336" s="209" t="n">
        <v>10000000</v>
      </c>
      <c r="U336" s="209" t="n">
        <v>6000000</v>
      </c>
      <c r="V336" s="209" t="n"/>
      <c r="W336" s="73">
        <f>T336-U336-V336</f>
        <v/>
      </c>
    </row>
    <row r="337">
      <c r="A337" s="55">
        <f>LISTADO!B337</f>
        <v/>
      </c>
      <c r="B337" s="194" t="inlineStr">
        <is>
          <t xml:space="preserve">LC2 - 34 - 1 </t>
        </is>
      </c>
      <c r="C337" s="53">
        <f>LISTADO!L337</f>
        <v/>
      </c>
      <c r="D337" s="192" t="n">
        <v>33000000</v>
      </c>
      <c r="E337" s="63" t="n"/>
      <c r="F337" s="191" t="n">
        <v>45953</v>
      </c>
      <c r="G337" s="192" t="n">
        <v>4000000</v>
      </c>
      <c r="H337" s="191" t="n">
        <v>45953</v>
      </c>
      <c r="I337" s="166" t="inlineStr">
        <is>
          <t>EFECTIVO</t>
        </is>
      </c>
      <c r="J337" s="192">
        <f>D337-G337</f>
        <v/>
      </c>
      <c r="K337" s="139" t="n">
        <v>24</v>
      </c>
      <c r="L337" s="192">
        <f>J337/K337</f>
        <v/>
      </c>
      <c r="M337" s="166" t="inlineStr">
        <is>
          <t xml:space="preserve">23 DE CADA MES </t>
        </is>
      </c>
      <c r="N337" s="266" t="n">
        <v>1014207819</v>
      </c>
      <c r="O337" s="207" t="inlineStr">
        <is>
          <t>JULIAN DAVID RODRIGUEZ ZANABRIA</t>
        </is>
      </c>
      <c r="P337" s="267" t="inlineStr">
        <is>
          <t>312 3865816</t>
        </is>
      </c>
      <c r="Q337" s="166" t="n"/>
      <c r="R337" s="166" t="inlineStr">
        <is>
          <t xml:space="preserve">BOGOTA </t>
        </is>
      </c>
      <c r="S337" s="166" t="inlineStr">
        <is>
          <t>CAMILA ZAMBRANO</t>
        </is>
      </c>
      <c r="T337" s="209" t="n">
        <v>5000000</v>
      </c>
      <c r="U337" s="209" t="n">
        <v>3000000</v>
      </c>
      <c r="V337" s="209" t="n"/>
      <c r="W337" s="73">
        <f>T337-U337-V337</f>
        <v/>
      </c>
    </row>
    <row r="338">
      <c r="A338" s="55">
        <f>LISTADO!B338</f>
        <v/>
      </c>
      <c r="B338" s="194" t="inlineStr">
        <is>
          <t xml:space="preserve">LC2 - 34 - 2 </t>
        </is>
      </c>
      <c r="C338" s="53">
        <f>LISTADO!L338</f>
        <v/>
      </c>
      <c r="D338" s="192">
        <f>LISTADO!K340</f>
        <v/>
      </c>
      <c r="E338" s="63" t="n"/>
      <c r="F338" s="191" t="n">
        <v>46086</v>
      </c>
      <c r="G338" s="192" t="n">
        <v>4000000</v>
      </c>
      <c r="H338" s="191" t="n">
        <v>46117</v>
      </c>
      <c r="I338" s="166" t="inlineStr">
        <is>
          <t>EFECTIVO</t>
        </is>
      </c>
      <c r="J338" s="192">
        <f>D338-G338</f>
        <v/>
      </c>
      <c r="K338" s="139" t="n">
        <v>24</v>
      </c>
      <c r="L338" s="192">
        <f>J338/K338</f>
        <v/>
      </c>
      <c r="M338" s="166" t="inlineStr">
        <is>
          <t xml:space="preserve">05 DE CADA MES </t>
        </is>
      </c>
      <c r="N338" s="266" t="n">
        <v>12168951</v>
      </c>
      <c r="O338" s="207" t="inlineStr">
        <is>
          <t>BILLAMIR CHILITO CARVAJAL</t>
        </is>
      </c>
      <c r="P338" s="267" t="inlineStr">
        <is>
          <t>320 8215913</t>
        </is>
      </c>
      <c r="Q338" s="166" t="n"/>
      <c r="R338" s="166" t="inlineStr">
        <is>
          <t xml:space="preserve">ISNOS </t>
        </is>
      </c>
      <c r="S338" s="166" t="inlineStr">
        <is>
          <t>JOSE PEREZ</t>
        </is>
      </c>
      <c r="T338" s="209" t="n">
        <v>5000000</v>
      </c>
      <c r="U338" s="209" t="n">
        <v>3000000</v>
      </c>
      <c r="V338" s="209" t="n"/>
      <c r="W338" s="73">
        <f>T338-U338-V338</f>
        <v/>
      </c>
    </row>
    <row r="339">
      <c r="A339" s="55">
        <f>LISTADO!B339</f>
        <v/>
      </c>
      <c r="B339" s="194" t="inlineStr">
        <is>
          <t xml:space="preserve">LC2 - 34 - 3 </t>
        </is>
      </c>
      <c r="C339" s="53">
        <f>LISTADO!L339</f>
        <v/>
      </c>
      <c r="D339" s="192">
        <f>LISTADO!K341</f>
        <v/>
      </c>
      <c r="E339" s="63" t="n"/>
      <c r="F339" s="191" t="n">
        <v>46086</v>
      </c>
      <c r="G339" s="192" t="n">
        <v>4000000</v>
      </c>
      <c r="H339" s="191" t="n">
        <v>46117</v>
      </c>
      <c r="I339" s="166" t="inlineStr">
        <is>
          <t>EFECTIVO</t>
        </is>
      </c>
      <c r="J339" s="192">
        <f>D339-G339</f>
        <v/>
      </c>
      <c r="K339" s="139" t="n">
        <v>24</v>
      </c>
      <c r="L339" s="192">
        <f>J339/K339</f>
        <v/>
      </c>
      <c r="M339" s="166" t="inlineStr">
        <is>
          <t xml:space="preserve">05 DE CADA MES </t>
        </is>
      </c>
      <c r="N339" s="266" t="n">
        <v>1033797541</v>
      </c>
      <c r="O339" s="207" t="inlineStr">
        <is>
          <t>YENCY CHILITO SANCHEZ</t>
        </is>
      </c>
      <c r="P339" s="267" t="n">
        <v>3173742256</v>
      </c>
      <c r="Q339" s="166" t="n"/>
      <c r="R339" s="166" t="inlineStr">
        <is>
          <t xml:space="preserve">BOGOTA </t>
        </is>
      </c>
      <c r="S339" s="166" t="inlineStr">
        <is>
          <t>JOSE PEREZ</t>
        </is>
      </c>
      <c r="T339" s="209" t="n">
        <v>5000000</v>
      </c>
      <c r="U339" s="209" t="n">
        <v>3000000</v>
      </c>
      <c r="V339" s="209" t="n"/>
      <c r="W339" s="73">
        <f>T339-U339-V339</f>
        <v/>
      </c>
    </row>
    <row r="340">
      <c r="A340" s="55">
        <f>LISTADO!B340</f>
        <v/>
      </c>
      <c r="B340" s="194" t="inlineStr">
        <is>
          <t xml:space="preserve">LC2 - 34 - 4 </t>
        </is>
      </c>
      <c r="C340" s="53">
        <f>LISTADO!L340</f>
        <v/>
      </c>
      <c r="D340" s="192" t="n">
        <v>28000000</v>
      </c>
      <c r="E340" s="63" t="n"/>
      <c r="F340" s="191" t="n">
        <v>46086</v>
      </c>
      <c r="G340" s="192" t="n">
        <v>4000000</v>
      </c>
      <c r="H340" s="191" t="n">
        <v>46117</v>
      </c>
      <c r="I340" s="166" t="inlineStr">
        <is>
          <t>EFECTIVO</t>
        </is>
      </c>
      <c r="J340" s="192">
        <f>D340-G340</f>
        <v/>
      </c>
      <c r="K340" s="139" t="n">
        <v>24</v>
      </c>
      <c r="L340" s="192">
        <f>J340/K340</f>
        <v/>
      </c>
      <c r="M340" s="166" t="inlineStr">
        <is>
          <t xml:space="preserve">05 DE CADA MES </t>
        </is>
      </c>
      <c r="N340" s="266" t="n">
        <v>55055222</v>
      </c>
      <c r="O340" s="207" t="inlineStr">
        <is>
          <t>ELENA DIAZ</t>
        </is>
      </c>
      <c r="P340" s="267" t="n">
        <v>3174471834</v>
      </c>
      <c r="Q340" s="166" t="n"/>
      <c r="R340" s="166" t="inlineStr">
        <is>
          <t>GARZON</t>
        </is>
      </c>
      <c r="S340" s="166" t="inlineStr">
        <is>
          <t>JOSE PEREZ</t>
        </is>
      </c>
      <c r="T340" s="209" t="n">
        <v>5000000</v>
      </c>
      <c r="U340" s="209" t="n">
        <v>3000000</v>
      </c>
      <c r="V340" s="209" t="n"/>
      <c r="W340" s="73">
        <f>T340-U340-V340</f>
        <v/>
      </c>
    </row>
    <row r="341">
      <c r="A341" s="55">
        <f>LISTADO!B341</f>
        <v/>
      </c>
      <c r="B341" s="194" t="inlineStr">
        <is>
          <t xml:space="preserve">LC2 - 34 - 5 </t>
        </is>
      </c>
      <c r="C341" s="53">
        <f>LISTADO!L341</f>
        <v/>
      </c>
      <c r="D341" s="192" t="n">
        <v>28000000</v>
      </c>
      <c r="E341" s="63" t="n"/>
      <c r="F341" s="191" t="n"/>
      <c r="G341" s="192" t="n"/>
      <c r="H341" s="191" t="n"/>
      <c r="I341" s="166" t="n"/>
      <c r="J341" s="192">
        <f>D341-G341</f>
        <v/>
      </c>
      <c r="K341" s="139" t="n"/>
      <c r="L341" s="192" t="n">
        <v>0</v>
      </c>
      <c r="M341" s="166" t="n"/>
      <c r="N341" s="194" t="n"/>
      <c r="O341" s="166" t="n"/>
      <c r="P341" s="194" t="n"/>
      <c r="Q341" s="166" t="n"/>
      <c r="R341" s="166" t="n"/>
      <c r="S341" s="166" t="n"/>
      <c r="T341" s="235" t="n"/>
      <c r="U341" s="209" t="n"/>
      <c r="V341" s="209" t="n"/>
      <c r="W341" s="73">
        <f>T341-U341-V341</f>
        <v/>
      </c>
    </row>
    <row r="342">
      <c r="A342" s="55">
        <f>LISTADO!B342</f>
        <v/>
      </c>
      <c r="B342" s="194" t="inlineStr">
        <is>
          <t xml:space="preserve">LC2 - 34 - 6 </t>
        </is>
      </c>
      <c r="C342" s="53">
        <f>LISTADO!L342</f>
        <v/>
      </c>
      <c r="D342" s="192" t="n">
        <v>32192000</v>
      </c>
      <c r="E342" s="63" t="n"/>
      <c r="F342" s="191" t="n">
        <v>46058</v>
      </c>
      <c r="G342" s="192" t="n">
        <v>26000000</v>
      </c>
      <c r="H342" s="191" t="n">
        <v>46086</v>
      </c>
      <c r="I342" s="166" t="inlineStr">
        <is>
          <t>EFECTIVO</t>
        </is>
      </c>
      <c r="J342" s="192">
        <f>D342-G342</f>
        <v/>
      </c>
      <c r="K342" s="139" t="n">
        <v>24</v>
      </c>
      <c r="L342" s="192">
        <f>J342/K342</f>
        <v/>
      </c>
      <c r="M342" s="166" t="inlineStr">
        <is>
          <t xml:space="preserve">05 DE CADA MES </t>
        </is>
      </c>
      <c r="N342" s="239" t="n">
        <v>86076632</v>
      </c>
      <c r="O342" s="199" t="inlineStr">
        <is>
          <t>JHON ALEXANDER AGUDELO CASTAÑO</t>
        </is>
      </c>
      <c r="P342" s="240" t="inlineStr">
        <is>
          <t>320 2731106</t>
        </is>
      </c>
      <c r="Q342" s="166" t="n"/>
      <c r="R342" s="166" t="inlineStr">
        <is>
          <t>VILLAVICENCIO</t>
        </is>
      </c>
      <c r="S342" s="166" t="inlineStr">
        <is>
          <t>YULIAN CARDENAS</t>
        </is>
      </c>
      <c r="T342" s="209" t="n">
        <v>5000000</v>
      </c>
      <c r="U342" s="209" t="n">
        <v>3000000</v>
      </c>
      <c r="V342" s="209" t="n"/>
      <c r="W342" s="73">
        <f>T342-U342-V342</f>
        <v/>
      </c>
    </row>
    <row r="343">
      <c r="A343" s="55">
        <f>LISTADO!B343</f>
        <v/>
      </c>
      <c r="B343" s="194" t="inlineStr">
        <is>
          <t>LC2 - 34 - 7 Y 8</t>
        </is>
      </c>
      <c r="C343" s="53">
        <f>LISTADO!L343</f>
        <v/>
      </c>
      <c r="D343" s="192" t="n">
        <v>60663000</v>
      </c>
      <c r="E343" s="63" t="n"/>
      <c r="F343" s="278" t="inlineStr">
        <is>
          <t>30/02/2026</t>
        </is>
      </c>
      <c r="G343" s="192" t="n">
        <v>8000000</v>
      </c>
      <c r="H343" s="191" t="n">
        <v>46111</v>
      </c>
      <c r="I343" s="166" t="inlineStr">
        <is>
          <t>EFECTIVO</t>
        </is>
      </c>
      <c r="J343" s="192">
        <f>D343-G343</f>
        <v/>
      </c>
      <c r="K343" s="139" t="n">
        <v>24</v>
      </c>
      <c r="L343" s="192">
        <f>J343/K343</f>
        <v/>
      </c>
      <c r="M343" s="166" t="inlineStr">
        <is>
          <t xml:space="preserve">30 DE CADA MES </t>
        </is>
      </c>
      <c r="N343" s="266" t="n">
        <v>1123084746</v>
      </c>
      <c r="O343" s="207" t="inlineStr">
        <is>
          <t>VIVIANA ANDREA RUBIO ORTIZ</t>
        </is>
      </c>
      <c r="P343" s="267" t="inlineStr">
        <is>
          <t>312 5882521</t>
        </is>
      </c>
      <c r="Q343" s="166" t="n"/>
      <c r="R343" s="166" t="inlineStr">
        <is>
          <t>GUAMAL</t>
        </is>
      </c>
      <c r="S343" s="166" t="inlineStr">
        <is>
          <t>YURANY PEREZ</t>
        </is>
      </c>
      <c r="T343" s="209" t="n">
        <v>10000000</v>
      </c>
      <c r="U343" s="209" t="n">
        <v>6000000</v>
      </c>
      <c r="V343" s="209" t="n"/>
      <c r="W343" s="73">
        <f>T343-U343-V343</f>
        <v/>
      </c>
    </row>
    <row r="344">
      <c r="A344" s="55">
        <f>LISTADO!B344</f>
        <v/>
      </c>
      <c r="B344" s="194" t="inlineStr">
        <is>
          <t xml:space="preserve">LC2 - 34 - 9 </t>
        </is>
      </c>
      <c r="C344" s="53">
        <f>LISTADO!L344</f>
        <v/>
      </c>
      <c r="D344" s="192">
        <f>LISTADO!K346</f>
        <v/>
      </c>
      <c r="E344" s="63" t="n"/>
      <c r="F344" s="278" t="inlineStr">
        <is>
          <t>30/02/2026</t>
        </is>
      </c>
      <c r="G344" s="192" t="n">
        <v>4000000</v>
      </c>
      <c r="H344" s="191" t="n">
        <v>46111</v>
      </c>
      <c r="I344" s="166" t="inlineStr">
        <is>
          <t>EFECTIVO</t>
        </is>
      </c>
      <c r="J344" s="192">
        <f>D344-G344</f>
        <v/>
      </c>
      <c r="K344" s="139" t="n">
        <v>24</v>
      </c>
      <c r="L344" s="192">
        <f>J344/K344</f>
        <v/>
      </c>
      <c r="M344" s="166" t="inlineStr">
        <is>
          <t xml:space="preserve">30 DE CADA MES </t>
        </is>
      </c>
      <c r="N344" s="239" t="n">
        <v>1005623628</v>
      </c>
      <c r="O344" s="199" t="inlineStr">
        <is>
          <t>FABIOLA CARDOZO MORALES</t>
        </is>
      </c>
      <c r="P344" s="240" t="inlineStr">
        <is>
          <t>315 7780291</t>
        </is>
      </c>
      <c r="Q344" s="166" t="n"/>
      <c r="R344" s="166" t="inlineStr">
        <is>
          <t>PIEDECUESTA</t>
        </is>
      </c>
      <c r="S344" s="166" t="inlineStr">
        <is>
          <t>YURANY PEREZ</t>
        </is>
      </c>
      <c r="T344" s="209" t="n">
        <v>5000000</v>
      </c>
      <c r="U344" s="209" t="n">
        <v>3000000</v>
      </c>
      <c r="V344" s="209" t="n"/>
      <c r="W344" s="73">
        <f>T344-U344-V344</f>
        <v/>
      </c>
    </row>
    <row r="345">
      <c r="A345" s="55">
        <f>LISTADO!B345</f>
        <v/>
      </c>
      <c r="B345" s="194" t="inlineStr">
        <is>
          <t xml:space="preserve">LC2 - 34 - 10 </t>
        </is>
      </c>
      <c r="C345" s="53">
        <f>LISTADO!L345</f>
        <v/>
      </c>
      <c r="D345" s="192" t="n">
        <v>28000000</v>
      </c>
      <c r="E345" s="63" t="n"/>
      <c r="F345" s="191" t="n">
        <v>46091</v>
      </c>
      <c r="G345" s="192" t="n">
        <v>4500000</v>
      </c>
      <c r="H345" s="191" t="n">
        <v>46122</v>
      </c>
      <c r="I345" s="166" t="inlineStr">
        <is>
          <t>EFECTIVO</t>
        </is>
      </c>
      <c r="J345" s="192">
        <f>D345-G345</f>
        <v/>
      </c>
      <c r="K345" s="139" t="n">
        <v>24</v>
      </c>
      <c r="L345" s="192">
        <f>J345/K345</f>
        <v/>
      </c>
      <c r="M345" s="166" t="inlineStr">
        <is>
          <t xml:space="preserve">10 DE CADA MES </t>
        </is>
      </c>
      <c r="N345" s="266" t="n">
        <v>1001056917</v>
      </c>
      <c r="O345" s="207" t="inlineStr">
        <is>
          <t>NICOLE DAHIANNA REYES ORTIZ</t>
        </is>
      </c>
      <c r="P345" s="267" t="inlineStr">
        <is>
          <t>300 5963476</t>
        </is>
      </c>
      <c r="Q345" s="166" t="n"/>
      <c r="R345" s="166" t="inlineStr">
        <is>
          <t>BOGOTA</t>
        </is>
      </c>
      <c r="S345" s="166" t="inlineStr">
        <is>
          <t>YURANY PEREZ</t>
        </is>
      </c>
      <c r="T345" s="209" t="n">
        <v>5000000</v>
      </c>
      <c r="U345" s="209" t="n"/>
      <c r="V345" s="209" t="n"/>
      <c r="W345" s="73">
        <f>T345-U345-V345</f>
        <v/>
      </c>
    </row>
    <row r="346">
      <c r="A346" s="55">
        <f>LISTADO!B346</f>
        <v/>
      </c>
      <c r="B346" s="194" t="inlineStr">
        <is>
          <t xml:space="preserve">LC2 - 34 - 11 </t>
        </is>
      </c>
      <c r="C346" s="53">
        <f>LISTADO!L346</f>
        <v/>
      </c>
      <c r="D346" s="192" t="n">
        <v>28000000</v>
      </c>
      <c r="E346" s="63" t="n"/>
      <c r="F346" s="191" t="n">
        <v>46097</v>
      </c>
      <c r="G346" s="192" t="n">
        <v>4000000</v>
      </c>
      <c r="H346" s="191" t="n">
        <v>46128</v>
      </c>
      <c r="I346" s="166" t="inlineStr">
        <is>
          <t>EFECTIVO</t>
        </is>
      </c>
      <c r="J346" s="192">
        <f>D346-G346</f>
        <v/>
      </c>
      <c r="K346" s="139" t="n">
        <v>24</v>
      </c>
      <c r="L346" s="192">
        <f>J346/K346</f>
        <v/>
      </c>
      <c r="M346" s="166" t="inlineStr">
        <is>
          <t xml:space="preserve">16 DE CADA MES </t>
        </is>
      </c>
      <c r="N346" s="266" t="n">
        <v>1010028380</v>
      </c>
      <c r="O346" s="207" t="inlineStr">
        <is>
          <t>ALISSON TATIANA SANDOVAL PEREZ</t>
        </is>
      </c>
      <c r="P346" s="267" t="n">
        <v>3162348505</v>
      </c>
      <c r="Q346" s="166" t="n"/>
      <c r="R346" s="166" t="inlineStr">
        <is>
          <t>BOGOTA</t>
        </is>
      </c>
      <c r="S346" s="166" t="inlineStr">
        <is>
          <t>YULIAN PARDO</t>
        </is>
      </c>
      <c r="T346" s="209" t="n">
        <v>5000000</v>
      </c>
      <c r="U346" s="209" t="n">
        <v>3000000</v>
      </c>
      <c r="V346" s="209" t="n"/>
      <c r="W346" s="73">
        <f>T346-U346-V346</f>
        <v/>
      </c>
    </row>
    <row r="347">
      <c r="A347" s="55">
        <f>LISTADO!B347</f>
        <v/>
      </c>
      <c r="B347" s="194" t="inlineStr">
        <is>
          <t xml:space="preserve">LC2 - 34 - 12 </t>
        </is>
      </c>
      <c r="C347" s="53">
        <f>LISTADO!L347</f>
        <v/>
      </c>
      <c r="D347" s="192" t="n">
        <v>33000000</v>
      </c>
      <c r="E347" s="63" t="n"/>
      <c r="F347" s="191" t="n">
        <v>45908</v>
      </c>
      <c r="G347" s="192" t="n">
        <v>4000000</v>
      </c>
      <c r="H347" s="191" t="n">
        <v>45938</v>
      </c>
      <c r="I347" s="166" t="inlineStr">
        <is>
          <t>EFECTIVO</t>
        </is>
      </c>
      <c r="J347" s="192">
        <f>D347-G347</f>
        <v/>
      </c>
      <c r="K347" s="139" t="n">
        <v>24</v>
      </c>
      <c r="L347" s="192">
        <f>J347/K347</f>
        <v/>
      </c>
      <c r="M347" s="166" t="inlineStr">
        <is>
          <t xml:space="preserve">08 DE CADA MES </t>
        </is>
      </c>
      <c r="N347" s="266" t="n">
        <v>1012322926</v>
      </c>
      <c r="O347" s="207" t="inlineStr">
        <is>
          <t>LEIDY MARIELA CÓMBITA/LUIS EDUARDO RODRIGUEZ VALENCIA</t>
        </is>
      </c>
      <c r="P347" s="267" t="inlineStr">
        <is>
          <t>322 3288930</t>
        </is>
      </c>
      <c r="Q347" s="166" t="n"/>
      <c r="R347" s="166" t="inlineStr">
        <is>
          <t>BOGOTA</t>
        </is>
      </c>
      <c r="S347" s="166" t="inlineStr">
        <is>
          <t>LAURA CAMACHO</t>
        </is>
      </c>
      <c r="T347" s="209" t="n">
        <v>5000000</v>
      </c>
      <c r="U347" s="209" t="n">
        <v>3000000</v>
      </c>
      <c r="V347" s="209" t="n"/>
      <c r="W347" s="73">
        <f>T347-U347-V347</f>
        <v/>
      </c>
    </row>
    <row r="348">
      <c r="A348" s="55">
        <f>LISTADO!B348</f>
        <v/>
      </c>
      <c r="B348" s="194" t="inlineStr">
        <is>
          <t>LC2 - 35 - 1</t>
        </is>
      </c>
      <c r="C348" s="53">
        <f>LISTADO!L348</f>
        <v/>
      </c>
      <c r="D348" s="192" t="n">
        <v>33000000</v>
      </c>
      <c r="E348" s="63" t="n"/>
      <c r="F348" s="191" t="n">
        <v>45986</v>
      </c>
      <c r="G348" s="192" t="n">
        <v>4000000</v>
      </c>
      <c r="H348" s="191" t="n">
        <v>46016</v>
      </c>
      <c r="I348" s="166" t="inlineStr">
        <is>
          <t>EFECTIVO</t>
        </is>
      </c>
      <c r="J348" s="192">
        <f>D348-G348</f>
        <v/>
      </c>
      <c r="K348" s="139" t="n">
        <v>24</v>
      </c>
      <c r="L348" s="192">
        <f>J348/K348</f>
        <v/>
      </c>
      <c r="M348" s="166" t="inlineStr">
        <is>
          <t xml:space="preserve">25 DE CADA MES </t>
        </is>
      </c>
      <c r="N348" s="266" t="n">
        <v>1030624398</v>
      </c>
      <c r="O348" s="207" t="inlineStr">
        <is>
          <t>EULIS FABIAN GARCIA NOSCUE</t>
        </is>
      </c>
      <c r="P348" s="267" t="inlineStr">
        <is>
          <t>311 2139946</t>
        </is>
      </c>
      <c r="Q348" s="166" t="n"/>
      <c r="R348" s="166" t="inlineStr">
        <is>
          <t>BOGOTA</t>
        </is>
      </c>
      <c r="S348" s="166" t="inlineStr">
        <is>
          <t>JAVIER</t>
        </is>
      </c>
      <c r="T348" s="176" t="n"/>
      <c r="U348" s="209" t="n"/>
      <c r="V348" s="209" t="n"/>
      <c r="W348" s="73">
        <f>T348-U348-V348</f>
        <v/>
      </c>
    </row>
    <row r="349">
      <c r="A349" s="55">
        <f>LISTADO!B349</f>
        <v/>
      </c>
      <c r="B349" s="194" t="inlineStr">
        <is>
          <t xml:space="preserve">LC2 - 35 - 2 </t>
        </is>
      </c>
      <c r="C349" s="53">
        <f>LISTADO!L349</f>
        <v/>
      </c>
      <c r="D349" s="192">
        <f>LISTADO!K351</f>
        <v/>
      </c>
      <c r="E349" s="63" t="n"/>
      <c r="F349" s="191" t="n">
        <v>45731</v>
      </c>
      <c r="G349" s="192" t="n">
        <v>4000000</v>
      </c>
      <c r="H349" s="191" t="n">
        <v>45762</v>
      </c>
      <c r="I349" s="166" t="inlineStr">
        <is>
          <t>EFECTIVO</t>
        </is>
      </c>
      <c r="J349" s="192">
        <f>D349-G349</f>
        <v/>
      </c>
      <c r="K349" s="139" t="n">
        <v>24</v>
      </c>
      <c r="L349" s="192">
        <f>J349/K349</f>
        <v/>
      </c>
      <c r="M349" s="166" t="inlineStr">
        <is>
          <t xml:space="preserve">15 DE CADA MES </t>
        </is>
      </c>
      <c r="N349" s="266" t="n">
        <v>26565837</v>
      </c>
      <c r="O349" s="207" t="inlineStr">
        <is>
          <t>LUZ MARY LUNA VARGAS</t>
        </is>
      </c>
      <c r="P349" s="267" t="inlineStr">
        <is>
          <t>316 6333397</t>
        </is>
      </c>
      <c r="Q349" s="166" t="n"/>
      <c r="R349" s="166" t="inlineStr">
        <is>
          <t>SAN GIL</t>
        </is>
      </c>
      <c r="S349" s="166" t="inlineStr">
        <is>
          <t>YADIRA RIVERA</t>
        </is>
      </c>
      <c r="T349" s="209" t="n">
        <v>5000000</v>
      </c>
      <c r="U349" s="209" t="n">
        <v>3000000</v>
      </c>
      <c r="V349" s="209" t="n"/>
      <c r="W349" s="73">
        <f>T349-U349-V349</f>
        <v/>
      </c>
    </row>
    <row r="350">
      <c r="A350" s="55">
        <f>LISTADO!B350</f>
        <v/>
      </c>
      <c r="B350" s="194" t="inlineStr">
        <is>
          <t xml:space="preserve">LC2- 35 - 3 </t>
        </is>
      </c>
      <c r="C350" s="53">
        <f>LISTADO!L350</f>
        <v/>
      </c>
      <c r="D350" s="192">
        <f>LISTADO!K352</f>
        <v/>
      </c>
      <c r="E350" s="63" t="n"/>
      <c r="F350" s="211" t="n">
        <v>46222</v>
      </c>
      <c r="G350" s="192" t="n">
        <v>4000000</v>
      </c>
      <c r="H350" s="191" t="n">
        <v>46222</v>
      </c>
      <c r="I350" s="166" t="inlineStr">
        <is>
          <t>TRANSFERENCIA</t>
        </is>
      </c>
      <c r="J350" s="192">
        <f>D350-G350</f>
        <v/>
      </c>
      <c r="K350" s="139" t="n">
        <v>24</v>
      </c>
      <c r="L350" s="192">
        <f>J350/K350</f>
        <v/>
      </c>
      <c r="M350" s="166" t="inlineStr">
        <is>
          <t>10 DE CADA MES</t>
        </is>
      </c>
      <c r="N350" s="279" t="n">
        <v>28688739</v>
      </c>
      <c r="O350" s="280" t="inlineStr">
        <is>
          <t>ANGELA MARIA VERA CRUZ. ELENA PATRICIA VERGARA VERA</t>
        </is>
      </c>
      <c r="P350" s="199" t="inlineStr">
        <is>
          <t>310 8876813</t>
        </is>
      </c>
      <c r="Q350" s="166" t="n"/>
      <c r="R350" s="166" t="n"/>
      <c r="S350" s="166" t="inlineStr">
        <is>
          <t>YURANY PEREZ</t>
        </is>
      </c>
      <c r="T350" s="89" t="n">
        <v>5000000</v>
      </c>
      <c r="U350" s="209" t="n"/>
      <c r="V350" s="209" t="n"/>
      <c r="W350" s="73">
        <f>T350-U350-V350</f>
        <v/>
      </c>
    </row>
    <row r="351">
      <c r="A351" s="55">
        <f>LISTADO!B351</f>
        <v/>
      </c>
      <c r="B351" s="194" t="inlineStr">
        <is>
          <t xml:space="preserve">LC2 - 35 - 4 </t>
        </is>
      </c>
      <c r="C351" s="53">
        <f>LISTADO!L351</f>
        <v/>
      </c>
      <c r="D351" s="192" t="n">
        <v>28000000</v>
      </c>
      <c r="E351" s="63" t="n"/>
      <c r="F351" s="191" t="n">
        <v>46088</v>
      </c>
      <c r="G351" s="192" t="n">
        <v>4000000</v>
      </c>
      <c r="H351" s="191" t="n">
        <v>46119</v>
      </c>
      <c r="I351" s="166" t="inlineStr">
        <is>
          <t>EFECTIVO</t>
        </is>
      </c>
      <c r="J351" s="192">
        <f>D351-G351</f>
        <v/>
      </c>
      <c r="K351" s="139" t="n">
        <v>24</v>
      </c>
      <c r="L351" s="192">
        <f>J351/K351</f>
        <v/>
      </c>
      <c r="M351" s="166" t="inlineStr">
        <is>
          <t xml:space="preserve">07 DE CADA MES </t>
        </is>
      </c>
      <c r="N351" s="266" t="n">
        <v>1024584408</v>
      </c>
      <c r="O351" s="207" t="inlineStr">
        <is>
          <t>JERLY ALEJANDRA GONZALEZ MARIN</t>
        </is>
      </c>
      <c r="P351" s="267" t="n">
        <v>3177050820</v>
      </c>
      <c r="Q351" s="166" t="n"/>
      <c r="R351" s="166" t="inlineStr">
        <is>
          <t>BOGOTA</t>
        </is>
      </c>
      <c r="S351" s="166" t="inlineStr">
        <is>
          <t>INGRID</t>
        </is>
      </c>
      <c r="T351" s="209" t="n">
        <v>5000000</v>
      </c>
      <c r="U351" s="209" t="n">
        <v>3000000</v>
      </c>
      <c r="V351" s="209" t="n"/>
      <c r="W351" s="73">
        <f>T351-U351-V351</f>
        <v/>
      </c>
    </row>
    <row r="352">
      <c r="A352" s="55">
        <f>LISTADO!B352</f>
        <v/>
      </c>
      <c r="B352" s="194" t="inlineStr">
        <is>
          <t xml:space="preserve">LC2 - 35 - 5 </t>
        </is>
      </c>
      <c r="C352" s="53">
        <f>LISTADO!L352</f>
        <v/>
      </c>
      <c r="D352" s="192" t="n">
        <v>28000000</v>
      </c>
      <c r="E352" s="63" t="n"/>
      <c r="F352" s="191" t="n">
        <v>46091</v>
      </c>
      <c r="G352" s="192" t="n">
        <v>4000000</v>
      </c>
      <c r="H352" s="191" t="n">
        <v>46122</v>
      </c>
      <c r="I352" s="166" t="inlineStr">
        <is>
          <t>EFECTIVO</t>
        </is>
      </c>
      <c r="J352" s="192">
        <f>D352-G352</f>
        <v/>
      </c>
      <c r="K352" s="139" t="n">
        <v>24</v>
      </c>
      <c r="L352" s="192">
        <f>J352/K352</f>
        <v/>
      </c>
      <c r="M352" s="166" t="inlineStr">
        <is>
          <t xml:space="preserve">10 DE CADA MES </t>
        </is>
      </c>
      <c r="N352" s="266" t="n">
        <v>1053807937</v>
      </c>
      <c r="O352" s="207" t="inlineStr">
        <is>
          <t>JESSICA YULIETH MORA TORRES</t>
        </is>
      </c>
      <c r="P352" s="267" t="n">
        <v>3112111249</v>
      </c>
      <c r="Q352" s="166" t="n"/>
      <c r="R352" s="166" t="inlineStr">
        <is>
          <t xml:space="preserve">MANIZALES </t>
        </is>
      </c>
      <c r="S352" s="166" t="inlineStr">
        <is>
          <t>YULIAN CARDENAS</t>
        </is>
      </c>
      <c r="T352" s="209" t="n">
        <v>5000000</v>
      </c>
      <c r="U352" s="209" t="n">
        <v>3000000</v>
      </c>
      <c r="V352" s="209" t="n"/>
      <c r="W352" s="73">
        <f>T352-U352-V352</f>
        <v/>
      </c>
    </row>
    <row r="353">
      <c r="A353" s="55">
        <f>LISTADO!B353</f>
        <v/>
      </c>
      <c r="B353" s="194" t="inlineStr">
        <is>
          <t xml:space="preserve">LC2 - 35 - 6 </t>
        </is>
      </c>
      <c r="C353" s="53">
        <f>LISTADO!L353</f>
        <v/>
      </c>
      <c r="D353" s="192" t="n">
        <v>31030000</v>
      </c>
      <c r="E353" s="63" t="n"/>
      <c r="F353" s="191" t="n">
        <v>46074</v>
      </c>
      <c r="G353" s="192" t="n">
        <v>4000000</v>
      </c>
      <c r="H353" s="191" t="n">
        <v>46102</v>
      </c>
      <c r="I353" s="166" t="inlineStr">
        <is>
          <t>EFECTIVO</t>
        </is>
      </c>
      <c r="J353" s="192">
        <f>D353-G353</f>
        <v/>
      </c>
      <c r="K353" s="139" t="n">
        <v>24</v>
      </c>
      <c r="L353" s="192">
        <f>J353/K353</f>
        <v/>
      </c>
      <c r="M353" s="166" t="inlineStr">
        <is>
          <t xml:space="preserve">21 DE CADA MES </t>
        </is>
      </c>
      <c r="N353" s="266" t="n">
        <v>1072716688</v>
      </c>
      <c r="O353" s="207" t="inlineStr">
        <is>
          <t>RUTH DENIS ALVAREZ BUITRAGO</t>
        </is>
      </c>
      <c r="P353" s="267" t="inlineStr">
        <is>
          <t>315 2178337</t>
        </is>
      </c>
      <c r="Q353" s="166" t="n"/>
      <c r="R353" s="166" t="inlineStr">
        <is>
          <t xml:space="preserve">CHIA </t>
        </is>
      </c>
      <c r="S353" s="166" t="n"/>
      <c r="T353" s="176" t="n"/>
      <c r="U353" s="209" t="n"/>
      <c r="V353" s="209" t="n"/>
      <c r="W353" s="73">
        <f>T353-U353-V353</f>
        <v/>
      </c>
    </row>
    <row r="354">
      <c r="A354" s="55">
        <f>LISTADO!B354</f>
        <v/>
      </c>
      <c r="B354" s="194" t="inlineStr">
        <is>
          <t xml:space="preserve">LC2 - 35 - 7 </t>
        </is>
      </c>
      <c r="C354" s="53">
        <f>LISTADO!L354</f>
        <v/>
      </c>
      <c r="D354" s="192" t="n">
        <v>31508000</v>
      </c>
      <c r="E354" s="63" t="n"/>
      <c r="F354" s="191" t="n">
        <v>46070</v>
      </c>
      <c r="G354" s="192" t="n">
        <v>4000000</v>
      </c>
      <c r="H354" s="191" t="n">
        <v>46098</v>
      </c>
      <c r="I354" s="166" t="inlineStr">
        <is>
          <t>EFECTIVO</t>
        </is>
      </c>
      <c r="J354" s="192">
        <f>D354-G354</f>
        <v/>
      </c>
      <c r="K354" s="139" t="n">
        <v>24</v>
      </c>
      <c r="L354" s="192">
        <f>J354/K354</f>
        <v/>
      </c>
      <c r="M354" s="166" t="inlineStr">
        <is>
          <t xml:space="preserve">17 DE CADA MES </t>
        </is>
      </c>
      <c r="N354" s="239" t="n">
        <v>22824418</v>
      </c>
      <c r="O354" s="199" t="inlineStr">
        <is>
          <t>TERESA DE JESUS TORRES CHAVEZ</t>
        </is>
      </c>
      <c r="P354" s="240" t="inlineStr">
        <is>
          <t>321 4592013</t>
        </is>
      </c>
      <c r="Q354" s="166" t="n"/>
      <c r="R354" s="166" t="inlineStr">
        <is>
          <t>MORALES</t>
        </is>
      </c>
      <c r="S354" s="166" t="inlineStr">
        <is>
          <t>YULIAN CARDENAS</t>
        </is>
      </c>
      <c r="T354" s="209" t="n">
        <v>5000000</v>
      </c>
      <c r="U354" s="209" t="n">
        <v>3000000</v>
      </c>
      <c r="V354" s="209" t="n"/>
      <c r="W354" s="73">
        <f>T354-U354-V354</f>
        <v/>
      </c>
    </row>
    <row r="355">
      <c r="A355" s="55">
        <f>LISTADO!B355</f>
        <v/>
      </c>
      <c r="B355" s="194" t="inlineStr">
        <is>
          <t xml:space="preserve">LC2 - 35 - 8 </t>
        </is>
      </c>
      <c r="C355" s="53">
        <f>LISTADO!L355</f>
        <v/>
      </c>
      <c r="D355" s="192" t="n">
        <v>28000000</v>
      </c>
      <c r="E355" s="63" t="n"/>
      <c r="F355" s="191" t="n"/>
      <c r="G355" s="192" t="n"/>
      <c r="H355" s="191" t="n"/>
      <c r="I355" s="166" t="n"/>
      <c r="J355" s="192">
        <f>D355-G355</f>
        <v/>
      </c>
      <c r="K355" s="139" t="n"/>
      <c r="L355" s="192" t="n">
        <v>0</v>
      </c>
      <c r="M355" s="166" t="n"/>
      <c r="N355" s="194" t="n"/>
      <c r="O355" s="166" t="inlineStr">
        <is>
          <t xml:space="preserve">sedido en forma de pago por el mico jhon peralta </t>
        </is>
      </c>
      <c r="P355" s="194" t="n"/>
      <c r="Q355" s="166" t="n"/>
      <c r="R355" s="166" t="n"/>
      <c r="S355" s="166" t="n"/>
      <c r="T355" s="235" t="n"/>
      <c r="U355" s="209" t="n"/>
      <c r="V355" s="209" t="n"/>
      <c r="W355" s="73">
        <f>T355-U355-V355</f>
        <v/>
      </c>
    </row>
    <row r="356">
      <c r="A356" s="55">
        <f>LISTADO!B356</f>
        <v/>
      </c>
      <c r="B356" s="194" t="inlineStr">
        <is>
          <t xml:space="preserve">LC2 - 35 - 9 </t>
        </is>
      </c>
      <c r="C356" s="53">
        <f>LISTADO!L356</f>
        <v/>
      </c>
      <c r="D356" s="192" t="n">
        <v>28000000</v>
      </c>
      <c r="E356" s="63" t="n"/>
      <c r="F356" s="191" t="n">
        <v>46136</v>
      </c>
      <c r="G356" s="192" t="n">
        <v>5000000</v>
      </c>
      <c r="H356" s="191" t="n">
        <v>46136</v>
      </c>
      <c r="I356" s="166" t="inlineStr">
        <is>
          <t>TRANSFERENCIA</t>
        </is>
      </c>
      <c r="J356" s="192">
        <f>D356-G356</f>
        <v/>
      </c>
      <c r="K356" s="139" t="n">
        <v>24</v>
      </c>
      <c r="L356" s="192" t="n">
        <v>958300</v>
      </c>
      <c r="M356" s="166" t="inlineStr">
        <is>
          <t>20 DE CADA MES</t>
        </is>
      </c>
      <c r="N356" s="272" t="n">
        <v>53002737</v>
      </c>
      <c r="O356" s="281" t="inlineStr">
        <is>
          <t>DIANA MARCELA HERRERA RODRIGUEZ</t>
        </is>
      </c>
      <c r="P356" s="274" t="inlineStr">
        <is>
          <t>321 9807260</t>
        </is>
      </c>
      <c r="Q356" s="166" t="n"/>
      <c r="R356" s="166" t="n"/>
      <c r="S356" s="166" t="n"/>
      <c r="T356" s="235" t="n"/>
      <c r="U356" s="209" t="n"/>
      <c r="V356" s="209" t="n"/>
      <c r="W356" s="73">
        <f>T356-U356-V356</f>
        <v/>
      </c>
    </row>
    <row r="357">
      <c r="A357" s="55">
        <f>LISTADO!B357</f>
        <v/>
      </c>
      <c r="B357" s="194" t="inlineStr">
        <is>
          <t xml:space="preserve">LC2 - 35 - 10 Y 11 </t>
        </is>
      </c>
      <c r="C357" s="53">
        <f>LISTADO!L357</f>
        <v/>
      </c>
      <c r="D357" s="192" t="n">
        <v>56000000</v>
      </c>
      <c r="E357" s="63" t="n"/>
      <c r="F357" s="191" t="n">
        <v>46063</v>
      </c>
      <c r="G357" s="192" t="n">
        <v>8000000</v>
      </c>
      <c r="H357" s="191" t="n">
        <v>46091</v>
      </c>
      <c r="I357" s="166" t="inlineStr">
        <is>
          <t>EFECTIVO</t>
        </is>
      </c>
      <c r="J357" s="192">
        <f>D357-G357</f>
        <v/>
      </c>
      <c r="K357" s="139" t="n">
        <v>24</v>
      </c>
      <c r="L357" s="192">
        <f>J357/K357</f>
        <v/>
      </c>
      <c r="M357" s="166" t="inlineStr">
        <is>
          <t>10 DE CADA MES</t>
        </is>
      </c>
      <c r="N357" s="266" t="n">
        <v>3082564</v>
      </c>
      <c r="O357" s="207" t="inlineStr">
        <is>
          <t>ARLEY DARIO ORDOÑEZ ORDOÑEZ</t>
        </is>
      </c>
      <c r="P357" s="267" t="inlineStr">
        <is>
          <t>314 3720685</t>
        </is>
      </c>
      <c r="Q357" s="166" t="n"/>
      <c r="R357" s="166" t="inlineStr">
        <is>
          <t xml:space="preserve">DE LA PEÑA </t>
        </is>
      </c>
      <c r="S357" s="166" t="inlineStr">
        <is>
          <t>YULIAN CARDENAS</t>
        </is>
      </c>
      <c r="T357" s="209" t="n">
        <v>10000000</v>
      </c>
      <c r="U357" s="209" t="n">
        <v>6000000</v>
      </c>
      <c r="V357" s="209" t="n"/>
      <c r="W357" s="73">
        <f>T357-U357-V357</f>
        <v/>
      </c>
    </row>
    <row r="358">
      <c r="A358" s="55">
        <f>LISTADO!B358</f>
        <v/>
      </c>
      <c r="B358" s="194" t="inlineStr">
        <is>
          <t xml:space="preserve">LC2 - 35 - 12 </t>
        </is>
      </c>
      <c r="C358" s="53">
        <f>LISTADO!L358</f>
        <v/>
      </c>
      <c r="D358" s="192" t="n">
        <v>33000000</v>
      </c>
      <c r="E358" s="63" t="n"/>
      <c r="F358" s="191" t="n">
        <v>45953</v>
      </c>
      <c r="G358" s="192" t="n">
        <v>4000000</v>
      </c>
      <c r="H358" s="191" t="n">
        <v>45984</v>
      </c>
      <c r="I358" s="166" t="inlineStr">
        <is>
          <t>EFECTIVO</t>
        </is>
      </c>
      <c r="J358" s="192">
        <f>D358-G358</f>
        <v/>
      </c>
      <c r="K358" s="139" t="n">
        <v>24</v>
      </c>
      <c r="L358" s="192">
        <f>J358/K358</f>
        <v/>
      </c>
      <c r="M358" s="166" t="inlineStr">
        <is>
          <t xml:space="preserve">23 DE CADA MES </t>
        </is>
      </c>
      <c r="N358" s="266" t="n">
        <v>1014207819</v>
      </c>
      <c r="O358" s="207" t="inlineStr">
        <is>
          <t>JULIAN DAVID RODRIGUEZ ZANABRIA</t>
        </is>
      </c>
      <c r="P358" s="267" t="inlineStr">
        <is>
          <t>312 3865816</t>
        </is>
      </c>
      <c r="Q358" s="166" t="n"/>
      <c r="R358" s="166" t="inlineStr">
        <is>
          <t>BOGOTA</t>
        </is>
      </c>
      <c r="S358" s="166" t="inlineStr">
        <is>
          <t>CAMILA ZAMBRANO</t>
        </is>
      </c>
      <c r="T358" s="209" t="n">
        <v>5000000</v>
      </c>
      <c r="U358" s="209" t="n">
        <v>3000000</v>
      </c>
      <c r="V358" s="209" t="n"/>
      <c r="W358" s="73">
        <f>T358-U358-V358</f>
        <v/>
      </c>
    </row>
    <row r="359">
      <c r="A359" s="55">
        <f>LISTADO!B359</f>
        <v/>
      </c>
      <c r="B359" s="194" t="inlineStr">
        <is>
          <t xml:space="preserve">LC2 - 36 - 1 </t>
        </is>
      </c>
      <c r="C359" s="53">
        <f>LISTADO!L359</f>
        <v/>
      </c>
      <c r="D359" s="192" t="n">
        <v>28000000</v>
      </c>
      <c r="E359" s="63" t="n"/>
      <c r="F359" s="191" t="n"/>
      <c r="G359" s="192" t="n"/>
      <c r="H359" s="191" t="n"/>
      <c r="I359" s="166" t="n"/>
      <c r="J359" s="192">
        <f>D359-G359</f>
        <v/>
      </c>
      <c r="K359" s="139" t="n"/>
      <c r="L359" s="192">
        <f>J359/K359</f>
        <v/>
      </c>
      <c r="M359" s="166" t="n"/>
      <c r="N359" s="194" t="n"/>
      <c r="O359" s="166" t="n"/>
      <c r="P359" s="194" t="n"/>
      <c r="Q359" s="166" t="n"/>
      <c r="R359" s="166" t="n"/>
      <c r="S359" s="166" t="n"/>
      <c r="T359" s="235" t="n"/>
      <c r="U359" s="209" t="n"/>
      <c r="V359" s="209" t="n"/>
      <c r="W359" s="73">
        <f>T359-U359-V359</f>
        <v/>
      </c>
    </row>
    <row r="360">
      <c r="A360" s="55">
        <f>LISTADO!B360</f>
        <v/>
      </c>
      <c r="B360" s="194" t="inlineStr">
        <is>
          <t xml:space="preserve">LC2 - 36 - 2 </t>
        </is>
      </c>
      <c r="C360" s="53">
        <f>LISTADO!L360</f>
        <v/>
      </c>
      <c r="D360" s="192" t="n">
        <v>28000000</v>
      </c>
      <c r="E360" s="63" t="n"/>
      <c r="F360" s="191" t="n">
        <v>46098</v>
      </c>
      <c r="G360" s="192" t="n">
        <v>4000000</v>
      </c>
      <c r="H360" s="191" t="n">
        <v>46129</v>
      </c>
      <c r="I360" s="166" t="inlineStr">
        <is>
          <t>EFECTIVO</t>
        </is>
      </c>
      <c r="J360" s="192">
        <f>D360-G360</f>
        <v/>
      </c>
      <c r="K360" s="139" t="n">
        <v>24</v>
      </c>
      <c r="L360" s="192">
        <f>J360/K360</f>
        <v/>
      </c>
      <c r="M360" s="166" t="inlineStr">
        <is>
          <t xml:space="preserve">17 DE CADA MES </t>
        </is>
      </c>
      <c r="N360" s="266" t="n">
        <v>40276377</v>
      </c>
      <c r="O360" s="199" t="inlineStr">
        <is>
          <t>DAMARIS PEDREROS MENDOZA</t>
        </is>
      </c>
      <c r="P360" s="240" t="inlineStr">
        <is>
          <t>310 2552780</t>
        </is>
      </c>
      <c r="Q360" s="166" t="n"/>
      <c r="R360" s="166" t="inlineStr">
        <is>
          <t xml:space="preserve">VISTA HERMOSA </t>
        </is>
      </c>
      <c r="S360" s="166" t="inlineStr">
        <is>
          <t>YURANY PEREZ</t>
        </is>
      </c>
      <c r="T360" s="89" t="n">
        <v>5000000</v>
      </c>
      <c r="U360" s="209" t="n"/>
      <c r="V360" s="209" t="n"/>
      <c r="W360" s="73">
        <f>T360-U360-V360</f>
        <v/>
      </c>
    </row>
    <row r="361">
      <c r="A361" s="55">
        <f>LISTADO!B361</f>
        <v/>
      </c>
      <c r="B361" s="194" t="inlineStr">
        <is>
          <t xml:space="preserve">LC2 - 36 - 3 </t>
        </is>
      </c>
      <c r="C361" s="53">
        <f>LISTADO!L361</f>
        <v/>
      </c>
      <c r="D361" s="192" t="n">
        <v>27000000</v>
      </c>
      <c r="E361" s="63" t="n"/>
      <c r="F361" s="191" t="n">
        <v>46087</v>
      </c>
      <c r="G361" s="192" t="n">
        <v>5000000</v>
      </c>
      <c r="H361" s="191" t="n">
        <v>46118</v>
      </c>
      <c r="I361" s="166" t="inlineStr">
        <is>
          <t>EFECTIVO</t>
        </is>
      </c>
      <c r="J361" s="192">
        <f>D361-G361</f>
        <v/>
      </c>
      <c r="K361" s="139" t="n">
        <v>24</v>
      </c>
      <c r="L361" s="192">
        <f>J361/K361</f>
        <v/>
      </c>
      <c r="M361" s="166" t="inlineStr">
        <is>
          <t xml:space="preserve">06 DE CADA MES </t>
        </is>
      </c>
      <c r="N361" s="266" t="n">
        <v>52098786</v>
      </c>
      <c r="O361" s="199" t="inlineStr">
        <is>
          <t>DORIS LILI ZAMBRANO ROA</t>
        </is>
      </c>
      <c r="P361" s="240" t="inlineStr">
        <is>
          <t>311 4699387</t>
        </is>
      </c>
      <c r="Q361" s="166" t="n"/>
      <c r="R361" s="166" t="inlineStr">
        <is>
          <t>BOGOTA</t>
        </is>
      </c>
      <c r="S361" s="166" t="inlineStr">
        <is>
          <t>DANIA</t>
        </is>
      </c>
      <c r="T361" s="282" t="n">
        <v>5000000</v>
      </c>
      <c r="U361" s="209" t="n">
        <v>3000000</v>
      </c>
      <c r="V361" s="209" t="n"/>
      <c r="W361" s="73">
        <f>T361-U361-V361</f>
        <v/>
      </c>
    </row>
    <row r="362">
      <c r="A362" s="55">
        <f>LISTADO!B362</f>
        <v/>
      </c>
      <c r="B362" s="194" t="inlineStr">
        <is>
          <t xml:space="preserve">LC2 - 36 - 4 </t>
        </is>
      </c>
      <c r="C362" s="53">
        <f>LISTADO!L362</f>
        <v/>
      </c>
      <c r="D362" s="192">
        <f>LISTADO!K364</f>
        <v/>
      </c>
      <c r="E362" s="63" t="n"/>
      <c r="F362" s="191" t="n">
        <v>46091</v>
      </c>
      <c r="G362" s="192" t="n">
        <v>4000000</v>
      </c>
      <c r="H362" s="191" t="n">
        <v>46122</v>
      </c>
      <c r="I362" s="166" t="inlineStr">
        <is>
          <t>EFECTIVO</t>
        </is>
      </c>
      <c r="J362" s="192">
        <f>D362-G362</f>
        <v/>
      </c>
      <c r="K362" s="139" t="n">
        <v>24</v>
      </c>
      <c r="L362" s="192">
        <f>J362/K362</f>
        <v/>
      </c>
      <c r="M362" s="166" t="inlineStr">
        <is>
          <t xml:space="preserve">10 DE CADA MES </t>
        </is>
      </c>
      <c r="N362" s="266" t="n">
        <v>4935694</v>
      </c>
      <c r="O362" s="166" t="inlineStr">
        <is>
          <t>OMAR LUNA VARGAS</t>
        </is>
      </c>
      <c r="P362" s="283" t="n">
        <v>3015657616</v>
      </c>
      <c r="Q362" s="166" t="n"/>
      <c r="R362" s="166" t="inlineStr">
        <is>
          <t>SAN AGUSTIN</t>
        </is>
      </c>
      <c r="S362" s="166" t="inlineStr">
        <is>
          <t>YADIRA RIVERA</t>
        </is>
      </c>
      <c r="T362" s="284" t="n">
        <v>5000000</v>
      </c>
      <c r="U362" s="285" t="n">
        <v>3000000</v>
      </c>
      <c r="V362" s="209" t="n"/>
      <c r="W362" s="73">
        <f>T362-U362-V362</f>
        <v/>
      </c>
    </row>
    <row r="363">
      <c r="A363" s="55">
        <f>LISTADO!B363</f>
        <v/>
      </c>
      <c r="B363" s="194" t="inlineStr">
        <is>
          <t xml:space="preserve">LC2 - 36 - 5 </t>
        </is>
      </c>
      <c r="C363" s="53">
        <f>LISTADO!L363</f>
        <v/>
      </c>
      <c r="D363" s="192">
        <f>LISTADO!K365</f>
        <v/>
      </c>
      <c r="E363" s="63" t="n"/>
      <c r="F363" s="191" t="n">
        <v>46106</v>
      </c>
      <c r="G363" s="192" t="n">
        <v>4000000</v>
      </c>
      <c r="H363" s="191" t="n">
        <v>46137</v>
      </c>
      <c r="I363" s="166" t="inlineStr">
        <is>
          <t>EFECTIVO</t>
        </is>
      </c>
      <c r="J363" s="192">
        <f>D363-G363</f>
        <v/>
      </c>
      <c r="K363" s="139" t="n">
        <v>24</v>
      </c>
      <c r="L363" s="192">
        <f>J363/K363</f>
        <v/>
      </c>
      <c r="M363" s="166" t="inlineStr">
        <is>
          <t>25 DE CADA MES</t>
        </is>
      </c>
      <c r="N363" s="266" t="n">
        <v>79419209</v>
      </c>
      <c r="O363" s="275" t="inlineStr">
        <is>
          <t>LUO KENNEDY LUNA VARGAS</t>
        </is>
      </c>
      <c r="P363" s="286" t="inlineStr">
        <is>
          <t>314 3779143</t>
        </is>
      </c>
      <c r="Q363" s="287" t="n"/>
      <c r="R363" s="288" t="inlineStr">
        <is>
          <t>BOGOTA</t>
        </is>
      </c>
      <c r="S363" s="289" t="inlineStr">
        <is>
          <t>YADIRA RIVERA</t>
        </is>
      </c>
      <c r="T363" s="284" t="n">
        <v>5000000</v>
      </c>
      <c r="U363" s="285" t="n">
        <v>3000000</v>
      </c>
      <c r="V363" s="209" t="n"/>
      <c r="W363" s="73">
        <f>T363-U363-V363</f>
        <v/>
      </c>
    </row>
    <row r="364">
      <c r="A364" s="55">
        <f>LISTADO!B364</f>
        <v/>
      </c>
      <c r="B364" s="194" t="inlineStr">
        <is>
          <t xml:space="preserve">LC2 - 36 - 6 </t>
        </is>
      </c>
      <c r="C364" s="53">
        <f>LISTADO!L364</f>
        <v/>
      </c>
      <c r="D364" s="192" t="n">
        <v>28000000</v>
      </c>
      <c r="E364" s="63" t="n"/>
      <c r="F364" s="191" t="n">
        <v>46205</v>
      </c>
      <c r="G364" s="192" t="n">
        <v>5600000</v>
      </c>
      <c r="H364" s="191" t="n">
        <v>46205</v>
      </c>
      <c r="I364" s="166" t="inlineStr">
        <is>
          <t>TRANSFERENCIA</t>
        </is>
      </c>
      <c r="J364" s="192">
        <f>D364-G364</f>
        <v/>
      </c>
      <c r="K364" s="139" t="n">
        <v>24</v>
      </c>
      <c r="L364" s="192">
        <f>J364/K364</f>
        <v/>
      </c>
      <c r="M364" s="166" t="inlineStr">
        <is>
          <t>2 DE CADA MES</t>
        </is>
      </c>
      <c r="N364" s="206" t="n">
        <v>52488436</v>
      </c>
      <c r="O364" s="207" t="inlineStr">
        <is>
          <t>LUZ DARY NEIRA REDONDO</t>
        </is>
      </c>
      <c r="P364" s="207" t="inlineStr">
        <is>
          <t>300 3210121</t>
        </is>
      </c>
      <c r="Q364" s="166" t="n"/>
      <c r="R364" s="166" t="inlineStr">
        <is>
          <t>BOGOTA</t>
        </is>
      </c>
      <c r="S364" s="166" t="inlineStr">
        <is>
          <t>EIDER PARDO</t>
        </is>
      </c>
      <c r="T364" s="235" t="n">
        <v>5000000</v>
      </c>
      <c r="U364" s="209" t="n">
        <v>3000000</v>
      </c>
      <c r="V364" s="209" t="n"/>
      <c r="W364" s="73">
        <f>T364-U364-V364</f>
        <v/>
      </c>
    </row>
    <row r="365">
      <c r="A365" s="55">
        <f>LISTADO!B365</f>
        <v/>
      </c>
      <c r="B365" s="194" t="inlineStr">
        <is>
          <t xml:space="preserve">LC2 - 36 - 7 </t>
        </is>
      </c>
      <c r="C365" s="53">
        <f>LISTADO!L365</f>
        <v/>
      </c>
      <c r="D365" s="192" t="n">
        <v>28000000</v>
      </c>
      <c r="E365" s="63" t="n"/>
      <c r="F365" s="191" t="n">
        <v>46086</v>
      </c>
      <c r="G365" s="192" t="n">
        <v>4000000</v>
      </c>
      <c r="H365" s="191" t="n">
        <v>46117</v>
      </c>
      <c r="I365" s="166" t="inlineStr">
        <is>
          <t>EFECTIVO</t>
        </is>
      </c>
      <c r="J365" s="192">
        <f>D365-G365</f>
        <v/>
      </c>
      <c r="K365" s="139" t="n">
        <v>24</v>
      </c>
      <c r="L365" s="192">
        <f>J365/K365</f>
        <v/>
      </c>
      <c r="M365" s="166" t="inlineStr">
        <is>
          <t>05 DE CADA ME S</t>
        </is>
      </c>
      <c r="N365" s="266" t="n">
        <v>1022359509</v>
      </c>
      <c r="O365" s="207" t="inlineStr">
        <is>
          <t>MARTHA ELENA ABRIL BARRERA</t>
        </is>
      </c>
      <c r="P365" s="267" t="inlineStr">
        <is>
          <t>310 2726650</t>
        </is>
      </c>
      <c r="Q365" s="166" t="n"/>
      <c r="R365" s="166" t="inlineStr">
        <is>
          <t>BOGOTA</t>
        </is>
      </c>
      <c r="S365" s="166" t="inlineStr">
        <is>
          <t>YURANY PEREZ</t>
        </is>
      </c>
      <c r="T365" s="209" t="n">
        <v>5000000</v>
      </c>
      <c r="U365" s="165" t="n">
        <v>3000000</v>
      </c>
      <c r="V365" s="209" t="n"/>
      <c r="W365" s="73">
        <f>T365-U365-V365</f>
        <v/>
      </c>
    </row>
    <row r="366">
      <c r="A366" s="55">
        <f>LISTADO!B366</f>
        <v/>
      </c>
      <c r="B366" s="194" t="inlineStr">
        <is>
          <t xml:space="preserve">LC2 - 36 - 8 </t>
        </is>
      </c>
      <c r="C366" s="53">
        <f>LISTADO!L366</f>
        <v/>
      </c>
      <c r="D366" s="192" t="n">
        <v>33000000</v>
      </c>
      <c r="E366" s="63" t="n"/>
      <c r="F366" s="191" t="n">
        <v>45899</v>
      </c>
      <c r="G366" s="192" t="n">
        <v>33000000</v>
      </c>
      <c r="H366" s="191" t="n">
        <v>45899</v>
      </c>
      <c r="I366" s="166" t="inlineStr">
        <is>
          <t>EFECTIVO</t>
        </is>
      </c>
      <c r="J366" s="192">
        <f>D366-G366</f>
        <v/>
      </c>
      <c r="K366" s="139" t="n"/>
      <c r="L366" s="192" t="n">
        <v>0</v>
      </c>
      <c r="M366" s="194" t="inlineStr">
        <is>
          <t>-</t>
        </is>
      </c>
      <c r="N366" s="266" t="n">
        <v>17349654</v>
      </c>
      <c r="O366" s="207" t="inlineStr">
        <is>
          <t>JHON HAROLD ROMERO ALVAREZ</t>
        </is>
      </c>
      <c r="P366" s="267" t="inlineStr">
        <is>
          <t>321 892 4506</t>
        </is>
      </c>
      <c r="Q366" s="166" t="n"/>
      <c r="R366" s="166" t="inlineStr">
        <is>
          <t>VILLAVICENCIO</t>
        </is>
      </c>
      <c r="S366" s="166" t="inlineStr">
        <is>
          <t>DANIA</t>
        </is>
      </c>
      <c r="T366" s="209" t="n">
        <v>5000000</v>
      </c>
      <c r="U366" s="209" t="n">
        <v>5000000</v>
      </c>
      <c r="V366" s="209" t="n"/>
      <c r="W366" s="73">
        <f>T366-U366-V366</f>
        <v/>
      </c>
    </row>
    <row r="367">
      <c r="A367" s="55">
        <f>LISTADO!B367</f>
        <v/>
      </c>
      <c r="B367" s="194" t="inlineStr">
        <is>
          <t xml:space="preserve">LC2 - 36 - 9 </t>
        </is>
      </c>
      <c r="C367" s="53">
        <f>LISTADO!L367</f>
        <v/>
      </c>
      <c r="D367" s="192" t="n">
        <v>33000000</v>
      </c>
      <c r="E367" s="63" t="n"/>
      <c r="F367" s="191" t="n">
        <v>45874</v>
      </c>
      <c r="G367" s="192" t="n">
        <v>4000000</v>
      </c>
      <c r="H367" s="191" t="n">
        <v>45905</v>
      </c>
      <c r="I367" s="166" t="inlineStr">
        <is>
          <t>EFECTIVO</t>
        </is>
      </c>
      <c r="J367" s="192">
        <f>D367-G367</f>
        <v/>
      </c>
      <c r="K367" s="139" t="n">
        <v>24</v>
      </c>
      <c r="L367" s="192">
        <f>J367/K367</f>
        <v/>
      </c>
      <c r="M367" s="166" t="inlineStr">
        <is>
          <t xml:space="preserve">05 DE CADA MES </t>
        </is>
      </c>
      <c r="N367" s="266" t="n">
        <v>17349654</v>
      </c>
      <c r="O367" s="207" t="inlineStr">
        <is>
          <t>JHON HAROLD ROMERO ALVAREZ</t>
        </is>
      </c>
      <c r="P367" s="267" t="inlineStr">
        <is>
          <t>321 892 4506</t>
        </is>
      </c>
      <c r="Q367" s="166" t="n"/>
      <c r="R367" s="166" t="inlineStr">
        <is>
          <t>VILLAVICENCIO</t>
        </is>
      </c>
      <c r="S367" s="166" t="inlineStr">
        <is>
          <t>DANIA</t>
        </is>
      </c>
      <c r="T367" s="209" t="n">
        <v>5000000</v>
      </c>
      <c r="U367" s="209" t="n">
        <v>3000000</v>
      </c>
      <c r="V367" s="209" t="n"/>
      <c r="W367" s="73">
        <f>T367-U367-V367</f>
        <v/>
      </c>
    </row>
    <row r="368">
      <c r="A368" s="55">
        <f>LISTADO!B368</f>
        <v/>
      </c>
      <c r="B368" s="194" t="inlineStr">
        <is>
          <t xml:space="preserve">LC2 - 36 - 10 </t>
        </is>
      </c>
      <c r="C368" s="53">
        <f>LISTADO!L368</f>
        <v/>
      </c>
      <c r="D368" s="192">
        <f>LISTADO!K370</f>
        <v/>
      </c>
      <c r="E368" s="63" t="n"/>
      <c r="F368" s="191" t="n">
        <v>46069</v>
      </c>
      <c r="G368" s="192" t="n">
        <v>4000000</v>
      </c>
      <c r="H368" s="191" t="n">
        <v>46097</v>
      </c>
      <c r="I368" s="166" t="inlineStr">
        <is>
          <t>EFECTIVO</t>
        </is>
      </c>
      <c r="J368" s="192">
        <f>D368-G368</f>
        <v/>
      </c>
      <c r="K368" s="139" t="n">
        <v>24</v>
      </c>
      <c r="L368" s="192">
        <f>J368/K368</f>
        <v/>
      </c>
      <c r="M368" s="166" t="inlineStr">
        <is>
          <t xml:space="preserve">16 DE CADA MES </t>
        </is>
      </c>
      <c r="N368" s="266" t="n">
        <v>1002752322</v>
      </c>
      <c r="O368" s="207" t="inlineStr">
        <is>
          <t>ANDRES FELIPE VILLEGAS HERNANDEZ</t>
        </is>
      </c>
      <c r="P368" s="267" t="inlineStr">
        <is>
          <t>313 7514415</t>
        </is>
      </c>
      <c r="Q368" s="166" t="n"/>
      <c r="R368" s="166" t="inlineStr">
        <is>
          <t>SAMANA</t>
        </is>
      </c>
      <c r="S368" s="166" t="inlineStr">
        <is>
          <t>INGRID</t>
        </is>
      </c>
      <c r="T368" s="209" t="n">
        <v>5000000</v>
      </c>
      <c r="U368" s="209" t="n">
        <v>3000000</v>
      </c>
      <c r="V368" s="209" t="n"/>
      <c r="W368" s="73">
        <f>T368-U368-V368</f>
        <v/>
      </c>
    </row>
    <row r="369">
      <c r="A369" s="55">
        <f>LISTADO!B369</f>
        <v/>
      </c>
      <c r="B369" s="194" t="inlineStr">
        <is>
          <t>LC2 - 36 - 11</t>
        </is>
      </c>
      <c r="C369" s="53">
        <f>LISTADO!L369</f>
        <v/>
      </c>
      <c r="D369" s="192">
        <f>LISTADO!K371</f>
        <v/>
      </c>
      <c r="E369" s="63" t="n"/>
      <c r="F369" s="191" t="n">
        <v>46069</v>
      </c>
      <c r="G369" s="192" t="n">
        <v>4000000</v>
      </c>
      <c r="H369" s="191" t="n">
        <v>46097</v>
      </c>
      <c r="I369" s="166" t="inlineStr">
        <is>
          <t>EFECTIVO</t>
        </is>
      </c>
      <c r="J369" s="192">
        <f>D369-G369</f>
        <v/>
      </c>
      <c r="K369" s="139" t="n">
        <v>24</v>
      </c>
      <c r="L369" s="192">
        <f>J369/K369</f>
        <v/>
      </c>
      <c r="M369" s="166" t="inlineStr">
        <is>
          <t xml:space="preserve">16 DE CADA MES </t>
        </is>
      </c>
      <c r="N369" s="266" t="n">
        <v>1002752322</v>
      </c>
      <c r="O369" s="207" t="inlineStr">
        <is>
          <t>ANDRES FELIPE VILLEGAS HERNANDEZ</t>
        </is>
      </c>
      <c r="P369" s="267" t="inlineStr">
        <is>
          <t>313 7514415</t>
        </is>
      </c>
      <c r="Q369" s="166" t="n"/>
      <c r="R369" s="166" t="inlineStr">
        <is>
          <t>SAMANA</t>
        </is>
      </c>
      <c r="S369" s="166" t="inlineStr">
        <is>
          <t>INGRID</t>
        </is>
      </c>
      <c r="T369" s="209" t="n">
        <v>5000000</v>
      </c>
      <c r="U369" s="209" t="n">
        <v>3000000</v>
      </c>
      <c r="V369" s="209" t="n"/>
      <c r="W369" s="73">
        <f>T369-U369-V369</f>
        <v/>
      </c>
    </row>
    <row r="370">
      <c r="A370" s="55">
        <f>LISTADO!B370</f>
        <v/>
      </c>
      <c r="B370" s="194" t="inlineStr">
        <is>
          <t xml:space="preserve">LC2 - 36 - 12 </t>
        </is>
      </c>
      <c r="C370" s="53">
        <f>LISTADO!L370</f>
        <v/>
      </c>
      <c r="D370" s="192">
        <f>LISTADO!K372</f>
        <v/>
      </c>
      <c r="E370" s="63" t="n"/>
      <c r="F370" s="191" t="n">
        <v>46069</v>
      </c>
      <c r="G370" s="192" t="n">
        <v>4000000</v>
      </c>
      <c r="H370" s="191" t="n">
        <v>46097</v>
      </c>
      <c r="I370" s="166" t="inlineStr">
        <is>
          <t>EFECTIVO</t>
        </is>
      </c>
      <c r="J370" s="192">
        <f>D370-G370</f>
        <v/>
      </c>
      <c r="K370" s="139" t="n">
        <v>24</v>
      </c>
      <c r="L370" s="192">
        <f>J370/K370</f>
        <v/>
      </c>
      <c r="M370" s="166" t="inlineStr">
        <is>
          <t xml:space="preserve">16 DE CADA MES </t>
        </is>
      </c>
      <c r="N370" s="239" t="n">
        <v>16114600</v>
      </c>
      <c r="O370" s="275" t="inlineStr">
        <is>
          <t>JOSE NODIER HERNANDEZ HERNANDEZ</t>
        </is>
      </c>
      <c r="P370" s="286" t="inlineStr">
        <is>
          <t>311 3577047</t>
        </is>
      </c>
      <c r="Q370" s="166" t="n"/>
      <c r="R370" s="166" t="inlineStr">
        <is>
          <t>SAMANA</t>
        </is>
      </c>
      <c r="S370" s="166" t="inlineStr">
        <is>
          <t>INGRID</t>
        </is>
      </c>
      <c r="T370" s="209" t="n">
        <v>5000000</v>
      </c>
      <c r="U370" s="209" t="n">
        <v>3000000</v>
      </c>
      <c r="V370" s="209" t="n"/>
      <c r="W370" s="73">
        <f>T370-U370-V370</f>
        <v/>
      </c>
    </row>
    <row r="371">
      <c r="A371" s="55">
        <f>LISTADO!B371</f>
        <v/>
      </c>
      <c r="B371" s="194" t="inlineStr">
        <is>
          <t xml:space="preserve">LC2 - 36 - 13 </t>
        </is>
      </c>
      <c r="C371" s="53">
        <f>LISTADO!L371</f>
        <v/>
      </c>
      <c r="D371" s="192">
        <f>LISTADO!K373</f>
        <v/>
      </c>
      <c r="E371" s="63" t="n"/>
      <c r="F371" s="191" t="n">
        <v>46069</v>
      </c>
      <c r="G371" s="192" t="n">
        <v>4000000</v>
      </c>
      <c r="H371" s="191" t="n">
        <v>46097</v>
      </c>
      <c r="I371" s="166" t="inlineStr">
        <is>
          <t>EFECTIVO</t>
        </is>
      </c>
      <c r="J371" s="192">
        <f>D371-G371</f>
        <v/>
      </c>
      <c r="K371" s="139" t="n">
        <v>24</v>
      </c>
      <c r="L371" s="192">
        <f>J371/K371</f>
        <v/>
      </c>
      <c r="M371" s="166" t="inlineStr">
        <is>
          <t xml:space="preserve">16 DE CADA MES </t>
        </is>
      </c>
      <c r="N371" s="266" t="n">
        <v>1022949696</v>
      </c>
      <c r="O371" s="207" t="inlineStr">
        <is>
          <t>KAROL DANIELA MONROY MESA</t>
        </is>
      </c>
      <c r="P371" s="267" t="inlineStr">
        <is>
          <t>320 2417289</t>
        </is>
      </c>
      <c r="Q371" s="166" t="n"/>
      <c r="R371" s="166" t="inlineStr">
        <is>
          <t>BOGOTA</t>
        </is>
      </c>
      <c r="S371" s="166" t="inlineStr">
        <is>
          <t>CAMILA ZAMBRANO</t>
        </is>
      </c>
      <c r="T371" s="209" t="n">
        <v>5000000</v>
      </c>
      <c r="U371" s="209" t="n">
        <v>3000000</v>
      </c>
      <c r="V371" s="209" t="n"/>
      <c r="W371" s="73">
        <f>T371-U371-V371</f>
        <v/>
      </c>
    </row>
    <row r="372">
      <c r="A372" s="55">
        <f>LISTADO!B372</f>
        <v/>
      </c>
      <c r="B372" s="194" t="inlineStr">
        <is>
          <t xml:space="preserve">LC2 - 36 - 14 </t>
        </is>
      </c>
      <c r="C372" s="53">
        <f>LISTADO!L372</f>
        <v/>
      </c>
      <c r="D372" s="192" t="n">
        <v>28000000</v>
      </c>
      <c r="E372" s="63" t="n"/>
      <c r="F372" s="191" t="n">
        <v>46069</v>
      </c>
      <c r="G372" s="192" t="n">
        <v>4000000</v>
      </c>
      <c r="H372" s="191" t="n">
        <v>46097</v>
      </c>
      <c r="I372" s="166" t="inlineStr">
        <is>
          <t>EFECTIVO</t>
        </is>
      </c>
      <c r="J372" s="192">
        <f>D372-G372</f>
        <v/>
      </c>
      <c r="K372" s="139" t="n">
        <v>24</v>
      </c>
      <c r="L372" s="192">
        <f>J372/K372</f>
        <v/>
      </c>
      <c r="M372" s="166" t="inlineStr">
        <is>
          <t xml:space="preserve">16 DE CADA MES </t>
        </is>
      </c>
      <c r="N372" s="266" t="n">
        <v>52879600</v>
      </c>
      <c r="O372" s="207" t="inlineStr">
        <is>
          <t>LIDA JAZMIN MESA IBAÑEZ</t>
        </is>
      </c>
      <c r="P372" s="267" t="n">
        <v>3132052153</v>
      </c>
      <c r="Q372" s="166" t="n"/>
      <c r="R372" s="166" t="inlineStr">
        <is>
          <t>BOGOTA</t>
        </is>
      </c>
      <c r="S372" s="166" t="inlineStr">
        <is>
          <t>CAMILA ZAMBRANO</t>
        </is>
      </c>
      <c r="T372" s="209" t="n">
        <v>5000000</v>
      </c>
      <c r="U372" s="209" t="n">
        <v>3000000</v>
      </c>
      <c r="V372" s="209" t="n"/>
      <c r="W372" s="73">
        <f>T372-U372-V372</f>
        <v/>
      </c>
    </row>
    <row r="373">
      <c r="A373" s="55">
        <f>LISTADO!B373</f>
        <v/>
      </c>
      <c r="B373" s="194" t="inlineStr">
        <is>
          <t xml:space="preserve">LC2 - 36 - 15 </t>
        </is>
      </c>
      <c r="C373" s="53">
        <f>LISTADO!L373</f>
        <v/>
      </c>
      <c r="D373" s="192">
        <f>LISTADO!K375</f>
        <v/>
      </c>
      <c r="E373" s="63" t="n"/>
      <c r="F373" s="191" t="n">
        <v>46069</v>
      </c>
      <c r="G373" s="192" t="n">
        <v>4000000</v>
      </c>
      <c r="H373" s="191" t="n">
        <v>46097</v>
      </c>
      <c r="I373" s="166" t="inlineStr">
        <is>
          <t>EFECTIVO</t>
        </is>
      </c>
      <c r="J373" s="192">
        <f>D373-G373</f>
        <v/>
      </c>
      <c r="K373" s="139" t="n">
        <v>24</v>
      </c>
      <c r="L373" s="192">
        <f>J373/K373</f>
        <v/>
      </c>
      <c r="M373" s="166" t="inlineStr">
        <is>
          <t xml:space="preserve">16 DE CADA MES </t>
        </is>
      </c>
      <c r="N373" s="266" t="n">
        <v>1003825830</v>
      </c>
      <c r="O373" s="207" t="inlineStr">
        <is>
          <t>MIGUEL CAMILO SANCHEZ MONROY</t>
        </is>
      </c>
      <c r="P373" s="267" t="inlineStr">
        <is>
          <t>320 9544975</t>
        </is>
      </c>
      <c r="Q373" s="166" t="n"/>
      <c r="R373" s="166" t="inlineStr">
        <is>
          <t xml:space="preserve">ZIPAQUIRA </t>
        </is>
      </c>
      <c r="S373" s="166" t="inlineStr">
        <is>
          <t>CAMILA ZAMBRANO</t>
        </is>
      </c>
      <c r="T373" s="209" t="n">
        <v>5000000</v>
      </c>
      <c r="U373" s="209" t="n">
        <v>3000000</v>
      </c>
      <c r="V373" s="209" t="n"/>
      <c r="W373" s="73">
        <f>T373-U373-V373</f>
        <v/>
      </c>
    </row>
    <row r="374">
      <c r="A374" s="55">
        <f>LISTADO!B374</f>
        <v/>
      </c>
      <c r="B374" s="194" t="inlineStr">
        <is>
          <t>LC2 - 36 - 16</t>
        </is>
      </c>
      <c r="C374" s="53">
        <f>LISTADO!L374</f>
        <v/>
      </c>
      <c r="D374" s="192" t="n">
        <v>33459000</v>
      </c>
      <c r="E374" s="63" t="n"/>
      <c r="F374" s="191" t="n">
        <v>46069</v>
      </c>
      <c r="G374" s="192" t="n">
        <v>4000000</v>
      </c>
      <c r="H374" s="191" t="n">
        <v>46097</v>
      </c>
      <c r="I374" s="166" t="inlineStr">
        <is>
          <t>EFECTIVO</t>
        </is>
      </c>
      <c r="J374" s="192">
        <f>D374-G374</f>
        <v/>
      </c>
      <c r="K374" s="139" t="n">
        <v>24</v>
      </c>
      <c r="L374" s="192">
        <f>J374/K374</f>
        <v/>
      </c>
      <c r="M374" s="166" t="inlineStr">
        <is>
          <t xml:space="preserve">16 DE CADA MES </t>
        </is>
      </c>
      <c r="N374" s="266" t="n">
        <v>4083953</v>
      </c>
      <c r="O374" s="207" t="inlineStr">
        <is>
          <t>JOSE MIGUEL SANCHEZ VARGAS</t>
        </is>
      </c>
      <c r="P374" s="267" t="inlineStr">
        <is>
          <t>314 3272301</t>
        </is>
      </c>
      <c r="Q374" s="166" t="n"/>
      <c r="R374" s="166" t="inlineStr">
        <is>
          <t>CORRALES</t>
        </is>
      </c>
      <c r="S374" s="166" t="inlineStr">
        <is>
          <t>CAMILA ZAMBRANO</t>
        </is>
      </c>
      <c r="T374" s="209" t="n">
        <v>5000000</v>
      </c>
      <c r="U374" s="209" t="n">
        <v>3000000</v>
      </c>
      <c r="V374" s="209" t="n"/>
      <c r="W374" s="73">
        <f>T374-U374-V374</f>
        <v/>
      </c>
    </row>
    <row r="375">
      <c r="A375" s="55">
        <f>LISTADO!B375</f>
        <v/>
      </c>
      <c r="B375" s="194" t="inlineStr">
        <is>
          <t xml:space="preserve">LC2 - 37 - 1 </t>
        </is>
      </c>
      <c r="C375" s="53">
        <f>LISTADO!L375</f>
        <v/>
      </c>
      <c r="D375" s="192">
        <f>LISTADO!K377</f>
        <v/>
      </c>
      <c r="E375" s="63" t="n"/>
      <c r="F375" s="191" t="n"/>
      <c r="G375" s="192" t="n"/>
      <c r="H375" s="191" t="n"/>
      <c r="I375" s="166" t="n"/>
      <c r="J375" s="192">
        <f>D375-G375</f>
        <v/>
      </c>
      <c r="K375" s="139" t="n"/>
      <c r="L375" s="192">
        <f>J375/K375</f>
        <v/>
      </c>
      <c r="M375" s="166" t="n"/>
      <c r="N375" s="194" t="n"/>
      <c r="O375" s="166" t="n"/>
      <c r="P375" s="194" t="n"/>
      <c r="Q375" s="166" t="n"/>
      <c r="R375" s="166" t="n"/>
      <c r="S375" s="166" t="n"/>
      <c r="T375" s="235" t="n"/>
      <c r="U375" s="209" t="n"/>
      <c r="V375" s="209" t="n"/>
      <c r="W375" s="73">
        <f>T375-U375-V375</f>
        <v/>
      </c>
    </row>
    <row r="376">
      <c r="A376" s="55">
        <f>LISTADO!B376</f>
        <v/>
      </c>
      <c r="B376" s="194" t="inlineStr">
        <is>
          <t xml:space="preserve">LC2 - 37 - 2 Y 3 </t>
        </is>
      </c>
      <c r="C376" s="53">
        <f>LISTADO!L376</f>
        <v/>
      </c>
      <c r="D376" s="192" t="n">
        <v>56000000</v>
      </c>
      <c r="E376" s="63" t="n"/>
      <c r="F376" s="191" t="n">
        <v>46101</v>
      </c>
      <c r="G376" s="192" t="n">
        <v>8000000</v>
      </c>
      <c r="H376" s="191" t="n">
        <v>46132</v>
      </c>
      <c r="I376" s="166" t="inlineStr">
        <is>
          <t>EFECTIVO</t>
        </is>
      </c>
      <c r="J376" s="192">
        <f>D376-G376</f>
        <v/>
      </c>
      <c r="K376" s="139" t="n">
        <v>24</v>
      </c>
      <c r="L376" s="192">
        <f>J376/K376</f>
        <v/>
      </c>
      <c r="M376" s="166" t="inlineStr">
        <is>
          <t xml:space="preserve">20 DE CADA MES </t>
        </is>
      </c>
      <c r="N376" s="266" t="n">
        <v>24234675</v>
      </c>
      <c r="O376" s="275" t="inlineStr">
        <is>
          <t>SONIA PATRICIA RODRIGUEZ OICATA</t>
        </is>
      </c>
      <c r="P376" s="286" t="inlineStr">
        <is>
          <t>311 2647133</t>
        </is>
      </c>
      <c r="Q376" s="166" t="n"/>
      <c r="R376" s="166" t="inlineStr">
        <is>
          <t>BOYACA</t>
        </is>
      </c>
      <c r="S376" s="166" t="inlineStr">
        <is>
          <t>CAMILA ZAMBRANO</t>
        </is>
      </c>
      <c r="T376" s="209" t="n">
        <v>10000000</v>
      </c>
      <c r="U376" s="209" t="n">
        <v>6000000</v>
      </c>
      <c r="V376" s="209" t="n"/>
      <c r="W376" s="73">
        <f>T376-U376-V376</f>
        <v/>
      </c>
    </row>
    <row r="377">
      <c r="A377" s="55">
        <f>LISTADO!B377</f>
        <v/>
      </c>
      <c r="B377" s="194" t="inlineStr">
        <is>
          <t xml:space="preserve">LC2 - 37 - 4 </t>
        </is>
      </c>
      <c r="C377" s="53">
        <f>LISTADO!L377</f>
        <v/>
      </c>
      <c r="D377" s="192">
        <f>LISTADO!K379</f>
        <v/>
      </c>
      <c r="E377" s="63" t="n"/>
      <c r="F377" s="191" t="n">
        <v>46111</v>
      </c>
      <c r="G377" s="192" t="n">
        <v>4000000</v>
      </c>
      <c r="H377" s="191" t="n">
        <v>46142</v>
      </c>
      <c r="I377" s="166" t="inlineStr">
        <is>
          <t>EFECTIVO</t>
        </is>
      </c>
      <c r="J377" s="192">
        <f>D377-G377</f>
        <v/>
      </c>
      <c r="K377" s="139" t="n">
        <v>24</v>
      </c>
      <c r="L377" s="192">
        <f>J377/K377</f>
        <v/>
      </c>
      <c r="M377" s="166" t="inlineStr">
        <is>
          <t xml:space="preserve">30 DE CADA MES </t>
        </is>
      </c>
      <c r="N377" s="266" t="n">
        <v>41690982</v>
      </c>
      <c r="O377" s="275" t="inlineStr">
        <is>
          <t>MARIA OFELIA BUSTOS CASTRO</t>
        </is>
      </c>
      <c r="P377" s="286" t="inlineStr">
        <is>
          <t>321 4594729</t>
        </is>
      </c>
      <c r="Q377" s="166" t="n"/>
      <c r="R377" s="166" t="inlineStr">
        <is>
          <t>BOGOTA</t>
        </is>
      </c>
      <c r="S377" s="166" t="inlineStr">
        <is>
          <t>YURANY PEREZ</t>
        </is>
      </c>
      <c r="T377" s="89" t="n">
        <v>5000000</v>
      </c>
      <c r="U377" s="209" t="n"/>
      <c r="V377" s="209" t="n"/>
      <c r="W377" s="73">
        <f>T377-U377-V377</f>
        <v/>
      </c>
    </row>
    <row r="378">
      <c r="A378" s="55">
        <f>LISTADO!B378</f>
        <v/>
      </c>
      <c r="B378" s="194" t="inlineStr">
        <is>
          <t xml:space="preserve">LC2 - 37 - 5 </t>
        </is>
      </c>
      <c r="C378" s="53">
        <f>LISTADO!L378</f>
        <v/>
      </c>
      <c r="D378" s="192">
        <f>LISTADO!K380</f>
        <v/>
      </c>
      <c r="E378" s="63" t="n"/>
      <c r="F378" s="191" t="n">
        <v>46098</v>
      </c>
      <c r="G378" s="192" t="n">
        <v>4000000</v>
      </c>
      <c r="H378" s="191" t="n">
        <v>46098</v>
      </c>
      <c r="I378" s="166" t="inlineStr">
        <is>
          <t>TRANSFERENCIA</t>
        </is>
      </c>
      <c r="J378" s="192">
        <f>D378-G378</f>
        <v/>
      </c>
      <c r="K378" s="139" t="n">
        <v>24</v>
      </c>
      <c r="L378" s="192" t="n">
        <v>1000000</v>
      </c>
      <c r="M378" s="166" t="inlineStr">
        <is>
          <t>17 DE CADA MES</t>
        </is>
      </c>
      <c r="N378" s="256" t="n">
        <v>10089119</v>
      </c>
      <c r="O378" s="243" t="inlineStr">
        <is>
          <t>ANGEL MESIAS RIOS AMORTEGUI</t>
        </is>
      </c>
      <c r="P378" s="243" t="inlineStr">
        <is>
          <t>320 239424</t>
        </is>
      </c>
      <c r="Q378" s="166" t="n"/>
      <c r="R378" s="166" t="n"/>
      <c r="S378" s="166" t="n"/>
      <c r="T378" s="235" t="n"/>
      <c r="U378" s="209" t="n"/>
      <c r="V378" s="209" t="n"/>
      <c r="W378" s="73">
        <f>T378-U378-V378</f>
        <v/>
      </c>
    </row>
    <row r="379">
      <c r="A379" s="55">
        <f>LISTADO!B379</f>
        <v/>
      </c>
      <c r="B379" s="194" t="inlineStr">
        <is>
          <t xml:space="preserve">LC2 - 37 - 6 </t>
        </is>
      </c>
      <c r="C379" s="53">
        <f>LISTADO!L379</f>
        <v/>
      </c>
      <c r="D379" s="192">
        <f>LISTADO!K381</f>
        <v/>
      </c>
      <c r="E379" s="63" t="n"/>
      <c r="F379" s="191" t="n">
        <v>46086</v>
      </c>
      <c r="G379" s="192" t="n">
        <v>4000000</v>
      </c>
      <c r="H379" s="191" t="n">
        <v>46117</v>
      </c>
      <c r="I379" s="166" t="inlineStr">
        <is>
          <t>EFECTIVO</t>
        </is>
      </c>
      <c r="J379" s="192">
        <f>D379-G379</f>
        <v/>
      </c>
      <c r="K379" s="139" t="n">
        <v>24</v>
      </c>
      <c r="L379" s="192">
        <f>J379/K379</f>
        <v/>
      </c>
      <c r="M379" s="166" t="inlineStr">
        <is>
          <t xml:space="preserve">05 DE CADA MES </t>
        </is>
      </c>
      <c r="N379" s="139" t="n">
        <v>1031143370</v>
      </c>
      <c r="O379" s="15" t="inlineStr">
        <is>
          <t>LINDA MARIA PULIDO RUEDA</t>
        </is>
      </c>
      <c r="P379" s="2" t="inlineStr">
        <is>
          <t>310 6332445</t>
        </is>
      </c>
      <c r="Q379" s="166" t="n"/>
      <c r="R379" s="166" t="inlineStr">
        <is>
          <t>BOGOTA</t>
        </is>
      </c>
      <c r="S379" s="166" t="inlineStr">
        <is>
          <t>YURANY PEREZ</t>
        </is>
      </c>
      <c r="T379" s="209" t="n">
        <v>5000000</v>
      </c>
      <c r="U379" s="209" t="n"/>
      <c r="V379" s="209" t="n"/>
      <c r="W379" s="73">
        <f>T379-U379-V379</f>
        <v/>
      </c>
    </row>
    <row r="380">
      <c r="A380" s="55">
        <f>LISTADO!B380</f>
        <v/>
      </c>
      <c r="B380" s="194" t="inlineStr">
        <is>
          <t xml:space="preserve">LC2 - 37 - 7 </t>
        </is>
      </c>
      <c r="C380" s="53">
        <f>LISTADO!L380</f>
        <v/>
      </c>
      <c r="D380" s="192" t="n">
        <v>28000000</v>
      </c>
      <c r="E380" s="63" t="n"/>
      <c r="F380" s="191" t="n">
        <v>46086</v>
      </c>
      <c r="G380" s="192" t="n">
        <v>4000000</v>
      </c>
      <c r="H380" s="191" t="n">
        <v>46117</v>
      </c>
      <c r="I380" s="166" t="inlineStr">
        <is>
          <t>EFECTIVO</t>
        </is>
      </c>
      <c r="J380" s="192">
        <f>D380-G380</f>
        <v/>
      </c>
      <c r="K380" s="139" t="n">
        <v>24</v>
      </c>
      <c r="L380" s="192">
        <f>J380/K380</f>
        <v/>
      </c>
      <c r="M380" s="166" t="inlineStr">
        <is>
          <t xml:space="preserve">05 DE CADA MES </t>
        </is>
      </c>
      <c r="N380" s="139" t="n">
        <v>1031143370</v>
      </c>
      <c r="O380" s="275" t="inlineStr">
        <is>
          <t xml:space="preserve">LINDA MARIA PULIDO RUEDA/JHON ESTEBAN ALDANA RUEDA </t>
        </is>
      </c>
      <c r="P380" s="286" t="inlineStr">
        <is>
          <t>310 6332445</t>
        </is>
      </c>
      <c r="Q380" s="166" t="n"/>
      <c r="R380" s="166" t="inlineStr">
        <is>
          <t>BOGOTA</t>
        </is>
      </c>
      <c r="S380" s="166" t="inlineStr">
        <is>
          <t>YURANY PEREZ</t>
        </is>
      </c>
      <c r="T380" s="209" t="n">
        <v>5000000</v>
      </c>
      <c r="U380" s="209" t="n">
        <v>3000000</v>
      </c>
      <c r="V380" s="209" t="n"/>
      <c r="W380" s="73">
        <f>T380-U380-V380</f>
        <v/>
      </c>
    </row>
    <row r="381">
      <c r="A381" s="55">
        <f>LISTADO!B381</f>
        <v/>
      </c>
      <c r="B381" s="194" t="inlineStr">
        <is>
          <t xml:space="preserve">LC2 - 37 - 8 </t>
        </is>
      </c>
      <c r="C381" s="53">
        <f>LISTADO!L381</f>
        <v/>
      </c>
      <c r="D381" s="192" t="n">
        <v>28000000</v>
      </c>
      <c r="E381" s="63" t="n"/>
      <c r="F381" s="191" t="n">
        <v>46086</v>
      </c>
      <c r="G381" s="192" t="n">
        <v>4000000</v>
      </c>
      <c r="H381" s="191" t="n">
        <v>46117</v>
      </c>
      <c r="I381" s="166" t="inlineStr">
        <is>
          <t>EFECTIVO</t>
        </is>
      </c>
      <c r="J381" s="192">
        <f>D381-G381</f>
        <v/>
      </c>
      <c r="K381" s="139" t="n">
        <v>24</v>
      </c>
      <c r="L381" s="192">
        <f>J381/K381</f>
        <v/>
      </c>
      <c r="M381" s="166" t="inlineStr">
        <is>
          <t xml:space="preserve">05 DE CADA MES </t>
        </is>
      </c>
      <c r="N381" s="139" t="n">
        <v>1031143370</v>
      </c>
      <c r="O381" s="275" t="inlineStr">
        <is>
          <t>LINDA MARIA PULIDO RUEDA</t>
        </is>
      </c>
      <c r="P381" s="286" t="inlineStr">
        <is>
          <t>310 6332445</t>
        </is>
      </c>
      <c r="Q381" s="166" t="n"/>
      <c r="R381" s="166" t="inlineStr">
        <is>
          <t>BOGOTA</t>
        </is>
      </c>
      <c r="S381" s="166" t="inlineStr">
        <is>
          <t>YURANY PEREZ</t>
        </is>
      </c>
      <c r="T381" s="209" t="n">
        <v>5000000</v>
      </c>
      <c r="U381" s="209" t="n"/>
      <c r="V381" s="209" t="n"/>
      <c r="W381" s="73">
        <f>T381-U381-V381</f>
        <v/>
      </c>
    </row>
    <row r="382">
      <c r="A382" s="55">
        <f>LISTADO!B382</f>
        <v/>
      </c>
      <c r="B382" s="194" t="inlineStr">
        <is>
          <t xml:space="preserve">LC2 - 37 - 9 </t>
        </is>
      </c>
      <c r="C382" s="53">
        <f>LISTADO!L382</f>
        <v/>
      </c>
      <c r="D382" s="192" t="n">
        <v>33000000</v>
      </c>
      <c r="E382" s="63" t="n"/>
      <c r="F382" s="191" t="n">
        <v>45875</v>
      </c>
      <c r="G382" s="192" t="n">
        <v>0</v>
      </c>
      <c r="H382" s="191" t="n">
        <v>45906</v>
      </c>
      <c r="I382" s="166" t="inlineStr">
        <is>
          <t>EFECTIVO</t>
        </is>
      </c>
      <c r="J382" s="192">
        <f>D382-G382</f>
        <v/>
      </c>
      <c r="K382" s="139" t="n">
        <v>24</v>
      </c>
      <c r="L382" s="192">
        <f>J382/K382</f>
        <v/>
      </c>
      <c r="M382" s="166" t="inlineStr">
        <is>
          <t xml:space="preserve">06 DE CADA MES </t>
        </is>
      </c>
      <c r="N382" s="266" t="n">
        <v>1018508631</v>
      </c>
      <c r="O382" s="207" t="inlineStr">
        <is>
          <t>JAIME ERNESTO MARTINEZ GONZALEZ</t>
        </is>
      </c>
      <c r="P382" s="267" t="inlineStr">
        <is>
          <t>314 3745646</t>
        </is>
      </c>
      <c r="Q382" s="166" t="n"/>
      <c r="R382" s="166" t="inlineStr">
        <is>
          <t>BOGOTA</t>
        </is>
      </c>
      <c r="S382" s="166" t="inlineStr">
        <is>
          <t>MAYERLY</t>
        </is>
      </c>
      <c r="T382" s="209" t="n">
        <v>5000000</v>
      </c>
      <c r="U382" s="209" t="n"/>
      <c r="V382" s="209" t="n"/>
      <c r="W382" s="73">
        <f>T382-U382-V382</f>
        <v/>
      </c>
    </row>
    <row r="383">
      <c r="A383" s="55">
        <f>LISTADO!B383</f>
        <v/>
      </c>
      <c r="B383" s="194" t="inlineStr">
        <is>
          <t xml:space="preserve">LC2 - 37 - 10 </t>
        </is>
      </c>
      <c r="C383" s="53">
        <f>LISTADO!L383</f>
        <v/>
      </c>
      <c r="D383" s="192" t="n">
        <v>33000000</v>
      </c>
      <c r="E383" s="63" t="n"/>
      <c r="F383" s="191" t="n">
        <v>45862</v>
      </c>
      <c r="G383" s="192" t="n">
        <v>0</v>
      </c>
      <c r="H383" s="191" t="n">
        <v>45893</v>
      </c>
      <c r="I383" s="166" t="inlineStr">
        <is>
          <t>EFECTIVO</t>
        </is>
      </c>
      <c r="J383" s="192">
        <f>D383-G383</f>
        <v/>
      </c>
      <c r="K383" s="139" t="n">
        <v>24</v>
      </c>
      <c r="L383" s="192">
        <f>J383/K383</f>
        <v/>
      </c>
      <c r="M383" s="166" t="inlineStr">
        <is>
          <t xml:space="preserve">24 DE CADA MES </t>
        </is>
      </c>
      <c r="N383" s="266" t="n">
        <v>39004387</v>
      </c>
      <c r="O383" s="207" t="inlineStr">
        <is>
          <t>ESTHER JULIA GARAVITO MENDOZA</t>
        </is>
      </c>
      <c r="P383" s="267" t="inlineStr">
        <is>
          <t>310 4396277</t>
        </is>
      </c>
      <c r="Q383" s="166" t="n"/>
      <c r="R383" s="166" t="inlineStr">
        <is>
          <t>CIENAGA</t>
        </is>
      </c>
      <c r="S383" s="166" t="inlineStr">
        <is>
          <t>MAYERLY</t>
        </is>
      </c>
      <c r="T383" s="209" t="n">
        <v>5000000</v>
      </c>
      <c r="U383" s="209" t="n"/>
      <c r="V383" s="209" t="n"/>
      <c r="W383" s="73">
        <f>T383-U383-V383</f>
        <v/>
      </c>
    </row>
    <row r="384">
      <c r="A384" s="55">
        <f>LISTADO!B384</f>
        <v/>
      </c>
      <c r="B384" s="194" t="inlineStr">
        <is>
          <t xml:space="preserve">LC2 - 37 - 11 </t>
        </is>
      </c>
      <c r="C384" s="53">
        <f>LISTADO!L384</f>
        <v/>
      </c>
      <c r="D384" s="192" t="n">
        <v>28000000</v>
      </c>
      <c r="E384" s="63" t="n"/>
      <c r="F384" s="191" t="n">
        <v>46164</v>
      </c>
      <c r="G384" s="192" t="n">
        <v>4000000</v>
      </c>
      <c r="H384" s="191" t="n">
        <v>46164</v>
      </c>
      <c r="I384" s="166" t="inlineStr">
        <is>
          <t>TRANSFERENCIA</t>
        </is>
      </c>
      <c r="J384" s="192">
        <f>D384-G384</f>
        <v/>
      </c>
      <c r="K384" s="139" t="n">
        <v>24</v>
      </c>
      <c r="L384" s="192" t="n">
        <v>1000000</v>
      </c>
      <c r="M384" s="166" t="inlineStr">
        <is>
          <t>22 DE CADA MES</t>
        </is>
      </c>
      <c r="N384" s="206" t="n">
        <v>79473407</v>
      </c>
      <c r="O384" s="207" t="inlineStr">
        <is>
          <t>RUBEN DARIO REYES MARTIN</t>
        </is>
      </c>
      <c r="P384" s="313" t="inlineStr">
        <is>
          <t>311 4711725</t>
        </is>
      </c>
      <c r="Q384" s="166" t="n"/>
      <c r="R384" s="166" t="inlineStr">
        <is>
          <t>GUAMAL</t>
        </is>
      </c>
      <c r="S384" s="166" t="inlineStr">
        <is>
          <t>YURANY PEREZ</t>
        </is>
      </c>
      <c r="T384" s="89" t="n">
        <v>5000000</v>
      </c>
      <c r="U384" s="209" t="n"/>
      <c r="V384" s="209" t="n"/>
      <c r="W384" s="73">
        <f>T384-U384-V384</f>
        <v/>
      </c>
    </row>
    <row r="385">
      <c r="A385" s="55">
        <f>LISTADO!B385</f>
        <v/>
      </c>
      <c r="B385" s="194" t="inlineStr">
        <is>
          <t>LC2 - 37 - 12 Y 13</t>
        </is>
      </c>
      <c r="C385" s="53">
        <f>LISTADO!L385</f>
        <v/>
      </c>
      <c r="D385" s="192">
        <f>LISTADO!K385</f>
        <v/>
      </c>
      <c r="E385" s="63" t="n"/>
      <c r="F385" s="191" t="n">
        <v>46128</v>
      </c>
      <c r="G385" s="192" t="n">
        <v>8000000</v>
      </c>
      <c r="H385" s="191" t="n">
        <v>46128</v>
      </c>
      <c r="I385" s="166" t="inlineStr">
        <is>
          <t>TRANSFERENCIA</t>
        </is>
      </c>
      <c r="J385" s="192">
        <f>D385-G385</f>
        <v/>
      </c>
      <c r="K385" s="139" t="n">
        <v>24</v>
      </c>
      <c r="L385" s="192" t="n">
        <v>2000000</v>
      </c>
      <c r="M385" s="166" t="inlineStr">
        <is>
          <t>16 DE CADA MES</t>
        </is>
      </c>
      <c r="N385" s="256" t="n">
        <v>1098821361</v>
      </c>
      <c r="O385" s="243" t="inlineStr">
        <is>
          <t>JHONATAN DANIEL AVILA CABALLERO</t>
        </is>
      </c>
      <c r="P385" s="243" t="inlineStr">
        <is>
          <t>(925)260-999</t>
        </is>
      </c>
      <c r="Q385" s="166" t="n"/>
      <c r="R385" s="166" t="inlineStr">
        <is>
          <t>BUCARAMANGA</t>
        </is>
      </c>
      <c r="S385" s="166" t="inlineStr">
        <is>
          <t>CAMILA ZAMBRANO</t>
        </is>
      </c>
      <c r="T385" s="235" t="n">
        <v>10000000</v>
      </c>
      <c r="U385" s="209" t="n">
        <v>6000000</v>
      </c>
      <c r="V385" s="209" t="n"/>
      <c r="W385" s="73">
        <f>T385-U385-V385</f>
        <v/>
      </c>
    </row>
    <row r="386">
      <c r="A386" s="55">
        <f>LISTADO!B386</f>
        <v/>
      </c>
      <c r="B386" s="194" t="inlineStr">
        <is>
          <t xml:space="preserve">LC2 - 37 - 14 </t>
        </is>
      </c>
      <c r="C386" s="53">
        <f>LISTADO!L386</f>
        <v/>
      </c>
      <c r="D386" s="192">
        <f>LISTADO!K386</f>
        <v/>
      </c>
      <c r="E386" s="63" t="n"/>
      <c r="F386" s="191" t="n">
        <v>46221</v>
      </c>
      <c r="G386" s="192" t="n">
        <v>4000000</v>
      </c>
      <c r="H386" s="191" t="n">
        <v>46221</v>
      </c>
      <c r="I386" s="166" t="inlineStr">
        <is>
          <t>TRANSFERENCIA</t>
        </is>
      </c>
      <c r="J386" s="192">
        <f>D386-G386</f>
        <v/>
      </c>
      <c r="K386" s="139" t="n">
        <v>24</v>
      </c>
      <c r="L386" s="192" t="n">
        <v>979200</v>
      </c>
      <c r="M386" s="166" t="inlineStr">
        <is>
          <t>13 DE CADA MES</t>
        </is>
      </c>
      <c r="N386" s="206" t="n">
        <v>17111343</v>
      </c>
      <c r="O386" s="207" t="inlineStr">
        <is>
          <t>PABLO EMILIO REDONDO FUQUENE</t>
        </is>
      </c>
      <c r="P386" s="194" t="n"/>
      <c r="Q386" s="166" t="n"/>
      <c r="R386" s="166" t="n"/>
      <c r="S386" s="166" t="inlineStr">
        <is>
          <t>EIDER PARDO</t>
        </is>
      </c>
      <c r="T386" s="235" t="n">
        <v>5000000</v>
      </c>
      <c r="U386" s="209" t="n">
        <v>3000000</v>
      </c>
      <c r="V386" s="209" t="n"/>
      <c r="W386" s="73">
        <f>T386-U386-V386</f>
        <v/>
      </c>
    </row>
    <row r="387">
      <c r="A387" s="55">
        <f>LISTADO!B387</f>
        <v/>
      </c>
      <c r="B387" s="194" t="inlineStr">
        <is>
          <t xml:space="preserve">LC2 - 37 - 15 </t>
        </is>
      </c>
      <c r="C387" s="53">
        <f>LISTADO!L387</f>
        <v/>
      </c>
      <c r="D387" s="192" t="n">
        <v>28000000</v>
      </c>
      <c r="E387" s="63" t="n"/>
      <c r="F387" s="191" t="n">
        <v>46095</v>
      </c>
      <c r="G387" s="192" t="n">
        <v>9000000</v>
      </c>
      <c r="H387" s="191" t="n">
        <v>46126</v>
      </c>
      <c r="I387" s="166" t="inlineStr">
        <is>
          <t>EFECTIVO</t>
        </is>
      </c>
      <c r="J387" s="192">
        <f>D387-G387</f>
        <v/>
      </c>
      <c r="K387" s="139" t="n">
        <v>24</v>
      </c>
      <c r="L387" s="192" t="n">
        <v>791700</v>
      </c>
      <c r="M387" s="166" t="inlineStr">
        <is>
          <t xml:space="preserve">14 DE CADA MES </t>
        </is>
      </c>
      <c r="N387" s="266" t="n">
        <v>1007414917</v>
      </c>
      <c r="O387" s="207" t="inlineStr">
        <is>
          <t>SHARON ANDREA FAJARDO HERNANDEZ</t>
        </is>
      </c>
      <c r="P387" s="267" t="n">
        <v>3143758712</v>
      </c>
      <c r="Q387" s="166" t="n"/>
      <c r="R387" s="166" t="inlineStr">
        <is>
          <t>BOGOTA</t>
        </is>
      </c>
      <c r="S387" s="166" t="inlineStr">
        <is>
          <t>STIVEN CARVAJAL</t>
        </is>
      </c>
      <c r="T387" s="209" t="n">
        <v>5000000</v>
      </c>
      <c r="U387" s="209" t="n">
        <v>3000000</v>
      </c>
      <c r="V387" s="209" t="n"/>
      <c r="W387" s="73">
        <f>T387-U387-V387</f>
        <v/>
      </c>
    </row>
    <row r="388">
      <c r="A388" s="55">
        <f>LISTADO!B388</f>
        <v/>
      </c>
      <c r="B388" s="194" t="inlineStr">
        <is>
          <t xml:space="preserve">LC2 - 37 - 16 </t>
        </is>
      </c>
      <c r="C388" s="53">
        <f>LISTADO!L388</f>
        <v/>
      </c>
      <c r="D388" s="192" t="n">
        <v>28000000</v>
      </c>
      <c r="E388" s="63" t="n"/>
      <c r="F388" s="191" t="n">
        <v>46098</v>
      </c>
      <c r="G388" s="192" t="n">
        <v>4000000</v>
      </c>
      <c r="H388" s="191" t="n">
        <v>46098</v>
      </c>
      <c r="I388" s="166" t="inlineStr">
        <is>
          <t>TRANSFERENCIA</t>
        </is>
      </c>
      <c r="J388" s="192">
        <f>D388-G388</f>
        <v/>
      </c>
      <c r="K388" s="139" t="n">
        <v>24</v>
      </c>
      <c r="L388" s="192" t="n">
        <v>1000000</v>
      </c>
      <c r="M388" s="166" t="inlineStr">
        <is>
          <t>25 DE CADA MES</t>
        </is>
      </c>
      <c r="N388" s="268" t="n">
        <v>1000933299</v>
      </c>
      <c r="O388" s="142" t="inlineStr">
        <is>
          <t>ANGIE MILENA DIMAS MONTEALEGRE</t>
        </is>
      </c>
      <c r="P388" s="142" t="inlineStr">
        <is>
          <t>321 2540675</t>
        </is>
      </c>
      <c r="Q388" s="166" t="n"/>
      <c r="R388" s="166" t="n"/>
      <c r="S388" s="166" t="inlineStr">
        <is>
          <t>YURANY PEREZ</t>
        </is>
      </c>
      <c r="T388" s="209" t="n">
        <v>5000000</v>
      </c>
      <c r="U388" s="209" t="n"/>
      <c r="V388" s="209" t="n"/>
      <c r="W388" s="73">
        <f>T388-U388-V388</f>
        <v/>
      </c>
    </row>
    <row r="389">
      <c r="A389" s="55">
        <f>LISTADO!B389</f>
        <v/>
      </c>
      <c r="B389" s="194" t="inlineStr">
        <is>
          <t xml:space="preserve">LC2 - 37 - 17 </t>
        </is>
      </c>
      <c r="C389" s="53">
        <f>LISTADO!L389</f>
        <v/>
      </c>
      <c r="D389" s="192" t="n">
        <v>37113000</v>
      </c>
      <c r="E389" s="63" t="n"/>
      <c r="F389" s="191" t="n">
        <v>45853</v>
      </c>
      <c r="G389" s="192" t="n">
        <v>4000000</v>
      </c>
      <c r="H389" s="191" t="n">
        <v>45884</v>
      </c>
      <c r="I389" s="166" t="inlineStr">
        <is>
          <t>EFECTIVO</t>
        </is>
      </c>
      <c r="J389" s="192">
        <f>D389-G389</f>
        <v/>
      </c>
      <c r="K389" s="139" t="n">
        <v>24</v>
      </c>
      <c r="L389" s="192">
        <f>J389/K389</f>
        <v/>
      </c>
      <c r="M389" s="166" t="inlineStr">
        <is>
          <t xml:space="preserve">15 DE CADA MES </t>
        </is>
      </c>
      <c r="N389" s="266" t="n">
        <v>74451711</v>
      </c>
      <c r="O389" s="207" t="inlineStr">
        <is>
          <t>CARLOS EDUARDO BELTRAN PEDROZA</t>
        </is>
      </c>
      <c r="P389" s="317" t="n"/>
      <c r="Q389" s="166" t="n"/>
      <c r="R389" s="166" t="inlineStr">
        <is>
          <t>BOGOTA</t>
        </is>
      </c>
      <c r="S389" s="166" t="inlineStr">
        <is>
          <t>DANIA</t>
        </is>
      </c>
      <c r="T389" s="209" t="n">
        <v>5000000</v>
      </c>
      <c r="U389" s="209" t="n">
        <v>3000000</v>
      </c>
      <c r="V389" s="209" t="n"/>
      <c r="W389" s="73">
        <f>T389-U389-V389</f>
        <v/>
      </c>
    </row>
    <row r="390">
      <c r="A390" s="55">
        <f>LISTADO!B390</f>
        <v/>
      </c>
      <c r="B390" s="194" t="inlineStr">
        <is>
          <t>LC2 - 38 - 1</t>
        </is>
      </c>
      <c r="C390" s="53">
        <f>LISTADO!L390</f>
        <v/>
      </c>
      <c r="D390" s="192" t="n">
        <v>33000000</v>
      </c>
      <c r="E390" s="63" t="n"/>
      <c r="F390" s="191" t="n">
        <v>45810</v>
      </c>
      <c r="G390" s="192" t="n">
        <v>7283800</v>
      </c>
      <c r="H390" s="191" t="n">
        <v>46174</v>
      </c>
      <c r="I390" s="166" t="inlineStr">
        <is>
          <t>TRANSFERENCIA</t>
        </is>
      </c>
      <c r="J390" s="192">
        <f>D390-G390</f>
        <v/>
      </c>
      <c r="K390" s="139" t="n">
        <v>3</v>
      </c>
      <c r="L390" s="192">
        <f>J390/K390</f>
        <v/>
      </c>
      <c r="M390" s="166" t="inlineStr">
        <is>
          <t>28 de cada mes</t>
        </is>
      </c>
      <c r="N390" s="198" t="n">
        <v>17447237</v>
      </c>
      <c r="O390" s="280" t="inlineStr">
        <is>
          <t>LEONARDO RAMIREZ BARAJAS</t>
        </is>
      </c>
      <c r="P390" s="271" t="inlineStr">
        <is>
          <t>320 8695872</t>
        </is>
      </c>
      <c r="Q390" s="166" t="n"/>
      <c r="R390" s="166" t="n"/>
      <c r="S390" s="166" t="inlineStr">
        <is>
          <t>YURANY PEREZ</t>
        </is>
      </c>
      <c r="T390" s="89" t="n">
        <v>5000000</v>
      </c>
      <c r="U390" s="209" t="n"/>
      <c r="V390" s="209" t="n"/>
      <c r="W390" s="73">
        <f>T390-U390-V390</f>
        <v/>
      </c>
    </row>
    <row r="391">
      <c r="A391" s="55">
        <f>LISTADO!B391</f>
        <v/>
      </c>
      <c r="B391" s="194" t="inlineStr">
        <is>
          <t xml:space="preserve">LC2 - 38 - 2 </t>
        </is>
      </c>
      <c r="C391" s="53">
        <f>LISTADO!L391</f>
        <v/>
      </c>
      <c r="D391" s="192">
        <f>LISTADO!K393</f>
        <v/>
      </c>
      <c r="E391" s="63" t="n"/>
      <c r="F391" s="191" t="n">
        <v>46096</v>
      </c>
      <c r="G391" s="192" t="n">
        <v>8400000</v>
      </c>
      <c r="H391" s="191" t="n">
        <v>46127</v>
      </c>
      <c r="I391" s="166" t="inlineStr">
        <is>
          <t>EFECTIVO</t>
        </is>
      </c>
      <c r="J391" s="192">
        <f>D391-G391</f>
        <v/>
      </c>
      <c r="K391" s="139" t="n">
        <v>24</v>
      </c>
      <c r="L391" s="192">
        <f>J391/K391</f>
        <v/>
      </c>
      <c r="M391" s="166" t="inlineStr">
        <is>
          <t xml:space="preserve">15 DE CADA MES </t>
        </is>
      </c>
      <c r="N391" s="266" t="n">
        <v>1072654548</v>
      </c>
      <c r="O391" s="207" t="inlineStr">
        <is>
          <t>LUIS EDUARDO BAQUERO VILLABONA</t>
        </is>
      </c>
      <c r="P391" s="267" t="n">
        <v>3115526312</v>
      </c>
      <c r="Q391" s="166" t="n"/>
      <c r="R391" s="166" t="inlineStr">
        <is>
          <t>CHIA</t>
        </is>
      </c>
      <c r="S391" s="166" t="inlineStr">
        <is>
          <t>GINA RUIZ</t>
        </is>
      </c>
      <c r="T391" s="209" t="n">
        <v>5000000</v>
      </c>
      <c r="U391" s="209" t="n">
        <v>3000000</v>
      </c>
      <c r="V391" s="209" t="n"/>
      <c r="W391" s="73">
        <f>T391-U391-V391</f>
        <v/>
      </c>
    </row>
    <row r="392">
      <c r="A392" s="55">
        <f>LISTADO!B392</f>
        <v/>
      </c>
      <c r="B392" s="194" t="inlineStr">
        <is>
          <t xml:space="preserve">LC2 - 38 - 3 </t>
        </is>
      </c>
      <c r="C392" s="53">
        <f>LISTADO!L392</f>
        <v/>
      </c>
      <c r="D392" s="192">
        <f>LISTADO!K394</f>
        <v/>
      </c>
      <c r="E392" s="63" t="n"/>
      <c r="F392" s="191" t="n"/>
      <c r="G392" s="192" t="n"/>
      <c r="H392" s="191" t="n"/>
      <c r="I392" s="166" t="n"/>
      <c r="J392" s="192">
        <f>D392-G392</f>
        <v/>
      </c>
      <c r="K392" s="139" t="n"/>
      <c r="L392" s="192">
        <f>J392/K392</f>
        <v/>
      </c>
      <c r="M392" s="166" t="n"/>
      <c r="N392" s="194" t="n"/>
      <c r="O392" s="166" t="n"/>
      <c r="P392" s="194" t="n"/>
      <c r="Q392" s="166" t="n"/>
      <c r="R392" s="166" t="n"/>
      <c r="S392" s="166" t="n"/>
      <c r="T392" s="235" t="n"/>
      <c r="U392" s="209" t="n"/>
      <c r="V392" s="209" t="n"/>
      <c r="W392" s="73">
        <f>T392-U392-V392</f>
        <v/>
      </c>
    </row>
    <row r="393">
      <c r="A393" s="55">
        <f>LISTADO!B393</f>
        <v/>
      </c>
      <c r="B393" s="194" t="inlineStr">
        <is>
          <t xml:space="preserve">LC2 - 38 - 4 </t>
        </is>
      </c>
      <c r="C393" s="53">
        <f>LISTADO!L393</f>
        <v/>
      </c>
      <c r="D393" s="192" t="n">
        <v>28000000</v>
      </c>
      <c r="E393" s="63" t="n"/>
      <c r="F393" s="191" t="n">
        <v>45947</v>
      </c>
      <c r="G393" s="192" t="n">
        <v>28000000</v>
      </c>
      <c r="H393" s="191" t="n">
        <v>45947</v>
      </c>
      <c r="I393" s="166" t="inlineStr">
        <is>
          <t>EFECTIVO</t>
        </is>
      </c>
      <c r="J393" s="192">
        <f>D393-G393</f>
        <v/>
      </c>
      <c r="K393" s="139" t="n"/>
      <c r="L393" s="192" t="n">
        <v>0</v>
      </c>
      <c r="M393" s="194" t="inlineStr">
        <is>
          <t>-</t>
        </is>
      </c>
      <c r="N393" s="266" t="n">
        <v>1022985365</v>
      </c>
      <c r="O393" s="207" t="inlineStr">
        <is>
          <t>NICOLÁS ALVARADO GARCIA</t>
        </is>
      </c>
      <c r="P393" s="267" t="inlineStr">
        <is>
          <t>300 8747208</t>
        </is>
      </c>
      <c r="Q393" s="166" t="n"/>
      <c r="R393" s="166" t="inlineStr">
        <is>
          <t>BOGOTA</t>
        </is>
      </c>
      <c r="S393" s="166" t="inlineStr">
        <is>
          <t>YANIRA OCHOA</t>
        </is>
      </c>
      <c r="T393" s="209" t="n">
        <v>5000000</v>
      </c>
      <c r="U393" s="209" t="n">
        <v>5000000</v>
      </c>
      <c r="V393" s="209" t="n"/>
      <c r="W393" s="73">
        <f>T393-U393-V393</f>
        <v/>
      </c>
    </row>
    <row r="394">
      <c r="A394" s="55">
        <f>LISTADO!B394</f>
        <v/>
      </c>
      <c r="B394" s="194" t="inlineStr">
        <is>
          <t xml:space="preserve">LC2 - 38 - 5 </t>
        </is>
      </c>
      <c r="C394" s="53">
        <f>LISTADO!L394</f>
        <v/>
      </c>
      <c r="D394" s="192" t="n">
        <v>28000000</v>
      </c>
      <c r="E394" s="63" t="n"/>
      <c r="F394" s="191" t="n">
        <v>46132</v>
      </c>
      <c r="G394" s="192" t="n">
        <v>4000000</v>
      </c>
      <c r="H394" s="191" t="n">
        <v>46132</v>
      </c>
      <c r="I394" s="166" t="inlineStr">
        <is>
          <t>TRANSFERENCIA</t>
        </is>
      </c>
      <c r="J394" s="192">
        <f>D394-G394</f>
        <v/>
      </c>
      <c r="K394" s="139" t="n">
        <v>24</v>
      </c>
      <c r="L394" s="192" t="n">
        <v>1000000</v>
      </c>
      <c r="M394" s="166" t="inlineStr">
        <is>
          <t>20 DE CADA MES</t>
        </is>
      </c>
      <c r="N394" s="256" t="n">
        <v>52238278</v>
      </c>
      <c r="O394" s="243" t="inlineStr">
        <is>
          <t>MARIA DEL CARMEN LEAL CAMACHO</t>
        </is>
      </c>
      <c r="P394" s="243" t="inlineStr">
        <is>
          <t>303 4617445</t>
        </is>
      </c>
      <c r="Q394" s="244" t="n"/>
      <c r="R394" s="166" t="inlineStr">
        <is>
          <t>BOGOTA</t>
        </is>
      </c>
      <c r="S394" s="166" t="inlineStr">
        <is>
          <t>YANIRA OCHOA</t>
        </is>
      </c>
      <c r="T394" s="235" t="n">
        <v>5000000</v>
      </c>
      <c r="U394" s="209" t="n">
        <v>3000000</v>
      </c>
      <c r="V394" s="209" t="n"/>
      <c r="W394" s="73">
        <f>T394-U394-V394</f>
        <v/>
      </c>
    </row>
    <row r="395">
      <c r="A395" s="55">
        <f>LISTADO!B395</f>
        <v/>
      </c>
      <c r="B395" s="194" t="inlineStr">
        <is>
          <t xml:space="preserve">LC2 - 38 - 6 </t>
        </is>
      </c>
      <c r="C395" s="53">
        <f>LISTADO!L395</f>
        <v/>
      </c>
      <c r="D395" s="192" t="n">
        <v>29889000</v>
      </c>
      <c r="E395" s="63" t="n"/>
      <c r="F395" s="191" t="n">
        <v>46101</v>
      </c>
      <c r="G395" s="192" t="n">
        <v>4000000</v>
      </c>
      <c r="H395" s="191" t="n">
        <v>46132</v>
      </c>
      <c r="I395" s="166" t="inlineStr">
        <is>
          <t>EFECTIVO</t>
        </is>
      </c>
      <c r="J395" s="192">
        <f>D395-G395</f>
        <v/>
      </c>
      <c r="K395" s="139" t="n">
        <v>24</v>
      </c>
      <c r="L395" s="192">
        <f>J395/K395</f>
        <v/>
      </c>
      <c r="M395" s="166" t="inlineStr">
        <is>
          <t xml:space="preserve">20 DE CADA MES </t>
        </is>
      </c>
      <c r="N395" s="266" t="n">
        <v>20705455</v>
      </c>
      <c r="O395" s="207" t="inlineStr">
        <is>
          <t>NANCY RODRIGUEZ MARTINEZ</t>
        </is>
      </c>
      <c r="P395" s="267" t="inlineStr">
        <is>
          <t>312 5231958</t>
        </is>
      </c>
      <c r="Q395" s="244" t="n"/>
      <c r="R395" s="166" t="inlineStr">
        <is>
          <t>LA PEÑA</t>
        </is>
      </c>
      <c r="S395" s="166" t="inlineStr">
        <is>
          <t>CAMILA ZAMBRANO</t>
        </is>
      </c>
      <c r="T395" s="209" t="n">
        <v>5000000</v>
      </c>
      <c r="U395" s="209" t="n">
        <v>3000000</v>
      </c>
      <c r="V395" s="209" t="n"/>
      <c r="W395" s="73">
        <f>T395-U395-V395</f>
        <v/>
      </c>
    </row>
    <row r="396">
      <c r="A396" s="55">
        <f>LISTADO!B396</f>
        <v/>
      </c>
      <c r="B396" s="194" t="inlineStr">
        <is>
          <t xml:space="preserve">LC2 - 38 - 7 </t>
        </is>
      </c>
      <c r="C396" s="53">
        <f>LISTADO!L396</f>
        <v/>
      </c>
      <c r="D396" s="192" t="n">
        <v>30365000</v>
      </c>
      <c r="E396" s="63" t="n"/>
      <c r="F396" s="191" t="n">
        <v>46095</v>
      </c>
      <c r="G396" s="192" t="n">
        <v>4000000</v>
      </c>
      <c r="H396" s="191" t="n">
        <v>46136</v>
      </c>
      <c r="I396" s="166" t="inlineStr">
        <is>
          <t>EFECTIVO</t>
        </is>
      </c>
      <c r="J396" s="192">
        <f>D396-G396</f>
        <v/>
      </c>
      <c r="K396" s="139" t="n">
        <v>24</v>
      </c>
      <c r="L396" s="192">
        <f>J396/K396</f>
        <v/>
      </c>
      <c r="M396" s="166" t="inlineStr">
        <is>
          <t xml:space="preserve">14 DE CADA MES </t>
        </is>
      </c>
      <c r="N396" s="266" t="n">
        <v>3082121</v>
      </c>
      <c r="O396" s="207" t="inlineStr">
        <is>
          <t>WALTER LOZANO PULGARIN</t>
        </is>
      </c>
      <c r="P396" s="267" t="inlineStr">
        <is>
          <t>310 5545776</t>
        </is>
      </c>
      <c r="Q396" s="166" t="n"/>
      <c r="R396" s="166" t="inlineStr">
        <is>
          <t>LA PEÑA</t>
        </is>
      </c>
      <c r="S396" s="166" t="inlineStr">
        <is>
          <t>CAMILA ZAMBRANO</t>
        </is>
      </c>
      <c r="T396" s="209" t="n">
        <v>5000000</v>
      </c>
      <c r="U396" s="209" t="n">
        <v>3000000</v>
      </c>
      <c r="V396" s="209" t="n"/>
      <c r="W396" s="73">
        <f>T396-U396-V396</f>
        <v/>
      </c>
    </row>
    <row r="397">
      <c r="A397" s="55" t="n">
        <v>395</v>
      </c>
      <c r="B397" s="194" t="inlineStr">
        <is>
          <t xml:space="preserve">LC2 - 38 - 8 </t>
        </is>
      </c>
      <c r="C397" s="53">
        <f>LISTADO!L397</f>
        <v/>
      </c>
      <c r="D397" s="192">
        <f>LISTADO!K399</f>
        <v/>
      </c>
      <c r="E397" s="63" t="n"/>
      <c r="F397" s="191" t="n">
        <v>46210</v>
      </c>
      <c r="G397" s="192" t="n">
        <v>4000000</v>
      </c>
      <c r="H397" s="191" t="n">
        <v>46210</v>
      </c>
      <c r="I397" s="166" t="inlineStr">
        <is>
          <t>EFECTIVO</t>
        </is>
      </c>
      <c r="J397" s="192">
        <f>D397-G397</f>
        <v/>
      </c>
      <c r="K397" s="139" t="n">
        <v>24</v>
      </c>
      <c r="L397" s="192">
        <f>J397/K397</f>
        <v/>
      </c>
      <c r="M397" s="166" t="inlineStr">
        <is>
          <t xml:space="preserve">1 DE CADA MES </t>
        </is>
      </c>
      <c r="N397" s="268" t="n">
        <v>1015469811</v>
      </c>
      <c r="O397" s="333" t="inlineStr">
        <is>
          <t>MATEO MOLINA BAUTISTA</t>
        </is>
      </c>
      <c r="P397" s="142" t="inlineStr">
        <is>
          <t>61 414 451 804</t>
        </is>
      </c>
      <c r="Q397" s="166" t="n"/>
      <c r="R397" s="166" t="inlineStr">
        <is>
          <t>BOGOTA</t>
        </is>
      </c>
      <c r="S397" s="166" t="inlineStr">
        <is>
          <t>YEISON ROJAS</t>
        </is>
      </c>
      <c r="T397" s="209" t="n">
        <v>5000000</v>
      </c>
      <c r="U397" s="209" t="n">
        <v>3000000</v>
      </c>
      <c r="V397" s="209" t="n"/>
      <c r="W397" s="73">
        <f>T397-U397-V397</f>
        <v/>
      </c>
    </row>
    <row r="398">
      <c r="A398" s="55">
        <f>LISTADO!B398</f>
        <v/>
      </c>
      <c r="B398" s="194" t="inlineStr">
        <is>
          <t xml:space="preserve">LC2 - 38 - 9 </t>
        </is>
      </c>
      <c r="C398" s="53">
        <f>LISTADO!L398</f>
        <v/>
      </c>
      <c r="D398" s="192">
        <f>LISTADO!K400</f>
        <v/>
      </c>
      <c r="E398" s="63" t="n"/>
      <c r="F398" s="191" t="n">
        <v>46095</v>
      </c>
      <c r="G398" s="192" t="n">
        <v>4000000</v>
      </c>
      <c r="H398" s="191" t="n">
        <v>46136</v>
      </c>
      <c r="I398" s="166" t="inlineStr">
        <is>
          <t>EFECTIVO</t>
        </is>
      </c>
      <c r="J398" s="192">
        <f>D398-G398</f>
        <v/>
      </c>
      <c r="K398" s="139" t="n">
        <v>24</v>
      </c>
      <c r="L398" s="317" t="n"/>
      <c r="M398" s="166" t="inlineStr">
        <is>
          <t xml:space="preserve">14 DE CADA MES </t>
        </is>
      </c>
      <c r="N398" s="266" t="n">
        <v>1097970725</v>
      </c>
      <c r="O398" s="166" t="inlineStr">
        <is>
          <t>ANDRES FELIPE OTERO</t>
        </is>
      </c>
      <c r="Q398" s="166" t="n"/>
      <c r="R398" s="166" t="inlineStr">
        <is>
          <t>HATO</t>
        </is>
      </c>
      <c r="S398" s="166" t="inlineStr">
        <is>
          <t>LAURA CAMACHO</t>
        </is>
      </c>
      <c r="T398" s="209" t="n">
        <v>5000000</v>
      </c>
      <c r="U398" s="209" t="n">
        <v>3000000</v>
      </c>
      <c r="V398" s="209" t="n"/>
      <c r="W398" s="73">
        <f>T398-U398-V398</f>
        <v/>
      </c>
    </row>
    <row r="399">
      <c r="A399" s="55">
        <f>LISTADO!B399</f>
        <v/>
      </c>
      <c r="B399" s="194" t="inlineStr">
        <is>
          <t xml:space="preserve">LC2 - 38 - 10 </t>
        </is>
      </c>
      <c r="C399" s="53">
        <f>LISTADO!L399</f>
        <v/>
      </c>
      <c r="D399" s="192" t="n">
        <v>28000000</v>
      </c>
      <c r="E399" s="63" t="n"/>
      <c r="F399" s="191" t="n">
        <v>46101</v>
      </c>
      <c r="G399" s="192" t="n">
        <v>4000000</v>
      </c>
      <c r="H399" s="191" t="n">
        <v>46132</v>
      </c>
      <c r="I399" s="166" t="inlineStr">
        <is>
          <t>EFECTIVO</t>
        </is>
      </c>
      <c r="J399" s="192">
        <f>D399-G399</f>
        <v/>
      </c>
      <c r="K399" s="139" t="n">
        <v>24</v>
      </c>
      <c r="L399" s="192">
        <f>J399/K399</f>
        <v/>
      </c>
      <c r="M399" s="166" t="inlineStr">
        <is>
          <t xml:space="preserve">20 DE CADA MES </t>
        </is>
      </c>
      <c r="N399" s="239" t="n">
        <v>51911802</v>
      </c>
      <c r="O399" s="275" t="inlineStr">
        <is>
          <t>YALILE PÉREZ DUARTE</t>
        </is>
      </c>
      <c r="P399" s="286" t="inlineStr">
        <is>
          <t>305 8516481</t>
        </is>
      </c>
      <c r="Q399" s="166" t="n"/>
      <c r="R399" s="166" t="inlineStr">
        <is>
          <t>BOGOTA</t>
        </is>
      </c>
      <c r="S399" s="166" t="inlineStr">
        <is>
          <t>YADIRA RIVERA</t>
        </is>
      </c>
      <c r="T399" s="209" t="n">
        <v>5000000</v>
      </c>
      <c r="U399" s="209" t="n">
        <v>3000000</v>
      </c>
      <c r="V399" s="209" t="n"/>
      <c r="W399" s="73">
        <f>T399-U399-V399</f>
        <v/>
      </c>
    </row>
    <row r="400">
      <c r="A400" s="55">
        <f>LISTADO!B400</f>
        <v/>
      </c>
      <c r="B400" s="194" t="inlineStr">
        <is>
          <t xml:space="preserve">LC2 - 38 - 11 </t>
        </is>
      </c>
      <c r="C400" s="53">
        <f>LISTADO!L400</f>
        <v/>
      </c>
      <c r="D400" s="192" t="n">
        <v>28000000</v>
      </c>
      <c r="E400" s="63" t="n"/>
      <c r="F400" s="191" t="n">
        <v>46063</v>
      </c>
      <c r="G400" s="192" t="n">
        <v>4000000</v>
      </c>
      <c r="H400" s="191" t="n">
        <v>46091</v>
      </c>
      <c r="I400" s="166" t="inlineStr">
        <is>
          <t>EFECTIVO</t>
        </is>
      </c>
      <c r="J400" s="192">
        <f>D400-G400</f>
        <v/>
      </c>
      <c r="K400" s="139" t="n">
        <v>24</v>
      </c>
      <c r="L400" s="192">
        <f>J400/K400</f>
        <v/>
      </c>
      <c r="M400" s="166" t="inlineStr">
        <is>
          <t xml:space="preserve">10 DE CADA MES </t>
        </is>
      </c>
      <c r="N400" s="266" t="n">
        <v>52484654</v>
      </c>
      <c r="O400" s="207" t="inlineStr">
        <is>
          <t>LAURA MARIA VALENTIN ROSARIO</t>
        </is>
      </c>
      <c r="P400" s="267" t="inlineStr">
        <is>
          <t>301 2019087</t>
        </is>
      </c>
      <c r="Q400" s="166" t="n"/>
      <c r="R400" s="166" t="inlineStr">
        <is>
          <t>BOGOTA</t>
        </is>
      </c>
      <c r="S400" s="166" t="inlineStr">
        <is>
          <t>YULIAN CARDENAS</t>
        </is>
      </c>
      <c r="T400" s="209" t="n">
        <v>5000000</v>
      </c>
      <c r="U400" s="209" t="n">
        <v>3000000</v>
      </c>
      <c r="V400" s="209" t="n"/>
      <c r="W400" s="73">
        <f>T400-U400-V400</f>
        <v/>
      </c>
    </row>
    <row r="401">
      <c r="A401" s="55">
        <f>LISTADO!B401</f>
        <v/>
      </c>
      <c r="B401" s="194" t="inlineStr">
        <is>
          <t xml:space="preserve">LC2 - 38 - 12 </t>
        </is>
      </c>
      <c r="C401" s="53">
        <f>LISTADO!L401</f>
        <v/>
      </c>
      <c r="D401" s="192" t="n">
        <v>33000000</v>
      </c>
      <c r="E401" s="63" t="n"/>
      <c r="F401" s="191" t="n">
        <v>46002</v>
      </c>
      <c r="G401" s="192" t="n">
        <v>4000000</v>
      </c>
      <c r="H401" s="191" t="n">
        <v>46033</v>
      </c>
      <c r="I401" s="166" t="inlineStr">
        <is>
          <t>EFECTIVO</t>
        </is>
      </c>
      <c r="J401" s="192">
        <f>D401-G401</f>
        <v/>
      </c>
      <c r="K401" s="139" t="n">
        <v>24</v>
      </c>
      <c r="L401" s="192">
        <f>J401/K401</f>
        <v/>
      </c>
      <c r="M401" s="166" t="inlineStr">
        <is>
          <t xml:space="preserve">11 DE CADA MES </t>
        </is>
      </c>
      <c r="N401" s="266" t="n">
        <v>1006701180</v>
      </c>
      <c r="O401" s="207" t="inlineStr">
        <is>
          <t>LINA MARIA ARCINIEGAS OLARTE</t>
        </is>
      </c>
      <c r="P401" s="267" t="inlineStr">
        <is>
          <t>320 7512477</t>
        </is>
      </c>
      <c r="Q401" s="166" t="n"/>
      <c r="R401" s="166" t="inlineStr">
        <is>
          <t xml:space="preserve">CASTILLA LA NUEVA </t>
        </is>
      </c>
      <c r="S401" s="166" t="inlineStr">
        <is>
          <t>DANIEL</t>
        </is>
      </c>
      <c r="T401" s="209" t="n">
        <v>5000000</v>
      </c>
      <c r="U401" s="209" t="n">
        <v>3000000</v>
      </c>
      <c r="V401" s="209" t="n"/>
      <c r="W401" s="73">
        <f>T401-U401-V401</f>
        <v/>
      </c>
    </row>
    <row r="402">
      <c r="A402" s="55">
        <f>LISTADO!B402</f>
        <v/>
      </c>
      <c r="B402" s="194" t="inlineStr">
        <is>
          <t xml:space="preserve">LC2 - 39 - 1 Y 12 </t>
        </is>
      </c>
      <c r="C402" s="53">
        <f>LISTADO!L402</f>
        <v/>
      </c>
      <c r="D402" s="192" t="n">
        <v>65000000</v>
      </c>
      <c r="E402" s="63" t="n"/>
      <c r="F402" s="191" t="n">
        <v>46078</v>
      </c>
      <c r="G402" s="192" t="n">
        <v>8000000</v>
      </c>
      <c r="H402" s="191" t="n">
        <v>46106</v>
      </c>
      <c r="I402" s="166" t="inlineStr">
        <is>
          <t>EFECTIVO</t>
        </is>
      </c>
      <c r="J402" s="192">
        <f>D402-G402</f>
        <v/>
      </c>
      <c r="K402" s="139" t="n">
        <v>24</v>
      </c>
      <c r="L402" s="192">
        <f>J402/K402</f>
        <v/>
      </c>
      <c r="M402" s="166" t="inlineStr">
        <is>
          <t xml:space="preserve">25 DE CADA MES </t>
        </is>
      </c>
      <c r="N402" s="266" t="n">
        <v>23497880</v>
      </c>
      <c r="O402" s="207" t="inlineStr">
        <is>
          <t>SONIA SALINAS ALARCON</t>
        </is>
      </c>
      <c r="P402" s="267" t="inlineStr">
        <is>
          <t>311 5660769</t>
        </is>
      </c>
      <c r="Q402" s="166" t="n"/>
      <c r="R402" s="166" t="inlineStr">
        <is>
          <t>CHINQUINQUIRA</t>
        </is>
      </c>
      <c r="S402" s="166" t="inlineStr">
        <is>
          <t>LAURA CAMACHO</t>
        </is>
      </c>
      <c r="T402" s="209" t="n">
        <v>10000000</v>
      </c>
      <c r="U402" s="209" t="n">
        <v>6000000</v>
      </c>
      <c r="V402" s="209" t="n"/>
      <c r="W402" s="73">
        <f>T402-U402-V402</f>
        <v/>
      </c>
    </row>
    <row r="403">
      <c r="A403" s="55">
        <f>LISTADO!B403</f>
        <v/>
      </c>
      <c r="B403" s="228" t="inlineStr">
        <is>
          <t xml:space="preserve">LC2 - 39 - 2 </t>
        </is>
      </c>
      <c r="C403" s="53">
        <f>LISTADO!L403</f>
        <v/>
      </c>
      <c r="D403" s="192">
        <f>LISTADO!K405</f>
        <v/>
      </c>
      <c r="E403" s="63" t="n"/>
      <c r="F403" s="191" t="n">
        <v>46211</v>
      </c>
      <c r="G403" s="192" t="n">
        <v>28000000</v>
      </c>
      <c r="H403" s="191" t="n">
        <v>46211</v>
      </c>
      <c r="I403" s="166" t="inlineStr">
        <is>
          <t>EFECTIVO</t>
        </is>
      </c>
      <c r="J403" s="192">
        <f>D403-G403</f>
        <v/>
      </c>
      <c r="K403" s="139" t="n">
        <v>1</v>
      </c>
      <c r="L403" s="192" t="n">
        <v>0</v>
      </c>
      <c r="M403" s="166" t="n"/>
      <c r="N403" s="241" t="n">
        <v>51721120</v>
      </c>
      <c r="O403" s="258" t="inlineStr">
        <is>
          <t>DERLY ESPERANZA GARCIA ROMERO</t>
        </is>
      </c>
      <c r="P403" s="243" t="inlineStr">
        <is>
          <t>322 4458103</t>
        </is>
      </c>
      <c r="Q403" s="166" t="n"/>
      <c r="R403" s="166" t="inlineStr">
        <is>
          <t>BOGOTA</t>
        </is>
      </c>
      <c r="S403" s="166" t="inlineStr">
        <is>
          <t>YADIRA RIVERA</t>
        </is>
      </c>
      <c r="T403" s="235" t="n">
        <v>5000000</v>
      </c>
      <c r="U403" s="209" t="n">
        <v>3000000</v>
      </c>
      <c r="V403" s="209" t="n"/>
      <c r="W403" s="73">
        <f>T403-U403-V403</f>
        <v/>
      </c>
    </row>
    <row r="404">
      <c r="A404" s="55">
        <f>LISTADO!B404</f>
        <v/>
      </c>
      <c r="B404" s="194" t="inlineStr">
        <is>
          <t xml:space="preserve">LC2 - 39 - 3 </t>
        </is>
      </c>
      <c r="C404" s="53">
        <f>LISTADO!L404</f>
        <v/>
      </c>
      <c r="D404" s="192">
        <f>LISTADO!K406</f>
        <v/>
      </c>
      <c r="E404" s="63" t="n"/>
      <c r="F404" s="191" t="n"/>
      <c r="G404" s="192" t="n"/>
      <c r="H404" s="191" t="n"/>
      <c r="I404" s="166" t="n"/>
      <c r="J404" s="192" t="n"/>
      <c r="K404" s="139" t="n"/>
      <c r="L404" s="192" t="n"/>
      <c r="M404" s="166" t="n"/>
      <c r="N404" s="256" t="n"/>
      <c r="O404" s="243" t="n"/>
      <c r="P404" s="243" t="n"/>
      <c r="Q404" s="166" t="n"/>
      <c r="R404" s="166" t="n"/>
      <c r="S404" s="166" t="n"/>
      <c r="T404" s="235" t="n"/>
      <c r="U404" s="209" t="n"/>
      <c r="V404" s="209" t="n"/>
      <c r="W404" s="73">
        <f>T404-U404-V404</f>
        <v/>
      </c>
    </row>
    <row r="405">
      <c r="A405" s="55">
        <f>LISTADO!B405</f>
        <v/>
      </c>
      <c r="B405" s="194" t="inlineStr">
        <is>
          <t xml:space="preserve">LC2 - 39 - 4 </t>
        </is>
      </c>
      <c r="C405" s="53">
        <f>LISTADO!L405</f>
        <v/>
      </c>
      <c r="D405" s="192" t="n">
        <v>28000000</v>
      </c>
      <c r="E405" s="63" t="n"/>
      <c r="F405" s="191" t="n">
        <v>46275</v>
      </c>
      <c r="G405" s="192" t="n">
        <v>4000000</v>
      </c>
      <c r="H405" s="191" t="n">
        <v>46275</v>
      </c>
      <c r="I405" s="166" t="inlineStr">
        <is>
          <t>TRANSFERENCIA</t>
        </is>
      </c>
      <c r="J405" s="192">
        <f>D405-G405</f>
        <v/>
      </c>
      <c r="K405" s="139" t="n">
        <v>24</v>
      </c>
      <c r="L405" s="192" t="n">
        <v>1000000</v>
      </c>
      <c r="M405" s="166" t="inlineStr">
        <is>
          <t>10 de cada mes</t>
        </is>
      </c>
      <c r="N405" s="212" t="n">
        <v>1121820910</v>
      </c>
      <c r="O405" s="233" t="inlineStr">
        <is>
          <t>VICTOR RODOLFO MEJIA PEÑA</t>
        </is>
      </c>
      <c r="P405" s="194" t="n"/>
      <c r="Q405" s="166" t="n"/>
      <c r="R405" s="166" t="inlineStr">
        <is>
          <t>VILLAVICENCIO</t>
        </is>
      </c>
      <c r="S405" s="166" t="inlineStr">
        <is>
          <t>NATALIA POLANIA</t>
        </is>
      </c>
      <c r="T405" s="235" t="n">
        <v>5000000</v>
      </c>
      <c r="U405" s="209" t="n">
        <v>3000000</v>
      </c>
      <c r="V405" s="209" t="n"/>
      <c r="W405" s="73">
        <f>T405-U405-V405</f>
        <v/>
      </c>
    </row>
    <row r="406">
      <c r="A406" s="55">
        <f>LISTADO!B406</f>
        <v/>
      </c>
      <c r="B406" s="194" t="inlineStr">
        <is>
          <t>LC2 - 39 - 5</t>
        </is>
      </c>
      <c r="C406" s="53">
        <f>LISTADO!L406</f>
        <v/>
      </c>
      <c r="D406" s="192" t="n">
        <v>28000000</v>
      </c>
      <c r="E406" s="63" t="n"/>
      <c r="F406" s="191" t="n"/>
      <c r="G406" s="192" t="n"/>
      <c r="H406" s="191" t="n"/>
      <c r="I406" s="166" t="n"/>
      <c r="J406" s="192">
        <f>D406-G406</f>
        <v/>
      </c>
      <c r="K406" s="139" t="n"/>
      <c r="L406" s="192" t="n">
        <v>0</v>
      </c>
      <c r="M406" s="166" t="n"/>
      <c r="N406" s="194" t="n"/>
      <c r="O406" s="166" t="n"/>
      <c r="P406" s="194" t="n"/>
      <c r="Q406" s="166" t="n"/>
      <c r="R406" s="166" t="n"/>
      <c r="S406" s="166" t="n"/>
      <c r="T406" s="235" t="n"/>
      <c r="U406" s="209" t="n"/>
      <c r="V406" s="209" t="n"/>
      <c r="W406" s="73">
        <f>T406-U406-V406</f>
        <v/>
      </c>
    </row>
    <row r="407">
      <c r="A407" s="55">
        <f>LISTADO!B407</f>
        <v/>
      </c>
      <c r="B407" s="194" t="inlineStr">
        <is>
          <t xml:space="preserve">LC2 - 39 - 6 </t>
        </is>
      </c>
      <c r="C407" s="53">
        <f>LISTADO!L407</f>
        <v/>
      </c>
      <c r="D407" s="192" t="n">
        <v>28775000</v>
      </c>
      <c r="E407" s="63" t="n"/>
      <c r="F407" s="191" t="n">
        <v>46095</v>
      </c>
      <c r="G407" s="192" t="n">
        <v>4000000</v>
      </c>
      <c r="H407" s="191" t="n">
        <v>46126</v>
      </c>
      <c r="I407" s="166" t="inlineStr">
        <is>
          <t>EFECTIVO</t>
        </is>
      </c>
      <c r="J407" s="192">
        <f>D407-G407</f>
        <v/>
      </c>
      <c r="K407" s="139" t="n">
        <v>24</v>
      </c>
      <c r="L407" s="192">
        <f>J407/K407</f>
        <v/>
      </c>
      <c r="M407" s="166" t="inlineStr">
        <is>
          <t xml:space="preserve">14 DE CADA MES </t>
        </is>
      </c>
      <c r="N407" s="266" t="n">
        <v>52022267</v>
      </c>
      <c r="O407" s="275" t="inlineStr">
        <is>
          <t>MARISOL SAENZ GONZALEZ</t>
        </is>
      </c>
      <c r="P407" s="286" t="inlineStr">
        <is>
          <t>310 5504502</t>
        </is>
      </c>
      <c r="Q407" s="166" t="n"/>
      <c r="R407" s="166" t="inlineStr">
        <is>
          <t>BOGOTA</t>
        </is>
      </c>
      <c r="S407" s="166" t="inlineStr">
        <is>
          <t>CAMILA ZAMBRANO</t>
        </is>
      </c>
      <c r="T407" s="209" t="n">
        <v>5000000</v>
      </c>
      <c r="U407" s="209" t="n">
        <v>3000000</v>
      </c>
      <c r="V407" s="209" t="n"/>
      <c r="W407" s="73">
        <f>T407-U407-V407</f>
        <v/>
      </c>
    </row>
    <row r="408">
      <c r="A408" s="55">
        <f>LISTADO!B408</f>
        <v/>
      </c>
      <c r="B408" s="194" t="inlineStr">
        <is>
          <t xml:space="preserve">LC2 - 39 - 7 </t>
        </is>
      </c>
      <c r="C408" s="53">
        <f>LISTADO!L408</f>
        <v/>
      </c>
      <c r="D408" s="192" t="n">
        <v>29250000</v>
      </c>
      <c r="E408" s="63" t="n"/>
      <c r="F408" s="191" t="n"/>
      <c r="G408" s="192" t="n"/>
      <c r="H408" s="191" t="n"/>
      <c r="I408" s="166" t="n"/>
      <c r="J408" s="192">
        <f>D408-G408</f>
        <v/>
      </c>
      <c r="K408" s="139" t="n"/>
      <c r="L408" s="192">
        <f>J408/K408</f>
        <v/>
      </c>
      <c r="M408" s="166" t="n"/>
      <c r="N408" s="194" t="n"/>
      <c r="O408" s="166" t="n"/>
      <c r="P408" s="194" t="n"/>
      <c r="Q408" s="166" t="n"/>
      <c r="R408" s="166" t="n"/>
      <c r="S408" s="166" t="n"/>
      <c r="T408" s="235" t="n"/>
      <c r="U408" s="209" t="n"/>
      <c r="V408" s="209" t="n"/>
      <c r="W408" s="73">
        <f>T408-U408-V408</f>
        <v/>
      </c>
    </row>
    <row r="409">
      <c r="A409" s="55">
        <f>LISTADO!B409</f>
        <v/>
      </c>
      <c r="B409" s="194" t="inlineStr">
        <is>
          <t xml:space="preserve">LC2 - 39 - 8 </t>
        </is>
      </c>
      <c r="C409" s="53">
        <f>LISTADO!L409</f>
        <v/>
      </c>
      <c r="D409" s="192">
        <f>LISTADO!K411</f>
        <v/>
      </c>
      <c r="E409" s="63" t="n"/>
      <c r="F409" s="191" t="n">
        <v>46123</v>
      </c>
      <c r="G409" s="192" t="n">
        <v>4000000</v>
      </c>
      <c r="H409" s="191" t="n">
        <v>46123</v>
      </c>
      <c r="I409" s="166" t="inlineStr">
        <is>
          <t>EFECTIVO</t>
        </is>
      </c>
      <c r="J409" s="192">
        <f>D409-G409</f>
        <v/>
      </c>
      <c r="K409" s="139" t="n">
        <v>24</v>
      </c>
      <c r="L409" s="192">
        <f>J409/K409</f>
        <v/>
      </c>
      <c r="M409" s="166" t="inlineStr">
        <is>
          <t>11 DE CADA MES</t>
        </is>
      </c>
      <c r="N409" s="239" t="n">
        <v>74188760</v>
      </c>
      <c r="O409" s="280" t="inlineStr">
        <is>
          <t>OSCAR JAVIER PIRAGAUTA BELLO</t>
        </is>
      </c>
      <c r="P409" s="280" t="inlineStr">
        <is>
          <t>320 4685913</t>
        </is>
      </c>
      <c r="Q409" s="166" t="n"/>
      <c r="R409" s="166" t="inlineStr">
        <is>
          <t>BOGOTA</t>
        </is>
      </c>
      <c r="S409" s="166" t="inlineStr">
        <is>
          <t>KATHERINE TACHA</t>
        </is>
      </c>
      <c r="T409" s="235" t="n">
        <v>5000000</v>
      </c>
      <c r="U409" s="209" t="n">
        <v>3000000</v>
      </c>
      <c r="V409" s="209" t="n"/>
      <c r="W409" s="73">
        <f>T409-U409-V409</f>
        <v/>
      </c>
    </row>
    <row r="410">
      <c r="A410" s="55">
        <f>LISTADO!B410</f>
        <v/>
      </c>
      <c r="B410" s="194" t="inlineStr">
        <is>
          <t xml:space="preserve">LC2 - 39 - 9 </t>
        </is>
      </c>
      <c r="C410" s="53">
        <f>LISTADO!L410</f>
        <v/>
      </c>
      <c r="D410" s="192">
        <f>LISTADO!K412</f>
        <v/>
      </c>
      <c r="E410" s="63" t="n"/>
      <c r="F410" s="191" t="n">
        <v>46123</v>
      </c>
      <c r="G410" s="192" t="n">
        <v>4000000</v>
      </c>
      <c r="H410" s="191" t="n">
        <v>46123</v>
      </c>
      <c r="I410" s="166" t="inlineStr">
        <is>
          <t>EFECTIVO</t>
        </is>
      </c>
      <c r="J410" s="192">
        <f>D410-G410</f>
        <v/>
      </c>
      <c r="K410" s="139" t="n">
        <v>24</v>
      </c>
      <c r="L410" s="192">
        <f>J410/K410</f>
        <v/>
      </c>
      <c r="M410" s="166" t="inlineStr">
        <is>
          <t xml:space="preserve">11 DE CADA MES </t>
        </is>
      </c>
      <c r="N410" s="239" t="n">
        <v>74188760</v>
      </c>
      <c r="O410" s="280" t="inlineStr">
        <is>
          <t>OSCAR JAVIER PIRAGAUTA BELLO</t>
        </is>
      </c>
      <c r="P410" s="280" t="inlineStr">
        <is>
          <t>321 4685913</t>
        </is>
      </c>
      <c r="Q410" s="166" t="n"/>
      <c r="R410" s="166" t="inlineStr">
        <is>
          <t>BOGOTA</t>
        </is>
      </c>
      <c r="S410" s="166" t="inlineStr">
        <is>
          <t>KATHERINE TACHA</t>
        </is>
      </c>
      <c r="T410" s="235" t="n">
        <v>5000000</v>
      </c>
      <c r="U410" s="209" t="n">
        <v>3000000</v>
      </c>
      <c r="V410" s="209" t="n"/>
      <c r="W410" s="73">
        <f>T410-U410-V410</f>
        <v/>
      </c>
    </row>
    <row r="411">
      <c r="A411" s="55">
        <f>LISTADO!B411</f>
        <v/>
      </c>
      <c r="B411" s="194" t="inlineStr">
        <is>
          <t xml:space="preserve">LC2 - 39 - 10 </t>
        </is>
      </c>
      <c r="C411" s="53">
        <f>LISTADO!L411</f>
        <v/>
      </c>
      <c r="D411" s="192" t="n">
        <v>28000000</v>
      </c>
      <c r="E411" s="63" t="n"/>
      <c r="F411" s="191" t="n">
        <v>46095</v>
      </c>
      <c r="G411" s="192" t="n">
        <v>4000000</v>
      </c>
      <c r="H411" s="191" t="n">
        <v>46126</v>
      </c>
      <c r="I411" s="166" t="inlineStr">
        <is>
          <t>EFECTIVO</t>
        </is>
      </c>
      <c r="J411" s="192">
        <f>D411-G411</f>
        <v/>
      </c>
      <c r="K411" s="139" t="n">
        <v>24</v>
      </c>
      <c r="L411" s="192">
        <f>J411/K411</f>
        <v/>
      </c>
      <c r="M411" s="166" t="inlineStr">
        <is>
          <t xml:space="preserve">14 DE CADA MES </t>
        </is>
      </c>
      <c r="N411" s="266" t="n">
        <v>1013112393</v>
      </c>
      <c r="O411" s="207" t="inlineStr">
        <is>
          <t>HEIDER SANTIAGO ALCANTAR GUERRERO</t>
        </is>
      </c>
      <c r="P411" s="267" t="inlineStr">
        <is>
          <t>313 2059697</t>
        </is>
      </c>
      <c r="Q411" s="166" t="n"/>
      <c r="R411" s="166" t="inlineStr">
        <is>
          <t>BOGOTA</t>
        </is>
      </c>
      <c r="S411" s="166" t="inlineStr">
        <is>
          <t>YADIRA RIVERA</t>
        </is>
      </c>
      <c r="T411" s="209" t="n">
        <v>5000000</v>
      </c>
      <c r="U411" s="209" t="n">
        <v>3000000</v>
      </c>
      <c r="V411" s="209" t="n"/>
      <c r="W411" s="73">
        <f>T411-U411-V411</f>
        <v/>
      </c>
    </row>
    <row r="412">
      <c r="A412" s="55">
        <f>LISTADO!B412</f>
        <v/>
      </c>
      <c r="B412" s="194" t="inlineStr">
        <is>
          <t xml:space="preserve">LC2 - 39 - 11 </t>
        </is>
      </c>
      <c r="C412" s="53">
        <f>LISTADO!L412</f>
        <v/>
      </c>
      <c r="D412" s="192">
        <f>LISTADO!K414</f>
        <v/>
      </c>
      <c r="E412" s="63" t="n"/>
      <c r="F412" s="191" t="n">
        <v>46095</v>
      </c>
      <c r="G412" s="192" t="n">
        <v>4000000</v>
      </c>
      <c r="H412" s="191" t="n">
        <v>46126</v>
      </c>
      <c r="I412" s="166" t="inlineStr">
        <is>
          <t>EFECTIVO</t>
        </is>
      </c>
      <c r="J412" s="192">
        <f>D412-G412</f>
        <v/>
      </c>
      <c r="K412" s="139" t="n">
        <v>24</v>
      </c>
      <c r="L412" s="192">
        <f>J412/K412</f>
        <v/>
      </c>
      <c r="M412" s="166" t="inlineStr">
        <is>
          <t xml:space="preserve">14 DE CADA MES </t>
        </is>
      </c>
      <c r="N412" s="266" t="n">
        <v>1030649974</v>
      </c>
      <c r="O412" s="207" t="inlineStr">
        <is>
          <t>YINETH ALEJANDRA GUERRERO RUIZ</t>
        </is>
      </c>
      <c r="P412" s="267" t="inlineStr">
        <is>
          <t>313 2059697</t>
        </is>
      </c>
      <c r="Q412" s="166" t="n"/>
      <c r="R412" s="166" t="inlineStr">
        <is>
          <t>BOGOTA</t>
        </is>
      </c>
      <c r="S412" s="166" t="inlineStr">
        <is>
          <t>YADIRA RIVERA</t>
        </is>
      </c>
      <c r="T412" s="209" t="n">
        <v>5000000</v>
      </c>
      <c r="U412" s="209" t="n">
        <v>3000000</v>
      </c>
      <c r="V412" s="209" t="n"/>
      <c r="W412" s="73">
        <f>T412-U412-V412</f>
        <v/>
      </c>
    </row>
    <row r="413">
      <c r="A413" s="55">
        <f>LISTADO!B413</f>
        <v/>
      </c>
      <c r="B413" s="194" t="inlineStr">
        <is>
          <t xml:space="preserve">LC2 - 40 - 1 </t>
        </is>
      </c>
      <c r="C413" s="53">
        <f>LISTADO!L413</f>
        <v/>
      </c>
      <c r="D413" s="192" t="n">
        <v>31614000</v>
      </c>
      <c r="E413" s="63" t="n"/>
      <c r="F413" s="191" t="n">
        <v>46058</v>
      </c>
      <c r="G413" s="192" t="n">
        <v>4000000</v>
      </c>
      <c r="H413" s="191" t="n">
        <v>46086</v>
      </c>
      <c r="I413" s="166" t="inlineStr">
        <is>
          <t>EFECTIVO</t>
        </is>
      </c>
      <c r="J413" s="192">
        <f>D413-G413</f>
        <v/>
      </c>
      <c r="K413" s="139" t="n">
        <v>24</v>
      </c>
      <c r="L413" s="192">
        <f>J413/K413</f>
        <v/>
      </c>
      <c r="M413" s="166" t="inlineStr">
        <is>
          <t xml:space="preserve">05 DE CADA MES </t>
        </is>
      </c>
      <c r="N413" s="239" t="n">
        <v>1014213403</v>
      </c>
      <c r="O413" s="275" t="inlineStr">
        <is>
          <t>JUAN DAVID SORIANO RUBIANO</t>
        </is>
      </c>
      <c r="P413" s="286" t="inlineStr">
        <is>
          <t>320 8460428</t>
        </is>
      </c>
      <c r="Q413" s="166" t="n"/>
      <c r="R413" s="166" t="inlineStr">
        <is>
          <t>BOGOTA</t>
        </is>
      </c>
      <c r="S413" s="166" t="inlineStr">
        <is>
          <t>YURANY PEREZ</t>
        </is>
      </c>
      <c r="T413" s="209" t="n">
        <v>5000000</v>
      </c>
      <c r="U413" s="165" t="n">
        <v>3000000</v>
      </c>
      <c r="V413" s="209" t="n"/>
      <c r="W413" s="73">
        <f>T413-U413-V413</f>
        <v/>
      </c>
    </row>
    <row r="414">
      <c r="A414" s="55">
        <f>LISTADO!B414</f>
        <v/>
      </c>
      <c r="B414" s="194" t="inlineStr">
        <is>
          <t xml:space="preserve">LC2 - 40 - 2 </t>
        </is>
      </c>
      <c r="C414" s="53">
        <f>LISTADO!L414</f>
        <v/>
      </c>
      <c r="D414" s="192">
        <f>LISTADO!K416</f>
        <v/>
      </c>
      <c r="E414" s="63" t="n"/>
      <c r="F414" s="191" t="n">
        <v>46183</v>
      </c>
      <c r="G414" s="192" t="n">
        <v>4000000</v>
      </c>
      <c r="H414" s="191" t="n">
        <v>46183</v>
      </c>
      <c r="I414" s="166" t="inlineStr">
        <is>
          <t>TRANSFERENCIA</t>
        </is>
      </c>
      <c r="J414" s="192">
        <f>D414-G414</f>
        <v/>
      </c>
      <c r="K414" s="139" t="n">
        <v>24</v>
      </c>
      <c r="L414" s="192" t="n">
        <v>1000000</v>
      </c>
      <c r="M414" s="166" t="inlineStr">
        <is>
          <t>10 DE CADA MES</t>
        </is>
      </c>
      <c r="N414" s="139" t="n">
        <v>1121387655</v>
      </c>
      <c r="O414" s="166" t="inlineStr">
        <is>
          <t>FREDY LEANDRO</t>
        </is>
      </c>
      <c r="P414" s="194" t="n"/>
      <c r="Q414" s="166" t="n"/>
      <c r="R414" s="166" t="n"/>
      <c r="S414" s="166" t="inlineStr">
        <is>
          <t>INGRID</t>
        </is>
      </c>
      <c r="T414" s="235" t="n"/>
      <c r="U414" s="209" t="n"/>
      <c r="V414" s="209" t="n"/>
      <c r="W414" s="73">
        <f>T414-U414-V414</f>
        <v/>
      </c>
    </row>
    <row r="415">
      <c r="A415" s="55">
        <f>LISTADO!B415</f>
        <v/>
      </c>
      <c r="B415" s="194" t="inlineStr">
        <is>
          <t xml:space="preserve">LC2 - 40 - 3 </t>
        </is>
      </c>
      <c r="C415" s="53">
        <f>LISTADO!L415</f>
        <v/>
      </c>
      <c r="D415" s="192">
        <f>LISTADO!K417</f>
        <v/>
      </c>
      <c r="E415" s="63" t="n"/>
      <c r="F415" s="191" t="n">
        <v>46174</v>
      </c>
      <c r="G415" s="192" t="n"/>
      <c r="H415" s="191" t="n"/>
      <c r="I415" s="166" t="n"/>
      <c r="J415" s="192">
        <f>D415-G415</f>
        <v/>
      </c>
      <c r="K415" s="139" t="n"/>
      <c r="L415" s="192" t="n">
        <v>0</v>
      </c>
      <c r="M415" s="166" t="n"/>
      <c r="N415" s="198" t="n">
        <v>10720191</v>
      </c>
      <c r="O415" s="199" t="inlineStr">
        <is>
          <t>MARCOS ORTIZ GUEVARA</t>
        </is>
      </c>
      <c r="P415" s="199" t="inlineStr">
        <is>
          <t>315 4241207</t>
        </is>
      </c>
      <c r="Q415" s="166" t="n"/>
      <c r="R415" s="166" t="n"/>
      <c r="S415" s="166" t="inlineStr">
        <is>
          <t>DANIA</t>
        </is>
      </c>
      <c r="T415" s="235" t="n">
        <v>5000000</v>
      </c>
      <c r="U415" s="209" t="n">
        <v>5000000</v>
      </c>
      <c r="V415" s="209" t="n"/>
      <c r="W415" s="73">
        <f>T415-U415-V415</f>
        <v/>
      </c>
    </row>
    <row r="416">
      <c r="A416" s="55">
        <f>LISTADO!B416</f>
        <v/>
      </c>
      <c r="B416" s="194" t="inlineStr">
        <is>
          <t xml:space="preserve">LC2 - 40 - 4 </t>
        </is>
      </c>
      <c r="C416" s="53">
        <f>LISTADO!L416</f>
        <v/>
      </c>
      <c r="D416" s="192">
        <f>LISTADO!K418</f>
        <v/>
      </c>
      <c r="E416" s="63" t="n"/>
      <c r="F416" s="191" t="n">
        <v>46226</v>
      </c>
      <c r="G416" s="192" t="n">
        <v>4000000</v>
      </c>
      <c r="H416" s="166" t="inlineStr">
        <is>
          <t>23 -7-26</t>
        </is>
      </c>
      <c r="I416" s="166" t="inlineStr">
        <is>
          <t>TRANSFERENCIA</t>
        </is>
      </c>
      <c r="J416" s="192">
        <f>D416-G416</f>
        <v/>
      </c>
      <c r="K416" s="139" t="n">
        <v>24</v>
      </c>
      <c r="L416" s="192" t="n">
        <v>1000000</v>
      </c>
      <c r="M416" s="166" t="inlineStr">
        <is>
          <t>23 DE AGOSTO</t>
        </is>
      </c>
      <c r="N416" s="256" t="n">
        <v>1031122174</v>
      </c>
      <c r="O416" s="166" t="inlineStr">
        <is>
          <t>YEHIMY KATHERIN CALERO OVIEDO-JHON FREDDY ROJAS MORENO</t>
        </is>
      </c>
      <c r="P416" s="194" t="n"/>
      <c r="Q416" s="166" t="n"/>
      <c r="R416" s="166" t="n"/>
      <c r="S416" s="166" t="inlineStr">
        <is>
          <t>YURANY PEREZ</t>
        </is>
      </c>
      <c r="T416" s="235" t="n">
        <v>5000000</v>
      </c>
      <c r="U416" s="209" t="n"/>
      <c r="V416" s="209" t="n"/>
      <c r="W416" s="73">
        <f>T416-U416-V416</f>
        <v/>
      </c>
    </row>
    <row r="417">
      <c r="A417" s="55">
        <f>LISTADO!B417</f>
        <v/>
      </c>
      <c r="B417" s="194" t="inlineStr">
        <is>
          <t xml:space="preserve">LC2 - 40 - 5 </t>
        </is>
      </c>
      <c r="C417" s="53">
        <f>LISTADO!L417</f>
        <v/>
      </c>
      <c r="D417" s="192">
        <f>LISTADO!K419</f>
        <v/>
      </c>
      <c r="E417" s="63" t="n"/>
      <c r="F417" s="191" t="n">
        <v>46179</v>
      </c>
      <c r="G417" s="192" t="n">
        <v>4000000</v>
      </c>
      <c r="H417" s="191" t="n">
        <v>46179</v>
      </c>
      <c r="I417" s="166" t="inlineStr">
        <is>
          <t>TRANSFERENCIA</t>
        </is>
      </c>
      <c r="J417" s="192">
        <f>D417-G417</f>
        <v/>
      </c>
      <c r="K417" s="139" t="n">
        <v>24</v>
      </c>
      <c r="L417" s="192" t="n">
        <v>1000000</v>
      </c>
      <c r="M417" s="166" t="inlineStr">
        <is>
          <t>6 DE CADA MES</t>
        </is>
      </c>
      <c r="N417" s="206" t="n">
        <v>52975069</v>
      </c>
      <c r="O417" s="207" t="inlineStr">
        <is>
          <t>YULI PATRICIA VERJAN ORTIZ</t>
        </is>
      </c>
      <c r="P417" s="207" t="inlineStr">
        <is>
          <t>305 8092846</t>
        </is>
      </c>
      <c r="Q417" s="166" t="n"/>
      <c r="R417" s="166" t="n"/>
      <c r="S417" s="166" t="n"/>
      <c r="T417" s="235" t="n"/>
      <c r="U417" s="209" t="n"/>
      <c r="V417" s="209" t="n"/>
      <c r="W417" s="73">
        <f>T417-U417-V417</f>
        <v/>
      </c>
    </row>
    <row r="418">
      <c r="A418" s="55">
        <f>LISTADO!B418</f>
        <v/>
      </c>
      <c r="B418" s="194" t="inlineStr">
        <is>
          <t>LC2 - 40 - 6</t>
        </is>
      </c>
      <c r="C418" s="53">
        <f>LISTADO!L418</f>
        <v/>
      </c>
      <c r="D418" s="192">
        <f>LISTADO!K420</f>
        <v/>
      </c>
      <c r="E418" s="63" t="n"/>
      <c r="F418" s="340" t="n">
        <v>46121</v>
      </c>
      <c r="G418" s="192" t="n">
        <v>28000000</v>
      </c>
      <c r="H418" s="340" t="n">
        <v>46121</v>
      </c>
      <c r="I418" s="166" t="inlineStr">
        <is>
          <t xml:space="preserve">PERMUTA </t>
        </is>
      </c>
      <c r="J418" s="192">
        <f>D418-G418</f>
        <v/>
      </c>
      <c r="K418" s="139" t="n"/>
      <c r="L418" s="192" t="n">
        <v>0</v>
      </c>
      <c r="M418" s="194" t="inlineStr">
        <is>
          <t>-</t>
        </is>
      </c>
      <c r="N418" s="139" t="n">
        <v>1122120787</v>
      </c>
      <c r="O418" s="166" t="inlineStr">
        <is>
          <t xml:space="preserve">SARA ADRIANA CORREAL ORTEGA </t>
        </is>
      </c>
      <c r="P418" s="194" t="n">
        <v>3222791832</v>
      </c>
      <c r="Q418" s="166" t="n"/>
      <c r="R418" s="166" t="inlineStr">
        <is>
          <t>ACACIAS</t>
        </is>
      </c>
      <c r="S418" s="166" t="inlineStr">
        <is>
          <t>JHON ALBERTO</t>
        </is>
      </c>
      <c r="T418" s="209" t="n">
        <v>0</v>
      </c>
      <c r="U418" s="209" t="n">
        <v>0</v>
      </c>
      <c r="V418" s="209" t="n"/>
      <c r="W418" s="73">
        <f>T418-U418-V418</f>
        <v/>
      </c>
    </row>
    <row r="419">
      <c r="A419" s="55">
        <f>LISTADO!B419</f>
        <v/>
      </c>
      <c r="B419" s="194" t="inlineStr">
        <is>
          <t xml:space="preserve">LC2 - 40 - 7 </t>
        </is>
      </c>
      <c r="C419" s="53">
        <f>LISTADO!L419</f>
        <v/>
      </c>
      <c r="D419" s="192" t="n">
        <v>28000000</v>
      </c>
      <c r="E419" s="63" t="n"/>
      <c r="F419" s="340" t="n">
        <v>46121</v>
      </c>
      <c r="G419" s="192" t="n">
        <v>28000000</v>
      </c>
      <c r="H419" s="340" t="n">
        <v>46121</v>
      </c>
      <c r="I419" s="166" t="inlineStr">
        <is>
          <t xml:space="preserve">PERMUTA </t>
        </is>
      </c>
      <c r="J419" s="192">
        <f>D419-G419</f>
        <v/>
      </c>
      <c r="K419" s="139" t="n"/>
      <c r="L419" s="192" t="n">
        <v>0</v>
      </c>
      <c r="M419" s="194" t="inlineStr">
        <is>
          <t>-</t>
        </is>
      </c>
      <c r="N419" s="139" t="n">
        <v>1122120787</v>
      </c>
      <c r="O419" s="166" t="inlineStr">
        <is>
          <t xml:space="preserve">SARA ADRIANA CORREAL ORTEGA </t>
        </is>
      </c>
      <c r="P419" s="194" t="n">
        <v>3222791832</v>
      </c>
      <c r="Q419" s="166" t="n"/>
      <c r="R419" s="166" t="inlineStr">
        <is>
          <t>ACACIAS</t>
        </is>
      </c>
      <c r="S419" s="166" t="inlineStr">
        <is>
          <t>JHON ALBERTO</t>
        </is>
      </c>
      <c r="T419" s="209" t="n">
        <v>0</v>
      </c>
      <c r="U419" s="209" t="n">
        <v>0</v>
      </c>
      <c r="V419" s="209" t="n"/>
      <c r="W419" s="73">
        <f>T419-U419-V419</f>
        <v/>
      </c>
    </row>
    <row r="420">
      <c r="A420" s="55">
        <f>LISTADO!B420</f>
        <v/>
      </c>
      <c r="B420" s="194" t="inlineStr">
        <is>
          <t xml:space="preserve">LC2 - 40 - 8 </t>
        </is>
      </c>
      <c r="C420" s="53">
        <f>LISTADO!L420</f>
        <v/>
      </c>
      <c r="D420" s="192" t="n">
        <v>28000000</v>
      </c>
      <c r="E420" s="63" t="n"/>
      <c r="F420" s="340" t="n">
        <v>46121</v>
      </c>
      <c r="G420" s="192" t="n">
        <v>28000000</v>
      </c>
      <c r="H420" s="340" t="n">
        <v>46121</v>
      </c>
      <c r="I420" s="166" t="inlineStr">
        <is>
          <t xml:space="preserve">PERMUTA </t>
        </is>
      </c>
      <c r="J420" s="192">
        <f>D420-G420</f>
        <v/>
      </c>
      <c r="K420" s="139" t="n"/>
      <c r="L420" s="192" t="n">
        <v>0</v>
      </c>
      <c r="M420" s="194" t="inlineStr">
        <is>
          <t>-</t>
        </is>
      </c>
      <c r="N420" s="139" t="n">
        <v>1122120787</v>
      </c>
      <c r="O420" s="166" t="inlineStr">
        <is>
          <t xml:space="preserve">SARA ADRIANA CORREAL ORTEGA </t>
        </is>
      </c>
      <c r="P420" s="194" t="n">
        <v>3222791832</v>
      </c>
      <c r="Q420" s="166" t="n"/>
      <c r="R420" s="166" t="inlineStr">
        <is>
          <t>ACACIAS</t>
        </is>
      </c>
      <c r="S420" s="166" t="inlineStr">
        <is>
          <t>JHON ALBERTO</t>
        </is>
      </c>
      <c r="T420" s="209" t="n">
        <v>0</v>
      </c>
      <c r="U420" s="209" t="n">
        <v>0</v>
      </c>
      <c r="V420" s="209" t="n"/>
      <c r="W420" s="73">
        <f>T420-U420-V420</f>
        <v/>
      </c>
    </row>
    <row r="421">
      <c r="A421" s="55">
        <f>LISTADO!B421</f>
        <v/>
      </c>
      <c r="B421" s="194" t="inlineStr">
        <is>
          <t xml:space="preserve">LC2 - 40 - 9 </t>
        </is>
      </c>
      <c r="C421" s="53">
        <f>LISTADO!L421</f>
        <v/>
      </c>
      <c r="D421" s="192" t="n">
        <v>27500000</v>
      </c>
      <c r="E421" s="63" t="n"/>
      <c r="F421" s="191" t="n">
        <v>46063</v>
      </c>
      <c r="G421" s="192" t="n">
        <v>4000000</v>
      </c>
      <c r="H421" s="191" t="n">
        <v>46091</v>
      </c>
      <c r="I421" s="166" t="inlineStr">
        <is>
          <t>EFECTIVO</t>
        </is>
      </c>
      <c r="J421" s="192">
        <f>D421-G421</f>
        <v/>
      </c>
      <c r="K421" s="139" t="n">
        <v>24</v>
      </c>
      <c r="L421" s="192">
        <f>J421/K421</f>
        <v/>
      </c>
      <c r="M421" s="166" t="inlineStr">
        <is>
          <t xml:space="preserve">10 DE CADA MES </t>
        </is>
      </c>
      <c r="N421" s="266" t="n">
        <v>1015481243</v>
      </c>
      <c r="O421" s="207" t="inlineStr">
        <is>
          <t>JEISSON ANDREY HUERTAS CÓMBITA</t>
        </is>
      </c>
      <c r="P421" s="267" t="inlineStr">
        <is>
          <t>320 5679599</t>
        </is>
      </c>
      <c r="Q421" s="166" t="n"/>
      <c r="R421" s="166" t="inlineStr">
        <is>
          <t>BOGOTA</t>
        </is>
      </c>
      <c r="S421" s="166" t="inlineStr">
        <is>
          <t>LAURA CAMACHO</t>
        </is>
      </c>
      <c r="T421" s="209" t="n">
        <v>5000000</v>
      </c>
      <c r="U421" s="209" t="n">
        <v>3000000</v>
      </c>
      <c r="V421" s="209" t="n"/>
      <c r="W421" s="73">
        <f>T421-U421-V421</f>
        <v/>
      </c>
    </row>
    <row r="422">
      <c r="A422" s="55">
        <f>LISTADO!B422</f>
        <v/>
      </c>
      <c r="B422" s="194" t="inlineStr">
        <is>
          <t xml:space="preserve">LC2- 40 - 10 </t>
        </is>
      </c>
      <c r="C422" s="53">
        <f>LISTADO!L422</f>
        <v/>
      </c>
      <c r="D422" s="192" t="n">
        <v>32500000</v>
      </c>
      <c r="E422" s="63" t="n"/>
      <c r="F422" s="191" t="n">
        <v>46073</v>
      </c>
      <c r="G422" s="192" t="n">
        <v>4000000</v>
      </c>
      <c r="H422" s="191" t="n">
        <v>46101</v>
      </c>
      <c r="I422" s="166" t="inlineStr">
        <is>
          <t>EFECTIVO</t>
        </is>
      </c>
      <c r="J422" s="192">
        <f>D422-G422</f>
        <v/>
      </c>
      <c r="K422" s="139" t="n">
        <v>24</v>
      </c>
      <c r="L422" s="192">
        <f>J422/K422</f>
        <v/>
      </c>
      <c r="M422" s="166" t="inlineStr">
        <is>
          <t xml:space="preserve">20 DE CADA MES </t>
        </is>
      </c>
      <c r="N422" s="266" t="n">
        <v>1030643652</v>
      </c>
      <c r="O422" s="207" t="inlineStr">
        <is>
          <t>PAULA YICED HUERTAS CÓMBITA</t>
        </is>
      </c>
      <c r="P422" s="267" t="inlineStr">
        <is>
          <t>321 3644449</t>
        </is>
      </c>
      <c r="Q422" s="166" t="n"/>
      <c r="R422" s="166" t="inlineStr">
        <is>
          <t>BOGOTA</t>
        </is>
      </c>
      <c r="S422" s="166" t="inlineStr">
        <is>
          <t>LAURA CAMACHO</t>
        </is>
      </c>
      <c r="T422" s="209" t="n">
        <v>5000000</v>
      </c>
      <c r="U422" s="209" t="n">
        <v>3000000</v>
      </c>
      <c r="V422" s="209" t="n"/>
      <c r="W422" s="73">
        <f>T422-U422-V422</f>
        <v/>
      </c>
    </row>
    <row r="423">
      <c r="A423" s="55">
        <f>LISTADO!B423</f>
        <v/>
      </c>
      <c r="B423" s="194" t="inlineStr">
        <is>
          <t xml:space="preserve">LC2 - 40 - 11 </t>
        </is>
      </c>
      <c r="C423" s="53">
        <f>LISTADO!L423</f>
        <v/>
      </c>
      <c r="D423" s="192" t="n">
        <v>33000000</v>
      </c>
      <c r="E423" s="63" t="n"/>
      <c r="F423" s="191" t="n"/>
      <c r="G423" s="192" t="n"/>
      <c r="H423" s="191" t="n"/>
      <c r="I423" s="166" t="n"/>
      <c r="J423" s="192">
        <f>D423-G423</f>
        <v/>
      </c>
      <c r="K423" s="139" t="n"/>
      <c r="L423" s="192">
        <f>J423/K423</f>
        <v/>
      </c>
      <c r="M423" s="166" t="n"/>
      <c r="N423" s="194" t="n"/>
      <c r="O423" s="166" t="n"/>
      <c r="P423" s="194" t="n"/>
      <c r="Q423" s="166" t="n"/>
      <c r="R423" s="166" t="n"/>
      <c r="S423" s="166" t="inlineStr">
        <is>
          <t>YURANY PEREZ</t>
        </is>
      </c>
      <c r="T423" s="235" t="n"/>
      <c r="U423" s="209" t="n"/>
      <c r="V423" s="209" t="n"/>
      <c r="W423" s="73">
        <f>T423-U423-V423</f>
        <v/>
      </c>
    </row>
    <row r="424">
      <c r="A424" s="55">
        <f>LISTADO!B424</f>
        <v/>
      </c>
      <c r="B424" s="194" t="inlineStr">
        <is>
          <t xml:space="preserve">LC2 - 40 - 12 </t>
        </is>
      </c>
      <c r="C424" s="53">
        <f>LISTADO!L424</f>
        <v/>
      </c>
      <c r="D424" s="192">
        <f>LISTADO!K426</f>
        <v/>
      </c>
      <c r="E424" s="63" t="n"/>
      <c r="F424" s="191" t="n">
        <v>46111</v>
      </c>
      <c r="G424" s="192" t="n">
        <v>10000000</v>
      </c>
      <c r="H424" s="191" t="n">
        <v>46142</v>
      </c>
      <c r="I424" s="166" t="inlineStr">
        <is>
          <t>EFECTIVO</t>
        </is>
      </c>
      <c r="J424" s="192">
        <f>D424-G424</f>
        <v/>
      </c>
      <c r="K424" s="139" t="n">
        <v>24</v>
      </c>
      <c r="L424" s="192">
        <f>J424/K424</f>
        <v/>
      </c>
      <c r="M424" s="166" t="inlineStr">
        <is>
          <t xml:space="preserve">30 DE CADA MES </t>
        </is>
      </c>
      <c r="N424" s="239" t="n">
        <v>1119948298</v>
      </c>
      <c r="O424" s="275" t="inlineStr">
        <is>
          <t>LISSETH XIOMARA SALGADO BELTRAN</t>
        </is>
      </c>
      <c r="P424" s="286" t="inlineStr">
        <is>
          <t>302 3364241</t>
        </is>
      </c>
      <c r="Q424" s="166" t="n"/>
      <c r="R424" s="166" t="inlineStr">
        <is>
          <t>BOGOTA</t>
        </is>
      </c>
      <c r="S424" s="166" t="inlineStr">
        <is>
          <t>INGRID</t>
        </is>
      </c>
      <c r="T424" s="209" t="n">
        <v>5000000</v>
      </c>
      <c r="U424" s="209" t="n">
        <v>3000000</v>
      </c>
      <c r="V424" s="209" t="n"/>
      <c r="W424" s="73">
        <f>T424-U424-V424</f>
        <v/>
      </c>
    </row>
    <row r="425">
      <c r="A425" s="55">
        <f>LISTADO!B425</f>
        <v/>
      </c>
      <c r="B425" s="194" t="inlineStr">
        <is>
          <t xml:space="preserve">LC2 - 40 - 13 </t>
        </is>
      </c>
      <c r="C425" s="53">
        <f>LISTADO!L425</f>
        <v/>
      </c>
      <c r="D425" s="192" t="n">
        <v>28000000</v>
      </c>
      <c r="E425" s="63" t="n"/>
      <c r="F425" s="191" t="n">
        <v>46111</v>
      </c>
      <c r="G425" s="192" t="n">
        <v>4000000</v>
      </c>
      <c r="H425" s="191" t="n">
        <v>46142</v>
      </c>
      <c r="I425" s="166" t="inlineStr">
        <is>
          <t>EFECTIVO</t>
        </is>
      </c>
      <c r="J425" s="192">
        <f>D425-G425</f>
        <v/>
      </c>
      <c r="K425" s="139" t="n">
        <v>24</v>
      </c>
      <c r="L425" s="192">
        <f>J425/K425</f>
        <v/>
      </c>
      <c r="M425" s="166" t="inlineStr">
        <is>
          <t xml:space="preserve">30 DE CADA MES </t>
        </is>
      </c>
      <c r="N425" s="239" t="n">
        <v>1001174815</v>
      </c>
      <c r="O425" s="275" t="inlineStr">
        <is>
          <t>EVELIN YURANY CUBIDES BELTRAN</t>
        </is>
      </c>
      <c r="P425" s="286" t="inlineStr">
        <is>
          <t>323 9610820</t>
        </is>
      </c>
      <c r="Q425" s="166" t="n"/>
      <c r="R425" s="166" t="inlineStr">
        <is>
          <t>BOGOTA</t>
        </is>
      </c>
      <c r="S425" s="166" t="inlineStr">
        <is>
          <t>INGRID</t>
        </is>
      </c>
      <c r="T425" s="209" t="n">
        <v>5000000</v>
      </c>
      <c r="U425" s="209" t="n">
        <v>3000000</v>
      </c>
      <c r="V425" s="209" t="n"/>
      <c r="W425" s="73">
        <f>T425-U425-V425</f>
        <v/>
      </c>
    </row>
    <row r="426">
      <c r="A426" s="55">
        <f>LISTADO!B426</f>
        <v/>
      </c>
      <c r="B426" s="194" t="inlineStr">
        <is>
          <t xml:space="preserve">LC2 - 40 - 14 </t>
        </is>
      </c>
      <c r="C426" s="53">
        <f>LISTADO!L426</f>
        <v/>
      </c>
      <c r="D426" s="192">
        <f>LISTADO!K428</f>
        <v/>
      </c>
      <c r="E426" s="63" t="n"/>
      <c r="F426" s="191" t="n">
        <v>46111</v>
      </c>
      <c r="G426" s="192" t="n">
        <v>4000000</v>
      </c>
      <c r="H426" s="191" t="n">
        <v>46142</v>
      </c>
      <c r="I426" s="166" t="inlineStr">
        <is>
          <t>EFECTIVO</t>
        </is>
      </c>
      <c r="J426" s="192">
        <f>D426-G426</f>
        <v/>
      </c>
      <c r="K426" s="139" t="n">
        <v>24</v>
      </c>
      <c r="L426" s="192">
        <f>J426/K426</f>
        <v/>
      </c>
      <c r="M426" s="166" t="inlineStr">
        <is>
          <t xml:space="preserve">30 DE CADA MES </t>
        </is>
      </c>
      <c r="N426" s="239" t="n">
        <v>1032677361</v>
      </c>
      <c r="O426" s="275" t="inlineStr">
        <is>
          <t>YURLEY TATIANA CUBIDES BELTRAN</t>
        </is>
      </c>
      <c r="P426" s="286" t="inlineStr">
        <is>
          <t>321 3168789</t>
        </is>
      </c>
      <c r="Q426" s="166" t="n"/>
      <c r="R426" s="166" t="inlineStr">
        <is>
          <t>BOGOTA</t>
        </is>
      </c>
      <c r="S426" s="166" t="inlineStr">
        <is>
          <t>INGRID</t>
        </is>
      </c>
      <c r="T426" s="209" t="n">
        <v>5000000</v>
      </c>
      <c r="U426" s="209" t="n">
        <v>3000000</v>
      </c>
      <c r="V426" s="209" t="n"/>
      <c r="W426" s="73">
        <f>T426-U426-V426</f>
        <v/>
      </c>
    </row>
    <row r="427">
      <c r="A427" s="55">
        <f>LISTADO!B427</f>
        <v/>
      </c>
      <c r="B427" s="194" t="inlineStr">
        <is>
          <t xml:space="preserve">LC2 - 40 - 15 </t>
        </is>
      </c>
      <c r="C427" s="53">
        <f>LISTADO!L427</f>
        <v/>
      </c>
      <c r="D427" s="192" t="n">
        <v>23000000</v>
      </c>
      <c r="E427" s="63" t="n"/>
      <c r="F427" s="191" t="n">
        <v>46098</v>
      </c>
      <c r="G427" s="192" t="n">
        <v>5000000</v>
      </c>
      <c r="H427" s="191" t="n">
        <v>46129</v>
      </c>
      <c r="I427" s="166" t="inlineStr">
        <is>
          <t>EFECTIVO</t>
        </is>
      </c>
      <c r="J427" s="192">
        <f>D427-G427</f>
        <v/>
      </c>
      <c r="K427" s="139" t="n">
        <v>24</v>
      </c>
      <c r="L427" s="192">
        <f>J427/K427</f>
        <v/>
      </c>
      <c r="M427" s="166" t="inlineStr">
        <is>
          <t xml:space="preserve">17 DE CADA MES </t>
        </is>
      </c>
      <c r="N427" s="266" t="n">
        <v>17414117</v>
      </c>
      <c r="O427" s="342" t="inlineStr">
        <is>
          <t>JOHN MESIAS GOMEZ CORDON</t>
        </is>
      </c>
      <c r="P427" s="267" t="inlineStr">
        <is>
          <t>310 5690273</t>
        </is>
      </c>
      <c r="Q427" s="166" t="n"/>
      <c r="R427" s="166" t="inlineStr">
        <is>
          <t xml:space="preserve">ACACIAS </t>
        </is>
      </c>
      <c r="S427" s="166" t="inlineStr">
        <is>
          <t>JHON ALBERTO</t>
        </is>
      </c>
      <c r="T427" s="209" t="n">
        <v>0</v>
      </c>
      <c r="U427" s="209" t="n"/>
      <c r="V427" s="209" t="n"/>
      <c r="W427" s="73">
        <f>T427-U427-V427</f>
        <v/>
      </c>
    </row>
    <row r="428">
      <c r="A428" s="55">
        <f>LISTADO!B428</f>
        <v/>
      </c>
      <c r="B428" s="194" t="inlineStr">
        <is>
          <t xml:space="preserve">LC2 - 40 - 16 </t>
        </is>
      </c>
      <c r="C428" s="53">
        <f>LISTADO!L428</f>
        <v/>
      </c>
      <c r="D428" s="192">
        <f>LISTADO!K430</f>
        <v/>
      </c>
      <c r="E428" s="63" t="n"/>
      <c r="F428" s="191" t="n">
        <v>46119</v>
      </c>
      <c r="G428" s="192" t="n">
        <v>4000000</v>
      </c>
      <c r="H428" s="191" t="n">
        <v>46149</v>
      </c>
      <c r="I428" s="166" t="inlineStr">
        <is>
          <t>EFECTIVO</t>
        </is>
      </c>
      <c r="J428" s="192">
        <f>D428-G428</f>
        <v/>
      </c>
      <c r="K428" s="139" t="n">
        <v>24</v>
      </c>
      <c r="L428" s="192">
        <f>J428/K428</f>
        <v/>
      </c>
      <c r="M428" s="166" t="inlineStr">
        <is>
          <t xml:space="preserve">07 DE CADA MES </t>
        </is>
      </c>
      <c r="N428" s="139" t="n">
        <v>39630413</v>
      </c>
      <c r="O428" s="166" t="inlineStr">
        <is>
          <t xml:space="preserve">MARIA DENIS RODRIGUEZ DE CHACON </t>
        </is>
      </c>
      <c r="P428" s="194" t="n">
        <v>3023199369</v>
      </c>
      <c r="Q428" s="166" t="n"/>
      <c r="R428" s="166" t="inlineStr">
        <is>
          <t>BOGOTA</t>
        </is>
      </c>
      <c r="S428" s="166" t="inlineStr">
        <is>
          <t>DANIA</t>
        </is>
      </c>
      <c r="T428" s="209" t="n">
        <v>5000000</v>
      </c>
      <c r="U428" s="209" t="n"/>
      <c r="V428" s="209" t="n"/>
      <c r="W428" s="73">
        <f>T428-U428-V428</f>
        <v/>
      </c>
    </row>
    <row r="429">
      <c r="A429" s="55">
        <f>LISTADO!B429</f>
        <v/>
      </c>
      <c r="B429" s="194" t="inlineStr">
        <is>
          <t xml:space="preserve">LC2 - 40 - 17 </t>
        </is>
      </c>
      <c r="C429" s="53">
        <f>LISTADO!L429</f>
        <v/>
      </c>
      <c r="D429" s="192" t="n">
        <v>28000000</v>
      </c>
      <c r="E429" s="63" t="n"/>
      <c r="F429" s="191" t="n">
        <v>46098</v>
      </c>
      <c r="G429" s="192" t="n">
        <v>9000000</v>
      </c>
      <c r="H429" s="191" t="n">
        <v>46129</v>
      </c>
      <c r="I429" s="166" t="inlineStr">
        <is>
          <t>EFECTIVO</t>
        </is>
      </c>
      <c r="J429" s="192">
        <f>D429-G429</f>
        <v/>
      </c>
      <c r="K429" s="139" t="n">
        <v>24</v>
      </c>
      <c r="L429" s="192">
        <f>J429/K429</f>
        <v/>
      </c>
      <c r="M429" s="166" t="inlineStr">
        <is>
          <t xml:space="preserve">17 DE CADA MES </t>
        </is>
      </c>
      <c r="N429" s="266" t="n">
        <v>52797675</v>
      </c>
      <c r="O429" s="207" t="inlineStr">
        <is>
          <t>YUDY JAZMIN HERNANDEZ PEREIRA</t>
        </is>
      </c>
      <c r="P429" s="267" t="inlineStr">
        <is>
          <t>323 8310023</t>
        </is>
      </c>
      <c r="Q429" s="166" t="n"/>
      <c r="R429" s="166" t="inlineStr">
        <is>
          <t>BOGOTA</t>
        </is>
      </c>
      <c r="S429" s="166" t="inlineStr">
        <is>
          <t>STIVEN CARVAJAL</t>
        </is>
      </c>
      <c r="T429" s="209" t="n">
        <v>5000000</v>
      </c>
      <c r="U429" s="209" t="n">
        <v>3000000</v>
      </c>
      <c r="V429" s="209" t="n"/>
      <c r="W429" s="73">
        <f>T429-U429-V429</f>
        <v/>
      </c>
    </row>
    <row r="430">
      <c r="A430" s="55">
        <f>LISTADO!B430</f>
        <v/>
      </c>
      <c r="B430" s="194" t="inlineStr">
        <is>
          <t xml:space="preserve">LC2 - 40 - 18 </t>
        </is>
      </c>
      <c r="C430" s="53">
        <f>LISTADO!L430</f>
        <v/>
      </c>
      <c r="D430" s="192" t="n">
        <v>28000000</v>
      </c>
      <c r="E430" s="63" t="n"/>
      <c r="F430" s="191" t="n">
        <v>46122</v>
      </c>
      <c r="G430" s="192" t="n">
        <v>5000000</v>
      </c>
      <c r="H430" s="191" t="n">
        <v>46152</v>
      </c>
      <c r="I430" s="166" t="inlineStr">
        <is>
          <t>EFECTIVO</t>
        </is>
      </c>
      <c r="J430" s="192">
        <f>D430-G430</f>
        <v/>
      </c>
      <c r="K430" s="139" t="n">
        <v>24</v>
      </c>
      <c r="L430" s="192">
        <f>J430/K430</f>
        <v/>
      </c>
      <c r="M430" s="166" t="inlineStr">
        <is>
          <t xml:space="preserve">10 DE CADA MES </t>
        </is>
      </c>
      <c r="N430" s="139" t="n">
        <v>1121816867</v>
      </c>
      <c r="O430" s="166" t="inlineStr">
        <is>
          <t xml:space="preserve">LUZ ADRIANA ADAMEZ FRANCO </t>
        </is>
      </c>
      <c r="P430" s="194" t="n">
        <v>3112355035</v>
      </c>
      <c r="Q430" s="166" t="n"/>
      <c r="R430" s="166" t="inlineStr">
        <is>
          <t>VILLAVICENCIO</t>
        </is>
      </c>
      <c r="S430" s="166" t="inlineStr">
        <is>
          <t>DIANA</t>
        </is>
      </c>
      <c r="T430" s="209" t="n">
        <v>5000000</v>
      </c>
      <c r="U430" s="209" t="n">
        <v>3000000</v>
      </c>
      <c r="V430" s="209" t="n"/>
      <c r="W430" s="73">
        <f>T430-U430-V430</f>
        <v/>
      </c>
    </row>
    <row r="431">
      <c r="A431" s="55">
        <f>LISTADO!B431</f>
        <v/>
      </c>
      <c r="B431" s="194" t="inlineStr">
        <is>
          <t xml:space="preserve">LC2- 40 - 19 </t>
        </is>
      </c>
      <c r="C431" s="53">
        <f>LISTADO!L431</f>
        <v/>
      </c>
      <c r="D431" s="192" t="n">
        <v>38672000</v>
      </c>
      <c r="E431" s="63" t="n"/>
      <c r="F431" s="191" t="n">
        <v>46017</v>
      </c>
      <c r="G431" s="192" t="n">
        <v>1000000</v>
      </c>
      <c r="H431" s="191" t="n">
        <v>46048</v>
      </c>
      <c r="I431" s="166" t="inlineStr">
        <is>
          <t>EFECTIVO</t>
        </is>
      </c>
      <c r="J431" s="192">
        <f>D431-G431</f>
        <v/>
      </c>
      <c r="K431" s="139" t="n">
        <v>24</v>
      </c>
      <c r="L431" s="192">
        <f>J431/K431</f>
        <v/>
      </c>
      <c r="M431" s="166" t="inlineStr">
        <is>
          <t xml:space="preserve">26 DE CADA MES </t>
        </is>
      </c>
      <c r="N431" s="266" t="n">
        <v>1115912470</v>
      </c>
      <c r="O431" s="342" t="inlineStr">
        <is>
          <t>YEISON ROJAS REY</t>
        </is>
      </c>
      <c r="P431" s="194" t="n">
        <v>3232386785</v>
      </c>
      <c r="Q431" s="166" t="n"/>
      <c r="R431" s="166" t="inlineStr">
        <is>
          <t>TAURAMENA</t>
        </is>
      </c>
      <c r="S431" s="166" t="n"/>
      <c r="T431" s="209" t="n">
        <v>0</v>
      </c>
      <c r="U431" s="209" t="n">
        <v>0</v>
      </c>
      <c r="V431" s="209" t="n"/>
      <c r="W431" s="73">
        <f>T431-U431-V431</f>
        <v/>
      </c>
    </row>
    <row r="432">
      <c r="A432" s="55">
        <f>LISTADO!B432</f>
        <v/>
      </c>
      <c r="B432" s="194" t="inlineStr">
        <is>
          <t xml:space="preserve">LC2 - 41 - 1 </t>
        </is>
      </c>
      <c r="C432" s="53">
        <f>LISTADO!L432</f>
        <v/>
      </c>
      <c r="D432" s="192" t="n">
        <v>41556000</v>
      </c>
      <c r="E432" s="63" t="n"/>
      <c r="F432" s="191" t="n">
        <v>45888</v>
      </c>
      <c r="G432" s="192" t="n">
        <v>4000000</v>
      </c>
      <c r="H432" s="191" t="n">
        <v>45919</v>
      </c>
      <c r="I432" s="166" t="inlineStr">
        <is>
          <t>EFECTIVO</t>
        </is>
      </c>
      <c r="J432" s="192">
        <f>D432-G432</f>
        <v/>
      </c>
      <c r="K432" s="139" t="n">
        <v>24</v>
      </c>
      <c r="L432" s="192">
        <f>J432/K432</f>
        <v/>
      </c>
      <c r="M432" s="166" t="inlineStr">
        <is>
          <t xml:space="preserve">19 DE CADA MES </t>
        </is>
      </c>
      <c r="N432" s="266" t="n">
        <v>1069740547</v>
      </c>
      <c r="O432" s="207" t="inlineStr">
        <is>
          <t>JUAN DAVID GUARIN/BIBIANA ANDREA CARDONA DIAZ</t>
        </is>
      </c>
      <c r="P432" s="267" t="inlineStr">
        <is>
          <t>314 2100045</t>
        </is>
      </c>
      <c r="Q432" s="166" t="n"/>
      <c r="R432" s="166" t="inlineStr">
        <is>
          <t>FUSAGASUGA</t>
        </is>
      </c>
      <c r="S432" s="166" t="inlineStr">
        <is>
          <t>CAMILA ZAMBRANO</t>
        </is>
      </c>
      <c r="T432" s="209" t="n">
        <v>5000000</v>
      </c>
      <c r="U432" s="209" t="n">
        <v>3000000</v>
      </c>
      <c r="V432" s="209" t="n"/>
      <c r="W432" s="73">
        <f>T432-U432-V432</f>
        <v/>
      </c>
    </row>
    <row r="433">
      <c r="A433" s="55">
        <f>LISTADO!B433</f>
        <v/>
      </c>
      <c r="B433" s="194" t="inlineStr">
        <is>
          <t xml:space="preserve">LC2 - 41 - 2 </t>
        </is>
      </c>
      <c r="C433" s="53">
        <f>LISTADO!L433</f>
        <v/>
      </c>
      <c r="D433" s="192">
        <f>LISTADO!K435</f>
        <v/>
      </c>
      <c r="E433" s="63" t="n"/>
      <c r="F433" s="191" t="n">
        <v>46142</v>
      </c>
      <c r="G433" s="192" t="n">
        <v>4000000</v>
      </c>
      <c r="H433" s="191" t="n">
        <v>46142</v>
      </c>
      <c r="I433" s="166" t="inlineStr">
        <is>
          <t>TRANSFERENCIA</t>
        </is>
      </c>
      <c r="J433" s="192">
        <f>D433-G433</f>
        <v/>
      </c>
      <c r="K433" s="139" t="n">
        <v>24</v>
      </c>
      <c r="L433" s="192" t="n">
        <v>1000000</v>
      </c>
      <c r="M433" s="166" t="inlineStr">
        <is>
          <t>30 DE CADA MES</t>
        </is>
      </c>
      <c r="N433" s="256" t="n">
        <v>1122133905</v>
      </c>
      <c r="O433" s="243" t="inlineStr">
        <is>
          <t>YESSICA CASTRO BASTO</t>
        </is>
      </c>
      <c r="P433" s="243" t="inlineStr">
        <is>
          <t>321 2908253</t>
        </is>
      </c>
      <c r="Q433" s="166" t="n"/>
      <c r="R433" s="166" t="inlineStr">
        <is>
          <t xml:space="preserve">ACACIAS </t>
        </is>
      </c>
      <c r="S433" s="166" t="inlineStr">
        <is>
          <t>DANIA</t>
        </is>
      </c>
      <c r="T433" s="209" t="n">
        <v>5000000</v>
      </c>
      <c r="U433" s="209" t="n">
        <v>3000000</v>
      </c>
      <c r="V433" s="209" t="n"/>
      <c r="W433" s="73">
        <f>T433-U433-V433</f>
        <v/>
      </c>
    </row>
    <row r="434">
      <c r="A434" s="55">
        <f>LISTADO!B434</f>
        <v/>
      </c>
      <c r="B434" s="194" t="inlineStr">
        <is>
          <t xml:space="preserve">LC2 - 41 - 3 </t>
        </is>
      </c>
      <c r="C434" s="53">
        <f>LISTADO!L434</f>
        <v/>
      </c>
      <c r="D434" s="192" t="n">
        <v>28000000</v>
      </c>
      <c r="E434" s="63" t="n"/>
      <c r="F434" s="191" t="n">
        <v>46142</v>
      </c>
      <c r="G434" s="192" t="n">
        <v>4000000</v>
      </c>
      <c r="H434" s="191" t="n">
        <v>46142</v>
      </c>
      <c r="I434" s="166" t="inlineStr">
        <is>
          <t>TRANSFERENCIA</t>
        </is>
      </c>
      <c r="J434" s="192">
        <f>D434-G434</f>
        <v/>
      </c>
      <c r="K434" s="139" t="n">
        <v>24</v>
      </c>
      <c r="L434" s="192" t="n">
        <v>1000000</v>
      </c>
      <c r="M434" s="166" t="inlineStr">
        <is>
          <t>31 DE CADA MES</t>
        </is>
      </c>
      <c r="N434" s="256" t="n">
        <v>1122133905</v>
      </c>
      <c r="O434" s="243" t="inlineStr">
        <is>
          <t>YESSICA CASTRO BASTO</t>
        </is>
      </c>
      <c r="P434" s="243" t="inlineStr">
        <is>
          <t>321 2908253</t>
        </is>
      </c>
      <c r="Q434" s="166" t="n"/>
      <c r="R434" s="166" t="inlineStr">
        <is>
          <t xml:space="preserve">ACACIAS </t>
        </is>
      </c>
      <c r="S434" s="166" t="inlineStr">
        <is>
          <t>DANIA</t>
        </is>
      </c>
      <c r="T434" s="209" t="n">
        <v>5000000</v>
      </c>
      <c r="U434" s="209" t="n">
        <v>3000000</v>
      </c>
      <c r="V434" s="209" t="n"/>
      <c r="W434" s="73">
        <f>T434-U434-V434</f>
        <v/>
      </c>
    </row>
    <row r="435">
      <c r="A435" s="55">
        <f>LISTADO!B435</f>
        <v/>
      </c>
      <c r="B435" s="228" t="inlineStr">
        <is>
          <t xml:space="preserve">LC2 - 41 - 4 </t>
        </is>
      </c>
      <c r="C435" s="53">
        <f>LISTADO!L435</f>
        <v/>
      </c>
      <c r="D435" s="192" t="n">
        <v>28000000</v>
      </c>
      <c r="E435" s="63" t="n"/>
      <c r="F435" s="191" t="n">
        <v>46174</v>
      </c>
      <c r="G435" s="192" t="n">
        <v>4000000</v>
      </c>
      <c r="H435" s="191" t="n">
        <v>46174</v>
      </c>
      <c r="I435" s="166" t="inlineStr">
        <is>
          <t>TRANSFERENCIA</t>
        </is>
      </c>
      <c r="J435" s="192">
        <f>D435-G435</f>
        <v/>
      </c>
      <c r="K435" s="139" t="n">
        <v>24</v>
      </c>
      <c r="L435" s="192" t="n">
        <v>1000000</v>
      </c>
      <c r="M435" s="166" t="inlineStr">
        <is>
          <t>15 DE CADA MES</t>
        </is>
      </c>
      <c r="N435" s="241" t="n">
        <v>43518920</v>
      </c>
      <c r="O435" s="244" t="inlineStr">
        <is>
          <t>MARIA DOLORES CABALLERO VARON</t>
        </is>
      </c>
      <c r="P435" s="194" t="n"/>
      <c r="Q435" s="166" t="n"/>
      <c r="R435" s="166" t="n"/>
      <c r="S435" s="166" t="n"/>
      <c r="T435" s="235" t="n"/>
      <c r="U435" s="209" t="n"/>
      <c r="V435" s="209" t="n"/>
      <c r="W435" s="73">
        <f>T435-U435-V435</f>
        <v/>
      </c>
    </row>
    <row r="436">
      <c r="A436" s="55">
        <f>LISTADO!B436</f>
        <v/>
      </c>
      <c r="B436" s="194" t="inlineStr">
        <is>
          <t>LC2 - 41 - 5 - 6 Y 7</t>
        </is>
      </c>
      <c r="C436" s="53">
        <f>LISTADO!L436</f>
        <v/>
      </c>
      <c r="D436" s="192" t="n">
        <v>84000000</v>
      </c>
      <c r="E436" s="63" t="n"/>
      <c r="F436" s="340" t="n">
        <v>46121</v>
      </c>
      <c r="G436" s="192" t="n">
        <v>84000000</v>
      </c>
      <c r="H436" s="340" t="n">
        <v>46121</v>
      </c>
      <c r="I436" s="166" t="inlineStr">
        <is>
          <t xml:space="preserve">PERMUTA </t>
        </is>
      </c>
      <c r="J436" s="192">
        <f>D436-G436</f>
        <v/>
      </c>
      <c r="K436" s="139" t="n"/>
      <c r="L436" s="192" t="n">
        <v>0</v>
      </c>
      <c r="M436" s="194" t="inlineStr">
        <is>
          <t>-</t>
        </is>
      </c>
      <c r="N436" s="139" t="n">
        <v>1122120787</v>
      </c>
      <c r="O436" s="166" t="inlineStr">
        <is>
          <t xml:space="preserve">SARA ADRIANA CORREAL ORTEGA </t>
        </is>
      </c>
      <c r="P436" s="194" t="n">
        <v>3222791832</v>
      </c>
      <c r="Q436" s="166" t="n"/>
      <c r="R436" s="166" t="inlineStr">
        <is>
          <t>ACACIAS</t>
        </is>
      </c>
      <c r="S436" s="166" t="inlineStr">
        <is>
          <t>JHON ALBERTO</t>
        </is>
      </c>
      <c r="T436" s="209" t="n">
        <v>0</v>
      </c>
      <c r="U436" s="209" t="n">
        <v>0</v>
      </c>
      <c r="V436" s="209" t="n"/>
      <c r="W436" s="73">
        <f>T436-U436-V436</f>
        <v/>
      </c>
    </row>
    <row r="437">
      <c r="A437" s="55">
        <f>LISTADO!B437</f>
        <v/>
      </c>
      <c r="B437" s="194" t="inlineStr">
        <is>
          <t xml:space="preserve">LC2 - 41 - 8 </t>
        </is>
      </c>
      <c r="C437" s="53">
        <f>LISTADO!L437</f>
        <v/>
      </c>
      <c r="D437" s="192" t="n">
        <v>28000000</v>
      </c>
      <c r="E437" s="63" t="n"/>
      <c r="F437" s="340" t="n">
        <v>46122</v>
      </c>
      <c r="G437" s="192" t="n">
        <v>4000000</v>
      </c>
      <c r="H437" s="191" t="n">
        <v>46121</v>
      </c>
      <c r="I437" s="166" t="inlineStr">
        <is>
          <t>EFECTIVO</t>
        </is>
      </c>
      <c r="J437" s="192" t="n">
        <v>24000000</v>
      </c>
      <c r="K437" s="139" t="n">
        <v>24</v>
      </c>
      <c r="L437" s="192" t="n">
        <v>1000000</v>
      </c>
      <c r="M437" s="166" t="inlineStr">
        <is>
          <t>9 DE CADA MES</t>
        </is>
      </c>
      <c r="N437" s="266" t="n">
        <v>1032415881</v>
      </c>
      <c r="O437" s="275" t="inlineStr">
        <is>
          <t>LYNA MARCELA VILLALBA ROMERO</t>
        </is>
      </c>
      <c r="P437" s="286" t="n">
        <v>6892750264</v>
      </c>
      <c r="Q437" s="166" t="n"/>
      <c r="R437" s="166" t="inlineStr">
        <is>
          <t>BOGOTA</t>
        </is>
      </c>
      <c r="S437" s="166" t="inlineStr">
        <is>
          <t>YEISON GARNICA</t>
        </is>
      </c>
      <c r="T437" s="235" t="n">
        <v>5000000</v>
      </c>
      <c r="U437" s="209" t="n">
        <v>3000000</v>
      </c>
      <c r="V437" s="209" t="n"/>
      <c r="W437" s="73">
        <f>T437-U437-V437</f>
        <v/>
      </c>
    </row>
    <row r="438">
      <c r="A438" s="55">
        <f>LISTADO!B438</f>
        <v/>
      </c>
      <c r="B438" s="194" t="inlineStr">
        <is>
          <t xml:space="preserve">LC2 - 41 - 9 </t>
        </is>
      </c>
      <c r="C438" s="53">
        <f>LISTADO!L438</f>
        <v/>
      </c>
      <c r="D438" s="192" t="n">
        <v>28000000</v>
      </c>
      <c r="E438" s="63" t="n"/>
      <c r="F438" s="340" t="n">
        <v>46123</v>
      </c>
      <c r="G438" s="192" t="n">
        <v>4000000</v>
      </c>
      <c r="H438" s="191" t="n">
        <v>46122</v>
      </c>
      <c r="I438" s="166" t="inlineStr">
        <is>
          <t>EFECTIVO</t>
        </is>
      </c>
      <c r="J438" s="192" t="n">
        <v>24000000</v>
      </c>
      <c r="K438" s="139" t="n">
        <v>24</v>
      </c>
      <c r="L438" s="192" t="n">
        <v>1000000</v>
      </c>
      <c r="M438" s="166" t="inlineStr">
        <is>
          <t>10 DE CADA MES</t>
        </is>
      </c>
      <c r="N438" s="266" t="n">
        <v>1032415881</v>
      </c>
      <c r="O438" s="275" t="inlineStr">
        <is>
          <t>LYNA MARCELA VILLALBA ROMERO</t>
        </is>
      </c>
      <c r="P438" s="286" t="n">
        <v>6892750264</v>
      </c>
      <c r="Q438" s="166" t="n"/>
      <c r="R438" s="166" t="inlineStr">
        <is>
          <t>BOGOTA</t>
        </is>
      </c>
      <c r="S438" s="166" t="inlineStr">
        <is>
          <t>YEISON GARNICA</t>
        </is>
      </c>
      <c r="T438" s="235" t="n">
        <v>5000000</v>
      </c>
      <c r="U438" s="209" t="n">
        <v>3000000</v>
      </c>
      <c r="V438" s="209" t="n"/>
      <c r="W438" s="73">
        <f>T438-U438-V438</f>
        <v/>
      </c>
    </row>
    <row r="439">
      <c r="A439" s="55">
        <f>LISTADO!B439</f>
        <v/>
      </c>
      <c r="B439" s="194" t="inlineStr">
        <is>
          <t xml:space="preserve">LC2 - 41 - 10 </t>
        </is>
      </c>
      <c r="C439" s="53">
        <f>LISTADO!L439</f>
        <v/>
      </c>
      <c r="D439" s="192" t="n">
        <v>33000000</v>
      </c>
      <c r="E439" s="63" t="n"/>
      <c r="F439" s="191" t="n">
        <v>45917</v>
      </c>
      <c r="G439" s="192" t="n">
        <v>4000000</v>
      </c>
      <c r="H439" s="191" t="n">
        <v>45947</v>
      </c>
      <c r="I439" s="166" t="inlineStr">
        <is>
          <t>EFECTIVO</t>
        </is>
      </c>
      <c r="J439" s="192">
        <f>D439-G439</f>
        <v/>
      </c>
      <c r="K439" s="139" t="n">
        <v>24</v>
      </c>
      <c r="L439" s="192">
        <f>J439/K439</f>
        <v/>
      </c>
      <c r="M439" s="166" t="inlineStr">
        <is>
          <t xml:space="preserve">17 DE CADA MES </t>
        </is>
      </c>
      <c r="N439" s="266" t="n">
        <v>1121897544</v>
      </c>
      <c r="O439" s="275" t="inlineStr">
        <is>
          <t>INDIRA KATHERINE ARENAS MADRID</t>
        </is>
      </c>
      <c r="P439" s="286" t="inlineStr">
        <is>
          <t>310 5795834</t>
        </is>
      </c>
      <c r="Q439" s="166" t="n"/>
      <c r="R439" s="166" t="inlineStr">
        <is>
          <t>VILLAVICENCIO</t>
        </is>
      </c>
      <c r="S439" s="166" t="inlineStr">
        <is>
          <t>YURANY PEREZ</t>
        </is>
      </c>
      <c r="T439" s="89" t="n">
        <v>5000000</v>
      </c>
      <c r="U439" s="209" t="n"/>
      <c r="V439" s="209" t="n"/>
      <c r="W439" s="73">
        <f>T439-U439-V439</f>
        <v/>
      </c>
    </row>
    <row r="440">
      <c r="A440" s="55">
        <f>LISTADO!B440</f>
        <v/>
      </c>
      <c r="B440" s="194" t="inlineStr">
        <is>
          <t xml:space="preserve">LC2 - 41 - 11 </t>
        </is>
      </c>
      <c r="C440" s="53">
        <f>LISTADO!L440</f>
        <v/>
      </c>
      <c r="D440" s="192" t="n">
        <v>33000000</v>
      </c>
      <c r="E440" s="63" t="n"/>
      <c r="F440" s="191" t="n">
        <v>45905</v>
      </c>
      <c r="G440" s="192" t="n">
        <v>4000000</v>
      </c>
      <c r="H440" s="191" t="n">
        <v>45935</v>
      </c>
      <c r="I440" s="166" t="inlineStr">
        <is>
          <t>EFECTIVO</t>
        </is>
      </c>
      <c r="J440" s="192">
        <f>D440-G440</f>
        <v/>
      </c>
      <c r="K440" s="139" t="n">
        <v>24</v>
      </c>
      <c r="L440" s="192">
        <f>J440/K440</f>
        <v/>
      </c>
      <c r="M440" s="166" t="inlineStr">
        <is>
          <t xml:space="preserve">05 DE CADA MES </t>
        </is>
      </c>
      <c r="N440" s="266" t="n">
        <v>31037552</v>
      </c>
      <c r="O440" s="15" t="inlineStr">
        <is>
          <t>MARIA ISABEL REAL GARZON</t>
        </is>
      </c>
      <c r="P440" s="2" t="inlineStr">
        <is>
          <t>322 3166822</t>
        </is>
      </c>
      <c r="Q440" s="166" t="n"/>
      <c r="R440" s="166" t="inlineStr">
        <is>
          <t>CUBARRAL</t>
        </is>
      </c>
      <c r="S440" s="166" t="inlineStr">
        <is>
          <t>YURANY PEREZ</t>
        </is>
      </c>
      <c r="T440" s="89" t="n">
        <v>5000000</v>
      </c>
      <c r="U440" s="209" t="n">
        <v>3000000</v>
      </c>
      <c r="V440" s="209" t="n"/>
      <c r="W440" s="73">
        <f>T440-U440-V440</f>
        <v/>
      </c>
    </row>
    <row r="441">
      <c r="A441" s="55">
        <f>LISTADO!B441</f>
        <v/>
      </c>
      <c r="B441" s="194" t="inlineStr">
        <is>
          <t xml:space="preserve">LC2 - 41 - 12 </t>
        </is>
      </c>
      <c r="C441" s="53">
        <f>LISTADO!L441</f>
        <v/>
      </c>
      <c r="D441" s="192" t="n">
        <v>27000000</v>
      </c>
      <c r="E441" s="63" t="n"/>
      <c r="F441" s="191" t="n">
        <v>46088</v>
      </c>
      <c r="G441" s="192" t="n">
        <v>4000000</v>
      </c>
      <c r="H441" s="191" t="n">
        <v>46119</v>
      </c>
      <c r="I441" s="166" t="inlineStr">
        <is>
          <t>EFECTIVO</t>
        </is>
      </c>
      <c r="J441" s="192">
        <f>D441-G441</f>
        <v/>
      </c>
      <c r="K441" s="139" t="n">
        <v>24</v>
      </c>
      <c r="L441" s="192">
        <f>J441/K441</f>
        <v/>
      </c>
      <c r="M441" s="166" t="inlineStr">
        <is>
          <t xml:space="preserve">07 DE CADA MES </t>
        </is>
      </c>
      <c r="N441" s="266" t="n">
        <v>1122146097</v>
      </c>
      <c r="O441" s="275" t="inlineStr">
        <is>
          <t>MARIA CAMILA FETECUA RODAS</t>
        </is>
      </c>
      <c r="P441" s="286" t="inlineStr">
        <is>
          <t>1(432)895-2671</t>
        </is>
      </c>
      <c r="Q441" s="166" t="n"/>
      <c r="R441" s="166" t="inlineStr">
        <is>
          <t>BOGOTA</t>
        </is>
      </c>
      <c r="S441" s="166" t="inlineStr">
        <is>
          <t>DANIA</t>
        </is>
      </c>
      <c r="T441" s="209" t="n">
        <v>5000000</v>
      </c>
      <c r="U441" s="209" t="n">
        <v>3000000</v>
      </c>
      <c r="V441" s="209" t="n"/>
      <c r="W441" s="73">
        <f>T441-U441-V441</f>
        <v/>
      </c>
    </row>
    <row r="442">
      <c r="A442" s="55">
        <f>LISTADO!B442</f>
        <v/>
      </c>
      <c r="B442" s="194" t="inlineStr">
        <is>
          <t xml:space="preserve">LC2 - 41 - 13 </t>
        </is>
      </c>
      <c r="C442" s="53">
        <f>LISTADO!L442</f>
        <v/>
      </c>
      <c r="D442" s="192">
        <f>LISTADO!K444</f>
        <v/>
      </c>
      <c r="E442" s="63" t="n"/>
      <c r="F442" s="191" t="n">
        <v>46119</v>
      </c>
      <c r="G442" s="192" t="n">
        <v>4000000</v>
      </c>
      <c r="H442" s="191" t="n">
        <v>46119</v>
      </c>
      <c r="I442" s="166" t="inlineStr">
        <is>
          <t>EFECTIVO</t>
        </is>
      </c>
      <c r="J442" s="192">
        <f>D442-G442</f>
        <v/>
      </c>
      <c r="K442" s="139" t="n">
        <v>24</v>
      </c>
      <c r="L442" s="192">
        <f>J442/K442</f>
        <v/>
      </c>
      <c r="M442" s="166" t="inlineStr">
        <is>
          <t xml:space="preserve">07 DE CADA MES </t>
        </is>
      </c>
      <c r="N442" s="267" t="inlineStr">
        <is>
          <t>1.030,522.371</t>
        </is>
      </c>
      <c r="O442" s="166" t="inlineStr">
        <is>
          <t>MAIRA ALEJANDRA PRIETO ORTIZ</t>
        </is>
      </c>
      <c r="P442" s="267" t="inlineStr">
        <is>
          <t>350 5675499</t>
        </is>
      </c>
      <c r="Q442" s="166" t="n"/>
      <c r="R442" s="166" t="inlineStr">
        <is>
          <t>BOGOTA</t>
        </is>
      </c>
      <c r="S442" s="166" t="inlineStr">
        <is>
          <t>YEISON GARNICA</t>
        </is>
      </c>
      <c r="T442" s="209" t="n">
        <v>5000000</v>
      </c>
      <c r="U442" s="209" t="n">
        <v>3000000</v>
      </c>
      <c r="V442" s="209" t="n"/>
      <c r="W442" s="73">
        <f>T442-U442-V442</f>
        <v/>
      </c>
    </row>
    <row r="443">
      <c r="A443" s="55">
        <f>LISTADO!B443</f>
        <v/>
      </c>
      <c r="B443" s="194" t="inlineStr">
        <is>
          <t xml:space="preserve">LC2 - 41 - 14 </t>
        </is>
      </c>
      <c r="C443" s="53">
        <f>LISTADO!L443</f>
        <v/>
      </c>
      <c r="D443" s="192">
        <f>LISTADO!K445</f>
        <v/>
      </c>
      <c r="E443" s="63" t="n"/>
      <c r="F443" s="191" t="n">
        <v>46119</v>
      </c>
      <c r="G443" s="192" t="n">
        <v>4000000</v>
      </c>
      <c r="H443" s="191" t="n">
        <v>46119</v>
      </c>
      <c r="I443" s="166" t="inlineStr">
        <is>
          <t>EFECTIVO</t>
        </is>
      </c>
      <c r="J443" s="192">
        <f>D443-G443</f>
        <v/>
      </c>
      <c r="K443" s="139" t="n">
        <v>24</v>
      </c>
      <c r="L443" s="192">
        <f>J443/K443</f>
        <v/>
      </c>
      <c r="M443" s="166" t="inlineStr">
        <is>
          <t xml:space="preserve">07 DE CADA MES </t>
        </is>
      </c>
      <c r="N443" s="139" t="n">
        <v>80424562</v>
      </c>
      <c r="O443" s="166" t="inlineStr">
        <is>
          <t>OSCAR JAVIER TOVAR NUÑEZ</t>
        </is>
      </c>
      <c r="P443" s="267" t="inlineStr">
        <is>
          <t>311 4461450</t>
        </is>
      </c>
      <c r="Q443" s="166" t="n"/>
      <c r="R443" s="166" t="inlineStr">
        <is>
          <t>CUNDINAMARCA</t>
        </is>
      </c>
      <c r="S443" s="166" t="inlineStr">
        <is>
          <t>YEISON GARNICA</t>
        </is>
      </c>
      <c r="T443" s="209" t="n">
        <v>5000000</v>
      </c>
      <c r="U443" s="209" t="n">
        <v>3000000</v>
      </c>
      <c r="V443" s="209" t="n"/>
      <c r="W443" s="73">
        <f>T443-U443-V443</f>
        <v/>
      </c>
    </row>
    <row r="444">
      <c r="A444" s="55">
        <f>LISTADO!B444</f>
        <v/>
      </c>
      <c r="B444" s="194" t="inlineStr">
        <is>
          <t xml:space="preserve">LC2 - 41 - 15 </t>
        </is>
      </c>
      <c r="C444" s="53">
        <f>LISTADO!L444</f>
        <v/>
      </c>
      <c r="D444" s="192">
        <f>LISTADO!K446</f>
        <v/>
      </c>
      <c r="E444" s="63" t="n"/>
      <c r="F444" s="191" t="n">
        <v>46119</v>
      </c>
      <c r="G444" s="192" t="n">
        <v>4000000</v>
      </c>
      <c r="H444" s="191" t="n">
        <v>46119</v>
      </c>
      <c r="I444" s="166" t="inlineStr">
        <is>
          <t>EFECTIVO</t>
        </is>
      </c>
      <c r="J444" s="192">
        <f>D444-G444</f>
        <v/>
      </c>
      <c r="K444" s="139" t="n">
        <v>24</v>
      </c>
      <c r="L444" s="192" t="n">
        <v>1000000</v>
      </c>
      <c r="M444" s="166" t="inlineStr">
        <is>
          <t xml:space="preserve">07 DE CADA MES </t>
        </is>
      </c>
      <c r="N444" s="139" t="n">
        <v>52622310</v>
      </c>
      <c r="O444" s="166" t="inlineStr">
        <is>
          <t>YANET PATRICIA VILLAMIL GARNICA</t>
        </is>
      </c>
      <c r="P444" s="267" t="inlineStr">
        <is>
          <t>312 4530096</t>
        </is>
      </c>
      <c r="Q444" s="166" t="n"/>
      <c r="R444" s="166" t="inlineStr">
        <is>
          <t>USAQUEN</t>
        </is>
      </c>
      <c r="S444" s="166" t="inlineStr">
        <is>
          <t>YEISON GARNICA</t>
        </is>
      </c>
      <c r="T444" s="209" t="n">
        <v>5000000</v>
      </c>
      <c r="U444" s="209" t="n">
        <v>3000000</v>
      </c>
      <c r="V444" s="209" t="n"/>
      <c r="W444" s="73">
        <f>T444-U444-V444</f>
        <v/>
      </c>
    </row>
    <row r="445">
      <c r="A445" s="55">
        <f>LISTADO!B445</f>
        <v/>
      </c>
      <c r="B445" s="194" t="inlineStr">
        <is>
          <t xml:space="preserve">LC2 - 41 - 16 </t>
        </is>
      </c>
      <c r="C445" s="53">
        <f>LISTADO!L445</f>
        <v/>
      </c>
      <c r="D445" s="192">
        <f>LISTADO!K447</f>
        <v/>
      </c>
      <c r="E445" s="63" t="n"/>
      <c r="F445" s="191" t="n">
        <v>46119</v>
      </c>
      <c r="G445" s="192" t="n">
        <v>4000000</v>
      </c>
      <c r="H445" s="191" t="n">
        <v>46119</v>
      </c>
      <c r="I445" s="166" t="inlineStr">
        <is>
          <t>TRANSFERENCIA</t>
        </is>
      </c>
      <c r="J445" s="192" t="n">
        <v>24000000</v>
      </c>
      <c r="K445" s="139" t="n">
        <v>24</v>
      </c>
      <c r="L445" s="192" t="n">
        <v>1000000</v>
      </c>
      <c r="M445" s="194" t="inlineStr">
        <is>
          <t>07 DE CADA MES</t>
        </is>
      </c>
      <c r="N445" s="256" t="n">
        <v>52865126</v>
      </c>
      <c r="O445" s="243" t="inlineStr">
        <is>
          <t>NANCY ESPERANZA VILLAMIL GARNICA</t>
        </is>
      </c>
      <c r="P445" s="243" t="inlineStr">
        <is>
          <t>320 5715996</t>
        </is>
      </c>
      <c r="Q445" s="166" t="n"/>
      <c r="R445" s="166" t="n"/>
      <c r="S445" s="166" t="inlineStr">
        <is>
          <t>YEISON GARNICA</t>
        </is>
      </c>
      <c r="T445" s="235" t="n">
        <v>5000000</v>
      </c>
      <c r="U445" s="209" t="n">
        <v>3000000</v>
      </c>
      <c r="V445" s="209" t="n"/>
      <c r="W445" s="73">
        <f>T445-U445-V445</f>
        <v/>
      </c>
    </row>
    <row r="446">
      <c r="A446" s="55">
        <f>LISTADO!B446</f>
        <v/>
      </c>
      <c r="B446" s="194" t="inlineStr">
        <is>
          <t xml:space="preserve">LC2 - 41 - 17 </t>
        </is>
      </c>
      <c r="C446" s="53">
        <f>LISTADO!L446</f>
        <v/>
      </c>
      <c r="D446" s="192" t="n">
        <v>28000000</v>
      </c>
      <c r="E446" s="63" t="n"/>
      <c r="F446" s="191" t="n">
        <v>46112</v>
      </c>
      <c r="G446" s="192" t="n">
        <v>4000000</v>
      </c>
      <c r="H446" s="191" t="n">
        <v>46112</v>
      </c>
      <c r="I446" s="166" t="inlineStr">
        <is>
          <t>TRANSFERENCIA</t>
        </is>
      </c>
      <c r="J446" s="192" t="n">
        <v>24000000</v>
      </c>
      <c r="K446" s="139" t="n">
        <v>24</v>
      </c>
      <c r="L446" s="192" t="n">
        <v>1000000</v>
      </c>
      <c r="M446" s="166" t="inlineStr">
        <is>
          <t>5 DE MAYO</t>
        </is>
      </c>
      <c r="N446" s="256" t="n">
        <v>9529063</v>
      </c>
      <c r="O446" s="343" t="inlineStr">
        <is>
          <t>SEGUNDO TIVERIO GOMEZ BOTIA</t>
        </is>
      </c>
      <c r="P446" s="243" t="inlineStr">
        <is>
          <t>311 5867992</t>
        </is>
      </c>
      <c r="Q446" s="166" t="n"/>
      <c r="R446" s="344" t="inlineStr">
        <is>
          <t>sogamoso</t>
        </is>
      </c>
      <c r="S446" s="166" t="inlineStr">
        <is>
          <t>DANIA</t>
        </is>
      </c>
      <c r="T446" s="235" t="n">
        <v>5000000</v>
      </c>
      <c r="U446" s="209" t="n">
        <v>3000000</v>
      </c>
      <c r="V446" s="209" t="n"/>
      <c r="W446" s="73">
        <f>T446-U446-V446</f>
        <v/>
      </c>
    </row>
    <row r="447">
      <c r="A447" s="55">
        <f>LISTADO!B447</f>
        <v/>
      </c>
      <c r="B447" s="194" t="inlineStr">
        <is>
          <t xml:space="preserve">LC2 - 41 - 18 </t>
        </is>
      </c>
      <c r="C447" s="53">
        <f>LISTADO!L447</f>
        <v/>
      </c>
      <c r="D447" s="192" t="n">
        <v>28000000</v>
      </c>
      <c r="E447" s="63" t="n"/>
      <c r="F447" s="191" t="n">
        <v>46142</v>
      </c>
      <c r="G447" s="192" t="n">
        <v>28000000</v>
      </c>
      <c r="H447" s="191" t="n">
        <v>46142</v>
      </c>
      <c r="I447" s="166" t="inlineStr">
        <is>
          <t>EFECTIVO</t>
        </is>
      </c>
      <c r="J447" s="192">
        <f>D447-G447</f>
        <v/>
      </c>
      <c r="K447" s="139" t="n">
        <v>1</v>
      </c>
      <c r="L447" s="192" t="n">
        <v>0</v>
      </c>
      <c r="M447" s="194" t="inlineStr">
        <is>
          <t>-</t>
        </is>
      </c>
      <c r="N447" s="239" t="n">
        <v>4178803</v>
      </c>
      <c r="O447" s="275" t="inlineStr">
        <is>
          <t>JOSE GERMAN PATIÑO CABRERA</t>
        </is>
      </c>
      <c r="P447" s="286" t="inlineStr">
        <is>
          <t>310 3162079</t>
        </is>
      </c>
      <c r="Q447" s="166" t="n"/>
      <c r="R447" s="166" t="inlineStr">
        <is>
          <t>NOBSA</t>
        </is>
      </c>
      <c r="S447" s="166" t="inlineStr">
        <is>
          <t>DANIA</t>
        </is>
      </c>
      <c r="T447" s="209" t="n">
        <v>5000000</v>
      </c>
      <c r="U447" s="209" t="n">
        <v>5000000</v>
      </c>
      <c r="V447" s="209" t="n"/>
      <c r="W447" s="73">
        <f>T447-U447-V447</f>
        <v/>
      </c>
    </row>
    <row r="448">
      <c r="A448" s="55">
        <f>LISTADO!B448</f>
        <v/>
      </c>
      <c r="B448" s="194" t="inlineStr">
        <is>
          <t>LC2 - 41 - 19</t>
        </is>
      </c>
      <c r="C448" s="53">
        <f>LISTADO!L448</f>
        <v/>
      </c>
      <c r="D448" s="192" t="n">
        <v>27000000</v>
      </c>
      <c r="E448" s="63" t="n"/>
      <c r="F448" s="191" t="n">
        <v>45855</v>
      </c>
      <c r="G448" s="192" t="n">
        <v>4000000</v>
      </c>
      <c r="H448" s="191" t="n">
        <v>45886</v>
      </c>
      <c r="I448" s="166" t="inlineStr">
        <is>
          <t>EFECTIVO</t>
        </is>
      </c>
      <c r="J448" s="192">
        <f>D448-G448</f>
        <v/>
      </c>
      <c r="K448" s="139" t="n">
        <v>24</v>
      </c>
      <c r="L448" s="192">
        <f>J448/K448</f>
        <v/>
      </c>
      <c r="M448" s="166" t="inlineStr">
        <is>
          <t xml:space="preserve">17 DE CADA MES </t>
        </is>
      </c>
      <c r="N448" s="266" t="n">
        <v>1233696477</v>
      </c>
      <c r="O448" s="275" t="inlineStr">
        <is>
          <t>RICK DAVID FIGUEROA RUBIANO</t>
        </is>
      </c>
      <c r="P448" s="286" t="inlineStr">
        <is>
          <t>61 425350350</t>
        </is>
      </c>
      <c r="Q448" s="166" t="n"/>
      <c r="R448" s="166" t="inlineStr">
        <is>
          <t>BOGOTA</t>
        </is>
      </c>
      <c r="S448" s="166" t="inlineStr">
        <is>
          <t>DANIA</t>
        </is>
      </c>
      <c r="T448" s="209" t="n">
        <v>5000000</v>
      </c>
      <c r="U448" s="209" t="n">
        <v>3000000</v>
      </c>
      <c r="V448" s="209" t="n"/>
      <c r="W448" s="73">
        <f>T448-U448-V448</f>
        <v/>
      </c>
    </row>
    <row r="449">
      <c r="A449" s="55">
        <f>LISTADO!B449</f>
        <v/>
      </c>
      <c r="B449" s="194" t="inlineStr">
        <is>
          <t xml:space="preserve">LC2 - 41 - 20 </t>
        </is>
      </c>
      <c r="C449" s="53">
        <f>LISTADO!L449</f>
        <v/>
      </c>
      <c r="D449" s="192" t="n">
        <v>37209000</v>
      </c>
      <c r="E449" s="63" t="n"/>
      <c r="F449" s="191" t="n">
        <v>46073</v>
      </c>
      <c r="G449" s="192" t="n">
        <v>4000000</v>
      </c>
      <c r="H449" s="191" t="n">
        <v>46101</v>
      </c>
      <c r="I449" s="166" t="inlineStr">
        <is>
          <t>EFECTIVO</t>
        </is>
      </c>
      <c r="J449" s="192">
        <f>D449-G449</f>
        <v/>
      </c>
      <c r="K449" s="139" t="n">
        <v>24</v>
      </c>
      <c r="L449" s="192">
        <f>J449/K449</f>
        <v/>
      </c>
      <c r="M449" s="166" t="inlineStr">
        <is>
          <t xml:space="preserve">20 DE CADA MES </t>
        </is>
      </c>
      <c r="N449" s="266" t="n">
        <v>1032378132</v>
      </c>
      <c r="O449" s="275" t="inlineStr">
        <is>
          <t>NATALI JULIETH TORRES MALAGON/OSMAR CAMILO SORIANO RUBIANO</t>
        </is>
      </c>
      <c r="P449" s="286" t="inlineStr">
        <is>
          <t>311 8472063</t>
        </is>
      </c>
      <c r="Q449" s="166" t="n"/>
      <c r="R449" s="166" t="inlineStr">
        <is>
          <t>BOGOTA</t>
        </is>
      </c>
      <c r="S449" s="166" t="inlineStr">
        <is>
          <t>YURANY PEREZ</t>
        </is>
      </c>
      <c r="T449" s="209" t="n">
        <v>5000000</v>
      </c>
      <c r="U449" s="165" t="n">
        <v>3000000</v>
      </c>
      <c r="V449" s="209" t="n"/>
      <c r="W449" s="73">
        <f>T449-U449-V449</f>
        <v/>
      </c>
    </row>
    <row r="450">
      <c r="A450" s="55">
        <f>LISTADO!B450</f>
        <v/>
      </c>
      <c r="B450" s="194" t="inlineStr">
        <is>
          <t xml:space="preserve">LC2 - 42 - 1 </t>
        </is>
      </c>
      <c r="C450" s="53">
        <f>LISTADO!L450</f>
        <v/>
      </c>
      <c r="D450" s="192" t="n">
        <v>33000000</v>
      </c>
      <c r="E450" s="63" t="n"/>
      <c r="F450" s="191" t="n">
        <v>46058</v>
      </c>
      <c r="G450" s="192" t="n">
        <v>4000000</v>
      </c>
      <c r="H450" s="191" t="n">
        <v>46086</v>
      </c>
      <c r="I450" s="166" t="inlineStr">
        <is>
          <t>EFECTIVO</t>
        </is>
      </c>
      <c r="J450" s="192">
        <f>D450-G450</f>
        <v/>
      </c>
      <c r="K450" s="139" t="n">
        <v>24</v>
      </c>
      <c r="L450" s="192">
        <f>J450/K450</f>
        <v/>
      </c>
      <c r="M450" s="166" t="inlineStr">
        <is>
          <t xml:space="preserve">05 DE CADA MES </t>
        </is>
      </c>
      <c r="N450" s="266" t="n">
        <v>52915312</v>
      </c>
      <c r="O450" s="207" t="inlineStr">
        <is>
          <t>DIANA MARCELA SANCHEZ ZANABRIA</t>
        </is>
      </c>
      <c r="P450" s="267" t="inlineStr">
        <is>
          <t>321 7067145</t>
        </is>
      </c>
      <c r="Q450" s="166" t="n"/>
      <c r="R450" s="166" t="inlineStr">
        <is>
          <t>CUNDINAMARCA</t>
        </is>
      </c>
      <c r="S450" s="166" t="inlineStr">
        <is>
          <t>CAMILA ZAMBRANO</t>
        </is>
      </c>
      <c r="T450" s="209" t="n">
        <v>5000000</v>
      </c>
      <c r="U450" s="209" t="n">
        <v>3000000</v>
      </c>
      <c r="V450" s="209" t="n"/>
      <c r="W450" s="73">
        <f>T450-U450-V450</f>
        <v/>
      </c>
    </row>
    <row r="451">
      <c r="A451" s="55">
        <f>LISTADO!B451</f>
        <v/>
      </c>
      <c r="B451" s="194" t="inlineStr">
        <is>
          <t xml:space="preserve">LC2 - 42 - 2 </t>
        </is>
      </c>
      <c r="C451" s="53">
        <f>LISTADO!L451</f>
        <v/>
      </c>
      <c r="D451" s="192">
        <f>LISTADO!K453</f>
        <v/>
      </c>
      <c r="E451" s="63" t="n"/>
      <c r="F451" s="191" t="n">
        <v>46247</v>
      </c>
      <c r="G451" s="192" t="n">
        <v>4000000</v>
      </c>
      <c r="H451" s="191" t="n">
        <v>46247</v>
      </c>
      <c r="I451" s="166" t="inlineStr">
        <is>
          <t>EFECTIVO</t>
        </is>
      </c>
      <c r="J451" s="192">
        <f>D451-G451</f>
        <v/>
      </c>
      <c r="K451" s="139" t="n">
        <v>24</v>
      </c>
      <c r="L451" s="192" t="n">
        <v>1000000</v>
      </c>
      <c r="M451" s="166" t="inlineStr">
        <is>
          <t>13 DE CADA MES</t>
        </is>
      </c>
      <c r="N451" s="141" t="n">
        <v>1121842272</v>
      </c>
      <c r="O451" s="345" t="inlineStr">
        <is>
          <t>FREDY ALEXANDER HERRAN GARCIA</t>
        </is>
      </c>
      <c r="P451" s="194" t="n">
        <v>31383623131</v>
      </c>
      <c r="Q451" s="166" t="n"/>
      <c r="R451" s="166" t="inlineStr">
        <is>
          <t>BOGOTA</t>
        </is>
      </c>
      <c r="S451" s="166" t="inlineStr">
        <is>
          <t>INGRID</t>
        </is>
      </c>
      <c r="T451" s="209" t="n">
        <v>5000000</v>
      </c>
      <c r="U451" s="209" t="n">
        <v>3000000</v>
      </c>
      <c r="V451" s="209" t="n"/>
      <c r="W451" s="73">
        <f>T451-U451-V451</f>
        <v/>
      </c>
    </row>
    <row r="452">
      <c r="A452" s="55">
        <f>LISTADO!B452</f>
        <v/>
      </c>
      <c r="B452" s="194" t="inlineStr">
        <is>
          <t xml:space="preserve">LC2 - 42 - 3 </t>
        </is>
      </c>
      <c r="C452" s="53">
        <f>LISTADO!L452</f>
        <v/>
      </c>
      <c r="D452" s="192">
        <f>LISTADO!K454</f>
        <v/>
      </c>
      <c r="E452" s="63" t="n"/>
      <c r="F452" s="191" t="n">
        <v>46129</v>
      </c>
      <c r="G452" s="192" t="n">
        <v>6000000</v>
      </c>
      <c r="H452" s="191" t="n">
        <v>46129</v>
      </c>
      <c r="I452" s="166" t="inlineStr">
        <is>
          <t>EFECTIVO</t>
        </is>
      </c>
      <c r="J452" s="192">
        <f>D452-G452</f>
        <v/>
      </c>
      <c r="K452" s="139" t="n">
        <v>24</v>
      </c>
      <c r="L452" s="192" t="n">
        <v>916000</v>
      </c>
      <c r="M452" s="166" t="inlineStr">
        <is>
          <t>28  de cada mes</t>
        </is>
      </c>
      <c r="N452" s="194" t="n">
        <v>1122128330</v>
      </c>
      <c r="O452" s="166" t="inlineStr">
        <is>
          <t>LUZ MARINA ZAMUDIO</t>
        </is>
      </c>
      <c r="P452" s="194" t="n">
        <v>3142223124</v>
      </c>
      <c r="Q452" s="166" t="n"/>
      <c r="R452" s="166" t="inlineStr">
        <is>
          <t>YACOPI</t>
        </is>
      </c>
      <c r="S452" s="166" t="inlineStr">
        <is>
          <t>INGRID</t>
        </is>
      </c>
      <c r="T452" s="209" t="n">
        <v>5000000</v>
      </c>
      <c r="U452" s="209" t="n">
        <v>3000000</v>
      </c>
      <c r="V452" s="209" t="n"/>
      <c r="W452" s="73">
        <f>T452-U452-V452</f>
        <v/>
      </c>
    </row>
    <row r="453">
      <c r="A453" s="55">
        <f>LISTADO!B453</f>
        <v/>
      </c>
      <c r="B453" s="194" t="inlineStr">
        <is>
          <t xml:space="preserve">LC2 - 42 - 4 </t>
        </is>
      </c>
      <c r="C453" s="53">
        <f>LISTADO!L453</f>
        <v/>
      </c>
      <c r="D453" s="192">
        <f>LISTADO!K455</f>
        <v/>
      </c>
      <c r="E453" s="63" t="n"/>
      <c r="F453" s="191" t="n">
        <v>46161</v>
      </c>
      <c r="G453" s="192" t="n">
        <v>4000000</v>
      </c>
      <c r="H453" s="191" t="n">
        <v>46161</v>
      </c>
      <c r="I453" s="166" t="inlineStr">
        <is>
          <t>TRANSFERENCIA</t>
        </is>
      </c>
      <c r="J453" s="192">
        <f>D453-G453</f>
        <v/>
      </c>
      <c r="K453" s="139" t="n">
        <v>24</v>
      </c>
      <c r="L453" s="192" t="n">
        <v>1000000</v>
      </c>
      <c r="M453" s="166" t="inlineStr">
        <is>
          <t>20 DE CADA MES</t>
        </is>
      </c>
      <c r="N453" s="256" t="n">
        <v>17386102</v>
      </c>
      <c r="O453" s="243" t="inlineStr">
        <is>
          <t>JOSE ISBELIO RAMIREZ CORTES</t>
        </is>
      </c>
      <c r="P453" s="243" t="inlineStr">
        <is>
          <t>314 3070913</t>
        </is>
      </c>
      <c r="Q453" s="166" t="n"/>
      <c r="R453" s="166" t="inlineStr">
        <is>
          <t>PUERTO LOPEZ</t>
        </is>
      </c>
      <c r="S453" s="166" t="inlineStr">
        <is>
          <t>YURANY PEREZ</t>
        </is>
      </c>
      <c r="T453" s="89" t="n">
        <v>5000000</v>
      </c>
      <c r="U453" s="209" t="n"/>
      <c r="V453" s="209" t="n"/>
      <c r="W453" s="73">
        <f>T453-U453-V453</f>
        <v/>
      </c>
    </row>
    <row r="454">
      <c r="A454" s="55">
        <f>LISTADO!B454</f>
        <v/>
      </c>
      <c r="B454" s="194" t="inlineStr">
        <is>
          <t xml:space="preserve">LC2 - 42 - 5 </t>
        </is>
      </c>
      <c r="C454" s="53">
        <f>LISTADO!L454</f>
        <v/>
      </c>
      <c r="D454" s="192">
        <f>LISTADO!K454</f>
        <v/>
      </c>
      <c r="E454" s="63" t="n"/>
      <c r="F454" s="191" t="n">
        <v>46162</v>
      </c>
      <c r="G454" s="192" t="n">
        <v>4000000</v>
      </c>
      <c r="H454" s="191" t="n">
        <v>46162</v>
      </c>
      <c r="I454" s="166" t="inlineStr">
        <is>
          <t>TRANSFERENCIA</t>
        </is>
      </c>
      <c r="J454" s="192">
        <f>D454-G454</f>
        <v/>
      </c>
      <c r="K454" s="139" t="n">
        <v>24</v>
      </c>
      <c r="L454" s="192" t="n">
        <v>1000000</v>
      </c>
      <c r="M454" s="166" t="inlineStr">
        <is>
          <t>20 DE CADA MES</t>
        </is>
      </c>
      <c r="N454" s="266" t="n">
        <v>17386102</v>
      </c>
      <c r="O454" s="243" t="inlineStr">
        <is>
          <t>JOSE ISBELIO RAMIREZ CORTES</t>
        </is>
      </c>
      <c r="P454" s="267" t="inlineStr">
        <is>
          <t>314 3070913</t>
        </is>
      </c>
      <c r="Q454" s="166" t="n"/>
      <c r="R454" s="166" t="inlineStr">
        <is>
          <t>PUERTO LOPEZ</t>
        </is>
      </c>
      <c r="S454" s="166" t="inlineStr">
        <is>
          <t>YURANY PEREZ</t>
        </is>
      </c>
      <c r="T454" s="89" t="n">
        <v>5000000</v>
      </c>
      <c r="U454" s="209" t="n"/>
      <c r="V454" s="209" t="n"/>
      <c r="W454" s="73">
        <f>T454-U454-V454</f>
        <v/>
      </c>
    </row>
    <row r="455">
      <c r="A455" s="55">
        <f>LISTADO!B455</f>
        <v/>
      </c>
      <c r="B455" s="194" t="inlineStr">
        <is>
          <t xml:space="preserve">LC2 - 42 - 6 </t>
        </is>
      </c>
      <c r="C455" s="53">
        <f>LISTADO!L455</f>
        <v/>
      </c>
      <c r="D455" s="192">
        <f>LISTADO!K457</f>
        <v/>
      </c>
      <c r="E455" s="63" t="n"/>
      <c r="F455" s="191" t="n">
        <v>46226</v>
      </c>
      <c r="G455" s="192" t="n">
        <v>4000000</v>
      </c>
      <c r="H455" s="191" t="n">
        <v>46226</v>
      </c>
      <c r="I455" s="166" t="inlineStr">
        <is>
          <t>TRANSFERENCIA</t>
        </is>
      </c>
      <c r="J455" s="192" t="n">
        <v>24000000</v>
      </c>
      <c r="K455" s="139" t="n">
        <v>24</v>
      </c>
      <c r="L455" s="192" t="n">
        <v>1000000</v>
      </c>
      <c r="M455" s="166" t="inlineStr">
        <is>
          <t>23 DE CADA MES</t>
        </is>
      </c>
      <c r="N455" s="139" t="n">
        <v>1031122174</v>
      </c>
      <c r="O455" s="166" t="inlineStr">
        <is>
          <t>YEHIMY KATHERIN CALERO OVIEDO</t>
        </is>
      </c>
      <c r="P455" s="194" t="n"/>
      <c r="Q455" s="166" t="n"/>
      <c r="R455" s="166" t="n"/>
      <c r="S455" s="166" t="inlineStr">
        <is>
          <t>YURANY PEREZ</t>
        </is>
      </c>
      <c r="T455" s="209" t="n"/>
      <c r="U455" s="209" t="n"/>
      <c r="V455" s="209" t="n"/>
      <c r="W455" s="73">
        <f>T455-U455-V455</f>
        <v/>
      </c>
    </row>
    <row r="456">
      <c r="A456" s="55">
        <f>LISTADO!B456</f>
        <v/>
      </c>
      <c r="B456" s="194" t="inlineStr">
        <is>
          <t xml:space="preserve">LC2 - 42 - 7 </t>
        </is>
      </c>
      <c r="C456" s="53">
        <f>LISTADO!L456</f>
        <v/>
      </c>
      <c r="D456" s="192" t="n">
        <v>28110000</v>
      </c>
      <c r="E456" s="63" t="n"/>
      <c r="F456" s="191" t="n">
        <v>46113</v>
      </c>
      <c r="G456" s="192" t="n">
        <v>4000000</v>
      </c>
      <c r="H456" s="191" t="inlineStr">
        <is>
          <t>1/5/0206</t>
        </is>
      </c>
      <c r="I456" s="166" t="inlineStr">
        <is>
          <t>EFECTIVO</t>
        </is>
      </c>
      <c r="J456" s="192">
        <f>D456-G456</f>
        <v/>
      </c>
      <c r="K456" s="139" t="n">
        <v>24</v>
      </c>
      <c r="L456" s="192">
        <f>J456/K456</f>
        <v/>
      </c>
      <c r="M456" s="166" t="inlineStr">
        <is>
          <t xml:space="preserve">01 DE CADA MES </t>
        </is>
      </c>
      <c r="N456" s="266" t="n">
        <v>80730691</v>
      </c>
      <c r="O456" s="207" t="inlineStr">
        <is>
          <t>MARCO FIDEL PEREZ VALENZUELA</t>
        </is>
      </c>
      <c r="P456" s="240" t="inlineStr">
        <is>
          <t>313 8931785</t>
        </is>
      </c>
      <c r="Q456" s="166" t="n"/>
      <c r="R456" s="166" t="inlineStr">
        <is>
          <t>BOGOTA</t>
        </is>
      </c>
      <c r="S456" s="166" t="inlineStr">
        <is>
          <t>CAMILA</t>
        </is>
      </c>
      <c r="T456" s="209" t="n">
        <v>5000000</v>
      </c>
      <c r="U456" s="209" t="n">
        <v>3000000</v>
      </c>
      <c r="V456" s="209" t="n"/>
      <c r="W456" s="73">
        <f>T456-U456-V456</f>
        <v/>
      </c>
    </row>
    <row r="457" ht="15.75" customHeight="1" s="506">
      <c r="A457" s="55">
        <f>LISTADO!B457</f>
        <v/>
      </c>
      <c r="B457" s="194" t="inlineStr">
        <is>
          <t xml:space="preserve">LC2 - 42 - 8 </t>
        </is>
      </c>
      <c r="C457" s="53">
        <f>LISTADO!L457</f>
        <v/>
      </c>
      <c r="D457" s="192" t="n">
        <v>28000000</v>
      </c>
      <c r="E457" s="63" t="n"/>
      <c r="F457" s="191" t="n"/>
      <c r="G457" s="192" t="n"/>
      <c r="H457" s="191" t="n"/>
      <c r="I457" s="166" t="n"/>
      <c r="J457" s="192">
        <f>D457-G457</f>
        <v/>
      </c>
      <c r="K457" s="139" t="n"/>
      <c r="L457" s="192" t="n">
        <v>0</v>
      </c>
      <c r="M457" s="166" t="n"/>
      <c r="N457" s="194" t="n"/>
      <c r="O457" s="166" t="n"/>
      <c r="P457" s="194" t="n"/>
      <c r="Q457" s="166" t="n"/>
      <c r="R457" s="166" t="n"/>
      <c r="S457" s="166" t="n"/>
      <c r="T457" s="209" t="n"/>
      <c r="U457" s="209" t="n"/>
      <c r="V457" s="209" t="n"/>
      <c r="W457" s="73">
        <f>T457-U457-V457</f>
        <v/>
      </c>
    </row>
    <row r="458">
      <c r="A458" s="55">
        <f>LISTADO!B458</f>
        <v/>
      </c>
      <c r="B458" s="194" t="inlineStr">
        <is>
          <t xml:space="preserve">LC2 - 42 - 9 </t>
        </is>
      </c>
      <c r="C458" s="53">
        <f>LISTADO!L458</f>
        <v/>
      </c>
      <c r="D458" s="192">
        <f>LISTADO!K463</f>
        <v/>
      </c>
      <c r="E458" s="63" t="n"/>
      <c r="F458" s="191" t="n">
        <v>46214</v>
      </c>
      <c r="G458" s="192" t="n">
        <v>4000000</v>
      </c>
      <c r="H458" s="191" t="n">
        <v>46214</v>
      </c>
      <c r="I458" s="166" t="inlineStr">
        <is>
          <t>TRANSFERENCIA</t>
        </is>
      </c>
      <c r="J458" s="192">
        <f>D458-G458</f>
        <v/>
      </c>
      <c r="K458" s="139" t="n">
        <v>24</v>
      </c>
      <c r="L458" s="192" t="n">
        <v>1000000</v>
      </c>
      <c r="M458" s="166" t="inlineStr">
        <is>
          <t>11 DE CADA MES</t>
        </is>
      </c>
      <c r="N458" s="198" t="n">
        <v>52878907</v>
      </c>
      <c r="O458" s="199" t="inlineStr">
        <is>
          <t>MARTHA CECILIA SARMIENTO RODRIGUEZ</t>
        </is>
      </c>
      <c r="P458" s="280" t="inlineStr">
        <is>
          <t>305 7736895</t>
        </is>
      </c>
      <c r="Q458" s="166" t="n"/>
      <c r="R458" s="166" t="inlineStr">
        <is>
          <t>BOGOTA</t>
        </is>
      </c>
      <c r="S458" s="166" t="inlineStr">
        <is>
          <t>YULIAN PARDO</t>
        </is>
      </c>
      <c r="T458" s="209" t="n">
        <v>5000000</v>
      </c>
      <c r="U458" s="209" t="n">
        <v>3000000</v>
      </c>
      <c r="V458" s="209" t="n"/>
      <c r="W458" s="73">
        <f>T458-U458-V458</f>
        <v/>
      </c>
    </row>
    <row r="459">
      <c r="A459" s="55">
        <f>LISTADO!B459</f>
        <v/>
      </c>
      <c r="B459" s="194" t="inlineStr">
        <is>
          <t xml:space="preserve">LC2 - 42 - 10 </t>
        </is>
      </c>
      <c r="C459" s="53">
        <f>LISTADO!L459</f>
        <v/>
      </c>
      <c r="D459" s="192" t="n">
        <v>28000000</v>
      </c>
      <c r="E459" s="63" t="n"/>
      <c r="F459" s="191" t="n">
        <v>46207</v>
      </c>
      <c r="G459" s="192" t="n">
        <v>4000000</v>
      </c>
      <c r="H459" s="191" t="n">
        <v>46207</v>
      </c>
      <c r="I459" s="166" t="inlineStr">
        <is>
          <t>TRANSFERENCIA</t>
        </is>
      </c>
      <c r="J459" s="192" t="n">
        <v>24000000</v>
      </c>
      <c r="K459" s="139" t="n">
        <v>24</v>
      </c>
      <c r="L459" s="192" t="n">
        <v>1000000</v>
      </c>
      <c r="M459" s="166" t="inlineStr">
        <is>
          <t>4 DE CADA MES</t>
        </is>
      </c>
      <c r="N459" s="346" t="n">
        <v>1012344968</v>
      </c>
      <c r="O459" s="313" t="inlineStr">
        <is>
          <t>JHONNATAN ALEXANDER HERNANDEZ ALVAREZ</t>
        </is>
      </c>
      <c r="P459" s="313" t="inlineStr">
        <is>
          <t>320 3514734</t>
        </is>
      </c>
      <c r="Q459" s="166" t="n"/>
      <c r="R459" s="166" t="inlineStr">
        <is>
          <t>BOGOTA</t>
        </is>
      </c>
      <c r="S459" s="166" t="inlineStr">
        <is>
          <t>YULIAN PARDO</t>
        </is>
      </c>
      <c r="T459" s="209" t="n">
        <v>5000000</v>
      </c>
      <c r="U459" s="209" t="n">
        <v>3000000</v>
      </c>
      <c r="V459" s="209" t="n"/>
      <c r="W459" s="73" t="n"/>
    </row>
    <row r="460">
      <c r="A460" s="55">
        <f>LISTADO!B460</f>
        <v/>
      </c>
      <c r="B460" s="194" t="inlineStr">
        <is>
          <t xml:space="preserve">LC2 - 42 - 11 </t>
        </is>
      </c>
      <c r="C460" s="53">
        <f>LISTADO!L460</f>
        <v/>
      </c>
      <c r="D460" s="192" t="n">
        <v>28000000</v>
      </c>
      <c r="E460" s="63" t="n"/>
      <c r="F460" s="191" t="n">
        <v>46164</v>
      </c>
      <c r="G460" s="192" t="n">
        <v>5000000</v>
      </c>
      <c r="H460" s="191" t="n">
        <v>46164</v>
      </c>
      <c r="I460" s="166" t="inlineStr">
        <is>
          <t>TRANSFERENCIA</t>
        </is>
      </c>
      <c r="J460" s="192" t="n">
        <v>23000000</v>
      </c>
      <c r="K460" s="139" t="n">
        <v>24</v>
      </c>
      <c r="L460" s="192" t="n"/>
      <c r="M460" s="166" t="inlineStr">
        <is>
          <t>15 DE CADA MES</t>
        </is>
      </c>
      <c r="N460" s="279" t="n">
        <v>1121878935</v>
      </c>
      <c r="O460" s="199" t="inlineStr">
        <is>
          <t>FABER LEONARDO MARTINEZ PEÑALOSA</t>
        </is>
      </c>
      <c r="P460" s="199" t="inlineStr">
        <is>
          <t>313 3291947</t>
        </is>
      </c>
      <c r="Q460" s="166" t="n"/>
      <c r="R460" s="166" t="inlineStr">
        <is>
          <t>BOGOTA</t>
        </is>
      </c>
      <c r="S460" s="166" t="inlineStr">
        <is>
          <t>YURANY PEREZ</t>
        </is>
      </c>
      <c r="T460" s="89" t="n">
        <v>5000000</v>
      </c>
      <c r="U460" s="209" t="n"/>
      <c r="V460" s="209" t="n"/>
      <c r="W460" s="73" t="n"/>
    </row>
    <row r="461">
      <c r="A461" s="55">
        <f>LISTADO!B461</f>
        <v/>
      </c>
      <c r="B461" s="194" t="inlineStr">
        <is>
          <t>LC2 - 42 - 12</t>
        </is>
      </c>
      <c r="C461" s="53">
        <f>LISTADO!L461</f>
        <v/>
      </c>
      <c r="D461" s="192" t="n">
        <v>33000000</v>
      </c>
      <c r="E461" s="63" t="n"/>
      <c r="F461" s="191" t="n">
        <v>46165</v>
      </c>
      <c r="G461" s="192" t="n">
        <v>4000000</v>
      </c>
      <c r="H461" s="191" t="n">
        <v>46165</v>
      </c>
      <c r="I461" s="166" t="inlineStr">
        <is>
          <t>TRANSFERENCIA</t>
        </is>
      </c>
      <c r="J461" s="192" t="n">
        <v>29000000</v>
      </c>
      <c r="K461" s="139" t="n">
        <v>24</v>
      </c>
      <c r="L461" s="192" t="n">
        <v>1208300</v>
      </c>
      <c r="M461" s="166" t="inlineStr">
        <is>
          <t>15 DE CADA MES</t>
        </is>
      </c>
      <c r="N461" s="256" t="n">
        <v>40215401</v>
      </c>
      <c r="O461" s="207" t="inlineStr">
        <is>
          <t>ELISA RAMOS</t>
        </is>
      </c>
      <c r="P461" s="199" t="inlineStr">
        <is>
          <t>313 3291947</t>
        </is>
      </c>
      <c r="Q461" s="166" t="n"/>
      <c r="R461" s="166" t="inlineStr">
        <is>
          <t>BOGOTA</t>
        </is>
      </c>
      <c r="S461" s="166" t="inlineStr">
        <is>
          <t>YURANY PEREZ</t>
        </is>
      </c>
      <c r="T461" s="89" t="n">
        <v>5000000</v>
      </c>
      <c r="U461" s="209" t="n"/>
      <c r="V461" s="209" t="n"/>
      <c r="W461" s="73" t="n"/>
    </row>
    <row r="462">
      <c r="A462" s="55">
        <f>LISTADO!B462</f>
        <v/>
      </c>
      <c r="B462" s="194" t="inlineStr">
        <is>
          <t>LC2 - 43 - 1</t>
        </is>
      </c>
      <c r="C462" s="53">
        <f>LISTADO!L462</f>
        <v/>
      </c>
      <c r="D462" s="192" t="n">
        <v>33000000</v>
      </c>
      <c r="E462" s="63" t="n"/>
      <c r="F462" s="191" t="n"/>
      <c r="G462" s="192" t="n"/>
      <c r="H462" s="191" t="n"/>
      <c r="I462" s="166" t="n"/>
      <c r="J462" s="192" t="n">
        <v>33000000</v>
      </c>
      <c r="K462" s="139" t="n"/>
      <c r="L462" s="192" t="n"/>
      <c r="M462" s="166" t="n"/>
      <c r="N462" s="194" t="n"/>
      <c r="O462" s="166" t="n"/>
      <c r="P462" s="194" t="n"/>
      <c r="Q462" s="166" t="n"/>
      <c r="R462" s="166" t="n"/>
      <c r="S462" s="166" t="n"/>
      <c r="T462" s="209" t="n"/>
      <c r="U462" s="209" t="n"/>
      <c r="V462" s="209" t="n"/>
      <c r="W462" s="73" t="n"/>
    </row>
    <row r="463">
      <c r="A463" s="55">
        <f>LISTADO!B463</f>
        <v/>
      </c>
      <c r="B463" s="228" t="inlineStr">
        <is>
          <t xml:space="preserve">LC2 - 43 - 2 </t>
        </is>
      </c>
      <c r="C463" s="53">
        <f>LISTADO!L464</f>
        <v/>
      </c>
      <c r="D463" s="192">
        <f>LISTADO!K465</f>
        <v/>
      </c>
      <c r="E463" s="63" t="n"/>
      <c r="F463" s="191" t="n"/>
      <c r="G463" s="192" t="n"/>
      <c r="H463" s="191" t="n"/>
      <c r="I463" s="166" t="n"/>
      <c r="J463" s="192">
        <f>D463-G463</f>
        <v/>
      </c>
      <c r="K463" s="139" t="n"/>
      <c r="L463" s="192" t="n">
        <v>0</v>
      </c>
      <c r="M463" s="166" t="n"/>
      <c r="N463" s="194" t="n"/>
      <c r="O463" s="166" t="n"/>
      <c r="P463" s="194" t="n"/>
      <c r="Q463" s="166" t="n"/>
      <c r="R463" s="166" t="n"/>
      <c r="S463" s="166" t="n"/>
      <c r="T463" s="209" t="n"/>
      <c r="U463" s="209" t="n"/>
      <c r="V463" s="209" t="n"/>
      <c r="W463" s="73">
        <f>T463-U463-V463</f>
        <v/>
      </c>
    </row>
    <row r="464">
      <c r="A464" s="55">
        <f>LISTADO!B464</f>
        <v/>
      </c>
      <c r="B464" s="194" t="inlineStr">
        <is>
          <t xml:space="preserve">LC2 - 43 - 3 </t>
        </is>
      </c>
      <c r="C464" s="53">
        <f>LISTADO!L464</f>
        <v/>
      </c>
      <c r="D464" s="192">
        <f>LISTADO!K466</f>
        <v/>
      </c>
      <c r="E464" s="63" t="n"/>
      <c r="F464" s="191" t="n"/>
      <c r="G464" s="192" t="n"/>
      <c r="H464" s="191" t="n"/>
      <c r="I464" s="166" t="n"/>
      <c r="J464" s="192">
        <f>D464-G464</f>
        <v/>
      </c>
      <c r="K464" s="139" t="n"/>
      <c r="L464" s="192" t="n">
        <v>0</v>
      </c>
      <c r="M464" s="166" t="n"/>
      <c r="N464" s="194" t="n"/>
      <c r="O464" s="166" t="n"/>
      <c r="P464" s="194" t="n"/>
      <c r="Q464" s="166" t="n"/>
      <c r="R464" s="166" t="n"/>
      <c r="S464" s="166" t="n"/>
      <c r="T464" s="209" t="n"/>
      <c r="U464" s="209" t="n"/>
      <c r="V464" s="209" t="n"/>
      <c r="W464" s="73">
        <f>T464-U464-V464</f>
        <v/>
      </c>
    </row>
    <row r="465">
      <c r="A465" s="55">
        <f>LISTADO!B465</f>
        <v/>
      </c>
      <c r="B465" s="194" t="inlineStr">
        <is>
          <t>LC2 - 43 - 4 Y 5</t>
        </is>
      </c>
      <c r="C465" s="53">
        <f>LISTADO!L465</f>
        <v/>
      </c>
      <c r="D465" s="192">
        <f>LISTADO!K465</f>
        <v/>
      </c>
      <c r="E465" s="63" t="n"/>
      <c r="F465" s="191" t="n">
        <v>46158</v>
      </c>
      <c r="G465" s="192" t="n">
        <v>8000000</v>
      </c>
      <c r="H465" s="191" t="n">
        <v>46158</v>
      </c>
      <c r="I465" s="166" t="inlineStr">
        <is>
          <t>TRANSFERENCIA</t>
        </is>
      </c>
      <c r="J465" s="192">
        <f>D465-G465</f>
        <v/>
      </c>
      <c r="K465" s="139" t="n"/>
      <c r="L465" s="192" t="n">
        <v>1916000</v>
      </c>
      <c r="M465" s="166" t="inlineStr">
        <is>
          <t xml:space="preserve">20 DE CADA MES </t>
        </is>
      </c>
      <c r="N465" s="139" t="n">
        <v>79872109</v>
      </c>
      <c r="O465" s="166" t="inlineStr">
        <is>
          <t>SAUL OSORIOCARO</t>
        </is>
      </c>
      <c r="P465" s="194" t="n">
        <v>3219950207</v>
      </c>
      <c r="Q465" s="166" t="n"/>
      <c r="R465" s="166" t="inlineStr">
        <is>
          <t>BOGOTA</t>
        </is>
      </c>
      <c r="S465" s="166" t="inlineStr">
        <is>
          <t>DIANA</t>
        </is>
      </c>
      <c r="T465" s="209" t="n">
        <v>10000000</v>
      </c>
      <c r="U465" s="209" t="n">
        <v>6000000</v>
      </c>
      <c r="V465" s="209" t="n"/>
      <c r="W465" s="73">
        <f>T465-U465-V465</f>
        <v/>
      </c>
    </row>
    <row r="466">
      <c r="A466" s="55">
        <f>LISTADO!B466</f>
        <v/>
      </c>
      <c r="B466" s="194" t="inlineStr">
        <is>
          <t xml:space="preserve">LC2 - 43 - 6 </t>
        </is>
      </c>
      <c r="C466" s="53">
        <f>LISTADO!L466</f>
        <v/>
      </c>
      <c r="D466" s="192">
        <f>LISTADO!K468</f>
        <v/>
      </c>
      <c r="E466" s="63" t="n"/>
      <c r="F466" s="191" t="n"/>
      <c r="G466" s="192" t="n"/>
      <c r="H466" s="191" t="n"/>
      <c r="I466" s="166" t="n"/>
      <c r="J466" s="192">
        <f>D466-G466</f>
        <v/>
      </c>
      <c r="K466" s="139" t="n"/>
      <c r="L466" s="192" t="n">
        <v>0</v>
      </c>
      <c r="M466" s="166" t="n"/>
      <c r="N466" s="194" t="n"/>
      <c r="O466" s="166" t="n"/>
      <c r="P466" s="194" t="n"/>
      <c r="Q466" s="166" t="n"/>
      <c r="R466" s="166" t="n"/>
      <c r="S466" s="166" t="n"/>
      <c r="T466" s="209" t="n"/>
      <c r="U466" s="209" t="n"/>
      <c r="V466" s="209" t="n"/>
      <c r="W466" s="73">
        <f>T466-U466-V466</f>
        <v/>
      </c>
    </row>
    <row r="467">
      <c r="A467" s="55">
        <f>LISTADO!B467</f>
        <v/>
      </c>
      <c r="B467" s="194" t="inlineStr">
        <is>
          <t xml:space="preserve">LC2 - 43 - 7 </t>
        </is>
      </c>
      <c r="C467" s="53">
        <f>LISTADO!L467</f>
        <v/>
      </c>
      <c r="D467" s="192">
        <f>LISTADO!K467</f>
        <v/>
      </c>
      <c r="E467" s="63" t="n"/>
      <c r="F467" s="191" t="n">
        <v>46169</v>
      </c>
      <c r="G467" s="192" t="n">
        <v>4000000</v>
      </c>
      <c r="H467" s="191" t="n">
        <v>46169</v>
      </c>
      <c r="I467" s="166" t="inlineStr">
        <is>
          <t>TRANSFERENCIA</t>
        </is>
      </c>
      <c r="J467" s="192">
        <f>D467-G467</f>
        <v/>
      </c>
      <c r="K467" s="139" t="n">
        <v>24</v>
      </c>
      <c r="L467" s="192" t="n">
        <v>1000000</v>
      </c>
      <c r="M467" s="166" t="inlineStr">
        <is>
          <t>27 DE CADA MES</t>
        </is>
      </c>
      <c r="N467" s="347" t="n">
        <v>52445752</v>
      </c>
      <c r="O467" s="348" t="inlineStr">
        <is>
          <t>LIBIA XIOMARA BONILLA ORTIZ</t>
        </is>
      </c>
      <c r="P467" s="348" t="inlineStr">
        <is>
          <t>316 3499812</t>
        </is>
      </c>
      <c r="Q467" s="166" t="n"/>
      <c r="R467" s="166" t="inlineStr">
        <is>
          <t>BOGOTA</t>
        </is>
      </c>
      <c r="S467" s="166" t="n"/>
      <c r="T467" s="209" t="n">
        <v>5000000</v>
      </c>
      <c r="U467" s="209" t="n"/>
      <c r="V467" s="209" t="n"/>
      <c r="W467" s="73">
        <f>T467-U467-V467</f>
        <v/>
      </c>
    </row>
    <row r="468">
      <c r="A468" s="55">
        <f>LISTADO!B468</f>
        <v/>
      </c>
      <c r="B468" s="194" t="inlineStr">
        <is>
          <t>LC2 - 43 - 8 Y 9</t>
        </is>
      </c>
      <c r="C468" s="53">
        <f>LISTADO!L468</f>
        <v/>
      </c>
      <c r="D468" s="192">
        <f>LISTADO!K468</f>
        <v/>
      </c>
      <c r="E468" s="63" t="n"/>
      <c r="F468" s="191" t="n">
        <v>46158</v>
      </c>
      <c r="G468" s="192" t="n">
        <v>8000000</v>
      </c>
      <c r="H468" s="191" t="n">
        <v>46158</v>
      </c>
      <c r="I468" s="166" t="inlineStr">
        <is>
          <t>TRANSFERENCIA</t>
        </is>
      </c>
      <c r="J468" s="192">
        <f>D468-G468</f>
        <v/>
      </c>
      <c r="K468" s="139" t="n">
        <v>24</v>
      </c>
      <c r="L468" s="192" t="n">
        <v>1958300</v>
      </c>
      <c r="M468" s="166" t="inlineStr">
        <is>
          <t>20DE CADA MES</t>
        </is>
      </c>
      <c r="N468" s="194" t="n">
        <v>3134234206</v>
      </c>
      <c r="O468" s="166" t="inlineStr">
        <is>
          <t>MAIKOL STEBELL ORTIZ</t>
        </is>
      </c>
      <c r="P468" s="194" t="n">
        <v>3134234206</v>
      </c>
      <c r="Q468" s="166" t="n"/>
      <c r="R468" s="166" t="inlineStr">
        <is>
          <t>BOGOTA</t>
        </is>
      </c>
      <c r="S468" s="166" t="inlineStr">
        <is>
          <t xml:space="preserve">DIANA </t>
        </is>
      </c>
      <c r="T468" s="209" t="n">
        <v>10000000</v>
      </c>
      <c r="U468" s="209" t="n">
        <v>6000000</v>
      </c>
      <c r="V468" s="209" t="n"/>
      <c r="W468" s="73">
        <f>T468-U468-V468</f>
        <v/>
      </c>
    </row>
    <row r="469">
      <c r="A469" s="55">
        <f>LISTADO!B469</f>
        <v/>
      </c>
      <c r="B469" s="194" t="inlineStr">
        <is>
          <t xml:space="preserve">LC2 - 43 - 10 </t>
        </is>
      </c>
      <c r="C469" s="53">
        <f>LISTADO!L469</f>
        <v/>
      </c>
      <c r="D469" s="192" t="n">
        <v>28000000</v>
      </c>
      <c r="E469" s="63" t="n"/>
      <c r="F469" s="191" t="n">
        <v>46132</v>
      </c>
      <c r="G469" s="192" t="n">
        <v>4000000</v>
      </c>
      <c r="H469" s="191" t="n">
        <v>46132</v>
      </c>
      <c r="I469" s="166" t="inlineStr">
        <is>
          <t>TRANSFERENCIA</t>
        </is>
      </c>
      <c r="J469" s="192" t="n">
        <v>24000000</v>
      </c>
      <c r="K469" s="139" t="n">
        <v>24</v>
      </c>
      <c r="L469" s="192" t="n">
        <v>1000000</v>
      </c>
      <c r="M469" s="166" t="inlineStr">
        <is>
          <t>20 DE. CADA MES</t>
        </is>
      </c>
      <c r="N469" s="256" t="n">
        <v>1054801465</v>
      </c>
      <c r="O469" s="243" t="inlineStr">
        <is>
          <t>MANUEL ANDRES VARGAS ZAMORA</t>
        </is>
      </c>
      <c r="P469" s="243" t="inlineStr">
        <is>
          <t>313 5105362</t>
        </is>
      </c>
      <c r="Q469" s="166" t="n"/>
      <c r="R469" s="166" t="inlineStr">
        <is>
          <t>TIBANA</t>
        </is>
      </c>
      <c r="S469" s="166" t="inlineStr">
        <is>
          <t>DANIA</t>
        </is>
      </c>
      <c r="T469" s="209" t="n">
        <v>5000000</v>
      </c>
      <c r="U469" s="209" t="n">
        <v>3000000</v>
      </c>
      <c r="V469" s="209" t="n"/>
      <c r="W469" s="73">
        <f>T469-U469-V469</f>
        <v/>
      </c>
    </row>
    <row r="470">
      <c r="A470" s="55">
        <f>LISTADO!B470</f>
        <v/>
      </c>
      <c r="B470" s="194" t="inlineStr">
        <is>
          <t>LC2 - 43 - 11</t>
        </is>
      </c>
      <c r="C470" s="53">
        <f>LISTADO!L470</f>
        <v/>
      </c>
      <c r="D470" s="192" t="n">
        <v>27000000</v>
      </c>
      <c r="E470" s="63" t="n"/>
      <c r="F470" s="349" t="n">
        <v>46132</v>
      </c>
      <c r="G470" s="192" t="n">
        <v>4000000</v>
      </c>
      <c r="H470" s="191" t="n">
        <v>46132</v>
      </c>
      <c r="I470" s="166" t="inlineStr">
        <is>
          <t>TRANSFERENCIA</t>
        </is>
      </c>
      <c r="J470" s="192">
        <f>D470-G470</f>
        <v/>
      </c>
      <c r="K470" s="139" t="n">
        <v>24</v>
      </c>
      <c r="L470" s="192" t="n">
        <v>958400</v>
      </c>
      <c r="M470" s="166" t="inlineStr">
        <is>
          <t>20 DE CADA MES</t>
        </is>
      </c>
      <c r="N470" s="256" t="n">
        <v>1054801465</v>
      </c>
      <c r="O470" s="243" t="inlineStr">
        <is>
          <t>MANUEL ANDRES VARGAS ZAMORA</t>
        </is>
      </c>
      <c r="P470" s="243" t="inlineStr">
        <is>
          <t>314 5105362</t>
        </is>
      </c>
      <c r="Q470" s="166" t="n"/>
      <c r="R470" s="166" t="inlineStr">
        <is>
          <t>TIBANA</t>
        </is>
      </c>
      <c r="S470" s="166" t="inlineStr">
        <is>
          <t>DANIA</t>
        </is>
      </c>
      <c r="T470" s="209" t="n">
        <v>5000000</v>
      </c>
      <c r="U470" s="209" t="n">
        <v>3000000</v>
      </c>
      <c r="V470" s="209" t="n"/>
      <c r="W470" s="73">
        <f>T470-U470-V470</f>
        <v/>
      </c>
    </row>
    <row r="471">
      <c r="A471" s="55">
        <f>LISTADO!B471</f>
        <v/>
      </c>
      <c r="B471" s="194" t="inlineStr">
        <is>
          <t xml:space="preserve">LC2 - 43 - 12 </t>
        </is>
      </c>
      <c r="C471" s="53">
        <f>LISTADO!L471</f>
        <v/>
      </c>
      <c r="D471" s="192" t="n">
        <v>33000000</v>
      </c>
      <c r="E471" s="63" t="n"/>
      <c r="F471" s="191" t="n">
        <v>46088</v>
      </c>
      <c r="G471" s="192" t="n">
        <v>4000000</v>
      </c>
      <c r="H471" s="191" t="n">
        <v>46119</v>
      </c>
      <c r="I471" s="166" t="inlineStr">
        <is>
          <t>EFECTIVO</t>
        </is>
      </c>
      <c r="J471" s="192">
        <f>D471-G471</f>
        <v/>
      </c>
      <c r="K471" s="139" t="n">
        <v>24</v>
      </c>
      <c r="L471" s="192">
        <f>J471/K471</f>
        <v/>
      </c>
      <c r="M471" s="166" t="inlineStr">
        <is>
          <t xml:space="preserve">07 DE CADA MES </t>
        </is>
      </c>
      <c r="N471" s="266" t="n">
        <v>1104774479</v>
      </c>
      <c r="O471" s="207" t="inlineStr">
        <is>
          <t>EDICSON TORRES CASTRO</t>
        </is>
      </c>
      <c r="P471" s="267" t="n">
        <v>3204488324</v>
      </c>
      <c r="Q471" s="166" t="n"/>
      <c r="R471" s="166" t="inlineStr">
        <is>
          <t>VILLARRICA</t>
        </is>
      </c>
      <c r="S471" s="166" t="inlineStr">
        <is>
          <t>MAYERLY</t>
        </is>
      </c>
      <c r="T471" s="209" t="n">
        <v>5000000</v>
      </c>
      <c r="U471" s="209" t="n">
        <v>3000000</v>
      </c>
      <c r="V471" s="209" t="n"/>
      <c r="W471" s="73">
        <f>T471-U471-V471</f>
        <v/>
      </c>
    </row>
    <row r="472">
      <c r="A472" s="55">
        <f>LISTADO!B472</f>
        <v/>
      </c>
      <c r="B472" s="194" t="inlineStr">
        <is>
          <t xml:space="preserve">LC2 - 44 - 1 </t>
        </is>
      </c>
      <c r="C472" s="53">
        <f>LISTADO!L472</f>
        <v/>
      </c>
      <c r="D472" s="192" t="n">
        <v>48916000</v>
      </c>
      <c r="E472" s="63" t="n"/>
      <c r="F472" s="191" t="n">
        <v>46142</v>
      </c>
      <c r="G472" s="192" t="n">
        <v>4000000</v>
      </c>
      <c r="H472" s="191" t="n">
        <v>46142</v>
      </c>
      <c r="I472" s="166" t="inlineStr">
        <is>
          <t>TRANSFERENCIA</t>
        </is>
      </c>
      <c r="J472" s="192">
        <f>D472-G472</f>
        <v/>
      </c>
      <c r="K472" s="139" t="n">
        <v>24</v>
      </c>
      <c r="L472" s="350" t="n">
        <v>1871500</v>
      </c>
      <c r="M472" s="166" t="inlineStr">
        <is>
          <t>5 DE CADA MES</t>
        </is>
      </c>
      <c r="N472" s="206" t="n">
        <v>53129735</v>
      </c>
      <c r="O472" s="207" t="inlineStr">
        <is>
          <t>MARIA LUCIA PARDO ORJUELA</t>
        </is>
      </c>
      <c r="P472" s="207" t="inlineStr">
        <is>
          <t>323 3089813</t>
        </is>
      </c>
      <c r="Q472" s="166" t="n"/>
      <c r="R472" s="166" t="n"/>
      <c r="S472" s="166" t="inlineStr">
        <is>
          <t>YURANY PEREZ</t>
        </is>
      </c>
      <c r="T472" s="89" t="n">
        <v>5000000</v>
      </c>
      <c r="U472" s="209" t="n"/>
      <c r="V472" s="209" t="n"/>
      <c r="W472" s="73">
        <f>T472-U472-V472</f>
        <v/>
      </c>
    </row>
    <row r="473">
      <c r="A473" s="55">
        <f>LISTADO!B473</f>
        <v/>
      </c>
      <c r="B473" s="194" t="inlineStr">
        <is>
          <t xml:space="preserve">LC2 - 44 - 2 </t>
        </is>
      </c>
      <c r="C473" s="53">
        <f>LISTADO!L473</f>
        <v/>
      </c>
      <c r="D473" s="192">
        <f>LISTADO!K475</f>
        <v/>
      </c>
      <c r="E473" s="63" t="n"/>
      <c r="F473" s="191" t="n">
        <v>46239</v>
      </c>
      <c r="G473" s="192" t="n">
        <v>4000000</v>
      </c>
      <c r="H473" s="191" t="n">
        <v>46239</v>
      </c>
      <c r="I473" s="166" t="inlineStr">
        <is>
          <t>TRANSFERENCIA</t>
        </is>
      </c>
      <c r="J473" s="192">
        <f>D473-G473</f>
        <v/>
      </c>
      <c r="K473" s="139" t="n">
        <v>24</v>
      </c>
      <c r="L473" s="192" t="n">
        <v>1000000</v>
      </c>
      <c r="M473" s="166" t="inlineStr">
        <is>
          <t>10 DE CADA MES</t>
        </is>
      </c>
      <c r="N473" s="139" t="n">
        <v>87531514</v>
      </c>
      <c r="O473" s="166" t="inlineStr">
        <is>
          <t>MIGUEL ANGEL MORA JIMENEZ</t>
        </is>
      </c>
      <c r="P473" s="194" t="n">
        <v>3133447784</v>
      </c>
      <c r="Q473" s="166" t="n"/>
      <c r="R473" s="166" t="inlineStr">
        <is>
          <t>GUAITARILLA</t>
        </is>
      </c>
      <c r="S473" s="166" t="inlineStr">
        <is>
          <t>JULIAN CARDENAS</t>
        </is>
      </c>
      <c r="T473" s="209" t="n">
        <v>5000000</v>
      </c>
      <c r="U473" s="209" t="n">
        <v>3000000</v>
      </c>
      <c r="V473" s="209" t="n"/>
      <c r="W473" s="73">
        <f>T473-U473-V473</f>
        <v/>
      </c>
    </row>
    <row r="474">
      <c r="A474" s="55">
        <f>LISTADO!B474</f>
        <v/>
      </c>
      <c r="B474" s="194" t="inlineStr">
        <is>
          <t xml:space="preserve">LC2 - 44 - 3 </t>
        </is>
      </c>
      <c r="C474" s="53">
        <f>LISTADO!L474</f>
        <v/>
      </c>
      <c r="D474" s="192">
        <f>LISTADO!K476</f>
        <v/>
      </c>
      <c r="E474" s="63" t="n"/>
      <c r="F474" s="191" t="n"/>
      <c r="G474" s="192" t="n"/>
      <c r="H474" s="191" t="n"/>
      <c r="I474" s="166" t="n"/>
      <c r="J474" s="192">
        <f>D474-G474</f>
        <v/>
      </c>
      <c r="K474" s="139" t="n"/>
      <c r="L474" s="192" t="n">
        <v>0</v>
      </c>
      <c r="M474" s="166" t="n"/>
      <c r="N474" s="194" t="n"/>
      <c r="O474" s="166" t="n"/>
      <c r="P474" s="194" t="n"/>
      <c r="Q474" s="166" t="n"/>
      <c r="R474" s="166" t="n"/>
      <c r="S474" s="166" t="n"/>
      <c r="T474" s="209" t="n"/>
      <c r="U474" s="209" t="n"/>
      <c r="V474" s="209" t="n"/>
      <c r="W474" s="73">
        <f>T474-U474-V474</f>
        <v/>
      </c>
    </row>
    <row r="475">
      <c r="A475" s="55">
        <f>LISTADO!B475</f>
        <v/>
      </c>
      <c r="B475" s="194" t="inlineStr">
        <is>
          <t xml:space="preserve">LC2 - 44 - 4 </t>
        </is>
      </c>
      <c r="C475" s="53">
        <f>LISTADO!L475</f>
        <v/>
      </c>
      <c r="D475" s="192">
        <f>LISTADO!K477</f>
        <v/>
      </c>
      <c r="E475" s="63" t="n"/>
      <c r="F475" s="191" t="n">
        <v>46584</v>
      </c>
      <c r="G475" s="192" t="n">
        <v>4000000</v>
      </c>
      <c r="H475" s="191" t="n">
        <v>46219</v>
      </c>
      <c r="I475" s="166" t="inlineStr">
        <is>
          <t>TRANSFERENCIA</t>
        </is>
      </c>
      <c r="J475" s="192">
        <f>D475-G475</f>
        <v/>
      </c>
      <c r="K475" s="139" t="n">
        <v>24</v>
      </c>
      <c r="L475" s="192" t="n">
        <v>1000000</v>
      </c>
      <c r="M475" s="166" t="inlineStr">
        <is>
          <t>16 DE CADA MES</t>
        </is>
      </c>
      <c r="N475" s="241" t="n">
        <v>1123511871</v>
      </c>
      <c r="O475" s="244" t="inlineStr">
        <is>
          <t>JEISSON ANDRES MORALES POVEDA</t>
        </is>
      </c>
      <c r="P475" s="194" t="n"/>
      <c r="Q475" s="166" t="n"/>
      <c r="R475" s="166" t="n"/>
      <c r="S475" s="166" t="n"/>
      <c r="T475" s="209" t="n"/>
      <c r="U475" s="209" t="n"/>
      <c r="V475" s="209" t="n"/>
      <c r="W475" s="73">
        <f>T475-U475-V475</f>
        <v/>
      </c>
    </row>
    <row r="476">
      <c r="A476" s="55">
        <f>LISTADO!B476</f>
        <v/>
      </c>
      <c r="B476" s="194" t="inlineStr">
        <is>
          <t>LC2 - 44 - 5 Y 12</t>
        </is>
      </c>
      <c r="C476" s="53">
        <f>LISTADO!L476</f>
        <v/>
      </c>
      <c r="D476" s="192" t="n">
        <v>56000000</v>
      </c>
      <c r="E476" s="63" t="n"/>
      <c r="F476" s="191" t="n">
        <v>46101</v>
      </c>
      <c r="G476" s="192" t="n">
        <v>8000000</v>
      </c>
      <c r="H476" s="191" t="n">
        <v>45726</v>
      </c>
      <c r="I476" s="166" t="inlineStr">
        <is>
          <t>TRANSFERENCIA</t>
        </is>
      </c>
      <c r="J476" s="192">
        <f>D476-G476</f>
        <v/>
      </c>
      <c r="K476" s="139" t="n">
        <v>23</v>
      </c>
      <c r="L476" s="192">
        <f>J476/K476</f>
        <v/>
      </c>
      <c r="M476" s="166" t="inlineStr">
        <is>
          <t>18 DE MAYO</t>
        </is>
      </c>
      <c r="N476" s="139" t="n">
        <v>79820572</v>
      </c>
      <c r="O476" s="243" t="inlineStr">
        <is>
          <t>LUIS ARMANDO CLAVIJO ZAMBRANO</t>
        </is>
      </c>
      <c r="P476" s="243" t="inlineStr">
        <is>
          <t>313 7557206</t>
        </is>
      </c>
      <c r="Q476" s="166" t="n"/>
      <c r="R476" s="166" t="inlineStr">
        <is>
          <t>BOGOTA</t>
        </is>
      </c>
      <c r="S476" s="166" t="inlineStr">
        <is>
          <t>JEFFERSON</t>
        </is>
      </c>
      <c r="T476" s="209" t="n">
        <v>10000000</v>
      </c>
      <c r="U476" s="209" t="n">
        <v>6000000</v>
      </c>
      <c r="V476" s="209" t="n"/>
      <c r="W476" s="73">
        <f>T476-U477-V476</f>
        <v/>
      </c>
    </row>
    <row r="477">
      <c r="A477" s="55">
        <f>LISTADO!B477</f>
        <v/>
      </c>
      <c r="B477" s="194" t="inlineStr">
        <is>
          <t xml:space="preserve">LC2 - 44 - 6 </t>
        </is>
      </c>
      <c r="C477" s="53">
        <f>LISTADO!L477</f>
        <v/>
      </c>
      <c r="D477" s="192" t="n">
        <v>28000000</v>
      </c>
      <c r="E477" s="63" t="n"/>
      <c r="F477" s="191" t="n">
        <v>46184</v>
      </c>
      <c r="G477" s="192" t="n">
        <v>4000000</v>
      </c>
      <c r="H477" s="191" t="n">
        <v>46184</v>
      </c>
      <c r="I477" s="166" t="inlineStr">
        <is>
          <t>TRANSFERENCIA</t>
        </is>
      </c>
      <c r="J477" s="192" t="n">
        <v>24000000</v>
      </c>
      <c r="K477" s="139" t="n">
        <v>24</v>
      </c>
      <c r="L477" s="192" t="n">
        <v>1000000</v>
      </c>
      <c r="M477" s="166" t="inlineStr">
        <is>
          <t>13 DE CADA MES</t>
        </is>
      </c>
      <c r="N477" s="139" t="n">
        <v>79820572</v>
      </c>
      <c r="O477" s="243" t="inlineStr">
        <is>
          <t>LUIS ARMANDO CLAVIJO ZAMBRANO</t>
        </is>
      </c>
      <c r="P477" s="243" t="inlineStr">
        <is>
          <t>314 7557206</t>
        </is>
      </c>
      <c r="Q477" s="166" t="n"/>
      <c r="R477" s="166" t="inlineStr">
        <is>
          <t>BOGOTA</t>
        </is>
      </c>
      <c r="S477" s="166" t="inlineStr">
        <is>
          <t>JEFFERSON</t>
        </is>
      </c>
      <c r="T477" s="209" t="n">
        <v>5000000</v>
      </c>
      <c r="U477" s="209" t="n">
        <v>3000000</v>
      </c>
      <c r="V477" s="209" t="n"/>
      <c r="W477" s="73">
        <f>T477-#REF!-V477</f>
        <v/>
      </c>
    </row>
    <row r="478">
      <c r="A478" s="55">
        <f>LISTADO!B478</f>
        <v/>
      </c>
      <c r="B478" s="194" t="inlineStr">
        <is>
          <t xml:space="preserve">LC2 - 44 - 7 </t>
        </is>
      </c>
      <c r="C478" s="53">
        <f>LISTADO!L478</f>
        <v/>
      </c>
      <c r="D478" s="192" t="n">
        <v>28000000</v>
      </c>
      <c r="E478" s="63" t="n"/>
      <c r="F478" s="191" t="n">
        <v>46158</v>
      </c>
      <c r="G478" s="192" t="n">
        <v>4000000</v>
      </c>
      <c r="H478" s="191" t="n">
        <v>46158</v>
      </c>
      <c r="I478" s="166" t="inlineStr">
        <is>
          <t>TRANSFERENCIA</t>
        </is>
      </c>
      <c r="J478" s="192">
        <f>D478-G478</f>
        <v/>
      </c>
      <c r="K478" s="139" t="n">
        <v>24</v>
      </c>
      <c r="L478" s="192" t="n">
        <v>1000000</v>
      </c>
      <c r="M478" s="166" t="inlineStr">
        <is>
          <t>16 DE CADA MES</t>
        </is>
      </c>
      <c r="N478" s="206" t="n">
        <v>19200801</v>
      </c>
      <c r="O478" s="207" t="inlineStr">
        <is>
          <t>JUAN BAUTISTA CLAVIJO SUSA</t>
        </is>
      </c>
      <c r="P478" s="207" t="inlineStr">
        <is>
          <t>318 5452034</t>
        </is>
      </c>
      <c r="Q478" s="166" t="n"/>
      <c r="R478" s="166" t="inlineStr">
        <is>
          <t>BOGOTA</t>
        </is>
      </c>
      <c r="S478" s="166" t="inlineStr">
        <is>
          <t>JEFFERSON</t>
        </is>
      </c>
      <c r="T478" s="209" t="n">
        <v>5000000</v>
      </c>
      <c r="U478" s="209" t="n">
        <v>3000000</v>
      </c>
      <c r="V478" s="209" t="n"/>
      <c r="W478" s="73">
        <f>T478-U478-V478</f>
        <v/>
      </c>
    </row>
    <row r="479">
      <c r="A479" s="55">
        <f>LISTADO!B479</f>
        <v/>
      </c>
      <c r="B479" s="194" t="inlineStr">
        <is>
          <t xml:space="preserve">LC2 - 44 - 8 </t>
        </is>
      </c>
      <c r="C479" s="53">
        <f>LISTADO!L479</f>
        <v/>
      </c>
      <c r="D479" s="192" t="n">
        <v>33000000</v>
      </c>
      <c r="E479" s="63" t="n"/>
      <c r="F479" s="191" t="n">
        <v>46076</v>
      </c>
      <c r="G479" s="192" t="n">
        <v>5500000</v>
      </c>
      <c r="H479" s="191" t="n">
        <v>46104</v>
      </c>
      <c r="I479" s="166" t="inlineStr">
        <is>
          <t>EFECTIVO</t>
        </is>
      </c>
      <c r="J479" s="192">
        <f>D479-G479</f>
        <v/>
      </c>
      <c r="K479" s="139" t="n">
        <v>24</v>
      </c>
      <c r="L479" s="192">
        <f>J479/K479</f>
        <v/>
      </c>
      <c r="M479" s="166" t="inlineStr">
        <is>
          <t xml:space="preserve">23 DE CADA MES </t>
        </is>
      </c>
      <c r="N479" s="266" t="n">
        <v>52340806</v>
      </c>
      <c r="O479" s="207" t="inlineStr">
        <is>
          <t>MARIA DE LOS ANGELES REDONDO FORERO</t>
        </is>
      </c>
      <c r="P479" s="267" t="n">
        <v>3213264637</v>
      </c>
      <c r="Q479" s="166" t="n"/>
      <c r="R479" s="166" t="inlineStr">
        <is>
          <t>BOGOTA</t>
        </is>
      </c>
      <c r="S479" s="166" t="inlineStr">
        <is>
          <t>EIDER PARDO</t>
        </is>
      </c>
      <c r="T479" s="209" t="n">
        <v>5000000</v>
      </c>
      <c r="U479" s="209" t="n">
        <v>3000000</v>
      </c>
      <c r="V479" s="209" t="n"/>
      <c r="W479" s="73">
        <f>T479-U479-V479</f>
        <v/>
      </c>
    </row>
    <row r="480">
      <c r="A480" s="55">
        <f>LISTADO!B480</f>
        <v/>
      </c>
      <c r="B480" s="194" t="inlineStr">
        <is>
          <t xml:space="preserve">LC2 - 44 - 9 </t>
        </is>
      </c>
      <c r="C480" s="53">
        <f>LISTADO!L480</f>
        <v/>
      </c>
      <c r="D480" s="192" t="n">
        <v>31000000</v>
      </c>
      <c r="E480" s="63" t="n"/>
      <c r="F480" s="191" t="n">
        <v>46136</v>
      </c>
      <c r="G480" s="192" t="n">
        <v>31000000</v>
      </c>
      <c r="H480" s="191" t="n">
        <v>46136</v>
      </c>
      <c r="I480" s="166" t="inlineStr">
        <is>
          <t>TRANSFERENCIA</t>
        </is>
      </c>
      <c r="J480" s="192" t="n">
        <v>0</v>
      </c>
      <c r="K480" s="139" t="n">
        <v>1</v>
      </c>
      <c r="L480" s="192" t="n"/>
      <c r="M480" s="241" t="n"/>
      <c r="N480" s="241" t="n">
        <v>51784406</v>
      </c>
      <c r="O480" s="207" t="inlineStr">
        <is>
          <t xml:space="preserve"> NUBIA OSUNA TRIANA</t>
        </is>
      </c>
      <c r="P480" s="267" t="n"/>
      <c r="Q480" s="166" t="n"/>
      <c r="R480" s="166" t="n"/>
      <c r="S480" s="166" t="inlineStr">
        <is>
          <t>YURANY PEREZ</t>
        </is>
      </c>
      <c r="T480" s="89" t="n">
        <v>5000000</v>
      </c>
      <c r="U480" s="209" t="n"/>
      <c r="V480" s="209" t="n"/>
      <c r="W480" s="73">
        <f>T480-U480-V480</f>
        <v/>
      </c>
    </row>
    <row r="481">
      <c r="A481" s="55">
        <f>LISTADO!B481</f>
        <v/>
      </c>
      <c r="B481" s="194" t="inlineStr">
        <is>
          <t xml:space="preserve">LC2 - 44 - 10 </t>
        </is>
      </c>
      <c r="C481" s="53">
        <f>LISTADO!L481</f>
        <v/>
      </c>
      <c r="D481" s="192" t="n">
        <v>28000000</v>
      </c>
      <c r="E481" s="63" t="n"/>
      <c r="F481" s="191" t="n">
        <v>46136</v>
      </c>
      <c r="G481" s="192" t="n">
        <v>4000000</v>
      </c>
      <c r="H481" s="191" t="n">
        <v>46136</v>
      </c>
      <c r="I481" s="166" t="inlineStr">
        <is>
          <t>TRANSFERENCIA</t>
        </is>
      </c>
      <c r="J481" s="192">
        <f>D481-G481</f>
        <v/>
      </c>
      <c r="K481" s="139" t="n">
        <v>24</v>
      </c>
      <c r="L481" s="192">
        <f>J481/K481</f>
        <v/>
      </c>
      <c r="M481" s="166" t="inlineStr">
        <is>
          <t>18 DE CADA MES</t>
        </is>
      </c>
      <c r="N481" s="268" t="n">
        <v>1118471671</v>
      </c>
      <c r="O481" s="142" t="inlineStr">
        <is>
          <t>KAREN DANIELA ESPINOZA TRUJILLO</t>
        </is>
      </c>
      <c r="P481" s="142" t="n">
        <v>3204795715</v>
      </c>
      <c r="Q481" s="166" t="n"/>
      <c r="R481" s="166" t="inlineStr">
        <is>
          <t>CAQUETA</t>
        </is>
      </c>
      <c r="S481" s="166" t="inlineStr">
        <is>
          <t>YURANY PEREZ</t>
        </is>
      </c>
      <c r="T481" s="89" t="n">
        <v>5000000</v>
      </c>
      <c r="U481" s="209" t="n"/>
      <c r="V481" s="209" t="n"/>
      <c r="W481" s="73">
        <f>T481-U481-V481</f>
        <v/>
      </c>
    </row>
    <row r="482">
      <c r="A482" s="55">
        <f>LISTADO!B482</f>
        <v/>
      </c>
      <c r="B482" s="194" t="inlineStr">
        <is>
          <t xml:space="preserve">LC2 - 44 - 11 </t>
        </is>
      </c>
      <c r="C482" s="53">
        <f>LISTADO!L482</f>
        <v/>
      </c>
      <c r="D482" s="192" t="n">
        <v>26000000</v>
      </c>
      <c r="E482" s="63" t="n"/>
      <c r="F482" s="191" t="n">
        <v>46095</v>
      </c>
      <c r="G482" s="192" t="n">
        <v>26000000</v>
      </c>
      <c r="H482" s="191" t="n">
        <v>46095</v>
      </c>
      <c r="I482" s="166" t="inlineStr">
        <is>
          <t>EFECTIVO</t>
        </is>
      </c>
      <c r="J482" s="192">
        <f>D482-G482</f>
        <v/>
      </c>
      <c r="K482" s="139" t="n"/>
      <c r="L482" s="192" t="n">
        <v>0</v>
      </c>
      <c r="M482" s="194" t="inlineStr">
        <is>
          <t>-</t>
        </is>
      </c>
      <c r="N482" s="266" t="n">
        <v>1012357004</v>
      </c>
      <c r="O482" s="207" t="inlineStr">
        <is>
          <t>ANGELA PATRICIA HERNANDEZ TOVAR</t>
        </is>
      </c>
      <c r="P482" s="267" t="n">
        <v>3045382440</v>
      </c>
      <c r="Q482" s="166" t="n"/>
      <c r="R482" s="166" t="inlineStr">
        <is>
          <t>BOGOTA</t>
        </is>
      </c>
      <c r="S482" s="166" t="inlineStr">
        <is>
          <t>JOSE PEREZ</t>
        </is>
      </c>
      <c r="T482" s="209" t="n">
        <v>5000000</v>
      </c>
      <c r="U482" s="209" t="n">
        <v>3000000</v>
      </c>
      <c r="V482" s="209" t="n"/>
      <c r="W482" s="73">
        <f>T482-U482-V482</f>
        <v/>
      </c>
    </row>
    <row r="483">
      <c r="A483" s="55">
        <f>LISTADO!B483</f>
        <v/>
      </c>
      <c r="B483" s="194" t="inlineStr">
        <is>
          <t xml:space="preserve">LC2 - 44 - 13 </t>
        </is>
      </c>
      <c r="C483" s="53">
        <f>LISTADO!L483</f>
        <v/>
      </c>
      <c r="D483" s="192">
        <f>LISTADO!K485</f>
        <v/>
      </c>
      <c r="E483" s="63" t="n"/>
      <c r="F483" s="191" t="n"/>
      <c r="G483" s="192" t="n"/>
      <c r="H483" s="191" t="n"/>
      <c r="I483" s="166" t="n"/>
      <c r="J483" s="192">
        <f>D483</f>
        <v/>
      </c>
      <c r="K483" s="139" t="n"/>
      <c r="L483" s="192" t="n"/>
      <c r="M483" s="166" t="n"/>
      <c r="N483" s="2" t="n"/>
      <c r="O483" s="243" t="n"/>
      <c r="P483" s="243" t="n"/>
      <c r="Q483" s="166" t="n"/>
      <c r="R483" s="166" t="n"/>
      <c r="S483" s="166" t="n"/>
      <c r="T483" s="209" t="n"/>
      <c r="U483" s="209" t="n"/>
      <c r="V483" s="209" t="n"/>
      <c r="W483" s="73">
        <f>T483-U483-V483</f>
        <v/>
      </c>
    </row>
    <row r="484">
      <c r="A484" s="55">
        <f>LISTADO!B484</f>
        <v/>
      </c>
      <c r="B484" s="194" t="inlineStr">
        <is>
          <t xml:space="preserve">LC2 - 44 - 14 </t>
        </is>
      </c>
      <c r="C484" s="53">
        <f>LISTADO!L484</f>
        <v/>
      </c>
      <c r="D484" s="192">
        <f>LISTADO!K486</f>
        <v/>
      </c>
      <c r="E484" s="63" t="n"/>
      <c r="F484" s="191" t="n">
        <v>46119</v>
      </c>
      <c r="G484" s="192" t="n">
        <v>4000000</v>
      </c>
      <c r="H484" s="191" t="n">
        <v>46119</v>
      </c>
      <c r="I484" s="166" t="inlineStr">
        <is>
          <t>TRANSFERENCIA</t>
        </is>
      </c>
      <c r="J484" s="192" t="n">
        <v>24000000</v>
      </c>
      <c r="K484" s="139" t="n">
        <v>24</v>
      </c>
      <c r="L484" s="192" t="n">
        <v>1000000</v>
      </c>
      <c r="M484" s="166" t="inlineStr">
        <is>
          <t xml:space="preserve">7 DE CADA MES </t>
        </is>
      </c>
      <c r="N484" s="351" t="n">
        <v>52666137</v>
      </c>
      <c r="O484" s="207" t="inlineStr">
        <is>
          <t>CARMEN HELENA POLANCO JIMENEZ</t>
        </is>
      </c>
      <c r="P484" s="207" t="inlineStr">
        <is>
          <t>313 8151030</t>
        </is>
      </c>
      <c r="Q484" s="166" t="n"/>
      <c r="R484" s="166" t="inlineStr">
        <is>
          <t>CAJICA</t>
        </is>
      </c>
      <c r="S484" s="166" t="inlineStr">
        <is>
          <t>YEISON GARNICA</t>
        </is>
      </c>
      <c r="T484" s="235" t="n">
        <v>5000000</v>
      </c>
      <c r="U484" s="209" t="n">
        <v>3000000</v>
      </c>
      <c r="V484" s="209" t="n"/>
      <c r="W484" s="73">
        <f>T484-U484-V484</f>
        <v/>
      </c>
    </row>
    <row r="485">
      <c r="A485" s="55">
        <f>LISTADO!B485</f>
        <v/>
      </c>
      <c r="B485" s="194" t="inlineStr">
        <is>
          <t xml:space="preserve">LC2 - 44 - 15 </t>
        </is>
      </c>
      <c r="C485" s="53">
        <f>LISTADO!L485</f>
        <v/>
      </c>
      <c r="D485" s="192">
        <f>LISTADO!K487</f>
        <v/>
      </c>
      <c r="E485" s="63" t="n"/>
      <c r="F485" s="191" t="n">
        <v>46119</v>
      </c>
      <c r="G485" s="192" t="n">
        <v>4000000</v>
      </c>
      <c r="H485" s="191" t="n">
        <v>46119</v>
      </c>
      <c r="I485" s="166" t="inlineStr">
        <is>
          <t>TRANSFERENCIA</t>
        </is>
      </c>
      <c r="J485" s="192" t="n">
        <v>24000000</v>
      </c>
      <c r="K485" s="139" t="n">
        <v>24</v>
      </c>
      <c r="L485" s="192" t="n">
        <v>1000000</v>
      </c>
      <c r="M485" s="166" t="inlineStr">
        <is>
          <t xml:space="preserve">7 DE CADA MES </t>
        </is>
      </c>
      <c r="N485" s="351" t="n">
        <v>52666137</v>
      </c>
      <c r="O485" s="207" t="inlineStr">
        <is>
          <t>CARMEN HELENA POLANCO JIMENEZ</t>
        </is>
      </c>
      <c r="P485" s="207" t="inlineStr">
        <is>
          <t>313 8151030</t>
        </is>
      </c>
      <c r="Q485" s="166" t="n"/>
      <c r="R485" s="166" t="inlineStr">
        <is>
          <t>CAJICA</t>
        </is>
      </c>
      <c r="S485" s="166" t="inlineStr">
        <is>
          <t>YEISON GARNICA</t>
        </is>
      </c>
      <c r="T485" s="235" t="n">
        <v>5000000</v>
      </c>
      <c r="U485" s="209" t="n">
        <v>3000000</v>
      </c>
      <c r="V485" s="209" t="n"/>
      <c r="W485" s="73">
        <f>T485-U485-V485</f>
        <v/>
      </c>
    </row>
    <row r="486">
      <c r="A486" s="55">
        <f>LISTADO!B486</f>
        <v/>
      </c>
      <c r="B486" s="194" t="inlineStr">
        <is>
          <t xml:space="preserve">LC2 - 44 - 16 </t>
        </is>
      </c>
      <c r="C486" s="53">
        <f>LISTADO!L486</f>
        <v/>
      </c>
      <c r="D486" s="192">
        <f>LISTADO!K488</f>
        <v/>
      </c>
      <c r="E486" s="63" t="n"/>
      <c r="F486" s="276" t="n">
        <v>46119</v>
      </c>
      <c r="G486" s="192" t="n">
        <v>4000000</v>
      </c>
      <c r="H486" s="191" t="n">
        <v>46119</v>
      </c>
      <c r="I486" s="166" t="inlineStr">
        <is>
          <t>TRANSFERENCIA</t>
        </is>
      </c>
      <c r="J486" s="192" t="n">
        <v>24000000</v>
      </c>
      <c r="K486" s="139" t="n">
        <v>24</v>
      </c>
      <c r="L486" s="192" t="n">
        <v>1000000</v>
      </c>
      <c r="M486" s="166" t="inlineStr">
        <is>
          <t>7 DE CADA MES</t>
        </is>
      </c>
      <c r="N486" s="256" t="n">
        <v>80425678</v>
      </c>
      <c r="O486" s="243" t="inlineStr">
        <is>
          <t>JULIO EDUARDO DAZA PORRAS</t>
        </is>
      </c>
      <c r="P486" s="243" t="inlineStr">
        <is>
          <t>312 4212250</t>
        </is>
      </c>
      <c r="Q486" s="166" t="n"/>
      <c r="R486" s="166" t="inlineStr">
        <is>
          <t>BOGOTA</t>
        </is>
      </c>
      <c r="S486" s="166" t="inlineStr">
        <is>
          <t>YEISON GARNICA</t>
        </is>
      </c>
      <c r="T486" s="235" t="n">
        <v>5000000</v>
      </c>
      <c r="U486" s="209" t="n">
        <v>3000000</v>
      </c>
      <c r="V486" s="209" t="n"/>
      <c r="W486" s="73">
        <f>T486-U486-V486</f>
        <v/>
      </c>
    </row>
    <row r="487">
      <c r="A487" s="55">
        <f>LISTADO!B487</f>
        <v/>
      </c>
      <c r="B487" s="194" t="inlineStr">
        <is>
          <t xml:space="preserve">LC2 - 44 - 17 </t>
        </is>
      </c>
      <c r="C487" s="53">
        <f>LISTADO!L487</f>
        <v/>
      </c>
      <c r="D487" s="192" t="n">
        <v>28000000</v>
      </c>
      <c r="E487" s="63" t="n"/>
      <c r="F487" s="191" t="n">
        <v>46088</v>
      </c>
      <c r="G487" s="192" t="n">
        <v>4000000</v>
      </c>
      <c r="H487" s="191" t="n">
        <v>46119</v>
      </c>
      <c r="I487" s="166" t="inlineStr">
        <is>
          <t>EFECTIVO</t>
        </is>
      </c>
      <c r="J487" s="192">
        <f>D487-G487</f>
        <v/>
      </c>
      <c r="K487" s="139" t="n">
        <v>24</v>
      </c>
      <c r="L487" s="192">
        <f>J487/K487</f>
        <v/>
      </c>
      <c r="M487" s="166" t="inlineStr">
        <is>
          <t xml:space="preserve">07 DE CADA MES </t>
        </is>
      </c>
      <c r="N487" s="266" t="n">
        <v>79482659</v>
      </c>
      <c r="O487" s="15" t="inlineStr">
        <is>
          <t>MARCOLINO ZANGUÑA MOTTA</t>
        </is>
      </c>
      <c r="P487" s="2" t="inlineStr">
        <is>
          <t>313 4626826</t>
        </is>
      </c>
      <c r="Q487" s="166" t="n"/>
      <c r="R487" s="166" t="inlineStr">
        <is>
          <t>BOGOTA</t>
        </is>
      </c>
      <c r="S487" s="166" t="inlineStr">
        <is>
          <t>YURANY PEREZ</t>
        </is>
      </c>
      <c r="T487" s="209" t="n">
        <v>5000000</v>
      </c>
      <c r="U487" s="209" t="n"/>
      <c r="V487" s="209" t="n"/>
      <c r="W487" s="73">
        <f>T487-U487-V487</f>
        <v/>
      </c>
    </row>
    <row r="488">
      <c r="A488" s="55">
        <f>LISTADO!B488</f>
        <v/>
      </c>
      <c r="B488" s="194" t="inlineStr">
        <is>
          <t xml:space="preserve">LC2 - 44 - 18 </t>
        </is>
      </c>
      <c r="C488" s="53">
        <f>LISTADO!L488</f>
        <v/>
      </c>
      <c r="D488" s="192" t="n">
        <v>28000000</v>
      </c>
      <c r="E488" s="63" t="n"/>
      <c r="F488" s="191" t="n">
        <v>46091</v>
      </c>
      <c r="G488" s="192" t="n">
        <v>4000000</v>
      </c>
      <c r="H488" s="191" t="n">
        <v>46122</v>
      </c>
      <c r="I488" s="166" t="inlineStr">
        <is>
          <t>EFECTIVO</t>
        </is>
      </c>
      <c r="J488" s="192">
        <f>D488-G488</f>
        <v/>
      </c>
      <c r="K488" s="139" t="n">
        <v>24</v>
      </c>
      <c r="L488" s="192">
        <f>J488/K488</f>
        <v/>
      </c>
      <c r="M488" s="166" t="inlineStr">
        <is>
          <t xml:space="preserve">10 DE CADA MES </t>
        </is>
      </c>
      <c r="N488" s="266" t="n">
        <v>1123086720</v>
      </c>
      <c r="O488" s="15" t="inlineStr">
        <is>
          <t>LAURA SHIRLEY URRIAGO SUAREZ</t>
        </is>
      </c>
      <c r="P488" s="2" t="inlineStr">
        <is>
          <t>311 4747779</t>
        </is>
      </c>
      <c r="Q488" s="166" t="n"/>
      <c r="R488" s="166" t="inlineStr">
        <is>
          <t>GUAMAL</t>
        </is>
      </c>
      <c r="S488" s="166" t="inlineStr">
        <is>
          <t>YURANY PEREZ</t>
        </is>
      </c>
      <c r="T488" s="209" t="n">
        <v>5000000</v>
      </c>
      <c r="U488" s="209" t="n"/>
      <c r="V488" s="209" t="n"/>
      <c r="W488" s="73">
        <f>T488-U488-V488</f>
        <v/>
      </c>
    </row>
    <row r="489">
      <c r="A489" s="55">
        <f>LISTADO!B489</f>
        <v/>
      </c>
      <c r="B489" s="194" t="inlineStr">
        <is>
          <t>LC2 - 45 - 1</t>
        </is>
      </c>
      <c r="C489" s="53">
        <f>LISTADO!L489</f>
        <v/>
      </c>
      <c r="D489" s="192" t="n">
        <v>34534000</v>
      </c>
      <c r="E489" s="63" t="n"/>
      <c r="F489" s="191" t="n">
        <v>46106</v>
      </c>
      <c r="G489" s="192" t="n">
        <v>4050000</v>
      </c>
      <c r="H489" s="191" t="n">
        <v>46137</v>
      </c>
      <c r="I489" s="166" t="inlineStr">
        <is>
          <t>EFECTIVO</t>
        </is>
      </c>
      <c r="J489" s="192">
        <f>D489-G489</f>
        <v/>
      </c>
      <c r="K489" s="139" t="n">
        <v>24</v>
      </c>
      <c r="L489" s="192">
        <f>J489/K489</f>
        <v/>
      </c>
      <c r="M489" s="166" t="inlineStr">
        <is>
          <t xml:space="preserve">25 DE CADA MES </t>
        </is>
      </c>
      <c r="N489" s="266" t="n">
        <v>40341116</v>
      </c>
      <c r="O489" s="275" t="inlineStr">
        <is>
          <t>JENNIFER ELIANA BELTRAN GOMEZ</t>
        </is>
      </c>
      <c r="P489" s="286" t="inlineStr">
        <is>
          <t>322 9375460</t>
        </is>
      </c>
      <c r="Q489" s="166" t="n"/>
      <c r="R489" s="166" t="inlineStr">
        <is>
          <t>VILLAVICENCIO</t>
        </is>
      </c>
      <c r="S489" s="166" t="inlineStr">
        <is>
          <t>JEFFERSON</t>
        </is>
      </c>
      <c r="T489" s="176" t="n">
        <v>5000000</v>
      </c>
      <c r="U489" s="209" t="n">
        <v>3000000</v>
      </c>
      <c r="V489" s="209" t="n"/>
      <c r="W489" s="73">
        <f>T489-U489-V489</f>
        <v/>
      </c>
    </row>
    <row r="490">
      <c r="A490" s="55">
        <f>LISTADO!B490</f>
        <v/>
      </c>
      <c r="B490" s="194" t="inlineStr">
        <is>
          <t>LC2 -45 - 2</t>
        </is>
      </c>
      <c r="C490" s="53">
        <f>LISTADO!L490</f>
        <v/>
      </c>
      <c r="D490" s="192">
        <f>LISTADO!K492</f>
        <v/>
      </c>
      <c r="E490" s="63" t="n"/>
      <c r="F490" s="191" t="n">
        <v>46175</v>
      </c>
      <c r="G490" s="192" t="n">
        <v>1500000</v>
      </c>
      <c r="H490" s="191" t="n">
        <v>46175</v>
      </c>
      <c r="I490" s="166" t="inlineStr">
        <is>
          <t>TRANSFERENCIA</t>
        </is>
      </c>
      <c r="J490" s="192">
        <f>D490-G490</f>
        <v/>
      </c>
      <c r="K490" s="139" t="n">
        <v>24</v>
      </c>
      <c r="L490" s="192" t="n">
        <v>1104000</v>
      </c>
      <c r="M490" s="166" t="inlineStr">
        <is>
          <t xml:space="preserve">15 DE CADA MES </t>
        </is>
      </c>
      <c r="N490" s="352" t="n">
        <v>1121916665</v>
      </c>
      <c r="O490" s="353" t="inlineStr">
        <is>
          <t>LUISA FERNANDA AGUDELO AREVALO</t>
        </is>
      </c>
      <c r="P490" s="353" t="inlineStr">
        <is>
          <t>322 4314032</t>
        </is>
      </c>
      <c r="Q490" s="166" t="n"/>
      <c r="R490" s="166" t="inlineStr">
        <is>
          <t>VILLAVICENCIO</t>
        </is>
      </c>
      <c r="S490" s="166" t="inlineStr">
        <is>
          <t>DANIEL</t>
        </is>
      </c>
      <c r="T490" s="209" t="n"/>
      <c r="U490" s="209" t="n"/>
      <c r="V490" s="209" t="n"/>
      <c r="W490" s="73">
        <f>T490-U490-V490</f>
        <v/>
      </c>
    </row>
    <row r="491">
      <c r="A491" s="55">
        <f>LISTADO!B491</f>
        <v/>
      </c>
      <c r="B491" s="194" t="inlineStr">
        <is>
          <t xml:space="preserve">LC2 - 45 - 3 </t>
        </is>
      </c>
      <c r="C491" s="53">
        <f>LISTADO!L491</f>
        <v/>
      </c>
      <c r="D491" s="192">
        <f>LISTADO!K493</f>
        <v/>
      </c>
      <c r="E491" s="63" t="n"/>
      <c r="F491" s="191" t="n"/>
      <c r="G491" s="192" t="n"/>
      <c r="H491" s="191" t="n"/>
      <c r="I491" s="166" t="n"/>
      <c r="J491" s="192">
        <f>D491-G491</f>
        <v/>
      </c>
      <c r="K491" s="139" t="n"/>
      <c r="L491" s="192" t="n">
        <v>0</v>
      </c>
      <c r="M491" s="166" t="n"/>
      <c r="N491" s="194" t="n"/>
      <c r="O491" s="166" t="n"/>
      <c r="P491" s="194" t="n"/>
      <c r="Q491" s="166" t="n"/>
      <c r="R491" s="166" t="n"/>
      <c r="S491" s="166" t="n"/>
      <c r="T491" s="209" t="n"/>
      <c r="U491" s="209" t="n"/>
      <c r="V491" s="209" t="n"/>
      <c r="W491" s="73">
        <f>T491-U491-V491</f>
        <v/>
      </c>
    </row>
    <row r="492">
      <c r="A492" s="55">
        <f>LISTADO!B492</f>
        <v/>
      </c>
      <c r="B492" s="228" t="inlineStr">
        <is>
          <t xml:space="preserve">LC2 - 45 - 4 </t>
        </is>
      </c>
      <c r="C492" s="53">
        <f>LISTADO!L492</f>
        <v/>
      </c>
      <c r="D492" s="192">
        <f>LISTADO!K494</f>
        <v/>
      </c>
      <c r="E492" s="63" t="n"/>
      <c r="F492" s="261" t="n"/>
      <c r="G492" s="61" t="n"/>
      <c r="H492" s="261" t="n"/>
      <c r="I492" s="262" t="n"/>
      <c r="J492" s="192" t="n">
        <v>28000000</v>
      </c>
      <c r="K492" s="139" t="n"/>
      <c r="L492" s="192" t="n"/>
      <c r="M492" s="166" t="n"/>
      <c r="N492" s="266" t="n"/>
      <c r="O492" s="207" t="n"/>
      <c r="P492" s="240" t="n"/>
      <c r="Q492" s="166" t="n"/>
      <c r="R492" s="166" t="n"/>
      <c r="S492" s="166" t="n"/>
      <c r="T492" s="235" t="n"/>
      <c r="U492" s="209" t="n"/>
      <c r="V492" s="209" t="n"/>
      <c r="W492" s="73">
        <f>T492-U492-V492</f>
        <v/>
      </c>
    </row>
    <row r="493">
      <c r="A493" s="55">
        <f>LISTADO!B493</f>
        <v/>
      </c>
      <c r="B493" s="194" t="inlineStr">
        <is>
          <t xml:space="preserve">LC2 - 45 - 5 </t>
        </is>
      </c>
      <c r="C493" s="53">
        <f>LISTADO!L493</f>
        <v/>
      </c>
      <c r="D493" s="192" t="n">
        <v>27000000</v>
      </c>
      <c r="E493" s="63" t="n"/>
      <c r="F493" s="191" t="n">
        <v>46126</v>
      </c>
      <c r="G493" s="192" t="n">
        <v>4168000</v>
      </c>
      <c r="H493" s="191" t="n">
        <v>46126</v>
      </c>
      <c r="I493" s="166" t="inlineStr">
        <is>
          <t>TRANSFERENCIA</t>
        </is>
      </c>
      <c r="J493" s="192" t="n">
        <v>22832000</v>
      </c>
      <c r="K493" s="139" t="n">
        <v>24</v>
      </c>
      <c r="L493" s="192" t="n">
        <v>951300</v>
      </c>
      <c r="M493" s="166" t="inlineStr">
        <is>
          <t>14 DE CADA MES</t>
        </is>
      </c>
      <c r="N493" s="351" t="n">
        <v>1045428416</v>
      </c>
      <c r="O493" s="243" t="inlineStr">
        <is>
          <t>SILVANA DEL PILAR VERGARA RESTREPO</t>
        </is>
      </c>
      <c r="P493" s="243" t="inlineStr">
        <is>
          <t>34 632 0019195</t>
        </is>
      </c>
      <c r="Q493" s="166" t="n"/>
      <c r="R493" s="166" t="inlineStr">
        <is>
          <t>SEGOVIA</t>
        </is>
      </c>
      <c r="S493" s="166" t="inlineStr">
        <is>
          <t>DANIA</t>
        </is>
      </c>
      <c r="T493" s="235" t="n">
        <v>5000000</v>
      </c>
      <c r="U493" s="209" t="n">
        <v>3000000</v>
      </c>
      <c r="V493" s="209" t="n"/>
      <c r="W493" s="73">
        <f>T493-U493-V493</f>
        <v/>
      </c>
    </row>
    <row r="494">
      <c r="A494" s="55">
        <f>LISTADO!B494</f>
        <v/>
      </c>
      <c r="B494" s="194" t="inlineStr">
        <is>
          <t xml:space="preserve">LC2 - 45 - 6 </t>
        </is>
      </c>
      <c r="C494" s="53">
        <f>LISTADO!L494</f>
        <v/>
      </c>
      <c r="D494" s="192" t="n">
        <v>28000000</v>
      </c>
      <c r="E494" s="63" t="n"/>
      <c r="F494" s="191" t="n">
        <v>46105</v>
      </c>
      <c r="G494" s="192" t="n">
        <v>4219000</v>
      </c>
      <c r="H494" s="191" t="n">
        <v>46136</v>
      </c>
      <c r="I494" s="166" t="inlineStr">
        <is>
          <t>TRANSFERENCIA</t>
        </is>
      </c>
      <c r="J494" s="192">
        <f>D494-G494</f>
        <v/>
      </c>
      <c r="K494" s="139" t="n">
        <v>24</v>
      </c>
      <c r="L494" s="192">
        <f>J494/K494</f>
        <v/>
      </c>
      <c r="M494" s="166" t="inlineStr">
        <is>
          <t xml:space="preserve">24 DE CADA MES </t>
        </is>
      </c>
      <c r="N494" s="266" t="n">
        <v>1045428416</v>
      </c>
      <c r="O494" s="207" t="inlineStr">
        <is>
          <t>SILVANA DEL PILAR VERGARA/JOAN SEBASTIAN  TABORDA CASTRO</t>
        </is>
      </c>
      <c r="P494" s="240" t="inlineStr">
        <is>
          <t>34 632 0019195</t>
        </is>
      </c>
      <c r="Q494" s="166" t="n"/>
      <c r="R494" s="166" t="inlineStr">
        <is>
          <t>SEGOVIA</t>
        </is>
      </c>
      <c r="S494" s="166" t="inlineStr">
        <is>
          <t>DANIA</t>
        </is>
      </c>
      <c r="T494" s="235" t="n">
        <v>5000000</v>
      </c>
      <c r="U494" s="209" t="n">
        <v>3000000</v>
      </c>
      <c r="V494" s="209" t="n"/>
      <c r="W494" s="73">
        <f>T494-U494-V494</f>
        <v/>
      </c>
    </row>
    <row r="495">
      <c r="A495" s="55">
        <f>LISTADO!B495</f>
        <v/>
      </c>
      <c r="B495" s="194" t="inlineStr">
        <is>
          <t xml:space="preserve">LC2 - 45 - 7 </t>
        </is>
      </c>
      <c r="C495" s="53">
        <f>LISTADO!L495</f>
        <v/>
      </c>
      <c r="D495" s="192" t="n">
        <v>33000000</v>
      </c>
      <c r="E495" s="63" t="n"/>
      <c r="F495" s="191" t="n">
        <v>46073</v>
      </c>
      <c r="G495" s="192" t="n">
        <v>6000000</v>
      </c>
      <c r="H495" s="191" t="n">
        <v>46101</v>
      </c>
      <c r="I495" s="166" t="inlineStr">
        <is>
          <t>TRANSFERENCIA</t>
        </is>
      </c>
      <c r="J495" s="192">
        <f>D495-G495</f>
        <v/>
      </c>
      <c r="K495" s="139" t="n">
        <v>24</v>
      </c>
      <c r="L495" s="192">
        <f>J495/K495</f>
        <v/>
      </c>
      <c r="M495" s="166" t="inlineStr">
        <is>
          <t xml:space="preserve">20 DE CADA MES </t>
        </is>
      </c>
      <c r="N495" s="239" t="n">
        <v>1022951819</v>
      </c>
      <c r="O495" s="199" t="inlineStr">
        <is>
          <t>LUIS GONZALO MOISES LADINO/ LEIDY JOHANNA CASALLAS</t>
        </is>
      </c>
      <c r="P495" s="240" t="inlineStr">
        <is>
          <t>314 4172168</t>
        </is>
      </c>
      <c r="Q495" s="166" t="n"/>
      <c r="R495" s="166" t="inlineStr">
        <is>
          <t>BOGOTA</t>
        </is>
      </c>
      <c r="S495" s="166" t="inlineStr">
        <is>
          <t>YANIRA OCHOA</t>
        </is>
      </c>
      <c r="T495" s="209" t="n">
        <v>5000000</v>
      </c>
      <c r="U495" s="209" t="n">
        <v>3000000</v>
      </c>
      <c r="V495" s="209" t="n"/>
      <c r="W495" s="73">
        <f>T495-U495-V495</f>
        <v/>
      </c>
    </row>
    <row r="496">
      <c r="A496" s="55">
        <f>LISTADO!B496</f>
        <v/>
      </c>
      <c r="B496" s="194" t="inlineStr">
        <is>
          <t xml:space="preserve">LC2 - 46 - 1 </t>
        </is>
      </c>
      <c r="C496" s="53">
        <f>LISTADO!L496</f>
        <v/>
      </c>
      <c r="D496" s="192" t="n">
        <v>33000000</v>
      </c>
      <c r="E496" s="63" t="n"/>
      <c r="F496" s="191" t="n">
        <v>46078</v>
      </c>
      <c r="G496" s="192" t="n">
        <v>4400000</v>
      </c>
      <c r="H496" s="191" t="n">
        <v>46106</v>
      </c>
      <c r="I496" s="166" t="inlineStr">
        <is>
          <t>TRANSFERENCIA</t>
        </is>
      </c>
      <c r="J496" s="192">
        <f>D496-G496</f>
        <v/>
      </c>
      <c r="K496" s="139" t="n">
        <v>24</v>
      </c>
      <c r="L496" s="192">
        <f>J496/K496</f>
        <v/>
      </c>
      <c r="M496" s="166" t="inlineStr">
        <is>
          <t xml:space="preserve">25 DE CADA MES </t>
        </is>
      </c>
      <c r="N496" s="139" t="n">
        <v>1022420085</v>
      </c>
      <c r="O496" s="275" t="inlineStr">
        <is>
          <t>DIEGO FERNANDO SALAZAR PALACIOS</t>
        </is>
      </c>
      <c r="P496" s="286" t="inlineStr">
        <is>
          <t>312 6182690</t>
        </is>
      </c>
      <c r="Q496" s="166" t="n"/>
      <c r="R496" s="166" t="inlineStr">
        <is>
          <t>BOGOTA</t>
        </is>
      </c>
      <c r="S496" s="166" t="inlineStr">
        <is>
          <t>BAIRON FLOREZ</t>
        </is>
      </c>
      <c r="T496" s="209" t="n">
        <v>5000000</v>
      </c>
      <c r="U496" s="209" t="n">
        <v>3000000</v>
      </c>
      <c r="V496" s="209" t="n"/>
      <c r="W496" s="73">
        <f>T496-U496-V496</f>
        <v/>
      </c>
    </row>
    <row r="497">
      <c r="A497" s="55">
        <f>LISTADO!B497</f>
        <v/>
      </c>
      <c r="B497" s="194" t="inlineStr">
        <is>
          <t xml:space="preserve">LC2 - 46 - 2 </t>
        </is>
      </c>
      <c r="C497" s="53">
        <f>LISTADO!L497</f>
        <v/>
      </c>
      <c r="D497" s="192" t="n">
        <v>28000000</v>
      </c>
      <c r="E497" s="63" t="n"/>
      <c r="F497" s="191" t="n"/>
      <c r="G497" s="192" t="n"/>
      <c r="H497" s="191" t="n"/>
      <c r="I497" s="166" t="n"/>
      <c r="J497" s="192">
        <f>D497-G497</f>
        <v/>
      </c>
      <c r="K497" s="139" t="n"/>
      <c r="L497" s="192" t="n">
        <v>0</v>
      </c>
      <c r="M497" s="166" t="n"/>
      <c r="N497" s="194" t="n"/>
      <c r="O497" s="166" t="n"/>
      <c r="P497" s="194" t="n"/>
      <c r="Q497" s="166" t="n"/>
      <c r="R497" s="166" t="n"/>
      <c r="S497" s="166" t="n"/>
      <c r="T497" s="209" t="n"/>
      <c r="U497" s="209" t="n"/>
      <c r="V497" s="209" t="n"/>
      <c r="W497" s="73">
        <f>T497-U497-V497</f>
        <v/>
      </c>
    </row>
    <row r="498">
      <c r="A498" s="55">
        <f>LISTADO!B498</f>
        <v/>
      </c>
      <c r="B498" s="194" t="inlineStr">
        <is>
          <t xml:space="preserve">LC2 - 46 - 3 </t>
        </is>
      </c>
      <c r="C498" s="53">
        <f>LISTADO!L498</f>
        <v/>
      </c>
      <c r="D498" s="192">
        <f>LISTADO!K500</f>
        <v/>
      </c>
      <c r="E498" s="63" t="n"/>
      <c r="F498" s="191" t="n">
        <v>46147</v>
      </c>
      <c r="G498" s="192" t="n">
        <v>4000000</v>
      </c>
      <c r="H498" s="211" t="n">
        <v>46147</v>
      </c>
      <c r="I498" s="166" t="inlineStr">
        <is>
          <t>TRANSFERENCIA</t>
        </is>
      </c>
      <c r="J498" s="192">
        <f>D498-G498</f>
        <v/>
      </c>
      <c r="K498" s="139" t="n">
        <v>24</v>
      </c>
      <c r="L498" s="192" t="n">
        <v>1000000</v>
      </c>
      <c r="M498" s="166" t="inlineStr">
        <is>
          <t>5 DE CADA MES</t>
        </is>
      </c>
      <c r="N498" s="198" t="n">
        <v>36157506</v>
      </c>
      <c r="O498" s="199" t="inlineStr">
        <is>
          <t>ESNEDA TREJOS FRANCO</t>
        </is>
      </c>
      <c r="P498" s="199" t="inlineStr">
        <is>
          <t>320 4665702</t>
        </is>
      </c>
      <c r="Q498" s="166" t="n"/>
      <c r="R498" s="166" t="inlineStr">
        <is>
          <t>NEIVA</t>
        </is>
      </c>
      <c r="S498" s="166" t="inlineStr">
        <is>
          <t>YURANY PEREZ</t>
        </is>
      </c>
      <c r="T498" s="89" t="n">
        <v>5000000</v>
      </c>
      <c r="U498" s="209" t="n"/>
      <c r="V498" s="209" t="n"/>
      <c r="W498" s="73">
        <f>T498-U498-V498</f>
        <v/>
      </c>
    </row>
    <row r="499">
      <c r="A499" s="55">
        <f>LISTADO!B499</f>
        <v/>
      </c>
      <c r="B499" s="194" t="inlineStr">
        <is>
          <t xml:space="preserve">LC2 - 46 - 4 </t>
        </is>
      </c>
      <c r="C499" s="53">
        <f>LISTADO!L499</f>
        <v/>
      </c>
      <c r="D499" s="192">
        <f>LISTADO!K501</f>
        <v/>
      </c>
      <c r="E499" s="63" t="n"/>
      <c r="F499" s="191" t="n"/>
      <c r="G499" s="192" t="n">
        <v>4000000</v>
      </c>
      <c r="H499" s="166" t="n"/>
      <c r="I499" s="166" t="inlineStr">
        <is>
          <t>TRANSFERENCIA</t>
        </is>
      </c>
      <c r="J499" s="192">
        <f>D499-G499</f>
        <v/>
      </c>
      <c r="K499" s="139" t="n">
        <v>24</v>
      </c>
      <c r="L499" s="192" t="n">
        <v>1000000</v>
      </c>
      <c r="M499" s="166" t="inlineStr">
        <is>
          <t>22 DE CADA MES</t>
        </is>
      </c>
      <c r="N499" s="256" t="n">
        <v>11225518151</v>
      </c>
      <c r="O499" s="207" t="inlineStr">
        <is>
          <t>KENNYA SALOME ALMANZAR TIVIÑO</t>
        </is>
      </c>
      <c r="P499" s="194" t="n"/>
      <c r="Q499" s="166" t="n"/>
      <c r="R499" s="166" t="inlineStr">
        <is>
          <t>VILLAVICENCIO</t>
        </is>
      </c>
      <c r="S499" s="166" t="inlineStr">
        <is>
          <t>YURANY PEREZ</t>
        </is>
      </c>
      <c r="T499" s="89" t="n">
        <v>5000000</v>
      </c>
      <c r="U499" s="209" t="n"/>
      <c r="V499" s="209" t="n"/>
      <c r="W499" s="73">
        <f>T499-U499-V499</f>
        <v/>
      </c>
    </row>
    <row r="500">
      <c r="A500" s="55">
        <f>LISTADO!B500</f>
        <v/>
      </c>
      <c r="B500" s="194" t="inlineStr">
        <is>
          <t xml:space="preserve">LC2 - 46 - 5 </t>
        </is>
      </c>
      <c r="C500" s="53">
        <f>LISTADO!L500</f>
        <v/>
      </c>
      <c r="D500" s="192" t="n">
        <v>28000000</v>
      </c>
      <c r="E500" s="63" t="n"/>
      <c r="F500" s="191" t="n">
        <v>46168</v>
      </c>
      <c r="G500" s="192" t="n">
        <v>15000000</v>
      </c>
      <c r="H500" s="191" t="n">
        <v>46168</v>
      </c>
      <c r="I500" s="166" t="inlineStr">
        <is>
          <t>TRANSFERENCIA</t>
        </is>
      </c>
      <c r="J500" s="192">
        <f>D500-G500</f>
        <v/>
      </c>
      <c r="K500" s="139" t="n">
        <v>30</v>
      </c>
      <c r="L500" s="192" t="n">
        <v>433000</v>
      </c>
      <c r="M500" s="166" t="inlineStr">
        <is>
          <t>27 DE CADA MES</t>
        </is>
      </c>
      <c r="N500" s="256" t="n">
        <v>1120356454</v>
      </c>
      <c r="O500" s="243" t="inlineStr">
        <is>
          <t>CAROL DANIELA AMAYA MORENO</t>
        </is>
      </c>
      <c r="P500" s="243" t="inlineStr">
        <is>
          <t>322 7520769</t>
        </is>
      </c>
      <c r="Q500" s="166" t="n"/>
      <c r="R500" s="166" t="inlineStr">
        <is>
          <t>BOGOTA</t>
        </is>
      </c>
      <c r="S500" s="166" t="inlineStr">
        <is>
          <t>YURANY PEREZ</t>
        </is>
      </c>
      <c r="T500" s="89" t="n">
        <v>5000000</v>
      </c>
      <c r="U500" s="209" t="n"/>
      <c r="V500" s="209" t="n"/>
      <c r="W500" s="73">
        <f>T500-U500-V500</f>
        <v/>
      </c>
    </row>
    <row r="501">
      <c r="A501" s="55">
        <f>LISTADO!B501</f>
        <v/>
      </c>
      <c r="B501" s="194" t="inlineStr">
        <is>
          <t xml:space="preserve">LC2 - 46 - 6 </t>
        </is>
      </c>
      <c r="C501" s="53">
        <f>LISTADO!L501</f>
        <v/>
      </c>
      <c r="D501" s="192" t="n">
        <v>28000000</v>
      </c>
      <c r="E501" s="63" t="n"/>
      <c r="F501" s="191" t="n">
        <v>46169</v>
      </c>
      <c r="G501" s="192" t="n">
        <v>11000000</v>
      </c>
      <c r="H501" s="191" t="n">
        <v>46169</v>
      </c>
      <c r="I501" s="166" t="inlineStr">
        <is>
          <t>TRANSFERENCIA</t>
        </is>
      </c>
      <c r="J501" s="192">
        <f>D501-G501</f>
        <v/>
      </c>
      <c r="K501" s="139" t="n">
        <v>30</v>
      </c>
      <c r="L501" s="192" t="n">
        <v>566600</v>
      </c>
      <c r="M501" s="166" t="inlineStr">
        <is>
          <t>28 DE CADA MES</t>
        </is>
      </c>
      <c r="N501" s="256" t="n">
        <v>1120354519</v>
      </c>
      <c r="O501" s="243" t="inlineStr">
        <is>
          <t>MARIA NELLY MORENO LOAIZA</t>
        </is>
      </c>
      <c r="P501" s="243" t="inlineStr">
        <is>
          <t>321 2471532</t>
        </is>
      </c>
      <c r="Q501" s="166" t="n"/>
      <c r="R501" s="166" t="inlineStr">
        <is>
          <t>BOGOTA</t>
        </is>
      </c>
      <c r="S501" s="166" t="inlineStr">
        <is>
          <t>YURANY PEREZ</t>
        </is>
      </c>
      <c r="T501" s="89" t="n">
        <v>5000000</v>
      </c>
      <c r="U501" s="209" t="n"/>
      <c r="V501" s="209" t="n"/>
      <c r="W501" s="73">
        <f>T501-U501-V501</f>
        <v/>
      </c>
    </row>
    <row r="502">
      <c r="A502" s="55">
        <f>LISTADO!B502</f>
        <v/>
      </c>
      <c r="B502" s="194" t="inlineStr">
        <is>
          <t xml:space="preserve">LC2 - 47 - 1 </t>
        </is>
      </c>
      <c r="C502" s="53">
        <f>LISTADO!L502</f>
        <v/>
      </c>
      <c r="D502" s="192" t="n">
        <v>23733750</v>
      </c>
      <c r="E502" s="63" t="n"/>
      <c r="F502" s="191" t="n">
        <v>46157</v>
      </c>
      <c r="G502" s="192" t="n">
        <v>4000000</v>
      </c>
      <c r="H502" s="191" t="n">
        <v>46157</v>
      </c>
      <c r="I502" s="166" t="inlineStr">
        <is>
          <t>TRANSFERENCIA</t>
        </is>
      </c>
      <c r="J502" s="192">
        <f>D502-G502</f>
        <v/>
      </c>
      <c r="K502" s="139" t="n">
        <v>24</v>
      </c>
      <c r="L502" s="192" t="n">
        <v>822200</v>
      </c>
      <c r="M502" s="166" t="inlineStr">
        <is>
          <t>15 DE CADA MES</t>
        </is>
      </c>
      <c r="N502" s="206" t="n">
        <v>21185211</v>
      </c>
      <c r="O502" s="207" t="inlineStr">
        <is>
          <t>LEONILDE AYA LADINO</t>
        </is>
      </c>
      <c r="P502" s="206" t="n">
        <v>21185211</v>
      </c>
      <c r="Q502" s="166" t="n"/>
      <c r="R502" s="166" t="inlineStr">
        <is>
          <t>EL CALVARIO</t>
        </is>
      </c>
      <c r="S502" s="166" t="inlineStr">
        <is>
          <t>YULIAN PARDO</t>
        </is>
      </c>
      <c r="T502" s="209" t="n">
        <v>3000000</v>
      </c>
      <c r="U502" s="209" t="n">
        <v>3000000</v>
      </c>
      <c r="V502" s="209" t="n"/>
      <c r="W502" s="73">
        <f>T502-U502-V502</f>
        <v/>
      </c>
    </row>
    <row r="503">
      <c r="A503" s="55">
        <f>LISTADO!B503</f>
        <v/>
      </c>
      <c r="B503" s="194" t="inlineStr">
        <is>
          <t xml:space="preserve">LC2 - 47 - 2 </t>
        </is>
      </c>
      <c r="C503" s="53">
        <f>LISTADO!L503</f>
        <v/>
      </c>
      <c r="D503" s="354" t="n">
        <v>18791500</v>
      </c>
      <c r="E503" s="63" t="n"/>
      <c r="F503" s="191" t="n">
        <v>46128</v>
      </c>
      <c r="G503" s="192" t="n">
        <v>7000000</v>
      </c>
      <c r="H503" s="191" t="n">
        <v>46128</v>
      </c>
      <c r="I503" s="166" t="inlineStr">
        <is>
          <t>TRANSFERENCIA</t>
        </is>
      </c>
      <c r="J503" s="192">
        <f>D503-G503</f>
        <v/>
      </c>
      <c r="K503" s="139" t="n">
        <v>24</v>
      </c>
      <c r="L503" s="192" t="n">
        <v>491400</v>
      </c>
      <c r="M503" s="166" t="inlineStr">
        <is>
          <t>16 DE CADA MES</t>
        </is>
      </c>
      <c r="N503" s="243" t="inlineStr">
        <is>
          <t>321 4632465</t>
        </is>
      </c>
      <c r="O503" s="243" t="inlineStr">
        <is>
          <t>DORA EMILCE CASAS GONZALEZ / JAVIER ERNESTO VIDARTE PENNA</t>
        </is>
      </c>
      <c r="P503" s="243" t="inlineStr">
        <is>
          <t>321 4632465</t>
        </is>
      </c>
      <c r="Q503" s="166" t="n"/>
      <c r="R503" s="166" t="inlineStr">
        <is>
          <t>NEIVA</t>
        </is>
      </c>
      <c r="S503" s="166" t="n"/>
      <c r="T503" s="209" t="n"/>
      <c r="U503" s="209" t="n"/>
      <c r="V503" s="209" t="n"/>
      <c r="W503" s="73">
        <f>T503-U503-V503</f>
        <v/>
      </c>
    </row>
    <row r="504">
      <c r="A504" s="55">
        <f>LISTADO!B504</f>
        <v/>
      </c>
      <c r="B504" s="194" t="inlineStr">
        <is>
          <t xml:space="preserve">LC2 - 47 - 3 </t>
        </is>
      </c>
      <c r="C504" s="53">
        <f>LISTADO!L504</f>
        <v/>
      </c>
      <c r="D504" s="192" t="n">
        <v>18791500</v>
      </c>
      <c r="E504" s="63" t="n"/>
      <c r="F504" s="191" t="n">
        <v>46224</v>
      </c>
      <c r="G504" s="192" t="n">
        <v>2500000</v>
      </c>
      <c r="H504" s="191" t="n">
        <v>46224</v>
      </c>
      <c r="I504" s="166" t="inlineStr">
        <is>
          <t>TRANSFERENCIA</t>
        </is>
      </c>
      <c r="J504" s="192">
        <f>D504-G504</f>
        <v/>
      </c>
      <c r="K504" s="139" t="n">
        <v>24</v>
      </c>
      <c r="L504" s="192" t="n">
        <v>678800</v>
      </c>
      <c r="M504" s="166" t="inlineStr">
        <is>
          <t>22 DE CADA MES</t>
        </is>
      </c>
      <c r="N504" s="139" t="n">
        <v>1073384263</v>
      </c>
      <c r="O504" s="166" t="inlineStr">
        <is>
          <t>JESUS ANTONIO PERALTA  GONZALEZ</t>
        </is>
      </c>
      <c r="P504" s="194" t="inlineStr">
        <is>
          <t>314 3043270</t>
        </is>
      </c>
      <c r="Q504" s="166" t="n"/>
      <c r="R504" s="166" t="inlineStr">
        <is>
          <t>SIMIJACA</t>
        </is>
      </c>
      <c r="S504" s="166" t="inlineStr">
        <is>
          <t>YURANY PEREZ</t>
        </is>
      </c>
      <c r="T504" s="209" t="n">
        <v>3000000</v>
      </c>
      <c r="U504" s="209" t="n"/>
      <c r="V504" s="209" t="n"/>
      <c r="W504" s="73">
        <f>T504-U504-V504</f>
        <v/>
      </c>
    </row>
    <row r="505">
      <c r="A505" s="55">
        <f>LISTADO!B505</f>
        <v/>
      </c>
      <c r="B505" s="194" t="inlineStr">
        <is>
          <t xml:space="preserve">LC2 - 47 - 4 </t>
        </is>
      </c>
      <c r="C505" s="53">
        <f>LISTADO!L505</f>
        <v/>
      </c>
      <c r="D505" s="192" t="n">
        <v>18791300</v>
      </c>
      <c r="E505" s="63" t="n"/>
      <c r="F505" s="191" t="n"/>
      <c r="G505" s="192" t="n"/>
      <c r="H505" s="191" t="n"/>
      <c r="I505" s="166" t="n"/>
      <c r="J505" s="192">
        <f>D505-G505</f>
        <v/>
      </c>
      <c r="K505" s="139" t="n"/>
      <c r="L505" s="192" t="n">
        <v>0</v>
      </c>
      <c r="M505" s="166" t="n"/>
      <c r="N505" s="194" t="n"/>
      <c r="O505" s="166" t="n"/>
      <c r="P505" s="194" t="n"/>
      <c r="Q505" s="166" t="n"/>
      <c r="R505" s="166" t="n"/>
      <c r="S505" s="166" t="n"/>
      <c r="T505" s="209" t="n"/>
      <c r="U505" s="209" t="n"/>
      <c r="V505" s="209" t="n"/>
      <c r="W505" s="73">
        <f>T505-U505-V505</f>
        <v/>
      </c>
    </row>
    <row r="506">
      <c r="A506" s="55">
        <f>LISTADO!B506</f>
        <v/>
      </c>
      <c r="B506" s="194" t="inlineStr">
        <is>
          <t xml:space="preserve">LC2 - 47 - 5 </t>
        </is>
      </c>
      <c r="C506" s="53">
        <f>LISTADO!L506</f>
        <v/>
      </c>
      <c r="D506" s="192" t="n">
        <v>18250400</v>
      </c>
      <c r="E506" s="63" t="n"/>
      <c r="F506" s="191" t="n"/>
      <c r="G506" s="192" t="n"/>
      <c r="H506" s="191" t="n"/>
      <c r="I506" s="166" t="n"/>
      <c r="J506" s="192">
        <f>D506-G506</f>
        <v/>
      </c>
      <c r="K506" s="139" t="n"/>
      <c r="L506" s="192" t="n">
        <v>0</v>
      </c>
      <c r="M506" s="166" t="n"/>
      <c r="N506" s="194" t="n"/>
      <c r="O506" s="166" t="n"/>
      <c r="P506" s="194" t="n"/>
      <c r="Q506" s="166" t="n"/>
      <c r="R506" s="166" t="n"/>
      <c r="S506" s="166" t="n"/>
      <c r="T506" s="209" t="n"/>
      <c r="U506" s="209" t="n"/>
      <c r="V506" s="209" t="n"/>
      <c r="W506" s="73">
        <f>T506-U506-V506</f>
        <v/>
      </c>
    </row>
    <row r="507">
      <c r="A507" s="55">
        <f>LISTADO!B507</f>
        <v/>
      </c>
      <c r="B507" s="194" t="inlineStr">
        <is>
          <t xml:space="preserve">LC2 - 47 - 6 </t>
        </is>
      </c>
      <c r="C507" s="53">
        <f>LISTADO!L507</f>
        <v/>
      </c>
      <c r="D507" s="192" t="n">
        <v>18181300</v>
      </c>
      <c r="E507" s="63" t="n"/>
      <c r="F507" s="191" t="n"/>
      <c r="G507" s="192" t="n"/>
      <c r="H507" s="191" t="n"/>
      <c r="I507" s="166" t="n"/>
      <c r="J507" s="192">
        <f>D507-G507</f>
        <v/>
      </c>
      <c r="K507" s="139" t="n"/>
      <c r="L507" s="192" t="n">
        <v>0</v>
      </c>
      <c r="M507" s="166" t="n"/>
      <c r="N507" s="194" t="n"/>
      <c r="O507" s="166" t="n"/>
      <c r="P507" s="194" t="n"/>
      <c r="Q507" s="166" t="n"/>
      <c r="R507" s="166" t="n"/>
      <c r="S507" s="166" t="n"/>
      <c r="T507" s="209" t="n"/>
      <c r="U507" s="209" t="n"/>
      <c r="V507" s="209" t="n"/>
      <c r="W507" s="73">
        <f>T507-U507-V507</f>
        <v/>
      </c>
    </row>
    <row r="508">
      <c r="A508" s="55">
        <f>LISTADO!B508</f>
        <v/>
      </c>
      <c r="B508" s="194" t="inlineStr">
        <is>
          <t xml:space="preserve">LC2 - 48 - 1 </t>
        </is>
      </c>
      <c r="C508" s="53">
        <f>LISTADO!L508</f>
        <v/>
      </c>
      <c r="D508" s="192" t="n">
        <v>21145950</v>
      </c>
      <c r="E508" s="63" t="n"/>
      <c r="F508" s="191" t="n">
        <v>46240</v>
      </c>
      <c r="G508" s="192" t="n">
        <v>4000000</v>
      </c>
      <c r="H508" s="191" t="n">
        <v>46240</v>
      </c>
      <c r="I508" s="166" t="inlineStr">
        <is>
          <t>TRANSFERENCIA</t>
        </is>
      </c>
      <c r="J508" s="192">
        <f>D508-G508</f>
        <v/>
      </c>
      <c r="K508" s="139" t="n">
        <v>24</v>
      </c>
      <c r="L508" s="192" t="n">
        <v>714500</v>
      </c>
      <c r="M508" s="166" t="inlineStr">
        <is>
          <t>6 DE CADA MES</t>
        </is>
      </c>
      <c r="N508" s="241" t="n">
        <v>40405552</v>
      </c>
      <c r="O508" s="243" t="inlineStr">
        <is>
          <t>CLAUDIA YENNI BUSTOS RINCON</t>
        </is>
      </c>
      <c r="P508" s="257" t="inlineStr">
        <is>
          <t>322 2338203</t>
        </is>
      </c>
      <c r="Q508" s="166" t="n"/>
      <c r="R508" s="166" t="inlineStr">
        <is>
          <t>FUENTE DE ORO</t>
        </is>
      </c>
      <c r="S508" s="166" t="inlineStr">
        <is>
          <t>YURANY PEREZ</t>
        </is>
      </c>
      <c r="T508" s="209" t="n">
        <v>3000000</v>
      </c>
      <c r="U508" s="209" t="n">
        <v>3000000</v>
      </c>
      <c r="V508" s="209" t="n"/>
      <c r="W508" s="73">
        <f>T508-U508-V508</f>
        <v/>
      </c>
    </row>
    <row r="509">
      <c r="A509" s="55">
        <f>LISTADO!B509</f>
        <v/>
      </c>
      <c r="B509" s="194" t="inlineStr">
        <is>
          <t xml:space="preserve">LC2 - 48 - 2 </t>
        </is>
      </c>
      <c r="C509" s="53">
        <f>LISTADO!L509</f>
        <v/>
      </c>
      <c r="D509" s="192" t="n">
        <v>18818600</v>
      </c>
      <c r="E509" s="63" t="n"/>
      <c r="F509" s="191" t="n"/>
      <c r="G509" s="192" t="n"/>
      <c r="H509" s="191" t="n"/>
      <c r="I509" s="166" t="n"/>
      <c r="J509" s="192">
        <f>D509-G509</f>
        <v/>
      </c>
      <c r="K509" s="139" t="n"/>
      <c r="L509" s="192" t="n">
        <v>0</v>
      </c>
      <c r="M509" s="166" t="n"/>
      <c r="N509" s="194" t="n"/>
      <c r="O509" s="166" t="n"/>
      <c r="P509" s="194" t="n"/>
      <c r="Q509" s="166" t="n"/>
      <c r="R509" s="166" t="n"/>
      <c r="S509" s="166" t="n"/>
      <c r="T509" s="209" t="n"/>
      <c r="U509" s="209" t="n"/>
      <c r="V509" s="209" t="n"/>
      <c r="W509" s="73">
        <f>T509-U509-V509</f>
        <v/>
      </c>
    </row>
    <row r="510">
      <c r="A510" s="55">
        <f>LISTADO!B510</f>
        <v/>
      </c>
      <c r="B510" s="194" t="inlineStr">
        <is>
          <t xml:space="preserve">LC2 - 48 - 3 </t>
        </is>
      </c>
      <c r="C510" s="53">
        <f>LISTADO!L510</f>
        <v/>
      </c>
      <c r="D510" s="192" t="n">
        <v>18844500</v>
      </c>
      <c r="E510" s="63" t="n"/>
      <c r="F510" s="191" t="n">
        <v>46225</v>
      </c>
      <c r="G510" s="192" t="n">
        <v>4000000</v>
      </c>
      <c r="H510" s="191" t="n">
        <v>46225</v>
      </c>
      <c r="I510" s="166" t="inlineStr">
        <is>
          <t>TRANSFERENCIA</t>
        </is>
      </c>
      <c r="J510" s="192">
        <f>D510-G510</f>
        <v/>
      </c>
      <c r="K510" s="139" t="n">
        <v>24</v>
      </c>
      <c r="L510" s="192" t="n">
        <v>618300</v>
      </c>
      <c r="M510" s="166" t="inlineStr">
        <is>
          <t>22 DE CADA MES</t>
        </is>
      </c>
      <c r="N510" s="214" t="n">
        <v>52523356</v>
      </c>
      <c r="O510" s="243" t="inlineStr">
        <is>
          <t>CLAUDIA MILENA PORRAS PRADA</t>
        </is>
      </c>
      <c r="P510" s="243" t="inlineStr">
        <is>
          <t>311 2018183</t>
        </is>
      </c>
      <c r="Q510" s="166" t="n"/>
      <c r="R510" s="355" t="inlineStr">
        <is>
          <t>BOGOTA</t>
        </is>
      </c>
      <c r="S510" s="166" t="inlineStr">
        <is>
          <t>YANIRA</t>
        </is>
      </c>
      <c r="T510" s="235" t="n">
        <v>3000000</v>
      </c>
      <c r="U510" s="209" t="n">
        <v>3000000</v>
      </c>
      <c r="V510" s="209" t="n"/>
      <c r="W510" s="73">
        <f>T510-U510-V510</f>
        <v/>
      </c>
    </row>
    <row r="511">
      <c r="A511" s="55">
        <f>LISTADO!B511</f>
        <v/>
      </c>
      <c r="B511" s="194" t="inlineStr">
        <is>
          <t xml:space="preserve">LC2 - 48 - 4 </t>
        </is>
      </c>
      <c r="C511" s="53">
        <f>LISTADO!L511</f>
        <v/>
      </c>
      <c r="D511" s="356" t="n">
        <v>18844900</v>
      </c>
      <c r="E511" s="357" t="n"/>
      <c r="F511" s="358" t="n"/>
      <c r="G511" s="356" t="n"/>
      <c r="H511" s="358" t="n"/>
      <c r="I511" s="359" t="n"/>
      <c r="J511" s="356">
        <f>D511-G511</f>
        <v/>
      </c>
      <c r="K511" s="360" t="n"/>
      <c r="L511" s="356" t="n">
        <v>0</v>
      </c>
      <c r="M511" s="359" t="n"/>
      <c r="N511" s="361" t="n"/>
      <c r="O511" s="359" t="n"/>
      <c r="P511" s="361" t="n"/>
      <c r="Q511" s="359" t="n"/>
      <c r="R511" s="359" t="n"/>
      <c r="S511" s="359" t="n"/>
      <c r="T511" s="362" t="n"/>
      <c r="U511" s="362" t="n"/>
      <c r="V511" s="362" t="n"/>
      <c r="W511" s="363">
        <f>T511-U511-V511</f>
        <v/>
      </c>
    </row>
    <row r="512">
      <c r="A512" s="55">
        <f>LISTADO!B512</f>
        <v/>
      </c>
      <c r="B512" s="2" t="inlineStr">
        <is>
          <t xml:space="preserve">LC2 - 48 - 5 </t>
        </is>
      </c>
      <c r="C512" s="53">
        <f>LISTADO!L512</f>
        <v/>
      </c>
      <c r="D512" s="364" t="n">
        <v>18839800</v>
      </c>
      <c r="E512" s="229" t="n"/>
      <c r="F512" s="489" t="n">
        <v>46064</v>
      </c>
      <c r="G512" s="114" t="n">
        <v>4000000</v>
      </c>
      <c r="H512" s="489" t="n">
        <v>46064</v>
      </c>
      <c r="I512" s="229" t="inlineStr">
        <is>
          <t>EFECTIVO</t>
        </is>
      </c>
      <c r="J512" s="114">
        <f>D512-G512</f>
        <v/>
      </c>
      <c r="K512" s="479" t="n">
        <v>1</v>
      </c>
      <c r="L512" s="114" t="n">
        <v>0</v>
      </c>
      <c r="M512" s="229" t="inlineStr">
        <is>
          <t xml:space="preserve">CANCELA EL 17 DE JUNIO </t>
        </is>
      </c>
      <c r="N512" s="366" t="n">
        <v>51782994</v>
      </c>
      <c r="O512" s="367" t="inlineStr">
        <is>
          <t>MARIA SOCORRO LASERNA RAMIREZ</t>
        </is>
      </c>
      <c r="P512" s="368" t="inlineStr">
        <is>
          <t>322 2000181</t>
        </is>
      </c>
      <c r="Q512" s="229" t="n"/>
      <c r="R512" s="229" t="inlineStr">
        <is>
          <t>BOGOTA</t>
        </is>
      </c>
      <c r="S512" s="229" t="inlineStr">
        <is>
          <t>YURANY PEREZ</t>
        </is>
      </c>
      <c r="T512" s="369" t="n">
        <v>3000000</v>
      </c>
      <c r="U512" s="370" t="n"/>
      <c r="V512" s="370" t="n"/>
      <c r="W512" s="363">
        <f>T512-U512-V512</f>
        <v/>
      </c>
    </row>
    <row r="513">
      <c r="A513" s="55">
        <f>LISTADO!B513</f>
        <v/>
      </c>
      <c r="B513" s="2" t="inlineStr">
        <is>
          <t xml:space="preserve">LC2 - 48 - 6 </t>
        </is>
      </c>
      <c r="C513" s="53">
        <f>LISTADO!L513</f>
        <v/>
      </c>
      <c r="D513" s="364" t="n">
        <v>23871825</v>
      </c>
      <c r="E513" s="229" t="n"/>
      <c r="F513" s="489" t="n">
        <v>46157</v>
      </c>
      <c r="G513" s="114" t="n">
        <v>4000000</v>
      </c>
      <c r="H513" s="270" t="n">
        <v>46157</v>
      </c>
      <c r="I513" s="229" t="inlineStr">
        <is>
          <t>TRANSFERENCIA</t>
        </is>
      </c>
      <c r="J513" s="114">
        <f>D513-G513</f>
        <v/>
      </c>
      <c r="K513" s="236" t="n">
        <v>24</v>
      </c>
      <c r="L513" s="114" t="n">
        <v>822200</v>
      </c>
      <c r="M513" s="229" t="inlineStr">
        <is>
          <t>5 DE CADA MES</t>
        </is>
      </c>
      <c r="N513" s="371" t="n">
        <v>40185452</v>
      </c>
      <c r="O513" s="372" t="inlineStr">
        <is>
          <t>BLANCA NELLY AYA LADINO</t>
        </is>
      </c>
      <c r="P513" s="372" t="inlineStr">
        <is>
          <t>310 2869014</t>
        </is>
      </c>
      <c r="Q513" s="229" t="n"/>
      <c r="R513" s="229" t="n"/>
      <c r="S513" s="229" t="inlineStr">
        <is>
          <t>YULIAN PARDO</t>
        </is>
      </c>
      <c r="T513" s="370" t="n">
        <v>3000000</v>
      </c>
      <c r="U513" s="370" t="n">
        <v>3000000</v>
      </c>
      <c r="V513" s="370" t="n"/>
      <c r="W513" s="363">
        <f>T513-U513-V513</f>
        <v/>
      </c>
    </row>
    <row r="514">
      <c r="A514" s="55" t="n"/>
      <c r="B514" s="2" t="n"/>
      <c r="F514" s="7" t="n"/>
      <c r="G514" s="4" t="n"/>
      <c r="I514" s="15" t="n"/>
      <c r="K514" s="2" t="n"/>
      <c r="L514" s="4" t="n"/>
      <c r="N514" s="2" t="n"/>
      <c r="P514" s="2" t="n"/>
      <c r="R514" s="15" t="n"/>
      <c r="S514" s="15" t="n"/>
      <c r="T514" s="5" t="n"/>
      <c r="U514" s="5" t="n"/>
    </row>
    <row r="515">
      <c r="A515" s="55" t="n"/>
      <c r="B515" s="2" t="n"/>
      <c r="F515" s="7" t="n"/>
      <c r="G515" s="4" t="n"/>
      <c r="I515" s="15" t="n"/>
      <c r="K515" s="2" t="n"/>
      <c r="L515" s="4" t="n"/>
      <c r="N515" s="2" t="n"/>
      <c r="P515" s="2" t="n"/>
      <c r="R515" s="15" t="n"/>
      <c r="S515" s="15" t="n"/>
      <c r="T515" s="5" t="n"/>
      <c r="U515" s="5" t="n"/>
    </row>
    <row r="516">
      <c r="A516" s="6" t="n"/>
      <c r="B516" s="2" t="n"/>
      <c r="F516" s="7" t="n"/>
      <c r="G516" s="4" t="n"/>
      <c r="I516" s="15" t="n"/>
      <c r="K516" s="2" t="n"/>
      <c r="L516" s="4" t="n"/>
      <c r="N516" s="2" t="n"/>
      <c r="P516" s="2" t="n"/>
      <c r="R516" s="15" t="n"/>
      <c r="S516" s="15" t="n"/>
      <c r="T516" s="5" t="n"/>
      <c r="U516" s="5" t="n"/>
    </row>
    <row r="517">
      <c r="A517" s="6" t="n"/>
      <c r="B517" s="2" t="n"/>
      <c r="F517" s="7" t="n"/>
      <c r="G517" s="4" t="n"/>
      <c r="I517" s="15" t="n"/>
      <c r="K517" s="2" t="n"/>
      <c r="L517" s="4" t="n"/>
      <c r="N517" s="2" t="n"/>
      <c r="P517" s="2" t="n"/>
      <c r="R517" s="15" t="n"/>
      <c r="S517" s="15" t="n"/>
      <c r="T517" s="5" t="n"/>
      <c r="U517" s="5" t="n"/>
    </row>
    <row r="518">
      <c r="A518" s="6" t="n"/>
      <c r="B518" s="2" t="n"/>
      <c r="F518" s="7" t="n"/>
      <c r="G518" s="4" t="n"/>
      <c r="I518" s="15" t="n"/>
      <c r="K518" s="2" t="n"/>
      <c r="L518" s="4" t="n"/>
      <c r="N518" s="2" t="n"/>
      <c r="P518" s="2" t="n"/>
      <c r="R518" s="15" t="n"/>
      <c r="S518" s="15" t="n"/>
      <c r="T518" s="5" t="n"/>
      <c r="U518" s="5" t="n"/>
    </row>
    <row r="519">
      <c r="A519" s="6" t="n"/>
      <c r="B519" s="2" t="n"/>
      <c r="F519" s="7" t="n"/>
      <c r="G519" s="4" t="n"/>
      <c r="I519" s="15" t="n"/>
      <c r="K519" s="2" t="n"/>
      <c r="L519" s="4" t="n"/>
      <c r="N519" s="2" t="n"/>
      <c r="P519" s="2" t="n"/>
      <c r="R519" s="15" t="n"/>
      <c r="S519" s="15" t="n"/>
      <c r="T519" s="5" t="n"/>
      <c r="U519" s="5" t="n"/>
    </row>
    <row r="520">
      <c r="A520" s="6" t="n"/>
      <c r="B520" s="2" t="n"/>
      <c r="F520" s="7" t="n"/>
      <c r="G520" s="4" t="n"/>
      <c r="I520" s="15" t="n"/>
      <c r="K520" s="2" t="n"/>
      <c r="L520" s="4" t="n"/>
      <c r="N520" s="2" t="n"/>
      <c r="P520" s="2" t="n"/>
      <c r="R520" s="15" t="n"/>
      <c r="S520" s="15" t="n"/>
      <c r="T520" s="5" t="n"/>
      <c r="U520" s="5" t="n"/>
    </row>
    <row r="521">
      <c r="A521" s="6" t="n"/>
      <c r="B521" s="2" t="n"/>
      <c r="F521" s="7" t="n"/>
      <c r="G521" s="4" t="n"/>
      <c r="I521" s="15" t="n"/>
      <c r="K521" s="2" t="n"/>
      <c r="L521" s="4" t="n"/>
      <c r="N521" s="2" t="n"/>
      <c r="P521" s="2" t="n"/>
      <c r="R521" s="15" t="n"/>
      <c r="S521" s="15" t="n"/>
      <c r="T521" s="5" t="n"/>
      <c r="U521" s="5" t="n"/>
    </row>
    <row r="522">
      <c r="A522" s="6" t="n"/>
      <c r="B522" s="2" t="n"/>
      <c r="F522" s="7" t="n"/>
      <c r="G522" s="4" t="n"/>
      <c r="I522" s="15" t="n"/>
      <c r="K522" s="2" t="n"/>
      <c r="L522" s="4" t="n"/>
      <c r="N522" s="2" t="n"/>
      <c r="P522" s="2" t="n"/>
      <c r="R522" s="15" t="n"/>
      <c r="S522" s="15" t="n"/>
      <c r="T522" s="5" t="n"/>
      <c r="U522" s="5" t="n"/>
    </row>
    <row r="523">
      <c r="A523" s="6" t="n"/>
      <c r="B523" s="2" t="n"/>
      <c r="F523" s="7" t="n"/>
      <c r="G523" s="4" t="n"/>
      <c r="I523" s="15" t="n"/>
      <c r="K523" s="2" t="n"/>
      <c r="L523" s="4" t="n"/>
      <c r="N523" s="2" t="n"/>
      <c r="P523" s="2" t="n"/>
      <c r="R523" s="15" t="n"/>
      <c r="S523" s="15" t="n"/>
      <c r="T523" s="5" t="n"/>
      <c r="U523" s="5" t="n"/>
    </row>
    <row r="524">
      <c r="A524" s="6" t="n"/>
      <c r="B524" s="2" t="n"/>
      <c r="F524" s="7" t="n"/>
      <c r="G524" s="4" t="n"/>
      <c r="I524" s="15" t="n"/>
      <c r="K524" s="2" t="n"/>
      <c r="L524" s="4" t="n"/>
      <c r="N524" s="2" t="n"/>
      <c r="P524" s="2" t="n"/>
      <c r="R524" s="15" t="n"/>
      <c r="S524" s="15" t="n"/>
      <c r="T524" s="5" t="n"/>
      <c r="U524" s="5" t="n"/>
    </row>
    <row r="525">
      <c r="A525" s="6" t="n"/>
      <c r="B525" s="2" t="n"/>
      <c r="F525" s="7" t="n"/>
      <c r="G525" s="4" t="n"/>
      <c r="I525" s="15" t="n"/>
      <c r="K525" s="2" t="n"/>
      <c r="L525" s="4" t="n"/>
      <c r="N525" s="2" t="n"/>
      <c r="P525" s="2" t="n"/>
      <c r="R525" s="15" t="n"/>
      <c r="S525" s="15" t="n"/>
      <c r="T525" s="5" t="n"/>
      <c r="U525" s="5" t="n"/>
    </row>
    <row r="526">
      <c r="A526" s="6" t="n"/>
      <c r="B526" s="2" t="n"/>
      <c r="F526" s="7" t="n"/>
      <c r="G526" s="4" t="n"/>
      <c r="I526" s="15" t="n"/>
      <c r="K526" s="2" t="n"/>
      <c r="L526" s="4" t="n"/>
      <c r="N526" s="2" t="n"/>
      <c r="P526" s="2" t="n"/>
      <c r="R526" s="15" t="n"/>
      <c r="S526" s="15" t="n"/>
      <c r="T526" s="5" t="n"/>
      <c r="U526" s="5" t="n"/>
    </row>
    <row r="527">
      <c r="A527" s="6" t="n"/>
      <c r="B527" s="2" t="n"/>
      <c r="F527" s="7" t="n"/>
      <c r="G527" s="4" t="n"/>
      <c r="I527" s="15" t="n"/>
      <c r="K527" s="2" t="n"/>
      <c r="L527" s="4" t="n"/>
      <c r="N527" s="2" t="n"/>
      <c r="P527" s="2" t="n"/>
      <c r="R527" s="15" t="n"/>
      <c r="S527" s="15" t="n"/>
      <c r="T527" s="5" t="n"/>
      <c r="U527" s="5" t="n"/>
    </row>
    <row r="528">
      <c r="A528" s="6" t="n"/>
      <c r="B528" s="2" t="n"/>
      <c r="F528" s="7" t="n"/>
      <c r="G528" s="4" t="n"/>
      <c r="I528" s="15" t="n"/>
      <c r="K528" s="2" t="n"/>
      <c r="L528" s="4" t="n"/>
      <c r="N528" s="2" t="n"/>
      <c r="P528" s="2" t="n"/>
      <c r="R528" s="15" t="n"/>
      <c r="S528" s="15" t="n"/>
      <c r="T528" s="5" t="n"/>
      <c r="U528" s="5" t="n"/>
    </row>
    <row r="529">
      <c r="A529" s="6" t="n"/>
      <c r="B529" s="2" t="n"/>
      <c r="F529" s="7" t="n"/>
      <c r="G529" s="4" t="n"/>
      <c r="I529" s="15" t="n"/>
      <c r="K529" s="2" t="n"/>
      <c r="L529" s="4" t="n"/>
      <c r="N529" s="2" t="n"/>
      <c r="P529" s="2" t="n"/>
      <c r="R529" s="15" t="n"/>
      <c r="S529" s="15" t="n"/>
      <c r="T529" s="5" t="n"/>
      <c r="U529" s="5" t="n"/>
    </row>
    <row r="530">
      <c r="A530" s="6" t="n"/>
      <c r="B530" s="2" t="n"/>
      <c r="F530" s="7" t="n"/>
      <c r="G530" s="4" t="n"/>
      <c r="I530" s="15" t="n"/>
      <c r="K530" s="2" t="n"/>
      <c r="L530" s="4" t="n"/>
      <c r="N530" s="2" t="n"/>
      <c r="P530" s="2" t="n"/>
      <c r="R530" s="15" t="n"/>
      <c r="S530" s="15" t="n"/>
      <c r="T530" s="5" t="n"/>
      <c r="U530" s="5" t="n"/>
    </row>
    <row r="531">
      <c r="A531" s="6" t="n"/>
      <c r="B531" s="2" t="n"/>
      <c r="F531" s="7" t="n"/>
      <c r="G531" s="4" t="n"/>
      <c r="I531" s="15" t="n"/>
      <c r="K531" s="2" t="n"/>
      <c r="L531" s="4" t="n"/>
      <c r="N531" s="2" t="n"/>
      <c r="P531" s="2" t="n"/>
      <c r="R531" s="15" t="n"/>
      <c r="S531" s="15" t="n"/>
      <c r="T531" s="5" t="n"/>
      <c r="U531" s="5" t="n"/>
    </row>
    <row r="532">
      <c r="A532" s="6" t="n"/>
      <c r="B532" s="2" t="n"/>
      <c r="F532" s="7" t="n"/>
      <c r="G532" s="4" t="n"/>
      <c r="I532" s="15" t="n"/>
      <c r="K532" s="2" t="n"/>
      <c r="L532" s="4" t="n"/>
      <c r="N532" s="2" t="n"/>
      <c r="P532" s="2" t="n"/>
      <c r="R532" s="15" t="n"/>
      <c r="S532" s="15" t="n"/>
      <c r="T532" s="5" t="n"/>
      <c r="U532" s="5" t="n"/>
    </row>
    <row r="533">
      <c r="A533" s="6" t="n"/>
      <c r="B533" s="2" t="n"/>
      <c r="F533" s="7" t="n"/>
      <c r="G533" s="4" t="n"/>
      <c r="I533" s="15" t="n"/>
      <c r="K533" s="2" t="n"/>
      <c r="L533" s="4" t="n"/>
      <c r="N533" s="2" t="n"/>
      <c r="P533" s="2" t="n"/>
      <c r="R533" s="15" t="n"/>
      <c r="S533" s="15" t="n"/>
      <c r="T533" s="5" t="n"/>
      <c r="U533" s="5" t="n"/>
    </row>
    <row r="534">
      <c r="A534" s="6" t="n"/>
      <c r="B534" s="2" t="n"/>
      <c r="F534" s="7" t="n"/>
      <c r="G534" s="4" t="n"/>
      <c r="I534" s="15" t="n"/>
      <c r="K534" s="2" t="n"/>
      <c r="L534" s="4" t="n"/>
      <c r="N534" s="2" t="n"/>
      <c r="P534" s="2" t="n"/>
      <c r="R534" s="15" t="n"/>
      <c r="S534" s="15" t="n"/>
      <c r="T534" s="5" t="n"/>
      <c r="U534" s="5" t="n"/>
    </row>
    <row r="535">
      <c r="A535" s="6" t="n"/>
      <c r="B535" s="2" t="n"/>
      <c r="F535" s="7" t="n"/>
      <c r="G535" s="4" t="n"/>
      <c r="I535" s="15" t="n"/>
      <c r="K535" s="2" t="n"/>
      <c r="L535" s="4" t="n"/>
      <c r="N535" s="2" t="n"/>
      <c r="P535" s="2" t="n"/>
      <c r="R535" s="15" t="n"/>
      <c r="S535" s="15" t="n"/>
      <c r="T535" s="5" t="n"/>
      <c r="U535" s="5" t="n"/>
    </row>
    <row r="536">
      <c r="A536" s="6" t="n"/>
      <c r="B536" s="2" t="n"/>
      <c r="F536" s="7" t="n"/>
      <c r="G536" s="4" t="n"/>
      <c r="I536" s="15" t="n"/>
      <c r="K536" s="2" t="n"/>
      <c r="L536" s="4" t="n"/>
      <c r="N536" s="2" t="n"/>
      <c r="P536" s="2" t="n"/>
      <c r="R536" s="15" t="n"/>
      <c r="S536" s="15" t="n"/>
      <c r="T536" s="5" t="n"/>
      <c r="U536" s="5" t="n"/>
    </row>
    <row r="537">
      <c r="A537" s="6" t="n"/>
      <c r="B537" s="2" t="n"/>
      <c r="F537" s="7" t="n"/>
      <c r="G537" s="4" t="n"/>
      <c r="I537" s="15" t="n"/>
      <c r="K537" s="2" t="n"/>
      <c r="L537" s="4" t="n"/>
      <c r="N537" s="2" t="n"/>
      <c r="P537" s="2" t="n"/>
      <c r="R537" s="15" t="n"/>
      <c r="S537" s="15" t="n"/>
      <c r="T537" s="5" t="n"/>
      <c r="U537" s="5" t="n"/>
    </row>
    <row r="538">
      <c r="A538" s="6" t="n"/>
      <c r="B538" s="2" t="n"/>
      <c r="F538" s="7" t="n"/>
      <c r="G538" s="4" t="n"/>
      <c r="I538" s="15" t="n"/>
      <c r="K538" s="2" t="n"/>
      <c r="L538" s="4" t="n"/>
      <c r="N538" s="2" t="n"/>
      <c r="P538" s="2" t="n"/>
      <c r="R538" s="15" t="n"/>
      <c r="S538" s="15" t="n"/>
      <c r="T538" s="5" t="n"/>
      <c r="U538" s="5" t="n"/>
    </row>
    <row r="539">
      <c r="A539" s="6" t="n"/>
      <c r="B539" s="2" t="n"/>
      <c r="F539" s="7" t="n"/>
      <c r="G539" s="4" t="n"/>
      <c r="I539" s="15" t="n"/>
      <c r="K539" s="2" t="n"/>
      <c r="L539" s="4" t="n"/>
      <c r="N539" s="2" t="n"/>
      <c r="P539" s="2" t="n"/>
      <c r="R539" s="15" t="n"/>
      <c r="S539" s="15" t="n"/>
      <c r="T539" s="5" t="n"/>
      <c r="U539" s="5" t="n"/>
    </row>
    <row r="540">
      <c r="A540" s="6" t="n"/>
      <c r="B540" s="2" t="n"/>
      <c r="F540" s="7" t="n"/>
      <c r="G540" s="4" t="n"/>
      <c r="I540" s="15" t="n"/>
      <c r="K540" s="2" t="n"/>
      <c r="L540" s="4" t="n"/>
      <c r="N540" s="2" t="n"/>
      <c r="P540" s="2" t="n"/>
      <c r="R540" s="15" t="n"/>
      <c r="S540" s="15" t="n"/>
      <c r="T540" s="5" t="n"/>
      <c r="U540" s="5" t="n"/>
    </row>
    <row r="541">
      <c r="A541" s="6" t="n"/>
      <c r="B541" s="2" t="n"/>
      <c r="F541" s="7" t="n"/>
      <c r="G541" s="4" t="n"/>
      <c r="I541" s="15" t="n"/>
      <c r="K541" s="2" t="n"/>
      <c r="L541" s="4" t="n"/>
      <c r="N541" s="2" t="n"/>
      <c r="P541" s="2" t="n"/>
      <c r="R541" s="15" t="n"/>
      <c r="S541" s="15" t="n"/>
      <c r="T541" s="5" t="n"/>
      <c r="U541" s="5" t="n"/>
    </row>
    <row r="542">
      <c r="A542" s="6" t="n"/>
      <c r="B542" s="2" t="n"/>
      <c r="F542" s="7" t="n"/>
      <c r="G542" s="4" t="n"/>
      <c r="I542" s="15" t="n"/>
      <c r="K542" s="2" t="n"/>
      <c r="L542" s="4" t="n"/>
      <c r="N542" s="2" t="n"/>
      <c r="P542" s="2" t="n"/>
      <c r="R542" s="15" t="n"/>
      <c r="S542" s="15" t="n"/>
      <c r="T542" s="5" t="n"/>
      <c r="U542" s="5" t="n"/>
    </row>
    <row r="543">
      <c r="A543" s="6" t="n"/>
      <c r="B543" s="2" t="n"/>
      <c r="F543" s="7" t="n"/>
      <c r="G543" s="4" t="n"/>
      <c r="I543" s="15" t="n"/>
      <c r="K543" s="2" t="n"/>
      <c r="L543" s="4" t="n"/>
      <c r="N543" s="2" t="n"/>
      <c r="P543" s="2" t="n"/>
      <c r="R543" s="15" t="n"/>
      <c r="S543" s="15" t="n"/>
      <c r="T543" s="5" t="n"/>
      <c r="U543" s="5" t="n"/>
    </row>
    <row r="544">
      <c r="A544" s="6" t="n"/>
      <c r="B544" s="2" t="n"/>
      <c r="F544" s="7" t="n"/>
      <c r="G544" s="4" t="n"/>
      <c r="I544" s="15" t="n"/>
      <c r="K544" s="2" t="n"/>
      <c r="L544" s="4" t="n"/>
      <c r="N544" s="2" t="n"/>
      <c r="P544" s="2" t="n"/>
      <c r="R544" s="15" t="n"/>
      <c r="S544" s="15" t="n"/>
      <c r="T544" s="5" t="n"/>
      <c r="U544" s="5" t="n"/>
    </row>
    <row r="545">
      <c r="A545" s="6" t="n"/>
      <c r="B545" s="2" t="n"/>
      <c r="F545" s="7" t="n"/>
      <c r="G545" s="4" t="n"/>
      <c r="I545" s="15" t="n"/>
      <c r="K545" s="2" t="n"/>
      <c r="L545" s="4" t="n"/>
      <c r="N545" s="2" t="n"/>
      <c r="P545" s="2" t="n"/>
      <c r="R545" s="15" t="n"/>
      <c r="S545" s="15" t="n"/>
      <c r="T545" s="5" t="n"/>
      <c r="U545" s="5" t="n"/>
    </row>
    <row r="546">
      <c r="A546" s="6" t="n"/>
      <c r="B546" s="2" t="n"/>
      <c r="F546" s="7" t="n"/>
      <c r="G546" s="4" t="n"/>
      <c r="I546" s="15" t="n"/>
      <c r="K546" s="2" t="n"/>
      <c r="L546" s="4" t="n"/>
      <c r="N546" s="2" t="n"/>
      <c r="P546" s="2" t="n"/>
      <c r="R546" s="15" t="n"/>
      <c r="S546" s="15" t="n"/>
      <c r="T546" s="5" t="n"/>
      <c r="U546" s="5" t="n"/>
    </row>
    <row r="547">
      <c r="A547" s="6" t="n"/>
      <c r="B547" s="2" t="n"/>
      <c r="F547" s="7" t="n"/>
      <c r="G547" s="4" t="n"/>
      <c r="I547" s="15" t="n"/>
      <c r="K547" s="2" t="n"/>
      <c r="L547" s="4" t="n"/>
      <c r="N547" s="2" t="n"/>
      <c r="P547" s="2" t="n"/>
      <c r="R547" s="15" t="n"/>
      <c r="S547" s="15" t="n"/>
      <c r="T547" s="5" t="n"/>
      <c r="U547" s="5" t="n"/>
    </row>
    <row r="548">
      <c r="A548" s="6" t="n"/>
      <c r="B548" s="2" t="n"/>
      <c r="F548" s="7" t="n"/>
      <c r="G548" s="4" t="n"/>
      <c r="I548" s="15" t="n"/>
      <c r="K548" s="2" t="n"/>
      <c r="L548" s="4" t="n"/>
      <c r="N548" s="2" t="n"/>
      <c r="P548" s="2" t="n"/>
      <c r="R548" s="15" t="n"/>
      <c r="S548" s="15" t="n"/>
      <c r="T548" s="5" t="n"/>
      <c r="U548" s="5" t="n"/>
    </row>
    <row r="549">
      <c r="A549" s="6" t="n"/>
      <c r="B549" s="2" t="n"/>
      <c r="F549" s="7" t="n"/>
      <c r="G549" s="4" t="n"/>
      <c r="I549" s="15" t="n"/>
      <c r="K549" s="2" t="n"/>
      <c r="L549" s="4" t="n"/>
      <c r="N549" s="2" t="n"/>
      <c r="P549" s="2" t="n"/>
      <c r="R549" s="15" t="n"/>
      <c r="S549" s="15" t="n"/>
      <c r="T549" s="5" t="n"/>
      <c r="U549" s="5" t="n"/>
    </row>
    <row r="550">
      <c r="A550" s="6" t="n"/>
      <c r="B550" s="2" t="n"/>
      <c r="F550" s="7" t="n"/>
      <c r="G550" s="4" t="n"/>
      <c r="I550" s="15" t="n"/>
      <c r="K550" s="2" t="n"/>
      <c r="L550" s="4" t="n"/>
      <c r="N550" s="2" t="n"/>
      <c r="P550" s="2" t="n"/>
      <c r="R550" s="15" t="n"/>
      <c r="S550" s="15" t="n"/>
      <c r="T550" s="5" t="n"/>
      <c r="U550" s="5" t="n"/>
    </row>
    <row r="551">
      <c r="A551" s="6" t="n"/>
      <c r="B551" s="2" t="n"/>
      <c r="F551" s="7" t="n"/>
      <c r="G551" s="4" t="n"/>
      <c r="I551" s="15" t="n"/>
      <c r="K551" s="2" t="n"/>
      <c r="L551" s="4" t="n"/>
      <c r="N551" s="2" t="n"/>
      <c r="P551" s="2" t="n"/>
      <c r="R551" s="15" t="n"/>
      <c r="S551" s="15" t="n"/>
      <c r="T551" s="5" t="n"/>
      <c r="U551" s="5" t="n"/>
    </row>
    <row r="552">
      <c r="A552" s="6" t="n"/>
      <c r="B552" s="2" t="n"/>
      <c r="F552" s="7" t="n"/>
      <c r="G552" s="4" t="n"/>
      <c r="I552" s="15" t="n"/>
      <c r="K552" s="2" t="n"/>
      <c r="L552" s="4" t="n"/>
      <c r="N552" s="2" t="n"/>
      <c r="P552" s="2" t="n"/>
      <c r="R552" s="15" t="n"/>
      <c r="S552" s="15" t="n"/>
      <c r="T552" s="5" t="n"/>
      <c r="U552" s="5" t="n"/>
    </row>
    <row r="553">
      <c r="A553" s="6" t="n"/>
      <c r="B553" s="2" t="n"/>
      <c r="F553" s="7" t="n"/>
      <c r="G553" s="4" t="n"/>
      <c r="I553" s="15" t="n"/>
      <c r="K553" s="2" t="n"/>
      <c r="L553" s="4" t="n"/>
      <c r="N553" s="2" t="n"/>
      <c r="P553" s="2" t="n"/>
      <c r="R553" s="15" t="n"/>
      <c r="S553" s="15" t="n"/>
      <c r="T553" s="5" t="n"/>
      <c r="U553" s="5" t="n"/>
    </row>
    <row r="554">
      <c r="A554" s="6" t="n"/>
      <c r="B554" s="2" t="n"/>
      <c r="F554" s="7" t="n"/>
      <c r="G554" s="4" t="n"/>
      <c r="I554" s="15" t="n"/>
      <c r="K554" s="2" t="n"/>
      <c r="L554" s="4" t="n"/>
      <c r="N554" s="2" t="n"/>
      <c r="P554" s="2" t="n"/>
      <c r="R554" s="15" t="n"/>
      <c r="S554" s="15" t="n"/>
      <c r="T554" s="5" t="n"/>
      <c r="U554" s="5" t="n"/>
    </row>
    <row r="555">
      <c r="A555" s="6" t="n"/>
      <c r="B555" s="2" t="n"/>
      <c r="F555" s="7" t="n"/>
      <c r="G555" s="4" t="n"/>
      <c r="I555" s="15" t="n"/>
      <c r="K555" s="2" t="n"/>
      <c r="L555" s="4" t="n"/>
      <c r="N555" s="2" t="n"/>
      <c r="P555" s="2" t="n"/>
      <c r="R555" s="15" t="n"/>
      <c r="S555" s="15" t="n"/>
      <c r="T555" s="5" t="n"/>
      <c r="U555" s="5" t="n"/>
    </row>
    <row r="556">
      <c r="A556" s="6" t="n"/>
      <c r="B556" s="2" t="n"/>
      <c r="F556" s="7" t="n"/>
      <c r="G556" s="4" t="n"/>
      <c r="I556" s="15" t="n"/>
      <c r="K556" s="2" t="n"/>
      <c r="L556" s="4" t="n"/>
      <c r="N556" s="2" t="n"/>
      <c r="P556" s="2" t="n"/>
      <c r="R556" s="15" t="n"/>
      <c r="S556" s="15" t="n"/>
      <c r="T556" s="5" t="n"/>
      <c r="U556" s="5" t="n"/>
    </row>
    <row r="557">
      <c r="A557" s="6" t="n"/>
      <c r="B557" s="2" t="n"/>
      <c r="F557" s="7" t="n"/>
      <c r="G557" s="4" t="n"/>
      <c r="I557" s="15" t="n"/>
      <c r="K557" s="2" t="n"/>
      <c r="L557" s="4" t="n"/>
      <c r="N557" s="2" t="n"/>
      <c r="P557" s="2" t="n"/>
      <c r="R557" s="15" t="n"/>
      <c r="S557" s="15" t="n"/>
      <c r="T557" s="5" t="n"/>
      <c r="U557" s="5" t="n"/>
    </row>
    <row r="558">
      <c r="A558" s="6" t="n"/>
      <c r="B558" s="2" t="n"/>
      <c r="F558" s="7" t="n"/>
      <c r="G558" s="4" t="n"/>
      <c r="I558" s="15" t="n"/>
      <c r="K558" s="2" t="n"/>
      <c r="L558" s="4" t="n"/>
      <c r="N558" s="2" t="n"/>
      <c r="P558" s="2" t="n"/>
      <c r="R558" s="15" t="n"/>
      <c r="S558" s="15" t="n"/>
      <c r="T558" s="5" t="n"/>
      <c r="U558" s="5" t="n"/>
    </row>
    <row r="559">
      <c r="A559" s="6" t="n"/>
      <c r="B559" s="2" t="n"/>
      <c r="F559" s="7" t="n"/>
      <c r="G559" s="4" t="n"/>
      <c r="I559" s="15" t="n"/>
      <c r="K559" s="2" t="n"/>
      <c r="L559" s="4" t="n"/>
      <c r="N559" s="2" t="n"/>
      <c r="P559" s="2" t="n"/>
      <c r="R559" s="15" t="n"/>
      <c r="S559" s="15" t="n"/>
      <c r="T559" s="5" t="n"/>
      <c r="U559" s="5" t="n"/>
    </row>
    <row r="560">
      <c r="A560" s="6" t="n"/>
      <c r="B560" s="2" t="n"/>
      <c r="F560" s="7" t="n"/>
      <c r="G560" s="4" t="n"/>
      <c r="I560" s="15" t="n"/>
      <c r="K560" s="2" t="n"/>
      <c r="L560" s="4" t="n"/>
      <c r="N560" s="2" t="n"/>
      <c r="P560" s="2" t="n"/>
      <c r="R560" s="15" t="n"/>
      <c r="S560" s="15" t="n"/>
      <c r="T560" s="5" t="n"/>
      <c r="U560" s="5" t="n"/>
    </row>
    <row r="561">
      <c r="A561" s="6" t="n"/>
      <c r="B561" s="2" t="n"/>
      <c r="F561" s="7" t="n"/>
      <c r="G561" s="4" t="n"/>
      <c r="I561" s="15" t="n"/>
      <c r="K561" s="2" t="n"/>
      <c r="L561" s="4" t="n"/>
      <c r="N561" s="2" t="n"/>
      <c r="P561" s="2" t="n"/>
      <c r="R561" s="15" t="n"/>
      <c r="S561" s="15" t="n"/>
      <c r="T561" s="5" t="n"/>
      <c r="U561" s="5" t="n"/>
    </row>
    <row r="562">
      <c r="A562" s="6" t="n"/>
      <c r="B562" s="2" t="n"/>
      <c r="F562" s="7" t="n"/>
      <c r="G562" s="4" t="n"/>
      <c r="I562" s="15" t="n"/>
      <c r="K562" s="2" t="n"/>
      <c r="L562" s="4" t="n"/>
      <c r="N562" s="2" t="n"/>
      <c r="P562" s="2" t="n"/>
      <c r="R562" s="15" t="n"/>
      <c r="S562" s="15" t="n"/>
      <c r="T562" s="5" t="n"/>
      <c r="U562" s="5" t="n"/>
    </row>
    <row r="563">
      <c r="A563" s="6" t="n"/>
      <c r="B563" s="2" t="n"/>
      <c r="F563" s="7" t="n"/>
      <c r="G563" s="4" t="n"/>
      <c r="I563" s="15" t="n"/>
      <c r="K563" s="2" t="n"/>
      <c r="L563" s="4" t="n"/>
      <c r="N563" s="2" t="n"/>
      <c r="P563" s="2" t="n"/>
      <c r="R563" s="15" t="n"/>
      <c r="S563" s="15" t="n"/>
      <c r="T563" s="5" t="n"/>
      <c r="U563" s="5" t="n"/>
    </row>
    <row r="564">
      <c r="A564" s="6" t="n"/>
      <c r="B564" s="2" t="n"/>
      <c r="F564" s="7" t="n"/>
      <c r="G564" s="4" t="n"/>
      <c r="I564" s="15" t="n"/>
      <c r="K564" s="2" t="n"/>
      <c r="L564" s="4" t="n"/>
      <c r="N564" s="2" t="n"/>
      <c r="P564" s="2" t="n"/>
      <c r="R564" s="15" t="n"/>
      <c r="S564" s="15" t="n"/>
      <c r="T564" s="5" t="n"/>
      <c r="U564" s="5" t="n"/>
    </row>
    <row r="565">
      <c r="A565" s="6" t="n"/>
      <c r="B565" s="2" t="n"/>
      <c r="F565" s="7" t="n"/>
      <c r="G565" s="4" t="n"/>
      <c r="I565" s="15" t="n"/>
      <c r="K565" s="2" t="n"/>
      <c r="L565" s="4" t="n"/>
      <c r="N565" s="2" t="n"/>
      <c r="P565" s="2" t="n"/>
      <c r="R565" s="15" t="n"/>
      <c r="S565" s="15" t="n"/>
      <c r="T565" s="5" t="n"/>
      <c r="U565" s="5" t="n"/>
    </row>
    <row r="566">
      <c r="A566" s="6" t="n"/>
      <c r="B566" s="2" t="n"/>
      <c r="F566" s="7" t="n"/>
      <c r="G566" s="4" t="n"/>
      <c r="I566" s="15" t="n"/>
      <c r="K566" s="2" t="n"/>
      <c r="L566" s="4" t="n"/>
      <c r="N566" s="2" t="n"/>
      <c r="P566" s="2" t="n"/>
      <c r="R566" s="15" t="n"/>
      <c r="S566" s="15" t="n"/>
      <c r="T566" s="5" t="n"/>
      <c r="U566" s="5" t="n"/>
    </row>
    <row r="567">
      <c r="A567" s="6" t="n"/>
      <c r="B567" s="2" t="n"/>
      <c r="F567" s="7" t="n"/>
      <c r="G567" s="4" t="n"/>
      <c r="I567" s="15" t="n"/>
      <c r="K567" s="2" t="n"/>
      <c r="L567" s="4" t="n"/>
      <c r="N567" s="2" t="n"/>
      <c r="P567" s="2" t="n"/>
      <c r="R567" s="15" t="n"/>
      <c r="S567" s="15" t="n"/>
      <c r="T567" s="5" t="n"/>
      <c r="U567" s="5" t="n"/>
    </row>
    <row r="568">
      <c r="A568" s="6" t="n"/>
      <c r="B568" s="2" t="n"/>
      <c r="F568" s="7" t="n"/>
      <c r="G568" s="4" t="n"/>
      <c r="I568" s="15" t="n"/>
      <c r="K568" s="2" t="n"/>
      <c r="L568" s="4" t="n"/>
      <c r="N568" s="2" t="n"/>
      <c r="P568" s="2" t="n"/>
      <c r="R568" s="15" t="n"/>
      <c r="S568" s="15" t="n"/>
      <c r="T568" s="5" t="n"/>
      <c r="U568" s="5" t="n"/>
    </row>
    <row r="569">
      <c r="A569" s="6" t="n"/>
      <c r="B569" s="2" t="n"/>
      <c r="F569" s="7" t="n"/>
      <c r="G569" s="4" t="n"/>
      <c r="I569" s="15" t="n"/>
      <c r="K569" s="2" t="n"/>
      <c r="L569" s="4" t="n"/>
      <c r="N569" s="2" t="n"/>
      <c r="P569" s="2" t="n"/>
      <c r="R569" s="15" t="n"/>
      <c r="S569" s="15" t="n"/>
      <c r="T569" s="5" t="n"/>
      <c r="U569" s="5" t="n"/>
    </row>
    <row r="570">
      <c r="A570" s="6" t="n"/>
      <c r="B570" s="2" t="n"/>
      <c r="F570" s="7" t="n"/>
      <c r="G570" s="4" t="n"/>
      <c r="I570" s="15" t="n"/>
      <c r="K570" s="2" t="n"/>
      <c r="L570" s="4" t="n"/>
      <c r="N570" s="2" t="n"/>
      <c r="P570" s="2" t="n"/>
      <c r="R570" s="15" t="n"/>
      <c r="S570" s="15" t="n"/>
      <c r="T570" s="5" t="n"/>
      <c r="U570" s="5" t="n"/>
    </row>
    <row r="571">
      <c r="A571" s="6" t="n"/>
      <c r="B571" s="2" t="n"/>
      <c r="F571" s="7" t="n"/>
      <c r="G571" s="4" t="n"/>
      <c r="I571" s="15" t="n"/>
      <c r="K571" s="2" t="n"/>
      <c r="L571" s="4" t="n"/>
      <c r="N571" s="2" t="n"/>
      <c r="P571" s="2" t="n"/>
      <c r="R571" s="15" t="n"/>
      <c r="S571" s="15" t="n"/>
      <c r="T571" s="5" t="n"/>
      <c r="U571" s="5" t="n"/>
    </row>
    <row r="572">
      <c r="A572" s="6" t="n"/>
      <c r="B572" s="2" t="n"/>
      <c r="F572" s="7" t="n"/>
      <c r="G572" s="4" t="n"/>
      <c r="I572" s="15" t="n"/>
      <c r="K572" s="2" t="n"/>
      <c r="L572" s="4" t="n"/>
      <c r="N572" s="2" t="n"/>
      <c r="P572" s="2" t="n"/>
      <c r="R572" s="15" t="n"/>
      <c r="S572" s="15" t="n"/>
      <c r="T572" s="5" t="n"/>
      <c r="U572" s="5" t="n"/>
    </row>
    <row r="573">
      <c r="A573" s="6" t="n"/>
      <c r="B573" s="2" t="n"/>
      <c r="F573" s="7" t="n"/>
      <c r="G573" s="4" t="n"/>
      <c r="I573" s="15" t="n"/>
      <c r="K573" s="2" t="n"/>
      <c r="L573" s="4" t="n"/>
      <c r="N573" s="2" t="n"/>
      <c r="P573" s="2" t="n"/>
      <c r="R573" s="15" t="n"/>
      <c r="S573" s="15" t="n"/>
      <c r="T573" s="5" t="n"/>
      <c r="U573" s="5" t="n"/>
    </row>
    <row r="574">
      <c r="A574" s="6" t="n"/>
      <c r="B574" s="2" t="n"/>
      <c r="F574" s="7" t="n"/>
      <c r="G574" s="4" t="n"/>
      <c r="I574" s="15" t="n"/>
      <c r="K574" s="2" t="n"/>
      <c r="L574" s="4" t="n"/>
      <c r="N574" s="2" t="n"/>
      <c r="P574" s="2" t="n"/>
      <c r="R574" s="15" t="n"/>
      <c r="S574" s="15" t="n"/>
      <c r="T574" s="5" t="n"/>
      <c r="U574" s="5" t="n"/>
    </row>
    <row r="575">
      <c r="A575" s="6" t="n"/>
      <c r="B575" s="2" t="n"/>
      <c r="F575" s="7" t="n"/>
      <c r="G575" s="4" t="n"/>
      <c r="I575" s="15" t="n"/>
      <c r="K575" s="2" t="n"/>
      <c r="L575" s="4" t="n"/>
      <c r="N575" s="2" t="n"/>
      <c r="P575" s="2" t="n"/>
      <c r="R575" s="15" t="n"/>
      <c r="S575" s="15" t="n"/>
      <c r="T575" s="5" t="n"/>
      <c r="U575" s="5" t="n"/>
    </row>
    <row r="576">
      <c r="A576" s="6" t="n"/>
      <c r="B576" s="2" t="n"/>
      <c r="F576" s="7" t="n"/>
      <c r="G576" s="4" t="n"/>
      <c r="I576" s="15" t="n"/>
      <c r="K576" s="2" t="n"/>
      <c r="L576" s="4" t="n"/>
      <c r="N576" s="2" t="n"/>
      <c r="P576" s="2" t="n"/>
      <c r="R576" s="15" t="n"/>
      <c r="S576" s="15" t="n"/>
      <c r="T576" s="5" t="n"/>
      <c r="U576" s="5" t="n"/>
    </row>
    <row r="577">
      <c r="A577" s="6" t="n"/>
      <c r="B577" s="2" t="n"/>
      <c r="F577" s="7" t="n"/>
      <c r="G577" s="4" t="n"/>
      <c r="I577" s="15" t="n"/>
      <c r="K577" s="2" t="n"/>
      <c r="L577" s="4" t="n"/>
      <c r="N577" s="2" t="n"/>
      <c r="P577" s="2" t="n"/>
      <c r="R577" s="15" t="n"/>
      <c r="S577" s="15" t="n"/>
      <c r="T577" s="5" t="n"/>
      <c r="U577" s="5" t="n"/>
    </row>
    <row r="578">
      <c r="A578" s="6" t="n"/>
      <c r="B578" s="2" t="n"/>
      <c r="F578" s="7" t="n"/>
      <c r="G578" s="4" t="n"/>
      <c r="I578" s="15" t="n"/>
      <c r="K578" s="2" t="n"/>
      <c r="L578" s="4" t="n"/>
      <c r="N578" s="2" t="n"/>
      <c r="P578" s="2" t="n"/>
      <c r="R578" s="15" t="n"/>
      <c r="S578" s="15" t="n"/>
      <c r="T578" s="5" t="n"/>
      <c r="U578" s="5" t="n"/>
    </row>
    <row r="579">
      <c r="A579" s="6" t="n"/>
      <c r="B579" s="2" t="n"/>
      <c r="F579" s="7" t="n"/>
      <c r="G579" s="4" t="n"/>
      <c r="I579" s="15" t="n"/>
      <c r="K579" s="2" t="n"/>
      <c r="L579" s="4" t="n"/>
      <c r="N579" s="2" t="n"/>
      <c r="P579" s="2" t="n"/>
      <c r="R579" s="15" t="n"/>
      <c r="S579" s="15" t="n"/>
      <c r="T579" s="5" t="n"/>
      <c r="U579" s="5" t="n"/>
    </row>
    <row r="580">
      <c r="A580" s="6" t="n"/>
      <c r="B580" s="2" t="n"/>
      <c r="F580" s="7" t="n"/>
      <c r="G580" s="4" t="n"/>
      <c r="I580" s="15" t="n"/>
      <c r="K580" s="2" t="n"/>
      <c r="L580" s="4" t="n"/>
      <c r="N580" s="2" t="n"/>
      <c r="P580" s="2" t="n"/>
      <c r="R580" s="15" t="n"/>
      <c r="S580" s="15" t="n"/>
      <c r="T580" s="5" t="n"/>
      <c r="U580" s="5" t="n"/>
    </row>
    <row r="581">
      <c r="A581" s="6" t="n"/>
      <c r="B581" s="2" t="n"/>
      <c r="F581" s="7" t="n"/>
      <c r="G581" s="4" t="n"/>
      <c r="I581" s="15" t="n"/>
      <c r="K581" s="2" t="n"/>
      <c r="L581" s="4" t="n"/>
      <c r="N581" s="2" t="n"/>
      <c r="P581" s="2" t="n"/>
      <c r="R581" s="15" t="n"/>
      <c r="S581" s="15" t="n"/>
      <c r="T581" s="5" t="n"/>
      <c r="U581" s="5" t="n"/>
    </row>
    <row r="582">
      <c r="A582" s="6" t="n"/>
      <c r="B582" s="2" t="n"/>
      <c r="F582" s="7" t="n"/>
      <c r="G582" s="4" t="n"/>
      <c r="I582" s="15" t="n"/>
      <c r="K582" s="2" t="n"/>
      <c r="L582" s="4" t="n"/>
      <c r="N582" s="2" t="n"/>
      <c r="P582" s="2" t="n"/>
      <c r="R582" s="15" t="n"/>
      <c r="S582" s="15" t="n"/>
      <c r="T582" s="5" t="n"/>
      <c r="U582" s="5" t="n"/>
    </row>
    <row r="583">
      <c r="A583" s="6" t="n"/>
      <c r="B583" s="2" t="n"/>
      <c r="F583" s="7" t="n"/>
      <c r="G583" s="4" t="n"/>
      <c r="I583" s="15" t="n"/>
      <c r="K583" s="2" t="n"/>
      <c r="L583" s="4" t="n"/>
      <c r="N583" s="2" t="n"/>
      <c r="P583" s="2" t="n"/>
      <c r="R583" s="15" t="n"/>
      <c r="S583" s="15" t="n"/>
      <c r="T583" s="5" t="n"/>
      <c r="U583" s="5" t="n"/>
    </row>
    <row r="584">
      <c r="A584" s="6" t="n"/>
      <c r="B584" s="2" t="n"/>
      <c r="F584" s="7" t="n"/>
      <c r="G584" s="4" t="n"/>
      <c r="I584" s="15" t="n"/>
      <c r="K584" s="2" t="n"/>
      <c r="L584" s="4" t="n"/>
      <c r="N584" s="2" t="n"/>
      <c r="P584" s="2" t="n"/>
      <c r="R584" s="15" t="n"/>
      <c r="S584" s="15" t="n"/>
      <c r="T584" s="5" t="n"/>
      <c r="U584" s="5" t="n"/>
    </row>
    <row r="585">
      <c r="A585" s="6" t="n"/>
      <c r="B585" s="2" t="n"/>
      <c r="F585" s="7" t="n"/>
      <c r="G585" s="4" t="n"/>
      <c r="I585" s="15" t="n"/>
      <c r="K585" s="2" t="n"/>
      <c r="L585" s="4" t="n"/>
      <c r="N585" s="2" t="n"/>
      <c r="P585" s="2" t="n"/>
      <c r="R585" s="15" t="n"/>
      <c r="S585" s="15" t="n"/>
      <c r="T585" s="5" t="n"/>
      <c r="U585" s="5" t="n"/>
    </row>
    <row r="586">
      <c r="A586" s="6" t="n"/>
      <c r="B586" s="2" t="n"/>
      <c r="F586" s="7" t="n"/>
      <c r="G586" s="4" t="n"/>
      <c r="I586" s="15" t="n"/>
      <c r="K586" s="2" t="n"/>
      <c r="L586" s="4" t="n"/>
      <c r="N586" s="2" t="n"/>
      <c r="P586" s="2" t="n"/>
      <c r="R586" s="15" t="n"/>
      <c r="S586" s="15" t="n"/>
      <c r="T586" s="5" t="n"/>
      <c r="U586" s="5" t="n"/>
    </row>
    <row r="587">
      <c r="A587" s="6" t="n"/>
      <c r="B587" s="2" t="n"/>
      <c r="F587" s="7" t="n"/>
      <c r="G587" s="4" t="n"/>
      <c r="I587" s="15" t="n"/>
      <c r="K587" s="2" t="n"/>
      <c r="L587" s="4" t="n"/>
      <c r="N587" s="2" t="n"/>
      <c r="P587" s="2" t="n"/>
      <c r="R587" s="15" t="n"/>
      <c r="S587" s="15" t="n"/>
      <c r="T587" s="5" t="n"/>
      <c r="U587" s="5" t="n"/>
    </row>
    <row r="588">
      <c r="A588" s="6" t="n"/>
      <c r="B588" s="2" t="n"/>
      <c r="F588" s="7" t="n"/>
      <c r="G588" s="4" t="n"/>
      <c r="I588" s="15" t="n"/>
      <c r="K588" s="2" t="n"/>
      <c r="L588" s="4" t="n"/>
      <c r="N588" s="2" t="n"/>
      <c r="P588" s="2" t="n"/>
      <c r="R588" s="15" t="n"/>
      <c r="S588" s="15" t="n"/>
      <c r="T588" s="5" t="n"/>
      <c r="U588" s="5" t="n"/>
    </row>
    <row r="589">
      <c r="A589" s="6" t="n"/>
      <c r="B589" s="2" t="n"/>
      <c r="F589" s="7" t="n"/>
      <c r="G589" s="4" t="n"/>
      <c r="I589" s="15" t="n"/>
      <c r="K589" s="2" t="n"/>
      <c r="L589" s="4" t="n"/>
      <c r="N589" s="2" t="n"/>
      <c r="P589" s="2" t="n"/>
      <c r="R589" s="15" t="n"/>
      <c r="S589" s="15" t="n"/>
      <c r="T589" s="5" t="n"/>
      <c r="U589" s="5" t="n"/>
    </row>
    <row r="590">
      <c r="A590" s="6" t="n"/>
      <c r="B590" s="2" t="n"/>
      <c r="F590" s="7" t="n"/>
      <c r="G590" s="4" t="n"/>
      <c r="I590" s="15" t="n"/>
      <c r="K590" s="2" t="n"/>
      <c r="L590" s="4" t="n"/>
      <c r="N590" s="2" t="n"/>
      <c r="P590" s="2" t="n"/>
      <c r="R590" s="15" t="n"/>
      <c r="S590" s="15" t="n"/>
      <c r="T590" s="5" t="n"/>
      <c r="U590" s="5" t="n"/>
    </row>
    <row r="591">
      <c r="A591" s="6" t="n"/>
      <c r="B591" s="2" t="n"/>
      <c r="F591" s="7" t="n"/>
      <c r="G591" s="4" t="n"/>
      <c r="I591" s="15" t="n"/>
      <c r="K591" s="2" t="n"/>
      <c r="L591" s="4" t="n"/>
      <c r="N591" s="2" t="n"/>
      <c r="P591" s="2" t="n"/>
      <c r="R591" s="15" t="n"/>
      <c r="S591" s="15" t="n"/>
      <c r="T591" s="5" t="n"/>
      <c r="U591" s="5" t="n"/>
    </row>
    <row r="592">
      <c r="A592" s="6" t="n"/>
      <c r="B592" s="2" t="n"/>
      <c r="F592" s="7" t="n"/>
      <c r="G592" s="4" t="n"/>
      <c r="I592" s="15" t="n"/>
      <c r="K592" s="2" t="n"/>
      <c r="L592" s="4" t="n"/>
      <c r="N592" s="2" t="n"/>
      <c r="P592" s="2" t="n"/>
      <c r="R592" s="15" t="n"/>
      <c r="S592" s="15" t="n"/>
      <c r="T592" s="5" t="n"/>
      <c r="U592" s="5" t="n"/>
    </row>
    <row r="593">
      <c r="A593" s="6" t="n"/>
      <c r="B593" s="2" t="n"/>
      <c r="F593" s="7" t="n"/>
      <c r="G593" s="4" t="n"/>
      <c r="I593" s="15" t="n"/>
      <c r="K593" s="2" t="n"/>
      <c r="L593" s="4" t="n"/>
      <c r="N593" s="2" t="n"/>
      <c r="P593" s="2" t="n"/>
      <c r="R593" s="15" t="n"/>
      <c r="S593" s="15" t="n"/>
      <c r="T593" s="5" t="n"/>
      <c r="U593" s="5" t="n"/>
    </row>
    <row r="594">
      <c r="A594" s="6" t="n"/>
      <c r="B594" s="2" t="n"/>
      <c r="F594" s="7" t="n"/>
      <c r="G594" s="4" t="n"/>
      <c r="I594" s="15" t="n"/>
      <c r="K594" s="2" t="n"/>
      <c r="L594" s="4" t="n"/>
      <c r="N594" s="2" t="n"/>
      <c r="P594" s="2" t="n"/>
      <c r="R594" s="15" t="n"/>
      <c r="S594" s="15" t="n"/>
      <c r="T594" s="5" t="n"/>
      <c r="U594" s="5" t="n"/>
    </row>
    <row r="595">
      <c r="A595" s="6" t="n"/>
      <c r="B595" s="2" t="n"/>
      <c r="F595" s="7" t="n"/>
      <c r="G595" s="4" t="n"/>
      <c r="I595" s="15" t="n"/>
      <c r="K595" s="2" t="n"/>
      <c r="L595" s="4" t="n"/>
      <c r="N595" s="2" t="n"/>
      <c r="P595" s="2" t="n"/>
      <c r="R595" s="15" t="n"/>
      <c r="S595" s="15" t="n"/>
      <c r="T595" s="5" t="n"/>
      <c r="U595" s="5" t="n"/>
    </row>
    <row r="596">
      <c r="A596" s="6" t="n"/>
      <c r="B596" s="2" t="n"/>
      <c r="F596" s="7" t="n"/>
      <c r="G596" s="4" t="n"/>
      <c r="I596" s="15" t="n"/>
      <c r="K596" s="2" t="n"/>
      <c r="L596" s="4" t="n"/>
      <c r="N596" s="2" t="n"/>
      <c r="P596" s="2" t="n"/>
      <c r="R596" s="15" t="n"/>
      <c r="S596" s="15" t="n"/>
      <c r="T596" s="5" t="n"/>
      <c r="U596" s="5" t="n"/>
    </row>
    <row r="597">
      <c r="A597" s="6" t="n"/>
      <c r="B597" s="2" t="n"/>
      <c r="F597" s="7" t="n"/>
      <c r="G597" s="4" t="n"/>
      <c r="I597" s="15" t="n"/>
      <c r="K597" s="2" t="n"/>
      <c r="L597" s="4" t="n"/>
      <c r="N597" s="2" t="n"/>
      <c r="P597" s="2" t="n"/>
      <c r="R597" s="15" t="n"/>
      <c r="S597" s="15" t="n"/>
      <c r="T597" s="5" t="n"/>
      <c r="U597" s="5" t="n"/>
    </row>
    <row r="598">
      <c r="A598" s="6" t="n"/>
      <c r="B598" s="2" t="n"/>
      <c r="F598" s="7" t="n"/>
      <c r="G598" s="4" t="n"/>
      <c r="I598" s="15" t="n"/>
      <c r="K598" s="2" t="n"/>
      <c r="L598" s="4" t="n"/>
      <c r="N598" s="2" t="n"/>
      <c r="P598" s="2" t="n"/>
      <c r="R598" s="15" t="n"/>
      <c r="S598" s="15" t="n"/>
      <c r="T598" s="5" t="n"/>
      <c r="U598" s="5" t="n"/>
    </row>
    <row r="599">
      <c r="A599" s="6" t="n"/>
      <c r="B599" s="2" t="n"/>
      <c r="F599" s="7" t="n"/>
      <c r="G599" s="4" t="n"/>
      <c r="I599" s="15" t="n"/>
      <c r="K599" s="2" t="n"/>
      <c r="L599" s="4" t="n"/>
      <c r="N599" s="2" t="n"/>
      <c r="P599" s="2" t="n"/>
      <c r="R599" s="15" t="n"/>
      <c r="S599" s="15" t="n"/>
      <c r="T599" s="5" t="n"/>
      <c r="U599" s="5" t="n"/>
    </row>
    <row r="600">
      <c r="A600" s="6" t="n"/>
      <c r="B600" s="2" t="n"/>
      <c r="F600" s="7" t="n"/>
      <c r="G600" s="4" t="n"/>
      <c r="I600" s="15" t="n"/>
      <c r="K600" s="2" t="n"/>
      <c r="L600" s="4" t="n"/>
      <c r="N600" s="2" t="n"/>
      <c r="P600" s="2" t="n"/>
      <c r="R600" s="15" t="n"/>
      <c r="S600" s="15" t="n"/>
      <c r="T600" s="5" t="n"/>
      <c r="U600" s="5" t="n"/>
    </row>
    <row r="601">
      <c r="A601" s="6" t="n"/>
      <c r="B601" s="2" t="n"/>
      <c r="F601" s="7" t="n"/>
      <c r="G601" s="4" t="n"/>
      <c r="I601" s="15" t="n"/>
      <c r="K601" s="2" t="n"/>
      <c r="L601" s="4" t="n"/>
      <c r="N601" s="2" t="n"/>
      <c r="P601" s="2" t="n"/>
      <c r="R601" s="15" t="n"/>
      <c r="S601" s="15" t="n"/>
      <c r="T601" s="5" t="n"/>
      <c r="U601" s="5" t="n"/>
    </row>
    <row r="602">
      <c r="A602" s="6" t="n"/>
      <c r="B602" s="2" t="n"/>
      <c r="F602" s="7" t="n"/>
      <c r="G602" s="4" t="n"/>
      <c r="I602" s="15" t="n"/>
      <c r="K602" s="2" t="n"/>
      <c r="L602" s="4" t="n"/>
      <c r="N602" s="2" t="n"/>
      <c r="P602" s="2" t="n"/>
      <c r="R602" s="15" t="n"/>
      <c r="S602" s="15" t="n"/>
      <c r="T602" s="5" t="n"/>
      <c r="U602" s="5" t="n"/>
    </row>
    <row r="603">
      <c r="A603" s="6" t="n"/>
      <c r="B603" s="2" t="n"/>
      <c r="F603" s="7" t="n"/>
      <c r="G603" s="4" t="n"/>
      <c r="I603" s="15" t="n"/>
      <c r="K603" s="2" t="n"/>
      <c r="L603" s="4" t="n"/>
      <c r="N603" s="2" t="n"/>
      <c r="P603" s="2" t="n"/>
      <c r="R603" s="15" t="n"/>
      <c r="S603" s="15" t="n"/>
      <c r="T603" s="5" t="n"/>
      <c r="U603" s="5" t="n"/>
    </row>
    <row r="604">
      <c r="A604" s="6" t="n"/>
      <c r="B604" s="2" t="n"/>
      <c r="F604" s="7" t="n"/>
      <c r="G604" s="4" t="n"/>
      <c r="I604" s="15" t="n"/>
      <c r="K604" s="2" t="n"/>
      <c r="L604" s="4" t="n"/>
      <c r="N604" s="2" t="n"/>
      <c r="P604" s="2" t="n"/>
      <c r="R604" s="15" t="n"/>
      <c r="S604" s="15" t="n"/>
      <c r="T604" s="5" t="n"/>
      <c r="U604" s="5" t="n"/>
    </row>
    <row r="605">
      <c r="A605" s="6" t="n"/>
      <c r="B605" s="2" t="n"/>
      <c r="F605" s="7" t="n"/>
      <c r="G605" s="4" t="n"/>
      <c r="I605" s="15" t="n"/>
      <c r="K605" s="2" t="n"/>
      <c r="L605" s="4" t="n"/>
      <c r="N605" s="2" t="n"/>
      <c r="P605" s="2" t="n"/>
      <c r="R605" s="15" t="n"/>
      <c r="S605" s="15" t="n"/>
      <c r="T605" s="5" t="n"/>
      <c r="U605" s="5" t="n"/>
    </row>
    <row r="606">
      <c r="A606" s="6" t="n"/>
      <c r="B606" s="2" t="n"/>
      <c r="F606" s="7" t="n"/>
      <c r="G606" s="4" t="n"/>
      <c r="I606" s="15" t="n"/>
      <c r="K606" s="2" t="n"/>
      <c r="L606" s="4" t="n"/>
      <c r="N606" s="2" t="n"/>
      <c r="P606" s="2" t="n"/>
      <c r="R606" s="15" t="n"/>
      <c r="S606" s="15" t="n"/>
      <c r="T606" s="5" t="n"/>
      <c r="U606" s="5" t="n"/>
    </row>
    <row r="607">
      <c r="A607" s="6" t="n"/>
      <c r="B607" s="2" t="n"/>
      <c r="F607" s="7" t="n"/>
      <c r="G607" s="4" t="n"/>
      <c r="I607" s="15" t="n"/>
      <c r="K607" s="2" t="n"/>
      <c r="L607" s="4" t="n"/>
      <c r="N607" s="2" t="n"/>
      <c r="P607" s="2" t="n"/>
      <c r="R607" s="15" t="n"/>
      <c r="S607" s="15" t="n"/>
      <c r="T607" s="5" t="n"/>
      <c r="U607" s="5" t="n"/>
    </row>
    <row r="608">
      <c r="A608" s="6" t="n"/>
      <c r="B608" s="2" t="n"/>
      <c r="F608" s="7" t="n"/>
      <c r="G608" s="4" t="n"/>
      <c r="I608" s="15" t="n"/>
      <c r="K608" s="2" t="n"/>
      <c r="L608" s="4" t="n"/>
      <c r="N608" s="2" t="n"/>
      <c r="P608" s="2" t="n"/>
      <c r="R608" s="15" t="n"/>
      <c r="S608" s="15" t="n"/>
      <c r="T608" s="5" t="n"/>
      <c r="U608" s="5" t="n"/>
    </row>
    <row r="609">
      <c r="A609" s="6" t="n"/>
      <c r="B609" s="2" t="n"/>
      <c r="F609" s="7" t="n"/>
      <c r="G609" s="4" t="n"/>
      <c r="I609" s="15" t="n"/>
      <c r="K609" s="2" t="n"/>
      <c r="L609" s="4" t="n"/>
      <c r="N609" s="2" t="n"/>
      <c r="P609" s="2" t="n"/>
      <c r="R609" s="15" t="n"/>
      <c r="S609" s="15" t="n"/>
      <c r="T609" s="5" t="n"/>
      <c r="U609" s="5" t="n"/>
    </row>
    <row r="610">
      <c r="A610" s="6" t="n"/>
      <c r="B610" s="2" t="n"/>
      <c r="F610" s="7" t="n"/>
      <c r="G610" s="4" t="n"/>
      <c r="I610" s="15" t="n"/>
      <c r="K610" s="2" t="n"/>
      <c r="L610" s="4" t="n"/>
      <c r="N610" s="2" t="n"/>
      <c r="P610" s="2" t="n"/>
      <c r="R610" s="15" t="n"/>
      <c r="S610" s="15" t="n"/>
      <c r="T610" s="5" t="n"/>
      <c r="U610" s="5" t="n"/>
    </row>
    <row r="611">
      <c r="A611" s="6" t="n"/>
      <c r="B611" s="2" t="n"/>
      <c r="F611" s="7" t="n"/>
      <c r="G611" s="4" t="n"/>
      <c r="I611" s="15" t="n"/>
      <c r="K611" s="2" t="n"/>
      <c r="L611" s="4" t="n"/>
      <c r="N611" s="2" t="n"/>
      <c r="P611" s="2" t="n"/>
      <c r="R611" s="15" t="n"/>
      <c r="S611" s="15" t="n"/>
      <c r="T611" s="5" t="n"/>
      <c r="U611" s="5" t="n"/>
    </row>
    <row r="612">
      <c r="A612" s="6" t="n"/>
      <c r="B612" s="2" t="n"/>
      <c r="F612" s="7" t="n"/>
      <c r="G612" s="4" t="n"/>
      <c r="I612" s="15" t="n"/>
      <c r="K612" s="2" t="n"/>
      <c r="L612" s="4" t="n"/>
      <c r="N612" s="2" t="n"/>
      <c r="P612" s="2" t="n"/>
      <c r="R612" s="15" t="n"/>
      <c r="S612" s="15" t="n"/>
      <c r="T612" s="5" t="n"/>
      <c r="U612" s="5" t="n"/>
    </row>
    <row r="613">
      <c r="A613" s="6" t="n"/>
      <c r="B613" s="2" t="n"/>
      <c r="F613" s="7" t="n"/>
      <c r="G613" s="4" t="n"/>
      <c r="I613" s="15" t="n"/>
      <c r="K613" s="2" t="n"/>
      <c r="L613" s="4" t="n"/>
      <c r="N613" s="2" t="n"/>
      <c r="P613" s="2" t="n"/>
      <c r="R613" s="15" t="n"/>
      <c r="S613" s="15" t="n"/>
      <c r="T613" s="5" t="n"/>
      <c r="U613" s="5" t="n"/>
    </row>
    <row r="614">
      <c r="A614" s="6" t="n"/>
      <c r="B614" s="2" t="n"/>
      <c r="F614" s="7" t="n"/>
      <c r="G614" s="4" t="n"/>
      <c r="I614" s="15" t="n"/>
      <c r="K614" s="2" t="n"/>
      <c r="L614" s="4" t="n"/>
      <c r="N614" s="2" t="n"/>
      <c r="P614" s="2" t="n"/>
      <c r="R614" s="15" t="n"/>
      <c r="S614" s="15" t="n"/>
      <c r="T614" s="5" t="n"/>
      <c r="U614" s="5" t="n"/>
    </row>
    <row r="615">
      <c r="A615" s="6" t="n"/>
      <c r="B615" s="2" t="n"/>
      <c r="F615" s="7" t="n"/>
      <c r="G615" s="4" t="n"/>
      <c r="I615" s="15" t="n"/>
      <c r="K615" s="2" t="n"/>
      <c r="L615" s="4" t="n"/>
      <c r="N615" s="2" t="n"/>
      <c r="P615" s="2" t="n"/>
      <c r="R615" s="15" t="n"/>
      <c r="S615" s="15" t="n"/>
      <c r="T615" s="5" t="n"/>
      <c r="U615" s="5" t="n"/>
    </row>
    <row r="616">
      <c r="A616" s="6" t="n"/>
      <c r="B616" s="2" t="n"/>
      <c r="F616" s="7" t="n"/>
      <c r="G616" s="4" t="n"/>
      <c r="I616" s="15" t="n"/>
      <c r="K616" s="2" t="n"/>
      <c r="L616" s="4" t="n"/>
      <c r="N616" s="2" t="n"/>
      <c r="P616" s="2" t="n"/>
      <c r="R616" s="15" t="n"/>
      <c r="S616" s="15" t="n"/>
      <c r="T616" s="5" t="n"/>
      <c r="U616" s="5" t="n"/>
    </row>
    <row r="617">
      <c r="A617" s="6" t="n"/>
      <c r="B617" s="2" t="n"/>
      <c r="F617" s="7" t="n"/>
      <c r="G617" s="4" t="n"/>
      <c r="I617" s="15" t="n"/>
      <c r="K617" s="2" t="n"/>
      <c r="L617" s="4" t="n"/>
      <c r="N617" s="2" t="n"/>
      <c r="P617" s="2" t="n"/>
      <c r="R617" s="15" t="n"/>
      <c r="S617" s="15" t="n"/>
      <c r="T617" s="5" t="n"/>
      <c r="U617" s="5" t="n"/>
    </row>
    <row r="618">
      <c r="A618" s="6" t="n"/>
      <c r="B618" s="2" t="n"/>
      <c r="F618" s="7" t="n"/>
      <c r="G618" s="4" t="n"/>
      <c r="I618" s="15" t="n"/>
      <c r="K618" s="2" t="n"/>
      <c r="L618" s="4" t="n"/>
      <c r="N618" s="2" t="n"/>
      <c r="P618" s="2" t="n"/>
      <c r="R618" s="15" t="n"/>
      <c r="S618" s="15" t="n"/>
      <c r="T618" s="5" t="n"/>
      <c r="U618" s="5" t="n"/>
    </row>
    <row r="619">
      <c r="A619" s="6" t="n"/>
      <c r="B619" s="2" t="n"/>
      <c r="F619" s="7" t="n"/>
      <c r="G619" s="4" t="n"/>
      <c r="I619" s="15" t="n"/>
      <c r="K619" s="2" t="n"/>
      <c r="L619" s="4" t="n"/>
      <c r="N619" s="2" t="n"/>
      <c r="P619" s="2" t="n"/>
      <c r="R619" s="15" t="n"/>
      <c r="S619" s="15" t="n"/>
      <c r="T619" s="5" t="n"/>
      <c r="U619" s="5" t="n"/>
    </row>
    <row r="620">
      <c r="A620" s="6" t="n"/>
      <c r="B620" s="2" t="n"/>
      <c r="F620" s="7" t="n"/>
      <c r="G620" s="4" t="n"/>
      <c r="I620" s="15" t="n"/>
      <c r="K620" s="2" t="n"/>
      <c r="L620" s="4" t="n"/>
      <c r="N620" s="2" t="n"/>
      <c r="P620" s="2" t="n"/>
      <c r="R620" s="15" t="n"/>
      <c r="S620" s="15" t="n"/>
      <c r="T620" s="5" t="n"/>
      <c r="U620" s="5" t="n"/>
    </row>
    <row r="621">
      <c r="A621" s="6" t="n"/>
      <c r="B621" s="2" t="n"/>
      <c r="F621" s="7" t="n"/>
      <c r="G621" s="4" t="n"/>
      <c r="I621" s="15" t="n"/>
      <c r="K621" s="2" t="n"/>
      <c r="L621" s="4" t="n"/>
      <c r="N621" s="2" t="n"/>
      <c r="P621" s="2" t="n"/>
      <c r="R621" s="15" t="n"/>
      <c r="S621" s="15" t="n"/>
      <c r="T621" s="5" t="n"/>
      <c r="U621" s="5" t="n"/>
    </row>
    <row r="622">
      <c r="A622" s="6" t="n"/>
      <c r="B622" s="2" t="n"/>
      <c r="F622" s="7" t="n"/>
      <c r="G622" s="4" t="n"/>
      <c r="I622" s="15" t="n"/>
      <c r="K622" s="2" t="n"/>
      <c r="L622" s="4" t="n"/>
      <c r="N622" s="2" t="n"/>
      <c r="P622" s="2" t="n"/>
      <c r="R622" s="15" t="n"/>
      <c r="S622" s="15" t="n"/>
      <c r="T622" s="5" t="n"/>
      <c r="U622" s="5" t="n"/>
    </row>
    <row r="623">
      <c r="A623" s="6" t="n"/>
      <c r="B623" s="2" t="n"/>
      <c r="F623" s="7" t="n"/>
      <c r="G623" s="4" t="n"/>
      <c r="I623" s="15" t="n"/>
      <c r="K623" s="2" t="n"/>
      <c r="L623" s="4" t="n"/>
      <c r="N623" s="2" t="n"/>
      <c r="P623" s="2" t="n"/>
      <c r="R623" s="15" t="n"/>
      <c r="S623" s="15" t="n"/>
      <c r="T623" s="5" t="n"/>
      <c r="U623" s="5" t="n"/>
    </row>
    <row r="624">
      <c r="A624" s="6" t="n"/>
      <c r="B624" s="2" t="n"/>
      <c r="F624" s="7" t="n"/>
      <c r="G624" s="4" t="n"/>
      <c r="I624" s="15" t="n"/>
      <c r="K624" s="2" t="n"/>
      <c r="L624" s="4" t="n"/>
      <c r="N624" s="2" t="n"/>
      <c r="P624" s="2" t="n"/>
      <c r="R624" s="15" t="n"/>
      <c r="S624" s="15" t="n"/>
      <c r="T624" s="5" t="n"/>
      <c r="U624" s="5" t="n"/>
    </row>
    <row r="625">
      <c r="A625" s="6" t="n"/>
      <c r="B625" s="2" t="n"/>
      <c r="F625" s="7" t="n"/>
      <c r="G625" s="4" t="n"/>
      <c r="I625" s="15" t="n"/>
      <c r="K625" s="2" t="n"/>
      <c r="L625" s="4" t="n"/>
      <c r="N625" s="2" t="n"/>
      <c r="P625" s="2" t="n"/>
      <c r="R625" s="15" t="n"/>
      <c r="S625" s="15" t="n"/>
      <c r="T625" s="5" t="n"/>
      <c r="U625" s="5" t="n"/>
    </row>
    <row r="626">
      <c r="A626" s="6" t="n"/>
      <c r="B626" s="2" t="n"/>
      <c r="F626" s="7" t="n"/>
      <c r="G626" s="4" t="n"/>
      <c r="I626" s="15" t="n"/>
      <c r="K626" s="2" t="n"/>
      <c r="L626" s="4" t="n"/>
      <c r="N626" s="2" t="n"/>
      <c r="P626" s="2" t="n"/>
      <c r="R626" s="15" t="n"/>
      <c r="S626" s="15" t="n"/>
      <c r="T626" s="5" t="n"/>
      <c r="U626" s="5" t="n"/>
    </row>
    <row r="627">
      <c r="A627" s="6" t="n"/>
      <c r="B627" s="2" t="n"/>
      <c r="F627" s="7" t="n"/>
      <c r="G627" s="4" t="n"/>
      <c r="I627" s="15" t="n"/>
      <c r="K627" s="2" t="n"/>
      <c r="L627" s="4" t="n"/>
      <c r="N627" s="2" t="n"/>
      <c r="P627" s="2" t="n"/>
      <c r="R627" s="15" t="n"/>
      <c r="S627" s="15" t="n"/>
      <c r="T627" s="5" t="n"/>
      <c r="U627" s="5" t="n"/>
    </row>
    <row r="628">
      <c r="A628" s="6" t="n"/>
      <c r="B628" s="2" t="n"/>
      <c r="F628" s="7" t="n"/>
      <c r="G628" s="4" t="n"/>
      <c r="I628" s="15" t="n"/>
      <c r="K628" s="2" t="n"/>
      <c r="L628" s="4" t="n"/>
      <c r="N628" s="2" t="n"/>
      <c r="P628" s="2" t="n"/>
      <c r="R628" s="15" t="n"/>
      <c r="S628" s="15" t="n"/>
      <c r="T628" s="5" t="n"/>
      <c r="U628" s="5" t="n"/>
    </row>
    <row r="629">
      <c r="A629" s="6" t="n"/>
      <c r="B629" s="2" t="n"/>
      <c r="F629" s="7" t="n"/>
      <c r="G629" s="4" t="n"/>
      <c r="I629" s="15" t="n"/>
      <c r="K629" s="2" t="n"/>
      <c r="L629" s="4" t="n"/>
      <c r="N629" s="2" t="n"/>
      <c r="P629" s="2" t="n"/>
      <c r="R629" s="15" t="n"/>
      <c r="S629" s="15" t="n"/>
      <c r="T629" s="5" t="n"/>
      <c r="U629" s="5" t="n"/>
    </row>
    <row r="630">
      <c r="A630" s="6" t="n"/>
      <c r="B630" s="2" t="n"/>
      <c r="F630" s="7" t="n"/>
      <c r="G630" s="4" t="n"/>
      <c r="I630" s="15" t="n"/>
      <c r="K630" s="2" t="n"/>
      <c r="L630" s="4" t="n"/>
      <c r="N630" s="2" t="n"/>
      <c r="P630" s="2" t="n"/>
      <c r="R630" s="15" t="n"/>
      <c r="S630" s="15" t="n"/>
      <c r="T630" s="5" t="n"/>
      <c r="U630" s="5" t="n"/>
    </row>
    <row r="631">
      <c r="A631" s="6" t="n"/>
      <c r="B631" s="2" t="n"/>
      <c r="F631" s="7" t="n"/>
      <c r="G631" s="4" t="n"/>
      <c r="I631" s="15" t="n"/>
      <c r="K631" s="2" t="n"/>
      <c r="L631" s="4" t="n"/>
      <c r="N631" s="2" t="n"/>
      <c r="P631" s="2" t="n"/>
      <c r="R631" s="15" t="n"/>
      <c r="S631" s="15" t="n"/>
      <c r="T631" s="5" t="n"/>
      <c r="U631" s="5" t="n"/>
    </row>
    <row r="632">
      <c r="A632" s="6" t="n"/>
      <c r="B632" s="2" t="n"/>
      <c r="F632" s="7" t="n"/>
      <c r="G632" s="4" t="n"/>
      <c r="I632" s="15" t="n"/>
      <c r="K632" s="2" t="n"/>
      <c r="L632" s="4" t="n"/>
      <c r="N632" s="2" t="n"/>
      <c r="P632" s="2" t="n"/>
      <c r="R632" s="15" t="n"/>
      <c r="S632" s="15" t="n"/>
      <c r="T632" s="5" t="n"/>
      <c r="U632" s="5" t="n"/>
    </row>
    <row r="633">
      <c r="A633" s="6" t="n"/>
      <c r="B633" s="2" t="n"/>
      <c r="F633" s="7" t="n"/>
      <c r="G633" s="4" t="n"/>
      <c r="I633" s="15" t="n"/>
      <c r="K633" s="2" t="n"/>
      <c r="L633" s="4" t="n"/>
      <c r="N633" s="2" t="n"/>
      <c r="P633" s="2" t="n"/>
      <c r="R633" s="15" t="n"/>
      <c r="S633" s="15" t="n"/>
      <c r="T633" s="5" t="n"/>
      <c r="U633" s="5" t="n"/>
    </row>
    <row r="634">
      <c r="A634" s="6" t="n"/>
      <c r="B634" s="2" t="n"/>
      <c r="F634" s="7" t="n"/>
      <c r="G634" s="4" t="n"/>
      <c r="I634" s="15" t="n"/>
      <c r="K634" s="2" t="n"/>
      <c r="L634" s="4" t="n"/>
      <c r="N634" s="2" t="n"/>
      <c r="P634" s="2" t="n"/>
      <c r="R634" s="15" t="n"/>
      <c r="S634" s="15" t="n"/>
      <c r="T634" s="5" t="n"/>
      <c r="U634" s="5" t="n"/>
    </row>
    <row r="635">
      <c r="A635" s="6" t="n"/>
      <c r="B635" s="2" t="n"/>
      <c r="F635" s="7" t="n"/>
      <c r="G635" s="4" t="n"/>
      <c r="I635" s="15" t="n"/>
      <c r="K635" s="2" t="n"/>
      <c r="L635" s="4" t="n"/>
      <c r="N635" s="2" t="n"/>
      <c r="P635" s="2" t="n"/>
      <c r="R635" s="15" t="n"/>
      <c r="S635" s="15" t="n"/>
      <c r="T635" s="5" t="n"/>
      <c r="U635" s="5" t="n"/>
    </row>
    <row r="636">
      <c r="A636" s="6" t="n"/>
      <c r="B636" s="2" t="n"/>
      <c r="F636" s="7" t="n"/>
      <c r="G636" s="4" t="n"/>
      <c r="I636" s="15" t="n"/>
      <c r="K636" s="2" t="n"/>
      <c r="L636" s="4" t="n"/>
      <c r="N636" s="2" t="n"/>
      <c r="P636" s="2" t="n"/>
      <c r="R636" s="15" t="n"/>
      <c r="S636" s="15" t="n"/>
      <c r="T636" s="5" t="n"/>
      <c r="U636" s="5" t="n"/>
    </row>
    <row r="637">
      <c r="A637" s="6" t="n"/>
      <c r="B637" s="2" t="n"/>
      <c r="F637" s="7" t="n"/>
      <c r="G637" s="4" t="n"/>
      <c r="I637" s="15" t="n"/>
      <c r="K637" s="2" t="n"/>
      <c r="L637" s="4" t="n"/>
      <c r="N637" s="2" t="n"/>
      <c r="P637" s="2" t="n"/>
      <c r="R637" s="15" t="n"/>
      <c r="S637" s="15" t="n"/>
      <c r="T637" s="5" t="n"/>
      <c r="U637" s="5" t="n"/>
    </row>
    <row r="638">
      <c r="A638" s="6" t="n"/>
      <c r="B638" s="2" t="n"/>
      <c r="F638" s="7" t="n"/>
      <c r="G638" s="4" t="n"/>
      <c r="I638" s="15" t="n"/>
      <c r="K638" s="2" t="n"/>
      <c r="L638" s="4" t="n"/>
      <c r="N638" s="2" t="n"/>
      <c r="P638" s="2" t="n"/>
      <c r="R638" s="15" t="n"/>
      <c r="S638" s="15" t="n"/>
      <c r="T638" s="5" t="n"/>
      <c r="U638" s="5" t="n"/>
    </row>
    <row r="639">
      <c r="A639" s="6" t="n"/>
      <c r="B639" s="2" t="n"/>
      <c r="F639" s="7" t="n"/>
      <c r="G639" s="4" t="n"/>
      <c r="I639" s="15" t="n"/>
      <c r="K639" s="2" t="n"/>
      <c r="L639" s="4" t="n"/>
      <c r="N639" s="2" t="n"/>
      <c r="P639" s="2" t="n"/>
      <c r="R639" s="15" t="n"/>
      <c r="S639" s="15" t="n"/>
      <c r="T639" s="5" t="n"/>
      <c r="U639" s="5" t="n"/>
    </row>
    <row r="640">
      <c r="A640" s="6" t="n"/>
      <c r="B640" s="2" t="n"/>
      <c r="F640" s="7" t="n"/>
      <c r="G640" s="4" t="n"/>
      <c r="I640" s="15" t="n"/>
      <c r="K640" s="2" t="n"/>
      <c r="L640" s="4" t="n"/>
      <c r="N640" s="2" t="n"/>
      <c r="P640" s="2" t="n"/>
      <c r="R640" s="15" t="n"/>
      <c r="S640" s="15" t="n"/>
      <c r="T640" s="5" t="n"/>
      <c r="U640" s="5" t="n"/>
    </row>
    <row r="641">
      <c r="A641" s="6" t="n"/>
      <c r="B641" s="2" t="n"/>
      <c r="F641" s="7" t="n"/>
      <c r="G641" s="4" t="n"/>
      <c r="I641" s="15" t="n"/>
      <c r="K641" s="2" t="n"/>
      <c r="L641" s="4" t="n"/>
      <c r="N641" s="2" t="n"/>
      <c r="P641" s="2" t="n"/>
      <c r="R641" s="15" t="n"/>
      <c r="S641" s="15" t="n"/>
      <c r="T641" s="5" t="n"/>
      <c r="U641" s="5" t="n"/>
    </row>
    <row r="642">
      <c r="A642" s="6" t="n"/>
      <c r="B642" s="2" t="n"/>
      <c r="F642" s="7" t="n"/>
      <c r="G642" s="4" t="n"/>
      <c r="I642" s="15" t="n"/>
      <c r="K642" s="2" t="n"/>
      <c r="L642" s="4" t="n"/>
      <c r="N642" s="2" t="n"/>
      <c r="P642" s="2" t="n"/>
      <c r="R642" s="15" t="n"/>
      <c r="S642" s="15" t="n"/>
      <c r="T642" s="5" t="n"/>
      <c r="U642" s="5" t="n"/>
    </row>
    <row r="643">
      <c r="A643" s="6" t="n"/>
      <c r="B643" s="2" t="n"/>
      <c r="F643" s="7" t="n"/>
      <c r="G643" s="4" t="n"/>
      <c r="I643" s="15" t="n"/>
      <c r="K643" s="2" t="n"/>
      <c r="L643" s="4" t="n"/>
      <c r="N643" s="2" t="n"/>
      <c r="P643" s="2" t="n"/>
      <c r="R643" s="15" t="n"/>
      <c r="S643" s="15" t="n"/>
      <c r="T643" s="5" t="n"/>
      <c r="U643" s="5" t="n"/>
    </row>
    <row r="644">
      <c r="A644" s="6" t="n"/>
      <c r="B644" s="2" t="n"/>
      <c r="F644" s="7" t="n"/>
      <c r="G644" s="4" t="n"/>
      <c r="I644" s="15" t="n"/>
      <c r="K644" s="2" t="n"/>
      <c r="L644" s="4" t="n"/>
      <c r="N644" s="2" t="n"/>
      <c r="P644" s="2" t="n"/>
      <c r="R644" s="15" t="n"/>
      <c r="S644" s="15" t="n"/>
      <c r="T644" s="5" t="n"/>
      <c r="U644" s="5" t="n"/>
    </row>
    <row r="645">
      <c r="A645" s="6" t="n"/>
      <c r="B645" s="2" t="n"/>
      <c r="F645" s="7" t="n"/>
      <c r="G645" s="4" t="n"/>
      <c r="I645" s="15" t="n"/>
      <c r="K645" s="2" t="n"/>
      <c r="L645" s="4" t="n"/>
      <c r="N645" s="2" t="n"/>
      <c r="P645" s="2" t="n"/>
      <c r="R645" s="15" t="n"/>
      <c r="S645" s="15" t="n"/>
      <c r="T645" s="5" t="n"/>
      <c r="U645" s="5" t="n"/>
    </row>
    <row r="646">
      <c r="A646" s="6" t="n"/>
      <c r="B646" s="2" t="n"/>
      <c r="F646" s="7" t="n"/>
      <c r="G646" s="4" t="n"/>
      <c r="I646" s="15" t="n"/>
      <c r="K646" s="2" t="n"/>
      <c r="L646" s="4" t="n"/>
      <c r="N646" s="2" t="n"/>
      <c r="P646" s="2" t="n"/>
      <c r="R646" s="15" t="n"/>
      <c r="S646" s="15" t="n"/>
      <c r="T646" s="5" t="n"/>
      <c r="U646" s="5" t="n"/>
    </row>
    <row r="647">
      <c r="A647" s="6" t="n"/>
      <c r="B647" s="2" t="n"/>
      <c r="F647" s="7" t="n"/>
      <c r="G647" s="4" t="n"/>
      <c r="I647" s="15" t="n"/>
      <c r="K647" s="2" t="n"/>
      <c r="L647" s="4" t="n"/>
      <c r="N647" s="2" t="n"/>
      <c r="P647" s="2" t="n"/>
      <c r="R647" s="15" t="n"/>
      <c r="S647" s="15" t="n"/>
      <c r="T647" s="5" t="n"/>
      <c r="U647" s="5" t="n"/>
    </row>
    <row r="648">
      <c r="A648" s="6" t="n"/>
      <c r="B648" s="2" t="n"/>
      <c r="F648" s="7" t="n"/>
      <c r="G648" s="4" t="n"/>
      <c r="I648" s="15" t="n"/>
      <c r="K648" s="2" t="n"/>
      <c r="L648" s="4" t="n"/>
      <c r="N648" s="2" t="n"/>
      <c r="P648" s="2" t="n"/>
      <c r="R648" s="15" t="n"/>
      <c r="S648" s="15" t="n"/>
      <c r="T648" s="5" t="n"/>
      <c r="U648" s="5" t="n"/>
    </row>
    <row r="649">
      <c r="A649" s="6" t="n"/>
      <c r="B649" s="2" t="n"/>
      <c r="F649" s="7" t="n"/>
      <c r="G649" s="4" t="n"/>
      <c r="I649" s="15" t="n"/>
      <c r="K649" s="2" t="n"/>
      <c r="L649" s="4" t="n"/>
      <c r="N649" s="2" t="n"/>
      <c r="P649" s="2" t="n"/>
      <c r="R649" s="15" t="n"/>
      <c r="S649" s="15" t="n"/>
      <c r="T649" s="5" t="n"/>
      <c r="U649" s="5" t="n"/>
    </row>
    <row r="650">
      <c r="A650" s="6" t="n"/>
      <c r="B650" s="2" t="n"/>
      <c r="F650" s="7" t="n"/>
      <c r="G650" s="4" t="n"/>
      <c r="I650" s="15" t="n"/>
      <c r="K650" s="2" t="n"/>
      <c r="L650" s="4" t="n"/>
      <c r="N650" s="2" t="n"/>
      <c r="P650" s="2" t="n"/>
      <c r="R650" s="15" t="n"/>
      <c r="S650" s="15" t="n"/>
      <c r="T650" s="5" t="n"/>
      <c r="U650" s="5" t="n"/>
    </row>
    <row r="651">
      <c r="A651" s="6" t="n"/>
      <c r="B651" s="2" t="n"/>
      <c r="F651" s="7" t="n"/>
      <c r="G651" s="4" t="n"/>
      <c r="I651" s="15" t="n"/>
      <c r="K651" s="2" t="n"/>
      <c r="L651" s="4" t="n"/>
      <c r="N651" s="2" t="n"/>
      <c r="P651" s="2" t="n"/>
      <c r="R651" s="15" t="n"/>
      <c r="S651" s="15" t="n"/>
      <c r="T651" s="5" t="n"/>
      <c r="U651" s="5" t="n"/>
    </row>
    <row r="652">
      <c r="A652" s="6" t="n"/>
      <c r="B652" s="2" t="n"/>
      <c r="F652" s="7" t="n"/>
      <c r="G652" s="4" t="n"/>
      <c r="I652" s="15" t="n"/>
      <c r="K652" s="2" t="n"/>
      <c r="L652" s="4" t="n"/>
      <c r="N652" s="2" t="n"/>
      <c r="P652" s="2" t="n"/>
      <c r="R652" s="15" t="n"/>
      <c r="S652" s="15" t="n"/>
      <c r="T652" s="5" t="n"/>
      <c r="U652" s="5" t="n"/>
    </row>
    <row r="653">
      <c r="A653" s="6" t="n"/>
      <c r="B653" s="2" t="n"/>
      <c r="F653" s="7" t="n"/>
      <c r="G653" s="4" t="n"/>
      <c r="I653" s="15" t="n"/>
      <c r="K653" s="2" t="n"/>
      <c r="L653" s="4" t="n"/>
      <c r="N653" s="2" t="n"/>
      <c r="P653" s="2" t="n"/>
      <c r="R653" s="15" t="n"/>
      <c r="S653" s="15" t="n"/>
      <c r="T653" s="5" t="n"/>
      <c r="U653" s="5" t="n"/>
    </row>
    <row r="654">
      <c r="A654" s="6" t="n"/>
      <c r="B654" s="2" t="n"/>
      <c r="F654" s="7" t="n"/>
      <c r="G654" s="4" t="n"/>
      <c r="I654" s="15" t="n"/>
      <c r="K654" s="2" t="n"/>
      <c r="L654" s="4" t="n"/>
      <c r="N654" s="2" t="n"/>
      <c r="P654" s="2" t="n"/>
      <c r="R654" s="15" t="n"/>
      <c r="S654" s="15" t="n"/>
      <c r="T654" s="5" t="n"/>
      <c r="U654" s="5" t="n"/>
    </row>
    <row r="655">
      <c r="A655" s="6" t="n"/>
      <c r="B655" s="2" t="n"/>
      <c r="F655" s="7" t="n"/>
      <c r="G655" s="4" t="n"/>
      <c r="I655" s="15" t="n"/>
      <c r="K655" s="2" t="n"/>
      <c r="L655" s="4" t="n"/>
      <c r="N655" s="2" t="n"/>
      <c r="P655" s="2" t="n"/>
      <c r="R655" s="15" t="n"/>
      <c r="S655" s="15" t="n"/>
      <c r="T655" s="5" t="n"/>
      <c r="U655" s="5" t="n"/>
    </row>
    <row r="656">
      <c r="A656" s="6" t="n"/>
      <c r="B656" s="2" t="n"/>
      <c r="F656" s="7" t="n"/>
      <c r="G656" s="4" t="n"/>
      <c r="I656" s="15" t="n"/>
      <c r="K656" s="2" t="n"/>
      <c r="L656" s="4" t="n"/>
      <c r="N656" s="2" t="n"/>
      <c r="P656" s="2" t="n"/>
      <c r="R656" s="15" t="n"/>
      <c r="S656" s="15" t="n"/>
      <c r="T656" s="5" t="n"/>
      <c r="U656" s="5" t="n"/>
    </row>
    <row r="657">
      <c r="A657" s="6" t="n"/>
      <c r="B657" s="2" t="n"/>
      <c r="F657" s="7" t="n"/>
      <c r="G657" s="4" t="n"/>
      <c r="I657" s="15" t="n"/>
      <c r="K657" s="2" t="n"/>
      <c r="L657" s="4" t="n"/>
      <c r="N657" s="2" t="n"/>
      <c r="P657" s="2" t="n"/>
      <c r="R657" s="15" t="n"/>
      <c r="S657" s="15" t="n"/>
      <c r="T657" s="5" t="n"/>
      <c r="U657" s="5" t="n"/>
    </row>
    <row r="658">
      <c r="A658" s="6" t="n"/>
      <c r="B658" s="2" t="n"/>
      <c r="F658" s="7" t="n"/>
      <c r="G658" s="4" t="n"/>
      <c r="I658" s="15" t="n"/>
      <c r="K658" s="2" t="n"/>
      <c r="L658" s="4" t="n"/>
      <c r="N658" s="2" t="n"/>
      <c r="P658" s="2" t="n"/>
      <c r="R658" s="15" t="n"/>
      <c r="S658" s="15" t="n"/>
      <c r="T658" s="5" t="n"/>
      <c r="U658" s="5" t="n"/>
    </row>
    <row r="659">
      <c r="A659" s="6" t="n"/>
      <c r="B659" s="2" t="n"/>
      <c r="F659" s="7" t="n"/>
      <c r="G659" s="4" t="n"/>
      <c r="I659" s="15" t="n"/>
      <c r="K659" s="2" t="n"/>
      <c r="L659" s="4" t="n"/>
      <c r="N659" s="2" t="n"/>
      <c r="P659" s="2" t="n"/>
      <c r="R659" s="15" t="n"/>
      <c r="S659" s="15" t="n"/>
      <c r="T659" s="5" t="n"/>
      <c r="U659" s="5" t="n"/>
    </row>
    <row r="660">
      <c r="A660" s="6" t="n"/>
      <c r="B660" s="2" t="n"/>
      <c r="F660" s="7" t="n"/>
      <c r="G660" s="4" t="n"/>
      <c r="I660" s="15" t="n"/>
      <c r="K660" s="2" t="n"/>
      <c r="L660" s="4" t="n"/>
      <c r="N660" s="2" t="n"/>
      <c r="P660" s="2" t="n"/>
      <c r="R660" s="15" t="n"/>
      <c r="S660" s="15" t="n"/>
      <c r="T660" s="5" t="n"/>
      <c r="U660" s="5" t="n"/>
    </row>
    <row r="661">
      <c r="A661" s="6" t="n"/>
      <c r="B661" s="2" t="n"/>
      <c r="F661" s="7" t="n"/>
      <c r="G661" s="4" t="n"/>
      <c r="I661" s="15" t="n"/>
      <c r="K661" s="2" t="n"/>
      <c r="L661" s="4" t="n"/>
      <c r="N661" s="2" t="n"/>
      <c r="P661" s="2" t="n"/>
      <c r="R661" s="15" t="n"/>
      <c r="S661" s="15" t="n"/>
      <c r="T661" s="5" t="n"/>
      <c r="U661" s="5" t="n"/>
    </row>
    <row r="662">
      <c r="A662" s="6" t="n"/>
      <c r="B662" s="2" t="n"/>
      <c r="F662" s="7" t="n"/>
      <c r="G662" s="4" t="n"/>
      <c r="I662" s="15" t="n"/>
      <c r="K662" s="2" t="n"/>
      <c r="L662" s="4" t="n"/>
      <c r="N662" s="2" t="n"/>
      <c r="P662" s="2" t="n"/>
      <c r="R662" s="15" t="n"/>
      <c r="S662" s="15" t="n"/>
      <c r="T662" s="5" t="n"/>
      <c r="U662" s="5" t="n"/>
    </row>
    <row r="663">
      <c r="A663" s="6" t="n"/>
      <c r="B663" s="2" t="n"/>
      <c r="F663" s="7" t="n"/>
      <c r="G663" s="4" t="n"/>
      <c r="I663" s="15" t="n"/>
      <c r="K663" s="2" t="n"/>
      <c r="L663" s="4" t="n"/>
      <c r="N663" s="2" t="n"/>
      <c r="P663" s="2" t="n"/>
      <c r="R663" s="15" t="n"/>
      <c r="S663" s="15" t="n"/>
      <c r="T663" s="5" t="n"/>
      <c r="U663" s="5" t="n"/>
    </row>
    <row r="664">
      <c r="A664" s="6" t="n"/>
      <c r="B664" s="2" t="n"/>
      <c r="F664" s="7" t="n"/>
      <c r="G664" s="4" t="n"/>
      <c r="I664" s="15" t="n"/>
      <c r="K664" s="2" t="n"/>
      <c r="L664" s="4" t="n"/>
      <c r="N664" s="2" t="n"/>
      <c r="P664" s="2" t="n"/>
      <c r="R664" s="15" t="n"/>
      <c r="S664" s="15" t="n"/>
      <c r="T664" s="5" t="n"/>
      <c r="U664" s="5" t="n"/>
    </row>
    <row r="665">
      <c r="A665" s="6" t="n"/>
      <c r="B665" s="2" t="n"/>
      <c r="F665" s="7" t="n"/>
      <c r="G665" s="4" t="n"/>
      <c r="I665" s="15" t="n"/>
      <c r="K665" s="2" t="n"/>
      <c r="L665" s="4" t="n"/>
      <c r="N665" s="2" t="n"/>
      <c r="P665" s="2" t="n"/>
      <c r="R665" s="15" t="n"/>
      <c r="S665" s="15" t="n"/>
      <c r="T665" s="5" t="n"/>
      <c r="U665" s="5" t="n"/>
    </row>
    <row r="666">
      <c r="A666" s="6" t="n"/>
      <c r="B666" s="2" t="n"/>
      <c r="F666" s="7" t="n"/>
      <c r="G666" s="4" t="n"/>
      <c r="I666" s="15" t="n"/>
      <c r="K666" s="2" t="n"/>
      <c r="L666" s="4" t="n"/>
      <c r="N666" s="2" t="n"/>
      <c r="P666" s="2" t="n"/>
      <c r="R666" s="15" t="n"/>
      <c r="S666" s="15" t="n"/>
      <c r="T666" s="5" t="n"/>
      <c r="U666" s="5" t="n"/>
    </row>
    <row r="667">
      <c r="A667" s="6" t="n"/>
      <c r="B667" s="2" t="n"/>
      <c r="F667" s="7" t="n"/>
      <c r="G667" s="4" t="n"/>
      <c r="I667" s="15" t="n"/>
      <c r="K667" s="2" t="n"/>
      <c r="L667" s="4" t="n"/>
      <c r="N667" s="2" t="n"/>
      <c r="P667" s="2" t="n"/>
      <c r="R667" s="15" t="n"/>
      <c r="S667" s="15" t="n"/>
      <c r="T667" s="5" t="n"/>
      <c r="U667" s="5" t="n"/>
    </row>
    <row r="668">
      <c r="A668" s="6" t="n"/>
      <c r="B668" s="2" t="n"/>
      <c r="F668" s="7" t="n"/>
      <c r="G668" s="4" t="n"/>
      <c r="I668" s="15" t="n"/>
      <c r="K668" s="2" t="n"/>
      <c r="L668" s="4" t="n"/>
      <c r="N668" s="2" t="n"/>
      <c r="P668" s="2" t="n"/>
      <c r="R668" s="15" t="n"/>
      <c r="S668" s="15" t="n"/>
      <c r="T668" s="5" t="n"/>
      <c r="U668" s="5" t="n"/>
    </row>
    <row r="669">
      <c r="A669" s="6" t="n"/>
      <c r="B669" s="2" t="n"/>
      <c r="F669" s="7" t="n"/>
      <c r="G669" s="4" t="n"/>
      <c r="I669" s="15" t="n"/>
      <c r="K669" s="2" t="n"/>
      <c r="L669" s="4" t="n"/>
      <c r="N669" s="2" t="n"/>
      <c r="P669" s="2" t="n"/>
      <c r="R669" s="15" t="n"/>
      <c r="S669" s="15" t="n"/>
      <c r="T669" s="5" t="n"/>
      <c r="U669" s="5" t="n"/>
    </row>
    <row r="670">
      <c r="A670" s="6" t="n"/>
      <c r="B670" s="2" t="n"/>
      <c r="F670" s="7" t="n"/>
      <c r="G670" s="4" t="n"/>
      <c r="I670" s="15" t="n"/>
      <c r="K670" s="2" t="n"/>
      <c r="L670" s="4" t="n"/>
      <c r="N670" s="2" t="n"/>
      <c r="P670" s="2" t="n"/>
      <c r="R670" s="15" t="n"/>
      <c r="S670" s="15" t="n"/>
      <c r="T670" s="5" t="n"/>
      <c r="U670" s="5" t="n"/>
    </row>
    <row r="671">
      <c r="A671" s="6" t="n"/>
      <c r="B671" s="2" t="n"/>
      <c r="F671" s="7" t="n"/>
      <c r="G671" s="4" t="n"/>
      <c r="I671" s="15" t="n"/>
      <c r="K671" s="2" t="n"/>
      <c r="L671" s="4" t="n"/>
      <c r="N671" s="2" t="n"/>
      <c r="P671" s="2" t="n"/>
      <c r="R671" s="15" t="n"/>
      <c r="S671" s="15" t="n"/>
      <c r="T671" s="5" t="n"/>
      <c r="U671" s="5" t="n"/>
    </row>
    <row r="672">
      <c r="A672" s="6" t="n"/>
      <c r="B672" s="2" t="n"/>
      <c r="F672" s="7" t="n"/>
      <c r="G672" s="4" t="n"/>
      <c r="I672" s="15" t="n"/>
      <c r="K672" s="2" t="n"/>
      <c r="L672" s="4" t="n"/>
      <c r="N672" s="2" t="n"/>
      <c r="P672" s="2" t="n"/>
      <c r="R672" s="15" t="n"/>
      <c r="S672" s="15" t="n"/>
      <c r="T672" s="5" t="n"/>
      <c r="U672" s="5" t="n"/>
    </row>
    <row r="673">
      <c r="A673" s="6" t="n"/>
      <c r="B673" s="2" t="n"/>
      <c r="F673" s="7" t="n"/>
      <c r="G673" s="4" t="n"/>
      <c r="I673" s="15" t="n"/>
      <c r="K673" s="2" t="n"/>
      <c r="L673" s="4" t="n"/>
      <c r="N673" s="2" t="n"/>
      <c r="P673" s="2" t="n"/>
      <c r="R673" s="15" t="n"/>
      <c r="S673" s="15" t="n"/>
      <c r="T673" s="5" t="n"/>
      <c r="U673" s="5" t="n"/>
    </row>
    <row r="674">
      <c r="A674" s="6" t="n"/>
      <c r="B674" s="2" t="n"/>
      <c r="F674" s="7" t="n"/>
      <c r="G674" s="4" t="n"/>
      <c r="I674" s="15" t="n"/>
      <c r="K674" s="2" t="n"/>
      <c r="L674" s="4" t="n"/>
      <c r="N674" s="2" t="n"/>
      <c r="P674" s="2" t="n"/>
      <c r="R674" s="15" t="n"/>
      <c r="S674" s="15" t="n"/>
      <c r="T674" s="5" t="n"/>
      <c r="U674" s="5" t="n"/>
    </row>
    <row r="675">
      <c r="A675" s="6" t="n"/>
      <c r="B675" s="2" t="n"/>
      <c r="F675" s="7" t="n"/>
      <c r="G675" s="4" t="n"/>
      <c r="I675" s="15" t="n"/>
      <c r="K675" s="2" t="n"/>
      <c r="L675" s="4" t="n"/>
      <c r="N675" s="2" t="n"/>
      <c r="P675" s="2" t="n"/>
      <c r="R675" s="15" t="n"/>
      <c r="S675" s="15" t="n"/>
      <c r="T675" s="5" t="n"/>
      <c r="U675" s="5" t="n"/>
    </row>
    <row r="676">
      <c r="A676" s="6" t="n"/>
      <c r="B676" s="2" t="n"/>
      <c r="F676" s="7" t="n"/>
      <c r="G676" s="4" t="n"/>
      <c r="I676" s="15" t="n"/>
      <c r="K676" s="2" t="n"/>
      <c r="L676" s="4" t="n"/>
      <c r="N676" s="2" t="n"/>
      <c r="P676" s="2" t="n"/>
      <c r="R676" s="15" t="n"/>
      <c r="S676" s="15" t="n"/>
      <c r="T676" s="5" t="n"/>
      <c r="U676" s="5" t="n"/>
    </row>
    <row r="677">
      <c r="A677" s="6" t="n"/>
      <c r="B677" s="2" t="n"/>
      <c r="F677" s="7" t="n"/>
      <c r="G677" s="4" t="n"/>
      <c r="I677" s="15" t="n"/>
      <c r="K677" s="2" t="n"/>
      <c r="L677" s="4" t="n"/>
      <c r="N677" s="2" t="n"/>
      <c r="P677" s="2" t="n"/>
      <c r="R677" s="15" t="n"/>
      <c r="S677" s="15" t="n"/>
      <c r="T677" s="5" t="n"/>
      <c r="U677" s="5" t="n"/>
    </row>
    <row r="678">
      <c r="A678" s="6" t="n"/>
      <c r="B678" s="2" t="n"/>
      <c r="F678" s="7" t="n"/>
      <c r="G678" s="4" t="n"/>
      <c r="I678" s="15" t="n"/>
      <c r="K678" s="2" t="n"/>
      <c r="L678" s="4" t="n"/>
      <c r="N678" s="2" t="n"/>
      <c r="P678" s="2" t="n"/>
      <c r="R678" s="15" t="n"/>
      <c r="S678" s="15" t="n"/>
      <c r="T678" s="5" t="n"/>
      <c r="U678" s="5" t="n"/>
    </row>
    <row r="679">
      <c r="A679" s="6" t="n"/>
      <c r="B679" s="2" t="n"/>
      <c r="F679" s="7" t="n"/>
      <c r="G679" s="4" t="n"/>
      <c r="I679" s="15" t="n"/>
      <c r="K679" s="2" t="n"/>
      <c r="L679" s="4" t="n"/>
      <c r="N679" s="2" t="n"/>
      <c r="P679" s="2" t="n"/>
      <c r="R679" s="15" t="n"/>
      <c r="S679" s="15" t="n"/>
      <c r="T679" s="5" t="n"/>
      <c r="U679" s="5" t="n"/>
    </row>
    <row r="680">
      <c r="A680" s="6" t="n"/>
      <c r="B680" s="2" t="n"/>
      <c r="F680" s="7" t="n"/>
      <c r="G680" s="4" t="n"/>
      <c r="I680" s="15" t="n"/>
      <c r="K680" s="2" t="n"/>
      <c r="L680" s="4" t="n"/>
      <c r="N680" s="2" t="n"/>
      <c r="P680" s="2" t="n"/>
      <c r="R680" s="15" t="n"/>
      <c r="S680" s="15" t="n"/>
      <c r="T680" s="5" t="n"/>
      <c r="U680" s="5" t="n"/>
    </row>
    <row r="681">
      <c r="A681" s="6" t="n"/>
      <c r="B681" s="2" t="n"/>
      <c r="F681" s="7" t="n"/>
      <c r="G681" s="4" t="n"/>
      <c r="I681" s="15" t="n"/>
      <c r="K681" s="2" t="n"/>
      <c r="L681" s="4" t="n"/>
      <c r="N681" s="2" t="n"/>
      <c r="P681" s="2" t="n"/>
      <c r="R681" s="15" t="n"/>
      <c r="S681" s="15" t="n"/>
      <c r="T681" s="5" t="n"/>
      <c r="U681" s="5" t="n"/>
    </row>
    <row r="682">
      <c r="A682" s="6" t="n"/>
      <c r="B682" s="2" t="n"/>
      <c r="F682" s="7" t="n"/>
      <c r="G682" s="4" t="n"/>
      <c r="I682" s="15" t="n"/>
      <c r="K682" s="2" t="n"/>
      <c r="L682" s="4" t="n"/>
      <c r="N682" s="2" t="n"/>
      <c r="P682" s="2" t="n"/>
      <c r="R682" s="15" t="n"/>
      <c r="S682" s="15" t="n"/>
      <c r="T682" s="5" t="n"/>
      <c r="U682" s="5" t="n"/>
    </row>
    <row r="683">
      <c r="A683" s="6" t="n"/>
      <c r="B683" s="2" t="n"/>
      <c r="F683" s="7" t="n"/>
      <c r="G683" s="4" t="n"/>
      <c r="I683" s="15" t="n"/>
      <c r="K683" s="2" t="n"/>
      <c r="L683" s="4" t="n"/>
      <c r="N683" s="2" t="n"/>
      <c r="P683" s="2" t="n"/>
      <c r="R683" s="15" t="n"/>
      <c r="S683" s="15" t="n"/>
      <c r="T683" s="5" t="n"/>
      <c r="U683" s="5" t="n"/>
    </row>
    <row r="684">
      <c r="A684" s="6" t="n"/>
      <c r="B684" s="2" t="n"/>
      <c r="F684" s="7" t="n"/>
      <c r="G684" s="4" t="n"/>
      <c r="I684" s="15" t="n"/>
      <c r="K684" s="2" t="n"/>
      <c r="L684" s="4" t="n"/>
      <c r="N684" s="2" t="n"/>
      <c r="P684" s="2" t="n"/>
      <c r="R684" s="15" t="n"/>
      <c r="S684" s="15" t="n"/>
      <c r="T684" s="5" t="n"/>
      <c r="U684" s="5" t="n"/>
    </row>
    <row r="685">
      <c r="A685" s="6" t="n"/>
      <c r="B685" s="2" t="n"/>
      <c r="F685" s="7" t="n"/>
      <c r="G685" s="4" t="n"/>
      <c r="I685" s="15" t="n"/>
      <c r="K685" s="2" t="n"/>
      <c r="L685" s="4" t="n"/>
      <c r="N685" s="2" t="n"/>
      <c r="P685" s="2" t="n"/>
      <c r="R685" s="15" t="n"/>
      <c r="S685" s="15" t="n"/>
      <c r="T685" s="5" t="n"/>
      <c r="U685" s="5" t="n"/>
    </row>
    <row r="686">
      <c r="A686" s="6" t="n"/>
      <c r="B686" s="2" t="n"/>
      <c r="F686" s="7" t="n"/>
      <c r="G686" s="4" t="n"/>
      <c r="I686" s="15" t="n"/>
      <c r="K686" s="2" t="n"/>
      <c r="L686" s="4" t="n"/>
      <c r="N686" s="2" t="n"/>
      <c r="P686" s="2" t="n"/>
      <c r="R686" s="15" t="n"/>
      <c r="S686" s="15" t="n"/>
      <c r="T686" s="5" t="n"/>
      <c r="U686" s="5" t="n"/>
    </row>
    <row r="687">
      <c r="A687" s="6" t="n"/>
      <c r="B687" s="2" t="n"/>
      <c r="F687" s="7" t="n"/>
      <c r="G687" s="4" t="n"/>
      <c r="I687" s="15" t="n"/>
      <c r="K687" s="2" t="n"/>
      <c r="L687" s="4" t="n"/>
      <c r="N687" s="2" t="n"/>
      <c r="P687" s="2" t="n"/>
      <c r="R687" s="15" t="n"/>
      <c r="S687" s="15" t="n"/>
      <c r="T687" s="5" t="n"/>
      <c r="U687" s="5" t="n"/>
    </row>
    <row r="688">
      <c r="A688" s="6" t="n"/>
      <c r="B688" s="2" t="n"/>
      <c r="F688" s="7" t="n"/>
      <c r="G688" s="4" t="n"/>
      <c r="I688" s="15" t="n"/>
      <c r="K688" s="2" t="n"/>
      <c r="L688" s="4" t="n"/>
      <c r="N688" s="2" t="n"/>
      <c r="P688" s="2" t="n"/>
      <c r="R688" s="15" t="n"/>
      <c r="S688" s="15" t="n"/>
      <c r="T688" s="5" t="n"/>
      <c r="U688" s="5" t="n"/>
    </row>
    <row r="689">
      <c r="A689" s="6" t="n"/>
      <c r="B689" s="2" t="n"/>
      <c r="F689" s="7" t="n"/>
      <c r="G689" s="4" t="n"/>
      <c r="I689" s="15" t="n"/>
      <c r="K689" s="2" t="n"/>
      <c r="L689" s="4" t="n"/>
      <c r="N689" s="2" t="n"/>
      <c r="P689" s="2" t="n"/>
      <c r="R689" s="15" t="n"/>
      <c r="S689" s="15" t="n"/>
      <c r="T689" s="5" t="n"/>
      <c r="U689" s="5" t="n"/>
    </row>
    <row r="690">
      <c r="A690" s="6" t="n"/>
      <c r="B690" s="2" t="n"/>
      <c r="F690" s="7" t="n"/>
      <c r="G690" s="4" t="n"/>
      <c r="I690" s="15" t="n"/>
      <c r="K690" s="2" t="n"/>
      <c r="L690" s="4" t="n"/>
      <c r="N690" s="2" t="n"/>
      <c r="P690" s="2" t="n"/>
      <c r="R690" s="15" t="n"/>
      <c r="S690" s="15" t="n"/>
      <c r="T690" s="5" t="n"/>
      <c r="U690" s="5" t="n"/>
    </row>
    <row r="691">
      <c r="A691" s="6" t="n"/>
      <c r="B691" s="2" t="n"/>
      <c r="F691" s="7" t="n"/>
      <c r="G691" s="4" t="n"/>
      <c r="I691" s="15" t="n"/>
      <c r="K691" s="2" t="n"/>
      <c r="L691" s="4" t="n"/>
      <c r="N691" s="2" t="n"/>
      <c r="P691" s="2" t="n"/>
      <c r="R691" s="15" t="n"/>
      <c r="S691" s="15" t="n"/>
      <c r="T691" s="5" t="n"/>
      <c r="U691" s="5" t="n"/>
    </row>
    <row r="692">
      <c r="A692" s="6" t="n"/>
      <c r="B692" s="2" t="n"/>
      <c r="F692" s="7" t="n"/>
      <c r="G692" s="4" t="n"/>
      <c r="I692" s="15" t="n"/>
      <c r="K692" s="2" t="n"/>
      <c r="L692" s="4" t="n"/>
      <c r="N692" s="2" t="n"/>
      <c r="P692" s="2" t="n"/>
      <c r="R692" s="15" t="n"/>
      <c r="S692" s="15" t="n"/>
      <c r="T692" s="5" t="n"/>
      <c r="U692" s="5" t="n"/>
    </row>
    <row r="693">
      <c r="A693" s="6" t="n"/>
      <c r="B693" s="2" t="n"/>
      <c r="F693" s="7" t="n"/>
      <c r="G693" s="4" t="n"/>
      <c r="I693" s="15" t="n"/>
      <c r="K693" s="2" t="n"/>
      <c r="L693" s="4" t="n"/>
      <c r="N693" s="2" t="n"/>
      <c r="P693" s="2" t="n"/>
      <c r="R693" s="15" t="n"/>
      <c r="S693" s="15" t="n"/>
      <c r="T693" s="5" t="n"/>
      <c r="U693" s="5" t="n"/>
    </row>
    <row r="694">
      <c r="A694" s="6" t="n"/>
      <c r="B694" s="2" t="n"/>
      <c r="F694" s="7" t="n"/>
      <c r="G694" s="4" t="n"/>
      <c r="I694" s="15" t="n"/>
      <c r="K694" s="2" t="n"/>
      <c r="L694" s="4" t="n"/>
      <c r="N694" s="2" t="n"/>
      <c r="P694" s="2" t="n"/>
      <c r="R694" s="15" t="n"/>
      <c r="S694" s="15" t="n"/>
      <c r="T694" s="5" t="n"/>
      <c r="U694" s="5" t="n"/>
    </row>
    <row r="695">
      <c r="A695" s="6" t="n"/>
      <c r="B695" s="2" t="n"/>
      <c r="F695" s="7" t="n"/>
      <c r="G695" s="4" t="n"/>
      <c r="I695" s="15" t="n"/>
      <c r="K695" s="2" t="n"/>
      <c r="L695" s="4" t="n"/>
      <c r="N695" s="2" t="n"/>
      <c r="P695" s="2" t="n"/>
      <c r="R695" s="15" t="n"/>
      <c r="S695" s="15" t="n"/>
      <c r="T695" s="5" t="n"/>
      <c r="U695" s="5" t="n"/>
    </row>
    <row r="696">
      <c r="A696" s="6" t="n"/>
      <c r="B696" s="2" t="n"/>
      <c r="F696" s="7" t="n"/>
      <c r="G696" s="4" t="n"/>
      <c r="I696" s="15" t="n"/>
      <c r="K696" s="2" t="n"/>
      <c r="L696" s="4" t="n"/>
      <c r="N696" s="2" t="n"/>
      <c r="P696" s="2" t="n"/>
      <c r="R696" s="15" t="n"/>
      <c r="S696" s="15" t="n"/>
      <c r="T696" s="5" t="n"/>
      <c r="U696" s="5" t="n"/>
    </row>
    <row r="697">
      <c r="A697" s="6" t="n"/>
      <c r="B697" s="2" t="n"/>
      <c r="F697" s="7" t="n"/>
      <c r="G697" s="4" t="n"/>
      <c r="I697" s="15" t="n"/>
      <c r="K697" s="2" t="n"/>
      <c r="L697" s="4" t="n"/>
      <c r="N697" s="2" t="n"/>
      <c r="P697" s="2" t="n"/>
      <c r="R697" s="15" t="n"/>
      <c r="S697" s="15" t="n"/>
      <c r="T697" s="5" t="n"/>
      <c r="U697" s="5" t="n"/>
    </row>
    <row r="698">
      <c r="A698" s="6" t="n"/>
      <c r="B698" s="2" t="n"/>
      <c r="F698" s="7" t="n"/>
      <c r="G698" s="4" t="n"/>
      <c r="I698" s="15" t="n"/>
      <c r="K698" s="2" t="n"/>
      <c r="L698" s="4" t="n"/>
      <c r="N698" s="2" t="n"/>
      <c r="P698" s="2" t="n"/>
      <c r="R698" s="15" t="n"/>
      <c r="S698" s="15" t="n"/>
      <c r="T698" s="5" t="n"/>
      <c r="U698" s="5" t="n"/>
    </row>
    <row r="699">
      <c r="A699" s="6" t="n"/>
      <c r="B699" s="2" t="n"/>
      <c r="F699" s="7" t="n"/>
      <c r="G699" s="4" t="n"/>
      <c r="I699" s="15" t="n"/>
      <c r="K699" s="2" t="n"/>
      <c r="L699" s="4" t="n"/>
      <c r="N699" s="2" t="n"/>
      <c r="P699" s="2" t="n"/>
      <c r="R699" s="15" t="n"/>
      <c r="S699" s="15" t="n"/>
      <c r="T699" s="5" t="n"/>
      <c r="U699" s="5" t="n"/>
    </row>
    <row r="700">
      <c r="A700" s="6" t="n"/>
      <c r="B700" s="2" t="n"/>
      <c r="F700" s="7" t="n"/>
      <c r="G700" s="4" t="n"/>
      <c r="I700" s="15" t="n"/>
      <c r="K700" s="2" t="n"/>
      <c r="L700" s="4" t="n"/>
      <c r="N700" s="2" t="n"/>
      <c r="P700" s="2" t="n"/>
      <c r="R700" s="15" t="n"/>
      <c r="S700" s="15" t="n"/>
      <c r="T700" s="5" t="n"/>
      <c r="U700" s="5" t="n"/>
    </row>
    <row r="701">
      <c r="A701" s="6" t="n"/>
      <c r="B701" s="2" t="n"/>
      <c r="F701" s="7" t="n"/>
      <c r="G701" s="4" t="n"/>
      <c r="I701" s="15" t="n"/>
      <c r="K701" s="2" t="n"/>
      <c r="L701" s="4" t="n"/>
      <c r="N701" s="2" t="n"/>
      <c r="P701" s="2" t="n"/>
      <c r="R701" s="15" t="n"/>
      <c r="S701" s="15" t="n"/>
      <c r="T701" s="5" t="n"/>
      <c r="U701" s="5" t="n"/>
    </row>
    <row r="702">
      <c r="A702" s="6" t="n"/>
      <c r="B702" s="2" t="n"/>
      <c r="F702" s="7" t="n"/>
      <c r="G702" s="4" t="n"/>
      <c r="I702" s="15" t="n"/>
      <c r="K702" s="2" t="n"/>
      <c r="L702" s="4" t="n"/>
      <c r="N702" s="2" t="n"/>
      <c r="P702" s="2" t="n"/>
      <c r="R702" s="15" t="n"/>
      <c r="S702" s="15" t="n"/>
      <c r="T702" s="5" t="n"/>
      <c r="U702" s="5" t="n"/>
    </row>
    <row r="703">
      <c r="A703" s="6" t="n"/>
      <c r="B703" s="2" t="n"/>
      <c r="F703" s="7" t="n"/>
      <c r="G703" s="4" t="n"/>
      <c r="I703" s="15" t="n"/>
      <c r="K703" s="2" t="n"/>
      <c r="L703" s="4" t="n"/>
      <c r="N703" s="2" t="n"/>
      <c r="P703" s="2" t="n"/>
      <c r="R703" s="15" t="n"/>
      <c r="S703" s="15" t="n"/>
      <c r="T703" s="5" t="n"/>
      <c r="U703" s="5" t="n"/>
    </row>
    <row r="704">
      <c r="A704" s="6" t="n"/>
      <c r="B704" s="2" t="n"/>
      <c r="F704" s="7" t="n"/>
      <c r="G704" s="4" t="n"/>
      <c r="I704" s="15" t="n"/>
      <c r="K704" s="2" t="n"/>
      <c r="L704" s="4" t="n"/>
      <c r="N704" s="2" t="n"/>
      <c r="P704" s="2" t="n"/>
      <c r="R704" s="15" t="n"/>
      <c r="S704" s="15" t="n"/>
      <c r="T704" s="5" t="n"/>
      <c r="U704" s="5" t="n"/>
    </row>
    <row r="705">
      <c r="A705" s="6" t="n"/>
      <c r="B705" s="2" t="n"/>
      <c r="F705" s="7" t="n"/>
      <c r="G705" s="4" t="n"/>
      <c r="I705" s="15" t="n"/>
      <c r="K705" s="2" t="n"/>
      <c r="L705" s="4" t="n"/>
      <c r="N705" s="2" t="n"/>
      <c r="P705" s="2" t="n"/>
      <c r="R705" s="15" t="n"/>
      <c r="S705" s="15" t="n"/>
      <c r="T705" s="5" t="n"/>
      <c r="U705" s="5" t="n"/>
    </row>
    <row r="706">
      <c r="A706" s="6" t="n"/>
      <c r="B706" s="2" t="n"/>
      <c r="F706" s="7" t="n"/>
      <c r="G706" s="4" t="n"/>
      <c r="I706" s="15" t="n"/>
      <c r="K706" s="2" t="n"/>
      <c r="L706" s="4" t="n"/>
      <c r="N706" s="2" t="n"/>
      <c r="P706" s="2" t="n"/>
      <c r="R706" s="15" t="n"/>
      <c r="S706" s="15" t="n"/>
      <c r="T706" s="5" t="n"/>
      <c r="U706" s="5" t="n"/>
    </row>
    <row r="707">
      <c r="A707" s="6" t="n"/>
      <c r="B707" s="2" t="n"/>
      <c r="F707" s="7" t="n"/>
      <c r="G707" s="4" t="n"/>
      <c r="I707" s="15" t="n"/>
      <c r="K707" s="2" t="n"/>
      <c r="L707" s="4" t="n"/>
      <c r="N707" s="2" t="n"/>
      <c r="P707" s="2" t="n"/>
      <c r="R707" s="15" t="n"/>
      <c r="S707" s="15" t="n"/>
      <c r="T707" s="5" t="n"/>
      <c r="U707" s="5" t="n"/>
    </row>
    <row r="708">
      <c r="A708" s="6" t="n"/>
      <c r="B708" s="2" t="n"/>
      <c r="F708" s="7" t="n"/>
      <c r="G708" s="4" t="n"/>
      <c r="I708" s="15" t="n"/>
      <c r="K708" s="2" t="n"/>
      <c r="L708" s="4" t="n"/>
      <c r="N708" s="2" t="n"/>
      <c r="P708" s="2" t="n"/>
      <c r="R708" s="15" t="n"/>
      <c r="S708" s="15" t="n"/>
      <c r="T708" s="5" t="n"/>
      <c r="U708" s="5" t="n"/>
    </row>
    <row r="709">
      <c r="A709" s="6" t="n"/>
      <c r="B709" s="2" t="n"/>
      <c r="F709" s="7" t="n"/>
      <c r="G709" s="4" t="n"/>
      <c r="I709" s="15" t="n"/>
      <c r="K709" s="2" t="n"/>
      <c r="L709" s="4" t="n"/>
      <c r="N709" s="2" t="n"/>
      <c r="P709" s="2" t="n"/>
      <c r="R709" s="15" t="n"/>
      <c r="S709" s="15" t="n"/>
      <c r="T709" s="5" t="n"/>
      <c r="U709" s="5" t="n"/>
    </row>
    <row r="710">
      <c r="A710" s="6" t="n"/>
      <c r="B710" s="2" t="n"/>
      <c r="F710" s="7" t="n"/>
      <c r="G710" s="4" t="n"/>
      <c r="I710" s="15" t="n"/>
      <c r="K710" s="2" t="n"/>
      <c r="L710" s="4" t="n"/>
      <c r="N710" s="2" t="n"/>
      <c r="P710" s="2" t="n"/>
      <c r="R710" s="15" t="n"/>
      <c r="S710" s="15" t="n"/>
      <c r="T710" s="5" t="n"/>
      <c r="U710" s="5" t="n"/>
    </row>
    <row r="711">
      <c r="A711" s="6" t="n"/>
      <c r="B711" s="2" t="n"/>
      <c r="F711" s="7" t="n"/>
      <c r="G711" s="4" t="n"/>
      <c r="I711" s="15" t="n"/>
      <c r="K711" s="2" t="n"/>
      <c r="L711" s="4" t="n"/>
      <c r="N711" s="2" t="n"/>
      <c r="P711" s="2" t="n"/>
      <c r="R711" s="15" t="n"/>
      <c r="S711" s="15" t="n"/>
      <c r="T711" s="5" t="n"/>
      <c r="U711" s="5" t="n"/>
    </row>
    <row r="712">
      <c r="A712" s="6" t="n"/>
      <c r="B712" s="2" t="n"/>
      <c r="F712" s="7" t="n"/>
      <c r="G712" s="4" t="n"/>
      <c r="I712" s="15" t="n"/>
      <c r="K712" s="2" t="n"/>
      <c r="L712" s="4" t="n"/>
      <c r="N712" s="2" t="n"/>
      <c r="P712" s="2" t="n"/>
      <c r="R712" s="15" t="n"/>
      <c r="S712" s="15" t="n"/>
      <c r="T712" s="5" t="n"/>
      <c r="U712" s="5" t="n"/>
    </row>
    <row r="713">
      <c r="A713" s="6" t="n"/>
      <c r="B713" s="2" t="n"/>
      <c r="F713" s="7" t="n"/>
      <c r="G713" s="4" t="n"/>
      <c r="I713" s="15" t="n"/>
      <c r="K713" s="2" t="n"/>
      <c r="L713" s="4" t="n"/>
      <c r="N713" s="2" t="n"/>
      <c r="P713" s="2" t="n"/>
      <c r="R713" s="15" t="n"/>
      <c r="S713" s="15" t="n"/>
      <c r="T713" s="5" t="n"/>
      <c r="U713" s="5" t="n"/>
    </row>
    <row r="714">
      <c r="A714" s="6" t="n"/>
      <c r="B714" s="2" t="n"/>
      <c r="F714" s="7" t="n"/>
      <c r="G714" s="4" t="n"/>
      <c r="I714" s="15" t="n"/>
      <c r="K714" s="2" t="n"/>
      <c r="L714" s="4" t="n"/>
      <c r="N714" s="2" t="n"/>
      <c r="P714" s="2" t="n"/>
      <c r="R714" s="15" t="n"/>
      <c r="S714" s="15" t="n"/>
      <c r="T714" s="5" t="n"/>
      <c r="U714" s="5" t="n"/>
    </row>
    <row r="715">
      <c r="A715" s="6" t="n"/>
      <c r="B715" s="2" t="n"/>
      <c r="F715" s="7" t="n"/>
      <c r="G715" s="4" t="n"/>
      <c r="I715" s="15" t="n"/>
      <c r="K715" s="2" t="n"/>
      <c r="L715" s="4" t="n"/>
      <c r="N715" s="2" t="n"/>
      <c r="P715" s="2" t="n"/>
      <c r="R715" s="15" t="n"/>
      <c r="S715" s="15" t="n"/>
      <c r="T715" s="5" t="n"/>
      <c r="U715" s="5" t="n"/>
    </row>
    <row r="716">
      <c r="A716" s="6" t="n"/>
      <c r="B716" s="2" t="n"/>
      <c r="F716" s="7" t="n"/>
      <c r="G716" s="4" t="n"/>
      <c r="I716" s="15" t="n"/>
      <c r="K716" s="2" t="n"/>
      <c r="L716" s="4" t="n"/>
      <c r="N716" s="2" t="n"/>
      <c r="P716" s="2" t="n"/>
      <c r="R716" s="15" t="n"/>
      <c r="S716" s="15" t="n"/>
      <c r="T716" s="5" t="n"/>
      <c r="U716" s="5" t="n"/>
    </row>
    <row r="717">
      <c r="A717" s="6" t="n"/>
      <c r="B717" s="2" t="n"/>
      <c r="F717" s="7" t="n"/>
      <c r="G717" s="4" t="n"/>
      <c r="I717" s="15" t="n"/>
      <c r="K717" s="2" t="n"/>
      <c r="L717" s="4" t="n"/>
      <c r="N717" s="2" t="n"/>
      <c r="P717" s="2" t="n"/>
      <c r="R717" s="15" t="n"/>
      <c r="S717" s="15" t="n"/>
      <c r="T717" s="5" t="n"/>
      <c r="U717" s="5" t="n"/>
    </row>
    <row r="718">
      <c r="A718" s="6" t="n"/>
      <c r="B718" s="2" t="n"/>
      <c r="F718" s="7" t="n"/>
      <c r="G718" s="4" t="n"/>
      <c r="I718" s="15" t="n"/>
      <c r="K718" s="2" t="n"/>
      <c r="L718" s="4" t="n"/>
      <c r="N718" s="2" t="n"/>
      <c r="P718" s="2" t="n"/>
      <c r="R718" s="15" t="n"/>
      <c r="S718" s="15" t="n"/>
      <c r="T718" s="5" t="n"/>
      <c r="U718" s="5" t="n"/>
    </row>
    <row r="719">
      <c r="A719" s="6" t="n"/>
      <c r="B719" s="2" t="n"/>
      <c r="F719" s="7" t="n"/>
      <c r="G719" s="4" t="n"/>
      <c r="I719" s="15" t="n"/>
      <c r="K719" s="2" t="n"/>
      <c r="L719" s="4" t="n"/>
      <c r="N719" s="2" t="n"/>
      <c r="P719" s="2" t="n"/>
      <c r="R719" s="15" t="n"/>
      <c r="S719" s="15" t="n"/>
      <c r="T719" s="5" t="n"/>
      <c r="U719" s="5" t="n"/>
    </row>
    <row r="720">
      <c r="A720" s="6" t="n"/>
      <c r="B720" s="2" t="n"/>
      <c r="F720" s="7" t="n"/>
      <c r="G720" s="4" t="n"/>
      <c r="I720" s="15" t="n"/>
      <c r="K720" s="2" t="n"/>
      <c r="L720" s="4" t="n"/>
      <c r="N720" s="2" t="n"/>
      <c r="P720" s="2" t="n"/>
      <c r="R720" s="15" t="n"/>
      <c r="S720" s="15" t="n"/>
      <c r="T720" s="5" t="n"/>
      <c r="U720" s="5" t="n"/>
    </row>
    <row r="721">
      <c r="A721" s="6" t="n"/>
      <c r="B721" s="2" t="n"/>
      <c r="F721" s="7" t="n"/>
      <c r="G721" s="4" t="n"/>
      <c r="I721" s="15" t="n"/>
      <c r="K721" s="2" t="n"/>
      <c r="L721" s="4" t="n"/>
      <c r="N721" s="2" t="n"/>
      <c r="P721" s="2" t="n"/>
      <c r="R721" s="15" t="n"/>
      <c r="S721" s="15" t="n"/>
      <c r="T721" s="5" t="n"/>
      <c r="U721" s="5" t="n"/>
    </row>
    <row r="722">
      <c r="A722" s="6" t="n"/>
      <c r="B722" s="2" t="n"/>
      <c r="F722" s="7" t="n"/>
      <c r="G722" s="4" t="n"/>
      <c r="I722" s="15" t="n"/>
      <c r="K722" s="2" t="n"/>
      <c r="L722" s="4" t="n"/>
      <c r="N722" s="2" t="n"/>
      <c r="P722" s="2" t="n"/>
      <c r="R722" s="15" t="n"/>
      <c r="S722" s="15" t="n"/>
      <c r="T722" s="5" t="n"/>
      <c r="U722" s="5" t="n"/>
    </row>
    <row r="723">
      <c r="A723" s="6" t="n"/>
      <c r="B723" s="2" t="n"/>
      <c r="F723" s="7" t="n"/>
      <c r="G723" s="4" t="n"/>
      <c r="I723" s="15" t="n"/>
      <c r="K723" s="2" t="n"/>
      <c r="L723" s="4" t="n"/>
      <c r="N723" s="2" t="n"/>
      <c r="P723" s="2" t="n"/>
      <c r="R723" s="15" t="n"/>
      <c r="S723" s="15" t="n"/>
      <c r="T723" s="5" t="n"/>
      <c r="U723" s="5" t="n"/>
    </row>
    <row r="724">
      <c r="A724" s="6" t="n"/>
      <c r="B724" s="2" t="n"/>
      <c r="F724" s="7" t="n"/>
      <c r="G724" s="4" t="n"/>
      <c r="I724" s="15" t="n"/>
      <c r="K724" s="2" t="n"/>
      <c r="L724" s="4" t="n"/>
      <c r="N724" s="2" t="n"/>
      <c r="P724" s="2" t="n"/>
      <c r="R724" s="15" t="n"/>
      <c r="S724" s="15" t="n"/>
      <c r="T724" s="5" t="n"/>
      <c r="U724" s="5" t="n"/>
    </row>
    <row r="725">
      <c r="A725" s="6" t="n"/>
      <c r="B725" s="2" t="n"/>
      <c r="F725" s="7" t="n"/>
      <c r="G725" s="4" t="n"/>
      <c r="I725" s="15" t="n"/>
      <c r="K725" s="2" t="n"/>
      <c r="L725" s="4" t="n"/>
      <c r="N725" s="2" t="n"/>
      <c r="P725" s="2" t="n"/>
      <c r="R725" s="15" t="n"/>
      <c r="S725" s="15" t="n"/>
      <c r="T725" s="5" t="n"/>
      <c r="U725" s="5" t="n"/>
    </row>
    <row r="726">
      <c r="A726" s="6" t="n"/>
      <c r="B726" s="2" t="n"/>
      <c r="F726" s="7" t="n"/>
      <c r="G726" s="4" t="n"/>
      <c r="I726" s="15" t="n"/>
      <c r="K726" s="2" t="n"/>
      <c r="L726" s="4" t="n"/>
      <c r="N726" s="2" t="n"/>
      <c r="P726" s="2" t="n"/>
      <c r="R726" s="15" t="n"/>
      <c r="S726" s="15" t="n"/>
      <c r="T726" s="5" t="n"/>
      <c r="U726" s="5" t="n"/>
    </row>
    <row r="727">
      <c r="A727" s="6" t="n"/>
      <c r="B727" s="2" t="n"/>
      <c r="F727" s="7" t="n"/>
      <c r="G727" s="4" t="n"/>
      <c r="I727" s="15" t="n"/>
      <c r="K727" s="2" t="n"/>
      <c r="L727" s="4" t="n"/>
      <c r="N727" s="2" t="n"/>
      <c r="P727" s="2" t="n"/>
      <c r="R727" s="15" t="n"/>
      <c r="S727" s="15" t="n"/>
      <c r="T727" s="5" t="n"/>
      <c r="U727" s="5" t="n"/>
    </row>
    <row r="728">
      <c r="A728" s="6" t="n"/>
      <c r="B728" s="2" t="n"/>
      <c r="F728" s="7" t="n"/>
      <c r="G728" s="4" t="n"/>
      <c r="I728" s="15" t="n"/>
      <c r="K728" s="2" t="n"/>
      <c r="L728" s="4" t="n"/>
      <c r="N728" s="2" t="n"/>
      <c r="P728" s="2" t="n"/>
      <c r="R728" s="15" t="n"/>
      <c r="S728" s="15" t="n"/>
      <c r="T728" s="5" t="n"/>
      <c r="U728" s="5" t="n"/>
    </row>
    <row r="729">
      <c r="A729" s="6" t="n"/>
      <c r="B729" s="2" t="n"/>
      <c r="F729" s="7" t="n"/>
      <c r="G729" s="4" t="n"/>
      <c r="I729" s="15" t="n"/>
      <c r="K729" s="2" t="n"/>
      <c r="L729" s="4" t="n"/>
      <c r="N729" s="2" t="n"/>
      <c r="P729" s="2" t="n"/>
      <c r="R729" s="15" t="n"/>
      <c r="S729" s="15" t="n"/>
      <c r="T729" s="5" t="n"/>
      <c r="U729" s="5" t="n"/>
    </row>
    <row r="730">
      <c r="A730" s="6" t="n"/>
      <c r="B730" s="2" t="n"/>
      <c r="F730" s="7" t="n"/>
      <c r="G730" s="4" t="n"/>
      <c r="I730" s="15" t="n"/>
      <c r="K730" s="2" t="n"/>
      <c r="L730" s="4" t="n"/>
      <c r="N730" s="2" t="n"/>
      <c r="P730" s="2" t="n"/>
      <c r="R730" s="15" t="n"/>
      <c r="S730" s="15" t="n"/>
      <c r="T730" s="5" t="n"/>
      <c r="U730" s="5" t="n"/>
    </row>
    <row r="731">
      <c r="A731" s="6" t="n"/>
      <c r="B731" s="2" t="n"/>
      <c r="F731" s="7" t="n"/>
      <c r="G731" s="4" t="n"/>
      <c r="I731" s="15" t="n"/>
      <c r="K731" s="2" t="n"/>
      <c r="L731" s="4" t="n"/>
      <c r="N731" s="2" t="n"/>
      <c r="P731" s="2" t="n"/>
      <c r="R731" s="15" t="n"/>
      <c r="S731" s="15" t="n"/>
      <c r="T731" s="5" t="n"/>
      <c r="U731" s="5" t="n"/>
    </row>
    <row r="732">
      <c r="A732" s="6" t="n"/>
      <c r="B732" s="2" t="n"/>
      <c r="F732" s="7" t="n"/>
      <c r="G732" s="4" t="n"/>
      <c r="I732" s="15" t="n"/>
      <c r="K732" s="2" t="n"/>
      <c r="L732" s="4" t="n"/>
      <c r="N732" s="2" t="n"/>
      <c r="P732" s="2" t="n"/>
      <c r="R732" s="15" t="n"/>
      <c r="S732" s="15" t="n"/>
      <c r="T732" s="5" t="n"/>
      <c r="U732" s="5" t="n"/>
    </row>
    <row r="733">
      <c r="A733" s="6" t="n"/>
      <c r="B733" s="2" t="n"/>
      <c r="F733" s="7" t="n"/>
      <c r="G733" s="4" t="n"/>
      <c r="I733" s="15" t="n"/>
      <c r="K733" s="2" t="n"/>
      <c r="L733" s="4" t="n"/>
      <c r="N733" s="2" t="n"/>
      <c r="P733" s="2" t="n"/>
      <c r="R733" s="15" t="n"/>
      <c r="S733" s="15" t="n"/>
      <c r="T733" s="5" t="n"/>
      <c r="U733" s="5" t="n"/>
    </row>
    <row r="734">
      <c r="A734" s="6" t="n"/>
      <c r="B734" s="2" t="n"/>
      <c r="F734" s="7" t="n"/>
      <c r="G734" s="4" t="n"/>
      <c r="I734" s="15" t="n"/>
      <c r="K734" s="2" t="n"/>
      <c r="L734" s="4" t="n"/>
      <c r="N734" s="2" t="n"/>
      <c r="P734" s="2" t="n"/>
      <c r="R734" s="15" t="n"/>
      <c r="S734" s="15" t="n"/>
      <c r="T734" s="5" t="n"/>
      <c r="U734" s="5" t="n"/>
    </row>
    <row r="735">
      <c r="A735" s="6" t="n"/>
      <c r="B735" s="2" t="n"/>
      <c r="F735" s="7" t="n"/>
      <c r="G735" s="4" t="n"/>
      <c r="I735" s="15" t="n"/>
      <c r="K735" s="2" t="n"/>
      <c r="L735" s="4" t="n"/>
      <c r="N735" s="2" t="n"/>
      <c r="P735" s="2" t="n"/>
      <c r="R735" s="15" t="n"/>
      <c r="S735" s="15" t="n"/>
      <c r="T735" s="5" t="n"/>
      <c r="U735" s="5" t="n"/>
    </row>
    <row r="736">
      <c r="A736" s="6" t="n"/>
      <c r="B736" s="2" t="n"/>
      <c r="F736" s="7" t="n"/>
      <c r="G736" s="4" t="n"/>
      <c r="I736" s="15" t="n"/>
      <c r="K736" s="2" t="n"/>
      <c r="L736" s="4" t="n"/>
      <c r="N736" s="2" t="n"/>
      <c r="P736" s="2" t="n"/>
      <c r="R736" s="15" t="n"/>
      <c r="S736" s="15" t="n"/>
      <c r="T736" s="5" t="n"/>
      <c r="U736" s="5" t="n"/>
    </row>
    <row r="737">
      <c r="A737" s="6" t="n"/>
      <c r="B737" s="2" t="n"/>
      <c r="F737" s="7" t="n"/>
      <c r="G737" s="4" t="n"/>
      <c r="I737" s="15" t="n"/>
      <c r="K737" s="2" t="n"/>
      <c r="L737" s="4" t="n"/>
      <c r="N737" s="2" t="n"/>
      <c r="P737" s="2" t="n"/>
      <c r="R737" s="15" t="n"/>
      <c r="S737" s="15" t="n"/>
      <c r="T737" s="5" t="n"/>
      <c r="U737" s="5" t="n"/>
    </row>
    <row r="738">
      <c r="A738" s="6" t="n"/>
      <c r="B738" s="2" t="n"/>
      <c r="F738" s="7" t="n"/>
      <c r="G738" s="4" t="n"/>
      <c r="I738" s="15" t="n"/>
      <c r="K738" s="2" t="n"/>
      <c r="L738" s="4" t="n"/>
      <c r="N738" s="2" t="n"/>
      <c r="P738" s="2" t="n"/>
      <c r="R738" s="15" t="n"/>
      <c r="S738" s="15" t="n"/>
      <c r="T738" s="5" t="n"/>
      <c r="U738" s="5" t="n"/>
    </row>
    <row r="739">
      <c r="A739" s="6" t="n"/>
      <c r="B739" s="2" t="n"/>
      <c r="F739" s="7" t="n"/>
      <c r="G739" s="4" t="n"/>
      <c r="I739" s="15" t="n"/>
      <c r="K739" s="2" t="n"/>
      <c r="L739" s="4" t="n"/>
      <c r="N739" s="2" t="n"/>
      <c r="P739" s="2" t="n"/>
      <c r="R739" s="15" t="n"/>
      <c r="S739" s="15" t="n"/>
      <c r="T739" s="5" t="n"/>
      <c r="U739" s="5" t="n"/>
    </row>
    <row r="740">
      <c r="A740" s="6" t="n"/>
      <c r="B740" s="2" t="n"/>
      <c r="F740" s="7" t="n"/>
      <c r="G740" s="4" t="n"/>
      <c r="I740" s="15" t="n"/>
      <c r="K740" s="2" t="n"/>
      <c r="L740" s="4" t="n"/>
      <c r="N740" s="2" t="n"/>
      <c r="P740" s="2" t="n"/>
      <c r="R740" s="15" t="n"/>
      <c r="S740" s="15" t="n"/>
      <c r="T740" s="5" t="n"/>
      <c r="U740" s="5" t="n"/>
    </row>
    <row r="741">
      <c r="A741" s="6" t="n"/>
      <c r="B741" s="2" t="n"/>
      <c r="F741" s="7" t="n"/>
      <c r="G741" s="4" t="n"/>
      <c r="I741" s="15" t="n"/>
      <c r="K741" s="2" t="n"/>
      <c r="L741" s="4" t="n"/>
      <c r="N741" s="2" t="n"/>
      <c r="P741" s="2" t="n"/>
      <c r="R741" s="15" t="n"/>
      <c r="S741" s="15" t="n"/>
      <c r="T741" s="5" t="n"/>
      <c r="U741" s="5" t="n"/>
    </row>
    <row r="742">
      <c r="A742" s="6" t="n"/>
      <c r="B742" s="2" t="n"/>
      <c r="F742" s="7" t="n"/>
      <c r="G742" s="4" t="n"/>
      <c r="I742" s="15" t="n"/>
      <c r="K742" s="2" t="n"/>
      <c r="L742" s="4" t="n"/>
      <c r="N742" s="2" t="n"/>
      <c r="P742" s="2" t="n"/>
      <c r="R742" s="15" t="n"/>
      <c r="S742" s="15" t="n"/>
      <c r="T742" s="5" t="n"/>
      <c r="U742" s="5" t="n"/>
    </row>
    <row r="743">
      <c r="A743" s="6" t="n"/>
      <c r="B743" s="2" t="n"/>
      <c r="F743" s="7" t="n"/>
      <c r="G743" s="4" t="n"/>
      <c r="I743" s="15" t="n"/>
      <c r="K743" s="2" t="n"/>
      <c r="L743" s="4" t="n"/>
      <c r="N743" s="2" t="n"/>
      <c r="P743" s="2" t="n"/>
      <c r="R743" s="15" t="n"/>
      <c r="S743" s="15" t="n"/>
      <c r="T743" s="5" t="n"/>
      <c r="U743" s="5" t="n"/>
    </row>
    <row r="744">
      <c r="A744" s="6" t="n"/>
      <c r="B744" s="2" t="n"/>
      <c r="F744" s="7" t="n"/>
      <c r="G744" s="4" t="n"/>
      <c r="I744" s="15" t="n"/>
      <c r="K744" s="2" t="n"/>
      <c r="L744" s="4" t="n"/>
      <c r="N744" s="2" t="n"/>
      <c r="P744" s="2" t="n"/>
      <c r="R744" s="15" t="n"/>
      <c r="S744" s="15" t="n"/>
      <c r="T744" s="5" t="n"/>
      <c r="U744" s="5" t="n"/>
    </row>
    <row r="745">
      <c r="A745" s="6" t="n"/>
      <c r="B745" s="2" t="n"/>
      <c r="F745" s="7" t="n"/>
      <c r="G745" s="4" t="n"/>
      <c r="I745" s="15" t="n"/>
      <c r="K745" s="2" t="n"/>
      <c r="L745" s="4" t="n"/>
      <c r="N745" s="2" t="n"/>
      <c r="P745" s="2" t="n"/>
      <c r="R745" s="15" t="n"/>
      <c r="S745" s="15" t="n"/>
      <c r="T745" s="5" t="n"/>
      <c r="U745" s="5" t="n"/>
    </row>
    <row r="746">
      <c r="A746" s="6" t="n"/>
      <c r="B746" s="2" t="n"/>
      <c r="F746" s="7" t="n"/>
      <c r="G746" s="4" t="n"/>
      <c r="I746" s="15" t="n"/>
      <c r="K746" s="2" t="n"/>
      <c r="L746" s="4" t="n"/>
      <c r="N746" s="2" t="n"/>
      <c r="P746" s="2" t="n"/>
      <c r="R746" s="15" t="n"/>
      <c r="S746" s="15" t="n"/>
      <c r="T746" s="5" t="n"/>
      <c r="U746" s="5" t="n"/>
    </row>
    <row r="747">
      <c r="A747" s="6" t="n"/>
      <c r="B747" s="2" t="n"/>
      <c r="F747" s="7" t="n"/>
      <c r="G747" s="4" t="n"/>
      <c r="I747" s="15" t="n"/>
      <c r="K747" s="2" t="n"/>
      <c r="L747" s="4" t="n"/>
      <c r="N747" s="2" t="n"/>
      <c r="P747" s="2" t="n"/>
      <c r="R747" s="15" t="n"/>
      <c r="S747" s="15" t="n"/>
      <c r="T747" s="5" t="n"/>
      <c r="U747" s="5" t="n"/>
    </row>
    <row r="748">
      <c r="A748" s="6" t="n"/>
      <c r="B748" s="2" t="n"/>
      <c r="F748" s="7" t="n"/>
      <c r="G748" s="4" t="n"/>
      <c r="I748" s="15" t="n"/>
      <c r="K748" s="2" t="n"/>
      <c r="L748" s="4" t="n"/>
      <c r="N748" s="2" t="n"/>
      <c r="P748" s="2" t="n"/>
      <c r="R748" s="15" t="n"/>
      <c r="S748" s="15" t="n"/>
      <c r="T748" s="5" t="n"/>
      <c r="U748" s="5" t="n"/>
    </row>
    <row r="749">
      <c r="A749" s="6" t="n"/>
      <c r="B749" s="2" t="n"/>
      <c r="F749" s="7" t="n"/>
      <c r="G749" s="4" t="n"/>
      <c r="I749" s="15" t="n"/>
      <c r="K749" s="2" t="n"/>
      <c r="L749" s="4" t="n"/>
      <c r="N749" s="2" t="n"/>
      <c r="P749" s="2" t="n"/>
      <c r="R749" s="15" t="n"/>
      <c r="S749" s="15" t="n"/>
      <c r="T749" s="5" t="n"/>
      <c r="U749" s="5" t="n"/>
    </row>
    <row r="750">
      <c r="A750" s="6" t="n"/>
      <c r="B750" s="2" t="n"/>
      <c r="F750" s="7" t="n"/>
      <c r="G750" s="4" t="n"/>
      <c r="I750" s="15" t="n"/>
      <c r="K750" s="2" t="n"/>
      <c r="L750" s="4" t="n"/>
      <c r="N750" s="2" t="n"/>
      <c r="P750" s="2" t="n"/>
      <c r="R750" s="15" t="n"/>
      <c r="S750" s="15" t="n"/>
      <c r="T750" s="5" t="n"/>
      <c r="U750" s="5" t="n"/>
    </row>
    <row r="751">
      <c r="A751" s="6" t="n"/>
      <c r="B751" s="2" t="n"/>
      <c r="F751" s="7" t="n"/>
      <c r="G751" s="4" t="n"/>
      <c r="I751" s="15" t="n"/>
      <c r="K751" s="2" t="n"/>
      <c r="L751" s="4" t="n"/>
      <c r="N751" s="2" t="n"/>
      <c r="P751" s="2" t="n"/>
      <c r="R751" s="15" t="n"/>
      <c r="S751" s="15" t="n"/>
      <c r="T751" s="5" t="n"/>
      <c r="U751" s="5" t="n"/>
    </row>
    <row r="752">
      <c r="A752" s="6" t="n"/>
      <c r="B752" s="2" t="n"/>
      <c r="F752" s="7" t="n"/>
      <c r="G752" s="4" t="n"/>
      <c r="I752" s="15" t="n"/>
      <c r="K752" s="2" t="n"/>
      <c r="L752" s="4" t="n"/>
      <c r="N752" s="2" t="n"/>
      <c r="P752" s="2" t="n"/>
      <c r="R752" s="15" t="n"/>
      <c r="S752" s="15" t="n"/>
      <c r="T752" s="5" t="n"/>
      <c r="U752" s="5" t="n"/>
    </row>
    <row r="753">
      <c r="A753" s="6" t="n"/>
      <c r="B753" s="2" t="n"/>
      <c r="F753" s="7" t="n"/>
      <c r="G753" s="4" t="n"/>
      <c r="I753" s="15" t="n"/>
      <c r="K753" s="2" t="n"/>
      <c r="L753" s="4" t="n"/>
      <c r="N753" s="2" t="n"/>
      <c r="P753" s="2" t="n"/>
      <c r="R753" s="15" t="n"/>
      <c r="S753" s="15" t="n"/>
      <c r="T753" s="5" t="n"/>
      <c r="U753" s="5" t="n"/>
    </row>
    <row r="754">
      <c r="A754" s="6" t="n"/>
      <c r="B754" s="2" t="n"/>
      <c r="F754" s="7" t="n"/>
      <c r="G754" s="4" t="n"/>
      <c r="I754" s="15" t="n"/>
      <c r="K754" s="2" t="n"/>
      <c r="L754" s="4" t="n"/>
      <c r="N754" s="2" t="n"/>
      <c r="P754" s="2" t="n"/>
      <c r="R754" s="15" t="n"/>
      <c r="S754" s="15" t="n"/>
      <c r="T754" s="5" t="n"/>
      <c r="U754" s="5" t="n"/>
    </row>
    <row r="755">
      <c r="A755" s="6" t="n"/>
      <c r="B755" s="2" t="n"/>
      <c r="F755" s="7" t="n"/>
      <c r="G755" s="4" t="n"/>
      <c r="I755" s="15" t="n"/>
      <c r="K755" s="2" t="n"/>
      <c r="L755" s="4" t="n"/>
      <c r="N755" s="2" t="n"/>
      <c r="P755" s="2" t="n"/>
      <c r="R755" s="15" t="n"/>
      <c r="S755" s="15" t="n"/>
      <c r="T755" s="5" t="n"/>
      <c r="U755" s="5" t="n"/>
    </row>
    <row r="756">
      <c r="A756" s="6" t="n"/>
      <c r="B756" s="2" t="n"/>
      <c r="F756" s="7" t="n"/>
      <c r="G756" s="4" t="n"/>
      <c r="I756" s="15" t="n"/>
      <c r="K756" s="2" t="n"/>
      <c r="L756" s="4" t="n"/>
      <c r="N756" s="2" t="n"/>
      <c r="P756" s="2" t="n"/>
      <c r="R756" s="15" t="n"/>
      <c r="S756" s="15" t="n"/>
      <c r="T756" s="5" t="n"/>
      <c r="U756" s="5" t="n"/>
    </row>
    <row r="757">
      <c r="A757" s="6" t="n"/>
      <c r="B757" s="2" t="n"/>
      <c r="F757" s="7" t="n"/>
      <c r="G757" s="4" t="n"/>
      <c r="I757" s="15" t="n"/>
      <c r="K757" s="2" t="n"/>
      <c r="L757" s="4" t="n"/>
      <c r="N757" s="2" t="n"/>
      <c r="P757" s="2" t="n"/>
      <c r="R757" s="15" t="n"/>
      <c r="S757" s="15" t="n"/>
      <c r="T757" s="5" t="n"/>
      <c r="U757" s="5" t="n"/>
    </row>
    <row r="758">
      <c r="A758" s="6" t="n"/>
      <c r="B758" s="2" t="n"/>
      <c r="F758" s="7" t="n"/>
      <c r="G758" s="4" t="n"/>
      <c r="I758" s="15" t="n"/>
      <c r="K758" s="2" t="n"/>
      <c r="L758" s="4" t="n"/>
      <c r="N758" s="2" t="n"/>
      <c r="P758" s="2" t="n"/>
      <c r="R758" s="15" t="n"/>
      <c r="S758" s="15" t="n"/>
      <c r="T758" s="5" t="n"/>
      <c r="U758" s="5" t="n"/>
    </row>
    <row r="759">
      <c r="A759" s="6" t="n"/>
      <c r="B759" s="2" t="n"/>
      <c r="F759" s="7" t="n"/>
      <c r="G759" s="4" t="n"/>
      <c r="I759" s="15" t="n"/>
      <c r="K759" s="2" t="n"/>
      <c r="L759" s="4" t="n"/>
      <c r="N759" s="2" t="n"/>
      <c r="P759" s="2" t="n"/>
      <c r="R759" s="15" t="n"/>
      <c r="S759" s="15" t="n"/>
      <c r="T759" s="5" t="n"/>
      <c r="U759" s="5" t="n"/>
    </row>
    <row r="760">
      <c r="A760" s="6" t="n"/>
      <c r="B760" s="2" t="n"/>
      <c r="F760" s="7" t="n"/>
      <c r="G760" s="4" t="n"/>
      <c r="I760" s="15" t="n"/>
      <c r="K760" s="2" t="n"/>
      <c r="L760" s="4" t="n"/>
      <c r="N760" s="2" t="n"/>
      <c r="P760" s="2" t="n"/>
      <c r="R760" s="15" t="n"/>
      <c r="S760" s="15" t="n"/>
      <c r="T760" s="5" t="n"/>
      <c r="U760" s="5" t="n"/>
    </row>
    <row r="761">
      <c r="A761" s="6" t="n"/>
      <c r="B761" s="2" t="n"/>
      <c r="F761" s="7" t="n"/>
      <c r="G761" s="4" t="n"/>
      <c r="I761" s="15" t="n"/>
      <c r="K761" s="2" t="n"/>
      <c r="L761" s="4" t="n"/>
      <c r="N761" s="2" t="n"/>
      <c r="P761" s="2" t="n"/>
      <c r="R761" s="15" t="n"/>
      <c r="S761" s="15" t="n"/>
      <c r="T761" s="5" t="n"/>
      <c r="U761" s="5" t="n"/>
    </row>
    <row r="762">
      <c r="A762" s="6" t="n"/>
      <c r="B762" s="2" t="n"/>
      <c r="F762" s="7" t="n"/>
      <c r="G762" s="4" t="n"/>
      <c r="I762" s="15" t="n"/>
      <c r="K762" s="2" t="n"/>
      <c r="L762" s="4" t="n"/>
      <c r="N762" s="2" t="n"/>
      <c r="P762" s="2" t="n"/>
      <c r="R762" s="15" t="n"/>
      <c r="S762" s="15" t="n"/>
      <c r="T762" s="5" t="n"/>
      <c r="U762" s="5" t="n"/>
    </row>
    <row r="763">
      <c r="A763" s="6" t="n"/>
      <c r="B763" s="2" t="n"/>
      <c r="F763" s="7" t="n"/>
      <c r="G763" s="4" t="n"/>
      <c r="I763" s="15" t="n"/>
      <c r="K763" s="2" t="n"/>
      <c r="L763" s="4" t="n"/>
      <c r="N763" s="2" t="n"/>
      <c r="P763" s="2" t="n"/>
      <c r="R763" s="15" t="n"/>
      <c r="S763" s="15" t="n"/>
      <c r="T763" s="5" t="n"/>
      <c r="U763" s="5" t="n"/>
    </row>
    <row r="764">
      <c r="A764" s="6" t="n"/>
      <c r="B764" s="2" t="n"/>
      <c r="F764" s="7" t="n"/>
      <c r="G764" s="4" t="n"/>
      <c r="I764" s="15" t="n"/>
      <c r="K764" s="2" t="n"/>
      <c r="L764" s="4" t="n"/>
      <c r="N764" s="2" t="n"/>
      <c r="P764" s="2" t="n"/>
      <c r="R764" s="15" t="n"/>
      <c r="S764" s="15" t="n"/>
      <c r="T764" s="5" t="n"/>
      <c r="U764" s="5" t="n"/>
    </row>
    <row r="765">
      <c r="A765" s="6" t="n"/>
      <c r="B765" s="2" t="n"/>
      <c r="F765" s="7" t="n"/>
      <c r="G765" s="4" t="n"/>
      <c r="I765" s="15" t="n"/>
      <c r="K765" s="2" t="n"/>
      <c r="L765" s="4" t="n"/>
      <c r="N765" s="2" t="n"/>
      <c r="P765" s="2" t="n"/>
      <c r="R765" s="15" t="n"/>
      <c r="S765" s="15" t="n"/>
      <c r="T765" s="5" t="n"/>
      <c r="U765" s="5" t="n"/>
    </row>
    <row r="766">
      <c r="A766" s="6" t="n"/>
      <c r="B766" s="2" t="n"/>
      <c r="F766" s="7" t="n"/>
      <c r="G766" s="4" t="n"/>
      <c r="I766" s="15" t="n"/>
      <c r="K766" s="2" t="n"/>
      <c r="L766" s="4" t="n"/>
      <c r="N766" s="2" t="n"/>
      <c r="P766" s="2" t="n"/>
      <c r="R766" s="15" t="n"/>
      <c r="S766" s="15" t="n"/>
      <c r="T766" s="5" t="n"/>
      <c r="U766" s="5" t="n"/>
    </row>
    <row r="767">
      <c r="A767" s="6" t="n"/>
      <c r="B767" s="2" t="n"/>
      <c r="F767" s="7" t="n"/>
      <c r="G767" s="4" t="n"/>
      <c r="I767" s="15" t="n"/>
      <c r="K767" s="2" t="n"/>
      <c r="L767" s="4" t="n"/>
      <c r="N767" s="2" t="n"/>
      <c r="P767" s="2" t="n"/>
      <c r="R767" s="15" t="n"/>
      <c r="S767" s="15" t="n"/>
      <c r="T767" s="5" t="n"/>
      <c r="U767" s="5" t="n"/>
    </row>
    <row r="768">
      <c r="A768" s="6" t="n"/>
      <c r="B768" s="2" t="n"/>
      <c r="F768" s="7" t="n"/>
      <c r="G768" s="4" t="n"/>
      <c r="I768" s="15" t="n"/>
      <c r="K768" s="2" t="n"/>
      <c r="L768" s="4" t="n"/>
      <c r="N768" s="2" t="n"/>
      <c r="P768" s="2" t="n"/>
      <c r="R768" s="15" t="n"/>
      <c r="S768" s="15" t="n"/>
      <c r="T768" s="5" t="n"/>
      <c r="U768" s="5" t="n"/>
    </row>
    <row r="769">
      <c r="A769" s="6" t="n"/>
      <c r="B769" s="2" t="n"/>
      <c r="F769" s="7" t="n"/>
      <c r="G769" s="4" t="n"/>
      <c r="I769" s="15" t="n"/>
      <c r="K769" s="2" t="n"/>
      <c r="L769" s="4" t="n"/>
      <c r="N769" s="2" t="n"/>
      <c r="P769" s="2" t="n"/>
      <c r="R769" s="15" t="n"/>
      <c r="S769" s="15" t="n"/>
      <c r="T769" s="5" t="n"/>
      <c r="U769" s="5" t="n"/>
    </row>
    <row r="770">
      <c r="A770" s="6" t="n"/>
      <c r="B770" s="2" t="n"/>
      <c r="F770" s="7" t="n"/>
      <c r="G770" s="4" t="n"/>
      <c r="I770" s="15" t="n"/>
      <c r="K770" s="2" t="n"/>
      <c r="L770" s="4" t="n"/>
      <c r="N770" s="2" t="n"/>
      <c r="P770" s="2" t="n"/>
      <c r="R770" s="15" t="n"/>
      <c r="S770" s="15" t="n"/>
      <c r="T770" s="5" t="n"/>
      <c r="U770" s="5" t="n"/>
    </row>
    <row r="771">
      <c r="A771" s="6" t="n"/>
      <c r="B771" s="2" t="n"/>
      <c r="F771" s="7" t="n"/>
      <c r="G771" s="4" t="n"/>
      <c r="I771" s="15" t="n"/>
      <c r="K771" s="2" t="n"/>
      <c r="L771" s="4" t="n"/>
      <c r="N771" s="2" t="n"/>
      <c r="P771" s="2" t="n"/>
      <c r="R771" s="15" t="n"/>
      <c r="S771" s="15" t="n"/>
      <c r="T771" s="5" t="n"/>
      <c r="U771" s="5" t="n"/>
    </row>
    <row r="772">
      <c r="A772" s="6" t="n"/>
      <c r="B772" s="2" t="n"/>
      <c r="F772" s="7" t="n"/>
      <c r="G772" s="4" t="n"/>
      <c r="I772" s="15" t="n"/>
      <c r="K772" s="2" t="n"/>
      <c r="L772" s="4" t="n"/>
      <c r="N772" s="2" t="n"/>
      <c r="P772" s="2" t="n"/>
      <c r="R772" s="15" t="n"/>
      <c r="S772" s="15" t="n"/>
      <c r="T772" s="5" t="n"/>
      <c r="U772" s="5" t="n"/>
    </row>
    <row r="773">
      <c r="A773" s="6" t="n"/>
      <c r="B773" s="2" t="n"/>
      <c r="F773" s="7" t="n"/>
      <c r="G773" s="4" t="n"/>
      <c r="I773" s="15" t="n"/>
      <c r="K773" s="2" t="n"/>
      <c r="L773" s="4" t="n"/>
      <c r="N773" s="2" t="n"/>
      <c r="P773" s="2" t="n"/>
      <c r="R773" s="15" t="n"/>
      <c r="S773" s="15" t="n"/>
      <c r="T773" s="5" t="n"/>
      <c r="U773" s="5" t="n"/>
    </row>
    <row r="774">
      <c r="A774" s="6" t="n"/>
      <c r="B774" s="2" t="n"/>
      <c r="F774" s="7" t="n"/>
      <c r="G774" s="4" t="n"/>
      <c r="I774" s="15" t="n"/>
      <c r="K774" s="2" t="n"/>
      <c r="L774" s="4" t="n"/>
      <c r="N774" s="2" t="n"/>
      <c r="P774" s="2" t="n"/>
      <c r="R774" s="15" t="n"/>
      <c r="S774" s="15" t="n"/>
      <c r="T774" s="5" t="n"/>
      <c r="U774" s="5" t="n"/>
    </row>
    <row r="775">
      <c r="A775" s="6" t="n"/>
      <c r="B775" s="2" t="n"/>
      <c r="F775" s="7" t="n"/>
      <c r="G775" s="4" t="n"/>
      <c r="I775" s="15" t="n"/>
      <c r="K775" s="2" t="n"/>
      <c r="L775" s="4" t="n"/>
      <c r="N775" s="2" t="n"/>
      <c r="P775" s="2" t="n"/>
      <c r="R775" s="15" t="n"/>
      <c r="S775" s="15" t="n"/>
      <c r="T775" s="5" t="n"/>
      <c r="U775" s="5" t="n"/>
    </row>
    <row r="776">
      <c r="A776" s="6" t="n"/>
      <c r="B776" s="2" t="n"/>
      <c r="F776" s="7" t="n"/>
      <c r="G776" s="4" t="n"/>
      <c r="I776" s="15" t="n"/>
      <c r="K776" s="2" t="n"/>
      <c r="L776" s="4" t="n"/>
      <c r="N776" s="2" t="n"/>
      <c r="P776" s="2" t="n"/>
      <c r="R776" s="15" t="n"/>
      <c r="S776" s="15" t="n"/>
      <c r="T776" s="5" t="n"/>
      <c r="U776" s="5" t="n"/>
    </row>
    <row r="777">
      <c r="A777" s="6" t="n"/>
      <c r="B777" s="2" t="n"/>
      <c r="F777" s="7" t="n"/>
      <c r="G777" s="4" t="n"/>
      <c r="I777" s="15" t="n"/>
      <c r="K777" s="2" t="n"/>
      <c r="L777" s="4" t="n"/>
      <c r="N777" s="2" t="n"/>
      <c r="P777" s="2" t="n"/>
      <c r="R777" s="15" t="n"/>
      <c r="S777" s="15" t="n"/>
      <c r="T777" s="5" t="n"/>
      <c r="U777" s="5" t="n"/>
    </row>
    <row r="778">
      <c r="A778" s="6" t="n"/>
      <c r="B778" s="2" t="n"/>
      <c r="F778" s="7" t="n"/>
      <c r="G778" s="4" t="n"/>
      <c r="I778" s="15" t="n"/>
      <c r="K778" s="2" t="n"/>
      <c r="L778" s="4" t="n"/>
      <c r="N778" s="2" t="n"/>
      <c r="P778" s="2" t="n"/>
      <c r="R778" s="15" t="n"/>
      <c r="S778" s="15" t="n"/>
      <c r="T778" s="5" t="n"/>
      <c r="U778" s="5" t="n"/>
    </row>
    <row r="779">
      <c r="A779" s="6" t="n"/>
      <c r="B779" s="2" t="n"/>
      <c r="F779" s="7" t="n"/>
      <c r="G779" s="4" t="n"/>
      <c r="I779" s="15" t="n"/>
      <c r="K779" s="2" t="n"/>
      <c r="L779" s="4" t="n"/>
      <c r="N779" s="2" t="n"/>
      <c r="P779" s="2" t="n"/>
      <c r="R779" s="15" t="n"/>
      <c r="S779" s="15" t="n"/>
      <c r="T779" s="5" t="n"/>
      <c r="U779" s="5" t="n"/>
    </row>
    <row r="780">
      <c r="A780" s="6" t="n"/>
      <c r="B780" s="2" t="n"/>
      <c r="F780" s="7" t="n"/>
      <c r="G780" s="4" t="n"/>
      <c r="I780" s="15" t="n"/>
      <c r="K780" s="2" t="n"/>
      <c r="L780" s="4" t="n"/>
      <c r="N780" s="2" t="n"/>
      <c r="P780" s="2" t="n"/>
      <c r="R780" s="15" t="n"/>
      <c r="S780" s="15" t="n"/>
      <c r="T780" s="5" t="n"/>
      <c r="U780" s="5" t="n"/>
    </row>
    <row r="781">
      <c r="A781" s="6" t="n"/>
      <c r="B781" s="2" t="n"/>
      <c r="F781" s="7" t="n"/>
      <c r="G781" s="4" t="n"/>
      <c r="I781" s="15" t="n"/>
      <c r="K781" s="2" t="n"/>
      <c r="L781" s="4" t="n"/>
      <c r="N781" s="2" t="n"/>
      <c r="P781" s="2" t="n"/>
      <c r="R781" s="15" t="n"/>
      <c r="S781" s="15" t="n"/>
      <c r="T781" s="5" t="n"/>
      <c r="U781" s="5" t="n"/>
    </row>
    <row r="782">
      <c r="A782" s="6" t="n"/>
      <c r="B782" s="2" t="n"/>
      <c r="F782" s="7" t="n"/>
      <c r="G782" s="4" t="n"/>
      <c r="I782" s="15" t="n"/>
      <c r="K782" s="2" t="n"/>
      <c r="L782" s="4" t="n"/>
      <c r="N782" s="2" t="n"/>
      <c r="P782" s="2" t="n"/>
      <c r="R782" s="15" t="n"/>
      <c r="S782" s="15" t="n"/>
      <c r="T782" s="5" t="n"/>
      <c r="U782" s="5" t="n"/>
    </row>
    <row r="783">
      <c r="A783" s="6" t="n"/>
      <c r="B783" s="2" t="n"/>
      <c r="F783" s="7" t="n"/>
      <c r="G783" s="4" t="n"/>
      <c r="I783" s="15" t="n"/>
      <c r="K783" s="2" t="n"/>
      <c r="L783" s="4" t="n"/>
      <c r="N783" s="2" t="n"/>
      <c r="P783" s="2" t="n"/>
      <c r="R783" s="15" t="n"/>
      <c r="S783" s="15" t="n"/>
      <c r="T783" s="5" t="n"/>
      <c r="U783" s="5" t="n"/>
    </row>
    <row r="784">
      <c r="A784" s="6" t="n"/>
      <c r="B784" s="2" t="n"/>
      <c r="F784" s="7" t="n"/>
      <c r="G784" s="4" t="n"/>
      <c r="I784" s="15" t="n"/>
      <c r="K784" s="2" t="n"/>
      <c r="L784" s="4" t="n"/>
      <c r="N784" s="2" t="n"/>
      <c r="P784" s="2" t="n"/>
      <c r="R784" s="15" t="n"/>
      <c r="S784" s="15" t="n"/>
      <c r="T784" s="5" t="n"/>
      <c r="U784" s="5" t="n"/>
    </row>
    <row r="785">
      <c r="A785" s="6" t="n"/>
      <c r="B785" s="2" t="n"/>
      <c r="F785" s="7" t="n"/>
      <c r="G785" s="4" t="n"/>
      <c r="I785" s="15" t="n"/>
      <c r="K785" s="2" t="n"/>
      <c r="L785" s="4" t="n"/>
      <c r="N785" s="2" t="n"/>
      <c r="P785" s="2" t="n"/>
      <c r="R785" s="15" t="n"/>
      <c r="S785" s="15" t="n"/>
      <c r="T785" s="5" t="n"/>
      <c r="U785" s="5" t="n"/>
    </row>
    <row r="786">
      <c r="A786" s="6" t="n"/>
      <c r="B786" s="2" t="n"/>
      <c r="F786" s="7" t="n"/>
      <c r="G786" s="4" t="n"/>
      <c r="I786" s="15" t="n"/>
      <c r="K786" s="2" t="n"/>
      <c r="L786" s="4" t="n"/>
      <c r="N786" s="2" t="n"/>
      <c r="P786" s="2" t="n"/>
      <c r="R786" s="15" t="n"/>
      <c r="S786" s="15" t="n"/>
      <c r="T786" s="5" t="n"/>
      <c r="U786" s="5" t="n"/>
    </row>
    <row r="787">
      <c r="A787" s="6" t="n"/>
      <c r="B787" s="2" t="n"/>
      <c r="F787" s="7" t="n"/>
      <c r="G787" s="4" t="n"/>
      <c r="I787" s="15" t="n"/>
      <c r="K787" s="2" t="n"/>
      <c r="L787" s="4" t="n"/>
      <c r="N787" s="2" t="n"/>
      <c r="P787" s="2" t="n"/>
      <c r="R787" s="15" t="n"/>
      <c r="S787" s="15" t="n"/>
      <c r="T787" s="5" t="n"/>
      <c r="U787" s="5" t="n"/>
    </row>
    <row r="788">
      <c r="A788" s="6" t="n"/>
      <c r="B788" s="2" t="n"/>
      <c r="F788" s="7" t="n"/>
      <c r="G788" s="4" t="n"/>
      <c r="I788" s="15" t="n"/>
      <c r="K788" s="2" t="n"/>
      <c r="L788" s="4" t="n"/>
      <c r="N788" s="2" t="n"/>
      <c r="P788" s="2" t="n"/>
      <c r="R788" s="15" t="n"/>
      <c r="S788" s="15" t="n"/>
      <c r="T788" s="5" t="n"/>
      <c r="U788" s="5" t="n"/>
    </row>
    <row r="789">
      <c r="A789" s="6" t="n"/>
      <c r="B789" s="2" t="n"/>
      <c r="F789" s="7" t="n"/>
      <c r="G789" s="4" t="n"/>
      <c r="I789" s="15" t="n"/>
      <c r="K789" s="2" t="n"/>
      <c r="L789" s="4" t="n"/>
      <c r="N789" s="2" t="n"/>
      <c r="P789" s="2" t="n"/>
      <c r="R789" s="15" t="n"/>
      <c r="S789" s="15" t="n"/>
      <c r="T789" s="5" t="n"/>
      <c r="U789" s="5" t="n"/>
    </row>
    <row r="790">
      <c r="A790" s="6" t="n"/>
      <c r="B790" s="2" t="n"/>
      <c r="F790" s="7" t="n"/>
      <c r="G790" s="4" t="n"/>
      <c r="I790" s="15" t="n"/>
      <c r="K790" s="2" t="n"/>
      <c r="L790" s="4" t="n"/>
      <c r="N790" s="2" t="n"/>
      <c r="P790" s="2" t="n"/>
      <c r="R790" s="15" t="n"/>
      <c r="S790" s="15" t="n"/>
      <c r="T790" s="5" t="n"/>
      <c r="U790" s="5" t="n"/>
    </row>
    <row r="791">
      <c r="A791" s="6" t="n"/>
      <c r="B791" s="2" t="n"/>
      <c r="F791" s="7" t="n"/>
      <c r="G791" s="4" t="n"/>
      <c r="I791" s="15" t="n"/>
      <c r="K791" s="2" t="n"/>
      <c r="L791" s="4" t="n"/>
      <c r="N791" s="2" t="n"/>
      <c r="P791" s="2" t="n"/>
      <c r="R791" s="15" t="n"/>
      <c r="S791" s="15" t="n"/>
      <c r="T791" s="5" t="n"/>
      <c r="U791" s="5" t="n"/>
    </row>
    <row r="792">
      <c r="A792" s="6" t="n"/>
      <c r="B792" s="2" t="n"/>
      <c r="F792" s="7" t="n"/>
      <c r="G792" s="4" t="n"/>
      <c r="I792" s="15" t="n"/>
      <c r="K792" s="2" t="n"/>
      <c r="L792" s="4" t="n"/>
      <c r="N792" s="2" t="n"/>
      <c r="P792" s="2" t="n"/>
      <c r="R792" s="15" t="n"/>
      <c r="S792" s="15" t="n"/>
      <c r="T792" s="5" t="n"/>
      <c r="U792" s="5" t="n"/>
    </row>
    <row r="793">
      <c r="A793" s="6" t="n"/>
      <c r="B793" s="2" t="n"/>
      <c r="F793" s="7" t="n"/>
      <c r="G793" s="4" t="n"/>
      <c r="I793" s="15" t="n"/>
      <c r="K793" s="2" t="n"/>
      <c r="L793" s="4" t="n"/>
      <c r="N793" s="2" t="n"/>
      <c r="P793" s="2" t="n"/>
      <c r="R793" s="15" t="n"/>
      <c r="S793" s="15" t="n"/>
      <c r="T793" s="5" t="n"/>
      <c r="U793" s="5" t="n"/>
    </row>
    <row r="794">
      <c r="A794" s="6" t="n"/>
      <c r="B794" s="2" t="n"/>
      <c r="F794" s="7" t="n"/>
      <c r="G794" s="4" t="n"/>
      <c r="I794" s="15" t="n"/>
      <c r="K794" s="2" t="n"/>
      <c r="L794" s="4" t="n"/>
      <c r="N794" s="2" t="n"/>
      <c r="P794" s="2" t="n"/>
      <c r="R794" s="15" t="n"/>
      <c r="S794" s="15" t="n"/>
      <c r="T794" s="5" t="n"/>
      <c r="U794" s="5" t="n"/>
    </row>
    <row r="795">
      <c r="A795" s="6" t="n"/>
      <c r="B795" s="2" t="n"/>
      <c r="F795" s="7" t="n"/>
      <c r="G795" s="4" t="n"/>
      <c r="I795" s="15" t="n"/>
      <c r="K795" s="2" t="n"/>
      <c r="L795" s="4" t="n"/>
      <c r="N795" s="2" t="n"/>
      <c r="P795" s="2" t="n"/>
      <c r="R795" s="15" t="n"/>
      <c r="S795" s="15" t="n"/>
      <c r="T795" s="5" t="n"/>
      <c r="U795" s="5" t="n"/>
    </row>
    <row r="796">
      <c r="A796" s="6" t="n"/>
      <c r="B796" s="2" t="n"/>
      <c r="F796" s="7" t="n"/>
      <c r="G796" s="4" t="n"/>
      <c r="I796" s="15" t="n"/>
      <c r="K796" s="2" t="n"/>
      <c r="L796" s="4" t="n"/>
      <c r="N796" s="2" t="n"/>
      <c r="P796" s="2" t="n"/>
      <c r="R796" s="15" t="n"/>
      <c r="S796" s="15" t="n"/>
      <c r="T796" s="5" t="n"/>
      <c r="U796" s="5" t="n"/>
    </row>
    <row r="797">
      <c r="A797" s="6" t="n"/>
      <c r="B797" s="2" t="n"/>
      <c r="F797" s="7" t="n"/>
      <c r="G797" s="4" t="n"/>
      <c r="I797" s="15" t="n"/>
      <c r="K797" s="2" t="n"/>
      <c r="L797" s="4" t="n"/>
      <c r="N797" s="2" t="n"/>
      <c r="P797" s="2" t="n"/>
      <c r="R797" s="15" t="n"/>
      <c r="S797" s="15" t="n"/>
      <c r="T797" s="5" t="n"/>
      <c r="U797" s="5" t="n"/>
    </row>
    <row r="798">
      <c r="A798" s="6" t="n"/>
      <c r="B798" s="2" t="n"/>
      <c r="F798" s="7" t="n"/>
      <c r="G798" s="4" t="n"/>
      <c r="I798" s="15" t="n"/>
      <c r="K798" s="2" t="n"/>
      <c r="L798" s="4" t="n"/>
      <c r="N798" s="2" t="n"/>
      <c r="P798" s="2" t="n"/>
      <c r="R798" s="15" t="n"/>
      <c r="S798" s="15" t="n"/>
      <c r="T798" s="5" t="n"/>
      <c r="U798" s="5" t="n"/>
    </row>
    <row r="799">
      <c r="A799" s="6" t="n"/>
      <c r="B799" s="2" t="n"/>
      <c r="F799" s="7" t="n"/>
      <c r="G799" s="4" t="n"/>
      <c r="I799" s="15" t="n"/>
      <c r="K799" s="2" t="n"/>
      <c r="L799" s="4" t="n"/>
      <c r="N799" s="2" t="n"/>
      <c r="P799" s="2" t="n"/>
      <c r="R799" s="15" t="n"/>
      <c r="S799" s="15" t="n"/>
      <c r="T799" s="5" t="n"/>
      <c r="U799" s="5" t="n"/>
    </row>
    <row r="800">
      <c r="A800" s="6" t="n"/>
      <c r="B800" s="2" t="n"/>
      <c r="F800" s="7" t="n"/>
      <c r="G800" s="4" t="n"/>
      <c r="I800" s="15" t="n"/>
      <c r="K800" s="2" t="n"/>
      <c r="L800" s="4" t="n"/>
      <c r="N800" s="2" t="n"/>
      <c r="P800" s="2" t="n"/>
      <c r="R800" s="15" t="n"/>
      <c r="S800" s="15" t="n"/>
      <c r="T800" s="5" t="n"/>
      <c r="U800" s="5" t="n"/>
    </row>
    <row r="801">
      <c r="A801" s="6" t="n"/>
      <c r="B801" s="2" t="n"/>
      <c r="F801" s="7" t="n"/>
      <c r="G801" s="4" t="n"/>
      <c r="I801" s="15" t="n"/>
      <c r="K801" s="2" t="n"/>
      <c r="L801" s="4" t="n"/>
      <c r="N801" s="2" t="n"/>
      <c r="P801" s="2" t="n"/>
      <c r="R801" s="15" t="n"/>
      <c r="S801" s="15" t="n"/>
      <c r="T801" s="5" t="n"/>
      <c r="U801" s="5" t="n"/>
    </row>
    <row r="802">
      <c r="A802" s="6" t="n"/>
      <c r="B802" s="2" t="n"/>
      <c r="F802" s="7" t="n"/>
      <c r="G802" s="4" t="n"/>
      <c r="I802" s="15" t="n"/>
      <c r="K802" s="2" t="n"/>
      <c r="L802" s="4" t="n"/>
      <c r="N802" s="2" t="n"/>
      <c r="P802" s="2" t="n"/>
      <c r="R802" s="15" t="n"/>
      <c r="S802" s="15" t="n"/>
      <c r="T802" s="5" t="n"/>
      <c r="U802" s="5" t="n"/>
    </row>
    <row r="803">
      <c r="A803" s="6" t="n"/>
      <c r="B803" s="2" t="n"/>
      <c r="F803" s="7" t="n"/>
      <c r="G803" s="4" t="n"/>
      <c r="I803" s="15" t="n"/>
      <c r="K803" s="2" t="n"/>
      <c r="L803" s="4" t="n"/>
      <c r="N803" s="2" t="n"/>
      <c r="P803" s="2" t="n"/>
      <c r="R803" s="15" t="n"/>
      <c r="S803" s="15" t="n"/>
      <c r="T803" s="5" t="n"/>
      <c r="U803" s="5" t="n"/>
    </row>
    <row r="804">
      <c r="A804" s="6" t="n"/>
      <c r="B804" s="2" t="n"/>
      <c r="F804" s="7" t="n"/>
      <c r="G804" s="4" t="n"/>
      <c r="I804" s="15" t="n"/>
      <c r="K804" s="2" t="n"/>
      <c r="L804" s="4" t="n"/>
      <c r="N804" s="2" t="n"/>
      <c r="P804" s="2" t="n"/>
      <c r="R804" s="15" t="n"/>
      <c r="S804" s="15" t="n"/>
      <c r="T804" s="5" t="n"/>
      <c r="U804" s="5" t="n"/>
    </row>
    <row r="805">
      <c r="A805" s="6" t="n"/>
      <c r="B805" s="2" t="n"/>
      <c r="F805" s="7" t="n"/>
      <c r="G805" s="4" t="n"/>
      <c r="I805" s="15" t="n"/>
      <c r="K805" s="2" t="n"/>
      <c r="L805" s="4" t="n"/>
      <c r="N805" s="2" t="n"/>
      <c r="P805" s="2" t="n"/>
      <c r="R805" s="15" t="n"/>
      <c r="S805" s="15" t="n"/>
      <c r="T805" s="5" t="n"/>
      <c r="U805" s="5" t="n"/>
    </row>
    <row r="806">
      <c r="A806" s="6" t="n"/>
      <c r="B806" s="2" t="n"/>
      <c r="F806" s="7" t="n"/>
      <c r="G806" s="4" t="n"/>
      <c r="I806" s="15" t="n"/>
      <c r="K806" s="2" t="n"/>
      <c r="L806" s="4" t="n"/>
      <c r="N806" s="2" t="n"/>
      <c r="P806" s="2" t="n"/>
      <c r="R806" s="15" t="n"/>
      <c r="S806" s="15" t="n"/>
      <c r="T806" s="5" t="n"/>
      <c r="U806" s="5" t="n"/>
    </row>
    <row r="807">
      <c r="A807" s="6" t="n"/>
      <c r="B807" s="2" t="n"/>
      <c r="F807" s="7" t="n"/>
      <c r="G807" s="4" t="n"/>
      <c r="I807" s="15" t="n"/>
      <c r="K807" s="2" t="n"/>
      <c r="L807" s="4" t="n"/>
      <c r="N807" s="2" t="n"/>
      <c r="P807" s="2" t="n"/>
      <c r="R807" s="15" t="n"/>
      <c r="S807" s="15" t="n"/>
      <c r="T807" s="5" t="n"/>
      <c r="U807" s="5" t="n"/>
    </row>
    <row r="808">
      <c r="A808" s="6" t="n"/>
      <c r="B808" s="2" t="n"/>
      <c r="F808" s="7" t="n"/>
      <c r="G808" s="4" t="n"/>
      <c r="I808" s="15" t="n"/>
      <c r="K808" s="2" t="n"/>
      <c r="L808" s="4" t="n"/>
      <c r="N808" s="2" t="n"/>
      <c r="P808" s="2" t="n"/>
      <c r="R808" s="15" t="n"/>
      <c r="S808" s="15" t="n"/>
      <c r="T808" s="5" t="n"/>
      <c r="U808" s="5" t="n"/>
    </row>
    <row r="809">
      <c r="A809" s="6" t="n"/>
      <c r="B809" s="2" t="n"/>
      <c r="F809" s="7" t="n"/>
      <c r="G809" s="4" t="n"/>
      <c r="I809" s="15" t="n"/>
      <c r="K809" s="2" t="n"/>
      <c r="L809" s="4" t="n"/>
      <c r="N809" s="2" t="n"/>
      <c r="P809" s="2" t="n"/>
      <c r="R809" s="15" t="n"/>
      <c r="S809" s="15" t="n"/>
      <c r="T809" s="5" t="n"/>
      <c r="U809" s="5" t="n"/>
    </row>
    <row r="810">
      <c r="A810" s="6" t="n"/>
      <c r="B810" s="2" t="n"/>
      <c r="F810" s="7" t="n"/>
      <c r="G810" s="4" t="n"/>
      <c r="I810" s="15" t="n"/>
      <c r="K810" s="2" t="n"/>
      <c r="L810" s="4" t="n"/>
      <c r="N810" s="2" t="n"/>
      <c r="P810" s="2" t="n"/>
      <c r="R810" s="15" t="n"/>
      <c r="S810" s="15" t="n"/>
      <c r="T810" s="5" t="n"/>
      <c r="U810" s="5" t="n"/>
    </row>
    <row r="811">
      <c r="A811" s="6" t="n"/>
      <c r="B811" s="2" t="n"/>
      <c r="F811" s="7" t="n"/>
      <c r="G811" s="4" t="n"/>
      <c r="I811" s="15" t="n"/>
      <c r="K811" s="2" t="n"/>
      <c r="L811" s="4" t="n"/>
      <c r="N811" s="2" t="n"/>
      <c r="P811" s="2" t="n"/>
      <c r="R811" s="15" t="n"/>
      <c r="S811" s="15" t="n"/>
      <c r="T811" s="5" t="n"/>
      <c r="U811" s="5" t="n"/>
    </row>
    <row r="812">
      <c r="A812" s="6" t="n"/>
      <c r="B812" s="2" t="n"/>
      <c r="F812" s="7" t="n"/>
      <c r="G812" s="4" t="n"/>
      <c r="I812" s="15" t="n"/>
      <c r="K812" s="2" t="n"/>
      <c r="L812" s="4" t="n"/>
      <c r="N812" s="2" t="n"/>
      <c r="P812" s="2" t="n"/>
      <c r="R812" s="15" t="n"/>
      <c r="S812" s="15" t="n"/>
      <c r="T812" s="5" t="n"/>
      <c r="U812" s="5" t="n"/>
    </row>
    <row r="813">
      <c r="A813" s="6" t="n"/>
      <c r="B813" s="2" t="n"/>
      <c r="F813" s="7" t="n"/>
      <c r="G813" s="4" t="n"/>
      <c r="I813" s="15" t="n"/>
      <c r="K813" s="2" t="n"/>
      <c r="L813" s="4" t="n"/>
      <c r="N813" s="2" t="n"/>
      <c r="P813" s="2" t="n"/>
      <c r="R813" s="15" t="n"/>
      <c r="S813" s="15" t="n"/>
      <c r="T813" s="5" t="n"/>
      <c r="U813" s="5" t="n"/>
    </row>
    <row r="814">
      <c r="A814" s="6" t="n"/>
      <c r="B814" s="2" t="n"/>
      <c r="F814" s="7" t="n"/>
      <c r="G814" s="4" t="n"/>
      <c r="I814" s="15" t="n"/>
      <c r="K814" s="2" t="n"/>
      <c r="L814" s="4" t="n"/>
      <c r="N814" s="2" t="n"/>
      <c r="P814" s="2" t="n"/>
      <c r="R814" s="15" t="n"/>
      <c r="S814" s="15" t="n"/>
      <c r="T814" s="5" t="n"/>
      <c r="U814" s="5" t="n"/>
    </row>
    <row r="815">
      <c r="A815" s="6" t="n"/>
      <c r="B815" s="2" t="n"/>
      <c r="F815" s="7" t="n"/>
      <c r="G815" s="4" t="n"/>
      <c r="I815" s="15" t="n"/>
      <c r="K815" s="2" t="n"/>
      <c r="L815" s="4" t="n"/>
      <c r="N815" s="2" t="n"/>
      <c r="P815" s="2" t="n"/>
      <c r="R815" s="15" t="n"/>
      <c r="S815" s="15" t="n"/>
      <c r="T815" s="5" t="n"/>
      <c r="U815" s="5" t="n"/>
    </row>
    <row r="816">
      <c r="A816" s="6" t="n"/>
      <c r="B816" s="2" t="n"/>
      <c r="F816" s="7" t="n"/>
      <c r="G816" s="4" t="n"/>
      <c r="I816" s="15" t="n"/>
      <c r="K816" s="2" t="n"/>
      <c r="L816" s="4" t="n"/>
      <c r="N816" s="2" t="n"/>
      <c r="P816" s="2" t="n"/>
      <c r="R816" s="15" t="n"/>
      <c r="S816" s="15" t="n"/>
      <c r="T816" s="5" t="n"/>
      <c r="U816" s="5" t="n"/>
    </row>
    <row r="817">
      <c r="A817" s="6" t="n"/>
      <c r="B817" s="2" t="n"/>
      <c r="F817" s="7" t="n"/>
      <c r="G817" s="4" t="n"/>
      <c r="I817" s="15" t="n"/>
      <c r="K817" s="2" t="n"/>
      <c r="L817" s="4" t="n"/>
      <c r="N817" s="2" t="n"/>
      <c r="P817" s="2" t="n"/>
      <c r="R817" s="15" t="n"/>
      <c r="S817" s="15" t="n"/>
      <c r="T817" s="5" t="n"/>
      <c r="U817" s="5" t="n"/>
    </row>
    <row r="818">
      <c r="A818" s="6" t="n"/>
      <c r="B818" s="2" t="n"/>
      <c r="F818" s="7" t="n"/>
      <c r="G818" s="4" t="n"/>
      <c r="I818" s="15" t="n"/>
      <c r="K818" s="2" t="n"/>
      <c r="L818" s="4" t="n"/>
      <c r="N818" s="2" t="n"/>
      <c r="P818" s="2" t="n"/>
      <c r="R818" s="15" t="n"/>
      <c r="S818" s="15" t="n"/>
      <c r="T818" s="5" t="n"/>
      <c r="U818" s="5" t="n"/>
    </row>
    <row r="819">
      <c r="A819" s="6" t="n"/>
      <c r="B819" s="2" t="n"/>
      <c r="F819" s="7" t="n"/>
      <c r="G819" s="4" t="n"/>
      <c r="I819" s="15" t="n"/>
      <c r="K819" s="2" t="n"/>
      <c r="L819" s="4" t="n"/>
      <c r="N819" s="2" t="n"/>
      <c r="P819" s="2" t="n"/>
      <c r="R819" s="15" t="n"/>
      <c r="S819" s="15" t="n"/>
      <c r="T819" s="5" t="n"/>
      <c r="U819" s="5" t="n"/>
    </row>
    <row r="820">
      <c r="A820" s="6" t="n"/>
      <c r="B820" s="2" t="n"/>
      <c r="F820" s="7" t="n"/>
      <c r="G820" s="4" t="n"/>
      <c r="I820" s="15" t="n"/>
      <c r="K820" s="2" t="n"/>
      <c r="L820" s="4" t="n"/>
      <c r="N820" s="2" t="n"/>
      <c r="P820" s="2" t="n"/>
      <c r="R820" s="15" t="n"/>
      <c r="S820" s="15" t="n"/>
      <c r="T820" s="5" t="n"/>
      <c r="U820" s="5" t="n"/>
    </row>
    <row r="821">
      <c r="A821" s="6" t="n"/>
      <c r="B821" s="2" t="n"/>
      <c r="F821" s="7" t="n"/>
      <c r="G821" s="4" t="n"/>
      <c r="I821" s="15" t="n"/>
      <c r="K821" s="2" t="n"/>
      <c r="L821" s="4" t="n"/>
      <c r="N821" s="2" t="n"/>
      <c r="P821" s="2" t="n"/>
      <c r="R821" s="15" t="n"/>
      <c r="S821" s="15" t="n"/>
      <c r="T821" s="5" t="n"/>
      <c r="U821" s="5" t="n"/>
    </row>
    <row r="822">
      <c r="A822" s="6" t="n"/>
      <c r="B822" s="2" t="n"/>
      <c r="F822" s="7" t="n"/>
      <c r="G822" s="4" t="n"/>
      <c r="I822" s="15" t="n"/>
      <c r="K822" s="2" t="n"/>
      <c r="L822" s="4" t="n"/>
      <c r="N822" s="2" t="n"/>
      <c r="P822" s="2" t="n"/>
      <c r="R822" s="15" t="n"/>
      <c r="S822" s="15" t="n"/>
      <c r="T822" s="5" t="n"/>
      <c r="U822" s="5" t="n"/>
    </row>
    <row r="823">
      <c r="A823" s="6" t="n"/>
      <c r="B823" s="2" t="n"/>
      <c r="F823" s="7" t="n"/>
      <c r="G823" s="4" t="n"/>
      <c r="I823" s="15" t="n"/>
      <c r="K823" s="2" t="n"/>
      <c r="L823" s="4" t="n"/>
      <c r="N823" s="2" t="n"/>
      <c r="P823" s="2" t="n"/>
      <c r="R823" s="15" t="n"/>
      <c r="S823" s="15" t="n"/>
      <c r="T823" s="5" t="n"/>
      <c r="U823" s="5" t="n"/>
    </row>
    <row r="824">
      <c r="A824" s="6" t="n"/>
      <c r="B824" s="2" t="n"/>
      <c r="F824" s="7" t="n"/>
      <c r="G824" s="4" t="n"/>
      <c r="I824" s="15" t="n"/>
      <c r="K824" s="2" t="n"/>
      <c r="L824" s="4" t="n"/>
      <c r="N824" s="2" t="n"/>
      <c r="P824" s="2" t="n"/>
      <c r="R824" s="15" t="n"/>
      <c r="S824" s="15" t="n"/>
      <c r="T824" s="5" t="n"/>
      <c r="U824" s="5" t="n"/>
    </row>
    <row r="825">
      <c r="A825" s="6" t="n"/>
      <c r="B825" s="2" t="n"/>
      <c r="F825" s="7" t="n"/>
      <c r="G825" s="4" t="n"/>
      <c r="I825" s="15" t="n"/>
      <c r="K825" s="2" t="n"/>
      <c r="L825" s="4" t="n"/>
      <c r="N825" s="2" t="n"/>
      <c r="P825" s="2" t="n"/>
      <c r="R825" s="15" t="n"/>
      <c r="S825" s="15" t="n"/>
      <c r="T825" s="5" t="n"/>
      <c r="U825" s="5" t="n"/>
    </row>
    <row r="826">
      <c r="A826" s="6" t="n"/>
      <c r="B826" s="2" t="n"/>
      <c r="F826" s="7" t="n"/>
      <c r="G826" s="4" t="n"/>
      <c r="I826" s="15" t="n"/>
      <c r="K826" s="2" t="n"/>
      <c r="L826" s="4" t="n"/>
      <c r="N826" s="2" t="n"/>
      <c r="P826" s="2" t="n"/>
      <c r="R826" s="15" t="n"/>
      <c r="S826" s="15" t="n"/>
      <c r="T826" s="5" t="n"/>
      <c r="U826" s="5" t="n"/>
    </row>
    <row r="827">
      <c r="A827" s="6" t="n"/>
      <c r="B827" s="2" t="n"/>
      <c r="F827" s="7" t="n"/>
      <c r="G827" s="4" t="n"/>
      <c r="I827" s="15" t="n"/>
      <c r="K827" s="2" t="n"/>
      <c r="L827" s="4" t="n"/>
      <c r="N827" s="2" t="n"/>
      <c r="P827" s="2" t="n"/>
      <c r="R827" s="15" t="n"/>
      <c r="S827" s="15" t="n"/>
      <c r="T827" s="5" t="n"/>
      <c r="U827" s="5" t="n"/>
    </row>
    <row r="828">
      <c r="A828" s="6" t="n"/>
      <c r="B828" s="2" t="n"/>
      <c r="F828" s="7" t="n"/>
      <c r="G828" s="4" t="n"/>
      <c r="I828" s="15" t="n"/>
      <c r="K828" s="2" t="n"/>
      <c r="L828" s="4" t="n"/>
      <c r="N828" s="2" t="n"/>
      <c r="P828" s="2" t="n"/>
      <c r="R828" s="15" t="n"/>
      <c r="S828" s="15" t="n"/>
      <c r="T828" s="5" t="n"/>
      <c r="U828" s="5" t="n"/>
    </row>
    <row r="829">
      <c r="A829" s="6" t="n"/>
      <c r="B829" s="2" t="n"/>
      <c r="F829" s="7" t="n"/>
      <c r="G829" s="4" t="n"/>
      <c r="I829" s="15" t="n"/>
      <c r="K829" s="2" t="n"/>
      <c r="L829" s="4" t="n"/>
      <c r="N829" s="2" t="n"/>
      <c r="P829" s="2" t="n"/>
      <c r="R829" s="15" t="n"/>
      <c r="S829" s="15" t="n"/>
      <c r="T829" s="5" t="n"/>
      <c r="U829" s="5" t="n"/>
    </row>
    <row r="830">
      <c r="A830" s="6" t="n"/>
      <c r="B830" s="2" t="n"/>
      <c r="F830" s="7" t="n"/>
      <c r="G830" s="4" t="n"/>
      <c r="I830" s="15" t="n"/>
      <c r="K830" s="2" t="n"/>
      <c r="L830" s="4" t="n"/>
      <c r="N830" s="2" t="n"/>
      <c r="P830" s="2" t="n"/>
      <c r="R830" s="15" t="n"/>
      <c r="S830" s="15" t="n"/>
      <c r="T830" s="5" t="n"/>
      <c r="U830" s="5" t="n"/>
    </row>
    <row r="831">
      <c r="A831" s="6" t="n"/>
      <c r="B831" s="2" t="n"/>
      <c r="F831" s="7" t="n"/>
      <c r="G831" s="4" t="n"/>
      <c r="I831" s="15" t="n"/>
      <c r="K831" s="2" t="n"/>
      <c r="L831" s="4" t="n"/>
      <c r="N831" s="2" t="n"/>
      <c r="P831" s="2" t="n"/>
      <c r="R831" s="15" t="n"/>
      <c r="S831" s="15" t="n"/>
      <c r="T831" s="5" t="n"/>
      <c r="U831" s="5" t="n"/>
    </row>
    <row r="832">
      <c r="A832" s="6" t="n"/>
      <c r="B832" s="2" t="n"/>
      <c r="F832" s="7" t="n"/>
      <c r="G832" s="4" t="n"/>
      <c r="I832" s="15" t="n"/>
      <c r="K832" s="2" t="n"/>
      <c r="L832" s="4" t="n"/>
      <c r="N832" s="2" t="n"/>
      <c r="P832" s="2" t="n"/>
      <c r="R832" s="15" t="n"/>
      <c r="S832" s="15" t="n"/>
      <c r="T832" s="5" t="n"/>
      <c r="U832" s="5" t="n"/>
    </row>
    <row r="833">
      <c r="A833" s="6" t="n"/>
      <c r="B833" s="2" t="n"/>
      <c r="F833" s="7" t="n"/>
      <c r="G833" s="4" t="n"/>
      <c r="I833" s="15" t="n"/>
      <c r="K833" s="2" t="n"/>
      <c r="L833" s="4" t="n"/>
      <c r="N833" s="2" t="n"/>
      <c r="P833" s="2" t="n"/>
      <c r="R833" s="15" t="n"/>
      <c r="S833" s="15" t="n"/>
      <c r="T833" s="5" t="n"/>
      <c r="U833" s="5" t="n"/>
    </row>
    <row r="834">
      <c r="A834" s="6" t="n"/>
      <c r="B834" s="2" t="n"/>
      <c r="F834" s="7" t="n"/>
      <c r="G834" s="4" t="n"/>
      <c r="I834" s="15" t="n"/>
      <c r="K834" s="2" t="n"/>
      <c r="L834" s="4" t="n"/>
      <c r="N834" s="2" t="n"/>
      <c r="P834" s="2" t="n"/>
      <c r="R834" s="15" t="n"/>
      <c r="S834" s="15" t="n"/>
      <c r="T834" s="5" t="n"/>
      <c r="U834" s="5" t="n"/>
    </row>
    <row r="835">
      <c r="A835" s="6" t="n"/>
      <c r="B835" s="2" t="n"/>
      <c r="F835" s="7" t="n"/>
      <c r="G835" s="4" t="n"/>
      <c r="I835" s="15" t="n"/>
      <c r="K835" s="2" t="n"/>
      <c r="L835" s="4" t="n"/>
      <c r="N835" s="2" t="n"/>
      <c r="P835" s="2" t="n"/>
      <c r="R835" s="15" t="n"/>
      <c r="S835" s="15" t="n"/>
      <c r="T835" s="5" t="n"/>
      <c r="U835" s="5" t="n"/>
    </row>
    <row r="836">
      <c r="A836" s="6" t="n"/>
      <c r="B836" s="2" t="n"/>
      <c r="F836" s="7" t="n"/>
      <c r="G836" s="4" t="n"/>
      <c r="I836" s="15" t="n"/>
      <c r="K836" s="2" t="n"/>
      <c r="L836" s="4" t="n"/>
      <c r="N836" s="2" t="n"/>
      <c r="P836" s="2" t="n"/>
      <c r="R836" s="15" t="n"/>
      <c r="S836" s="15" t="n"/>
      <c r="T836" s="5" t="n"/>
      <c r="U836" s="5" t="n"/>
    </row>
    <row r="837">
      <c r="A837" s="6" t="n"/>
      <c r="B837" s="2" t="n"/>
      <c r="F837" s="7" t="n"/>
      <c r="G837" s="4" t="n"/>
      <c r="I837" s="15" t="n"/>
      <c r="K837" s="2" t="n"/>
      <c r="L837" s="4" t="n"/>
      <c r="N837" s="2" t="n"/>
      <c r="P837" s="2" t="n"/>
      <c r="R837" s="15" t="n"/>
      <c r="S837" s="15" t="n"/>
      <c r="T837" s="5" t="n"/>
      <c r="U837" s="5" t="n"/>
    </row>
    <row r="838">
      <c r="A838" s="6" t="n"/>
      <c r="B838" s="2" t="n"/>
      <c r="F838" s="7" t="n"/>
      <c r="G838" s="4" t="n"/>
      <c r="I838" s="15" t="n"/>
      <c r="K838" s="2" t="n"/>
      <c r="L838" s="4" t="n"/>
      <c r="N838" s="2" t="n"/>
      <c r="P838" s="2" t="n"/>
      <c r="R838" s="15" t="n"/>
      <c r="S838" s="15" t="n"/>
      <c r="T838" s="5" t="n"/>
      <c r="U838" s="5" t="n"/>
    </row>
    <row r="839">
      <c r="A839" s="6" t="n"/>
      <c r="B839" s="2" t="n"/>
      <c r="F839" s="7" t="n"/>
      <c r="G839" s="4" t="n"/>
      <c r="I839" s="15" t="n"/>
      <c r="K839" s="2" t="n"/>
      <c r="L839" s="4" t="n"/>
      <c r="N839" s="2" t="n"/>
      <c r="P839" s="2" t="n"/>
      <c r="R839" s="15" t="n"/>
      <c r="S839" s="15" t="n"/>
      <c r="T839" s="5" t="n"/>
      <c r="U839" s="5" t="n"/>
    </row>
    <row r="840">
      <c r="A840" s="6" t="n"/>
      <c r="B840" s="2" t="n"/>
      <c r="F840" s="7" t="n"/>
      <c r="G840" s="4" t="n"/>
      <c r="I840" s="15" t="n"/>
      <c r="K840" s="2" t="n"/>
      <c r="L840" s="4" t="n"/>
      <c r="N840" s="2" t="n"/>
      <c r="P840" s="2" t="n"/>
      <c r="R840" s="15" t="n"/>
      <c r="S840" s="15" t="n"/>
      <c r="T840" s="5" t="n"/>
      <c r="U840" s="5" t="n"/>
    </row>
    <row r="841">
      <c r="A841" s="6" t="n"/>
      <c r="B841" s="2" t="n"/>
      <c r="F841" s="7" t="n"/>
      <c r="G841" s="4" t="n"/>
      <c r="I841" s="15" t="n"/>
      <c r="K841" s="2" t="n"/>
      <c r="L841" s="4" t="n"/>
      <c r="N841" s="2" t="n"/>
      <c r="P841" s="2" t="n"/>
      <c r="R841" s="15" t="n"/>
      <c r="S841" s="15" t="n"/>
      <c r="T841" s="5" t="n"/>
      <c r="U841" s="5" t="n"/>
    </row>
    <row r="842">
      <c r="A842" s="6" t="n"/>
      <c r="B842" s="2" t="n"/>
      <c r="F842" s="7" t="n"/>
      <c r="G842" s="4" t="n"/>
      <c r="I842" s="15" t="n"/>
      <c r="K842" s="2" t="n"/>
      <c r="L842" s="4" t="n"/>
      <c r="N842" s="2" t="n"/>
      <c r="P842" s="2" t="n"/>
      <c r="R842" s="15" t="n"/>
      <c r="S842" s="15" t="n"/>
      <c r="T842" s="5" t="n"/>
      <c r="U842" s="5" t="n"/>
    </row>
    <row r="843">
      <c r="A843" s="6" t="n"/>
      <c r="B843" s="2" t="n"/>
      <c r="F843" s="7" t="n"/>
      <c r="G843" s="4" t="n"/>
      <c r="I843" s="15" t="n"/>
      <c r="K843" s="2" t="n"/>
      <c r="L843" s="4" t="n"/>
      <c r="N843" s="2" t="n"/>
      <c r="P843" s="2" t="n"/>
      <c r="R843" s="15" t="n"/>
      <c r="S843" s="15" t="n"/>
      <c r="T843" s="5" t="n"/>
      <c r="U843" s="5" t="n"/>
    </row>
    <row r="844">
      <c r="A844" s="6" t="n"/>
      <c r="B844" s="2" t="n"/>
      <c r="F844" s="7" t="n"/>
      <c r="G844" s="4" t="n"/>
      <c r="I844" s="15" t="n"/>
      <c r="K844" s="2" t="n"/>
      <c r="L844" s="4" t="n"/>
      <c r="N844" s="2" t="n"/>
      <c r="P844" s="2" t="n"/>
      <c r="R844" s="15" t="n"/>
      <c r="S844" s="15" t="n"/>
      <c r="T844" s="5" t="n"/>
      <c r="U844" s="5" t="n"/>
    </row>
    <row r="845">
      <c r="A845" s="6" t="n"/>
      <c r="B845" s="2" t="n"/>
      <c r="F845" s="7" t="n"/>
      <c r="G845" s="4" t="n"/>
      <c r="I845" s="15" t="n"/>
      <c r="K845" s="2" t="n"/>
      <c r="L845" s="4" t="n"/>
      <c r="N845" s="2" t="n"/>
      <c r="P845" s="2" t="n"/>
      <c r="R845" s="15" t="n"/>
      <c r="S845" s="15" t="n"/>
      <c r="T845" s="5" t="n"/>
      <c r="U845" s="5" t="n"/>
    </row>
    <row r="846">
      <c r="A846" s="6" t="n"/>
      <c r="B846" s="2" t="n"/>
      <c r="F846" s="7" t="n"/>
      <c r="G846" s="4" t="n"/>
      <c r="I846" s="15" t="n"/>
      <c r="K846" s="2" t="n"/>
      <c r="L846" s="4" t="n"/>
      <c r="N846" s="2" t="n"/>
      <c r="P846" s="2" t="n"/>
      <c r="R846" s="15" t="n"/>
      <c r="S846" s="15" t="n"/>
      <c r="T846" s="5" t="n"/>
      <c r="U846" s="5" t="n"/>
    </row>
    <row r="847">
      <c r="A847" s="6" t="n"/>
      <c r="B847" s="2" t="n"/>
      <c r="F847" s="7" t="n"/>
      <c r="G847" s="4" t="n"/>
      <c r="I847" s="15" t="n"/>
      <c r="K847" s="2" t="n"/>
      <c r="L847" s="4" t="n"/>
      <c r="N847" s="2" t="n"/>
      <c r="P847" s="2" t="n"/>
      <c r="R847" s="15" t="n"/>
      <c r="S847" s="15" t="n"/>
      <c r="T847" s="5" t="n"/>
      <c r="U847" s="5" t="n"/>
    </row>
    <row r="848">
      <c r="A848" s="6" t="n"/>
      <c r="B848" s="2" t="n"/>
      <c r="F848" s="7" t="n"/>
      <c r="G848" s="4" t="n"/>
      <c r="I848" s="15" t="n"/>
      <c r="K848" s="2" t="n"/>
      <c r="L848" s="4" t="n"/>
      <c r="N848" s="2" t="n"/>
      <c r="P848" s="2" t="n"/>
      <c r="R848" s="15" t="n"/>
      <c r="S848" s="15" t="n"/>
      <c r="T848" s="5" t="n"/>
      <c r="U848" s="5" t="n"/>
    </row>
    <row r="849">
      <c r="A849" s="6" t="n"/>
      <c r="B849" s="2" t="n"/>
      <c r="F849" s="7" t="n"/>
      <c r="G849" s="4" t="n"/>
      <c r="I849" s="15" t="n"/>
      <c r="K849" s="2" t="n"/>
      <c r="L849" s="4" t="n"/>
      <c r="N849" s="2" t="n"/>
      <c r="P849" s="2" t="n"/>
      <c r="R849" s="15" t="n"/>
      <c r="S849" s="15" t="n"/>
      <c r="T849" s="5" t="n"/>
      <c r="U849" s="5" t="n"/>
    </row>
    <row r="850">
      <c r="A850" s="6" t="n"/>
      <c r="B850" s="2" t="n"/>
      <c r="F850" s="7" t="n"/>
      <c r="G850" s="4" t="n"/>
      <c r="I850" s="15" t="n"/>
      <c r="K850" s="2" t="n"/>
      <c r="L850" s="4" t="n"/>
      <c r="N850" s="2" t="n"/>
      <c r="P850" s="2" t="n"/>
      <c r="R850" s="15" t="n"/>
      <c r="S850" s="15" t="n"/>
      <c r="T850" s="5" t="n"/>
      <c r="U850" s="5" t="n"/>
    </row>
    <row r="851">
      <c r="A851" s="6" t="n"/>
      <c r="B851" s="2" t="n"/>
      <c r="F851" s="7" t="n"/>
      <c r="G851" s="4" t="n"/>
      <c r="I851" s="15" t="n"/>
      <c r="K851" s="2" t="n"/>
      <c r="L851" s="4" t="n"/>
      <c r="N851" s="2" t="n"/>
      <c r="P851" s="2" t="n"/>
      <c r="R851" s="15" t="n"/>
      <c r="S851" s="15" t="n"/>
      <c r="T851" s="5" t="n"/>
      <c r="U851" s="5" t="n"/>
    </row>
    <row r="852">
      <c r="A852" s="6" t="n"/>
      <c r="B852" s="2" t="n"/>
      <c r="F852" s="7" t="n"/>
      <c r="G852" s="4" t="n"/>
      <c r="I852" s="15" t="n"/>
      <c r="K852" s="2" t="n"/>
      <c r="L852" s="4" t="n"/>
      <c r="N852" s="2" t="n"/>
      <c r="P852" s="2" t="n"/>
      <c r="R852" s="15" t="n"/>
      <c r="S852" s="15" t="n"/>
      <c r="T852" s="5" t="n"/>
      <c r="U852" s="5" t="n"/>
    </row>
    <row r="853">
      <c r="A853" s="6" t="n"/>
      <c r="B853" s="2" t="n"/>
      <c r="F853" s="7" t="n"/>
      <c r="G853" s="4" t="n"/>
      <c r="I853" s="15" t="n"/>
      <c r="K853" s="2" t="n"/>
      <c r="L853" s="4" t="n"/>
      <c r="N853" s="2" t="n"/>
      <c r="P853" s="2" t="n"/>
      <c r="R853" s="15" t="n"/>
      <c r="S853" s="15" t="n"/>
      <c r="T853" s="5" t="n"/>
      <c r="U853" s="5" t="n"/>
    </row>
    <row r="854">
      <c r="A854" s="6" t="n"/>
      <c r="B854" s="2" t="n"/>
      <c r="F854" s="7" t="n"/>
      <c r="G854" s="4" t="n"/>
      <c r="I854" s="15" t="n"/>
      <c r="K854" s="2" t="n"/>
      <c r="L854" s="4" t="n"/>
      <c r="N854" s="2" t="n"/>
      <c r="P854" s="2" t="n"/>
      <c r="R854" s="15" t="n"/>
      <c r="S854" s="15" t="n"/>
      <c r="T854" s="5" t="n"/>
      <c r="U854" s="5" t="n"/>
    </row>
    <row r="855">
      <c r="A855" s="6" t="n"/>
      <c r="B855" s="2" t="n"/>
      <c r="F855" s="7" t="n"/>
      <c r="G855" s="4" t="n"/>
      <c r="I855" s="15" t="n"/>
      <c r="K855" s="2" t="n"/>
      <c r="L855" s="4" t="n"/>
      <c r="N855" s="2" t="n"/>
      <c r="P855" s="2" t="n"/>
      <c r="R855" s="15" t="n"/>
      <c r="S855" s="15" t="n"/>
      <c r="T855" s="5" t="n"/>
      <c r="U855" s="5" t="n"/>
    </row>
    <row r="856">
      <c r="A856" s="6" t="n"/>
      <c r="B856" s="2" t="n"/>
      <c r="F856" s="7" t="n"/>
      <c r="G856" s="4" t="n"/>
      <c r="I856" s="15" t="n"/>
      <c r="K856" s="2" t="n"/>
      <c r="L856" s="4" t="n"/>
      <c r="N856" s="2" t="n"/>
      <c r="P856" s="2" t="n"/>
      <c r="R856" s="15" t="n"/>
      <c r="S856" s="15" t="n"/>
      <c r="T856" s="5" t="n"/>
      <c r="U856" s="5" t="n"/>
    </row>
    <row r="857">
      <c r="A857" s="6" t="n"/>
      <c r="B857" s="2" t="n"/>
      <c r="F857" s="7" t="n"/>
      <c r="G857" s="4" t="n"/>
      <c r="I857" s="15" t="n"/>
      <c r="K857" s="2" t="n"/>
      <c r="L857" s="4" t="n"/>
      <c r="N857" s="2" t="n"/>
      <c r="P857" s="2" t="n"/>
      <c r="R857" s="15" t="n"/>
      <c r="S857" s="15" t="n"/>
      <c r="T857" s="5" t="n"/>
      <c r="U857" s="5" t="n"/>
    </row>
    <row r="858">
      <c r="A858" s="6" t="n"/>
      <c r="B858" s="2" t="n"/>
      <c r="F858" s="7" t="n"/>
      <c r="G858" s="4" t="n"/>
      <c r="I858" s="15" t="n"/>
      <c r="K858" s="2" t="n"/>
      <c r="L858" s="4" t="n"/>
      <c r="N858" s="2" t="n"/>
      <c r="P858" s="2" t="n"/>
      <c r="R858" s="15" t="n"/>
      <c r="S858" s="15" t="n"/>
      <c r="T858" s="5" t="n"/>
      <c r="U858" s="5" t="n"/>
    </row>
    <row r="859">
      <c r="A859" s="6" t="n"/>
      <c r="B859" s="2" t="n"/>
      <c r="F859" s="7" t="n"/>
      <c r="G859" s="4" t="n"/>
      <c r="I859" s="15" t="n"/>
      <c r="K859" s="2" t="n"/>
      <c r="L859" s="4" t="n"/>
      <c r="N859" s="2" t="n"/>
      <c r="P859" s="2" t="n"/>
      <c r="R859" s="15" t="n"/>
      <c r="S859" s="15" t="n"/>
      <c r="T859" s="5" t="n"/>
      <c r="U859" s="5" t="n"/>
    </row>
    <row r="860">
      <c r="A860" s="6" t="n"/>
      <c r="B860" s="2" t="n"/>
      <c r="F860" s="7" t="n"/>
      <c r="G860" s="4" t="n"/>
      <c r="I860" s="15" t="n"/>
      <c r="K860" s="2" t="n"/>
      <c r="L860" s="4" t="n"/>
      <c r="N860" s="2" t="n"/>
      <c r="P860" s="2" t="n"/>
      <c r="R860" s="15" t="n"/>
      <c r="S860" s="15" t="n"/>
      <c r="T860" s="5" t="n"/>
      <c r="U860" s="5" t="n"/>
    </row>
    <row r="861">
      <c r="A861" s="6" t="n"/>
      <c r="B861" s="2" t="n"/>
      <c r="F861" s="7" t="n"/>
      <c r="G861" s="4" t="n"/>
      <c r="I861" s="15" t="n"/>
      <c r="K861" s="2" t="n"/>
      <c r="L861" s="4" t="n"/>
      <c r="N861" s="2" t="n"/>
      <c r="P861" s="2" t="n"/>
      <c r="R861" s="15" t="n"/>
      <c r="S861" s="15" t="n"/>
      <c r="T861" s="5" t="n"/>
      <c r="U861" s="5" t="n"/>
    </row>
    <row r="862">
      <c r="A862" s="6" t="n"/>
      <c r="B862" s="2" t="n"/>
      <c r="F862" s="7" t="n"/>
      <c r="G862" s="4" t="n"/>
      <c r="I862" s="15" t="n"/>
      <c r="K862" s="2" t="n"/>
      <c r="L862" s="4" t="n"/>
      <c r="N862" s="2" t="n"/>
      <c r="P862" s="2" t="n"/>
      <c r="R862" s="15" t="n"/>
      <c r="S862" s="15" t="n"/>
      <c r="T862" s="5" t="n"/>
      <c r="U862" s="5" t="n"/>
    </row>
    <row r="863">
      <c r="A863" s="6" t="n"/>
      <c r="B863" s="2" t="n"/>
      <c r="F863" s="7" t="n"/>
      <c r="G863" s="4" t="n"/>
      <c r="I863" s="15" t="n"/>
      <c r="K863" s="2" t="n"/>
      <c r="L863" s="4" t="n"/>
      <c r="N863" s="2" t="n"/>
      <c r="P863" s="2" t="n"/>
      <c r="R863" s="15" t="n"/>
      <c r="S863" s="15" t="n"/>
      <c r="T863" s="5" t="n"/>
      <c r="U863" s="5" t="n"/>
    </row>
    <row r="864">
      <c r="A864" s="6" t="n"/>
      <c r="B864" s="2" t="n"/>
      <c r="F864" s="7" t="n"/>
      <c r="G864" s="4" t="n"/>
      <c r="I864" s="15" t="n"/>
      <c r="K864" s="2" t="n"/>
      <c r="L864" s="4" t="n"/>
      <c r="N864" s="2" t="n"/>
      <c r="P864" s="2" t="n"/>
      <c r="R864" s="15" t="n"/>
      <c r="S864" s="15" t="n"/>
      <c r="T864" s="5" t="n"/>
      <c r="U864" s="5" t="n"/>
    </row>
    <row r="865">
      <c r="A865" s="6" t="n"/>
      <c r="B865" s="2" t="n"/>
      <c r="F865" s="7" t="n"/>
      <c r="G865" s="4" t="n"/>
      <c r="I865" s="15" t="n"/>
      <c r="K865" s="2" t="n"/>
      <c r="L865" s="4" t="n"/>
      <c r="N865" s="2" t="n"/>
      <c r="P865" s="2" t="n"/>
      <c r="R865" s="15" t="n"/>
      <c r="S865" s="15" t="n"/>
      <c r="T865" s="5" t="n"/>
      <c r="U865" s="5" t="n"/>
    </row>
    <row r="866">
      <c r="A866" s="6" t="n"/>
      <c r="B866" s="2" t="n"/>
      <c r="F866" s="7" t="n"/>
      <c r="G866" s="4" t="n"/>
      <c r="I866" s="15" t="n"/>
      <c r="K866" s="2" t="n"/>
      <c r="L866" s="4" t="n"/>
      <c r="N866" s="2" t="n"/>
      <c r="P866" s="2" t="n"/>
      <c r="R866" s="15" t="n"/>
      <c r="S866" s="15" t="n"/>
      <c r="T866" s="5" t="n"/>
      <c r="U866" s="5" t="n"/>
    </row>
    <row r="867">
      <c r="A867" s="6" t="n"/>
      <c r="B867" s="2" t="n"/>
      <c r="F867" s="7" t="n"/>
      <c r="G867" s="4" t="n"/>
      <c r="I867" s="15" t="n"/>
      <c r="K867" s="2" t="n"/>
      <c r="L867" s="4" t="n"/>
      <c r="N867" s="2" t="n"/>
      <c r="P867" s="2" t="n"/>
      <c r="R867" s="15" t="n"/>
      <c r="S867" s="15" t="n"/>
      <c r="T867" s="5" t="n"/>
      <c r="U867" s="5" t="n"/>
    </row>
    <row r="868">
      <c r="A868" s="6" t="n"/>
      <c r="B868" s="2" t="n"/>
      <c r="F868" s="7" t="n"/>
      <c r="G868" s="4" t="n"/>
      <c r="I868" s="15" t="n"/>
      <c r="K868" s="2" t="n"/>
      <c r="L868" s="4" t="n"/>
      <c r="N868" s="2" t="n"/>
      <c r="P868" s="2" t="n"/>
      <c r="R868" s="15" t="n"/>
      <c r="S868" s="15" t="n"/>
      <c r="T868" s="5" t="n"/>
      <c r="U868" s="5" t="n"/>
    </row>
    <row r="869">
      <c r="A869" s="6" t="n"/>
      <c r="B869" s="2" t="n"/>
      <c r="F869" s="7" t="n"/>
      <c r="G869" s="4" t="n"/>
      <c r="I869" s="15" t="n"/>
      <c r="K869" s="2" t="n"/>
      <c r="L869" s="4" t="n"/>
      <c r="N869" s="2" t="n"/>
      <c r="P869" s="2" t="n"/>
      <c r="R869" s="15" t="n"/>
      <c r="S869" s="15" t="n"/>
      <c r="T869" s="5" t="n"/>
      <c r="U869" s="5" t="n"/>
    </row>
    <row r="870">
      <c r="A870" s="6" t="n"/>
      <c r="B870" s="2" t="n"/>
      <c r="F870" s="7" t="n"/>
      <c r="G870" s="4" t="n"/>
      <c r="I870" s="15" t="n"/>
      <c r="K870" s="2" t="n"/>
      <c r="L870" s="4" t="n"/>
      <c r="N870" s="2" t="n"/>
      <c r="P870" s="2" t="n"/>
      <c r="R870" s="15" t="n"/>
      <c r="S870" s="15" t="n"/>
      <c r="T870" s="5" t="n"/>
      <c r="U870" s="5" t="n"/>
    </row>
    <row r="871">
      <c r="A871" s="6" t="n"/>
      <c r="B871" s="2" t="n"/>
      <c r="F871" s="7" t="n"/>
      <c r="G871" s="4" t="n"/>
      <c r="I871" s="15" t="n"/>
      <c r="K871" s="2" t="n"/>
      <c r="L871" s="4" t="n"/>
      <c r="N871" s="2" t="n"/>
      <c r="P871" s="2" t="n"/>
      <c r="R871" s="15" t="n"/>
      <c r="S871" s="15" t="n"/>
      <c r="T871" s="5" t="n"/>
      <c r="U871" s="5" t="n"/>
    </row>
    <row r="872">
      <c r="A872" s="6" t="n"/>
      <c r="B872" s="2" t="n"/>
      <c r="F872" s="7" t="n"/>
      <c r="G872" s="4" t="n"/>
      <c r="I872" s="15" t="n"/>
      <c r="K872" s="2" t="n"/>
      <c r="L872" s="4" t="n"/>
      <c r="N872" s="2" t="n"/>
      <c r="P872" s="2" t="n"/>
      <c r="R872" s="15" t="n"/>
      <c r="S872" s="15" t="n"/>
      <c r="T872" s="5" t="n"/>
      <c r="U872" s="5" t="n"/>
    </row>
    <row r="873">
      <c r="A873" s="6" t="n"/>
      <c r="B873" s="2" t="n"/>
      <c r="F873" s="7" t="n"/>
      <c r="G873" s="4" t="n"/>
      <c r="I873" s="15" t="n"/>
      <c r="K873" s="2" t="n"/>
      <c r="L873" s="4" t="n"/>
      <c r="N873" s="2" t="n"/>
      <c r="P873" s="2" t="n"/>
      <c r="R873" s="15" t="n"/>
      <c r="S873" s="15" t="n"/>
      <c r="T873" s="5" t="n"/>
      <c r="U873" s="5" t="n"/>
    </row>
    <row r="874">
      <c r="A874" s="6" t="n"/>
      <c r="B874" s="2" t="n"/>
      <c r="F874" s="7" t="n"/>
      <c r="G874" s="4" t="n"/>
      <c r="I874" s="15" t="n"/>
      <c r="K874" s="2" t="n"/>
      <c r="L874" s="4" t="n"/>
      <c r="N874" s="2" t="n"/>
      <c r="P874" s="2" t="n"/>
      <c r="R874" s="15" t="n"/>
      <c r="S874" s="15" t="n"/>
      <c r="T874" s="5" t="n"/>
      <c r="U874" s="5" t="n"/>
    </row>
    <row r="875">
      <c r="A875" s="6" t="n"/>
      <c r="B875" s="2" t="n"/>
      <c r="F875" s="7" t="n"/>
      <c r="G875" s="4" t="n"/>
      <c r="I875" s="15" t="n"/>
      <c r="K875" s="2" t="n"/>
      <c r="L875" s="4" t="n"/>
      <c r="N875" s="2" t="n"/>
      <c r="P875" s="2" t="n"/>
      <c r="R875" s="15" t="n"/>
      <c r="S875" s="15" t="n"/>
      <c r="T875" s="5" t="n"/>
      <c r="U875" s="5" t="n"/>
    </row>
    <row r="876">
      <c r="A876" s="6" t="n"/>
      <c r="B876" s="2" t="n"/>
      <c r="F876" s="7" t="n"/>
      <c r="G876" s="4" t="n"/>
      <c r="I876" s="15" t="n"/>
      <c r="K876" s="2" t="n"/>
      <c r="L876" s="4" t="n"/>
      <c r="N876" s="2" t="n"/>
      <c r="P876" s="2" t="n"/>
      <c r="R876" s="15" t="n"/>
      <c r="S876" s="15" t="n"/>
      <c r="T876" s="5" t="n"/>
      <c r="U876" s="5" t="n"/>
    </row>
    <row r="877">
      <c r="A877" s="6" t="n"/>
      <c r="B877" s="2" t="n"/>
      <c r="F877" s="7" t="n"/>
      <c r="G877" s="4" t="n"/>
      <c r="I877" s="15" t="n"/>
      <c r="K877" s="2" t="n"/>
      <c r="L877" s="4" t="n"/>
      <c r="N877" s="2" t="n"/>
      <c r="P877" s="2" t="n"/>
      <c r="R877" s="15" t="n"/>
      <c r="S877" s="15" t="n"/>
      <c r="T877" s="5" t="n"/>
      <c r="U877" s="5" t="n"/>
    </row>
    <row r="878">
      <c r="A878" s="6" t="n"/>
      <c r="B878" s="2" t="n"/>
      <c r="F878" s="7" t="n"/>
      <c r="G878" s="4" t="n"/>
      <c r="I878" s="15" t="n"/>
      <c r="K878" s="2" t="n"/>
      <c r="L878" s="4" t="n"/>
      <c r="N878" s="2" t="n"/>
      <c r="P878" s="2" t="n"/>
      <c r="R878" s="15" t="n"/>
      <c r="S878" s="15" t="n"/>
      <c r="T878" s="5" t="n"/>
      <c r="U878" s="5" t="n"/>
    </row>
    <row r="879">
      <c r="A879" s="6" t="n"/>
      <c r="B879" s="2" t="n"/>
      <c r="F879" s="7" t="n"/>
      <c r="G879" s="4" t="n"/>
      <c r="I879" s="15" t="n"/>
      <c r="K879" s="2" t="n"/>
      <c r="L879" s="4" t="n"/>
      <c r="N879" s="2" t="n"/>
      <c r="P879" s="2" t="n"/>
      <c r="R879" s="15" t="n"/>
      <c r="S879" s="15" t="n"/>
      <c r="T879" s="5" t="n"/>
      <c r="U879" s="5" t="n"/>
    </row>
    <row r="880">
      <c r="A880" s="6" t="n"/>
      <c r="B880" s="2" t="n"/>
      <c r="F880" s="7" t="n"/>
      <c r="G880" s="4" t="n"/>
      <c r="I880" s="15" t="n"/>
      <c r="K880" s="2" t="n"/>
      <c r="L880" s="4" t="n"/>
      <c r="N880" s="2" t="n"/>
      <c r="P880" s="2" t="n"/>
      <c r="R880" s="15" t="n"/>
      <c r="S880" s="15" t="n"/>
      <c r="T880" s="5" t="n"/>
      <c r="U880" s="5" t="n"/>
    </row>
    <row r="881">
      <c r="A881" s="6" t="n"/>
      <c r="B881" s="2" t="n"/>
      <c r="F881" s="7" t="n"/>
      <c r="G881" s="4" t="n"/>
      <c r="I881" s="15" t="n"/>
      <c r="K881" s="2" t="n"/>
      <c r="L881" s="4" t="n"/>
      <c r="N881" s="2" t="n"/>
      <c r="P881" s="2" t="n"/>
      <c r="R881" s="15" t="n"/>
      <c r="S881" s="15" t="n"/>
      <c r="T881" s="5" t="n"/>
      <c r="U881" s="5" t="n"/>
    </row>
    <row r="882">
      <c r="A882" s="6" t="n"/>
      <c r="B882" s="2" t="n"/>
      <c r="F882" s="7" t="n"/>
      <c r="G882" s="4" t="n"/>
      <c r="I882" s="15" t="n"/>
      <c r="K882" s="2" t="n"/>
      <c r="L882" s="4" t="n"/>
      <c r="N882" s="2" t="n"/>
      <c r="P882" s="2" t="n"/>
      <c r="R882" s="15" t="n"/>
      <c r="S882" s="15" t="n"/>
      <c r="T882" s="5" t="n"/>
      <c r="U882" s="5" t="n"/>
    </row>
    <row r="883">
      <c r="A883" s="6" t="n"/>
      <c r="B883" s="2" t="n"/>
      <c r="F883" s="7" t="n"/>
      <c r="G883" s="4" t="n"/>
      <c r="I883" s="15" t="n"/>
      <c r="K883" s="2" t="n"/>
      <c r="L883" s="4" t="n"/>
      <c r="N883" s="2" t="n"/>
      <c r="P883" s="2" t="n"/>
      <c r="R883" s="15" t="n"/>
      <c r="S883" s="15" t="n"/>
      <c r="T883" s="5" t="n"/>
      <c r="U883" s="5" t="n"/>
    </row>
    <row r="884">
      <c r="A884" s="6" t="n"/>
      <c r="B884" s="2" t="n"/>
      <c r="F884" s="7" t="n"/>
      <c r="G884" s="4" t="n"/>
      <c r="I884" s="15" t="n"/>
      <c r="K884" s="2" t="n"/>
      <c r="L884" s="4" t="n"/>
      <c r="N884" s="2" t="n"/>
      <c r="P884" s="2" t="n"/>
      <c r="R884" s="15" t="n"/>
      <c r="S884" s="15" t="n"/>
      <c r="T884" s="5" t="n"/>
      <c r="U884" s="5" t="n"/>
    </row>
    <row r="885">
      <c r="A885" s="6" t="n"/>
      <c r="B885" s="2" t="n"/>
      <c r="F885" s="7" t="n"/>
      <c r="G885" s="4" t="n"/>
      <c r="I885" s="15" t="n"/>
      <c r="K885" s="2" t="n"/>
      <c r="L885" s="4" t="n"/>
      <c r="N885" s="2" t="n"/>
      <c r="P885" s="2" t="n"/>
      <c r="R885" s="15" t="n"/>
      <c r="S885" s="15" t="n"/>
      <c r="T885" s="5" t="n"/>
      <c r="U885" s="5" t="n"/>
    </row>
    <row r="886">
      <c r="A886" s="6" t="n"/>
      <c r="B886" s="2" t="n"/>
      <c r="F886" s="7" t="n"/>
      <c r="G886" s="4" t="n"/>
      <c r="I886" s="15" t="n"/>
      <c r="K886" s="2" t="n"/>
      <c r="L886" s="4" t="n"/>
      <c r="N886" s="2" t="n"/>
      <c r="P886" s="2" t="n"/>
      <c r="R886" s="15" t="n"/>
      <c r="S886" s="15" t="n"/>
      <c r="T886" s="5" t="n"/>
      <c r="U886" s="5" t="n"/>
    </row>
    <row r="887">
      <c r="A887" s="6" t="n"/>
      <c r="B887" s="2" t="n"/>
      <c r="F887" s="7" t="n"/>
      <c r="G887" s="4" t="n"/>
      <c r="I887" s="15" t="n"/>
      <c r="K887" s="2" t="n"/>
      <c r="L887" s="4" t="n"/>
      <c r="N887" s="2" t="n"/>
      <c r="P887" s="2" t="n"/>
      <c r="R887" s="15" t="n"/>
      <c r="S887" s="15" t="n"/>
      <c r="T887" s="5" t="n"/>
      <c r="U887" s="5" t="n"/>
    </row>
    <row r="888">
      <c r="A888" s="6" t="n"/>
      <c r="B888" s="2" t="n"/>
      <c r="F888" s="7" t="n"/>
      <c r="G888" s="4" t="n"/>
      <c r="I888" s="15" t="n"/>
      <c r="K888" s="2" t="n"/>
      <c r="L888" s="4" t="n"/>
      <c r="N888" s="2" t="n"/>
      <c r="P888" s="2" t="n"/>
      <c r="R888" s="15" t="n"/>
      <c r="S888" s="15" t="n"/>
      <c r="T888" s="5" t="n"/>
      <c r="U888" s="5" t="n"/>
    </row>
    <row r="889">
      <c r="A889" s="6" t="n"/>
      <c r="B889" s="2" t="n"/>
      <c r="F889" s="7" t="n"/>
      <c r="G889" s="4" t="n"/>
      <c r="I889" s="15" t="n"/>
      <c r="K889" s="2" t="n"/>
      <c r="L889" s="4" t="n"/>
      <c r="N889" s="2" t="n"/>
      <c r="P889" s="2" t="n"/>
      <c r="R889" s="15" t="n"/>
      <c r="S889" s="15" t="n"/>
      <c r="T889" s="5" t="n"/>
      <c r="U889" s="5" t="n"/>
    </row>
    <row r="890">
      <c r="A890" s="6" t="n"/>
      <c r="B890" s="2" t="n"/>
      <c r="F890" s="7" t="n"/>
      <c r="G890" s="4" t="n"/>
      <c r="I890" s="15" t="n"/>
      <c r="K890" s="2" t="n"/>
      <c r="L890" s="4" t="n"/>
      <c r="N890" s="2" t="n"/>
      <c r="P890" s="2" t="n"/>
      <c r="R890" s="15" t="n"/>
      <c r="S890" s="15" t="n"/>
      <c r="T890" s="5" t="n"/>
      <c r="U890" s="5" t="n"/>
    </row>
    <row r="891">
      <c r="A891" s="6" t="n"/>
      <c r="B891" s="2" t="n"/>
      <c r="F891" s="7" t="n"/>
      <c r="G891" s="4" t="n"/>
      <c r="I891" s="15" t="n"/>
      <c r="K891" s="2" t="n"/>
      <c r="L891" s="4" t="n"/>
      <c r="N891" s="2" t="n"/>
      <c r="P891" s="2" t="n"/>
      <c r="R891" s="15" t="n"/>
      <c r="S891" s="15" t="n"/>
      <c r="T891" s="5" t="n"/>
      <c r="U891" s="5" t="n"/>
    </row>
    <row r="892">
      <c r="A892" s="6" t="n"/>
      <c r="B892" s="2" t="n"/>
      <c r="F892" s="7" t="n"/>
      <c r="G892" s="4" t="n"/>
      <c r="I892" s="15" t="n"/>
      <c r="K892" s="2" t="n"/>
      <c r="L892" s="4" t="n"/>
      <c r="N892" s="2" t="n"/>
      <c r="P892" s="2" t="n"/>
      <c r="R892" s="15" t="n"/>
      <c r="S892" s="15" t="n"/>
      <c r="T892" s="5" t="n"/>
      <c r="U892" s="5" t="n"/>
    </row>
    <row r="893">
      <c r="A893" s="6" t="n"/>
      <c r="B893" s="2" t="n"/>
      <c r="F893" s="7" t="n"/>
      <c r="G893" s="4" t="n"/>
      <c r="I893" s="15" t="n"/>
      <c r="K893" s="2" t="n"/>
      <c r="L893" s="4" t="n"/>
      <c r="N893" s="2" t="n"/>
      <c r="P893" s="2" t="n"/>
      <c r="R893" s="15" t="n"/>
      <c r="S893" s="15" t="n"/>
      <c r="T893" s="5" t="n"/>
      <c r="U893" s="5" t="n"/>
    </row>
    <row r="894">
      <c r="A894" s="6" t="n"/>
      <c r="B894" s="2" t="n"/>
      <c r="F894" s="7" t="n"/>
      <c r="G894" s="4" t="n"/>
      <c r="I894" s="15" t="n"/>
      <c r="K894" s="2" t="n"/>
      <c r="L894" s="4" t="n"/>
      <c r="N894" s="2" t="n"/>
      <c r="P894" s="2" t="n"/>
      <c r="R894" s="15" t="n"/>
      <c r="S894" s="15" t="n"/>
      <c r="T894" s="5" t="n"/>
      <c r="U894" s="5" t="n"/>
    </row>
    <row r="895">
      <c r="A895" s="6" t="n"/>
      <c r="B895" s="2" t="n"/>
      <c r="F895" s="7" t="n"/>
      <c r="G895" s="4" t="n"/>
      <c r="I895" s="15" t="n"/>
      <c r="K895" s="2" t="n"/>
      <c r="L895" s="4" t="n"/>
      <c r="N895" s="2" t="n"/>
      <c r="P895" s="2" t="n"/>
      <c r="R895" s="15" t="n"/>
      <c r="S895" s="15" t="n"/>
      <c r="T895" s="5" t="n"/>
      <c r="U895" s="5" t="n"/>
    </row>
    <row r="896">
      <c r="A896" s="6" t="n"/>
      <c r="B896" s="2" t="n"/>
      <c r="F896" s="7" t="n"/>
      <c r="G896" s="4" t="n"/>
      <c r="I896" s="15" t="n"/>
      <c r="K896" s="2" t="n"/>
      <c r="L896" s="4" t="n"/>
      <c r="N896" s="2" t="n"/>
      <c r="P896" s="2" t="n"/>
      <c r="R896" s="15" t="n"/>
      <c r="S896" s="15" t="n"/>
      <c r="T896" s="5" t="n"/>
      <c r="U896" s="5" t="n"/>
    </row>
    <row r="897">
      <c r="A897" s="6" t="n"/>
      <c r="B897" s="2" t="n"/>
      <c r="F897" s="7" t="n"/>
      <c r="G897" s="4" t="n"/>
      <c r="I897" s="15" t="n"/>
      <c r="K897" s="2" t="n"/>
      <c r="L897" s="4" t="n"/>
      <c r="N897" s="2" t="n"/>
      <c r="P897" s="2" t="n"/>
      <c r="R897" s="15" t="n"/>
      <c r="S897" s="15" t="n"/>
      <c r="T897" s="5" t="n"/>
      <c r="U897" s="5" t="n"/>
    </row>
    <row r="898">
      <c r="A898" s="6" t="n"/>
      <c r="B898" s="2" t="n"/>
      <c r="F898" s="7" t="n"/>
      <c r="G898" s="4" t="n"/>
      <c r="I898" s="15" t="n"/>
      <c r="K898" s="2" t="n"/>
      <c r="L898" s="4" t="n"/>
      <c r="N898" s="2" t="n"/>
      <c r="P898" s="2" t="n"/>
      <c r="R898" s="15" t="n"/>
      <c r="S898" s="15" t="n"/>
      <c r="T898" s="5" t="n"/>
      <c r="U898" s="5" t="n"/>
    </row>
    <row r="899">
      <c r="A899" s="6" t="n"/>
      <c r="B899" s="2" t="n"/>
      <c r="F899" s="7" t="n"/>
      <c r="G899" s="4" t="n"/>
      <c r="I899" s="15" t="n"/>
      <c r="K899" s="2" t="n"/>
      <c r="L899" s="4" t="n"/>
      <c r="N899" s="2" t="n"/>
      <c r="P899" s="2" t="n"/>
      <c r="R899" s="15" t="n"/>
      <c r="S899" s="15" t="n"/>
      <c r="T899" s="5" t="n"/>
      <c r="U899" s="5" t="n"/>
    </row>
    <row r="900">
      <c r="A900" s="6" t="n"/>
      <c r="B900" s="2" t="n"/>
      <c r="F900" s="7" t="n"/>
      <c r="G900" s="4" t="n"/>
      <c r="I900" s="15" t="n"/>
      <c r="K900" s="2" t="n"/>
      <c r="L900" s="4" t="n"/>
      <c r="N900" s="2" t="n"/>
      <c r="P900" s="2" t="n"/>
      <c r="R900" s="15" t="n"/>
      <c r="S900" s="15" t="n"/>
      <c r="T900" s="5" t="n"/>
      <c r="U900" s="5" t="n"/>
    </row>
    <row r="901">
      <c r="A901" s="6" t="n"/>
      <c r="B901" s="2" t="n"/>
      <c r="F901" s="7" t="n"/>
      <c r="G901" s="4" t="n"/>
      <c r="I901" s="15" t="n"/>
      <c r="K901" s="2" t="n"/>
      <c r="L901" s="4" t="n"/>
      <c r="N901" s="2" t="n"/>
      <c r="P901" s="2" t="n"/>
      <c r="R901" s="15" t="n"/>
      <c r="S901" s="15" t="n"/>
      <c r="T901" s="5" t="n"/>
      <c r="U901" s="5" t="n"/>
    </row>
    <row r="902">
      <c r="A902" s="6" t="n"/>
      <c r="B902" s="2" t="n"/>
      <c r="F902" s="7" t="n"/>
      <c r="G902" s="4" t="n"/>
      <c r="I902" s="15" t="n"/>
      <c r="K902" s="2" t="n"/>
      <c r="L902" s="4" t="n"/>
      <c r="N902" s="2" t="n"/>
      <c r="P902" s="2" t="n"/>
      <c r="R902" s="15" t="n"/>
      <c r="S902" s="15" t="n"/>
      <c r="T902" s="5" t="n"/>
      <c r="U902" s="5" t="n"/>
    </row>
    <row r="903">
      <c r="A903" s="6" t="n"/>
      <c r="B903" s="2" t="n"/>
      <c r="F903" s="7" t="n"/>
      <c r="G903" s="4" t="n"/>
      <c r="I903" s="15" t="n"/>
      <c r="K903" s="2" t="n"/>
      <c r="L903" s="4" t="n"/>
      <c r="N903" s="2" t="n"/>
      <c r="P903" s="2" t="n"/>
      <c r="R903" s="15" t="n"/>
      <c r="S903" s="15" t="n"/>
      <c r="T903" s="5" t="n"/>
      <c r="U903" s="5" t="n"/>
    </row>
    <row r="904">
      <c r="A904" s="6" t="n"/>
      <c r="B904" s="2" t="n"/>
      <c r="F904" s="7" t="n"/>
      <c r="G904" s="4" t="n"/>
      <c r="I904" s="15" t="n"/>
      <c r="K904" s="2" t="n"/>
      <c r="L904" s="4" t="n"/>
      <c r="N904" s="2" t="n"/>
      <c r="P904" s="2" t="n"/>
      <c r="R904" s="15" t="n"/>
      <c r="S904" s="15" t="n"/>
      <c r="T904" s="5" t="n"/>
      <c r="U904" s="5" t="n"/>
    </row>
    <row r="905">
      <c r="A905" s="6" t="n"/>
      <c r="B905" s="2" t="n"/>
      <c r="F905" s="7" t="n"/>
      <c r="G905" s="4" t="n"/>
      <c r="I905" s="15" t="n"/>
      <c r="K905" s="2" t="n"/>
      <c r="L905" s="4" t="n"/>
      <c r="N905" s="2" t="n"/>
      <c r="P905" s="2" t="n"/>
      <c r="R905" s="15" t="n"/>
      <c r="S905" s="15" t="n"/>
      <c r="T905" s="5" t="n"/>
      <c r="U905" s="5" t="n"/>
    </row>
    <row r="906">
      <c r="A906" s="6" t="n"/>
      <c r="B906" s="2" t="n"/>
      <c r="F906" s="7" t="n"/>
      <c r="G906" s="4" t="n"/>
      <c r="I906" s="15" t="n"/>
      <c r="K906" s="2" t="n"/>
      <c r="L906" s="4" t="n"/>
      <c r="N906" s="2" t="n"/>
      <c r="P906" s="2" t="n"/>
      <c r="R906" s="15" t="n"/>
      <c r="S906" s="15" t="n"/>
      <c r="T906" s="5" t="n"/>
      <c r="U906" s="5" t="n"/>
    </row>
    <row r="907">
      <c r="A907" s="6" t="n"/>
      <c r="B907" s="2" t="n"/>
      <c r="F907" s="7" t="n"/>
      <c r="G907" s="4" t="n"/>
      <c r="I907" s="15" t="n"/>
      <c r="K907" s="2" t="n"/>
      <c r="L907" s="4" t="n"/>
      <c r="N907" s="2" t="n"/>
      <c r="P907" s="2" t="n"/>
      <c r="R907" s="15" t="n"/>
      <c r="S907" s="15" t="n"/>
      <c r="T907" s="5" t="n"/>
      <c r="U907" s="5" t="n"/>
    </row>
    <row r="908">
      <c r="A908" s="6" t="n"/>
      <c r="B908" s="2" t="n"/>
      <c r="F908" s="7" t="n"/>
      <c r="G908" s="4" t="n"/>
      <c r="I908" s="15" t="n"/>
      <c r="K908" s="2" t="n"/>
      <c r="L908" s="4" t="n"/>
      <c r="N908" s="2" t="n"/>
      <c r="P908" s="2" t="n"/>
      <c r="R908" s="15" t="n"/>
      <c r="S908" s="15" t="n"/>
      <c r="T908" s="5" t="n"/>
      <c r="U908" s="5" t="n"/>
    </row>
    <row r="909">
      <c r="A909" s="6" t="n"/>
      <c r="B909" s="2" t="n"/>
      <c r="F909" s="7" t="n"/>
      <c r="G909" s="4" t="n"/>
      <c r="I909" s="15" t="n"/>
      <c r="K909" s="2" t="n"/>
      <c r="L909" s="4" t="n"/>
      <c r="N909" s="2" t="n"/>
      <c r="P909" s="2" t="n"/>
      <c r="R909" s="15" t="n"/>
      <c r="S909" s="15" t="n"/>
      <c r="T909" s="5" t="n"/>
      <c r="U909" s="5" t="n"/>
    </row>
    <row r="910">
      <c r="A910" s="6" t="n"/>
      <c r="B910" s="2" t="n"/>
      <c r="F910" s="7" t="n"/>
      <c r="G910" s="4" t="n"/>
      <c r="I910" s="15" t="n"/>
      <c r="K910" s="2" t="n"/>
      <c r="L910" s="4" t="n"/>
      <c r="N910" s="2" t="n"/>
      <c r="P910" s="2" t="n"/>
      <c r="R910" s="15" t="n"/>
      <c r="S910" s="15" t="n"/>
      <c r="T910" s="5" t="n"/>
      <c r="U910" s="5" t="n"/>
    </row>
    <row r="911">
      <c r="A911" s="6" t="n"/>
      <c r="B911" s="2" t="n"/>
      <c r="F911" s="7" t="n"/>
      <c r="G911" s="4" t="n"/>
      <c r="I911" s="15" t="n"/>
      <c r="K911" s="2" t="n"/>
      <c r="L911" s="4" t="n"/>
      <c r="N911" s="2" t="n"/>
      <c r="P911" s="2" t="n"/>
      <c r="R911" s="15" t="n"/>
      <c r="S911" s="15" t="n"/>
      <c r="T911" s="5" t="n"/>
      <c r="U911" s="5" t="n"/>
    </row>
    <row r="912">
      <c r="A912" s="6" t="n"/>
      <c r="B912" s="2" t="n"/>
      <c r="F912" s="7" t="n"/>
      <c r="G912" s="4" t="n"/>
      <c r="I912" s="15" t="n"/>
      <c r="K912" s="2" t="n"/>
      <c r="L912" s="4" t="n"/>
      <c r="N912" s="2" t="n"/>
      <c r="P912" s="2" t="n"/>
      <c r="R912" s="15" t="n"/>
      <c r="S912" s="15" t="n"/>
      <c r="T912" s="5" t="n"/>
      <c r="U912" s="5" t="n"/>
    </row>
    <row r="913">
      <c r="A913" s="6" t="n"/>
      <c r="B913" s="2" t="n"/>
      <c r="F913" s="7" t="n"/>
      <c r="G913" s="4" t="n"/>
      <c r="I913" s="15" t="n"/>
      <c r="K913" s="2" t="n"/>
      <c r="L913" s="4" t="n"/>
      <c r="N913" s="2" t="n"/>
      <c r="P913" s="2" t="n"/>
      <c r="R913" s="15" t="n"/>
      <c r="S913" s="15" t="n"/>
      <c r="T913" s="5" t="n"/>
      <c r="U913" s="5" t="n"/>
    </row>
    <row r="914">
      <c r="A914" s="6" t="n"/>
      <c r="B914" s="2" t="n"/>
      <c r="F914" s="7" t="n"/>
      <c r="G914" s="4" t="n"/>
      <c r="I914" s="15" t="n"/>
      <c r="K914" s="2" t="n"/>
      <c r="L914" s="4" t="n"/>
      <c r="N914" s="2" t="n"/>
      <c r="P914" s="2" t="n"/>
      <c r="R914" s="15" t="n"/>
      <c r="S914" s="15" t="n"/>
      <c r="T914" s="5" t="n"/>
      <c r="U914" s="5" t="n"/>
    </row>
    <row r="915">
      <c r="A915" s="6" t="n"/>
      <c r="B915" s="2" t="n"/>
      <c r="F915" s="7" t="n"/>
      <c r="G915" s="4" t="n"/>
      <c r="I915" s="15" t="n"/>
      <c r="K915" s="2" t="n"/>
      <c r="L915" s="4" t="n"/>
      <c r="N915" s="2" t="n"/>
      <c r="P915" s="2" t="n"/>
      <c r="R915" s="15" t="n"/>
      <c r="S915" s="15" t="n"/>
      <c r="T915" s="5" t="n"/>
      <c r="U915" s="5" t="n"/>
    </row>
    <row r="916">
      <c r="A916" s="6" t="n"/>
      <c r="B916" s="2" t="n"/>
      <c r="F916" s="7" t="n"/>
      <c r="G916" s="4" t="n"/>
      <c r="I916" s="15" t="n"/>
      <c r="K916" s="2" t="n"/>
      <c r="L916" s="4" t="n"/>
      <c r="N916" s="2" t="n"/>
      <c r="P916" s="2" t="n"/>
      <c r="R916" s="15" t="n"/>
      <c r="S916" s="15" t="n"/>
      <c r="T916" s="5" t="n"/>
      <c r="U916" s="5" t="n"/>
    </row>
    <row r="917">
      <c r="A917" s="6" t="n"/>
      <c r="B917" s="2" t="n"/>
      <c r="F917" s="7" t="n"/>
      <c r="G917" s="4" t="n"/>
      <c r="I917" s="15" t="n"/>
      <c r="K917" s="2" t="n"/>
      <c r="L917" s="4" t="n"/>
      <c r="N917" s="2" t="n"/>
      <c r="P917" s="2" t="n"/>
      <c r="R917" s="15" t="n"/>
      <c r="S917" s="15" t="n"/>
      <c r="T917" s="5" t="n"/>
      <c r="U917" s="5" t="n"/>
    </row>
    <row r="918">
      <c r="A918" s="6" t="n"/>
      <c r="B918" s="2" t="n"/>
      <c r="F918" s="7" t="n"/>
      <c r="G918" s="4" t="n"/>
      <c r="I918" s="15" t="n"/>
      <c r="K918" s="2" t="n"/>
      <c r="L918" s="4" t="n"/>
      <c r="N918" s="2" t="n"/>
      <c r="P918" s="2" t="n"/>
      <c r="R918" s="15" t="n"/>
      <c r="S918" s="15" t="n"/>
      <c r="T918" s="5" t="n"/>
      <c r="U918" s="5" t="n"/>
    </row>
    <row r="919">
      <c r="A919" s="6" t="n"/>
      <c r="B919" s="2" t="n"/>
      <c r="F919" s="7" t="n"/>
      <c r="G919" s="4" t="n"/>
      <c r="I919" s="15" t="n"/>
      <c r="K919" s="2" t="n"/>
      <c r="L919" s="4" t="n"/>
      <c r="N919" s="2" t="n"/>
      <c r="P919" s="2" t="n"/>
      <c r="R919" s="15" t="n"/>
      <c r="S919" s="15" t="n"/>
      <c r="T919" s="5" t="n"/>
      <c r="U919" s="5" t="n"/>
    </row>
    <row r="920">
      <c r="A920" s="6" t="n"/>
      <c r="B920" s="2" t="n"/>
      <c r="F920" s="7" t="n"/>
      <c r="G920" s="4" t="n"/>
      <c r="I920" s="15" t="n"/>
      <c r="K920" s="2" t="n"/>
      <c r="L920" s="4" t="n"/>
      <c r="N920" s="2" t="n"/>
      <c r="P920" s="2" t="n"/>
      <c r="R920" s="15" t="n"/>
      <c r="S920" s="15" t="n"/>
      <c r="T920" s="5" t="n"/>
      <c r="U920" s="5" t="n"/>
    </row>
    <row r="921">
      <c r="A921" s="6" t="n"/>
      <c r="B921" s="2" t="n"/>
      <c r="F921" s="7" t="n"/>
      <c r="G921" s="4" t="n"/>
      <c r="I921" s="15" t="n"/>
      <c r="K921" s="2" t="n"/>
      <c r="L921" s="4" t="n"/>
      <c r="N921" s="2" t="n"/>
      <c r="P921" s="2" t="n"/>
      <c r="R921" s="15" t="n"/>
      <c r="S921" s="15" t="n"/>
      <c r="T921" s="5" t="n"/>
      <c r="U921" s="5" t="n"/>
    </row>
    <row r="922">
      <c r="A922" s="6" t="n"/>
      <c r="B922" s="2" t="n"/>
      <c r="F922" s="7" t="n"/>
      <c r="G922" s="4" t="n"/>
      <c r="I922" s="15" t="n"/>
      <c r="K922" s="2" t="n"/>
      <c r="L922" s="4" t="n"/>
      <c r="N922" s="2" t="n"/>
      <c r="P922" s="2" t="n"/>
      <c r="R922" s="15" t="n"/>
      <c r="S922" s="15" t="n"/>
      <c r="T922" s="5" t="n"/>
      <c r="U922" s="5" t="n"/>
    </row>
    <row r="923">
      <c r="A923" s="6" t="n"/>
      <c r="B923" s="2" t="n"/>
      <c r="F923" s="7" t="n"/>
      <c r="G923" s="4" t="n"/>
      <c r="I923" s="15" t="n"/>
      <c r="K923" s="2" t="n"/>
      <c r="L923" s="4" t="n"/>
      <c r="N923" s="2" t="n"/>
      <c r="P923" s="2" t="n"/>
      <c r="R923" s="15" t="n"/>
      <c r="S923" s="15" t="n"/>
      <c r="T923" s="5" t="n"/>
      <c r="U923" s="5" t="n"/>
    </row>
    <row r="924">
      <c r="A924" s="6" t="n"/>
      <c r="B924" s="2" t="n"/>
      <c r="F924" s="7" t="n"/>
      <c r="G924" s="4" t="n"/>
      <c r="I924" s="15" t="n"/>
      <c r="K924" s="2" t="n"/>
      <c r="L924" s="4" t="n"/>
      <c r="N924" s="2" t="n"/>
      <c r="P924" s="2" t="n"/>
      <c r="R924" s="15" t="n"/>
      <c r="S924" s="15" t="n"/>
      <c r="T924" s="5" t="n"/>
      <c r="U924" s="5" t="n"/>
    </row>
    <row r="925">
      <c r="A925" s="6" t="n"/>
      <c r="B925" s="2" t="n"/>
      <c r="F925" s="7" t="n"/>
      <c r="G925" s="4" t="n"/>
      <c r="I925" s="15" t="n"/>
      <c r="K925" s="2" t="n"/>
      <c r="L925" s="4" t="n"/>
      <c r="N925" s="2" t="n"/>
      <c r="P925" s="2" t="n"/>
      <c r="R925" s="15" t="n"/>
      <c r="S925" s="15" t="n"/>
      <c r="T925" s="5" t="n"/>
      <c r="U925" s="5" t="n"/>
    </row>
    <row r="926">
      <c r="A926" s="6" t="n"/>
      <c r="B926" s="2" t="n"/>
      <c r="F926" s="7" t="n"/>
      <c r="G926" s="4" t="n"/>
      <c r="I926" s="15" t="n"/>
      <c r="K926" s="2" t="n"/>
      <c r="L926" s="4" t="n"/>
      <c r="N926" s="2" t="n"/>
      <c r="P926" s="2" t="n"/>
      <c r="R926" s="15" t="n"/>
      <c r="S926" s="15" t="n"/>
      <c r="T926" s="5" t="n"/>
      <c r="U926" s="5" t="n"/>
    </row>
    <row r="927">
      <c r="A927" s="6" t="n"/>
      <c r="B927" s="2" t="n"/>
      <c r="F927" s="7" t="n"/>
      <c r="G927" s="4" t="n"/>
      <c r="I927" s="15" t="n"/>
      <c r="K927" s="2" t="n"/>
      <c r="L927" s="4" t="n"/>
      <c r="N927" s="2" t="n"/>
      <c r="P927" s="2" t="n"/>
      <c r="R927" s="15" t="n"/>
      <c r="S927" s="15" t="n"/>
      <c r="T927" s="5" t="n"/>
      <c r="U927" s="5" t="n"/>
    </row>
    <row r="928">
      <c r="A928" s="6" t="n"/>
      <c r="B928" s="2" t="n"/>
      <c r="F928" s="7" t="n"/>
      <c r="G928" s="4" t="n"/>
      <c r="I928" s="15" t="n"/>
      <c r="K928" s="2" t="n"/>
      <c r="L928" s="4" t="n"/>
      <c r="N928" s="2" t="n"/>
      <c r="P928" s="2" t="n"/>
      <c r="R928" s="15" t="n"/>
      <c r="S928" s="15" t="n"/>
      <c r="T928" s="5" t="n"/>
      <c r="U928" s="5" t="n"/>
    </row>
    <row r="929">
      <c r="A929" s="6" t="n"/>
      <c r="B929" s="2" t="n"/>
      <c r="F929" s="7" t="n"/>
      <c r="G929" s="4" t="n"/>
      <c r="I929" s="15" t="n"/>
      <c r="K929" s="2" t="n"/>
      <c r="L929" s="4" t="n"/>
      <c r="N929" s="2" t="n"/>
      <c r="P929" s="2" t="n"/>
      <c r="R929" s="15" t="n"/>
      <c r="S929" s="15" t="n"/>
      <c r="T929" s="5" t="n"/>
      <c r="U929" s="5" t="n"/>
    </row>
    <row r="930">
      <c r="A930" s="6" t="n"/>
      <c r="B930" s="2" t="n"/>
      <c r="F930" s="7" t="n"/>
      <c r="G930" s="4" t="n"/>
      <c r="I930" s="15" t="n"/>
      <c r="K930" s="2" t="n"/>
      <c r="L930" s="4" t="n"/>
      <c r="N930" s="2" t="n"/>
      <c r="P930" s="2" t="n"/>
      <c r="R930" s="15" t="n"/>
      <c r="S930" s="15" t="n"/>
      <c r="T930" s="5" t="n"/>
      <c r="U930" s="5" t="n"/>
    </row>
    <row r="931">
      <c r="A931" s="6" t="n"/>
      <c r="B931" s="2" t="n"/>
      <c r="F931" s="7" t="n"/>
      <c r="G931" s="4" t="n"/>
      <c r="I931" s="15" t="n"/>
      <c r="K931" s="2" t="n"/>
      <c r="L931" s="4" t="n"/>
      <c r="N931" s="2" t="n"/>
      <c r="P931" s="2" t="n"/>
      <c r="R931" s="15" t="n"/>
      <c r="S931" s="15" t="n"/>
      <c r="T931" s="5" t="n"/>
      <c r="U931" s="5" t="n"/>
    </row>
    <row r="932">
      <c r="A932" s="6" t="n"/>
      <c r="B932" s="2" t="n"/>
      <c r="F932" s="7" t="n"/>
      <c r="G932" s="4" t="n"/>
      <c r="I932" s="15" t="n"/>
      <c r="K932" s="2" t="n"/>
      <c r="L932" s="4" t="n"/>
      <c r="N932" s="2" t="n"/>
      <c r="P932" s="2" t="n"/>
      <c r="R932" s="15" t="n"/>
      <c r="S932" s="15" t="n"/>
      <c r="T932" s="5" t="n"/>
      <c r="U932" s="5" t="n"/>
    </row>
    <row r="933">
      <c r="A933" s="6" t="n"/>
      <c r="B933" s="2" t="n"/>
      <c r="F933" s="7" t="n"/>
      <c r="G933" s="4" t="n"/>
      <c r="I933" s="15" t="n"/>
      <c r="K933" s="2" t="n"/>
      <c r="L933" s="4" t="n"/>
      <c r="N933" s="2" t="n"/>
      <c r="P933" s="2" t="n"/>
      <c r="R933" s="15" t="n"/>
      <c r="S933" s="15" t="n"/>
      <c r="T933" s="5" t="n"/>
      <c r="U933" s="5" t="n"/>
    </row>
    <row r="934">
      <c r="A934" s="6" t="n"/>
      <c r="B934" s="2" t="n"/>
      <c r="F934" s="7" t="n"/>
      <c r="G934" s="4" t="n"/>
      <c r="I934" s="15" t="n"/>
      <c r="K934" s="2" t="n"/>
      <c r="L934" s="4" t="n"/>
      <c r="N934" s="2" t="n"/>
      <c r="P934" s="2" t="n"/>
      <c r="R934" s="15" t="n"/>
      <c r="S934" s="15" t="n"/>
      <c r="T934" s="5" t="n"/>
      <c r="U934" s="5" t="n"/>
    </row>
    <row r="935">
      <c r="A935" s="6" t="n"/>
      <c r="B935" s="2" t="n"/>
      <c r="F935" s="7" t="n"/>
      <c r="G935" s="4" t="n"/>
      <c r="I935" s="15" t="n"/>
      <c r="K935" s="2" t="n"/>
      <c r="L935" s="4" t="n"/>
      <c r="N935" s="2" t="n"/>
      <c r="P935" s="2" t="n"/>
      <c r="R935" s="15" t="n"/>
      <c r="S935" s="15" t="n"/>
      <c r="T935" s="5" t="n"/>
      <c r="U935" s="5" t="n"/>
    </row>
    <row r="936">
      <c r="A936" s="6" t="n"/>
      <c r="B936" s="2" t="n"/>
      <c r="F936" s="7" t="n"/>
      <c r="G936" s="4" t="n"/>
      <c r="I936" s="15" t="n"/>
      <c r="K936" s="2" t="n"/>
      <c r="L936" s="4" t="n"/>
      <c r="N936" s="2" t="n"/>
      <c r="P936" s="2" t="n"/>
      <c r="R936" s="15" t="n"/>
      <c r="S936" s="15" t="n"/>
      <c r="T936" s="5" t="n"/>
      <c r="U936" s="5" t="n"/>
    </row>
    <row r="937">
      <c r="A937" s="6" t="n"/>
      <c r="B937" s="2" t="n"/>
      <c r="F937" s="7" t="n"/>
      <c r="G937" s="4" t="n"/>
      <c r="I937" s="15" t="n"/>
      <c r="K937" s="2" t="n"/>
      <c r="L937" s="4" t="n"/>
      <c r="N937" s="2" t="n"/>
      <c r="P937" s="2" t="n"/>
      <c r="R937" s="15" t="n"/>
      <c r="S937" s="15" t="n"/>
      <c r="T937" s="5" t="n"/>
      <c r="U937" s="5" t="n"/>
    </row>
    <row r="938">
      <c r="A938" s="6" t="n"/>
      <c r="B938" s="2" t="n"/>
      <c r="F938" s="7" t="n"/>
      <c r="G938" s="4" t="n"/>
      <c r="I938" s="15" t="n"/>
      <c r="K938" s="2" t="n"/>
      <c r="L938" s="4" t="n"/>
      <c r="N938" s="2" t="n"/>
      <c r="P938" s="2" t="n"/>
      <c r="R938" s="15" t="n"/>
      <c r="S938" s="15" t="n"/>
      <c r="T938" s="5" t="n"/>
      <c r="U938" s="5" t="n"/>
    </row>
    <row r="939">
      <c r="A939" s="6" t="n"/>
      <c r="B939" s="2" t="n"/>
      <c r="F939" s="7" t="n"/>
      <c r="G939" s="4" t="n"/>
      <c r="I939" s="15" t="n"/>
      <c r="K939" s="2" t="n"/>
      <c r="L939" s="4" t="n"/>
      <c r="N939" s="2" t="n"/>
      <c r="P939" s="2" t="n"/>
      <c r="R939" s="15" t="n"/>
      <c r="S939" s="15" t="n"/>
      <c r="T939" s="5" t="n"/>
      <c r="U939" s="5" t="n"/>
    </row>
    <row r="940">
      <c r="A940" s="6" t="n"/>
      <c r="B940" s="2" t="n"/>
      <c r="F940" s="7" t="n"/>
      <c r="G940" s="4" t="n"/>
      <c r="I940" s="15" t="n"/>
      <c r="K940" s="2" t="n"/>
      <c r="L940" s="4" t="n"/>
      <c r="N940" s="2" t="n"/>
      <c r="P940" s="2" t="n"/>
      <c r="R940" s="15" t="n"/>
      <c r="S940" s="15" t="n"/>
      <c r="T940" s="5" t="n"/>
      <c r="U940" s="5" t="n"/>
    </row>
    <row r="941">
      <c r="A941" s="6" t="n"/>
      <c r="B941" s="2" t="n"/>
      <c r="F941" s="7" t="n"/>
      <c r="G941" s="4" t="n"/>
      <c r="I941" s="15" t="n"/>
      <c r="K941" s="2" t="n"/>
      <c r="L941" s="4" t="n"/>
      <c r="N941" s="2" t="n"/>
      <c r="P941" s="2" t="n"/>
      <c r="R941" s="15" t="n"/>
      <c r="S941" s="15" t="n"/>
      <c r="T941" s="5" t="n"/>
      <c r="U941" s="5" t="n"/>
    </row>
    <row r="942">
      <c r="A942" s="6" t="n"/>
      <c r="B942" s="2" t="n"/>
      <c r="F942" s="7" t="n"/>
      <c r="G942" s="4" t="n"/>
      <c r="I942" s="15" t="n"/>
      <c r="K942" s="2" t="n"/>
      <c r="L942" s="4" t="n"/>
      <c r="N942" s="2" t="n"/>
      <c r="P942" s="2" t="n"/>
      <c r="R942" s="15" t="n"/>
      <c r="S942" s="15" t="n"/>
      <c r="T942" s="5" t="n"/>
      <c r="U942" s="5" t="n"/>
    </row>
    <row r="943">
      <c r="A943" s="6" t="n"/>
      <c r="B943" s="2" t="n"/>
      <c r="F943" s="7" t="n"/>
      <c r="G943" s="4" t="n"/>
      <c r="I943" s="15" t="n"/>
      <c r="K943" s="2" t="n"/>
      <c r="L943" s="4" t="n"/>
      <c r="N943" s="2" t="n"/>
      <c r="P943" s="2" t="n"/>
      <c r="R943" s="15" t="n"/>
      <c r="S943" s="15" t="n"/>
      <c r="T943" s="5" t="n"/>
      <c r="U943" s="5" t="n"/>
    </row>
    <row r="944">
      <c r="A944" s="6" t="n"/>
      <c r="B944" s="2" t="n"/>
      <c r="F944" s="7" t="n"/>
      <c r="G944" s="4" t="n"/>
      <c r="I944" s="15" t="n"/>
      <c r="K944" s="2" t="n"/>
      <c r="L944" s="4" t="n"/>
      <c r="N944" s="2" t="n"/>
      <c r="P944" s="2" t="n"/>
      <c r="R944" s="15" t="n"/>
      <c r="S944" s="15" t="n"/>
      <c r="T944" s="5" t="n"/>
      <c r="U944" s="5" t="n"/>
    </row>
    <row r="945">
      <c r="A945" s="6" t="n"/>
      <c r="B945" s="2" t="n"/>
      <c r="F945" s="7" t="n"/>
      <c r="G945" s="4" t="n"/>
      <c r="I945" s="15" t="n"/>
      <c r="K945" s="2" t="n"/>
      <c r="L945" s="4" t="n"/>
      <c r="N945" s="2" t="n"/>
      <c r="P945" s="2" t="n"/>
      <c r="R945" s="15" t="n"/>
      <c r="S945" s="15" t="n"/>
      <c r="T945" s="5" t="n"/>
      <c r="U945" s="5" t="n"/>
    </row>
    <row r="946">
      <c r="A946" s="6" t="n"/>
      <c r="B946" s="2" t="n"/>
      <c r="F946" s="7" t="n"/>
      <c r="G946" s="4" t="n"/>
      <c r="I946" s="15" t="n"/>
      <c r="K946" s="2" t="n"/>
      <c r="L946" s="4" t="n"/>
      <c r="N946" s="2" t="n"/>
      <c r="P946" s="2" t="n"/>
      <c r="R946" s="15" t="n"/>
      <c r="S946" s="15" t="n"/>
      <c r="T946" s="5" t="n"/>
      <c r="U946" s="5" t="n"/>
    </row>
    <row r="947">
      <c r="A947" s="6" t="n"/>
      <c r="B947" s="2" t="n"/>
      <c r="F947" s="7" t="n"/>
      <c r="G947" s="4" t="n"/>
      <c r="I947" s="15" t="n"/>
      <c r="K947" s="2" t="n"/>
      <c r="L947" s="4" t="n"/>
      <c r="N947" s="2" t="n"/>
      <c r="P947" s="2" t="n"/>
      <c r="R947" s="15" t="n"/>
      <c r="S947" s="15" t="n"/>
      <c r="T947" s="5" t="n"/>
      <c r="U947" s="5" t="n"/>
    </row>
    <row r="948">
      <c r="A948" s="6" t="n"/>
      <c r="B948" s="2" t="n"/>
      <c r="F948" s="7" t="n"/>
      <c r="G948" s="4" t="n"/>
      <c r="I948" s="15" t="n"/>
      <c r="K948" s="2" t="n"/>
      <c r="L948" s="4" t="n"/>
      <c r="N948" s="2" t="n"/>
      <c r="P948" s="2" t="n"/>
      <c r="R948" s="15" t="n"/>
      <c r="S948" s="15" t="n"/>
      <c r="T948" s="5" t="n"/>
      <c r="U948" s="5" t="n"/>
    </row>
    <row r="949">
      <c r="A949" s="6" t="n"/>
      <c r="B949" s="2" t="n"/>
      <c r="F949" s="7" t="n"/>
      <c r="G949" s="4" t="n"/>
      <c r="I949" s="15" t="n"/>
      <c r="K949" s="2" t="n"/>
      <c r="L949" s="4" t="n"/>
      <c r="N949" s="2" t="n"/>
      <c r="P949" s="2" t="n"/>
      <c r="R949" s="15" t="n"/>
      <c r="S949" s="15" t="n"/>
      <c r="T949" s="5" t="n"/>
      <c r="U949" s="5" t="n"/>
    </row>
    <row r="950">
      <c r="A950" s="6" t="n"/>
      <c r="B950" s="2" t="n"/>
      <c r="F950" s="7" t="n"/>
      <c r="G950" s="4" t="n"/>
      <c r="I950" s="15" t="n"/>
      <c r="K950" s="2" t="n"/>
      <c r="L950" s="4" t="n"/>
      <c r="N950" s="2" t="n"/>
      <c r="P950" s="2" t="n"/>
      <c r="R950" s="15" t="n"/>
      <c r="S950" s="15" t="n"/>
      <c r="T950" s="5" t="n"/>
      <c r="U950" s="5" t="n"/>
    </row>
    <row r="951">
      <c r="A951" s="6" t="n"/>
      <c r="B951" s="2" t="n"/>
      <c r="F951" s="7" t="n"/>
      <c r="G951" s="4" t="n"/>
      <c r="I951" s="15" t="n"/>
      <c r="K951" s="2" t="n"/>
      <c r="L951" s="4" t="n"/>
      <c r="N951" s="2" t="n"/>
      <c r="P951" s="2" t="n"/>
      <c r="R951" s="15" t="n"/>
      <c r="S951" s="15" t="n"/>
      <c r="T951" s="5" t="n"/>
      <c r="U951" s="5" t="n"/>
    </row>
    <row r="952">
      <c r="A952" s="6" t="n"/>
      <c r="B952" s="2" t="n"/>
      <c r="F952" s="7" t="n"/>
      <c r="G952" s="4" t="n"/>
      <c r="I952" s="15" t="n"/>
      <c r="K952" s="2" t="n"/>
      <c r="L952" s="4" t="n"/>
      <c r="N952" s="2" t="n"/>
      <c r="P952" s="2" t="n"/>
      <c r="R952" s="15" t="n"/>
      <c r="S952" s="15" t="n"/>
      <c r="T952" s="5" t="n"/>
      <c r="U952" s="5" t="n"/>
    </row>
    <row r="953">
      <c r="A953" s="6" t="n"/>
      <c r="B953" s="2" t="n"/>
      <c r="F953" s="7" t="n"/>
      <c r="G953" s="4" t="n"/>
      <c r="I953" s="15" t="n"/>
      <c r="K953" s="2" t="n"/>
      <c r="L953" s="4" t="n"/>
      <c r="N953" s="2" t="n"/>
      <c r="P953" s="2" t="n"/>
      <c r="R953" s="15" t="n"/>
      <c r="S953" s="15" t="n"/>
      <c r="T953" s="5" t="n"/>
      <c r="U953" s="5" t="n"/>
    </row>
    <row r="954">
      <c r="A954" s="6" t="n"/>
      <c r="B954" s="2" t="n"/>
      <c r="F954" s="7" t="n"/>
      <c r="G954" s="4" t="n"/>
      <c r="I954" s="15" t="n"/>
      <c r="K954" s="2" t="n"/>
      <c r="L954" s="4" t="n"/>
      <c r="N954" s="2" t="n"/>
      <c r="P954" s="2" t="n"/>
      <c r="R954" s="15" t="n"/>
      <c r="S954" s="15" t="n"/>
      <c r="T954" s="5" t="n"/>
      <c r="U954" s="5" t="n"/>
    </row>
    <row r="955">
      <c r="A955" s="6" t="n"/>
      <c r="B955" s="2" t="n"/>
      <c r="F955" s="7" t="n"/>
      <c r="G955" s="4" t="n"/>
      <c r="I955" s="15" t="n"/>
      <c r="K955" s="2" t="n"/>
      <c r="L955" s="4" t="n"/>
      <c r="N955" s="2" t="n"/>
      <c r="P955" s="2" t="n"/>
      <c r="R955" s="15" t="n"/>
      <c r="S955" s="15" t="n"/>
      <c r="T955" s="5" t="n"/>
      <c r="U955" s="5" t="n"/>
    </row>
    <row r="956">
      <c r="A956" s="6" t="n"/>
      <c r="B956" s="2" t="n"/>
      <c r="F956" s="7" t="n"/>
      <c r="G956" s="4" t="n"/>
      <c r="I956" s="15" t="n"/>
      <c r="K956" s="2" t="n"/>
      <c r="L956" s="4" t="n"/>
      <c r="N956" s="2" t="n"/>
      <c r="P956" s="2" t="n"/>
      <c r="R956" s="15" t="n"/>
      <c r="S956" s="15" t="n"/>
      <c r="T956" s="5" t="n"/>
      <c r="U956" s="5" t="n"/>
    </row>
    <row r="957">
      <c r="A957" s="6" t="n"/>
      <c r="B957" s="2" t="n"/>
      <c r="F957" s="7" t="n"/>
      <c r="G957" s="4" t="n"/>
      <c r="I957" s="15" t="n"/>
      <c r="K957" s="2" t="n"/>
      <c r="L957" s="4" t="n"/>
      <c r="N957" s="2" t="n"/>
      <c r="P957" s="2" t="n"/>
      <c r="R957" s="15" t="n"/>
      <c r="S957" s="15" t="n"/>
      <c r="T957" s="5" t="n"/>
      <c r="U957" s="5" t="n"/>
    </row>
    <row r="958">
      <c r="A958" s="6" t="n"/>
      <c r="B958" s="2" t="n"/>
      <c r="F958" s="7" t="n"/>
      <c r="G958" s="4" t="n"/>
      <c r="I958" s="15" t="n"/>
      <c r="K958" s="2" t="n"/>
      <c r="L958" s="4" t="n"/>
      <c r="N958" s="2" t="n"/>
      <c r="P958" s="2" t="n"/>
      <c r="R958" s="15" t="n"/>
      <c r="S958" s="15" t="n"/>
      <c r="T958" s="5" t="n"/>
      <c r="U958" s="5" t="n"/>
    </row>
    <row r="959">
      <c r="A959" s="6" t="n"/>
      <c r="B959" s="2" t="n"/>
      <c r="F959" s="7" t="n"/>
      <c r="G959" s="4" t="n"/>
      <c r="I959" s="15" t="n"/>
      <c r="K959" s="2" t="n"/>
      <c r="L959" s="4" t="n"/>
      <c r="N959" s="2" t="n"/>
      <c r="P959" s="2" t="n"/>
      <c r="R959" s="15" t="n"/>
      <c r="S959" s="15" t="n"/>
      <c r="T959" s="5" t="n"/>
      <c r="U959" s="5" t="n"/>
    </row>
    <row r="960">
      <c r="A960" s="6" t="n"/>
      <c r="B960" s="2" t="n"/>
      <c r="F960" s="7" t="n"/>
      <c r="G960" s="4" t="n"/>
      <c r="I960" s="15" t="n"/>
      <c r="K960" s="2" t="n"/>
      <c r="L960" s="4" t="n"/>
      <c r="N960" s="2" t="n"/>
      <c r="P960" s="2" t="n"/>
      <c r="R960" s="15" t="n"/>
      <c r="S960" s="15" t="n"/>
      <c r="T960" s="5" t="n"/>
      <c r="U960" s="5" t="n"/>
    </row>
    <row r="961">
      <c r="A961" s="6" t="n"/>
      <c r="B961" s="2" t="n"/>
      <c r="F961" s="7" t="n"/>
      <c r="G961" s="4" t="n"/>
      <c r="I961" s="15" t="n"/>
      <c r="K961" s="2" t="n"/>
      <c r="L961" s="4" t="n"/>
      <c r="N961" s="2" t="n"/>
      <c r="P961" s="2" t="n"/>
      <c r="R961" s="15" t="n"/>
      <c r="S961" s="15" t="n"/>
      <c r="T961" s="5" t="n"/>
      <c r="U961" s="5" t="n"/>
    </row>
    <row r="962">
      <c r="A962" s="6" t="n"/>
      <c r="B962" s="2" t="n"/>
      <c r="F962" s="7" t="n"/>
      <c r="G962" s="4" t="n"/>
      <c r="I962" s="15" t="n"/>
      <c r="K962" s="2" t="n"/>
      <c r="L962" s="4" t="n"/>
      <c r="N962" s="2" t="n"/>
      <c r="P962" s="2" t="n"/>
      <c r="R962" s="15" t="n"/>
      <c r="S962" s="15" t="n"/>
      <c r="T962" s="5" t="n"/>
      <c r="U962" s="5" t="n"/>
    </row>
    <row r="963">
      <c r="A963" s="6" t="n"/>
      <c r="B963" s="2" t="n"/>
      <c r="F963" s="7" t="n"/>
      <c r="G963" s="4" t="n"/>
      <c r="I963" s="15" t="n"/>
      <c r="K963" s="2" t="n"/>
      <c r="L963" s="4" t="n"/>
      <c r="N963" s="2" t="n"/>
      <c r="P963" s="2" t="n"/>
      <c r="R963" s="15" t="n"/>
      <c r="S963" s="15" t="n"/>
      <c r="T963" s="5" t="n"/>
      <c r="U963" s="5" t="n"/>
    </row>
    <row r="964">
      <c r="A964" s="6" t="n"/>
      <c r="B964" s="2" t="n"/>
      <c r="F964" s="7" t="n"/>
      <c r="G964" s="4" t="n"/>
      <c r="I964" s="15" t="n"/>
      <c r="K964" s="2" t="n"/>
      <c r="L964" s="4" t="n"/>
      <c r="N964" s="2" t="n"/>
      <c r="P964" s="2" t="n"/>
      <c r="R964" s="15" t="n"/>
      <c r="S964" s="15" t="n"/>
      <c r="T964" s="5" t="n"/>
      <c r="U964" s="5" t="n"/>
    </row>
    <row r="965">
      <c r="A965" s="6" t="n"/>
      <c r="B965" s="2" t="n"/>
      <c r="F965" s="7" t="n"/>
      <c r="G965" s="4" t="n"/>
      <c r="I965" s="15" t="n"/>
      <c r="K965" s="2" t="n"/>
      <c r="L965" s="4" t="n"/>
      <c r="N965" s="2" t="n"/>
      <c r="P965" s="2" t="n"/>
      <c r="R965" s="15" t="n"/>
      <c r="S965" s="15" t="n"/>
      <c r="T965" s="5" t="n"/>
      <c r="U965" s="5" t="n"/>
    </row>
    <row r="966">
      <c r="A966" s="6" t="n"/>
      <c r="B966" s="2" t="n"/>
      <c r="F966" s="7" t="n"/>
      <c r="G966" s="4" t="n"/>
      <c r="I966" s="15" t="n"/>
      <c r="K966" s="2" t="n"/>
      <c r="L966" s="4" t="n"/>
      <c r="N966" s="2" t="n"/>
      <c r="P966" s="2" t="n"/>
      <c r="R966" s="15" t="n"/>
      <c r="S966" s="15" t="n"/>
      <c r="T966" s="5" t="n"/>
      <c r="U966" s="5" t="n"/>
    </row>
    <row r="967">
      <c r="A967" s="6" t="n"/>
      <c r="B967" s="2" t="n"/>
      <c r="F967" s="7" t="n"/>
      <c r="G967" s="4" t="n"/>
      <c r="I967" s="15" t="n"/>
      <c r="K967" s="2" t="n"/>
      <c r="L967" s="4" t="n"/>
      <c r="N967" s="2" t="n"/>
      <c r="P967" s="2" t="n"/>
      <c r="R967" s="15" t="n"/>
      <c r="S967" s="15" t="n"/>
      <c r="T967" s="5" t="n"/>
      <c r="U967" s="5" t="n"/>
    </row>
    <row r="968">
      <c r="A968" s="6" t="n"/>
      <c r="B968" s="2" t="n"/>
      <c r="F968" s="7" t="n"/>
      <c r="G968" s="4" t="n"/>
      <c r="I968" s="15" t="n"/>
      <c r="K968" s="2" t="n"/>
      <c r="L968" s="4" t="n"/>
      <c r="N968" s="2" t="n"/>
      <c r="P968" s="2" t="n"/>
      <c r="R968" s="15" t="n"/>
      <c r="S968" s="15" t="n"/>
      <c r="T968" s="5" t="n"/>
      <c r="U968" s="5" t="n"/>
    </row>
    <row r="969">
      <c r="A969" s="6" t="n"/>
      <c r="B969" s="2" t="n"/>
      <c r="F969" s="7" t="n"/>
      <c r="G969" s="4" t="n"/>
      <c r="I969" s="15" t="n"/>
      <c r="K969" s="2" t="n"/>
      <c r="L969" s="4" t="n"/>
      <c r="N969" s="2" t="n"/>
      <c r="P969" s="2" t="n"/>
      <c r="R969" s="15" t="n"/>
      <c r="S969" s="15" t="n"/>
      <c r="T969" s="5" t="n"/>
      <c r="U969" s="5" t="n"/>
    </row>
    <row r="970">
      <c r="A970" s="6" t="n"/>
      <c r="B970" s="2" t="n"/>
      <c r="F970" s="7" t="n"/>
      <c r="G970" s="4" t="n"/>
      <c r="I970" s="15" t="n"/>
      <c r="K970" s="2" t="n"/>
      <c r="L970" s="4" t="n"/>
      <c r="N970" s="2" t="n"/>
      <c r="P970" s="2" t="n"/>
      <c r="R970" s="15" t="n"/>
      <c r="S970" s="15" t="n"/>
      <c r="T970" s="5" t="n"/>
      <c r="U970" s="5" t="n"/>
    </row>
    <row r="971">
      <c r="A971" s="6" t="n"/>
      <c r="B971" s="2" t="n"/>
      <c r="F971" s="7" t="n"/>
      <c r="G971" s="4" t="n"/>
      <c r="I971" s="15" t="n"/>
      <c r="K971" s="2" t="n"/>
      <c r="L971" s="4" t="n"/>
      <c r="N971" s="2" t="n"/>
      <c r="P971" s="2" t="n"/>
      <c r="R971" s="15" t="n"/>
      <c r="S971" s="15" t="n"/>
      <c r="T971" s="5" t="n"/>
      <c r="U971" s="5" t="n"/>
    </row>
    <row r="972">
      <c r="A972" s="6" t="n"/>
      <c r="B972" s="2" t="n"/>
      <c r="F972" s="7" t="n"/>
      <c r="G972" s="4" t="n"/>
      <c r="I972" s="15" t="n"/>
      <c r="K972" s="2" t="n"/>
      <c r="L972" s="4" t="n"/>
      <c r="N972" s="2" t="n"/>
      <c r="P972" s="2" t="n"/>
      <c r="R972" s="15" t="n"/>
      <c r="S972" s="15" t="n"/>
      <c r="T972" s="5" t="n"/>
      <c r="U972" s="5" t="n"/>
    </row>
    <row r="973">
      <c r="A973" s="6" t="n"/>
      <c r="B973" s="2" t="n"/>
      <c r="F973" s="7" t="n"/>
      <c r="G973" s="4" t="n"/>
      <c r="I973" s="15" t="n"/>
      <c r="K973" s="2" t="n"/>
      <c r="L973" s="4" t="n"/>
      <c r="N973" s="2" t="n"/>
      <c r="P973" s="2" t="n"/>
      <c r="R973" s="15" t="n"/>
      <c r="S973" s="15" t="n"/>
      <c r="T973" s="5" t="n"/>
      <c r="U973" s="5" t="n"/>
    </row>
    <row r="974">
      <c r="A974" s="6" t="n"/>
      <c r="B974" s="2" t="n"/>
      <c r="F974" s="7" t="n"/>
      <c r="G974" s="4" t="n"/>
      <c r="I974" s="15" t="n"/>
      <c r="K974" s="2" t="n"/>
      <c r="L974" s="4" t="n"/>
      <c r="N974" s="2" t="n"/>
      <c r="P974" s="2" t="n"/>
      <c r="R974" s="15" t="n"/>
      <c r="S974" s="15" t="n"/>
      <c r="T974" s="5" t="n"/>
      <c r="U974" s="5" t="n"/>
    </row>
    <row r="975">
      <c r="A975" s="6" t="n"/>
      <c r="B975" s="2" t="n"/>
      <c r="F975" s="7" t="n"/>
      <c r="G975" s="4" t="n"/>
      <c r="I975" s="15" t="n"/>
      <c r="K975" s="2" t="n"/>
      <c r="L975" s="4" t="n"/>
      <c r="N975" s="2" t="n"/>
      <c r="P975" s="2" t="n"/>
      <c r="R975" s="15" t="n"/>
      <c r="S975" s="15" t="n"/>
      <c r="T975" s="5" t="n"/>
      <c r="U975" s="5" t="n"/>
    </row>
    <row r="976">
      <c r="A976" s="6" t="n"/>
      <c r="B976" s="2" t="n"/>
      <c r="F976" s="7" t="n"/>
      <c r="G976" s="4" t="n"/>
      <c r="I976" s="15" t="n"/>
      <c r="K976" s="2" t="n"/>
      <c r="L976" s="4" t="n"/>
      <c r="N976" s="2" t="n"/>
      <c r="P976" s="2" t="n"/>
      <c r="R976" s="15" t="n"/>
      <c r="S976" s="15" t="n"/>
      <c r="T976" s="5" t="n"/>
      <c r="U976" s="5" t="n"/>
    </row>
    <row r="977">
      <c r="A977" s="6" t="n"/>
      <c r="B977" s="2" t="n"/>
      <c r="F977" s="7" t="n"/>
      <c r="G977" s="4" t="n"/>
      <c r="I977" s="15" t="n"/>
      <c r="K977" s="2" t="n"/>
      <c r="L977" s="4" t="n"/>
      <c r="N977" s="2" t="n"/>
      <c r="P977" s="2" t="n"/>
      <c r="R977" s="15" t="n"/>
      <c r="S977" s="15" t="n"/>
      <c r="T977" s="5" t="n"/>
      <c r="U977" s="5" t="n"/>
    </row>
    <row r="978">
      <c r="A978" s="6" t="n"/>
      <c r="B978" s="2" t="n"/>
      <c r="F978" s="7" t="n"/>
      <c r="G978" s="4" t="n"/>
      <c r="I978" s="15" t="n"/>
      <c r="K978" s="2" t="n"/>
      <c r="L978" s="4" t="n"/>
      <c r="N978" s="2" t="n"/>
      <c r="P978" s="2" t="n"/>
      <c r="R978" s="15" t="n"/>
      <c r="S978" s="15" t="n"/>
      <c r="T978" s="5" t="n"/>
      <c r="U978" s="5" t="n"/>
    </row>
    <row r="979">
      <c r="A979" s="6" t="n"/>
      <c r="B979" s="2" t="n"/>
      <c r="F979" s="7" t="n"/>
      <c r="G979" s="4" t="n"/>
      <c r="I979" s="15" t="n"/>
      <c r="K979" s="2" t="n"/>
      <c r="L979" s="4" t="n"/>
      <c r="N979" s="2" t="n"/>
      <c r="P979" s="2" t="n"/>
      <c r="R979" s="15" t="n"/>
      <c r="S979" s="15" t="n"/>
      <c r="T979" s="5" t="n"/>
      <c r="U979" s="5" t="n"/>
    </row>
    <row r="980">
      <c r="A980" s="6" t="n"/>
      <c r="B980" s="2" t="n"/>
      <c r="F980" s="7" t="n"/>
      <c r="G980" s="4" t="n"/>
      <c r="I980" s="15" t="n"/>
      <c r="K980" s="2" t="n"/>
      <c r="L980" s="4" t="n"/>
      <c r="N980" s="2" t="n"/>
      <c r="P980" s="2" t="n"/>
      <c r="R980" s="15" t="n"/>
      <c r="S980" s="15" t="n"/>
      <c r="T980" s="5" t="n"/>
      <c r="U980" s="5" t="n"/>
    </row>
    <row r="981">
      <c r="A981" s="6" t="n"/>
      <c r="B981" s="2" t="n"/>
      <c r="F981" s="7" t="n"/>
      <c r="G981" s="4" t="n"/>
      <c r="I981" s="15" t="n"/>
      <c r="K981" s="2" t="n"/>
      <c r="L981" s="4" t="n"/>
      <c r="N981" s="2" t="n"/>
      <c r="P981" s="2" t="n"/>
      <c r="R981" s="15" t="n"/>
      <c r="S981" s="15" t="n"/>
      <c r="T981" s="5" t="n"/>
      <c r="U981" s="5" t="n"/>
    </row>
    <row r="982">
      <c r="A982" s="6" t="n"/>
      <c r="B982" s="2" t="n"/>
      <c r="F982" s="7" t="n"/>
      <c r="G982" s="4" t="n"/>
      <c r="I982" s="15" t="n"/>
      <c r="K982" s="2" t="n"/>
      <c r="L982" s="4" t="n"/>
      <c r="N982" s="2" t="n"/>
      <c r="P982" s="2" t="n"/>
      <c r="R982" s="15" t="n"/>
      <c r="S982" s="15" t="n"/>
      <c r="T982" s="5" t="n"/>
      <c r="U982" s="5" t="n"/>
    </row>
    <row r="983">
      <c r="A983" s="6" t="n"/>
      <c r="B983" s="2" t="n"/>
      <c r="F983" s="7" t="n"/>
      <c r="G983" s="4" t="n"/>
      <c r="I983" s="15" t="n"/>
      <c r="K983" s="2" t="n"/>
      <c r="L983" s="4" t="n"/>
      <c r="N983" s="2" t="n"/>
      <c r="P983" s="2" t="n"/>
      <c r="R983" s="15" t="n"/>
      <c r="S983" s="15" t="n"/>
      <c r="T983" s="5" t="n"/>
      <c r="U983" s="5" t="n"/>
    </row>
    <row r="984">
      <c r="A984" s="6" t="n"/>
      <c r="B984" s="2" t="n"/>
      <c r="F984" s="7" t="n"/>
      <c r="G984" s="4" t="n"/>
      <c r="I984" s="15" t="n"/>
      <c r="K984" s="2" t="n"/>
      <c r="L984" s="4" t="n"/>
      <c r="N984" s="2" t="n"/>
      <c r="P984" s="2" t="n"/>
      <c r="R984" s="15" t="n"/>
      <c r="S984" s="15" t="n"/>
      <c r="T984" s="5" t="n"/>
      <c r="U984" s="5" t="n"/>
    </row>
    <row r="985">
      <c r="A985" s="6" t="n"/>
      <c r="B985" s="2" t="n"/>
      <c r="F985" s="7" t="n"/>
      <c r="G985" s="4" t="n"/>
      <c r="I985" s="15" t="n"/>
      <c r="K985" s="2" t="n"/>
      <c r="L985" s="4" t="n"/>
      <c r="N985" s="2" t="n"/>
      <c r="P985" s="2" t="n"/>
      <c r="R985" s="15" t="n"/>
      <c r="S985" s="15" t="n"/>
      <c r="T985" s="5" t="n"/>
      <c r="U985" s="5" t="n"/>
    </row>
    <row r="986">
      <c r="A986" s="6" t="n"/>
      <c r="B986" s="2" t="n"/>
      <c r="F986" s="7" t="n"/>
      <c r="G986" s="4" t="n"/>
      <c r="I986" s="15" t="n"/>
      <c r="K986" s="2" t="n"/>
      <c r="L986" s="4" t="n"/>
      <c r="N986" s="2" t="n"/>
      <c r="P986" s="2" t="n"/>
      <c r="R986" s="15" t="n"/>
      <c r="S986" s="15" t="n"/>
      <c r="T986" s="5" t="n"/>
      <c r="U986" s="5" t="n"/>
    </row>
    <row r="987">
      <c r="A987" s="6" t="n"/>
      <c r="B987" s="2" t="n"/>
      <c r="F987" s="7" t="n"/>
      <c r="G987" s="4" t="n"/>
      <c r="I987" s="15" t="n"/>
      <c r="K987" s="2" t="n"/>
      <c r="L987" s="4" t="n"/>
      <c r="N987" s="2" t="n"/>
      <c r="P987" s="2" t="n"/>
      <c r="R987" s="15" t="n"/>
      <c r="S987" s="15" t="n"/>
      <c r="T987" s="5" t="n"/>
      <c r="U987" s="5" t="n"/>
    </row>
    <row r="988">
      <c r="A988" s="6" t="n"/>
      <c r="B988" s="2" t="n"/>
      <c r="F988" s="7" t="n"/>
      <c r="G988" s="4" t="n"/>
      <c r="I988" s="15" t="n"/>
      <c r="K988" s="2" t="n"/>
      <c r="L988" s="4" t="n"/>
      <c r="N988" s="2" t="n"/>
      <c r="P988" s="2" t="n"/>
      <c r="R988" s="15" t="n"/>
      <c r="S988" s="15" t="n"/>
      <c r="T988" s="5" t="n"/>
      <c r="U988" s="5" t="n"/>
    </row>
    <row r="989">
      <c r="A989" s="6" t="n"/>
      <c r="B989" s="2" t="n"/>
      <c r="F989" s="7" t="n"/>
      <c r="G989" s="4" t="n"/>
      <c r="I989" s="15" t="n"/>
      <c r="K989" s="2" t="n"/>
      <c r="L989" s="4" t="n"/>
      <c r="N989" s="2" t="n"/>
      <c r="P989" s="2" t="n"/>
      <c r="R989" s="15" t="n"/>
      <c r="S989" s="15" t="n"/>
      <c r="T989" s="5" t="n"/>
      <c r="U989" s="5" t="n"/>
    </row>
    <row r="990">
      <c r="A990" s="6" t="n"/>
      <c r="B990" s="2" t="n"/>
      <c r="F990" s="7" t="n"/>
      <c r="G990" s="4" t="n"/>
      <c r="I990" s="15" t="n"/>
      <c r="K990" s="2" t="n"/>
      <c r="L990" s="4" t="n"/>
      <c r="N990" s="2" t="n"/>
      <c r="P990" s="2" t="n"/>
      <c r="R990" s="15" t="n"/>
      <c r="S990" s="15" t="n"/>
      <c r="T990" s="5" t="n"/>
      <c r="U990" s="5" t="n"/>
    </row>
    <row r="991">
      <c r="A991" s="6" t="n"/>
      <c r="B991" s="2" t="n"/>
      <c r="F991" s="7" t="n"/>
      <c r="G991" s="4" t="n"/>
      <c r="I991" s="15" t="n"/>
      <c r="K991" s="2" t="n"/>
      <c r="L991" s="4" t="n"/>
      <c r="N991" s="2" t="n"/>
      <c r="P991" s="2" t="n"/>
      <c r="R991" s="15" t="n"/>
      <c r="S991" s="15" t="n"/>
      <c r="T991" s="5" t="n"/>
      <c r="U991" s="5" t="n"/>
    </row>
    <row r="992">
      <c r="A992" s="6" t="n"/>
      <c r="B992" s="2" t="n"/>
      <c r="F992" s="7" t="n"/>
      <c r="G992" s="4" t="n"/>
      <c r="I992" s="15" t="n"/>
      <c r="K992" s="2" t="n"/>
      <c r="L992" s="4" t="n"/>
      <c r="N992" s="2" t="n"/>
      <c r="P992" s="2" t="n"/>
      <c r="R992" s="15" t="n"/>
      <c r="S992" s="15" t="n"/>
      <c r="T992" s="5" t="n"/>
      <c r="U992" s="5" t="n"/>
    </row>
    <row r="993">
      <c r="A993" s="6" t="n"/>
      <c r="B993" s="2" t="n"/>
      <c r="F993" s="7" t="n"/>
      <c r="G993" s="4" t="n"/>
      <c r="I993" s="15" t="n"/>
      <c r="K993" s="2" t="n"/>
      <c r="L993" s="4" t="n"/>
      <c r="N993" s="2" t="n"/>
      <c r="P993" s="2" t="n"/>
      <c r="R993" s="15" t="n"/>
      <c r="S993" s="15" t="n"/>
      <c r="T993" s="5" t="n"/>
      <c r="U993" s="5" t="n"/>
    </row>
    <row r="994">
      <c r="A994" s="6" t="n"/>
      <c r="B994" s="2" t="n"/>
      <c r="F994" s="7" t="n"/>
      <c r="G994" s="4" t="n"/>
      <c r="I994" s="15" t="n"/>
      <c r="K994" s="2" t="n"/>
      <c r="L994" s="4" t="n"/>
      <c r="N994" s="2" t="n"/>
      <c r="P994" s="2" t="n"/>
      <c r="R994" s="15" t="n"/>
      <c r="S994" s="15" t="n"/>
      <c r="T994" s="5" t="n"/>
      <c r="U994" s="5" t="n"/>
    </row>
    <row r="995">
      <c r="A995" s="6" t="n"/>
      <c r="B995" s="2" t="n"/>
      <c r="F995" s="7" t="n"/>
      <c r="G995" s="4" t="n"/>
      <c r="I995" s="15" t="n"/>
      <c r="K995" s="2" t="n"/>
      <c r="L995" s="4" t="n"/>
      <c r="N995" s="2" t="n"/>
      <c r="P995" s="2" t="n"/>
      <c r="R995" s="15" t="n"/>
      <c r="S995" s="15" t="n"/>
      <c r="T995" s="5" t="n"/>
      <c r="U995" s="5" t="n"/>
    </row>
    <row r="996">
      <c r="A996" s="6" t="n"/>
      <c r="B996" s="2" t="n"/>
      <c r="F996" s="7" t="n"/>
      <c r="G996" s="4" t="n"/>
      <c r="I996" s="15" t="n"/>
      <c r="K996" s="2" t="n"/>
      <c r="L996" s="4" t="n"/>
      <c r="N996" s="2" t="n"/>
      <c r="P996" s="2" t="n"/>
      <c r="R996" s="15" t="n"/>
      <c r="S996" s="15" t="n"/>
      <c r="T996" s="5" t="n"/>
      <c r="U996" s="5" t="n"/>
    </row>
    <row r="997">
      <c r="A997" s="6" t="n"/>
      <c r="B997" s="2" t="n"/>
      <c r="F997" s="7" t="n"/>
      <c r="G997" s="4" t="n"/>
      <c r="I997" s="15" t="n"/>
      <c r="K997" s="2" t="n"/>
      <c r="L997" s="4" t="n"/>
      <c r="N997" s="2" t="n"/>
      <c r="P997" s="2" t="n"/>
      <c r="R997" s="15" t="n"/>
      <c r="S997" s="15" t="n"/>
      <c r="T997" s="5" t="n"/>
      <c r="U997" s="5" t="n"/>
    </row>
    <row r="998">
      <c r="A998" s="6" t="n"/>
      <c r="B998" s="2" t="n"/>
      <c r="F998" s="7" t="n"/>
      <c r="G998" s="4" t="n"/>
      <c r="I998" s="15" t="n"/>
      <c r="K998" s="2" t="n"/>
      <c r="L998" s="4" t="n"/>
      <c r="N998" s="2" t="n"/>
      <c r="P998" s="2" t="n"/>
      <c r="R998" s="15" t="n"/>
      <c r="S998" s="15" t="n"/>
      <c r="T998" s="5" t="n"/>
      <c r="U998" s="5" t="n"/>
    </row>
    <row r="999">
      <c r="A999" s="6" t="n"/>
      <c r="B999" s="2" t="n"/>
      <c r="F999" s="7" t="n"/>
      <c r="G999" s="4" t="n"/>
      <c r="I999" s="15" t="n"/>
      <c r="K999" s="2" t="n"/>
      <c r="L999" s="4" t="n"/>
      <c r="N999" s="2" t="n"/>
      <c r="P999" s="2" t="n"/>
      <c r="R999" s="15" t="n"/>
      <c r="S999" s="15" t="n"/>
      <c r="T999" s="5" t="n"/>
      <c r="U999" s="5" t="n"/>
    </row>
    <row r="1000">
      <c r="A1000" s="6" t="n"/>
      <c r="B1000" s="2" t="n"/>
      <c r="F1000" s="7" t="n"/>
      <c r="G1000" s="4" t="n"/>
      <c r="I1000" s="15" t="n"/>
      <c r="K1000" s="2" t="n"/>
      <c r="L1000" s="4" t="n"/>
      <c r="N1000" s="2" t="n"/>
      <c r="P1000" s="2" t="n"/>
      <c r="R1000" s="15" t="n"/>
      <c r="S1000" s="15" t="n"/>
      <c r="T1000" s="5" t="n"/>
      <c r="U1000" s="5" t="n"/>
    </row>
    <row r="1001">
      <c r="A1001" s="6" t="n"/>
      <c r="B1001" s="2" t="n"/>
      <c r="F1001" s="7" t="n"/>
      <c r="G1001" s="4" t="n"/>
      <c r="I1001" s="15" t="n"/>
      <c r="K1001" s="2" t="n"/>
      <c r="L1001" s="4" t="n"/>
      <c r="N1001" s="2" t="n"/>
      <c r="P1001" s="2" t="n"/>
      <c r="R1001" s="15" t="n"/>
      <c r="S1001" s="15" t="n"/>
      <c r="T1001" s="5" t="n"/>
      <c r="U1001" s="5" t="n"/>
    </row>
    <row r="1002">
      <c r="A1002" s="6" t="n"/>
      <c r="B1002" s="2" t="n"/>
      <c r="F1002" s="7" t="n"/>
      <c r="G1002" s="4" t="n"/>
      <c r="I1002" s="15" t="n"/>
      <c r="K1002" s="2" t="n"/>
      <c r="L1002" s="4" t="n"/>
      <c r="N1002" s="2" t="n"/>
      <c r="P1002" s="2" t="n"/>
      <c r="R1002" s="15" t="n"/>
      <c r="S1002" s="15" t="n"/>
      <c r="T1002" s="5" t="n"/>
      <c r="U1002" s="5" t="n"/>
    </row>
    <row r="1003">
      <c r="A1003" s="6" t="n"/>
      <c r="B1003" s="2" t="n"/>
      <c r="F1003" s="7" t="n"/>
      <c r="G1003" s="4" t="n"/>
      <c r="I1003" s="15" t="n"/>
      <c r="K1003" s="2" t="n"/>
      <c r="L1003" s="4" t="n"/>
      <c r="N1003" s="2" t="n"/>
      <c r="P1003" s="2" t="n"/>
      <c r="R1003" s="15" t="n"/>
      <c r="S1003" s="15" t="n"/>
      <c r="T1003" s="5" t="n"/>
      <c r="U1003" s="5" t="n"/>
    </row>
    <row r="1004">
      <c r="A1004" s="6" t="n"/>
      <c r="B1004" s="2" t="n"/>
      <c r="F1004" s="7" t="n"/>
      <c r="G1004" s="4" t="n"/>
      <c r="I1004" s="15" t="n"/>
      <c r="K1004" s="2" t="n"/>
      <c r="L1004" s="4" t="n"/>
      <c r="N1004" s="2" t="n"/>
      <c r="P1004" s="2" t="n"/>
      <c r="R1004" s="15" t="n"/>
      <c r="S1004" s="15" t="n"/>
      <c r="T1004" s="5" t="n"/>
      <c r="U1004" s="5" t="n"/>
    </row>
    <row r="1005">
      <c r="A1005" s="6" t="n"/>
      <c r="B1005" s="2" t="n"/>
      <c r="F1005" s="7" t="n"/>
      <c r="G1005" s="4" t="n"/>
      <c r="I1005" s="15" t="n"/>
      <c r="K1005" s="2" t="n"/>
      <c r="L1005" s="4" t="n"/>
      <c r="N1005" s="2" t="n"/>
      <c r="P1005" s="2" t="n"/>
      <c r="R1005" s="15" t="n"/>
      <c r="S1005" s="15" t="n"/>
      <c r="T1005" s="5" t="n"/>
      <c r="U1005" s="5" t="n"/>
    </row>
    <row r="1006">
      <c r="A1006" s="6" t="n"/>
      <c r="B1006" s="2" t="n"/>
      <c r="F1006" s="7" t="n"/>
      <c r="G1006" s="4" t="n"/>
      <c r="I1006" s="15" t="n"/>
      <c r="K1006" s="2" t="n"/>
      <c r="L1006" s="4" t="n"/>
      <c r="N1006" s="2" t="n"/>
      <c r="P1006" s="2" t="n"/>
      <c r="R1006" s="15" t="n"/>
      <c r="S1006" s="15" t="n"/>
      <c r="T1006" s="5" t="n"/>
      <c r="U1006" s="5" t="n"/>
    </row>
    <row r="1007">
      <c r="A1007" s="6" t="n"/>
      <c r="B1007" s="2" t="n"/>
      <c r="F1007" s="7" t="n"/>
      <c r="G1007" s="4" t="n"/>
      <c r="I1007" s="15" t="n"/>
      <c r="K1007" s="2" t="n"/>
      <c r="L1007" s="4" t="n"/>
      <c r="N1007" s="2" t="n"/>
      <c r="P1007" s="2" t="n"/>
      <c r="R1007" s="15" t="n"/>
      <c r="S1007" s="15" t="n"/>
      <c r="T1007" s="5" t="n"/>
      <c r="U1007" s="5" t="n"/>
    </row>
    <row r="1008">
      <c r="A1008" s="6" t="n"/>
      <c r="B1008" s="2" t="n"/>
      <c r="F1008" s="7" t="n"/>
      <c r="G1008" s="4" t="n"/>
      <c r="I1008" s="15" t="n"/>
      <c r="K1008" s="2" t="n"/>
      <c r="L1008" s="4" t="n"/>
      <c r="N1008" s="2" t="n"/>
      <c r="P1008" s="2" t="n"/>
      <c r="R1008" s="15" t="n"/>
      <c r="S1008" s="15" t="n"/>
      <c r="T1008" s="5" t="n"/>
      <c r="U1008" s="5" t="n"/>
    </row>
    <row r="1009">
      <c r="A1009" s="6" t="n"/>
      <c r="B1009" s="2" t="n"/>
      <c r="F1009" s="7" t="n"/>
      <c r="G1009" s="4" t="n"/>
      <c r="I1009" s="15" t="n"/>
      <c r="K1009" s="2" t="n"/>
      <c r="L1009" s="4" t="n"/>
      <c r="N1009" s="2" t="n"/>
      <c r="P1009" s="2" t="n"/>
      <c r="R1009" s="15" t="n"/>
      <c r="S1009" s="15" t="n"/>
      <c r="T1009" s="5" t="n"/>
      <c r="U1009" s="5" t="n"/>
    </row>
    <row r="1010">
      <c r="A1010" s="6" t="n"/>
      <c r="B1010" s="2" t="n"/>
      <c r="F1010" s="7" t="n"/>
      <c r="G1010" s="4" t="n"/>
      <c r="I1010" s="15" t="n"/>
      <c r="K1010" s="2" t="n"/>
      <c r="L1010" s="4" t="n"/>
      <c r="N1010" s="2" t="n"/>
      <c r="P1010" s="2" t="n"/>
      <c r="R1010" s="15" t="n"/>
      <c r="S1010" s="15" t="n"/>
      <c r="T1010" s="5" t="n"/>
      <c r="U1010" s="5" t="n"/>
    </row>
    <row r="1011">
      <c r="A1011" s="6" t="n"/>
      <c r="B1011" s="2" t="n"/>
      <c r="F1011" s="7" t="n"/>
      <c r="G1011" s="4" t="n"/>
      <c r="I1011" s="15" t="n"/>
      <c r="K1011" s="2" t="n"/>
      <c r="L1011" s="4" t="n"/>
      <c r="N1011" s="2" t="n"/>
      <c r="P1011" s="2" t="n"/>
      <c r="R1011" s="15" t="n"/>
      <c r="S1011" s="15" t="n"/>
      <c r="T1011" s="5" t="n"/>
      <c r="U1011" s="5" t="n"/>
    </row>
    <row r="1012">
      <c r="A1012" s="6" t="n"/>
      <c r="B1012" s="2" t="n"/>
      <c r="F1012" s="7" t="n"/>
      <c r="G1012" s="4" t="n"/>
      <c r="I1012" s="15" t="n"/>
      <c r="K1012" s="2" t="n"/>
      <c r="L1012" s="4" t="n"/>
      <c r="N1012" s="2" t="n"/>
      <c r="P1012" s="2" t="n"/>
      <c r="R1012" s="15" t="n"/>
      <c r="S1012" s="15" t="n"/>
      <c r="T1012" s="5" t="n"/>
      <c r="U1012" s="5" t="n"/>
    </row>
    <row r="1013">
      <c r="A1013" s="6" t="n"/>
      <c r="B1013" s="2" t="n"/>
      <c r="F1013" s="7" t="n"/>
      <c r="G1013" s="4" t="n"/>
      <c r="I1013" s="15" t="n"/>
      <c r="K1013" s="2" t="n"/>
      <c r="L1013" s="4" t="n"/>
      <c r="N1013" s="2" t="n"/>
      <c r="P1013" s="2" t="n"/>
      <c r="R1013" s="15" t="n"/>
      <c r="S1013" s="15" t="n"/>
      <c r="T1013" s="5" t="n"/>
      <c r="U1013" s="5" t="n"/>
    </row>
    <row r="1014">
      <c r="A1014" s="6" t="n"/>
      <c r="B1014" s="2" t="n"/>
      <c r="F1014" s="7" t="n"/>
      <c r="G1014" s="4" t="n"/>
      <c r="I1014" s="15" t="n"/>
      <c r="K1014" s="2" t="n"/>
      <c r="L1014" s="4" t="n"/>
      <c r="N1014" s="2" t="n"/>
      <c r="P1014" s="2" t="n"/>
      <c r="R1014" s="15" t="n"/>
      <c r="S1014" s="15" t="n"/>
      <c r="T1014" s="5" t="n"/>
      <c r="U1014" s="5" t="n"/>
    </row>
    <row r="1015">
      <c r="A1015" s="6" t="n"/>
      <c r="B1015" s="2" t="n"/>
      <c r="F1015" s="7" t="n"/>
      <c r="G1015" s="4" t="n"/>
      <c r="I1015" s="15" t="n"/>
      <c r="K1015" s="2" t="n"/>
      <c r="L1015" s="4" t="n"/>
      <c r="N1015" s="2" t="n"/>
      <c r="P1015" s="2" t="n"/>
      <c r="R1015" s="15" t="n"/>
      <c r="S1015" s="15" t="n"/>
      <c r="T1015" s="5" t="n"/>
      <c r="U1015" s="5" t="n"/>
    </row>
    <row r="1016">
      <c r="A1016" s="6" t="n"/>
      <c r="B1016" s="2" t="n"/>
      <c r="F1016" s="7" t="n"/>
      <c r="G1016" s="4" t="n"/>
      <c r="I1016" s="15" t="n"/>
      <c r="K1016" s="2" t="n"/>
      <c r="L1016" s="4" t="n"/>
      <c r="N1016" s="2" t="n"/>
      <c r="P1016" s="2" t="n"/>
      <c r="R1016" s="15" t="n"/>
      <c r="S1016" s="15" t="n"/>
      <c r="T1016" s="5" t="n"/>
      <c r="U1016" s="5" t="n"/>
    </row>
    <row r="1017">
      <c r="A1017" s="6" t="n"/>
      <c r="B1017" s="2" t="n"/>
      <c r="F1017" s="7" t="n"/>
      <c r="G1017" s="4" t="n"/>
      <c r="I1017" s="15" t="n"/>
      <c r="K1017" s="2" t="n"/>
      <c r="L1017" s="4" t="n"/>
      <c r="N1017" s="2" t="n"/>
      <c r="P1017" s="2" t="n"/>
      <c r="R1017" s="15" t="n"/>
      <c r="S1017" s="15" t="n"/>
      <c r="T1017" s="5" t="n"/>
      <c r="U1017" s="5" t="n"/>
    </row>
    <row r="1018">
      <c r="A1018" s="6" t="n"/>
      <c r="B1018" s="2" t="n"/>
      <c r="F1018" s="7" t="n"/>
      <c r="G1018" s="4" t="n"/>
      <c r="I1018" s="15" t="n"/>
      <c r="K1018" s="2" t="n"/>
      <c r="L1018" s="4" t="n"/>
      <c r="N1018" s="2" t="n"/>
      <c r="P1018" s="2" t="n"/>
      <c r="R1018" s="15" t="n"/>
      <c r="S1018" s="15" t="n"/>
      <c r="T1018" s="5" t="n"/>
      <c r="U1018" s="5" t="n"/>
    </row>
    <row r="1019">
      <c r="A1019" s="6" t="n"/>
      <c r="B1019" s="2" t="n"/>
      <c r="F1019" s="7" t="n"/>
      <c r="G1019" s="4" t="n"/>
      <c r="I1019" s="15" t="n"/>
      <c r="K1019" s="2" t="n"/>
      <c r="L1019" s="4" t="n"/>
      <c r="N1019" s="2" t="n"/>
      <c r="P1019" s="2" t="n"/>
      <c r="R1019" s="15" t="n"/>
      <c r="S1019" s="15" t="n"/>
      <c r="T1019" s="5" t="n"/>
      <c r="U1019" s="5" t="n"/>
    </row>
    <row r="1020">
      <c r="A1020" s="6" t="n"/>
      <c r="B1020" s="2" t="n"/>
      <c r="F1020" s="7" t="n"/>
      <c r="G1020" s="4" t="n"/>
      <c r="I1020" s="15" t="n"/>
      <c r="K1020" s="2" t="n"/>
      <c r="L1020" s="4" t="n"/>
      <c r="N1020" s="2" t="n"/>
      <c r="P1020" s="2" t="n"/>
      <c r="R1020" s="15" t="n"/>
      <c r="S1020" s="15" t="n"/>
      <c r="T1020" s="5" t="n"/>
      <c r="U1020" s="5" t="n"/>
    </row>
    <row r="1021">
      <c r="A1021" s="6" t="n"/>
      <c r="B1021" s="2" t="n"/>
      <c r="F1021" s="7" t="n"/>
      <c r="G1021" s="4" t="n"/>
      <c r="I1021" s="15" t="n"/>
      <c r="K1021" s="2" t="n"/>
      <c r="L1021" s="4" t="n"/>
      <c r="N1021" s="2" t="n"/>
      <c r="P1021" s="2" t="n"/>
      <c r="R1021" s="15" t="n"/>
      <c r="S1021" s="15" t="n"/>
      <c r="T1021" s="5" t="n"/>
      <c r="U1021" s="5" t="n"/>
    </row>
    <row r="1022">
      <c r="A1022" s="6" t="n"/>
      <c r="B1022" s="2" t="n"/>
      <c r="F1022" s="7" t="n"/>
      <c r="G1022" s="4" t="n"/>
      <c r="I1022" s="15" t="n"/>
      <c r="K1022" s="2" t="n"/>
      <c r="L1022" s="4" t="n"/>
      <c r="N1022" s="2" t="n"/>
      <c r="P1022" s="2" t="n"/>
      <c r="R1022" s="15" t="n"/>
      <c r="S1022" s="15" t="n"/>
      <c r="T1022" s="5" t="n"/>
      <c r="U1022" s="5" t="n"/>
    </row>
    <row r="1023">
      <c r="A1023" s="6" t="n"/>
      <c r="B1023" s="2" t="n"/>
      <c r="F1023" s="7" t="n"/>
      <c r="G1023" s="4" t="n"/>
      <c r="I1023" s="15" t="n"/>
      <c r="K1023" s="2" t="n"/>
      <c r="L1023" s="4" t="n"/>
      <c r="N1023" s="2" t="n"/>
      <c r="P1023" s="2" t="n"/>
      <c r="R1023" s="15" t="n"/>
      <c r="S1023" s="15" t="n"/>
      <c r="T1023" s="5" t="n"/>
      <c r="U1023" s="5" t="n"/>
    </row>
    <row r="1024">
      <c r="A1024" s="6" t="n"/>
      <c r="B1024" s="2" t="n"/>
      <c r="F1024" s="7" t="n"/>
      <c r="G1024" s="4" t="n"/>
      <c r="I1024" s="15" t="n"/>
      <c r="K1024" s="2" t="n"/>
      <c r="L1024" s="4" t="n"/>
      <c r="N1024" s="2" t="n"/>
      <c r="P1024" s="2" t="n"/>
      <c r="R1024" s="15" t="n"/>
      <c r="S1024" s="15" t="n"/>
      <c r="T1024" s="5" t="n"/>
      <c r="U1024" s="5" t="n"/>
    </row>
    <row r="1025">
      <c r="A1025" s="6" t="n"/>
      <c r="B1025" s="2" t="n"/>
      <c r="F1025" s="7" t="n"/>
      <c r="G1025" s="4" t="n"/>
      <c r="I1025" s="15" t="n"/>
      <c r="K1025" s="2" t="n"/>
      <c r="L1025" s="4" t="n"/>
      <c r="N1025" s="2" t="n"/>
      <c r="P1025" s="2" t="n"/>
      <c r="R1025" s="15" t="n"/>
      <c r="S1025" s="15" t="n"/>
      <c r="T1025" s="5" t="n"/>
      <c r="U1025" s="5" t="n"/>
    </row>
    <row r="1026">
      <c r="A1026" s="6" t="n"/>
      <c r="B1026" s="2" t="n"/>
      <c r="F1026" s="7" t="n"/>
      <c r="G1026" s="4" t="n"/>
      <c r="I1026" s="15" t="n"/>
      <c r="K1026" s="2" t="n"/>
      <c r="L1026" s="4" t="n"/>
      <c r="N1026" s="2" t="n"/>
      <c r="P1026" s="2" t="n"/>
      <c r="R1026" s="15" t="n"/>
      <c r="S1026" s="15" t="n"/>
      <c r="T1026" s="5" t="n"/>
      <c r="U1026" s="5" t="n"/>
    </row>
    <row r="1027">
      <c r="A1027" s="6" t="n"/>
      <c r="B1027" s="2" t="n"/>
      <c r="F1027" s="7" t="n"/>
      <c r="G1027" s="4" t="n"/>
      <c r="I1027" s="15" t="n"/>
      <c r="K1027" s="2" t="n"/>
      <c r="L1027" s="4" t="n"/>
      <c r="N1027" s="2" t="n"/>
      <c r="P1027" s="2" t="n"/>
      <c r="R1027" s="15" t="n"/>
      <c r="S1027" s="15" t="n"/>
      <c r="T1027" s="5" t="n"/>
      <c r="U1027" s="5" t="n"/>
    </row>
    <row r="1028">
      <c r="A1028" s="6" t="n"/>
      <c r="B1028" s="2" t="n"/>
      <c r="F1028" s="7" t="n"/>
      <c r="G1028" s="4" t="n"/>
      <c r="I1028" s="15" t="n"/>
      <c r="K1028" s="2" t="n"/>
      <c r="L1028" s="4" t="n"/>
      <c r="N1028" s="2" t="n"/>
      <c r="P1028" s="2" t="n"/>
      <c r="R1028" s="15" t="n"/>
      <c r="S1028" s="15" t="n"/>
      <c r="T1028" s="5" t="n"/>
      <c r="U1028" s="5" t="n"/>
    </row>
    <row r="1029">
      <c r="A1029" s="6" t="n"/>
      <c r="B1029" s="2" t="n"/>
      <c r="F1029" s="7" t="n"/>
      <c r="G1029" s="4" t="n"/>
      <c r="I1029" s="15" t="n"/>
      <c r="K1029" s="2" t="n"/>
      <c r="L1029" s="4" t="n"/>
      <c r="N1029" s="2" t="n"/>
      <c r="P1029" s="2" t="n"/>
      <c r="R1029" s="15" t="n"/>
      <c r="S1029" s="15" t="n"/>
      <c r="T1029" s="5" t="n"/>
      <c r="U1029" s="5" t="n"/>
    </row>
    <row r="1030">
      <c r="A1030" s="6" t="n"/>
      <c r="B1030" s="2" t="n"/>
      <c r="F1030" s="7" t="n"/>
      <c r="G1030" s="4" t="n"/>
      <c r="I1030" s="15" t="n"/>
      <c r="K1030" s="2" t="n"/>
      <c r="L1030" s="4" t="n"/>
      <c r="N1030" s="2" t="n"/>
      <c r="P1030" s="2" t="n"/>
      <c r="R1030" s="15" t="n"/>
      <c r="S1030" s="15" t="n"/>
      <c r="T1030" s="5" t="n"/>
      <c r="U1030" s="5" t="n"/>
    </row>
    <row r="1031">
      <c r="A1031" s="6" t="n"/>
      <c r="B1031" s="2" t="n"/>
      <c r="F1031" s="7" t="n"/>
      <c r="G1031" s="4" t="n"/>
      <c r="I1031" s="15" t="n"/>
      <c r="K1031" s="2" t="n"/>
      <c r="L1031" s="4" t="n"/>
      <c r="N1031" s="2" t="n"/>
      <c r="P1031" s="2" t="n"/>
      <c r="R1031" s="15" t="n"/>
      <c r="S1031" s="15" t="n"/>
      <c r="T1031" s="5" t="n"/>
      <c r="U1031" s="5" t="n"/>
    </row>
    <row r="1032">
      <c r="A1032" s="6" t="n"/>
      <c r="B1032" s="2" t="n"/>
      <c r="F1032" s="7" t="n"/>
      <c r="G1032" s="4" t="n"/>
      <c r="I1032" s="15" t="n"/>
      <c r="K1032" s="2" t="n"/>
      <c r="L1032" s="4" t="n"/>
      <c r="N1032" s="2" t="n"/>
      <c r="P1032" s="2" t="n"/>
      <c r="R1032" s="15" t="n"/>
      <c r="S1032" s="15" t="n"/>
      <c r="T1032" s="5" t="n"/>
      <c r="U1032" s="5" t="n"/>
    </row>
    <row r="1033">
      <c r="A1033" s="6" t="n"/>
      <c r="B1033" s="2" t="n"/>
      <c r="F1033" s="7" t="n"/>
      <c r="G1033" s="4" t="n"/>
      <c r="I1033" s="15" t="n"/>
      <c r="K1033" s="2" t="n"/>
      <c r="L1033" s="4" t="n"/>
      <c r="N1033" s="2" t="n"/>
      <c r="P1033" s="2" t="n"/>
      <c r="R1033" s="15" t="n"/>
      <c r="S1033" s="15" t="n"/>
      <c r="T1033" s="5" t="n"/>
      <c r="U1033" s="5" t="n"/>
    </row>
    <row r="1034">
      <c r="A1034" s="6" t="n"/>
      <c r="B1034" s="2" t="n"/>
      <c r="F1034" s="7" t="n"/>
      <c r="G1034" s="4" t="n"/>
      <c r="I1034" s="15" t="n"/>
      <c r="K1034" s="2" t="n"/>
      <c r="L1034" s="4" t="n"/>
      <c r="N1034" s="2" t="n"/>
      <c r="P1034" s="2" t="n"/>
      <c r="R1034" s="15" t="n"/>
      <c r="S1034" s="15" t="n"/>
      <c r="T1034" s="5" t="n"/>
      <c r="U1034" s="5" t="n"/>
    </row>
    <row r="1035">
      <c r="A1035" s="6" t="n"/>
      <c r="B1035" s="2" t="n"/>
      <c r="F1035" s="7" t="n"/>
      <c r="G1035" s="4" t="n"/>
      <c r="I1035" s="15" t="n"/>
      <c r="K1035" s="2" t="n"/>
      <c r="L1035" s="4" t="n"/>
      <c r="N1035" s="2" t="n"/>
      <c r="P1035" s="2" t="n"/>
      <c r="R1035" s="15" t="n"/>
      <c r="S1035" s="15" t="n"/>
      <c r="T1035" s="5" t="n"/>
      <c r="U1035" s="5" t="n"/>
    </row>
    <row r="1036">
      <c r="A1036" s="6" t="n"/>
      <c r="B1036" s="2" t="n"/>
      <c r="F1036" s="7" t="n"/>
      <c r="G1036" s="4" t="n"/>
      <c r="I1036" s="15" t="n"/>
      <c r="K1036" s="2" t="n"/>
      <c r="L1036" s="4" t="n"/>
      <c r="N1036" s="2" t="n"/>
      <c r="P1036" s="2" t="n"/>
      <c r="R1036" s="15" t="n"/>
      <c r="S1036" s="15" t="n"/>
      <c r="T1036" s="5" t="n"/>
      <c r="U1036" s="5" t="n"/>
    </row>
    <row r="1037">
      <c r="A1037" s="6" t="n"/>
      <c r="B1037" s="2" t="n"/>
      <c r="F1037" s="7" t="n"/>
      <c r="G1037" s="4" t="n"/>
      <c r="I1037" s="15" t="n"/>
      <c r="K1037" s="2" t="n"/>
      <c r="L1037" s="4" t="n"/>
      <c r="N1037" s="2" t="n"/>
      <c r="P1037" s="2" t="n"/>
      <c r="R1037" s="15" t="n"/>
      <c r="S1037" s="15" t="n"/>
      <c r="T1037" s="5" t="n"/>
      <c r="U1037" s="5" t="n"/>
    </row>
    <row r="1038">
      <c r="A1038" s="6" t="n"/>
      <c r="B1038" s="2" t="n"/>
      <c r="F1038" s="7" t="n"/>
      <c r="G1038" s="4" t="n"/>
      <c r="I1038" s="15" t="n"/>
      <c r="K1038" s="2" t="n"/>
      <c r="L1038" s="4" t="n"/>
      <c r="N1038" s="2" t="n"/>
      <c r="P1038" s="2" t="n"/>
      <c r="R1038" s="15" t="n"/>
      <c r="S1038" s="15" t="n"/>
      <c r="T1038" s="5" t="n"/>
      <c r="U1038" s="5" t="n"/>
    </row>
    <row r="1039">
      <c r="A1039" s="6" t="n"/>
      <c r="B1039" s="2" t="n"/>
      <c r="F1039" s="7" t="n"/>
      <c r="G1039" s="4" t="n"/>
      <c r="I1039" s="15" t="n"/>
      <c r="K1039" s="2" t="n"/>
      <c r="L1039" s="4" t="n"/>
      <c r="N1039" s="2" t="n"/>
      <c r="P1039" s="2" t="n"/>
      <c r="R1039" s="15" t="n"/>
      <c r="S1039" s="15" t="n"/>
      <c r="T1039" s="5" t="n"/>
      <c r="U1039" s="5" t="n"/>
    </row>
    <row r="1040">
      <c r="A1040" s="6" t="n"/>
      <c r="B1040" s="2" t="n"/>
      <c r="F1040" s="7" t="n"/>
      <c r="G1040" s="4" t="n"/>
      <c r="I1040" s="15" t="n"/>
      <c r="K1040" s="2" t="n"/>
      <c r="L1040" s="4" t="n"/>
      <c r="N1040" s="2" t="n"/>
      <c r="P1040" s="2" t="n"/>
      <c r="R1040" s="15" t="n"/>
      <c r="S1040" s="15" t="n"/>
      <c r="T1040" s="5" t="n"/>
      <c r="U1040" s="5" t="n"/>
    </row>
    <row r="1041">
      <c r="A1041" s="6" t="n"/>
      <c r="B1041" s="2" t="n"/>
      <c r="F1041" s="7" t="n"/>
      <c r="G1041" s="4" t="n"/>
      <c r="I1041" s="15" t="n"/>
      <c r="K1041" s="2" t="n"/>
      <c r="L1041" s="4" t="n"/>
      <c r="N1041" s="2" t="n"/>
      <c r="P1041" s="2" t="n"/>
      <c r="R1041" s="15" t="n"/>
      <c r="S1041" s="15" t="n"/>
      <c r="T1041" s="5" t="n"/>
      <c r="U1041" s="5" t="n"/>
    </row>
    <row r="1042">
      <c r="A1042" s="6" t="n"/>
      <c r="B1042" s="2" t="n"/>
      <c r="F1042" s="7" t="n"/>
      <c r="G1042" s="4" t="n"/>
      <c r="I1042" s="15" t="n"/>
      <c r="K1042" s="2" t="n"/>
      <c r="L1042" s="4" t="n"/>
      <c r="N1042" s="2" t="n"/>
      <c r="P1042" s="2" t="n"/>
      <c r="R1042" s="15" t="n"/>
      <c r="S1042" s="15" t="n"/>
      <c r="T1042" s="5" t="n"/>
      <c r="U1042" s="5" t="n"/>
    </row>
    <row r="1043">
      <c r="A1043" s="6" t="n"/>
      <c r="B1043" s="2" t="n"/>
      <c r="F1043" s="7" t="n"/>
      <c r="G1043" s="4" t="n"/>
      <c r="I1043" s="15" t="n"/>
      <c r="K1043" s="2" t="n"/>
      <c r="L1043" s="4" t="n"/>
      <c r="N1043" s="2" t="n"/>
      <c r="P1043" s="2" t="n"/>
      <c r="R1043" s="15" t="n"/>
      <c r="S1043" s="15" t="n"/>
      <c r="T1043" s="5" t="n"/>
      <c r="U1043" s="5" t="n"/>
    </row>
    <row r="1044">
      <c r="A1044" s="6" t="n"/>
      <c r="B1044" s="2" t="n"/>
      <c r="F1044" s="7" t="n"/>
      <c r="G1044" s="4" t="n"/>
      <c r="I1044" s="15" t="n"/>
      <c r="K1044" s="2" t="n"/>
      <c r="L1044" s="4" t="n"/>
      <c r="N1044" s="2" t="n"/>
      <c r="P1044" s="2" t="n"/>
      <c r="R1044" s="15" t="n"/>
      <c r="S1044" s="15" t="n"/>
      <c r="T1044" s="5" t="n"/>
      <c r="U1044" s="5" t="n"/>
    </row>
    <row r="1045">
      <c r="A1045" s="6" t="n"/>
      <c r="B1045" s="2" t="n"/>
      <c r="F1045" s="7" t="n"/>
      <c r="G1045" s="4" t="n"/>
      <c r="I1045" s="15" t="n"/>
      <c r="K1045" s="2" t="n"/>
      <c r="L1045" s="4" t="n"/>
      <c r="N1045" s="2" t="n"/>
      <c r="P1045" s="2" t="n"/>
      <c r="R1045" s="15" t="n"/>
      <c r="S1045" s="15" t="n"/>
      <c r="T1045" s="5" t="n"/>
      <c r="U1045" s="5" t="n"/>
    </row>
    <row r="1046">
      <c r="A1046" s="6" t="n"/>
      <c r="B1046" s="2" t="n"/>
      <c r="F1046" s="7" t="n"/>
      <c r="G1046" s="4" t="n"/>
      <c r="I1046" s="15" t="n"/>
      <c r="K1046" s="2" t="n"/>
      <c r="L1046" s="4" t="n"/>
      <c r="N1046" s="2" t="n"/>
      <c r="P1046" s="2" t="n"/>
      <c r="R1046" s="15" t="n"/>
      <c r="S1046" s="15" t="n"/>
      <c r="T1046" s="5" t="n"/>
      <c r="U1046" s="5" t="n"/>
    </row>
    <row r="1047">
      <c r="A1047" s="6" t="n"/>
      <c r="B1047" s="2" t="n"/>
      <c r="F1047" s="7" t="n"/>
      <c r="G1047" s="4" t="n"/>
      <c r="I1047" s="15" t="n"/>
      <c r="K1047" s="2" t="n"/>
      <c r="L1047" s="4" t="n"/>
      <c r="N1047" s="2" t="n"/>
      <c r="P1047" s="2" t="n"/>
      <c r="R1047" s="15" t="n"/>
      <c r="S1047" s="15" t="n"/>
      <c r="T1047" s="5" t="n"/>
      <c r="U1047" s="5" t="n"/>
    </row>
    <row r="1048">
      <c r="A1048" s="6" t="n"/>
      <c r="B1048" s="2" t="n"/>
      <c r="F1048" s="7" t="n"/>
      <c r="G1048" s="4" t="n"/>
      <c r="I1048" s="15" t="n"/>
      <c r="K1048" s="2" t="n"/>
      <c r="L1048" s="4" t="n"/>
      <c r="N1048" s="2" t="n"/>
      <c r="P1048" s="2" t="n"/>
      <c r="R1048" s="15" t="n"/>
      <c r="S1048" s="15" t="n"/>
      <c r="T1048" s="5" t="n"/>
      <c r="U1048" s="5" t="n"/>
    </row>
    <row r="1049">
      <c r="A1049" s="6" t="n"/>
      <c r="B1049" s="2" t="n"/>
      <c r="F1049" s="7" t="n"/>
      <c r="G1049" s="4" t="n"/>
      <c r="I1049" s="15" t="n"/>
      <c r="K1049" s="2" t="n"/>
      <c r="L1049" s="4" t="n"/>
      <c r="N1049" s="2" t="n"/>
      <c r="P1049" s="2" t="n"/>
      <c r="R1049" s="15" t="n"/>
      <c r="S1049" s="15" t="n"/>
      <c r="T1049" s="5" t="n"/>
      <c r="U1049" s="5" t="n"/>
    </row>
    <row r="1050">
      <c r="A1050" s="6" t="n"/>
      <c r="B1050" s="2" t="n"/>
      <c r="F1050" s="7" t="n"/>
      <c r="G1050" s="4" t="n"/>
      <c r="I1050" s="15" t="n"/>
      <c r="K1050" s="2" t="n"/>
      <c r="L1050" s="4" t="n"/>
      <c r="N1050" s="2" t="n"/>
      <c r="P1050" s="2" t="n"/>
      <c r="R1050" s="15" t="n"/>
      <c r="S1050" s="15" t="n"/>
      <c r="T1050" s="5" t="n"/>
      <c r="U1050" s="5" t="n"/>
    </row>
    <row r="1051">
      <c r="A1051" s="6" t="n"/>
      <c r="B1051" s="2" t="n"/>
      <c r="F1051" s="7" t="n"/>
      <c r="G1051" s="4" t="n"/>
      <c r="I1051" s="15" t="n"/>
      <c r="K1051" s="2" t="n"/>
      <c r="L1051" s="4" t="n"/>
      <c r="N1051" s="2" t="n"/>
      <c r="P1051" s="2" t="n"/>
      <c r="R1051" s="15" t="n"/>
      <c r="S1051" s="15" t="n"/>
      <c r="T1051" s="5" t="n"/>
      <c r="U1051" s="5" t="n"/>
    </row>
    <row r="1052">
      <c r="A1052" s="6" t="n"/>
      <c r="B1052" s="2" t="n"/>
      <c r="F1052" s="7" t="n"/>
      <c r="G1052" s="4" t="n"/>
      <c r="I1052" s="15" t="n"/>
      <c r="K1052" s="2" t="n"/>
      <c r="L1052" s="4" t="n"/>
      <c r="N1052" s="2" t="n"/>
      <c r="P1052" s="2" t="n"/>
      <c r="R1052" s="15" t="n"/>
      <c r="S1052" s="15" t="n"/>
      <c r="T1052" s="5" t="n"/>
      <c r="U1052" s="5" t="n"/>
    </row>
    <row r="1053">
      <c r="A1053" s="6" t="n"/>
      <c r="B1053" s="2" t="n"/>
      <c r="F1053" s="7" t="n"/>
      <c r="G1053" s="4" t="n"/>
      <c r="I1053" s="15" t="n"/>
      <c r="K1053" s="2" t="n"/>
      <c r="L1053" s="4" t="n"/>
      <c r="N1053" s="2" t="n"/>
      <c r="P1053" s="2" t="n"/>
      <c r="R1053" s="15" t="n"/>
      <c r="S1053" s="15" t="n"/>
      <c r="T1053" s="5" t="n"/>
      <c r="U1053" s="5" t="n"/>
    </row>
    <row r="1054">
      <c r="A1054" s="6" t="n"/>
      <c r="B1054" s="2" t="n"/>
      <c r="F1054" s="7" t="n"/>
      <c r="G1054" s="4" t="n"/>
      <c r="I1054" s="15" t="n"/>
      <c r="K1054" s="2" t="n"/>
      <c r="L1054" s="4" t="n"/>
      <c r="N1054" s="2" t="n"/>
      <c r="P1054" s="2" t="n"/>
      <c r="R1054" s="15" t="n"/>
      <c r="S1054" s="15" t="n"/>
      <c r="T1054" s="5" t="n"/>
      <c r="U1054" s="5" t="n"/>
    </row>
    <row r="1055">
      <c r="A1055" s="6" t="n"/>
      <c r="B1055" s="2" t="n"/>
      <c r="F1055" s="7" t="n"/>
      <c r="G1055" s="4" t="n"/>
      <c r="I1055" s="15" t="n"/>
      <c r="K1055" s="2" t="n"/>
      <c r="L1055" s="4" t="n"/>
      <c r="N1055" s="2" t="n"/>
      <c r="P1055" s="2" t="n"/>
      <c r="R1055" s="15" t="n"/>
      <c r="S1055" s="15" t="n"/>
      <c r="T1055" s="5" t="n"/>
      <c r="U1055" s="5" t="n"/>
    </row>
    <row r="1056">
      <c r="A1056" s="6" t="n"/>
      <c r="B1056" s="2" t="n"/>
      <c r="F1056" s="7" t="n"/>
      <c r="G1056" s="4" t="n"/>
      <c r="I1056" s="15" t="n"/>
      <c r="K1056" s="2" t="n"/>
      <c r="L1056" s="4" t="n"/>
      <c r="N1056" s="2" t="n"/>
      <c r="P1056" s="2" t="n"/>
      <c r="R1056" s="15" t="n"/>
      <c r="S1056" s="15" t="n"/>
      <c r="T1056" s="5" t="n"/>
      <c r="U1056" s="5" t="n"/>
    </row>
    <row r="1057">
      <c r="A1057" s="6" t="n"/>
      <c r="B1057" s="2" t="n"/>
      <c r="F1057" s="7" t="n"/>
      <c r="G1057" s="4" t="n"/>
      <c r="I1057" s="15" t="n"/>
      <c r="K1057" s="2" t="n"/>
      <c r="L1057" s="4" t="n"/>
      <c r="N1057" s="2" t="n"/>
      <c r="P1057" s="2" t="n"/>
      <c r="R1057" s="15" t="n"/>
      <c r="S1057" s="15" t="n"/>
      <c r="T1057" s="5" t="n"/>
      <c r="U1057" s="5" t="n"/>
    </row>
    <row r="1058">
      <c r="A1058" s="6" t="n"/>
      <c r="B1058" s="2" t="n"/>
      <c r="F1058" s="7" t="n"/>
      <c r="G1058" s="4" t="n"/>
      <c r="I1058" s="15" t="n"/>
      <c r="K1058" s="2" t="n"/>
      <c r="L1058" s="4" t="n"/>
      <c r="N1058" s="2" t="n"/>
      <c r="P1058" s="2" t="n"/>
      <c r="R1058" s="15" t="n"/>
      <c r="S1058" s="15" t="n"/>
      <c r="T1058" s="5" t="n"/>
      <c r="U1058" s="5" t="n"/>
    </row>
    <row r="1059">
      <c r="A1059" s="6" t="n"/>
      <c r="B1059" s="2" t="n"/>
      <c r="F1059" s="7" t="n"/>
      <c r="G1059" s="4" t="n"/>
      <c r="I1059" s="15" t="n"/>
      <c r="K1059" s="2" t="n"/>
      <c r="L1059" s="4" t="n"/>
      <c r="N1059" s="2" t="n"/>
      <c r="P1059" s="2" t="n"/>
      <c r="R1059" s="15" t="n"/>
      <c r="S1059" s="15" t="n"/>
      <c r="T1059" s="5" t="n"/>
      <c r="U1059" s="5" t="n"/>
    </row>
    <row r="1060">
      <c r="A1060" s="6" t="n"/>
      <c r="B1060" s="2" t="n"/>
      <c r="F1060" s="7" t="n"/>
      <c r="G1060" s="4" t="n"/>
      <c r="I1060" s="15" t="n"/>
      <c r="K1060" s="2" t="n"/>
      <c r="L1060" s="4" t="n"/>
      <c r="N1060" s="2" t="n"/>
      <c r="P1060" s="2" t="n"/>
      <c r="R1060" s="15" t="n"/>
      <c r="S1060" s="15" t="n"/>
      <c r="T1060" s="5" t="n"/>
      <c r="U1060" s="5" t="n"/>
    </row>
    <row r="1061">
      <c r="A1061" s="6" t="n"/>
      <c r="B1061" s="2" t="n"/>
      <c r="F1061" s="7" t="n"/>
      <c r="G1061" s="4" t="n"/>
      <c r="I1061" s="15" t="n"/>
      <c r="K1061" s="2" t="n"/>
      <c r="L1061" s="4" t="n"/>
      <c r="N1061" s="2" t="n"/>
      <c r="P1061" s="2" t="n"/>
      <c r="R1061" s="15" t="n"/>
      <c r="S1061" s="15" t="n"/>
      <c r="T1061" s="5" t="n"/>
      <c r="U1061" s="5" t="n"/>
    </row>
    <row r="1062">
      <c r="A1062" s="6" t="n"/>
      <c r="B1062" s="2" t="n"/>
      <c r="F1062" s="7" t="n"/>
      <c r="G1062" s="4" t="n"/>
      <c r="I1062" s="15" t="n"/>
      <c r="K1062" s="2" t="n"/>
      <c r="L1062" s="4" t="n"/>
      <c r="N1062" s="2" t="n"/>
      <c r="P1062" s="2" t="n"/>
      <c r="R1062" s="15" t="n"/>
      <c r="S1062" s="15" t="n"/>
      <c r="T1062" s="5" t="n"/>
      <c r="U1062" s="5" t="n"/>
    </row>
    <row r="1063">
      <c r="A1063" s="6" t="n"/>
      <c r="B1063" s="2" t="n"/>
      <c r="F1063" s="7" t="n"/>
      <c r="G1063" s="4" t="n"/>
      <c r="I1063" s="15" t="n"/>
      <c r="K1063" s="2" t="n"/>
      <c r="L1063" s="4" t="n"/>
      <c r="N1063" s="2" t="n"/>
      <c r="P1063" s="2" t="n"/>
      <c r="R1063" s="15" t="n"/>
      <c r="S1063" s="15" t="n"/>
      <c r="T1063" s="5" t="n"/>
      <c r="U1063" s="5" t="n"/>
    </row>
    <row r="1064">
      <c r="A1064" s="6" t="n"/>
      <c r="B1064" s="2" t="n"/>
      <c r="F1064" s="7" t="n"/>
      <c r="G1064" s="4" t="n"/>
      <c r="I1064" s="15" t="n"/>
      <c r="K1064" s="2" t="n"/>
      <c r="L1064" s="4" t="n"/>
      <c r="N1064" s="2" t="n"/>
      <c r="P1064" s="2" t="n"/>
      <c r="R1064" s="15" t="n"/>
      <c r="S1064" s="15" t="n"/>
      <c r="T1064" s="5" t="n"/>
      <c r="U1064" s="5" t="n"/>
    </row>
    <row r="1065">
      <c r="A1065" s="6" t="n"/>
      <c r="B1065" s="2" t="n"/>
      <c r="F1065" s="7" t="n"/>
      <c r="G1065" s="4" t="n"/>
      <c r="I1065" s="15" t="n"/>
      <c r="K1065" s="2" t="n"/>
      <c r="L1065" s="4" t="n"/>
      <c r="N1065" s="2" t="n"/>
      <c r="P1065" s="2" t="n"/>
      <c r="R1065" s="15" t="n"/>
      <c r="S1065" s="15" t="n"/>
      <c r="T1065" s="5" t="n"/>
      <c r="U1065" s="5" t="n"/>
    </row>
    <row r="1066">
      <c r="A1066" s="6" t="n"/>
      <c r="B1066" s="2" t="n"/>
      <c r="F1066" s="7" t="n"/>
      <c r="G1066" s="4" t="n"/>
      <c r="I1066" s="15" t="n"/>
      <c r="K1066" s="2" t="n"/>
      <c r="L1066" s="4" t="n"/>
      <c r="N1066" s="2" t="n"/>
      <c r="P1066" s="2" t="n"/>
      <c r="R1066" s="15" t="n"/>
      <c r="S1066" s="15" t="n"/>
      <c r="T1066" s="5" t="n"/>
      <c r="U1066" s="5" t="n"/>
    </row>
    <row r="1067">
      <c r="A1067" s="6" t="n"/>
      <c r="B1067" s="2" t="n"/>
      <c r="F1067" s="7" t="n"/>
      <c r="G1067" s="4" t="n"/>
      <c r="I1067" s="15" t="n"/>
      <c r="K1067" s="2" t="n"/>
      <c r="L1067" s="4" t="n"/>
      <c r="N1067" s="2" t="n"/>
      <c r="P1067" s="2" t="n"/>
      <c r="R1067" s="15" t="n"/>
      <c r="S1067" s="15" t="n"/>
      <c r="T1067" s="5" t="n"/>
      <c r="U1067" s="5" t="n"/>
    </row>
    <row r="1068">
      <c r="A1068" s="6" t="n"/>
      <c r="B1068" s="2" t="n"/>
      <c r="F1068" s="7" t="n"/>
      <c r="G1068" s="4" t="n"/>
      <c r="I1068" s="15" t="n"/>
      <c r="K1068" s="2" t="n"/>
      <c r="L1068" s="4" t="n"/>
      <c r="N1068" s="2" t="n"/>
      <c r="P1068" s="2" t="n"/>
      <c r="R1068" s="15" t="n"/>
      <c r="S1068" s="15" t="n"/>
      <c r="T1068" s="5" t="n"/>
      <c r="U1068" s="5" t="n"/>
    </row>
    <row r="1069">
      <c r="A1069" s="6" t="n"/>
      <c r="B1069" s="2" t="n"/>
      <c r="F1069" s="7" t="n"/>
      <c r="G1069" s="4" t="n"/>
      <c r="I1069" s="15" t="n"/>
      <c r="K1069" s="2" t="n"/>
      <c r="L1069" s="4" t="n"/>
      <c r="N1069" s="2" t="n"/>
      <c r="P1069" s="2" t="n"/>
      <c r="R1069" s="15" t="n"/>
      <c r="S1069" s="15" t="n"/>
      <c r="T1069" s="5" t="n"/>
      <c r="U1069" s="5" t="n"/>
    </row>
    <row r="1070">
      <c r="A1070" s="6" t="n"/>
      <c r="B1070" s="2" t="n"/>
      <c r="F1070" s="7" t="n"/>
      <c r="G1070" s="4" t="n"/>
      <c r="I1070" s="15" t="n"/>
      <c r="K1070" s="2" t="n"/>
      <c r="L1070" s="4" t="n"/>
      <c r="N1070" s="2" t="n"/>
      <c r="P1070" s="2" t="n"/>
      <c r="R1070" s="15" t="n"/>
      <c r="S1070" s="15" t="n"/>
      <c r="T1070" s="5" t="n"/>
      <c r="U1070" s="5" t="n"/>
    </row>
    <row r="1071">
      <c r="A1071" s="6" t="n"/>
      <c r="B1071" s="2" t="n"/>
      <c r="F1071" s="7" t="n"/>
      <c r="G1071" s="4" t="n"/>
      <c r="I1071" s="15" t="n"/>
      <c r="K1071" s="2" t="n"/>
      <c r="L1071" s="4" t="n"/>
      <c r="N1071" s="2" t="n"/>
      <c r="P1071" s="2" t="n"/>
      <c r="R1071" s="15" t="n"/>
      <c r="S1071" s="15" t="n"/>
      <c r="T1071" s="5" t="n"/>
      <c r="U1071" s="5" t="n"/>
    </row>
    <row r="1072">
      <c r="A1072" s="6" t="n"/>
      <c r="B1072" s="2" t="n"/>
      <c r="F1072" s="7" t="n"/>
      <c r="G1072" s="4" t="n"/>
      <c r="I1072" s="15" t="n"/>
      <c r="K1072" s="2" t="n"/>
      <c r="L1072" s="4" t="n"/>
      <c r="N1072" s="2" t="n"/>
      <c r="P1072" s="2" t="n"/>
      <c r="R1072" s="15" t="n"/>
      <c r="S1072" s="15" t="n"/>
      <c r="T1072" s="5" t="n"/>
      <c r="U1072" s="5" t="n"/>
    </row>
    <row r="1073">
      <c r="A1073" s="6" t="n"/>
      <c r="B1073" s="2" t="n"/>
      <c r="F1073" s="7" t="n"/>
      <c r="G1073" s="4" t="n"/>
      <c r="I1073" s="15" t="n"/>
      <c r="K1073" s="2" t="n"/>
      <c r="L1073" s="4" t="n"/>
      <c r="N1073" s="2" t="n"/>
      <c r="P1073" s="2" t="n"/>
      <c r="R1073" s="15" t="n"/>
      <c r="S1073" s="15" t="n"/>
      <c r="T1073" s="5" t="n"/>
      <c r="U1073" s="5" t="n"/>
    </row>
    <row r="1074">
      <c r="A1074" s="6" t="n"/>
      <c r="B1074" s="2" t="n"/>
      <c r="F1074" s="7" t="n"/>
      <c r="G1074" s="4" t="n"/>
      <c r="I1074" s="15" t="n"/>
      <c r="K1074" s="2" t="n"/>
      <c r="L1074" s="4" t="n"/>
      <c r="N1074" s="2" t="n"/>
      <c r="P1074" s="2" t="n"/>
      <c r="R1074" s="15" t="n"/>
      <c r="S1074" s="15" t="n"/>
      <c r="T1074" s="5" t="n"/>
      <c r="U1074" s="5" t="n"/>
    </row>
    <row r="1075">
      <c r="A1075" s="6" t="n"/>
      <c r="B1075" s="2" t="n"/>
      <c r="F1075" s="7" t="n"/>
      <c r="G1075" s="4" t="n"/>
      <c r="I1075" s="15" t="n"/>
      <c r="K1075" s="2" t="n"/>
      <c r="L1075" s="4" t="n"/>
      <c r="N1075" s="2" t="n"/>
      <c r="P1075" s="2" t="n"/>
      <c r="R1075" s="15" t="n"/>
      <c r="S1075" s="15" t="n"/>
      <c r="T1075" s="5" t="n"/>
      <c r="U1075" s="5" t="n"/>
    </row>
    <row r="1076">
      <c r="A1076" s="6" t="n"/>
      <c r="B1076" s="2" t="n"/>
      <c r="F1076" s="7" t="n"/>
      <c r="G1076" s="4" t="n"/>
      <c r="I1076" s="15" t="n"/>
      <c r="K1076" s="2" t="n"/>
      <c r="L1076" s="4" t="n"/>
      <c r="N1076" s="2" t="n"/>
      <c r="P1076" s="2" t="n"/>
      <c r="R1076" s="15" t="n"/>
      <c r="S1076" s="15" t="n"/>
      <c r="T1076" s="5" t="n"/>
      <c r="U1076" s="5" t="n"/>
    </row>
    <row r="1077">
      <c r="A1077" s="6" t="n"/>
      <c r="B1077" s="2" t="n"/>
      <c r="F1077" s="7" t="n"/>
      <c r="G1077" s="4" t="n"/>
      <c r="I1077" s="15" t="n"/>
      <c r="K1077" s="2" t="n"/>
      <c r="L1077" s="4" t="n"/>
      <c r="N1077" s="2" t="n"/>
      <c r="P1077" s="2" t="n"/>
      <c r="R1077" s="15" t="n"/>
      <c r="S1077" s="15" t="n"/>
      <c r="T1077" s="5" t="n"/>
      <c r="U1077" s="5" t="n"/>
    </row>
    <row r="1078">
      <c r="A1078" s="6" t="n"/>
      <c r="B1078" s="2" t="n"/>
      <c r="F1078" s="7" t="n"/>
      <c r="G1078" s="4" t="n"/>
      <c r="I1078" s="15" t="n"/>
      <c r="K1078" s="2" t="n"/>
      <c r="L1078" s="4" t="n"/>
      <c r="N1078" s="2" t="n"/>
      <c r="P1078" s="2" t="n"/>
      <c r="R1078" s="15" t="n"/>
      <c r="S1078" s="15" t="n"/>
      <c r="T1078" s="5" t="n"/>
      <c r="U1078" s="5" t="n"/>
    </row>
    <row r="1079">
      <c r="A1079" s="6" t="n"/>
      <c r="B1079" s="2" t="n"/>
      <c r="F1079" s="7" t="n"/>
      <c r="G1079" s="4" t="n"/>
      <c r="I1079" s="15" t="n"/>
      <c r="K1079" s="2" t="n"/>
      <c r="L1079" s="4" t="n"/>
      <c r="N1079" s="2" t="n"/>
      <c r="P1079" s="2" t="n"/>
      <c r="R1079" s="15" t="n"/>
      <c r="S1079" s="15" t="n"/>
      <c r="T1079" s="5" t="n"/>
      <c r="U1079" s="5" t="n"/>
    </row>
    <row r="1080">
      <c r="A1080" s="6" t="n"/>
      <c r="B1080" s="2" t="n"/>
      <c r="F1080" s="7" t="n"/>
      <c r="G1080" s="4" t="n"/>
      <c r="I1080" s="15" t="n"/>
      <c r="K1080" s="2" t="n"/>
      <c r="L1080" s="4" t="n"/>
      <c r="N1080" s="2" t="n"/>
      <c r="P1080" s="2" t="n"/>
      <c r="R1080" s="15" t="n"/>
      <c r="S1080" s="15" t="n"/>
      <c r="T1080" s="5" t="n"/>
      <c r="U1080" s="5" t="n"/>
    </row>
    <row r="1081">
      <c r="A1081" s="6" t="n"/>
      <c r="B1081" s="2" t="n"/>
      <c r="F1081" s="7" t="n"/>
      <c r="G1081" s="4" t="n"/>
      <c r="I1081" s="15" t="n"/>
      <c r="K1081" s="2" t="n"/>
      <c r="L1081" s="4" t="n"/>
      <c r="N1081" s="2" t="n"/>
      <c r="P1081" s="2" t="n"/>
      <c r="R1081" s="15" t="n"/>
      <c r="S1081" s="15" t="n"/>
      <c r="T1081" s="5" t="n"/>
      <c r="U1081" s="5" t="n"/>
    </row>
    <row r="1082">
      <c r="A1082" s="6" t="n"/>
      <c r="B1082" s="2" t="n"/>
      <c r="F1082" s="7" t="n"/>
      <c r="G1082" s="4" t="n"/>
      <c r="I1082" s="15" t="n"/>
      <c r="K1082" s="2" t="n"/>
      <c r="L1082" s="4" t="n"/>
      <c r="N1082" s="2" t="n"/>
      <c r="P1082" s="2" t="n"/>
      <c r="R1082" s="15" t="n"/>
      <c r="S1082" s="15" t="n"/>
      <c r="T1082" s="5" t="n"/>
      <c r="U1082" s="5" t="n"/>
    </row>
    <row r="1083">
      <c r="A1083" s="6" t="n"/>
      <c r="B1083" s="2" t="n"/>
      <c r="F1083" s="7" t="n"/>
      <c r="G1083" s="4" t="n"/>
      <c r="I1083" s="15" t="n"/>
      <c r="K1083" s="2" t="n"/>
      <c r="L1083" s="4" t="n"/>
      <c r="N1083" s="2" t="n"/>
      <c r="P1083" s="2" t="n"/>
      <c r="R1083" s="15" t="n"/>
      <c r="S1083" s="15" t="n"/>
      <c r="T1083" s="5" t="n"/>
      <c r="U1083" s="5" t="n"/>
    </row>
    <row r="1084">
      <c r="A1084" s="6" t="n"/>
      <c r="B1084" s="2" t="n"/>
      <c r="F1084" s="7" t="n"/>
      <c r="G1084" s="4" t="n"/>
      <c r="I1084" s="15" t="n"/>
      <c r="K1084" s="2" t="n"/>
      <c r="L1084" s="4" t="n"/>
      <c r="N1084" s="2" t="n"/>
      <c r="P1084" s="2" t="n"/>
      <c r="R1084" s="15" t="n"/>
      <c r="S1084" s="15" t="n"/>
      <c r="T1084" s="5" t="n"/>
      <c r="U1084" s="5" t="n"/>
    </row>
    <row r="1085">
      <c r="A1085" s="6" t="n"/>
      <c r="B1085" s="2" t="n"/>
      <c r="F1085" s="7" t="n"/>
      <c r="G1085" s="4" t="n"/>
      <c r="I1085" s="15" t="n"/>
      <c r="K1085" s="2" t="n"/>
      <c r="L1085" s="4" t="n"/>
      <c r="N1085" s="2" t="n"/>
      <c r="P1085" s="2" t="n"/>
      <c r="R1085" s="15" t="n"/>
      <c r="S1085" s="15" t="n"/>
      <c r="T1085" s="5" t="n"/>
      <c r="U1085" s="5" t="n"/>
    </row>
    <row r="1086">
      <c r="A1086" s="6" t="n"/>
      <c r="B1086" s="2" t="n"/>
      <c r="F1086" s="7" t="n"/>
      <c r="G1086" s="4" t="n"/>
      <c r="I1086" s="15" t="n"/>
      <c r="K1086" s="2" t="n"/>
      <c r="L1086" s="4" t="n"/>
      <c r="N1086" s="2" t="n"/>
      <c r="P1086" s="2" t="n"/>
      <c r="R1086" s="15" t="n"/>
      <c r="S1086" s="15" t="n"/>
      <c r="T1086" s="5" t="n"/>
      <c r="U1086" s="5" t="n"/>
    </row>
    <row r="1087">
      <c r="A1087" s="6" t="n"/>
      <c r="B1087" s="2" t="n"/>
      <c r="F1087" s="7" t="n"/>
      <c r="G1087" s="4" t="n"/>
      <c r="I1087" s="15" t="n"/>
      <c r="K1087" s="2" t="n"/>
      <c r="L1087" s="4" t="n"/>
      <c r="N1087" s="2" t="n"/>
      <c r="P1087" s="2" t="n"/>
      <c r="R1087" s="15" t="n"/>
      <c r="S1087" s="15" t="n"/>
      <c r="T1087" s="5" t="n"/>
      <c r="U1087" s="5" t="n"/>
    </row>
    <row r="1088">
      <c r="A1088" s="6" t="n"/>
      <c r="B1088" s="2" t="n"/>
      <c r="F1088" s="7" t="n"/>
      <c r="G1088" s="4" t="n"/>
      <c r="I1088" s="15" t="n"/>
      <c r="K1088" s="2" t="n"/>
      <c r="L1088" s="4" t="n"/>
      <c r="N1088" s="2" t="n"/>
      <c r="P1088" s="2" t="n"/>
      <c r="R1088" s="15" t="n"/>
      <c r="S1088" s="15" t="n"/>
      <c r="T1088" s="5" t="n"/>
      <c r="U1088" s="5" t="n"/>
    </row>
    <row r="1089">
      <c r="A1089" s="6" t="n"/>
      <c r="B1089" s="2" t="n"/>
      <c r="F1089" s="7" t="n"/>
      <c r="G1089" s="4" t="n"/>
      <c r="I1089" s="15" t="n"/>
      <c r="K1089" s="2" t="n"/>
      <c r="L1089" s="4" t="n"/>
      <c r="N1089" s="2" t="n"/>
      <c r="P1089" s="2" t="n"/>
      <c r="R1089" s="15" t="n"/>
      <c r="S1089" s="15" t="n"/>
      <c r="T1089" s="5" t="n"/>
      <c r="U1089" s="5" t="n"/>
    </row>
    <row r="1090">
      <c r="A1090" s="6" t="n"/>
      <c r="B1090" s="2" t="n"/>
      <c r="F1090" s="7" t="n"/>
      <c r="G1090" s="4" t="n"/>
      <c r="I1090" s="15" t="n"/>
      <c r="K1090" s="2" t="n"/>
      <c r="L1090" s="4" t="n"/>
      <c r="N1090" s="2" t="n"/>
      <c r="P1090" s="2" t="n"/>
      <c r="R1090" s="15" t="n"/>
      <c r="S1090" s="15" t="n"/>
      <c r="T1090" s="5" t="n"/>
      <c r="U1090" s="5" t="n"/>
    </row>
    <row r="1091">
      <c r="A1091" s="6" t="n"/>
      <c r="B1091" s="2" t="n"/>
      <c r="F1091" s="7" t="n"/>
      <c r="G1091" s="4" t="n"/>
      <c r="I1091" s="15" t="n"/>
      <c r="K1091" s="2" t="n"/>
      <c r="L1091" s="4" t="n"/>
      <c r="N1091" s="2" t="n"/>
      <c r="P1091" s="2" t="n"/>
      <c r="R1091" s="15" t="n"/>
      <c r="S1091" s="15" t="n"/>
      <c r="T1091" s="5" t="n"/>
      <c r="U1091" s="5" t="n"/>
    </row>
    <row r="1092">
      <c r="A1092" s="6" t="n"/>
      <c r="B1092" s="2" t="n"/>
      <c r="F1092" s="7" t="n"/>
      <c r="G1092" s="4" t="n"/>
      <c r="I1092" s="15" t="n"/>
      <c r="K1092" s="2" t="n"/>
      <c r="L1092" s="4" t="n"/>
      <c r="N1092" s="2" t="n"/>
      <c r="P1092" s="2" t="n"/>
      <c r="R1092" s="15" t="n"/>
      <c r="S1092" s="15" t="n"/>
      <c r="T1092" s="5" t="n"/>
      <c r="U1092" s="5" t="n"/>
    </row>
    <row r="1093">
      <c r="A1093" s="6" t="n"/>
      <c r="B1093" s="2" t="n"/>
      <c r="F1093" s="7" t="n"/>
      <c r="G1093" s="4" t="n"/>
      <c r="I1093" s="15" t="n"/>
      <c r="K1093" s="2" t="n"/>
      <c r="L1093" s="4" t="n"/>
      <c r="N1093" s="2" t="n"/>
      <c r="P1093" s="2" t="n"/>
      <c r="R1093" s="15" t="n"/>
      <c r="S1093" s="15" t="n"/>
      <c r="T1093" s="5" t="n"/>
      <c r="U1093" s="5" t="n"/>
    </row>
    <row r="1094">
      <c r="A1094" s="6" t="n"/>
      <c r="B1094" s="2" t="n"/>
      <c r="F1094" s="7" t="n"/>
      <c r="G1094" s="4" t="n"/>
      <c r="I1094" s="15" t="n"/>
      <c r="K1094" s="2" t="n"/>
      <c r="L1094" s="4" t="n"/>
      <c r="N1094" s="2" t="n"/>
      <c r="P1094" s="2" t="n"/>
      <c r="R1094" s="15" t="n"/>
      <c r="S1094" s="15" t="n"/>
      <c r="T1094" s="5" t="n"/>
      <c r="U1094" s="5" t="n"/>
    </row>
    <row r="1095">
      <c r="A1095" s="6" t="n"/>
      <c r="B1095" s="2" t="n"/>
      <c r="F1095" s="7" t="n"/>
      <c r="G1095" s="4" t="n"/>
      <c r="I1095" s="15" t="n"/>
      <c r="K1095" s="2" t="n"/>
      <c r="L1095" s="4" t="n"/>
      <c r="N1095" s="2" t="n"/>
      <c r="P1095" s="2" t="n"/>
      <c r="R1095" s="15" t="n"/>
      <c r="S1095" s="15" t="n"/>
      <c r="T1095" s="5" t="n"/>
      <c r="U1095" s="5" t="n"/>
    </row>
    <row r="1096">
      <c r="A1096" s="6" t="n"/>
      <c r="B1096" s="2" t="n"/>
      <c r="F1096" s="7" t="n"/>
      <c r="G1096" s="4" t="n"/>
      <c r="I1096" s="15" t="n"/>
      <c r="K1096" s="2" t="n"/>
      <c r="L1096" s="4" t="n"/>
      <c r="N1096" s="2" t="n"/>
      <c r="P1096" s="2" t="n"/>
      <c r="R1096" s="15" t="n"/>
      <c r="S1096" s="15" t="n"/>
      <c r="T1096" s="5" t="n"/>
      <c r="U1096" s="5" t="n"/>
    </row>
    <row r="1097">
      <c r="A1097" s="6" t="n"/>
      <c r="B1097" s="2" t="n"/>
      <c r="F1097" s="7" t="n"/>
      <c r="G1097" s="4" t="n"/>
      <c r="I1097" s="15" t="n"/>
      <c r="K1097" s="2" t="n"/>
      <c r="L1097" s="4" t="n"/>
      <c r="N1097" s="2" t="n"/>
      <c r="P1097" s="2" t="n"/>
      <c r="R1097" s="15" t="n"/>
      <c r="S1097" s="15" t="n"/>
      <c r="T1097" s="5" t="n"/>
      <c r="U1097" s="5" t="n"/>
    </row>
    <row r="1098">
      <c r="A1098" s="6" t="n"/>
      <c r="B1098" s="2" t="n"/>
      <c r="F1098" s="7" t="n"/>
      <c r="G1098" s="4" t="n"/>
      <c r="I1098" s="15" t="n"/>
      <c r="K1098" s="2" t="n"/>
      <c r="L1098" s="4" t="n"/>
      <c r="N1098" s="2" t="n"/>
      <c r="P1098" s="2" t="n"/>
      <c r="R1098" s="15" t="n"/>
      <c r="S1098" s="15" t="n"/>
      <c r="T1098" s="5" t="n"/>
      <c r="U1098" s="5" t="n"/>
    </row>
    <row r="1099">
      <c r="A1099" s="6" t="n"/>
      <c r="B1099" s="2" t="n"/>
      <c r="F1099" s="7" t="n"/>
      <c r="G1099" s="4" t="n"/>
      <c r="I1099" s="15" t="n"/>
      <c r="K1099" s="2" t="n"/>
      <c r="L1099" s="4" t="n"/>
      <c r="N1099" s="2" t="n"/>
      <c r="P1099" s="2" t="n"/>
      <c r="R1099" s="15" t="n"/>
      <c r="S1099" s="15" t="n"/>
      <c r="T1099" s="5" t="n"/>
      <c r="U1099" s="5" t="n"/>
    </row>
    <row r="1100">
      <c r="A1100" s="6" t="n"/>
      <c r="B1100" s="2" t="n"/>
      <c r="F1100" s="7" t="n"/>
      <c r="G1100" s="4" t="n"/>
      <c r="I1100" s="15" t="n"/>
      <c r="K1100" s="2" t="n"/>
      <c r="L1100" s="4" t="n"/>
      <c r="N1100" s="2" t="n"/>
      <c r="P1100" s="2" t="n"/>
      <c r="R1100" s="15" t="n"/>
      <c r="S1100" s="15" t="n"/>
      <c r="T1100" s="5" t="n"/>
      <c r="U1100" s="5" t="n"/>
    </row>
    <row r="1101">
      <c r="A1101" s="6" t="n"/>
      <c r="B1101" s="2" t="n"/>
      <c r="F1101" s="7" t="n"/>
      <c r="G1101" s="4" t="n"/>
      <c r="I1101" s="15" t="n"/>
      <c r="K1101" s="2" t="n"/>
      <c r="L1101" s="4" t="n"/>
      <c r="N1101" s="2" t="n"/>
      <c r="P1101" s="2" t="n"/>
      <c r="R1101" s="15" t="n"/>
      <c r="S1101" s="15" t="n"/>
      <c r="T1101" s="5" t="n"/>
      <c r="U1101" s="5" t="n"/>
    </row>
    <row r="1102">
      <c r="A1102" s="6" t="n"/>
      <c r="B1102" s="2" t="n"/>
      <c r="F1102" s="7" t="n"/>
      <c r="G1102" s="4" t="n"/>
      <c r="I1102" s="15" t="n"/>
      <c r="K1102" s="2" t="n"/>
      <c r="L1102" s="4" t="n"/>
      <c r="N1102" s="2" t="n"/>
      <c r="P1102" s="2" t="n"/>
      <c r="R1102" s="15" t="n"/>
      <c r="S1102" s="15" t="n"/>
      <c r="T1102" s="5" t="n"/>
      <c r="U1102" s="5" t="n"/>
    </row>
    <row r="1103">
      <c r="A1103" s="6" t="n"/>
      <c r="B1103" s="2" t="n"/>
      <c r="F1103" s="7" t="n"/>
      <c r="G1103" s="4" t="n"/>
      <c r="I1103" s="15" t="n"/>
      <c r="K1103" s="2" t="n"/>
      <c r="L1103" s="4" t="n"/>
      <c r="N1103" s="2" t="n"/>
      <c r="P1103" s="2" t="n"/>
      <c r="R1103" s="15" t="n"/>
      <c r="S1103" s="15" t="n"/>
      <c r="T1103" s="5" t="n"/>
      <c r="U1103" s="5" t="n"/>
    </row>
    <row r="1104">
      <c r="A1104" s="6" t="n"/>
      <c r="B1104" s="2" t="n"/>
      <c r="F1104" s="7" t="n"/>
      <c r="G1104" s="4" t="n"/>
      <c r="I1104" s="15" t="n"/>
      <c r="K1104" s="2" t="n"/>
      <c r="L1104" s="4" t="n"/>
      <c r="N1104" s="2" t="n"/>
      <c r="P1104" s="2" t="n"/>
      <c r="R1104" s="15" t="n"/>
      <c r="S1104" s="15" t="n"/>
      <c r="T1104" s="5" t="n"/>
      <c r="U1104" s="5" t="n"/>
    </row>
    <row r="1105">
      <c r="A1105" s="6" t="n"/>
      <c r="B1105" s="2" t="n"/>
      <c r="F1105" s="7" t="n"/>
      <c r="G1105" s="4" t="n"/>
      <c r="I1105" s="15" t="n"/>
      <c r="K1105" s="2" t="n"/>
      <c r="L1105" s="4" t="n"/>
      <c r="N1105" s="2" t="n"/>
      <c r="P1105" s="2" t="n"/>
      <c r="R1105" s="15" t="n"/>
      <c r="S1105" s="15" t="n"/>
      <c r="T1105" s="5" t="n"/>
      <c r="U1105" s="5" t="n"/>
    </row>
    <row r="1106">
      <c r="A1106" s="6" t="n"/>
      <c r="B1106" s="2" t="n"/>
      <c r="F1106" s="7" t="n"/>
      <c r="G1106" s="4" t="n"/>
      <c r="I1106" s="15" t="n"/>
      <c r="K1106" s="2" t="n"/>
      <c r="L1106" s="4" t="n"/>
      <c r="N1106" s="2" t="n"/>
      <c r="P1106" s="2" t="n"/>
      <c r="R1106" s="15" t="n"/>
      <c r="S1106" s="15" t="n"/>
      <c r="T1106" s="5" t="n"/>
      <c r="U1106" s="5" t="n"/>
    </row>
    <row r="1107">
      <c r="A1107" s="6" t="n"/>
      <c r="B1107" s="2" t="n"/>
      <c r="F1107" s="7" t="n"/>
      <c r="G1107" s="4" t="n"/>
      <c r="I1107" s="15" t="n"/>
      <c r="K1107" s="2" t="n"/>
      <c r="L1107" s="4" t="n"/>
      <c r="N1107" s="2" t="n"/>
      <c r="P1107" s="2" t="n"/>
      <c r="R1107" s="15" t="n"/>
      <c r="S1107" s="15" t="n"/>
      <c r="T1107" s="5" t="n"/>
      <c r="U1107" s="5" t="n"/>
    </row>
    <row r="1108">
      <c r="A1108" s="6" t="n"/>
      <c r="B1108" s="2" t="n"/>
      <c r="F1108" s="7" t="n"/>
      <c r="G1108" s="4" t="n"/>
      <c r="I1108" s="15" t="n"/>
      <c r="K1108" s="2" t="n"/>
      <c r="L1108" s="4" t="n"/>
      <c r="N1108" s="2" t="n"/>
      <c r="P1108" s="2" t="n"/>
      <c r="R1108" s="15" t="n"/>
      <c r="S1108" s="15" t="n"/>
      <c r="T1108" s="5" t="n"/>
      <c r="U1108" s="5" t="n"/>
    </row>
    <row r="1109">
      <c r="A1109" s="6" t="n"/>
      <c r="B1109" s="2" t="n"/>
      <c r="F1109" s="7" t="n"/>
      <c r="G1109" s="4" t="n"/>
      <c r="I1109" s="15" t="n"/>
      <c r="K1109" s="2" t="n"/>
      <c r="L1109" s="4" t="n"/>
      <c r="N1109" s="2" t="n"/>
      <c r="P1109" s="2" t="n"/>
      <c r="R1109" s="15" t="n"/>
      <c r="S1109" s="15" t="n"/>
      <c r="T1109" s="5" t="n"/>
      <c r="U1109" s="5" t="n"/>
    </row>
    <row r="1110">
      <c r="A1110" s="6" t="n"/>
      <c r="B1110" s="2" t="n"/>
      <c r="F1110" s="7" t="n"/>
      <c r="G1110" s="4" t="n"/>
      <c r="I1110" s="15" t="n"/>
      <c r="K1110" s="2" t="n"/>
      <c r="L1110" s="4" t="n"/>
      <c r="N1110" s="2" t="n"/>
      <c r="P1110" s="2" t="n"/>
      <c r="R1110" s="15" t="n"/>
      <c r="S1110" s="15" t="n"/>
      <c r="T1110" s="5" t="n"/>
      <c r="U1110" s="5" t="n"/>
    </row>
    <row r="1111">
      <c r="A1111" s="6" t="n"/>
      <c r="B1111" s="2" t="n"/>
      <c r="F1111" s="7" t="n"/>
      <c r="G1111" s="4" t="n"/>
      <c r="I1111" s="15" t="n"/>
      <c r="K1111" s="2" t="n"/>
      <c r="L1111" s="4" t="n"/>
      <c r="N1111" s="2" t="n"/>
      <c r="P1111" s="2" t="n"/>
      <c r="R1111" s="15" t="n"/>
      <c r="S1111" s="15" t="n"/>
      <c r="T1111" s="5" t="n"/>
      <c r="U1111" s="5" t="n"/>
    </row>
    <row r="1112">
      <c r="A1112" s="6" t="n"/>
      <c r="B1112" s="2" t="n"/>
      <c r="F1112" s="7" t="n"/>
      <c r="G1112" s="4" t="n"/>
      <c r="I1112" s="15" t="n"/>
      <c r="K1112" s="2" t="n"/>
      <c r="L1112" s="4" t="n"/>
      <c r="N1112" s="2" t="n"/>
      <c r="P1112" s="2" t="n"/>
      <c r="R1112" s="15" t="n"/>
      <c r="S1112" s="15" t="n"/>
      <c r="T1112" s="5" t="n"/>
      <c r="U1112" s="5" t="n"/>
    </row>
    <row r="1113">
      <c r="A1113" s="6" t="n"/>
      <c r="B1113" s="2" t="n"/>
      <c r="F1113" s="7" t="n"/>
      <c r="G1113" s="4" t="n"/>
      <c r="I1113" s="15" t="n"/>
      <c r="K1113" s="2" t="n"/>
      <c r="L1113" s="4" t="n"/>
      <c r="N1113" s="2" t="n"/>
      <c r="P1113" s="2" t="n"/>
      <c r="R1113" s="15" t="n"/>
      <c r="S1113" s="15" t="n"/>
      <c r="T1113" s="5" t="n"/>
      <c r="U1113" s="5" t="n"/>
    </row>
    <row r="1114">
      <c r="A1114" s="6" t="n"/>
      <c r="B1114" s="2" t="n"/>
      <c r="F1114" s="7" t="n"/>
      <c r="G1114" s="4" t="n"/>
      <c r="I1114" s="15" t="n"/>
      <c r="K1114" s="2" t="n"/>
      <c r="L1114" s="4" t="n"/>
      <c r="N1114" s="2" t="n"/>
      <c r="P1114" s="2" t="n"/>
      <c r="R1114" s="15" t="n"/>
      <c r="S1114" s="15" t="n"/>
      <c r="T1114" s="5" t="n"/>
      <c r="U1114" s="5" t="n"/>
    </row>
    <row r="1115">
      <c r="A1115" s="6" t="n"/>
      <c r="B1115" s="2" t="n"/>
      <c r="F1115" s="7" t="n"/>
      <c r="G1115" s="4" t="n"/>
      <c r="I1115" s="15" t="n"/>
      <c r="K1115" s="2" t="n"/>
      <c r="L1115" s="4" t="n"/>
      <c r="N1115" s="2" t="n"/>
      <c r="P1115" s="2" t="n"/>
      <c r="R1115" s="15" t="n"/>
      <c r="S1115" s="15" t="n"/>
      <c r="T1115" s="5" t="n"/>
      <c r="U1115" s="5" t="n"/>
    </row>
    <row r="1116">
      <c r="A1116" s="6" t="n"/>
      <c r="B1116" s="2" t="n"/>
      <c r="F1116" s="7" t="n"/>
      <c r="G1116" s="4" t="n"/>
      <c r="I1116" s="15" t="n"/>
      <c r="K1116" s="2" t="n"/>
      <c r="L1116" s="4" t="n"/>
      <c r="N1116" s="2" t="n"/>
      <c r="P1116" s="2" t="n"/>
      <c r="R1116" s="15" t="n"/>
      <c r="S1116" s="15" t="n"/>
      <c r="T1116" s="5" t="n"/>
      <c r="U1116" s="5" t="n"/>
    </row>
    <row r="1117">
      <c r="A1117" s="6" t="n"/>
      <c r="B1117" s="2" t="n"/>
      <c r="F1117" s="7" t="n"/>
      <c r="G1117" s="4" t="n"/>
      <c r="I1117" s="15" t="n"/>
      <c r="K1117" s="2" t="n"/>
      <c r="L1117" s="4" t="n"/>
      <c r="N1117" s="2" t="n"/>
      <c r="P1117" s="2" t="n"/>
      <c r="R1117" s="15" t="n"/>
      <c r="S1117" s="15" t="n"/>
      <c r="T1117" s="5" t="n"/>
      <c r="U1117" s="5" t="n"/>
    </row>
    <row r="1118">
      <c r="A1118" s="6" t="n"/>
      <c r="B1118" s="2" t="n"/>
      <c r="F1118" s="7" t="n"/>
      <c r="G1118" s="4" t="n"/>
      <c r="I1118" s="15" t="n"/>
      <c r="K1118" s="2" t="n"/>
      <c r="L1118" s="4" t="n"/>
      <c r="N1118" s="2" t="n"/>
      <c r="P1118" s="2" t="n"/>
      <c r="R1118" s="15" t="n"/>
      <c r="S1118" s="15" t="n"/>
      <c r="T1118" s="5" t="n"/>
      <c r="U1118" s="5" t="n"/>
    </row>
    <row r="1119">
      <c r="A1119" s="6" t="n"/>
      <c r="B1119" s="2" t="n"/>
      <c r="F1119" s="7" t="n"/>
      <c r="G1119" s="4" t="n"/>
      <c r="I1119" s="15" t="n"/>
      <c r="K1119" s="2" t="n"/>
      <c r="L1119" s="4" t="n"/>
      <c r="N1119" s="2" t="n"/>
      <c r="P1119" s="2" t="n"/>
      <c r="R1119" s="15" t="n"/>
      <c r="S1119" s="15" t="n"/>
      <c r="T1119" s="5" t="n"/>
      <c r="U1119" s="5" t="n"/>
    </row>
    <row r="1120">
      <c r="A1120" s="6" t="n"/>
      <c r="B1120" s="2" t="n"/>
      <c r="F1120" s="7" t="n"/>
      <c r="G1120" s="4" t="n"/>
      <c r="I1120" s="15" t="n"/>
      <c r="K1120" s="2" t="n"/>
      <c r="L1120" s="4" t="n"/>
      <c r="N1120" s="2" t="n"/>
      <c r="P1120" s="2" t="n"/>
      <c r="R1120" s="15" t="n"/>
      <c r="S1120" s="15" t="n"/>
      <c r="T1120" s="5" t="n"/>
      <c r="U1120" s="5" t="n"/>
    </row>
    <row r="1121">
      <c r="A1121" s="6" t="n"/>
      <c r="B1121" s="2" t="n"/>
      <c r="F1121" s="7" t="n"/>
      <c r="G1121" s="4" t="n"/>
      <c r="I1121" s="15" t="n"/>
      <c r="K1121" s="2" t="n"/>
      <c r="L1121" s="4" t="n"/>
      <c r="N1121" s="2" t="n"/>
      <c r="P1121" s="2" t="n"/>
      <c r="R1121" s="15" t="n"/>
      <c r="S1121" s="15" t="n"/>
      <c r="T1121" s="5" t="n"/>
      <c r="U1121" s="5" t="n"/>
    </row>
    <row r="1122">
      <c r="A1122" s="6" t="n"/>
      <c r="B1122" s="2" t="n"/>
      <c r="F1122" s="7" t="n"/>
      <c r="G1122" s="4" t="n"/>
      <c r="I1122" s="15" t="n"/>
      <c r="K1122" s="2" t="n"/>
      <c r="L1122" s="4" t="n"/>
      <c r="N1122" s="2" t="n"/>
      <c r="P1122" s="2" t="n"/>
      <c r="R1122" s="15" t="n"/>
      <c r="S1122" s="15" t="n"/>
      <c r="T1122" s="5" t="n"/>
      <c r="U1122" s="5" t="n"/>
    </row>
    <row r="1123">
      <c r="A1123" s="6" t="n"/>
      <c r="B1123" s="2" t="n"/>
      <c r="F1123" s="7" t="n"/>
      <c r="G1123" s="4" t="n"/>
      <c r="I1123" s="15" t="n"/>
      <c r="K1123" s="2" t="n"/>
      <c r="L1123" s="4" t="n"/>
      <c r="N1123" s="2" t="n"/>
      <c r="P1123" s="2" t="n"/>
      <c r="R1123" s="15" t="n"/>
      <c r="S1123" s="15" t="n"/>
      <c r="T1123" s="5" t="n"/>
      <c r="U1123" s="5" t="n"/>
    </row>
    <row r="1124">
      <c r="A1124" s="6" t="n"/>
      <c r="B1124" s="2" t="n"/>
      <c r="F1124" s="7" t="n"/>
      <c r="G1124" s="4" t="n"/>
      <c r="I1124" s="15" t="n"/>
      <c r="K1124" s="2" t="n"/>
      <c r="L1124" s="4" t="n"/>
      <c r="N1124" s="2" t="n"/>
      <c r="P1124" s="2" t="n"/>
      <c r="R1124" s="15" t="n"/>
      <c r="S1124" s="15" t="n"/>
      <c r="T1124" s="5" t="n"/>
      <c r="U1124" s="5" t="n"/>
    </row>
    <row r="1125">
      <c r="A1125" s="6" t="n"/>
      <c r="B1125" s="2" t="n"/>
      <c r="F1125" s="7" t="n"/>
      <c r="G1125" s="4" t="n"/>
      <c r="I1125" s="15" t="n"/>
      <c r="K1125" s="2" t="n"/>
      <c r="L1125" s="4" t="n"/>
      <c r="N1125" s="2" t="n"/>
      <c r="P1125" s="2" t="n"/>
      <c r="R1125" s="15" t="n"/>
      <c r="S1125" s="15" t="n"/>
      <c r="T1125" s="5" t="n"/>
      <c r="U1125" s="5" t="n"/>
    </row>
    <row r="1126">
      <c r="A1126" s="6" t="n"/>
      <c r="B1126" s="2" t="n"/>
      <c r="F1126" s="7" t="n"/>
      <c r="G1126" s="4" t="n"/>
      <c r="I1126" s="15" t="n"/>
      <c r="K1126" s="2" t="n"/>
      <c r="L1126" s="4" t="n"/>
      <c r="N1126" s="2" t="n"/>
      <c r="P1126" s="2" t="n"/>
      <c r="R1126" s="15" t="n"/>
      <c r="S1126" s="15" t="n"/>
      <c r="T1126" s="5" t="n"/>
      <c r="U1126" s="5" t="n"/>
    </row>
    <row r="1127">
      <c r="A1127" s="6" t="n"/>
      <c r="B1127" s="2" t="n"/>
      <c r="F1127" s="7" t="n"/>
      <c r="G1127" s="4" t="n"/>
      <c r="I1127" s="15" t="n"/>
      <c r="K1127" s="2" t="n"/>
      <c r="L1127" s="4" t="n"/>
      <c r="N1127" s="2" t="n"/>
      <c r="P1127" s="2" t="n"/>
      <c r="R1127" s="15" t="n"/>
      <c r="S1127" s="15" t="n"/>
      <c r="T1127" s="5" t="n"/>
      <c r="U1127" s="5" t="n"/>
    </row>
    <row r="1128">
      <c r="A1128" s="6" t="n"/>
      <c r="B1128" s="2" t="n"/>
      <c r="F1128" s="7" t="n"/>
      <c r="G1128" s="4" t="n"/>
      <c r="I1128" s="15" t="n"/>
      <c r="K1128" s="2" t="n"/>
      <c r="L1128" s="4" t="n"/>
      <c r="N1128" s="2" t="n"/>
      <c r="P1128" s="2" t="n"/>
      <c r="R1128" s="15" t="n"/>
      <c r="S1128" s="15" t="n"/>
      <c r="T1128" s="5" t="n"/>
      <c r="U1128" s="5" t="n"/>
    </row>
    <row r="1129">
      <c r="A1129" s="6" t="n"/>
      <c r="B1129" s="2" t="n"/>
      <c r="F1129" s="7" t="n"/>
      <c r="G1129" s="4" t="n"/>
      <c r="I1129" s="15" t="n"/>
      <c r="K1129" s="2" t="n"/>
      <c r="L1129" s="4" t="n"/>
      <c r="N1129" s="2" t="n"/>
      <c r="P1129" s="2" t="n"/>
      <c r="R1129" s="15" t="n"/>
      <c r="S1129" s="15" t="n"/>
      <c r="T1129" s="5" t="n"/>
      <c r="U1129" s="5" t="n"/>
    </row>
    <row r="1130">
      <c r="A1130" s="6" t="n"/>
      <c r="B1130" s="2" t="n"/>
      <c r="F1130" s="7" t="n"/>
      <c r="G1130" s="4" t="n"/>
      <c r="I1130" s="15" t="n"/>
      <c r="K1130" s="2" t="n"/>
      <c r="L1130" s="4" t="n"/>
      <c r="N1130" s="2" t="n"/>
      <c r="P1130" s="2" t="n"/>
      <c r="R1130" s="15" t="n"/>
      <c r="S1130" s="15" t="n"/>
      <c r="T1130" s="5" t="n"/>
      <c r="U1130" s="5" t="n"/>
    </row>
    <row r="1131">
      <c r="A1131" s="6" t="n"/>
      <c r="B1131" s="2" t="n"/>
      <c r="F1131" s="7" t="n"/>
      <c r="G1131" s="4" t="n"/>
      <c r="I1131" s="15" t="n"/>
      <c r="K1131" s="2" t="n"/>
      <c r="L1131" s="4" t="n"/>
      <c r="N1131" s="2" t="n"/>
      <c r="P1131" s="2" t="n"/>
      <c r="R1131" s="15" t="n"/>
      <c r="S1131" s="15" t="n"/>
      <c r="T1131" s="5" t="n"/>
      <c r="U1131" s="5" t="n"/>
    </row>
    <row r="1132">
      <c r="A1132" s="6" t="n"/>
      <c r="B1132" s="2" t="n"/>
      <c r="F1132" s="7" t="n"/>
      <c r="G1132" s="4" t="n"/>
      <c r="I1132" s="15" t="n"/>
      <c r="K1132" s="2" t="n"/>
      <c r="L1132" s="4" t="n"/>
      <c r="N1132" s="2" t="n"/>
      <c r="P1132" s="2" t="n"/>
      <c r="R1132" s="15" t="n"/>
      <c r="S1132" s="15" t="n"/>
      <c r="T1132" s="5" t="n"/>
      <c r="U1132" s="5" t="n"/>
    </row>
    <row r="1133">
      <c r="A1133" s="6" t="n"/>
      <c r="B1133" s="2" t="n"/>
      <c r="F1133" s="7" t="n"/>
      <c r="G1133" s="4" t="n"/>
      <c r="I1133" s="15" t="n"/>
      <c r="K1133" s="2" t="n"/>
      <c r="L1133" s="4" t="n"/>
      <c r="N1133" s="2" t="n"/>
      <c r="P1133" s="2" t="n"/>
      <c r="R1133" s="15" t="n"/>
      <c r="S1133" s="15" t="n"/>
      <c r="T1133" s="5" t="n"/>
      <c r="U1133" s="5" t="n"/>
    </row>
    <row r="1134">
      <c r="A1134" s="6" t="n"/>
      <c r="B1134" s="2" t="n"/>
      <c r="F1134" s="7" t="n"/>
      <c r="G1134" s="4" t="n"/>
      <c r="I1134" s="15" t="n"/>
      <c r="K1134" s="2" t="n"/>
      <c r="L1134" s="4" t="n"/>
      <c r="N1134" s="2" t="n"/>
      <c r="P1134" s="2" t="n"/>
      <c r="R1134" s="15" t="n"/>
      <c r="S1134" s="15" t="n"/>
      <c r="T1134" s="5" t="n"/>
      <c r="U1134" s="5" t="n"/>
    </row>
    <row r="1135">
      <c r="A1135" s="6" t="n"/>
      <c r="B1135" s="2" t="n"/>
      <c r="F1135" s="7" t="n"/>
      <c r="G1135" s="4" t="n"/>
      <c r="I1135" s="15" t="n"/>
      <c r="K1135" s="2" t="n"/>
      <c r="L1135" s="4" t="n"/>
      <c r="N1135" s="2" t="n"/>
      <c r="P1135" s="2" t="n"/>
      <c r="R1135" s="15" t="n"/>
      <c r="S1135" s="15" t="n"/>
      <c r="T1135" s="5" t="n"/>
      <c r="U1135" s="5" t="n"/>
    </row>
    <row r="1136">
      <c r="A1136" s="6" t="n"/>
      <c r="B1136" s="2" t="n"/>
      <c r="F1136" s="7" t="n"/>
      <c r="G1136" s="4" t="n"/>
      <c r="I1136" s="15" t="n"/>
      <c r="K1136" s="2" t="n"/>
      <c r="L1136" s="4" t="n"/>
      <c r="N1136" s="2" t="n"/>
      <c r="P1136" s="2" t="n"/>
      <c r="R1136" s="15" t="n"/>
      <c r="S1136" s="15" t="n"/>
      <c r="T1136" s="5" t="n"/>
      <c r="U1136" s="5" t="n"/>
    </row>
    <row r="1137">
      <c r="A1137" s="6" t="n"/>
      <c r="B1137" s="2" t="n"/>
      <c r="F1137" s="7" t="n"/>
      <c r="G1137" s="4" t="n"/>
      <c r="I1137" s="15" t="n"/>
      <c r="K1137" s="2" t="n"/>
      <c r="L1137" s="4" t="n"/>
      <c r="N1137" s="2" t="n"/>
      <c r="P1137" s="2" t="n"/>
      <c r="R1137" s="15" t="n"/>
      <c r="S1137" s="15" t="n"/>
      <c r="T1137" s="5" t="n"/>
      <c r="U1137" s="5" t="n"/>
    </row>
    <row r="1138">
      <c r="A1138" s="6" t="n"/>
      <c r="B1138" s="2" t="n"/>
      <c r="F1138" s="7" t="n"/>
      <c r="G1138" s="4" t="n"/>
      <c r="I1138" s="15" t="n"/>
      <c r="K1138" s="2" t="n"/>
      <c r="L1138" s="4" t="n"/>
      <c r="N1138" s="2" t="n"/>
      <c r="P1138" s="2" t="n"/>
      <c r="R1138" s="15" t="n"/>
      <c r="S1138" s="15" t="n"/>
      <c r="T1138" s="5" t="n"/>
      <c r="U1138" s="5" t="n"/>
    </row>
    <row r="1139">
      <c r="A1139" s="6" t="n"/>
      <c r="B1139" s="2" t="n"/>
      <c r="F1139" s="7" t="n"/>
      <c r="G1139" s="4" t="n"/>
      <c r="I1139" s="15" t="n"/>
      <c r="K1139" s="2" t="n"/>
      <c r="L1139" s="4" t="n"/>
      <c r="N1139" s="2" t="n"/>
      <c r="P1139" s="2" t="n"/>
      <c r="R1139" s="15" t="n"/>
      <c r="S1139" s="15" t="n"/>
      <c r="T1139" s="5" t="n"/>
      <c r="U1139" s="5" t="n"/>
    </row>
    <row r="1140">
      <c r="A1140" s="6" t="n"/>
      <c r="B1140" s="2" t="n"/>
      <c r="F1140" s="7" t="n"/>
      <c r="G1140" s="4" t="n"/>
      <c r="I1140" s="15" t="n"/>
      <c r="K1140" s="2" t="n"/>
      <c r="L1140" s="4" t="n"/>
      <c r="N1140" s="2" t="n"/>
      <c r="P1140" s="2" t="n"/>
      <c r="R1140" s="15" t="n"/>
      <c r="S1140" s="15" t="n"/>
      <c r="T1140" s="5" t="n"/>
      <c r="U1140" s="5" t="n"/>
    </row>
    <row r="1141">
      <c r="A1141" s="6" t="n"/>
      <c r="B1141" s="2" t="n"/>
      <c r="F1141" s="7" t="n"/>
      <c r="G1141" s="4" t="n"/>
      <c r="I1141" s="15" t="n"/>
      <c r="K1141" s="2" t="n"/>
      <c r="L1141" s="4" t="n"/>
      <c r="N1141" s="2" t="n"/>
      <c r="P1141" s="2" t="n"/>
      <c r="R1141" s="15" t="n"/>
      <c r="S1141" s="15" t="n"/>
      <c r="T1141" s="5" t="n"/>
      <c r="U1141" s="5" t="n"/>
    </row>
    <row r="1142">
      <c r="A1142" s="6" t="n"/>
      <c r="B1142" s="2" t="n"/>
      <c r="F1142" s="7" t="n"/>
      <c r="G1142" s="4" t="n"/>
      <c r="I1142" s="15" t="n"/>
      <c r="K1142" s="2" t="n"/>
      <c r="L1142" s="4" t="n"/>
      <c r="N1142" s="2" t="n"/>
      <c r="P1142" s="2" t="n"/>
      <c r="R1142" s="15" t="n"/>
      <c r="S1142" s="15" t="n"/>
      <c r="T1142" s="5" t="n"/>
      <c r="U1142" s="5" t="n"/>
    </row>
    <row r="1143">
      <c r="A1143" s="6" t="n"/>
      <c r="B1143" s="2" t="n"/>
      <c r="F1143" s="7" t="n"/>
      <c r="G1143" s="4" t="n"/>
      <c r="I1143" s="15" t="n"/>
      <c r="K1143" s="2" t="n"/>
      <c r="L1143" s="4" t="n"/>
      <c r="N1143" s="2" t="n"/>
      <c r="P1143" s="2" t="n"/>
      <c r="R1143" s="15" t="n"/>
      <c r="S1143" s="15" t="n"/>
      <c r="T1143" s="5" t="n"/>
      <c r="U1143" s="5" t="n"/>
    </row>
    <row r="1144">
      <c r="A1144" s="6" t="n"/>
      <c r="B1144" s="2" t="n"/>
      <c r="F1144" s="7" t="n"/>
      <c r="G1144" s="4" t="n"/>
      <c r="I1144" s="15" t="n"/>
      <c r="K1144" s="2" t="n"/>
      <c r="L1144" s="4" t="n"/>
      <c r="N1144" s="2" t="n"/>
      <c r="P1144" s="2" t="n"/>
      <c r="R1144" s="15" t="n"/>
      <c r="S1144" s="15" t="n"/>
      <c r="T1144" s="5" t="n"/>
      <c r="U1144" s="5" t="n"/>
    </row>
    <row r="1145">
      <c r="A1145" s="6" t="n"/>
      <c r="B1145" s="2" t="n"/>
      <c r="F1145" s="7" t="n"/>
      <c r="G1145" s="4" t="n"/>
      <c r="I1145" s="15" t="n"/>
      <c r="K1145" s="2" t="n"/>
      <c r="L1145" s="4" t="n"/>
      <c r="N1145" s="2" t="n"/>
      <c r="P1145" s="2" t="n"/>
      <c r="R1145" s="15" t="n"/>
      <c r="S1145" s="15" t="n"/>
      <c r="T1145" s="5" t="n"/>
      <c r="U1145" s="5" t="n"/>
    </row>
    <row r="1146">
      <c r="A1146" s="6" t="n"/>
      <c r="B1146" s="2" t="n"/>
      <c r="F1146" s="7" t="n"/>
      <c r="G1146" s="4" t="n"/>
      <c r="I1146" s="15" t="n"/>
      <c r="K1146" s="2" t="n"/>
      <c r="L1146" s="4" t="n"/>
      <c r="N1146" s="2" t="n"/>
      <c r="P1146" s="2" t="n"/>
      <c r="R1146" s="15" t="n"/>
      <c r="S1146" s="15" t="n"/>
      <c r="T1146" s="5" t="n"/>
      <c r="U1146" s="5" t="n"/>
    </row>
    <row r="1147">
      <c r="A1147" s="6" t="n"/>
      <c r="B1147" s="2" t="n"/>
      <c r="F1147" s="7" t="n"/>
      <c r="G1147" s="4" t="n"/>
      <c r="I1147" s="15" t="n"/>
      <c r="K1147" s="2" t="n"/>
      <c r="L1147" s="4" t="n"/>
      <c r="N1147" s="2" t="n"/>
      <c r="P1147" s="2" t="n"/>
      <c r="R1147" s="15" t="n"/>
      <c r="S1147" s="15" t="n"/>
      <c r="T1147" s="5" t="n"/>
      <c r="U1147" s="5" t="n"/>
    </row>
    <row r="1148">
      <c r="A1148" s="6" t="n"/>
      <c r="B1148" s="2" t="n"/>
      <c r="F1148" s="7" t="n"/>
      <c r="G1148" s="4" t="n"/>
      <c r="I1148" s="15" t="n"/>
      <c r="K1148" s="2" t="n"/>
      <c r="L1148" s="4" t="n"/>
      <c r="N1148" s="2" t="n"/>
      <c r="P1148" s="2" t="n"/>
      <c r="R1148" s="15" t="n"/>
      <c r="S1148" s="15" t="n"/>
      <c r="T1148" s="5" t="n"/>
      <c r="U1148" s="5" t="n"/>
    </row>
    <row r="1149">
      <c r="A1149" s="6" t="n"/>
      <c r="B1149" s="2" t="n"/>
      <c r="F1149" s="7" t="n"/>
      <c r="G1149" s="4" t="n"/>
      <c r="I1149" s="15" t="n"/>
      <c r="K1149" s="2" t="n"/>
      <c r="L1149" s="4" t="n"/>
      <c r="N1149" s="2" t="n"/>
      <c r="P1149" s="2" t="n"/>
      <c r="R1149" s="15" t="n"/>
      <c r="S1149" s="15" t="n"/>
      <c r="T1149" s="5" t="n"/>
      <c r="U1149" s="5" t="n"/>
    </row>
    <row r="1150">
      <c r="A1150" s="6" t="n"/>
      <c r="B1150" s="2" t="n"/>
      <c r="F1150" s="7" t="n"/>
      <c r="G1150" s="4" t="n"/>
      <c r="I1150" s="15" t="n"/>
      <c r="K1150" s="2" t="n"/>
      <c r="L1150" s="4" t="n"/>
      <c r="N1150" s="2" t="n"/>
      <c r="P1150" s="2" t="n"/>
      <c r="R1150" s="15" t="n"/>
      <c r="S1150" s="15" t="n"/>
      <c r="T1150" s="5" t="n"/>
      <c r="U1150" s="5" t="n"/>
    </row>
    <row r="1151">
      <c r="A1151" s="6" t="n"/>
      <c r="B1151" s="2" t="n"/>
      <c r="F1151" s="7" t="n"/>
      <c r="G1151" s="4" t="n"/>
      <c r="I1151" s="15" t="n"/>
      <c r="K1151" s="2" t="n"/>
      <c r="L1151" s="4" t="n"/>
      <c r="N1151" s="2" t="n"/>
      <c r="P1151" s="2" t="n"/>
      <c r="R1151" s="15" t="n"/>
      <c r="S1151" s="15" t="n"/>
      <c r="T1151" s="5" t="n"/>
      <c r="U1151" s="5" t="n"/>
    </row>
    <row r="1152">
      <c r="A1152" s="6" t="n"/>
      <c r="B1152" s="2" t="n"/>
      <c r="F1152" s="7" t="n"/>
      <c r="G1152" s="4" t="n"/>
      <c r="I1152" s="15" t="n"/>
      <c r="K1152" s="2" t="n"/>
      <c r="L1152" s="4" t="n"/>
      <c r="N1152" s="2" t="n"/>
      <c r="P1152" s="2" t="n"/>
      <c r="R1152" s="15" t="n"/>
      <c r="S1152" s="15" t="n"/>
      <c r="T1152" s="5" t="n"/>
      <c r="U1152" s="5" t="n"/>
    </row>
    <row r="1153">
      <c r="A1153" s="6" t="n"/>
      <c r="B1153" s="2" t="n"/>
      <c r="F1153" s="7" t="n"/>
      <c r="G1153" s="4" t="n"/>
      <c r="I1153" s="15" t="n"/>
      <c r="K1153" s="2" t="n"/>
      <c r="L1153" s="4" t="n"/>
      <c r="N1153" s="2" t="n"/>
      <c r="P1153" s="2" t="n"/>
      <c r="R1153" s="15" t="n"/>
      <c r="S1153" s="15" t="n"/>
      <c r="T1153" s="5" t="n"/>
      <c r="U1153" s="5" t="n"/>
    </row>
    <row r="1154">
      <c r="A1154" s="6" t="n"/>
      <c r="B1154" s="2" t="n"/>
      <c r="F1154" s="7" t="n"/>
      <c r="G1154" s="4" t="n"/>
      <c r="I1154" s="15" t="n"/>
      <c r="K1154" s="2" t="n"/>
      <c r="L1154" s="4" t="n"/>
      <c r="N1154" s="2" t="n"/>
      <c r="P1154" s="2" t="n"/>
      <c r="R1154" s="15" t="n"/>
      <c r="S1154" s="15" t="n"/>
      <c r="T1154" s="5" t="n"/>
      <c r="U1154" s="5" t="n"/>
    </row>
    <row r="1155">
      <c r="A1155" s="6" t="n"/>
      <c r="B1155" s="2" t="n"/>
      <c r="F1155" s="7" t="n"/>
      <c r="G1155" s="4" t="n"/>
      <c r="I1155" s="15" t="n"/>
      <c r="K1155" s="2" t="n"/>
      <c r="L1155" s="4" t="n"/>
      <c r="N1155" s="2" t="n"/>
      <c r="P1155" s="2" t="n"/>
      <c r="R1155" s="15" t="n"/>
      <c r="S1155" s="15" t="n"/>
      <c r="T1155" s="5" t="n"/>
      <c r="U1155" s="5" t="n"/>
    </row>
    <row r="1156">
      <c r="A1156" s="6" t="n"/>
      <c r="B1156" s="2" t="n"/>
      <c r="F1156" s="7" t="n"/>
      <c r="G1156" s="4" t="n"/>
      <c r="I1156" s="15" t="n"/>
      <c r="K1156" s="2" t="n"/>
      <c r="L1156" s="4" t="n"/>
      <c r="N1156" s="2" t="n"/>
      <c r="P1156" s="2" t="n"/>
      <c r="R1156" s="15" t="n"/>
      <c r="S1156" s="15" t="n"/>
      <c r="T1156" s="5" t="n"/>
      <c r="U1156" s="5" t="n"/>
    </row>
    <row r="1157">
      <c r="A1157" s="6" t="n"/>
      <c r="B1157" s="2" t="n"/>
      <c r="F1157" s="7" t="n"/>
      <c r="G1157" s="4" t="n"/>
      <c r="I1157" s="15" t="n"/>
      <c r="K1157" s="2" t="n"/>
      <c r="L1157" s="4" t="n"/>
      <c r="N1157" s="2" t="n"/>
      <c r="P1157" s="2" t="n"/>
      <c r="R1157" s="15" t="n"/>
      <c r="S1157" s="15" t="n"/>
      <c r="T1157" s="5" t="n"/>
      <c r="U1157" s="5" t="n"/>
    </row>
    <row r="1158">
      <c r="A1158" s="6" t="n"/>
      <c r="B1158" s="2" t="n"/>
      <c r="F1158" s="7" t="n"/>
      <c r="G1158" s="4" t="n"/>
      <c r="I1158" s="15" t="n"/>
      <c r="K1158" s="2" t="n"/>
      <c r="L1158" s="4" t="n"/>
      <c r="N1158" s="2" t="n"/>
      <c r="P1158" s="2" t="n"/>
      <c r="R1158" s="15" t="n"/>
      <c r="S1158" s="15" t="n"/>
      <c r="T1158" s="5" t="n"/>
      <c r="U1158" s="5" t="n"/>
    </row>
    <row r="1159">
      <c r="A1159" s="6" t="n"/>
      <c r="B1159" s="2" t="n"/>
      <c r="F1159" s="7" t="n"/>
      <c r="G1159" s="4" t="n"/>
      <c r="I1159" s="15" t="n"/>
      <c r="K1159" s="2" t="n"/>
      <c r="L1159" s="4" t="n"/>
      <c r="N1159" s="2" t="n"/>
      <c r="P1159" s="2" t="n"/>
      <c r="R1159" s="15" t="n"/>
      <c r="S1159" s="15" t="n"/>
      <c r="T1159" s="5" t="n"/>
      <c r="U1159" s="5" t="n"/>
    </row>
    <row r="1160">
      <c r="A1160" s="6" t="n"/>
      <c r="B1160" s="2" t="n"/>
      <c r="F1160" s="7" t="n"/>
      <c r="G1160" s="4" t="n"/>
      <c r="I1160" s="15" t="n"/>
      <c r="K1160" s="2" t="n"/>
      <c r="L1160" s="4" t="n"/>
      <c r="N1160" s="2" t="n"/>
      <c r="P1160" s="2" t="n"/>
      <c r="R1160" s="15" t="n"/>
      <c r="S1160" s="15" t="n"/>
      <c r="T1160" s="5" t="n"/>
      <c r="U1160" s="5" t="n"/>
    </row>
    <row r="1161">
      <c r="A1161" s="6" t="n"/>
      <c r="B1161" s="2" t="n"/>
      <c r="F1161" s="7" t="n"/>
      <c r="G1161" s="4" t="n"/>
      <c r="I1161" s="15" t="n"/>
      <c r="K1161" s="2" t="n"/>
      <c r="L1161" s="4" t="n"/>
      <c r="N1161" s="2" t="n"/>
      <c r="P1161" s="2" t="n"/>
      <c r="R1161" s="15" t="n"/>
      <c r="S1161" s="15" t="n"/>
      <c r="T1161" s="5" t="n"/>
      <c r="U1161" s="5" t="n"/>
    </row>
    <row r="1162">
      <c r="A1162" s="6" t="n"/>
      <c r="B1162" s="2" t="n"/>
      <c r="F1162" s="7" t="n"/>
      <c r="G1162" s="4" t="n"/>
      <c r="I1162" s="15" t="n"/>
      <c r="K1162" s="2" t="n"/>
      <c r="L1162" s="4" t="n"/>
      <c r="N1162" s="2" t="n"/>
      <c r="P1162" s="2" t="n"/>
      <c r="R1162" s="15" t="n"/>
      <c r="S1162" s="15" t="n"/>
      <c r="T1162" s="5" t="n"/>
      <c r="U1162" s="5" t="n"/>
    </row>
    <row r="1163">
      <c r="A1163" s="6" t="n"/>
      <c r="B1163" s="2" t="n"/>
      <c r="F1163" s="7" t="n"/>
      <c r="G1163" s="4" t="n"/>
      <c r="I1163" s="15" t="n"/>
      <c r="K1163" s="2" t="n"/>
      <c r="L1163" s="4" t="n"/>
      <c r="N1163" s="2" t="n"/>
      <c r="P1163" s="2" t="n"/>
      <c r="R1163" s="15" t="n"/>
      <c r="S1163" s="15" t="n"/>
      <c r="T1163" s="5" t="n"/>
      <c r="U1163" s="5" t="n"/>
    </row>
    <row r="1164">
      <c r="A1164" s="6" t="n"/>
      <c r="B1164" s="2" t="n"/>
      <c r="F1164" s="7" t="n"/>
      <c r="G1164" s="4" t="n"/>
      <c r="I1164" s="15" t="n"/>
      <c r="K1164" s="2" t="n"/>
      <c r="L1164" s="4" t="n"/>
      <c r="N1164" s="2" t="n"/>
      <c r="P1164" s="2" t="n"/>
      <c r="R1164" s="15" t="n"/>
      <c r="S1164" s="15" t="n"/>
      <c r="T1164" s="5" t="n"/>
      <c r="U1164" s="5" t="n"/>
    </row>
    <row r="1165">
      <c r="A1165" s="6" t="n"/>
      <c r="B1165" s="2" t="n"/>
      <c r="F1165" s="7" t="n"/>
      <c r="G1165" s="4" t="n"/>
      <c r="I1165" s="15" t="n"/>
      <c r="K1165" s="2" t="n"/>
      <c r="L1165" s="4" t="n"/>
      <c r="N1165" s="2" t="n"/>
      <c r="P1165" s="2" t="n"/>
      <c r="R1165" s="15" t="n"/>
      <c r="S1165" s="15" t="n"/>
      <c r="T1165" s="5" t="n"/>
      <c r="U1165" s="5" t="n"/>
    </row>
    <row r="1166">
      <c r="A1166" s="6" t="n"/>
      <c r="B1166" s="2" t="n"/>
      <c r="F1166" s="7" t="n"/>
      <c r="G1166" s="4" t="n"/>
      <c r="I1166" s="15" t="n"/>
      <c r="K1166" s="2" t="n"/>
      <c r="L1166" s="4" t="n"/>
      <c r="N1166" s="2" t="n"/>
      <c r="P1166" s="2" t="n"/>
      <c r="R1166" s="15" t="n"/>
      <c r="S1166" s="15" t="n"/>
      <c r="T1166" s="5" t="n"/>
      <c r="U1166" s="5" t="n"/>
    </row>
    <row r="1167">
      <c r="A1167" s="6" t="n"/>
      <c r="B1167" s="2" t="n"/>
      <c r="F1167" s="7" t="n"/>
      <c r="G1167" s="4" t="n"/>
      <c r="I1167" s="15" t="n"/>
      <c r="K1167" s="2" t="n"/>
      <c r="L1167" s="4" t="n"/>
      <c r="N1167" s="2" t="n"/>
      <c r="P1167" s="2" t="n"/>
      <c r="R1167" s="15" t="n"/>
      <c r="S1167" s="15" t="n"/>
      <c r="T1167" s="5" t="n"/>
      <c r="U1167" s="5" t="n"/>
    </row>
    <row r="1168">
      <c r="A1168" s="6" t="n"/>
      <c r="B1168" s="2" t="n"/>
      <c r="F1168" s="7" t="n"/>
      <c r="G1168" s="4" t="n"/>
      <c r="I1168" s="15" t="n"/>
      <c r="K1168" s="2" t="n"/>
      <c r="L1168" s="4" t="n"/>
      <c r="N1168" s="2" t="n"/>
      <c r="P1168" s="2" t="n"/>
      <c r="R1168" s="15" t="n"/>
      <c r="S1168" s="15" t="n"/>
      <c r="T1168" s="5" t="n"/>
      <c r="U1168" s="5" t="n"/>
    </row>
    <row r="1169">
      <c r="A1169" s="6" t="n"/>
      <c r="B1169" s="2" t="n"/>
      <c r="F1169" s="7" t="n"/>
      <c r="G1169" s="4" t="n"/>
      <c r="I1169" s="15" t="n"/>
      <c r="K1169" s="2" t="n"/>
      <c r="L1169" s="4" t="n"/>
      <c r="N1169" s="2" t="n"/>
      <c r="P1169" s="2" t="n"/>
      <c r="R1169" s="15" t="n"/>
      <c r="S1169" s="15" t="n"/>
      <c r="T1169" s="5" t="n"/>
      <c r="U1169" s="5" t="n"/>
    </row>
    <row r="1170">
      <c r="A1170" s="6" t="n"/>
      <c r="B1170" s="2" t="n"/>
      <c r="F1170" s="7" t="n"/>
      <c r="G1170" s="4" t="n"/>
      <c r="I1170" s="15" t="n"/>
      <c r="K1170" s="2" t="n"/>
      <c r="L1170" s="4" t="n"/>
      <c r="N1170" s="2" t="n"/>
      <c r="P1170" s="2" t="n"/>
      <c r="R1170" s="15" t="n"/>
      <c r="S1170" s="15" t="n"/>
      <c r="T1170" s="5" t="n"/>
      <c r="U1170" s="5" t="n"/>
    </row>
    <row r="1171">
      <c r="A1171" s="6" t="n"/>
      <c r="B1171" s="2" t="n"/>
      <c r="F1171" s="7" t="n"/>
      <c r="G1171" s="4" t="n"/>
      <c r="I1171" s="15" t="n"/>
      <c r="K1171" s="2" t="n"/>
      <c r="L1171" s="4" t="n"/>
      <c r="N1171" s="2" t="n"/>
      <c r="P1171" s="2" t="n"/>
      <c r="R1171" s="15" t="n"/>
      <c r="S1171" s="15" t="n"/>
      <c r="T1171" s="5" t="n"/>
      <c r="U1171" s="5" t="n"/>
    </row>
    <row r="1172">
      <c r="A1172" s="6" t="n"/>
      <c r="B1172" s="2" t="n"/>
      <c r="F1172" s="7" t="n"/>
      <c r="G1172" s="4" t="n"/>
      <c r="I1172" s="15" t="n"/>
      <c r="K1172" s="2" t="n"/>
      <c r="L1172" s="4" t="n"/>
      <c r="N1172" s="2" t="n"/>
      <c r="P1172" s="2" t="n"/>
      <c r="R1172" s="15" t="n"/>
      <c r="S1172" s="15" t="n"/>
      <c r="T1172" s="5" t="n"/>
      <c r="U1172" s="5" t="n"/>
    </row>
    <row r="1173">
      <c r="A1173" s="6" t="n"/>
      <c r="B1173" s="2" t="n"/>
      <c r="F1173" s="7" t="n"/>
      <c r="G1173" s="4" t="n"/>
      <c r="I1173" s="15" t="n"/>
      <c r="K1173" s="2" t="n"/>
      <c r="L1173" s="4" t="n"/>
      <c r="N1173" s="2" t="n"/>
      <c r="P1173" s="2" t="n"/>
      <c r="R1173" s="15" t="n"/>
      <c r="S1173" s="15" t="n"/>
      <c r="T1173" s="5" t="n"/>
      <c r="U1173" s="5" t="n"/>
    </row>
    <row r="1174">
      <c r="A1174" s="6" t="n"/>
      <c r="B1174" s="2" t="n"/>
      <c r="F1174" s="7" t="n"/>
      <c r="G1174" s="4" t="n"/>
      <c r="I1174" s="15" t="n"/>
      <c r="K1174" s="2" t="n"/>
      <c r="L1174" s="4" t="n"/>
      <c r="N1174" s="2" t="n"/>
      <c r="P1174" s="2" t="n"/>
      <c r="R1174" s="15" t="n"/>
      <c r="S1174" s="15" t="n"/>
      <c r="T1174" s="5" t="n"/>
      <c r="U1174" s="5" t="n"/>
    </row>
    <row r="1175">
      <c r="A1175" s="6" t="n"/>
      <c r="B1175" s="2" t="n"/>
      <c r="F1175" s="7" t="n"/>
      <c r="G1175" s="4" t="n"/>
      <c r="I1175" s="15" t="n"/>
      <c r="K1175" s="2" t="n"/>
      <c r="L1175" s="4" t="n"/>
      <c r="N1175" s="2" t="n"/>
      <c r="P1175" s="2" t="n"/>
      <c r="R1175" s="15" t="n"/>
      <c r="S1175" s="15" t="n"/>
      <c r="T1175" s="5" t="n"/>
      <c r="U1175" s="5" t="n"/>
    </row>
    <row r="1176">
      <c r="A1176" s="6" t="n"/>
      <c r="B1176" s="2" t="n"/>
      <c r="F1176" s="7" t="n"/>
      <c r="G1176" s="4" t="n"/>
      <c r="I1176" s="15" t="n"/>
      <c r="K1176" s="2" t="n"/>
      <c r="L1176" s="4" t="n"/>
      <c r="N1176" s="2" t="n"/>
      <c r="P1176" s="2" t="n"/>
      <c r="R1176" s="15" t="n"/>
      <c r="S1176" s="15" t="n"/>
      <c r="T1176" s="5" t="n"/>
      <c r="U1176" s="5" t="n"/>
    </row>
    <row r="1177">
      <c r="A1177" s="6" t="n"/>
      <c r="B1177" s="2" t="n"/>
      <c r="F1177" s="7" t="n"/>
      <c r="G1177" s="4" t="n"/>
      <c r="I1177" s="15" t="n"/>
      <c r="K1177" s="2" t="n"/>
      <c r="L1177" s="4" t="n"/>
      <c r="N1177" s="2" t="n"/>
      <c r="P1177" s="2" t="n"/>
      <c r="R1177" s="15" t="n"/>
      <c r="S1177" s="15" t="n"/>
      <c r="T1177" s="5" t="n"/>
      <c r="U1177" s="5" t="n"/>
    </row>
    <row r="1178">
      <c r="A1178" s="6" t="n"/>
      <c r="B1178" s="2" t="n"/>
      <c r="F1178" s="7" t="n"/>
      <c r="G1178" s="4" t="n"/>
      <c r="I1178" s="15" t="n"/>
      <c r="K1178" s="2" t="n"/>
      <c r="L1178" s="4" t="n"/>
      <c r="N1178" s="2" t="n"/>
      <c r="P1178" s="2" t="n"/>
      <c r="R1178" s="15" t="n"/>
      <c r="S1178" s="15" t="n"/>
      <c r="T1178" s="5" t="n"/>
      <c r="U1178" s="5" t="n"/>
    </row>
    <row r="1179">
      <c r="A1179" s="6" t="n"/>
      <c r="B1179" s="2" t="n"/>
      <c r="F1179" s="7" t="n"/>
      <c r="G1179" s="4" t="n"/>
      <c r="I1179" s="15" t="n"/>
      <c r="K1179" s="2" t="n"/>
      <c r="L1179" s="4" t="n"/>
      <c r="N1179" s="2" t="n"/>
      <c r="P1179" s="2" t="n"/>
      <c r="R1179" s="15" t="n"/>
      <c r="S1179" s="15" t="n"/>
      <c r="T1179" s="5" t="n"/>
      <c r="U1179" s="5" t="n"/>
    </row>
    <row r="1180">
      <c r="A1180" s="6" t="n"/>
      <c r="B1180" s="2" t="n"/>
      <c r="F1180" s="7" t="n"/>
      <c r="G1180" s="4" t="n"/>
      <c r="I1180" s="15" t="n"/>
      <c r="K1180" s="2" t="n"/>
      <c r="L1180" s="4" t="n"/>
      <c r="N1180" s="2" t="n"/>
      <c r="P1180" s="2" t="n"/>
      <c r="R1180" s="15" t="n"/>
      <c r="S1180" s="15" t="n"/>
      <c r="T1180" s="5" t="n"/>
      <c r="U1180" s="5" t="n"/>
    </row>
    <row r="1181">
      <c r="A1181" s="6" t="n"/>
      <c r="B1181" s="2" t="n"/>
      <c r="F1181" s="7" t="n"/>
      <c r="G1181" s="4" t="n"/>
      <c r="I1181" s="15" t="n"/>
      <c r="K1181" s="2" t="n"/>
      <c r="L1181" s="4" t="n"/>
      <c r="N1181" s="2" t="n"/>
      <c r="P1181" s="2" t="n"/>
      <c r="R1181" s="15" t="n"/>
      <c r="S1181" s="15" t="n"/>
      <c r="T1181" s="5" t="n"/>
      <c r="U1181" s="5" t="n"/>
    </row>
    <row r="1182">
      <c r="A1182" s="6" t="n"/>
      <c r="B1182" s="2" t="n"/>
      <c r="F1182" s="7" t="n"/>
      <c r="G1182" s="4" t="n"/>
      <c r="I1182" s="15" t="n"/>
      <c r="K1182" s="2" t="n"/>
      <c r="L1182" s="4" t="n"/>
      <c r="N1182" s="2" t="n"/>
      <c r="P1182" s="2" t="n"/>
      <c r="R1182" s="15" t="n"/>
      <c r="S1182" s="15" t="n"/>
      <c r="T1182" s="5" t="n"/>
      <c r="U1182" s="5" t="n"/>
    </row>
    <row r="1183">
      <c r="A1183" s="6" t="n"/>
      <c r="B1183" s="2" t="n"/>
      <c r="F1183" s="7" t="n"/>
      <c r="G1183" s="4" t="n"/>
      <c r="I1183" s="15" t="n"/>
      <c r="K1183" s="2" t="n"/>
      <c r="L1183" s="4" t="n"/>
      <c r="N1183" s="2" t="n"/>
      <c r="P1183" s="2" t="n"/>
      <c r="R1183" s="15" t="n"/>
      <c r="S1183" s="15" t="n"/>
      <c r="T1183" s="5" t="n"/>
      <c r="U1183" s="5" t="n"/>
    </row>
    <row r="1184">
      <c r="A1184" s="6" t="n"/>
      <c r="B1184" s="2" t="n"/>
      <c r="F1184" s="7" t="n"/>
      <c r="G1184" s="4" t="n"/>
      <c r="I1184" s="15" t="n"/>
      <c r="K1184" s="2" t="n"/>
      <c r="L1184" s="4" t="n"/>
      <c r="N1184" s="2" t="n"/>
      <c r="P1184" s="2" t="n"/>
      <c r="R1184" s="15" t="n"/>
      <c r="S1184" s="15" t="n"/>
      <c r="T1184" s="5" t="n"/>
      <c r="U1184" s="5" t="n"/>
    </row>
    <row r="1185">
      <c r="A1185" s="6" t="n"/>
      <c r="B1185" s="2" t="n"/>
      <c r="F1185" s="7" t="n"/>
      <c r="G1185" s="4" t="n"/>
      <c r="I1185" s="15" t="n"/>
      <c r="K1185" s="2" t="n"/>
      <c r="L1185" s="4" t="n"/>
      <c r="N1185" s="2" t="n"/>
      <c r="P1185" s="2" t="n"/>
      <c r="R1185" s="15" t="n"/>
      <c r="S1185" s="15" t="n"/>
      <c r="T1185" s="5" t="n"/>
      <c r="U1185" s="5" t="n"/>
    </row>
    <row r="1186">
      <c r="A1186" s="6" t="n"/>
      <c r="B1186" s="2" t="n"/>
      <c r="F1186" s="7" t="n"/>
      <c r="G1186" s="4" t="n"/>
      <c r="I1186" s="15" t="n"/>
      <c r="K1186" s="2" t="n"/>
      <c r="L1186" s="4" t="n"/>
      <c r="N1186" s="2" t="n"/>
      <c r="P1186" s="2" t="n"/>
      <c r="R1186" s="15" t="n"/>
      <c r="S1186" s="15" t="n"/>
      <c r="T1186" s="5" t="n"/>
      <c r="U1186" s="5" t="n"/>
    </row>
    <row r="1187">
      <c r="A1187" s="6" t="n"/>
      <c r="B1187" s="2" t="n"/>
      <c r="F1187" s="7" t="n"/>
      <c r="G1187" s="4" t="n"/>
      <c r="I1187" s="15" t="n"/>
      <c r="K1187" s="2" t="n"/>
      <c r="L1187" s="4" t="n"/>
      <c r="N1187" s="2" t="n"/>
      <c r="P1187" s="2" t="n"/>
      <c r="R1187" s="15" t="n"/>
      <c r="S1187" s="15" t="n"/>
      <c r="T1187" s="5" t="n"/>
      <c r="U1187" s="5" t="n"/>
    </row>
    <row r="1188">
      <c r="A1188" s="6" t="n"/>
      <c r="B1188" s="2" t="n"/>
      <c r="F1188" s="7" t="n"/>
      <c r="G1188" s="4" t="n"/>
      <c r="I1188" s="15" t="n"/>
      <c r="K1188" s="2" t="n"/>
      <c r="L1188" s="4" t="n"/>
      <c r="N1188" s="2" t="n"/>
      <c r="P1188" s="2" t="n"/>
      <c r="R1188" s="15" t="n"/>
      <c r="S1188" s="15" t="n"/>
      <c r="T1188" s="5" t="n"/>
      <c r="U1188" s="5" t="n"/>
    </row>
    <row r="1189">
      <c r="A1189" s="6" t="n"/>
      <c r="B1189" s="2" t="n"/>
      <c r="F1189" s="7" t="n"/>
      <c r="G1189" s="4" t="n"/>
      <c r="I1189" s="15" t="n"/>
      <c r="K1189" s="2" t="n"/>
      <c r="L1189" s="4" t="n"/>
      <c r="N1189" s="2" t="n"/>
      <c r="P1189" s="2" t="n"/>
      <c r="R1189" s="15" t="n"/>
      <c r="S1189" s="15" t="n"/>
      <c r="T1189" s="5" t="n"/>
      <c r="U1189" s="5" t="n"/>
    </row>
    <row r="1190">
      <c r="A1190" s="6" t="n"/>
      <c r="B1190" s="2" t="n"/>
      <c r="F1190" s="7" t="n"/>
      <c r="G1190" s="4" t="n"/>
      <c r="I1190" s="15" t="n"/>
      <c r="K1190" s="2" t="n"/>
      <c r="L1190" s="4" t="n"/>
      <c r="N1190" s="2" t="n"/>
      <c r="P1190" s="2" t="n"/>
      <c r="R1190" s="15" t="n"/>
      <c r="S1190" s="15" t="n"/>
      <c r="T1190" s="5" t="n"/>
      <c r="U1190" s="5" t="n"/>
    </row>
    <row r="1191">
      <c r="A1191" s="6" t="n"/>
      <c r="B1191" s="2" t="n"/>
      <c r="F1191" s="7" t="n"/>
      <c r="G1191" s="4" t="n"/>
      <c r="I1191" s="15" t="n"/>
      <c r="K1191" s="2" t="n"/>
      <c r="L1191" s="4" t="n"/>
      <c r="N1191" s="2" t="n"/>
      <c r="P1191" s="2" t="n"/>
      <c r="R1191" s="15" t="n"/>
      <c r="S1191" s="15" t="n"/>
      <c r="T1191" s="5" t="n"/>
      <c r="U1191" s="5" t="n"/>
    </row>
    <row r="1192">
      <c r="A1192" s="6" t="n"/>
      <c r="B1192" s="2" t="n"/>
      <c r="F1192" s="7" t="n"/>
      <c r="G1192" s="4" t="n"/>
      <c r="I1192" s="15" t="n"/>
      <c r="K1192" s="2" t="n"/>
      <c r="L1192" s="4" t="n"/>
      <c r="N1192" s="2" t="n"/>
      <c r="P1192" s="2" t="n"/>
      <c r="R1192" s="15" t="n"/>
      <c r="S1192" s="15" t="n"/>
      <c r="T1192" s="5" t="n"/>
      <c r="U1192" s="5" t="n"/>
    </row>
    <row r="1193">
      <c r="A1193" s="6" t="n"/>
      <c r="B1193" s="2" t="n"/>
      <c r="F1193" s="7" t="n"/>
      <c r="G1193" s="4" t="n"/>
      <c r="I1193" s="15" t="n"/>
      <c r="K1193" s="2" t="n"/>
      <c r="L1193" s="4" t="n"/>
      <c r="N1193" s="2" t="n"/>
      <c r="P1193" s="2" t="n"/>
      <c r="R1193" s="15" t="n"/>
      <c r="S1193" s="15" t="n"/>
      <c r="T1193" s="5" t="n"/>
      <c r="U1193" s="5" t="n"/>
    </row>
    <row r="1194">
      <c r="A1194" s="6" t="n"/>
      <c r="B1194" s="2" t="n"/>
      <c r="F1194" s="7" t="n"/>
      <c r="G1194" s="4" t="n"/>
      <c r="I1194" s="15" t="n"/>
      <c r="K1194" s="2" t="n"/>
      <c r="L1194" s="4" t="n"/>
      <c r="N1194" s="2" t="n"/>
      <c r="P1194" s="2" t="n"/>
      <c r="R1194" s="15" t="n"/>
      <c r="S1194" s="15" t="n"/>
      <c r="T1194" s="5" t="n"/>
      <c r="U1194" s="5" t="n"/>
    </row>
    <row r="1195">
      <c r="A1195" s="6" t="n"/>
      <c r="B1195" s="2" t="n"/>
      <c r="F1195" s="7" t="n"/>
      <c r="G1195" s="4" t="n"/>
      <c r="I1195" s="15" t="n"/>
      <c r="K1195" s="2" t="n"/>
      <c r="L1195" s="4" t="n"/>
      <c r="N1195" s="2" t="n"/>
      <c r="P1195" s="2" t="n"/>
      <c r="R1195" s="15" t="n"/>
      <c r="S1195" s="15" t="n"/>
      <c r="T1195" s="5" t="n"/>
      <c r="U1195" s="5" t="n"/>
    </row>
    <row r="1196">
      <c r="A1196" s="6" t="n"/>
      <c r="B1196" s="2" t="n"/>
      <c r="F1196" s="7" t="n"/>
      <c r="G1196" s="4" t="n"/>
      <c r="I1196" s="15" t="n"/>
      <c r="K1196" s="2" t="n"/>
      <c r="L1196" s="4" t="n"/>
      <c r="N1196" s="2" t="n"/>
      <c r="P1196" s="2" t="n"/>
      <c r="R1196" s="15" t="n"/>
      <c r="S1196" s="15" t="n"/>
      <c r="T1196" s="5" t="n"/>
      <c r="U1196" s="5" t="n"/>
    </row>
    <row r="1197">
      <c r="A1197" s="6" t="n"/>
      <c r="B1197" s="2" t="n"/>
      <c r="F1197" s="7" t="n"/>
      <c r="G1197" s="4" t="n"/>
      <c r="I1197" s="15" t="n"/>
      <c r="K1197" s="2" t="n"/>
      <c r="L1197" s="4" t="n"/>
      <c r="N1197" s="2" t="n"/>
      <c r="P1197" s="2" t="n"/>
      <c r="R1197" s="15" t="n"/>
      <c r="S1197" s="15" t="n"/>
      <c r="T1197" s="5" t="n"/>
      <c r="U1197" s="5" t="n"/>
    </row>
    <row r="1198">
      <c r="A1198" s="6" t="n"/>
      <c r="B1198" s="2" t="n"/>
      <c r="F1198" s="7" t="n"/>
      <c r="G1198" s="4" t="n"/>
      <c r="I1198" s="15" t="n"/>
      <c r="K1198" s="2" t="n"/>
      <c r="L1198" s="4" t="n"/>
      <c r="N1198" s="2" t="n"/>
      <c r="P1198" s="2" t="n"/>
      <c r="R1198" s="15" t="n"/>
      <c r="S1198" s="15" t="n"/>
      <c r="T1198" s="5" t="n"/>
      <c r="U1198" s="5" t="n"/>
    </row>
    <row r="1199">
      <c r="A1199" s="6" t="n"/>
      <c r="B1199" s="2" t="n"/>
      <c r="F1199" s="7" t="n"/>
      <c r="G1199" s="4" t="n"/>
      <c r="I1199" s="15" t="n"/>
      <c r="K1199" s="2" t="n"/>
      <c r="L1199" s="4" t="n"/>
      <c r="N1199" s="2" t="n"/>
      <c r="P1199" s="2" t="n"/>
      <c r="R1199" s="15" t="n"/>
      <c r="S1199" s="15" t="n"/>
      <c r="T1199" s="5" t="n"/>
      <c r="U1199" s="5" t="n"/>
    </row>
    <row r="1200">
      <c r="A1200" s="6" t="n"/>
      <c r="B1200" s="2" t="n"/>
      <c r="F1200" s="7" t="n"/>
      <c r="G1200" s="4" t="n"/>
      <c r="I1200" s="15" t="n"/>
      <c r="K1200" s="2" t="n"/>
      <c r="L1200" s="4" t="n"/>
      <c r="N1200" s="2" t="n"/>
      <c r="P1200" s="2" t="n"/>
      <c r="R1200" s="15" t="n"/>
      <c r="S1200" s="15" t="n"/>
      <c r="T1200" s="5" t="n"/>
      <c r="U1200" s="5" t="n"/>
    </row>
    <row r="1201">
      <c r="A1201" s="6" t="n"/>
      <c r="B1201" s="2" t="n"/>
      <c r="F1201" s="7" t="n"/>
      <c r="G1201" s="4" t="n"/>
      <c r="I1201" s="15" t="n"/>
      <c r="K1201" s="2" t="n"/>
      <c r="L1201" s="4" t="n"/>
      <c r="N1201" s="2" t="n"/>
      <c r="P1201" s="2" t="n"/>
      <c r="R1201" s="15" t="n"/>
      <c r="S1201" s="15" t="n"/>
      <c r="T1201" s="5" t="n"/>
      <c r="U1201" s="5" t="n"/>
    </row>
    <row r="1202">
      <c r="A1202" s="6" t="n"/>
      <c r="B1202" s="2" t="n"/>
      <c r="F1202" s="7" t="n"/>
      <c r="G1202" s="4" t="n"/>
      <c r="I1202" s="15" t="n"/>
      <c r="K1202" s="2" t="n"/>
      <c r="L1202" s="4" t="n"/>
      <c r="N1202" s="2" t="n"/>
      <c r="P1202" s="2" t="n"/>
      <c r="R1202" s="15" t="n"/>
      <c r="S1202" s="15" t="n"/>
      <c r="T1202" s="5" t="n"/>
      <c r="U1202" s="5" t="n"/>
    </row>
    <row r="1203">
      <c r="A1203" s="6" t="n"/>
      <c r="B1203" s="2" t="n"/>
      <c r="F1203" s="7" t="n"/>
      <c r="G1203" s="4" t="n"/>
      <c r="I1203" s="15" t="n"/>
      <c r="K1203" s="2" t="n"/>
      <c r="L1203" s="4" t="n"/>
      <c r="N1203" s="2" t="n"/>
      <c r="P1203" s="2" t="n"/>
      <c r="R1203" s="15" t="n"/>
      <c r="S1203" s="15" t="n"/>
      <c r="T1203" s="5" t="n"/>
      <c r="U1203" s="5" t="n"/>
    </row>
    <row r="1204">
      <c r="A1204" s="6" t="n"/>
      <c r="B1204" s="2" t="n"/>
      <c r="F1204" s="7" t="n"/>
      <c r="G1204" s="4" t="n"/>
      <c r="I1204" s="15" t="n"/>
      <c r="K1204" s="2" t="n"/>
      <c r="L1204" s="4" t="n"/>
      <c r="N1204" s="2" t="n"/>
      <c r="P1204" s="2" t="n"/>
      <c r="R1204" s="15" t="n"/>
      <c r="S1204" s="15" t="n"/>
      <c r="T1204" s="5" t="n"/>
      <c r="U1204" s="5" t="n"/>
    </row>
    <row r="1205">
      <c r="A1205" s="6" t="n"/>
      <c r="B1205" s="2" t="n"/>
      <c r="F1205" s="7" t="n"/>
      <c r="G1205" s="4" t="n"/>
      <c r="I1205" s="15" t="n"/>
      <c r="K1205" s="2" t="n"/>
      <c r="L1205" s="4" t="n"/>
      <c r="N1205" s="2" t="n"/>
      <c r="P1205" s="2" t="n"/>
      <c r="R1205" s="15" t="n"/>
      <c r="S1205" s="15" t="n"/>
      <c r="T1205" s="5" t="n"/>
      <c r="U1205" s="5" t="n"/>
    </row>
    <row r="1206">
      <c r="A1206" s="6" t="n"/>
      <c r="B1206" s="2" t="n"/>
      <c r="F1206" s="7" t="n"/>
      <c r="G1206" s="4" t="n"/>
      <c r="I1206" s="15" t="n"/>
      <c r="K1206" s="2" t="n"/>
      <c r="L1206" s="4" t="n"/>
      <c r="N1206" s="2" t="n"/>
      <c r="P1206" s="2" t="n"/>
      <c r="R1206" s="15" t="n"/>
      <c r="S1206" s="15" t="n"/>
      <c r="T1206" s="5" t="n"/>
      <c r="U1206" s="5" t="n"/>
    </row>
    <row r="1207">
      <c r="A1207" s="6" t="n"/>
      <c r="B1207" s="2" t="n"/>
      <c r="F1207" s="7" t="n"/>
      <c r="G1207" s="4" t="n"/>
      <c r="I1207" s="15" t="n"/>
      <c r="K1207" s="2" t="n"/>
      <c r="L1207" s="4" t="n"/>
      <c r="N1207" s="2" t="n"/>
      <c r="P1207" s="2" t="n"/>
      <c r="R1207" s="15" t="n"/>
      <c r="S1207" s="15" t="n"/>
      <c r="T1207" s="5" t="n"/>
      <c r="U1207" s="5" t="n"/>
    </row>
    <row r="1208">
      <c r="A1208" s="6" t="n"/>
      <c r="B1208" s="2" t="n"/>
      <c r="F1208" s="7" t="n"/>
      <c r="G1208" s="4" t="n"/>
      <c r="I1208" s="15" t="n"/>
      <c r="K1208" s="2" t="n"/>
      <c r="L1208" s="4" t="n"/>
      <c r="N1208" s="2" t="n"/>
      <c r="P1208" s="2" t="n"/>
      <c r="R1208" s="15" t="n"/>
      <c r="S1208" s="15" t="n"/>
      <c r="T1208" s="5" t="n"/>
      <c r="U1208" s="5" t="n"/>
    </row>
    <row r="1209">
      <c r="A1209" s="6" t="n"/>
      <c r="B1209" s="2" t="n"/>
      <c r="F1209" s="7" t="n"/>
      <c r="G1209" s="4" t="n"/>
      <c r="I1209" s="15" t="n"/>
      <c r="K1209" s="2" t="n"/>
      <c r="L1209" s="4" t="n"/>
      <c r="N1209" s="2" t="n"/>
      <c r="P1209" s="2" t="n"/>
      <c r="R1209" s="15" t="n"/>
      <c r="S1209" s="15" t="n"/>
      <c r="T1209" s="5" t="n"/>
      <c r="U1209" s="5" t="n"/>
    </row>
    <row r="1210">
      <c r="A1210" s="6" t="n"/>
      <c r="B1210" s="2" t="n"/>
      <c r="F1210" s="7" t="n"/>
      <c r="G1210" s="4" t="n"/>
      <c r="I1210" s="15" t="n"/>
      <c r="K1210" s="2" t="n"/>
      <c r="L1210" s="4" t="n"/>
      <c r="N1210" s="2" t="n"/>
      <c r="P1210" s="2" t="n"/>
      <c r="R1210" s="15" t="n"/>
      <c r="S1210" s="15" t="n"/>
      <c r="T1210" s="5" t="n"/>
      <c r="U1210" s="5" t="n"/>
    </row>
    <row r="1211">
      <c r="A1211" s="6" t="n"/>
      <c r="B1211" s="2" t="n"/>
      <c r="F1211" s="7" t="n"/>
      <c r="G1211" s="4" t="n"/>
      <c r="I1211" s="15" t="n"/>
      <c r="K1211" s="2" t="n"/>
      <c r="L1211" s="4" t="n"/>
      <c r="N1211" s="2" t="n"/>
      <c r="P1211" s="2" t="n"/>
      <c r="R1211" s="15" t="n"/>
      <c r="S1211" s="15" t="n"/>
      <c r="T1211" s="5" t="n"/>
      <c r="U1211" s="5" t="n"/>
    </row>
    <row r="1212">
      <c r="A1212" s="6" t="n"/>
      <c r="B1212" s="2" t="n"/>
      <c r="F1212" s="7" t="n"/>
      <c r="G1212" s="4" t="n"/>
      <c r="I1212" s="15" t="n"/>
      <c r="K1212" s="2" t="n"/>
      <c r="L1212" s="4" t="n"/>
      <c r="N1212" s="2" t="n"/>
      <c r="P1212" s="2" t="n"/>
      <c r="R1212" s="15" t="n"/>
      <c r="S1212" s="15" t="n"/>
      <c r="T1212" s="5" t="n"/>
      <c r="U1212" s="5" t="n"/>
    </row>
    <row r="1213">
      <c r="A1213" s="6" t="n"/>
      <c r="B1213" s="2" t="n"/>
      <c r="F1213" s="7" t="n"/>
      <c r="G1213" s="4" t="n"/>
      <c r="I1213" s="15" t="n"/>
      <c r="K1213" s="2" t="n"/>
      <c r="L1213" s="4" t="n"/>
      <c r="N1213" s="2" t="n"/>
      <c r="P1213" s="2" t="n"/>
      <c r="R1213" s="15" t="n"/>
      <c r="S1213" s="15" t="n"/>
      <c r="T1213" s="5" t="n"/>
      <c r="U1213" s="5" t="n"/>
    </row>
    <row r="1214">
      <c r="A1214" s="6" t="n"/>
      <c r="B1214" s="2" t="n"/>
      <c r="F1214" s="7" t="n"/>
      <c r="G1214" s="4" t="n"/>
      <c r="I1214" s="15" t="n"/>
      <c r="K1214" s="2" t="n"/>
      <c r="L1214" s="4" t="n"/>
      <c r="N1214" s="2" t="n"/>
      <c r="P1214" s="2" t="n"/>
      <c r="R1214" s="15" t="n"/>
      <c r="S1214" s="15" t="n"/>
      <c r="T1214" s="5" t="n"/>
      <c r="U1214" s="5" t="n"/>
    </row>
    <row r="1215">
      <c r="A1215" s="6" t="n"/>
      <c r="B1215" s="2" t="n"/>
      <c r="F1215" s="7" t="n"/>
      <c r="G1215" s="4" t="n"/>
      <c r="I1215" s="15" t="n"/>
      <c r="K1215" s="2" t="n"/>
      <c r="L1215" s="4" t="n"/>
      <c r="N1215" s="2" t="n"/>
      <c r="P1215" s="2" t="n"/>
      <c r="R1215" s="15" t="n"/>
      <c r="S1215" s="15" t="n"/>
      <c r="T1215" s="5" t="n"/>
      <c r="U1215" s="5" t="n"/>
    </row>
    <row r="1216">
      <c r="A1216" s="6" t="n"/>
      <c r="B1216" s="2" t="n"/>
      <c r="F1216" s="7" t="n"/>
      <c r="G1216" s="4" t="n"/>
      <c r="I1216" s="15" t="n"/>
      <c r="K1216" s="2" t="n"/>
      <c r="L1216" s="4" t="n"/>
      <c r="N1216" s="2" t="n"/>
      <c r="P1216" s="2" t="n"/>
      <c r="R1216" s="15" t="n"/>
      <c r="S1216" s="15" t="n"/>
      <c r="T1216" s="5" t="n"/>
      <c r="U1216" s="5" t="n"/>
    </row>
    <row r="1217">
      <c r="A1217" s="6" t="n"/>
      <c r="B1217" s="2" t="n"/>
      <c r="F1217" s="7" t="n"/>
      <c r="G1217" s="4" t="n"/>
      <c r="I1217" s="15" t="n"/>
      <c r="K1217" s="2" t="n"/>
      <c r="L1217" s="4" t="n"/>
      <c r="N1217" s="2" t="n"/>
      <c r="P1217" s="2" t="n"/>
      <c r="R1217" s="15" t="n"/>
      <c r="S1217" s="15" t="n"/>
      <c r="T1217" s="5" t="n"/>
      <c r="U1217" s="5" t="n"/>
    </row>
    <row r="1218">
      <c r="A1218" s="6" t="n"/>
      <c r="B1218" s="2" t="n"/>
      <c r="F1218" s="7" t="n"/>
      <c r="G1218" s="4" t="n"/>
      <c r="I1218" s="15" t="n"/>
      <c r="K1218" s="2" t="n"/>
      <c r="L1218" s="4" t="n"/>
      <c r="N1218" s="2" t="n"/>
      <c r="P1218" s="2" t="n"/>
      <c r="R1218" s="15" t="n"/>
      <c r="S1218" s="15" t="n"/>
      <c r="T1218" s="5" t="n"/>
      <c r="U1218" s="5" t="n"/>
    </row>
    <row r="1219">
      <c r="A1219" s="6" t="n"/>
      <c r="B1219" s="2" t="n"/>
      <c r="F1219" s="7" t="n"/>
      <c r="G1219" s="4" t="n"/>
      <c r="I1219" s="15" t="n"/>
      <c r="K1219" s="2" t="n"/>
      <c r="L1219" s="4" t="n"/>
      <c r="N1219" s="2" t="n"/>
      <c r="P1219" s="2" t="n"/>
      <c r="R1219" s="15" t="n"/>
      <c r="S1219" s="15" t="n"/>
      <c r="T1219" s="5" t="n"/>
      <c r="U1219" s="5" t="n"/>
    </row>
    <row r="1220">
      <c r="A1220" s="6" t="n"/>
      <c r="B1220" s="2" t="n"/>
      <c r="F1220" s="7" t="n"/>
      <c r="G1220" s="4" t="n"/>
      <c r="I1220" s="15" t="n"/>
      <c r="K1220" s="2" t="n"/>
      <c r="L1220" s="4" t="n"/>
      <c r="N1220" s="2" t="n"/>
      <c r="P1220" s="2" t="n"/>
      <c r="R1220" s="15" t="n"/>
      <c r="S1220" s="15" t="n"/>
      <c r="T1220" s="5" t="n"/>
      <c r="U1220" s="5" t="n"/>
    </row>
    <row r="1221">
      <c r="A1221" s="6" t="n"/>
      <c r="B1221" s="2" t="n"/>
      <c r="F1221" s="7" t="n"/>
      <c r="G1221" s="4" t="n"/>
      <c r="I1221" s="15" t="n"/>
      <c r="K1221" s="2" t="n"/>
      <c r="L1221" s="4" t="n"/>
      <c r="N1221" s="2" t="n"/>
      <c r="P1221" s="2" t="n"/>
      <c r="R1221" s="15" t="n"/>
      <c r="S1221" s="15" t="n"/>
      <c r="T1221" s="5" t="n"/>
      <c r="U1221" s="5" t="n"/>
    </row>
    <row r="1222">
      <c r="A1222" s="6" t="n"/>
      <c r="B1222" s="2" t="n"/>
      <c r="F1222" s="7" t="n"/>
      <c r="G1222" s="4" t="n"/>
      <c r="I1222" s="15" t="n"/>
      <c r="K1222" s="2" t="n"/>
      <c r="L1222" s="4" t="n"/>
      <c r="N1222" s="2" t="n"/>
      <c r="P1222" s="2" t="n"/>
      <c r="R1222" s="15" t="n"/>
      <c r="S1222" s="15" t="n"/>
      <c r="T1222" s="5" t="n"/>
      <c r="U1222" s="5" t="n"/>
    </row>
    <row r="1223">
      <c r="A1223" s="6" t="n"/>
      <c r="B1223" s="2" t="n"/>
      <c r="F1223" s="7" t="n"/>
      <c r="G1223" s="4" t="n"/>
      <c r="I1223" s="15" t="n"/>
      <c r="K1223" s="2" t="n"/>
      <c r="L1223" s="4" t="n"/>
      <c r="N1223" s="2" t="n"/>
      <c r="P1223" s="2" t="n"/>
      <c r="R1223" s="15" t="n"/>
      <c r="S1223" s="15" t="n"/>
      <c r="T1223" s="5" t="n"/>
      <c r="U1223" s="5" t="n"/>
    </row>
    <row r="1224">
      <c r="A1224" s="6" t="n"/>
      <c r="B1224" s="2" t="n"/>
      <c r="F1224" s="7" t="n"/>
      <c r="G1224" s="4" t="n"/>
      <c r="I1224" s="15" t="n"/>
      <c r="K1224" s="2" t="n"/>
      <c r="L1224" s="4" t="n"/>
      <c r="N1224" s="2" t="n"/>
      <c r="P1224" s="2" t="n"/>
      <c r="R1224" s="15" t="n"/>
      <c r="S1224" s="15" t="n"/>
      <c r="T1224" s="5" t="n"/>
      <c r="U1224" s="5" t="n"/>
    </row>
    <row r="1225">
      <c r="A1225" s="6" t="n"/>
      <c r="B1225" s="2" t="n"/>
      <c r="F1225" s="7" t="n"/>
      <c r="G1225" s="4" t="n"/>
      <c r="I1225" s="15" t="n"/>
      <c r="K1225" s="2" t="n"/>
      <c r="L1225" s="4" t="n"/>
      <c r="N1225" s="2" t="n"/>
      <c r="P1225" s="2" t="n"/>
      <c r="R1225" s="15" t="n"/>
      <c r="S1225" s="15" t="n"/>
      <c r="T1225" s="5" t="n"/>
      <c r="U1225" s="5" t="n"/>
    </row>
    <row r="1226">
      <c r="A1226" s="6" t="n"/>
      <c r="B1226" s="2" t="n"/>
      <c r="F1226" s="7" t="n"/>
      <c r="G1226" s="4" t="n"/>
      <c r="I1226" s="15" t="n"/>
      <c r="K1226" s="2" t="n"/>
      <c r="L1226" s="4" t="n"/>
      <c r="N1226" s="2" t="n"/>
      <c r="P1226" s="2" t="n"/>
      <c r="R1226" s="15" t="n"/>
      <c r="S1226" s="15" t="n"/>
      <c r="T1226" s="5" t="n"/>
      <c r="U1226" s="5" t="n"/>
    </row>
    <row r="1227">
      <c r="A1227" s="6" t="n"/>
      <c r="B1227" s="2" t="n"/>
      <c r="F1227" s="7" t="n"/>
      <c r="G1227" s="4" t="n"/>
      <c r="I1227" s="15" t="n"/>
      <c r="K1227" s="2" t="n"/>
      <c r="L1227" s="4" t="n"/>
      <c r="N1227" s="2" t="n"/>
      <c r="P1227" s="2" t="n"/>
      <c r="R1227" s="15" t="n"/>
      <c r="S1227" s="15" t="n"/>
      <c r="T1227" s="5" t="n"/>
      <c r="U1227" s="5" t="n"/>
    </row>
    <row r="1228">
      <c r="A1228" s="6" t="n"/>
      <c r="B1228" s="2" t="n"/>
      <c r="F1228" s="7" t="n"/>
      <c r="G1228" s="4" t="n"/>
      <c r="I1228" s="15" t="n"/>
      <c r="K1228" s="2" t="n"/>
      <c r="L1228" s="4" t="n"/>
      <c r="N1228" s="2" t="n"/>
      <c r="P1228" s="2" t="n"/>
      <c r="R1228" s="15" t="n"/>
      <c r="S1228" s="15" t="n"/>
      <c r="T1228" s="5" t="n"/>
      <c r="U1228" s="5" t="n"/>
    </row>
    <row r="1229">
      <c r="A1229" s="6" t="n"/>
      <c r="B1229" s="2" t="n"/>
      <c r="F1229" s="7" t="n"/>
      <c r="G1229" s="4" t="n"/>
      <c r="I1229" s="15" t="n"/>
      <c r="K1229" s="2" t="n"/>
      <c r="L1229" s="4" t="n"/>
      <c r="N1229" s="2" t="n"/>
      <c r="P1229" s="2" t="n"/>
      <c r="R1229" s="15" t="n"/>
      <c r="S1229" s="15" t="n"/>
      <c r="T1229" s="5" t="n"/>
      <c r="U1229" s="5" t="n"/>
    </row>
    <row r="1230">
      <c r="A1230" s="6" t="n"/>
      <c r="B1230" s="2" t="n"/>
      <c r="F1230" s="7" t="n"/>
      <c r="G1230" s="4" t="n"/>
      <c r="I1230" s="15" t="n"/>
      <c r="K1230" s="2" t="n"/>
      <c r="L1230" s="4" t="n"/>
      <c r="N1230" s="2" t="n"/>
      <c r="P1230" s="2" t="n"/>
      <c r="R1230" s="15" t="n"/>
      <c r="S1230" s="15" t="n"/>
      <c r="T1230" s="5" t="n"/>
      <c r="U1230" s="5" t="n"/>
    </row>
    <row r="1231">
      <c r="A1231" s="6" t="n"/>
      <c r="B1231" s="2" t="n"/>
      <c r="F1231" s="7" t="n"/>
      <c r="G1231" s="4" t="n"/>
      <c r="I1231" s="15" t="n"/>
      <c r="K1231" s="2" t="n"/>
      <c r="L1231" s="4" t="n"/>
      <c r="N1231" s="2" t="n"/>
      <c r="P1231" s="2" t="n"/>
      <c r="R1231" s="15" t="n"/>
      <c r="S1231" s="15" t="n"/>
      <c r="T1231" s="5" t="n"/>
      <c r="U1231" s="5" t="n"/>
    </row>
    <row r="1232">
      <c r="A1232" s="6" t="n"/>
      <c r="B1232" s="2" t="n"/>
      <c r="F1232" s="7" t="n"/>
      <c r="G1232" s="4" t="n"/>
      <c r="I1232" s="15" t="n"/>
      <c r="K1232" s="2" t="n"/>
      <c r="L1232" s="4" t="n"/>
      <c r="N1232" s="2" t="n"/>
      <c r="P1232" s="2" t="n"/>
      <c r="R1232" s="15" t="n"/>
      <c r="S1232" s="15" t="n"/>
      <c r="T1232" s="5" t="n"/>
      <c r="U1232" s="5" t="n"/>
    </row>
    <row r="1233">
      <c r="A1233" s="6" t="n"/>
      <c r="B1233" s="2" t="n"/>
      <c r="F1233" s="7" t="n"/>
      <c r="G1233" s="4" t="n"/>
      <c r="I1233" s="15" t="n"/>
      <c r="K1233" s="2" t="n"/>
      <c r="L1233" s="4" t="n"/>
      <c r="N1233" s="2" t="n"/>
      <c r="P1233" s="2" t="n"/>
      <c r="R1233" s="15" t="n"/>
      <c r="S1233" s="15" t="n"/>
      <c r="T1233" s="5" t="n"/>
      <c r="U1233" s="5" t="n"/>
    </row>
    <row r="1234">
      <c r="A1234" s="6" t="n"/>
      <c r="B1234" s="2" t="n"/>
      <c r="F1234" s="7" t="n"/>
      <c r="G1234" s="4" t="n"/>
      <c r="I1234" s="15" t="n"/>
      <c r="K1234" s="2" t="n"/>
      <c r="L1234" s="4" t="n"/>
      <c r="N1234" s="2" t="n"/>
      <c r="P1234" s="2" t="n"/>
      <c r="R1234" s="15" t="n"/>
      <c r="S1234" s="15" t="n"/>
      <c r="T1234" s="5" t="n"/>
      <c r="U1234" s="5" t="n"/>
    </row>
    <row r="1235">
      <c r="A1235" s="6" t="n"/>
      <c r="B1235" s="2" t="n"/>
      <c r="F1235" s="7" t="n"/>
      <c r="G1235" s="4" t="n"/>
      <c r="I1235" s="15" t="n"/>
      <c r="K1235" s="2" t="n"/>
      <c r="L1235" s="4" t="n"/>
      <c r="N1235" s="2" t="n"/>
      <c r="P1235" s="2" t="n"/>
      <c r="R1235" s="15" t="n"/>
      <c r="S1235" s="15" t="n"/>
      <c r="T1235" s="5" t="n"/>
      <c r="U1235" s="5" t="n"/>
    </row>
    <row r="1236">
      <c r="A1236" s="6" t="n"/>
      <c r="B1236" s="2" t="n"/>
      <c r="F1236" s="7" t="n"/>
      <c r="G1236" s="4" t="n"/>
      <c r="I1236" s="15" t="n"/>
      <c r="K1236" s="2" t="n"/>
      <c r="L1236" s="4" t="n"/>
      <c r="N1236" s="2" t="n"/>
      <c r="P1236" s="2" t="n"/>
      <c r="R1236" s="15" t="n"/>
      <c r="S1236" s="15" t="n"/>
      <c r="T1236" s="5" t="n"/>
      <c r="U1236" s="5" t="n"/>
    </row>
    <row r="1237">
      <c r="A1237" s="6" t="n"/>
      <c r="B1237" s="2" t="n"/>
      <c r="F1237" s="7" t="n"/>
      <c r="G1237" s="4" t="n"/>
      <c r="I1237" s="15" t="n"/>
      <c r="K1237" s="2" t="n"/>
      <c r="L1237" s="4" t="n"/>
      <c r="N1237" s="2" t="n"/>
      <c r="P1237" s="2" t="n"/>
      <c r="R1237" s="15" t="n"/>
      <c r="S1237" s="15" t="n"/>
      <c r="T1237" s="5" t="n"/>
      <c r="U1237" s="5" t="n"/>
    </row>
    <row r="1238">
      <c r="A1238" s="6" t="n"/>
      <c r="B1238" s="2" t="n"/>
      <c r="F1238" s="7" t="n"/>
      <c r="G1238" s="4" t="n"/>
      <c r="I1238" s="15" t="n"/>
      <c r="K1238" s="2" t="n"/>
      <c r="L1238" s="4" t="n"/>
      <c r="N1238" s="2" t="n"/>
      <c r="P1238" s="2" t="n"/>
      <c r="R1238" s="15" t="n"/>
      <c r="S1238" s="15" t="n"/>
      <c r="T1238" s="5" t="n"/>
      <c r="U1238" s="5" t="n"/>
    </row>
    <row r="1239">
      <c r="A1239" s="6" t="n"/>
      <c r="B1239" s="2" t="n"/>
      <c r="F1239" s="7" t="n"/>
      <c r="G1239" s="4" t="n"/>
      <c r="I1239" s="15" t="n"/>
      <c r="K1239" s="2" t="n"/>
      <c r="L1239" s="4" t="n"/>
      <c r="N1239" s="2" t="n"/>
      <c r="P1239" s="2" t="n"/>
      <c r="R1239" s="15" t="n"/>
      <c r="S1239" s="15" t="n"/>
      <c r="T1239" s="5" t="n"/>
      <c r="U1239" s="5" t="n"/>
    </row>
    <row r="1240">
      <c r="A1240" s="6" t="n"/>
      <c r="B1240" s="2" t="n"/>
      <c r="F1240" s="7" t="n"/>
      <c r="G1240" s="4" t="n"/>
      <c r="I1240" s="15" t="n"/>
      <c r="K1240" s="2" t="n"/>
      <c r="L1240" s="4" t="n"/>
      <c r="N1240" s="2" t="n"/>
      <c r="P1240" s="2" t="n"/>
      <c r="R1240" s="15" t="n"/>
      <c r="S1240" s="15" t="n"/>
      <c r="T1240" s="5" t="n"/>
      <c r="U1240" s="5" t="n"/>
    </row>
    <row r="1241">
      <c r="A1241" s="6" t="n"/>
      <c r="B1241" s="2" t="n"/>
      <c r="F1241" s="7" t="n"/>
      <c r="G1241" s="4" t="n"/>
      <c r="I1241" s="15" t="n"/>
      <c r="K1241" s="2" t="n"/>
      <c r="L1241" s="4" t="n"/>
      <c r="N1241" s="2" t="n"/>
      <c r="P1241" s="2" t="n"/>
      <c r="R1241" s="15" t="n"/>
      <c r="S1241" s="15" t="n"/>
      <c r="T1241" s="5" t="n"/>
      <c r="U1241" s="5" t="n"/>
    </row>
    <row r="1242">
      <c r="A1242" s="6" t="n"/>
      <c r="B1242" s="2" t="n"/>
      <c r="F1242" s="7" t="n"/>
      <c r="G1242" s="4" t="n"/>
      <c r="I1242" s="15" t="n"/>
      <c r="K1242" s="2" t="n"/>
      <c r="L1242" s="4" t="n"/>
      <c r="N1242" s="2" t="n"/>
      <c r="P1242" s="2" t="n"/>
      <c r="R1242" s="15" t="n"/>
      <c r="S1242" s="15" t="n"/>
      <c r="T1242" s="5" t="n"/>
      <c r="U1242" s="5" t="n"/>
    </row>
    <row r="1243">
      <c r="A1243" s="6" t="n"/>
      <c r="B1243" s="2" t="n"/>
      <c r="F1243" s="7" t="n"/>
      <c r="G1243" s="4" t="n"/>
      <c r="I1243" s="15" t="n"/>
      <c r="K1243" s="2" t="n"/>
      <c r="L1243" s="4" t="n"/>
      <c r="N1243" s="2" t="n"/>
      <c r="P1243" s="2" t="n"/>
      <c r="R1243" s="15" t="n"/>
      <c r="S1243" s="15" t="n"/>
      <c r="T1243" s="5" t="n"/>
      <c r="U1243" s="5" t="n"/>
    </row>
    <row r="1244">
      <c r="A1244" s="6" t="n"/>
      <c r="B1244" s="2" t="n"/>
      <c r="F1244" s="7" t="n"/>
      <c r="G1244" s="4" t="n"/>
      <c r="I1244" s="15" t="n"/>
      <c r="K1244" s="2" t="n"/>
      <c r="L1244" s="4" t="n"/>
      <c r="N1244" s="2" t="n"/>
      <c r="P1244" s="2" t="n"/>
      <c r="R1244" s="15" t="n"/>
      <c r="S1244" s="15" t="n"/>
      <c r="T1244" s="5" t="n"/>
      <c r="U1244" s="5" t="n"/>
    </row>
    <row r="1245">
      <c r="A1245" s="6" t="n"/>
      <c r="B1245" s="2" t="n"/>
      <c r="F1245" s="7" t="n"/>
      <c r="G1245" s="4" t="n"/>
      <c r="I1245" s="15" t="n"/>
      <c r="K1245" s="2" t="n"/>
      <c r="L1245" s="4" t="n"/>
      <c r="N1245" s="2" t="n"/>
      <c r="P1245" s="2" t="n"/>
      <c r="R1245" s="15" t="n"/>
      <c r="S1245" s="15" t="n"/>
      <c r="T1245" s="5" t="n"/>
      <c r="U1245" s="5" t="n"/>
    </row>
    <row r="1246">
      <c r="A1246" s="6" t="n"/>
      <c r="B1246" s="2" t="n"/>
      <c r="F1246" s="7" t="n"/>
      <c r="G1246" s="4" t="n"/>
      <c r="I1246" s="15" t="n"/>
      <c r="K1246" s="2" t="n"/>
      <c r="L1246" s="4" t="n"/>
      <c r="N1246" s="2" t="n"/>
      <c r="P1246" s="2" t="n"/>
      <c r="R1246" s="15" t="n"/>
      <c r="S1246" s="15" t="n"/>
      <c r="T1246" s="5" t="n"/>
      <c r="U1246" s="5" t="n"/>
    </row>
    <row r="1247">
      <c r="A1247" s="6" t="n"/>
      <c r="B1247" s="2" t="n"/>
      <c r="F1247" s="7" t="n"/>
      <c r="G1247" s="4" t="n"/>
      <c r="I1247" s="15" t="n"/>
      <c r="K1247" s="2" t="n"/>
      <c r="L1247" s="4" t="n"/>
      <c r="N1247" s="2" t="n"/>
      <c r="P1247" s="2" t="n"/>
      <c r="R1247" s="15" t="n"/>
      <c r="S1247" s="15" t="n"/>
      <c r="T1247" s="5" t="n"/>
      <c r="U1247" s="5" t="n"/>
    </row>
    <row r="1248">
      <c r="A1248" s="6" t="n"/>
      <c r="B1248" s="2" t="n"/>
      <c r="F1248" s="7" t="n"/>
      <c r="G1248" s="4" t="n"/>
      <c r="I1248" s="15" t="n"/>
      <c r="K1248" s="2" t="n"/>
      <c r="L1248" s="4" t="n"/>
      <c r="N1248" s="2" t="n"/>
      <c r="P1248" s="2" t="n"/>
      <c r="R1248" s="15" t="n"/>
      <c r="S1248" s="15" t="n"/>
      <c r="T1248" s="5" t="n"/>
      <c r="U1248" s="5" t="n"/>
    </row>
    <row r="1249">
      <c r="A1249" s="6" t="n"/>
      <c r="B1249" s="2" t="n"/>
      <c r="F1249" s="7" t="n"/>
      <c r="G1249" s="4" t="n"/>
      <c r="I1249" s="15" t="n"/>
      <c r="K1249" s="2" t="n"/>
      <c r="L1249" s="4" t="n"/>
      <c r="N1249" s="2" t="n"/>
      <c r="P1249" s="2" t="n"/>
      <c r="R1249" s="15" t="n"/>
      <c r="S1249" s="15" t="n"/>
      <c r="T1249" s="5" t="n"/>
      <c r="U1249" s="5" t="n"/>
    </row>
    <row r="1250">
      <c r="A1250" s="6" t="n"/>
      <c r="B1250" s="2" t="n"/>
      <c r="F1250" s="7" t="n"/>
      <c r="G1250" s="4" t="n"/>
      <c r="I1250" s="15" t="n"/>
      <c r="K1250" s="2" t="n"/>
      <c r="L1250" s="4" t="n"/>
      <c r="N1250" s="2" t="n"/>
      <c r="P1250" s="2" t="n"/>
      <c r="R1250" s="15" t="n"/>
      <c r="S1250" s="15" t="n"/>
      <c r="T1250" s="5" t="n"/>
      <c r="U1250" s="5" t="n"/>
    </row>
    <row r="1251">
      <c r="A1251" s="6" t="n"/>
      <c r="B1251" s="2" t="n"/>
      <c r="F1251" s="7" t="n"/>
      <c r="G1251" s="4" t="n"/>
      <c r="I1251" s="15" t="n"/>
      <c r="K1251" s="2" t="n"/>
      <c r="L1251" s="4" t="n"/>
      <c r="N1251" s="2" t="n"/>
      <c r="P1251" s="2" t="n"/>
      <c r="R1251" s="15" t="n"/>
      <c r="S1251" s="15" t="n"/>
      <c r="T1251" s="5" t="n"/>
      <c r="U1251" s="5" t="n"/>
    </row>
    <row r="1252">
      <c r="A1252" s="6" t="n"/>
      <c r="B1252" s="2" t="n"/>
      <c r="F1252" s="7" t="n"/>
      <c r="G1252" s="4" t="n"/>
      <c r="I1252" s="15" t="n"/>
      <c r="K1252" s="2" t="n"/>
      <c r="L1252" s="4" t="n"/>
      <c r="N1252" s="2" t="n"/>
      <c r="P1252" s="2" t="n"/>
      <c r="R1252" s="15" t="n"/>
      <c r="S1252" s="15" t="n"/>
      <c r="T1252" s="5" t="n"/>
      <c r="U1252" s="5" t="n"/>
    </row>
    <row r="1253">
      <c r="A1253" s="6" t="n"/>
      <c r="B1253" s="2" t="n"/>
      <c r="F1253" s="7" t="n"/>
      <c r="G1253" s="4" t="n"/>
      <c r="I1253" s="15" t="n"/>
      <c r="K1253" s="2" t="n"/>
      <c r="L1253" s="4" t="n"/>
      <c r="N1253" s="2" t="n"/>
      <c r="P1253" s="2" t="n"/>
      <c r="R1253" s="15" t="n"/>
      <c r="S1253" s="15" t="n"/>
      <c r="T1253" s="5" t="n"/>
      <c r="U1253" s="5" t="n"/>
    </row>
    <row r="1254">
      <c r="A1254" s="6" t="n"/>
      <c r="B1254" s="2" t="n"/>
      <c r="F1254" s="7" t="n"/>
      <c r="G1254" s="4" t="n"/>
      <c r="I1254" s="15" t="n"/>
      <c r="K1254" s="2" t="n"/>
      <c r="L1254" s="4" t="n"/>
      <c r="N1254" s="2" t="n"/>
      <c r="P1254" s="2" t="n"/>
      <c r="R1254" s="15" t="n"/>
      <c r="S1254" s="15" t="n"/>
      <c r="T1254" s="5" t="n"/>
      <c r="U1254" s="5" t="n"/>
    </row>
    <row r="1255">
      <c r="A1255" s="6" t="n"/>
      <c r="B1255" s="2" t="n"/>
      <c r="F1255" s="7" t="n"/>
      <c r="G1255" s="4" t="n"/>
      <c r="I1255" s="15" t="n"/>
      <c r="K1255" s="2" t="n"/>
      <c r="L1255" s="4" t="n"/>
      <c r="N1255" s="2" t="n"/>
      <c r="P1255" s="2" t="n"/>
      <c r="R1255" s="15" t="n"/>
      <c r="S1255" s="15" t="n"/>
      <c r="T1255" s="5" t="n"/>
      <c r="U1255" s="5" t="n"/>
    </row>
    <row r="1256">
      <c r="A1256" s="6" t="n"/>
      <c r="B1256" s="2" t="n"/>
      <c r="F1256" s="7" t="n"/>
      <c r="G1256" s="4" t="n"/>
      <c r="I1256" s="15" t="n"/>
      <c r="K1256" s="2" t="n"/>
      <c r="L1256" s="4" t="n"/>
      <c r="N1256" s="2" t="n"/>
      <c r="P1256" s="2" t="n"/>
      <c r="R1256" s="15" t="n"/>
      <c r="S1256" s="15" t="n"/>
      <c r="T1256" s="5" t="n"/>
      <c r="U1256" s="5" t="n"/>
    </row>
    <row r="1257">
      <c r="A1257" s="6" t="n"/>
      <c r="B1257" s="2" t="n"/>
      <c r="F1257" s="7" t="n"/>
      <c r="G1257" s="4" t="n"/>
      <c r="I1257" s="15" t="n"/>
      <c r="K1257" s="2" t="n"/>
      <c r="L1257" s="4" t="n"/>
      <c r="N1257" s="2" t="n"/>
      <c r="P1257" s="2" t="n"/>
      <c r="R1257" s="15" t="n"/>
      <c r="S1257" s="15" t="n"/>
      <c r="T1257" s="5" t="n"/>
      <c r="U1257" s="5" t="n"/>
    </row>
    <row r="1258">
      <c r="A1258" s="6" t="n"/>
      <c r="B1258" s="2" t="n"/>
      <c r="F1258" s="7" t="n"/>
      <c r="G1258" s="4" t="n"/>
      <c r="I1258" s="15" t="n"/>
      <c r="K1258" s="2" t="n"/>
      <c r="L1258" s="4" t="n"/>
      <c r="N1258" s="2" t="n"/>
      <c r="P1258" s="2" t="n"/>
      <c r="R1258" s="15" t="n"/>
      <c r="S1258" s="15" t="n"/>
      <c r="T1258" s="5" t="n"/>
      <c r="U1258" s="5" t="n"/>
    </row>
    <row r="1259">
      <c r="A1259" s="6" t="n"/>
      <c r="B1259" s="2" t="n"/>
      <c r="F1259" s="7" t="n"/>
      <c r="G1259" s="4" t="n"/>
      <c r="I1259" s="15" t="n"/>
      <c r="K1259" s="2" t="n"/>
      <c r="L1259" s="4" t="n"/>
      <c r="N1259" s="2" t="n"/>
      <c r="P1259" s="2" t="n"/>
      <c r="R1259" s="15" t="n"/>
      <c r="S1259" s="15" t="n"/>
      <c r="T1259" s="5" t="n"/>
      <c r="U1259" s="5" t="n"/>
    </row>
    <row r="1260">
      <c r="A1260" s="6" t="n"/>
      <c r="B1260" s="2" t="n"/>
      <c r="F1260" s="7" t="n"/>
      <c r="G1260" s="4" t="n"/>
      <c r="I1260" s="15" t="n"/>
      <c r="K1260" s="2" t="n"/>
      <c r="L1260" s="4" t="n"/>
      <c r="N1260" s="2" t="n"/>
      <c r="P1260" s="2" t="n"/>
      <c r="R1260" s="15" t="n"/>
      <c r="S1260" s="15" t="n"/>
      <c r="T1260" s="5" t="n"/>
      <c r="U1260" s="5" t="n"/>
    </row>
    <row r="1261">
      <c r="A1261" s="6" t="n"/>
      <c r="B1261" s="2" t="n"/>
      <c r="F1261" s="7" t="n"/>
      <c r="G1261" s="4" t="n"/>
      <c r="I1261" s="15" t="n"/>
      <c r="K1261" s="2" t="n"/>
      <c r="L1261" s="4" t="n"/>
      <c r="N1261" s="2" t="n"/>
      <c r="P1261" s="2" t="n"/>
      <c r="R1261" s="15" t="n"/>
      <c r="S1261" s="15" t="n"/>
      <c r="T1261" s="5" t="n"/>
      <c r="U1261" s="5" t="n"/>
    </row>
    <row r="1262">
      <c r="A1262" s="6" t="n"/>
      <c r="B1262" s="2" t="n"/>
      <c r="F1262" s="7" t="n"/>
      <c r="G1262" s="4" t="n"/>
      <c r="I1262" s="15" t="n"/>
      <c r="K1262" s="2" t="n"/>
      <c r="L1262" s="4" t="n"/>
      <c r="N1262" s="2" t="n"/>
      <c r="P1262" s="2" t="n"/>
      <c r="R1262" s="15" t="n"/>
      <c r="S1262" s="15" t="n"/>
      <c r="T1262" s="5" t="n"/>
      <c r="U1262" s="5" t="n"/>
    </row>
    <row r="1263">
      <c r="A1263" s="6" t="n"/>
      <c r="B1263" s="2" t="n"/>
      <c r="F1263" s="7" t="n"/>
      <c r="G1263" s="4" t="n"/>
      <c r="I1263" s="15" t="n"/>
      <c r="K1263" s="2" t="n"/>
      <c r="L1263" s="4" t="n"/>
      <c r="N1263" s="2" t="n"/>
      <c r="P1263" s="2" t="n"/>
      <c r="R1263" s="15" t="n"/>
      <c r="S1263" s="15" t="n"/>
      <c r="T1263" s="5" t="n"/>
      <c r="U1263" s="5" t="n"/>
    </row>
    <row r="1264">
      <c r="A1264" s="6" t="n"/>
      <c r="B1264" s="2" t="n"/>
      <c r="F1264" s="7" t="n"/>
      <c r="G1264" s="4" t="n"/>
      <c r="I1264" s="15" t="n"/>
      <c r="K1264" s="2" t="n"/>
      <c r="L1264" s="4" t="n"/>
      <c r="N1264" s="2" t="n"/>
      <c r="P1264" s="2" t="n"/>
      <c r="R1264" s="15" t="n"/>
      <c r="S1264" s="15" t="n"/>
      <c r="T1264" s="5" t="n"/>
      <c r="U1264" s="5" t="n"/>
    </row>
    <row r="1265">
      <c r="A1265" s="6" t="n"/>
      <c r="B1265" s="2" t="n"/>
      <c r="F1265" s="7" t="n"/>
      <c r="G1265" s="4" t="n"/>
      <c r="I1265" s="15" t="n"/>
      <c r="K1265" s="2" t="n"/>
      <c r="L1265" s="4" t="n"/>
      <c r="N1265" s="2" t="n"/>
      <c r="P1265" s="2" t="n"/>
      <c r="R1265" s="15" t="n"/>
      <c r="S1265" s="15" t="n"/>
      <c r="T1265" s="5" t="n"/>
      <c r="U1265" s="5" t="n"/>
    </row>
    <row r="1266">
      <c r="A1266" s="6" t="n"/>
      <c r="B1266" s="2" t="n"/>
      <c r="F1266" s="7" t="n"/>
      <c r="G1266" s="4" t="n"/>
      <c r="I1266" s="15" t="n"/>
      <c r="K1266" s="2" t="n"/>
      <c r="L1266" s="4" t="n"/>
      <c r="N1266" s="2" t="n"/>
      <c r="P1266" s="2" t="n"/>
      <c r="R1266" s="15" t="n"/>
      <c r="S1266" s="15" t="n"/>
      <c r="T1266" s="5" t="n"/>
      <c r="U1266" s="5" t="n"/>
    </row>
    <row r="1267">
      <c r="A1267" s="6" t="n"/>
      <c r="B1267" s="2" t="n"/>
      <c r="F1267" s="7" t="n"/>
      <c r="G1267" s="4" t="n"/>
      <c r="I1267" s="15" t="n"/>
      <c r="K1267" s="2" t="n"/>
      <c r="L1267" s="4" t="n"/>
      <c r="N1267" s="2" t="n"/>
      <c r="P1267" s="2" t="n"/>
      <c r="R1267" s="15" t="n"/>
      <c r="S1267" s="15" t="n"/>
      <c r="T1267" s="5" t="n"/>
      <c r="U1267" s="5" t="n"/>
    </row>
    <row r="1268">
      <c r="A1268" s="6" t="n"/>
      <c r="B1268" s="2" t="n"/>
      <c r="F1268" s="7" t="n"/>
      <c r="G1268" s="4" t="n"/>
      <c r="I1268" s="15" t="n"/>
      <c r="K1268" s="2" t="n"/>
      <c r="L1268" s="4" t="n"/>
      <c r="N1268" s="2" t="n"/>
      <c r="P1268" s="2" t="n"/>
      <c r="R1268" s="15" t="n"/>
      <c r="S1268" s="15" t="n"/>
      <c r="T1268" s="5" t="n"/>
      <c r="U1268" s="5" t="n"/>
    </row>
    <row r="1269">
      <c r="A1269" s="6" t="n"/>
      <c r="B1269" s="2" t="n"/>
      <c r="F1269" s="7" t="n"/>
      <c r="G1269" s="4" t="n"/>
      <c r="I1269" s="15" t="n"/>
      <c r="K1269" s="2" t="n"/>
      <c r="L1269" s="4" t="n"/>
      <c r="N1269" s="2" t="n"/>
      <c r="P1269" s="2" t="n"/>
      <c r="R1269" s="15" t="n"/>
      <c r="S1269" s="15" t="n"/>
      <c r="T1269" s="5" t="n"/>
      <c r="U1269" s="5" t="n"/>
    </row>
    <row r="1270">
      <c r="A1270" s="6" t="n"/>
      <c r="B1270" s="2" t="n"/>
      <c r="F1270" s="7" t="n"/>
      <c r="G1270" s="4" t="n"/>
      <c r="I1270" s="15" t="n"/>
      <c r="K1270" s="2" t="n"/>
      <c r="L1270" s="4" t="n"/>
      <c r="N1270" s="2" t="n"/>
      <c r="P1270" s="2" t="n"/>
      <c r="R1270" s="15" t="n"/>
      <c r="S1270" s="15" t="n"/>
      <c r="T1270" s="5" t="n"/>
      <c r="U1270" s="5" t="n"/>
    </row>
    <row r="1271">
      <c r="A1271" s="6" t="n"/>
      <c r="B1271" s="2" t="n"/>
      <c r="F1271" s="7" t="n"/>
      <c r="G1271" s="4" t="n"/>
      <c r="I1271" s="15" t="n"/>
      <c r="K1271" s="2" t="n"/>
      <c r="L1271" s="4" t="n"/>
      <c r="N1271" s="2" t="n"/>
      <c r="P1271" s="2" t="n"/>
      <c r="R1271" s="15" t="n"/>
      <c r="S1271" s="15" t="n"/>
      <c r="T1271" s="5" t="n"/>
      <c r="U1271" s="5" t="n"/>
    </row>
    <row r="1272">
      <c r="A1272" s="6" t="n"/>
      <c r="B1272" s="2" t="n"/>
      <c r="F1272" s="7" t="n"/>
      <c r="G1272" s="4" t="n"/>
      <c r="I1272" s="15" t="n"/>
      <c r="K1272" s="2" t="n"/>
      <c r="L1272" s="4" t="n"/>
      <c r="N1272" s="2" t="n"/>
      <c r="P1272" s="2" t="n"/>
      <c r="R1272" s="15" t="n"/>
      <c r="S1272" s="15" t="n"/>
      <c r="T1272" s="5" t="n"/>
      <c r="U1272" s="5" t="n"/>
    </row>
    <row r="1273">
      <c r="A1273" s="6" t="n"/>
      <c r="B1273" s="2" t="n"/>
      <c r="F1273" s="7" t="n"/>
      <c r="G1273" s="4" t="n"/>
      <c r="I1273" s="15" t="n"/>
      <c r="K1273" s="2" t="n"/>
      <c r="L1273" s="4" t="n"/>
      <c r="N1273" s="2" t="n"/>
      <c r="P1273" s="2" t="n"/>
      <c r="R1273" s="15" t="n"/>
      <c r="S1273" s="15" t="n"/>
      <c r="T1273" s="5" t="n"/>
      <c r="U1273" s="5" t="n"/>
    </row>
    <row r="1274">
      <c r="A1274" s="6" t="n"/>
      <c r="B1274" s="2" t="n"/>
      <c r="F1274" s="7" t="n"/>
      <c r="G1274" s="4" t="n"/>
      <c r="I1274" s="15" t="n"/>
      <c r="K1274" s="2" t="n"/>
      <c r="L1274" s="4" t="n"/>
      <c r="N1274" s="2" t="n"/>
      <c r="P1274" s="2" t="n"/>
      <c r="R1274" s="15" t="n"/>
      <c r="S1274" s="15" t="n"/>
      <c r="T1274" s="5" t="n"/>
      <c r="U1274" s="5" t="n"/>
    </row>
    <row r="1275">
      <c r="A1275" s="6" t="n"/>
      <c r="B1275" s="2" t="n"/>
      <c r="F1275" s="7" t="n"/>
      <c r="G1275" s="4" t="n"/>
      <c r="I1275" s="15" t="n"/>
      <c r="K1275" s="2" t="n"/>
      <c r="L1275" s="4" t="n"/>
      <c r="N1275" s="2" t="n"/>
      <c r="P1275" s="2" t="n"/>
      <c r="R1275" s="15" t="n"/>
      <c r="S1275" s="15" t="n"/>
      <c r="T1275" s="5" t="n"/>
      <c r="U1275" s="5" t="n"/>
    </row>
    <row r="1276">
      <c r="A1276" s="6" t="n"/>
      <c r="B1276" s="2" t="n"/>
      <c r="F1276" s="7" t="n"/>
      <c r="G1276" s="4" t="n"/>
      <c r="I1276" s="15" t="n"/>
      <c r="K1276" s="2" t="n"/>
      <c r="L1276" s="4" t="n"/>
      <c r="N1276" s="2" t="n"/>
      <c r="P1276" s="2" t="n"/>
      <c r="R1276" s="15" t="n"/>
      <c r="S1276" s="15" t="n"/>
      <c r="T1276" s="5" t="n"/>
      <c r="U1276" s="5" t="n"/>
    </row>
    <row r="1277">
      <c r="A1277" s="6" t="n"/>
      <c r="B1277" s="2" t="n"/>
      <c r="F1277" s="7" t="n"/>
      <c r="G1277" s="4" t="n"/>
      <c r="I1277" s="15" t="n"/>
      <c r="K1277" s="2" t="n"/>
      <c r="L1277" s="4" t="n"/>
      <c r="N1277" s="2" t="n"/>
      <c r="P1277" s="2" t="n"/>
      <c r="R1277" s="15" t="n"/>
      <c r="S1277" s="15" t="n"/>
      <c r="T1277" s="5" t="n"/>
      <c r="U1277" s="5" t="n"/>
    </row>
    <row r="1278">
      <c r="A1278" s="6" t="n"/>
      <c r="B1278" s="2" t="n"/>
      <c r="F1278" s="7" t="n"/>
      <c r="G1278" s="4" t="n"/>
      <c r="I1278" s="15" t="n"/>
      <c r="K1278" s="2" t="n"/>
      <c r="L1278" s="4" t="n"/>
      <c r="N1278" s="2" t="n"/>
      <c r="P1278" s="2" t="n"/>
      <c r="R1278" s="15" t="n"/>
      <c r="S1278" s="15" t="n"/>
      <c r="T1278" s="5" t="n"/>
      <c r="U1278" s="5" t="n"/>
    </row>
    <row r="1279">
      <c r="A1279" s="6" t="n"/>
      <c r="B1279" s="2" t="n"/>
      <c r="F1279" s="7" t="n"/>
      <c r="G1279" s="4" t="n"/>
      <c r="I1279" s="15" t="n"/>
      <c r="K1279" s="2" t="n"/>
      <c r="L1279" s="4" t="n"/>
      <c r="N1279" s="2" t="n"/>
      <c r="P1279" s="2" t="n"/>
      <c r="R1279" s="15" t="n"/>
      <c r="S1279" s="15" t="n"/>
      <c r="T1279" s="5" t="n"/>
      <c r="U1279" s="5" t="n"/>
    </row>
    <row r="1280">
      <c r="A1280" s="6" t="n"/>
      <c r="B1280" s="2" t="n"/>
      <c r="F1280" s="7" t="n"/>
      <c r="G1280" s="4" t="n"/>
      <c r="I1280" s="15" t="n"/>
      <c r="K1280" s="2" t="n"/>
      <c r="L1280" s="4" t="n"/>
      <c r="N1280" s="2" t="n"/>
      <c r="P1280" s="2" t="n"/>
      <c r="R1280" s="15" t="n"/>
      <c r="S1280" s="15" t="n"/>
      <c r="T1280" s="5" t="n"/>
      <c r="U1280" s="5" t="n"/>
    </row>
    <row r="1281">
      <c r="A1281" s="6" t="n"/>
      <c r="B1281" s="2" t="n"/>
      <c r="F1281" s="7" t="n"/>
      <c r="G1281" s="4" t="n"/>
      <c r="I1281" s="15" t="n"/>
      <c r="K1281" s="2" t="n"/>
      <c r="L1281" s="4" t="n"/>
      <c r="N1281" s="2" t="n"/>
      <c r="P1281" s="2" t="n"/>
      <c r="R1281" s="15" t="n"/>
      <c r="S1281" s="15" t="n"/>
      <c r="T1281" s="5" t="n"/>
      <c r="U1281" s="5" t="n"/>
    </row>
    <row r="1282">
      <c r="A1282" s="6" t="n"/>
      <c r="B1282" s="2" t="n"/>
      <c r="F1282" s="7" t="n"/>
      <c r="G1282" s="4" t="n"/>
      <c r="I1282" s="15" t="n"/>
      <c r="K1282" s="2" t="n"/>
      <c r="L1282" s="4" t="n"/>
      <c r="N1282" s="2" t="n"/>
      <c r="P1282" s="2" t="n"/>
      <c r="R1282" s="15" t="n"/>
      <c r="S1282" s="15" t="n"/>
      <c r="T1282" s="5" t="n"/>
      <c r="U1282" s="5" t="n"/>
    </row>
    <row r="1283">
      <c r="A1283" s="6" t="n"/>
      <c r="B1283" s="2" t="n"/>
      <c r="F1283" s="7" t="n"/>
      <c r="G1283" s="4" t="n"/>
      <c r="I1283" s="15" t="n"/>
      <c r="K1283" s="2" t="n"/>
      <c r="L1283" s="4" t="n"/>
      <c r="N1283" s="2" t="n"/>
      <c r="P1283" s="2" t="n"/>
      <c r="R1283" s="15" t="n"/>
      <c r="S1283" s="15" t="n"/>
      <c r="T1283" s="5" t="n"/>
      <c r="U1283" s="5" t="n"/>
    </row>
    <row r="1284">
      <c r="A1284" s="6" t="n"/>
      <c r="B1284" s="2" t="n"/>
      <c r="F1284" s="7" t="n"/>
      <c r="G1284" s="4" t="n"/>
      <c r="I1284" s="15" t="n"/>
      <c r="K1284" s="2" t="n"/>
      <c r="L1284" s="4" t="n"/>
      <c r="N1284" s="2" t="n"/>
      <c r="P1284" s="2" t="n"/>
      <c r="R1284" s="15" t="n"/>
      <c r="S1284" s="15" t="n"/>
      <c r="T1284" s="5" t="n"/>
      <c r="U1284" s="5" t="n"/>
    </row>
    <row r="1285">
      <c r="A1285" s="6" t="n"/>
      <c r="B1285" s="2" t="n"/>
      <c r="F1285" s="7" t="n"/>
      <c r="G1285" s="4" t="n"/>
      <c r="I1285" s="15" t="n"/>
      <c r="K1285" s="2" t="n"/>
      <c r="L1285" s="4" t="n"/>
      <c r="N1285" s="2" t="n"/>
      <c r="P1285" s="2" t="n"/>
      <c r="R1285" s="15" t="n"/>
      <c r="S1285" s="15" t="n"/>
      <c r="T1285" s="5" t="n"/>
      <c r="U1285" s="5" t="n"/>
    </row>
    <row r="1286">
      <c r="A1286" s="6" t="n"/>
      <c r="B1286" s="2" t="n"/>
      <c r="F1286" s="7" t="n"/>
      <c r="G1286" s="4" t="n"/>
      <c r="I1286" s="15" t="n"/>
      <c r="K1286" s="2" t="n"/>
      <c r="L1286" s="4" t="n"/>
      <c r="N1286" s="2" t="n"/>
      <c r="P1286" s="2" t="n"/>
      <c r="R1286" s="15" t="n"/>
      <c r="S1286" s="15" t="n"/>
      <c r="T1286" s="5" t="n"/>
      <c r="U1286" s="5" t="n"/>
    </row>
    <row r="1287">
      <c r="A1287" s="6" t="n"/>
      <c r="B1287" s="2" t="n"/>
      <c r="F1287" s="7" t="n"/>
      <c r="G1287" s="4" t="n"/>
      <c r="I1287" s="15" t="n"/>
      <c r="K1287" s="2" t="n"/>
      <c r="L1287" s="4" t="n"/>
      <c r="N1287" s="2" t="n"/>
      <c r="P1287" s="2" t="n"/>
      <c r="R1287" s="15" t="n"/>
      <c r="S1287" s="15" t="n"/>
      <c r="T1287" s="5" t="n"/>
      <c r="U1287" s="5" t="n"/>
    </row>
    <row r="1288">
      <c r="A1288" s="6" t="n"/>
      <c r="B1288" s="2" t="n"/>
      <c r="F1288" s="7" t="n"/>
      <c r="G1288" s="4" t="n"/>
      <c r="I1288" s="15" t="n"/>
      <c r="K1288" s="2" t="n"/>
      <c r="L1288" s="4" t="n"/>
      <c r="N1288" s="2" t="n"/>
      <c r="P1288" s="2" t="n"/>
      <c r="R1288" s="15" t="n"/>
      <c r="S1288" s="15" t="n"/>
      <c r="T1288" s="5" t="n"/>
      <c r="U1288" s="5" t="n"/>
    </row>
    <row r="1289">
      <c r="A1289" s="6" t="n"/>
      <c r="B1289" s="2" t="n"/>
      <c r="F1289" s="7" t="n"/>
      <c r="G1289" s="4" t="n"/>
      <c r="I1289" s="15" t="n"/>
      <c r="K1289" s="2" t="n"/>
      <c r="L1289" s="4" t="n"/>
      <c r="N1289" s="2" t="n"/>
      <c r="P1289" s="2" t="n"/>
      <c r="R1289" s="15" t="n"/>
      <c r="S1289" s="15" t="n"/>
      <c r="T1289" s="5" t="n"/>
      <c r="U1289" s="5" t="n"/>
    </row>
    <row r="1290">
      <c r="A1290" s="6" t="n"/>
      <c r="B1290" s="2" t="n"/>
      <c r="F1290" s="7" t="n"/>
      <c r="G1290" s="4" t="n"/>
      <c r="I1290" s="15" t="n"/>
      <c r="K1290" s="2" t="n"/>
      <c r="L1290" s="4" t="n"/>
      <c r="N1290" s="2" t="n"/>
      <c r="P1290" s="2" t="n"/>
      <c r="R1290" s="15" t="n"/>
      <c r="S1290" s="15" t="n"/>
      <c r="T1290" s="5" t="n"/>
      <c r="U1290" s="5" t="n"/>
    </row>
    <row r="1291">
      <c r="A1291" s="6" t="n"/>
      <c r="B1291" s="2" t="n"/>
      <c r="F1291" s="7" t="n"/>
      <c r="G1291" s="4" t="n"/>
      <c r="I1291" s="15" t="n"/>
      <c r="K1291" s="2" t="n"/>
      <c r="L1291" s="4" t="n"/>
      <c r="N1291" s="2" t="n"/>
      <c r="P1291" s="2" t="n"/>
      <c r="R1291" s="15" t="n"/>
      <c r="S1291" s="15" t="n"/>
      <c r="T1291" s="5" t="n"/>
      <c r="U1291" s="5" t="n"/>
    </row>
    <row r="1292">
      <c r="A1292" s="6" t="n"/>
      <c r="B1292" s="2" t="n"/>
      <c r="F1292" s="7" t="n"/>
      <c r="G1292" s="4" t="n"/>
      <c r="I1292" s="15" t="n"/>
      <c r="K1292" s="2" t="n"/>
      <c r="L1292" s="4" t="n"/>
      <c r="N1292" s="2" t="n"/>
      <c r="P1292" s="2" t="n"/>
      <c r="R1292" s="15" t="n"/>
      <c r="S1292" s="15" t="n"/>
      <c r="T1292" s="5" t="n"/>
      <c r="U1292" s="5" t="n"/>
    </row>
    <row r="1293">
      <c r="A1293" s="6" t="n"/>
      <c r="B1293" s="2" t="n"/>
      <c r="F1293" s="7" t="n"/>
      <c r="G1293" s="4" t="n"/>
      <c r="I1293" s="15" t="n"/>
      <c r="K1293" s="2" t="n"/>
      <c r="L1293" s="4" t="n"/>
      <c r="N1293" s="2" t="n"/>
      <c r="P1293" s="2" t="n"/>
      <c r="R1293" s="15" t="n"/>
      <c r="S1293" s="15" t="n"/>
      <c r="T1293" s="5" t="n"/>
      <c r="U1293" s="5" t="n"/>
    </row>
    <row r="1294">
      <c r="A1294" s="6" t="n"/>
      <c r="B1294" s="2" t="n"/>
      <c r="F1294" s="7" t="n"/>
      <c r="G1294" s="4" t="n"/>
      <c r="I1294" s="15" t="n"/>
      <c r="K1294" s="2" t="n"/>
      <c r="L1294" s="4" t="n"/>
      <c r="N1294" s="2" t="n"/>
      <c r="P1294" s="2" t="n"/>
      <c r="R1294" s="15" t="n"/>
      <c r="S1294" s="15" t="n"/>
      <c r="T1294" s="5" t="n"/>
      <c r="U1294" s="5" t="n"/>
    </row>
    <row r="1295">
      <c r="A1295" s="6" t="n"/>
      <c r="B1295" s="2" t="n"/>
      <c r="F1295" s="7" t="n"/>
      <c r="G1295" s="4" t="n"/>
      <c r="I1295" s="15" t="n"/>
      <c r="K1295" s="2" t="n"/>
      <c r="L1295" s="4" t="n"/>
      <c r="N1295" s="2" t="n"/>
      <c r="P1295" s="2" t="n"/>
      <c r="R1295" s="15" t="n"/>
      <c r="S1295" s="15" t="n"/>
      <c r="T1295" s="5" t="n"/>
      <c r="U1295" s="5" t="n"/>
    </row>
    <row r="1296">
      <c r="A1296" s="6" t="n"/>
      <c r="B1296" s="2" t="n"/>
      <c r="F1296" s="7" t="n"/>
      <c r="G1296" s="4" t="n"/>
      <c r="I1296" s="15" t="n"/>
      <c r="K1296" s="2" t="n"/>
      <c r="L1296" s="4" t="n"/>
      <c r="N1296" s="2" t="n"/>
      <c r="P1296" s="2" t="n"/>
      <c r="R1296" s="15" t="n"/>
      <c r="S1296" s="15" t="n"/>
      <c r="T1296" s="5" t="n"/>
      <c r="U1296" s="5" t="n"/>
    </row>
    <row r="1297">
      <c r="A1297" s="6" t="n"/>
      <c r="B1297" s="2" t="n"/>
      <c r="F1297" s="7" t="n"/>
      <c r="G1297" s="4" t="n"/>
      <c r="I1297" s="15" t="n"/>
      <c r="K1297" s="2" t="n"/>
      <c r="L1297" s="4" t="n"/>
      <c r="N1297" s="2" t="n"/>
      <c r="P1297" s="2" t="n"/>
      <c r="R1297" s="15" t="n"/>
      <c r="S1297" s="15" t="n"/>
      <c r="T1297" s="5" t="n"/>
      <c r="U1297" s="5" t="n"/>
    </row>
    <row r="1298">
      <c r="A1298" s="6" t="n"/>
      <c r="B1298" s="2" t="n"/>
      <c r="F1298" s="7" t="n"/>
      <c r="G1298" s="4" t="n"/>
      <c r="I1298" s="15" t="n"/>
      <c r="K1298" s="2" t="n"/>
      <c r="L1298" s="4" t="n"/>
      <c r="N1298" s="2" t="n"/>
      <c r="P1298" s="2" t="n"/>
      <c r="R1298" s="15" t="n"/>
      <c r="S1298" s="15" t="n"/>
      <c r="T1298" s="5" t="n"/>
      <c r="U1298" s="5" t="n"/>
    </row>
    <row r="1299">
      <c r="A1299" s="6" t="n"/>
      <c r="B1299" s="2" t="n"/>
      <c r="F1299" s="7" t="n"/>
      <c r="G1299" s="4" t="n"/>
      <c r="I1299" s="15" t="n"/>
      <c r="K1299" s="2" t="n"/>
      <c r="L1299" s="4" t="n"/>
      <c r="N1299" s="2" t="n"/>
      <c r="P1299" s="2" t="n"/>
      <c r="R1299" s="15" t="n"/>
      <c r="S1299" s="15" t="n"/>
      <c r="T1299" s="5" t="n"/>
      <c r="U1299" s="5" t="n"/>
    </row>
    <row r="1300">
      <c r="A1300" s="6" t="n"/>
      <c r="B1300" s="2" t="n"/>
      <c r="F1300" s="7" t="n"/>
      <c r="G1300" s="4" t="n"/>
      <c r="I1300" s="15" t="n"/>
      <c r="K1300" s="2" t="n"/>
      <c r="L1300" s="4" t="n"/>
      <c r="N1300" s="2" t="n"/>
      <c r="P1300" s="2" t="n"/>
      <c r="R1300" s="15" t="n"/>
      <c r="S1300" s="15" t="n"/>
      <c r="T1300" s="5" t="n"/>
      <c r="U1300" s="5" t="n"/>
    </row>
    <row r="1301">
      <c r="A1301" s="6" t="n"/>
      <c r="B1301" s="2" t="n"/>
      <c r="F1301" s="7" t="n"/>
      <c r="G1301" s="4" t="n"/>
      <c r="I1301" s="15" t="n"/>
      <c r="K1301" s="2" t="n"/>
      <c r="L1301" s="4" t="n"/>
      <c r="N1301" s="2" t="n"/>
      <c r="P1301" s="2" t="n"/>
      <c r="R1301" s="15" t="n"/>
      <c r="S1301" s="15" t="n"/>
      <c r="T1301" s="5" t="n"/>
      <c r="U1301" s="5" t="n"/>
    </row>
    <row r="1302">
      <c r="A1302" s="6" t="n"/>
      <c r="B1302" s="2" t="n"/>
      <c r="F1302" s="7" t="n"/>
      <c r="G1302" s="4" t="n"/>
      <c r="I1302" s="15" t="n"/>
      <c r="K1302" s="2" t="n"/>
      <c r="L1302" s="4" t="n"/>
      <c r="N1302" s="2" t="n"/>
      <c r="P1302" s="2" t="n"/>
      <c r="R1302" s="15" t="n"/>
      <c r="S1302" s="15" t="n"/>
      <c r="T1302" s="5" t="n"/>
      <c r="U1302" s="5" t="n"/>
    </row>
    <row r="1303">
      <c r="A1303" s="6" t="n"/>
      <c r="B1303" s="2" t="n"/>
      <c r="F1303" s="7" t="n"/>
      <c r="G1303" s="4" t="n"/>
      <c r="I1303" s="15" t="n"/>
      <c r="K1303" s="2" t="n"/>
      <c r="L1303" s="4" t="n"/>
      <c r="N1303" s="2" t="n"/>
      <c r="P1303" s="2" t="n"/>
      <c r="R1303" s="15" t="n"/>
      <c r="S1303" s="15" t="n"/>
      <c r="T1303" s="5" t="n"/>
      <c r="U1303" s="5" t="n"/>
    </row>
    <row r="1304">
      <c r="A1304" s="6" t="n"/>
      <c r="B1304" s="2" t="n"/>
      <c r="F1304" s="7" t="n"/>
      <c r="G1304" s="4" t="n"/>
      <c r="I1304" s="15" t="n"/>
      <c r="K1304" s="2" t="n"/>
      <c r="L1304" s="4" t="n"/>
      <c r="N1304" s="2" t="n"/>
      <c r="P1304" s="2" t="n"/>
      <c r="R1304" s="15" t="n"/>
      <c r="S1304" s="15" t="n"/>
      <c r="T1304" s="5" t="n"/>
      <c r="U1304" s="5" t="n"/>
    </row>
    <row r="1305">
      <c r="A1305" s="6" t="n"/>
      <c r="B1305" s="2" t="n"/>
      <c r="F1305" s="7" t="n"/>
      <c r="G1305" s="4" t="n"/>
      <c r="I1305" s="15" t="n"/>
      <c r="K1305" s="2" t="n"/>
      <c r="L1305" s="4" t="n"/>
      <c r="N1305" s="2" t="n"/>
      <c r="P1305" s="2" t="n"/>
      <c r="R1305" s="15" t="n"/>
      <c r="S1305" s="15" t="n"/>
      <c r="T1305" s="5" t="n"/>
      <c r="U1305" s="5" t="n"/>
    </row>
    <row r="1306">
      <c r="A1306" s="6" t="n"/>
      <c r="B1306" s="2" t="n"/>
      <c r="F1306" s="7" t="n"/>
      <c r="G1306" s="4" t="n"/>
      <c r="I1306" s="15" t="n"/>
      <c r="K1306" s="2" t="n"/>
      <c r="L1306" s="4" t="n"/>
      <c r="N1306" s="2" t="n"/>
      <c r="P1306" s="2" t="n"/>
      <c r="R1306" s="15" t="n"/>
      <c r="S1306" s="15" t="n"/>
      <c r="T1306" s="5" t="n"/>
      <c r="U1306" s="5" t="n"/>
    </row>
    <row r="1307">
      <c r="A1307" s="6" t="n"/>
      <c r="B1307" s="2" t="n"/>
      <c r="F1307" s="7" t="n"/>
      <c r="G1307" s="4" t="n"/>
      <c r="I1307" s="15" t="n"/>
      <c r="K1307" s="2" t="n"/>
      <c r="L1307" s="4" t="n"/>
      <c r="N1307" s="2" t="n"/>
      <c r="P1307" s="2" t="n"/>
      <c r="R1307" s="15" t="n"/>
      <c r="S1307" s="15" t="n"/>
      <c r="T1307" s="5" t="n"/>
      <c r="U1307" s="5" t="n"/>
    </row>
    <row r="1308">
      <c r="A1308" s="6" t="n"/>
      <c r="B1308" s="2" t="n"/>
      <c r="F1308" s="7" t="n"/>
      <c r="G1308" s="4" t="n"/>
      <c r="I1308" s="15" t="n"/>
      <c r="K1308" s="2" t="n"/>
      <c r="L1308" s="4" t="n"/>
      <c r="N1308" s="2" t="n"/>
      <c r="P1308" s="2" t="n"/>
      <c r="R1308" s="15" t="n"/>
      <c r="S1308" s="15" t="n"/>
      <c r="T1308" s="5" t="n"/>
      <c r="U1308" s="5" t="n"/>
    </row>
    <row r="1309">
      <c r="A1309" s="6" t="n"/>
      <c r="B1309" s="2" t="n"/>
      <c r="F1309" s="7" t="n"/>
      <c r="G1309" s="4" t="n"/>
      <c r="I1309" s="15" t="n"/>
      <c r="K1309" s="2" t="n"/>
      <c r="L1309" s="4" t="n"/>
      <c r="N1309" s="2" t="n"/>
      <c r="P1309" s="2" t="n"/>
      <c r="R1309" s="15" t="n"/>
      <c r="S1309" s="15" t="n"/>
      <c r="T1309" s="5" t="n"/>
      <c r="U1309" s="5" t="n"/>
    </row>
    <row r="1310">
      <c r="A1310" s="6" t="n"/>
      <c r="B1310" s="2" t="n"/>
      <c r="F1310" s="7" t="n"/>
      <c r="G1310" s="4" t="n"/>
      <c r="I1310" s="15" t="n"/>
      <c r="K1310" s="2" t="n"/>
      <c r="L1310" s="4" t="n"/>
      <c r="N1310" s="2" t="n"/>
      <c r="P1310" s="2" t="n"/>
      <c r="R1310" s="15" t="n"/>
      <c r="S1310" s="15" t="n"/>
      <c r="T1310" s="5" t="n"/>
      <c r="U1310" s="5" t="n"/>
    </row>
    <row r="1311">
      <c r="A1311" s="6" t="n"/>
      <c r="B1311" s="2" t="n"/>
      <c r="F1311" s="7" t="n"/>
      <c r="G1311" s="4" t="n"/>
      <c r="I1311" s="15" t="n"/>
      <c r="K1311" s="2" t="n"/>
      <c r="L1311" s="4" t="n"/>
      <c r="N1311" s="2" t="n"/>
      <c r="P1311" s="2" t="n"/>
      <c r="R1311" s="15" t="n"/>
      <c r="S1311" s="15" t="n"/>
      <c r="T1311" s="5" t="n"/>
      <c r="U1311" s="5" t="n"/>
    </row>
    <row r="1312">
      <c r="A1312" s="6" t="n"/>
      <c r="B1312" s="2" t="n"/>
      <c r="F1312" s="7" t="n"/>
      <c r="G1312" s="4" t="n"/>
      <c r="I1312" s="15" t="n"/>
      <c r="K1312" s="2" t="n"/>
      <c r="L1312" s="4" t="n"/>
      <c r="N1312" s="2" t="n"/>
      <c r="P1312" s="2" t="n"/>
      <c r="R1312" s="15" t="n"/>
      <c r="S1312" s="15" t="n"/>
      <c r="T1312" s="5" t="n"/>
      <c r="U1312" s="5" t="n"/>
    </row>
    <row r="1313">
      <c r="A1313" s="6" t="n"/>
      <c r="B1313" s="2" t="n"/>
      <c r="F1313" s="7" t="n"/>
      <c r="G1313" s="4" t="n"/>
      <c r="I1313" s="15" t="n"/>
      <c r="K1313" s="2" t="n"/>
      <c r="L1313" s="4" t="n"/>
      <c r="N1313" s="2" t="n"/>
      <c r="P1313" s="2" t="n"/>
      <c r="R1313" s="15" t="n"/>
      <c r="S1313" s="15" t="n"/>
      <c r="T1313" s="5" t="n"/>
      <c r="U1313" s="5" t="n"/>
    </row>
    <row r="1314">
      <c r="A1314" s="6" t="n"/>
      <c r="B1314" s="2" t="n"/>
      <c r="F1314" s="7" t="n"/>
      <c r="G1314" s="4" t="n"/>
      <c r="I1314" s="15" t="n"/>
      <c r="K1314" s="2" t="n"/>
      <c r="L1314" s="4" t="n"/>
      <c r="N1314" s="2" t="n"/>
      <c r="P1314" s="2" t="n"/>
      <c r="R1314" s="15" t="n"/>
      <c r="S1314" s="15" t="n"/>
      <c r="T1314" s="5" t="n"/>
      <c r="U1314" s="5" t="n"/>
    </row>
    <row r="1315">
      <c r="A1315" s="6" t="n"/>
      <c r="B1315" s="2" t="n"/>
      <c r="F1315" s="7" t="n"/>
      <c r="G1315" s="4" t="n"/>
      <c r="I1315" s="15" t="n"/>
      <c r="K1315" s="2" t="n"/>
      <c r="L1315" s="4" t="n"/>
      <c r="N1315" s="2" t="n"/>
      <c r="P1315" s="2" t="n"/>
      <c r="R1315" s="15" t="n"/>
      <c r="S1315" s="15" t="n"/>
      <c r="T1315" s="5" t="n"/>
      <c r="U1315" s="5" t="n"/>
    </row>
    <row r="1316">
      <c r="A1316" s="6" t="n"/>
      <c r="B1316" s="2" t="n"/>
      <c r="F1316" s="7" t="n"/>
      <c r="G1316" s="4" t="n"/>
      <c r="I1316" s="15" t="n"/>
      <c r="K1316" s="2" t="n"/>
      <c r="L1316" s="4" t="n"/>
      <c r="N1316" s="2" t="n"/>
      <c r="P1316" s="2" t="n"/>
      <c r="R1316" s="15" t="n"/>
      <c r="S1316" s="15" t="n"/>
      <c r="T1316" s="5" t="n"/>
      <c r="U1316" s="5" t="n"/>
    </row>
    <row r="1317">
      <c r="A1317" s="6" t="n"/>
      <c r="B1317" s="2" t="n"/>
      <c r="F1317" s="7" t="n"/>
      <c r="G1317" s="4" t="n"/>
      <c r="I1317" s="15" t="n"/>
      <c r="K1317" s="2" t="n"/>
      <c r="L1317" s="4" t="n"/>
      <c r="N1317" s="2" t="n"/>
      <c r="P1317" s="2" t="n"/>
      <c r="R1317" s="15" t="n"/>
      <c r="S1317" s="15" t="n"/>
      <c r="T1317" s="5" t="n"/>
      <c r="U1317" s="5" t="n"/>
    </row>
    <row r="1318">
      <c r="A1318" s="6" t="n"/>
      <c r="B1318" s="2" t="n"/>
      <c r="F1318" s="7" t="n"/>
      <c r="G1318" s="4" t="n"/>
      <c r="I1318" s="15" t="n"/>
      <c r="K1318" s="2" t="n"/>
      <c r="L1318" s="4" t="n"/>
      <c r="N1318" s="2" t="n"/>
      <c r="P1318" s="2" t="n"/>
      <c r="R1318" s="15" t="n"/>
      <c r="S1318" s="15" t="n"/>
      <c r="T1318" s="5" t="n"/>
      <c r="U1318" s="5" t="n"/>
    </row>
    <row r="1319">
      <c r="A1319" s="6" t="n"/>
      <c r="B1319" s="2" t="n"/>
      <c r="F1319" s="7" t="n"/>
      <c r="G1319" s="4" t="n"/>
      <c r="I1319" s="15" t="n"/>
      <c r="K1319" s="2" t="n"/>
      <c r="L1319" s="4" t="n"/>
      <c r="N1319" s="2" t="n"/>
      <c r="P1319" s="2" t="n"/>
      <c r="R1319" s="15" t="n"/>
      <c r="S1319" s="15" t="n"/>
      <c r="T1319" s="5" t="n"/>
      <c r="U1319" s="5" t="n"/>
    </row>
    <row r="1320">
      <c r="A1320" s="6" t="n"/>
      <c r="B1320" s="2" t="n"/>
      <c r="F1320" s="7" t="n"/>
      <c r="G1320" s="4" t="n"/>
      <c r="I1320" s="15" t="n"/>
      <c r="K1320" s="2" t="n"/>
      <c r="L1320" s="4" t="n"/>
      <c r="N1320" s="2" t="n"/>
      <c r="P1320" s="2" t="n"/>
      <c r="R1320" s="15" t="n"/>
      <c r="S1320" s="15" t="n"/>
      <c r="T1320" s="5" t="n"/>
      <c r="U1320" s="5" t="n"/>
    </row>
    <row r="1321">
      <c r="A1321" s="6" t="n"/>
      <c r="B1321" s="2" t="n"/>
      <c r="F1321" s="7" t="n"/>
      <c r="G1321" s="4" t="n"/>
      <c r="I1321" s="15" t="n"/>
      <c r="K1321" s="2" t="n"/>
      <c r="L1321" s="4" t="n"/>
      <c r="N1321" s="2" t="n"/>
      <c r="P1321" s="2" t="n"/>
      <c r="R1321" s="15" t="n"/>
      <c r="S1321" s="15" t="n"/>
      <c r="T1321" s="5" t="n"/>
      <c r="U1321" s="5" t="n"/>
    </row>
    <row r="1322">
      <c r="A1322" s="6" t="n"/>
      <c r="B1322" s="2" t="n"/>
      <c r="F1322" s="7" t="n"/>
      <c r="G1322" s="4" t="n"/>
      <c r="I1322" s="15" t="n"/>
      <c r="K1322" s="2" t="n"/>
      <c r="L1322" s="4" t="n"/>
      <c r="N1322" s="2" t="n"/>
      <c r="P1322" s="2" t="n"/>
      <c r="R1322" s="15" t="n"/>
      <c r="S1322" s="15" t="n"/>
      <c r="T1322" s="5" t="n"/>
      <c r="U1322" s="5" t="n"/>
    </row>
    <row r="1323">
      <c r="A1323" s="6" t="n"/>
      <c r="B1323" s="2" t="n"/>
      <c r="F1323" s="7" t="n"/>
      <c r="G1323" s="4" t="n"/>
      <c r="I1323" s="15" t="n"/>
      <c r="K1323" s="2" t="n"/>
      <c r="L1323" s="4" t="n"/>
      <c r="N1323" s="2" t="n"/>
      <c r="P1323" s="2" t="n"/>
      <c r="R1323" s="15" t="n"/>
      <c r="S1323" s="15" t="n"/>
      <c r="T1323" s="5" t="n"/>
      <c r="U1323" s="5" t="n"/>
    </row>
    <row r="1324">
      <c r="A1324" s="6" t="n"/>
      <c r="B1324" s="2" t="n"/>
      <c r="F1324" s="7" t="n"/>
      <c r="G1324" s="4" t="n"/>
      <c r="I1324" s="15" t="n"/>
      <c r="K1324" s="2" t="n"/>
      <c r="L1324" s="4" t="n"/>
      <c r="N1324" s="2" t="n"/>
      <c r="P1324" s="2" t="n"/>
      <c r="R1324" s="15" t="n"/>
      <c r="S1324" s="15" t="n"/>
      <c r="T1324" s="5" t="n"/>
      <c r="U1324" s="5" t="n"/>
    </row>
    <row r="1325">
      <c r="A1325" s="6" t="n"/>
      <c r="B1325" s="2" t="n"/>
      <c r="F1325" s="7" t="n"/>
      <c r="G1325" s="4" t="n"/>
      <c r="I1325" s="15" t="n"/>
      <c r="K1325" s="2" t="n"/>
      <c r="L1325" s="4" t="n"/>
      <c r="N1325" s="2" t="n"/>
      <c r="P1325" s="2" t="n"/>
      <c r="R1325" s="15" t="n"/>
      <c r="S1325" s="15" t="n"/>
      <c r="T1325" s="5" t="n"/>
      <c r="U1325" s="5" t="n"/>
    </row>
    <row r="1326">
      <c r="A1326" s="6" t="n"/>
      <c r="B1326" s="2" t="n"/>
      <c r="F1326" s="7" t="n"/>
      <c r="G1326" s="4" t="n"/>
      <c r="I1326" s="15" t="n"/>
      <c r="K1326" s="2" t="n"/>
      <c r="L1326" s="4" t="n"/>
      <c r="N1326" s="2" t="n"/>
      <c r="P1326" s="2" t="n"/>
      <c r="R1326" s="15" t="n"/>
      <c r="S1326" s="15" t="n"/>
      <c r="T1326" s="5" t="n"/>
      <c r="U1326" s="5" t="n"/>
    </row>
    <row r="1327">
      <c r="A1327" s="6" t="n"/>
      <c r="B1327" s="2" t="n"/>
      <c r="F1327" s="7" t="n"/>
      <c r="G1327" s="4" t="n"/>
      <c r="I1327" s="15" t="n"/>
      <c r="K1327" s="2" t="n"/>
      <c r="L1327" s="4" t="n"/>
      <c r="N1327" s="2" t="n"/>
      <c r="P1327" s="2" t="n"/>
      <c r="R1327" s="15" t="n"/>
      <c r="S1327" s="15" t="n"/>
      <c r="T1327" s="5" t="n"/>
      <c r="U1327" s="5" t="n"/>
    </row>
    <row r="1328">
      <c r="A1328" s="6" t="n"/>
      <c r="B1328" s="2" t="n"/>
      <c r="F1328" s="7" t="n"/>
      <c r="G1328" s="4" t="n"/>
      <c r="I1328" s="15" t="n"/>
      <c r="K1328" s="2" t="n"/>
      <c r="L1328" s="4" t="n"/>
      <c r="N1328" s="2" t="n"/>
      <c r="P1328" s="2" t="n"/>
      <c r="R1328" s="15" t="n"/>
      <c r="S1328" s="15" t="n"/>
      <c r="T1328" s="5" t="n"/>
      <c r="U1328" s="5" t="n"/>
    </row>
    <row r="1329">
      <c r="A1329" s="6" t="n"/>
      <c r="B1329" s="2" t="n"/>
      <c r="F1329" s="7" t="n"/>
      <c r="G1329" s="4" t="n"/>
      <c r="I1329" s="15" t="n"/>
      <c r="K1329" s="2" t="n"/>
      <c r="L1329" s="4" t="n"/>
      <c r="N1329" s="2" t="n"/>
      <c r="P1329" s="2" t="n"/>
      <c r="R1329" s="15" t="n"/>
      <c r="S1329" s="15" t="n"/>
      <c r="T1329" s="5" t="n"/>
      <c r="U1329" s="5" t="n"/>
    </row>
    <row r="1330">
      <c r="A1330" s="6" t="n"/>
      <c r="B1330" s="2" t="n"/>
      <c r="F1330" s="7" t="n"/>
      <c r="G1330" s="4" t="n"/>
      <c r="I1330" s="15" t="n"/>
      <c r="K1330" s="2" t="n"/>
      <c r="L1330" s="4" t="n"/>
      <c r="N1330" s="2" t="n"/>
      <c r="P1330" s="2" t="n"/>
      <c r="R1330" s="15" t="n"/>
      <c r="S1330" s="15" t="n"/>
      <c r="T1330" s="5" t="n"/>
      <c r="U1330" s="5" t="n"/>
    </row>
    <row r="1331">
      <c r="A1331" s="6" t="n"/>
      <c r="B1331" s="2" t="n"/>
      <c r="F1331" s="7" t="n"/>
      <c r="G1331" s="4" t="n"/>
      <c r="I1331" s="15" t="n"/>
      <c r="K1331" s="2" t="n"/>
      <c r="L1331" s="4" t="n"/>
      <c r="N1331" s="2" t="n"/>
      <c r="P1331" s="2" t="n"/>
      <c r="R1331" s="15" t="n"/>
      <c r="S1331" s="15" t="n"/>
      <c r="T1331" s="5" t="n"/>
      <c r="U1331" s="5" t="n"/>
    </row>
    <row r="1332">
      <c r="A1332" s="6" t="n"/>
      <c r="B1332" s="2" t="n"/>
      <c r="F1332" s="7" t="n"/>
      <c r="G1332" s="4" t="n"/>
      <c r="I1332" s="15" t="n"/>
      <c r="K1332" s="2" t="n"/>
      <c r="L1332" s="4" t="n"/>
      <c r="N1332" s="2" t="n"/>
      <c r="P1332" s="2" t="n"/>
      <c r="R1332" s="15" t="n"/>
      <c r="S1332" s="15" t="n"/>
      <c r="T1332" s="5" t="n"/>
      <c r="U1332" s="5" t="n"/>
    </row>
    <row r="1333">
      <c r="A1333" s="6" t="n"/>
      <c r="B1333" s="2" t="n"/>
      <c r="F1333" s="7" t="n"/>
      <c r="G1333" s="4" t="n"/>
      <c r="I1333" s="15" t="n"/>
      <c r="K1333" s="2" t="n"/>
      <c r="L1333" s="4" t="n"/>
      <c r="N1333" s="2" t="n"/>
      <c r="P1333" s="2" t="n"/>
      <c r="R1333" s="15" t="n"/>
      <c r="S1333" s="15" t="n"/>
      <c r="T1333" s="5" t="n"/>
      <c r="U1333" s="5" t="n"/>
    </row>
    <row r="1334">
      <c r="A1334" s="6" t="n"/>
      <c r="B1334" s="2" t="n"/>
      <c r="F1334" s="7" t="n"/>
      <c r="G1334" s="4" t="n"/>
      <c r="I1334" s="15" t="n"/>
      <c r="K1334" s="2" t="n"/>
      <c r="L1334" s="4" t="n"/>
      <c r="N1334" s="2" t="n"/>
      <c r="P1334" s="2" t="n"/>
      <c r="R1334" s="15" t="n"/>
      <c r="S1334" s="15" t="n"/>
      <c r="T1334" s="5" t="n"/>
      <c r="U1334" s="5" t="n"/>
    </row>
    <row r="1335">
      <c r="A1335" s="6" t="n"/>
      <c r="B1335" s="2" t="n"/>
      <c r="F1335" s="7" t="n"/>
      <c r="G1335" s="4" t="n"/>
      <c r="I1335" s="15" t="n"/>
      <c r="K1335" s="2" t="n"/>
      <c r="L1335" s="4" t="n"/>
      <c r="N1335" s="2" t="n"/>
      <c r="P1335" s="2" t="n"/>
      <c r="R1335" s="15" t="n"/>
      <c r="S1335" s="15" t="n"/>
      <c r="T1335" s="5" t="n"/>
      <c r="U1335" s="5" t="n"/>
    </row>
    <row r="1336">
      <c r="A1336" s="6" t="n"/>
      <c r="B1336" s="2" t="n"/>
      <c r="F1336" s="7" t="n"/>
      <c r="G1336" s="4" t="n"/>
      <c r="I1336" s="15" t="n"/>
      <c r="K1336" s="2" t="n"/>
      <c r="L1336" s="4" t="n"/>
      <c r="N1336" s="2" t="n"/>
      <c r="P1336" s="2" t="n"/>
      <c r="R1336" s="15" t="n"/>
      <c r="S1336" s="15" t="n"/>
      <c r="T1336" s="5" t="n"/>
      <c r="U1336" s="5" t="n"/>
    </row>
    <row r="1337">
      <c r="A1337" s="6" t="n"/>
      <c r="B1337" s="2" t="n"/>
      <c r="F1337" s="7" t="n"/>
      <c r="G1337" s="4" t="n"/>
      <c r="I1337" s="15" t="n"/>
      <c r="K1337" s="2" t="n"/>
      <c r="L1337" s="4" t="n"/>
      <c r="N1337" s="2" t="n"/>
      <c r="P1337" s="2" t="n"/>
      <c r="R1337" s="15" t="n"/>
      <c r="S1337" s="15" t="n"/>
      <c r="T1337" s="5" t="n"/>
      <c r="U1337" s="5" t="n"/>
    </row>
    <row r="1338">
      <c r="A1338" s="6" t="n"/>
      <c r="B1338" s="2" t="n"/>
      <c r="F1338" s="7" t="n"/>
      <c r="G1338" s="4" t="n"/>
      <c r="I1338" s="15" t="n"/>
      <c r="K1338" s="2" t="n"/>
      <c r="L1338" s="4" t="n"/>
      <c r="N1338" s="2" t="n"/>
      <c r="P1338" s="2" t="n"/>
      <c r="R1338" s="15" t="n"/>
      <c r="S1338" s="15" t="n"/>
      <c r="T1338" s="5" t="n"/>
      <c r="U1338" s="5" t="n"/>
    </row>
    <row r="1339">
      <c r="A1339" s="6" t="n"/>
      <c r="B1339" s="2" t="n"/>
      <c r="F1339" s="7" t="n"/>
      <c r="G1339" s="4" t="n"/>
      <c r="I1339" s="15" t="n"/>
      <c r="K1339" s="2" t="n"/>
      <c r="L1339" s="4" t="n"/>
      <c r="N1339" s="2" t="n"/>
      <c r="P1339" s="2" t="n"/>
      <c r="R1339" s="15" t="n"/>
      <c r="S1339" s="15" t="n"/>
      <c r="T1339" s="5" t="n"/>
      <c r="U1339" s="5" t="n"/>
    </row>
    <row r="1340">
      <c r="A1340" s="6" t="n"/>
      <c r="B1340" s="2" t="n"/>
      <c r="F1340" s="7" t="n"/>
      <c r="G1340" s="4" t="n"/>
      <c r="I1340" s="15" t="n"/>
      <c r="K1340" s="2" t="n"/>
      <c r="L1340" s="4" t="n"/>
      <c r="N1340" s="2" t="n"/>
      <c r="P1340" s="2" t="n"/>
      <c r="R1340" s="15" t="n"/>
      <c r="S1340" s="15" t="n"/>
      <c r="T1340" s="5" t="n"/>
      <c r="U1340" s="5" t="n"/>
    </row>
    <row r="1341">
      <c r="A1341" s="6" t="n"/>
      <c r="B1341" s="2" t="n"/>
      <c r="F1341" s="7" t="n"/>
      <c r="G1341" s="4" t="n"/>
      <c r="I1341" s="15" t="n"/>
      <c r="K1341" s="2" t="n"/>
      <c r="L1341" s="4" t="n"/>
      <c r="N1341" s="2" t="n"/>
      <c r="P1341" s="2" t="n"/>
      <c r="R1341" s="15" t="n"/>
      <c r="S1341" s="15" t="n"/>
      <c r="T1341" s="5" t="n"/>
      <c r="U1341" s="5" t="n"/>
    </row>
    <row r="1342">
      <c r="A1342" s="6" t="n"/>
      <c r="B1342" s="2" t="n"/>
      <c r="F1342" s="7" t="n"/>
      <c r="G1342" s="4" t="n"/>
      <c r="I1342" s="15" t="n"/>
      <c r="K1342" s="2" t="n"/>
      <c r="L1342" s="4" t="n"/>
      <c r="N1342" s="2" t="n"/>
      <c r="P1342" s="2" t="n"/>
      <c r="R1342" s="15" t="n"/>
      <c r="S1342" s="15" t="n"/>
      <c r="T1342" s="5" t="n"/>
      <c r="U1342" s="5" t="n"/>
    </row>
    <row r="1343">
      <c r="A1343" s="6" t="n"/>
      <c r="B1343" s="2" t="n"/>
      <c r="F1343" s="7" t="n"/>
      <c r="G1343" s="4" t="n"/>
      <c r="I1343" s="15" t="n"/>
      <c r="K1343" s="2" t="n"/>
      <c r="L1343" s="4" t="n"/>
      <c r="N1343" s="2" t="n"/>
      <c r="P1343" s="2" t="n"/>
      <c r="R1343" s="15" t="n"/>
      <c r="S1343" s="15" t="n"/>
      <c r="T1343" s="5" t="n"/>
      <c r="U1343" s="5" t="n"/>
    </row>
    <row r="1344">
      <c r="A1344" s="6" t="n"/>
      <c r="B1344" s="2" t="n"/>
      <c r="F1344" s="7" t="n"/>
      <c r="G1344" s="4" t="n"/>
      <c r="I1344" s="15" t="n"/>
      <c r="K1344" s="2" t="n"/>
      <c r="L1344" s="4" t="n"/>
      <c r="N1344" s="2" t="n"/>
      <c r="P1344" s="2" t="n"/>
      <c r="R1344" s="15" t="n"/>
      <c r="S1344" s="15" t="n"/>
      <c r="T1344" s="5" t="n"/>
      <c r="U1344" s="5" t="n"/>
    </row>
    <row r="1345">
      <c r="A1345" s="6" t="n"/>
      <c r="B1345" s="2" t="n"/>
      <c r="F1345" s="7" t="n"/>
      <c r="G1345" s="4" t="n"/>
      <c r="I1345" s="15" t="n"/>
      <c r="K1345" s="2" t="n"/>
      <c r="L1345" s="4" t="n"/>
      <c r="N1345" s="2" t="n"/>
      <c r="P1345" s="2" t="n"/>
      <c r="R1345" s="15" t="n"/>
      <c r="S1345" s="15" t="n"/>
      <c r="T1345" s="5" t="n"/>
      <c r="U1345" s="5" t="n"/>
    </row>
    <row r="1346">
      <c r="A1346" s="6" t="n"/>
      <c r="B1346" s="2" t="n"/>
      <c r="F1346" s="7" t="n"/>
      <c r="G1346" s="4" t="n"/>
      <c r="I1346" s="15" t="n"/>
      <c r="K1346" s="2" t="n"/>
      <c r="L1346" s="4" t="n"/>
      <c r="N1346" s="2" t="n"/>
      <c r="P1346" s="2" t="n"/>
      <c r="R1346" s="15" t="n"/>
      <c r="S1346" s="15" t="n"/>
      <c r="T1346" s="5" t="n"/>
      <c r="U1346" s="5" t="n"/>
    </row>
    <row r="1347">
      <c r="A1347" s="6" t="n"/>
      <c r="B1347" s="2" t="n"/>
      <c r="F1347" s="7" t="n"/>
      <c r="G1347" s="4" t="n"/>
      <c r="I1347" s="15" t="n"/>
      <c r="K1347" s="2" t="n"/>
      <c r="L1347" s="4" t="n"/>
      <c r="N1347" s="2" t="n"/>
      <c r="P1347" s="2" t="n"/>
      <c r="R1347" s="15" t="n"/>
      <c r="S1347" s="15" t="n"/>
      <c r="T1347" s="5" t="n"/>
      <c r="U1347" s="5" t="n"/>
    </row>
    <row r="1348">
      <c r="A1348" s="6" t="n"/>
      <c r="B1348" s="2" t="n"/>
      <c r="F1348" s="7" t="n"/>
      <c r="G1348" s="4" t="n"/>
      <c r="I1348" s="15" t="n"/>
      <c r="K1348" s="2" t="n"/>
      <c r="L1348" s="4" t="n"/>
      <c r="N1348" s="2" t="n"/>
      <c r="P1348" s="2" t="n"/>
      <c r="R1348" s="15" t="n"/>
      <c r="S1348" s="15" t="n"/>
      <c r="T1348" s="5" t="n"/>
      <c r="U1348" s="5" t="n"/>
    </row>
    <row r="1349">
      <c r="A1349" s="6" t="n"/>
      <c r="B1349" s="2" t="n"/>
      <c r="F1349" s="7" t="n"/>
      <c r="G1349" s="4" t="n"/>
      <c r="I1349" s="15" t="n"/>
      <c r="K1349" s="2" t="n"/>
      <c r="L1349" s="4" t="n"/>
      <c r="N1349" s="2" t="n"/>
      <c r="P1349" s="2" t="n"/>
      <c r="R1349" s="15" t="n"/>
      <c r="S1349" s="15" t="n"/>
      <c r="T1349" s="5" t="n"/>
      <c r="U1349" s="5" t="n"/>
    </row>
    <row r="1350">
      <c r="A1350" s="6" t="n"/>
      <c r="B1350" s="2" t="n"/>
      <c r="F1350" s="7" t="n"/>
      <c r="G1350" s="4" t="n"/>
      <c r="I1350" s="15" t="n"/>
      <c r="K1350" s="2" t="n"/>
      <c r="L1350" s="4" t="n"/>
      <c r="N1350" s="2" t="n"/>
      <c r="P1350" s="2" t="n"/>
      <c r="R1350" s="15" t="n"/>
      <c r="S1350" s="15" t="n"/>
      <c r="T1350" s="5" t="n"/>
      <c r="U1350" s="5" t="n"/>
    </row>
    <row r="1351">
      <c r="A1351" s="6" t="n"/>
      <c r="B1351" s="2" t="n"/>
      <c r="F1351" s="7" t="n"/>
      <c r="G1351" s="4" t="n"/>
      <c r="I1351" s="15" t="n"/>
      <c r="K1351" s="2" t="n"/>
      <c r="L1351" s="4" t="n"/>
      <c r="N1351" s="2" t="n"/>
      <c r="P1351" s="2" t="n"/>
      <c r="R1351" s="15" t="n"/>
      <c r="S1351" s="15" t="n"/>
      <c r="T1351" s="5" t="n"/>
      <c r="U1351" s="5" t="n"/>
    </row>
    <row r="1352">
      <c r="A1352" s="6" t="n"/>
      <c r="B1352" s="2" t="n"/>
      <c r="F1352" s="7" t="n"/>
      <c r="G1352" s="4" t="n"/>
      <c r="I1352" s="15" t="n"/>
      <c r="K1352" s="2" t="n"/>
      <c r="L1352" s="4" t="n"/>
      <c r="N1352" s="2" t="n"/>
      <c r="P1352" s="2" t="n"/>
      <c r="R1352" s="15" t="n"/>
      <c r="S1352" s="15" t="n"/>
      <c r="T1352" s="5" t="n"/>
      <c r="U1352" s="5" t="n"/>
    </row>
    <row r="1353">
      <c r="A1353" s="6" t="n"/>
      <c r="B1353" s="2" t="n"/>
      <c r="F1353" s="7" t="n"/>
      <c r="G1353" s="4" t="n"/>
      <c r="I1353" s="15" t="n"/>
      <c r="K1353" s="2" t="n"/>
      <c r="L1353" s="4" t="n"/>
      <c r="N1353" s="2" t="n"/>
      <c r="P1353" s="2" t="n"/>
      <c r="R1353" s="15" t="n"/>
      <c r="S1353" s="15" t="n"/>
      <c r="T1353" s="5" t="n"/>
      <c r="U1353" s="5" t="n"/>
    </row>
    <row r="1354">
      <c r="A1354" s="6" t="n"/>
      <c r="B1354" s="2" t="n"/>
      <c r="F1354" s="7" t="n"/>
      <c r="G1354" s="4" t="n"/>
      <c r="I1354" s="15" t="n"/>
      <c r="K1354" s="2" t="n"/>
      <c r="L1354" s="4" t="n"/>
      <c r="N1354" s="2" t="n"/>
      <c r="P1354" s="2" t="n"/>
      <c r="R1354" s="15" t="n"/>
      <c r="S1354" s="15" t="n"/>
      <c r="T1354" s="5" t="n"/>
      <c r="U1354" s="5" t="n"/>
    </row>
    <row r="1355">
      <c r="A1355" s="6" t="n"/>
      <c r="B1355" s="2" t="n"/>
      <c r="F1355" s="7" t="n"/>
      <c r="G1355" s="4" t="n"/>
      <c r="I1355" s="15" t="n"/>
      <c r="K1355" s="2" t="n"/>
      <c r="L1355" s="4" t="n"/>
      <c r="N1355" s="2" t="n"/>
      <c r="P1355" s="2" t="n"/>
      <c r="R1355" s="15" t="n"/>
      <c r="S1355" s="15" t="n"/>
      <c r="T1355" s="5" t="n"/>
      <c r="U1355" s="5" t="n"/>
    </row>
    <row r="1356">
      <c r="A1356" s="6" t="n"/>
      <c r="B1356" s="2" t="n"/>
      <c r="F1356" s="7" t="n"/>
      <c r="G1356" s="4" t="n"/>
      <c r="I1356" s="15" t="n"/>
      <c r="K1356" s="2" t="n"/>
      <c r="L1356" s="4" t="n"/>
      <c r="N1356" s="2" t="n"/>
      <c r="P1356" s="2" t="n"/>
      <c r="R1356" s="15" t="n"/>
      <c r="S1356" s="15" t="n"/>
      <c r="T1356" s="5" t="n"/>
      <c r="U1356" s="5" t="n"/>
    </row>
    <row r="1357">
      <c r="A1357" s="6" t="n"/>
      <c r="B1357" s="2" t="n"/>
      <c r="F1357" s="7" t="n"/>
      <c r="G1357" s="4" t="n"/>
      <c r="I1357" s="15" t="n"/>
      <c r="K1357" s="2" t="n"/>
      <c r="L1357" s="4" t="n"/>
      <c r="N1357" s="2" t="n"/>
      <c r="P1357" s="2" t="n"/>
      <c r="R1357" s="15" t="n"/>
      <c r="S1357" s="15" t="n"/>
      <c r="T1357" s="5" t="n"/>
      <c r="U1357" s="5" t="n"/>
    </row>
    <row r="1358">
      <c r="A1358" s="6" t="n"/>
      <c r="B1358" s="2" t="n"/>
      <c r="F1358" s="7" t="n"/>
      <c r="G1358" s="4" t="n"/>
      <c r="I1358" s="15" t="n"/>
      <c r="K1358" s="2" t="n"/>
      <c r="L1358" s="4" t="n"/>
      <c r="N1358" s="2" t="n"/>
      <c r="P1358" s="2" t="n"/>
      <c r="R1358" s="15" t="n"/>
      <c r="S1358" s="15" t="n"/>
      <c r="T1358" s="5" t="n"/>
      <c r="U1358" s="5" t="n"/>
    </row>
    <row r="1359">
      <c r="A1359" s="6" t="n"/>
      <c r="B1359" s="2" t="n"/>
      <c r="F1359" s="7" t="n"/>
      <c r="G1359" s="4" t="n"/>
      <c r="I1359" s="15" t="n"/>
      <c r="K1359" s="2" t="n"/>
      <c r="L1359" s="4" t="n"/>
      <c r="N1359" s="2" t="n"/>
      <c r="P1359" s="2" t="n"/>
      <c r="R1359" s="15" t="n"/>
      <c r="S1359" s="15" t="n"/>
      <c r="T1359" s="5" t="n"/>
      <c r="U1359" s="5" t="n"/>
    </row>
    <row r="1360">
      <c r="A1360" s="6" t="n"/>
      <c r="B1360" s="2" t="n"/>
      <c r="F1360" s="7" t="n"/>
      <c r="G1360" s="4" t="n"/>
      <c r="I1360" s="15" t="n"/>
      <c r="K1360" s="2" t="n"/>
      <c r="L1360" s="4" t="n"/>
      <c r="N1360" s="2" t="n"/>
      <c r="P1360" s="2" t="n"/>
      <c r="R1360" s="15" t="n"/>
      <c r="S1360" s="15" t="n"/>
      <c r="T1360" s="5" t="n"/>
      <c r="U1360" s="5" t="n"/>
    </row>
    <row r="1361">
      <c r="A1361" s="6" t="n"/>
      <c r="B1361" s="2" t="n"/>
      <c r="F1361" s="7" t="n"/>
      <c r="G1361" s="4" t="n"/>
      <c r="I1361" s="15" t="n"/>
      <c r="K1361" s="2" t="n"/>
      <c r="L1361" s="4" t="n"/>
      <c r="N1361" s="2" t="n"/>
      <c r="P1361" s="2" t="n"/>
      <c r="R1361" s="15" t="n"/>
      <c r="S1361" s="15" t="n"/>
      <c r="T1361" s="5" t="n"/>
      <c r="U1361" s="5" t="n"/>
    </row>
    <row r="1362">
      <c r="A1362" s="6" t="n"/>
      <c r="B1362" s="2" t="n"/>
      <c r="F1362" s="7" t="n"/>
      <c r="G1362" s="4" t="n"/>
      <c r="I1362" s="15" t="n"/>
      <c r="K1362" s="2" t="n"/>
      <c r="L1362" s="4" t="n"/>
      <c r="N1362" s="2" t="n"/>
      <c r="P1362" s="2" t="n"/>
      <c r="R1362" s="15" t="n"/>
      <c r="S1362" s="15" t="n"/>
      <c r="T1362" s="5" t="n"/>
      <c r="U1362" s="5" t="n"/>
    </row>
    <row r="1363">
      <c r="A1363" s="6" t="n"/>
      <c r="B1363" s="2" t="n"/>
      <c r="F1363" s="7" t="n"/>
      <c r="G1363" s="4" t="n"/>
      <c r="I1363" s="15" t="n"/>
      <c r="K1363" s="2" t="n"/>
      <c r="L1363" s="4" t="n"/>
      <c r="N1363" s="2" t="n"/>
      <c r="P1363" s="2" t="n"/>
      <c r="R1363" s="15" t="n"/>
      <c r="S1363" s="15" t="n"/>
      <c r="T1363" s="5" t="n"/>
      <c r="U1363" s="5" t="n"/>
    </row>
    <row r="1364">
      <c r="A1364" s="6" t="n"/>
      <c r="B1364" s="2" t="n"/>
      <c r="F1364" s="7" t="n"/>
      <c r="G1364" s="4" t="n"/>
      <c r="I1364" s="15" t="n"/>
      <c r="K1364" s="2" t="n"/>
      <c r="L1364" s="4" t="n"/>
      <c r="N1364" s="2" t="n"/>
      <c r="P1364" s="2" t="n"/>
      <c r="R1364" s="15" t="n"/>
      <c r="S1364" s="15" t="n"/>
      <c r="T1364" s="5" t="n"/>
      <c r="U1364" s="5" t="n"/>
    </row>
    <row r="1365">
      <c r="A1365" s="6" t="n"/>
      <c r="B1365" s="2" t="n"/>
      <c r="F1365" s="7" t="n"/>
      <c r="G1365" s="4" t="n"/>
      <c r="I1365" s="15" t="n"/>
      <c r="K1365" s="2" t="n"/>
      <c r="L1365" s="4" t="n"/>
      <c r="N1365" s="2" t="n"/>
      <c r="P1365" s="2" t="n"/>
      <c r="R1365" s="15" t="n"/>
      <c r="S1365" s="15" t="n"/>
      <c r="T1365" s="5" t="n"/>
      <c r="U1365" s="5" t="n"/>
    </row>
    <row r="1366">
      <c r="A1366" s="6" t="n"/>
      <c r="B1366" s="2" t="n"/>
      <c r="F1366" s="7" t="n"/>
      <c r="G1366" s="4" t="n"/>
      <c r="I1366" s="15" t="n"/>
      <c r="K1366" s="2" t="n"/>
      <c r="L1366" s="4" t="n"/>
      <c r="N1366" s="2" t="n"/>
      <c r="P1366" s="2" t="n"/>
      <c r="R1366" s="15" t="n"/>
      <c r="S1366" s="15" t="n"/>
      <c r="T1366" s="5" t="n"/>
      <c r="U1366" s="5" t="n"/>
    </row>
    <row r="1367">
      <c r="A1367" s="6" t="n"/>
      <c r="B1367" s="2" t="n"/>
      <c r="F1367" s="7" t="n"/>
      <c r="G1367" s="4" t="n"/>
      <c r="I1367" s="15" t="n"/>
      <c r="K1367" s="2" t="n"/>
      <c r="L1367" s="4" t="n"/>
      <c r="N1367" s="2" t="n"/>
      <c r="P1367" s="2" t="n"/>
      <c r="R1367" s="15" t="n"/>
      <c r="S1367" s="15" t="n"/>
      <c r="T1367" s="5" t="n"/>
      <c r="U1367" s="5" t="n"/>
    </row>
    <row r="1368">
      <c r="A1368" s="6" t="n"/>
      <c r="B1368" s="2" t="n"/>
      <c r="F1368" s="7" t="n"/>
      <c r="G1368" s="4" t="n"/>
      <c r="I1368" s="15" t="n"/>
      <c r="K1368" s="2" t="n"/>
      <c r="L1368" s="4" t="n"/>
      <c r="N1368" s="2" t="n"/>
      <c r="P1368" s="2" t="n"/>
      <c r="R1368" s="15" t="n"/>
      <c r="S1368" s="15" t="n"/>
      <c r="T1368" s="5" t="n"/>
      <c r="U1368" s="5" t="n"/>
    </row>
    <row r="1369">
      <c r="A1369" s="6" t="n"/>
      <c r="B1369" s="2" t="n"/>
      <c r="F1369" s="7" t="n"/>
      <c r="G1369" s="4" t="n"/>
      <c r="I1369" s="15" t="n"/>
      <c r="K1369" s="2" t="n"/>
      <c r="L1369" s="4" t="n"/>
      <c r="N1369" s="2" t="n"/>
      <c r="P1369" s="2" t="n"/>
      <c r="R1369" s="15" t="n"/>
      <c r="S1369" s="15" t="n"/>
      <c r="T1369" s="5" t="n"/>
      <c r="U1369" s="5" t="n"/>
    </row>
    <row r="1370">
      <c r="A1370" s="6" t="n"/>
      <c r="B1370" s="2" t="n"/>
      <c r="F1370" s="7" t="n"/>
      <c r="G1370" s="4" t="n"/>
      <c r="I1370" s="15" t="n"/>
      <c r="K1370" s="2" t="n"/>
      <c r="L1370" s="4" t="n"/>
      <c r="N1370" s="2" t="n"/>
      <c r="P1370" s="2" t="n"/>
      <c r="R1370" s="15" t="n"/>
      <c r="S1370" s="15" t="n"/>
      <c r="T1370" s="5" t="n"/>
      <c r="U1370" s="5" t="n"/>
    </row>
    <row r="1371">
      <c r="A1371" s="6" t="n"/>
      <c r="B1371" s="2" t="n"/>
      <c r="F1371" s="7" t="n"/>
      <c r="G1371" s="4" t="n"/>
      <c r="I1371" s="15" t="n"/>
      <c r="K1371" s="2" t="n"/>
      <c r="L1371" s="4" t="n"/>
      <c r="N1371" s="2" t="n"/>
      <c r="P1371" s="2" t="n"/>
      <c r="R1371" s="15" t="n"/>
      <c r="S1371" s="15" t="n"/>
      <c r="T1371" s="5" t="n"/>
      <c r="U1371" s="5" t="n"/>
    </row>
    <row r="1372">
      <c r="A1372" s="6" t="n"/>
      <c r="B1372" s="2" t="n"/>
      <c r="F1372" s="7" t="n"/>
      <c r="G1372" s="4" t="n"/>
      <c r="I1372" s="15" t="n"/>
      <c r="K1372" s="2" t="n"/>
      <c r="L1372" s="4" t="n"/>
      <c r="N1372" s="2" t="n"/>
      <c r="P1372" s="2" t="n"/>
      <c r="R1372" s="15" t="n"/>
      <c r="S1372" s="15" t="n"/>
      <c r="T1372" s="5" t="n"/>
      <c r="U1372" s="5" t="n"/>
    </row>
    <row r="1373">
      <c r="A1373" s="6" t="n"/>
      <c r="B1373" s="2" t="n"/>
      <c r="F1373" s="7" t="n"/>
      <c r="G1373" s="4" t="n"/>
      <c r="I1373" s="15" t="n"/>
      <c r="K1373" s="2" t="n"/>
      <c r="L1373" s="4" t="n"/>
      <c r="N1373" s="2" t="n"/>
      <c r="P1373" s="2" t="n"/>
      <c r="R1373" s="15" t="n"/>
      <c r="S1373" s="15" t="n"/>
      <c r="T1373" s="5" t="n"/>
      <c r="U1373" s="5" t="n"/>
    </row>
    <row r="1374">
      <c r="A1374" s="6" t="n"/>
      <c r="B1374" s="2" t="n"/>
      <c r="F1374" s="7" t="n"/>
      <c r="G1374" s="4" t="n"/>
      <c r="I1374" s="15" t="n"/>
      <c r="K1374" s="2" t="n"/>
      <c r="L1374" s="4" t="n"/>
      <c r="N1374" s="2" t="n"/>
      <c r="P1374" s="2" t="n"/>
      <c r="R1374" s="15" t="n"/>
      <c r="S1374" s="15" t="n"/>
      <c r="T1374" s="5" t="n"/>
      <c r="U1374" s="5" t="n"/>
    </row>
    <row r="1375">
      <c r="A1375" s="6" t="n"/>
      <c r="B1375" s="2" t="n"/>
      <c r="F1375" s="7" t="n"/>
      <c r="G1375" s="4" t="n"/>
      <c r="I1375" s="15" t="n"/>
      <c r="K1375" s="2" t="n"/>
      <c r="L1375" s="4" t="n"/>
      <c r="N1375" s="2" t="n"/>
      <c r="P1375" s="2" t="n"/>
      <c r="R1375" s="15" t="n"/>
      <c r="S1375" s="15" t="n"/>
      <c r="T1375" s="5" t="n"/>
      <c r="U1375" s="5" t="n"/>
    </row>
    <row r="1376">
      <c r="A1376" s="6" t="n"/>
      <c r="B1376" s="2" t="n"/>
      <c r="F1376" s="7" t="n"/>
      <c r="G1376" s="4" t="n"/>
      <c r="I1376" s="15" t="n"/>
      <c r="K1376" s="2" t="n"/>
      <c r="L1376" s="4" t="n"/>
      <c r="N1376" s="2" t="n"/>
      <c r="P1376" s="2" t="n"/>
      <c r="R1376" s="15" t="n"/>
      <c r="S1376" s="15" t="n"/>
      <c r="T1376" s="5" t="n"/>
      <c r="U1376" s="5" t="n"/>
    </row>
    <row r="1377">
      <c r="A1377" s="6" t="n"/>
      <c r="B1377" s="2" t="n"/>
      <c r="F1377" s="7" t="n"/>
      <c r="G1377" s="4" t="n"/>
      <c r="I1377" s="15" t="n"/>
      <c r="K1377" s="2" t="n"/>
      <c r="L1377" s="4" t="n"/>
      <c r="N1377" s="2" t="n"/>
      <c r="P1377" s="2" t="n"/>
      <c r="R1377" s="15" t="n"/>
      <c r="S1377" s="15" t="n"/>
      <c r="T1377" s="5" t="n"/>
      <c r="U1377" s="5" t="n"/>
    </row>
    <row r="1378">
      <c r="A1378" s="6" t="n"/>
      <c r="B1378" s="2" t="n"/>
      <c r="F1378" s="7" t="n"/>
      <c r="G1378" s="4" t="n"/>
      <c r="I1378" s="15" t="n"/>
      <c r="K1378" s="2" t="n"/>
      <c r="L1378" s="4" t="n"/>
      <c r="N1378" s="2" t="n"/>
      <c r="P1378" s="2" t="n"/>
      <c r="R1378" s="15" t="n"/>
      <c r="S1378" s="15" t="n"/>
      <c r="T1378" s="5" t="n"/>
      <c r="U1378" s="5" t="n"/>
    </row>
    <row r="1379">
      <c r="A1379" s="6" t="n"/>
      <c r="B1379" s="2" t="n"/>
      <c r="F1379" s="7" t="n"/>
      <c r="G1379" s="4" t="n"/>
      <c r="I1379" s="15" t="n"/>
      <c r="K1379" s="2" t="n"/>
      <c r="L1379" s="4" t="n"/>
      <c r="N1379" s="2" t="n"/>
      <c r="P1379" s="2" t="n"/>
      <c r="R1379" s="15" t="n"/>
      <c r="S1379" s="15" t="n"/>
      <c r="T1379" s="5" t="n"/>
      <c r="U1379" s="5" t="n"/>
    </row>
    <row r="1380">
      <c r="A1380" s="6" t="n"/>
      <c r="B1380" s="2" t="n"/>
      <c r="F1380" s="7" t="n"/>
      <c r="G1380" s="4" t="n"/>
      <c r="I1380" s="15" t="n"/>
      <c r="K1380" s="2" t="n"/>
      <c r="L1380" s="4" t="n"/>
      <c r="N1380" s="2" t="n"/>
      <c r="P1380" s="2" t="n"/>
      <c r="R1380" s="15" t="n"/>
      <c r="S1380" s="15" t="n"/>
      <c r="T1380" s="5" t="n"/>
      <c r="U1380" s="5" t="n"/>
    </row>
    <row r="1381">
      <c r="A1381" s="6" t="n"/>
      <c r="B1381" s="2" t="n"/>
      <c r="F1381" s="7" t="n"/>
      <c r="G1381" s="4" t="n"/>
      <c r="I1381" s="15" t="n"/>
      <c r="K1381" s="2" t="n"/>
      <c r="L1381" s="4" t="n"/>
      <c r="N1381" s="2" t="n"/>
      <c r="P1381" s="2" t="n"/>
      <c r="R1381" s="15" t="n"/>
      <c r="S1381" s="15" t="n"/>
      <c r="T1381" s="5" t="n"/>
      <c r="U1381" s="5" t="n"/>
    </row>
    <row r="1382">
      <c r="A1382" s="6" t="n"/>
      <c r="B1382" s="2" t="n"/>
      <c r="F1382" s="7" t="n"/>
      <c r="G1382" s="4" t="n"/>
      <c r="I1382" s="15" t="n"/>
      <c r="K1382" s="2" t="n"/>
      <c r="L1382" s="4" t="n"/>
      <c r="N1382" s="2" t="n"/>
      <c r="P1382" s="2" t="n"/>
      <c r="R1382" s="15" t="n"/>
      <c r="S1382" s="15" t="n"/>
      <c r="T1382" s="5" t="n"/>
      <c r="U1382" s="5" t="n"/>
    </row>
    <row r="1383">
      <c r="A1383" s="6" t="n"/>
      <c r="B1383" s="2" t="n"/>
      <c r="F1383" s="7" t="n"/>
      <c r="G1383" s="4" t="n"/>
      <c r="I1383" s="15" t="n"/>
      <c r="K1383" s="2" t="n"/>
      <c r="L1383" s="4" t="n"/>
      <c r="N1383" s="2" t="n"/>
      <c r="P1383" s="2" t="n"/>
      <c r="R1383" s="15" t="n"/>
      <c r="S1383" s="15" t="n"/>
      <c r="T1383" s="5" t="n"/>
      <c r="U1383" s="5" t="n"/>
    </row>
    <row r="1384">
      <c r="A1384" s="6" t="n"/>
      <c r="B1384" s="2" t="n"/>
      <c r="F1384" s="7" t="n"/>
      <c r="G1384" s="4" t="n"/>
      <c r="I1384" s="15" t="n"/>
      <c r="K1384" s="2" t="n"/>
      <c r="L1384" s="4" t="n"/>
      <c r="N1384" s="2" t="n"/>
      <c r="P1384" s="2" t="n"/>
      <c r="R1384" s="15" t="n"/>
      <c r="S1384" s="15" t="n"/>
      <c r="T1384" s="5" t="n"/>
      <c r="U1384" s="5" t="n"/>
    </row>
    <row r="1385">
      <c r="A1385" s="6" t="n"/>
      <c r="B1385" s="2" t="n"/>
      <c r="F1385" s="7" t="n"/>
      <c r="G1385" s="4" t="n"/>
      <c r="I1385" s="15" t="n"/>
      <c r="K1385" s="2" t="n"/>
      <c r="L1385" s="4" t="n"/>
      <c r="N1385" s="2" t="n"/>
      <c r="P1385" s="2" t="n"/>
      <c r="R1385" s="15" t="n"/>
      <c r="S1385" s="15" t="n"/>
      <c r="T1385" s="5" t="n"/>
      <c r="U1385" s="5" t="n"/>
    </row>
    <row r="1386">
      <c r="A1386" s="6" t="n"/>
      <c r="B1386" s="2" t="n"/>
      <c r="F1386" s="7" t="n"/>
      <c r="G1386" s="4" t="n"/>
      <c r="I1386" s="15" t="n"/>
      <c r="K1386" s="2" t="n"/>
      <c r="L1386" s="4" t="n"/>
      <c r="N1386" s="2" t="n"/>
      <c r="P1386" s="2" t="n"/>
      <c r="R1386" s="15" t="n"/>
      <c r="S1386" s="15" t="n"/>
      <c r="T1386" s="5" t="n"/>
      <c r="U1386" s="5" t="n"/>
    </row>
    <row r="1387">
      <c r="A1387" s="6" t="n"/>
      <c r="B1387" s="2" t="n"/>
      <c r="F1387" s="7" t="n"/>
      <c r="G1387" s="4" t="n"/>
      <c r="I1387" s="15" t="n"/>
      <c r="K1387" s="2" t="n"/>
      <c r="L1387" s="4" t="n"/>
      <c r="N1387" s="2" t="n"/>
      <c r="P1387" s="2" t="n"/>
      <c r="R1387" s="15" t="n"/>
      <c r="S1387" s="15" t="n"/>
      <c r="T1387" s="5" t="n"/>
      <c r="U1387" s="5" t="n"/>
    </row>
    <row r="1388">
      <c r="A1388" s="6" t="n"/>
      <c r="B1388" s="2" t="n"/>
      <c r="F1388" s="7" t="n"/>
      <c r="G1388" s="4" t="n"/>
      <c r="I1388" s="15" t="n"/>
      <c r="K1388" s="2" t="n"/>
      <c r="L1388" s="4" t="n"/>
      <c r="N1388" s="2" t="n"/>
      <c r="P1388" s="2" t="n"/>
      <c r="R1388" s="15" t="n"/>
      <c r="S1388" s="15" t="n"/>
      <c r="T1388" s="5" t="n"/>
      <c r="U1388" s="5" t="n"/>
    </row>
    <row r="1389">
      <c r="A1389" s="6" t="n"/>
      <c r="B1389" s="2" t="n"/>
      <c r="F1389" s="7" t="n"/>
      <c r="G1389" s="4" t="n"/>
      <c r="I1389" s="15" t="n"/>
      <c r="K1389" s="2" t="n"/>
      <c r="L1389" s="4" t="n"/>
      <c r="N1389" s="2" t="n"/>
      <c r="P1389" s="2" t="n"/>
      <c r="R1389" s="15" t="n"/>
      <c r="S1389" s="15" t="n"/>
      <c r="T1389" s="5" t="n"/>
      <c r="U1389" s="5" t="n"/>
    </row>
    <row r="1390">
      <c r="A1390" s="6" t="n"/>
      <c r="B1390" s="2" t="n"/>
      <c r="F1390" s="7" t="n"/>
      <c r="G1390" s="4" t="n"/>
      <c r="I1390" s="15" t="n"/>
      <c r="K1390" s="2" t="n"/>
      <c r="L1390" s="4" t="n"/>
      <c r="N1390" s="2" t="n"/>
      <c r="P1390" s="2" t="n"/>
      <c r="R1390" s="15" t="n"/>
      <c r="S1390" s="15" t="n"/>
      <c r="T1390" s="5" t="n"/>
      <c r="U1390" s="5" t="n"/>
    </row>
    <row r="1391">
      <c r="A1391" s="6" t="n"/>
      <c r="B1391" s="2" t="n"/>
      <c r="F1391" s="7" t="n"/>
      <c r="G1391" s="4" t="n"/>
      <c r="I1391" s="15" t="n"/>
      <c r="K1391" s="2" t="n"/>
      <c r="L1391" s="4" t="n"/>
      <c r="N1391" s="2" t="n"/>
      <c r="P1391" s="2" t="n"/>
      <c r="R1391" s="15" t="n"/>
      <c r="S1391" s="15" t="n"/>
      <c r="T1391" s="5" t="n"/>
      <c r="U1391" s="5" t="n"/>
    </row>
    <row r="1392">
      <c r="A1392" s="6" t="n"/>
      <c r="B1392" s="2" t="n"/>
      <c r="F1392" s="7" t="n"/>
      <c r="G1392" s="4" t="n"/>
      <c r="I1392" s="15" t="n"/>
      <c r="K1392" s="2" t="n"/>
      <c r="L1392" s="4" t="n"/>
      <c r="N1392" s="2" t="n"/>
      <c r="P1392" s="2" t="n"/>
      <c r="R1392" s="15" t="n"/>
      <c r="S1392" s="15" t="n"/>
      <c r="T1392" s="5" t="n"/>
      <c r="U1392" s="5" t="n"/>
    </row>
    <row r="1393">
      <c r="A1393" s="6" t="n"/>
      <c r="B1393" s="2" t="n"/>
      <c r="F1393" s="7" t="n"/>
      <c r="G1393" s="4" t="n"/>
      <c r="I1393" s="15" t="n"/>
      <c r="K1393" s="2" t="n"/>
      <c r="L1393" s="4" t="n"/>
      <c r="N1393" s="2" t="n"/>
      <c r="P1393" s="2" t="n"/>
      <c r="R1393" s="15" t="n"/>
      <c r="S1393" s="15" t="n"/>
      <c r="T1393" s="5" t="n"/>
      <c r="U1393" s="5" t="n"/>
    </row>
    <row r="1394">
      <c r="A1394" s="6" t="n"/>
      <c r="B1394" s="2" t="n"/>
      <c r="F1394" s="7" t="n"/>
      <c r="G1394" s="4" t="n"/>
      <c r="I1394" s="15" t="n"/>
      <c r="K1394" s="2" t="n"/>
      <c r="L1394" s="4" t="n"/>
      <c r="N1394" s="2" t="n"/>
      <c r="P1394" s="2" t="n"/>
      <c r="R1394" s="15" t="n"/>
      <c r="S1394" s="15" t="n"/>
      <c r="T1394" s="5" t="n"/>
      <c r="U1394" s="5" t="n"/>
    </row>
    <row r="1395">
      <c r="A1395" s="6" t="n"/>
      <c r="B1395" s="2" t="n"/>
      <c r="F1395" s="7" t="n"/>
      <c r="G1395" s="4" t="n"/>
      <c r="I1395" s="15" t="n"/>
      <c r="K1395" s="2" t="n"/>
      <c r="L1395" s="4" t="n"/>
      <c r="N1395" s="2" t="n"/>
      <c r="P1395" s="2" t="n"/>
      <c r="R1395" s="15" t="n"/>
      <c r="S1395" s="15" t="n"/>
      <c r="T1395" s="5" t="n"/>
      <c r="U1395" s="5" t="n"/>
    </row>
    <row r="1396">
      <c r="A1396" s="6" t="n"/>
      <c r="B1396" s="2" t="n"/>
      <c r="F1396" s="7" t="n"/>
      <c r="G1396" s="4" t="n"/>
      <c r="I1396" s="15" t="n"/>
      <c r="K1396" s="2" t="n"/>
      <c r="L1396" s="4" t="n"/>
      <c r="N1396" s="2" t="n"/>
      <c r="P1396" s="2" t="n"/>
      <c r="R1396" s="15" t="n"/>
      <c r="S1396" s="15" t="n"/>
      <c r="T1396" s="5" t="n"/>
      <c r="U1396" s="5" t="n"/>
    </row>
    <row r="1397">
      <c r="A1397" s="6" t="n"/>
      <c r="B1397" s="2" t="n"/>
      <c r="F1397" s="7" t="n"/>
      <c r="G1397" s="4" t="n"/>
      <c r="I1397" s="15" t="n"/>
      <c r="K1397" s="2" t="n"/>
      <c r="L1397" s="4" t="n"/>
      <c r="N1397" s="2" t="n"/>
      <c r="P1397" s="2" t="n"/>
      <c r="R1397" s="15" t="n"/>
      <c r="S1397" s="15" t="n"/>
      <c r="T1397" s="5" t="n"/>
      <c r="U1397" s="5" t="n"/>
    </row>
    <row r="1398">
      <c r="A1398" s="6" t="n"/>
      <c r="B1398" s="2" t="n"/>
      <c r="F1398" s="7" t="n"/>
      <c r="G1398" s="4" t="n"/>
      <c r="I1398" s="15" t="n"/>
      <c r="K1398" s="2" t="n"/>
      <c r="L1398" s="4" t="n"/>
      <c r="N1398" s="2" t="n"/>
      <c r="P1398" s="2" t="n"/>
      <c r="R1398" s="15" t="n"/>
      <c r="S1398" s="15" t="n"/>
      <c r="T1398" s="5" t="n"/>
      <c r="U1398" s="5" t="n"/>
    </row>
    <row r="1399">
      <c r="A1399" s="6" t="n"/>
      <c r="B1399" s="2" t="n"/>
      <c r="F1399" s="7" t="n"/>
      <c r="G1399" s="4" t="n"/>
      <c r="I1399" s="15" t="n"/>
      <c r="K1399" s="2" t="n"/>
      <c r="L1399" s="4" t="n"/>
      <c r="N1399" s="2" t="n"/>
      <c r="P1399" s="2" t="n"/>
      <c r="R1399" s="15" t="n"/>
      <c r="S1399" s="15" t="n"/>
      <c r="T1399" s="5" t="n"/>
      <c r="U1399" s="5" t="n"/>
    </row>
    <row r="1400">
      <c r="A1400" s="6" t="n"/>
      <c r="B1400" s="2" t="n"/>
      <c r="F1400" s="7" t="n"/>
      <c r="G1400" s="4" t="n"/>
      <c r="I1400" s="15" t="n"/>
      <c r="K1400" s="2" t="n"/>
      <c r="L1400" s="4" t="n"/>
      <c r="N1400" s="2" t="n"/>
      <c r="P1400" s="2" t="n"/>
      <c r="R1400" s="15" t="n"/>
      <c r="S1400" s="15" t="n"/>
      <c r="T1400" s="5" t="n"/>
      <c r="U1400" s="5" t="n"/>
    </row>
    <row r="1401">
      <c r="A1401" s="6" t="n"/>
      <c r="B1401" s="2" t="n"/>
      <c r="F1401" s="7" t="n"/>
      <c r="G1401" s="4" t="n"/>
      <c r="I1401" s="15" t="n"/>
      <c r="K1401" s="2" t="n"/>
      <c r="L1401" s="4" t="n"/>
      <c r="N1401" s="2" t="n"/>
      <c r="P1401" s="2" t="n"/>
      <c r="R1401" s="15" t="n"/>
      <c r="S1401" s="15" t="n"/>
      <c r="T1401" s="5" t="n"/>
      <c r="U1401" s="5" t="n"/>
    </row>
    <row r="1402">
      <c r="A1402" s="6" t="n"/>
      <c r="B1402" s="2" t="n"/>
      <c r="F1402" s="7" t="n"/>
      <c r="G1402" s="4" t="n"/>
      <c r="I1402" s="15" t="n"/>
      <c r="K1402" s="2" t="n"/>
      <c r="L1402" s="4" t="n"/>
      <c r="N1402" s="2" t="n"/>
      <c r="P1402" s="2" t="n"/>
      <c r="R1402" s="15" t="n"/>
      <c r="S1402" s="15" t="n"/>
      <c r="T1402" s="5" t="n"/>
      <c r="U1402" s="5" t="n"/>
    </row>
    <row r="1403">
      <c r="A1403" s="6" t="n"/>
      <c r="B1403" s="2" t="n"/>
      <c r="F1403" s="7" t="n"/>
      <c r="G1403" s="4" t="n"/>
      <c r="I1403" s="15" t="n"/>
      <c r="K1403" s="2" t="n"/>
      <c r="L1403" s="4" t="n"/>
      <c r="N1403" s="2" t="n"/>
      <c r="P1403" s="2" t="n"/>
      <c r="R1403" s="15" t="n"/>
      <c r="S1403" s="15" t="n"/>
      <c r="T1403" s="5" t="n"/>
      <c r="U1403" s="5" t="n"/>
    </row>
    <row r="1404">
      <c r="A1404" s="6" t="n"/>
      <c r="B1404" s="2" t="n"/>
      <c r="F1404" s="7" t="n"/>
      <c r="G1404" s="4" t="n"/>
      <c r="I1404" s="15" t="n"/>
      <c r="K1404" s="2" t="n"/>
      <c r="L1404" s="4" t="n"/>
      <c r="N1404" s="2" t="n"/>
      <c r="P1404" s="2" t="n"/>
      <c r="R1404" s="15" t="n"/>
      <c r="S1404" s="15" t="n"/>
      <c r="T1404" s="5" t="n"/>
      <c r="U1404" s="5" t="n"/>
    </row>
    <row r="1405">
      <c r="A1405" s="6" t="n"/>
      <c r="B1405" s="2" t="n"/>
      <c r="F1405" s="7" t="n"/>
      <c r="G1405" s="4" t="n"/>
      <c r="I1405" s="15" t="n"/>
      <c r="K1405" s="2" t="n"/>
      <c r="L1405" s="4" t="n"/>
      <c r="N1405" s="2" t="n"/>
      <c r="P1405" s="2" t="n"/>
      <c r="R1405" s="15" t="n"/>
      <c r="S1405" s="15" t="n"/>
      <c r="T1405" s="5" t="n"/>
      <c r="U1405" s="5" t="n"/>
    </row>
    <row r="1406">
      <c r="A1406" s="6" t="n"/>
      <c r="B1406" s="2" t="n"/>
      <c r="F1406" s="7" t="n"/>
      <c r="G1406" s="4" t="n"/>
      <c r="I1406" s="15" t="n"/>
      <c r="K1406" s="2" t="n"/>
      <c r="L1406" s="4" t="n"/>
      <c r="N1406" s="2" t="n"/>
      <c r="P1406" s="2" t="n"/>
      <c r="R1406" s="15" t="n"/>
      <c r="S1406" s="15" t="n"/>
      <c r="T1406" s="5" t="n"/>
      <c r="U1406" s="5" t="n"/>
    </row>
    <row r="1407">
      <c r="A1407" s="6" t="n"/>
      <c r="B1407" s="2" t="n"/>
      <c r="F1407" s="7" t="n"/>
      <c r="G1407" s="4" t="n"/>
      <c r="I1407" s="15" t="n"/>
      <c r="K1407" s="2" t="n"/>
      <c r="L1407" s="4" t="n"/>
      <c r="N1407" s="2" t="n"/>
      <c r="P1407" s="2" t="n"/>
      <c r="R1407" s="15" t="n"/>
      <c r="S1407" s="15" t="n"/>
      <c r="T1407" s="5" t="n"/>
      <c r="U1407" s="5" t="n"/>
    </row>
    <row r="1408">
      <c r="A1408" s="6" t="n"/>
      <c r="B1408" s="2" t="n"/>
      <c r="F1408" s="7" t="n"/>
      <c r="G1408" s="4" t="n"/>
      <c r="I1408" s="15" t="n"/>
      <c r="K1408" s="2" t="n"/>
      <c r="L1408" s="4" t="n"/>
      <c r="N1408" s="2" t="n"/>
      <c r="P1408" s="2" t="n"/>
      <c r="R1408" s="15" t="n"/>
      <c r="S1408" s="15" t="n"/>
      <c r="T1408" s="5" t="n"/>
      <c r="U1408" s="5" t="n"/>
    </row>
    <row r="1409">
      <c r="A1409" s="6" t="n"/>
      <c r="B1409" s="2" t="n"/>
      <c r="F1409" s="7" t="n"/>
      <c r="G1409" s="4" t="n"/>
      <c r="I1409" s="15" t="n"/>
      <c r="K1409" s="2" t="n"/>
      <c r="L1409" s="4" t="n"/>
      <c r="N1409" s="2" t="n"/>
      <c r="P1409" s="2" t="n"/>
      <c r="R1409" s="15" t="n"/>
      <c r="S1409" s="15" t="n"/>
      <c r="T1409" s="5" t="n"/>
      <c r="U1409" s="5" t="n"/>
    </row>
    <row r="1410">
      <c r="A1410" s="6" t="n"/>
      <c r="B1410" s="2" t="n"/>
      <c r="F1410" s="7" t="n"/>
      <c r="G1410" s="4" t="n"/>
      <c r="I1410" s="15" t="n"/>
      <c r="K1410" s="2" t="n"/>
      <c r="L1410" s="4" t="n"/>
      <c r="N1410" s="2" t="n"/>
      <c r="P1410" s="2" t="n"/>
      <c r="R1410" s="15" t="n"/>
      <c r="S1410" s="15" t="n"/>
      <c r="T1410" s="5" t="n"/>
      <c r="U1410" s="5" t="n"/>
    </row>
    <row r="1411">
      <c r="A1411" s="6" t="n"/>
      <c r="B1411" s="2" t="n"/>
      <c r="F1411" s="7" t="n"/>
      <c r="G1411" s="4" t="n"/>
      <c r="I1411" s="15" t="n"/>
      <c r="K1411" s="2" t="n"/>
      <c r="L1411" s="4" t="n"/>
      <c r="N1411" s="2" t="n"/>
      <c r="P1411" s="2" t="n"/>
      <c r="R1411" s="15" t="n"/>
      <c r="S1411" s="15" t="n"/>
      <c r="T1411" s="5" t="n"/>
      <c r="U1411" s="5" t="n"/>
    </row>
    <row r="1412">
      <c r="A1412" s="6" t="n"/>
      <c r="B1412" s="2" t="n"/>
      <c r="F1412" s="7" t="n"/>
      <c r="G1412" s="4" t="n"/>
      <c r="I1412" s="15" t="n"/>
      <c r="K1412" s="2" t="n"/>
      <c r="L1412" s="4" t="n"/>
      <c r="N1412" s="2" t="n"/>
      <c r="P1412" s="2" t="n"/>
      <c r="R1412" s="15" t="n"/>
      <c r="S1412" s="15" t="n"/>
      <c r="T1412" s="5" t="n"/>
      <c r="U1412" s="5" t="n"/>
    </row>
    <row r="1413">
      <c r="A1413" s="6" t="n"/>
      <c r="B1413" s="2" t="n"/>
      <c r="F1413" s="7" t="n"/>
      <c r="G1413" s="4" t="n"/>
      <c r="I1413" s="15" t="n"/>
      <c r="K1413" s="2" t="n"/>
      <c r="L1413" s="4" t="n"/>
      <c r="N1413" s="2" t="n"/>
      <c r="P1413" s="2" t="n"/>
      <c r="R1413" s="15" t="n"/>
      <c r="S1413" s="15" t="n"/>
      <c r="T1413" s="5" t="n"/>
      <c r="U1413" s="5" t="n"/>
    </row>
    <row r="1414">
      <c r="A1414" s="6" t="n"/>
      <c r="B1414" s="2" t="n"/>
      <c r="F1414" s="7" t="n"/>
      <c r="G1414" s="4" t="n"/>
      <c r="I1414" s="15" t="n"/>
      <c r="K1414" s="2" t="n"/>
      <c r="L1414" s="4" t="n"/>
      <c r="N1414" s="2" t="n"/>
      <c r="P1414" s="2" t="n"/>
      <c r="R1414" s="15" t="n"/>
      <c r="S1414" s="15" t="n"/>
      <c r="T1414" s="5" t="n"/>
      <c r="U1414" s="5" t="n"/>
    </row>
    <row r="1415">
      <c r="A1415" s="6" t="n"/>
      <c r="B1415" s="2" t="n"/>
      <c r="F1415" s="7" t="n"/>
      <c r="G1415" s="4" t="n"/>
      <c r="I1415" s="15" t="n"/>
      <c r="K1415" s="2" t="n"/>
      <c r="L1415" s="4" t="n"/>
      <c r="N1415" s="2" t="n"/>
      <c r="P1415" s="2" t="n"/>
      <c r="R1415" s="15" t="n"/>
      <c r="S1415" s="15" t="n"/>
      <c r="T1415" s="5" t="n"/>
      <c r="U1415" s="5" t="n"/>
    </row>
    <row r="1416">
      <c r="A1416" s="6" t="n"/>
      <c r="B1416" s="2" t="n"/>
      <c r="F1416" s="7" t="n"/>
      <c r="G1416" s="4" t="n"/>
      <c r="I1416" s="15" t="n"/>
      <c r="K1416" s="2" t="n"/>
      <c r="L1416" s="4" t="n"/>
      <c r="N1416" s="2" t="n"/>
      <c r="P1416" s="2" t="n"/>
      <c r="R1416" s="15" t="n"/>
      <c r="S1416" s="15" t="n"/>
      <c r="T1416" s="5" t="n"/>
      <c r="U1416" s="5" t="n"/>
    </row>
    <row r="1417">
      <c r="A1417" s="6" t="n"/>
      <c r="B1417" s="2" t="n"/>
      <c r="F1417" s="7" t="n"/>
      <c r="G1417" s="4" t="n"/>
      <c r="I1417" s="15" t="n"/>
      <c r="K1417" s="2" t="n"/>
      <c r="L1417" s="4" t="n"/>
      <c r="N1417" s="2" t="n"/>
      <c r="P1417" s="2" t="n"/>
      <c r="R1417" s="15" t="n"/>
      <c r="S1417" s="15" t="n"/>
      <c r="T1417" s="5" t="n"/>
      <c r="U1417" s="5" t="n"/>
    </row>
    <row r="1418">
      <c r="A1418" s="6" t="n"/>
      <c r="B1418" s="2" t="n"/>
      <c r="F1418" s="7" t="n"/>
      <c r="G1418" s="4" t="n"/>
      <c r="I1418" s="15" t="n"/>
      <c r="K1418" s="2" t="n"/>
      <c r="L1418" s="4" t="n"/>
      <c r="N1418" s="2" t="n"/>
      <c r="P1418" s="2" t="n"/>
      <c r="R1418" s="15" t="n"/>
      <c r="S1418" s="15" t="n"/>
      <c r="T1418" s="5" t="n"/>
      <c r="U1418" s="5" t="n"/>
    </row>
    <row r="1419">
      <c r="A1419" s="6" t="n"/>
      <c r="B1419" s="2" t="n"/>
      <c r="F1419" s="7" t="n"/>
      <c r="G1419" s="4" t="n"/>
      <c r="I1419" s="15" t="n"/>
      <c r="K1419" s="2" t="n"/>
      <c r="L1419" s="4" t="n"/>
      <c r="N1419" s="2" t="n"/>
      <c r="P1419" s="2" t="n"/>
      <c r="R1419" s="15" t="n"/>
      <c r="S1419" s="15" t="n"/>
      <c r="T1419" s="5" t="n"/>
      <c r="U1419" s="5" t="n"/>
    </row>
    <row r="1420">
      <c r="A1420" s="6" t="n"/>
      <c r="B1420" s="2" t="n"/>
      <c r="F1420" s="7" t="n"/>
      <c r="G1420" s="4" t="n"/>
      <c r="I1420" s="15" t="n"/>
      <c r="K1420" s="2" t="n"/>
      <c r="L1420" s="4" t="n"/>
      <c r="N1420" s="2" t="n"/>
      <c r="P1420" s="2" t="n"/>
      <c r="R1420" s="15" t="n"/>
      <c r="S1420" s="15" t="n"/>
      <c r="T1420" s="5" t="n"/>
      <c r="U1420" s="5" t="n"/>
    </row>
    <row r="1421">
      <c r="A1421" s="6" t="n"/>
      <c r="B1421" s="2" t="n"/>
      <c r="F1421" s="7" t="n"/>
      <c r="G1421" s="4" t="n"/>
      <c r="I1421" s="15" t="n"/>
      <c r="K1421" s="2" t="n"/>
      <c r="L1421" s="4" t="n"/>
      <c r="N1421" s="2" t="n"/>
      <c r="P1421" s="2" t="n"/>
      <c r="R1421" s="15" t="n"/>
      <c r="S1421" s="15" t="n"/>
      <c r="T1421" s="5" t="n"/>
      <c r="U1421" s="5" t="n"/>
    </row>
    <row r="1422">
      <c r="A1422" s="6" t="n"/>
      <c r="B1422" s="2" t="n"/>
      <c r="F1422" s="7" t="n"/>
      <c r="G1422" s="4" t="n"/>
      <c r="I1422" s="15" t="n"/>
      <c r="K1422" s="2" t="n"/>
      <c r="L1422" s="4" t="n"/>
      <c r="N1422" s="2" t="n"/>
      <c r="P1422" s="2" t="n"/>
      <c r="R1422" s="15" t="n"/>
      <c r="S1422" s="15" t="n"/>
      <c r="T1422" s="5" t="n"/>
      <c r="U1422" s="5" t="n"/>
    </row>
    <row r="1423">
      <c r="A1423" s="6" t="n"/>
      <c r="B1423" s="2" t="n"/>
      <c r="F1423" s="7" t="n"/>
      <c r="G1423" s="4" t="n"/>
      <c r="I1423" s="15" t="n"/>
      <c r="K1423" s="2" t="n"/>
      <c r="L1423" s="4" t="n"/>
      <c r="N1423" s="2" t="n"/>
      <c r="P1423" s="2" t="n"/>
      <c r="R1423" s="15" t="n"/>
      <c r="S1423" s="15" t="n"/>
      <c r="T1423" s="5" t="n"/>
      <c r="U1423" s="5" t="n"/>
    </row>
    <row r="1424">
      <c r="A1424" s="6" t="n"/>
      <c r="B1424" s="2" t="n"/>
      <c r="F1424" s="7" t="n"/>
      <c r="G1424" s="4" t="n"/>
      <c r="I1424" s="15" t="n"/>
      <c r="K1424" s="2" t="n"/>
      <c r="L1424" s="4" t="n"/>
      <c r="N1424" s="2" t="n"/>
      <c r="P1424" s="2" t="n"/>
      <c r="R1424" s="15" t="n"/>
      <c r="S1424" s="15" t="n"/>
      <c r="T1424" s="5" t="n"/>
      <c r="U1424" s="5" t="n"/>
    </row>
    <row r="1425">
      <c r="A1425" s="6" t="n"/>
      <c r="B1425" s="2" t="n"/>
      <c r="F1425" s="7" t="n"/>
      <c r="G1425" s="4" t="n"/>
      <c r="I1425" s="15" t="n"/>
      <c r="K1425" s="2" t="n"/>
      <c r="L1425" s="4" t="n"/>
      <c r="N1425" s="2" t="n"/>
      <c r="P1425" s="2" t="n"/>
      <c r="R1425" s="15" t="n"/>
      <c r="S1425" s="15" t="n"/>
      <c r="T1425" s="5" t="n"/>
      <c r="U1425" s="5" t="n"/>
    </row>
    <row r="1426">
      <c r="A1426" s="6" t="n"/>
      <c r="B1426" s="2" t="n"/>
      <c r="F1426" s="7" t="n"/>
      <c r="G1426" s="4" t="n"/>
      <c r="I1426" s="15" t="n"/>
      <c r="K1426" s="2" t="n"/>
      <c r="L1426" s="4" t="n"/>
      <c r="N1426" s="2" t="n"/>
      <c r="P1426" s="2" t="n"/>
      <c r="R1426" s="15" t="n"/>
      <c r="S1426" s="15" t="n"/>
      <c r="T1426" s="5" t="n"/>
      <c r="U1426" s="5" t="n"/>
    </row>
    <row r="1427">
      <c r="A1427" s="6" t="n"/>
      <c r="B1427" s="2" t="n"/>
      <c r="F1427" s="7" t="n"/>
      <c r="G1427" s="4" t="n"/>
      <c r="I1427" s="15" t="n"/>
      <c r="K1427" s="2" t="n"/>
      <c r="L1427" s="4" t="n"/>
      <c r="N1427" s="2" t="n"/>
      <c r="P1427" s="2" t="n"/>
      <c r="R1427" s="15" t="n"/>
      <c r="S1427" s="15" t="n"/>
      <c r="T1427" s="5" t="n"/>
      <c r="U1427" s="5" t="n"/>
    </row>
    <row r="1428">
      <c r="A1428" s="6" t="n"/>
      <c r="B1428" s="2" t="n"/>
      <c r="F1428" s="7" t="n"/>
      <c r="G1428" s="4" t="n"/>
      <c r="I1428" s="15" t="n"/>
      <c r="K1428" s="2" t="n"/>
      <c r="L1428" s="4" t="n"/>
      <c r="N1428" s="2" t="n"/>
      <c r="P1428" s="2" t="n"/>
      <c r="R1428" s="15" t="n"/>
      <c r="S1428" s="15" t="n"/>
      <c r="T1428" s="5" t="n"/>
      <c r="U1428" s="5" t="n"/>
    </row>
    <row r="1429">
      <c r="A1429" s="6" t="n"/>
      <c r="B1429" s="2" t="n"/>
      <c r="F1429" s="7" t="n"/>
      <c r="G1429" s="4" t="n"/>
      <c r="I1429" s="15" t="n"/>
      <c r="K1429" s="2" t="n"/>
      <c r="L1429" s="4" t="n"/>
      <c r="N1429" s="2" t="n"/>
      <c r="P1429" s="2" t="n"/>
      <c r="R1429" s="15" t="n"/>
      <c r="S1429" s="15" t="n"/>
      <c r="T1429" s="5" t="n"/>
      <c r="U1429" s="5" t="n"/>
    </row>
    <row r="1430">
      <c r="A1430" s="6" t="n"/>
      <c r="B1430" s="2" t="n"/>
      <c r="F1430" s="7" t="n"/>
      <c r="G1430" s="4" t="n"/>
      <c r="I1430" s="15" t="n"/>
      <c r="K1430" s="2" t="n"/>
      <c r="L1430" s="4" t="n"/>
      <c r="N1430" s="2" t="n"/>
      <c r="P1430" s="2" t="n"/>
      <c r="R1430" s="15" t="n"/>
      <c r="S1430" s="15" t="n"/>
      <c r="T1430" s="5" t="n"/>
      <c r="U1430" s="5" t="n"/>
    </row>
    <row r="1431">
      <c r="A1431" s="6" t="n"/>
      <c r="B1431" s="2" t="n"/>
      <c r="F1431" s="7" t="n"/>
      <c r="G1431" s="4" t="n"/>
      <c r="I1431" s="15" t="n"/>
      <c r="K1431" s="2" t="n"/>
      <c r="L1431" s="4" t="n"/>
      <c r="N1431" s="2" t="n"/>
      <c r="P1431" s="2" t="n"/>
      <c r="R1431" s="15" t="n"/>
      <c r="S1431" s="15" t="n"/>
      <c r="T1431" s="5" t="n"/>
      <c r="U1431" s="5" t="n"/>
    </row>
    <row r="1432">
      <c r="A1432" s="6" t="n"/>
      <c r="B1432" s="2" t="n"/>
      <c r="F1432" s="7" t="n"/>
      <c r="G1432" s="4" t="n"/>
      <c r="I1432" s="15" t="n"/>
      <c r="K1432" s="2" t="n"/>
      <c r="L1432" s="4" t="n"/>
      <c r="N1432" s="2" t="n"/>
      <c r="P1432" s="2" t="n"/>
      <c r="R1432" s="15" t="n"/>
      <c r="S1432" s="15" t="n"/>
      <c r="T1432" s="5" t="n"/>
      <c r="U1432" s="5" t="n"/>
    </row>
    <row r="1433">
      <c r="A1433" s="6" t="n"/>
      <c r="B1433" s="2" t="n"/>
      <c r="F1433" s="7" t="n"/>
      <c r="G1433" s="4" t="n"/>
      <c r="I1433" s="15" t="n"/>
      <c r="K1433" s="2" t="n"/>
      <c r="L1433" s="4" t="n"/>
      <c r="N1433" s="2" t="n"/>
      <c r="P1433" s="2" t="n"/>
      <c r="R1433" s="15" t="n"/>
      <c r="S1433" s="15" t="n"/>
      <c r="T1433" s="5" t="n"/>
      <c r="U1433" s="5" t="n"/>
    </row>
    <row r="1434">
      <c r="A1434" s="6" t="n"/>
      <c r="B1434" s="2" t="n"/>
      <c r="F1434" s="7" t="n"/>
      <c r="G1434" s="4" t="n"/>
      <c r="I1434" s="15" t="n"/>
      <c r="K1434" s="2" t="n"/>
      <c r="L1434" s="4" t="n"/>
      <c r="N1434" s="2" t="n"/>
      <c r="P1434" s="2" t="n"/>
      <c r="R1434" s="15" t="n"/>
      <c r="S1434" s="15" t="n"/>
      <c r="T1434" s="5" t="n"/>
      <c r="U1434" s="5" t="n"/>
    </row>
    <row r="1435">
      <c r="A1435" s="6" t="n"/>
      <c r="B1435" s="2" t="n"/>
      <c r="F1435" s="7" t="n"/>
      <c r="G1435" s="4" t="n"/>
      <c r="I1435" s="15" t="n"/>
      <c r="K1435" s="2" t="n"/>
      <c r="L1435" s="4" t="n"/>
      <c r="N1435" s="2" t="n"/>
      <c r="P1435" s="2" t="n"/>
      <c r="R1435" s="15" t="n"/>
      <c r="S1435" s="15" t="n"/>
      <c r="T1435" s="5" t="n"/>
      <c r="U1435" s="5" t="n"/>
    </row>
    <row r="1436">
      <c r="A1436" s="6" t="n"/>
      <c r="B1436" s="2" t="n"/>
      <c r="F1436" s="7" t="n"/>
      <c r="G1436" s="4" t="n"/>
      <c r="I1436" s="15" t="n"/>
      <c r="K1436" s="2" t="n"/>
      <c r="L1436" s="4" t="n"/>
      <c r="N1436" s="2" t="n"/>
      <c r="P1436" s="2" t="n"/>
      <c r="R1436" s="15" t="n"/>
      <c r="S1436" s="15" t="n"/>
      <c r="T1436" s="5" t="n"/>
      <c r="U1436" s="5" t="n"/>
    </row>
    <row r="1437">
      <c r="A1437" s="6" t="n"/>
      <c r="B1437" s="2" t="n"/>
      <c r="F1437" s="7" t="n"/>
      <c r="G1437" s="4" t="n"/>
      <c r="I1437" s="15" t="n"/>
      <c r="K1437" s="2" t="n"/>
      <c r="L1437" s="4" t="n"/>
      <c r="N1437" s="2" t="n"/>
      <c r="P1437" s="2" t="n"/>
      <c r="R1437" s="15" t="n"/>
      <c r="S1437" s="15" t="n"/>
      <c r="T1437" s="5" t="n"/>
      <c r="U1437" s="5" t="n"/>
    </row>
    <row r="1438">
      <c r="A1438" s="6" t="n"/>
      <c r="B1438" s="2" t="n"/>
      <c r="F1438" s="7" t="n"/>
      <c r="G1438" s="4" t="n"/>
      <c r="I1438" s="15" t="n"/>
      <c r="K1438" s="2" t="n"/>
      <c r="L1438" s="4" t="n"/>
      <c r="N1438" s="2" t="n"/>
      <c r="P1438" s="2" t="n"/>
      <c r="R1438" s="15" t="n"/>
      <c r="S1438" s="15" t="n"/>
      <c r="T1438" s="5" t="n"/>
      <c r="U1438" s="5" t="n"/>
    </row>
    <row r="1439">
      <c r="A1439" s="6" t="n"/>
      <c r="B1439" s="2" t="n"/>
      <c r="F1439" s="7" t="n"/>
      <c r="G1439" s="4" t="n"/>
      <c r="I1439" s="15" t="n"/>
      <c r="K1439" s="2" t="n"/>
      <c r="L1439" s="4" t="n"/>
      <c r="N1439" s="2" t="n"/>
      <c r="P1439" s="2" t="n"/>
      <c r="R1439" s="15" t="n"/>
      <c r="S1439" s="15" t="n"/>
      <c r="T1439" s="5" t="n"/>
      <c r="U1439" s="5" t="n"/>
    </row>
    <row r="1440">
      <c r="A1440" s="6" t="n"/>
      <c r="B1440" s="2" t="n"/>
      <c r="F1440" s="7" t="n"/>
      <c r="G1440" s="4" t="n"/>
      <c r="I1440" s="15" t="n"/>
      <c r="K1440" s="2" t="n"/>
      <c r="L1440" s="4" t="n"/>
      <c r="N1440" s="2" t="n"/>
      <c r="P1440" s="2" t="n"/>
      <c r="R1440" s="15" t="n"/>
      <c r="S1440" s="15" t="n"/>
      <c r="T1440" s="5" t="n"/>
      <c r="U1440" s="5" t="n"/>
    </row>
    <row r="1441">
      <c r="A1441" s="6" t="n"/>
      <c r="B1441" s="2" t="n"/>
      <c r="F1441" s="7" t="n"/>
      <c r="G1441" s="4" t="n"/>
      <c r="I1441" s="15" t="n"/>
      <c r="K1441" s="2" t="n"/>
      <c r="L1441" s="4" t="n"/>
      <c r="N1441" s="2" t="n"/>
      <c r="P1441" s="2" t="n"/>
      <c r="R1441" s="15" t="n"/>
      <c r="S1441" s="15" t="n"/>
      <c r="T1441" s="5" t="n"/>
      <c r="U1441" s="5" t="n"/>
    </row>
    <row r="1442">
      <c r="A1442" s="6" t="n"/>
      <c r="B1442" s="2" t="n"/>
      <c r="F1442" s="7" t="n"/>
      <c r="G1442" s="4" t="n"/>
      <c r="I1442" s="15" t="n"/>
      <c r="K1442" s="2" t="n"/>
      <c r="L1442" s="4" t="n"/>
      <c r="N1442" s="2" t="n"/>
      <c r="P1442" s="2" t="n"/>
      <c r="R1442" s="15" t="n"/>
      <c r="S1442" s="15" t="n"/>
      <c r="T1442" s="5" t="n"/>
      <c r="U1442" s="5" t="n"/>
    </row>
    <row r="1443">
      <c r="A1443" s="6" t="n"/>
      <c r="B1443" s="2" t="n"/>
      <c r="F1443" s="7" t="n"/>
      <c r="G1443" s="4" t="n"/>
      <c r="I1443" s="15" t="n"/>
      <c r="K1443" s="2" t="n"/>
      <c r="L1443" s="4" t="n"/>
      <c r="N1443" s="2" t="n"/>
      <c r="P1443" s="2" t="n"/>
      <c r="R1443" s="15" t="n"/>
      <c r="S1443" s="15" t="n"/>
      <c r="T1443" s="5" t="n"/>
      <c r="U1443" s="5" t="n"/>
    </row>
    <row r="1444">
      <c r="A1444" s="6" t="n"/>
      <c r="B1444" s="2" t="n"/>
      <c r="F1444" s="7" t="n"/>
      <c r="G1444" s="4" t="n"/>
      <c r="I1444" s="15" t="n"/>
      <c r="K1444" s="2" t="n"/>
      <c r="L1444" s="4" t="n"/>
      <c r="N1444" s="2" t="n"/>
      <c r="P1444" s="2" t="n"/>
      <c r="R1444" s="15" t="n"/>
      <c r="S1444" s="15" t="n"/>
      <c r="T1444" s="5" t="n"/>
      <c r="U1444" s="5" t="n"/>
    </row>
    <row r="1445">
      <c r="A1445" s="6" t="n"/>
      <c r="B1445" s="2" t="n"/>
      <c r="F1445" s="7" t="n"/>
      <c r="G1445" s="4" t="n"/>
      <c r="I1445" s="15" t="n"/>
      <c r="K1445" s="2" t="n"/>
      <c r="L1445" s="4" t="n"/>
      <c r="N1445" s="2" t="n"/>
      <c r="P1445" s="2" t="n"/>
      <c r="R1445" s="15" t="n"/>
      <c r="S1445" s="15" t="n"/>
      <c r="T1445" s="5" t="n"/>
      <c r="U1445" s="5" t="n"/>
    </row>
    <row r="1446">
      <c r="A1446" s="6" t="n"/>
      <c r="B1446" s="2" t="n"/>
      <c r="F1446" s="7" t="n"/>
      <c r="G1446" s="4" t="n"/>
      <c r="I1446" s="15" t="n"/>
      <c r="K1446" s="2" t="n"/>
      <c r="L1446" s="4" t="n"/>
      <c r="N1446" s="2" t="n"/>
      <c r="P1446" s="2" t="n"/>
      <c r="R1446" s="15" t="n"/>
      <c r="S1446" s="15" t="n"/>
      <c r="T1446" s="5" t="n"/>
      <c r="U1446" s="5" t="n"/>
    </row>
    <row r="1447">
      <c r="A1447" s="6" t="n"/>
      <c r="B1447" s="2" t="n"/>
      <c r="F1447" s="7" t="n"/>
      <c r="G1447" s="4" t="n"/>
      <c r="I1447" s="15" t="n"/>
      <c r="K1447" s="2" t="n"/>
      <c r="L1447" s="4" t="n"/>
      <c r="N1447" s="2" t="n"/>
      <c r="P1447" s="2" t="n"/>
      <c r="R1447" s="15" t="n"/>
      <c r="S1447" s="15" t="n"/>
      <c r="T1447" s="5" t="n"/>
      <c r="U1447" s="5" t="n"/>
    </row>
    <row r="1448">
      <c r="A1448" s="6" t="n"/>
      <c r="B1448" s="2" t="n"/>
      <c r="F1448" s="7" t="n"/>
      <c r="G1448" s="4" t="n"/>
      <c r="I1448" s="15" t="n"/>
      <c r="K1448" s="2" t="n"/>
      <c r="L1448" s="4" t="n"/>
      <c r="N1448" s="2" t="n"/>
      <c r="P1448" s="2" t="n"/>
      <c r="R1448" s="15" t="n"/>
      <c r="S1448" s="15" t="n"/>
      <c r="T1448" s="5" t="n"/>
      <c r="U1448" s="5" t="n"/>
    </row>
    <row r="1449">
      <c r="A1449" s="6" t="n"/>
      <c r="B1449" s="2" t="n"/>
      <c r="F1449" s="7" t="n"/>
      <c r="G1449" s="4" t="n"/>
      <c r="I1449" s="15" t="n"/>
      <c r="K1449" s="2" t="n"/>
      <c r="L1449" s="4" t="n"/>
      <c r="N1449" s="2" t="n"/>
      <c r="P1449" s="2" t="n"/>
      <c r="R1449" s="15" t="n"/>
      <c r="S1449" s="15" t="n"/>
      <c r="T1449" s="5" t="n"/>
      <c r="U1449" s="5" t="n"/>
    </row>
    <row r="1450">
      <c r="A1450" s="6" t="n"/>
      <c r="B1450" s="2" t="n"/>
      <c r="F1450" s="7" t="n"/>
      <c r="G1450" s="4" t="n"/>
      <c r="I1450" s="15" t="n"/>
      <c r="K1450" s="2" t="n"/>
      <c r="L1450" s="4" t="n"/>
      <c r="N1450" s="2" t="n"/>
      <c r="P1450" s="2" t="n"/>
      <c r="R1450" s="15" t="n"/>
      <c r="S1450" s="15" t="n"/>
      <c r="T1450" s="5" t="n"/>
      <c r="U1450" s="5" t="n"/>
    </row>
    <row r="1451">
      <c r="A1451" s="6" t="n"/>
      <c r="B1451" s="2" t="n"/>
      <c r="F1451" s="7" t="n"/>
      <c r="G1451" s="4" t="n"/>
      <c r="I1451" s="15" t="n"/>
      <c r="K1451" s="2" t="n"/>
      <c r="L1451" s="4" t="n"/>
      <c r="N1451" s="2" t="n"/>
      <c r="P1451" s="2" t="n"/>
      <c r="R1451" s="15" t="n"/>
      <c r="S1451" s="15" t="n"/>
      <c r="T1451" s="5" t="n"/>
      <c r="U1451" s="5" t="n"/>
    </row>
    <row r="1452">
      <c r="A1452" s="6" t="n"/>
      <c r="B1452" s="2" t="n"/>
      <c r="F1452" s="7" t="n"/>
      <c r="G1452" s="4" t="n"/>
      <c r="I1452" s="15" t="n"/>
      <c r="K1452" s="2" t="n"/>
      <c r="L1452" s="4" t="n"/>
      <c r="N1452" s="2" t="n"/>
      <c r="P1452" s="2" t="n"/>
      <c r="R1452" s="15" t="n"/>
      <c r="S1452" s="15" t="n"/>
      <c r="T1452" s="5" t="n"/>
      <c r="U1452" s="5" t="n"/>
    </row>
    <row r="1453">
      <c r="A1453" s="6" t="n"/>
      <c r="B1453" s="2" t="n"/>
      <c r="F1453" s="7" t="n"/>
      <c r="G1453" s="4" t="n"/>
      <c r="I1453" s="15" t="n"/>
      <c r="K1453" s="2" t="n"/>
      <c r="L1453" s="4" t="n"/>
      <c r="N1453" s="2" t="n"/>
      <c r="P1453" s="2" t="n"/>
      <c r="R1453" s="15" t="n"/>
      <c r="S1453" s="15" t="n"/>
      <c r="T1453" s="5" t="n"/>
      <c r="U1453" s="5" t="n"/>
    </row>
    <row r="1454">
      <c r="A1454" s="6" t="n"/>
      <c r="B1454" s="2" t="n"/>
      <c r="F1454" s="7" t="n"/>
      <c r="G1454" s="4" t="n"/>
      <c r="I1454" s="15" t="n"/>
      <c r="K1454" s="2" t="n"/>
      <c r="L1454" s="4" t="n"/>
      <c r="N1454" s="2" t="n"/>
      <c r="P1454" s="2" t="n"/>
      <c r="R1454" s="15" t="n"/>
      <c r="S1454" s="15" t="n"/>
      <c r="T1454" s="5" t="n"/>
      <c r="U1454" s="5" t="n"/>
    </row>
    <row r="1455">
      <c r="A1455" s="6" t="n"/>
      <c r="B1455" s="2" t="n"/>
      <c r="F1455" s="7" t="n"/>
      <c r="G1455" s="4" t="n"/>
      <c r="I1455" s="15" t="n"/>
      <c r="K1455" s="2" t="n"/>
      <c r="L1455" s="4" t="n"/>
      <c r="N1455" s="2" t="n"/>
      <c r="P1455" s="2" t="n"/>
      <c r="R1455" s="15" t="n"/>
      <c r="S1455" s="15" t="n"/>
      <c r="T1455" s="5" t="n"/>
      <c r="U1455" s="5" t="n"/>
    </row>
    <row r="1456">
      <c r="A1456" s="6" t="n"/>
      <c r="B1456" s="2" t="n"/>
      <c r="F1456" s="7" t="n"/>
      <c r="G1456" s="4" t="n"/>
      <c r="I1456" s="15" t="n"/>
      <c r="K1456" s="2" t="n"/>
      <c r="L1456" s="4" t="n"/>
      <c r="N1456" s="2" t="n"/>
      <c r="P1456" s="2" t="n"/>
      <c r="R1456" s="15" t="n"/>
      <c r="S1456" s="15" t="n"/>
      <c r="T1456" s="5" t="n"/>
      <c r="U1456" s="5" t="n"/>
    </row>
    <row r="1457">
      <c r="A1457" s="6" t="n"/>
      <c r="B1457" s="2" t="n"/>
      <c r="F1457" s="7" t="n"/>
      <c r="G1457" s="4" t="n"/>
      <c r="I1457" s="15" t="n"/>
      <c r="K1457" s="2" t="n"/>
      <c r="L1457" s="4" t="n"/>
      <c r="N1457" s="2" t="n"/>
      <c r="P1457" s="2" t="n"/>
      <c r="R1457" s="15" t="n"/>
      <c r="S1457" s="15" t="n"/>
      <c r="T1457" s="5" t="n"/>
      <c r="U1457" s="5" t="n"/>
    </row>
    <row r="1458">
      <c r="A1458" s="6" t="n"/>
      <c r="B1458" s="2" t="n"/>
      <c r="F1458" s="7" t="n"/>
      <c r="G1458" s="4" t="n"/>
      <c r="I1458" s="15" t="n"/>
      <c r="K1458" s="2" t="n"/>
      <c r="L1458" s="4" t="n"/>
      <c r="N1458" s="2" t="n"/>
      <c r="P1458" s="2" t="n"/>
      <c r="R1458" s="15" t="n"/>
      <c r="S1458" s="15" t="n"/>
      <c r="T1458" s="5" t="n"/>
      <c r="U1458" s="5" t="n"/>
    </row>
    <row r="1459">
      <c r="A1459" s="6" t="n"/>
      <c r="B1459" s="2" t="n"/>
      <c r="F1459" s="7" t="n"/>
      <c r="G1459" s="4" t="n"/>
      <c r="I1459" s="15" t="n"/>
      <c r="K1459" s="2" t="n"/>
      <c r="L1459" s="4" t="n"/>
      <c r="N1459" s="2" t="n"/>
      <c r="P1459" s="2" t="n"/>
      <c r="R1459" s="15" t="n"/>
      <c r="S1459" s="15" t="n"/>
      <c r="T1459" s="5" t="n"/>
      <c r="U1459" s="5" t="n"/>
    </row>
    <row r="1460">
      <c r="A1460" s="6" t="n"/>
      <c r="B1460" s="2" t="n"/>
      <c r="F1460" s="7" t="n"/>
      <c r="G1460" s="4" t="n"/>
      <c r="I1460" s="15" t="n"/>
      <c r="K1460" s="2" t="n"/>
      <c r="L1460" s="4" t="n"/>
      <c r="N1460" s="2" t="n"/>
      <c r="P1460" s="2" t="n"/>
      <c r="R1460" s="15" t="n"/>
      <c r="S1460" s="15" t="n"/>
      <c r="T1460" s="5" t="n"/>
      <c r="U1460" s="5" t="n"/>
    </row>
    <row r="1461">
      <c r="A1461" s="6" t="n"/>
      <c r="B1461" s="2" t="n"/>
      <c r="F1461" s="7" t="n"/>
      <c r="G1461" s="4" t="n"/>
      <c r="I1461" s="15" t="n"/>
      <c r="K1461" s="2" t="n"/>
      <c r="L1461" s="4" t="n"/>
      <c r="N1461" s="2" t="n"/>
      <c r="P1461" s="2" t="n"/>
      <c r="R1461" s="15" t="n"/>
      <c r="S1461" s="15" t="n"/>
      <c r="T1461" s="5" t="n"/>
      <c r="U1461" s="5" t="n"/>
    </row>
    <row r="1462">
      <c r="A1462" s="6" t="n"/>
      <c r="B1462" s="2" t="n"/>
      <c r="F1462" s="7" t="n"/>
      <c r="G1462" s="4" t="n"/>
      <c r="I1462" s="15" t="n"/>
      <c r="K1462" s="2" t="n"/>
      <c r="L1462" s="4" t="n"/>
      <c r="N1462" s="2" t="n"/>
      <c r="P1462" s="2" t="n"/>
      <c r="R1462" s="15" t="n"/>
      <c r="S1462" s="15" t="n"/>
      <c r="T1462" s="5" t="n"/>
      <c r="U1462" s="5" t="n"/>
    </row>
    <row r="1463">
      <c r="A1463" s="6" t="n"/>
      <c r="B1463" s="2" t="n"/>
      <c r="F1463" s="7" t="n"/>
      <c r="G1463" s="4" t="n"/>
      <c r="I1463" s="15" t="n"/>
      <c r="K1463" s="2" t="n"/>
      <c r="L1463" s="4" t="n"/>
      <c r="N1463" s="2" t="n"/>
      <c r="P1463" s="2" t="n"/>
      <c r="R1463" s="15" t="n"/>
      <c r="S1463" s="15" t="n"/>
      <c r="T1463" s="5" t="n"/>
      <c r="U1463" s="5" t="n"/>
    </row>
    <row r="1464">
      <c r="A1464" s="6" t="n"/>
      <c r="B1464" s="2" t="n"/>
      <c r="F1464" s="7" t="n"/>
      <c r="G1464" s="4" t="n"/>
      <c r="I1464" s="15" t="n"/>
      <c r="K1464" s="2" t="n"/>
      <c r="L1464" s="4" t="n"/>
      <c r="N1464" s="2" t="n"/>
      <c r="P1464" s="2" t="n"/>
      <c r="R1464" s="15" t="n"/>
      <c r="S1464" s="15" t="n"/>
      <c r="T1464" s="5" t="n"/>
      <c r="U1464" s="5" t="n"/>
    </row>
    <row r="1465">
      <c r="A1465" s="6" t="n"/>
      <c r="B1465" s="2" t="n"/>
      <c r="F1465" s="7" t="n"/>
      <c r="G1465" s="4" t="n"/>
      <c r="I1465" s="15" t="n"/>
      <c r="K1465" s="2" t="n"/>
      <c r="L1465" s="4" t="n"/>
      <c r="N1465" s="2" t="n"/>
      <c r="P1465" s="2" t="n"/>
      <c r="R1465" s="15" t="n"/>
      <c r="S1465" s="15" t="n"/>
      <c r="T1465" s="5" t="n"/>
      <c r="U1465" s="5" t="n"/>
    </row>
    <row r="1466">
      <c r="A1466" s="6" t="n"/>
      <c r="B1466" s="2" t="n"/>
      <c r="F1466" s="7" t="n"/>
      <c r="G1466" s="4" t="n"/>
      <c r="I1466" s="15" t="n"/>
      <c r="K1466" s="2" t="n"/>
      <c r="L1466" s="4" t="n"/>
      <c r="N1466" s="2" t="n"/>
      <c r="P1466" s="2" t="n"/>
      <c r="R1466" s="15" t="n"/>
      <c r="S1466" s="15" t="n"/>
      <c r="T1466" s="5" t="n"/>
      <c r="U1466" s="5" t="n"/>
    </row>
    <row r="1467">
      <c r="A1467" s="6" t="n"/>
      <c r="B1467" s="2" t="n"/>
      <c r="F1467" s="7" t="n"/>
      <c r="G1467" s="4" t="n"/>
      <c r="I1467" s="15" t="n"/>
      <c r="K1467" s="2" t="n"/>
      <c r="L1467" s="4" t="n"/>
      <c r="N1467" s="2" t="n"/>
      <c r="P1467" s="2" t="n"/>
      <c r="R1467" s="15" t="n"/>
      <c r="S1467" s="15" t="n"/>
      <c r="T1467" s="5" t="n"/>
      <c r="U1467" s="5" t="n"/>
    </row>
    <row r="1468">
      <c r="A1468" s="6" t="n"/>
      <c r="B1468" s="2" t="n"/>
      <c r="F1468" s="7" t="n"/>
      <c r="G1468" s="4" t="n"/>
      <c r="I1468" s="15" t="n"/>
      <c r="K1468" s="2" t="n"/>
      <c r="L1468" s="4" t="n"/>
      <c r="N1468" s="2" t="n"/>
      <c r="P1468" s="2" t="n"/>
      <c r="R1468" s="15" t="n"/>
      <c r="S1468" s="15" t="n"/>
      <c r="T1468" s="5" t="n"/>
      <c r="U1468" s="5" t="n"/>
    </row>
    <row r="1469">
      <c r="A1469" s="6" t="n"/>
      <c r="B1469" s="2" t="n"/>
      <c r="F1469" s="7" t="n"/>
      <c r="G1469" s="4" t="n"/>
      <c r="I1469" s="15" t="n"/>
      <c r="K1469" s="2" t="n"/>
      <c r="L1469" s="4" t="n"/>
      <c r="N1469" s="2" t="n"/>
      <c r="P1469" s="2" t="n"/>
      <c r="R1469" s="15" t="n"/>
      <c r="S1469" s="15" t="n"/>
      <c r="T1469" s="5" t="n"/>
      <c r="U1469" s="5" t="n"/>
    </row>
    <row r="1470">
      <c r="A1470" s="6" t="n"/>
      <c r="B1470" s="2" t="n"/>
      <c r="F1470" s="7" t="n"/>
      <c r="G1470" s="4" t="n"/>
      <c r="I1470" s="15" t="n"/>
      <c r="K1470" s="2" t="n"/>
      <c r="L1470" s="4" t="n"/>
      <c r="N1470" s="2" t="n"/>
      <c r="P1470" s="2" t="n"/>
      <c r="R1470" s="15" t="n"/>
      <c r="S1470" s="15" t="n"/>
      <c r="T1470" s="5" t="n"/>
      <c r="U1470" s="5" t="n"/>
    </row>
    <row r="1471">
      <c r="A1471" s="6" t="n"/>
      <c r="B1471" s="2" t="n"/>
      <c r="F1471" s="7" t="n"/>
      <c r="G1471" s="4" t="n"/>
      <c r="I1471" s="15" t="n"/>
      <c r="K1471" s="2" t="n"/>
      <c r="L1471" s="4" t="n"/>
      <c r="N1471" s="2" t="n"/>
      <c r="P1471" s="2" t="n"/>
      <c r="R1471" s="15" t="n"/>
      <c r="S1471" s="15" t="n"/>
      <c r="T1471" s="5" t="n"/>
      <c r="U1471" s="5" t="n"/>
    </row>
    <row r="1472">
      <c r="A1472" s="6" t="n"/>
      <c r="B1472" s="2" t="n"/>
      <c r="F1472" s="7" t="n"/>
      <c r="G1472" s="4" t="n"/>
      <c r="I1472" s="15" t="n"/>
      <c r="K1472" s="2" t="n"/>
      <c r="L1472" s="4" t="n"/>
      <c r="N1472" s="2" t="n"/>
      <c r="P1472" s="2" t="n"/>
      <c r="R1472" s="15" t="n"/>
      <c r="S1472" s="15" t="n"/>
      <c r="T1472" s="5" t="n"/>
      <c r="U1472" s="5" t="n"/>
    </row>
    <row r="1473">
      <c r="A1473" s="6" t="n"/>
      <c r="B1473" s="2" t="n"/>
      <c r="F1473" s="7" t="n"/>
      <c r="G1473" s="4" t="n"/>
      <c r="I1473" s="15" t="n"/>
      <c r="K1473" s="2" t="n"/>
      <c r="L1473" s="4" t="n"/>
      <c r="N1473" s="2" t="n"/>
      <c r="P1473" s="2" t="n"/>
      <c r="R1473" s="15" t="n"/>
      <c r="S1473" s="15" t="n"/>
      <c r="T1473" s="5" t="n"/>
      <c r="U1473" s="5" t="n"/>
    </row>
    <row r="1474">
      <c r="A1474" s="6" t="n"/>
      <c r="B1474" s="2" t="n"/>
      <c r="F1474" s="7" t="n"/>
      <c r="G1474" s="4" t="n"/>
      <c r="I1474" s="15" t="n"/>
      <c r="K1474" s="2" t="n"/>
      <c r="L1474" s="4" t="n"/>
      <c r="N1474" s="2" t="n"/>
      <c r="P1474" s="2" t="n"/>
      <c r="R1474" s="15" t="n"/>
      <c r="S1474" s="15" t="n"/>
      <c r="T1474" s="5" t="n"/>
      <c r="U1474" s="5" t="n"/>
    </row>
    <row r="1475">
      <c r="A1475" s="6" t="n"/>
      <c r="B1475" s="2" t="n"/>
      <c r="F1475" s="7" t="n"/>
      <c r="G1475" s="4" t="n"/>
      <c r="I1475" s="15" t="n"/>
      <c r="K1475" s="2" t="n"/>
      <c r="L1475" s="4" t="n"/>
      <c r="N1475" s="2" t="n"/>
      <c r="P1475" s="2" t="n"/>
      <c r="R1475" s="15" t="n"/>
      <c r="S1475" s="15" t="n"/>
      <c r="T1475" s="5" t="n"/>
      <c r="U1475" s="5" t="n"/>
    </row>
    <row r="1476">
      <c r="A1476" s="6" t="n"/>
      <c r="B1476" s="2" t="n"/>
      <c r="F1476" s="7" t="n"/>
      <c r="G1476" s="4" t="n"/>
      <c r="I1476" s="15" t="n"/>
      <c r="K1476" s="2" t="n"/>
      <c r="L1476" s="4" t="n"/>
      <c r="N1476" s="2" t="n"/>
      <c r="P1476" s="2" t="n"/>
      <c r="R1476" s="15" t="n"/>
      <c r="S1476" s="15" t="n"/>
      <c r="T1476" s="5" t="n"/>
      <c r="U1476" s="5" t="n"/>
    </row>
    <row r="1477">
      <c r="A1477" s="6" t="n"/>
      <c r="B1477" s="2" t="n"/>
      <c r="F1477" s="7" t="n"/>
      <c r="G1477" s="4" t="n"/>
      <c r="I1477" s="15" t="n"/>
      <c r="K1477" s="2" t="n"/>
      <c r="L1477" s="4" t="n"/>
      <c r="N1477" s="2" t="n"/>
      <c r="P1477" s="2" t="n"/>
      <c r="R1477" s="15" t="n"/>
      <c r="S1477" s="15" t="n"/>
      <c r="T1477" s="5" t="n"/>
      <c r="U1477" s="5" t="n"/>
    </row>
    <row r="1478">
      <c r="A1478" s="6" t="n"/>
      <c r="B1478" s="2" t="n"/>
      <c r="F1478" s="7" t="n"/>
      <c r="G1478" s="4" t="n"/>
      <c r="I1478" s="15" t="n"/>
      <c r="K1478" s="2" t="n"/>
      <c r="L1478" s="4" t="n"/>
      <c r="N1478" s="2" t="n"/>
      <c r="P1478" s="2" t="n"/>
      <c r="R1478" s="15" t="n"/>
      <c r="S1478" s="15" t="n"/>
      <c r="T1478" s="5" t="n"/>
      <c r="U1478" s="5" t="n"/>
    </row>
    <row r="1479">
      <c r="A1479" s="6" t="n"/>
      <c r="B1479" s="2" t="n"/>
      <c r="F1479" s="7" t="n"/>
      <c r="G1479" s="4" t="n"/>
      <c r="I1479" s="15" t="n"/>
      <c r="K1479" s="2" t="n"/>
      <c r="L1479" s="4" t="n"/>
      <c r="N1479" s="2" t="n"/>
      <c r="P1479" s="2" t="n"/>
      <c r="R1479" s="15" t="n"/>
      <c r="S1479" s="15" t="n"/>
      <c r="T1479" s="5" t="n"/>
      <c r="U1479" s="5" t="n"/>
    </row>
    <row r="1480">
      <c r="A1480" s="6" t="n"/>
      <c r="B1480" s="2" t="n"/>
      <c r="F1480" s="7" t="n"/>
      <c r="G1480" s="4" t="n"/>
      <c r="I1480" s="15" t="n"/>
      <c r="K1480" s="2" t="n"/>
      <c r="L1480" s="4" t="n"/>
      <c r="N1480" s="2" t="n"/>
      <c r="P1480" s="2" t="n"/>
      <c r="R1480" s="15" t="n"/>
      <c r="S1480" s="15" t="n"/>
      <c r="T1480" s="5" t="n"/>
      <c r="U1480" s="5" t="n"/>
    </row>
    <row r="1481">
      <c r="A1481" s="6" t="n"/>
      <c r="B1481" s="2" t="n"/>
      <c r="F1481" s="7" t="n"/>
      <c r="G1481" s="4" t="n"/>
      <c r="I1481" s="15" t="n"/>
      <c r="K1481" s="2" t="n"/>
      <c r="L1481" s="4" t="n"/>
      <c r="N1481" s="2" t="n"/>
      <c r="P1481" s="2" t="n"/>
      <c r="R1481" s="15" t="n"/>
      <c r="S1481" s="15" t="n"/>
      <c r="T1481" s="5" t="n"/>
      <c r="U1481" s="5" t="n"/>
    </row>
    <row r="1482">
      <c r="A1482" s="6" t="n"/>
      <c r="B1482" s="2" t="n"/>
      <c r="F1482" s="7" t="n"/>
      <c r="G1482" s="4" t="n"/>
      <c r="I1482" s="15" t="n"/>
      <c r="K1482" s="2" t="n"/>
      <c r="L1482" s="4" t="n"/>
      <c r="N1482" s="2" t="n"/>
      <c r="P1482" s="2" t="n"/>
      <c r="R1482" s="15" t="n"/>
      <c r="S1482" s="15" t="n"/>
      <c r="T1482" s="5" t="n"/>
      <c r="U1482" s="5" t="n"/>
    </row>
    <row r="1483">
      <c r="A1483" s="6" t="n"/>
      <c r="B1483" s="2" t="n"/>
      <c r="F1483" s="7" t="n"/>
      <c r="G1483" s="4" t="n"/>
      <c r="I1483" s="15" t="n"/>
      <c r="K1483" s="2" t="n"/>
      <c r="L1483" s="4" t="n"/>
      <c r="N1483" s="2" t="n"/>
      <c r="P1483" s="2" t="n"/>
      <c r="R1483" s="15" t="n"/>
      <c r="S1483" s="15" t="n"/>
      <c r="T1483" s="5" t="n"/>
      <c r="U1483" s="5" t="n"/>
    </row>
    <row r="1484">
      <c r="A1484" s="6" t="n"/>
      <c r="B1484" s="2" t="n"/>
      <c r="F1484" s="7" t="n"/>
      <c r="G1484" s="4" t="n"/>
      <c r="I1484" s="15" t="n"/>
      <c r="K1484" s="2" t="n"/>
      <c r="L1484" s="4" t="n"/>
      <c r="N1484" s="2" t="n"/>
      <c r="P1484" s="2" t="n"/>
      <c r="R1484" s="15" t="n"/>
      <c r="S1484" s="15" t="n"/>
      <c r="T1484" s="5" t="n"/>
      <c r="U1484" s="5" t="n"/>
    </row>
    <row r="1485">
      <c r="A1485" s="6" t="n"/>
      <c r="B1485" s="2" t="n"/>
      <c r="F1485" s="7" t="n"/>
      <c r="G1485" s="4" t="n"/>
      <c r="I1485" s="15" t="n"/>
      <c r="K1485" s="2" t="n"/>
      <c r="L1485" s="4" t="n"/>
      <c r="N1485" s="2" t="n"/>
      <c r="P1485" s="2" t="n"/>
      <c r="R1485" s="15" t="n"/>
      <c r="S1485" s="15" t="n"/>
      <c r="T1485" s="5" t="n"/>
      <c r="U1485" s="5" t="n"/>
    </row>
    <row r="1486">
      <c r="A1486" s="6" t="n"/>
      <c r="B1486" s="2" t="n"/>
      <c r="F1486" s="7" t="n"/>
      <c r="G1486" s="4" t="n"/>
      <c r="I1486" s="15" t="n"/>
      <c r="K1486" s="2" t="n"/>
      <c r="L1486" s="4" t="n"/>
      <c r="N1486" s="2" t="n"/>
      <c r="P1486" s="2" t="n"/>
      <c r="R1486" s="15" t="n"/>
      <c r="S1486" s="15" t="n"/>
      <c r="T1486" s="5" t="n"/>
      <c r="U1486" s="5" t="n"/>
    </row>
    <row r="1487">
      <c r="A1487" s="6" t="n"/>
      <c r="B1487" s="2" t="n"/>
      <c r="F1487" s="7" t="n"/>
      <c r="G1487" s="4" t="n"/>
      <c r="I1487" s="15" t="n"/>
      <c r="K1487" s="2" t="n"/>
      <c r="L1487" s="4" t="n"/>
      <c r="N1487" s="2" t="n"/>
      <c r="P1487" s="2" t="n"/>
      <c r="R1487" s="15" t="n"/>
      <c r="S1487" s="15" t="n"/>
      <c r="T1487" s="5" t="n"/>
      <c r="U1487" s="5" t="n"/>
    </row>
    <row r="1488">
      <c r="A1488" s="6" t="n"/>
      <c r="B1488" s="2" t="n"/>
      <c r="F1488" s="7" t="n"/>
      <c r="G1488" s="4" t="n"/>
      <c r="I1488" s="15" t="n"/>
      <c r="K1488" s="2" t="n"/>
      <c r="L1488" s="4" t="n"/>
      <c r="N1488" s="2" t="n"/>
      <c r="P1488" s="2" t="n"/>
      <c r="R1488" s="15" t="n"/>
      <c r="S1488" s="15" t="n"/>
      <c r="T1488" s="5" t="n"/>
      <c r="U1488" s="5" t="n"/>
    </row>
    <row r="1489">
      <c r="A1489" s="6" t="n"/>
      <c r="B1489" s="2" t="n"/>
      <c r="F1489" s="7" t="n"/>
      <c r="G1489" s="4" t="n"/>
      <c r="I1489" s="15" t="n"/>
      <c r="K1489" s="2" t="n"/>
      <c r="L1489" s="4" t="n"/>
      <c r="N1489" s="2" t="n"/>
      <c r="P1489" s="2" t="n"/>
      <c r="R1489" s="15" t="n"/>
      <c r="S1489" s="15" t="n"/>
      <c r="T1489" s="5" t="n"/>
      <c r="U1489" s="5" t="n"/>
    </row>
    <row r="1490">
      <c r="A1490" s="6" t="n"/>
      <c r="B1490" s="2" t="n"/>
      <c r="F1490" s="7" t="n"/>
      <c r="G1490" s="4" t="n"/>
      <c r="I1490" s="15" t="n"/>
      <c r="K1490" s="2" t="n"/>
      <c r="L1490" s="4" t="n"/>
      <c r="N1490" s="2" t="n"/>
      <c r="P1490" s="2" t="n"/>
      <c r="R1490" s="15" t="n"/>
      <c r="S1490" s="15" t="n"/>
      <c r="T1490" s="5" t="n"/>
      <c r="U1490" s="5" t="n"/>
    </row>
    <row r="1491">
      <c r="A1491" s="6" t="n"/>
      <c r="B1491" s="2" t="n"/>
      <c r="F1491" s="7" t="n"/>
      <c r="G1491" s="4" t="n"/>
      <c r="I1491" s="15" t="n"/>
      <c r="K1491" s="2" t="n"/>
      <c r="L1491" s="4" t="n"/>
      <c r="N1491" s="2" t="n"/>
      <c r="P1491" s="2" t="n"/>
      <c r="R1491" s="15" t="n"/>
      <c r="S1491" s="15" t="n"/>
      <c r="T1491" s="5" t="n"/>
      <c r="U1491" s="5" t="n"/>
    </row>
    <row r="1492">
      <c r="A1492" s="6" t="n"/>
      <c r="B1492" s="2" t="n"/>
      <c r="F1492" s="7" t="n"/>
      <c r="G1492" s="4" t="n"/>
      <c r="I1492" s="15" t="n"/>
      <c r="K1492" s="2" t="n"/>
      <c r="L1492" s="4" t="n"/>
      <c r="N1492" s="2" t="n"/>
      <c r="P1492" s="2" t="n"/>
      <c r="R1492" s="15" t="n"/>
      <c r="S1492" s="15" t="n"/>
      <c r="T1492" s="5" t="n"/>
      <c r="U1492" s="5" t="n"/>
    </row>
    <row r="1493">
      <c r="A1493" s="6" t="n"/>
      <c r="B1493" s="2" t="n"/>
      <c r="F1493" s="7" t="n"/>
      <c r="G1493" s="4" t="n"/>
      <c r="I1493" s="15" t="n"/>
      <c r="K1493" s="2" t="n"/>
      <c r="L1493" s="4" t="n"/>
      <c r="N1493" s="2" t="n"/>
      <c r="P1493" s="2" t="n"/>
      <c r="R1493" s="15" t="n"/>
      <c r="S1493" s="15" t="n"/>
      <c r="T1493" s="5" t="n"/>
      <c r="U1493" s="5" t="n"/>
    </row>
    <row r="1494">
      <c r="A1494" s="6" t="n"/>
      <c r="B1494" s="2" t="n"/>
      <c r="F1494" s="7" t="n"/>
      <c r="G1494" s="4" t="n"/>
      <c r="I1494" s="15" t="n"/>
      <c r="K1494" s="2" t="n"/>
      <c r="L1494" s="4" t="n"/>
      <c r="N1494" s="2" t="n"/>
      <c r="P1494" s="2" t="n"/>
      <c r="R1494" s="15" t="n"/>
      <c r="S1494" s="15" t="n"/>
      <c r="T1494" s="5" t="n"/>
      <c r="U1494" s="5" t="n"/>
    </row>
    <row r="1495">
      <c r="A1495" s="6" t="n"/>
      <c r="B1495" s="2" t="n"/>
      <c r="F1495" s="7" t="n"/>
      <c r="G1495" s="4" t="n"/>
      <c r="I1495" s="15" t="n"/>
      <c r="K1495" s="2" t="n"/>
      <c r="L1495" s="4" t="n"/>
      <c r="N1495" s="2" t="n"/>
      <c r="P1495" s="2" t="n"/>
      <c r="R1495" s="15" t="n"/>
      <c r="S1495" s="15" t="n"/>
      <c r="T1495" s="5" t="n"/>
      <c r="U1495" s="5" t="n"/>
    </row>
    <row r="1496">
      <c r="A1496" s="6" t="n"/>
      <c r="B1496" s="2" t="n"/>
      <c r="F1496" s="7" t="n"/>
      <c r="G1496" s="4" t="n"/>
      <c r="I1496" s="15" t="n"/>
      <c r="K1496" s="2" t="n"/>
      <c r="L1496" s="4" t="n"/>
      <c r="N1496" s="2" t="n"/>
      <c r="P1496" s="2" t="n"/>
      <c r="R1496" s="15" t="n"/>
      <c r="S1496" s="15" t="n"/>
      <c r="T1496" s="5" t="n"/>
      <c r="U1496" s="5" t="n"/>
    </row>
    <row r="1497">
      <c r="A1497" s="6" t="n"/>
      <c r="B1497" s="2" t="n"/>
      <c r="F1497" s="7" t="n"/>
      <c r="G1497" s="4" t="n"/>
      <c r="I1497" s="15" t="n"/>
      <c r="K1497" s="2" t="n"/>
      <c r="L1497" s="4" t="n"/>
      <c r="N1497" s="2" t="n"/>
      <c r="P1497" s="2" t="n"/>
      <c r="R1497" s="15" t="n"/>
      <c r="S1497" s="15" t="n"/>
      <c r="T1497" s="5" t="n"/>
      <c r="U1497" s="5" t="n"/>
    </row>
    <row r="1498">
      <c r="A1498" s="6" t="n"/>
      <c r="B1498" s="2" t="n"/>
      <c r="F1498" s="7" t="n"/>
      <c r="G1498" s="4" t="n"/>
      <c r="I1498" s="15" t="n"/>
      <c r="K1498" s="2" t="n"/>
      <c r="L1498" s="4" t="n"/>
      <c r="N1498" s="2" t="n"/>
      <c r="P1498" s="2" t="n"/>
      <c r="R1498" s="15" t="n"/>
      <c r="S1498" s="15" t="n"/>
      <c r="T1498" s="5" t="n"/>
      <c r="U1498" s="5" t="n"/>
    </row>
    <row r="1499">
      <c r="A1499" s="6" t="n"/>
      <c r="B1499" s="2" t="n"/>
      <c r="F1499" s="7" t="n"/>
      <c r="G1499" s="4" t="n"/>
      <c r="I1499" s="15" t="n"/>
      <c r="K1499" s="2" t="n"/>
      <c r="L1499" s="4" t="n"/>
      <c r="N1499" s="2" t="n"/>
      <c r="P1499" s="2" t="n"/>
      <c r="R1499" s="15" t="n"/>
      <c r="S1499" s="15" t="n"/>
      <c r="T1499" s="5" t="n"/>
      <c r="U1499" s="5" t="n"/>
    </row>
    <row r="1500">
      <c r="A1500" s="6" t="n"/>
      <c r="B1500" s="2" t="n"/>
      <c r="F1500" s="7" t="n"/>
      <c r="G1500" s="4" t="n"/>
      <c r="I1500" s="15" t="n"/>
      <c r="K1500" s="2" t="n"/>
      <c r="L1500" s="4" t="n"/>
      <c r="N1500" s="2" t="n"/>
      <c r="P1500" s="2" t="n"/>
      <c r="R1500" s="15" t="n"/>
      <c r="S1500" s="15" t="n"/>
      <c r="T1500" s="5" t="n"/>
      <c r="U1500" s="5" t="n"/>
    </row>
    <row r="1501">
      <c r="A1501" s="6" t="n"/>
      <c r="B1501" s="2" t="n"/>
      <c r="F1501" s="7" t="n"/>
      <c r="G1501" s="4" t="n"/>
      <c r="I1501" s="15" t="n"/>
      <c r="K1501" s="2" t="n"/>
      <c r="L1501" s="4" t="n"/>
      <c r="N1501" s="2" t="n"/>
      <c r="P1501" s="2" t="n"/>
      <c r="R1501" s="15" t="n"/>
      <c r="S1501" s="15" t="n"/>
      <c r="T1501" s="5" t="n"/>
      <c r="U1501" s="5" t="n"/>
    </row>
    <row r="1502">
      <c r="A1502" s="6" t="n"/>
      <c r="B1502" s="2" t="n"/>
      <c r="F1502" s="7" t="n"/>
      <c r="G1502" s="4" t="n"/>
      <c r="I1502" s="15" t="n"/>
      <c r="K1502" s="2" t="n"/>
      <c r="L1502" s="4" t="n"/>
      <c r="N1502" s="2" t="n"/>
      <c r="P1502" s="2" t="n"/>
      <c r="R1502" s="15" t="n"/>
      <c r="S1502" s="15" t="n"/>
      <c r="T1502" s="5" t="n"/>
      <c r="U1502" s="5" t="n"/>
    </row>
    <row r="1503">
      <c r="A1503" s="6" t="n"/>
      <c r="B1503" s="2" t="n"/>
      <c r="F1503" s="7" t="n"/>
      <c r="G1503" s="4" t="n"/>
      <c r="I1503" s="15" t="n"/>
      <c r="K1503" s="2" t="n"/>
      <c r="L1503" s="4" t="n"/>
      <c r="N1503" s="2" t="n"/>
      <c r="P1503" s="2" t="n"/>
      <c r="R1503" s="15" t="n"/>
      <c r="S1503" s="15" t="n"/>
      <c r="T1503" s="5" t="n"/>
      <c r="U1503" s="5" t="n"/>
    </row>
    <row r="1504">
      <c r="A1504" s="6" t="n"/>
      <c r="B1504" s="2" t="n"/>
      <c r="F1504" s="7" t="n"/>
      <c r="G1504" s="4" t="n"/>
      <c r="I1504" s="15" t="n"/>
      <c r="K1504" s="2" t="n"/>
      <c r="L1504" s="4" t="n"/>
      <c r="N1504" s="2" t="n"/>
      <c r="P1504" s="2" t="n"/>
      <c r="R1504" s="15" t="n"/>
      <c r="S1504" s="15" t="n"/>
      <c r="T1504" s="5" t="n"/>
      <c r="U1504" s="5" t="n"/>
    </row>
    <row r="1505">
      <c r="A1505" s="6" t="n"/>
      <c r="B1505" s="2" t="n"/>
      <c r="F1505" s="7" t="n"/>
      <c r="G1505" s="4" t="n"/>
      <c r="I1505" s="15" t="n"/>
      <c r="K1505" s="2" t="n"/>
      <c r="L1505" s="4" t="n"/>
      <c r="N1505" s="2" t="n"/>
      <c r="P1505" s="2" t="n"/>
      <c r="R1505" s="15" t="n"/>
      <c r="S1505" s="15" t="n"/>
      <c r="T1505" s="5" t="n"/>
      <c r="U1505" s="5" t="n"/>
    </row>
    <row r="1506">
      <c r="A1506" s="6" t="n"/>
      <c r="B1506" s="2" t="n"/>
      <c r="F1506" s="7" t="n"/>
      <c r="G1506" s="4" t="n"/>
      <c r="I1506" s="15" t="n"/>
      <c r="K1506" s="2" t="n"/>
      <c r="L1506" s="4" t="n"/>
      <c r="N1506" s="2" t="n"/>
      <c r="P1506" s="2" t="n"/>
      <c r="R1506" s="15" t="n"/>
      <c r="S1506" s="15" t="n"/>
      <c r="T1506" s="5" t="n"/>
      <c r="U1506" s="5" t="n"/>
    </row>
    <row r="1507">
      <c r="A1507" s="6" t="n"/>
      <c r="B1507" s="2" t="n"/>
      <c r="F1507" s="7" t="n"/>
      <c r="G1507" s="4" t="n"/>
      <c r="I1507" s="15" t="n"/>
      <c r="K1507" s="2" t="n"/>
      <c r="L1507" s="4" t="n"/>
      <c r="N1507" s="2" t="n"/>
      <c r="P1507" s="2" t="n"/>
      <c r="R1507" s="15" t="n"/>
      <c r="S1507" s="15" t="n"/>
      <c r="T1507" s="5" t="n"/>
      <c r="U1507" s="5" t="n"/>
    </row>
    <row r="1508">
      <c r="A1508" s="6" t="n"/>
      <c r="B1508" s="2" t="n"/>
      <c r="F1508" s="7" t="n"/>
      <c r="G1508" s="4" t="n"/>
      <c r="I1508" s="15" t="n"/>
      <c r="K1508" s="2" t="n"/>
      <c r="L1508" s="4" t="n"/>
      <c r="N1508" s="2" t="n"/>
      <c r="P1508" s="2" t="n"/>
      <c r="R1508" s="15" t="n"/>
      <c r="S1508" s="15" t="n"/>
      <c r="T1508" s="5" t="n"/>
      <c r="U1508" s="5" t="n"/>
    </row>
    <row r="1509">
      <c r="A1509" s="6" t="n"/>
      <c r="B1509" s="2" t="n"/>
      <c r="F1509" s="7" t="n"/>
      <c r="G1509" s="4" t="n"/>
      <c r="I1509" s="15" t="n"/>
      <c r="K1509" s="2" t="n"/>
      <c r="L1509" s="4" t="n"/>
      <c r="N1509" s="2" t="n"/>
      <c r="P1509" s="2" t="n"/>
      <c r="R1509" s="15" t="n"/>
      <c r="S1509" s="15" t="n"/>
      <c r="T1509" s="5" t="n"/>
      <c r="U1509" s="5" t="n"/>
    </row>
    <row r="1510">
      <c r="A1510" s="6" t="n"/>
      <c r="B1510" s="2" t="n"/>
      <c r="F1510" s="7" t="n"/>
      <c r="G1510" s="4" t="n"/>
      <c r="I1510" s="15" t="n"/>
      <c r="K1510" s="2" t="n"/>
      <c r="L1510" s="4" t="n"/>
      <c r="N1510" s="2" t="n"/>
      <c r="P1510" s="2" t="n"/>
      <c r="R1510" s="15" t="n"/>
      <c r="S1510" s="15" t="n"/>
      <c r="T1510" s="5" t="n"/>
      <c r="U1510" s="5" t="n"/>
    </row>
    <row r="1511">
      <c r="A1511" s="6" t="n"/>
      <c r="B1511" s="2" t="n"/>
      <c r="F1511" s="7" t="n"/>
      <c r="G1511" s="4" t="n"/>
      <c r="I1511" s="15" t="n"/>
      <c r="K1511" s="2" t="n"/>
      <c r="L1511" s="4" t="n"/>
      <c r="N1511" s="2" t="n"/>
      <c r="P1511" s="2" t="n"/>
      <c r="R1511" s="15" t="n"/>
      <c r="S1511" s="15" t="n"/>
      <c r="T1511" s="5" t="n"/>
      <c r="U1511" s="5" t="n"/>
    </row>
    <row r="1512">
      <c r="A1512" s="6" t="n"/>
      <c r="B1512" s="2" t="n"/>
      <c r="F1512" s="7" t="n"/>
      <c r="G1512" s="4" t="n"/>
      <c r="I1512" s="15" t="n"/>
      <c r="K1512" s="2" t="n"/>
      <c r="L1512" s="4" t="n"/>
      <c r="N1512" s="2" t="n"/>
      <c r="P1512" s="2" t="n"/>
      <c r="R1512" s="15" t="n"/>
      <c r="S1512" s="15" t="n"/>
      <c r="T1512" s="5" t="n"/>
      <c r="U1512" s="5" t="n"/>
    </row>
    <row r="1513">
      <c r="A1513" s="6" t="n"/>
      <c r="B1513" s="2" t="n"/>
      <c r="F1513" s="7" t="n"/>
      <c r="G1513" s="4" t="n"/>
      <c r="I1513" s="15" t="n"/>
      <c r="K1513" s="2" t="n"/>
      <c r="L1513" s="4" t="n"/>
      <c r="N1513" s="2" t="n"/>
      <c r="P1513" s="2" t="n"/>
      <c r="R1513" s="15" t="n"/>
      <c r="S1513" s="15" t="n"/>
      <c r="T1513" s="5" t="n"/>
      <c r="U1513" s="5" t="n"/>
    </row>
    <row r="1514">
      <c r="A1514" s="6" t="n"/>
      <c r="B1514" s="2" t="n"/>
      <c r="F1514" s="7" t="n"/>
      <c r="G1514" s="4" t="n"/>
      <c r="I1514" s="15" t="n"/>
      <c r="K1514" s="2" t="n"/>
      <c r="L1514" s="4" t="n"/>
      <c r="N1514" s="2" t="n"/>
      <c r="P1514" s="2" t="n"/>
      <c r="R1514" s="15" t="n"/>
      <c r="S1514" s="15" t="n"/>
      <c r="T1514" s="5" t="n"/>
      <c r="U1514" s="5" t="n"/>
    </row>
    <row r="1515">
      <c r="A1515" s="6" t="n"/>
      <c r="B1515" s="2" t="n"/>
      <c r="F1515" s="7" t="n"/>
      <c r="G1515" s="4" t="n"/>
      <c r="I1515" s="15" t="n"/>
      <c r="K1515" s="2" t="n"/>
      <c r="L1515" s="4" t="n"/>
      <c r="N1515" s="2" t="n"/>
      <c r="P1515" s="2" t="n"/>
      <c r="R1515" s="15" t="n"/>
      <c r="S1515" s="15" t="n"/>
      <c r="T1515" s="5" t="n"/>
      <c r="U1515" s="5" t="n"/>
    </row>
    <row r="1516">
      <c r="A1516" s="6" t="n"/>
      <c r="B1516" s="2" t="n"/>
      <c r="F1516" s="7" t="n"/>
      <c r="G1516" s="4" t="n"/>
      <c r="I1516" s="15" t="n"/>
      <c r="K1516" s="2" t="n"/>
      <c r="L1516" s="4" t="n"/>
      <c r="N1516" s="2" t="n"/>
      <c r="P1516" s="2" t="n"/>
      <c r="R1516" s="15" t="n"/>
      <c r="S1516" s="15" t="n"/>
      <c r="T1516" s="5" t="n"/>
      <c r="U1516" s="5" t="n"/>
    </row>
    <row r="1517">
      <c r="A1517" s="6" t="n"/>
      <c r="B1517" s="2" t="n"/>
      <c r="F1517" s="7" t="n"/>
      <c r="G1517" s="4" t="n"/>
      <c r="I1517" s="15" t="n"/>
      <c r="K1517" s="2" t="n"/>
      <c r="L1517" s="4" t="n"/>
      <c r="N1517" s="2" t="n"/>
      <c r="P1517" s="2" t="n"/>
      <c r="R1517" s="15" t="n"/>
      <c r="S1517" s="15" t="n"/>
      <c r="T1517" s="5" t="n"/>
      <c r="U1517" s="5" t="n"/>
    </row>
    <row r="1518">
      <c r="A1518" s="6" t="n"/>
      <c r="B1518" s="2" t="n"/>
      <c r="F1518" s="7" t="n"/>
      <c r="G1518" s="4" t="n"/>
      <c r="I1518" s="15" t="n"/>
      <c r="K1518" s="2" t="n"/>
      <c r="L1518" s="4" t="n"/>
      <c r="N1518" s="2" t="n"/>
      <c r="P1518" s="2" t="n"/>
      <c r="R1518" s="15" t="n"/>
      <c r="S1518" s="15" t="n"/>
      <c r="T1518" s="5" t="n"/>
      <c r="U1518" s="5" t="n"/>
    </row>
    <row r="1519">
      <c r="A1519" s="6" t="n"/>
      <c r="B1519" s="2" t="n"/>
      <c r="F1519" s="7" t="n"/>
      <c r="G1519" s="4" t="n"/>
      <c r="I1519" s="15" t="n"/>
      <c r="K1519" s="2" t="n"/>
      <c r="L1519" s="4" t="n"/>
      <c r="N1519" s="2" t="n"/>
      <c r="P1519" s="2" t="n"/>
      <c r="R1519" s="15" t="n"/>
      <c r="S1519" s="15" t="n"/>
      <c r="T1519" s="5" t="n"/>
      <c r="U1519" s="5" t="n"/>
    </row>
    <row r="1520">
      <c r="A1520" s="6" t="n"/>
      <c r="B1520" s="2" t="n"/>
      <c r="F1520" s="7" t="n"/>
      <c r="G1520" s="4" t="n"/>
      <c r="I1520" s="15" t="n"/>
      <c r="K1520" s="2" t="n"/>
      <c r="L1520" s="4" t="n"/>
      <c r="N1520" s="2" t="n"/>
      <c r="P1520" s="2" t="n"/>
      <c r="R1520" s="15" t="n"/>
      <c r="S1520" s="15" t="n"/>
      <c r="T1520" s="5" t="n"/>
      <c r="U1520" s="5" t="n"/>
    </row>
    <row r="1521">
      <c r="A1521" s="6" t="n"/>
      <c r="B1521" s="2" t="n"/>
      <c r="F1521" s="7" t="n"/>
      <c r="G1521" s="4" t="n"/>
      <c r="I1521" s="15" t="n"/>
      <c r="K1521" s="2" t="n"/>
      <c r="L1521" s="4" t="n"/>
      <c r="N1521" s="2" t="n"/>
      <c r="P1521" s="2" t="n"/>
      <c r="R1521" s="15" t="n"/>
      <c r="S1521" s="15" t="n"/>
      <c r="T1521" s="5" t="n"/>
      <c r="U1521" s="5" t="n"/>
    </row>
    <row r="1522">
      <c r="A1522" s="6" t="n"/>
      <c r="B1522" s="2" t="n"/>
      <c r="F1522" s="7" t="n"/>
      <c r="G1522" s="4" t="n"/>
      <c r="I1522" s="15" t="n"/>
      <c r="K1522" s="2" t="n"/>
      <c r="L1522" s="4" t="n"/>
      <c r="N1522" s="2" t="n"/>
      <c r="P1522" s="2" t="n"/>
      <c r="R1522" s="15" t="n"/>
      <c r="S1522" s="15" t="n"/>
      <c r="T1522" s="5" t="n"/>
      <c r="U1522" s="5" t="n"/>
    </row>
    <row r="1523">
      <c r="A1523" s="6" t="n"/>
      <c r="B1523" s="2" t="n"/>
      <c r="F1523" s="7" t="n"/>
      <c r="G1523" s="4" t="n"/>
      <c r="I1523" s="15" t="n"/>
      <c r="K1523" s="2" t="n"/>
      <c r="L1523" s="4" t="n"/>
      <c r="N1523" s="2" t="n"/>
      <c r="P1523" s="2" t="n"/>
      <c r="R1523" s="15" t="n"/>
      <c r="S1523" s="15" t="n"/>
      <c r="T1523" s="5" t="n"/>
      <c r="U1523" s="5" t="n"/>
    </row>
    <row r="1524">
      <c r="A1524" s="6" t="n"/>
      <c r="B1524" s="2" t="n"/>
      <c r="F1524" s="7" t="n"/>
      <c r="G1524" s="4" t="n"/>
      <c r="I1524" s="15" t="n"/>
      <c r="K1524" s="2" t="n"/>
      <c r="L1524" s="4" t="n"/>
      <c r="N1524" s="2" t="n"/>
      <c r="P1524" s="2" t="n"/>
      <c r="R1524" s="15" t="n"/>
      <c r="S1524" s="15" t="n"/>
      <c r="T1524" s="5" t="n"/>
      <c r="U1524" s="5" t="n"/>
    </row>
    <row r="1525">
      <c r="A1525" s="6" t="n"/>
      <c r="B1525" s="2" t="n"/>
      <c r="F1525" s="7" t="n"/>
      <c r="G1525" s="4" t="n"/>
      <c r="I1525" s="15" t="n"/>
      <c r="K1525" s="2" t="n"/>
      <c r="L1525" s="4" t="n"/>
      <c r="N1525" s="2" t="n"/>
      <c r="P1525" s="2" t="n"/>
      <c r="R1525" s="15" t="n"/>
      <c r="S1525" s="15" t="n"/>
      <c r="T1525" s="5" t="n"/>
      <c r="U1525" s="5" t="n"/>
    </row>
    <row r="1526">
      <c r="A1526" s="6" t="n"/>
      <c r="B1526" s="2" t="n"/>
      <c r="F1526" s="7" t="n"/>
      <c r="G1526" s="4" t="n"/>
      <c r="I1526" s="15" t="n"/>
      <c r="K1526" s="2" t="n"/>
      <c r="L1526" s="4" t="n"/>
      <c r="N1526" s="2" t="n"/>
      <c r="P1526" s="2" t="n"/>
      <c r="R1526" s="15" t="n"/>
      <c r="S1526" s="15" t="n"/>
      <c r="T1526" s="5" t="n"/>
      <c r="U1526" s="5" t="n"/>
    </row>
    <row r="1527">
      <c r="A1527" s="6" t="n"/>
      <c r="B1527" s="2" t="n"/>
      <c r="F1527" s="7" t="n"/>
      <c r="G1527" s="4" t="n"/>
      <c r="I1527" s="15" t="n"/>
      <c r="K1527" s="2" t="n"/>
      <c r="L1527" s="4" t="n"/>
      <c r="N1527" s="2" t="n"/>
      <c r="P1527" s="2" t="n"/>
      <c r="R1527" s="15" t="n"/>
      <c r="S1527" s="15" t="n"/>
      <c r="T1527" s="5" t="n"/>
      <c r="U1527" s="5" t="n"/>
    </row>
    <row r="1528">
      <c r="A1528" s="6" t="n"/>
      <c r="B1528" s="2" t="n"/>
      <c r="F1528" s="7" t="n"/>
      <c r="G1528" s="4" t="n"/>
      <c r="I1528" s="15" t="n"/>
      <c r="K1528" s="2" t="n"/>
      <c r="L1528" s="4" t="n"/>
      <c r="N1528" s="2" t="n"/>
      <c r="P1528" s="2" t="n"/>
      <c r="R1528" s="15" t="n"/>
      <c r="S1528" s="15" t="n"/>
      <c r="T1528" s="5" t="n"/>
      <c r="U1528" s="5" t="n"/>
    </row>
    <row r="1529">
      <c r="A1529" s="6" t="n"/>
      <c r="B1529" s="2" t="n"/>
      <c r="F1529" s="7" t="n"/>
      <c r="G1529" s="4" t="n"/>
      <c r="I1529" s="15" t="n"/>
      <c r="K1529" s="2" t="n"/>
      <c r="L1529" s="4" t="n"/>
      <c r="N1529" s="2" t="n"/>
      <c r="P1529" s="2" t="n"/>
      <c r="R1529" s="15" t="n"/>
      <c r="S1529" s="15" t="n"/>
      <c r="T1529" s="5" t="n"/>
      <c r="U1529" s="5" t="n"/>
    </row>
    <row r="1530">
      <c r="A1530" s="6" t="n"/>
      <c r="B1530" s="2" t="n"/>
      <c r="F1530" s="7" t="n"/>
      <c r="G1530" s="4" t="n"/>
      <c r="I1530" s="15" t="n"/>
      <c r="K1530" s="2" t="n"/>
      <c r="L1530" s="4" t="n"/>
      <c r="N1530" s="2" t="n"/>
      <c r="P1530" s="2" t="n"/>
      <c r="R1530" s="15" t="n"/>
      <c r="S1530" s="15" t="n"/>
      <c r="T1530" s="5" t="n"/>
      <c r="U1530" s="5" t="n"/>
    </row>
    <row r="1531">
      <c r="A1531" s="6" t="n"/>
      <c r="B1531" s="2" t="n"/>
      <c r="F1531" s="7" t="n"/>
      <c r="G1531" s="4" t="n"/>
      <c r="I1531" s="15" t="n"/>
      <c r="K1531" s="2" t="n"/>
      <c r="L1531" s="4" t="n"/>
      <c r="N1531" s="2" t="n"/>
      <c r="P1531" s="2" t="n"/>
      <c r="R1531" s="15" t="n"/>
      <c r="S1531" s="15" t="n"/>
      <c r="T1531" s="5" t="n"/>
      <c r="U1531" s="5" t="n"/>
    </row>
    <row r="1532">
      <c r="A1532" s="6" t="n"/>
      <c r="B1532" s="2" t="n"/>
      <c r="F1532" s="7" t="n"/>
      <c r="G1532" s="4" t="n"/>
      <c r="I1532" s="15" t="n"/>
      <c r="K1532" s="2" t="n"/>
      <c r="L1532" s="4" t="n"/>
      <c r="N1532" s="2" t="n"/>
      <c r="P1532" s="2" t="n"/>
      <c r="R1532" s="15" t="n"/>
      <c r="S1532" s="15" t="n"/>
      <c r="T1532" s="5" t="n"/>
      <c r="U1532" s="5" t="n"/>
    </row>
    <row r="1533">
      <c r="A1533" s="6" t="n"/>
      <c r="B1533" s="2" t="n"/>
      <c r="F1533" s="7" t="n"/>
      <c r="G1533" s="4" t="n"/>
      <c r="I1533" s="15" t="n"/>
      <c r="K1533" s="2" t="n"/>
      <c r="L1533" s="4" t="n"/>
      <c r="N1533" s="2" t="n"/>
      <c r="P1533" s="2" t="n"/>
      <c r="R1533" s="15" t="n"/>
      <c r="S1533" s="15" t="n"/>
      <c r="T1533" s="5" t="n"/>
      <c r="U1533" s="5" t="n"/>
    </row>
    <row r="1534">
      <c r="A1534" s="6" t="n"/>
      <c r="B1534" s="2" t="n"/>
      <c r="F1534" s="7" t="n"/>
      <c r="G1534" s="4" t="n"/>
      <c r="I1534" s="15" t="n"/>
      <c r="K1534" s="2" t="n"/>
      <c r="L1534" s="4" t="n"/>
      <c r="N1534" s="2" t="n"/>
      <c r="P1534" s="2" t="n"/>
      <c r="R1534" s="15" t="n"/>
      <c r="S1534" s="15" t="n"/>
      <c r="T1534" s="5" t="n"/>
      <c r="U1534" s="5" t="n"/>
    </row>
    <row r="1535">
      <c r="A1535" s="6" t="n"/>
      <c r="B1535" s="2" t="n"/>
      <c r="F1535" s="7" t="n"/>
      <c r="G1535" s="4" t="n"/>
      <c r="I1535" s="15" t="n"/>
      <c r="K1535" s="2" t="n"/>
      <c r="L1535" s="4" t="n"/>
      <c r="N1535" s="2" t="n"/>
      <c r="P1535" s="2" t="n"/>
      <c r="R1535" s="15" t="n"/>
      <c r="S1535" s="15" t="n"/>
      <c r="T1535" s="5" t="n"/>
      <c r="U1535" s="5" t="n"/>
    </row>
    <row r="1536">
      <c r="A1536" s="6" t="n"/>
      <c r="B1536" s="2" t="n"/>
      <c r="F1536" s="7" t="n"/>
      <c r="G1536" s="4" t="n"/>
      <c r="I1536" s="15" t="n"/>
      <c r="K1536" s="2" t="n"/>
      <c r="L1536" s="4" t="n"/>
      <c r="N1536" s="2" t="n"/>
      <c r="P1536" s="2" t="n"/>
      <c r="R1536" s="15" t="n"/>
      <c r="S1536" s="15" t="n"/>
      <c r="T1536" s="5" t="n"/>
      <c r="U1536" s="5" t="n"/>
    </row>
    <row r="1537">
      <c r="A1537" s="6" t="n"/>
      <c r="B1537" s="2" t="n"/>
      <c r="F1537" s="7" t="n"/>
      <c r="G1537" s="4" t="n"/>
      <c r="I1537" s="15" t="n"/>
      <c r="K1537" s="2" t="n"/>
      <c r="L1537" s="4" t="n"/>
      <c r="N1537" s="2" t="n"/>
      <c r="P1537" s="2" t="n"/>
      <c r="R1537" s="15" t="n"/>
      <c r="S1537" s="15" t="n"/>
      <c r="T1537" s="5" t="n"/>
      <c r="U1537" s="5" t="n"/>
    </row>
    <row r="1538">
      <c r="A1538" s="6" t="n"/>
      <c r="B1538" s="2" t="n"/>
      <c r="F1538" s="7" t="n"/>
      <c r="G1538" s="4" t="n"/>
      <c r="I1538" s="15" t="n"/>
      <c r="K1538" s="2" t="n"/>
      <c r="L1538" s="4" t="n"/>
      <c r="N1538" s="2" t="n"/>
      <c r="P1538" s="2" t="n"/>
      <c r="R1538" s="15" t="n"/>
      <c r="S1538" s="15" t="n"/>
      <c r="T1538" s="5" t="n"/>
      <c r="U1538" s="5" t="n"/>
    </row>
    <row r="1539">
      <c r="A1539" s="6" t="n"/>
      <c r="B1539" s="2" t="n"/>
      <c r="F1539" s="7" t="n"/>
      <c r="G1539" s="4" t="n"/>
      <c r="I1539" s="15" t="n"/>
      <c r="K1539" s="2" t="n"/>
      <c r="L1539" s="4" t="n"/>
      <c r="N1539" s="2" t="n"/>
      <c r="P1539" s="2" t="n"/>
      <c r="R1539" s="15" t="n"/>
      <c r="S1539" s="15" t="n"/>
      <c r="T1539" s="5" t="n"/>
      <c r="U1539" s="5" t="n"/>
    </row>
    <row r="1540">
      <c r="A1540" s="6" t="n"/>
      <c r="B1540" s="2" t="n"/>
      <c r="F1540" s="7" t="n"/>
      <c r="G1540" s="4" t="n"/>
      <c r="I1540" s="15" t="n"/>
      <c r="K1540" s="2" t="n"/>
      <c r="L1540" s="4" t="n"/>
      <c r="N1540" s="2" t="n"/>
      <c r="P1540" s="2" t="n"/>
      <c r="R1540" s="15" t="n"/>
      <c r="S1540" s="15" t="n"/>
      <c r="T1540" s="5" t="n"/>
      <c r="U1540" s="5" t="n"/>
    </row>
    <row r="1541">
      <c r="A1541" s="6" t="n"/>
      <c r="B1541" s="2" t="n"/>
      <c r="F1541" s="7" t="n"/>
      <c r="G1541" s="4" t="n"/>
      <c r="I1541" s="15" t="n"/>
      <c r="K1541" s="2" t="n"/>
      <c r="L1541" s="4" t="n"/>
      <c r="N1541" s="2" t="n"/>
      <c r="P1541" s="2" t="n"/>
      <c r="R1541" s="15" t="n"/>
      <c r="S1541" s="15" t="n"/>
      <c r="T1541" s="5" t="n"/>
      <c r="U1541" s="5" t="n"/>
    </row>
    <row r="1542">
      <c r="A1542" s="6" t="n"/>
      <c r="B1542" s="2" t="n"/>
      <c r="F1542" s="7" t="n"/>
      <c r="G1542" s="4" t="n"/>
      <c r="I1542" s="15" t="n"/>
      <c r="K1542" s="2" t="n"/>
      <c r="L1542" s="4" t="n"/>
      <c r="N1542" s="2" t="n"/>
      <c r="P1542" s="2" t="n"/>
      <c r="R1542" s="15" t="n"/>
      <c r="S1542" s="15" t="n"/>
      <c r="T1542" s="5" t="n"/>
      <c r="U1542" s="5" t="n"/>
    </row>
    <row r="1543">
      <c r="A1543" s="6" t="n"/>
      <c r="B1543" s="2" t="n"/>
      <c r="F1543" s="7" t="n"/>
      <c r="G1543" s="4" t="n"/>
      <c r="I1543" s="15" t="n"/>
      <c r="K1543" s="2" t="n"/>
      <c r="L1543" s="4" t="n"/>
      <c r="N1543" s="2" t="n"/>
      <c r="P1543" s="2" t="n"/>
      <c r="R1543" s="15" t="n"/>
      <c r="S1543" s="15" t="n"/>
      <c r="T1543" s="5" t="n"/>
      <c r="U1543" s="5" t="n"/>
    </row>
    <row r="1544">
      <c r="A1544" s="6" t="n"/>
      <c r="B1544" s="2" t="n"/>
      <c r="F1544" s="7" t="n"/>
      <c r="G1544" s="4" t="n"/>
      <c r="I1544" s="15" t="n"/>
      <c r="K1544" s="2" t="n"/>
      <c r="L1544" s="4" t="n"/>
      <c r="N1544" s="2" t="n"/>
      <c r="P1544" s="2" t="n"/>
      <c r="R1544" s="15" t="n"/>
      <c r="S1544" s="15" t="n"/>
      <c r="T1544" s="5" t="n"/>
      <c r="U1544" s="5" t="n"/>
    </row>
    <row r="1545">
      <c r="A1545" s="6" t="n"/>
      <c r="B1545" s="2" t="n"/>
      <c r="F1545" s="7" t="n"/>
      <c r="G1545" s="4" t="n"/>
      <c r="I1545" s="15" t="n"/>
      <c r="K1545" s="2" t="n"/>
      <c r="L1545" s="4" t="n"/>
      <c r="N1545" s="2" t="n"/>
      <c r="P1545" s="2" t="n"/>
      <c r="R1545" s="15" t="n"/>
      <c r="S1545" s="15" t="n"/>
      <c r="T1545" s="5" t="n"/>
      <c r="U1545" s="5" t="n"/>
    </row>
    <row r="1546">
      <c r="A1546" s="6" t="n"/>
      <c r="B1546" s="2" t="n"/>
      <c r="F1546" s="7" t="n"/>
      <c r="G1546" s="4" t="n"/>
      <c r="I1546" s="15" t="n"/>
      <c r="K1546" s="2" t="n"/>
      <c r="L1546" s="4" t="n"/>
      <c r="N1546" s="2" t="n"/>
      <c r="P1546" s="2" t="n"/>
      <c r="R1546" s="15" t="n"/>
      <c r="S1546" s="15" t="n"/>
      <c r="T1546" s="5" t="n"/>
      <c r="U1546" s="5" t="n"/>
    </row>
    <row r="1547">
      <c r="A1547" s="6" t="n"/>
      <c r="B1547" s="2" t="n"/>
      <c r="F1547" s="7" t="n"/>
      <c r="G1547" s="4" t="n"/>
      <c r="I1547" s="15" t="n"/>
      <c r="K1547" s="2" t="n"/>
      <c r="L1547" s="4" t="n"/>
      <c r="N1547" s="2" t="n"/>
      <c r="P1547" s="2" t="n"/>
      <c r="R1547" s="15" t="n"/>
      <c r="S1547" s="15" t="n"/>
      <c r="T1547" s="5" t="n"/>
      <c r="U1547" s="5" t="n"/>
    </row>
    <row r="1548">
      <c r="A1548" s="6" t="n"/>
      <c r="B1548" s="2" t="n"/>
      <c r="F1548" s="7" t="n"/>
      <c r="G1548" s="4" t="n"/>
      <c r="I1548" s="15" t="n"/>
      <c r="K1548" s="2" t="n"/>
      <c r="L1548" s="4" t="n"/>
      <c r="N1548" s="2" t="n"/>
      <c r="P1548" s="2" t="n"/>
      <c r="R1548" s="15" t="n"/>
      <c r="S1548" s="15" t="n"/>
      <c r="T1548" s="5" t="n"/>
      <c r="U1548" s="5" t="n"/>
    </row>
    <row r="1549">
      <c r="A1549" s="6" t="n"/>
      <c r="B1549" s="2" t="n"/>
      <c r="F1549" s="7" t="n"/>
      <c r="G1549" s="4" t="n"/>
      <c r="I1549" s="15" t="n"/>
      <c r="K1549" s="2" t="n"/>
      <c r="L1549" s="4" t="n"/>
      <c r="N1549" s="2" t="n"/>
      <c r="P1549" s="2" t="n"/>
      <c r="R1549" s="15" t="n"/>
      <c r="S1549" s="15" t="n"/>
      <c r="T1549" s="5" t="n"/>
      <c r="U1549" s="5" t="n"/>
    </row>
    <row r="1550">
      <c r="A1550" s="6" t="n"/>
      <c r="B1550" s="2" t="n"/>
      <c r="F1550" s="7" t="n"/>
      <c r="G1550" s="4" t="n"/>
      <c r="I1550" s="15" t="n"/>
      <c r="K1550" s="2" t="n"/>
      <c r="L1550" s="4" t="n"/>
      <c r="N1550" s="2" t="n"/>
      <c r="P1550" s="2" t="n"/>
      <c r="R1550" s="15" t="n"/>
      <c r="S1550" s="15" t="n"/>
      <c r="T1550" s="5" t="n"/>
      <c r="U1550" s="5" t="n"/>
    </row>
    <row r="1551">
      <c r="A1551" s="6" t="n"/>
      <c r="B1551" s="2" t="n"/>
      <c r="F1551" s="7" t="n"/>
      <c r="G1551" s="4" t="n"/>
      <c r="I1551" s="15" t="n"/>
      <c r="K1551" s="2" t="n"/>
      <c r="L1551" s="4" t="n"/>
      <c r="N1551" s="2" t="n"/>
      <c r="P1551" s="2" t="n"/>
      <c r="R1551" s="15" t="n"/>
      <c r="S1551" s="15" t="n"/>
      <c r="T1551" s="5" t="n"/>
      <c r="U1551" s="5" t="n"/>
    </row>
    <row r="1552">
      <c r="A1552" s="6" t="n"/>
      <c r="B1552" s="2" t="n"/>
      <c r="F1552" s="7" t="n"/>
      <c r="G1552" s="4" t="n"/>
      <c r="I1552" s="15" t="n"/>
      <c r="K1552" s="2" t="n"/>
      <c r="L1552" s="4" t="n"/>
      <c r="N1552" s="2" t="n"/>
      <c r="P1552" s="2" t="n"/>
      <c r="R1552" s="15" t="n"/>
      <c r="S1552" s="15" t="n"/>
      <c r="T1552" s="5" t="n"/>
      <c r="U1552" s="5" t="n"/>
    </row>
    <row r="1553">
      <c r="A1553" s="6" t="n"/>
      <c r="B1553" s="2" t="n"/>
      <c r="F1553" s="7" t="n"/>
      <c r="G1553" s="4" t="n"/>
      <c r="I1553" s="15" t="n"/>
      <c r="K1553" s="2" t="n"/>
      <c r="L1553" s="4" t="n"/>
      <c r="N1553" s="2" t="n"/>
      <c r="P1553" s="2" t="n"/>
      <c r="R1553" s="15" t="n"/>
      <c r="S1553" s="15" t="n"/>
      <c r="T1553" s="5" t="n"/>
      <c r="U1553" s="5" t="n"/>
    </row>
    <row r="1554">
      <c r="A1554" s="6" t="n"/>
      <c r="B1554" s="2" t="n"/>
      <c r="F1554" s="7" t="n"/>
      <c r="G1554" s="4" t="n"/>
      <c r="I1554" s="15" t="n"/>
      <c r="K1554" s="2" t="n"/>
      <c r="L1554" s="4" t="n"/>
      <c r="N1554" s="2" t="n"/>
      <c r="P1554" s="2" t="n"/>
      <c r="R1554" s="15" t="n"/>
      <c r="S1554" s="15" t="n"/>
      <c r="T1554" s="5" t="n"/>
      <c r="U1554" s="5" t="n"/>
    </row>
    <row r="1555">
      <c r="A1555" s="6" t="n"/>
      <c r="B1555" s="2" t="n"/>
      <c r="F1555" s="7" t="n"/>
      <c r="G1555" s="4" t="n"/>
      <c r="I1555" s="15" t="n"/>
      <c r="K1555" s="2" t="n"/>
      <c r="L1555" s="4" t="n"/>
      <c r="N1555" s="2" t="n"/>
      <c r="P1555" s="2" t="n"/>
      <c r="R1555" s="15" t="n"/>
      <c r="S1555" s="15" t="n"/>
      <c r="T1555" s="5" t="n"/>
      <c r="U1555" s="5" t="n"/>
    </row>
    <row r="1556">
      <c r="A1556" s="6" t="n"/>
      <c r="B1556" s="2" t="n"/>
      <c r="F1556" s="7" t="n"/>
      <c r="G1556" s="4" t="n"/>
      <c r="I1556" s="15" t="n"/>
      <c r="K1556" s="2" t="n"/>
      <c r="L1556" s="4" t="n"/>
      <c r="N1556" s="2" t="n"/>
      <c r="P1556" s="2" t="n"/>
      <c r="R1556" s="15" t="n"/>
      <c r="S1556" s="15" t="n"/>
      <c r="T1556" s="5" t="n"/>
      <c r="U1556" s="5" t="n"/>
    </row>
    <row r="1557">
      <c r="A1557" s="6" t="n"/>
      <c r="B1557" s="2" t="n"/>
      <c r="F1557" s="7" t="n"/>
      <c r="G1557" s="4" t="n"/>
      <c r="I1557" s="15" t="n"/>
      <c r="K1557" s="2" t="n"/>
      <c r="L1557" s="4" t="n"/>
      <c r="N1557" s="2" t="n"/>
      <c r="P1557" s="2" t="n"/>
      <c r="R1557" s="15" t="n"/>
      <c r="S1557" s="15" t="n"/>
      <c r="T1557" s="5" t="n"/>
      <c r="U1557" s="5" t="n"/>
    </row>
    <row r="1558">
      <c r="A1558" s="6" t="n"/>
      <c r="B1558" s="2" t="n"/>
      <c r="F1558" s="7" t="n"/>
      <c r="G1558" s="4" t="n"/>
      <c r="I1558" s="15" t="n"/>
      <c r="K1558" s="2" t="n"/>
      <c r="L1558" s="4" t="n"/>
      <c r="N1558" s="2" t="n"/>
      <c r="P1558" s="2" t="n"/>
      <c r="R1558" s="15" t="n"/>
      <c r="S1558" s="15" t="n"/>
      <c r="T1558" s="5" t="n"/>
      <c r="U1558" s="5" t="n"/>
    </row>
    <row r="1559">
      <c r="A1559" s="6" t="n"/>
      <c r="B1559" s="2" t="n"/>
      <c r="F1559" s="7" t="n"/>
      <c r="G1559" s="4" t="n"/>
      <c r="I1559" s="15" t="n"/>
      <c r="K1559" s="2" t="n"/>
      <c r="L1559" s="4" t="n"/>
      <c r="N1559" s="2" t="n"/>
      <c r="P1559" s="2" t="n"/>
      <c r="R1559" s="15" t="n"/>
      <c r="S1559" s="15" t="n"/>
      <c r="T1559" s="5" t="n"/>
      <c r="U1559" s="5" t="n"/>
    </row>
    <row r="1560">
      <c r="A1560" s="6" t="n"/>
      <c r="B1560" s="2" t="n"/>
      <c r="F1560" s="7" t="n"/>
      <c r="G1560" s="4" t="n"/>
      <c r="I1560" s="15" t="n"/>
      <c r="K1560" s="2" t="n"/>
      <c r="L1560" s="4" t="n"/>
      <c r="N1560" s="2" t="n"/>
      <c r="P1560" s="2" t="n"/>
      <c r="R1560" s="15" t="n"/>
      <c r="S1560" s="15" t="n"/>
      <c r="T1560" s="5" t="n"/>
      <c r="U1560" s="5" t="n"/>
    </row>
    <row r="1561">
      <c r="A1561" s="6" t="n"/>
      <c r="B1561" s="2" t="n"/>
      <c r="F1561" s="7" t="n"/>
      <c r="G1561" s="4" t="n"/>
      <c r="I1561" s="15" t="n"/>
      <c r="K1561" s="2" t="n"/>
      <c r="L1561" s="4" t="n"/>
      <c r="N1561" s="2" t="n"/>
      <c r="P1561" s="2" t="n"/>
      <c r="R1561" s="15" t="n"/>
      <c r="S1561" s="15" t="n"/>
      <c r="T1561" s="5" t="n"/>
      <c r="U1561" s="5" t="n"/>
    </row>
    <row r="1562">
      <c r="A1562" s="6" t="n"/>
      <c r="B1562" s="2" t="n"/>
      <c r="F1562" s="7" t="n"/>
      <c r="G1562" s="4" t="n"/>
      <c r="I1562" s="15" t="n"/>
      <c r="K1562" s="2" t="n"/>
      <c r="L1562" s="4" t="n"/>
      <c r="N1562" s="2" t="n"/>
      <c r="P1562" s="2" t="n"/>
      <c r="R1562" s="15" t="n"/>
      <c r="S1562" s="15" t="n"/>
      <c r="T1562" s="5" t="n"/>
      <c r="U1562" s="5" t="n"/>
    </row>
    <row r="1563">
      <c r="A1563" s="6" t="n"/>
      <c r="B1563" s="2" t="n"/>
      <c r="F1563" s="7" t="n"/>
      <c r="G1563" s="4" t="n"/>
      <c r="I1563" s="15" t="n"/>
      <c r="K1563" s="2" t="n"/>
      <c r="L1563" s="4" t="n"/>
      <c r="N1563" s="2" t="n"/>
      <c r="P1563" s="2" t="n"/>
      <c r="R1563" s="15" t="n"/>
      <c r="S1563" s="15" t="n"/>
      <c r="T1563" s="5" t="n"/>
      <c r="U1563" s="5" t="n"/>
    </row>
    <row r="1564">
      <c r="A1564" s="6" t="n"/>
      <c r="B1564" s="2" t="n"/>
      <c r="F1564" s="7" t="n"/>
      <c r="G1564" s="4" t="n"/>
      <c r="I1564" s="15" t="n"/>
      <c r="K1564" s="2" t="n"/>
      <c r="L1564" s="4" t="n"/>
      <c r="N1564" s="2" t="n"/>
      <c r="P1564" s="2" t="n"/>
      <c r="R1564" s="15" t="n"/>
      <c r="S1564" s="15" t="n"/>
      <c r="T1564" s="5" t="n"/>
      <c r="U1564" s="5" t="n"/>
    </row>
    <row r="1565">
      <c r="A1565" s="6" t="n"/>
      <c r="B1565" s="2" t="n"/>
      <c r="F1565" s="7" t="n"/>
      <c r="G1565" s="4" t="n"/>
      <c r="I1565" s="15" t="n"/>
      <c r="K1565" s="2" t="n"/>
      <c r="L1565" s="4" t="n"/>
      <c r="N1565" s="2" t="n"/>
      <c r="P1565" s="2" t="n"/>
      <c r="R1565" s="15" t="n"/>
      <c r="S1565" s="15" t="n"/>
      <c r="T1565" s="5" t="n"/>
      <c r="U1565" s="5" t="n"/>
    </row>
    <row r="1566">
      <c r="A1566" s="6" t="n"/>
      <c r="B1566" s="2" t="n"/>
      <c r="F1566" s="7" t="n"/>
      <c r="G1566" s="4" t="n"/>
      <c r="I1566" s="15" t="n"/>
      <c r="K1566" s="2" t="n"/>
      <c r="L1566" s="4" t="n"/>
      <c r="N1566" s="2" t="n"/>
      <c r="P1566" s="2" t="n"/>
      <c r="R1566" s="15" t="n"/>
      <c r="S1566" s="15" t="n"/>
      <c r="T1566" s="5" t="n"/>
      <c r="U1566" s="5" t="n"/>
    </row>
    <row r="1567">
      <c r="A1567" s="6" t="n"/>
      <c r="B1567" s="2" t="n"/>
      <c r="F1567" s="7" t="n"/>
      <c r="G1567" s="4" t="n"/>
      <c r="I1567" s="15" t="n"/>
      <c r="K1567" s="2" t="n"/>
      <c r="L1567" s="4" t="n"/>
      <c r="N1567" s="2" t="n"/>
      <c r="P1567" s="2" t="n"/>
      <c r="R1567" s="15" t="n"/>
      <c r="S1567" s="15" t="n"/>
      <c r="T1567" s="5" t="n"/>
      <c r="U1567" s="5" t="n"/>
    </row>
    <row r="1568">
      <c r="A1568" s="6" t="n"/>
      <c r="B1568" s="2" t="n"/>
      <c r="F1568" s="7" t="n"/>
      <c r="G1568" s="4" t="n"/>
      <c r="I1568" s="15" t="n"/>
      <c r="K1568" s="2" t="n"/>
      <c r="L1568" s="4" t="n"/>
      <c r="N1568" s="2" t="n"/>
      <c r="P1568" s="2" t="n"/>
      <c r="R1568" s="15" t="n"/>
      <c r="S1568" s="15" t="n"/>
      <c r="T1568" s="5" t="n"/>
      <c r="U1568" s="5" t="n"/>
    </row>
    <row r="1569">
      <c r="A1569" s="6" t="n"/>
      <c r="B1569" s="2" t="n"/>
      <c r="F1569" s="7" t="n"/>
      <c r="G1569" s="4" t="n"/>
      <c r="I1569" s="15" t="n"/>
      <c r="K1569" s="2" t="n"/>
      <c r="L1569" s="4" t="n"/>
      <c r="N1569" s="2" t="n"/>
      <c r="P1569" s="2" t="n"/>
      <c r="R1569" s="15" t="n"/>
      <c r="S1569" s="15" t="n"/>
      <c r="T1569" s="5" t="n"/>
      <c r="U1569" s="5" t="n"/>
    </row>
    <row r="1570">
      <c r="A1570" s="6" t="n"/>
      <c r="B1570" s="2" t="n"/>
      <c r="F1570" s="7" t="n"/>
      <c r="G1570" s="4" t="n"/>
      <c r="I1570" s="15" t="n"/>
      <c r="K1570" s="2" t="n"/>
      <c r="L1570" s="4" t="n"/>
      <c r="N1570" s="2" t="n"/>
      <c r="P1570" s="2" t="n"/>
      <c r="R1570" s="15" t="n"/>
      <c r="S1570" s="15" t="n"/>
      <c r="T1570" s="5" t="n"/>
      <c r="U1570" s="5" t="n"/>
    </row>
    <row r="1571">
      <c r="A1571" s="6" t="n"/>
      <c r="B1571" s="2" t="n"/>
      <c r="F1571" s="7" t="n"/>
      <c r="G1571" s="4" t="n"/>
      <c r="I1571" s="15" t="n"/>
      <c r="K1571" s="2" t="n"/>
      <c r="L1571" s="4" t="n"/>
      <c r="N1571" s="2" t="n"/>
      <c r="P1571" s="2" t="n"/>
      <c r="R1571" s="15" t="n"/>
      <c r="S1571" s="15" t="n"/>
      <c r="T1571" s="5" t="n"/>
      <c r="U1571" s="5" t="n"/>
    </row>
    <row r="1572">
      <c r="A1572" s="6" t="n"/>
      <c r="B1572" s="2" t="n"/>
      <c r="F1572" s="7" t="n"/>
      <c r="G1572" s="4" t="n"/>
      <c r="I1572" s="15" t="n"/>
      <c r="K1572" s="2" t="n"/>
      <c r="L1572" s="4" t="n"/>
      <c r="N1572" s="2" t="n"/>
      <c r="P1572" s="2" t="n"/>
      <c r="R1572" s="15" t="n"/>
      <c r="S1572" s="15" t="n"/>
      <c r="T1572" s="5" t="n"/>
      <c r="U1572" s="5" t="n"/>
    </row>
    <row r="1573">
      <c r="A1573" s="6" t="n"/>
      <c r="B1573" s="2" t="n"/>
      <c r="F1573" s="7" t="n"/>
      <c r="G1573" s="4" t="n"/>
      <c r="I1573" s="15" t="n"/>
      <c r="K1573" s="2" t="n"/>
      <c r="L1573" s="4" t="n"/>
      <c r="N1573" s="2" t="n"/>
      <c r="P1573" s="2" t="n"/>
      <c r="R1573" s="15" t="n"/>
      <c r="S1573" s="15" t="n"/>
      <c r="T1573" s="5" t="n"/>
      <c r="U1573" s="5" t="n"/>
    </row>
    <row r="1574">
      <c r="A1574" s="6" t="n"/>
      <c r="B1574" s="2" t="n"/>
      <c r="F1574" s="7" t="n"/>
      <c r="G1574" s="4" t="n"/>
      <c r="I1574" s="15" t="n"/>
      <c r="K1574" s="2" t="n"/>
      <c r="L1574" s="4" t="n"/>
      <c r="N1574" s="2" t="n"/>
      <c r="P1574" s="2" t="n"/>
      <c r="R1574" s="15" t="n"/>
      <c r="S1574" s="15" t="n"/>
      <c r="T1574" s="5" t="n"/>
      <c r="U1574" s="5" t="n"/>
    </row>
    <row r="1575">
      <c r="A1575" s="6" t="n"/>
      <c r="B1575" s="2" t="n"/>
      <c r="F1575" s="7" t="n"/>
      <c r="G1575" s="4" t="n"/>
      <c r="I1575" s="15" t="n"/>
      <c r="K1575" s="2" t="n"/>
      <c r="L1575" s="4" t="n"/>
      <c r="N1575" s="2" t="n"/>
      <c r="P1575" s="2" t="n"/>
      <c r="R1575" s="15" t="n"/>
      <c r="S1575" s="15" t="n"/>
      <c r="T1575" s="5" t="n"/>
      <c r="U1575" s="5" t="n"/>
    </row>
    <row r="1576">
      <c r="A1576" s="6" t="n"/>
      <c r="B1576" s="2" t="n"/>
      <c r="F1576" s="7" t="n"/>
      <c r="G1576" s="4" t="n"/>
      <c r="I1576" s="15" t="n"/>
      <c r="K1576" s="2" t="n"/>
      <c r="L1576" s="4" t="n"/>
      <c r="N1576" s="2" t="n"/>
      <c r="P1576" s="2" t="n"/>
      <c r="R1576" s="15" t="n"/>
      <c r="S1576" s="15" t="n"/>
      <c r="T1576" s="5" t="n"/>
      <c r="U1576" s="5" t="n"/>
    </row>
    <row r="1577">
      <c r="A1577" s="6" t="n"/>
      <c r="B1577" s="2" t="n"/>
      <c r="F1577" s="7" t="n"/>
      <c r="G1577" s="4" t="n"/>
      <c r="I1577" s="15" t="n"/>
      <c r="K1577" s="2" t="n"/>
      <c r="L1577" s="4" t="n"/>
      <c r="N1577" s="2" t="n"/>
      <c r="P1577" s="2" t="n"/>
      <c r="R1577" s="15" t="n"/>
      <c r="S1577" s="15" t="n"/>
      <c r="T1577" s="5" t="n"/>
      <c r="U1577" s="5" t="n"/>
    </row>
    <row r="1578">
      <c r="A1578" s="6" t="n"/>
      <c r="B1578" s="2" t="n"/>
      <c r="F1578" s="7" t="n"/>
      <c r="G1578" s="4" t="n"/>
      <c r="I1578" s="15" t="n"/>
      <c r="K1578" s="2" t="n"/>
      <c r="L1578" s="4" t="n"/>
      <c r="N1578" s="2" t="n"/>
      <c r="P1578" s="2" t="n"/>
      <c r="R1578" s="15" t="n"/>
      <c r="S1578" s="15" t="n"/>
      <c r="T1578" s="5" t="n"/>
      <c r="U1578" s="5" t="n"/>
    </row>
    <row r="1579">
      <c r="A1579" s="6" t="n"/>
      <c r="B1579" s="2" t="n"/>
      <c r="F1579" s="7" t="n"/>
      <c r="G1579" s="4" t="n"/>
      <c r="I1579" s="15" t="n"/>
      <c r="K1579" s="2" t="n"/>
      <c r="L1579" s="4" t="n"/>
      <c r="N1579" s="2" t="n"/>
      <c r="P1579" s="2" t="n"/>
      <c r="R1579" s="15" t="n"/>
      <c r="S1579" s="15" t="n"/>
      <c r="T1579" s="5" t="n"/>
      <c r="U1579" s="5" t="n"/>
    </row>
    <row r="1580">
      <c r="A1580" s="6" t="n"/>
      <c r="B1580" s="2" t="n"/>
      <c r="F1580" s="7" t="n"/>
      <c r="G1580" s="4" t="n"/>
      <c r="I1580" s="15" t="n"/>
      <c r="K1580" s="2" t="n"/>
      <c r="L1580" s="4" t="n"/>
      <c r="N1580" s="2" t="n"/>
      <c r="P1580" s="2" t="n"/>
      <c r="R1580" s="15" t="n"/>
      <c r="S1580" s="15" t="n"/>
      <c r="T1580" s="5" t="n"/>
      <c r="U1580" s="5" t="n"/>
    </row>
    <row r="1581">
      <c r="A1581" s="6" t="n"/>
      <c r="B1581" s="2" t="n"/>
      <c r="F1581" s="7" t="n"/>
      <c r="G1581" s="4" t="n"/>
      <c r="I1581" s="15" t="n"/>
      <c r="K1581" s="2" t="n"/>
      <c r="L1581" s="4" t="n"/>
      <c r="N1581" s="2" t="n"/>
      <c r="P1581" s="2" t="n"/>
      <c r="R1581" s="15" t="n"/>
      <c r="S1581" s="15" t="n"/>
      <c r="T1581" s="5" t="n"/>
      <c r="U1581" s="5" t="n"/>
    </row>
    <row r="1582">
      <c r="A1582" s="6" t="n"/>
      <c r="B1582" s="2" t="n"/>
      <c r="F1582" s="7" t="n"/>
      <c r="G1582" s="4" t="n"/>
      <c r="I1582" s="15" t="n"/>
      <c r="K1582" s="2" t="n"/>
      <c r="L1582" s="4" t="n"/>
      <c r="N1582" s="2" t="n"/>
      <c r="P1582" s="2" t="n"/>
      <c r="R1582" s="15" t="n"/>
      <c r="S1582" s="15" t="n"/>
      <c r="T1582" s="5" t="n"/>
      <c r="U1582" s="5" t="n"/>
    </row>
    <row r="1583">
      <c r="A1583" s="6" t="n"/>
      <c r="B1583" s="2" t="n"/>
      <c r="F1583" s="7" t="n"/>
      <c r="G1583" s="4" t="n"/>
      <c r="I1583" s="15" t="n"/>
      <c r="K1583" s="2" t="n"/>
      <c r="L1583" s="4" t="n"/>
      <c r="N1583" s="2" t="n"/>
      <c r="P1583" s="2" t="n"/>
      <c r="R1583" s="15" t="n"/>
      <c r="S1583" s="15" t="n"/>
      <c r="T1583" s="5" t="n"/>
      <c r="U1583" s="5" t="n"/>
    </row>
    <row r="1584">
      <c r="A1584" s="6" t="n"/>
      <c r="B1584" s="2" t="n"/>
      <c r="F1584" s="7" t="n"/>
      <c r="G1584" s="4" t="n"/>
      <c r="I1584" s="15" t="n"/>
      <c r="K1584" s="2" t="n"/>
      <c r="L1584" s="4" t="n"/>
      <c r="N1584" s="2" t="n"/>
      <c r="P1584" s="2" t="n"/>
      <c r="R1584" s="15" t="n"/>
      <c r="S1584" s="15" t="n"/>
      <c r="T1584" s="5" t="n"/>
      <c r="U1584" s="5" t="n"/>
    </row>
    <row r="1585">
      <c r="A1585" s="6" t="n"/>
      <c r="B1585" s="2" t="n"/>
      <c r="F1585" s="7" t="n"/>
      <c r="G1585" s="4" t="n"/>
      <c r="I1585" s="15" t="n"/>
      <c r="K1585" s="2" t="n"/>
      <c r="L1585" s="4" t="n"/>
      <c r="N1585" s="2" t="n"/>
      <c r="P1585" s="2" t="n"/>
      <c r="R1585" s="15" t="n"/>
      <c r="S1585" s="15" t="n"/>
      <c r="T1585" s="5" t="n"/>
      <c r="U1585" s="5" t="n"/>
    </row>
    <row r="1586">
      <c r="A1586" s="6" t="n"/>
      <c r="B1586" s="2" t="n"/>
      <c r="F1586" s="7" t="n"/>
      <c r="G1586" s="4" t="n"/>
      <c r="I1586" s="15" t="n"/>
      <c r="K1586" s="2" t="n"/>
      <c r="L1586" s="4" t="n"/>
      <c r="N1586" s="2" t="n"/>
      <c r="P1586" s="2" t="n"/>
      <c r="R1586" s="15" t="n"/>
      <c r="S1586" s="15" t="n"/>
      <c r="T1586" s="5" t="n"/>
      <c r="U1586" s="5" t="n"/>
    </row>
    <row r="1587">
      <c r="A1587" s="6" t="n"/>
      <c r="B1587" s="2" t="n"/>
      <c r="F1587" s="7" t="n"/>
      <c r="G1587" s="4" t="n"/>
      <c r="I1587" s="15" t="n"/>
      <c r="K1587" s="2" t="n"/>
      <c r="L1587" s="4" t="n"/>
      <c r="N1587" s="2" t="n"/>
      <c r="P1587" s="2" t="n"/>
      <c r="R1587" s="15" t="n"/>
      <c r="S1587" s="15" t="n"/>
      <c r="T1587" s="5" t="n"/>
      <c r="U1587" s="5" t="n"/>
    </row>
    <row r="1588">
      <c r="A1588" s="6" t="n"/>
      <c r="B1588" s="2" t="n"/>
      <c r="F1588" s="7" t="n"/>
      <c r="G1588" s="4" t="n"/>
      <c r="I1588" s="15" t="n"/>
      <c r="K1588" s="2" t="n"/>
      <c r="L1588" s="4" t="n"/>
      <c r="N1588" s="2" t="n"/>
      <c r="P1588" s="2" t="n"/>
      <c r="R1588" s="15" t="n"/>
      <c r="S1588" s="15" t="n"/>
      <c r="T1588" s="5" t="n"/>
      <c r="U1588" s="5" t="n"/>
    </row>
    <row r="1589">
      <c r="A1589" s="6" t="n"/>
      <c r="B1589" s="2" t="n"/>
      <c r="F1589" s="7" t="n"/>
      <c r="G1589" s="4" t="n"/>
      <c r="I1589" s="15" t="n"/>
      <c r="K1589" s="2" t="n"/>
      <c r="L1589" s="4" t="n"/>
      <c r="N1589" s="2" t="n"/>
      <c r="P1589" s="2" t="n"/>
      <c r="R1589" s="15" t="n"/>
      <c r="S1589" s="15" t="n"/>
      <c r="T1589" s="5" t="n"/>
      <c r="U1589" s="5" t="n"/>
    </row>
    <row r="1590">
      <c r="A1590" s="6" t="n"/>
      <c r="B1590" s="2" t="n"/>
      <c r="F1590" s="7" t="n"/>
      <c r="G1590" s="4" t="n"/>
      <c r="I1590" s="15" t="n"/>
      <c r="K1590" s="2" t="n"/>
      <c r="L1590" s="4" t="n"/>
      <c r="N1590" s="2" t="n"/>
      <c r="P1590" s="2" t="n"/>
      <c r="R1590" s="15" t="n"/>
      <c r="S1590" s="15" t="n"/>
      <c r="T1590" s="5" t="n"/>
      <c r="U1590" s="5" t="n"/>
    </row>
    <row r="1591">
      <c r="A1591" s="6" t="n"/>
      <c r="B1591" s="2" t="n"/>
      <c r="F1591" s="7" t="n"/>
      <c r="G1591" s="4" t="n"/>
      <c r="I1591" s="15" t="n"/>
      <c r="K1591" s="2" t="n"/>
      <c r="L1591" s="4" t="n"/>
      <c r="N1591" s="2" t="n"/>
      <c r="P1591" s="2" t="n"/>
      <c r="R1591" s="15" t="n"/>
      <c r="S1591" s="15" t="n"/>
      <c r="T1591" s="5" t="n"/>
      <c r="U1591" s="5" t="n"/>
    </row>
    <row r="1592">
      <c r="A1592" s="6" t="n"/>
      <c r="B1592" s="2" t="n"/>
      <c r="F1592" s="7" t="n"/>
      <c r="G1592" s="4" t="n"/>
      <c r="I1592" s="15" t="n"/>
      <c r="K1592" s="2" t="n"/>
      <c r="L1592" s="4" t="n"/>
      <c r="N1592" s="2" t="n"/>
      <c r="P1592" s="2" t="n"/>
      <c r="R1592" s="15" t="n"/>
      <c r="S1592" s="15" t="n"/>
      <c r="T1592" s="5" t="n"/>
      <c r="U1592" s="5" t="n"/>
    </row>
    <row r="1593">
      <c r="A1593" s="6" t="n"/>
      <c r="B1593" s="2" t="n"/>
      <c r="F1593" s="7" t="n"/>
      <c r="G1593" s="4" t="n"/>
      <c r="I1593" s="15" t="n"/>
      <c r="K1593" s="2" t="n"/>
      <c r="L1593" s="4" t="n"/>
      <c r="N1593" s="2" t="n"/>
      <c r="P1593" s="2" t="n"/>
      <c r="R1593" s="15" t="n"/>
      <c r="S1593" s="15" t="n"/>
      <c r="T1593" s="5" t="n"/>
      <c r="U1593" s="5" t="n"/>
    </row>
    <row r="1594">
      <c r="A1594" s="6" t="n"/>
      <c r="B1594" s="2" t="n"/>
      <c r="F1594" s="7" t="n"/>
      <c r="G1594" s="4" t="n"/>
      <c r="I1594" s="15" t="n"/>
      <c r="K1594" s="2" t="n"/>
      <c r="L1594" s="4" t="n"/>
      <c r="N1594" s="2" t="n"/>
      <c r="P1594" s="2" t="n"/>
      <c r="R1594" s="15" t="n"/>
      <c r="S1594" s="15" t="n"/>
      <c r="T1594" s="5" t="n"/>
      <c r="U1594" s="5" t="n"/>
    </row>
    <row r="1595">
      <c r="A1595" s="6" t="n"/>
      <c r="B1595" s="2" t="n"/>
      <c r="F1595" s="7" t="n"/>
      <c r="G1595" s="4" t="n"/>
      <c r="I1595" s="15" t="n"/>
      <c r="K1595" s="2" t="n"/>
      <c r="L1595" s="4" t="n"/>
      <c r="N1595" s="2" t="n"/>
      <c r="P1595" s="2" t="n"/>
      <c r="R1595" s="15" t="n"/>
      <c r="S1595" s="15" t="n"/>
      <c r="T1595" s="5" t="n"/>
      <c r="U1595" s="5" t="n"/>
    </row>
    <row r="1596">
      <c r="A1596" s="6" t="n"/>
      <c r="B1596" s="2" t="n"/>
      <c r="F1596" s="7" t="n"/>
      <c r="G1596" s="4" t="n"/>
      <c r="I1596" s="15" t="n"/>
      <c r="K1596" s="2" t="n"/>
      <c r="L1596" s="4" t="n"/>
      <c r="N1596" s="2" t="n"/>
      <c r="P1596" s="2" t="n"/>
      <c r="R1596" s="15" t="n"/>
      <c r="S1596" s="15" t="n"/>
      <c r="T1596" s="5" t="n"/>
      <c r="U1596" s="5" t="n"/>
    </row>
    <row r="1597">
      <c r="A1597" s="6" t="n"/>
      <c r="B1597" s="2" t="n"/>
      <c r="F1597" s="7" t="n"/>
      <c r="G1597" s="4" t="n"/>
      <c r="I1597" s="15" t="n"/>
      <c r="K1597" s="2" t="n"/>
      <c r="L1597" s="4" t="n"/>
      <c r="N1597" s="2" t="n"/>
      <c r="P1597" s="2" t="n"/>
      <c r="R1597" s="15" t="n"/>
      <c r="S1597" s="15" t="n"/>
      <c r="T1597" s="5" t="n"/>
      <c r="U1597" s="5" t="n"/>
    </row>
    <row r="1598">
      <c r="A1598" s="6" t="n"/>
      <c r="B1598" s="2" t="n"/>
      <c r="F1598" s="7" t="n"/>
      <c r="G1598" s="4" t="n"/>
      <c r="I1598" s="15" t="n"/>
      <c r="K1598" s="2" t="n"/>
      <c r="L1598" s="4" t="n"/>
      <c r="N1598" s="2" t="n"/>
      <c r="P1598" s="2" t="n"/>
      <c r="R1598" s="15" t="n"/>
      <c r="S1598" s="15" t="n"/>
      <c r="T1598" s="5" t="n"/>
      <c r="U1598" s="5" t="n"/>
    </row>
    <row r="1599">
      <c r="A1599" s="6" t="n"/>
      <c r="B1599" s="2" t="n"/>
      <c r="F1599" s="7" t="n"/>
      <c r="G1599" s="4" t="n"/>
      <c r="I1599" s="15" t="n"/>
      <c r="K1599" s="2" t="n"/>
      <c r="L1599" s="4" t="n"/>
      <c r="N1599" s="2" t="n"/>
      <c r="P1599" s="2" t="n"/>
      <c r="R1599" s="15" t="n"/>
      <c r="S1599" s="15" t="n"/>
      <c r="T1599" s="5" t="n"/>
      <c r="U1599" s="5" t="n"/>
    </row>
    <row r="1600">
      <c r="A1600" s="6" t="n"/>
      <c r="B1600" s="2" t="n"/>
      <c r="F1600" s="7" t="n"/>
      <c r="G1600" s="4" t="n"/>
      <c r="I1600" s="15" t="n"/>
      <c r="K1600" s="2" t="n"/>
      <c r="L1600" s="4" t="n"/>
      <c r="N1600" s="2" t="n"/>
      <c r="P1600" s="2" t="n"/>
      <c r="R1600" s="15" t="n"/>
      <c r="S1600" s="15" t="n"/>
      <c r="T1600" s="5" t="n"/>
      <c r="U1600" s="5" t="n"/>
    </row>
    <row r="1601">
      <c r="A1601" s="6" t="n"/>
      <c r="B1601" s="2" t="n"/>
      <c r="F1601" s="7" t="n"/>
      <c r="G1601" s="4" t="n"/>
      <c r="I1601" s="15" t="n"/>
      <c r="K1601" s="2" t="n"/>
      <c r="L1601" s="4" t="n"/>
      <c r="N1601" s="2" t="n"/>
      <c r="P1601" s="2" t="n"/>
      <c r="R1601" s="15" t="n"/>
      <c r="S1601" s="15" t="n"/>
      <c r="T1601" s="5" t="n"/>
      <c r="U1601" s="5" t="n"/>
    </row>
    <row r="1602">
      <c r="A1602" s="6" t="n"/>
      <c r="B1602" s="2" t="n"/>
      <c r="F1602" s="7" t="n"/>
      <c r="G1602" s="4" t="n"/>
      <c r="I1602" s="15" t="n"/>
      <c r="K1602" s="2" t="n"/>
      <c r="L1602" s="4" t="n"/>
      <c r="N1602" s="2" t="n"/>
      <c r="P1602" s="2" t="n"/>
      <c r="R1602" s="15" t="n"/>
      <c r="S1602" s="15" t="n"/>
      <c r="T1602" s="5" t="n"/>
      <c r="U1602" s="5" t="n"/>
    </row>
    <row r="1603">
      <c r="A1603" s="6" t="n"/>
      <c r="B1603" s="2" t="n"/>
      <c r="F1603" s="7" t="n"/>
      <c r="G1603" s="4" t="n"/>
      <c r="I1603" s="15" t="n"/>
      <c r="K1603" s="2" t="n"/>
      <c r="L1603" s="4" t="n"/>
      <c r="N1603" s="2" t="n"/>
      <c r="P1603" s="2" t="n"/>
      <c r="R1603" s="15" t="n"/>
      <c r="S1603" s="15" t="n"/>
      <c r="T1603" s="5" t="n"/>
      <c r="U1603" s="5" t="n"/>
    </row>
    <row r="1604">
      <c r="A1604" s="6" t="n"/>
      <c r="B1604" s="2" t="n"/>
      <c r="F1604" s="7" t="n"/>
      <c r="G1604" s="4" t="n"/>
      <c r="I1604" s="15" t="n"/>
      <c r="K1604" s="2" t="n"/>
      <c r="L1604" s="4" t="n"/>
      <c r="N1604" s="2" t="n"/>
      <c r="P1604" s="2" t="n"/>
      <c r="R1604" s="15" t="n"/>
      <c r="S1604" s="15" t="n"/>
      <c r="T1604" s="5" t="n"/>
      <c r="U1604" s="5" t="n"/>
    </row>
    <row r="1605">
      <c r="A1605" s="6" t="n"/>
      <c r="B1605" s="2" t="n"/>
      <c r="F1605" s="7" t="n"/>
      <c r="G1605" s="4" t="n"/>
      <c r="I1605" s="15" t="n"/>
      <c r="K1605" s="2" t="n"/>
      <c r="L1605" s="4" t="n"/>
      <c r="N1605" s="2" t="n"/>
      <c r="P1605" s="2" t="n"/>
      <c r="R1605" s="15" t="n"/>
      <c r="S1605" s="15" t="n"/>
      <c r="T1605" s="5" t="n"/>
      <c r="U1605" s="5" t="n"/>
    </row>
    <row r="1606">
      <c r="A1606" s="6" t="n"/>
      <c r="B1606" s="2" t="n"/>
      <c r="F1606" s="7" t="n"/>
      <c r="G1606" s="4" t="n"/>
      <c r="I1606" s="15" t="n"/>
      <c r="K1606" s="2" t="n"/>
      <c r="L1606" s="4" t="n"/>
      <c r="N1606" s="2" t="n"/>
      <c r="P1606" s="2" t="n"/>
      <c r="R1606" s="15" t="n"/>
      <c r="S1606" s="15" t="n"/>
      <c r="T1606" s="5" t="n"/>
      <c r="U1606" s="5" t="n"/>
    </row>
    <row r="1607">
      <c r="A1607" s="6" t="n"/>
      <c r="B1607" s="2" t="n"/>
      <c r="F1607" s="7" t="n"/>
      <c r="G1607" s="4" t="n"/>
      <c r="I1607" s="15" t="n"/>
      <c r="K1607" s="2" t="n"/>
      <c r="L1607" s="4" t="n"/>
      <c r="N1607" s="2" t="n"/>
      <c r="P1607" s="2" t="n"/>
      <c r="R1607" s="15" t="n"/>
      <c r="S1607" s="15" t="n"/>
      <c r="T1607" s="5" t="n"/>
      <c r="U1607" s="5" t="n"/>
    </row>
    <row r="1608">
      <c r="A1608" s="6" t="n"/>
      <c r="B1608" s="2" t="n"/>
      <c r="F1608" s="7" t="n"/>
      <c r="G1608" s="4" t="n"/>
      <c r="I1608" s="15" t="n"/>
      <c r="K1608" s="2" t="n"/>
      <c r="L1608" s="4" t="n"/>
      <c r="N1608" s="2" t="n"/>
      <c r="P1608" s="2" t="n"/>
      <c r="R1608" s="15" t="n"/>
      <c r="S1608" s="15" t="n"/>
      <c r="T1608" s="5" t="n"/>
      <c r="U1608" s="5" t="n"/>
    </row>
    <row r="1609">
      <c r="A1609" s="6" t="n"/>
      <c r="B1609" s="2" t="n"/>
      <c r="F1609" s="7" t="n"/>
      <c r="G1609" s="4" t="n"/>
      <c r="I1609" s="15" t="n"/>
      <c r="K1609" s="2" t="n"/>
      <c r="L1609" s="4" t="n"/>
      <c r="N1609" s="2" t="n"/>
      <c r="P1609" s="2" t="n"/>
      <c r="R1609" s="15" t="n"/>
      <c r="S1609" s="15" t="n"/>
      <c r="T1609" s="5" t="n"/>
      <c r="U1609" s="5" t="n"/>
    </row>
    <row r="1610">
      <c r="A1610" s="6" t="n"/>
      <c r="B1610" s="2" t="n"/>
      <c r="F1610" s="7" t="n"/>
      <c r="G1610" s="4" t="n"/>
      <c r="I1610" s="15" t="n"/>
      <c r="K1610" s="2" t="n"/>
      <c r="L1610" s="4" t="n"/>
      <c r="N1610" s="2" t="n"/>
      <c r="P1610" s="2" t="n"/>
      <c r="R1610" s="15" t="n"/>
      <c r="S1610" s="15" t="n"/>
      <c r="T1610" s="5" t="n"/>
      <c r="U1610" s="5" t="n"/>
    </row>
    <row r="1611">
      <c r="A1611" s="6" t="n"/>
      <c r="B1611" s="2" t="n"/>
      <c r="F1611" s="7" t="n"/>
      <c r="G1611" s="4" t="n"/>
      <c r="I1611" s="15" t="n"/>
      <c r="K1611" s="2" t="n"/>
      <c r="L1611" s="4" t="n"/>
      <c r="N1611" s="2" t="n"/>
      <c r="P1611" s="2" t="n"/>
      <c r="R1611" s="15" t="n"/>
      <c r="S1611" s="15" t="n"/>
      <c r="T1611" s="5" t="n"/>
      <c r="U1611" s="5" t="n"/>
    </row>
    <row r="1612">
      <c r="A1612" s="6" t="n"/>
      <c r="B1612" s="2" t="n"/>
      <c r="F1612" s="7" t="n"/>
      <c r="G1612" s="4" t="n"/>
      <c r="I1612" s="15" t="n"/>
      <c r="K1612" s="2" t="n"/>
      <c r="L1612" s="4" t="n"/>
      <c r="N1612" s="2" t="n"/>
      <c r="P1612" s="2" t="n"/>
      <c r="R1612" s="15" t="n"/>
      <c r="S1612" s="15" t="n"/>
      <c r="T1612" s="5" t="n"/>
      <c r="U1612" s="5" t="n"/>
    </row>
    <row r="1613">
      <c r="A1613" s="6" t="n"/>
      <c r="B1613" s="2" t="n"/>
      <c r="F1613" s="7" t="n"/>
      <c r="G1613" s="4" t="n"/>
      <c r="I1613" s="15" t="n"/>
      <c r="K1613" s="2" t="n"/>
      <c r="L1613" s="4" t="n"/>
      <c r="N1613" s="2" t="n"/>
      <c r="P1613" s="2" t="n"/>
      <c r="R1613" s="15" t="n"/>
      <c r="S1613" s="15" t="n"/>
      <c r="T1613" s="5" t="n"/>
      <c r="U1613" s="5" t="n"/>
    </row>
    <row r="1614">
      <c r="A1614" s="6" t="n"/>
      <c r="B1614" s="2" t="n"/>
      <c r="F1614" s="7" t="n"/>
      <c r="G1614" s="4" t="n"/>
      <c r="I1614" s="15" t="n"/>
      <c r="K1614" s="2" t="n"/>
      <c r="L1614" s="4" t="n"/>
      <c r="N1614" s="2" t="n"/>
      <c r="P1614" s="2" t="n"/>
      <c r="R1614" s="15" t="n"/>
      <c r="S1614" s="15" t="n"/>
      <c r="T1614" s="5" t="n"/>
      <c r="U1614" s="5" t="n"/>
    </row>
    <row r="1615">
      <c r="A1615" s="6" t="n"/>
      <c r="B1615" s="2" t="n"/>
      <c r="F1615" s="7" t="n"/>
      <c r="G1615" s="4" t="n"/>
      <c r="I1615" s="15" t="n"/>
      <c r="K1615" s="2" t="n"/>
      <c r="L1615" s="4" t="n"/>
      <c r="N1615" s="2" t="n"/>
      <c r="P1615" s="2" t="n"/>
      <c r="R1615" s="15" t="n"/>
      <c r="S1615" s="15" t="n"/>
      <c r="T1615" s="5" t="n"/>
      <c r="U1615" s="5" t="n"/>
    </row>
    <row r="1616">
      <c r="A1616" s="6" t="n"/>
      <c r="B1616" s="2" t="n"/>
      <c r="F1616" s="7" t="n"/>
      <c r="G1616" s="4" t="n"/>
      <c r="I1616" s="15" t="n"/>
      <c r="K1616" s="2" t="n"/>
      <c r="L1616" s="4" t="n"/>
      <c r="N1616" s="2" t="n"/>
      <c r="P1616" s="2" t="n"/>
      <c r="R1616" s="15" t="n"/>
      <c r="S1616" s="15" t="n"/>
      <c r="T1616" s="5" t="n"/>
      <c r="U1616" s="5" t="n"/>
    </row>
    <row r="1617">
      <c r="A1617" s="6" t="n"/>
      <c r="B1617" s="2" t="n"/>
      <c r="F1617" s="7" t="n"/>
      <c r="G1617" s="4" t="n"/>
      <c r="I1617" s="15" t="n"/>
      <c r="K1617" s="2" t="n"/>
      <c r="L1617" s="4" t="n"/>
      <c r="N1617" s="2" t="n"/>
      <c r="P1617" s="2" t="n"/>
      <c r="R1617" s="15" t="n"/>
      <c r="S1617" s="15" t="n"/>
      <c r="T1617" s="5" t="n"/>
      <c r="U1617" s="5" t="n"/>
    </row>
    <row r="1618">
      <c r="A1618" s="6" t="n"/>
      <c r="B1618" s="2" t="n"/>
      <c r="F1618" s="7" t="n"/>
      <c r="G1618" s="4" t="n"/>
      <c r="I1618" s="15" t="n"/>
      <c r="K1618" s="2" t="n"/>
      <c r="L1618" s="4" t="n"/>
      <c r="N1618" s="2" t="n"/>
      <c r="P1618" s="2" t="n"/>
      <c r="R1618" s="15" t="n"/>
      <c r="S1618" s="15" t="n"/>
      <c r="T1618" s="5" t="n"/>
      <c r="U1618" s="5" t="n"/>
    </row>
    <row r="1619">
      <c r="A1619" s="6" t="n"/>
      <c r="B1619" s="2" t="n"/>
      <c r="F1619" s="7" t="n"/>
      <c r="G1619" s="4" t="n"/>
      <c r="I1619" s="15" t="n"/>
      <c r="K1619" s="2" t="n"/>
      <c r="L1619" s="4" t="n"/>
      <c r="N1619" s="2" t="n"/>
      <c r="P1619" s="2" t="n"/>
      <c r="R1619" s="15" t="n"/>
      <c r="S1619" s="15" t="n"/>
      <c r="T1619" s="5" t="n"/>
      <c r="U1619" s="5" t="n"/>
    </row>
    <row r="1620">
      <c r="A1620" s="6" t="n"/>
      <c r="B1620" s="2" t="n"/>
      <c r="F1620" s="7" t="n"/>
      <c r="G1620" s="4" t="n"/>
      <c r="I1620" s="15" t="n"/>
      <c r="K1620" s="2" t="n"/>
      <c r="L1620" s="4" t="n"/>
      <c r="N1620" s="2" t="n"/>
      <c r="P1620" s="2" t="n"/>
      <c r="R1620" s="15" t="n"/>
      <c r="S1620" s="15" t="n"/>
      <c r="T1620" s="5" t="n"/>
      <c r="U1620" s="5" t="n"/>
    </row>
    <row r="1621">
      <c r="A1621" s="6" t="n"/>
      <c r="B1621" s="2" t="n"/>
      <c r="F1621" s="7" t="n"/>
      <c r="G1621" s="4" t="n"/>
      <c r="I1621" s="15" t="n"/>
      <c r="K1621" s="2" t="n"/>
      <c r="L1621" s="4" t="n"/>
      <c r="N1621" s="2" t="n"/>
      <c r="P1621" s="2" t="n"/>
      <c r="R1621" s="15" t="n"/>
      <c r="S1621" s="15" t="n"/>
      <c r="T1621" s="5" t="n"/>
      <c r="U1621" s="5" t="n"/>
    </row>
    <row r="1622">
      <c r="A1622" s="6" t="n"/>
      <c r="B1622" s="2" t="n"/>
      <c r="F1622" s="7" t="n"/>
      <c r="G1622" s="4" t="n"/>
      <c r="I1622" s="15" t="n"/>
      <c r="K1622" s="2" t="n"/>
      <c r="L1622" s="4" t="n"/>
      <c r="N1622" s="2" t="n"/>
      <c r="P1622" s="2" t="n"/>
      <c r="R1622" s="15" t="n"/>
      <c r="S1622" s="15" t="n"/>
      <c r="T1622" s="5" t="n"/>
      <c r="U1622" s="5" t="n"/>
    </row>
    <row r="1623">
      <c r="A1623" s="6" t="n"/>
      <c r="B1623" s="2" t="n"/>
      <c r="F1623" s="7" t="n"/>
      <c r="G1623" s="4" t="n"/>
      <c r="I1623" s="15" t="n"/>
      <c r="K1623" s="2" t="n"/>
      <c r="L1623" s="4" t="n"/>
      <c r="N1623" s="2" t="n"/>
      <c r="P1623" s="2" t="n"/>
      <c r="R1623" s="15" t="n"/>
      <c r="S1623" s="15" t="n"/>
      <c r="T1623" s="5" t="n"/>
      <c r="U1623" s="5" t="n"/>
    </row>
    <row r="1624">
      <c r="A1624" s="6" t="n"/>
      <c r="B1624" s="2" t="n"/>
      <c r="F1624" s="7" t="n"/>
      <c r="G1624" s="4" t="n"/>
      <c r="I1624" s="15" t="n"/>
      <c r="K1624" s="2" t="n"/>
      <c r="L1624" s="4" t="n"/>
      <c r="N1624" s="2" t="n"/>
      <c r="P1624" s="2" t="n"/>
      <c r="R1624" s="15" t="n"/>
      <c r="S1624" s="15" t="n"/>
      <c r="T1624" s="5" t="n"/>
      <c r="U1624" s="5" t="n"/>
    </row>
    <row r="1625">
      <c r="A1625" s="6" t="n"/>
      <c r="B1625" s="2" t="n"/>
      <c r="F1625" s="7" t="n"/>
      <c r="G1625" s="4" t="n"/>
      <c r="I1625" s="15" t="n"/>
      <c r="K1625" s="2" t="n"/>
      <c r="L1625" s="4" t="n"/>
      <c r="N1625" s="2" t="n"/>
      <c r="P1625" s="2" t="n"/>
      <c r="R1625" s="15" t="n"/>
      <c r="S1625" s="15" t="n"/>
      <c r="T1625" s="5" t="n"/>
      <c r="U1625" s="5" t="n"/>
    </row>
    <row r="1626">
      <c r="A1626" s="6" t="n"/>
      <c r="B1626" s="2" t="n"/>
      <c r="F1626" s="7" t="n"/>
      <c r="G1626" s="4" t="n"/>
      <c r="I1626" s="15" t="n"/>
      <c r="K1626" s="2" t="n"/>
      <c r="L1626" s="4" t="n"/>
      <c r="N1626" s="2" t="n"/>
      <c r="P1626" s="2" t="n"/>
      <c r="R1626" s="15" t="n"/>
      <c r="S1626" s="15" t="n"/>
      <c r="T1626" s="5" t="n"/>
      <c r="U1626" s="5" t="n"/>
    </row>
    <row r="1627">
      <c r="A1627" s="6" t="n"/>
      <c r="B1627" s="2" t="n"/>
      <c r="F1627" s="7" t="n"/>
      <c r="G1627" s="4" t="n"/>
      <c r="I1627" s="15" t="n"/>
      <c r="K1627" s="2" t="n"/>
      <c r="L1627" s="4" t="n"/>
      <c r="N1627" s="2" t="n"/>
      <c r="P1627" s="2" t="n"/>
      <c r="R1627" s="15" t="n"/>
      <c r="S1627" s="15" t="n"/>
      <c r="T1627" s="5" t="n"/>
      <c r="U1627" s="5" t="n"/>
    </row>
    <row r="1628">
      <c r="A1628" s="6" t="n"/>
      <c r="B1628" s="2" t="n"/>
      <c r="F1628" s="7" t="n"/>
      <c r="G1628" s="4" t="n"/>
      <c r="I1628" s="15" t="n"/>
      <c r="K1628" s="2" t="n"/>
      <c r="L1628" s="4" t="n"/>
      <c r="N1628" s="2" t="n"/>
      <c r="P1628" s="2" t="n"/>
      <c r="R1628" s="15" t="n"/>
      <c r="S1628" s="15" t="n"/>
      <c r="T1628" s="5" t="n"/>
      <c r="U1628" s="5" t="n"/>
    </row>
    <row r="1629">
      <c r="A1629" s="6" t="n"/>
      <c r="B1629" s="2" t="n"/>
      <c r="F1629" s="7" t="n"/>
      <c r="G1629" s="4" t="n"/>
      <c r="I1629" s="15" t="n"/>
      <c r="K1629" s="2" t="n"/>
      <c r="L1629" s="4" t="n"/>
      <c r="N1629" s="2" t="n"/>
      <c r="P1629" s="2" t="n"/>
      <c r="R1629" s="15" t="n"/>
      <c r="S1629" s="15" t="n"/>
      <c r="T1629" s="5" t="n"/>
      <c r="U1629" s="5" t="n"/>
    </row>
    <row r="1630">
      <c r="A1630" s="6" t="n"/>
      <c r="B1630" s="2" t="n"/>
      <c r="F1630" s="7" t="n"/>
      <c r="G1630" s="4" t="n"/>
      <c r="I1630" s="15" t="n"/>
      <c r="K1630" s="2" t="n"/>
      <c r="L1630" s="4" t="n"/>
      <c r="N1630" s="2" t="n"/>
      <c r="P1630" s="2" t="n"/>
      <c r="R1630" s="15" t="n"/>
      <c r="S1630" s="15" t="n"/>
      <c r="T1630" s="5" t="n"/>
      <c r="U1630" s="5" t="n"/>
    </row>
    <row r="1631">
      <c r="A1631" s="6" t="n"/>
      <c r="B1631" s="2" t="n"/>
      <c r="F1631" s="7" t="n"/>
      <c r="G1631" s="4" t="n"/>
      <c r="I1631" s="15" t="n"/>
      <c r="K1631" s="2" t="n"/>
      <c r="L1631" s="4" t="n"/>
      <c r="N1631" s="2" t="n"/>
      <c r="P1631" s="2" t="n"/>
      <c r="R1631" s="15" t="n"/>
      <c r="S1631" s="15" t="n"/>
      <c r="T1631" s="5" t="n"/>
      <c r="U1631" s="5" t="n"/>
    </row>
    <row r="1632">
      <c r="A1632" s="6" t="n"/>
      <c r="B1632" s="2" t="n"/>
      <c r="F1632" s="7" t="n"/>
      <c r="G1632" s="4" t="n"/>
      <c r="I1632" s="15" t="n"/>
      <c r="K1632" s="2" t="n"/>
      <c r="L1632" s="4" t="n"/>
      <c r="N1632" s="2" t="n"/>
      <c r="P1632" s="2" t="n"/>
      <c r="R1632" s="15" t="n"/>
      <c r="S1632" s="15" t="n"/>
      <c r="T1632" s="5" t="n"/>
      <c r="U1632" s="5" t="n"/>
    </row>
    <row r="1633">
      <c r="A1633" s="6" t="n"/>
      <c r="B1633" s="2" t="n"/>
      <c r="F1633" s="7" t="n"/>
      <c r="G1633" s="4" t="n"/>
      <c r="I1633" s="15" t="n"/>
      <c r="K1633" s="2" t="n"/>
      <c r="L1633" s="4" t="n"/>
      <c r="N1633" s="2" t="n"/>
      <c r="P1633" s="2" t="n"/>
      <c r="R1633" s="15" t="n"/>
      <c r="S1633" s="15" t="n"/>
      <c r="T1633" s="5" t="n"/>
      <c r="U1633" s="5" t="n"/>
    </row>
    <row r="1634">
      <c r="A1634" s="6" t="n"/>
      <c r="B1634" s="2" t="n"/>
      <c r="F1634" s="7" t="n"/>
      <c r="G1634" s="4" t="n"/>
      <c r="I1634" s="15" t="n"/>
      <c r="K1634" s="2" t="n"/>
      <c r="L1634" s="4" t="n"/>
      <c r="N1634" s="2" t="n"/>
      <c r="P1634" s="2" t="n"/>
      <c r="R1634" s="15" t="n"/>
      <c r="S1634" s="15" t="n"/>
      <c r="T1634" s="5" t="n"/>
      <c r="U1634" s="5" t="n"/>
    </row>
    <row r="1635">
      <c r="A1635" s="6" t="n"/>
      <c r="B1635" s="2" t="n"/>
      <c r="F1635" s="7" t="n"/>
      <c r="G1635" s="4" t="n"/>
      <c r="I1635" s="15" t="n"/>
      <c r="K1635" s="2" t="n"/>
      <c r="L1635" s="4" t="n"/>
      <c r="N1635" s="2" t="n"/>
      <c r="P1635" s="2" t="n"/>
      <c r="R1635" s="15" t="n"/>
      <c r="S1635" s="15" t="n"/>
      <c r="T1635" s="5" t="n"/>
      <c r="U1635" s="5" t="n"/>
    </row>
    <row r="1636">
      <c r="A1636" s="6" t="n"/>
      <c r="B1636" s="2" t="n"/>
      <c r="F1636" s="7" t="n"/>
      <c r="G1636" s="4" t="n"/>
      <c r="I1636" s="15" t="n"/>
      <c r="K1636" s="2" t="n"/>
      <c r="L1636" s="4" t="n"/>
      <c r="N1636" s="2" t="n"/>
      <c r="P1636" s="2" t="n"/>
      <c r="R1636" s="15" t="n"/>
      <c r="S1636" s="15" t="n"/>
      <c r="T1636" s="5" t="n"/>
      <c r="U1636" s="5" t="n"/>
    </row>
    <row r="1637">
      <c r="A1637" s="6" t="n"/>
      <c r="B1637" s="2" t="n"/>
      <c r="F1637" s="7" t="n"/>
      <c r="G1637" s="4" t="n"/>
      <c r="I1637" s="15" t="n"/>
      <c r="K1637" s="2" t="n"/>
      <c r="L1637" s="4" t="n"/>
      <c r="N1637" s="2" t="n"/>
      <c r="P1637" s="2" t="n"/>
      <c r="R1637" s="15" t="n"/>
      <c r="S1637" s="15" t="n"/>
      <c r="T1637" s="5" t="n"/>
      <c r="U1637" s="5" t="n"/>
    </row>
    <row r="1638">
      <c r="A1638" s="6" t="n"/>
      <c r="B1638" s="2" t="n"/>
      <c r="F1638" s="7" t="n"/>
      <c r="G1638" s="4" t="n"/>
      <c r="I1638" s="15" t="n"/>
      <c r="K1638" s="2" t="n"/>
      <c r="L1638" s="4" t="n"/>
      <c r="N1638" s="2" t="n"/>
      <c r="P1638" s="2" t="n"/>
      <c r="R1638" s="15" t="n"/>
      <c r="S1638" s="15" t="n"/>
      <c r="T1638" s="5" t="n"/>
      <c r="U1638" s="5" t="n"/>
    </row>
    <row r="1639">
      <c r="A1639" s="6" t="n"/>
      <c r="B1639" s="2" t="n"/>
      <c r="F1639" s="7" t="n"/>
      <c r="G1639" s="4" t="n"/>
      <c r="I1639" s="15" t="n"/>
      <c r="K1639" s="2" t="n"/>
      <c r="L1639" s="4" t="n"/>
      <c r="N1639" s="2" t="n"/>
      <c r="P1639" s="2" t="n"/>
      <c r="R1639" s="15" t="n"/>
      <c r="S1639" s="15" t="n"/>
      <c r="T1639" s="5" t="n"/>
      <c r="U1639" s="5" t="n"/>
    </row>
    <row r="1640">
      <c r="A1640" s="6" t="n"/>
      <c r="B1640" s="2" t="n"/>
      <c r="F1640" s="7" t="n"/>
      <c r="G1640" s="4" t="n"/>
      <c r="I1640" s="15" t="n"/>
      <c r="K1640" s="2" t="n"/>
      <c r="L1640" s="4" t="n"/>
      <c r="N1640" s="2" t="n"/>
      <c r="P1640" s="2" t="n"/>
      <c r="R1640" s="15" t="n"/>
      <c r="S1640" s="15" t="n"/>
      <c r="T1640" s="5" t="n"/>
      <c r="U1640" s="5" t="n"/>
    </row>
    <row r="1641">
      <c r="A1641" s="6" t="n"/>
      <c r="B1641" s="2" t="n"/>
      <c r="F1641" s="7" t="n"/>
      <c r="G1641" s="4" t="n"/>
      <c r="I1641" s="15" t="n"/>
      <c r="K1641" s="2" t="n"/>
      <c r="L1641" s="4" t="n"/>
      <c r="N1641" s="2" t="n"/>
      <c r="P1641" s="2" t="n"/>
      <c r="R1641" s="15" t="n"/>
      <c r="S1641" s="15" t="n"/>
      <c r="T1641" s="5" t="n"/>
      <c r="U1641" s="5" t="n"/>
    </row>
    <row r="1642">
      <c r="A1642" s="6" t="n"/>
      <c r="B1642" s="2" t="n"/>
      <c r="F1642" s="7" t="n"/>
      <c r="G1642" s="4" t="n"/>
      <c r="I1642" s="15" t="n"/>
      <c r="K1642" s="2" t="n"/>
      <c r="L1642" s="4" t="n"/>
      <c r="N1642" s="2" t="n"/>
      <c r="P1642" s="2" t="n"/>
      <c r="R1642" s="15" t="n"/>
      <c r="S1642" s="15" t="n"/>
      <c r="T1642" s="5" t="n"/>
      <c r="U1642" s="5" t="n"/>
    </row>
    <row r="1643">
      <c r="A1643" s="6" t="n"/>
      <c r="B1643" s="2" t="n"/>
      <c r="F1643" s="7" t="n"/>
      <c r="G1643" s="4" t="n"/>
      <c r="I1643" s="15" t="n"/>
      <c r="K1643" s="2" t="n"/>
      <c r="L1643" s="4" t="n"/>
      <c r="N1643" s="2" t="n"/>
      <c r="P1643" s="2" t="n"/>
      <c r="R1643" s="15" t="n"/>
      <c r="S1643" s="15" t="n"/>
      <c r="T1643" s="5" t="n"/>
      <c r="U1643" s="5" t="n"/>
    </row>
    <row r="1644">
      <c r="A1644" s="6" t="n"/>
      <c r="B1644" s="2" t="n"/>
      <c r="F1644" s="7" t="n"/>
      <c r="G1644" s="4" t="n"/>
      <c r="I1644" s="15" t="n"/>
      <c r="K1644" s="2" t="n"/>
      <c r="L1644" s="4" t="n"/>
      <c r="N1644" s="2" t="n"/>
      <c r="P1644" s="2" t="n"/>
      <c r="R1644" s="15" t="n"/>
      <c r="S1644" s="15" t="n"/>
      <c r="T1644" s="5" t="n"/>
      <c r="U1644" s="5" t="n"/>
    </row>
    <row r="1645">
      <c r="A1645" s="6" t="n"/>
      <c r="B1645" s="2" t="n"/>
      <c r="F1645" s="7" t="n"/>
      <c r="G1645" s="4" t="n"/>
      <c r="I1645" s="15" t="n"/>
      <c r="K1645" s="2" t="n"/>
      <c r="L1645" s="4" t="n"/>
      <c r="N1645" s="2" t="n"/>
      <c r="P1645" s="2" t="n"/>
      <c r="R1645" s="15" t="n"/>
      <c r="S1645" s="15" t="n"/>
      <c r="T1645" s="5" t="n"/>
      <c r="U1645" s="5" t="n"/>
    </row>
    <row r="1646">
      <c r="A1646" s="6" t="n"/>
      <c r="B1646" s="2" t="n"/>
      <c r="F1646" s="7" t="n"/>
      <c r="G1646" s="4" t="n"/>
      <c r="I1646" s="15" t="n"/>
      <c r="K1646" s="2" t="n"/>
      <c r="L1646" s="4" t="n"/>
      <c r="N1646" s="2" t="n"/>
      <c r="P1646" s="2" t="n"/>
      <c r="R1646" s="15" t="n"/>
      <c r="S1646" s="15" t="n"/>
      <c r="T1646" s="5" t="n"/>
      <c r="U1646" s="5" t="n"/>
    </row>
    <row r="1647">
      <c r="A1647" s="6" t="n"/>
      <c r="B1647" s="2" t="n"/>
      <c r="F1647" s="7" t="n"/>
      <c r="G1647" s="4" t="n"/>
      <c r="I1647" s="15" t="n"/>
      <c r="K1647" s="2" t="n"/>
      <c r="L1647" s="4" t="n"/>
      <c r="N1647" s="2" t="n"/>
      <c r="P1647" s="2" t="n"/>
      <c r="R1647" s="15" t="n"/>
      <c r="S1647" s="15" t="n"/>
      <c r="T1647" s="5" t="n"/>
      <c r="U1647" s="5" t="n"/>
    </row>
    <row r="1648">
      <c r="A1648" s="6" t="n"/>
      <c r="B1648" s="2" t="n"/>
      <c r="F1648" s="7" t="n"/>
      <c r="G1648" s="4" t="n"/>
      <c r="I1648" s="15" t="n"/>
      <c r="K1648" s="2" t="n"/>
      <c r="L1648" s="4" t="n"/>
      <c r="N1648" s="2" t="n"/>
      <c r="P1648" s="2" t="n"/>
      <c r="R1648" s="15" t="n"/>
      <c r="S1648" s="15" t="n"/>
      <c r="T1648" s="5" t="n"/>
      <c r="U1648" s="5" t="n"/>
    </row>
    <row r="1649">
      <c r="A1649" s="6" t="n"/>
      <c r="B1649" s="2" t="n"/>
      <c r="F1649" s="7" t="n"/>
      <c r="G1649" s="4" t="n"/>
      <c r="I1649" s="15" t="n"/>
      <c r="K1649" s="2" t="n"/>
      <c r="L1649" s="4" t="n"/>
      <c r="N1649" s="2" t="n"/>
      <c r="P1649" s="2" t="n"/>
      <c r="R1649" s="15" t="n"/>
      <c r="S1649" s="15" t="n"/>
      <c r="T1649" s="5" t="n"/>
      <c r="U1649" s="5" t="n"/>
    </row>
    <row r="1650">
      <c r="A1650" s="6" t="n"/>
      <c r="B1650" s="2" t="n"/>
      <c r="F1650" s="7" t="n"/>
      <c r="G1650" s="4" t="n"/>
      <c r="I1650" s="15" t="n"/>
      <c r="K1650" s="2" t="n"/>
      <c r="L1650" s="4" t="n"/>
      <c r="N1650" s="2" t="n"/>
      <c r="P1650" s="2" t="n"/>
      <c r="R1650" s="15" t="n"/>
      <c r="S1650" s="15" t="n"/>
      <c r="T1650" s="5" t="n"/>
      <c r="U1650" s="5" t="n"/>
    </row>
    <row r="1651">
      <c r="A1651" s="6" t="n"/>
      <c r="B1651" s="2" t="n"/>
      <c r="F1651" s="7" t="n"/>
      <c r="G1651" s="4" t="n"/>
      <c r="I1651" s="15" t="n"/>
      <c r="K1651" s="2" t="n"/>
      <c r="L1651" s="4" t="n"/>
      <c r="N1651" s="2" t="n"/>
      <c r="P1651" s="2" t="n"/>
      <c r="R1651" s="15" t="n"/>
      <c r="S1651" s="15" t="n"/>
      <c r="T1651" s="5" t="n"/>
      <c r="U1651" s="5" t="n"/>
    </row>
    <row r="1652">
      <c r="A1652" s="6" t="n"/>
      <c r="B1652" s="2" t="n"/>
      <c r="F1652" s="7" t="n"/>
      <c r="G1652" s="4" t="n"/>
      <c r="I1652" s="15" t="n"/>
      <c r="K1652" s="2" t="n"/>
      <c r="L1652" s="4" t="n"/>
      <c r="N1652" s="2" t="n"/>
      <c r="P1652" s="2" t="n"/>
      <c r="R1652" s="15" t="n"/>
      <c r="S1652" s="15" t="n"/>
      <c r="T1652" s="5" t="n"/>
      <c r="U1652" s="5" t="n"/>
    </row>
    <row r="1653">
      <c r="A1653" s="6" t="n"/>
      <c r="B1653" s="2" t="n"/>
      <c r="F1653" s="7" t="n"/>
      <c r="G1653" s="4" t="n"/>
      <c r="I1653" s="15" t="n"/>
      <c r="K1653" s="2" t="n"/>
      <c r="L1653" s="4" t="n"/>
      <c r="N1653" s="2" t="n"/>
      <c r="P1653" s="2" t="n"/>
      <c r="R1653" s="15" t="n"/>
      <c r="S1653" s="15" t="n"/>
      <c r="T1653" s="5" t="n"/>
      <c r="U1653" s="5" t="n"/>
    </row>
    <row r="1654">
      <c r="A1654" s="6" t="n"/>
      <c r="B1654" s="2" t="n"/>
      <c r="F1654" s="7" t="n"/>
      <c r="G1654" s="4" t="n"/>
      <c r="I1654" s="15" t="n"/>
      <c r="K1654" s="2" t="n"/>
      <c r="L1654" s="4" t="n"/>
      <c r="N1654" s="2" t="n"/>
      <c r="P1654" s="2" t="n"/>
      <c r="R1654" s="15" t="n"/>
      <c r="S1654" s="15" t="n"/>
      <c r="T1654" s="5" t="n"/>
      <c r="U1654" s="5" t="n"/>
    </row>
    <row r="1655">
      <c r="A1655" s="6" t="n"/>
      <c r="B1655" s="2" t="n"/>
      <c r="F1655" s="7" t="n"/>
      <c r="G1655" s="4" t="n"/>
      <c r="I1655" s="15" t="n"/>
      <c r="K1655" s="2" t="n"/>
      <c r="L1655" s="4" t="n"/>
      <c r="N1655" s="2" t="n"/>
      <c r="P1655" s="2" t="n"/>
      <c r="R1655" s="15" t="n"/>
      <c r="S1655" s="15" t="n"/>
      <c r="T1655" s="5" t="n"/>
      <c r="U1655" s="5" t="n"/>
    </row>
    <row r="1656">
      <c r="A1656" s="6" t="n"/>
      <c r="B1656" s="2" t="n"/>
      <c r="F1656" s="7" t="n"/>
      <c r="G1656" s="4" t="n"/>
      <c r="I1656" s="15" t="n"/>
      <c r="K1656" s="2" t="n"/>
      <c r="L1656" s="4" t="n"/>
      <c r="N1656" s="2" t="n"/>
      <c r="P1656" s="2" t="n"/>
      <c r="R1656" s="15" t="n"/>
      <c r="S1656" s="15" t="n"/>
      <c r="T1656" s="5" t="n"/>
      <c r="U1656" s="5" t="n"/>
    </row>
    <row r="1657">
      <c r="A1657" s="6" t="n"/>
      <c r="B1657" s="2" t="n"/>
      <c r="F1657" s="7" t="n"/>
      <c r="G1657" s="4" t="n"/>
      <c r="I1657" s="15" t="n"/>
      <c r="K1657" s="2" t="n"/>
      <c r="L1657" s="4" t="n"/>
      <c r="N1657" s="2" t="n"/>
      <c r="P1657" s="2" t="n"/>
      <c r="R1657" s="15" t="n"/>
      <c r="S1657" s="15" t="n"/>
      <c r="T1657" s="5" t="n"/>
      <c r="U1657" s="5" t="n"/>
    </row>
    <row r="1658">
      <c r="A1658" s="6" t="n"/>
      <c r="B1658" s="2" t="n"/>
      <c r="F1658" s="7" t="n"/>
      <c r="G1658" s="4" t="n"/>
      <c r="I1658" s="15" t="n"/>
      <c r="K1658" s="2" t="n"/>
      <c r="L1658" s="4" t="n"/>
      <c r="N1658" s="2" t="n"/>
      <c r="P1658" s="2" t="n"/>
      <c r="R1658" s="15" t="n"/>
      <c r="S1658" s="15" t="n"/>
      <c r="T1658" s="5" t="n"/>
      <c r="U1658" s="5" t="n"/>
    </row>
    <row r="1659">
      <c r="A1659" s="6" t="n"/>
      <c r="B1659" s="2" t="n"/>
      <c r="F1659" s="7" t="n"/>
      <c r="G1659" s="4" t="n"/>
      <c r="I1659" s="15" t="n"/>
      <c r="K1659" s="2" t="n"/>
      <c r="L1659" s="4" t="n"/>
      <c r="N1659" s="2" t="n"/>
      <c r="P1659" s="2" t="n"/>
      <c r="R1659" s="15" t="n"/>
      <c r="S1659" s="15" t="n"/>
      <c r="T1659" s="5" t="n"/>
      <c r="U1659" s="5" t="n"/>
    </row>
    <row r="1660">
      <c r="A1660" s="6" t="n"/>
      <c r="B1660" s="2" t="n"/>
      <c r="F1660" s="7" t="n"/>
      <c r="G1660" s="4" t="n"/>
      <c r="I1660" s="15" t="n"/>
      <c r="K1660" s="2" t="n"/>
      <c r="L1660" s="4" t="n"/>
      <c r="N1660" s="2" t="n"/>
      <c r="P1660" s="2" t="n"/>
      <c r="R1660" s="15" t="n"/>
      <c r="S1660" s="15" t="n"/>
      <c r="T1660" s="5" t="n"/>
      <c r="U1660" s="5" t="n"/>
    </row>
    <row r="1661">
      <c r="A1661" s="6" t="n"/>
      <c r="B1661" s="2" t="n"/>
      <c r="F1661" s="7" t="n"/>
      <c r="G1661" s="4" t="n"/>
      <c r="I1661" s="15" t="n"/>
      <c r="K1661" s="2" t="n"/>
      <c r="L1661" s="4" t="n"/>
      <c r="N1661" s="2" t="n"/>
      <c r="P1661" s="2" t="n"/>
      <c r="R1661" s="15" t="n"/>
      <c r="S1661" s="15" t="n"/>
      <c r="T1661" s="5" t="n"/>
      <c r="U1661" s="5" t="n"/>
    </row>
    <row r="1662">
      <c r="A1662" s="6" t="n"/>
      <c r="B1662" s="2" t="n"/>
      <c r="F1662" s="7" t="n"/>
      <c r="G1662" s="4" t="n"/>
      <c r="I1662" s="15" t="n"/>
      <c r="K1662" s="2" t="n"/>
      <c r="L1662" s="4" t="n"/>
      <c r="N1662" s="2" t="n"/>
      <c r="P1662" s="2" t="n"/>
      <c r="R1662" s="15" t="n"/>
      <c r="S1662" s="15" t="n"/>
      <c r="T1662" s="5" t="n"/>
      <c r="U1662" s="5" t="n"/>
    </row>
    <row r="1663">
      <c r="A1663" s="6" t="n"/>
      <c r="B1663" s="2" t="n"/>
      <c r="F1663" s="7" t="n"/>
      <c r="G1663" s="4" t="n"/>
      <c r="I1663" s="15" t="n"/>
      <c r="K1663" s="2" t="n"/>
      <c r="L1663" s="4" t="n"/>
      <c r="N1663" s="2" t="n"/>
      <c r="P1663" s="2" t="n"/>
      <c r="R1663" s="15" t="n"/>
      <c r="S1663" s="15" t="n"/>
      <c r="T1663" s="5" t="n"/>
      <c r="U1663" s="5" t="n"/>
    </row>
    <row r="1664">
      <c r="A1664" s="6" t="n"/>
      <c r="B1664" s="2" t="n"/>
      <c r="F1664" s="7" t="n"/>
      <c r="G1664" s="4" t="n"/>
      <c r="I1664" s="15" t="n"/>
      <c r="K1664" s="2" t="n"/>
      <c r="L1664" s="4" t="n"/>
      <c r="N1664" s="2" t="n"/>
      <c r="P1664" s="2" t="n"/>
      <c r="R1664" s="15" t="n"/>
      <c r="S1664" s="15" t="n"/>
      <c r="T1664" s="5" t="n"/>
      <c r="U1664" s="5" t="n"/>
    </row>
    <row r="1665">
      <c r="A1665" s="6" t="n"/>
      <c r="B1665" s="2" t="n"/>
      <c r="F1665" s="7" t="n"/>
      <c r="G1665" s="4" t="n"/>
      <c r="I1665" s="15" t="n"/>
      <c r="K1665" s="2" t="n"/>
      <c r="L1665" s="4" t="n"/>
      <c r="N1665" s="2" t="n"/>
      <c r="P1665" s="2" t="n"/>
      <c r="R1665" s="15" t="n"/>
      <c r="S1665" s="15" t="n"/>
      <c r="T1665" s="5" t="n"/>
      <c r="U1665" s="5" t="n"/>
    </row>
    <row r="1666">
      <c r="A1666" s="6" t="n"/>
      <c r="B1666" s="2" t="n"/>
      <c r="F1666" s="7" t="n"/>
      <c r="G1666" s="4" t="n"/>
      <c r="I1666" s="15" t="n"/>
      <c r="K1666" s="2" t="n"/>
      <c r="L1666" s="4" t="n"/>
      <c r="N1666" s="2" t="n"/>
      <c r="P1666" s="2" t="n"/>
      <c r="R1666" s="15" t="n"/>
      <c r="S1666" s="15" t="n"/>
      <c r="T1666" s="5" t="n"/>
      <c r="U1666" s="5" t="n"/>
    </row>
    <row r="1667">
      <c r="A1667" s="6" t="n"/>
      <c r="B1667" s="2" t="n"/>
      <c r="F1667" s="7" t="n"/>
      <c r="G1667" s="4" t="n"/>
      <c r="I1667" s="15" t="n"/>
      <c r="K1667" s="2" t="n"/>
      <c r="L1667" s="4" t="n"/>
      <c r="N1667" s="2" t="n"/>
      <c r="P1667" s="2" t="n"/>
      <c r="R1667" s="15" t="n"/>
      <c r="S1667" s="15" t="n"/>
      <c r="T1667" s="5" t="n"/>
      <c r="U1667" s="5" t="n"/>
    </row>
    <row r="1668">
      <c r="A1668" s="6" t="n"/>
      <c r="B1668" s="2" t="n"/>
      <c r="F1668" s="7" t="n"/>
      <c r="G1668" s="4" t="n"/>
      <c r="I1668" s="15" t="n"/>
      <c r="K1668" s="2" t="n"/>
      <c r="L1668" s="4" t="n"/>
      <c r="N1668" s="2" t="n"/>
      <c r="P1668" s="2" t="n"/>
      <c r="R1668" s="15" t="n"/>
      <c r="S1668" s="15" t="n"/>
      <c r="T1668" s="5" t="n"/>
      <c r="U1668" s="5" t="n"/>
    </row>
    <row r="1669">
      <c r="A1669" s="6" t="n"/>
      <c r="B1669" s="2" t="n"/>
      <c r="F1669" s="7" t="n"/>
      <c r="G1669" s="4" t="n"/>
      <c r="I1669" s="15" t="n"/>
      <c r="K1669" s="2" t="n"/>
      <c r="L1669" s="4" t="n"/>
      <c r="N1669" s="2" t="n"/>
      <c r="P1669" s="2" t="n"/>
      <c r="R1669" s="15" t="n"/>
      <c r="S1669" s="15" t="n"/>
      <c r="T1669" s="5" t="n"/>
      <c r="U1669" s="5" t="n"/>
    </row>
    <row r="1670">
      <c r="A1670" s="6" t="n"/>
      <c r="B1670" s="2" t="n"/>
      <c r="F1670" s="7" t="n"/>
      <c r="G1670" s="4" t="n"/>
      <c r="I1670" s="15" t="n"/>
      <c r="K1670" s="2" t="n"/>
      <c r="L1670" s="4" t="n"/>
      <c r="N1670" s="2" t="n"/>
      <c r="P1670" s="2" t="n"/>
      <c r="R1670" s="15" t="n"/>
      <c r="S1670" s="15" t="n"/>
      <c r="T1670" s="5" t="n"/>
      <c r="U1670" s="5" t="n"/>
    </row>
    <row r="1671">
      <c r="A1671" s="6" t="n"/>
      <c r="B1671" s="2" t="n"/>
      <c r="F1671" s="7" t="n"/>
      <c r="G1671" s="4" t="n"/>
      <c r="I1671" s="15" t="n"/>
      <c r="K1671" s="2" t="n"/>
      <c r="L1671" s="4" t="n"/>
      <c r="N1671" s="2" t="n"/>
      <c r="P1671" s="2" t="n"/>
      <c r="R1671" s="15" t="n"/>
      <c r="S1671" s="15" t="n"/>
      <c r="T1671" s="5" t="n"/>
      <c r="U1671" s="5" t="n"/>
    </row>
    <row r="1672">
      <c r="A1672" s="6" t="n"/>
      <c r="B1672" s="2" t="n"/>
      <c r="F1672" s="7" t="n"/>
      <c r="G1672" s="4" t="n"/>
      <c r="I1672" s="15" t="n"/>
      <c r="K1672" s="2" t="n"/>
      <c r="L1672" s="4" t="n"/>
      <c r="N1672" s="2" t="n"/>
      <c r="P1672" s="2" t="n"/>
      <c r="R1672" s="15" t="n"/>
      <c r="S1672" s="15" t="n"/>
      <c r="T1672" s="5" t="n"/>
      <c r="U1672" s="5" t="n"/>
    </row>
    <row r="1673">
      <c r="A1673" s="6" t="n"/>
      <c r="B1673" s="2" t="n"/>
      <c r="F1673" s="7" t="n"/>
      <c r="G1673" s="4" t="n"/>
      <c r="I1673" s="15" t="n"/>
      <c r="K1673" s="2" t="n"/>
      <c r="L1673" s="4" t="n"/>
      <c r="N1673" s="2" t="n"/>
      <c r="P1673" s="2" t="n"/>
      <c r="R1673" s="15" t="n"/>
      <c r="S1673" s="15" t="n"/>
      <c r="T1673" s="5" t="n"/>
      <c r="U1673" s="5" t="n"/>
    </row>
    <row r="1674">
      <c r="A1674" s="6" t="n"/>
      <c r="B1674" s="2" t="n"/>
      <c r="F1674" s="7" t="n"/>
      <c r="G1674" s="4" t="n"/>
      <c r="I1674" s="15" t="n"/>
      <c r="K1674" s="2" t="n"/>
      <c r="L1674" s="4" t="n"/>
      <c r="N1674" s="2" t="n"/>
      <c r="P1674" s="2" t="n"/>
      <c r="R1674" s="15" t="n"/>
      <c r="S1674" s="15" t="n"/>
      <c r="T1674" s="5" t="n"/>
      <c r="U1674" s="5" t="n"/>
    </row>
    <row r="1675">
      <c r="A1675" s="6" t="n"/>
      <c r="B1675" s="2" t="n"/>
      <c r="F1675" s="7" t="n"/>
      <c r="G1675" s="4" t="n"/>
      <c r="I1675" s="15" t="n"/>
      <c r="K1675" s="2" t="n"/>
      <c r="L1675" s="4" t="n"/>
      <c r="N1675" s="2" t="n"/>
      <c r="P1675" s="2" t="n"/>
      <c r="R1675" s="15" t="n"/>
      <c r="S1675" s="15" t="n"/>
      <c r="T1675" s="5" t="n"/>
      <c r="U1675" s="5" t="n"/>
    </row>
    <row r="1676">
      <c r="A1676" s="6" t="n"/>
      <c r="B1676" s="2" t="n"/>
      <c r="F1676" s="7" t="n"/>
      <c r="G1676" s="4" t="n"/>
      <c r="I1676" s="15" t="n"/>
      <c r="K1676" s="2" t="n"/>
      <c r="L1676" s="4" t="n"/>
      <c r="N1676" s="2" t="n"/>
      <c r="P1676" s="2" t="n"/>
      <c r="R1676" s="15" t="n"/>
      <c r="S1676" s="15" t="n"/>
      <c r="T1676" s="5" t="n"/>
      <c r="U1676" s="5" t="n"/>
    </row>
    <row r="1677">
      <c r="A1677" s="6" t="n"/>
      <c r="B1677" s="2" t="n"/>
      <c r="F1677" s="7" t="n"/>
      <c r="G1677" s="4" t="n"/>
      <c r="I1677" s="15" t="n"/>
      <c r="K1677" s="2" t="n"/>
      <c r="L1677" s="4" t="n"/>
      <c r="N1677" s="2" t="n"/>
      <c r="P1677" s="2" t="n"/>
      <c r="R1677" s="15" t="n"/>
      <c r="S1677" s="15" t="n"/>
      <c r="T1677" s="5" t="n"/>
      <c r="U1677" s="5" t="n"/>
    </row>
    <row r="1678">
      <c r="A1678" s="6" t="n"/>
      <c r="B1678" s="2" t="n"/>
      <c r="F1678" s="7" t="n"/>
      <c r="G1678" s="4" t="n"/>
      <c r="I1678" s="15" t="n"/>
      <c r="K1678" s="2" t="n"/>
      <c r="L1678" s="4" t="n"/>
      <c r="N1678" s="2" t="n"/>
      <c r="P1678" s="2" t="n"/>
      <c r="R1678" s="15" t="n"/>
      <c r="S1678" s="15" t="n"/>
      <c r="T1678" s="5" t="n"/>
      <c r="U1678" s="5" t="n"/>
    </row>
    <row r="1679">
      <c r="A1679" s="6" t="n"/>
      <c r="B1679" s="2" t="n"/>
      <c r="F1679" s="7" t="n"/>
      <c r="G1679" s="4" t="n"/>
      <c r="I1679" s="15" t="n"/>
      <c r="K1679" s="2" t="n"/>
      <c r="L1679" s="4" t="n"/>
      <c r="N1679" s="2" t="n"/>
      <c r="P1679" s="2" t="n"/>
      <c r="R1679" s="15" t="n"/>
      <c r="S1679" s="15" t="n"/>
      <c r="T1679" s="5" t="n"/>
      <c r="U1679" s="5" t="n"/>
    </row>
    <row r="1680">
      <c r="A1680" s="6" t="n"/>
      <c r="B1680" s="2" t="n"/>
      <c r="F1680" s="7" t="n"/>
      <c r="G1680" s="4" t="n"/>
      <c r="I1680" s="15" t="n"/>
      <c r="K1680" s="2" t="n"/>
      <c r="L1680" s="4" t="n"/>
      <c r="N1680" s="2" t="n"/>
      <c r="P1680" s="2" t="n"/>
      <c r="R1680" s="15" t="n"/>
      <c r="S1680" s="15" t="n"/>
      <c r="T1680" s="5" t="n"/>
      <c r="U1680" s="5" t="n"/>
    </row>
    <row r="1681">
      <c r="A1681" s="6" t="n"/>
      <c r="B1681" s="2" t="n"/>
      <c r="F1681" s="7" t="n"/>
      <c r="G1681" s="4" t="n"/>
      <c r="I1681" s="15" t="n"/>
      <c r="K1681" s="2" t="n"/>
      <c r="L1681" s="4" t="n"/>
      <c r="N1681" s="2" t="n"/>
      <c r="P1681" s="2" t="n"/>
      <c r="R1681" s="15" t="n"/>
      <c r="S1681" s="15" t="n"/>
      <c r="T1681" s="5" t="n"/>
      <c r="U1681" s="5" t="n"/>
    </row>
    <row r="1682">
      <c r="A1682" s="6" t="n"/>
      <c r="B1682" s="2" t="n"/>
      <c r="F1682" s="7" t="n"/>
      <c r="G1682" s="4" t="n"/>
      <c r="I1682" s="15" t="n"/>
      <c r="K1682" s="2" t="n"/>
      <c r="L1682" s="4" t="n"/>
      <c r="N1682" s="2" t="n"/>
      <c r="P1682" s="2" t="n"/>
      <c r="R1682" s="15" t="n"/>
      <c r="S1682" s="15" t="n"/>
      <c r="T1682" s="5" t="n"/>
      <c r="U1682" s="5" t="n"/>
    </row>
    <row r="1683">
      <c r="A1683" s="6" t="n"/>
      <c r="B1683" s="2" t="n"/>
      <c r="F1683" s="7" t="n"/>
      <c r="G1683" s="4" t="n"/>
      <c r="I1683" s="15" t="n"/>
      <c r="K1683" s="2" t="n"/>
      <c r="L1683" s="4" t="n"/>
      <c r="N1683" s="2" t="n"/>
      <c r="P1683" s="2" t="n"/>
      <c r="R1683" s="15" t="n"/>
      <c r="S1683" s="15" t="n"/>
      <c r="T1683" s="5" t="n"/>
      <c r="U1683" s="5" t="n"/>
    </row>
    <row r="1684">
      <c r="A1684" s="6" t="n"/>
      <c r="B1684" s="2" t="n"/>
      <c r="F1684" s="7" t="n"/>
      <c r="G1684" s="4" t="n"/>
      <c r="I1684" s="15" t="n"/>
      <c r="K1684" s="2" t="n"/>
      <c r="L1684" s="4" t="n"/>
      <c r="N1684" s="2" t="n"/>
      <c r="P1684" s="2" t="n"/>
      <c r="R1684" s="15" t="n"/>
      <c r="S1684" s="15" t="n"/>
      <c r="T1684" s="5" t="n"/>
      <c r="U1684" s="5" t="n"/>
    </row>
    <row r="1685">
      <c r="A1685" s="6" t="n"/>
      <c r="B1685" s="2" t="n"/>
      <c r="F1685" s="7" t="n"/>
      <c r="G1685" s="4" t="n"/>
      <c r="I1685" s="15" t="n"/>
      <c r="K1685" s="2" t="n"/>
      <c r="L1685" s="4" t="n"/>
      <c r="N1685" s="2" t="n"/>
      <c r="P1685" s="2" t="n"/>
      <c r="R1685" s="15" t="n"/>
      <c r="S1685" s="15" t="n"/>
      <c r="T1685" s="5" t="n"/>
      <c r="U1685" s="5" t="n"/>
    </row>
    <row r="1686">
      <c r="A1686" s="6" t="n"/>
      <c r="B1686" s="2" t="n"/>
      <c r="F1686" s="7" t="n"/>
      <c r="G1686" s="4" t="n"/>
      <c r="I1686" s="15" t="n"/>
      <c r="K1686" s="2" t="n"/>
      <c r="L1686" s="4" t="n"/>
      <c r="N1686" s="2" t="n"/>
      <c r="P1686" s="2" t="n"/>
      <c r="R1686" s="15" t="n"/>
      <c r="S1686" s="15" t="n"/>
      <c r="T1686" s="5" t="n"/>
      <c r="U1686" s="5" t="n"/>
    </row>
    <row r="1687">
      <c r="A1687" s="6" t="n"/>
      <c r="B1687" s="2" t="n"/>
      <c r="F1687" s="7" t="n"/>
      <c r="G1687" s="4" t="n"/>
      <c r="I1687" s="15" t="n"/>
      <c r="K1687" s="2" t="n"/>
      <c r="L1687" s="4" t="n"/>
      <c r="N1687" s="2" t="n"/>
      <c r="P1687" s="2" t="n"/>
      <c r="R1687" s="15" t="n"/>
      <c r="S1687" s="15" t="n"/>
      <c r="T1687" s="5" t="n"/>
      <c r="U1687" s="5" t="n"/>
    </row>
    <row r="1688">
      <c r="A1688" s="6" t="n"/>
      <c r="B1688" s="2" t="n"/>
      <c r="F1688" s="7" t="n"/>
      <c r="G1688" s="4" t="n"/>
      <c r="I1688" s="15" t="n"/>
      <c r="K1688" s="2" t="n"/>
      <c r="L1688" s="4" t="n"/>
      <c r="N1688" s="2" t="n"/>
      <c r="P1688" s="2" t="n"/>
      <c r="R1688" s="15" t="n"/>
      <c r="S1688" s="15" t="n"/>
      <c r="T1688" s="5" t="n"/>
      <c r="U1688" s="5" t="n"/>
    </row>
    <row r="1689">
      <c r="A1689" s="6" t="n"/>
      <c r="B1689" s="2" t="n"/>
      <c r="F1689" s="7" t="n"/>
      <c r="G1689" s="4" t="n"/>
      <c r="I1689" s="15" t="n"/>
      <c r="K1689" s="2" t="n"/>
      <c r="L1689" s="4" t="n"/>
      <c r="N1689" s="2" t="n"/>
      <c r="P1689" s="2" t="n"/>
      <c r="R1689" s="15" t="n"/>
      <c r="S1689" s="15" t="n"/>
      <c r="T1689" s="5" t="n"/>
      <c r="U1689" s="5" t="n"/>
    </row>
    <row r="1690">
      <c r="A1690" s="6" t="n"/>
      <c r="B1690" s="2" t="n"/>
      <c r="F1690" s="7" t="n"/>
      <c r="G1690" s="4" t="n"/>
      <c r="I1690" s="15" t="n"/>
      <c r="K1690" s="2" t="n"/>
      <c r="L1690" s="4" t="n"/>
      <c r="N1690" s="2" t="n"/>
      <c r="P1690" s="2" t="n"/>
      <c r="R1690" s="15" t="n"/>
      <c r="S1690" s="15" t="n"/>
      <c r="T1690" s="5" t="n"/>
      <c r="U1690" s="5" t="n"/>
    </row>
    <row r="1691">
      <c r="A1691" s="6" t="n"/>
      <c r="B1691" s="2" t="n"/>
      <c r="F1691" s="7" t="n"/>
      <c r="G1691" s="4" t="n"/>
      <c r="I1691" s="15" t="n"/>
      <c r="K1691" s="2" t="n"/>
      <c r="L1691" s="4" t="n"/>
      <c r="N1691" s="2" t="n"/>
      <c r="P1691" s="2" t="n"/>
      <c r="R1691" s="15" t="n"/>
      <c r="S1691" s="15" t="n"/>
      <c r="T1691" s="5" t="n"/>
      <c r="U1691" s="5" t="n"/>
    </row>
    <row r="1692">
      <c r="A1692" s="6" t="n"/>
      <c r="B1692" s="2" t="n"/>
      <c r="F1692" s="7" t="n"/>
      <c r="G1692" s="4" t="n"/>
      <c r="I1692" s="15" t="n"/>
      <c r="K1692" s="2" t="n"/>
      <c r="L1692" s="4" t="n"/>
      <c r="N1692" s="2" t="n"/>
      <c r="P1692" s="2" t="n"/>
      <c r="R1692" s="15" t="n"/>
      <c r="S1692" s="15" t="n"/>
      <c r="T1692" s="5" t="n"/>
      <c r="U1692" s="5" t="n"/>
    </row>
    <row r="1693">
      <c r="A1693" s="6" t="n"/>
      <c r="B1693" s="2" t="n"/>
      <c r="F1693" s="7" t="n"/>
      <c r="G1693" s="4" t="n"/>
      <c r="I1693" s="15" t="n"/>
      <c r="K1693" s="2" t="n"/>
      <c r="L1693" s="4" t="n"/>
      <c r="N1693" s="2" t="n"/>
      <c r="P1693" s="2" t="n"/>
      <c r="R1693" s="15" t="n"/>
      <c r="S1693" s="15" t="n"/>
      <c r="T1693" s="5" t="n"/>
      <c r="U1693" s="5" t="n"/>
    </row>
    <row r="1694">
      <c r="A1694" s="6" t="n"/>
      <c r="B1694" s="2" t="n"/>
      <c r="F1694" s="7" t="n"/>
      <c r="G1694" s="4" t="n"/>
      <c r="I1694" s="15" t="n"/>
      <c r="K1694" s="2" t="n"/>
      <c r="L1694" s="4" t="n"/>
      <c r="N1694" s="2" t="n"/>
      <c r="P1694" s="2" t="n"/>
      <c r="R1694" s="15" t="n"/>
      <c r="S1694" s="15" t="n"/>
      <c r="T1694" s="5" t="n"/>
      <c r="U1694" s="5" t="n"/>
    </row>
    <row r="1695">
      <c r="A1695" s="6" t="n"/>
      <c r="B1695" s="2" t="n"/>
      <c r="F1695" s="7" t="n"/>
      <c r="G1695" s="4" t="n"/>
      <c r="I1695" s="15" t="n"/>
      <c r="K1695" s="2" t="n"/>
      <c r="L1695" s="4" t="n"/>
      <c r="N1695" s="2" t="n"/>
      <c r="P1695" s="2" t="n"/>
      <c r="R1695" s="15" t="n"/>
      <c r="S1695" s="15" t="n"/>
      <c r="T1695" s="5" t="n"/>
      <c r="U1695" s="5" t="n"/>
    </row>
    <row r="1696">
      <c r="A1696" s="6" t="n"/>
      <c r="B1696" s="2" t="n"/>
      <c r="F1696" s="7" t="n"/>
      <c r="G1696" s="4" t="n"/>
      <c r="I1696" s="15" t="n"/>
      <c r="K1696" s="2" t="n"/>
      <c r="L1696" s="4" t="n"/>
      <c r="N1696" s="2" t="n"/>
      <c r="P1696" s="2" t="n"/>
      <c r="R1696" s="15" t="n"/>
      <c r="S1696" s="15" t="n"/>
      <c r="T1696" s="5" t="n"/>
      <c r="U1696" s="5" t="n"/>
    </row>
    <row r="1697">
      <c r="A1697" s="6" t="n"/>
      <c r="B1697" s="2" t="n"/>
      <c r="F1697" s="7" t="n"/>
      <c r="G1697" s="4" t="n"/>
      <c r="I1697" s="15" t="n"/>
      <c r="K1697" s="2" t="n"/>
      <c r="L1697" s="4" t="n"/>
      <c r="N1697" s="2" t="n"/>
      <c r="P1697" s="2" t="n"/>
      <c r="R1697" s="15" t="n"/>
      <c r="S1697" s="15" t="n"/>
      <c r="T1697" s="5" t="n"/>
      <c r="U1697" s="5" t="n"/>
    </row>
    <row r="1698">
      <c r="A1698" s="6" t="n"/>
      <c r="B1698" s="2" t="n"/>
      <c r="F1698" s="7" t="n"/>
      <c r="G1698" s="4" t="n"/>
      <c r="I1698" s="15" t="n"/>
      <c r="K1698" s="2" t="n"/>
      <c r="L1698" s="4" t="n"/>
      <c r="N1698" s="2" t="n"/>
      <c r="P1698" s="2" t="n"/>
      <c r="R1698" s="15" t="n"/>
      <c r="S1698" s="15" t="n"/>
      <c r="T1698" s="5" t="n"/>
      <c r="U1698" s="5" t="n"/>
    </row>
    <row r="1699">
      <c r="A1699" s="6" t="n"/>
      <c r="B1699" s="2" t="n"/>
      <c r="F1699" s="7" t="n"/>
      <c r="G1699" s="4" t="n"/>
      <c r="I1699" s="15" t="n"/>
      <c r="K1699" s="2" t="n"/>
      <c r="L1699" s="4" t="n"/>
      <c r="N1699" s="2" t="n"/>
      <c r="P1699" s="2" t="n"/>
      <c r="R1699" s="15" t="n"/>
      <c r="S1699" s="15" t="n"/>
      <c r="T1699" s="5" t="n"/>
      <c r="U1699" s="5" t="n"/>
    </row>
    <row r="1700">
      <c r="A1700" s="6" t="n"/>
      <c r="B1700" s="2" t="n"/>
      <c r="F1700" s="7" t="n"/>
      <c r="G1700" s="4" t="n"/>
      <c r="I1700" s="15" t="n"/>
      <c r="K1700" s="2" t="n"/>
      <c r="L1700" s="4" t="n"/>
      <c r="N1700" s="2" t="n"/>
      <c r="P1700" s="2" t="n"/>
      <c r="R1700" s="15" t="n"/>
      <c r="S1700" s="15" t="n"/>
      <c r="T1700" s="5" t="n"/>
      <c r="U1700" s="5" t="n"/>
    </row>
    <row r="1701">
      <c r="A1701" s="6" t="n"/>
      <c r="B1701" s="2" t="n"/>
      <c r="F1701" s="7" t="n"/>
      <c r="G1701" s="4" t="n"/>
      <c r="I1701" s="15" t="n"/>
      <c r="K1701" s="2" t="n"/>
      <c r="L1701" s="4" t="n"/>
      <c r="N1701" s="2" t="n"/>
      <c r="P1701" s="2" t="n"/>
      <c r="R1701" s="15" t="n"/>
      <c r="S1701" s="15" t="n"/>
      <c r="T1701" s="5" t="n"/>
      <c r="U1701" s="5" t="n"/>
    </row>
    <row r="1702">
      <c r="A1702" s="6" t="n"/>
      <c r="B1702" s="2" t="n"/>
      <c r="F1702" s="7" t="n"/>
      <c r="G1702" s="4" t="n"/>
      <c r="I1702" s="15" t="n"/>
      <c r="K1702" s="2" t="n"/>
      <c r="L1702" s="4" t="n"/>
      <c r="N1702" s="2" t="n"/>
      <c r="P1702" s="2" t="n"/>
      <c r="R1702" s="15" t="n"/>
      <c r="S1702" s="15" t="n"/>
      <c r="T1702" s="5" t="n"/>
      <c r="U1702" s="5" t="n"/>
    </row>
    <row r="1703">
      <c r="A1703" s="6" t="n"/>
      <c r="B1703" s="2" t="n"/>
      <c r="F1703" s="7" t="n"/>
      <c r="G1703" s="4" t="n"/>
      <c r="I1703" s="15" t="n"/>
      <c r="K1703" s="2" t="n"/>
      <c r="L1703" s="4" t="n"/>
      <c r="N1703" s="2" t="n"/>
      <c r="P1703" s="2" t="n"/>
      <c r="R1703" s="15" t="n"/>
      <c r="S1703" s="15" t="n"/>
      <c r="T1703" s="5" t="n"/>
      <c r="U1703" s="5" t="n"/>
    </row>
    <row r="1704">
      <c r="A1704" s="6" t="n"/>
      <c r="B1704" s="2" t="n"/>
      <c r="F1704" s="7" t="n"/>
      <c r="G1704" s="4" t="n"/>
      <c r="I1704" s="15" t="n"/>
      <c r="K1704" s="2" t="n"/>
      <c r="L1704" s="4" t="n"/>
      <c r="N1704" s="2" t="n"/>
      <c r="P1704" s="2" t="n"/>
      <c r="R1704" s="15" t="n"/>
      <c r="S1704" s="15" t="n"/>
      <c r="T1704" s="5" t="n"/>
      <c r="U1704" s="5" t="n"/>
    </row>
    <row r="1705">
      <c r="A1705" s="6" t="n"/>
      <c r="B1705" s="2" t="n"/>
      <c r="F1705" s="7" t="n"/>
      <c r="G1705" s="4" t="n"/>
      <c r="I1705" s="15" t="n"/>
      <c r="K1705" s="2" t="n"/>
      <c r="L1705" s="4" t="n"/>
      <c r="N1705" s="2" t="n"/>
      <c r="P1705" s="2" t="n"/>
      <c r="R1705" s="15" t="n"/>
      <c r="S1705" s="15" t="n"/>
      <c r="T1705" s="5" t="n"/>
      <c r="U1705" s="5" t="n"/>
    </row>
    <row r="1706">
      <c r="A1706" s="6" t="n"/>
      <c r="B1706" s="2" t="n"/>
      <c r="F1706" s="7" t="n"/>
      <c r="G1706" s="4" t="n"/>
      <c r="I1706" s="15" t="n"/>
      <c r="K1706" s="2" t="n"/>
      <c r="L1706" s="4" t="n"/>
      <c r="N1706" s="2" t="n"/>
      <c r="P1706" s="2" t="n"/>
      <c r="R1706" s="15" t="n"/>
      <c r="S1706" s="15" t="n"/>
      <c r="T1706" s="5" t="n"/>
      <c r="U1706" s="5" t="n"/>
    </row>
    <row r="1707">
      <c r="A1707" s="6" t="n"/>
      <c r="B1707" s="2" t="n"/>
      <c r="F1707" s="7" t="n"/>
      <c r="G1707" s="4" t="n"/>
      <c r="I1707" s="15" t="n"/>
      <c r="K1707" s="2" t="n"/>
      <c r="L1707" s="4" t="n"/>
      <c r="N1707" s="2" t="n"/>
      <c r="P1707" s="2" t="n"/>
      <c r="R1707" s="15" t="n"/>
      <c r="S1707" s="15" t="n"/>
      <c r="T1707" s="5" t="n"/>
      <c r="U1707" s="5" t="n"/>
    </row>
    <row r="1708">
      <c r="A1708" s="6" t="n"/>
      <c r="B1708" s="2" t="n"/>
      <c r="F1708" s="7" t="n"/>
      <c r="G1708" s="4" t="n"/>
      <c r="I1708" s="15" t="n"/>
      <c r="K1708" s="2" t="n"/>
      <c r="L1708" s="4" t="n"/>
      <c r="N1708" s="2" t="n"/>
      <c r="P1708" s="2" t="n"/>
      <c r="R1708" s="15" t="n"/>
      <c r="S1708" s="15" t="n"/>
      <c r="T1708" s="5" t="n"/>
      <c r="U1708" s="5" t="n"/>
    </row>
    <row r="1709">
      <c r="A1709" s="6" t="n"/>
      <c r="B1709" s="2" t="n"/>
      <c r="F1709" s="7" t="n"/>
      <c r="G1709" s="4" t="n"/>
      <c r="I1709" s="15" t="n"/>
      <c r="K1709" s="2" t="n"/>
      <c r="L1709" s="4" t="n"/>
      <c r="N1709" s="2" t="n"/>
      <c r="P1709" s="2" t="n"/>
      <c r="R1709" s="15" t="n"/>
      <c r="S1709" s="15" t="n"/>
      <c r="T1709" s="5" t="n"/>
      <c r="U1709" s="5" t="n"/>
    </row>
    <row r="1710">
      <c r="A1710" s="6" t="n"/>
      <c r="B1710" s="2" t="n"/>
      <c r="F1710" s="7" t="n"/>
      <c r="G1710" s="4" t="n"/>
      <c r="I1710" s="15" t="n"/>
      <c r="K1710" s="2" t="n"/>
      <c r="L1710" s="4" t="n"/>
      <c r="N1710" s="2" t="n"/>
      <c r="P1710" s="2" t="n"/>
      <c r="R1710" s="15" t="n"/>
      <c r="S1710" s="15" t="n"/>
      <c r="T1710" s="5" t="n"/>
      <c r="U1710" s="5" t="n"/>
    </row>
    <row r="1711">
      <c r="A1711" s="6" t="n"/>
      <c r="B1711" s="2" t="n"/>
      <c r="F1711" s="7" t="n"/>
      <c r="G1711" s="4" t="n"/>
      <c r="I1711" s="15" t="n"/>
      <c r="K1711" s="2" t="n"/>
      <c r="L1711" s="4" t="n"/>
      <c r="N1711" s="2" t="n"/>
      <c r="P1711" s="2" t="n"/>
      <c r="R1711" s="15" t="n"/>
      <c r="S1711" s="15" t="n"/>
      <c r="T1711" s="5" t="n"/>
      <c r="U1711" s="5" t="n"/>
    </row>
    <row r="1712">
      <c r="A1712" s="6" t="n"/>
      <c r="B1712" s="2" t="n"/>
      <c r="F1712" s="7" t="n"/>
      <c r="G1712" s="4" t="n"/>
      <c r="I1712" s="15" t="n"/>
      <c r="K1712" s="2" t="n"/>
      <c r="L1712" s="4" t="n"/>
      <c r="N1712" s="2" t="n"/>
      <c r="P1712" s="2" t="n"/>
      <c r="R1712" s="15" t="n"/>
      <c r="S1712" s="15" t="n"/>
      <c r="T1712" s="5" t="n"/>
      <c r="U1712" s="5" t="n"/>
    </row>
    <row r="1713">
      <c r="A1713" s="6" t="n"/>
      <c r="B1713" s="2" t="n"/>
      <c r="F1713" s="7" t="n"/>
      <c r="G1713" s="4" t="n"/>
      <c r="I1713" s="15" t="n"/>
      <c r="K1713" s="2" t="n"/>
      <c r="L1713" s="4" t="n"/>
      <c r="N1713" s="2" t="n"/>
      <c r="P1713" s="2" t="n"/>
      <c r="R1713" s="15" t="n"/>
      <c r="S1713" s="15" t="n"/>
      <c r="T1713" s="5" t="n"/>
      <c r="U1713" s="5" t="n"/>
    </row>
    <row r="1714">
      <c r="A1714" s="6" t="n"/>
      <c r="B1714" s="2" t="n"/>
      <c r="F1714" s="7" t="n"/>
      <c r="G1714" s="4" t="n"/>
      <c r="I1714" s="15" t="n"/>
      <c r="K1714" s="2" t="n"/>
      <c r="L1714" s="4" t="n"/>
      <c r="N1714" s="2" t="n"/>
      <c r="P1714" s="2" t="n"/>
      <c r="R1714" s="15" t="n"/>
      <c r="S1714" s="15" t="n"/>
      <c r="T1714" s="5" t="n"/>
      <c r="U1714" s="5" t="n"/>
    </row>
    <row r="1715">
      <c r="A1715" s="6" t="n"/>
      <c r="B1715" s="2" t="n"/>
      <c r="F1715" s="7" t="n"/>
      <c r="G1715" s="4" t="n"/>
      <c r="I1715" s="15" t="n"/>
      <c r="K1715" s="2" t="n"/>
      <c r="L1715" s="4" t="n"/>
      <c r="N1715" s="2" t="n"/>
      <c r="P1715" s="2" t="n"/>
      <c r="R1715" s="15" t="n"/>
      <c r="S1715" s="15" t="n"/>
      <c r="T1715" s="5" t="n"/>
      <c r="U1715" s="5" t="n"/>
    </row>
    <row r="1716">
      <c r="A1716" s="6" t="n"/>
      <c r="B1716" s="2" t="n"/>
      <c r="F1716" s="7" t="n"/>
      <c r="G1716" s="4" t="n"/>
      <c r="I1716" s="15" t="n"/>
      <c r="K1716" s="2" t="n"/>
      <c r="L1716" s="4" t="n"/>
      <c r="N1716" s="2" t="n"/>
      <c r="P1716" s="2" t="n"/>
      <c r="R1716" s="15" t="n"/>
      <c r="S1716" s="15" t="n"/>
      <c r="T1716" s="5" t="n"/>
      <c r="U1716" s="5" t="n"/>
    </row>
    <row r="1717">
      <c r="A1717" s="6" t="n"/>
      <c r="B1717" s="2" t="n"/>
      <c r="F1717" s="7" t="n"/>
      <c r="G1717" s="4" t="n"/>
      <c r="I1717" s="15" t="n"/>
      <c r="K1717" s="2" t="n"/>
      <c r="L1717" s="4" t="n"/>
      <c r="N1717" s="2" t="n"/>
      <c r="P1717" s="2" t="n"/>
      <c r="R1717" s="15" t="n"/>
      <c r="S1717" s="15" t="n"/>
      <c r="T1717" s="5" t="n"/>
      <c r="U1717" s="5" t="n"/>
    </row>
    <row r="1718">
      <c r="A1718" s="6" t="n"/>
      <c r="B1718" s="2" t="n"/>
      <c r="F1718" s="7" t="n"/>
      <c r="G1718" s="4" t="n"/>
      <c r="I1718" s="15" t="n"/>
      <c r="K1718" s="2" t="n"/>
      <c r="L1718" s="4" t="n"/>
      <c r="N1718" s="2" t="n"/>
      <c r="P1718" s="2" t="n"/>
      <c r="R1718" s="15" t="n"/>
      <c r="S1718" s="15" t="n"/>
      <c r="T1718" s="5" t="n"/>
      <c r="U1718" s="5" t="n"/>
    </row>
    <row r="1719">
      <c r="A1719" s="6" t="n"/>
      <c r="B1719" s="2" t="n"/>
      <c r="F1719" s="7" t="n"/>
      <c r="G1719" s="4" t="n"/>
      <c r="I1719" s="15" t="n"/>
      <c r="K1719" s="2" t="n"/>
      <c r="L1719" s="4" t="n"/>
      <c r="N1719" s="2" t="n"/>
      <c r="P1719" s="2" t="n"/>
      <c r="R1719" s="15" t="n"/>
      <c r="S1719" s="15" t="n"/>
      <c r="T1719" s="5" t="n"/>
      <c r="U1719" s="5" t="n"/>
    </row>
    <row r="1720">
      <c r="A1720" s="6" t="n"/>
      <c r="B1720" s="2" t="n"/>
      <c r="F1720" s="7" t="n"/>
      <c r="G1720" s="4" t="n"/>
      <c r="I1720" s="15" t="n"/>
      <c r="K1720" s="2" t="n"/>
      <c r="L1720" s="4" t="n"/>
      <c r="N1720" s="2" t="n"/>
      <c r="P1720" s="2" t="n"/>
      <c r="R1720" s="15" t="n"/>
      <c r="S1720" s="15" t="n"/>
      <c r="T1720" s="5" t="n"/>
      <c r="U1720" s="5" t="n"/>
    </row>
    <row r="1721">
      <c r="A1721" s="6" t="n"/>
      <c r="B1721" s="2" t="n"/>
      <c r="F1721" s="7" t="n"/>
      <c r="G1721" s="4" t="n"/>
      <c r="I1721" s="15" t="n"/>
      <c r="K1721" s="2" t="n"/>
      <c r="L1721" s="4" t="n"/>
      <c r="N1721" s="2" t="n"/>
      <c r="P1721" s="2" t="n"/>
      <c r="R1721" s="15" t="n"/>
      <c r="S1721" s="15" t="n"/>
      <c r="T1721" s="5" t="n"/>
      <c r="U1721" s="5" t="n"/>
    </row>
    <row r="1722">
      <c r="A1722" s="6" t="n"/>
      <c r="B1722" s="2" t="n"/>
      <c r="F1722" s="7" t="n"/>
      <c r="G1722" s="4" t="n"/>
      <c r="I1722" s="15" t="n"/>
      <c r="K1722" s="2" t="n"/>
      <c r="L1722" s="4" t="n"/>
      <c r="N1722" s="2" t="n"/>
      <c r="P1722" s="2" t="n"/>
      <c r="R1722" s="15" t="n"/>
      <c r="S1722" s="15" t="n"/>
      <c r="T1722" s="5" t="n"/>
      <c r="U1722" s="5" t="n"/>
    </row>
    <row r="1723">
      <c r="A1723" s="6" t="n"/>
      <c r="B1723" s="2" t="n"/>
      <c r="F1723" s="7" t="n"/>
      <c r="G1723" s="4" t="n"/>
      <c r="I1723" s="15" t="n"/>
      <c r="K1723" s="2" t="n"/>
      <c r="L1723" s="4" t="n"/>
      <c r="N1723" s="2" t="n"/>
      <c r="P1723" s="2" t="n"/>
      <c r="R1723" s="15" t="n"/>
      <c r="S1723" s="15" t="n"/>
      <c r="T1723" s="5" t="n"/>
      <c r="U1723" s="5" t="n"/>
    </row>
    <row r="1724">
      <c r="A1724" s="6" t="n"/>
      <c r="B1724" s="2" t="n"/>
      <c r="F1724" s="7" t="n"/>
      <c r="G1724" s="4" t="n"/>
      <c r="I1724" s="15" t="n"/>
      <c r="K1724" s="2" t="n"/>
      <c r="L1724" s="4" t="n"/>
      <c r="N1724" s="2" t="n"/>
      <c r="P1724" s="2" t="n"/>
      <c r="R1724" s="15" t="n"/>
      <c r="S1724" s="15" t="n"/>
      <c r="T1724" s="5" t="n"/>
      <c r="U1724" s="5" t="n"/>
    </row>
    <row r="1725">
      <c r="A1725" s="6" t="n"/>
      <c r="B1725" s="2" t="n"/>
      <c r="F1725" s="7" t="n"/>
      <c r="G1725" s="4" t="n"/>
      <c r="I1725" s="15" t="n"/>
      <c r="K1725" s="2" t="n"/>
      <c r="L1725" s="4" t="n"/>
      <c r="N1725" s="2" t="n"/>
      <c r="P1725" s="2" t="n"/>
      <c r="R1725" s="15" t="n"/>
      <c r="S1725" s="15" t="n"/>
      <c r="T1725" s="5" t="n"/>
      <c r="U1725" s="5" t="n"/>
    </row>
    <row r="1726">
      <c r="A1726" s="6" t="n"/>
      <c r="B1726" s="2" t="n"/>
      <c r="F1726" s="7" t="n"/>
      <c r="G1726" s="4" t="n"/>
      <c r="I1726" s="15" t="n"/>
      <c r="K1726" s="2" t="n"/>
      <c r="L1726" s="4" t="n"/>
      <c r="N1726" s="2" t="n"/>
      <c r="P1726" s="2" t="n"/>
      <c r="R1726" s="15" t="n"/>
      <c r="S1726" s="15" t="n"/>
      <c r="T1726" s="5" t="n"/>
      <c r="U1726" s="5" t="n"/>
    </row>
    <row r="1727">
      <c r="A1727" s="6" t="n"/>
      <c r="B1727" s="2" t="n"/>
      <c r="F1727" s="7" t="n"/>
      <c r="G1727" s="4" t="n"/>
      <c r="I1727" s="15" t="n"/>
      <c r="K1727" s="2" t="n"/>
      <c r="L1727" s="4" t="n"/>
      <c r="N1727" s="2" t="n"/>
      <c r="P1727" s="2" t="n"/>
      <c r="R1727" s="15" t="n"/>
      <c r="S1727" s="15" t="n"/>
      <c r="T1727" s="5" t="n"/>
      <c r="U1727" s="5" t="n"/>
    </row>
    <row r="1728">
      <c r="A1728" s="6" t="n"/>
      <c r="B1728" s="2" t="n"/>
      <c r="F1728" s="7" t="n"/>
      <c r="G1728" s="4" t="n"/>
      <c r="I1728" s="15" t="n"/>
      <c r="K1728" s="2" t="n"/>
      <c r="L1728" s="4" t="n"/>
      <c r="N1728" s="2" t="n"/>
      <c r="P1728" s="2" t="n"/>
      <c r="R1728" s="15" t="n"/>
      <c r="S1728" s="15" t="n"/>
      <c r="T1728" s="5" t="n"/>
      <c r="U1728" s="5" t="n"/>
    </row>
    <row r="1729">
      <c r="A1729" s="6" t="n"/>
      <c r="B1729" s="2" t="n"/>
      <c r="F1729" s="7" t="n"/>
      <c r="G1729" s="4" t="n"/>
      <c r="I1729" s="15" t="n"/>
      <c r="K1729" s="2" t="n"/>
      <c r="L1729" s="4" t="n"/>
      <c r="N1729" s="2" t="n"/>
      <c r="P1729" s="2" t="n"/>
      <c r="R1729" s="15" t="n"/>
      <c r="S1729" s="15" t="n"/>
      <c r="T1729" s="5" t="n"/>
      <c r="U1729" s="5" t="n"/>
    </row>
    <row r="1730">
      <c r="A1730" s="6" t="n"/>
      <c r="B1730" s="2" t="n"/>
      <c r="F1730" s="7" t="n"/>
      <c r="G1730" s="4" t="n"/>
      <c r="I1730" s="15" t="n"/>
      <c r="K1730" s="2" t="n"/>
      <c r="L1730" s="4" t="n"/>
      <c r="N1730" s="2" t="n"/>
      <c r="P1730" s="2" t="n"/>
      <c r="R1730" s="15" t="n"/>
      <c r="S1730" s="15" t="n"/>
      <c r="T1730" s="5" t="n"/>
      <c r="U1730" s="5" t="n"/>
    </row>
    <row r="1731">
      <c r="A1731" s="6" t="n"/>
      <c r="B1731" s="2" t="n"/>
      <c r="F1731" s="7" t="n"/>
      <c r="G1731" s="4" t="n"/>
      <c r="I1731" s="15" t="n"/>
      <c r="K1731" s="2" t="n"/>
      <c r="L1731" s="4" t="n"/>
      <c r="N1731" s="2" t="n"/>
      <c r="P1731" s="2" t="n"/>
      <c r="R1731" s="15" t="n"/>
      <c r="S1731" s="15" t="n"/>
      <c r="T1731" s="5" t="n"/>
      <c r="U1731" s="5" t="n"/>
    </row>
    <row r="1732">
      <c r="A1732" s="6" t="n"/>
      <c r="B1732" s="2" t="n"/>
      <c r="F1732" s="7" t="n"/>
      <c r="G1732" s="4" t="n"/>
      <c r="I1732" s="15" t="n"/>
      <c r="K1732" s="2" t="n"/>
      <c r="L1732" s="4" t="n"/>
      <c r="N1732" s="2" t="n"/>
      <c r="P1732" s="2" t="n"/>
      <c r="R1732" s="15" t="n"/>
      <c r="S1732" s="15" t="n"/>
      <c r="T1732" s="5" t="n"/>
      <c r="U1732" s="5" t="n"/>
    </row>
    <row r="1733">
      <c r="A1733" s="6" t="n"/>
      <c r="B1733" s="2" t="n"/>
      <c r="F1733" s="7" t="n"/>
      <c r="G1733" s="4" t="n"/>
      <c r="I1733" s="15" t="n"/>
      <c r="K1733" s="2" t="n"/>
      <c r="L1733" s="4" t="n"/>
      <c r="N1733" s="2" t="n"/>
      <c r="P1733" s="2" t="n"/>
      <c r="R1733" s="15" t="n"/>
      <c r="S1733" s="15" t="n"/>
      <c r="T1733" s="5" t="n"/>
      <c r="U1733" s="5" t="n"/>
    </row>
    <row r="1734">
      <c r="A1734" s="6" t="n"/>
      <c r="B1734" s="2" t="n"/>
      <c r="F1734" s="7" t="n"/>
      <c r="G1734" s="4" t="n"/>
      <c r="I1734" s="15" t="n"/>
      <c r="K1734" s="2" t="n"/>
      <c r="L1734" s="4" t="n"/>
      <c r="N1734" s="2" t="n"/>
      <c r="P1734" s="2" t="n"/>
      <c r="R1734" s="15" t="n"/>
      <c r="S1734" s="15" t="n"/>
      <c r="T1734" s="5" t="n"/>
      <c r="U1734" s="5" t="n"/>
    </row>
    <row r="1735">
      <c r="A1735" s="6" t="n"/>
      <c r="B1735" s="2" t="n"/>
      <c r="F1735" s="7" t="n"/>
      <c r="G1735" s="4" t="n"/>
      <c r="I1735" s="15" t="n"/>
      <c r="K1735" s="2" t="n"/>
      <c r="L1735" s="4" t="n"/>
      <c r="N1735" s="2" t="n"/>
      <c r="P1735" s="2" t="n"/>
      <c r="R1735" s="15" t="n"/>
      <c r="S1735" s="15" t="n"/>
      <c r="T1735" s="5" t="n"/>
      <c r="U1735" s="5" t="n"/>
    </row>
    <row r="1736">
      <c r="A1736" s="6" t="n"/>
      <c r="B1736" s="2" t="n"/>
      <c r="F1736" s="7" t="n"/>
      <c r="G1736" s="4" t="n"/>
      <c r="I1736" s="15" t="n"/>
      <c r="K1736" s="2" t="n"/>
      <c r="L1736" s="4" t="n"/>
      <c r="N1736" s="2" t="n"/>
      <c r="P1736" s="2" t="n"/>
      <c r="R1736" s="15" t="n"/>
      <c r="S1736" s="15" t="n"/>
      <c r="T1736" s="5" t="n"/>
      <c r="U1736" s="5" t="n"/>
    </row>
    <row r="1737">
      <c r="A1737" s="6" t="n"/>
      <c r="B1737" s="2" t="n"/>
      <c r="F1737" s="7" t="n"/>
      <c r="G1737" s="4" t="n"/>
      <c r="I1737" s="15" t="n"/>
      <c r="K1737" s="2" t="n"/>
      <c r="L1737" s="4" t="n"/>
      <c r="N1737" s="2" t="n"/>
      <c r="P1737" s="2" t="n"/>
      <c r="R1737" s="15" t="n"/>
      <c r="S1737" s="15" t="n"/>
      <c r="T1737" s="5" t="n"/>
      <c r="U1737" s="5" t="n"/>
    </row>
    <row r="1738">
      <c r="A1738" s="6" t="n"/>
      <c r="B1738" s="2" t="n"/>
      <c r="F1738" s="7" t="n"/>
      <c r="G1738" s="4" t="n"/>
      <c r="I1738" s="15" t="n"/>
      <c r="K1738" s="2" t="n"/>
      <c r="L1738" s="4" t="n"/>
      <c r="N1738" s="2" t="n"/>
      <c r="P1738" s="2" t="n"/>
      <c r="R1738" s="15" t="n"/>
      <c r="S1738" s="15" t="n"/>
      <c r="T1738" s="5" t="n"/>
      <c r="U1738" s="5" t="n"/>
    </row>
    <row r="1739">
      <c r="A1739" s="6" t="n"/>
      <c r="B1739" s="2" t="n"/>
      <c r="F1739" s="7" t="n"/>
      <c r="G1739" s="4" t="n"/>
      <c r="I1739" s="15" t="n"/>
      <c r="K1739" s="2" t="n"/>
      <c r="L1739" s="4" t="n"/>
      <c r="N1739" s="2" t="n"/>
      <c r="P1739" s="2" t="n"/>
      <c r="R1739" s="15" t="n"/>
      <c r="S1739" s="15" t="n"/>
      <c r="T1739" s="5" t="n"/>
      <c r="U1739" s="5" t="n"/>
    </row>
    <row r="1740">
      <c r="A1740" s="6" t="n"/>
      <c r="B1740" s="2" t="n"/>
      <c r="F1740" s="7" t="n"/>
      <c r="G1740" s="4" t="n"/>
      <c r="I1740" s="15" t="n"/>
      <c r="K1740" s="2" t="n"/>
      <c r="L1740" s="4" t="n"/>
      <c r="N1740" s="2" t="n"/>
      <c r="P1740" s="2" t="n"/>
      <c r="R1740" s="15" t="n"/>
      <c r="S1740" s="15" t="n"/>
      <c r="T1740" s="5" t="n"/>
      <c r="U1740" s="5" t="n"/>
    </row>
    <row r="1741">
      <c r="A1741" s="6" t="n"/>
      <c r="B1741" s="2" t="n"/>
      <c r="F1741" s="7" t="n"/>
      <c r="G1741" s="4" t="n"/>
      <c r="I1741" s="15" t="n"/>
      <c r="K1741" s="2" t="n"/>
      <c r="L1741" s="4" t="n"/>
      <c r="N1741" s="2" t="n"/>
      <c r="P1741" s="2" t="n"/>
      <c r="R1741" s="15" t="n"/>
      <c r="S1741" s="15" t="n"/>
      <c r="T1741" s="5" t="n"/>
      <c r="U1741" s="5" t="n"/>
    </row>
    <row r="1742">
      <c r="A1742" s="6" t="n"/>
      <c r="B1742" s="2" t="n"/>
      <c r="F1742" s="7" t="n"/>
      <c r="G1742" s="4" t="n"/>
      <c r="I1742" s="15" t="n"/>
      <c r="K1742" s="2" t="n"/>
      <c r="L1742" s="4" t="n"/>
      <c r="N1742" s="2" t="n"/>
      <c r="P1742" s="2" t="n"/>
      <c r="R1742" s="15" t="n"/>
      <c r="S1742" s="15" t="n"/>
      <c r="T1742" s="5" t="n"/>
      <c r="U1742" s="5" t="n"/>
    </row>
    <row r="1743">
      <c r="A1743" s="6" t="n"/>
      <c r="B1743" s="2" t="n"/>
      <c r="F1743" s="7" t="n"/>
      <c r="G1743" s="4" t="n"/>
      <c r="I1743" s="15" t="n"/>
      <c r="K1743" s="2" t="n"/>
      <c r="L1743" s="4" t="n"/>
      <c r="N1743" s="2" t="n"/>
      <c r="P1743" s="2" t="n"/>
      <c r="R1743" s="15" t="n"/>
      <c r="S1743" s="15" t="n"/>
      <c r="T1743" s="5" t="n"/>
      <c r="U1743" s="5" t="n"/>
    </row>
    <row r="1744">
      <c r="A1744" s="6" t="n"/>
      <c r="B1744" s="2" t="n"/>
      <c r="F1744" s="7" t="n"/>
      <c r="G1744" s="4" t="n"/>
      <c r="I1744" s="15" t="n"/>
      <c r="K1744" s="2" t="n"/>
      <c r="L1744" s="4" t="n"/>
      <c r="N1744" s="2" t="n"/>
      <c r="P1744" s="2" t="n"/>
      <c r="R1744" s="15" t="n"/>
      <c r="S1744" s="15" t="n"/>
      <c r="T1744" s="5" t="n"/>
      <c r="U1744" s="5" t="n"/>
    </row>
    <row r="1745">
      <c r="A1745" s="6" t="n"/>
      <c r="B1745" s="2" t="n"/>
      <c r="F1745" s="7" t="n"/>
      <c r="G1745" s="4" t="n"/>
      <c r="I1745" s="15" t="n"/>
      <c r="K1745" s="2" t="n"/>
      <c r="L1745" s="4" t="n"/>
      <c r="N1745" s="2" t="n"/>
      <c r="P1745" s="2" t="n"/>
      <c r="R1745" s="15" t="n"/>
      <c r="S1745" s="15" t="n"/>
      <c r="T1745" s="5" t="n"/>
      <c r="U1745" s="5" t="n"/>
    </row>
    <row r="1746">
      <c r="A1746" s="6" t="n"/>
      <c r="B1746" s="2" t="n"/>
      <c r="F1746" s="7" t="n"/>
      <c r="G1746" s="4" t="n"/>
      <c r="I1746" s="15" t="n"/>
      <c r="K1746" s="2" t="n"/>
      <c r="L1746" s="4" t="n"/>
      <c r="N1746" s="2" t="n"/>
      <c r="P1746" s="2" t="n"/>
      <c r="R1746" s="15" t="n"/>
      <c r="S1746" s="15" t="n"/>
      <c r="T1746" s="5" t="n"/>
      <c r="U1746" s="5" t="n"/>
    </row>
    <row r="1747">
      <c r="A1747" s="6" t="n"/>
      <c r="B1747" s="2" t="n"/>
      <c r="F1747" s="7" t="n"/>
      <c r="G1747" s="4" t="n"/>
      <c r="I1747" s="15" t="n"/>
      <c r="K1747" s="2" t="n"/>
      <c r="L1747" s="4" t="n"/>
      <c r="N1747" s="2" t="n"/>
      <c r="P1747" s="2" t="n"/>
      <c r="R1747" s="15" t="n"/>
      <c r="S1747" s="15" t="n"/>
      <c r="T1747" s="5" t="n"/>
      <c r="U1747" s="5" t="n"/>
    </row>
    <row r="1748">
      <c r="A1748" s="6" t="n"/>
      <c r="B1748" s="2" t="n"/>
      <c r="F1748" s="7" t="n"/>
      <c r="G1748" s="4" t="n"/>
      <c r="I1748" s="15" t="n"/>
      <c r="K1748" s="2" t="n"/>
      <c r="L1748" s="4" t="n"/>
      <c r="N1748" s="2" t="n"/>
      <c r="P1748" s="2" t="n"/>
      <c r="R1748" s="15" t="n"/>
      <c r="S1748" s="15" t="n"/>
      <c r="T1748" s="5" t="n"/>
      <c r="U1748" s="5" t="n"/>
    </row>
    <row r="1749">
      <c r="A1749" s="6" t="n"/>
      <c r="B1749" s="2" t="n"/>
      <c r="F1749" s="7" t="n"/>
      <c r="G1749" s="4" t="n"/>
      <c r="I1749" s="15" t="n"/>
      <c r="K1749" s="2" t="n"/>
      <c r="L1749" s="4" t="n"/>
      <c r="N1749" s="2" t="n"/>
      <c r="P1749" s="2" t="n"/>
      <c r="R1749" s="15" t="n"/>
      <c r="S1749" s="15" t="n"/>
      <c r="T1749" s="5" t="n"/>
      <c r="U1749" s="5" t="n"/>
    </row>
    <row r="1750">
      <c r="A1750" s="6" t="n"/>
      <c r="B1750" s="2" t="n"/>
      <c r="F1750" s="7" t="n"/>
      <c r="G1750" s="4" t="n"/>
      <c r="I1750" s="15" t="n"/>
      <c r="K1750" s="2" t="n"/>
      <c r="L1750" s="4" t="n"/>
      <c r="N1750" s="2" t="n"/>
      <c r="P1750" s="2" t="n"/>
      <c r="R1750" s="15" t="n"/>
      <c r="S1750" s="15" t="n"/>
      <c r="T1750" s="5" t="n"/>
      <c r="U1750" s="5" t="n"/>
    </row>
    <row r="1751">
      <c r="A1751" s="6" t="n"/>
      <c r="B1751" s="2" t="n"/>
      <c r="F1751" s="7" t="n"/>
      <c r="G1751" s="4" t="n"/>
      <c r="I1751" s="15" t="n"/>
      <c r="K1751" s="2" t="n"/>
      <c r="L1751" s="4" t="n"/>
      <c r="N1751" s="2" t="n"/>
      <c r="P1751" s="2" t="n"/>
      <c r="R1751" s="15" t="n"/>
      <c r="S1751" s="15" t="n"/>
      <c r="T1751" s="5" t="n"/>
      <c r="U1751" s="5" t="n"/>
    </row>
    <row r="1752">
      <c r="A1752" s="6" t="n"/>
      <c r="B1752" s="2" t="n"/>
      <c r="F1752" s="7" t="n"/>
      <c r="G1752" s="4" t="n"/>
      <c r="I1752" s="15" t="n"/>
      <c r="K1752" s="2" t="n"/>
      <c r="L1752" s="4" t="n"/>
      <c r="N1752" s="2" t="n"/>
      <c r="P1752" s="2" t="n"/>
      <c r="R1752" s="15" t="n"/>
      <c r="S1752" s="15" t="n"/>
      <c r="T1752" s="5" t="n"/>
      <c r="U1752" s="5" t="n"/>
    </row>
    <row r="1753">
      <c r="A1753" s="6" t="n"/>
      <c r="B1753" s="2" t="n"/>
      <c r="F1753" s="7" t="n"/>
      <c r="G1753" s="4" t="n"/>
      <c r="I1753" s="15" t="n"/>
      <c r="K1753" s="2" t="n"/>
      <c r="L1753" s="4" t="n"/>
      <c r="N1753" s="2" t="n"/>
      <c r="P1753" s="2" t="n"/>
      <c r="R1753" s="15" t="n"/>
      <c r="S1753" s="15" t="n"/>
      <c r="T1753" s="5" t="n"/>
      <c r="U1753" s="5" t="n"/>
    </row>
    <row r="1754">
      <c r="A1754" s="6" t="n"/>
      <c r="B1754" s="2" t="n"/>
      <c r="F1754" s="7" t="n"/>
      <c r="G1754" s="4" t="n"/>
      <c r="I1754" s="15" t="n"/>
      <c r="K1754" s="2" t="n"/>
      <c r="L1754" s="4" t="n"/>
      <c r="N1754" s="2" t="n"/>
      <c r="P1754" s="2" t="n"/>
      <c r="R1754" s="15" t="n"/>
      <c r="S1754" s="15" t="n"/>
      <c r="T1754" s="5" t="n"/>
      <c r="U1754" s="5" t="n"/>
    </row>
    <row r="1755">
      <c r="A1755" s="6" t="n"/>
      <c r="B1755" s="2" t="n"/>
      <c r="F1755" s="7" t="n"/>
      <c r="G1755" s="4" t="n"/>
      <c r="I1755" s="15" t="n"/>
      <c r="K1755" s="2" t="n"/>
      <c r="L1755" s="4" t="n"/>
      <c r="N1755" s="2" t="n"/>
      <c r="P1755" s="2" t="n"/>
      <c r="R1755" s="15" t="n"/>
      <c r="S1755" s="15" t="n"/>
      <c r="T1755" s="5" t="n"/>
      <c r="U1755" s="5" t="n"/>
    </row>
    <row r="1756">
      <c r="A1756" s="6" t="n"/>
      <c r="B1756" s="2" t="n"/>
      <c r="F1756" s="7" t="n"/>
      <c r="G1756" s="4" t="n"/>
      <c r="I1756" s="15" t="n"/>
      <c r="K1756" s="2" t="n"/>
      <c r="L1756" s="4" t="n"/>
      <c r="N1756" s="2" t="n"/>
      <c r="P1756" s="2" t="n"/>
      <c r="R1756" s="15" t="n"/>
      <c r="S1756" s="15" t="n"/>
      <c r="T1756" s="5" t="n"/>
      <c r="U1756" s="5" t="n"/>
    </row>
    <row r="1757">
      <c r="A1757" s="6" t="n"/>
      <c r="B1757" s="2" t="n"/>
      <c r="F1757" s="7" t="n"/>
      <c r="G1757" s="4" t="n"/>
      <c r="I1757" s="15" t="n"/>
      <c r="K1757" s="2" t="n"/>
      <c r="L1757" s="4" t="n"/>
      <c r="N1757" s="2" t="n"/>
      <c r="P1757" s="2" t="n"/>
      <c r="R1757" s="15" t="n"/>
      <c r="S1757" s="15" t="n"/>
      <c r="T1757" s="5" t="n"/>
      <c r="U1757" s="5" t="n"/>
    </row>
    <row r="1758">
      <c r="A1758" s="6" t="n"/>
      <c r="B1758" s="2" t="n"/>
      <c r="F1758" s="7" t="n"/>
      <c r="G1758" s="4" t="n"/>
      <c r="I1758" s="15" t="n"/>
      <c r="K1758" s="2" t="n"/>
      <c r="L1758" s="4" t="n"/>
      <c r="N1758" s="2" t="n"/>
      <c r="P1758" s="2" t="n"/>
      <c r="R1758" s="15" t="n"/>
      <c r="S1758" s="15" t="n"/>
      <c r="T1758" s="5" t="n"/>
      <c r="U1758" s="5" t="n"/>
    </row>
    <row r="1759">
      <c r="A1759" s="6" t="n"/>
      <c r="B1759" s="2" t="n"/>
      <c r="F1759" s="7" t="n"/>
      <c r="G1759" s="4" t="n"/>
      <c r="I1759" s="15" t="n"/>
      <c r="K1759" s="2" t="n"/>
      <c r="L1759" s="4" t="n"/>
      <c r="N1759" s="2" t="n"/>
      <c r="P1759" s="2" t="n"/>
      <c r="R1759" s="15" t="n"/>
      <c r="S1759" s="15" t="n"/>
      <c r="T1759" s="5" t="n"/>
      <c r="U1759" s="5" t="n"/>
    </row>
    <row r="1760">
      <c r="A1760" s="6" t="n"/>
      <c r="B1760" s="2" t="n"/>
      <c r="F1760" s="7" t="n"/>
      <c r="G1760" s="4" t="n"/>
      <c r="I1760" s="15" t="n"/>
      <c r="K1760" s="2" t="n"/>
      <c r="L1760" s="4" t="n"/>
      <c r="N1760" s="2" t="n"/>
      <c r="P1760" s="2" t="n"/>
      <c r="R1760" s="15" t="n"/>
      <c r="S1760" s="15" t="n"/>
      <c r="T1760" s="5" t="n"/>
      <c r="U1760" s="5" t="n"/>
    </row>
    <row r="1761">
      <c r="A1761" s="6" t="n"/>
      <c r="B1761" s="2" t="n"/>
      <c r="F1761" s="7" t="n"/>
      <c r="G1761" s="4" t="n"/>
      <c r="I1761" s="15" t="n"/>
      <c r="K1761" s="2" t="n"/>
      <c r="L1761" s="4" t="n"/>
      <c r="N1761" s="2" t="n"/>
      <c r="P1761" s="2" t="n"/>
      <c r="R1761" s="15" t="n"/>
      <c r="S1761" s="15" t="n"/>
      <c r="T1761" s="5" t="n"/>
      <c r="U1761" s="5" t="n"/>
    </row>
    <row r="1762">
      <c r="A1762" s="6" t="n"/>
      <c r="B1762" s="2" t="n"/>
      <c r="F1762" s="7" t="n"/>
      <c r="G1762" s="4" t="n"/>
      <c r="I1762" s="15" t="n"/>
      <c r="K1762" s="2" t="n"/>
      <c r="L1762" s="4" t="n"/>
      <c r="N1762" s="2" t="n"/>
      <c r="P1762" s="2" t="n"/>
      <c r="R1762" s="15" t="n"/>
      <c r="S1762" s="15" t="n"/>
      <c r="T1762" s="5" t="n"/>
      <c r="U1762" s="5" t="n"/>
    </row>
    <row r="1763">
      <c r="A1763" s="6" t="n"/>
      <c r="B1763" s="2" t="n"/>
      <c r="F1763" s="7" t="n"/>
      <c r="G1763" s="4" t="n"/>
      <c r="I1763" s="15" t="n"/>
      <c r="K1763" s="2" t="n"/>
      <c r="L1763" s="4" t="n"/>
      <c r="N1763" s="2" t="n"/>
      <c r="P1763" s="2" t="n"/>
      <c r="R1763" s="15" t="n"/>
      <c r="S1763" s="15" t="n"/>
      <c r="T1763" s="5" t="n"/>
      <c r="U1763" s="5" t="n"/>
    </row>
    <row r="1764">
      <c r="A1764" s="6" t="n"/>
      <c r="B1764" s="2" t="n"/>
      <c r="F1764" s="7" t="n"/>
      <c r="G1764" s="4" t="n"/>
      <c r="I1764" s="15" t="n"/>
      <c r="K1764" s="2" t="n"/>
      <c r="L1764" s="4" t="n"/>
      <c r="N1764" s="2" t="n"/>
      <c r="P1764" s="2" t="n"/>
      <c r="R1764" s="15" t="n"/>
      <c r="S1764" s="15" t="n"/>
      <c r="T1764" s="5" t="n"/>
      <c r="U1764" s="5" t="n"/>
    </row>
    <row r="1765">
      <c r="A1765" s="6" t="n"/>
      <c r="B1765" s="2" t="n"/>
      <c r="F1765" s="7" t="n"/>
      <c r="G1765" s="4" t="n"/>
      <c r="I1765" s="15" t="n"/>
      <c r="K1765" s="2" t="n"/>
      <c r="L1765" s="4" t="n"/>
      <c r="N1765" s="2" t="n"/>
      <c r="P1765" s="2" t="n"/>
      <c r="R1765" s="15" t="n"/>
      <c r="S1765" s="15" t="n"/>
      <c r="T1765" s="5" t="n"/>
      <c r="U1765" s="5" t="n"/>
    </row>
    <row r="1766">
      <c r="A1766" s="6" t="n"/>
      <c r="B1766" s="2" t="n"/>
      <c r="F1766" s="7" t="n"/>
      <c r="G1766" s="4" t="n"/>
      <c r="I1766" s="15" t="n"/>
      <c r="K1766" s="2" t="n"/>
      <c r="L1766" s="4" t="n"/>
      <c r="N1766" s="2" t="n"/>
      <c r="P1766" s="2" t="n"/>
      <c r="R1766" s="15" t="n"/>
      <c r="S1766" s="15" t="n"/>
      <c r="T1766" s="5" t="n"/>
      <c r="U1766" s="5" t="n"/>
    </row>
    <row r="1767">
      <c r="A1767" s="6" t="n"/>
      <c r="B1767" s="2" t="n"/>
      <c r="F1767" s="7" t="n"/>
      <c r="G1767" s="4" t="n"/>
      <c r="I1767" s="15" t="n"/>
      <c r="K1767" s="2" t="n"/>
      <c r="L1767" s="4" t="n"/>
      <c r="N1767" s="2" t="n"/>
      <c r="P1767" s="2" t="n"/>
      <c r="R1767" s="15" t="n"/>
      <c r="S1767" s="15" t="n"/>
      <c r="T1767" s="5" t="n"/>
      <c r="U1767" s="5" t="n"/>
    </row>
    <row r="1768">
      <c r="A1768" s="6" t="n"/>
      <c r="B1768" s="2" t="n"/>
      <c r="F1768" s="7" t="n"/>
      <c r="G1768" s="4" t="n"/>
      <c r="I1768" s="15" t="n"/>
      <c r="K1768" s="2" t="n"/>
      <c r="L1768" s="4" t="n"/>
      <c r="N1768" s="2" t="n"/>
      <c r="P1768" s="2" t="n"/>
      <c r="R1768" s="15" t="n"/>
      <c r="S1768" s="15" t="n"/>
      <c r="T1768" s="5" t="n"/>
      <c r="U1768" s="5" t="n"/>
    </row>
    <row r="1769">
      <c r="A1769" s="6" t="n"/>
      <c r="B1769" s="2" t="n"/>
      <c r="F1769" s="7" t="n"/>
      <c r="G1769" s="4" t="n"/>
      <c r="I1769" s="15" t="n"/>
      <c r="K1769" s="2" t="n"/>
      <c r="L1769" s="4" t="n"/>
      <c r="N1769" s="2" t="n"/>
      <c r="P1769" s="2" t="n"/>
      <c r="R1769" s="15" t="n"/>
      <c r="S1769" s="15" t="n"/>
      <c r="T1769" s="5" t="n"/>
      <c r="U1769" s="5" t="n"/>
    </row>
    <row r="1770">
      <c r="A1770" s="6" t="n"/>
      <c r="B1770" s="2" t="n"/>
      <c r="F1770" s="7" t="n"/>
      <c r="G1770" s="4" t="n"/>
      <c r="I1770" s="15" t="n"/>
      <c r="K1770" s="2" t="n"/>
      <c r="L1770" s="4" t="n"/>
      <c r="N1770" s="2" t="n"/>
      <c r="P1770" s="2" t="n"/>
      <c r="R1770" s="15" t="n"/>
      <c r="S1770" s="15" t="n"/>
      <c r="T1770" s="5" t="n"/>
      <c r="U1770" s="5" t="n"/>
    </row>
    <row r="1771">
      <c r="A1771" s="6" t="n"/>
      <c r="B1771" s="2" t="n"/>
      <c r="F1771" s="7" t="n"/>
      <c r="G1771" s="4" t="n"/>
      <c r="I1771" s="15" t="n"/>
      <c r="K1771" s="2" t="n"/>
      <c r="L1771" s="4" t="n"/>
      <c r="N1771" s="2" t="n"/>
      <c r="P1771" s="2" t="n"/>
      <c r="R1771" s="15" t="n"/>
      <c r="S1771" s="15" t="n"/>
      <c r="T1771" s="5" t="n"/>
      <c r="U1771" s="5" t="n"/>
    </row>
    <row r="1772">
      <c r="A1772" s="6" t="n"/>
      <c r="B1772" s="2" t="n"/>
      <c r="F1772" s="7" t="n"/>
      <c r="G1772" s="4" t="n"/>
      <c r="I1772" s="15" t="n"/>
      <c r="K1772" s="2" t="n"/>
      <c r="L1772" s="4" t="n"/>
      <c r="N1772" s="2" t="n"/>
      <c r="P1772" s="2" t="n"/>
      <c r="R1772" s="15" t="n"/>
      <c r="S1772" s="15" t="n"/>
      <c r="T1772" s="5" t="n"/>
      <c r="U1772" s="5" t="n"/>
    </row>
    <row r="1773">
      <c r="A1773" s="6" t="n"/>
      <c r="B1773" s="2" t="n"/>
      <c r="F1773" s="7" t="n"/>
      <c r="G1773" s="4" t="n"/>
      <c r="I1773" s="15" t="n"/>
      <c r="K1773" s="2" t="n"/>
      <c r="L1773" s="4" t="n"/>
      <c r="N1773" s="2" t="n"/>
      <c r="P1773" s="2" t="n"/>
      <c r="R1773" s="15" t="n"/>
      <c r="S1773" s="15" t="n"/>
      <c r="T1773" s="5" t="n"/>
      <c r="U1773" s="5" t="n"/>
    </row>
    <row r="1774">
      <c r="A1774" s="6" t="n"/>
      <c r="B1774" s="2" t="n"/>
      <c r="F1774" s="7" t="n"/>
      <c r="G1774" s="4" t="n"/>
      <c r="I1774" s="15" t="n"/>
      <c r="K1774" s="2" t="n"/>
      <c r="L1774" s="4" t="n"/>
      <c r="N1774" s="2" t="n"/>
      <c r="P1774" s="2" t="n"/>
      <c r="R1774" s="15" t="n"/>
      <c r="S1774" s="15" t="n"/>
      <c r="T1774" s="5" t="n"/>
      <c r="U1774" s="5" t="n"/>
    </row>
    <row r="1775">
      <c r="A1775" s="6" t="n"/>
      <c r="B1775" s="2" t="n"/>
      <c r="F1775" s="7" t="n"/>
      <c r="G1775" s="4" t="n"/>
      <c r="I1775" s="15" t="n"/>
      <c r="K1775" s="2" t="n"/>
      <c r="L1775" s="4" t="n"/>
      <c r="N1775" s="2" t="n"/>
      <c r="P1775" s="2" t="n"/>
      <c r="R1775" s="15" t="n"/>
      <c r="S1775" s="15" t="n"/>
      <c r="T1775" s="5" t="n"/>
      <c r="U1775" s="5" t="n"/>
    </row>
    <row r="1776">
      <c r="A1776" s="6" t="n"/>
      <c r="B1776" s="2" t="n"/>
      <c r="F1776" s="7" t="n"/>
      <c r="G1776" s="4" t="n"/>
      <c r="I1776" s="15" t="n"/>
      <c r="K1776" s="2" t="n"/>
      <c r="L1776" s="4" t="n"/>
      <c r="N1776" s="2" t="n"/>
      <c r="P1776" s="2" t="n"/>
      <c r="R1776" s="15" t="n"/>
      <c r="S1776" s="15" t="n"/>
      <c r="T1776" s="5" t="n"/>
      <c r="U1776" s="5" t="n"/>
    </row>
    <row r="1777">
      <c r="A1777" s="6" t="n"/>
      <c r="B1777" s="2" t="n"/>
      <c r="F1777" s="7" t="n"/>
      <c r="G1777" s="4" t="n"/>
      <c r="I1777" s="15" t="n"/>
      <c r="K1777" s="2" t="n"/>
      <c r="L1777" s="4" t="n"/>
      <c r="N1777" s="2" t="n"/>
      <c r="P1777" s="2" t="n"/>
      <c r="R1777" s="15" t="n"/>
      <c r="S1777" s="15" t="n"/>
      <c r="T1777" s="5" t="n"/>
      <c r="U1777" s="5" t="n"/>
    </row>
    <row r="1778">
      <c r="A1778" s="6" t="n"/>
      <c r="B1778" s="2" t="n"/>
      <c r="F1778" s="7" t="n"/>
      <c r="G1778" s="4" t="n"/>
      <c r="I1778" s="15" t="n"/>
      <c r="K1778" s="2" t="n"/>
      <c r="L1778" s="4" t="n"/>
      <c r="N1778" s="2" t="n"/>
      <c r="P1778" s="2" t="n"/>
      <c r="R1778" s="15" t="n"/>
      <c r="S1778" s="15" t="n"/>
      <c r="T1778" s="5" t="n"/>
      <c r="U1778" s="5" t="n"/>
    </row>
    <row r="1779">
      <c r="A1779" s="6" t="n"/>
      <c r="B1779" s="2" t="n"/>
      <c r="F1779" s="7" t="n"/>
      <c r="G1779" s="4" t="n"/>
      <c r="I1779" s="15" t="n"/>
      <c r="K1779" s="2" t="n"/>
      <c r="L1779" s="4" t="n"/>
      <c r="N1779" s="2" t="n"/>
      <c r="P1779" s="2" t="n"/>
      <c r="R1779" s="15" t="n"/>
      <c r="S1779" s="15" t="n"/>
      <c r="T1779" s="5" t="n"/>
      <c r="U1779" s="5" t="n"/>
    </row>
    <row r="1780">
      <c r="A1780" s="6" t="n"/>
      <c r="B1780" s="2" t="n"/>
      <c r="F1780" s="7" t="n"/>
      <c r="G1780" s="4" t="n"/>
      <c r="I1780" s="15" t="n"/>
      <c r="K1780" s="2" t="n"/>
      <c r="L1780" s="4" t="n"/>
      <c r="N1780" s="2" t="n"/>
      <c r="P1780" s="2" t="n"/>
      <c r="R1780" s="15" t="n"/>
      <c r="S1780" s="15" t="n"/>
      <c r="T1780" s="5" t="n"/>
      <c r="U1780" s="5" t="n"/>
    </row>
    <row r="1781">
      <c r="A1781" s="6" t="n"/>
      <c r="B1781" s="2" t="n"/>
      <c r="F1781" s="7" t="n"/>
      <c r="G1781" s="4" t="n"/>
      <c r="I1781" s="15" t="n"/>
      <c r="K1781" s="2" t="n"/>
      <c r="L1781" s="4" t="n"/>
      <c r="N1781" s="2" t="n"/>
      <c r="P1781" s="2" t="n"/>
      <c r="R1781" s="15" t="n"/>
      <c r="S1781" s="15" t="n"/>
      <c r="T1781" s="5" t="n"/>
      <c r="U1781" s="5" t="n"/>
    </row>
    <row r="1782">
      <c r="A1782" s="6" t="n"/>
      <c r="B1782" s="2" t="n"/>
      <c r="F1782" s="7" t="n"/>
      <c r="G1782" s="4" t="n"/>
      <c r="I1782" s="15" t="n"/>
      <c r="K1782" s="2" t="n"/>
      <c r="L1782" s="4" t="n"/>
      <c r="N1782" s="2" t="n"/>
      <c r="P1782" s="2" t="n"/>
      <c r="R1782" s="15" t="n"/>
      <c r="S1782" s="15" t="n"/>
      <c r="T1782" s="5" t="n"/>
      <c r="U1782" s="5" t="n"/>
    </row>
    <row r="1783">
      <c r="A1783" s="6" t="n"/>
      <c r="B1783" s="2" t="n"/>
      <c r="F1783" s="7" t="n"/>
      <c r="G1783" s="4" t="n"/>
      <c r="I1783" s="15" t="n"/>
      <c r="K1783" s="2" t="n"/>
      <c r="L1783" s="4" t="n"/>
      <c r="N1783" s="2" t="n"/>
      <c r="P1783" s="2" t="n"/>
      <c r="R1783" s="15" t="n"/>
      <c r="S1783" s="15" t="n"/>
      <c r="T1783" s="5" t="n"/>
      <c r="U1783" s="5" t="n"/>
    </row>
    <row r="1784">
      <c r="A1784" s="6" t="n"/>
      <c r="B1784" s="2" t="n"/>
      <c r="F1784" s="7" t="n"/>
      <c r="G1784" s="4" t="n"/>
      <c r="I1784" s="15" t="n"/>
      <c r="K1784" s="2" t="n"/>
      <c r="L1784" s="4" t="n"/>
      <c r="N1784" s="2" t="n"/>
      <c r="P1784" s="2" t="n"/>
      <c r="R1784" s="15" t="n"/>
      <c r="S1784" s="15" t="n"/>
      <c r="T1784" s="5" t="n"/>
      <c r="U1784" s="5" t="n"/>
    </row>
    <row r="1785">
      <c r="A1785" s="6" t="n"/>
      <c r="B1785" s="2" t="n"/>
      <c r="F1785" s="7" t="n"/>
      <c r="G1785" s="4" t="n"/>
      <c r="I1785" s="15" t="n"/>
      <c r="K1785" s="2" t="n"/>
      <c r="L1785" s="4" t="n"/>
      <c r="N1785" s="2" t="n"/>
      <c r="P1785" s="2" t="n"/>
      <c r="R1785" s="15" t="n"/>
      <c r="S1785" s="15" t="n"/>
      <c r="T1785" s="5" t="n"/>
      <c r="U1785" s="5" t="n"/>
    </row>
    <row r="1786">
      <c r="A1786" s="6" t="n"/>
      <c r="B1786" s="2" t="n"/>
      <c r="F1786" s="7" t="n"/>
      <c r="G1786" s="4" t="n"/>
      <c r="I1786" s="15" t="n"/>
      <c r="K1786" s="2" t="n"/>
      <c r="L1786" s="4" t="n"/>
      <c r="N1786" s="2" t="n"/>
      <c r="P1786" s="2" t="n"/>
      <c r="R1786" s="15" t="n"/>
      <c r="S1786" s="15" t="n"/>
      <c r="T1786" s="5" t="n"/>
      <c r="U1786" s="5" t="n"/>
    </row>
    <row r="1787">
      <c r="A1787" s="6" t="n"/>
      <c r="B1787" s="2" t="n"/>
      <c r="F1787" s="7" t="n"/>
      <c r="G1787" s="4" t="n"/>
      <c r="I1787" s="15" t="n"/>
      <c r="K1787" s="2" t="n"/>
      <c r="L1787" s="4" t="n"/>
      <c r="N1787" s="2" t="n"/>
      <c r="P1787" s="2" t="n"/>
      <c r="R1787" s="15" t="n"/>
      <c r="S1787" s="15" t="n"/>
      <c r="T1787" s="5" t="n"/>
      <c r="U1787" s="5" t="n"/>
    </row>
    <row r="1788">
      <c r="A1788" s="6" t="n"/>
      <c r="B1788" s="2" t="n"/>
      <c r="F1788" s="7" t="n"/>
      <c r="G1788" s="4" t="n"/>
      <c r="I1788" s="15" t="n"/>
      <c r="K1788" s="2" t="n"/>
      <c r="L1788" s="4" t="n"/>
      <c r="N1788" s="2" t="n"/>
      <c r="P1788" s="2" t="n"/>
      <c r="R1788" s="15" t="n"/>
      <c r="S1788" s="15" t="n"/>
      <c r="T1788" s="5" t="n"/>
      <c r="U1788" s="5" t="n"/>
    </row>
    <row r="1789">
      <c r="A1789" s="6" t="n"/>
      <c r="B1789" s="2" t="n"/>
      <c r="F1789" s="7" t="n"/>
      <c r="G1789" s="4" t="n"/>
      <c r="I1789" s="15" t="n"/>
      <c r="K1789" s="2" t="n"/>
      <c r="L1789" s="4" t="n"/>
      <c r="N1789" s="2" t="n"/>
      <c r="P1789" s="2" t="n"/>
      <c r="R1789" s="15" t="n"/>
      <c r="S1789" s="15" t="n"/>
      <c r="T1789" s="5" t="n"/>
      <c r="U1789" s="5" t="n"/>
    </row>
    <row r="1790">
      <c r="A1790" s="6" t="n"/>
      <c r="B1790" s="2" t="n"/>
      <c r="F1790" s="7" t="n"/>
      <c r="G1790" s="4" t="n"/>
      <c r="I1790" s="15" t="n"/>
      <c r="K1790" s="2" t="n"/>
      <c r="L1790" s="4" t="n"/>
      <c r="N1790" s="2" t="n"/>
      <c r="P1790" s="2" t="n"/>
      <c r="R1790" s="15" t="n"/>
      <c r="S1790" s="15" t="n"/>
      <c r="T1790" s="5" t="n"/>
      <c r="U1790" s="5" t="n"/>
    </row>
    <row r="1791">
      <c r="A1791" s="6" t="n"/>
      <c r="B1791" s="2" t="n"/>
      <c r="F1791" s="7" t="n"/>
      <c r="G1791" s="4" t="n"/>
      <c r="I1791" s="15" t="n"/>
      <c r="K1791" s="2" t="n"/>
      <c r="L1791" s="4" t="n"/>
      <c r="N1791" s="2" t="n"/>
      <c r="P1791" s="2" t="n"/>
      <c r="R1791" s="15" t="n"/>
      <c r="S1791" s="15" t="n"/>
      <c r="T1791" s="5" t="n"/>
      <c r="U1791" s="5" t="n"/>
    </row>
    <row r="1792">
      <c r="A1792" s="6" t="n"/>
      <c r="B1792" s="2" t="n"/>
      <c r="F1792" s="7" t="n"/>
      <c r="G1792" s="4" t="n"/>
      <c r="I1792" s="15" t="n"/>
      <c r="K1792" s="2" t="n"/>
      <c r="L1792" s="4" t="n"/>
      <c r="N1792" s="2" t="n"/>
      <c r="P1792" s="2" t="n"/>
      <c r="R1792" s="15" t="n"/>
      <c r="S1792" s="15" t="n"/>
      <c r="T1792" s="5" t="n"/>
      <c r="U1792" s="5" t="n"/>
    </row>
    <row r="1793">
      <c r="A1793" s="6" t="n"/>
      <c r="B1793" s="2" t="n"/>
      <c r="F1793" s="7" t="n"/>
      <c r="G1793" s="4" t="n"/>
      <c r="I1793" s="15" t="n"/>
      <c r="K1793" s="2" t="n"/>
      <c r="L1793" s="4" t="n"/>
      <c r="N1793" s="2" t="n"/>
      <c r="P1793" s="2" t="n"/>
      <c r="R1793" s="15" t="n"/>
      <c r="S1793" s="15" t="n"/>
      <c r="T1793" s="5" t="n"/>
      <c r="U1793" s="5" t="n"/>
    </row>
    <row r="1794">
      <c r="A1794" s="6" t="n"/>
      <c r="B1794" s="2" t="n"/>
      <c r="F1794" s="7" t="n"/>
      <c r="G1794" s="4" t="n"/>
      <c r="I1794" s="15" t="n"/>
      <c r="K1794" s="2" t="n"/>
      <c r="L1794" s="4" t="n"/>
      <c r="N1794" s="2" t="n"/>
      <c r="P1794" s="2" t="n"/>
      <c r="R1794" s="15" t="n"/>
      <c r="S1794" s="15" t="n"/>
      <c r="T1794" s="5" t="n"/>
      <c r="U1794" s="5" t="n"/>
    </row>
    <row r="1795">
      <c r="A1795" s="6" t="n"/>
      <c r="B1795" s="2" t="n"/>
      <c r="F1795" s="7" t="n"/>
      <c r="G1795" s="4" t="n"/>
      <c r="I1795" s="15" t="n"/>
      <c r="K1795" s="2" t="n"/>
      <c r="L1795" s="4" t="n"/>
      <c r="N1795" s="2" t="n"/>
      <c r="P1795" s="2" t="n"/>
      <c r="R1795" s="15" t="n"/>
      <c r="S1795" s="15" t="n"/>
      <c r="T1795" s="5" t="n"/>
      <c r="U1795" s="5" t="n"/>
    </row>
    <row r="1796">
      <c r="A1796" s="6" t="n"/>
      <c r="B1796" s="2" t="n"/>
      <c r="F1796" s="7" t="n"/>
      <c r="G1796" s="4" t="n"/>
      <c r="I1796" s="15" t="n"/>
      <c r="K1796" s="2" t="n"/>
      <c r="L1796" s="4" t="n"/>
      <c r="N1796" s="2" t="n"/>
      <c r="P1796" s="2" t="n"/>
      <c r="R1796" s="15" t="n"/>
      <c r="S1796" s="15" t="n"/>
      <c r="T1796" s="5" t="n"/>
      <c r="U1796" s="5" t="n"/>
    </row>
    <row r="1797">
      <c r="A1797" s="6" t="n"/>
      <c r="B1797" s="2" t="n"/>
      <c r="F1797" s="7" t="n"/>
      <c r="G1797" s="4" t="n"/>
      <c r="I1797" s="15" t="n"/>
      <c r="K1797" s="2" t="n"/>
      <c r="L1797" s="4" t="n"/>
      <c r="N1797" s="2" t="n"/>
      <c r="P1797" s="2" t="n"/>
      <c r="R1797" s="15" t="n"/>
      <c r="S1797" s="15" t="n"/>
      <c r="T1797" s="5" t="n"/>
      <c r="U1797" s="5" t="n"/>
    </row>
    <row r="1798">
      <c r="A1798" s="6" t="n"/>
      <c r="B1798" s="2" t="n"/>
      <c r="F1798" s="7" t="n"/>
      <c r="G1798" s="4" t="n"/>
      <c r="I1798" s="15" t="n"/>
      <c r="K1798" s="2" t="n"/>
      <c r="L1798" s="4" t="n"/>
      <c r="N1798" s="2" t="n"/>
      <c r="P1798" s="2" t="n"/>
      <c r="R1798" s="15" t="n"/>
      <c r="S1798" s="15" t="n"/>
      <c r="T1798" s="5" t="n"/>
      <c r="U1798" s="5" t="n"/>
    </row>
    <row r="1799">
      <c r="A1799" s="6" t="n"/>
      <c r="B1799" s="2" t="n"/>
      <c r="F1799" s="7" t="n"/>
      <c r="G1799" s="4" t="n"/>
      <c r="I1799" s="15" t="n"/>
      <c r="K1799" s="2" t="n"/>
      <c r="L1799" s="4" t="n"/>
      <c r="N1799" s="2" t="n"/>
      <c r="P1799" s="2" t="n"/>
      <c r="R1799" s="15" t="n"/>
      <c r="S1799" s="15" t="n"/>
      <c r="T1799" s="5" t="n"/>
      <c r="U1799" s="5" t="n"/>
    </row>
    <row r="1800">
      <c r="A1800" s="6" t="n"/>
      <c r="B1800" s="2" t="n"/>
      <c r="F1800" s="7" t="n"/>
      <c r="G1800" s="4" t="n"/>
      <c r="I1800" s="15" t="n"/>
      <c r="K1800" s="2" t="n"/>
      <c r="L1800" s="4" t="n"/>
      <c r="N1800" s="2" t="n"/>
      <c r="P1800" s="2" t="n"/>
      <c r="R1800" s="15" t="n"/>
      <c r="S1800" s="15" t="n"/>
      <c r="T1800" s="5" t="n"/>
      <c r="U1800" s="5" t="n"/>
    </row>
    <row r="1801">
      <c r="A1801" s="6" t="n"/>
      <c r="B1801" s="2" t="n"/>
      <c r="F1801" s="7" t="n"/>
      <c r="G1801" s="4" t="n"/>
      <c r="I1801" s="15" t="n"/>
      <c r="K1801" s="2" t="n"/>
      <c r="L1801" s="4" t="n"/>
      <c r="N1801" s="2" t="n"/>
      <c r="P1801" s="2" t="n"/>
      <c r="R1801" s="15" t="n"/>
      <c r="S1801" s="15" t="n"/>
      <c r="T1801" s="5" t="n"/>
      <c r="U1801" s="5" t="n"/>
    </row>
    <row r="1802">
      <c r="A1802" s="6" t="n"/>
      <c r="B1802" s="2" t="n"/>
      <c r="F1802" s="7" t="n"/>
      <c r="G1802" s="4" t="n"/>
      <c r="I1802" s="15" t="n"/>
      <c r="K1802" s="2" t="n"/>
      <c r="L1802" s="4" t="n"/>
      <c r="N1802" s="2" t="n"/>
      <c r="P1802" s="2" t="n"/>
      <c r="R1802" s="15" t="n"/>
      <c r="S1802" s="15" t="n"/>
      <c r="T1802" s="5" t="n"/>
      <c r="U1802" s="5" t="n"/>
    </row>
    <row r="1803">
      <c r="A1803" s="6" t="n"/>
      <c r="B1803" s="2" t="n"/>
      <c r="F1803" s="7" t="n"/>
      <c r="G1803" s="4" t="n"/>
      <c r="I1803" s="15" t="n"/>
      <c r="K1803" s="2" t="n"/>
      <c r="L1803" s="4" t="n"/>
      <c r="N1803" s="2" t="n"/>
      <c r="P1803" s="2" t="n"/>
      <c r="R1803" s="15" t="n"/>
      <c r="S1803" s="15" t="n"/>
      <c r="T1803" s="5" t="n"/>
      <c r="U1803" s="5" t="n"/>
    </row>
    <row r="1804">
      <c r="A1804" s="6" t="n"/>
      <c r="B1804" s="2" t="n"/>
      <c r="F1804" s="7" t="n"/>
      <c r="G1804" s="4" t="n"/>
      <c r="I1804" s="15" t="n"/>
      <c r="K1804" s="2" t="n"/>
      <c r="L1804" s="4" t="n"/>
      <c r="N1804" s="2" t="n"/>
      <c r="P1804" s="2" t="n"/>
      <c r="R1804" s="15" t="n"/>
      <c r="S1804" s="15" t="n"/>
      <c r="T1804" s="5" t="n"/>
      <c r="U1804" s="5" t="n"/>
    </row>
    <row r="1805">
      <c r="A1805" s="6" t="n"/>
      <c r="B1805" s="2" t="n"/>
      <c r="F1805" s="7" t="n"/>
      <c r="G1805" s="4" t="n"/>
      <c r="I1805" s="15" t="n"/>
      <c r="K1805" s="2" t="n"/>
      <c r="L1805" s="4" t="n"/>
      <c r="N1805" s="2" t="n"/>
      <c r="P1805" s="2" t="n"/>
      <c r="R1805" s="15" t="n"/>
      <c r="S1805" s="15" t="n"/>
      <c r="T1805" s="5" t="n"/>
      <c r="U1805" s="5" t="n"/>
    </row>
    <row r="1806">
      <c r="A1806" s="6" t="n"/>
      <c r="B1806" s="2" t="n"/>
      <c r="F1806" s="7" t="n"/>
      <c r="G1806" s="4" t="n"/>
      <c r="I1806" s="15" t="n"/>
      <c r="K1806" s="2" t="n"/>
      <c r="L1806" s="4" t="n"/>
      <c r="N1806" s="2" t="n"/>
      <c r="P1806" s="2" t="n"/>
      <c r="R1806" s="15" t="n"/>
      <c r="S1806" s="15" t="n"/>
      <c r="T1806" s="5" t="n"/>
      <c r="U1806" s="5" t="n"/>
    </row>
    <row r="1807">
      <c r="A1807" s="6" t="n"/>
      <c r="B1807" s="2" t="n"/>
      <c r="F1807" s="7" t="n"/>
      <c r="G1807" s="4" t="n"/>
      <c r="I1807" s="15" t="n"/>
      <c r="K1807" s="2" t="n"/>
      <c r="L1807" s="4" t="n"/>
      <c r="N1807" s="2" t="n"/>
      <c r="P1807" s="2" t="n"/>
      <c r="R1807" s="15" t="n"/>
      <c r="S1807" s="15" t="n"/>
      <c r="T1807" s="5" t="n"/>
      <c r="U1807" s="5" t="n"/>
    </row>
    <row r="1808">
      <c r="A1808" s="6" t="n"/>
      <c r="B1808" s="2" t="n"/>
      <c r="F1808" s="7" t="n"/>
      <c r="G1808" s="4" t="n"/>
      <c r="I1808" s="15" t="n"/>
      <c r="K1808" s="2" t="n"/>
      <c r="L1808" s="4" t="n"/>
      <c r="N1808" s="2" t="n"/>
      <c r="P1808" s="2" t="n"/>
      <c r="R1808" s="15" t="n"/>
      <c r="S1808" s="15" t="n"/>
      <c r="T1808" s="5" t="n"/>
      <c r="U1808" s="5" t="n"/>
    </row>
    <row r="1809">
      <c r="A1809" s="6" t="n"/>
      <c r="B1809" s="2" t="n"/>
      <c r="F1809" s="7" t="n"/>
      <c r="G1809" s="4" t="n"/>
      <c r="I1809" s="15" t="n"/>
      <c r="K1809" s="2" t="n"/>
      <c r="L1809" s="4" t="n"/>
      <c r="N1809" s="2" t="n"/>
      <c r="P1809" s="2" t="n"/>
      <c r="R1809" s="15" t="n"/>
      <c r="S1809" s="15" t="n"/>
      <c r="T1809" s="5" t="n"/>
      <c r="U1809" s="5" t="n"/>
    </row>
    <row r="1810">
      <c r="A1810" s="6" t="n"/>
      <c r="B1810" s="2" t="n"/>
      <c r="F1810" s="7" t="n"/>
      <c r="G1810" s="4" t="n"/>
      <c r="I1810" s="15" t="n"/>
      <c r="K1810" s="2" t="n"/>
      <c r="L1810" s="4" t="n"/>
      <c r="N1810" s="2" t="n"/>
      <c r="P1810" s="2" t="n"/>
      <c r="R1810" s="15" t="n"/>
      <c r="S1810" s="15" t="n"/>
      <c r="T1810" s="5" t="n"/>
      <c r="U1810" s="5" t="n"/>
    </row>
    <row r="1811">
      <c r="A1811" s="6" t="n"/>
      <c r="B1811" s="2" t="n"/>
      <c r="F1811" s="7" t="n"/>
      <c r="G1811" s="4" t="n"/>
      <c r="I1811" s="15" t="n"/>
      <c r="K1811" s="2" t="n"/>
      <c r="L1811" s="4" t="n"/>
      <c r="N1811" s="2" t="n"/>
      <c r="P1811" s="2" t="n"/>
      <c r="R1811" s="15" t="n"/>
      <c r="S1811" s="15" t="n"/>
      <c r="T1811" s="5" t="n"/>
      <c r="U1811" s="5" t="n"/>
    </row>
    <row r="1812">
      <c r="A1812" s="6" t="n"/>
      <c r="B1812" s="2" t="n"/>
      <c r="F1812" s="7" t="n"/>
      <c r="G1812" s="4" t="n"/>
      <c r="I1812" s="15" t="n"/>
      <c r="K1812" s="2" t="n"/>
      <c r="L1812" s="4" t="n"/>
      <c r="N1812" s="2" t="n"/>
      <c r="P1812" s="2" t="n"/>
      <c r="R1812" s="15" t="n"/>
      <c r="S1812" s="15" t="n"/>
      <c r="T1812" s="5" t="n"/>
      <c r="U1812" s="5" t="n"/>
    </row>
    <row r="1813">
      <c r="A1813" s="6" t="n"/>
      <c r="B1813" s="2" t="n"/>
      <c r="F1813" s="7" t="n"/>
      <c r="G1813" s="4" t="n"/>
      <c r="I1813" s="15" t="n"/>
      <c r="K1813" s="2" t="n"/>
      <c r="L1813" s="4" t="n"/>
      <c r="N1813" s="2" t="n"/>
      <c r="P1813" s="2" t="n"/>
      <c r="R1813" s="15" t="n"/>
      <c r="S1813" s="15" t="n"/>
      <c r="T1813" s="5" t="n"/>
      <c r="U1813" s="5" t="n"/>
    </row>
    <row r="1814">
      <c r="A1814" s="6" t="n"/>
      <c r="B1814" s="2" t="n"/>
      <c r="F1814" s="7" t="n"/>
      <c r="G1814" s="4" t="n"/>
      <c r="I1814" s="15" t="n"/>
      <c r="K1814" s="2" t="n"/>
      <c r="L1814" s="4" t="n"/>
      <c r="N1814" s="2" t="n"/>
      <c r="P1814" s="2" t="n"/>
      <c r="R1814" s="15" t="n"/>
      <c r="S1814" s="15" t="n"/>
      <c r="T1814" s="5" t="n"/>
      <c r="U1814" s="5" t="n"/>
    </row>
    <row r="1815">
      <c r="A1815" s="6" t="n"/>
      <c r="B1815" s="2" t="n"/>
      <c r="F1815" s="7" t="n"/>
      <c r="G1815" s="4" t="n"/>
      <c r="I1815" s="15" t="n"/>
      <c r="K1815" s="2" t="n"/>
      <c r="L1815" s="4" t="n"/>
      <c r="N1815" s="2" t="n"/>
      <c r="P1815" s="2" t="n"/>
      <c r="R1815" s="15" t="n"/>
      <c r="S1815" s="15" t="n"/>
      <c r="T1815" s="5" t="n"/>
      <c r="U1815" s="5" t="n"/>
    </row>
    <row r="1816">
      <c r="A1816" s="6" t="n"/>
      <c r="B1816" s="2" t="n"/>
      <c r="F1816" s="7" t="n"/>
      <c r="G1816" s="4" t="n"/>
      <c r="I1816" s="15" t="n"/>
      <c r="K1816" s="2" t="n"/>
      <c r="L1816" s="4" t="n"/>
      <c r="N1816" s="2" t="n"/>
      <c r="P1816" s="2" t="n"/>
      <c r="R1816" s="15" t="n"/>
      <c r="S1816" s="15" t="n"/>
      <c r="T1816" s="5" t="n"/>
      <c r="U1816" s="5" t="n"/>
    </row>
    <row r="1817">
      <c r="A1817" s="6" t="n"/>
      <c r="B1817" s="2" t="n"/>
      <c r="F1817" s="7" t="n"/>
      <c r="G1817" s="4" t="n"/>
      <c r="I1817" s="15" t="n"/>
      <c r="K1817" s="2" t="n"/>
      <c r="L1817" s="4" t="n"/>
      <c r="N1817" s="2" t="n"/>
      <c r="P1817" s="2" t="n"/>
      <c r="R1817" s="15" t="n"/>
      <c r="S1817" s="15" t="n"/>
      <c r="T1817" s="5" t="n"/>
      <c r="U1817" s="5" t="n"/>
    </row>
    <row r="1818">
      <c r="A1818" s="6" t="n"/>
      <c r="B1818" s="2" t="n"/>
      <c r="F1818" s="7" t="n"/>
      <c r="G1818" s="4" t="n"/>
      <c r="I1818" s="15" t="n"/>
      <c r="K1818" s="2" t="n"/>
      <c r="L1818" s="4" t="n"/>
      <c r="N1818" s="2" t="n"/>
      <c r="P1818" s="2" t="n"/>
      <c r="R1818" s="15" t="n"/>
      <c r="S1818" s="15" t="n"/>
      <c r="T1818" s="5" t="n"/>
      <c r="U1818" s="5" t="n"/>
    </row>
    <row r="1819">
      <c r="A1819" s="6" t="n"/>
      <c r="B1819" s="2" t="n"/>
      <c r="F1819" s="7" t="n"/>
      <c r="G1819" s="4" t="n"/>
      <c r="I1819" s="15" t="n"/>
      <c r="K1819" s="2" t="n"/>
      <c r="L1819" s="4" t="n"/>
      <c r="N1819" s="2" t="n"/>
      <c r="P1819" s="2" t="n"/>
      <c r="R1819" s="15" t="n"/>
      <c r="S1819" s="15" t="n"/>
      <c r="T1819" s="5" t="n"/>
      <c r="U1819" s="5" t="n"/>
    </row>
    <row r="1820">
      <c r="A1820" s="6" t="n"/>
      <c r="B1820" s="2" t="n"/>
      <c r="F1820" s="7" t="n"/>
      <c r="G1820" s="4" t="n"/>
      <c r="I1820" s="15" t="n"/>
      <c r="K1820" s="2" t="n"/>
      <c r="L1820" s="4" t="n"/>
      <c r="N1820" s="2" t="n"/>
      <c r="P1820" s="2" t="n"/>
      <c r="R1820" s="15" t="n"/>
      <c r="S1820" s="15" t="n"/>
      <c r="T1820" s="5" t="n"/>
      <c r="U1820" s="5" t="n"/>
    </row>
    <row r="1821">
      <c r="A1821" s="6" t="n"/>
      <c r="B1821" s="2" t="n"/>
      <c r="F1821" s="7" t="n"/>
      <c r="G1821" s="4" t="n"/>
      <c r="I1821" s="15" t="n"/>
      <c r="K1821" s="2" t="n"/>
      <c r="L1821" s="4" t="n"/>
      <c r="N1821" s="2" t="n"/>
      <c r="P1821" s="2" t="n"/>
      <c r="R1821" s="15" t="n"/>
      <c r="S1821" s="15" t="n"/>
      <c r="T1821" s="5" t="n"/>
      <c r="U1821" s="5" t="n"/>
    </row>
    <row r="1822">
      <c r="A1822" s="6" t="n"/>
      <c r="B1822" s="2" t="n"/>
      <c r="F1822" s="7" t="n"/>
      <c r="G1822" s="4" t="n"/>
      <c r="I1822" s="15" t="n"/>
      <c r="K1822" s="2" t="n"/>
      <c r="L1822" s="4" t="n"/>
      <c r="N1822" s="2" t="n"/>
      <c r="P1822" s="2" t="n"/>
      <c r="R1822" s="15" t="n"/>
      <c r="S1822" s="15" t="n"/>
      <c r="T1822" s="5" t="n"/>
      <c r="U1822" s="5" t="n"/>
    </row>
    <row r="1823">
      <c r="A1823" s="6" t="n"/>
      <c r="B1823" s="2" t="n"/>
      <c r="F1823" s="7" t="n"/>
      <c r="G1823" s="4" t="n"/>
      <c r="I1823" s="15" t="n"/>
      <c r="K1823" s="2" t="n"/>
      <c r="L1823" s="4" t="n"/>
      <c r="N1823" s="2" t="n"/>
      <c r="P1823" s="2" t="n"/>
      <c r="R1823" s="15" t="n"/>
      <c r="S1823" s="15" t="n"/>
      <c r="T1823" s="5" t="n"/>
      <c r="U1823" s="5" t="n"/>
    </row>
    <row r="1824">
      <c r="A1824" s="6" t="n"/>
      <c r="B1824" s="2" t="n"/>
      <c r="F1824" s="7" t="n"/>
      <c r="G1824" s="4" t="n"/>
      <c r="I1824" s="15" t="n"/>
      <c r="K1824" s="2" t="n"/>
      <c r="L1824" s="4" t="n"/>
      <c r="N1824" s="2" t="n"/>
      <c r="P1824" s="2" t="n"/>
      <c r="R1824" s="15" t="n"/>
      <c r="S1824" s="15" t="n"/>
      <c r="T1824" s="5" t="n"/>
      <c r="U1824" s="5" t="n"/>
    </row>
    <row r="1825">
      <c r="A1825" s="6" t="n"/>
      <c r="B1825" s="2" t="n"/>
      <c r="F1825" s="7" t="n"/>
      <c r="G1825" s="4" t="n"/>
      <c r="I1825" s="15" t="n"/>
      <c r="K1825" s="2" t="n"/>
      <c r="L1825" s="4" t="n"/>
      <c r="N1825" s="2" t="n"/>
      <c r="P1825" s="2" t="n"/>
      <c r="R1825" s="15" t="n"/>
      <c r="S1825" s="15" t="n"/>
      <c r="T1825" s="5" t="n"/>
      <c r="U1825" s="5" t="n"/>
    </row>
    <row r="1826">
      <c r="A1826" s="6" t="n"/>
      <c r="B1826" s="2" t="n"/>
      <c r="F1826" s="7" t="n"/>
      <c r="G1826" s="4" t="n"/>
      <c r="I1826" s="15" t="n"/>
      <c r="K1826" s="2" t="n"/>
      <c r="L1826" s="4" t="n"/>
      <c r="N1826" s="2" t="n"/>
      <c r="P1826" s="2" t="n"/>
      <c r="R1826" s="15" t="n"/>
      <c r="S1826" s="15" t="n"/>
      <c r="T1826" s="5" t="n"/>
      <c r="U1826" s="5" t="n"/>
    </row>
    <row r="1827">
      <c r="A1827" s="6" t="n"/>
      <c r="B1827" s="2" t="n"/>
      <c r="F1827" s="7" t="n"/>
      <c r="G1827" s="4" t="n"/>
      <c r="I1827" s="15" t="n"/>
      <c r="K1827" s="2" t="n"/>
      <c r="L1827" s="4" t="n"/>
      <c r="N1827" s="2" t="n"/>
      <c r="P1827" s="2" t="n"/>
      <c r="R1827" s="15" t="n"/>
      <c r="S1827" s="15" t="n"/>
      <c r="T1827" s="5" t="n"/>
      <c r="U1827" s="5" t="n"/>
    </row>
    <row r="1828">
      <c r="A1828" s="6" t="n"/>
      <c r="B1828" s="2" t="n"/>
      <c r="F1828" s="7" t="n"/>
      <c r="G1828" s="4" t="n"/>
      <c r="I1828" s="15" t="n"/>
      <c r="K1828" s="2" t="n"/>
      <c r="L1828" s="4" t="n"/>
      <c r="N1828" s="2" t="n"/>
      <c r="P1828" s="2" t="n"/>
      <c r="R1828" s="15" t="n"/>
      <c r="S1828" s="15" t="n"/>
      <c r="T1828" s="5" t="n"/>
      <c r="U1828" s="5" t="n"/>
    </row>
    <row r="1829">
      <c r="A1829" s="6" t="n"/>
      <c r="B1829" s="2" t="n"/>
      <c r="F1829" s="7" t="n"/>
      <c r="G1829" s="4" t="n"/>
      <c r="I1829" s="15" t="n"/>
      <c r="K1829" s="2" t="n"/>
      <c r="L1829" s="4" t="n"/>
      <c r="N1829" s="2" t="n"/>
      <c r="P1829" s="2" t="n"/>
      <c r="R1829" s="15" t="n"/>
      <c r="S1829" s="15" t="n"/>
      <c r="T1829" s="5" t="n"/>
      <c r="U1829" s="5" t="n"/>
    </row>
    <row r="1830">
      <c r="A1830" s="6" t="n"/>
      <c r="B1830" s="2" t="n"/>
      <c r="F1830" s="7" t="n"/>
      <c r="G1830" s="4" t="n"/>
      <c r="I1830" s="15" t="n"/>
      <c r="K1830" s="2" t="n"/>
      <c r="L1830" s="4" t="n"/>
      <c r="N1830" s="2" t="n"/>
      <c r="P1830" s="2" t="n"/>
      <c r="R1830" s="15" t="n"/>
      <c r="S1830" s="15" t="n"/>
      <c r="T1830" s="5" t="n"/>
      <c r="U1830" s="5" t="n"/>
    </row>
    <row r="1831">
      <c r="A1831" s="6" t="n"/>
      <c r="B1831" s="2" t="n"/>
      <c r="F1831" s="7" t="n"/>
      <c r="G1831" s="4" t="n"/>
      <c r="I1831" s="15" t="n"/>
      <c r="K1831" s="2" t="n"/>
      <c r="L1831" s="4" t="n"/>
      <c r="N1831" s="2" t="n"/>
      <c r="P1831" s="2" t="n"/>
      <c r="R1831" s="15" t="n"/>
      <c r="S1831" s="15" t="n"/>
      <c r="T1831" s="5" t="n"/>
      <c r="U1831" s="5" t="n"/>
    </row>
    <row r="1832">
      <c r="A1832" s="6" t="n"/>
      <c r="B1832" s="2" t="n"/>
      <c r="F1832" s="7" t="n"/>
      <c r="G1832" s="4" t="n"/>
      <c r="I1832" s="15" t="n"/>
      <c r="K1832" s="2" t="n"/>
      <c r="L1832" s="4" t="n"/>
      <c r="N1832" s="2" t="n"/>
      <c r="P1832" s="2" t="n"/>
      <c r="R1832" s="15" t="n"/>
      <c r="S1832" s="15" t="n"/>
      <c r="T1832" s="5" t="n"/>
      <c r="U1832" s="5" t="n"/>
    </row>
    <row r="1833">
      <c r="A1833" s="6" t="n"/>
      <c r="B1833" s="2" t="n"/>
      <c r="F1833" s="7" t="n"/>
      <c r="G1833" s="4" t="n"/>
      <c r="I1833" s="15" t="n"/>
      <c r="K1833" s="2" t="n"/>
      <c r="L1833" s="4" t="n"/>
      <c r="N1833" s="2" t="n"/>
      <c r="P1833" s="2" t="n"/>
      <c r="R1833" s="15" t="n"/>
      <c r="S1833" s="15" t="n"/>
      <c r="T1833" s="5" t="n"/>
      <c r="U1833" s="5" t="n"/>
    </row>
    <row r="1834">
      <c r="A1834" s="6" t="n"/>
      <c r="B1834" s="2" t="n"/>
      <c r="F1834" s="7" t="n"/>
      <c r="G1834" s="4" t="n"/>
      <c r="I1834" s="15" t="n"/>
      <c r="K1834" s="2" t="n"/>
      <c r="L1834" s="4" t="n"/>
      <c r="N1834" s="2" t="n"/>
      <c r="P1834" s="2" t="n"/>
      <c r="R1834" s="15" t="n"/>
      <c r="S1834" s="15" t="n"/>
      <c r="T1834" s="5" t="n"/>
      <c r="U1834" s="5" t="n"/>
    </row>
    <row r="1835">
      <c r="A1835" s="6" t="n"/>
      <c r="B1835" s="2" t="n"/>
      <c r="F1835" s="7" t="n"/>
      <c r="G1835" s="4" t="n"/>
      <c r="I1835" s="15" t="n"/>
      <c r="K1835" s="2" t="n"/>
      <c r="L1835" s="4" t="n"/>
      <c r="N1835" s="2" t="n"/>
      <c r="P1835" s="2" t="n"/>
      <c r="R1835" s="15" t="n"/>
      <c r="S1835" s="15" t="n"/>
      <c r="T1835" s="5" t="n"/>
      <c r="U1835" s="5" t="n"/>
    </row>
    <row r="1836">
      <c r="A1836" s="6" t="n"/>
      <c r="B1836" s="2" t="n"/>
      <c r="F1836" s="7" t="n"/>
      <c r="G1836" s="4" t="n"/>
      <c r="I1836" s="15" t="n"/>
      <c r="K1836" s="2" t="n"/>
      <c r="L1836" s="4" t="n"/>
      <c r="N1836" s="2" t="n"/>
      <c r="P1836" s="2" t="n"/>
      <c r="R1836" s="15" t="n"/>
      <c r="S1836" s="15" t="n"/>
      <c r="T1836" s="5" t="n"/>
      <c r="U1836" s="5" t="n"/>
    </row>
    <row r="1837">
      <c r="A1837" s="6" t="n"/>
      <c r="B1837" s="2" t="n"/>
      <c r="F1837" s="7" t="n"/>
      <c r="G1837" s="4" t="n"/>
      <c r="I1837" s="15" t="n"/>
      <c r="K1837" s="2" t="n"/>
      <c r="L1837" s="4" t="n"/>
      <c r="N1837" s="2" t="n"/>
      <c r="P1837" s="2" t="n"/>
      <c r="R1837" s="15" t="n"/>
      <c r="S1837" s="15" t="n"/>
      <c r="T1837" s="5" t="n"/>
      <c r="U1837" s="5" t="n"/>
    </row>
    <row r="1838">
      <c r="A1838" s="6" t="n"/>
      <c r="B1838" s="2" t="n"/>
      <c r="F1838" s="7" t="n"/>
      <c r="G1838" s="4" t="n"/>
      <c r="I1838" s="15" t="n"/>
      <c r="K1838" s="2" t="n"/>
      <c r="L1838" s="4" t="n"/>
      <c r="N1838" s="2" t="n"/>
      <c r="P1838" s="2" t="n"/>
      <c r="R1838" s="15" t="n"/>
      <c r="S1838" s="15" t="n"/>
      <c r="T1838" s="5" t="n"/>
      <c r="U1838" s="5" t="n"/>
    </row>
    <row r="1839">
      <c r="A1839" s="6" t="n"/>
      <c r="B1839" s="2" t="n"/>
      <c r="F1839" s="7" t="n"/>
      <c r="G1839" s="4" t="n"/>
      <c r="I1839" s="15" t="n"/>
      <c r="K1839" s="2" t="n"/>
      <c r="L1839" s="4" t="n"/>
      <c r="N1839" s="2" t="n"/>
      <c r="P1839" s="2" t="n"/>
      <c r="R1839" s="15" t="n"/>
      <c r="S1839" s="15" t="n"/>
      <c r="T1839" s="5" t="n"/>
      <c r="U1839" s="5" t="n"/>
    </row>
    <row r="1840">
      <c r="A1840" s="6" t="n"/>
      <c r="B1840" s="2" t="n"/>
      <c r="F1840" s="7" t="n"/>
      <c r="G1840" s="4" t="n"/>
      <c r="I1840" s="15" t="n"/>
      <c r="K1840" s="2" t="n"/>
      <c r="L1840" s="4" t="n"/>
      <c r="N1840" s="2" t="n"/>
      <c r="P1840" s="2" t="n"/>
      <c r="R1840" s="15" t="n"/>
      <c r="S1840" s="15" t="n"/>
      <c r="T1840" s="5" t="n"/>
      <c r="U1840" s="5" t="n"/>
    </row>
    <row r="1841">
      <c r="A1841" s="6" t="n"/>
      <c r="B1841" s="2" t="n"/>
      <c r="F1841" s="7" t="n"/>
      <c r="G1841" s="4" t="n"/>
      <c r="I1841" s="15" t="n"/>
      <c r="K1841" s="2" t="n"/>
      <c r="L1841" s="4" t="n"/>
      <c r="N1841" s="2" t="n"/>
      <c r="P1841" s="2" t="n"/>
      <c r="R1841" s="15" t="n"/>
      <c r="S1841" s="15" t="n"/>
      <c r="T1841" s="5" t="n"/>
      <c r="U1841" s="5" t="n"/>
    </row>
    <row r="1842">
      <c r="A1842" s="6" t="n"/>
      <c r="B1842" s="2" t="n"/>
      <c r="F1842" s="7" t="n"/>
      <c r="G1842" s="4" t="n"/>
      <c r="I1842" s="15" t="n"/>
      <c r="K1842" s="2" t="n"/>
      <c r="L1842" s="4" t="n"/>
      <c r="N1842" s="2" t="n"/>
      <c r="P1842" s="2" t="n"/>
      <c r="R1842" s="15" t="n"/>
      <c r="S1842" s="15" t="n"/>
      <c r="T1842" s="5" t="n"/>
      <c r="U1842" s="5" t="n"/>
    </row>
    <row r="1843">
      <c r="A1843" s="6" t="n"/>
      <c r="B1843" s="2" t="n"/>
      <c r="F1843" s="7" t="n"/>
      <c r="G1843" s="4" t="n"/>
      <c r="I1843" s="15" t="n"/>
      <c r="K1843" s="2" t="n"/>
      <c r="L1843" s="4" t="n"/>
      <c r="N1843" s="2" t="n"/>
      <c r="P1843" s="2" t="n"/>
      <c r="R1843" s="15" t="n"/>
      <c r="S1843" s="15" t="n"/>
      <c r="T1843" s="5" t="n"/>
      <c r="U1843" s="5" t="n"/>
    </row>
    <row r="1844">
      <c r="A1844" s="6" t="n"/>
      <c r="B1844" s="2" t="n"/>
      <c r="F1844" s="7" t="n"/>
      <c r="G1844" s="4" t="n"/>
      <c r="I1844" s="15" t="n"/>
      <c r="K1844" s="2" t="n"/>
      <c r="L1844" s="4" t="n"/>
      <c r="N1844" s="2" t="n"/>
      <c r="P1844" s="2" t="n"/>
      <c r="R1844" s="15" t="n"/>
      <c r="S1844" s="15" t="n"/>
      <c r="T1844" s="5" t="n"/>
      <c r="U1844" s="5" t="n"/>
    </row>
    <row r="1845">
      <c r="A1845" s="6" t="n"/>
      <c r="B1845" s="2" t="n"/>
      <c r="F1845" s="7" t="n"/>
      <c r="G1845" s="4" t="n"/>
      <c r="I1845" s="15" t="n"/>
      <c r="K1845" s="2" t="n"/>
      <c r="L1845" s="4" t="n"/>
      <c r="N1845" s="2" t="n"/>
      <c r="P1845" s="2" t="n"/>
      <c r="R1845" s="15" t="n"/>
      <c r="S1845" s="15" t="n"/>
      <c r="T1845" s="5" t="n"/>
      <c r="U1845" s="5" t="n"/>
    </row>
    <row r="1846">
      <c r="A1846" s="6" t="n"/>
      <c r="B1846" s="2" t="n"/>
      <c r="F1846" s="7" t="n"/>
      <c r="G1846" s="4" t="n"/>
      <c r="I1846" s="15" t="n"/>
      <c r="K1846" s="2" t="n"/>
      <c r="L1846" s="4" t="n"/>
      <c r="N1846" s="2" t="n"/>
      <c r="P1846" s="2" t="n"/>
      <c r="R1846" s="15" t="n"/>
      <c r="S1846" s="15" t="n"/>
      <c r="T1846" s="5" t="n"/>
      <c r="U1846" s="5" t="n"/>
    </row>
    <row r="1847">
      <c r="A1847" s="6" t="n"/>
      <c r="B1847" s="2" t="n"/>
      <c r="F1847" s="7" t="n"/>
      <c r="G1847" s="4" t="n"/>
      <c r="I1847" s="15" t="n"/>
      <c r="K1847" s="2" t="n"/>
      <c r="L1847" s="4" t="n"/>
      <c r="N1847" s="2" t="n"/>
      <c r="P1847" s="2" t="n"/>
      <c r="R1847" s="15" t="n"/>
      <c r="S1847" s="15" t="n"/>
      <c r="T1847" s="5" t="n"/>
      <c r="U1847" s="5" t="n"/>
    </row>
    <row r="1848">
      <c r="A1848" s="6" t="n"/>
      <c r="B1848" s="2" t="n"/>
      <c r="F1848" s="7" t="n"/>
      <c r="G1848" s="4" t="n"/>
      <c r="I1848" s="15" t="n"/>
      <c r="K1848" s="2" t="n"/>
      <c r="L1848" s="4" t="n"/>
      <c r="N1848" s="2" t="n"/>
      <c r="P1848" s="2" t="n"/>
      <c r="R1848" s="15" t="n"/>
      <c r="S1848" s="15" t="n"/>
      <c r="T1848" s="5" t="n"/>
      <c r="U1848" s="5" t="n"/>
    </row>
    <row r="1849">
      <c r="A1849" s="6" t="n"/>
      <c r="B1849" s="2" t="n"/>
      <c r="F1849" s="7" t="n"/>
      <c r="G1849" s="4" t="n"/>
      <c r="I1849" s="15" t="n"/>
      <c r="K1849" s="2" t="n"/>
      <c r="L1849" s="4" t="n"/>
      <c r="N1849" s="2" t="n"/>
      <c r="P1849" s="2" t="n"/>
      <c r="R1849" s="15" t="n"/>
      <c r="S1849" s="15" t="n"/>
      <c r="T1849" s="5" t="n"/>
      <c r="U1849" s="5" t="n"/>
    </row>
    <row r="1850">
      <c r="A1850" s="6" t="n"/>
      <c r="B1850" s="2" t="n"/>
      <c r="F1850" s="7" t="n"/>
      <c r="G1850" s="4" t="n"/>
      <c r="I1850" s="15" t="n"/>
      <c r="K1850" s="2" t="n"/>
      <c r="L1850" s="4" t="n"/>
      <c r="N1850" s="2" t="n"/>
      <c r="P1850" s="2" t="n"/>
      <c r="R1850" s="15" t="n"/>
      <c r="S1850" s="15" t="n"/>
      <c r="T1850" s="5" t="n"/>
      <c r="U1850" s="5" t="n"/>
    </row>
    <row r="1851">
      <c r="A1851" s="6" t="n"/>
      <c r="B1851" s="2" t="n"/>
      <c r="F1851" s="7" t="n"/>
      <c r="G1851" s="4" t="n"/>
      <c r="I1851" s="15" t="n"/>
      <c r="K1851" s="2" t="n"/>
      <c r="L1851" s="4" t="n"/>
      <c r="N1851" s="2" t="n"/>
      <c r="P1851" s="2" t="n"/>
      <c r="R1851" s="15" t="n"/>
      <c r="S1851" s="15" t="n"/>
      <c r="T1851" s="5" t="n"/>
      <c r="U1851" s="5" t="n"/>
    </row>
    <row r="1852">
      <c r="A1852" s="6" t="n"/>
      <c r="B1852" s="2" t="n"/>
      <c r="F1852" s="7" t="n"/>
      <c r="G1852" s="4" t="n"/>
      <c r="I1852" s="15" t="n"/>
      <c r="K1852" s="2" t="n"/>
      <c r="L1852" s="4" t="n"/>
      <c r="N1852" s="2" t="n"/>
      <c r="P1852" s="2" t="n"/>
      <c r="R1852" s="15" t="n"/>
      <c r="S1852" s="15" t="n"/>
      <c r="T1852" s="5" t="n"/>
      <c r="U1852" s="5" t="n"/>
    </row>
    <row r="1853">
      <c r="A1853" s="6" t="n"/>
      <c r="B1853" s="2" t="n"/>
      <c r="F1853" s="7" t="n"/>
      <c r="G1853" s="4" t="n"/>
      <c r="I1853" s="15" t="n"/>
      <c r="K1853" s="2" t="n"/>
      <c r="L1853" s="4" t="n"/>
      <c r="N1853" s="2" t="n"/>
      <c r="P1853" s="2" t="n"/>
      <c r="R1853" s="15" t="n"/>
      <c r="S1853" s="15" t="n"/>
      <c r="T1853" s="5" t="n"/>
      <c r="U1853" s="5" t="n"/>
    </row>
    <row r="1854">
      <c r="A1854" s="6" t="n"/>
      <c r="B1854" s="2" t="n"/>
      <c r="F1854" s="7" t="n"/>
      <c r="G1854" s="4" t="n"/>
      <c r="I1854" s="15" t="n"/>
      <c r="K1854" s="2" t="n"/>
      <c r="L1854" s="4" t="n"/>
      <c r="N1854" s="2" t="n"/>
      <c r="P1854" s="2" t="n"/>
      <c r="R1854" s="15" t="n"/>
      <c r="S1854" s="15" t="n"/>
      <c r="T1854" s="5" t="n"/>
      <c r="U1854" s="5" t="n"/>
    </row>
    <row r="1855">
      <c r="A1855" s="6" t="n"/>
      <c r="B1855" s="2" t="n"/>
      <c r="F1855" s="7" t="n"/>
      <c r="G1855" s="4" t="n"/>
      <c r="I1855" s="15" t="n"/>
      <c r="K1855" s="2" t="n"/>
      <c r="L1855" s="4" t="n"/>
      <c r="N1855" s="2" t="n"/>
      <c r="P1855" s="2" t="n"/>
      <c r="R1855" s="15" t="n"/>
      <c r="S1855" s="15" t="n"/>
      <c r="T1855" s="5" t="n"/>
      <c r="U1855" s="5" t="n"/>
    </row>
    <row r="1856">
      <c r="A1856" s="6" t="n"/>
      <c r="B1856" s="2" t="n"/>
      <c r="F1856" s="7" t="n"/>
      <c r="G1856" s="4" t="n"/>
      <c r="I1856" s="15" t="n"/>
      <c r="K1856" s="2" t="n"/>
      <c r="L1856" s="4" t="n"/>
      <c r="N1856" s="2" t="n"/>
      <c r="P1856" s="2" t="n"/>
      <c r="R1856" s="15" t="n"/>
      <c r="S1856" s="15" t="n"/>
      <c r="T1856" s="5" t="n"/>
      <c r="U1856" s="5" t="n"/>
    </row>
    <row r="1857">
      <c r="A1857" s="6" t="n"/>
      <c r="B1857" s="2" t="n"/>
      <c r="F1857" s="7" t="n"/>
      <c r="G1857" s="4" t="n"/>
      <c r="I1857" s="15" t="n"/>
      <c r="K1857" s="2" t="n"/>
      <c r="L1857" s="4" t="n"/>
      <c r="N1857" s="2" t="n"/>
      <c r="P1857" s="2" t="n"/>
      <c r="R1857" s="15" t="n"/>
      <c r="S1857" s="15" t="n"/>
      <c r="T1857" s="5" t="n"/>
      <c r="U1857" s="5" t="n"/>
    </row>
    <row r="1858">
      <c r="A1858" s="6" t="n"/>
      <c r="B1858" s="2" t="n"/>
      <c r="F1858" s="7" t="n"/>
      <c r="G1858" s="4" t="n"/>
      <c r="I1858" s="15" t="n"/>
      <c r="K1858" s="2" t="n"/>
      <c r="L1858" s="4" t="n"/>
      <c r="N1858" s="2" t="n"/>
      <c r="P1858" s="2" t="n"/>
      <c r="R1858" s="15" t="n"/>
      <c r="S1858" s="15" t="n"/>
      <c r="T1858" s="5" t="n"/>
      <c r="U1858" s="5" t="n"/>
    </row>
    <row r="1859">
      <c r="A1859" s="6" t="n"/>
      <c r="B1859" s="2" t="n"/>
      <c r="F1859" s="7" t="n"/>
      <c r="G1859" s="4" t="n"/>
      <c r="I1859" s="15" t="n"/>
      <c r="K1859" s="2" t="n"/>
      <c r="L1859" s="4" t="n"/>
      <c r="N1859" s="2" t="n"/>
      <c r="P1859" s="2" t="n"/>
      <c r="R1859" s="15" t="n"/>
      <c r="S1859" s="15" t="n"/>
      <c r="T1859" s="5" t="n"/>
      <c r="U1859" s="5" t="n"/>
    </row>
    <row r="1860">
      <c r="A1860" s="6" t="n"/>
      <c r="B1860" s="2" t="n"/>
      <c r="F1860" s="7" t="n"/>
      <c r="G1860" s="4" t="n"/>
      <c r="I1860" s="15" t="n"/>
      <c r="K1860" s="2" t="n"/>
      <c r="L1860" s="4" t="n"/>
      <c r="N1860" s="2" t="n"/>
      <c r="P1860" s="2" t="n"/>
      <c r="R1860" s="15" t="n"/>
      <c r="S1860" s="15" t="n"/>
      <c r="T1860" s="5" t="n"/>
      <c r="U1860" s="5" t="n"/>
    </row>
    <row r="1861">
      <c r="A1861" s="6" t="n"/>
      <c r="B1861" s="2" t="n"/>
      <c r="F1861" s="7" t="n"/>
      <c r="G1861" s="4" t="n"/>
      <c r="I1861" s="15" t="n"/>
      <c r="K1861" s="2" t="n"/>
      <c r="L1861" s="4" t="n"/>
      <c r="N1861" s="2" t="n"/>
      <c r="P1861" s="2" t="n"/>
      <c r="R1861" s="15" t="n"/>
      <c r="S1861" s="15" t="n"/>
      <c r="T1861" s="5" t="n"/>
      <c r="U1861" s="5" t="n"/>
    </row>
    <row r="1862">
      <c r="A1862" s="6" t="n"/>
      <c r="B1862" s="2" t="n"/>
      <c r="F1862" s="7" t="n"/>
      <c r="G1862" s="4" t="n"/>
      <c r="I1862" s="15" t="n"/>
      <c r="K1862" s="2" t="n"/>
      <c r="L1862" s="4" t="n"/>
      <c r="N1862" s="2" t="n"/>
      <c r="P1862" s="2" t="n"/>
      <c r="R1862" s="15" t="n"/>
      <c r="S1862" s="15" t="n"/>
      <c r="T1862" s="5" t="n"/>
      <c r="U1862" s="5" t="n"/>
    </row>
    <row r="1863">
      <c r="A1863" s="6" t="n"/>
      <c r="B1863" s="2" t="n"/>
      <c r="F1863" s="7" t="n"/>
      <c r="G1863" s="4" t="n"/>
      <c r="I1863" s="15" t="n"/>
      <c r="K1863" s="2" t="n"/>
      <c r="L1863" s="4" t="n"/>
      <c r="N1863" s="2" t="n"/>
      <c r="P1863" s="2" t="n"/>
      <c r="R1863" s="15" t="n"/>
      <c r="S1863" s="15" t="n"/>
      <c r="T1863" s="5" t="n"/>
      <c r="U1863" s="5" t="n"/>
    </row>
    <row r="1864">
      <c r="A1864" s="6" t="n"/>
      <c r="B1864" s="2" t="n"/>
      <c r="F1864" s="7" t="n"/>
      <c r="G1864" s="4" t="n"/>
      <c r="I1864" s="15" t="n"/>
      <c r="K1864" s="2" t="n"/>
      <c r="L1864" s="4" t="n"/>
      <c r="N1864" s="2" t="n"/>
      <c r="P1864" s="2" t="n"/>
      <c r="R1864" s="15" t="n"/>
      <c r="S1864" s="15" t="n"/>
      <c r="T1864" s="5" t="n"/>
      <c r="U1864" s="5" t="n"/>
    </row>
    <row r="1865">
      <c r="A1865" s="6" t="n"/>
      <c r="B1865" s="2" t="n"/>
      <c r="F1865" s="7" t="n"/>
      <c r="G1865" s="4" t="n"/>
      <c r="I1865" s="15" t="n"/>
      <c r="K1865" s="2" t="n"/>
      <c r="L1865" s="4" t="n"/>
      <c r="N1865" s="2" t="n"/>
      <c r="P1865" s="2" t="n"/>
      <c r="R1865" s="15" t="n"/>
      <c r="S1865" s="15" t="n"/>
      <c r="T1865" s="5" t="n"/>
      <c r="U1865" s="5" t="n"/>
    </row>
    <row r="1866">
      <c r="A1866" s="6" t="n"/>
      <c r="B1866" s="2" t="n"/>
      <c r="F1866" s="7" t="n"/>
      <c r="G1866" s="4" t="n"/>
      <c r="I1866" s="15" t="n"/>
      <c r="K1866" s="2" t="n"/>
      <c r="L1866" s="4" t="n"/>
      <c r="N1866" s="2" t="n"/>
      <c r="P1866" s="2" t="n"/>
      <c r="R1866" s="15" t="n"/>
      <c r="S1866" s="15" t="n"/>
      <c r="T1866" s="5" t="n"/>
      <c r="U1866" s="5" t="n"/>
    </row>
    <row r="1867">
      <c r="A1867" s="6" t="n"/>
      <c r="B1867" s="2" t="n"/>
      <c r="F1867" s="7" t="n"/>
      <c r="G1867" s="4" t="n"/>
      <c r="I1867" s="15" t="n"/>
      <c r="K1867" s="2" t="n"/>
      <c r="L1867" s="4" t="n"/>
      <c r="N1867" s="2" t="n"/>
      <c r="P1867" s="2" t="n"/>
      <c r="R1867" s="15" t="n"/>
      <c r="S1867" s="15" t="n"/>
      <c r="T1867" s="5" t="n"/>
      <c r="U1867" s="5" t="n"/>
    </row>
    <row r="1868">
      <c r="A1868" s="6" t="n"/>
      <c r="B1868" s="2" t="n"/>
      <c r="F1868" s="7" t="n"/>
      <c r="G1868" s="4" t="n"/>
      <c r="I1868" s="15" t="n"/>
      <c r="K1868" s="2" t="n"/>
      <c r="L1868" s="4" t="n"/>
      <c r="N1868" s="2" t="n"/>
      <c r="P1868" s="2" t="n"/>
      <c r="R1868" s="15" t="n"/>
      <c r="S1868" s="15" t="n"/>
      <c r="T1868" s="5" t="n"/>
      <c r="U1868" s="5" t="n"/>
    </row>
    <row r="1869">
      <c r="A1869" s="6" t="n"/>
      <c r="B1869" s="2" t="n"/>
      <c r="F1869" s="7" t="n"/>
      <c r="G1869" s="4" t="n"/>
      <c r="I1869" s="15" t="n"/>
      <c r="K1869" s="2" t="n"/>
      <c r="L1869" s="4" t="n"/>
      <c r="N1869" s="2" t="n"/>
      <c r="P1869" s="2" t="n"/>
      <c r="R1869" s="15" t="n"/>
      <c r="S1869" s="15" t="n"/>
      <c r="T1869" s="5" t="n"/>
      <c r="U1869" s="5" t="n"/>
    </row>
    <row r="1870">
      <c r="A1870" s="6" t="n"/>
      <c r="B1870" s="2" t="n"/>
      <c r="F1870" s="7" t="n"/>
      <c r="G1870" s="4" t="n"/>
      <c r="I1870" s="15" t="n"/>
      <c r="K1870" s="2" t="n"/>
      <c r="L1870" s="4" t="n"/>
      <c r="N1870" s="2" t="n"/>
      <c r="P1870" s="2" t="n"/>
      <c r="R1870" s="15" t="n"/>
      <c r="S1870" s="15" t="n"/>
      <c r="T1870" s="5" t="n"/>
      <c r="U1870" s="5" t="n"/>
    </row>
    <row r="1871">
      <c r="A1871" s="6" t="n"/>
      <c r="B1871" s="2" t="n"/>
      <c r="F1871" s="7" t="n"/>
      <c r="G1871" s="4" t="n"/>
      <c r="I1871" s="15" t="n"/>
      <c r="K1871" s="2" t="n"/>
      <c r="L1871" s="4" t="n"/>
      <c r="N1871" s="2" t="n"/>
      <c r="P1871" s="2" t="n"/>
      <c r="R1871" s="15" t="n"/>
      <c r="S1871" s="15" t="n"/>
      <c r="T1871" s="5" t="n"/>
      <c r="U1871" s="5" t="n"/>
    </row>
    <row r="1872">
      <c r="A1872" s="6" t="n"/>
      <c r="B1872" s="2" t="n"/>
      <c r="F1872" s="7" t="n"/>
      <c r="G1872" s="4" t="n"/>
      <c r="I1872" s="15" t="n"/>
      <c r="K1872" s="2" t="n"/>
      <c r="L1872" s="4" t="n"/>
      <c r="N1872" s="2" t="n"/>
      <c r="P1872" s="2" t="n"/>
      <c r="R1872" s="15" t="n"/>
      <c r="S1872" s="15" t="n"/>
      <c r="T1872" s="5" t="n"/>
      <c r="U1872" s="5" t="n"/>
    </row>
    <row r="1873">
      <c r="A1873" s="6" t="n"/>
      <c r="B1873" s="2" t="n"/>
      <c r="F1873" s="7" t="n"/>
      <c r="G1873" s="4" t="n"/>
      <c r="I1873" s="15" t="n"/>
      <c r="K1873" s="2" t="n"/>
      <c r="L1873" s="4" t="n"/>
      <c r="N1873" s="2" t="n"/>
      <c r="P1873" s="2" t="n"/>
      <c r="R1873" s="15" t="n"/>
      <c r="S1873" s="15" t="n"/>
      <c r="T1873" s="5" t="n"/>
      <c r="U1873" s="5" t="n"/>
    </row>
    <row r="1874">
      <c r="A1874" s="6" t="n"/>
      <c r="B1874" s="2" t="n"/>
      <c r="F1874" s="7" t="n"/>
      <c r="G1874" s="4" t="n"/>
      <c r="I1874" s="15" t="n"/>
      <c r="K1874" s="2" t="n"/>
      <c r="L1874" s="4" t="n"/>
      <c r="N1874" s="2" t="n"/>
      <c r="P1874" s="2" t="n"/>
      <c r="R1874" s="15" t="n"/>
      <c r="S1874" s="15" t="n"/>
      <c r="T1874" s="5" t="n"/>
      <c r="U1874" s="5" t="n"/>
    </row>
    <row r="1875">
      <c r="A1875" s="6" t="n"/>
      <c r="B1875" s="2" t="n"/>
      <c r="F1875" s="7" t="n"/>
      <c r="G1875" s="4" t="n"/>
      <c r="I1875" s="15" t="n"/>
      <c r="K1875" s="2" t="n"/>
      <c r="L1875" s="4" t="n"/>
      <c r="N1875" s="2" t="n"/>
      <c r="P1875" s="2" t="n"/>
      <c r="R1875" s="15" t="n"/>
      <c r="S1875" s="15" t="n"/>
      <c r="T1875" s="5" t="n"/>
      <c r="U1875" s="5" t="n"/>
    </row>
    <row r="1876">
      <c r="A1876" s="6" t="n"/>
      <c r="B1876" s="2" t="n"/>
      <c r="F1876" s="7" t="n"/>
      <c r="G1876" s="4" t="n"/>
      <c r="I1876" s="15" t="n"/>
      <c r="K1876" s="2" t="n"/>
      <c r="L1876" s="4" t="n"/>
      <c r="N1876" s="2" t="n"/>
      <c r="P1876" s="2" t="n"/>
      <c r="R1876" s="15" t="n"/>
      <c r="S1876" s="15" t="n"/>
      <c r="T1876" s="5" t="n"/>
      <c r="U1876" s="5" t="n"/>
    </row>
    <row r="1877">
      <c r="A1877" s="6" t="n"/>
      <c r="B1877" s="2" t="n"/>
      <c r="F1877" s="7" t="n"/>
      <c r="G1877" s="4" t="n"/>
      <c r="I1877" s="15" t="n"/>
      <c r="K1877" s="2" t="n"/>
      <c r="L1877" s="4" t="n"/>
      <c r="N1877" s="2" t="n"/>
      <c r="P1877" s="2" t="n"/>
      <c r="R1877" s="15" t="n"/>
      <c r="S1877" s="15" t="n"/>
      <c r="T1877" s="5" t="n"/>
      <c r="U1877" s="5" t="n"/>
    </row>
    <row r="1878">
      <c r="A1878" s="6" t="n"/>
      <c r="B1878" s="2" t="n"/>
      <c r="F1878" s="7" t="n"/>
      <c r="G1878" s="4" t="n"/>
      <c r="I1878" s="15" t="n"/>
      <c r="K1878" s="2" t="n"/>
      <c r="L1878" s="4" t="n"/>
      <c r="N1878" s="2" t="n"/>
      <c r="P1878" s="2" t="n"/>
      <c r="R1878" s="15" t="n"/>
      <c r="S1878" s="15" t="n"/>
      <c r="T1878" s="5" t="n"/>
      <c r="U1878" s="5" t="n"/>
    </row>
    <row r="1879">
      <c r="A1879" s="6" t="n"/>
      <c r="B1879" s="2" t="n"/>
      <c r="F1879" s="7" t="n"/>
      <c r="G1879" s="4" t="n"/>
      <c r="I1879" s="15" t="n"/>
      <c r="K1879" s="2" t="n"/>
      <c r="L1879" s="4" t="n"/>
      <c r="N1879" s="2" t="n"/>
      <c r="P1879" s="2" t="n"/>
      <c r="R1879" s="15" t="n"/>
      <c r="S1879" s="15" t="n"/>
      <c r="T1879" s="5" t="n"/>
      <c r="U1879" s="5" t="n"/>
    </row>
    <row r="1880">
      <c r="A1880" s="6" t="n"/>
      <c r="B1880" s="2" t="n"/>
      <c r="F1880" s="7" t="n"/>
      <c r="G1880" s="4" t="n"/>
      <c r="I1880" s="15" t="n"/>
      <c r="K1880" s="2" t="n"/>
      <c r="L1880" s="4" t="n"/>
      <c r="N1880" s="2" t="n"/>
      <c r="P1880" s="2" t="n"/>
      <c r="R1880" s="15" t="n"/>
      <c r="S1880" s="15" t="n"/>
      <c r="T1880" s="5" t="n"/>
      <c r="U1880" s="5" t="n"/>
    </row>
    <row r="1881">
      <c r="A1881" s="6" t="n"/>
      <c r="B1881" s="2" t="n"/>
      <c r="F1881" s="7" t="n"/>
      <c r="G1881" s="4" t="n"/>
      <c r="I1881" s="15" t="n"/>
      <c r="K1881" s="2" t="n"/>
      <c r="L1881" s="4" t="n"/>
      <c r="N1881" s="2" t="n"/>
      <c r="P1881" s="2" t="n"/>
      <c r="R1881" s="15" t="n"/>
      <c r="S1881" s="15" t="n"/>
      <c r="T1881" s="5" t="n"/>
      <c r="U1881" s="5" t="n"/>
    </row>
    <row r="1882">
      <c r="A1882" s="6" t="n"/>
      <c r="B1882" s="2" t="n"/>
      <c r="F1882" s="7" t="n"/>
      <c r="G1882" s="4" t="n"/>
      <c r="I1882" s="15" t="n"/>
      <c r="K1882" s="2" t="n"/>
      <c r="L1882" s="4" t="n"/>
      <c r="N1882" s="2" t="n"/>
      <c r="P1882" s="2" t="n"/>
      <c r="R1882" s="15" t="n"/>
      <c r="S1882" s="15" t="n"/>
      <c r="T1882" s="5" t="n"/>
      <c r="U1882" s="5" t="n"/>
    </row>
    <row r="1883">
      <c r="A1883" s="6" t="n"/>
      <c r="B1883" s="2" t="n"/>
      <c r="F1883" s="7" t="n"/>
      <c r="G1883" s="4" t="n"/>
      <c r="I1883" s="15" t="n"/>
      <c r="K1883" s="2" t="n"/>
      <c r="L1883" s="4" t="n"/>
      <c r="N1883" s="2" t="n"/>
      <c r="P1883" s="2" t="n"/>
      <c r="R1883" s="15" t="n"/>
      <c r="S1883" s="15" t="n"/>
      <c r="T1883" s="5" t="n"/>
      <c r="U1883" s="5" t="n"/>
    </row>
    <row r="1884">
      <c r="A1884" s="6" t="n"/>
      <c r="B1884" s="2" t="n"/>
      <c r="F1884" s="7" t="n"/>
      <c r="G1884" s="4" t="n"/>
      <c r="I1884" s="15" t="n"/>
      <c r="K1884" s="2" t="n"/>
      <c r="L1884" s="4" t="n"/>
      <c r="N1884" s="2" t="n"/>
      <c r="P1884" s="2" t="n"/>
      <c r="R1884" s="15" t="n"/>
      <c r="S1884" s="15" t="n"/>
      <c r="T1884" s="5" t="n"/>
      <c r="U1884" s="5" t="n"/>
    </row>
    <row r="1885">
      <c r="A1885" s="6" t="n"/>
      <c r="B1885" s="2" t="n"/>
      <c r="F1885" s="7" t="n"/>
      <c r="G1885" s="4" t="n"/>
      <c r="I1885" s="15" t="n"/>
      <c r="K1885" s="2" t="n"/>
      <c r="L1885" s="4" t="n"/>
      <c r="N1885" s="2" t="n"/>
      <c r="P1885" s="2" t="n"/>
      <c r="R1885" s="15" t="n"/>
      <c r="S1885" s="15" t="n"/>
      <c r="T1885" s="5" t="n"/>
      <c r="U1885" s="5" t="n"/>
    </row>
    <row r="1886">
      <c r="A1886" s="6" t="n"/>
      <c r="B1886" s="2" t="n"/>
      <c r="F1886" s="7" t="n"/>
      <c r="G1886" s="4" t="n"/>
      <c r="I1886" s="15" t="n"/>
      <c r="K1886" s="2" t="n"/>
      <c r="L1886" s="4" t="n"/>
      <c r="N1886" s="2" t="n"/>
      <c r="P1886" s="2" t="n"/>
      <c r="R1886" s="15" t="n"/>
      <c r="S1886" s="15" t="n"/>
      <c r="T1886" s="5" t="n"/>
      <c r="U1886" s="5" t="n"/>
    </row>
    <row r="1887">
      <c r="A1887" s="6" t="n"/>
      <c r="B1887" s="2" t="n"/>
      <c r="F1887" s="7" t="n"/>
      <c r="G1887" s="4" t="n"/>
      <c r="I1887" s="15" t="n"/>
      <c r="K1887" s="2" t="n"/>
      <c r="L1887" s="4" t="n"/>
      <c r="N1887" s="2" t="n"/>
      <c r="P1887" s="2" t="n"/>
      <c r="R1887" s="15" t="n"/>
      <c r="S1887" s="15" t="n"/>
      <c r="T1887" s="5" t="n"/>
      <c r="U1887" s="5" t="n"/>
    </row>
    <row r="1888">
      <c r="A1888" s="6" t="n"/>
      <c r="B1888" s="2" t="n"/>
      <c r="F1888" s="7" t="n"/>
      <c r="G1888" s="4" t="n"/>
      <c r="I1888" s="15" t="n"/>
      <c r="K1888" s="2" t="n"/>
      <c r="L1888" s="4" t="n"/>
      <c r="N1888" s="2" t="n"/>
      <c r="P1888" s="2" t="n"/>
      <c r="R1888" s="15" t="n"/>
      <c r="S1888" s="15" t="n"/>
      <c r="T1888" s="5" t="n"/>
      <c r="U1888" s="5" t="n"/>
    </row>
    <row r="1889">
      <c r="A1889" s="6" t="n"/>
      <c r="B1889" s="2" t="n"/>
      <c r="F1889" s="7" t="n"/>
      <c r="G1889" s="4" t="n"/>
      <c r="I1889" s="15" t="n"/>
      <c r="K1889" s="2" t="n"/>
      <c r="L1889" s="4" t="n"/>
      <c r="N1889" s="2" t="n"/>
      <c r="P1889" s="2" t="n"/>
      <c r="R1889" s="15" t="n"/>
      <c r="S1889" s="15" t="n"/>
      <c r="T1889" s="5" t="n"/>
      <c r="U1889" s="5" t="n"/>
    </row>
    <row r="1890">
      <c r="A1890" s="6" t="n"/>
      <c r="B1890" s="2" t="n"/>
      <c r="F1890" s="7" t="n"/>
      <c r="G1890" s="4" t="n"/>
      <c r="I1890" s="15" t="n"/>
      <c r="K1890" s="2" t="n"/>
      <c r="L1890" s="4" t="n"/>
      <c r="N1890" s="2" t="n"/>
      <c r="P1890" s="2" t="n"/>
      <c r="R1890" s="15" t="n"/>
      <c r="S1890" s="15" t="n"/>
      <c r="T1890" s="5" t="n"/>
      <c r="U1890" s="5" t="n"/>
    </row>
    <row r="1891">
      <c r="A1891" s="6" t="n"/>
      <c r="B1891" s="2" t="n"/>
      <c r="F1891" s="7" t="n"/>
      <c r="G1891" s="4" t="n"/>
      <c r="I1891" s="15" t="n"/>
      <c r="K1891" s="2" t="n"/>
      <c r="L1891" s="4" t="n"/>
      <c r="N1891" s="2" t="n"/>
      <c r="P1891" s="2" t="n"/>
      <c r="R1891" s="15" t="n"/>
      <c r="S1891" s="15" t="n"/>
      <c r="T1891" s="5" t="n"/>
      <c r="U1891" s="5" t="n"/>
    </row>
    <row r="1892">
      <c r="A1892" s="6" t="n"/>
      <c r="B1892" s="2" t="n"/>
      <c r="F1892" s="7" t="n"/>
      <c r="G1892" s="4" t="n"/>
      <c r="I1892" s="15" t="n"/>
      <c r="K1892" s="2" t="n"/>
      <c r="L1892" s="4" t="n"/>
      <c r="N1892" s="2" t="n"/>
      <c r="P1892" s="2" t="n"/>
      <c r="R1892" s="15" t="n"/>
      <c r="S1892" s="15" t="n"/>
      <c r="T1892" s="5" t="n"/>
      <c r="U1892" s="5" t="n"/>
    </row>
    <row r="1893">
      <c r="A1893" s="6" t="n"/>
      <c r="B1893" s="2" t="n"/>
      <c r="F1893" s="7" t="n"/>
      <c r="G1893" s="4" t="n"/>
      <c r="I1893" s="15" t="n"/>
      <c r="K1893" s="2" t="n"/>
      <c r="L1893" s="4" t="n"/>
      <c r="N1893" s="2" t="n"/>
      <c r="P1893" s="2" t="n"/>
      <c r="R1893" s="15" t="n"/>
      <c r="S1893" s="15" t="n"/>
      <c r="T1893" s="5" t="n"/>
      <c r="U1893" s="5" t="n"/>
    </row>
    <row r="1894">
      <c r="A1894" s="6" t="n"/>
      <c r="B1894" s="2" t="n"/>
      <c r="F1894" s="7" t="n"/>
      <c r="G1894" s="4" t="n"/>
      <c r="I1894" s="15" t="n"/>
      <c r="K1894" s="2" t="n"/>
      <c r="L1894" s="4" t="n"/>
      <c r="N1894" s="2" t="n"/>
      <c r="P1894" s="2" t="n"/>
      <c r="R1894" s="15" t="n"/>
      <c r="S1894" s="15" t="n"/>
      <c r="T1894" s="5" t="n"/>
      <c r="U1894" s="5" t="n"/>
    </row>
    <row r="1895">
      <c r="A1895" s="6" t="n"/>
      <c r="B1895" s="2" t="n"/>
      <c r="F1895" s="7" t="n"/>
      <c r="G1895" s="4" t="n"/>
      <c r="I1895" s="15" t="n"/>
      <c r="K1895" s="2" t="n"/>
      <c r="L1895" s="4" t="n"/>
      <c r="N1895" s="2" t="n"/>
      <c r="P1895" s="2" t="n"/>
      <c r="R1895" s="15" t="n"/>
      <c r="S1895" s="15" t="n"/>
      <c r="T1895" s="5" t="n"/>
      <c r="U1895" s="5" t="n"/>
    </row>
    <row r="1896">
      <c r="A1896" s="6" t="n"/>
      <c r="B1896" s="2" t="n"/>
      <c r="F1896" s="7" t="n"/>
      <c r="G1896" s="4" t="n"/>
      <c r="I1896" s="15" t="n"/>
      <c r="K1896" s="2" t="n"/>
      <c r="L1896" s="4" t="n"/>
      <c r="N1896" s="2" t="n"/>
      <c r="P1896" s="2" t="n"/>
      <c r="R1896" s="15" t="n"/>
      <c r="S1896" s="15" t="n"/>
      <c r="T1896" s="5" t="n"/>
      <c r="U1896" s="5" t="n"/>
    </row>
    <row r="1897">
      <c r="A1897" s="6" t="n"/>
      <c r="B1897" s="2" t="n"/>
      <c r="F1897" s="7" t="n"/>
      <c r="G1897" s="4" t="n"/>
      <c r="I1897" s="15" t="n"/>
      <c r="K1897" s="2" t="n"/>
      <c r="L1897" s="4" t="n"/>
      <c r="N1897" s="2" t="n"/>
      <c r="P1897" s="2" t="n"/>
      <c r="R1897" s="15" t="n"/>
      <c r="S1897" s="15" t="n"/>
      <c r="T1897" s="5" t="n"/>
      <c r="U1897" s="5" t="n"/>
    </row>
    <row r="1898">
      <c r="A1898" s="6" t="n"/>
      <c r="B1898" s="2" t="n"/>
      <c r="F1898" s="7" t="n"/>
      <c r="G1898" s="4" t="n"/>
      <c r="I1898" s="15" t="n"/>
      <c r="K1898" s="2" t="n"/>
      <c r="L1898" s="4" t="n"/>
      <c r="N1898" s="2" t="n"/>
      <c r="P1898" s="2" t="n"/>
      <c r="R1898" s="15" t="n"/>
      <c r="S1898" s="15" t="n"/>
      <c r="T1898" s="5" t="n"/>
      <c r="U1898" s="5" t="n"/>
    </row>
    <row r="1899">
      <c r="A1899" s="6" t="n"/>
      <c r="B1899" s="2" t="n"/>
      <c r="F1899" s="7" t="n"/>
      <c r="G1899" s="4" t="n"/>
      <c r="I1899" s="15" t="n"/>
      <c r="K1899" s="2" t="n"/>
      <c r="L1899" s="4" t="n"/>
      <c r="N1899" s="2" t="n"/>
      <c r="P1899" s="2" t="n"/>
      <c r="R1899" s="15" t="n"/>
      <c r="S1899" s="15" t="n"/>
      <c r="T1899" s="5" t="n"/>
      <c r="U1899" s="5" t="n"/>
    </row>
    <row r="1900">
      <c r="A1900" s="6" t="n"/>
      <c r="B1900" s="2" t="n"/>
      <c r="F1900" s="7" t="n"/>
      <c r="G1900" s="4" t="n"/>
      <c r="I1900" s="15" t="n"/>
      <c r="K1900" s="2" t="n"/>
      <c r="L1900" s="4" t="n"/>
      <c r="N1900" s="2" t="n"/>
      <c r="P1900" s="2" t="n"/>
      <c r="R1900" s="15" t="n"/>
      <c r="S1900" s="15" t="n"/>
      <c r="T1900" s="5" t="n"/>
      <c r="U1900" s="5" t="n"/>
    </row>
    <row r="1901">
      <c r="A1901" s="6" t="n"/>
      <c r="B1901" s="2" t="n"/>
      <c r="F1901" s="7" t="n"/>
      <c r="G1901" s="4" t="n"/>
      <c r="I1901" s="15" t="n"/>
      <c r="K1901" s="2" t="n"/>
      <c r="L1901" s="4" t="n"/>
      <c r="N1901" s="2" t="n"/>
      <c r="P1901" s="2" t="n"/>
      <c r="R1901" s="15" t="n"/>
      <c r="S1901" s="15" t="n"/>
      <c r="T1901" s="5" t="n"/>
      <c r="U1901" s="5" t="n"/>
    </row>
    <row r="1902">
      <c r="A1902" s="6" t="n"/>
      <c r="B1902" s="2" t="n"/>
      <c r="F1902" s="7" t="n"/>
      <c r="G1902" s="4" t="n"/>
      <c r="I1902" s="15" t="n"/>
      <c r="K1902" s="2" t="n"/>
      <c r="L1902" s="4" t="n"/>
      <c r="N1902" s="2" t="n"/>
      <c r="P1902" s="2" t="n"/>
      <c r="R1902" s="15" t="n"/>
      <c r="S1902" s="15" t="n"/>
      <c r="T1902" s="5" t="n"/>
      <c r="U1902" s="5" t="n"/>
    </row>
    <row r="1903">
      <c r="A1903" s="6" t="n"/>
      <c r="B1903" s="2" t="n"/>
      <c r="F1903" s="7" t="n"/>
      <c r="G1903" s="4" t="n"/>
      <c r="I1903" s="15" t="n"/>
      <c r="K1903" s="2" t="n"/>
      <c r="L1903" s="4" t="n"/>
      <c r="N1903" s="2" t="n"/>
      <c r="P1903" s="2" t="n"/>
      <c r="R1903" s="15" t="n"/>
      <c r="S1903" s="15" t="n"/>
      <c r="T1903" s="5" t="n"/>
      <c r="U1903" s="5" t="n"/>
    </row>
    <row r="1904">
      <c r="A1904" s="6" t="n"/>
      <c r="B1904" s="2" t="n"/>
      <c r="F1904" s="7" t="n"/>
      <c r="G1904" s="4" t="n"/>
      <c r="I1904" s="15" t="n"/>
      <c r="K1904" s="2" t="n"/>
      <c r="L1904" s="4" t="n"/>
      <c r="N1904" s="2" t="n"/>
      <c r="P1904" s="2" t="n"/>
      <c r="R1904" s="15" t="n"/>
      <c r="S1904" s="15" t="n"/>
      <c r="T1904" s="5" t="n"/>
      <c r="U1904" s="5" t="n"/>
    </row>
    <row r="1905">
      <c r="A1905" s="6" t="n"/>
      <c r="B1905" s="2" t="n"/>
      <c r="F1905" s="7" t="n"/>
      <c r="G1905" s="4" t="n"/>
      <c r="I1905" s="15" t="n"/>
      <c r="K1905" s="2" t="n"/>
      <c r="L1905" s="4" t="n"/>
      <c r="N1905" s="2" t="n"/>
      <c r="P1905" s="2" t="n"/>
      <c r="R1905" s="15" t="n"/>
      <c r="S1905" s="15" t="n"/>
      <c r="T1905" s="5" t="n"/>
      <c r="U1905" s="5" t="n"/>
    </row>
    <row r="1906">
      <c r="A1906" s="6" t="n"/>
      <c r="B1906" s="2" t="n"/>
      <c r="F1906" s="7" t="n"/>
      <c r="G1906" s="4" t="n"/>
      <c r="I1906" s="15" t="n"/>
      <c r="K1906" s="2" t="n"/>
      <c r="L1906" s="4" t="n"/>
      <c r="N1906" s="2" t="n"/>
      <c r="P1906" s="2" t="n"/>
      <c r="R1906" s="15" t="n"/>
      <c r="S1906" s="15" t="n"/>
      <c r="T1906" s="5" t="n"/>
      <c r="U1906" s="5" t="n"/>
    </row>
    <row r="1907">
      <c r="A1907" s="6" t="n"/>
      <c r="B1907" s="2" t="n"/>
      <c r="F1907" s="7" t="n"/>
      <c r="G1907" s="4" t="n"/>
      <c r="I1907" s="15" t="n"/>
      <c r="K1907" s="2" t="n"/>
      <c r="L1907" s="4" t="n"/>
      <c r="N1907" s="2" t="n"/>
      <c r="P1907" s="2" t="n"/>
      <c r="R1907" s="15" t="n"/>
      <c r="S1907" s="15" t="n"/>
      <c r="T1907" s="5" t="n"/>
      <c r="U1907" s="5" t="n"/>
    </row>
    <row r="1908">
      <c r="A1908" s="6" t="n"/>
      <c r="B1908" s="2" t="n"/>
      <c r="F1908" s="7" t="n"/>
      <c r="G1908" s="4" t="n"/>
      <c r="I1908" s="15" t="n"/>
      <c r="K1908" s="2" t="n"/>
      <c r="L1908" s="4" t="n"/>
      <c r="N1908" s="2" t="n"/>
      <c r="P1908" s="2" t="n"/>
      <c r="R1908" s="15" t="n"/>
      <c r="S1908" s="15" t="n"/>
      <c r="T1908" s="5" t="n"/>
      <c r="U1908" s="5" t="n"/>
    </row>
    <row r="1909">
      <c r="A1909" s="6" t="n"/>
      <c r="B1909" s="2" t="n"/>
      <c r="F1909" s="7" t="n"/>
      <c r="G1909" s="4" t="n"/>
      <c r="I1909" s="15" t="n"/>
      <c r="K1909" s="2" t="n"/>
      <c r="L1909" s="4" t="n"/>
      <c r="N1909" s="2" t="n"/>
      <c r="P1909" s="2" t="n"/>
      <c r="R1909" s="15" t="n"/>
      <c r="S1909" s="15" t="n"/>
      <c r="T1909" s="5" t="n"/>
      <c r="U1909" s="5" t="n"/>
    </row>
    <row r="1910">
      <c r="A1910" s="6" t="n"/>
      <c r="B1910" s="2" t="n"/>
      <c r="F1910" s="7" t="n"/>
      <c r="G1910" s="4" t="n"/>
      <c r="I1910" s="15" t="n"/>
      <c r="K1910" s="2" t="n"/>
      <c r="L1910" s="4" t="n"/>
      <c r="N1910" s="2" t="n"/>
      <c r="P1910" s="2" t="n"/>
      <c r="R1910" s="15" t="n"/>
      <c r="S1910" s="15" t="n"/>
      <c r="T1910" s="5" t="n"/>
      <c r="U1910" s="5" t="n"/>
    </row>
    <row r="1911">
      <c r="A1911" s="6" t="n"/>
      <c r="B1911" s="2" t="n"/>
      <c r="F1911" s="7" t="n"/>
      <c r="G1911" s="4" t="n"/>
      <c r="I1911" s="15" t="n"/>
      <c r="K1911" s="2" t="n"/>
      <c r="L1911" s="4" t="n"/>
      <c r="N1911" s="2" t="n"/>
      <c r="P1911" s="2" t="n"/>
      <c r="R1911" s="15" t="n"/>
      <c r="S1911" s="15" t="n"/>
      <c r="T1911" s="5" t="n"/>
      <c r="U1911" s="5" t="n"/>
    </row>
    <row r="1912">
      <c r="A1912" s="6" t="n"/>
      <c r="B1912" s="2" t="n"/>
      <c r="F1912" s="7" t="n"/>
      <c r="G1912" s="4" t="n"/>
      <c r="I1912" s="15" t="n"/>
      <c r="K1912" s="2" t="n"/>
      <c r="L1912" s="4" t="n"/>
      <c r="N1912" s="2" t="n"/>
      <c r="P1912" s="2" t="n"/>
      <c r="R1912" s="15" t="n"/>
      <c r="S1912" s="15" t="n"/>
      <c r="T1912" s="5" t="n"/>
      <c r="U1912" s="5" t="n"/>
    </row>
    <row r="1913">
      <c r="A1913" s="6" t="n"/>
      <c r="B1913" s="2" t="n"/>
      <c r="F1913" s="7" t="n"/>
      <c r="G1913" s="4" t="n"/>
      <c r="I1913" s="15" t="n"/>
      <c r="K1913" s="2" t="n"/>
      <c r="L1913" s="4" t="n"/>
      <c r="N1913" s="2" t="n"/>
      <c r="P1913" s="2" t="n"/>
      <c r="R1913" s="15" t="n"/>
      <c r="S1913" s="15" t="n"/>
      <c r="T1913" s="5" t="n"/>
      <c r="U1913" s="5" t="n"/>
    </row>
    <row r="1914">
      <c r="A1914" s="6" t="n"/>
      <c r="B1914" s="2" t="n"/>
      <c r="F1914" s="7" t="n"/>
      <c r="G1914" s="4" t="n"/>
      <c r="I1914" s="15" t="n"/>
      <c r="K1914" s="2" t="n"/>
      <c r="L1914" s="4" t="n"/>
      <c r="N1914" s="2" t="n"/>
      <c r="P1914" s="2" t="n"/>
      <c r="R1914" s="15" t="n"/>
      <c r="S1914" s="15" t="n"/>
      <c r="T1914" s="5" t="n"/>
      <c r="U1914" s="5" t="n"/>
    </row>
    <row r="1915">
      <c r="A1915" s="6" t="n"/>
      <c r="B1915" s="2" t="n"/>
      <c r="F1915" s="7" t="n"/>
      <c r="G1915" s="4" t="n"/>
      <c r="I1915" s="15" t="n"/>
      <c r="K1915" s="2" t="n"/>
      <c r="L1915" s="4" t="n"/>
      <c r="N1915" s="2" t="n"/>
      <c r="P1915" s="2" t="n"/>
      <c r="R1915" s="15" t="n"/>
      <c r="S1915" s="15" t="n"/>
      <c r="T1915" s="5" t="n"/>
      <c r="U1915" s="5" t="n"/>
    </row>
    <row r="1916">
      <c r="A1916" s="6" t="n"/>
      <c r="B1916" s="2" t="n"/>
      <c r="F1916" s="7" t="n"/>
      <c r="G1916" s="4" t="n"/>
      <c r="I1916" s="15" t="n"/>
      <c r="K1916" s="2" t="n"/>
      <c r="L1916" s="4" t="n"/>
      <c r="N1916" s="2" t="n"/>
      <c r="P1916" s="2" t="n"/>
      <c r="R1916" s="15" t="n"/>
      <c r="S1916" s="15" t="n"/>
      <c r="T1916" s="5" t="n"/>
      <c r="U1916" s="5" t="n"/>
    </row>
    <row r="1917">
      <c r="A1917" s="6" t="n"/>
      <c r="B1917" s="2" t="n"/>
      <c r="F1917" s="7" t="n"/>
      <c r="G1917" s="4" t="n"/>
      <c r="I1917" s="15" t="n"/>
      <c r="K1917" s="2" t="n"/>
      <c r="L1917" s="4" t="n"/>
      <c r="N1917" s="2" t="n"/>
      <c r="P1917" s="2" t="n"/>
      <c r="R1917" s="15" t="n"/>
      <c r="S1917" s="15" t="n"/>
      <c r="T1917" s="5" t="n"/>
      <c r="U1917" s="5" t="n"/>
    </row>
    <row r="1918">
      <c r="A1918" s="6" t="n"/>
      <c r="B1918" s="2" t="n"/>
      <c r="F1918" s="7" t="n"/>
      <c r="G1918" s="4" t="n"/>
      <c r="I1918" s="15" t="n"/>
      <c r="K1918" s="2" t="n"/>
      <c r="L1918" s="4" t="n"/>
      <c r="N1918" s="2" t="n"/>
      <c r="P1918" s="2" t="n"/>
      <c r="R1918" s="15" t="n"/>
      <c r="S1918" s="15" t="n"/>
      <c r="T1918" s="5" t="n"/>
      <c r="U1918" s="5" t="n"/>
    </row>
    <row r="1919">
      <c r="A1919" s="6" t="n"/>
      <c r="B1919" s="2" t="n"/>
      <c r="F1919" s="7" t="n"/>
      <c r="G1919" s="4" t="n"/>
      <c r="I1919" s="15" t="n"/>
      <c r="K1919" s="2" t="n"/>
      <c r="L1919" s="4" t="n"/>
      <c r="N1919" s="2" t="n"/>
      <c r="P1919" s="2" t="n"/>
      <c r="R1919" s="15" t="n"/>
      <c r="S1919" s="15" t="n"/>
      <c r="T1919" s="5" t="n"/>
      <c r="U1919" s="5" t="n"/>
    </row>
    <row r="1920">
      <c r="A1920" s="6" t="n"/>
      <c r="B1920" s="2" t="n"/>
      <c r="F1920" s="7" t="n"/>
      <c r="G1920" s="4" t="n"/>
      <c r="I1920" s="15" t="n"/>
      <c r="K1920" s="2" t="n"/>
      <c r="L1920" s="4" t="n"/>
      <c r="N1920" s="2" t="n"/>
      <c r="P1920" s="2" t="n"/>
      <c r="R1920" s="15" t="n"/>
      <c r="S1920" s="15" t="n"/>
      <c r="T1920" s="5" t="n"/>
      <c r="U1920" s="5" t="n"/>
    </row>
    <row r="1921">
      <c r="A1921" s="6" t="n"/>
      <c r="B1921" s="2" t="n"/>
      <c r="F1921" s="7" t="n"/>
      <c r="G1921" s="4" t="n"/>
      <c r="I1921" s="15" t="n"/>
      <c r="K1921" s="2" t="n"/>
      <c r="L1921" s="4" t="n"/>
      <c r="N1921" s="2" t="n"/>
      <c r="P1921" s="2" t="n"/>
      <c r="R1921" s="15" t="n"/>
      <c r="S1921" s="15" t="n"/>
      <c r="T1921" s="5" t="n"/>
      <c r="U1921" s="5" t="n"/>
    </row>
    <row r="1922">
      <c r="A1922" s="6" t="n"/>
      <c r="B1922" s="2" t="n"/>
      <c r="F1922" s="7" t="n"/>
      <c r="G1922" s="4" t="n"/>
      <c r="I1922" s="15" t="n"/>
      <c r="K1922" s="2" t="n"/>
      <c r="L1922" s="4" t="n"/>
      <c r="N1922" s="2" t="n"/>
      <c r="P1922" s="2" t="n"/>
      <c r="R1922" s="15" t="n"/>
      <c r="S1922" s="15" t="n"/>
      <c r="T1922" s="5" t="n"/>
      <c r="U1922" s="5" t="n"/>
    </row>
    <row r="1923">
      <c r="A1923" s="6" t="n"/>
      <c r="B1923" s="2" t="n"/>
      <c r="F1923" s="7" t="n"/>
      <c r="G1923" s="4" t="n"/>
      <c r="I1923" s="15" t="n"/>
      <c r="K1923" s="2" t="n"/>
      <c r="L1923" s="4" t="n"/>
      <c r="N1923" s="2" t="n"/>
      <c r="P1923" s="2" t="n"/>
      <c r="R1923" s="15" t="n"/>
      <c r="S1923" s="15" t="n"/>
      <c r="T1923" s="5" t="n"/>
      <c r="U1923" s="5" t="n"/>
    </row>
    <row r="1924">
      <c r="A1924" s="6" t="n"/>
      <c r="B1924" s="2" t="n"/>
      <c r="F1924" s="7" t="n"/>
      <c r="G1924" s="4" t="n"/>
      <c r="I1924" s="15" t="n"/>
      <c r="K1924" s="2" t="n"/>
      <c r="L1924" s="4" t="n"/>
      <c r="N1924" s="2" t="n"/>
      <c r="P1924" s="2" t="n"/>
      <c r="R1924" s="15" t="n"/>
      <c r="S1924" s="15" t="n"/>
      <c r="T1924" s="5" t="n"/>
      <c r="U1924" s="5" t="n"/>
    </row>
    <row r="1925">
      <c r="A1925" s="6" t="n"/>
      <c r="B1925" s="2" t="n"/>
      <c r="F1925" s="7" t="n"/>
      <c r="G1925" s="4" t="n"/>
      <c r="I1925" s="15" t="n"/>
      <c r="K1925" s="2" t="n"/>
      <c r="L1925" s="4" t="n"/>
      <c r="N1925" s="2" t="n"/>
      <c r="P1925" s="2" t="n"/>
      <c r="R1925" s="15" t="n"/>
      <c r="S1925" s="15" t="n"/>
      <c r="T1925" s="5" t="n"/>
      <c r="U1925" s="5" t="n"/>
    </row>
    <row r="1926">
      <c r="A1926" s="6" t="n"/>
      <c r="B1926" s="2" t="n"/>
      <c r="F1926" s="7" t="n"/>
      <c r="G1926" s="4" t="n"/>
      <c r="I1926" s="15" t="n"/>
      <c r="K1926" s="2" t="n"/>
      <c r="L1926" s="4" t="n"/>
      <c r="N1926" s="2" t="n"/>
      <c r="P1926" s="2" t="n"/>
      <c r="R1926" s="15" t="n"/>
      <c r="S1926" s="15" t="n"/>
      <c r="T1926" s="5" t="n"/>
      <c r="U1926" s="5" t="n"/>
    </row>
    <row r="1927">
      <c r="A1927" s="6" t="n"/>
      <c r="B1927" s="2" t="n"/>
      <c r="F1927" s="7" t="n"/>
      <c r="G1927" s="4" t="n"/>
      <c r="I1927" s="15" t="n"/>
      <c r="K1927" s="2" t="n"/>
      <c r="L1927" s="4" t="n"/>
      <c r="N1927" s="2" t="n"/>
      <c r="P1927" s="2" t="n"/>
      <c r="R1927" s="15" t="n"/>
      <c r="S1927" s="15" t="n"/>
      <c r="T1927" s="5" t="n"/>
      <c r="U1927" s="5" t="n"/>
    </row>
    <row r="1928">
      <c r="A1928" s="6" t="n"/>
      <c r="B1928" s="2" t="n"/>
      <c r="F1928" s="7" t="n"/>
      <c r="G1928" s="4" t="n"/>
      <c r="I1928" s="15" t="n"/>
      <c r="K1928" s="2" t="n"/>
      <c r="L1928" s="4" t="n"/>
      <c r="N1928" s="2" t="n"/>
      <c r="P1928" s="2" t="n"/>
      <c r="R1928" s="15" t="n"/>
      <c r="S1928" s="15" t="n"/>
      <c r="T1928" s="5" t="n"/>
      <c r="U1928" s="5" t="n"/>
    </row>
    <row r="1929">
      <c r="A1929" s="6" t="n"/>
      <c r="B1929" s="2" t="n"/>
      <c r="F1929" s="7" t="n"/>
      <c r="G1929" s="4" t="n"/>
      <c r="I1929" s="15" t="n"/>
      <c r="K1929" s="2" t="n"/>
      <c r="L1929" s="4" t="n"/>
      <c r="N1929" s="2" t="n"/>
      <c r="P1929" s="2" t="n"/>
      <c r="R1929" s="15" t="n"/>
      <c r="S1929" s="15" t="n"/>
      <c r="T1929" s="5" t="n"/>
      <c r="U1929" s="5" t="n"/>
    </row>
    <row r="1930">
      <c r="A1930" s="6" t="n"/>
      <c r="B1930" s="2" t="n"/>
      <c r="F1930" s="7" t="n"/>
      <c r="G1930" s="4" t="n"/>
      <c r="I1930" s="15" t="n"/>
      <c r="K1930" s="2" t="n"/>
      <c r="L1930" s="4" t="n"/>
      <c r="N1930" s="2" t="n"/>
      <c r="P1930" s="2" t="n"/>
      <c r="R1930" s="15" t="n"/>
      <c r="S1930" s="15" t="n"/>
      <c r="T1930" s="5" t="n"/>
      <c r="U1930" s="5" t="n"/>
    </row>
    <row r="1931">
      <c r="A1931" s="6" t="n"/>
      <c r="B1931" s="2" t="n"/>
      <c r="F1931" s="7" t="n"/>
      <c r="G1931" s="4" t="n"/>
      <c r="I1931" s="15" t="n"/>
      <c r="K1931" s="2" t="n"/>
      <c r="L1931" s="4" t="n"/>
      <c r="N1931" s="2" t="n"/>
      <c r="P1931" s="2" t="n"/>
      <c r="R1931" s="15" t="n"/>
      <c r="S1931" s="15" t="n"/>
      <c r="T1931" s="5" t="n"/>
      <c r="U1931" s="5" t="n"/>
    </row>
    <row r="1932">
      <c r="A1932" s="6" t="n"/>
      <c r="B1932" s="2" t="n"/>
      <c r="F1932" s="7" t="n"/>
      <c r="G1932" s="4" t="n"/>
      <c r="I1932" s="15" t="n"/>
      <c r="K1932" s="2" t="n"/>
      <c r="L1932" s="4" t="n"/>
      <c r="N1932" s="2" t="n"/>
      <c r="P1932" s="2" t="n"/>
      <c r="R1932" s="15" t="n"/>
      <c r="S1932" s="15" t="n"/>
      <c r="T1932" s="5" t="n"/>
      <c r="U1932" s="5" t="n"/>
    </row>
    <row r="1933">
      <c r="A1933" s="6" t="n"/>
      <c r="B1933" s="2" t="n"/>
      <c r="F1933" s="7" t="n"/>
      <c r="G1933" s="4" t="n"/>
      <c r="I1933" s="15" t="n"/>
      <c r="K1933" s="2" t="n"/>
      <c r="L1933" s="4" t="n"/>
      <c r="N1933" s="2" t="n"/>
      <c r="P1933" s="2" t="n"/>
      <c r="R1933" s="15" t="n"/>
      <c r="S1933" s="15" t="n"/>
      <c r="T1933" s="5" t="n"/>
      <c r="U1933" s="5" t="n"/>
    </row>
    <row r="1934">
      <c r="A1934" s="6" t="n"/>
      <c r="B1934" s="2" t="n"/>
      <c r="F1934" s="7" t="n"/>
      <c r="G1934" s="4" t="n"/>
      <c r="I1934" s="15" t="n"/>
      <c r="K1934" s="2" t="n"/>
      <c r="L1934" s="4" t="n"/>
      <c r="N1934" s="2" t="n"/>
      <c r="P1934" s="2" t="n"/>
      <c r="R1934" s="15" t="n"/>
      <c r="S1934" s="15" t="n"/>
      <c r="T1934" s="5" t="n"/>
      <c r="U1934" s="5" t="n"/>
    </row>
    <row r="1935">
      <c r="A1935" s="6" t="n"/>
      <c r="B1935" s="2" t="n"/>
      <c r="F1935" s="7" t="n"/>
      <c r="G1935" s="4" t="n"/>
      <c r="I1935" s="15" t="n"/>
      <c r="K1935" s="2" t="n"/>
      <c r="L1935" s="4" t="n"/>
      <c r="N1935" s="2" t="n"/>
      <c r="P1935" s="2" t="n"/>
      <c r="R1935" s="15" t="n"/>
      <c r="S1935" s="15" t="n"/>
      <c r="T1935" s="5" t="n"/>
      <c r="U1935" s="5" t="n"/>
    </row>
    <row r="1936">
      <c r="A1936" s="6" t="n"/>
      <c r="B1936" s="2" t="n"/>
      <c r="F1936" s="7" t="n"/>
      <c r="G1936" s="4" t="n"/>
      <c r="I1936" s="15" t="n"/>
      <c r="K1936" s="2" t="n"/>
      <c r="L1936" s="4" t="n"/>
      <c r="N1936" s="2" t="n"/>
      <c r="P1936" s="2" t="n"/>
      <c r="R1936" s="15" t="n"/>
      <c r="S1936" s="15" t="n"/>
      <c r="T1936" s="5" t="n"/>
      <c r="U1936" s="5" t="n"/>
    </row>
    <row r="1937">
      <c r="A1937" s="6" t="n"/>
      <c r="B1937" s="2" t="n"/>
      <c r="F1937" s="7" t="n"/>
      <c r="G1937" s="4" t="n"/>
      <c r="I1937" s="15" t="n"/>
      <c r="K1937" s="2" t="n"/>
      <c r="L1937" s="4" t="n"/>
      <c r="N1937" s="2" t="n"/>
      <c r="P1937" s="2" t="n"/>
      <c r="R1937" s="15" t="n"/>
      <c r="S1937" s="15" t="n"/>
      <c r="T1937" s="5" t="n"/>
      <c r="U1937" s="5" t="n"/>
    </row>
    <row r="1938">
      <c r="A1938" s="6" t="n"/>
      <c r="B1938" s="2" t="n"/>
      <c r="F1938" s="7" t="n"/>
      <c r="G1938" s="4" t="n"/>
      <c r="I1938" s="15" t="n"/>
      <c r="K1938" s="2" t="n"/>
      <c r="L1938" s="4" t="n"/>
      <c r="N1938" s="2" t="n"/>
      <c r="P1938" s="2" t="n"/>
      <c r="R1938" s="15" t="n"/>
      <c r="S1938" s="15" t="n"/>
      <c r="T1938" s="5" t="n"/>
      <c r="U1938" s="5" t="n"/>
    </row>
    <row r="1939">
      <c r="A1939" s="6" t="n"/>
      <c r="B1939" s="2" t="n"/>
      <c r="F1939" s="7" t="n"/>
      <c r="G1939" s="4" t="n"/>
      <c r="I1939" s="15" t="n"/>
      <c r="K1939" s="2" t="n"/>
      <c r="L1939" s="4" t="n"/>
      <c r="N1939" s="2" t="n"/>
      <c r="P1939" s="2" t="n"/>
      <c r="R1939" s="15" t="n"/>
      <c r="S1939" s="15" t="n"/>
      <c r="T1939" s="5" t="n"/>
      <c r="U1939" s="5" t="n"/>
    </row>
    <row r="1940">
      <c r="A1940" s="6" t="n"/>
      <c r="B1940" s="2" t="n"/>
      <c r="F1940" s="7" t="n"/>
      <c r="G1940" s="4" t="n"/>
      <c r="I1940" s="15" t="n"/>
      <c r="K1940" s="2" t="n"/>
      <c r="L1940" s="4" t="n"/>
      <c r="N1940" s="2" t="n"/>
      <c r="P1940" s="2" t="n"/>
      <c r="R1940" s="15" t="n"/>
      <c r="S1940" s="15" t="n"/>
      <c r="T1940" s="5" t="n"/>
      <c r="U1940" s="5" t="n"/>
    </row>
    <row r="1941">
      <c r="A1941" s="6" t="n"/>
      <c r="B1941" s="2" t="n"/>
      <c r="F1941" s="7" t="n"/>
      <c r="G1941" s="4" t="n"/>
      <c r="I1941" s="15" t="n"/>
      <c r="K1941" s="2" t="n"/>
      <c r="L1941" s="4" t="n"/>
      <c r="N1941" s="2" t="n"/>
      <c r="P1941" s="2" t="n"/>
      <c r="R1941" s="15" t="n"/>
      <c r="S1941" s="15" t="n"/>
      <c r="T1941" s="5" t="n"/>
      <c r="U1941" s="5" t="n"/>
    </row>
    <row r="1942">
      <c r="A1942" s="6" t="n"/>
      <c r="B1942" s="2" t="n"/>
      <c r="F1942" s="7" t="n"/>
      <c r="G1942" s="4" t="n"/>
      <c r="I1942" s="15" t="n"/>
      <c r="K1942" s="2" t="n"/>
      <c r="L1942" s="4" t="n"/>
      <c r="N1942" s="2" t="n"/>
      <c r="P1942" s="2" t="n"/>
      <c r="R1942" s="15" t="n"/>
      <c r="S1942" s="15" t="n"/>
      <c r="T1942" s="5" t="n"/>
      <c r="U1942" s="5" t="n"/>
    </row>
    <row r="1943">
      <c r="A1943" s="6" t="n"/>
      <c r="B1943" s="2" t="n"/>
      <c r="F1943" s="7" t="n"/>
      <c r="G1943" s="4" t="n"/>
      <c r="I1943" s="15" t="n"/>
      <c r="K1943" s="2" t="n"/>
      <c r="L1943" s="4" t="n"/>
      <c r="N1943" s="2" t="n"/>
      <c r="P1943" s="2" t="n"/>
      <c r="R1943" s="15" t="n"/>
      <c r="S1943" s="15" t="n"/>
      <c r="T1943" s="5" t="n"/>
      <c r="U1943" s="5" t="n"/>
    </row>
    <row r="1944">
      <c r="A1944" s="6" t="n"/>
      <c r="B1944" s="2" t="n"/>
      <c r="F1944" s="7" t="n"/>
      <c r="G1944" s="4" t="n"/>
      <c r="I1944" s="15" t="n"/>
      <c r="K1944" s="2" t="n"/>
      <c r="L1944" s="4" t="n"/>
      <c r="N1944" s="2" t="n"/>
      <c r="P1944" s="2" t="n"/>
      <c r="R1944" s="15" t="n"/>
      <c r="S1944" s="15" t="n"/>
      <c r="T1944" s="5" t="n"/>
      <c r="U1944" s="5" t="n"/>
    </row>
    <row r="1945">
      <c r="A1945" s="6" t="n"/>
      <c r="B1945" s="2" t="n"/>
      <c r="F1945" s="7" t="n"/>
      <c r="G1945" s="4" t="n"/>
      <c r="I1945" s="15" t="n"/>
      <c r="K1945" s="2" t="n"/>
      <c r="L1945" s="4" t="n"/>
      <c r="N1945" s="2" t="n"/>
      <c r="P1945" s="2" t="n"/>
      <c r="R1945" s="15" t="n"/>
      <c r="S1945" s="15" t="n"/>
      <c r="T1945" s="5" t="n"/>
      <c r="U1945" s="5" t="n"/>
    </row>
    <row r="1946">
      <c r="A1946" s="6" t="n"/>
      <c r="B1946" s="2" t="n"/>
      <c r="F1946" s="7" t="n"/>
      <c r="G1946" s="4" t="n"/>
      <c r="I1946" s="15" t="n"/>
      <c r="K1946" s="2" t="n"/>
      <c r="L1946" s="4" t="n"/>
      <c r="N1946" s="2" t="n"/>
      <c r="P1946" s="2" t="n"/>
      <c r="R1946" s="15" t="n"/>
      <c r="S1946" s="15" t="n"/>
      <c r="T1946" s="5" t="n"/>
      <c r="U1946" s="5" t="n"/>
    </row>
    <row r="1947">
      <c r="A1947" s="6" t="n"/>
      <c r="B1947" s="2" t="n"/>
      <c r="F1947" s="7" t="n"/>
      <c r="G1947" s="4" t="n"/>
      <c r="I1947" s="15" t="n"/>
      <c r="K1947" s="2" t="n"/>
      <c r="L1947" s="4" t="n"/>
      <c r="N1947" s="2" t="n"/>
      <c r="P1947" s="2" t="n"/>
      <c r="R1947" s="15" t="n"/>
      <c r="S1947" s="15" t="n"/>
      <c r="T1947" s="5" t="n"/>
      <c r="U1947" s="5" t="n"/>
    </row>
    <row r="1948">
      <c r="A1948" s="6" t="n"/>
      <c r="B1948" s="2" t="n"/>
      <c r="F1948" s="7" t="n"/>
      <c r="G1948" s="4" t="n"/>
      <c r="I1948" s="15" t="n"/>
      <c r="K1948" s="2" t="n"/>
      <c r="L1948" s="4" t="n"/>
      <c r="N1948" s="2" t="n"/>
      <c r="P1948" s="2" t="n"/>
      <c r="R1948" s="15" t="n"/>
      <c r="S1948" s="15" t="n"/>
      <c r="T1948" s="5" t="n"/>
      <c r="U1948" s="5" t="n"/>
    </row>
    <row r="1949">
      <c r="A1949" s="6" t="n"/>
      <c r="B1949" s="2" t="n"/>
      <c r="F1949" s="7" t="n"/>
      <c r="G1949" s="4" t="n"/>
      <c r="I1949" s="15" t="n"/>
      <c r="K1949" s="2" t="n"/>
      <c r="L1949" s="4" t="n"/>
      <c r="N1949" s="2" t="n"/>
      <c r="P1949" s="2" t="n"/>
      <c r="R1949" s="15" t="n"/>
      <c r="S1949" s="15" t="n"/>
      <c r="T1949" s="5" t="n"/>
      <c r="U1949" s="5" t="n"/>
    </row>
    <row r="1950">
      <c r="A1950" s="6" t="n"/>
      <c r="B1950" s="2" t="n"/>
      <c r="F1950" s="7" t="n"/>
      <c r="G1950" s="4" t="n"/>
      <c r="I1950" s="15" t="n"/>
      <c r="K1950" s="2" t="n"/>
      <c r="L1950" s="4" t="n"/>
      <c r="N1950" s="2" t="n"/>
      <c r="P1950" s="2" t="n"/>
      <c r="R1950" s="15" t="n"/>
      <c r="S1950" s="15" t="n"/>
      <c r="T1950" s="5" t="n"/>
      <c r="U1950" s="5" t="n"/>
    </row>
    <row r="1951">
      <c r="A1951" s="6" t="n"/>
      <c r="B1951" s="2" t="n"/>
      <c r="F1951" s="7" t="n"/>
      <c r="G1951" s="4" t="n"/>
      <c r="I1951" s="15" t="n"/>
      <c r="K1951" s="2" t="n"/>
      <c r="L1951" s="4" t="n"/>
      <c r="N1951" s="2" t="n"/>
      <c r="P1951" s="2" t="n"/>
      <c r="R1951" s="15" t="n"/>
      <c r="S1951" s="15" t="n"/>
      <c r="T1951" s="5" t="n"/>
      <c r="U1951" s="5" t="n"/>
    </row>
    <row r="1952">
      <c r="A1952" s="6" t="n"/>
      <c r="B1952" s="2" t="n"/>
      <c r="F1952" s="7" t="n"/>
      <c r="G1952" s="4" t="n"/>
      <c r="I1952" s="15" t="n"/>
      <c r="K1952" s="2" t="n"/>
      <c r="L1952" s="4" t="n"/>
      <c r="N1952" s="2" t="n"/>
      <c r="P1952" s="2" t="n"/>
      <c r="R1952" s="15" t="n"/>
      <c r="S1952" s="15" t="n"/>
      <c r="T1952" s="5" t="n"/>
      <c r="U1952" s="5" t="n"/>
    </row>
    <row r="1953">
      <c r="A1953" s="6" t="n"/>
      <c r="B1953" s="2" t="n"/>
      <c r="F1953" s="7" t="n"/>
      <c r="G1953" s="4" t="n"/>
      <c r="I1953" s="15" t="n"/>
      <c r="K1953" s="2" t="n"/>
      <c r="L1953" s="4" t="n"/>
      <c r="N1953" s="2" t="n"/>
      <c r="P1953" s="2" t="n"/>
      <c r="R1953" s="15" t="n"/>
      <c r="S1953" s="15" t="n"/>
      <c r="T1953" s="5" t="n"/>
      <c r="U1953" s="5" t="n"/>
    </row>
    <row r="1954">
      <c r="A1954" s="6" t="n"/>
      <c r="B1954" s="2" t="n"/>
      <c r="F1954" s="7" t="n"/>
      <c r="G1954" s="4" t="n"/>
      <c r="I1954" s="15" t="n"/>
      <c r="K1954" s="2" t="n"/>
      <c r="L1954" s="4" t="n"/>
      <c r="N1954" s="2" t="n"/>
      <c r="P1954" s="2" t="n"/>
      <c r="R1954" s="15" t="n"/>
      <c r="S1954" s="15" t="n"/>
      <c r="T1954" s="5" t="n"/>
      <c r="U1954" s="5" t="n"/>
    </row>
    <row r="1955">
      <c r="A1955" s="6" t="n"/>
      <c r="B1955" s="2" t="n"/>
      <c r="F1955" s="7" t="n"/>
      <c r="G1955" s="4" t="n"/>
      <c r="I1955" s="15" t="n"/>
      <c r="K1955" s="2" t="n"/>
      <c r="L1955" s="4" t="n"/>
      <c r="N1955" s="2" t="n"/>
      <c r="P1955" s="2" t="n"/>
      <c r="R1955" s="15" t="n"/>
      <c r="S1955" s="15" t="n"/>
      <c r="T1955" s="5" t="n"/>
      <c r="U1955" s="5" t="n"/>
    </row>
    <row r="1956">
      <c r="A1956" s="6" t="n"/>
      <c r="B1956" s="2" t="n"/>
      <c r="F1956" s="7" t="n"/>
      <c r="G1956" s="4" t="n"/>
      <c r="I1956" s="15" t="n"/>
      <c r="K1956" s="2" t="n"/>
      <c r="L1956" s="4" t="n"/>
      <c r="N1956" s="2" t="n"/>
      <c r="P1956" s="2" t="n"/>
      <c r="R1956" s="15" t="n"/>
      <c r="S1956" s="15" t="n"/>
      <c r="T1956" s="5" t="n"/>
      <c r="U1956" s="5" t="n"/>
    </row>
    <row r="1957">
      <c r="A1957" s="6" t="n"/>
      <c r="B1957" s="2" t="n"/>
      <c r="F1957" s="7" t="n"/>
      <c r="G1957" s="4" t="n"/>
      <c r="I1957" s="15" t="n"/>
      <c r="K1957" s="2" t="n"/>
      <c r="L1957" s="4" t="n"/>
      <c r="N1957" s="2" t="n"/>
      <c r="P1957" s="2" t="n"/>
      <c r="R1957" s="15" t="n"/>
      <c r="S1957" s="15" t="n"/>
      <c r="T1957" s="5" t="n"/>
      <c r="U1957" s="5" t="n"/>
    </row>
    <row r="1958">
      <c r="A1958" s="6" t="n"/>
      <c r="B1958" s="2" t="n"/>
      <c r="F1958" s="7" t="n"/>
      <c r="G1958" s="4" t="n"/>
      <c r="I1958" s="15" t="n"/>
      <c r="K1958" s="2" t="n"/>
      <c r="L1958" s="4" t="n"/>
      <c r="N1958" s="2" t="n"/>
      <c r="P1958" s="2" t="n"/>
      <c r="R1958" s="15" t="n"/>
      <c r="S1958" s="15" t="n"/>
      <c r="T1958" s="5" t="n"/>
      <c r="U1958" s="5" t="n"/>
    </row>
    <row r="1959">
      <c r="A1959" s="6" t="n"/>
      <c r="B1959" s="2" t="n"/>
      <c r="F1959" s="7" t="n"/>
      <c r="G1959" s="4" t="n"/>
      <c r="I1959" s="15" t="n"/>
      <c r="K1959" s="2" t="n"/>
      <c r="L1959" s="4" t="n"/>
      <c r="N1959" s="2" t="n"/>
      <c r="P1959" s="2" t="n"/>
      <c r="R1959" s="15" t="n"/>
      <c r="S1959" s="15" t="n"/>
      <c r="T1959" s="5" t="n"/>
      <c r="U1959" s="5" t="n"/>
    </row>
    <row r="1960">
      <c r="A1960" s="6" t="n"/>
      <c r="B1960" s="2" t="n"/>
      <c r="F1960" s="7" t="n"/>
      <c r="G1960" s="4" t="n"/>
      <c r="I1960" s="15" t="n"/>
      <c r="K1960" s="2" t="n"/>
      <c r="L1960" s="4" t="n"/>
      <c r="N1960" s="2" t="n"/>
      <c r="P1960" s="2" t="n"/>
      <c r="R1960" s="15" t="n"/>
      <c r="S1960" s="15" t="n"/>
      <c r="T1960" s="5" t="n"/>
      <c r="U1960" s="5" t="n"/>
    </row>
    <row r="1961">
      <c r="A1961" s="6" t="n"/>
      <c r="B1961" s="2" t="n"/>
      <c r="F1961" s="7" t="n"/>
      <c r="G1961" s="4" t="n"/>
      <c r="I1961" s="15" t="n"/>
      <c r="K1961" s="2" t="n"/>
      <c r="L1961" s="4" t="n"/>
      <c r="N1961" s="2" t="n"/>
      <c r="P1961" s="2" t="n"/>
      <c r="R1961" s="15" t="n"/>
      <c r="S1961" s="15" t="n"/>
      <c r="T1961" s="5" t="n"/>
      <c r="U1961" s="5" t="n"/>
    </row>
    <row r="1962">
      <c r="A1962" s="6" t="n"/>
      <c r="B1962" s="2" t="n"/>
      <c r="F1962" s="7" t="n"/>
      <c r="G1962" s="4" t="n"/>
      <c r="I1962" s="15" t="n"/>
      <c r="K1962" s="2" t="n"/>
      <c r="L1962" s="4" t="n"/>
      <c r="N1962" s="2" t="n"/>
      <c r="P1962" s="2" t="n"/>
      <c r="R1962" s="15" t="n"/>
      <c r="S1962" s="15" t="n"/>
      <c r="T1962" s="5" t="n"/>
      <c r="U1962" s="5" t="n"/>
    </row>
    <row r="1963">
      <c r="A1963" s="6" t="n"/>
      <c r="B1963" s="2" t="n"/>
      <c r="F1963" s="7" t="n"/>
      <c r="G1963" s="4" t="n"/>
      <c r="I1963" s="15" t="n"/>
      <c r="K1963" s="2" t="n"/>
      <c r="L1963" s="4" t="n"/>
      <c r="N1963" s="2" t="n"/>
      <c r="P1963" s="2" t="n"/>
      <c r="R1963" s="15" t="n"/>
      <c r="S1963" s="15" t="n"/>
      <c r="T1963" s="5" t="n"/>
      <c r="U1963" s="5" t="n"/>
    </row>
    <row r="1964">
      <c r="A1964" s="6" t="n"/>
      <c r="B1964" s="2" t="n"/>
      <c r="F1964" s="7" t="n"/>
      <c r="G1964" s="4" t="n"/>
      <c r="I1964" s="15" t="n"/>
      <c r="K1964" s="2" t="n"/>
      <c r="L1964" s="4" t="n"/>
      <c r="N1964" s="2" t="n"/>
      <c r="P1964" s="2" t="n"/>
      <c r="R1964" s="15" t="n"/>
      <c r="S1964" s="15" t="n"/>
      <c r="T1964" s="5" t="n"/>
      <c r="U1964" s="5" t="n"/>
    </row>
    <row r="1965">
      <c r="A1965" s="6" t="n"/>
      <c r="B1965" s="2" t="n"/>
      <c r="F1965" s="7" t="n"/>
      <c r="G1965" s="4" t="n"/>
      <c r="I1965" s="15" t="n"/>
      <c r="K1965" s="2" t="n"/>
      <c r="L1965" s="4" t="n"/>
      <c r="N1965" s="2" t="n"/>
      <c r="P1965" s="2" t="n"/>
      <c r="R1965" s="15" t="n"/>
      <c r="S1965" s="15" t="n"/>
      <c r="T1965" s="5" t="n"/>
      <c r="U1965" s="5" t="n"/>
    </row>
    <row r="1966">
      <c r="A1966" s="6" t="n"/>
      <c r="B1966" s="2" t="n"/>
      <c r="F1966" s="7" t="n"/>
      <c r="G1966" s="4" t="n"/>
      <c r="I1966" s="15" t="n"/>
      <c r="K1966" s="2" t="n"/>
      <c r="L1966" s="4" t="n"/>
      <c r="N1966" s="2" t="n"/>
      <c r="P1966" s="2" t="n"/>
      <c r="R1966" s="15" t="n"/>
      <c r="S1966" s="15" t="n"/>
      <c r="T1966" s="5" t="n"/>
      <c r="U1966" s="5" t="n"/>
    </row>
    <row r="1967">
      <c r="A1967" s="6" t="n"/>
      <c r="B1967" s="2" t="n"/>
      <c r="F1967" s="7" t="n"/>
      <c r="G1967" s="4" t="n"/>
      <c r="I1967" s="15" t="n"/>
      <c r="K1967" s="2" t="n"/>
      <c r="L1967" s="4" t="n"/>
      <c r="N1967" s="2" t="n"/>
      <c r="P1967" s="2" t="n"/>
      <c r="R1967" s="15" t="n"/>
      <c r="S1967" s="15" t="n"/>
      <c r="T1967" s="5" t="n"/>
      <c r="U1967" s="5" t="n"/>
    </row>
    <row r="1968">
      <c r="A1968" s="6" t="n"/>
      <c r="B1968" s="2" t="n"/>
      <c r="F1968" s="7" t="n"/>
      <c r="G1968" s="4" t="n"/>
      <c r="I1968" s="15" t="n"/>
      <c r="K1968" s="2" t="n"/>
      <c r="L1968" s="4" t="n"/>
      <c r="N1968" s="2" t="n"/>
      <c r="P1968" s="2" t="n"/>
      <c r="R1968" s="15" t="n"/>
      <c r="S1968" s="15" t="n"/>
      <c r="T1968" s="5" t="n"/>
      <c r="U1968" s="5" t="n"/>
    </row>
    <row r="1969">
      <c r="A1969" s="6" t="n"/>
      <c r="B1969" s="2" t="n"/>
      <c r="F1969" s="7" t="n"/>
      <c r="G1969" s="4" t="n"/>
      <c r="I1969" s="15" t="n"/>
      <c r="K1969" s="2" t="n"/>
      <c r="L1969" s="4" t="n"/>
      <c r="N1969" s="2" t="n"/>
      <c r="P1969" s="2" t="n"/>
      <c r="R1969" s="15" t="n"/>
      <c r="S1969" s="15" t="n"/>
      <c r="T1969" s="5" t="n"/>
      <c r="U1969" s="5" t="n"/>
    </row>
    <row r="1970">
      <c r="A1970" s="6" t="n"/>
      <c r="B1970" s="2" t="n"/>
      <c r="F1970" s="7" t="n"/>
      <c r="G1970" s="4" t="n"/>
      <c r="I1970" s="15" t="n"/>
      <c r="K1970" s="2" t="n"/>
      <c r="L1970" s="4" t="n"/>
      <c r="N1970" s="2" t="n"/>
      <c r="P1970" s="2" t="n"/>
      <c r="R1970" s="15" t="n"/>
      <c r="S1970" s="15" t="n"/>
      <c r="T1970" s="5" t="n"/>
      <c r="U1970" s="5" t="n"/>
    </row>
    <row r="1971">
      <c r="A1971" s="6" t="n"/>
      <c r="B1971" s="2" t="n"/>
      <c r="F1971" s="7" t="n"/>
      <c r="G1971" s="4" t="n"/>
      <c r="I1971" s="15" t="n"/>
      <c r="K1971" s="2" t="n"/>
      <c r="L1971" s="4" t="n"/>
      <c r="N1971" s="2" t="n"/>
      <c r="P1971" s="2" t="n"/>
      <c r="R1971" s="15" t="n"/>
      <c r="S1971" s="15" t="n"/>
      <c r="T1971" s="5" t="n"/>
      <c r="U1971" s="5" t="n"/>
    </row>
    <row r="1972">
      <c r="A1972" s="6" t="n"/>
      <c r="B1972" s="2" t="n"/>
      <c r="F1972" s="7" t="n"/>
      <c r="G1972" s="4" t="n"/>
      <c r="I1972" s="15" t="n"/>
      <c r="K1972" s="2" t="n"/>
      <c r="L1972" s="4" t="n"/>
      <c r="N1972" s="2" t="n"/>
      <c r="P1972" s="2" t="n"/>
      <c r="R1972" s="15" t="n"/>
      <c r="S1972" s="15" t="n"/>
      <c r="T1972" s="5" t="n"/>
      <c r="U1972" s="5" t="n"/>
    </row>
    <row r="1973">
      <c r="A1973" s="6" t="n"/>
      <c r="B1973" s="2" t="n"/>
      <c r="F1973" s="7" t="n"/>
      <c r="G1973" s="4" t="n"/>
      <c r="I1973" s="15" t="n"/>
      <c r="K1973" s="2" t="n"/>
      <c r="L1973" s="4" t="n"/>
      <c r="N1973" s="2" t="n"/>
      <c r="P1973" s="2" t="n"/>
      <c r="R1973" s="15" t="n"/>
      <c r="S1973" s="15" t="n"/>
      <c r="T1973" s="5" t="n"/>
      <c r="U1973" s="5" t="n"/>
    </row>
    <row r="1974">
      <c r="A1974" s="6" t="n"/>
      <c r="B1974" s="2" t="n"/>
      <c r="F1974" s="7" t="n"/>
      <c r="G1974" s="4" t="n"/>
      <c r="I1974" s="15" t="n"/>
      <c r="K1974" s="2" t="n"/>
      <c r="L1974" s="4" t="n"/>
      <c r="N1974" s="2" t="n"/>
      <c r="P1974" s="2" t="n"/>
      <c r="R1974" s="15" t="n"/>
      <c r="S1974" s="15" t="n"/>
      <c r="T1974" s="5" t="n"/>
      <c r="U1974" s="5" t="n"/>
    </row>
    <row r="1975">
      <c r="A1975" s="6" t="n"/>
      <c r="B1975" s="2" t="n"/>
      <c r="F1975" s="7" t="n"/>
      <c r="G1975" s="4" t="n"/>
      <c r="I1975" s="15" t="n"/>
      <c r="K1975" s="2" t="n"/>
      <c r="L1975" s="4" t="n"/>
      <c r="N1975" s="2" t="n"/>
      <c r="P1975" s="2" t="n"/>
      <c r="R1975" s="15" t="n"/>
      <c r="S1975" s="15" t="n"/>
      <c r="T1975" s="5" t="n"/>
      <c r="U1975" s="5" t="n"/>
    </row>
    <row r="1976">
      <c r="A1976" s="6" t="n"/>
      <c r="B1976" s="2" t="n"/>
      <c r="F1976" s="7" t="n"/>
      <c r="G1976" s="4" t="n"/>
      <c r="I1976" s="15" t="n"/>
      <c r="K1976" s="2" t="n"/>
      <c r="L1976" s="4" t="n"/>
      <c r="N1976" s="2" t="n"/>
      <c r="P1976" s="2" t="n"/>
      <c r="R1976" s="15" t="n"/>
      <c r="S1976" s="15" t="n"/>
      <c r="T1976" s="5" t="n"/>
      <c r="U1976" s="5" t="n"/>
    </row>
    <row r="1977">
      <c r="A1977" s="6" t="n"/>
      <c r="B1977" s="2" t="n"/>
      <c r="F1977" s="7" t="n"/>
      <c r="G1977" s="4" t="n"/>
      <c r="I1977" s="15" t="n"/>
      <c r="K1977" s="2" t="n"/>
      <c r="L1977" s="4" t="n"/>
      <c r="N1977" s="2" t="n"/>
      <c r="P1977" s="2" t="n"/>
      <c r="R1977" s="15" t="n"/>
      <c r="S1977" s="15" t="n"/>
      <c r="T1977" s="5" t="n"/>
      <c r="U1977" s="5" t="n"/>
    </row>
    <row r="1978">
      <c r="A1978" s="6" t="n"/>
      <c r="B1978" s="2" t="n"/>
      <c r="F1978" s="7" t="n"/>
      <c r="G1978" s="4" t="n"/>
      <c r="I1978" s="15" t="n"/>
      <c r="K1978" s="2" t="n"/>
      <c r="L1978" s="4" t="n"/>
      <c r="N1978" s="2" t="n"/>
      <c r="P1978" s="2" t="n"/>
      <c r="R1978" s="15" t="n"/>
      <c r="S1978" s="15" t="n"/>
      <c r="T1978" s="5" t="n"/>
      <c r="U1978" s="5" t="n"/>
    </row>
    <row r="1979">
      <c r="A1979" s="6" t="n"/>
      <c r="B1979" s="2" t="n"/>
      <c r="F1979" s="7" t="n"/>
      <c r="G1979" s="4" t="n"/>
      <c r="I1979" s="15" t="n"/>
      <c r="K1979" s="2" t="n"/>
      <c r="L1979" s="4" t="n"/>
      <c r="N1979" s="2" t="n"/>
      <c r="P1979" s="2" t="n"/>
      <c r="R1979" s="15" t="n"/>
      <c r="S1979" s="15" t="n"/>
      <c r="T1979" s="5" t="n"/>
      <c r="U1979" s="5" t="n"/>
    </row>
    <row r="1980">
      <c r="A1980" s="6" t="n"/>
      <c r="B1980" s="2" t="n"/>
      <c r="F1980" s="7" t="n"/>
      <c r="G1980" s="4" t="n"/>
      <c r="I1980" s="15" t="n"/>
      <c r="K1980" s="2" t="n"/>
      <c r="L1980" s="4" t="n"/>
      <c r="N1980" s="2" t="n"/>
      <c r="P1980" s="2" t="n"/>
      <c r="R1980" s="15" t="n"/>
      <c r="S1980" s="15" t="n"/>
      <c r="T1980" s="5" t="n"/>
      <c r="U1980" s="5" t="n"/>
    </row>
    <row r="1981">
      <c r="A1981" s="6" t="n"/>
      <c r="B1981" s="2" t="n"/>
      <c r="F1981" s="7" t="n"/>
      <c r="G1981" s="4" t="n"/>
      <c r="I1981" s="15" t="n"/>
      <c r="K1981" s="2" t="n"/>
      <c r="L1981" s="4" t="n"/>
      <c r="N1981" s="2" t="n"/>
      <c r="P1981" s="2" t="n"/>
      <c r="R1981" s="15" t="n"/>
      <c r="S1981" s="15" t="n"/>
      <c r="T1981" s="5" t="n"/>
      <c r="U1981" s="5" t="n"/>
    </row>
    <row r="1982">
      <c r="A1982" s="6" t="n"/>
      <c r="B1982" s="2" t="n"/>
      <c r="F1982" s="7" t="n"/>
      <c r="G1982" s="4" t="n"/>
      <c r="I1982" s="15" t="n"/>
      <c r="K1982" s="2" t="n"/>
      <c r="L1982" s="4" t="n"/>
      <c r="N1982" s="2" t="n"/>
      <c r="P1982" s="2" t="n"/>
      <c r="R1982" s="15" t="n"/>
      <c r="S1982" s="15" t="n"/>
      <c r="T1982" s="5" t="n"/>
      <c r="U1982" s="5" t="n"/>
    </row>
    <row r="1983">
      <c r="A1983" s="6" t="n"/>
      <c r="B1983" s="2" t="n"/>
      <c r="F1983" s="7" t="n"/>
      <c r="G1983" s="4" t="n"/>
      <c r="I1983" s="15" t="n"/>
      <c r="K1983" s="2" t="n"/>
      <c r="L1983" s="4" t="n"/>
      <c r="N1983" s="2" t="n"/>
      <c r="P1983" s="2" t="n"/>
      <c r="R1983" s="15" t="n"/>
      <c r="S1983" s="15" t="n"/>
      <c r="T1983" s="5" t="n"/>
      <c r="U1983" s="5" t="n"/>
    </row>
    <row r="1984">
      <c r="A1984" s="6" t="n"/>
      <c r="B1984" s="2" t="n"/>
      <c r="F1984" s="7" t="n"/>
      <c r="G1984" s="4" t="n"/>
      <c r="I1984" s="15" t="n"/>
      <c r="K1984" s="2" t="n"/>
      <c r="L1984" s="4" t="n"/>
      <c r="N1984" s="2" t="n"/>
      <c r="P1984" s="2" t="n"/>
      <c r="R1984" s="15" t="n"/>
      <c r="S1984" s="15" t="n"/>
      <c r="T1984" s="5" t="n"/>
      <c r="U1984" s="5" t="n"/>
    </row>
    <row r="1985">
      <c r="A1985" s="6" t="n"/>
      <c r="B1985" s="2" t="n"/>
      <c r="F1985" s="7" t="n"/>
      <c r="G1985" s="4" t="n"/>
      <c r="I1985" s="15" t="n"/>
      <c r="K1985" s="2" t="n"/>
      <c r="L1985" s="4" t="n"/>
      <c r="N1985" s="2" t="n"/>
      <c r="P1985" s="2" t="n"/>
      <c r="R1985" s="15" t="n"/>
      <c r="S1985" s="15" t="n"/>
      <c r="T1985" s="5" t="n"/>
      <c r="U1985" s="5" t="n"/>
    </row>
    <row r="1986">
      <c r="A1986" s="6" t="n"/>
      <c r="B1986" s="2" t="n"/>
      <c r="F1986" s="7" t="n"/>
      <c r="G1986" s="4" t="n"/>
      <c r="I1986" s="15" t="n"/>
      <c r="K1986" s="2" t="n"/>
      <c r="L1986" s="4" t="n"/>
      <c r="N1986" s="2" t="n"/>
      <c r="P1986" s="2" t="n"/>
      <c r="R1986" s="15" t="n"/>
      <c r="S1986" s="15" t="n"/>
      <c r="T1986" s="5" t="n"/>
      <c r="U1986" s="5" t="n"/>
    </row>
    <row r="1987">
      <c r="A1987" s="6" t="n"/>
      <c r="B1987" s="2" t="n"/>
      <c r="F1987" s="7" t="n"/>
      <c r="G1987" s="4" t="n"/>
      <c r="I1987" s="15" t="n"/>
      <c r="K1987" s="2" t="n"/>
      <c r="L1987" s="4" t="n"/>
      <c r="N1987" s="2" t="n"/>
      <c r="P1987" s="2" t="n"/>
      <c r="R1987" s="15" t="n"/>
      <c r="S1987" s="15" t="n"/>
      <c r="T1987" s="5" t="n"/>
      <c r="U1987" s="5" t="n"/>
    </row>
    <row r="1988">
      <c r="A1988" s="6" t="n"/>
      <c r="B1988" s="2" t="n"/>
      <c r="F1988" s="7" t="n"/>
      <c r="G1988" s="4" t="n"/>
      <c r="I1988" s="15" t="n"/>
      <c r="K1988" s="2" t="n"/>
      <c r="L1988" s="4" t="n"/>
      <c r="N1988" s="2" t="n"/>
      <c r="P1988" s="2" t="n"/>
      <c r="R1988" s="15" t="n"/>
      <c r="S1988" s="15" t="n"/>
      <c r="T1988" s="5" t="n"/>
      <c r="U1988" s="5" t="n"/>
    </row>
    <row r="1989">
      <c r="A1989" s="6" t="n"/>
      <c r="B1989" s="2" t="n"/>
      <c r="F1989" s="7" t="n"/>
      <c r="G1989" s="4" t="n"/>
      <c r="I1989" s="15" t="n"/>
      <c r="K1989" s="2" t="n"/>
      <c r="L1989" s="4" t="n"/>
      <c r="N1989" s="2" t="n"/>
      <c r="P1989" s="2" t="n"/>
      <c r="R1989" s="15" t="n"/>
      <c r="S1989" s="15" t="n"/>
      <c r="T1989" s="5" t="n"/>
      <c r="U1989" s="5" t="n"/>
    </row>
    <row r="1990">
      <c r="A1990" s="6" t="n"/>
      <c r="B1990" s="2" t="n"/>
      <c r="F1990" s="7" t="n"/>
      <c r="G1990" s="4" t="n"/>
      <c r="I1990" s="15" t="n"/>
      <c r="K1990" s="2" t="n"/>
      <c r="L1990" s="4" t="n"/>
      <c r="N1990" s="2" t="n"/>
      <c r="P1990" s="2" t="n"/>
      <c r="R1990" s="15" t="n"/>
      <c r="S1990" s="15" t="n"/>
      <c r="T1990" s="5" t="n"/>
      <c r="U1990" s="5" t="n"/>
    </row>
    <row r="1991">
      <c r="A1991" s="6" t="n"/>
      <c r="B1991" s="2" t="n"/>
      <c r="F1991" s="7" t="n"/>
      <c r="G1991" s="4" t="n"/>
      <c r="I1991" s="15" t="n"/>
      <c r="K1991" s="2" t="n"/>
      <c r="L1991" s="4" t="n"/>
      <c r="N1991" s="2" t="n"/>
      <c r="P1991" s="2" t="n"/>
      <c r="R1991" s="15" t="n"/>
      <c r="S1991" s="15" t="n"/>
      <c r="T1991" s="5" t="n"/>
      <c r="U1991" s="5" t="n"/>
    </row>
    <row r="1992">
      <c r="A1992" s="6" t="n"/>
      <c r="B1992" s="2" t="n"/>
      <c r="F1992" s="7" t="n"/>
      <c r="G1992" s="4" t="n"/>
      <c r="I1992" s="15" t="n"/>
      <c r="K1992" s="2" t="n"/>
      <c r="L1992" s="4" t="n"/>
      <c r="N1992" s="2" t="n"/>
      <c r="P1992" s="2" t="n"/>
      <c r="R1992" s="15" t="n"/>
      <c r="S1992" s="15" t="n"/>
      <c r="T1992" s="5" t="n"/>
      <c r="U1992" s="5" t="n"/>
    </row>
    <row r="1993">
      <c r="A1993" s="6" t="n"/>
      <c r="B1993" s="2" t="n"/>
      <c r="F1993" s="7" t="n"/>
      <c r="G1993" s="4" t="n"/>
      <c r="I1993" s="15" t="n"/>
      <c r="K1993" s="2" t="n"/>
      <c r="L1993" s="4" t="n"/>
      <c r="N1993" s="2" t="n"/>
      <c r="P1993" s="2" t="n"/>
      <c r="R1993" s="15" t="n"/>
      <c r="S1993" s="15" t="n"/>
      <c r="T1993" s="5" t="n"/>
      <c r="U1993" s="5" t="n"/>
    </row>
    <row r="1994">
      <c r="A1994" s="6" t="n"/>
      <c r="B1994" s="2" t="n"/>
      <c r="F1994" s="7" t="n"/>
      <c r="G1994" s="4" t="n"/>
      <c r="I1994" s="15" t="n"/>
      <c r="K1994" s="2" t="n"/>
      <c r="L1994" s="4" t="n"/>
      <c r="N1994" s="2" t="n"/>
      <c r="P1994" s="2" t="n"/>
      <c r="R1994" s="15" t="n"/>
      <c r="S1994" s="15" t="n"/>
      <c r="T1994" s="5" t="n"/>
      <c r="U1994" s="5" t="n"/>
    </row>
    <row r="1995">
      <c r="A1995" s="6" t="n"/>
      <c r="B1995" s="2" t="n"/>
      <c r="F1995" s="7" t="n"/>
      <c r="G1995" s="4" t="n"/>
      <c r="I1995" s="15" t="n"/>
      <c r="K1995" s="2" t="n"/>
      <c r="L1995" s="4" t="n"/>
      <c r="N1995" s="2" t="n"/>
      <c r="P1995" s="2" t="n"/>
      <c r="R1995" s="15" t="n"/>
      <c r="S1995" s="15" t="n"/>
      <c r="T1995" s="5" t="n"/>
      <c r="U1995" s="5" t="n"/>
    </row>
    <row r="1996">
      <c r="A1996" s="6" t="n"/>
      <c r="B1996" s="2" t="n"/>
      <c r="F1996" s="7" t="n"/>
      <c r="G1996" s="4" t="n"/>
      <c r="I1996" s="15" t="n"/>
      <c r="K1996" s="2" t="n"/>
      <c r="L1996" s="4" t="n"/>
      <c r="N1996" s="2" t="n"/>
      <c r="P1996" s="2" t="n"/>
      <c r="R1996" s="15" t="n"/>
      <c r="S1996" s="15" t="n"/>
      <c r="T1996" s="5" t="n"/>
      <c r="U1996" s="5" t="n"/>
    </row>
    <row r="1997">
      <c r="A1997" s="6" t="n"/>
      <c r="B1997" s="2" t="n"/>
      <c r="F1997" s="7" t="n"/>
      <c r="G1997" s="4" t="n"/>
      <c r="I1997" s="15" t="n"/>
      <c r="K1997" s="2" t="n"/>
      <c r="L1997" s="4" t="n"/>
      <c r="N1997" s="2" t="n"/>
      <c r="P1997" s="2" t="n"/>
      <c r="R1997" s="15" t="n"/>
      <c r="S1997" s="15" t="n"/>
      <c r="T1997" s="5" t="n"/>
      <c r="U1997" s="5" t="n"/>
    </row>
    <row r="1998">
      <c r="A1998" s="6" t="n"/>
      <c r="B1998" s="2" t="n"/>
      <c r="F1998" s="7" t="n"/>
      <c r="G1998" s="4" t="n"/>
      <c r="I1998" s="15" t="n"/>
      <c r="K1998" s="2" t="n"/>
      <c r="L1998" s="4" t="n"/>
      <c r="N1998" s="2" t="n"/>
      <c r="P1998" s="2" t="n"/>
      <c r="R1998" s="15" t="n"/>
      <c r="S1998" s="15" t="n"/>
      <c r="T1998" s="5" t="n"/>
      <c r="U1998" s="5" t="n"/>
    </row>
    <row r="1999">
      <c r="A1999" s="6" t="n"/>
      <c r="B1999" s="2" t="n"/>
      <c r="F1999" s="7" t="n"/>
      <c r="G1999" s="4" t="n"/>
      <c r="I1999" s="15" t="n"/>
      <c r="K1999" s="2" t="n"/>
      <c r="L1999" s="4" t="n"/>
      <c r="N1999" s="2" t="n"/>
      <c r="P1999" s="2" t="n"/>
      <c r="R1999" s="15" t="n"/>
      <c r="S1999" s="15" t="n"/>
      <c r="T1999" s="5" t="n"/>
      <c r="U1999" s="5" t="n"/>
    </row>
    <row r="2000">
      <c r="A2000" s="6" t="n"/>
      <c r="B2000" s="2" t="n"/>
      <c r="F2000" s="7" t="n"/>
      <c r="G2000" s="4" t="n"/>
      <c r="I2000" s="15" t="n"/>
      <c r="K2000" s="2" t="n"/>
      <c r="L2000" s="4" t="n"/>
      <c r="N2000" s="2" t="n"/>
      <c r="P2000" s="2" t="n"/>
      <c r="R2000" s="15" t="n"/>
      <c r="S2000" s="15" t="n"/>
      <c r="T2000" s="5" t="n"/>
      <c r="U2000" s="5" t="n"/>
    </row>
    <row r="2001">
      <c r="A2001" s="6" t="n"/>
      <c r="B2001" s="2" t="n"/>
      <c r="F2001" s="7" t="n"/>
      <c r="G2001" s="4" t="n"/>
      <c r="I2001" s="15" t="n"/>
      <c r="K2001" s="2" t="n"/>
      <c r="L2001" s="4" t="n"/>
      <c r="N2001" s="2" t="n"/>
      <c r="P2001" s="2" t="n"/>
      <c r="R2001" s="15" t="n"/>
      <c r="S2001" s="15" t="n"/>
      <c r="T2001" s="5" t="n"/>
      <c r="U2001" s="5" t="n"/>
    </row>
    <row r="2002">
      <c r="A2002" s="6" t="n"/>
      <c r="B2002" s="2" t="n"/>
      <c r="F2002" s="7" t="n"/>
      <c r="G2002" s="4" t="n"/>
      <c r="I2002" s="15" t="n"/>
      <c r="K2002" s="2" t="n"/>
      <c r="L2002" s="4" t="n"/>
      <c r="N2002" s="2" t="n"/>
      <c r="P2002" s="2" t="n"/>
      <c r="R2002" s="15" t="n"/>
      <c r="S2002" s="15" t="n"/>
      <c r="T2002" s="5" t="n"/>
      <c r="U2002" s="5" t="n"/>
    </row>
    <row r="2003">
      <c r="A2003" s="6" t="n"/>
      <c r="B2003" s="2" t="n"/>
      <c r="F2003" s="7" t="n"/>
      <c r="G2003" s="4" t="n"/>
      <c r="I2003" s="15" t="n"/>
      <c r="K2003" s="2" t="n"/>
      <c r="L2003" s="4" t="n"/>
      <c r="N2003" s="2" t="n"/>
      <c r="P2003" s="2" t="n"/>
      <c r="R2003" s="15" t="n"/>
      <c r="S2003" s="15" t="n"/>
      <c r="T2003" s="5" t="n"/>
      <c r="U2003" s="5" t="n"/>
    </row>
    <row r="2004">
      <c r="A2004" s="6" t="n"/>
      <c r="B2004" s="2" t="n"/>
      <c r="F2004" s="7" t="n"/>
      <c r="G2004" s="4" t="n"/>
      <c r="I2004" s="15" t="n"/>
      <c r="K2004" s="2" t="n"/>
      <c r="L2004" s="4" t="n"/>
      <c r="N2004" s="2" t="n"/>
      <c r="P2004" s="2" t="n"/>
      <c r="R2004" s="15" t="n"/>
      <c r="S2004" s="15" t="n"/>
      <c r="T2004" s="5" t="n"/>
      <c r="U2004" s="5" t="n"/>
    </row>
    <row r="2005">
      <c r="A2005" s="6" t="n"/>
      <c r="B2005" s="2" t="n"/>
      <c r="F2005" s="7" t="n"/>
      <c r="G2005" s="4" t="n"/>
      <c r="I2005" s="15" t="n"/>
      <c r="K2005" s="2" t="n"/>
      <c r="L2005" s="4" t="n"/>
      <c r="N2005" s="2" t="n"/>
      <c r="P2005" s="2" t="n"/>
      <c r="R2005" s="15" t="n"/>
      <c r="S2005" s="15" t="n"/>
      <c r="T2005" s="5" t="n"/>
      <c r="U2005" s="5" t="n"/>
    </row>
    <row r="2006">
      <c r="A2006" s="6" t="n"/>
      <c r="B2006" s="2" t="n"/>
      <c r="F2006" s="7" t="n"/>
      <c r="G2006" s="4" t="n"/>
      <c r="I2006" s="15" t="n"/>
      <c r="K2006" s="2" t="n"/>
      <c r="L2006" s="4" t="n"/>
      <c r="N2006" s="2" t="n"/>
      <c r="P2006" s="2" t="n"/>
      <c r="R2006" s="15" t="n"/>
      <c r="S2006" s="15" t="n"/>
      <c r="T2006" s="5" t="n"/>
      <c r="U2006" s="5" t="n"/>
    </row>
    <row r="2007">
      <c r="A2007" s="6" t="n"/>
      <c r="B2007" s="2" t="n"/>
      <c r="F2007" s="7" t="n"/>
      <c r="G2007" s="4" t="n"/>
      <c r="I2007" s="15" t="n"/>
      <c r="K2007" s="2" t="n"/>
      <c r="L2007" s="4" t="n"/>
      <c r="N2007" s="2" t="n"/>
      <c r="P2007" s="2" t="n"/>
      <c r="R2007" s="15" t="n"/>
      <c r="S2007" s="15" t="n"/>
      <c r="T2007" s="5" t="n"/>
      <c r="U2007" s="5" t="n"/>
    </row>
    <row r="2008">
      <c r="A2008" s="6" t="n"/>
      <c r="B2008" s="2" t="n"/>
      <c r="F2008" s="7" t="n"/>
      <c r="G2008" s="4" t="n"/>
      <c r="I2008" s="15" t="n"/>
      <c r="K2008" s="2" t="n"/>
      <c r="L2008" s="4" t="n"/>
      <c r="N2008" s="2" t="n"/>
      <c r="P2008" s="2" t="n"/>
      <c r="R2008" s="15" t="n"/>
      <c r="S2008" s="15" t="n"/>
      <c r="T2008" s="5" t="n"/>
      <c r="U2008" s="5" t="n"/>
    </row>
    <row r="2009">
      <c r="A2009" s="6" t="n"/>
      <c r="B2009" s="2" t="n"/>
      <c r="F2009" s="7" t="n"/>
      <c r="G2009" s="4" t="n"/>
      <c r="I2009" s="15" t="n"/>
      <c r="K2009" s="2" t="n"/>
      <c r="L2009" s="4" t="n"/>
      <c r="N2009" s="2" t="n"/>
      <c r="P2009" s="2" t="n"/>
      <c r="R2009" s="15" t="n"/>
      <c r="S2009" s="15" t="n"/>
      <c r="T2009" s="5" t="n"/>
      <c r="U2009" s="5" t="n"/>
    </row>
    <row r="2010">
      <c r="A2010" s="6" t="n"/>
      <c r="B2010" s="2" t="n"/>
      <c r="F2010" s="7" t="n"/>
      <c r="G2010" s="4" t="n"/>
      <c r="I2010" s="15" t="n"/>
      <c r="K2010" s="2" t="n"/>
      <c r="L2010" s="4" t="n"/>
      <c r="N2010" s="2" t="n"/>
      <c r="P2010" s="2" t="n"/>
      <c r="R2010" s="15" t="n"/>
      <c r="S2010" s="15" t="n"/>
      <c r="T2010" s="5" t="n"/>
      <c r="U2010" s="5" t="n"/>
    </row>
    <row r="2011">
      <c r="A2011" s="6" t="n"/>
      <c r="B2011" s="2" t="n"/>
      <c r="F2011" s="7" t="n"/>
      <c r="G2011" s="4" t="n"/>
      <c r="I2011" s="15" t="n"/>
      <c r="K2011" s="2" t="n"/>
      <c r="L2011" s="4" t="n"/>
      <c r="N2011" s="2" t="n"/>
      <c r="P2011" s="2" t="n"/>
      <c r="R2011" s="15" t="n"/>
      <c r="S2011" s="15" t="n"/>
      <c r="T2011" s="5" t="n"/>
      <c r="U2011" s="5" t="n"/>
    </row>
    <row r="2012">
      <c r="A2012" s="6" t="n"/>
      <c r="B2012" s="2" t="n"/>
      <c r="F2012" s="7" t="n"/>
      <c r="G2012" s="4" t="n"/>
      <c r="I2012" s="15" t="n"/>
      <c r="K2012" s="2" t="n"/>
      <c r="L2012" s="4" t="n"/>
      <c r="N2012" s="2" t="n"/>
      <c r="P2012" s="2" t="n"/>
      <c r="R2012" s="15" t="n"/>
      <c r="S2012" s="15" t="n"/>
      <c r="T2012" s="5" t="n"/>
      <c r="U2012" s="5" t="n"/>
    </row>
    <row r="2013">
      <c r="A2013" s="6" t="n"/>
      <c r="B2013" s="2" t="n"/>
      <c r="F2013" s="7" t="n"/>
      <c r="G2013" s="4" t="n"/>
      <c r="I2013" s="15" t="n"/>
      <c r="K2013" s="2" t="n"/>
      <c r="L2013" s="4" t="n"/>
      <c r="N2013" s="2" t="n"/>
      <c r="P2013" s="2" t="n"/>
      <c r="R2013" s="15" t="n"/>
      <c r="S2013" s="15" t="n"/>
      <c r="T2013" s="5" t="n"/>
      <c r="U2013" s="5" t="n"/>
    </row>
    <row r="2014">
      <c r="A2014" s="6" t="n"/>
      <c r="B2014" s="2" t="n"/>
      <c r="F2014" s="7" t="n"/>
      <c r="G2014" s="4" t="n"/>
      <c r="I2014" s="15" t="n"/>
      <c r="K2014" s="2" t="n"/>
      <c r="L2014" s="4" t="n"/>
      <c r="N2014" s="2" t="n"/>
      <c r="P2014" s="2" t="n"/>
      <c r="R2014" s="15" t="n"/>
      <c r="S2014" s="15" t="n"/>
      <c r="T2014" s="5" t="n"/>
      <c r="U2014" s="5" t="n"/>
    </row>
    <row r="2015">
      <c r="A2015" s="6" t="n"/>
      <c r="B2015" s="2" t="n"/>
      <c r="F2015" s="7" t="n"/>
      <c r="G2015" s="4" t="n"/>
      <c r="I2015" s="15" t="n"/>
      <c r="K2015" s="2" t="n"/>
      <c r="L2015" s="4" t="n"/>
      <c r="N2015" s="2" t="n"/>
      <c r="P2015" s="2" t="n"/>
      <c r="R2015" s="15" t="n"/>
      <c r="S2015" s="15" t="n"/>
      <c r="T2015" s="5" t="n"/>
      <c r="U2015" s="5" t="n"/>
    </row>
    <row r="2016">
      <c r="A2016" s="6" t="n"/>
      <c r="B2016" s="2" t="n"/>
      <c r="F2016" s="7" t="n"/>
      <c r="G2016" s="4" t="n"/>
      <c r="I2016" s="15" t="n"/>
      <c r="K2016" s="2" t="n"/>
      <c r="L2016" s="4" t="n"/>
      <c r="N2016" s="2" t="n"/>
      <c r="P2016" s="2" t="n"/>
      <c r="R2016" s="15" t="n"/>
      <c r="S2016" s="15" t="n"/>
      <c r="T2016" s="5" t="n"/>
      <c r="U2016" s="5" t="n"/>
    </row>
    <row r="2017">
      <c r="A2017" s="6" t="n"/>
      <c r="B2017" s="2" t="n"/>
      <c r="F2017" s="7" t="n"/>
      <c r="G2017" s="4" t="n"/>
      <c r="I2017" s="15" t="n"/>
      <c r="K2017" s="2" t="n"/>
      <c r="L2017" s="4" t="n"/>
      <c r="N2017" s="2" t="n"/>
      <c r="P2017" s="2" t="n"/>
      <c r="R2017" s="15" t="n"/>
      <c r="S2017" s="15" t="n"/>
      <c r="T2017" s="5" t="n"/>
      <c r="U2017" s="5" t="n"/>
    </row>
    <row r="2018">
      <c r="A2018" s="6" t="n"/>
      <c r="B2018" s="2" t="n"/>
      <c r="F2018" s="7" t="n"/>
      <c r="G2018" s="4" t="n"/>
      <c r="I2018" s="15" t="n"/>
      <c r="K2018" s="2" t="n"/>
      <c r="L2018" s="4" t="n"/>
      <c r="N2018" s="2" t="n"/>
      <c r="P2018" s="2" t="n"/>
      <c r="R2018" s="15" t="n"/>
      <c r="S2018" s="15" t="n"/>
      <c r="T2018" s="5" t="n"/>
      <c r="U2018" s="5" t="n"/>
    </row>
    <row r="2019">
      <c r="A2019" s="6" t="n"/>
      <c r="B2019" s="2" t="n"/>
      <c r="F2019" s="7" t="n"/>
      <c r="G2019" s="4" t="n"/>
      <c r="I2019" s="15" t="n"/>
      <c r="K2019" s="2" t="n"/>
      <c r="L2019" s="4" t="n"/>
      <c r="N2019" s="2" t="n"/>
      <c r="P2019" s="2" t="n"/>
      <c r="R2019" s="15" t="n"/>
      <c r="S2019" s="15" t="n"/>
      <c r="T2019" s="5" t="n"/>
      <c r="U2019" s="5" t="n"/>
    </row>
    <row r="2020">
      <c r="A2020" s="6" t="n"/>
      <c r="B2020" s="2" t="n"/>
      <c r="F2020" s="7" t="n"/>
      <c r="G2020" s="4" t="n"/>
      <c r="I2020" s="15" t="n"/>
      <c r="K2020" s="2" t="n"/>
      <c r="L2020" s="4" t="n"/>
      <c r="N2020" s="2" t="n"/>
      <c r="P2020" s="2" t="n"/>
      <c r="R2020" s="15" t="n"/>
      <c r="S2020" s="15" t="n"/>
      <c r="T2020" s="5" t="n"/>
      <c r="U2020" s="5" t="n"/>
    </row>
    <row r="2021">
      <c r="A2021" s="6" t="n"/>
      <c r="B2021" s="2" t="n"/>
      <c r="F2021" s="7" t="n"/>
      <c r="G2021" s="4" t="n"/>
      <c r="I2021" s="15" t="n"/>
      <c r="K2021" s="2" t="n"/>
      <c r="L2021" s="4" t="n"/>
      <c r="N2021" s="2" t="n"/>
      <c r="P2021" s="2" t="n"/>
      <c r="R2021" s="15" t="n"/>
      <c r="S2021" s="15" t="n"/>
      <c r="T2021" s="5" t="n"/>
      <c r="U2021" s="5" t="n"/>
    </row>
    <row r="2022">
      <c r="A2022" s="6" t="n"/>
      <c r="B2022" s="2" t="n"/>
      <c r="F2022" s="7" t="n"/>
      <c r="G2022" s="4" t="n"/>
      <c r="I2022" s="15" t="n"/>
      <c r="K2022" s="2" t="n"/>
      <c r="L2022" s="4" t="n"/>
      <c r="N2022" s="2" t="n"/>
      <c r="P2022" s="2" t="n"/>
      <c r="R2022" s="15" t="n"/>
      <c r="S2022" s="15" t="n"/>
      <c r="T2022" s="5" t="n"/>
      <c r="U2022" s="5" t="n"/>
    </row>
    <row r="2023">
      <c r="A2023" s="6" t="n"/>
      <c r="B2023" s="2" t="n"/>
      <c r="F2023" s="7" t="n"/>
      <c r="G2023" s="4" t="n"/>
      <c r="I2023" s="15" t="n"/>
      <c r="K2023" s="2" t="n"/>
      <c r="L2023" s="4" t="n"/>
      <c r="N2023" s="2" t="n"/>
      <c r="P2023" s="2" t="n"/>
      <c r="R2023" s="15" t="n"/>
      <c r="S2023" s="15" t="n"/>
      <c r="T2023" s="5" t="n"/>
      <c r="U2023" s="5" t="n"/>
    </row>
    <row r="2024">
      <c r="A2024" s="6" t="n"/>
      <c r="B2024" s="2" t="n"/>
      <c r="F2024" s="7" t="n"/>
      <c r="G2024" s="4" t="n"/>
      <c r="I2024" s="15" t="n"/>
      <c r="K2024" s="2" t="n"/>
      <c r="L2024" s="4" t="n"/>
      <c r="N2024" s="2" t="n"/>
      <c r="P2024" s="2" t="n"/>
      <c r="R2024" s="15" t="n"/>
      <c r="S2024" s="15" t="n"/>
      <c r="T2024" s="5" t="n"/>
      <c r="U2024" s="5" t="n"/>
    </row>
    <row r="2025">
      <c r="A2025" s="6" t="n"/>
      <c r="B2025" s="2" t="n"/>
      <c r="F2025" s="7" t="n"/>
      <c r="G2025" s="4" t="n"/>
      <c r="I2025" s="15" t="n"/>
      <c r="K2025" s="2" t="n"/>
      <c r="L2025" s="4" t="n"/>
      <c r="N2025" s="2" t="n"/>
      <c r="P2025" s="2" t="n"/>
      <c r="R2025" s="15" t="n"/>
      <c r="S2025" s="15" t="n"/>
      <c r="T2025" s="5" t="n"/>
      <c r="U2025" s="5" t="n"/>
    </row>
    <row r="2026">
      <c r="A2026" s="6" t="n"/>
      <c r="B2026" s="2" t="n"/>
      <c r="F2026" s="7" t="n"/>
      <c r="G2026" s="4" t="n"/>
      <c r="I2026" s="15" t="n"/>
      <c r="K2026" s="2" t="n"/>
      <c r="L2026" s="4" t="n"/>
      <c r="N2026" s="2" t="n"/>
      <c r="P2026" s="2" t="n"/>
      <c r="R2026" s="15" t="n"/>
      <c r="S2026" s="15" t="n"/>
      <c r="T2026" s="5" t="n"/>
      <c r="U2026" s="5" t="n"/>
    </row>
    <row r="2027">
      <c r="A2027" s="6" t="n"/>
      <c r="B2027" s="2" t="n"/>
      <c r="F2027" s="7" t="n"/>
      <c r="G2027" s="4" t="n"/>
      <c r="I2027" s="15" t="n"/>
      <c r="K2027" s="2" t="n"/>
      <c r="L2027" s="4" t="n"/>
      <c r="N2027" s="2" t="n"/>
      <c r="P2027" s="2" t="n"/>
      <c r="R2027" s="15" t="n"/>
      <c r="S2027" s="15" t="n"/>
      <c r="T2027" s="5" t="n"/>
      <c r="U2027" s="5" t="n"/>
    </row>
    <row r="2028">
      <c r="A2028" s="6" t="n"/>
      <c r="B2028" s="2" t="n"/>
      <c r="F2028" s="7" t="n"/>
      <c r="G2028" s="4" t="n"/>
      <c r="I2028" s="15" t="n"/>
      <c r="K2028" s="2" t="n"/>
      <c r="L2028" s="4" t="n"/>
      <c r="N2028" s="2" t="n"/>
      <c r="P2028" s="2" t="n"/>
      <c r="R2028" s="15" t="n"/>
      <c r="S2028" s="15" t="n"/>
      <c r="T2028" s="5" t="n"/>
      <c r="U2028" s="5" t="n"/>
    </row>
    <row r="2029">
      <c r="A2029" s="6" t="n"/>
      <c r="B2029" s="2" t="n"/>
      <c r="F2029" s="7" t="n"/>
      <c r="G2029" s="4" t="n"/>
      <c r="I2029" s="15" t="n"/>
      <c r="K2029" s="2" t="n"/>
      <c r="L2029" s="4" t="n"/>
      <c r="N2029" s="2" t="n"/>
      <c r="P2029" s="2" t="n"/>
      <c r="R2029" s="15" t="n"/>
      <c r="S2029" s="15" t="n"/>
      <c r="T2029" s="5" t="n"/>
      <c r="U2029" s="5" t="n"/>
    </row>
    <row r="2030">
      <c r="A2030" s="6" t="n"/>
      <c r="B2030" s="2" t="n"/>
      <c r="F2030" s="7" t="n"/>
      <c r="G2030" s="4" t="n"/>
      <c r="I2030" s="15" t="n"/>
      <c r="K2030" s="2" t="n"/>
      <c r="L2030" s="4" t="n"/>
      <c r="N2030" s="2" t="n"/>
      <c r="P2030" s="2" t="n"/>
      <c r="R2030" s="15" t="n"/>
      <c r="S2030" s="15" t="n"/>
      <c r="T2030" s="5" t="n"/>
      <c r="U2030" s="5" t="n"/>
    </row>
    <row r="2031">
      <c r="A2031" s="6" t="n"/>
      <c r="B2031" s="2" t="n"/>
      <c r="F2031" s="7" t="n"/>
      <c r="G2031" s="4" t="n"/>
      <c r="I2031" s="15" t="n"/>
      <c r="K2031" s="2" t="n"/>
      <c r="L2031" s="4" t="n"/>
      <c r="N2031" s="2" t="n"/>
      <c r="P2031" s="2" t="n"/>
      <c r="R2031" s="15" t="n"/>
      <c r="S2031" s="15" t="n"/>
      <c r="T2031" s="5" t="n"/>
      <c r="U2031" s="5" t="n"/>
    </row>
    <row r="2032">
      <c r="A2032" s="6" t="n"/>
      <c r="B2032" s="2" t="n"/>
      <c r="F2032" s="7" t="n"/>
      <c r="G2032" s="4" t="n"/>
      <c r="I2032" s="15" t="n"/>
      <c r="K2032" s="2" t="n"/>
      <c r="L2032" s="4" t="n"/>
      <c r="N2032" s="2" t="n"/>
      <c r="P2032" s="2" t="n"/>
      <c r="R2032" s="15" t="n"/>
      <c r="S2032" s="15" t="n"/>
      <c r="T2032" s="5" t="n"/>
      <c r="U2032" s="5" t="n"/>
    </row>
    <row r="2033">
      <c r="A2033" s="6" t="n"/>
      <c r="B2033" s="2" t="n"/>
      <c r="F2033" s="7" t="n"/>
      <c r="G2033" s="4" t="n"/>
      <c r="I2033" s="15" t="n"/>
      <c r="K2033" s="2" t="n"/>
      <c r="L2033" s="4" t="n"/>
      <c r="N2033" s="2" t="n"/>
      <c r="P2033" s="2" t="n"/>
      <c r="R2033" s="15" t="n"/>
      <c r="S2033" s="15" t="n"/>
      <c r="T2033" s="5" t="n"/>
      <c r="U2033" s="5" t="n"/>
    </row>
    <row r="2034">
      <c r="A2034" s="6" t="n"/>
      <c r="B2034" s="2" t="n"/>
      <c r="F2034" s="7" t="n"/>
      <c r="G2034" s="4" t="n"/>
      <c r="I2034" s="15" t="n"/>
      <c r="K2034" s="2" t="n"/>
      <c r="L2034" s="4" t="n"/>
      <c r="N2034" s="2" t="n"/>
      <c r="P2034" s="2" t="n"/>
      <c r="R2034" s="15" t="n"/>
      <c r="S2034" s="15" t="n"/>
      <c r="T2034" s="5" t="n"/>
      <c r="U2034" s="5" t="n"/>
    </row>
    <row r="2035">
      <c r="A2035" s="6" t="n"/>
      <c r="B2035" s="2" t="n"/>
      <c r="F2035" s="7" t="n"/>
      <c r="G2035" s="4" t="n"/>
      <c r="I2035" s="15" t="n"/>
      <c r="K2035" s="2" t="n"/>
      <c r="L2035" s="4" t="n"/>
      <c r="N2035" s="2" t="n"/>
      <c r="P2035" s="2" t="n"/>
      <c r="R2035" s="15" t="n"/>
      <c r="S2035" s="15" t="n"/>
      <c r="T2035" s="5" t="n"/>
      <c r="U2035" s="5" t="n"/>
    </row>
    <row r="2036">
      <c r="A2036" s="6" t="n"/>
      <c r="B2036" s="2" t="n"/>
      <c r="F2036" s="7" t="n"/>
      <c r="G2036" s="4" t="n"/>
      <c r="I2036" s="15" t="n"/>
      <c r="K2036" s="2" t="n"/>
      <c r="L2036" s="4" t="n"/>
      <c r="N2036" s="2" t="n"/>
      <c r="P2036" s="2" t="n"/>
      <c r="R2036" s="15" t="n"/>
      <c r="S2036" s="15" t="n"/>
      <c r="T2036" s="5" t="n"/>
      <c r="U2036" s="5" t="n"/>
    </row>
    <row r="2037">
      <c r="A2037" s="6" t="n"/>
      <c r="B2037" s="2" t="n"/>
      <c r="F2037" s="7" t="n"/>
      <c r="G2037" s="4" t="n"/>
      <c r="I2037" s="15" t="n"/>
      <c r="K2037" s="2" t="n"/>
      <c r="L2037" s="4" t="n"/>
      <c r="N2037" s="2" t="n"/>
      <c r="P2037" s="2" t="n"/>
      <c r="R2037" s="15" t="n"/>
      <c r="S2037" s="15" t="n"/>
      <c r="T2037" s="5" t="n"/>
      <c r="U2037" s="5" t="n"/>
    </row>
    <row r="2038">
      <c r="A2038" s="6" t="n"/>
      <c r="B2038" s="2" t="n"/>
      <c r="F2038" s="7" t="n"/>
      <c r="G2038" s="4" t="n"/>
      <c r="I2038" s="15" t="n"/>
      <c r="K2038" s="2" t="n"/>
      <c r="L2038" s="4" t="n"/>
      <c r="N2038" s="2" t="n"/>
      <c r="P2038" s="2" t="n"/>
      <c r="R2038" s="15" t="n"/>
      <c r="S2038" s="15" t="n"/>
      <c r="T2038" s="5" t="n"/>
      <c r="U2038" s="5" t="n"/>
    </row>
    <row r="2039">
      <c r="A2039" s="6" t="n"/>
      <c r="B2039" s="2" t="n"/>
      <c r="F2039" s="7" t="n"/>
      <c r="G2039" s="4" t="n"/>
      <c r="I2039" s="15" t="n"/>
      <c r="K2039" s="2" t="n"/>
      <c r="L2039" s="4" t="n"/>
      <c r="N2039" s="2" t="n"/>
      <c r="P2039" s="2" t="n"/>
      <c r="R2039" s="15" t="n"/>
      <c r="S2039" s="15" t="n"/>
      <c r="T2039" s="5" t="n"/>
      <c r="U2039" s="5" t="n"/>
    </row>
    <row r="2040">
      <c r="A2040" s="6" t="n"/>
      <c r="B2040" s="2" t="n"/>
      <c r="F2040" s="7" t="n"/>
      <c r="G2040" s="4" t="n"/>
      <c r="I2040" s="15" t="n"/>
      <c r="K2040" s="2" t="n"/>
      <c r="L2040" s="4" t="n"/>
      <c r="N2040" s="2" t="n"/>
      <c r="P2040" s="2" t="n"/>
      <c r="R2040" s="15" t="n"/>
      <c r="S2040" s="15" t="n"/>
      <c r="T2040" s="5" t="n"/>
      <c r="U2040" s="5" t="n"/>
    </row>
    <row r="2041">
      <c r="A2041" s="6" t="n"/>
      <c r="B2041" s="2" t="n"/>
      <c r="F2041" s="7" t="n"/>
      <c r="G2041" s="4" t="n"/>
      <c r="I2041" s="15" t="n"/>
      <c r="K2041" s="2" t="n"/>
      <c r="L2041" s="4" t="n"/>
      <c r="N2041" s="2" t="n"/>
      <c r="P2041" s="2" t="n"/>
      <c r="R2041" s="15" t="n"/>
      <c r="S2041" s="15" t="n"/>
      <c r="T2041" s="5" t="n"/>
      <c r="U2041" s="5" t="n"/>
    </row>
    <row r="2042">
      <c r="A2042" s="6" t="n"/>
      <c r="B2042" s="2" t="n"/>
      <c r="F2042" s="7" t="n"/>
      <c r="G2042" s="4" t="n"/>
      <c r="I2042" s="15" t="n"/>
      <c r="K2042" s="2" t="n"/>
      <c r="L2042" s="4" t="n"/>
      <c r="N2042" s="2" t="n"/>
      <c r="P2042" s="2" t="n"/>
      <c r="R2042" s="15" t="n"/>
      <c r="S2042" s="15" t="n"/>
      <c r="T2042" s="5" t="n"/>
      <c r="U2042" s="5" t="n"/>
    </row>
    <row r="2043">
      <c r="A2043" s="6" t="n"/>
      <c r="B2043" s="2" t="n"/>
      <c r="F2043" s="7" t="n"/>
      <c r="G2043" s="4" t="n"/>
      <c r="I2043" s="15" t="n"/>
      <c r="K2043" s="2" t="n"/>
      <c r="L2043" s="4" t="n"/>
      <c r="N2043" s="2" t="n"/>
      <c r="P2043" s="2" t="n"/>
      <c r="R2043" s="15" t="n"/>
      <c r="S2043" s="15" t="n"/>
      <c r="T2043" s="5" t="n"/>
      <c r="U2043" s="5" t="n"/>
    </row>
    <row r="2044">
      <c r="A2044" s="6" t="n"/>
      <c r="B2044" s="2" t="n"/>
      <c r="F2044" s="7" t="n"/>
      <c r="G2044" s="4" t="n"/>
      <c r="I2044" s="15" t="n"/>
      <c r="K2044" s="2" t="n"/>
      <c r="L2044" s="4" t="n"/>
      <c r="N2044" s="2" t="n"/>
      <c r="P2044" s="2" t="n"/>
      <c r="R2044" s="15" t="n"/>
      <c r="S2044" s="15" t="n"/>
      <c r="T2044" s="5" t="n"/>
      <c r="U2044" s="5" t="n"/>
    </row>
    <row r="2045">
      <c r="A2045" s="6" t="n"/>
      <c r="B2045" s="2" t="n"/>
      <c r="F2045" s="7" t="n"/>
      <c r="G2045" s="4" t="n"/>
      <c r="I2045" s="15" t="n"/>
      <c r="K2045" s="2" t="n"/>
      <c r="L2045" s="4" t="n"/>
      <c r="N2045" s="2" t="n"/>
      <c r="P2045" s="2" t="n"/>
      <c r="R2045" s="15" t="n"/>
      <c r="S2045" s="15" t="n"/>
      <c r="T2045" s="5" t="n"/>
      <c r="U2045" s="5" t="n"/>
    </row>
    <row r="2046">
      <c r="A2046" s="6" t="n"/>
      <c r="B2046" s="2" t="n"/>
      <c r="F2046" s="7" t="n"/>
      <c r="G2046" s="4" t="n"/>
      <c r="I2046" s="15" t="n"/>
      <c r="K2046" s="2" t="n"/>
      <c r="L2046" s="4" t="n"/>
      <c r="N2046" s="2" t="n"/>
      <c r="P2046" s="2" t="n"/>
      <c r="R2046" s="15" t="n"/>
      <c r="S2046" s="15" t="n"/>
      <c r="T2046" s="5" t="n"/>
      <c r="U2046" s="5" t="n"/>
    </row>
    <row r="2047">
      <c r="A2047" s="6" t="n"/>
      <c r="B2047" s="2" t="n"/>
      <c r="F2047" s="7" t="n"/>
      <c r="G2047" s="4" t="n"/>
      <c r="I2047" s="15" t="n"/>
      <c r="K2047" s="2" t="n"/>
      <c r="L2047" s="4" t="n"/>
      <c r="N2047" s="2" t="n"/>
      <c r="P2047" s="2" t="n"/>
      <c r="R2047" s="15" t="n"/>
      <c r="S2047" s="15" t="n"/>
      <c r="T2047" s="5" t="n"/>
      <c r="U2047" s="5" t="n"/>
    </row>
    <row r="2048">
      <c r="A2048" s="6" t="n"/>
      <c r="B2048" s="2" t="n"/>
      <c r="F2048" s="7" t="n"/>
      <c r="G2048" s="4" t="n"/>
      <c r="I2048" s="15" t="n"/>
      <c r="K2048" s="2" t="n"/>
      <c r="L2048" s="4" t="n"/>
      <c r="N2048" s="2" t="n"/>
      <c r="P2048" s="2" t="n"/>
      <c r="R2048" s="15" t="n"/>
      <c r="S2048" s="15" t="n"/>
      <c r="T2048" s="5" t="n"/>
      <c r="U2048" s="5" t="n"/>
    </row>
    <row r="2049">
      <c r="A2049" s="6" t="n"/>
      <c r="B2049" s="2" t="n"/>
      <c r="F2049" s="7" t="n"/>
      <c r="G2049" s="4" t="n"/>
      <c r="I2049" s="15" t="n"/>
      <c r="K2049" s="2" t="n"/>
      <c r="L2049" s="4" t="n"/>
      <c r="N2049" s="2" t="n"/>
      <c r="P2049" s="2" t="n"/>
      <c r="R2049" s="15" t="n"/>
      <c r="S2049" s="15" t="n"/>
      <c r="T2049" s="5" t="n"/>
      <c r="U2049" s="5" t="n"/>
    </row>
    <row r="2050">
      <c r="A2050" s="6" t="n"/>
      <c r="B2050" s="2" t="n"/>
      <c r="F2050" s="7" t="n"/>
      <c r="G2050" s="4" t="n"/>
      <c r="I2050" s="15" t="n"/>
      <c r="K2050" s="2" t="n"/>
      <c r="L2050" s="4" t="n"/>
      <c r="N2050" s="2" t="n"/>
      <c r="P2050" s="2" t="n"/>
      <c r="R2050" s="15" t="n"/>
      <c r="S2050" s="15" t="n"/>
      <c r="T2050" s="5" t="n"/>
      <c r="U2050" s="5" t="n"/>
    </row>
    <row r="2051">
      <c r="A2051" s="6" t="n"/>
      <c r="B2051" s="2" t="n"/>
      <c r="F2051" s="7" t="n"/>
      <c r="G2051" s="4" t="n"/>
      <c r="I2051" s="15" t="n"/>
      <c r="K2051" s="2" t="n"/>
      <c r="L2051" s="4" t="n"/>
      <c r="N2051" s="2" t="n"/>
      <c r="P2051" s="2" t="n"/>
      <c r="R2051" s="15" t="n"/>
      <c r="S2051" s="15" t="n"/>
      <c r="T2051" s="5" t="n"/>
      <c r="U2051" s="5" t="n"/>
    </row>
    <row r="2052">
      <c r="A2052" s="6" t="n"/>
      <c r="B2052" s="2" t="n"/>
      <c r="F2052" s="7" t="n"/>
      <c r="G2052" s="4" t="n"/>
      <c r="I2052" s="15" t="n"/>
      <c r="K2052" s="2" t="n"/>
      <c r="L2052" s="4" t="n"/>
      <c r="N2052" s="2" t="n"/>
      <c r="P2052" s="2" t="n"/>
      <c r="R2052" s="15" t="n"/>
      <c r="S2052" s="15" t="n"/>
      <c r="T2052" s="5" t="n"/>
      <c r="U2052" s="5" t="n"/>
    </row>
    <row r="2053">
      <c r="A2053" s="6" t="n"/>
      <c r="B2053" s="2" t="n"/>
      <c r="F2053" s="7" t="n"/>
      <c r="G2053" s="4" t="n"/>
      <c r="I2053" s="15" t="n"/>
      <c r="K2053" s="2" t="n"/>
      <c r="L2053" s="4" t="n"/>
      <c r="N2053" s="2" t="n"/>
      <c r="P2053" s="2" t="n"/>
      <c r="R2053" s="15" t="n"/>
      <c r="S2053" s="15" t="n"/>
      <c r="T2053" s="5" t="n"/>
      <c r="U2053" s="5" t="n"/>
    </row>
    <row r="2054">
      <c r="A2054" s="6" t="n"/>
      <c r="B2054" s="2" t="n"/>
      <c r="F2054" s="7" t="n"/>
      <c r="G2054" s="4" t="n"/>
      <c r="I2054" s="15" t="n"/>
      <c r="K2054" s="2" t="n"/>
      <c r="L2054" s="4" t="n"/>
      <c r="N2054" s="2" t="n"/>
      <c r="P2054" s="2" t="n"/>
      <c r="R2054" s="15" t="n"/>
      <c r="S2054" s="15" t="n"/>
      <c r="T2054" s="5" t="n"/>
      <c r="U2054" s="5" t="n"/>
    </row>
    <row r="2055">
      <c r="A2055" s="6" t="n"/>
      <c r="B2055" s="2" t="n"/>
      <c r="F2055" s="7" t="n"/>
      <c r="G2055" s="4" t="n"/>
      <c r="I2055" s="15" t="n"/>
      <c r="K2055" s="2" t="n"/>
      <c r="L2055" s="4" t="n"/>
      <c r="N2055" s="2" t="n"/>
      <c r="P2055" s="2" t="n"/>
      <c r="R2055" s="15" t="n"/>
      <c r="S2055" s="15" t="n"/>
      <c r="T2055" s="5" t="n"/>
      <c r="U2055" s="5" t="n"/>
    </row>
    <row r="2056">
      <c r="A2056" s="6" t="n"/>
      <c r="B2056" s="2" t="n"/>
      <c r="F2056" s="7" t="n"/>
      <c r="G2056" s="4" t="n"/>
      <c r="I2056" s="15" t="n"/>
      <c r="K2056" s="2" t="n"/>
      <c r="L2056" s="4" t="n"/>
      <c r="N2056" s="2" t="n"/>
      <c r="P2056" s="2" t="n"/>
      <c r="R2056" s="15" t="n"/>
      <c r="S2056" s="15" t="n"/>
      <c r="T2056" s="5" t="n"/>
      <c r="U2056" s="5" t="n"/>
    </row>
    <row r="2057">
      <c r="A2057" s="6" t="n"/>
      <c r="B2057" s="2" t="n"/>
      <c r="F2057" s="7" t="n"/>
      <c r="G2057" s="4" t="n"/>
      <c r="I2057" s="15" t="n"/>
      <c r="K2057" s="2" t="n"/>
      <c r="L2057" s="4" t="n"/>
      <c r="N2057" s="2" t="n"/>
      <c r="P2057" s="2" t="n"/>
      <c r="R2057" s="15" t="n"/>
      <c r="S2057" s="15" t="n"/>
      <c r="T2057" s="5" t="n"/>
      <c r="U2057" s="5" t="n"/>
    </row>
    <row r="2058">
      <c r="A2058" s="6" t="n"/>
      <c r="B2058" s="2" t="n"/>
      <c r="F2058" s="7" t="n"/>
      <c r="G2058" s="4" t="n"/>
      <c r="I2058" s="15" t="n"/>
      <c r="K2058" s="2" t="n"/>
      <c r="L2058" s="4" t="n"/>
      <c r="N2058" s="2" t="n"/>
      <c r="P2058" s="2" t="n"/>
      <c r="R2058" s="15" t="n"/>
      <c r="S2058" s="15" t="n"/>
      <c r="T2058" s="5" t="n"/>
      <c r="U2058" s="5" t="n"/>
    </row>
    <row r="2059">
      <c r="A2059" s="6" t="n"/>
      <c r="B2059" s="2" t="n"/>
      <c r="F2059" s="7" t="n"/>
      <c r="G2059" s="4" t="n"/>
      <c r="I2059" s="15" t="n"/>
      <c r="K2059" s="2" t="n"/>
      <c r="L2059" s="4" t="n"/>
      <c r="N2059" s="2" t="n"/>
      <c r="P2059" s="2" t="n"/>
      <c r="R2059" s="15" t="n"/>
      <c r="S2059" s="15" t="n"/>
      <c r="T2059" s="5" t="n"/>
      <c r="U2059" s="5" t="n"/>
    </row>
    <row r="2060">
      <c r="A2060" s="6" t="n"/>
      <c r="B2060" s="2" t="n"/>
      <c r="F2060" s="7" t="n"/>
      <c r="G2060" s="4" t="n"/>
      <c r="I2060" s="15" t="n"/>
      <c r="K2060" s="2" t="n"/>
      <c r="L2060" s="4" t="n"/>
      <c r="N2060" s="2" t="n"/>
      <c r="P2060" s="2" t="n"/>
      <c r="R2060" s="15" t="n"/>
      <c r="S2060" s="15" t="n"/>
      <c r="T2060" s="5" t="n"/>
      <c r="U2060" s="5" t="n"/>
    </row>
    <row r="2061">
      <c r="A2061" s="6" t="n"/>
      <c r="B2061" s="2" t="n"/>
      <c r="F2061" s="7" t="n"/>
      <c r="G2061" s="4" t="n"/>
      <c r="I2061" s="15" t="n"/>
      <c r="K2061" s="2" t="n"/>
      <c r="L2061" s="4" t="n"/>
      <c r="N2061" s="2" t="n"/>
      <c r="P2061" s="2" t="n"/>
      <c r="R2061" s="15" t="n"/>
      <c r="S2061" s="15" t="n"/>
      <c r="T2061" s="5" t="n"/>
      <c r="U2061" s="5" t="n"/>
    </row>
    <row r="2062">
      <c r="A2062" s="6" t="n"/>
      <c r="B2062" s="2" t="n"/>
      <c r="F2062" s="7" t="n"/>
      <c r="G2062" s="4" t="n"/>
      <c r="I2062" s="15" t="n"/>
      <c r="K2062" s="2" t="n"/>
      <c r="L2062" s="4" t="n"/>
      <c r="N2062" s="2" t="n"/>
      <c r="P2062" s="2" t="n"/>
      <c r="R2062" s="15" t="n"/>
      <c r="S2062" s="15" t="n"/>
      <c r="T2062" s="5" t="n"/>
      <c r="U2062" s="5" t="n"/>
    </row>
    <row r="2063">
      <c r="A2063" s="6" t="n"/>
      <c r="B2063" s="2" t="n"/>
      <c r="F2063" s="7" t="n"/>
      <c r="G2063" s="4" t="n"/>
      <c r="I2063" s="15" t="n"/>
      <c r="K2063" s="2" t="n"/>
      <c r="L2063" s="4" t="n"/>
      <c r="N2063" s="2" t="n"/>
      <c r="P2063" s="2" t="n"/>
      <c r="R2063" s="15" t="n"/>
      <c r="S2063" s="15" t="n"/>
      <c r="T2063" s="5" t="n"/>
      <c r="U2063" s="5" t="n"/>
    </row>
    <row r="2064">
      <c r="A2064" s="6" t="n"/>
      <c r="B2064" s="2" t="n"/>
      <c r="F2064" s="7" t="n"/>
      <c r="G2064" s="4" t="n"/>
      <c r="I2064" s="15" t="n"/>
      <c r="K2064" s="2" t="n"/>
      <c r="L2064" s="4" t="n"/>
      <c r="N2064" s="2" t="n"/>
      <c r="P2064" s="2" t="n"/>
      <c r="R2064" s="15" t="n"/>
      <c r="S2064" s="15" t="n"/>
      <c r="T2064" s="5" t="n"/>
      <c r="U2064" s="5" t="n"/>
    </row>
    <row r="2065">
      <c r="A2065" s="6" t="n"/>
      <c r="B2065" s="2" t="n"/>
      <c r="F2065" s="7" t="n"/>
      <c r="G2065" s="4" t="n"/>
      <c r="I2065" s="15" t="n"/>
      <c r="K2065" s="2" t="n"/>
      <c r="L2065" s="4" t="n"/>
      <c r="N2065" s="2" t="n"/>
      <c r="P2065" s="2" t="n"/>
      <c r="R2065" s="15" t="n"/>
      <c r="S2065" s="15" t="n"/>
      <c r="T2065" s="5" t="n"/>
      <c r="U2065" s="5" t="n"/>
    </row>
    <row r="2066">
      <c r="A2066" s="6" t="n"/>
      <c r="B2066" s="2" t="n"/>
      <c r="F2066" s="7" t="n"/>
      <c r="G2066" s="4" t="n"/>
      <c r="I2066" s="15" t="n"/>
      <c r="K2066" s="2" t="n"/>
      <c r="L2066" s="4" t="n"/>
      <c r="N2066" s="2" t="n"/>
      <c r="P2066" s="2" t="n"/>
      <c r="R2066" s="15" t="n"/>
      <c r="S2066" s="15" t="n"/>
      <c r="T2066" s="5" t="n"/>
      <c r="U2066" s="5" t="n"/>
    </row>
    <row r="2067">
      <c r="A2067" s="6" t="n"/>
      <c r="B2067" s="2" t="n"/>
      <c r="F2067" s="7" t="n"/>
      <c r="G2067" s="4" t="n"/>
      <c r="I2067" s="15" t="n"/>
      <c r="K2067" s="2" t="n"/>
      <c r="L2067" s="4" t="n"/>
      <c r="N2067" s="2" t="n"/>
      <c r="P2067" s="2" t="n"/>
      <c r="R2067" s="15" t="n"/>
      <c r="S2067" s="15" t="n"/>
      <c r="T2067" s="5" t="n"/>
      <c r="U2067" s="5" t="n"/>
    </row>
    <row r="2068">
      <c r="A2068" s="6" t="n"/>
      <c r="B2068" s="2" t="n"/>
      <c r="F2068" s="7" t="n"/>
      <c r="G2068" s="4" t="n"/>
      <c r="I2068" s="15" t="n"/>
      <c r="K2068" s="2" t="n"/>
      <c r="L2068" s="4" t="n"/>
      <c r="N2068" s="2" t="n"/>
      <c r="P2068" s="2" t="n"/>
      <c r="R2068" s="15" t="n"/>
      <c r="S2068" s="15" t="n"/>
      <c r="T2068" s="5" t="n"/>
      <c r="U2068" s="5" t="n"/>
    </row>
    <row r="2069">
      <c r="A2069" s="6" t="n"/>
      <c r="B2069" s="2" t="n"/>
      <c r="F2069" s="7" t="n"/>
      <c r="G2069" s="4" t="n"/>
      <c r="I2069" s="15" t="n"/>
      <c r="K2069" s="2" t="n"/>
      <c r="L2069" s="4" t="n"/>
      <c r="N2069" s="2" t="n"/>
      <c r="P2069" s="2" t="n"/>
      <c r="R2069" s="15" t="n"/>
      <c r="S2069" s="15" t="n"/>
      <c r="T2069" s="5" t="n"/>
      <c r="U2069" s="5" t="n"/>
    </row>
    <row r="2070">
      <c r="A2070" s="6" t="n"/>
      <c r="B2070" s="2" t="n"/>
      <c r="F2070" s="7" t="n"/>
      <c r="G2070" s="4" t="n"/>
      <c r="I2070" s="15" t="n"/>
      <c r="K2070" s="2" t="n"/>
      <c r="L2070" s="4" t="n"/>
      <c r="N2070" s="2" t="n"/>
      <c r="P2070" s="2" t="n"/>
      <c r="R2070" s="15" t="n"/>
      <c r="S2070" s="15" t="n"/>
      <c r="T2070" s="5" t="n"/>
      <c r="U2070" s="5" t="n"/>
    </row>
    <row r="2071">
      <c r="A2071" s="6" t="n"/>
      <c r="B2071" s="2" t="n"/>
      <c r="F2071" s="7" t="n"/>
      <c r="G2071" s="4" t="n"/>
      <c r="I2071" s="15" t="n"/>
      <c r="K2071" s="2" t="n"/>
      <c r="L2071" s="4" t="n"/>
      <c r="N2071" s="2" t="n"/>
      <c r="P2071" s="2" t="n"/>
      <c r="R2071" s="15" t="n"/>
      <c r="S2071" s="15" t="n"/>
      <c r="T2071" s="5" t="n"/>
      <c r="U2071" s="5" t="n"/>
    </row>
    <row r="2072">
      <c r="A2072" s="6" t="n"/>
      <c r="B2072" s="2" t="n"/>
      <c r="F2072" s="7" t="n"/>
      <c r="G2072" s="4" t="n"/>
      <c r="I2072" s="15" t="n"/>
      <c r="K2072" s="2" t="n"/>
      <c r="L2072" s="4" t="n"/>
      <c r="N2072" s="2" t="n"/>
      <c r="P2072" s="2" t="n"/>
      <c r="R2072" s="15" t="n"/>
      <c r="S2072" s="15" t="n"/>
      <c r="T2072" s="5" t="n"/>
      <c r="U2072" s="5" t="n"/>
    </row>
    <row r="2073">
      <c r="A2073" s="6" t="n"/>
      <c r="B2073" s="2" t="n"/>
      <c r="F2073" s="7" t="n"/>
      <c r="G2073" s="4" t="n"/>
      <c r="I2073" s="15" t="n"/>
      <c r="K2073" s="2" t="n"/>
      <c r="L2073" s="4" t="n"/>
      <c r="N2073" s="2" t="n"/>
      <c r="P2073" s="2" t="n"/>
      <c r="R2073" s="15" t="n"/>
      <c r="S2073" s="15" t="n"/>
      <c r="T2073" s="5" t="n"/>
      <c r="U2073" s="5" t="n"/>
    </row>
    <row r="2074">
      <c r="A2074" s="6" t="n"/>
      <c r="B2074" s="2" t="n"/>
      <c r="F2074" s="7" t="n"/>
      <c r="G2074" s="4" t="n"/>
      <c r="I2074" s="15" t="n"/>
      <c r="K2074" s="2" t="n"/>
      <c r="L2074" s="4" t="n"/>
      <c r="N2074" s="2" t="n"/>
      <c r="P2074" s="2" t="n"/>
      <c r="R2074" s="15" t="n"/>
      <c r="S2074" s="15" t="n"/>
      <c r="T2074" s="5" t="n"/>
      <c r="U2074" s="5" t="n"/>
    </row>
    <row r="2075">
      <c r="A2075" s="6" t="n"/>
      <c r="B2075" s="2" t="n"/>
      <c r="F2075" s="7" t="n"/>
      <c r="G2075" s="4" t="n"/>
      <c r="I2075" s="15" t="n"/>
      <c r="K2075" s="2" t="n"/>
      <c r="L2075" s="4" t="n"/>
      <c r="N2075" s="2" t="n"/>
      <c r="P2075" s="2" t="n"/>
      <c r="R2075" s="15" t="n"/>
      <c r="S2075" s="15" t="n"/>
      <c r="T2075" s="5" t="n"/>
      <c r="U2075" s="5" t="n"/>
    </row>
    <row r="2076">
      <c r="A2076" s="6" t="n"/>
      <c r="B2076" s="2" t="n"/>
      <c r="F2076" s="7" t="n"/>
      <c r="G2076" s="4" t="n"/>
      <c r="I2076" s="15" t="n"/>
      <c r="K2076" s="2" t="n"/>
      <c r="L2076" s="4" t="n"/>
      <c r="N2076" s="2" t="n"/>
      <c r="P2076" s="2" t="n"/>
      <c r="R2076" s="15" t="n"/>
      <c r="S2076" s="15" t="n"/>
      <c r="T2076" s="5" t="n"/>
      <c r="U2076" s="5" t="n"/>
    </row>
    <row r="2077">
      <c r="A2077" s="6" t="n"/>
      <c r="B2077" s="2" t="n"/>
      <c r="F2077" s="7" t="n"/>
      <c r="G2077" s="4" t="n"/>
      <c r="I2077" s="15" t="n"/>
      <c r="K2077" s="2" t="n"/>
      <c r="L2077" s="4" t="n"/>
      <c r="N2077" s="2" t="n"/>
      <c r="P2077" s="2" t="n"/>
      <c r="R2077" s="15" t="n"/>
      <c r="S2077" s="15" t="n"/>
      <c r="T2077" s="5" t="n"/>
      <c r="U2077" s="5" t="n"/>
    </row>
    <row r="2078">
      <c r="A2078" s="6" t="n"/>
      <c r="B2078" s="2" t="n"/>
      <c r="F2078" s="7" t="n"/>
      <c r="G2078" s="4" t="n"/>
      <c r="I2078" s="15" t="n"/>
      <c r="K2078" s="2" t="n"/>
      <c r="L2078" s="4" t="n"/>
      <c r="N2078" s="2" t="n"/>
      <c r="P2078" s="2" t="n"/>
      <c r="R2078" s="15" t="n"/>
      <c r="S2078" s="15" t="n"/>
      <c r="T2078" s="5" t="n"/>
      <c r="U2078" s="5" t="n"/>
    </row>
    <row r="2079">
      <c r="A2079" s="6" t="n"/>
      <c r="B2079" s="2" t="n"/>
      <c r="F2079" s="7" t="n"/>
      <c r="G2079" s="4" t="n"/>
      <c r="I2079" s="15" t="n"/>
      <c r="K2079" s="2" t="n"/>
      <c r="L2079" s="4" t="n"/>
      <c r="N2079" s="2" t="n"/>
      <c r="P2079" s="2" t="n"/>
      <c r="R2079" s="15" t="n"/>
      <c r="S2079" s="15" t="n"/>
      <c r="T2079" s="5" t="n"/>
      <c r="U2079" s="5" t="n"/>
    </row>
    <row r="2080">
      <c r="A2080" s="6" t="n"/>
      <c r="B2080" s="2" t="n"/>
      <c r="F2080" s="7" t="n"/>
      <c r="G2080" s="4" t="n"/>
      <c r="I2080" s="15" t="n"/>
      <c r="K2080" s="2" t="n"/>
      <c r="L2080" s="4" t="n"/>
      <c r="N2080" s="2" t="n"/>
      <c r="P2080" s="2" t="n"/>
      <c r="R2080" s="15" t="n"/>
      <c r="S2080" s="15" t="n"/>
      <c r="T2080" s="5" t="n"/>
      <c r="U2080" s="5" t="n"/>
    </row>
    <row r="2081">
      <c r="A2081" s="6" t="n"/>
      <c r="B2081" s="2" t="n"/>
      <c r="F2081" s="7" t="n"/>
      <c r="G2081" s="4" t="n"/>
      <c r="I2081" s="15" t="n"/>
      <c r="K2081" s="2" t="n"/>
      <c r="L2081" s="4" t="n"/>
      <c r="N2081" s="2" t="n"/>
      <c r="P2081" s="2" t="n"/>
      <c r="R2081" s="15" t="n"/>
      <c r="S2081" s="15" t="n"/>
      <c r="T2081" s="5" t="n"/>
      <c r="U2081" s="5" t="n"/>
    </row>
    <row r="2082">
      <c r="A2082" s="6" t="n"/>
      <c r="B2082" s="2" t="n"/>
      <c r="F2082" s="7" t="n"/>
      <c r="G2082" s="4" t="n"/>
      <c r="I2082" s="15" t="n"/>
      <c r="K2082" s="2" t="n"/>
      <c r="L2082" s="4" t="n"/>
      <c r="N2082" s="2" t="n"/>
      <c r="P2082" s="2" t="n"/>
      <c r="R2082" s="15" t="n"/>
      <c r="S2082" s="15" t="n"/>
      <c r="T2082" s="5" t="n"/>
      <c r="U2082" s="5" t="n"/>
    </row>
    <row r="2083">
      <c r="A2083" s="6" t="n"/>
      <c r="B2083" s="2" t="n"/>
      <c r="F2083" s="7" t="n"/>
      <c r="G2083" s="4" t="n"/>
      <c r="I2083" s="15" t="n"/>
      <c r="K2083" s="2" t="n"/>
      <c r="L2083" s="4" t="n"/>
      <c r="N2083" s="2" t="n"/>
      <c r="P2083" s="2" t="n"/>
      <c r="R2083" s="15" t="n"/>
      <c r="S2083" s="15" t="n"/>
      <c r="T2083" s="5" t="n"/>
      <c r="U2083" s="5" t="n"/>
    </row>
    <row r="2084">
      <c r="A2084" s="6" t="n"/>
      <c r="B2084" s="2" t="n"/>
      <c r="F2084" s="7" t="n"/>
      <c r="G2084" s="4" t="n"/>
      <c r="I2084" s="15" t="n"/>
      <c r="K2084" s="2" t="n"/>
      <c r="L2084" s="4" t="n"/>
      <c r="N2084" s="2" t="n"/>
      <c r="P2084" s="2" t="n"/>
      <c r="R2084" s="15" t="n"/>
      <c r="S2084" s="15" t="n"/>
      <c r="T2084" s="5" t="n"/>
      <c r="U2084" s="5" t="n"/>
    </row>
    <row r="2085">
      <c r="A2085" s="6" t="n"/>
      <c r="B2085" s="2" t="n"/>
      <c r="F2085" s="7" t="n"/>
      <c r="G2085" s="4" t="n"/>
      <c r="I2085" s="15" t="n"/>
      <c r="K2085" s="2" t="n"/>
      <c r="L2085" s="4" t="n"/>
      <c r="N2085" s="2" t="n"/>
      <c r="P2085" s="2" t="n"/>
      <c r="R2085" s="15" t="n"/>
      <c r="S2085" s="15" t="n"/>
      <c r="T2085" s="5" t="n"/>
      <c r="U2085" s="5" t="n"/>
    </row>
    <row r="2086">
      <c r="A2086" s="6" t="n"/>
      <c r="B2086" s="2" t="n"/>
      <c r="F2086" s="7" t="n"/>
      <c r="G2086" s="4" t="n"/>
      <c r="I2086" s="15" t="n"/>
      <c r="K2086" s="2" t="n"/>
      <c r="L2086" s="4" t="n"/>
      <c r="N2086" s="2" t="n"/>
      <c r="P2086" s="2" t="n"/>
      <c r="R2086" s="15" t="n"/>
      <c r="S2086" s="15" t="n"/>
      <c r="T2086" s="5" t="n"/>
      <c r="U2086" s="5" t="n"/>
    </row>
    <row r="2087">
      <c r="A2087" s="6" t="n"/>
      <c r="B2087" s="2" t="n"/>
      <c r="F2087" s="7" t="n"/>
      <c r="G2087" s="4" t="n"/>
      <c r="I2087" s="15" t="n"/>
      <c r="K2087" s="2" t="n"/>
      <c r="L2087" s="4" t="n"/>
      <c r="N2087" s="2" t="n"/>
      <c r="P2087" s="2" t="n"/>
      <c r="R2087" s="15" t="n"/>
      <c r="S2087" s="15" t="n"/>
      <c r="T2087" s="5" t="n"/>
      <c r="U2087" s="5" t="n"/>
    </row>
    <row r="2088">
      <c r="A2088" s="6" t="n"/>
      <c r="B2088" s="2" t="n"/>
      <c r="F2088" s="7" t="n"/>
      <c r="G2088" s="4" t="n"/>
      <c r="I2088" s="15" t="n"/>
      <c r="K2088" s="2" t="n"/>
      <c r="L2088" s="4" t="n"/>
      <c r="N2088" s="2" t="n"/>
      <c r="P2088" s="2" t="n"/>
      <c r="R2088" s="15" t="n"/>
      <c r="S2088" s="15" t="n"/>
      <c r="T2088" s="5" t="n"/>
      <c r="U2088" s="5" t="n"/>
    </row>
    <row r="2089">
      <c r="A2089" s="6" t="n"/>
      <c r="B2089" s="2" t="n"/>
      <c r="F2089" s="7" t="n"/>
      <c r="G2089" s="4" t="n"/>
      <c r="I2089" s="15" t="n"/>
      <c r="K2089" s="2" t="n"/>
      <c r="L2089" s="4" t="n"/>
      <c r="N2089" s="2" t="n"/>
      <c r="P2089" s="2" t="n"/>
      <c r="R2089" s="15" t="n"/>
      <c r="S2089" s="15" t="n"/>
      <c r="T2089" s="5" t="n"/>
      <c r="U2089" s="5" t="n"/>
    </row>
    <row r="2090">
      <c r="A2090" s="6" t="n"/>
      <c r="B2090" s="2" t="n"/>
      <c r="F2090" s="7" t="n"/>
      <c r="G2090" s="4" t="n"/>
      <c r="I2090" s="15" t="n"/>
      <c r="K2090" s="2" t="n"/>
      <c r="L2090" s="4" t="n"/>
      <c r="N2090" s="2" t="n"/>
      <c r="P2090" s="2" t="n"/>
      <c r="R2090" s="15" t="n"/>
      <c r="S2090" s="15" t="n"/>
      <c r="T2090" s="5" t="n"/>
      <c r="U2090" s="5" t="n"/>
    </row>
    <row r="2091">
      <c r="A2091" s="6" t="n"/>
      <c r="B2091" s="2" t="n"/>
      <c r="F2091" s="7" t="n"/>
      <c r="G2091" s="4" t="n"/>
      <c r="I2091" s="15" t="n"/>
      <c r="K2091" s="2" t="n"/>
      <c r="L2091" s="4" t="n"/>
      <c r="N2091" s="2" t="n"/>
      <c r="P2091" s="2" t="n"/>
      <c r="R2091" s="15" t="n"/>
      <c r="S2091" s="15" t="n"/>
      <c r="T2091" s="5" t="n"/>
      <c r="U2091" s="5" t="n"/>
    </row>
    <row r="2092">
      <c r="A2092" s="6" t="n"/>
      <c r="B2092" s="2" t="n"/>
      <c r="F2092" s="7" t="n"/>
      <c r="G2092" s="4" t="n"/>
      <c r="I2092" s="15" t="n"/>
      <c r="K2092" s="2" t="n"/>
      <c r="L2092" s="4" t="n"/>
      <c r="N2092" s="2" t="n"/>
      <c r="P2092" s="2" t="n"/>
      <c r="R2092" s="15" t="n"/>
      <c r="S2092" s="15" t="n"/>
      <c r="T2092" s="5" t="n"/>
      <c r="U2092" s="5" t="n"/>
    </row>
    <row r="2093">
      <c r="A2093" s="6" t="n"/>
      <c r="B2093" s="2" t="n"/>
      <c r="F2093" s="7" t="n"/>
      <c r="G2093" s="4" t="n"/>
      <c r="I2093" s="15" t="n"/>
      <c r="K2093" s="2" t="n"/>
      <c r="L2093" s="4" t="n"/>
      <c r="N2093" s="2" t="n"/>
      <c r="P2093" s="2" t="n"/>
      <c r="R2093" s="15" t="n"/>
      <c r="S2093" s="15" t="n"/>
      <c r="T2093" s="5" t="n"/>
      <c r="U2093" s="5" t="n"/>
    </row>
    <row r="2094">
      <c r="A2094" s="6" t="n"/>
      <c r="B2094" s="2" t="n"/>
      <c r="F2094" s="7" t="n"/>
      <c r="G2094" s="4" t="n"/>
      <c r="I2094" s="15" t="n"/>
      <c r="K2094" s="2" t="n"/>
      <c r="L2094" s="4" t="n"/>
      <c r="N2094" s="2" t="n"/>
      <c r="P2094" s="2" t="n"/>
      <c r="R2094" s="15" t="n"/>
      <c r="S2094" s="15" t="n"/>
      <c r="T2094" s="5" t="n"/>
      <c r="U2094" s="5" t="n"/>
    </row>
    <row r="2095">
      <c r="A2095" s="6" t="n"/>
      <c r="B2095" s="2" t="n"/>
      <c r="F2095" s="7" t="n"/>
      <c r="G2095" s="4" t="n"/>
      <c r="I2095" s="15" t="n"/>
      <c r="K2095" s="2" t="n"/>
      <c r="L2095" s="4" t="n"/>
      <c r="N2095" s="2" t="n"/>
      <c r="P2095" s="2" t="n"/>
      <c r="R2095" s="15" t="n"/>
      <c r="S2095" s="15" t="n"/>
      <c r="T2095" s="5" t="n"/>
      <c r="U2095" s="5" t="n"/>
    </row>
    <row r="2096">
      <c r="A2096" s="6" t="n"/>
      <c r="B2096" s="2" t="n"/>
      <c r="F2096" s="7" t="n"/>
      <c r="G2096" s="4" t="n"/>
      <c r="I2096" s="15" t="n"/>
      <c r="K2096" s="2" t="n"/>
      <c r="L2096" s="4" t="n"/>
      <c r="N2096" s="2" t="n"/>
      <c r="P2096" s="2" t="n"/>
      <c r="R2096" s="15" t="n"/>
      <c r="S2096" s="15" t="n"/>
      <c r="T2096" s="5" t="n"/>
      <c r="U2096" s="5" t="n"/>
    </row>
    <row r="2097">
      <c r="A2097" s="6" t="n"/>
      <c r="B2097" s="2" t="n"/>
      <c r="F2097" s="7" t="n"/>
      <c r="G2097" s="4" t="n"/>
      <c r="I2097" s="15" t="n"/>
      <c r="K2097" s="2" t="n"/>
      <c r="L2097" s="4" t="n"/>
      <c r="N2097" s="2" t="n"/>
      <c r="P2097" s="2" t="n"/>
      <c r="R2097" s="15" t="n"/>
      <c r="S2097" s="15" t="n"/>
      <c r="T2097" s="5" t="n"/>
      <c r="U2097" s="5" t="n"/>
    </row>
    <row r="2098">
      <c r="A2098" s="6" t="n"/>
      <c r="B2098" s="2" t="n"/>
      <c r="F2098" s="7" t="n"/>
      <c r="G2098" s="4" t="n"/>
      <c r="I2098" s="15" t="n"/>
      <c r="K2098" s="2" t="n"/>
      <c r="L2098" s="4" t="n"/>
      <c r="N2098" s="2" t="n"/>
      <c r="P2098" s="2" t="n"/>
      <c r="R2098" s="15" t="n"/>
      <c r="S2098" s="15" t="n"/>
      <c r="T2098" s="5" t="n"/>
      <c r="U2098" s="5" t="n"/>
    </row>
    <row r="2099">
      <c r="A2099" s="6" t="n"/>
      <c r="B2099" s="2" t="n"/>
      <c r="F2099" s="7" t="n"/>
      <c r="G2099" s="4" t="n"/>
      <c r="I2099" s="15" t="n"/>
      <c r="K2099" s="2" t="n"/>
      <c r="L2099" s="4" t="n"/>
      <c r="N2099" s="2" t="n"/>
      <c r="P2099" s="2" t="n"/>
      <c r="R2099" s="15" t="n"/>
      <c r="S2099" s="15" t="n"/>
      <c r="T2099" s="5" t="n"/>
      <c r="U2099" s="5" t="n"/>
    </row>
    <row r="2100">
      <c r="A2100" s="6" t="n"/>
      <c r="B2100" s="2" t="n"/>
      <c r="F2100" s="7" t="n"/>
      <c r="G2100" s="4" t="n"/>
      <c r="I2100" s="15" t="n"/>
      <c r="K2100" s="2" t="n"/>
      <c r="L2100" s="4" t="n"/>
      <c r="N2100" s="2" t="n"/>
      <c r="P2100" s="2" t="n"/>
      <c r="R2100" s="15" t="n"/>
      <c r="S2100" s="15" t="n"/>
      <c r="T2100" s="5" t="n"/>
      <c r="U2100" s="5" t="n"/>
    </row>
    <row r="2101">
      <c r="A2101" s="6" t="n"/>
      <c r="B2101" s="2" t="n"/>
      <c r="F2101" s="7" t="n"/>
      <c r="G2101" s="4" t="n"/>
      <c r="I2101" s="15" t="n"/>
      <c r="K2101" s="2" t="n"/>
      <c r="L2101" s="4" t="n"/>
      <c r="N2101" s="2" t="n"/>
      <c r="P2101" s="2" t="n"/>
      <c r="R2101" s="15" t="n"/>
      <c r="S2101" s="15" t="n"/>
      <c r="T2101" s="5" t="n"/>
      <c r="U2101" s="5" t="n"/>
    </row>
    <row r="2102">
      <c r="A2102" s="6" t="n"/>
      <c r="B2102" s="2" t="n"/>
      <c r="F2102" s="7" t="n"/>
      <c r="G2102" s="4" t="n"/>
      <c r="I2102" s="15" t="n"/>
      <c r="K2102" s="2" t="n"/>
      <c r="L2102" s="4" t="n"/>
      <c r="N2102" s="2" t="n"/>
      <c r="P2102" s="2" t="n"/>
      <c r="R2102" s="15" t="n"/>
      <c r="S2102" s="15" t="n"/>
      <c r="T2102" s="5" t="n"/>
      <c r="U2102" s="5" t="n"/>
    </row>
    <row r="2103">
      <c r="A2103" s="6" t="n"/>
      <c r="B2103" s="2" t="n"/>
      <c r="F2103" s="7" t="n"/>
      <c r="G2103" s="4" t="n"/>
      <c r="I2103" s="15" t="n"/>
      <c r="K2103" s="2" t="n"/>
      <c r="L2103" s="4" t="n"/>
      <c r="N2103" s="2" t="n"/>
      <c r="P2103" s="2" t="n"/>
      <c r="R2103" s="15" t="n"/>
      <c r="S2103" s="15" t="n"/>
      <c r="T2103" s="5" t="n"/>
      <c r="U2103" s="5" t="n"/>
    </row>
    <row r="2104">
      <c r="A2104" s="6" t="n"/>
      <c r="B2104" s="2" t="n"/>
      <c r="F2104" s="7" t="n"/>
      <c r="G2104" s="4" t="n"/>
      <c r="I2104" s="15" t="n"/>
      <c r="K2104" s="2" t="n"/>
      <c r="L2104" s="4" t="n"/>
      <c r="N2104" s="2" t="n"/>
      <c r="P2104" s="2" t="n"/>
      <c r="R2104" s="15" t="n"/>
      <c r="S2104" s="15" t="n"/>
      <c r="T2104" s="5" t="n"/>
      <c r="U2104" s="5" t="n"/>
    </row>
    <row r="2105">
      <c r="A2105" s="6" t="n"/>
      <c r="B2105" s="2" t="n"/>
      <c r="F2105" s="7" t="n"/>
      <c r="G2105" s="4" t="n"/>
      <c r="I2105" s="15" t="n"/>
      <c r="K2105" s="2" t="n"/>
      <c r="L2105" s="4" t="n"/>
      <c r="N2105" s="2" t="n"/>
      <c r="P2105" s="2" t="n"/>
      <c r="R2105" s="15" t="n"/>
      <c r="S2105" s="15" t="n"/>
      <c r="T2105" s="5" t="n"/>
      <c r="U2105" s="5" t="n"/>
    </row>
    <row r="2106">
      <c r="A2106" s="6" t="n"/>
      <c r="B2106" s="2" t="n"/>
      <c r="F2106" s="7" t="n"/>
      <c r="G2106" s="4" t="n"/>
      <c r="I2106" s="15" t="n"/>
      <c r="K2106" s="2" t="n"/>
      <c r="L2106" s="4" t="n"/>
      <c r="N2106" s="2" t="n"/>
      <c r="P2106" s="2" t="n"/>
      <c r="R2106" s="15" t="n"/>
      <c r="S2106" s="15" t="n"/>
      <c r="T2106" s="5" t="n"/>
      <c r="U2106" s="5" t="n"/>
    </row>
    <row r="2107">
      <c r="A2107" s="6" t="n"/>
      <c r="B2107" s="2" t="n"/>
      <c r="F2107" s="7" t="n"/>
      <c r="G2107" s="4" t="n"/>
      <c r="I2107" s="15" t="n"/>
      <c r="K2107" s="2" t="n"/>
      <c r="L2107" s="4" t="n"/>
      <c r="N2107" s="2" t="n"/>
      <c r="P2107" s="2" t="n"/>
      <c r="R2107" s="15" t="n"/>
      <c r="S2107" s="15" t="n"/>
      <c r="T2107" s="5" t="n"/>
      <c r="U2107" s="5" t="n"/>
    </row>
    <row r="2108">
      <c r="A2108" s="6" t="n"/>
      <c r="B2108" s="2" t="n"/>
      <c r="F2108" s="7" t="n"/>
      <c r="G2108" s="4" t="n"/>
      <c r="I2108" s="15" t="n"/>
      <c r="K2108" s="2" t="n"/>
      <c r="L2108" s="4" t="n"/>
      <c r="N2108" s="2" t="n"/>
      <c r="P2108" s="2" t="n"/>
      <c r="R2108" s="15" t="n"/>
      <c r="S2108" s="15" t="n"/>
      <c r="T2108" s="5" t="n"/>
      <c r="U2108" s="5" t="n"/>
    </row>
    <row r="2109">
      <c r="A2109" s="6" t="n"/>
      <c r="B2109" s="2" t="n"/>
      <c r="F2109" s="7" t="n"/>
      <c r="G2109" s="4" t="n"/>
      <c r="I2109" s="15" t="n"/>
      <c r="K2109" s="2" t="n"/>
      <c r="L2109" s="4" t="n"/>
      <c r="N2109" s="2" t="n"/>
      <c r="P2109" s="2" t="n"/>
      <c r="R2109" s="15" t="n"/>
      <c r="S2109" s="15" t="n"/>
      <c r="T2109" s="5" t="n"/>
      <c r="U2109" s="5" t="n"/>
    </row>
    <row r="2110">
      <c r="A2110" s="6" t="n"/>
      <c r="B2110" s="2" t="n"/>
      <c r="F2110" s="7" t="n"/>
      <c r="G2110" s="4" t="n"/>
      <c r="I2110" s="15" t="n"/>
      <c r="K2110" s="2" t="n"/>
      <c r="L2110" s="4" t="n"/>
      <c r="N2110" s="2" t="n"/>
      <c r="P2110" s="2" t="n"/>
      <c r="R2110" s="15" t="n"/>
      <c r="S2110" s="15" t="n"/>
      <c r="T2110" s="5" t="n"/>
      <c r="U2110" s="5" t="n"/>
    </row>
    <row r="2111">
      <c r="A2111" s="6" t="n"/>
      <c r="B2111" s="2" t="n"/>
      <c r="F2111" s="7" t="n"/>
      <c r="G2111" s="4" t="n"/>
      <c r="I2111" s="15" t="n"/>
      <c r="K2111" s="2" t="n"/>
      <c r="L2111" s="4" t="n"/>
      <c r="N2111" s="2" t="n"/>
      <c r="P2111" s="2" t="n"/>
      <c r="R2111" s="15" t="n"/>
      <c r="S2111" s="15" t="n"/>
      <c r="T2111" s="5" t="n"/>
      <c r="U2111" s="5" t="n"/>
    </row>
    <row r="2112">
      <c r="A2112" s="6" t="n"/>
      <c r="B2112" s="2" t="n"/>
      <c r="F2112" s="7" t="n"/>
      <c r="G2112" s="4" t="n"/>
      <c r="I2112" s="15" t="n"/>
      <c r="K2112" s="2" t="n"/>
      <c r="L2112" s="4" t="n"/>
      <c r="N2112" s="2" t="n"/>
      <c r="P2112" s="2" t="n"/>
      <c r="R2112" s="15" t="n"/>
      <c r="S2112" s="15" t="n"/>
      <c r="T2112" s="5" t="n"/>
      <c r="U2112" s="5" t="n"/>
    </row>
    <row r="2113">
      <c r="A2113" s="6" t="n"/>
      <c r="B2113" s="2" t="n"/>
      <c r="F2113" s="7" t="n"/>
      <c r="G2113" s="4" t="n"/>
      <c r="I2113" s="15" t="n"/>
      <c r="K2113" s="2" t="n"/>
      <c r="L2113" s="4" t="n"/>
      <c r="N2113" s="2" t="n"/>
      <c r="P2113" s="2" t="n"/>
      <c r="R2113" s="15" t="n"/>
      <c r="S2113" s="15" t="n"/>
      <c r="T2113" s="5" t="n"/>
      <c r="U2113" s="5" t="n"/>
    </row>
    <row r="2114">
      <c r="A2114" s="6" t="n"/>
      <c r="B2114" s="2" t="n"/>
      <c r="F2114" s="7" t="n"/>
      <c r="G2114" s="4" t="n"/>
      <c r="I2114" s="15" t="n"/>
      <c r="K2114" s="2" t="n"/>
      <c r="L2114" s="4" t="n"/>
      <c r="N2114" s="2" t="n"/>
      <c r="P2114" s="2" t="n"/>
      <c r="R2114" s="15" t="n"/>
      <c r="S2114" s="15" t="n"/>
      <c r="T2114" s="5" t="n"/>
      <c r="U2114" s="5" t="n"/>
    </row>
    <row r="2115">
      <c r="A2115" s="6" t="n"/>
      <c r="B2115" s="2" t="n"/>
      <c r="F2115" s="7" t="n"/>
      <c r="G2115" s="4" t="n"/>
      <c r="I2115" s="15" t="n"/>
      <c r="K2115" s="2" t="n"/>
      <c r="L2115" s="4" t="n"/>
      <c r="N2115" s="2" t="n"/>
      <c r="P2115" s="2" t="n"/>
      <c r="R2115" s="15" t="n"/>
      <c r="S2115" s="15" t="n"/>
      <c r="T2115" s="5" t="n"/>
      <c r="U2115" s="5" t="n"/>
    </row>
    <row r="2116">
      <c r="A2116" s="6" t="n"/>
      <c r="B2116" s="2" t="n"/>
      <c r="F2116" s="7" t="n"/>
      <c r="G2116" s="4" t="n"/>
      <c r="I2116" s="15" t="n"/>
      <c r="K2116" s="2" t="n"/>
      <c r="L2116" s="4" t="n"/>
      <c r="N2116" s="2" t="n"/>
      <c r="P2116" s="2" t="n"/>
      <c r="R2116" s="15" t="n"/>
      <c r="S2116" s="15" t="n"/>
      <c r="T2116" s="5" t="n"/>
      <c r="U2116" s="5" t="n"/>
    </row>
    <row r="2117">
      <c r="A2117" s="6" t="n"/>
      <c r="B2117" s="2" t="n"/>
      <c r="F2117" s="7" t="n"/>
      <c r="G2117" s="4" t="n"/>
      <c r="I2117" s="15" t="n"/>
      <c r="K2117" s="2" t="n"/>
      <c r="L2117" s="4" t="n"/>
      <c r="N2117" s="2" t="n"/>
      <c r="P2117" s="2" t="n"/>
      <c r="R2117" s="15" t="n"/>
      <c r="S2117" s="15" t="n"/>
      <c r="T2117" s="5" t="n"/>
      <c r="U2117" s="5" t="n"/>
    </row>
    <row r="2118">
      <c r="A2118" s="6" t="n"/>
      <c r="B2118" s="2" t="n"/>
      <c r="F2118" s="7" t="n"/>
      <c r="G2118" s="4" t="n"/>
      <c r="I2118" s="15" t="n"/>
      <c r="K2118" s="2" t="n"/>
      <c r="L2118" s="4" t="n"/>
      <c r="N2118" s="2" t="n"/>
      <c r="P2118" s="2" t="n"/>
      <c r="R2118" s="15" t="n"/>
      <c r="S2118" s="15" t="n"/>
      <c r="T2118" s="5" t="n"/>
      <c r="U2118" s="5" t="n"/>
    </row>
    <row r="2119">
      <c r="A2119" s="6" t="n"/>
      <c r="B2119" s="2" t="n"/>
      <c r="F2119" s="7" t="n"/>
      <c r="G2119" s="4" t="n"/>
      <c r="I2119" s="15" t="n"/>
      <c r="K2119" s="2" t="n"/>
      <c r="L2119" s="4" t="n"/>
      <c r="N2119" s="2" t="n"/>
      <c r="P2119" s="2" t="n"/>
      <c r="R2119" s="15" t="n"/>
      <c r="S2119" s="15" t="n"/>
      <c r="T2119" s="5" t="n"/>
      <c r="U2119" s="5" t="n"/>
    </row>
    <row r="2120">
      <c r="A2120" s="6" t="n"/>
      <c r="B2120" s="2" t="n"/>
      <c r="F2120" s="7" t="n"/>
      <c r="G2120" s="4" t="n"/>
      <c r="I2120" s="15" t="n"/>
      <c r="K2120" s="2" t="n"/>
      <c r="L2120" s="4" t="n"/>
      <c r="N2120" s="2" t="n"/>
      <c r="P2120" s="2" t="n"/>
      <c r="R2120" s="15" t="n"/>
      <c r="S2120" s="15" t="n"/>
      <c r="T2120" s="5" t="n"/>
      <c r="U2120" s="5" t="n"/>
    </row>
    <row r="2121">
      <c r="A2121" s="6" t="n"/>
      <c r="B2121" s="2" t="n"/>
      <c r="F2121" s="7" t="n"/>
      <c r="G2121" s="4" t="n"/>
      <c r="I2121" s="15" t="n"/>
      <c r="K2121" s="2" t="n"/>
      <c r="L2121" s="4" t="n"/>
      <c r="N2121" s="2" t="n"/>
      <c r="P2121" s="2" t="n"/>
      <c r="R2121" s="15" t="n"/>
      <c r="S2121" s="15" t="n"/>
      <c r="T2121" s="5" t="n"/>
      <c r="U2121" s="5" t="n"/>
    </row>
    <row r="2122">
      <c r="A2122" s="6" t="n"/>
      <c r="B2122" s="2" t="n"/>
      <c r="F2122" s="7" t="n"/>
      <c r="G2122" s="4" t="n"/>
      <c r="I2122" s="15" t="n"/>
      <c r="K2122" s="2" t="n"/>
      <c r="L2122" s="4" t="n"/>
      <c r="N2122" s="2" t="n"/>
      <c r="P2122" s="2" t="n"/>
      <c r="R2122" s="15" t="n"/>
      <c r="S2122" s="15" t="n"/>
      <c r="T2122" s="5" t="n"/>
      <c r="U2122" s="5" t="n"/>
    </row>
    <row r="2123">
      <c r="A2123" s="6" t="n"/>
      <c r="B2123" s="2" t="n"/>
      <c r="F2123" s="7" t="n"/>
      <c r="G2123" s="4" t="n"/>
      <c r="I2123" s="15" t="n"/>
      <c r="K2123" s="2" t="n"/>
      <c r="L2123" s="4" t="n"/>
      <c r="N2123" s="2" t="n"/>
      <c r="P2123" s="2" t="n"/>
      <c r="R2123" s="15" t="n"/>
      <c r="S2123" s="15" t="n"/>
      <c r="T2123" s="5" t="n"/>
      <c r="U2123" s="5" t="n"/>
    </row>
    <row r="2124">
      <c r="A2124" s="6" t="n"/>
      <c r="B2124" s="2" t="n"/>
      <c r="F2124" s="7" t="n"/>
      <c r="G2124" s="4" t="n"/>
      <c r="I2124" s="15" t="n"/>
      <c r="K2124" s="2" t="n"/>
      <c r="L2124" s="4" t="n"/>
      <c r="N2124" s="2" t="n"/>
      <c r="P2124" s="2" t="n"/>
      <c r="R2124" s="15" t="n"/>
      <c r="S2124" s="15" t="n"/>
      <c r="T2124" s="5" t="n"/>
      <c r="U2124" s="5" t="n"/>
    </row>
    <row r="2125">
      <c r="A2125" s="6" t="n"/>
      <c r="B2125" s="2" t="n"/>
      <c r="F2125" s="7" t="n"/>
      <c r="G2125" s="4" t="n"/>
      <c r="I2125" s="15" t="n"/>
      <c r="K2125" s="2" t="n"/>
      <c r="L2125" s="4" t="n"/>
      <c r="N2125" s="2" t="n"/>
      <c r="P2125" s="2" t="n"/>
      <c r="R2125" s="15" t="n"/>
      <c r="S2125" s="15" t="n"/>
      <c r="T2125" s="5" t="n"/>
      <c r="U2125" s="5" t="n"/>
    </row>
    <row r="2126">
      <c r="A2126" s="6" t="n"/>
      <c r="B2126" s="2" t="n"/>
      <c r="F2126" s="7" t="n"/>
      <c r="G2126" s="4" t="n"/>
      <c r="I2126" s="15" t="n"/>
      <c r="K2126" s="2" t="n"/>
      <c r="L2126" s="4" t="n"/>
      <c r="N2126" s="2" t="n"/>
      <c r="P2126" s="2" t="n"/>
      <c r="R2126" s="15" t="n"/>
      <c r="S2126" s="15" t="n"/>
      <c r="T2126" s="5" t="n"/>
      <c r="U2126" s="5" t="n"/>
    </row>
    <row r="2127">
      <c r="A2127" s="6" t="n"/>
      <c r="B2127" s="2" t="n"/>
      <c r="F2127" s="7" t="n"/>
      <c r="G2127" s="4" t="n"/>
      <c r="I2127" s="15" t="n"/>
      <c r="K2127" s="2" t="n"/>
      <c r="L2127" s="4" t="n"/>
      <c r="N2127" s="2" t="n"/>
      <c r="P2127" s="2" t="n"/>
      <c r="R2127" s="15" t="n"/>
      <c r="S2127" s="15" t="n"/>
      <c r="T2127" s="5" t="n"/>
      <c r="U2127" s="5" t="n"/>
    </row>
    <row r="2128">
      <c r="A2128" s="6" t="n"/>
      <c r="B2128" s="2" t="n"/>
      <c r="F2128" s="7" t="n"/>
      <c r="G2128" s="4" t="n"/>
      <c r="I2128" s="15" t="n"/>
      <c r="K2128" s="2" t="n"/>
      <c r="L2128" s="4" t="n"/>
      <c r="N2128" s="2" t="n"/>
      <c r="P2128" s="2" t="n"/>
      <c r="R2128" s="15" t="n"/>
      <c r="S2128" s="15" t="n"/>
      <c r="T2128" s="5" t="n"/>
      <c r="U2128" s="5" t="n"/>
    </row>
    <row r="2129">
      <c r="A2129" s="6" t="n"/>
      <c r="B2129" s="2" t="n"/>
      <c r="F2129" s="7" t="n"/>
      <c r="G2129" s="4" t="n"/>
      <c r="I2129" s="15" t="n"/>
      <c r="K2129" s="2" t="n"/>
      <c r="L2129" s="4" t="n"/>
      <c r="N2129" s="2" t="n"/>
      <c r="P2129" s="2" t="n"/>
      <c r="R2129" s="15" t="n"/>
      <c r="S2129" s="15" t="n"/>
      <c r="T2129" s="5" t="n"/>
      <c r="U2129" s="5" t="n"/>
    </row>
    <row r="2130">
      <c r="A2130" s="6" t="n"/>
      <c r="B2130" s="2" t="n"/>
      <c r="F2130" s="7" t="n"/>
      <c r="G2130" s="4" t="n"/>
      <c r="I2130" s="15" t="n"/>
      <c r="K2130" s="2" t="n"/>
      <c r="L2130" s="4" t="n"/>
      <c r="N2130" s="2" t="n"/>
      <c r="P2130" s="2" t="n"/>
      <c r="R2130" s="15" t="n"/>
      <c r="S2130" s="15" t="n"/>
      <c r="T2130" s="5" t="n"/>
      <c r="U2130" s="5" t="n"/>
    </row>
    <row r="2131">
      <c r="A2131" s="6" t="n"/>
      <c r="B2131" s="2" t="n"/>
      <c r="F2131" s="7" t="n"/>
      <c r="G2131" s="4" t="n"/>
      <c r="I2131" s="15" t="n"/>
      <c r="K2131" s="2" t="n"/>
      <c r="L2131" s="4" t="n"/>
      <c r="N2131" s="2" t="n"/>
      <c r="P2131" s="2" t="n"/>
      <c r="R2131" s="15" t="n"/>
      <c r="S2131" s="15" t="n"/>
      <c r="T2131" s="5" t="n"/>
      <c r="U2131" s="5" t="n"/>
    </row>
    <row r="2132">
      <c r="A2132" s="6" t="n"/>
      <c r="B2132" s="2" t="n"/>
      <c r="F2132" s="7" t="n"/>
      <c r="G2132" s="4" t="n"/>
      <c r="I2132" s="15" t="n"/>
      <c r="K2132" s="2" t="n"/>
      <c r="L2132" s="4" t="n"/>
      <c r="N2132" s="2" t="n"/>
      <c r="P2132" s="2" t="n"/>
      <c r="R2132" s="15" t="n"/>
      <c r="S2132" s="15" t="n"/>
      <c r="T2132" s="5" t="n"/>
      <c r="U2132" s="5" t="n"/>
    </row>
    <row r="2133">
      <c r="A2133" s="6" t="n"/>
      <c r="B2133" s="2" t="n"/>
      <c r="F2133" s="7" t="n"/>
      <c r="G2133" s="4" t="n"/>
      <c r="I2133" s="15" t="n"/>
      <c r="K2133" s="2" t="n"/>
      <c r="L2133" s="4" t="n"/>
      <c r="N2133" s="2" t="n"/>
      <c r="P2133" s="2" t="n"/>
      <c r="R2133" s="15" t="n"/>
      <c r="S2133" s="15" t="n"/>
      <c r="T2133" s="5" t="n"/>
      <c r="U2133" s="5" t="n"/>
    </row>
    <row r="2134">
      <c r="A2134" s="6" t="n"/>
      <c r="B2134" s="2" t="n"/>
      <c r="F2134" s="7" t="n"/>
      <c r="G2134" s="4" t="n"/>
      <c r="I2134" s="15" t="n"/>
      <c r="K2134" s="2" t="n"/>
      <c r="L2134" s="4" t="n"/>
      <c r="N2134" s="2" t="n"/>
      <c r="P2134" s="2" t="n"/>
      <c r="R2134" s="15" t="n"/>
      <c r="S2134" s="15" t="n"/>
      <c r="T2134" s="5" t="n"/>
      <c r="U2134" s="5" t="n"/>
    </row>
    <row r="2135">
      <c r="A2135" s="6" t="n"/>
      <c r="B2135" s="2" t="n"/>
      <c r="F2135" s="7" t="n"/>
      <c r="G2135" s="4" t="n"/>
      <c r="I2135" s="15" t="n"/>
      <c r="K2135" s="2" t="n"/>
      <c r="L2135" s="4" t="n"/>
      <c r="N2135" s="2" t="n"/>
      <c r="P2135" s="2" t="n"/>
      <c r="R2135" s="15" t="n"/>
      <c r="S2135" s="15" t="n"/>
      <c r="T2135" s="5" t="n"/>
      <c r="U2135" s="5" t="n"/>
    </row>
    <row r="2136">
      <c r="A2136" s="6" t="n"/>
      <c r="B2136" s="2" t="n"/>
      <c r="F2136" s="7" t="n"/>
      <c r="G2136" s="4" t="n"/>
      <c r="I2136" s="15" t="n"/>
      <c r="K2136" s="2" t="n"/>
      <c r="L2136" s="4" t="n"/>
      <c r="N2136" s="2" t="n"/>
      <c r="P2136" s="2" t="n"/>
      <c r="R2136" s="15" t="n"/>
      <c r="S2136" s="15" t="n"/>
      <c r="T2136" s="5" t="n"/>
      <c r="U2136" s="5" t="n"/>
    </row>
    <row r="2137">
      <c r="A2137" s="6" t="n"/>
      <c r="B2137" s="2" t="n"/>
      <c r="F2137" s="7" t="n"/>
      <c r="G2137" s="4" t="n"/>
      <c r="I2137" s="15" t="n"/>
      <c r="K2137" s="2" t="n"/>
      <c r="L2137" s="4" t="n"/>
      <c r="N2137" s="2" t="n"/>
      <c r="P2137" s="2" t="n"/>
      <c r="R2137" s="15" t="n"/>
      <c r="S2137" s="15" t="n"/>
      <c r="T2137" s="5" t="n"/>
      <c r="U2137" s="5" t="n"/>
    </row>
    <row r="2138">
      <c r="A2138" s="6" t="n"/>
      <c r="B2138" s="2" t="n"/>
      <c r="F2138" s="7" t="n"/>
      <c r="G2138" s="4" t="n"/>
      <c r="I2138" s="15" t="n"/>
      <c r="K2138" s="2" t="n"/>
      <c r="L2138" s="4" t="n"/>
      <c r="N2138" s="2" t="n"/>
      <c r="P2138" s="2" t="n"/>
      <c r="R2138" s="15" t="n"/>
      <c r="S2138" s="15" t="n"/>
      <c r="T2138" s="5" t="n"/>
      <c r="U2138" s="5" t="n"/>
    </row>
    <row r="2139">
      <c r="A2139" s="6" t="n"/>
      <c r="B2139" s="2" t="n"/>
      <c r="F2139" s="7" t="n"/>
      <c r="G2139" s="4" t="n"/>
      <c r="I2139" s="15" t="n"/>
      <c r="K2139" s="2" t="n"/>
      <c r="L2139" s="4" t="n"/>
      <c r="N2139" s="2" t="n"/>
      <c r="P2139" s="2" t="n"/>
      <c r="R2139" s="15" t="n"/>
      <c r="S2139" s="15" t="n"/>
      <c r="T2139" s="5" t="n"/>
      <c r="U2139" s="5" t="n"/>
    </row>
    <row r="2140">
      <c r="A2140" s="6" t="n"/>
      <c r="B2140" s="2" t="n"/>
      <c r="F2140" s="7" t="n"/>
      <c r="G2140" s="4" t="n"/>
      <c r="I2140" s="15" t="n"/>
      <c r="K2140" s="2" t="n"/>
      <c r="L2140" s="4" t="n"/>
      <c r="N2140" s="2" t="n"/>
      <c r="P2140" s="2" t="n"/>
      <c r="R2140" s="15" t="n"/>
      <c r="S2140" s="15" t="n"/>
      <c r="T2140" s="5" t="n"/>
      <c r="U2140" s="5" t="n"/>
    </row>
    <row r="2141">
      <c r="A2141" s="6" t="n"/>
      <c r="B2141" s="2" t="n"/>
      <c r="F2141" s="7" t="n"/>
      <c r="G2141" s="4" t="n"/>
      <c r="I2141" s="15" t="n"/>
      <c r="K2141" s="2" t="n"/>
      <c r="L2141" s="4" t="n"/>
      <c r="N2141" s="2" t="n"/>
      <c r="P2141" s="2" t="n"/>
      <c r="R2141" s="15" t="n"/>
      <c r="S2141" s="15" t="n"/>
      <c r="T2141" s="5" t="n"/>
      <c r="U2141" s="5" t="n"/>
    </row>
    <row r="2142">
      <c r="A2142" s="6" t="n"/>
      <c r="B2142" s="2" t="n"/>
      <c r="F2142" s="7" t="n"/>
      <c r="G2142" s="4" t="n"/>
      <c r="I2142" s="15" t="n"/>
      <c r="K2142" s="2" t="n"/>
      <c r="L2142" s="4" t="n"/>
      <c r="N2142" s="2" t="n"/>
      <c r="P2142" s="2" t="n"/>
      <c r="R2142" s="15" t="n"/>
      <c r="S2142" s="15" t="n"/>
      <c r="T2142" s="5" t="n"/>
      <c r="U2142" s="5" t="n"/>
    </row>
    <row r="2143">
      <c r="A2143" s="6" t="n"/>
      <c r="B2143" s="2" t="n"/>
      <c r="F2143" s="7" t="n"/>
      <c r="G2143" s="4" t="n"/>
      <c r="I2143" s="15" t="n"/>
      <c r="K2143" s="2" t="n"/>
      <c r="L2143" s="4" t="n"/>
      <c r="N2143" s="2" t="n"/>
      <c r="P2143" s="2" t="n"/>
      <c r="R2143" s="15" t="n"/>
      <c r="S2143" s="15" t="n"/>
      <c r="T2143" s="5" t="n"/>
      <c r="U2143" s="5" t="n"/>
    </row>
    <row r="2144">
      <c r="A2144" s="6" t="n"/>
      <c r="B2144" s="2" t="n"/>
      <c r="F2144" s="7" t="n"/>
      <c r="G2144" s="4" t="n"/>
      <c r="I2144" s="15" t="n"/>
      <c r="K2144" s="2" t="n"/>
      <c r="L2144" s="4" t="n"/>
      <c r="N2144" s="2" t="n"/>
      <c r="P2144" s="2" t="n"/>
      <c r="R2144" s="15" t="n"/>
      <c r="S2144" s="15" t="n"/>
      <c r="T2144" s="5" t="n"/>
      <c r="U2144" s="5" t="n"/>
    </row>
    <row r="2145">
      <c r="A2145" s="6" t="n"/>
      <c r="B2145" s="2" t="n"/>
      <c r="F2145" s="7" t="n"/>
      <c r="G2145" s="4" t="n"/>
      <c r="I2145" s="15" t="n"/>
      <c r="K2145" s="2" t="n"/>
      <c r="L2145" s="4" t="n"/>
      <c r="N2145" s="2" t="n"/>
      <c r="P2145" s="2" t="n"/>
      <c r="R2145" s="15" t="n"/>
      <c r="S2145" s="15" t="n"/>
      <c r="T2145" s="5" t="n"/>
      <c r="U2145" s="5" t="n"/>
    </row>
    <row r="2146">
      <c r="A2146" s="6" t="n"/>
      <c r="B2146" s="2" t="n"/>
      <c r="F2146" s="7" t="n"/>
      <c r="G2146" s="4" t="n"/>
      <c r="I2146" s="15" t="n"/>
      <c r="K2146" s="2" t="n"/>
      <c r="L2146" s="4" t="n"/>
      <c r="N2146" s="2" t="n"/>
      <c r="P2146" s="2" t="n"/>
      <c r="R2146" s="15" t="n"/>
      <c r="S2146" s="15" t="n"/>
      <c r="T2146" s="5" t="n"/>
      <c r="U2146" s="5" t="n"/>
    </row>
    <row r="2147">
      <c r="A2147" s="6" t="n"/>
      <c r="B2147" s="2" t="n"/>
      <c r="F2147" s="7" t="n"/>
      <c r="G2147" s="4" t="n"/>
      <c r="I2147" s="15" t="n"/>
      <c r="K2147" s="2" t="n"/>
      <c r="L2147" s="4" t="n"/>
      <c r="N2147" s="2" t="n"/>
      <c r="P2147" s="2" t="n"/>
      <c r="R2147" s="15" t="n"/>
      <c r="S2147" s="15" t="n"/>
      <c r="T2147" s="5" t="n"/>
      <c r="U2147" s="5" t="n"/>
    </row>
    <row r="2148">
      <c r="A2148" s="6" t="n"/>
      <c r="B2148" s="2" t="n"/>
      <c r="F2148" s="7" t="n"/>
      <c r="G2148" s="4" t="n"/>
      <c r="I2148" s="15" t="n"/>
      <c r="K2148" s="2" t="n"/>
      <c r="L2148" s="4" t="n"/>
      <c r="N2148" s="2" t="n"/>
      <c r="P2148" s="2" t="n"/>
      <c r="R2148" s="15" t="n"/>
      <c r="S2148" s="15" t="n"/>
      <c r="T2148" s="5" t="n"/>
      <c r="U2148" s="5" t="n"/>
    </row>
    <row r="2149">
      <c r="A2149" s="6" t="n"/>
      <c r="B2149" s="2" t="n"/>
      <c r="F2149" s="7" t="n"/>
      <c r="G2149" s="4" t="n"/>
      <c r="I2149" s="15" t="n"/>
      <c r="K2149" s="2" t="n"/>
      <c r="L2149" s="4" t="n"/>
      <c r="N2149" s="2" t="n"/>
      <c r="P2149" s="2" t="n"/>
      <c r="R2149" s="15" t="n"/>
      <c r="S2149" s="15" t="n"/>
      <c r="T2149" s="5" t="n"/>
      <c r="U2149" s="5" t="n"/>
    </row>
    <row r="2150">
      <c r="A2150" s="6" t="n"/>
      <c r="B2150" s="2" t="n"/>
      <c r="F2150" s="7" t="n"/>
      <c r="G2150" s="4" t="n"/>
      <c r="I2150" s="15" t="n"/>
      <c r="K2150" s="2" t="n"/>
      <c r="L2150" s="4" t="n"/>
      <c r="N2150" s="2" t="n"/>
      <c r="P2150" s="2" t="n"/>
      <c r="R2150" s="15" t="n"/>
      <c r="S2150" s="15" t="n"/>
      <c r="T2150" s="5" t="n"/>
      <c r="U2150" s="5" t="n"/>
    </row>
    <row r="2151">
      <c r="A2151" s="6" t="n"/>
      <c r="B2151" s="2" t="n"/>
      <c r="F2151" s="7" t="n"/>
      <c r="G2151" s="4" t="n"/>
      <c r="I2151" s="15" t="n"/>
      <c r="K2151" s="2" t="n"/>
      <c r="L2151" s="4" t="n"/>
      <c r="N2151" s="2" t="n"/>
      <c r="P2151" s="2" t="n"/>
      <c r="R2151" s="15" t="n"/>
      <c r="S2151" s="15" t="n"/>
      <c r="T2151" s="5" t="n"/>
      <c r="U2151" s="5" t="n"/>
    </row>
    <row r="2152">
      <c r="A2152" s="6" t="n"/>
      <c r="B2152" s="2" t="n"/>
      <c r="F2152" s="7" t="n"/>
      <c r="G2152" s="4" t="n"/>
      <c r="I2152" s="15" t="n"/>
      <c r="K2152" s="2" t="n"/>
      <c r="L2152" s="4" t="n"/>
      <c r="N2152" s="2" t="n"/>
      <c r="P2152" s="2" t="n"/>
      <c r="R2152" s="15" t="n"/>
      <c r="S2152" s="15" t="n"/>
      <c r="T2152" s="5" t="n"/>
      <c r="U2152" s="5" t="n"/>
    </row>
    <row r="2153">
      <c r="A2153" s="6" t="n"/>
      <c r="B2153" s="2" t="n"/>
      <c r="F2153" s="7" t="n"/>
      <c r="G2153" s="4" t="n"/>
      <c r="I2153" s="15" t="n"/>
      <c r="K2153" s="2" t="n"/>
      <c r="L2153" s="4" t="n"/>
      <c r="N2153" s="2" t="n"/>
      <c r="P2153" s="2" t="n"/>
      <c r="R2153" s="15" t="n"/>
      <c r="S2153" s="15" t="n"/>
      <c r="T2153" s="5" t="n"/>
      <c r="U2153" s="5" t="n"/>
    </row>
    <row r="2154">
      <c r="A2154" s="6" t="n"/>
      <c r="B2154" s="2" t="n"/>
      <c r="F2154" s="7" t="n"/>
      <c r="G2154" s="4" t="n"/>
      <c r="I2154" s="15" t="n"/>
      <c r="K2154" s="2" t="n"/>
      <c r="L2154" s="4" t="n"/>
      <c r="N2154" s="2" t="n"/>
      <c r="P2154" s="2" t="n"/>
      <c r="R2154" s="15" t="n"/>
      <c r="S2154" s="15" t="n"/>
      <c r="T2154" s="5" t="n"/>
      <c r="U2154" s="5" t="n"/>
    </row>
    <row r="2155">
      <c r="A2155" s="6" t="n"/>
      <c r="B2155" s="2" t="n"/>
      <c r="F2155" s="7" t="n"/>
      <c r="G2155" s="4" t="n"/>
      <c r="I2155" s="15" t="n"/>
      <c r="K2155" s="2" t="n"/>
      <c r="L2155" s="4" t="n"/>
      <c r="N2155" s="2" t="n"/>
      <c r="P2155" s="2" t="n"/>
      <c r="R2155" s="15" t="n"/>
      <c r="S2155" s="15" t="n"/>
      <c r="T2155" s="5" t="n"/>
      <c r="U2155" s="5" t="n"/>
    </row>
    <row r="2156">
      <c r="A2156" s="6" t="n"/>
      <c r="B2156" s="2" t="n"/>
      <c r="F2156" s="7" t="n"/>
      <c r="G2156" s="4" t="n"/>
      <c r="I2156" s="15" t="n"/>
      <c r="K2156" s="2" t="n"/>
      <c r="L2156" s="4" t="n"/>
      <c r="N2156" s="2" t="n"/>
      <c r="P2156" s="2" t="n"/>
      <c r="R2156" s="15" t="n"/>
      <c r="S2156" s="15" t="n"/>
      <c r="T2156" s="5" t="n"/>
      <c r="U2156" s="5" t="n"/>
    </row>
    <row r="2157">
      <c r="A2157" s="6" t="n"/>
      <c r="B2157" s="2" t="n"/>
      <c r="F2157" s="7" t="n"/>
      <c r="G2157" s="4" t="n"/>
      <c r="I2157" s="15" t="n"/>
      <c r="K2157" s="2" t="n"/>
      <c r="L2157" s="4" t="n"/>
      <c r="N2157" s="2" t="n"/>
      <c r="P2157" s="2" t="n"/>
      <c r="R2157" s="15" t="n"/>
      <c r="S2157" s="15" t="n"/>
      <c r="T2157" s="5" t="n"/>
      <c r="U2157" s="5" t="n"/>
    </row>
    <row r="2158">
      <c r="A2158" s="6" t="n"/>
      <c r="B2158" s="2" t="n"/>
      <c r="F2158" s="7" t="n"/>
      <c r="G2158" s="4" t="n"/>
      <c r="I2158" s="15" t="n"/>
      <c r="K2158" s="2" t="n"/>
      <c r="L2158" s="4" t="n"/>
      <c r="N2158" s="2" t="n"/>
      <c r="P2158" s="2" t="n"/>
      <c r="R2158" s="15" t="n"/>
      <c r="S2158" s="15" t="n"/>
      <c r="T2158" s="5" t="n"/>
      <c r="U2158" s="5" t="n"/>
    </row>
    <row r="2159">
      <c r="A2159" s="6" t="n"/>
      <c r="B2159" s="2" t="n"/>
      <c r="F2159" s="7" t="n"/>
      <c r="G2159" s="4" t="n"/>
      <c r="I2159" s="15" t="n"/>
      <c r="K2159" s="2" t="n"/>
      <c r="L2159" s="4" t="n"/>
      <c r="N2159" s="2" t="n"/>
      <c r="P2159" s="2" t="n"/>
      <c r="R2159" s="15" t="n"/>
      <c r="S2159" s="15" t="n"/>
      <c r="T2159" s="5" t="n"/>
      <c r="U2159" s="5" t="n"/>
    </row>
    <row r="2160">
      <c r="A2160" s="6" t="n"/>
      <c r="B2160" s="2" t="n"/>
      <c r="F2160" s="7" t="n"/>
      <c r="G2160" s="4" t="n"/>
      <c r="I2160" s="15" t="n"/>
      <c r="K2160" s="2" t="n"/>
      <c r="L2160" s="4" t="n"/>
      <c r="N2160" s="2" t="n"/>
      <c r="P2160" s="2" t="n"/>
      <c r="R2160" s="15" t="n"/>
      <c r="S2160" s="15" t="n"/>
      <c r="T2160" s="5" t="n"/>
      <c r="U2160" s="5" t="n"/>
    </row>
    <row r="2161">
      <c r="A2161" s="6" t="n"/>
      <c r="B2161" s="2" t="n"/>
      <c r="F2161" s="7" t="n"/>
      <c r="G2161" s="4" t="n"/>
      <c r="I2161" s="15" t="n"/>
      <c r="K2161" s="2" t="n"/>
      <c r="L2161" s="4" t="n"/>
      <c r="N2161" s="2" t="n"/>
      <c r="P2161" s="2" t="n"/>
      <c r="R2161" s="15" t="n"/>
      <c r="S2161" s="15" t="n"/>
      <c r="T2161" s="5" t="n"/>
      <c r="U2161" s="5" t="n"/>
    </row>
    <row r="2162">
      <c r="A2162" s="6" t="n"/>
      <c r="B2162" s="2" t="n"/>
      <c r="F2162" s="7" t="n"/>
      <c r="G2162" s="4" t="n"/>
      <c r="I2162" s="15" t="n"/>
      <c r="K2162" s="2" t="n"/>
      <c r="L2162" s="4" t="n"/>
      <c r="N2162" s="2" t="n"/>
      <c r="P2162" s="2" t="n"/>
      <c r="R2162" s="15" t="n"/>
      <c r="S2162" s="15" t="n"/>
      <c r="T2162" s="5" t="n"/>
      <c r="U2162" s="5" t="n"/>
    </row>
    <row r="2163">
      <c r="A2163" s="6" t="n"/>
      <c r="B2163" s="2" t="n"/>
      <c r="F2163" s="7" t="n"/>
      <c r="G2163" s="4" t="n"/>
      <c r="I2163" s="15" t="n"/>
      <c r="K2163" s="2" t="n"/>
      <c r="L2163" s="4" t="n"/>
      <c r="N2163" s="2" t="n"/>
      <c r="P2163" s="2" t="n"/>
      <c r="R2163" s="15" t="n"/>
      <c r="S2163" s="15" t="n"/>
      <c r="T2163" s="5" t="n"/>
      <c r="U2163" s="5" t="n"/>
    </row>
    <row r="2164">
      <c r="A2164" s="6" t="n"/>
      <c r="B2164" s="2" t="n"/>
      <c r="F2164" s="7" t="n"/>
      <c r="G2164" s="4" t="n"/>
      <c r="I2164" s="15" t="n"/>
      <c r="K2164" s="2" t="n"/>
      <c r="L2164" s="4" t="n"/>
      <c r="N2164" s="2" t="n"/>
      <c r="P2164" s="2" t="n"/>
      <c r="R2164" s="15" t="n"/>
      <c r="S2164" s="15" t="n"/>
      <c r="T2164" s="5" t="n"/>
      <c r="U2164" s="5" t="n"/>
    </row>
    <row r="2165">
      <c r="A2165" s="6" t="n"/>
      <c r="B2165" s="2" t="n"/>
      <c r="F2165" s="7" t="n"/>
      <c r="G2165" s="4" t="n"/>
      <c r="I2165" s="15" t="n"/>
      <c r="K2165" s="2" t="n"/>
      <c r="L2165" s="4" t="n"/>
      <c r="N2165" s="2" t="n"/>
      <c r="P2165" s="2" t="n"/>
      <c r="R2165" s="15" t="n"/>
      <c r="S2165" s="15" t="n"/>
      <c r="T2165" s="5" t="n"/>
      <c r="U2165" s="5" t="n"/>
    </row>
    <row r="2166">
      <c r="A2166" s="6" t="n"/>
      <c r="B2166" s="2" t="n"/>
      <c r="F2166" s="7" t="n"/>
      <c r="G2166" s="4" t="n"/>
      <c r="I2166" s="15" t="n"/>
      <c r="K2166" s="2" t="n"/>
      <c r="L2166" s="4" t="n"/>
      <c r="N2166" s="2" t="n"/>
      <c r="P2166" s="2" t="n"/>
      <c r="R2166" s="15" t="n"/>
      <c r="S2166" s="15" t="n"/>
      <c r="T2166" s="5" t="n"/>
      <c r="U2166" s="5" t="n"/>
    </row>
    <row r="2167">
      <c r="A2167" s="6" t="n"/>
      <c r="B2167" s="2" t="n"/>
      <c r="F2167" s="7" t="n"/>
      <c r="G2167" s="4" t="n"/>
      <c r="I2167" s="15" t="n"/>
      <c r="K2167" s="2" t="n"/>
      <c r="L2167" s="4" t="n"/>
      <c r="N2167" s="2" t="n"/>
      <c r="P2167" s="2" t="n"/>
      <c r="R2167" s="15" t="n"/>
      <c r="S2167" s="15" t="n"/>
      <c r="T2167" s="5" t="n"/>
      <c r="U2167" s="5" t="n"/>
    </row>
    <row r="2168">
      <c r="A2168" s="6" t="n"/>
      <c r="B2168" s="2" t="n"/>
      <c r="F2168" s="7" t="n"/>
      <c r="G2168" s="4" t="n"/>
      <c r="I2168" s="15" t="n"/>
      <c r="K2168" s="2" t="n"/>
      <c r="L2168" s="4" t="n"/>
      <c r="N2168" s="2" t="n"/>
      <c r="P2168" s="2" t="n"/>
      <c r="R2168" s="15" t="n"/>
      <c r="S2168" s="15" t="n"/>
      <c r="T2168" s="5" t="n"/>
      <c r="U2168" s="5" t="n"/>
    </row>
    <row r="2169">
      <c r="A2169" s="6" t="n"/>
      <c r="B2169" s="2" t="n"/>
      <c r="F2169" s="7" t="n"/>
      <c r="G2169" s="4" t="n"/>
      <c r="I2169" s="15" t="n"/>
      <c r="K2169" s="2" t="n"/>
      <c r="L2169" s="4" t="n"/>
      <c r="N2169" s="2" t="n"/>
      <c r="P2169" s="2" t="n"/>
      <c r="R2169" s="15" t="n"/>
      <c r="S2169" s="15" t="n"/>
      <c r="T2169" s="5" t="n"/>
      <c r="U2169" s="5" t="n"/>
    </row>
    <row r="2170">
      <c r="A2170" s="6" t="n"/>
      <c r="B2170" s="2" t="n"/>
      <c r="F2170" s="7" t="n"/>
      <c r="G2170" s="4" t="n"/>
      <c r="I2170" s="15" t="n"/>
      <c r="K2170" s="2" t="n"/>
      <c r="L2170" s="4" t="n"/>
      <c r="N2170" s="2" t="n"/>
      <c r="P2170" s="2" t="n"/>
      <c r="R2170" s="15" t="n"/>
      <c r="S2170" s="15" t="n"/>
      <c r="T2170" s="5" t="n"/>
      <c r="U2170" s="5" t="n"/>
    </row>
    <row r="2171">
      <c r="A2171" s="6" t="n"/>
      <c r="B2171" s="2" t="n"/>
      <c r="F2171" s="7" t="n"/>
      <c r="G2171" s="4" t="n"/>
      <c r="I2171" s="15" t="n"/>
      <c r="K2171" s="2" t="n"/>
      <c r="L2171" s="4" t="n"/>
      <c r="N2171" s="2" t="n"/>
      <c r="P2171" s="2" t="n"/>
      <c r="R2171" s="15" t="n"/>
      <c r="S2171" s="15" t="n"/>
      <c r="T2171" s="5" t="n"/>
      <c r="U2171" s="5" t="n"/>
    </row>
    <row r="2172">
      <c r="A2172" s="6" t="n"/>
      <c r="B2172" s="2" t="n"/>
      <c r="F2172" s="7" t="n"/>
      <c r="G2172" s="4" t="n"/>
      <c r="I2172" s="15" t="n"/>
      <c r="K2172" s="2" t="n"/>
      <c r="L2172" s="4" t="n"/>
      <c r="N2172" s="2" t="n"/>
      <c r="P2172" s="2" t="n"/>
      <c r="R2172" s="15" t="n"/>
      <c r="S2172" s="15" t="n"/>
      <c r="T2172" s="5" t="n"/>
      <c r="U2172" s="5" t="n"/>
    </row>
    <row r="2173">
      <c r="A2173" s="6" t="n"/>
      <c r="B2173" s="2" t="n"/>
      <c r="F2173" s="7" t="n"/>
      <c r="G2173" s="4" t="n"/>
      <c r="I2173" s="15" t="n"/>
      <c r="K2173" s="2" t="n"/>
      <c r="L2173" s="4" t="n"/>
      <c r="N2173" s="2" t="n"/>
      <c r="P2173" s="2" t="n"/>
      <c r="R2173" s="15" t="n"/>
      <c r="S2173" s="15" t="n"/>
      <c r="T2173" s="5" t="n"/>
      <c r="U2173" s="5" t="n"/>
    </row>
    <row r="2174">
      <c r="A2174" s="6" t="n"/>
      <c r="B2174" s="2" t="n"/>
      <c r="F2174" s="7" t="n"/>
      <c r="G2174" s="4" t="n"/>
      <c r="I2174" s="15" t="n"/>
      <c r="K2174" s="2" t="n"/>
      <c r="L2174" s="4" t="n"/>
      <c r="N2174" s="2" t="n"/>
      <c r="P2174" s="2" t="n"/>
      <c r="R2174" s="15" t="n"/>
      <c r="S2174" s="15" t="n"/>
      <c r="T2174" s="5" t="n"/>
      <c r="U2174" s="5" t="n"/>
    </row>
    <row r="2175">
      <c r="A2175" s="6" t="n"/>
      <c r="B2175" s="2" t="n"/>
      <c r="F2175" s="7" t="n"/>
      <c r="G2175" s="4" t="n"/>
      <c r="I2175" s="15" t="n"/>
      <c r="K2175" s="2" t="n"/>
      <c r="L2175" s="4" t="n"/>
      <c r="N2175" s="2" t="n"/>
      <c r="P2175" s="2" t="n"/>
      <c r="R2175" s="15" t="n"/>
      <c r="S2175" s="15" t="n"/>
      <c r="T2175" s="5" t="n"/>
      <c r="U2175" s="5" t="n"/>
    </row>
    <row r="2176">
      <c r="A2176" s="6" t="n"/>
      <c r="B2176" s="2" t="n"/>
      <c r="F2176" s="7" t="n"/>
      <c r="G2176" s="4" t="n"/>
      <c r="I2176" s="15" t="n"/>
      <c r="K2176" s="2" t="n"/>
      <c r="L2176" s="4" t="n"/>
      <c r="N2176" s="2" t="n"/>
      <c r="P2176" s="2" t="n"/>
      <c r="R2176" s="15" t="n"/>
      <c r="S2176" s="15" t="n"/>
      <c r="T2176" s="5" t="n"/>
      <c r="U2176" s="5" t="n"/>
    </row>
    <row r="2177">
      <c r="A2177" s="6" t="n"/>
      <c r="B2177" s="2" t="n"/>
      <c r="F2177" s="7" t="n"/>
      <c r="G2177" s="4" t="n"/>
      <c r="I2177" s="15" t="n"/>
      <c r="K2177" s="2" t="n"/>
      <c r="L2177" s="4" t="n"/>
      <c r="N2177" s="2" t="n"/>
      <c r="P2177" s="2" t="n"/>
      <c r="R2177" s="15" t="n"/>
      <c r="S2177" s="15" t="n"/>
      <c r="T2177" s="5" t="n"/>
      <c r="U2177" s="5" t="n"/>
    </row>
    <row r="2178">
      <c r="A2178" s="6" t="n"/>
      <c r="B2178" s="2" t="n"/>
      <c r="F2178" s="7" t="n"/>
      <c r="G2178" s="4" t="n"/>
      <c r="I2178" s="15" t="n"/>
      <c r="K2178" s="2" t="n"/>
      <c r="L2178" s="4" t="n"/>
      <c r="N2178" s="2" t="n"/>
      <c r="P2178" s="2" t="n"/>
      <c r="R2178" s="15" t="n"/>
      <c r="S2178" s="15" t="n"/>
      <c r="T2178" s="5" t="n"/>
      <c r="U2178" s="5" t="n"/>
    </row>
    <row r="2179">
      <c r="A2179" s="6" t="n"/>
      <c r="B2179" s="2" t="n"/>
      <c r="F2179" s="7" t="n"/>
      <c r="G2179" s="4" t="n"/>
      <c r="I2179" s="15" t="n"/>
      <c r="K2179" s="2" t="n"/>
      <c r="L2179" s="4" t="n"/>
      <c r="N2179" s="2" t="n"/>
      <c r="P2179" s="2" t="n"/>
      <c r="R2179" s="15" t="n"/>
      <c r="S2179" s="15" t="n"/>
      <c r="T2179" s="5" t="n"/>
      <c r="U2179" s="5" t="n"/>
    </row>
    <row r="2180">
      <c r="A2180" s="6" t="n"/>
      <c r="B2180" s="2" t="n"/>
      <c r="F2180" s="7" t="n"/>
      <c r="G2180" s="4" t="n"/>
      <c r="I2180" s="15" t="n"/>
      <c r="K2180" s="2" t="n"/>
      <c r="L2180" s="4" t="n"/>
      <c r="N2180" s="2" t="n"/>
      <c r="P2180" s="2" t="n"/>
      <c r="R2180" s="15" t="n"/>
      <c r="S2180" s="15" t="n"/>
      <c r="T2180" s="5" t="n"/>
      <c r="U2180" s="5" t="n"/>
    </row>
    <row r="2181">
      <c r="A2181" s="6" t="n"/>
      <c r="B2181" s="2" t="n"/>
      <c r="F2181" s="7" t="n"/>
      <c r="G2181" s="4" t="n"/>
      <c r="I2181" s="15" t="n"/>
      <c r="K2181" s="2" t="n"/>
      <c r="L2181" s="4" t="n"/>
      <c r="N2181" s="2" t="n"/>
      <c r="P2181" s="2" t="n"/>
      <c r="R2181" s="15" t="n"/>
      <c r="S2181" s="15" t="n"/>
      <c r="T2181" s="5" t="n"/>
      <c r="U2181" s="5" t="n"/>
    </row>
    <row r="2182">
      <c r="A2182" s="6" t="n"/>
      <c r="B2182" s="2" t="n"/>
      <c r="F2182" s="7" t="n"/>
      <c r="G2182" s="4" t="n"/>
      <c r="I2182" s="15" t="n"/>
      <c r="K2182" s="2" t="n"/>
      <c r="L2182" s="4" t="n"/>
      <c r="N2182" s="2" t="n"/>
      <c r="P2182" s="2" t="n"/>
      <c r="R2182" s="15" t="n"/>
      <c r="S2182" s="15" t="n"/>
      <c r="T2182" s="5" t="n"/>
      <c r="U2182" s="5" t="n"/>
    </row>
    <row r="2183">
      <c r="A2183" s="6" t="n"/>
      <c r="B2183" s="2" t="n"/>
      <c r="F2183" s="7" t="n"/>
      <c r="G2183" s="4" t="n"/>
      <c r="I2183" s="15" t="n"/>
      <c r="K2183" s="2" t="n"/>
      <c r="L2183" s="4" t="n"/>
      <c r="N2183" s="2" t="n"/>
      <c r="P2183" s="2" t="n"/>
      <c r="R2183" s="15" t="n"/>
      <c r="S2183" s="15" t="n"/>
      <c r="T2183" s="5" t="n"/>
      <c r="U2183" s="5" t="n"/>
    </row>
    <row r="2184">
      <c r="A2184" s="6" t="n"/>
      <c r="B2184" s="2" t="n"/>
      <c r="F2184" s="7" t="n"/>
      <c r="G2184" s="4" t="n"/>
      <c r="I2184" s="15" t="n"/>
      <c r="K2184" s="2" t="n"/>
      <c r="L2184" s="4" t="n"/>
      <c r="N2184" s="2" t="n"/>
      <c r="P2184" s="2" t="n"/>
      <c r="R2184" s="15" t="n"/>
      <c r="S2184" s="15" t="n"/>
      <c r="T2184" s="5" t="n"/>
      <c r="U2184" s="5" t="n"/>
    </row>
    <row r="2185">
      <c r="A2185" s="6" t="n"/>
      <c r="B2185" s="2" t="n"/>
      <c r="F2185" s="7" t="n"/>
      <c r="G2185" s="4" t="n"/>
      <c r="I2185" s="15" t="n"/>
      <c r="K2185" s="2" t="n"/>
      <c r="L2185" s="4" t="n"/>
      <c r="N2185" s="2" t="n"/>
      <c r="P2185" s="2" t="n"/>
      <c r="R2185" s="15" t="n"/>
      <c r="S2185" s="15" t="n"/>
      <c r="T2185" s="5" t="n"/>
      <c r="U2185" s="5" t="n"/>
    </row>
    <row r="2186">
      <c r="A2186" s="6" t="n"/>
      <c r="B2186" s="2" t="n"/>
      <c r="F2186" s="7" t="n"/>
      <c r="G2186" s="4" t="n"/>
      <c r="I2186" s="15" t="n"/>
      <c r="K2186" s="2" t="n"/>
      <c r="L2186" s="4" t="n"/>
      <c r="N2186" s="2" t="n"/>
      <c r="P2186" s="2" t="n"/>
      <c r="R2186" s="15" t="n"/>
      <c r="S2186" s="15" t="n"/>
      <c r="T2186" s="5" t="n"/>
      <c r="U2186" s="5" t="n"/>
    </row>
    <row r="2187">
      <c r="A2187" s="6" t="n"/>
      <c r="B2187" s="2" t="n"/>
      <c r="F2187" s="7" t="n"/>
      <c r="G2187" s="4" t="n"/>
      <c r="I2187" s="15" t="n"/>
      <c r="K2187" s="2" t="n"/>
      <c r="L2187" s="4" t="n"/>
      <c r="N2187" s="2" t="n"/>
      <c r="P2187" s="2" t="n"/>
      <c r="R2187" s="15" t="n"/>
      <c r="S2187" s="15" t="n"/>
      <c r="T2187" s="5" t="n"/>
      <c r="U2187" s="5" t="n"/>
    </row>
    <row r="2188">
      <c r="A2188" s="6" t="n"/>
      <c r="B2188" s="2" t="n"/>
      <c r="F2188" s="7" t="n"/>
      <c r="G2188" s="4" t="n"/>
      <c r="I2188" s="15" t="n"/>
      <c r="K2188" s="2" t="n"/>
      <c r="L2188" s="4" t="n"/>
      <c r="N2188" s="2" t="n"/>
      <c r="P2188" s="2" t="n"/>
      <c r="R2188" s="15" t="n"/>
      <c r="S2188" s="15" t="n"/>
      <c r="T2188" s="5" t="n"/>
      <c r="U2188" s="5" t="n"/>
    </row>
    <row r="2189">
      <c r="A2189" s="6" t="n"/>
      <c r="B2189" s="2" t="n"/>
      <c r="F2189" s="7" t="n"/>
      <c r="G2189" s="4" t="n"/>
      <c r="I2189" s="15" t="n"/>
      <c r="K2189" s="2" t="n"/>
      <c r="L2189" s="4" t="n"/>
      <c r="N2189" s="2" t="n"/>
      <c r="P2189" s="2" t="n"/>
      <c r="R2189" s="15" t="n"/>
      <c r="S2189" s="15" t="n"/>
      <c r="T2189" s="5" t="n"/>
      <c r="U2189" s="5" t="n"/>
    </row>
    <row r="2190">
      <c r="A2190" s="6" t="n"/>
      <c r="B2190" s="2" t="n"/>
      <c r="F2190" s="7" t="n"/>
      <c r="G2190" s="4" t="n"/>
      <c r="I2190" s="15" t="n"/>
      <c r="K2190" s="2" t="n"/>
      <c r="L2190" s="4" t="n"/>
      <c r="N2190" s="2" t="n"/>
      <c r="P2190" s="2" t="n"/>
      <c r="R2190" s="15" t="n"/>
      <c r="S2190" s="15" t="n"/>
      <c r="T2190" s="5" t="n"/>
      <c r="U2190" s="5" t="n"/>
    </row>
    <row r="2191">
      <c r="A2191" s="6" t="n"/>
      <c r="B2191" s="2" t="n"/>
      <c r="F2191" s="7" t="n"/>
      <c r="G2191" s="4" t="n"/>
      <c r="I2191" s="15" t="n"/>
      <c r="K2191" s="2" t="n"/>
      <c r="L2191" s="4" t="n"/>
      <c r="N2191" s="2" t="n"/>
      <c r="P2191" s="2" t="n"/>
      <c r="R2191" s="15" t="n"/>
      <c r="S2191" s="15" t="n"/>
      <c r="T2191" s="5" t="n"/>
      <c r="U2191" s="5" t="n"/>
    </row>
    <row r="2192">
      <c r="A2192" s="6" t="n"/>
      <c r="B2192" s="2" t="n"/>
      <c r="F2192" s="7" t="n"/>
      <c r="G2192" s="4" t="n"/>
      <c r="I2192" s="15" t="n"/>
      <c r="K2192" s="2" t="n"/>
      <c r="L2192" s="4" t="n"/>
      <c r="N2192" s="2" t="n"/>
      <c r="P2192" s="2" t="n"/>
      <c r="R2192" s="15" t="n"/>
      <c r="S2192" s="15" t="n"/>
      <c r="T2192" s="5" t="n"/>
      <c r="U2192" s="5" t="n"/>
    </row>
    <row r="2193">
      <c r="A2193" s="6" t="n"/>
      <c r="B2193" s="2" t="n"/>
      <c r="F2193" s="7" t="n"/>
      <c r="G2193" s="4" t="n"/>
      <c r="I2193" s="15" t="n"/>
      <c r="K2193" s="2" t="n"/>
      <c r="L2193" s="4" t="n"/>
      <c r="N2193" s="2" t="n"/>
      <c r="P2193" s="2" t="n"/>
      <c r="R2193" s="15" t="n"/>
      <c r="S2193" s="15" t="n"/>
      <c r="T2193" s="5" t="n"/>
      <c r="U2193" s="5" t="n"/>
    </row>
    <row r="2194">
      <c r="A2194" s="6" t="n"/>
      <c r="B2194" s="2" t="n"/>
      <c r="F2194" s="7" t="n"/>
      <c r="G2194" s="4" t="n"/>
      <c r="I2194" s="15" t="n"/>
      <c r="K2194" s="2" t="n"/>
      <c r="L2194" s="4" t="n"/>
      <c r="N2194" s="2" t="n"/>
      <c r="P2194" s="2" t="n"/>
      <c r="R2194" s="15" t="n"/>
      <c r="S2194" s="15" t="n"/>
      <c r="T2194" s="5" t="n"/>
      <c r="U2194" s="5" t="n"/>
    </row>
    <row r="2195">
      <c r="A2195" s="6" t="n"/>
      <c r="B2195" s="2" t="n"/>
      <c r="F2195" s="7" t="n"/>
      <c r="G2195" s="4" t="n"/>
      <c r="I2195" s="15" t="n"/>
      <c r="K2195" s="2" t="n"/>
      <c r="L2195" s="4" t="n"/>
      <c r="N2195" s="2" t="n"/>
      <c r="P2195" s="2" t="n"/>
      <c r="R2195" s="15" t="n"/>
      <c r="S2195" s="15" t="n"/>
      <c r="T2195" s="5" t="n"/>
      <c r="U2195" s="5" t="n"/>
    </row>
    <row r="2196">
      <c r="A2196" s="6" t="n"/>
      <c r="B2196" s="2" t="n"/>
      <c r="F2196" s="7" t="n"/>
      <c r="G2196" s="4" t="n"/>
      <c r="I2196" s="15" t="n"/>
      <c r="K2196" s="2" t="n"/>
      <c r="L2196" s="4" t="n"/>
      <c r="N2196" s="2" t="n"/>
      <c r="P2196" s="2" t="n"/>
      <c r="R2196" s="15" t="n"/>
      <c r="S2196" s="15" t="n"/>
      <c r="T2196" s="5" t="n"/>
      <c r="U2196" s="5" t="n"/>
    </row>
    <row r="2197">
      <c r="A2197" s="6" t="n"/>
      <c r="B2197" s="2" t="n"/>
      <c r="F2197" s="7" t="n"/>
      <c r="G2197" s="4" t="n"/>
      <c r="I2197" s="15" t="n"/>
      <c r="K2197" s="2" t="n"/>
      <c r="L2197" s="4" t="n"/>
      <c r="N2197" s="2" t="n"/>
      <c r="P2197" s="2" t="n"/>
      <c r="R2197" s="15" t="n"/>
      <c r="S2197" s="15" t="n"/>
      <c r="T2197" s="5" t="n"/>
      <c r="U2197" s="5" t="n"/>
    </row>
    <row r="2198">
      <c r="A2198" s="6" t="n"/>
      <c r="B2198" s="2" t="n"/>
      <c r="F2198" s="7" t="n"/>
      <c r="G2198" s="4" t="n"/>
      <c r="I2198" s="15" t="n"/>
      <c r="K2198" s="2" t="n"/>
      <c r="L2198" s="4" t="n"/>
      <c r="N2198" s="2" t="n"/>
      <c r="P2198" s="2" t="n"/>
      <c r="R2198" s="15" t="n"/>
      <c r="S2198" s="15" t="n"/>
      <c r="T2198" s="5" t="n"/>
      <c r="U2198" s="5" t="n"/>
    </row>
    <row r="2199">
      <c r="A2199" s="6" t="n"/>
      <c r="B2199" s="2" t="n"/>
      <c r="F2199" s="7" t="n"/>
      <c r="G2199" s="4" t="n"/>
      <c r="I2199" s="15" t="n"/>
      <c r="K2199" s="2" t="n"/>
      <c r="L2199" s="4" t="n"/>
      <c r="N2199" s="2" t="n"/>
      <c r="P2199" s="2" t="n"/>
      <c r="R2199" s="15" t="n"/>
      <c r="S2199" s="15" t="n"/>
      <c r="T2199" s="5" t="n"/>
      <c r="U2199" s="5" t="n"/>
    </row>
    <row r="2200">
      <c r="A2200" s="6" t="n"/>
      <c r="B2200" s="2" t="n"/>
      <c r="F2200" s="7" t="n"/>
      <c r="G2200" s="4" t="n"/>
      <c r="I2200" s="15" t="n"/>
      <c r="K2200" s="2" t="n"/>
      <c r="L2200" s="4" t="n"/>
      <c r="N2200" s="2" t="n"/>
      <c r="P2200" s="2" t="n"/>
      <c r="R2200" s="15" t="n"/>
      <c r="S2200" s="15" t="n"/>
      <c r="T2200" s="5" t="n"/>
      <c r="U2200" s="5" t="n"/>
    </row>
    <row r="2201">
      <c r="A2201" s="6" t="n"/>
      <c r="B2201" s="2" t="n"/>
      <c r="F2201" s="7" t="n"/>
      <c r="G2201" s="4" t="n"/>
      <c r="I2201" s="15" t="n"/>
      <c r="K2201" s="2" t="n"/>
      <c r="L2201" s="4" t="n"/>
      <c r="N2201" s="2" t="n"/>
      <c r="P2201" s="2" t="n"/>
      <c r="R2201" s="15" t="n"/>
      <c r="S2201" s="15" t="n"/>
      <c r="T2201" s="5" t="n"/>
      <c r="U2201" s="5" t="n"/>
    </row>
    <row r="2202">
      <c r="A2202" s="6" t="n"/>
      <c r="B2202" s="2" t="n"/>
      <c r="F2202" s="7" t="n"/>
      <c r="G2202" s="4" t="n"/>
      <c r="I2202" s="15" t="n"/>
      <c r="K2202" s="2" t="n"/>
      <c r="L2202" s="4" t="n"/>
      <c r="N2202" s="2" t="n"/>
      <c r="P2202" s="2" t="n"/>
      <c r="R2202" s="15" t="n"/>
      <c r="S2202" s="15" t="n"/>
      <c r="T2202" s="5" t="n"/>
      <c r="U2202" s="5" t="n"/>
    </row>
    <row r="2203">
      <c r="A2203" s="6" t="n"/>
      <c r="B2203" s="2" t="n"/>
      <c r="F2203" s="7" t="n"/>
      <c r="G2203" s="4" t="n"/>
      <c r="I2203" s="15" t="n"/>
      <c r="K2203" s="2" t="n"/>
      <c r="L2203" s="4" t="n"/>
      <c r="N2203" s="2" t="n"/>
      <c r="P2203" s="2" t="n"/>
      <c r="R2203" s="15" t="n"/>
      <c r="S2203" s="15" t="n"/>
      <c r="T2203" s="5" t="n"/>
      <c r="U2203" s="5" t="n"/>
    </row>
    <row r="2204">
      <c r="A2204" s="6" t="n"/>
      <c r="B2204" s="2" t="n"/>
      <c r="F2204" s="7" t="n"/>
      <c r="G2204" s="4" t="n"/>
      <c r="I2204" s="15" t="n"/>
      <c r="K2204" s="2" t="n"/>
      <c r="L2204" s="4" t="n"/>
      <c r="N2204" s="2" t="n"/>
      <c r="P2204" s="2" t="n"/>
      <c r="R2204" s="15" t="n"/>
      <c r="S2204" s="15" t="n"/>
      <c r="T2204" s="5" t="n"/>
      <c r="U2204" s="5" t="n"/>
    </row>
    <row r="2205">
      <c r="A2205" s="6" t="n"/>
      <c r="B2205" s="2" t="n"/>
      <c r="F2205" s="7" t="n"/>
      <c r="G2205" s="4" t="n"/>
      <c r="I2205" s="15" t="n"/>
      <c r="K2205" s="2" t="n"/>
      <c r="L2205" s="4" t="n"/>
      <c r="N2205" s="2" t="n"/>
      <c r="P2205" s="2" t="n"/>
      <c r="R2205" s="15" t="n"/>
      <c r="S2205" s="15" t="n"/>
      <c r="T2205" s="5" t="n"/>
      <c r="U2205" s="5" t="n"/>
    </row>
    <row r="2206">
      <c r="A2206" s="6" t="n"/>
      <c r="B2206" s="2" t="n"/>
      <c r="F2206" s="7" t="n"/>
      <c r="G2206" s="4" t="n"/>
      <c r="I2206" s="15" t="n"/>
      <c r="K2206" s="2" t="n"/>
      <c r="L2206" s="4" t="n"/>
      <c r="N2206" s="2" t="n"/>
      <c r="P2206" s="2" t="n"/>
      <c r="R2206" s="15" t="n"/>
      <c r="S2206" s="15" t="n"/>
      <c r="T2206" s="5" t="n"/>
      <c r="U2206" s="5" t="n"/>
    </row>
    <row r="2207">
      <c r="A2207" s="6" t="n"/>
      <c r="B2207" s="2" t="n"/>
      <c r="F2207" s="7" t="n"/>
      <c r="G2207" s="4" t="n"/>
      <c r="I2207" s="15" t="n"/>
      <c r="K2207" s="2" t="n"/>
      <c r="L2207" s="4" t="n"/>
      <c r="N2207" s="2" t="n"/>
      <c r="P2207" s="2" t="n"/>
      <c r="R2207" s="15" t="n"/>
      <c r="S2207" s="15" t="n"/>
      <c r="T2207" s="5" t="n"/>
      <c r="U2207" s="5" t="n"/>
    </row>
    <row r="2208">
      <c r="A2208" s="6" t="n"/>
      <c r="B2208" s="2" t="n"/>
      <c r="F2208" s="7" t="n"/>
      <c r="G2208" s="4" t="n"/>
      <c r="I2208" s="15" t="n"/>
      <c r="K2208" s="2" t="n"/>
      <c r="L2208" s="4" t="n"/>
      <c r="N2208" s="2" t="n"/>
      <c r="P2208" s="2" t="n"/>
      <c r="R2208" s="15" t="n"/>
      <c r="S2208" s="15" t="n"/>
      <c r="T2208" s="5" t="n"/>
      <c r="U2208" s="5" t="n"/>
    </row>
    <row r="2209">
      <c r="A2209" s="6" t="n"/>
      <c r="B2209" s="2" t="n"/>
      <c r="F2209" s="7" t="n"/>
      <c r="G2209" s="4" t="n"/>
      <c r="I2209" s="15" t="n"/>
      <c r="K2209" s="2" t="n"/>
      <c r="L2209" s="4" t="n"/>
      <c r="N2209" s="2" t="n"/>
      <c r="P2209" s="2" t="n"/>
      <c r="R2209" s="15" t="n"/>
      <c r="S2209" s="15" t="n"/>
      <c r="T2209" s="5" t="n"/>
      <c r="U2209" s="5" t="n"/>
    </row>
    <row r="2210">
      <c r="A2210" s="6" t="n"/>
      <c r="B2210" s="2" t="n"/>
      <c r="F2210" s="7" t="n"/>
      <c r="G2210" s="4" t="n"/>
      <c r="I2210" s="15" t="n"/>
      <c r="K2210" s="2" t="n"/>
      <c r="L2210" s="4" t="n"/>
      <c r="N2210" s="2" t="n"/>
      <c r="P2210" s="2" t="n"/>
      <c r="R2210" s="15" t="n"/>
      <c r="S2210" s="15" t="n"/>
      <c r="T2210" s="5" t="n"/>
      <c r="U2210" s="5" t="n"/>
    </row>
    <row r="2211">
      <c r="A2211" s="6" t="n"/>
      <c r="B2211" s="2" t="n"/>
      <c r="F2211" s="7" t="n"/>
      <c r="G2211" s="4" t="n"/>
      <c r="I2211" s="15" t="n"/>
      <c r="K2211" s="2" t="n"/>
      <c r="L2211" s="4" t="n"/>
      <c r="N2211" s="2" t="n"/>
      <c r="P2211" s="2" t="n"/>
      <c r="R2211" s="15" t="n"/>
      <c r="S2211" s="15" t="n"/>
      <c r="T2211" s="5" t="n"/>
      <c r="U2211" s="5" t="n"/>
    </row>
    <row r="2212">
      <c r="A2212" s="6" t="n"/>
      <c r="B2212" s="2" t="n"/>
      <c r="F2212" s="7" t="n"/>
      <c r="G2212" s="4" t="n"/>
      <c r="I2212" s="15" t="n"/>
      <c r="K2212" s="2" t="n"/>
      <c r="L2212" s="4" t="n"/>
      <c r="N2212" s="2" t="n"/>
      <c r="P2212" s="2" t="n"/>
      <c r="R2212" s="15" t="n"/>
      <c r="S2212" s="15" t="n"/>
      <c r="T2212" s="5" t="n"/>
      <c r="U2212" s="5" t="n"/>
    </row>
    <row r="2213">
      <c r="A2213" s="6" t="n"/>
      <c r="B2213" s="2" t="n"/>
      <c r="F2213" s="7" t="n"/>
      <c r="G2213" s="4" t="n"/>
      <c r="I2213" s="15" t="n"/>
      <c r="K2213" s="2" t="n"/>
      <c r="L2213" s="4" t="n"/>
      <c r="N2213" s="2" t="n"/>
      <c r="P2213" s="2" t="n"/>
      <c r="R2213" s="15" t="n"/>
      <c r="S2213" s="15" t="n"/>
      <c r="T2213" s="5" t="n"/>
      <c r="U2213" s="5" t="n"/>
    </row>
    <row r="2214">
      <c r="A2214" s="6" t="n"/>
      <c r="B2214" s="2" t="n"/>
      <c r="F2214" s="7" t="n"/>
      <c r="G2214" s="4" t="n"/>
      <c r="I2214" s="15" t="n"/>
      <c r="K2214" s="2" t="n"/>
      <c r="L2214" s="4" t="n"/>
      <c r="N2214" s="2" t="n"/>
      <c r="P2214" s="2" t="n"/>
      <c r="R2214" s="15" t="n"/>
      <c r="S2214" s="15" t="n"/>
      <c r="T2214" s="5" t="n"/>
      <c r="U2214" s="5" t="n"/>
    </row>
    <row r="2215">
      <c r="A2215" s="6" t="n"/>
      <c r="B2215" s="2" t="n"/>
      <c r="F2215" s="7" t="n"/>
      <c r="G2215" s="4" t="n"/>
      <c r="I2215" s="15" t="n"/>
      <c r="K2215" s="2" t="n"/>
      <c r="L2215" s="4" t="n"/>
      <c r="N2215" s="2" t="n"/>
      <c r="P2215" s="2" t="n"/>
      <c r="R2215" s="15" t="n"/>
      <c r="S2215" s="15" t="n"/>
      <c r="T2215" s="5" t="n"/>
      <c r="U2215" s="5" t="n"/>
    </row>
    <row r="2216">
      <c r="A2216" s="6" t="n"/>
      <c r="B2216" s="2" t="n"/>
      <c r="F2216" s="7" t="n"/>
      <c r="G2216" s="4" t="n"/>
      <c r="I2216" s="15" t="n"/>
      <c r="K2216" s="2" t="n"/>
      <c r="L2216" s="4" t="n"/>
      <c r="N2216" s="2" t="n"/>
      <c r="P2216" s="2" t="n"/>
      <c r="R2216" s="15" t="n"/>
      <c r="S2216" s="15" t="n"/>
      <c r="T2216" s="5" t="n"/>
      <c r="U2216" s="5" t="n"/>
    </row>
    <row r="2217">
      <c r="A2217" s="6" t="n"/>
      <c r="B2217" s="2" t="n"/>
      <c r="F2217" s="7" t="n"/>
      <c r="G2217" s="4" t="n"/>
      <c r="I2217" s="15" t="n"/>
      <c r="K2217" s="2" t="n"/>
      <c r="L2217" s="4" t="n"/>
      <c r="N2217" s="2" t="n"/>
      <c r="P2217" s="2" t="n"/>
      <c r="R2217" s="15" t="n"/>
      <c r="S2217" s="15" t="n"/>
      <c r="T2217" s="5" t="n"/>
      <c r="U2217" s="5" t="n"/>
    </row>
    <row r="2218">
      <c r="A2218" s="6" t="n"/>
      <c r="B2218" s="2" t="n"/>
      <c r="F2218" s="7" t="n"/>
      <c r="G2218" s="4" t="n"/>
      <c r="I2218" s="15" t="n"/>
      <c r="K2218" s="2" t="n"/>
      <c r="L2218" s="4" t="n"/>
      <c r="N2218" s="2" t="n"/>
      <c r="P2218" s="2" t="n"/>
      <c r="R2218" s="15" t="n"/>
      <c r="S2218" s="15" t="n"/>
      <c r="T2218" s="5" t="n"/>
      <c r="U2218" s="5" t="n"/>
    </row>
    <row r="2219">
      <c r="A2219" s="6" t="n"/>
      <c r="B2219" s="2" t="n"/>
      <c r="F2219" s="7" t="n"/>
      <c r="G2219" s="4" t="n"/>
      <c r="I2219" s="15" t="n"/>
      <c r="K2219" s="2" t="n"/>
      <c r="L2219" s="4" t="n"/>
      <c r="N2219" s="2" t="n"/>
      <c r="P2219" s="2" t="n"/>
      <c r="R2219" s="15" t="n"/>
      <c r="S2219" s="15" t="n"/>
      <c r="T2219" s="5" t="n"/>
      <c r="U2219" s="5" t="n"/>
    </row>
    <row r="2220">
      <c r="A2220" s="6" t="n"/>
      <c r="B2220" s="2" t="n"/>
      <c r="F2220" s="7" t="n"/>
      <c r="G2220" s="4" t="n"/>
      <c r="I2220" s="15" t="n"/>
      <c r="K2220" s="2" t="n"/>
      <c r="L2220" s="4" t="n"/>
      <c r="N2220" s="2" t="n"/>
      <c r="P2220" s="2" t="n"/>
      <c r="R2220" s="15" t="n"/>
      <c r="S2220" s="15" t="n"/>
      <c r="T2220" s="5" t="n"/>
      <c r="U2220" s="5" t="n"/>
    </row>
    <row r="2221">
      <c r="A2221" s="6" t="n"/>
      <c r="B2221" s="2" t="n"/>
      <c r="F2221" s="7" t="n"/>
      <c r="G2221" s="4" t="n"/>
      <c r="I2221" s="15" t="n"/>
      <c r="K2221" s="2" t="n"/>
      <c r="L2221" s="4" t="n"/>
      <c r="N2221" s="2" t="n"/>
      <c r="P2221" s="2" t="n"/>
      <c r="R2221" s="15" t="n"/>
      <c r="S2221" s="15" t="n"/>
      <c r="T2221" s="5" t="n"/>
      <c r="U2221" s="5" t="n"/>
    </row>
    <row r="2222">
      <c r="A2222" s="6" t="n"/>
      <c r="B2222" s="2" t="n"/>
      <c r="F2222" s="7" t="n"/>
      <c r="G2222" s="4" t="n"/>
      <c r="I2222" s="15" t="n"/>
      <c r="K2222" s="2" t="n"/>
      <c r="L2222" s="4" t="n"/>
      <c r="N2222" s="2" t="n"/>
      <c r="P2222" s="2" t="n"/>
      <c r="R2222" s="15" t="n"/>
      <c r="S2222" s="15" t="n"/>
      <c r="T2222" s="5" t="n"/>
      <c r="U2222" s="5" t="n"/>
    </row>
    <row r="2223">
      <c r="A2223" s="6" t="n"/>
      <c r="B2223" s="2" t="n"/>
      <c r="F2223" s="7" t="n"/>
      <c r="G2223" s="4" t="n"/>
      <c r="I2223" s="15" t="n"/>
      <c r="K2223" s="2" t="n"/>
      <c r="L2223" s="4" t="n"/>
      <c r="N2223" s="2" t="n"/>
      <c r="P2223" s="2" t="n"/>
      <c r="R2223" s="15" t="n"/>
      <c r="S2223" s="15" t="n"/>
      <c r="T2223" s="5" t="n"/>
      <c r="U2223" s="5" t="n"/>
    </row>
    <row r="2224">
      <c r="A2224" s="6" t="n"/>
      <c r="B2224" s="2" t="n"/>
      <c r="F2224" s="7" t="n"/>
      <c r="G2224" s="4" t="n"/>
      <c r="I2224" s="15" t="n"/>
      <c r="K2224" s="2" t="n"/>
      <c r="L2224" s="4" t="n"/>
      <c r="N2224" s="2" t="n"/>
      <c r="P2224" s="2" t="n"/>
      <c r="R2224" s="15" t="n"/>
      <c r="S2224" s="15" t="n"/>
      <c r="T2224" s="5" t="n"/>
      <c r="U2224" s="5" t="n"/>
    </row>
    <row r="2225">
      <c r="A2225" s="6" t="n"/>
      <c r="B2225" s="2" t="n"/>
      <c r="F2225" s="7" t="n"/>
      <c r="G2225" s="4" t="n"/>
      <c r="I2225" s="15" t="n"/>
      <c r="K2225" s="2" t="n"/>
      <c r="L2225" s="4" t="n"/>
      <c r="N2225" s="2" t="n"/>
      <c r="P2225" s="2" t="n"/>
      <c r="R2225" s="15" t="n"/>
      <c r="S2225" s="15" t="n"/>
      <c r="T2225" s="5" t="n"/>
      <c r="U2225" s="5" t="n"/>
    </row>
    <row r="2226">
      <c r="A2226" s="6" t="n"/>
      <c r="B2226" s="2" t="n"/>
      <c r="F2226" s="7" t="n"/>
      <c r="G2226" s="4" t="n"/>
      <c r="I2226" s="15" t="n"/>
      <c r="K2226" s="2" t="n"/>
      <c r="L2226" s="4" t="n"/>
      <c r="N2226" s="2" t="n"/>
      <c r="P2226" s="2" t="n"/>
      <c r="R2226" s="15" t="n"/>
      <c r="S2226" s="15" t="n"/>
      <c r="T2226" s="5" t="n"/>
      <c r="U2226" s="5" t="n"/>
    </row>
    <row r="2227">
      <c r="A2227" s="6" t="n"/>
      <c r="B2227" s="2" t="n"/>
      <c r="F2227" s="7" t="n"/>
      <c r="G2227" s="4" t="n"/>
      <c r="I2227" s="15" t="n"/>
      <c r="K2227" s="2" t="n"/>
      <c r="L2227" s="4" t="n"/>
      <c r="N2227" s="2" t="n"/>
      <c r="P2227" s="2" t="n"/>
      <c r="R2227" s="15" t="n"/>
      <c r="S2227" s="15" t="n"/>
      <c r="T2227" s="5" t="n"/>
      <c r="U2227" s="5" t="n"/>
    </row>
    <row r="2228">
      <c r="A2228" s="6" t="n"/>
      <c r="B2228" s="2" t="n"/>
      <c r="F2228" s="7" t="n"/>
      <c r="G2228" s="4" t="n"/>
      <c r="I2228" s="15" t="n"/>
      <c r="K2228" s="2" t="n"/>
      <c r="L2228" s="4" t="n"/>
      <c r="N2228" s="2" t="n"/>
      <c r="P2228" s="2" t="n"/>
      <c r="R2228" s="15" t="n"/>
      <c r="S2228" s="15" t="n"/>
      <c r="T2228" s="5" t="n"/>
      <c r="U2228" s="5" t="n"/>
    </row>
    <row r="2229">
      <c r="A2229" s="6" t="n"/>
      <c r="B2229" s="2" t="n"/>
      <c r="F2229" s="7" t="n"/>
      <c r="G2229" s="4" t="n"/>
      <c r="I2229" s="15" t="n"/>
      <c r="K2229" s="2" t="n"/>
      <c r="L2229" s="4" t="n"/>
      <c r="N2229" s="2" t="n"/>
      <c r="P2229" s="2" t="n"/>
      <c r="R2229" s="15" t="n"/>
      <c r="S2229" s="15" t="n"/>
      <c r="T2229" s="5" t="n"/>
      <c r="U2229" s="5" t="n"/>
    </row>
    <row r="2230">
      <c r="A2230" s="6" t="n"/>
      <c r="B2230" s="2" t="n"/>
      <c r="F2230" s="7" t="n"/>
      <c r="G2230" s="4" t="n"/>
      <c r="I2230" s="15" t="n"/>
      <c r="K2230" s="2" t="n"/>
      <c r="L2230" s="4" t="n"/>
      <c r="N2230" s="2" t="n"/>
      <c r="P2230" s="2" t="n"/>
      <c r="R2230" s="15" t="n"/>
      <c r="S2230" s="15" t="n"/>
      <c r="T2230" s="5" t="n"/>
      <c r="U2230" s="5" t="n"/>
    </row>
    <row r="2231">
      <c r="A2231" s="6" t="n"/>
      <c r="B2231" s="2" t="n"/>
      <c r="F2231" s="7" t="n"/>
      <c r="G2231" s="4" t="n"/>
      <c r="I2231" s="15" t="n"/>
      <c r="K2231" s="2" t="n"/>
      <c r="L2231" s="4" t="n"/>
      <c r="N2231" s="2" t="n"/>
      <c r="P2231" s="2" t="n"/>
      <c r="R2231" s="15" t="n"/>
      <c r="S2231" s="15" t="n"/>
      <c r="T2231" s="5" t="n"/>
      <c r="U2231" s="5" t="n"/>
    </row>
    <row r="2232">
      <c r="A2232" s="6" t="n"/>
      <c r="B2232" s="2" t="n"/>
      <c r="F2232" s="7" t="n"/>
      <c r="G2232" s="4" t="n"/>
      <c r="I2232" s="15" t="n"/>
      <c r="K2232" s="2" t="n"/>
      <c r="L2232" s="4" t="n"/>
      <c r="N2232" s="2" t="n"/>
      <c r="P2232" s="2" t="n"/>
      <c r="R2232" s="15" t="n"/>
      <c r="S2232" s="15" t="n"/>
      <c r="T2232" s="5" t="n"/>
      <c r="U2232" s="5" t="n"/>
    </row>
    <row r="2233">
      <c r="A2233" s="6" t="n"/>
      <c r="B2233" s="2" t="n"/>
      <c r="F2233" s="7" t="n"/>
      <c r="G2233" s="4" t="n"/>
      <c r="I2233" s="15" t="n"/>
      <c r="K2233" s="2" t="n"/>
      <c r="L2233" s="4" t="n"/>
      <c r="N2233" s="2" t="n"/>
      <c r="P2233" s="2" t="n"/>
      <c r="R2233" s="15" t="n"/>
      <c r="S2233" s="15" t="n"/>
      <c r="T2233" s="5" t="n"/>
      <c r="U2233" s="5" t="n"/>
    </row>
    <row r="2234">
      <c r="A2234" s="6" t="n"/>
      <c r="B2234" s="2" t="n"/>
      <c r="F2234" s="7" t="n"/>
      <c r="G2234" s="4" t="n"/>
      <c r="I2234" s="15" t="n"/>
      <c r="K2234" s="2" t="n"/>
      <c r="L2234" s="4" t="n"/>
      <c r="N2234" s="2" t="n"/>
      <c r="P2234" s="2" t="n"/>
      <c r="R2234" s="15" t="n"/>
      <c r="S2234" s="15" t="n"/>
      <c r="T2234" s="5" t="n"/>
      <c r="U2234" s="5" t="n"/>
    </row>
    <row r="2235">
      <c r="A2235" s="6" t="n"/>
      <c r="B2235" s="2" t="n"/>
      <c r="F2235" s="7" t="n"/>
      <c r="G2235" s="4" t="n"/>
      <c r="I2235" s="15" t="n"/>
      <c r="K2235" s="2" t="n"/>
      <c r="L2235" s="4" t="n"/>
      <c r="N2235" s="2" t="n"/>
      <c r="P2235" s="2" t="n"/>
      <c r="R2235" s="15" t="n"/>
      <c r="S2235" s="15" t="n"/>
      <c r="T2235" s="5" t="n"/>
      <c r="U2235" s="5" t="n"/>
    </row>
    <row r="2236">
      <c r="A2236" s="6" t="n"/>
      <c r="B2236" s="2" t="n"/>
      <c r="F2236" s="7" t="n"/>
      <c r="G2236" s="4" t="n"/>
      <c r="I2236" s="15" t="n"/>
      <c r="K2236" s="2" t="n"/>
      <c r="L2236" s="4" t="n"/>
      <c r="N2236" s="2" t="n"/>
      <c r="P2236" s="2" t="n"/>
      <c r="R2236" s="15" t="n"/>
      <c r="S2236" s="15" t="n"/>
      <c r="T2236" s="5" t="n"/>
      <c r="U2236" s="5" t="n"/>
    </row>
    <row r="2237">
      <c r="A2237" s="6" t="n"/>
      <c r="B2237" s="2" t="n"/>
      <c r="F2237" s="7" t="n"/>
      <c r="G2237" s="4" t="n"/>
      <c r="I2237" s="15" t="n"/>
      <c r="K2237" s="2" t="n"/>
      <c r="L2237" s="4" t="n"/>
      <c r="N2237" s="2" t="n"/>
      <c r="P2237" s="2" t="n"/>
      <c r="R2237" s="15" t="n"/>
      <c r="S2237" s="15" t="n"/>
      <c r="T2237" s="5" t="n"/>
      <c r="U2237" s="5" t="n"/>
    </row>
    <row r="2238">
      <c r="A2238" s="6" t="n"/>
      <c r="B2238" s="2" t="n"/>
      <c r="F2238" s="7" t="n"/>
      <c r="G2238" s="4" t="n"/>
      <c r="I2238" s="15" t="n"/>
      <c r="K2238" s="2" t="n"/>
      <c r="L2238" s="4" t="n"/>
      <c r="N2238" s="2" t="n"/>
      <c r="P2238" s="2" t="n"/>
      <c r="R2238" s="15" t="n"/>
      <c r="S2238" s="15" t="n"/>
      <c r="T2238" s="5" t="n"/>
      <c r="U2238" s="5" t="n"/>
    </row>
    <row r="2239">
      <c r="A2239" s="6" t="n"/>
      <c r="B2239" s="2" t="n"/>
      <c r="F2239" s="7" t="n"/>
      <c r="G2239" s="4" t="n"/>
      <c r="I2239" s="15" t="n"/>
      <c r="K2239" s="2" t="n"/>
      <c r="L2239" s="4" t="n"/>
      <c r="N2239" s="2" t="n"/>
      <c r="P2239" s="2" t="n"/>
      <c r="R2239" s="15" t="n"/>
      <c r="S2239" s="15" t="n"/>
      <c r="T2239" s="5" t="n"/>
      <c r="U2239" s="5" t="n"/>
    </row>
    <row r="2240">
      <c r="A2240" s="6" t="n"/>
      <c r="B2240" s="2" t="n"/>
      <c r="F2240" s="7" t="n"/>
      <c r="G2240" s="4" t="n"/>
      <c r="I2240" s="15" t="n"/>
      <c r="K2240" s="2" t="n"/>
      <c r="L2240" s="4" t="n"/>
      <c r="N2240" s="2" t="n"/>
      <c r="P2240" s="2" t="n"/>
      <c r="R2240" s="15" t="n"/>
      <c r="S2240" s="15" t="n"/>
      <c r="T2240" s="5" t="n"/>
      <c r="U2240" s="5" t="n"/>
    </row>
    <row r="2241">
      <c r="A2241" s="6" t="n"/>
      <c r="B2241" s="2" t="n"/>
      <c r="F2241" s="7" t="n"/>
      <c r="G2241" s="4" t="n"/>
      <c r="I2241" s="15" t="n"/>
      <c r="K2241" s="2" t="n"/>
      <c r="L2241" s="4" t="n"/>
      <c r="N2241" s="2" t="n"/>
      <c r="P2241" s="2" t="n"/>
      <c r="R2241" s="15" t="n"/>
      <c r="S2241" s="15" t="n"/>
      <c r="T2241" s="5" t="n"/>
      <c r="U2241" s="5" t="n"/>
    </row>
    <row r="2242">
      <c r="A2242" s="6" t="n"/>
      <c r="B2242" s="2" t="n"/>
      <c r="F2242" s="7" t="n"/>
      <c r="G2242" s="4" t="n"/>
      <c r="I2242" s="15" t="n"/>
      <c r="K2242" s="2" t="n"/>
      <c r="L2242" s="4" t="n"/>
      <c r="N2242" s="2" t="n"/>
      <c r="P2242" s="2" t="n"/>
      <c r="R2242" s="15" t="n"/>
      <c r="S2242" s="15" t="n"/>
      <c r="T2242" s="5" t="n"/>
      <c r="U2242" s="5" t="n"/>
    </row>
    <row r="2243">
      <c r="A2243" s="6" t="n"/>
      <c r="B2243" s="2" t="n"/>
      <c r="F2243" s="7" t="n"/>
      <c r="G2243" s="4" t="n"/>
      <c r="I2243" s="15" t="n"/>
      <c r="K2243" s="2" t="n"/>
      <c r="L2243" s="4" t="n"/>
      <c r="N2243" s="2" t="n"/>
      <c r="P2243" s="2" t="n"/>
      <c r="R2243" s="15" t="n"/>
      <c r="S2243" s="15" t="n"/>
      <c r="T2243" s="5" t="n"/>
      <c r="U2243" s="5" t="n"/>
    </row>
    <row r="2244">
      <c r="A2244" s="6" t="n"/>
      <c r="B2244" s="2" t="n"/>
      <c r="F2244" s="7" t="n"/>
      <c r="G2244" s="4" t="n"/>
      <c r="I2244" s="15" t="n"/>
      <c r="K2244" s="2" t="n"/>
      <c r="L2244" s="4" t="n"/>
      <c r="N2244" s="2" t="n"/>
      <c r="P2244" s="2" t="n"/>
      <c r="R2244" s="15" t="n"/>
      <c r="S2244" s="15" t="n"/>
      <c r="T2244" s="5" t="n"/>
      <c r="U2244" s="5" t="n"/>
    </row>
    <row r="2245">
      <c r="A2245" s="6" t="n"/>
      <c r="B2245" s="2" t="n"/>
      <c r="F2245" s="7" t="n"/>
      <c r="G2245" s="4" t="n"/>
      <c r="I2245" s="15" t="n"/>
      <c r="K2245" s="2" t="n"/>
      <c r="L2245" s="4" t="n"/>
      <c r="N2245" s="2" t="n"/>
      <c r="P2245" s="2" t="n"/>
      <c r="R2245" s="15" t="n"/>
      <c r="S2245" s="15" t="n"/>
      <c r="T2245" s="5" t="n"/>
      <c r="U2245" s="5" t="n"/>
    </row>
    <row r="2246">
      <c r="A2246" s="6" t="n"/>
      <c r="B2246" s="2" t="n"/>
      <c r="F2246" s="7" t="n"/>
      <c r="G2246" s="4" t="n"/>
      <c r="I2246" s="15" t="n"/>
      <c r="K2246" s="2" t="n"/>
      <c r="L2246" s="4" t="n"/>
      <c r="N2246" s="2" t="n"/>
      <c r="P2246" s="2" t="n"/>
      <c r="R2246" s="15" t="n"/>
      <c r="S2246" s="15" t="n"/>
      <c r="T2246" s="5" t="n"/>
      <c r="U2246" s="5" t="n"/>
    </row>
    <row r="2247">
      <c r="A2247" s="6" t="n"/>
      <c r="B2247" s="2" t="n"/>
      <c r="F2247" s="7" t="n"/>
      <c r="G2247" s="4" t="n"/>
      <c r="I2247" s="15" t="n"/>
      <c r="K2247" s="2" t="n"/>
      <c r="L2247" s="4" t="n"/>
      <c r="N2247" s="2" t="n"/>
      <c r="P2247" s="2" t="n"/>
      <c r="R2247" s="15" t="n"/>
      <c r="S2247" s="15" t="n"/>
      <c r="T2247" s="5" t="n"/>
      <c r="U2247" s="5" t="n"/>
    </row>
    <row r="2248">
      <c r="A2248" s="6" t="n"/>
      <c r="B2248" s="2" t="n"/>
      <c r="F2248" s="7" t="n"/>
      <c r="G2248" s="4" t="n"/>
      <c r="I2248" s="15" t="n"/>
      <c r="K2248" s="2" t="n"/>
      <c r="L2248" s="4" t="n"/>
      <c r="N2248" s="2" t="n"/>
      <c r="P2248" s="2" t="n"/>
      <c r="R2248" s="15" t="n"/>
      <c r="S2248" s="15" t="n"/>
      <c r="T2248" s="5" t="n"/>
      <c r="U2248" s="5" t="n"/>
    </row>
    <row r="2249">
      <c r="A2249" s="6" t="n"/>
      <c r="B2249" s="2" t="n"/>
      <c r="F2249" s="7" t="n"/>
      <c r="G2249" s="4" t="n"/>
      <c r="I2249" s="15" t="n"/>
      <c r="K2249" s="2" t="n"/>
      <c r="L2249" s="4" t="n"/>
      <c r="N2249" s="2" t="n"/>
      <c r="P2249" s="2" t="n"/>
      <c r="R2249" s="15" t="n"/>
      <c r="S2249" s="15" t="n"/>
      <c r="T2249" s="5" t="n"/>
      <c r="U2249" s="5" t="n"/>
    </row>
    <row r="2250">
      <c r="A2250" s="6" t="n"/>
      <c r="B2250" s="2" t="n"/>
      <c r="F2250" s="7" t="n"/>
      <c r="G2250" s="4" t="n"/>
      <c r="I2250" s="15" t="n"/>
      <c r="K2250" s="2" t="n"/>
      <c r="L2250" s="4" t="n"/>
      <c r="N2250" s="2" t="n"/>
      <c r="P2250" s="2" t="n"/>
      <c r="R2250" s="15" t="n"/>
      <c r="S2250" s="15" t="n"/>
      <c r="T2250" s="5" t="n"/>
      <c r="U2250" s="5" t="n"/>
    </row>
    <row r="2251">
      <c r="A2251" s="6" t="n"/>
      <c r="B2251" s="2" t="n"/>
      <c r="F2251" s="7" t="n"/>
      <c r="G2251" s="4" t="n"/>
      <c r="I2251" s="15" t="n"/>
      <c r="K2251" s="2" t="n"/>
      <c r="L2251" s="4" t="n"/>
      <c r="N2251" s="2" t="n"/>
      <c r="P2251" s="2" t="n"/>
      <c r="R2251" s="15" t="n"/>
      <c r="S2251" s="15" t="n"/>
      <c r="T2251" s="5" t="n"/>
      <c r="U2251" s="5" t="n"/>
    </row>
    <row r="2252">
      <c r="A2252" s="6" t="n"/>
      <c r="B2252" s="2" t="n"/>
      <c r="F2252" s="7" t="n"/>
      <c r="G2252" s="4" t="n"/>
      <c r="I2252" s="15" t="n"/>
      <c r="K2252" s="2" t="n"/>
      <c r="L2252" s="4" t="n"/>
      <c r="N2252" s="2" t="n"/>
      <c r="P2252" s="2" t="n"/>
      <c r="R2252" s="15" t="n"/>
      <c r="S2252" s="15" t="n"/>
      <c r="T2252" s="5" t="n"/>
      <c r="U2252" s="5" t="n"/>
    </row>
    <row r="2253">
      <c r="A2253" s="6" t="n"/>
      <c r="B2253" s="2" t="n"/>
      <c r="F2253" s="7" t="n"/>
      <c r="G2253" s="4" t="n"/>
      <c r="I2253" s="15" t="n"/>
      <c r="K2253" s="2" t="n"/>
      <c r="L2253" s="4" t="n"/>
      <c r="N2253" s="2" t="n"/>
      <c r="P2253" s="2" t="n"/>
      <c r="R2253" s="15" t="n"/>
      <c r="S2253" s="15" t="n"/>
      <c r="T2253" s="5" t="n"/>
      <c r="U2253" s="5" t="n"/>
    </row>
    <row r="2254">
      <c r="A2254" s="6" t="n"/>
      <c r="B2254" s="2" t="n"/>
      <c r="F2254" s="7" t="n"/>
      <c r="G2254" s="4" t="n"/>
      <c r="I2254" s="15" t="n"/>
      <c r="K2254" s="2" t="n"/>
      <c r="L2254" s="4" t="n"/>
      <c r="N2254" s="2" t="n"/>
      <c r="P2254" s="2" t="n"/>
      <c r="R2254" s="15" t="n"/>
      <c r="S2254" s="15" t="n"/>
      <c r="T2254" s="5" t="n"/>
      <c r="U2254" s="5" t="n"/>
    </row>
    <row r="2255">
      <c r="A2255" s="6" t="n"/>
      <c r="B2255" s="2" t="n"/>
      <c r="F2255" s="7" t="n"/>
      <c r="G2255" s="4" t="n"/>
      <c r="I2255" s="15" t="n"/>
      <c r="K2255" s="2" t="n"/>
      <c r="L2255" s="4" t="n"/>
      <c r="N2255" s="2" t="n"/>
      <c r="P2255" s="2" t="n"/>
      <c r="R2255" s="15" t="n"/>
      <c r="S2255" s="15" t="n"/>
      <c r="T2255" s="5" t="n"/>
      <c r="U2255" s="5" t="n"/>
    </row>
    <row r="2256">
      <c r="A2256" s="6" t="n"/>
      <c r="B2256" s="2" t="n"/>
      <c r="F2256" s="7" t="n"/>
      <c r="G2256" s="4" t="n"/>
      <c r="I2256" s="15" t="n"/>
      <c r="K2256" s="2" t="n"/>
      <c r="L2256" s="4" t="n"/>
      <c r="N2256" s="2" t="n"/>
      <c r="P2256" s="2" t="n"/>
      <c r="R2256" s="15" t="n"/>
      <c r="S2256" s="15" t="n"/>
      <c r="T2256" s="5" t="n"/>
      <c r="U2256" s="5" t="n"/>
    </row>
    <row r="2257">
      <c r="A2257" s="6" t="n"/>
      <c r="B2257" s="2" t="n"/>
      <c r="F2257" s="7" t="n"/>
      <c r="G2257" s="4" t="n"/>
      <c r="I2257" s="15" t="n"/>
      <c r="K2257" s="2" t="n"/>
      <c r="L2257" s="4" t="n"/>
      <c r="N2257" s="2" t="n"/>
      <c r="P2257" s="2" t="n"/>
      <c r="R2257" s="15" t="n"/>
      <c r="S2257" s="15" t="n"/>
      <c r="T2257" s="5" t="n"/>
      <c r="U2257" s="5" t="n"/>
    </row>
    <row r="2258">
      <c r="A2258" s="6" t="n"/>
      <c r="B2258" s="2" t="n"/>
      <c r="F2258" s="7" t="n"/>
      <c r="G2258" s="4" t="n"/>
      <c r="I2258" s="15" t="n"/>
      <c r="K2258" s="2" t="n"/>
      <c r="L2258" s="4" t="n"/>
      <c r="N2258" s="2" t="n"/>
      <c r="P2258" s="2" t="n"/>
      <c r="R2258" s="15" t="n"/>
      <c r="S2258" s="15" t="n"/>
      <c r="T2258" s="5" t="n"/>
      <c r="U2258" s="5" t="n"/>
    </row>
    <row r="2259">
      <c r="A2259" s="6" t="n"/>
      <c r="B2259" s="2" t="n"/>
      <c r="F2259" s="7" t="n"/>
      <c r="G2259" s="4" t="n"/>
      <c r="I2259" s="15" t="n"/>
      <c r="K2259" s="2" t="n"/>
      <c r="L2259" s="4" t="n"/>
      <c r="N2259" s="2" t="n"/>
      <c r="P2259" s="2" t="n"/>
      <c r="R2259" s="15" t="n"/>
      <c r="S2259" s="15" t="n"/>
      <c r="T2259" s="5" t="n"/>
      <c r="U2259" s="5" t="n"/>
    </row>
    <row r="2260">
      <c r="A2260" s="6" t="n"/>
      <c r="B2260" s="2" t="n"/>
      <c r="F2260" s="7" t="n"/>
      <c r="G2260" s="4" t="n"/>
      <c r="I2260" s="15" t="n"/>
      <c r="K2260" s="2" t="n"/>
      <c r="L2260" s="4" t="n"/>
      <c r="N2260" s="2" t="n"/>
      <c r="P2260" s="2" t="n"/>
      <c r="R2260" s="15" t="n"/>
      <c r="S2260" s="15" t="n"/>
      <c r="T2260" s="5" t="n"/>
      <c r="U2260" s="5" t="n"/>
    </row>
    <row r="2261">
      <c r="A2261" s="6" t="n"/>
      <c r="B2261" s="2" t="n"/>
      <c r="F2261" s="7" t="n"/>
      <c r="G2261" s="4" t="n"/>
      <c r="I2261" s="15" t="n"/>
      <c r="K2261" s="2" t="n"/>
      <c r="L2261" s="4" t="n"/>
      <c r="N2261" s="2" t="n"/>
      <c r="P2261" s="2" t="n"/>
      <c r="R2261" s="15" t="n"/>
      <c r="S2261" s="15" t="n"/>
      <c r="T2261" s="5" t="n"/>
      <c r="U2261" s="5" t="n"/>
    </row>
    <row r="2262">
      <c r="A2262" s="6" t="n"/>
      <c r="B2262" s="2" t="n"/>
      <c r="F2262" s="7" t="n"/>
      <c r="G2262" s="4" t="n"/>
      <c r="I2262" s="15" t="n"/>
      <c r="K2262" s="2" t="n"/>
      <c r="L2262" s="4" t="n"/>
      <c r="N2262" s="2" t="n"/>
      <c r="P2262" s="2" t="n"/>
      <c r="R2262" s="15" t="n"/>
      <c r="S2262" s="15" t="n"/>
      <c r="T2262" s="5" t="n"/>
      <c r="U2262" s="5" t="n"/>
    </row>
    <row r="2263">
      <c r="A2263" s="6" t="n"/>
      <c r="B2263" s="2" t="n"/>
      <c r="F2263" s="7" t="n"/>
      <c r="G2263" s="4" t="n"/>
      <c r="I2263" s="15" t="n"/>
      <c r="K2263" s="2" t="n"/>
      <c r="L2263" s="4" t="n"/>
      <c r="N2263" s="2" t="n"/>
      <c r="P2263" s="2" t="n"/>
      <c r="R2263" s="15" t="n"/>
      <c r="S2263" s="15" t="n"/>
      <c r="T2263" s="5" t="n"/>
      <c r="U2263" s="5" t="n"/>
    </row>
    <row r="2264">
      <c r="A2264" s="6" t="n"/>
      <c r="B2264" s="2" t="n"/>
      <c r="F2264" s="7" t="n"/>
      <c r="G2264" s="4" t="n"/>
      <c r="I2264" s="15" t="n"/>
      <c r="K2264" s="2" t="n"/>
      <c r="L2264" s="4" t="n"/>
      <c r="N2264" s="2" t="n"/>
      <c r="P2264" s="2" t="n"/>
      <c r="R2264" s="15" t="n"/>
      <c r="S2264" s="15" t="n"/>
      <c r="T2264" s="5" t="n"/>
      <c r="U2264" s="5" t="n"/>
    </row>
    <row r="2265">
      <c r="A2265" s="6" t="n"/>
      <c r="B2265" s="2" t="n"/>
      <c r="F2265" s="7" t="n"/>
      <c r="G2265" s="4" t="n"/>
      <c r="I2265" s="15" t="n"/>
      <c r="K2265" s="2" t="n"/>
      <c r="L2265" s="4" t="n"/>
      <c r="N2265" s="2" t="n"/>
      <c r="P2265" s="2" t="n"/>
      <c r="R2265" s="15" t="n"/>
      <c r="S2265" s="15" t="n"/>
      <c r="T2265" s="5" t="n"/>
      <c r="U2265" s="5" t="n"/>
    </row>
    <row r="2266">
      <c r="A2266" s="6" t="n"/>
      <c r="B2266" s="2" t="n"/>
      <c r="F2266" s="7" t="n"/>
      <c r="G2266" s="4" t="n"/>
      <c r="I2266" s="15" t="n"/>
      <c r="K2266" s="2" t="n"/>
      <c r="L2266" s="4" t="n"/>
      <c r="N2266" s="2" t="n"/>
      <c r="P2266" s="2" t="n"/>
      <c r="R2266" s="15" t="n"/>
      <c r="S2266" s="15" t="n"/>
      <c r="T2266" s="5" t="n"/>
      <c r="U2266" s="5" t="n"/>
    </row>
    <row r="2267">
      <c r="A2267" s="6" t="n"/>
      <c r="B2267" s="2" t="n"/>
      <c r="F2267" s="7" t="n"/>
      <c r="G2267" s="4" t="n"/>
      <c r="I2267" s="15" t="n"/>
      <c r="K2267" s="2" t="n"/>
      <c r="L2267" s="4" t="n"/>
      <c r="N2267" s="2" t="n"/>
      <c r="P2267" s="2" t="n"/>
      <c r="R2267" s="15" t="n"/>
      <c r="S2267" s="15" t="n"/>
      <c r="T2267" s="5" t="n"/>
      <c r="U2267" s="5" t="n"/>
    </row>
    <row r="2268">
      <c r="A2268" s="6" t="n"/>
      <c r="B2268" s="2" t="n"/>
      <c r="F2268" s="7" t="n"/>
      <c r="G2268" s="4" t="n"/>
      <c r="I2268" s="15" t="n"/>
      <c r="K2268" s="2" t="n"/>
      <c r="L2268" s="4" t="n"/>
      <c r="N2268" s="2" t="n"/>
      <c r="P2268" s="2" t="n"/>
      <c r="R2268" s="15" t="n"/>
      <c r="S2268" s="15" t="n"/>
      <c r="T2268" s="5" t="n"/>
      <c r="U2268" s="5" t="n"/>
    </row>
    <row r="2269">
      <c r="A2269" s="6" t="n"/>
      <c r="B2269" s="2" t="n"/>
      <c r="F2269" s="7" t="n"/>
      <c r="G2269" s="4" t="n"/>
      <c r="I2269" s="15" t="n"/>
      <c r="K2269" s="2" t="n"/>
      <c r="L2269" s="4" t="n"/>
      <c r="N2269" s="2" t="n"/>
      <c r="P2269" s="2" t="n"/>
      <c r="R2269" s="15" t="n"/>
      <c r="S2269" s="15" t="n"/>
      <c r="T2269" s="5" t="n"/>
      <c r="U2269" s="5" t="n"/>
    </row>
    <row r="2270">
      <c r="A2270" s="6" t="n"/>
      <c r="B2270" s="2" t="n"/>
      <c r="F2270" s="7" t="n"/>
      <c r="G2270" s="4" t="n"/>
      <c r="I2270" s="15" t="n"/>
      <c r="K2270" s="2" t="n"/>
      <c r="L2270" s="4" t="n"/>
      <c r="N2270" s="2" t="n"/>
      <c r="P2270" s="2" t="n"/>
      <c r="R2270" s="15" t="n"/>
      <c r="S2270" s="15" t="n"/>
      <c r="T2270" s="5" t="n"/>
      <c r="U2270" s="5" t="n"/>
    </row>
    <row r="2271">
      <c r="A2271" s="6" t="n"/>
      <c r="B2271" s="2" t="n"/>
      <c r="F2271" s="7" t="n"/>
      <c r="G2271" s="4" t="n"/>
      <c r="I2271" s="15" t="n"/>
      <c r="K2271" s="2" t="n"/>
      <c r="L2271" s="4" t="n"/>
      <c r="N2271" s="2" t="n"/>
      <c r="P2271" s="2" t="n"/>
      <c r="R2271" s="15" t="n"/>
      <c r="S2271" s="15" t="n"/>
      <c r="T2271" s="5" t="n"/>
      <c r="U2271" s="5" t="n"/>
    </row>
    <row r="2272">
      <c r="A2272" s="6" t="n"/>
      <c r="B2272" s="2" t="n"/>
      <c r="F2272" s="7" t="n"/>
      <c r="G2272" s="4" t="n"/>
      <c r="I2272" s="15" t="n"/>
      <c r="K2272" s="2" t="n"/>
      <c r="L2272" s="4" t="n"/>
      <c r="N2272" s="2" t="n"/>
      <c r="P2272" s="2" t="n"/>
      <c r="R2272" s="15" t="n"/>
      <c r="S2272" s="15" t="n"/>
      <c r="T2272" s="5" t="n"/>
      <c r="U2272" s="5" t="n"/>
    </row>
    <row r="2273">
      <c r="A2273" s="6" t="n"/>
      <c r="B2273" s="2" t="n"/>
      <c r="F2273" s="7" t="n"/>
      <c r="G2273" s="4" t="n"/>
      <c r="I2273" s="15" t="n"/>
      <c r="K2273" s="2" t="n"/>
      <c r="L2273" s="4" t="n"/>
      <c r="N2273" s="2" t="n"/>
      <c r="P2273" s="2" t="n"/>
      <c r="R2273" s="15" t="n"/>
      <c r="S2273" s="15" t="n"/>
      <c r="T2273" s="5" t="n"/>
      <c r="U2273" s="5" t="n"/>
    </row>
    <row r="2274">
      <c r="A2274" s="6" t="n"/>
      <c r="B2274" s="2" t="n"/>
      <c r="F2274" s="7" t="n"/>
      <c r="G2274" s="4" t="n"/>
      <c r="I2274" s="15" t="n"/>
      <c r="K2274" s="2" t="n"/>
      <c r="L2274" s="4" t="n"/>
      <c r="N2274" s="2" t="n"/>
      <c r="P2274" s="2" t="n"/>
      <c r="R2274" s="15" t="n"/>
      <c r="S2274" s="15" t="n"/>
      <c r="T2274" s="5" t="n"/>
      <c r="U2274" s="5" t="n"/>
    </row>
    <row r="2275">
      <c r="A2275" s="6" t="n"/>
      <c r="B2275" s="2" t="n"/>
      <c r="F2275" s="7" t="n"/>
      <c r="G2275" s="4" t="n"/>
      <c r="I2275" s="15" t="n"/>
      <c r="K2275" s="2" t="n"/>
      <c r="L2275" s="4" t="n"/>
      <c r="N2275" s="2" t="n"/>
      <c r="P2275" s="2" t="n"/>
      <c r="R2275" s="15" t="n"/>
      <c r="S2275" s="15" t="n"/>
      <c r="T2275" s="5" t="n"/>
      <c r="U2275" s="5" t="n"/>
    </row>
    <row r="2276">
      <c r="A2276" s="6" t="n"/>
      <c r="B2276" s="2" t="n"/>
      <c r="F2276" s="7" t="n"/>
      <c r="G2276" s="4" t="n"/>
      <c r="I2276" s="15" t="n"/>
      <c r="K2276" s="2" t="n"/>
      <c r="L2276" s="4" t="n"/>
      <c r="N2276" s="2" t="n"/>
      <c r="P2276" s="2" t="n"/>
      <c r="R2276" s="15" t="n"/>
      <c r="S2276" s="15" t="n"/>
      <c r="T2276" s="5" t="n"/>
      <c r="U2276" s="5" t="n"/>
    </row>
    <row r="2277">
      <c r="A2277" s="6" t="n"/>
      <c r="B2277" s="2" t="n"/>
      <c r="F2277" s="7" t="n"/>
      <c r="G2277" s="4" t="n"/>
      <c r="I2277" s="15" t="n"/>
      <c r="K2277" s="2" t="n"/>
      <c r="L2277" s="4" t="n"/>
      <c r="N2277" s="2" t="n"/>
      <c r="P2277" s="2" t="n"/>
      <c r="R2277" s="15" t="n"/>
      <c r="S2277" s="15" t="n"/>
      <c r="T2277" s="5" t="n"/>
      <c r="U2277" s="5" t="n"/>
    </row>
    <row r="2278">
      <c r="A2278" s="6" t="n"/>
      <c r="B2278" s="2" t="n"/>
      <c r="F2278" s="7" t="n"/>
      <c r="G2278" s="4" t="n"/>
      <c r="I2278" s="15" t="n"/>
      <c r="K2278" s="2" t="n"/>
      <c r="L2278" s="4" t="n"/>
      <c r="N2278" s="2" t="n"/>
      <c r="P2278" s="2" t="n"/>
      <c r="R2278" s="15" t="n"/>
      <c r="S2278" s="15" t="n"/>
      <c r="T2278" s="5" t="n"/>
      <c r="U2278" s="5" t="n"/>
    </row>
    <row r="2279">
      <c r="A2279" s="6" t="n"/>
      <c r="B2279" s="2" t="n"/>
      <c r="F2279" s="7" t="n"/>
      <c r="G2279" s="4" t="n"/>
      <c r="I2279" s="15" t="n"/>
      <c r="K2279" s="2" t="n"/>
      <c r="L2279" s="4" t="n"/>
      <c r="N2279" s="2" t="n"/>
      <c r="P2279" s="2" t="n"/>
      <c r="R2279" s="15" t="n"/>
      <c r="S2279" s="15" t="n"/>
      <c r="T2279" s="5" t="n"/>
      <c r="U2279" s="5" t="n"/>
    </row>
    <row r="2280">
      <c r="A2280" s="6" t="n"/>
      <c r="B2280" s="2" t="n"/>
      <c r="F2280" s="7" t="n"/>
      <c r="G2280" s="4" t="n"/>
      <c r="I2280" s="15" t="n"/>
      <c r="K2280" s="2" t="n"/>
      <c r="L2280" s="4" t="n"/>
      <c r="N2280" s="2" t="n"/>
      <c r="P2280" s="2" t="n"/>
      <c r="R2280" s="15" t="n"/>
      <c r="S2280" s="15" t="n"/>
      <c r="T2280" s="5" t="n"/>
      <c r="U2280" s="5" t="n"/>
    </row>
    <row r="2281">
      <c r="A2281" s="6" t="n"/>
      <c r="B2281" s="2" t="n"/>
      <c r="F2281" s="7" t="n"/>
      <c r="G2281" s="4" t="n"/>
      <c r="I2281" s="15" t="n"/>
      <c r="K2281" s="2" t="n"/>
      <c r="L2281" s="4" t="n"/>
      <c r="N2281" s="2" t="n"/>
      <c r="P2281" s="2" t="n"/>
      <c r="R2281" s="15" t="n"/>
      <c r="S2281" s="15" t="n"/>
      <c r="T2281" s="5" t="n"/>
      <c r="U2281" s="5" t="n"/>
    </row>
    <row r="2282">
      <c r="A2282" s="6" t="n"/>
      <c r="B2282" s="2" t="n"/>
      <c r="F2282" s="7" t="n"/>
      <c r="G2282" s="4" t="n"/>
      <c r="I2282" s="15" t="n"/>
      <c r="K2282" s="2" t="n"/>
      <c r="L2282" s="4" t="n"/>
      <c r="N2282" s="2" t="n"/>
      <c r="P2282" s="2" t="n"/>
      <c r="R2282" s="15" t="n"/>
      <c r="S2282" s="15" t="n"/>
      <c r="T2282" s="5" t="n"/>
      <c r="U2282" s="5" t="n"/>
    </row>
    <row r="2283">
      <c r="A2283" s="6" t="n"/>
      <c r="B2283" s="2" t="n"/>
      <c r="F2283" s="7" t="n"/>
      <c r="G2283" s="4" t="n"/>
      <c r="I2283" s="15" t="n"/>
      <c r="K2283" s="2" t="n"/>
      <c r="L2283" s="4" t="n"/>
      <c r="N2283" s="2" t="n"/>
      <c r="P2283" s="2" t="n"/>
      <c r="R2283" s="15" t="n"/>
      <c r="S2283" s="15" t="n"/>
      <c r="T2283" s="5" t="n"/>
      <c r="U2283" s="5" t="n"/>
    </row>
    <row r="2284">
      <c r="A2284" s="6" t="n"/>
      <c r="B2284" s="2" t="n"/>
      <c r="F2284" s="7" t="n"/>
      <c r="G2284" s="4" t="n"/>
      <c r="I2284" s="15" t="n"/>
      <c r="K2284" s="2" t="n"/>
      <c r="L2284" s="4" t="n"/>
      <c r="N2284" s="2" t="n"/>
      <c r="P2284" s="2" t="n"/>
      <c r="R2284" s="15" t="n"/>
      <c r="S2284" s="15" t="n"/>
      <c r="T2284" s="5" t="n"/>
      <c r="U2284" s="5" t="n"/>
    </row>
    <row r="2285">
      <c r="A2285" s="6" t="n"/>
      <c r="B2285" s="2" t="n"/>
      <c r="F2285" s="7" t="n"/>
      <c r="G2285" s="4" t="n"/>
      <c r="I2285" s="15" t="n"/>
      <c r="K2285" s="2" t="n"/>
      <c r="L2285" s="4" t="n"/>
      <c r="N2285" s="2" t="n"/>
      <c r="P2285" s="2" t="n"/>
      <c r="R2285" s="15" t="n"/>
      <c r="S2285" s="15" t="n"/>
      <c r="T2285" s="5" t="n"/>
      <c r="U2285" s="5" t="n"/>
    </row>
    <row r="2286">
      <c r="A2286" s="6" t="n"/>
      <c r="B2286" s="2" t="n"/>
      <c r="F2286" s="7" t="n"/>
      <c r="G2286" s="4" t="n"/>
      <c r="I2286" s="15" t="n"/>
      <c r="K2286" s="2" t="n"/>
      <c r="L2286" s="4" t="n"/>
      <c r="N2286" s="2" t="n"/>
      <c r="P2286" s="2" t="n"/>
      <c r="R2286" s="15" t="n"/>
      <c r="S2286" s="15" t="n"/>
      <c r="T2286" s="5" t="n"/>
      <c r="U2286" s="5" t="n"/>
    </row>
    <row r="2287">
      <c r="A2287" s="6" t="n"/>
      <c r="B2287" s="2" t="n"/>
      <c r="F2287" s="7" t="n"/>
      <c r="G2287" s="4" t="n"/>
      <c r="I2287" s="15" t="n"/>
      <c r="K2287" s="2" t="n"/>
      <c r="L2287" s="4" t="n"/>
      <c r="N2287" s="2" t="n"/>
      <c r="P2287" s="2" t="n"/>
      <c r="R2287" s="15" t="n"/>
      <c r="S2287" s="15" t="n"/>
      <c r="T2287" s="5" t="n"/>
      <c r="U2287" s="5" t="n"/>
    </row>
    <row r="2288">
      <c r="A2288" s="6" t="n"/>
      <c r="B2288" s="2" t="n"/>
      <c r="F2288" s="7" t="n"/>
      <c r="G2288" s="4" t="n"/>
      <c r="I2288" s="15" t="n"/>
      <c r="K2288" s="2" t="n"/>
      <c r="L2288" s="4" t="n"/>
      <c r="N2288" s="2" t="n"/>
      <c r="P2288" s="2" t="n"/>
      <c r="R2288" s="15" t="n"/>
      <c r="S2288" s="15" t="n"/>
      <c r="T2288" s="5" t="n"/>
      <c r="U2288" s="5" t="n"/>
    </row>
    <row r="2289">
      <c r="A2289" s="6" t="n"/>
      <c r="B2289" s="2" t="n"/>
      <c r="F2289" s="7" t="n"/>
      <c r="G2289" s="4" t="n"/>
      <c r="I2289" s="15" t="n"/>
      <c r="K2289" s="2" t="n"/>
      <c r="L2289" s="4" t="n"/>
      <c r="N2289" s="2" t="n"/>
      <c r="P2289" s="2" t="n"/>
      <c r="R2289" s="15" t="n"/>
      <c r="S2289" s="15" t="n"/>
      <c r="T2289" s="5" t="n"/>
      <c r="U2289" s="5" t="n"/>
    </row>
    <row r="2290">
      <c r="A2290" s="6" t="n"/>
      <c r="B2290" s="2" t="n"/>
      <c r="F2290" s="7" t="n"/>
      <c r="G2290" s="4" t="n"/>
      <c r="I2290" s="15" t="n"/>
      <c r="K2290" s="2" t="n"/>
      <c r="L2290" s="4" t="n"/>
      <c r="N2290" s="2" t="n"/>
      <c r="P2290" s="2" t="n"/>
      <c r="R2290" s="15" t="n"/>
      <c r="S2290" s="15" t="n"/>
      <c r="T2290" s="5" t="n"/>
      <c r="U2290" s="5" t="n"/>
    </row>
    <row r="2291">
      <c r="A2291" s="6" t="n"/>
      <c r="B2291" s="2" t="n"/>
      <c r="F2291" s="7" t="n"/>
      <c r="G2291" s="4" t="n"/>
      <c r="I2291" s="15" t="n"/>
      <c r="K2291" s="2" t="n"/>
      <c r="L2291" s="4" t="n"/>
      <c r="N2291" s="2" t="n"/>
      <c r="P2291" s="2" t="n"/>
      <c r="R2291" s="15" t="n"/>
      <c r="S2291" s="15" t="n"/>
      <c r="T2291" s="5" t="n"/>
      <c r="U2291" s="5" t="n"/>
    </row>
    <row r="2292">
      <c r="A2292" s="6" t="n"/>
      <c r="B2292" s="2" t="n"/>
      <c r="F2292" s="7" t="n"/>
      <c r="G2292" s="4" t="n"/>
      <c r="I2292" s="15" t="n"/>
      <c r="K2292" s="2" t="n"/>
      <c r="L2292" s="4" t="n"/>
      <c r="N2292" s="2" t="n"/>
      <c r="P2292" s="2" t="n"/>
      <c r="R2292" s="15" t="n"/>
      <c r="S2292" s="15" t="n"/>
      <c r="T2292" s="5" t="n"/>
      <c r="U2292" s="5" t="n"/>
    </row>
    <row r="2293">
      <c r="A2293" s="6" t="n"/>
      <c r="B2293" s="2" t="n"/>
      <c r="F2293" s="7" t="n"/>
      <c r="G2293" s="4" t="n"/>
      <c r="I2293" s="15" t="n"/>
      <c r="K2293" s="2" t="n"/>
      <c r="L2293" s="4" t="n"/>
      <c r="N2293" s="2" t="n"/>
      <c r="P2293" s="2" t="n"/>
      <c r="R2293" s="15" t="n"/>
      <c r="S2293" s="15" t="n"/>
      <c r="T2293" s="5" t="n"/>
      <c r="U2293" s="5" t="n"/>
    </row>
    <row r="2294">
      <c r="A2294" s="6" t="n"/>
      <c r="B2294" s="2" t="n"/>
      <c r="F2294" s="7" t="n"/>
      <c r="G2294" s="4" t="n"/>
      <c r="I2294" s="15" t="n"/>
      <c r="K2294" s="2" t="n"/>
      <c r="L2294" s="4" t="n"/>
      <c r="N2294" s="2" t="n"/>
      <c r="P2294" s="2" t="n"/>
      <c r="R2294" s="15" t="n"/>
      <c r="S2294" s="15" t="n"/>
      <c r="T2294" s="5" t="n"/>
      <c r="U2294" s="5" t="n"/>
    </row>
    <row r="2295">
      <c r="A2295" s="6" t="n"/>
      <c r="B2295" s="2" t="n"/>
      <c r="F2295" s="7" t="n"/>
      <c r="G2295" s="4" t="n"/>
      <c r="I2295" s="15" t="n"/>
      <c r="K2295" s="2" t="n"/>
      <c r="L2295" s="4" t="n"/>
      <c r="N2295" s="2" t="n"/>
      <c r="P2295" s="2" t="n"/>
      <c r="R2295" s="15" t="n"/>
      <c r="S2295" s="15" t="n"/>
      <c r="T2295" s="5" t="n"/>
      <c r="U2295" s="5" t="n"/>
    </row>
    <row r="2296">
      <c r="A2296" s="6" t="n"/>
      <c r="B2296" s="2" t="n"/>
      <c r="F2296" s="7" t="n"/>
      <c r="G2296" s="4" t="n"/>
      <c r="I2296" s="15" t="n"/>
      <c r="K2296" s="2" t="n"/>
      <c r="L2296" s="4" t="n"/>
      <c r="N2296" s="2" t="n"/>
      <c r="P2296" s="2" t="n"/>
      <c r="R2296" s="15" t="n"/>
      <c r="S2296" s="15" t="n"/>
      <c r="T2296" s="5" t="n"/>
      <c r="U2296" s="5" t="n"/>
    </row>
    <row r="2297">
      <c r="A2297" s="6" t="n"/>
      <c r="B2297" s="2" t="n"/>
      <c r="F2297" s="7" t="n"/>
      <c r="G2297" s="4" t="n"/>
      <c r="I2297" s="15" t="n"/>
      <c r="K2297" s="2" t="n"/>
      <c r="L2297" s="4" t="n"/>
      <c r="N2297" s="2" t="n"/>
      <c r="P2297" s="2" t="n"/>
      <c r="R2297" s="15" t="n"/>
      <c r="S2297" s="15" t="n"/>
      <c r="T2297" s="5" t="n"/>
      <c r="U2297" s="5" t="n"/>
    </row>
    <row r="2298">
      <c r="A2298" s="6" t="n"/>
      <c r="B2298" s="2" t="n"/>
      <c r="F2298" s="7" t="n"/>
      <c r="G2298" s="4" t="n"/>
      <c r="I2298" s="15" t="n"/>
      <c r="K2298" s="2" t="n"/>
      <c r="L2298" s="4" t="n"/>
      <c r="N2298" s="2" t="n"/>
      <c r="P2298" s="2" t="n"/>
      <c r="R2298" s="15" t="n"/>
      <c r="S2298" s="15" t="n"/>
      <c r="T2298" s="5" t="n"/>
      <c r="U2298" s="5" t="n"/>
    </row>
    <row r="2299">
      <c r="A2299" s="6" t="n"/>
      <c r="B2299" s="2" t="n"/>
      <c r="F2299" s="7" t="n"/>
      <c r="G2299" s="4" t="n"/>
      <c r="I2299" s="15" t="n"/>
      <c r="K2299" s="2" t="n"/>
      <c r="L2299" s="4" t="n"/>
      <c r="N2299" s="2" t="n"/>
      <c r="P2299" s="2" t="n"/>
      <c r="R2299" s="15" t="n"/>
      <c r="S2299" s="15" t="n"/>
      <c r="T2299" s="5" t="n"/>
      <c r="U2299" s="5" t="n"/>
    </row>
    <row r="2300">
      <c r="A2300" s="6" t="n"/>
      <c r="B2300" s="2" t="n"/>
      <c r="F2300" s="7" t="n"/>
      <c r="G2300" s="4" t="n"/>
      <c r="I2300" s="15" t="n"/>
      <c r="K2300" s="2" t="n"/>
      <c r="L2300" s="4" t="n"/>
      <c r="N2300" s="2" t="n"/>
      <c r="P2300" s="2" t="n"/>
      <c r="R2300" s="15" t="n"/>
      <c r="S2300" s="15" t="n"/>
      <c r="T2300" s="5" t="n"/>
      <c r="U2300" s="5" t="n"/>
    </row>
    <row r="2301">
      <c r="A2301" s="6" t="n"/>
      <c r="B2301" s="2" t="n"/>
      <c r="F2301" s="7" t="n"/>
      <c r="G2301" s="4" t="n"/>
      <c r="I2301" s="15" t="n"/>
      <c r="K2301" s="2" t="n"/>
      <c r="L2301" s="4" t="n"/>
      <c r="N2301" s="2" t="n"/>
      <c r="P2301" s="2" t="n"/>
      <c r="R2301" s="15" t="n"/>
      <c r="S2301" s="15" t="n"/>
      <c r="T2301" s="5" t="n"/>
      <c r="U2301" s="5" t="n"/>
    </row>
    <row r="2302">
      <c r="A2302" s="6" t="n"/>
      <c r="B2302" s="2" t="n"/>
      <c r="F2302" s="7" t="n"/>
      <c r="G2302" s="4" t="n"/>
      <c r="I2302" s="15" t="n"/>
      <c r="K2302" s="2" t="n"/>
      <c r="L2302" s="4" t="n"/>
      <c r="N2302" s="2" t="n"/>
      <c r="P2302" s="2" t="n"/>
      <c r="R2302" s="15" t="n"/>
      <c r="S2302" s="15" t="n"/>
      <c r="T2302" s="5" t="n"/>
      <c r="U2302" s="5" t="n"/>
    </row>
    <row r="2303">
      <c r="A2303" s="6" t="n"/>
      <c r="B2303" s="2" t="n"/>
      <c r="F2303" s="7" t="n"/>
      <c r="G2303" s="4" t="n"/>
      <c r="I2303" s="15" t="n"/>
      <c r="K2303" s="2" t="n"/>
      <c r="L2303" s="4" t="n"/>
      <c r="N2303" s="2" t="n"/>
      <c r="P2303" s="2" t="n"/>
      <c r="R2303" s="15" t="n"/>
      <c r="S2303" s="15" t="n"/>
      <c r="T2303" s="5" t="n"/>
      <c r="U2303" s="5" t="n"/>
    </row>
    <row r="2304">
      <c r="A2304" s="6" t="n"/>
      <c r="B2304" s="2" t="n"/>
      <c r="F2304" s="7" t="n"/>
      <c r="G2304" s="4" t="n"/>
      <c r="I2304" s="15" t="n"/>
      <c r="K2304" s="2" t="n"/>
      <c r="L2304" s="4" t="n"/>
      <c r="N2304" s="2" t="n"/>
      <c r="P2304" s="2" t="n"/>
      <c r="R2304" s="15" t="n"/>
      <c r="S2304" s="15" t="n"/>
      <c r="T2304" s="5" t="n"/>
      <c r="U2304" s="5" t="n"/>
    </row>
    <row r="2305">
      <c r="A2305" s="6" t="n"/>
      <c r="B2305" s="2" t="n"/>
      <c r="F2305" s="7" t="n"/>
      <c r="G2305" s="4" t="n"/>
      <c r="I2305" s="15" t="n"/>
      <c r="K2305" s="2" t="n"/>
      <c r="L2305" s="4" t="n"/>
      <c r="N2305" s="2" t="n"/>
      <c r="P2305" s="2" t="n"/>
      <c r="R2305" s="15" t="n"/>
      <c r="S2305" s="15" t="n"/>
      <c r="T2305" s="5" t="n"/>
      <c r="U2305" s="5" t="n"/>
    </row>
    <row r="2306">
      <c r="A2306" s="6" t="n"/>
      <c r="B2306" s="2" t="n"/>
      <c r="F2306" s="7" t="n"/>
      <c r="G2306" s="4" t="n"/>
      <c r="I2306" s="15" t="n"/>
      <c r="K2306" s="2" t="n"/>
      <c r="L2306" s="4" t="n"/>
      <c r="N2306" s="2" t="n"/>
      <c r="P2306" s="2" t="n"/>
      <c r="R2306" s="15" t="n"/>
      <c r="S2306" s="15" t="n"/>
      <c r="T2306" s="5" t="n"/>
      <c r="U2306" s="5" t="n"/>
    </row>
    <row r="2307">
      <c r="A2307" s="6" t="n"/>
      <c r="B2307" s="2" t="n"/>
      <c r="F2307" s="7" t="n"/>
      <c r="G2307" s="4" t="n"/>
      <c r="I2307" s="15" t="n"/>
      <c r="K2307" s="2" t="n"/>
      <c r="L2307" s="4" t="n"/>
      <c r="N2307" s="2" t="n"/>
      <c r="P2307" s="2" t="n"/>
      <c r="R2307" s="15" t="n"/>
      <c r="S2307" s="15" t="n"/>
      <c r="T2307" s="5" t="n"/>
      <c r="U2307" s="5" t="n"/>
    </row>
    <row r="2308">
      <c r="A2308" s="6" t="n"/>
      <c r="B2308" s="2" t="n"/>
      <c r="F2308" s="7" t="n"/>
      <c r="G2308" s="4" t="n"/>
      <c r="I2308" s="15" t="n"/>
      <c r="K2308" s="2" t="n"/>
      <c r="L2308" s="4" t="n"/>
      <c r="N2308" s="2" t="n"/>
      <c r="P2308" s="2" t="n"/>
      <c r="R2308" s="15" t="n"/>
      <c r="S2308" s="15" t="n"/>
      <c r="T2308" s="5" t="n"/>
      <c r="U2308" s="5" t="n"/>
    </row>
    <row r="2309">
      <c r="A2309" s="6" t="n"/>
      <c r="B2309" s="2" t="n"/>
      <c r="F2309" s="7" t="n"/>
      <c r="G2309" s="4" t="n"/>
      <c r="I2309" s="15" t="n"/>
      <c r="K2309" s="2" t="n"/>
      <c r="L2309" s="4" t="n"/>
      <c r="N2309" s="2" t="n"/>
      <c r="P2309" s="2" t="n"/>
      <c r="R2309" s="15" t="n"/>
      <c r="S2309" s="15" t="n"/>
      <c r="T2309" s="5" t="n"/>
      <c r="U2309" s="5" t="n"/>
    </row>
    <row r="2310">
      <c r="A2310" s="6" t="n"/>
      <c r="B2310" s="2" t="n"/>
      <c r="F2310" s="7" t="n"/>
      <c r="G2310" s="4" t="n"/>
      <c r="I2310" s="15" t="n"/>
      <c r="K2310" s="2" t="n"/>
      <c r="L2310" s="4" t="n"/>
      <c r="N2310" s="2" t="n"/>
      <c r="P2310" s="2" t="n"/>
      <c r="R2310" s="15" t="n"/>
      <c r="S2310" s="15" t="n"/>
      <c r="T2310" s="5" t="n"/>
      <c r="U2310" s="5" t="n"/>
    </row>
    <row r="2311">
      <c r="A2311" s="6" t="n"/>
      <c r="B2311" s="2" t="n"/>
      <c r="F2311" s="7" t="n"/>
      <c r="G2311" s="4" t="n"/>
      <c r="I2311" s="15" t="n"/>
      <c r="K2311" s="2" t="n"/>
      <c r="L2311" s="4" t="n"/>
      <c r="N2311" s="2" t="n"/>
      <c r="P2311" s="2" t="n"/>
      <c r="R2311" s="15" t="n"/>
      <c r="S2311" s="15" t="n"/>
      <c r="T2311" s="5" t="n"/>
      <c r="U2311" s="5" t="n"/>
    </row>
    <row r="2312">
      <c r="A2312" s="6" t="n"/>
      <c r="B2312" s="2" t="n"/>
      <c r="F2312" s="7" t="n"/>
      <c r="G2312" s="4" t="n"/>
      <c r="I2312" s="15" t="n"/>
      <c r="K2312" s="2" t="n"/>
      <c r="L2312" s="4" t="n"/>
      <c r="N2312" s="2" t="n"/>
      <c r="P2312" s="2" t="n"/>
      <c r="R2312" s="15" t="n"/>
      <c r="S2312" s="15" t="n"/>
      <c r="T2312" s="5" t="n"/>
      <c r="U2312" s="5" t="n"/>
    </row>
    <row r="2313">
      <c r="A2313" s="6" t="n"/>
      <c r="B2313" s="2" t="n"/>
      <c r="F2313" s="7" t="n"/>
      <c r="G2313" s="4" t="n"/>
      <c r="I2313" s="15" t="n"/>
      <c r="K2313" s="2" t="n"/>
      <c r="L2313" s="4" t="n"/>
      <c r="N2313" s="2" t="n"/>
      <c r="P2313" s="2" t="n"/>
      <c r="R2313" s="15" t="n"/>
      <c r="S2313" s="15" t="n"/>
      <c r="T2313" s="5" t="n"/>
      <c r="U2313" s="5" t="n"/>
    </row>
    <row r="2314">
      <c r="A2314" s="6" t="n"/>
      <c r="B2314" s="2" t="n"/>
      <c r="F2314" s="7" t="n"/>
      <c r="G2314" s="4" t="n"/>
      <c r="I2314" s="15" t="n"/>
      <c r="K2314" s="2" t="n"/>
      <c r="L2314" s="4" t="n"/>
      <c r="N2314" s="2" t="n"/>
      <c r="P2314" s="2" t="n"/>
      <c r="R2314" s="15" t="n"/>
      <c r="S2314" s="15" t="n"/>
      <c r="T2314" s="5" t="n"/>
      <c r="U2314" s="5" t="n"/>
    </row>
    <row r="2315">
      <c r="A2315" s="6" t="n"/>
      <c r="B2315" s="2" t="n"/>
      <c r="F2315" s="7" t="n"/>
      <c r="G2315" s="4" t="n"/>
      <c r="I2315" s="15" t="n"/>
      <c r="K2315" s="2" t="n"/>
      <c r="L2315" s="4" t="n"/>
      <c r="N2315" s="2" t="n"/>
      <c r="P2315" s="2" t="n"/>
      <c r="R2315" s="15" t="n"/>
      <c r="S2315" s="15" t="n"/>
      <c r="T2315" s="5" t="n"/>
      <c r="U2315" s="5" t="n"/>
    </row>
    <row r="2316">
      <c r="A2316" s="6" t="n"/>
      <c r="B2316" s="2" t="n"/>
      <c r="F2316" s="7" t="n"/>
      <c r="G2316" s="4" t="n"/>
      <c r="I2316" s="15" t="n"/>
      <c r="K2316" s="2" t="n"/>
      <c r="L2316" s="4" t="n"/>
      <c r="N2316" s="2" t="n"/>
      <c r="P2316" s="2" t="n"/>
      <c r="R2316" s="15" t="n"/>
      <c r="S2316" s="15" t="n"/>
      <c r="T2316" s="5" t="n"/>
      <c r="U2316" s="5" t="n"/>
    </row>
    <row r="2317">
      <c r="A2317" s="6" t="n"/>
      <c r="B2317" s="2" t="n"/>
      <c r="F2317" s="7" t="n"/>
      <c r="G2317" s="4" t="n"/>
      <c r="I2317" s="15" t="n"/>
      <c r="K2317" s="2" t="n"/>
      <c r="L2317" s="4" t="n"/>
      <c r="N2317" s="2" t="n"/>
      <c r="P2317" s="2" t="n"/>
      <c r="R2317" s="15" t="n"/>
      <c r="S2317" s="15" t="n"/>
      <c r="T2317" s="5" t="n"/>
      <c r="U2317" s="5" t="n"/>
    </row>
    <row r="2318">
      <c r="A2318" s="6" t="n"/>
      <c r="B2318" s="2" t="n"/>
      <c r="F2318" s="7" t="n"/>
      <c r="G2318" s="4" t="n"/>
      <c r="I2318" s="15" t="n"/>
      <c r="K2318" s="2" t="n"/>
      <c r="L2318" s="4" t="n"/>
      <c r="N2318" s="2" t="n"/>
      <c r="P2318" s="2" t="n"/>
      <c r="R2318" s="15" t="n"/>
      <c r="S2318" s="15" t="n"/>
      <c r="T2318" s="5" t="n"/>
      <c r="U2318" s="5" t="n"/>
    </row>
    <row r="2319">
      <c r="A2319" s="6" t="n"/>
      <c r="B2319" s="2" t="n"/>
      <c r="F2319" s="7" t="n"/>
      <c r="G2319" s="4" t="n"/>
      <c r="I2319" s="15" t="n"/>
      <c r="K2319" s="2" t="n"/>
      <c r="L2319" s="4" t="n"/>
      <c r="N2319" s="2" t="n"/>
      <c r="P2319" s="2" t="n"/>
      <c r="R2319" s="15" t="n"/>
      <c r="S2319" s="15" t="n"/>
      <c r="T2319" s="5" t="n"/>
      <c r="U2319" s="5" t="n"/>
    </row>
    <row r="2320">
      <c r="A2320" s="6" t="n"/>
      <c r="B2320" s="2" t="n"/>
      <c r="F2320" s="7" t="n"/>
      <c r="G2320" s="4" t="n"/>
      <c r="I2320" s="15" t="n"/>
      <c r="K2320" s="2" t="n"/>
      <c r="L2320" s="4" t="n"/>
      <c r="N2320" s="2" t="n"/>
      <c r="P2320" s="2" t="n"/>
      <c r="R2320" s="15" t="n"/>
      <c r="S2320" s="15" t="n"/>
      <c r="T2320" s="5" t="n"/>
      <c r="U2320" s="5" t="n"/>
    </row>
    <row r="2321">
      <c r="A2321" s="6" t="n"/>
      <c r="B2321" s="2" t="n"/>
      <c r="F2321" s="7" t="n"/>
      <c r="G2321" s="4" t="n"/>
      <c r="I2321" s="15" t="n"/>
      <c r="K2321" s="2" t="n"/>
      <c r="L2321" s="4" t="n"/>
      <c r="N2321" s="2" t="n"/>
      <c r="P2321" s="2" t="n"/>
      <c r="R2321" s="15" t="n"/>
      <c r="S2321" s="15" t="n"/>
      <c r="T2321" s="5" t="n"/>
      <c r="U2321" s="5" t="n"/>
    </row>
    <row r="2322">
      <c r="A2322" s="6" t="n"/>
      <c r="B2322" s="2" t="n"/>
      <c r="F2322" s="7" t="n"/>
      <c r="G2322" s="4" t="n"/>
      <c r="I2322" s="15" t="n"/>
      <c r="K2322" s="2" t="n"/>
      <c r="L2322" s="4" t="n"/>
      <c r="N2322" s="2" t="n"/>
      <c r="P2322" s="2" t="n"/>
      <c r="R2322" s="15" t="n"/>
      <c r="S2322" s="15" t="n"/>
      <c r="T2322" s="5" t="n"/>
      <c r="U2322" s="5" t="n"/>
    </row>
    <row r="2323">
      <c r="A2323" s="6" t="n"/>
      <c r="B2323" s="2" t="n"/>
      <c r="F2323" s="7" t="n"/>
      <c r="G2323" s="4" t="n"/>
      <c r="I2323" s="15" t="n"/>
      <c r="K2323" s="2" t="n"/>
      <c r="L2323" s="4" t="n"/>
      <c r="N2323" s="2" t="n"/>
      <c r="P2323" s="2" t="n"/>
      <c r="R2323" s="15" t="n"/>
      <c r="S2323" s="15" t="n"/>
      <c r="T2323" s="5" t="n"/>
      <c r="U2323" s="5" t="n"/>
    </row>
    <row r="2324">
      <c r="A2324" s="6" t="n"/>
      <c r="B2324" s="2" t="n"/>
      <c r="F2324" s="7" t="n"/>
      <c r="G2324" s="4" t="n"/>
      <c r="I2324" s="15" t="n"/>
      <c r="K2324" s="2" t="n"/>
      <c r="L2324" s="4" t="n"/>
      <c r="N2324" s="2" t="n"/>
      <c r="P2324" s="2" t="n"/>
      <c r="R2324" s="15" t="n"/>
      <c r="S2324" s="15" t="n"/>
      <c r="T2324" s="5" t="n"/>
      <c r="U2324" s="5" t="n"/>
    </row>
    <row r="2325">
      <c r="A2325" s="6" t="n"/>
      <c r="B2325" s="2" t="n"/>
      <c r="F2325" s="7" t="n"/>
      <c r="G2325" s="4" t="n"/>
      <c r="I2325" s="15" t="n"/>
      <c r="K2325" s="2" t="n"/>
      <c r="L2325" s="4" t="n"/>
      <c r="N2325" s="2" t="n"/>
      <c r="P2325" s="2" t="n"/>
      <c r="R2325" s="15" t="n"/>
      <c r="S2325" s="15" t="n"/>
      <c r="T2325" s="5" t="n"/>
      <c r="U2325" s="5" t="n"/>
    </row>
    <row r="2326">
      <c r="A2326" s="6" t="n"/>
      <c r="B2326" s="2" t="n"/>
      <c r="F2326" s="7" t="n"/>
      <c r="G2326" s="4" t="n"/>
      <c r="I2326" s="15" t="n"/>
      <c r="K2326" s="2" t="n"/>
      <c r="L2326" s="4" t="n"/>
      <c r="N2326" s="2" t="n"/>
      <c r="P2326" s="2" t="n"/>
      <c r="R2326" s="15" t="n"/>
      <c r="S2326" s="15" t="n"/>
      <c r="T2326" s="5" t="n"/>
      <c r="U2326" s="5" t="n"/>
    </row>
    <row r="2327">
      <c r="A2327" s="6" t="n"/>
      <c r="B2327" s="2" t="n"/>
      <c r="F2327" s="7" t="n"/>
      <c r="G2327" s="4" t="n"/>
      <c r="I2327" s="15" t="n"/>
      <c r="K2327" s="2" t="n"/>
      <c r="L2327" s="4" t="n"/>
      <c r="N2327" s="2" t="n"/>
      <c r="P2327" s="2" t="n"/>
      <c r="R2327" s="15" t="n"/>
      <c r="S2327" s="15" t="n"/>
      <c r="T2327" s="5" t="n"/>
      <c r="U2327" s="5" t="n"/>
    </row>
    <row r="2328">
      <c r="A2328" s="6" t="n"/>
      <c r="B2328" s="2" t="n"/>
      <c r="F2328" s="7" t="n"/>
      <c r="G2328" s="4" t="n"/>
      <c r="I2328" s="15" t="n"/>
      <c r="K2328" s="2" t="n"/>
      <c r="L2328" s="4" t="n"/>
      <c r="N2328" s="2" t="n"/>
      <c r="P2328" s="2" t="n"/>
      <c r="R2328" s="15" t="n"/>
      <c r="S2328" s="15" t="n"/>
      <c r="T2328" s="5" t="n"/>
      <c r="U2328" s="5" t="n"/>
    </row>
    <row r="2329">
      <c r="A2329" s="6" t="n"/>
      <c r="B2329" s="2" t="n"/>
      <c r="F2329" s="7" t="n"/>
      <c r="G2329" s="4" t="n"/>
      <c r="I2329" s="15" t="n"/>
      <c r="K2329" s="2" t="n"/>
      <c r="L2329" s="4" t="n"/>
      <c r="N2329" s="2" t="n"/>
      <c r="P2329" s="2" t="n"/>
      <c r="R2329" s="15" t="n"/>
      <c r="S2329" s="15" t="n"/>
      <c r="T2329" s="5" t="n"/>
      <c r="U2329" s="5" t="n"/>
    </row>
    <row r="2330">
      <c r="A2330" s="6" t="n"/>
      <c r="B2330" s="2" t="n"/>
      <c r="F2330" s="7" t="n"/>
      <c r="G2330" s="4" t="n"/>
      <c r="I2330" s="15" t="n"/>
      <c r="K2330" s="2" t="n"/>
      <c r="L2330" s="4" t="n"/>
      <c r="N2330" s="2" t="n"/>
      <c r="P2330" s="2" t="n"/>
      <c r="R2330" s="15" t="n"/>
      <c r="S2330" s="15" t="n"/>
      <c r="T2330" s="5" t="n"/>
      <c r="U2330" s="5" t="n"/>
    </row>
    <row r="2331">
      <c r="A2331" s="6" t="n"/>
      <c r="B2331" s="2" t="n"/>
      <c r="F2331" s="7" t="n"/>
      <c r="G2331" s="4" t="n"/>
      <c r="I2331" s="15" t="n"/>
      <c r="K2331" s="2" t="n"/>
      <c r="L2331" s="4" t="n"/>
      <c r="N2331" s="2" t="n"/>
      <c r="P2331" s="2" t="n"/>
      <c r="R2331" s="15" t="n"/>
      <c r="S2331" s="15" t="n"/>
      <c r="T2331" s="5" t="n"/>
      <c r="U2331" s="5" t="n"/>
    </row>
    <row r="2332">
      <c r="A2332" s="6" t="n"/>
      <c r="B2332" s="2" t="n"/>
      <c r="F2332" s="7" t="n"/>
      <c r="G2332" s="4" t="n"/>
      <c r="I2332" s="15" t="n"/>
      <c r="K2332" s="2" t="n"/>
      <c r="L2332" s="4" t="n"/>
      <c r="N2332" s="2" t="n"/>
      <c r="P2332" s="2" t="n"/>
      <c r="R2332" s="15" t="n"/>
      <c r="S2332" s="15" t="n"/>
      <c r="T2332" s="5" t="n"/>
      <c r="U2332" s="5" t="n"/>
    </row>
    <row r="2333">
      <c r="A2333" s="6" t="n"/>
      <c r="B2333" s="2" t="n"/>
      <c r="F2333" s="7" t="n"/>
      <c r="G2333" s="4" t="n"/>
      <c r="I2333" s="15" t="n"/>
      <c r="K2333" s="2" t="n"/>
      <c r="L2333" s="4" t="n"/>
      <c r="N2333" s="2" t="n"/>
      <c r="P2333" s="2" t="n"/>
      <c r="R2333" s="15" t="n"/>
      <c r="S2333" s="15" t="n"/>
      <c r="T2333" s="5" t="n"/>
      <c r="U2333" s="5" t="n"/>
    </row>
    <row r="2334">
      <c r="A2334" s="6" t="n"/>
      <c r="B2334" s="2" t="n"/>
      <c r="F2334" s="7" t="n"/>
      <c r="G2334" s="4" t="n"/>
      <c r="I2334" s="15" t="n"/>
      <c r="K2334" s="2" t="n"/>
      <c r="L2334" s="4" t="n"/>
      <c r="N2334" s="2" t="n"/>
      <c r="P2334" s="2" t="n"/>
      <c r="R2334" s="15" t="n"/>
      <c r="S2334" s="15" t="n"/>
      <c r="T2334" s="5" t="n"/>
      <c r="U2334" s="5" t="n"/>
    </row>
    <row r="2335">
      <c r="A2335" s="6" t="n"/>
      <c r="B2335" s="2" t="n"/>
      <c r="F2335" s="7" t="n"/>
      <c r="G2335" s="4" t="n"/>
      <c r="I2335" s="15" t="n"/>
      <c r="K2335" s="2" t="n"/>
      <c r="L2335" s="4" t="n"/>
      <c r="N2335" s="2" t="n"/>
      <c r="P2335" s="2" t="n"/>
      <c r="R2335" s="15" t="n"/>
      <c r="S2335" s="15" t="n"/>
      <c r="T2335" s="5" t="n"/>
      <c r="U2335" s="5" t="n"/>
    </row>
    <row r="2336">
      <c r="A2336" s="6" t="n"/>
      <c r="B2336" s="2" t="n"/>
      <c r="F2336" s="7" t="n"/>
      <c r="G2336" s="4" t="n"/>
      <c r="I2336" s="15" t="n"/>
      <c r="K2336" s="2" t="n"/>
      <c r="L2336" s="4" t="n"/>
      <c r="N2336" s="2" t="n"/>
      <c r="P2336" s="2" t="n"/>
      <c r="R2336" s="15" t="n"/>
      <c r="S2336" s="15" t="n"/>
      <c r="T2336" s="5" t="n"/>
      <c r="U2336" s="5" t="n"/>
    </row>
    <row r="2337">
      <c r="A2337" s="6" t="n"/>
      <c r="B2337" s="2" t="n"/>
      <c r="F2337" s="7" t="n"/>
      <c r="G2337" s="4" t="n"/>
      <c r="I2337" s="15" t="n"/>
      <c r="K2337" s="2" t="n"/>
      <c r="L2337" s="4" t="n"/>
      <c r="N2337" s="2" t="n"/>
      <c r="P2337" s="2" t="n"/>
      <c r="R2337" s="15" t="n"/>
      <c r="S2337" s="15" t="n"/>
      <c r="T2337" s="5" t="n"/>
      <c r="U2337" s="5" t="n"/>
    </row>
    <row r="2338">
      <c r="A2338" s="6" t="n"/>
      <c r="B2338" s="2" t="n"/>
      <c r="F2338" s="7" t="n"/>
      <c r="G2338" s="4" t="n"/>
      <c r="I2338" s="15" t="n"/>
      <c r="K2338" s="2" t="n"/>
      <c r="L2338" s="4" t="n"/>
      <c r="N2338" s="2" t="n"/>
      <c r="P2338" s="2" t="n"/>
      <c r="R2338" s="15" t="n"/>
      <c r="S2338" s="15" t="n"/>
      <c r="T2338" s="5" t="n"/>
      <c r="U2338" s="5" t="n"/>
    </row>
    <row r="2339">
      <c r="A2339" s="6" t="n"/>
      <c r="B2339" s="2" t="n"/>
      <c r="F2339" s="7" t="n"/>
      <c r="G2339" s="4" t="n"/>
      <c r="I2339" s="15" t="n"/>
      <c r="K2339" s="2" t="n"/>
      <c r="L2339" s="4" t="n"/>
      <c r="N2339" s="2" t="n"/>
      <c r="P2339" s="2" t="n"/>
      <c r="R2339" s="15" t="n"/>
      <c r="S2339" s="15" t="n"/>
      <c r="T2339" s="5" t="n"/>
      <c r="U2339" s="5" t="n"/>
    </row>
    <row r="2340">
      <c r="A2340" s="6" t="n"/>
      <c r="B2340" s="2" t="n"/>
      <c r="F2340" s="7" t="n"/>
      <c r="G2340" s="4" t="n"/>
      <c r="I2340" s="15" t="n"/>
      <c r="K2340" s="2" t="n"/>
      <c r="L2340" s="4" t="n"/>
      <c r="N2340" s="2" t="n"/>
      <c r="P2340" s="2" t="n"/>
      <c r="R2340" s="15" t="n"/>
      <c r="S2340" s="15" t="n"/>
      <c r="T2340" s="5" t="n"/>
      <c r="U2340" s="5" t="n"/>
    </row>
    <row r="2341">
      <c r="A2341" s="6" t="n"/>
      <c r="B2341" s="2" t="n"/>
      <c r="F2341" s="7" t="n"/>
      <c r="G2341" s="4" t="n"/>
      <c r="I2341" s="15" t="n"/>
      <c r="K2341" s="2" t="n"/>
      <c r="L2341" s="4" t="n"/>
      <c r="N2341" s="2" t="n"/>
      <c r="P2341" s="2" t="n"/>
      <c r="R2341" s="15" t="n"/>
      <c r="S2341" s="15" t="n"/>
      <c r="T2341" s="5" t="n"/>
      <c r="U2341" s="5" t="n"/>
    </row>
    <row r="2342">
      <c r="A2342" s="6" t="n"/>
      <c r="B2342" s="2" t="n"/>
      <c r="F2342" s="7" t="n"/>
      <c r="G2342" s="4" t="n"/>
      <c r="I2342" s="15" t="n"/>
      <c r="K2342" s="2" t="n"/>
      <c r="L2342" s="4" t="n"/>
      <c r="N2342" s="2" t="n"/>
      <c r="P2342" s="2" t="n"/>
      <c r="R2342" s="15" t="n"/>
      <c r="S2342" s="15" t="n"/>
      <c r="T2342" s="5" t="n"/>
      <c r="U2342" s="5" t="n"/>
    </row>
    <row r="2343">
      <c r="A2343" s="6" t="n"/>
      <c r="B2343" s="2" t="n"/>
      <c r="F2343" s="7" t="n"/>
      <c r="G2343" s="4" t="n"/>
      <c r="I2343" s="15" t="n"/>
      <c r="K2343" s="2" t="n"/>
      <c r="L2343" s="4" t="n"/>
      <c r="N2343" s="2" t="n"/>
      <c r="P2343" s="2" t="n"/>
      <c r="R2343" s="15" t="n"/>
      <c r="S2343" s="15" t="n"/>
      <c r="T2343" s="5" t="n"/>
      <c r="U2343" s="5" t="n"/>
    </row>
    <row r="2344">
      <c r="A2344" s="6" t="n"/>
      <c r="B2344" s="2" t="n"/>
      <c r="F2344" s="7" t="n"/>
      <c r="G2344" s="4" t="n"/>
      <c r="I2344" s="15" t="n"/>
      <c r="K2344" s="2" t="n"/>
      <c r="L2344" s="4" t="n"/>
      <c r="N2344" s="2" t="n"/>
      <c r="P2344" s="2" t="n"/>
      <c r="R2344" s="15" t="n"/>
      <c r="S2344" s="15" t="n"/>
      <c r="T2344" s="5" t="n"/>
      <c r="U2344" s="5" t="n"/>
    </row>
    <row r="2345">
      <c r="A2345" s="6" t="n"/>
      <c r="B2345" s="2" t="n"/>
      <c r="F2345" s="7" t="n"/>
      <c r="G2345" s="4" t="n"/>
      <c r="I2345" s="15" t="n"/>
      <c r="K2345" s="2" t="n"/>
      <c r="L2345" s="4" t="n"/>
      <c r="N2345" s="2" t="n"/>
      <c r="P2345" s="2" t="n"/>
      <c r="R2345" s="15" t="n"/>
      <c r="S2345" s="15" t="n"/>
      <c r="T2345" s="5" t="n"/>
      <c r="U2345" s="5" t="n"/>
    </row>
    <row r="2346">
      <c r="A2346" s="6" t="n"/>
      <c r="B2346" s="2" t="n"/>
      <c r="F2346" s="7" t="n"/>
      <c r="G2346" s="4" t="n"/>
      <c r="I2346" s="15" t="n"/>
      <c r="K2346" s="2" t="n"/>
      <c r="L2346" s="4" t="n"/>
      <c r="N2346" s="2" t="n"/>
      <c r="P2346" s="2" t="n"/>
      <c r="R2346" s="15" t="n"/>
      <c r="S2346" s="15" t="n"/>
      <c r="T2346" s="5" t="n"/>
      <c r="U2346" s="5" t="n"/>
    </row>
    <row r="2347">
      <c r="A2347" s="6" t="n"/>
      <c r="B2347" s="2" t="n"/>
      <c r="F2347" s="7" t="n"/>
      <c r="G2347" s="4" t="n"/>
      <c r="I2347" s="15" t="n"/>
      <c r="K2347" s="2" t="n"/>
      <c r="L2347" s="4" t="n"/>
      <c r="N2347" s="2" t="n"/>
      <c r="P2347" s="2" t="n"/>
      <c r="R2347" s="15" t="n"/>
      <c r="S2347" s="15" t="n"/>
      <c r="T2347" s="5" t="n"/>
      <c r="U2347" s="5" t="n"/>
    </row>
    <row r="2348">
      <c r="A2348" s="6" t="n"/>
      <c r="B2348" s="2" t="n"/>
      <c r="F2348" s="7" t="n"/>
      <c r="G2348" s="4" t="n"/>
      <c r="I2348" s="15" t="n"/>
      <c r="K2348" s="2" t="n"/>
      <c r="L2348" s="4" t="n"/>
      <c r="N2348" s="2" t="n"/>
      <c r="P2348" s="2" t="n"/>
      <c r="R2348" s="15" t="n"/>
      <c r="S2348" s="15" t="n"/>
      <c r="T2348" s="5" t="n"/>
      <c r="U2348" s="5" t="n"/>
    </row>
    <row r="2349">
      <c r="A2349" s="6" t="n"/>
      <c r="B2349" s="2" t="n"/>
      <c r="F2349" s="7" t="n"/>
      <c r="G2349" s="4" t="n"/>
      <c r="I2349" s="15" t="n"/>
      <c r="K2349" s="2" t="n"/>
      <c r="L2349" s="4" t="n"/>
      <c r="N2349" s="2" t="n"/>
      <c r="P2349" s="2" t="n"/>
      <c r="R2349" s="15" t="n"/>
      <c r="S2349" s="15" t="n"/>
      <c r="T2349" s="5" t="n"/>
      <c r="U2349" s="5" t="n"/>
    </row>
    <row r="2350">
      <c r="A2350" s="6" t="n"/>
      <c r="B2350" s="2" t="n"/>
      <c r="F2350" s="7" t="n"/>
      <c r="G2350" s="4" t="n"/>
      <c r="I2350" s="15" t="n"/>
      <c r="K2350" s="2" t="n"/>
      <c r="L2350" s="4" t="n"/>
      <c r="N2350" s="2" t="n"/>
      <c r="P2350" s="2" t="n"/>
      <c r="R2350" s="15" t="n"/>
      <c r="S2350" s="15" t="n"/>
      <c r="T2350" s="5" t="n"/>
      <c r="U2350" s="5" t="n"/>
    </row>
    <row r="2351">
      <c r="A2351" s="6" t="n"/>
      <c r="B2351" s="2" t="n"/>
      <c r="F2351" s="7" t="n"/>
      <c r="G2351" s="4" t="n"/>
      <c r="I2351" s="15" t="n"/>
      <c r="K2351" s="2" t="n"/>
      <c r="L2351" s="4" t="n"/>
      <c r="N2351" s="2" t="n"/>
      <c r="P2351" s="2" t="n"/>
      <c r="R2351" s="15" t="n"/>
      <c r="S2351" s="15" t="n"/>
      <c r="T2351" s="5" t="n"/>
      <c r="U2351" s="5" t="n"/>
    </row>
    <row r="2352">
      <c r="A2352" s="6" t="n"/>
      <c r="B2352" s="2" t="n"/>
      <c r="F2352" s="7" t="n"/>
      <c r="G2352" s="4" t="n"/>
      <c r="I2352" s="15" t="n"/>
      <c r="K2352" s="2" t="n"/>
      <c r="L2352" s="4" t="n"/>
      <c r="N2352" s="2" t="n"/>
      <c r="P2352" s="2" t="n"/>
      <c r="R2352" s="15" t="n"/>
      <c r="S2352" s="15" t="n"/>
      <c r="T2352" s="5" t="n"/>
      <c r="U2352" s="5" t="n"/>
    </row>
    <row r="2353">
      <c r="A2353" s="6" t="n"/>
      <c r="B2353" s="2" t="n"/>
      <c r="F2353" s="7" t="n"/>
      <c r="G2353" s="4" t="n"/>
      <c r="I2353" s="15" t="n"/>
      <c r="K2353" s="2" t="n"/>
      <c r="L2353" s="4" t="n"/>
      <c r="N2353" s="2" t="n"/>
      <c r="P2353" s="2" t="n"/>
      <c r="R2353" s="15" t="n"/>
      <c r="S2353" s="15" t="n"/>
      <c r="T2353" s="5" t="n"/>
      <c r="U2353" s="5" t="n"/>
    </row>
    <row r="2354">
      <c r="A2354" s="6" t="n"/>
      <c r="B2354" s="2" t="n"/>
      <c r="F2354" s="7" t="n"/>
      <c r="G2354" s="4" t="n"/>
      <c r="I2354" s="15" t="n"/>
      <c r="K2354" s="2" t="n"/>
      <c r="L2354" s="4" t="n"/>
      <c r="N2354" s="2" t="n"/>
      <c r="P2354" s="2" t="n"/>
      <c r="R2354" s="15" t="n"/>
      <c r="S2354" s="15" t="n"/>
      <c r="T2354" s="5" t="n"/>
      <c r="U2354" s="5" t="n"/>
    </row>
    <row r="2355">
      <c r="A2355" s="6" t="n"/>
      <c r="B2355" s="2" t="n"/>
      <c r="F2355" s="7" t="n"/>
      <c r="G2355" s="4" t="n"/>
      <c r="I2355" s="15" t="n"/>
      <c r="K2355" s="2" t="n"/>
      <c r="L2355" s="4" t="n"/>
      <c r="N2355" s="2" t="n"/>
      <c r="P2355" s="2" t="n"/>
      <c r="R2355" s="15" t="n"/>
      <c r="S2355" s="15" t="n"/>
      <c r="T2355" s="5" t="n"/>
      <c r="U2355" s="5" t="n"/>
    </row>
    <row r="2356">
      <c r="A2356" s="6" t="n"/>
      <c r="B2356" s="2" t="n"/>
      <c r="F2356" s="7" t="n"/>
      <c r="G2356" s="4" t="n"/>
      <c r="I2356" s="15" t="n"/>
      <c r="K2356" s="2" t="n"/>
      <c r="L2356" s="4" t="n"/>
      <c r="N2356" s="2" t="n"/>
      <c r="P2356" s="2" t="n"/>
      <c r="R2356" s="15" t="n"/>
      <c r="S2356" s="15" t="n"/>
      <c r="T2356" s="5" t="n"/>
      <c r="U2356" s="5" t="n"/>
    </row>
    <row r="2357">
      <c r="A2357" s="6" t="n"/>
      <c r="B2357" s="2" t="n"/>
      <c r="F2357" s="7" t="n"/>
      <c r="G2357" s="4" t="n"/>
      <c r="I2357" s="15" t="n"/>
      <c r="K2357" s="2" t="n"/>
      <c r="L2357" s="4" t="n"/>
      <c r="N2357" s="2" t="n"/>
      <c r="P2357" s="2" t="n"/>
      <c r="R2357" s="15" t="n"/>
      <c r="S2357" s="15" t="n"/>
      <c r="T2357" s="5" t="n"/>
      <c r="U2357" s="5" t="n"/>
    </row>
    <row r="2358">
      <c r="A2358" s="6" t="n"/>
      <c r="B2358" s="2" t="n"/>
      <c r="F2358" s="7" t="n"/>
      <c r="G2358" s="4" t="n"/>
      <c r="I2358" s="15" t="n"/>
      <c r="K2358" s="2" t="n"/>
      <c r="L2358" s="4" t="n"/>
      <c r="N2358" s="2" t="n"/>
      <c r="P2358" s="2" t="n"/>
      <c r="R2358" s="15" t="n"/>
      <c r="S2358" s="15" t="n"/>
      <c r="T2358" s="5" t="n"/>
      <c r="U2358" s="5" t="n"/>
    </row>
    <row r="2359">
      <c r="A2359" s="6" t="n"/>
      <c r="B2359" s="2" t="n"/>
      <c r="F2359" s="7" t="n"/>
      <c r="G2359" s="4" t="n"/>
      <c r="I2359" s="15" t="n"/>
      <c r="K2359" s="2" t="n"/>
      <c r="L2359" s="4" t="n"/>
      <c r="N2359" s="2" t="n"/>
      <c r="P2359" s="2" t="n"/>
      <c r="R2359" s="15" t="n"/>
      <c r="S2359" s="15" t="n"/>
      <c r="T2359" s="5" t="n"/>
      <c r="U2359" s="5" t="n"/>
    </row>
    <row r="2360">
      <c r="A2360" s="6" t="n"/>
      <c r="B2360" s="2" t="n"/>
      <c r="F2360" s="7" t="n"/>
      <c r="G2360" s="4" t="n"/>
      <c r="I2360" s="15" t="n"/>
      <c r="K2360" s="2" t="n"/>
      <c r="L2360" s="4" t="n"/>
      <c r="N2360" s="2" t="n"/>
      <c r="P2360" s="2" t="n"/>
      <c r="R2360" s="15" t="n"/>
      <c r="S2360" s="15" t="n"/>
      <c r="T2360" s="5" t="n"/>
      <c r="U2360" s="5" t="n"/>
    </row>
    <row r="2361">
      <c r="A2361" s="6" t="n"/>
      <c r="B2361" s="2" t="n"/>
      <c r="F2361" s="7" t="n"/>
      <c r="G2361" s="4" t="n"/>
      <c r="I2361" s="15" t="n"/>
      <c r="K2361" s="2" t="n"/>
      <c r="L2361" s="4" t="n"/>
      <c r="N2361" s="2" t="n"/>
      <c r="P2361" s="2" t="n"/>
      <c r="R2361" s="15" t="n"/>
      <c r="S2361" s="15" t="n"/>
      <c r="T2361" s="5" t="n"/>
      <c r="U2361" s="5" t="n"/>
    </row>
    <row r="2362">
      <c r="A2362" s="6" t="n"/>
      <c r="B2362" s="2" t="n"/>
      <c r="F2362" s="7" t="n"/>
      <c r="G2362" s="4" t="n"/>
      <c r="I2362" s="15" t="n"/>
      <c r="K2362" s="2" t="n"/>
      <c r="L2362" s="4" t="n"/>
      <c r="N2362" s="2" t="n"/>
      <c r="P2362" s="2" t="n"/>
      <c r="R2362" s="15" t="n"/>
      <c r="S2362" s="15" t="n"/>
      <c r="T2362" s="5" t="n"/>
      <c r="U2362" s="5" t="n"/>
    </row>
    <row r="2363">
      <c r="A2363" s="6" t="n"/>
      <c r="B2363" s="2" t="n"/>
      <c r="F2363" s="7" t="n"/>
      <c r="G2363" s="4" t="n"/>
      <c r="I2363" s="15" t="n"/>
      <c r="K2363" s="2" t="n"/>
      <c r="L2363" s="4" t="n"/>
      <c r="N2363" s="2" t="n"/>
      <c r="P2363" s="2" t="n"/>
      <c r="R2363" s="15" t="n"/>
      <c r="S2363" s="15" t="n"/>
      <c r="T2363" s="5" t="n"/>
      <c r="U2363" s="5" t="n"/>
    </row>
    <row r="2364">
      <c r="A2364" s="6" t="n"/>
      <c r="B2364" s="2" t="n"/>
      <c r="F2364" s="7" t="n"/>
      <c r="G2364" s="4" t="n"/>
      <c r="I2364" s="15" t="n"/>
      <c r="K2364" s="2" t="n"/>
      <c r="L2364" s="4" t="n"/>
      <c r="N2364" s="2" t="n"/>
      <c r="P2364" s="2" t="n"/>
      <c r="R2364" s="15" t="n"/>
      <c r="S2364" s="15" t="n"/>
      <c r="T2364" s="5" t="n"/>
      <c r="U2364" s="5" t="n"/>
    </row>
    <row r="2365">
      <c r="A2365" s="6" t="n"/>
      <c r="B2365" s="2" t="n"/>
      <c r="F2365" s="7" t="n"/>
      <c r="G2365" s="4" t="n"/>
      <c r="I2365" s="15" t="n"/>
      <c r="K2365" s="2" t="n"/>
      <c r="L2365" s="4" t="n"/>
      <c r="N2365" s="2" t="n"/>
      <c r="P2365" s="2" t="n"/>
      <c r="R2365" s="15" t="n"/>
      <c r="S2365" s="15" t="n"/>
      <c r="T2365" s="5" t="n"/>
      <c r="U2365" s="5" t="n"/>
    </row>
    <row r="2366">
      <c r="A2366" s="6" t="n"/>
      <c r="B2366" s="2" t="n"/>
      <c r="F2366" s="7" t="n"/>
      <c r="G2366" s="4" t="n"/>
      <c r="I2366" s="15" t="n"/>
      <c r="K2366" s="2" t="n"/>
      <c r="L2366" s="4" t="n"/>
      <c r="N2366" s="2" t="n"/>
      <c r="P2366" s="2" t="n"/>
      <c r="R2366" s="15" t="n"/>
      <c r="S2366" s="15" t="n"/>
      <c r="T2366" s="5" t="n"/>
      <c r="U2366" s="5" t="n"/>
    </row>
    <row r="2367">
      <c r="A2367" s="6" t="n"/>
      <c r="B2367" s="2" t="n"/>
      <c r="F2367" s="7" t="n"/>
      <c r="G2367" s="4" t="n"/>
      <c r="I2367" s="15" t="n"/>
      <c r="K2367" s="2" t="n"/>
      <c r="L2367" s="4" t="n"/>
      <c r="N2367" s="2" t="n"/>
      <c r="P2367" s="2" t="n"/>
      <c r="R2367" s="15" t="n"/>
      <c r="S2367" s="15" t="n"/>
      <c r="T2367" s="5" t="n"/>
      <c r="U2367" s="5" t="n"/>
    </row>
    <row r="2368">
      <c r="A2368" s="6" t="n"/>
      <c r="B2368" s="2" t="n"/>
      <c r="F2368" s="7" t="n"/>
      <c r="G2368" s="4" t="n"/>
      <c r="I2368" s="15" t="n"/>
      <c r="K2368" s="2" t="n"/>
      <c r="L2368" s="4" t="n"/>
      <c r="N2368" s="2" t="n"/>
      <c r="P2368" s="2" t="n"/>
      <c r="R2368" s="15" t="n"/>
      <c r="S2368" s="15" t="n"/>
      <c r="T2368" s="5" t="n"/>
      <c r="U2368" s="5" t="n"/>
    </row>
    <row r="2369">
      <c r="A2369" s="6" t="n"/>
      <c r="B2369" s="2" t="n"/>
      <c r="F2369" s="7" t="n"/>
      <c r="G2369" s="4" t="n"/>
      <c r="I2369" s="15" t="n"/>
      <c r="K2369" s="2" t="n"/>
      <c r="L2369" s="4" t="n"/>
      <c r="N2369" s="2" t="n"/>
      <c r="P2369" s="2" t="n"/>
      <c r="R2369" s="15" t="n"/>
      <c r="S2369" s="15" t="n"/>
      <c r="T2369" s="5" t="n"/>
      <c r="U2369" s="5" t="n"/>
    </row>
    <row r="2370">
      <c r="A2370" s="6" t="n"/>
      <c r="B2370" s="2" t="n"/>
      <c r="F2370" s="7" t="n"/>
      <c r="G2370" s="4" t="n"/>
      <c r="I2370" s="15" t="n"/>
      <c r="K2370" s="2" t="n"/>
      <c r="L2370" s="4" t="n"/>
      <c r="N2370" s="2" t="n"/>
      <c r="P2370" s="2" t="n"/>
      <c r="R2370" s="15" t="n"/>
      <c r="S2370" s="15" t="n"/>
      <c r="T2370" s="5" t="n"/>
      <c r="U2370" s="5" t="n"/>
    </row>
    <row r="2371">
      <c r="A2371" s="6" t="n"/>
      <c r="B2371" s="2" t="n"/>
      <c r="F2371" s="7" t="n"/>
      <c r="G2371" s="4" t="n"/>
      <c r="I2371" s="15" t="n"/>
      <c r="K2371" s="2" t="n"/>
      <c r="L2371" s="4" t="n"/>
      <c r="N2371" s="2" t="n"/>
      <c r="P2371" s="2" t="n"/>
      <c r="R2371" s="15" t="n"/>
      <c r="S2371" s="15" t="n"/>
      <c r="T2371" s="5" t="n"/>
      <c r="U2371" s="5" t="n"/>
    </row>
    <row r="2372">
      <c r="A2372" s="6" t="n"/>
      <c r="B2372" s="2" t="n"/>
      <c r="F2372" s="7" t="n"/>
      <c r="G2372" s="4" t="n"/>
      <c r="I2372" s="15" t="n"/>
      <c r="K2372" s="2" t="n"/>
      <c r="L2372" s="4" t="n"/>
      <c r="N2372" s="2" t="n"/>
      <c r="P2372" s="2" t="n"/>
      <c r="R2372" s="15" t="n"/>
      <c r="S2372" s="15" t="n"/>
      <c r="T2372" s="5" t="n"/>
      <c r="U2372" s="5" t="n"/>
    </row>
    <row r="2373">
      <c r="A2373" s="6" t="n"/>
      <c r="B2373" s="2" t="n"/>
      <c r="F2373" s="7" t="n"/>
      <c r="G2373" s="4" t="n"/>
      <c r="I2373" s="15" t="n"/>
      <c r="K2373" s="2" t="n"/>
      <c r="L2373" s="4" t="n"/>
      <c r="N2373" s="2" t="n"/>
      <c r="P2373" s="2" t="n"/>
      <c r="R2373" s="15" t="n"/>
      <c r="S2373" s="15" t="n"/>
      <c r="T2373" s="5" t="n"/>
      <c r="U2373" s="5" t="n"/>
    </row>
    <row r="2374">
      <c r="A2374" s="6" t="n"/>
      <c r="B2374" s="2" t="n"/>
      <c r="F2374" s="7" t="n"/>
      <c r="G2374" s="4" t="n"/>
      <c r="I2374" s="15" t="n"/>
      <c r="K2374" s="2" t="n"/>
      <c r="L2374" s="4" t="n"/>
      <c r="N2374" s="2" t="n"/>
      <c r="P2374" s="2" t="n"/>
      <c r="R2374" s="15" t="n"/>
      <c r="S2374" s="15" t="n"/>
      <c r="T2374" s="5" t="n"/>
      <c r="U2374" s="5" t="n"/>
    </row>
    <row r="2375">
      <c r="A2375" s="6" t="n"/>
      <c r="B2375" s="2" t="n"/>
      <c r="F2375" s="7" t="n"/>
      <c r="G2375" s="4" t="n"/>
      <c r="I2375" s="15" t="n"/>
      <c r="K2375" s="2" t="n"/>
      <c r="L2375" s="4" t="n"/>
      <c r="N2375" s="2" t="n"/>
      <c r="P2375" s="2" t="n"/>
      <c r="R2375" s="15" t="n"/>
      <c r="S2375" s="15" t="n"/>
      <c r="T2375" s="5" t="n"/>
      <c r="U2375" s="5" t="n"/>
    </row>
    <row r="2376">
      <c r="A2376" s="6" t="n"/>
      <c r="B2376" s="2" t="n"/>
      <c r="F2376" s="7" t="n"/>
      <c r="G2376" s="4" t="n"/>
      <c r="I2376" s="15" t="n"/>
      <c r="K2376" s="2" t="n"/>
      <c r="L2376" s="4" t="n"/>
      <c r="N2376" s="2" t="n"/>
      <c r="P2376" s="2" t="n"/>
      <c r="R2376" s="15" t="n"/>
      <c r="S2376" s="15" t="n"/>
      <c r="T2376" s="5" t="n"/>
      <c r="U2376" s="5" t="n"/>
    </row>
    <row r="2377">
      <c r="A2377" s="6" t="n"/>
      <c r="B2377" s="2" t="n"/>
      <c r="F2377" s="7" t="n"/>
      <c r="G2377" s="4" t="n"/>
      <c r="I2377" s="15" t="n"/>
      <c r="K2377" s="2" t="n"/>
      <c r="L2377" s="4" t="n"/>
      <c r="N2377" s="2" t="n"/>
      <c r="P2377" s="2" t="n"/>
      <c r="R2377" s="15" t="n"/>
      <c r="S2377" s="15" t="n"/>
      <c r="T2377" s="5" t="n"/>
      <c r="U2377" s="5" t="n"/>
    </row>
    <row r="2378">
      <c r="A2378" s="6" t="n"/>
      <c r="B2378" s="2" t="n"/>
      <c r="F2378" s="7" t="n"/>
      <c r="G2378" s="4" t="n"/>
      <c r="I2378" s="15" t="n"/>
      <c r="K2378" s="2" t="n"/>
      <c r="L2378" s="4" t="n"/>
      <c r="N2378" s="2" t="n"/>
      <c r="P2378" s="2" t="n"/>
      <c r="R2378" s="15" t="n"/>
      <c r="S2378" s="15" t="n"/>
      <c r="T2378" s="5" t="n"/>
      <c r="U2378" s="5" t="n"/>
    </row>
    <row r="2379">
      <c r="A2379" s="6" t="n"/>
      <c r="B2379" s="2" t="n"/>
      <c r="F2379" s="7" t="n"/>
      <c r="G2379" s="4" t="n"/>
      <c r="I2379" s="15" t="n"/>
      <c r="K2379" s="2" t="n"/>
      <c r="L2379" s="4" t="n"/>
      <c r="N2379" s="2" t="n"/>
      <c r="P2379" s="2" t="n"/>
      <c r="R2379" s="15" t="n"/>
      <c r="S2379" s="15" t="n"/>
      <c r="T2379" s="5" t="n"/>
      <c r="U2379" s="5" t="n"/>
    </row>
    <row r="2380">
      <c r="A2380" s="6" t="n"/>
      <c r="B2380" s="2" t="n"/>
      <c r="F2380" s="7" t="n"/>
      <c r="G2380" s="4" t="n"/>
      <c r="I2380" s="15" t="n"/>
      <c r="K2380" s="2" t="n"/>
      <c r="L2380" s="4" t="n"/>
      <c r="N2380" s="2" t="n"/>
      <c r="P2380" s="2" t="n"/>
      <c r="R2380" s="15" t="n"/>
      <c r="S2380" s="15" t="n"/>
      <c r="T2380" s="5" t="n"/>
      <c r="U2380" s="5" t="n"/>
    </row>
    <row r="2381">
      <c r="A2381" s="6" t="n"/>
      <c r="B2381" s="2" t="n"/>
      <c r="F2381" s="7" t="n"/>
      <c r="G2381" s="4" t="n"/>
      <c r="I2381" s="15" t="n"/>
      <c r="K2381" s="2" t="n"/>
      <c r="L2381" s="4" t="n"/>
      <c r="N2381" s="2" t="n"/>
      <c r="P2381" s="2" t="n"/>
      <c r="R2381" s="15" t="n"/>
      <c r="S2381" s="15" t="n"/>
      <c r="T2381" s="5" t="n"/>
      <c r="U2381" s="5" t="n"/>
    </row>
    <row r="2382">
      <c r="A2382" s="6" t="n"/>
      <c r="B2382" s="2" t="n"/>
      <c r="F2382" s="7" t="n"/>
      <c r="G2382" s="4" t="n"/>
      <c r="I2382" s="15" t="n"/>
      <c r="K2382" s="2" t="n"/>
      <c r="L2382" s="4" t="n"/>
      <c r="N2382" s="2" t="n"/>
      <c r="P2382" s="2" t="n"/>
      <c r="R2382" s="15" t="n"/>
      <c r="S2382" s="15" t="n"/>
      <c r="T2382" s="5" t="n"/>
      <c r="U2382" s="5" t="n"/>
    </row>
    <row r="2383">
      <c r="A2383" s="6" t="n"/>
      <c r="B2383" s="2" t="n"/>
      <c r="F2383" s="7" t="n"/>
      <c r="G2383" s="4" t="n"/>
      <c r="I2383" s="15" t="n"/>
      <c r="K2383" s="2" t="n"/>
      <c r="L2383" s="4" t="n"/>
      <c r="N2383" s="2" t="n"/>
      <c r="P2383" s="2" t="n"/>
      <c r="R2383" s="15" t="n"/>
      <c r="S2383" s="15" t="n"/>
      <c r="T2383" s="5" t="n"/>
      <c r="U2383" s="5" t="n"/>
    </row>
    <row r="2384">
      <c r="A2384" s="6" t="n"/>
      <c r="B2384" s="2" t="n"/>
      <c r="F2384" s="7" t="n"/>
      <c r="G2384" s="4" t="n"/>
      <c r="I2384" s="15" t="n"/>
      <c r="K2384" s="2" t="n"/>
      <c r="L2384" s="4" t="n"/>
      <c r="N2384" s="2" t="n"/>
      <c r="P2384" s="2" t="n"/>
      <c r="R2384" s="15" t="n"/>
      <c r="S2384" s="15" t="n"/>
      <c r="T2384" s="5" t="n"/>
      <c r="U2384" s="5" t="n"/>
    </row>
    <row r="2385">
      <c r="A2385" s="6" t="n"/>
      <c r="B2385" s="2" t="n"/>
      <c r="F2385" s="7" t="n"/>
      <c r="G2385" s="4" t="n"/>
      <c r="I2385" s="15" t="n"/>
      <c r="K2385" s="2" t="n"/>
      <c r="L2385" s="4" t="n"/>
      <c r="N2385" s="2" t="n"/>
      <c r="P2385" s="2" t="n"/>
      <c r="R2385" s="15" t="n"/>
      <c r="S2385" s="15" t="n"/>
      <c r="T2385" s="5" t="n"/>
      <c r="U2385" s="5" t="n"/>
    </row>
    <row r="2386">
      <c r="A2386" s="6" t="n"/>
      <c r="B2386" s="2" t="n"/>
      <c r="F2386" s="7" t="n"/>
      <c r="G2386" s="4" t="n"/>
      <c r="I2386" s="15" t="n"/>
      <c r="K2386" s="2" t="n"/>
      <c r="L2386" s="4" t="n"/>
      <c r="N2386" s="2" t="n"/>
      <c r="P2386" s="2" t="n"/>
      <c r="R2386" s="15" t="n"/>
      <c r="S2386" s="15" t="n"/>
      <c r="T2386" s="5" t="n"/>
      <c r="U2386" s="5" t="n"/>
    </row>
    <row r="2387">
      <c r="A2387" s="6" t="n"/>
      <c r="B2387" s="2" t="n"/>
      <c r="F2387" s="7" t="n"/>
      <c r="G2387" s="4" t="n"/>
      <c r="I2387" s="15" t="n"/>
      <c r="K2387" s="2" t="n"/>
      <c r="L2387" s="4" t="n"/>
      <c r="N2387" s="2" t="n"/>
      <c r="P2387" s="2" t="n"/>
      <c r="R2387" s="15" t="n"/>
      <c r="S2387" s="15" t="n"/>
      <c r="T2387" s="5" t="n"/>
      <c r="U2387" s="5" t="n"/>
    </row>
    <row r="2388">
      <c r="A2388" s="6" t="n"/>
      <c r="B2388" s="2" t="n"/>
      <c r="F2388" s="7" t="n"/>
      <c r="G2388" s="4" t="n"/>
      <c r="I2388" s="15" t="n"/>
      <c r="K2388" s="2" t="n"/>
      <c r="L2388" s="4" t="n"/>
      <c r="N2388" s="2" t="n"/>
      <c r="P2388" s="2" t="n"/>
      <c r="R2388" s="15" t="n"/>
      <c r="S2388" s="15" t="n"/>
      <c r="T2388" s="5" t="n"/>
      <c r="U2388" s="5" t="n"/>
    </row>
    <row r="2389">
      <c r="A2389" s="6" t="n"/>
      <c r="B2389" s="2" t="n"/>
      <c r="F2389" s="7" t="n"/>
      <c r="G2389" s="4" t="n"/>
      <c r="I2389" s="15" t="n"/>
      <c r="K2389" s="2" t="n"/>
      <c r="L2389" s="4" t="n"/>
      <c r="N2389" s="2" t="n"/>
      <c r="P2389" s="2" t="n"/>
      <c r="R2389" s="15" t="n"/>
      <c r="S2389" s="15" t="n"/>
      <c r="T2389" s="5" t="n"/>
      <c r="U2389" s="5" t="n"/>
    </row>
    <row r="2390">
      <c r="A2390" s="6" t="n"/>
      <c r="B2390" s="2" t="n"/>
      <c r="F2390" s="7" t="n"/>
      <c r="G2390" s="4" t="n"/>
      <c r="I2390" s="15" t="n"/>
      <c r="K2390" s="2" t="n"/>
      <c r="L2390" s="4" t="n"/>
      <c r="N2390" s="2" t="n"/>
      <c r="P2390" s="2" t="n"/>
      <c r="R2390" s="15" t="n"/>
      <c r="S2390" s="15" t="n"/>
      <c r="T2390" s="5" t="n"/>
      <c r="U2390" s="5" t="n"/>
    </row>
    <row r="2391">
      <c r="A2391" s="6" t="n"/>
      <c r="B2391" s="2" t="n"/>
      <c r="F2391" s="7" t="n"/>
      <c r="G2391" s="4" t="n"/>
      <c r="I2391" s="15" t="n"/>
      <c r="K2391" s="2" t="n"/>
      <c r="L2391" s="4" t="n"/>
      <c r="N2391" s="2" t="n"/>
      <c r="P2391" s="2" t="n"/>
      <c r="R2391" s="15" t="n"/>
      <c r="S2391" s="15" t="n"/>
      <c r="T2391" s="5" t="n"/>
      <c r="U2391" s="5" t="n"/>
    </row>
    <row r="2392">
      <c r="A2392" s="6" t="n"/>
      <c r="B2392" s="2" t="n"/>
      <c r="F2392" s="7" t="n"/>
      <c r="G2392" s="4" t="n"/>
      <c r="I2392" s="15" t="n"/>
      <c r="K2392" s="2" t="n"/>
      <c r="L2392" s="4" t="n"/>
      <c r="N2392" s="2" t="n"/>
      <c r="P2392" s="2" t="n"/>
      <c r="R2392" s="15" t="n"/>
      <c r="S2392" s="15" t="n"/>
      <c r="T2392" s="5" t="n"/>
      <c r="U2392" s="5" t="n"/>
    </row>
    <row r="2393">
      <c r="A2393" s="6" t="n"/>
      <c r="B2393" s="2" t="n"/>
      <c r="F2393" s="7" t="n"/>
      <c r="G2393" s="4" t="n"/>
      <c r="I2393" s="15" t="n"/>
      <c r="K2393" s="2" t="n"/>
      <c r="L2393" s="4" t="n"/>
      <c r="N2393" s="2" t="n"/>
      <c r="P2393" s="2" t="n"/>
      <c r="R2393" s="15" t="n"/>
      <c r="S2393" s="15" t="n"/>
      <c r="T2393" s="5" t="n"/>
      <c r="U2393" s="5" t="n"/>
    </row>
    <row r="2394">
      <c r="A2394" s="6" t="n"/>
      <c r="B2394" s="2" t="n"/>
      <c r="F2394" s="7" t="n"/>
      <c r="G2394" s="4" t="n"/>
      <c r="I2394" s="15" t="n"/>
      <c r="K2394" s="2" t="n"/>
      <c r="L2394" s="4" t="n"/>
      <c r="N2394" s="2" t="n"/>
      <c r="P2394" s="2" t="n"/>
      <c r="R2394" s="15" t="n"/>
      <c r="S2394" s="15" t="n"/>
      <c r="T2394" s="5" t="n"/>
      <c r="U2394" s="5" t="n"/>
    </row>
    <row r="2395">
      <c r="A2395" s="6" t="n"/>
      <c r="B2395" s="2" t="n"/>
      <c r="F2395" s="7" t="n"/>
      <c r="G2395" s="4" t="n"/>
      <c r="I2395" s="15" t="n"/>
      <c r="K2395" s="2" t="n"/>
      <c r="L2395" s="4" t="n"/>
      <c r="N2395" s="2" t="n"/>
      <c r="P2395" s="2" t="n"/>
      <c r="R2395" s="15" t="n"/>
      <c r="S2395" s="15" t="n"/>
      <c r="T2395" s="5" t="n"/>
      <c r="U2395" s="5" t="n"/>
    </row>
    <row r="2396">
      <c r="A2396" s="6" t="n"/>
      <c r="B2396" s="2" t="n"/>
      <c r="F2396" s="7" t="n"/>
      <c r="G2396" s="4" t="n"/>
      <c r="I2396" s="15" t="n"/>
      <c r="K2396" s="2" t="n"/>
      <c r="L2396" s="4" t="n"/>
      <c r="N2396" s="2" t="n"/>
      <c r="P2396" s="2" t="n"/>
      <c r="R2396" s="15" t="n"/>
      <c r="S2396" s="15" t="n"/>
      <c r="T2396" s="5" t="n"/>
      <c r="U2396" s="5" t="n"/>
    </row>
    <row r="2397">
      <c r="A2397" s="6" t="n"/>
      <c r="B2397" s="2" t="n"/>
      <c r="F2397" s="7" t="n"/>
      <c r="G2397" s="4" t="n"/>
      <c r="I2397" s="15" t="n"/>
      <c r="K2397" s="2" t="n"/>
      <c r="L2397" s="4" t="n"/>
      <c r="N2397" s="2" t="n"/>
      <c r="P2397" s="2" t="n"/>
      <c r="R2397" s="15" t="n"/>
      <c r="S2397" s="15" t="n"/>
      <c r="T2397" s="5" t="n"/>
      <c r="U2397" s="5" t="n"/>
    </row>
    <row r="2398">
      <c r="A2398" s="6" t="n"/>
      <c r="B2398" s="2" t="n"/>
      <c r="F2398" s="7" t="n"/>
      <c r="G2398" s="4" t="n"/>
      <c r="I2398" s="15" t="n"/>
      <c r="K2398" s="2" t="n"/>
      <c r="L2398" s="4" t="n"/>
      <c r="N2398" s="2" t="n"/>
      <c r="P2398" s="2" t="n"/>
      <c r="R2398" s="15" t="n"/>
      <c r="S2398" s="15" t="n"/>
      <c r="T2398" s="5" t="n"/>
      <c r="U2398" s="5" t="n"/>
    </row>
    <row r="2399">
      <c r="A2399" s="6" t="n"/>
      <c r="B2399" s="2" t="n"/>
      <c r="F2399" s="7" t="n"/>
      <c r="G2399" s="4" t="n"/>
      <c r="I2399" s="15" t="n"/>
      <c r="K2399" s="2" t="n"/>
      <c r="L2399" s="4" t="n"/>
      <c r="N2399" s="2" t="n"/>
      <c r="P2399" s="2" t="n"/>
      <c r="R2399" s="15" t="n"/>
      <c r="S2399" s="15" t="n"/>
      <c r="T2399" s="5" t="n"/>
      <c r="U2399" s="5" t="n"/>
    </row>
    <row r="2400">
      <c r="A2400" s="6" t="n"/>
      <c r="B2400" s="2" t="n"/>
      <c r="F2400" s="7" t="n"/>
      <c r="G2400" s="4" t="n"/>
      <c r="I2400" s="15" t="n"/>
      <c r="K2400" s="2" t="n"/>
      <c r="L2400" s="4" t="n"/>
      <c r="N2400" s="2" t="n"/>
      <c r="P2400" s="2" t="n"/>
      <c r="R2400" s="15" t="n"/>
      <c r="S2400" s="15" t="n"/>
      <c r="T2400" s="5" t="n"/>
      <c r="U2400" s="5" t="n"/>
    </row>
    <row r="2401">
      <c r="A2401" s="6" t="n"/>
      <c r="B2401" s="2" t="n"/>
      <c r="F2401" s="7" t="n"/>
      <c r="G2401" s="4" t="n"/>
      <c r="I2401" s="15" t="n"/>
      <c r="K2401" s="2" t="n"/>
      <c r="L2401" s="4" t="n"/>
      <c r="N2401" s="2" t="n"/>
      <c r="P2401" s="2" t="n"/>
      <c r="R2401" s="15" t="n"/>
      <c r="S2401" s="15" t="n"/>
      <c r="T2401" s="5" t="n"/>
      <c r="U2401" s="5" t="n"/>
    </row>
    <row r="2402">
      <c r="A2402" s="6" t="n"/>
      <c r="B2402" s="2" t="n"/>
      <c r="F2402" s="7" t="n"/>
      <c r="G2402" s="4" t="n"/>
      <c r="I2402" s="15" t="n"/>
      <c r="K2402" s="2" t="n"/>
      <c r="L2402" s="4" t="n"/>
      <c r="N2402" s="2" t="n"/>
      <c r="P2402" s="2" t="n"/>
      <c r="R2402" s="15" t="n"/>
      <c r="S2402" s="15" t="n"/>
      <c r="T2402" s="5" t="n"/>
      <c r="U2402" s="5" t="n"/>
    </row>
    <row r="2403">
      <c r="A2403" s="6" t="n"/>
      <c r="B2403" s="2" t="n"/>
      <c r="F2403" s="7" t="n"/>
      <c r="G2403" s="4" t="n"/>
      <c r="I2403" s="15" t="n"/>
      <c r="K2403" s="2" t="n"/>
      <c r="L2403" s="4" t="n"/>
      <c r="N2403" s="2" t="n"/>
      <c r="P2403" s="2" t="n"/>
      <c r="R2403" s="15" t="n"/>
      <c r="S2403" s="15" t="n"/>
      <c r="T2403" s="5" t="n"/>
      <c r="U2403" s="5" t="n"/>
    </row>
    <row r="2404">
      <c r="A2404" s="6" t="n"/>
      <c r="B2404" s="2" t="n"/>
      <c r="F2404" s="7" t="n"/>
      <c r="G2404" s="4" t="n"/>
      <c r="I2404" s="15" t="n"/>
      <c r="K2404" s="2" t="n"/>
      <c r="L2404" s="4" t="n"/>
      <c r="N2404" s="2" t="n"/>
      <c r="P2404" s="2" t="n"/>
      <c r="R2404" s="15" t="n"/>
      <c r="S2404" s="15" t="n"/>
      <c r="T2404" s="5" t="n"/>
      <c r="U2404" s="5" t="n"/>
    </row>
    <row r="2405">
      <c r="A2405" s="6" t="n"/>
      <c r="B2405" s="2" t="n"/>
      <c r="F2405" s="7" t="n"/>
      <c r="G2405" s="4" t="n"/>
      <c r="I2405" s="15" t="n"/>
      <c r="K2405" s="2" t="n"/>
      <c r="L2405" s="4" t="n"/>
      <c r="N2405" s="2" t="n"/>
      <c r="P2405" s="2" t="n"/>
      <c r="R2405" s="15" t="n"/>
      <c r="S2405" s="15" t="n"/>
      <c r="T2405" s="5" t="n"/>
      <c r="U2405" s="5" t="n"/>
    </row>
    <row r="2406">
      <c r="A2406" s="6" t="n"/>
      <c r="B2406" s="2" t="n"/>
      <c r="F2406" s="7" t="n"/>
      <c r="G2406" s="4" t="n"/>
      <c r="I2406" s="15" t="n"/>
      <c r="K2406" s="2" t="n"/>
      <c r="L2406" s="4" t="n"/>
      <c r="N2406" s="2" t="n"/>
      <c r="P2406" s="2" t="n"/>
      <c r="R2406" s="15" t="n"/>
      <c r="S2406" s="15" t="n"/>
      <c r="T2406" s="5" t="n"/>
      <c r="U2406" s="5" t="n"/>
    </row>
    <row r="2407">
      <c r="A2407" s="6" t="n"/>
      <c r="B2407" s="2" t="n"/>
      <c r="F2407" s="7" t="n"/>
      <c r="G2407" s="4" t="n"/>
      <c r="I2407" s="15" t="n"/>
      <c r="K2407" s="2" t="n"/>
      <c r="L2407" s="4" t="n"/>
      <c r="N2407" s="2" t="n"/>
      <c r="P2407" s="2" t="n"/>
      <c r="R2407" s="15" t="n"/>
      <c r="S2407" s="15" t="n"/>
      <c r="T2407" s="5" t="n"/>
      <c r="U2407" s="5" t="n"/>
    </row>
    <row r="2408">
      <c r="A2408" s="6" t="n"/>
      <c r="B2408" s="2" t="n"/>
      <c r="F2408" s="7" t="n"/>
      <c r="G2408" s="4" t="n"/>
      <c r="I2408" s="15" t="n"/>
      <c r="K2408" s="2" t="n"/>
      <c r="L2408" s="4" t="n"/>
      <c r="N2408" s="2" t="n"/>
      <c r="P2408" s="2" t="n"/>
      <c r="R2408" s="15" t="n"/>
      <c r="S2408" s="15" t="n"/>
      <c r="T2408" s="5" t="n"/>
      <c r="U2408" s="5" t="n"/>
    </row>
    <row r="2409">
      <c r="A2409" s="6" t="n"/>
      <c r="B2409" s="2" t="n"/>
      <c r="F2409" s="7" t="n"/>
      <c r="G2409" s="4" t="n"/>
      <c r="I2409" s="15" t="n"/>
      <c r="K2409" s="2" t="n"/>
      <c r="L2409" s="4" t="n"/>
      <c r="N2409" s="2" t="n"/>
      <c r="P2409" s="2" t="n"/>
      <c r="R2409" s="15" t="n"/>
      <c r="S2409" s="15" t="n"/>
      <c r="T2409" s="5" t="n"/>
      <c r="U2409" s="5" t="n"/>
    </row>
    <row r="2410">
      <c r="A2410" s="6" t="n"/>
      <c r="B2410" s="2" t="n"/>
      <c r="F2410" s="7" t="n"/>
      <c r="G2410" s="4" t="n"/>
      <c r="I2410" s="15" t="n"/>
      <c r="K2410" s="2" t="n"/>
      <c r="L2410" s="4" t="n"/>
      <c r="N2410" s="2" t="n"/>
      <c r="P2410" s="2" t="n"/>
      <c r="R2410" s="15" t="n"/>
      <c r="S2410" s="15" t="n"/>
      <c r="T2410" s="5" t="n"/>
      <c r="U2410" s="5" t="n"/>
    </row>
    <row r="2411">
      <c r="A2411" s="6" t="n"/>
      <c r="B2411" s="2" t="n"/>
      <c r="F2411" s="7" t="n"/>
      <c r="G2411" s="4" t="n"/>
      <c r="I2411" s="15" t="n"/>
      <c r="K2411" s="2" t="n"/>
      <c r="L2411" s="4" t="n"/>
      <c r="N2411" s="2" t="n"/>
      <c r="P2411" s="2" t="n"/>
      <c r="R2411" s="15" t="n"/>
      <c r="S2411" s="15" t="n"/>
      <c r="T2411" s="5" t="n"/>
      <c r="U2411" s="5" t="n"/>
    </row>
    <row r="2412">
      <c r="A2412" s="6" t="n"/>
      <c r="B2412" s="2" t="n"/>
      <c r="F2412" s="7" t="n"/>
      <c r="G2412" s="4" t="n"/>
      <c r="I2412" s="15" t="n"/>
      <c r="K2412" s="2" t="n"/>
      <c r="L2412" s="4" t="n"/>
      <c r="N2412" s="2" t="n"/>
      <c r="P2412" s="2" t="n"/>
      <c r="R2412" s="15" t="n"/>
      <c r="S2412" s="15" t="n"/>
      <c r="T2412" s="5" t="n"/>
      <c r="U2412" s="5" t="n"/>
    </row>
    <row r="2413">
      <c r="A2413" s="6" t="n"/>
      <c r="B2413" s="2" t="n"/>
      <c r="F2413" s="7" t="n"/>
      <c r="G2413" s="4" t="n"/>
      <c r="I2413" s="15" t="n"/>
      <c r="K2413" s="2" t="n"/>
      <c r="L2413" s="4" t="n"/>
      <c r="N2413" s="2" t="n"/>
      <c r="P2413" s="2" t="n"/>
      <c r="R2413" s="15" t="n"/>
      <c r="S2413" s="15" t="n"/>
      <c r="T2413" s="5" t="n"/>
      <c r="U2413" s="5" t="n"/>
    </row>
    <row r="2414">
      <c r="A2414" s="6" t="n"/>
      <c r="B2414" s="2" t="n"/>
      <c r="F2414" s="7" t="n"/>
      <c r="G2414" s="4" t="n"/>
      <c r="I2414" s="15" t="n"/>
      <c r="K2414" s="2" t="n"/>
      <c r="L2414" s="4" t="n"/>
      <c r="N2414" s="2" t="n"/>
      <c r="P2414" s="2" t="n"/>
      <c r="R2414" s="15" t="n"/>
      <c r="S2414" s="15" t="n"/>
      <c r="T2414" s="5" t="n"/>
      <c r="U2414" s="5" t="n"/>
    </row>
    <row r="2415">
      <c r="A2415" s="6" t="n"/>
      <c r="B2415" s="2" t="n"/>
      <c r="F2415" s="7" t="n"/>
      <c r="G2415" s="4" t="n"/>
      <c r="I2415" s="15" t="n"/>
      <c r="K2415" s="2" t="n"/>
      <c r="L2415" s="4" t="n"/>
      <c r="N2415" s="2" t="n"/>
      <c r="P2415" s="2" t="n"/>
      <c r="R2415" s="15" t="n"/>
      <c r="S2415" s="15" t="n"/>
      <c r="T2415" s="5" t="n"/>
      <c r="U2415" s="5" t="n"/>
    </row>
    <row r="2416">
      <c r="A2416" s="6" t="n"/>
      <c r="B2416" s="2" t="n"/>
      <c r="F2416" s="7" t="n"/>
      <c r="G2416" s="4" t="n"/>
      <c r="I2416" s="15" t="n"/>
      <c r="K2416" s="2" t="n"/>
      <c r="L2416" s="4" t="n"/>
      <c r="N2416" s="2" t="n"/>
      <c r="P2416" s="2" t="n"/>
      <c r="R2416" s="15" t="n"/>
      <c r="S2416" s="15" t="n"/>
      <c r="T2416" s="5" t="n"/>
      <c r="U2416" s="5" t="n"/>
    </row>
    <row r="2417">
      <c r="A2417" s="6" t="n"/>
      <c r="B2417" s="2" t="n"/>
      <c r="F2417" s="7" t="n"/>
      <c r="G2417" s="4" t="n"/>
      <c r="I2417" s="15" t="n"/>
      <c r="K2417" s="2" t="n"/>
      <c r="L2417" s="4" t="n"/>
      <c r="N2417" s="2" t="n"/>
      <c r="P2417" s="2" t="n"/>
      <c r="R2417" s="15" t="n"/>
      <c r="S2417" s="15" t="n"/>
      <c r="T2417" s="5" t="n"/>
      <c r="U2417" s="5" t="n"/>
    </row>
    <row r="2418">
      <c r="A2418" s="6" t="n"/>
      <c r="B2418" s="2" t="n"/>
      <c r="F2418" s="7" t="n"/>
      <c r="G2418" s="4" t="n"/>
      <c r="I2418" s="15" t="n"/>
      <c r="K2418" s="2" t="n"/>
      <c r="L2418" s="4" t="n"/>
      <c r="N2418" s="2" t="n"/>
      <c r="P2418" s="2" t="n"/>
      <c r="R2418" s="15" t="n"/>
      <c r="S2418" s="15" t="n"/>
      <c r="T2418" s="5" t="n"/>
      <c r="U2418" s="5" t="n"/>
    </row>
    <row r="2419">
      <c r="A2419" s="6" t="n"/>
      <c r="B2419" s="2" t="n"/>
      <c r="F2419" s="7" t="n"/>
      <c r="G2419" s="4" t="n"/>
      <c r="I2419" s="15" t="n"/>
      <c r="K2419" s="2" t="n"/>
      <c r="L2419" s="4" t="n"/>
      <c r="N2419" s="2" t="n"/>
      <c r="P2419" s="2" t="n"/>
      <c r="R2419" s="15" t="n"/>
      <c r="S2419" s="15" t="n"/>
      <c r="T2419" s="5" t="n"/>
      <c r="U2419" s="5" t="n"/>
    </row>
    <row r="2420">
      <c r="A2420" s="6" t="n"/>
      <c r="B2420" s="2" t="n"/>
      <c r="F2420" s="7" t="n"/>
      <c r="G2420" s="4" t="n"/>
      <c r="I2420" s="15" t="n"/>
      <c r="K2420" s="2" t="n"/>
      <c r="L2420" s="4" t="n"/>
      <c r="N2420" s="2" t="n"/>
      <c r="P2420" s="2" t="n"/>
      <c r="R2420" s="15" t="n"/>
      <c r="S2420" s="15" t="n"/>
      <c r="T2420" s="5" t="n"/>
      <c r="U2420" s="5" t="n"/>
    </row>
    <row r="2421">
      <c r="A2421" s="6" t="n"/>
      <c r="B2421" s="2" t="n"/>
      <c r="F2421" s="7" t="n"/>
      <c r="G2421" s="4" t="n"/>
      <c r="I2421" s="15" t="n"/>
      <c r="K2421" s="2" t="n"/>
      <c r="L2421" s="4" t="n"/>
      <c r="N2421" s="2" t="n"/>
      <c r="P2421" s="2" t="n"/>
      <c r="R2421" s="15" t="n"/>
      <c r="S2421" s="15" t="n"/>
      <c r="T2421" s="5" t="n"/>
      <c r="U2421" s="5" t="n"/>
    </row>
    <row r="2422">
      <c r="A2422" s="6" t="n"/>
      <c r="B2422" s="2" t="n"/>
      <c r="F2422" s="7" t="n"/>
      <c r="G2422" s="4" t="n"/>
      <c r="I2422" s="15" t="n"/>
      <c r="K2422" s="2" t="n"/>
      <c r="L2422" s="4" t="n"/>
      <c r="N2422" s="2" t="n"/>
      <c r="P2422" s="2" t="n"/>
      <c r="R2422" s="15" t="n"/>
      <c r="S2422" s="15" t="n"/>
      <c r="T2422" s="5" t="n"/>
      <c r="U2422" s="5" t="n"/>
    </row>
    <row r="2423">
      <c r="A2423" s="6" t="n"/>
      <c r="B2423" s="2" t="n"/>
      <c r="F2423" s="7" t="n"/>
      <c r="G2423" s="4" t="n"/>
      <c r="I2423" s="15" t="n"/>
      <c r="K2423" s="2" t="n"/>
      <c r="L2423" s="4" t="n"/>
      <c r="N2423" s="2" t="n"/>
      <c r="P2423" s="2" t="n"/>
      <c r="R2423" s="15" t="n"/>
      <c r="S2423" s="15" t="n"/>
      <c r="T2423" s="5" t="n"/>
      <c r="U2423" s="5" t="n"/>
    </row>
    <row r="2424">
      <c r="A2424" s="6" t="n"/>
      <c r="B2424" s="2" t="n"/>
      <c r="F2424" s="7" t="n"/>
      <c r="G2424" s="4" t="n"/>
      <c r="I2424" s="15" t="n"/>
      <c r="K2424" s="2" t="n"/>
      <c r="L2424" s="4" t="n"/>
      <c r="N2424" s="2" t="n"/>
      <c r="P2424" s="2" t="n"/>
      <c r="R2424" s="15" t="n"/>
      <c r="S2424" s="15" t="n"/>
      <c r="T2424" s="5" t="n"/>
      <c r="U2424" s="5" t="n"/>
    </row>
    <row r="2425">
      <c r="A2425" s="6" t="n"/>
      <c r="B2425" s="2" t="n"/>
      <c r="F2425" s="7" t="n"/>
      <c r="G2425" s="4" t="n"/>
      <c r="I2425" s="15" t="n"/>
      <c r="K2425" s="2" t="n"/>
      <c r="L2425" s="4" t="n"/>
      <c r="N2425" s="2" t="n"/>
      <c r="P2425" s="2" t="n"/>
      <c r="R2425" s="15" t="n"/>
      <c r="S2425" s="15" t="n"/>
      <c r="T2425" s="5" t="n"/>
      <c r="U2425" s="5" t="n"/>
    </row>
    <row r="2426">
      <c r="A2426" s="6" t="n"/>
      <c r="B2426" s="2" t="n"/>
      <c r="F2426" s="7" t="n"/>
      <c r="G2426" s="4" t="n"/>
      <c r="I2426" s="15" t="n"/>
      <c r="K2426" s="2" t="n"/>
      <c r="L2426" s="4" t="n"/>
      <c r="N2426" s="2" t="n"/>
      <c r="P2426" s="2" t="n"/>
      <c r="R2426" s="15" t="n"/>
      <c r="S2426" s="15" t="n"/>
      <c r="T2426" s="5" t="n"/>
      <c r="U2426" s="5" t="n"/>
    </row>
    <row r="2427">
      <c r="A2427" s="6" t="n"/>
      <c r="B2427" s="2" t="n"/>
      <c r="F2427" s="7" t="n"/>
      <c r="G2427" s="4" t="n"/>
      <c r="I2427" s="15" t="n"/>
      <c r="K2427" s="2" t="n"/>
      <c r="L2427" s="4" t="n"/>
      <c r="N2427" s="2" t="n"/>
      <c r="P2427" s="2" t="n"/>
      <c r="R2427" s="15" t="n"/>
      <c r="S2427" s="15" t="n"/>
      <c r="T2427" s="5" t="n"/>
      <c r="U2427" s="5" t="n"/>
    </row>
    <row r="2428">
      <c r="A2428" s="6" t="n"/>
      <c r="B2428" s="2" t="n"/>
      <c r="F2428" s="7" t="n"/>
      <c r="G2428" s="4" t="n"/>
      <c r="I2428" s="15" t="n"/>
      <c r="K2428" s="2" t="n"/>
      <c r="L2428" s="4" t="n"/>
      <c r="N2428" s="2" t="n"/>
      <c r="P2428" s="2" t="n"/>
      <c r="R2428" s="15" t="n"/>
      <c r="S2428" s="15" t="n"/>
      <c r="T2428" s="5" t="n"/>
      <c r="U2428" s="5" t="n"/>
    </row>
    <row r="2429">
      <c r="A2429" s="6" t="n"/>
      <c r="B2429" s="2" t="n"/>
      <c r="F2429" s="7" t="n"/>
      <c r="G2429" s="4" t="n"/>
      <c r="I2429" s="15" t="n"/>
      <c r="K2429" s="2" t="n"/>
      <c r="L2429" s="4" t="n"/>
      <c r="N2429" s="2" t="n"/>
      <c r="P2429" s="2" t="n"/>
      <c r="R2429" s="15" t="n"/>
      <c r="S2429" s="15" t="n"/>
      <c r="T2429" s="5" t="n"/>
      <c r="U2429" s="5" t="n"/>
    </row>
    <row r="2430">
      <c r="A2430" s="6" t="n"/>
      <c r="B2430" s="2" t="n"/>
      <c r="F2430" s="7" t="n"/>
      <c r="G2430" s="4" t="n"/>
      <c r="I2430" s="15" t="n"/>
      <c r="K2430" s="2" t="n"/>
      <c r="L2430" s="4" t="n"/>
      <c r="N2430" s="2" t="n"/>
      <c r="P2430" s="2" t="n"/>
      <c r="R2430" s="15" t="n"/>
      <c r="S2430" s="15" t="n"/>
      <c r="T2430" s="5" t="n"/>
      <c r="U2430" s="5" t="n"/>
    </row>
    <row r="2431">
      <c r="A2431" s="6" t="n"/>
      <c r="B2431" s="2" t="n"/>
      <c r="F2431" s="7" t="n"/>
      <c r="G2431" s="4" t="n"/>
      <c r="I2431" s="15" t="n"/>
      <c r="K2431" s="2" t="n"/>
      <c r="L2431" s="4" t="n"/>
      <c r="N2431" s="2" t="n"/>
      <c r="P2431" s="2" t="n"/>
      <c r="R2431" s="15" t="n"/>
      <c r="S2431" s="15" t="n"/>
      <c r="T2431" s="5" t="n"/>
      <c r="U2431" s="5" t="n"/>
    </row>
    <row r="2432">
      <c r="A2432" s="6" t="n"/>
      <c r="B2432" s="2" t="n"/>
      <c r="F2432" s="7" t="n"/>
      <c r="G2432" s="4" t="n"/>
      <c r="I2432" s="15" t="n"/>
      <c r="K2432" s="2" t="n"/>
      <c r="L2432" s="4" t="n"/>
      <c r="N2432" s="2" t="n"/>
      <c r="P2432" s="2" t="n"/>
      <c r="R2432" s="15" t="n"/>
      <c r="S2432" s="15" t="n"/>
      <c r="T2432" s="5" t="n"/>
      <c r="U2432" s="5" t="n"/>
    </row>
    <row r="2433">
      <c r="A2433" s="6" t="n"/>
      <c r="B2433" s="2" t="n"/>
      <c r="F2433" s="7" t="n"/>
      <c r="G2433" s="4" t="n"/>
      <c r="I2433" s="15" t="n"/>
      <c r="K2433" s="2" t="n"/>
      <c r="L2433" s="4" t="n"/>
      <c r="N2433" s="2" t="n"/>
      <c r="P2433" s="2" t="n"/>
      <c r="R2433" s="15" t="n"/>
      <c r="S2433" s="15" t="n"/>
      <c r="T2433" s="5" t="n"/>
      <c r="U2433" s="5" t="n"/>
    </row>
    <row r="2434">
      <c r="A2434" s="6" t="n"/>
      <c r="B2434" s="2" t="n"/>
      <c r="F2434" s="7" t="n"/>
      <c r="G2434" s="4" t="n"/>
      <c r="I2434" s="15" t="n"/>
      <c r="K2434" s="2" t="n"/>
      <c r="L2434" s="4" t="n"/>
      <c r="N2434" s="2" t="n"/>
      <c r="P2434" s="2" t="n"/>
      <c r="R2434" s="15" t="n"/>
      <c r="S2434" s="15" t="n"/>
      <c r="T2434" s="5" t="n"/>
      <c r="U2434" s="5" t="n"/>
    </row>
    <row r="2435">
      <c r="A2435" s="6" t="n"/>
      <c r="B2435" s="2" t="n"/>
      <c r="F2435" s="7" t="n"/>
      <c r="G2435" s="4" t="n"/>
      <c r="I2435" s="15" t="n"/>
      <c r="K2435" s="2" t="n"/>
      <c r="L2435" s="4" t="n"/>
      <c r="N2435" s="2" t="n"/>
      <c r="P2435" s="2" t="n"/>
      <c r="R2435" s="15" t="n"/>
      <c r="S2435" s="15" t="n"/>
      <c r="T2435" s="5" t="n"/>
      <c r="U2435" s="5" t="n"/>
    </row>
    <row r="2436">
      <c r="A2436" s="6" t="n"/>
      <c r="B2436" s="2" t="n"/>
      <c r="F2436" s="7" t="n"/>
      <c r="G2436" s="4" t="n"/>
      <c r="I2436" s="15" t="n"/>
      <c r="K2436" s="2" t="n"/>
      <c r="L2436" s="4" t="n"/>
      <c r="N2436" s="2" t="n"/>
      <c r="P2436" s="2" t="n"/>
      <c r="R2436" s="15" t="n"/>
      <c r="S2436" s="15" t="n"/>
      <c r="T2436" s="5" t="n"/>
      <c r="U2436" s="5" t="n"/>
    </row>
    <row r="2437">
      <c r="A2437" s="6" t="n"/>
      <c r="B2437" s="2" t="n"/>
      <c r="F2437" s="7" t="n"/>
      <c r="G2437" s="4" t="n"/>
      <c r="I2437" s="15" t="n"/>
      <c r="K2437" s="2" t="n"/>
      <c r="L2437" s="4" t="n"/>
      <c r="N2437" s="2" t="n"/>
      <c r="P2437" s="2" t="n"/>
      <c r="R2437" s="15" t="n"/>
      <c r="S2437" s="15" t="n"/>
      <c r="T2437" s="5" t="n"/>
      <c r="U2437" s="5" t="n"/>
    </row>
    <row r="2438">
      <c r="A2438" s="6" t="n"/>
      <c r="B2438" s="2" t="n"/>
      <c r="F2438" s="7" t="n"/>
      <c r="G2438" s="4" t="n"/>
      <c r="I2438" s="15" t="n"/>
      <c r="K2438" s="2" t="n"/>
      <c r="L2438" s="4" t="n"/>
      <c r="N2438" s="2" t="n"/>
      <c r="P2438" s="2" t="n"/>
      <c r="R2438" s="15" t="n"/>
      <c r="S2438" s="15" t="n"/>
      <c r="T2438" s="5" t="n"/>
      <c r="U2438" s="5" t="n"/>
    </row>
    <row r="2439">
      <c r="A2439" s="6" t="n"/>
      <c r="B2439" s="2" t="n"/>
      <c r="F2439" s="7" t="n"/>
      <c r="G2439" s="4" t="n"/>
      <c r="I2439" s="15" t="n"/>
      <c r="K2439" s="2" t="n"/>
      <c r="L2439" s="4" t="n"/>
      <c r="N2439" s="2" t="n"/>
      <c r="P2439" s="2" t="n"/>
      <c r="R2439" s="15" t="n"/>
      <c r="S2439" s="15" t="n"/>
      <c r="T2439" s="5" t="n"/>
      <c r="U2439" s="5" t="n"/>
    </row>
    <row r="2440">
      <c r="A2440" s="6" t="n"/>
      <c r="B2440" s="2" t="n"/>
      <c r="F2440" s="7" t="n"/>
      <c r="G2440" s="4" t="n"/>
      <c r="I2440" s="15" t="n"/>
      <c r="K2440" s="2" t="n"/>
      <c r="L2440" s="4" t="n"/>
      <c r="N2440" s="2" t="n"/>
      <c r="P2440" s="2" t="n"/>
      <c r="R2440" s="15" t="n"/>
      <c r="S2440" s="15" t="n"/>
      <c r="T2440" s="5" t="n"/>
      <c r="U2440" s="5" t="n"/>
    </row>
    <row r="2441">
      <c r="A2441" s="6" t="n"/>
      <c r="B2441" s="2" t="n"/>
      <c r="F2441" s="7" t="n"/>
      <c r="G2441" s="4" t="n"/>
      <c r="I2441" s="15" t="n"/>
      <c r="K2441" s="2" t="n"/>
      <c r="L2441" s="4" t="n"/>
      <c r="N2441" s="2" t="n"/>
      <c r="P2441" s="2" t="n"/>
      <c r="R2441" s="15" t="n"/>
      <c r="S2441" s="15" t="n"/>
      <c r="T2441" s="5" t="n"/>
      <c r="U2441" s="5" t="n"/>
    </row>
    <row r="2442">
      <c r="A2442" s="6" t="n"/>
      <c r="B2442" s="2" t="n"/>
      <c r="F2442" s="7" t="n"/>
      <c r="G2442" s="4" t="n"/>
      <c r="I2442" s="15" t="n"/>
      <c r="K2442" s="2" t="n"/>
      <c r="L2442" s="4" t="n"/>
      <c r="N2442" s="2" t="n"/>
      <c r="P2442" s="2" t="n"/>
      <c r="R2442" s="15" t="n"/>
      <c r="S2442" s="15" t="n"/>
      <c r="T2442" s="5" t="n"/>
      <c r="U2442" s="5" t="n"/>
    </row>
    <row r="2443">
      <c r="A2443" s="6" t="n"/>
      <c r="B2443" s="2" t="n"/>
      <c r="F2443" s="7" t="n"/>
      <c r="G2443" s="4" t="n"/>
      <c r="I2443" s="15" t="n"/>
      <c r="K2443" s="2" t="n"/>
      <c r="L2443" s="4" t="n"/>
      <c r="N2443" s="2" t="n"/>
      <c r="P2443" s="2" t="n"/>
      <c r="R2443" s="15" t="n"/>
      <c r="S2443" s="15" t="n"/>
      <c r="T2443" s="5" t="n"/>
      <c r="U2443" s="5" t="n"/>
    </row>
    <row r="2444">
      <c r="A2444" s="6" t="n"/>
      <c r="B2444" s="2" t="n"/>
      <c r="F2444" s="7" t="n"/>
      <c r="G2444" s="4" t="n"/>
      <c r="I2444" s="15" t="n"/>
      <c r="K2444" s="2" t="n"/>
      <c r="L2444" s="4" t="n"/>
      <c r="N2444" s="2" t="n"/>
      <c r="P2444" s="2" t="n"/>
      <c r="R2444" s="15" t="n"/>
      <c r="S2444" s="15" t="n"/>
      <c r="T2444" s="5" t="n"/>
      <c r="U2444" s="5" t="n"/>
    </row>
    <row r="2445">
      <c r="A2445" s="6" t="n"/>
      <c r="B2445" s="2" t="n"/>
      <c r="F2445" s="7" t="n"/>
      <c r="G2445" s="4" t="n"/>
      <c r="I2445" s="15" t="n"/>
      <c r="K2445" s="2" t="n"/>
      <c r="L2445" s="4" t="n"/>
      <c r="N2445" s="2" t="n"/>
      <c r="P2445" s="2" t="n"/>
      <c r="R2445" s="15" t="n"/>
      <c r="S2445" s="15" t="n"/>
      <c r="T2445" s="5" t="n"/>
      <c r="U2445" s="5" t="n"/>
    </row>
    <row r="2446">
      <c r="A2446" s="6" t="n"/>
      <c r="B2446" s="2" t="n"/>
      <c r="F2446" s="7" t="n"/>
      <c r="G2446" s="4" t="n"/>
      <c r="I2446" s="15" t="n"/>
      <c r="K2446" s="2" t="n"/>
      <c r="L2446" s="4" t="n"/>
      <c r="N2446" s="2" t="n"/>
      <c r="P2446" s="2" t="n"/>
      <c r="R2446" s="15" t="n"/>
      <c r="S2446" s="15" t="n"/>
      <c r="T2446" s="5" t="n"/>
      <c r="U2446" s="5" t="n"/>
    </row>
    <row r="2447">
      <c r="A2447" s="6" t="n"/>
      <c r="B2447" s="2" t="n"/>
      <c r="F2447" s="7" t="n"/>
      <c r="G2447" s="4" t="n"/>
      <c r="I2447" s="15" t="n"/>
      <c r="K2447" s="2" t="n"/>
      <c r="L2447" s="4" t="n"/>
      <c r="N2447" s="2" t="n"/>
      <c r="P2447" s="2" t="n"/>
      <c r="R2447" s="15" t="n"/>
      <c r="S2447" s="15" t="n"/>
      <c r="T2447" s="5" t="n"/>
      <c r="U2447" s="5" t="n"/>
    </row>
    <row r="2448">
      <c r="A2448" s="6" t="n"/>
      <c r="B2448" s="2" t="n"/>
      <c r="F2448" s="7" t="n"/>
      <c r="G2448" s="4" t="n"/>
      <c r="I2448" s="15" t="n"/>
      <c r="K2448" s="2" t="n"/>
      <c r="L2448" s="4" t="n"/>
      <c r="N2448" s="2" t="n"/>
      <c r="P2448" s="2" t="n"/>
      <c r="R2448" s="15" t="n"/>
      <c r="S2448" s="15" t="n"/>
      <c r="T2448" s="5" t="n"/>
      <c r="U2448" s="5" t="n"/>
    </row>
    <row r="2449">
      <c r="A2449" s="6" t="n"/>
      <c r="B2449" s="2" t="n"/>
      <c r="F2449" s="7" t="n"/>
      <c r="G2449" s="4" t="n"/>
      <c r="I2449" s="15" t="n"/>
      <c r="K2449" s="2" t="n"/>
      <c r="L2449" s="4" t="n"/>
      <c r="N2449" s="2" t="n"/>
      <c r="P2449" s="2" t="n"/>
      <c r="R2449" s="15" t="n"/>
      <c r="S2449" s="15" t="n"/>
      <c r="T2449" s="5" t="n"/>
      <c r="U2449" s="5" t="n"/>
    </row>
    <row r="2450">
      <c r="A2450" s="6" t="n"/>
      <c r="B2450" s="2" t="n"/>
      <c r="F2450" s="7" t="n"/>
      <c r="G2450" s="4" t="n"/>
      <c r="I2450" s="15" t="n"/>
      <c r="K2450" s="2" t="n"/>
      <c r="L2450" s="4" t="n"/>
      <c r="N2450" s="2" t="n"/>
      <c r="P2450" s="2" t="n"/>
      <c r="R2450" s="15" t="n"/>
      <c r="S2450" s="15" t="n"/>
      <c r="T2450" s="5" t="n"/>
      <c r="U2450" s="5" t="n"/>
    </row>
    <row r="2451">
      <c r="A2451" s="6" t="n"/>
      <c r="B2451" s="2" t="n"/>
      <c r="F2451" s="7" t="n"/>
      <c r="G2451" s="4" t="n"/>
      <c r="I2451" s="15" t="n"/>
      <c r="K2451" s="2" t="n"/>
      <c r="L2451" s="4" t="n"/>
      <c r="N2451" s="2" t="n"/>
      <c r="P2451" s="2" t="n"/>
      <c r="R2451" s="15" t="n"/>
      <c r="S2451" s="15" t="n"/>
      <c r="T2451" s="5" t="n"/>
      <c r="U2451" s="5" t="n"/>
    </row>
    <row r="2452">
      <c r="A2452" s="6" t="n"/>
      <c r="B2452" s="2" t="n"/>
      <c r="F2452" s="7" t="n"/>
      <c r="G2452" s="4" t="n"/>
      <c r="I2452" s="15" t="n"/>
      <c r="K2452" s="2" t="n"/>
      <c r="L2452" s="4" t="n"/>
      <c r="N2452" s="2" t="n"/>
      <c r="P2452" s="2" t="n"/>
      <c r="R2452" s="15" t="n"/>
      <c r="S2452" s="15" t="n"/>
      <c r="T2452" s="5" t="n"/>
      <c r="U2452" s="5" t="n"/>
    </row>
    <row r="2453">
      <c r="A2453" s="6" t="n"/>
      <c r="B2453" s="2" t="n"/>
      <c r="F2453" s="7" t="n"/>
      <c r="G2453" s="4" t="n"/>
      <c r="I2453" s="15" t="n"/>
      <c r="K2453" s="2" t="n"/>
      <c r="L2453" s="4" t="n"/>
      <c r="N2453" s="2" t="n"/>
      <c r="P2453" s="2" t="n"/>
      <c r="R2453" s="15" t="n"/>
      <c r="S2453" s="15" t="n"/>
      <c r="T2453" s="5" t="n"/>
      <c r="U2453" s="5" t="n"/>
    </row>
    <row r="2454">
      <c r="A2454" s="6" t="n"/>
      <c r="B2454" s="2" t="n"/>
      <c r="F2454" s="7" t="n"/>
      <c r="G2454" s="4" t="n"/>
      <c r="I2454" s="15" t="n"/>
      <c r="K2454" s="2" t="n"/>
      <c r="L2454" s="4" t="n"/>
      <c r="N2454" s="2" t="n"/>
      <c r="P2454" s="2" t="n"/>
      <c r="R2454" s="15" t="n"/>
      <c r="S2454" s="15" t="n"/>
      <c r="T2454" s="5" t="n"/>
      <c r="U2454" s="5" t="n"/>
    </row>
    <row r="2455">
      <c r="A2455" s="6" t="n"/>
      <c r="B2455" s="2" t="n"/>
      <c r="F2455" s="7" t="n"/>
      <c r="G2455" s="4" t="n"/>
      <c r="I2455" s="15" t="n"/>
      <c r="K2455" s="2" t="n"/>
      <c r="L2455" s="4" t="n"/>
      <c r="N2455" s="2" t="n"/>
      <c r="P2455" s="2" t="n"/>
      <c r="R2455" s="15" t="n"/>
      <c r="S2455" s="15" t="n"/>
      <c r="T2455" s="5" t="n"/>
      <c r="U2455" s="5" t="n"/>
    </row>
    <row r="2456">
      <c r="A2456" s="6" t="n"/>
      <c r="B2456" s="2" t="n"/>
      <c r="F2456" s="7" t="n"/>
      <c r="G2456" s="4" t="n"/>
      <c r="I2456" s="15" t="n"/>
      <c r="K2456" s="2" t="n"/>
      <c r="L2456" s="4" t="n"/>
      <c r="N2456" s="2" t="n"/>
      <c r="P2456" s="2" t="n"/>
      <c r="R2456" s="15" t="n"/>
      <c r="S2456" s="15" t="n"/>
      <c r="T2456" s="5" t="n"/>
      <c r="U2456" s="5" t="n"/>
    </row>
    <row r="2457">
      <c r="A2457" s="6" t="n"/>
      <c r="B2457" s="2" t="n"/>
      <c r="F2457" s="7" t="n"/>
      <c r="G2457" s="4" t="n"/>
      <c r="I2457" s="15" t="n"/>
      <c r="K2457" s="2" t="n"/>
      <c r="L2457" s="4" t="n"/>
      <c r="N2457" s="2" t="n"/>
      <c r="P2457" s="2" t="n"/>
      <c r="R2457" s="15" t="n"/>
      <c r="S2457" s="15" t="n"/>
      <c r="T2457" s="5" t="n"/>
      <c r="U2457" s="5" t="n"/>
    </row>
    <row r="2458">
      <c r="A2458" s="6" t="n"/>
      <c r="B2458" s="2" t="n"/>
      <c r="F2458" s="7" t="n"/>
      <c r="G2458" s="4" t="n"/>
      <c r="I2458" s="15" t="n"/>
      <c r="K2458" s="2" t="n"/>
      <c r="L2458" s="4" t="n"/>
      <c r="N2458" s="2" t="n"/>
      <c r="P2458" s="2" t="n"/>
      <c r="R2458" s="15" t="n"/>
      <c r="S2458" s="15" t="n"/>
      <c r="T2458" s="5" t="n"/>
      <c r="U2458" s="5" t="n"/>
    </row>
    <row r="2459">
      <c r="A2459" s="6" t="n"/>
      <c r="B2459" s="2" t="n"/>
      <c r="F2459" s="7" t="n"/>
      <c r="G2459" s="4" t="n"/>
      <c r="I2459" s="15" t="n"/>
      <c r="K2459" s="2" t="n"/>
      <c r="L2459" s="4" t="n"/>
      <c r="N2459" s="2" t="n"/>
      <c r="P2459" s="2" t="n"/>
      <c r="R2459" s="15" t="n"/>
      <c r="S2459" s="15" t="n"/>
      <c r="T2459" s="5" t="n"/>
      <c r="U2459" s="5" t="n"/>
    </row>
    <row r="2460">
      <c r="A2460" s="6" t="n"/>
      <c r="B2460" s="2" t="n"/>
      <c r="F2460" s="7" t="n"/>
      <c r="G2460" s="4" t="n"/>
      <c r="I2460" s="15" t="n"/>
      <c r="K2460" s="2" t="n"/>
      <c r="L2460" s="4" t="n"/>
      <c r="N2460" s="2" t="n"/>
      <c r="P2460" s="2" t="n"/>
      <c r="R2460" s="15" t="n"/>
      <c r="S2460" s="15" t="n"/>
      <c r="T2460" s="5" t="n"/>
      <c r="U2460" s="5" t="n"/>
    </row>
    <row r="2461">
      <c r="A2461" s="6" t="n"/>
      <c r="B2461" s="2" t="n"/>
      <c r="F2461" s="7" t="n"/>
      <c r="G2461" s="4" t="n"/>
      <c r="I2461" s="15" t="n"/>
      <c r="K2461" s="2" t="n"/>
      <c r="L2461" s="4" t="n"/>
      <c r="N2461" s="2" t="n"/>
      <c r="P2461" s="2" t="n"/>
      <c r="R2461" s="15" t="n"/>
      <c r="S2461" s="15" t="n"/>
      <c r="T2461" s="5" t="n"/>
      <c r="U2461" s="5" t="n"/>
    </row>
    <row r="2462">
      <c r="A2462" s="6" t="n"/>
      <c r="B2462" s="2" t="n"/>
      <c r="F2462" s="7" t="n"/>
      <c r="G2462" s="4" t="n"/>
      <c r="I2462" s="15" t="n"/>
      <c r="K2462" s="2" t="n"/>
      <c r="L2462" s="4" t="n"/>
      <c r="N2462" s="2" t="n"/>
      <c r="P2462" s="2" t="n"/>
      <c r="R2462" s="15" t="n"/>
      <c r="S2462" s="15" t="n"/>
      <c r="T2462" s="5" t="n"/>
      <c r="U2462" s="5" t="n"/>
    </row>
    <row r="2463">
      <c r="A2463" s="6" t="n"/>
      <c r="B2463" s="2" t="n"/>
      <c r="F2463" s="7" t="n"/>
      <c r="G2463" s="4" t="n"/>
      <c r="I2463" s="15" t="n"/>
      <c r="K2463" s="2" t="n"/>
      <c r="L2463" s="4" t="n"/>
      <c r="N2463" s="2" t="n"/>
      <c r="P2463" s="2" t="n"/>
      <c r="R2463" s="15" t="n"/>
      <c r="S2463" s="15" t="n"/>
      <c r="T2463" s="5" t="n"/>
      <c r="U2463" s="5" t="n"/>
    </row>
    <row r="2464">
      <c r="A2464" s="6" t="n"/>
      <c r="B2464" s="2" t="n"/>
      <c r="F2464" s="7" t="n"/>
      <c r="G2464" s="4" t="n"/>
      <c r="I2464" s="15" t="n"/>
      <c r="K2464" s="2" t="n"/>
      <c r="L2464" s="4" t="n"/>
      <c r="N2464" s="2" t="n"/>
      <c r="P2464" s="2" t="n"/>
      <c r="R2464" s="15" t="n"/>
      <c r="S2464" s="15" t="n"/>
      <c r="T2464" s="5" t="n"/>
      <c r="U2464" s="5" t="n"/>
    </row>
    <row r="2465">
      <c r="A2465" s="6" t="n"/>
      <c r="B2465" s="2" t="n"/>
      <c r="F2465" s="7" t="n"/>
      <c r="G2465" s="4" t="n"/>
      <c r="I2465" s="15" t="n"/>
      <c r="K2465" s="2" t="n"/>
      <c r="L2465" s="4" t="n"/>
      <c r="N2465" s="2" t="n"/>
      <c r="P2465" s="2" t="n"/>
      <c r="R2465" s="15" t="n"/>
      <c r="S2465" s="15" t="n"/>
      <c r="T2465" s="5" t="n"/>
      <c r="U2465" s="5" t="n"/>
    </row>
    <row r="2466">
      <c r="A2466" s="6" t="n"/>
      <c r="B2466" s="2" t="n"/>
      <c r="F2466" s="7" t="n"/>
      <c r="G2466" s="4" t="n"/>
      <c r="I2466" s="15" t="n"/>
      <c r="K2466" s="2" t="n"/>
      <c r="L2466" s="4" t="n"/>
      <c r="N2466" s="2" t="n"/>
      <c r="P2466" s="2" t="n"/>
      <c r="R2466" s="15" t="n"/>
      <c r="S2466" s="15" t="n"/>
      <c r="T2466" s="5" t="n"/>
      <c r="U2466" s="5" t="n"/>
    </row>
    <row r="2467">
      <c r="A2467" s="6" t="n"/>
      <c r="B2467" s="2" t="n"/>
      <c r="F2467" s="7" t="n"/>
      <c r="G2467" s="4" t="n"/>
      <c r="I2467" s="15" t="n"/>
      <c r="K2467" s="2" t="n"/>
      <c r="L2467" s="4" t="n"/>
      <c r="N2467" s="2" t="n"/>
      <c r="P2467" s="2" t="n"/>
      <c r="R2467" s="15" t="n"/>
      <c r="S2467" s="15" t="n"/>
      <c r="T2467" s="5" t="n"/>
      <c r="U2467" s="5" t="n"/>
    </row>
    <row r="2468">
      <c r="A2468" s="6" t="n"/>
      <c r="B2468" s="2" t="n"/>
      <c r="F2468" s="7" t="n"/>
      <c r="G2468" s="4" t="n"/>
      <c r="I2468" s="15" t="n"/>
      <c r="K2468" s="2" t="n"/>
      <c r="L2468" s="4" t="n"/>
      <c r="N2468" s="2" t="n"/>
      <c r="P2468" s="2" t="n"/>
      <c r="R2468" s="15" t="n"/>
      <c r="S2468" s="15" t="n"/>
      <c r="T2468" s="5" t="n"/>
      <c r="U2468" s="5" t="n"/>
    </row>
    <row r="2469">
      <c r="A2469" s="6" t="n"/>
      <c r="B2469" s="2" t="n"/>
      <c r="F2469" s="7" t="n"/>
      <c r="G2469" s="4" t="n"/>
      <c r="I2469" s="15" t="n"/>
      <c r="K2469" s="2" t="n"/>
      <c r="L2469" s="4" t="n"/>
      <c r="N2469" s="2" t="n"/>
      <c r="P2469" s="2" t="n"/>
      <c r="R2469" s="15" t="n"/>
      <c r="S2469" s="15" t="n"/>
      <c r="T2469" s="5" t="n"/>
      <c r="U2469" s="5" t="n"/>
    </row>
    <row r="2470">
      <c r="A2470" s="6" t="n"/>
      <c r="B2470" s="2" t="n"/>
      <c r="F2470" s="7" t="n"/>
      <c r="G2470" s="4" t="n"/>
      <c r="I2470" s="15" t="n"/>
      <c r="K2470" s="2" t="n"/>
      <c r="L2470" s="4" t="n"/>
      <c r="N2470" s="2" t="n"/>
      <c r="P2470" s="2" t="n"/>
      <c r="R2470" s="15" t="n"/>
      <c r="S2470" s="15" t="n"/>
      <c r="T2470" s="5" t="n"/>
      <c r="U2470" s="5" t="n"/>
    </row>
    <row r="2471">
      <c r="A2471" s="6" t="n"/>
      <c r="B2471" s="2" t="n"/>
      <c r="F2471" s="7" t="n"/>
      <c r="G2471" s="4" t="n"/>
      <c r="I2471" s="15" t="n"/>
      <c r="K2471" s="2" t="n"/>
      <c r="L2471" s="4" t="n"/>
      <c r="N2471" s="2" t="n"/>
      <c r="P2471" s="2" t="n"/>
      <c r="R2471" s="15" t="n"/>
      <c r="S2471" s="15" t="n"/>
      <c r="T2471" s="5" t="n"/>
      <c r="U2471" s="5" t="n"/>
    </row>
    <row r="2472">
      <c r="A2472" s="6" t="n"/>
      <c r="B2472" s="2" t="n"/>
      <c r="F2472" s="7" t="n"/>
      <c r="G2472" s="4" t="n"/>
      <c r="I2472" s="15" t="n"/>
      <c r="K2472" s="2" t="n"/>
      <c r="L2472" s="4" t="n"/>
      <c r="N2472" s="2" t="n"/>
      <c r="P2472" s="2" t="n"/>
      <c r="R2472" s="15" t="n"/>
      <c r="S2472" s="15" t="n"/>
      <c r="T2472" s="5" t="n"/>
      <c r="U2472" s="5" t="n"/>
    </row>
    <row r="2473">
      <c r="A2473" s="6" t="n"/>
      <c r="B2473" s="2" t="n"/>
      <c r="F2473" s="7" t="n"/>
      <c r="G2473" s="4" t="n"/>
      <c r="I2473" s="15" t="n"/>
      <c r="K2473" s="2" t="n"/>
      <c r="L2473" s="4" t="n"/>
      <c r="N2473" s="2" t="n"/>
      <c r="P2473" s="2" t="n"/>
      <c r="R2473" s="15" t="n"/>
      <c r="S2473" s="15" t="n"/>
      <c r="T2473" s="5" t="n"/>
      <c r="U2473" s="5" t="n"/>
    </row>
    <row r="2474">
      <c r="A2474" s="6" t="n"/>
      <c r="B2474" s="2" t="n"/>
      <c r="F2474" s="7" t="n"/>
      <c r="G2474" s="4" t="n"/>
      <c r="I2474" s="15" t="n"/>
      <c r="K2474" s="2" t="n"/>
      <c r="L2474" s="4" t="n"/>
      <c r="N2474" s="2" t="n"/>
      <c r="P2474" s="2" t="n"/>
      <c r="R2474" s="15" t="n"/>
      <c r="S2474" s="15" t="n"/>
      <c r="T2474" s="5" t="n"/>
      <c r="U2474" s="5" t="n"/>
    </row>
    <row r="2475">
      <c r="A2475" s="6" t="n"/>
      <c r="B2475" s="2" t="n"/>
      <c r="F2475" s="7" t="n"/>
      <c r="G2475" s="4" t="n"/>
      <c r="I2475" s="15" t="n"/>
      <c r="K2475" s="2" t="n"/>
      <c r="L2475" s="4" t="n"/>
      <c r="N2475" s="2" t="n"/>
      <c r="P2475" s="2" t="n"/>
      <c r="R2475" s="15" t="n"/>
      <c r="S2475" s="15" t="n"/>
      <c r="T2475" s="5" t="n"/>
      <c r="U2475" s="5" t="n"/>
    </row>
    <row r="2476">
      <c r="A2476" s="6" t="n"/>
      <c r="B2476" s="2" t="n"/>
      <c r="F2476" s="7" t="n"/>
      <c r="G2476" s="4" t="n"/>
      <c r="I2476" s="15" t="n"/>
      <c r="K2476" s="2" t="n"/>
      <c r="L2476" s="4" t="n"/>
      <c r="N2476" s="2" t="n"/>
      <c r="P2476" s="2" t="n"/>
      <c r="R2476" s="15" t="n"/>
      <c r="S2476" s="15" t="n"/>
      <c r="T2476" s="5" t="n"/>
      <c r="U2476" s="5" t="n"/>
    </row>
    <row r="2477">
      <c r="A2477" s="6" t="n"/>
      <c r="B2477" s="2" t="n"/>
      <c r="F2477" s="7" t="n"/>
      <c r="G2477" s="4" t="n"/>
      <c r="I2477" s="15" t="n"/>
      <c r="K2477" s="2" t="n"/>
      <c r="L2477" s="4" t="n"/>
      <c r="N2477" s="2" t="n"/>
      <c r="P2477" s="2" t="n"/>
      <c r="R2477" s="15" t="n"/>
      <c r="S2477" s="15" t="n"/>
      <c r="T2477" s="5" t="n"/>
      <c r="U2477" s="5" t="n"/>
    </row>
    <row r="2478">
      <c r="A2478" s="6" t="n"/>
      <c r="B2478" s="2" t="n"/>
      <c r="F2478" s="7" t="n"/>
      <c r="G2478" s="4" t="n"/>
      <c r="I2478" s="15" t="n"/>
      <c r="K2478" s="2" t="n"/>
      <c r="L2478" s="4" t="n"/>
      <c r="N2478" s="2" t="n"/>
      <c r="P2478" s="2" t="n"/>
      <c r="R2478" s="15" t="n"/>
      <c r="S2478" s="15" t="n"/>
      <c r="T2478" s="5" t="n"/>
      <c r="U2478" s="5" t="n"/>
    </row>
    <row r="2479">
      <c r="A2479" s="6" t="n"/>
      <c r="B2479" s="2" t="n"/>
      <c r="F2479" s="7" t="n"/>
      <c r="G2479" s="4" t="n"/>
      <c r="I2479" s="15" t="n"/>
      <c r="K2479" s="2" t="n"/>
      <c r="L2479" s="4" t="n"/>
      <c r="N2479" s="2" t="n"/>
      <c r="P2479" s="2" t="n"/>
      <c r="R2479" s="15" t="n"/>
      <c r="S2479" s="15" t="n"/>
      <c r="T2479" s="5" t="n"/>
      <c r="U2479" s="5" t="n"/>
    </row>
    <row r="2480">
      <c r="A2480" s="6" t="n"/>
      <c r="B2480" s="2" t="n"/>
      <c r="F2480" s="7" t="n"/>
      <c r="G2480" s="4" t="n"/>
      <c r="I2480" s="15" t="n"/>
      <c r="K2480" s="2" t="n"/>
      <c r="L2480" s="4" t="n"/>
      <c r="N2480" s="2" t="n"/>
      <c r="P2480" s="2" t="n"/>
      <c r="R2480" s="15" t="n"/>
      <c r="S2480" s="15" t="n"/>
      <c r="T2480" s="5" t="n"/>
      <c r="U2480" s="5" t="n"/>
    </row>
    <row r="2481">
      <c r="A2481" s="6" t="n"/>
      <c r="B2481" s="2" t="n"/>
      <c r="F2481" s="7" t="n"/>
      <c r="G2481" s="4" t="n"/>
      <c r="I2481" s="15" t="n"/>
      <c r="K2481" s="2" t="n"/>
      <c r="L2481" s="4" t="n"/>
      <c r="N2481" s="2" t="n"/>
      <c r="P2481" s="2" t="n"/>
      <c r="R2481" s="15" t="n"/>
      <c r="S2481" s="15" t="n"/>
      <c r="T2481" s="5" t="n"/>
      <c r="U2481" s="5" t="n"/>
    </row>
    <row r="2482">
      <c r="A2482" s="6" t="n"/>
      <c r="B2482" s="2" t="n"/>
      <c r="F2482" s="7" t="n"/>
      <c r="G2482" s="4" t="n"/>
      <c r="I2482" s="15" t="n"/>
      <c r="K2482" s="2" t="n"/>
      <c r="L2482" s="4" t="n"/>
      <c r="N2482" s="2" t="n"/>
      <c r="P2482" s="2" t="n"/>
      <c r="R2482" s="15" t="n"/>
      <c r="S2482" s="15" t="n"/>
      <c r="T2482" s="5" t="n"/>
      <c r="U2482" s="5" t="n"/>
    </row>
    <row r="2483">
      <c r="A2483" s="6" t="n"/>
      <c r="B2483" s="2" t="n"/>
      <c r="F2483" s="7" t="n"/>
      <c r="G2483" s="4" t="n"/>
      <c r="I2483" s="15" t="n"/>
      <c r="K2483" s="2" t="n"/>
      <c r="L2483" s="4" t="n"/>
      <c r="N2483" s="2" t="n"/>
      <c r="P2483" s="2" t="n"/>
      <c r="R2483" s="15" t="n"/>
      <c r="S2483" s="15" t="n"/>
      <c r="T2483" s="5" t="n"/>
      <c r="U2483" s="5" t="n"/>
    </row>
    <row r="2484">
      <c r="A2484" s="6" t="n"/>
      <c r="B2484" s="2" t="n"/>
      <c r="F2484" s="7" t="n"/>
      <c r="G2484" s="4" t="n"/>
      <c r="I2484" s="15" t="n"/>
      <c r="K2484" s="2" t="n"/>
      <c r="L2484" s="4" t="n"/>
      <c r="N2484" s="2" t="n"/>
      <c r="P2484" s="2" t="n"/>
      <c r="R2484" s="15" t="n"/>
      <c r="S2484" s="15" t="n"/>
      <c r="T2484" s="5" t="n"/>
      <c r="U2484" s="5" t="n"/>
    </row>
    <row r="2485">
      <c r="A2485" s="6" t="n"/>
      <c r="B2485" s="2" t="n"/>
      <c r="F2485" s="7" t="n"/>
      <c r="G2485" s="4" t="n"/>
      <c r="I2485" s="15" t="n"/>
      <c r="K2485" s="2" t="n"/>
      <c r="L2485" s="4" t="n"/>
      <c r="N2485" s="2" t="n"/>
      <c r="P2485" s="2" t="n"/>
      <c r="R2485" s="15" t="n"/>
      <c r="S2485" s="15" t="n"/>
      <c r="T2485" s="5" t="n"/>
      <c r="U2485" s="5" t="n"/>
    </row>
    <row r="2486">
      <c r="A2486" s="6" t="n"/>
      <c r="B2486" s="2" t="n"/>
      <c r="F2486" s="7" t="n"/>
      <c r="G2486" s="4" t="n"/>
      <c r="I2486" s="15" t="n"/>
      <c r="K2486" s="2" t="n"/>
      <c r="L2486" s="4" t="n"/>
      <c r="N2486" s="2" t="n"/>
      <c r="P2486" s="2" t="n"/>
      <c r="R2486" s="15" t="n"/>
      <c r="S2486" s="15" t="n"/>
      <c r="T2486" s="5" t="n"/>
      <c r="U2486" s="5" t="n"/>
    </row>
    <row r="2487">
      <c r="A2487" s="6" t="n"/>
      <c r="B2487" s="2" t="n"/>
      <c r="F2487" s="7" t="n"/>
      <c r="G2487" s="4" t="n"/>
      <c r="I2487" s="15" t="n"/>
      <c r="K2487" s="2" t="n"/>
      <c r="L2487" s="4" t="n"/>
      <c r="N2487" s="2" t="n"/>
      <c r="P2487" s="2" t="n"/>
      <c r="R2487" s="15" t="n"/>
      <c r="S2487" s="15" t="n"/>
      <c r="T2487" s="5" t="n"/>
      <c r="U2487" s="5" t="n"/>
    </row>
    <row r="2488">
      <c r="A2488" s="6" t="n"/>
      <c r="B2488" s="2" t="n"/>
      <c r="F2488" s="7" t="n"/>
      <c r="G2488" s="4" t="n"/>
      <c r="I2488" s="15" t="n"/>
      <c r="K2488" s="2" t="n"/>
      <c r="L2488" s="4" t="n"/>
      <c r="N2488" s="2" t="n"/>
      <c r="P2488" s="2" t="n"/>
      <c r="R2488" s="15" t="n"/>
      <c r="S2488" s="15" t="n"/>
      <c r="T2488" s="5" t="n"/>
      <c r="U2488" s="5" t="n"/>
    </row>
    <row r="2489">
      <c r="A2489" s="6" t="n"/>
      <c r="B2489" s="2" t="n"/>
      <c r="F2489" s="7" t="n"/>
      <c r="G2489" s="4" t="n"/>
      <c r="I2489" s="15" t="n"/>
      <c r="K2489" s="2" t="n"/>
      <c r="L2489" s="4" t="n"/>
      <c r="N2489" s="2" t="n"/>
      <c r="P2489" s="2" t="n"/>
      <c r="R2489" s="15" t="n"/>
      <c r="S2489" s="15" t="n"/>
      <c r="T2489" s="5" t="n"/>
      <c r="U2489" s="5" t="n"/>
    </row>
    <row r="2490">
      <c r="A2490" s="6" t="n"/>
      <c r="B2490" s="2" t="n"/>
      <c r="F2490" s="7" t="n"/>
      <c r="G2490" s="4" t="n"/>
      <c r="I2490" s="15" t="n"/>
      <c r="K2490" s="2" t="n"/>
      <c r="L2490" s="4" t="n"/>
      <c r="N2490" s="2" t="n"/>
      <c r="P2490" s="2" t="n"/>
      <c r="R2490" s="15" t="n"/>
      <c r="S2490" s="15" t="n"/>
      <c r="T2490" s="5" t="n"/>
      <c r="U2490" s="5" t="n"/>
    </row>
    <row r="2491">
      <c r="A2491" s="6" t="n"/>
      <c r="B2491" s="2" t="n"/>
      <c r="F2491" s="7" t="n"/>
      <c r="G2491" s="4" t="n"/>
      <c r="I2491" s="15" t="n"/>
      <c r="K2491" s="2" t="n"/>
      <c r="L2491" s="4" t="n"/>
      <c r="N2491" s="2" t="n"/>
      <c r="P2491" s="2" t="n"/>
      <c r="R2491" s="15" t="n"/>
      <c r="S2491" s="15" t="n"/>
      <c r="T2491" s="5" t="n"/>
      <c r="U2491" s="5" t="n"/>
    </row>
    <row r="2492">
      <c r="A2492" s="6" t="n"/>
      <c r="B2492" s="2" t="n"/>
      <c r="F2492" s="7" t="n"/>
      <c r="G2492" s="4" t="n"/>
      <c r="I2492" s="15" t="n"/>
      <c r="K2492" s="2" t="n"/>
      <c r="L2492" s="4" t="n"/>
      <c r="N2492" s="2" t="n"/>
      <c r="P2492" s="2" t="n"/>
      <c r="R2492" s="15" t="n"/>
      <c r="S2492" s="15" t="n"/>
      <c r="T2492" s="5" t="n"/>
      <c r="U2492" s="5" t="n"/>
    </row>
    <row r="2493">
      <c r="A2493" s="6" t="n"/>
      <c r="B2493" s="2" t="n"/>
      <c r="F2493" s="7" t="n"/>
      <c r="G2493" s="4" t="n"/>
      <c r="I2493" s="15" t="n"/>
      <c r="K2493" s="2" t="n"/>
      <c r="L2493" s="4" t="n"/>
      <c r="N2493" s="2" t="n"/>
      <c r="P2493" s="2" t="n"/>
      <c r="R2493" s="15" t="n"/>
      <c r="S2493" s="15" t="n"/>
      <c r="T2493" s="5" t="n"/>
      <c r="U2493" s="5" t="n"/>
    </row>
    <row r="2494">
      <c r="A2494" s="6" t="n"/>
      <c r="B2494" s="2" t="n"/>
      <c r="F2494" s="7" t="n"/>
      <c r="G2494" s="4" t="n"/>
      <c r="I2494" s="15" t="n"/>
      <c r="K2494" s="2" t="n"/>
      <c r="L2494" s="4" t="n"/>
      <c r="N2494" s="2" t="n"/>
      <c r="P2494" s="2" t="n"/>
      <c r="R2494" s="15" t="n"/>
      <c r="S2494" s="15" t="n"/>
      <c r="T2494" s="5" t="n"/>
      <c r="U2494" s="5" t="n"/>
    </row>
    <row r="2495">
      <c r="A2495" s="6" t="n"/>
      <c r="B2495" s="2" t="n"/>
      <c r="F2495" s="7" t="n"/>
      <c r="G2495" s="4" t="n"/>
      <c r="I2495" s="15" t="n"/>
      <c r="K2495" s="2" t="n"/>
      <c r="L2495" s="4" t="n"/>
      <c r="N2495" s="2" t="n"/>
      <c r="P2495" s="2" t="n"/>
      <c r="R2495" s="15" t="n"/>
      <c r="S2495" s="15" t="n"/>
      <c r="T2495" s="5" t="n"/>
      <c r="U2495" s="5" t="n"/>
    </row>
    <row r="2496">
      <c r="A2496" s="6" t="n"/>
      <c r="B2496" s="2" t="n"/>
      <c r="F2496" s="7" t="n"/>
      <c r="G2496" s="4" t="n"/>
      <c r="I2496" s="15" t="n"/>
      <c r="K2496" s="2" t="n"/>
      <c r="L2496" s="4" t="n"/>
      <c r="N2496" s="2" t="n"/>
      <c r="P2496" s="2" t="n"/>
      <c r="R2496" s="15" t="n"/>
      <c r="S2496" s="15" t="n"/>
      <c r="T2496" s="5" t="n"/>
      <c r="U2496" s="5" t="n"/>
    </row>
    <row r="2497">
      <c r="A2497" s="6" t="n"/>
      <c r="B2497" s="2" t="n"/>
      <c r="F2497" s="7" t="n"/>
      <c r="G2497" s="4" t="n"/>
      <c r="I2497" s="15" t="n"/>
      <c r="K2497" s="2" t="n"/>
      <c r="L2497" s="4" t="n"/>
      <c r="N2497" s="2" t="n"/>
      <c r="P2497" s="2" t="n"/>
      <c r="R2497" s="15" t="n"/>
      <c r="S2497" s="15" t="n"/>
      <c r="T2497" s="5" t="n"/>
      <c r="U2497" s="5" t="n"/>
    </row>
    <row r="2498">
      <c r="A2498" s="6" t="n"/>
      <c r="B2498" s="2" t="n"/>
      <c r="F2498" s="7" t="n"/>
      <c r="G2498" s="4" t="n"/>
      <c r="I2498" s="15" t="n"/>
      <c r="K2498" s="2" t="n"/>
      <c r="L2498" s="4" t="n"/>
      <c r="N2498" s="2" t="n"/>
      <c r="P2498" s="2" t="n"/>
      <c r="R2498" s="15" t="n"/>
      <c r="S2498" s="15" t="n"/>
      <c r="T2498" s="5" t="n"/>
      <c r="U2498" s="5" t="n"/>
    </row>
    <row r="2499">
      <c r="A2499" s="6" t="n"/>
      <c r="B2499" s="2" t="n"/>
      <c r="F2499" s="7" t="n"/>
      <c r="G2499" s="4" t="n"/>
      <c r="I2499" s="15" t="n"/>
      <c r="K2499" s="2" t="n"/>
      <c r="L2499" s="4" t="n"/>
      <c r="N2499" s="2" t="n"/>
      <c r="P2499" s="2" t="n"/>
      <c r="R2499" s="15" t="n"/>
      <c r="S2499" s="15" t="n"/>
      <c r="T2499" s="5" t="n"/>
      <c r="U2499" s="5" t="n"/>
    </row>
    <row r="2500">
      <c r="A2500" s="6" t="n"/>
      <c r="B2500" s="2" t="n"/>
      <c r="F2500" s="7" t="n"/>
      <c r="G2500" s="4" t="n"/>
      <c r="I2500" s="15" t="n"/>
      <c r="K2500" s="2" t="n"/>
      <c r="L2500" s="4" t="n"/>
      <c r="N2500" s="2" t="n"/>
      <c r="P2500" s="2" t="n"/>
      <c r="R2500" s="15" t="n"/>
      <c r="S2500" s="15" t="n"/>
      <c r="T2500" s="5" t="n"/>
      <c r="U2500" s="5" t="n"/>
    </row>
    <row r="2501">
      <c r="A2501" s="6" t="n"/>
      <c r="B2501" s="2" t="n"/>
      <c r="F2501" s="7" t="n"/>
      <c r="G2501" s="4" t="n"/>
      <c r="I2501" s="15" t="n"/>
      <c r="K2501" s="2" t="n"/>
      <c r="L2501" s="4" t="n"/>
      <c r="N2501" s="2" t="n"/>
      <c r="P2501" s="2" t="n"/>
      <c r="R2501" s="15" t="n"/>
      <c r="S2501" s="15" t="n"/>
      <c r="T2501" s="5" t="n"/>
      <c r="U2501" s="5" t="n"/>
    </row>
    <row r="2502">
      <c r="A2502" s="6" t="n"/>
      <c r="B2502" s="2" t="n"/>
      <c r="F2502" s="7" t="n"/>
      <c r="G2502" s="4" t="n"/>
      <c r="I2502" s="15" t="n"/>
      <c r="K2502" s="2" t="n"/>
      <c r="L2502" s="4" t="n"/>
      <c r="N2502" s="2" t="n"/>
      <c r="P2502" s="2" t="n"/>
      <c r="R2502" s="15" t="n"/>
      <c r="S2502" s="15" t="n"/>
      <c r="T2502" s="5" t="n"/>
      <c r="U2502" s="5" t="n"/>
    </row>
    <row r="2503">
      <c r="A2503" s="6" t="n"/>
      <c r="B2503" s="2" t="n"/>
      <c r="F2503" s="7" t="n"/>
      <c r="G2503" s="4" t="n"/>
      <c r="I2503" s="15" t="n"/>
      <c r="K2503" s="2" t="n"/>
      <c r="L2503" s="4" t="n"/>
      <c r="N2503" s="2" t="n"/>
      <c r="P2503" s="2" t="n"/>
      <c r="R2503" s="15" t="n"/>
      <c r="S2503" s="15" t="n"/>
      <c r="T2503" s="5" t="n"/>
      <c r="U2503" s="5" t="n"/>
    </row>
    <row r="2504">
      <c r="A2504" s="6" t="n"/>
      <c r="B2504" s="2" t="n"/>
      <c r="F2504" s="7" t="n"/>
      <c r="G2504" s="4" t="n"/>
      <c r="I2504" s="15" t="n"/>
      <c r="K2504" s="2" t="n"/>
      <c r="L2504" s="4" t="n"/>
      <c r="N2504" s="2" t="n"/>
      <c r="P2504" s="2" t="n"/>
      <c r="R2504" s="15" t="n"/>
      <c r="S2504" s="15" t="n"/>
      <c r="T2504" s="5" t="n"/>
      <c r="U2504" s="5" t="n"/>
    </row>
    <row r="2505">
      <c r="A2505" s="6" t="n"/>
      <c r="B2505" s="2" t="n"/>
      <c r="F2505" s="7" t="n"/>
      <c r="G2505" s="4" t="n"/>
      <c r="I2505" s="15" t="n"/>
      <c r="K2505" s="2" t="n"/>
      <c r="L2505" s="4" t="n"/>
      <c r="N2505" s="2" t="n"/>
      <c r="P2505" s="2" t="n"/>
      <c r="R2505" s="15" t="n"/>
      <c r="S2505" s="15" t="n"/>
      <c r="T2505" s="5" t="n"/>
      <c r="U2505" s="5" t="n"/>
    </row>
    <row r="2506">
      <c r="A2506" s="6" t="n"/>
      <c r="B2506" s="2" t="n"/>
      <c r="F2506" s="7" t="n"/>
      <c r="G2506" s="4" t="n"/>
      <c r="I2506" s="15" t="n"/>
      <c r="K2506" s="2" t="n"/>
      <c r="L2506" s="4" t="n"/>
      <c r="N2506" s="2" t="n"/>
      <c r="P2506" s="2" t="n"/>
      <c r="R2506" s="15" t="n"/>
      <c r="S2506" s="15" t="n"/>
      <c r="T2506" s="5" t="n"/>
      <c r="U2506" s="5" t="n"/>
    </row>
    <row r="2507">
      <c r="A2507" s="6" t="n"/>
      <c r="B2507" s="2" t="n"/>
      <c r="F2507" s="7" t="n"/>
      <c r="G2507" s="4" t="n"/>
      <c r="I2507" s="15" t="n"/>
      <c r="K2507" s="2" t="n"/>
      <c r="L2507" s="4" t="n"/>
      <c r="N2507" s="2" t="n"/>
      <c r="P2507" s="2" t="n"/>
      <c r="R2507" s="15" t="n"/>
      <c r="S2507" s="15" t="n"/>
      <c r="T2507" s="5" t="n"/>
      <c r="U2507" s="5" t="n"/>
    </row>
    <row r="2508">
      <c r="A2508" s="6" t="n"/>
      <c r="B2508" s="2" t="n"/>
      <c r="F2508" s="7" t="n"/>
      <c r="G2508" s="4" t="n"/>
      <c r="I2508" s="15" t="n"/>
      <c r="K2508" s="2" t="n"/>
      <c r="L2508" s="4" t="n"/>
      <c r="N2508" s="2" t="n"/>
      <c r="P2508" s="2" t="n"/>
      <c r="R2508" s="15" t="n"/>
      <c r="S2508" s="15" t="n"/>
      <c r="T2508" s="5" t="n"/>
      <c r="U2508" s="5" t="n"/>
    </row>
    <row r="2509">
      <c r="A2509" s="6" t="n"/>
      <c r="B2509" s="2" t="n"/>
      <c r="F2509" s="7" t="n"/>
      <c r="G2509" s="4" t="n"/>
      <c r="I2509" s="15" t="n"/>
      <c r="K2509" s="2" t="n"/>
      <c r="L2509" s="4" t="n"/>
      <c r="N2509" s="2" t="n"/>
      <c r="P2509" s="2" t="n"/>
      <c r="R2509" s="15" t="n"/>
      <c r="S2509" s="15" t="n"/>
      <c r="T2509" s="5" t="n"/>
      <c r="U2509" s="5" t="n"/>
    </row>
    <row r="2510">
      <c r="A2510" s="6" t="n"/>
      <c r="B2510" s="2" t="n"/>
      <c r="F2510" s="7" t="n"/>
      <c r="G2510" s="4" t="n"/>
      <c r="I2510" s="15" t="n"/>
      <c r="K2510" s="2" t="n"/>
      <c r="L2510" s="4" t="n"/>
      <c r="N2510" s="2" t="n"/>
      <c r="P2510" s="2" t="n"/>
      <c r="R2510" s="15" t="n"/>
      <c r="S2510" s="15" t="n"/>
      <c r="T2510" s="5" t="n"/>
      <c r="U2510" s="5" t="n"/>
    </row>
    <row r="2511">
      <c r="A2511" s="6" t="n"/>
      <c r="B2511" s="2" t="n"/>
      <c r="F2511" s="7" t="n"/>
      <c r="G2511" s="4" t="n"/>
      <c r="I2511" s="15" t="n"/>
      <c r="K2511" s="2" t="n"/>
      <c r="L2511" s="4" t="n"/>
      <c r="N2511" s="2" t="n"/>
      <c r="P2511" s="2" t="n"/>
      <c r="R2511" s="15" t="n"/>
      <c r="S2511" s="15" t="n"/>
      <c r="T2511" s="5" t="n"/>
      <c r="U2511" s="5" t="n"/>
    </row>
    <row r="2512">
      <c r="A2512" s="6" t="n"/>
      <c r="B2512" s="2" t="n"/>
      <c r="F2512" s="7" t="n"/>
      <c r="G2512" s="4" t="n"/>
      <c r="I2512" s="15" t="n"/>
      <c r="K2512" s="2" t="n"/>
      <c r="L2512" s="4" t="n"/>
      <c r="N2512" s="2" t="n"/>
      <c r="P2512" s="2" t="n"/>
      <c r="R2512" s="15" t="n"/>
      <c r="S2512" s="15" t="n"/>
      <c r="T2512" s="5" t="n"/>
      <c r="U2512" s="5" t="n"/>
    </row>
    <row r="2513">
      <c r="A2513" s="6" t="n"/>
      <c r="B2513" s="2" t="n"/>
      <c r="F2513" s="7" t="n"/>
      <c r="G2513" s="4" t="n"/>
      <c r="I2513" s="15" t="n"/>
      <c r="K2513" s="2" t="n"/>
      <c r="L2513" s="4" t="n"/>
      <c r="N2513" s="2" t="n"/>
      <c r="P2513" s="2" t="n"/>
      <c r="R2513" s="15" t="n"/>
      <c r="S2513" s="15" t="n"/>
      <c r="T2513" s="5" t="n"/>
      <c r="U2513" s="5" t="n"/>
    </row>
    <row r="2514">
      <c r="A2514" s="6" t="n"/>
      <c r="B2514" s="2" t="n"/>
      <c r="F2514" s="7" t="n"/>
      <c r="G2514" s="4" t="n"/>
      <c r="I2514" s="15" t="n"/>
      <c r="K2514" s="2" t="n"/>
      <c r="L2514" s="4" t="n"/>
      <c r="N2514" s="2" t="n"/>
      <c r="P2514" s="2" t="n"/>
      <c r="R2514" s="15" t="n"/>
      <c r="S2514" s="15" t="n"/>
      <c r="T2514" s="5" t="n"/>
      <c r="U2514" s="5" t="n"/>
    </row>
    <row r="2515">
      <c r="A2515" s="6" t="n"/>
      <c r="B2515" s="2" t="n"/>
      <c r="F2515" s="7" t="n"/>
      <c r="G2515" s="4" t="n"/>
      <c r="I2515" s="15" t="n"/>
      <c r="K2515" s="2" t="n"/>
      <c r="L2515" s="4" t="n"/>
      <c r="N2515" s="2" t="n"/>
      <c r="P2515" s="2" t="n"/>
      <c r="R2515" s="15" t="n"/>
      <c r="S2515" s="15" t="n"/>
      <c r="T2515" s="5" t="n"/>
      <c r="U2515" s="5" t="n"/>
    </row>
    <row r="2516">
      <c r="A2516" s="6" t="n"/>
      <c r="B2516" s="2" t="n"/>
      <c r="F2516" s="7" t="n"/>
      <c r="G2516" s="4" t="n"/>
      <c r="I2516" s="15" t="n"/>
      <c r="K2516" s="2" t="n"/>
      <c r="L2516" s="4" t="n"/>
      <c r="N2516" s="2" t="n"/>
      <c r="P2516" s="2" t="n"/>
      <c r="R2516" s="15" t="n"/>
      <c r="S2516" s="15" t="n"/>
      <c r="T2516" s="5" t="n"/>
      <c r="U2516" s="5" t="n"/>
    </row>
    <row r="2517">
      <c r="A2517" s="6" t="n"/>
      <c r="B2517" s="2" t="n"/>
      <c r="F2517" s="7" t="n"/>
      <c r="G2517" s="4" t="n"/>
      <c r="I2517" s="15" t="n"/>
      <c r="K2517" s="2" t="n"/>
      <c r="L2517" s="4" t="n"/>
      <c r="N2517" s="2" t="n"/>
      <c r="P2517" s="2" t="n"/>
      <c r="R2517" s="15" t="n"/>
      <c r="S2517" s="15" t="n"/>
      <c r="T2517" s="5" t="n"/>
      <c r="U2517" s="5" t="n"/>
    </row>
    <row r="2518">
      <c r="A2518" s="6" t="n"/>
      <c r="B2518" s="2" t="n"/>
      <c r="F2518" s="7" t="n"/>
      <c r="G2518" s="4" t="n"/>
      <c r="I2518" s="15" t="n"/>
      <c r="K2518" s="2" t="n"/>
      <c r="L2518" s="4" t="n"/>
      <c r="N2518" s="2" t="n"/>
      <c r="P2518" s="2" t="n"/>
      <c r="R2518" s="15" t="n"/>
      <c r="S2518" s="15" t="n"/>
      <c r="T2518" s="5" t="n"/>
      <c r="U2518" s="5" t="n"/>
    </row>
    <row r="2519">
      <c r="A2519" s="6" t="n"/>
      <c r="B2519" s="2" t="n"/>
      <c r="F2519" s="7" t="n"/>
      <c r="G2519" s="4" t="n"/>
      <c r="I2519" s="15" t="n"/>
      <c r="K2519" s="2" t="n"/>
      <c r="L2519" s="4" t="n"/>
      <c r="N2519" s="2" t="n"/>
      <c r="P2519" s="2" t="n"/>
      <c r="R2519" s="15" t="n"/>
      <c r="S2519" s="15" t="n"/>
      <c r="T2519" s="5" t="n"/>
      <c r="U2519" s="5" t="n"/>
    </row>
    <row r="2520">
      <c r="A2520" s="6" t="n"/>
      <c r="B2520" s="2" t="n"/>
      <c r="F2520" s="7" t="n"/>
      <c r="G2520" s="4" t="n"/>
      <c r="I2520" s="15" t="n"/>
      <c r="K2520" s="2" t="n"/>
      <c r="L2520" s="4" t="n"/>
      <c r="N2520" s="2" t="n"/>
      <c r="P2520" s="2" t="n"/>
      <c r="R2520" s="15" t="n"/>
      <c r="S2520" s="15" t="n"/>
      <c r="T2520" s="5" t="n"/>
      <c r="U2520" s="5" t="n"/>
    </row>
    <row r="2521">
      <c r="A2521" s="6" t="n"/>
      <c r="B2521" s="2" t="n"/>
      <c r="F2521" s="7" t="n"/>
      <c r="G2521" s="4" t="n"/>
      <c r="I2521" s="15" t="n"/>
      <c r="K2521" s="2" t="n"/>
      <c r="L2521" s="4" t="n"/>
      <c r="N2521" s="2" t="n"/>
      <c r="P2521" s="2" t="n"/>
      <c r="R2521" s="15" t="n"/>
      <c r="S2521" s="15" t="n"/>
      <c r="T2521" s="5" t="n"/>
      <c r="U2521" s="5" t="n"/>
    </row>
    <row r="2522">
      <c r="A2522" s="6" t="n"/>
      <c r="B2522" s="2" t="n"/>
      <c r="F2522" s="7" t="n"/>
      <c r="G2522" s="4" t="n"/>
      <c r="I2522" s="15" t="n"/>
      <c r="K2522" s="2" t="n"/>
      <c r="L2522" s="4" t="n"/>
      <c r="N2522" s="2" t="n"/>
      <c r="P2522" s="2" t="n"/>
      <c r="R2522" s="15" t="n"/>
      <c r="S2522" s="15" t="n"/>
      <c r="T2522" s="5" t="n"/>
      <c r="U2522" s="5" t="n"/>
    </row>
    <row r="2523">
      <c r="A2523" s="6" t="n"/>
      <c r="B2523" s="2" t="n"/>
      <c r="F2523" s="7" t="n"/>
      <c r="G2523" s="4" t="n"/>
      <c r="I2523" s="15" t="n"/>
      <c r="K2523" s="2" t="n"/>
      <c r="L2523" s="4" t="n"/>
      <c r="N2523" s="2" t="n"/>
      <c r="P2523" s="2" t="n"/>
      <c r="R2523" s="15" t="n"/>
      <c r="S2523" s="15" t="n"/>
      <c r="T2523" s="5" t="n"/>
      <c r="U2523" s="5" t="n"/>
    </row>
    <row r="2524">
      <c r="A2524" s="6" t="n"/>
      <c r="B2524" s="2" t="n"/>
      <c r="F2524" s="7" t="n"/>
      <c r="G2524" s="4" t="n"/>
      <c r="I2524" s="15" t="n"/>
      <c r="K2524" s="2" t="n"/>
      <c r="L2524" s="4" t="n"/>
      <c r="N2524" s="2" t="n"/>
      <c r="P2524" s="2" t="n"/>
      <c r="R2524" s="15" t="n"/>
      <c r="S2524" s="15" t="n"/>
      <c r="T2524" s="5" t="n"/>
      <c r="U2524" s="5" t="n"/>
    </row>
    <row r="2525">
      <c r="A2525" s="6" t="n"/>
      <c r="B2525" s="2" t="n"/>
      <c r="F2525" s="7" t="n"/>
      <c r="G2525" s="4" t="n"/>
      <c r="I2525" s="15" t="n"/>
      <c r="K2525" s="2" t="n"/>
      <c r="L2525" s="4" t="n"/>
      <c r="N2525" s="2" t="n"/>
      <c r="P2525" s="2" t="n"/>
      <c r="R2525" s="15" t="n"/>
      <c r="S2525" s="15" t="n"/>
      <c r="T2525" s="5" t="n"/>
      <c r="U2525" s="5" t="n"/>
    </row>
    <row r="2526">
      <c r="A2526" s="6" t="n"/>
      <c r="B2526" s="2" t="n"/>
      <c r="F2526" s="7" t="n"/>
      <c r="G2526" s="4" t="n"/>
      <c r="I2526" s="15" t="n"/>
      <c r="K2526" s="2" t="n"/>
      <c r="L2526" s="4" t="n"/>
      <c r="N2526" s="2" t="n"/>
      <c r="P2526" s="2" t="n"/>
      <c r="R2526" s="15" t="n"/>
      <c r="S2526" s="15" t="n"/>
      <c r="T2526" s="5" t="n"/>
      <c r="U2526" s="5" t="n"/>
    </row>
    <row r="2527">
      <c r="A2527" s="6" t="n"/>
      <c r="B2527" s="2" t="n"/>
      <c r="F2527" s="7" t="n"/>
      <c r="G2527" s="4" t="n"/>
      <c r="I2527" s="15" t="n"/>
      <c r="K2527" s="2" t="n"/>
      <c r="L2527" s="4" t="n"/>
      <c r="N2527" s="2" t="n"/>
      <c r="P2527" s="2" t="n"/>
      <c r="R2527" s="15" t="n"/>
      <c r="S2527" s="15" t="n"/>
      <c r="T2527" s="5" t="n"/>
      <c r="U2527" s="5" t="n"/>
    </row>
    <row r="2528">
      <c r="A2528" s="6" t="n"/>
      <c r="B2528" s="2" t="n"/>
      <c r="F2528" s="7" t="n"/>
      <c r="G2528" s="4" t="n"/>
      <c r="I2528" s="15" t="n"/>
      <c r="K2528" s="2" t="n"/>
      <c r="L2528" s="4" t="n"/>
      <c r="N2528" s="2" t="n"/>
      <c r="P2528" s="2" t="n"/>
      <c r="R2528" s="15" t="n"/>
      <c r="S2528" s="15" t="n"/>
      <c r="T2528" s="5" t="n"/>
      <c r="U2528" s="5" t="n"/>
    </row>
    <row r="2529">
      <c r="A2529" s="6" t="n"/>
      <c r="B2529" s="2" t="n"/>
      <c r="F2529" s="7" t="n"/>
      <c r="G2529" s="4" t="n"/>
      <c r="I2529" s="15" t="n"/>
      <c r="K2529" s="2" t="n"/>
      <c r="L2529" s="4" t="n"/>
      <c r="N2529" s="2" t="n"/>
      <c r="P2529" s="2" t="n"/>
      <c r="R2529" s="15" t="n"/>
      <c r="S2529" s="15" t="n"/>
      <c r="T2529" s="5" t="n"/>
      <c r="U2529" s="5" t="n"/>
    </row>
    <row r="2530">
      <c r="A2530" s="6" t="n"/>
      <c r="B2530" s="2" t="n"/>
      <c r="F2530" s="7" t="n"/>
      <c r="G2530" s="4" t="n"/>
      <c r="I2530" s="15" t="n"/>
      <c r="K2530" s="2" t="n"/>
      <c r="L2530" s="4" t="n"/>
      <c r="N2530" s="2" t="n"/>
      <c r="P2530" s="2" t="n"/>
      <c r="R2530" s="15" t="n"/>
      <c r="S2530" s="15" t="n"/>
      <c r="T2530" s="5" t="n"/>
      <c r="U2530" s="5" t="n"/>
    </row>
    <row r="2531">
      <c r="A2531" s="6" t="n"/>
      <c r="B2531" s="2" t="n"/>
      <c r="F2531" s="7" t="n"/>
      <c r="G2531" s="4" t="n"/>
      <c r="I2531" s="15" t="n"/>
      <c r="K2531" s="2" t="n"/>
      <c r="L2531" s="4" t="n"/>
      <c r="N2531" s="2" t="n"/>
      <c r="P2531" s="2" t="n"/>
      <c r="R2531" s="15" t="n"/>
      <c r="S2531" s="15" t="n"/>
      <c r="T2531" s="5" t="n"/>
      <c r="U2531" s="5" t="n"/>
    </row>
    <row r="2532">
      <c r="A2532" s="6" t="n"/>
      <c r="B2532" s="2" t="n"/>
      <c r="F2532" s="7" t="n"/>
      <c r="G2532" s="4" t="n"/>
      <c r="I2532" s="15" t="n"/>
      <c r="K2532" s="2" t="n"/>
      <c r="L2532" s="4" t="n"/>
      <c r="N2532" s="2" t="n"/>
      <c r="P2532" s="2" t="n"/>
      <c r="R2532" s="15" t="n"/>
      <c r="S2532" s="15" t="n"/>
      <c r="T2532" s="5" t="n"/>
      <c r="U2532" s="5" t="n"/>
    </row>
    <row r="2533">
      <c r="A2533" s="6" t="n"/>
      <c r="B2533" s="2" t="n"/>
      <c r="F2533" s="7" t="n"/>
      <c r="G2533" s="4" t="n"/>
      <c r="I2533" s="15" t="n"/>
      <c r="K2533" s="2" t="n"/>
      <c r="L2533" s="4" t="n"/>
      <c r="N2533" s="2" t="n"/>
      <c r="P2533" s="2" t="n"/>
      <c r="R2533" s="15" t="n"/>
      <c r="S2533" s="15" t="n"/>
      <c r="T2533" s="5" t="n"/>
      <c r="U2533" s="5" t="n"/>
    </row>
    <row r="2534">
      <c r="A2534" s="6" t="n"/>
      <c r="B2534" s="2" t="n"/>
      <c r="F2534" s="7" t="n"/>
      <c r="G2534" s="4" t="n"/>
      <c r="I2534" s="15" t="n"/>
      <c r="K2534" s="2" t="n"/>
      <c r="L2534" s="4" t="n"/>
      <c r="N2534" s="2" t="n"/>
      <c r="P2534" s="2" t="n"/>
      <c r="R2534" s="15" t="n"/>
      <c r="S2534" s="15" t="n"/>
      <c r="T2534" s="5" t="n"/>
      <c r="U2534" s="5" t="n"/>
    </row>
    <row r="2535">
      <c r="A2535" s="6" t="n"/>
      <c r="B2535" s="2" t="n"/>
      <c r="F2535" s="7" t="n"/>
      <c r="G2535" s="4" t="n"/>
      <c r="I2535" s="15" t="n"/>
      <c r="K2535" s="2" t="n"/>
      <c r="L2535" s="4" t="n"/>
      <c r="N2535" s="2" t="n"/>
      <c r="P2535" s="2" t="n"/>
      <c r="R2535" s="15" t="n"/>
      <c r="S2535" s="15" t="n"/>
      <c r="T2535" s="5" t="n"/>
      <c r="U2535" s="5" t="n"/>
    </row>
    <row r="2536">
      <c r="A2536" s="6" t="n"/>
      <c r="B2536" s="2" t="n"/>
      <c r="F2536" s="7" t="n"/>
      <c r="G2536" s="4" t="n"/>
      <c r="I2536" s="15" t="n"/>
      <c r="K2536" s="2" t="n"/>
      <c r="L2536" s="4" t="n"/>
      <c r="N2536" s="2" t="n"/>
      <c r="P2536" s="2" t="n"/>
      <c r="R2536" s="15" t="n"/>
      <c r="S2536" s="15" t="n"/>
      <c r="T2536" s="5" t="n"/>
      <c r="U2536" s="5" t="n"/>
    </row>
    <row r="2537">
      <c r="A2537" s="6" t="n"/>
      <c r="B2537" s="2" t="n"/>
      <c r="F2537" s="7" t="n"/>
      <c r="G2537" s="4" t="n"/>
      <c r="I2537" s="15" t="n"/>
      <c r="K2537" s="2" t="n"/>
      <c r="L2537" s="4" t="n"/>
      <c r="N2537" s="2" t="n"/>
      <c r="P2537" s="2" t="n"/>
      <c r="R2537" s="15" t="n"/>
      <c r="S2537" s="15" t="n"/>
      <c r="T2537" s="5" t="n"/>
      <c r="U2537" s="5" t="n"/>
    </row>
    <row r="2538">
      <c r="A2538" s="6" t="n"/>
      <c r="B2538" s="2" t="n"/>
      <c r="F2538" s="7" t="n"/>
      <c r="G2538" s="4" t="n"/>
      <c r="I2538" s="15" t="n"/>
      <c r="K2538" s="2" t="n"/>
      <c r="L2538" s="4" t="n"/>
      <c r="N2538" s="2" t="n"/>
      <c r="P2538" s="2" t="n"/>
      <c r="R2538" s="15" t="n"/>
      <c r="S2538" s="15" t="n"/>
      <c r="T2538" s="5" t="n"/>
      <c r="U2538" s="5" t="n"/>
    </row>
    <row r="2539">
      <c r="A2539" s="6" t="n"/>
      <c r="B2539" s="2" t="n"/>
      <c r="F2539" s="7" t="n"/>
      <c r="G2539" s="4" t="n"/>
      <c r="I2539" s="15" t="n"/>
      <c r="K2539" s="2" t="n"/>
      <c r="L2539" s="4" t="n"/>
      <c r="N2539" s="2" t="n"/>
      <c r="P2539" s="2" t="n"/>
      <c r="R2539" s="15" t="n"/>
      <c r="S2539" s="15" t="n"/>
      <c r="T2539" s="5" t="n"/>
      <c r="U2539" s="5" t="n"/>
    </row>
    <row r="2540">
      <c r="A2540" s="6" t="n"/>
      <c r="B2540" s="2" t="n"/>
      <c r="F2540" s="7" t="n"/>
      <c r="G2540" s="4" t="n"/>
      <c r="I2540" s="15" t="n"/>
      <c r="K2540" s="2" t="n"/>
      <c r="L2540" s="4" t="n"/>
      <c r="N2540" s="2" t="n"/>
      <c r="P2540" s="2" t="n"/>
      <c r="R2540" s="15" t="n"/>
      <c r="S2540" s="15" t="n"/>
      <c r="T2540" s="5" t="n"/>
      <c r="U2540" s="5" t="n"/>
    </row>
    <row r="2541">
      <c r="A2541" s="6" t="n"/>
      <c r="B2541" s="2" t="n"/>
      <c r="F2541" s="7" t="n"/>
      <c r="G2541" s="4" t="n"/>
      <c r="I2541" s="15" t="n"/>
      <c r="K2541" s="2" t="n"/>
      <c r="L2541" s="4" t="n"/>
      <c r="N2541" s="2" t="n"/>
      <c r="P2541" s="2" t="n"/>
      <c r="R2541" s="15" t="n"/>
      <c r="S2541" s="15" t="n"/>
      <c r="T2541" s="5" t="n"/>
      <c r="U2541" s="5" t="n"/>
    </row>
    <row r="2542">
      <c r="A2542" s="6" t="n"/>
      <c r="B2542" s="2" t="n"/>
      <c r="F2542" s="7" t="n"/>
      <c r="G2542" s="4" t="n"/>
      <c r="I2542" s="15" t="n"/>
      <c r="K2542" s="2" t="n"/>
      <c r="L2542" s="4" t="n"/>
      <c r="N2542" s="2" t="n"/>
      <c r="P2542" s="2" t="n"/>
      <c r="R2542" s="15" t="n"/>
      <c r="S2542" s="15" t="n"/>
      <c r="T2542" s="5" t="n"/>
      <c r="U2542" s="5" t="n"/>
    </row>
    <row r="2543">
      <c r="A2543" s="6" t="n"/>
      <c r="B2543" s="2" t="n"/>
      <c r="F2543" s="7" t="n"/>
      <c r="G2543" s="4" t="n"/>
      <c r="I2543" s="15" t="n"/>
      <c r="K2543" s="2" t="n"/>
      <c r="L2543" s="4" t="n"/>
      <c r="N2543" s="2" t="n"/>
      <c r="P2543" s="2" t="n"/>
      <c r="R2543" s="15" t="n"/>
      <c r="S2543" s="15" t="n"/>
      <c r="T2543" s="5" t="n"/>
      <c r="U2543" s="5" t="n"/>
    </row>
    <row r="2544">
      <c r="A2544" s="6" t="n"/>
      <c r="B2544" s="2" t="n"/>
      <c r="F2544" s="7" t="n"/>
      <c r="G2544" s="4" t="n"/>
      <c r="I2544" s="15" t="n"/>
      <c r="K2544" s="2" t="n"/>
      <c r="L2544" s="4" t="n"/>
      <c r="N2544" s="2" t="n"/>
      <c r="P2544" s="2" t="n"/>
      <c r="R2544" s="15" t="n"/>
      <c r="S2544" s="15" t="n"/>
      <c r="T2544" s="5" t="n"/>
      <c r="U2544" s="5" t="n"/>
    </row>
    <row r="2545">
      <c r="A2545" s="6" t="n"/>
      <c r="B2545" s="2" t="n"/>
      <c r="F2545" s="7" t="n"/>
      <c r="G2545" s="4" t="n"/>
      <c r="I2545" s="15" t="n"/>
      <c r="K2545" s="2" t="n"/>
      <c r="L2545" s="4" t="n"/>
      <c r="N2545" s="2" t="n"/>
      <c r="P2545" s="2" t="n"/>
      <c r="R2545" s="15" t="n"/>
      <c r="S2545" s="15" t="n"/>
      <c r="T2545" s="5" t="n"/>
      <c r="U2545" s="5" t="n"/>
    </row>
    <row r="2546">
      <c r="A2546" s="6" t="n"/>
      <c r="B2546" s="2" t="n"/>
      <c r="F2546" s="7" t="n"/>
      <c r="G2546" s="4" t="n"/>
      <c r="I2546" s="15" t="n"/>
      <c r="K2546" s="2" t="n"/>
      <c r="L2546" s="4" t="n"/>
      <c r="N2546" s="2" t="n"/>
      <c r="P2546" s="2" t="n"/>
      <c r="R2546" s="15" t="n"/>
      <c r="S2546" s="15" t="n"/>
      <c r="T2546" s="5" t="n"/>
      <c r="U2546" s="5" t="n"/>
    </row>
    <row r="2547">
      <c r="A2547" s="6" t="n"/>
      <c r="B2547" s="2" t="n"/>
      <c r="F2547" s="7" t="n"/>
      <c r="G2547" s="4" t="n"/>
      <c r="I2547" s="15" t="n"/>
      <c r="K2547" s="2" t="n"/>
      <c r="L2547" s="4" t="n"/>
      <c r="N2547" s="2" t="n"/>
      <c r="P2547" s="2" t="n"/>
      <c r="R2547" s="15" t="n"/>
      <c r="S2547" s="15" t="n"/>
      <c r="T2547" s="5" t="n"/>
      <c r="U2547" s="5" t="n"/>
    </row>
    <row r="2548">
      <c r="A2548" s="6" t="n"/>
      <c r="B2548" s="2" t="n"/>
      <c r="F2548" s="7" t="n"/>
      <c r="G2548" s="4" t="n"/>
      <c r="I2548" s="15" t="n"/>
      <c r="K2548" s="2" t="n"/>
      <c r="L2548" s="4" t="n"/>
      <c r="N2548" s="2" t="n"/>
      <c r="P2548" s="2" t="n"/>
      <c r="R2548" s="15" t="n"/>
      <c r="S2548" s="15" t="n"/>
      <c r="T2548" s="5" t="n"/>
      <c r="U2548" s="5" t="n"/>
    </row>
    <row r="2549">
      <c r="A2549" s="6" t="n"/>
      <c r="B2549" s="2" t="n"/>
      <c r="F2549" s="7" t="n"/>
      <c r="G2549" s="4" t="n"/>
      <c r="I2549" s="15" t="n"/>
      <c r="K2549" s="2" t="n"/>
      <c r="L2549" s="4" t="n"/>
      <c r="N2549" s="2" t="n"/>
      <c r="P2549" s="2" t="n"/>
      <c r="R2549" s="15" t="n"/>
      <c r="S2549" s="15" t="n"/>
      <c r="T2549" s="5" t="n"/>
      <c r="U2549" s="5" t="n"/>
    </row>
    <row r="2550">
      <c r="A2550" s="6" t="n"/>
      <c r="B2550" s="2" t="n"/>
      <c r="F2550" s="7" t="n"/>
      <c r="G2550" s="4" t="n"/>
      <c r="I2550" s="15" t="n"/>
      <c r="K2550" s="2" t="n"/>
      <c r="L2550" s="4" t="n"/>
      <c r="N2550" s="2" t="n"/>
      <c r="P2550" s="2" t="n"/>
      <c r="R2550" s="15" t="n"/>
      <c r="S2550" s="15" t="n"/>
      <c r="T2550" s="5" t="n"/>
      <c r="U2550" s="5" t="n"/>
    </row>
    <row r="2551">
      <c r="A2551" s="6" t="n"/>
      <c r="B2551" s="2" t="n"/>
      <c r="F2551" s="7" t="n"/>
      <c r="G2551" s="4" t="n"/>
      <c r="I2551" s="15" t="n"/>
      <c r="K2551" s="2" t="n"/>
      <c r="L2551" s="4" t="n"/>
      <c r="N2551" s="2" t="n"/>
      <c r="P2551" s="2" t="n"/>
      <c r="R2551" s="15" t="n"/>
      <c r="S2551" s="15" t="n"/>
      <c r="T2551" s="5" t="n"/>
      <c r="U2551" s="5" t="n"/>
    </row>
    <row r="2552">
      <c r="A2552" s="6" t="n"/>
      <c r="B2552" s="2" t="n"/>
      <c r="F2552" s="7" t="n"/>
      <c r="G2552" s="4" t="n"/>
      <c r="I2552" s="15" t="n"/>
      <c r="K2552" s="2" t="n"/>
      <c r="L2552" s="4" t="n"/>
      <c r="N2552" s="2" t="n"/>
      <c r="P2552" s="2" t="n"/>
      <c r="R2552" s="15" t="n"/>
      <c r="S2552" s="15" t="n"/>
      <c r="T2552" s="5" t="n"/>
      <c r="U2552" s="5" t="n"/>
    </row>
    <row r="2553">
      <c r="A2553" s="6" t="n"/>
      <c r="B2553" s="2" t="n"/>
      <c r="F2553" s="7" t="n"/>
      <c r="G2553" s="4" t="n"/>
      <c r="I2553" s="15" t="n"/>
      <c r="K2553" s="2" t="n"/>
      <c r="L2553" s="4" t="n"/>
      <c r="N2553" s="2" t="n"/>
      <c r="P2553" s="2" t="n"/>
      <c r="R2553" s="15" t="n"/>
      <c r="S2553" s="15" t="n"/>
      <c r="T2553" s="5" t="n"/>
      <c r="U2553" s="5" t="n"/>
    </row>
    <row r="2554">
      <c r="A2554" s="6" t="n"/>
      <c r="B2554" s="2" t="n"/>
      <c r="F2554" s="7" t="n"/>
      <c r="G2554" s="4" t="n"/>
      <c r="I2554" s="15" t="n"/>
      <c r="K2554" s="2" t="n"/>
      <c r="L2554" s="4" t="n"/>
      <c r="N2554" s="2" t="n"/>
      <c r="P2554" s="2" t="n"/>
      <c r="R2554" s="15" t="n"/>
      <c r="S2554" s="15" t="n"/>
      <c r="T2554" s="5" t="n"/>
      <c r="U2554" s="5" t="n"/>
    </row>
    <row r="2555">
      <c r="A2555" s="6" t="n"/>
      <c r="B2555" s="2" t="n"/>
      <c r="F2555" s="7" t="n"/>
      <c r="G2555" s="4" t="n"/>
      <c r="I2555" s="15" t="n"/>
      <c r="K2555" s="2" t="n"/>
      <c r="L2555" s="4" t="n"/>
      <c r="N2555" s="2" t="n"/>
      <c r="P2555" s="2" t="n"/>
      <c r="R2555" s="15" t="n"/>
      <c r="S2555" s="15" t="n"/>
      <c r="T2555" s="5" t="n"/>
      <c r="U2555" s="5" t="n"/>
    </row>
    <row r="2556">
      <c r="A2556" s="6" t="n"/>
      <c r="B2556" s="2" t="n"/>
      <c r="F2556" s="7" t="n"/>
      <c r="G2556" s="4" t="n"/>
      <c r="I2556" s="15" t="n"/>
      <c r="K2556" s="2" t="n"/>
      <c r="L2556" s="4" t="n"/>
      <c r="N2556" s="2" t="n"/>
      <c r="P2556" s="2" t="n"/>
      <c r="R2556" s="15" t="n"/>
      <c r="S2556" s="15" t="n"/>
      <c r="T2556" s="5" t="n"/>
      <c r="U2556" s="5" t="n"/>
    </row>
    <row r="2557">
      <c r="A2557" s="6" t="n"/>
      <c r="B2557" s="2" t="n"/>
      <c r="F2557" s="7" t="n"/>
      <c r="G2557" s="4" t="n"/>
      <c r="I2557" s="15" t="n"/>
      <c r="K2557" s="2" t="n"/>
      <c r="L2557" s="4" t="n"/>
      <c r="N2557" s="2" t="n"/>
      <c r="P2557" s="2" t="n"/>
      <c r="R2557" s="15" t="n"/>
      <c r="S2557" s="15" t="n"/>
      <c r="T2557" s="5" t="n"/>
      <c r="U2557" s="5" t="n"/>
    </row>
    <row r="2558">
      <c r="A2558" s="6" t="n"/>
      <c r="B2558" s="2" t="n"/>
      <c r="F2558" s="7" t="n"/>
      <c r="G2558" s="4" t="n"/>
      <c r="I2558" s="15" t="n"/>
      <c r="K2558" s="2" t="n"/>
      <c r="L2558" s="4" t="n"/>
      <c r="N2558" s="2" t="n"/>
      <c r="P2558" s="2" t="n"/>
      <c r="R2558" s="15" t="n"/>
      <c r="S2558" s="15" t="n"/>
      <c r="T2558" s="5" t="n"/>
      <c r="U2558" s="5" t="n"/>
    </row>
    <row r="2559">
      <c r="A2559" s="6" t="n"/>
      <c r="B2559" s="2" t="n"/>
      <c r="F2559" s="7" t="n"/>
      <c r="G2559" s="4" t="n"/>
      <c r="I2559" s="15" t="n"/>
      <c r="K2559" s="2" t="n"/>
      <c r="L2559" s="4" t="n"/>
      <c r="N2559" s="2" t="n"/>
      <c r="P2559" s="2" t="n"/>
      <c r="R2559" s="15" t="n"/>
      <c r="S2559" s="15" t="n"/>
      <c r="T2559" s="5" t="n"/>
      <c r="U2559" s="5" t="n"/>
    </row>
    <row r="2560">
      <c r="A2560" s="6" t="n"/>
      <c r="B2560" s="2" t="n"/>
      <c r="F2560" s="7" t="n"/>
      <c r="G2560" s="4" t="n"/>
      <c r="I2560" s="15" t="n"/>
      <c r="K2560" s="2" t="n"/>
      <c r="L2560" s="4" t="n"/>
      <c r="N2560" s="2" t="n"/>
      <c r="P2560" s="2" t="n"/>
      <c r="R2560" s="15" t="n"/>
      <c r="S2560" s="15" t="n"/>
      <c r="T2560" s="5" t="n"/>
      <c r="U2560" s="5" t="n"/>
    </row>
    <row r="2561">
      <c r="A2561" s="6" t="n"/>
      <c r="B2561" s="2" t="n"/>
      <c r="F2561" s="7" t="n"/>
      <c r="G2561" s="4" t="n"/>
      <c r="I2561" s="15" t="n"/>
      <c r="K2561" s="2" t="n"/>
      <c r="L2561" s="4" t="n"/>
      <c r="N2561" s="2" t="n"/>
      <c r="P2561" s="2" t="n"/>
      <c r="R2561" s="15" t="n"/>
      <c r="S2561" s="15" t="n"/>
      <c r="T2561" s="5" t="n"/>
      <c r="U2561" s="5" t="n"/>
    </row>
    <row r="2562">
      <c r="A2562" s="6" t="n"/>
      <c r="B2562" s="2" t="n"/>
      <c r="F2562" s="7" t="n"/>
      <c r="G2562" s="4" t="n"/>
      <c r="I2562" s="15" t="n"/>
      <c r="K2562" s="2" t="n"/>
      <c r="L2562" s="4" t="n"/>
      <c r="N2562" s="2" t="n"/>
      <c r="P2562" s="2" t="n"/>
      <c r="R2562" s="15" t="n"/>
      <c r="S2562" s="15" t="n"/>
      <c r="T2562" s="5" t="n"/>
      <c r="U2562" s="5" t="n"/>
    </row>
    <row r="2563">
      <c r="A2563" s="6" t="n"/>
      <c r="B2563" s="2" t="n"/>
      <c r="F2563" s="7" t="n"/>
      <c r="G2563" s="4" t="n"/>
      <c r="I2563" s="15" t="n"/>
      <c r="K2563" s="2" t="n"/>
      <c r="L2563" s="4" t="n"/>
      <c r="N2563" s="2" t="n"/>
      <c r="P2563" s="2" t="n"/>
      <c r="R2563" s="15" t="n"/>
      <c r="S2563" s="15" t="n"/>
      <c r="T2563" s="5" t="n"/>
      <c r="U2563" s="5" t="n"/>
    </row>
    <row r="2564">
      <c r="A2564" s="6" t="n"/>
      <c r="B2564" s="2" t="n"/>
      <c r="F2564" s="7" t="n"/>
      <c r="G2564" s="4" t="n"/>
      <c r="I2564" s="15" t="n"/>
      <c r="K2564" s="2" t="n"/>
      <c r="L2564" s="4" t="n"/>
      <c r="N2564" s="2" t="n"/>
      <c r="P2564" s="2" t="n"/>
      <c r="R2564" s="15" t="n"/>
      <c r="S2564" s="15" t="n"/>
      <c r="T2564" s="5" t="n"/>
      <c r="U2564" s="5" t="n"/>
    </row>
    <row r="2565">
      <c r="A2565" s="6" t="n"/>
      <c r="B2565" s="2" t="n"/>
      <c r="F2565" s="7" t="n"/>
      <c r="G2565" s="4" t="n"/>
      <c r="I2565" s="15" t="n"/>
      <c r="K2565" s="2" t="n"/>
      <c r="L2565" s="4" t="n"/>
      <c r="N2565" s="2" t="n"/>
      <c r="P2565" s="2" t="n"/>
      <c r="R2565" s="15" t="n"/>
      <c r="S2565" s="15" t="n"/>
      <c r="T2565" s="5" t="n"/>
      <c r="U2565" s="5" t="n"/>
    </row>
    <row r="2566">
      <c r="A2566" s="6" t="n"/>
      <c r="B2566" s="2" t="n"/>
      <c r="F2566" s="7" t="n"/>
      <c r="G2566" s="4" t="n"/>
      <c r="I2566" s="15" t="n"/>
      <c r="K2566" s="2" t="n"/>
      <c r="L2566" s="4" t="n"/>
      <c r="N2566" s="2" t="n"/>
      <c r="P2566" s="2" t="n"/>
      <c r="R2566" s="15" t="n"/>
      <c r="S2566" s="15" t="n"/>
      <c r="T2566" s="5" t="n"/>
      <c r="U2566" s="5" t="n"/>
    </row>
    <row r="2567">
      <c r="A2567" s="6" t="n"/>
      <c r="B2567" s="2" t="n"/>
      <c r="F2567" s="7" t="n"/>
      <c r="G2567" s="4" t="n"/>
      <c r="I2567" s="15" t="n"/>
      <c r="K2567" s="2" t="n"/>
      <c r="L2567" s="4" t="n"/>
      <c r="N2567" s="2" t="n"/>
      <c r="P2567" s="2" t="n"/>
      <c r="R2567" s="15" t="n"/>
      <c r="S2567" s="15" t="n"/>
      <c r="T2567" s="5" t="n"/>
      <c r="U2567" s="5" t="n"/>
    </row>
    <row r="2568">
      <c r="A2568" s="6" t="n"/>
      <c r="B2568" s="2" t="n"/>
      <c r="F2568" s="7" t="n"/>
      <c r="G2568" s="4" t="n"/>
      <c r="I2568" s="15" t="n"/>
      <c r="K2568" s="2" t="n"/>
      <c r="L2568" s="4" t="n"/>
      <c r="N2568" s="2" t="n"/>
      <c r="P2568" s="2" t="n"/>
      <c r="R2568" s="15" t="n"/>
      <c r="S2568" s="15" t="n"/>
      <c r="T2568" s="5" t="n"/>
      <c r="U2568" s="5" t="n"/>
    </row>
    <row r="2569">
      <c r="A2569" s="6" t="n"/>
      <c r="B2569" s="2" t="n"/>
      <c r="F2569" s="7" t="n"/>
      <c r="G2569" s="4" t="n"/>
      <c r="I2569" s="15" t="n"/>
      <c r="K2569" s="2" t="n"/>
      <c r="L2569" s="4" t="n"/>
      <c r="N2569" s="2" t="n"/>
      <c r="P2569" s="2" t="n"/>
      <c r="R2569" s="15" t="n"/>
      <c r="S2569" s="15" t="n"/>
      <c r="T2569" s="5" t="n"/>
      <c r="U2569" s="5" t="n"/>
    </row>
    <row r="2570">
      <c r="A2570" s="6" t="n"/>
      <c r="B2570" s="2" t="n"/>
      <c r="F2570" s="7" t="n"/>
      <c r="G2570" s="4" t="n"/>
      <c r="I2570" s="15" t="n"/>
      <c r="K2570" s="2" t="n"/>
      <c r="L2570" s="4" t="n"/>
      <c r="N2570" s="2" t="n"/>
      <c r="P2570" s="2" t="n"/>
      <c r="R2570" s="15" t="n"/>
      <c r="S2570" s="15" t="n"/>
      <c r="T2570" s="5" t="n"/>
      <c r="U2570" s="5" t="n"/>
    </row>
    <row r="2571">
      <c r="A2571" s="6" t="n"/>
      <c r="B2571" s="2" t="n"/>
      <c r="F2571" s="7" t="n"/>
      <c r="G2571" s="4" t="n"/>
      <c r="I2571" s="15" t="n"/>
      <c r="K2571" s="2" t="n"/>
      <c r="L2571" s="4" t="n"/>
      <c r="N2571" s="2" t="n"/>
      <c r="P2571" s="2" t="n"/>
      <c r="R2571" s="15" t="n"/>
      <c r="S2571" s="15" t="n"/>
      <c r="T2571" s="5" t="n"/>
      <c r="U2571" s="5" t="n"/>
    </row>
    <row r="2572">
      <c r="A2572" s="6" t="n"/>
      <c r="B2572" s="2" t="n"/>
      <c r="F2572" s="7" t="n"/>
      <c r="G2572" s="4" t="n"/>
      <c r="I2572" s="15" t="n"/>
      <c r="K2572" s="2" t="n"/>
      <c r="L2572" s="4" t="n"/>
      <c r="N2572" s="2" t="n"/>
      <c r="P2572" s="2" t="n"/>
      <c r="R2572" s="15" t="n"/>
      <c r="S2572" s="15" t="n"/>
      <c r="T2572" s="5" t="n"/>
      <c r="U2572" s="5" t="n"/>
    </row>
    <row r="2573">
      <c r="A2573" s="6" t="n"/>
      <c r="B2573" s="2" t="n"/>
      <c r="F2573" s="7" t="n"/>
      <c r="G2573" s="4" t="n"/>
      <c r="I2573" s="15" t="n"/>
      <c r="K2573" s="2" t="n"/>
      <c r="L2573" s="4" t="n"/>
      <c r="N2573" s="2" t="n"/>
      <c r="P2573" s="2" t="n"/>
      <c r="R2573" s="15" t="n"/>
      <c r="S2573" s="15" t="n"/>
      <c r="T2573" s="5" t="n"/>
      <c r="U2573" s="5" t="n"/>
    </row>
    <row r="2574">
      <c r="A2574" s="6" t="n"/>
      <c r="B2574" s="2" t="n"/>
      <c r="F2574" s="7" t="n"/>
      <c r="G2574" s="4" t="n"/>
      <c r="I2574" s="15" t="n"/>
      <c r="K2574" s="2" t="n"/>
      <c r="L2574" s="4" t="n"/>
      <c r="N2574" s="2" t="n"/>
      <c r="P2574" s="2" t="n"/>
      <c r="R2574" s="15" t="n"/>
      <c r="S2574" s="15" t="n"/>
      <c r="T2574" s="5" t="n"/>
      <c r="U2574" s="5" t="n"/>
    </row>
    <row r="2575">
      <c r="A2575" s="6" t="n"/>
      <c r="B2575" s="2" t="n"/>
      <c r="F2575" s="7" t="n"/>
      <c r="G2575" s="4" t="n"/>
      <c r="I2575" s="15" t="n"/>
      <c r="K2575" s="2" t="n"/>
      <c r="L2575" s="4" t="n"/>
      <c r="N2575" s="2" t="n"/>
      <c r="P2575" s="2" t="n"/>
      <c r="R2575" s="15" t="n"/>
      <c r="S2575" s="15" t="n"/>
      <c r="T2575" s="5" t="n"/>
      <c r="U2575" s="5" t="n"/>
    </row>
    <row r="2576">
      <c r="A2576" s="6" t="n"/>
      <c r="B2576" s="2" t="n"/>
      <c r="F2576" s="7" t="n"/>
      <c r="G2576" s="4" t="n"/>
      <c r="I2576" s="15" t="n"/>
      <c r="K2576" s="2" t="n"/>
      <c r="L2576" s="4" t="n"/>
      <c r="N2576" s="2" t="n"/>
      <c r="P2576" s="2" t="n"/>
      <c r="R2576" s="15" t="n"/>
      <c r="S2576" s="15" t="n"/>
      <c r="T2576" s="5" t="n"/>
      <c r="U2576" s="5" t="n"/>
    </row>
    <row r="2577">
      <c r="A2577" s="6" t="n"/>
      <c r="B2577" s="2" t="n"/>
      <c r="F2577" s="7" t="n"/>
      <c r="G2577" s="4" t="n"/>
      <c r="I2577" s="15" t="n"/>
      <c r="K2577" s="2" t="n"/>
      <c r="L2577" s="4" t="n"/>
      <c r="N2577" s="2" t="n"/>
      <c r="P2577" s="2" t="n"/>
      <c r="R2577" s="15" t="n"/>
      <c r="S2577" s="15" t="n"/>
      <c r="T2577" s="5" t="n"/>
      <c r="U2577" s="5" t="n"/>
    </row>
    <row r="2578">
      <c r="A2578" s="6" t="n"/>
      <c r="B2578" s="2" t="n"/>
      <c r="F2578" s="7" t="n"/>
      <c r="G2578" s="4" t="n"/>
      <c r="I2578" s="15" t="n"/>
      <c r="K2578" s="2" t="n"/>
      <c r="L2578" s="4" t="n"/>
      <c r="N2578" s="2" t="n"/>
      <c r="P2578" s="2" t="n"/>
      <c r="R2578" s="15" t="n"/>
      <c r="S2578" s="15" t="n"/>
      <c r="T2578" s="5" t="n"/>
      <c r="U2578" s="5" t="n"/>
    </row>
    <row r="2579">
      <c r="A2579" s="6" t="n"/>
      <c r="B2579" s="2" t="n"/>
      <c r="F2579" s="7" t="n"/>
      <c r="G2579" s="4" t="n"/>
      <c r="I2579" s="15" t="n"/>
      <c r="K2579" s="2" t="n"/>
      <c r="L2579" s="4" t="n"/>
      <c r="N2579" s="2" t="n"/>
      <c r="P2579" s="2" t="n"/>
      <c r="R2579" s="15" t="n"/>
      <c r="S2579" s="15" t="n"/>
      <c r="T2579" s="5" t="n"/>
      <c r="U2579" s="5" t="n"/>
    </row>
    <row r="2580">
      <c r="A2580" s="6" t="n"/>
      <c r="B2580" s="2" t="n"/>
      <c r="F2580" s="7" t="n"/>
      <c r="G2580" s="4" t="n"/>
      <c r="I2580" s="15" t="n"/>
      <c r="K2580" s="2" t="n"/>
      <c r="L2580" s="4" t="n"/>
      <c r="N2580" s="2" t="n"/>
      <c r="P2580" s="2" t="n"/>
      <c r="R2580" s="15" t="n"/>
      <c r="S2580" s="15" t="n"/>
      <c r="T2580" s="5" t="n"/>
      <c r="U2580" s="5" t="n"/>
    </row>
    <row r="2581">
      <c r="A2581" s="6" t="n"/>
      <c r="B2581" s="2" t="n"/>
      <c r="F2581" s="7" t="n"/>
      <c r="G2581" s="4" t="n"/>
      <c r="I2581" s="15" t="n"/>
      <c r="K2581" s="2" t="n"/>
      <c r="L2581" s="4" t="n"/>
      <c r="N2581" s="2" t="n"/>
      <c r="P2581" s="2" t="n"/>
      <c r="R2581" s="15" t="n"/>
      <c r="S2581" s="15" t="n"/>
      <c r="T2581" s="5" t="n"/>
      <c r="U2581" s="5" t="n"/>
    </row>
    <row r="2582">
      <c r="A2582" s="6" t="n"/>
      <c r="B2582" s="2" t="n"/>
      <c r="F2582" s="7" t="n"/>
      <c r="G2582" s="4" t="n"/>
      <c r="I2582" s="15" t="n"/>
      <c r="K2582" s="2" t="n"/>
      <c r="L2582" s="4" t="n"/>
      <c r="N2582" s="2" t="n"/>
      <c r="P2582" s="2" t="n"/>
      <c r="R2582" s="15" t="n"/>
      <c r="S2582" s="15" t="n"/>
      <c r="T2582" s="5" t="n"/>
      <c r="U2582" s="5" t="n"/>
    </row>
    <row r="2583">
      <c r="A2583" s="6" t="n"/>
      <c r="B2583" s="2" t="n"/>
      <c r="F2583" s="7" t="n"/>
      <c r="G2583" s="4" t="n"/>
      <c r="I2583" s="15" t="n"/>
      <c r="K2583" s="2" t="n"/>
      <c r="L2583" s="4" t="n"/>
      <c r="N2583" s="2" t="n"/>
      <c r="P2583" s="2" t="n"/>
      <c r="R2583" s="15" t="n"/>
      <c r="S2583" s="15" t="n"/>
      <c r="T2583" s="5" t="n"/>
      <c r="U2583" s="5" t="n"/>
    </row>
    <row r="2584">
      <c r="A2584" s="6" t="n"/>
      <c r="B2584" s="2" t="n"/>
      <c r="F2584" s="7" t="n"/>
      <c r="G2584" s="4" t="n"/>
      <c r="I2584" s="15" t="n"/>
      <c r="K2584" s="2" t="n"/>
      <c r="L2584" s="4" t="n"/>
      <c r="N2584" s="2" t="n"/>
      <c r="P2584" s="2" t="n"/>
      <c r="R2584" s="15" t="n"/>
      <c r="S2584" s="15" t="n"/>
      <c r="T2584" s="5" t="n"/>
      <c r="U2584" s="5" t="n"/>
    </row>
    <row r="2585">
      <c r="A2585" s="6" t="n"/>
      <c r="B2585" s="2" t="n"/>
      <c r="F2585" s="7" t="n"/>
      <c r="G2585" s="4" t="n"/>
      <c r="I2585" s="15" t="n"/>
      <c r="K2585" s="2" t="n"/>
      <c r="L2585" s="4" t="n"/>
      <c r="N2585" s="2" t="n"/>
      <c r="P2585" s="2" t="n"/>
      <c r="R2585" s="15" t="n"/>
      <c r="S2585" s="15" t="n"/>
      <c r="T2585" s="5" t="n"/>
      <c r="U2585" s="5" t="n"/>
    </row>
    <row r="2586">
      <c r="A2586" s="6" t="n"/>
      <c r="B2586" s="2" t="n"/>
      <c r="F2586" s="7" t="n"/>
      <c r="G2586" s="4" t="n"/>
      <c r="I2586" s="15" t="n"/>
      <c r="K2586" s="2" t="n"/>
      <c r="L2586" s="4" t="n"/>
      <c r="N2586" s="2" t="n"/>
      <c r="P2586" s="2" t="n"/>
      <c r="R2586" s="15" t="n"/>
      <c r="S2586" s="15" t="n"/>
      <c r="T2586" s="5" t="n"/>
      <c r="U2586" s="5" t="n"/>
    </row>
    <row r="2587">
      <c r="A2587" s="6" t="n"/>
      <c r="B2587" s="2" t="n"/>
      <c r="F2587" s="7" t="n"/>
      <c r="G2587" s="4" t="n"/>
      <c r="I2587" s="15" t="n"/>
      <c r="K2587" s="2" t="n"/>
      <c r="L2587" s="4" t="n"/>
      <c r="N2587" s="2" t="n"/>
      <c r="P2587" s="2" t="n"/>
      <c r="R2587" s="15" t="n"/>
      <c r="S2587" s="15" t="n"/>
      <c r="T2587" s="5" t="n"/>
      <c r="U2587" s="5" t="n"/>
    </row>
    <row r="2588">
      <c r="A2588" s="6" t="n"/>
      <c r="B2588" s="2" t="n"/>
      <c r="F2588" s="7" t="n"/>
      <c r="G2588" s="4" t="n"/>
      <c r="I2588" s="15" t="n"/>
      <c r="K2588" s="2" t="n"/>
      <c r="L2588" s="4" t="n"/>
      <c r="N2588" s="2" t="n"/>
      <c r="P2588" s="2" t="n"/>
      <c r="R2588" s="15" t="n"/>
      <c r="S2588" s="15" t="n"/>
      <c r="T2588" s="5" t="n"/>
      <c r="U2588" s="5" t="n"/>
    </row>
    <row r="2589">
      <c r="A2589" s="6" t="n"/>
      <c r="B2589" s="2" t="n"/>
      <c r="F2589" s="7" t="n"/>
      <c r="G2589" s="4" t="n"/>
      <c r="I2589" s="15" t="n"/>
      <c r="K2589" s="2" t="n"/>
      <c r="L2589" s="4" t="n"/>
      <c r="N2589" s="2" t="n"/>
      <c r="P2589" s="2" t="n"/>
      <c r="R2589" s="15" t="n"/>
      <c r="S2589" s="15" t="n"/>
      <c r="T2589" s="5" t="n"/>
      <c r="U2589" s="5" t="n"/>
    </row>
    <row r="2590">
      <c r="A2590" s="6" t="n"/>
      <c r="B2590" s="2" t="n"/>
      <c r="F2590" s="7" t="n"/>
      <c r="G2590" s="4" t="n"/>
      <c r="I2590" s="15" t="n"/>
      <c r="K2590" s="2" t="n"/>
      <c r="L2590" s="4" t="n"/>
      <c r="N2590" s="2" t="n"/>
      <c r="P2590" s="2" t="n"/>
      <c r="R2590" s="15" t="n"/>
      <c r="S2590" s="15" t="n"/>
      <c r="T2590" s="5" t="n"/>
      <c r="U2590" s="5" t="n"/>
    </row>
    <row r="2591">
      <c r="A2591" s="6" t="n"/>
      <c r="B2591" s="2" t="n"/>
      <c r="F2591" s="7" t="n"/>
      <c r="G2591" s="4" t="n"/>
      <c r="I2591" s="15" t="n"/>
      <c r="K2591" s="2" t="n"/>
      <c r="L2591" s="4" t="n"/>
      <c r="N2591" s="2" t="n"/>
      <c r="P2591" s="2" t="n"/>
      <c r="R2591" s="15" t="n"/>
      <c r="S2591" s="15" t="n"/>
      <c r="T2591" s="5" t="n"/>
      <c r="U2591" s="5" t="n"/>
    </row>
    <row r="2592">
      <c r="A2592" s="6" t="n"/>
      <c r="B2592" s="2" t="n"/>
      <c r="F2592" s="7" t="n"/>
      <c r="G2592" s="4" t="n"/>
      <c r="I2592" s="15" t="n"/>
      <c r="K2592" s="2" t="n"/>
      <c r="L2592" s="4" t="n"/>
      <c r="N2592" s="2" t="n"/>
      <c r="P2592" s="2" t="n"/>
      <c r="R2592" s="15" t="n"/>
      <c r="S2592" s="15" t="n"/>
      <c r="T2592" s="5" t="n"/>
      <c r="U2592" s="5" t="n"/>
    </row>
    <row r="2593">
      <c r="A2593" s="6" t="n"/>
      <c r="B2593" s="2" t="n"/>
      <c r="F2593" s="7" t="n"/>
      <c r="G2593" s="4" t="n"/>
      <c r="I2593" s="15" t="n"/>
      <c r="K2593" s="2" t="n"/>
      <c r="L2593" s="4" t="n"/>
      <c r="N2593" s="2" t="n"/>
      <c r="P2593" s="2" t="n"/>
      <c r="R2593" s="15" t="n"/>
      <c r="S2593" s="15" t="n"/>
      <c r="T2593" s="5" t="n"/>
      <c r="U2593" s="5" t="n"/>
    </row>
    <row r="2594">
      <c r="A2594" s="6" t="n"/>
      <c r="B2594" s="2" t="n"/>
      <c r="F2594" s="7" t="n"/>
      <c r="G2594" s="4" t="n"/>
      <c r="I2594" s="15" t="n"/>
      <c r="K2594" s="2" t="n"/>
      <c r="L2594" s="4" t="n"/>
      <c r="N2594" s="2" t="n"/>
      <c r="P2594" s="2" t="n"/>
      <c r="R2594" s="15" t="n"/>
      <c r="S2594" s="15" t="n"/>
      <c r="T2594" s="5" t="n"/>
      <c r="U2594" s="5" t="n"/>
    </row>
    <row r="2595">
      <c r="A2595" s="6" t="n"/>
      <c r="B2595" s="2" t="n"/>
      <c r="F2595" s="7" t="n"/>
      <c r="G2595" s="4" t="n"/>
      <c r="I2595" s="15" t="n"/>
      <c r="K2595" s="2" t="n"/>
      <c r="L2595" s="4" t="n"/>
      <c r="N2595" s="2" t="n"/>
      <c r="P2595" s="2" t="n"/>
      <c r="R2595" s="15" t="n"/>
      <c r="S2595" s="15" t="n"/>
      <c r="T2595" s="5" t="n"/>
      <c r="U2595" s="5" t="n"/>
    </row>
    <row r="2596">
      <c r="A2596" s="6" t="n"/>
      <c r="B2596" s="2" t="n"/>
      <c r="F2596" s="7" t="n"/>
      <c r="G2596" s="4" t="n"/>
      <c r="I2596" s="15" t="n"/>
      <c r="K2596" s="2" t="n"/>
      <c r="L2596" s="4" t="n"/>
      <c r="N2596" s="2" t="n"/>
      <c r="P2596" s="2" t="n"/>
      <c r="R2596" s="15" t="n"/>
      <c r="S2596" s="15" t="n"/>
      <c r="T2596" s="5" t="n"/>
      <c r="U2596" s="5" t="n"/>
    </row>
    <row r="2597">
      <c r="A2597" s="6" t="n"/>
      <c r="B2597" s="2" t="n"/>
      <c r="F2597" s="7" t="n"/>
      <c r="G2597" s="4" t="n"/>
      <c r="I2597" s="15" t="n"/>
      <c r="K2597" s="2" t="n"/>
      <c r="L2597" s="4" t="n"/>
      <c r="N2597" s="2" t="n"/>
      <c r="P2597" s="2" t="n"/>
      <c r="R2597" s="15" t="n"/>
      <c r="S2597" s="15" t="n"/>
      <c r="T2597" s="5" t="n"/>
      <c r="U2597" s="5" t="n"/>
    </row>
    <row r="2598">
      <c r="A2598" s="6" t="n"/>
      <c r="B2598" s="2" t="n"/>
      <c r="F2598" s="7" t="n"/>
      <c r="G2598" s="4" t="n"/>
      <c r="I2598" s="15" t="n"/>
      <c r="K2598" s="2" t="n"/>
      <c r="L2598" s="4" t="n"/>
      <c r="N2598" s="2" t="n"/>
      <c r="P2598" s="2" t="n"/>
      <c r="R2598" s="15" t="n"/>
      <c r="S2598" s="15" t="n"/>
      <c r="T2598" s="5" t="n"/>
      <c r="U2598" s="5" t="n"/>
    </row>
    <row r="2599">
      <c r="A2599" s="6" t="n"/>
      <c r="B2599" s="2" t="n"/>
      <c r="F2599" s="7" t="n"/>
      <c r="G2599" s="4" t="n"/>
      <c r="I2599" s="15" t="n"/>
      <c r="K2599" s="2" t="n"/>
      <c r="L2599" s="4" t="n"/>
      <c r="N2599" s="2" t="n"/>
      <c r="P2599" s="2" t="n"/>
      <c r="R2599" s="15" t="n"/>
      <c r="S2599" s="15" t="n"/>
      <c r="T2599" s="5" t="n"/>
      <c r="U2599" s="5" t="n"/>
    </row>
    <row r="2600">
      <c r="A2600" s="6" t="n"/>
      <c r="B2600" s="2" t="n"/>
      <c r="F2600" s="7" t="n"/>
      <c r="G2600" s="4" t="n"/>
      <c r="I2600" s="15" t="n"/>
      <c r="K2600" s="2" t="n"/>
      <c r="L2600" s="4" t="n"/>
      <c r="N2600" s="2" t="n"/>
      <c r="P2600" s="2" t="n"/>
      <c r="R2600" s="15" t="n"/>
      <c r="S2600" s="15" t="n"/>
      <c r="T2600" s="5" t="n"/>
      <c r="U2600" s="5" t="n"/>
    </row>
    <row r="2601">
      <c r="A2601" s="6" t="n"/>
      <c r="B2601" s="2" t="n"/>
      <c r="F2601" s="7" t="n"/>
      <c r="G2601" s="4" t="n"/>
      <c r="I2601" s="15" t="n"/>
      <c r="K2601" s="2" t="n"/>
      <c r="L2601" s="4" t="n"/>
      <c r="N2601" s="2" t="n"/>
      <c r="P2601" s="2" t="n"/>
      <c r="R2601" s="15" t="n"/>
      <c r="S2601" s="15" t="n"/>
      <c r="T2601" s="5" t="n"/>
      <c r="U2601" s="5" t="n"/>
    </row>
    <row r="2602">
      <c r="A2602" s="6" t="n"/>
      <c r="B2602" s="2" t="n"/>
      <c r="F2602" s="7" t="n"/>
      <c r="G2602" s="4" t="n"/>
      <c r="I2602" s="15" t="n"/>
      <c r="K2602" s="2" t="n"/>
      <c r="L2602" s="4" t="n"/>
      <c r="N2602" s="2" t="n"/>
      <c r="P2602" s="2" t="n"/>
      <c r="R2602" s="15" t="n"/>
      <c r="S2602" s="15" t="n"/>
      <c r="T2602" s="5" t="n"/>
      <c r="U2602" s="5" t="n"/>
    </row>
    <row r="2603">
      <c r="A2603" s="6" t="n"/>
      <c r="B2603" s="2" t="n"/>
      <c r="F2603" s="7" t="n"/>
      <c r="G2603" s="4" t="n"/>
      <c r="I2603" s="15" t="n"/>
      <c r="K2603" s="2" t="n"/>
      <c r="L2603" s="4" t="n"/>
      <c r="N2603" s="2" t="n"/>
      <c r="P2603" s="2" t="n"/>
      <c r="R2603" s="15" t="n"/>
      <c r="S2603" s="15" t="n"/>
      <c r="T2603" s="5" t="n"/>
      <c r="U2603" s="5" t="n"/>
    </row>
    <row r="2604">
      <c r="A2604" s="6" t="n"/>
      <c r="B2604" s="2" t="n"/>
      <c r="F2604" s="7" t="n"/>
      <c r="G2604" s="4" t="n"/>
      <c r="I2604" s="15" t="n"/>
      <c r="K2604" s="2" t="n"/>
      <c r="L2604" s="4" t="n"/>
      <c r="N2604" s="2" t="n"/>
      <c r="P2604" s="2" t="n"/>
      <c r="R2604" s="15" t="n"/>
      <c r="S2604" s="15" t="n"/>
      <c r="T2604" s="5" t="n"/>
      <c r="U2604" s="5" t="n"/>
    </row>
    <row r="2605">
      <c r="A2605" s="6" t="n"/>
      <c r="B2605" s="2" t="n"/>
      <c r="F2605" s="7" t="n"/>
      <c r="G2605" s="4" t="n"/>
      <c r="I2605" s="15" t="n"/>
      <c r="K2605" s="2" t="n"/>
      <c r="L2605" s="4" t="n"/>
      <c r="N2605" s="2" t="n"/>
      <c r="P2605" s="2" t="n"/>
      <c r="R2605" s="15" t="n"/>
      <c r="S2605" s="15" t="n"/>
      <c r="T2605" s="5" t="n"/>
      <c r="U2605" s="5" t="n"/>
    </row>
    <row r="2606">
      <c r="A2606" s="6" t="n"/>
      <c r="B2606" s="2" t="n"/>
      <c r="F2606" s="7" t="n"/>
      <c r="G2606" s="4" t="n"/>
      <c r="I2606" s="15" t="n"/>
      <c r="K2606" s="2" t="n"/>
      <c r="L2606" s="4" t="n"/>
      <c r="N2606" s="2" t="n"/>
      <c r="P2606" s="2" t="n"/>
      <c r="R2606" s="15" t="n"/>
      <c r="S2606" s="15" t="n"/>
      <c r="T2606" s="5" t="n"/>
      <c r="U2606" s="5" t="n"/>
    </row>
    <row r="2607">
      <c r="A2607" s="6" t="n"/>
      <c r="B2607" s="2" t="n"/>
      <c r="F2607" s="7" t="n"/>
      <c r="G2607" s="4" t="n"/>
      <c r="I2607" s="15" t="n"/>
      <c r="K2607" s="2" t="n"/>
      <c r="L2607" s="4" t="n"/>
      <c r="N2607" s="2" t="n"/>
      <c r="P2607" s="2" t="n"/>
      <c r="R2607" s="15" t="n"/>
      <c r="S2607" s="15" t="n"/>
      <c r="T2607" s="5" t="n"/>
      <c r="U2607" s="5" t="n"/>
    </row>
    <row r="2608">
      <c r="A2608" s="6" t="n"/>
      <c r="B2608" s="2" t="n"/>
      <c r="F2608" s="7" t="n"/>
      <c r="G2608" s="4" t="n"/>
      <c r="I2608" s="15" t="n"/>
      <c r="K2608" s="2" t="n"/>
      <c r="L2608" s="4" t="n"/>
      <c r="N2608" s="2" t="n"/>
      <c r="P2608" s="2" t="n"/>
      <c r="R2608" s="15" t="n"/>
      <c r="S2608" s="15" t="n"/>
      <c r="T2608" s="5" t="n"/>
      <c r="U2608" s="5" t="n"/>
    </row>
    <row r="2609">
      <c r="A2609" s="6" t="n"/>
      <c r="B2609" s="2" t="n"/>
      <c r="F2609" s="7" t="n"/>
      <c r="G2609" s="4" t="n"/>
      <c r="I2609" s="15" t="n"/>
      <c r="K2609" s="2" t="n"/>
      <c r="L2609" s="4" t="n"/>
      <c r="N2609" s="2" t="n"/>
      <c r="P2609" s="2" t="n"/>
      <c r="R2609" s="15" t="n"/>
      <c r="S2609" s="15" t="n"/>
      <c r="T2609" s="5" t="n"/>
      <c r="U2609" s="5" t="n"/>
    </row>
    <row r="2610">
      <c r="A2610" s="6" t="n"/>
      <c r="B2610" s="2" t="n"/>
      <c r="F2610" s="7" t="n"/>
      <c r="G2610" s="4" t="n"/>
      <c r="I2610" s="15" t="n"/>
      <c r="K2610" s="2" t="n"/>
      <c r="L2610" s="4" t="n"/>
      <c r="N2610" s="2" t="n"/>
      <c r="P2610" s="2" t="n"/>
      <c r="R2610" s="15" t="n"/>
      <c r="S2610" s="15" t="n"/>
      <c r="T2610" s="5" t="n"/>
      <c r="U2610" s="5" t="n"/>
    </row>
    <row r="2611">
      <c r="A2611" s="6" t="n"/>
      <c r="B2611" s="2" t="n"/>
      <c r="F2611" s="7" t="n"/>
      <c r="G2611" s="4" t="n"/>
      <c r="I2611" s="15" t="n"/>
      <c r="K2611" s="2" t="n"/>
      <c r="L2611" s="4" t="n"/>
      <c r="N2611" s="2" t="n"/>
      <c r="P2611" s="2" t="n"/>
      <c r="R2611" s="15" t="n"/>
      <c r="S2611" s="15" t="n"/>
      <c r="T2611" s="5" t="n"/>
      <c r="U2611" s="5" t="n"/>
    </row>
    <row r="2612">
      <c r="A2612" s="6" t="n"/>
      <c r="B2612" s="2" t="n"/>
      <c r="F2612" s="7" t="n"/>
      <c r="G2612" s="4" t="n"/>
      <c r="I2612" s="15" t="n"/>
      <c r="K2612" s="2" t="n"/>
      <c r="L2612" s="4" t="n"/>
      <c r="N2612" s="2" t="n"/>
      <c r="P2612" s="2" t="n"/>
      <c r="R2612" s="15" t="n"/>
      <c r="S2612" s="15" t="n"/>
      <c r="T2612" s="5" t="n"/>
      <c r="U2612" s="5" t="n"/>
    </row>
    <row r="2613">
      <c r="A2613" s="6" t="n"/>
      <c r="B2613" s="2" t="n"/>
      <c r="F2613" s="7" t="n"/>
      <c r="G2613" s="4" t="n"/>
      <c r="I2613" s="15" t="n"/>
      <c r="K2613" s="2" t="n"/>
      <c r="L2613" s="4" t="n"/>
      <c r="N2613" s="2" t="n"/>
      <c r="P2613" s="2" t="n"/>
      <c r="R2613" s="15" t="n"/>
      <c r="S2613" s="15" t="n"/>
      <c r="T2613" s="5" t="n"/>
      <c r="U2613" s="5" t="n"/>
    </row>
    <row r="2614">
      <c r="A2614" s="6" t="n"/>
      <c r="B2614" s="2" t="n"/>
      <c r="F2614" s="7" t="n"/>
      <c r="G2614" s="4" t="n"/>
      <c r="I2614" s="15" t="n"/>
      <c r="K2614" s="2" t="n"/>
      <c r="L2614" s="4" t="n"/>
      <c r="N2614" s="2" t="n"/>
      <c r="P2614" s="2" t="n"/>
      <c r="R2614" s="15" t="n"/>
      <c r="S2614" s="15" t="n"/>
      <c r="T2614" s="5" t="n"/>
      <c r="U2614" s="5" t="n"/>
    </row>
    <row r="2615">
      <c r="A2615" s="6" t="n"/>
      <c r="B2615" s="2" t="n"/>
      <c r="F2615" s="7" t="n"/>
      <c r="G2615" s="4" t="n"/>
      <c r="I2615" s="15" t="n"/>
      <c r="K2615" s="2" t="n"/>
      <c r="L2615" s="4" t="n"/>
      <c r="N2615" s="2" t="n"/>
      <c r="P2615" s="2" t="n"/>
      <c r="R2615" s="15" t="n"/>
      <c r="S2615" s="15" t="n"/>
      <c r="T2615" s="5" t="n"/>
      <c r="U2615" s="5" t="n"/>
    </row>
    <row r="2616">
      <c r="A2616" s="6" t="n"/>
      <c r="B2616" s="2" t="n"/>
      <c r="F2616" s="7" t="n"/>
      <c r="G2616" s="4" t="n"/>
      <c r="I2616" s="15" t="n"/>
      <c r="K2616" s="2" t="n"/>
      <c r="L2616" s="4" t="n"/>
      <c r="N2616" s="2" t="n"/>
      <c r="P2616" s="2" t="n"/>
      <c r="R2616" s="15" t="n"/>
      <c r="S2616" s="15" t="n"/>
      <c r="T2616" s="5" t="n"/>
      <c r="U2616" s="5" t="n"/>
    </row>
    <row r="2617">
      <c r="A2617" s="6" t="n"/>
      <c r="B2617" s="2" t="n"/>
      <c r="F2617" s="7" t="n"/>
      <c r="G2617" s="4" t="n"/>
      <c r="I2617" s="15" t="n"/>
      <c r="K2617" s="2" t="n"/>
      <c r="L2617" s="4" t="n"/>
      <c r="N2617" s="2" t="n"/>
      <c r="P2617" s="2" t="n"/>
      <c r="R2617" s="15" t="n"/>
      <c r="S2617" s="15" t="n"/>
      <c r="T2617" s="5" t="n"/>
      <c r="U2617" s="5" t="n"/>
    </row>
    <row r="2618">
      <c r="A2618" s="6" t="n"/>
      <c r="B2618" s="2" t="n"/>
      <c r="F2618" s="7" t="n"/>
      <c r="G2618" s="4" t="n"/>
      <c r="I2618" s="15" t="n"/>
      <c r="K2618" s="2" t="n"/>
      <c r="L2618" s="4" t="n"/>
      <c r="N2618" s="2" t="n"/>
      <c r="P2618" s="2" t="n"/>
      <c r="R2618" s="15" t="n"/>
      <c r="S2618" s="15" t="n"/>
      <c r="T2618" s="5" t="n"/>
      <c r="U2618" s="5" t="n"/>
    </row>
    <row r="2619">
      <c r="A2619" s="6" t="n"/>
      <c r="B2619" s="2" t="n"/>
      <c r="F2619" s="7" t="n"/>
      <c r="G2619" s="4" t="n"/>
      <c r="I2619" s="15" t="n"/>
      <c r="K2619" s="2" t="n"/>
      <c r="L2619" s="4" t="n"/>
      <c r="N2619" s="2" t="n"/>
      <c r="P2619" s="2" t="n"/>
      <c r="R2619" s="15" t="n"/>
      <c r="S2619" s="15" t="n"/>
      <c r="T2619" s="5" t="n"/>
      <c r="U2619" s="5" t="n"/>
    </row>
    <row r="2620">
      <c r="A2620" s="6" t="n"/>
      <c r="B2620" s="2" t="n"/>
      <c r="F2620" s="7" t="n"/>
      <c r="G2620" s="4" t="n"/>
      <c r="I2620" s="15" t="n"/>
      <c r="K2620" s="2" t="n"/>
      <c r="L2620" s="4" t="n"/>
      <c r="N2620" s="2" t="n"/>
      <c r="P2620" s="2" t="n"/>
      <c r="R2620" s="15" t="n"/>
      <c r="S2620" s="15" t="n"/>
      <c r="T2620" s="5" t="n"/>
      <c r="U2620" s="5" t="n"/>
    </row>
    <row r="2621">
      <c r="A2621" s="6" t="n"/>
      <c r="B2621" s="2" t="n"/>
      <c r="F2621" s="7" t="n"/>
      <c r="G2621" s="4" t="n"/>
      <c r="I2621" s="15" t="n"/>
      <c r="K2621" s="2" t="n"/>
      <c r="L2621" s="4" t="n"/>
      <c r="N2621" s="2" t="n"/>
      <c r="P2621" s="2" t="n"/>
      <c r="R2621" s="15" t="n"/>
      <c r="S2621" s="15" t="n"/>
      <c r="T2621" s="5" t="n"/>
      <c r="U2621" s="5" t="n"/>
    </row>
    <row r="2622">
      <c r="A2622" s="6" t="n"/>
      <c r="B2622" s="2" t="n"/>
      <c r="F2622" s="7" t="n"/>
      <c r="G2622" s="4" t="n"/>
      <c r="I2622" s="15" t="n"/>
      <c r="K2622" s="2" t="n"/>
      <c r="L2622" s="4" t="n"/>
      <c r="N2622" s="2" t="n"/>
      <c r="P2622" s="2" t="n"/>
      <c r="R2622" s="15" t="n"/>
      <c r="S2622" s="15" t="n"/>
      <c r="T2622" s="5" t="n"/>
      <c r="U2622" s="5" t="n"/>
    </row>
    <row r="2623">
      <c r="A2623" s="6" t="n"/>
      <c r="B2623" s="2" t="n"/>
      <c r="F2623" s="7" t="n"/>
      <c r="G2623" s="4" t="n"/>
      <c r="I2623" s="15" t="n"/>
      <c r="K2623" s="2" t="n"/>
      <c r="L2623" s="4" t="n"/>
      <c r="N2623" s="2" t="n"/>
      <c r="P2623" s="2" t="n"/>
      <c r="R2623" s="15" t="n"/>
      <c r="S2623" s="15" t="n"/>
      <c r="T2623" s="5" t="n"/>
      <c r="U2623" s="5" t="n"/>
    </row>
    <row r="2624">
      <c r="A2624" s="6" t="n"/>
      <c r="B2624" s="2" t="n"/>
      <c r="F2624" s="7" t="n"/>
      <c r="G2624" s="4" t="n"/>
      <c r="I2624" s="15" t="n"/>
      <c r="K2624" s="2" t="n"/>
      <c r="L2624" s="4" t="n"/>
      <c r="N2624" s="2" t="n"/>
      <c r="P2624" s="2" t="n"/>
      <c r="R2624" s="15" t="n"/>
      <c r="S2624" s="15" t="n"/>
      <c r="T2624" s="5" t="n"/>
      <c r="U2624" s="5" t="n"/>
    </row>
    <row r="2625">
      <c r="A2625" s="6" t="n"/>
      <c r="B2625" s="2" t="n"/>
      <c r="F2625" s="7" t="n"/>
      <c r="G2625" s="4" t="n"/>
      <c r="I2625" s="15" t="n"/>
      <c r="K2625" s="2" t="n"/>
      <c r="L2625" s="4" t="n"/>
      <c r="N2625" s="2" t="n"/>
      <c r="P2625" s="2" t="n"/>
      <c r="R2625" s="15" t="n"/>
      <c r="S2625" s="15" t="n"/>
      <c r="T2625" s="5" t="n"/>
      <c r="U2625" s="5" t="n"/>
    </row>
    <row r="2626">
      <c r="A2626" s="6" t="n"/>
      <c r="B2626" s="2" t="n"/>
      <c r="F2626" s="7" t="n"/>
      <c r="G2626" s="4" t="n"/>
      <c r="I2626" s="15" t="n"/>
      <c r="K2626" s="2" t="n"/>
      <c r="L2626" s="4" t="n"/>
      <c r="N2626" s="2" t="n"/>
      <c r="P2626" s="2" t="n"/>
      <c r="R2626" s="15" t="n"/>
      <c r="S2626" s="15" t="n"/>
      <c r="T2626" s="5" t="n"/>
      <c r="U2626" s="5" t="n"/>
    </row>
    <row r="2627">
      <c r="A2627" s="6" t="n"/>
      <c r="B2627" s="2" t="n"/>
      <c r="F2627" s="7" t="n"/>
      <c r="G2627" s="4" t="n"/>
      <c r="I2627" s="15" t="n"/>
      <c r="K2627" s="2" t="n"/>
      <c r="L2627" s="4" t="n"/>
      <c r="N2627" s="2" t="n"/>
      <c r="P2627" s="2" t="n"/>
      <c r="R2627" s="15" t="n"/>
      <c r="S2627" s="15" t="n"/>
      <c r="T2627" s="5" t="n"/>
      <c r="U2627" s="5" t="n"/>
    </row>
    <row r="2628">
      <c r="A2628" s="6" t="n"/>
      <c r="B2628" s="2" t="n"/>
      <c r="F2628" s="7" t="n"/>
      <c r="G2628" s="4" t="n"/>
      <c r="I2628" s="15" t="n"/>
      <c r="K2628" s="2" t="n"/>
      <c r="L2628" s="4" t="n"/>
      <c r="N2628" s="2" t="n"/>
      <c r="P2628" s="2" t="n"/>
      <c r="R2628" s="15" t="n"/>
      <c r="S2628" s="15" t="n"/>
      <c r="T2628" s="5" t="n"/>
      <c r="U2628" s="5" t="n"/>
    </row>
    <row r="2629">
      <c r="A2629" s="6" t="n"/>
      <c r="B2629" s="2" t="n"/>
      <c r="F2629" s="7" t="n"/>
      <c r="G2629" s="4" t="n"/>
      <c r="I2629" s="15" t="n"/>
      <c r="K2629" s="2" t="n"/>
      <c r="L2629" s="4" t="n"/>
      <c r="N2629" s="2" t="n"/>
      <c r="P2629" s="2" t="n"/>
      <c r="R2629" s="15" t="n"/>
      <c r="S2629" s="15" t="n"/>
      <c r="T2629" s="5" t="n"/>
      <c r="U2629" s="5" t="n"/>
    </row>
    <row r="2630">
      <c r="A2630" s="6" t="n"/>
      <c r="B2630" s="2" t="n"/>
      <c r="F2630" s="7" t="n"/>
      <c r="G2630" s="4" t="n"/>
      <c r="I2630" s="15" t="n"/>
      <c r="K2630" s="2" t="n"/>
      <c r="L2630" s="4" t="n"/>
      <c r="N2630" s="2" t="n"/>
      <c r="P2630" s="2" t="n"/>
      <c r="R2630" s="15" t="n"/>
      <c r="S2630" s="15" t="n"/>
      <c r="T2630" s="5" t="n"/>
      <c r="U2630" s="5" t="n"/>
    </row>
    <row r="2631">
      <c r="A2631" s="6" t="n"/>
      <c r="B2631" s="2" t="n"/>
      <c r="F2631" s="7" t="n"/>
      <c r="G2631" s="4" t="n"/>
      <c r="I2631" s="15" t="n"/>
      <c r="K2631" s="2" t="n"/>
      <c r="L2631" s="4" t="n"/>
      <c r="N2631" s="2" t="n"/>
      <c r="P2631" s="2" t="n"/>
      <c r="R2631" s="15" t="n"/>
      <c r="S2631" s="15" t="n"/>
      <c r="T2631" s="5" t="n"/>
      <c r="U2631" s="5" t="n"/>
    </row>
    <row r="2632">
      <c r="A2632" s="6" t="n"/>
      <c r="B2632" s="2" t="n"/>
      <c r="F2632" s="7" t="n"/>
      <c r="G2632" s="4" t="n"/>
      <c r="I2632" s="15" t="n"/>
      <c r="K2632" s="2" t="n"/>
      <c r="L2632" s="4" t="n"/>
      <c r="N2632" s="2" t="n"/>
      <c r="P2632" s="2" t="n"/>
      <c r="R2632" s="15" t="n"/>
      <c r="S2632" s="15" t="n"/>
      <c r="T2632" s="5" t="n"/>
      <c r="U2632" s="5" t="n"/>
    </row>
    <row r="2633">
      <c r="A2633" s="6" t="n"/>
      <c r="B2633" s="2" t="n"/>
      <c r="F2633" s="7" t="n"/>
      <c r="G2633" s="4" t="n"/>
      <c r="I2633" s="15" t="n"/>
      <c r="K2633" s="2" t="n"/>
      <c r="L2633" s="4" t="n"/>
      <c r="N2633" s="2" t="n"/>
      <c r="P2633" s="2" t="n"/>
      <c r="R2633" s="15" t="n"/>
      <c r="S2633" s="15" t="n"/>
      <c r="T2633" s="5" t="n"/>
      <c r="U2633" s="5" t="n"/>
    </row>
    <row r="2634">
      <c r="A2634" s="6" t="n"/>
      <c r="B2634" s="2" t="n"/>
      <c r="F2634" s="7" t="n"/>
      <c r="G2634" s="4" t="n"/>
      <c r="I2634" s="15" t="n"/>
      <c r="K2634" s="2" t="n"/>
      <c r="L2634" s="4" t="n"/>
      <c r="N2634" s="2" t="n"/>
      <c r="P2634" s="2" t="n"/>
      <c r="R2634" s="15" t="n"/>
      <c r="S2634" s="15" t="n"/>
      <c r="T2634" s="5" t="n"/>
      <c r="U2634" s="5" t="n"/>
    </row>
    <row r="2635">
      <c r="A2635" s="6" t="n"/>
      <c r="B2635" s="2" t="n"/>
      <c r="F2635" s="7" t="n"/>
      <c r="G2635" s="4" t="n"/>
      <c r="I2635" s="15" t="n"/>
      <c r="K2635" s="2" t="n"/>
      <c r="L2635" s="4" t="n"/>
      <c r="N2635" s="2" t="n"/>
      <c r="P2635" s="2" t="n"/>
      <c r="R2635" s="15" t="n"/>
      <c r="S2635" s="15" t="n"/>
      <c r="T2635" s="5" t="n"/>
      <c r="U2635" s="5" t="n"/>
    </row>
    <row r="2636">
      <c r="A2636" s="6" t="n"/>
      <c r="B2636" s="2" t="n"/>
      <c r="F2636" s="7" t="n"/>
      <c r="G2636" s="4" t="n"/>
      <c r="I2636" s="15" t="n"/>
      <c r="K2636" s="2" t="n"/>
      <c r="L2636" s="4" t="n"/>
      <c r="N2636" s="2" t="n"/>
      <c r="P2636" s="2" t="n"/>
      <c r="R2636" s="15" t="n"/>
      <c r="S2636" s="15" t="n"/>
      <c r="T2636" s="5" t="n"/>
      <c r="U2636" s="5" t="n"/>
    </row>
    <row r="2637">
      <c r="A2637" s="6" t="n"/>
      <c r="B2637" s="2" t="n"/>
      <c r="F2637" s="7" t="n"/>
      <c r="G2637" s="4" t="n"/>
      <c r="I2637" s="15" t="n"/>
      <c r="K2637" s="2" t="n"/>
      <c r="L2637" s="4" t="n"/>
      <c r="N2637" s="2" t="n"/>
      <c r="P2637" s="2" t="n"/>
      <c r="R2637" s="15" t="n"/>
      <c r="S2637" s="15" t="n"/>
      <c r="T2637" s="5" t="n"/>
      <c r="U2637" s="5" t="n"/>
    </row>
    <row r="2638">
      <c r="A2638" s="6" t="n"/>
      <c r="B2638" s="2" t="n"/>
      <c r="F2638" s="7" t="n"/>
      <c r="G2638" s="4" t="n"/>
      <c r="I2638" s="15" t="n"/>
      <c r="K2638" s="2" t="n"/>
      <c r="L2638" s="4" t="n"/>
      <c r="N2638" s="2" t="n"/>
      <c r="P2638" s="2" t="n"/>
      <c r="R2638" s="15" t="n"/>
      <c r="S2638" s="15" t="n"/>
      <c r="T2638" s="5" t="n"/>
      <c r="U2638" s="5" t="n"/>
    </row>
    <row r="2639">
      <c r="A2639" s="6" t="n"/>
      <c r="B2639" s="2" t="n"/>
      <c r="F2639" s="7" t="n"/>
      <c r="G2639" s="4" t="n"/>
      <c r="I2639" s="15" t="n"/>
      <c r="K2639" s="2" t="n"/>
      <c r="L2639" s="4" t="n"/>
      <c r="N2639" s="2" t="n"/>
      <c r="P2639" s="2" t="n"/>
      <c r="R2639" s="15" t="n"/>
      <c r="S2639" s="15" t="n"/>
      <c r="T2639" s="5" t="n"/>
      <c r="U2639" s="5" t="n"/>
    </row>
    <row r="2640">
      <c r="A2640" s="6" t="n"/>
      <c r="B2640" s="2" t="n"/>
      <c r="F2640" s="7" t="n"/>
      <c r="G2640" s="4" t="n"/>
      <c r="I2640" s="15" t="n"/>
      <c r="K2640" s="2" t="n"/>
      <c r="L2640" s="4" t="n"/>
      <c r="N2640" s="2" t="n"/>
      <c r="P2640" s="2" t="n"/>
      <c r="R2640" s="15" t="n"/>
      <c r="S2640" s="15" t="n"/>
      <c r="T2640" s="5" t="n"/>
      <c r="U2640" s="5" t="n"/>
    </row>
    <row r="2641">
      <c r="A2641" s="6" t="n"/>
      <c r="B2641" s="2" t="n"/>
      <c r="F2641" s="7" t="n"/>
      <c r="G2641" s="4" t="n"/>
      <c r="I2641" s="15" t="n"/>
      <c r="K2641" s="2" t="n"/>
      <c r="L2641" s="4" t="n"/>
      <c r="N2641" s="2" t="n"/>
      <c r="P2641" s="2" t="n"/>
      <c r="R2641" s="15" t="n"/>
      <c r="S2641" s="15" t="n"/>
      <c r="T2641" s="5" t="n"/>
      <c r="U2641" s="5" t="n"/>
    </row>
    <row r="2642">
      <c r="A2642" s="6" t="n"/>
      <c r="B2642" s="2" t="n"/>
      <c r="F2642" s="7" t="n"/>
      <c r="G2642" s="4" t="n"/>
      <c r="I2642" s="15" t="n"/>
      <c r="K2642" s="2" t="n"/>
      <c r="L2642" s="4" t="n"/>
      <c r="N2642" s="2" t="n"/>
      <c r="P2642" s="2" t="n"/>
      <c r="R2642" s="15" t="n"/>
      <c r="S2642" s="15" t="n"/>
      <c r="T2642" s="5" t="n"/>
      <c r="U2642" s="5" t="n"/>
    </row>
    <row r="2643">
      <c r="A2643" s="6" t="n"/>
      <c r="B2643" s="2" t="n"/>
      <c r="F2643" s="7" t="n"/>
      <c r="G2643" s="4" t="n"/>
      <c r="I2643" s="15" t="n"/>
      <c r="K2643" s="2" t="n"/>
      <c r="L2643" s="4" t="n"/>
      <c r="N2643" s="2" t="n"/>
      <c r="P2643" s="2" t="n"/>
      <c r="R2643" s="15" t="n"/>
      <c r="S2643" s="15" t="n"/>
      <c r="T2643" s="5" t="n"/>
      <c r="U2643" s="5" t="n"/>
    </row>
    <row r="2644">
      <c r="A2644" s="6" t="n"/>
      <c r="B2644" s="2" t="n"/>
      <c r="F2644" s="7" t="n"/>
      <c r="G2644" s="4" t="n"/>
      <c r="I2644" s="15" t="n"/>
      <c r="K2644" s="2" t="n"/>
      <c r="L2644" s="4" t="n"/>
      <c r="N2644" s="2" t="n"/>
      <c r="P2644" s="2" t="n"/>
      <c r="R2644" s="15" t="n"/>
      <c r="S2644" s="15" t="n"/>
      <c r="T2644" s="5" t="n"/>
      <c r="U2644" s="5" t="n"/>
    </row>
    <row r="2645">
      <c r="A2645" s="6" t="n"/>
      <c r="B2645" s="2" t="n"/>
      <c r="F2645" s="7" t="n"/>
      <c r="G2645" s="4" t="n"/>
      <c r="I2645" s="15" t="n"/>
      <c r="K2645" s="2" t="n"/>
      <c r="L2645" s="4" t="n"/>
      <c r="N2645" s="2" t="n"/>
      <c r="P2645" s="2" t="n"/>
      <c r="R2645" s="15" t="n"/>
      <c r="S2645" s="15" t="n"/>
      <c r="T2645" s="5" t="n"/>
      <c r="U2645" s="5" t="n"/>
    </row>
    <row r="2646">
      <c r="A2646" s="6" t="n"/>
      <c r="B2646" s="2" t="n"/>
      <c r="F2646" s="7" t="n"/>
      <c r="G2646" s="4" t="n"/>
      <c r="I2646" s="15" t="n"/>
      <c r="K2646" s="2" t="n"/>
      <c r="L2646" s="4" t="n"/>
      <c r="N2646" s="2" t="n"/>
      <c r="P2646" s="2" t="n"/>
      <c r="R2646" s="15" t="n"/>
      <c r="S2646" s="15" t="n"/>
      <c r="T2646" s="5" t="n"/>
      <c r="U2646" s="5" t="n"/>
    </row>
    <row r="2647">
      <c r="A2647" s="6" t="n"/>
      <c r="B2647" s="2" t="n"/>
      <c r="F2647" s="7" t="n"/>
      <c r="G2647" s="4" t="n"/>
      <c r="I2647" s="15" t="n"/>
      <c r="K2647" s="2" t="n"/>
      <c r="L2647" s="4" t="n"/>
      <c r="N2647" s="2" t="n"/>
      <c r="P2647" s="2" t="n"/>
      <c r="R2647" s="15" t="n"/>
      <c r="S2647" s="15" t="n"/>
      <c r="T2647" s="5" t="n"/>
      <c r="U2647" s="5" t="n"/>
    </row>
    <row r="2648">
      <c r="A2648" s="6" t="n"/>
      <c r="B2648" s="2" t="n"/>
      <c r="F2648" s="7" t="n"/>
      <c r="G2648" s="4" t="n"/>
      <c r="I2648" s="15" t="n"/>
      <c r="K2648" s="2" t="n"/>
      <c r="L2648" s="4" t="n"/>
      <c r="N2648" s="2" t="n"/>
      <c r="P2648" s="2" t="n"/>
      <c r="R2648" s="15" t="n"/>
      <c r="S2648" s="15" t="n"/>
      <c r="T2648" s="5" t="n"/>
      <c r="U2648" s="5" t="n"/>
    </row>
    <row r="2649">
      <c r="A2649" s="6" t="n"/>
      <c r="B2649" s="2" t="n"/>
      <c r="F2649" s="7" t="n"/>
      <c r="G2649" s="4" t="n"/>
      <c r="I2649" s="15" t="n"/>
      <c r="K2649" s="2" t="n"/>
      <c r="L2649" s="4" t="n"/>
      <c r="N2649" s="2" t="n"/>
      <c r="P2649" s="2" t="n"/>
      <c r="R2649" s="15" t="n"/>
      <c r="S2649" s="15" t="n"/>
      <c r="T2649" s="5" t="n"/>
      <c r="U2649" s="5" t="n"/>
    </row>
    <row r="2650">
      <c r="A2650" s="6" t="n"/>
      <c r="B2650" s="2" t="n"/>
      <c r="F2650" s="7" t="n"/>
      <c r="G2650" s="4" t="n"/>
      <c r="I2650" s="15" t="n"/>
      <c r="K2650" s="2" t="n"/>
      <c r="L2650" s="4" t="n"/>
      <c r="N2650" s="2" t="n"/>
      <c r="P2650" s="2" t="n"/>
      <c r="R2650" s="15" t="n"/>
      <c r="S2650" s="15" t="n"/>
      <c r="T2650" s="5" t="n"/>
      <c r="U2650" s="5" t="n"/>
    </row>
    <row r="2651">
      <c r="A2651" s="6" t="n"/>
      <c r="B2651" s="2" t="n"/>
      <c r="F2651" s="7" t="n"/>
      <c r="G2651" s="4" t="n"/>
      <c r="I2651" s="15" t="n"/>
      <c r="K2651" s="2" t="n"/>
      <c r="L2651" s="4" t="n"/>
      <c r="N2651" s="2" t="n"/>
      <c r="P2651" s="2" t="n"/>
      <c r="R2651" s="15" t="n"/>
      <c r="S2651" s="15" t="n"/>
      <c r="T2651" s="5" t="n"/>
      <c r="U2651" s="5" t="n"/>
    </row>
    <row r="2652">
      <c r="A2652" s="6" t="n"/>
      <c r="B2652" s="2" t="n"/>
      <c r="F2652" s="7" t="n"/>
      <c r="G2652" s="4" t="n"/>
      <c r="I2652" s="15" t="n"/>
      <c r="K2652" s="2" t="n"/>
      <c r="L2652" s="4" t="n"/>
      <c r="N2652" s="2" t="n"/>
      <c r="P2652" s="2" t="n"/>
      <c r="R2652" s="15" t="n"/>
      <c r="S2652" s="15" t="n"/>
      <c r="T2652" s="5" t="n"/>
      <c r="U2652" s="5" t="n"/>
    </row>
    <row r="2653">
      <c r="A2653" s="6" t="n"/>
      <c r="B2653" s="2" t="n"/>
      <c r="F2653" s="7" t="n"/>
      <c r="G2653" s="4" t="n"/>
      <c r="I2653" s="15" t="n"/>
      <c r="K2653" s="2" t="n"/>
      <c r="L2653" s="4" t="n"/>
      <c r="N2653" s="2" t="n"/>
      <c r="P2653" s="2" t="n"/>
      <c r="R2653" s="15" t="n"/>
      <c r="S2653" s="15" t="n"/>
      <c r="T2653" s="5" t="n"/>
      <c r="U2653" s="5" t="n"/>
    </row>
    <row r="2654">
      <c r="A2654" s="6" t="n"/>
      <c r="B2654" s="2" t="n"/>
      <c r="F2654" s="7" t="n"/>
      <c r="G2654" s="4" t="n"/>
      <c r="I2654" s="15" t="n"/>
      <c r="K2654" s="2" t="n"/>
      <c r="L2654" s="4" t="n"/>
      <c r="N2654" s="2" t="n"/>
      <c r="P2654" s="2" t="n"/>
      <c r="R2654" s="15" t="n"/>
      <c r="S2654" s="15" t="n"/>
      <c r="T2654" s="5" t="n"/>
      <c r="U2654" s="5" t="n"/>
    </row>
    <row r="2655">
      <c r="A2655" s="6" t="n"/>
      <c r="B2655" s="2" t="n"/>
      <c r="F2655" s="7" t="n"/>
      <c r="G2655" s="4" t="n"/>
      <c r="I2655" s="15" t="n"/>
      <c r="K2655" s="2" t="n"/>
      <c r="L2655" s="4" t="n"/>
      <c r="N2655" s="2" t="n"/>
      <c r="P2655" s="2" t="n"/>
      <c r="R2655" s="15" t="n"/>
      <c r="S2655" s="15" t="n"/>
      <c r="T2655" s="5" t="n"/>
      <c r="U2655" s="5" t="n"/>
    </row>
    <row r="2656">
      <c r="A2656" s="6" t="n"/>
      <c r="B2656" s="2" t="n"/>
      <c r="F2656" s="7" t="n"/>
      <c r="G2656" s="4" t="n"/>
      <c r="I2656" s="15" t="n"/>
      <c r="K2656" s="2" t="n"/>
      <c r="L2656" s="4" t="n"/>
      <c r="N2656" s="2" t="n"/>
      <c r="P2656" s="2" t="n"/>
      <c r="R2656" s="15" t="n"/>
      <c r="S2656" s="15" t="n"/>
      <c r="T2656" s="5" t="n"/>
      <c r="U2656" s="5" t="n"/>
    </row>
    <row r="2657">
      <c r="A2657" s="6" t="n"/>
      <c r="B2657" s="2" t="n"/>
      <c r="F2657" s="7" t="n"/>
      <c r="G2657" s="4" t="n"/>
      <c r="I2657" s="15" t="n"/>
      <c r="K2657" s="2" t="n"/>
      <c r="L2657" s="4" t="n"/>
      <c r="N2657" s="2" t="n"/>
      <c r="P2657" s="2" t="n"/>
      <c r="R2657" s="15" t="n"/>
      <c r="S2657" s="15" t="n"/>
      <c r="T2657" s="5" t="n"/>
      <c r="U2657" s="5" t="n"/>
    </row>
    <row r="2658">
      <c r="A2658" s="6" t="n"/>
      <c r="B2658" s="2" t="n"/>
      <c r="F2658" s="7" t="n"/>
      <c r="G2658" s="4" t="n"/>
      <c r="I2658" s="15" t="n"/>
      <c r="K2658" s="2" t="n"/>
      <c r="L2658" s="4" t="n"/>
      <c r="N2658" s="2" t="n"/>
      <c r="P2658" s="2" t="n"/>
      <c r="R2658" s="15" t="n"/>
      <c r="S2658" s="15" t="n"/>
      <c r="T2658" s="5" t="n"/>
      <c r="U2658" s="5" t="n"/>
    </row>
    <row r="2659">
      <c r="A2659" s="6" t="n"/>
      <c r="B2659" s="2" t="n"/>
      <c r="F2659" s="7" t="n"/>
      <c r="G2659" s="4" t="n"/>
      <c r="I2659" s="15" t="n"/>
      <c r="K2659" s="2" t="n"/>
      <c r="L2659" s="4" t="n"/>
      <c r="N2659" s="2" t="n"/>
      <c r="P2659" s="2" t="n"/>
      <c r="R2659" s="15" t="n"/>
      <c r="S2659" s="15" t="n"/>
      <c r="T2659" s="5" t="n"/>
      <c r="U2659" s="5" t="n"/>
    </row>
    <row r="2660">
      <c r="A2660" s="6" t="n"/>
      <c r="B2660" s="2" t="n"/>
      <c r="F2660" s="7" t="n"/>
      <c r="G2660" s="4" t="n"/>
      <c r="I2660" s="15" t="n"/>
      <c r="K2660" s="2" t="n"/>
      <c r="L2660" s="4" t="n"/>
      <c r="N2660" s="2" t="n"/>
      <c r="P2660" s="2" t="n"/>
      <c r="R2660" s="15" t="n"/>
      <c r="S2660" s="15" t="n"/>
      <c r="T2660" s="5" t="n"/>
      <c r="U2660" s="5" t="n"/>
    </row>
    <row r="2661">
      <c r="A2661" s="6" t="n"/>
      <c r="B2661" s="2" t="n"/>
      <c r="F2661" s="7" t="n"/>
      <c r="G2661" s="4" t="n"/>
      <c r="I2661" s="15" t="n"/>
      <c r="K2661" s="2" t="n"/>
      <c r="L2661" s="4" t="n"/>
      <c r="N2661" s="2" t="n"/>
      <c r="P2661" s="2" t="n"/>
      <c r="R2661" s="15" t="n"/>
      <c r="S2661" s="15" t="n"/>
      <c r="T2661" s="5" t="n"/>
      <c r="U2661" s="5" t="n"/>
    </row>
    <row r="2662">
      <c r="A2662" s="6" t="n"/>
      <c r="B2662" s="2" t="n"/>
      <c r="F2662" s="7" t="n"/>
      <c r="G2662" s="4" t="n"/>
      <c r="I2662" s="15" t="n"/>
      <c r="K2662" s="2" t="n"/>
      <c r="L2662" s="4" t="n"/>
      <c r="N2662" s="2" t="n"/>
      <c r="P2662" s="2" t="n"/>
      <c r="R2662" s="15" t="n"/>
      <c r="S2662" s="15" t="n"/>
      <c r="T2662" s="5" t="n"/>
      <c r="U2662" s="5" t="n"/>
    </row>
    <row r="2663">
      <c r="A2663" s="6" t="n"/>
      <c r="B2663" s="2" t="n"/>
      <c r="F2663" s="7" t="n"/>
      <c r="G2663" s="4" t="n"/>
      <c r="I2663" s="15" t="n"/>
      <c r="K2663" s="2" t="n"/>
      <c r="L2663" s="4" t="n"/>
      <c r="N2663" s="2" t="n"/>
      <c r="P2663" s="2" t="n"/>
      <c r="R2663" s="15" t="n"/>
      <c r="S2663" s="15" t="n"/>
      <c r="T2663" s="5" t="n"/>
      <c r="U2663" s="5" t="n"/>
    </row>
    <row r="2664">
      <c r="A2664" s="6" t="n"/>
      <c r="B2664" s="2" t="n"/>
      <c r="F2664" s="7" t="n"/>
      <c r="G2664" s="4" t="n"/>
      <c r="I2664" s="15" t="n"/>
      <c r="K2664" s="2" t="n"/>
      <c r="L2664" s="4" t="n"/>
      <c r="N2664" s="2" t="n"/>
      <c r="P2664" s="2" t="n"/>
      <c r="R2664" s="15" t="n"/>
      <c r="S2664" s="15" t="n"/>
      <c r="T2664" s="5" t="n"/>
      <c r="U2664" s="5" t="n"/>
    </row>
    <row r="2665">
      <c r="A2665" s="6" t="n"/>
      <c r="B2665" s="2" t="n"/>
      <c r="F2665" s="7" t="n"/>
      <c r="G2665" s="4" t="n"/>
      <c r="I2665" s="15" t="n"/>
      <c r="K2665" s="2" t="n"/>
      <c r="L2665" s="4" t="n"/>
      <c r="N2665" s="2" t="n"/>
      <c r="P2665" s="2" t="n"/>
      <c r="R2665" s="15" t="n"/>
      <c r="S2665" s="15" t="n"/>
      <c r="T2665" s="5" t="n"/>
      <c r="U2665" s="5" t="n"/>
    </row>
    <row r="2666">
      <c r="A2666" s="6" t="n"/>
      <c r="B2666" s="2" t="n"/>
      <c r="F2666" s="7" t="n"/>
      <c r="G2666" s="4" t="n"/>
      <c r="I2666" s="15" t="n"/>
      <c r="K2666" s="2" t="n"/>
      <c r="L2666" s="4" t="n"/>
      <c r="N2666" s="2" t="n"/>
      <c r="P2666" s="2" t="n"/>
      <c r="R2666" s="15" t="n"/>
      <c r="S2666" s="15" t="n"/>
      <c r="T2666" s="5" t="n"/>
      <c r="U2666" s="5" t="n"/>
    </row>
    <row r="2667">
      <c r="A2667" s="6" t="n"/>
      <c r="B2667" s="2" t="n"/>
      <c r="F2667" s="7" t="n"/>
      <c r="G2667" s="4" t="n"/>
      <c r="I2667" s="15" t="n"/>
      <c r="K2667" s="2" t="n"/>
      <c r="L2667" s="4" t="n"/>
      <c r="N2667" s="2" t="n"/>
      <c r="P2667" s="2" t="n"/>
      <c r="R2667" s="15" t="n"/>
      <c r="S2667" s="15" t="n"/>
      <c r="T2667" s="5" t="n"/>
      <c r="U2667" s="5" t="n"/>
    </row>
    <row r="2668">
      <c r="A2668" s="6" t="n"/>
      <c r="B2668" s="2" t="n"/>
      <c r="F2668" s="7" t="n"/>
      <c r="G2668" s="4" t="n"/>
      <c r="I2668" s="15" t="n"/>
      <c r="K2668" s="2" t="n"/>
      <c r="L2668" s="4" t="n"/>
      <c r="N2668" s="2" t="n"/>
      <c r="P2668" s="2" t="n"/>
      <c r="R2668" s="15" t="n"/>
      <c r="S2668" s="15" t="n"/>
      <c r="T2668" s="5" t="n"/>
      <c r="U2668" s="5" t="n"/>
    </row>
    <row r="2669">
      <c r="A2669" s="6" t="n"/>
      <c r="B2669" s="2" t="n"/>
      <c r="F2669" s="7" t="n"/>
      <c r="G2669" s="4" t="n"/>
      <c r="I2669" s="15" t="n"/>
      <c r="K2669" s="2" t="n"/>
      <c r="L2669" s="4" t="n"/>
      <c r="N2669" s="2" t="n"/>
      <c r="P2669" s="2" t="n"/>
      <c r="R2669" s="15" t="n"/>
      <c r="S2669" s="15" t="n"/>
      <c r="T2669" s="5" t="n"/>
      <c r="U2669" s="5" t="n"/>
    </row>
    <row r="2670">
      <c r="A2670" s="6" t="n"/>
      <c r="B2670" s="2" t="n"/>
      <c r="F2670" s="7" t="n"/>
      <c r="G2670" s="4" t="n"/>
      <c r="I2670" s="15" t="n"/>
      <c r="K2670" s="2" t="n"/>
      <c r="L2670" s="4" t="n"/>
      <c r="N2670" s="2" t="n"/>
      <c r="P2670" s="2" t="n"/>
      <c r="R2670" s="15" t="n"/>
      <c r="S2670" s="15" t="n"/>
      <c r="T2670" s="5" t="n"/>
      <c r="U2670" s="5" t="n"/>
    </row>
    <row r="2671">
      <c r="A2671" s="6" t="n"/>
      <c r="B2671" s="2" t="n"/>
      <c r="F2671" s="7" t="n"/>
      <c r="G2671" s="4" t="n"/>
      <c r="I2671" s="15" t="n"/>
      <c r="K2671" s="2" t="n"/>
      <c r="L2671" s="4" t="n"/>
      <c r="N2671" s="2" t="n"/>
      <c r="P2671" s="2" t="n"/>
      <c r="R2671" s="15" t="n"/>
      <c r="S2671" s="15" t="n"/>
      <c r="T2671" s="5" t="n"/>
      <c r="U2671" s="5" t="n"/>
    </row>
    <row r="2672">
      <c r="A2672" s="6" t="n"/>
      <c r="B2672" s="2" t="n"/>
      <c r="F2672" s="7" t="n"/>
      <c r="G2672" s="4" t="n"/>
      <c r="I2672" s="15" t="n"/>
      <c r="K2672" s="2" t="n"/>
      <c r="L2672" s="4" t="n"/>
      <c r="N2672" s="2" t="n"/>
      <c r="P2672" s="2" t="n"/>
      <c r="R2672" s="15" t="n"/>
      <c r="S2672" s="15" t="n"/>
      <c r="T2672" s="5" t="n"/>
      <c r="U2672" s="5" t="n"/>
    </row>
    <row r="2673">
      <c r="A2673" s="6" t="n"/>
      <c r="B2673" s="2" t="n"/>
      <c r="F2673" s="7" t="n"/>
      <c r="G2673" s="4" t="n"/>
      <c r="I2673" s="15" t="n"/>
      <c r="K2673" s="2" t="n"/>
      <c r="L2673" s="4" t="n"/>
      <c r="N2673" s="2" t="n"/>
      <c r="P2673" s="2" t="n"/>
      <c r="R2673" s="15" t="n"/>
      <c r="S2673" s="15" t="n"/>
      <c r="T2673" s="5" t="n"/>
      <c r="U2673" s="5" t="n"/>
    </row>
    <row r="2674">
      <c r="A2674" s="6" t="n"/>
      <c r="B2674" s="2" t="n"/>
      <c r="F2674" s="7" t="n"/>
      <c r="G2674" s="4" t="n"/>
      <c r="I2674" s="15" t="n"/>
      <c r="K2674" s="2" t="n"/>
      <c r="L2674" s="4" t="n"/>
      <c r="N2674" s="2" t="n"/>
      <c r="P2674" s="2" t="n"/>
      <c r="R2674" s="15" t="n"/>
      <c r="S2674" s="15" t="n"/>
      <c r="T2674" s="5" t="n"/>
      <c r="U2674" s="5" t="n"/>
    </row>
    <row r="2675">
      <c r="A2675" s="6" t="n"/>
      <c r="B2675" s="2" t="n"/>
      <c r="F2675" s="7" t="n"/>
      <c r="G2675" s="4" t="n"/>
      <c r="I2675" s="15" t="n"/>
      <c r="K2675" s="2" t="n"/>
      <c r="L2675" s="4" t="n"/>
      <c r="N2675" s="2" t="n"/>
      <c r="P2675" s="2" t="n"/>
      <c r="R2675" s="15" t="n"/>
      <c r="S2675" s="15" t="n"/>
      <c r="T2675" s="5" t="n"/>
      <c r="U2675" s="5" t="n"/>
    </row>
    <row r="2676">
      <c r="A2676" s="6" t="n"/>
      <c r="B2676" s="2" t="n"/>
      <c r="F2676" s="7" t="n"/>
      <c r="G2676" s="4" t="n"/>
      <c r="I2676" s="15" t="n"/>
      <c r="K2676" s="2" t="n"/>
      <c r="L2676" s="4" t="n"/>
      <c r="N2676" s="2" t="n"/>
      <c r="P2676" s="2" t="n"/>
      <c r="R2676" s="15" t="n"/>
      <c r="S2676" s="15" t="n"/>
      <c r="T2676" s="5" t="n"/>
      <c r="U2676" s="5" t="n"/>
    </row>
    <row r="2677">
      <c r="A2677" s="6" t="n"/>
      <c r="B2677" s="2" t="n"/>
      <c r="F2677" s="7" t="n"/>
      <c r="G2677" s="4" t="n"/>
      <c r="I2677" s="15" t="n"/>
      <c r="K2677" s="2" t="n"/>
      <c r="L2677" s="4" t="n"/>
      <c r="N2677" s="2" t="n"/>
      <c r="P2677" s="2" t="n"/>
      <c r="R2677" s="15" t="n"/>
      <c r="S2677" s="15" t="n"/>
      <c r="T2677" s="5" t="n"/>
      <c r="U2677" s="5" t="n"/>
    </row>
    <row r="2678">
      <c r="A2678" s="6" t="n"/>
      <c r="B2678" s="2" t="n"/>
      <c r="F2678" s="7" t="n"/>
      <c r="G2678" s="4" t="n"/>
      <c r="I2678" s="15" t="n"/>
      <c r="K2678" s="2" t="n"/>
      <c r="L2678" s="4" t="n"/>
      <c r="N2678" s="2" t="n"/>
      <c r="P2678" s="2" t="n"/>
      <c r="R2678" s="15" t="n"/>
      <c r="S2678" s="15" t="n"/>
      <c r="T2678" s="5" t="n"/>
      <c r="U2678" s="5" t="n"/>
    </row>
    <row r="2679">
      <c r="A2679" s="6" t="n"/>
      <c r="B2679" s="2" t="n"/>
      <c r="F2679" s="7" t="n"/>
      <c r="G2679" s="4" t="n"/>
      <c r="I2679" s="15" t="n"/>
      <c r="K2679" s="2" t="n"/>
      <c r="L2679" s="4" t="n"/>
      <c r="N2679" s="2" t="n"/>
      <c r="P2679" s="2" t="n"/>
      <c r="R2679" s="15" t="n"/>
      <c r="S2679" s="15" t="n"/>
      <c r="T2679" s="5" t="n"/>
      <c r="U2679" s="5" t="n"/>
    </row>
    <row r="2680">
      <c r="A2680" s="6" t="n"/>
      <c r="B2680" s="2" t="n"/>
      <c r="F2680" s="7" t="n"/>
      <c r="G2680" s="4" t="n"/>
      <c r="I2680" s="15" t="n"/>
      <c r="K2680" s="2" t="n"/>
      <c r="L2680" s="4" t="n"/>
      <c r="N2680" s="2" t="n"/>
      <c r="P2680" s="2" t="n"/>
      <c r="R2680" s="15" t="n"/>
      <c r="S2680" s="15" t="n"/>
      <c r="T2680" s="5" t="n"/>
      <c r="U2680" s="5" t="n"/>
    </row>
    <row r="2681">
      <c r="A2681" s="6" t="n"/>
      <c r="B2681" s="2" t="n"/>
      <c r="F2681" s="7" t="n"/>
      <c r="G2681" s="4" t="n"/>
      <c r="I2681" s="15" t="n"/>
      <c r="K2681" s="2" t="n"/>
      <c r="L2681" s="4" t="n"/>
      <c r="N2681" s="2" t="n"/>
      <c r="P2681" s="2" t="n"/>
      <c r="R2681" s="15" t="n"/>
      <c r="S2681" s="15" t="n"/>
      <c r="T2681" s="5" t="n"/>
      <c r="U2681" s="5" t="n"/>
    </row>
    <row r="2682">
      <c r="A2682" s="6" t="n"/>
      <c r="B2682" s="2" t="n"/>
      <c r="F2682" s="7" t="n"/>
      <c r="G2682" s="4" t="n"/>
      <c r="I2682" s="15" t="n"/>
      <c r="K2682" s="2" t="n"/>
      <c r="L2682" s="4" t="n"/>
      <c r="N2682" s="2" t="n"/>
      <c r="P2682" s="2" t="n"/>
      <c r="R2682" s="15" t="n"/>
      <c r="S2682" s="15" t="n"/>
      <c r="T2682" s="5" t="n"/>
      <c r="U2682" s="5" t="n"/>
    </row>
    <row r="2683">
      <c r="A2683" s="6" t="n"/>
      <c r="B2683" s="2" t="n"/>
      <c r="F2683" s="7" t="n"/>
      <c r="G2683" s="4" t="n"/>
      <c r="I2683" s="15" t="n"/>
      <c r="K2683" s="2" t="n"/>
      <c r="L2683" s="4" t="n"/>
      <c r="N2683" s="2" t="n"/>
      <c r="P2683" s="2" t="n"/>
      <c r="R2683" s="15" t="n"/>
      <c r="S2683" s="15" t="n"/>
      <c r="T2683" s="5" t="n"/>
      <c r="U2683" s="5" t="n"/>
    </row>
    <row r="2684">
      <c r="A2684" s="6" t="n"/>
      <c r="B2684" s="2" t="n"/>
      <c r="F2684" s="7" t="n"/>
      <c r="G2684" s="4" t="n"/>
      <c r="I2684" s="15" t="n"/>
      <c r="K2684" s="2" t="n"/>
      <c r="L2684" s="4" t="n"/>
      <c r="N2684" s="2" t="n"/>
      <c r="P2684" s="2" t="n"/>
      <c r="R2684" s="15" t="n"/>
      <c r="S2684" s="15" t="n"/>
      <c r="T2684" s="5" t="n"/>
      <c r="U2684" s="5" t="n"/>
    </row>
    <row r="2685">
      <c r="A2685" s="6" t="n"/>
      <c r="B2685" s="2" t="n"/>
      <c r="F2685" s="7" t="n"/>
      <c r="G2685" s="4" t="n"/>
      <c r="I2685" s="15" t="n"/>
      <c r="K2685" s="2" t="n"/>
      <c r="L2685" s="4" t="n"/>
      <c r="N2685" s="2" t="n"/>
      <c r="P2685" s="2" t="n"/>
      <c r="R2685" s="15" t="n"/>
      <c r="S2685" s="15" t="n"/>
      <c r="T2685" s="5" t="n"/>
      <c r="U2685" s="5" t="n"/>
    </row>
    <row r="2686">
      <c r="A2686" s="6" t="n"/>
      <c r="B2686" s="2" t="n"/>
      <c r="F2686" s="7" t="n"/>
      <c r="G2686" s="4" t="n"/>
      <c r="I2686" s="15" t="n"/>
      <c r="K2686" s="2" t="n"/>
      <c r="L2686" s="4" t="n"/>
      <c r="N2686" s="2" t="n"/>
      <c r="P2686" s="2" t="n"/>
      <c r="R2686" s="15" t="n"/>
      <c r="S2686" s="15" t="n"/>
      <c r="T2686" s="5" t="n"/>
      <c r="U2686" s="5" t="n"/>
    </row>
    <row r="2687">
      <c r="A2687" s="6" t="n"/>
      <c r="B2687" s="2" t="n"/>
      <c r="F2687" s="7" t="n"/>
      <c r="G2687" s="4" t="n"/>
      <c r="I2687" s="15" t="n"/>
      <c r="K2687" s="2" t="n"/>
      <c r="L2687" s="4" t="n"/>
      <c r="N2687" s="2" t="n"/>
      <c r="P2687" s="2" t="n"/>
      <c r="R2687" s="15" t="n"/>
      <c r="S2687" s="15" t="n"/>
      <c r="T2687" s="5" t="n"/>
      <c r="U2687" s="5" t="n"/>
    </row>
    <row r="2688">
      <c r="A2688" s="6" t="n"/>
      <c r="B2688" s="2" t="n"/>
      <c r="F2688" s="7" t="n"/>
      <c r="G2688" s="4" t="n"/>
      <c r="I2688" s="15" t="n"/>
      <c r="K2688" s="2" t="n"/>
      <c r="L2688" s="4" t="n"/>
      <c r="N2688" s="2" t="n"/>
      <c r="P2688" s="2" t="n"/>
      <c r="R2688" s="15" t="n"/>
      <c r="S2688" s="15" t="n"/>
      <c r="T2688" s="5" t="n"/>
      <c r="U2688" s="5" t="n"/>
    </row>
    <row r="2689">
      <c r="A2689" s="6" t="n"/>
      <c r="B2689" s="2" t="n"/>
      <c r="F2689" s="7" t="n"/>
      <c r="G2689" s="4" t="n"/>
      <c r="I2689" s="15" t="n"/>
      <c r="K2689" s="2" t="n"/>
      <c r="L2689" s="4" t="n"/>
      <c r="N2689" s="2" t="n"/>
      <c r="P2689" s="2" t="n"/>
      <c r="R2689" s="15" t="n"/>
      <c r="S2689" s="15" t="n"/>
      <c r="T2689" s="5" t="n"/>
      <c r="U2689" s="5" t="n"/>
    </row>
    <row r="2690">
      <c r="A2690" s="6" t="n"/>
      <c r="B2690" s="2" t="n"/>
      <c r="F2690" s="7" t="n"/>
      <c r="G2690" s="4" t="n"/>
      <c r="I2690" s="15" t="n"/>
      <c r="K2690" s="2" t="n"/>
      <c r="L2690" s="4" t="n"/>
      <c r="N2690" s="2" t="n"/>
      <c r="P2690" s="2" t="n"/>
      <c r="R2690" s="15" t="n"/>
      <c r="S2690" s="15" t="n"/>
      <c r="T2690" s="5" t="n"/>
      <c r="U2690" s="5" t="n"/>
    </row>
    <row r="2691">
      <c r="A2691" s="6" t="n"/>
      <c r="B2691" s="2" t="n"/>
      <c r="F2691" s="7" t="n"/>
      <c r="G2691" s="4" t="n"/>
      <c r="I2691" s="15" t="n"/>
      <c r="K2691" s="2" t="n"/>
      <c r="L2691" s="4" t="n"/>
      <c r="N2691" s="2" t="n"/>
      <c r="P2691" s="2" t="n"/>
      <c r="R2691" s="15" t="n"/>
      <c r="S2691" s="15" t="n"/>
      <c r="T2691" s="5" t="n"/>
      <c r="U2691" s="5" t="n"/>
    </row>
    <row r="2692">
      <c r="A2692" s="6" t="n"/>
      <c r="B2692" s="2" t="n"/>
      <c r="F2692" s="7" t="n"/>
      <c r="G2692" s="4" t="n"/>
      <c r="I2692" s="15" t="n"/>
      <c r="K2692" s="2" t="n"/>
      <c r="L2692" s="4" t="n"/>
      <c r="N2692" s="2" t="n"/>
      <c r="P2692" s="2" t="n"/>
      <c r="R2692" s="15" t="n"/>
      <c r="S2692" s="15" t="n"/>
      <c r="T2692" s="5" t="n"/>
      <c r="U2692" s="5" t="n"/>
    </row>
    <row r="2693">
      <c r="A2693" s="6" t="n"/>
      <c r="B2693" s="2" t="n"/>
      <c r="F2693" s="7" t="n"/>
      <c r="G2693" s="4" t="n"/>
      <c r="I2693" s="15" t="n"/>
      <c r="K2693" s="2" t="n"/>
      <c r="L2693" s="4" t="n"/>
      <c r="N2693" s="2" t="n"/>
      <c r="P2693" s="2" t="n"/>
      <c r="R2693" s="15" t="n"/>
      <c r="S2693" s="15" t="n"/>
      <c r="T2693" s="5" t="n"/>
      <c r="U2693" s="5" t="n"/>
    </row>
    <row r="2694">
      <c r="A2694" s="6" t="n"/>
      <c r="B2694" s="2" t="n"/>
      <c r="F2694" s="7" t="n"/>
      <c r="G2694" s="4" t="n"/>
      <c r="I2694" s="15" t="n"/>
      <c r="K2694" s="2" t="n"/>
      <c r="L2694" s="4" t="n"/>
      <c r="N2694" s="2" t="n"/>
      <c r="P2694" s="2" t="n"/>
      <c r="R2694" s="15" t="n"/>
      <c r="S2694" s="15" t="n"/>
      <c r="T2694" s="5" t="n"/>
      <c r="U2694" s="5" t="n"/>
    </row>
    <row r="2695">
      <c r="A2695" s="6" t="n"/>
      <c r="B2695" s="2" t="n"/>
      <c r="F2695" s="7" t="n"/>
      <c r="G2695" s="4" t="n"/>
      <c r="I2695" s="15" t="n"/>
      <c r="K2695" s="2" t="n"/>
      <c r="L2695" s="4" t="n"/>
      <c r="N2695" s="2" t="n"/>
      <c r="P2695" s="2" t="n"/>
      <c r="R2695" s="15" t="n"/>
      <c r="S2695" s="15" t="n"/>
      <c r="T2695" s="5" t="n"/>
      <c r="U2695" s="5" t="n"/>
    </row>
    <row r="2696">
      <c r="A2696" s="6" t="n"/>
      <c r="B2696" s="2" t="n"/>
      <c r="F2696" s="7" t="n"/>
      <c r="G2696" s="4" t="n"/>
      <c r="I2696" s="15" t="n"/>
      <c r="K2696" s="2" t="n"/>
      <c r="L2696" s="4" t="n"/>
      <c r="N2696" s="2" t="n"/>
      <c r="P2696" s="2" t="n"/>
      <c r="R2696" s="15" t="n"/>
      <c r="S2696" s="15" t="n"/>
      <c r="T2696" s="5" t="n"/>
      <c r="U2696" s="5" t="n"/>
    </row>
    <row r="2697">
      <c r="A2697" s="6" t="n"/>
      <c r="B2697" s="2" t="n"/>
      <c r="F2697" s="7" t="n"/>
      <c r="G2697" s="4" t="n"/>
      <c r="I2697" s="15" t="n"/>
      <c r="K2697" s="2" t="n"/>
      <c r="L2697" s="4" t="n"/>
      <c r="N2697" s="2" t="n"/>
      <c r="P2697" s="2" t="n"/>
      <c r="R2697" s="15" t="n"/>
      <c r="S2697" s="15" t="n"/>
      <c r="T2697" s="5" t="n"/>
      <c r="U2697" s="5" t="n"/>
    </row>
    <row r="2698">
      <c r="A2698" s="6" t="n"/>
      <c r="B2698" s="2" t="n"/>
      <c r="F2698" s="7" t="n"/>
      <c r="G2698" s="4" t="n"/>
      <c r="I2698" s="15" t="n"/>
      <c r="K2698" s="2" t="n"/>
      <c r="L2698" s="4" t="n"/>
      <c r="N2698" s="2" t="n"/>
      <c r="P2698" s="2" t="n"/>
      <c r="R2698" s="15" t="n"/>
      <c r="S2698" s="15" t="n"/>
      <c r="T2698" s="5" t="n"/>
      <c r="U2698" s="5" t="n"/>
    </row>
    <row r="2699">
      <c r="A2699" s="6" t="n"/>
      <c r="B2699" s="2" t="n"/>
      <c r="F2699" s="7" t="n"/>
      <c r="G2699" s="4" t="n"/>
      <c r="I2699" s="15" t="n"/>
      <c r="K2699" s="2" t="n"/>
      <c r="L2699" s="4" t="n"/>
      <c r="N2699" s="2" t="n"/>
      <c r="P2699" s="2" t="n"/>
      <c r="R2699" s="15" t="n"/>
      <c r="S2699" s="15" t="n"/>
      <c r="T2699" s="5" t="n"/>
      <c r="U2699" s="5" t="n"/>
    </row>
    <row r="2700">
      <c r="A2700" s="6" t="n"/>
      <c r="B2700" s="2" t="n"/>
      <c r="F2700" s="7" t="n"/>
      <c r="G2700" s="4" t="n"/>
      <c r="I2700" s="15" t="n"/>
      <c r="K2700" s="2" t="n"/>
      <c r="L2700" s="4" t="n"/>
      <c r="N2700" s="2" t="n"/>
      <c r="P2700" s="2" t="n"/>
      <c r="R2700" s="15" t="n"/>
      <c r="S2700" s="15" t="n"/>
      <c r="T2700" s="5" t="n"/>
      <c r="U2700" s="5" t="n"/>
    </row>
    <row r="2701">
      <c r="A2701" s="6" t="n"/>
      <c r="B2701" s="2" t="n"/>
      <c r="F2701" s="7" t="n"/>
      <c r="G2701" s="4" t="n"/>
      <c r="I2701" s="15" t="n"/>
      <c r="K2701" s="2" t="n"/>
      <c r="L2701" s="4" t="n"/>
      <c r="N2701" s="2" t="n"/>
      <c r="P2701" s="2" t="n"/>
      <c r="R2701" s="15" t="n"/>
      <c r="S2701" s="15" t="n"/>
      <c r="T2701" s="5" t="n"/>
      <c r="U2701" s="5" t="n"/>
    </row>
    <row r="2702">
      <c r="A2702" s="6" t="n"/>
      <c r="B2702" s="2" t="n"/>
      <c r="F2702" s="7" t="n"/>
      <c r="G2702" s="4" t="n"/>
      <c r="I2702" s="15" t="n"/>
      <c r="K2702" s="2" t="n"/>
      <c r="L2702" s="4" t="n"/>
      <c r="N2702" s="2" t="n"/>
      <c r="P2702" s="2" t="n"/>
      <c r="R2702" s="15" t="n"/>
      <c r="S2702" s="15" t="n"/>
      <c r="T2702" s="5" t="n"/>
      <c r="U2702" s="5" t="n"/>
    </row>
    <row r="2703">
      <c r="A2703" s="6" t="n"/>
      <c r="B2703" s="2" t="n"/>
      <c r="F2703" s="7" t="n"/>
      <c r="G2703" s="4" t="n"/>
      <c r="I2703" s="15" t="n"/>
      <c r="K2703" s="2" t="n"/>
      <c r="L2703" s="4" t="n"/>
      <c r="N2703" s="2" t="n"/>
      <c r="P2703" s="2" t="n"/>
      <c r="R2703" s="15" t="n"/>
      <c r="S2703" s="15" t="n"/>
      <c r="T2703" s="5" t="n"/>
      <c r="U2703" s="5" t="n"/>
    </row>
    <row r="2704">
      <c r="A2704" s="6" t="n"/>
      <c r="B2704" s="2" t="n"/>
      <c r="F2704" s="7" t="n"/>
      <c r="G2704" s="4" t="n"/>
      <c r="I2704" s="15" t="n"/>
      <c r="K2704" s="2" t="n"/>
      <c r="L2704" s="4" t="n"/>
      <c r="N2704" s="2" t="n"/>
      <c r="P2704" s="2" t="n"/>
      <c r="R2704" s="15" t="n"/>
      <c r="S2704" s="15" t="n"/>
      <c r="T2704" s="5" t="n"/>
      <c r="U2704" s="5" t="n"/>
    </row>
    <row r="2705">
      <c r="A2705" s="6" t="n"/>
      <c r="B2705" s="2" t="n"/>
      <c r="F2705" s="7" t="n"/>
      <c r="G2705" s="4" t="n"/>
      <c r="I2705" s="15" t="n"/>
      <c r="K2705" s="2" t="n"/>
      <c r="L2705" s="4" t="n"/>
      <c r="N2705" s="2" t="n"/>
      <c r="P2705" s="2" t="n"/>
      <c r="R2705" s="15" t="n"/>
      <c r="S2705" s="15" t="n"/>
      <c r="T2705" s="5" t="n"/>
      <c r="U2705" s="5" t="n"/>
    </row>
    <row r="2706">
      <c r="A2706" s="6" t="n"/>
      <c r="B2706" s="2" t="n"/>
      <c r="F2706" s="7" t="n"/>
      <c r="G2706" s="4" t="n"/>
      <c r="I2706" s="15" t="n"/>
      <c r="K2706" s="2" t="n"/>
      <c r="L2706" s="4" t="n"/>
      <c r="N2706" s="2" t="n"/>
      <c r="P2706" s="2" t="n"/>
      <c r="R2706" s="15" t="n"/>
      <c r="S2706" s="15" t="n"/>
      <c r="T2706" s="5" t="n"/>
      <c r="U2706" s="5" t="n"/>
    </row>
    <row r="2707">
      <c r="A2707" s="6" t="n"/>
      <c r="B2707" s="2" t="n"/>
      <c r="F2707" s="7" t="n"/>
      <c r="G2707" s="4" t="n"/>
      <c r="I2707" s="15" t="n"/>
      <c r="K2707" s="2" t="n"/>
      <c r="L2707" s="4" t="n"/>
      <c r="N2707" s="2" t="n"/>
      <c r="P2707" s="2" t="n"/>
      <c r="R2707" s="15" t="n"/>
      <c r="S2707" s="15" t="n"/>
      <c r="T2707" s="5" t="n"/>
      <c r="U2707" s="5" t="n"/>
    </row>
    <row r="2708">
      <c r="A2708" s="6" t="n"/>
      <c r="B2708" s="2" t="n"/>
      <c r="F2708" s="7" t="n"/>
      <c r="G2708" s="4" t="n"/>
      <c r="I2708" s="15" t="n"/>
      <c r="K2708" s="2" t="n"/>
      <c r="L2708" s="4" t="n"/>
      <c r="N2708" s="2" t="n"/>
      <c r="P2708" s="2" t="n"/>
      <c r="R2708" s="15" t="n"/>
      <c r="S2708" s="15" t="n"/>
      <c r="T2708" s="5" t="n"/>
      <c r="U2708" s="5" t="n"/>
    </row>
    <row r="2709">
      <c r="A2709" s="6" t="n"/>
      <c r="B2709" s="2" t="n"/>
      <c r="F2709" s="7" t="n"/>
      <c r="G2709" s="4" t="n"/>
      <c r="I2709" s="15" t="n"/>
      <c r="K2709" s="2" t="n"/>
      <c r="L2709" s="4" t="n"/>
      <c r="N2709" s="2" t="n"/>
      <c r="P2709" s="2" t="n"/>
      <c r="R2709" s="15" t="n"/>
      <c r="S2709" s="15" t="n"/>
      <c r="T2709" s="5" t="n"/>
      <c r="U2709" s="5" t="n"/>
    </row>
    <row r="2710">
      <c r="A2710" s="6" t="n"/>
      <c r="B2710" s="2" t="n"/>
      <c r="F2710" s="7" t="n"/>
      <c r="G2710" s="4" t="n"/>
      <c r="I2710" s="15" t="n"/>
      <c r="K2710" s="2" t="n"/>
      <c r="L2710" s="4" t="n"/>
      <c r="N2710" s="2" t="n"/>
      <c r="P2710" s="2" t="n"/>
      <c r="R2710" s="15" t="n"/>
      <c r="S2710" s="15" t="n"/>
      <c r="T2710" s="5" t="n"/>
      <c r="U2710" s="5" t="n"/>
    </row>
    <row r="2711">
      <c r="A2711" s="6" t="n"/>
      <c r="B2711" s="2" t="n"/>
      <c r="F2711" s="7" t="n"/>
      <c r="G2711" s="4" t="n"/>
      <c r="I2711" s="15" t="n"/>
      <c r="K2711" s="2" t="n"/>
      <c r="L2711" s="4" t="n"/>
      <c r="N2711" s="2" t="n"/>
      <c r="P2711" s="2" t="n"/>
      <c r="R2711" s="15" t="n"/>
      <c r="S2711" s="15" t="n"/>
      <c r="T2711" s="5" t="n"/>
      <c r="U2711" s="5" t="n"/>
    </row>
    <row r="2712">
      <c r="A2712" s="6" t="n"/>
      <c r="B2712" s="2" t="n"/>
      <c r="F2712" s="7" t="n"/>
      <c r="G2712" s="4" t="n"/>
      <c r="I2712" s="15" t="n"/>
      <c r="K2712" s="2" t="n"/>
      <c r="L2712" s="4" t="n"/>
      <c r="N2712" s="2" t="n"/>
      <c r="P2712" s="2" t="n"/>
      <c r="R2712" s="15" t="n"/>
      <c r="S2712" s="15" t="n"/>
      <c r="T2712" s="5" t="n"/>
      <c r="U2712" s="5" t="n"/>
    </row>
    <row r="2713">
      <c r="A2713" s="6" t="n"/>
      <c r="B2713" s="2" t="n"/>
      <c r="F2713" s="7" t="n"/>
      <c r="G2713" s="4" t="n"/>
      <c r="I2713" s="15" t="n"/>
      <c r="K2713" s="2" t="n"/>
      <c r="L2713" s="4" t="n"/>
      <c r="N2713" s="2" t="n"/>
      <c r="P2713" s="2" t="n"/>
      <c r="R2713" s="15" t="n"/>
      <c r="S2713" s="15" t="n"/>
      <c r="T2713" s="5" t="n"/>
      <c r="U2713" s="5" t="n"/>
    </row>
    <row r="2714">
      <c r="A2714" s="6" t="n"/>
      <c r="B2714" s="2" t="n"/>
      <c r="F2714" s="7" t="n"/>
      <c r="G2714" s="4" t="n"/>
      <c r="I2714" s="15" t="n"/>
      <c r="K2714" s="2" t="n"/>
      <c r="L2714" s="4" t="n"/>
      <c r="N2714" s="2" t="n"/>
      <c r="P2714" s="2" t="n"/>
      <c r="R2714" s="15" t="n"/>
      <c r="S2714" s="15" t="n"/>
      <c r="T2714" s="5" t="n"/>
      <c r="U2714" s="5" t="n"/>
    </row>
    <row r="2715">
      <c r="A2715" s="6" t="n"/>
      <c r="B2715" s="2" t="n"/>
      <c r="F2715" s="7" t="n"/>
      <c r="G2715" s="4" t="n"/>
      <c r="I2715" s="15" t="n"/>
      <c r="K2715" s="2" t="n"/>
      <c r="L2715" s="4" t="n"/>
      <c r="N2715" s="2" t="n"/>
      <c r="P2715" s="2" t="n"/>
      <c r="R2715" s="15" t="n"/>
      <c r="S2715" s="15" t="n"/>
      <c r="T2715" s="5" t="n"/>
      <c r="U2715" s="5" t="n"/>
    </row>
    <row r="2716">
      <c r="A2716" s="6" t="n"/>
      <c r="B2716" s="2" t="n"/>
      <c r="F2716" s="7" t="n"/>
      <c r="G2716" s="4" t="n"/>
      <c r="I2716" s="15" t="n"/>
      <c r="K2716" s="2" t="n"/>
      <c r="L2716" s="4" t="n"/>
      <c r="N2716" s="2" t="n"/>
      <c r="P2716" s="2" t="n"/>
      <c r="R2716" s="15" t="n"/>
      <c r="S2716" s="15" t="n"/>
      <c r="T2716" s="5" t="n"/>
      <c r="U2716" s="5" t="n"/>
    </row>
    <row r="2717">
      <c r="A2717" s="6" t="n"/>
      <c r="B2717" s="2" t="n"/>
      <c r="F2717" s="7" t="n"/>
      <c r="G2717" s="4" t="n"/>
      <c r="I2717" s="15" t="n"/>
      <c r="K2717" s="2" t="n"/>
      <c r="L2717" s="4" t="n"/>
      <c r="N2717" s="2" t="n"/>
      <c r="P2717" s="2" t="n"/>
      <c r="R2717" s="15" t="n"/>
      <c r="S2717" s="15" t="n"/>
      <c r="T2717" s="5" t="n"/>
      <c r="U2717" s="5" t="n"/>
    </row>
    <row r="2718">
      <c r="A2718" s="6" t="n"/>
      <c r="B2718" s="2" t="n"/>
      <c r="F2718" s="7" t="n"/>
      <c r="G2718" s="4" t="n"/>
      <c r="I2718" s="15" t="n"/>
      <c r="K2718" s="2" t="n"/>
      <c r="L2718" s="4" t="n"/>
      <c r="N2718" s="2" t="n"/>
      <c r="P2718" s="2" t="n"/>
      <c r="R2718" s="15" t="n"/>
      <c r="S2718" s="15" t="n"/>
      <c r="T2718" s="5" t="n"/>
      <c r="U2718" s="5" t="n"/>
    </row>
    <row r="2719">
      <c r="A2719" s="6" t="n"/>
      <c r="B2719" s="2" t="n"/>
      <c r="F2719" s="7" t="n"/>
      <c r="G2719" s="4" t="n"/>
      <c r="I2719" s="15" t="n"/>
      <c r="K2719" s="2" t="n"/>
      <c r="L2719" s="4" t="n"/>
      <c r="N2719" s="2" t="n"/>
      <c r="P2719" s="2" t="n"/>
      <c r="R2719" s="15" t="n"/>
      <c r="S2719" s="15" t="n"/>
      <c r="T2719" s="5" t="n"/>
      <c r="U2719" s="5" t="n"/>
    </row>
    <row r="2720">
      <c r="A2720" s="6" t="n"/>
      <c r="B2720" s="2" t="n"/>
      <c r="F2720" s="7" t="n"/>
      <c r="G2720" s="4" t="n"/>
      <c r="I2720" s="15" t="n"/>
      <c r="K2720" s="2" t="n"/>
      <c r="L2720" s="4" t="n"/>
      <c r="N2720" s="2" t="n"/>
      <c r="P2720" s="2" t="n"/>
      <c r="R2720" s="15" t="n"/>
      <c r="S2720" s="15" t="n"/>
      <c r="T2720" s="5" t="n"/>
      <c r="U2720" s="5" t="n"/>
    </row>
    <row r="2721">
      <c r="A2721" s="6" t="n"/>
      <c r="B2721" s="2" t="n"/>
      <c r="F2721" s="7" t="n"/>
      <c r="G2721" s="4" t="n"/>
      <c r="I2721" s="15" t="n"/>
      <c r="K2721" s="2" t="n"/>
      <c r="L2721" s="4" t="n"/>
      <c r="N2721" s="2" t="n"/>
      <c r="P2721" s="2" t="n"/>
      <c r="R2721" s="15" t="n"/>
      <c r="S2721" s="15" t="n"/>
      <c r="T2721" s="5" t="n"/>
      <c r="U2721" s="5" t="n"/>
    </row>
    <row r="2722">
      <c r="A2722" s="6" t="n"/>
      <c r="B2722" s="2" t="n"/>
      <c r="F2722" s="7" t="n"/>
      <c r="G2722" s="4" t="n"/>
      <c r="I2722" s="15" t="n"/>
      <c r="K2722" s="2" t="n"/>
      <c r="L2722" s="4" t="n"/>
      <c r="N2722" s="2" t="n"/>
      <c r="P2722" s="2" t="n"/>
      <c r="R2722" s="15" t="n"/>
      <c r="S2722" s="15" t="n"/>
      <c r="T2722" s="5" t="n"/>
      <c r="U2722" s="5" t="n"/>
    </row>
    <row r="2723">
      <c r="A2723" s="6" t="n"/>
      <c r="B2723" s="2" t="n"/>
      <c r="F2723" s="7" t="n"/>
      <c r="G2723" s="4" t="n"/>
      <c r="I2723" s="15" t="n"/>
      <c r="K2723" s="2" t="n"/>
      <c r="L2723" s="4" t="n"/>
      <c r="N2723" s="2" t="n"/>
      <c r="P2723" s="2" t="n"/>
      <c r="R2723" s="15" t="n"/>
      <c r="S2723" s="15" t="n"/>
      <c r="T2723" s="5" t="n"/>
      <c r="U2723" s="5" t="n"/>
    </row>
    <row r="2724">
      <c r="A2724" s="6" t="n"/>
      <c r="B2724" s="2" t="n"/>
      <c r="F2724" s="7" t="n"/>
      <c r="G2724" s="4" t="n"/>
      <c r="I2724" s="15" t="n"/>
      <c r="K2724" s="2" t="n"/>
      <c r="L2724" s="4" t="n"/>
      <c r="N2724" s="2" t="n"/>
      <c r="P2724" s="2" t="n"/>
      <c r="R2724" s="15" t="n"/>
      <c r="S2724" s="15" t="n"/>
      <c r="T2724" s="5" t="n"/>
      <c r="U2724" s="5" t="n"/>
    </row>
    <row r="2725">
      <c r="A2725" s="6" t="n"/>
      <c r="B2725" s="2" t="n"/>
      <c r="F2725" s="7" t="n"/>
      <c r="G2725" s="4" t="n"/>
      <c r="I2725" s="15" t="n"/>
      <c r="K2725" s="2" t="n"/>
      <c r="L2725" s="4" t="n"/>
      <c r="N2725" s="2" t="n"/>
      <c r="P2725" s="2" t="n"/>
      <c r="R2725" s="15" t="n"/>
      <c r="S2725" s="15" t="n"/>
      <c r="T2725" s="5" t="n"/>
      <c r="U2725" s="5" t="n"/>
    </row>
    <row r="2726">
      <c r="A2726" s="6" t="n"/>
      <c r="B2726" s="2" t="n"/>
      <c r="F2726" s="7" t="n"/>
      <c r="G2726" s="4" t="n"/>
      <c r="I2726" s="15" t="n"/>
      <c r="K2726" s="2" t="n"/>
      <c r="L2726" s="4" t="n"/>
      <c r="N2726" s="2" t="n"/>
      <c r="P2726" s="2" t="n"/>
      <c r="R2726" s="15" t="n"/>
      <c r="S2726" s="15" t="n"/>
      <c r="T2726" s="5" t="n"/>
      <c r="U2726" s="5" t="n"/>
    </row>
    <row r="2727">
      <c r="A2727" s="6" t="n"/>
      <c r="B2727" s="2" t="n"/>
      <c r="F2727" s="7" t="n"/>
      <c r="G2727" s="4" t="n"/>
      <c r="I2727" s="15" t="n"/>
      <c r="K2727" s="2" t="n"/>
      <c r="L2727" s="4" t="n"/>
      <c r="N2727" s="2" t="n"/>
      <c r="P2727" s="2" t="n"/>
      <c r="R2727" s="15" t="n"/>
      <c r="S2727" s="15" t="n"/>
      <c r="T2727" s="5" t="n"/>
      <c r="U2727" s="5" t="n"/>
    </row>
    <row r="2728">
      <c r="A2728" s="6" t="n"/>
      <c r="B2728" s="2" t="n"/>
      <c r="F2728" s="7" t="n"/>
      <c r="G2728" s="4" t="n"/>
      <c r="I2728" s="15" t="n"/>
      <c r="K2728" s="2" t="n"/>
      <c r="L2728" s="4" t="n"/>
      <c r="N2728" s="2" t="n"/>
      <c r="P2728" s="2" t="n"/>
      <c r="R2728" s="15" t="n"/>
      <c r="S2728" s="15" t="n"/>
      <c r="T2728" s="5" t="n"/>
      <c r="U2728" s="5" t="n"/>
    </row>
    <row r="2729">
      <c r="A2729" s="6" t="n"/>
      <c r="B2729" s="2" t="n"/>
      <c r="F2729" s="7" t="n"/>
      <c r="G2729" s="4" t="n"/>
      <c r="I2729" s="15" t="n"/>
      <c r="K2729" s="2" t="n"/>
      <c r="L2729" s="4" t="n"/>
      <c r="N2729" s="2" t="n"/>
      <c r="P2729" s="2" t="n"/>
      <c r="R2729" s="15" t="n"/>
      <c r="S2729" s="15" t="n"/>
      <c r="T2729" s="5" t="n"/>
      <c r="U2729" s="5" t="n"/>
    </row>
    <row r="2730">
      <c r="A2730" s="6" t="n"/>
      <c r="B2730" s="2" t="n"/>
      <c r="F2730" s="7" t="n"/>
      <c r="G2730" s="4" t="n"/>
      <c r="I2730" s="15" t="n"/>
      <c r="K2730" s="2" t="n"/>
      <c r="L2730" s="4" t="n"/>
      <c r="N2730" s="2" t="n"/>
      <c r="P2730" s="2" t="n"/>
      <c r="R2730" s="15" t="n"/>
      <c r="S2730" s="15" t="n"/>
      <c r="T2730" s="5" t="n"/>
      <c r="U2730" s="5" t="n"/>
    </row>
    <row r="2731">
      <c r="A2731" s="6" t="n"/>
      <c r="B2731" s="2" t="n"/>
      <c r="F2731" s="7" t="n"/>
      <c r="G2731" s="4" t="n"/>
      <c r="I2731" s="15" t="n"/>
      <c r="K2731" s="2" t="n"/>
      <c r="L2731" s="4" t="n"/>
      <c r="N2731" s="2" t="n"/>
      <c r="P2731" s="2" t="n"/>
      <c r="R2731" s="15" t="n"/>
      <c r="S2731" s="15" t="n"/>
      <c r="T2731" s="5" t="n"/>
      <c r="U2731" s="5" t="n"/>
    </row>
    <row r="2732">
      <c r="A2732" s="6" t="n"/>
      <c r="B2732" s="2" t="n"/>
      <c r="F2732" s="7" t="n"/>
      <c r="G2732" s="4" t="n"/>
      <c r="I2732" s="15" t="n"/>
      <c r="K2732" s="2" t="n"/>
      <c r="L2732" s="4" t="n"/>
      <c r="N2732" s="2" t="n"/>
      <c r="P2732" s="2" t="n"/>
      <c r="R2732" s="15" t="n"/>
      <c r="S2732" s="15" t="n"/>
      <c r="T2732" s="5" t="n"/>
      <c r="U2732" s="5" t="n"/>
    </row>
    <row r="2733">
      <c r="A2733" s="6" t="n"/>
      <c r="B2733" s="2" t="n"/>
      <c r="F2733" s="7" t="n"/>
      <c r="G2733" s="4" t="n"/>
      <c r="I2733" s="15" t="n"/>
      <c r="K2733" s="2" t="n"/>
      <c r="L2733" s="4" t="n"/>
      <c r="N2733" s="2" t="n"/>
      <c r="P2733" s="2" t="n"/>
      <c r="R2733" s="15" t="n"/>
      <c r="S2733" s="15" t="n"/>
      <c r="T2733" s="5" t="n"/>
      <c r="U2733" s="5" t="n"/>
    </row>
    <row r="2734">
      <c r="A2734" s="6" t="n"/>
      <c r="B2734" s="2" t="n"/>
      <c r="F2734" s="7" t="n"/>
      <c r="G2734" s="4" t="n"/>
      <c r="I2734" s="15" t="n"/>
      <c r="K2734" s="2" t="n"/>
      <c r="L2734" s="4" t="n"/>
      <c r="N2734" s="2" t="n"/>
      <c r="P2734" s="2" t="n"/>
      <c r="R2734" s="15" t="n"/>
      <c r="S2734" s="15" t="n"/>
      <c r="T2734" s="5" t="n"/>
      <c r="U2734" s="5" t="n"/>
    </row>
    <row r="2735">
      <c r="A2735" s="6" t="n"/>
      <c r="B2735" s="2" t="n"/>
      <c r="F2735" s="7" t="n"/>
      <c r="G2735" s="4" t="n"/>
      <c r="I2735" s="15" t="n"/>
      <c r="K2735" s="2" t="n"/>
      <c r="L2735" s="4" t="n"/>
      <c r="N2735" s="2" t="n"/>
      <c r="P2735" s="2" t="n"/>
      <c r="R2735" s="15" t="n"/>
      <c r="S2735" s="15" t="n"/>
      <c r="T2735" s="5" t="n"/>
      <c r="U2735" s="5" t="n"/>
    </row>
    <row r="2736">
      <c r="A2736" s="6" t="n"/>
      <c r="B2736" s="2" t="n"/>
      <c r="F2736" s="7" t="n"/>
      <c r="G2736" s="4" t="n"/>
      <c r="I2736" s="15" t="n"/>
      <c r="K2736" s="2" t="n"/>
      <c r="L2736" s="4" t="n"/>
      <c r="N2736" s="2" t="n"/>
      <c r="P2736" s="2" t="n"/>
      <c r="R2736" s="15" t="n"/>
      <c r="S2736" s="15" t="n"/>
      <c r="T2736" s="5" t="n"/>
      <c r="U2736" s="5" t="n"/>
    </row>
    <row r="2737">
      <c r="A2737" s="6" t="n"/>
      <c r="B2737" s="2" t="n"/>
      <c r="F2737" s="7" t="n"/>
      <c r="G2737" s="4" t="n"/>
      <c r="I2737" s="15" t="n"/>
      <c r="K2737" s="2" t="n"/>
      <c r="L2737" s="4" t="n"/>
      <c r="N2737" s="2" t="n"/>
      <c r="P2737" s="2" t="n"/>
      <c r="R2737" s="15" t="n"/>
      <c r="S2737" s="15" t="n"/>
      <c r="T2737" s="5" t="n"/>
      <c r="U2737" s="5" t="n"/>
    </row>
    <row r="2738">
      <c r="A2738" s="6" t="n"/>
      <c r="B2738" s="2" t="n"/>
      <c r="F2738" s="7" t="n"/>
      <c r="G2738" s="4" t="n"/>
      <c r="I2738" s="15" t="n"/>
      <c r="K2738" s="2" t="n"/>
      <c r="L2738" s="4" t="n"/>
      <c r="N2738" s="2" t="n"/>
      <c r="P2738" s="2" t="n"/>
      <c r="R2738" s="15" t="n"/>
      <c r="S2738" s="15" t="n"/>
      <c r="T2738" s="5" t="n"/>
      <c r="U2738" s="5" t="n"/>
    </row>
    <row r="2739">
      <c r="A2739" s="6" t="n"/>
      <c r="B2739" s="2" t="n"/>
      <c r="F2739" s="7" t="n"/>
      <c r="G2739" s="4" t="n"/>
      <c r="I2739" s="15" t="n"/>
      <c r="K2739" s="2" t="n"/>
      <c r="L2739" s="4" t="n"/>
      <c r="N2739" s="2" t="n"/>
      <c r="P2739" s="2" t="n"/>
      <c r="R2739" s="15" t="n"/>
      <c r="S2739" s="15" t="n"/>
      <c r="T2739" s="5" t="n"/>
      <c r="U2739" s="5" t="n"/>
    </row>
    <row r="2740">
      <c r="A2740" s="6" t="n"/>
      <c r="B2740" s="2" t="n"/>
      <c r="F2740" s="7" t="n"/>
      <c r="G2740" s="4" t="n"/>
      <c r="I2740" s="15" t="n"/>
      <c r="K2740" s="2" t="n"/>
      <c r="L2740" s="4" t="n"/>
      <c r="N2740" s="2" t="n"/>
      <c r="P2740" s="2" t="n"/>
      <c r="R2740" s="15" t="n"/>
      <c r="S2740" s="15" t="n"/>
      <c r="T2740" s="5" t="n"/>
      <c r="U2740" s="5" t="n"/>
    </row>
    <row r="2741">
      <c r="A2741" s="6" t="n"/>
      <c r="B2741" s="2" t="n"/>
      <c r="F2741" s="7" t="n"/>
      <c r="G2741" s="4" t="n"/>
      <c r="I2741" s="15" t="n"/>
      <c r="K2741" s="2" t="n"/>
      <c r="L2741" s="4" t="n"/>
      <c r="N2741" s="2" t="n"/>
      <c r="P2741" s="2" t="n"/>
      <c r="R2741" s="15" t="n"/>
      <c r="S2741" s="15" t="n"/>
      <c r="T2741" s="5" t="n"/>
      <c r="U2741" s="5" t="n"/>
    </row>
    <row r="2742">
      <c r="A2742" s="6" t="n"/>
      <c r="B2742" s="2" t="n"/>
      <c r="F2742" s="7" t="n"/>
      <c r="G2742" s="4" t="n"/>
      <c r="I2742" s="15" t="n"/>
      <c r="K2742" s="2" t="n"/>
      <c r="L2742" s="4" t="n"/>
      <c r="N2742" s="2" t="n"/>
      <c r="P2742" s="2" t="n"/>
      <c r="R2742" s="15" t="n"/>
      <c r="S2742" s="15" t="n"/>
      <c r="T2742" s="5" t="n"/>
      <c r="U2742" s="5" t="n"/>
    </row>
    <row r="2743">
      <c r="A2743" s="6" t="n"/>
      <c r="B2743" s="2" t="n"/>
      <c r="F2743" s="7" t="n"/>
      <c r="G2743" s="4" t="n"/>
      <c r="I2743" s="15" t="n"/>
      <c r="K2743" s="2" t="n"/>
      <c r="L2743" s="4" t="n"/>
      <c r="N2743" s="2" t="n"/>
      <c r="P2743" s="2" t="n"/>
      <c r="R2743" s="15" t="n"/>
      <c r="S2743" s="15" t="n"/>
      <c r="T2743" s="5" t="n"/>
      <c r="U2743" s="5" t="n"/>
    </row>
    <row r="2744">
      <c r="A2744" s="6" t="n"/>
      <c r="B2744" s="2" t="n"/>
      <c r="F2744" s="7" t="n"/>
      <c r="G2744" s="4" t="n"/>
      <c r="I2744" s="15" t="n"/>
      <c r="K2744" s="2" t="n"/>
      <c r="L2744" s="4" t="n"/>
      <c r="N2744" s="2" t="n"/>
      <c r="P2744" s="2" t="n"/>
      <c r="R2744" s="15" t="n"/>
      <c r="S2744" s="15" t="n"/>
      <c r="T2744" s="5" t="n"/>
      <c r="U2744" s="5" t="n"/>
    </row>
    <row r="2745">
      <c r="A2745" s="6" t="n"/>
      <c r="B2745" s="2" t="n"/>
      <c r="F2745" s="7" t="n"/>
      <c r="G2745" s="4" t="n"/>
      <c r="I2745" s="15" t="n"/>
      <c r="K2745" s="2" t="n"/>
      <c r="L2745" s="4" t="n"/>
      <c r="N2745" s="2" t="n"/>
      <c r="P2745" s="2" t="n"/>
      <c r="R2745" s="15" t="n"/>
      <c r="S2745" s="15" t="n"/>
      <c r="T2745" s="5" t="n"/>
      <c r="U2745" s="5" t="n"/>
    </row>
    <row r="2746">
      <c r="A2746" s="6" t="n"/>
      <c r="B2746" s="2" t="n"/>
      <c r="F2746" s="7" t="n"/>
      <c r="G2746" s="4" t="n"/>
      <c r="I2746" s="15" t="n"/>
      <c r="K2746" s="2" t="n"/>
      <c r="L2746" s="4" t="n"/>
      <c r="N2746" s="2" t="n"/>
      <c r="P2746" s="2" t="n"/>
      <c r="R2746" s="15" t="n"/>
      <c r="S2746" s="15" t="n"/>
      <c r="T2746" s="5" t="n"/>
      <c r="U2746" s="5" t="n"/>
    </row>
    <row r="2747">
      <c r="A2747" s="6" t="n"/>
      <c r="B2747" s="2" t="n"/>
      <c r="F2747" s="7" t="n"/>
      <c r="G2747" s="4" t="n"/>
      <c r="I2747" s="15" t="n"/>
      <c r="K2747" s="2" t="n"/>
      <c r="L2747" s="4" t="n"/>
      <c r="N2747" s="2" t="n"/>
      <c r="P2747" s="2" t="n"/>
      <c r="R2747" s="15" t="n"/>
      <c r="S2747" s="15" t="n"/>
      <c r="T2747" s="5" t="n"/>
      <c r="U2747" s="5" t="n"/>
    </row>
    <row r="2748">
      <c r="A2748" s="6" t="n"/>
      <c r="B2748" s="2" t="n"/>
      <c r="F2748" s="7" t="n"/>
      <c r="G2748" s="4" t="n"/>
      <c r="I2748" s="15" t="n"/>
      <c r="K2748" s="2" t="n"/>
      <c r="L2748" s="4" t="n"/>
      <c r="N2748" s="2" t="n"/>
      <c r="P2748" s="2" t="n"/>
      <c r="R2748" s="15" t="n"/>
      <c r="S2748" s="15" t="n"/>
      <c r="T2748" s="5" t="n"/>
      <c r="U2748" s="5" t="n"/>
    </row>
    <row r="2749">
      <c r="A2749" s="6" t="n"/>
      <c r="B2749" s="2" t="n"/>
      <c r="F2749" s="7" t="n"/>
      <c r="G2749" s="4" t="n"/>
      <c r="I2749" s="15" t="n"/>
      <c r="K2749" s="2" t="n"/>
      <c r="L2749" s="4" t="n"/>
      <c r="N2749" s="2" t="n"/>
      <c r="P2749" s="2" t="n"/>
      <c r="R2749" s="15" t="n"/>
      <c r="S2749" s="15" t="n"/>
      <c r="T2749" s="5" t="n"/>
      <c r="U2749" s="5" t="n"/>
    </row>
    <row r="2750">
      <c r="A2750" s="6" t="n"/>
      <c r="B2750" s="2" t="n"/>
      <c r="F2750" s="7" t="n"/>
      <c r="G2750" s="4" t="n"/>
      <c r="I2750" s="15" t="n"/>
      <c r="K2750" s="2" t="n"/>
      <c r="L2750" s="4" t="n"/>
      <c r="N2750" s="2" t="n"/>
      <c r="P2750" s="2" t="n"/>
      <c r="R2750" s="15" t="n"/>
      <c r="S2750" s="15" t="n"/>
      <c r="T2750" s="5" t="n"/>
      <c r="U2750" s="5" t="n"/>
    </row>
    <row r="2751">
      <c r="A2751" s="6" t="n"/>
      <c r="B2751" s="2" t="n"/>
      <c r="F2751" s="7" t="n"/>
      <c r="G2751" s="4" t="n"/>
      <c r="I2751" s="15" t="n"/>
      <c r="K2751" s="2" t="n"/>
      <c r="L2751" s="4" t="n"/>
      <c r="N2751" s="2" t="n"/>
      <c r="P2751" s="2" t="n"/>
      <c r="R2751" s="15" t="n"/>
      <c r="S2751" s="15" t="n"/>
      <c r="T2751" s="5" t="n"/>
      <c r="U2751" s="5" t="n"/>
    </row>
    <row r="2752">
      <c r="A2752" s="6" t="n"/>
      <c r="B2752" s="2" t="n"/>
      <c r="F2752" s="7" t="n"/>
      <c r="G2752" s="4" t="n"/>
      <c r="I2752" s="15" t="n"/>
      <c r="K2752" s="2" t="n"/>
      <c r="L2752" s="4" t="n"/>
      <c r="N2752" s="2" t="n"/>
      <c r="P2752" s="2" t="n"/>
      <c r="R2752" s="15" t="n"/>
      <c r="S2752" s="15" t="n"/>
      <c r="T2752" s="5" t="n"/>
      <c r="U2752" s="5" t="n"/>
    </row>
    <row r="2753">
      <c r="A2753" s="6" t="n"/>
      <c r="B2753" s="2" t="n"/>
      <c r="F2753" s="7" t="n"/>
      <c r="G2753" s="4" t="n"/>
      <c r="I2753" s="15" t="n"/>
      <c r="K2753" s="2" t="n"/>
      <c r="L2753" s="4" t="n"/>
      <c r="N2753" s="2" t="n"/>
      <c r="P2753" s="2" t="n"/>
      <c r="R2753" s="15" t="n"/>
      <c r="S2753" s="15" t="n"/>
      <c r="T2753" s="5" t="n"/>
      <c r="U2753" s="5" t="n"/>
    </row>
    <row r="2754">
      <c r="A2754" s="6" t="n"/>
      <c r="B2754" s="2" t="n"/>
      <c r="F2754" s="7" t="n"/>
      <c r="G2754" s="4" t="n"/>
      <c r="I2754" s="15" t="n"/>
      <c r="K2754" s="2" t="n"/>
      <c r="L2754" s="4" t="n"/>
      <c r="N2754" s="2" t="n"/>
      <c r="P2754" s="2" t="n"/>
      <c r="R2754" s="15" t="n"/>
      <c r="S2754" s="15" t="n"/>
      <c r="T2754" s="5" t="n"/>
      <c r="U2754" s="5" t="n"/>
    </row>
    <row r="2755">
      <c r="A2755" s="6" t="n"/>
      <c r="B2755" s="2" t="n"/>
      <c r="F2755" s="7" t="n"/>
      <c r="G2755" s="4" t="n"/>
      <c r="I2755" s="15" t="n"/>
      <c r="K2755" s="2" t="n"/>
      <c r="L2755" s="4" t="n"/>
      <c r="N2755" s="2" t="n"/>
      <c r="P2755" s="2" t="n"/>
      <c r="R2755" s="15" t="n"/>
      <c r="S2755" s="15" t="n"/>
      <c r="T2755" s="5" t="n"/>
      <c r="U2755" s="5" t="n"/>
    </row>
    <row r="2756">
      <c r="A2756" s="6" t="n"/>
      <c r="B2756" s="2" t="n"/>
      <c r="F2756" s="7" t="n"/>
      <c r="G2756" s="4" t="n"/>
      <c r="I2756" s="15" t="n"/>
      <c r="K2756" s="2" t="n"/>
      <c r="L2756" s="4" t="n"/>
      <c r="N2756" s="2" t="n"/>
      <c r="P2756" s="2" t="n"/>
      <c r="R2756" s="15" t="n"/>
      <c r="S2756" s="15" t="n"/>
      <c r="T2756" s="5" t="n"/>
      <c r="U2756" s="5" t="n"/>
    </row>
    <row r="2757">
      <c r="A2757" s="6" t="n"/>
      <c r="B2757" s="2" t="n"/>
      <c r="F2757" s="7" t="n"/>
      <c r="G2757" s="4" t="n"/>
      <c r="I2757" s="15" t="n"/>
      <c r="K2757" s="2" t="n"/>
      <c r="L2757" s="4" t="n"/>
      <c r="N2757" s="2" t="n"/>
      <c r="P2757" s="2" t="n"/>
      <c r="R2757" s="15" t="n"/>
      <c r="S2757" s="15" t="n"/>
      <c r="T2757" s="5" t="n"/>
      <c r="U2757" s="5" t="n"/>
    </row>
    <row r="2758">
      <c r="A2758" s="6" t="n"/>
      <c r="B2758" s="2" t="n"/>
      <c r="F2758" s="7" t="n"/>
      <c r="G2758" s="4" t="n"/>
      <c r="I2758" s="15" t="n"/>
      <c r="K2758" s="2" t="n"/>
      <c r="L2758" s="4" t="n"/>
      <c r="N2758" s="2" t="n"/>
      <c r="P2758" s="2" t="n"/>
      <c r="R2758" s="15" t="n"/>
      <c r="S2758" s="15" t="n"/>
      <c r="T2758" s="5" t="n"/>
      <c r="U2758" s="5" t="n"/>
    </row>
    <row r="2759">
      <c r="A2759" s="6" t="n"/>
      <c r="B2759" s="2" t="n"/>
      <c r="F2759" s="7" t="n"/>
      <c r="G2759" s="4" t="n"/>
      <c r="I2759" s="15" t="n"/>
      <c r="K2759" s="2" t="n"/>
      <c r="L2759" s="4" t="n"/>
      <c r="N2759" s="2" t="n"/>
      <c r="P2759" s="2" t="n"/>
      <c r="R2759" s="15" t="n"/>
      <c r="S2759" s="15" t="n"/>
      <c r="T2759" s="5" t="n"/>
      <c r="U2759" s="5" t="n"/>
    </row>
    <row r="2760">
      <c r="A2760" s="6" t="n"/>
      <c r="B2760" s="2" t="n"/>
      <c r="F2760" s="7" t="n"/>
      <c r="G2760" s="4" t="n"/>
      <c r="I2760" s="15" t="n"/>
      <c r="K2760" s="2" t="n"/>
      <c r="L2760" s="4" t="n"/>
      <c r="N2760" s="2" t="n"/>
      <c r="P2760" s="2" t="n"/>
      <c r="R2760" s="15" t="n"/>
      <c r="S2760" s="15" t="n"/>
      <c r="T2760" s="5" t="n"/>
      <c r="U2760" s="5" t="n"/>
    </row>
    <row r="2761">
      <c r="A2761" s="6" t="n"/>
      <c r="B2761" s="2" t="n"/>
      <c r="F2761" s="7" t="n"/>
      <c r="G2761" s="4" t="n"/>
      <c r="I2761" s="15" t="n"/>
      <c r="K2761" s="2" t="n"/>
      <c r="L2761" s="4" t="n"/>
      <c r="N2761" s="2" t="n"/>
      <c r="P2761" s="2" t="n"/>
      <c r="R2761" s="15" t="n"/>
      <c r="S2761" s="15" t="n"/>
      <c r="T2761" s="5" t="n"/>
      <c r="U2761" s="5" t="n"/>
    </row>
    <row r="2762">
      <c r="A2762" s="6" t="n"/>
      <c r="B2762" s="2" t="n"/>
      <c r="F2762" s="7" t="n"/>
      <c r="G2762" s="4" t="n"/>
      <c r="I2762" s="15" t="n"/>
      <c r="K2762" s="2" t="n"/>
      <c r="L2762" s="4" t="n"/>
      <c r="N2762" s="2" t="n"/>
      <c r="P2762" s="2" t="n"/>
      <c r="R2762" s="15" t="n"/>
      <c r="S2762" s="15" t="n"/>
      <c r="T2762" s="5" t="n"/>
      <c r="U2762" s="5" t="n"/>
    </row>
    <row r="2763">
      <c r="A2763" s="6" t="n"/>
      <c r="B2763" s="2" t="n"/>
      <c r="F2763" s="7" t="n"/>
      <c r="G2763" s="4" t="n"/>
      <c r="I2763" s="15" t="n"/>
      <c r="K2763" s="2" t="n"/>
      <c r="L2763" s="4" t="n"/>
      <c r="N2763" s="2" t="n"/>
      <c r="P2763" s="2" t="n"/>
      <c r="R2763" s="15" t="n"/>
      <c r="S2763" s="15" t="n"/>
      <c r="T2763" s="5" t="n"/>
      <c r="U2763" s="5" t="n"/>
    </row>
    <row r="2764">
      <c r="A2764" s="6" t="n"/>
      <c r="B2764" s="2" t="n"/>
      <c r="F2764" s="7" t="n"/>
      <c r="G2764" s="4" t="n"/>
      <c r="I2764" s="15" t="n"/>
      <c r="K2764" s="2" t="n"/>
      <c r="L2764" s="4" t="n"/>
      <c r="N2764" s="2" t="n"/>
      <c r="P2764" s="2" t="n"/>
      <c r="R2764" s="15" t="n"/>
      <c r="S2764" s="15" t="n"/>
      <c r="T2764" s="5" t="n"/>
      <c r="U2764" s="5" t="n"/>
    </row>
    <row r="2765">
      <c r="A2765" s="6" t="n"/>
      <c r="B2765" s="2" t="n"/>
      <c r="F2765" s="7" t="n"/>
      <c r="G2765" s="4" t="n"/>
      <c r="I2765" s="15" t="n"/>
      <c r="K2765" s="2" t="n"/>
      <c r="L2765" s="4" t="n"/>
      <c r="N2765" s="2" t="n"/>
      <c r="P2765" s="2" t="n"/>
      <c r="R2765" s="15" t="n"/>
      <c r="S2765" s="15" t="n"/>
      <c r="T2765" s="5" t="n"/>
      <c r="U2765" s="5" t="n"/>
    </row>
    <row r="2766">
      <c r="A2766" s="6" t="n"/>
      <c r="B2766" s="2" t="n"/>
      <c r="F2766" s="7" t="n"/>
      <c r="G2766" s="4" t="n"/>
      <c r="I2766" s="15" t="n"/>
      <c r="K2766" s="2" t="n"/>
      <c r="L2766" s="4" t="n"/>
      <c r="N2766" s="2" t="n"/>
      <c r="P2766" s="2" t="n"/>
      <c r="R2766" s="15" t="n"/>
      <c r="S2766" s="15" t="n"/>
      <c r="T2766" s="5" t="n"/>
      <c r="U2766" s="5" t="n"/>
    </row>
    <row r="2767">
      <c r="A2767" s="6" t="n"/>
      <c r="B2767" s="2" t="n"/>
      <c r="F2767" s="7" t="n"/>
      <c r="G2767" s="4" t="n"/>
      <c r="I2767" s="15" t="n"/>
      <c r="K2767" s="2" t="n"/>
      <c r="L2767" s="4" t="n"/>
      <c r="N2767" s="2" t="n"/>
      <c r="P2767" s="2" t="n"/>
      <c r="R2767" s="15" t="n"/>
      <c r="S2767" s="15" t="n"/>
      <c r="T2767" s="5" t="n"/>
      <c r="U2767" s="5" t="n"/>
    </row>
    <row r="2768">
      <c r="A2768" s="6" t="n"/>
      <c r="B2768" s="2" t="n"/>
      <c r="F2768" s="7" t="n"/>
      <c r="G2768" s="4" t="n"/>
      <c r="I2768" s="15" t="n"/>
      <c r="K2768" s="2" t="n"/>
      <c r="L2768" s="4" t="n"/>
      <c r="N2768" s="2" t="n"/>
      <c r="P2768" s="2" t="n"/>
      <c r="R2768" s="15" t="n"/>
      <c r="S2768" s="15" t="n"/>
      <c r="T2768" s="5" t="n"/>
      <c r="U2768" s="5" t="n"/>
    </row>
    <row r="2769">
      <c r="A2769" s="6" t="n"/>
      <c r="B2769" s="2" t="n"/>
      <c r="F2769" s="7" t="n"/>
      <c r="G2769" s="4" t="n"/>
      <c r="I2769" s="15" t="n"/>
      <c r="K2769" s="2" t="n"/>
      <c r="L2769" s="4" t="n"/>
      <c r="N2769" s="2" t="n"/>
      <c r="P2769" s="2" t="n"/>
      <c r="R2769" s="15" t="n"/>
      <c r="S2769" s="15" t="n"/>
      <c r="T2769" s="5" t="n"/>
      <c r="U2769" s="5" t="n"/>
    </row>
    <row r="2770">
      <c r="A2770" s="6" t="n"/>
      <c r="B2770" s="2" t="n"/>
      <c r="F2770" s="7" t="n"/>
      <c r="G2770" s="4" t="n"/>
      <c r="I2770" s="15" t="n"/>
      <c r="K2770" s="2" t="n"/>
      <c r="L2770" s="4" t="n"/>
      <c r="N2770" s="2" t="n"/>
      <c r="P2770" s="2" t="n"/>
      <c r="R2770" s="15" t="n"/>
      <c r="S2770" s="15" t="n"/>
      <c r="T2770" s="5" t="n"/>
      <c r="U2770" s="5" t="n"/>
    </row>
    <row r="2771">
      <c r="A2771" s="6" t="n"/>
      <c r="B2771" s="2" t="n"/>
      <c r="F2771" s="7" t="n"/>
      <c r="G2771" s="4" t="n"/>
      <c r="I2771" s="15" t="n"/>
      <c r="K2771" s="2" t="n"/>
      <c r="L2771" s="4" t="n"/>
      <c r="N2771" s="2" t="n"/>
      <c r="P2771" s="2" t="n"/>
      <c r="R2771" s="15" t="n"/>
      <c r="S2771" s="15" t="n"/>
      <c r="T2771" s="5" t="n"/>
      <c r="U2771" s="5" t="n"/>
    </row>
    <row r="2772">
      <c r="A2772" s="6" t="n"/>
      <c r="B2772" s="2" t="n"/>
      <c r="F2772" s="7" t="n"/>
      <c r="G2772" s="4" t="n"/>
      <c r="I2772" s="15" t="n"/>
      <c r="K2772" s="2" t="n"/>
      <c r="L2772" s="4" t="n"/>
      <c r="N2772" s="2" t="n"/>
      <c r="P2772" s="2" t="n"/>
      <c r="R2772" s="15" t="n"/>
      <c r="S2772" s="15" t="n"/>
      <c r="T2772" s="5" t="n"/>
      <c r="U2772" s="5" t="n"/>
    </row>
    <row r="2773">
      <c r="A2773" s="6" t="n"/>
      <c r="B2773" s="2" t="n"/>
      <c r="F2773" s="7" t="n"/>
      <c r="G2773" s="4" t="n"/>
      <c r="I2773" s="15" t="n"/>
      <c r="K2773" s="2" t="n"/>
      <c r="L2773" s="4" t="n"/>
      <c r="N2773" s="2" t="n"/>
      <c r="P2773" s="2" t="n"/>
      <c r="R2773" s="15" t="n"/>
      <c r="S2773" s="15" t="n"/>
      <c r="T2773" s="5" t="n"/>
      <c r="U2773" s="5" t="n"/>
    </row>
    <row r="2774">
      <c r="A2774" s="6" t="n"/>
      <c r="B2774" s="2" t="n"/>
      <c r="F2774" s="7" t="n"/>
      <c r="G2774" s="4" t="n"/>
      <c r="I2774" s="15" t="n"/>
      <c r="K2774" s="2" t="n"/>
      <c r="L2774" s="4" t="n"/>
      <c r="N2774" s="2" t="n"/>
      <c r="P2774" s="2" t="n"/>
      <c r="R2774" s="15" t="n"/>
      <c r="S2774" s="15" t="n"/>
      <c r="T2774" s="5" t="n"/>
      <c r="U2774" s="5" t="n"/>
    </row>
    <row r="2775">
      <c r="A2775" s="6" t="n"/>
      <c r="B2775" s="2" t="n"/>
      <c r="F2775" s="7" t="n"/>
      <c r="G2775" s="4" t="n"/>
      <c r="I2775" s="15" t="n"/>
      <c r="K2775" s="2" t="n"/>
      <c r="L2775" s="4" t="n"/>
      <c r="N2775" s="2" t="n"/>
      <c r="P2775" s="2" t="n"/>
      <c r="R2775" s="15" t="n"/>
      <c r="S2775" s="15" t="n"/>
      <c r="T2775" s="5" t="n"/>
      <c r="U2775" s="5" t="n"/>
    </row>
    <row r="2776">
      <c r="A2776" s="6" t="n"/>
      <c r="B2776" s="2" t="n"/>
      <c r="F2776" s="7" t="n"/>
      <c r="G2776" s="4" t="n"/>
      <c r="I2776" s="15" t="n"/>
      <c r="K2776" s="2" t="n"/>
      <c r="L2776" s="4" t="n"/>
      <c r="N2776" s="2" t="n"/>
      <c r="P2776" s="2" t="n"/>
      <c r="R2776" s="15" t="n"/>
      <c r="S2776" s="15" t="n"/>
      <c r="T2776" s="5" t="n"/>
      <c r="U2776" s="5" t="n"/>
    </row>
    <row r="2777">
      <c r="A2777" s="6" t="n"/>
      <c r="B2777" s="2" t="n"/>
      <c r="F2777" s="7" t="n"/>
      <c r="G2777" s="4" t="n"/>
      <c r="I2777" s="15" t="n"/>
      <c r="K2777" s="2" t="n"/>
      <c r="L2777" s="4" t="n"/>
      <c r="N2777" s="2" t="n"/>
      <c r="P2777" s="2" t="n"/>
      <c r="R2777" s="15" t="n"/>
      <c r="S2777" s="15" t="n"/>
      <c r="T2777" s="5" t="n"/>
      <c r="U2777" s="5" t="n"/>
    </row>
    <row r="2778">
      <c r="A2778" s="6" t="n"/>
      <c r="B2778" s="2" t="n"/>
      <c r="F2778" s="7" t="n"/>
      <c r="G2778" s="4" t="n"/>
      <c r="I2778" s="15" t="n"/>
      <c r="K2778" s="2" t="n"/>
      <c r="L2778" s="4" t="n"/>
      <c r="N2778" s="2" t="n"/>
      <c r="P2778" s="2" t="n"/>
      <c r="R2778" s="15" t="n"/>
      <c r="S2778" s="15" t="n"/>
      <c r="T2778" s="5" t="n"/>
      <c r="U2778" s="5" t="n"/>
    </row>
    <row r="2779">
      <c r="A2779" s="6" t="n"/>
      <c r="B2779" s="2" t="n"/>
      <c r="F2779" s="7" t="n"/>
      <c r="G2779" s="4" t="n"/>
      <c r="I2779" s="15" t="n"/>
      <c r="K2779" s="2" t="n"/>
      <c r="L2779" s="4" t="n"/>
      <c r="N2779" s="2" t="n"/>
      <c r="P2779" s="2" t="n"/>
      <c r="R2779" s="15" t="n"/>
      <c r="S2779" s="15" t="n"/>
      <c r="T2779" s="5" t="n"/>
      <c r="U2779" s="5" t="n"/>
    </row>
    <row r="2780">
      <c r="A2780" s="6" t="n"/>
      <c r="B2780" s="2" t="n"/>
      <c r="F2780" s="7" t="n"/>
      <c r="G2780" s="4" t="n"/>
      <c r="I2780" s="15" t="n"/>
      <c r="K2780" s="2" t="n"/>
      <c r="L2780" s="4" t="n"/>
      <c r="N2780" s="2" t="n"/>
      <c r="P2780" s="2" t="n"/>
      <c r="R2780" s="15" t="n"/>
      <c r="S2780" s="15" t="n"/>
      <c r="T2780" s="5" t="n"/>
      <c r="U2780" s="5" t="n"/>
    </row>
    <row r="2781">
      <c r="A2781" s="6" t="n"/>
      <c r="B2781" s="2" t="n"/>
      <c r="F2781" s="7" t="n"/>
      <c r="G2781" s="4" t="n"/>
      <c r="I2781" s="15" t="n"/>
      <c r="K2781" s="2" t="n"/>
      <c r="L2781" s="4" t="n"/>
      <c r="N2781" s="2" t="n"/>
      <c r="P2781" s="2" t="n"/>
      <c r="R2781" s="15" t="n"/>
      <c r="S2781" s="15" t="n"/>
      <c r="T2781" s="5" t="n"/>
      <c r="U2781" s="5" t="n"/>
    </row>
    <row r="2782">
      <c r="A2782" s="6" t="n"/>
      <c r="B2782" s="2" t="n"/>
      <c r="F2782" s="7" t="n"/>
      <c r="G2782" s="4" t="n"/>
      <c r="I2782" s="15" t="n"/>
      <c r="K2782" s="2" t="n"/>
      <c r="L2782" s="4" t="n"/>
      <c r="N2782" s="2" t="n"/>
      <c r="P2782" s="2" t="n"/>
      <c r="R2782" s="15" t="n"/>
      <c r="S2782" s="15" t="n"/>
      <c r="T2782" s="5" t="n"/>
      <c r="U2782" s="5" t="n"/>
    </row>
    <row r="2783">
      <c r="A2783" s="6" t="n"/>
      <c r="B2783" s="2" t="n"/>
      <c r="F2783" s="7" t="n"/>
      <c r="G2783" s="4" t="n"/>
      <c r="I2783" s="15" t="n"/>
      <c r="K2783" s="2" t="n"/>
      <c r="L2783" s="4" t="n"/>
      <c r="N2783" s="2" t="n"/>
      <c r="P2783" s="2" t="n"/>
      <c r="R2783" s="15" t="n"/>
      <c r="S2783" s="15" t="n"/>
      <c r="T2783" s="5" t="n"/>
      <c r="U2783" s="5" t="n"/>
    </row>
    <row r="2784">
      <c r="A2784" s="6" t="n"/>
      <c r="B2784" s="2" t="n"/>
      <c r="F2784" s="7" t="n"/>
      <c r="G2784" s="4" t="n"/>
      <c r="I2784" s="15" t="n"/>
      <c r="K2784" s="2" t="n"/>
      <c r="L2784" s="4" t="n"/>
      <c r="N2784" s="2" t="n"/>
      <c r="P2784" s="2" t="n"/>
      <c r="R2784" s="15" t="n"/>
      <c r="S2784" s="15" t="n"/>
      <c r="T2784" s="5" t="n"/>
      <c r="U2784" s="5" t="n"/>
    </row>
    <row r="2785">
      <c r="A2785" s="6" t="n"/>
      <c r="B2785" s="2" t="n"/>
      <c r="F2785" s="7" t="n"/>
      <c r="G2785" s="4" t="n"/>
      <c r="I2785" s="15" t="n"/>
      <c r="K2785" s="2" t="n"/>
      <c r="L2785" s="4" t="n"/>
      <c r="N2785" s="2" t="n"/>
      <c r="P2785" s="2" t="n"/>
      <c r="R2785" s="15" t="n"/>
      <c r="S2785" s="15" t="n"/>
      <c r="T2785" s="5" t="n"/>
      <c r="U2785" s="5" t="n"/>
    </row>
    <row r="2786">
      <c r="A2786" s="6" t="n"/>
      <c r="B2786" s="2" t="n"/>
      <c r="F2786" s="7" t="n"/>
      <c r="G2786" s="4" t="n"/>
      <c r="I2786" s="15" t="n"/>
      <c r="K2786" s="2" t="n"/>
      <c r="L2786" s="4" t="n"/>
      <c r="N2786" s="2" t="n"/>
      <c r="P2786" s="2" t="n"/>
      <c r="R2786" s="15" t="n"/>
      <c r="S2786" s="15" t="n"/>
      <c r="T2786" s="5" t="n"/>
      <c r="U2786" s="5" t="n"/>
    </row>
    <row r="2787">
      <c r="A2787" s="6" t="n"/>
      <c r="B2787" s="2" t="n"/>
      <c r="F2787" s="7" t="n"/>
      <c r="G2787" s="4" t="n"/>
      <c r="I2787" s="15" t="n"/>
      <c r="K2787" s="2" t="n"/>
      <c r="L2787" s="4" t="n"/>
      <c r="N2787" s="2" t="n"/>
      <c r="P2787" s="2" t="n"/>
      <c r="R2787" s="15" t="n"/>
      <c r="S2787" s="15" t="n"/>
      <c r="T2787" s="5" t="n"/>
      <c r="U2787" s="5" t="n"/>
    </row>
    <row r="2788">
      <c r="A2788" s="6" t="n"/>
      <c r="B2788" s="2" t="n"/>
      <c r="F2788" s="7" t="n"/>
      <c r="G2788" s="4" t="n"/>
      <c r="I2788" s="15" t="n"/>
      <c r="K2788" s="2" t="n"/>
      <c r="L2788" s="4" t="n"/>
      <c r="N2788" s="2" t="n"/>
      <c r="P2788" s="2" t="n"/>
      <c r="R2788" s="15" t="n"/>
      <c r="S2788" s="15" t="n"/>
      <c r="T2788" s="5" t="n"/>
      <c r="U2788" s="5" t="n"/>
    </row>
    <row r="2789">
      <c r="A2789" s="6" t="n"/>
      <c r="B2789" s="2" t="n"/>
      <c r="F2789" s="7" t="n"/>
      <c r="G2789" s="4" t="n"/>
      <c r="I2789" s="15" t="n"/>
      <c r="K2789" s="2" t="n"/>
      <c r="L2789" s="4" t="n"/>
      <c r="N2789" s="2" t="n"/>
      <c r="P2789" s="2" t="n"/>
      <c r="R2789" s="15" t="n"/>
      <c r="S2789" s="15" t="n"/>
      <c r="T2789" s="5" t="n"/>
      <c r="U2789" s="5" t="n"/>
    </row>
    <row r="2790">
      <c r="A2790" s="6" t="n"/>
      <c r="B2790" s="2" t="n"/>
      <c r="F2790" s="7" t="n"/>
      <c r="G2790" s="4" t="n"/>
      <c r="I2790" s="15" t="n"/>
      <c r="K2790" s="2" t="n"/>
      <c r="L2790" s="4" t="n"/>
      <c r="N2790" s="2" t="n"/>
      <c r="P2790" s="2" t="n"/>
      <c r="R2790" s="15" t="n"/>
      <c r="S2790" s="15" t="n"/>
      <c r="T2790" s="5" t="n"/>
      <c r="U2790" s="5" t="n"/>
    </row>
    <row r="2791">
      <c r="A2791" s="6" t="n"/>
      <c r="B2791" s="2" t="n"/>
      <c r="F2791" s="7" t="n"/>
      <c r="G2791" s="4" t="n"/>
      <c r="I2791" s="15" t="n"/>
      <c r="K2791" s="2" t="n"/>
      <c r="L2791" s="4" t="n"/>
      <c r="N2791" s="2" t="n"/>
      <c r="P2791" s="2" t="n"/>
      <c r="R2791" s="15" t="n"/>
      <c r="S2791" s="15" t="n"/>
      <c r="T2791" s="5" t="n"/>
      <c r="U2791" s="5" t="n"/>
    </row>
    <row r="2792">
      <c r="A2792" s="6" t="n"/>
      <c r="B2792" s="2" t="n"/>
      <c r="F2792" s="7" t="n"/>
      <c r="G2792" s="4" t="n"/>
      <c r="I2792" s="15" t="n"/>
      <c r="K2792" s="2" t="n"/>
      <c r="L2792" s="4" t="n"/>
      <c r="N2792" s="2" t="n"/>
      <c r="P2792" s="2" t="n"/>
      <c r="R2792" s="15" t="n"/>
      <c r="S2792" s="15" t="n"/>
      <c r="T2792" s="5" t="n"/>
      <c r="U2792" s="5" t="n"/>
    </row>
    <row r="2793">
      <c r="A2793" s="6" t="n"/>
      <c r="B2793" s="2" t="n"/>
      <c r="F2793" s="7" t="n"/>
      <c r="G2793" s="4" t="n"/>
      <c r="I2793" s="15" t="n"/>
      <c r="K2793" s="2" t="n"/>
      <c r="L2793" s="4" t="n"/>
      <c r="N2793" s="2" t="n"/>
      <c r="P2793" s="2" t="n"/>
      <c r="R2793" s="15" t="n"/>
      <c r="S2793" s="15" t="n"/>
      <c r="T2793" s="5" t="n"/>
      <c r="U2793" s="5" t="n"/>
    </row>
    <row r="2794">
      <c r="A2794" s="6" t="n"/>
      <c r="B2794" s="2" t="n"/>
      <c r="F2794" s="7" t="n"/>
      <c r="G2794" s="4" t="n"/>
      <c r="I2794" s="15" t="n"/>
      <c r="K2794" s="2" t="n"/>
      <c r="L2794" s="4" t="n"/>
      <c r="N2794" s="2" t="n"/>
      <c r="P2794" s="2" t="n"/>
      <c r="R2794" s="15" t="n"/>
      <c r="S2794" s="15" t="n"/>
      <c r="T2794" s="5" t="n"/>
      <c r="U2794" s="5" t="n"/>
    </row>
    <row r="2795">
      <c r="A2795" s="6" t="n"/>
      <c r="B2795" s="2" t="n"/>
      <c r="F2795" s="7" t="n"/>
      <c r="G2795" s="4" t="n"/>
      <c r="I2795" s="15" t="n"/>
      <c r="K2795" s="2" t="n"/>
      <c r="L2795" s="4" t="n"/>
      <c r="N2795" s="2" t="n"/>
      <c r="P2795" s="2" t="n"/>
      <c r="R2795" s="15" t="n"/>
      <c r="S2795" s="15" t="n"/>
      <c r="T2795" s="5" t="n"/>
      <c r="U2795" s="5" t="n"/>
    </row>
    <row r="2796">
      <c r="A2796" s="6" t="n"/>
      <c r="B2796" s="2" t="n"/>
      <c r="F2796" s="7" t="n"/>
      <c r="G2796" s="4" t="n"/>
      <c r="I2796" s="15" t="n"/>
      <c r="K2796" s="2" t="n"/>
      <c r="L2796" s="4" t="n"/>
      <c r="N2796" s="2" t="n"/>
      <c r="P2796" s="2" t="n"/>
      <c r="R2796" s="15" t="n"/>
      <c r="S2796" s="15" t="n"/>
      <c r="T2796" s="5" t="n"/>
      <c r="U2796" s="5" t="n"/>
    </row>
    <row r="2797">
      <c r="A2797" s="6" t="n"/>
      <c r="B2797" s="2" t="n"/>
      <c r="F2797" s="7" t="n"/>
      <c r="G2797" s="4" t="n"/>
      <c r="I2797" s="15" t="n"/>
      <c r="K2797" s="2" t="n"/>
      <c r="L2797" s="4" t="n"/>
      <c r="N2797" s="2" t="n"/>
      <c r="P2797" s="2" t="n"/>
      <c r="R2797" s="15" t="n"/>
      <c r="S2797" s="15" t="n"/>
      <c r="T2797" s="5" t="n"/>
      <c r="U2797" s="5" t="n"/>
    </row>
    <row r="2798">
      <c r="A2798" s="6" t="n"/>
      <c r="B2798" s="2" t="n"/>
      <c r="F2798" s="7" t="n"/>
      <c r="G2798" s="4" t="n"/>
      <c r="I2798" s="15" t="n"/>
      <c r="K2798" s="2" t="n"/>
      <c r="L2798" s="4" t="n"/>
      <c r="N2798" s="2" t="n"/>
      <c r="P2798" s="2" t="n"/>
      <c r="R2798" s="15" t="n"/>
      <c r="S2798" s="15" t="n"/>
      <c r="T2798" s="5" t="n"/>
      <c r="U2798" s="5" t="n"/>
    </row>
    <row r="2799">
      <c r="A2799" s="6" t="n"/>
      <c r="B2799" s="2" t="n"/>
      <c r="F2799" s="7" t="n"/>
      <c r="G2799" s="4" t="n"/>
      <c r="I2799" s="15" t="n"/>
      <c r="K2799" s="2" t="n"/>
      <c r="L2799" s="4" t="n"/>
      <c r="N2799" s="2" t="n"/>
      <c r="P2799" s="2" t="n"/>
      <c r="R2799" s="15" t="n"/>
      <c r="S2799" s="15" t="n"/>
      <c r="T2799" s="5" t="n"/>
      <c r="U2799" s="5" t="n"/>
    </row>
    <row r="2800">
      <c r="A2800" s="6" t="n"/>
      <c r="B2800" s="2" t="n"/>
      <c r="F2800" s="7" t="n"/>
      <c r="G2800" s="4" t="n"/>
      <c r="I2800" s="15" t="n"/>
      <c r="K2800" s="2" t="n"/>
      <c r="L2800" s="4" t="n"/>
      <c r="N2800" s="2" t="n"/>
      <c r="P2800" s="2" t="n"/>
      <c r="R2800" s="15" t="n"/>
      <c r="S2800" s="15" t="n"/>
      <c r="T2800" s="5" t="n"/>
      <c r="U2800" s="5" t="n"/>
    </row>
    <row r="2801">
      <c r="A2801" s="6" t="n"/>
      <c r="B2801" s="2" t="n"/>
      <c r="F2801" s="7" t="n"/>
      <c r="G2801" s="4" t="n"/>
      <c r="I2801" s="15" t="n"/>
      <c r="K2801" s="2" t="n"/>
      <c r="L2801" s="4" t="n"/>
      <c r="N2801" s="2" t="n"/>
      <c r="P2801" s="2" t="n"/>
      <c r="R2801" s="15" t="n"/>
      <c r="S2801" s="15" t="n"/>
      <c r="T2801" s="5" t="n"/>
      <c r="U2801" s="5" t="n"/>
    </row>
    <row r="2802">
      <c r="A2802" s="6" t="n"/>
      <c r="B2802" s="2" t="n"/>
      <c r="F2802" s="7" t="n"/>
      <c r="G2802" s="4" t="n"/>
      <c r="I2802" s="15" t="n"/>
      <c r="K2802" s="2" t="n"/>
      <c r="L2802" s="4" t="n"/>
      <c r="N2802" s="2" t="n"/>
      <c r="P2802" s="2" t="n"/>
      <c r="R2802" s="15" t="n"/>
      <c r="S2802" s="15" t="n"/>
      <c r="T2802" s="5" t="n"/>
      <c r="U2802" s="5" t="n"/>
    </row>
    <row r="2803">
      <c r="A2803" s="6" t="n"/>
      <c r="B2803" s="2" t="n"/>
      <c r="F2803" s="7" t="n"/>
      <c r="G2803" s="4" t="n"/>
      <c r="I2803" s="15" t="n"/>
      <c r="K2803" s="2" t="n"/>
      <c r="L2803" s="4" t="n"/>
      <c r="N2803" s="2" t="n"/>
      <c r="P2803" s="2" t="n"/>
      <c r="R2803" s="15" t="n"/>
      <c r="S2803" s="15" t="n"/>
      <c r="T2803" s="5" t="n"/>
      <c r="U2803" s="5" t="n"/>
    </row>
    <row r="2804">
      <c r="A2804" s="6" t="n"/>
      <c r="B2804" s="2" t="n"/>
      <c r="F2804" s="7" t="n"/>
      <c r="G2804" s="4" t="n"/>
      <c r="I2804" s="15" t="n"/>
      <c r="K2804" s="2" t="n"/>
      <c r="L2804" s="4" t="n"/>
      <c r="N2804" s="2" t="n"/>
      <c r="P2804" s="2" t="n"/>
      <c r="R2804" s="15" t="n"/>
      <c r="S2804" s="15" t="n"/>
      <c r="T2804" s="5" t="n"/>
      <c r="U2804" s="5" t="n"/>
    </row>
    <row r="2805">
      <c r="A2805" s="6" t="n"/>
      <c r="B2805" s="2" t="n"/>
      <c r="F2805" s="7" t="n"/>
      <c r="G2805" s="4" t="n"/>
      <c r="I2805" s="15" t="n"/>
      <c r="K2805" s="2" t="n"/>
      <c r="L2805" s="4" t="n"/>
      <c r="N2805" s="2" t="n"/>
      <c r="P2805" s="2" t="n"/>
      <c r="R2805" s="15" t="n"/>
      <c r="S2805" s="15" t="n"/>
      <c r="T2805" s="5" t="n"/>
      <c r="U2805" s="5" t="n"/>
    </row>
    <row r="2806">
      <c r="A2806" s="6" t="n"/>
      <c r="B2806" s="2" t="n"/>
      <c r="F2806" s="7" t="n"/>
      <c r="G2806" s="4" t="n"/>
      <c r="I2806" s="15" t="n"/>
      <c r="K2806" s="2" t="n"/>
      <c r="L2806" s="4" t="n"/>
      <c r="N2806" s="2" t="n"/>
      <c r="P2806" s="2" t="n"/>
      <c r="R2806" s="15" t="n"/>
      <c r="S2806" s="15" t="n"/>
      <c r="T2806" s="5" t="n"/>
      <c r="U2806" s="5" t="n"/>
    </row>
    <row r="2807">
      <c r="A2807" s="6" t="n"/>
      <c r="B2807" s="2" t="n"/>
      <c r="F2807" s="7" t="n"/>
      <c r="G2807" s="4" t="n"/>
      <c r="I2807" s="15" t="n"/>
      <c r="K2807" s="2" t="n"/>
      <c r="L2807" s="4" t="n"/>
      <c r="N2807" s="2" t="n"/>
      <c r="P2807" s="2" t="n"/>
      <c r="R2807" s="15" t="n"/>
      <c r="S2807" s="15" t="n"/>
      <c r="T2807" s="5" t="n"/>
      <c r="U2807" s="5" t="n"/>
    </row>
    <row r="2808">
      <c r="A2808" s="6" t="n"/>
      <c r="B2808" s="2" t="n"/>
      <c r="F2808" s="7" t="n"/>
      <c r="G2808" s="4" t="n"/>
      <c r="I2808" s="15" t="n"/>
      <c r="K2808" s="2" t="n"/>
      <c r="L2808" s="4" t="n"/>
      <c r="N2808" s="2" t="n"/>
      <c r="P2808" s="2" t="n"/>
      <c r="R2808" s="15" t="n"/>
      <c r="S2808" s="15" t="n"/>
      <c r="T2808" s="5" t="n"/>
      <c r="U2808" s="5" t="n"/>
    </row>
    <row r="2809">
      <c r="A2809" s="6" t="n"/>
      <c r="B2809" s="2" t="n"/>
      <c r="F2809" s="7" t="n"/>
      <c r="G2809" s="4" t="n"/>
      <c r="I2809" s="15" t="n"/>
      <c r="K2809" s="2" t="n"/>
      <c r="L2809" s="4" t="n"/>
      <c r="N2809" s="2" t="n"/>
      <c r="P2809" s="2" t="n"/>
      <c r="R2809" s="15" t="n"/>
      <c r="S2809" s="15" t="n"/>
      <c r="T2809" s="5" t="n"/>
      <c r="U2809" s="5" t="n"/>
    </row>
    <row r="2810">
      <c r="A2810" s="6" t="n"/>
      <c r="B2810" s="2" t="n"/>
      <c r="F2810" s="7" t="n"/>
      <c r="G2810" s="4" t="n"/>
      <c r="I2810" s="15" t="n"/>
      <c r="K2810" s="2" t="n"/>
      <c r="L2810" s="4" t="n"/>
      <c r="N2810" s="2" t="n"/>
      <c r="P2810" s="2" t="n"/>
      <c r="R2810" s="15" t="n"/>
      <c r="S2810" s="15" t="n"/>
      <c r="T2810" s="5" t="n"/>
      <c r="U2810" s="5" t="n"/>
    </row>
    <row r="2811">
      <c r="A2811" s="6" t="n"/>
      <c r="B2811" s="2" t="n"/>
      <c r="F2811" s="7" t="n"/>
      <c r="G2811" s="4" t="n"/>
      <c r="I2811" s="15" t="n"/>
      <c r="K2811" s="2" t="n"/>
      <c r="L2811" s="4" t="n"/>
      <c r="N2811" s="2" t="n"/>
      <c r="P2811" s="2" t="n"/>
      <c r="R2811" s="15" t="n"/>
      <c r="S2811" s="15" t="n"/>
      <c r="T2811" s="5" t="n"/>
      <c r="U2811" s="5" t="n"/>
    </row>
    <row r="2812">
      <c r="A2812" s="6" t="n"/>
      <c r="B2812" s="2" t="n"/>
      <c r="F2812" s="7" t="n"/>
      <c r="G2812" s="4" t="n"/>
      <c r="I2812" s="15" t="n"/>
      <c r="K2812" s="2" t="n"/>
      <c r="L2812" s="4" t="n"/>
      <c r="N2812" s="2" t="n"/>
      <c r="P2812" s="2" t="n"/>
      <c r="R2812" s="15" t="n"/>
      <c r="S2812" s="15" t="n"/>
      <c r="T2812" s="5" t="n"/>
      <c r="U2812" s="5" t="n"/>
    </row>
    <row r="2813">
      <c r="A2813" s="6" t="n"/>
      <c r="B2813" s="2" t="n"/>
      <c r="F2813" s="7" t="n"/>
      <c r="G2813" s="4" t="n"/>
      <c r="I2813" s="15" t="n"/>
      <c r="K2813" s="2" t="n"/>
      <c r="L2813" s="4" t="n"/>
      <c r="N2813" s="2" t="n"/>
      <c r="P2813" s="2" t="n"/>
      <c r="R2813" s="15" t="n"/>
      <c r="S2813" s="15" t="n"/>
      <c r="T2813" s="5" t="n"/>
      <c r="U2813" s="5" t="n"/>
    </row>
    <row r="2814">
      <c r="A2814" s="6" t="n"/>
      <c r="B2814" s="2" t="n"/>
      <c r="F2814" s="7" t="n"/>
      <c r="G2814" s="4" t="n"/>
      <c r="I2814" s="15" t="n"/>
      <c r="K2814" s="2" t="n"/>
      <c r="L2814" s="4" t="n"/>
      <c r="N2814" s="2" t="n"/>
      <c r="P2814" s="2" t="n"/>
      <c r="R2814" s="15" t="n"/>
      <c r="S2814" s="15" t="n"/>
      <c r="T2814" s="5" t="n"/>
      <c r="U2814" s="5" t="n"/>
    </row>
    <row r="2815">
      <c r="A2815" s="6" t="n"/>
      <c r="B2815" s="2" t="n"/>
      <c r="F2815" s="7" t="n"/>
      <c r="G2815" s="4" t="n"/>
      <c r="I2815" s="15" t="n"/>
      <c r="K2815" s="2" t="n"/>
      <c r="L2815" s="4" t="n"/>
      <c r="N2815" s="2" t="n"/>
      <c r="P2815" s="2" t="n"/>
      <c r="R2815" s="15" t="n"/>
      <c r="S2815" s="15" t="n"/>
      <c r="T2815" s="5" t="n"/>
      <c r="U2815" s="5" t="n"/>
    </row>
    <row r="2816">
      <c r="A2816" s="6" t="n"/>
      <c r="B2816" s="2" t="n"/>
      <c r="F2816" s="7" t="n"/>
      <c r="G2816" s="4" t="n"/>
      <c r="I2816" s="15" t="n"/>
      <c r="K2816" s="2" t="n"/>
      <c r="L2816" s="4" t="n"/>
      <c r="N2816" s="2" t="n"/>
      <c r="P2816" s="2" t="n"/>
      <c r="R2816" s="15" t="n"/>
      <c r="S2816" s="15" t="n"/>
      <c r="T2816" s="5" t="n"/>
      <c r="U2816" s="5" t="n"/>
    </row>
    <row r="2817">
      <c r="A2817" s="6" t="n"/>
      <c r="B2817" s="2" t="n"/>
      <c r="F2817" s="7" t="n"/>
      <c r="G2817" s="4" t="n"/>
      <c r="I2817" s="15" t="n"/>
      <c r="K2817" s="2" t="n"/>
      <c r="L2817" s="4" t="n"/>
      <c r="N2817" s="2" t="n"/>
      <c r="P2817" s="2" t="n"/>
      <c r="R2817" s="15" t="n"/>
      <c r="S2817" s="15" t="n"/>
      <c r="T2817" s="5" t="n"/>
      <c r="U2817" s="5" t="n"/>
    </row>
    <row r="2818">
      <c r="A2818" s="6" t="n"/>
      <c r="B2818" s="2" t="n"/>
      <c r="F2818" s="7" t="n"/>
      <c r="G2818" s="4" t="n"/>
      <c r="I2818" s="15" t="n"/>
      <c r="K2818" s="2" t="n"/>
      <c r="L2818" s="4" t="n"/>
      <c r="N2818" s="2" t="n"/>
      <c r="P2818" s="2" t="n"/>
      <c r="R2818" s="15" t="n"/>
      <c r="S2818" s="15" t="n"/>
      <c r="T2818" s="5" t="n"/>
      <c r="U2818" s="5" t="n"/>
    </row>
    <row r="2819">
      <c r="A2819" s="6" t="n"/>
      <c r="B2819" s="2" t="n"/>
      <c r="F2819" s="7" t="n"/>
      <c r="G2819" s="4" t="n"/>
      <c r="I2819" s="15" t="n"/>
      <c r="K2819" s="2" t="n"/>
      <c r="L2819" s="4" t="n"/>
      <c r="N2819" s="2" t="n"/>
      <c r="P2819" s="2" t="n"/>
      <c r="R2819" s="15" t="n"/>
      <c r="S2819" s="15" t="n"/>
      <c r="T2819" s="5" t="n"/>
      <c r="U2819" s="5" t="n"/>
    </row>
    <row r="2820">
      <c r="A2820" s="6" t="n"/>
      <c r="B2820" s="2" t="n"/>
      <c r="F2820" s="7" t="n"/>
      <c r="G2820" s="4" t="n"/>
      <c r="I2820" s="15" t="n"/>
      <c r="K2820" s="2" t="n"/>
      <c r="L2820" s="4" t="n"/>
      <c r="N2820" s="2" t="n"/>
      <c r="P2820" s="2" t="n"/>
      <c r="R2820" s="15" t="n"/>
      <c r="S2820" s="15" t="n"/>
      <c r="T2820" s="5" t="n"/>
      <c r="U2820" s="5" t="n"/>
    </row>
    <row r="2821">
      <c r="A2821" s="6" t="n"/>
      <c r="B2821" s="2" t="n"/>
      <c r="F2821" s="7" t="n"/>
      <c r="G2821" s="4" t="n"/>
      <c r="I2821" s="15" t="n"/>
      <c r="K2821" s="2" t="n"/>
      <c r="L2821" s="4" t="n"/>
      <c r="N2821" s="2" t="n"/>
      <c r="P2821" s="2" t="n"/>
      <c r="R2821" s="15" t="n"/>
      <c r="S2821" s="15" t="n"/>
      <c r="T2821" s="5" t="n"/>
      <c r="U2821" s="5" t="n"/>
    </row>
    <row r="2822">
      <c r="A2822" s="6" t="n"/>
      <c r="B2822" s="2" t="n"/>
      <c r="F2822" s="7" t="n"/>
      <c r="G2822" s="4" t="n"/>
      <c r="I2822" s="15" t="n"/>
      <c r="K2822" s="2" t="n"/>
      <c r="L2822" s="4" t="n"/>
      <c r="N2822" s="2" t="n"/>
      <c r="P2822" s="2" t="n"/>
      <c r="R2822" s="15" t="n"/>
      <c r="S2822" s="15" t="n"/>
      <c r="T2822" s="5" t="n"/>
      <c r="U2822" s="5" t="n"/>
    </row>
    <row r="2823">
      <c r="A2823" s="6" t="n"/>
      <c r="B2823" s="2" t="n"/>
      <c r="F2823" s="7" t="n"/>
      <c r="G2823" s="4" t="n"/>
      <c r="I2823" s="15" t="n"/>
      <c r="K2823" s="2" t="n"/>
      <c r="L2823" s="4" t="n"/>
      <c r="N2823" s="2" t="n"/>
      <c r="P2823" s="2" t="n"/>
      <c r="R2823" s="15" t="n"/>
      <c r="S2823" s="15" t="n"/>
      <c r="T2823" s="5" t="n"/>
      <c r="U2823" s="5" t="n"/>
    </row>
    <row r="2824">
      <c r="A2824" s="6" t="n"/>
      <c r="B2824" s="2" t="n"/>
      <c r="F2824" s="7" t="n"/>
      <c r="G2824" s="4" t="n"/>
      <c r="I2824" s="15" t="n"/>
      <c r="K2824" s="2" t="n"/>
      <c r="L2824" s="4" t="n"/>
      <c r="N2824" s="2" t="n"/>
      <c r="P2824" s="2" t="n"/>
      <c r="R2824" s="15" t="n"/>
      <c r="S2824" s="15" t="n"/>
      <c r="T2824" s="5" t="n"/>
      <c r="U2824" s="5" t="n"/>
    </row>
    <row r="2825">
      <c r="A2825" s="6" t="n"/>
      <c r="B2825" s="2" t="n"/>
      <c r="F2825" s="7" t="n"/>
      <c r="G2825" s="4" t="n"/>
      <c r="I2825" s="15" t="n"/>
      <c r="K2825" s="2" t="n"/>
      <c r="L2825" s="4" t="n"/>
      <c r="N2825" s="2" t="n"/>
      <c r="P2825" s="2" t="n"/>
      <c r="R2825" s="15" t="n"/>
      <c r="S2825" s="15" t="n"/>
      <c r="T2825" s="5" t="n"/>
      <c r="U2825" s="5" t="n"/>
    </row>
    <row r="2826">
      <c r="A2826" s="6" t="n"/>
      <c r="B2826" s="2" t="n"/>
      <c r="F2826" s="7" t="n"/>
      <c r="G2826" s="4" t="n"/>
      <c r="I2826" s="15" t="n"/>
      <c r="K2826" s="2" t="n"/>
      <c r="L2826" s="4" t="n"/>
      <c r="N2826" s="2" t="n"/>
      <c r="P2826" s="2" t="n"/>
      <c r="R2826" s="15" t="n"/>
      <c r="S2826" s="15" t="n"/>
      <c r="T2826" s="5" t="n"/>
      <c r="U2826" s="5" t="n"/>
    </row>
    <row r="2827">
      <c r="A2827" s="6" t="n"/>
      <c r="B2827" s="2" t="n"/>
      <c r="F2827" s="7" t="n"/>
      <c r="G2827" s="4" t="n"/>
      <c r="I2827" s="15" t="n"/>
      <c r="K2827" s="2" t="n"/>
      <c r="L2827" s="4" t="n"/>
      <c r="N2827" s="2" t="n"/>
      <c r="P2827" s="2" t="n"/>
      <c r="R2827" s="15" t="n"/>
      <c r="S2827" s="15" t="n"/>
      <c r="T2827" s="5" t="n"/>
      <c r="U2827" s="5" t="n"/>
    </row>
    <row r="2828">
      <c r="A2828" s="6" t="n"/>
      <c r="B2828" s="2" t="n"/>
      <c r="F2828" s="7" t="n"/>
      <c r="G2828" s="4" t="n"/>
      <c r="I2828" s="15" t="n"/>
      <c r="K2828" s="2" t="n"/>
      <c r="L2828" s="4" t="n"/>
      <c r="N2828" s="2" t="n"/>
      <c r="P2828" s="2" t="n"/>
      <c r="R2828" s="15" t="n"/>
      <c r="S2828" s="15" t="n"/>
      <c r="T2828" s="5" t="n"/>
      <c r="U2828" s="5" t="n"/>
    </row>
    <row r="2829">
      <c r="A2829" s="6" t="n"/>
      <c r="B2829" s="2" t="n"/>
      <c r="F2829" s="7" t="n"/>
      <c r="G2829" s="4" t="n"/>
      <c r="I2829" s="15" t="n"/>
      <c r="K2829" s="2" t="n"/>
      <c r="L2829" s="4" t="n"/>
      <c r="N2829" s="2" t="n"/>
      <c r="P2829" s="2" t="n"/>
      <c r="R2829" s="15" t="n"/>
      <c r="S2829" s="15" t="n"/>
      <c r="T2829" s="5" t="n"/>
      <c r="U2829" s="5" t="n"/>
    </row>
    <row r="2830">
      <c r="A2830" s="6" t="n"/>
      <c r="B2830" s="2" t="n"/>
      <c r="F2830" s="7" t="n"/>
      <c r="G2830" s="4" t="n"/>
      <c r="I2830" s="15" t="n"/>
      <c r="K2830" s="2" t="n"/>
      <c r="L2830" s="4" t="n"/>
      <c r="N2830" s="2" t="n"/>
      <c r="P2830" s="2" t="n"/>
      <c r="R2830" s="15" t="n"/>
      <c r="S2830" s="15" t="n"/>
      <c r="T2830" s="5" t="n"/>
      <c r="U2830" s="5" t="n"/>
    </row>
    <row r="2831">
      <c r="A2831" s="6" t="n"/>
      <c r="B2831" s="2" t="n"/>
      <c r="F2831" s="7" t="n"/>
      <c r="G2831" s="4" t="n"/>
      <c r="I2831" s="15" t="n"/>
      <c r="K2831" s="2" t="n"/>
      <c r="L2831" s="4" t="n"/>
      <c r="N2831" s="2" t="n"/>
      <c r="P2831" s="2" t="n"/>
      <c r="R2831" s="15" t="n"/>
      <c r="S2831" s="15" t="n"/>
      <c r="T2831" s="5" t="n"/>
      <c r="U2831" s="5" t="n"/>
    </row>
    <row r="2832">
      <c r="A2832" s="6" t="n"/>
      <c r="B2832" s="2" t="n"/>
      <c r="F2832" s="7" t="n"/>
      <c r="G2832" s="4" t="n"/>
      <c r="I2832" s="15" t="n"/>
      <c r="K2832" s="2" t="n"/>
      <c r="L2832" s="4" t="n"/>
      <c r="N2832" s="2" t="n"/>
      <c r="P2832" s="2" t="n"/>
      <c r="R2832" s="15" t="n"/>
      <c r="S2832" s="15" t="n"/>
      <c r="T2832" s="5" t="n"/>
      <c r="U2832" s="5" t="n"/>
    </row>
    <row r="2833">
      <c r="A2833" s="6" t="n"/>
      <c r="B2833" s="2" t="n"/>
      <c r="F2833" s="7" t="n"/>
      <c r="G2833" s="4" t="n"/>
      <c r="I2833" s="15" t="n"/>
      <c r="K2833" s="2" t="n"/>
      <c r="L2833" s="4" t="n"/>
      <c r="N2833" s="2" t="n"/>
      <c r="P2833" s="2" t="n"/>
      <c r="R2833" s="15" t="n"/>
      <c r="S2833" s="15" t="n"/>
      <c r="T2833" s="5" t="n"/>
      <c r="U2833" s="5" t="n"/>
    </row>
    <row r="2834">
      <c r="A2834" s="6" t="n"/>
      <c r="B2834" s="2" t="n"/>
      <c r="F2834" s="7" t="n"/>
      <c r="G2834" s="4" t="n"/>
      <c r="I2834" s="15" t="n"/>
      <c r="K2834" s="2" t="n"/>
      <c r="L2834" s="4" t="n"/>
      <c r="N2834" s="2" t="n"/>
      <c r="P2834" s="2" t="n"/>
      <c r="R2834" s="15" t="n"/>
      <c r="S2834" s="15" t="n"/>
      <c r="T2834" s="5" t="n"/>
      <c r="U2834" s="5" t="n"/>
    </row>
    <row r="2835">
      <c r="A2835" s="6" t="n"/>
      <c r="B2835" s="2" t="n"/>
      <c r="F2835" s="7" t="n"/>
      <c r="G2835" s="4" t="n"/>
      <c r="I2835" s="15" t="n"/>
      <c r="K2835" s="2" t="n"/>
      <c r="L2835" s="4" t="n"/>
      <c r="N2835" s="2" t="n"/>
      <c r="P2835" s="2" t="n"/>
      <c r="R2835" s="15" t="n"/>
      <c r="S2835" s="15" t="n"/>
      <c r="T2835" s="5" t="n"/>
      <c r="U2835" s="5" t="n"/>
    </row>
    <row r="2836">
      <c r="A2836" s="6" t="n"/>
      <c r="B2836" s="2" t="n"/>
      <c r="F2836" s="7" t="n"/>
      <c r="G2836" s="4" t="n"/>
      <c r="I2836" s="15" t="n"/>
      <c r="K2836" s="2" t="n"/>
      <c r="L2836" s="4" t="n"/>
      <c r="N2836" s="2" t="n"/>
      <c r="P2836" s="2" t="n"/>
      <c r="R2836" s="15" t="n"/>
      <c r="S2836" s="15" t="n"/>
      <c r="T2836" s="5" t="n"/>
      <c r="U2836" s="5" t="n"/>
    </row>
    <row r="2837">
      <c r="A2837" s="6" t="n"/>
      <c r="B2837" s="2" t="n"/>
      <c r="F2837" s="7" t="n"/>
      <c r="G2837" s="4" t="n"/>
      <c r="I2837" s="15" t="n"/>
      <c r="K2837" s="2" t="n"/>
      <c r="L2837" s="4" t="n"/>
      <c r="N2837" s="2" t="n"/>
      <c r="P2837" s="2" t="n"/>
      <c r="R2837" s="15" t="n"/>
      <c r="S2837" s="15" t="n"/>
      <c r="T2837" s="5" t="n"/>
      <c r="U2837" s="5" t="n"/>
    </row>
    <row r="2838">
      <c r="A2838" s="6" t="n"/>
      <c r="B2838" s="2" t="n"/>
      <c r="F2838" s="7" t="n"/>
      <c r="G2838" s="4" t="n"/>
      <c r="I2838" s="15" t="n"/>
      <c r="K2838" s="2" t="n"/>
      <c r="L2838" s="4" t="n"/>
      <c r="N2838" s="2" t="n"/>
      <c r="P2838" s="2" t="n"/>
      <c r="R2838" s="15" t="n"/>
      <c r="S2838" s="15" t="n"/>
      <c r="T2838" s="5" t="n"/>
      <c r="U2838" s="5" t="n"/>
    </row>
    <row r="2839">
      <c r="A2839" s="6" t="n"/>
      <c r="B2839" s="2" t="n"/>
      <c r="F2839" s="7" t="n"/>
      <c r="G2839" s="4" t="n"/>
      <c r="I2839" s="15" t="n"/>
      <c r="K2839" s="2" t="n"/>
      <c r="L2839" s="4" t="n"/>
      <c r="N2839" s="2" t="n"/>
      <c r="P2839" s="2" t="n"/>
      <c r="R2839" s="15" t="n"/>
      <c r="S2839" s="15" t="n"/>
      <c r="T2839" s="5" t="n"/>
      <c r="U2839" s="5" t="n"/>
    </row>
    <row r="2840">
      <c r="A2840" s="6" t="n"/>
      <c r="B2840" s="2" t="n"/>
      <c r="F2840" s="7" t="n"/>
      <c r="G2840" s="4" t="n"/>
      <c r="I2840" s="15" t="n"/>
      <c r="K2840" s="2" t="n"/>
      <c r="L2840" s="4" t="n"/>
      <c r="N2840" s="2" t="n"/>
      <c r="P2840" s="2" t="n"/>
      <c r="R2840" s="15" t="n"/>
      <c r="S2840" s="15" t="n"/>
      <c r="T2840" s="5" t="n"/>
      <c r="U2840" s="5" t="n"/>
    </row>
    <row r="2841">
      <c r="A2841" s="6" t="n"/>
      <c r="B2841" s="2" t="n"/>
      <c r="F2841" s="7" t="n"/>
      <c r="G2841" s="4" t="n"/>
      <c r="I2841" s="15" t="n"/>
      <c r="K2841" s="2" t="n"/>
      <c r="L2841" s="4" t="n"/>
      <c r="N2841" s="2" t="n"/>
      <c r="P2841" s="2" t="n"/>
      <c r="R2841" s="15" t="n"/>
      <c r="S2841" s="15" t="n"/>
      <c r="T2841" s="5" t="n"/>
      <c r="U2841" s="5" t="n"/>
    </row>
    <row r="2842">
      <c r="A2842" s="6" t="n"/>
      <c r="B2842" s="2" t="n"/>
      <c r="F2842" s="7" t="n"/>
      <c r="G2842" s="4" t="n"/>
      <c r="I2842" s="15" t="n"/>
      <c r="K2842" s="2" t="n"/>
      <c r="L2842" s="4" t="n"/>
      <c r="N2842" s="2" t="n"/>
      <c r="P2842" s="2" t="n"/>
      <c r="R2842" s="15" t="n"/>
      <c r="S2842" s="15" t="n"/>
      <c r="T2842" s="5" t="n"/>
      <c r="U2842" s="5" t="n"/>
    </row>
    <row r="2843">
      <c r="A2843" s="6" t="n"/>
      <c r="B2843" s="2" t="n"/>
      <c r="F2843" s="7" t="n"/>
      <c r="G2843" s="4" t="n"/>
      <c r="I2843" s="15" t="n"/>
      <c r="K2843" s="2" t="n"/>
      <c r="L2843" s="4" t="n"/>
      <c r="N2843" s="2" t="n"/>
      <c r="P2843" s="2" t="n"/>
      <c r="R2843" s="15" t="n"/>
      <c r="S2843" s="15" t="n"/>
      <c r="T2843" s="5" t="n"/>
      <c r="U2843" s="5" t="n"/>
    </row>
    <row r="2844">
      <c r="A2844" s="6" t="n"/>
      <c r="B2844" s="2" t="n"/>
      <c r="F2844" s="7" t="n"/>
      <c r="G2844" s="4" t="n"/>
      <c r="I2844" s="15" t="n"/>
      <c r="K2844" s="2" t="n"/>
      <c r="L2844" s="4" t="n"/>
      <c r="N2844" s="2" t="n"/>
      <c r="P2844" s="2" t="n"/>
      <c r="R2844" s="15" t="n"/>
      <c r="S2844" s="15" t="n"/>
      <c r="T2844" s="5" t="n"/>
      <c r="U2844" s="5" t="n"/>
    </row>
    <row r="2845">
      <c r="A2845" s="6" t="n"/>
      <c r="B2845" s="2" t="n"/>
      <c r="F2845" s="7" t="n"/>
      <c r="G2845" s="4" t="n"/>
      <c r="I2845" s="15" t="n"/>
      <c r="K2845" s="2" t="n"/>
      <c r="L2845" s="4" t="n"/>
      <c r="N2845" s="2" t="n"/>
      <c r="P2845" s="2" t="n"/>
      <c r="R2845" s="15" t="n"/>
      <c r="S2845" s="15" t="n"/>
      <c r="T2845" s="5" t="n"/>
      <c r="U2845" s="5" t="n"/>
    </row>
    <row r="2846">
      <c r="A2846" s="6" t="n"/>
      <c r="B2846" s="2" t="n"/>
      <c r="F2846" s="7" t="n"/>
      <c r="G2846" s="4" t="n"/>
      <c r="I2846" s="15" t="n"/>
      <c r="K2846" s="2" t="n"/>
      <c r="L2846" s="4" t="n"/>
      <c r="N2846" s="2" t="n"/>
      <c r="P2846" s="2" t="n"/>
      <c r="R2846" s="15" t="n"/>
      <c r="S2846" s="15" t="n"/>
      <c r="T2846" s="5" t="n"/>
      <c r="U2846" s="5" t="n"/>
    </row>
    <row r="2847">
      <c r="A2847" s="6" t="n"/>
      <c r="B2847" s="2" t="n"/>
      <c r="F2847" s="7" t="n"/>
      <c r="G2847" s="4" t="n"/>
      <c r="I2847" s="15" t="n"/>
      <c r="K2847" s="2" t="n"/>
      <c r="L2847" s="4" t="n"/>
      <c r="N2847" s="2" t="n"/>
      <c r="P2847" s="2" t="n"/>
      <c r="R2847" s="15" t="n"/>
      <c r="S2847" s="15" t="n"/>
      <c r="T2847" s="5" t="n"/>
      <c r="U2847" s="5" t="n"/>
    </row>
    <row r="2848">
      <c r="A2848" s="6" t="n"/>
      <c r="B2848" s="2" t="n"/>
      <c r="F2848" s="7" t="n"/>
      <c r="G2848" s="4" t="n"/>
      <c r="I2848" s="15" t="n"/>
      <c r="K2848" s="2" t="n"/>
      <c r="L2848" s="4" t="n"/>
      <c r="N2848" s="2" t="n"/>
      <c r="P2848" s="2" t="n"/>
      <c r="R2848" s="15" t="n"/>
      <c r="S2848" s="15" t="n"/>
      <c r="T2848" s="5" t="n"/>
      <c r="U2848" s="5" t="n"/>
    </row>
    <row r="2849">
      <c r="A2849" s="6" t="n"/>
      <c r="B2849" s="2" t="n"/>
      <c r="F2849" s="7" t="n"/>
      <c r="G2849" s="4" t="n"/>
      <c r="I2849" s="15" t="n"/>
      <c r="K2849" s="2" t="n"/>
      <c r="L2849" s="4" t="n"/>
      <c r="N2849" s="2" t="n"/>
      <c r="P2849" s="2" t="n"/>
      <c r="R2849" s="15" t="n"/>
      <c r="S2849" s="15" t="n"/>
      <c r="T2849" s="5" t="n"/>
      <c r="U2849" s="5" t="n"/>
    </row>
    <row r="2850">
      <c r="A2850" s="6" t="n"/>
      <c r="B2850" s="2" t="n"/>
      <c r="F2850" s="7" t="n"/>
      <c r="G2850" s="4" t="n"/>
      <c r="I2850" s="15" t="n"/>
      <c r="K2850" s="2" t="n"/>
      <c r="L2850" s="4" t="n"/>
      <c r="N2850" s="2" t="n"/>
      <c r="P2850" s="2" t="n"/>
      <c r="R2850" s="15" t="n"/>
      <c r="S2850" s="15" t="n"/>
      <c r="T2850" s="5" t="n"/>
      <c r="U2850" s="5" t="n"/>
    </row>
    <row r="2851">
      <c r="A2851" s="6" t="n"/>
      <c r="B2851" s="2" t="n"/>
      <c r="F2851" s="7" t="n"/>
      <c r="G2851" s="4" t="n"/>
      <c r="I2851" s="15" t="n"/>
      <c r="K2851" s="2" t="n"/>
      <c r="L2851" s="4" t="n"/>
      <c r="N2851" s="2" t="n"/>
      <c r="P2851" s="2" t="n"/>
      <c r="R2851" s="15" t="n"/>
      <c r="S2851" s="15" t="n"/>
      <c r="T2851" s="5" t="n"/>
      <c r="U2851" s="5" t="n"/>
    </row>
    <row r="2852">
      <c r="A2852" s="6" t="n"/>
      <c r="B2852" s="2" t="n"/>
      <c r="F2852" s="7" t="n"/>
      <c r="G2852" s="4" t="n"/>
      <c r="I2852" s="15" t="n"/>
      <c r="K2852" s="2" t="n"/>
      <c r="L2852" s="4" t="n"/>
      <c r="N2852" s="2" t="n"/>
      <c r="P2852" s="2" t="n"/>
      <c r="R2852" s="15" t="n"/>
      <c r="S2852" s="15" t="n"/>
      <c r="T2852" s="5" t="n"/>
      <c r="U2852" s="5" t="n"/>
    </row>
    <row r="2853">
      <c r="A2853" s="6" t="n"/>
      <c r="B2853" s="2" t="n"/>
      <c r="F2853" s="7" t="n"/>
      <c r="G2853" s="4" t="n"/>
      <c r="I2853" s="15" t="n"/>
      <c r="K2853" s="2" t="n"/>
      <c r="L2853" s="4" t="n"/>
      <c r="N2853" s="2" t="n"/>
      <c r="P2853" s="2" t="n"/>
      <c r="R2853" s="15" t="n"/>
      <c r="S2853" s="15" t="n"/>
      <c r="T2853" s="5" t="n"/>
      <c r="U2853" s="5" t="n"/>
    </row>
    <row r="2854">
      <c r="A2854" s="6" t="n"/>
      <c r="B2854" s="2" t="n"/>
      <c r="F2854" s="7" t="n"/>
      <c r="G2854" s="4" t="n"/>
      <c r="I2854" s="15" t="n"/>
      <c r="K2854" s="2" t="n"/>
      <c r="L2854" s="4" t="n"/>
      <c r="N2854" s="2" t="n"/>
      <c r="P2854" s="2" t="n"/>
      <c r="R2854" s="15" t="n"/>
      <c r="S2854" s="15" t="n"/>
      <c r="T2854" s="5" t="n"/>
      <c r="U2854" s="5" t="n"/>
    </row>
    <row r="2855">
      <c r="A2855" s="6" t="n"/>
      <c r="B2855" s="2" t="n"/>
      <c r="F2855" s="7" t="n"/>
      <c r="G2855" s="4" t="n"/>
      <c r="I2855" s="15" t="n"/>
      <c r="K2855" s="2" t="n"/>
      <c r="L2855" s="4" t="n"/>
      <c r="N2855" s="2" t="n"/>
      <c r="P2855" s="2" t="n"/>
      <c r="R2855" s="15" t="n"/>
      <c r="S2855" s="15" t="n"/>
      <c r="T2855" s="5" t="n"/>
      <c r="U2855" s="5" t="n"/>
    </row>
    <row r="2856">
      <c r="A2856" s="6" t="n"/>
      <c r="B2856" s="2" t="n"/>
      <c r="F2856" s="7" t="n"/>
      <c r="G2856" s="4" t="n"/>
      <c r="I2856" s="15" t="n"/>
      <c r="K2856" s="2" t="n"/>
      <c r="L2856" s="4" t="n"/>
      <c r="N2856" s="2" t="n"/>
      <c r="P2856" s="2" t="n"/>
      <c r="R2856" s="15" t="n"/>
      <c r="S2856" s="15" t="n"/>
      <c r="T2856" s="5" t="n"/>
      <c r="U2856" s="5" t="n"/>
    </row>
    <row r="2857">
      <c r="A2857" s="6" t="n"/>
      <c r="B2857" s="2" t="n"/>
      <c r="F2857" s="7" t="n"/>
      <c r="G2857" s="4" t="n"/>
      <c r="I2857" s="15" t="n"/>
      <c r="K2857" s="2" t="n"/>
      <c r="L2857" s="4" t="n"/>
      <c r="N2857" s="2" t="n"/>
      <c r="P2857" s="2" t="n"/>
      <c r="R2857" s="15" t="n"/>
      <c r="S2857" s="15" t="n"/>
      <c r="T2857" s="5" t="n"/>
      <c r="U2857" s="5" t="n"/>
    </row>
    <row r="2858">
      <c r="A2858" s="6" t="n"/>
      <c r="B2858" s="2" t="n"/>
      <c r="F2858" s="7" t="n"/>
      <c r="G2858" s="4" t="n"/>
      <c r="I2858" s="15" t="n"/>
      <c r="K2858" s="2" t="n"/>
      <c r="L2858" s="4" t="n"/>
      <c r="N2858" s="2" t="n"/>
      <c r="P2858" s="2" t="n"/>
      <c r="R2858" s="15" t="n"/>
      <c r="S2858" s="15" t="n"/>
      <c r="T2858" s="5" t="n"/>
      <c r="U2858" s="5" t="n"/>
    </row>
    <row r="2859">
      <c r="A2859" s="6" t="n"/>
      <c r="B2859" s="2" t="n"/>
      <c r="F2859" s="7" t="n"/>
      <c r="G2859" s="4" t="n"/>
      <c r="I2859" s="15" t="n"/>
      <c r="K2859" s="2" t="n"/>
      <c r="L2859" s="4" t="n"/>
      <c r="N2859" s="2" t="n"/>
      <c r="P2859" s="2" t="n"/>
      <c r="R2859" s="15" t="n"/>
      <c r="S2859" s="15" t="n"/>
      <c r="T2859" s="5" t="n"/>
      <c r="U2859" s="5" t="n"/>
    </row>
    <row r="2860">
      <c r="A2860" s="6" t="n"/>
      <c r="B2860" s="2" t="n"/>
      <c r="F2860" s="7" t="n"/>
      <c r="G2860" s="4" t="n"/>
      <c r="I2860" s="15" t="n"/>
      <c r="K2860" s="2" t="n"/>
      <c r="L2860" s="4" t="n"/>
      <c r="N2860" s="2" t="n"/>
      <c r="P2860" s="2" t="n"/>
      <c r="R2860" s="15" t="n"/>
      <c r="S2860" s="15" t="n"/>
      <c r="T2860" s="5" t="n"/>
      <c r="U2860" s="5" t="n"/>
    </row>
    <row r="2861">
      <c r="A2861" s="6" t="n"/>
      <c r="B2861" s="2" t="n"/>
      <c r="F2861" s="7" t="n"/>
      <c r="G2861" s="4" t="n"/>
      <c r="I2861" s="15" t="n"/>
      <c r="K2861" s="2" t="n"/>
      <c r="L2861" s="4" t="n"/>
      <c r="N2861" s="2" t="n"/>
      <c r="P2861" s="2" t="n"/>
      <c r="R2861" s="15" t="n"/>
      <c r="S2861" s="15" t="n"/>
      <c r="T2861" s="5" t="n"/>
      <c r="U2861" s="5" t="n"/>
    </row>
    <row r="2862">
      <c r="A2862" s="6" t="n"/>
      <c r="B2862" s="2" t="n"/>
      <c r="F2862" s="7" t="n"/>
      <c r="G2862" s="4" t="n"/>
      <c r="I2862" s="15" t="n"/>
      <c r="K2862" s="2" t="n"/>
      <c r="L2862" s="4" t="n"/>
      <c r="N2862" s="2" t="n"/>
      <c r="P2862" s="2" t="n"/>
      <c r="R2862" s="15" t="n"/>
      <c r="S2862" s="15" t="n"/>
      <c r="T2862" s="5" t="n"/>
      <c r="U2862" s="5" t="n"/>
    </row>
    <row r="2863">
      <c r="A2863" s="6" t="n"/>
      <c r="B2863" s="2" t="n"/>
      <c r="F2863" s="7" t="n"/>
      <c r="G2863" s="4" t="n"/>
      <c r="I2863" s="15" t="n"/>
      <c r="K2863" s="2" t="n"/>
      <c r="L2863" s="4" t="n"/>
      <c r="N2863" s="2" t="n"/>
      <c r="P2863" s="2" t="n"/>
      <c r="R2863" s="15" t="n"/>
      <c r="S2863" s="15" t="n"/>
      <c r="T2863" s="5" t="n"/>
      <c r="U2863" s="5" t="n"/>
    </row>
    <row r="2864">
      <c r="A2864" s="6" t="n"/>
      <c r="B2864" s="2" t="n"/>
      <c r="F2864" s="7" t="n"/>
      <c r="G2864" s="4" t="n"/>
      <c r="I2864" s="15" t="n"/>
      <c r="K2864" s="2" t="n"/>
      <c r="L2864" s="4" t="n"/>
      <c r="N2864" s="2" t="n"/>
      <c r="P2864" s="2" t="n"/>
      <c r="R2864" s="15" t="n"/>
      <c r="S2864" s="15" t="n"/>
      <c r="T2864" s="5" t="n"/>
      <c r="U2864" s="5" t="n"/>
    </row>
    <row r="2865">
      <c r="A2865" s="6" t="n"/>
      <c r="B2865" s="2" t="n"/>
      <c r="F2865" s="7" t="n"/>
      <c r="G2865" s="4" t="n"/>
      <c r="I2865" s="15" t="n"/>
      <c r="K2865" s="2" t="n"/>
      <c r="L2865" s="4" t="n"/>
      <c r="N2865" s="2" t="n"/>
      <c r="P2865" s="2" t="n"/>
      <c r="R2865" s="15" t="n"/>
      <c r="S2865" s="15" t="n"/>
      <c r="T2865" s="5" t="n"/>
      <c r="U2865" s="5" t="n"/>
    </row>
    <row r="2866">
      <c r="A2866" s="6" t="n"/>
      <c r="B2866" s="2" t="n"/>
      <c r="F2866" s="7" t="n"/>
      <c r="G2866" s="4" t="n"/>
      <c r="I2866" s="15" t="n"/>
      <c r="K2866" s="2" t="n"/>
      <c r="L2866" s="4" t="n"/>
      <c r="N2866" s="2" t="n"/>
      <c r="P2866" s="2" t="n"/>
      <c r="R2866" s="15" t="n"/>
      <c r="S2866" s="15" t="n"/>
      <c r="T2866" s="5" t="n"/>
      <c r="U2866" s="5" t="n"/>
    </row>
    <row r="2867">
      <c r="A2867" s="6" t="n"/>
      <c r="B2867" s="2" t="n"/>
      <c r="F2867" s="7" t="n"/>
      <c r="G2867" s="4" t="n"/>
      <c r="I2867" s="15" t="n"/>
      <c r="K2867" s="2" t="n"/>
      <c r="L2867" s="4" t="n"/>
      <c r="N2867" s="2" t="n"/>
      <c r="P2867" s="2" t="n"/>
      <c r="R2867" s="15" t="n"/>
      <c r="S2867" s="15" t="n"/>
      <c r="T2867" s="5" t="n"/>
      <c r="U2867" s="5" t="n"/>
    </row>
    <row r="2868">
      <c r="A2868" s="6" t="n"/>
      <c r="B2868" s="2" t="n"/>
      <c r="F2868" s="7" t="n"/>
      <c r="G2868" s="4" t="n"/>
      <c r="I2868" s="15" t="n"/>
      <c r="K2868" s="2" t="n"/>
      <c r="L2868" s="4" t="n"/>
      <c r="N2868" s="2" t="n"/>
      <c r="P2868" s="2" t="n"/>
      <c r="R2868" s="15" t="n"/>
      <c r="S2868" s="15" t="n"/>
      <c r="T2868" s="5" t="n"/>
      <c r="U2868" s="5" t="n"/>
    </row>
    <row r="2869">
      <c r="A2869" s="6" t="n"/>
      <c r="B2869" s="2" t="n"/>
      <c r="F2869" s="7" t="n"/>
      <c r="G2869" s="4" t="n"/>
      <c r="I2869" s="15" t="n"/>
      <c r="K2869" s="2" t="n"/>
      <c r="L2869" s="4" t="n"/>
      <c r="N2869" s="2" t="n"/>
      <c r="P2869" s="2" t="n"/>
      <c r="R2869" s="15" t="n"/>
      <c r="S2869" s="15" t="n"/>
      <c r="T2869" s="5" t="n"/>
      <c r="U2869" s="5" t="n"/>
    </row>
    <row r="2870">
      <c r="A2870" s="6" t="n"/>
      <c r="B2870" s="2" t="n"/>
      <c r="F2870" s="7" t="n"/>
      <c r="G2870" s="4" t="n"/>
      <c r="I2870" s="15" t="n"/>
      <c r="K2870" s="2" t="n"/>
      <c r="L2870" s="4" t="n"/>
      <c r="N2870" s="2" t="n"/>
      <c r="P2870" s="2" t="n"/>
      <c r="R2870" s="15" t="n"/>
      <c r="S2870" s="15" t="n"/>
      <c r="T2870" s="5" t="n"/>
      <c r="U2870" s="5" t="n"/>
    </row>
    <row r="2871">
      <c r="A2871" s="6" t="n"/>
      <c r="B2871" s="2" t="n"/>
      <c r="F2871" s="7" t="n"/>
      <c r="G2871" s="4" t="n"/>
      <c r="I2871" s="15" t="n"/>
      <c r="K2871" s="2" t="n"/>
      <c r="L2871" s="4" t="n"/>
      <c r="N2871" s="2" t="n"/>
      <c r="P2871" s="2" t="n"/>
      <c r="R2871" s="15" t="n"/>
      <c r="S2871" s="15" t="n"/>
      <c r="T2871" s="5" t="n"/>
      <c r="U2871" s="5" t="n"/>
    </row>
    <row r="2872">
      <c r="A2872" s="6" t="n"/>
      <c r="B2872" s="2" t="n"/>
      <c r="F2872" s="7" t="n"/>
      <c r="G2872" s="4" t="n"/>
      <c r="I2872" s="15" t="n"/>
      <c r="K2872" s="2" t="n"/>
      <c r="L2872" s="4" t="n"/>
      <c r="N2872" s="2" t="n"/>
      <c r="P2872" s="2" t="n"/>
      <c r="R2872" s="15" t="n"/>
      <c r="S2872" s="15" t="n"/>
      <c r="T2872" s="5" t="n"/>
      <c r="U2872" s="5" t="n"/>
    </row>
    <row r="2873">
      <c r="A2873" s="6" t="n"/>
      <c r="B2873" s="2" t="n"/>
      <c r="F2873" s="7" t="n"/>
      <c r="G2873" s="4" t="n"/>
      <c r="I2873" s="15" t="n"/>
      <c r="K2873" s="2" t="n"/>
      <c r="L2873" s="4" t="n"/>
      <c r="N2873" s="2" t="n"/>
      <c r="P2873" s="2" t="n"/>
      <c r="R2873" s="15" t="n"/>
      <c r="S2873" s="15" t="n"/>
      <c r="T2873" s="5" t="n"/>
      <c r="U2873" s="5" t="n"/>
    </row>
    <row r="2874">
      <c r="A2874" s="6" t="n"/>
      <c r="B2874" s="2" t="n"/>
      <c r="F2874" s="7" t="n"/>
      <c r="G2874" s="4" t="n"/>
      <c r="I2874" s="15" t="n"/>
      <c r="K2874" s="2" t="n"/>
      <c r="L2874" s="4" t="n"/>
      <c r="N2874" s="2" t="n"/>
      <c r="P2874" s="2" t="n"/>
      <c r="R2874" s="15" t="n"/>
      <c r="S2874" s="15" t="n"/>
      <c r="T2874" s="5" t="n"/>
      <c r="U2874" s="5" t="n"/>
    </row>
    <row r="2875">
      <c r="A2875" s="6" t="n"/>
      <c r="B2875" s="2" t="n"/>
      <c r="F2875" s="7" t="n"/>
      <c r="G2875" s="4" t="n"/>
      <c r="I2875" s="15" t="n"/>
      <c r="K2875" s="2" t="n"/>
      <c r="L2875" s="4" t="n"/>
      <c r="N2875" s="2" t="n"/>
      <c r="P2875" s="2" t="n"/>
      <c r="R2875" s="15" t="n"/>
      <c r="S2875" s="15" t="n"/>
      <c r="T2875" s="5" t="n"/>
      <c r="U2875" s="5" t="n"/>
    </row>
    <row r="2876">
      <c r="A2876" s="6" t="n"/>
      <c r="B2876" s="2" t="n"/>
      <c r="F2876" s="7" t="n"/>
      <c r="G2876" s="4" t="n"/>
      <c r="I2876" s="15" t="n"/>
      <c r="K2876" s="2" t="n"/>
      <c r="L2876" s="4" t="n"/>
      <c r="N2876" s="2" t="n"/>
      <c r="P2876" s="2" t="n"/>
      <c r="R2876" s="15" t="n"/>
      <c r="S2876" s="15" t="n"/>
      <c r="T2876" s="5" t="n"/>
      <c r="U2876" s="5" t="n"/>
    </row>
    <row r="2877">
      <c r="A2877" s="6" t="n"/>
      <c r="B2877" s="2" t="n"/>
      <c r="F2877" s="7" t="n"/>
      <c r="G2877" s="4" t="n"/>
      <c r="I2877" s="15" t="n"/>
      <c r="K2877" s="2" t="n"/>
      <c r="L2877" s="4" t="n"/>
      <c r="N2877" s="2" t="n"/>
      <c r="P2877" s="2" t="n"/>
      <c r="R2877" s="15" t="n"/>
      <c r="S2877" s="15" t="n"/>
      <c r="T2877" s="5" t="n"/>
      <c r="U2877" s="5" t="n"/>
    </row>
    <row r="2878">
      <c r="A2878" s="6" t="n"/>
      <c r="B2878" s="2" t="n"/>
      <c r="F2878" s="7" t="n"/>
      <c r="G2878" s="4" t="n"/>
      <c r="I2878" s="15" t="n"/>
      <c r="K2878" s="2" t="n"/>
      <c r="L2878" s="4" t="n"/>
      <c r="N2878" s="2" t="n"/>
      <c r="P2878" s="2" t="n"/>
      <c r="R2878" s="15" t="n"/>
      <c r="S2878" s="15" t="n"/>
      <c r="T2878" s="5" t="n"/>
      <c r="U2878" s="5" t="n"/>
    </row>
    <row r="2879">
      <c r="A2879" s="6" t="n"/>
      <c r="B2879" s="2" t="n"/>
      <c r="F2879" s="7" t="n"/>
      <c r="G2879" s="4" t="n"/>
      <c r="I2879" s="15" t="n"/>
      <c r="K2879" s="2" t="n"/>
      <c r="L2879" s="4" t="n"/>
      <c r="N2879" s="2" t="n"/>
      <c r="P2879" s="2" t="n"/>
      <c r="R2879" s="15" t="n"/>
      <c r="S2879" s="15" t="n"/>
      <c r="T2879" s="5" t="n"/>
      <c r="U2879" s="5" t="n"/>
    </row>
    <row r="2880">
      <c r="A2880" s="6" t="n"/>
      <c r="B2880" s="2" t="n"/>
      <c r="F2880" s="7" t="n"/>
      <c r="G2880" s="4" t="n"/>
      <c r="I2880" s="15" t="n"/>
      <c r="K2880" s="2" t="n"/>
      <c r="L2880" s="4" t="n"/>
      <c r="N2880" s="2" t="n"/>
      <c r="P2880" s="2" t="n"/>
      <c r="R2880" s="15" t="n"/>
      <c r="S2880" s="15" t="n"/>
      <c r="T2880" s="5" t="n"/>
      <c r="U2880" s="5" t="n"/>
    </row>
    <row r="2881">
      <c r="A2881" s="6" t="n"/>
      <c r="B2881" s="2" t="n"/>
      <c r="F2881" s="7" t="n"/>
      <c r="G2881" s="4" t="n"/>
      <c r="I2881" s="15" t="n"/>
      <c r="K2881" s="2" t="n"/>
      <c r="L2881" s="4" t="n"/>
      <c r="N2881" s="2" t="n"/>
      <c r="P2881" s="2" t="n"/>
      <c r="R2881" s="15" t="n"/>
      <c r="S2881" s="15" t="n"/>
      <c r="T2881" s="5" t="n"/>
      <c r="U2881" s="5" t="n"/>
    </row>
    <row r="2882">
      <c r="A2882" s="6" t="n"/>
      <c r="B2882" s="2" t="n"/>
      <c r="F2882" s="7" t="n"/>
      <c r="G2882" s="4" t="n"/>
      <c r="I2882" s="15" t="n"/>
      <c r="K2882" s="2" t="n"/>
      <c r="L2882" s="4" t="n"/>
      <c r="N2882" s="2" t="n"/>
      <c r="P2882" s="2" t="n"/>
      <c r="R2882" s="15" t="n"/>
      <c r="S2882" s="15" t="n"/>
      <c r="T2882" s="5" t="n"/>
      <c r="U2882" s="5" t="n"/>
    </row>
    <row r="2883">
      <c r="A2883" s="6" t="n"/>
      <c r="B2883" s="2" t="n"/>
      <c r="F2883" s="7" t="n"/>
      <c r="G2883" s="4" t="n"/>
      <c r="I2883" s="15" t="n"/>
      <c r="K2883" s="2" t="n"/>
      <c r="L2883" s="4" t="n"/>
      <c r="N2883" s="2" t="n"/>
      <c r="P2883" s="2" t="n"/>
      <c r="R2883" s="15" t="n"/>
      <c r="S2883" s="15" t="n"/>
      <c r="T2883" s="5" t="n"/>
      <c r="U2883" s="5" t="n"/>
    </row>
    <row r="2884">
      <c r="A2884" s="6" t="n"/>
      <c r="B2884" s="2" t="n"/>
      <c r="F2884" s="7" t="n"/>
      <c r="G2884" s="4" t="n"/>
      <c r="I2884" s="15" t="n"/>
      <c r="K2884" s="2" t="n"/>
      <c r="L2884" s="4" t="n"/>
      <c r="N2884" s="2" t="n"/>
      <c r="P2884" s="2" t="n"/>
      <c r="R2884" s="15" t="n"/>
      <c r="S2884" s="15" t="n"/>
      <c r="T2884" s="5" t="n"/>
      <c r="U2884" s="5" t="n"/>
    </row>
    <row r="2885">
      <c r="A2885" s="6" t="n"/>
      <c r="B2885" s="2" t="n"/>
      <c r="F2885" s="7" t="n"/>
      <c r="G2885" s="4" t="n"/>
      <c r="I2885" s="15" t="n"/>
      <c r="K2885" s="2" t="n"/>
      <c r="L2885" s="4" t="n"/>
      <c r="N2885" s="2" t="n"/>
      <c r="P2885" s="2" t="n"/>
      <c r="R2885" s="15" t="n"/>
      <c r="S2885" s="15" t="n"/>
      <c r="T2885" s="5" t="n"/>
      <c r="U2885" s="5" t="n"/>
    </row>
    <row r="2886">
      <c r="A2886" s="6" t="n"/>
      <c r="B2886" s="2" t="n"/>
      <c r="F2886" s="7" t="n"/>
      <c r="G2886" s="4" t="n"/>
      <c r="I2886" s="15" t="n"/>
      <c r="K2886" s="2" t="n"/>
      <c r="L2886" s="4" t="n"/>
      <c r="N2886" s="2" t="n"/>
      <c r="P2886" s="2" t="n"/>
      <c r="R2886" s="15" t="n"/>
      <c r="S2886" s="15" t="n"/>
      <c r="T2886" s="5" t="n"/>
      <c r="U2886" s="5" t="n"/>
    </row>
    <row r="2887">
      <c r="A2887" s="6" t="n"/>
      <c r="B2887" s="2" t="n"/>
      <c r="F2887" s="7" t="n"/>
      <c r="G2887" s="4" t="n"/>
      <c r="I2887" s="15" t="n"/>
      <c r="K2887" s="2" t="n"/>
      <c r="L2887" s="4" t="n"/>
      <c r="N2887" s="2" t="n"/>
      <c r="P2887" s="2" t="n"/>
      <c r="R2887" s="15" t="n"/>
      <c r="S2887" s="15" t="n"/>
      <c r="T2887" s="5" t="n"/>
      <c r="U2887" s="5" t="n"/>
    </row>
    <row r="2888">
      <c r="A2888" s="6" t="n"/>
      <c r="B2888" s="2" t="n"/>
      <c r="F2888" s="7" t="n"/>
      <c r="G2888" s="4" t="n"/>
      <c r="I2888" s="15" t="n"/>
      <c r="K2888" s="2" t="n"/>
      <c r="L2888" s="4" t="n"/>
      <c r="N2888" s="2" t="n"/>
      <c r="P2888" s="2" t="n"/>
      <c r="R2888" s="15" t="n"/>
      <c r="S2888" s="15" t="n"/>
      <c r="T2888" s="5" t="n"/>
      <c r="U2888" s="5" t="n"/>
    </row>
    <row r="2889">
      <c r="A2889" s="6" t="n"/>
      <c r="B2889" s="2" t="n"/>
      <c r="F2889" s="7" t="n"/>
      <c r="G2889" s="4" t="n"/>
      <c r="I2889" s="15" t="n"/>
      <c r="K2889" s="2" t="n"/>
      <c r="L2889" s="4" t="n"/>
      <c r="N2889" s="2" t="n"/>
      <c r="P2889" s="2" t="n"/>
      <c r="R2889" s="15" t="n"/>
      <c r="S2889" s="15" t="n"/>
      <c r="T2889" s="5" t="n"/>
      <c r="U2889" s="5" t="n"/>
    </row>
    <row r="2890">
      <c r="A2890" s="6" t="n"/>
      <c r="B2890" s="2" t="n"/>
      <c r="F2890" s="7" t="n"/>
      <c r="G2890" s="4" t="n"/>
      <c r="I2890" s="15" t="n"/>
      <c r="K2890" s="2" t="n"/>
      <c r="L2890" s="4" t="n"/>
      <c r="N2890" s="2" t="n"/>
      <c r="P2890" s="2" t="n"/>
      <c r="R2890" s="15" t="n"/>
      <c r="S2890" s="15" t="n"/>
      <c r="T2890" s="5" t="n"/>
      <c r="U2890" s="5" t="n"/>
    </row>
    <row r="2891">
      <c r="A2891" s="6" t="n"/>
      <c r="B2891" s="2" t="n"/>
      <c r="F2891" s="7" t="n"/>
      <c r="G2891" s="4" t="n"/>
      <c r="I2891" s="15" t="n"/>
      <c r="K2891" s="2" t="n"/>
      <c r="L2891" s="4" t="n"/>
      <c r="N2891" s="2" t="n"/>
      <c r="P2891" s="2" t="n"/>
      <c r="R2891" s="15" t="n"/>
      <c r="S2891" s="15" t="n"/>
      <c r="T2891" s="5" t="n"/>
      <c r="U2891" s="5" t="n"/>
    </row>
    <row r="2892">
      <c r="A2892" s="6" t="n"/>
      <c r="B2892" s="2" t="n"/>
      <c r="F2892" s="7" t="n"/>
      <c r="G2892" s="4" t="n"/>
      <c r="I2892" s="15" t="n"/>
      <c r="K2892" s="2" t="n"/>
      <c r="L2892" s="4" t="n"/>
      <c r="N2892" s="2" t="n"/>
      <c r="P2892" s="2" t="n"/>
      <c r="R2892" s="15" t="n"/>
      <c r="S2892" s="15" t="n"/>
      <c r="T2892" s="5" t="n"/>
      <c r="U2892" s="5" t="n"/>
    </row>
    <row r="2893">
      <c r="A2893" s="6" t="n"/>
      <c r="B2893" s="2" t="n"/>
      <c r="F2893" s="7" t="n"/>
      <c r="G2893" s="4" t="n"/>
      <c r="I2893" s="15" t="n"/>
      <c r="K2893" s="2" t="n"/>
      <c r="L2893" s="4" t="n"/>
      <c r="N2893" s="2" t="n"/>
      <c r="P2893" s="2" t="n"/>
      <c r="R2893" s="15" t="n"/>
      <c r="S2893" s="15" t="n"/>
      <c r="T2893" s="5" t="n"/>
      <c r="U2893" s="5" t="n"/>
    </row>
    <row r="2894">
      <c r="A2894" s="6" t="n"/>
      <c r="B2894" s="2" t="n"/>
      <c r="F2894" s="7" t="n"/>
      <c r="G2894" s="4" t="n"/>
      <c r="I2894" s="15" t="n"/>
      <c r="K2894" s="2" t="n"/>
      <c r="L2894" s="4" t="n"/>
      <c r="N2894" s="2" t="n"/>
      <c r="P2894" s="2" t="n"/>
      <c r="R2894" s="15" t="n"/>
      <c r="S2894" s="15" t="n"/>
      <c r="T2894" s="5" t="n"/>
      <c r="U2894" s="5" t="n"/>
    </row>
    <row r="2895">
      <c r="A2895" s="6" t="n"/>
      <c r="B2895" s="2" t="n"/>
      <c r="F2895" s="7" t="n"/>
      <c r="G2895" s="4" t="n"/>
      <c r="I2895" s="15" t="n"/>
      <c r="K2895" s="2" t="n"/>
      <c r="L2895" s="4" t="n"/>
      <c r="N2895" s="2" t="n"/>
      <c r="P2895" s="2" t="n"/>
      <c r="R2895" s="15" t="n"/>
      <c r="S2895" s="15" t="n"/>
      <c r="T2895" s="5" t="n"/>
      <c r="U2895" s="5" t="n"/>
    </row>
    <row r="2896">
      <c r="A2896" s="6" t="n"/>
      <c r="B2896" s="2" t="n"/>
      <c r="F2896" s="7" t="n"/>
      <c r="G2896" s="4" t="n"/>
      <c r="I2896" s="15" t="n"/>
      <c r="K2896" s="2" t="n"/>
      <c r="L2896" s="4" t="n"/>
      <c r="N2896" s="2" t="n"/>
      <c r="P2896" s="2" t="n"/>
      <c r="R2896" s="15" t="n"/>
      <c r="S2896" s="15" t="n"/>
      <c r="T2896" s="5" t="n"/>
      <c r="U2896" s="5" t="n"/>
    </row>
    <row r="2897">
      <c r="A2897" s="6" t="n"/>
      <c r="B2897" s="2" t="n"/>
      <c r="F2897" s="7" t="n"/>
      <c r="G2897" s="4" t="n"/>
      <c r="I2897" s="15" t="n"/>
      <c r="K2897" s="2" t="n"/>
      <c r="L2897" s="4" t="n"/>
      <c r="N2897" s="2" t="n"/>
      <c r="P2897" s="2" t="n"/>
      <c r="R2897" s="15" t="n"/>
      <c r="S2897" s="15" t="n"/>
      <c r="T2897" s="5" t="n"/>
      <c r="U2897" s="5" t="n"/>
    </row>
    <row r="2898">
      <c r="A2898" s="6" t="n"/>
      <c r="B2898" s="2" t="n"/>
      <c r="F2898" s="7" t="n"/>
      <c r="G2898" s="4" t="n"/>
      <c r="I2898" s="15" t="n"/>
      <c r="K2898" s="2" t="n"/>
      <c r="L2898" s="4" t="n"/>
      <c r="N2898" s="2" t="n"/>
      <c r="P2898" s="2" t="n"/>
      <c r="R2898" s="15" t="n"/>
      <c r="S2898" s="15" t="n"/>
      <c r="T2898" s="5" t="n"/>
      <c r="U2898" s="5" t="n"/>
    </row>
    <row r="2899">
      <c r="A2899" s="6" t="n"/>
      <c r="B2899" s="2" t="n"/>
      <c r="F2899" s="7" t="n"/>
      <c r="G2899" s="4" t="n"/>
      <c r="I2899" s="15" t="n"/>
      <c r="K2899" s="2" t="n"/>
      <c r="L2899" s="4" t="n"/>
      <c r="N2899" s="2" t="n"/>
      <c r="P2899" s="2" t="n"/>
      <c r="R2899" s="15" t="n"/>
      <c r="S2899" s="15" t="n"/>
      <c r="T2899" s="5" t="n"/>
      <c r="U2899" s="5" t="n"/>
    </row>
    <row r="2900">
      <c r="A2900" s="6" t="n"/>
      <c r="B2900" s="2" t="n"/>
      <c r="F2900" s="7" t="n"/>
      <c r="G2900" s="4" t="n"/>
      <c r="I2900" s="15" t="n"/>
      <c r="K2900" s="2" t="n"/>
      <c r="L2900" s="4" t="n"/>
      <c r="N2900" s="2" t="n"/>
      <c r="P2900" s="2" t="n"/>
      <c r="R2900" s="15" t="n"/>
      <c r="S2900" s="15" t="n"/>
      <c r="T2900" s="5" t="n"/>
      <c r="U2900" s="5" t="n"/>
    </row>
    <row r="2901">
      <c r="A2901" s="6" t="n"/>
      <c r="B2901" s="2" t="n"/>
      <c r="F2901" s="7" t="n"/>
      <c r="G2901" s="4" t="n"/>
      <c r="I2901" s="15" t="n"/>
      <c r="K2901" s="2" t="n"/>
      <c r="L2901" s="4" t="n"/>
      <c r="N2901" s="2" t="n"/>
      <c r="P2901" s="2" t="n"/>
      <c r="R2901" s="15" t="n"/>
      <c r="S2901" s="15" t="n"/>
      <c r="T2901" s="5" t="n"/>
      <c r="U2901" s="5" t="n"/>
    </row>
    <row r="2902">
      <c r="A2902" s="6" t="n"/>
      <c r="B2902" s="2" t="n"/>
      <c r="F2902" s="7" t="n"/>
      <c r="G2902" s="4" t="n"/>
      <c r="I2902" s="15" t="n"/>
      <c r="K2902" s="2" t="n"/>
      <c r="L2902" s="4" t="n"/>
      <c r="N2902" s="2" t="n"/>
      <c r="P2902" s="2" t="n"/>
      <c r="R2902" s="15" t="n"/>
      <c r="S2902" s="15" t="n"/>
      <c r="T2902" s="5" t="n"/>
      <c r="U2902" s="5" t="n"/>
    </row>
    <row r="2903">
      <c r="A2903" s="6" t="n"/>
      <c r="B2903" s="2" t="n"/>
      <c r="F2903" s="7" t="n"/>
      <c r="G2903" s="4" t="n"/>
      <c r="I2903" s="15" t="n"/>
      <c r="K2903" s="2" t="n"/>
      <c r="L2903" s="4" t="n"/>
      <c r="N2903" s="2" t="n"/>
      <c r="P2903" s="2" t="n"/>
      <c r="R2903" s="15" t="n"/>
      <c r="S2903" s="15" t="n"/>
      <c r="T2903" s="5" t="n"/>
      <c r="U2903" s="5" t="n"/>
    </row>
    <row r="2904">
      <c r="A2904" s="6" t="n"/>
      <c r="B2904" s="2" t="n"/>
      <c r="F2904" s="7" t="n"/>
      <c r="G2904" s="4" t="n"/>
      <c r="I2904" s="15" t="n"/>
      <c r="K2904" s="2" t="n"/>
      <c r="L2904" s="4" t="n"/>
      <c r="N2904" s="2" t="n"/>
      <c r="P2904" s="2" t="n"/>
      <c r="R2904" s="15" t="n"/>
      <c r="S2904" s="15" t="n"/>
      <c r="T2904" s="5" t="n"/>
      <c r="U2904" s="5" t="n"/>
    </row>
    <row r="2905">
      <c r="A2905" s="6" t="n"/>
      <c r="B2905" s="2" t="n"/>
      <c r="F2905" s="7" t="n"/>
      <c r="G2905" s="4" t="n"/>
      <c r="I2905" s="15" t="n"/>
      <c r="K2905" s="2" t="n"/>
      <c r="L2905" s="4" t="n"/>
      <c r="N2905" s="2" t="n"/>
      <c r="P2905" s="2" t="n"/>
      <c r="R2905" s="15" t="n"/>
      <c r="S2905" s="15" t="n"/>
      <c r="T2905" s="5" t="n"/>
      <c r="U2905" s="5" t="n"/>
    </row>
    <row r="2906">
      <c r="A2906" s="6" t="n"/>
      <c r="B2906" s="2" t="n"/>
      <c r="F2906" s="7" t="n"/>
      <c r="G2906" s="4" t="n"/>
      <c r="I2906" s="15" t="n"/>
      <c r="K2906" s="2" t="n"/>
      <c r="L2906" s="4" t="n"/>
      <c r="N2906" s="2" t="n"/>
      <c r="P2906" s="2" t="n"/>
      <c r="R2906" s="15" t="n"/>
      <c r="S2906" s="15" t="n"/>
      <c r="T2906" s="5" t="n"/>
      <c r="U2906" s="5" t="n"/>
    </row>
    <row r="2907">
      <c r="A2907" s="6" t="n"/>
      <c r="B2907" s="2" t="n"/>
      <c r="F2907" s="7" t="n"/>
      <c r="G2907" s="4" t="n"/>
      <c r="I2907" s="15" t="n"/>
      <c r="K2907" s="2" t="n"/>
      <c r="L2907" s="4" t="n"/>
      <c r="N2907" s="2" t="n"/>
      <c r="P2907" s="2" t="n"/>
      <c r="R2907" s="15" t="n"/>
      <c r="S2907" s="15" t="n"/>
      <c r="T2907" s="5" t="n"/>
      <c r="U2907" s="5" t="n"/>
    </row>
    <row r="2908">
      <c r="A2908" s="6" t="n"/>
      <c r="B2908" s="2" t="n"/>
      <c r="F2908" s="7" t="n"/>
      <c r="G2908" s="4" t="n"/>
      <c r="I2908" s="15" t="n"/>
      <c r="K2908" s="2" t="n"/>
      <c r="L2908" s="4" t="n"/>
      <c r="N2908" s="2" t="n"/>
      <c r="P2908" s="2" t="n"/>
      <c r="R2908" s="15" t="n"/>
      <c r="S2908" s="15" t="n"/>
      <c r="T2908" s="5" t="n"/>
      <c r="U2908" s="5" t="n"/>
    </row>
    <row r="2909">
      <c r="A2909" s="6" t="n"/>
      <c r="B2909" s="2" t="n"/>
      <c r="F2909" s="7" t="n"/>
      <c r="G2909" s="4" t="n"/>
      <c r="I2909" s="15" t="n"/>
      <c r="K2909" s="2" t="n"/>
      <c r="L2909" s="4" t="n"/>
      <c r="N2909" s="2" t="n"/>
      <c r="P2909" s="2" t="n"/>
      <c r="R2909" s="15" t="n"/>
      <c r="S2909" s="15" t="n"/>
      <c r="T2909" s="5" t="n"/>
      <c r="U2909" s="5" t="n"/>
    </row>
    <row r="2910">
      <c r="A2910" s="6" t="n"/>
      <c r="B2910" s="2" t="n"/>
      <c r="F2910" s="7" t="n"/>
      <c r="G2910" s="4" t="n"/>
      <c r="I2910" s="15" t="n"/>
      <c r="K2910" s="2" t="n"/>
      <c r="L2910" s="4" t="n"/>
      <c r="N2910" s="2" t="n"/>
      <c r="P2910" s="2" t="n"/>
      <c r="R2910" s="15" t="n"/>
      <c r="S2910" s="15" t="n"/>
      <c r="T2910" s="5" t="n"/>
      <c r="U2910" s="5" t="n"/>
    </row>
    <row r="2911">
      <c r="A2911" s="6" t="n"/>
      <c r="B2911" s="2" t="n"/>
      <c r="F2911" s="7" t="n"/>
      <c r="G2911" s="4" t="n"/>
      <c r="I2911" s="15" t="n"/>
      <c r="K2911" s="2" t="n"/>
      <c r="L2911" s="4" t="n"/>
      <c r="N2911" s="2" t="n"/>
      <c r="P2911" s="2" t="n"/>
      <c r="R2911" s="15" t="n"/>
      <c r="S2911" s="15" t="n"/>
      <c r="T2911" s="5" t="n"/>
      <c r="U2911" s="5" t="n"/>
    </row>
    <row r="2912">
      <c r="A2912" s="6" t="n"/>
      <c r="B2912" s="2" t="n"/>
      <c r="F2912" s="7" t="n"/>
      <c r="G2912" s="4" t="n"/>
      <c r="I2912" s="15" t="n"/>
      <c r="K2912" s="2" t="n"/>
      <c r="L2912" s="4" t="n"/>
      <c r="N2912" s="2" t="n"/>
      <c r="P2912" s="2" t="n"/>
      <c r="R2912" s="15" t="n"/>
      <c r="S2912" s="15" t="n"/>
      <c r="T2912" s="5" t="n"/>
      <c r="U2912" s="5" t="n"/>
    </row>
    <row r="2913">
      <c r="A2913" s="6" t="n"/>
      <c r="B2913" s="2" t="n"/>
      <c r="F2913" s="7" t="n"/>
      <c r="G2913" s="4" t="n"/>
      <c r="I2913" s="15" t="n"/>
      <c r="K2913" s="2" t="n"/>
      <c r="L2913" s="4" t="n"/>
      <c r="N2913" s="2" t="n"/>
      <c r="P2913" s="2" t="n"/>
      <c r="R2913" s="15" t="n"/>
      <c r="S2913" s="15" t="n"/>
      <c r="T2913" s="5" t="n"/>
      <c r="U2913" s="5" t="n"/>
    </row>
    <row r="2914">
      <c r="A2914" s="6" t="n"/>
      <c r="B2914" s="2" t="n"/>
      <c r="F2914" s="7" t="n"/>
      <c r="G2914" s="4" t="n"/>
      <c r="I2914" s="15" t="n"/>
      <c r="K2914" s="2" t="n"/>
      <c r="L2914" s="4" t="n"/>
      <c r="N2914" s="2" t="n"/>
      <c r="P2914" s="2" t="n"/>
      <c r="R2914" s="15" t="n"/>
      <c r="S2914" s="15" t="n"/>
      <c r="T2914" s="5" t="n"/>
      <c r="U2914" s="5" t="n"/>
    </row>
    <row r="2915">
      <c r="A2915" s="6" t="n"/>
      <c r="B2915" s="2" t="n"/>
      <c r="F2915" s="7" t="n"/>
      <c r="G2915" s="4" t="n"/>
      <c r="I2915" s="15" t="n"/>
      <c r="K2915" s="2" t="n"/>
      <c r="L2915" s="4" t="n"/>
      <c r="N2915" s="2" t="n"/>
      <c r="P2915" s="2" t="n"/>
      <c r="R2915" s="15" t="n"/>
      <c r="S2915" s="15" t="n"/>
      <c r="T2915" s="5" t="n"/>
      <c r="U2915" s="5" t="n"/>
    </row>
    <row r="2916">
      <c r="A2916" s="6" t="n"/>
      <c r="B2916" s="2" t="n"/>
      <c r="F2916" s="7" t="n"/>
      <c r="G2916" s="4" t="n"/>
      <c r="I2916" s="15" t="n"/>
      <c r="K2916" s="2" t="n"/>
      <c r="L2916" s="4" t="n"/>
      <c r="N2916" s="2" t="n"/>
      <c r="P2916" s="2" t="n"/>
      <c r="R2916" s="15" t="n"/>
      <c r="S2916" s="15" t="n"/>
      <c r="T2916" s="5" t="n"/>
      <c r="U2916" s="5" t="n"/>
    </row>
    <row r="2917">
      <c r="A2917" s="6" t="n"/>
      <c r="B2917" s="2" t="n"/>
      <c r="F2917" s="7" t="n"/>
      <c r="G2917" s="4" t="n"/>
      <c r="I2917" s="15" t="n"/>
      <c r="K2917" s="2" t="n"/>
      <c r="L2917" s="4" t="n"/>
      <c r="N2917" s="2" t="n"/>
      <c r="P2917" s="2" t="n"/>
      <c r="R2917" s="15" t="n"/>
      <c r="S2917" s="15" t="n"/>
      <c r="T2917" s="5" t="n"/>
      <c r="U2917" s="5" t="n"/>
    </row>
    <row r="2918">
      <c r="A2918" s="6" t="n"/>
      <c r="B2918" s="2" t="n"/>
      <c r="F2918" s="7" t="n"/>
      <c r="G2918" s="4" t="n"/>
      <c r="I2918" s="15" t="n"/>
      <c r="K2918" s="2" t="n"/>
      <c r="L2918" s="4" t="n"/>
      <c r="N2918" s="2" t="n"/>
      <c r="P2918" s="2" t="n"/>
      <c r="R2918" s="15" t="n"/>
      <c r="S2918" s="15" t="n"/>
      <c r="T2918" s="5" t="n"/>
      <c r="U2918" s="5" t="n"/>
    </row>
    <row r="2919">
      <c r="A2919" s="6" t="n"/>
      <c r="B2919" s="2" t="n"/>
      <c r="F2919" s="7" t="n"/>
      <c r="G2919" s="4" t="n"/>
      <c r="I2919" s="15" t="n"/>
      <c r="K2919" s="2" t="n"/>
      <c r="L2919" s="4" t="n"/>
      <c r="N2919" s="2" t="n"/>
      <c r="P2919" s="2" t="n"/>
      <c r="R2919" s="15" t="n"/>
      <c r="S2919" s="15" t="n"/>
      <c r="T2919" s="5" t="n"/>
      <c r="U2919" s="5" t="n"/>
    </row>
    <row r="2920">
      <c r="A2920" s="6" t="n"/>
      <c r="B2920" s="2" t="n"/>
      <c r="F2920" s="7" t="n"/>
      <c r="G2920" s="4" t="n"/>
      <c r="I2920" s="15" t="n"/>
      <c r="K2920" s="2" t="n"/>
      <c r="L2920" s="4" t="n"/>
      <c r="N2920" s="2" t="n"/>
      <c r="P2920" s="2" t="n"/>
      <c r="R2920" s="15" t="n"/>
      <c r="S2920" s="15" t="n"/>
      <c r="T2920" s="5" t="n"/>
      <c r="U2920" s="5" t="n"/>
    </row>
    <row r="2921">
      <c r="A2921" s="6" t="n"/>
      <c r="B2921" s="2" t="n"/>
      <c r="F2921" s="7" t="n"/>
      <c r="G2921" s="4" t="n"/>
      <c r="I2921" s="15" t="n"/>
      <c r="K2921" s="2" t="n"/>
      <c r="L2921" s="4" t="n"/>
      <c r="N2921" s="2" t="n"/>
      <c r="P2921" s="2" t="n"/>
      <c r="R2921" s="15" t="n"/>
      <c r="S2921" s="15" t="n"/>
      <c r="T2921" s="5" t="n"/>
      <c r="U2921" s="5" t="n"/>
    </row>
    <row r="2922">
      <c r="A2922" s="6" t="n"/>
      <c r="B2922" s="2" t="n"/>
      <c r="F2922" s="7" t="n"/>
      <c r="G2922" s="4" t="n"/>
      <c r="I2922" s="15" t="n"/>
      <c r="K2922" s="2" t="n"/>
      <c r="L2922" s="4" t="n"/>
      <c r="N2922" s="2" t="n"/>
      <c r="P2922" s="2" t="n"/>
      <c r="R2922" s="15" t="n"/>
      <c r="S2922" s="15" t="n"/>
      <c r="T2922" s="5" t="n"/>
      <c r="U2922" s="5" t="n"/>
    </row>
    <row r="2923">
      <c r="A2923" s="6" t="n"/>
      <c r="B2923" s="2" t="n"/>
      <c r="F2923" s="7" t="n"/>
      <c r="G2923" s="4" t="n"/>
      <c r="I2923" s="15" t="n"/>
      <c r="K2923" s="2" t="n"/>
      <c r="L2923" s="4" t="n"/>
      <c r="N2923" s="2" t="n"/>
      <c r="P2923" s="2" t="n"/>
      <c r="R2923" s="15" t="n"/>
      <c r="S2923" s="15" t="n"/>
      <c r="T2923" s="5" t="n"/>
      <c r="U2923" s="5" t="n"/>
    </row>
    <row r="2924">
      <c r="A2924" s="6" t="n"/>
      <c r="B2924" s="2" t="n"/>
      <c r="F2924" s="7" t="n"/>
      <c r="G2924" s="4" t="n"/>
      <c r="I2924" s="15" t="n"/>
      <c r="K2924" s="2" t="n"/>
      <c r="L2924" s="4" t="n"/>
      <c r="N2924" s="2" t="n"/>
      <c r="P2924" s="2" t="n"/>
      <c r="R2924" s="15" t="n"/>
      <c r="S2924" s="15" t="n"/>
      <c r="T2924" s="5" t="n"/>
      <c r="U2924" s="5" t="n"/>
    </row>
    <row r="2925">
      <c r="A2925" s="6" t="n"/>
      <c r="B2925" s="2" t="n"/>
      <c r="F2925" s="7" t="n"/>
      <c r="G2925" s="4" t="n"/>
      <c r="I2925" s="15" t="n"/>
      <c r="K2925" s="2" t="n"/>
      <c r="L2925" s="4" t="n"/>
      <c r="N2925" s="2" t="n"/>
      <c r="P2925" s="2" t="n"/>
      <c r="R2925" s="15" t="n"/>
      <c r="S2925" s="15" t="n"/>
      <c r="T2925" s="5" t="n"/>
      <c r="U2925" s="5" t="n"/>
    </row>
    <row r="2926">
      <c r="A2926" s="6" t="n"/>
      <c r="B2926" s="2" t="n"/>
      <c r="F2926" s="7" t="n"/>
      <c r="G2926" s="4" t="n"/>
      <c r="I2926" s="15" t="n"/>
      <c r="K2926" s="2" t="n"/>
      <c r="L2926" s="4" t="n"/>
      <c r="N2926" s="2" t="n"/>
      <c r="P2926" s="2" t="n"/>
      <c r="R2926" s="15" t="n"/>
      <c r="S2926" s="15" t="n"/>
      <c r="T2926" s="5" t="n"/>
      <c r="U2926" s="5" t="n"/>
    </row>
    <row r="2927">
      <c r="A2927" s="6" t="n"/>
      <c r="B2927" s="2" t="n"/>
      <c r="F2927" s="7" t="n"/>
      <c r="G2927" s="4" t="n"/>
      <c r="I2927" s="15" t="n"/>
      <c r="K2927" s="2" t="n"/>
      <c r="L2927" s="4" t="n"/>
      <c r="N2927" s="2" t="n"/>
      <c r="P2927" s="2" t="n"/>
      <c r="R2927" s="15" t="n"/>
      <c r="S2927" s="15" t="n"/>
      <c r="T2927" s="5" t="n"/>
      <c r="U2927" s="5" t="n"/>
    </row>
    <row r="2928">
      <c r="A2928" s="6" t="n"/>
      <c r="B2928" s="2" t="n"/>
      <c r="F2928" s="7" t="n"/>
      <c r="G2928" s="4" t="n"/>
      <c r="I2928" s="15" t="n"/>
      <c r="K2928" s="2" t="n"/>
      <c r="L2928" s="4" t="n"/>
      <c r="N2928" s="2" t="n"/>
      <c r="P2928" s="2" t="n"/>
      <c r="R2928" s="15" t="n"/>
      <c r="S2928" s="15" t="n"/>
      <c r="T2928" s="5" t="n"/>
      <c r="U2928" s="5" t="n"/>
    </row>
    <row r="2929">
      <c r="A2929" s="6" t="n"/>
      <c r="B2929" s="2" t="n"/>
      <c r="F2929" s="7" t="n"/>
      <c r="G2929" s="4" t="n"/>
      <c r="I2929" s="15" t="n"/>
      <c r="K2929" s="2" t="n"/>
      <c r="L2929" s="4" t="n"/>
      <c r="N2929" s="2" t="n"/>
      <c r="P2929" s="2" t="n"/>
      <c r="R2929" s="15" t="n"/>
      <c r="S2929" s="15" t="n"/>
      <c r="T2929" s="5" t="n"/>
      <c r="U2929" s="5" t="n"/>
    </row>
    <row r="2930">
      <c r="A2930" s="6" t="n"/>
      <c r="B2930" s="2" t="n"/>
      <c r="F2930" s="7" t="n"/>
      <c r="G2930" s="4" t="n"/>
      <c r="I2930" s="15" t="n"/>
      <c r="K2930" s="2" t="n"/>
      <c r="L2930" s="4" t="n"/>
      <c r="N2930" s="2" t="n"/>
      <c r="P2930" s="2" t="n"/>
      <c r="R2930" s="15" t="n"/>
      <c r="S2930" s="15" t="n"/>
      <c r="T2930" s="5" t="n"/>
      <c r="U2930" s="5" t="n"/>
    </row>
    <row r="2931">
      <c r="A2931" s="6" t="n"/>
      <c r="B2931" s="2" t="n"/>
      <c r="F2931" s="7" t="n"/>
      <c r="G2931" s="4" t="n"/>
      <c r="I2931" s="15" t="n"/>
      <c r="K2931" s="2" t="n"/>
      <c r="L2931" s="4" t="n"/>
      <c r="N2931" s="2" t="n"/>
      <c r="P2931" s="2" t="n"/>
      <c r="R2931" s="15" t="n"/>
      <c r="S2931" s="15" t="n"/>
      <c r="T2931" s="5" t="n"/>
      <c r="U2931" s="5" t="n"/>
    </row>
    <row r="2932">
      <c r="A2932" s="6" t="n"/>
      <c r="B2932" s="2" t="n"/>
      <c r="F2932" s="7" t="n"/>
      <c r="G2932" s="4" t="n"/>
      <c r="I2932" s="15" t="n"/>
      <c r="K2932" s="2" t="n"/>
      <c r="L2932" s="4" t="n"/>
      <c r="N2932" s="2" t="n"/>
      <c r="P2932" s="2" t="n"/>
      <c r="R2932" s="15" t="n"/>
      <c r="S2932" s="15" t="n"/>
      <c r="T2932" s="5" t="n"/>
      <c r="U2932" s="5" t="n"/>
    </row>
    <row r="2933">
      <c r="A2933" s="6" t="n"/>
      <c r="B2933" s="2" t="n"/>
      <c r="F2933" s="7" t="n"/>
      <c r="G2933" s="4" t="n"/>
      <c r="I2933" s="15" t="n"/>
      <c r="K2933" s="2" t="n"/>
      <c r="L2933" s="4" t="n"/>
      <c r="N2933" s="2" t="n"/>
      <c r="P2933" s="2" t="n"/>
      <c r="R2933" s="15" t="n"/>
      <c r="S2933" s="15" t="n"/>
      <c r="T2933" s="5" t="n"/>
      <c r="U2933" s="5" t="n"/>
    </row>
    <row r="2934">
      <c r="A2934" s="6" t="n"/>
      <c r="B2934" s="2" t="n"/>
      <c r="F2934" s="7" t="n"/>
      <c r="G2934" s="4" t="n"/>
      <c r="I2934" s="15" t="n"/>
      <c r="K2934" s="2" t="n"/>
      <c r="L2934" s="4" t="n"/>
      <c r="N2934" s="2" t="n"/>
      <c r="P2934" s="2" t="n"/>
      <c r="R2934" s="15" t="n"/>
      <c r="S2934" s="15" t="n"/>
      <c r="T2934" s="5" t="n"/>
      <c r="U2934" s="5" t="n"/>
    </row>
    <row r="2935">
      <c r="A2935" s="6" t="n"/>
      <c r="B2935" s="2" t="n"/>
      <c r="F2935" s="7" t="n"/>
      <c r="G2935" s="4" t="n"/>
      <c r="I2935" s="15" t="n"/>
      <c r="K2935" s="2" t="n"/>
      <c r="L2935" s="4" t="n"/>
      <c r="N2935" s="2" t="n"/>
      <c r="P2935" s="2" t="n"/>
      <c r="R2935" s="15" t="n"/>
      <c r="S2935" s="15" t="n"/>
      <c r="T2935" s="5" t="n"/>
      <c r="U2935" s="5" t="n"/>
    </row>
    <row r="2936">
      <c r="A2936" s="6" t="n"/>
      <c r="B2936" s="2" t="n"/>
      <c r="F2936" s="7" t="n"/>
      <c r="G2936" s="4" t="n"/>
      <c r="I2936" s="15" t="n"/>
      <c r="K2936" s="2" t="n"/>
      <c r="L2936" s="4" t="n"/>
      <c r="N2936" s="2" t="n"/>
      <c r="P2936" s="2" t="n"/>
      <c r="R2936" s="15" t="n"/>
      <c r="S2936" s="15" t="n"/>
      <c r="T2936" s="5" t="n"/>
      <c r="U2936" s="5" t="n"/>
    </row>
    <row r="2937">
      <c r="A2937" s="6" t="n"/>
      <c r="B2937" s="2" t="n"/>
      <c r="F2937" s="7" t="n"/>
      <c r="G2937" s="4" t="n"/>
      <c r="I2937" s="15" t="n"/>
      <c r="K2937" s="2" t="n"/>
      <c r="L2937" s="4" t="n"/>
      <c r="N2937" s="2" t="n"/>
      <c r="P2937" s="2" t="n"/>
      <c r="R2937" s="15" t="n"/>
      <c r="S2937" s="15" t="n"/>
      <c r="T2937" s="5" t="n"/>
      <c r="U2937" s="5" t="n"/>
    </row>
    <row r="2938">
      <c r="A2938" s="6" t="n"/>
      <c r="B2938" s="2" t="n"/>
      <c r="F2938" s="7" t="n"/>
      <c r="G2938" s="4" t="n"/>
      <c r="I2938" s="15" t="n"/>
      <c r="K2938" s="2" t="n"/>
      <c r="L2938" s="4" t="n"/>
      <c r="N2938" s="2" t="n"/>
      <c r="P2938" s="2" t="n"/>
      <c r="R2938" s="15" t="n"/>
      <c r="S2938" s="15" t="n"/>
      <c r="T2938" s="5" t="n"/>
      <c r="U2938" s="5" t="n"/>
    </row>
    <row r="2939">
      <c r="A2939" s="6" t="n"/>
      <c r="B2939" s="2" t="n"/>
      <c r="F2939" s="7" t="n"/>
      <c r="G2939" s="4" t="n"/>
      <c r="I2939" s="15" t="n"/>
      <c r="K2939" s="2" t="n"/>
      <c r="L2939" s="4" t="n"/>
      <c r="N2939" s="2" t="n"/>
      <c r="P2939" s="2" t="n"/>
      <c r="R2939" s="15" t="n"/>
      <c r="S2939" s="15" t="n"/>
      <c r="T2939" s="5" t="n"/>
      <c r="U2939" s="5" t="n"/>
    </row>
    <row r="2940">
      <c r="A2940" s="6" t="n"/>
      <c r="B2940" s="2" t="n"/>
      <c r="F2940" s="7" t="n"/>
      <c r="G2940" s="4" t="n"/>
      <c r="I2940" s="15" t="n"/>
      <c r="K2940" s="2" t="n"/>
      <c r="L2940" s="4" t="n"/>
      <c r="N2940" s="2" t="n"/>
      <c r="P2940" s="2" t="n"/>
      <c r="R2940" s="15" t="n"/>
      <c r="S2940" s="15" t="n"/>
      <c r="T2940" s="5" t="n"/>
      <c r="U2940" s="5" t="n"/>
    </row>
    <row r="2941">
      <c r="A2941" s="6" t="n"/>
      <c r="B2941" s="2" t="n"/>
      <c r="F2941" s="7" t="n"/>
      <c r="G2941" s="4" t="n"/>
      <c r="I2941" s="15" t="n"/>
      <c r="K2941" s="2" t="n"/>
      <c r="L2941" s="4" t="n"/>
      <c r="N2941" s="2" t="n"/>
      <c r="P2941" s="2" t="n"/>
      <c r="R2941" s="15" t="n"/>
      <c r="S2941" s="15" t="n"/>
      <c r="T2941" s="5" t="n"/>
      <c r="U2941" s="5" t="n"/>
    </row>
    <row r="2942">
      <c r="A2942" s="6" t="n"/>
      <c r="B2942" s="2" t="n"/>
      <c r="F2942" s="7" t="n"/>
      <c r="G2942" s="4" t="n"/>
      <c r="I2942" s="15" t="n"/>
      <c r="K2942" s="2" t="n"/>
      <c r="L2942" s="4" t="n"/>
      <c r="N2942" s="2" t="n"/>
      <c r="P2942" s="2" t="n"/>
      <c r="R2942" s="15" t="n"/>
      <c r="S2942" s="15" t="n"/>
      <c r="T2942" s="5" t="n"/>
      <c r="U2942" s="5" t="n"/>
    </row>
    <row r="2943">
      <c r="A2943" s="6" t="n"/>
      <c r="B2943" s="2" t="n"/>
      <c r="F2943" s="7" t="n"/>
      <c r="G2943" s="4" t="n"/>
      <c r="I2943" s="15" t="n"/>
      <c r="K2943" s="2" t="n"/>
      <c r="L2943" s="4" t="n"/>
      <c r="N2943" s="2" t="n"/>
      <c r="P2943" s="2" t="n"/>
      <c r="R2943" s="15" t="n"/>
      <c r="S2943" s="15" t="n"/>
      <c r="T2943" s="5" t="n"/>
      <c r="U2943" s="5" t="n"/>
    </row>
    <row r="2944">
      <c r="A2944" s="6" t="n"/>
      <c r="B2944" s="2" t="n"/>
      <c r="F2944" s="7" t="n"/>
      <c r="G2944" s="4" t="n"/>
      <c r="I2944" s="15" t="n"/>
      <c r="K2944" s="2" t="n"/>
      <c r="L2944" s="4" t="n"/>
      <c r="N2944" s="2" t="n"/>
      <c r="P2944" s="2" t="n"/>
      <c r="R2944" s="15" t="n"/>
      <c r="S2944" s="15" t="n"/>
      <c r="T2944" s="5" t="n"/>
      <c r="U2944" s="5" t="n"/>
    </row>
    <row r="2945">
      <c r="A2945" s="6" t="n"/>
      <c r="B2945" s="2" t="n"/>
      <c r="F2945" s="7" t="n"/>
      <c r="G2945" s="4" t="n"/>
      <c r="I2945" s="15" t="n"/>
      <c r="K2945" s="2" t="n"/>
      <c r="L2945" s="4" t="n"/>
      <c r="N2945" s="2" t="n"/>
      <c r="P2945" s="2" t="n"/>
      <c r="R2945" s="15" t="n"/>
      <c r="S2945" s="15" t="n"/>
      <c r="T2945" s="5" t="n"/>
      <c r="U2945" s="5" t="n"/>
    </row>
    <row r="2946">
      <c r="A2946" s="6" t="n"/>
      <c r="B2946" s="2" t="n"/>
      <c r="F2946" s="7" t="n"/>
      <c r="G2946" s="4" t="n"/>
      <c r="I2946" s="15" t="n"/>
      <c r="K2946" s="2" t="n"/>
      <c r="L2946" s="4" t="n"/>
      <c r="N2946" s="2" t="n"/>
      <c r="P2946" s="2" t="n"/>
      <c r="R2946" s="15" t="n"/>
      <c r="S2946" s="15" t="n"/>
      <c r="T2946" s="5" t="n"/>
      <c r="U2946" s="5" t="n"/>
    </row>
    <row r="2947">
      <c r="A2947" s="6" t="n"/>
      <c r="B2947" s="2" t="n"/>
      <c r="F2947" s="7" t="n"/>
      <c r="G2947" s="4" t="n"/>
      <c r="I2947" s="15" t="n"/>
      <c r="K2947" s="2" t="n"/>
      <c r="L2947" s="4" t="n"/>
      <c r="N2947" s="2" t="n"/>
      <c r="P2947" s="2" t="n"/>
      <c r="R2947" s="15" t="n"/>
      <c r="S2947" s="15" t="n"/>
      <c r="T2947" s="5" t="n"/>
      <c r="U2947" s="5" t="n"/>
    </row>
    <row r="2948">
      <c r="A2948" s="6" t="n"/>
      <c r="B2948" s="2" t="n"/>
      <c r="F2948" s="7" t="n"/>
      <c r="G2948" s="4" t="n"/>
      <c r="I2948" s="15" t="n"/>
      <c r="K2948" s="2" t="n"/>
      <c r="L2948" s="4" t="n"/>
      <c r="N2948" s="2" t="n"/>
      <c r="P2948" s="2" t="n"/>
      <c r="R2948" s="15" t="n"/>
      <c r="S2948" s="15" t="n"/>
      <c r="T2948" s="5" t="n"/>
      <c r="U2948" s="5" t="n"/>
    </row>
    <row r="2949">
      <c r="A2949" s="6" t="n"/>
      <c r="B2949" s="2" t="n"/>
      <c r="F2949" s="7" t="n"/>
      <c r="G2949" s="4" t="n"/>
      <c r="I2949" s="15" t="n"/>
      <c r="K2949" s="2" t="n"/>
      <c r="L2949" s="4" t="n"/>
      <c r="N2949" s="2" t="n"/>
      <c r="P2949" s="2" t="n"/>
      <c r="R2949" s="15" t="n"/>
      <c r="S2949" s="15" t="n"/>
      <c r="T2949" s="5" t="n"/>
      <c r="U2949" s="5" t="n"/>
    </row>
    <row r="2950">
      <c r="A2950" s="6" t="n"/>
      <c r="B2950" s="2" t="n"/>
      <c r="F2950" s="7" t="n"/>
      <c r="G2950" s="4" t="n"/>
      <c r="I2950" s="15" t="n"/>
      <c r="K2950" s="2" t="n"/>
      <c r="L2950" s="4" t="n"/>
      <c r="N2950" s="2" t="n"/>
      <c r="P2950" s="2" t="n"/>
      <c r="R2950" s="15" t="n"/>
      <c r="S2950" s="15" t="n"/>
      <c r="T2950" s="5" t="n"/>
      <c r="U2950" s="5" t="n"/>
    </row>
    <row r="2951">
      <c r="A2951" s="6" t="n"/>
      <c r="B2951" s="2" t="n"/>
      <c r="F2951" s="7" t="n"/>
      <c r="G2951" s="4" t="n"/>
      <c r="I2951" s="15" t="n"/>
      <c r="K2951" s="2" t="n"/>
      <c r="L2951" s="4" t="n"/>
      <c r="N2951" s="2" t="n"/>
      <c r="P2951" s="2" t="n"/>
      <c r="R2951" s="15" t="n"/>
      <c r="S2951" s="15" t="n"/>
      <c r="T2951" s="5" t="n"/>
      <c r="U2951" s="5" t="n"/>
    </row>
    <row r="2952">
      <c r="A2952" s="6" t="n"/>
      <c r="B2952" s="2" t="n"/>
      <c r="F2952" s="7" t="n"/>
      <c r="G2952" s="4" t="n"/>
      <c r="I2952" s="15" t="n"/>
      <c r="K2952" s="2" t="n"/>
      <c r="L2952" s="4" t="n"/>
      <c r="N2952" s="2" t="n"/>
      <c r="P2952" s="2" t="n"/>
      <c r="R2952" s="15" t="n"/>
      <c r="S2952" s="15" t="n"/>
      <c r="T2952" s="5" t="n"/>
      <c r="U2952" s="5" t="n"/>
    </row>
    <row r="2953">
      <c r="A2953" s="6" t="n"/>
      <c r="B2953" s="2" t="n"/>
      <c r="F2953" s="7" t="n"/>
      <c r="G2953" s="4" t="n"/>
      <c r="I2953" s="15" t="n"/>
      <c r="K2953" s="2" t="n"/>
      <c r="L2953" s="4" t="n"/>
      <c r="N2953" s="2" t="n"/>
      <c r="P2953" s="2" t="n"/>
      <c r="R2953" s="15" t="n"/>
      <c r="S2953" s="15" t="n"/>
      <c r="T2953" s="5" t="n"/>
      <c r="U2953" s="5" t="n"/>
    </row>
    <row r="2954">
      <c r="A2954" s="6" t="n"/>
      <c r="B2954" s="2" t="n"/>
      <c r="F2954" s="7" t="n"/>
      <c r="G2954" s="4" t="n"/>
      <c r="I2954" s="15" t="n"/>
      <c r="K2954" s="2" t="n"/>
      <c r="L2954" s="4" t="n"/>
      <c r="N2954" s="2" t="n"/>
      <c r="P2954" s="2" t="n"/>
      <c r="R2954" s="15" t="n"/>
      <c r="S2954" s="15" t="n"/>
      <c r="T2954" s="5" t="n"/>
      <c r="U2954" s="5" t="n"/>
    </row>
    <row r="2955">
      <c r="A2955" s="6" t="n"/>
      <c r="B2955" s="2" t="n"/>
      <c r="F2955" s="7" t="n"/>
      <c r="G2955" s="4" t="n"/>
      <c r="I2955" s="15" t="n"/>
      <c r="K2955" s="2" t="n"/>
      <c r="L2955" s="4" t="n"/>
      <c r="N2955" s="2" t="n"/>
      <c r="P2955" s="2" t="n"/>
      <c r="R2955" s="15" t="n"/>
      <c r="S2955" s="15" t="n"/>
      <c r="T2955" s="5" t="n"/>
      <c r="U2955" s="5" t="n"/>
    </row>
    <row r="2956">
      <c r="A2956" s="6" t="n"/>
      <c r="B2956" s="2" t="n"/>
      <c r="F2956" s="7" t="n"/>
      <c r="G2956" s="4" t="n"/>
      <c r="I2956" s="15" t="n"/>
      <c r="K2956" s="2" t="n"/>
      <c r="L2956" s="4" t="n"/>
      <c r="N2956" s="2" t="n"/>
      <c r="P2956" s="2" t="n"/>
      <c r="R2956" s="15" t="n"/>
      <c r="S2956" s="15" t="n"/>
      <c r="T2956" s="5" t="n"/>
      <c r="U2956" s="5" t="n"/>
    </row>
    <row r="2957">
      <c r="A2957" s="6" t="n"/>
      <c r="B2957" s="2" t="n"/>
      <c r="F2957" s="7" t="n"/>
      <c r="G2957" s="4" t="n"/>
      <c r="I2957" s="15" t="n"/>
      <c r="K2957" s="2" t="n"/>
      <c r="L2957" s="4" t="n"/>
      <c r="N2957" s="2" t="n"/>
      <c r="P2957" s="2" t="n"/>
      <c r="R2957" s="15" t="n"/>
      <c r="S2957" s="15" t="n"/>
      <c r="T2957" s="5" t="n"/>
      <c r="U2957" s="5" t="n"/>
    </row>
    <row r="2958">
      <c r="A2958" s="6" t="n"/>
      <c r="B2958" s="2" t="n"/>
      <c r="F2958" s="7" t="n"/>
      <c r="G2958" s="4" t="n"/>
      <c r="I2958" s="15" t="n"/>
      <c r="K2958" s="2" t="n"/>
      <c r="L2958" s="4" t="n"/>
      <c r="N2958" s="2" t="n"/>
      <c r="P2958" s="2" t="n"/>
      <c r="R2958" s="15" t="n"/>
      <c r="S2958" s="15" t="n"/>
      <c r="T2958" s="5" t="n"/>
      <c r="U2958" s="5" t="n"/>
    </row>
    <row r="2959">
      <c r="A2959" s="6" t="n"/>
      <c r="B2959" s="2" t="n"/>
      <c r="F2959" s="7" t="n"/>
      <c r="G2959" s="4" t="n"/>
      <c r="I2959" s="15" t="n"/>
      <c r="K2959" s="2" t="n"/>
      <c r="L2959" s="4" t="n"/>
      <c r="N2959" s="2" t="n"/>
      <c r="P2959" s="2" t="n"/>
      <c r="R2959" s="15" t="n"/>
      <c r="S2959" s="15" t="n"/>
      <c r="T2959" s="5" t="n"/>
      <c r="U2959" s="5" t="n"/>
    </row>
    <row r="2960">
      <c r="A2960" s="6" t="n"/>
      <c r="B2960" s="2" t="n"/>
      <c r="F2960" s="7" t="n"/>
      <c r="G2960" s="4" t="n"/>
      <c r="I2960" s="15" t="n"/>
      <c r="K2960" s="2" t="n"/>
      <c r="L2960" s="4" t="n"/>
      <c r="N2960" s="2" t="n"/>
      <c r="P2960" s="2" t="n"/>
      <c r="R2960" s="15" t="n"/>
      <c r="S2960" s="15" t="n"/>
      <c r="T2960" s="5" t="n"/>
      <c r="U2960" s="5" t="n"/>
    </row>
    <row r="2961">
      <c r="A2961" s="6" t="n"/>
      <c r="B2961" s="2" t="n"/>
      <c r="F2961" s="7" t="n"/>
      <c r="G2961" s="4" t="n"/>
      <c r="I2961" s="15" t="n"/>
      <c r="K2961" s="2" t="n"/>
      <c r="L2961" s="4" t="n"/>
      <c r="N2961" s="2" t="n"/>
      <c r="P2961" s="2" t="n"/>
      <c r="R2961" s="15" t="n"/>
      <c r="S2961" s="15" t="n"/>
      <c r="T2961" s="5" t="n"/>
      <c r="U2961" s="5" t="n"/>
    </row>
    <row r="2962">
      <c r="A2962" s="6" t="n"/>
      <c r="B2962" s="2" t="n"/>
      <c r="F2962" s="7" t="n"/>
      <c r="G2962" s="4" t="n"/>
      <c r="I2962" s="15" t="n"/>
      <c r="K2962" s="2" t="n"/>
      <c r="L2962" s="4" t="n"/>
      <c r="N2962" s="2" t="n"/>
      <c r="P2962" s="2" t="n"/>
      <c r="R2962" s="15" t="n"/>
      <c r="S2962" s="15" t="n"/>
      <c r="T2962" s="5" t="n"/>
      <c r="U2962" s="5" t="n"/>
    </row>
    <row r="2963">
      <c r="A2963" s="6" t="n"/>
      <c r="B2963" s="2" t="n"/>
      <c r="F2963" s="7" t="n"/>
      <c r="G2963" s="4" t="n"/>
      <c r="I2963" s="15" t="n"/>
      <c r="K2963" s="2" t="n"/>
      <c r="L2963" s="4" t="n"/>
      <c r="N2963" s="2" t="n"/>
      <c r="P2963" s="2" t="n"/>
      <c r="R2963" s="15" t="n"/>
      <c r="S2963" s="15" t="n"/>
      <c r="T2963" s="5" t="n"/>
      <c r="U2963" s="5" t="n"/>
    </row>
    <row r="2964">
      <c r="A2964" s="6" t="n"/>
      <c r="B2964" s="2" t="n"/>
      <c r="F2964" s="7" t="n"/>
      <c r="G2964" s="4" t="n"/>
      <c r="I2964" s="15" t="n"/>
      <c r="K2964" s="2" t="n"/>
      <c r="L2964" s="4" t="n"/>
      <c r="N2964" s="2" t="n"/>
      <c r="P2964" s="2" t="n"/>
      <c r="R2964" s="15" t="n"/>
      <c r="S2964" s="15" t="n"/>
      <c r="T2964" s="5" t="n"/>
      <c r="U2964" s="5" t="n"/>
    </row>
    <row r="2965">
      <c r="A2965" s="6" t="n"/>
      <c r="B2965" s="2" t="n"/>
      <c r="F2965" s="7" t="n"/>
      <c r="G2965" s="4" t="n"/>
      <c r="I2965" s="15" t="n"/>
      <c r="K2965" s="2" t="n"/>
      <c r="L2965" s="4" t="n"/>
      <c r="N2965" s="2" t="n"/>
      <c r="P2965" s="2" t="n"/>
      <c r="R2965" s="15" t="n"/>
      <c r="S2965" s="15" t="n"/>
      <c r="T2965" s="5" t="n"/>
      <c r="U2965" s="5" t="n"/>
    </row>
    <row r="2966">
      <c r="A2966" s="6" t="n"/>
      <c r="B2966" s="2" t="n"/>
      <c r="F2966" s="7" t="n"/>
      <c r="G2966" s="4" t="n"/>
      <c r="I2966" s="15" t="n"/>
      <c r="K2966" s="2" t="n"/>
      <c r="L2966" s="4" t="n"/>
      <c r="N2966" s="2" t="n"/>
      <c r="P2966" s="2" t="n"/>
      <c r="R2966" s="15" t="n"/>
      <c r="S2966" s="15" t="n"/>
      <c r="T2966" s="5" t="n"/>
      <c r="U2966" s="5" t="n"/>
    </row>
    <row r="2967">
      <c r="A2967" s="6" t="n"/>
      <c r="B2967" s="2" t="n"/>
      <c r="F2967" s="7" t="n"/>
      <c r="G2967" s="4" t="n"/>
      <c r="I2967" s="15" t="n"/>
      <c r="K2967" s="2" t="n"/>
      <c r="L2967" s="4" t="n"/>
      <c r="N2967" s="2" t="n"/>
      <c r="P2967" s="2" t="n"/>
      <c r="R2967" s="15" t="n"/>
      <c r="S2967" s="15" t="n"/>
      <c r="T2967" s="5" t="n"/>
      <c r="U2967" s="5" t="n"/>
    </row>
    <row r="2968">
      <c r="A2968" s="6" t="n"/>
      <c r="B2968" s="2" t="n"/>
      <c r="F2968" s="7" t="n"/>
      <c r="G2968" s="4" t="n"/>
      <c r="I2968" s="15" t="n"/>
      <c r="K2968" s="2" t="n"/>
      <c r="L2968" s="4" t="n"/>
      <c r="N2968" s="2" t="n"/>
      <c r="P2968" s="2" t="n"/>
      <c r="R2968" s="15" t="n"/>
      <c r="S2968" s="15" t="n"/>
      <c r="T2968" s="5" t="n"/>
      <c r="U2968" s="5" t="n"/>
    </row>
    <row r="2969">
      <c r="A2969" s="6" t="n"/>
      <c r="B2969" s="2" t="n"/>
      <c r="F2969" s="7" t="n"/>
      <c r="G2969" s="4" t="n"/>
      <c r="I2969" s="15" t="n"/>
      <c r="K2969" s="2" t="n"/>
      <c r="L2969" s="4" t="n"/>
      <c r="N2969" s="2" t="n"/>
      <c r="P2969" s="2" t="n"/>
      <c r="R2969" s="15" t="n"/>
      <c r="S2969" s="15" t="n"/>
      <c r="T2969" s="5" t="n"/>
      <c r="U2969" s="5" t="n"/>
    </row>
    <row r="2970">
      <c r="A2970" s="6" t="n"/>
      <c r="B2970" s="2" t="n"/>
      <c r="F2970" s="7" t="n"/>
      <c r="G2970" s="4" t="n"/>
      <c r="I2970" s="15" t="n"/>
      <c r="K2970" s="2" t="n"/>
      <c r="L2970" s="4" t="n"/>
      <c r="N2970" s="2" t="n"/>
      <c r="P2970" s="2" t="n"/>
      <c r="R2970" s="15" t="n"/>
      <c r="S2970" s="15" t="n"/>
      <c r="T2970" s="5" t="n"/>
      <c r="U2970" s="5" t="n"/>
    </row>
    <row r="2971">
      <c r="A2971" s="6" t="n"/>
      <c r="B2971" s="2" t="n"/>
      <c r="F2971" s="7" t="n"/>
      <c r="G2971" s="4" t="n"/>
      <c r="I2971" s="15" t="n"/>
      <c r="K2971" s="2" t="n"/>
      <c r="L2971" s="4" t="n"/>
      <c r="N2971" s="2" t="n"/>
      <c r="P2971" s="2" t="n"/>
      <c r="R2971" s="15" t="n"/>
      <c r="S2971" s="15" t="n"/>
      <c r="T2971" s="5" t="n"/>
      <c r="U2971" s="5" t="n"/>
    </row>
    <row r="2972">
      <c r="A2972" s="6" t="n"/>
      <c r="B2972" s="2" t="n"/>
      <c r="F2972" s="7" t="n"/>
      <c r="G2972" s="4" t="n"/>
      <c r="I2972" s="15" t="n"/>
      <c r="K2972" s="2" t="n"/>
      <c r="L2972" s="4" t="n"/>
      <c r="N2972" s="2" t="n"/>
      <c r="P2972" s="2" t="n"/>
      <c r="R2972" s="15" t="n"/>
      <c r="S2972" s="15" t="n"/>
      <c r="T2972" s="5" t="n"/>
      <c r="U2972" s="5" t="n"/>
    </row>
    <row r="2973">
      <c r="A2973" s="6" t="n"/>
      <c r="B2973" s="2" t="n"/>
      <c r="F2973" s="7" t="n"/>
      <c r="G2973" s="4" t="n"/>
      <c r="I2973" s="15" t="n"/>
      <c r="K2973" s="2" t="n"/>
      <c r="L2973" s="4" t="n"/>
      <c r="N2973" s="2" t="n"/>
      <c r="P2973" s="2" t="n"/>
      <c r="R2973" s="15" t="n"/>
      <c r="S2973" s="15" t="n"/>
      <c r="T2973" s="5" t="n"/>
      <c r="U2973" s="5" t="n"/>
    </row>
    <row r="2974">
      <c r="A2974" s="6" t="n"/>
      <c r="B2974" s="2" t="n"/>
      <c r="F2974" s="7" t="n"/>
      <c r="G2974" s="4" t="n"/>
      <c r="I2974" s="15" t="n"/>
      <c r="K2974" s="2" t="n"/>
      <c r="L2974" s="4" t="n"/>
      <c r="N2974" s="2" t="n"/>
      <c r="P2974" s="2" t="n"/>
      <c r="R2974" s="15" t="n"/>
      <c r="S2974" s="15" t="n"/>
      <c r="T2974" s="5" t="n"/>
      <c r="U2974" s="5" t="n"/>
    </row>
    <row r="2975">
      <c r="A2975" s="6" t="n"/>
      <c r="B2975" s="2" t="n"/>
      <c r="F2975" s="7" t="n"/>
      <c r="G2975" s="4" t="n"/>
      <c r="I2975" s="15" t="n"/>
      <c r="K2975" s="2" t="n"/>
      <c r="L2975" s="4" t="n"/>
      <c r="N2975" s="2" t="n"/>
      <c r="P2975" s="2" t="n"/>
      <c r="R2975" s="15" t="n"/>
      <c r="S2975" s="15" t="n"/>
      <c r="T2975" s="5" t="n"/>
      <c r="U2975" s="5" t="n"/>
    </row>
    <row r="2976">
      <c r="A2976" s="6" t="n"/>
      <c r="B2976" s="2" t="n"/>
      <c r="F2976" s="7" t="n"/>
      <c r="G2976" s="4" t="n"/>
      <c r="I2976" s="15" t="n"/>
      <c r="K2976" s="2" t="n"/>
      <c r="L2976" s="4" t="n"/>
      <c r="N2976" s="2" t="n"/>
      <c r="P2976" s="2" t="n"/>
      <c r="R2976" s="15" t="n"/>
      <c r="S2976" s="15" t="n"/>
      <c r="T2976" s="5" t="n"/>
      <c r="U2976" s="5" t="n"/>
    </row>
    <row r="2977">
      <c r="A2977" s="6" t="n"/>
      <c r="B2977" s="2" t="n"/>
      <c r="F2977" s="7" t="n"/>
      <c r="G2977" s="4" t="n"/>
      <c r="I2977" s="15" t="n"/>
      <c r="K2977" s="2" t="n"/>
      <c r="L2977" s="4" t="n"/>
      <c r="N2977" s="2" t="n"/>
      <c r="P2977" s="2" t="n"/>
      <c r="R2977" s="15" t="n"/>
      <c r="S2977" s="15" t="n"/>
      <c r="T2977" s="5" t="n"/>
      <c r="U2977" s="5" t="n"/>
    </row>
    <row r="2978">
      <c r="A2978" s="6" t="n"/>
      <c r="B2978" s="2" t="n"/>
      <c r="F2978" s="7" t="n"/>
      <c r="G2978" s="4" t="n"/>
      <c r="I2978" s="15" t="n"/>
      <c r="K2978" s="2" t="n"/>
      <c r="L2978" s="4" t="n"/>
      <c r="N2978" s="2" t="n"/>
      <c r="P2978" s="2" t="n"/>
      <c r="R2978" s="15" t="n"/>
      <c r="S2978" s="15" t="n"/>
      <c r="T2978" s="5" t="n"/>
      <c r="U2978" s="5" t="n"/>
    </row>
    <row r="2979">
      <c r="A2979" s="6" t="n"/>
      <c r="B2979" s="2" t="n"/>
      <c r="F2979" s="7" t="n"/>
      <c r="G2979" s="4" t="n"/>
      <c r="I2979" s="15" t="n"/>
      <c r="K2979" s="2" t="n"/>
      <c r="L2979" s="4" t="n"/>
      <c r="N2979" s="2" t="n"/>
      <c r="P2979" s="2" t="n"/>
      <c r="R2979" s="15" t="n"/>
      <c r="S2979" s="15" t="n"/>
      <c r="T2979" s="5" t="n"/>
      <c r="U2979" s="5" t="n"/>
    </row>
    <row r="2980">
      <c r="A2980" s="6" t="n"/>
      <c r="B2980" s="2" t="n"/>
      <c r="F2980" s="7" t="n"/>
      <c r="G2980" s="4" t="n"/>
      <c r="I2980" s="15" t="n"/>
      <c r="K2980" s="2" t="n"/>
      <c r="L2980" s="4" t="n"/>
      <c r="N2980" s="2" t="n"/>
      <c r="P2980" s="2" t="n"/>
      <c r="R2980" s="15" t="n"/>
      <c r="S2980" s="15" t="n"/>
      <c r="T2980" s="5" t="n"/>
      <c r="U2980" s="5" t="n"/>
    </row>
    <row r="2981">
      <c r="A2981" s="6" t="n"/>
      <c r="B2981" s="2" t="n"/>
      <c r="F2981" s="7" t="n"/>
      <c r="G2981" s="4" t="n"/>
      <c r="I2981" s="15" t="n"/>
      <c r="K2981" s="2" t="n"/>
      <c r="L2981" s="4" t="n"/>
      <c r="N2981" s="2" t="n"/>
      <c r="P2981" s="2" t="n"/>
      <c r="R2981" s="15" t="n"/>
      <c r="S2981" s="15" t="n"/>
      <c r="T2981" s="5" t="n"/>
      <c r="U2981" s="5" t="n"/>
    </row>
    <row r="2982">
      <c r="A2982" s="6" t="n"/>
      <c r="B2982" s="2" t="n"/>
      <c r="F2982" s="7" t="n"/>
      <c r="G2982" s="4" t="n"/>
      <c r="I2982" s="15" t="n"/>
      <c r="K2982" s="2" t="n"/>
      <c r="L2982" s="4" t="n"/>
      <c r="N2982" s="2" t="n"/>
      <c r="P2982" s="2" t="n"/>
      <c r="R2982" s="15" t="n"/>
      <c r="S2982" s="15" t="n"/>
      <c r="T2982" s="5" t="n"/>
      <c r="U2982" s="5" t="n"/>
    </row>
    <row r="2983">
      <c r="A2983" s="6" t="n"/>
      <c r="B2983" s="2" t="n"/>
      <c r="F2983" s="7" t="n"/>
      <c r="G2983" s="4" t="n"/>
      <c r="I2983" s="15" t="n"/>
      <c r="K2983" s="2" t="n"/>
      <c r="L2983" s="4" t="n"/>
      <c r="N2983" s="2" t="n"/>
      <c r="P2983" s="2" t="n"/>
      <c r="R2983" s="15" t="n"/>
      <c r="S2983" s="15" t="n"/>
      <c r="T2983" s="5" t="n"/>
      <c r="U2983" s="5" t="n"/>
    </row>
    <row r="2984">
      <c r="A2984" s="6" t="n"/>
      <c r="B2984" s="2" t="n"/>
      <c r="F2984" s="7" t="n"/>
      <c r="G2984" s="4" t="n"/>
      <c r="I2984" s="15" t="n"/>
      <c r="K2984" s="2" t="n"/>
      <c r="L2984" s="4" t="n"/>
      <c r="N2984" s="2" t="n"/>
      <c r="P2984" s="2" t="n"/>
      <c r="R2984" s="15" t="n"/>
      <c r="S2984" s="15" t="n"/>
      <c r="T2984" s="5" t="n"/>
      <c r="U2984" s="5" t="n"/>
    </row>
    <row r="2985">
      <c r="A2985" s="6" t="n"/>
      <c r="B2985" s="2" t="n"/>
      <c r="F2985" s="7" t="n"/>
      <c r="G2985" s="4" t="n"/>
      <c r="I2985" s="15" t="n"/>
      <c r="K2985" s="2" t="n"/>
      <c r="L2985" s="4" t="n"/>
      <c r="N2985" s="2" t="n"/>
      <c r="P2985" s="2" t="n"/>
      <c r="R2985" s="15" t="n"/>
      <c r="S2985" s="15" t="n"/>
      <c r="T2985" s="5" t="n"/>
      <c r="U2985" s="5" t="n"/>
    </row>
    <row r="2986">
      <c r="A2986" s="6" t="n"/>
      <c r="B2986" s="2" t="n"/>
      <c r="F2986" s="7" t="n"/>
      <c r="G2986" s="4" t="n"/>
      <c r="I2986" s="15" t="n"/>
      <c r="K2986" s="2" t="n"/>
      <c r="L2986" s="4" t="n"/>
      <c r="N2986" s="2" t="n"/>
      <c r="P2986" s="2" t="n"/>
      <c r="R2986" s="15" t="n"/>
      <c r="S2986" s="15" t="n"/>
      <c r="T2986" s="5" t="n"/>
      <c r="U2986" s="5" t="n"/>
    </row>
    <row r="2987">
      <c r="A2987" s="6" t="n"/>
      <c r="B2987" s="2" t="n"/>
      <c r="F2987" s="7" t="n"/>
      <c r="G2987" s="4" t="n"/>
      <c r="I2987" s="15" t="n"/>
      <c r="K2987" s="2" t="n"/>
      <c r="L2987" s="4" t="n"/>
      <c r="N2987" s="2" t="n"/>
      <c r="P2987" s="2" t="n"/>
      <c r="R2987" s="15" t="n"/>
      <c r="S2987" s="15" t="n"/>
      <c r="T2987" s="5" t="n"/>
      <c r="U2987" s="5" t="n"/>
    </row>
    <row r="2988">
      <c r="A2988" s="6" t="n"/>
      <c r="B2988" s="2" t="n"/>
      <c r="F2988" s="7" t="n"/>
      <c r="G2988" s="4" t="n"/>
      <c r="I2988" s="15" t="n"/>
      <c r="K2988" s="2" t="n"/>
      <c r="L2988" s="4" t="n"/>
      <c r="N2988" s="2" t="n"/>
      <c r="P2988" s="2" t="n"/>
      <c r="R2988" s="15" t="n"/>
      <c r="S2988" s="15" t="n"/>
      <c r="T2988" s="5" t="n"/>
      <c r="U2988" s="5" t="n"/>
    </row>
    <row r="2989">
      <c r="A2989" s="6" t="n"/>
      <c r="B2989" s="2" t="n"/>
      <c r="F2989" s="7" t="n"/>
      <c r="G2989" s="4" t="n"/>
      <c r="I2989" s="15" t="n"/>
      <c r="K2989" s="2" t="n"/>
      <c r="L2989" s="4" t="n"/>
      <c r="N2989" s="2" t="n"/>
      <c r="P2989" s="2" t="n"/>
      <c r="R2989" s="15" t="n"/>
      <c r="S2989" s="15" t="n"/>
      <c r="T2989" s="5" t="n"/>
      <c r="U2989" s="5" t="n"/>
    </row>
    <row r="2990">
      <c r="A2990" s="6" t="n"/>
      <c r="B2990" s="2" t="n"/>
      <c r="F2990" s="7" t="n"/>
      <c r="G2990" s="4" t="n"/>
      <c r="I2990" s="15" t="n"/>
      <c r="K2990" s="2" t="n"/>
      <c r="L2990" s="4" t="n"/>
      <c r="N2990" s="2" t="n"/>
      <c r="P2990" s="2" t="n"/>
      <c r="R2990" s="15" t="n"/>
      <c r="S2990" s="15" t="n"/>
      <c r="T2990" s="5" t="n"/>
      <c r="U2990" s="5" t="n"/>
    </row>
    <row r="2991">
      <c r="A2991" s="6" t="n"/>
      <c r="B2991" s="2" t="n"/>
      <c r="F2991" s="7" t="n"/>
      <c r="G2991" s="4" t="n"/>
      <c r="I2991" s="15" t="n"/>
      <c r="K2991" s="2" t="n"/>
      <c r="L2991" s="4" t="n"/>
      <c r="N2991" s="2" t="n"/>
      <c r="P2991" s="2" t="n"/>
      <c r="R2991" s="15" t="n"/>
      <c r="S2991" s="15" t="n"/>
      <c r="T2991" s="5" t="n"/>
      <c r="U2991" s="5" t="n"/>
    </row>
    <row r="2992">
      <c r="A2992" s="6" t="n"/>
      <c r="B2992" s="2" t="n"/>
      <c r="F2992" s="7" t="n"/>
      <c r="G2992" s="4" t="n"/>
      <c r="I2992" s="15" t="n"/>
      <c r="K2992" s="2" t="n"/>
      <c r="L2992" s="4" t="n"/>
      <c r="N2992" s="2" t="n"/>
      <c r="P2992" s="2" t="n"/>
      <c r="R2992" s="15" t="n"/>
      <c r="S2992" s="15" t="n"/>
      <c r="T2992" s="5" t="n"/>
      <c r="U2992" s="5" t="n"/>
    </row>
    <row r="2993">
      <c r="A2993" s="6" t="n"/>
      <c r="B2993" s="2" t="n"/>
      <c r="F2993" s="7" t="n"/>
      <c r="G2993" s="4" t="n"/>
      <c r="I2993" s="15" t="n"/>
      <c r="K2993" s="2" t="n"/>
      <c r="L2993" s="4" t="n"/>
      <c r="N2993" s="2" t="n"/>
      <c r="P2993" s="2" t="n"/>
      <c r="R2993" s="15" t="n"/>
      <c r="S2993" s="15" t="n"/>
      <c r="T2993" s="5" t="n"/>
      <c r="U2993" s="5" t="n"/>
    </row>
    <row r="2994">
      <c r="A2994" s="6" t="n"/>
      <c r="B2994" s="2" t="n"/>
      <c r="F2994" s="7" t="n"/>
      <c r="G2994" s="4" t="n"/>
      <c r="I2994" s="15" t="n"/>
      <c r="K2994" s="2" t="n"/>
      <c r="L2994" s="4" t="n"/>
      <c r="N2994" s="2" t="n"/>
      <c r="P2994" s="2" t="n"/>
      <c r="R2994" s="15" t="n"/>
      <c r="S2994" s="15" t="n"/>
      <c r="T2994" s="5" t="n"/>
      <c r="U2994" s="5" t="n"/>
    </row>
    <row r="2995">
      <c r="A2995" s="6" t="n"/>
      <c r="B2995" s="2" t="n"/>
      <c r="F2995" s="7" t="n"/>
      <c r="G2995" s="4" t="n"/>
      <c r="I2995" s="15" t="n"/>
      <c r="K2995" s="2" t="n"/>
      <c r="L2995" s="4" t="n"/>
      <c r="N2995" s="2" t="n"/>
      <c r="P2995" s="2" t="n"/>
      <c r="R2995" s="15" t="n"/>
      <c r="S2995" s="15" t="n"/>
      <c r="T2995" s="5" t="n"/>
      <c r="U2995" s="5" t="n"/>
    </row>
    <row r="2996">
      <c r="A2996" s="6" t="n"/>
      <c r="B2996" s="2" t="n"/>
      <c r="F2996" s="7" t="n"/>
      <c r="G2996" s="4" t="n"/>
      <c r="I2996" s="15" t="n"/>
      <c r="K2996" s="2" t="n"/>
      <c r="L2996" s="4" t="n"/>
      <c r="N2996" s="2" t="n"/>
      <c r="P2996" s="2" t="n"/>
      <c r="R2996" s="15" t="n"/>
      <c r="S2996" s="15" t="n"/>
      <c r="T2996" s="5" t="n"/>
      <c r="U2996" s="5" t="n"/>
    </row>
    <row r="2997">
      <c r="A2997" s="6" t="n"/>
      <c r="B2997" s="2" t="n"/>
      <c r="F2997" s="7" t="n"/>
      <c r="G2997" s="4" t="n"/>
      <c r="I2997" s="15" t="n"/>
      <c r="K2997" s="2" t="n"/>
      <c r="L2997" s="4" t="n"/>
      <c r="N2997" s="2" t="n"/>
      <c r="P2997" s="2" t="n"/>
      <c r="R2997" s="15" t="n"/>
      <c r="S2997" s="15" t="n"/>
      <c r="T2997" s="5" t="n"/>
      <c r="U2997" s="5" t="n"/>
    </row>
    <row r="2998">
      <c r="A2998" s="6" t="n"/>
      <c r="B2998" s="2" t="n"/>
      <c r="F2998" s="7" t="n"/>
      <c r="G2998" s="4" t="n"/>
      <c r="I2998" s="15" t="n"/>
      <c r="K2998" s="2" t="n"/>
      <c r="L2998" s="4" t="n"/>
      <c r="N2998" s="2" t="n"/>
      <c r="P2998" s="2" t="n"/>
      <c r="R2998" s="15" t="n"/>
      <c r="S2998" s="15" t="n"/>
      <c r="T2998" s="5" t="n"/>
      <c r="U2998" s="5" t="n"/>
    </row>
    <row r="2999">
      <c r="A2999" s="6" t="n"/>
      <c r="B2999" s="2" t="n"/>
      <c r="F2999" s="7" t="n"/>
      <c r="G2999" s="4" t="n"/>
      <c r="I2999" s="15" t="n"/>
      <c r="K2999" s="2" t="n"/>
      <c r="L2999" s="4" t="n"/>
      <c r="N2999" s="2" t="n"/>
      <c r="P2999" s="2" t="n"/>
      <c r="R2999" s="15" t="n"/>
      <c r="S2999" s="15" t="n"/>
      <c r="T2999" s="5" t="n"/>
      <c r="U2999" s="5" t="n"/>
    </row>
    <row r="3000">
      <c r="A3000" s="6" t="n"/>
      <c r="B3000" s="2" t="n"/>
      <c r="F3000" s="7" t="n"/>
      <c r="G3000" s="4" t="n"/>
      <c r="I3000" s="15" t="n"/>
      <c r="K3000" s="2" t="n"/>
      <c r="L3000" s="4" t="n"/>
      <c r="N3000" s="2" t="n"/>
      <c r="P3000" s="2" t="n"/>
      <c r="R3000" s="15" t="n"/>
      <c r="S3000" s="15" t="n"/>
      <c r="T3000" s="5" t="n"/>
      <c r="U3000" s="5" t="n"/>
    </row>
    <row r="3001">
      <c r="A3001" s="6" t="n"/>
      <c r="B3001" s="2" t="n"/>
      <c r="F3001" s="7" t="n"/>
      <c r="G3001" s="4" t="n"/>
      <c r="I3001" s="15" t="n"/>
      <c r="K3001" s="2" t="n"/>
      <c r="L3001" s="4" t="n"/>
      <c r="N3001" s="2" t="n"/>
      <c r="P3001" s="2" t="n"/>
      <c r="R3001" s="15" t="n"/>
      <c r="S3001" s="15" t="n"/>
      <c r="T3001" s="5" t="n"/>
      <c r="U3001" s="5" t="n"/>
    </row>
    <row r="3002">
      <c r="A3002" s="6" t="n"/>
      <c r="B3002" s="2" t="n"/>
      <c r="F3002" s="7" t="n"/>
      <c r="G3002" s="4" t="n"/>
      <c r="I3002" s="15" t="n"/>
      <c r="K3002" s="2" t="n"/>
      <c r="L3002" s="4" t="n"/>
      <c r="N3002" s="2" t="n"/>
      <c r="P3002" s="2" t="n"/>
      <c r="R3002" s="15" t="n"/>
      <c r="S3002" s="15" t="n"/>
      <c r="T3002" s="5" t="n"/>
      <c r="U3002" s="5" t="n"/>
    </row>
    <row r="3003">
      <c r="A3003" s="6" t="n"/>
      <c r="B3003" s="2" t="n"/>
      <c r="F3003" s="7" t="n"/>
      <c r="G3003" s="4" t="n"/>
      <c r="I3003" s="15" t="n"/>
      <c r="K3003" s="2" t="n"/>
      <c r="L3003" s="4" t="n"/>
      <c r="N3003" s="2" t="n"/>
      <c r="P3003" s="2" t="n"/>
      <c r="R3003" s="15" t="n"/>
      <c r="S3003" s="15" t="n"/>
      <c r="T3003" s="5" t="n"/>
      <c r="U3003" s="5" t="n"/>
    </row>
    <row r="3004">
      <c r="A3004" s="6" t="n"/>
      <c r="B3004" s="2" t="n"/>
      <c r="F3004" s="7" t="n"/>
      <c r="G3004" s="4" t="n"/>
      <c r="I3004" s="15" t="n"/>
      <c r="K3004" s="2" t="n"/>
      <c r="L3004" s="4" t="n"/>
      <c r="N3004" s="2" t="n"/>
      <c r="P3004" s="2" t="n"/>
      <c r="R3004" s="15" t="n"/>
      <c r="S3004" s="15" t="n"/>
      <c r="T3004" s="5" t="n"/>
      <c r="U3004" s="5" t="n"/>
    </row>
    <row r="3005">
      <c r="A3005" s="6" t="n"/>
      <c r="B3005" s="2" t="n"/>
      <c r="F3005" s="7" t="n"/>
      <c r="G3005" s="4" t="n"/>
      <c r="I3005" s="15" t="n"/>
      <c r="K3005" s="2" t="n"/>
      <c r="L3005" s="4" t="n"/>
      <c r="N3005" s="2" t="n"/>
      <c r="P3005" s="2" t="n"/>
      <c r="R3005" s="15" t="n"/>
      <c r="S3005" s="15" t="n"/>
      <c r="T3005" s="5" t="n"/>
      <c r="U3005" s="5" t="n"/>
    </row>
    <row r="3006">
      <c r="A3006" s="6" t="n"/>
      <c r="B3006" s="2" t="n"/>
      <c r="F3006" s="7" t="n"/>
      <c r="G3006" s="4" t="n"/>
      <c r="I3006" s="15" t="n"/>
      <c r="K3006" s="2" t="n"/>
      <c r="L3006" s="4" t="n"/>
      <c r="N3006" s="2" t="n"/>
      <c r="P3006" s="2" t="n"/>
      <c r="R3006" s="15" t="n"/>
      <c r="S3006" s="15" t="n"/>
      <c r="T3006" s="5" t="n"/>
      <c r="U3006" s="5" t="n"/>
    </row>
    <row r="3007">
      <c r="A3007" s="6" t="n"/>
      <c r="B3007" s="2" t="n"/>
      <c r="F3007" s="7" t="n"/>
      <c r="G3007" s="4" t="n"/>
      <c r="I3007" s="15" t="n"/>
      <c r="K3007" s="2" t="n"/>
      <c r="L3007" s="4" t="n"/>
      <c r="N3007" s="2" t="n"/>
      <c r="P3007" s="2" t="n"/>
      <c r="R3007" s="15" t="n"/>
      <c r="S3007" s="15" t="n"/>
      <c r="T3007" s="5" t="n"/>
      <c r="U3007" s="5" t="n"/>
    </row>
    <row r="3008">
      <c r="A3008" s="6" t="n"/>
      <c r="B3008" s="2" t="n"/>
      <c r="F3008" s="7" t="n"/>
      <c r="G3008" s="4" t="n"/>
      <c r="I3008" s="15" t="n"/>
      <c r="K3008" s="2" t="n"/>
      <c r="L3008" s="4" t="n"/>
      <c r="N3008" s="2" t="n"/>
      <c r="P3008" s="2" t="n"/>
      <c r="R3008" s="15" t="n"/>
      <c r="S3008" s="15" t="n"/>
      <c r="T3008" s="5" t="n"/>
      <c r="U3008" s="5" t="n"/>
    </row>
    <row r="3009">
      <c r="A3009" s="6" t="n"/>
      <c r="B3009" s="2" t="n"/>
      <c r="F3009" s="7" t="n"/>
      <c r="G3009" s="4" t="n"/>
      <c r="I3009" s="15" t="n"/>
      <c r="K3009" s="2" t="n"/>
      <c r="L3009" s="4" t="n"/>
      <c r="N3009" s="2" t="n"/>
      <c r="P3009" s="2" t="n"/>
      <c r="R3009" s="15" t="n"/>
      <c r="S3009" s="15" t="n"/>
      <c r="T3009" s="5" t="n"/>
      <c r="U3009" s="5" t="n"/>
    </row>
    <row r="3010">
      <c r="A3010" s="6" t="n"/>
      <c r="B3010" s="2" t="n"/>
      <c r="F3010" s="7" t="n"/>
      <c r="G3010" s="4" t="n"/>
      <c r="I3010" s="15" t="n"/>
      <c r="K3010" s="2" t="n"/>
      <c r="L3010" s="4" t="n"/>
      <c r="N3010" s="2" t="n"/>
      <c r="P3010" s="2" t="n"/>
      <c r="R3010" s="15" t="n"/>
      <c r="S3010" s="15" t="n"/>
      <c r="T3010" s="5" t="n"/>
      <c r="U3010" s="5" t="n"/>
    </row>
    <row r="3011">
      <c r="A3011" s="6" t="n"/>
      <c r="B3011" s="2" t="n"/>
      <c r="F3011" s="7" t="n"/>
      <c r="G3011" s="4" t="n"/>
      <c r="I3011" s="15" t="n"/>
      <c r="K3011" s="2" t="n"/>
      <c r="L3011" s="4" t="n"/>
      <c r="N3011" s="2" t="n"/>
      <c r="P3011" s="2" t="n"/>
      <c r="R3011" s="15" t="n"/>
      <c r="S3011" s="15" t="n"/>
      <c r="T3011" s="5" t="n"/>
      <c r="U3011" s="5" t="n"/>
    </row>
    <row r="3012">
      <c r="A3012" s="6" t="n"/>
      <c r="B3012" s="2" t="n"/>
      <c r="F3012" s="7" t="n"/>
      <c r="G3012" s="4" t="n"/>
      <c r="I3012" s="15" t="n"/>
      <c r="K3012" s="2" t="n"/>
      <c r="L3012" s="4" t="n"/>
      <c r="N3012" s="2" t="n"/>
      <c r="P3012" s="2" t="n"/>
      <c r="R3012" s="15" t="n"/>
      <c r="S3012" s="15" t="n"/>
      <c r="T3012" s="5" t="n"/>
      <c r="U3012" s="5" t="n"/>
    </row>
    <row r="3013">
      <c r="A3013" s="6" t="n"/>
      <c r="B3013" s="2" t="n"/>
      <c r="F3013" s="7" t="n"/>
      <c r="G3013" s="4" t="n"/>
      <c r="I3013" s="15" t="n"/>
      <c r="K3013" s="2" t="n"/>
      <c r="L3013" s="4" t="n"/>
      <c r="N3013" s="2" t="n"/>
      <c r="P3013" s="2" t="n"/>
      <c r="R3013" s="15" t="n"/>
      <c r="S3013" s="15" t="n"/>
      <c r="T3013" s="5" t="n"/>
      <c r="U3013" s="5" t="n"/>
    </row>
    <row r="3014">
      <c r="A3014" s="6" t="n"/>
      <c r="B3014" s="2" t="n"/>
      <c r="F3014" s="7" t="n"/>
      <c r="G3014" s="4" t="n"/>
      <c r="I3014" s="15" t="n"/>
      <c r="K3014" s="2" t="n"/>
      <c r="L3014" s="4" t="n"/>
      <c r="N3014" s="2" t="n"/>
      <c r="P3014" s="2" t="n"/>
      <c r="R3014" s="15" t="n"/>
      <c r="S3014" s="15" t="n"/>
      <c r="T3014" s="5" t="n"/>
      <c r="U3014" s="5" t="n"/>
    </row>
    <row r="3015">
      <c r="A3015" s="6" t="n"/>
      <c r="B3015" s="2" t="n"/>
      <c r="F3015" s="7" t="n"/>
      <c r="G3015" s="4" t="n"/>
      <c r="I3015" s="15" t="n"/>
      <c r="K3015" s="2" t="n"/>
      <c r="L3015" s="4" t="n"/>
      <c r="N3015" s="2" t="n"/>
      <c r="P3015" s="2" t="n"/>
      <c r="R3015" s="15" t="n"/>
      <c r="S3015" s="15" t="n"/>
      <c r="T3015" s="5" t="n"/>
      <c r="U3015" s="5" t="n"/>
    </row>
    <row r="3016">
      <c r="A3016" s="6" t="n"/>
      <c r="B3016" s="2" t="n"/>
      <c r="F3016" s="7" t="n"/>
      <c r="G3016" s="4" t="n"/>
      <c r="I3016" s="15" t="n"/>
      <c r="K3016" s="2" t="n"/>
      <c r="L3016" s="4" t="n"/>
      <c r="N3016" s="2" t="n"/>
      <c r="P3016" s="2" t="n"/>
      <c r="R3016" s="15" t="n"/>
      <c r="S3016" s="15" t="n"/>
      <c r="T3016" s="5" t="n"/>
      <c r="U3016" s="5" t="n"/>
    </row>
    <row r="3017">
      <c r="A3017" s="6" t="n"/>
      <c r="B3017" s="2" t="n"/>
      <c r="F3017" s="7" t="n"/>
      <c r="G3017" s="4" t="n"/>
      <c r="I3017" s="15" t="n"/>
      <c r="K3017" s="2" t="n"/>
      <c r="L3017" s="4" t="n"/>
      <c r="N3017" s="2" t="n"/>
      <c r="P3017" s="2" t="n"/>
      <c r="R3017" s="15" t="n"/>
      <c r="S3017" s="15" t="n"/>
      <c r="T3017" s="5" t="n"/>
      <c r="U3017" s="5" t="n"/>
    </row>
    <row r="3018">
      <c r="A3018" s="6" t="n"/>
      <c r="B3018" s="2" t="n"/>
      <c r="F3018" s="7" t="n"/>
      <c r="G3018" s="4" t="n"/>
      <c r="I3018" s="15" t="n"/>
      <c r="K3018" s="2" t="n"/>
      <c r="L3018" s="4" t="n"/>
      <c r="N3018" s="2" t="n"/>
      <c r="P3018" s="2" t="n"/>
      <c r="R3018" s="15" t="n"/>
      <c r="S3018" s="15" t="n"/>
      <c r="T3018" s="5" t="n"/>
      <c r="U3018" s="5" t="n"/>
    </row>
    <row r="3019">
      <c r="A3019" s="6" t="n"/>
      <c r="B3019" s="2" t="n"/>
      <c r="F3019" s="7" t="n"/>
      <c r="G3019" s="4" t="n"/>
      <c r="I3019" s="15" t="n"/>
      <c r="K3019" s="2" t="n"/>
      <c r="L3019" s="4" t="n"/>
      <c r="N3019" s="2" t="n"/>
      <c r="P3019" s="2" t="n"/>
      <c r="R3019" s="15" t="n"/>
      <c r="S3019" s="15" t="n"/>
      <c r="T3019" s="5" t="n"/>
      <c r="U3019" s="5" t="n"/>
    </row>
    <row r="3020">
      <c r="A3020" s="6" t="n"/>
      <c r="B3020" s="2" t="n"/>
      <c r="F3020" s="7" t="n"/>
      <c r="G3020" s="4" t="n"/>
      <c r="I3020" s="15" t="n"/>
      <c r="K3020" s="2" t="n"/>
      <c r="L3020" s="4" t="n"/>
      <c r="N3020" s="2" t="n"/>
      <c r="P3020" s="2" t="n"/>
      <c r="R3020" s="15" t="n"/>
      <c r="S3020" s="15" t="n"/>
      <c r="T3020" s="5" t="n"/>
      <c r="U3020" s="5" t="n"/>
    </row>
    <row r="3021">
      <c r="A3021" s="6" t="n"/>
      <c r="B3021" s="2" t="n"/>
      <c r="F3021" s="7" t="n"/>
      <c r="G3021" s="4" t="n"/>
      <c r="I3021" s="15" t="n"/>
      <c r="K3021" s="2" t="n"/>
      <c r="L3021" s="4" t="n"/>
      <c r="N3021" s="2" t="n"/>
      <c r="P3021" s="2" t="n"/>
      <c r="R3021" s="15" t="n"/>
      <c r="S3021" s="15" t="n"/>
      <c r="T3021" s="5" t="n"/>
      <c r="U3021" s="5" t="n"/>
    </row>
    <row r="3022">
      <c r="A3022" s="6" t="n"/>
      <c r="B3022" s="2" t="n"/>
      <c r="F3022" s="7" t="n"/>
      <c r="G3022" s="4" t="n"/>
      <c r="I3022" s="15" t="n"/>
      <c r="K3022" s="2" t="n"/>
      <c r="L3022" s="4" t="n"/>
      <c r="N3022" s="2" t="n"/>
      <c r="P3022" s="2" t="n"/>
      <c r="R3022" s="15" t="n"/>
      <c r="S3022" s="15" t="n"/>
      <c r="T3022" s="5" t="n"/>
      <c r="U3022" s="5" t="n"/>
    </row>
    <row r="3023">
      <c r="A3023" s="6" t="n"/>
      <c r="B3023" s="2" t="n"/>
      <c r="F3023" s="7" t="n"/>
      <c r="G3023" s="4" t="n"/>
      <c r="I3023" s="15" t="n"/>
      <c r="K3023" s="2" t="n"/>
      <c r="L3023" s="4" t="n"/>
      <c r="N3023" s="2" t="n"/>
      <c r="P3023" s="2" t="n"/>
      <c r="R3023" s="15" t="n"/>
      <c r="S3023" s="15" t="n"/>
      <c r="T3023" s="5" t="n"/>
      <c r="U3023" s="5" t="n"/>
    </row>
    <row r="3024">
      <c r="A3024" s="6" t="n"/>
      <c r="B3024" s="2" t="n"/>
      <c r="F3024" s="7" t="n"/>
      <c r="G3024" s="4" t="n"/>
      <c r="I3024" s="15" t="n"/>
      <c r="K3024" s="2" t="n"/>
      <c r="L3024" s="4" t="n"/>
      <c r="N3024" s="2" t="n"/>
      <c r="P3024" s="2" t="n"/>
      <c r="R3024" s="15" t="n"/>
      <c r="S3024" s="15" t="n"/>
      <c r="T3024" s="5" t="n"/>
      <c r="U3024" s="5" t="n"/>
    </row>
    <row r="3025">
      <c r="A3025" s="6" t="n"/>
      <c r="B3025" s="2" t="n"/>
      <c r="F3025" s="7" t="n"/>
      <c r="G3025" s="4" t="n"/>
      <c r="I3025" s="15" t="n"/>
      <c r="K3025" s="2" t="n"/>
      <c r="L3025" s="4" t="n"/>
      <c r="N3025" s="2" t="n"/>
      <c r="P3025" s="2" t="n"/>
      <c r="R3025" s="15" t="n"/>
      <c r="S3025" s="15" t="n"/>
      <c r="T3025" s="5" t="n"/>
      <c r="U3025" s="5" t="n"/>
    </row>
    <row r="3026">
      <c r="A3026" s="6" t="n"/>
      <c r="B3026" s="2" t="n"/>
      <c r="F3026" s="7" t="n"/>
      <c r="G3026" s="4" t="n"/>
      <c r="I3026" s="15" t="n"/>
      <c r="K3026" s="2" t="n"/>
      <c r="L3026" s="4" t="n"/>
      <c r="N3026" s="2" t="n"/>
      <c r="P3026" s="2" t="n"/>
      <c r="R3026" s="15" t="n"/>
      <c r="S3026" s="15" t="n"/>
      <c r="T3026" s="5" t="n"/>
      <c r="U3026" s="5" t="n"/>
    </row>
  </sheetData>
  <autoFilter ref="$A$2:$W$513"/>
  <conditionalFormatting sqref="B3:B511">
    <cfRule type="expression" priority="1" dxfId="0">
      <formula>IF(COUNTIF(C:C,#REF!)&gt;1,TRUE,FALSE)</formula>
    </cfRule>
  </conditionalFormatting>
  <conditionalFormatting sqref="C3:C513">
    <cfRule type="containsText" priority="2" operator="containsText" dxfId="2" text="CEDIDO EN FORMA DE PAGO">
      <formula>NOT(ISERROR(SEARCH(("CEDIDO EN FORMA DE PAGO"),(C3))))</formula>
    </cfRule>
    <cfRule type="cellIs" priority="3" operator="equal" dxfId="12">
      <formula>"EN NEGOCIACIÓN"</formula>
    </cfRule>
    <cfRule type="containsText" priority="4" operator="containsText" dxfId="5" text="VENDIDO">
      <formula>NOT(ISERROR(SEARCH(("VENDIDO"),(C3))))</formula>
    </cfRule>
    <cfRule type="containsText" priority="5" operator="containsText" dxfId="1" text="DISPONIBLE">
      <formula>NOT(ISERROR(SEARCH(("DISPONIBLE"),(C3))))</formula>
    </cfRule>
    <cfRule type="cellIs" priority="6" operator="equal" dxfId="3">
      <formula>"NO APTO PARA VENTA"</formula>
    </cfRule>
  </conditionalFormatting>
  <conditionalFormatting sqref="I3">
    <cfRule type="notContainsBlanks" priority="7" dxfId="13">
      <formula>LEN(TRIM(I3))&gt;0</formula>
    </cfRule>
  </conditionalFormatting>
  <conditionalFormatting sqref="S3">
    <cfRule type="notContainsBlanks" priority="8" dxfId="13">
      <formula>LEN(TRIM(S3))&gt;0</formula>
    </cfRule>
  </conditionalFormatting>
  <dataValidations count="5">
    <dataValidation sqref="S6" showDropDown="0" showInputMessage="0" showErrorMessage="1" allowBlank="1" type="list">
      <formula1>"INGRID,SNEIDER,CARLOS JULIAN,WILMER,DIANA,DANIEL BARRETO"</formula1>
    </dataValidation>
    <dataValidation sqref="I1:I3026" showDropDown="0" showInputMessage="0" showErrorMessage="1" allowBlank="1" type="list">
      <formula1>DATOS!$G$2:$G$6</formula1>
    </dataValidation>
    <dataValidation sqref="S64" showDropDown="0" showInputMessage="0" showErrorMessage="1" allowBlank="1" type="list">
      <formula1>"INGRID,SNEIDER,CARLOS JULIAN,WILMER,DIANA,KATHERINE TACHA,JULIAN CARDENAS,WILMER,JHON JAIRO RINCON"</formula1>
    </dataValidation>
    <dataValidation sqref="K1:K3026" showDropDown="0" showInputMessage="0" showErrorMessage="1" allowBlank="1" type="list">
      <formula1>DATOS!$H$2:$H$60</formula1>
    </dataValidation>
    <dataValidation sqref="S3:S5 S7:S63 S65:S444 S447:S455 S457:S468 S470:S479 S481:S485 S487:S491 S493:S509 S511:S512 S642:S3026" showDropDown="0" showInputMessage="0" showErrorMessage="1" allowBlank="1" type="list">
      <formula1>"INGRID,SNEIDER,CARLOS JULIAN,WILMER,DIANA,KATHERINE TACHA,JULIAN CARDENAS,WILMER,YULIAN PARDO,GUSTAVO,EIDER PARDO,LAURA CAMACHO,YURANY PEREZ,MAYERLY,YANIRA OCHOA,JHON ALBERTO,JHON JAIRO  RINCON,LUBIN DIAZ,YEISON GARNICA,DANIA,JEFFERSON,MARLON,COCO,ARLEY H"&amp;"ERNANDEZ,ERIK TACHA,JUAN DAVID,STIVEN CARVAJAL,JHON CARVAJAL,SAMUEL,CAMILA ZAMBRANO,DANIEL,ESTIVEN CARVAJAL,JAVIER,ARIEL,JULIAN AGUILERA,MAGALY ACERO,DAVID FELIPE,JOSE PEREZ,BAIRON FLOREZ,GINA RUIZ,YADIRA RIVERA,YEISON ROJAS,NATALIA POLANIA"</formula1>
    </dataValidation>
  </dataValidation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N3987"/>
  <sheetViews>
    <sheetView workbookViewId="0">
      <pane xSplit="10" ySplit="3" topLeftCell="K4" activePane="bottomRight" state="frozen"/>
      <selection pane="topRight" activeCell="K1" sqref="K1"/>
      <selection pane="bottomLeft" activeCell="A4" sqref="A4"/>
      <selection pane="bottomRight" activeCell="K4" sqref="K4"/>
    </sheetView>
  </sheetViews>
  <sheetFormatPr baseColWidth="8" defaultColWidth="14.43" defaultRowHeight="15" customHeight="1" outlineLevelRow="1"/>
  <cols>
    <col width="4" customWidth="1" style="506" min="1" max="1"/>
    <col width="8.859999999999999" customWidth="1" style="506" min="2" max="2"/>
    <col width="14.29" customWidth="1" style="506" min="3" max="3"/>
    <col width="14" customWidth="1" style="506" min="4" max="4"/>
    <col width="14.71" customWidth="1" style="506" min="5" max="5"/>
    <col width="14.14" customWidth="1" style="506" min="6" max="6"/>
    <col width="10.29" customWidth="1" style="506" min="7" max="7"/>
    <col width="10.57" customWidth="1" style="506" min="8" max="8"/>
    <col width="20.43" customWidth="1" style="506" min="9" max="9"/>
    <col width="15.71" customWidth="1" style="506" min="10" max="10"/>
    <col width="12.71" customWidth="1" style="506" min="11" max="11"/>
    <col width="10.57" customWidth="1" style="506" min="12" max="13"/>
    <col width="14" customWidth="1" style="506" min="14" max="14"/>
    <col width="11.57" customWidth="1" style="506" min="15" max="15"/>
    <col width="11.43" customWidth="1" style="506" min="16" max="16"/>
    <col width="9.710000000000001" customWidth="1" style="506" min="18" max="18"/>
    <col width="10.71" customWidth="1" style="506" min="19" max="19"/>
    <col width="10.86" customWidth="1" style="506" min="21" max="21"/>
    <col width="11.86" customWidth="1" style="506" min="24" max="24"/>
    <col width="9.859999999999999" customWidth="1" style="506" min="25" max="25"/>
    <col width="11" customWidth="1" style="506" min="27" max="27"/>
    <col width="11.86" customWidth="1" style="506" min="29" max="29"/>
    <col width="11.14" customWidth="1" style="506" min="30" max="30"/>
    <col width="10.29" customWidth="1" style="506" min="31" max="31"/>
  </cols>
  <sheetData>
    <row r="2">
      <c r="A2" s="17" t="n"/>
      <c r="B2" s="20" t="n"/>
      <c r="C2" s="20" t="n"/>
      <c r="D2" s="20" t="n"/>
      <c r="E2" s="20" t="n"/>
      <c r="F2" s="20" t="n"/>
      <c r="G2" s="23" t="n"/>
      <c r="H2" s="20" t="n"/>
      <c r="I2" s="20" t="n"/>
      <c r="J2" s="20" t="n"/>
      <c r="K2" s="26" t="inlineStr">
        <is>
          <t>CUOTA 1</t>
        </is>
      </c>
      <c r="L2" s="26" t="inlineStr">
        <is>
          <t>CUOTA 1</t>
        </is>
      </c>
      <c r="M2" s="26" t="inlineStr">
        <is>
          <t>CUOTA 1</t>
        </is>
      </c>
      <c r="N2" s="26" t="inlineStr">
        <is>
          <t>CUOTA 1</t>
        </is>
      </c>
      <c r="O2" s="26" t="inlineStr">
        <is>
          <t>CUOTA 1</t>
        </is>
      </c>
      <c r="P2" s="26" t="inlineStr">
        <is>
          <t>CUOTA 1</t>
        </is>
      </c>
      <c r="Q2" s="26" t="inlineStr">
        <is>
          <t>CUOTA 2</t>
        </is>
      </c>
      <c r="R2" s="26" t="inlineStr">
        <is>
          <t>CUOTA 2</t>
        </is>
      </c>
      <c r="S2" s="26" t="inlineStr">
        <is>
          <t>CUOTA 2</t>
        </is>
      </c>
      <c r="T2" s="26" t="inlineStr">
        <is>
          <t>CUOTA 2</t>
        </is>
      </c>
      <c r="U2" s="26" t="inlineStr">
        <is>
          <t>CUOTA 2</t>
        </is>
      </c>
      <c r="V2" s="20" t="inlineStr">
        <is>
          <t>CUOTA 2</t>
        </is>
      </c>
      <c r="W2" s="26" t="inlineStr">
        <is>
          <t>CUOTA 3</t>
        </is>
      </c>
      <c r="X2" s="20" t="inlineStr">
        <is>
          <t>CUOTA 3</t>
        </is>
      </c>
      <c r="Y2" s="20" t="inlineStr">
        <is>
          <t>CUOTA 3</t>
        </is>
      </c>
      <c r="Z2" s="20" t="inlineStr">
        <is>
          <t>CUOTA 3</t>
        </is>
      </c>
      <c r="AA2" s="26" t="inlineStr">
        <is>
          <t>CUOTA 3</t>
        </is>
      </c>
      <c r="AB2" s="20" t="inlineStr">
        <is>
          <t>CUOTA 3</t>
        </is>
      </c>
      <c r="AC2" s="26" t="inlineStr">
        <is>
          <t>CUOTA 4</t>
        </is>
      </c>
      <c r="AD2" s="20" t="inlineStr">
        <is>
          <t>CUOTA 4</t>
        </is>
      </c>
      <c r="AE2" s="20" t="inlineStr">
        <is>
          <t>CUOTA 4</t>
        </is>
      </c>
      <c r="AF2" s="20" t="inlineStr">
        <is>
          <t>CUOTA 4</t>
        </is>
      </c>
      <c r="AG2" s="26" t="inlineStr">
        <is>
          <t>CUOTA 4</t>
        </is>
      </c>
      <c r="AH2" s="20" t="inlineStr">
        <is>
          <t>CUOTA 4</t>
        </is>
      </c>
      <c r="AI2" s="26" t="inlineStr">
        <is>
          <t>CUOTA 5</t>
        </is>
      </c>
      <c r="AJ2" s="20" t="inlineStr">
        <is>
          <t>CUOTA 5</t>
        </is>
      </c>
      <c r="AK2" s="20" t="inlineStr">
        <is>
          <t>CUOTA 5</t>
        </is>
      </c>
      <c r="AL2" s="20" t="inlineStr">
        <is>
          <t>CUOTA 5</t>
        </is>
      </c>
      <c r="AM2" s="26" t="inlineStr">
        <is>
          <t>CUOTA 5</t>
        </is>
      </c>
      <c r="AN2" s="20" t="inlineStr">
        <is>
          <t>CUOTA 5</t>
        </is>
      </c>
      <c r="AO2" s="26" t="inlineStr">
        <is>
          <t>CUOTA 6</t>
        </is>
      </c>
      <c r="AP2" s="20" t="inlineStr">
        <is>
          <t>CUOTA 6</t>
        </is>
      </c>
      <c r="AQ2" s="20" t="inlineStr">
        <is>
          <t>CUOTA 6</t>
        </is>
      </c>
      <c r="AR2" s="20" t="inlineStr">
        <is>
          <t>CUOTA 6</t>
        </is>
      </c>
      <c r="AS2" s="20" t="inlineStr">
        <is>
          <t>CUOTA 6</t>
        </is>
      </c>
      <c r="AT2" s="20" t="inlineStr">
        <is>
          <t>CUOTA 6</t>
        </is>
      </c>
      <c r="AU2" s="26" t="inlineStr">
        <is>
          <t>CUOTA 7</t>
        </is>
      </c>
      <c r="AV2" s="20" t="inlineStr">
        <is>
          <t>CUOTA 7</t>
        </is>
      </c>
      <c r="AW2" s="20" t="inlineStr">
        <is>
          <t>CUOTA 7</t>
        </is>
      </c>
      <c r="AX2" s="20" t="inlineStr">
        <is>
          <t>CUOTA 7</t>
        </is>
      </c>
      <c r="AY2" s="20" t="inlineStr">
        <is>
          <t>CUOTA 7</t>
        </is>
      </c>
      <c r="AZ2" s="20" t="inlineStr">
        <is>
          <t>CUOTA 7</t>
        </is>
      </c>
      <c r="BA2" s="26" t="inlineStr">
        <is>
          <t>CUOTA 8</t>
        </is>
      </c>
      <c r="BB2" s="20" t="inlineStr">
        <is>
          <t>CUOTA 8</t>
        </is>
      </c>
      <c r="BC2" s="20" t="inlineStr">
        <is>
          <t>CUOTA 8</t>
        </is>
      </c>
      <c r="BD2" s="20" t="inlineStr">
        <is>
          <t>CUOTA 8</t>
        </is>
      </c>
      <c r="BE2" s="20" t="inlineStr">
        <is>
          <t>CUOTA 8</t>
        </is>
      </c>
      <c r="BF2" s="20" t="inlineStr">
        <is>
          <t>CUOTA 8</t>
        </is>
      </c>
      <c r="BG2" s="26" t="inlineStr">
        <is>
          <t>CUOTA 9</t>
        </is>
      </c>
      <c r="BH2" s="20" t="inlineStr">
        <is>
          <t>CUOTA 9</t>
        </is>
      </c>
      <c r="BI2" s="20" t="inlineStr">
        <is>
          <t>CUOTA 9</t>
        </is>
      </c>
      <c r="BJ2" s="20" t="inlineStr">
        <is>
          <t>CUOTA 9</t>
        </is>
      </c>
      <c r="BK2" s="20" t="inlineStr">
        <is>
          <t>CUOTA 9</t>
        </is>
      </c>
      <c r="BL2" s="20" t="inlineStr">
        <is>
          <t>CUOTA 9</t>
        </is>
      </c>
      <c r="BM2" s="26" t="inlineStr">
        <is>
          <t>CUOTA 10</t>
        </is>
      </c>
      <c r="BN2" s="20" t="inlineStr">
        <is>
          <t>CUOTA 10</t>
        </is>
      </c>
      <c r="BO2" s="20" t="inlineStr">
        <is>
          <t>CUOTA 10</t>
        </is>
      </c>
      <c r="BP2" s="20" t="inlineStr">
        <is>
          <t>CUOTA 10</t>
        </is>
      </c>
      <c r="BQ2" s="20" t="inlineStr">
        <is>
          <t>CUOTA 10</t>
        </is>
      </c>
      <c r="BR2" s="20" t="inlineStr">
        <is>
          <t>CUOTA 10</t>
        </is>
      </c>
      <c r="BS2" s="26" t="inlineStr">
        <is>
          <t>CUOTA 11</t>
        </is>
      </c>
      <c r="BT2" s="20" t="inlineStr">
        <is>
          <t>CUOTA 11</t>
        </is>
      </c>
      <c r="BU2" s="20" t="inlineStr">
        <is>
          <t>CUOTA 11</t>
        </is>
      </c>
      <c r="BV2" s="20" t="inlineStr">
        <is>
          <t>CUOTA 11</t>
        </is>
      </c>
      <c r="BW2" s="20" t="inlineStr">
        <is>
          <t>CUOTA 11</t>
        </is>
      </c>
      <c r="BX2" s="20" t="inlineStr">
        <is>
          <t>CUOTA 11</t>
        </is>
      </c>
      <c r="BY2" s="26" t="inlineStr">
        <is>
          <t>CUOTA 12</t>
        </is>
      </c>
      <c r="BZ2" s="20" t="inlineStr">
        <is>
          <t>CUOTA 12</t>
        </is>
      </c>
      <c r="CA2" s="20" t="inlineStr">
        <is>
          <t>CUOTA 12</t>
        </is>
      </c>
      <c r="CB2" s="20" t="inlineStr">
        <is>
          <t>CUOTA 12</t>
        </is>
      </c>
      <c r="CC2" s="20" t="inlineStr">
        <is>
          <t>CUOTA 12</t>
        </is>
      </c>
      <c r="CD2" s="20" t="inlineStr">
        <is>
          <t>CUOTA 12</t>
        </is>
      </c>
      <c r="CE2" s="26" t="inlineStr">
        <is>
          <t>CUOTA 13</t>
        </is>
      </c>
      <c r="CF2" s="20" t="inlineStr">
        <is>
          <t>CUOTA 13</t>
        </is>
      </c>
      <c r="CG2" s="20" t="inlineStr">
        <is>
          <t>CUOTA 13</t>
        </is>
      </c>
      <c r="CH2" s="20" t="inlineStr">
        <is>
          <t>CUOTA 13</t>
        </is>
      </c>
      <c r="CI2" s="20" t="inlineStr">
        <is>
          <t>CUOTA 13</t>
        </is>
      </c>
      <c r="CJ2" s="20" t="inlineStr">
        <is>
          <t>CUOTA 13</t>
        </is>
      </c>
      <c r="CK2" s="26" t="inlineStr">
        <is>
          <t>CUOTA 14</t>
        </is>
      </c>
      <c r="CL2" s="20" t="inlineStr">
        <is>
          <t>CUOTA 14</t>
        </is>
      </c>
      <c r="CM2" s="20" t="inlineStr">
        <is>
          <t>CUOTA 14</t>
        </is>
      </c>
      <c r="CN2" s="20" t="inlineStr">
        <is>
          <t>CUOTA 14</t>
        </is>
      </c>
      <c r="CO2" s="20" t="inlineStr">
        <is>
          <t>CUOTA 14</t>
        </is>
      </c>
      <c r="CP2" s="20" t="inlineStr">
        <is>
          <t>CUOTA 14</t>
        </is>
      </c>
      <c r="CQ2" s="26" t="inlineStr">
        <is>
          <t>CUOTA 15</t>
        </is>
      </c>
      <c r="CR2" s="20" t="inlineStr">
        <is>
          <t>CUOTA 15</t>
        </is>
      </c>
      <c r="CS2" s="20" t="inlineStr">
        <is>
          <t>CUOTA 15</t>
        </is>
      </c>
      <c r="CT2" s="20" t="inlineStr">
        <is>
          <t>CUOTA 15</t>
        </is>
      </c>
      <c r="CU2" s="20" t="inlineStr">
        <is>
          <t>CUOTA 15</t>
        </is>
      </c>
      <c r="CV2" s="20" t="inlineStr">
        <is>
          <t>CUOTA 15</t>
        </is>
      </c>
      <c r="CW2" s="26" t="inlineStr">
        <is>
          <t>CUOTA 16</t>
        </is>
      </c>
      <c r="CX2" s="20" t="inlineStr">
        <is>
          <t>CUOTA 16</t>
        </is>
      </c>
      <c r="CY2" s="20" t="inlineStr">
        <is>
          <t>CUOTA 16</t>
        </is>
      </c>
      <c r="CZ2" s="20" t="inlineStr">
        <is>
          <t>CUOTA 16</t>
        </is>
      </c>
      <c r="DA2" s="20" t="inlineStr">
        <is>
          <t>CUOTA 16</t>
        </is>
      </c>
      <c r="DB2" s="20" t="inlineStr">
        <is>
          <t>CUOTA 16</t>
        </is>
      </c>
      <c r="DC2" s="26" t="inlineStr">
        <is>
          <t>CUOTA 17</t>
        </is>
      </c>
      <c r="DD2" s="20" t="inlineStr">
        <is>
          <t>CUOTA 17</t>
        </is>
      </c>
      <c r="DE2" s="20" t="inlineStr">
        <is>
          <t>CUOTA 17</t>
        </is>
      </c>
      <c r="DF2" s="20" t="inlineStr">
        <is>
          <t>CUOTA 17</t>
        </is>
      </c>
      <c r="DG2" s="20" t="inlineStr">
        <is>
          <t>CUOTA 17</t>
        </is>
      </c>
      <c r="DH2" s="20" t="inlineStr">
        <is>
          <t>CUOTA 17</t>
        </is>
      </c>
      <c r="DI2" s="26" t="inlineStr">
        <is>
          <t>CUOTA 18</t>
        </is>
      </c>
      <c r="DJ2" s="20" t="inlineStr">
        <is>
          <t>CUOTA 18</t>
        </is>
      </c>
      <c r="DK2" s="20" t="inlineStr">
        <is>
          <t>CUOTA 18</t>
        </is>
      </c>
      <c r="DL2" s="20" t="inlineStr">
        <is>
          <t>CUOTA 18</t>
        </is>
      </c>
      <c r="DM2" s="20" t="inlineStr">
        <is>
          <t>CUOTA 18</t>
        </is>
      </c>
      <c r="DN2" s="20" t="inlineStr">
        <is>
          <t>CUOTA 18</t>
        </is>
      </c>
      <c r="DO2" s="26" t="inlineStr">
        <is>
          <t>CUOTA 19</t>
        </is>
      </c>
      <c r="DP2" s="20" t="inlineStr">
        <is>
          <t>CUOTA 19</t>
        </is>
      </c>
      <c r="DQ2" s="20" t="inlineStr">
        <is>
          <t>CUOTA 19</t>
        </is>
      </c>
      <c r="DR2" s="20" t="inlineStr">
        <is>
          <t>CUOTA 19</t>
        </is>
      </c>
      <c r="DS2" s="20" t="inlineStr">
        <is>
          <t>CUOTA 19</t>
        </is>
      </c>
      <c r="DT2" s="20" t="inlineStr">
        <is>
          <t>CUOTA 19</t>
        </is>
      </c>
      <c r="DU2" s="26" t="inlineStr">
        <is>
          <t>CUOTA 20</t>
        </is>
      </c>
      <c r="DV2" s="20" t="inlineStr">
        <is>
          <t>CUOTA 20</t>
        </is>
      </c>
      <c r="DW2" s="20" t="inlineStr">
        <is>
          <t>CUOTA 20</t>
        </is>
      </c>
      <c r="DX2" s="20" t="inlineStr">
        <is>
          <t>CUOTA 20</t>
        </is>
      </c>
      <c r="DY2" s="20" t="inlineStr">
        <is>
          <t>CUOTA 20</t>
        </is>
      </c>
      <c r="DZ2" s="20" t="inlineStr">
        <is>
          <t>CUOTA 20</t>
        </is>
      </c>
      <c r="EA2" s="26" t="inlineStr">
        <is>
          <t>CUOTA 21</t>
        </is>
      </c>
      <c r="EB2" s="20" t="inlineStr">
        <is>
          <t>CUOTA 21</t>
        </is>
      </c>
      <c r="EC2" s="20" t="inlineStr">
        <is>
          <t>CUOTA 21</t>
        </is>
      </c>
      <c r="ED2" s="20" t="inlineStr">
        <is>
          <t>CUOTA 21</t>
        </is>
      </c>
      <c r="EE2" s="20" t="inlineStr">
        <is>
          <t>CUOTA 21</t>
        </is>
      </c>
      <c r="EF2" s="20" t="inlineStr">
        <is>
          <t>CUOTA 21</t>
        </is>
      </c>
      <c r="EG2" s="26" t="inlineStr">
        <is>
          <t>CUOTA 22</t>
        </is>
      </c>
      <c r="EH2" s="20" t="inlineStr">
        <is>
          <t>CUOTA 22</t>
        </is>
      </c>
      <c r="EI2" s="20" t="inlineStr">
        <is>
          <t>CUOTA 22</t>
        </is>
      </c>
      <c r="EJ2" s="20" t="inlineStr">
        <is>
          <t>CUOTA 22</t>
        </is>
      </c>
      <c r="EK2" s="20" t="inlineStr">
        <is>
          <t>CUOTA 22</t>
        </is>
      </c>
      <c r="EL2" s="20" t="inlineStr">
        <is>
          <t>CUOTA 22</t>
        </is>
      </c>
      <c r="EM2" s="26" t="inlineStr">
        <is>
          <t>CUOTA 23</t>
        </is>
      </c>
      <c r="EN2" s="20" t="inlineStr">
        <is>
          <t>CUOTA 23</t>
        </is>
      </c>
      <c r="EO2" s="20" t="inlineStr">
        <is>
          <t>CUOTA 23</t>
        </is>
      </c>
      <c r="EP2" s="20" t="inlineStr">
        <is>
          <t>CUOTA 23</t>
        </is>
      </c>
      <c r="EQ2" s="20" t="inlineStr">
        <is>
          <t>CUOTA 23</t>
        </is>
      </c>
      <c r="ER2" s="20" t="inlineStr">
        <is>
          <t>CUOTA 23</t>
        </is>
      </c>
      <c r="ES2" s="26" t="inlineStr">
        <is>
          <t>CUOTA 24</t>
        </is>
      </c>
      <c r="ET2" s="20" t="inlineStr">
        <is>
          <t>CUOTA 24</t>
        </is>
      </c>
      <c r="EU2" s="20" t="inlineStr">
        <is>
          <t>CUOTA 24</t>
        </is>
      </c>
      <c r="EV2" s="20" t="inlineStr">
        <is>
          <t>CUOTA 24</t>
        </is>
      </c>
      <c r="EW2" s="20" t="inlineStr">
        <is>
          <t>CUOTA 24</t>
        </is>
      </c>
      <c r="EX2" s="20" t="inlineStr">
        <is>
          <t>CUOTA 24</t>
        </is>
      </c>
      <c r="EY2" s="26" t="inlineStr">
        <is>
          <t>CUOTA 25</t>
        </is>
      </c>
      <c r="EZ2" s="20" t="inlineStr">
        <is>
          <t>CUOTA 25</t>
        </is>
      </c>
      <c r="FA2" s="20" t="inlineStr">
        <is>
          <t>CUOTA 25</t>
        </is>
      </c>
      <c r="FB2" s="20" t="inlineStr">
        <is>
          <t>CUOTA 25</t>
        </is>
      </c>
      <c r="FC2" s="20" t="inlineStr">
        <is>
          <t>CUOTA 25</t>
        </is>
      </c>
      <c r="FD2" s="20" t="inlineStr">
        <is>
          <t>CUOTA 25</t>
        </is>
      </c>
      <c r="FE2" s="26" t="inlineStr">
        <is>
          <t>CUOTA 26</t>
        </is>
      </c>
      <c r="FF2" s="20" t="inlineStr">
        <is>
          <t>CUOTA 26</t>
        </is>
      </c>
      <c r="FG2" s="20" t="inlineStr">
        <is>
          <t>CUOTA 26</t>
        </is>
      </c>
      <c r="FH2" s="20" t="inlineStr">
        <is>
          <t>CUOTA 26</t>
        </is>
      </c>
      <c r="FI2" s="20" t="inlineStr">
        <is>
          <t>CUOTA 26</t>
        </is>
      </c>
      <c r="FJ2" s="20" t="inlineStr">
        <is>
          <t>CUOTA 26</t>
        </is>
      </c>
      <c r="FK2" s="26" t="inlineStr">
        <is>
          <t>CUOTA 27</t>
        </is>
      </c>
      <c r="FL2" s="20" t="inlineStr">
        <is>
          <t>CUOTA 27</t>
        </is>
      </c>
      <c r="FM2" s="20" t="inlineStr">
        <is>
          <t>CUOTA 27</t>
        </is>
      </c>
      <c r="FN2" s="20" t="inlineStr">
        <is>
          <t>CUOTA 27</t>
        </is>
      </c>
      <c r="FO2" s="20" t="inlineStr">
        <is>
          <t>CUOTA 27</t>
        </is>
      </c>
      <c r="FP2" s="20" t="inlineStr">
        <is>
          <t>CUOTA 27</t>
        </is>
      </c>
      <c r="FQ2" s="26" t="inlineStr">
        <is>
          <t>CUOTA 28</t>
        </is>
      </c>
      <c r="FR2" s="20" t="inlineStr">
        <is>
          <t>CUOTA 28</t>
        </is>
      </c>
      <c r="FS2" s="20" t="inlineStr">
        <is>
          <t>CUOTA 28</t>
        </is>
      </c>
      <c r="FT2" s="20" t="inlineStr">
        <is>
          <t>CUOTA 28</t>
        </is>
      </c>
      <c r="FU2" s="20" t="inlineStr">
        <is>
          <t>CUOTA 28</t>
        </is>
      </c>
      <c r="FV2" s="20" t="inlineStr">
        <is>
          <t>CUOTA 28</t>
        </is>
      </c>
      <c r="FW2" s="26" t="inlineStr">
        <is>
          <t>CUOTA 29</t>
        </is>
      </c>
      <c r="FX2" s="20" t="inlineStr">
        <is>
          <t>CUOTA 29</t>
        </is>
      </c>
      <c r="FY2" s="20" t="inlineStr">
        <is>
          <t>CUOTA 29</t>
        </is>
      </c>
      <c r="FZ2" s="20" t="inlineStr">
        <is>
          <t>CUOTA 29</t>
        </is>
      </c>
      <c r="GA2" s="20" t="inlineStr">
        <is>
          <t>CUOTA 29</t>
        </is>
      </c>
      <c r="GB2" s="20" t="inlineStr">
        <is>
          <t>CUOTA 29</t>
        </is>
      </c>
      <c r="GC2" s="26" t="inlineStr">
        <is>
          <t>CUOTA 30</t>
        </is>
      </c>
      <c r="GD2" s="20" t="inlineStr">
        <is>
          <t>CUOTA 30</t>
        </is>
      </c>
      <c r="GE2" s="20" t="inlineStr">
        <is>
          <t>CUOTA 30</t>
        </is>
      </c>
      <c r="GF2" s="20" t="inlineStr">
        <is>
          <t>CUOTA 30</t>
        </is>
      </c>
      <c r="GG2" s="20" t="inlineStr">
        <is>
          <t>CUOTA 30</t>
        </is>
      </c>
      <c r="GH2" s="20" t="inlineStr">
        <is>
          <t>CUOTA 30</t>
        </is>
      </c>
      <c r="GI2" s="26" t="inlineStr">
        <is>
          <t>CUOTA 31</t>
        </is>
      </c>
      <c r="GJ2" s="20" t="inlineStr">
        <is>
          <t>CUOTA 31</t>
        </is>
      </c>
      <c r="GK2" s="20" t="inlineStr">
        <is>
          <t>CUOTA 31</t>
        </is>
      </c>
      <c r="GL2" s="20" t="inlineStr">
        <is>
          <t>CUOTA 31</t>
        </is>
      </c>
      <c r="GM2" s="20" t="inlineStr">
        <is>
          <t>CUOTA 31</t>
        </is>
      </c>
      <c r="GN2" s="20" t="inlineStr">
        <is>
          <t>CUOTA 31</t>
        </is>
      </c>
      <c r="GO2" s="26" t="inlineStr">
        <is>
          <t>CUOTA 32</t>
        </is>
      </c>
      <c r="GP2" s="20" t="inlineStr">
        <is>
          <t>CUOTA 32</t>
        </is>
      </c>
      <c r="GQ2" s="20" t="inlineStr">
        <is>
          <t>CUOTA 32</t>
        </is>
      </c>
      <c r="GR2" s="20" t="inlineStr">
        <is>
          <t>CUOTA 32</t>
        </is>
      </c>
      <c r="GS2" s="20" t="inlineStr">
        <is>
          <t>CUOTA 32</t>
        </is>
      </c>
      <c r="GT2" s="20" t="inlineStr">
        <is>
          <t>CUOTA 32</t>
        </is>
      </c>
      <c r="GU2" s="26" t="inlineStr">
        <is>
          <t>CUOTA 33</t>
        </is>
      </c>
      <c r="GV2" s="20" t="inlineStr">
        <is>
          <t>CUOTA 33</t>
        </is>
      </c>
      <c r="GW2" s="20" t="inlineStr">
        <is>
          <t>CUOTA 33</t>
        </is>
      </c>
      <c r="GX2" s="20" t="inlineStr">
        <is>
          <t>CUOTA 33</t>
        </is>
      </c>
      <c r="GY2" s="20" t="inlineStr">
        <is>
          <t>CUOTA 33</t>
        </is>
      </c>
      <c r="GZ2" s="20" t="inlineStr">
        <is>
          <t>CUOTA 33</t>
        </is>
      </c>
      <c r="HA2" s="26" t="inlineStr">
        <is>
          <t>CUOTA 34</t>
        </is>
      </c>
      <c r="HB2" s="20" t="inlineStr">
        <is>
          <t>CUOTA 34</t>
        </is>
      </c>
      <c r="HC2" s="20" t="inlineStr">
        <is>
          <t>CUOTA 34</t>
        </is>
      </c>
      <c r="HD2" s="20" t="inlineStr">
        <is>
          <t>CUOTA 34</t>
        </is>
      </c>
      <c r="HE2" s="20" t="inlineStr">
        <is>
          <t>CUOTA 34</t>
        </is>
      </c>
      <c r="HF2" s="20" t="inlineStr">
        <is>
          <t>CUOTA 34</t>
        </is>
      </c>
      <c r="HG2" s="26" t="inlineStr">
        <is>
          <t>CUOTA 35</t>
        </is>
      </c>
      <c r="HH2" s="20" t="inlineStr">
        <is>
          <t>CUOTA 35</t>
        </is>
      </c>
      <c r="HI2" s="20" t="inlineStr">
        <is>
          <t>CUOTA 35</t>
        </is>
      </c>
      <c r="HJ2" s="20" t="inlineStr">
        <is>
          <t>CUOTA 35</t>
        </is>
      </c>
      <c r="HK2" s="20" t="inlineStr">
        <is>
          <t>CUOTA 35</t>
        </is>
      </c>
      <c r="HL2" s="20" t="inlineStr">
        <is>
          <t>CUOTA 35</t>
        </is>
      </c>
      <c r="HM2" s="26" t="inlineStr">
        <is>
          <t>CUOTA 36</t>
        </is>
      </c>
      <c r="HN2" s="26" t="inlineStr">
        <is>
          <t>CUOTA 36</t>
        </is>
      </c>
      <c r="HO2" s="26" t="inlineStr">
        <is>
          <t>CUOTA 36</t>
        </is>
      </c>
      <c r="HP2" s="26" t="inlineStr">
        <is>
          <t>CUOTA 36</t>
        </is>
      </c>
      <c r="HQ2" s="26" t="inlineStr">
        <is>
          <t>CUOTA 36</t>
        </is>
      </c>
      <c r="HR2" s="26" t="inlineStr">
        <is>
          <t>CUOTA 36</t>
        </is>
      </c>
      <c r="HS2" s="90" t="n"/>
      <c r="HT2" s="20" t="n"/>
      <c r="HU2" s="20" t="n"/>
      <c r="HV2" s="20" t="n"/>
      <c r="HW2" s="20" t="n"/>
      <c r="HX2" s="20" t="n"/>
      <c r="HY2" s="20" t="n"/>
      <c r="HZ2" s="20" t="n"/>
      <c r="IA2" s="20" t="n"/>
      <c r="IB2" s="20" t="n"/>
      <c r="IC2" s="20" t="n"/>
      <c r="ID2" s="20" t="n"/>
      <c r="IE2" s="20" t="n"/>
      <c r="IF2" s="20" t="n"/>
      <c r="IG2" s="20" t="n"/>
      <c r="IH2" s="20" t="n"/>
      <c r="II2" s="20" t="n"/>
      <c r="IJ2" s="20" t="n"/>
      <c r="IK2" s="20" t="n"/>
      <c r="IL2" s="20" t="n"/>
      <c r="IM2" s="20" t="n"/>
      <c r="IN2" s="20" t="n"/>
      <c r="IO2" s="20" t="n"/>
      <c r="IP2" s="20" t="n"/>
      <c r="IQ2" s="20" t="n"/>
      <c r="IR2" s="20" t="n"/>
      <c r="IS2" s="20" t="n"/>
      <c r="IT2" s="20" t="n"/>
      <c r="IU2" s="20" t="n"/>
      <c r="IV2" s="20" t="n"/>
      <c r="IW2" s="20" t="n"/>
      <c r="IX2" s="20" t="n"/>
      <c r="IY2" s="20" t="n"/>
      <c r="IZ2" s="20" t="n"/>
      <c r="JA2" s="20" t="n"/>
      <c r="JB2" s="20" t="n"/>
      <c r="JC2" s="20" t="n"/>
      <c r="JD2" s="20" t="n"/>
      <c r="JE2" s="20" t="n"/>
      <c r="JF2" s="20" t="n"/>
      <c r="JG2" s="20" t="n"/>
      <c r="JH2" s="20" t="n"/>
      <c r="JI2" s="20" t="n"/>
      <c r="JJ2" s="20" t="n"/>
      <c r="JK2" s="20" t="n"/>
      <c r="JL2" s="20" t="n"/>
      <c r="JM2" s="20" t="n"/>
      <c r="JN2" s="20" t="n"/>
    </row>
    <row r="3">
      <c r="A3" s="92" t="n"/>
      <c r="B3" s="93" t="inlineStr">
        <is>
          <t>ITEM</t>
        </is>
      </c>
      <c r="C3" s="94" t="inlineStr">
        <is>
          <t xml:space="preserve">ID LOTE </t>
        </is>
      </c>
      <c r="D3" s="95" t="inlineStr">
        <is>
          <t>ESTADO</t>
        </is>
      </c>
      <c r="E3" s="97" t="inlineStr">
        <is>
          <t>PRECIO DE VENTA</t>
        </is>
      </c>
      <c r="F3" s="97" t="inlineStr">
        <is>
          <t>SALDO FINANCIADO</t>
        </is>
      </c>
      <c r="G3" s="98" t="inlineStr">
        <is>
          <t>FECHA DE VENTA</t>
        </is>
      </c>
      <c r="H3" s="99" t="inlineStr">
        <is>
          <t>PLAZO/CUOTAS</t>
        </is>
      </c>
      <c r="I3" s="94" t="inlineStr">
        <is>
          <t>FECHAS DE VENCIMIENTO</t>
        </is>
      </c>
      <c r="J3" s="100" t="inlineStr">
        <is>
          <t>VALOR CUOTA</t>
        </is>
      </c>
      <c r="K3" s="101" t="inlineStr">
        <is>
          <t>FECHA VENCIMIENTO</t>
        </is>
      </c>
      <c r="L3" s="98" t="inlineStr">
        <is>
          <t>DÍAS DE VENCIMIENTO</t>
        </is>
      </c>
      <c r="M3" s="98" t="inlineStr">
        <is>
          <t>FECHA DE PAGO</t>
        </is>
      </c>
      <c r="N3" s="102" t="inlineStr">
        <is>
          <t>VALOR</t>
        </is>
      </c>
      <c r="O3" s="104" t="inlineStr">
        <is>
          <t>ESTADO CUOTA</t>
        </is>
      </c>
      <c r="P3" s="106" t="inlineStr">
        <is>
          <t>MEDIO DE PAGO</t>
        </is>
      </c>
      <c r="Q3" s="101" t="inlineStr">
        <is>
          <t>FECHA VENCIMIENTO</t>
        </is>
      </c>
      <c r="R3" s="98" t="inlineStr">
        <is>
          <t>DÍAS DE VENCIMIENTO</t>
        </is>
      </c>
      <c r="S3" s="98" t="inlineStr">
        <is>
          <t>FECHA DE PAGO</t>
        </is>
      </c>
      <c r="T3" s="100" t="inlineStr">
        <is>
          <t>VALOR</t>
        </is>
      </c>
      <c r="U3" s="98" t="inlineStr">
        <is>
          <t>ESTADO CUOTA</t>
        </is>
      </c>
      <c r="V3" s="106" t="inlineStr">
        <is>
          <t>MEDIO DE PAGO</t>
        </is>
      </c>
      <c r="W3" s="101" t="inlineStr">
        <is>
          <t>FECHA VENCIMIENTO</t>
        </is>
      </c>
      <c r="X3" s="98" t="inlineStr">
        <is>
          <t>DÍAS DE VENCIMIENTO</t>
        </is>
      </c>
      <c r="Y3" s="98" t="inlineStr">
        <is>
          <t>FECHA DE PAGO</t>
        </is>
      </c>
      <c r="Z3" s="100" t="inlineStr">
        <is>
          <t>VALOR</t>
        </is>
      </c>
      <c r="AA3" s="98" t="inlineStr">
        <is>
          <t>ESTADO CUOTA</t>
        </is>
      </c>
      <c r="AB3" s="106" t="inlineStr">
        <is>
          <t>MEDIO DE PAGO</t>
        </is>
      </c>
      <c r="AC3" s="101" t="inlineStr">
        <is>
          <t>FECHA VENCIMIENTO</t>
        </is>
      </c>
      <c r="AD3" s="98" t="inlineStr">
        <is>
          <t>DÍAS DE VENCIMIENTO</t>
        </is>
      </c>
      <c r="AE3" s="98" t="inlineStr">
        <is>
          <t>FECHA DE PAGO</t>
        </is>
      </c>
      <c r="AF3" s="100" t="inlineStr">
        <is>
          <t>VALOR</t>
        </is>
      </c>
      <c r="AG3" s="98" t="inlineStr">
        <is>
          <t>ESTADO CUOTA</t>
        </is>
      </c>
      <c r="AH3" s="106" t="inlineStr">
        <is>
          <t>MEDIO DE PAGO</t>
        </is>
      </c>
      <c r="AI3" s="101" t="inlineStr">
        <is>
          <t>FECHA VENCIMIENTO</t>
        </is>
      </c>
      <c r="AJ3" s="98" t="inlineStr">
        <is>
          <t>DÍAS DE VENCIMIENTO</t>
        </is>
      </c>
      <c r="AK3" s="98" t="inlineStr">
        <is>
          <t>FECHA DE PAGO</t>
        </is>
      </c>
      <c r="AL3" s="100" t="inlineStr">
        <is>
          <t>VALOR</t>
        </is>
      </c>
      <c r="AM3" s="98" t="inlineStr">
        <is>
          <t>ESTADO CUOTA</t>
        </is>
      </c>
      <c r="AN3" s="106" t="inlineStr">
        <is>
          <t>MEDIO DE PAGO</t>
        </is>
      </c>
      <c r="AO3" s="101" t="inlineStr">
        <is>
          <t>FECHA VENCIMIENTO</t>
        </is>
      </c>
      <c r="AP3" s="98" t="inlineStr">
        <is>
          <t>DÍAS DE VENCIMIENTO</t>
        </is>
      </c>
      <c r="AQ3" s="98" t="inlineStr">
        <is>
          <t>FECHA DE PAGO</t>
        </is>
      </c>
      <c r="AR3" s="100" t="inlineStr">
        <is>
          <t>VALOR</t>
        </is>
      </c>
      <c r="AS3" s="98" t="inlineStr">
        <is>
          <t>ESTADO CUOTA</t>
        </is>
      </c>
      <c r="AT3" s="106" t="inlineStr">
        <is>
          <t>MEDIO DE PAGO</t>
        </is>
      </c>
      <c r="AU3" s="101" t="inlineStr">
        <is>
          <t>FECHA VENCIMIENTO</t>
        </is>
      </c>
      <c r="AV3" s="98" t="inlineStr">
        <is>
          <t>DÍAS DE VENCIMIENTO</t>
        </is>
      </c>
      <c r="AW3" s="98" t="inlineStr">
        <is>
          <t>FECHA DE PAGO</t>
        </is>
      </c>
      <c r="AX3" s="100" t="inlineStr">
        <is>
          <t>VALOR</t>
        </is>
      </c>
      <c r="AY3" s="98" t="inlineStr">
        <is>
          <t>ESTADO CUOTA</t>
        </is>
      </c>
      <c r="AZ3" s="106" t="inlineStr">
        <is>
          <t>MEDIO DE PAGO</t>
        </is>
      </c>
      <c r="BA3" s="101" t="inlineStr">
        <is>
          <t>FECHA VENCIMIENTO</t>
        </is>
      </c>
      <c r="BB3" s="98" t="inlineStr">
        <is>
          <t>DÍAS DE VENCIMIENTO</t>
        </is>
      </c>
      <c r="BC3" s="98" t="inlineStr">
        <is>
          <t>FECHA DE PAGO</t>
        </is>
      </c>
      <c r="BD3" s="100" t="inlineStr">
        <is>
          <t>VALOR</t>
        </is>
      </c>
      <c r="BE3" s="98" t="inlineStr">
        <is>
          <t>ESTADO CUOTA</t>
        </is>
      </c>
      <c r="BF3" s="106" t="inlineStr">
        <is>
          <t>MEDIO DE PAGO</t>
        </is>
      </c>
      <c r="BG3" s="101" t="inlineStr">
        <is>
          <t>FECHA VENCIMIENTO</t>
        </is>
      </c>
      <c r="BH3" s="98" t="inlineStr">
        <is>
          <t>DÍAS DE VENCIMIENTO</t>
        </is>
      </c>
      <c r="BI3" s="98" t="inlineStr">
        <is>
          <t>FECHA DE PAGO</t>
        </is>
      </c>
      <c r="BJ3" s="100" t="inlineStr">
        <is>
          <t>VALOR</t>
        </is>
      </c>
      <c r="BK3" s="98" t="inlineStr">
        <is>
          <t>ESTADO CUOTA</t>
        </is>
      </c>
      <c r="BL3" s="106" t="inlineStr">
        <is>
          <t>MEDIO DE PAGO</t>
        </is>
      </c>
      <c r="BM3" s="101" t="inlineStr">
        <is>
          <t>FECHA VENCIMIENTO</t>
        </is>
      </c>
      <c r="BN3" s="98" t="inlineStr">
        <is>
          <t>DÍAS DE VENCIMIENTO</t>
        </is>
      </c>
      <c r="BO3" s="98" t="inlineStr">
        <is>
          <t>FECHA DE PAGO</t>
        </is>
      </c>
      <c r="BP3" s="100" t="inlineStr">
        <is>
          <t>VALOR</t>
        </is>
      </c>
      <c r="BQ3" s="98" t="inlineStr">
        <is>
          <t>ESTADO CUOTA</t>
        </is>
      </c>
      <c r="BR3" s="106" t="inlineStr">
        <is>
          <t>MEDIO DE PAGO</t>
        </is>
      </c>
      <c r="BS3" s="101" t="inlineStr">
        <is>
          <t>FECHA VENCIMIENTO</t>
        </is>
      </c>
      <c r="BT3" s="98" t="inlineStr">
        <is>
          <t>DÍAS DE VENCIMIENTO</t>
        </is>
      </c>
      <c r="BU3" s="98" t="inlineStr">
        <is>
          <t>FECHA DE PAGO</t>
        </is>
      </c>
      <c r="BV3" s="100" t="inlineStr">
        <is>
          <t>VALOR</t>
        </is>
      </c>
      <c r="BW3" s="98" t="inlineStr">
        <is>
          <t>ESTADO CUOTA</t>
        </is>
      </c>
      <c r="BX3" s="106" t="inlineStr">
        <is>
          <t>MEDIO DE PAGO</t>
        </is>
      </c>
      <c r="BY3" s="101" t="inlineStr">
        <is>
          <t>FECHA VENCIMIENTO</t>
        </is>
      </c>
      <c r="BZ3" s="98" t="inlineStr">
        <is>
          <t>DÍAS DE VENCIMIENTO</t>
        </is>
      </c>
      <c r="CA3" s="98" t="inlineStr">
        <is>
          <t>FECHA DE PAGO</t>
        </is>
      </c>
      <c r="CB3" s="100" t="inlineStr">
        <is>
          <t>VALOR</t>
        </is>
      </c>
      <c r="CC3" s="98" t="inlineStr">
        <is>
          <t>ESTADO CUOTA</t>
        </is>
      </c>
      <c r="CD3" s="106" t="inlineStr">
        <is>
          <t>MEDIO DE PAGO</t>
        </is>
      </c>
      <c r="CE3" s="101" t="inlineStr">
        <is>
          <t>FECHA VENCIMIENTO</t>
        </is>
      </c>
      <c r="CF3" s="98" t="inlineStr">
        <is>
          <t>DÍAS DE VENCIMIENTO</t>
        </is>
      </c>
      <c r="CG3" s="98" t="inlineStr">
        <is>
          <t>FECHA DE PAGO</t>
        </is>
      </c>
      <c r="CH3" s="100" t="inlineStr">
        <is>
          <t>VALOR</t>
        </is>
      </c>
      <c r="CI3" s="98" t="inlineStr">
        <is>
          <t>ESTADO CUOTA</t>
        </is>
      </c>
      <c r="CJ3" s="106" t="inlineStr">
        <is>
          <t>MEDIO DE PAGO</t>
        </is>
      </c>
      <c r="CK3" s="101" t="inlineStr">
        <is>
          <t>FECHA VENCIMIENTO</t>
        </is>
      </c>
      <c r="CL3" s="98" t="inlineStr">
        <is>
          <t>DÍAS DE VENCIMIENTO</t>
        </is>
      </c>
      <c r="CM3" s="98" t="inlineStr">
        <is>
          <t>FECHA DE PAGO</t>
        </is>
      </c>
      <c r="CN3" s="100" t="inlineStr">
        <is>
          <t>VALOR</t>
        </is>
      </c>
      <c r="CO3" s="98" t="inlineStr">
        <is>
          <t>ESTADO CUOTA</t>
        </is>
      </c>
      <c r="CP3" s="106" t="inlineStr">
        <is>
          <t>MEDIO DE PAGO</t>
        </is>
      </c>
      <c r="CQ3" s="101" t="inlineStr">
        <is>
          <t>FECHA VENCIMIENTO</t>
        </is>
      </c>
      <c r="CR3" s="98" t="inlineStr">
        <is>
          <t>DÍAS DE VENCIMIENTO</t>
        </is>
      </c>
      <c r="CS3" s="98" t="inlineStr">
        <is>
          <t>FECHA DE PAGO</t>
        </is>
      </c>
      <c r="CT3" s="100" t="inlineStr">
        <is>
          <t>VALOR</t>
        </is>
      </c>
      <c r="CU3" s="98" t="inlineStr">
        <is>
          <t>ESTADO CUOTA</t>
        </is>
      </c>
      <c r="CV3" s="106" t="inlineStr">
        <is>
          <t>MEDIO DE PAGO</t>
        </is>
      </c>
      <c r="CW3" s="101" t="inlineStr">
        <is>
          <t>FECHA VENCIMIENTO</t>
        </is>
      </c>
      <c r="CX3" s="98" t="inlineStr">
        <is>
          <t>DÍAS DE VENCIMIENTO</t>
        </is>
      </c>
      <c r="CY3" s="98" t="inlineStr">
        <is>
          <t>FECHA DE PAGO</t>
        </is>
      </c>
      <c r="CZ3" s="100" t="inlineStr">
        <is>
          <t>VALOR</t>
        </is>
      </c>
      <c r="DA3" s="98" t="inlineStr">
        <is>
          <t>ESTADO CUOTA</t>
        </is>
      </c>
      <c r="DB3" s="106" t="inlineStr">
        <is>
          <t>MEDIO DE PAGO</t>
        </is>
      </c>
      <c r="DC3" s="101" t="inlineStr">
        <is>
          <t>FECHA VENCIMIENTO</t>
        </is>
      </c>
      <c r="DD3" s="98" t="inlineStr">
        <is>
          <t>DÍAS DE VENCIMIENTO</t>
        </is>
      </c>
      <c r="DE3" s="98" t="inlineStr">
        <is>
          <t>FECHA DE PAGO</t>
        </is>
      </c>
      <c r="DF3" s="100" t="inlineStr">
        <is>
          <t>VALOR</t>
        </is>
      </c>
      <c r="DG3" s="98" t="inlineStr">
        <is>
          <t>ESTADO CUOTA</t>
        </is>
      </c>
      <c r="DH3" s="106" t="inlineStr">
        <is>
          <t>MEDIO DE PAGO</t>
        </is>
      </c>
      <c r="DI3" s="101" t="inlineStr">
        <is>
          <t>FECHA VENCIMIENTO</t>
        </is>
      </c>
      <c r="DJ3" s="98" t="inlineStr">
        <is>
          <t>DÍAS DE VENCIMIENTO</t>
        </is>
      </c>
      <c r="DK3" s="98" t="inlineStr">
        <is>
          <t>FECHA DE PAGO</t>
        </is>
      </c>
      <c r="DL3" s="100" t="inlineStr">
        <is>
          <t>VALOR</t>
        </is>
      </c>
      <c r="DM3" s="98" t="inlineStr">
        <is>
          <t>ESTADO CUOTA</t>
        </is>
      </c>
      <c r="DN3" s="106" t="inlineStr">
        <is>
          <t>MEDIO DE PAGO</t>
        </is>
      </c>
      <c r="DO3" s="101" t="inlineStr">
        <is>
          <t>FECHA VENCIMIENTO</t>
        </is>
      </c>
      <c r="DP3" s="98" t="inlineStr">
        <is>
          <t>DÍAS DE VENCIMIENTO</t>
        </is>
      </c>
      <c r="DQ3" s="98" t="inlineStr">
        <is>
          <t>FECHA DE PAGO</t>
        </is>
      </c>
      <c r="DR3" s="100" t="inlineStr">
        <is>
          <t>VALOR</t>
        </is>
      </c>
      <c r="DS3" s="98" t="inlineStr">
        <is>
          <t>ESTADO CUOTA</t>
        </is>
      </c>
      <c r="DT3" s="106" t="inlineStr">
        <is>
          <t>MEDIO DE PAGO</t>
        </is>
      </c>
      <c r="DU3" s="101" t="inlineStr">
        <is>
          <t>FECHA VENCIMIENTO</t>
        </is>
      </c>
      <c r="DV3" s="98" t="inlineStr">
        <is>
          <t>DÍAS DE VENCIMIENTO</t>
        </is>
      </c>
      <c r="DW3" s="98" t="inlineStr">
        <is>
          <t>FECHA DE PAGO</t>
        </is>
      </c>
      <c r="DX3" s="100" t="inlineStr">
        <is>
          <t>VALOR</t>
        </is>
      </c>
      <c r="DY3" s="98" t="inlineStr">
        <is>
          <t>ESTADO CUOTA</t>
        </is>
      </c>
      <c r="DZ3" s="106" t="inlineStr">
        <is>
          <t>MEDIO DE PAGO</t>
        </is>
      </c>
      <c r="EA3" s="101" t="inlineStr">
        <is>
          <t>FECHA VENCIMIENTO</t>
        </is>
      </c>
      <c r="EB3" s="98" t="inlineStr">
        <is>
          <t>DÍAS DE VENCIMIENTO</t>
        </is>
      </c>
      <c r="EC3" s="98" t="inlineStr">
        <is>
          <t>FECHA DE PAGO</t>
        </is>
      </c>
      <c r="ED3" s="100" t="inlineStr">
        <is>
          <t>VALOR</t>
        </is>
      </c>
      <c r="EE3" s="98" t="inlineStr">
        <is>
          <t>ESTADO CUOTA</t>
        </is>
      </c>
      <c r="EF3" s="106" t="inlineStr">
        <is>
          <t>MEDIO DE PAGO</t>
        </is>
      </c>
      <c r="EG3" s="101" t="inlineStr">
        <is>
          <t>FECHA VENCIMIENTO</t>
        </is>
      </c>
      <c r="EH3" s="98" t="inlineStr">
        <is>
          <t>DÍAS DE VENCIMIENTO</t>
        </is>
      </c>
      <c r="EI3" s="98" t="inlineStr">
        <is>
          <t>FECHA DE PAGO</t>
        </is>
      </c>
      <c r="EJ3" s="100" t="inlineStr">
        <is>
          <t>VALOR</t>
        </is>
      </c>
      <c r="EK3" s="98" t="inlineStr">
        <is>
          <t>ESTADO CUOTA</t>
        </is>
      </c>
      <c r="EL3" s="106" t="inlineStr">
        <is>
          <t>MEDIO DE PAGO</t>
        </is>
      </c>
      <c r="EM3" s="101" t="inlineStr">
        <is>
          <t>FECHA VENCIMIENTO</t>
        </is>
      </c>
      <c r="EN3" s="98" t="inlineStr">
        <is>
          <t>DÍAS DE VENCIMIENTO</t>
        </is>
      </c>
      <c r="EO3" s="98" t="inlineStr">
        <is>
          <t>FECHA DE PAGO</t>
        </is>
      </c>
      <c r="EP3" s="100" t="inlineStr">
        <is>
          <t>VALOR</t>
        </is>
      </c>
      <c r="EQ3" s="98" t="inlineStr">
        <is>
          <t>ESTADO CUOTA</t>
        </is>
      </c>
      <c r="ER3" s="106" t="inlineStr">
        <is>
          <t>MEDIO DE PAGO</t>
        </is>
      </c>
      <c r="ES3" s="101" t="inlineStr">
        <is>
          <t>FECHA VENCIMIENTO</t>
        </is>
      </c>
      <c r="ET3" s="98" t="inlineStr">
        <is>
          <t>DÍAS DE VENCIMIENTO</t>
        </is>
      </c>
      <c r="EU3" s="98" t="inlineStr">
        <is>
          <t>FECHA DE PAGO</t>
        </is>
      </c>
      <c r="EV3" s="100" t="inlineStr">
        <is>
          <t>VALOR</t>
        </is>
      </c>
      <c r="EW3" s="98" t="inlineStr">
        <is>
          <t>ESTADO CUOTA</t>
        </is>
      </c>
      <c r="EX3" s="106" t="inlineStr">
        <is>
          <t>MEDIO DE PAGO</t>
        </is>
      </c>
      <c r="EY3" s="101" t="inlineStr">
        <is>
          <t>FECHA VENCIMIENTO</t>
        </is>
      </c>
      <c r="EZ3" s="98" t="inlineStr">
        <is>
          <t>DÍAS DE VENCIMIENTO</t>
        </is>
      </c>
      <c r="FA3" s="98" t="inlineStr">
        <is>
          <t>FECHA DE PAGO</t>
        </is>
      </c>
      <c r="FB3" s="100" t="inlineStr">
        <is>
          <t>VALOR</t>
        </is>
      </c>
      <c r="FC3" s="98" t="inlineStr">
        <is>
          <t>ESTADO CUOTA</t>
        </is>
      </c>
      <c r="FD3" s="106" t="inlineStr">
        <is>
          <t>MEDIO DE PAGO</t>
        </is>
      </c>
      <c r="FE3" s="101" t="inlineStr">
        <is>
          <t>FECHA VENCIMIENTO</t>
        </is>
      </c>
      <c r="FF3" s="98" t="inlineStr">
        <is>
          <t>DÍAS DE VENCIMIENTO</t>
        </is>
      </c>
      <c r="FG3" s="98" t="inlineStr">
        <is>
          <t>FECHA DE PAGO</t>
        </is>
      </c>
      <c r="FH3" s="100" t="inlineStr">
        <is>
          <t>VALOR</t>
        </is>
      </c>
      <c r="FI3" s="98" t="inlineStr">
        <is>
          <t>ESTADO CUOTA</t>
        </is>
      </c>
      <c r="FJ3" s="106" t="inlineStr">
        <is>
          <t>MEDIO DE PAGO</t>
        </is>
      </c>
      <c r="FK3" s="101" t="inlineStr">
        <is>
          <t>FECHA VENCIMIENTO</t>
        </is>
      </c>
      <c r="FL3" s="98" t="inlineStr">
        <is>
          <t>DÍAS DE VENCIMIENTO</t>
        </is>
      </c>
      <c r="FM3" s="98" t="inlineStr">
        <is>
          <t>FECHA DE PAGO</t>
        </is>
      </c>
      <c r="FN3" s="100" t="inlineStr">
        <is>
          <t>VALOR</t>
        </is>
      </c>
      <c r="FO3" s="98" t="inlineStr">
        <is>
          <t>ESTADO CUOTA</t>
        </is>
      </c>
      <c r="FP3" s="106" t="inlineStr">
        <is>
          <t>MEDIO DE PAGO</t>
        </is>
      </c>
      <c r="FQ3" s="101" t="inlineStr">
        <is>
          <t>FECHA VENCIMIENTO</t>
        </is>
      </c>
      <c r="FR3" s="98" t="inlineStr">
        <is>
          <t>DÍAS DE VENCIMIENTO</t>
        </is>
      </c>
      <c r="FS3" s="98" t="inlineStr">
        <is>
          <t>FECHA DE PAGO</t>
        </is>
      </c>
      <c r="FT3" s="100" t="inlineStr">
        <is>
          <t>VALOR</t>
        </is>
      </c>
      <c r="FU3" s="98" t="inlineStr">
        <is>
          <t>ESTADO CUOTA</t>
        </is>
      </c>
      <c r="FV3" s="106" t="inlineStr">
        <is>
          <t>MEDIO DE PAGO</t>
        </is>
      </c>
      <c r="FW3" s="101" t="inlineStr">
        <is>
          <t>FECHA VENCIMIENTO</t>
        </is>
      </c>
      <c r="FX3" s="98" t="inlineStr">
        <is>
          <t>DÍAS DE VENCIMIENTO</t>
        </is>
      </c>
      <c r="FY3" s="98" t="inlineStr">
        <is>
          <t>FECHA DE PAGO</t>
        </is>
      </c>
      <c r="FZ3" s="100" t="inlineStr">
        <is>
          <t>VALOR</t>
        </is>
      </c>
      <c r="GA3" s="98" t="inlineStr">
        <is>
          <t>ESTADO CUOTA</t>
        </is>
      </c>
      <c r="GB3" s="106" t="inlineStr">
        <is>
          <t>MEDIO DE PAGO</t>
        </is>
      </c>
      <c r="GC3" s="101" t="inlineStr">
        <is>
          <t>FECHA VENCIMIENTO</t>
        </is>
      </c>
      <c r="GD3" s="98" t="inlineStr">
        <is>
          <t>DÍAS DE VENCIMIENTO</t>
        </is>
      </c>
      <c r="GE3" s="98" t="inlineStr">
        <is>
          <t>FECHA DE PAGO</t>
        </is>
      </c>
      <c r="GF3" s="100" t="inlineStr">
        <is>
          <t>VALOR</t>
        </is>
      </c>
      <c r="GG3" s="98" t="inlineStr">
        <is>
          <t>ESTADO CUOTA</t>
        </is>
      </c>
      <c r="GH3" s="106" t="inlineStr">
        <is>
          <t>MEDIO DE PAGO</t>
        </is>
      </c>
      <c r="GI3" s="101" t="inlineStr">
        <is>
          <t>FECHA VENCIMIENTO</t>
        </is>
      </c>
      <c r="GJ3" s="98" t="inlineStr">
        <is>
          <t>DÍAS DE VENCIMIENTO</t>
        </is>
      </c>
      <c r="GK3" s="98" t="inlineStr">
        <is>
          <t>FECHA DE PAGO</t>
        </is>
      </c>
      <c r="GL3" s="100" t="inlineStr">
        <is>
          <t>VALOR</t>
        </is>
      </c>
      <c r="GM3" s="98" t="inlineStr">
        <is>
          <t>ESTADO CUOTA</t>
        </is>
      </c>
      <c r="GN3" s="106" t="inlineStr">
        <is>
          <t>MEDIO DE PAGO</t>
        </is>
      </c>
      <c r="GO3" s="101" t="inlineStr">
        <is>
          <t>FECHA VENCIMIENTO</t>
        </is>
      </c>
      <c r="GP3" s="98" t="inlineStr">
        <is>
          <t>DÍAS DE VENCIMIENTO</t>
        </is>
      </c>
      <c r="GQ3" s="98" t="inlineStr">
        <is>
          <t>FECHA DE PAGO</t>
        </is>
      </c>
      <c r="GR3" s="100" t="inlineStr">
        <is>
          <t>VALOR</t>
        </is>
      </c>
      <c r="GS3" s="98" t="inlineStr">
        <is>
          <t>ESTADO CUOTA</t>
        </is>
      </c>
      <c r="GT3" s="106" t="inlineStr">
        <is>
          <t>MEDIO DE PAGO</t>
        </is>
      </c>
      <c r="GU3" s="101" t="inlineStr">
        <is>
          <t>FECHA VENCIMIENTO</t>
        </is>
      </c>
      <c r="GV3" s="98" t="inlineStr">
        <is>
          <t>DÍAS DE VENCIMIENTO</t>
        </is>
      </c>
      <c r="GW3" s="98" t="inlineStr">
        <is>
          <t>FECHA DE PAGO</t>
        </is>
      </c>
      <c r="GX3" s="100" t="inlineStr">
        <is>
          <t>VALOR</t>
        </is>
      </c>
      <c r="GY3" s="98" t="inlineStr">
        <is>
          <t>ESTADO CUOTA</t>
        </is>
      </c>
      <c r="GZ3" s="106" t="inlineStr">
        <is>
          <t>MEDIO DE PAGO</t>
        </is>
      </c>
      <c r="HA3" s="101" t="inlineStr">
        <is>
          <t>FECHA VENCIMIENTO</t>
        </is>
      </c>
      <c r="HB3" s="98" t="inlineStr">
        <is>
          <t>DÍAS DE VENCIMIENTO</t>
        </is>
      </c>
      <c r="HC3" s="98" t="inlineStr">
        <is>
          <t>FECHA DE PAGO</t>
        </is>
      </c>
      <c r="HD3" s="100" t="inlineStr">
        <is>
          <t>VALOR</t>
        </is>
      </c>
      <c r="HE3" s="98" t="inlineStr">
        <is>
          <t>ESTADO CUOTA</t>
        </is>
      </c>
      <c r="HF3" s="106" t="inlineStr">
        <is>
          <t>MEDIO DE PAGO</t>
        </is>
      </c>
      <c r="HG3" s="101" t="inlineStr">
        <is>
          <t>FECHA VENCIMIENTO</t>
        </is>
      </c>
      <c r="HH3" s="98" t="inlineStr">
        <is>
          <t>DÍAS DE VENCIMIENTO</t>
        </is>
      </c>
      <c r="HI3" s="98" t="inlineStr">
        <is>
          <t>FECHA DE PAGO</t>
        </is>
      </c>
      <c r="HJ3" s="100" t="inlineStr">
        <is>
          <t>VALOR</t>
        </is>
      </c>
      <c r="HK3" s="98" t="inlineStr">
        <is>
          <t>ESTADO CUOTA</t>
        </is>
      </c>
      <c r="HL3" s="110" t="inlineStr">
        <is>
          <t>MEDIO DE PAGO</t>
        </is>
      </c>
      <c r="HM3" s="101" t="inlineStr">
        <is>
          <t>FECHA VENCIMIENTO</t>
        </is>
      </c>
      <c r="HN3" s="98" t="inlineStr">
        <is>
          <t>DÍAS DE VENCIMIENTO</t>
        </is>
      </c>
      <c r="HO3" s="98" t="inlineStr">
        <is>
          <t>FECHA DE PAGO</t>
        </is>
      </c>
      <c r="HP3" s="100" t="inlineStr">
        <is>
          <t>VALOR</t>
        </is>
      </c>
      <c r="HQ3" s="98" t="inlineStr">
        <is>
          <t>ESTADO CUOTA</t>
        </is>
      </c>
      <c r="HR3" s="110" t="inlineStr">
        <is>
          <t>MEDIO DE PAGO</t>
        </is>
      </c>
      <c r="HS3" s="111" t="inlineStr">
        <is>
          <t>TOTAL PAGADO</t>
        </is>
      </c>
      <c r="HT3" s="15" t="n"/>
      <c r="HU3" s="112" t="inlineStr">
        <is>
          <t>VALOR CUOTA (LIMPIO)</t>
        </is>
      </c>
      <c r="HV3" s="15" t="n"/>
      <c r="HW3" s="112" t="inlineStr">
        <is>
          <t>RECAUDO MES (VALOR)</t>
        </is>
      </c>
      <c r="HX3" s="112" t="inlineStr">
        <is>
          <t>RECAUDO MES (N° CUOTAS)</t>
        </is>
      </c>
      <c r="HY3" s="15" t="n"/>
      <c r="HZ3" s="15" t="n"/>
      <c r="IA3" s="15" t="n"/>
      <c r="IB3" s="15" t="n"/>
      <c r="IC3" s="15" t="n"/>
      <c r="ID3" s="15" t="n"/>
      <c r="IE3" s="15" t="n"/>
      <c r="IF3" s="15" t="n"/>
      <c r="IG3" s="15" t="n"/>
      <c r="IH3" s="15" t="n"/>
      <c r="II3" s="15" t="n"/>
      <c r="IJ3" s="15" t="n"/>
      <c r="IK3" s="15" t="n"/>
      <c r="IL3" s="15" t="n"/>
      <c r="IM3" s="15" t="n"/>
      <c r="IN3" s="15" t="n"/>
      <c r="IO3" s="15" t="n"/>
      <c r="IP3" s="15" t="n"/>
      <c r="IQ3" s="15" t="n"/>
      <c r="IR3" s="15" t="n"/>
      <c r="IS3" s="15" t="n"/>
      <c r="IT3" s="15" t="n"/>
      <c r="IU3" s="15" t="n"/>
      <c r="IV3" s="15" t="n"/>
      <c r="IW3" s="15" t="n"/>
      <c r="IX3" s="15" t="n"/>
      <c r="IY3" s="15" t="n"/>
      <c r="IZ3" s="15" t="n"/>
      <c r="JA3" s="15" t="n"/>
      <c r="JB3" s="15" t="n"/>
      <c r="JC3" s="15" t="n"/>
      <c r="JD3" s="15" t="n"/>
      <c r="JE3" s="15" t="n"/>
      <c r="JF3" s="15" t="n"/>
      <c r="JG3" s="15" t="n"/>
      <c r="JH3" s="15" t="n"/>
      <c r="JI3" s="15" t="n"/>
      <c r="JJ3" s="15" t="n"/>
      <c r="JK3" s="15" t="n"/>
      <c r="JL3" s="15" t="n"/>
      <c r="JM3" s="15" t="n"/>
      <c r="JN3" s="15" t="n"/>
    </row>
    <row r="4">
      <c r="B4" s="113">
        <f>VENTAS!A3</f>
        <v/>
      </c>
      <c r="C4" s="236">
        <f>VENTAS!B3</f>
        <v/>
      </c>
      <c r="D4" s="53">
        <f>VENTAS!C3</f>
        <v/>
      </c>
      <c r="E4" s="114">
        <f>VENTAS!D3</f>
        <v/>
      </c>
      <c r="F4" s="114">
        <f>VENTAS!J3</f>
        <v/>
      </c>
      <c r="G4" s="494">
        <f>VENTAS!F3</f>
        <v/>
      </c>
      <c r="H4" s="479">
        <f>VENTAS!K3</f>
        <v/>
      </c>
      <c r="I4" s="479">
        <f>VENTAS!M3</f>
        <v/>
      </c>
      <c r="J4" s="184">
        <f>VENTAS!L3</f>
        <v/>
      </c>
      <c r="K4" s="119">
        <f>IF(N($H4)&lt;1,"",$G4+31)</f>
        <v/>
      </c>
      <c r="L4" s="124">
        <f>IF(K4="","",TODAY()-K4)</f>
        <v/>
      </c>
      <c r="M4" s="494" t="n"/>
      <c r="N4" s="374" t="n"/>
      <c r="O4" s="184">
        <f>IF(K4="","SIN ESTADO",IF(M4&lt;&gt;"","PAGA",IF(L4&gt;0,"VENCIDA",IF(L4&gt;=-5,"POR VENCER","AL DÍA"))))</f>
        <v/>
      </c>
      <c r="P4" s="185" t="n"/>
      <c r="Q4" s="119">
        <f>IF(N($H4)&lt;2,"",IF(K4="","",K4+31))</f>
        <v/>
      </c>
      <c r="R4" s="124">
        <f>IF(Q4="","",TODAY()-Q4)</f>
        <v/>
      </c>
      <c r="S4" s="494" t="n"/>
      <c r="T4" s="184" t="n"/>
      <c r="U4" s="184">
        <f>IF(Q4="","SIN ESTADO",IF(S4&lt;&gt;"","PAGA",IF(R4&gt;0,"VENCIDA",IF(R4&gt;=-5,"POR VENCER","AL DÍA"))))</f>
        <v/>
      </c>
      <c r="V4" s="185" t="n"/>
      <c r="W4" s="119">
        <f>IF(N($H4)&lt;3,"",IF(Q4="","",Q4+31))</f>
        <v/>
      </c>
      <c r="X4" s="124">
        <f>IF(W4="","",TODAY()-W4)</f>
        <v/>
      </c>
      <c r="Y4" s="494" t="n"/>
      <c r="Z4" s="184" t="n"/>
      <c r="AA4" s="184">
        <f>IF(W4="","SIN ESTADO",IF(Y4&lt;&gt;"","PAGA",IF(X4&gt;0,"VENCIDA",IF(X4&gt;=-5,"POR VENCER","AL DÍA"))))</f>
        <v/>
      </c>
      <c r="AB4" s="185" t="n"/>
      <c r="AC4" s="119">
        <f>IF(N($H4)&lt;4,"",IF(W4="","",W4+31))</f>
        <v/>
      </c>
      <c r="AD4" s="124">
        <f>IF(AC4="","",TODAY()-AC4)</f>
        <v/>
      </c>
      <c r="AE4" s="494" t="n"/>
      <c r="AF4" s="184" t="n"/>
      <c r="AG4" s="184">
        <f>IF(AC4="","SIN ESTADO",IF(AE4&lt;&gt;"","PAGA",IF(AD4&gt;0,"VENCIDA",IF(AD4&gt;=-5,"POR VENCER","AL DÍA"))))</f>
        <v/>
      </c>
      <c r="AH4" s="185" t="n"/>
      <c r="AI4" s="119">
        <f>IF(N($H4)&lt;5,"",IF(AC4="","",AC4+31))</f>
        <v/>
      </c>
      <c r="AJ4" s="124">
        <f>IF(AI4="","",TODAY()-AI4)</f>
        <v/>
      </c>
      <c r="AK4" s="494" t="n"/>
      <c r="AL4" s="184" t="n"/>
      <c r="AM4" s="184">
        <f>IF(AI4="","SIN ESTADO",IF(AK4&lt;&gt;"","PAGA",IF(AJ4&gt;0,"VENCIDA",IF(AJ4&gt;=-5,"POR VENCER","AL DÍA"))))</f>
        <v/>
      </c>
      <c r="AN4" s="185" t="n"/>
      <c r="AO4" s="119">
        <f>IF(N($H4)&lt;6,"",IF(AI4="","",AI4+31))</f>
        <v/>
      </c>
      <c r="AP4" s="124">
        <f>IF(AO4="","",TODAY()-AO4)</f>
        <v/>
      </c>
      <c r="AQ4" s="494" t="n"/>
      <c r="AR4" s="184" t="n"/>
      <c r="AS4" s="184">
        <f>IF(AO4="","SIN ESTADO",IF(AQ4&lt;&gt;"","PAGA",IF(AP4&gt;0,"VENCIDA",IF(AP4&gt;=-5,"POR VENCER","AL DÍA"))))</f>
        <v/>
      </c>
      <c r="AT4" s="185" t="n"/>
      <c r="AU4" s="119">
        <f>IF(N($H4)&lt;7,"",IF(AO4="","",AO4+31))</f>
        <v/>
      </c>
      <c r="AV4" s="124">
        <f>IF(AU4="","",TODAY()-AU4)</f>
        <v/>
      </c>
      <c r="AW4" s="494" t="n"/>
      <c r="AX4" s="184" t="n"/>
      <c r="AY4" s="184">
        <f>IF(AU4="","SIN ESTADO",IF(AW4&lt;&gt;"","PAGA",IF(AV4&gt;0,"VENCIDA",IF(AV4&gt;=-5,"POR VENCER","AL DÍA"))))</f>
        <v/>
      </c>
      <c r="AZ4" s="185" t="n"/>
      <c r="BA4" s="119">
        <f>IF(N($H4)&lt;8,"",IF(AU4="","",AU4+31))</f>
        <v/>
      </c>
      <c r="BB4" s="124">
        <f>IF(BA4="","",TODAY()-BA4)</f>
        <v/>
      </c>
      <c r="BC4" s="494" t="n"/>
      <c r="BD4" s="184" t="n"/>
      <c r="BE4" s="184">
        <f>IF(BA4="","SIN ESTADO",IF(BC4&lt;&gt;"","PAGA",IF(BB4&gt;0,"VENCIDA",IF(BB4&gt;=-5,"POR VENCER","AL DÍA"))))</f>
        <v/>
      </c>
      <c r="BF4" s="185" t="n"/>
      <c r="BG4" s="119">
        <f>IF(N($H4)&lt;9,"",IF(BA4="","",BA4+31))</f>
        <v/>
      </c>
      <c r="BH4" s="124">
        <f>IF(BG4="","",TODAY()-BG4)</f>
        <v/>
      </c>
      <c r="BI4" s="494" t="n"/>
      <c r="BJ4" s="184" t="n"/>
      <c r="BK4" s="184">
        <f>IF(BG4="","SIN ESTADO",IF(BI4&lt;&gt;"","PAGA",IF(BH4&gt;0,"VENCIDA",IF(BH4&gt;=-5,"POR VENCER","AL DÍA"))))</f>
        <v/>
      </c>
      <c r="BL4" s="185" t="n"/>
      <c r="BM4" s="119">
        <f>IF(N($H4)&lt;10,"",IF(BG4="","",BG4+31))</f>
        <v/>
      </c>
      <c r="BN4" s="124">
        <f>IF(BM4="","",TODAY()-BM4)</f>
        <v/>
      </c>
      <c r="BO4" s="494" t="n"/>
      <c r="BP4" s="184" t="n"/>
      <c r="BQ4" s="184">
        <f>IF(BM4="","SIN ESTADO",IF(BO4&lt;&gt;"","PAGA",IF(BN4&gt;0,"VENCIDA",IF(BN4&gt;=-5,"POR VENCER","AL DÍA"))))</f>
        <v/>
      </c>
      <c r="BR4" s="185" t="n"/>
      <c r="BS4" s="119">
        <f>IF(N($H4)&lt;11,"",IF(BM4="","",BM4+31))</f>
        <v/>
      </c>
      <c r="BT4" s="124">
        <f>IF(BS4="","",TODAY()-BS4)</f>
        <v/>
      </c>
      <c r="BU4" s="494" t="n"/>
      <c r="BV4" s="184" t="n"/>
      <c r="BW4" s="184">
        <f>IF(BS4="","SIN ESTADO",IF(BU4&lt;&gt;"","PAGA",IF(BT4&gt;0,"VENCIDA",IF(BT4&gt;=-5,"POR VENCER","AL DÍA"))))</f>
        <v/>
      </c>
      <c r="BX4" s="185" t="n"/>
      <c r="BY4" s="119">
        <f>IF(N($H4)&lt;12,"",IF(BS4="","",BS4+31))</f>
        <v/>
      </c>
      <c r="BZ4" s="124">
        <f>IF(BY4="","",TODAY()-BY4)</f>
        <v/>
      </c>
      <c r="CA4" s="494" t="n"/>
      <c r="CB4" s="184" t="n"/>
      <c r="CC4" s="184">
        <f>IF(BY4="","SIN ESTADO",IF(CA4&lt;&gt;"","PAGA",IF(BZ4&gt;0,"VENCIDA",IF(BZ4&gt;=-5,"POR VENCER","AL DÍA"))))</f>
        <v/>
      </c>
      <c r="CD4" s="185" t="n"/>
      <c r="CE4" s="119">
        <f>IF(N($H4)&lt;13,"",IF(BY4="","",BY4+31))</f>
        <v/>
      </c>
      <c r="CF4" s="124">
        <f>IF(CE4="","",TODAY()-CE4)</f>
        <v/>
      </c>
      <c r="CG4" s="494" t="n"/>
      <c r="CH4" s="184" t="n"/>
      <c r="CI4" s="184">
        <f>IF(CE4="","SIN ESTADO",IF(CG4&lt;&gt;"","PAGA",IF(CF4&gt;0,"VENCIDA",IF(CF4&gt;=-5,"POR VENCER","AL DÍA"))))</f>
        <v/>
      </c>
      <c r="CJ4" s="185" t="n"/>
      <c r="CK4" s="119">
        <f>IF(N($H4)&lt;14,"",IF(CE4="","",CE4+31))</f>
        <v/>
      </c>
      <c r="CL4" s="124">
        <f>IF(CK4="","",TODAY()-CK4)</f>
        <v/>
      </c>
      <c r="CM4" s="494" t="n"/>
      <c r="CN4" s="184" t="n"/>
      <c r="CO4" s="184">
        <f>IF(CK4="","SIN ESTADO",IF(CM4&lt;&gt;"","PAGA",IF(CL4&gt;0,"VENCIDA",IF(CL4&gt;=-5,"POR VENCER","AL DÍA"))))</f>
        <v/>
      </c>
      <c r="CP4" s="185" t="n"/>
      <c r="CQ4" s="119">
        <f>IF(N($H4)&lt;15,"",IF(CK4="","",CK4+31))</f>
        <v/>
      </c>
      <c r="CR4" s="124">
        <f>IF(CQ4="","",TODAY()-CQ4)</f>
        <v/>
      </c>
      <c r="CS4" s="494" t="n"/>
      <c r="CT4" s="184" t="n"/>
      <c r="CU4" s="184">
        <f>IF(CQ4="","SIN ESTADO",IF(CS4&lt;&gt;"","PAGA",IF(CR4&gt;0,"VENCIDA",IF(CR4&gt;=-5,"POR VENCER","AL DÍA"))))</f>
        <v/>
      </c>
      <c r="CV4" s="185" t="n"/>
      <c r="CW4" s="119">
        <f>IF(N($H4)&lt;16,"",IF(CQ4="","",CQ4+31))</f>
        <v/>
      </c>
      <c r="CX4" s="124">
        <f>IF(CW4="","",TODAY()-CW4)</f>
        <v/>
      </c>
      <c r="CY4" s="494" t="n"/>
      <c r="CZ4" s="184" t="n"/>
      <c r="DA4" s="184">
        <f>IF(CW4="","SIN ESTADO",IF(CY4&lt;&gt;"","PAGA",IF(CX4&gt;0,"VENCIDA",IF(CX4&gt;=-5,"POR VENCER","AL DÍA"))))</f>
        <v/>
      </c>
      <c r="DB4" s="185" t="n"/>
      <c r="DC4" s="119">
        <f>IF(N($H4)&lt;17,"",IF(CW4="","",CW4+31))</f>
        <v/>
      </c>
      <c r="DD4" s="124">
        <f>IF(DC4="","",TODAY()-DC4)</f>
        <v/>
      </c>
      <c r="DE4" s="494" t="n"/>
      <c r="DF4" s="184" t="n"/>
      <c r="DG4" s="184">
        <f>IF(DC4="","SIN ESTADO",IF(DE4&lt;&gt;"","PAGA",IF(DD4&gt;0,"VENCIDA",IF(DD4&gt;=-5,"POR VENCER","AL DÍA"))))</f>
        <v/>
      </c>
      <c r="DH4" s="185" t="n"/>
      <c r="DI4" s="119">
        <f>IF(N($H4)&lt;18,"",IF(DC4="","",DC4+31))</f>
        <v/>
      </c>
      <c r="DJ4" s="124">
        <f>IF(DI4="","",TODAY()-DI4)</f>
        <v/>
      </c>
      <c r="DK4" s="494" t="n"/>
      <c r="DL4" s="184" t="n"/>
      <c r="DM4" s="184">
        <f>IF(DI4="","SIN ESTADO",IF(DK4&lt;&gt;"","PAGA",IF(DJ4&gt;0,"VENCIDA",IF(DJ4&gt;=-5,"POR VENCER","AL DÍA"))))</f>
        <v/>
      </c>
      <c r="DN4" s="185" t="n"/>
      <c r="DO4" s="119">
        <f>IF(N($H4)&lt;19,"",IF(DI4="","",DI4+31))</f>
        <v/>
      </c>
      <c r="DP4" s="124">
        <f>IF(DO4="","",TODAY()-DO4)</f>
        <v/>
      </c>
      <c r="DQ4" s="494" t="n"/>
      <c r="DR4" s="184" t="n"/>
      <c r="DS4" s="184">
        <f>IF(DO4="","SIN ESTADO",IF(DQ4&lt;&gt;"","PAGA",IF(DP4&gt;0,"VENCIDA",IF(DP4&gt;=-5,"POR VENCER","AL DÍA"))))</f>
        <v/>
      </c>
      <c r="DT4" s="185" t="n"/>
      <c r="DU4" s="119">
        <f>IF(N($H4)&lt;20,"",IF(DO4="","",DO4+31))</f>
        <v/>
      </c>
      <c r="DV4" s="124">
        <f>IF(DU4="","",TODAY()-DU4)</f>
        <v/>
      </c>
      <c r="DW4" s="494" t="n"/>
      <c r="DX4" s="184" t="n"/>
      <c r="DY4" s="184">
        <f>IF(DU4="","SIN ESTADO",IF(DW4&lt;&gt;"","PAGA",IF(DV4&gt;0,"VENCIDA",IF(DV4&gt;=-5,"POR VENCER","AL DÍA"))))</f>
        <v/>
      </c>
      <c r="DZ4" s="185" t="n"/>
      <c r="EA4" s="119">
        <f>IF(N($H4)&lt;21,"",IF(DU4="","",DU4+31))</f>
        <v/>
      </c>
      <c r="EB4" s="124">
        <f>IF(EA4="","",TODAY()-EA4)</f>
        <v/>
      </c>
      <c r="EC4" s="494" t="n"/>
      <c r="ED4" s="184" t="n"/>
      <c r="EE4" s="184">
        <f>IF(EA4="","SIN ESTADO",IF(EC4&lt;&gt;"","PAGA",IF(EB4&gt;0,"VENCIDA",IF(EB4&gt;=-5,"POR VENCER","AL DÍA"))))</f>
        <v/>
      </c>
      <c r="EF4" s="185" t="n"/>
      <c r="EG4" s="119">
        <f>IF(N($H4)&lt;22,"",IF(EA4="","",EA4+31))</f>
        <v/>
      </c>
      <c r="EH4" s="124">
        <f>IF(EG4="","",TODAY()-EG4)</f>
        <v/>
      </c>
      <c r="EI4" s="494" t="n"/>
      <c r="EJ4" s="184" t="n"/>
      <c r="EK4" s="184">
        <f>IF(EG4="","SIN ESTADO",IF(EI4&lt;&gt;"","PAGA",IF(EH4&gt;0,"VENCIDA",IF(EH4&gt;=-5,"POR VENCER","AL DÍA"))))</f>
        <v/>
      </c>
      <c r="EL4" s="185" t="n"/>
      <c r="EM4" s="119">
        <f>IF(N($H4)&lt;23,"",IF(EG4="","",EG4+31))</f>
        <v/>
      </c>
      <c r="EN4" s="124">
        <f>IF(EM4="","",TODAY()-EM4)</f>
        <v/>
      </c>
      <c r="EO4" s="494" t="n"/>
      <c r="EP4" s="184" t="n"/>
      <c r="EQ4" s="184">
        <f>IF(EM4="","SIN ESTADO",IF(EO4&lt;&gt;"","PAGA",IF(EN4&gt;0,"VENCIDA",IF(EN4&gt;=-5,"POR VENCER","AL DÍA"))))</f>
        <v/>
      </c>
      <c r="ER4" s="185" t="n"/>
      <c r="ES4" s="119">
        <f>IF(N($H4)&lt;24,"",IF(EM4="","",EM4+31))</f>
        <v/>
      </c>
      <c r="ET4" s="124">
        <f>IF(ES4="","",TODAY()-ES4)</f>
        <v/>
      </c>
      <c r="EU4" s="494" t="n"/>
      <c r="EV4" s="184" t="n"/>
      <c r="EW4" s="184">
        <f>IF(ES4="","SIN ESTADO",IF(EU4&lt;&gt;"","PAGA",IF(ET4&gt;0,"VENCIDA",IF(ET4&gt;=-5,"POR VENCER","AL DÍA"))))</f>
        <v/>
      </c>
      <c r="EX4" s="185" t="n"/>
      <c r="EY4" s="119">
        <f>IF(N($H4)&lt;25,"",IF(ES4="","",ES4+31))</f>
        <v/>
      </c>
      <c r="EZ4" s="124">
        <f>IF(EY4="","",TODAY()-EY4)</f>
        <v/>
      </c>
      <c r="FA4" s="494" t="n"/>
      <c r="FB4" s="184" t="n"/>
      <c r="FC4" s="184">
        <f>IF(EY4="","SIN ESTADO",IF(FA4&lt;&gt;"","PAGA",IF(EZ4&gt;0,"VENCIDA",IF(EZ4&gt;=-5,"POR VENCER","AL DÍA"))))</f>
        <v/>
      </c>
      <c r="FD4" s="185" t="n"/>
      <c r="FE4" s="119">
        <f>IF(N($H4)&lt;26,"",IF(EY4="","",EY4+31))</f>
        <v/>
      </c>
      <c r="FF4" s="124">
        <f>IF(FE4="","",TODAY()-FE4)</f>
        <v/>
      </c>
      <c r="FG4" s="494" t="n"/>
      <c r="FH4" s="184" t="n"/>
      <c r="FI4" s="184">
        <f>IF(FE4="","SIN ESTADO",IF(FG4&lt;&gt;"","PAGA",IF(FF4&gt;0,"VENCIDA",IF(FF4&gt;=-5,"POR VENCER","AL DÍA"))))</f>
        <v/>
      </c>
      <c r="FJ4" s="185" t="n"/>
      <c r="FK4" s="119">
        <f>IF(N($H4)&lt;27,"",IF(FE4="","",FE4+31))</f>
        <v/>
      </c>
      <c r="FL4" s="124">
        <f>IF(FK4="","",TODAY()-FK4)</f>
        <v/>
      </c>
      <c r="FM4" s="494" t="n"/>
      <c r="FN4" s="184" t="n"/>
      <c r="FO4" s="184">
        <f>IF(FK4="","SIN ESTADO",IF(FM4&lt;&gt;"","PAGA",IF(FL4&gt;0,"VENCIDA",IF(FL4&gt;=-5,"POR VENCER","AL DÍA"))))</f>
        <v/>
      </c>
      <c r="FP4" s="185" t="n"/>
      <c r="FQ4" s="119">
        <f>IF(N($H4)&lt;28,"",IF(FK4="","",FK4+31))</f>
        <v/>
      </c>
      <c r="FR4" s="124">
        <f>IF(FQ4="","",TODAY()-FQ4)</f>
        <v/>
      </c>
      <c r="FS4" s="494" t="n"/>
      <c r="FT4" s="184" t="n"/>
      <c r="FU4" s="184">
        <f>IF(FQ4="","SIN ESTADO",IF(FS4&lt;&gt;"","PAGA",IF(FR4&gt;0,"VENCIDA",IF(FR4&gt;=-5,"POR VENCER","AL DÍA"))))</f>
        <v/>
      </c>
      <c r="FV4" s="185" t="n"/>
      <c r="FW4" s="119">
        <f>IF(N($H4)&lt;29,"",IF(FQ4="","",FQ4+31))</f>
        <v/>
      </c>
      <c r="FX4" s="124">
        <f>IF(FW4="","",TODAY()-FW4)</f>
        <v/>
      </c>
      <c r="FY4" s="494" t="n"/>
      <c r="FZ4" s="184" t="n"/>
      <c r="GA4" s="184">
        <f>IF(FW4="","SIN ESTADO",IF(FY4&lt;&gt;"","PAGA",IF(FX4&gt;0,"VENCIDA",IF(FX4&gt;=-5,"POR VENCER","AL DÍA"))))</f>
        <v/>
      </c>
      <c r="GB4" s="185" t="n"/>
      <c r="GC4" s="119">
        <f>IF(N($H4)&lt;30,"",IF(FW4="","",FW4+31))</f>
        <v/>
      </c>
      <c r="GD4" s="124">
        <f>IF(GC4="","",TODAY()-GC4)</f>
        <v/>
      </c>
      <c r="GE4" s="494" t="n"/>
      <c r="GF4" s="184" t="n"/>
      <c r="GG4" s="184">
        <f>IF(GC4="","SIN ESTADO",IF(GE4&lt;&gt;"","PAGA",IF(GD4&gt;0,"VENCIDA",IF(GD4&gt;=-5,"POR VENCER","AL DÍA"))))</f>
        <v/>
      </c>
      <c r="GH4" s="185" t="n"/>
      <c r="GI4" s="119">
        <f>IF(N($H4)&lt;31,"",IF(GC4="","",GC4+31))</f>
        <v/>
      </c>
      <c r="GJ4" s="124">
        <f>IF(GI4="","",TODAY()-GI4)</f>
        <v/>
      </c>
      <c r="GK4" s="494" t="n"/>
      <c r="GL4" s="184" t="n"/>
      <c r="GM4" s="184">
        <f>IF(GI4="","SIN ESTADO",IF(GK4&lt;&gt;"","PAGA",IF(GJ4&gt;0,"VENCIDA",IF(GJ4&gt;=-5,"POR VENCER","AL DÍA"))))</f>
        <v/>
      </c>
      <c r="GN4" s="185" t="n"/>
      <c r="GO4" s="119">
        <f>IF(N($H4)&lt;32,"",IF(GI4="","",GI4+31))</f>
        <v/>
      </c>
      <c r="GP4" s="124">
        <f>IF(GO4="","",TODAY()-GO4)</f>
        <v/>
      </c>
      <c r="GQ4" s="494" t="n"/>
      <c r="GR4" s="184" t="n"/>
      <c r="GS4" s="184">
        <f>IF(GO4="","SIN ESTADO",IF(GQ4&lt;&gt;"","PAGA",IF(GP4&gt;0,"VENCIDA",IF(GP4&gt;=-5,"POR VENCER","AL DÍA"))))</f>
        <v/>
      </c>
      <c r="GT4" s="185" t="n"/>
      <c r="GU4" s="119">
        <f>IF(N($H4)&lt;33,"",IF(GO4="","",GO4+31))</f>
        <v/>
      </c>
      <c r="GV4" s="124">
        <f>IF(GU4="","",TODAY()-GU4)</f>
        <v/>
      </c>
      <c r="GW4" s="494" t="n"/>
      <c r="GX4" s="184" t="n"/>
      <c r="GY4" s="184">
        <f>IF(GU4="","SIN ESTADO",IF(GW4&lt;&gt;"","PAGA",IF(GV4&gt;0,"VENCIDA",IF(GV4&gt;=-5,"POR VENCER","AL DÍA"))))</f>
        <v/>
      </c>
      <c r="GZ4" s="185" t="n"/>
      <c r="HA4" s="119">
        <f>IF(N($H4)&lt;34,"",IF(GU4="","",GU4+31))</f>
        <v/>
      </c>
      <c r="HB4" s="124">
        <f>IF(HA4="","",TODAY()-HA4)</f>
        <v/>
      </c>
      <c r="HC4" s="494" t="n"/>
      <c r="HD4" s="184" t="n"/>
      <c r="HE4" s="184">
        <f>IF(HA4="","SIN ESTADO",IF(HC4&lt;&gt;"","PAGA",IF(HB4&gt;0,"VENCIDA",IF(HB4&gt;=-5,"POR VENCER","AL DÍA"))))</f>
        <v/>
      </c>
      <c r="HF4" s="185" t="n"/>
      <c r="HG4" s="119">
        <f>IF(N($H4)&lt;35,"",IF(HA4="","",HA4+31))</f>
        <v/>
      </c>
      <c r="HH4" s="124">
        <f>IF(HG4="","",TODAY()-HG4)</f>
        <v/>
      </c>
      <c r="HI4" s="494" t="n"/>
      <c r="HJ4" s="184" t="n"/>
      <c r="HK4" s="184">
        <f>IF(HG4="","SIN ESTADO",IF(HI4&lt;&gt;"","PAGA",IF(HH4&gt;0,"VENCIDA",IF(HH4&gt;=-5,"POR VENCER","AL DÍA"))))</f>
        <v/>
      </c>
      <c r="HL4" s="168" t="n"/>
      <c r="HM4" s="119">
        <f>IF(N($H4)&lt;36,"",IF(HG4="","",HG4+31))</f>
        <v/>
      </c>
      <c r="HN4" s="124">
        <f>IF(HM4="","",TODAY()-HM4)</f>
        <v/>
      </c>
      <c r="HO4" s="494" t="n"/>
      <c r="HP4" s="184" t="n"/>
      <c r="HQ4" s="184">
        <f>IF(HM4="","SIN ESTADO",IF(HO4&lt;&gt;"","PAGA",IF(HN4&gt;0,"VENCIDA",IF(HN4&gt;=-5,"POR VENCER","AL DÍA"))))</f>
        <v/>
      </c>
      <c r="HR4" s="168" t="n"/>
      <c r="HS4" s="169">
        <f>N4+T4+Z4+AF4+AL4+AR4+AX4+BD4+BJ4+BP4+BV4+CB4+CH4+CN4+CT4+CZ4+DF4+DL4+DR4+DX4+ED4+EJ4+EP4+EV4+FB4+FH4+FN4+FT4+FZ4+GF4+GL4+GR4+GX4+HD4+HJ4+HP4</f>
        <v/>
      </c>
      <c r="HU4" s="170">
        <f>IFERROR(N($J4),0)</f>
        <v/>
      </c>
      <c r="HW4" s="170">
        <f>SUMPRODUCT((MOD(COLUMN($M4:$HR4)-COLUMN($M4),6)=0)*ISNUMBER($M4:$HR4)*($M4:$HR4&gt;=RESUMEN!$C$26)*($M4:$HR4&lt;=RESUMEN!$C$27)*IFERROR(N($N4:$HS4),0))</f>
        <v/>
      </c>
      <c r="HX4" s="170">
        <f>SUMPRODUCT((MOD(COLUMN($M4:$HR4)-COLUMN($M4),6)=0)*ISNUMBER($M4:$HR4)*($M4:$HR4&gt;=RESUMEN!$C$26)*($M4:$HR4&lt;=RESUMEN!$C$27))</f>
        <v/>
      </c>
    </row>
    <row r="5">
      <c r="B5" s="113">
        <f>VENTAS!A4</f>
        <v/>
      </c>
      <c r="C5" s="236">
        <f>VENTAS!B4</f>
        <v/>
      </c>
      <c r="D5" s="53">
        <f>VENTAS!C4</f>
        <v/>
      </c>
      <c r="E5" s="114">
        <f>VENTAS!D4</f>
        <v/>
      </c>
      <c r="F5" s="114">
        <f>VENTAS!J4</f>
        <v/>
      </c>
      <c r="G5" s="494">
        <f>VENTAS!F4</f>
        <v/>
      </c>
      <c r="H5" s="479">
        <f>VENTAS!K4</f>
        <v/>
      </c>
      <c r="I5" s="479">
        <f>VENTAS!M4</f>
        <v/>
      </c>
      <c r="J5" s="184">
        <f>VENTAS!L4</f>
        <v/>
      </c>
      <c r="K5" s="119">
        <f>IF(N($H5)&lt;1,"",$G5+31)</f>
        <v/>
      </c>
      <c r="L5" s="124">
        <f>IF(K5="","",TODAY()-K5)</f>
        <v/>
      </c>
      <c r="M5" s="494" t="n">
        <v>45879</v>
      </c>
      <c r="N5" s="374" t="n">
        <v>1958000</v>
      </c>
      <c r="O5" s="184">
        <f>IF(K5="","SIN ESTADO",IF(M5&lt;&gt;"","PAGA",IF(L5&gt;0,"VENCIDA",IF(L5&gt;=-5,"POR VENCER","AL DÍA"))))</f>
        <v/>
      </c>
      <c r="P5" s="185" t="inlineStr">
        <is>
          <t>TRANSFERENCIA</t>
        </is>
      </c>
      <c r="Q5" s="119">
        <f>IF(N($H5)&lt;2,"",IF(K5="","",K5+31))</f>
        <v/>
      </c>
      <c r="R5" s="124">
        <f>IF(Q5="","",TODAY()-Q5)</f>
        <v/>
      </c>
      <c r="S5" s="406" t="n">
        <v>45911</v>
      </c>
      <c r="T5" s="184" t="n">
        <v>1958000</v>
      </c>
      <c r="U5" s="184">
        <f>IF(Q5="","SIN ESTADO",IF(S5&lt;&gt;"","PAGA",IF(R5&gt;0,"VENCIDA",IF(R5&gt;=-5,"POR VENCER","AL DÍA"))))</f>
        <v/>
      </c>
      <c r="V5" s="185" t="inlineStr">
        <is>
          <t>TRANSFERENCIA</t>
        </is>
      </c>
      <c r="W5" s="119">
        <f>IF(N($H5)&lt;3,"",IF(Q5="","",Q5+31))</f>
        <v/>
      </c>
      <c r="X5" s="124">
        <f>IF(W5="","",TODAY()-W5)</f>
        <v/>
      </c>
      <c r="Y5" s="227" t="n">
        <v>45906</v>
      </c>
      <c r="Z5" s="184" t="n">
        <v>1958000</v>
      </c>
      <c r="AA5" s="184">
        <f>IF(W5="","SIN ESTADO",IF(Y5&lt;&gt;"","PAGA",IF(X5&gt;0,"VENCIDA",IF(X5&gt;=-5,"POR VENCER","AL DÍA"))))</f>
        <v/>
      </c>
      <c r="AB5" s="185" t="inlineStr">
        <is>
          <t>TRANSFERENCIA</t>
        </is>
      </c>
      <c r="AC5" s="119">
        <f>IF(N($H5)&lt;4,"",IF(W5="","",W5+31))</f>
        <v/>
      </c>
      <c r="AD5" s="124">
        <f>IF(AC5="","",TODAY()-AC5)</f>
        <v/>
      </c>
      <c r="AE5" s="407" t="n">
        <v>45955</v>
      </c>
      <c r="AF5" s="184" t="n">
        <v>1958000</v>
      </c>
      <c r="AG5" s="184">
        <f>IF(AC5="","SIN ESTADO",IF(AE5&lt;&gt;"","PAGA",IF(AD5&gt;0,"VENCIDA",IF(AD5&gt;=-5,"POR VENCER","AL DÍA"))))</f>
        <v/>
      </c>
      <c r="AH5" s="185" t="inlineStr">
        <is>
          <t>TRANSFERENCIA</t>
        </is>
      </c>
      <c r="AI5" s="119">
        <f>IF(N($H5)&lt;5,"",IF(AC5="","",AC5+31))</f>
        <v/>
      </c>
      <c r="AJ5" s="124">
        <f>IF(AI5="","",TODAY()-AI5)</f>
        <v/>
      </c>
      <c r="AK5" s="227" t="n">
        <v>45991</v>
      </c>
      <c r="AL5" s="184" t="n">
        <v>1958000</v>
      </c>
      <c r="AM5" s="184">
        <f>IF(AI5="","SIN ESTADO",IF(AK5&lt;&gt;"","PAGA",IF(AJ5&gt;0,"VENCIDA",IF(AJ5&gt;=-5,"POR VENCER","AL DÍA"))))</f>
        <v/>
      </c>
      <c r="AN5" s="185" t="inlineStr">
        <is>
          <t>TRANSFERENCIA</t>
        </is>
      </c>
      <c r="AO5" s="119">
        <f>IF(N($H5)&lt;6,"",IF(AI5="","",AI5+31))</f>
        <v/>
      </c>
      <c r="AP5" s="124">
        <f>IF(AO5="","",TODAY()-AO5)</f>
        <v/>
      </c>
      <c r="AQ5" s="476" t="n">
        <v>46386</v>
      </c>
      <c r="AR5" s="184" t="n">
        <v>1958000</v>
      </c>
      <c r="AS5" s="184">
        <f>IF(AO5="","SIN ESTADO",IF(AQ5&lt;&gt;"","PAGA",IF(AP5&gt;0,"VENCIDA",IF(AP5&gt;=-5,"POR VENCER","AL DÍA"))))</f>
        <v/>
      </c>
      <c r="AT5" s="185" t="inlineStr">
        <is>
          <t>TRANSFERENCIA</t>
        </is>
      </c>
      <c r="AU5" s="119">
        <f>IF(N($H5)&lt;7,"",IF(AO5="","",AO5+31))</f>
        <v/>
      </c>
      <c r="AV5" s="124">
        <f>IF(AU5="","",TODAY()-AU5)</f>
        <v/>
      </c>
      <c r="AW5" s="227" t="n">
        <v>46058</v>
      </c>
      <c r="AX5" s="184" t="n">
        <v>1958000</v>
      </c>
      <c r="AY5" s="184">
        <f>IF(AU5="","SIN ESTADO",IF(AW5&lt;&gt;"","PAGA",IF(AV5&gt;0,"VENCIDA",IF(AV5&gt;=-5,"POR VENCER","AL DÍA"))))</f>
        <v/>
      </c>
      <c r="AZ5" s="185" t="inlineStr">
        <is>
          <t>TRANSFERENCIA</t>
        </is>
      </c>
      <c r="BA5" s="119">
        <f>IF(N($H5)&lt;8,"",IF(AU5="","",AU5+31))</f>
        <v/>
      </c>
      <c r="BB5" s="124">
        <f>IF(BA5="","",TODAY()-BA5)</f>
        <v/>
      </c>
      <c r="BC5" s="471" t="n">
        <v>46094</v>
      </c>
      <c r="BD5" s="184" t="n">
        <v>3000000</v>
      </c>
      <c r="BE5" s="184">
        <f>IF(BA5="","SIN ESTADO",IF(BC5&lt;&gt;"","PAGA",IF(BB5&gt;0,"VENCIDA",IF(BB5&gt;=-5,"POR VENCER","AL DÍA"))))</f>
        <v/>
      </c>
      <c r="BF5" s="185" t="inlineStr">
        <is>
          <t>TRANSFERENCIA</t>
        </is>
      </c>
      <c r="BG5" s="119">
        <f>IF(N($H5)&lt;9,"",IF(BA5="","",BA5+31))</f>
        <v/>
      </c>
      <c r="BH5" s="124">
        <f>IF(BG5="","",TODAY()-BG5)</f>
        <v/>
      </c>
      <c r="BI5" s="494" t="n">
        <v>46096</v>
      </c>
      <c r="BJ5" s="184" t="n">
        <v>3000000</v>
      </c>
      <c r="BK5" s="184">
        <f>IF(BG5="","SIN ESTADO",IF(BI5&lt;&gt;"","PAGA",IF(BH5&gt;0,"VENCIDA",IF(BH5&gt;=-5,"POR VENCER","AL DÍA"))))</f>
        <v/>
      </c>
      <c r="BL5" s="185" t="inlineStr">
        <is>
          <t>TRANSFERENCIA</t>
        </is>
      </c>
      <c r="BM5" s="119">
        <f>IF(N($H5)&lt;10,"",IF(BG5="","",BG5+31))</f>
        <v/>
      </c>
      <c r="BN5" s="124">
        <f>IF(BM5="","",TODAY()-BM5)</f>
        <v/>
      </c>
      <c r="BO5" s="494" t="n">
        <v>46131</v>
      </c>
      <c r="BP5" s="184" t="n">
        <v>5000000</v>
      </c>
      <c r="BQ5" s="184">
        <f>IF(BM5="","SIN ESTADO",IF(BO5&lt;&gt;"","PAGA",IF(BN5&gt;0,"VENCIDA",IF(BN5&gt;=-5,"POR VENCER","AL DÍA"))))</f>
        <v/>
      </c>
      <c r="BR5" s="185" t="inlineStr">
        <is>
          <t>TRANSFERENCIA</t>
        </is>
      </c>
      <c r="BS5" s="119">
        <f>IF(N($H5)&lt;11,"",IF(BM5="","",BM5+31))</f>
        <v/>
      </c>
      <c r="BT5" s="124">
        <f>IF(BS5="","",TODAY()-BS5)</f>
        <v/>
      </c>
      <c r="BU5" s="494" t="n">
        <v>46177</v>
      </c>
      <c r="BV5" s="184" t="n">
        <v>5000000</v>
      </c>
      <c r="BW5" s="184">
        <f>IF(BS5="","SIN ESTADO",IF(BU5&lt;&gt;"","PAGA",IF(BT5&gt;0,"VENCIDA",IF(BT5&gt;=-5,"POR VENCER","AL DÍA"))))</f>
        <v/>
      </c>
      <c r="BX5" s="185" t="inlineStr">
        <is>
          <t>TRANSFERENCIA</t>
        </is>
      </c>
      <c r="BY5" s="119">
        <f>IF(N($H5)&lt;12,"",IF(BS5="","",BS5+31))</f>
        <v/>
      </c>
      <c r="BZ5" s="124">
        <f>IF(BY5="","",TODAY()-BY5)</f>
        <v/>
      </c>
      <c r="CA5" s="494" t="n">
        <v>46223</v>
      </c>
      <c r="CB5" s="184" t="n">
        <v>3000000</v>
      </c>
      <c r="CC5" s="184">
        <f>IF(BY5="","SIN ESTADO",IF(CA5&lt;&gt;"","PAGA",IF(BZ5&gt;0,"VENCIDA",IF(BZ5&gt;=-5,"POR VENCER","AL DÍA"))))</f>
        <v/>
      </c>
      <c r="CD5" s="185" t="inlineStr">
        <is>
          <t>TRANSFERENCIA</t>
        </is>
      </c>
      <c r="CE5" s="119">
        <f>IF(N($H5)&lt;13,"",IF(BY5="","",BY5+31))</f>
        <v/>
      </c>
      <c r="CF5" s="124">
        <f>IF(CE5="","",TODAY()-CE5)</f>
        <v/>
      </c>
      <c r="CG5" s="494" t="n">
        <v>46251</v>
      </c>
      <c r="CH5" s="184" t="n">
        <v>2500000</v>
      </c>
      <c r="CI5" s="184">
        <f>IF(CE5="","SIN ESTADO",IF(CG5&lt;&gt;"","PAGA",IF(CF5&gt;0,"VENCIDA",IF(CF5&gt;=-5,"POR VENCER","AL DÍA"))))</f>
        <v/>
      </c>
      <c r="CJ5" s="185" t="inlineStr">
        <is>
          <t>TRANSFERENCIA</t>
        </is>
      </c>
      <c r="CK5" s="119">
        <f>IF(N($H5)&lt;14,"",IF(CE5="","",CE5+31))</f>
        <v/>
      </c>
      <c r="CL5" s="124">
        <f>IF(CK5="","",TODAY()-CK5)</f>
        <v/>
      </c>
      <c r="CM5" s="494" t="n">
        <v>46259</v>
      </c>
      <c r="CN5" s="184" t="n">
        <v>5000000</v>
      </c>
      <c r="CO5" s="184">
        <f>IF(CK5="","SIN ESTADO",IF(CM5&lt;&gt;"","PAGA",IF(CL5&gt;0,"VENCIDA",IF(CL5&gt;=-5,"POR VENCER","AL DÍA"))))</f>
        <v/>
      </c>
      <c r="CP5" s="185" t="inlineStr">
        <is>
          <t>TRANSFERENCIA</t>
        </is>
      </c>
      <c r="CQ5" s="119">
        <f>IF(N($H5)&lt;15,"",IF(CK5="","",CK5+31))</f>
        <v/>
      </c>
      <c r="CR5" s="124">
        <f>IF(CQ5="","",TODAY()-CQ5)</f>
        <v/>
      </c>
      <c r="CS5" s="494" t="n"/>
      <c r="CT5" s="184" t="n"/>
      <c r="CU5" s="184">
        <f>IF(CQ5="","SIN ESTADO",IF(CS5&lt;&gt;"","PAGA",IF(CR5&gt;0,"VENCIDA",IF(CR5&gt;=-5,"POR VENCER","AL DÍA"))))</f>
        <v/>
      </c>
      <c r="CV5" s="185" t="n"/>
      <c r="CW5" s="119">
        <f>IF(N($H5)&lt;16,"",IF(CQ5="","",CQ5+31))</f>
        <v/>
      </c>
      <c r="CX5" s="124">
        <f>IF(CW5="","",TODAY()-CW5)</f>
        <v/>
      </c>
      <c r="CY5" s="494" t="n"/>
      <c r="CZ5" s="184" t="n"/>
      <c r="DA5" s="184">
        <f>IF(CW5="","SIN ESTADO",IF(CY5&lt;&gt;"","PAGA",IF(CX5&gt;0,"VENCIDA",IF(CX5&gt;=-5,"POR VENCER","AL DÍA"))))</f>
        <v/>
      </c>
      <c r="DB5" s="185" t="n"/>
      <c r="DC5" s="119">
        <f>IF(N($H5)&lt;17,"",IF(CW5="","",CW5+31))</f>
        <v/>
      </c>
      <c r="DD5" s="124">
        <f>IF(DC5="","",TODAY()-DC5)</f>
        <v/>
      </c>
      <c r="DE5" s="494" t="n"/>
      <c r="DF5" s="184" t="n"/>
      <c r="DG5" s="184">
        <f>IF(DC5="","SIN ESTADO",IF(DE5&lt;&gt;"","PAGA",IF(DD5&gt;0,"VENCIDA",IF(DD5&gt;=-5,"POR VENCER","AL DÍA"))))</f>
        <v/>
      </c>
      <c r="DH5" s="185" t="n"/>
      <c r="DI5" s="119">
        <f>IF(N($H5)&lt;18,"",IF(DC5="","",DC5+31))</f>
        <v/>
      </c>
      <c r="DJ5" s="124">
        <f>IF(DI5="","",TODAY()-DI5)</f>
        <v/>
      </c>
      <c r="DK5" s="494" t="n"/>
      <c r="DL5" s="184" t="n"/>
      <c r="DM5" s="184">
        <f>IF(DI5="","SIN ESTADO",IF(DK5&lt;&gt;"","PAGA",IF(DJ5&gt;0,"VENCIDA",IF(DJ5&gt;=-5,"POR VENCER","AL DÍA"))))</f>
        <v/>
      </c>
      <c r="DN5" s="185" t="n"/>
      <c r="DO5" s="119">
        <f>IF(N($H5)&lt;19,"",IF(DI5="","",DI5+31))</f>
        <v/>
      </c>
      <c r="DP5" s="124">
        <f>IF(DO5="","",TODAY()-DO5)</f>
        <v/>
      </c>
      <c r="DQ5" s="494" t="n"/>
      <c r="DR5" s="184" t="n"/>
      <c r="DS5" s="184">
        <f>IF(DO5="","SIN ESTADO",IF(DQ5&lt;&gt;"","PAGA",IF(DP5&gt;0,"VENCIDA",IF(DP5&gt;=-5,"POR VENCER","AL DÍA"))))</f>
        <v/>
      </c>
      <c r="DT5" s="185" t="n"/>
      <c r="DU5" s="119">
        <f>IF(N($H5)&lt;20,"",IF(DO5="","",DO5+31))</f>
        <v/>
      </c>
      <c r="DV5" s="124">
        <f>IF(DU5="","",TODAY()-DU5)</f>
        <v/>
      </c>
      <c r="DW5" s="494" t="n"/>
      <c r="DX5" s="184" t="n"/>
      <c r="DY5" s="184">
        <f>IF(DU5="","SIN ESTADO",IF(DW5&lt;&gt;"","PAGA",IF(DV5&gt;0,"VENCIDA",IF(DV5&gt;=-5,"POR VENCER","AL DÍA"))))</f>
        <v/>
      </c>
      <c r="DZ5" s="185" t="n"/>
      <c r="EA5" s="119">
        <f>IF(N($H5)&lt;21,"",IF(DU5="","",DU5+31))</f>
        <v/>
      </c>
      <c r="EB5" s="124">
        <f>IF(EA5="","",TODAY()-EA5)</f>
        <v/>
      </c>
      <c r="EC5" s="494" t="n"/>
      <c r="ED5" s="184" t="n"/>
      <c r="EE5" s="184">
        <f>IF(EA5="","SIN ESTADO",IF(EC5&lt;&gt;"","PAGA",IF(EB5&gt;0,"VENCIDA",IF(EB5&gt;=-5,"POR VENCER","AL DÍA"))))</f>
        <v/>
      </c>
      <c r="EF5" s="185" t="n"/>
      <c r="EG5" s="119">
        <f>IF(N($H5)&lt;22,"",IF(EA5="","",EA5+31))</f>
        <v/>
      </c>
      <c r="EH5" s="124">
        <f>IF(EG5="","",TODAY()-EG5)</f>
        <v/>
      </c>
      <c r="EI5" s="494" t="n"/>
      <c r="EJ5" s="184" t="n"/>
      <c r="EK5" s="184">
        <f>IF(EG5="","SIN ESTADO",IF(EI5&lt;&gt;"","PAGA",IF(EH5&gt;0,"VENCIDA",IF(EH5&gt;=-5,"POR VENCER","AL DÍA"))))</f>
        <v/>
      </c>
      <c r="EL5" s="185" t="n"/>
      <c r="EM5" s="119">
        <f>IF(N($H5)&lt;23,"",IF(EG5="","",EG5+31))</f>
        <v/>
      </c>
      <c r="EN5" s="124">
        <f>IF(EM5="","",TODAY()-EM5)</f>
        <v/>
      </c>
      <c r="EO5" s="494" t="n"/>
      <c r="EP5" s="184" t="n"/>
      <c r="EQ5" s="184">
        <f>IF(EM5="","SIN ESTADO",IF(EO5&lt;&gt;"","PAGA",IF(EN5&gt;0,"VENCIDA",IF(EN5&gt;=-5,"POR VENCER","AL DÍA"))))</f>
        <v/>
      </c>
      <c r="ER5" s="185" t="n"/>
      <c r="ES5" s="119">
        <f>IF(N($H5)&lt;24,"",IF(EM5="","",EM5+31))</f>
        <v/>
      </c>
      <c r="ET5" s="124">
        <f>IF(ES5="","",TODAY()-ES5)</f>
        <v/>
      </c>
      <c r="EU5" s="494" t="n"/>
      <c r="EV5" s="184" t="n"/>
      <c r="EW5" s="184">
        <f>IF(ES5="","SIN ESTADO",IF(EU5&lt;&gt;"","PAGA",IF(ET5&gt;0,"VENCIDA",IF(ET5&gt;=-5,"POR VENCER","AL DÍA"))))</f>
        <v/>
      </c>
      <c r="EX5" s="185" t="n"/>
      <c r="EY5" s="119">
        <f>IF(N($H5)&lt;25,"",IF(ES5="","",ES5+31))</f>
        <v/>
      </c>
      <c r="EZ5" s="124">
        <f>IF(EY5="","",TODAY()-EY5)</f>
        <v/>
      </c>
      <c r="FA5" s="494" t="n"/>
      <c r="FB5" s="184" t="n"/>
      <c r="FC5" s="184">
        <f>IF(EY5="","SIN ESTADO",IF(FA5&lt;&gt;"","PAGA",IF(EZ5&gt;0,"VENCIDA",IF(EZ5&gt;=-5,"POR VENCER","AL DÍA"))))</f>
        <v/>
      </c>
      <c r="FD5" s="185" t="n"/>
      <c r="FE5" s="119">
        <f>IF(N($H5)&lt;26,"",IF(EY5="","",EY5+31))</f>
        <v/>
      </c>
      <c r="FF5" s="124">
        <f>IF(FE5="","",TODAY()-FE5)</f>
        <v/>
      </c>
      <c r="FG5" s="494" t="n"/>
      <c r="FH5" s="184" t="n"/>
      <c r="FI5" s="184">
        <f>IF(FE5="","SIN ESTADO",IF(FG5&lt;&gt;"","PAGA",IF(FF5&gt;0,"VENCIDA",IF(FF5&gt;=-5,"POR VENCER","AL DÍA"))))</f>
        <v/>
      </c>
      <c r="FJ5" s="185" t="n"/>
      <c r="FK5" s="119">
        <f>IF(N($H5)&lt;27,"",IF(FE5="","",FE5+31))</f>
        <v/>
      </c>
      <c r="FL5" s="124">
        <f>IF(FK5="","",TODAY()-FK5)</f>
        <v/>
      </c>
      <c r="FM5" s="494" t="n"/>
      <c r="FN5" s="184" t="n"/>
      <c r="FO5" s="184">
        <f>IF(FK5="","SIN ESTADO",IF(FM5&lt;&gt;"","PAGA",IF(FL5&gt;0,"VENCIDA",IF(FL5&gt;=-5,"POR VENCER","AL DÍA"))))</f>
        <v/>
      </c>
      <c r="FP5" s="185" t="n"/>
      <c r="FQ5" s="119">
        <f>IF(N($H5)&lt;28,"",IF(FK5="","",FK5+31))</f>
        <v/>
      </c>
      <c r="FR5" s="124">
        <f>IF(FQ5="","",TODAY()-FQ5)</f>
        <v/>
      </c>
      <c r="FS5" s="494" t="n"/>
      <c r="FT5" s="184" t="n"/>
      <c r="FU5" s="184">
        <f>IF(FQ5="","SIN ESTADO",IF(FS5&lt;&gt;"","PAGA",IF(FR5&gt;0,"VENCIDA",IF(FR5&gt;=-5,"POR VENCER","AL DÍA"))))</f>
        <v/>
      </c>
      <c r="FV5" s="185" t="n"/>
      <c r="FW5" s="119">
        <f>IF(N($H5)&lt;29,"",IF(FQ5="","",FQ5+31))</f>
        <v/>
      </c>
      <c r="FX5" s="124">
        <f>IF(FW5="","",TODAY()-FW5)</f>
        <v/>
      </c>
      <c r="FY5" s="494" t="n"/>
      <c r="FZ5" s="184" t="n"/>
      <c r="GA5" s="184">
        <f>IF(FW5="","SIN ESTADO",IF(FY5&lt;&gt;"","PAGA",IF(FX5&gt;0,"VENCIDA",IF(FX5&gt;=-5,"POR VENCER","AL DÍA"))))</f>
        <v/>
      </c>
      <c r="GB5" s="185" t="n"/>
      <c r="GC5" s="119">
        <f>IF(N($H5)&lt;30,"",IF(FW5="","",FW5+31))</f>
        <v/>
      </c>
      <c r="GD5" s="124">
        <f>IF(GC5="","",TODAY()-GC5)</f>
        <v/>
      </c>
      <c r="GE5" s="494" t="n"/>
      <c r="GF5" s="184" t="n"/>
      <c r="GG5" s="184">
        <f>IF(GC5="","SIN ESTADO",IF(GE5&lt;&gt;"","PAGA",IF(GD5&gt;0,"VENCIDA",IF(GD5&gt;=-5,"POR VENCER","AL DÍA"))))</f>
        <v/>
      </c>
      <c r="GH5" s="185" t="n"/>
      <c r="GI5" s="119">
        <f>IF(N($H5)&lt;31,"",IF(GC5="","",GC5+31))</f>
        <v/>
      </c>
      <c r="GJ5" s="124">
        <f>IF(GI5="","",TODAY()-GI5)</f>
        <v/>
      </c>
      <c r="GK5" s="494" t="n"/>
      <c r="GL5" s="184" t="n"/>
      <c r="GM5" s="184">
        <f>IF(GI5="","SIN ESTADO",IF(GK5&lt;&gt;"","PAGA",IF(GJ5&gt;0,"VENCIDA",IF(GJ5&gt;=-5,"POR VENCER","AL DÍA"))))</f>
        <v/>
      </c>
      <c r="GN5" s="185" t="n"/>
      <c r="GO5" s="119">
        <f>IF(N($H5)&lt;32,"",IF(GI5="","",GI5+31))</f>
        <v/>
      </c>
      <c r="GP5" s="124">
        <f>IF(GO5="","",TODAY()-GO5)</f>
        <v/>
      </c>
      <c r="GQ5" s="494" t="n"/>
      <c r="GR5" s="184" t="n"/>
      <c r="GS5" s="184">
        <f>IF(GO5="","SIN ESTADO",IF(GQ5&lt;&gt;"","PAGA",IF(GP5&gt;0,"VENCIDA",IF(GP5&gt;=-5,"POR VENCER","AL DÍA"))))</f>
        <v/>
      </c>
      <c r="GT5" s="185" t="n"/>
      <c r="GU5" s="119">
        <f>IF(N($H5)&lt;33,"",IF(GO5="","",GO5+31))</f>
        <v/>
      </c>
      <c r="GV5" s="124">
        <f>IF(GU5="","",TODAY()-GU5)</f>
        <v/>
      </c>
      <c r="GW5" s="494" t="n"/>
      <c r="GX5" s="184" t="n"/>
      <c r="GY5" s="184">
        <f>IF(GU5="","SIN ESTADO",IF(GW5&lt;&gt;"","PAGA",IF(GV5&gt;0,"VENCIDA",IF(GV5&gt;=-5,"POR VENCER","AL DÍA"))))</f>
        <v/>
      </c>
      <c r="GZ5" s="185" t="n"/>
      <c r="HA5" s="119">
        <f>IF(N($H5)&lt;34,"",IF(GU5="","",GU5+31))</f>
        <v/>
      </c>
      <c r="HB5" s="124">
        <f>IF(HA5="","",TODAY()-HA5)</f>
        <v/>
      </c>
      <c r="HC5" s="494" t="n"/>
      <c r="HD5" s="184" t="n"/>
      <c r="HE5" s="184">
        <f>IF(HA5="","SIN ESTADO",IF(HC5&lt;&gt;"","PAGA",IF(HB5&gt;0,"VENCIDA",IF(HB5&gt;=-5,"POR VENCER","AL DÍA"))))</f>
        <v/>
      </c>
      <c r="HF5" s="185" t="n"/>
      <c r="HG5" s="119">
        <f>IF(N($H5)&lt;35,"",IF(HA5="","",HA5+31))</f>
        <v/>
      </c>
      <c r="HH5" s="124">
        <f>IF(HG5="","",TODAY()-HG5)</f>
        <v/>
      </c>
      <c r="HI5" s="494" t="n"/>
      <c r="HJ5" s="184" t="n"/>
      <c r="HK5" s="184">
        <f>IF(HG5="","SIN ESTADO",IF(HI5&lt;&gt;"","PAGA",IF(HH5&gt;0,"VENCIDA",IF(HH5&gt;=-5,"POR VENCER","AL DÍA"))))</f>
        <v/>
      </c>
      <c r="HL5" s="168" t="n"/>
      <c r="HM5" s="119">
        <f>IF(N($H5)&lt;36,"",IF(HG5="","",HG5+31))</f>
        <v/>
      </c>
      <c r="HN5" s="124">
        <f>IF(HM5="","",TODAY()-HM5)</f>
        <v/>
      </c>
      <c r="HO5" s="494" t="n"/>
      <c r="HP5" s="184" t="n"/>
      <c r="HQ5" s="184">
        <f>IF(HM5="","SIN ESTADO",IF(HO5&lt;&gt;"","PAGA",IF(HN5&gt;0,"VENCIDA",IF(HN5&gt;=-5,"POR VENCER","AL DÍA"))))</f>
        <v/>
      </c>
      <c r="HR5" s="168" t="n"/>
      <c r="HS5" s="169">
        <f>N5+T5+Z5+AF5+AL5+AR5+AX5+BD5+BJ5+BP5+BV5+CB5+CH5+CN5+CT5+CZ5+DF5+DL5+DR5+DX5+ED5+EJ5+EP5+EV5+FB5+FH5+FN5+FT5+FZ5+GF5+GL5+GR5+GX5+HD5+HJ5+HP5</f>
        <v/>
      </c>
      <c r="HU5" s="170">
        <f>IFERROR(N($J5),0)</f>
        <v/>
      </c>
      <c r="HW5" s="170">
        <f>SUMPRODUCT((MOD(COLUMN($M5:$HR5)-COLUMN($M5),6)=0)*ISNUMBER($M5:$HR5)*($M5:$HR5&gt;=RESUMEN!$C$26)*($M5:$HR5&lt;=RESUMEN!$C$27)*IFERROR(N($N5:$HS5),0))</f>
        <v/>
      </c>
      <c r="HX5" s="170">
        <f>SUMPRODUCT((MOD(COLUMN($M5:$HR5)-COLUMN($M5),6)=0)*ISNUMBER($M5:$HR5)*($M5:$HR5&gt;=RESUMEN!$C$26)*($M5:$HR5&lt;=RESUMEN!$C$27))</f>
        <v/>
      </c>
    </row>
    <row r="6">
      <c r="B6" s="113">
        <f>VENTAS!A5</f>
        <v/>
      </c>
      <c r="C6" s="236">
        <f>VENTAS!B5</f>
        <v/>
      </c>
      <c r="D6" s="53">
        <f>VENTAS!C5</f>
        <v/>
      </c>
      <c r="E6" s="114">
        <f>VENTAS!D5</f>
        <v/>
      </c>
      <c r="F6" s="114">
        <f>VENTAS!J5</f>
        <v/>
      </c>
      <c r="G6" s="494">
        <f>VENTAS!F5</f>
        <v/>
      </c>
      <c r="H6" s="479">
        <f>VENTAS!K5</f>
        <v/>
      </c>
      <c r="I6" s="479">
        <f>VENTAS!M5</f>
        <v/>
      </c>
      <c r="J6" s="184">
        <f>VENTAS!L5</f>
        <v/>
      </c>
      <c r="K6" s="119">
        <f>IF(N($H6)&lt;1,"",$G6+31)</f>
        <v/>
      </c>
      <c r="L6" s="124">
        <f>IF(K6="","",TODAY()-K6)</f>
        <v/>
      </c>
      <c r="M6" s="201" t="n">
        <v>45920</v>
      </c>
      <c r="N6" s="374" t="n">
        <v>850000</v>
      </c>
      <c r="O6" s="184">
        <f>IF(K6="","SIN ESTADO",IF(M6&lt;&gt;"","PAGA",IF(L6&gt;0,"VENCIDA",IF(L6&gt;=-5,"POR VENCER","AL DÍA"))))</f>
        <v/>
      </c>
      <c r="P6" s="185" t="inlineStr">
        <is>
          <t>TRANSFERENCIA</t>
        </is>
      </c>
      <c r="Q6" s="119">
        <f>IF(N($H6)&lt;2,"",IF(K6="","",K6+31))</f>
        <v/>
      </c>
      <c r="R6" s="124">
        <f>IF(Q6="","",TODAY()-Q6)</f>
        <v/>
      </c>
      <c r="S6" s="406" t="n">
        <v>45951</v>
      </c>
      <c r="T6" s="184" t="n">
        <v>850000</v>
      </c>
      <c r="U6" s="184">
        <f>IF(Q6="","SIN ESTADO",IF(S6&lt;&gt;"","PAGA",IF(R6&gt;0,"VENCIDA",IF(R6&gt;=-5,"POR VENCER","AL DÍA"))))</f>
        <v/>
      </c>
      <c r="V6" s="185" t="inlineStr">
        <is>
          <t>TRANSFERENCIA</t>
        </is>
      </c>
      <c r="W6" s="119">
        <f>IF(N($H6)&lt;3,"",IF(Q6="","",Q6+31))</f>
        <v/>
      </c>
      <c r="X6" s="124">
        <f>IF(W6="","",TODAY()-W6)</f>
        <v/>
      </c>
      <c r="Y6" s="407" t="n">
        <v>45982</v>
      </c>
      <c r="Z6" s="184" t="n">
        <v>850000</v>
      </c>
      <c r="AA6" s="184">
        <f>IF(W6="","SIN ESTADO",IF(Y6&lt;&gt;"","PAGA",IF(X6&gt;0,"VENCIDA",IF(X6&gt;=-5,"POR VENCER","AL DÍA"))))</f>
        <v/>
      </c>
      <c r="AB6" s="185" t="inlineStr">
        <is>
          <t>TRANSFERENCIA</t>
        </is>
      </c>
      <c r="AC6" s="119">
        <f>IF(N($H6)&lt;4,"",IF(W6="","",W6+31))</f>
        <v/>
      </c>
      <c r="AD6" s="124">
        <f>IF(AC6="","",TODAY()-AC6)</f>
        <v/>
      </c>
      <c r="AE6" s="227" t="n">
        <v>45997</v>
      </c>
      <c r="AF6" s="184" t="n">
        <v>8000000</v>
      </c>
      <c r="AG6" s="184">
        <f>IF(AC6="","SIN ESTADO",IF(AE6&lt;&gt;"","PAGA",IF(AD6&gt;0,"VENCIDA",IF(AD6&gt;=-5,"POR VENCER","AL DÍA"))))</f>
        <v/>
      </c>
      <c r="AH6" s="185" t="inlineStr">
        <is>
          <t>EFECTIVO</t>
        </is>
      </c>
      <c r="AI6" s="119">
        <f>IF(N($H6)&lt;5,"",IF(AC6="","",AC6+31))</f>
        <v/>
      </c>
      <c r="AJ6" s="124">
        <f>IF(AI6="","",TODAY()-AI6)</f>
        <v/>
      </c>
      <c r="AK6" s="407" t="n">
        <v>46013</v>
      </c>
      <c r="AL6" s="184" t="n">
        <v>850000</v>
      </c>
      <c r="AM6" s="184">
        <f>IF(AI6="","SIN ESTADO",IF(AK6&lt;&gt;"","PAGA",IF(AJ6&gt;0,"VENCIDA",IF(AJ6&gt;=-5,"POR VENCER","AL DÍA"))))</f>
        <v/>
      </c>
      <c r="AN6" s="185" t="inlineStr">
        <is>
          <t>TRANSFERENCIA</t>
        </is>
      </c>
      <c r="AO6" s="119">
        <f>IF(N($H6)&lt;6,"",IF(AI6="","",AI6+31))</f>
        <v/>
      </c>
      <c r="AP6" s="124">
        <f>IF(AO6="","",TODAY()-AO6)</f>
        <v/>
      </c>
      <c r="AQ6" s="477" t="n">
        <v>46014</v>
      </c>
      <c r="AR6" s="184" t="n">
        <v>5600000</v>
      </c>
      <c r="AS6" s="184">
        <f>IF(AO6="","SIN ESTADO",IF(AQ6&lt;&gt;"","PAGA",IF(AP6&gt;0,"VENCIDA",IF(AP6&gt;=-5,"POR VENCER","AL DÍA"))))</f>
        <v/>
      </c>
      <c r="AT6" s="185" t="inlineStr">
        <is>
          <t>EFECTIVO</t>
        </is>
      </c>
      <c r="AU6" s="119">
        <f>IF(N($H6)&lt;7,"",IF(AO6="","",AO6+31))</f>
        <v/>
      </c>
      <c r="AV6" s="124">
        <f>IF(AU6="","",TODAY()-AU6)</f>
        <v/>
      </c>
      <c r="AW6" s="494" t="n"/>
      <c r="AX6" s="184" t="n"/>
      <c r="AY6" s="184">
        <f>IF(AU6="","SIN ESTADO",IF(AW6&lt;&gt;"","PAGA",IF(AV6&gt;0,"VENCIDA",IF(AV6&gt;=-5,"POR VENCER","AL DÍA"))))</f>
        <v/>
      </c>
      <c r="AZ6" s="185" t="n"/>
      <c r="BA6" s="119">
        <f>IF(N($H6)&lt;8,"",IF(AU6="","",AU6+31))</f>
        <v/>
      </c>
      <c r="BB6" s="124">
        <f>IF(BA6="","",TODAY()-BA6)</f>
        <v/>
      </c>
      <c r="BC6" s="494" t="n"/>
      <c r="BD6" s="184" t="n"/>
      <c r="BE6" s="184">
        <f>IF(BA6="","SIN ESTADO",IF(BC6&lt;&gt;"","PAGA",IF(BB6&gt;0,"VENCIDA",IF(BB6&gt;=-5,"POR VENCER","AL DÍA"))))</f>
        <v/>
      </c>
      <c r="BF6" s="185" t="n"/>
      <c r="BG6" s="119">
        <f>IF(N($H6)&lt;9,"",IF(BA6="","",BA6+31))</f>
        <v/>
      </c>
      <c r="BH6" s="124">
        <f>IF(BG6="","",TODAY()-BG6)</f>
        <v/>
      </c>
      <c r="BI6" s="494" t="n"/>
      <c r="BJ6" s="184" t="n"/>
      <c r="BK6" s="184">
        <f>IF(BG6="","SIN ESTADO",IF(BI6&lt;&gt;"","PAGA",IF(BH6&gt;0,"VENCIDA",IF(BH6&gt;=-5,"POR VENCER","AL DÍA"))))</f>
        <v/>
      </c>
      <c r="BL6" s="185" t="n"/>
      <c r="BM6" s="119">
        <f>IF(N($H6)&lt;10,"",IF(BG6="","",BG6+31))</f>
        <v/>
      </c>
      <c r="BN6" s="124">
        <f>IF(BM6="","",TODAY()-BM6)</f>
        <v/>
      </c>
      <c r="BO6" s="494" t="n"/>
      <c r="BP6" s="184" t="n"/>
      <c r="BQ6" s="184">
        <f>IF(BM6="","SIN ESTADO",IF(BO6&lt;&gt;"","PAGA",IF(BN6&gt;0,"VENCIDA",IF(BN6&gt;=-5,"POR VENCER","AL DÍA"))))</f>
        <v/>
      </c>
      <c r="BR6" s="185" t="n"/>
      <c r="BS6" s="119">
        <f>IF(N($H6)&lt;11,"",IF(BM6="","",BM6+31))</f>
        <v/>
      </c>
      <c r="BT6" s="124">
        <f>IF(BS6="","",TODAY()-BS6)</f>
        <v/>
      </c>
      <c r="BU6" s="494" t="n"/>
      <c r="BV6" s="184" t="n"/>
      <c r="BW6" s="184">
        <f>IF(BS6="","SIN ESTADO",IF(BU6&lt;&gt;"","PAGA",IF(BT6&gt;0,"VENCIDA",IF(BT6&gt;=-5,"POR VENCER","AL DÍA"))))</f>
        <v/>
      </c>
      <c r="BX6" s="185" t="n"/>
      <c r="BY6" s="119">
        <f>IF(N($H6)&lt;12,"",IF(BS6="","",BS6+31))</f>
        <v/>
      </c>
      <c r="BZ6" s="124">
        <f>IF(BY6="","",TODAY()-BY6)</f>
        <v/>
      </c>
      <c r="CA6" s="494" t="n"/>
      <c r="CB6" s="184" t="n"/>
      <c r="CC6" s="184">
        <f>IF(BY6="","SIN ESTADO",IF(CA6&lt;&gt;"","PAGA",IF(BZ6&gt;0,"VENCIDA",IF(BZ6&gt;=-5,"POR VENCER","AL DÍA"))))</f>
        <v/>
      </c>
      <c r="CD6" s="185" t="n"/>
      <c r="CE6" s="119">
        <f>IF(N($H6)&lt;13,"",IF(BY6="","",BY6+31))</f>
        <v/>
      </c>
      <c r="CF6" s="124">
        <f>IF(CE6="","",TODAY()-CE6)</f>
        <v/>
      </c>
      <c r="CG6" s="494" t="n"/>
      <c r="CH6" s="184" t="n"/>
      <c r="CI6" s="184">
        <f>IF(CE6="","SIN ESTADO",IF(CG6&lt;&gt;"","PAGA",IF(CF6&gt;0,"VENCIDA",IF(CF6&gt;=-5,"POR VENCER","AL DÍA"))))</f>
        <v/>
      </c>
      <c r="CJ6" s="185" t="n"/>
      <c r="CK6" s="119">
        <f>IF(N($H6)&lt;14,"",IF(CE6="","",CE6+31))</f>
        <v/>
      </c>
      <c r="CL6" s="124">
        <f>IF(CK6="","",TODAY()-CK6)</f>
        <v/>
      </c>
      <c r="CM6" s="494" t="n"/>
      <c r="CN6" s="184" t="n"/>
      <c r="CO6" s="184">
        <f>IF(CK6="","SIN ESTADO",IF(CM6&lt;&gt;"","PAGA",IF(CL6&gt;0,"VENCIDA",IF(CL6&gt;=-5,"POR VENCER","AL DÍA"))))</f>
        <v/>
      </c>
      <c r="CP6" s="185" t="n"/>
      <c r="CQ6" s="119">
        <f>IF(N($H6)&lt;15,"",IF(CK6="","",CK6+31))</f>
        <v/>
      </c>
      <c r="CR6" s="124">
        <f>IF(CQ6="","",TODAY()-CQ6)</f>
        <v/>
      </c>
      <c r="CS6" s="494" t="n"/>
      <c r="CT6" s="184" t="n"/>
      <c r="CU6" s="184">
        <f>IF(CQ6="","SIN ESTADO",IF(CS6&lt;&gt;"","PAGA",IF(CR6&gt;0,"VENCIDA",IF(CR6&gt;=-5,"POR VENCER","AL DÍA"))))</f>
        <v/>
      </c>
      <c r="CV6" s="185" t="n"/>
      <c r="CW6" s="119">
        <f>IF(N($H6)&lt;16,"",IF(CQ6="","",CQ6+31))</f>
        <v/>
      </c>
      <c r="CX6" s="124">
        <f>IF(CW6="","",TODAY()-CW6)</f>
        <v/>
      </c>
      <c r="CY6" s="494" t="n"/>
      <c r="CZ6" s="184" t="n"/>
      <c r="DA6" s="184">
        <f>IF(CW6="","SIN ESTADO",IF(CY6&lt;&gt;"","PAGA",IF(CX6&gt;0,"VENCIDA",IF(CX6&gt;=-5,"POR VENCER","AL DÍA"))))</f>
        <v/>
      </c>
      <c r="DB6" s="185" t="n"/>
      <c r="DC6" s="119">
        <f>IF(N($H6)&lt;17,"",IF(CW6="","",CW6+31))</f>
        <v/>
      </c>
      <c r="DD6" s="124">
        <f>IF(DC6="","",TODAY()-DC6)</f>
        <v/>
      </c>
      <c r="DE6" s="494" t="n"/>
      <c r="DF6" s="184" t="n"/>
      <c r="DG6" s="184">
        <f>IF(DC6="","SIN ESTADO",IF(DE6&lt;&gt;"","PAGA",IF(DD6&gt;0,"VENCIDA",IF(DD6&gt;=-5,"POR VENCER","AL DÍA"))))</f>
        <v/>
      </c>
      <c r="DH6" s="185" t="n"/>
      <c r="DI6" s="119">
        <f>IF(N($H6)&lt;18,"",IF(DC6="","",DC6+31))</f>
        <v/>
      </c>
      <c r="DJ6" s="124">
        <f>IF(DI6="","",TODAY()-DI6)</f>
        <v/>
      </c>
      <c r="DK6" s="494" t="n"/>
      <c r="DL6" s="184" t="n"/>
      <c r="DM6" s="184">
        <f>IF(DI6="","SIN ESTADO",IF(DK6&lt;&gt;"","PAGA",IF(DJ6&gt;0,"VENCIDA",IF(DJ6&gt;=-5,"POR VENCER","AL DÍA"))))</f>
        <v/>
      </c>
      <c r="DN6" s="185" t="n"/>
      <c r="DO6" s="119">
        <f>IF(N($H6)&lt;19,"",IF(DI6="","",DI6+31))</f>
        <v/>
      </c>
      <c r="DP6" s="124">
        <f>IF(DO6="","",TODAY()-DO6)</f>
        <v/>
      </c>
      <c r="DQ6" s="494" t="n"/>
      <c r="DR6" s="184" t="n"/>
      <c r="DS6" s="184">
        <f>IF(DO6="","SIN ESTADO",IF(DQ6&lt;&gt;"","PAGA",IF(DP6&gt;0,"VENCIDA",IF(DP6&gt;=-5,"POR VENCER","AL DÍA"))))</f>
        <v/>
      </c>
      <c r="DT6" s="185" t="n"/>
      <c r="DU6" s="119">
        <f>IF(N($H6)&lt;20,"",IF(DO6="","",DO6+31))</f>
        <v/>
      </c>
      <c r="DV6" s="124">
        <f>IF(DU6="","",TODAY()-DU6)</f>
        <v/>
      </c>
      <c r="DW6" s="494" t="n"/>
      <c r="DX6" s="184" t="n"/>
      <c r="DY6" s="184">
        <f>IF(DU6="","SIN ESTADO",IF(DW6&lt;&gt;"","PAGA",IF(DV6&gt;0,"VENCIDA",IF(DV6&gt;=-5,"POR VENCER","AL DÍA"))))</f>
        <v/>
      </c>
      <c r="DZ6" s="185" t="n"/>
      <c r="EA6" s="119">
        <f>IF(N($H6)&lt;21,"",IF(DU6="","",DU6+31))</f>
        <v/>
      </c>
      <c r="EB6" s="124">
        <f>IF(EA6="","",TODAY()-EA6)</f>
        <v/>
      </c>
      <c r="EC6" s="494" t="n"/>
      <c r="ED6" s="184" t="n"/>
      <c r="EE6" s="184">
        <f>IF(EA6="","SIN ESTADO",IF(EC6&lt;&gt;"","PAGA",IF(EB6&gt;0,"VENCIDA",IF(EB6&gt;=-5,"POR VENCER","AL DÍA"))))</f>
        <v/>
      </c>
      <c r="EF6" s="185" t="n"/>
      <c r="EG6" s="119">
        <f>IF(N($H6)&lt;22,"",IF(EA6="","",EA6+31))</f>
        <v/>
      </c>
      <c r="EH6" s="124">
        <f>IF(EG6="","",TODAY()-EG6)</f>
        <v/>
      </c>
      <c r="EI6" s="494" t="n"/>
      <c r="EJ6" s="184" t="n"/>
      <c r="EK6" s="184">
        <f>IF(EG6="","SIN ESTADO",IF(EI6&lt;&gt;"","PAGA",IF(EH6&gt;0,"VENCIDA",IF(EH6&gt;=-5,"POR VENCER","AL DÍA"))))</f>
        <v/>
      </c>
      <c r="EL6" s="185" t="n"/>
      <c r="EM6" s="119">
        <f>IF(N($H6)&lt;23,"",IF(EG6="","",EG6+31))</f>
        <v/>
      </c>
      <c r="EN6" s="124">
        <f>IF(EM6="","",TODAY()-EM6)</f>
        <v/>
      </c>
      <c r="EO6" s="494" t="n"/>
      <c r="EP6" s="184" t="n"/>
      <c r="EQ6" s="184">
        <f>IF(EM6="","SIN ESTADO",IF(EO6&lt;&gt;"","PAGA",IF(EN6&gt;0,"VENCIDA",IF(EN6&gt;=-5,"POR VENCER","AL DÍA"))))</f>
        <v/>
      </c>
      <c r="ER6" s="185" t="n"/>
      <c r="ES6" s="119">
        <f>IF(N($H6)&lt;24,"",IF(EM6="","",EM6+31))</f>
        <v/>
      </c>
      <c r="ET6" s="124">
        <f>IF(ES6="","",TODAY()-ES6)</f>
        <v/>
      </c>
      <c r="EU6" s="494" t="n"/>
      <c r="EV6" s="184" t="n"/>
      <c r="EW6" s="184">
        <f>IF(ES6="","SIN ESTADO",IF(EU6&lt;&gt;"","PAGA",IF(ET6&gt;0,"VENCIDA",IF(ET6&gt;=-5,"POR VENCER","AL DÍA"))))</f>
        <v/>
      </c>
      <c r="EX6" s="185" t="n"/>
      <c r="EY6" s="119">
        <f>IF(N($H6)&lt;25,"",IF(ES6="","",ES6+31))</f>
        <v/>
      </c>
      <c r="EZ6" s="124">
        <f>IF(EY6="","",TODAY()-EY6)</f>
        <v/>
      </c>
      <c r="FA6" s="494" t="n"/>
      <c r="FB6" s="184" t="n"/>
      <c r="FC6" s="184">
        <f>IF(EY6="","SIN ESTADO",IF(FA6&lt;&gt;"","PAGA",IF(EZ6&gt;0,"VENCIDA",IF(EZ6&gt;=-5,"POR VENCER","AL DÍA"))))</f>
        <v/>
      </c>
      <c r="FD6" s="185" t="n"/>
      <c r="FE6" s="119">
        <f>IF(N($H6)&lt;26,"",IF(EY6="","",EY6+31))</f>
        <v/>
      </c>
      <c r="FF6" s="124">
        <f>IF(FE6="","",TODAY()-FE6)</f>
        <v/>
      </c>
      <c r="FG6" s="494" t="n"/>
      <c r="FH6" s="184" t="n"/>
      <c r="FI6" s="184">
        <f>IF(FE6="","SIN ESTADO",IF(FG6&lt;&gt;"","PAGA",IF(FF6&gt;0,"VENCIDA",IF(FF6&gt;=-5,"POR VENCER","AL DÍA"))))</f>
        <v/>
      </c>
      <c r="FJ6" s="185" t="n"/>
      <c r="FK6" s="119">
        <f>IF(N($H6)&lt;27,"",IF(FE6="","",FE6+31))</f>
        <v/>
      </c>
      <c r="FL6" s="124">
        <f>IF(FK6="","",TODAY()-FK6)</f>
        <v/>
      </c>
      <c r="FM6" s="494" t="n"/>
      <c r="FN6" s="184" t="n"/>
      <c r="FO6" s="184">
        <f>IF(FK6="","SIN ESTADO",IF(FM6&lt;&gt;"","PAGA",IF(FL6&gt;0,"VENCIDA",IF(FL6&gt;=-5,"POR VENCER","AL DÍA"))))</f>
        <v/>
      </c>
      <c r="FP6" s="185" t="n"/>
      <c r="FQ6" s="119">
        <f>IF(N($H6)&lt;28,"",IF(FK6="","",FK6+31))</f>
        <v/>
      </c>
      <c r="FR6" s="124">
        <f>IF(FQ6="","",TODAY()-FQ6)</f>
        <v/>
      </c>
      <c r="FS6" s="494" t="n"/>
      <c r="FT6" s="184" t="n"/>
      <c r="FU6" s="184">
        <f>IF(FQ6="","SIN ESTADO",IF(FS6&lt;&gt;"","PAGA",IF(FR6&gt;0,"VENCIDA",IF(FR6&gt;=-5,"POR VENCER","AL DÍA"))))</f>
        <v/>
      </c>
      <c r="FV6" s="185" t="n"/>
      <c r="FW6" s="119">
        <f>IF(N($H6)&lt;29,"",IF(FQ6="","",FQ6+31))</f>
        <v/>
      </c>
      <c r="FX6" s="124">
        <f>IF(FW6="","",TODAY()-FW6)</f>
        <v/>
      </c>
      <c r="FY6" s="494" t="n"/>
      <c r="FZ6" s="184" t="n"/>
      <c r="GA6" s="184">
        <f>IF(FW6="","SIN ESTADO",IF(FY6&lt;&gt;"","PAGA",IF(FX6&gt;0,"VENCIDA",IF(FX6&gt;=-5,"POR VENCER","AL DÍA"))))</f>
        <v/>
      </c>
      <c r="GB6" s="185" t="n"/>
      <c r="GC6" s="119">
        <f>IF(N($H6)&lt;30,"",IF(FW6="","",FW6+31))</f>
        <v/>
      </c>
      <c r="GD6" s="124">
        <f>IF(GC6="","",TODAY()-GC6)</f>
        <v/>
      </c>
      <c r="GE6" s="494" t="n"/>
      <c r="GF6" s="184" t="n"/>
      <c r="GG6" s="184">
        <f>IF(GC6="","SIN ESTADO",IF(GE6&lt;&gt;"","PAGA",IF(GD6&gt;0,"VENCIDA",IF(GD6&gt;=-5,"POR VENCER","AL DÍA"))))</f>
        <v/>
      </c>
      <c r="GH6" s="185" t="n"/>
      <c r="GI6" s="119">
        <f>IF(N($H6)&lt;31,"",IF(GC6="","",GC6+31))</f>
        <v/>
      </c>
      <c r="GJ6" s="124">
        <f>IF(GI6="","",TODAY()-GI6)</f>
        <v/>
      </c>
      <c r="GK6" s="494" t="n"/>
      <c r="GL6" s="184" t="n"/>
      <c r="GM6" s="184">
        <f>IF(GI6="","SIN ESTADO",IF(GK6&lt;&gt;"","PAGA",IF(GJ6&gt;0,"VENCIDA",IF(GJ6&gt;=-5,"POR VENCER","AL DÍA"))))</f>
        <v/>
      </c>
      <c r="GN6" s="185" t="n"/>
      <c r="GO6" s="119">
        <f>IF(N($H6)&lt;32,"",IF(GI6="","",GI6+31))</f>
        <v/>
      </c>
      <c r="GP6" s="124">
        <f>IF(GO6="","",TODAY()-GO6)</f>
        <v/>
      </c>
      <c r="GQ6" s="494" t="n"/>
      <c r="GR6" s="184" t="n"/>
      <c r="GS6" s="184">
        <f>IF(GO6="","SIN ESTADO",IF(GQ6&lt;&gt;"","PAGA",IF(GP6&gt;0,"VENCIDA",IF(GP6&gt;=-5,"POR VENCER","AL DÍA"))))</f>
        <v/>
      </c>
      <c r="GT6" s="185" t="n"/>
      <c r="GU6" s="119">
        <f>IF(N($H6)&lt;33,"",IF(GO6="","",GO6+31))</f>
        <v/>
      </c>
      <c r="GV6" s="124">
        <f>IF(GU6="","",TODAY()-GU6)</f>
        <v/>
      </c>
      <c r="GW6" s="494" t="n"/>
      <c r="GX6" s="184" t="n"/>
      <c r="GY6" s="184">
        <f>IF(GU6="","SIN ESTADO",IF(GW6&lt;&gt;"","PAGA",IF(GV6&gt;0,"VENCIDA",IF(GV6&gt;=-5,"POR VENCER","AL DÍA"))))</f>
        <v/>
      </c>
      <c r="GZ6" s="185" t="n"/>
      <c r="HA6" s="119">
        <f>IF(N($H6)&lt;34,"",IF(GU6="","",GU6+31))</f>
        <v/>
      </c>
      <c r="HB6" s="124">
        <f>IF(HA6="","",TODAY()-HA6)</f>
        <v/>
      </c>
      <c r="HC6" s="494" t="n"/>
      <c r="HD6" s="184" t="n"/>
      <c r="HE6" s="184">
        <f>IF(HA6="","SIN ESTADO",IF(HC6&lt;&gt;"","PAGA",IF(HB6&gt;0,"VENCIDA",IF(HB6&gt;=-5,"POR VENCER","AL DÍA"))))</f>
        <v/>
      </c>
      <c r="HF6" s="185" t="n"/>
      <c r="HG6" s="119">
        <f>IF(N($H6)&lt;35,"",IF(HA6="","",HA6+31))</f>
        <v/>
      </c>
      <c r="HH6" s="124">
        <f>IF(HG6="","",TODAY()-HG6)</f>
        <v/>
      </c>
      <c r="HI6" s="494" t="n"/>
      <c r="HJ6" s="184" t="n"/>
      <c r="HK6" s="184">
        <f>IF(HG6="","SIN ESTADO",IF(HI6&lt;&gt;"","PAGA",IF(HH6&gt;0,"VENCIDA",IF(HH6&gt;=-5,"POR VENCER","AL DÍA"))))</f>
        <v/>
      </c>
      <c r="HL6" s="168" t="n"/>
      <c r="HM6" s="119">
        <f>IF(N($H6)&lt;36,"",IF(HG6="","",HG6+31))</f>
        <v/>
      </c>
      <c r="HN6" s="124">
        <f>IF(HM6="","",TODAY()-HM6)</f>
        <v/>
      </c>
      <c r="HO6" s="494" t="n"/>
      <c r="HP6" s="184" t="n"/>
      <c r="HQ6" s="184">
        <f>IF(HM6="","SIN ESTADO",IF(HO6&lt;&gt;"","PAGA",IF(HN6&gt;0,"VENCIDA",IF(HN6&gt;=-5,"POR VENCER","AL DÍA"))))</f>
        <v/>
      </c>
      <c r="HR6" s="168" t="n"/>
      <c r="HS6" s="169">
        <f>N6+T6+Z6+AF6+AL6+AR6+AX6+BD6+BJ6+BP6+BV6+CB6+CH6+CN6+CT6+CZ6+DF6+DL6+DR6+DX6+ED6+EJ6+EP6+EV6+FB6+FH6+FN6+FT6+FZ6+GF6+GL6+GR6+GX6+HD6+HJ6+HP6</f>
        <v/>
      </c>
      <c r="HU6" s="170">
        <f>IFERROR(N($J6),0)</f>
        <v/>
      </c>
      <c r="HW6" s="170">
        <f>SUMPRODUCT((MOD(COLUMN($M6:$HR6)-COLUMN($M6),6)=0)*ISNUMBER($M6:$HR6)*($M6:$HR6&gt;=RESUMEN!$C$26)*($M6:$HR6&lt;=RESUMEN!$C$27)*IFERROR(N($N6:$HS6),0))</f>
        <v/>
      </c>
      <c r="HX6" s="170">
        <f>SUMPRODUCT((MOD(COLUMN($M6:$HR6)-COLUMN($M6),6)=0)*ISNUMBER($M6:$HR6)*($M6:$HR6&gt;=RESUMEN!$C$26)*($M6:$HR6&lt;=RESUMEN!$C$27))</f>
        <v/>
      </c>
    </row>
    <row r="7">
      <c r="B7" s="113">
        <f>VENTAS!A6</f>
        <v/>
      </c>
      <c r="C7" s="217">
        <f>VENTAS!B6</f>
        <v/>
      </c>
      <c r="D7" s="53">
        <f>VENTAS!C6</f>
        <v/>
      </c>
      <c r="E7" s="114">
        <f>VENTAS!D6</f>
        <v/>
      </c>
      <c r="F7" s="114">
        <f>VENTAS!J6</f>
        <v/>
      </c>
      <c r="G7" s="494">
        <f>VENTAS!F6</f>
        <v/>
      </c>
      <c r="H7" s="479">
        <f>VENTAS!K6</f>
        <v/>
      </c>
      <c r="I7" s="479">
        <f>VENTAS!M6</f>
        <v/>
      </c>
      <c r="J7" s="184">
        <f>VENTAS!L6</f>
        <v/>
      </c>
      <c r="K7" s="119">
        <f>IF(N($H7)&lt;1,"",$G7+31)</f>
        <v/>
      </c>
      <c r="L7" s="124">
        <f>IF(K7="","",TODAY()-K7)</f>
        <v/>
      </c>
      <c r="M7" s="494" t="n">
        <v>46229</v>
      </c>
      <c r="N7" s="374" t="n">
        <v>2000000</v>
      </c>
      <c r="O7" s="184">
        <f>IF(K7="","SIN ESTADO",IF(M7&lt;&gt;"","PAGA",IF(L7&gt;0,"VENCIDA",IF(L7&gt;=-5,"POR VENCER","AL DÍA"))))</f>
        <v/>
      </c>
      <c r="P7" s="185" t="inlineStr">
        <is>
          <t>TRANSFERENCIA</t>
        </is>
      </c>
      <c r="Q7" s="119">
        <f>IF(N($H7)&lt;2,"",IF(K7="","",K7+31))</f>
        <v/>
      </c>
      <c r="R7" s="124">
        <f>IF(Q7="","",TODAY()-Q7)</f>
        <v/>
      </c>
      <c r="S7" s="494" t="n"/>
      <c r="T7" s="184" t="n"/>
      <c r="U7" s="184">
        <f>IF(Q7="","SIN ESTADO",IF(S7&lt;&gt;"","PAGA",IF(R7&gt;0,"VENCIDA",IF(R7&gt;=-5,"POR VENCER","AL DÍA"))))</f>
        <v/>
      </c>
      <c r="V7" s="185" t="n"/>
      <c r="W7" s="119">
        <f>IF(N($H7)&lt;3,"",IF(Q7="","",Q7+31))</f>
        <v/>
      </c>
      <c r="X7" s="124">
        <f>IF(W7="","",TODAY()-W7)</f>
        <v/>
      </c>
      <c r="Y7" s="494" t="n"/>
      <c r="Z7" s="184" t="n"/>
      <c r="AA7" s="184">
        <f>IF(W7="","SIN ESTADO",IF(Y7&lt;&gt;"","PAGA",IF(X7&gt;0,"VENCIDA",IF(X7&gt;=-5,"POR VENCER","AL DÍA"))))</f>
        <v/>
      </c>
      <c r="AB7" s="185" t="n"/>
      <c r="AC7" s="119">
        <f>IF(N($H7)&lt;4,"",IF(W7="","",W7+31))</f>
        <v/>
      </c>
      <c r="AD7" s="124">
        <f>IF(AC7="","",TODAY()-AC7)</f>
        <v/>
      </c>
      <c r="AE7" s="494" t="n"/>
      <c r="AF7" s="184" t="n"/>
      <c r="AG7" s="184">
        <f>IF(AC7="","SIN ESTADO",IF(AE7&lt;&gt;"","PAGA",IF(AD7&gt;0,"VENCIDA",IF(AD7&gt;=-5,"POR VENCER","AL DÍA"))))</f>
        <v/>
      </c>
      <c r="AH7" s="185" t="n"/>
      <c r="AI7" s="119">
        <f>IF(N($H7)&lt;5,"",IF(AC7="","",AC7+31))</f>
        <v/>
      </c>
      <c r="AJ7" s="124">
        <f>IF(AI7="","",TODAY()-AI7)</f>
        <v/>
      </c>
      <c r="AK7" s="494" t="n"/>
      <c r="AL7" s="184" t="n"/>
      <c r="AM7" s="184">
        <f>IF(AI7="","SIN ESTADO",IF(AK7&lt;&gt;"","PAGA",IF(AJ7&gt;0,"VENCIDA",IF(AJ7&gt;=-5,"POR VENCER","AL DÍA"))))</f>
        <v/>
      </c>
      <c r="AN7" s="185" t="n"/>
      <c r="AO7" s="119">
        <f>IF(N($H7)&lt;6,"",IF(AI7="","",AI7+31))</f>
        <v/>
      </c>
      <c r="AP7" s="124">
        <f>IF(AO7="","",TODAY()-AO7)</f>
        <v/>
      </c>
      <c r="AQ7" s="270" t="n"/>
      <c r="AR7" s="184" t="n"/>
      <c r="AS7" s="184">
        <f>IF(AO7="","SIN ESTADO",IF(AQ7&lt;&gt;"","PAGA",IF(AP7&gt;0,"VENCIDA",IF(AP7&gt;=-5,"POR VENCER","AL DÍA"))))</f>
        <v/>
      </c>
      <c r="AT7" s="185" t="n"/>
      <c r="AU7" s="119">
        <f>IF(N($H7)&lt;7,"",IF(AO7="","",AO7+31))</f>
        <v/>
      </c>
      <c r="AV7" s="124">
        <f>IF(AU7="","",TODAY()-AU7)</f>
        <v/>
      </c>
      <c r="AW7" s="494" t="n"/>
      <c r="AX7" s="184" t="n"/>
      <c r="AY7" s="184">
        <f>IF(AU7="","SIN ESTADO",IF(AW7&lt;&gt;"","PAGA",IF(AV7&gt;0,"VENCIDA",IF(AV7&gt;=-5,"POR VENCER","AL DÍA"))))</f>
        <v/>
      </c>
      <c r="AZ7" s="185" t="n"/>
      <c r="BA7" s="119">
        <f>IF(N($H7)&lt;8,"",IF(AU7="","",AU7+31))</f>
        <v/>
      </c>
      <c r="BB7" s="124">
        <f>IF(BA7="","",TODAY()-BA7)</f>
        <v/>
      </c>
      <c r="BC7" s="494" t="n"/>
      <c r="BD7" s="184" t="n"/>
      <c r="BE7" s="184">
        <f>IF(BA7="","SIN ESTADO",IF(BC7&lt;&gt;"","PAGA",IF(BB7&gt;0,"VENCIDA",IF(BB7&gt;=-5,"POR VENCER","AL DÍA"))))</f>
        <v/>
      </c>
      <c r="BF7" s="185" t="n"/>
      <c r="BG7" s="119">
        <f>IF(N($H7)&lt;9,"",IF(BA7="","",BA7+31))</f>
        <v/>
      </c>
      <c r="BH7" s="124">
        <f>IF(BG7="","",TODAY()-BG7)</f>
        <v/>
      </c>
      <c r="BI7" s="494" t="n"/>
      <c r="BJ7" s="184" t="n"/>
      <c r="BK7" s="184">
        <f>IF(BG7="","SIN ESTADO",IF(BI7&lt;&gt;"","PAGA",IF(BH7&gt;0,"VENCIDA",IF(BH7&gt;=-5,"POR VENCER","AL DÍA"))))</f>
        <v/>
      </c>
      <c r="BL7" s="185" t="n"/>
      <c r="BM7" s="119">
        <f>IF(N($H7)&lt;10,"",IF(BG7="","",BG7+31))</f>
        <v/>
      </c>
      <c r="BN7" s="124">
        <f>IF(BM7="","",TODAY()-BM7)</f>
        <v/>
      </c>
      <c r="BO7" s="494" t="n"/>
      <c r="BP7" s="184" t="n"/>
      <c r="BQ7" s="184">
        <f>IF(BM7="","SIN ESTADO",IF(BO7&lt;&gt;"","PAGA",IF(BN7&gt;0,"VENCIDA",IF(BN7&gt;=-5,"POR VENCER","AL DÍA"))))</f>
        <v/>
      </c>
      <c r="BR7" s="185" t="n"/>
      <c r="BS7" s="119">
        <f>IF(N($H7)&lt;11,"",IF(BM7="","",BM7+31))</f>
        <v/>
      </c>
      <c r="BT7" s="124">
        <f>IF(BS7="","",TODAY()-BS7)</f>
        <v/>
      </c>
      <c r="BU7" s="494" t="n"/>
      <c r="BV7" s="184" t="n"/>
      <c r="BW7" s="184">
        <f>IF(BS7="","SIN ESTADO",IF(BU7&lt;&gt;"","PAGA",IF(BT7&gt;0,"VENCIDA",IF(BT7&gt;=-5,"POR VENCER","AL DÍA"))))</f>
        <v/>
      </c>
      <c r="BX7" s="185" t="n"/>
      <c r="BY7" s="119">
        <f>IF(N($H7)&lt;12,"",IF(BS7="","",BS7+31))</f>
        <v/>
      </c>
      <c r="BZ7" s="124">
        <f>IF(BY7="","",TODAY()-BY7)</f>
        <v/>
      </c>
      <c r="CA7" s="494" t="n"/>
      <c r="CB7" s="184" t="n"/>
      <c r="CC7" s="184">
        <f>IF(BY7="","SIN ESTADO",IF(CA7&lt;&gt;"","PAGA",IF(BZ7&gt;0,"VENCIDA",IF(BZ7&gt;=-5,"POR VENCER","AL DÍA"))))</f>
        <v/>
      </c>
      <c r="CD7" s="185" t="n"/>
      <c r="CE7" s="119">
        <f>IF(N($H7)&lt;13,"",IF(BY7="","",BY7+31))</f>
        <v/>
      </c>
      <c r="CF7" s="124">
        <f>IF(CE7="","",TODAY()-CE7)</f>
        <v/>
      </c>
      <c r="CG7" s="494" t="n"/>
      <c r="CH7" s="184" t="n"/>
      <c r="CI7" s="184">
        <f>IF(CE7="","SIN ESTADO",IF(CG7&lt;&gt;"","PAGA",IF(CF7&gt;0,"VENCIDA",IF(CF7&gt;=-5,"POR VENCER","AL DÍA"))))</f>
        <v/>
      </c>
      <c r="CJ7" s="185" t="n"/>
      <c r="CK7" s="119">
        <f>IF(N($H7)&lt;14,"",IF(CE7="","",CE7+31))</f>
        <v/>
      </c>
      <c r="CL7" s="124">
        <f>IF(CK7="","",TODAY()-CK7)</f>
        <v/>
      </c>
      <c r="CM7" s="494" t="n"/>
      <c r="CN7" s="184" t="n"/>
      <c r="CO7" s="184">
        <f>IF(CK7="","SIN ESTADO",IF(CM7&lt;&gt;"","PAGA",IF(CL7&gt;0,"VENCIDA",IF(CL7&gt;=-5,"POR VENCER","AL DÍA"))))</f>
        <v/>
      </c>
      <c r="CP7" s="185" t="n"/>
      <c r="CQ7" s="119">
        <f>IF(N($H7)&lt;15,"",IF(CK7="","",CK7+31))</f>
        <v/>
      </c>
      <c r="CR7" s="124">
        <f>IF(CQ7="","",TODAY()-CQ7)</f>
        <v/>
      </c>
      <c r="CS7" s="494" t="n"/>
      <c r="CT7" s="184" t="n"/>
      <c r="CU7" s="184">
        <f>IF(CQ7="","SIN ESTADO",IF(CS7&lt;&gt;"","PAGA",IF(CR7&gt;0,"VENCIDA",IF(CR7&gt;=-5,"POR VENCER","AL DÍA"))))</f>
        <v/>
      </c>
      <c r="CV7" s="185" t="n"/>
      <c r="CW7" s="119">
        <f>IF(N($H7)&lt;16,"",IF(CQ7="","",CQ7+31))</f>
        <v/>
      </c>
      <c r="CX7" s="124">
        <f>IF(CW7="","",TODAY()-CW7)</f>
        <v/>
      </c>
      <c r="CY7" s="494" t="n"/>
      <c r="CZ7" s="184" t="n"/>
      <c r="DA7" s="184">
        <f>IF(CW7="","SIN ESTADO",IF(CY7&lt;&gt;"","PAGA",IF(CX7&gt;0,"VENCIDA",IF(CX7&gt;=-5,"POR VENCER","AL DÍA"))))</f>
        <v/>
      </c>
      <c r="DB7" s="185" t="n"/>
      <c r="DC7" s="119">
        <f>IF(N($H7)&lt;17,"",IF(CW7="","",CW7+31))</f>
        <v/>
      </c>
      <c r="DD7" s="124">
        <f>IF(DC7="","",TODAY()-DC7)</f>
        <v/>
      </c>
      <c r="DE7" s="494" t="n"/>
      <c r="DF7" s="184" t="n"/>
      <c r="DG7" s="184">
        <f>IF(DC7="","SIN ESTADO",IF(DE7&lt;&gt;"","PAGA",IF(DD7&gt;0,"VENCIDA",IF(DD7&gt;=-5,"POR VENCER","AL DÍA"))))</f>
        <v/>
      </c>
      <c r="DH7" s="185" t="n"/>
      <c r="DI7" s="119">
        <f>IF(N($H7)&lt;18,"",IF(DC7="","",DC7+31))</f>
        <v/>
      </c>
      <c r="DJ7" s="124">
        <f>IF(DI7="","",TODAY()-DI7)</f>
        <v/>
      </c>
      <c r="DK7" s="494" t="n"/>
      <c r="DL7" s="184" t="n"/>
      <c r="DM7" s="184">
        <f>IF(DI7="","SIN ESTADO",IF(DK7&lt;&gt;"","PAGA",IF(DJ7&gt;0,"VENCIDA",IF(DJ7&gt;=-5,"POR VENCER","AL DÍA"))))</f>
        <v/>
      </c>
      <c r="DN7" s="185" t="n"/>
      <c r="DO7" s="119">
        <f>IF(N($H7)&lt;19,"",IF(DI7="","",DI7+31))</f>
        <v/>
      </c>
      <c r="DP7" s="124">
        <f>IF(DO7="","",TODAY()-DO7)</f>
        <v/>
      </c>
      <c r="DQ7" s="494" t="n"/>
      <c r="DR7" s="184" t="n"/>
      <c r="DS7" s="184">
        <f>IF(DO7="","SIN ESTADO",IF(DQ7&lt;&gt;"","PAGA",IF(DP7&gt;0,"VENCIDA",IF(DP7&gt;=-5,"POR VENCER","AL DÍA"))))</f>
        <v/>
      </c>
      <c r="DT7" s="185" t="n"/>
      <c r="DU7" s="119">
        <f>IF(N($H7)&lt;20,"",IF(DO7="","",DO7+31))</f>
        <v/>
      </c>
      <c r="DV7" s="124">
        <f>IF(DU7="","",TODAY()-DU7)</f>
        <v/>
      </c>
      <c r="DW7" s="494" t="n"/>
      <c r="DX7" s="184" t="n"/>
      <c r="DY7" s="184">
        <f>IF(DU7="","SIN ESTADO",IF(DW7&lt;&gt;"","PAGA",IF(DV7&gt;0,"VENCIDA",IF(DV7&gt;=-5,"POR VENCER","AL DÍA"))))</f>
        <v/>
      </c>
      <c r="DZ7" s="185" t="n"/>
      <c r="EA7" s="119">
        <f>IF(N($H7)&lt;21,"",IF(DU7="","",DU7+31))</f>
        <v/>
      </c>
      <c r="EB7" s="124">
        <f>IF(EA7="","",TODAY()-EA7)</f>
        <v/>
      </c>
      <c r="EC7" s="494" t="n"/>
      <c r="ED7" s="184" t="n"/>
      <c r="EE7" s="184">
        <f>IF(EA7="","SIN ESTADO",IF(EC7&lt;&gt;"","PAGA",IF(EB7&gt;0,"VENCIDA",IF(EB7&gt;=-5,"POR VENCER","AL DÍA"))))</f>
        <v/>
      </c>
      <c r="EF7" s="185" t="n"/>
      <c r="EG7" s="119">
        <f>IF(N($H7)&lt;22,"",IF(EA7="","",EA7+31))</f>
        <v/>
      </c>
      <c r="EH7" s="124">
        <f>IF(EG7="","",TODAY()-EG7)</f>
        <v/>
      </c>
      <c r="EI7" s="494" t="n"/>
      <c r="EJ7" s="184" t="n"/>
      <c r="EK7" s="184">
        <f>IF(EG7="","SIN ESTADO",IF(EI7&lt;&gt;"","PAGA",IF(EH7&gt;0,"VENCIDA",IF(EH7&gt;=-5,"POR VENCER","AL DÍA"))))</f>
        <v/>
      </c>
      <c r="EL7" s="185" t="n"/>
      <c r="EM7" s="119">
        <f>IF(N($H7)&lt;23,"",IF(EG7="","",EG7+31))</f>
        <v/>
      </c>
      <c r="EN7" s="124">
        <f>IF(EM7="","",TODAY()-EM7)</f>
        <v/>
      </c>
      <c r="EO7" s="494" t="n"/>
      <c r="EP7" s="184" t="n"/>
      <c r="EQ7" s="184">
        <f>IF(EM7="","SIN ESTADO",IF(EO7&lt;&gt;"","PAGA",IF(EN7&gt;0,"VENCIDA",IF(EN7&gt;=-5,"POR VENCER","AL DÍA"))))</f>
        <v/>
      </c>
      <c r="ER7" s="185" t="n"/>
      <c r="ES7" s="119">
        <f>IF(N($H7)&lt;24,"",IF(EM7="","",EM7+31))</f>
        <v/>
      </c>
      <c r="ET7" s="124">
        <f>IF(ES7="","",TODAY()-ES7)</f>
        <v/>
      </c>
      <c r="EU7" s="494" t="n"/>
      <c r="EV7" s="184" t="n"/>
      <c r="EW7" s="184">
        <f>IF(ES7="","SIN ESTADO",IF(EU7&lt;&gt;"","PAGA",IF(ET7&gt;0,"VENCIDA",IF(ET7&gt;=-5,"POR VENCER","AL DÍA"))))</f>
        <v/>
      </c>
      <c r="EX7" s="185" t="n"/>
      <c r="EY7" s="119">
        <f>IF(N($H7)&lt;25,"",IF(ES7="","",ES7+31))</f>
        <v/>
      </c>
      <c r="EZ7" s="124">
        <f>IF(EY7="","",TODAY()-EY7)</f>
        <v/>
      </c>
      <c r="FA7" s="494" t="n"/>
      <c r="FB7" s="184" t="n"/>
      <c r="FC7" s="184">
        <f>IF(EY7="","SIN ESTADO",IF(FA7&lt;&gt;"","PAGA",IF(EZ7&gt;0,"VENCIDA",IF(EZ7&gt;=-5,"POR VENCER","AL DÍA"))))</f>
        <v/>
      </c>
      <c r="FD7" s="185" t="n"/>
      <c r="FE7" s="119">
        <f>IF(N($H7)&lt;26,"",IF(EY7="","",EY7+31))</f>
        <v/>
      </c>
      <c r="FF7" s="124">
        <f>IF(FE7="","",TODAY()-FE7)</f>
        <v/>
      </c>
      <c r="FG7" s="494" t="n"/>
      <c r="FH7" s="184" t="n"/>
      <c r="FI7" s="184">
        <f>IF(FE7="","SIN ESTADO",IF(FG7&lt;&gt;"","PAGA",IF(FF7&gt;0,"VENCIDA",IF(FF7&gt;=-5,"POR VENCER","AL DÍA"))))</f>
        <v/>
      </c>
      <c r="FJ7" s="185" t="n"/>
      <c r="FK7" s="119">
        <f>IF(N($H7)&lt;27,"",IF(FE7="","",FE7+31))</f>
        <v/>
      </c>
      <c r="FL7" s="124">
        <f>IF(FK7="","",TODAY()-FK7)</f>
        <v/>
      </c>
      <c r="FM7" s="494" t="n"/>
      <c r="FN7" s="184" t="n"/>
      <c r="FO7" s="184">
        <f>IF(FK7="","SIN ESTADO",IF(FM7&lt;&gt;"","PAGA",IF(FL7&gt;0,"VENCIDA",IF(FL7&gt;=-5,"POR VENCER","AL DÍA"))))</f>
        <v/>
      </c>
      <c r="FP7" s="185" t="n"/>
      <c r="FQ7" s="119">
        <f>IF(N($H7)&lt;28,"",IF(FK7="","",FK7+31))</f>
        <v/>
      </c>
      <c r="FR7" s="124">
        <f>IF(FQ7="","",TODAY()-FQ7)</f>
        <v/>
      </c>
      <c r="FS7" s="494" t="n"/>
      <c r="FT7" s="184" t="n"/>
      <c r="FU7" s="184">
        <f>IF(FQ7="","SIN ESTADO",IF(FS7&lt;&gt;"","PAGA",IF(FR7&gt;0,"VENCIDA",IF(FR7&gt;=-5,"POR VENCER","AL DÍA"))))</f>
        <v/>
      </c>
      <c r="FV7" s="185" t="n"/>
      <c r="FW7" s="119">
        <f>IF(N($H7)&lt;29,"",IF(FQ7="","",FQ7+31))</f>
        <v/>
      </c>
      <c r="FX7" s="124">
        <f>IF(FW7="","",TODAY()-FW7)</f>
        <v/>
      </c>
      <c r="FY7" s="494" t="n"/>
      <c r="FZ7" s="184" t="n"/>
      <c r="GA7" s="184">
        <f>IF(FW7="","SIN ESTADO",IF(FY7&lt;&gt;"","PAGA",IF(FX7&gt;0,"VENCIDA",IF(FX7&gt;=-5,"POR VENCER","AL DÍA"))))</f>
        <v/>
      </c>
      <c r="GB7" s="185" t="n"/>
      <c r="GC7" s="119">
        <f>IF(N($H7)&lt;30,"",IF(FW7="","",FW7+31))</f>
        <v/>
      </c>
      <c r="GD7" s="124">
        <f>IF(GC7="","",TODAY()-GC7)</f>
        <v/>
      </c>
      <c r="GE7" s="494" t="n"/>
      <c r="GF7" s="184" t="n"/>
      <c r="GG7" s="184">
        <f>IF(GC7="","SIN ESTADO",IF(GE7&lt;&gt;"","PAGA",IF(GD7&gt;0,"VENCIDA",IF(GD7&gt;=-5,"POR VENCER","AL DÍA"))))</f>
        <v/>
      </c>
      <c r="GH7" s="185" t="n"/>
      <c r="GI7" s="119">
        <f>IF(N($H7)&lt;31,"",IF(GC7="","",GC7+31))</f>
        <v/>
      </c>
      <c r="GJ7" s="124">
        <f>IF(GI7="","",TODAY()-GI7)</f>
        <v/>
      </c>
      <c r="GK7" s="494" t="n"/>
      <c r="GL7" s="184" t="n"/>
      <c r="GM7" s="184">
        <f>IF(GI7="","SIN ESTADO",IF(GK7&lt;&gt;"","PAGA",IF(GJ7&gt;0,"VENCIDA",IF(GJ7&gt;=-5,"POR VENCER","AL DÍA"))))</f>
        <v/>
      </c>
      <c r="GN7" s="185" t="n"/>
      <c r="GO7" s="119">
        <f>IF(N($H7)&lt;32,"",IF(GI7="","",GI7+31))</f>
        <v/>
      </c>
      <c r="GP7" s="124">
        <f>IF(GO7="","",TODAY()-GO7)</f>
        <v/>
      </c>
      <c r="GQ7" s="494" t="n"/>
      <c r="GR7" s="184" t="n"/>
      <c r="GS7" s="184">
        <f>IF(GO7="","SIN ESTADO",IF(GQ7&lt;&gt;"","PAGA",IF(GP7&gt;0,"VENCIDA",IF(GP7&gt;=-5,"POR VENCER","AL DÍA"))))</f>
        <v/>
      </c>
      <c r="GT7" s="185" t="n"/>
      <c r="GU7" s="119">
        <f>IF(N($H7)&lt;33,"",IF(GO7="","",GO7+31))</f>
        <v/>
      </c>
      <c r="GV7" s="124">
        <f>IF(GU7="","",TODAY()-GU7)</f>
        <v/>
      </c>
      <c r="GW7" s="494" t="n"/>
      <c r="GX7" s="184" t="n"/>
      <c r="GY7" s="184">
        <f>IF(GU7="","SIN ESTADO",IF(GW7&lt;&gt;"","PAGA",IF(GV7&gt;0,"VENCIDA",IF(GV7&gt;=-5,"POR VENCER","AL DÍA"))))</f>
        <v/>
      </c>
      <c r="GZ7" s="185" t="n"/>
      <c r="HA7" s="119">
        <f>IF(N($H7)&lt;34,"",IF(GU7="","",GU7+31))</f>
        <v/>
      </c>
      <c r="HB7" s="124">
        <f>IF(HA7="","",TODAY()-HA7)</f>
        <v/>
      </c>
      <c r="HC7" s="494" t="n"/>
      <c r="HD7" s="184" t="n"/>
      <c r="HE7" s="184">
        <f>IF(HA7="","SIN ESTADO",IF(HC7&lt;&gt;"","PAGA",IF(HB7&gt;0,"VENCIDA",IF(HB7&gt;=-5,"POR VENCER","AL DÍA"))))</f>
        <v/>
      </c>
      <c r="HF7" s="185" t="n"/>
      <c r="HG7" s="119">
        <f>IF(N($H7)&lt;35,"",IF(HA7="","",HA7+31))</f>
        <v/>
      </c>
      <c r="HH7" s="124">
        <f>IF(HG7="","",TODAY()-HG7)</f>
        <v/>
      </c>
      <c r="HI7" s="494" t="n"/>
      <c r="HJ7" s="184" t="n"/>
      <c r="HK7" s="184">
        <f>IF(HG7="","SIN ESTADO",IF(HI7&lt;&gt;"","PAGA",IF(HH7&gt;0,"VENCIDA",IF(HH7&gt;=-5,"POR VENCER","AL DÍA"))))</f>
        <v/>
      </c>
      <c r="HL7" s="168" t="n"/>
      <c r="HM7" s="119">
        <f>IF(N($H7)&lt;36,"",IF(HG7="","",HG7+31))</f>
        <v/>
      </c>
      <c r="HN7" s="124">
        <f>IF(HM7="","",TODAY()-HM7)</f>
        <v/>
      </c>
      <c r="HO7" s="494" t="n"/>
      <c r="HP7" s="184" t="n"/>
      <c r="HQ7" s="184">
        <f>IF(HM7="","SIN ESTADO",IF(HO7&lt;&gt;"","PAGA",IF(HN7&gt;0,"VENCIDA",IF(HN7&gt;=-5,"POR VENCER","AL DÍA"))))</f>
        <v/>
      </c>
      <c r="HR7" s="168" t="n"/>
      <c r="HS7" s="169">
        <f>N7+T7+Z7+AF7+AL7+AR7+AX7+BD7+BJ7+BP7+BV7+CB7+CH7+CN7+CT7+CZ7+DF7+DL7+DR7+DX7+ED7+EJ7+EP7+EV7+FB7+FH7+FN7+FT7+FZ7+GF7+GL7+GR7+GX7+HD7+HJ7+HP7</f>
        <v/>
      </c>
      <c r="HU7" s="170">
        <f>IFERROR(N($J7),0)</f>
        <v/>
      </c>
      <c r="HW7" s="170">
        <f>SUMPRODUCT((MOD(COLUMN($M7:$HR7)-COLUMN($M7),6)=0)*ISNUMBER($M7:$HR7)*($M7:$HR7&gt;=RESUMEN!$C$26)*($M7:$HR7&lt;=RESUMEN!$C$27)*IFERROR(N($N7:$HS7),0))</f>
        <v/>
      </c>
      <c r="HX7" s="170">
        <f>SUMPRODUCT((MOD(COLUMN($M7:$HR7)-COLUMN($M7),6)=0)*ISNUMBER($M7:$HR7)*($M7:$HR7&gt;=RESUMEN!$C$26)*($M7:$HR7&lt;=RESUMEN!$C$27))</f>
        <v/>
      </c>
    </row>
    <row r="8">
      <c r="B8" s="113">
        <f>VENTAS!A7</f>
        <v/>
      </c>
      <c r="C8" s="236">
        <f>VENTAS!B7</f>
        <v/>
      </c>
      <c r="D8" s="53">
        <f>VENTAS!C7</f>
        <v/>
      </c>
      <c r="E8" s="114">
        <f>VENTAS!D7</f>
        <v/>
      </c>
      <c r="F8" s="114">
        <f>VENTAS!J7</f>
        <v/>
      </c>
      <c r="G8" s="494">
        <f>VENTAS!F7</f>
        <v/>
      </c>
      <c r="H8" s="479">
        <f>VENTAS!K7</f>
        <v/>
      </c>
      <c r="I8" s="479">
        <f>VENTAS!M7</f>
        <v/>
      </c>
      <c r="J8" s="184">
        <f>VENTAS!L7</f>
        <v/>
      </c>
      <c r="K8" s="119">
        <f>IF(N($H8)&lt;1,"",$G8+31)</f>
        <v/>
      </c>
      <c r="L8" s="124">
        <f>IF(K8="","",TODAY()-K8)</f>
        <v/>
      </c>
      <c r="M8" s="201" t="n">
        <v>45880</v>
      </c>
      <c r="N8" s="374" t="n">
        <v>1083000</v>
      </c>
      <c r="O8" s="184">
        <f>IF(K8="","SIN ESTADO",IF(M8&lt;&gt;"","PAGA",IF(L8&gt;0,"VENCIDA",IF(L8&gt;=-5,"POR VENCER","AL DÍA"))))</f>
        <v/>
      </c>
      <c r="P8" s="185" t="inlineStr">
        <is>
          <t>EFECTIVO</t>
        </is>
      </c>
      <c r="Q8" s="119">
        <f>IF(N($H8)&lt;2,"",IF(K8="","",K8+31))</f>
        <v/>
      </c>
      <c r="R8" s="124">
        <f>IF(Q8="","",TODAY()-Q8)</f>
        <v/>
      </c>
      <c r="S8" s="406" t="n">
        <v>45912</v>
      </c>
      <c r="T8" s="184" t="n">
        <v>1083000</v>
      </c>
      <c r="U8" s="184">
        <f>IF(Q8="","SIN ESTADO",IF(S8&lt;&gt;"","PAGA",IF(R8&gt;0,"VENCIDA",IF(R8&gt;=-5,"POR VENCER","AL DÍA"))))</f>
        <v/>
      </c>
      <c r="V8" s="185" t="inlineStr">
        <is>
          <t>TRANSFERENCIA</t>
        </is>
      </c>
      <c r="W8" s="119">
        <f>IF(N($H8)&lt;3,"",IF(Q8="","",Q8+31))</f>
        <v/>
      </c>
      <c r="X8" s="124">
        <f>IF(W8="","",TODAY()-W8)</f>
        <v/>
      </c>
      <c r="Y8" s="407" t="n">
        <v>45934</v>
      </c>
      <c r="Z8" s="184" t="n">
        <v>1083000</v>
      </c>
      <c r="AA8" s="184">
        <f>IF(W8="","SIN ESTADO",IF(Y8&lt;&gt;"","PAGA",IF(X8&gt;0,"VENCIDA",IF(X8&gt;=-5,"POR VENCER","AL DÍA"))))</f>
        <v/>
      </c>
      <c r="AB8" s="185" t="inlineStr">
        <is>
          <t>TRANSFERENCIA</t>
        </is>
      </c>
      <c r="AC8" s="119">
        <f>IF(N($H8)&lt;4,"",IF(W8="","",W8+31))</f>
        <v/>
      </c>
      <c r="AD8" s="124">
        <f>IF(AC8="","",TODAY()-AC8)</f>
        <v/>
      </c>
      <c r="AE8" s="227" t="n">
        <v>45972</v>
      </c>
      <c r="AF8" s="184" t="n">
        <v>1083000</v>
      </c>
      <c r="AG8" s="184">
        <f>IF(AC8="","SIN ESTADO",IF(AE8&lt;&gt;"","PAGA",IF(AD8&gt;0,"VENCIDA",IF(AD8&gt;=-5,"POR VENCER","AL DÍA"))))</f>
        <v/>
      </c>
      <c r="AH8" s="185" t="inlineStr">
        <is>
          <t>TRANSFERENCIA</t>
        </is>
      </c>
      <c r="AI8" s="119">
        <f>IF(N($H8)&lt;5,"",IF(AC8="","",AC8+31))</f>
        <v/>
      </c>
      <c r="AJ8" s="124">
        <f>IF(AI8="","",TODAY()-AI8)</f>
        <v/>
      </c>
      <c r="AK8" s="407" t="n">
        <v>46008</v>
      </c>
      <c r="AL8" s="184" t="n">
        <v>1083000</v>
      </c>
      <c r="AM8" s="184">
        <f>IF(AI8="","SIN ESTADO",IF(AK8&lt;&gt;"","PAGA",IF(AJ8&gt;0,"VENCIDA",IF(AJ8&gt;=-5,"POR VENCER","AL DÍA"))))</f>
        <v/>
      </c>
      <c r="AN8" s="185" t="inlineStr">
        <is>
          <t>TRANSFERENCIA</t>
        </is>
      </c>
      <c r="AO8" s="119">
        <f>IF(N($H8)&lt;6,"",IF(AI8="","",AI8+31))</f>
        <v/>
      </c>
      <c r="AP8" s="124">
        <f>IF(AO8="","",TODAY()-AO8)</f>
        <v/>
      </c>
      <c r="AQ8" s="477" t="n">
        <v>46038</v>
      </c>
      <c r="AR8" s="184" t="n">
        <v>1083000</v>
      </c>
      <c r="AS8" s="184">
        <f>IF(AO8="","SIN ESTADO",IF(AQ8&lt;&gt;"","PAGA",IF(AP8&gt;0,"VENCIDA",IF(AP8&gt;=-5,"POR VENCER","AL DÍA"))))</f>
        <v/>
      </c>
      <c r="AT8" s="185" t="inlineStr">
        <is>
          <t>TRANSFERENCIA</t>
        </is>
      </c>
      <c r="AU8" s="119">
        <f>IF(N($H8)&lt;7,"",IF(AO8="","",AO8+31))</f>
        <v/>
      </c>
      <c r="AV8" s="124">
        <f>IF(AU8="","",TODAY()-AU8)</f>
        <v/>
      </c>
      <c r="AW8" s="494" t="n">
        <v>46073</v>
      </c>
      <c r="AX8" s="184" t="n">
        <v>1083000</v>
      </c>
      <c r="AY8" s="184">
        <f>IF(AU8="","SIN ESTADO",IF(AW8&lt;&gt;"","PAGA",IF(AV8&gt;0,"VENCIDA",IF(AV8&gt;=-5,"POR VENCER","AL DÍA"))))</f>
        <v/>
      </c>
      <c r="AZ8" s="185" t="inlineStr">
        <is>
          <t>TRANSFERENCIA</t>
        </is>
      </c>
      <c r="BA8" s="119">
        <f>IF(N($H8)&lt;8,"",IF(AU8="","",AU8+31))</f>
        <v/>
      </c>
      <c r="BB8" s="124">
        <f>IF(BA8="","",TODAY()-BA8)</f>
        <v/>
      </c>
      <c r="BC8" s="494" t="n">
        <v>46095</v>
      </c>
      <c r="BD8" s="184" t="n">
        <v>1083000</v>
      </c>
      <c r="BE8" s="184">
        <f>IF(BA8="","SIN ESTADO",IF(BC8&lt;&gt;"","PAGA",IF(BB8&gt;0,"VENCIDA",IF(BB8&gt;=-5,"POR VENCER","AL DÍA"))))</f>
        <v/>
      </c>
      <c r="BF8" s="185" t="inlineStr">
        <is>
          <t>TRANSFERENCIA</t>
        </is>
      </c>
      <c r="BG8" s="119">
        <f>IF(N($H8)&lt;9,"",IF(BA8="","",BA8+31))</f>
        <v/>
      </c>
      <c r="BH8" s="124">
        <f>IF(BG8="","",TODAY()-BG8)</f>
        <v/>
      </c>
      <c r="BI8" s="494" t="n">
        <v>46169</v>
      </c>
      <c r="BJ8" s="184" t="n">
        <v>16500000</v>
      </c>
      <c r="BK8" s="184">
        <f>IF(BG8="","SIN ESTADO",IF(BI8&lt;&gt;"","PAGA",IF(BH8&gt;0,"VENCIDA",IF(BH8&gt;=-5,"POR VENCER","AL DÍA"))))</f>
        <v/>
      </c>
      <c r="BL8" s="185" t="inlineStr">
        <is>
          <t>TRANSFERENCIA</t>
        </is>
      </c>
      <c r="BM8" s="119">
        <f>IF(N($H8)&lt;10,"",IF(BG8="","",BG8+31))</f>
        <v/>
      </c>
      <c r="BN8" s="124">
        <f>IF(BM8="","",TODAY()-BM8)</f>
        <v/>
      </c>
      <c r="BO8" s="494" t="n">
        <v>46169</v>
      </c>
      <c r="BP8" s="184" t="n"/>
      <c r="BQ8" s="184">
        <f>IF(BM8="","SIN ESTADO",IF(BO8&lt;&gt;"","PAGA",IF(BN8&gt;0,"VENCIDA",IF(BN8&gt;=-5,"POR VENCER","AL DÍA"))))</f>
        <v/>
      </c>
      <c r="BR8" s="185" t="n"/>
      <c r="BS8" s="119">
        <f>IF(N($H8)&lt;11,"",IF(BM8="","",BM8+31))</f>
        <v/>
      </c>
      <c r="BT8" s="124">
        <f>IF(BS8="","",TODAY()-BS8)</f>
        <v/>
      </c>
      <c r="BU8" s="494" t="n">
        <v>46163</v>
      </c>
      <c r="BV8" s="184" t="n"/>
      <c r="BW8" s="184">
        <f>IF(BS8="","SIN ESTADO",IF(BU8&lt;&gt;"","PAGA",IF(BT8&gt;0,"VENCIDA",IF(BT8&gt;=-5,"POR VENCER","AL DÍA"))))</f>
        <v/>
      </c>
      <c r="BX8" s="185" t="n"/>
      <c r="BY8" s="119">
        <f>IF(N($H8)&lt;12,"",IF(BS8="","",BS8+31))</f>
        <v/>
      </c>
      <c r="BZ8" s="124">
        <f>IF(BY8="","",TODAY()-BY8)</f>
        <v/>
      </c>
      <c r="CA8" s="494" t="n">
        <v>46169</v>
      </c>
      <c r="CB8" s="184" t="n"/>
      <c r="CC8" s="184">
        <f>IF(BY8="","SIN ESTADO",IF(CA8&lt;&gt;"","PAGA",IF(BZ8&gt;0,"VENCIDA",IF(BZ8&gt;=-5,"POR VENCER","AL DÍA"))))</f>
        <v/>
      </c>
      <c r="CD8" s="185" t="n"/>
      <c r="CE8" s="119">
        <f>IF(N($H8)&lt;13,"",IF(BY8="","",BY8+31))</f>
        <v/>
      </c>
      <c r="CF8" s="124">
        <f>IF(CE8="","",TODAY()-CE8)</f>
        <v/>
      </c>
      <c r="CG8" s="494" t="n">
        <v>46169</v>
      </c>
      <c r="CH8" s="184" t="n"/>
      <c r="CI8" s="184">
        <f>IF(CE8="","SIN ESTADO",IF(CG8&lt;&gt;"","PAGA",IF(CF8&gt;0,"VENCIDA",IF(CF8&gt;=-5,"POR VENCER","AL DÍA"))))</f>
        <v/>
      </c>
      <c r="CJ8" s="185" t="n"/>
      <c r="CK8" s="119">
        <f>IF(N($H8)&lt;14,"",IF(CE8="","",CE8+31))</f>
        <v/>
      </c>
      <c r="CL8" s="124">
        <f>IF(CK8="","",TODAY()-CK8)</f>
        <v/>
      </c>
      <c r="CM8" s="494" t="n">
        <v>46169</v>
      </c>
      <c r="CN8" s="184" t="n"/>
      <c r="CO8" s="184">
        <f>IF(CK8="","SIN ESTADO",IF(CM8&lt;&gt;"","PAGA",IF(CL8&gt;0,"VENCIDA",IF(CL8&gt;=-5,"POR VENCER","AL DÍA"))))</f>
        <v/>
      </c>
      <c r="CP8" s="185" t="n"/>
      <c r="CQ8" s="119">
        <f>IF(N($H8)&lt;15,"",IF(CK8="","",CK8+31))</f>
        <v/>
      </c>
      <c r="CR8" s="124">
        <f>IF(CQ8="","",TODAY()-CQ8)</f>
        <v/>
      </c>
      <c r="CS8" s="494" t="n">
        <v>46169</v>
      </c>
      <c r="CT8" s="184" t="n"/>
      <c r="CU8" s="184">
        <f>IF(CQ8="","SIN ESTADO",IF(CS8&lt;&gt;"","PAGA",IF(CR8&gt;0,"VENCIDA",IF(CR8&gt;=-5,"POR VENCER","AL DÍA"))))</f>
        <v/>
      </c>
      <c r="CV8" s="185" t="n"/>
      <c r="CW8" s="119">
        <f>IF(N($H8)&lt;16,"",IF(CQ8="","",CQ8+31))</f>
        <v/>
      </c>
      <c r="CX8" s="124">
        <f>IF(CW8="","",TODAY()-CW8)</f>
        <v/>
      </c>
      <c r="CY8" s="494" t="n">
        <v>46169</v>
      </c>
      <c r="CZ8" s="184" t="n"/>
      <c r="DA8" s="184">
        <f>IF(CW8="","SIN ESTADO",IF(CY8&lt;&gt;"","PAGA",IF(CX8&gt;0,"VENCIDA",IF(CX8&gt;=-5,"POR VENCER","AL DÍA"))))</f>
        <v/>
      </c>
      <c r="DB8" s="185" t="n"/>
      <c r="DC8" s="119">
        <f>IF(N($H8)&lt;17,"",IF(CW8="","",CW8+31))</f>
        <v/>
      </c>
      <c r="DD8" s="124">
        <f>IF(DC8="","",TODAY()-DC8)</f>
        <v/>
      </c>
      <c r="DE8" s="494" t="n">
        <v>46169</v>
      </c>
      <c r="DF8" s="184" t="n"/>
      <c r="DG8" s="184">
        <f>IF(DC8="","SIN ESTADO",IF(DE8&lt;&gt;"","PAGA",IF(DD8&gt;0,"VENCIDA",IF(DD8&gt;=-5,"POR VENCER","AL DÍA"))))</f>
        <v/>
      </c>
      <c r="DH8" s="185" t="n"/>
      <c r="DI8" s="119">
        <f>IF(N($H8)&lt;18,"",IF(DC8="","",DC8+31))</f>
        <v/>
      </c>
      <c r="DJ8" s="124">
        <f>IF(DI8="","",TODAY()-DI8)</f>
        <v/>
      </c>
      <c r="DK8" s="494" t="n">
        <v>46169</v>
      </c>
      <c r="DL8" s="184" t="n"/>
      <c r="DM8" s="184">
        <f>IF(DI8="","SIN ESTADO",IF(DK8&lt;&gt;"","PAGA",IF(DJ8&gt;0,"VENCIDA",IF(DJ8&gt;=-5,"POR VENCER","AL DÍA"))))</f>
        <v/>
      </c>
      <c r="DN8" s="185" t="n"/>
      <c r="DO8" s="119">
        <f>IF(N($H8)&lt;19,"",IF(DI8="","",DI8+31))</f>
        <v/>
      </c>
      <c r="DP8" s="124">
        <f>IF(DO8="","",TODAY()-DO8)</f>
        <v/>
      </c>
      <c r="DQ8" s="494" t="n">
        <v>46169</v>
      </c>
      <c r="DR8" s="184" t="n"/>
      <c r="DS8" s="184">
        <f>IF(DO8="","SIN ESTADO",IF(DQ8&lt;&gt;"","PAGA",IF(DP8&gt;0,"VENCIDA",IF(DP8&gt;=-5,"POR VENCER","AL DÍA"))))</f>
        <v/>
      </c>
      <c r="DT8" s="185" t="n"/>
      <c r="DU8" s="119">
        <f>IF(N($H8)&lt;20,"",IF(DO8="","",DO8+31))</f>
        <v/>
      </c>
      <c r="DV8" s="124">
        <f>IF(DU8="","",TODAY()-DU8)</f>
        <v/>
      </c>
      <c r="DW8" s="494" t="n">
        <v>46169</v>
      </c>
      <c r="DX8" s="184" t="n"/>
      <c r="DY8" s="184">
        <f>IF(DU8="","SIN ESTADO",IF(DW8&lt;&gt;"","PAGA",IF(DV8&gt;0,"VENCIDA",IF(DV8&gt;=-5,"POR VENCER","AL DÍA"))))</f>
        <v/>
      </c>
      <c r="DZ8" s="185" t="n"/>
      <c r="EA8" s="119">
        <f>IF(N($H8)&lt;21,"",IF(DU8="","",DU8+31))</f>
        <v/>
      </c>
      <c r="EB8" s="124">
        <f>IF(EA8="","",TODAY()-EA8)</f>
        <v/>
      </c>
      <c r="EC8" s="494" t="n">
        <v>46169</v>
      </c>
      <c r="ED8" s="184" t="n"/>
      <c r="EE8" s="184">
        <f>IF(EA8="","SIN ESTADO",IF(EC8&lt;&gt;"","PAGA",IF(EB8&gt;0,"VENCIDA",IF(EB8&gt;=-5,"POR VENCER","AL DÍA"))))</f>
        <v/>
      </c>
      <c r="EF8" s="185" t="n"/>
      <c r="EG8" s="119">
        <f>IF(N($H8)&lt;22,"",IF(EA8="","",EA8+31))</f>
        <v/>
      </c>
      <c r="EH8" s="124">
        <f>IF(EG8="","",TODAY()-EG8)</f>
        <v/>
      </c>
      <c r="EI8" s="229" t="inlineStr">
        <is>
          <t>5/27/2026</t>
        </is>
      </c>
      <c r="EJ8" s="184" t="n"/>
      <c r="EK8" s="184">
        <f>IF(EG8="","SIN ESTADO",IF(EI8&lt;&gt;"","PAGA",IF(EH8&gt;0,"VENCIDA",IF(EH8&gt;=-5,"POR VENCER","AL DÍA"))))</f>
        <v/>
      </c>
      <c r="EL8" s="185" t="n"/>
      <c r="EM8" s="119">
        <f>IF(N($H8)&lt;23,"",IF(EG8="","",EG8+31))</f>
        <v/>
      </c>
      <c r="EN8" s="124">
        <f>IF(EM8="","",TODAY()-EM8)</f>
        <v/>
      </c>
      <c r="EO8" s="494" t="n">
        <v>46169</v>
      </c>
      <c r="EP8" s="184" t="n"/>
      <c r="EQ8" s="184">
        <f>IF(EM8="","SIN ESTADO",IF(EO8&lt;&gt;"","PAGA",IF(EN8&gt;0,"VENCIDA",IF(EN8&gt;=-5,"POR VENCER","AL DÍA"))))</f>
        <v/>
      </c>
      <c r="ER8" s="185" t="n"/>
      <c r="ES8" s="119">
        <f>IF(N($H8)&lt;24,"",IF(EM8="","",EM8+31))</f>
        <v/>
      </c>
      <c r="ET8" s="124">
        <f>IF(ES8="","",TODAY()-ES8)</f>
        <v/>
      </c>
      <c r="EU8" s="494" t="n">
        <v>46169</v>
      </c>
      <c r="EV8" s="184" t="n"/>
      <c r="EW8" s="184">
        <f>IF(ES8="","SIN ESTADO",IF(EU8&lt;&gt;"","PAGA",IF(ET8&gt;0,"VENCIDA",IF(ET8&gt;=-5,"POR VENCER","AL DÍA"))))</f>
        <v/>
      </c>
      <c r="EX8" s="185" t="n"/>
      <c r="EY8" s="119">
        <f>IF(N($H8)&lt;25,"",IF(ES8="","",ES8+31))</f>
        <v/>
      </c>
      <c r="EZ8" s="124">
        <f>IF(EY8="","",TODAY()-EY8)</f>
        <v/>
      </c>
      <c r="FA8" s="494" t="n"/>
      <c r="FB8" s="184" t="n"/>
      <c r="FC8" s="184">
        <f>IF(EY8="","SIN ESTADO",IF(FA8&lt;&gt;"","PAGA",IF(EZ8&gt;0,"VENCIDA",IF(EZ8&gt;=-5,"POR VENCER","AL DÍA"))))</f>
        <v/>
      </c>
      <c r="FD8" s="185" t="n"/>
      <c r="FE8" s="119">
        <f>IF(N($H8)&lt;26,"",IF(EY8="","",EY8+31))</f>
        <v/>
      </c>
      <c r="FF8" s="124">
        <f>IF(FE8="","",TODAY()-FE8)</f>
        <v/>
      </c>
      <c r="FG8" s="494" t="n"/>
      <c r="FH8" s="184" t="n"/>
      <c r="FI8" s="184">
        <f>IF(FE8="","SIN ESTADO",IF(FG8&lt;&gt;"","PAGA",IF(FF8&gt;0,"VENCIDA",IF(FF8&gt;=-5,"POR VENCER","AL DÍA"))))</f>
        <v/>
      </c>
      <c r="FJ8" s="185" t="n"/>
      <c r="FK8" s="119">
        <f>IF(N($H8)&lt;27,"",IF(FE8="","",FE8+31))</f>
        <v/>
      </c>
      <c r="FL8" s="124">
        <f>IF(FK8="","",TODAY()-FK8)</f>
        <v/>
      </c>
      <c r="FM8" s="494" t="n"/>
      <c r="FN8" s="184" t="n"/>
      <c r="FO8" s="184">
        <f>IF(FK8="","SIN ESTADO",IF(FM8&lt;&gt;"","PAGA",IF(FL8&gt;0,"VENCIDA",IF(FL8&gt;=-5,"POR VENCER","AL DÍA"))))</f>
        <v/>
      </c>
      <c r="FP8" s="185" t="n"/>
      <c r="FQ8" s="119">
        <f>IF(N($H8)&lt;28,"",IF(FK8="","",FK8+31))</f>
        <v/>
      </c>
      <c r="FR8" s="124">
        <f>IF(FQ8="","",TODAY()-FQ8)</f>
        <v/>
      </c>
      <c r="FS8" s="494" t="n"/>
      <c r="FT8" s="184" t="n"/>
      <c r="FU8" s="184">
        <f>IF(FQ8="","SIN ESTADO",IF(FS8&lt;&gt;"","PAGA",IF(FR8&gt;0,"VENCIDA",IF(FR8&gt;=-5,"POR VENCER","AL DÍA"))))</f>
        <v/>
      </c>
      <c r="FV8" s="185" t="n"/>
      <c r="FW8" s="119">
        <f>IF(N($H8)&lt;29,"",IF(FQ8="","",FQ8+31))</f>
        <v/>
      </c>
      <c r="FX8" s="124">
        <f>IF(FW8="","",TODAY()-FW8)</f>
        <v/>
      </c>
      <c r="FY8" s="494" t="n"/>
      <c r="FZ8" s="184" t="n"/>
      <c r="GA8" s="184">
        <f>IF(FW8="","SIN ESTADO",IF(FY8&lt;&gt;"","PAGA",IF(FX8&gt;0,"VENCIDA",IF(FX8&gt;=-5,"POR VENCER","AL DÍA"))))</f>
        <v/>
      </c>
      <c r="GB8" s="185" t="n"/>
      <c r="GC8" s="119">
        <f>IF(N($H8)&lt;30,"",IF(FW8="","",FW8+31))</f>
        <v/>
      </c>
      <c r="GD8" s="124">
        <f>IF(GC8="","",TODAY()-GC8)</f>
        <v/>
      </c>
      <c r="GE8" s="494" t="n"/>
      <c r="GF8" s="184" t="n"/>
      <c r="GG8" s="184">
        <f>IF(GC8="","SIN ESTADO",IF(GE8&lt;&gt;"","PAGA",IF(GD8&gt;0,"VENCIDA",IF(GD8&gt;=-5,"POR VENCER","AL DÍA"))))</f>
        <v/>
      </c>
      <c r="GH8" s="185" t="n"/>
      <c r="GI8" s="119">
        <f>IF(N($H8)&lt;31,"",IF(GC8="","",GC8+31))</f>
        <v/>
      </c>
      <c r="GJ8" s="124">
        <f>IF(GI8="","",TODAY()-GI8)</f>
        <v/>
      </c>
      <c r="GK8" s="494" t="n"/>
      <c r="GL8" s="184" t="n"/>
      <c r="GM8" s="184">
        <f>IF(GI8="","SIN ESTADO",IF(GK8&lt;&gt;"","PAGA",IF(GJ8&gt;0,"VENCIDA",IF(GJ8&gt;=-5,"POR VENCER","AL DÍA"))))</f>
        <v/>
      </c>
      <c r="GN8" s="185" t="n"/>
      <c r="GO8" s="119">
        <f>IF(N($H8)&lt;32,"",IF(GI8="","",GI8+31))</f>
        <v/>
      </c>
      <c r="GP8" s="124">
        <f>IF(GO8="","",TODAY()-GO8)</f>
        <v/>
      </c>
      <c r="GQ8" s="494" t="n"/>
      <c r="GR8" s="184" t="n"/>
      <c r="GS8" s="184">
        <f>IF(GO8="","SIN ESTADO",IF(GQ8&lt;&gt;"","PAGA",IF(GP8&gt;0,"VENCIDA",IF(GP8&gt;=-5,"POR VENCER","AL DÍA"))))</f>
        <v/>
      </c>
      <c r="GT8" s="185" t="n"/>
      <c r="GU8" s="119">
        <f>IF(N($H8)&lt;33,"",IF(GO8="","",GO8+31))</f>
        <v/>
      </c>
      <c r="GV8" s="124">
        <f>IF(GU8="","",TODAY()-GU8)</f>
        <v/>
      </c>
      <c r="GW8" s="494" t="n"/>
      <c r="GX8" s="184" t="n"/>
      <c r="GY8" s="184">
        <f>IF(GU8="","SIN ESTADO",IF(GW8&lt;&gt;"","PAGA",IF(GV8&gt;0,"VENCIDA",IF(GV8&gt;=-5,"POR VENCER","AL DÍA"))))</f>
        <v/>
      </c>
      <c r="GZ8" s="185" t="n"/>
      <c r="HA8" s="119">
        <f>IF(N($H8)&lt;34,"",IF(GU8="","",GU8+31))</f>
        <v/>
      </c>
      <c r="HB8" s="124">
        <f>IF(HA8="","",TODAY()-HA8)</f>
        <v/>
      </c>
      <c r="HC8" s="494" t="n"/>
      <c r="HD8" s="184" t="n"/>
      <c r="HE8" s="184">
        <f>IF(HA8="","SIN ESTADO",IF(HC8&lt;&gt;"","PAGA",IF(HB8&gt;0,"VENCIDA",IF(HB8&gt;=-5,"POR VENCER","AL DÍA"))))</f>
        <v/>
      </c>
      <c r="HF8" s="185" t="n"/>
      <c r="HG8" s="119">
        <f>IF(N($H8)&lt;35,"",IF(HA8="","",HA8+31))</f>
        <v/>
      </c>
      <c r="HH8" s="124">
        <f>IF(HG8="","",TODAY()-HG8)</f>
        <v/>
      </c>
      <c r="HI8" s="494" t="n"/>
      <c r="HJ8" s="184" t="n"/>
      <c r="HK8" s="184">
        <f>IF(HG8="","SIN ESTADO",IF(HI8&lt;&gt;"","PAGA",IF(HH8&gt;0,"VENCIDA",IF(HH8&gt;=-5,"POR VENCER","AL DÍA"))))</f>
        <v/>
      </c>
      <c r="HL8" s="168" t="n"/>
      <c r="HM8" s="119">
        <f>IF(N($H8)&lt;36,"",IF(HG8="","",HG8+31))</f>
        <v/>
      </c>
      <c r="HN8" s="124">
        <f>IF(HM8="","",TODAY()-HM8)</f>
        <v/>
      </c>
      <c r="HO8" s="494" t="n"/>
      <c r="HP8" s="184" t="n"/>
      <c r="HQ8" s="184">
        <f>IF(HM8="","SIN ESTADO",IF(HO8&lt;&gt;"","PAGA",IF(HN8&gt;0,"VENCIDA",IF(HN8&gt;=-5,"POR VENCER","AL DÍA"))))</f>
        <v/>
      </c>
      <c r="HR8" s="168" t="n"/>
      <c r="HS8" s="169">
        <f>N8+T8+Z8+AF8+AL8+AR8+AX8+BD8+BJ8+BP8+BV8+CB8+CH8+CN8+CT8+CZ8+DF8+DL8+DR8+DX8+ED8+EJ8+EP8+EV8+FB8+FH8+FN8+FT8+FZ8+GF8+GL8+GR8+GX8+HD8+HJ8+HP8</f>
        <v/>
      </c>
      <c r="HU8" s="170">
        <f>IFERROR(N($J8),0)</f>
        <v/>
      </c>
      <c r="HW8" s="170">
        <f>SUMPRODUCT((MOD(COLUMN($M8:$HR8)-COLUMN($M8),6)=0)*ISNUMBER($M8:$HR8)*($M8:$HR8&gt;=RESUMEN!$C$26)*($M8:$HR8&lt;=RESUMEN!$C$27)*IFERROR(N($N8:$HS8),0))</f>
        <v/>
      </c>
      <c r="HX8" s="170">
        <f>SUMPRODUCT((MOD(COLUMN($M8:$HR8)-COLUMN($M8),6)=0)*ISNUMBER($M8:$HR8)*($M8:$HR8&gt;=RESUMEN!$C$26)*($M8:$HR8&lt;=RESUMEN!$C$27))</f>
        <v/>
      </c>
    </row>
    <row r="9">
      <c r="B9" s="113">
        <f>VENTAS!A8</f>
        <v/>
      </c>
      <c r="C9" s="236">
        <f>VENTAS!B8</f>
        <v/>
      </c>
      <c r="D9" s="53">
        <f>VENTAS!C8</f>
        <v/>
      </c>
      <c r="E9" s="114">
        <f>VENTAS!D8</f>
        <v/>
      </c>
      <c r="F9" s="114">
        <f>VENTAS!J8</f>
        <v/>
      </c>
      <c r="G9" s="494">
        <f>VENTAS!F8</f>
        <v/>
      </c>
      <c r="H9" s="479">
        <f>VENTAS!K8</f>
        <v/>
      </c>
      <c r="I9" s="479">
        <f>VENTAS!M8</f>
        <v/>
      </c>
      <c r="J9" s="184">
        <f>VENTAS!L8</f>
        <v/>
      </c>
      <c r="K9" s="119">
        <f>IF(N($H9)&lt;1,"",$G9+31)</f>
        <v/>
      </c>
      <c r="L9" s="124">
        <f>IF(K9="","",TODAY()-K9)</f>
        <v/>
      </c>
      <c r="M9" s="201" t="n">
        <v>45880</v>
      </c>
      <c r="N9" s="374" t="n">
        <v>875000</v>
      </c>
      <c r="O9" s="184">
        <f>IF(K9="","SIN ESTADO",IF(M9&lt;&gt;"","PAGA",IF(L9&gt;0,"VENCIDA",IF(L9&gt;=-5,"POR VENCER","AL DÍA"))))</f>
        <v/>
      </c>
      <c r="P9" s="185" t="inlineStr">
        <is>
          <t>TRANSFERENCIA</t>
        </is>
      </c>
      <c r="Q9" s="119">
        <f>IF(N($H9)&lt;2,"",IF(K9="","",K9+31))</f>
        <v/>
      </c>
      <c r="R9" s="124">
        <f>IF(Q9="","",TODAY()-Q9)</f>
        <v/>
      </c>
      <c r="S9" s="406" t="n">
        <v>45908</v>
      </c>
      <c r="T9" s="184" t="n">
        <v>875000</v>
      </c>
      <c r="U9" s="184">
        <f>IF(Q9="","SIN ESTADO",IF(S9&lt;&gt;"","PAGA",IF(R9&gt;0,"VENCIDA",IF(R9&gt;=-5,"POR VENCER","AL DÍA"))))</f>
        <v/>
      </c>
      <c r="V9" s="185" t="inlineStr">
        <is>
          <t>TRANSFERENCIA</t>
        </is>
      </c>
      <c r="W9" s="119">
        <f>IF(N($H9)&lt;3,"",IF(Q9="","",Q9+31))</f>
        <v/>
      </c>
      <c r="X9" s="124">
        <f>IF(W9="","",TODAY()-W9)</f>
        <v/>
      </c>
      <c r="Y9" s="407" t="n">
        <v>45938</v>
      </c>
      <c r="Z9" s="184" t="n">
        <v>875000</v>
      </c>
      <c r="AA9" s="184">
        <f>IF(W9="","SIN ESTADO",IF(Y9&lt;&gt;"","PAGA",IF(X9&gt;0,"VENCIDA",IF(X9&gt;=-5,"POR VENCER","AL DÍA"))))</f>
        <v/>
      </c>
      <c r="AB9" s="185" t="inlineStr">
        <is>
          <t>TRANSFERENCIA</t>
        </is>
      </c>
      <c r="AC9" s="119">
        <f>IF(N($H9)&lt;4,"",IF(W9="","",W9+31))</f>
        <v/>
      </c>
      <c r="AD9" s="124">
        <f>IF(AC9="","",TODAY()-AC9)</f>
        <v/>
      </c>
      <c r="AE9" s="227" t="n">
        <v>45972</v>
      </c>
      <c r="AF9" s="184" t="n">
        <v>875000</v>
      </c>
      <c r="AG9" s="184">
        <f>IF(AC9="","SIN ESTADO",IF(AE9&lt;&gt;"","PAGA",IF(AD9&gt;0,"VENCIDA",IF(AD9&gt;=-5,"POR VENCER","AL DÍA"))))</f>
        <v/>
      </c>
      <c r="AH9" s="185" t="inlineStr">
        <is>
          <t>TRANSFERENCIA</t>
        </is>
      </c>
      <c r="AI9" s="119">
        <f>IF(N($H9)&lt;5,"",IF(AC9="","",AC9+31))</f>
        <v/>
      </c>
      <c r="AJ9" s="124">
        <f>IF(AI9="","",TODAY()-AI9)</f>
        <v/>
      </c>
      <c r="AK9" s="407" t="n">
        <v>46004</v>
      </c>
      <c r="AL9" s="184" t="n">
        <v>875000</v>
      </c>
      <c r="AM9" s="184">
        <f>IF(AI9="","SIN ESTADO",IF(AK9&lt;&gt;"","PAGA",IF(AJ9&gt;0,"VENCIDA",IF(AJ9&gt;=-5,"POR VENCER","AL DÍA"))))</f>
        <v/>
      </c>
      <c r="AN9" s="185" t="inlineStr">
        <is>
          <t>TRANSFERENCIA</t>
        </is>
      </c>
      <c r="AO9" s="119">
        <f>IF(N($H9)&lt;6,"",IF(AI9="","",AI9+31))</f>
        <v/>
      </c>
      <c r="AP9" s="124">
        <f>IF(AO9="","",TODAY()-AO9)</f>
        <v/>
      </c>
      <c r="AQ9" s="477" t="n">
        <v>46063</v>
      </c>
      <c r="AR9" s="184" t="n">
        <v>875000</v>
      </c>
      <c r="AS9" s="184">
        <f>IF(AO9="","SIN ESTADO",IF(AQ9&lt;&gt;"","PAGA",IF(AP9&gt;0,"VENCIDA",IF(AP9&gt;=-5,"POR VENCER","AL DÍA"))))</f>
        <v/>
      </c>
      <c r="AT9" s="185" t="inlineStr">
        <is>
          <t>TRANSFERENCIA</t>
        </is>
      </c>
      <c r="AU9" s="119">
        <f>IF(N($H9)&lt;7,"",IF(AO9="","",AO9+31))</f>
        <v/>
      </c>
      <c r="AV9" s="124">
        <f>IF(AU9="","",TODAY()-AU9)</f>
        <v/>
      </c>
      <c r="AW9" s="407" t="n">
        <v>46063</v>
      </c>
      <c r="AX9" s="184" t="n">
        <v>875000</v>
      </c>
      <c r="AY9" s="184">
        <f>IF(AU9="","SIN ESTADO",IF(AW9&lt;&gt;"","PAGA",IF(AV9&gt;0,"VENCIDA",IF(AV9&gt;=-5,"POR VENCER","AL DÍA"))))</f>
        <v/>
      </c>
      <c r="AZ9" s="185" t="inlineStr">
        <is>
          <t>TRANSFERENCIA</t>
        </is>
      </c>
      <c r="BA9" s="119">
        <f>IF(N($H9)&lt;8,"",IF(AU9="","",AU9+31))</f>
        <v/>
      </c>
      <c r="BB9" s="124">
        <f>IF(BA9="","",TODAY()-BA9)</f>
        <v/>
      </c>
      <c r="BC9" s="227" t="n">
        <v>46091</v>
      </c>
      <c r="BD9" s="184" t="n">
        <v>875000</v>
      </c>
      <c r="BE9" s="184">
        <f>IF(BA9="","SIN ESTADO",IF(BC9&lt;&gt;"","PAGA",IF(BB9&gt;0,"VENCIDA",IF(BB9&gt;=-5,"POR VENCER","AL DÍA"))))</f>
        <v/>
      </c>
      <c r="BF9" s="185" t="inlineStr">
        <is>
          <t>TRANSFERENCIA</t>
        </is>
      </c>
      <c r="BG9" s="119">
        <f>IF(N($H9)&lt;9,"",IF(BA9="","",BA9+31))</f>
        <v/>
      </c>
      <c r="BH9" s="124">
        <f>IF(BG9="","",TODAY()-BG9)</f>
        <v/>
      </c>
      <c r="BI9" s="471" t="n">
        <v>46123</v>
      </c>
      <c r="BJ9" s="184" t="n">
        <v>875000</v>
      </c>
      <c r="BK9" s="184">
        <f>IF(BG9="","SIN ESTADO",IF(BI9&lt;&gt;"","PAGA",IF(BH9&gt;0,"VENCIDA",IF(BH9&gt;=-5,"POR VENCER","AL DÍA"))))</f>
        <v/>
      </c>
      <c r="BL9" s="185" t="inlineStr">
        <is>
          <t>TRANSFERENCIA</t>
        </is>
      </c>
      <c r="BM9" s="119">
        <f>IF(N($H9)&lt;10,"",IF(BG9="","",BG9+31))</f>
        <v/>
      </c>
      <c r="BN9" s="124">
        <f>IF(BM9="","",TODAY()-BM9)</f>
        <v/>
      </c>
      <c r="BO9" s="494" t="n">
        <v>46150</v>
      </c>
      <c r="BP9" s="184" t="n">
        <v>875000</v>
      </c>
      <c r="BQ9" s="184">
        <f>IF(BM9="","SIN ESTADO",IF(BO9&lt;&gt;"","PAGA",IF(BN9&gt;0,"VENCIDA",IF(BN9&gt;=-5,"POR VENCER","AL DÍA"))))</f>
        <v/>
      </c>
      <c r="BR9" s="185" t="inlineStr">
        <is>
          <t>TRANSFERENCIA</t>
        </is>
      </c>
      <c r="BS9" s="119">
        <f>IF(N($H9)&lt;11,"",IF(BM9="","",BM9+31))</f>
        <v/>
      </c>
      <c r="BT9" s="124">
        <f>IF(BS9="","",TODAY()-BS9)</f>
        <v/>
      </c>
      <c r="BU9" s="494" t="n">
        <v>46183</v>
      </c>
      <c r="BV9" s="184" t="n">
        <v>875000</v>
      </c>
      <c r="BW9" s="184">
        <f>IF(BS9="","SIN ESTADO",IF(BU9&lt;&gt;"","PAGA",IF(BT9&gt;0,"VENCIDA",IF(BT9&gt;=-5,"POR VENCER","AL DÍA"))))</f>
        <v/>
      </c>
      <c r="BX9" s="185" t="inlineStr">
        <is>
          <t>TRANSFERENCIA</t>
        </is>
      </c>
      <c r="BY9" s="119">
        <f>IF(N($H9)&lt;12,"",IF(BS9="","",BS9+31))</f>
        <v/>
      </c>
      <c r="BZ9" s="124">
        <f>IF(BY9="","",TODAY()-BY9)</f>
        <v/>
      </c>
      <c r="CA9" s="494" t="n">
        <v>46214</v>
      </c>
      <c r="CB9" s="184" t="n">
        <v>875000</v>
      </c>
      <c r="CC9" s="184">
        <f>IF(BY9="","SIN ESTADO",IF(CA9&lt;&gt;"","PAGA",IF(BZ9&gt;0,"VENCIDA",IF(BZ9&gt;=-5,"POR VENCER","AL DÍA"))))</f>
        <v/>
      </c>
      <c r="CD9" s="185" t="inlineStr">
        <is>
          <t>TRANSFERENCIA</t>
        </is>
      </c>
      <c r="CE9" s="119">
        <f>IF(N($H9)&lt;13,"",IF(BY9="","",BY9+31))</f>
        <v/>
      </c>
      <c r="CF9" s="124">
        <f>IF(CE9="","",TODAY()-CE9)</f>
        <v/>
      </c>
      <c r="CG9" s="494" t="n">
        <v>46244</v>
      </c>
      <c r="CH9" s="184" t="n">
        <v>875000</v>
      </c>
      <c r="CI9" s="184">
        <f>IF(CE9="","SIN ESTADO",IF(CG9&lt;&gt;"","PAGA",IF(CF9&gt;0,"VENCIDA",IF(CF9&gt;=-5,"POR VENCER","AL DÍA"))))</f>
        <v/>
      </c>
      <c r="CJ9" s="185" t="inlineStr">
        <is>
          <t>TRANSFERENCIA</t>
        </is>
      </c>
      <c r="CK9" s="119">
        <f>IF(N($H9)&lt;14,"",IF(CE9="","",CE9+31))</f>
        <v/>
      </c>
      <c r="CL9" s="124">
        <f>IF(CK9="","",TODAY()-CK9)</f>
        <v/>
      </c>
      <c r="CM9" s="494" t="n">
        <v>46279</v>
      </c>
      <c r="CN9" s="184" t="n">
        <v>875000</v>
      </c>
      <c r="CO9" s="184">
        <f>IF(CK9="","SIN ESTADO",IF(CM9&lt;&gt;"","PAGA",IF(CL9&gt;0,"VENCIDA",IF(CL9&gt;=-5,"POR VENCER","AL DÍA"))))</f>
        <v/>
      </c>
      <c r="CP9" s="185" t="inlineStr">
        <is>
          <t>TRANSFERENCIA</t>
        </is>
      </c>
      <c r="CQ9" s="119">
        <f>IF(N($H9)&lt;15,"",IF(CK9="","",CK9+31))</f>
        <v/>
      </c>
      <c r="CR9" s="124">
        <f>IF(CQ9="","",TODAY()-CQ9)</f>
        <v/>
      </c>
      <c r="CS9" s="494" t="n"/>
      <c r="CT9" s="184" t="n"/>
      <c r="CU9" s="184">
        <f>IF(CQ9="","SIN ESTADO",IF(CS9&lt;&gt;"","PAGA",IF(CR9&gt;0,"VENCIDA",IF(CR9&gt;=-5,"POR VENCER","AL DÍA"))))</f>
        <v/>
      </c>
      <c r="CV9" s="185" t="n"/>
      <c r="CW9" s="119">
        <f>IF(N($H9)&lt;16,"",IF(CQ9="","",CQ9+31))</f>
        <v/>
      </c>
      <c r="CX9" s="124">
        <f>IF(CW9="","",TODAY()-CW9)</f>
        <v/>
      </c>
      <c r="CY9" s="494" t="n"/>
      <c r="CZ9" s="184" t="n"/>
      <c r="DA9" s="184">
        <f>IF(CW9="","SIN ESTADO",IF(CY9&lt;&gt;"","PAGA",IF(CX9&gt;0,"VENCIDA",IF(CX9&gt;=-5,"POR VENCER","AL DÍA"))))</f>
        <v/>
      </c>
      <c r="DB9" s="185" t="n"/>
      <c r="DC9" s="119">
        <f>IF(N($H9)&lt;17,"",IF(CW9="","",CW9+31))</f>
        <v/>
      </c>
      <c r="DD9" s="124">
        <f>IF(DC9="","",TODAY()-DC9)</f>
        <v/>
      </c>
      <c r="DE9" s="494" t="n"/>
      <c r="DF9" s="184" t="n"/>
      <c r="DG9" s="184">
        <f>IF(DC9="","SIN ESTADO",IF(DE9&lt;&gt;"","PAGA",IF(DD9&gt;0,"VENCIDA",IF(DD9&gt;=-5,"POR VENCER","AL DÍA"))))</f>
        <v/>
      </c>
      <c r="DH9" s="185" t="n"/>
      <c r="DI9" s="119">
        <f>IF(N($H9)&lt;18,"",IF(DC9="","",DC9+31))</f>
        <v/>
      </c>
      <c r="DJ9" s="124">
        <f>IF(DI9="","",TODAY()-DI9)</f>
        <v/>
      </c>
      <c r="DK9" s="494" t="n"/>
      <c r="DL9" s="184" t="n"/>
      <c r="DM9" s="184">
        <f>IF(DI9="","SIN ESTADO",IF(DK9&lt;&gt;"","PAGA",IF(DJ9&gt;0,"VENCIDA",IF(DJ9&gt;=-5,"POR VENCER","AL DÍA"))))</f>
        <v/>
      </c>
      <c r="DN9" s="185" t="n"/>
      <c r="DO9" s="119">
        <f>IF(N($H9)&lt;19,"",IF(DI9="","",DI9+31))</f>
        <v/>
      </c>
      <c r="DP9" s="124">
        <f>IF(DO9="","",TODAY()-DO9)</f>
        <v/>
      </c>
      <c r="DQ9" s="494" t="n"/>
      <c r="DR9" s="184" t="n"/>
      <c r="DS9" s="184">
        <f>IF(DO9="","SIN ESTADO",IF(DQ9&lt;&gt;"","PAGA",IF(DP9&gt;0,"VENCIDA",IF(DP9&gt;=-5,"POR VENCER","AL DÍA"))))</f>
        <v/>
      </c>
      <c r="DT9" s="185" t="n"/>
      <c r="DU9" s="119">
        <f>IF(N($H9)&lt;20,"",IF(DO9="","",DO9+31))</f>
        <v/>
      </c>
      <c r="DV9" s="124">
        <f>IF(DU9="","",TODAY()-DU9)</f>
        <v/>
      </c>
      <c r="DW9" s="494" t="n"/>
      <c r="DX9" s="184" t="n"/>
      <c r="DY9" s="184">
        <f>IF(DU9="","SIN ESTADO",IF(DW9&lt;&gt;"","PAGA",IF(DV9&gt;0,"VENCIDA",IF(DV9&gt;=-5,"POR VENCER","AL DÍA"))))</f>
        <v/>
      </c>
      <c r="DZ9" s="185" t="n"/>
      <c r="EA9" s="119">
        <f>IF(N($H9)&lt;21,"",IF(DU9="","",DU9+31))</f>
        <v/>
      </c>
      <c r="EB9" s="124">
        <f>IF(EA9="","",TODAY()-EA9)</f>
        <v/>
      </c>
      <c r="EC9" s="494" t="n"/>
      <c r="ED9" s="184" t="n"/>
      <c r="EE9" s="184">
        <f>IF(EA9="","SIN ESTADO",IF(EC9&lt;&gt;"","PAGA",IF(EB9&gt;0,"VENCIDA",IF(EB9&gt;=-5,"POR VENCER","AL DÍA"))))</f>
        <v/>
      </c>
      <c r="EF9" s="185" t="n"/>
      <c r="EG9" s="119">
        <f>IF(N($H9)&lt;22,"",IF(EA9="","",EA9+31))</f>
        <v/>
      </c>
      <c r="EH9" s="124">
        <f>IF(EG9="","",TODAY()-EG9)</f>
        <v/>
      </c>
      <c r="EI9" s="494" t="n"/>
      <c r="EJ9" s="184" t="n"/>
      <c r="EK9" s="184">
        <f>IF(EG9="","SIN ESTADO",IF(EI9&lt;&gt;"","PAGA",IF(EH9&gt;0,"VENCIDA",IF(EH9&gt;=-5,"POR VENCER","AL DÍA"))))</f>
        <v/>
      </c>
      <c r="EL9" s="185" t="n"/>
      <c r="EM9" s="119">
        <f>IF(N($H9)&lt;23,"",IF(EG9="","",EG9+31))</f>
        <v/>
      </c>
      <c r="EN9" s="124">
        <f>IF(EM9="","",TODAY()-EM9)</f>
        <v/>
      </c>
      <c r="EO9" s="494" t="n"/>
      <c r="EP9" s="184" t="n"/>
      <c r="EQ9" s="184">
        <f>IF(EM9="","SIN ESTADO",IF(EO9&lt;&gt;"","PAGA",IF(EN9&gt;0,"VENCIDA",IF(EN9&gt;=-5,"POR VENCER","AL DÍA"))))</f>
        <v/>
      </c>
      <c r="ER9" s="185" t="n"/>
      <c r="ES9" s="119">
        <f>IF(N($H9)&lt;24,"",IF(EM9="","",EM9+31))</f>
        <v/>
      </c>
      <c r="ET9" s="124">
        <f>IF(ES9="","",TODAY()-ES9)</f>
        <v/>
      </c>
      <c r="EU9" s="494" t="n"/>
      <c r="EV9" s="184" t="n"/>
      <c r="EW9" s="184">
        <f>IF(ES9="","SIN ESTADO",IF(EU9&lt;&gt;"","PAGA",IF(ET9&gt;0,"VENCIDA",IF(ET9&gt;=-5,"POR VENCER","AL DÍA"))))</f>
        <v/>
      </c>
      <c r="EX9" s="185" t="n"/>
      <c r="EY9" s="119">
        <f>IF(N($H9)&lt;25,"",IF(ES9="","",ES9+31))</f>
        <v/>
      </c>
      <c r="EZ9" s="124">
        <f>IF(EY9="","",TODAY()-EY9)</f>
        <v/>
      </c>
      <c r="FA9" s="494" t="n"/>
      <c r="FB9" s="184" t="n"/>
      <c r="FC9" s="184">
        <f>IF(EY9="","SIN ESTADO",IF(FA9&lt;&gt;"","PAGA",IF(EZ9&gt;0,"VENCIDA",IF(EZ9&gt;=-5,"POR VENCER","AL DÍA"))))</f>
        <v/>
      </c>
      <c r="FD9" s="185" t="n"/>
      <c r="FE9" s="119">
        <f>IF(N($H9)&lt;26,"",IF(EY9="","",EY9+31))</f>
        <v/>
      </c>
      <c r="FF9" s="124">
        <f>IF(FE9="","",TODAY()-FE9)</f>
        <v/>
      </c>
      <c r="FG9" s="494" t="n"/>
      <c r="FH9" s="184" t="n"/>
      <c r="FI9" s="184">
        <f>IF(FE9="","SIN ESTADO",IF(FG9&lt;&gt;"","PAGA",IF(FF9&gt;0,"VENCIDA",IF(FF9&gt;=-5,"POR VENCER","AL DÍA"))))</f>
        <v/>
      </c>
      <c r="FJ9" s="185" t="n"/>
      <c r="FK9" s="119">
        <f>IF(N($H9)&lt;27,"",IF(FE9="","",FE9+31))</f>
        <v/>
      </c>
      <c r="FL9" s="124">
        <f>IF(FK9="","",TODAY()-FK9)</f>
        <v/>
      </c>
      <c r="FM9" s="494" t="n"/>
      <c r="FN9" s="184" t="n"/>
      <c r="FO9" s="184">
        <f>IF(FK9="","SIN ESTADO",IF(FM9&lt;&gt;"","PAGA",IF(FL9&gt;0,"VENCIDA",IF(FL9&gt;=-5,"POR VENCER","AL DÍA"))))</f>
        <v/>
      </c>
      <c r="FP9" s="185" t="n"/>
      <c r="FQ9" s="119">
        <f>IF(N($H9)&lt;28,"",IF(FK9="","",FK9+31))</f>
        <v/>
      </c>
      <c r="FR9" s="124">
        <f>IF(FQ9="","",TODAY()-FQ9)</f>
        <v/>
      </c>
      <c r="FS9" s="494" t="n"/>
      <c r="FT9" s="184" t="n"/>
      <c r="FU9" s="184">
        <f>IF(FQ9="","SIN ESTADO",IF(FS9&lt;&gt;"","PAGA",IF(FR9&gt;0,"VENCIDA",IF(FR9&gt;=-5,"POR VENCER","AL DÍA"))))</f>
        <v/>
      </c>
      <c r="FV9" s="185" t="n"/>
      <c r="FW9" s="119">
        <f>IF(N($H9)&lt;29,"",IF(FQ9="","",FQ9+31))</f>
        <v/>
      </c>
      <c r="FX9" s="124">
        <f>IF(FW9="","",TODAY()-FW9)</f>
        <v/>
      </c>
      <c r="FY9" s="494" t="n"/>
      <c r="FZ9" s="184" t="n"/>
      <c r="GA9" s="184">
        <f>IF(FW9="","SIN ESTADO",IF(FY9&lt;&gt;"","PAGA",IF(FX9&gt;0,"VENCIDA",IF(FX9&gt;=-5,"POR VENCER","AL DÍA"))))</f>
        <v/>
      </c>
      <c r="GB9" s="185" t="n"/>
      <c r="GC9" s="119">
        <f>IF(N($H9)&lt;30,"",IF(FW9="","",FW9+31))</f>
        <v/>
      </c>
      <c r="GD9" s="124">
        <f>IF(GC9="","",TODAY()-GC9)</f>
        <v/>
      </c>
      <c r="GE9" s="494" t="n"/>
      <c r="GF9" s="184" t="n"/>
      <c r="GG9" s="184">
        <f>IF(GC9="","SIN ESTADO",IF(GE9&lt;&gt;"","PAGA",IF(GD9&gt;0,"VENCIDA",IF(GD9&gt;=-5,"POR VENCER","AL DÍA"))))</f>
        <v/>
      </c>
      <c r="GH9" s="185" t="n"/>
      <c r="GI9" s="119">
        <f>IF(N($H9)&lt;31,"",IF(GC9="","",GC9+31))</f>
        <v/>
      </c>
      <c r="GJ9" s="124">
        <f>IF(GI9="","",TODAY()-GI9)</f>
        <v/>
      </c>
      <c r="GK9" s="494" t="n"/>
      <c r="GL9" s="184" t="n"/>
      <c r="GM9" s="184">
        <f>IF(GI9="","SIN ESTADO",IF(GK9&lt;&gt;"","PAGA",IF(GJ9&gt;0,"VENCIDA",IF(GJ9&gt;=-5,"POR VENCER","AL DÍA"))))</f>
        <v/>
      </c>
      <c r="GN9" s="185" t="n"/>
      <c r="GO9" s="119">
        <f>IF(N($H9)&lt;32,"",IF(GI9="","",GI9+31))</f>
        <v/>
      </c>
      <c r="GP9" s="124">
        <f>IF(GO9="","",TODAY()-GO9)</f>
        <v/>
      </c>
      <c r="GQ9" s="494" t="n"/>
      <c r="GR9" s="184" t="n"/>
      <c r="GS9" s="184">
        <f>IF(GO9="","SIN ESTADO",IF(GQ9&lt;&gt;"","PAGA",IF(GP9&gt;0,"VENCIDA",IF(GP9&gt;=-5,"POR VENCER","AL DÍA"))))</f>
        <v/>
      </c>
      <c r="GT9" s="185" t="n"/>
      <c r="GU9" s="119">
        <f>IF(N($H9)&lt;33,"",IF(GO9="","",GO9+31))</f>
        <v/>
      </c>
      <c r="GV9" s="124">
        <f>IF(GU9="","",TODAY()-GU9)</f>
        <v/>
      </c>
      <c r="GW9" s="494" t="n"/>
      <c r="GX9" s="184" t="n"/>
      <c r="GY9" s="184">
        <f>IF(GU9="","SIN ESTADO",IF(GW9&lt;&gt;"","PAGA",IF(GV9&gt;0,"VENCIDA",IF(GV9&gt;=-5,"POR VENCER","AL DÍA"))))</f>
        <v/>
      </c>
      <c r="GZ9" s="185" t="n"/>
      <c r="HA9" s="119">
        <f>IF(N($H9)&lt;34,"",IF(GU9="","",GU9+31))</f>
        <v/>
      </c>
      <c r="HB9" s="124">
        <f>IF(HA9="","",TODAY()-HA9)</f>
        <v/>
      </c>
      <c r="HC9" s="494" t="n"/>
      <c r="HD9" s="184" t="n"/>
      <c r="HE9" s="184">
        <f>IF(HA9="","SIN ESTADO",IF(HC9&lt;&gt;"","PAGA",IF(HB9&gt;0,"VENCIDA",IF(HB9&gt;=-5,"POR VENCER","AL DÍA"))))</f>
        <v/>
      </c>
      <c r="HF9" s="185" t="n"/>
      <c r="HG9" s="119">
        <f>IF(N($H9)&lt;35,"",IF(HA9="","",HA9+31))</f>
        <v/>
      </c>
      <c r="HH9" s="124">
        <f>IF(HG9="","",TODAY()-HG9)</f>
        <v/>
      </c>
      <c r="HI9" s="494" t="n"/>
      <c r="HJ9" s="184" t="n"/>
      <c r="HK9" s="184">
        <f>IF(HG9="","SIN ESTADO",IF(HI9&lt;&gt;"","PAGA",IF(HH9&gt;0,"VENCIDA",IF(HH9&gt;=-5,"POR VENCER","AL DÍA"))))</f>
        <v/>
      </c>
      <c r="HL9" s="168" t="n"/>
      <c r="HM9" s="119">
        <f>IF(N($H9)&lt;36,"",IF(HG9="","",HG9+31))</f>
        <v/>
      </c>
      <c r="HN9" s="124">
        <f>IF(HM9="","",TODAY()-HM9)</f>
        <v/>
      </c>
      <c r="HO9" s="494" t="n"/>
      <c r="HP9" s="184" t="n"/>
      <c r="HQ9" s="184">
        <f>IF(HM9="","SIN ESTADO",IF(HO9&lt;&gt;"","PAGA",IF(HN9&gt;0,"VENCIDA",IF(HN9&gt;=-5,"POR VENCER","AL DÍA"))))</f>
        <v/>
      </c>
      <c r="HR9" s="168" t="n"/>
      <c r="HS9" s="169">
        <f>N9+T9+Z9+AF9+AL9+AR9+AX9+BD9+BJ9+BP9+BV9+CB9+CH9+CN9+CT9+CZ9+DF9+DL9+DR9+DX9+ED9+EJ9+EP9+EV9+FB9+FH9+FN9+FT9+FZ9+GF9+GL9+GR9+GX9+HD9+HJ9+HP9</f>
        <v/>
      </c>
      <c r="HU9" s="170">
        <f>IFERROR(N($J9),0)</f>
        <v/>
      </c>
      <c r="HW9" s="170">
        <f>SUMPRODUCT((MOD(COLUMN($M9:$HR9)-COLUMN($M9),6)=0)*ISNUMBER($M9:$HR9)*($M9:$HR9&gt;=RESUMEN!$C$26)*($M9:$HR9&lt;=RESUMEN!$C$27)*IFERROR(N($N9:$HS9),0))</f>
        <v/>
      </c>
      <c r="HX9" s="170">
        <f>SUMPRODUCT((MOD(COLUMN($M9:$HR9)-COLUMN($M9),6)=0)*ISNUMBER($M9:$HR9)*($M9:$HR9&gt;=RESUMEN!$C$26)*($M9:$HR9&lt;=RESUMEN!$C$27))</f>
        <v/>
      </c>
    </row>
    <row r="10">
      <c r="B10" s="113">
        <f>VENTAS!A9</f>
        <v/>
      </c>
      <c r="C10" s="236">
        <f>VENTAS!B9</f>
        <v/>
      </c>
      <c r="D10" s="53">
        <f>VENTAS!C9</f>
        <v/>
      </c>
      <c r="E10" s="114">
        <f>VENTAS!D9</f>
        <v/>
      </c>
      <c r="F10" s="114">
        <f>VENTAS!J9</f>
        <v/>
      </c>
      <c r="G10" s="494">
        <f>VENTAS!F9</f>
        <v/>
      </c>
      <c r="H10" s="479">
        <f>VENTAS!K9</f>
        <v/>
      </c>
      <c r="I10" s="479">
        <f>VENTAS!M9</f>
        <v/>
      </c>
      <c r="J10" s="184">
        <f>VENTAS!L9</f>
        <v/>
      </c>
      <c r="K10" s="119">
        <f>IF(N($H10)&lt;1,"",$G10+31)</f>
        <v/>
      </c>
      <c r="L10" s="124">
        <f>IF(K10="","",TODAY()-K10)</f>
        <v/>
      </c>
      <c r="M10" s="494" t="n"/>
      <c r="N10" s="374" t="n"/>
      <c r="O10" s="184">
        <f>IF(K10="","SIN ESTADO",IF(M10&lt;&gt;"","PAGA",IF(L10&gt;0,"VENCIDA",IF(L10&gt;=-5,"POR VENCER","AL DÍA"))))</f>
        <v/>
      </c>
      <c r="P10" s="185" t="n"/>
      <c r="Q10" s="119">
        <f>IF(N($H10)&lt;2,"",IF(K10="","",K10+31))</f>
        <v/>
      </c>
      <c r="R10" s="124">
        <f>IF(Q10="","",TODAY()-Q10)</f>
        <v/>
      </c>
      <c r="S10" s="494" t="n"/>
      <c r="T10" s="184" t="n"/>
      <c r="U10" s="184">
        <f>IF(Q10="","SIN ESTADO",IF(S10&lt;&gt;"","PAGA",IF(R10&gt;0,"VENCIDA",IF(R10&gt;=-5,"POR VENCER","AL DÍA"))))</f>
        <v/>
      </c>
      <c r="V10" s="185" t="n"/>
      <c r="W10" s="119">
        <f>IF(N($H10)&lt;3,"",IF(Q10="","",Q10+31))</f>
        <v/>
      </c>
      <c r="X10" s="124">
        <f>IF(W10="","",TODAY()-W10)</f>
        <v/>
      </c>
      <c r="Y10" s="494" t="n"/>
      <c r="Z10" s="184" t="n"/>
      <c r="AA10" s="184">
        <f>IF(W10="","SIN ESTADO",IF(Y10&lt;&gt;"","PAGA",IF(X10&gt;0,"VENCIDA",IF(X10&gt;=-5,"POR VENCER","AL DÍA"))))</f>
        <v/>
      </c>
      <c r="AB10" s="185" t="n"/>
      <c r="AC10" s="119">
        <f>IF(N($H10)&lt;4,"",IF(W10="","",W10+31))</f>
        <v/>
      </c>
      <c r="AD10" s="124">
        <f>IF(AC10="","",TODAY()-AC10)</f>
        <v/>
      </c>
      <c r="AE10" s="494" t="n"/>
      <c r="AF10" s="184" t="n"/>
      <c r="AG10" s="184">
        <f>IF(AC10="","SIN ESTADO",IF(AE10&lt;&gt;"","PAGA",IF(AD10&gt;0,"VENCIDA",IF(AD10&gt;=-5,"POR VENCER","AL DÍA"))))</f>
        <v/>
      </c>
      <c r="AH10" s="185" t="n"/>
      <c r="AI10" s="119">
        <f>IF(N($H10)&lt;5,"",IF(AC10="","",AC10+31))</f>
        <v/>
      </c>
      <c r="AJ10" s="124">
        <f>IF(AI10="","",TODAY()-AI10)</f>
        <v/>
      </c>
      <c r="AK10" s="494" t="n"/>
      <c r="AL10" s="184" t="n"/>
      <c r="AM10" s="184">
        <f>IF(AI10="","SIN ESTADO",IF(AK10&lt;&gt;"","PAGA",IF(AJ10&gt;0,"VENCIDA",IF(AJ10&gt;=-5,"POR VENCER","AL DÍA"))))</f>
        <v/>
      </c>
      <c r="AN10" s="185" t="n"/>
      <c r="AO10" s="119">
        <f>IF(N($H10)&lt;6,"",IF(AI10="","",AI10+31))</f>
        <v/>
      </c>
      <c r="AP10" s="124">
        <f>IF(AO10="","",TODAY()-AO10)</f>
        <v/>
      </c>
      <c r="AQ10" s="270" t="n"/>
      <c r="AR10" s="184" t="n"/>
      <c r="AS10" s="184">
        <f>IF(AO10="","SIN ESTADO",IF(AQ10&lt;&gt;"","PAGA",IF(AP10&gt;0,"VENCIDA",IF(AP10&gt;=-5,"POR VENCER","AL DÍA"))))</f>
        <v/>
      </c>
      <c r="AT10" s="185" t="n"/>
      <c r="AU10" s="119">
        <f>IF(N($H10)&lt;7,"",IF(AO10="","",AO10+31))</f>
        <v/>
      </c>
      <c r="AV10" s="124">
        <f>IF(AU10="","",TODAY()-AU10)</f>
        <v/>
      </c>
      <c r="AW10" s="494" t="n"/>
      <c r="AX10" s="184" t="n"/>
      <c r="AY10" s="184">
        <f>IF(AU10="","SIN ESTADO",IF(AW10&lt;&gt;"","PAGA",IF(AV10&gt;0,"VENCIDA",IF(AV10&gt;=-5,"POR VENCER","AL DÍA"))))</f>
        <v/>
      </c>
      <c r="AZ10" s="185" t="n"/>
      <c r="BA10" s="119">
        <f>IF(N($H10)&lt;8,"",IF(AU10="","",AU10+31))</f>
        <v/>
      </c>
      <c r="BB10" s="124">
        <f>IF(BA10="","",TODAY()-BA10)</f>
        <v/>
      </c>
      <c r="BC10" s="494" t="n"/>
      <c r="BD10" s="184" t="n"/>
      <c r="BE10" s="184">
        <f>IF(BA10="","SIN ESTADO",IF(BC10&lt;&gt;"","PAGA",IF(BB10&gt;0,"VENCIDA",IF(BB10&gt;=-5,"POR VENCER","AL DÍA"))))</f>
        <v/>
      </c>
      <c r="BF10" s="185" t="n"/>
      <c r="BG10" s="119">
        <f>IF(N($H10)&lt;9,"",IF(BA10="","",BA10+31))</f>
        <v/>
      </c>
      <c r="BH10" s="124">
        <f>IF(BG10="","",TODAY()-BG10)</f>
        <v/>
      </c>
      <c r="BI10" s="494" t="n"/>
      <c r="BJ10" s="184" t="n"/>
      <c r="BK10" s="184">
        <f>IF(BG10="","SIN ESTADO",IF(BI10&lt;&gt;"","PAGA",IF(BH10&gt;0,"VENCIDA",IF(BH10&gt;=-5,"POR VENCER","AL DÍA"))))</f>
        <v/>
      </c>
      <c r="BL10" s="185" t="n"/>
      <c r="BM10" s="119">
        <f>IF(N($H10)&lt;10,"",IF(BG10="","",BG10+31))</f>
        <v/>
      </c>
      <c r="BN10" s="124">
        <f>IF(BM10="","",TODAY()-BM10)</f>
        <v/>
      </c>
      <c r="BO10" s="494" t="n"/>
      <c r="BP10" s="184" t="n"/>
      <c r="BQ10" s="184">
        <f>IF(BM10="","SIN ESTADO",IF(BO10&lt;&gt;"","PAGA",IF(BN10&gt;0,"VENCIDA",IF(BN10&gt;=-5,"POR VENCER","AL DÍA"))))</f>
        <v/>
      </c>
      <c r="BR10" s="185" t="n"/>
      <c r="BS10" s="119">
        <f>IF(N($H10)&lt;11,"",IF(BM10="","",BM10+31))</f>
        <v/>
      </c>
      <c r="BT10" s="124">
        <f>IF(BS10="","",TODAY()-BS10)</f>
        <v/>
      </c>
      <c r="BU10" s="494" t="n"/>
      <c r="BV10" s="184" t="n"/>
      <c r="BW10" s="184">
        <f>IF(BS10="","SIN ESTADO",IF(BU10&lt;&gt;"","PAGA",IF(BT10&gt;0,"VENCIDA",IF(BT10&gt;=-5,"POR VENCER","AL DÍA"))))</f>
        <v/>
      </c>
      <c r="BX10" s="185" t="n"/>
      <c r="BY10" s="119">
        <f>IF(N($H10)&lt;12,"",IF(BS10="","",BS10+31))</f>
        <v/>
      </c>
      <c r="BZ10" s="124">
        <f>IF(BY10="","",TODAY()-BY10)</f>
        <v/>
      </c>
      <c r="CA10" s="494" t="n"/>
      <c r="CB10" s="184" t="n"/>
      <c r="CC10" s="184">
        <f>IF(BY10="","SIN ESTADO",IF(CA10&lt;&gt;"","PAGA",IF(BZ10&gt;0,"VENCIDA",IF(BZ10&gt;=-5,"POR VENCER","AL DÍA"))))</f>
        <v/>
      </c>
      <c r="CD10" s="185" t="n"/>
      <c r="CE10" s="119">
        <f>IF(N($H10)&lt;13,"",IF(BY10="","",BY10+31))</f>
        <v/>
      </c>
      <c r="CF10" s="124">
        <f>IF(CE10="","",TODAY()-CE10)</f>
        <v/>
      </c>
      <c r="CG10" s="494" t="n"/>
      <c r="CH10" s="184" t="n"/>
      <c r="CI10" s="184">
        <f>IF(CE10="","SIN ESTADO",IF(CG10&lt;&gt;"","PAGA",IF(CF10&gt;0,"VENCIDA",IF(CF10&gt;=-5,"POR VENCER","AL DÍA"))))</f>
        <v/>
      </c>
      <c r="CJ10" s="185" t="n"/>
      <c r="CK10" s="119">
        <f>IF(N($H10)&lt;14,"",IF(CE10="","",CE10+31))</f>
        <v/>
      </c>
      <c r="CL10" s="124">
        <f>IF(CK10="","",TODAY()-CK10)</f>
        <v/>
      </c>
      <c r="CM10" s="494" t="n"/>
      <c r="CN10" s="184" t="n"/>
      <c r="CO10" s="184">
        <f>IF(CK10="","SIN ESTADO",IF(CM10&lt;&gt;"","PAGA",IF(CL10&gt;0,"VENCIDA",IF(CL10&gt;=-5,"POR VENCER","AL DÍA"))))</f>
        <v/>
      </c>
      <c r="CP10" s="185" t="n"/>
      <c r="CQ10" s="119">
        <f>IF(N($H10)&lt;15,"",IF(CK10="","",CK10+31))</f>
        <v/>
      </c>
      <c r="CR10" s="124">
        <f>IF(CQ10="","",TODAY()-CQ10)</f>
        <v/>
      </c>
      <c r="CS10" s="494" t="n"/>
      <c r="CT10" s="184" t="n"/>
      <c r="CU10" s="184">
        <f>IF(CQ10="","SIN ESTADO",IF(CS10&lt;&gt;"","PAGA",IF(CR10&gt;0,"VENCIDA",IF(CR10&gt;=-5,"POR VENCER","AL DÍA"))))</f>
        <v/>
      </c>
      <c r="CV10" s="185" t="n"/>
      <c r="CW10" s="119">
        <f>IF(N($H10)&lt;16,"",IF(CQ10="","",CQ10+31))</f>
        <v/>
      </c>
      <c r="CX10" s="124">
        <f>IF(CW10="","",TODAY()-CW10)</f>
        <v/>
      </c>
      <c r="CY10" s="494" t="n"/>
      <c r="CZ10" s="184" t="n"/>
      <c r="DA10" s="184">
        <f>IF(CW10="","SIN ESTADO",IF(CY10&lt;&gt;"","PAGA",IF(CX10&gt;0,"VENCIDA",IF(CX10&gt;=-5,"POR VENCER","AL DÍA"))))</f>
        <v/>
      </c>
      <c r="DB10" s="185" t="n"/>
      <c r="DC10" s="119">
        <f>IF(N($H10)&lt;17,"",IF(CW10="","",CW10+31))</f>
        <v/>
      </c>
      <c r="DD10" s="124">
        <f>IF(DC10="","",TODAY()-DC10)</f>
        <v/>
      </c>
      <c r="DE10" s="494" t="n"/>
      <c r="DF10" s="184" t="n"/>
      <c r="DG10" s="184">
        <f>IF(DC10="","SIN ESTADO",IF(DE10&lt;&gt;"","PAGA",IF(DD10&gt;0,"VENCIDA",IF(DD10&gt;=-5,"POR VENCER","AL DÍA"))))</f>
        <v/>
      </c>
      <c r="DH10" s="185" t="n"/>
      <c r="DI10" s="119">
        <f>IF(N($H10)&lt;18,"",IF(DC10="","",DC10+31))</f>
        <v/>
      </c>
      <c r="DJ10" s="124">
        <f>IF(DI10="","",TODAY()-DI10)</f>
        <v/>
      </c>
      <c r="DK10" s="494" t="n"/>
      <c r="DL10" s="184" t="n"/>
      <c r="DM10" s="184">
        <f>IF(DI10="","SIN ESTADO",IF(DK10&lt;&gt;"","PAGA",IF(DJ10&gt;0,"VENCIDA",IF(DJ10&gt;=-5,"POR VENCER","AL DÍA"))))</f>
        <v/>
      </c>
      <c r="DN10" s="185" t="n"/>
      <c r="DO10" s="119">
        <f>IF(N($H10)&lt;19,"",IF(DI10="","",DI10+31))</f>
        <v/>
      </c>
      <c r="DP10" s="124">
        <f>IF(DO10="","",TODAY()-DO10)</f>
        <v/>
      </c>
      <c r="DQ10" s="494" t="n"/>
      <c r="DR10" s="184" t="n"/>
      <c r="DS10" s="184">
        <f>IF(DO10="","SIN ESTADO",IF(DQ10&lt;&gt;"","PAGA",IF(DP10&gt;0,"VENCIDA",IF(DP10&gt;=-5,"POR VENCER","AL DÍA"))))</f>
        <v/>
      </c>
      <c r="DT10" s="185" t="n"/>
      <c r="DU10" s="119">
        <f>IF(N($H10)&lt;20,"",IF(DO10="","",DO10+31))</f>
        <v/>
      </c>
      <c r="DV10" s="124">
        <f>IF(DU10="","",TODAY()-DU10)</f>
        <v/>
      </c>
      <c r="DW10" s="494" t="n"/>
      <c r="DX10" s="184" t="n"/>
      <c r="DY10" s="184">
        <f>IF(DU10="","SIN ESTADO",IF(DW10&lt;&gt;"","PAGA",IF(DV10&gt;0,"VENCIDA",IF(DV10&gt;=-5,"POR VENCER","AL DÍA"))))</f>
        <v/>
      </c>
      <c r="DZ10" s="185" t="n"/>
      <c r="EA10" s="119">
        <f>IF(N($H10)&lt;21,"",IF(DU10="","",DU10+31))</f>
        <v/>
      </c>
      <c r="EB10" s="124">
        <f>IF(EA10="","",TODAY()-EA10)</f>
        <v/>
      </c>
      <c r="EC10" s="494" t="n"/>
      <c r="ED10" s="184" t="n"/>
      <c r="EE10" s="184">
        <f>IF(EA10="","SIN ESTADO",IF(EC10&lt;&gt;"","PAGA",IF(EB10&gt;0,"VENCIDA",IF(EB10&gt;=-5,"POR VENCER","AL DÍA"))))</f>
        <v/>
      </c>
      <c r="EF10" s="185" t="n"/>
      <c r="EG10" s="119">
        <f>IF(N($H10)&lt;22,"",IF(EA10="","",EA10+31))</f>
        <v/>
      </c>
      <c r="EH10" s="124">
        <f>IF(EG10="","",TODAY()-EG10)</f>
        <v/>
      </c>
      <c r="EI10" s="494" t="n"/>
      <c r="EJ10" s="184" t="n"/>
      <c r="EK10" s="184">
        <f>IF(EG10="","SIN ESTADO",IF(EI10&lt;&gt;"","PAGA",IF(EH10&gt;0,"VENCIDA",IF(EH10&gt;=-5,"POR VENCER","AL DÍA"))))</f>
        <v/>
      </c>
      <c r="EL10" s="185" t="n"/>
      <c r="EM10" s="119">
        <f>IF(N($H10)&lt;23,"",IF(EG10="","",EG10+31))</f>
        <v/>
      </c>
      <c r="EN10" s="124">
        <f>IF(EM10="","",TODAY()-EM10)</f>
        <v/>
      </c>
      <c r="EO10" s="494" t="n"/>
      <c r="EP10" s="184" t="n"/>
      <c r="EQ10" s="184">
        <f>IF(EM10="","SIN ESTADO",IF(EO10&lt;&gt;"","PAGA",IF(EN10&gt;0,"VENCIDA",IF(EN10&gt;=-5,"POR VENCER","AL DÍA"))))</f>
        <v/>
      </c>
      <c r="ER10" s="185" t="n"/>
      <c r="ES10" s="119">
        <f>IF(N($H10)&lt;24,"",IF(EM10="","",EM10+31))</f>
        <v/>
      </c>
      <c r="ET10" s="124">
        <f>IF(ES10="","",TODAY()-ES10)</f>
        <v/>
      </c>
      <c r="EU10" s="494" t="n"/>
      <c r="EV10" s="184" t="n"/>
      <c r="EW10" s="184">
        <f>IF(ES10="","SIN ESTADO",IF(EU10&lt;&gt;"","PAGA",IF(ET10&gt;0,"VENCIDA",IF(ET10&gt;=-5,"POR VENCER","AL DÍA"))))</f>
        <v/>
      </c>
      <c r="EX10" s="185" t="n"/>
      <c r="EY10" s="119">
        <f>IF(N($H10)&lt;25,"",IF(ES10="","",ES10+31))</f>
        <v/>
      </c>
      <c r="EZ10" s="124">
        <f>IF(EY10="","",TODAY()-EY10)</f>
        <v/>
      </c>
      <c r="FA10" s="494" t="n"/>
      <c r="FB10" s="184" t="n"/>
      <c r="FC10" s="184">
        <f>IF(EY10="","SIN ESTADO",IF(FA10&lt;&gt;"","PAGA",IF(EZ10&gt;0,"VENCIDA",IF(EZ10&gt;=-5,"POR VENCER","AL DÍA"))))</f>
        <v/>
      </c>
      <c r="FD10" s="185" t="n"/>
      <c r="FE10" s="119">
        <f>IF(N($H10)&lt;26,"",IF(EY10="","",EY10+31))</f>
        <v/>
      </c>
      <c r="FF10" s="124">
        <f>IF(FE10="","",TODAY()-FE10)</f>
        <v/>
      </c>
      <c r="FG10" s="494" t="n"/>
      <c r="FH10" s="184" t="n"/>
      <c r="FI10" s="184">
        <f>IF(FE10="","SIN ESTADO",IF(FG10&lt;&gt;"","PAGA",IF(FF10&gt;0,"VENCIDA",IF(FF10&gt;=-5,"POR VENCER","AL DÍA"))))</f>
        <v/>
      </c>
      <c r="FJ10" s="185" t="n"/>
      <c r="FK10" s="119">
        <f>IF(N($H10)&lt;27,"",IF(FE10="","",FE10+31))</f>
        <v/>
      </c>
      <c r="FL10" s="124">
        <f>IF(FK10="","",TODAY()-FK10)</f>
        <v/>
      </c>
      <c r="FM10" s="494" t="n"/>
      <c r="FN10" s="184" t="n"/>
      <c r="FO10" s="184">
        <f>IF(FK10="","SIN ESTADO",IF(FM10&lt;&gt;"","PAGA",IF(FL10&gt;0,"VENCIDA",IF(FL10&gt;=-5,"POR VENCER","AL DÍA"))))</f>
        <v/>
      </c>
      <c r="FP10" s="185" t="n"/>
      <c r="FQ10" s="119">
        <f>IF(N($H10)&lt;28,"",IF(FK10="","",FK10+31))</f>
        <v/>
      </c>
      <c r="FR10" s="124">
        <f>IF(FQ10="","",TODAY()-FQ10)</f>
        <v/>
      </c>
      <c r="FS10" s="494" t="n"/>
      <c r="FT10" s="184" t="n"/>
      <c r="FU10" s="184">
        <f>IF(FQ10="","SIN ESTADO",IF(FS10&lt;&gt;"","PAGA",IF(FR10&gt;0,"VENCIDA",IF(FR10&gt;=-5,"POR VENCER","AL DÍA"))))</f>
        <v/>
      </c>
      <c r="FV10" s="185" t="n"/>
      <c r="FW10" s="119">
        <f>IF(N($H10)&lt;29,"",IF(FQ10="","",FQ10+31))</f>
        <v/>
      </c>
      <c r="FX10" s="124">
        <f>IF(FW10="","",TODAY()-FW10)</f>
        <v/>
      </c>
      <c r="FY10" s="494" t="n"/>
      <c r="FZ10" s="184" t="n"/>
      <c r="GA10" s="184">
        <f>IF(FW10="","SIN ESTADO",IF(FY10&lt;&gt;"","PAGA",IF(FX10&gt;0,"VENCIDA",IF(FX10&gt;=-5,"POR VENCER","AL DÍA"))))</f>
        <v/>
      </c>
      <c r="GB10" s="185" t="n"/>
      <c r="GC10" s="119">
        <f>IF(N($H10)&lt;30,"",IF(FW10="","",FW10+31))</f>
        <v/>
      </c>
      <c r="GD10" s="124">
        <f>IF(GC10="","",TODAY()-GC10)</f>
        <v/>
      </c>
      <c r="GE10" s="494" t="n"/>
      <c r="GF10" s="184" t="n"/>
      <c r="GG10" s="184">
        <f>IF(GC10="","SIN ESTADO",IF(GE10&lt;&gt;"","PAGA",IF(GD10&gt;0,"VENCIDA",IF(GD10&gt;=-5,"POR VENCER","AL DÍA"))))</f>
        <v/>
      </c>
      <c r="GH10" s="185" t="n"/>
      <c r="GI10" s="119">
        <f>IF(N($H10)&lt;31,"",IF(GC10="","",GC10+31))</f>
        <v/>
      </c>
      <c r="GJ10" s="124">
        <f>IF(GI10="","",TODAY()-GI10)</f>
        <v/>
      </c>
      <c r="GK10" s="494" t="n"/>
      <c r="GL10" s="184" t="n"/>
      <c r="GM10" s="184">
        <f>IF(GI10="","SIN ESTADO",IF(GK10&lt;&gt;"","PAGA",IF(GJ10&gt;0,"VENCIDA",IF(GJ10&gt;=-5,"POR VENCER","AL DÍA"))))</f>
        <v/>
      </c>
      <c r="GN10" s="185" t="n"/>
      <c r="GO10" s="119">
        <f>IF(N($H10)&lt;32,"",IF(GI10="","",GI10+31))</f>
        <v/>
      </c>
      <c r="GP10" s="124">
        <f>IF(GO10="","",TODAY()-GO10)</f>
        <v/>
      </c>
      <c r="GQ10" s="494" t="n"/>
      <c r="GR10" s="184" t="n"/>
      <c r="GS10" s="184">
        <f>IF(GO10="","SIN ESTADO",IF(GQ10&lt;&gt;"","PAGA",IF(GP10&gt;0,"VENCIDA",IF(GP10&gt;=-5,"POR VENCER","AL DÍA"))))</f>
        <v/>
      </c>
      <c r="GT10" s="185" t="n"/>
      <c r="GU10" s="119">
        <f>IF(N($H10)&lt;33,"",IF(GO10="","",GO10+31))</f>
        <v/>
      </c>
      <c r="GV10" s="124">
        <f>IF(GU10="","",TODAY()-GU10)</f>
        <v/>
      </c>
      <c r="GW10" s="494" t="n"/>
      <c r="GX10" s="184" t="n"/>
      <c r="GY10" s="184">
        <f>IF(GU10="","SIN ESTADO",IF(GW10&lt;&gt;"","PAGA",IF(GV10&gt;0,"VENCIDA",IF(GV10&gt;=-5,"POR VENCER","AL DÍA"))))</f>
        <v/>
      </c>
      <c r="GZ10" s="185" t="n"/>
      <c r="HA10" s="119">
        <f>IF(N($H10)&lt;34,"",IF(GU10="","",GU10+31))</f>
        <v/>
      </c>
      <c r="HB10" s="124">
        <f>IF(HA10="","",TODAY()-HA10)</f>
        <v/>
      </c>
      <c r="HC10" s="494" t="n"/>
      <c r="HD10" s="184" t="n"/>
      <c r="HE10" s="184">
        <f>IF(HA10="","SIN ESTADO",IF(HC10&lt;&gt;"","PAGA",IF(HB10&gt;0,"VENCIDA",IF(HB10&gt;=-5,"POR VENCER","AL DÍA"))))</f>
        <v/>
      </c>
      <c r="HF10" s="185" t="n"/>
      <c r="HG10" s="119">
        <f>IF(N($H10)&lt;35,"",IF(HA10="","",HA10+31))</f>
        <v/>
      </c>
      <c r="HH10" s="124">
        <f>IF(HG10="","",TODAY()-HG10)</f>
        <v/>
      </c>
      <c r="HI10" s="494" t="n"/>
      <c r="HJ10" s="184" t="n"/>
      <c r="HK10" s="184">
        <f>IF(HG10="","SIN ESTADO",IF(HI10&lt;&gt;"","PAGA",IF(HH10&gt;0,"VENCIDA",IF(HH10&gt;=-5,"POR VENCER","AL DÍA"))))</f>
        <v/>
      </c>
      <c r="HL10" s="168" t="n"/>
      <c r="HM10" s="119">
        <f>IF(N($H10)&lt;36,"",IF(HG10="","",HG10+31))</f>
        <v/>
      </c>
      <c r="HN10" s="124">
        <f>IF(HM10="","",TODAY()-HM10)</f>
        <v/>
      </c>
      <c r="HO10" s="494" t="n"/>
      <c r="HP10" s="184" t="n"/>
      <c r="HQ10" s="184">
        <f>IF(HM10="","SIN ESTADO",IF(HO10&lt;&gt;"","PAGA",IF(HN10&gt;0,"VENCIDA",IF(HN10&gt;=-5,"POR VENCER","AL DÍA"))))</f>
        <v/>
      </c>
      <c r="HR10" s="168" t="n"/>
      <c r="HS10" s="169">
        <f>N10+T10+Z10+AF10+AL10+AR10+AX10+BD10+BJ10+BP10+BV10+CB10+CH10+CN10+CT10+CZ10+DF10+DL10+DR10+DX10+ED10+EJ10+EP10+EV10+FB10+FH10+FN10+FT10+FZ10+GF10+GL10+GR10+GX10+HD10+HJ10+HP10</f>
        <v/>
      </c>
      <c r="HU10" s="170">
        <f>IFERROR(N($J10),0)</f>
        <v/>
      </c>
      <c r="HW10" s="170">
        <f>SUMPRODUCT((MOD(COLUMN($M10:$HR10)-COLUMN($M10),6)=0)*ISNUMBER($M10:$HR10)*($M10:$HR10&gt;=RESUMEN!$C$26)*($M10:$HR10&lt;=RESUMEN!$C$27)*IFERROR(N($N10:$HS10),0))</f>
        <v/>
      </c>
      <c r="HX10" s="170">
        <f>SUMPRODUCT((MOD(COLUMN($M10:$HR10)-COLUMN($M10),6)=0)*ISNUMBER($M10:$HR10)*($M10:$HR10&gt;=RESUMEN!$C$26)*($M10:$HR10&lt;=RESUMEN!$C$27))</f>
        <v/>
      </c>
    </row>
    <row r="11">
      <c r="B11" s="113">
        <f>VENTAS!A10</f>
        <v/>
      </c>
      <c r="C11" s="236">
        <f>VENTAS!B10</f>
        <v/>
      </c>
      <c r="D11" s="53">
        <f>VENTAS!C10</f>
        <v/>
      </c>
      <c r="E11" s="114">
        <f>VENTAS!D10</f>
        <v/>
      </c>
      <c r="F11" s="114">
        <f>VENTAS!J10</f>
        <v/>
      </c>
      <c r="G11" s="494">
        <f>VENTAS!F10</f>
        <v/>
      </c>
      <c r="H11" s="479">
        <f>VENTAS!K10</f>
        <v/>
      </c>
      <c r="I11" s="479">
        <f>VENTAS!M10</f>
        <v/>
      </c>
      <c r="J11" s="184">
        <f>VENTAS!L10</f>
        <v/>
      </c>
      <c r="K11" s="119">
        <f>IF(N($H11)&lt;1,"",$G11+31)</f>
        <v/>
      </c>
      <c r="L11" s="124">
        <f>IF(K11="","",TODAY()-K11)</f>
        <v/>
      </c>
      <c r="M11" s="494" t="n"/>
      <c r="N11" s="374" t="n"/>
      <c r="O11" s="184">
        <f>IF(K11="","SIN ESTADO",IF(M11&lt;&gt;"","PAGA",IF(L11&gt;0,"VENCIDA",IF(L11&gt;=-5,"POR VENCER","AL DÍA"))))</f>
        <v/>
      </c>
      <c r="P11" s="185" t="n"/>
      <c r="Q11" s="119">
        <f>IF(N($H11)&lt;2,"",IF(K11="","",K11+31))</f>
        <v/>
      </c>
      <c r="R11" s="124">
        <f>IF(Q11="","",TODAY()-Q11)</f>
        <v/>
      </c>
      <c r="S11" s="494" t="n"/>
      <c r="T11" s="184" t="n"/>
      <c r="U11" s="184">
        <f>IF(Q11="","SIN ESTADO",IF(S11&lt;&gt;"","PAGA",IF(R11&gt;0,"VENCIDA",IF(R11&gt;=-5,"POR VENCER","AL DÍA"))))</f>
        <v/>
      </c>
      <c r="V11" s="185" t="n"/>
      <c r="W11" s="119">
        <f>IF(N($H11)&lt;3,"",IF(Q11="","",Q11+31))</f>
        <v/>
      </c>
      <c r="X11" s="124">
        <f>IF(W11="","",TODAY()-W11)</f>
        <v/>
      </c>
      <c r="Y11" s="494" t="n"/>
      <c r="Z11" s="184" t="n"/>
      <c r="AA11" s="184">
        <f>IF(W11="","SIN ESTADO",IF(Y11&lt;&gt;"","PAGA",IF(X11&gt;0,"VENCIDA",IF(X11&gt;=-5,"POR VENCER","AL DÍA"))))</f>
        <v/>
      </c>
      <c r="AB11" s="185" t="n"/>
      <c r="AC11" s="119">
        <f>IF(N($H11)&lt;4,"",IF(W11="","",W11+31))</f>
        <v/>
      </c>
      <c r="AD11" s="124">
        <f>IF(AC11="","",TODAY()-AC11)</f>
        <v/>
      </c>
      <c r="AE11" s="494" t="n"/>
      <c r="AF11" s="184" t="n"/>
      <c r="AG11" s="184">
        <f>IF(AC11="","SIN ESTADO",IF(AE11&lt;&gt;"","PAGA",IF(AD11&gt;0,"VENCIDA",IF(AD11&gt;=-5,"POR VENCER","AL DÍA"))))</f>
        <v/>
      </c>
      <c r="AH11" s="185" t="n"/>
      <c r="AI11" s="119">
        <f>IF(N($H11)&lt;5,"",IF(AC11="","",AC11+31))</f>
        <v/>
      </c>
      <c r="AJ11" s="124">
        <f>IF(AI11="","",TODAY()-AI11)</f>
        <v/>
      </c>
      <c r="AK11" s="494" t="n"/>
      <c r="AL11" s="184" t="n"/>
      <c r="AM11" s="184">
        <f>IF(AI11="","SIN ESTADO",IF(AK11&lt;&gt;"","PAGA",IF(AJ11&gt;0,"VENCIDA",IF(AJ11&gt;=-5,"POR VENCER","AL DÍA"))))</f>
        <v/>
      </c>
      <c r="AN11" s="185" t="n"/>
      <c r="AO11" s="119">
        <f>IF(N($H11)&lt;6,"",IF(AI11="","",AI11+31))</f>
        <v/>
      </c>
      <c r="AP11" s="124">
        <f>IF(AO11="","",TODAY()-AO11)</f>
        <v/>
      </c>
      <c r="AQ11" s="270" t="n"/>
      <c r="AR11" s="184" t="n"/>
      <c r="AS11" s="184">
        <f>IF(AO11="","SIN ESTADO",IF(AQ11&lt;&gt;"","PAGA",IF(AP11&gt;0,"VENCIDA",IF(AP11&gt;=-5,"POR VENCER","AL DÍA"))))</f>
        <v/>
      </c>
      <c r="AT11" s="185" t="n"/>
      <c r="AU11" s="119">
        <f>IF(N($H11)&lt;7,"",IF(AO11="","",AO11+31))</f>
        <v/>
      </c>
      <c r="AV11" s="124">
        <f>IF(AU11="","",TODAY()-AU11)</f>
        <v/>
      </c>
      <c r="AW11" s="494" t="n"/>
      <c r="AX11" s="184" t="n"/>
      <c r="AY11" s="184">
        <f>IF(AU11="","SIN ESTADO",IF(AW11&lt;&gt;"","PAGA",IF(AV11&gt;0,"VENCIDA",IF(AV11&gt;=-5,"POR VENCER","AL DÍA"))))</f>
        <v/>
      </c>
      <c r="AZ11" s="185" t="n"/>
      <c r="BA11" s="119">
        <f>IF(N($H11)&lt;8,"",IF(AU11="","",AU11+31))</f>
        <v/>
      </c>
      <c r="BB11" s="124">
        <f>IF(BA11="","",TODAY()-BA11)</f>
        <v/>
      </c>
      <c r="BC11" s="494" t="n"/>
      <c r="BD11" s="184" t="n"/>
      <c r="BE11" s="184">
        <f>IF(BA11="","SIN ESTADO",IF(BC11&lt;&gt;"","PAGA",IF(BB11&gt;0,"VENCIDA",IF(BB11&gt;=-5,"POR VENCER","AL DÍA"))))</f>
        <v/>
      </c>
      <c r="BF11" s="185" t="n"/>
      <c r="BG11" s="119">
        <f>IF(N($H11)&lt;9,"",IF(BA11="","",BA11+31))</f>
        <v/>
      </c>
      <c r="BH11" s="124">
        <f>IF(BG11="","",TODAY()-BG11)</f>
        <v/>
      </c>
      <c r="BI11" s="494" t="n"/>
      <c r="BJ11" s="184" t="n"/>
      <c r="BK11" s="184">
        <f>IF(BG11="","SIN ESTADO",IF(BI11&lt;&gt;"","PAGA",IF(BH11&gt;0,"VENCIDA",IF(BH11&gt;=-5,"POR VENCER","AL DÍA"))))</f>
        <v/>
      </c>
      <c r="BL11" s="185" t="n"/>
      <c r="BM11" s="119">
        <f>IF(N($H11)&lt;10,"",IF(BG11="","",BG11+31))</f>
        <v/>
      </c>
      <c r="BN11" s="124">
        <f>IF(BM11="","",TODAY()-BM11)</f>
        <v/>
      </c>
      <c r="BO11" s="494" t="n"/>
      <c r="BP11" s="184" t="n"/>
      <c r="BQ11" s="184">
        <f>IF(BM11="","SIN ESTADO",IF(BO11&lt;&gt;"","PAGA",IF(BN11&gt;0,"VENCIDA",IF(BN11&gt;=-5,"POR VENCER","AL DÍA"))))</f>
        <v/>
      </c>
      <c r="BR11" s="185" t="n"/>
      <c r="BS11" s="119">
        <f>IF(N($H11)&lt;11,"",IF(BM11="","",BM11+31))</f>
        <v/>
      </c>
      <c r="BT11" s="124">
        <f>IF(BS11="","",TODAY()-BS11)</f>
        <v/>
      </c>
      <c r="BU11" s="494" t="n"/>
      <c r="BV11" s="184" t="n"/>
      <c r="BW11" s="184">
        <f>IF(BS11="","SIN ESTADO",IF(BU11&lt;&gt;"","PAGA",IF(BT11&gt;0,"VENCIDA",IF(BT11&gt;=-5,"POR VENCER","AL DÍA"))))</f>
        <v/>
      </c>
      <c r="BX11" s="185" t="n"/>
      <c r="BY11" s="119">
        <f>IF(N($H11)&lt;12,"",IF(BS11="","",BS11+31))</f>
        <v/>
      </c>
      <c r="BZ11" s="124">
        <f>IF(BY11="","",TODAY()-BY11)</f>
        <v/>
      </c>
      <c r="CA11" s="494" t="n"/>
      <c r="CB11" s="184" t="n"/>
      <c r="CC11" s="184">
        <f>IF(BY11="","SIN ESTADO",IF(CA11&lt;&gt;"","PAGA",IF(BZ11&gt;0,"VENCIDA",IF(BZ11&gt;=-5,"POR VENCER","AL DÍA"))))</f>
        <v/>
      </c>
      <c r="CD11" s="185" t="n"/>
      <c r="CE11" s="119">
        <f>IF(N($H11)&lt;13,"",IF(BY11="","",BY11+31))</f>
        <v/>
      </c>
      <c r="CF11" s="124">
        <f>IF(CE11="","",TODAY()-CE11)</f>
        <v/>
      </c>
      <c r="CG11" s="494" t="n"/>
      <c r="CH11" s="184" t="n"/>
      <c r="CI11" s="184">
        <f>IF(CE11="","SIN ESTADO",IF(CG11&lt;&gt;"","PAGA",IF(CF11&gt;0,"VENCIDA",IF(CF11&gt;=-5,"POR VENCER","AL DÍA"))))</f>
        <v/>
      </c>
      <c r="CJ11" s="185" t="n"/>
      <c r="CK11" s="119">
        <f>IF(N($H11)&lt;14,"",IF(CE11="","",CE11+31))</f>
        <v/>
      </c>
      <c r="CL11" s="124">
        <f>IF(CK11="","",TODAY()-CK11)</f>
        <v/>
      </c>
      <c r="CM11" s="494" t="n"/>
      <c r="CN11" s="184" t="n"/>
      <c r="CO11" s="184">
        <f>IF(CK11="","SIN ESTADO",IF(CM11&lt;&gt;"","PAGA",IF(CL11&gt;0,"VENCIDA",IF(CL11&gt;=-5,"POR VENCER","AL DÍA"))))</f>
        <v/>
      </c>
      <c r="CP11" s="185" t="n"/>
      <c r="CQ11" s="119">
        <f>IF(N($H11)&lt;15,"",IF(CK11="","",CK11+31))</f>
        <v/>
      </c>
      <c r="CR11" s="124">
        <f>IF(CQ11="","",TODAY()-CQ11)</f>
        <v/>
      </c>
      <c r="CS11" s="494" t="n"/>
      <c r="CT11" s="184" t="n"/>
      <c r="CU11" s="184">
        <f>IF(CQ11="","SIN ESTADO",IF(CS11&lt;&gt;"","PAGA",IF(CR11&gt;0,"VENCIDA",IF(CR11&gt;=-5,"POR VENCER","AL DÍA"))))</f>
        <v/>
      </c>
      <c r="CV11" s="185" t="n"/>
      <c r="CW11" s="119">
        <f>IF(N($H11)&lt;16,"",IF(CQ11="","",CQ11+31))</f>
        <v/>
      </c>
      <c r="CX11" s="124">
        <f>IF(CW11="","",TODAY()-CW11)</f>
        <v/>
      </c>
      <c r="CY11" s="494" t="n"/>
      <c r="CZ11" s="184" t="n"/>
      <c r="DA11" s="184">
        <f>IF(CW11="","SIN ESTADO",IF(CY11&lt;&gt;"","PAGA",IF(CX11&gt;0,"VENCIDA",IF(CX11&gt;=-5,"POR VENCER","AL DÍA"))))</f>
        <v/>
      </c>
      <c r="DB11" s="185" t="n"/>
      <c r="DC11" s="119">
        <f>IF(N($H11)&lt;17,"",IF(CW11="","",CW11+31))</f>
        <v/>
      </c>
      <c r="DD11" s="124">
        <f>IF(DC11="","",TODAY()-DC11)</f>
        <v/>
      </c>
      <c r="DE11" s="494" t="n"/>
      <c r="DF11" s="184" t="n"/>
      <c r="DG11" s="184">
        <f>IF(DC11="","SIN ESTADO",IF(DE11&lt;&gt;"","PAGA",IF(DD11&gt;0,"VENCIDA",IF(DD11&gt;=-5,"POR VENCER","AL DÍA"))))</f>
        <v/>
      </c>
      <c r="DH11" s="185" t="n"/>
      <c r="DI11" s="119">
        <f>IF(N($H11)&lt;18,"",IF(DC11="","",DC11+31))</f>
        <v/>
      </c>
      <c r="DJ11" s="124">
        <f>IF(DI11="","",TODAY()-DI11)</f>
        <v/>
      </c>
      <c r="DK11" s="494" t="n"/>
      <c r="DL11" s="184" t="n"/>
      <c r="DM11" s="184">
        <f>IF(DI11="","SIN ESTADO",IF(DK11&lt;&gt;"","PAGA",IF(DJ11&gt;0,"VENCIDA",IF(DJ11&gt;=-5,"POR VENCER","AL DÍA"))))</f>
        <v/>
      </c>
      <c r="DN11" s="185" t="n"/>
      <c r="DO11" s="119">
        <f>IF(N($H11)&lt;19,"",IF(DI11="","",DI11+31))</f>
        <v/>
      </c>
      <c r="DP11" s="124">
        <f>IF(DO11="","",TODAY()-DO11)</f>
        <v/>
      </c>
      <c r="DQ11" s="494" t="n"/>
      <c r="DR11" s="184" t="n"/>
      <c r="DS11" s="184">
        <f>IF(DO11="","SIN ESTADO",IF(DQ11&lt;&gt;"","PAGA",IF(DP11&gt;0,"VENCIDA",IF(DP11&gt;=-5,"POR VENCER","AL DÍA"))))</f>
        <v/>
      </c>
      <c r="DT11" s="185" t="n"/>
      <c r="DU11" s="119">
        <f>IF(N($H11)&lt;20,"",IF(DO11="","",DO11+31))</f>
        <v/>
      </c>
      <c r="DV11" s="124">
        <f>IF(DU11="","",TODAY()-DU11)</f>
        <v/>
      </c>
      <c r="DW11" s="494" t="n"/>
      <c r="DX11" s="184" t="n"/>
      <c r="DY11" s="184">
        <f>IF(DU11="","SIN ESTADO",IF(DW11&lt;&gt;"","PAGA",IF(DV11&gt;0,"VENCIDA",IF(DV11&gt;=-5,"POR VENCER","AL DÍA"))))</f>
        <v/>
      </c>
      <c r="DZ11" s="185" t="n"/>
      <c r="EA11" s="119">
        <f>IF(N($H11)&lt;21,"",IF(DU11="","",DU11+31))</f>
        <v/>
      </c>
      <c r="EB11" s="124">
        <f>IF(EA11="","",TODAY()-EA11)</f>
        <v/>
      </c>
      <c r="EC11" s="494" t="n"/>
      <c r="ED11" s="184" t="n"/>
      <c r="EE11" s="184">
        <f>IF(EA11="","SIN ESTADO",IF(EC11&lt;&gt;"","PAGA",IF(EB11&gt;0,"VENCIDA",IF(EB11&gt;=-5,"POR VENCER","AL DÍA"))))</f>
        <v/>
      </c>
      <c r="EF11" s="185" t="n"/>
      <c r="EG11" s="119">
        <f>IF(N($H11)&lt;22,"",IF(EA11="","",EA11+31))</f>
        <v/>
      </c>
      <c r="EH11" s="124">
        <f>IF(EG11="","",TODAY()-EG11)</f>
        <v/>
      </c>
      <c r="EI11" s="494" t="n"/>
      <c r="EJ11" s="184" t="n"/>
      <c r="EK11" s="184">
        <f>IF(EG11="","SIN ESTADO",IF(EI11&lt;&gt;"","PAGA",IF(EH11&gt;0,"VENCIDA",IF(EH11&gt;=-5,"POR VENCER","AL DÍA"))))</f>
        <v/>
      </c>
      <c r="EL11" s="185" t="n"/>
      <c r="EM11" s="119">
        <f>IF(N($H11)&lt;23,"",IF(EG11="","",EG11+31))</f>
        <v/>
      </c>
      <c r="EN11" s="124">
        <f>IF(EM11="","",TODAY()-EM11)</f>
        <v/>
      </c>
      <c r="EO11" s="494" t="n"/>
      <c r="EP11" s="184" t="n"/>
      <c r="EQ11" s="184">
        <f>IF(EM11="","SIN ESTADO",IF(EO11&lt;&gt;"","PAGA",IF(EN11&gt;0,"VENCIDA",IF(EN11&gt;=-5,"POR VENCER","AL DÍA"))))</f>
        <v/>
      </c>
      <c r="ER11" s="185" t="n"/>
      <c r="ES11" s="119">
        <f>IF(N($H11)&lt;24,"",IF(EM11="","",EM11+31))</f>
        <v/>
      </c>
      <c r="ET11" s="124">
        <f>IF(ES11="","",TODAY()-ES11)</f>
        <v/>
      </c>
      <c r="EU11" s="494" t="n"/>
      <c r="EV11" s="184" t="n"/>
      <c r="EW11" s="184">
        <f>IF(ES11="","SIN ESTADO",IF(EU11&lt;&gt;"","PAGA",IF(ET11&gt;0,"VENCIDA",IF(ET11&gt;=-5,"POR VENCER","AL DÍA"))))</f>
        <v/>
      </c>
      <c r="EX11" s="185" t="n"/>
      <c r="EY11" s="119">
        <f>IF(N($H11)&lt;25,"",IF(ES11="","",ES11+31))</f>
        <v/>
      </c>
      <c r="EZ11" s="124">
        <f>IF(EY11="","",TODAY()-EY11)</f>
        <v/>
      </c>
      <c r="FA11" s="494" t="n"/>
      <c r="FB11" s="184" t="n"/>
      <c r="FC11" s="184">
        <f>IF(EY11="","SIN ESTADO",IF(FA11&lt;&gt;"","PAGA",IF(EZ11&gt;0,"VENCIDA",IF(EZ11&gt;=-5,"POR VENCER","AL DÍA"))))</f>
        <v/>
      </c>
      <c r="FD11" s="185" t="n"/>
      <c r="FE11" s="119">
        <f>IF(N($H11)&lt;26,"",IF(EY11="","",EY11+31))</f>
        <v/>
      </c>
      <c r="FF11" s="124">
        <f>IF(FE11="","",TODAY()-FE11)</f>
        <v/>
      </c>
      <c r="FG11" s="494" t="n"/>
      <c r="FH11" s="184" t="n"/>
      <c r="FI11" s="184">
        <f>IF(FE11="","SIN ESTADO",IF(FG11&lt;&gt;"","PAGA",IF(FF11&gt;0,"VENCIDA",IF(FF11&gt;=-5,"POR VENCER","AL DÍA"))))</f>
        <v/>
      </c>
      <c r="FJ11" s="185" t="n"/>
      <c r="FK11" s="119">
        <f>IF(N($H11)&lt;27,"",IF(FE11="","",FE11+31))</f>
        <v/>
      </c>
      <c r="FL11" s="124">
        <f>IF(FK11="","",TODAY()-FK11)</f>
        <v/>
      </c>
      <c r="FM11" s="494" t="n"/>
      <c r="FN11" s="184" t="n"/>
      <c r="FO11" s="184">
        <f>IF(FK11="","SIN ESTADO",IF(FM11&lt;&gt;"","PAGA",IF(FL11&gt;0,"VENCIDA",IF(FL11&gt;=-5,"POR VENCER","AL DÍA"))))</f>
        <v/>
      </c>
      <c r="FP11" s="185" t="n"/>
      <c r="FQ11" s="119">
        <f>IF(N($H11)&lt;28,"",IF(FK11="","",FK11+31))</f>
        <v/>
      </c>
      <c r="FR11" s="124">
        <f>IF(FQ11="","",TODAY()-FQ11)</f>
        <v/>
      </c>
      <c r="FS11" s="494" t="n"/>
      <c r="FT11" s="184" t="n"/>
      <c r="FU11" s="184">
        <f>IF(FQ11="","SIN ESTADO",IF(FS11&lt;&gt;"","PAGA",IF(FR11&gt;0,"VENCIDA",IF(FR11&gt;=-5,"POR VENCER","AL DÍA"))))</f>
        <v/>
      </c>
      <c r="FV11" s="185" t="n"/>
      <c r="FW11" s="119">
        <f>IF(N($H11)&lt;29,"",IF(FQ11="","",FQ11+31))</f>
        <v/>
      </c>
      <c r="FX11" s="124">
        <f>IF(FW11="","",TODAY()-FW11)</f>
        <v/>
      </c>
      <c r="FY11" s="494" t="n"/>
      <c r="FZ11" s="184" t="n"/>
      <c r="GA11" s="184">
        <f>IF(FW11="","SIN ESTADO",IF(FY11&lt;&gt;"","PAGA",IF(FX11&gt;0,"VENCIDA",IF(FX11&gt;=-5,"POR VENCER","AL DÍA"))))</f>
        <v/>
      </c>
      <c r="GB11" s="185" t="n"/>
      <c r="GC11" s="119">
        <f>IF(N($H11)&lt;30,"",IF(FW11="","",FW11+31))</f>
        <v/>
      </c>
      <c r="GD11" s="124">
        <f>IF(GC11="","",TODAY()-GC11)</f>
        <v/>
      </c>
      <c r="GE11" s="494" t="n"/>
      <c r="GF11" s="184" t="n"/>
      <c r="GG11" s="184">
        <f>IF(GC11="","SIN ESTADO",IF(GE11&lt;&gt;"","PAGA",IF(GD11&gt;0,"VENCIDA",IF(GD11&gt;=-5,"POR VENCER","AL DÍA"))))</f>
        <v/>
      </c>
      <c r="GH11" s="185" t="n"/>
      <c r="GI11" s="119">
        <f>IF(N($H11)&lt;31,"",IF(GC11="","",GC11+31))</f>
        <v/>
      </c>
      <c r="GJ11" s="124">
        <f>IF(GI11="","",TODAY()-GI11)</f>
        <v/>
      </c>
      <c r="GK11" s="494" t="n"/>
      <c r="GL11" s="184" t="n"/>
      <c r="GM11" s="184">
        <f>IF(GI11="","SIN ESTADO",IF(GK11&lt;&gt;"","PAGA",IF(GJ11&gt;0,"VENCIDA",IF(GJ11&gt;=-5,"POR VENCER","AL DÍA"))))</f>
        <v/>
      </c>
      <c r="GN11" s="185" t="n"/>
      <c r="GO11" s="119">
        <f>IF(N($H11)&lt;32,"",IF(GI11="","",GI11+31))</f>
        <v/>
      </c>
      <c r="GP11" s="124">
        <f>IF(GO11="","",TODAY()-GO11)</f>
        <v/>
      </c>
      <c r="GQ11" s="494" t="n"/>
      <c r="GR11" s="184" t="n"/>
      <c r="GS11" s="184">
        <f>IF(GO11="","SIN ESTADO",IF(GQ11&lt;&gt;"","PAGA",IF(GP11&gt;0,"VENCIDA",IF(GP11&gt;=-5,"POR VENCER","AL DÍA"))))</f>
        <v/>
      </c>
      <c r="GT11" s="185" t="n"/>
      <c r="GU11" s="119">
        <f>IF(N($H11)&lt;33,"",IF(GO11="","",GO11+31))</f>
        <v/>
      </c>
      <c r="GV11" s="124">
        <f>IF(GU11="","",TODAY()-GU11)</f>
        <v/>
      </c>
      <c r="GW11" s="494" t="n"/>
      <c r="GX11" s="184" t="n"/>
      <c r="GY11" s="184">
        <f>IF(GU11="","SIN ESTADO",IF(GW11&lt;&gt;"","PAGA",IF(GV11&gt;0,"VENCIDA",IF(GV11&gt;=-5,"POR VENCER","AL DÍA"))))</f>
        <v/>
      </c>
      <c r="GZ11" s="185" t="n"/>
      <c r="HA11" s="119">
        <f>IF(N($H11)&lt;34,"",IF(GU11="","",GU11+31))</f>
        <v/>
      </c>
      <c r="HB11" s="124">
        <f>IF(HA11="","",TODAY()-HA11)</f>
        <v/>
      </c>
      <c r="HC11" s="494" t="n"/>
      <c r="HD11" s="184" t="n"/>
      <c r="HE11" s="184">
        <f>IF(HA11="","SIN ESTADO",IF(HC11&lt;&gt;"","PAGA",IF(HB11&gt;0,"VENCIDA",IF(HB11&gt;=-5,"POR VENCER","AL DÍA"))))</f>
        <v/>
      </c>
      <c r="HF11" s="185" t="n"/>
      <c r="HG11" s="119">
        <f>IF(N($H11)&lt;35,"",IF(HA11="","",HA11+31))</f>
        <v/>
      </c>
      <c r="HH11" s="124">
        <f>IF(HG11="","",TODAY()-HG11)</f>
        <v/>
      </c>
      <c r="HI11" s="494" t="n"/>
      <c r="HJ11" s="184" t="n"/>
      <c r="HK11" s="184">
        <f>IF(HG11="","SIN ESTADO",IF(HI11&lt;&gt;"","PAGA",IF(HH11&gt;0,"VENCIDA",IF(HH11&gt;=-5,"POR VENCER","AL DÍA"))))</f>
        <v/>
      </c>
      <c r="HL11" s="168" t="n"/>
      <c r="HM11" s="119">
        <f>IF(N($H11)&lt;36,"",IF(HG11="","",HG11+31))</f>
        <v/>
      </c>
      <c r="HN11" s="124">
        <f>IF(HM11="","",TODAY()-HM11)</f>
        <v/>
      </c>
      <c r="HO11" s="494" t="n"/>
      <c r="HP11" s="184" t="n"/>
      <c r="HQ11" s="184">
        <f>IF(HM11="","SIN ESTADO",IF(HO11&lt;&gt;"","PAGA",IF(HN11&gt;0,"VENCIDA",IF(HN11&gt;=-5,"POR VENCER","AL DÍA"))))</f>
        <v/>
      </c>
      <c r="HR11" s="168" t="n"/>
      <c r="HS11" s="169">
        <f>N11+T11+Z11+AF11+AL11+AR11+AX11+BD11+BJ11+BP11+BV11+CB11+CH11+CN11+CT11+CZ11+DF11+DL11+DR11+DX11+ED11+EJ11+EP11+EV11+FB11+FH11+FN11+FT11+FZ11+GF11+GL11+GR11+GX11+HD11+HJ11+HP11</f>
        <v/>
      </c>
      <c r="HU11" s="170">
        <f>IFERROR(N($J11),0)</f>
        <v/>
      </c>
      <c r="HW11" s="170">
        <f>SUMPRODUCT((MOD(COLUMN($M11:$HR11)-COLUMN($M11),6)=0)*ISNUMBER($M11:$HR11)*($M11:$HR11&gt;=RESUMEN!$C$26)*($M11:$HR11&lt;=RESUMEN!$C$27)*IFERROR(N($N11:$HS11),0))</f>
        <v/>
      </c>
      <c r="HX11" s="170">
        <f>SUMPRODUCT((MOD(COLUMN($M11:$HR11)-COLUMN($M11),6)=0)*ISNUMBER($M11:$HR11)*($M11:$HR11&gt;=RESUMEN!$C$26)*($M11:$HR11&lt;=RESUMEN!$C$27))</f>
        <v/>
      </c>
    </row>
    <row r="12">
      <c r="B12" s="113">
        <f>VENTAS!A11</f>
        <v/>
      </c>
      <c r="C12" s="236">
        <f>VENTAS!B11</f>
        <v/>
      </c>
      <c r="D12" s="53">
        <f>VENTAS!C11</f>
        <v/>
      </c>
      <c r="E12" s="114">
        <f>VENTAS!D11</f>
        <v/>
      </c>
      <c r="F12" s="114">
        <f>VENTAS!J11</f>
        <v/>
      </c>
      <c r="G12" s="494">
        <f>VENTAS!F11</f>
        <v/>
      </c>
      <c r="H12" s="479">
        <f>VENTAS!K11</f>
        <v/>
      </c>
      <c r="I12" s="479">
        <f>VENTAS!M11</f>
        <v/>
      </c>
      <c r="J12" s="184">
        <f>VENTAS!L11</f>
        <v/>
      </c>
      <c r="K12" s="119">
        <f>IF(N($H12)&lt;1,"",$G12+31)</f>
        <v/>
      </c>
      <c r="L12" s="124">
        <f>IF(K12="","",TODAY()-K12)</f>
        <v/>
      </c>
      <c r="M12" s="494" t="n"/>
      <c r="N12" s="374" t="n"/>
      <c r="O12" s="184">
        <f>IF(K12="","SIN ESTADO",IF(M12&lt;&gt;"","PAGA",IF(L12&gt;0,"VENCIDA",IF(L12&gt;=-5,"POR VENCER","AL DÍA"))))</f>
        <v/>
      </c>
      <c r="P12" s="185" t="n"/>
      <c r="Q12" s="119">
        <f>IF(N($H12)&lt;2,"",IF(K12="","",K12+31))</f>
        <v/>
      </c>
      <c r="R12" s="124">
        <f>IF(Q12="","",TODAY()-Q12)</f>
        <v/>
      </c>
      <c r="S12" s="494" t="n"/>
      <c r="T12" s="184" t="n"/>
      <c r="U12" s="184">
        <f>IF(Q12="","SIN ESTADO",IF(S12&lt;&gt;"","PAGA",IF(R12&gt;0,"VENCIDA",IF(R12&gt;=-5,"POR VENCER","AL DÍA"))))</f>
        <v/>
      </c>
      <c r="V12" s="185" t="n"/>
      <c r="W12" s="119">
        <f>IF(N($H12)&lt;3,"",IF(Q12="","",Q12+31))</f>
        <v/>
      </c>
      <c r="X12" s="124">
        <f>IF(W12="","",TODAY()-W12)</f>
        <v/>
      </c>
      <c r="Y12" s="494" t="n"/>
      <c r="Z12" s="184" t="n"/>
      <c r="AA12" s="184">
        <f>IF(W12="","SIN ESTADO",IF(Y12&lt;&gt;"","PAGA",IF(X12&gt;0,"VENCIDA",IF(X12&gt;=-5,"POR VENCER","AL DÍA"))))</f>
        <v/>
      </c>
      <c r="AB12" s="185" t="n"/>
      <c r="AC12" s="119">
        <f>IF(N($H12)&lt;4,"",IF(W12="","",W12+31))</f>
        <v/>
      </c>
      <c r="AD12" s="124">
        <f>IF(AC12="","",TODAY()-AC12)</f>
        <v/>
      </c>
      <c r="AE12" s="494" t="n"/>
      <c r="AF12" s="184" t="n"/>
      <c r="AG12" s="184">
        <f>IF(AC12="","SIN ESTADO",IF(AE12&lt;&gt;"","PAGA",IF(AD12&gt;0,"VENCIDA",IF(AD12&gt;=-5,"POR VENCER","AL DÍA"))))</f>
        <v/>
      </c>
      <c r="AH12" s="185" t="n"/>
      <c r="AI12" s="119">
        <f>IF(N($H12)&lt;5,"",IF(AC12="","",AC12+31))</f>
        <v/>
      </c>
      <c r="AJ12" s="124">
        <f>IF(AI12="","",TODAY()-AI12)</f>
        <v/>
      </c>
      <c r="AK12" s="494" t="n"/>
      <c r="AL12" s="184" t="n"/>
      <c r="AM12" s="184">
        <f>IF(AI12="","SIN ESTADO",IF(AK12&lt;&gt;"","PAGA",IF(AJ12&gt;0,"VENCIDA",IF(AJ12&gt;=-5,"POR VENCER","AL DÍA"))))</f>
        <v/>
      </c>
      <c r="AN12" s="185" t="n"/>
      <c r="AO12" s="119">
        <f>IF(N($H12)&lt;6,"",IF(AI12="","",AI12+31))</f>
        <v/>
      </c>
      <c r="AP12" s="124">
        <f>IF(AO12="","",TODAY()-AO12)</f>
        <v/>
      </c>
      <c r="AQ12" s="270" t="n"/>
      <c r="AR12" s="184" t="n"/>
      <c r="AS12" s="184">
        <f>IF(AO12="","SIN ESTADO",IF(AQ12&lt;&gt;"","PAGA",IF(AP12&gt;0,"VENCIDA",IF(AP12&gt;=-5,"POR VENCER","AL DÍA"))))</f>
        <v/>
      </c>
      <c r="AT12" s="185" t="n"/>
      <c r="AU12" s="119">
        <f>IF(N($H12)&lt;7,"",IF(AO12="","",AO12+31))</f>
        <v/>
      </c>
      <c r="AV12" s="124">
        <f>IF(AU12="","",TODAY()-AU12)</f>
        <v/>
      </c>
      <c r="AW12" s="494" t="n"/>
      <c r="AX12" s="184" t="n"/>
      <c r="AY12" s="184">
        <f>IF(AU12="","SIN ESTADO",IF(AW12&lt;&gt;"","PAGA",IF(AV12&gt;0,"VENCIDA",IF(AV12&gt;=-5,"POR VENCER","AL DÍA"))))</f>
        <v/>
      </c>
      <c r="AZ12" s="185" t="n"/>
      <c r="BA12" s="119">
        <f>IF(N($H12)&lt;8,"",IF(AU12="","",AU12+31))</f>
        <v/>
      </c>
      <c r="BB12" s="124">
        <f>IF(BA12="","",TODAY()-BA12)</f>
        <v/>
      </c>
      <c r="BC12" s="494" t="n"/>
      <c r="BD12" s="184" t="n"/>
      <c r="BE12" s="184">
        <f>IF(BA12="","SIN ESTADO",IF(BC12&lt;&gt;"","PAGA",IF(BB12&gt;0,"VENCIDA",IF(BB12&gt;=-5,"POR VENCER","AL DÍA"))))</f>
        <v/>
      </c>
      <c r="BF12" s="185" t="n"/>
      <c r="BG12" s="119">
        <f>IF(N($H12)&lt;9,"",IF(BA12="","",BA12+31))</f>
        <v/>
      </c>
      <c r="BH12" s="124">
        <f>IF(BG12="","",TODAY()-BG12)</f>
        <v/>
      </c>
      <c r="BI12" s="494" t="n"/>
      <c r="BJ12" s="184" t="n"/>
      <c r="BK12" s="184">
        <f>IF(BG12="","SIN ESTADO",IF(BI12&lt;&gt;"","PAGA",IF(BH12&gt;0,"VENCIDA",IF(BH12&gt;=-5,"POR VENCER","AL DÍA"))))</f>
        <v/>
      </c>
      <c r="BL12" s="185" t="n"/>
      <c r="BM12" s="119">
        <f>IF(N($H12)&lt;10,"",IF(BG12="","",BG12+31))</f>
        <v/>
      </c>
      <c r="BN12" s="124">
        <f>IF(BM12="","",TODAY()-BM12)</f>
        <v/>
      </c>
      <c r="BO12" s="494" t="n"/>
      <c r="BP12" s="184" t="n"/>
      <c r="BQ12" s="184">
        <f>IF(BM12="","SIN ESTADO",IF(BO12&lt;&gt;"","PAGA",IF(BN12&gt;0,"VENCIDA",IF(BN12&gt;=-5,"POR VENCER","AL DÍA"))))</f>
        <v/>
      </c>
      <c r="BR12" s="185" t="n"/>
      <c r="BS12" s="119">
        <f>IF(N($H12)&lt;11,"",IF(BM12="","",BM12+31))</f>
        <v/>
      </c>
      <c r="BT12" s="124">
        <f>IF(BS12="","",TODAY()-BS12)</f>
        <v/>
      </c>
      <c r="BU12" s="494" t="n"/>
      <c r="BV12" s="184" t="n"/>
      <c r="BW12" s="184">
        <f>IF(BS12="","SIN ESTADO",IF(BU12&lt;&gt;"","PAGA",IF(BT12&gt;0,"VENCIDA",IF(BT12&gt;=-5,"POR VENCER","AL DÍA"))))</f>
        <v/>
      </c>
      <c r="BX12" s="185" t="n"/>
      <c r="BY12" s="119">
        <f>IF(N($H12)&lt;12,"",IF(BS12="","",BS12+31))</f>
        <v/>
      </c>
      <c r="BZ12" s="124">
        <f>IF(BY12="","",TODAY()-BY12)</f>
        <v/>
      </c>
      <c r="CA12" s="494" t="n"/>
      <c r="CB12" s="184" t="n"/>
      <c r="CC12" s="184">
        <f>IF(BY12="","SIN ESTADO",IF(CA12&lt;&gt;"","PAGA",IF(BZ12&gt;0,"VENCIDA",IF(BZ12&gt;=-5,"POR VENCER","AL DÍA"))))</f>
        <v/>
      </c>
      <c r="CD12" s="185" t="n"/>
      <c r="CE12" s="119">
        <f>IF(N($H12)&lt;13,"",IF(BY12="","",BY12+31))</f>
        <v/>
      </c>
      <c r="CF12" s="124">
        <f>IF(CE12="","",TODAY()-CE12)</f>
        <v/>
      </c>
      <c r="CG12" s="494" t="n"/>
      <c r="CH12" s="184" t="n"/>
      <c r="CI12" s="184">
        <f>IF(CE12="","SIN ESTADO",IF(CG12&lt;&gt;"","PAGA",IF(CF12&gt;0,"VENCIDA",IF(CF12&gt;=-5,"POR VENCER","AL DÍA"))))</f>
        <v/>
      </c>
      <c r="CJ12" s="185" t="n"/>
      <c r="CK12" s="119">
        <f>IF(N($H12)&lt;14,"",IF(CE12="","",CE12+31))</f>
        <v/>
      </c>
      <c r="CL12" s="124">
        <f>IF(CK12="","",TODAY()-CK12)</f>
        <v/>
      </c>
      <c r="CM12" s="494" t="n"/>
      <c r="CN12" s="184" t="n"/>
      <c r="CO12" s="184">
        <f>IF(CK12="","SIN ESTADO",IF(CM12&lt;&gt;"","PAGA",IF(CL12&gt;0,"VENCIDA",IF(CL12&gt;=-5,"POR VENCER","AL DÍA"))))</f>
        <v/>
      </c>
      <c r="CP12" s="185" t="n"/>
      <c r="CQ12" s="119">
        <f>IF(N($H12)&lt;15,"",IF(CK12="","",CK12+31))</f>
        <v/>
      </c>
      <c r="CR12" s="124">
        <f>IF(CQ12="","",TODAY()-CQ12)</f>
        <v/>
      </c>
      <c r="CS12" s="494" t="n"/>
      <c r="CT12" s="184" t="n"/>
      <c r="CU12" s="184">
        <f>IF(CQ12="","SIN ESTADO",IF(CS12&lt;&gt;"","PAGA",IF(CR12&gt;0,"VENCIDA",IF(CR12&gt;=-5,"POR VENCER","AL DÍA"))))</f>
        <v/>
      </c>
      <c r="CV12" s="185" t="n"/>
      <c r="CW12" s="119">
        <f>IF(N($H12)&lt;16,"",IF(CQ12="","",CQ12+31))</f>
        <v/>
      </c>
      <c r="CX12" s="124">
        <f>IF(CW12="","",TODAY()-CW12)</f>
        <v/>
      </c>
      <c r="CY12" s="494" t="n"/>
      <c r="CZ12" s="184" t="n"/>
      <c r="DA12" s="184">
        <f>IF(CW12="","SIN ESTADO",IF(CY12&lt;&gt;"","PAGA",IF(CX12&gt;0,"VENCIDA",IF(CX12&gt;=-5,"POR VENCER","AL DÍA"))))</f>
        <v/>
      </c>
      <c r="DB12" s="185" t="n"/>
      <c r="DC12" s="119">
        <f>IF(N($H12)&lt;17,"",IF(CW12="","",CW12+31))</f>
        <v/>
      </c>
      <c r="DD12" s="124">
        <f>IF(DC12="","",TODAY()-DC12)</f>
        <v/>
      </c>
      <c r="DE12" s="494" t="n"/>
      <c r="DF12" s="184" t="n"/>
      <c r="DG12" s="184">
        <f>IF(DC12="","SIN ESTADO",IF(DE12&lt;&gt;"","PAGA",IF(DD12&gt;0,"VENCIDA",IF(DD12&gt;=-5,"POR VENCER","AL DÍA"))))</f>
        <v/>
      </c>
      <c r="DH12" s="185" t="n"/>
      <c r="DI12" s="119">
        <f>IF(N($H12)&lt;18,"",IF(DC12="","",DC12+31))</f>
        <v/>
      </c>
      <c r="DJ12" s="124">
        <f>IF(DI12="","",TODAY()-DI12)</f>
        <v/>
      </c>
      <c r="DK12" s="494" t="n"/>
      <c r="DL12" s="184" t="n"/>
      <c r="DM12" s="184">
        <f>IF(DI12="","SIN ESTADO",IF(DK12&lt;&gt;"","PAGA",IF(DJ12&gt;0,"VENCIDA",IF(DJ12&gt;=-5,"POR VENCER","AL DÍA"))))</f>
        <v/>
      </c>
      <c r="DN12" s="185" t="n"/>
      <c r="DO12" s="119">
        <f>IF(N($H12)&lt;19,"",IF(DI12="","",DI12+31))</f>
        <v/>
      </c>
      <c r="DP12" s="124">
        <f>IF(DO12="","",TODAY()-DO12)</f>
        <v/>
      </c>
      <c r="DQ12" s="494" t="n"/>
      <c r="DR12" s="184" t="n"/>
      <c r="DS12" s="184">
        <f>IF(DO12="","SIN ESTADO",IF(DQ12&lt;&gt;"","PAGA",IF(DP12&gt;0,"VENCIDA",IF(DP12&gt;=-5,"POR VENCER","AL DÍA"))))</f>
        <v/>
      </c>
      <c r="DT12" s="185" t="n"/>
      <c r="DU12" s="119">
        <f>IF(N($H12)&lt;20,"",IF(DO12="","",DO12+31))</f>
        <v/>
      </c>
      <c r="DV12" s="124">
        <f>IF(DU12="","",TODAY()-DU12)</f>
        <v/>
      </c>
      <c r="DW12" s="494" t="n"/>
      <c r="DX12" s="184" t="n"/>
      <c r="DY12" s="184">
        <f>IF(DU12="","SIN ESTADO",IF(DW12&lt;&gt;"","PAGA",IF(DV12&gt;0,"VENCIDA",IF(DV12&gt;=-5,"POR VENCER","AL DÍA"))))</f>
        <v/>
      </c>
      <c r="DZ12" s="185" t="n"/>
      <c r="EA12" s="119">
        <f>IF(N($H12)&lt;21,"",IF(DU12="","",DU12+31))</f>
        <v/>
      </c>
      <c r="EB12" s="124">
        <f>IF(EA12="","",TODAY()-EA12)</f>
        <v/>
      </c>
      <c r="EC12" s="494" t="n"/>
      <c r="ED12" s="184" t="n"/>
      <c r="EE12" s="184">
        <f>IF(EA12="","SIN ESTADO",IF(EC12&lt;&gt;"","PAGA",IF(EB12&gt;0,"VENCIDA",IF(EB12&gt;=-5,"POR VENCER","AL DÍA"))))</f>
        <v/>
      </c>
      <c r="EF12" s="185" t="n"/>
      <c r="EG12" s="119">
        <f>IF(N($H12)&lt;22,"",IF(EA12="","",EA12+31))</f>
        <v/>
      </c>
      <c r="EH12" s="124">
        <f>IF(EG12="","",TODAY()-EG12)</f>
        <v/>
      </c>
      <c r="EI12" s="494" t="n"/>
      <c r="EJ12" s="184" t="n"/>
      <c r="EK12" s="184">
        <f>IF(EG12="","SIN ESTADO",IF(EI12&lt;&gt;"","PAGA",IF(EH12&gt;0,"VENCIDA",IF(EH12&gt;=-5,"POR VENCER","AL DÍA"))))</f>
        <v/>
      </c>
      <c r="EL12" s="185" t="n"/>
      <c r="EM12" s="119">
        <f>IF(N($H12)&lt;23,"",IF(EG12="","",EG12+31))</f>
        <v/>
      </c>
      <c r="EN12" s="124">
        <f>IF(EM12="","",TODAY()-EM12)</f>
        <v/>
      </c>
      <c r="EO12" s="494" t="n"/>
      <c r="EP12" s="184" t="n"/>
      <c r="EQ12" s="184">
        <f>IF(EM12="","SIN ESTADO",IF(EO12&lt;&gt;"","PAGA",IF(EN12&gt;0,"VENCIDA",IF(EN12&gt;=-5,"POR VENCER","AL DÍA"))))</f>
        <v/>
      </c>
      <c r="ER12" s="185" t="n"/>
      <c r="ES12" s="119">
        <f>IF(N($H12)&lt;24,"",IF(EM12="","",EM12+31))</f>
        <v/>
      </c>
      <c r="ET12" s="124">
        <f>IF(ES12="","",TODAY()-ES12)</f>
        <v/>
      </c>
      <c r="EU12" s="494" t="n"/>
      <c r="EV12" s="184" t="n"/>
      <c r="EW12" s="184">
        <f>IF(ES12="","SIN ESTADO",IF(EU12&lt;&gt;"","PAGA",IF(ET12&gt;0,"VENCIDA",IF(ET12&gt;=-5,"POR VENCER","AL DÍA"))))</f>
        <v/>
      </c>
      <c r="EX12" s="185" t="n"/>
      <c r="EY12" s="119">
        <f>IF(N($H12)&lt;25,"",IF(ES12="","",ES12+31))</f>
        <v/>
      </c>
      <c r="EZ12" s="124">
        <f>IF(EY12="","",TODAY()-EY12)</f>
        <v/>
      </c>
      <c r="FA12" s="494" t="n"/>
      <c r="FB12" s="184" t="n"/>
      <c r="FC12" s="184">
        <f>IF(EY12="","SIN ESTADO",IF(FA12&lt;&gt;"","PAGA",IF(EZ12&gt;0,"VENCIDA",IF(EZ12&gt;=-5,"POR VENCER","AL DÍA"))))</f>
        <v/>
      </c>
      <c r="FD12" s="185" t="n"/>
      <c r="FE12" s="119">
        <f>IF(N($H12)&lt;26,"",IF(EY12="","",EY12+31))</f>
        <v/>
      </c>
      <c r="FF12" s="124">
        <f>IF(FE12="","",TODAY()-FE12)</f>
        <v/>
      </c>
      <c r="FG12" s="494" t="n"/>
      <c r="FH12" s="184" t="n"/>
      <c r="FI12" s="184">
        <f>IF(FE12="","SIN ESTADO",IF(FG12&lt;&gt;"","PAGA",IF(FF12&gt;0,"VENCIDA",IF(FF12&gt;=-5,"POR VENCER","AL DÍA"))))</f>
        <v/>
      </c>
      <c r="FJ12" s="185" t="n"/>
      <c r="FK12" s="119">
        <f>IF(N($H12)&lt;27,"",IF(FE12="","",FE12+31))</f>
        <v/>
      </c>
      <c r="FL12" s="124">
        <f>IF(FK12="","",TODAY()-FK12)</f>
        <v/>
      </c>
      <c r="FM12" s="494" t="n"/>
      <c r="FN12" s="184" t="n"/>
      <c r="FO12" s="184">
        <f>IF(FK12="","SIN ESTADO",IF(FM12&lt;&gt;"","PAGA",IF(FL12&gt;0,"VENCIDA",IF(FL12&gt;=-5,"POR VENCER","AL DÍA"))))</f>
        <v/>
      </c>
      <c r="FP12" s="185" t="n"/>
      <c r="FQ12" s="119">
        <f>IF(N($H12)&lt;28,"",IF(FK12="","",FK12+31))</f>
        <v/>
      </c>
      <c r="FR12" s="124">
        <f>IF(FQ12="","",TODAY()-FQ12)</f>
        <v/>
      </c>
      <c r="FS12" s="494" t="n"/>
      <c r="FT12" s="184" t="n"/>
      <c r="FU12" s="184">
        <f>IF(FQ12="","SIN ESTADO",IF(FS12&lt;&gt;"","PAGA",IF(FR12&gt;0,"VENCIDA",IF(FR12&gt;=-5,"POR VENCER","AL DÍA"))))</f>
        <v/>
      </c>
      <c r="FV12" s="185" t="n"/>
      <c r="FW12" s="119">
        <f>IF(N($H12)&lt;29,"",IF(FQ12="","",FQ12+31))</f>
        <v/>
      </c>
      <c r="FX12" s="124">
        <f>IF(FW12="","",TODAY()-FW12)</f>
        <v/>
      </c>
      <c r="FY12" s="494" t="n"/>
      <c r="FZ12" s="184" t="n"/>
      <c r="GA12" s="184">
        <f>IF(FW12="","SIN ESTADO",IF(FY12&lt;&gt;"","PAGA",IF(FX12&gt;0,"VENCIDA",IF(FX12&gt;=-5,"POR VENCER","AL DÍA"))))</f>
        <v/>
      </c>
      <c r="GB12" s="185" t="n"/>
      <c r="GC12" s="119">
        <f>IF(N($H12)&lt;30,"",IF(FW12="","",FW12+31))</f>
        <v/>
      </c>
      <c r="GD12" s="124">
        <f>IF(GC12="","",TODAY()-GC12)</f>
        <v/>
      </c>
      <c r="GE12" s="494" t="n"/>
      <c r="GF12" s="184" t="n"/>
      <c r="GG12" s="184">
        <f>IF(GC12="","SIN ESTADO",IF(GE12&lt;&gt;"","PAGA",IF(GD12&gt;0,"VENCIDA",IF(GD12&gt;=-5,"POR VENCER","AL DÍA"))))</f>
        <v/>
      </c>
      <c r="GH12" s="185" t="n"/>
      <c r="GI12" s="119">
        <f>IF(N($H12)&lt;31,"",IF(GC12="","",GC12+31))</f>
        <v/>
      </c>
      <c r="GJ12" s="124">
        <f>IF(GI12="","",TODAY()-GI12)</f>
        <v/>
      </c>
      <c r="GK12" s="494" t="n"/>
      <c r="GL12" s="184" t="n"/>
      <c r="GM12" s="184">
        <f>IF(GI12="","SIN ESTADO",IF(GK12&lt;&gt;"","PAGA",IF(GJ12&gt;0,"VENCIDA",IF(GJ12&gt;=-5,"POR VENCER","AL DÍA"))))</f>
        <v/>
      </c>
      <c r="GN12" s="185" t="n"/>
      <c r="GO12" s="119">
        <f>IF(N($H12)&lt;32,"",IF(GI12="","",GI12+31))</f>
        <v/>
      </c>
      <c r="GP12" s="124">
        <f>IF(GO12="","",TODAY()-GO12)</f>
        <v/>
      </c>
      <c r="GQ12" s="494" t="n"/>
      <c r="GR12" s="184" t="n"/>
      <c r="GS12" s="184">
        <f>IF(GO12="","SIN ESTADO",IF(GQ12&lt;&gt;"","PAGA",IF(GP12&gt;0,"VENCIDA",IF(GP12&gt;=-5,"POR VENCER","AL DÍA"))))</f>
        <v/>
      </c>
      <c r="GT12" s="185" t="n"/>
      <c r="GU12" s="119">
        <f>IF(N($H12)&lt;33,"",IF(GO12="","",GO12+31))</f>
        <v/>
      </c>
      <c r="GV12" s="124">
        <f>IF(GU12="","",TODAY()-GU12)</f>
        <v/>
      </c>
      <c r="GW12" s="494" t="n"/>
      <c r="GX12" s="184" t="n"/>
      <c r="GY12" s="184">
        <f>IF(GU12="","SIN ESTADO",IF(GW12&lt;&gt;"","PAGA",IF(GV12&gt;0,"VENCIDA",IF(GV12&gt;=-5,"POR VENCER","AL DÍA"))))</f>
        <v/>
      </c>
      <c r="GZ12" s="185" t="n"/>
      <c r="HA12" s="119">
        <f>IF(N($H12)&lt;34,"",IF(GU12="","",GU12+31))</f>
        <v/>
      </c>
      <c r="HB12" s="124">
        <f>IF(HA12="","",TODAY()-HA12)</f>
        <v/>
      </c>
      <c r="HC12" s="494" t="n"/>
      <c r="HD12" s="184" t="n"/>
      <c r="HE12" s="184">
        <f>IF(HA12="","SIN ESTADO",IF(HC12&lt;&gt;"","PAGA",IF(HB12&gt;0,"VENCIDA",IF(HB12&gt;=-5,"POR VENCER","AL DÍA"))))</f>
        <v/>
      </c>
      <c r="HF12" s="185" t="n"/>
      <c r="HG12" s="119">
        <f>IF(N($H12)&lt;35,"",IF(HA12="","",HA12+31))</f>
        <v/>
      </c>
      <c r="HH12" s="124">
        <f>IF(HG12="","",TODAY()-HG12)</f>
        <v/>
      </c>
      <c r="HI12" s="494" t="n"/>
      <c r="HJ12" s="184" t="n"/>
      <c r="HK12" s="184">
        <f>IF(HG12="","SIN ESTADO",IF(HI12&lt;&gt;"","PAGA",IF(HH12&gt;0,"VENCIDA",IF(HH12&gt;=-5,"POR VENCER","AL DÍA"))))</f>
        <v/>
      </c>
      <c r="HL12" s="168" t="n"/>
      <c r="HM12" s="119">
        <f>IF(N($H12)&lt;36,"",IF(HG12="","",HG12+31))</f>
        <v/>
      </c>
      <c r="HN12" s="124">
        <f>IF(HM12="","",TODAY()-HM12)</f>
        <v/>
      </c>
      <c r="HO12" s="494" t="n"/>
      <c r="HP12" s="184" t="n"/>
      <c r="HQ12" s="184">
        <f>IF(HM12="","SIN ESTADO",IF(HO12&lt;&gt;"","PAGA",IF(HN12&gt;0,"VENCIDA",IF(HN12&gt;=-5,"POR VENCER","AL DÍA"))))</f>
        <v/>
      </c>
      <c r="HR12" s="168" t="n"/>
      <c r="HS12" s="169">
        <f>N12+T12+Z12+AF12+AL12+AR12+AX12+BD12+BJ12+BP12+BV12+CB12+CH12+CN12+CT12+CZ12+DF12+DL12+DR12+DX12+ED12+EJ12+EP12+EV12+FB12+FH12+FN12+FT12+FZ12+GF12+GL12+GR12+GX12+HD12+HJ12+HP12</f>
        <v/>
      </c>
      <c r="HU12" s="170">
        <f>IFERROR(N($J12),0)</f>
        <v/>
      </c>
      <c r="HW12" s="170">
        <f>SUMPRODUCT((MOD(COLUMN($M12:$HR12)-COLUMN($M12),6)=0)*ISNUMBER($M12:$HR12)*($M12:$HR12&gt;=RESUMEN!$C$26)*($M12:$HR12&lt;=RESUMEN!$C$27)*IFERROR(N($N12:$HS12),0))</f>
        <v/>
      </c>
      <c r="HX12" s="170">
        <f>SUMPRODUCT((MOD(COLUMN($M12:$HR12)-COLUMN($M12),6)=0)*ISNUMBER($M12:$HR12)*($M12:$HR12&gt;=RESUMEN!$C$26)*($M12:$HR12&lt;=RESUMEN!$C$27))</f>
        <v/>
      </c>
    </row>
    <row r="13">
      <c r="B13" s="113">
        <f>VENTAS!A12</f>
        <v/>
      </c>
      <c r="C13" s="236">
        <f>VENTAS!B12</f>
        <v/>
      </c>
      <c r="D13" s="53">
        <f>VENTAS!C12</f>
        <v/>
      </c>
      <c r="E13" s="114">
        <f>VENTAS!D12</f>
        <v/>
      </c>
      <c r="F13" s="114">
        <f>VENTAS!J12</f>
        <v/>
      </c>
      <c r="G13" s="494">
        <f>VENTAS!F12</f>
        <v/>
      </c>
      <c r="H13" s="479">
        <f>VENTAS!K12</f>
        <v/>
      </c>
      <c r="I13" s="479">
        <f>VENTAS!M12</f>
        <v/>
      </c>
      <c r="J13" s="184">
        <f>VENTAS!L12</f>
        <v/>
      </c>
      <c r="K13" s="119">
        <f>IF(N($H13)&lt;1,"",$G13+31)</f>
        <v/>
      </c>
      <c r="L13" s="124">
        <f>IF(K13="","",TODAY()-K13)</f>
        <v/>
      </c>
      <c r="M13" s="265" t="n">
        <v>46077</v>
      </c>
      <c r="N13" s="374" t="n">
        <v>1641000</v>
      </c>
      <c r="O13" s="184">
        <f>IF(K13="","SIN ESTADO",IF(M13&lt;&gt;"","PAGA",IF(L13&gt;0,"VENCIDA",IF(L13&gt;=-5,"POR VENCER","AL DÍA"))))</f>
        <v/>
      </c>
      <c r="P13" s="185" t="inlineStr">
        <is>
          <t>TRANSFERENCIA</t>
        </is>
      </c>
      <c r="Q13" s="119">
        <f>IF(N($H13)&lt;2,"",IF(K13="","",K13+31))</f>
        <v/>
      </c>
      <c r="R13" s="124">
        <f>IF(Q13="","",TODAY()-Q13)</f>
        <v/>
      </c>
      <c r="S13" s="406" t="n">
        <v>46111</v>
      </c>
      <c r="T13" s="184" t="n">
        <v>1641000</v>
      </c>
      <c r="U13" s="184">
        <f>IF(Q13="","SIN ESTADO",IF(S13&lt;&gt;"","PAGA",IF(R13&gt;0,"VENCIDA",IF(R13&gt;=-5,"POR VENCER","AL DÍA"))))</f>
        <v/>
      </c>
      <c r="V13" s="185" t="inlineStr">
        <is>
          <t>TRANSFERENCIA</t>
        </is>
      </c>
      <c r="W13" s="119">
        <f>IF(N($H13)&lt;3,"",IF(Q13="","",Q13+31))</f>
        <v/>
      </c>
      <c r="X13" s="124">
        <f>IF(W13="","",TODAY()-W13)</f>
        <v/>
      </c>
      <c r="Y13" s="407" t="n">
        <v>45946</v>
      </c>
      <c r="Z13" s="184" t="n">
        <v>875000</v>
      </c>
      <c r="AA13" s="184">
        <f>IF(W13="","SIN ESTADO",IF(Y13&lt;&gt;"","PAGA",IF(X13&gt;0,"VENCIDA",IF(X13&gt;=-5,"POR VENCER","AL DÍA"))))</f>
        <v/>
      </c>
      <c r="AB13" s="185" t="inlineStr">
        <is>
          <t>TRANSFERENCIA</t>
        </is>
      </c>
      <c r="AC13" s="119">
        <f>IF(N($H13)&lt;4,"",IF(W13="","",W13+31))</f>
        <v/>
      </c>
      <c r="AD13" s="124">
        <f>IF(AC13="","",TODAY()-AC13)</f>
        <v/>
      </c>
      <c r="AE13" s="227" t="n">
        <v>45975</v>
      </c>
      <c r="AF13" s="184" t="n">
        <v>875000</v>
      </c>
      <c r="AG13" s="184">
        <f>IF(AC13="","SIN ESTADO",IF(AE13&lt;&gt;"","PAGA",IF(AD13&gt;0,"VENCIDA",IF(AD13&gt;=-5,"POR VENCER","AL DÍA"))))</f>
        <v/>
      </c>
      <c r="AH13" s="185" t="inlineStr">
        <is>
          <t>TRANSFERENCIA</t>
        </is>
      </c>
      <c r="AI13" s="119">
        <f>IF(N($H13)&lt;5,"",IF(AC13="","",AC13+31))</f>
        <v/>
      </c>
      <c r="AJ13" s="124">
        <f>IF(AI13="","",TODAY()-AI13)</f>
        <v/>
      </c>
      <c r="AK13" s="407" t="n">
        <v>46010</v>
      </c>
      <c r="AL13" s="184" t="n">
        <v>875000</v>
      </c>
      <c r="AM13" s="184">
        <f>IF(AI13="","SIN ESTADO",IF(AK13&lt;&gt;"","PAGA",IF(AJ13&gt;0,"VENCIDA",IF(AJ13&gt;=-5,"POR VENCER","AL DÍA"))))</f>
        <v/>
      </c>
      <c r="AN13" s="185" t="inlineStr">
        <is>
          <t>TRANSFERENCIA</t>
        </is>
      </c>
      <c r="AO13" s="119">
        <f>IF(N($H13)&lt;6,"",IF(AI13="","",AI13+31))</f>
        <v/>
      </c>
      <c r="AP13" s="124">
        <f>IF(AO13="","",TODAY()-AO13)</f>
        <v/>
      </c>
      <c r="AQ13" s="477" t="n">
        <v>46039</v>
      </c>
      <c r="AR13" s="184" t="n">
        <v>875000</v>
      </c>
      <c r="AS13" s="184">
        <f>IF(AO13="","SIN ESTADO",IF(AQ13&lt;&gt;"","PAGA",IF(AP13&gt;0,"VENCIDA",IF(AP13&gt;=-5,"POR VENCER","AL DÍA"))))</f>
        <v/>
      </c>
      <c r="AT13" s="185" t="inlineStr">
        <is>
          <t>TRANSFERENCIA</t>
        </is>
      </c>
      <c r="AU13" s="119">
        <f>IF(N($H13)&lt;7,"",IF(AO13="","",AO13+31))</f>
        <v/>
      </c>
      <c r="AV13" s="124">
        <f>IF(AU13="","",TODAY()-AU13)</f>
        <v/>
      </c>
      <c r="AW13" s="407" t="n">
        <v>46097</v>
      </c>
      <c r="AX13" s="184" t="n">
        <v>875000</v>
      </c>
      <c r="AY13" s="184">
        <f>IF(AU13="","SIN ESTADO",IF(AW13&lt;&gt;"","PAGA",IF(AV13&gt;0,"VENCIDA",IF(AV13&gt;=-5,"POR VENCER","AL DÍA"))))</f>
        <v/>
      </c>
      <c r="AZ13" s="185" t="inlineStr">
        <is>
          <t>TRANSFERENCIA</t>
        </is>
      </c>
      <c r="BA13" s="119">
        <f>IF(N($H13)&lt;8,"",IF(AU13="","",AU13+31))</f>
        <v/>
      </c>
      <c r="BB13" s="124">
        <f>IF(BA13="","",TODAY()-BA13)</f>
        <v/>
      </c>
      <c r="BC13" s="494" t="n">
        <v>46162</v>
      </c>
      <c r="BD13" s="184" t="n">
        <v>3282000</v>
      </c>
      <c r="BE13" s="184">
        <f>IF(BA13="","SIN ESTADO",IF(BC13&lt;&gt;"","PAGA",IF(BB13&gt;0,"VENCIDA",IF(BB13&gt;=-5,"POR VENCER","AL DÍA"))))</f>
        <v/>
      </c>
      <c r="BF13" s="185" t="inlineStr">
        <is>
          <t>TRANSFERENCIA</t>
        </is>
      </c>
      <c r="BG13" s="119">
        <f>IF(N($H13)&lt;9,"",IF(BA13="","",BA13+31))</f>
        <v/>
      </c>
      <c r="BH13" s="124">
        <f>IF(BG13="","",TODAY()-BG13)</f>
        <v/>
      </c>
      <c r="BI13" s="494" t="n">
        <v>46240</v>
      </c>
      <c r="BJ13" s="184" t="n">
        <v>1641000</v>
      </c>
      <c r="BK13" s="184">
        <f>IF(BG13="","SIN ESTADO",IF(BI13&lt;&gt;"","PAGA",IF(BH13&gt;0,"VENCIDA",IF(BH13&gt;=-5,"POR VENCER","AL DÍA"))))</f>
        <v/>
      </c>
      <c r="BL13" s="185" t="inlineStr">
        <is>
          <t>TRANSFERENCIA</t>
        </is>
      </c>
      <c r="BM13" s="119">
        <f>IF(N($H13)&lt;10,"",IF(BG13="","",BG13+31))</f>
        <v/>
      </c>
      <c r="BN13" s="124">
        <f>IF(BM13="","",TODAY()-BM13)</f>
        <v/>
      </c>
      <c r="BO13" s="494" t="n"/>
      <c r="BP13" s="184" t="n"/>
      <c r="BQ13" s="184">
        <f>IF(BM13="","SIN ESTADO",IF(BO13&lt;&gt;"","PAGA",IF(BN13&gt;0,"VENCIDA",IF(BN13&gt;=-5,"POR VENCER","AL DÍA"))))</f>
        <v/>
      </c>
      <c r="BR13" s="185" t="n"/>
      <c r="BS13" s="119">
        <f>IF(N($H13)&lt;11,"",IF(BM13="","",BM13+31))</f>
        <v/>
      </c>
      <c r="BT13" s="124">
        <f>IF(BS13="","",TODAY()-BS13)</f>
        <v/>
      </c>
      <c r="BU13" s="494" t="n"/>
      <c r="BV13" s="184" t="n"/>
      <c r="BW13" s="184">
        <f>IF(BS13="","SIN ESTADO",IF(BU13&lt;&gt;"","PAGA",IF(BT13&gt;0,"VENCIDA",IF(BT13&gt;=-5,"POR VENCER","AL DÍA"))))</f>
        <v/>
      </c>
      <c r="BX13" s="185" t="n"/>
      <c r="BY13" s="119">
        <f>IF(N($H13)&lt;12,"",IF(BS13="","",BS13+31))</f>
        <v/>
      </c>
      <c r="BZ13" s="124">
        <f>IF(BY13="","",TODAY()-BY13)</f>
        <v/>
      </c>
      <c r="CA13" s="494" t="n"/>
      <c r="CB13" s="184" t="n"/>
      <c r="CC13" s="184">
        <f>IF(BY13="","SIN ESTADO",IF(CA13&lt;&gt;"","PAGA",IF(BZ13&gt;0,"VENCIDA",IF(BZ13&gt;=-5,"POR VENCER","AL DÍA"))))</f>
        <v/>
      </c>
      <c r="CD13" s="185" t="n"/>
      <c r="CE13" s="119">
        <f>IF(N($H13)&lt;13,"",IF(BY13="","",BY13+31))</f>
        <v/>
      </c>
      <c r="CF13" s="124">
        <f>IF(CE13="","",TODAY()-CE13)</f>
        <v/>
      </c>
      <c r="CG13" s="494" t="n"/>
      <c r="CH13" s="184" t="n"/>
      <c r="CI13" s="184">
        <f>IF(CE13="","SIN ESTADO",IF(CG13&lt;&gt;"","PAGA",IF(CF13&gt;0,"VENCIDA",IF(CF13&gt;=-5,"POR VENCER","AL DÍA"))))</f>
        <v/>
      </c>
      <c r="CJ13" s="185" t="n"/>
      <c r="CK13" s="119">
        <f>IF(N($H13)&lt;14,"",IF(CE13="","",CE13+31))</f>
        <v/>
      </c>
      <c r="CL13" s="124">
        <f>IF(CK13="","",TODAY()-CK13)</f>
        <v/>
      </c>
      <c r="CM13" s="494" t="n"/>
      <c r="CN13" s="184" t="n"/>
      <c r="CO13" s="184">
        <f>IF(CK13="","SIN ESTADO",IF(CM13&lt;&gt;"","PAGA",IF(CL13&gt;0,"VENCIDA",IF(CL13&gt;=-5,"POR VENCER","AL DÍA"))))</f>
        <v/>
      </c>
      <c r="CP13" s="185" t="n"/>
      <c r="CQ13" s="119">
        <f>IF(N($H13)&lt;15,"",IF(CK13="","",CK13+31))</f>
        <v/>
      </c>
      <c r="CR13" s="124">
        <f>IF(CQ13="","",TODAY()-CQ13)</f>
        <v/>
      </c>
      <c r="CS13" s="494" t="n"/>
      <c r="CT13" s="184" t="n"/>
      <c r="CU13" s="184">
        <f>IF(CQ13="","SIN ESTADO",IF(CS13&lt;&gt;"","PAGA",IF(CR13&gt;0,"VENCIDA",IF(CR13&gt;=-5,"POR VENCER","AL DÍA"))))</f>
        <v/>
      </c>
      <c r="CV13" s="185" t="n"/>
      <c r="CW13" s="119">
        <f>IF(N($H13)&lt;16,"",IF(CQ13="","",CQ13+31))</f>
        <v/>
      </c>
      <c r="CX13" s="124">
        <f>IF(CW13="","",TODAY()-CW13)</f>
        <v/>
      </c>
      <c r="CY13" s="494" t="n"/>
      <c r="CZ13" s="184" t="n"/>
      <c r="DA13" s="184">
        <f>IF(CW13="","SIN ESTADO",IF(CY13&lt;&gt;"","PAGA",IF(CX13&gt;0,"VENCIDA",IF(CX13&gt;=-5,"POR VENCER","AL DÍA"))))</f>
        <v/>
      </c>
      <c r="DB13" s="185" t="n"/>
      <c r="DC13" s="119">
        <f>IF(N($H13)&lt;17,"",IF(CW13="","",CW13+31))</f>
        <v/>
      </c>
      <c r="DD13" s="124">
        <f>IF(DC13="","",TODAY()-DC13)</f>
        <v/>
      </c>
      <c r="DE13" s="494" t="n"/>
      <c r="DF13" s="184" t="n"/>
      <c r="DG13" s="184">
        <f>IF(DC13="","SIN ESTADO",IF(DE13&lt;&gt;"","PAGA",IF(DD13&gt;0,"VENCIDA",IF(DD13&gt;=-5,"POR VENCER","AL DÍA"))))</f>
        <v/>
      </c>
      <c r="DH13" s="185" t="n"/>
      <c r="DI13" s="119">
        <f>IF(N($H13)&lt;18,"",IF(DC13="","",DC13+31))</f>
        <v/>
      </c>
      <c r="DJ13" s="124">
        <f>IF(DI13="","",TODAY()-DI13)</f>
        <v/>
      </c>
      <c r="DK13" s="494" t="n"/>
      <c r="DL13" s="184" t="n"/>
      <c r="DM13" s="184">
        <f>IF(DI13="","SIN ESTADO",IF(DK13&lt;&gt;"","PAGA",IF(DJ13&gt;0,"VENCIDA",IF(DJ13&gt;=-5,"POR VENCER","AL DÍA"))))</f>
        <v/>
      </c>
      <c r="DN13" s="185" t="n"/>
      <c r="DO13" s="119">
        <f>IF(N($H13)&lt;19,"",IF(DI13="","",DI13+31))</f>
        <v/>
      </c>
      <c r="DP13" s="124">
        <f>IF(DO13="","",TODAY()-DO13)</f>
        <v/>
      </c>
      <c r="DQ13" s="494" t="n"/>
      <c r="DR13" s="184" t="n"/>
      <c r="DS13" s="184">
        <f>IF(DO13="","SIN ESTADO",IF(DQ13&lt;&gt;"","PAGA",IF(DP13&gt;0,"VENCIDA",IF(DP13&gt;=-5,"POR VENCER","AL DÍA"))))</f>
        <v/>
      </c>
      <c r="DT13" s="185" t="n"/>
      <c r="DU13" s="119">
        <f>IF(N($H13)&lt;20,"",IF(DO13="","",DO13+31))</f>
        <v/>
      </c>
      <c r="DV13" s="124">
        <f>IF(DU13="","",TODAY()-DU13)</f>
        <v/>
      </c>
      <c r="DW13" s="494" t="n"/>
      <c r="DX13" s="184" t="n"/>
      <c r="DY13" s="184">
        <f>IF(DU13="","SIN ESTADO",IF(DW13&lt;&gt;"","PAGA",IF(DV13&gt;0,"VENCIDA",IF(DV13&gt;=-5,"POR VENCER","AL DÍA"))))</f>
        <v/>
      </c>
      <c r="DZ13" s="185" t="n"/>
      <c r="EA13" s="119">
        <f>IF(N($H13)&lt;21,"",IF(DU13="","",DU13+31))</f>
        <v/>
      </c>
      <c r="EB13" s="124">
        <f>IF(EA13="","",TODAY()-EA13)</f>
        <v/>
      </c>
      <c r="EC13" s="494" t="n"/>
      <c r="ED13" s="184" t="n"/>
      <c r="EE13" s="184">
        <f>IF(EA13="","SIN ESTADO",IF(EC13&lt;&gt;"","PAGA",IF(EB13&gt;0,"VENCIDA",IF(EB13&gt;=-5,"POR VENCER","AL DÍA"))))</f>
        <v/>
      </c>
      <c r="EF13" s="185" t="n"/>
      <c r="EG13" s="119">
        <f>IF(N($H13)&lt;22,"",IF(EA13="","",EA13+31))</f>
        <v/>
      </c>
      <c r="EH13" s="124">
        <f>IF(EG13="","",TODAY()-EG13)</f>
        <v/>
      </c>
      <c r="EI13" s="494" t="n"/>
      <c r="EJ13" s="184" t="n"/>
      <c r="EK13" s="184">
        <f>IF(EG13="","SIN ESTADO",IF(EI13&lt;&gt;"","PAGA",IF(EH13&gt;0,"VENCIDA",IF(EH13&gt;=-5,"POR VENCER","AL DÍA"))))</f>
        <v/>
      </c>
      <c r="EL13" s="185" t="n"/>
      <c r="EM13" s="119">
        <f>IF(N($H13)&lt;23,"",IF(EG13="","",EG13+31))</f>
        <v/>
      </c>
      <c r="EN13" s="124">
        <f>IF(EM13="","",TODAY()-EM13)</f>
        <v/>
      </c>
      <c r="EO13" s="494" t="n"/>
      <c r="EP13" s="184" t="n"/>
      <c r="EQ13" s="184">
        <f>IF(EM13="","SIN ESTADO",IF(EO13&lt;&gt;"","PAGA",IF(EN13&gt;0,"VENCIDA",IF(EN13&gt;=-5,"POR VENCER","AL DÍA"))))</f>
        <v/>
      </c>
      <c r="ER13" s="185" t="n"/>
      <c r="ES13" s="119">
        <f>IF(N($H13)&lt;24,"",IF(EM13="","",EM13+31))</f>
        <v/>
      </c>
      <c r="ET13" s="124">
        <f>IF(ES13="","",TODAY()-ES13)</f>
        <v/>
      </c>
      <c r="EU13" s="494" t="n"/>
      <c r="EV13" s="184" t="n"/>
      <c r="EW13" s="184">
        <f>IF(ES13="","SIN ESTADO",IF(EU13&lt;&gt;"","PAGA",IF(ET13&gt;0,"VENCIDA",IF(ET13&gt;=-5,"POR VENCER","AL DÍA"))))</f>
        <v/>
      </c>
      <c r="EX13" s="185" t="n"/>
      <c r="EY13" s="119">
        <f>IF(N($H13)&lt;25,"",IF(ES13="","",ES13+31))</f>
        <v/>
      </c>
      <c r="EZ13" s="124">
        <f>IF(EY13="","",TODAY()-EY13)</f>
        <v/>
      </c>
      <c r="FA13" s="494" t="n"/>
      <c r="FB13" s="184" t="n"/>
      <c r="FC13" s="184">
        <f>IF(EY13="","SIN ESTADO",IF(FA13&lt;&gt;"","PAGA",IF(EZ13&gt;0,"VENCIDA",IF(EZ13&gt;=-5,"POR VENCER","AL DÍA"))))</f>
        <v/>
      </c>
      <c r="FD13" s="185" t="n"/>
      <c r="FE13" s="119">
        <f>IF(N($H13)&lt;26,"",IF(EY13="","",EY13+31))</f>
        <v/>
      </c>
      <c r="FF13" s="124">
        <f>IF(FE13="","",TODAY()-FE13)</f>
        <v/>
      </c>
      <c r="FG13" s="494" t="n"/>
      <c r="FH13" s="184" t="n"/>
      <c r="FI13" s="184">
        <f>IF(FE13="","SIN ESTADO",IF(FG13&lt;&gt;"","PAGA",IF(FF13&gt;0,"VENCIDA",IF(FF13&gt;=-5,"POR VENCER","AL DÍA"))))</f>
        <v/>
      </c>
      <c r="FJ13" s="185" t="n"/>
      <c r="FK13" s="119">
        <f>IF(N($H13)&lt;27,"",IF(FE13="","",FE13+31))</f>
        <v/>
      </c>
      <c r="FL13" s="124">
        <f>IF(FK13="","",TODAY()-FK13)</f>
        <v/>
      </c>
      <c r="FM13" s="494" t="n"/>
      <c r="FN13" s="184" t="n"/>
      <c r="FO13" s="184">
        <f>IF(FK13="","SIN ESTADO",IF(FM13&lt;&gt;"","PAGA",IF(FL13&gt;0,"VENCIDA",IF(FL13&gt;=-5,"POR VENCER","AL DÍA"))))</f>
        <v/>
      </c>
      <c r="FP13" s="185" t="n"/>
      <c r="FQ13" s="119">
        <f>IF(N($H13)&lt;28,"",IF(FK13="","",FK13+31))</f>
        <v/>
      </c>
      <c r="FR13" s="124">
        <f>IF(FQ13="","",TODAY()-FQ13)</f>
        <v/>
      </c>
      <c r="FS13" s="494" t="n"/>
      <c r="FT13" s="184" t="n"/>
      <c r="FU13" s="184">
        <f>IF(FQ13="","SIN ESTADO",IF(FS13&lt;&gt;"","PAGA",IF(FR13&gt;0,"VENCIDA",IF(FR13&gt;=-5,"POR VENCER","AL DÍA"))))</f>
        <v/>
      </c>
      <c r="FV13" s="185" t="n"/>
      <c r="FW13" s="119">
        <f>IF(N($H13)&lt;29,"",IF(FQ13="","",FQ13+31))</f>
        <v/>
      </c>
      <c r="FX13" s="124">
        <f>IF(FW13="","",TODAY()-FW13)</f>
        <v/>
      </c>
      <c r="FY13" s="494" t="n"/>
      <c r="FZ13" s="184" t="n"/>
      <c r="GA13" s="184">
        <f>IF(FW13="","SIN ESTADO",IF(FY13&lt;&gt;"","PAGA",IF(FX13&gt;0,"VENCIDA",IF(FX13&gt;=-5,"POR VENCER","AL DÍA"))))</f>
        <v/>
      </c>
      <c r="GB13" s="185" t="n"/>
      <c r="GC13" s="119">
        <f>IF(N($H13)&lt;30,"",IF(FW13="","",FW13+31))</f>
        <v/>
      </c>
      <c r="GD13" s="124">
        <f>IF(GC13="","",TODAY()-GC13)</f>
        <v/>
      </c>
      <c r="GE13" s="494" t="n"/>
      <c r="GF13" s="184" t="n"/>
      <c r="GG13" s="184">
        <f>IF(GC13="","SIN ESTADO",IF(GE13&lt;&gt;"","PAGA",IF(GD13&gt;0,"VENCIDA",IF(GD13&gt;=-5,"POR VENCER","AL DÍA"))))</f>
        <v/>
      </c>
      <c r="GH13" s="185" t="n"/>
      <c r="GI13" s="119">
        <f>IF(N($H13)&lt;31,"",IF(GC13="","",GC13+31))</f>
        <v/>
      </c>
      <c r="GJ13" s="124">
        <f>IF(GI13="","",TODAY()-GI13)</f>
        <v/>
      </c>
      <c r="GK13" s="494" t="n"/>
      <c r="GL13" s="184" t="n"/>
      <c r="GM13" s="184">
        <f>IF(GI13="","SIN ESTADO",IF(GK13&lt;&gt;"","PAGA",IF(GJ13&gt;0,"VENCIDA",IF(GJ13&gt;=-5,"POR VENCER","AL DÍA"))))</f>
        <v/>
      </c>
      <c r="GN13" s="185" t="n"/>
      <c r="GO13" s="119">
        <f>IF(N($H13)&lt;32,"",IF(GI13="","",GI13+31))</f>
        <v/>
      </c>
      <c r="GP13" s="124">
        <f>IF(GO13="","",TODAY()-GO13)</f>
        <v/>
      </c>
      <c r="GQ13" s="494" t="n"/>
      <c r="GR13" s="184" t="n"/>
      <c r="GS13" s="184">
        <f>IF(GO13="","SIN ESTADO",IF(GQ13&lt;&gt;"","PAGA",IF(GP13&gt;0,"VENCIDA",IF(GP13&gt;=-5,"POR VENCER","AL DÍA"))))</f>
        <v/>
      </c>
      <c r="GT13" s="185" t="n"/>
      <c r="GU13" s="119">
        <f>IF(N($H13)&lt;33,"",IF(GO13="","",GO13+31))</f>
        <v/>
      </c>
      <c r="GV13" s="124">
        <f>IF(GU13="","",TODAY()-GU13)</f>
        <v/>
      </c>
      <c r="GW13" s="494" t="n"/>
      <c r="GX13" s="184" t="n"/>
      <c r="GY13" s="184">
        <f>IF(GU13="","SIN ESTADO",IF(GW13&lt;&gt;"","PAGA",IF(GV13&gt;0,"VENCIDA",IF(GV13&gt;=-5,"POR VENCER","AL DÍA"))))</f>
        <v/>
      </c>
      <c r="GZ13" s="185" t="n"/>
      <c r="HA13" s="119">
        <f>IF(N($H13)&lt;34,"",IF(GU13="","",GU13+31))</f>
        <v/>
      </c>
      <c r="HB13" s="124">
        <f>IF(HA13="","",TODAY()-HA13)</f>
        <v/>
      </c>
      <c r="HC13" s="494" t="n"/>
      <c r="HD13" s="184" t="n"/>
      <c r="HE13" s="184">
        <f>IF(HA13="","SIN ESTADO",IF(HC13&lt;&gt;"","PAGA",IF(HB13&gt;0,"VENCIDA",IF(HB13&gt;=-5,"POR VENCER","AL DÍA"))))</f>
        <v/>
      </c>
      <c r="HF13" s="185" t="n"/>
      <c r="HG13" s="119">
        <f>IF(N($H13)&lt;35,"",IF(HA13="","",HA13+31))</f>
        <v/>
      </c>
      <c r="HH13" s="124">
        <f>IF(HG13="","",TODAY()-HG13)</f>
        <v/>
      </c>
      <c r="HI13" s="494" t="n"/>
      <c r="HJ13" s="184" t="n"/>
      <c r="HK13" s="184">
        <f>IF(HG13="","SIN ESTADO",IF(HI13&lt;&gt;"","PAGA",IF(HH13&gt;0,"VENCIDA",IF(HH13&gt;=-5,"POR VENCER","AL DÍA"))))</f>
        <v/>
      </c>
      <c r="HL13" s="168" t="n"/>
      <c r="HM13" s="119">
        <f>IF(N($H13)&lt;36,"",IF(HG13="","",HG13+31))</f>
        <v/>
      </c>
      <c r="HN13" s="124">
        <f>IF(HM13="","",TODAY()-HM13)</f>
        <v/>
      </c>
      <c r="HO13" s="494" t="n"/>
      <c r="HP13" s="184" t="n"/>
      <c r="HQ13" s="184">
        <f>IF(HM13="","SIN ESTADO",IF(HO13&lt;&gt;"","PAGA",IF(HN13&gt;0,"VENCIDA",IF(HN13&gt;=-5,"POR VENCER","AL DÍA"))))</f>
        <v/>
      </c>
      <c r="HR13" s="168" t="n"/>
      <c r="HS13" s="169">
        <f>N13+T13+Z13+AF13+AL13+AR13+AX13+BD13+BJ13+BP13+BV13+CB13+CH13+CN13+CT13+CZ13+DF13+DL13+DR13+DX13+ED13+EJ13+EP13+EV13+FB13+FH13+FN13+FT13+FZ13+GF13+GL13+GR13+GX13+HD13+HJ13+HP13</f>
        <v/>
      </c>
      <c r="HU13" s="170">
        <f>IFERROR(N($J13),0)</f>
        <v/>
      </c>
      <c r="HW13" s="170">
        <f>SUMPRODUCT((MOD(COLUMN($M13:$HR13)-COLUMN($M13),6)=0)*ISNUMBER($M13:$HR13)*($M13:$HR13&gt;=RESUMEN!$C$26)*($M13:$HR13&lt;=RESUMEN!$C$27)*IFERROR(N($N13:$HS13),0))</f>
        <v/>
      </c>
      <c r="HX13" s="170">
        <f>SUMPRODUCT((MOD(COLUMN($M13:$HR13)-COLUMN($M13),6)=0)*ISNUMBER($M13:$HR13)*($M13:$HR13&gt;=RESUMEN!$C$26)*($M13:$HR13&lt;=RESUMEN!$C$27))</f>
        <v/>
      </c>
    </row>
    <row r="14">
      <c r="B14" s="113">
        <f>VENTAS!A13</f>
        <v/>
      </c>
      <c r="C14" s="236">
        <f>VENTAS!B13</f>
        <v/>
      </c>
      <c r="D14" s="53">
        <f>VENTAS!C13</f>
        <v/>
      </c>
      <c r="E14" s="114">
        <f>VENTAS!D13</f>
        <v/>
      </c>
      <c r="F14" s="114">
        <f>VENTAS!J13</f>
        <v/>
      </c>
      <c r="G14" s="494">
        <f>VENTAS!F13</f>
        <v/>
      </c>
      <c r="H14" s="479">
        <f>VENTAS!K13</f>
        <v/>
      </c>
      <c r="I14" s="479">
        <f>VENTAS!M13</f>
        <v/>
      </c>
      <c r="J14" s="184">
        <f>VENTAS!L13</f>
        <v/>
      </c>
      <c r="K14" s="119">
        <f>IF(N($H14)&lt;1,"",$G14+31)</f>
        <v/>
      </c>
      <c r="L14" s="124">
        <f>IF(K14="","",TODAY()-K14)</f>
        <v/>
      </c>
      <c r="M14" s="201" t="n">
        <v>45886</v>
      </c>
      <c r="N14" s="374" t="n">
        <v>875000</v>
      </c>
      <c r="O14" s="184">
        <f>IF(K14="","SIN ESTADO",IF(M14&lt;&gt;"","PAGA",IF(L14&gt;0,"VENCIDA",IF(L14&gt;=-5,"POR VENCER","AL DÍA"))))</f>
        <v/>
      </c>
      <c r="P14" s="185" t="inlineStr">
        <is>
          <t>EFECTIVO</t>
        </is>
      </c>
      <c r="Q14" s="119">
        <f>IF(N($H14)&lt;2,"",IF(K14="","",K14+31))</f>
        <v/>
      </c>
      <c r="R14" s="124">
        <f>IF(Q14="","",TODAY()-Q14)</f>
        <v/>
      </c>
      <c r="S14" s="406" t="n">
        <v>46280</v>
      </c>
      <c r="T14" s="184" t="n">
        <v>875000</v>
      </c>
      <c r="U14" s="184">
        <f>IF(Q14="","SIN ESTADO",IF(S14&lt;&gt;"","PAGA",IF(R14&gt;0,"VENCIDA",IF(R14&gt;=-5,"POR VENCER","AL DÍA"))))</f>
        <v/>
      </c>
      <c r="V14" s="185" t="inlineStr">
        <is>
          <t>TRANSFERENCIA</t>
        </is>
      </c>
      <c r="W14" s="119">
        <f>IF(N($H14)&lt;3,"",IF(Q14="","",Q14+31))</f>
        <v/>
      </c>
      <c r="X14" s="124">
        <f>IF(W14="","",TODAY()-W14)</f>
        <v/>
      </c>
      <c r="Y14" s="494" t="n">
        <v>45946</v>
      </c>
      <c r="Z14" s="184" t="n">
        <v>875000</v>
      </c>
      <c r="AA14" s="184">
        <f>IF(W14="","SIN ESTADO",IF(Y14&lt;&gt;"","PAGA",IF(X14&gt;0,"VENCIDA",IF(X14&gt;=-5,"POR VENCER","AL DÍA"))))</f>
        <v/>
      </c>
      <c r="AB14" s="185" t="inlineStr">
        <is>
          <t>TRANSFERENCIA</t>
        </is>
      </c>
      <c r="AC14" s="119">
        <f>IF(N($H14)&lt;4,"",IF(W14="","",W14+31))</f>
        <v/>
      </c>
      <c r="AD14" s="124">
        <f>IF(AC14="","",TODAY()-AC14)</f>
        <v/>
      </c>
      <c r="AE14" s="494" t="n">
        <v>45975</v>
      </c>
      <c r="AF14" s="184" t="n">
        <v>875000</v>
      </c>
      <c r="AG14" s="184">
        <f>IF(AC14="","SIN ESTADO",IF(AE14&lt;&gt;"","PAGA",IF(AD14&gt;0,"VENCIDA",IF(AD14&gt;=-5,"POR VENCER","AL DÍA"))))</f>
        <v/>
      </c>
      <c r="AH14" s="185" t="inlineStr">
        <is>
          <t>TRANSFERENCIA</t>
        </is>
      </c>
      <c r="AI14" s="119">
        <f>IF(N($H14)&lt;5,"",IF(AC14="","",AC14+31))</f>
        <v/>
      </c>
      <c r="AJ14" s="124">
        <f>IF(AI14="","",TODAY()-AI14)</f>
        <v/>
      </c>
      <c r="AK14" s="494" t="n">
        <v>46010</v>
      </c>
      <c r="AL14" s="184" t="n">
        <v>875000</v>
      </c>
      <c r="AM14" s="184">
        <f>IF(AI14="","SIN ESTADO",IF(AK14&lt;&gt;"","PAGA",IF(AJ14&gt;0,"VENCIDA",IF(AJ14&gt;=-5,"POR VENCER","AL DÍA"))))</f>
        <v/>
      </c>
      <c r="AN14" s="185" t="inlineStr">
        <is>
          <t>TRANSFERENCIA</t>
        </is>
      </c>
      <c r="AO14" s="119">
        <f>IF(N($H14)&lt;6,"",IF(AI14="","",AI14+31))</f>
        <v/>
      </c>
      <c r="AP14" s="124">
        <f>IF(AO14="","",TODAY()-AO14)</f>
        <v/>
      </c>
      <c r="AQ14" s="270" t="n">
        <v>46039</v>
      </c>
      <c r="AR14" s="184" t="n">
        <v>875000</v>
      </c>
      <c r="AS14" s="184">
        <f>IF(AO14="","SIN ESTADO",IF(AQ14&lt;&gt;"","PAGA",IF(AP14&gt;0,"VENCIDA",IF(AP14&gt;=-5,"POR VENCER","AL DÍA"))))</f>
        <v/>
      </c>
      <c r="AT14" s="185" t="inlineStr">
        <is>
          <t>TRANSFERENCIA</t>
        </is>
      </c>
      <c r="AU14" s="119">
        <f>IF(N($H14)&lt;7,"",IF(AO14="","",AO14+31))</f>
        <v/>
      </c>
      <c r="AV14" s="124">
        <f>IF(AU14="","",TODAY()-AU14)</f>
        <v/>
      </c>
      <c r="AW14" s="494" t="n">
        <v>46070</v>
      </c>
      <c r="AX14" s="184" t="n">
        <v>875000</v>
      </c>
      <c r="AY14" s="184">
        <f>IF(AU14="","SIN ESTADO",IF(AW14&lt;&gt;"","PAGA",IF(AV14&gt;0,"VENCIDA",IF(AV14&gt;=-5,"POR VENCER","AL DÍA"))))</f>
        <v/>
      </c>
      <c r="AZ14" s="185" t="inlineStr">
        <is>
          <t>TRANSFERENCIA</t>
        </is>
      </c>
      <c r="BA14" s="119">
        <f>IF(N($H14)&lt;8,"",IF(AU14="","",AU14+31))</f>
        <v/>
      </c>
      <c r="BB14" s="124">
        <f>IF(BA14="","",TODAY()-BA14)</f>
        <v/>
      </c>
      <c r="BC14" s="494" t="n">
        <v>46097</v>
      </c>
      <c r="BD14" s="184" t="n">
        <v>875000</v>
      </c>
      <c r="BE14" s="184">
        <f>IF(BA14="","SIN ESTADO",IF(BC14&lt;&gt;"","PAGA",IF(BB14&gt;0,"VENCIDA",IF(BB14&gt;=-5,"POR VENCER","AL DÍA"))))</f>
        <v/>
      </c>
      <c r="BF14" s="185" t="inlineStr">
        <is>
          <t>TRANSFERENCIA</t>
        </is>
      </c>
      <c r="BG14" s="119">
        <f>IF(N($H14)&lt;9,"",IF(BA14="","",BA14+31))</f>
        <v/>
      </c>
      <c r="BH14" s="124">
        <f>IF(BG14="","",TODAY()-BG14)</f>
        <v/>
      </c>
      <c r="BI14" s="494" t="n">
        <v>46128</v>
      </c>
      <c r="BJ14" s="184" t="n">
        <v>875000</v>
      </c>
      <c r="BK14" s="184">
        <f>IF(BG14="","SIN ESTADO",IF(BI14&lt;&gt;"","PAGA",IF(BH14&gt;0,"VENCIDA",IF(BH14&gt;=-5,"POR VENCER","AL DÍA"))))</f>
        <v/>
      </c>
      <c r="BL14" s="185" t="inlineStr">
        <is>
          <t>TRANSFERENCIA</t>
        </is>
      </c>
      <c r="BM14" s="119">
        <f>IF(N($H14)&lt;10,"",IF(BG14="","",BG14+31))</f>
        <v/>
      </c>
      <c r="BN14" s="124">
        <f>IF(BM14="","",TODAY()-BM14)</f>
        <v/>
      </c>
      <c r="BO14" s="494" t="n">
        <v>46148</v>
      </c>
      <c r="BP14" s="184" t="n">
        <v>875000</v>
      </c>
      <c r="BQ14" s="184">
        <f>IF(BM14="","SIN ESTADO",IF(BO14&lt;&gt;"","PAGA",IF(BN14&gt;0,"VENCIDA",IF(BN14&gt;=-5,"POR VENCER","AL DÍA"))))</f>
        <v/>
      </c>
      <c r="BR14" s="185" t="inlineStr">
        <is>
          <t>TRANSFERENCIA</t>
        </is>
      </c>
      <c r="BS14" s="119">
        <f>IF(N($H14)&lt;11,"",IF(BM14="","",BM14+31))</f>
        <v/>
      </c>
      <c r="BT14" s="124">
        <f>IF(BS14="","",TODAY()-BS14)</f>
        <v/>
      </c>
      <c r="BU14" s="494" t="n">
        <v>46190</v>
      </c>
      <c r="BV14" s="184" t="n">
        <v>875000</v>
      </c>
      <c r="BW14" s="184">
        <f>IF(BS14="","SIN ESTADO",IF(BU14&lt;&gt;"","PAGA",IF(BT14&gt;0,"VENCIDA",IF(BT14&gt;=-5,"POR VENCER","AL DÍA"))))</f>
        <v/>
      </c>
      <c r="BX14" s="185" t="inlineStr">
        <is>
          <t>TRANSFERENCIA</t>
        </is>
      </c>
      <c r="BY14" s="119">
        <f>IF(N($H14)&lt;12,"",IF(BS14="","",BS14+31))</f>
        <v/>
      </c>
      <c r="BZ14" s="124">
        <f>IF(BY14="","",TODAY()-BY14)</f>
        <v/>
      </c>
      <c r="CA14" s="494" t="n">
        <v>46216</v>
      </c>
      <c r="CB14" s="184" t="n">
        <v>875000</v>
      </c>
      <c r="CC14" s="184">
        <f>IF(BY14="","SIN ESTADO",IF(CA14&lt;&gt;"","PAGA",IF(BZ14&gt;0,"VENCIDA",IF(BZ14&gt;=-5,"POR VENCER","AL DÍA"))))</f>
        <v/>
      </c>
      <c r="CD14" s="185" t="inlineStr">
        <is>
          <t>TRANSFERENCIA</t>
        </is>
      </c>
      <c r="CE14" s="119">
        <f>IF(N($H14)&lt;13,"",IF(BY14="","",BY14+31))</f>
        <v/>
      </c>
      <c r="CF14" s="124">
        <f>IF(CE14="","",TODAY()-CE14)</f>
        <v/>
      </c>
      <c r="CG14" s="494" t="n">
        <v>46249</v>
      </c>
      <c r="CH14" s="184" t="n">
        <v>875000</v>
      </c>
      <c r="CI14" s="184">
        <f>IF(CE14="","SIN ESTADO",IF(CG14&lt;&gt;"","PAGA",IF(CF14&gt;0,"VENCIDA",IF(CF14&gt;=-5,"POR VENCER","AL DÍA"))))</f>
        <v/>
      </c>
      <c r="CJ14" s="185" t="inlineStr">
        <is>
          <t>TRANSFERENCIA</t>
        </is>
      </c>
      <c r="CK14" s="119">
        <f>IF(N($H14)&lt;14,"",IF(CE14="","",CE14+31))</f>
        <v/>
      </c>
      <c r="CL14" s="124">
        <f>IF(CK14="","",TODAY()-CK14)</f>
        <v/>
      </c>
      <c r="CM14" s="494" t="n">
        <v>46281</v>
      </c>
      <c r="CN14" s="184" t="n">
        <v>875000</v>
      </c>
      <c r="CO14" s="184">
        <f>IF(CK14="","SIN ESTADO",IF(CM14&lt;&gt;"","PAGA",IF(CL14&gt;0,"VENCIDA",IF(CL14&gt;=-5,"POR VENCER","AL DÍA"))))</f>
        <v/>
      </c>
      <c r="CP14" s="185" t="inlineStr">
        <is>
          <t>TRANSFERENCIA</t>
        </is>
      </c>
      <c r="CQ14" s="119">
        <f>IF(N($H14)&lt;15,"",IF(CK14="","",CK14+31))</f>
        <v/>
      </c>
      <c r="CR14" s="124">
        <f>IF(CQ14="","",TODAY()-CQ14)</f>
        <v/>
      </c>
      <c r="CS14" s="494" t="n"/>
      <c r="CT14" s="184" t="n"/>
      <c r="CU14" s="184">
        <f>IF(CQ14="","SIN ESTADO",IF(CS14&lt;&gt;"","PAGA",IF(CR14&gt;0,"VENCIDA",IF(CR14&gt;=-5,"POR VENCER","AL DÍA"))))</f>
        <v/>
      </c>
      <c r="CV14" s="185" t="n"/>
      <c r="CW14" s="119">
        <f>IF(N($H14)&lt;16,"",IF(CQ14="","",CQ14+31))</f>
        <v/>
      </c>
      <c r="CX14" s="124">
        <f>IF(CW14="","",TODAY()-CW14)</f>
        <v/>
      </c>
      <c r="CY14" s="494" t="n"/>
      <c r="CZ14" s="184" t="n"/>
      <c r="DA14" s="184">
        <f>IF(CW14="","SIN ESTADO",IF(CY14&lt;&gt;"","PAGA",IF(CX14&gt;0,"VENCIDA",IF(CX14&gt;=-5,"POR VENCER","AL DÍA"))))</f>
        <v/>
      </c>
      <c r="DB14" s="185" t="n"/>
      <c r="DC14" s="119">
        <f>IF(N($H14)&lt;17,"",IF(CW14="","",CW14+31))</f>
        <v/>
      </c>
      <c r="DD14" s="124">
        <f>IF(DC14="","",TODAY()-DC14)</f>
        <v/>
      </c>
      <c r="DE14" s="494" t="n"/>
      <c r="DF14" s="184" t="n"/>
      <c r="DG14" s="184">
        <f>IF(DC14="","SIN ESTADO",IF(DE14&lt;&gt;"","PAGA",IF(DD14&gt;0,"VENCIDA",IF(DD14&gt;=-5,"POR VENCER","AL DÍA"))))</f>
        <v/>
      </c>
      <c r="DH14" s="185" t="n"/>
      <c r="DI14" s="119">
        <f>IF(N($H14)&lt;18,"",IF(DC14="","",DC14+31))</f>
        <v/>
      </c>
      <c r="DJ14" s="124">
        <f>IF(DI14="","",TODAY()-DI14)</f>
        <v/>
      </c>
      <c r="DK14" s="494" t="n"/>
      <c r="DL14" s="184" t="n"/>
      <c r="DM14" s="184">
        <f>IF(DI14="","SIN ESTADO",IF(DK14&lt;&gt;"","PAGA",IF(DJ14&gt;0,"VENCIDA",IF(DJ14&gt;=-5,"POR VENCER","AL DÍA"))))</f>
        <v/>
      </c>
      <c r="DN14" s="185" t="n"/>
      <c r="DO14" s="119">
        <f>IF(N($H14)&lt;19,"",IF(DI14="","",DI14+31))</f>
        <v/>
      </c>
      <c r="DP14" s="124">
        <f>IF(DO14="","",TODAY()-DO14)</f>
        <v/>
      </c>
      <c r="DQ14" s="494" t="n"/>
      <c r="DR14" s="184" t="n"/>
      <c r="DS14" s="184">
        <f>IF(DO14="","SIN ESTADO",IF(DQ14&lt;&gt;"","PAGA",IF(DP14&gt;0,"VENCIDA",IF(DP14&gt;=-5,"POR VENCER","AL DÍA"))))</f>
        <v/>
      </c>
      <c r="DT14" s="185" t="n"/>
      <c r="DU14" s="119">
        <f>IF(N($H14)&lt;20,"",IF(DO14="","",DO14+31))</f>
        <v/>
      </c>
      <c r="DV14" s="124">
        <f>IF(DU14="","",TODAY()-DU14)</f>
        <v/>
      </c>
      <c r="DW14" s="494" t="n"/>
      <c r="DX14" s="184" t="n"/>
      <c r="DY14" s="184">
        <f>IF(DU14="","SIN ESTADO",IF(DW14&lt;&gt;"","PAGA",IF(DV14&gt;0,"VENCIDA",IF(DV14&gt;=-5,"POR VENCER","AL DÍA"))))</f>
        <v/>
      </c>
      <c r="DZ14" s="185" t="n"/>
      <c r="EA14" s="119">
        <f>IF(N($H14)&lt;21,"",IF(DU14="","",DU14+31))</f>
        <v/>
      </c>
      <c r="EB14" s="124">
        <f>IF(EA14="","",TODAY()-EA14)</f>
        <v/>
      </c>
      <c r="EC14" s="494" t="n"/>
      <c r="ED14" s="184" t="n"/>
      <c r="EE14" s="184">
        <f>IF(EA14="","SIN ESTADO",IF(EC14&lt;&gt;"","PAGA",IF(EB14&gt;0,"VENCIDA",IF(EB14&gt;=-5,"POR VENCER","AL DÍA"))))</f>
        <v/>
      </c>
      <c r="EF14" s="185" t="n"/>
      <c r="EG14" s="119">
        <f>IF(N($H14)&lt;22,"",IF(EA14="","",EA14+31))</f>
        <v/>
      </c>
      <c r="EH14" s="124">
        <f>IF(EG14="","",TODAY()-EG14)</f>
        <v/>
      </c>
      <c r="EI14" s="494" t="n"/>
      <c r="EJ14" s="184" t="n"/>
      <c r="EK14" s="184">
        <f>IF(EG14="","SIN ESTADO",IF(EI14&lt;&gt;"","PAGA",IF(EH14&gt;0,"VENCIDA",IF(EH14&gt;=-5,"POR VENCER","AL DÍA"))))</f>
        <v/>
      </c>
      <c r="EL14" s="185" t="n"/>
      <c r="EM14" s="119">
        <f>IF(N($H14)&lt;23,"",IF(EG14="","",EG14+31))</f>
        <v/>
      </c>
      <c r="EN14" s="124">
        <f>IF(EM14="","",TODAY()-EM14)</f>
        <v/>
      </c>
      <c r="EO14" s="494" t="n"/>
      <c r="EP14" s="184" t="n"/>
      <c r="EQ14" s="184">
        <f>IF(EM14="","SIN ESTADO",IF(EO14&lt;&gt;"","PAGA",IF(EN14&gt;0,"VENCIDA",IF(EN14&gt;=-5,"POR VENCER","AL DÍA"))))</f>
        <v/>
      </c>
      <c r="ER14" s="185" t="n"/>
      <c r="ES14" s="119">
        <f>IF(N($H14)&lt;24,"",IF(EM14="","",EM14+31))</f>
        <v/>
      </c>
      <c r="ET14" s="124">
        <f>IF(ES14="","",TODAY()-ES14)</f>
        <v/>
      </c>
      <c r="EU14" s="494" t="n"/>
      <c r="EV14" s="184" t="n"/>
      <c r="EW14" s="184">
        <f>IF(ES14="","SIN ESTADO",IF(EU14&lt;&gt;"","PAGA",IF(ET14&gt;0,"VENCIDA",IF(ET14&gt;=-5,"POR VENCER","AL DÍA"))))</f>
        <v/>
      </c>
      <c r="EX14" s="185" t="n"/>
      <c r="EY14" s="119">
        <f>IF(N($H14)&lt;25,"",IF(ES14="","",ES14+31))</f>
        <v/>
      </c>
      <c r="EZ14" s="124">
        <f>IF(EY14="","",TODAY()-EY14)</f>
        <v/>
      </c>
      <c r="FA14" s="494" t="n"/>
      <c r="FB14" s="184" t="n"/>
      <c r="FC14" s="184">
        <f>IF(EY14="","SIN ESTADO",IF(FA14&lt;&gt;"","PAGA",IF(EZ14&gt;0,"VENCIDA",IF(EZ14&gt;=-5,"POR VENCER","AL DÍA"))))</f>
        <v/>
      </c>
      <c r="FD14" s="185" t="n"/>
      <c r="FE14" s="119">
        <f>IF(N($H14)&lt;26,"",IF(EY14="","",EY14+31))</f>
        <v/>
      </c>
      <c r="FF14" s="124">
        <f>IF(FE14="","",TODAY()-FE14)</f>
        <v/>
      </c>
      <c r="FG14" s="494" t="n"/>
      <c r="FH14" s="184" t="n"/>
      <c r="FI14" s="184">
        <f>IF(FE14="","SIN ESTADO",IF(FG14&lt;&gt;"","PAGA",IF(FF14&gt;0,"VENCIDA",IF(FF14&gt;=-5,"POR VENCER","AL DÍA"))))</f>
        <v/>
      </c>
      <c r="FJ14" s="185" t="n"/>
      <c r="FK14" s="119">
        <f>IF(N($H14)&lt;27,"",IF(FE14="","",FE14+31))</f>
        <v/>
      </c>
      <c r="FL14" s="124">
        <f>IF(FK14="","",TODAY()-FK14)</f>
        <v/>
      </c>
      <c r="FM14" s="494" t="n"/>
      <c r="FN14" s="184" t="n"/>
      <c r="FO14" s="184">
        <f>IF(FK14="","SIN ESTADO",IF(FM14&lt;&gt;"","PAGA",IF(FL14&gt;0,"VENCIDA",IF(FL14&gt;=-5,"POR VENCER","AL DÍA"))))</f>
        <v/>
      </c>
      <c r="FP14" s="185" t="n"/>
      <c r="FQ14" s="119">
        <f>IF(N($H14)&lt;28,"",IF(FK14="","",FK14+31))</f>
        <v/>
      </c>
      <c r="FR14" s="124">
        <f>IF(FQ14="","",TODAY()-FQ14)</f>
        <v/>
      </c>
      <c r="FS14" s="494" t="n"/>
      <c r="FT14" s="184" t="n"/>
      <c r="FU14" s="184">
        <f>IF(FQ14="","SIN ESTADO",IF(FS14&lt;&gt;"","PAGA",IF(FR14&gt;0,"VENCIDA",IF(FR14&gt;=-5,"POR VENCER","AL DÍA"))))</f>
        <v/>
      </c>
      <c r="FV14" s="185" t="n"/>
      <c r="FW14" s="119">
        <f>IF(N($H14)&lt;29,"",IF(FQ14="","",FQ14+31))</f>
        <v/>
      </c>
      <c r="FX14" s="124">
        <f>IF(FW14="","",TODAY()-FW14)</f>
        <v/>
      </c>
      <c r="FY14" s="494" t="n"/>
      <c r="FZ14" s="184" t="n"/>
      <c r="GA14" s="184">
        <f>IF(FW14="","SIN ESTADO",IF(FY14&lt;&gt;"","PAGA",IF(FX14&gt;0,"VENCIDA",IF(FX14&gt;=-5,"POR VENCER","AL DÍA"))))</f>
        <v/>
      </c>
      <c r="GB14" s="185" t="n"/>
      <c r="GC14" s="119">
        <f>IF(N($H14)&lt;30,"",IF(FW14="","",FW14+31))</f>
        <v/>
      </c>
      <c r="GD14" s="124">
        <f>IF(GC14="","",TODAY()-GC14)</f>
        <v/>
      </c>
      <c r="GE14" s="494" t="n"/>
      <c r="GF14" s="184" t="n"/>
      <c r="GG14" s="184">
        <f>IF(GC14="","SIN ESTADO",IF(GE14&lt;&gt;"","PAGA",IF(GD14&gt;0,"VENCIDA",IF(GD14&gt;=-5,"POR VENCER","AL DÍA"))))</f>
        <v/>
      </c>
      <c r="GH14" s="185" t="n"/>
      <c r="GI14" s="119">
        <f>IF(N($H14)&lt;31,"",IF(GC14="","",GC14+31))</f>
        <v/>
      </c>
      <c r="GJ14" s="124">
        <f>IF(GI14="","",TODAY()-GI14)</f>
        <v/>
      </c>
      <c r="GK14" s="494" t="n"/>
      <c r="GL14" s="184" t="n"/>
      <c r="GM14" s="184">
        <f>IF(GI14="","SIN ESTADO",IF(GK14&lt;&gt;"","PAGA",IF(GJ14&gt;0,"VENCIDA",IF(GJ14&gt;=-5,"POR VENCER","AL DÍA"))))</f>
        <v/>
      </c>
      <c r="GN14" s="185" t="n"/>
      <c r="GO14" s="119">
        <f>IF(N($H14)&lt;32,"",IF(GI14="","",GI14+31))</f>
        <v/>
      </c>
      <c r="GP14" s="124">
        <f>IF(GO14="","",TODAY()-GO14)</f>
        <v/>
      </c>
      <c r="GQ14" s="494" t="n"/>
      <c r="GR14" s="184" t="n"/>
      <c r="GS14" s="184">
        <f>IF(GO14="","SIN ESTADO",IF(GQ14&lt;&gt;"","PAGA",IF(GP14&gt;0,"VENCIDA",IF(GP14&gt;=-5,"POR VENCER","AL DÍA"))))</f>
        <v/>
      </c>
      <c r="GT14" s="185" t="n"/>
      <c r="GU14" s="119">
        <f>IF(N($H14)&lt;33,"",IF(GO14="","",GO14+31))</f>
        <v/>
      </c>
      <c r="GV14" s="124">
        <f>IF(GU14="","",TODAY()-GU14)</f>
        <v/>
      </c>
      <c r="GW14" s="494" t="n"/>
      <c r="GX14" s="184" t="n"/>
      <c r="GY14" s="184">
        <f>IF(GU14="","SIN ESTADO",IF(GW14&lt;&gt;"","PAGA",IF(GV14&gt;0,"VENCIDA",IF(GV14&gt;=-5,"POR VENCER","AL DÍA"))))</f>
        <v/>
      </c>
      <c r="GZ14" s="185" t="n"/>
      <c r="HA14" s="119">
        <f>IF(N($H14)&lt;34,"",IF(GU14="","",GU14+31))</f>
        <v/>
      </c>
      <c r="HB14" s="124">
        <f>IF(HA14="","",TODAY()-HA14)</f>
        <v/>
      </c>
      <c r="HC14" s="494" t="n"/>
      <c r="HD14" s="184" t="n"/>
      <c r="HE14" s="184">
        <f>IF(HA14="","SIN ESTADO",IF(HC14&lt;&gt;"","PAGA",IF(HB14&gt;0,"VENCIDA",IF(HB14&gt;=-5,"POR VENCER","AL DÍA"))))</f>
        <v/>
      </c>
      <c r="HF14" s="185" t="n"/>
      <c r="HG14" s="119">
        <f>IF(N($H14)&lt;35,"",IF(HA14="","",HA14+31))</f>
        <v/>
      </c>
      <c r="HH14" s="124">
        <f>IF(HG14="","",TODAY()-HG14)</f>
        <v/>
      </c>
      <c r="HI14" s="494" t="n"/>
      <c r="HJ14" s="184" t="n"/>
      <c r="HK14" s="184">
        <f>IF(HG14="","SIN ESTADO",IF(HI14&lt;&gt;"","PAGA",IF(HH14&gt;0,"VENCIDA",IF(HH14&gt;=-5,"POR VENCER","AL DÍA"))))</f>
        <v/>
      </c>
      <c r="HL14" s="168" t="n"/>
      <c r="HM14" s="119">
        <f>IF(N($H14)&lt;36,"",IF(HG14="","",HG14+31))</f>
        <v/>
      </c>
      <c r="HN14" s="124">
        <f>IF(HM14="","",TODAY()-HM14)</f>
        <v/>
      </c>
      <c r="HO14" s="494" t="n"/>
      <c r="HP14" s="184" t="n"/>
      <c r="HQ14" s="184">
        <f>IF(HM14="","SIN ESTADO",IF(HO14&lt;&gt;"","PAGA",IF(HN14&gt;0,"VENCIDA",IF(HN14&gt;=-5,"POR VENCER","AL DÍA"))))</f>
        <v/>
      </c>
      <c r="HR14" s="168" t="n"/>
      <c r="HS14" s="169">
        <f>N14+T14+Z14+AF14+AL14+AR14+AX14+BD14+BJ14+BP14+BV14+CB14+CH14+CN14+CT14+CZ14+DF14+DL14+DR14+DX14+ED14+EJ14+EP14+EV14+FB14+FH14+FN14+FT14+FZ14+GF14+GL14+GR14+GX14+HD14+HJ14+HP14</f>
        <v/>
      </c>
      <c r="HU14" s="170">
        <f>IFERROR(N($J14),0)</f>
        <v/>
      </c>
      <c r="HW14" s="170">
        <f>SUMPRODUCT((MOD(COLUMN($M14:$HR14)-COLUMN($M14),6)=0)*ISNUMBER($M14:$HR14)*($M14:$HR14&gt;=RESUMEN!$C$26)*($M14:$HR14&lt;=RESUMEN!$C$27)*IFERROR(N($N14:$HS14),0))</f>
        <v/>
      </c>
      <c r="HX14" s="170">
        <f>SUMPRODUCT((MOD(COLUMN($M14:$HR14)-COLUMN($M14),6)=0)*ISNUMBER($M14:$HR14)*($M14:$HR14&gt;=RESUMEN!$C$26)*($M14:$HR14&lt;=RESUMEN!$C$27))</f>
        <v/>
      </c>
    </row>
    <row r="15">
      <c r="B15" s="113">
        <f>VENTAS!A14</f>
        <v/>
      </c>
      <c r="C15" s="236">
        <f>VENTAS!B14</f>
        <v/>
      </c>
      <c r="D15" s="53">
        <f>VENTAS!C14</f>
        <v/>
      </c>
      <c r="E15" s="114">
        <f>VENTAS!D14</f>
        <v/>
      </c>
      <c r="F15" s="114">
        <f>VENTAS!J14</f>
        <v/>
      </c>
      <c r="G15" s="494">
        <f>VENTAS!F14</f>
        <v/>
      </c>
      <c r="H15" s="479">
        <f>VENTAS!K14</f>
        <v/>
      </c>
      <c r="I15" s="479">
        <f>VENTAS!M14</f>
        <v/>
      </c>
      <c r="J15" s="184">
        <f>VENTAS!L14</f>
        <v/>
      </c>
      <c r="K15" s="119">
        <f>IF(N($H15)&lt;1,"",$G15+31)</f>
        <v/>
      </c>
      <c r="L15" s="124">
        <f>IF(K15="","",TODAY()-K15)</f>
        <v/>
      </c>
      <c r="M15" s="201" t="n">
        <v>45936</v>
      </c>
      <c r="N15" s="374" t="n">
        <v>958300</v>
      </c>
      <c r="O15" s="184">
        <f>IF(K15="","SIN ESTADO",IF(M15&lt;&gt;"","PAGA",IF(L15&gt;0,"VENCIDA",IF(L15&gt;=-5,"POR VENCER","AL DÍA"))))</f>
        <v/>
      </c>
      <c r="P15" s="185" t="inlineStr">
        <is>
          <t>TRANSFERENCIA</t>
        </is>
      </c>
      <c r="Q15" s="119">
        <f>IF(N($H15)&lt;2,"",IF(K15="","",K15+31))</f>
        <v/>
      </c>
      <c r="R15" s="124">
        <f>IF(Q15="","",TODAY()-Q15)</f>
        <v/>
      </c>
      <c r="S15" s="406" t="n">
        <v>45941</v>
      </c>
      <c r="T15" s="184" t="n">
        <v>1000000</v>
      </c>
      <c r="U15" s="184">
        <f>IF(Q15="","SIN ESTADO",IF(S15&lt;&gt;"","PAGA",IF(R15&gt;0,"VENCIDA",IF(R15&gt;=-5,"POR VENCER","AL DÍA"))))</f>
        <v/>
      </c>
      <c r="V15" s="185" t="inlineStr">
        <is>
          <t>TRANSFERENCIA</t>
        </is>
      </c>
      <c r="W15" s="119">
        <f>IF(N($H15)&lt;3,"",IF(Q15="","",Q15+31))</f>
        <v/>
      </c>
      <c r="X15" s="124">
        <f>IF(W15="","",TODAY()-W15)</f>
        <v/>
      </c>
      <c r="Y15" s="494" t="n">
        <v>46338</v>
      </c>
      <c r="Z15" s="184" t="n">
        <v>3000000</v>
      </c>
      <c r="AA15" s="184">
        <f>IF(W15="","SIN ESTADO",IF(Y15&lt;&gt;"","PAGA",IF(X15&gt;0,"VENCIDA",IF(X15&gt;=-5,"POR VENCER","AL DÍA"))))</f>
        <v/>
      </c>
      <c r="AB15" s="185" t="inlineStr">
        <is>
          <t>TRANSFERENCIA</t>
        </is>
      </c>
      <c r="AC15" s="119">
        <f>IF(N($H15)&lt;4,"",IF(W15="","",W15+31))</f>
        <v/>
      </c>
      <c r="AD15" s="124">
        <f>IF(AC15="","",TODAY()-AC15)</f>
        <v/>
      </c>
      <c r="AE15" s="494" t="n">
        <v>46368</v>
      </c>
      <c r="AF15" s="184" t="n">
        <v>1000000</v>
      </c>
      <c r="AG15" s="184">
        <f>IF(AC15="","SIN ESTADO",IF(AE15&lt;&gt;"","PAGA",IF(AD15&gt;0,"VENCIDA",IF(AD15&gt;=-5,"POR VENCER","AL DÍA"))))</f>
        <v/>
      </c>
      <c r="AH15" s="185" t="n"/>
      <c r="AI15" s="119">
        <f>IF(N($H15)&lt;5,"",IF(AC15="","",AC15+31))</f>
        <v/>
      </c>
      <c r="AJ15" s="124">
        <f>IF(AI15="","",TODAY()-AI15)</f>
        <v/>
      </c>
      <c r="AK15" s="494" t="n"/>
      <c r="AL15" s="184" t="n"/>
      <c r="AM15" s="184">
        <f>IF(AI15="","SIN ESTADO",IF(AK15&lt;&gt;"","PAGA",IF(AJ15&gt;0,"VENCIDA",IF(AJ15&gt;=-5,"POR VENCER","AL DÍA"))))</f>
        <v/>
      </c>
      <c r="AN15" s="185" t="n"/>
      <c r="AO15" s="119">
        <f>IF(N($H15)&lt;6,"",IF(AI15="","",AI15+31))</f>
        <v/>
      </c>
      <c r="AP15" s="124">
        <f>IF(AO15="","",TODAY()-AO15)</f>
        <v/>
      </c>
      <c r="AQ15" s="270" t="n"/>
      <c r="AR15" s="184" t="n"/>
      <c r="AS15" s="184">
        <f>IF(AO15="","SIN ESTADO",IF(AQ15&lt;&gt;"","PAGA",IF(AP15&gt;0,"VENCIDA",IF(AP15&gt;=-5,"POR VENCER","AL DÍA"))))</f>
        <v/>
      </c>
      <c r="AT15" s="185" t="n"/>
      <c r="AU15" s="119">
        <f>IF(N($H15)&lt;7,"",IF(AO15="","",AO15+31))</f>
        <v/>
      </c>
      <c r="AV15" s="124">
        <f>IF(AU15="","",TODAY()-AU15)</f>
        <v/>
      </c>
      <c r="AW15" s="494" t="n"/>
      <c r="AX15" s="184" t="n"/>
      <c r="AY15" s="184">
        <f>IF(AU15="","SIN ESTADO",IF(AW15&lt;&gt;"","PAGA",IF(AV15&gt;0,"VENCIDA",IF(AV15&gt;=-5,"POR VENCER","AL DÍA"))))</f>
        <v/>
      </c>
      <c r="AZ15" s="185" t="n"/>
      <c r="BA15" s="119">
        <f>IF(N($H15)&lt;8,"",IF(AU15="","",AU15+31))</f>
        <v/>
      </c>
      <c r="BB15" s="124">
        <f>IF(BA15="","",TODAY()-BA15)</f>
        <v/>
      </c>
      <c r="BC15" s="494" t="n"/>
      <c r="BD15" s="184" t="n"/>
      <c r="BE15" s="184">
        <f>IF(BA15="","SIN ESTADO",IF(BC15&lt;&gt;"","PAGA",IF(BB15&gt;0,"VENCIDA",IF(BB15&gt;=-5,"POR VENCER","AL DÍA"))))</f>
        <v/>
      </c>
      <c r="BF15" s="185" t="n"/>
      <c r="BG15" s="119">
        <f>IF(N($H15)&lt;9,"",IF(BA15="","",BA15+31))</f>
        <v/>
      </c>
      <c r="BH15" s="124">
        <f>IF(BG15="","",TODAY()-BG15)</f>
        <v/>
      </c>
      <c r="BI15" s="494" t="n"/>
      <c r="BJ15" s="184" t="n"/>
      <c r="BK15" s="184">
        <f>IF(BG15="","SIN ESTADO",IF(BI15&lt;&gt;"","PAGA",IF(BH15&gt;0,"VENCIDA",IF(BH15&gt;=-5,"POR VENCER","AL DÍA"))))</f>
        <v/>
      </c>
      <c r="BL15" s="185" t="n"/>
      <c r="BM15" s="119">
        <f>IF(N($H15)&lt;10,"",IF(BG15="","",BG15+31))</f>
        <v/>
      </c>
      <c r="BN15" s="124">
        <f>IF(BM15="","",TODAY()-BM15)</f>
        <v/>
      </c>
      <c r="BO15" s="494" t="n"/>
      <c r="BP15" s="184" t="n"/>
      <c r="BQ15" s="184">
        <f>IF(BM15="","SIN ESTADO",IF(BO15&lt;&gt;"","PAGA",IF(BN15&gt;0,"VENCIDA",IF(BN15&gt;=-5,"POR VENCER","AL DÍA"))))</f>
        <v/>
      </c>
      <c r="BR15" s="185" t="n"/>
      <c r="BS15" s="119">
        <f>IF(N($H15)&lt;11,"",IF(BM15="","",BM15+31))</f>
        <v/>
      </c>
      <c r="BT15" s="124">
        <f>IF(BS15="","",TODAY()-BS15)</f>
        <v/>
      </c>
      <c r="BU15" s="494" t="n"/>
      <c r="BV15" s="184" t="n"/>
      <c r="BW15" s="184">
        <f>IF(BS15="","SIN ESTADO",IF(BU15&lt;&gt;"","PAGA",IF(BT15&gt;0,"VENCIDA",IF(BT15&gt;=-5,"POR VENCER","AL DÍA"))))</f>
        <v/>
      </c>
      <c r="BX15" s="185" t="n"/>
      <c r="BY15" s="119">
        <f>IF(N($H15)&lt;12,"",IF(BS15="","",BS15+31))</f>
        <v/>
      </c>
      <c r="BZ15" s="124">
        <f>IF(BY15="","",TODAY()-BY15)</f>
        <v/>
      </c>
      <c r="CA15" s="494" t="n"/>
      <c r="CB15" s="184" t="n"/>
      <c r="CC15" s="184">
        <f>IF(BY15="","SIN ESTADO",IF(CA15&lt;&gt;"","PAGA",IF(BZ15&gt;0,"VENCIDA",IF(BZ15&gt;=-5,"POR VENCER","AL DÍA"))))</f>
        <v/>
      </c>
      <c r="CD15" s="185" t="n"/>
      <c r="CE15" s="119">
        <f>IF(N($H15)&lt;13,"",IF(BY15="","",BY15+31))</f>
        <v/>
      </c>
      <c r="CF15" s="124">
        <f>IF(CE15="","",TODAY()-CE15)</f>
        <v/>
      </c>
      <c r="CG15" s="494" t="n"/>
      <c r="CH15" s="184" t="n"/>
      <c r="CI15" s="184">
        <f>IF(CE15="","SIN ESTADO",IF(CG15&lt;&gt;"","PAGA",IF(CF15&gt;0,"VENCIDA",IF(CF15&gt;=-5,"POR VENCER","AL DÍA"))))</f>
        <v/>
      </c>
      <c r="CJ15" s="185" t="n"/>
      <c r="CK15" s="119">
        <f>IF(N($H15)&lt;14,"",IF(CE15="","",CE15+31))</f>
        <v/>
      </c>
      <c r="CL15" s="124">
        <f>IF(CK15="","",TODAY()-CK15)</f>
        <v/>
      </c>
      <c r="CM15" s="494" t="n"/>
      <c r="CN15" s="184" t="n"/>
      <c r="CO15" s="184">
        <f>IF(CK15="","SIN ESTADO",IF(CM15&lt;&gt;"","PAGA",IF(CL15&gt;0,"VENCIDA",IF(CL15&gt;=-5,"POR VENCER","AL DÍA"))))</f>
        <v/>
      </c>
      <c r="CP15" s="185" t="n"/>
      <c r="CQ15" s="119">
        <f>IF(N($H15)&lt;15,"",IF(CK15="","",CK15+31))</f>
        <v/>
      </c>
      <c r="CR15" s="124">
        <f>IF(CQ15="","",TODAY()-CQ15)</f>
        <v/>
      </c>
      <c r="CS15" s="494" t="n"/>
      <c r="CT15" s="184" t="n"/>
      <c r="CU15" s="184">
        <f>IF(CQ15="","SIN ESTADO",IF(CS15&lt;&gt;"","PAGA",IF(CR15&gt;0,"VENCIDA",IF(CR15&gt;=-5,"POR VENCER","AL DÍA"))))</f>
        <v/>
      </c>
      <c r="CV15" s="185" t="n"/>
      <c r="CW15" s="119">
        <f>IF(N($H15)&lt;16,"",IF(CQ15="","",CQ15+31))</f>
        <v/>
      </c>
      <c r="CX15" s="124">
        <f>IF(CW15="","",TODAY()-CW15)</f>
        <v/>
      </c>
      <c r="CY15" s="494" t="n"/>
      <c r="CZ15" s="184" t="n"/>
      <c r="DA15" s="184">
        <f>IF(CW15="","SIN ESTADO",IF(CY15&lt;&gt;"","PAGA",IF(CX15&gt;0,"VENCIDA",IF(CX15&gt;=-5,"POR VENCER","AL DÍA"))))</f>
        <v/>
      </c>
      <c r="DB15" s="185" t="n"/>
      <c r="DC15" s="119">
        <f>IF(N($H15)&lt;17,"",IF(CW15="","",CW15+31))</f>
        <v/>
      </c>
      <c r="DD15" s="124">
        <f>IF(DC15="","",TODAY()-DC15)</f>
        <v/>
      </c>
      <c r="DE15" s="494" t="n"/>
      <c r="DF15" s="184" t="n"/>
      <c r="DG15" s="184">
        <f>IF(DC15="","SIN ESTADO",IF(DE15&lt;&gt;"","PAGA",IF(DD15&gt;0,"VENCIDA",IF(DD15&gt;=-5,"POR VENCER","AL DÍA"))))</f>
        <v/>
      </c>
      <c r="DH15" s="185" t="n"/>
      <c r="DI15" s="119">
        <f>IF(N($H15)&lt;18,"",IF(DC15="","",DC15+31))</f>
        <v/>
      </c>
      <c r="DJ15" s="124">
        <f>IF(DI15="","",TODAY()-DI15)</f>
        <v/>
      </c>
      <c r="DK15" s="494" t="n"/>
      <c r="DL15" s="184" t="n"/>
      <c r="DM15" s="184">
        <f>IF(DI15="","SIN ESTADO",IF(DK15&lt;&gt;"","PAGA",IF(DJ15&gt;0,"VENCIDA",IF(DJ15&gt;=-5,"POR VENCER","AL DÍA"))))</f>
        <v/>
      </c>
      <c r="DN15" s="185" t="n"/>
      <c r="DO15" s="119">
        <f>IF(N($H15)&lt;19,"",IF(DI15="","",DI15+31))</f>
        <v/>
      </c>
      <c r="DP15" s="124">
        <f>IF(DO15="","",TODAY()-DO15)</f>
        <v/>
      </c>
      <c r="DQ15" s="494" t="n"/>
      <c r="DR15" s="184" t="n"/>
      <c r="DS15" s="184">
        <f>IF(DO15="","SIN ESTADO",IF(DQ15&lt;&gt;"","PAGA",IF(DP15&gt;0,"VENCIDA",IF(DP15&gt;=-5,"POR VENCER","AL DÍA"))))</f>
        <v/>
      </c>
      <c r="DT15" s="185" t="n"/>
      <c r="DU15" s="119">
        <f>IF(N($H15)&lt;20,"",IF(DO15="","",DO15+31))</f>
        <v/>
      </c>
      <c r="DV15" s="124">
        <f>IF(DU15="","",TODAY()-DU15)</f>
        <v/>
      </c>
      <c r="DW15" s="494" t="n"/>
      <c r="DX15" s="184" t="n"/>
      <c r="DY15" s="184">
        <f>IF(DU15="","SIN ESTADO",IF(DW15&lt;&gt;"","PAGA",IF(DV15&gt;0,"VENCIDA",IF(DV15&gt;=-5,"POR VENCER","AL DÍA"))))</f>
        <v/>
      </c>
      <c r="DZ15" s="185" t="n"/>
      <c r="EA15" s="119">
        <f>IF(N($H15)&lt;21,"",IF(DU15="","",DU15+31))</f>
        <v/>
      </c>
      <c r="EB15" s="124">
        <f>IF(EA15="","",TODAY()-EA15)</f>
        <v/>
      </c>
      <c r="EC15" s="494" t="n"/>
      <c r="ED15" s="184" t="n"/>
      <c r="EE15" s="184">
        <f>IF(EA15="","SIN ESTADO",IF(EC15&lt;&gt;"","PAGA",IF(EB15&gt;0,"VENCIDA",IF(EB15&gt;=-5,"POR VENCER","AL DÍA"))))</f>
        <v/>
      </c>
      <c r="EF15" s="185" t="n"/>
      <c r="EG15" s="119">
        <f>IF(N($H15)&lt;22,"",IF(EA15="","",EA15+31))</f>
        <v/>
      </c>
      <c r="EH15" s="124">
        <f>IF(EG15="","",TODAY()-EG15)</f>
        <v/>
      </c>
      <c r="EI15" s="494" t="n"/>
      <c r="EJ15" s="184" t="n"/>
      <c r="EK15" s="184">
        <f>IF(EG15="","SIN ESTADO",IF(EI15&lt;&gt;"","PAGA",IF(EH15&gt;0,"VENCIDA",IF(EH15&gt;=-5,"POR VENCER","AL DÍA"))))</f>
        <v/>
      </c>
      <c r="EL15" s="185" t="n"/>
      <c r="EM15" s="119">
        <f>IF(N($H15)&lt;23,"",IF(EG15="","",EG15+31))</f>
        <v/>
      </c>
      <c r="EN15" s="124">
        <f>IF(EM15="","",TODAY()-EM15)</f>
        <v/>
      </c>
      <c r="EO15" s="494" t="n"/>
      <c r="EP15" s="184" t="n"/>
      <c r="EQ15" s="184">
        <f>IF(EM15="","SIN ESTADO",IF(EO15&lt;&gt;"","PAGA",IF(EN15&gt;0,"VENCIDA",IF(EN15&gt;=-5,"POR VENCER","AL DÍA"))))</f>
        <v/>
      </c>
      <c r="ER15" s="185" t="n"/>
      <c r="ES15" s="119">
        <f>IF(N($H15)&lt;24,"",IF(EM15="","",EM15+31))</f>
        <v/>
      </c>
      <c r="ET15" s="124">
        <f>IF(ES15="","",TODAY()-ES15)</f>
        <v/>
      </c>
      <c r="EU15" s="494" t="n"/>
      <c r="EV15" s="184" t="n"/>
      <c r="EW15" s="184">
        <f>IF(ES15="","SIN ESTADO",IF(EU15&lt;&gt;"","PAGA",IF(ET15&gt;0,"VENCIDA",IF(ET15&gt;=-5,"POR VENCER","AL DÍA"))))</f>
        <v/>
      </c>
      <c r="EX15" s="185" t="n"/>
      <c r="EY15" s="119">
        <f>IF(N($H15)&lt;25,"",IF(ES15="","",ES15+31))</f>
        <v/>
      </c>
      <c r="EZ15" s="124">
        <f>IF(EY15="","",TODAY()-EY15)</f>
        <v/>
      </c>
      <c r="FA15" s="494" t="n"/>
      <c r="FB15" s="184" t="n"/>
      <c r="FC15" s="184">
        <f>IF(EY15="","SIN ESTADO",IF(FA15&lt;&gt;"","PAGA",IF(EZ15&gt;0,"VENCIDA",IF(EZ15&gt;=-5,"POR VENCER","AL DÍA"))))</f>
        <v/>
      </c>
      <c r="FD15" s="185" t="n"/>
      <c r="FE15" s="119">
        <f>IF(N($H15)&lt;26,"",IF(EY15="","",EY15+31))</f>
        <v/>
      </c>
      <c r="FF15" s="124">
        <f>IF(FE15="","",TODAY()-FE15)</f>
        <v/>
      </c>
      <c r="FG15" s="494" t="n"/>
      <c r="FH15" s="184" t="n"/>
      <c r="FI15" s="184">
        <f>IF(FE15="","SIN ESTADO",IF(FG15&lt;&gt;"","PAGA",IF(FF15&gt;0,"VENCIDA",IF(FF15&gt;=-5,"POR VENCER","AL DÍA"))))</f>
        <v/>
      </c>
      <c r="FJ15" s="185" t="n"/>
      <c r="FK15" s="119">
        <f>IF(N($H15)&lt;27,"",IF(FE15="","",FE15+31))</f>
        <v/>
      </c>
      <c r="FL15" s="124">
        <f>IF(FK15="","",TODAY()-FK15)</f>
        <v/>
      </c>
      <c r="FM15" s="494" t="n"/>
      <c r="FN15" s="184" t="n"/>
      <c r="FO15" s="184">
        <f>IF(FK15="","SIN ESTADO",IF(FM15&lt;&gt;"","PAGA",IF(FL15&gt;0,"VENCIDA",IF(FL15&gt;=-5,"POR VENCER","AL DÍA"))))</f>
        <v/>
      </c>
      <c r="FP15" s="185" t="n"/>
      <c r="FQ15" s="119">
        <f>IF(N($H15)&lt;28,"",IF(FK15="","",FK15+31))</f>
        <v/>
      </c>
      <c r="FR15" s="124">
        <f>IF(FQ15="","",TODAY()-FQ15)</f>
        <v/>
      </c>
      <c r="FS15" s="494" t="n"/>
      <c r="FT15" s="184" t="n"/>
      <c r="FU15" s="184">
        <f>IF(FQ15="","SIN ESTADO",IF(FS15&lt;&gt;"","PAGA",IF(FR15&gt;0,"VENCIDA",IF(FR15&gt;=-5,"POR VENCER","AL DÍA"))))</f>
        <v/>
      </c>
      <c r="FV15" s="185" t="n"/>
      <c r="FW15" s="119">
        <f>IF(N($H15)&lt;29,"",IF(FQ15="","",FQ15+31))</f>
        <v/>
      </c>
      <c r="FX15" s="124">
        <f>IF(FW15="","",TODAY()-FW15)</f>
        <v/>
      </c>
      <c r="FY15" s="494" t="n"/>
      <c r="FZ15" s="184" t="n"/>
      <c r="GA15" s="184">
        <f>IF(FW15="","SIN ESTADO",IF(FY15&lt;&gt;"","PAGA",IF(FX15&gt;0,"VENCIDA",IF(FX15&gt;=-5,"POR VENCER","AL DÍA"))))</f>
        <v/>
      </c>
      <c r="GB15" s="185" t="n"/>
      <c r="GC15" s="119">
        <f>IF(N($H15)&lt;30,"",IF(FW15="","",FW15+31))</f>
        <v/>
      </c>
      <c r="GD15" s="124">
        <f>IF(GC15="","",TODAY()-GC15)</f>
        <v/>
      </c>
      <c r="GE15" s="494" t="n"/>
      <c r="GF15" s="184" t="n"/>
      <c r="GG15" s="184">
        <f>IF(GC15="","SIN ESTADO",IF(GE15&lt;&gt;"","PAGA",IF(GD15&gt;0,"VENCIDA",IF(GD15&gt;=-5,"POR VENCER","AL DÍA"))))</f>
        <v/>
      </c>
      <c r="GH15" s="185" t="n"/>
      <c r="GI15" s="119">
        <f>IF(N($H15)&lt;31,"",IF(GC15="","",GC15+31))</f>
        <v/>
      </c>
      <c r="GJ15" s="124">
        <f>IF(GI15="","",TODAY()-GI15)</f>
        <v/>
      </c>
      <c r="GK15" s="494" t="n"/>
      <c r="GL15" s="184" t="n"/>
      <c r="GM15" s="184">
        <f>IF(GI15="","SIN ESTADO",IF(GK15&lt;&gt;"","PAGA",IF(GJ15&gt;0,"VENCIDA",IF(GJ15&gt;=-5,"POR VENCER","AL DÍA"))))</f>
        <v/>
      </c>
      <c r="GN15" s="185" t="n"/>
      <c r="GO15" s="119">
        <f>IF(N($H15)&lt;32,"",IF(GI15="","",GI15+31))</f>
        <v/>
      </c>
      <c r="GP15" s="124">
        <f>IF(GO15="","",TODAY()-GO15)</f>
        <v/>
      </c>
      <c r="GQ15" s="494" t="n"/>
      <c r="GR15" s="184" t="n"/>
      <c r="GS15" s="184">
        <f>IF(GO15="","SIN ESTADO",IF(GQ15&lt;&gt;"","PAGA",IF(GP15&gt;0,"VENCIDA",IF(GP15&gt;=-5,"POR VENCER","AL DÍA"))))</f>
        <v/>
      </c>
      <c r="GT15" s="185" t="n"/>
      <c r="GU15" s="119">
        <f>IF(N($H15)&lt;33,"",IF(GO15="","",GO15+31))</f>
        <v/>
      </c>
      <c r="GV15" s="124">
        <f>IF(GU15="","",TODAY()-GU15)</f>
        <v/>
      </c>
      <c r="GW15" s="494" t="n"/>
      <c r="GX15" s="184" t="n"/>
      <c r="GY15" s="184">
        <f>IF(GU15="","SIN ESTADO",IF(GW15&lt;&gt;"","PAGA",IF(GV15&gt;0,"VENCIDA",IF(GV15&gt;=-5,"POR VENCER","AL DÍA"))))</f>
        <v/>
      </c>
      <c r="GZ15" s="185" t="n"/>
      <c r="HA15" s="119">
        <f>IF(N($H15)&lt;34,"",IF(GU15="","",GU15+31))</f>
        <v/>
      </c>
      <c r="HB15" s="124">
        <f>IF(HA15="","",TODAY()-HA15)</f>
        <v/>
      </c>
      <c r="HC15" s="494" t="n"/>
      <c r="HD15" s="184" t="n"/>
      <c r="HE15" s="184">
        <f>IF(HA15="","SIN ESTADO",IF(HC15&lt;&gt;"","PAGA",IF(HB15&gt;0,"VENCIDA",IF(HB15&gt;=-5,"POR VENCER","AL DÍA"))))</f>
        <v/>
      </c>
      <c r="HF15" s="185" t="n"/>
      <c r="HG15" s="119">
        <f>IF(N($H15)&lt;35,"",IF(HA15="","",HA15+31))</f>
        <v/>
      </c>
      <c r="HH15" s="124">
        <f>IF(HG15="","",TODAY()-HG15)</f>
        <v/>
      </c>
      <c r="HI15" s="494" t="n"/>
      <c r="HJ15" s="184" t="n"/>
      <c r="HK15" s="184">
        <f>IF(HG15="","SIN ESTADO",IF(HI15&lt;&gt;"","PAGA",IF(HH15&gt;0,"VENCIDA",IF(HH15&gt;=-5,"POR VENCER","AL DÍA"))))</f>
        <v/>
      </c>
      <c r="HL15" s="168" t="n"/>
      <c r="HM15" s="119">
        <f>IF(N($H15)&lt;36,"",IF(HG15="","",HG15+31))</f>
        <v/>
      </c>
      <c r="HN15" s="124">
        <f>IF(HM15="","",TODAY()-HM15)</f>
        <v/>
      </c>
      <c r="HO15" s="494" t="n"/>
      <c r="HP15" s="184" t="n"/>
      <c r="HQ15" s="184">
        <f>IF(HM15="","SIN ESTADO",IF(HO15&lt;&gt;"","PAGA",IF(HN15&gt;0,"VENCIDA",IF(HN15&gt;=-5,"POR VENCER","AL DÍA"))))</f>
        <v/>
      </c>
      <c r="HR15" s="168" t="n"/>
      <c r="HS15" s="169">
        <f>N15+T15+Z15+AF15+AL15+AR15+AX15+BD15+BJ15+BP15+BV15+CB15+CH15+CN15+CT15+CZ15+DF15+DL15+DR15+DX15+ED15+EJ15+EP15+EV15+FB15+FH15+FN15+FT15+FZ15+GF15+GL15+GR15+GX15+HD15+HJ15+HP15</f>
        <v/>
      </c>
      <c r="HU15" s="170">
        <f>IFERROR(N($J15),0)</f>
        <v/>
      </c>
      <c r="HW15" s="170">
        <f>SUMPRODUCT((MOD(COLUMN($M15:$HR15)-COLUMN($M15),6)=0)*ISNUMBER($M15:$HR15)*($M15:$HR15&gt;=RESUMEN!$C$26)*($M15:$HR15&lt;=RESUMEN!$C$27)*IFERROR(N($N15:$HS15),0))</f>
        <v/>
      </c>
      <c r="HX15" s="170">
        <f>SUMPRODUCT((MOD(COLUMN($M15:$HR15)-COLUMN($M15),6)=0)*ISNUMBER($M15:$HR15)*($M15:$HR15&gt;=RESUMEN!$C$26)*($M15:$HR15&lt;=RESUMEN!$C$27))</f>
        <v/>
      </c>
    </row>
    <row r="16">
      <c r="B16" s="113">
        <f>VENTAS!A15</f>
        <v/>
      </c>
      <c r="C16" s="236">
        <f>VENTAS!B15</f>
        <v/>
      </c>
      <c r="D16" s="53">
        <f>VENTAS!C15</f>
        <v/>
      </c>
      <c r="E16" s="114">
        <f>VENTAS!D15</f>
        <v/>
      </c>
      <c r="F16" s="114">
        <f>VENTAS!J15</f>
        <v/>
      </c>
      <c r="G16" s="494">
        <f>VENTAS!F15</f>
        <v/>
      </c>
      <c r="H16" s="479">
        <f>VENTAS!K15</f>
        <v/>
      </c>
      <c r="I16" s="479">
        <f>VENTAS!M15</f>
        <v/>
      </c>
      <c r="J16" s="184">
        <f>VENTAS!L15</f>
        <v/>
      </c>
      <c r="K16" s="119">
        <f>IF(N($H16)&lt;1,"",$G16+31)</f>
        <v/>
      </c>
      <c r="L16" s="124">
        <f>IF(K16="","",TODAY()-K16)</f>
        <v/>
      </c>
      <c r="M16" s="494" t="n"/>
      <c r="N16" s="374" t="n"/>
      <c r="O16" s="184">
        <f>IF(K16="","SIN ESTADO",IF(M16&lt;&gt;"","PAGA",IF(L16&gt;0,"VENCIDA",IF(L16&gt;=-5,"POR VENCER","AL DÍA"))))</f>
        <v/>
      </c>
      <c r="P16" s="185" t="n"/>
      <c r="Q16" s="119">
        <f>IF(N($H16)&lt;2,"",IF(K16="","",K16+31))</f>
        <v/>
      </c>
      <c r="R16" s="124">
        <f>IF(Q16="","",TODAY()-Q16)</f>
        <v/>
      </c>
      <c r="S16" s="494" t="n"/>
      <c r="T16" s="184" t="n"/>
      <c r="U16" s="184">
        <f>IF(Q16="","SIN ESTADO",IF(S16&lt;&gt;"","PAGA",IF(R16&gt;0,"VENCIDA",IF(R16&gt;=-5,"POR VENCER","AL DÍA"))))</f>
        <v/>
      </c>
      <c r="V16" s="185" t="n"/>
      <c r="W16" s="119">
        <f>IF(N($H16)&lt;3,"",IF(Q16="","",Q16+31))</f>
        <v/>
      </c>
      <c r="X16" s="124">
        <f>IF(W16="","",TODAY()-W16)</f>
        <v/>
      </c>
      <c r="Y16" s="494" t="n"/>
      <c r="Z16" s="184" t="n"/>
      <c r="AA16" s="184">
        <f>IF(W16="","SIN ESTADO",IF(Y16&lt;&gt;"","PAGA",IF(X16&gt;0,"VENCIDA",IF(X16&gt;=-5,"POR VENCER","AL DÍA"))))</f>
        <v/>
      </c>
      <c r="AB16" s="185" t="n"/>
      <c r="AC16" s="119">
        <f>IF(N($H16)&lt;4,"",IF(W16="","",W16+31))</f>
        <v/>
      </c>
      <c r="AD16" s="124">
        <f>IF(AC16="","",TODAY()-AC16)</f>
        <v/>
      </c>
      <c r="AE16" s="494" t="n"/>
      <c r="AF16" s="184" t="n"/>
      <c r="AG16" s="184">
        <f>IF(AC16="","SIN ESTADO",IF(AE16&lt;&gt;"","PAGA",IF(AD16&gt;0,"VENCIDA",IF(AD16&gt;=-5,"POR VENCER","AL DÍA"))))</f>
        <v/>
      </c>
      <c r="AH16" s="185" t="n"/>
      <c r="AI16" s="119">
        <f>IF(N($H16)&lt;5,"",IF(AC16="","",AC16+31))</f>
        <v/>
      </c>
      <c r="AJ16" s="124">
        <f>IF(AI16="","",TODAY()-AI16)</f>
        <v/>
      </c>
      <c r="AK16" s="494" t="n"/>
      <c r="AL16" s="184" t="n"/>
      <c r="AM16" s="184">
        <f>IF(AI16="","SIN ESTADO",IF(AK16&lt;&gt;"","PAGA",IF(AJ16&gt;0,"VENCIDA",IF(AJ16&gt;=-5,"POR VENCER","AL DÍA"))))</f>
        <v/>
      </c>
      <c r="AN16" s="185" t="n"/>
      <c r="AO16" s="119">
        <f>IF(N($H16)&lt;6,"",IF(AI16="","",AI16+31))</f>
        <v/>
      </c>
      <c r="AP16" s="124">
        <f>IF(AO16="","",TODAY()-AO16)</f>
        <v/>
      </c>
      <c r="AQ16" s="270" t="n"/>
      <c r="AR16" s="184" t="n"/>
      <c r="AS16" s="184">
        <f>IF(AO16="","SIN ESTADO",IF(AQ16&lt;&gt;"","PAGA",IF(AP16&gt;0,"VENCIDA",IF(AP16&gt;=-5,"POR VENCER","AL DÍA"))))</f>
        <v/>
      </c>
      <c r="AT16" s="185" t="n"/>
      <c r="AU16" s="119">
        <f>IF(N($H16)&lt;7,"",IF(AO16="","",AO16+31))</f>
        <v/>
      </c>
      <c r="AV16" s="124">
        <f>IF(AU16="","",TODAY()-AU16)</f>
        <v/>
      </c>
      <c r="AW16" s="494" t="n"/>
      <c r="AX16" s="184" t="n"/>
      <c r="AY16" s="184">
        <f>IF(AU16="","SIN ESTADO",IF(AW16&lt;&gt;"","PAGA",IF(AV16&gt;0,"VENCIDA",IF(AV16&gt;=-5,"POR VENCER","AL DÍA"))))</f>
        <v/>
      </c>
      <c r="AZ16" s="185" t="n"/>
      <c r="BA16" s="119">
        <f>IF(N($H16)&lt;8,"",IF(AU16="","",AU16+31))</f>
        <v/>
      </c>
      <c r="BB16" s="124">
        <f>IF(BA16="","",TODAY()-BA16)</f>
        <v/>
      </c>
      <c r="BC16" s="494" t="n"/>
      <c r="BD16" s="184" t="n"/>
      <c r="BE16" s="184">
        <f>IF(BA16="","SIN ESTADO",IF(BC16&lt;&gt;"","PAGA",IF(BB16&gt;0,"VENCIDA",IF(BB16&gt;=-5,"POR VENCER","AL DÍA"))))</f>
        <v/>
      </c>
      <c r="BF16" s="185" t="n"/>
      <c r="BG16" s="119">
        <f>IF(N($H16)&lt;9,"",IF(BA16="","",BA16+31))</f>
        <v/>
      </c>
      <c r="BH16" s="124">
        <f>IF(BG16="","",TODAY()-BG16)</f>
        <v/>
      </c>
      <c r="BI16" s="494" t="n"/>
      <c r="BJ16" s="184" t="n"/>
      <c r="BK16" s="184">
        <f>IF(BG16="","SIN ESTADO",IF(BI16&lt;&gt;"","PAGA",IF(BH16&gt;0,"VENCIDA",IF(BH16&gt;=-5,"POR VENCER","AL DÍA"))))</f>
        <v/>
      </c>
      <c r="BL16" s="185" t="n"/>
      <c r="BM16" s="119">
        <f>IF(N($H16)&lt;10,"",IF(BG16="","",BG16+31))</f>
        <v/>
      </c>
      <c r="BN16" s="124">
        <f>IF(BM16="","",TODAY()-BM16)</f>
        <v/>
      </c>
      <c r="BO16" s="494" t="n"/>
      <c r="BP16" s="184" t="n"/>
      <c r="BQ16" s="184">
        <f>IF(BM16="","SIN ESTADO",IF(BO16&lt;&gt;"","PAGA",IF(BN16&gt;0,"VENCIDA",IF(BN16&gt;=-5,"POR VENCER","AL DÍA"))))</f>
        <v/>
      </c>
      <c r="BR16" s="185" t="n"/>
      <c r="BS16" s="119">
        <f>IF(N($H16)&lt;11,"",IF(BM16="","",BM16+31))</f>
        <v/>
      </c>
      <c r="BT16" s="124">
        <f>IF(BS16="","",TODAY()-BS16)</f>
        <v/>
      </c>
      <c r="BU16" s="494" t="n"/>
      <c r="BV16" s="184" t="n"/>
      <c r="BW16" s="184">
        <f>IF(BS16="","SIN ESTADO",IF(BU16&lt;&gt;"","PAGA",IF(BT16&gt;0,"VENCIDA",IF(BT16&gt;=-5,"POR VENCER","AL DÍA"))))</f>
        <v/>
      </c>
      <c r="BX16" s="185" t="n"/>
      <c r="BY16" s="119">
        <f>IF(N($H16)&lt;12,"",IF(BS16="","",BS16+31))</f>
        <v/>
      </c>
      <c r="BZ16" s="124">
        <f>IF(BY16="","",TODAY()-BY16)</f>
        <v/>
      </c>
      <c r="CA16" s="494" t="n"/>
      <c r="CB16" s="184" t="n"/>
      <c r="CC16" s="184">
        <f>IF(BY16="","SIN ESTADO",IF(CA16&lt;&gt;"","PAGA",IF(BZ16&gt;0,"VENCIDA",IF(BZ16&gt;=-5,"POR VENCER","AL DÍA"))))</f>
        <v/>
      </c>
      <c r="CD16" s="185" t="n"/>
      <c r="CE16" s="119">
        <f>IF(N($H16)&lt;13,"",IF(BY16="","",BY16+31))</f>
        <v/>
      </c>
      <c r="CF16" s="124">
        <f>IF(CE16="","",TODAY()-CE16)</f>
        <v/>
      </c>
      <c r="CG16" s="494" t="n"/>
      <c r="CH16" s="184" t="n"/>
      <c r="CI16" s="184">
        <f>IF(CE16="","SIN ESTADO",IF(CG16&lt;&gt;"","PAGA",IF(CF16&gt;0,"VENCIDA",IF(CF16&gt;=-5,"POR VENCER","AL DÍA"))))</f>
        <v/>
      </c>
      <c r="CJ16" s="185" t="n"/>
      <c r="CK16" s="119">
        <f>IF(N($H16)&lt;14,"",IF(CE16="","",CE16+31))</f>
        <v/>
      </c>
      <c r="CL16" s="124">
        <f>IF(CK16="","",TODAY()-CK16)</f>
        <v/>
      </c>
      <c r="CM16" s="494" t="n"/>
      <c r="CN16" s="184" t="n"/>
      <c r="CO16" s="184">
        <f>IF(CK16="","SIN ESTADO",IF(CM16&lt;&gt;"","PAGA",IF(CL16&gt;0,"VENCIDA",IF(CL16&gt;=-5,"POR VENCER","AL DÍA"))))</f>
        <v/>
      </c>
      <c r="CP16" s="185" t="n"/>
      <c r="CQ16" s="119">
        <f>IF(N($H16)&lt;15,"",IF(CK16="","",CK16+31))</f>
        <v/>
      </c>
      <c r="CR16" s="124">
        <f>IF(CQ16="","",TODAY()-CQ16)</f>
        <v/>
      </c>
      <c r="CS16" s="494" t="n"/>
      <c r="CT16" s="184" t="n"/>
      <c r="CU16" s="184">
        <f>IF(CQ16="","SIN ESTADO",IF(CS16&lt;&gt;"","PAGA",IF(CR16&gt;0,"VENCIDA",IF(CR16&gt;=-5,"POR VENCER","AL DÍA"))))</f>
        <v/>
      </c>
      <c r="CV16" s="185" t="n"/>
      <c r="CW16" s="119">
        <f>IF(N($H16)&lt;16,"",IF(CQ16="","",CQ16+31))</f>
        <v/>
      </c>
      <c r="CX16" s="124">
        <f>IF(CW16="","",TODAY()-CW16)</f>
        <v/>
      </c>
      <c r="CY16" s="494" t="n"/>
      <c r="CZ16" s="184" t="n"/>
      <c r="DA16" s="184">
        <f>IF(CW16="","SIN ESTADO",IF(CY16&lt;&gt;"","PAGA",IF(CX16&gt;0,"VENCIDA",IF(CX16&gt;=-5,"POR VENCER","AL DÍA"))))</f>
        <v/>
      </c>
      <c r="DB16" s="185" t="n"/>
      <c r="DC16" s="119">
        <f>IF(N($H16)&lt;17,"",IF(CW16="","",CW16+31))</f>
        <v/>
      </c>
      <c r="DD16" s="124">
        <f>IF(DC16="","",TODAY()-DC16)</f>
        <v/>
      </c>
      <c r="DE16" s="494" t="n"/>
      <c r="DF16" s="184" t="n"/>
      <c r="DG16" s="184">
        <f>IF(DC16="","SIN ESTADO",IF(DE16&lt;&gt;"","PAGA",IF(DD16&gt;0,"VENCIDA",IF(DD16&gt;=-5,"POR VENCER","AL DÍA"))))</f>
        <v/>
      </c>
      <c r="DH16" s="185" t="n"/>
      <c r="DI16" s="119">
        <f>IF(N($H16)&lt;18,"",IF(DC16="","",DC16+31))</f>
        <v/>
      </c>
      <c r="DJ16" s="124">
        <f>IF(DI16="","",TODAY()-DI16)</f>
        <v/>
      </c>
      <c r="DK16" s="494" t="n"/>
      <c r="DL16" s="184" t="n"/>
      <c r="DM16" s="184">
        <f>IF(DI16="","SIN ESTADO",IF(DK16&lt;&gt;"","PAGA",IF(DJ16&gt;0,"VENCIDA",IF(DJ16&gt;=-5,"POR VENCER","AL DÍA"))))</f>
        <v/>
      </c>
      <c r="DN16" s="185" t="n"/>
      <c r="DO16" s="119">
        <f>IF(N($H16)&lt;19,"",IF(DI16="","",DI16+31))</f>
        <v/>
      </c>
      <c r="DP16" s="124">
        <f>IF(DO16="","",TODAY()-DO16)</f>
        <v/>
      </c>
      <c r="DQ16" s="494" t="n"/>
      <c r="DR16" s="184" t="n"/>
      <c r="DS16" s="184">
        <f>IF(DO16="","SIN ESTADO",IF(DQ16&lt;&gt;"","PAGA",IF(DP16&gt;0,"VENCIDA",IF(DP16&gt;=-5,"POR VENCER","AL DÍA"))))</f>
        <v/>
      </c>
      <c r="DT16" s="185" t="n"/>
      <c r="DU16" s="119">
        <f>IF(N($H16)&lt;20,"",IF(DO16="","",DO16+31))</f>
        <v/>
      </c>
      <c r="DV16" s="124">
        <f>IF(DU16="","",TODAY()-DU16)</f>
        <v/>
      </c>
      <c r="DW16" s="494" t="n"/>
      <c r="DX16" s="184" t="n"/>
      <c r="DY16" s="184">
        <f>IF(DU16="","SIN ESTADO",IF(DW16&lt;&gt;"","PAGA",IF(DV16&gt;0,"VENCIDA",IF(DV16&gt;=-5,"POR VENCER","AL DÍA"))))</f>
        <v/>
      </c>
      <c r="DZ16" s="185" t="n"/>
      <c r="EA16" s="119">
        <f>IF(N($H16)&lt;21,"",IF(DU16="","",DU16+31))</f>
        <v/>
      </c>
      <c r="EB16" s="124">
        <f>IF(EA16="","",TODAY()-EA16)</f>
        <v/>
      </c>
      <c r="EC16" s="494" t="n"/>
      <c r="ED16" s="184" t="n"/>
      <c r="EE16" s="184">
        <f>IF(EA16="","SIN ESTADO",IF(EC16&lt;&gt;"","PAGA",IF(EB16&gt;0,"VENCIDA",IF(EB16&gt;=-5,"POR VENCER","AL DÍA"))))</f>
        <v/>
      </c>
      <c r="EF16" s="185" t="n"/>
      <c r="EG16" s="119">
        <f>IF(N($H16)&lt;22,"",IF(EA16="","",EA16+31))</f>
        <v/>
      </c>
      <c r="EH16" s="124">
        <f>IF(EG16="","",TODAY()-EG16)</f>
        <v/>
      </c>
      <c r="EI16" s="494" t="n"/>
      <c r="EJ16" s="184" t="n"/>
      <c r="EK16" s="184">
        <f>IF(EG16="","SIN ESTADO",IF(EI16&lt;&gt;"","PAGA",IF(EH16&gt;0,"VENCIDA",IF(EH16&gt;=-5,"POR VENCER","AL DÍA"))))</f>
        <v/>
      </c>
      <c r="EL16" s="185" t="n"/>
      <c r="EM16" s="119">
        <f>IF(N($H16)&lt;23,"",IF(EG16="","",EG16+31))</f>
        <v/>
      </c>
      <c r="EN16" s="124">
        <f>IF(EM16="","",TODAY()-EM16)</f>
        <v/>
      </c>
      <c r="EO16" s="494" t="n"/>
      <c r="EP16" s="184" t="n"/>
      <c r="EQ16" s="184">
        <f>IF(EM16="","SIN ESTADO",IF(EO16&lt;&gt;"","PAGA",IF(EN16&gt;0,"VENCIDA",IF(EN16&gt;=-5,"POR VENCER","AL DÍA"))))</f>
        <v/>
      </c>
      <c r="ER16" s="185" t="n"/>
      <c r="ES16" s="119">
        <f>IF(N($H16)&lt;24,"",IF(EM16="","",EM16+31))</f>
        <v/>
      </c>
      <c r="ET16" s="124">
        <f>IF(ES16="","",TODAY()-ES16)</f>
        <v/>
      </c>
      <c r="EU16" s="494" t="n"/>
      <c r="EV16" s="184" t="n"/>
      <c r="EW16" s="184">
        <f>IF(ES16="","SIN ESTADO",IF(EU16&lt;&gt;"","PAGA",IF(ET16&gt;0,"VENCIDA",IF(ET16&gt;=-5,"POR VENCER","AL DÍA"))))</f>
        <v/>
      </c>
      <c r="EX16" s="185" t="n"/>
      <c r="EY16" s="119">
        <f>IF(N($H16)&lt;25,"",IF(ES16="","",ES16+31))</f>
        <v/>
      </c>
      <c r="EZ16" s="124">
        <f>IF(EY16="","",TODAY()-EY16)</f>
        <v/>
      </c>
      <c r="FA16" s="494" t="n"/>
      <c r="FB16" s="184" t="n"/>
      <c r="FC16" s="184">
        <f>IF(EY16="","SIN ESTADO",IF(FA16&lt;&gt;"","PAGA",IF(EZ16&gt;0,"VENCIDA",IF(EZ16&gt;=-5,"POR VENCER","AL DÍA"))))</f>
        <v/>
      </c>
      <c r="FD16" s="185" t="n"/>
      <c r="FE16" s="119">
        <f>IF(N($H16)&lt;26,"",IF(EY16="","",EY16+31))</f>
        <v/>
      </c>
      <c r="FF16" s="124">
        <f>IF(FE16="","",TODAY()-FE16)</f>
        <v/>
      </c>
      <c r="FG16" s="494" t="n"/>
      <c r="FH16" s="184" t="n"/>
      <c r="FI16" s="184">
        <f>IF(FE16="","SIN ESTADO",IF(FG16&lt;&gt;"","PAGA",IF(FF16&gt;0,"VENCIDA",IF(FF16&gt;=-5,"POR VENCER","AL DÍA"))))</f>
        <v/>
      </c>
      <c r="FJ16" s="185" t="n"/>
      <c r="FK16" s="119">
        <f>IF(N($H16)&lt;27,"",IF(FE16="","",FE16+31))</f>
        <v/>
      </c>
      <c r="FL16" s="124">
        <f>IF(FK16="","",TODAY()-FK16)</f>
        <v/>
      </c>
      <c r="FM16" s="494" t="n"/>
      <c r="FN16" s="184" t="n"/>
      <c r="FO16" s="184">
        <f>IF(FK16="","SIN ESTADO",IF(FM16&lt;&gt;"","PAGA",IF(FL16&gt;0,"VENCIDA",IF(FL16&gt;=-5,"POR VENCER","AL DÍA"))))</f>
        <v/>
      </c>
      <c r="FP16" s="185" t="n"/>
      <c r="FQ16" s="119">
        <f>IF(N($H16)&lt;28,"",IF(FK16="","",FK16+31))</f>
        <v/>
      </c>
      <c r="FR16" s="124">
        <f>IF(FQ16="","",TODAY()-FQ16)</f>
        <v/>
      </c>
      <c r="FS16" s="494" t="n"/>
      <c r="FT16" s="184" t="n"/>
      <c r="FU16" s="184">
        <f>IF(FQ16="","SIN ESTADO",IF(FS16&lt;&gt;"","PAGA",IF(FR16&gt;0,"VENCIDA",IF(FR16&gt;=-5,"POR VENCER","AL DÍA"))))</f>
        <v/>
      </c>
      <c r="FV16" s="185" t="n"/>
      <c r="FW16" s="119">
        <f>IF(N($H16)&lt;29,"",IF(FQ16="","",FQ16+31))</f>
        <v/>
      </c>
      <c r="FX16" s="124">
        <f>IF(FW16="","",TODAY()-FW16)</f>
        <v/>
      </c>
      <c r="FY16" s="494" t="n"/>
      <c r="FZ16" s="184" t="n"/>
      <c r="GA16" s="184">
        <f>IF(FW16="","SIN ESTADO",IF(FY16&lt;&gt;"","PAGA",IF(FX16&gt;0,"VENCIDA",IF(FX16&gt;=-5,"POR VENCER","AL DÍA"))))</f>
        <v/>
      </c>
      <c r="GB16" s="185" t="n"/>
      <c r="GC16" s="119">
        <f>IF(N($H16)&lt;30,"",IF(FW16="","",FW16+31))</f>
        <v/>
      </c>
      <c r="GD16" s="124">
        <f>IF(GC16="","",TODAY()-GC16)</f>
        <v/>
      </c>
      <c r="GE16" s="494" t="n"/>
      <c r="GF16" s="184" t="n"/>
      <c r="GG16" s="184">
        <f>IF(GC16="","SIN ESTADO",IF(GE16&lt;&gt;"","PAGA",IF(GD16&gt;0,"VENCIDA",IF(GD16&gt;=-5,"POR VENCER","AL DÍA"))))</f>
        <v/>
      </c>
      <c r="GH16" s="185" t="n"/>
      <c r="GI16" s="119">
        <f>IF(N($H16)&lt;31,"",IF(GC16="","",GC16+31))</f>
        <v/>
      </c>
      <c r="GJ16" s="124">
        <f>IF(GI16="","",TODAY()-GI16)</f>
        <v/>
      </c>
      <c r="GK16" s="494" t="n"/>
      <c r="GL16" s="184" t="n"/>
      <c r="GM16" s="184">
        <f>IF(GI16="","SIN ESTADO",IF(GK16&lt;&gt;"","PAGA",IF(GJ16&gt;0,"VENCIDA",IF(GJ16&gt;=-5,"POR VENCER","AL DÍA"))))</f>
        <v/>
      </c>
      <c r="GN16" s="185" t="n"/>
      <c r="GO16" s="119">
        <f>IF(N($H16)&lt;32,"",IF(GI16="","",GI16+31))</f>
        <v/>
      </c>
      <c r="GP16" s="124">
        <f>IF(GO16="","",TODAY()-GO16)</f>
        <v/>
      </c>
      <c r="GQ16" s="494" t="n"/>
      <c r="GR16" s="184" t="n"/>
      <c r="GS16" s="184">
        <f>IF(GO16="","SIN ESTADO",IF(GQ16&lt;&gt;"","PAGA",IF(GP16&gt;0,"VENCIDA",IF(GP16&gt;=-5,"POR VENCER","AL DÍA"))))</f>
        <v/>
      </c>
      <c r="GT16" s="185" t="n"/>
      <c r="GU16" s="119">
        <f>IF(N($H16)&lt;33,"",IF(GO16="","",GO16+31))</f>
        <v/>
      </c>
      <c r="GV16" s="124">
        <f>IF(GU16="","",TODAY()-GU16)</f>
        <v/>
      </c>
      <c r="GW16" s="494" t="n"/>
      <c r="GX16" s="184" t="n"/>
      <c r="GY16" s="184">
        <f>IF(GU16="","SIN ESTADO",IF(GW16&lt;&gt;"","PAGA",IF(GV16&gt;0,"VENCIDA",IF(GV16&gt;=-5,"POR VENCER","AL DÍA"))))</f>
        <v/>
      </c>
      <c r="GZ16" s="185" t="n"/>
      <c r="HA16" s="119">
        <f>IF(N($H16)&lt;34,"",IF(GU16="","",GU16+31))</f>
        <v/>
      </c>
      <c r="HB16" s="124">
        <f>IF(HA16="","",TODAY()-HA16)</f>
        <v/>
      </c>
      <c r="HC16" s="494" t="n"/>
      <c r="HD16" s="184" t="n"/>
      <c r="HE16" s="184">
        <f>IF(HA16="","SIN ESTADO",IF(HC16&lt;&gt;"","PAGA",IF(HB16&gt;0,"VENCIDA",IF(HB16&gt;=-5,"POR VENCER","AL DÍA"))))</f>
        <v/>
      </c>
      <c r="HF16" s="185" t="n"/>
      <c r="HG16" s="119">
        <f>IF(N($H16)&lt;35,"",IF(HA16="","",HA16+31))</f>
        <v/>
      </c>
      <c r="HH16" s="124">
        <f>IF(HG16="","",TODAY()-HG16)</f>
        <v/>
      </c>
      <c r="HI16" s="494" t="n"/>
      <c r="HJ16" s="184" t="n"/>
      <c r="HK16" s="184">
        <f>IF(HG16="","SIN ESTADO",IF(HI16&lt;&gt;"","PAGA",IF(HH16&gt;0,"VENCIDA",IF(HH16&gt;=-5,"POR VENCER","AL DÍA"))))</f>
        <v/>
      </c>
      <c r="HL16" s="168" t="n"/>
      <c r="HM16" s="119">
        <f>IF(N($H16)&lt;36,"",IF(HG16="","",HG16+31))</f>
        <v/>
      </c>
      <c r="HN16" s="124">
        <f>IF(HM16="","",TODAY()-HM16)</f>
        <v/>
      </c>
      <c r="HO16" s="494" t="n"/>
      <c r="HP16" s="184" t="n"/>
      <c r="HQ16" s="184">
        <f>IF(HM16="","SIN ESTADO",IF(HO16&lt;&gt;"","PAGA",IF(HN16&gt;0,"VENCIDA",IF(HN16&gt;=-5,"POR VENCER","AL DÍA"))))</f>
        <v/>
      </c>
      <c r="HR16" s="168" t="n"/>
      <c r="HS16" s="169">
        <f>N16+T16+Z16+AF16+AL16+AR16+AX16+BD16+BJ16+BP16+BV16+CB16+CH16+CN16+CT16+CZ16+DF16+DL16+DR16+DX16+ED16+EJ16+EP16+EV16+FB16+FH16+FN16+FT16+FZ16+GF16+GL16+GR16+GX16+HD16+HJ16+HP16</f>
        <v/>
      </c>
      <c r="HU16" s="170">
        <f>IFERROR(N($J16),0)</f>
        <v/>
      </c>
      <c r="HW16" s="170">
        <f>SUMPRODUCT((MOD(COLUMN($M16:$HR16)-COLUMN($M16),6)=0)*ISNUMBER($M16:$HR16)*($M16:$HR16&gt;=RESUMEN!$C$26)*($M16:$HR16&lt;=RESUMEN!$C$27)*IFERROR(N($N16:$HS16),0))</f>
        <v/>
      </c>
      <c r="HX16" s="170">
        <f>SUMPRODUCT((MOD(COLUMN($M16:$HR16)-COLUMN($M16),6)=0)*ISNUMBER($M16:$HR16)*($M16:$HR16&gt;=RESUMEN!$C$26)*($M16:$HR16&lt;=RESUMEN!$C$27))</f>
        <v/>
      </c>
    </row>
    <row r="17">
      <c r="B17" s="113">
        <f>VENTAS!A16</f>
        <v/>
      </c>
      <c r="C17" s="236">
        <f>VENTAS!B16</f>
        <v/>
      </c>
      <c r="D17" s="53">
        <f>VENTAS!C16</f>
        <v/>
      </c>
      <c r="E17" s="114">
        <f>VENTAS!D16</f>
        <v/>
      </c>
      <c r="F17" s="114">
        <f>VENTAS!J16</f>
        <v/>
      </c>
      <c r="G17" s="494">
        <f>VENTAS!F16</f>
        <v/>
      </c>
      <c r="H17" s="479">
        <f>VENTAS!K16</f>
        <v/>
      </c>
      <c r="I17" s="479">
        <f>VENTAS!M16</f>
        <v/>
      </c>
      <c r="J17" s="184">
        <f>VENTAS!L16</f>
        <v/>
      </c>
      <c r="K17" s="119">
        <f>IF(N($H17)&lt;1,"",$G17+31)</f>
        <v/>
      </c>
      <c r="L17" s="124">
        <f>IF(K17="","",TODAY()-K17)</f>
        <v/>
      </c>
      <c r="M17" s="494" t="n"/>
      <c r="N17" s="374" t="n"/>
      <c r="O17" s="184">
        <f>IF(K17="","SIN ESTADO",IF(M17&lt;&gt;"","PAGA",IF(L17&gt;0,"VENCIDA",IF(L17&gt;=-5,"POR VENCER","AL DÍA"))))</f>
        <v/>
      </c>
      <c r="P17" s="185" t="n"/>
      <c r="Q17" s="119">
        <f>IF(N($H17)&lt;2,"",IF(K17="","",K17+31))</f>
        <v/>
      </c>
      <c r="R17" s="124">
        <f>IF(Q17="","",TODAY()-Q17)</f>
        <v/>
      </c>
      <c r="S17" s="494" t="n"/>
      <c r="T17" s="184" t="n"/>
      <c r="U17" s="184">
        <f>IF(Q17="","SIN ESTADO",IF(S17&lt;&gt;"","PAGA",IF(R17&gt;0,"VENCIDA",IF(R17&gt;=-5,"POR VENCER","AL DÍA"))))</f>
        <v/>
      </c>
      <c r="V17" s="185" t="n"/>
      <c r="W17" s="119">
        <f>IF(N($H17)&lt;3,"",IF(Q17="","",Q17+31))</f>
        <v/>
      </c>
      <c r="X17" s="124">
        <f>IF(W17="","",TODAY()-W17)</f>
        <v/>
      </c>
      <c r="Y17" s="494" t="n"/>
      <c r="Z17" s="184" t="n"/>
      <c r="AA17" s="184">
        <f>IF(W17="","SIN ESTADO",IF(Y17&lt;&gt;"","PAGA",IF(X17&gt;0,"VENCIDA",IF(X17&gt;=-5,"POR VENCER","AL DÍA"))))</f>
        <v/>
      </c>
      <c r="AB17" s="185" t="n"/>
      <c r="AC17" s="119">
        <f>IF(N($H17)&lt;4,"",IF(W17="","",W17+31))</f>
        <v/>
      </c>
      <c r="AD17" s="124">
        <f>IF(AC17="","",TODAY()-AC17)</f>
        <v/>
      </c>
      <c r="AE17" s="494" t="n"/>
      <c r="AF17" s="184" t="n"/>
      <c r="AG17" s="184">
        <f>IF(AC17="","SIN ESTADO",IF(AE17&lt;&gt;"","PAGA",IF(AD17&gt;0,"VENCIDA",IF(AD17&gt;=-5,"POR VENCER","AL DÍA"))))</f>
        <v/>
      </c>
      <c r="AH17" s="185" t="n"/>
      <c r="AI17" s="119">
        <f>IF(N($H17)&lt;5,"",IF(AC17="","",AC17+31))</f>
        <v/>
      </c>
      <c r="AJ17" s="124">
        <f>IF(AI17="","",TODAY()-AI17)</f>
        <v/>
      </c>
      <c r="AK17" s="494" t="n"/>
      <c r="AL17" s="184" t="n"/>
      <c r="AM17" s="184">
        <f>IF(AI17="","SIN ESTADO",IF(AK17&lt;&gt;"","PAGA",IF(AJ17&gt;0,"VENCIDA",IF(AJ17&gt;=-5,"POR VENCER","AL DÍA"))))</f>
        <v/>
      </c>
      <c r="AN17" s="185" t="n"/>
      <c r="AO17" s="119">
        <f>IF(N($H17)&lt;6,"",IF(AI17="","",AI17+31))</f>
        <v/>
      </c>
      <c r="AP17" s="124">
        <f>IF(AO17="","",TODAY()-AO17)</f>
        <v/>
      </c>
      <c r="AQ17" s="270" t="n"/>
      <c r="AR17" s="184" t="n"/>
      <c r="AS17" s="184">
        <f>IF(AO17="","SIN ESTADO",IF(AQ17&lt;&gt;"","PAGA",IF(AP17&gt;0,"VENCIDA",IF(AP17&gt;=-5,"POR VENCER","AL DÍA"))))</f>
        <v/>
      </c>
      <c r="AT17" s="185" t="n"/>
      <c r="AU17" s="119">
        <f>IF(N($H17)&lt;7,"",IF(AO17="","",AO17+31))</f>
        <v/>
      </c>
      <c r="AV17" s="124">
        <f>IF(AU17="","",TODAY()-AU17)</f>
        <v/>
      </c>
      <c r="AW17" s="494" t="n"/>
      <c r="AX17" s="184" t="n"/>
      <c r="AY17" s="184">
        <f>IF(AU17="","SIN ESTADO",IF(AW17&lt;&gt;"","PAGA",IF(AV17&gt;0,"VENCIDA",IF(AV17&gt;=-5,"POR VENCER","AL DÍA"))))</f>
        <v/>
      </c>
      <c r="AZ17" s="185" t="n"/>
      <c r="BA17" s="119">
        <f>IF(N($H17)&lt;8,"",IF(AU17="","",AU17+31))</f>
        <v/>
      </c>
      <c r="BB17" s="124">
        <f>IF(BA17="","",TODAY()-BA17)</f>
        <v/>
      </c>
      <c r="BC17" s="494" t="n"/>
      <c r="BD17" s="184" t="n"/>
      <c r="BE17" s="184">
        <f>IF(BA17="","SIN ESTADO",IF(BC17&lt;&gt;"","PAGA",IF(BB17&gt;0,"VENCIDA",IF(BB17&gt;=-5,"POR VENCER","AL DÍA"))))</f>
        <v/>
      </c>
      <c r="BF17" s="185" t="n"/>
      <c r="BG17" s="119">
        <f>IF(N($H17)&lt;9,"",IF(BA17="","",BA17+31))</f>
        <v/>
      </c>
      <c r="BH17" s="124">
        <f>IF(BG17="","",TODAY()-BG17)</f>
        <v/>
      </c>
      <c r="BI17" s="494" t="n"/>
      <c r="BJ17" s="184" t="n"/>
      <c r="BK17" s="184">
        <f>IF(BG17="","SIN ESTADO",IF(BI17&lt;&gt;"","PAGA",IF(BH17&gt;0,"VENCIDA",IF(BH17&gt;=-5,"POR VENCER","AL DÍA"))))</f>
        <v/>
      </c>
      <c r="BL17" s="185" t="n"/>
      <c r="BM17" s="119">
        <f>IF(N($H17)&lt;10,"",IF(BG17="","",BG17+31))</f>
        <v/>
      </c>
      <c r="BN17" s="124">
        <f>IF(BM17="","",TODAY()-BM17)</f>
        <v/>
      </c>
      <c r="BO17" s="494" t="n"/>
      <c r="BP17" s="184" t="n"/>
      <c r="BQ17" s="184">
        <f>IF(BM17="","SIN ESTADO",IF(BO17&lt;&gt;"","PAGA",IF(BN17&gt;0,"VENCIDA",IF(BN17&gt;=-5,"POR VENCER","AL DÍA"))))</f>
        <v/>
      </c>
      <c r="BR17" s="185" t="n"/>
      <c r="BS17" s="119">
        <f>IF(N($H17)&lt;11,"",IF(BM17="","",BM17+31))</f>
        <v/>
      </c>
      <c r="BT17" s="124">
        <f>IF(BS17="","",TODAY()-BS17)</f>
        <v/>
      </c>
      <c r="BU17" s="494" t="n"/>
      <c r="BV17" s="184" t="n"/>
      <c r="BW17" s="184">
        <f>IF(BS17="","SIN ESTADO",IF(BU17&lt;&gt;"","PAGA",IF(BT17&gt;0,"VENCIDA",IF(BT17&gt;=-5,"POR VENCER","AL DÍA"))))</f>
        <v/>
      </c>
      <c r="BX17" s="185" t="n"/>
      <c r="BY17" s="119">
        <f>IF(N($H17)&lt;12,"",IF(BS17="","",BS17+31))</f>
        <v/>
      </c>
      <c r="BZ17" s="124">
        <f>IF(BY17="","",TODAY()-BY17)</f>
        <v/>
      </c>
      <c r="CA17" s="494" t="n"/>
      <c r="CB17" s="184" t="n"/>
      <c r="CC17" s="184">
        <f>IF(BY17="","SIN ESTADO",IF(CA17&lt;&gt;"","PAGA",IF(BZ17&gt;0,"VENCIDA",IF(BZ17&gt;=-5,"POR VENCER","AL DÍA"))))</f>
        <v/>
      </c>
      <c r="CD17" s="185" t="n"/>
      <c r="CE17" s="119">
        <f>IF(N($H17)&lt;13,"",IF(BY17="","",BY17+31))</f>
        <v/>
      </c>
      <c r="CF17" s="124">
        <f>IF(CE17="","",TODAY()-CE17)</f>
        <v/>
      </c>
      <c r="CG17" s="494" t="n"/>
      <c r="CH17" s="184" t="n"/>
      <c r="CI17" s="184">
        <f>IF(CE17="","SIN ESTADO",IF(CG17&lt;&gt;"","PAGA",IF(CF17&gt;0,"VENCIDA",IF(CF17&gt;=-5,"POR VENCER","AL DÍA"))))</f>
        <v/>
      </c>
      <c r="CJ17" s="185" t="n"/>
      <c r="CK17" s="119">
        <f>IF(N($H17)&lt;14,"",IF(CE17="","",CE17+31))</f>
        <v/>
      </c>
      <c r="CL17" s="124">
        <f>IF(CK17="","",TODAY()-CK17)</f>
        <v/>
      </c>
      <c r="CM17" s="494" t="n"/>
      <c r="CN17" s="184" t="n"/>
      <c r="CO17" s="184">
        <f>IF(CK17="","SIN ESTADO",IF(CM17&lt;&gt;"","PAGA",IF(CL17&gt;0,"VENCIDA",IF(CL17&gt;=-5,"POR VENCER","AL DÍA"))))</f>
        <v/>
      </c>
      <c r="CP17" s="185" t="n"/>
      <c r="CQ17" s="119">
        <f>IF(N($H17)&lt;15,"",IF(CK17="","",CK17+31))</f>
        <v/>
      </c>
      <c r="CR17" s="124">
        <f>IF(CQ17="","",TODAY()-CQ17)</f>
        <v/>
      </c>
      <c r="CS17" s="494" t="n"/>
      <c r="CT17" s="184" t="n"/>
      <c r="CU17" s="184">
        <f>IF(CQ17="","SIN ESTADO",IF(CS17&lt;&gt;"","PAGA",IF(CR17&gt;0,"VENCIDA",IF(CR17&gt;=-5,"POR VENCER","AL DÍA"))))</f>
        <v/>
      </c>
      <c r="CV17" s="185" t="n"/>
      <c r="CW17" s="119">
        <f>IF(N($H17)&lt;16,"",IF(CQ17="","",CQ17+31))</f>
        <v/>
      </c>
      <c r="CX17" s="124">
        <f>IF(CW17="","",TODAY()-CW17)</f>
        <v/>
      </c>
      <c r="CY17" s="494" t="n"/>
      <c r="CZ17" s="184" t="n"/>
      <c r="DA17" s="184">
        <f>IF(CW17="","SIN ESTADO",IF(CY17&lt;&gt;"","PAGA",IF(CX17&gt;0,"VENCIDA",IF(CX17&gt;=-5,"POR VENCER","AL DÍA"))))</f>
        <v/>
      </c>
      <c r="DB17" s="185" t="n"/>
      <c r="DC17" s="119">
        <f>IF(N($H17)&lt;17,"",IF(CW17="","",CW17+31))</f>
        <v/>
      </c>
      <c r="DD17" s="124">
        <f>IF(DC17="","",TODAY()-DC17)</f>
        <v/>
      </c>
      <c r="DE17" s="494" t="n"/>
      <c r="DF17" s="184" t="n"/>
      <c r="DG17" s="184">
        <f>IF(DC17="","SIN ESTADO",IF(DE17&lt;&gt;"","PAGA",IF(DD17&gt;0,"VENCIDA",IF(DD17&gt;=-5,"POR VENCER","AL DÍA"))))</f>
        <v/>
      </c>
      <c r="DH17" s="185" t="n"/>
      <c r="DI17" s="119">
        <f>IF(N($H17)&lt;18,"",IF(DC17="","",DC17+31))</f>
        <v/>
      </c>
      <c r="DJ17" s="124">
        <f>IF(DI17="","",TODAY()-DI17)</f>
        <v/>
      </c>
      <c r="DK17" s="494" t="n"/>
      <c r="DL17" s="184" t="n"/>
      <c r="DM17" s="184">
        <f>IF(DI17="","SIN ESTADO",IF(DK17&lt;&gt;"","PAGA",IF(DJ17&gt;0,"VENCIDA",IF(DJ17&gt;=-5,"POR VENCER","AL DÍA"))))</f>
        <v/>
      </c>
      <c r="DN17" s="185" t="n"/>
      <c r="DO17" s="119">
        <f>IF(N($H17)&lt;19,"",IF(DI17="","",DI17+31))</f>
        <v/>
      </c>
      <c r="DP17" s="124">
        <f>IF(DO17="","",TODAY()-DO17)</f>
        <v/>
      </c>
      <c r="DQ17" s="494" t="n"/>
      <c r="DR17" s="184" t="n"/>
      <c r="DS17" s="184">
        <f>IF(DO17="","SIN ESTADO",IF(DQ17&lt;&gt;"","PAGA",IF(DP17&gt;0,"VENCIDA",IF(DP17&gt;=-5,"POR VENCER","AL DÍA"))))</f>
        <v/>
      </c>
      <c r="DT17" s="185" t="n"/>
      <c r="DU17" s="119">
        <f>IF(N($H17)&lt;20,"",IF(DO17="","",DO17+31))</f>
        <v/>
      </c>
      <c r="DV17" s="124">
        <f>IF(DU17="","",TODAY()-DU17)</f>
        <v/>
      </c>
      <c r="DW17" s="494" t="n"/>
      <c r="DX17" s="184" t="n"/>
      <c r="DY17" s="184">
        <f>IF(DU17="","SIN ESTADO",IF(DW17&lt;&gt;"","PAGA",IF(DV17&gt;0,"VENCIDA",IF(DV17&gt;=-5,"POR VENCER","AL DÍA"))))</f>
        <v/>
      </c>
      <c r="DZ17" s="185" t="n"/>
      <c r="EA17" s="119">
        <f>IF(N($H17)&lt;21,"",IF(DU17="","",DU17+31))</f>
        <v/>
      </c>
      <c r="EB17" s="124">
        <f>IF(EA17="","",TODAY()-EA17)</f>
        <v/>
      </c>
      <c r="EC17" s="494" t="n"/>
      <c r="ED17" s="184" t="n"/>
      <c r="EE17" s="184">
        <f>IF(EA17="","SIN ESTADO",IF(EC17&lt;&gt;"","PAGA",IF(EB17&gt;0,"VENCIDA",IF(EB17&gt;=-5,"POR VENCER","AL DÍA"))))</f>
        <v/>
      </c>
      <c r="EF17" s="185" t="n"/>
      <c r="EG17" s="119">
        <f>IF(N($H17)&lt;22,"",IF(EA17="","",EA17+31))</f>
        <v/>
      </c>
      <c r="EH17" s="124">
        <f>IF(EG17="","",TODAY()-EG17)</f>
        <v/>
      </c>
      <c r="EI17" s="494" t="n"/>
      <c r="EJ17" s="184" t="n"/>
      <c r="EK17" s="184">
        <f>IF(EG17="","SIN ESTADO",IF(EI17&lt;&gt;"","PAGA",IF(EH17&gt;0,"VENCIDA",IF(EH17&gt;=-5,"POR VENCER","AL DÍA"))))</f>
        <v/>
      </c>
      <c r="EL17" s="185" t="n"/>
      <c r="EM17" s="119">
        <f>IF(N($H17)&lt;23,"",IF(EG17="","",EG17+31))</f>
        <v/>
      </c>
      <c r="EN17" s="124">
        <f>IF(EM17="","",TODAY()-EM17)</f>
        <v/>
      </c>
      <c r="EO17" s="494" t="n"/>
      <c r="EP17" s="184" t="n"/>
      <c r="EQ17" s="184">
        <f>IF(EM17="","SIN ESTADO",IF(EO17&lt;&gt;"","PAGA",IF(EN17&gt;0,"VENCIDA",IF(EN17&gt;=-5,"POR VENCER","AL DÍA"))))</f>
        <v/>
      </c>
      <c r="ER17" s="185" t="n"/>
      <c r="ES17" s="119">
        <f>IF(N($H17)&lt;24,"",IF(EM17="","",EM17+31))</f>
        <v/>
      </c>
      <c r="ET17" s="124">
        <f>IF(ES17="","",TODAY()-ES17)</f>
        <v/>
      </c>
      <c r="EU17" s="494" t="n"/>
      <c r="EV17" s="184" t="n"/>
      <c r="EW17" s="184">
        <f>IF(ES17="","SIN ESTADO",IF(EU17&lt;&gt;"","PAGA",IF(ET17&gt;0,"VENCIDA",IF(ET17&gt;=-5,"POR VENCER","AL DÍA"))))</f>
        <v/>
      </c>
      <c r="EX17" s="185" t="n"/>
      <c r="EY17" s="119">
        <f>IF(N($H17)&lt;25,"",IF(ES17="","",ES17+31))</f>
        <v/>
      </c>
      <c r="EZ17" s="124">
        <f>IF(EY17="","",TODAY()-EY17)</f>
        <v/>
      </c>
      <c r="FA17" s="494" t="n"/>
      <c r="FB17" s="184" t="n"/>
      <c r="FC17" s="184">
        <f>IF(EY17="","SIN ESTADO",IF(FA17&lt;&gt;"","PAGA",IF(EZ17&gt;0,"VENCIDA",IF(EZ17&gt;=-5,"POR VENCER","AL DÍA"))))</f>
        <v/>
      </c>
      <c r="FD17" s="185" t="n"/>
      <c r="FE17" s="119">
        <f>IF(N($H17)&lt;26,"",IF(EY17="","",EY17+31))</f>
        <v/>
      </c>
      <c r="FF17" s="124">
        <f>IF(FE17="","",TODAY()-FE17)</f>
        <v/>
      </c>
      <c r="FG17" s="494" t="n"/>
      <c r="FH17" s="184" t="n"/>
      <c r="FI17" s="184">
        <f>IF(FE17="","SIN ESTADO",IF(FG17&lt;&gt;"","PAGA",IF(FF17&gt;0,"VENCIDA",IF(FF17&gt;=-5,"POR VENCER","AL DÍA"))))</f>
        <v/>
      </c>
      <c r="FJ17" s="185" t="n"/>
      <c r="FK17" s="119">
        <f>IF(N($H17)&lt;27,"",IF(FE17="","",FE17+31))</f>
        <v/>
      </c>
      <c r="FL17" s="124">
        <f>IF(FK17="","",TODAY()-FK17)</f>
        <v/>
      </c>
      <c r="FM17" s="494" t="n"/>
      <c r="FN17" s="184" t="n"/>
      <c r="FO17" s="184">
        <f>IF(FK17="","SIN ESTADO",IF(FM17&lt;&gt;"","PAGA",IF(FL17&gt;0,"VENCIDA",IF(FL17&gt;=-5,"POR VENCER","AL DÍA"))))</f>
        <v/>
      </c>
      <c r="FP17" s="185" t="n"/>
      <c r="FQ17" s="119">
        <f>IF(N($H17)&lt;28,"",IF(FK17="","",FK17+31))</f>
        <v/>
      </c>
      <c r="FR17" s="124">
        <f>IF(FQ17="","",TODAY()-FQ17)</f>
        <v/>
      </c>
      <c r="FS17" s="494" t="n"/>
      <c r="FT17" s="184" t="n"/>
      <c r="FU17" s="184">
        <f>IF(FQ17="","SIN ESTADO",IF(FS17&lt;&gt;"","PAGA",IF(FR17&gt;0,"VENCIDA",IF(FR17&gt;=-5,"POR VENCER","AL DÍA"))))</f>
        <v/>
      </c>
      <c r="FV17" s="185" t="n"/>
      <c r="FW17" s="119">
        <f>IF(N($H17)&lt;29,"",IF(FQ17="","",FQ17+31))</f>
        <v/>
      </c>
      <c r="FX17" s="124">
        <f>IF(FW17="","",TODAY()-FW17)</f>
        <v/>
      </c>
      <c r="FY17" s="494" t="n"/>
      <c r="FZ17" s="184" t="n"/>
      <c r="GA17" s="184">
        <f>IF(FW17="","SIN ESTADO",IF(FY17&lt;&gt;"","PAGA",IF(FX17&gt;0,"VENCIDA",IF(FX17&gt;=-5,"POR VENCER","AL DÍA"))))</f>
        <v/>
      </c>
      <c r="GB17" s="185" t="n"/>
      <c r="GC17" s="119">
        <f>IF(N($H17)&lt;30,"",IF(FW17="","",FW17+31))</f>
        <v/>
      </c>
      <c r="GD17" s="124">
        <f>IF(GC17="","",TODAY()-GC17)</f>
        <v/>
      </c>
      <c r="GE17" s="494" t="n"/>
      <c r="GF17" s="184" t="n"/>
      <c r="GG17" s="184">
        <f>IF(GC17="","SIN ESTADO",IF(GE17&lt;&gt;"","PAGA",IF(GD17&gt;0,"VENCIDA",IF(GD17&gt;=-5,"POR VENCER","AL DÍA"))))</f>
        <v/>
      </c>
      <c r="GH17" s="185" t="n"/>
      <c r="GI17" s="119">
        <f>IF(N($H17)&lt;31,"",IF(GC17="","",GC17+31))</f>
        <v/>
      </c>
      <c r="GJ17" s="124">
        <f>IF(GI17="","",TODAY()-GI17)</f>
        <v/>
      </c>
      <c r="GK17" s="494" t="n"/>
      <c r="GL17" s="184" t="n"/>
      <c r="GM17" s="184">
        <f>IF(GI17="","SIN ESTADO",IF(GK17&lt;&gt;"","PAGA",IF(GJ17&gt;0,"VENCIDA",IF(GJ17&gt;=-5,"POR VENCER","AL DÍA"))))</f>
        <v/>
      </c>
      <c r="GN17" s="185" t="n"/>
      <c r="GO17" s="119">
        <f>IF(N($H17)&lt;32,"",IF(GI17="","",GI17+31))</f>
        <v/>
      </c>
      <c r="GP17" s="124">
        <f>IF(GO17="","",TODAY()-GO17)</f>
        <v/>
      </c>
      <c r="GQ17" s="494" t="n"/>
      <c r="GR17" s="184" t="n"/>
      <c r="GS17" s="184">
        <f>IF(GO17="","SIN ESTADO",IF(GQ17&lt;&gt;"","PAGA",IF(GP17&gt;0,"VENCIDA",IF(GP17&gt;=-5,"POR VENCER","AL DÍA"))))</f>
        <v/>
      </c>
      <c r="GT17" s="185" t="n"/>
      <c r="GU17" s="119">
        <f>IF(N($H17)&lt;33,"",IF(GO17="","",GO17+31))</f>
        <v/>
      </c>
      <c r="GV17" s="124">
        <f>IF(GU17="","",TODAY()-GU17)</f>
        <v/>
      </c>
      <c r="GW17" s="494" t="n"/>
      <c r="GX17" s="184" t="n"/>
      <c r="GY17" s="184">
        <f>IF(GU17="","SIN ESTADO",IF(GW17&lt;&gt;"","PAGA",IF(GV17&gt;0,"VENCIDA",IF(GV17&gt;=-5,"POR VENCER","AL DÍA"))))</f>
        <v/>
      </c>
      <c r="GZ17" s="185" t="n"/>
      <c r="HA17" s="119">
        <f>IF(N($H17)&lt;34,"",IF(GU17="","",GU17+31))</f>
        <v/>
      </c>
      <c r="HB17" s="124">
        <f>IF(HA17="","",TODAY()-HA17)</f>
        <v/>
      </c>
      <c r="HC17" s="494" t="n"/>
      <c r="HD17" s="184" t="n"/>
      <c r="HE17" s="184">
        <f>IF(HA17="","SIN ESTADO",IF(HC17&lt;&gt;"","PAGA",IF(HB17&gt;0,"VENCIDA",IF(HB17&gt;=-5,"POR VENCER","AL DÍA"))))</f>
        <v/>
      </c>
      <c r="HF17" s="185" t="n"/>
      <c r="HG17" s="119">
        <f>IF(N($H17)&lt;35,"",IF(HA17="","",HA17+31))</f>
        <v/>
      </c>
      <c r="HH17" s="124">
        <f>IF(HG17="","",TODAY()-HG17)</f>
        <v/>
      </c>
      <c r="HI17" s="494" t="n"/>
      <c r="HJ17" s="184" t="n"/>
      <c r="HK17" s="184">
        <f>IF(HG17="","SIN ESTADO",IF(HI17&lt;&gt;"","PAGA",IF(HH17&gt;0,"VENCIDA",IF(HH17&gt;=-5,"POR VENCER","AL DÍA"))))</f>
        <v/>
      </c>
      <c r="HL17" s="168" t="n"/>
      <c r="HM17" s="119">
        <f>IF(N($H17)&lt;36,"",IF(HG17="","",HG17+31))</f>
        <v/>
      </c>
      <c r="HN17" s="124">
        <f>IF(HM17="","",TODAY()-HM17)</f>
        <v/>
      </c>
      <c r="HO17" s="494" t="n"/>
      <c r="HP17" s="184" t="n"/>
      <c r="HQ17" s="184">
        <f>IF(HM17="","SIN ESTADO",IF(HO17&lt;&gt;"","PAGA",IF(HN17&gt;0,"VENCIDA",IF(HN17&gt;=-5,"POR VENCER","AL DÍA"))))</f>
        <v/>
      </c>
      <c r="HR17" s="168" t="n"/>
      <c r="HS17" s="169">
        <f>N17+T17+Z17+AF17+AL17+AR17+AX17+BD17+BJ17+BP17+BV17+CB17+CH17+CN17+CT17+CZ17+DF17+DL17+DR17+DX17+ED17+EJ17+EP17+EV17+FB17+FH17+FN17+FT17+FZ17+GF17+GL17+GR17+GX17+HD17+HJ17+HP17</f>
        <v/>
      </c>
      <c r="HU17" s="170">
        <f>IFERROR(N($J17),0)</f>
        <v/>
      </c>
      <c r="HW17" s="170">
        <f>SUMPRODUCT((MOD(COLUMN($M17:$HR17)-COLUMN($M17),6)=0)*ISNUMBER($M17:$HR17)*($M17:$HR17&gt;=RESUMEN!$C$26)*($M17:$HR17&lt;=RESUMEN!$C$27)*IFERROR(N($N17:$HS17),0))</f>
        <v/>
      </c>
      <c r="HX17" s="170">
        <f>SUMPRODUCT((MOD(COLUMN($M17:$HR17)-COLUMN($M17),6)=0)*ISNUMBER($M17:$HR17)*($M17:$HR17&gt;=RESUMEN!$C$26)*($M17:$HR17&lt;=RESUMEN!$C$27))</f>
        <v/>
      </c>
    </row>
    <row r="18">
      <c r="B18" s="113">
        <f>VENTAS!A17</f>
        <v/>
      </c>
      <c r="C18" s="236">
        <f>VENTAS!B17</f>
        <v/>
      </c>
      <c r="D18" s="53">
        <f>VENTAS!C17</f>
        <v/>
      </c>
      <c r="E18" s="114">
        <f>VENTAS!D17</f>
        <v/>
      </c>
      <c r="F18" s="114">
        <f>VENTAS!J17</f>
        <v/>
      </c>
      <c r="G18" s="494">
        <f>VENTAS!F17</f>
        <v/>
      </c>
      <c r="H18" s="479">
        <f>VENTAS!K17</f>
        <v/>
      </c>
      <c r="I18" s="479">
        <f>VENTAS!M17</f>
        <v/>
      </c>
      <c r="J18" s="184">
        <f>VENTAS!L17</f>
        <v/>
      </c>
      <c r="K18" s="119">
        <f>IF(N($H18)&lt;1,"",$G18+31)</f>
        <v/>
      </c>
      <c r="L18" s="124">
        <f>IF(K18="","",TODAY()-K18)</f>
        <v/>
      </c>
      <c r="M18" s="201" t="n">
        <v>45960</v>
      </c>
      <c r="N18" s="374" t="n">
        <v>1000000</v>
      </c>
      <c r="O18" s="184">
        <f>IF(K18="","SIN ESTADO",IF(M18&lt;&gt;"","PAGA",IF(L18&gt;0,"VENCIDA",IF(L18&gt;=-5,"POR VENCER","AL DÍA"))))</f>
        <v/>
      </c>
      <c r="P18" s="185" t="inlineStr">
        <is>
          <t>TRANSFERENCIA</t>
        </is>
      </c>
      <c r="Q18" s="119">
        <f>IF(N($H18)&lt;2,"",IF(K18="","",K18+31))</f>
        <v/>
      </c>
      <c r="R18" s="124">
        <f>IF(Q18="","",TODAY()-Q18)</f>
        <v/>
      </c>
      <c r="S18" s="406" t="n">
        <v>46000</v>
      </c>
      <c r="T18" s="184" t="n">
        <v>1000000</v>
      </c>
      <c r="U18" s="184">
        <f>IF(Q18="","SIN ESTADO",IF(S18&lt;&gt;"","PAGA",IF(R18&gt;0,"VENCIDA",IF(R18&gt;=-5,"POR VENCER","AL DÍA"))))</f>
        <v/>
      </c>
      <c r="V18" s="185" t="inlineStr">
        <is>
          <t>TRANSFERENCIA</t>
        </is>
      </c>
      <c r="W18" s="119">
        <f>IF(N($H18)&lt;3,"",IF(Q18="","",Q18+31))</f>
        <v/>
      </c>
      <c r="X18" s="124">
        <f>IF(W18="","",TODAY()-W18)</f>
        <v/>
      </c>
      <c r="Y18" s="407" t="n">
        <v>45664</v>
      </c>
      <c r="Z18" s="184" t="n">
        <v>1000000</v>
      </c>
      <c r="AA18" s="184">
        <f>IF(W18="","SIN ESTADO",IF(Y18&lt;&gt;"","PAGA",IF(X18&gt;0,"VENCIDA",IF(X18&gt;=-5,"POR VENCER","AL DÍA"))))</f>
        <v/>
      </c>
      <c r="AB18" s="185" t="inlineStr">
        <is>
          <t>TRANSFERENCIA</t>
        </is>
      </c>
      <c r="AC18" s="119">
        <f>IF(N($H18)&lt;4,"",IF(W18="","",W18+31))</f>
        <v/>
      </c>
      <c r="AD18" s="124">
        <f>IF(AC18="","",TODAY()-AC18)</f>
        <v/>
      </c>
      <c r="AE18" s="227" t="n">
        <v>46039</v>
      </c>
      <c r="AF18" s="184" t="n">
        <v>3000000</v>
      </c>
      <c r="AG18" s="184">
        <f>IF(AC18="","SIN ESTADO",IF(AE18&lt;&gt;"","PAGA",IF(AD18&gt;0,"VENCIDA",IF(AD18&gt;=-5,"POR VENCER","AL DÍA"))))</f>
        <v/>
      </c>
      <c r="AH18" s="185" t="inlineStr">
        <is>
          <t>TRANSFERENCIA</t>
        </is>
      </c>
      <c r="AI18" s="119">
        <f>IF(N($H18)&lt;5,"",IF(AC18="","",AC18+31))</f>
        <v/>
      </c>
      <c r="AJ18" s="124">
        <f>IF(AI18="","",TODAY()-AI18)</f>
        <v/>
      </c>
      <c r="AK18" s="407" t="n">
        <v>46060</v>
      </c>
      <c r="AL18" s="184" t="n">
        <v>5000000</v>
      </c>
      <c r="AM18" s="184">
        <f>IF(AI18="","SIN ESTADO",IF(AK18&lt;&gt;"","PAGA",IF(AJ18&gt;0,"VENCIDA",IF(AJ18&gt;=-5,"POR VENCER","AL DÍA"))))</f>
        <v/>
      </c>
      <c r="AN18" s="185" t="inlineStr">
        <is>
          <t>TRANSFERENCIA</t>
        </is>
      </c>
      <c r="AO18" s="119">
        <f>IF(N($H18)&lt;6,"",IF(AI18="","",AI18+31))</f>
        <v/>
      </c>
      <c r="AP18" s="124">
        <f>IF(AO18="","",TODAY()-AO18)</f>
        <v/>
      </c>
      <c r="AQ18" s="477" t="n">
        <v>46088</v>
      </c>
      <c r="AR18" s="184" t="n">
        <v>5000000</v>
      </c>
      <c r="AS18" s="184">
        <f>IF(AO18="","SIN ESTADO",IF(AQ18&lt;&gt;"","PAGA",IF(AP18&gt;0,"VENCIDA",IF(AP18&gt;=-5,"POR VENCER","AL DÍA"))))</f>
        <v/>
      </c>
      <c r="AT18" s="185" t="inlineStr">
        <is>
          <t>TRANSFERENCIA</t>
        </is>
      </c>
      <c r="AU18" s="119">
        <f>IF(N($H18)&lt;7,"",IF(AO18="","",AO18+31))</f>
        <v/>
      </c>
      <c r="AV18" s="124">
        <f>IF(AU18="","",TODAY()-AU18)</f>
        <v/>
      </c>
      <c r="AW18" s="407" t="n">
        <v>46123</v>
      </c>
      <c r="AX18" s="184" t="n">
        <v>5000000</v>
      </c>
      <c r="AY18" s="184">
        <f>IF(AU18="","SIN ESTADO",IF(AW18&lt;&gt;"","PAGA",IF(AV18&gt;0,"VENCIDA",IF(AV18&gt;=-5,"POR VENCER","AL DÍA"))))</f>
        <v/>
      </c>
      <c r="AZ18" s="185" t="inlineStr">
        <is>
          <t>TRANSFERENCIA</t>
        </is>
      </c>
      <c r="BA18" s="119">
        <f>IF(N($H18)&lt;8,"",IF(AU18="","",AU18+31))</f>
        <v/>
      </c>
      <c r="BB18" s="124">
        <f>IF(BA18="","",TODAY()-BA18)</f>
        <v/>
      </c>
      <c r="BC18" s="494" t="n">
        <v>46123</v>
      </c>
      <c r="BD18" s="184" t="n"/>
      <c r="BE18" s="184">
        <f>IF(BA18="","SIN ESTADO",IF(BC18&lt;&gt;"","PAGA",IF(BB18&gt;0,"VENCIDA",IF(BB18&gt;=-5,"POR VENCER","AL DÍA"))))</f>
        <v/>
      </c>
      <c r="BF18" s="185" t="n"/>
      <c r="BG18" s="119">
        <f>IF(N($H18)&lt;9,"",IF(BA18="","",BA18+31))</f>
        <v/>
      </c>
      <c r="BH18" s="124">
        <f>IF(BG18="","",TODAY()-BG18)</f>
        <v/>
      </c>
      <c r="BI18" s="494" t="n">
        <v>46123</v>
      </c>
      <c r="BJ18" s="184" t="n"/>
      <c r="BK18" s="184">
        <f>IF(BG18="","SIN ESTADO",IF(BI18&lt;&gt;"","PAGA",IF(BH18&gt;0,"VENCIDA",IF(BH18&gt;=-5,"POR VENCER","AL DÍA"))))</f>
        <v/>
      </c>
      <c r="BL18" s="185" t="n"/>
      <c r="BM18" s="119">
        <f>IF(N($H18)&lt;10,"",IF(BG18="","",BG18+31))</f>
        <v/>
      </c>
      <c r="BN18" s="124">
        <f>IF(BM18="","",TODAY()-BM18)</f>
        <v/>
      </c>
      <c r="BO18" s="494" t="n">
        <v>46330</v>
      </c>
      <c r="BP18" s="184" t="n"/>
      <c r="BQ18" s="184">
        <f>IF(BM18="","SIN ESTADO",IF(BO18&lt;&gt;"","PAGA",IF(BN18&gt;0,"VENCIDA",IF(BN18&gt;=-5,"POR VENCER","AL DÍA"))))</f>
        <v/>
      </c>
      <c r="BR18" s="185" t="n"/>
      <c r="BS18" s="119">
        <f>IF(N($H18)&lt;11,"",IF(BM18="","",BM18+31))</f>
        <v/>
      </c>
      <c r="BT18" s="124">
        <f>IF(BS18="","",TODAY()-BS18)</f>
        <v/>
      </c>
      <c r="BU18" s="494" t="n">
        <v>46123</v>
      </c>
      <c r="BV18" s="184" t="n"/>
      <c r="BW18" s="184">
        <f>IF(BS18="","SIN ESTADO",IF(BU18&lt;&gt;"","PAGA",IF(BT18&gt;0,"VENCIDA",IF(BT18&gt;=-5,"POR VENCER","AL DÍA"))))</f>
        <v/>
      </c>
      <c r="BX18" s="185" t="n"/>
      <c r="BY18" s="119">
        <f>IF(N($H18)&lt;12,"",IF(BS18="","",BS18+31))</f>
        <v/>
      </c>
      <c r="BZ18" s="124">
        <f>IF(BY18="","",TODAY()-BY18)</f>
        <v/>
      </c>
      <c r="CA18" s="494" t="n">
        <v>46330</v>
      </c>
      <c r="CB18" s="184" t="n"/>
      <c r="CC18" s="184">
        <f>IF(BY18="","SIN ESTADO",IF(CA18&lt;&gt;"","PAGA",IF(BZ18&gt;0,"VENCIDA",IF(BZ18&gt;=-5,"POR VENCER","AL DÍA"))))</f>
        <v/>
      </c>
      <c r="CD18" s="185" t="n"/>
      <c r="CE18" s="119">
        <f>IF(N($H18)&lt;13,"",IF(BY18="","",BY18+31))</f>
        <v/>
      </c>
      <c r="CF18" s="124">
        <f>IF(CE18="","",TODAY()-CE18)</f>
        <v/>
      </c>
      <c r="CG18" s="494" t="n">
        <v>46123</v>
      </c>
      <c r="CH18" s="184" t="n"/>
      <c r="CI18" s="184">
        <f>IF(CE18="","SIN ESTADO",IF(CG18&lt;&gt;"","PAGA",IF(CF18&gt;0,"VENCIDA",IF(CF18&gt;=-5,"POR VENCER","AL DÍA"))))</f>
        <v/>
      </c>
      <c r="CJ18" s="185" t="n"/>
      <c r="CK18" s="119">
        <f>IF(N($H18)&lt;14,"",IF(CE18="","",CE18+31))</f>
        <v/>
      </c>
      <c r="CL18" s="124">
        <f>IF(CK18="","",TODAY()-CK18)</f>
        <v/>
      </c>
      <c r="CM18" s="494" t="n">
        <v>46123</v>
      </c>
      <c r="CN18" s="184" t="n"/>
      <c r="CO18" s="184">
        <f>IF(CK18="","SIN ESTADO",IF(CM18&lt;&gt;"","PAGA",IF(CL18&gt;0,"VENCIDA",IF(CL18&gt;=-5,"POR VENCER","AL DÍA"))))</f>
        <v/>
      </c>
      <c r="CP18" s="185" t="n"/>
      <c r="CQ18" s="119">
        <f>IF(N($H18)&lt;15,"",IF(CK18="","",CK18+31))</f>
        <v/>
      </c>
      <c r="CR18" s="124">
        <f>IF(CQ18="","",TODAY()-CQ18)</f>
        <v/>
      </c>
      <c r="CS18" s="494" t="n">
        <v>46123</v>
      </c>
      <c r="CT18" s="184" t="n"/>
      <c r="CU18" s="184">
        <f>IF(CQ18="","SIN ESTADO",IF(CS18&lt;&gt;"","PAGA",IF(CR18&gt;0,"VENCIDA",IF(CR18&gt;=-5,"POR VENCER","AL DÍA"))))</f>
        <v/>
      </c>
      <c r="CV18" s="185" t="n"/>
      <c r="CW18" s="119">
        <f>IF(N($H18)&lt;16,"",IF(CQ18="","",CQ18+31))</f>
        <v/>
      </c>
      <c r="CX18" s="124">
        <f>IF(CW18="","",TODAY()-CW18)</f>
        <v/>
      </c>
      <c r="CY18" s="494" t="n">
        <v>46123</v>
      </c>
      <c r="CZ18" s="184" t="n"/>
      <c r="DA18" s="184">
        <f>IF(CW18="","SIN ESTADO",IF(CY18&lt;&gt;"","PAGA",IF(CX18&gt;0,"VENCIDA",IF(CX18&gt;=-5,"POR VENCER","AL DÍA"))))</f>
        <v/>
      </c>
      <c r="DB18" s="185" t="n"/>
      <c r="DC18" s="119">
        <f>IF(N($H18)&lt;17,"",IF(CW18="","",CW18+31))</f>
        <v/>
      </c>
      <c r="DD18" s="124">
        <f>IF(DC18="","",TODAY()-DC18)</f>
        <v/>
      </c>
      <c r="DE18" s="494" t="n">
        <v>46123</v>
      </c>
      <c r="DF18" s="184" t="n"/>
      <c r="DG18" s="184">
        <f>IF(DC18="","SIN ESTADO",IF(DE18&lt;&gt;"","PAGA",IF(DD18&gt;0,"VENCIDA",IF(DD18&gt;=-5,"POR VENCER","AL DÍA"))))</f>
        <v/>
      </c>
      <c r="DH18" s="185" t="n"/>
      <c r="DI18" s="119">
        <f>IF(N($H18)&lt;18,"",IF(DC18="","",DC18+31))</f>
        <v/>
      </c>
      <c r="DJ18" s="124">
        <f>IF(DI18="","",TODAY()-DI18)</f>
        <v/>
      </c>
      <c r="DK18" s="494" t="n">
        <v>46123</v>
      </c>
      <c r="DL18" s="184" t="n"/>
      <c r="DM18" s="184">
        <f>IF(DI18="","SIN ESTADO",IF(DK18&lt;&gt;"","PAGA",IF(DJ18&gt;0,"VENCIDA",IF(DJ18&gt;=-5,"POR VENCER","AL DÍA"))))</f>
        <v/>
      </c>
      <c r="DN18" s="185" t="n"/>
      <c r="DO18" s="119">
        <f>IF(N($H18)&lt;19,"",IF(DI18="","",DI18+31))</f>
        <v/>
      </c>
      <c r="DP18" s="124">
        <f>IF(DO18="","",TODAY()-DO18)</f>
        <v/>
      </c>
      <c r="DQ18" s="494" t="n">
        <v>46123</v>
      </c>
      <c r="DR18" s="184" t="n"/>
      <c r="DS18" s="184">
        <f>IF(DO18="","SIN ESTADO",IF(DQ18&lt;&gt;"","PAGA",IF(DP18&gt;0,"VENCIDA",IF(DP18&gt;=-5,"POR VENCER","AL DÍA"))))</f>
        <v/>
      </c>
      <c r="DT18" s="185" t="n"/>
      <c r="DU18" s="119">
        <f>IF(N($H18)&lt;20,"",IF(DO18="","",DO18+31))</f>
        <v/>
      </c>
      <c r="DV18" s="124">
        <f>IF(DU18="","",TODAY()-DU18)</f>
        <v/>
      </c>
      <c r="DW18" s="494" t="n">
        <v>46123</v>
      </c>
      <c r="DX18" s="184" t="n"/>
      <c r="DY18" s="184">
        <f>IF(DU18="","SIN ESTADO",IF(DW18&lt;&gt;"","PAGA",IF(DV18&gt;0,"VENCIDA",IF(DV18&gt;=-5,"POR VENCER","AL DÍA"))))</f>
        <v/>
      </c>
      <c r="DZ18" s="185" t="n"/>
      <c r="EA18" s="119">
        <f>IF(N($H18)&lt;21,"",IF(DU18="","",DU18+31))</f>
        <v/>
      </c>
      <c r="EB18" s="124">
        <f>IF(EA18="","",TODAY()-EA18)</f>
        <v/>
      </c>
      <c r="EC18" s="494" t="n">
        <v>46123</v>
      </c>
      <c r="ED18" s="184" t="n"/>
      <c r="EE18" s="184">
        <f>IF(EA18="","SIN ESTADO",IF(EC18&lt;&gt;"","PAGA",IF(EB18&gt;0,"VENCIDA",IF(EB18&gt;=-5,"POR VENCER","AL DÍA"))))</f>
        <v/>
      </c>
      <c r="EF18" s="185" t="n"/>
      <c r="EG18" s="119">
        <f>IF(N($H18)&lt;22,"",IF(EA18="","",EA18+31))</f>
        <v/>
      </c>
      <c r="EH18" s="124">
        <f>IF(EG18="","",TODAY()-EG18)</f>
        <v/>
      </c>
      <c r="EI18" s="494" t="n">
        <v>46123</v>
      </c>
      <c r="EJ18" s="184" t="n"/>
      <c r="EK18" s="184">
        <f>IF(EG18="","SIN ESTADO",IF(EI18&lt;&gt;"","PAGA",IF(EH18&gt;0,"VENCIDA",IF(EH18&gt;=-5,"POR VENCER","AL DÍA"))))</f>
        <v/>
      </c>
      <c r="EL18" s="185" t="n"/>
      <c r="EM18" s="119">
        <f>IF(N($H18)&lt;23,"",IF(EG18="","",EG18+31))</f>
        <v/>
      </c>
      <c r="EN18" s="124">
        <f>IF(EM18="","",TODAY()-EM18)</f>
        <v/>
      </c>
      <c r="EO18" s="494" t="n">
        <v>46123</v>
      </c>
      <c r="EP18" s="184" t="n"/>
      <c r="EQ18" s="184">
        <f>IF(EM18="","SIN ESTADO",IF(EO18&lt;&gt;"","PAGA",IF(EN18&gt;0,"VENCIDA",IF(EN18&gt;=-5,"POR VENCER","AL DÍA"))))</f>
        <v/>
      </c>
      <c r="ER18" s="185" t="n"/>
      <c r="ES18" s="119">
        <f>IF(N($H18)&lt;24,"",IF(EM18="","",EM18+31))</f>
        <v/>
      </c>
      <c r="ET18" s="124">
        <f>IF(ES18="","",TODAY()-ES18)</f>
        <v/>
      </c>
      <c r="EU18" s="494" t="n">
        <v>46123</v>
      </c>
      <c r="EV18" s="184" t="n"/>
      <c r="EW18" s="184">
        <f>IF(ES18="","SIN ESTADO",IF(EU18&lt;&gt;"","PAGA",IF(ET18&gt;0,"VENCIDA",IF(ET18&gt;=-5,"POR VENCER","AL DÍA"))))</f>
        <v/>
      </c>
      <c r="EX18" s="185" t="n"/>
      <c r="EY18" s="119">
        <f>IF(N($H18)&lt;25,"",IF(ES18="","",ES18+31))</f>
        <v/>
      </c>
      <c r="EZ18" s="124">
        <f>IF(EY18="","",TODAY()-EY18)</f>
        <v/>
      </c>
      <c r="FA18" s="494" t="n"/>
      <c r="FB18" s="184" t="n"/>
      <c r="FC18" s="184">
        <f>IF(EY18="","SIN ESTADO",IF(FA18&lt;&gt;"","PAGA",IF(EZ18&gt;0,"VENCIDA",IF(EZ18&gt;=-5,"POR VENCER","AL DÍA"))))</f>
        <v/>
      </c>
      <c r="FD18" s="185" t="n"/>
      <c r="FE18" s="119">
        <f>IF(N($H18)&lt;26,"",IF(EY18="","",EY18+31))</f>
        <v/>
      </c>
      <c r="FF18" s="124">
        <f>IF(FE18="","",TODAY()-FE18)</f>
        <v/>
      </c>
      <c r="FG18" s="494" t="n"/>
      <c r="FH18" s="184" t="n"/>
      <c r="FI18" s="184">
        <f>IF(FE18="","SIN ESTADO",IF(FG18&lt;&gt;"","PAGA",IF(FF18&gt;0,"VENCIDA",IF(FF18&gt;=-5,"POR VENCER","AL DÍA"))))</f>
        <v/>
      </c>
      <c r="FJ18" s="185" t="n"/>
      <c r="FK18" s="119">
        <f>IF(N($H18)&lt;27,"",IF(FE18="","",FE18+31))</f>
        <v/>
      </c>
      <c r="FL18" s="124">
        <f>IF(FK18="","",TODAY()-FK18)</f>
        <v/>
      </c>
      <c r="FM18" s="494" t="n"/>
      <c r="FN18" s="184" t="n"/>
      <c r="FO18" s="184">
        <f>IF(FK18="","SIN ESTADO",IF(FM18&lt;&gt;"","PAGA",IF(FL18&gt;0,"VENCIDA",IF(FL18&gt;=-5,"POR VENCER","AL DÍA"))))</f>
        <v/>
      </c>
      <c r="FP18" s="185" t="n"/>
      <c r="FQ18" s="119">
        <f>IF(N($H18)&lt;28,"",IF(FK18="","",FK18+31))</f>
        <v/>
      </c>
      <c r="FR18" s="124">
        <f>IF(FQ18="","",TODAY()-FQ18)</f>
        <v/>
      </c>
      <c r="FS18" s="494" t="n"/>
      <c r="FT18" s="184" t="n"/>
      <c r="FU18" s="184">
        <f>IF(FQ18="","SIN ESTADO",IF(FS18&lt;&gt;"","PAGA",IF(FR18&gt;0,"VENCIDA",IF(FR18&gt;=-5,"POR VENCER","AL DÍA"))))</f>
        <v/>
      </c>
      <c r="FV18" s="185" t="n"/>
      <c r="FW18" s="119">
        <f>IF(N($H18)&lt;29,"",IF(FQ18="","",FQ18+31))</f>
        <v/>
      </c>
      <c r="FX18" s="124">
        <f>IF(FW18="","",TODAY()-FW18)</f>
        <v/>
      </c>
      <c r="FY18" s="494" t="n"/>
      <c r="FZ18" s="184" t="n"/>
      <c r="GA18" s="184">
        <f>IF(FW18="","SIN ESTADO",IF(FY18&lt;&gt;"","PAGA",IF(FX18&gt;0,"VENCIDA",IF(FX18&gt;=-5,"POR VENCER","AL DÍA"))))</f>
        <v/>
      </c>
      <c r="GB18" s="185" t="n"/>
      <c r="GC18" s="119">
        <f>IF(N($H18)&lt;30,"",IF(FW18="","",FW18+31))</f>
        <v/>
      </c>
      <c r="GD18" s="124">
        <f>IF(GC18="","",TODAY()-GC18)</f>
        <v/>
      </c>
      <c r="GE18" s="494" t="n"/>
      <c r="GF18" s="184" t="n"/>
      <c r="GG18" s="184">
        <f>IF(GC18="","SIN ESTADO",IF(GE18&lt;&gt;"","PAGA",IF(GD18&gt;0,"VENCIDA",IF(GD18&gt;=-5,"POR VENCER","AL DÍA"))))</f>
        <v/>
      </c>
      <c r="GH18" s="185" t="n"/>
      <c r="GI18" s="119">
        <f>IF(N($H18)&lt;31,"",IF(GC18="","",GC18+31))</f>
        <v/>
      </c>
      <c r="GJ18" s="124">
        <f>IF(GI18="","",TODAY()-GI18)</f>
        <v/>
      </c>
      <c r="GK18" s="494" t="n"/>
      <c r="GL18" s="184" t="n"/>
      <c r="GM18" s="184">
        <f>IF(GI18="","SIN ESTADO",IF(GK18&lt;&gt;"","PAGA",IF(GJ18&gt;0,"VENCIDA",IF(GJ18&gt;=-5,"POR VENCER","AL DÍA"))))</f>
        <v/>
      </c>
      <c r="GN18" s="185" t="n"/>
      <c r="GO18" s="119">
        <f>IF(N($H18)&lt;32,"",IF(GI18="","",GI18+31))</f>
        <v/>
      </c>
      <c r="GP18" s="124">
        <f>IF(GO18="","",TODAY()-GO18)</f>
        <v/>
      </c>
      <c r="GQ18" s="494" t="n"/>
      <c r="GR18" s="184" t="n"/>
      <c r="GS18" s="184">
        <f>IF(GO18="","SIN ESTADO",IF(GQ18&lt;&gt;"","PAGA",IF(GP18&gt;0,"VENCIDA",IF(GP18&gt;=-5,"POR VENCER","AL DÍA"))))</f>
        <v/>
      </c>
      <c r="GT18" s="185" t="n"/>
      <c r="GU18" s="119">
        <f>IF(N($H18)&lt;33,"",IF(GO18="","",GO18+31))</f>
        <v/>
      </c>
      <c r="GV18" s="124">
        <f>IF(GU18="","",TODAY()-GU18)</f>
        <v/>
      </c>
      <c r="GW18" s="494" t="n"/>
      <c r="GX18" s="184" t="n"/>
      <c r="GY18" s="184">
        <f>IF(GU18="","SIN ESTADO",IF(GW18&lt;&gt;"","PAGA",IF(GV18&gt;0,"VENCIDA",IF(GV18&gt;=-5,"POR VENCER","AL DÍA"))))</f>
        <v/>
      </c>
      <c r="GZ18" s="185" t="n"/>
      <c r="HA18" s="119">
        <f>IF(N($H18)&lt;34,"",IF(GU18="","",GU18+31))</f>
        <v/>
      </c>
      <c r="HB18" s="124">
        <f>IF(HA18="","",TODAY()-HA18)</f>
        <v/>
      </c>
      <c r="HC18" s="494" t="n"/>
      <c r="HD18" s="184" t="n"/>
      <c r="HE18" s="184">
        <f>IF(HA18="","SIN ESTADO",IF(HC18&lt;&gt;"","PAGA",IF(HB18&gt;0,"VENCIDA",IF(HB18&gt;=-5,"POR VENCER","AL DÍA"))))</f>
        <v/>
      </c>
      <c r="HF18" s="185" t="n"/>
      <c r="HG18" s="119">
        <f>IF(N($H18)&lt;35,"",IF(HA18="","",HA18+31))</f>
        <v/>
      </c>
      <c r="HH18" s="124">
        <f>IF(HG18="","",TODAY()-HG18)</f>
        <v/>
      </c>
      <c r="HI18" s="494" t="n"/>
      <c r="HJ18" s="184" t="n"/>
      <c r="HK18" s="184">
        <f>IF(HG18="","SIN ESTADO",IF(HI18&lt;&gt;"","PAGA",IF(HH18&gt;0,"VENCIDA",IF(HH18&gt;=-5,"POR VENCER","AL DÍA"))))</f>
        <v/>
      </c>
      <c r="HL18" s="168" t="n"/>
      <c r="HM18" s="119">
        <f>IF(N($H18)&lt;36,"",IF(HG18="","",HG18+31))</f>
        <v/>
      </c>
      <c r="HN18" s="124">
        <f>IF(HM18="","",TODAY()-HM18)</f>
        <v/>
      </c>
      <c r="HO18" s="494" t="n"/>
      <c r="HP18" s="184" t="n"/>
      <c r="HQ18" s="184">
        <f>IF(HM18="","SIN ESTADO",IF(HO18&lt;&gt;"","PAGA",IF(HN18&gt;0,"VENCIDA",IF(HN18&gt;=-5,"POR VENCER","AL DÍA"))))</f>
        <v/>
      </c>
      <c r="HR18" s="168" t="n"/>
      <c r="HS18" s="169">
        <f>N18+T18+Z18+AF18+AL18+AR18+AX18+BD18+BJ18+BP18+BV18+CB18+CH18+CN18+CT18+CZ18+DF18+DL18+DR18+DX18+ED18+EJ18+EP18+EV18+FB18+FH18+FN18+FT18+FZ18+GF18+GL18+GR18+GX18+HD18+HJ18+HP18</f>
        <v/>
      </c>
      <c r="HU18" s="170">
        <f>IFERROR(N($J18),0)</f>
        <v/>
      </c>
      <c r="HW18" s="170">
        <f>SUMPRODUCT((MOD(COLUMN($M18:$HR18)-COLUMN($M18),6)=0)*ISNUMBER($M18:$HR18)*($M18:$HR18&gt;=RESUMEN!$C$26)*($M18:$HR18&lt;=RESUMEN!$C$27)*IFERROR(N($N18:$HS18),0))</f>
        <v/>
      </c>
      <c r="HX18" s="170">
        <f>SUMPRODUCT((MOD(COLUMN($M18:$HR18)-COLUMN($M18),6)=0)*ISNUMBER($M18:$HR18)*($M18:$HR18&gt;=RESUMEN!$C$26)*($M18:$HR18&lt;=RESUMEN!$C$27))</f>
        <v/>
      </c>
    </row>
    <row r="19">
      <c r="B19" s="113">
        <f>VENTAS!A18</f>
        <v/>
      </c>
      <c r="C19" s="236">
        <f>VENTAS!B18</f>
        <v/>
      </c>
      <c r="D19" s="53">
        <f>VENTAS!C18</f>
        <v/>
      </c>
      <c r="E19" s="114">
        <f>VENTAS!D18</f>
        <v/>
      </c>
      <c r="F19" s="114">
        <f>VENTAS!J18</f>
        <v/>
      </c>
      <c r="G19" s="494">
        <f>VENTAS!F18</f>
        <v/>
      </c>
      <c r="H19" s="479">
        <f>VENTAS!K18</f>
        <v/>
      </c>
      <c r="I19" s="479">
        <f>VENTAS!M18</f>
        <v/>
      </c>
      <c r="J19" s="184">
        <f>VENTAS!L18</f>
        <v/>
      </c>
      <c r="K19" s="119">
        <f>IF(N($H19)&lt;1,"",$G19+31)</f>
        <v/>
      </c>
      <c r="L19" s="124">
        <f>IF(K19="","",TODAY()-K19)</f>
        <v/>
      </c>
      <c r="M19" s="494" t="n">
        <v>46127</v>
      </c>
      <c r="N19" s="374" t="n">
        <v>875000</v>
      </c>
      <c r="O19" s="184">
        <f>IF(K19="","SIN ESTADO",IF(M19&lt;&gt;"","PAGA",IF(L19&gt;0,"VENCIDA",IF(L19&gt;=-5,"POR VENCER","AL DÍA"))))</f>
        <v/>
      </c>
      <c r="P19" s="185" t="inlineStr">
        <is>
          <t>TRANSFERENCIA</t>
        </is>
      </c>
      <c r="Q19" s="119">
        <f>IF(N($H19)&lt;2,"",IF(K19="","",K19+31))</f>
        <v/>
      </c>
      <c r="R19" s="124">
        <f>IF(Q19="","",TODAY()-Q19)</f>
        <v/>
      </c>
      <c r="S19" s="494" t="n">
        <v>46135</v>
      </c>
      <c r="T19" s="184" t="n">
        <v>875000</v>
      </c>
      <c r="U19" s="184">
        <f>IF(Q19="","SIN ESTADO",IF(S19&lt;&gt;"","PAGA",IF(R19&gt;0,"VENCIDA",IF(R19&gt;=-5,"POR VENCER","AL DÍA"))))</f>
        <v/>
      </c>
      <c r="V19" s="185" t="inlineStr">
        <is>
          <t>TRANSFERENCIA</t>
        </is>
      </c>
      <c r="W19" s="119">
        <f>IF(N($H19)&lt;3,"",IF(Q19="","",Q19+31))</f>
        <v/>
      </c>
      <c r="X19" s="124">
        <f>IF(W19="","",TODAY()-W19)</f>
        <v/>
      </c>
      <c r="Y19" s="494" t="n">
        <v>46164</v>
      </c>
      <c r="Z19" s="184" t="n">
        <v>875000</v>
      </c>
      <c r="AA19" s="184">
        <f>IF(W19="","SIN ESTADO",IF(Y19&lt;&gt;"","PAGA",IF(X19&gt;0,"VENCIDA",IF(X19&gt;=-5,"POR VENCER","AL DÍA"))))</f>
        <v/>
      </c>
      <c r="AB19" s="185" t="inlineStr">
        <is>
          <t>TRANSFERENCIA</t>
        </is>
      </c>
      <c r="AC19" s="119">
        <f>IF(N($H19)&lt;4,"",IF(W19="","",W19+31))</f>
        <v/>
      </c>
      <c r="AD19" s="124">
        <f>IF(AC19="","",TODAY()-AC19)</f>
        <v/>
      </c>
      <c r="AE19" s="494" t="n">
        <v>46195</v>
      </c>
      <c r="AF19" s="184" t="n">
        <v>875000</v>
      </c>
      <c r="AG19" s="184">
        <f>IF(AC19="","SIN ESTADO",IF(AE19&lt;&gt;"","PAGA",IF(AD19&gt;0,"VENCIDA",IF(AD19&gt;=-5,"POR VENCER","AL DÍA"))))</f>
        <v/>
      </c>
      <c r="AH19" s="185" t="inlineStr">
        <is>
          <t>TRANSFERENCIA</t>
        </is>
      </c>
      <c r="AI19" s="119">
        <f>IF(N($H19)&lt;5,"",IF(AC19="","",AC19+31))</f>
        <v/>
      </c>
      <c r="AJ19" s="124">
        <f>IF(AI19="","",TODAY()-AI19)</f>
        <v/>
      </c>
      <c r="AK19" s="494" t="n">
        <v>46225</v>
      </c>
      <c r="AL19" s="184" t="n">
        <v>875000</v>
      </c>
      <c r="AM19" s="184">
        <f>IF(AI19="","SIN ESTADO",IF(AK19&lt;&gt;"","PAGA",IF(AJ19&gt;0,"VENCIDA",IF(AJ19&gt;=-5,"POR VENCER","AL DÍA"))))</f>
        <v/>
      </c>
      <c r="AN19" s="185" t="inlineStr">
        <is>
          <t>TRANSFERENCIA</t>
        </is>
      </c>
      <c r="AO19" s="119">
        <f>IF(N($H19)&lt;6,"",IF(AI19="","",AI19+31))</f>
        <v/>
      </c>
      <c r="AP19" s="124">
        <f>IF(AO19="","",TODAY()-AO19)</f>
        <v/>
      </c>
      <c r="AQ19" s="270" t="n">
        <v>46255</v>
      </c>
      <c r="AR19" s="184" t="n">
        <v>875000</v>
      </c>
      <c r="AS19" s="184">
        <f>IF(AO19="","SIN ESTADO",IF(AQ19&lt;&gt;"","PAGA",IF(AP19&gt;0,"VENCIDA",IF(AP19&gt;=-5,"POR VENCER","AL DÍA"))))</f>
        <v/>
      </c>
      <c r="AT19" s="185" t="inlineStr">
        <is>
          <t>TRANSFERENCIA</t>
        </is>
      </c>
      <c r="AU19" s="119">
        <f>IF(N($H19)&lt;7,"",IF(AO19="","",AO19+31))</f>
        <v/>
      </c>
      <c r="AV19" s="124">
        <f>IF(AU19="","",TODAY()-AU19)</f>
        <v/>
      </c>
      <c r="AW19" s="494" t="n">
        <v>46255</v>
      </c>
      <c r="AX19" s="184" t="n">
        <v>875000</v>
      </c>
      <c r="AY19" s="184">
        <f>IF(AU19="","SIN ESTADO",IF(AW19&lt;&gt;"","PAGA",IF(AV19&gt;0,"VENCIDA",IF(AV19&gt;=-5,"POR VENCER","AL DÍA"))))</f>
        <v/>
      </c>
      <c r="AZ19" s="185" t="inlineStr">
        <is>
          <t>TRANSFERENCIA</t>
        </is>
      </c>
      <c r="BA19" s="119">
        <f>IF(N($H19)&lt;8,"",IF(AU19="","",AU19+31))</f>
        <v/>
      </c>
      <c r="BB19" s="124">
        <f>IF(BA19="","",TODAY()-BA19)</f>
        <v/>
      </c>
      <c r="BC19" s="494" t="n"/>
      <c r="BD19" s="184" t="n"/>
      <c r="BE19" s="184">
        <f>IF(BA19="","SIN ESTADO",IF(BC19&lt;&gt;"","PAGA",IF(BB19&gt;0,"VENCIDA",IF(BB19&gt;=-5,"POR VENCER","AL DÍA"))))</f>
        <v/>
      </c>
      <c r="BF19" s="185" t="n"/>
      <c r="BG19" s="119">
        <f>IF(N($H19)&lt;9,"",IF(BA19="","",BA19+31))</f>
        <v/>
      </c>
      <c r="BH19" s="124">
        <f>IF(BG19="","",TODAY()-BG19)</f>
        <v/>
      </c>
      <c r="BI19" s="494" t="n"/>
      <c r="BJ19" s="184" t="n"/>
      <c r="BK19" s="184">
        <f>IF(BG19="","SIN ESTADO",IF(BI19&lt;&gt;"","PAGA",IF(BH19&gt;0,"VENCIDA",IF(BH19&gt;=-5,"POR VENCER","AL DÍA"))))</f>
        <v/>
      </c>
      <c r="BL19" s="185" t="n"/>
      <c r="BM19" s="119">
        <f>IF(N($H19)&lt;10,"",IF(BG19="","",BG19+31))</f>
        <v/>
      </c>
      <c r="BN19" s="124">
        <f>IF(BM19="","",TODAY()-BM19)</f>
        <v/>
      </c>
      <c r="BO19" s="494" t="n"/>
      <c r="BP19" s="184" t="n"/>
      <c r="BQ19" s="184">
        <f>IF(BM19="","SIN ESTADO",IF(BO19&lt;&gt;"","PAGA",IF(BN19&gt;0,"VENCIDA",IF(BN19&gt;=-5,"POR VENCER","AL DÍA"))))</f>
        <v/>
      </c>
      <c r="BR19" s="185" t="n"/>
      <c r="BS19" s="119">
        <f>IF(N($H19)&lt;11,"",IF(BM19="","",BM19+31))</f>
        <v/>
      </c>
      <c r="BT19" s="124">
        <f>IF(BS19="","",TODAY()-BS19)</f>
        <v/>
      </c>
      <c r="BU19" s="494" t="n"/>
      <c r="BV19" s="184" t="n"/>
      <c r="BW19" s="184">
        <f>IF(BS19="","SIN ESTADO",IF(BU19&lt;&gt;"","PAGA",IF(BT19&gt;0,"VENCIDA",IF(BT19&gt;=-5,"POR VENCER","AL DÍA"))))</f>
        <v/>
      </c>
      <c r="BX19" s="185" t="n"/>
      <c r="BY19" s="119">
        <f>IF(N($H19)&lt;12,"",IF(BS19="","",BS19+31))</f>
        <v/>
      </c>
      <c r="BZ19" s="124">
        <f>IF(BY19="","",TODAY()-BY19)</f>
        <v/>
      </c>
      <c r="CA19" s="494" t="n"/>
      <c r="CB19" s="184" t="n"/>
      <c r="CC19" s="184">
        <f>IF(BY19="","SIN ESTADO",IF(CA19&lt;&gt;"","PAGA",IF(BZ19&gt;0,"VENCIDA",IF(BZ19&gt;=-5,"POR VENCER","AL DÍA"))))</f>
        <v/>
      </c>
      <c r="CD19" s="185" t="n"/>
      <c r="CE19" s="119">
        <f>IF(N($H19)&lt;13,"",IF(BY19="","",BY19+31))</f>
        <v/>
      </c>
      <c r="CF19" s="124">
        <f>IF(CE19="","",TODAY()-CE19)</f>
        <v/>
      </c>
      <c r="CG19" s="494" t="n"/>
      <c r="CH19" s="184" t="n"/>
      <c r="CI19" s="184">
        <f>IF(CE19="","SIN ESTADO",IF(CG19&lt;&gt;"","PAGA",IF(CF19&gt;0,"VENCIDA",IF(CF19&gt;=-5,"POR VENCER","AL DÍA"))))</f>
        <v/>
      </c>
      <c r="CJ19" s="185" t="n"/>
      <c r="CK19" s="119">
        <f>IF(N($H19)&lt;14,"",IF(CE19="","",CE19+31))</f>
        <v/>
      </c>
      <c r="CL19" s="124">
        <f>IF(CK19="","",TODAY()-CK19)</f>
        <v/>
      </c>
      <c r="CM19" s="494" t="n"/>
      <c r="CN19" s="184" t="n"/>
      <c r="CO19" s="184">
        <f>IF(CK19="","SIN ESTADO",IF(CM19&lt;&gt;"","PAGA",IF(CL19&gt;0,"VENCIDA",IF(CL19&gt;=-5,"POR VENCER","AL DÍA"))))</f>
        <v/>
      </c>
      <c r="CP19" s="185" t="n"/>
      <c r="CQ19" s="119">
        <f>IF(N($H19)&lt;15,"",IF(CK19="","",CK19+31))</f>
        <v/>
      </c>
      <c r="CR19" s="124">
        <f>IF(CQ19="","",TODAY()-CQ19)</f>
        <v/>
      </c>
      <c r="CS19" s="494" t="n"/>
      <c r="CT19" s="184" t="n"/>
      <c r="CU19" s="184">
        <f>IF(CQ19="","SIN ESTADO",IF(CS19&lt;&gt;"","PAGA",IF(CR19&gt;0,"VENCIDA",IF(CR19&gt;=-5,"POR VENCER","AL DÍA"))))</f>
        <v/>
      </c>
      <c r="CV19" s="185" t="n"/>
      <c r="CW19" s="119">
        <f>IF(N($H19)&lt;16,"",IF(CQ19="","",CQ19+31))</f>
        <v/>
      </c>
      <c r="CX19" s="124">
        <f>IF(CW19="","",TODAY()-CW19)</f>
        <v/>
      </c>
      <c r="CY19" s="494" t="n"/>
      <c r="CZ19" s="184" t="n"/>
      <c r="DA19" s="184">
        <f>IF(CW19="","SIN ESTADO",IF(CY19&lt;&gt;"","PAGA",IF(CX19&gt;0,"VENCIDA",IF(CX19&gt;=-5,"POR VENCER","AL DÍA"))))</f>
        <v/>
      </c>
      <c r="DB19" s="185" t="n"/>
      <c r="DC19" s="119">
        <f>IF(N($H19)&lt;17,"",IF(CW19="","",CW19+31))</f>
        <v/>
      </c>
      <c r="DD19" s="124">
        <f>IF(DC19="","",TODAY()-DC19)</f>
        <v/>
      </c>
      <c r="DE19" s="494" t="n"/>
      <c r="DF19" s="184" t="n"/>
      <c r="DG19" s="184">
        <f>IF(DC19="","SIN ESTADO",IF(DE19&lt;&gt;"","PAGA",IF(DD19&gt;0,"VENCIDA",IF(DD19&gt;=-5,"POR VENCER","AL DÍA"))))</f>
        <v/>
      </c>
      <c r="DH19" s="185" t="n"/>
      <c r="DI19" s="119">
        <f>IF(N($H19)&lt;18,"",IF(DC19="","",DC19+31))</f>
        <v/>
      </c>
      <c r="DJ19" s="124">
        <f>IF(DI19="","",TODAY()-DI19)</f>
        <v/>
      </c>
      <c r="DK19" s="494" t="n"/>
      <c r="DL19" s="184" t="n"/>
      <c r="DM19" s="184">
        <f>IF(DI19="","SIN ESTADO",IF(DK19&lt;&gt;"","PAGA",IF(DJ19&gt;0,"VENCIDA",IF(DJ19&gt;=-5,"POR VENCER","AL DÍA"))))</f>
        <v/>
      </c>
      <c r="DN19" s="185" t="n"/>
      <c r="DO19" s="119">
        <f>IF(N($H19)&lt;19,"",IF(DI19="","",DI19+31))</f>
        <v/>
      </c>
      <c r="DP19" s="124">
        <f>IF(DO19="","",TODAY()-DO19)</f>
        <v/>
      </c>
      <c r="DQ19" s="494" t="n"/>
      <c r="DR19" s="184" t="n"/>
      <c r="DS19" s="184">
        <f>IF(DO19="","SIN ESTADO",IF(DQ19&lt;&gt;"","PAGA",IF(DP19&gt;0,"VENCIDA",IF(DP19&gt;=-5,"POR VENCER","AL DÍA"))))</f>
        <v/>
      </c>
      <c r="DT19" s="185" t="n"/>
      <c r="DU19" s="119">
        <f>IF(N($H19)&lt;20,"",IF(DO19="","",DO19+31))</f>
        <v/>
      </c>
      <c r="DV19" s="124">
        <f>IF(DU19="","",TODAY()-DU19)</f>
        <v/>
      </c>
      <c r="DW19" s="494" t="n"/>
      <c r="DX19" s="184" t="n"/>
      <c r="DY19" s="184">
        <f>IF(DU19="","SIN ESTADO",IF(DW19&lt;&gt;"","PAGA",IF(DV19&gt;0,"VENCIDA",IF(DV19&gt;=-5,"POR VENCER","AL DÍA"))))</f>
        <v/>
      </c>
      <c r="DZ19" s="185" t="n"/>
      <c r="EA19" s="119">
        <f>IF(N($H19)&lt;21,"",IF(DU19="","",DU19+31))</f>
        <v/>
      </c>
      <c r="EB19" s="124">
        <f>IF(EA19="","",TODAY()-EA19)</f>
        <v/>
      </c>
      <c r="EC19" s="494" t="n"/>
      <c r="ED19" s="184" t="n"/>
      <c r="EE19" s="184">
        <f>IF(EA19="","SIN ESTADO",IF(EC19&lt;&gt;"","PAGA",IF(EB19&gt;0,"VENCIDA",IF(EB19&gt;=-5,"POR VENCER","AL DÍA"))))</f>
        <v/>
      </c>
      <c r="EF19" s="185" t="n"/>
      <c r="EG19" s="119">
        <f>IF(N($H19)&lt;22,"",IF(EA19="","",EA19+31))</f>
        <v/>
      </c>
      <c r="EH19" s="124">
        <f>IF(EG19="","",TODAY()-EG19)</f>
        <v/>
      </c>
      <c r="EI19" s="494" t="n"/>
      <c r="EJ19" s="184" t="n"/>
      <c r="EK19" s="184">
        <f>IF(EG19="","SIN ESTADO",IF(EI19&lt;&gt;"","PAGA",IF(EH19&gt;0,"VENCIDA",IF(EH19&gt;=-5,"POR VENCER","AL DÍA"))))</f>
        <v/>
      </c>
      <c r="EL19" s="185" t="n"/>
      <c r="EM19" s="119">
        <f>IF(N($H19)&lt;23,"",IF(EG19="","",EG19+31))</f>
        <v/>
      </c>
      <c r="EN19" s="124">
        <f>IF(EM19="","",TODAY()-EM19)</f>
        <v/>
      </c>
      <c r="EO19" s="494" t="n"/>
      <c r="EP19" s="184" t="n"/>
      <c r="EQ19" s="184">
        <f>IF(EM19="","SIN ESTADO",IF(EO19&lt;&gt;"","PAGA",IF(EN19&gt;0,"VENCIDA",IF(EN19&gt;=-5,"POR VENCER","AL DÍA"))))</f>
        <v/>
      </c>
      <c r="ER19" s="185" t="n"/>
      <c r="ES19" s="119">
        <f>IF(N($H19)&lt;24,"",IF(EM19="","",EM19+31))</f>
        <v/>
      </c>
      <c r="ET19" s="124">
        <f>IF(ES19="","",TODAY()-ES19)</f>
        <v/>
      </c>
      <c r="EU19" s="494" t="n"/>
      <c r="EV19" s="184" t="n"/>
      <c r="EW19" s="184">
        <f>IF(ES19="","SIN ESTADO",IF(EU19&lt;&gt;"","PAGA",IF(ET19&gt;0,"VENCIDA",IF(ET19&gt;=-5,"POR VENCER","AL DÍA"))))</f>
        <v/>
      </c>
      <c r="EX19" s="185" t="n"/>
      <c r="EY19" s="119">
        <f>IF(N($H19)&lt;25,"",IF(ES19="","",ES19+31))</f>
        <v/>
      </c>
      <c r="EZ19" s="124">
        <f>IF(EY19="","",TODAY()-EY19)</f>
        <v/>
      </c>
      <c r="FA19" s="494" t="n"/>
      <c r="FB19" s="184" t="n"/>
      <c r="FC19" s="184">
        <f>IF(EY19="","SIN ESTADO",IF(FA19&lt;&gt;"","PAGA",IF(EZ19&gt;0,"VENCIDA",IF(EZ19&gt;=-5,"POR VENCER","AL DÍA"))))</f>
        <v/>
      </c>
      <c r="FD19" s="185" t="n"/>
      <c r="FE19" s="119">
        <f>IF(N($H19)&lt;26,"",IF(EY19="","",EY19+31))</f>
        <v/>
      </c>
      <c r="FF19" s="124">
        <f>IF(FE19="","",TODAY()-FE19)</f>
        <v/>
      </c>
      <c r="FG19" s="494" t="n"/>
      <c r="FH19" s="184" t="n"/>
      <c r="FI19" s="184">
        <f>IF(FE19="","SIN ESTADO",IF(FG19&lt;&gt;"","PAGA",IF(FF19&gt;0,"VENCIDA",IF(FF19&gt;=-5,"POR VENCER","AL DÍA"))))</f>
        <v/>
      </c>
      <c r="FJ19" s="185" t="n"/>
      <c r="FK19" s="119">
        <f>IF(N($H19)&lt;27,"",IF(FE19="","",FE19+31))</f>
        <v/>
      </c>
      <c r="FL19" s="124">
        <f>IF(FK19="","",TODAY()-FK19)</f>
        <v/>
      </c>
      <c r="FM19" s="494" t="n"/>
      <c r="FN19" s="184" t="n"/>
      <c r="FO19" s="184">
        <f>IF(FK19="","SIN ESTADO",IF(FM19&lt;&gt;"","PAGA",IF(FL19&gt;0,"VENCIDA",IF(FL19&gt;=-5,"POR VENCER","AL DÍA"))))</f>
        <v/>
      </c>
      <c r="FP19" s="185" t="n"/>
      <c r="FQ19" s="119">
        <f>IF(N($H19)&lt;28,"",IF(FK19="","",FK19+31))</f>
        <v/>
      </c>
      <c r="FR19" s="124">
        <f>IF(FQ19="","",TODAY()-FQ19)</f>
        <v/>
      </c>
      <c r="FS19" s="494" t="n"/>
      <c r="FT19" s="184" t="n"/>
      <c r="FU19" s="184">
        <f>IF(FQ19="","SIN ESTADO",IF(FS19&lt;&gt;"","PAGA",IF(FR19&gt;0,"VENCIDA",IF(FR19&gt;=-5,"POR VENCER","AL DÍA"))))</f>
        <v/>
      </c>
      <c r="FV19" s="185" t="n"/>
      <c r="FW19" s="119">
        <f>IF(N($H19)&lt;29,"",IF(FQ19="","",FQ19+31))</f>
        <v/>
      </c>
      <c r="FX19" s="124">
        <f>IF(FW19="","",TODAY()-FW19)</f>
        <v/>
      </c>
      <c r="FY19" s="494" t="n"/>
      <c r="FZ19" s="184" t="n"/>
      <c r="GA19" s="184">
        <f>IF(FW19="","SIN ESTADO",IF(FY19&lt;&gt;"","PAGA",IF(FX19&gt;0,"VENCIDA",IF(FX19&gt;=-5,"POR VENCER","AL DÍA"))))</f>
        <v/>
      </c>
      <c r="GB19" s="185" t="n"/>
      <c r="GC19" s="119">
        <f>IF(N($H19)&lt;30,"",IF(FW19="","",FW19+31))</f>
        <v/>
      </c>
      <c r="GD19" s="124">
        <f>IF(GC19="","",TODAY()-GC19)</f>
        <v/>
      </c>
      <c r="GE19" s="494" t="n"/>
      <c r="GF19" s="184" t="n"/>
      <c r="GG19" s="184">
        <f>IF(GC19="","SIN ESTADO",IF(GE19&lt;&gt;"","PAGA",IF(GD19&gt;0,"VENCIDA",IF(GD19&gt;=-5,"POR VENCER","AL DÍA"))))</f>
        <v/>
      </c>
      <c r="GH19" s="185" t="n"/>
      <c r="GI19" s="119">
        <f>IF(N($H19)&lt;31,"",IF(GC19="","",GC19+31))</f>
        <v/>
      </c>
      <c r="GJ19" s="124">
        <f>IF(GI19="","",TODAY()-GI19)</f>
        <v/>
      </c>
      <c r="GK19" s="494" t="n"/>
      <c r="GL19" s="184" t="n"/>
      <c r="GM19" s="184">
        <f>IF(GI19="","SIN ESTADO",IF(GK19&lt;&gt;"","PAGA",IF(GJ19&gt;0,"VENCIDA",IF(GJ19&gt;=-5,"POR VENCER","AL DÍA"))))</f>
        <v/>
      </c>
      <c r="GN19" s="185" t="n"/>
      <c r="GO19" s="119">
        <f>IF(N($H19)&lt;32,"",IF(GI19="","",GI19+31))</f>
        <v/>
      </c>
      <c r="GP19" s="124">
        <f>IF(GO19="","",TODAY()-GO19)</f>
        <v/>
      </c>
      <c r="GQ19" s="494" t="n"/>
      <c r="GR19" s="184" t="n"/>
      <c r="GS19" s="184">
        <f>IF(GO19="","SIN ESTADO",IF(GQ19&lt;&gt;"","PAGA",IF(GP19&gt;0,"VENCIDA",IF(GP19&gt;=-5,"POR VENCER","AL DÍA"))))</f>
        <v/>
      </c>
      <c r="GT19" s="185" t="n"/>
      <c r="GU19" s="119">
        <f>IF(N($H19)&lt;33,"",IF(GO19="","",GO19+31))</f>
        <v/>
      </c>
      <c r="GV19" s="124">
        <f>IF(GU19="","",TODAY()-GU19)</f>
        <v/>
      </c>
      <c r="GW19" s="494" t="n"/>
      <c r="GX19" s="184" t="n"/>
      <c r="GY19" s="184">
        <f>IF(GU19="","SIN ESTADO",IF(GW19&lt;&gt;"","PAGA",IF(GV19&gt;0,"VENCIDA",IF(GV19&gt;=-5,"POR VENCER","AL DÍA"))))</f>
        <v/>
      </c>
      <c r="GZ19" s="185" t="n"/>
      <c r="HA19" s="119">
        <f>IF(N($H19)&lt;34,"",IF(GU19="","",GU19+31))</f>
        <v/>
      </c>
      <c r="HB19" s="124">
        <f>IF(HA19="","",TODAY()-HA19)</f>
        <v/>
      </c>
      <c r="HC19" s="494" t="n"/>
      <c r="HD19" s="184" t="n"/>
      <c r="HE19" s="184">
        <f>IF(HA19="","SIN ESTADO",IF(HC19&lt;&gt;"","PAGA",IF(HB19&gt;0,"VENCIDA",IF(HB19&gt;=-5,"POR VENCER","AL DÍA"))))</f>
        <v/>
      </c>
      <c r="HF19" s="185" t="n"/>
      <c r="HG19" s="119">
        <f>IF(N($H19)&lt;35,"",IF(HA19="","",HA19+31))</f>
        <v/>
      </c>
      <c r="HH19" s="124">
        <f>IF(HG19="","",TODAY()-HG19)</f>
        <v/>
      </c>
      <c r="HI19" s="494" t="n"/>
      <c r="HJ19" s="184" t="n"/>
      <c r="HK19" s="184">
        <f>IF(HG19="","SIN ESTADO",IF(HI19&lt;&gt;"","PAGA",IF(HH19&gt;0,"VENCIDA",IF(HH19&gt;=-5,"POR VENCER","AL DÍA"))))</f>
        <v/>
      </c>
      <c r="HL19" s="168" t="n"/>
      <c r="HM19" s="119">
        <f>IF(N($H19)&lt;36,"",IF(HG19="","",HG19+31))</f>
        <v/>
      </c>
      <c r="HN19" s="124">
        <f>IF(HM19="","",TODAY()-HM19)</f>
        <v/>
      </c>
      <c r="HO19" s="494" t="n"/>
      <c r="HP19" s="184" t="n"/>
      <c r="HQ19" s="184">
        <f>IF(HM19="","SIN ESTADO",IF(HO19&lt;&gt;"","PAGA",IF(HN19&gt;0,"VENCIDA",IF(HN19&gt;=-5,"POR VENCER","AL DÍA"))))</f>
        <v/>
      </c>
      <c r="HR19" s="168" t="n"/>
      <c r="HS19" s="169">
        <f>N19+T19+Z19+AF19+AL19+AR19+AX19+BD19+BJ19+BP19+BV19+CB19+CH19+CN19+CT19+CZ19+DF19+DL19+DR19+DX19+ED19+EJ19+EP19+EV19+FB19+FH19+FN19+FT19+FZ19+GF19+GL19+GR19+GX19+HD19+HJ19+HP19</f>
        <v/>
      </c>
      <c r="HU19" s="170">
        <f>IFERROR(N($J19),0)</f>
        <v/>
      </c>
      <c r="HW19" s="170">
        <f>SUMPRODUCT((MOD(COLUMN($M19:$HR19)-COLUMN($M19),6)=0)*ISNUMBER($M19:$HR19)*($M19:$HR19&gt;=RESUMEN!$C$26)*($M19:$HR19&lt;=RESUMEN!$C$27)*IFERROR(N($N19:$HS19),0))</f>
        <v/>
      </c>
      <c r="HX19" s="170">
        <f>SUMPRODUCT((MOD(COLUMN($M19:$HR19)-COLUMN($M19),6)=0)*ISNUMBER($M19:$HR19)*($M19:$HR19&gt;=RESUMEN!$C$26)*($M19:$HR19&lt;=RESUMEN!$C$27))</f>
        <v/>
      </c>
    </row>
    <row r="20">
      <c r="B20" s="113">
        <f>VENTAS!A19</f>
        <v/>
      </c>
      <c r="C20" s="236">
        <f>VENTAS!B19</f>
        <v/>
      </c>
      <c r="D20" s="53">
        <f>VENTAS!C19</f>
        <v/>
      </c>
      <c r="E20" s="114">
        <f>VENTAS!D19</f>
        <v/>
      </c>
      <c r="F20" s="114">
        <f>VENTAS!J19</f>
        <v/>
      </c>
      <c r="G20" s="494">
        <f>VENTAS!F19</f>
        <v/>
      </c>
      <c r="H20" s="479">
        <f>VENTAS!K19</f>
        <v/>
      </c>
      <c r="I20" s="479">
        <f>VENTAS!M19</f>
        <v/>
      </c>
      <c r="J20" s="184">
        <f>VENTAS!L19</f>
        <v/>
      </c>
      <c r="K20" s="119">
        <f>IF(N($H20)&lt;1,"",$G20+31)</f>
        <v/>
      </c>
      <c r="L20" s="124">
        <f>IF(K20="","",TODAY()-K20)</f>
        <v/>
      </c>
      <c r="M20" s="494" t="n">
        <v>46128</v>
      </c>
      <c r="N20" s="374" t="n">
        <v>875000</v>
      </c>
      <c r="O20" s="184">
        <f>IF(K20="","SIN ESTADO",IF(M20&lt;&gt;"","PAGA",IF(L20&gt;0,"VENCIDA",IF(L20&gt;=-5,"POR VENCER","AL DÍA"))))</f>
        <v/>
      </c>
      <c r="P20" s="185" t="inlineStr">
        <is>
          <t>TRANSFERENCIA</t>
        </is>
      </c>
      <c r="Q20" s="119">
        <f>IF(N($H20)&lt;2,"",IF(K20="","",K20+31))</f>
        <v/>
      </c>
      <c r="R20" s="124">
        <f>IF(Q20="","",TODAY()-Q20)</f>
        <v/>
      </c>
      <c r="S20" s="494" t="n">
        <v>46136</v>
      </c>
      <c r="T20" s="184" t="n">
        <v>875000</v>
      </c>
      <c r="U20" s="184">
        <f>IF(Q20="","SIN ESTADO",IF(S20&lt;&gt;"","PAGA",IF(R20&gt;0,"VENCIDA",IF(R20&gt;=-5,"POR VENCER","AL DÍA"))))</f>
        <v/>
      </c>
      <c r="V20" s="185" t="inlineStr">
        <is>
          <t>TRANSFERENCIA</t>
        </is>
      </c>
      <c r="W20" s="119">
        <f>IF(N($H20)&lt;3,"",IF(Q20="","",Q20+31))</f>
        <v/>
      </c>
      <c r="X20" s="124">
        <f>IF(W20="","",TODAY()-W20)</f>
        <v/>
      </c>
      <c r="Y20" s="494" t="n">
        <v>46165</v>
      </c>
      <c r="Z20" s="184" t="n">
        <v>875000</v>
      </c>
      <c r="AA20" s="184">
        <f>IF(W20="","SIN ESTADO",IF(Y20&lt;&gt;"","PAGA",IF(X20&gt;0,"VENCIDA",IF(X20&gt;=-5,"POR VENCER","AL DÍA"))))</f>
        <v/>
      </c>
      <c r="AB20" s="185" t="inlineStr">
        <is>
          <t>TRANSFERENCIA</t>
        </is>
      </c>
      <c r="AC20" s="119">
        <f>IF(N($H20)&lt;4,"",IF(W20="","",W20+31))</f>
        <v/>
      </c>
      <c r="AD20" s="124">
        <f>IF(AC20="","",TODAY()-AC20)</f>
        <v/>
      </c>
      <c r="AE20" s="494" t="n">
        <v>46196</v>
      </c>
      <c r="AF20" s="184" t="n">
        <v>875000</v>
      </c>
      <c r="AG20" s="184">
        <f>IF(AC20="","SIN ESTADO",IF(AE20&lt;&gt;"","PAGA",IF(AD20&gt;0,"VENCIDA",IF(AD20&gt;=-5,"POR VENCER","AL DÍA"))))</f>
        <v/>
      </c>
      <c r="AH20" s="185" t="inlineStr">
        <is>
          <t>TRANSFERENCIA</t>
        </is>
      </c>
      <c r="AI20" s="119">
        <f>IF(N($H20)&lt;5,"",IF(AC20="","",AC20+31))</f>
        <v/>
      </c>
      <c r="AJ20" s="124">
        <f>IF(AI20="","",TODAY()-AI20)</f>
        <v/>
      </c>
      <c r="AK20" s="494" t="n">
        <v>46225</v>
      </c>
      <c r="AL20" s="184" t="n">
        <v>875000</v>
      </c>
      <c r="AM20" s="184">
        <f>IF(AI20="","SIN ESTADO",IF(AK20&lt;&gt;"","PAGA",IF(AJ20&gt;0,"VENCIDA",IF(AJ20&gt;=-5,"POR VENCER","AL DÍA"))))</f>
        <v/>
      </c>
      <c r="AN20" s="185" t="inlineStr">
        <is>
          <t>TRANSFERENCIA</t>
        </is>
      </c>
      <c r="AO20" s="119">
        <f>IF(N($H20)&lt;6,"",IF(AI20="","",AI20+31))</f>
        <v/>
      </c>
      <c r="AP20" s="124">
        <f>IF(AO20="","",TODAY()-AO20)</f>
        <v/>
      </c>
      <c r="AQ20" s="270" t="n">
        <v>46255</v>
      </c>
      <c r="AR20" s="184" t="n">
        <v>875000</v>
      </c>
      <c r="AS20" s="184">
        <f>IF(AO20="","SIN ESTADO",IF(AQ20&lt;&gt;"","PAGA",IF(AP20&gt;0,"VENCIDA",IF(AP20&gt;=-5,"POR VENCER","AL DÍA"))))</f>
        <v/>
      </c>
      <c r="AT20" s="185" t="inlineStr">
        <is>
          <t>TRANSFERENCIA</t>
        </is>
      </c>
      <c r="AU20" s="119">
        <f>IF(N($H20)&lt;7,"",IF(AO20="","",AO20+31))</f>
        <v/>
      </c>
      <c r="AV20" s="124">
        <f>IF(AU20="","",TODAY()-AU20)</f>
        <v/>
      </c>
      <c r="AW20" s="494" t="n">
        <v>46255</v>
      </c>
      <c r="AX20" s="184" t="n">
        <v>875000</v>
      </c>
      <c r="AY20" s="184">
        <f>IF(AU20="","SIN ESTADO",IF(AW20&lt;&gt;"","PAGA",IF(AV20&gt;0,"VENCIDA",IF(AV20&gt;=-5,"POR VENCER","AL DÍA"))))</f>
        <v/>
      </c>
      <c r="AZ20" s="185" t="inlineStr">
        <is>
          <t>TRANSFERENCIA</t>
        </is>
      </c>
      <c r="BA20" s="119">
        <f>IF(N($H20)&lt;8,"",IF(AU20="","",AU20+31))</f>
        <v/>
      </c>
      <c r="BB20" s="124">
        <f>IF(BA20="","",TODAY()-BA20)</f>
        <v/>
      </c>
      <c r="BC20" s="494" t="n"/>
      <c r="BD20" s="184" t="n"/>
      <c r="BE20" s="184">
        <f>IF(BA20="","SIN ESTADO",IF(BC20&lt;&gt;"","PAGA",IF(BB20&gt;0,"VENCIDA",IF(BB20&gt;=-5,"POR VENCER","AL DÍA"))))</f>
        <v/>
      </c>
      <c r="BF20" s="185" t="n"/>
      <c r="BG20" s="119">
        <f>IF(N($H20)&lt;9,"",IF(BA20="","",BA20+31))</f>
        <v/>
      </c>
      <c r="BH20" s="124">
        <f>IF(BG20="","",TODAY()-BG20)</f>
        <v/>
      </c>
      <c r="BI20" s="494" t="n"/>
      <c r="BJ20" s="184" t="n"/>
      <c r="BK20" s="184">
        <f>IF(BG20="","SIN ESTADO",IF(BI20&lt;&gt;"","PAGA",IF(BH20&gt;0,"VENCIDA",IF(BH20&gt;=-5,"POR VENCER","AL DÍA"))))</f>
        <v/>
      </c>
      <c r="BL20" s="185" t="n"/>
      <c r="BM20" s="119">
        <f>IF(N($H20)&lt;10,"",IF(BG20="","",BG20+31))</f>
        <v/>
      </c>
      <c r="BN20" s="124">
        <f>IF(BM20="","",TODAY()-BM20)</f>
        <v/>
      </c>
      <c r="BO20" s="494" t="n"/>
      <c r="BP20" s="184" t="n"/>
      <c r="BQ20" s="184">
        <f>IF(BM20="","SIN ESTADO",IF(BO20&lt;&gt;"","PAGA",IF(BN20&gt;0,"VENCIDA",IF(BN20&gt;=-5,"POR VENCER","AL DÍA"))))</f>
        <v/>
      </c>
      <c r="BR20" s="185" t="n"/>
      <c r="BS20" s="119">
        <f>IF(N($H20)&lt;11,"",IF(BM20="","",BM20+31))</f>
        <v/>
      </c>
      <c r="BT20" s="124">
        <f>IF(BS20="","",TODAY()-BS20)</f>
        <v/>
      </c>
      <c r="BU20" s="494" t="n"/>
      <c r="BV20" s="184" t="n"/>
      <c r="BW20" s="184">
        <f>IF(BS20="","SIN ESTADO",IF(BU20&lt;&gt;"","PAGA",IF(BT20&gt;0,"VENCIDA",IF(BT20&gt;=-5,"POR VENCER","AL DÍA"))))</f>
        <v/>
      </c>
      <c r="BX20" s="185" t="n"/>
      <c r="BY20" s="119">
        <f>IF(N($H20)&lt;12,"",IF(BS20="","",BS20+31))</f>
        <v/>
      </c>
      <c r="BZ20" s="124">
        <f>IF(BY20="","",TODAY()-BY20)</f>
        <v/>
      </c>
      <c r="CA20" s="494" t="n"/>
      <c r="CB20" s="184" t="n"/>
      <c r="CC20" s="184">
        <f>IF(BY20="","SIN ESTADO",IF(CA20&lt;&gt;"","PAGA",IF(BZ20&gt;0,"VENCIDA",IF(BZ20&gt;=-5,"POR VENCER","AL DÍA"))))</f>
        <v/>
      </c>
      <c r="CD20" s="185" t="n"/>
      <c r="CE20" s="119">
        <f>IF(N($H20)&lt;13,"",IF(BY20="","",BY20+31))</f>
        <v/>
      </c>
      <c r="CF20" s="124">
        <f>IF(CE20="","",TODAY()-CE20)</f>
        <v/>
      </c>
      <c r="CG20" s="494" t="n"/>
      <c r="CH20" s="184" t="n"/>
      <c r="CI20" s="184">
        <f>IF(CE20="","SIN ESTADO",IF(CG20&lt;&gt;"","PAGA",IF(CF20&gt;0,"VENCIDA",IF(CF20&gt;=-5,"POR VENCER","AL DÍA"))))</f>
        <v/>
      </c>
      <c r="CJ20" s="185" t="n"/>
      <c r="CK20" s="119">
        <f>IF(N($H20)&lt;14,"",IF(CE20="","",CE20+31))</f>
        <v/>
      </c>
      <c r="CL20" s="124">
        <f>IF(CK20="","",TODAY()-CK20)</f>
        <v/>
      </c>
      <c r="CM20" s="494" t="n"/>
      <c r="CN20" s="184" t="n"/>
      <c r="CO20" s="184">
        <f>IF(CK20="","SIN ESTADO",IF(CM20&lt;&gt;"","PAGA",IF(CL20&gt;0,"VENCIDA",IF(CL20&gt;=-5,"POR VENCER","AL DÍA"))))</f>
        <v/>
      </c>
      <c r="CP20" s="185" t="n"/>
      <c r="CQ20" s="119">
        <f>IF(N($H20)&lt;15,"",IF(CK20="","",CK20+31))</f>
        <v/>
      </c>
      <c r="CR20" s="124">
        <f>IF(CQ20="","",TODAY()-CQ20)</f>
        <v/>
      </c>
      <c r="CS20" s="494" t="n"/>
      <c r="CT20" s="184" t="n"/>
      <c r="CU20" s="184">
        <f>IF(CQ20="","SIN ESTADO",IF(CS20&lt;&gt;"","PAGA",IF(CR20&gt;0,"VENCIDA",IF(CR20&gt;=-5,"POR VENCER","AL DÍA"))))</f>
        <v/>
      </c>
      <c r="CV20" s="185" t="n"/>
      <c r="CW20" s="119">
        <f>IF(N($H20)&lt;16,"",IF(CQ20="","",CQ20+31))</f>
        <v/>
      </c>
      <c r="CX20" s="124">
        <f>IF(CW20="","",TODAY()-CW20)</f>
        <v/>
      </c>
      <c r="CY20" s="494" t="n"/>
      <c r="CZ20" s="184" t="n"/>
      <c r="DA20" s="184">
        <f>IF(CW20="","SIN ESTADO",IF(CY20&lt;&gt;"","PAGA",IF(CX20&gt;0,"VENCIDA",IF(CX20&gt;=-5,"POR VENCER","AL DÍA"))))</f>
        <v/>
      </c>
      <c r="DB20" s="185" t="n"/>
      <c r="DC20" s="119">
        <f>IF(N($H20)&lt;17,"",IF(CW20="","",CW20+31))</f>
        <v/>
      </c>
      <c r="DD20" s="124">
        <f>IF(DC20="","",TODAY()-DC20)</f>
        <v/>
      </c>
      <c r="DE20" s="494" t="n"/>
      <c r="DF20" s="184" t="n"/>
      <c r="DG20" s="184">
        <f>IF(DC20="","SIN ESTADO",IF(DE20&lt;&gt;"","PAGA",IF(DD20&gt;0,"VENCIDA",IF(DD20&gt;=-5,"POR VENCER","AL DÍA"))))</f>
        <v/>
      </c>
      <c r="DH20" s="185" t="n"/>
      <c r="DI20" s="119">
        <f>IF(N($H20)&lt;18,"",IF(DC20="","",DC20+31))</f>
        <v/>
      </c>
      <c r="DJ20" s="124">
        <f>IF(DI20="","",TODAY()-DI20)</f>
        <v/>
      </c>
      <c r="DK20" s="494" t="n"/>
      <c r="DL20" s="184" t="n"/>
      <c r="DM20" s="184">
        <f>IF(DI20="","SIN ESTADO",IF(DK20&lt;&gt;"","PAGA",IF(DJ20&gt;0,"VENCIDA",IF(DJ20&gt;=-5,"POR VENCER","AL DÍA"))))</f>
        <v/>
      </c>
      <c r="DN20" s="185" t="n"/>
      <c r="DO20" s="119">
        <f>IF(N($H20)&lt;19,"",IF(DI20="","",DI20+31))</f>
        <v/>
      </c>
      <c r="DP20" s="124">
        <f>IF(DO20="","",TODAY()-DO20)</f>
        <v/>
      </c>
      <c r="DQ20" s="494" t="n"/>
      <c r="DR20" s="184" t="n"/>
      <c r="DS20" s="184">
        <f>IF(DO20="","SIN ESTADO",IF(DQ20&lt;&gt;"","PAGA",IF(DP20&gt;0,"VENCIDA",IF(DP20&gt;=-5,"POR VENCER","AL DÍA"))))</f>
        <v/>
      </c>
      <c r="DT20" s="185" t="n"/>
      <c r="DU20" s="119">
        <f>IF(N($H20)&lt;20,"",IF(DO20="","",DO20+31))</f>
        <v/>
      </c>
      <c r="DV20" s="124">
        <f>IF(DU20="","",TODAY()-DU20)</f>
        <v/>
      </c>
      <c r="DW20" s="494" t="n"/>
      <c r="DX20" s="184" t="n"/>
      <c r="DY20" s="184">
        <f>IF(DU20="","SIN ESTADO",IF(DW20&lt;&gt;"","PAGA",IF(DV20&gt;0,"VENCIDA",IF(DV20&gt;=-5,"POR VENCER","AL DÍA"))))</f>
        <v/>
      </c>
      <c r="DZ20" s="185" t="n"/>
      <c r="EA20" s="119">
        <f>IF(N($H20)&lt;21,"",IF(DU20="","",DU20+31))</f>
        <v/>
      </c>
      <c r="EB20" s="124">
        <f>IF(EA20="","",TODAY()-EA20)</f>
        <v/>
      </c>
      <c r="EC20" s="494" t="n"/>
      <c r="ED20" s="184" t="n"/>
      <c r="EE20" s="184">
        <f>IF(EA20="","SIN ESTADO",IF(EC20&lt;&gt;"","PAGA",IF(EB20&gt;0,"VENCIDA",IF(EB20&gt;=-5,"POR VENCER","AL DÍA"))))</f>
        <v/>
      </c>
      <c r="EF20" s="185" t="n"/>
      <c r="EG20" s="119">
        <f>IF(N($H20)&lt;22,"",IF(EA20="","",EA20+31))</f>
        <v/>
      </c>
      <c r="EH20" s="124">
        <f>IF(EG20="","",TODAY()-EG20)</f>
        <v/>
      </c>
      <c r="EI20" s="494" t="n"/>
      <c r="EJ20" s="184" t="n"/>
      <c r="EK20" s="184">
        <f>IF(EG20="","SIN ESTADO",IF(EI20&lt;&gt;"","PAGA",IF(EH20&gt;0,"VENCIDA",IF(EH20&gt;=-5,"POR VENCER","AL DÍA"))))</f>
        <v/>
      </c>
      <c r="EL20" s="185" t="n"/>
      <c r="EM20" s="119">
        <f>IF(N($H20)&lt;23,"",IF(EG20="","",EG20+31))</f>
        <v/>
      </c>
      <c r="EN20" s="124">
        <f>IF(EM20="","",TODAY()-EM20)</f>
        <v/>
      </c>
      <c r="EO20" s="494" t="n"/>
      <c r="EP20" s="184" t="n"/>
      <c r="EQ20" s="184">
        <f>IF(EM20="","SIN ESTADO",IF(EO20&lt;&gt;"","PAGA",IF(EN20&gt;0,"VENCIDA",IF(EN20&gt;=-5,"POR VENCER","AL DÍA"))))</f>
        <v/>
      </c>
      <c r="ER20" s="185" t="n"/>
      <c r="ES20" s="119">
        <f>IF(N($H20)&lt;24,"",IF(EM20="","",EM20+31))</f>
        <v/>
      </c>
      <c r="ET20" s="124">
        <f>IF(ES20="","",TODAY()-ES20)</f>
        <v/>
      </c>
      <c r="EU20" s="494" t="n"/>
      <c r="EV20" s="184" t="n"/>
      <c r="EW20" s="184">
        <f>IF(ES20="","SIN ESTADO",IF(EU20&lt;&gt;"","PAGA",IF(ET20&gt;0,"VENCIDA",IF(ET20&gt;=-5,"POR VENCER","AL DÍA"))))</f>
        <v/>
      </c>
      <c r="EX20" s="185" t="n"/>
      <c r="EY20" s="119">
        <f>IF(N($H20)&lt;25,"",IF(ES20="","",ES20+31))</f>
        <v/>
      </c>
      <c r="EZ20" s="124">
        <f>IF(EY20="","",TODAY()-EY20)</f>
        <v/>
      </c>
      <c r="FA20" s="494" t="n"/>
      <c r="FB20" s="184" t="n"/>
      <c r="FC20" s="184">
        <f>IF(EY20="","SIN ESTADO",IF(FA20&lt;&gt;"","PAGA",IF(EZ20&gt;0,"VENCIDA",IF(EZ20&gt;=-5,"POR VENCER","AL DÍA"))))</f>
        <v/>
      </c>
      <c r="FD20" s="185" t="n"/>
      <c r="FE20" s="119">
        <f>IF(N($H20)&lt;26,"",IF(EY20="","",EY20+31))</f>
        <v/>
      </c>
      <c r="FF20" s="124">
        <f>IF(FE20="","",TODAY()-FE20)</f>
        <v/>
      </c>
      <c r="FG20" s="494" t="n"/>
      <c r="FH20" s="184" t="n"/>
      <c r="FI20" s="184">
        <f>IF(FE20="","SIN ESTADO",IF(FG20&lt;&gt;"","PAGA",IF(FF20&gt;0,"VENCIDA",IF(FF20&gt;=-5,"POR VENCER","AL DÍA"))))</f>
        <v/>
      </c>
      <c r="FJ20" s="185" t="n"/>
      <c r="FK20" s="119">
        <f>IF(N($H20)&lt;27,"",IF(FE20="","",FE20+31))</f>
        <v/>
      </c>
      <c r="FL20" s="124">
        <f>IF(FK20="","",TODAY()-FK20)</f>
        <v/>
      </c>
      <c r="FM20" s="494" t="n"/>
      <c r="FN20" s="184" t="n"/>
      <c r="FO20" s="184">
        <f>IF(FK20="","SIN ESTADO",IF(FM20&lt;&gt;"","PAGA",IF(FL20&gt;0,"VENCIDA",IF(FL20&gt;=-5,"POR VENCER","AL DÍA"))))</f>
        <v/>
      </c>
      <c r="FP20" s="185" t="n"/>
      <c r="FQ20" s="119">
        <f>IF(N($H20)&lt;28,"",IF(FK20="","",FK20+31))</f>
        <v/>
      </c>
      <c r="FR20" s="124">
        <f>IF(FQ20="","",TODAY()-FQ20)</f>
        <v/>
      </c>
      <c r="FS20" s="494" t="n"/>
      <c r="FT20" s="184" t="n"/>
      <c r="FU20" s="184">
        <f>IF(FQ20="","SIN ESTADO",IF(FS20&lt;&gt;"","PAGA",IF(FR20&gt;0,"VENCIDA",IF(FR20&gt;=-5,"POR VENCER","AL DÍA"))))</f>
        <v/>
      </c>
      <c r="FV20" s="185" t="n"/>
      <c r="FW20" s="119">
        <f>IF(N($H20)&lt;29,"",IF(FQ20="","",FQ20+31))</f>
        <v/>
      </c>
      <c r="FX20" s="124">
        <f>IF(FW20="","",TODAY()-FW20)</f>
        <v/>
      </c>
      <c r="FY20" s="494" t="n"/>
      <c r="FZ20" s="184" t="n"/>
      <c r="GA20" s="184">
        <f>IF(FW20="","SIN ESTADO",IF(FY20&lt;&gt;"","PAGA",IF(FX20&gt;0,"VENCIDA",IF(FX20&gt;=-5,"POR VENCER","AL DÍA"))))</f>
        <v/>
      </c>
      <c r="GB20" s="185" t="n"/>
      <c r="GC20" s="119">
        <f>IF(N($H20)&lt;30,"",IF(FW20="","",FW20+31))</f>
        <v/>
      </c>
      <c r="GD20" s="124">
        <f>IF(GC20="","",TODAY()-GC20)</f>
        <v/>
      </c>
      <c r="GE20" s="494" t="n"/>
      <c r="GF20" s="184" t="n"/>
      <c r="GG20" s="184">
        <f>IF(GC20="","SIN ESTADO",IF(GE20&lt;&gt;"","PAGA",IF(GD20&gt;0,"VENCIDA",IF(GD20&gt;=-5,"POR VENCER","AL DÍA"))))</f>
        <v/>
      </c>
      <c r="GH20" s="185" t="n"/>
      <c r="GI20" s="119">
        <f>IF(N($H20)&lt;31,"",IF(GC20="","",GC20+31))</f>
        <v/>
      </c>
      <c r="GJ20" s="124">
        <f>IF(GI20="","",TODAY()-GI20)</f>
        <v/>
      </c>
      <c r="GK20" s="494" t="n"/>
      <c r="GL20" s="184" t="n"/>
      <c r="GM20" s="184">
        <f>IF(GI20="","SIN ESTADO",IF(GK20&lt;&gt;"","PAGA",IF(GJ20&gt;0,"VENCIDA",IF(GJ20&gt;=-5,"POR VENCER","AL DÍA"))))</f>
        <v/>
      </c>
      <c r="GN20" s="185" t="n"/>
      <c r="GO20" s="119">
        <f>IF(N($H20)&lt;32,"",IF(GI20="","",GI20+31))</f>
        <v/>
      </c>
      <c r="GP20" s="124">
        <f>IF(GO20="","",TODAY()-GO20)</f>
        <v/>
      </c>
      <c r="GQ20" s="494" t="n"/>
      <c r="GR20" s="184" t="n"/>
      <c r="GS20" s="184">
        <f>IF(GO20="","SIN ESTADO",IF(GQ20&lt;&gt;"","PAGA",IF(GP20&gt;0,"VENCIDA",IF(GP20&gt;=-5,"POR VENCER","AL DÍA"))))</f>
        <v/>
      </c>
      <c r="GT20" s="185" t="n"/>
      <c r="GU20" s="119">
        <f>IF(N($H20)&lt;33,"",IF(GO20="","",GO20+31))</f>
        <v/>
      </c>
      <c r="GV20" s="124">
        <f>IF(GU20="","",TODAY()-GU20)</f>
        <v/>
      </c>
      <c r="GW20" s="494" t="n"/>
      <c r="GX20" s="184" t="n"/>
      <c r="GY20" s="184">
        <f>IF(GU20="","SIN ESTADO",IF(GW20&lt;&gt;"","PAGA",IF(GV20&gt;0,"VENCIDA",IF(GV20&gt;=-5,"POR VENCER","AL DÍA"))))</f>
        <v/>
      </c>
      <c r="GZ20" s="185" t="n"/>
      <c r="HA20" s="119">
        <f>IF(N($H20)&lt;34,"",IF(GU20="","",GU20+31))</f>
        <v/>
      </c>
      <c r="HB20" s="124">
        <f>IF(HA20="","",TODAY()-HA20)</f>
        <v/>
      </c>
      <c r="HC20" s="494" t="n"/>
      <c r="HD20" s="184" t="n"/>
      <c r="HE20" s="184">
        <f>IF(HA20="","SIN ESTADO",IF(HC20&lt;&gt;"","PAGA",IF(HB20&gt;0,"VENCIDA",IF(HB20&gt;=-5,"POR VENCER","AL DÍA"))))</f>
        <v/>
      </c>
      <c r="HF20" s="185" t="n"/>
      <c r="HG20" s="119">
        <f>IF(N($H20)&lt;35,"",IF(HA20="","",HA20+31))</f>
        <v/>
      </c>
      <c r="HH20" s="124">
        <f>IF(HG20="","",TODAY()-HG20)</f>
        <v/>
      </c>
      <c r="HI20" s="494" t="n"/>
      <c r="HJ20" s="184" t="n"/>
      <c r="HK20" s="184">
        <f>IF(HG20="","SIN ESTADO",IF(HI20&lt;&gt;"","PAGA",IF(HH20&gt;0,"VENCIDA",IF(HH20&gt;=-5,"POR VENCER","AL DÍA"))))</f>
        <v/>
      </c>
      <c r="HL20" s="168" t="n"/>
      <c r="HM20" s="119">
        <f>IF(N($H20)&lt;36,"",IF(HG20="","",HG20+31))</f>
        <v/>
      </c>
      <c r="HN20" s="124">
        <f>IF(HM20="","",TODAY()-HM20)</f>
        <v/>
      </c>
      <c r="HO20" s="494" t="n"/>
      <c r="HP20" s="184" t="n"/>
      <c r="HQ20" s="184">
        <f>IF(HM20="","SIN ESTADO",IF(HO20&lt;&gt;"","PAGA",IF(HN20&gt;0,"VENCIDA",IF(HN20&gt;=-5,"POR VENCER","AL DÍA"))))</f>
        <v/>
      </c>
      <c r="HR20" s="168" t="n"/>
      <c r="HS20" s="169">
        <f>N20+T20+Z20+AF20+AL20+AR20+AX20+BD20+BJ20+BP20+BV20+CB20+CH20+CN20+CT20+CZ20+DF20+DL20+DR20+DX20+ED20+EJ20+EP20+EV20+FB20+FH20+FN20+FT20+FZ20+GF20+GL20+GR20+GX20+HD20+HJ20+HP20</f>
        <v/>
      </c>
      <c r="HU20" s="170">
        <f>IFERROR(N($J20),0)</f>
        <v/>
      </c>
      <c r="HW20" s="170">
        <f>SUMPRODUCT((MOD(COLUMN($M20:$HR20)-COLUMN($M20),6)=0)*ISNUMBER($M20:$HR20)*($M20:$HR20&gt;=RESUMEN!$C$26)*($M20:$HR20&lt;=RESUMEN!$C$27)*IFERROR(N($N20:$HS20),0))</f>
        <v/>
      </c>
      <c r="HX20" s="170">
        <f>SUMPRODUCT((MOD(COLUMN($M20:$HR20)-COLUMN($M20),6)=0)*ISNUMBER($M20:$HR20)*($M20:$HR20&gt;=RESUMEN!$C$26)*($M20:$HR20&lt;=RESUMEN!$C$27))</f>
        <v/>
      </c>
    </row>
    <row r="21">
      <c r="B21" s="113">
        <f>VENTAS!A20</f>
        <v/>
      </c>
      <c r="C21" s="236">
        <f>VENTAS!B20</f>
        <v/>
      </c>
      <c r="D21" s="53">
        <f>VENTAS!C20</f>
        <v/>
      </c>
      <c r="E21" s="114">
        <f>VENTAS!D20</f>
        <v/>
      </c>
      <c r="F21" s="114">
        <f>VENTAS!J20</f>
        <v/>
      </c>
      <c r="G21" s="494">
        <f>VENTAS!F20</f>
        <v/>
      </c>
      <c r="H21" s="479">
        <f>VENTAS!K20</f>
        <v/>
      </c>
      <c r="I21" s="479">
        <f>VENTAS!M20</f>
        <v/>
      </c>
      <c r="J21" s="184">
        <f>VENTAS!L20</f>
        <v/>
      </c>
      <c r="K21" s="119" t="n">
        <v>46154</v>
      </c>
      <c r="L21" s="124">
        <f>IF(K21="","",TODAY()-K21)</f>
        <v/>
      </c>
      <c r="M21" s="494" t="n">
        <v>46154</v>
      </c>
      <c r="N21" s="374" t="n">
        <v>1419100</v>
      </c>
      <c r="O21" s="184">
        <f>IF(K21="","SIN ESTADO",IF(M21&lt;&gt;"","PAGA",IF(L21&gt;0,"VENCIDA",IF(L21&gt;=-5,"POR VENCER","AL DÍA"))))</f>
        <v/>
      </c>
      <c r="P21" s="185" t="inlineStr">
        <is>
          <t>TRANSFERENCIA</t>
        </is>
      </c>
      <c r="Q21" s="119">
        <f>IF(N($H21)&lt;2,"",IF(K21="","",K21+31))</f>
        <v/>
      </c>
      <c r="R21" s="124">
        <f>IF(Q21="","",TODAY()-Q21)</f>
        <v/>
      </c>
      <c r="S21" s="494" t="n">
        <v>46187</v>
      </c>
      <c r="T21" s="184" t="n">
        <v>1419100</v>
      </c>
      <c r="U21" s="184">
        <f>IF(Q21="","SIN ESTADO",IF(S21&lt;&gt;"","PAGA",IF(R21&gt;0,"VENCIDA",IF(R21&gt;=-5,"POR VENCER","AL DÍA"))))</f>
        <v/>
      </c>
      <c r="V21" s="185" t="inlineStr">
        <is>
          <t>TRANSFERENCIA</t>
        </is>
      </c>
      <c r="W21" s="119">
        <f>IF(N($H21)&lt;3,"",IF(Q21="","",Q21+31))</f>
        <v/>
      </c>
      <c r="X21" s="124">
        <f>IF(W21="","",TODAY()-W21)</f>
        <v/>
      </c>
      <c r="Y21" s="494" t="n">
        <v>46212</v>
      </c>
      <c r="Z21" s="184" t="n">
        <v>1419100</v>
      </c>
      <c r="AA21" s="184">
        <f>IF(W21="","SIN ESTADO",IF(Y21&lt;&gt;"","PAGA",IF(X21&gt;0,"VENCIDA",IF(X21&gt;=-5,"POR VENCER","AL DÍA"))))</f>
        <v/>
      </c>
      <c r="AB21" s="185" t="inlineStr">
        <is>
          <t>TRANSFERENCIA</t>
        </is>
      </c>
      <c r="AC21" s="119">
        <f>IF(N($H21)&lt;4,"",IF(W21="","",W21+31))</f>
        <v/>
      </c>
      <c r="AD21" s="124">
        <f>IF(AC21="","",TODAY()-AC21)</f>
        <v/>
      </c>
      <c r="AE21" s="494" t="n">
        <v>46247</v>
      </c>
      <c r="AF21" s="184" t="n">
        <v>1419000</v>
      </c>
      <c r="AG21" s="184">
        <f>IF(AC21="","SIN ESTADO",IF(AE21&lt;&gt;"","PAGA",IF(AD21&gt;0,"VENCIDA",IF(AD21&gt;=-5,"POR VENCER","AL DÍA"))))</f>
        <v/>
      </c>
      <c r="AH21" s="185" t="inlineStr">
        <is>
          <t>TRANSFERENCIA</t>
        </is>
      </c>
      <c r="AI21" s="119">
        <f>IF(N($H21)&lt;5,"",IF(AC21="","",AC21+31))</f>
        <v/>
      </c>
      <c r="AJ21" s="124">
        <f>IF(AI21="","",TODAY()-AI21)</f>
        <v/>
      </c>
      <c r="AK21" s="494" t="n"/>
      <c r="AL21" s="184" t="n"/>
      <c r="AM21" s="184">
        <f>IF(AI21="","SIN ESTADO",IF(AK21&lt;&gt;"","PAGA",IF(AJ21&gt;0,"VENCIDA",IF(AJ21&gt;=-5,"POR VENCER","AL DÍA"))))</f>
        <v/>
      </c>
      <c r="AN21" s="185" t="n"/>
      <c r="AO21" s="119">
        <f>IF(N($H21)&lt;6,"",IF(AI21="","",AI21+31))</f>
        <v/>
      </c>
      <c r="AP21" s="124">
        <f>IF(AO21="","",TODAY()-AO21)</f>
        <v/>
      </c>
      <c r="AQ21" s="270" t="n"/>
      <c r="AR21" s="184" t="n"/>
      <c r="AS21" s="184">
        <f>IF(AO21="","SIN ESTADO",IF(AQ21&lt;&gt;"","PAGA",IF(AP21&gt;0,"VENCIDA",IF(AP21&gt;=-5,"POR VENCER","AL DÍA"))))</f>
        <v/>
      </c>
      <c r="AT21" s="185" t="n"/>
      <c r="AU21" s="119">
        <f>IF(N($H21)&lt;7,"",IF(AO21="","",AO21+31))</f>
        <v/>
      </c>
      <c r="AV21" s="124">
        <f>IF(AU21="","",TODAY()-AU21)</f>
        <v/>
      </c>
      <c r="AW21" s="494" t="n"/>
      <c r="AX21" s="184" t="n"/>
      <c r="AY21" s="184">
        <f>IF(AU21="","SIN ESTADO",IF(AW21&lt;&gt;"","PAGA",IF(AV21&gt;0,"VENCIDA",IF(AV21&gt;=-5,"POR VENCER","AL DÍA"))))</f>
        <v/>
      </c>
      <c r="AZ21" s="185" t="n"/>
      <c r="BA21" s="119">
        <f>IF(N($H21)&lt;8,"",IF(AU21="","",AU21+31))</f>
        <v/>
      </c>
      <c r="BB21" s="124">
        <f>IF(BA21="","",TODAY()-BA21)</f>
        <v/>
      </c>
      <c r="BC21" s="494" t="n"/>
      <c r="BD21" s="184" t="n"/>
      <c r="BE21" s="184">
        <f>IF(BA21="","SIN ESTADO",IF(BC21&lt;&gt;"","PAGA",IF(BB21&gt;0,"VENCIDA",IF(BB21&gt;=-5,"POR VENCER","AL DÍA"))))</f>
        <v/>
      </c>
      <c r="BF21" s="185" t="n"/>
      <c r="BG21" s="119">
        <f>IF(N($H21)&lt;9,"",IF(BA21="","",BA21+31))</f>
        <v/>
      </c>
      <c r="BH21" s="124">
        <f>IF(BG21="","",TODAY()-BG21)</f>
        <v/>
      </c>
      <c r="BI21" s="494" t="n"/>
      <c r="BJ21" s="184" t="n"/>
      <c r="BK21" s="184">
        <f>IF(BG21="","SIN ESTADO",IF(BI21&lt;&gt;"","PAGA",IF(BH21&gt;0,"VENCIDA",IF(BH21&gt;=-5,"POR VENCER","AL DÍA"))))</f>
        <v/>
      </c>
      <c r="BL21" s="185" t="n"/>
      <c r="BM21" s="119">
        <f>IF(N($H21)&lt;10,"",IF(BG21="","",BG21+31))</f>
        <v/>
      </c>
      <c r="BN21" s="124">
        <f>IF(BM21="","",TODAY()-BM21)</f>
        <v/>
      </c>
      <c r="BO21" s="494" t="n"/>
      <c r="BP21" s="184" t="n"/>
      <c r="BQ21" s="184">
        <f>IF(BM21="","SIN ESTADO",IF(BO21&lt;&gt;"","PAGA",IF(BN21&gt;0,"VENCIDA",IF(BN21&gt;=-5,"POR VENCER","AL DÍA"))))</f>
        <v/>
      </c>
      <c r="BR21" s="185" t="n"/>
      <c r="BS21" s="119">
        <f>IF(N($H21)&lt;11,"",IF(BM21="","",BM21+31))</f>
        <v/>
      </c>
      <c r="BT21" s="124">
        <f>IF(BS21="","",TODAY()-BS21)</f>
        <v/>
      </c>
      <c r="BU21" s="494" t="n"/>
      <c r="BV21" s="184" t="n"/>
      <c r="BW21" s="184">
        <f>IF(BS21="","SIN ESTADO",IF(BU21&lt;&gt;"","PAGA",IF(BT21&gt;0,"VENCIDA",IF(BT21&gt;=-5,"POR VENCER","AL DÍA"))))</f>
        <v/>
      </c>
      <c r="BX21" s="185" t="n"/>
      <c r="BY21" s="119">
        <f>IF(N($H21)&lt;12,"",IF(BS21="","",BS21+31))</f>
        <v/>
      </c>
      <c r="BZ21" s="124">
        <f>IF(BY21="","",TODAY()-BY21)</f>
        <v/>
      </c>
      <c r="CA21" s="494" t="n"/>
      <c r="CB21" s="184" t="n"/>
      <c r="CC21" s="184">
        <f>IF(BY21="","SIN ESTADO",IF(CA21&lt;&gt;"","PAGA",IF(BZ21&gt;0,"VENCIDA",IF(BZ21&gt;=-5,"POR VENCER","AL DÍA"))))</f>
        <v/>
      </c>
      <c r="CD21" s="185" t="n"/>
      <c r="CE21" s="119">
        <f>IF(N($H21)&lt;13,"",IF(BY21="","",BY21+31))</f>
        <v/>
      </c>
      <c r="CF21" s="124">
        <f>IF(CE21="","",TODAY()-CE21)</f>
        <v/>
      </c>
      <c r="CG21" s="494" t="n"/>
      <c r="CH21" s="184" t="n"/>
      <c r="CI21" s="184">
        <f>IF(CE21="","SIN ESTADO",IF(CG21&lt;&gt;"","PAGA",IF(CF21&gt;0,"VENCIDA",IF(CF21&gt;=-5,"POR VENCER","AL DÍA"))))</f>
        <v/>
      </c>
      <c r="CJ21" s="185" t="n"/>
      <c r="CK21" s="119">
        <f>IF(N($H21)&lt;14,"",IF(CE21="","",CE21+31))</f>
        <v/>
      </c>
      <c r="CL21" s="124">
        <f>IF(CK21="","",TODAY()-CK21)</f>
        <v/>
      </c>
      <c r="CM21" s="494" t="n"/>
      <c r="CN21" s="184" t="n"/>
      <c r="CO21" s="184">
        <f>IF(CK21="","SIN ESTADO",IF(CM21&lt;&gt;"","PAGA",IF(CL21&gt;0,"VENCIDA",IF(CL21&gt;=-5,"POR VENCER","AL DÍA"))))</f>
        <v/>
      </c>
      <c r="CP21" s="185" t="n"/>
      <c r="CQ21" s="119">
        <f>IF(N($H21)&lt;15,"",IF(CK21="","",CK21+31))</f>
        <v/>
      </c>
      <c r="CR21" s="124">
        <f>IF(CQ21="","",TODAY()-CQ21)</f>
        <v/>
      </c>
      <c r="CS21" s="494" t="n"/>
      <c r="CT21" s="184" t="n"/>
      <c r="CU21" s="184">
        <f>IF(CQ21="","SIN ESTADO",IF(CS21&lt;&gt;"","PAGA",IF(CR21&gt;0,"VENCIDA",IF(CR21&gt;=-5,"POR VENCER","AL DÍA"))))</f>
        <v/>
      </c>
      <c r="CV21" s="185" t="n"/>
      <c r="CW21" s="119">
        <f>IF(N($H21)&lt;16,"",IF(CQ21="","",CQ21+31))</f>
        <v/>
      </c>
      <c r="CX21" s="124">
        <f>IF(CW21="","",TODAY()-CW21)</f>
        <v/>
      </c>
      <c r="CY21" s="494" t="n"/>
      <c r="CZ21" s="184" t="n"/>
      <c r="DA21" s="184">
        <f>IF(CW21="","SIN ESTADO",IF(CY21&lt;&gt;"","PAGA",IF(CX21&gt;0,"VENCIDA",IF(CX21&gt;=-5,"POR VENCER","AL DÍA"))))</f>
        <v/>
      </c>
      <c r="DB21" s="185" t="n"/>
      <c r="DC21" s="119">
        <f>IF(N($H21)&lt;17,"",IF(CW21="","",CW21+31))</f>
        <v/>
      </c>
      <c r="DD21" s="124">
        <f>IF(DC21="","",TODAY()-DC21)</f>
        <v/>
      </c>
      <c r="DE21" s="494" t="n"/>
      <c r="DF21" s="184" t="n"/>
      <c r="DG21" s="184">
        <f>IF(DC21="","SIN ESTADO",IF(DE21&lt;&gt;"","PAGA",IF(DD21&gt;0,"VENCIDA",IF(DD21&gt;=-5,"POR VENCER","AL DÍA"))))</f>
        <v/>
      </c>
      <c r="DH21" s="185" t="n"/>
      <c r="DI21" s="119">
        <f>IF(N($H21)&lt;18,"",IF(DC21="","",DC21+31))</f>
        <v/>
      </c>
      <c r="DJ21" s="124">
        <f>IF(DI21="","",TODAY()-DI21)</f>
        <v/>
      </c>
      <c r="DK21" s="494" t="n"/>
      <c r="DL21" s="184" t="n"/>
      <c r="DM21" s="184">
        <f>IF(DI21="","SIN ESTADO",IF(DK21&lt;&gt;"","PAGA",IF(DJ21&gt;0,"VENCIDA",IF(DJ21&gt;=-5,"POR VENCER","AL DÍA"))))</f>
        <v/>
      </c>
      <c r="DN21" s="185" t="n"/>
      <c r="DO21" s="119">
        <f>IF(N($H21)&lt;19,"",IF(DI21="","",DI21+31))</f>
        <v/>
      </c>
      <c r="DP21" s="124">
        <f>IF(DO21="","",TODAY()-DO21)</f>
        <v/>
      </c>
      <c r="DQ21" s="494" t="n"/>
      <c r="DR21" s="184" t="n"/>
      <c r="DS21" s="184">
        <f>IF(DO21="","SIN ESTADO",IF(DQ21&lt;&gt;"","PAGA",IF(DP21&gt;0,"VENCIDA",IF(DP21&gt;=-5,"POR VENCER","AL DÍA"))))</f>
        <v/>
      </c>
      <c r="DT21" s="185" t="n"/>
      <c r="DU21" s="119">
        <f>IF(N($H21)&lt;20,"",IF(DO21="","",DO21+31))</f>
        <v/>
      </c>
      <c r="DV21" s="124">
        <f>IF(DU21="","",TODAY()-DU21)</f>
        <v/>
      </c>
      <c r="DW21" s="494" t="n"/>
      <c r="DX21" s="184" t="n"/>
      <c r="DY21" s="184">
        <f>IF(DU21="","SIN ESTADO",IF(DW21&lt;&gt;"","PAGA",IF(DV21&gt;0,"VENCIDA",IF(DV21&gt;=-5,"POR VENCER","AL DÍA"))))</f>
        <v/>
      </c>
      <c r="DZ21" s="185" t="n"/>
      <c r="EA21" s="119">
        <f>IF(N($H21)&lt;21,"",IF(DU21="","",DU21+31))</f>
        <v/>
      </c>
      <c r="EB21" s="124">
        <f>IF(EA21="","",TODAY()-EA21)</f>
        <v/>
      </c>
      <c r="EC21" s="494" t="n"/>
      <c r="ED21" s="184" t="n"/>
      <c r="EE21" s="184">
        <f>IF(EA21="","SIN ESTADO",IF(EC21&lt;&gt;"","PAGA",IF(EB21&gt;0,"VENCIDA",IF(EB21&gt;=-5,"POR VENCER","AL DÍA"))))</f>
        <v/>
      </c>
      <c r="EF21" s="185" t="n"/>
      <c r="EG21" s="119">
        <f>IF(N($H21)&lt;22,"",IF(EA21="","",EA21+31))</f>
        <v/>
      </c>
      <c r="EH21" s="124">
        <f>IF(EG21="","",TODAY()-EG21)</f>
        <v/>
      </c>
      <c r="EI21" s="494" t="n"/>
      <c r="EJ21" s="184" t="n"/>
      <c r="EK21" s="184">
        <f>IF(EG21="","SIN ESTADO",IF(EI21&lt;&gt;"","PAGA",IF(EH21&gt;0,"VENCIDA",IF(EH21&gt;=-5,"POR VENCER","AL DÍA"))))</f>
        <v/>
      </c>
      <c r="EL21" s="185" t="n"/>
      <c r="EM21" s="119">
        <f>IF(N($H21)&lt;23,"",IF(EG21="","",EG21+31))</f>
        <v/>
      </c>
      <c r="EN21" s="124">
        <f>IF(EM21="","",TODAY()-EM21)</f>
        <v/>
      </c>
      <c r="EO21" s="494" t="n"/>
      <c r="EP21" s="184" t="n"/>
      <c r="EQ21" s="184">
        <f>IF(EM21="","SIN ESTADO",IF(EO21&lt;&gt;"","PAGA",IF(EN21&gt;0,"VENCIDA",IF(EN21&gt;=-5,"POR VENCER","AL DÍA"))))</f>
        <v/>
      </c>
      <c r="ER21" s="185" t="n"/>
      <c r="ES21" s="119">
        <f>IF(N($H21)&lt;24,"",IF(EM21="","",EM21+31))</f>
        <v/>
      </c>
      <c r="ET21" s="124">
        <f>IF(ES21="","",TODAY()-ES21)</f>
        <v/>
      </c>
      <c r="EU21" s="494" t="n"/>
      <c r="EV21" s="184" t="n"/>
      <c r="EW21" s="184">
        <f>IF(ES21="","SIN ESTADO",IF(EU21&lt;&gt;"","PAGA",IF(ET21&gt;0,"VENCIDA",IF(ET21&gt;=-5,"POR VENCER","AL DÍA"))))</f>
        <v/>
      </c>
      <c r="EX21" s="185" t="n"/>
      <c r="EY21" s="119">
        <f>IF(N($H21)&lt;25,"",IF(ES21="","",ES21+31))</f>
        <v/>
      </c>
      <c r="EZ21" s="124">
        <f>IF(EY21="","",TODAY()-EY21)</f>
        <v/>
      </c>
      <c r="FA21" s="494" t="n"/>
      <c r="FB21" s="184" t="n"/>
      <c r="FC21" s="184">
        <f>IF(EY21="","SIN ESTADO",IF(FA21&lt;&gt;"","PAGA",IF(EZ21&gt;0,"VENCIDA",IF(EZ21&gt;=-5,"POR VENCER","AL DÍA"))))</f>
        <v/>
      </c>
      <c r="FD21" s="185" t="n"/>
      <c r="FE21" s="119">
        <f>IF(N($H21)&lt;26,"",IF(EY21="","",EY21+31))</f>
        <v/>
      </c>
      <c r="FF21" s="124">
        <f>IF(FE21="","",TODAY()-FE21)</f>
        <v/>
      </c>
      <c r="FG21" s="494" t="n"/>
      <c r="FH21" s="184" t="n"/>
      <c r="FI21" s="184">
        <f>IF(FE21="","SIN ESTADO",IF(FG21&lt;&gt;"","PAGA",IF(FF21&gt;0,"VENCIDA",IF(FF21&gt;=-5,"POR VENCER","AL DÍA"))))</f>
        <v/>
      </c>
      <c r="FJ21" s="185" t="n"/>
      <c r="FK21" s="119">
        <f>IF(N($H21)&lt;27,"",IF(FE21="","",FE21+31))</f>
        <v/>
      </c>
      <c r="FL21" s="124">
        <f>IF(FK21="","",TODAY()-FK21)</f>
        <v/>
      </c>
      <c r="FM21" s="494" t="n"/>
      <c r="FN21" s="184" t="n"/>
      <c r="FO21" s="184">
        <f>IF(FK21="","SIN ESTADO",IF(FM21&lt;&gt;"","PAGA",IF(FL21&gt;0,"VENCIDA",IF(FL21&gt;=-5,"POR VENCER","AL DÍA"))))</f>
        <v/>
      </c>
      <c r="FP21" s="185" t="n"/>
      <c r="FQ21" s="119">
        <f>IF(N($H21)&lt;28,"",IF(FK21="","",FK21+31))</f>
        <v/>
      </c>
      <c r="FR21" s="124">
        <f>IF(FQ21="","",TODAY()-FQ21)</f>
        <v/>
      </c>
      <c r="FS21" s="494" t="n"/>
      <c r="FT21" s="184" t="n"/>
      <c r="FU21" s="184">
        <f>IF(FQ21="","SIN ESTADO",IF(FS21&lt;&gt;"","PAGA",IF(FR21&gt;0,"VENCIDA",IF(FR21&gt;=-5,"POR VENCER","AL DÍA"))))</f>
        <v/>
      </c>
      <c r="FV21" s="185" t="n"/>
      <c r="FW21" s="119">
        <f>IF(N($H21)&lt;29,"",IF(FQ21="","",FQ21+31))</f>
        <v/>
      </c>
      <c r="FX21" s="124">
        <f>IF(FW21="","",TODAY()-FW21)</f>
        <v/>
      </c>
      <c r="FY21" s="494" t="n"/>
      <c r="FZ21" s="184" t="n"/>
      <c r="GA21" s="184">
        <f>IF(FW21="","SIN ESTADO",IF(FY21&lt;&gt;"","PAGA",IF(FX21&gt;0,"VENCIDA",IF(FX21&gt;=-5,"POR VENCER","AL DÍA"))))</f>
        <v/>
      </c>
      <c r="GB21" s="185" t="n"/>
      <c r="GC21" s="119">
        <f>IF(N($H21)&lt;30,"",IF(FW21="","",FW21+31))</f>
        <v/>
      </c>
      <c r="GD21" s="124">
        <f>IF(GC21="","",TODAY()-GC21)</f>
        <v/>
      </c>
      <c r="GE21" s="494" t="n"/>
      <c r="GF21" s="184" t="n"/>
      <c r="GG21" s="184">
        <f>IF(GC21="","SIN ESTADO",IF(GE21&lt;&gt;"","PAGA",IF(GD21&gt;0,"VENCIDA",IF(GD21&gt;=-5,"POR VENCER","AL DÍA"))))</f>
        <v/>
      </c>
      <c r="GH21" s="185" t="n"/>
      <c r="GI21" s="119">
        <f>IF(N($H21)&lt;31,"",IF(GC21="","",GC21+31))</f>
        <v/>
      </c>
      <c r="GJ21" s="124">
        <f>IF(GI21="","",TODAY()-GI21)</f>
        <v/>
      </c>
      <c r="GK21" s="494" t="n"/>
      <c r="GL21" s="184" t="n"/>
      <c r="GM21" s="184">
        <f>IF(GI21="","SIN ESTADO",IF(GK21&lt;&gt;"","PAGA",IF(GJ21&gt;0,"VENCIDA",IF(GJ21&gt;=-5,"POR VENCER","AL DÍA"))))</f>
        <v/>
      </c>
      <c r="GN21" s="185" t="n"/>
      <c r="GO21" s="119">
        <f>IF(N($H21)&lt;32,"",IF(GI21="","",GI21+31))</f>
        <v/>
      </c>
      <c r="GP21" s="124">
        <f>IF(GO21="","",TODAY()-GO21)</f>
        <v/>
      </c>
      <c r="GQ21" s="494" t="n"/>
      <c r="GR21" s="184" t="n"/>
      <c r="GS21" s="184">
        <f>IF(GO21="","SIN ESTADO",IF(GQ21&lt;&gt;"","PAGA",IF(GP21&gt;0,"VENCIDA",IF(GP21&gt;=-5,"POR VENCER","AL DÍA"))))</f>
        <v/>
      </c>
      <c r="GT21" s="185" t="n"/>
      <c r="GU21" s="119">
        <f>IF(N($H21)&lt;33,"",IF(GO21="","",GO21+31))</f>
        <v/>
      </c>
      <c r="GV21" s="124">
        <f>IF(GU21="","",TODAY()-GU21)</f>
        <v/>
      </c>
      <c r="GW21" s="494" t="n"/>
      <c r="GX21" s="184" t="n"/>
      <c r="GY21" s="184">
        <f>IF(GU21="","SIN ESTADO",IF(GW21&lt;&gt;"","PAGA",IF(GV21&gt;0,"VENCIDA",IF(GV21&gt;=-5,"POR VENCER","AL DÍA"))))</f>
        <v/>
      </c>
      <c r="GZ21" s="185" t="n"/>
      <c r="HA21" s="119">
        <f>IF(N($H21)&lt;34,"",IF(GU21="","",GU21+31))</f>
        <v/>
      </c>
      <c r="HB21" s="124">
        <f>IF(HA21="","",TODAY()-HA21)</f>
        <v/>
      </c>
      <c r="HC21" s="494" t="n"/>
      <c r="HD21" s="184" t="n"/>
      <c r="HE21" s="184">
        <f>IF(HA21="","SIN ESTADO",IF(HC21&lt;&gt;"","PAGA",IF(HB21&gt;0,"VENCIDA",IF(HB21&gt;=-5,"POR VENCER","AL DÍA"))))</f>
        <v/>
      </c>
      <c r="HF21" s="185" t="n"/>
      <c r="HG21" s="119">
        <f>IF(N($H21)&lt;35,"",IF(HA21="","",HA21+31))</f>
        <v/>
      </c>
      <c r="HH21" s="124">
        <f>IF(HG21="","",TODAY()-HG21)</f>
        <v/>
      </c>
      <c r="HI21" s="494" t="n"/>
      <c r="HJ21" s="184" t="n"/>
      <c r="HK21" s="184">
        <f>IF(HG21="","SIN ESTADO",IF(HI21&lt;&gt;"","PAGA",IF(HH21&gt;0,"VENCIDA",IF(HH21&gt;=-5,"POR VENCER","AL DÍA"))))</f>
        <v/>
      </c>
      <c r="HL21" s="168" t="n"/>
      <c r="HM21" s="119">
        <f>IF(N($H21)&lt;36,"",IF(HG21="","",HG21+31))</f>
        <v/>
      </c>
      <c r="HN21" s="124">
        <f>IF(HM21="","",TODAY()-HM21)</f>
        <v/>
      </c>
      <c r="HO21" s="494" t="n"/>
      <c r="HP21" s="184" t="n"/>
      <c r="HQ21" s="184">
        <f>IF(HM21="","SIN ESTADO",IF(HO21&lt;&gt;"","PAGA",IF(HN21&gt;0,"VENCIDA",IF(HN21&gt;=-5,"POR VENCER","AL DÍA"))))</f>
        <v/>
      </c>
      <c r="HR21" s="168" t="n"/>
      <c r="HS21" s="169">
        <f>N21+T21+Z21+AF21+AL21+AR21+AX21+BD21+BJ21+BP21+BV21+CB21+CH21+CN21+CT21+CZ21+DF21+DL21+DR21+DX21+ED21+EJ21+EP21+EV21+FB21+FH21+FN21+FT21+FZ21+GF21+GL21+GR21+GX21+HD21+HJ21+HP21</f>
        <v/>
      </c>
      <c r="HU21" s="170">
        <f>IFERROR(N($J21),0)</f>
        <v/>
      </c>
      <c r="HW21" s="170">
        <f>SUMPRODUCT((MOD(COLUMN($M21:$HR21)-COLUMN($M21),6)=0)*ISNUMBER($M21:$HR21)*($M21:$HR21&gt;=RESUMEN!$C$26)*($M21:$HR21&lt;=RESUMEN!$C$27)*IFERROR(N($N21:$HS21),0))</f>
        <v/>
      </c>
      <c r="HX21" s="170">
        <f>SUMPRODUCT((MOD(COLUMN($M21:$HR21)-COLUMN($M21),6)=0)*ISNUMBER($M21:$HR21)*($M21:$HR21&gt;=RESUMEN!$C$26)*($M21:$HR21&lt;=RESUMEN!$C$27))</f>
        <v/>
      </c>
    </row>
    <row r="22" ht="15.75" customHeight="1" s="506">
      <c r="B22" s="113">
        <f>VENTAS!A21</f>
        <v/>
      </c>
      <c r="C22" s="236">
        <f>VENTAS!B21</f>
        <v/>
      </c>
      <c r="D22" s="53">
        <f>VENTAS!C21</f>
        <v/>
      </c>
      <c r="E22" s="114">
        <f>VENTAS!D21</f>
        <v/>
      </c>
      <c r="F22" s="114">
        <f>VENTAS!J21</f>
        <v/>
      </c>
      <c r="G22" s="494">
        <f>VENTAS!F21</f>
        <v/>
      </c>
      <c r="H22" s="479">
        <f>VENTAS!K21</f>
        <v/>
      </c>
      <c r="I22" s="479">
        <f>VENTAS!M21</f>
        <v/>
      </c>
      <c r="J22" s="184">
        <f>VENTAS!L21</f>
        <v/>
      </c>
      <c r="K22" s="119">
        <f>IF(N($H22)&lt;1,"",$G22+31)</f>
        <v/>
      </c>
      <c r="L22" s="124">
        <f>IF(K22="","",TODAY()-K22)</f>
        <v/>
      </c>
      <c r="M22" s="494" t="n"/>
      <c r="N22" s="374" t="n"/>
      <c r="O22" s="184">
        <f>IF(K22="","SIN ESTADO",IF(M22&lt;&gt;"","PAGA",IF(L22&gt;0,"VENCIDA",IF(L22&gt;=-5,"POR VENCER","AL DÍA"))))</f>
        <v/>
      </c>
      <c r="P22" s="185" t="n"/>
      <c r="Q22" s="119">
        <f>IF(N($H22)&lt;2,"",IF(K22="","",K22+31))</f>
        <v/>
      </c>
      <c r="R22" s="124">
        <f>IF(Q22="","",TODAY()-Q22)</f>
        <v/>
      </c>
      <c r="S22" s="494" t="n"/>
      <c r="T22" s="184" t="n"/>
      <c r="U22" s="184">
        <f>IF(Q22="","SIN ESTADO",IF(S22&lt;&gt;"","PAGA",IF(R22&gt;0,"VENCIDA",IF(R22&gt;=-5,"POR VENCER","AL DÍA"))))</f>
        <v/>
      </c>
      <c r="V22" s="185" t="n"/>
      <c r="W22" s="119">
        <f>IF(N($H22)&lt;3,"",IF(Q22="","",Q22+31))</f>
        <v/>
      </c>
      <c r="X22" s="124">
        <f>IF(W22="","",TODAY()-W22)</f>
        <v/>
      </c>
      <c r="Y22" s="494" t="n"/>
      <c r="Z22" s="184" t="n"/>
      <c r="AA22" s="184">
        <f>IF(W22="","SIN ESTADO",IF(Y22&lt;&gt;"","PAGA",IF(X22&gt;0,"VENCIDA",IF(X22&gt;=-5,"POR VENCER","AL DÍA"))))</f>
        <v/>
      </c>
      <c r="AB22" s="185" t="n"/>
      <c r="AC22" s="119">
        <f>IF(N($H22)&lt;4,"",IF(W22="","",W22+31))</f>
        <v/>
      </c>
      <c r="AD22" s="124">
        <f>IF(AC22="","",TODAY()-AC22)</f>
        <v/>
      </c>
      <c r="AE22" s="494" t="n"/>
      <c r="AF22" s="184" t="n"/>
      <c r="AG22" s="184">
        <f>IF(AC22="","SIN ESTADO",IF(AE22&lt;&gt;"","PAGA",IF(AD22&gt;0,"VENCIDA",IF(AD22&gt;=-5,"POR VENCER","AL DÍA"))))</f>
        <v/>
      </c>
      <c r="AH22" s="185" t="n"/>
      <c r="AI22" s="119">
        <f>IF(N($H22)&lt;5,"",IF(AC22="","",AC22+31))</f>
        <v/>
      </c>
      <c r="AJ22" s="124">
        <f>IF(AI22="","",TODAY()-AI22)</f>
        <v/>
      </c>
      <c r="AK22" s="494" t="n"/>
      <c r="AL22" s="184" t="n"/>
      <c r="AM22" s="184">
        <f>IF(AI22="","SIN ESTADO",IF(AK22&lt;&gt;"","PAGA",IF(AJ22&gt;0,"VENCIDA",IF(AJ22&gt;=-5,"POR VENCER","AL DÍA"))))</f>
        <v/>
      </c>
      <c r="AN22" s="185" t="n"/>
      <c r="AO22" s="119">
        <f>IF(N($H22)&lt;6,"",IF(AI22="","",AI22+31))</f>
        <v/>
      </c>
      <c r="AP22" s="124">
        <f>IF(AO22="","",TODAY()-AO22)</f>
        <v/>
      </c>
      <c r="AQ22" s="270" t="n"/>
      <c r="AR22" s="184" t="n"/>
      <c r="AS22" s="184">
        <f>IF(AO22="","SIN ESTADO",IF(AQ22&lt;&gt;"","PAGA",IF(AP22&gt;0,"VENCIDA",IF(AP22&gt;=-5,"POR VENCER","AL DÍA"))))</f>
        <v/>
      </c>
      <c r="AT22" s="185" t="n"/>
      <c r="AU22" s="119">
        <f>IF(N($H22)&lt;7,"",IF(AO22="","",AO22+31))</f>
        <v/>
      </c>
      <c r="AV22" s="124">
        <f>IF(AU22="","",TODAY()-AU22)</f>
        <v/>
      </c>
      <c r="AW22" s="494" t="n"/>
      <c r="AX22" s="184" t="n"/>
      <c r="AY22" s="184">
        <f>IF(AU22="","SIN ESTADO",IF(AW22&lt;&gt;"","PAGA",IF(AV22&gt;0,"VENCIDA",IF(AV22&gt;=-5,"POR VENCER","AL DÍA"))))</f>
        <v/>
      </c>
      <c r="AZ22" s="185" t="n"/>
      <c r="BA22" s="119">
        <f>IF(N($H22)&lt;8,"",IF(AU22="","",AU22+31))</f>
        <v/>
      </c>
      <c r="BB22" s="124">
        <f>IF(BA22="","",TODAY()-BA22)</f>
        <v/>
      </c>
      <c r="BC22" s="494" t="n"/>
      <c r="BD22" s="184" t="n"/>
      <c r="BE22" s="184">
        <f>IF(BA22="","SIN ESTADO",IF(BC22&lt;&gt;"","PAGA",IF(BB22&gt;0,"VENCIDA",IF(BB22&gt;=-5,"POR VENCER","AL DÍA"))))</f>
        <v/>
      </c>
      <c r="BF22" s="185" t="n"/>
      <c r="BG22" s="119">
        <f>IF(N($H22)&lt;9,"",IF(BA22="","",BA22+31))</f>
        <v/>
      </c>
      <c r="BH22" s="124">
        <f>IF(BG22="","",TODAY()-BG22)</f>
        <v/>
      </c>
      <c r="BI22" s="494" t="n"/>
      <c r="BJ22" s="184" t="n"/>
      <c r="BK22" s="184">
        <f>IF(BG22="","SIN ESTADO",IF(BI22&lt;&gt;"","PAGA",IF(BH22&gt;0,"VENCIDA",IF(BH22&gt;=-5,"POR VENCER","AL DÍA"))))</f>
        <v/>
      </c>
      <c r="BL22" s="185" t="n"/>
      <c r="BM22" s="119">
        <f>IF(N($H22)&lt;10,"",IF(BG22="","",BG22+31))</f>
        <v/>
      </c>
      <c r="BN22" s="124">
        <f>IF(BM22="","",TODAY()-BM22)</f>
        <v/>
      </c>
      <c r="BO22" s="494" t="n"/>
      <c r="BP22" s="184" t="n"/>
      <c r="BQ22" s="184">
        <f>IF(BM22="","SIN ESTADO",IF(BO22&lt;&gt;"","PAGA",IF(BN22&gt;0,"VENCIDA",IF(BN22&gt;=-5,"POR VENCER","AL DÍA"))))</f>
        <v/>
      </c>
      <c r="BR22" s="185" t="n"/>
      <c r="BS22" s="119">
        <f>IF(N($H22)&lt;11,"",IF(BM22="","",BM22+31))</f>
        <v/>
      </c>
      <c r="BT22" s="124">
        <f>IF(BS22="","",TODAY()-BS22)</f>
        <v/>
      </c>
      <c r="BU22" s="494" t="n"/>
      <c r="BV22" s="184" t="n"/>
      <c r="BW22" s="184">
        <f>IF(BS22="","SIN ESTADO",IF(BU22&lt;&gt;"","PAGA",IF(BT22&gt;0,"VENCIDA",IF(BT22&gt;=-5,"POR VENCER","AL DÍA"))))</f>
        <v/>
      </c>
      <c r="BX22" s="185" t="n"/>
      <c r="BY22" s="119">
        <f>IF(N($H22)&lt;12,"",IF(BS22="","",BS22+31))</f>
        <v/>
      </c>
      <c r="BZ22" s="124">
        <f>IF(BY22="","",TODAY()-BY22)</f>
        <v/>
      </c>
      <c r="CA22" s="494" t="n"/>
      <c r="CB22" s="184" t="n"/>
      <c r="CC22" s="184">
        <f>IF(BY22="","SIN ESTADO",IF(CA22&lt;&gt;"","PAGA",IF(BZ22&gt;0,"VENCIDA",IF(BZ22&gt;=-5,"POR VENCER","AL DÍA"))))</f>
        <v/>
      </c>
      <c r="CD22" s="185" t="n"/>
      <c r="CE22" s="119">
        <f>IF(N($H22)&lt;13,"",IF(BY22="","",BY22+31))</f>
        <v/>
      </c>
      <c r="CF22" s="124">
        <f>IF(CE22="","",TODAY()-CE22)</f>
        <v/>
      </c>
      <c r="CG22" s="494" t="n"/>
      <c r="CH22" s="184" t="n"/>
      <c r="CI22" s="184">
        <f>IF(CE22="","SIN ESTADO",IF(CG22&lt;&gt;"","PAGA",IF(CF22&gt;0,"VENCIDA",IF(CF22&gt;=-5,"POR VENCER","AL DÍA"))))</f>
        <v/>
      </c>
      <c r="CJ22" s="185" t="n"/>
      <c r="CK22" s="119">
        <f>IF(N($H22)&lt;14,"",IF(CE22="","",CE22+31))</f>
        <v/>
      </c>
      <c r="CL22" s="124">
        <f>IF(CK22="","",TODAY()-CK22)</f>
        <v/>
      </c>
      <c r="CM22" s="494" t="n"/>
      <c r="CN22" s="184" t="n"/>
      <c r="CO22" s="184">
        <f>IF(CK22="","SIN ESTADO",IF(CM22&lt;&gt;"","PAGA",IF(CL22&gt;0,"VENCIDA",IF(CL22&gt;=-5,"POR VENCER","AL DÍA"))))</f>
        <v/>
      </c>
      <c r="CP22" s="185" t="n"/>
      <c r="CQ22" s="119">
        <f>IF(N($H22)&lt;15,"",IF(CK22="","",CK22+31))</f>
        <v/>
      </c>
      <c r="CR22" s="124">
        <f>IF(CQ22="","",TODAY()-CQ22)</f>
        <v/>
      </c>
      <c r="CS22" s="494" t="n"/>
      <c r="CT22" s="184" t="n"/>
      <c r="CU22" s="184">
        <f>IF(CQ22="","SIN ESTADO",IF(CS22&lt;&gt;"","PAGA",IF(CR22&gt;0,"VENCIDA",IF(CR22&gt;=-5,"POR VENCER","AL DÍA"))))</f>
        <v/>
      </c>
      <c r="CV22" s="185" t="n"/>
      <c r="CW22" s="119">
        <f>IF(N($H22)&lt;16,"",IF(CQ22="","",CQ22+31))</f>
        <v/>
      </c>
      <c r="CX22" s="124">
        <f>IF(CW22="","",TODAY()-CW22)</f>
        <v/>
      </c>
      <c r="CY22" s="494" t="n"/>
      <c r="CZ22" s="184" t="n"/>
      <c r="DA22" s="184">
        <f>IF(CW22="","SIN ESTADO",IF(CY22&lt;&gt;"","PAGA",IF(CX22&gt;0,"VENCIDA",IF(CX22&gt;=-5,"POR VENCER","AL DÍA"))))</f>
        <v/>
      </c>
      <c r="DB22" s="185" t="n"/>
      <c r="DC22" s="119">
        <f>IF(N($H22)&lt;17,"",IF(CW22="","",CW22+31))</f>
        <v/>
      </c>
      <c r="DD22" s="124">
        <f>IF(DC22="","",TODAY()-DC22)</f>
        <v/>
      </c>
      <c r="DE22" s="494" t="n"/>
      <c r="DF22" s="184" t="n"/>
      <c r="DG22" s="184">
        <f>IF(DC22="","SIN ESTADO",IF(DE22&lt;&gt;"","PAGA",IF(DD22&gt;0,"VENCIDA",IF(DD22&gt;=-5,"POR VENCER","AL DÍA"))))</f>
        <v/>
      </c>
      <c r="DH22" s="185" t="n"/>
      <c r="DI22" s="119">
        <f>IF(N($H22)&lt;18,"",IF(DC22="","",DC22+31))</f>
        <v/>
      </c>
      <c r="DJ22" s="124">
        <f>IF(DI22="","",TODAY()-DI22)</f>
        <v/>
      </c>
      <c r="DK22" s="494" t="n"/>
      <c r="DL22" s="184" t="n"/>
      <c r="DM22" s="184">
        <f>IF(DI22="","SIN ESTADO",IF(DK22&lt;&gt;"","PAGA",IF(DJ22&gt;0,"VENCIDA",IF(DJ22&gt;=-5,"POR VENCER","AL DÍA"))))</f>
        <v/>
      </c>
      <c r="DN22" s="185" t="n"/>
      <c r="DO22" s="119">
        <f>IF(N($H22)&lt;19,"",IF(DI22="","",DI22+31))</f>
        <v/>
      </c>
      <c r="DP22" s="124">
        <f>IF(DO22="","",TODAY()-DO22)</f>
        <v/>
      </c>
      <c r="DQ22" s="494" t="n"/>
      <c r="DR22" s="184" t="n"/>
      <c r="DS22" s="184">
        <f>IF(DO22="","SIN ESTADO",IF(DQ22&lt;&gt;"","PAGA",IF(DP22&gt;0,"VENCIDA",IF(DP22&gt;=-5,"POR VENCER","AL DÍA"))))</f>
        <v/>
      </c>
      <c r="DT22" s="185" t="n"/>
      <c r="DU22" s="119">
        <f>IF(N($H22)&lt;20,"",IF(DO22="","",DO22+31))</f>
        <v/>
      </c>
      <c r="DV22" s="124">
        <f>IF(DU22="","",TODAY()-DU22)</f>
        <v/>
      </c>
      <c r="DW22" s="494" t="n"/>
      <c r="DX22" s="184" t="n"/>
      <c r="DY22" s="184">
        <f>IF(DU22="","SIN ESTADO",IF(DW22&lt;&gt;"","PAGA",IF(DV22&gt;0,"VENCIDA",IF(DV22&gt;=-5,"POR VENCER","AL DÍA"))))</f>
        <v/>
      </c>
      <c r="DZ22" s="185" t="n"/>
      <c r="EA22" s="119">
        <f>IF(N($H22)&lt;21,"",IF(DU22="","",DU22+31))</f>
        <v/>
      </c>
      <c r="EB22" s="124">
        <f>IF(EA22="","",TODAY()-EA22)</f>
        <v/>
      </c>
      <c r="EC22" s="494" t="n"/>
      <c r="ED22" s="184" t="n"/>
      <c r="EE22" s="184">
        <f>IF(EA22="","SIN ESTADO",IF(EC22&lt;&gt;"","PAGA",IF(EB22&gt;0,"VENCIDA",IF(EB22&gt;=-5,"POR VENCER","AL DÍA"))))</f>
        <v/>
      </c>
      <c r="EF22" s="185" t="n"/>
      <c r="EG22" s="119">
        <f>IF(N($H22)&lt;22,"",IF(EA22="","",EA22+31))</f>
        <v/>
      </c>
      <c r="EH22" s="124">
        <f>IF(EG22="","",TODAY()-EG22)</f>
        <v/>
      </c>
      <c r="EI22" s="494" t="n"/>
      <c r="EJ22" s="184" t="n"/>
      <c r="EK22" s="184">
        <f>IF(EG22="","SIN ESTADO",IF(EI22&lt;&gt;"","PAGA",IF(EH22&gt;0,"VENCIDA",IF(EH22&gt;=-5,"POR VENCER","AL DÍA"))))</f>
        <v/>
      </c>
      <c r="EL22" s="185" t="n"/>
      <c r="EM22" s="119">
        <f>IF(N($H22)&lt;23,"",IF(EG22="","",EG22+31))</f>
        <v/>
      </c>
      <c r="EN22" s="124">
        <f>IF(EM22="","",TODAY()-EM22)</f>
        <v/>
      </c>
      <c r="EO22" s="494" t="n"/>
      <c r="EP22" s="184" t="n"/>
      <c r="EQ22" s="184">
        <f>IF(EM22="","SIN ESTADO",IF(EO22&lt;&gt;"","PAGA",IF(EN22&gt;0,"VENCIDA",IF(EN22&gt;=-5,"POR VENCER","AL DÍA"))))</f>
        <v/>
      </c>
      <c r="ER22" s="185" t="n"/>
      <c r="ES22" s="119">
        <f>IF(N($H22)&lt;24,"",IF(EM22="","",EM22+31))</f>
        <v/>
      </c>
      <c r="ET22" s="124">
        <f>IF(ES22="","",TODAY()-ES22)</f>
        <v/>
      </c>
      <c r="EU22" s="494" t="n"/>
      <c r="EV22" s="184" t="n"/>
      <c r="EW22" s="184">
        <f>IF(ES22="","SIN ESTADO",IF(EU22&lt;&gt;"","PAGA",IF(ET22&gt;0,"VENCIDA",IF(ET22&gt;=-5,"POR VENCER","AL DÍA"))))</f>
        <v/>
      </c>
      <c r="EX22" s="185" t="n"/>
      <c r="EY22" s="119">
        <f>IF(N($H22)&lt;25,"",IF(ES22="","",ES22+31))</f>
        <v/>
      </c>
      <c r="EZ22" s="124">
        <f>IF(EY22="","",TODAY()-EY22)</f>
        <v/>
      </c>
      <c r="FA22" s="494" t="n"/>
      <c r="FB22" s="184" t="n"/>
      <c r="FC22" s="184">
        <f>IF(EY22="","SIN ESTADO",IF(FA22&lt;&gt;"","PAGA",IF(EZ22&gt;0,"VENCIDA",IF(EZ22&gt;=-5,"POR VENCER","AL DÍA"))))</f>
        <v/>
      </c>
      <c r="FD22" s="185" t="n"/>
      <c r="FE22" s="119">
        <f>IF(N($H22)&lt;26,"",IF(EY22="","",EY22+31))</f>
        <v/>
      </c>
      <c r="FF22" s="124">
        <f>IF(FE22="","",TODAY()-FE22)</f>
        <v/>
      </c>
      <c r="FG22" s="494" t="n"/>
      <c r="FH22" s="184" t="n"/>
      <c r="FI22" s="184">
        <f>IF(FE22="","SIN ESTADO",IF(FG22&lt;&gt;"","PAGA",IF(FF22&gt;0,"VENCIDA",IF(FF22&gt;=-5,"POR VENCER","AL DÍA"))))</f>
        <v/>
      </c>
      <c r="FJ22" s="185" t="n"/>
      <c r="FK22" s="119">
        <f>IF(N($H22)&lt;27,"",IF(FE22="","",FE22+31))</f>
        <v/>
      </c>
      <c r="FL22" s="124">
        <f>IF(FK22="","",TODAY()-FK22)</f>
        <v/>
      </c>
      <c r="FM22" s="494" t="n"/>
      <c r="FN22" s="184" t="n"/>
      <c r="FO22" s="184">
        <f>IF(FK22="","SIN ESTADO",IF(FM22&lt;&gt;"","PAGA",IF(FL22&gt;0,"VENCIDA",IF(FL22&gt;=-5,"POR VENCER","AL DÍA"))))</f>
        <v/>
      </c>
      <c r="FP22" s="185" t="n"/>
      <c r="FQ22" s="119">
        <f>IF(N($H22)&lt;28,"",IF(FK22="","",FK22+31))</f>
        <v/>
      </c>
      <c r="FR22" s="124">
        <f>IF(FQ22="","",TODAY()-FQ22)</f>
        <v/>
      </c>
      <c r="FS22" s="494" t="n"/>
      <c r="FT22" s="184" t="n"/>
      <c r="FU22" s="184">
        <f>IF(FQ22="","SIN ESTADO",IF(FS22&lt;&gt;"","PAGA",IF(FR22&gt;0,"VENCIDA",IF(FR22&gt;=-5,"POR VENCER","AL DÍA"))))</f>
        <v/>
      </c>
      <c r="FV22" s="185" t="n"/>
      <c r="FW22" s="119">
        <f>IF(N($H22)&lt;29,"",IF(FQ22="","",FQ22+31))</f>
        <v/>
      </c>
      <c r="FX22" s="124">
        <f>IF(FW22="","",TODAY()-FW22)</f>
        <v/>
      </c>
      <c r="FY22" s="494" t="n"/>
      <c r="FZ22" s="184" t="n"/>
      <c r="GA22" s="184">
        <f>IF(FW22="","SIN ESTADO",IF(FY22&lt;&gt;"","PAGA",IF(FX22&gt;0,"VENCIDA",IF(FX22&gt;=-5,"POR VENCER","AL DÍA"))))</f>
        <v/>
      </c>
      <c r="GB22" s="185" t="n"/>
      <c r="GC22" s="119">
        <f>IF(N($H22)&lt;30,"",IF(FW22="","",FW22+31))</f>
        <v/>
      </c>
      <c r="GD22" s="124">
        <f>IF(GC22="","",TODAY()-GC22)</f>
        <v/>
      </c>
      <c r="GE22" s="494" t="n"/>
      <c r="GF22" s="184" t="n"/>
      <c r="GG22" s="184">
        <f>IF(GC22="","SIN ESTADO",IF(GE22&lt;&gt;"","PAGA",IF(GD22&gt;0,"VENCIDA",IF(GD22&gt;=-5,"POR VENCER","AL DÍA"))))</f>
        <v/>
      </c>
      <c r="GH22" s="185" t="n"/>
      <c r="GI22" s="119">
        <f>IF(N($H22)&lt;31,"",IF(GC22="","",GC22+31))</f>
        <v/>
      </c>
      <c r="GJ22" s="124">
        <f>IF(GI22="","",TODAY()-GI22)</f>
        <v/>
      </c>
      <c r="GK22" s="494" t="n"/>
      <c r="GL22" s="184" t="n"/>
      <c r="GM22" s="184">
        <f>IF(GI22="","SIN ESTADO",IF(GK22&lt;&gt;"","PAGA",IF(GJ22&gt;0,"VENCIDA",IF(GJ22&gt;=-5,"POR VENCER","AL DÍA"))))</f>
        <v/>
      </c>
      <c r="GN22" s="185" t="n"/>
      <c r="GO22" s="119">
        <f>IF(N($H22)&lt;32,"",IF(GI22="","",GI22+31))</f>
        <v/>
      </c>
      <c r="GP22" s="124">
        <f>IF(GO22="","",TODAY()-GO22)</f>
        <v/>
      </c>
      <c r="GQ22" s="494" t="n"/>
      <c r="GR22" s="184" t="n"/>
      <c r="GS22" s="184">
        <f>IF(GO22="","SIN ESTADO",IF(GQ22&lt;&gt;"","PAGA",IF(GP22&gt;0,"VENCIDA",IF(GP22&gt;=-5,"POR VENCER","AL DÍA"))))</f>
        <v/>
      </c>
      <c r="GT22" s="185" t="n"/>
      <c r="GU22" s="119">
        <f>IF(N($H22)&lt;33,"",IF(GO22="","",GO22+31))</f>
        <v/>
      </c>
      <c r="GV22" s="124">
        <f>IF(GU22="","",TODAY()-GU22)</f>
        <v/>
      </c>
      <c r="GW22" s="494" t="n"/>
      <c r="GX22" s="184" t="n"/>
      <c r="GY22" s="184">
        <f>IF(GU22="","SIN ESTADO",IF(GW22&lt;&gt;"","PAGA",IF(GV22&gt;0,"VENCIDA",IF(GV22&gt;=-5,"POR VENCER","AL DÍA"))))</f>
        <v/>
      </c>
      <c r="GZ22" s="185" t="n"/>
      <c r="HA22" s="119">
        <f>IF(N($H22)&lt;34,"",IF(GU22="","",GU22+31))</f>
        <v/>
      </c>
      <c r="HB22" s="124">
        <f>IF(HA22="","",TODAY()-HA22)</f>
        <v/>
      </c>
      <c r="HC22" s="494" t="n"/>
      <c r="HD22" s="184" t="n"/>
      <c r="HE22" s="184">
        <f>IF(HA22="","SIN ESTADO",IF(HC22&lt;&gt;"","PAGA",IF(HB22&gt;0,"VENCIDA",IF(HB22&gt;=-5,"POR VENCER","AL DÍA"))))</f>
        <v/>
      </c>
      <c r="HF22" s="185" t="n"/>
      <c r="HG22" s="119">
        <f>IF(N($H22)&lt;35,"",IF(HA22="","",HA22+31))</f>
        <v/>
      </c>
      <c r="HH22" s="124">
        <f>IF(HG22="","",TODAY()-HG22)</f>
        <v/>
      </c>
      <c r="HI22" s="494" t="n"/>
      <c r="HJ22" s="184" t="n"/>
      <c r="HK22" s="184">
        <f>IF(HG22="","SIN ESTADO",IF(HI22&lt;&gt;"","PAGA",IF(HH22&gt;0,"VENCIDA",IF(HH22&gt;=-5,"POR VENCER","AL DÍA"))))</f>
        <v/>
      </c>
      <c r="HL22" s="168" t="n"/>
      <c r="HM22" s="119">
        <f>IF(N($H22)&lt;36,"",IF(HG22="","",HG22+31))</f>
        <v/>
      </c>
      <c r="HN22" s="124">
        <f>IF(HM22="","",TODAY()-HM22)</f>
        <v/>
      </c>
      <c r="HO22" s="494" t="n"/>
      <c r="HP22" s="184" t="n"/>
      <c r="HQ22" s="184">
        <f>IF(HM22="","SIN ESTADO",IF(HO22&lt;&gt;"","PAGA",IF(HN22&gt;0,"VENCIDA",IF(HN22&gt;=-5,"POR VENCER","AL DÍA"))))</f>
        <v/>
      </c>
      <c r="HR22" s="168" t="n"/>
      <c r="HS22" s="169">
        <f>N22+T22+Z22+AF22+AL22+AR22+AX22+BD22+BJ22+BP22+BV22+CB22+CH22+CN22+CT22+CZ22+DF22+DL22+DR22+DX22+ED22+EJ22+EP22+EV22+FB22+FH22+FN22+FT22+FZ22+GF22+GL22+GR22+GX22+HD22+HJ22+HP22</f>
        <v/>
      </c>
      <c r="HU22" s="170">
        <f>IFERROR(N($J22),0)</f>
        <v/>
      </c>
      <c r="HW22" s="170">
        <f>SUMPRODUCT((MOD(COLUMN($M22:$HR22)-COLUMN($M22),6)=0)*ISNUMBER($M22:$HR22)*($M22:$HR22&gt;=RESUMEN!$C$26)*($M22:$HR22&lt;=RESUMEN!$C$27)*IFERROR(N($N22:$HS22),0))</f>
        <v/>
      </c>
      <c r="HX22" s="170">
        <f>SUMPRODUCT((MOD(COLUMN($M22:$HR22)-COLUMN($M22),6)=0)*ISNUMBER($M22:$HR22)*($M22:$HR22&gt;=RESUMEN!$C$26)*($M22:$HR22&lt;=RESUMEN!$C$27))</f>
        <v/>
      </c>
    </row>
    <row r="23" ht="15.75" customHeight="1" s="506">
      <c r="B23" s="113">
        <f>VENTAS!A22</f>
        <v/>
      </c>
      <c r="C23" s="236">
        <f>VENTAS!B22</f>
        <v/>
      </c>
      <c r="D23" s="53">
        <f>VENTAS!C22</f>
        <v/>
      </c>
      <c r="E23" s="114">
        <f>VENTAS!D22</f>
        <v/>
      </c>
      <c r="F23" s="114">
        <f>VENTAS!J22</f>
        <v/>
      </c>
      <c r="G23" s="494">
        <f>VENTAS!F22</f>
        <v/>
      </c>
      <c r="H23" s="479">
        <f>VENTAS!K22</f>
        <v/>
      </c>
      <c r="I23" s="479">
        <f>VENTAS!M22</f>
        <v/>
      </c>
      <c r="J23" s="184">
        <f>VENTAS!L22</f>
        <v/>
      </c>
      <c r="K23" s="119">
        <f>IF(N($H23)&lt;1,"",$G23+31)</f>
        <v/>
      </c>
      <c r="L23" s="124">
        <f>IF(K23="","",TODAY()-K23)</f>
        <v/>
      </c>
      <c r="M23" s="494" t="n"/>
      <c r="N23" s="374" t="n"/>
      <c r="O23" s="184">
        <f>IF(K23="","SIN ESTADO",IF(M23&lt;&gt;"","PAGA",IF(L23&gt;0,"VENCIDA",IF(L23&gt;=-5,"POR VENCER","AL DÍA"))))</f>
        <v/>
      </c>
      <c r="P23" s="185" t="n"/>
      <c r="Q23" s="119">
        <f>IF(N($H23)&lt;2,"",IF(K23="","",K23+31))</f>
        <v/>
      </c>
      <c r="R23" s="124">
        <f>IF(Q23="","",TODAY()-Q23)</f>
        <v/>
      </c>
      <c r="S23" s="494" t="n"/>
      <c r="T23" s="184" t="n"/>
      <c r="U23" s="184">
        <f>IF(Q23="","SIN ESTADO",IF(S23&lt;&gt;"","PAGA",IF(R23&gt;0,"VENCIDA",IF(R23&gt;=-5,"POR VENCER","AL DÍA"))))</f>
        <v/>
      </c>
      <c r="V23" s="185" t="n"/>
      <c r="W23" s="119">
        <f>IF(N($H23)&lt;3,"",IF(Q23="","",Q23+31))</f>
        <v/>
      </c>
      <c r="X23" s="124">
        <f>IF(W23="","",TODAY()-W23)</f>
        <v/>
      </c>
      <c r="Y23" s="494" t="n"/>
      <c r="Z23" s="184" t="n"/>
      <c r="AA23" s="184">
        <f>IF(W23="","SIN ESTADO",IF(Y23&lt;&gt;"","PAGA",IF(X23&gt;0,"VENCIDA",IF(X23&gt;=-5,"POR VENCER","AL DÍA"))))</f>
        <v/>
      </c>
      <c r="AB23" s="185" t="n"/>
      <c r="AC23" s="119">
        <f>IF(N($H23)&lt;4,"",IF(W23="","",W23+31))</f>
        <v/>
      </c>
      <c r="AD23" s="124">
        <f>IF(AC23="","",TODAY()-AC23)</f>
        <v/>
      </c>
      <c r="AE23" s="494" t="n"/>
      <c r="AF23" s="184" t="n"/>
      <c r="AG23" s="184">
        <f>IF(AC23="","SIN ESTADO",IF(AE23&lt;&gt;"","PAGA",IF(AD23&gt;0,"VENCIDA",IF(AD23&gt;=-5,"POR VENCER","AL DÍA"))))</f>
        <v/>
      </c>
      <c r="AH23" s="185" t="n"/>
      <c r="AI23" s="119">
        <f>IF(N($H23)&lt;5,"",IF(AC23="","",AC23+31))</f>
        <v/>
      </c>
      <c r="AJ23" s="124">
        <f>IF(AI23="","",TODAY()-AI23)</f>
        <v/>
      </c>
      <c r="AK23" s="494" t="n"/>
      <c r="AL23" s="184" t="n"/>
      <c r="AM23" s="184">
        <f>IF(AI23="","SIN ESTADO",IF(AK23&lt;&gt;"","PAGA",IF(AJ23&gt;0,"VENCIDA",IF(AJ23&gt;=-5,"POR VENCER","AL DÍA"))))</f>
        <v/>
      </c>
      <c r="AN23" s="185" t="n"/>
      <c r="AO23" s="119">
        <f>IF(N($H23)&lt;6,"",IF(AI23="","",AI23+31))</f>
        <v/>
      </c>
      <c r="AP23" s="124">
        <f>IF(AO23="","",TODAY()-AO23)</f>
        <v/>
      </c>
      <c r="AQ23" s="270" t="n"/>
      <c r="AR23" s="184" t="n"/>
      <c r="AS23" s="184">
        <f>IF(AO23="","SIN ESTADO",IF(AQ23&lt;&gt;"","PAGA",IF(AP23&gt;0,"VENCIDA",IF(AP23&gt;=-5,"POR VENCER","AL DÍA"))))</f>
        <v/>
      </c>
      <c r="AT23" s="185" t="n"/>
      <c r="AU23" s="119">
        <f>IF(N($H23)&lt;7,"",IF(AO23="","",AO23+31))</f>
        <v/>
      </c>
      <c r="AV23" s="124">
        <f>IF(AU23="","",TODAY()-AU23)</f>
        <v/>
      </c>
      <c r="AW23" s="494" t="n"/>
      <c r="AX23" s="184" t="n"/>
      <c r="AY23" s="184">
        <f>IF(AU23="","SIN ESTADO",IF(AW23&lt;&gt;"","PAGA",IF(AV23&gt;0,"VENCIDA",IF(AV23&gt;=-5,"POR VENCER","AL DÍA"))))</f>
        <v/>
      </c>
      <c r="AZ23" s="185" t="n"/>
      <c r="BA23" s="119">
        <f>IF(N($H23)&lt;8,"",IF(AU23="","",AU23+31))</f>
        <v/>
      </c>
      <c r="BB23" s="124">
        <f>IF(BA23="","",TODAY()-BA23)</f>
        <v/>
      </c>
      <c r="BC23" s="494" t="n"/>
      <c r="BD23" s="184" t="n"/>
      <c r="BE23" s="184">
        <f>IF(BA23="","SIN ESTADO",IF(BC23&lt;&gt;"","PAGA",IF(BB23&gt;0,"VENCIDA",IF(BB23&gt;=-5,"POR VENCER","AL DÍA"))))</f>
        <v/>
      </c>
      <c r="BF23" s="185" t="n"/>
      <c r="BG23" s="119">
        <f>IF(N($H23)&lt;9,"",IF(BA23="","",BA23+31))</f>
        <v/>
      </c>
      <c r="BH23" s="124">
        <f>IF(BG23="","",TODAY()-BG23)</f>
        <v/>
      </c>
      <c r="BI23" s="494" t="n"/>
      <c r="BJ23" s="184" t="n"/>
      <c r="BK23" s="184">
        <f>IF(BG23="","SIN ESTADO",IF(BI23&lt;&gt;"","PAGA",IF(BH23&gt;0,"VENCIDA",IF(BH23&gt;=-5,"POR VENCER","AL DÍA"))))</f>
        <v/>
      </c>
      <c r="BL23" s="185" t="n"/>
      <c r="BM23" s="119">
        <f>IF(N($H23)&lt;10,"",IF(BG23="","",BG23+31))</f>
        <v/>
      </c>
      <c r="BN23" s="124">
        <f>IF(BM23="","",TODAY()-BM23)</f>
        <v/>
      </c>
      <c r="BO23" s="494" t="n"/>
      <c r="BP23" s="184" t="n"/>
      <c r="BQ23" s="184">
        <f>IF(BM23="","SIN ESTADO",IF(BO23&lt;&gt;"","PAGA",IF(BN23&gt;0,"VENCIDA",IF(BN23&gt;=-5,"POR VENCER","AL DÍA"))))</f>
        <v/>
      </c>
      <c r="BR23" s="185" t="n"/>
      <c r="BS23" s="119">
        <f>IF(N($H23)&lt;11,"",IF(BM23="","",BM23+31))</f>
        <v/>
      </c>
      <c r="BT23" s="124">
        <f>IF(BS23="","",TODAY()-BS23)</f>
        <v/>
      </c>
      <c r="BU23" s="494" t="n"/>
      <c r="BV23" s="184" t="n"/>
      <c r="BW23" s="184">
        <f>IF(BS23="","SIN ESTADO",IF(BU23&lt;&gt;"","PAGA",IF(BT23&gt;0,"VENCIDA",IF(BT23&gt;=-5,"POR VENCER","AL DÍA"))))</f>
        <v/>
      </c>
      <c r="BX23" s="185" t="n"/>
      <c r="BY23" s="119">
        <f>IF(N($H23)&lt;12,"",IF(BS23="","",BS23+31))</f>
        <v/>
      </c>
      <c r="BZ23" s="124">
        <f>IF(BY23="","",TODAY()-BY23)</f>
        <v/>
      </c>
      <c r="CA23" s="494" t="n"/>
      <c r="CB23" s="184" t="n"/>
      <c r="CC23" s="184">
        <f>IF(BY23="","SIN ESTADO",IF(CA23&lt;&gt;"","PAGA",IF(BZ23&gt;0,"VENCIDA",IF(BZ23&gt;=-5,"POR VENCER","AL DÍA"))))</f>
        <v/>
      </c>
      <c r="CD23" s="185" t="n"/>
      <c r="CE23" s="119">
        <f>IF(N($H23)&lt;13,"",IF(BY23="","",BY23+31))</f>
        <v/>
      </c>
      <c r="CF23" s="124">
        <f>IF(CE23="","",TODAY()-CE23)</f>
        <v/>
      </c>
      <c r="CG23" s="494" t="n"/>
      <c r="CH23" s="184" t="n"/>
      <c r="CI23" s="184">
        <f>IF(CE23="","SIN ESTADO",IF(CG23&lt;&gt;"","PAGA",IF(CF23&gt;0,"VENCIDA",IF(CF23&gt;=-5,"POR VENCER","AL DÍA"))))</f>
        <v/>
      </c>
      <c r="CJ23" s="185" t="n"/>
      <c r="CK23" s="119">
        <f>IF(N($H23)&lt;14,"",IF(CE23="","",CE23+31))</f>
        <v/>
      </c>
      <c r="CL23" s="124">
        <f>IF(CK23="","",TODAY()-CK23)</f>
        <v/>
      </c>
      <c r="CM23" s="494" t="n"/>
      <c r="CN23" s="184" t="n"/>
      <c r="CO23" s="184">
        <f>IF(CK23="","SIN ESTADO",IF(CM23&lt;&gt;"","PAGA",IF(CL23&gt;0,"VENCIDA",IF(CL23&gt;=-5,"POR VENCER","AL DÍA"))))</f>
        <v/>
      </c>
      <c r="CP23" s="185" t="n"/>
      <c r="CQ23" s="119">
        <f>IF(N($H23)&lt;15,"",IF(CK23="","",CK23+31))</f>
        <v/>
      </c>
      <c r="CR23" s="124">
        <f>IF(CQ23="","",TODAY()-CQ23)</f>
        <v/>
      </c>
      <c r="CS23" s="494" t="n"/>
      <c r="CT23" s="184" t="n"/>
      <c r="CU23" s="184">
        <f>IF(CQ23="","SIN ESTADO",IF(CS23&lt;&gt;"","PAGA",IF(CR23&gt;0,"VENCIDA",IF(CR23&gt;=-5,"POR VENCER","AL DÍA"))))</f>
        <v/>
      </c>
      <c r="CV23" s="185" t="n"/>
      <c r="CW23" s="119">
        <f>IF(N($H23)&lt;16,"",IF(CQ23="","",CQ23+31))</f>
        <v/>
      </c>
      <c r="CX23" s="124">
        <f>IF(CW23="","",TODAY()-CW23)</f>
        <v/>
      </c>
      <c r="CY23" s="494" t="n"/>
      <c r="CZ23" s="184" t="n"/>
      <c r="DA23" s="184">
        <f>IF(CW23="","SIN ESTADO",IF(CY23&lt;&gt;"","PAGA",IF(CX23&gt;0,"VENCIDA",IF(CX23&gt;=-5,"POR VENCER","AL DÍA"))))</f>
        <v/>
      </c>
      <c r="DB23" s="185" t="n"/>
      <c r="DC23" s="119">
        <f>IF(N($H23)&lt;17,"",IF(CW23="","",CW23+31))</f>
        <v/>
      </c>
      <c r="DD23" s="124">
        <f>IF(DC23="","",TODAY()-DC23)</f>
        <v/>
      </c>
      <c r="DE23" s="494" t="n"/>
      <c r="DF23" s="184" t="n"/>
      <c r="DG23" s="184">
        <f>IF(DC23="","SIN ESTADO",IF(DE23&lt;&gt;"","PAGA",IF(DD23&gt;0,"VENCIDA",IF(DD23&gt;=-5,"POR VENCER","AL DÍA"))))</f>
        <v/>
      </c>
      <c r="DH23" s="185" t="n"/>
      <c r="DI23" s="119">
        <f>IF(N($H23)&lt;18,"",IF(DC23="","",DC23+31))</f>
        <v/>
      </c>
      <c r="DJ23" s="124">
        <f>IF(DI23="","",TODAY()-DI23)</f>
        <v/>
      </c>
      <c r="DK23" s="494" t="n"/>
      <c r="DL23" s="184" t="n"/>
      <c r="DM23" s="184">
        <f>IF(DI23="","SIN ESTADO",IF(DK23&lt;&gt;"","PAGA",IF(DJ23&gt;0,"VENCIDA",IF(DJ23&gt;=-5,"POR VENCER","AL DÍA"))))</f>
        <v/>
      </c>
      <c r="DN23" s="185" t="n"/>
      <c r="DO23" s="119">
        <f>IF(N($H23)&lt;19,"",IF(DI23="","",DI23+31))</f>
        <v/>
      </c>
      <c r="DP23" s="124">
        <f>IF(DO23="","",TODAY()-DO23)</f>
        <v/>
      </c>
      <c r="DQ23" s="494" t="n"/>
      <c r="DR23" s="184" t="n"/>
      <c r="DS23" s="184">
        <f>IF(DO23="","SIN ESTADO",IF(DQ23&lt;&gt;"","PAGA",IF(DP23&gt;0,"VENCIDA",IF(DP23&gt;=-5,"POR VENCER","AL DÍA"))))</f>
        <v/>
      </c>
      <c r="DT23" s="185" t="n"/>
      <c r="DU23" s="119">
        <f>IF(N($H23)&lt;20,"",IF(DO23="","",DO23+31))</f>
        <v/>
      </c>
      <c r="DV23" s="124">
        <f>IF(DU23="","",TODAY()-DU23)</f>
        <v/>
      </c>
      <c r="DW23" s="494" t="n"/>
      <c r="DX23" s="184" t="n"/>
      <c r="DY23" s="184">
        <f>IF(DU23="","SIN ESTADO",IF(DW23&lt;&gt;"","PAGA",IF(DV23&gt;0,"VENCIDA",IF(DV23&gt;=-5,"POR VENCER","AL DÍA"))))</f>
        <v/>
      </c>
      <c r="DZ23" s="185" t="n"/>
      <c r="EA23" s="119">
        <f>IF(N($H23)&lt;21,"",IF(DU23="","",DU23+31))</f>
        <v/>
      </c>
      <c r="EB23" s="124">
        <f>IF(EA23="","",TODAY()-EA23)</f>
        <v/>
      </c>
      <c r="EC23" s="494" t="n"/>
      <c r="ED23" s="184" t="n"/>
      <c r="EE23" s="184">
        <f>IF(EA23="","SIN ESTADO",IF(EC23&lt;&gt;"","PAGA",IF(EB23&gt;0,"VENCIDA",IF(EB23&gt;=-5,"POR VENCER","AL DÍA"))))</f>
        <v/>
      </c>
      <c r="EF23" s="185" t="n"/>
      <c r="EG23" s="119">
        <f>IF(N($H23)&lt;22,"",IF(EA23="","",EA23+31))</f>
        <v/>
      </c>
      <c r="EH23" s="124">
        <f>IF(EG23="","",TODAY()-EG23)</f>
        <v/>
      </c>
      <c r="EI23" s="494" t="n"/>
      <c r="EJ23" s="184" t="n"/>
      <c r="EK23" s="184">
        <f>IF(EG23="","SIN ESTADO",IF(EI23&lt;&gt;"","PAGA",IF(EH23&gt;0,"VENCIDA",IF(EH23&gt;=-5,"POR VENCER","AL DÍA"))))</f>
        <v/>
      </c>
      <c r="EL23" s="185" t="n"/>
      <c r="EM23" s="119">
        <f>IF(N($H23)&lt;23,"",IF(EG23="","",EG23+31))</f>
        <v/>
      </c>
      <c r="EN23" s="124">
        <f>IF(EM23="","",TODAY()-EM23)</f>
        <v/>
      </c>
      <c r="EO23" s="494" t="n"/>
      <c r="EP23" s="184" t="n"/>
      <c r="EQ23" s="184">
        <f>IF(EM23="","SIN ESTADO",IF(EO23&lt;&gt;"","PAGA",IF(EN23&gt;0,"VENCIDA",IF(EN23&gt;=-5,"POR VENCER","AL DÍA"))))</f>
        <v/>
      </c>
      <c r="ER23" s="185" t="n"/>
      <c r="ES23" s="119">
        <f>IF(N($H23)&lt;24,"",IF(EM23="","",EM23+31))</f>
        <v/>
      </c>
      <c r="ET23" s="124">
        <f>IF(ES23="","",TODAY()-ES23)</f>
        <v/>
      </c>
      <c r="EU23" s="494" t="n"/>
      <c r="EV23" s="184" t="n"/>
      <c r="EW23" s="184">
        <f>IF(ES23="","SIN ESTADO",IF(EU23&lt;&gt;"","PAGA",IF(ET23&gt;0,"VENCIDA",IF(ET23&gt;=-5,"POR VENCER","AL DÍA"))))</f>
        <v/>
      </c>
      <c r="EX23" s="185" t="n"/>
      <c r="EY23" s="119">
        <f>IF(N($H23)&lt;25,"",IF(ES23="","",ES23+31))</f>
        <v/>
      </c>
      <c r="EZ23" s="124">
        <f>IF(EY23="","",TODAY()-EY23)</f>
        <v/>
      </c>
      <c r="FA23" s="494" t="n"/>
      <c r="FB23" s="184" t="n"/>
      <c r="FC23" s="184">
        <f>IF(EY23="","SIN ESTADO",IF(FA23&lt;&gt;"","PAGA",IF(EZ23&gt;0,"VENCIDA",IF(EZ23&gt;=-5,"POR VENCER","AL DÍA"))))</f>
        <v/>
      </c>
      <c r="FD23" s="185" t="n"/>
      <c r="FE23" s="119">
        <f>IF(N($H23)&lt;26,"",IF(EY23="","",EY23+31))</f>
        <v/>
      </c>
      <c r="FF23" s="124">
        <f>IF(FE23="","",TODAY()-FE23)</f>
        <v/>
      </c>
      <c r="FG23" s="494" t="n"/>
      <c r="FH23" s="184" t="n"/>
      <c r="FI23" s="184">
        <f>IF(FE23="","SIN ESTADO",IF(FG23&lt;&gt;"","PAGA",IF(FF23&gt;0,"VENCIDA",IF(FF23&gt;=-5,"POR VENCER","AL DÍA"))))</f>
        <v/>
      </c>
      <c r="FJ23" s="185" t="n"/>
      <c r="FK23" s="119">
        <f>IF(N($H23)&lt;27,"",IF(FE23="","",FE23+31))</f>
        <v/>
      </c>
      <c r="FL23" s="124">
        <f>IF(FK23="","",TODAY()-FK23)</f>
        <v/>
      </c>
      <c r="FM23" s="494" t="n"/>
      <c r="FN23" s="184" t="n"/>
      <c r="FO23" s="184">
        <f>IF(FK23="","SIN ESTADO",IF(FM23&lt;&gt;"","PAGA",IF(FL23&gt;0,"VENCIDA",IF(FL23&gt;=-5,"POR VENCER","AL DÍA"))))</f>
        <v/>
      </c>
      <c r="FP23" s="185" t="n"/>
      <c r="FQ23" s="119">
        <f>IF(N($H23)&lt;28,"",IF(FK23="","",FK23+31))</f>
        <v/>
      </c>
      <c r="FR23" s="124">
        <f>IF(FQ23="","",TODAY()-FQ23)</f>
        <v/>
      </c>
      <c r="FS23" s="494" t="n"/>
      <c r="FT23" s="184" t="n"/>
      <c r="FU23" s="184">
        <f>IF(FQ23="","SIN ESTADO",IF(FS23&lt;&gt;"","PAGA",IF(FR23&gt;0,"VENCIDA",IF(FR23&gt;=-5,"POR VENCER","AL DÍA"))))</f>
        <v/>
      </c>
      <c r="FV23" s="185" t="n"/>
      <c r="FW23" s="119">
        <f>IF(N($H23)&lt;29,"",IF(FQ23="","",FQ23+31))</f>
        <v/>
      </c>
      <c r="FX23" s="124">
        <f>IF(FW23="","",TODAY()-FW23)</f>
        <v/>
      </c>
      <c r="FY23" s="494" t="n"/>
      <c r="FZ23" s="184" t="n"/>
      <c r="GA23" s="184">
        <f>IF(FW23="","SIN ESTADO",IF(FY23&lt;&gt;"","PAGA",IF(FX23&gt;0,"VENCIDA",IF(FX23&gt;=-5,"POR VENCER","AL DÍA"))))</f>
        <v/>
      </c>
      <c r="GB23" s="185" t="n"/>
      <c r="GC23" s="119">
        <f>IF(N($H23)&lt;30,"",IF(FW23="","",FW23+31))</f>
        <v/>
      </c>
      <c r="GD23" s="124">
        <f>IF(GC23="","",TODAY()-GC23)</f>
        <v/>
      </c>
      <c r="GE23" s="494" t="n"/>
      <c r="GF23" s="184" t="n"/>
      <c r="GG23" s="184">
        <f>IF(GC23="","SIN ESTADO",IF(GE23&lt;&gt;"","PAGA",IF(GD23&gt;0,"VENCIDA",IF(GD23&gt;=-5,"POR VENCER","AL DÍA"))))</f>
        <v/>
      </c>
      <c r="GH23" s="185" t="n"/>
      <c r="GI23" s="119">
        <f>IF(N($H23)&lt;31,"",IF(GC23="","",GC23+31))</f>
        <v/>
      </c>
      <c r="GJ23" s="124">
        <f>IF(GI23="","",TODAY()-GI23)</f>
        <v/>
      </c>
      <c r="GK23" s="494" t="n"/>
      <c r="GL23" s="184" t="n"/>
      <c r="GM23" s="184">
        <f>IF(GI23="","SIN ESTADO",IF(GK23&lt;&gt;"","PAGA",IF(GJ23&gt;0,"VENCIDA",IF(GJ23&gt;=-5,"POR VENCER","AL DÍA"))))</f>
        <v/>
      </c>
      <c r="GN23" s="185" t="n"/>
      <c r="GO23" s="119">
        <f>IF(N($H23)&lt;32,"",IF(GI23="","",GI23+31))</f>
        <v/>
      </c>
      <c r="GP23" s="124">
        <f>IF(GO23="","",TODAY()-GO23)</f>
        <v/>
      </c>
      <c r="GQ23" s="494" t="n"/>
      <c r="GR23" s="184" t="n"/>
      <c r="GS23" s="184">
        <f>IF(GO23="","SIN ESTADO",IF(GQ23&lt;&gt;"","PAGA",IF(GP23&gt;0,"VENCIDA",IF(GP23&gt;=-5,"POR VENCER","AL DÍA"))))</f>
        <v/>
      </c>
      <c r="GT23" s="185" t="n"/>
      <c r="GU23" s="119">
        <f>IF(N($H23)&lt;33,"",IF(GO23="","",GO23+31))</f>
        <v/>
      </c>
      <c r="GV23" s="124">
        <f>IF(GU23="","",TODAY()-GU23)</f>
        <v/>
      </c>
      <c r="GW23" s="494" t="n"/>
      <c r="GX23" s="184" t="n"/>
      <c r="GY23" s="184">
        <f>IF(GU23="","SIN ESTADO",IF(GW23&lt;&gt;"","PAGA",IF(GV23&gt;0,"VENCIDA",IF(GV23&gt;=-5,"POR VENCER","AL DÍA"))))</f>
        <v/>
      </c>
      <c r="GZ23" s="185" t="n"/>
      <c r="HA23" s="119">
        <f>IF(N($H23)&lt;34,"",IF(GU23="","",GU23+31))</f>
        <v/>
      </c>
      <c r="HB23" s="124">
        <f>IF(HA23="","",TODAY()-HA23)</f>
        <v/>
      </c>
      <c r="HC23" s="494" t="n"/>
      <c r="HD23" s="184" t="n"/>
      <c r="HE23" s="184">
        <f>IF(HA23="","SIN ESTADO",IF(HC23&lt;&gt;"","PAGA",IF(HB23&gt;0,"VENCIDA",IF(HB23&gt;=-5,"POR VENCER","AL DÍA"))))</f>
        <v/>
      </c>
      <c r="HF23" s="185" t="n"/>
      <c r="HG23" s="119">
        <f>IF(N($H23)&lt;35,"",IF(HA23="","",HA23+31))</f>
        <v/>
      </c>
      <c r="HH23" s="124">
        <f>IF(HG23="","",TODAY()-HG23)</f>
        <v/>
      </c>
      <c r="HI23" s="494" t="n"/>
      <c r="HJ23" s="184" t="n"/>
      <c r="HK23" s="184">
        <f>IF(HG23="","SIN ESTADO",IF(HI23&lt;&gt;"","PAGA",IF(HH23&gt;0,"VENCIDA",IF(HH23&gt;=-5,"POR VENCER","AL DÍA"))))</f>
        <v/>
      </c>
      <c r="HL23" s="168" t="n"/>
      <c r="HM23" s="119">
        <f>IF(N($H23)&lt;36,"",IF(HG23="","",HG23+31))</f>
        <v/>
      </c>
      <c r="HN23" s="124">
        <f>IF(HM23="","",TODAY()-HM23)</f>
        <v/>
      </c>
      <c r="HO23" s="494" t="n"/>
      <c r="HP23" s="184" t="n"/>
      <c r="HQ23" s="184">
        <f>IF(HM23="","SIN ESTADO",IF(HO23&lt;&gt;"","PAGA",IF(HN23&gt;0,"VENCIDA",IF(HN23&gt;=-5,"POR VENCER","AL DÍA"))))</f>
        <v/>
      </c>
      <c r="HR23" s="168" t="n"/>
      <c r="HS23" s="169">
        <f>N23+T23+Z23+AF23+AL23+AR23+AX23+BD23+BJ23+BP23+BV23+CB23+CH23+CN23+CT23+CZ23+DF23+DL23+DR23+DX23+ED23+EJ23+EP23+EV23+FB23+FH23+FN23+FT23+FZ23+GF23+GL23+GR23+GX23+HD23+HJ23+HP23</f>
        <v/>
      </c>
      <c r="HU23" s="170">
        <f>IFERROR(N($J23),0)</f>
        <v/>
      </c>
      <c r="HW23" s="170">
        <f>SUMPRODUCT((MOD(COLUMN($M23:$HR23)-COLUMN($M23),6)=0)*ISNUMBER($M23:$HR23)*($M23:$HR23&gt;=RESUMEN!$C$26)*($M23:$HR23&lt;=RESUMEN!$C$27)*IFERROR(N($N23:$HS23),0))</f>
        <v/>
      </c>
      <c r="HX23" s="170">
        <f>SUMPRODUCT((MOD(COLUMN($M23:$HR23)-COLUMN($M23),6)=0)*ISNUMBER($M23:$HR23)*($M23:$HR23&gt;=RESUMEN!$C$26)*($M23:$HR23&lt;=RESUMEN!$C$27))</f>
        <v/>
      </c>
    </row>
    <row r="24" ht="15.75" customHeight="1" s="506">
      <c r="B24" s="113">
        <f>VENTAS!A23</f>
        <v/>
      </c>
      <c r="C24" s="236">
        <f>VENTAS!B23</f>
        <v/>
      </c>
      <c r="D24" s="53">
        <f>VENTAS!C23</f>
        <v/>
      </c>
      <c r="E24" s="114">
        <f>VENTAS!D23</f>
        <v/>
      </c>
      <c r="F24" s="114">
        <f>VENTAS!J23</f>
        <v/>
      </c>
      <c r="G24" s="494">
        <f>VENTAS!F23</f>
        <v/>
      </c>
      <c r="H24" s="479">
        <f>VENTAS!K23</f>
        <v/>
      </c>
      <c r="I24" s="479">
        <f>VENTAS!M23</f>
        <v/>
      </c>
      <c r="J24" s="184">
        <f>VENTAS!L23</f>
        <v/>
      </c>
      <c r="K24" s="119">
        <f>IF(N($H24)&lt;1,"",$G24+31)</f>
        <v/>
      </c>
      <c r="L24" s="124">
        <f>IF(K24="","",TODAY()-K24)</f>
        <v/>
      </c>
      <c r="M24" s="201" t="n">
        <v>45950</v>
      </c>
      <c r="N24" s="374" t="n">
        <v>875000</v>
      </c>
      <c r="O24" s="184">
        <f>IF(K24="","SIN ESTADO",IF(M24&lt;&gt;"","PAGA",IF(L24&gt;0,"VENCIDA",IF(L24&gt;=-5,"POR VENCER","AL DÍA"))))</f>
        <v/>
      </c>
      <c r="P24" s="185" t="inlineStr">
        <is>
          <t>TRANSFERENCIA</t>
        </is>
      </c>
      <c r="Q24" s="119">
        <f>IF(N($H24)&lt;2,"",IF(K24="","",K24+31))</f>
        <v/>
      </c>
      <c r="R24" s="124">
        <f>IF(Q24="","",TODAY()-Q24)</f>
        <v/>
      </c>
      <c r="S24" s="406" t="n">
        <v>45974</v>
      </c>
      <c r="T24" s="184" t="n">
        <v>600000</v>
      </c>
      <c r="U24" s="184">
        <f>IF(Q24="","SIN ESTADO",IF(S24&lt;&gt;"","PAGA",IF(R24&gt;0,"VENCIDA",IF(R24&gt;=-5,"POR VENCER","AL DÍA"))))</f>
        <v/>
      </c>
      <c r="V24" s="185" t="inlineStr">
        <is>
          <t>EFECTIVO</t>
        </is>
      </c>
      <c r="W24" s="119">
        <f>IF(N($H24)&lt;3,"",IF(Q24="","",Q24+31))</f>
        <v/>
      </c>
      <c r="X24" s="124">
        <f>IF(W24="","",TODAY()-W24)</f>
        <v/>
      </c>
      <c r="Y24" s="407" t="n">
        <v>45981</v>
      </c>
      <c r="Z24" s="184" t="n">
        <v>875000</v>
      </c>
      <c r="AA24" s="184">
        <f>IF(W24="","SIN ESTADO",IF(Y24&lt;&gt;"","PAGA",IF(X24&gt;0,"VENCIDA",IF(X24&gt;=-5,"POR VENCER","AL DÍA"))))</f>
        <v/>
      </c>
      <c r="AB24" s="185" t="inlineStr">
        <is>
          <t>TRANSFERENCIA</t>
        </is>
      </c>
      <c r="AC24" s="119">
        <f>IF(N($H24)&lt;4,"",IF(W24="","",W24+31))</f>
        <v/>
      </c>
      <c r="AD24" s="124">
        <f>IF(AC24="","",TODAY()-AC24)</f>
        <v/>
      </c>
      <c r="AE24" s="407" t="n">
        <v>46011</v>
      </c>
      <c r="AF24" s="184" t="n">
        <v>250000</v>
      </c>
      <c r="AG24" s="184">
        <f>IF(AC24="","SIN ESTADO",IF(AE24&lt;&gt;"","PAGA",IF(AD24&gt;0,"VENCIDA",IF(AD24&gt;=-5,"POR VENCER","AL DÍA"))))</f>
        <v/>
      </c>
      <c r="AH24" s="185" t="inlineStr">
        <is>
          <t>EFECTIVO</t>
        </is>
      </c>
      <c r="AI24" s="119">
        <f>IF(N($H24)&lt;5,"",IF(AC24="","",AC24+31))</f>
        <v/>
      </c>
      <c r="AJ24" s="124">
        <f>IF(AI24="","",TODAY()-AI24)</f>
        <v/>
      </c>
      <c r="AK24" s="407" t="n">
        <v>46032</v>
      </c>
      <c r="AL24" s="184" t="n">
        <v>875000</v>
      </c>
      <c r="AM24" s="184">
        <f>IF(AI24="","SIN ESTADO",IF(AK24&lt;&gt;"","PAGA",IF(AJ24&gt;0,"VENCIDA",IF(AJ24&gt;=-5,"POR VENCER","AL DÍA"))))</f>
        <v/>
      </c>
      <c r="AN24" s="185" t="inlineStr">
        <is>
          <t>EFECTIVO</t>
        </is>
      </c>
      <c r="AO24" s="119">
        <f>IF(N($H24)&lt;6,"",IF(AI24="","",AI24+31))</f>
        <v/>
      </c>
      <c r="AP24" s="124">
        <f>IF(AO24="","",TODAY()-AO24)</f>
        <v/>
      </c>
      <c r="AQ24" s="477" t="n">
        <v>37675</v>
      </c>
      <c r="AR24" s="184" t="n">
        <v>875000</v>
      </c>
      <c r="AS24" s="184">
        <f>IF(AO24="","SIN ESTADO",IF(AQ24&lt;&gt;"","PAGA",IF(AP24&gt;0,"VENCIDA",IF(AP24&gt;=-5,"POR VENCER","AL DÍA"))))</f>
        <v/>
      </c>
      <c r="AT24" s="185" t="inlineStr">
        <is>
          <t>TRANSFERENCIA</t>
        </is>
      </c>
      <c r="AU24" s="119">
        <f>IF(N($H24)&lt;7,"",IF(AO24="","",AO24+31))</f>
        <v/>
      </c>
      <c r="AV24" s="124">
        <f>IF(AU24="","",TODAY()-AU24)</f>
        <v/>
      </c>
      <c r="AW24" s="227" t="n">
        <v>46102</v>
      </c>
      <c r="AX24" s="184" t="n">
        <v>875000</v>
      </c>
      <c r="AY24" s="184">
        <f>IF(AU24="","SIN ESTADO",IF(AW24&lt;&gt;"","PAGA",IF(AV24&gt;0,"VENCIDA",IF(AV24&gt;=-5,"POR VENCER","AL DÍA"))))</f>
        <v/>
      </c>
      <c r="AZ24" s="185" t="inlineStr">
        <is>
          <t>TRANSFERENCIA</t>
        </is>
      </c>
      <c r="BA24" s="119">
        <f>IF(N($H24)&lt;8,"",IF(AU24="","",AU24+31))</f>
        <v/>
      </c>
      <c r="BB24" s="124">
        <f>IF(BA24="","",TODAY()-BA24)</f>
        <v/>
      </c>
      <c r="BC24" s="494" t="n">
        <v>46133</v>
      </c>
      <c r="BD24" s="184" t="n">
        <v>875000</v>
      </c>
      <c r="BE24" s="184">
        <f>IF(BA24="","SIN ESTADO",IF(BC24&lt;&gt;"","PAGA",IF(BB24&gt;0,"VENCIDA",IF(BB24&gt;=-5,"POR VENCER","AL DÍA"))))</f>
        <v/>
      </c>
      <c r="BF24" s="185" t="inlineStr">
        <is>
          <t>TRANSFERENCIA</t>
        </is>
      </c>
      <c r="BG24" s="119">
        <f>IF(N($H24)&lt;9,"",IF(BA24="","",BA24+31))</f>
        <v/>
      </c>
      <c r="BH24" s="124">
        <f>IF(BG24="","",TODAY()-BG24)</f>
        <v/>
      </c>
      <c r="BI24" s="494" t="n">
        <v>46161</v>
      </c>
      <c r="BJ24" s="184" t="n">
        <v>875000</v>
      </c>
      <c r="BK24" s="184">
        <f>IF(BG24="","SIN ESTADO",IF(BI24&lt;&gt;"","PAGA",IF(BH24&gt;0,"VENCIDA",IF(BH24&gt;=-5,"POR VENCER","AL DÍA"))))</f>
        <v/>
      </c>
      <c r="BL24" s="185" t="inlineStr">
        <is>
          <t>EFECTIVO</t>
        </is>
      </c>
      <c r="BM24" s="119">
        <f>IF(N($H24)&lt;10,"",IF(BG24="","",BG24+31))</f>
        <v/>
      </c>
      <c r="BN24" s="124">
        <f>IF(BM24="","",TODAY()-BM24)</f>
        <v/>
      </c>
      <c r="BO24" s="494" t="n">
        <v>46196</v>
      </c>
      <c r="BP24" s="184" t="n">
        <v>875000</v>
      </c>
      <c r="BQ24" s="184">
        <f>IF(BM24="","SIN ESTADO",IF(BO24&lt;&gt;"","PAGA",IF(BN24&gt;0,"VENCIDA",IF(BN24&gt;=-5,"POR VENCER","AL DÍA"))))</f>
        <v/>
      </c>
      <c r="BR24" s="185" t="inlineStr">
        <is>
          <t>TRANSFERENCIA</t>
        </is>
      </c>
      <c r="BS24" s="119">
        <f>IF(N($H24)&lt;11,"",IF(BM24="","",BM24+31))</f>
        <v/>
      </c>
      <c r="BT24" s="124">
        <f>IF(BS24="","",TODAY()-BS24)</f>
        <v/>
      </c>
      <c r="BU24" s="494" t="n">
        <v>46228</v>
      </c>
      <c r="BV24" s="184" t="n">
        <v>875000</v>
      </c>
      <c r="BW24" s="184">
        <f>IF(BS24="","SIN ESTADO",IF(BU24&lt;&gt;"","PAGA",IF(BT24&gt;0,"VENCIDA",IF(BT24&gt;=-5,"POR VENCER","AL DÍA"))))</f>
        <v/>
      </c>
      <c r="BX24" s="185" t="inlineStr">
        <is>
          <t>TRANSFERENCIA</t>
        </is>
      </c>
      <c r="BY24" s="119">
        <f>IF(N($H24)&lt;12,"",IF(BS24="","",BS24+31))</f>
        <v/>
      </c>
      <c r="BZ24" s="124">
        <f>IF(BY24="","",TODAY()-BY24)</f>
        <v/>
      </c>
      <c r="CA24" s="494" t="n">
        <v>46256</v>
      </c>
      <c r="CB24" s="184" t="n">
        <v>875000</v>
      </c>
      <c r="CC24" s="184">
        <f>IF(BY24="","SIN ESTADO",IF(CA24&lt;&gt;"","PAGA",IF(BZ24&gt;0,"VENCIDA",IF(BZ24&gt;=-5,"POR VENCER","AL DÍA"))))</f>
        <v/>
      </c>
      <c r="CD24" s="185" t="inlineStr">
        <is>
          <t>TRANSFERENCIA</t>
        </is>
      </c>
      <c r="CE24" s="119">
        <f>IF(N($H24)&lt;13,"",IF(BY24="","",BY24+31))</f>
        <v/>
      </c>
      <c r="CF24" s="124">
        <f>IF(CE24="","",TODAY()-CE24)</f>
        <v/>
      </c>
      <c r="CG24" s="494" t="n">
        <v>46283</v>
      </c>
      <c r="CH24" s="184" t="n">
        <v>875000</v>
      </c>
      <c r="CI24" s="184">
        <f>IF(CE24="","SIN ESTADO",IF(CG24&lt;&gt;"","PAGA",IF(CF24&gt;0,"VENCIDA",IF(CF24&gt;=-5,"POR VENCER","AL DÍA"))))</f>
        <v/>
      </c>
      <c r="CJ24" s="185" t="inlineStr">
        <is>
          <t>TRANSFERENCIA</t>
        </is>
      </c>
      <c r="CK24" s="119">
        <f>IF(N($H24)&lt;14,"",IF(CE24="","",CE24+31))</f>
        <v/>
      </c>
      <c r="CL24" s="124">
        <f>IF(CK24="","",TODAY()-CK24)</f>
        <v/>
      </c>
      <c r="CM24" s="494" t="n"/>
      <c r="CN24" s="184" t="n"/>
      <c r="CO24" s="184">
        <f>IF(CK24="","SIN ESTADO",IF(CM24&lt;&gt;"","PAGA",IF(CL24&gt;0,"VENCIDA",IF(CL24&gt;=-5,"POR VENCER","AL DÍA"))))</f>
        <v/>
      </c>
      <c r="CP24" s="185" t="n"/>
      <c r="CQ24" s="119">
        <f>IF(N($H24)&lt;15,"",IF(CK24="","",CK24+31))</f>
        <v/>
      </c>
      <c r="CR24" s="124">
        <f>IF(CQ24="","",TODAY()-CQ24)</f>
        <v/>
      </c>
      <c r="CS24" s="494" t="n"/>
      <c r="CT24" s="184" t="n"/>
      <c r="CU24" s="184">
        <f>IF(CQ24="","SIN ESTADO",IF(CS24&lt;&gt;"","PAGA",IF(CR24&gt;0,"VENCIDA",IF(CR24&gt;=-5,"POR VENCER","AL DÍA"))))</f>
        <v/>
      </c>
      <c r="CV24" s="185" t="n"/>
      <c r="CW24" s="119">
        <f>IF(N($H24)&lt;16,"",IF(CQ24="","",CQ24+31))</f>
        <v/>
      </c>
      <c r="CX24" s="124">
        <f>IF(CW24="","",TODAY()-CW24)</f>
        <v/>
      </c>
      <c r="CY24" s="494" t="n"/>
      <c r="CZ24" s="184" t="n"/>
      <c r="DA24" s="184">
        <f>IF(CW24="","SIN ESTADO",IF(CY24&lt;&gt;"","PAGA",IF(CX24&gt;0,"VENCIDA",IF(CX24&gt;=-5,"POR VENCER","AL DÍA"))))</f>
        <v/>
      </c>
      <c r="DB24" s="185" t="n"/>
      <c r="DC24" s="119">
        <f>IF(N($H24)&lt;17,"",IF(CW24="","",CW24+31))</f>
        <v/>
      </c>
      <c r="DD24" s="124">
        <f>IF(DC24="","",TODAY()-DC24)</f>
        <v/>
      </c>
      <c r="DE24" s="494" t="n"/>
      <c r="DF24" s="184" t="n"/>
      <c r="DG24" s="184">
        <f>IF(DC24="","SIN ESTADO",IF(DE24&lt;&gt;"","PAGA",IF(DD24&gt;0,"VENCIDA",IF(DD24&gt;=-5,"POR VENCER","AL DÍA"))))</f>
        <v/>
      </c>
      <c r="DH24" s="185" t="n"/>
      <c r="DI24" s="119">
        <f>IF(N($H24)&lt;18,"",IF(DC24="","",DC24+31))</f>
        <v/>
      </c>
      <c r="DJ24" s="124">
        <f>IF(DI24="","",TODAY()-DI24)</f>
        <v/>
      </c>
      <c r="DK24" s="494" t="n"/>
      <c r="DL24" s="184" t="n"/>
      <c r="DM24" s="184">
        <f>IF(DI24="","SIN ESTADO",IF(DK24&lt;&gt;"","PAGA",IF(DJ24&gt;0,"VENCIDA",IF(DJ24&gt;=-5,"POR VENCER","AL DÍA"))))</f>
        <v/>
      </c>
      <c r="DN24" s="185" t="n"/>
      <c r="DO24" s="119">
        <f>IF(N($H24)&lt;19,"",IF(DI24="","",DI24+31))</f>
        <v/>
      </c>
      <c r="DP24" s="124">
        <f>IF(DO24="","",TODAY()-DO24)</f>
        <v/>
      </c>
      <c r="DQ24" s="494" t="n"/>
      <c r="DR24" s="184" t="n"/>
      <c r="DS24" s="184">
        <f>IF(DO24="","SIN ESTADO",IF(DQ24&lt;&gt;"","PAGA",IF(DP24&gt;0,"VENCIDA",IF(DP24&gt;=-5,"POR VENCER","AL DÍA"))))</f>
        <v/>
      </c>
      <c r="DT24" s="185" t="n"/>
      <c r="DU24" s="119">
        <f>IF(N($H24)&lt;20,"",IF(DO24="","",DO24+31))</f>
        <v/>
      </c>
      <c r="DV24" s="124">
        <f>IF(DU24="","",TODAY()-DU24)</f>
        <v/>
      </c>
      <c r="DW24" s="494" t="n"/>
      <c r="DX24" s="184" t="n"/>
      <c r="DY24" s="184">
        <f>IF(DU24="","SIN ESTADO",IF(DW24&lt;&gt;"","PAGA",IF(DV24&gt;0,"VENCIDA",IF(DV24&gt;=-5,"POR VENCER","AL DÍA"))))</f>
        <v/>
      </c>
      <c r="DZ24" s="185" t="n"/>
      <c r="EA24" s="119">
        <f>IF(N($H24)&lt;21,"",IF(DU24="","",DU24+31))</f>
        <v/>
      </c>
      <c r="EB24" s="124">
        <f>IF(EA24="","",TODAY()-EA24)</f>
        <v/>
      </c>
      <c r="EC24" s="494" t="n"/>
      <c r="ED24" s="184" t="n"/>
      <c r="EE24" s="184">
        <f>IF(EA24="","SIN ESTADO",IF(EC24&lt;&gt;"","PAGA",IF(EB24&gt;0,"VENCIDA",IF(EB24&gt;=-5,"POR VENCER","AL DÍA"))))</f>
        <v/>
      </c>
      <c r="EF24" s="185" t="n"/>
      <c r="EG24" s="119">
        <f>IF(N($H24)&lt;22,"",IF(EA24="","",EA24+31))</f>
        <v/>
      </c>
      <c r="EH24" s="124">
        <f>IF(EG24="","",TODAY()-EG24)</f>
        <v/>
      </c>
      <c r="EI24" s="494" t="n"/>
      <c r="EJ24" s="184" t="n"/>
      <c r="EK24" s="184">
        <f>IF(EG24="","SIN ESTADO",IF(EI24&lt;&gt;"","PAGA",IF(EH24&gt;0,"VENCIDA",IF(EH24&gt;=-5,"POR VENCER","AL DÍA"))))</f>
        <v/>
      </c>
      <c r="EL24" s="185" t="n"/>
      <c r="EM24" s="119">
        <f>IF(N($H24)&lt;23,"",IF(EG24="","",EG24+31))</f>
        <v/>
      </c>
      <c r="EN24" s="124">
        <f>IF(EM24="","",TODAY()-EM24)</f>
        <v/>
      </c>
      <c r="EO24" s="494" t="n"/>
      <c r="EP24" s="184" t="n"/>
      <c r="EQ24" s="184">
        <f>IF(EM24="","SIN ESTADO",IF(EO24&lt;&gt;"","PAGA",IF(EN24&gt;0,"VENCIDA",IF(EN24&gt;=-5,"POR VENCER","AL DÍA"))))</f>
        <v/>
      </c>
      <c r="ER24" s="185" t="n"/>
      <c r="ES24" s="119">
        <f>IF(N($H24)&lt;24,"",IF(EM24="","",EM24+31))</f>
        <v/>
      </c>
      <c r="ET24" s="124">
        <f>IF(ES24="","",TODAY()-ES24)</f>
        <v/>
      </c>
      <c r="EU24" s="494" t="n"/>
      <c r="EV24" s="184" t="n"/>
      <c r="EW24" s="184">
        <f>IF(ES24="","SIN ESTADO",IF(EU24&lt;&gt;"","PAGA",IF(ET24&gt;0,"VENCIDA",IF(ET24&gt;=-5,"POR VENCER","AL DÍA"))))</f>
        <v/>
      </c>
      <c r="EX24" s="185" t="n"/>
      <c r="EY24" s="119">
        <f>IF(N($H24)&lt;25,"",IF(ES24="","",ES24+31))</f>
        <v/>
      </c>
      <c r="EZ24" s="124">
        <f>IF(EY24="","",TODAY()-EY24)</f>
        <v/>
      </c>
      <c r="FA24" s="494" t="n"/>
      <c r="FB24" s="184" t="n"/>
      <c r="FC24" s="184">
        <f>IF(EY24="","SIN ESTADO",IF(FA24&lt;&gt;"","PAGA",IF(EZ24&gt;0,"VENCIDA",IF(EZ24&gt;=-5,"POR VENCER","AL DÍA"))))</f>
        <v/>
      </c>
      <c r="FD24" s="185" t="n"/>
      <c r="FE24" s="119">
        <f>IF(N($H24)&lt;26,"",IF(EY24="","",EY24+31))</f>
        <v/>
      </c>
      <c r="FF24" s="124">
        <f>IF(FE24="","",TODAY()-FE24)</f>
        <v/>
      </c>
      <c r="FG24" s="494" t="n"/>
      <c r="FH24" s="184" t="n"/>
      <c r="FI24" s="184">
        <f>IF(FE24="","SIN ESTADO",IF(FG24&lt;&gt;"","PAGA",IF(FF24&gt;0,"VENCIDA",IF(FF24&gt;=-5,"POR VENCER","AL DÍA"))))</f>
        <v/>
      </c>
      <c r="FJ24" s="185" t="n"/>
      <c r="FK24" s="119">
        <f>IF(N($H24)&lt;27,"",IF(FE24="","",FE24+31))</f>
        <v/>
      </c>
      <c r="FL24" s="124">
        <f>IF(FK24="","",TODAY()-FK24)</f>
        <v/>
      </c>
      <c r="FM24" s="494" t="n"/>
      <c r="FN24" s="184" t="n"/>
      <c r="FO24" s="184">
        <f>IF(FK24="","SIN ESTADO",IF(FM24&lt;&gt;"","PAGA",IF(FL24&gt;0,"VENCIDA",IF(FL24&gt;=-5,"POR VENCER","AL DÍA"))))</f>
        <v/>
      </c>
      <c r="FP24" s="185" t="n"/>
      <c r="FQ24" s="119">
        <f>IF(N($H24)&lt;28,"",IF(FK24="","",FK24+31))</f>
        <v/>
      </c>
      <c r="FR24" s="124">
        <f>IF(FQ24="","",TODAY()-FQ24)</f>
        <v/>
      </c>
      <c r="FS24" s="494" t="n"/>
      <c r="FT24" s="184" t="n"/>
      <c r="FU24" s="184">
        <f>IF(FQ24="","SIN ESTADO",IF(FS24&lt;&gt;"","PAGA",IF(FR24&gt;0,"VENCIDA",IF(FR24&gt;=-5,"POR VENCER","AL DÍA"))))</f>
        <v/>
      </c>
      <c r="FV24" s="185" t="n"/>
      <c r="FW24" s="119">
        <f>IF(N($H24)&lt;29,"",IF(FQ24="","",FQ24+31))</f>
        <v/>
      </c>
      <c r="FX24" s="124">
        <f>IF(FW24="","",TODAY()-FW24)</f>
        <v/>
      </c>
      <c r="FY24" s="494" t="n"/>
      <c r="FZ24" s="184" t="n"/>
      <c r="GA24" s="184">
        <f>IF(FW24="","SIN ESTADO",IF(FY24&lt;&gt;"","PAGA",IF(FX24&gt;0,"VENCIDA",IF(FX24&gt;=-5,"POR VENCER","AL DÍA"))))</f>
        <v/>
      </c>
      <c r="GB24" s="185" t="n"/>
      <c r="GC24" s="119">
        <f>IF(N($H24)&lt;30,"",IF(FW24="","",FW24+31))</f>
        <v/>
      </c>
      <c r="GD24" s="124">
        <f>IF(GC24="","",TODAY()-GC24)</f>
        <v/>
      </c>
      <c r="GE24" s="494" t="n"/>
      <c r="GF24" s="184" t="n"/>
      <c r="GG24" s="184">
        <f>IF(GC24="","SIN ESTADO",IF(GE24&lt;&gt;"","PAGA",IF(GD24&gt;0,"VENCIDA",IF(GD24&gt;=-5,"POR VENCER","AL DÍA"))))</f>
        <v/>
      </c>
      <c r="GH24" s="185" t="n"/>
      <c r="GI24" s="119">
        <f>IF(N($H24)&lt;31,"",IF(GC24="","",GC24+31))</f>
        <v/>
      </c>
      <c r="GJ24" s="124">
        <f>IF(GI24="","",TODAY()-GI24)</f>
        <v/>
      </c>
      <c r="GK24" s="494" t="n"/>
      <c r="GL24" s="184" t="n"/>
      <c r="GM24" s="184">
        <f>IF(GI24="","SIN ESTADO",IF(GK24&lt;&gt;"","PAGA",IF(GJ24&gt;0,"VENCIDA",IF(GJ24&gt;=-5,"POR VENCER","AL DÍA"))))</f>
        <v/>
      </c>
      <c r="GN24" s="185" t="n"/>
      <c r="GO24" s="119">
        <f>IF(N($H24)&lt;32,"",IF(GI24="","",GI24+31))</f>
        <v/>
      </c>
      <c r="GP24" s="124">
        <f>IF(GO24="","",TODAY()-GO24)</f>
        <v/>
      </c>
      <c r="GQ24" s="494" t="n"/>
      <c r="GR24" s="184" t="n"/>
      <c r="GS24" s="184">
        <f>IF(GO24="","SIN ESTADO",IF(GQ24&lt;&gt;"","PAGA",IF(GP24&gt;0,"VENCIDA",IF(GP24&gt;=-5,"POR VENCER","AL DÍA"))))</f>
        <v/>
      </c>
      <c r="GT24" s="185" t="n"/>
      <c r="GU24" s="119">
        <f>IF(N($H24)&lt;33,"",IF(GO24="","",GO24+31))</f>
        <v/>
      </c>
      <c r="GV24" s="124">
        <f>IF(GU24="","",TODAY()-GU24)</f>
        <v/>
      </c>
      <c r="GW24" s="494" t="n"/>
      <c r="GX24" s="184" t="n"/>
      <c r="GY24" s="184">
        <f>IF(GU24="","SIN ESTADO",IF(GW24&lt;&gt;"","PAGA",IF(GV24&gt;0,"VENCIDA",IF(GV24&gt;=-5,"POR VENCER","AL DÍA"))))</f>
        <v/>
      </c>
      <c r="GZ24" s="185" t="n"/>
      <c r="HA24" s="119">
        <f>IF(N($H24)&lt;34,"",IF(GU24="","",GU24+31))</f>
        <v/>
      </c>
      <c r="HB24" s="124">
        <f>IF(HA24="","",TODAY()-HA24)</f>
        <v/>
      </c>
      <c r="HC24" s="494" t="n"/>
      <c r="HD24" s="184" t="n"/>
      <c r="HE24" s="184">
        <f>IF(HA24="","SIN ESTADO",IF(HC24&lt;&gt;"","PAGA",IF(HB24&gt;0,"VENCIDA",IF(HB24&gt;=-5,"POR VENCER","AL DÍA"))))</f>
        <v/>
      </c>
      <c r="HF24" s="185" t="n"/>
      <c r="HG24" s="119">
        <f>IF(N($H24)&lt;35,"",IF(HA24="","",HA24+31))</f>
        <v/>
      </c>
      <c r="HH24" s="124">
        <f>IF(HG24="","",TODAY()-HG24)</f>
        <v/>
      </c>
      <c r="HI24" s="494" t="n"/>
      <c r="HJ24" s="184" t="n"/>
      <c r="HK24" s="184">
        <f>IF(HG24="","SIN ESTADO",IF(HI24&lt;&gt;"","PAGA",IF(HH24&gt;0,"VENCIDA",IF(HH24&gt;=-5,"POR VENCER","AL DÍA"))))</f>
        <v/>
      </c>
      <c r="HL24" s="168" t="n"/>
      <c r="HM24" s="119">
        <f>IF(N($H24)&lt;36,"",IF(HG24="","",HG24+31))</f>
        <v/>
      </c>
      <c r="HN24" s="124">
        <f>IF(HM24="","",TODAY()-HM24)</f>
        <v/>
      </c>
      <c r="HO24" s="494" t="n"/>
      <c r="HP24" s="184" t="n"/>
      <c r="HQ24" s="184">
        <f>IF(HM24="","SIN ESTADO",IF(HO24&lt;&gt;"","PAGA",IF(HN24&gt;0,"VENCIDA",IF(HN24&gt;=-5,"POR VENCER","AL DÍA"))))</f>
        <v/>
      </c>
      <c r="HR24" s="168" t="n"/>
      <c r="HS24" s="169">
        <f>N24+T24+Z24+AF24+AL24+AR24+AX24+BD24+BJ24+BP24+BV24+CB24+CH24+CN24+CT24+CZ24+DF24+DL24+DR24+DX24+ED24+EJ24+EP24+EV24+FB24+FH24+FN24+FT24+FZ24+GF24+GL24+GR24+GX24+HD24+HJ24+HP24</f>
        <v/>
      </c>
      <c r="HU24" s="170">
        <f>IFERROR(N($J24),0)</f>
        <v/>
      </c>
      <c r="HW24" s="170">
        <f>SUMPRODUCT((MOD(COLUMN($M24:$HR24)-COLUMN($M24),6)=0)*ISNUMBER($M24:$HR24)*($M24:$HR24&gt;=RESUMEN!$C$26)*($M24:$HR24&lt;=RESUMEN!$C$27)*IFERROR(N($N24:$HS24),0))</f>
        <v/>
      </c>
      <c r="HX24" s="170">
        <f>SUMPRODUCT((MOD(COLUMN($M24:$HR24)-COLUMN($M24),6)=0)*ISNUMBER($M24:$HR24)*($M24:$HR24&gt;=RESUMEN!$C$26)*($M24:$HR24&lt;=RESUMEN!$C$27))</f>
        <v/>
      </c>
    </row>
    <row r="25" ht="15.75" customHeight="1" s="506">
      <c r="B25" s="113">
        <f>VENTAS!A24</f>
        <v/>
      </c>
      <c r="C25" s="236">
        <f>VENTAS!B24</f>
        <v/>
      </c>
      <c r="D25" s="53">
        <f>VENTAS!C24</f>
        <v/>
      </c>
      <c r="E25" s="114">
        <f>VENTAS!D24</f>
        <v/>
      </c>
      <c r="F25" s="114">
        <f>VENTAS!J24</f>
        <v/>
      </c>
      <c r="G25" s="494">
        <f>VENTAS!F24</f>
        <v/>
      </c>
      <c r="H25" s="479">
        <f>VENTAS!K24</f>
        <v/>
      </c>
      <c r="I25" s="479">
        <f>VENTAS!M24</f>
        <v/>
      </c>
      <c r="J25" s="184">
        <f>VENTAS!L24</f>
        <v/>
      </c>
      <c r="K25" s="119">
        <f>IF(N($H25)&lt;1,"",$G25+31)</f>
        <v/>
      </c>
      <c r="L25" s="124">
        <f>IF(K25="","",TODAY()-K25)</f>
        <v/>
      </c>
      <c r="M25" s="201" t="n">
        <v>45945</v>
      </c>
      <c r="N25" s="374" t="n">
        <v>1750000</v>
      </c>
      <c r="O25" s="184">
        <f>IF(K25="","SIN ESTADO",IF(M25&lt;&gt;"","PAGA",IF(L25&gt;0,"VENCIDA",IF(L25&gt;=-5,"POR VENCER","AL DÍA"))))</f>
        <v/>
      </c>
      <c r="P25" s="185" t="inlineStr">
        <is>
          <t>TRANSFERENCIA</t>
        </is>
      </c>
      <c r="Q25" s="119">
        <f>IF(N($H25)&lt;2,"",IF(K25="","",K25+31))</f>
        <v/>
      </c>
      <c r="R25" s="124">
        <f>IF(Q25="","",TODAY()-Q25)</f>
        <v/>
      </c>
      <c r="S25" s="406" t="n">
        <v>45979</v>
      </c>
      <c r="T25" s="184" t="n">
        <v>1750000</v>
      </c>
      <c r="U25" s="184">
        <f>IF(Q25="","SIN ESTADO",IF(S25&lt;&gt;"","PAGA",IF(R25&gt;0,"VENCIDA",IF(R25&gt;=-5,"POR VENCER","AL DÍA"))))</f>
        <v/>
      </c>
      <c r="V25" s="185" t="inlineStr">
        <is>
          <t>TRANSFERENCIA</t>
        </is>
      </c>
      <c r="W25" s="119">
        <f>IF(N($H25)&lt;3,"",IF(Q25="","",Q25+31))</f>
        <v/>
      </c>
      <c r="X25" s="124">
        <f>IF(W25="","",TODAY()-W25)</f>
        <v/>
      </c>
      <c r="Y25" s="407" t="n">
        <v>46013</v>
      </c>
      <c r="Z25" s="184" t="n">
        <v>1750000</v>
      </c>
      <c r="AA25" s="184">
        <f>IF(W25="","SIN ESTADO",IF(Y25&lt;&gt;"","PAGA",IF(X25&gt;0,"VENCIDA",IF(X25&gt;=-5,"POR VENCER","AL DÍA"))))</f>
        <v/>
      </c>
      <c r="AB25" s="185" t="inlineStr">
        <is>
          <t>TRANSFERENCIA</t>
        </is>
      </c>
      <c r="AC25" s="119">
        <f>IF(N($H25)&lt;4,"",IF(W25="","",W25+31))</f>
        <v/>
      </c>
      <c r="AD25" s="124">
        <f>IF(AC25="","",TODAY()-AC25)</f>
        <v/>
      </c>
      <c r="AE25" s="227" t="n">
        <v>46122</v>
      </c>
      <c r="AF25" s="184" t="n">
        <v>1750000</v>
      </c>
      <c r="AG25" s="184">
        <f>IF(AC25="","SIN ESTADO",IF(AE25&lt;&gt;"","PAGA",IF(AD25&gt;0,"VENCIDA",IF(AD25&gt;=-5,"POR VENCER","AL DÍA"))))</f>
        <v/>
      </c>
      <c r="AH25" s="185" t="inlineStr">
        <is>
          <t>TRANSFERENCIA</t>
        </is>
      </c>
      <c r="AI25" s="119">
        <f>IF(N($H25)&lt;5,"",IF(AC25="","",AC25+31))</f>
        <v/>
      </c>
      <c r="AJ25" s="124">
        <f>IF(AI25="","",TODAY()-AI25)</f>
        <v/>
      </c>
      <c r="AK25" s="407" t="n">
        <v>46125</v>
      </c>
      <c r="AL25" s="184" t="n">
        <v>1750000</v>
      </c>
      <c r="AM25" s="184">
        <f>IF(AI25="","SIN ESTADO",IF(AK25&lt;&gt;"","PAGA",IF(AJ25&gt;0,"VENCIDA",IF(AJ25&gt;=-5,"POR VENCER","AL DÍA"))))</f>
        <v/>
      </c>
      <c r="AN25" s="185" t="inlineStr">
        <is>
          <t>TRANSFERENCIA</t>
        </is>
      </c>
      <c r="AO25" s="119">
        <f>IF(N($H25)&lt;6,"",IF(AI25="","",AI25+31))</f>
        <v/>
      </c>
      <c r="AP25" s="124">
        <f>IF(AO25="","",TODAY()-AO25)</f>
        <v/>
      </c>
      <c r="AQ25" s="270" t="n">
        <v>46163</v>
      </c>
      <c r="AR25" s="184" t="n">
        <v>1750000</v>
      </c>
      <c r="AS25" s="184">
        <f>IF(AO25="","SIN ESTADO",IF(AQ25&lt;&gt;"","PAGA",IF(AP25&gt;0,"VENCIDA",IF(AP25&gt;=-5,"POR VENCER","AL DÍA"))))</f>
        <v/>
      </c>
      <c r="AT25" s="185" t="inlineStr">
        <is>
          <t>TRANSFERENCIA</t>
        </is>
      </c>
      <c r="AU25" s="119">
        <f>IF(N($H25)&lt;7,"",IF(AO25="","",AO25+31))</f>
        <v/>
      </c>
      <c r="AV25" s="124">
        <f>IF(AU25="","",TODAY()-AU25)</f>
        <v/>
      </c>
      <c r="AW25" s="494" t="n"/>
      <c r="AX25" s="184" t="n"/>
      <c r="AY25" s="184">
        <f>IF(AU25="","SIN ESTADO",IF(AW25&lt;&gt;"","PAGA",IF(AV25&gt;0,"VENCIDA",IF(AV25&gt;=-5,"POR VENCER","AL DÍA"))))</f>
        <v/>
      </c>
      <c r="AZ25" s="185" t="n"/>
      <c r="BA25" s="119">
        <f>IF(N($H25)&lt;8,"",IF(AU25="","",AU25+31))</f>
        <v/>
      </c>
      <c r="BB25" s="124">
        <f>IF(BA25="","",TODAY()-BA25)</f>
        <v/>
      </c>
      <c r="BC25" s="494" t="n"/>
      <c r="BD25" s="184" t="n"/>
      <c r="BE25" s="184">
        <f>IF(BA25="","SIN ESTADO",IF(BC25&lt;&gt;"","PAGA",IF(BB25&gt;0,"VENCIDA",IF(BB25&gt;=-5,"POR VENCER","AL DÍA"))))</f>
        <v/>
      </c>
      <c r="BF25" s="185" t="n"/>
      <c r="BG25" s="119">
        <f>IF(N($H25)&lt;9,"",IF(BA25="","",BA25+31))</f>
        <v/>
      </c>
      <c r="BH25" s="124">
        <f>IF(BG25="","",TODAY()-BG25)</f>
        <v/>
      </c>
      <c r="BI25" s="494" t="n"/>
      <c r="BJ25" s="184" t="n"/>
      <c r="BK25" s="184">
        <f>IF(BG25="","SIN ESTADO",IF(BI25&lt;&gt;"","PAGA",IF(BH25&gt;0,"VENCIDA",IF(BH25&gt;=-5,"POR VENCER","AL DÍA"))))</f>
        <v/>
      </c>
      <c r="BL25" s="185" t="n"/>
      <c r="BM25" s="119">
        <f>IF(N($H25)&lt;10,"",IF(BG25="","",BG25+31))</f>
        <v/>
      </c>
      <c r="BN25" s="124">
        <f>IF(BM25="","",TODAY()-BM25)</f>
        <v/>
      </c>
      <c r="BO25" s="494" t="n"/>
      <c r="BP25" s="184" t="n"/>
      <c r="BQ25" s="184">
        <f>IF(BM25="","SIN ESTADO",IF(BO25&lt;&gt;"","PAGA",IF(BN25&gt;0,"VENCIDA",IF(BN25&gt;=-5,"POR VENCER","AL DÍA"))))</f>
        <v/>
      </c>
      <c r="BR25" s="185" t="n"/>
      <c r="BS25" s="119">
        <f>IF(N($H25)&lt;11,"",IF(BM25="","",BM25+31))</f>
        <v/>
      </c>
      <c r="BT25" s="124">
        <f>IF(BS25="","",TODAY()-BS25)</f>
        <v/>
      </c>
      <c r="BU25" s="494" t="n"/>
      <c r="BV25" s="184" t="n"/>
      <c r="BW25" s="184">
        <f>IF(BS25="","SIN ESTADO",IF(BU25&lt;&gt;"","PAGA",IF(BT25&gt;0,"VENCIDA",IF(BT25&gt;=-5,"POR VENCER","AL DÍA"))))</f>
        <v/>
      </c>
      <c r="BX25" s="185" t="n"/>
      <c r="BY25" s="119">
        <f>IF(N($H25)&lt;12,"",IF(BS25="","",BS25+31))</f>
        <v/>
      </c>
      <c r="BZ25" s="124">
        <f>IF(BY25="","",TODAY()-BY25)</f>
        <v/>
      </c>
      <c r="CA25" s="494" t="n"/>
      <c r="CB25" s="184" t="n"/>
      <c r="CC25" s="184">
        <f>IF(BY25="","SIN ESTADO",IF(CA25&lt;&gt;"","PAGA",IF(BZ25&gt;0,"VENCIDA",IF(BZ25&gt;=-5,"POR VENCER","AL DÍA"))))</f>
        <v/>
      </c>
      <c r="CD25" s="185" t="n"/>
      <c r="CE25" s="119">
        <f>IF(N($H25)&lt;13,"",IF(BY25="","",BY25+31))</f>
        <v/>
      </c>
      <c r="CF25" s="124">
        <f>IF(CE25="","",TODAY()-CE25)</f>
        <v/>
      </c>
      <c r="CG25" s="494" t="n"/>
      <c r="CH25" s="184" t="n"/>
      <c r="CI25" s="184">
        <f>IF(CE25="","SIN ESTADO",IF(CG25&lt;&gt;"","PAGA",IF(CF25&gt;0,"VENCIDA",IF(CF25&gt;=-5,"POR VENCER","AL DÍA"))))</f>
        <v/>
      </c>
      <c r="CJ25" s="185" t="n"/>
      <c r="CK25" s="119">
        <f>IF(N($H25)&lt;14,"",IF(CE25="","",CE25+31))</f>
        <v/>
      </c>
      <c r="CL25" s="124">
        <f>IF(CK25="","",TODAY()-CK25)</f>
        <v/>
      </c>
      <c r="CM25" s="494" t="n"/>
      <c r="CN25" s="184" t="n"/>
      <c r="CO25" s="184">
        <f>IF(CK25="","SIN ESTADO",IF(CM25&lt;&gt;"","PAGA",IF(CL25&gt;0,"VENCIDA",IF(CL25&gt;=-5,"POR VENCER","AL DÍA"))))</f>
        <v/>
      </c>
      <c r="CP25" s="185" t="n"/>
      <c r="CQ25" s="119">
        <f>IF(N($H25)&lt;15,"",IF(CK25="","",CK25+31))</f>
        <v/>
      </c>
      <c r="CR25" s="124">
        <f>IF(CQ25="","",TODAY()-CQ25)</f>
        <v/>
      </c>
      <c r="CS25" s="494" t="n"/>
      <c r="CT25" s="184" t="n"/>
      <c r="CU25" s="184">
        <f>IF(CQ25="","SIN ESTADO",IF(CS25&lt;&gt;"","PAGA",IF(CR25&gt;0,"VENCIDA",IF(CR25&gt;=-5,"POR VENCER","AL DÍA"))))</f>
        <v/>
      </c>
      <c r="CV25" s="185" t="n"/>
      <c r="CW25" s="119">
        <f>IF(N($H25)&lt;16,"",IF(CQ25="","",CQ25+31))</f>
        <v/>
      </c>
      <c r="CX25" s="124">
        <f>IF(CW25="","",TODAY()-CW25)</f>
        <v/>
      </c>
      <c r="CY25" s="494" t="n"/>
      <c r="CZ25" s="184" t="n"/>
      <c r="DA25" s="184">
        <f>IF(CW25="","SIN ESTADO",IF(CY25&lt;&gt;"","PAGA",IF(CX25&gt;0,"VENCIDA",IF(CX25&gt;=-5,"POR VENCER","AL DÍA"))))</f>
        <v/>
      </c>
      <c r="DB25" s="185" t="n"/>
      <c r="DC25" s="119">
        <f>IF(N($H25)&lt;17,"",IF(CW25="","",CW25+31))</f>
        <v/>
      </c>
      <c r="DD25" s="124">
        <f>IF(DC25="","",TODAY()-DC25)</f>
        <v/>
      </c>
      <c r="DE25" s="494" t="n"/>
      <c r="DF25" s="184" t="n"/>
      <c r="DG25" s="184">
        <f>IF(DC25="","SIN ESTADO",IF(DE25&lt;&gt;"","PAGA",IF(DD25&gt;0,"VENCIDA",IF(DD25&gt;=-5,"POR VENCER","AL DÍA"))))</f>
        <v/>
      </c>
      <c r="DH25" s="185" t="n"/>
      <c r="DI25" s="119">
        <f>IF(N($H25)&lt;18,"",IF(DC25="","",DC25+31))</f>
        <v/>
      </c>
      <c r="DJ25" s="124">
        <f>IF(DI25="","",TODAY()-DI25)</f>
        <v/>
      </c>
      <c r="DK25" s="494" t="n"/>
      <c r="DL25" s="184" t="n"/>
      <c r="DM25" s="184">
        <f>IF(DI25="","SIN ESTADO",IF(DK25&lt;&gt;"","PAGA",IF(DJ25&gt;0,"VENCIDA",IF(DJ25&gt;=-5,"POR VENCER","AL DÍA"))))</f>
        <v/>
      </c>
      <c r="DN25" s="185" t="n"/>
      <c r="DO25" s="119">
        <f>IF(N($H25)&lt;19,"",IF(DI25="","",DI25+31))</f>
        <v/>
      </c>
      <c r="DP25" s="124">
        <f>IF(DO25="","",TODAY()-DO25)</f>
        <v/>
      </c>
      <c r="DQ25" s="494" t="n"/>
      <c r="DR25" s="184" t="n"/>
      <c r="DS25" s="184">
        <f>IF(DO25="","SIN ESTADO",IF(DQ25&lt;&gt;"","PAGA",IF(DP25&gt;0,"VENCIDA",IF(DP25&gt;=-5,"POR VENCER","AL DÍA"))))</f>
        <v/>
      </c>
      <c r="DT25" s="185" t="n"/>
      <c r="DU25" s="119">
        <f>IF(N($H25)&lt;20,"",IF(DO25="","",DO25+31))</f>
        <v/>
      </c>
      <c r="DV25" s="124">
        <f>IF(DU25="","",TODAY()-DU25)</f>
        <v/>
      </c>
      <c r="DW25" s="494" t="n"/>
      <c r="DX25" s="184" t="n"/>
      <c r="DY25" s="184">
        <f>IF(DU25="","SIN ESTADO",IF(DW25&lt;&gt;"","PAGA",IF(DV25&gt;0,"VENCIDA",IF(DV25&gt;=-5,"POR VENCER","AL DÍA"))))</f>
        <v/>
      </c>
      <c r="DZ25" s="185" t="n"/>
      <c r="EA25" s="119">
        <f>IF(N($H25)&lt;21,"",IF(DU25="","",DU25+31))</f>
        <v/>
      </c>
      <c r="EB25" s="124">
        <f>IF(EA25="","",TODAY()-EA25)</f>
        <v/>
      </c>
      <c r="EC25" s="494" t="n"/>
      <c r="ED25" s="184" t="n"/>
      <c r="EE25" s="184">
        <f>IF(EA25="","SIN ESTADO",IF(EC25&lt;&gt;"","PAGA",IF(EB25&gt;0,"VENCIDA",IF(EB25&gt;=-5,"POR VENCER","AL DÍA"))))</f>
        <v/>
      </c>
      <c r="EF25" s="185" t="n"/>
      <c r="EG25" s="119">
        <f>IF(N($H25)&lt;22,"",IF(EA25="","",EA25+31))</f>
        <v/>
      </c>
      <c r="EH25" s="124">
        <f>IF(EG25="","",TODAY()-EG25)</f>
        <v/>
      </c>
      <c r="EI25" s="494" t="n"/>
      <c r="EJ25" s="184" t="n"/>
      <c r="EK25" s="184">
        <f>IF(EG25="","SIN ESTADO",IF(EI25&lt;&gt;"","PAGA",IF(EH25&gt;0,"VENCIDA",IF(EH25&gt;=-5,"POR VENCER","AL DÍA"))))</f>
        <v/>
      </c>
      <c r="EL25" s="185" t="n"/>
      <c r="EM25" s="119">
        <f>IF(N($H25)&lt;23,"",IF(EG25="","",EG25+31))</f>
        <v/>
      </c>
      <c r="EN25" s="124">
        <f>IF(EM25="","",TODAY()-EM25)</f>
        <v/>
      </c>
      <c r="EO25" s="494" t="n"/>
      <c r="EP25" s="184" t="n"/>
      <c r="EQ25" s="184">
        <f>IF(EM25="","SIN ESTADO",IF(EO25&lt;&gt;"","PAGA",IF(EN25&gt;0,"VENCIDA",IF(EN25&gt;=-5,"POR VENCER","AL DÍA"))))</f>
        <v/>
      </c>
      <c r="ER25" s="185" t="n"/>
      <c r="ES25" s="119">
        <f>IF(N($H25)&lt;24,"",IF(EM25="","",EM25+31))</f>
        <v/>
      </c>
      <c r="ET25" s="124">
        <f>IF(ES25="","",TODAY()-ES25)</f>
        <v/>
      </c>
      <c r="EU25" s="494" t="n"/>
      <c r="EV25" s="184" t="n"/>
      <c r="EW25" s="184">
        <f>IF(ES25="","SIN ESTADO",IF(EU25&lt;&gt;"","PAGA",IF(ET25&gt;0,"VENCIDA",IF(ET25&gt;=-5,"POR VENCER","AL DÍA"))))</f>
        <v/>
      </c>
      <c r="EX25" s="185" t="n"/>
      <c r="EY25" s="119">
        <f>IF(N($H25)&lt;25,"",IF(ES25="","",ES25+31))</f>
        <v/>
      </c>
      <c r="EZ25" s="124">
        <f>IF(EY25="","",TODAY()-EY25)</f>
        <v/>
      </c>
      <c r="FA25" s="494" t="n"/>
      <c r="FB25" s="184" t="n"/>
      <c r="FC25" s="184">
        <f>IF(EY25="","SIN ESTADO",IF(FA25&lt;&gt;"","PAGA",IF(EZ25&gt;0,"VENCIDA",IF(EZ25&gt;=-5,"POR VENCER","AL DÍA"))))</f>
        <v/>
      </c>
      <c r="FD25" s="185" t="n"/>
      <c r="FE25" s="119">
        <f>IF(N($H25)&lt;26,"",IF(EY25="","",EY25+31))</f>
        <v/>
      </c>
      <c r="FF25" s="124">
        <f>IF(FE25="","",TODAY()-FE25)</f>
        <v/>
      </c>
      <c r="FG25" s="494" t="n"/>
      <c r="FH25" s="184" t="n"/>
      <c r="FI25" s="184">
        <f>IF(FE25="","SIN ESTADO",IF(FG25&lt;&gt;"","PAGA",IF(FF25&gt;0,"VENCIDA",IF(FF25&gt;=-5,"POR VENCER","AL DÍA"))))</f>
        <v/>
      </c>
      <c r="FJ25" s="185" t="n"/>
      <c r="FK25" s="119">
        <f>IF(N($H25)&lt;27,"",IF(FE25="","",FE25+31))</f>
        <v/>
      </c>
      <c r="FL25" s="124">
        <f>IF(FK25="","",TODAY()-FK25)</f>
        <v/>
      </c>
      <c r="FM25" s="494" t="n"/>
      <c r="FN25" s="184" t="n"/>
      <c r="FO25" s="184">
        <f>IF(FK25="","SIN ESTADO",IF(FM25&lt;&gt;"","PAGA",IF(FL25&gt;0,"VENCIDA",IF(FL25&gt;=-5,"POR VENCER","AL DÍA"))))</f>
        <v/>
      </c>
      <c r="FP25" s="185" t="n"/>
      <c r="FQ25" s="119">
        <f>IF(N($H25)&lt;28,"",IF(FK25="","",FK25+31))</f>
        <v/>
      </c>
      <c r="FR25" s="124">
        <f>IF(FQ25="","",TODAY()-FQ25)</f>
        <v/>
      </c>
      <c r="FS25" s="494" t="n"/>
      <c r="FT25" s="184" t="n"/>
      <c r="FU25" s="184">
        <f>IF(FQ25="","SIN ESTADO",IF(FS25&lt;&gt;"","PAGA",IF(FR25&gt;0,"VENCIDA",IF(FR25&gt;=-5,"POR VENCER","AL DÍA"))))</f>
        <v/>
      </c>
      <c r="FV25" s="185" t="n"/>
      <c r="FW25" s="119">
        <f>IF(N($H25)&lt;29,"",IF(FQ25="","",FQ25+31))</f>
        <v/>
      </c>
      <c r="FX25" s="124">
        <f>IF(FW25="","",TODAY()-FW25)</f>
        <v/>
      </c>
      <c r="FY25" s="494" t="n"/>
      <c r="FZ25" s="184" t="n"/>
      <c r="GA25" s="184">
        <f>IF(FW25="","SIN ESTADO",IF(FY25&lt;&gt;"","PAGA",IF(FX25&gt;0,"VENCIDA",IF(FX25&gt;=-5,"POR VENCER","AL DÍA"))))</f>
        <v/>
      </c>
      <c r="GB25" s="185" t="n"/>
      <c r="GC25" s="119">
        <f>IF(N($H25)&lt;30,"",IF(FW25="","",FW25+31))</f>
        <v/>
      </c>
      <c r="GD25" s="124">
        <f>IF(GC25="","",TODAY()-GC25)</f>
        <v/>
      </c>
      <c r="GE25" s="494" t="n"/>
      <c r="GF25" s="184" t="n"/>
      <c r="GG25" s="184">
        <f>IF(GC25="","SIN ESTADO",IF(GE25&lt;&gt;"","PAGA",IF(GD25&gt;0,"VENCIDA",IF(GD25&gt;=-5,"POR VENCER","AL DÍA"))))</f>
        <v/>
      </c>
      <c r="GH25" s="185" t="n"/>
      <c r="GI25" s="119">
        <f>IF(N($H25)&lt;31,"",IF(GC25="","",GC25+31))</f>
        <v/>
      </c>
      <c r="GJ25" s="124">
        <f>IF(GI25="","",TODAY()-GI25)</f>
        <v/>
      </c>
      <c r="GK25" s="494" t="n"/>
      <c r="GL25" s="184" t="n"/>
      <c r="GM25" s="184">
        <f>IF(GI25="","SIN ESTADO",IF(GK25&lt;&gt;"","PAGA",IF(GJ25&gt;0,"VENCIDA",IF(GJ25&gt;=-5,"POR VENCER","AL DÍA"))))</f>
        <v/>
      </c>
      <c r="GN25" s="185" t="n"/>
      <c r="GO25" s="119">
        <f>IF(N($H25)&lt;32,"",IF(GI25="","",GI25+31))</f>
        <v/>
      </c>
      <c r="GP25" s="124">
        <f>IF(GO25="","",TODAY()-GO25)</f>
        <v/>
      </c>
      <c r="GQ25" s="494" t="n"/>
      <c r="GR25" s="184" t="n"/>
      <c r="GS25" s="184">
        <f>IF(GO25="","SIN ESTADO",IF(GQ25&lt;&gt;"","PAGA",IF(GP25&gt;0,"VENCIDA",IF(GP25&gt;=-5,"POR VENCER","AL DÍA"))))</f>
        <v/>
      </c>
      <c r="GT25" s="185" t="n"/>
      <c r="GU25" s="119">
        <f>IF(N($H25)&lt;33,"",IF(GO25="","",GO25+31))</f>
        <v/>
      </c>
      <c r="GV25" s="124">
        <f>IF(GU25="","",TODAY()-GU25)</f>
        <v/>
      </c>
      <c r="GW25" s="494" t="n"/>
      <c r="GX25" s="184" t="n"/>
      <c r="GY25" s="184">
        <f>IF(GU25="","SIN ESTADO",IF(GW25&lt;&gt;"","PAGA",IF(GV25&gt;0,"VENCIDA",IF(GV25&gt;=-5,"POR VENCER","AL DÍA"))))</f>
        <v/>
      </c>
      <c r="GZ25" s="185" t="n"/>
      <c r="HA25" s="119">
        <f>IF(N($H25)&lt;34,"",IF(GU25="","",GU25+31))</f>
        <v/>
      </c>
      <c r="HB25" s="124">
        <f>IF(HA25="","",TODAY()-HA25)</f>
        <v/>
      </c>
      <c r="HC25" s="494" t="n"/>
      <c r="HD25" s="184" t="n"/>
      <c r="HE25" s="184">
        <f>IF(HA25="","SIN ESTADO",IF(HC25&lt;&gt;"","PAGA",IF(HB25&gt;0,"VENCIDA",IF(HB25&gt;=-5,"POR VENCER","AL DÍA"))))</f>
        <v/>
      </c>
      <c r="HF25" s="185" t="n"/>
      <c r="HG25" s="119">
        <f>IF(N($H25)&lt;35,"",IF(HA25="","",HA25+31))</f>
        <v/>
      </c>
      <c r="HH25" s="124">
        <f>IF(HG25="","",TODAY()-HG25)</f>
        <v/>
      </c>
      <c r="HI25" s="494" t="n"/>
      <c r="HJ25" s="184" t="n"/>
      <c r="HK25" s="184">
        <f>IF(HG25="","SIN ESTADO",IF(HI25&lt;&gt;"","PAGA",IF(HH25&gt;0,"VENCIDA",IF(HH25&gt;=-5,"POR VENCER","AL DÍA"))))</f>
        <v/>
      </c>
      <c r="HL25" s="168" t="n"/>
      <c r="HM25" s="119">
        <f>IF(N($H25)&lt;36,"",IF(HG25="","",HG25+31))</f>
        <v/>
      </c>
      <c r="HN25" s="124">
        <f>IF(HM25="","",TODAY()-HM25)</f>
        <v/>
      </c>
      <c r="HO25" s="494" t="n"/>
      <c r="HP25" s="184" t="n"/>
      <c r="HQ25" s="184">
        <f>IF(HM25="","SIN ESTADO",IF(HO25&lt;&gt;"","PAGA",IF(HN25&gt;0,"VENCIDA",IF(HN25&gt;=-5,"POR VENCER","AL DÍA"))))</f>
        <v/>
      </c>
      <c r="HR25" s="168" t="n"/>
      <c r="HS25" s="169">
        <f>N25+T25+Z25+AF25+AL25+AR25+AX25+BD25+BJ25+BP25+BV25+CB25+CH25+CN25+CT25+CZ25+DF25+DL25+DR25+DX25+ED25+EJ25+EP25+EV25+FB25+FH25+FN25+FT25+FZ25+GF25+GL25+GR25+GX25+HD25+HJ25+HP25</f>
        <v/>
      </c>
      <c r="HU25" s="170">
        <f>IFERROR(N($J25),0)</f>
        <v/>
      </c>
      <c r="HW25" s="170">
        <f>SUMPRODUCT((MOD(COLUMN($M25:$HR25)-COLUMN($M25),6)=0)*ISNUMBER($M25:$HR25)*($M25:$HR25&gt;=RESUMEN!$C$26)*($M25:$HR25&lt;=RESUMEN!$C$27)*IFERROR(N($N25:$HS25),0))</f>
        <v/>
      </c>
      <c r="HX25" s="170">
        <f>SUMPRODUCT((MOD(COLUMN($M25:$HR25)-COLUMN($M25),6)=0)*ISNUMBER($M25:$HR25)*($M25:$HR25&gt;=RESUMEN!$C$26)*($M25:$HR25&lt;=RESUMEN!$C$27))</f>
        <v/>
      </c>
    </row>
    <row r="26" ht="15.75" customHeight="1" s="506">
      <c r="B26" s="113">
        <f>VENTAS!A25</f>
        <v/>
      </c>
      <c r="C26" s="236">
        <f>VENTAS!B25</f>
        <v/>
      </c>
      <c r="D26" s="53">
        <f>VENTAS!C25</f>
        <v/>
      </c>
      <c r="E26" s="114">
        <f>VENTAS!D25</f>
        <v/>
      </c>
      <c r="F26" s="114">
        <f>VENTAS!J25</f>
        <v/>
      </c>
      <c r="G26" s="494">
        <f>VENTAS!F25</f>
        <v/>
      </c>
      <c r="H26" s="479">
        <f>VENTAS!K25</f>
        <v/>
      </c>
      <c r="I26" s="479">
        <f>VENTAS!M25</f>
        <v/>
      </c>
      <c r="J26" s="184">
        <f>VENTAS!L25</f>
        <v/>
      </c>
      <c r="K26" s="119">
        <f>IF(N($H26)&lt;1,"",$G26+31)</f>
        <v/>
      </c>
      <c r="L26" s="124">
        <f>IF(K26="","",TODAY()-K26)</f>
        <v/>
      </c>
      <c r="M26" s="494" t="n"/>
      <c r="N26" s="374" t="n"/>
      <c r="O26" s="184">
        <f>IF(K26="","SIN ESTADO",IF(M26&lt;&gt;"","PAGA",IF(L26&gt;0,"VENCIDA",IF(L26&gt;=-5,"POR VENCER","AL DÍA"))))</f>
        <v/>
      </c>
      <c r="P26" s="185" t="n"/>
      <c r="Q26" s="119">
        <f>IF(N($H26)&lt;2,"",IF(K26="","",K26+31))</f>
        <v/>
      </c>
      <c r="R26" s="124">
        <f>IF(Q26="","",TODAY()-Q26)</f>
        <v/>
      </c>
      <c r="S26" s="494" t="n"/>
      <c r="T26" s="184" t="n"/>
      <c r="U26" s="184">
        <f>IF(Q26="","SIN ESTADO",IF(S26&lt;&gt;"","PAGA",IF(R26&gt;0,"VENCIDA",IF(R26&gt;=-5,"POR VENCER","AL DÍA"))))</f>
        <v/>
      </c>
      <c r="V26" s="185" t="n"/>
      <c r="W26" s="119">
        <f>IF(N($H26)&lt;3,"",IF(Q26="","",Q26+31))</f>
        <v/>
      </c>
      <c r="X26" s="124">
        <f>IF(W26="","",TODAY()-W26)</f>
        <v/>
      </c>
      <c r="Y26" s="494" t="n"/>
      <c r="Z26" s="184" t="n"/>
      <c r="AA26" s="184">
        <f>IF(W26="","SIN ESTADO",IF(Y26&lt;&gt;"","PAGA",IF(X26&gt;0,"VENCIDA",IF(X26&gt;=-5,"POR VENCER","AL DÍA"))))</f>
        <v/>
      </c>
      <c r="AB26" s="185" t="n"/>
      <c r="AC26" s="119">
        <f>IF(N($H26)&lt;4,"",IF(W26="","",W26+31))</f>
        <v/>
      </c>
      <c r="AD26" s="124">
        <f>IF(AC26="","",TODAY()-AC26)</f>
        <v/>
      </c>
      <c r="AE26" s="494" t="n"/>
      <c r="AF26" s="184" t="n"/>
      <c r="AG26" s="184">
        <f>IF(AC26="","SIN ESTADO",IF(AE26&lt;&gt;"","PAGA",IF(AD26&gt;0,"VENCIDA",IF(AD26&gt;=-5,"POR VENCER","AL DÍA"))))</f>
        <v/>
      </c>
      <c r="AH26" s="185" t="n"/>
      <c r="AI26" s="119">
        <f>IF(N($H26)&lt;5,"",IF(AC26="","",AC26+31))</f>
        <v/>
      </c>
      <c r="AJ26" s="124">
        <f>IF(AI26="","",TODAY()-AI26)</f>
        <v/>
      </c>
      <c r="AK26" s="494" t="n"/>
      <c r="AL26" s="184" t="n"/>
      <c r="AM26" s="184">
        <f>IF(AI26="","SIN ESTADO",IF(AK26&lt;&gt;"","PAGA",IF(AJ26&gt;0,"VENCIDA",IF(AJ26&gt;=-5,"POR VENCER","AL DÍA"))))</f>
        <v/>
      </c>
      <c r="AN26" s="185" t="n"/>
      <c r="AO26" s="119">
        <f>IF(N($H26)&lt;6,"",IF(AI26="","",AI26+31))</f>
        <v/>
      </c>
      <c r="AP26" s="124">
        <f>IF(AO26="","",TODAY()-AO26)</f>
        <v/>
      </c>
      <c r="AQ26" s="270" t="n"/>
      <c r="AR26" s="184" t="n"/>
      <c r="AS26" s="184">
        <f>IF(AO26="","SIN ESTADO",IF(AQ26&lt;&gt;"","PAGA",IF(AP26&gt;0,"VENCIDA",IF(AP26&gt;=-5,"POR VENCER","AL DÍA"))))</f>
        <v/>
      </c>
      <c r="AT26" s="185" t="n"/>
      <c r="AU26" s="119">
        <f>IF(N($H26)&lt;7,"",IF(AO26="","",AO26+31))</f>
        <v/>
      </c>
      <c r="AV26" s="124">
        <f>IF(AU26="","",TODAY()-AU26)</f>
        <v/>
      </c>
      <c r="AW26" s="494" t="n"/>
      <c r="AX26" s="184" t="n"/>
      <c r="AY26" s="184">
        <f>IF(AU26="","SIN ESTADO",IF(AW26&lt;&gt;"","PAGA",IF(AV26&gt;0,"VENCIDA",IF(AV26&gt;=-5,"POR VENCER","AL DÍA"))))</f>
        <v/>
      </c>
      <c r="AZ26" s="185" t="n"/>
      <c r="BA26" s="119">
        <f>IF(N($H26)&lt;8,"",IF(AU26="","",AU26+31))</f>
        <v/>
      </c>
      <c r="BB26" s="124">
        <f>IF(BA26="","",TODAY()-BA26)</f>
        <v/>
      </c>
      <c r="BC26" s="494" t="n"/>
      <c r="BD26" s="184" t="n"/>
      <c r="BE26" s="184">
        <f>IF(BA26="","SIN ESTADO",IF(BC26&lt;&gt;"","PAGA",IF(BB26&gt;0,"VENCIDA",IF(BB26&gt;=-5,"POR VENCER","AL DÍA"))))</f>
        <v/>
      </c>
      <c r="BF26" s="185" t="n"/>
      <c r="BG26" s="119">
        <f>IF(N($H26)&lt;9,"",IF(BA26="","",BA26+31))</f>
        <v/>
      </c>
      <c r="BH26" s="124">
        <f>IF(BG26="","",TODAY()-BG26)</f>
        <v/>
      </c>
      <c r="BI26" s="494" t="n"/>
      <c r="BJ26" s="184" t="n"/>
      <c r="BK26" s="184">
        <f>IF(BG26="","SIN ESTADO",IF(BI26&lt;&gt;"","PAGA",IF(BH26&gt;0,"VENCIDA",IF(BH26&gt;=-5,"POR VENCER","AL DÍA"))))</f>
        <v/>
      </c>
      <c r="BL26" s="185" t="n"/>
      <c r="BM26" s="119">
        <f>IF(N($H26)&lt;10,"",IF(BG26="","",BG26+31))</f>
        <v/>
      </c>
      <c r="BN26" s="124">
        <f>IF(BM26="","",TODAY()-BM26)</f>
        <v/>
      </c>
      <c r="BO26" s="494" t="n"/>
      <c r="BP26" s="184" t="n"/>
      <c r="BQ26" s="184">
        <f>IF(BM26="","SIN ESTADO",IF(BO26&lt;&gt;"","PAGA",IF(BN26&gt;0,"VENCIDA",IF(BN26&gt;=-5,"POR VENCER","AL DÍA"))))</f>
        <v/>
      </c>
      <c r="BR26" s="185" t="n"/>
      <c r="BS26" s="119">
        <f>IF(N($H26)&lt;11,"",IF(BM26="","",BM26+31))</f>
        <v/>
      </c>
      <c r="BT26" s="124">
        <f>IF(BS26="","",TODAY()-BS26)</f>
        <v/>
      </c>
      <c r="BU26" s="494" t="n"/>
      <c r="BV26" s="184" t="n"/>
      <c r="BW26" s="184">
        <f>IF(BS26="","SIN ESTADO",IF(BU26&lt;&gt;"","PAGA",IF(BT26&gt;0,"VENCIDA",IF(BT26&gt;=-5,"POR VENCER","AL DÍA"))))</f>
        <v/>
      </c>
      <c r="BX26" s="185" t="n"/>
      <c r="BY26" s="119">
        <f>IF(N($H26)&lt;12,"",IF(BS26="","",BS26+31))</f>
        <v/>
      </c>
      <c r="BZ26" s="124">
        <f>IF(BY26="","",TODAY()-BY26)</f>
        <v/>
      </c>
      <c r="CA26" s="494" t="n"/>
      <c r="CB26" s="184" t="n"/>
      <c r="CC26" s="184">
        <f>IF(BY26="","SIN ESTADO",IF(CA26&lt;&gt;"","PAGA",IF(BZ26&gt;0,"VENCIDA",IF(BZ26&gt;=-5,"POR VENCER","AL DÍA"))))</f>
        <v/>
      </c>
      <c r="CD26" s="185" t="n"/>
      <c r="CE26" s="119">
        <f>IF(N($H26)&lt;13,"",IF(BY26="","",BY26+31))</f>
        <v/>
      </c>
      <c r="CF26" s="124">
        <f>IF(CE26="","",TODAY()-CE26)</f>
        <v/>
      </c>
      <c r="CG26" s="494" t="n"/>
      <c r="CH26" s="184" t="n"/>
      <c r="CI26" s="184">
        <f>IF(CE26="","SIN ESTADO",IF(CG26&lt;&gt;"","PAGA",IF(CF26&gt;0,"VENCIDA",IF(CF26&gt;=-5,"POR VENCER","AL DÍA"))))</f>
        <v/>
      </c>
      <c r="CJ26" s="185" t="n"/>
      <c r="CK26" s="119">
        <f>IF(N($H26)&lt;14,"",IF(CE26="","",CE26+31))</f>
        <v/>
      </c>
      <c r="CL26" s="124">
        <f>IF(CK26="","",TODAY()-CK26)</f>
        <v/>
      </c>
      <c r="CM26" s="494" t="n"/>
      <c r="CN26" s="184" t="n"/>
      <c r="CO26" s="184">
        <f>IF(CK26="","SIN ESTADO",IF(CM26&lt;&gt;"","PAGA",IF(CL26&gt;0,"VENCIDA",IF(CL26&gt;=-5,"POR VENCER","AL DÍA"))))</f>
        <v/>
      </c>
      <c r="CP26" s="185" t="n"/>
      <c r="CQ26" s="119">
        <f>IF(N($H26)&lt;15,"",IF(CK26="","",CK26+31))</f>
        <v/>
      </c>
      <c r="CR26" s="124">
        <f>IF(CQ26="","",TODAY()-CQ26)</f>
        <v/>
      </c>
      <c r="CS26" s="494" t="n"/>
      <c r="CT26" s="184" t="n"/>
      <c r="CU26" s="184">
        <f>IF(CQ26="","SIN ESTADO",IF(CS26&lt;&gt;"","PAGA",IF(CR26&gt;0,"VENCIDA",IF(CR26&gt;=-5,"POR VENCER","AL DÍA"))))</f>
        <v/>
      </c>
      <c r="CV26" s="185" t="n"/>
      <c r="CW26" s="119">
        <f>IF(N($H26)&lt;16,"",IF(CQ26="","",CQ26+31))</f>
        <v/>
      </c>
      <c r="CX26" s="124">
        <f>IF(CW26="","",TODAY()-CW26)</f>
        <v/>
      </c>
      <c r="CY26" s="494" t="n"/>
      <c r="CZ26" s="184" t="n"/>
      <c r="DA26" s="184">
        <f>IF(CW26="","SIN ESTADO",IF(CY26&lt;&gt;"","PAGA",IF(CX26&gt;0,"VENCIDA",IF(CX26&gt;=-5,"POR VENCER","AL DÍA"))))</f>
        <v/>
      </c>
      <c r="DB26" s="185" t="n"/>
      <c r="DC26" s="119">
        <f>IF(N($H26)&lt;17,"",IF(CW26="","",CW26+31))</f>
        <v/>
      </c>
      <c r="DD26" s="124">
        <f>IF(DC26="","",TODAY()-DC26)</f>
        <v/>
      </c>
      <c r="DE26" s="494" t="n"/>
      <c r="DF26" s="184" t="n"/>
      <c r="DG26" s="184">
        <f>IF(DC26="","SIN ESTADO",IF(DE26&lt;&gt;"","PAGA",IF(DD26&gt;0,"VENCIDA",IF(DD26&gt;=-5,"POR VENCER","AL DÍA"))))</f>
        <v/>
      </c>
      <c r="DH26" s="185" t="n"/>
      <c r="DI26" s="119">
        <f>IF(N($H26)&lt;18,"",IF(DC26="","",DC26+31))</f>
        <v/>
      </c>
      <c r="DJ26" s="124">
        <f>IF(DI26="","",TODAY()-DI26)</f>
        <v/>
      </c>
      <c r="DK26" s="494" t="n"/>
      <c r="DL26" s="184" t="n"/>
      <c r="DM26" s="184">
        <f>IF(DI26="","SIN ESTADO",IF(DK26&lt;&gt;"","PAGA",IF(DJ26&gt;0,"VENCIDA",IF(DJ26&gt;=-5,"POR VENCER","AL DÍA"))))</f>
        <v/>
      </c>
      <c r="DN26" s="185" t="n"/>
      <c r="DO26" s="119">
        <f>IF(N($H26)&lt;19,"",IF(DI26="","",DI26+31))</f>
        <v/>
      </c>
      <c r="DP26" s="124">
        <f>IF(DO26="","",TODAY()-DO26)</f>
        <v/>
      </c>
      <c r="DQ26" s="494" t="n"/>
      <c r="DR26" s="184" t="n"/>
      <c r="DS26" s="184">
        <f>IF(DO26="","SIN ESTADO",IF(DQ26&lt;&gt;"","PAGA",IF(DP26&gt;0,"VENCIDA",IF(DP26&gt;=-5,"POR VENCER","AL DÍA"))))</f>
        <v/>
      </c>
      <c r="DT26" s="185" t="n"/>
      <c r="DU26" s="119">
        <f>IF(N($H26)&lt;20,"",IF(DO26="","",DO26+31))</f>
        <v/>
      </c>
      <c r="DV26" s="124">
        <f>IF(DU26="","",TODAY()-DU26)</f>
        <v/>
      </c>
      <c r="DW26" s="494" t="n"/>
      <c r="DX26" s="184" t="n"/>
      <c r="DY26" s="184">
        <f>IF(DU26="","SIN ESTADO",IF(DW26&lt;&gt;"","PAGA",IF(DV26&gt;0,"VENCIDA",IF(DV26&gt;=-5,"POR VENCER","AL DÍA"))))</f>
        <v/>
      </c>
      <c r="DZ26" s="185" t="n"/>
      <c r="EA26" s="119">
        <f>IF(N($H26)&lt;21,"",IF(DU26="","",DU26+31))</f>
        <v/>
      </c>
      <c r="EB26" s="124">
        <f>IF(EA26="","",TODAY()-EA26)</f>
        <v/>
      </c>
      <c r="EC26" s="494" t="n"/>
      <c r="ED26" s="184" t="n"/>
      <c r="EE26" s="184">
        <f>IF(EA26="","SIN ESTADO",IF(EC26&lt;&gt;"","PAGA",IF(EB26&gt;0,"VENCIDA",IF(EB26&gt;=-5,"POR VENCER","AL DÍA"))))</f>
        <v/>
      </c>
      <c r="EF26" s="185" t="n"/>
      <c r="EG26" s="119">
        <f>IF(N($H26)&lt;22,"",IF(EA26="","",EA26+31))</f>
        <v/>
      </c>
      <c r="EH26" s="124">
        <f>IF(EG26="","",TODAY()-EG26)</f>
        <v/>
      </c>
      <c r="EI26" s="494" t="n"/>
      <c r="EJ26" s="184" t="n"/>
      <c r="EK26" s="184">
        <f>IF(EG26="","SIN ESTADO",IF(EI26&lt;&gt;"","PAGA",IF(EH26&gt;0,"VENCIDA",IF(EH26&gt;=-5,"POR VENCER","AL DÍA"))))</f>
        <v/>
      </c>
      <c r="EL26" s="185" t="n"/>
      <c r="EM26" s="119">
        <f>IF(N($H26)&lt;23,"",IF(EG26="","",EG26+31))</f>
        <v/>
      </c>
      <c r="EN26" s="124">
        <f>IF(EM26="","",TODAY()-EM26)</f>
        <v/>
      </c>
      <c r="EO26" s="494" t="n"/>
      <c r="EP26" s="184" t="n"/>
      <c r="EQ26" s="184">
        <f>IF(EM26="","SIN ESTADO",IF(EO26&lt;&gt;"","PAGA",IF(EN26&gt;0,"VENCIDA",IF(EN26&gt;=-5,"POR VENCER","AL DÍA"))))</f>
        <v/>
      </c>
      <c r="ER26" s="185" t="n"/>
      <c r="ES26" s="119">
        <f>IF(N($H26)&lt;24,"",IF(EM26="","",EM26+31))</f>
        <v/>
      </c>
      <c r="ET26" s="124">
        <f>IF(ES26="","",TODAY()-ES26)</f>
        <v/>
      </c>
      <c r="EU26" s="494" t="n"/>
      <c r="EV26" s="184" t="n"/>
      <c r="EW26" s="184">
        <f>IF(ES26="","SIN ESTADO",IF(EU26&lt;&gt;"","PAGA",IF(ET26&gt;0,"VENCIDA",IF(ET26&gt;=-5,"POR VENCER","AL DÍA"))))</f>
        <v/>
      </c>
      <c r="EX26" s="185" t="n"/>
      <c r="EY26" s="119">
        <f>IF(N($H26)&lt;25,"",IF(ES26="","",ES26+31))</f>
        <v/>
      </c>
      <c r="EZ26" s="124">
        <f>IF(EY26="","",TODAY()-EY26)</f>
        <v/>
      </c>
      <c r="FA26" s="494" t="n"/>
      <c r="FB26" s="184" t="n"/>
      <c r="FC26" s="184">
        <f>IF(EY26="","SIN ESTADO",IF(FA26&lt;&gt;"","PAGA",IF(EZ26&gt;0,"VENCIDA",IF(EZ26&gt;=-5,"POR VENCER","AL DÍA"))))</f>
        <v/>
      </c>
      <c r="FD26" s="185" t="n"/>
      <c r="FE26" s="119">
        <f>IF(N($H26)&lt;26,"",IF(EY26="","",EY26+31))</f>
        <v/>
      </c>
      <c r="FF26" s="124">
        <f>IF(FE26="","",TODAY()-FE26)</f>
        <v/>
      </c>
      <c r="FG26" s="494" t="n"/>
      <c r="FH26" s="184" t="n"/>
      <c r="FI26" s="184">
        <f>IF(FE26="","SIN ESTADO",IF(FG26&lt;&gt;"","PAGA",IF(FF26&gt;0,"VENCIDA",IF(FF26&gt;=-5,"POR VENCER","AL DÍA"))))</f>
        <v/>
      </c>
      <c r="FJ26" s="185" t="n"/>
      <c r="FK26" s="119">
        <f>IF(N($H26)&lt;27,"",IF(FE26="","",FE26+31))</f>
        <v/>
      </c>
      <c r="FL26" s="124">
        <f>IF(FK26="","",TODAY()-FK26)</f>
        <v/>
      </c>
      <c r="FM26" s="494" t="n"/>
      <c r="FN26" s="184" t="n"/>
      <c r="FO26" s="184">
        <f>IF(FK26="","SIN ESTADO",IF(FM26&lt;&gt;"","PAGA",IF(FL26&gt;0,"VENCIDA",IF(FL26&gt;=-5,"POR VENCER","AL DÍA"))))</f>
        <v/>
      </c>
      <c r="FP26" s="185" t="n"/>
      <c r="FQ26" s="119">
        <f>IF(N($H26)&lt;28,"",IF(FK26="","",FK26+31))</f>
        <v/>
      </c>
      <c r="FR26" s="124">
        <f>IF(FQ26="","",TODAY()-FQ26)</f>
        <v/>
      </c>
      <c r="FS26" s="494" t="n"/>
      <c r="FT26" s="184" t="n"/>
      <c r="FU26" s="184">
        <f>IF(FQ26="","SIN ESTADO",IF(FS26&lt;&gt;"","PAGA",IF(FR26&gt;0,"VENCIDA",IF(FR26&gt;=-5,"POR VENCER","AL DÍA"))))</f>
        <v/>
      </c>
      <c r="FV26" s="185" t="n"/>
      <c r="FW26" s="119">
        <f>IF(N($H26)&lt;29,"",IF(FQ26="","",FQ26+31))</f>
        <v/>
      </c>
      <c r="FX26" s="124">
        <f>IF(FW26="","",TODAY()-FW26)</f>
        <v/>
      </c>
      <c r="FY26" s="494" t="n"/>
      <c r="FZ26" s="184" t="n"/>
      <c r="GA26" s="184">
        <f>IF(FW26="","SIN ESTADO",IF(FY26&lt;&gt;"","PAGA",IF(FX26&gt;0,"VENCIDA",IF(FX26&gt;=-5,"POR VENCER","AL DÍA"))))</f>
        <v/>
      </c>
      <c r="GB26" s="185" t="n"/>
      <c r="GC26" s="119">
        <f>IF(N($H26)&lt;30,"",IF(FW26="","",FW26+31))</f>
        <v/>
      </c>
      <c r="GD26" s="124">
        <f>IF(GC26="","",TODAY()-GC26)</f>
        <v/>
      </c>
      <c r="GE26" s="494" t="n"/>
      <c r="GF26" s="184" t="n"/>
      <c r="GG26" s="184">
        <f>IF(GC26="","SIN ESTADO",IF(GE26&lt;&gt;"","PAGA",IF(GD26&gt;0,"VENCIDA",IF(GD26&gt;=-5,"POR VENCER","AL DÍA"))))</f>
        <v/>
      </c>
      <c r="GH26" s="185" t="n"/>
      <c r="GI26" s="119">
        <f>IF(N($H26)&lt;31,"",IF(GC26="","",GC26+31))</f>
        <v/>
      </c>
      <c r="GJ26" s="124">
        <f>IF(GI26="","",TODAY()-GI26)</f>
        <v/>
      </c>
      <c r="GK26" s="494" t="n"/>
      <c r="GL26" s="184" t="n"/>
      <c r="GM26" s="184">
        <f>IF(GI26="","SIN ESTADO",IF(GK26&lt;&gt;"","PAGA",IF(GJ26&gt;0,"VENCIDA",IF(GJ26&gt;=-5,"POR VENCER","AL DÍA"))))</f>
        <v/>
      </c>
      <c r="GN26" s="185" t="n"/>
      <c r="GO26" s="119">
        <f>IF(N($H26)&lt;32,"",IF(GI26="","",GI26+31))</f>
        <v/>
      </c>
      <c r="GP26" s="124">
        <f>IF(GO26="","",TODAY()-GO26)</f>
        <v/>
      </c>
      <c r="GQ26" s="494" t="n"/>
      <c r="GR26" s="184" t="n"/>
      <c r="GS26" s="184">
        <f>IF(GO26="","SIN ESTADO",IF(GQ26&lt;&gt;"","PAGA",IF(GP26&gt;0,"VENCIDA",IF(GP26&gt;=-5,"POR VENCER","AL DÍA"))))</f>
        <v/>
      </c>
      <c r="GT26" s="185" t="n"/>
      <c r="GU26" s="119">
        <f>IF(N($H26)&lt;33,"",IF(GO26="","",GO26+31))</f>
        <v/>
      </c>
      <c r="GV26" s="124">
        <f>IF(GU26="","",TODAY()-GU26)</f>
        <v/>
      </c>
      <c r="GW26" s="494" t="n"/>
      <c r="GX26" s="184" t="n"/>
      <c r="GY26" s="184">
        <f>IF(GU26="","SIN ESTADO",IF(GW26&lt;&gt;"","PAGA",IF(GV26&gt;0,"VENCIDA",IF(GV26&gt;=-5,"POR VENCER","AL DÍA"))))</f>
        <v/>
      </c>
      <c r="GZ26" s="185" t="n"/>
      <c r="HA26" s="119">
        <f>IF(N($H26)&lt;34,"",IF(GU26="","",GU26+31))</f>
        <v/>
      </c>
      <c r="HB26" s="124">
        <f>IF(HA26="","",TODAY()-HA26)</f>
        <v/>
      </c>
      <c r="HC26" s="494" t="n"/>
      <c r="HD26" s="184" t="n"/>
      <c r="HE26" s="184">
        <f>IF(HA26="","SIN ESTADO",IF(HC26&lt;&gt;"","PAGA",IF(HB26&gt;0,"VENCIDA",IF(HB26&gt;=-5,"POR VENCER","AL DÍA"))))</f>
        <v/>
      </c>
      <c r="HF26" s="185" t="n"/>
      <c r="HG26" s="119">
        <f>IF(N($H26)&lt;35,"",IF(HA26="","",HA26+31))</f>
        <v/>
      </c>
      <c r="HH26" s="124">
        <f>IF(HG26="","",TODAY()-HG26)</f>
        <v/>
      </c>
      <c r="HI26" s="494" t="n"/>
      <c r="HJ26" s="184" t="n"/>
      <c r="HK26" s="184">
        <f>IF(HG26="","SIN ESTADO",IF(HI26&lt;&gt;"","PAGA",IF(HH26&gt;0,"VENCIDA",IF(HH26&gt;=-5,"POR VENCER","AL DÍA"))))</f>
        <v/>
      </c>
      <c r="HL26" s="168" t="n"/>
      <c r="HM26" s="119">
        <f>IF(N($H26)&lt;36,"",IF(HG26="","",HG26+31))</f>
        <v/>
      </c>
      <c r="HN26" s="124">
        <f>IF(HM26="","",TODAY()-HM26)</f>
        <v/>
      </c>
      <c r="HO26" s="494" t="n"/>
      <c r="HP26" s="184" t="n"/>
      <c r="HQ26" s="184">
        <f>IF(HM26="","SIN ESTADO",IF(HO26&lt;&gt;"","PAGA",IF(HN26&gt;0,"VENCIDA",IF(HN26&gt;=-5,"POR VENCER","AL DÍA"))))</f>
        <v/>
      </c>
      <c r="HR26" s="168" t="n"/>
      <c r="HS26" s="169">
        <f>N26+T26+Z26+AF26+AL26+AR26+AX26+BD26+BJ26+BP26+BV26+CB26+CH26+CN26+CT26+CZ26+DF26+DL26+DR26+DX26+ED26+EJ26+EP26+EV26+FB26+FH26+FN26+FT26+FZ26+GF26+GL26+GR26+GX26+HD26+HJ26+HP26</f>
        <v/>
      </c>
      <c r="HU26" s="170">
        <f>IFERROR(N($J26),0)</f>
        <v/>
      </c>
      <c r="HW26" s="170">
        <f>SUMPRODUCT((MOD(COLUMN($M26:$HR26)-COLUMN($M26),6)=0)*ISNUMBER($M26:$HR26)*($M26:$HR26&gt;=RESUMEN!$C$26)*($M26:$HR26&lt;=RESUMEN!$C$27)*IFERROR(N($N26:$HS26),0))</f>
        <v/>
      </c>
      <c r="HX26" s="170">
        <f>SUMPRODUCT((MOD(COLUMN($M26:$HR26)-COLUMN($M26),6)=0)*ISNUMBER($M26:$HR26)*($M26:$HR26&gt;=RESUMEN!$C$26)*($M26:$HR26&lt;=RESUMEN!$C$27))</f>
        <v/>
      </c>
    </row>
    <row r="27" ht="15.75" customHeight="1" s="506">
      <c r="B27" s="113">
        <f>VENTAS!A26</f>
        <v/>
      </c>
      <c r="C27" s="236">
        <f>VENTAS!B26</f>
        <v/>
      </c>
      <c r="D27" s="53">
        <f>VENTAS!C26</f>
        <v/>
      </c>
      <c r="E27" s="114">
        <f>VENTAS!D26</f>
        <v/>
      </c>
      <c r="F27" s="114">
        <f>VENTAS!J26</f>
        <v/>
      </c>
      <c r="G27" s="494">
        <f>VENTAS!F26</f>
        <v/>
      </c>
      <c r="H27" s="479">
        <f>VENTAS!K26</f>
        <v/>
      </c>
      <c r="I27" s="479">
        <f>VENTAS!M26</f>
        <v/>
      </c>
      <c r="J27" s="184">
        <f>VENTAS!L26</f>
        <v/>
      </c>
      <c r="K27" s="119">
        <f>IF(N($H27)&lt;1,"",$G27+31)</f>
        <v/>
      </c>
      <c r="L27" s="124">
        <f>IF(K27="","",TODAY()-K27)</f>
        <v/>
      </c>
      <c r="M27" s="494" t="n">
        <v>46196</v>
      </c>
      <c r="N27" s="374" t="n">
        <v>1640000</v>
      </c>
      <c r="O27" s="184" t="inlineStr">
        <is>
          <t>PAGA</t>
        </is>
      </c>
      <c r="P27" s="185" t="inlineStr">
        <is>
          <t>TRANSFERENCIA</t>
        </is>
      </c>
      <c r="Q27" s="119">
        <f>IF(N($H27)&lt;2,"",IF(K27="","",K27+31))</f>
        <v/>
      </c>
      <c r="R27" s="124">
        <f>IF(Q27="","",TODAY()-Q27)</f>
        <v/>
      </c>
      <c r="S27" s="494" t="n">
        <v>46218</v>
      </c>
      <c r="T27" s="184" t="n">
        <v>1640000</v>
      </c>
      <c r="U27" s="184">
        <f>IF(Q27="","SIN ESTADO",IF(S27&lt;&gt;"","PAGA",IF(R27&gt;0,"VENCIDA",IF(R27&gt;=-5,"POR VENCER","AL DÍA"))))</f>
        <v/>
      </c>
      <c r="V27" s="185" t="inlineStr">
        <is>
          <t>TRANSFERENCIA</t>
        </is>
      </c>
      <c r="W27" s="119">
        <f>IF(N($H27)&lt;3,"",IF(Q27="","",Q27+31))</f>
        <v/>
      </c>
      <c r="X27" s="124">
        <f>IF(W27="","",TODAY()-W27)</f>
        <v/>
      </c>
      <c r="Y27" s="494" t="n">
        <v>46253</v>
      </c>
      <c r="Z27" s="184" t="n">
        <v>1640000</v>
      </c>
      <c r="AA27" s="184">
        <f>IF(W27="","SIN ESTADO",IF(Y27&lt;&gt;"","PAGA",IF(X27&gt;0,"VENCIDA",IF(X27&gt;=-5,"POR VENCER","AL DÍA"))))</f>
        <v/>
      </c>
      <c r="AB27" s="185" t="inlineStr">
        <is>
          <t>TRANSFERENCIA</t>
        </is>
      </c>
      <c r="AC27" s="119">
        <f>IF(N($H27)&lt;4,"",IF(W27="","",W27+31))</f>
        <v/>
      </c>
      <c r="AD27" s="124">
        <f>IF(AC27="","",TODAY()-AC27)</f>
        <v/>
      </c>
      <c r="AE27" s="494" t="n">
        <v>46286</v>
      </c>
      <c r="AF27" s="184" t="n">
        <v>1640800</v>
      </c>
      <c r="AG27" s="184">
        <f>IF(AC27="","SIN ESTADO",IF(AE27&lt;&gt;"","PAGA",IF(AD27&gt;0,"VENCIDA",IF(AD27&gt;=-5,"POR VENCER","AL DÍA"))))</f>
        <v/>
      </c>
      <c r="AH27" s="185" t="inlineStr">
        <is>
          <t>TRANSFERENCIA</t>
        </is>
      </c>
      <c r="AI27" s="119">
        <f>IF(N($H27)&lt;5,"",IF(AC27="","",AC27+31))</f>
        <v/>
      </c>
      <c r="AJ27" s="124">
        <f>IF(AI27="","",TODAY()-AI27)</f>
        <v/>
      </c>
      <c r="AK27" s="494" t="n"/>
      <c r="AL27" s="184" t="n"/>
      <c r="AM27" s="184">
        <f>IF(AI27="","SIN ESTADO",IF(AK27&lt;&gt;"","PAGA",IF(AJ27&gt;0,"VENCIDA",IF(AJ27&gt;=-5,"POR VENCER","AL DÍA"))))</f>
        <v/>
      </c>
      <c r="AN27" s="185" t="n"/>
      <c r="AO27" s="119">
        <f>IF(N($H27)&lt;6,"",IF(AI27="","",AI27+31))</f>
        <v/>
      </c>
      <c r="AP27" s="124">
        <f>IF(AO27="","",TODAY()-AO27)</f>
        <v/>
      </c>
      <c r="AQ27" s="270" t="n"/>
      <c r="AR27" s="184" t="n"/>
      <c r="AS27" s="184">
        <f>IF(AO27="","SIN ESTADO",IF(AQ27&lt;&gt;"","PAGA",IF(AP27&gt;0,"VENCIDA",IF(AP27&gt;=-5,"POR VENCER","AL DÍA"))))</f>
        <v/>
      </c>
      <c r="AT27" s="185" t="n"/>
      <c r="AU27" s="119">
        <f>IF(N($H27)&lt;7,"",IF(AO27="","",AO27+31))</f>
        <v/>
      </c>
      <c r="AV27" s="124">
        <f>IF(AU27="","",TODAY()-AU27)</f>
        <v/>
      </c>
      <c r="AW27" s="494" t="n"/>
      <c r="AX27" s="184" t="n"/>
      <c r="AY27" s="184">
        <f>IF(AU27="","SIN ESTADO",IF(AW27&lt;&gt;"","PAGA",IF(AV27&gt;0,"VENCIDA",IF(AV27&gt;=-5,"POR VENCER","AL DÍA"))))</f>
        <v/>
      </c>
      <c r="AZ27" s="185" t="n"/>
      <c r="BA27" s="119">
        <f>IF(N($H27)&lt;8,"",IF(AU27="","",AU27+31))</f>
        <v/>
      </c>
      <c r="BB27" s="124">
        <f>IF(BA27="","",TODAY()-BA27)</f>
        <v/>
      </c>
      <c r="BC27" s="494" t="n"/>
      <c r="BD27" s="184" t="n"/>
      <c r="BE27" s="184">
        <f>IF(BA27="","SIN ESTADO",IF(BC27&lt;&gt;"","PAGA",IF(BB27&gt;0,"VENCIDA",IF(BB27&gt;=-5,"POR VENCER","AL DÍA"))))</f>
        <v/>
      </c>
      <c r="BF27" s="185" t="n"/>
      <c r="BG27" s="119">
        <f>IF(N($H27)&lt;9,"",IF(BA27="","",BA27+31))</f>
        <v/>
      </c>
      <c r="BH27" s="124">
        <f>IF(BG27="","",TODAY()-BG27)</f>
        <v/>
      </c>
      <c r="BI27" s="494" t="n"/>
      <c r="BJ27" s="184" t="n"/>
      <c r="BK27" s="184">
        <f>IF(BG27="","SIN ESTADO",IF(BI27&lt;&gt;"","PAGA",IF(BH27&gt;0,"VENCIDA",IF(BH27&gt;=-5,"POR VENCER","AL DÍA"))))</f>
        <v/>
      </c>
      <c r="BL27" s="185" t="n"/>
      <c r="BM27" s="119">
        <f>IF(N($H27)&lt;10,"",IF(BG27="","",BG27+31))</f>
        <v/>
      </c>
      <c r="BN27" s="124">
        <f>IF(BM27="","",TODAY()-BM27)</f>
        <v/>
      </c>
      <c r="BO27" s="494" t="n"/>
      <c r="BP27" s="184" t="n"/>
      <c r="BQ27" s="184">
        <f>IF(BM27="","SIN ESTADO",IF(BO27&lt;&gt;"","PAGA",IF(BN27&gt;0,"VENCIDA",IF(BN27&gt;=-5,"POR VENCER","AL DÍA"))))</f>
        <v/>
      </c>
      <c r="BR27" s="185" t="n"/>
      <c r="BS27" s="119">
        <f>IF(N($H27)&lt;11,"",IF(BM27="","",BM27+31))</f>
        <v/>
      </c>
      <c r="BT27" s="124">
        <f>IF(BS27="","",TODAY()-BS27)</f>
        <v/>
      </c>
      <c r="BU27" s="494" t="n"/>
      <c r="BV27" s="184" t="n"/>
      <c r="BW27" s="184">
        <f>IF(BS27="","SIN ESTADO",IF(BU27&lt;&gt;"","PAGA",IF(BT27&gt;0,"VENCIDA",IF(BT27&gt;=-5,"POR VENCER","AL DÍA"))))</f>
        <v/>
      </c>
      <c r="BX27" s="185" t="n"/>
      <c r="BY27" s="119">
        <f>IF(N($H27)&lt;12,"",IF(BS27="","",BS27+31))</f>
        <v/>
      </c>
      <c r="BZ27" s="124">
        <f>IF(BY27="","",TODAY()-BY27)</f>
        <v/>
      </c>
      <c r="CA27" s="494" t="n"/>
      <c r="CB27" s="184" t="n"/>
      <c r="CC27" s="184">
        <f>IF(BY27="","SIN ESTADO",IF(CA27&lt;&gt;"","PAGA",IF(BZ27&gt;0,"VENCIDA",IF(BZ27&gt;=-5,"POR VENCER","AL DÍA"))))</f>
        <v/>
      </c>
      <c r="CD27" s="185" t="n"/>
      <c r="CE27" s="119">
        <f>IF(N($H27)&lt;13,"",IF(BY27="","",BY27+31))</f>
        <v/>
      </c>
      <c r="CF27" s="124">
        <f>IF(CE27="","",TODAY()-CE27)</f>
        <v/>
      </c>
      <c r="CG27" s="494" t="n"/>
      <c r="CH27" s="184" t="n"/>
      <c r="CI27" s="184">
        <f>IF(CE27="","SIN ESTADO",IF(CG27&lt;&gt;"","PAGA",IF(CF27&gt;0,"VENCIDA",IF(CF27&gt;=-5,"POR VENCER","AL DÍA"))))</f>
        <v/>
      </c>
      <c r="CJ27" s="185" t="n"/>
      <c r="CK27" s="119">
        <f>IF(N($H27)&lt;14,"",IF(CE27="","",CE27+31))</f>
        <v/>
      </c>
      <c r="CL27" s="124">
        <f>IF(CK27="","",TODAY()-CK27)</f>
        <v/>
      </c>
      <c r="CM27" s="494" t="n"/>
      <c r="CN27" s="184" t="n"/>
      <c r="CO27" s="184">
        <f>IF(CK27="","SIN ESTADO",IF(CM27&lt;&gt;"","PAGA",IF(CL27&gt;0,"VENCIDA",IF(CL27&gt;=-5,"POR VENCER","AL DÍA"))))</f>
        <v/>
      </c>
      <c r="CP27" s="185" t="n"/>
      <c r="CQ27" s="119">
        <f>IF(N($H27)&lt;15,"",IF(CK27="","",CK27+31))</f>
        <v/>
      </c>
      <c r="CR27" s="124">
        <f>IF(CQ27="","",TODAY()-CQ27)</f>
        <v/>
      </c>
      <c r="CS27" s="494" t="n"/>
      <c r="CT27" s="184" t="n"/>
      <c r="CU27" s="184">
        <f>IF(CQ27="","SIN ESTADO",IF(CS27&lt;&gt;"","PAGA",IF(CR27&gt;0,"VENCIDA",IF(CR27&gt;=-5,"POR VENCER","AL DÍA"))))</f>
        <v/>
      </c>
      <c r="CV27" s="185" t="n"/>
      <c r="CW27" s="119">
        <f>IF(N($H27)&lt;16,"",IF(CQ27="","",CQ27+31))</f>
        <v/>
      </c>
      <c r="CX27" s="124">
        <f>IF(CW27="","",TODAY()-CW27)</f>
        <v/>
      </c>
      <c r="CY27" s="494" t="n"/>
      <c r="CZ27" s="184" t="n"/>
      <c r="DA27" s="184">
        <f>IF(CW27="","SIN ESTADO",IF(CY27&lt;&gt;"","PAGA",IF(CX27&gt;0,"VENCIDA",IF(CX27&gt;=-5,"POR VENCER","AL DÍA"))))</f>
        <v/>
      </c>
      <c r="DB27" s="185" t="n"/>
      <c r="DC27" s="119">
        <f>IF(N($H27)&lt;17,"",IF(CW27="","",CW27+31))</f>
        <v/>
      </c>
      <c r="DD27" s="124">
        <f>IF(DC27="","",TODAY()-DC27)</f>
        <v/>
      </c>
      <c r="DE27" s="494" t="n"/>
      <c r="DF27" s="184" t="n"/>
      <c r="DG27" s="184">
        <f>IF(DC27="","SIN ESTADO",IF(DE27&lt;&gt;"","PAGA",IF(DD27&gt;0,"VENCIDA",IF(DD27&gt;=-5,"POR VENCER","AL DÍA"))))</f>
        <v/>
      </c>
      <c r="DH27" s="185" t="n"/>
      <c r="DI27" s="119">
        <f>IF(N($H27)&lt;18,"",IF(DC27="","",DC27+31))</f>
        <v/>
      </c>
      <c r="DJ27" s="124">
        <f>IF(DI27="","",TODAY()-DI27)</f>
        <v/>
      </c>
      <c r="DK27" s="494" t="n"/>
      <c r="DL27" s="184" t="n"/>
      <c r="DM27" s="184">
        <f>IF(DI27="","SIN ESTADO",IF(DK27&lt;&gt;"","PAGA",IF(DJ27&gt;0,"VENCIDA",IF(DJ27&gt;=-5,"POR VENCER","AL DÍA"))))</f>
        <v/>
      </c>
      <c r="DN27" s="185" t="n"/>
      <c r="DO27" s="119">
        <f>IF(N($H27)&lt;19,"",IF(DI27="","",DI27+31))</f>
        <v/>
      </c>
      <c r="DP27" s="124">
        <f>IF(DO27="","",TODAY()-DO27)</f>
        <v/>
      </c>
      <c r="DQ27" s="494" t="n"/>
      <c r="DR27" s="184" t="n"/>
      <c r="DS27" s="184">
        <f>IF(DO27="","SIN ESTADO",IF(DQ27&lt;&gt;"","PAGA",IF(DP27&gt;0,"VENCIDA",IF(DP27&gt;=-5,"POR VENCER","AL DÍA"))))</f>
        <v/>
      </c>
      <c r="DT27" s="185" t="n"/>
      <c r="DU27" s="119">
        <f>IF(N($H27)&lt;20,"",IF(DO27="","",DO27+31))</f>
        <v/>
      </c>
      <c r="DV27" s="124">
        <f>IF(DU27="","",TODAY()-DU27)</f>
        <v/>
      </c>
      <c r="DW27" s="494" t="n"/>
      <c r="DX27" s="184" t="n"/>
      <c r="DY27" s="184">
        <f>IF(DU27="","SIN ESTADO",IF(DW27&lt;&gt;"","PAGA",IF(DV27&gt;0,"VENCIDA",IF(DV27&gt;=-5,"POR VENCER","AL DÍA"))))</f>
        <v/>
      </c>
      <c r="DZ27" s="185" t="n"/>
      <c r="EA27" s="119">
        <f>IF(N($H27)&lt;21,"",IF(DU27="","",DU27+31))</f>
        <v/>
      </c>
      <c r="EB27" s="124">
        <f>IF(EA27="","",TODAY()-EA27)</f>
        <v/>
      </c>
      <c r="EC27" s="494" t="n"/>
      <c r="ED27" s="184" t="n"/>
      <c r="EE27" s="184">
        <f>IF(EA27="","SIN ESTADO",IF(EC27&lt;&gt;"","PAGA",IF(EB27&gt;0,"VENCIDA",IF(EB27&gt;=-5,"POR VENCER","AL DÍA"))))</f>
        <v/>
      </c>
      <c r="EF27" s="185" t="n"/>
      <c r="EG27" s="119">
        <f>IF(N($H27)&lt;22,"",IF(EA27="","",EA27+31))</f>
        <v/>
      </c>
      <c r="EH27" s="124">
        <f>IF(EG27="","",TODAY()-EG27)</f>
        <v/>
      </c>
      <c r="EI27" s="494" t="n"/>
      <c r="EJ27" s="184" t="n"/>
      <c r="EK27" s="184">
        <f>IF(EG27="","SIN ESTADO",IF(EI27&lt;&gt;"","PAGA",IF(EH27&gt;0,"VENCIDA",IF(EH27&gt;=-5,"POR VENCER","AL DÍA"))))</f>
        <v/>
      </c>
      <c r="EL27" s="185" t="n"/>
      <c r="EM27" s="119">
        <f>IF(N($H27)&lt;23,"",IF(EG27="","",EG27+31))</f>
        <v/>
      </c>
      <c r="EN27" s="124">
        <f>IF(EM27="","",TODAY()-EM27)</f>
        <v/>
      </c>
      <c r="EO27" s="494" t="n"/>
      <c r="EP27" s="184" t="n"/>
      <c r="EQ27" s="184">
        <f>IF(EM27="","SIN ESTADO",IF(EO27&lt;&gt;"","PAGA",IF(EN27&gt;0,"VENCIDA",IF(EN27&gt;=-5,"POR VENCER","AL DÍA"))))</f>
        <v/>
      </c>
      <c r="ER27" s="185" t="n"/>
      <c r="ES27" s="119">
        <f>IF(N($H27)&lt;24,"",IF(EM27="","",EM27+31))</f>
        <v/>
      </c>
      <c r="ET27" s="124">
        <f>IF(ES27="","",TODAY()-ES27)</f>
        <v/>
      </c>
      <c r="EU27" s="494" t="n"/>
      <c r="EV27" s="184" t="n"/>
      <c r="EW27" s="184">
        <f>IF(ES27="","SIN ESTADO",IF(EU27&lt;&gt;"","PAGA",IF(ET27&gt;0,"VENCIDA",IF(ET27&gt;=-5,"POR VENCER","AL DÍA"))))</f>
        <v/>
      </c>
      <c r="EX27" s="185" t="n"/>
      <c r="EY27" s="119">
        <f>IF(N($H27)&lt;25,"",IF(ES27="","",ES27+31))</f>
        <v/>
      </c>
      <c r="EZ27" s="124">
        <f>IF(EY27="","",TODAY()-EY27)</f>
        <v/>
      </c>
      <c r="FA27" s="494" t="n"/>
      <c r="FB27" s="184" t="n"/>
      <c r="FC27" s="184">
        <f>IF(EY27="","SIN ESTADO",IF(FA27&lt;&gt;"","PAGA",IF(EZ27&gt;0,"VENCIDA",IF(EZ27&gt;=-5,"POR VENCER","AL DÍA"))))</f>
        <v/>
      </c>
      <c r="FD27" s="185" t="n"/>
      <c r="FE27" s="119">
        <f>IF(N($H27)&lt;26,"",IF(EY27="","",EY27+31))</f>
        <v/>
      </c>
      <c r="FF27" s="124">
        <f>IF(FE27="","",TODAY()-FE27)</f>
        <v/>
      </c>
      <c r="FG27" s="494" t="n"/>
      <c r="FH27" s="184" t="n"/>
      <c r="FI27" s="184">
        <f>IF(FE27="","SIN ESTADO",IF(FG27&lt;&gt;"","PAGA",IF(FF27&gt;0,"VENCIDA",IF(FF27&gt;=-5,"POR VENCER","AL DÍA"))))</f>
        <v/>
      </c>
      <c r="FJ27" s="185" t="n"/>
      <c r="FK27" s="119">
        <f>IF(N($H27)&lt;27,"",IF(FE27="","",FE27+31))</f>
        <v/>
      </c>
      <c r="FL27" s="124">
        <f>IF(FK27="","",TODAY()-FK27)</f>
        <v/>
      </c>
      <c r="FM27" s="494" t="n"/>
      <c r="FN27" s="184" t="n"/>
      <c r="FO27" s="184">
        <f>IF(FK27="","SIN ESTADO",IF(FM27&lt;&gt;"","PAGA",IF(FL27&gt;0,"VENCIDA",IF(FL27&gt;=-5,"POR VENCER","AL DÍA"))))</f>
        <v/>
      </c>
      <c r="FP27" s="185" t="n"/>
      <c r="FQ27" s="119">
        <f>IF(N($H27)&lt;28,"",IF(FK27="","",FK27+31))</f>
        <v/>
      </c>
      <c r="FR27" s="124">
        <f>IF(FQ27="","",TODAY()-FQ27)</f>
        <v/>
      </c>
      <c r="FS27" s="494" t="n"/>
      <c r="FT27" s="184" t="n"/>
      <c r="FU27" s="184">
        <f>IF(FQ27="","SIN ESTADO",IF(FS27&lt;&gt;"","PAGA",IF(FR27&gt;0,"VENCIDA",IF(FR27&gt;=-5,"POR VENCER","AL DÍA"))))</f>
        <v/>
      </c>
      <c r="FV27" s="185" t="n"/>
      <c r="FW27" s="119">
        <f>IF(N($H27)&lt;29,"",IF(FQ27="","",FQ27+31))</f>
        <v/>
      </c>
      <c r="FX27" s="124">
        <f>IF(FW27="","",TODAY()-FW27)</f>
        <v/>
      </c>
      <c r="FY27" s="494" t="n"/>
      <c r="FZ27" s="184" t="n"/>
      <c r="GA27" s="184">
        <f>IF(FW27="","SIN ESTADO",IF(FY27&lt;&gt;"","PAGA",IF(FX27&gt;0,"VENCIDA",IF(FX27&gt;=-5,"POR VENCER","AL DÍA"))))</f>
        <v/>
      </c>
      <c r="GB27" s="185" t="n"/>
      <c r="GC27" s="119">
        <f>IF(N($H27)&lt;30,"",IF(FW27="","",FW27+31))</f>
        <v/>
      </c>
      <c r="GD27" s="124">
        <f>IF(GC27="","",TODAY()-GC27)</f>
        <v/>
      </c>
      <c r="GE27" s="494" t="n"/>
      <c r="GF27" s="184" t="n"/>
      <c r="GG27" s="184">
        <f>IF(GC27="","SIN ESTADO",IF(GE27&lt;&gt;"","PAGA",IF(GD27&gt;0,"VENCIDA",IF(GD27&gt;=-5,"POR VENCER","AL DÍA"))))</f>
        <v/>
      </c>
      <c r="GH27" s="185" t="n"/>
      <c r="GI27" s="119">
        <f>IF(N($H27)&lt;31,"",IF(GC27="","",GC27+31))</f>
        <v/>
      </c>
      <c r="GJ27" s="124">
        <f>IF(GI27="","",TODAY()-GI27)</f>
        <v/>
      </c>
      <c r="GK27" s="494" t="n"/>
      <c r="GL27" s="184" t="n"/>
      <c r="GM27" s="184">
        <f>IF(GI27="","SIN ESTADO",IF(GK27&lt;&gt;"","PAGA",IF(GJ27&gt;0,"VENCIDA",IF(GJ27&gt;=-5,"POR VENCER","AL DÍA"))))</f>
        <v/>
      </c>
      <c r="GN27" s="185" t="n"/>
      <c r="GO27" s="119">
        <f>IF(N($H27)&lt;32,"",IF(GI27="","",GI27+31))</f>
        <v/>
      </c>
      <c r="GP27" s="124">
        <f>IF(GO27="","",TODAY()-GO27)</f>
        <v/>
      </c>
      <c r="GQ27" s="494" t="n"/>
      <c r="GR27" s="184" t="n"/>
      <c r="GS27" s="184">
        <f>IF(GO27="","SIN ESTADO",IF(GQ27&lt;&gt;"","PAGA",IF(GP27&gt;0,"VENCIDA",IF(GP27&gt;=-5,"POR VENCER","AL DÍA"))))</f>
        <v/>
      </c>
      <c r="GT27" s="185" t="n"/>
      <c r="GU27" s="119">
        <f>IF(N($H27)&lt;33,"",IF(GO27="","",GO27+31))</f>
        <v/>
      </c>
      <c r="GV27" s="124">
        <f>IF(GU27="","",TODAY()-GU27)</f>
        <v/>
      </c>
      <c r="GW27" s="494" t="n"/>
      <c r="GX27" s="184" t="n"/>
      <c r="GY27" s="184">
        <f>IF(GU27="","SIN ESTADO",IF(GW27&lt;&gt;"","PAGA",IF(GV27&gt;0,"VENCIDA",IF(GV27&gt;=-5,"POR VENCER","AL DÍA"))))</f>
        <v/>
      </c>
      <c r="GZ27" s="185" t="n"/>
      <c r="HA27" s="119">
        <f>IF(N($H27)&lt;34,"",IF(GU27="","",GU27+31))</f>
        <v/>
      </c>
      <c r="HB27" s="124">
        <f>IF(HA27="","",TODAY()-HA27)</f>
        <v/>
      </c>
      <c r="HC27" s="494" t="n"/>
      <c r="HD27" s="184" t="n"/>
      <c r="HE27" s="184">
        <f>IF(HA27="","SIN ESTADO",IF(HC27&lt;&gt;"","PAGA",IF(HB27&gt;0,"VENCIDA",IF(HB27&gt;=-5,"POR VENCER","AL DÍA"))))</f>
        <v/>
      </c>
      <c r="HF27" s="185" t="n"/>
      <c r="HG27" s="119">
        <f>IF(N($H27)&lt;35,"",IF(HA27="","",HA27+31))</f>
        <v/>
      </c>
      <c r="HH27" s="124">
        <f>IF(HG27="","",TODAY()-HG27)</f>
        <v/>
      </c>
      <c r="HI27" s="494" t="n"/>
      <c r="HJ27" s="184" t="n"/>
      <c r="HK27" s="184">
        <f>IF(HG27="","SIN ESTADO",IF(HI27&lt;&gt;"","PAGA",IF(HH27&gt;0,"VENCIDA",IF(HH27&gt;=-5,"POR VENCER","AL DÍA"))))</f>
        <v/>
      </c>
      <c r="HL27" s="168" t="n"/>
      <c r="HM27" s="119">
        <f>IF(N($H27)&lt;36,"",IF(HG27="","",HG27+31))</f>
        <v/>
      </c>
      <c r="HN27" s="124">
        <f>IF(HM27="","",TODAY()-HM27)</f>
        <v/>
      </c>
      <c r="HO27" s="494" t="n"/>
      <c r="HP27" s="184" t="n"/>
      <c r="HQ27" s="184">
        <f>IF(HM27="","SIN ESTADO",IF(HO27&lt;&gt;"","PAGA",IF(HN27&gt;0,"VENCIDA",IF(HN27&gt;=-5,"POR VENCER","AL DÍA"))))</f>
        <v/>
      </c>
      <c r="HR27" s="168" t="n"/>
      <c r="HS27" s="169">
        <f>N27+T27+Z27+AF27+AL27+AR27+AX27+BD27+BJ27+BP27+BV27+CB27+CH27+CN27+CT27+CZ27+DF27+DL27+DR27+DX27+ED27+EJ27+EP27+EV27+FB27+FH27+FN27+FT27+FZ27+GF27+GL27+GR27+GX27+HD27+HJ27+HP27</f>
        <v/>
      </c>
      <c r="HU27" s="170">
        <f>IFERROR(N($J27),0)</f>
        <v/>
      </c>
      <c r="HW27" s="170">
        <f>SUMPRODUCT((MOD(COLUMN($M27:$HR27)-COLUMN($M27),6)=0)*ISNUMBER($M27:$HR27)*($M27:$HR27&gt;=RESUMEN!$C$26)*($M27:$HR27&lt;=RESUMEN!$C$27)*IFERROR(N($N27:$HS27),0))</f>
        <v/>
      </c>
      <c r="HX27" s="170">
        <f>SUMPRODUCT((MOD(COLUMN($M27:$HR27)-COLUMN($M27),6)=0)*ISNUMBER($M27:$HR27)*($M27:$HR27&gt;=RESUMEN!$C$26)*($M27:$HR27&lt;=RESUMEN!$C$27))</f>
        <v/>
      </c>
    </row>
    <row r="28" ht="15.75" customHeight="1" s="506">
      <c r="B28" s="113">
        <f>VENTAS!A27</f>
        <v/>
      </c>
      <c r="C28" s="236">
        <f>VENTAS!B27</f>
        <v/>
      </c>
      <c r="D28" s="53">
        <f>VENTAS!C27</f>
        <v/>
      </c>
      <c r="E28" s="114">
        <f>VENTAS!D27</f>
        <v/>
      </c>
      <c r="F28" s="114">
        <f>VENTAS!J27</f>
        <v/>
      </c>
      <c r="G28" s="494" t="n">
        <v>46081</v>
      </c>
      <c r="H28" s="479">
        <f>VENTAS!K27</f>
        <v/>
      </c>
      <c r="I28" s="479">
        <f>VENTAS!M27</f>
        <v/>
      </c>
      <c r="J28" s="184">
        <f>VENTAS!L27</f>
        <v/>
      </c>
      <c r="K28" s="119">
        <f>IF(N($H28)&lt;1,"",$G28+31)</f>
        <v/>
      </c>
      <c r="L28" s="124">
        <f>IF(K28="","",TODAY()-K28)</f>
        <v/>
      </c>
      <c r="M28" s="201" t="n">
        <v>46077</v>
      </c>
      <c r="N28" s="374" t="n">
        <v>2796000</v>
      </c>
      <c r="O28" s="184">
        <f>IF(K28="","SIN ESTADO",IF(M28&lt;&gt;"","PAGA",IF(L28&gt;0,"VENCIDA",IF(L28&gt;=-5,"POR VENCER","AL DÍA"))))</f>
        <v/>
      </c>
      <c r="P28" s="185" t="inlineStr">
        <is>
          <t>CHEQUE</t>
        </is>
      </c>
      <c r="Q28" s="119">
        <f>IF(N($H28)&lt;2,"",IF(K28="","",K28+31))</f>
        <v/>
      </c>
      <c r="R28" s="124">
        <f>IF(Q28="","",TODAY()-Q28)</f>
        <v/>
      </c>
      <c r="S28" s="406" t="n">
        <v>46116</v>
      </c>
      <c r="T28" s="184" t="n">
        <v>932000</v>
      </c>
      <c r="U28" s="184">
        <f>IF(Q28="","SIN ESTADO",IF(S28&lt;&gt;"","PAGA",IF(R28&gt;0,"VENCIDA",IF(R28&gt;=-5,"POR VENCER","AL DÍA"))))</f>
        <v/>
      </c>
      <c r="V28" s="185" t="inlineStr">
        <is>
          <t>TRANSFERENCIA</t>
        </is>
      </c>
      <c r="W28" s="119">
        <f>IF(N($H28)&lt;3,"",IF(Q28="","",Q28+31))</f>
        <v/>
      </c>
      <c r="X28" s="124">
        <f>IF(W28="","",TODAY()-W28)</f>
        <v/>
      </c>
      <c r="Y28" s="494" t="n">
        <v>46132</v>
      </c>
      <c r="Z28" s="184" t="n">
        <v>932000</v>
      </c>
      <c r="AA28" s="184">
        <f>IF(W28="","SIN ESTADO",IF(Y28&lt;&gt;"","PAGA",IF(X28&gt;0,"VENCIDA",IF(X28&gt;=-5,"POR VENCER","AL DÍA"))))</f>
        <v/>
      </c>
      <c r="AB28" s="185" t="inlineStr">
        <is>
          <t>TRANSFERENCIA</t>
        </is>
      </c>
      <c r="AC28" s="119">
        <f>IF(N($H28)&lt;4,"",IF(W28="","",W28+31))</f>
        <v/>
      </c>
      <c r="AD28" s="124">
        <f>IF(AC28="","",TODAY()-AC28)</f>
        <v/>
      </c>
      <c r="AE28" s="494" t="n">
        <v>46171</v>
      </c>
      <c r="AF28" s="184" t="n">
        <v>932000</v>
      </c>
      <c r="AG28" s="184">
        <f>IF(AC28="","SIN ESTADO",IF(AE28&lt;&gt;"","PAGA",IF(AD28&gt;0,"VENCIDA",IF(AD28&gt;=-5,"POR VENCER","AL DÍA"))))</f>
        <v/>
      </c>
      <c r="AH28" s="185" t="inlineStr">
        <is>
          <t>TRANSFERENCIA</t>
        </is>
      </c>
      <c r="AI28" s="119">
        <f>IF(N($H28)&lt;5,"",IF(AC28="","",AC28+31))</f>
        <v/>
      </c>
      <c r="AJ28" s="124">
        <f>IF(AI28="","",TODAY()-AI28)</f>
        <v/>
      </c>
      <c r="AK28" s="494" t="n">
        <v>46182</v>
      </c>
      <c r="AL28" s="184" t="n">
        <v>932000</v>
      </c>
      <c r="AM28" s="184">
        <f>IF(AI28="","SIN ESTADO",IF(AK28&lt;&gt;"","PAGA",IF(AJ28&gt;0,"VENCIDA",IF(AJ28&gt;=-5,"POR VENCER","AL DÍA"))))</f>
        <v/>
      </c>
      <c r="AN28" s="185" t="inlineStr">
        <is>
          <t>TRANSFERENCIA</t>
        </is>
      </c>
      <c r="AO28" s="119">
        <f>IF(N($H28)&lt;6,"",IF(AI28="","",AI28+31))</f>
        <v/>
      </c>
      <c r="AP28" s="124">
        <f>IF(AO28="","",TODAY()-AO28)</f>
        <v/>
      </c>
      <c r="AQ28" s="270" t="n">
        <v>46210</v>
      </c>
      <c r="AR28" s="184" t="n">
        <v>1864000</v>
      </c>
      <c r="AS28" s="184">
        <f>IF(AO28="","SIN ESTADO",IF(AQ28&lt;&gt;"","PAGA",IF(AP28&gt;0,"VENCIDA",IF(AP28&gt;=-5,"POR VENCER","AL DÍA"))))</f>
        <v/>
      </c>
      <c r="AT28" s="185" t="inlineStr">
        <is>
          <t>TRANSFERENCIA</t>
        </is>
      </c>
      <c r="AU28" s="119">
        <f>IF(N($H28)&lt;7,"",IF(AO28="","",AO28+31))</f>
        <v/>
      </c>
      <c r="AV28" s="124">
        <f>IF(AU28="","",TODAY()-AU28)</f>
        <v/>
      </c>
      <c r="AW28" s="494" t="n"/>
      <c r="AX28" s="184" t="n"/>
      <c r="AY28" s="184">
        <f>IF(AU28="","SIN ESTADO",IF(AW28&lt;&gt;"","PAGA",IF(AV28&gt;0,"VENCIDA",IF(AV28&gt;=-5,"POR VENCER","AL DÍA"))))</f>
        <v/>
      </c>
      <c r="AZ28" s="185" t="n"/>
      <c r="BA28" s="119">
        <f>IF(N($H28)&lt;8,"",IF(AU28="","",AU28+31))</f>
        <v/>
      </c>
      <c r="BB28" s="124">
        <f>IF(BA28="","",TODAY()-BA28)</f>
        <v/>
      </c>
      <c r="BC28" s="494" t="n"/>
      <c r="BD28" s="184" t="n"/>
      <c r="BE28" s="184">
        <f>IF(BA28="","SIN ESTADO",IF(BC28&lt;&gt;"","PAGA",IF(BB28&gt;0,"VENCIDA",IF(BB28&gt;=-5,"POR VENCER","AL DÍA"))))</f>
        <v/>
      </c>
      <c r="BF28" s="185" t="n"/>
      <c r="BG28" s="119">
        <f>IF(N($H28)&lt;9,"",IF(BA28="","",BA28+31))</f>
        <v/>
      </c>
      <c r="BH28" s="124">
        <f>IF(BG28="","",TODAY()-BG28)</f>
        <v/>
      </c>
      <c r="BI28" s="494" t="n"/>
      <c r="BJ28" s="184" t="n"/>
      <c r="BK28" s="184">
        <f>IF(BG28="","SIN ESTADO",IF(BI28&lt;&gt;"","PAGA",IF(BH28&gt;0,"VENCIDA",IF(BH28&gt;=-5,"POR VENCER","AL DÍA"))))</f>
        <v/>
      </c>
      <c r="BL28" s="185" t="n"/>
      <c r="BM28" s="119">
        <f>IF(N($H28)&lt;10,"",IF(BG28="","",BG28+31))</f>
        <v/>
      </c>
      <c r="BN28" s="124">
        <f>IF(BM28="","",TODAY()-BM28)</f>
        <v/>
      </c>
      <c r="BO28" s="494" t="n"/>
      <c r="BP28" s="184" t="n"/>
      <c r="BQ28" s="184">
        <f>IF(BM28="","SIN ESTADO",IF(BO28&lt;&gt;"","PAGA",IF(BN28&gt;0,"VENCIDA",IF(BN28&gt;=-5,"POR VENCER","AL DÍA"))))</f>
        <v/>
      </c>
      <c r="BR28" s="185" t="n"/>
      <c r="BS28" s="119">
        <f>IF(N($H28)&lt;11,"",IF(BM28="","",BM28+31))</f>
        <v/>
      </c>
      <c r="BT28" s="124">
        <f>IF(BS28="","",TODAY()-BS28)</f>
        <v/>
      </c>
      <c r="BU28" s="494" t="n"/>
      <c r="BV28" s="184" t="n"/>
      <c r="BW28" s="184">
        <f>IF(BS28="","SIN ESTADO",IF(BU28&lt;&gt;"","PAGA",IF(BT28&gt;0,"VENCIDA",IF(BT28&gt;=-5,"POR VENCER","AL DÍA"))))</f>
        <v/>
      </c>
      <c r="BX28" s="185" t="n"/>
      <c r="BY28" s="119">
        <f>IF(N($H28)&lt;12,"",IF(BS28="","",BS28+31))</f>
        <v/>
      </c>
      <c r="BZ28" s="124">
        <f>IF(BY28="","",TODAY()-BY28)</f>
        <v/>
      </c>
      <c r="CA28" s="494" t="n"/>
      <c r="CB28" s="184" t="n"/>
      <c r="CC28" s="184">
        <f>IF(BY28="","SIN ESTADO",IF(CA28&lt;&gt;"","PAGA",IF(BZ28&gt;0,"VENCIDA",IF(BZ28&gt;=-5,"POR VENCER","AL DÍA"))))</f>
        <v/>
      </c>
      <c r="CD28" s="185" t="n"/>
      <c r="CE28" s="119">
        <f>IF(N($H28)&lt;13,"",IF(BY28="","",BY28+31))</f>
        <v/>
      </c>
      <c r="CF28" s="124">
        <f>IF(CE28="","",TODAY()-CE28)</f>
        <v/>
      </c>
      <c r="CG28" s="494" t="n"/>
      <c r="CH28" s="184" t="n"/>
      <c r="CI28" s="184">
        <f>IF(CE28="","SIN ESTADO",IF(CG28&lt;&gt;"","PAGA",IF(CF28&gt;0,"VENCIDA",IF(CF28&gt;=-5,"POR VENCER","AL DÍA"))))</f>
        <v/>
      </c>
      <c r="CJ28" s="185" t="n"/>
      <c r="CK28" s="119">
        <f>IF(N($H28)&lt;14,"",IF(CE28="","",CE28+31))</f>
        <v/>
      </c>
      <c r="CL28" s="124">
        <f>IF(CK28="","",TODAY()-CK28)</f>
        <v/>
      </c>
      <c r="CM28" s="494" t="n"/>
      <c r="CN28" s="184" t="n"/>
      <c r="CO28" s="184">
        <f>IF(CK28="","SIN ESTADO",IF(CM28&lt;&gt;"","PAGA",IF(CL28&gt;0,"VENCIDA",IF(CL28&gt;=-5,"POR VENCER","AL DÍA"))))</f>
        <v/>
      </c>
      <c r="CP28" s="185" t="n"/>
      <c r="CQ28" s="119">
        <f>IF(N($H28)&lt;15,"",IF(CK28="","",CK28+31))</f>
        <v/>
      </c>
      <c r="CR28" s="124">
        <f>IF(CQ28="","",TODAY()-CQ28)</f>
        <v/>
      </c>
      <c r="CS28" s="494" t="n"/>
      <c r="CT28" s="184" t="n"/>
      <c r="CU28" s="184">
        <f>IF(CQ28="","SIN ESTADO",IF(CS28&lt;&gt;"","PAGA",IF(CR28&gt;0,"VENCIDA",IF(CR28&gt;=-5,"POR VENCER","AL DÍA"))))</f>
        <v/>
      </c>
      <c r="CV28" s="185" t="n"/>
      <c r="CW28" s="119">
        <f>IF(N($H28)&lt;16,"",IF(CQ28="","",CQ28+31))</f>
        <v/>
      </c>
      <c r="CX28" s="124">
        <f>IF(CW28="","",TODAY()-CW28)</f>
        <v/>
      </c>
      <c r="CY28" s="494" t="n"/>
      <c r="CZ28" s="184" t="n"/>
      <c r="DA28" s="184">
        <f>IF(CW28="","SIN ESTADO",IF(CY28&lt;&gt;"","PAGA",IF(CX28&gt;0,"VENCIDA",IF(CX28&gt;=-5,"POR VENCER","AL DÍA"))))</f>
        <v/>
      </c>
      <c r="DB28" s="185" t="n"/>
      <c r="DC28" s="119">
        <f>IF(N($H28)&lt;17,"",IF(CW28="","",CW28+31))</f>
        <v/>
      </c>
      <c r="DD28" s="124">
        <f>IF(DC28="","",TODAY()-DC28)</f>
        <v/>
      </c>
      <c r="DE28" s="494" t="n"/>
      <c r="DF28" s="184" t="n"/>
      <c r="DG28" s="184">
        <f>IF(DC28="","SIN ESTADO",IF(DE28&lt;&gt;"","PAGA",IF(DD28&gt;0,"VENCIDA",IF(DD28&gt;=-5,"POR VENCER","AL DÍA"))))</f>
        <v/>
      </c>
      <c r="DH28" s="185" t="n"/>
      <c r="DI28" s="119">
        <f>IF(N($H28)&lt;18,"",IF(DC28="","",DC28+31))</f>
        <v/>
      </c>
      <c r="DJ28" s="124">
        <f>IF(DI28="","",TODAY()-DI28)</f>
        <v/>
      </c>
      <c r="DK28" s="494" t="n"/>
      <c r="DL28" s="184" t="n"/>
      <c r="DM28" s="184">
        <f>IF(DI28="","SIN ESTADO",IF(DK28&lt;&gt;"","PAGA",IF(DJ28&gt;0,"VENCIDA",IF(DJ28&gt;=-5,"POR VENCER","AL DÍA"))))</f>
        <v/>
      </c>
      <c r="DN28" s="185" t="n"/>
      <c r="DO28" s="119">
        <f>IF(N($H28)&lt;19,"",IF(DI28="","",DI28+31))</f>
        <v/>
      </c>
      <c r="DP28" s="124">
        <f>IF(DO28="","",TODAY()-DO28)</f>
        <v/>
      </c>
      <c r="DQ28" s="494" t="n"/>
      <c r="DR28" s="184" t="n"/>
      <c r="DS28" s="184">
        <f>IF(DO28="","SIN ESTADO",IF(DQ28&lt;&gt;"","PAGA",IF(DP28&gt;0,"VENCIDA",IF(DP28&gt;=-5,"POR VENCER","AL DÍA"))))</f>
        <v/>
      </c>
      <c r="DT28" s="185" t="n"/>
      <c r="DU28" s="119">
        <f>IF(N($H28)&lt;20,"",IF(DO28="","",DO28+31))</f>
        <v/>
      </c>
      <c r="DV28" s="124">
        <f>IF(DU28="","",TODAY()-DU28)</f>
        <v/>
      </c>
      <c r="DW28" s="494" t="n"/>
      <c r="DX28" s="184" t="n"/>
      <c r="DY28" s="184">
        <f>IF(DU28="","SIN ESTADO",IF(DW28&lt;&gt;"","PAGA",IF(DV28&gt;0,"VENCIDA",IF(DV28&gt;=-5,"POR VENCER","AL DÍA"))))</f>
        <v/>
      </c>
      <c r="DZ28" s="185" t="n"/>
      <c r="EA28" s="119">
        <f>IF(N($H28)&lt;21,"",IF(DU28="","",DU28+31))</f>
        <v/>
      </c>
      <c r="EB28" s="124">
        <f>IF(EA28="","",TODAY()-EA28)</f>
        <v/>
      </c>
      <c r="EC28" s="494" t="n"/>
      <c r="ED28" s="184" t="n"/>
      <c r="EE28" s="184">
        <f>IF(EA28="","SIN ESTADO",IF(EC28&lt;&gt;"","PAGA",IF(EB28&gt;0,"VENCIDA",IF(EB28&gt;=-5,"POR VENCER","AL DÍA"))))</f>
        <v/>
      </c>
      <c r="EF28" s="185" t="n"/>
      <c r="EG28" s="119">
        <f>IF(N($H28)&lt;22,"",IF(EA28="","",EA28+31))</f>
        <v/>
      </c>
      <c r="EH28" s="124">
        <f>IF(EG28="","",TODAY()-EG28)</f>
        <v/>
      </c>
      <c r="EI28" s="494" t="n"/>
      <c r="EJ28" s="184" t="n"/>
      <c r="EK28" s="184">
        <f>IF(EG28="","SIN ESTADO",IF(EI28&lt;&gt;"","PAGA",IF(EH28&gt;0,"VENCIDA",IF(EH28&gt;=-5,"POR VENCER","AL DÍA"))))</f>
        <v/>
      </c>
      <c r="EL28" s="185" t="n"/>
      <c r="EM28" s="119">
        <f>IF(N($H28)&lt;23,"",IF(EG28="","",EG28+31))</f>
        <v/>
      </c>
      <c r="EN28" s="124">
        <f>IF(EM28="","",TODAY()-EM28)</f>
        <v/>
      </c>
      <c r="EO28" s="494" t="n"/>
      <c r="EP28" s="184" t="n"/>
      <c r="EQ28" s="184">
        <f>IF(EM28="","SIN ESTADO",IF(EO28&lt;&gt;"","PAGA",IF(EN28&gt;0,"VENCIDA",IF(EN28&gt;=-5,"POR VENCER","AL DÍA"))))</f>
        <v/>
      </c>
      <c r="ER28" s="185" t="n"/>
      <c r="ES28" s="119">
        <f>IF(N($H28)&lt;24,"",IF(EM28="","",EM28+31))</f>
        <v/>
      </c>
      <c r="ET28" s="124">
        <f>IF(ES28="","",TODAY()-ES28)</f>
        <v/>
      </c>
      <c r="EU28" s="494" t="n"/>
      <c r="EV28" s="184" t="n"/>
      <c r="EW28" s="184">
        <f>IF(ES28="","SIN ESTADO",IF(EU28&lt;&gt;"","PAGA",IF(ET28&gt;0,"VENCIDA",IF(ET28&gt;=-5,"POR VENCER","AL DÍA"))))</f>
        <v/>
      </c>
      <c r="EX28" s="185" t="n"/>
      <c r="EY28" s="119">
        <f>IF(N($H28)&lt;25,"",IF(ES28="","",ES28+31))</f>
        <v/>
      </c>
      <c r="EZ28" s="124">
        <f>IF(EY28="","",TODAY()-EY28)</f>
        <v/>
      </c>
      <c r="FA28" s="494" t="n"/>
      <c r="FB28" s="184" t="n"/>
      <c r="FC28" s="184">
        <f>IF(EY28="","SIN ESTADO",IF(FA28&lt;&gt;"","PAGA",IF(EZ28&gt;0,"VENCIDA",IF(EZ28&gt;=-5,"POR VENCER","AL DÍA"))))</f>
        <v/>
      </c>
      <c r="FD28" s="185" t="n"/>
      <c r="FE28" s="119">
        <f>IF(N($H28)&lt;26,"",IF(EY28="","",EY28+31))</f>
        <v/>
      </c>
      <c r="FF28" s="124">
        <f>IF(FE28="","",TODAY()-FE28)</f>
        <v/>
      </c>
      <c r="FG28" s="494" t="n"/>
      <c r="FH28" s="184" t="n"/>
      <c r="FI28" s="184">
        <f>IF(FE28="","SIN ESTADO",IF(FG28&lt;&gt;"","PAGA",IF(FF28&gt;0,"VENCIDA",IF(FF28&gt;=-5,"POR VENCER","AL DÍA"))))</f>
        <v/>
      </c>
      <c r="FJ28" s="185" t="n"/>
      <c r="FK28" s="119">
        <f>IF(N($H28)&lt;27,"",IF(FE28="","",FE28+31))</f>
        <v/>
      </c>
      <c r="FL28" s="124">
        <f>IF(FK28="","",TODAY()-FK28)</f>
        <v/>
      </c>
      <c r="FM28" s="494" t="n"/>
      <c r="FN28" s="184" t="n"/>
      <c r="FO28" s="184">
        <f>IF(FK28="","SIN ESTADO",IF(FM28&lt;&gt;"","PAGA",IF(FL28&gt;0,"VENCIDA",IF(FL28&gt;=-5,"POR VENCER","AL DÍA"))))</f>
        <v/>
      </c>
      <c r="FP28" s="185" t="n"/>
      <c r="FQ28" s="119">
        <f>IF(N($H28)&lt;28,"",IF(FK28="","",FK28+31))</f>
        <v/>
      </c>
      <c r="FR28" s="124">
        <f>IF(FQ28="","",TODAY()-FQ28)</f>
        <v/>
      </c>
      <c r="FS28" s="494" t="n"/>
      <c r="FT28" s="184" t="n"/>
      <c r="FU28" s="184">
        <f>IF(FQ28="","SIN ESTADO",IF(FS28&lt;&gt;"","PAGA",IF(FR28&gt;0,"VENCIDA",IF(FR28&gt;=-5,"POR VENCER","AL DÍA"))))</f>
        <v/>
      </c>
      <c r="FV28" s="185" t="n"/>
      <c r="FW28" s="119">
        <f>IF(N($H28)&lt;29,"",IF(FQ28="","",FQ28+31))</f>
        <v/>
      </c>
      <c r="FX28" s="124">
        <f>IF(FW28="","",TODAY()-FW28)</f>
        <v/>
      </c>
      <c r="FY28" s="494" t="n"/>
      <c r="FZ28" s="184" t="n"/>
      <c r="GA28" s="184">
        <f>IF(FW28="","SIN ESTADO",IF(FY28&lt;&gt;"","PAGA",IF(FX28&gt;0,"VENCIDA",IF(FX28&gt;=-5,"POR VENCER","AL DÍA"))))</f>
        <v/>
      </c>
      <c r="GB28" s="185" t="n"/>
      <c r="GC28" s="119">
        <f>IF(N($H28)&lt;30,"",IF(FW28="","",FW28+31))</f>
        <v/>
      </c>
      <c r="GD28" s="124">
        <f>IF(GC28="","",TODAY()-GC28)</f>
        <v/>
      </c>
      <c r="GE28" s="494" t="n"/>
      <c r="GF28" s="184" t="n"/>
      <c r="GG28" s="184">
        <f>IF(GC28="","SIN ESTADO",IF(GE28&lt;&gt;"","PAGA",IF(GD28&gt;0,"VENCIDA",IF(GD28&gt;=-5,"POR VENCER","AL DÍA"))))</f>
        <v/>
      </c>
      <c r="GH28" s="185" t="n"/>
      <c r="GI28" s="119">
        <f>IF(N($H28)&lt;31,"",IF(GC28="","",GC28+31))</f>
        <v/>
      </c>
      <c r="GJ28" s="124">
        <f>IF(GI28="","",TODAY()-GI28)</f>
        <v/>
      </c>
      <c r="GK28" s="494" t="n"/>
      <c r="GL28" s="184" t="n"/>
      <c r="GM28" s="184">
        <f>IF(GI28="","SIN ESTADO",IF(GK28&lt;&gt;"","PAGA",IF(GJ28&gt;0,"VENCIDA",IF(GJ28&gt;=-5,"POR VENCER","AL DÍA"))))</f>
        <v/>
      </c>
      <c r="GN28" s="185" t="n"/>
      <c r="GO28" s="119">
        <f>IF(N($H28)&lt;32,"",IF(GI28="","",GI28+31))</f>
        <v/>
      </c>
      <c r="GP28" s="124">
        <f>IF(GO28="","",TODAY()-GO28)</f>
        <v/>
      </c>
      <c r="GQ28" s="494" t="n"/>
      <c r="GR28" s="184" t="n"/>
      <c r="GS28" s="184">
        <f>IF(GO28="","SIN ESTADO",IF(GQ28&lt;&gt;"","PAGA",IF(GP28&gt;0,"VENCIDA",IF(GP28&gt;=-5,"POR VENCER","AL DÍA"))))</f>
        <v/>
      </c>
      <c r="GT28" s="185" t="n"/>
      <c r="GU28" s="119">
        <f>IF(N($H28)&lt;33,"",IF(GO28="","",GO28+31))</f>
        <v/>
      </c>
      <c r="GV28" s="124">
        <f>IF(GU28="","",TODAY()-GU28)</f>
        <v/>
      </c>
      <c r="GW28" s="494" t="n"/>
      <c r="GX28" s="184" t="n"/>
      <c r="GY28" s="184">
        <f>IF(GU28="","SIN ESTADO",IF(GW28&lt;&gt;"","PAGA",IF(GV28&gt;0,"VENCIDA",IF(GV28&gt;=-5,"POR VENCER","AL DÍA"))))</f>
        <v/>
      </c>
      <c r="GZ28" s="185" t="n"/>
      <c r="HA28" s="119">
        <f>IF(N($H28)&lt;34,"",IF(GU28="","",GU28+31))</f>
        <v/>
      </c>
      <c r="HB28" s="124">
        <f>IF(HA28="","",TODAY()-HA28)</f>
        <v/>
      </c>
      <c r="HC28" s="494" t="n"/>
      <c r="HD28" s="184" t="n"/>
      <c r="HE28" s="184">
        <f>IF(HA28="","SIN ESTADO",IF(HC28&lt;&gt;"","PAGA",IF(HB28&gt;0,"VENCIDA",IF(HB28&gt;=-5,"POR VENCER","AL DÍA"))))</f>
        <v/>
      </c>
      <c r="HF28" s="185" t="n"/>
      <c r="HG28" s="119">
        <f>IF(N($H28)&lt;35,"",IF(HA28="","",HA28+31))</f>
        <v/>
      </c>
      <c r="HH28" s="124">
        <f>IF(HG28="","",TODAY()-HG28)</f>
        <v/>
      </c>
      <c r="HI28" s="494" t="n"/>
      <c r="HJ28" s="184" t="n"/>
      <c r="HK28" s="184">
        <f>IF(HG28="","SIN ESTADO",IF(HI28&lt;&gt;"","PAGA",IF(HH28&gt;0,"VENCIDA",IF(HH28&gt;=-5,"POR VENCER","AL DÍA"))))</f>
        <v/>
      </c>
      <c r="HL28" s="168" t="n"/>
      <c r="HM28" s="119">
        <f>IF(N($H28)&lt;36,"",IF(HG28="","",HG28+31))</f>
        <v/>
      </c>
      <c r="HN28" s="124">
        <f>IF(HM28="","",TODAY()-HM28)</f>
        <v/>
      </c>
      <c r="HO28" s="494" t="n"/>
      <c r="HP28" s="184" t="n"/>
      <c r="HQ28" s="184">
        <f>IF(HM28="","SIN ESTADO",IF(HO28&lt;&gt;"","PAGA",IF(HN28&gt;0,"VENCIDA",IF(HN28&gt;=-5,"POR VENCER","AL DÍA"))))</f>
        <v/>
      </c>
      <c r="HR28" s="168" t="n"/>
      <c r="HS28" s="169">
        <f>N28+T28+Z28+AF28+AL28+AR28+AX28+BD28+BJ28+BP28+BV28+CB28+CH28+CN28+CT28+CZ28+DF28+DL28+DR28+DX28+ED28+EJ28+EP28+EV28+FB28+FH28+FN28+FT28+FZ28+GF28+GL28+GR28+GX28+HD28+HJ28+HP28</f>
        <v/>
      </c>
      <c r="HU28" s="170">
        <f>IFERROR(N($J28),0)</f>
        <v/>
      </c>
      <c r="HW28" s="170">
        <f>SUMPRODUCT((MOD(COLUMN($M28:$HR28)-COLUMN($M28),6)=0)*ISNUMBER($M28:$HR28)*($M28:$HR28&gt;=RESUMEN!$C$26)*($M28:$HR28&lt;=RESUMEN!$C$27)*IFERROR(N($N28:$HS28),0))</f>
        <v/>
      </c>
      <c r="HX28" s="170">
        <f>SUMPRODUCT((MOD(COLUMN($M28:$HR28)-COLUMN($M28),6)=0)*ISNUMBER($M28:$HR28)*($M28:$HR28&gt;=RESUMEN!$C$26)*($M28:$HR28&lt;=RESUMEN!$C$27))</f>
        <v/>
      </c>
    </row>
    <row r="29" ht="15.75" customHeight="1" s="506">
      <c r="B29" s="113">
        <f>VENTAS!A28</f>
        <v/>
      </c>
      <c r="C29" s="236">
        <f>VENTAS!B28</f>
        <v/>
      </c>
      <c r="D29" s="53">
        <f>VENTAS!C28</f>
        <v/>
      </c>
      <c r="E29" s="114">
        <f>VENTAS!D28</f>
        <v/>
      </c>
      <c r="F29" s="114">
        <f>VENTAS!J28</f>
        <v/>
      </c>
      <c r="G29" s="494">
        <f>VENTAS!F28</f>
        <v/>
      </c>
      <c r="H29" s="479">
        <f>VENTAS!K28</f>
        <v/>
      </c>
      <c r="I29" s="479">
        <f>VENTAS!M28</f>
        <v/>
      </c>
      <c r="J29" s="184">
        <f>VENTAS!L28</f>
        <v/>
      </c>
      <c r="K29" s="119">
        <f>IF(N($H29)&lt;1,"",$G29+31)</f>
        <v/>
      </c>
      <c r="L29" s="124">
        <f>IF(K29="","",TODAY()-K29)</f>
        <v/>
      </c>
      <c r="M29" s="201" t="n">
        <v>46091</v>
      </c>
      <c r="N29" s="374" t="n">
        <v>813000</v>
      </c>
      <c r="O29" s="184">
        <f>IF(K29="","SIN ESTADO",IF(M29&lt;&gt;"","PAGA",IF(L29&gt;0,"VENCIDA",IF(L29&gt;=-5,"POR VENCER","AL DÍA"))))</f>
        <v/>
      </c>
      <c r="P29" s="185" t="inlineStr">
        <is>
          <t>TRANSFERENCIA</t>
        </is>
      </c>
      <c r="Q29" s="119">
        <f>IF(N($H29)&lt;2,"",IF(K29="","",K29+31))</f>
        <v/>
      </c>
      <c r="R29" s="124">
        <f>IF(Q29="","",TODAY()-Q29)</f>
        <v/>
      </c>
      <c r="S29" s="406" t="n">
        <v>46121</v>
      </c>
      <c r="T29" s="184" t="n">
        <v>1627600</v>
      </c>
      <c r="U29" s="184">
        <f>IF(Q29="","SIN ESTADO",IF(S29&lt;&gt;"","PAGA",IF(R29&gt;0,"VENCIDA",IF(R29&gt;=-5,"POR VENCER","AL DÍA"))))</f>
        <v/>
      </c>
      <c r="V29" s="185" t="inlineStr">
        <is>
          <t>TRANSFERENCIA</t>
        </is>
      </c>
      <c r="W29" s="119">
        <f>IF(N($H29)&lt;3,"",IF(Q29="","",Q29+31))</f>
        <v/>
      </c>
      <c r="X29" s="124">
        <f>IF(W29="","",TODAY()-W29)</f>
        <v/>
      </c>
      <c r="Y29" s="494" t="n">
        <v>46121</v>
      </c>
      <c r="Z29" s="184" t="n"/>
      <c r="AA29" s="184">
        <f>IF(W29="","SIN ESTADO",IF(Y29&lt;&gt;"","PAGA",IF(X29&gt;0,"VENCIDA",IF(X29&gt;=-5,"POR VENCER","AL DÍA"))))</f>
        <v/>
      </c>
      <c r="AB29" s="185" t="inlineStr">
        <is>
          <t>TRANSFERENCIA</t>
        </is>
      </c>
      <c r="AC29" s="119">
        <f>IF(N($H29)&lt;4,"",IF(W29="","",W29+31))</f>
        <v/>
      </c>
      <c r="AD29" s="124">
        <f>IF(AC29="","",TODAY()-AC29)</f>
        <v/>
      </c>
      <c r="AE29" s="494" t="n">
        <v>46182</v>
      </c>
      <c r="AF29" s="184" t="n">
        <v>1627600</v>
      </c>
      <c r="AG29" s="184">
        <f>IF(AC29="","SIN ESTADO",IF(AE29&lt;&gt;"","PAGA",IF(AD29&gt;0,"VENCIDA",IF(AD29&gt;=-5,"POR VENCER","AL DÍA"))))</f>
        <v/>
      </c>
      <c r="AH29" s="185" t="n"/>
      <c r="AI29" s="119">
        <f>IF(N($H29)&lt;5,"",IF(AC29="","",AC29+31))</f>
        <v/>
      </c>
      <c r="AJ29" s="124">
        <f>IF(AI29="","",TODAY()-AI29)</f>
        <v/>
      </c>
      <c r="AK29" s="494" t="n">
        <v>46182</v>
      </c>
      <c r="AL29" s="184" t="n"/>
      <c r="AM29" s="184">
        <f>IF(AI29="","SIN ESTADO",IF(AK29&lt;&gt;"","PAGA",IF(AJ29&gt;0,"VENCIDA",IF(AJ29&gt;=-5,"POR VENCER","AL DÍA"))))</f>
        <v/>
      </c>
      <c r="AN29" s="185" t="n"/>
      <c r="AO29" s="119">
        <f>IF(N($H29)&lt;6,"",IF(AI29="","",AI29+31))</f>
        <v/>
      </c>
      <c r="AP29" s="124">
        <f>IF(AO29="","",TODAY()-AO29)</f>
        <v/>
      </c>
      <c r="AQ29" s="270" t="n">
        <v>46240</v>
      </c>
      <c r="AR29" s="184" t="n">
        <v>1627600</v>
      </c>
      <c r="AS29" s="184">
        <f>IF(AO29="","SIN ESTADO",IF(AQ29&lt;&gt;"","PAGA",IF(AP29&gt;0,"VENCIDA",IF(AP29&gt;=-5,"POR VENCER","AL DÍA"))))</f>
        <v/>
      </c>
      <c r="AT29" s="185" t="inlineStr">
        <is>
          <t>TRANSFERENCIA</t>
        </is>
      </c>
      <c r="AU29" s="119">
        <f>IF(N($H29)&lt;7,"",IF(AO29="","",AO29+31))</f>
        <v/>
      </c>
      <c r="AV29" s="124">
        <f>IF(AU29="","",TODAY()-AU29)</f>
        <v/>
      </c>
      <c r="AW29" s="494" t="n">
        <v>46240</v>
      </c>
      <c r="AX29" s="184" t="n"/>
      <c r="AY29" s="184">
        <f>IF(AU29="","SIN ESTADO",IF(AW29&lt;&gt;"","PAGA",IF(AV29&gt;0,"VENCIDA",IF(AV29&gt;=-5,"POR VENCER","AL DÍA"))))</f>
        <v/>
      </c>
      <c r="AZ29" s="185" t="n"/>
      <c r="BA29" s="119">
        <f>IF(N($H29)&lt;8,"",IF(AU29="","",AU29+31))</f>
        <v/>
      </c>
      <c r="BB29" s="124">
        <f>IF(BA29="","",TODAY()-BA29)</f>
        <v/>
      </c>
      <c r="BC29" s="494" t="n"/>
      <c r="BD29" s="184" t="n"/>
      <c r="BE29" s="184">
        <f>IF(BA29="","SIN ESTADO",IF(BC29&lt;&gt;"","PAGA",IF(BB29&gt;0,"VENCIDA",IF(BB29&gt;=-5,"POR VENCER","AL DÍA"))))</f>
        <v/>
      </c>
      <c r="BF29" s="185" t="n"/>
      <c r="BG29" s="119">
        <f>IF(N($H29)&lt;9,"",IF(BA29="","",BA29+31))</f>
        <v/>
      </c>
      <c r="BH29" s="124">
        <f>IF(BG29="","",TODAY()-BG29)</f>
        <v/>
      </c>
      <c r="BI29" s="494" t="n"/>
      <c r="BJ29" s="184" t="n"/>
      <c r="BK29" s="184">
        <f>IF(BG29="","SIN ESTADO",IF(BI29&lt;&gt;"","PAGA",IF(BH29&gt;0,"VENCIDA",IF(BH29&gt;=-5,"POR VENCER","AL DÍA"))))</f>
        <v/>
      </c>
      <c r="BL29" s="185" t="n"/>
      <c r="BM29" s="119">
        <f>IF(N($H29)&lt;10,"",IF(BG29="","",BG29+31))</f>
        <v/>
      </c>
      <c r="BN29" s="124">
        <f>IF(BM29="","",TODAY()-BM29)</f>
        <v/>
      </c>
      <c r="BO29" s="494" t="n"/>
      <c r="BP29" s="184" t="n"/>
      <c r="BQ29" s="184">
        <f>IF(BM29="","SIN ESTADO",IF(BO29&lt;&gt;"","PAGA",IF(BN29&gt;0,"VENCIDA",IF(BN29&gt;=-5,"POR VENCER","AL DÍA"))))</f>
        <v/>
      </c>
      <c r="BR29" s="185" t="n"/>
      <c r="BS29" s="119">
        <f>IF(N($H29)&lt;11,"",IF(BM29="","",BM29+31))</f>
        <v/>
      </c>
      <c r="BT29" s="124">
        <f>IF(BS29="","",TODAY()-BS29)</f>
        <v/>
      </c>
      <c r="BU29" s="494" t="n"/>
      <c r="BV29" s="184" t="n"/>
      <c r="BW29" s="184">
        <f>IF(BS29="","SIN ESTADO",IF(BU29&lt;&gt;"","PAGA",IF(BT29&gt;0,"VENCIDA",IF(BT29&gt;=-5,"POR VENCER","AL DÍA"))))</f>
        <v/>
      </c>
      <c r="BX29" s="185" t="n"/>
      <c r="BY29" s="119">
        <f>IF(N($H29)&lt;12,"",IF(BS29="","",BS29+31))</f>
        <v/>
      </c>
      <c r="BZ29" s="124">
        <f>IF(BY29="","",TODAY()-BY29)</f>
        <v/>
      </c>
      <c r="CA29" s="494" t="n"/>
      <c r="CB29" s="184" t="n"/>
      <c r="CC29" s="184">
        <f>IF(BY29="","SIN ESTADO",IF(CA29&lt;&gt;"","PAGA",IF(BZ29&gt;0,"VENCIDA",IF(BZ29&gt;=-5,"POR VENCER","AL DÍA"))))</f>
        <v/>
      </c>
      <c r="CD29" s="185" t="n"/>
      <c r="CE29" s="119">
        <f>IF(N($H29)&lt;13,"",IF(BY29="","",BY29+31))</f>
        <v/>
      </c>
      <c r="CF29" s="124">
        <f>IF(CE29="","",TODAY()-CE29)</f>
        <v/>
      </c>
      <c r="CG29" s="494" t="n"/>
      <c r="CH29" s="184" t="n"/>
      <c r="CI29" s="184">
        <f>IF(CE29="","SIN ESTADO",IF(CG29&lt;&gt;"","PAGA",IF(CF29&gt;0,"VENCIDA",IF(CF29&gt;=-5,"POR VENCER","AL DÍA"))))</f>
        <v/>
      </c>
      <c r="CJ29" s="185" t="n"/>
      <c r="CK29" s="119">
        <f>IF(N($H29)&lt;14,"",IF(CE29="","",CE29+31))</f>
        <v/>
      </c>
      <c r="CL29" s="124">
        <f>IF(CK29="","",TODAY()-CK29)</f>
        <v/>
      </c>
      <c r="CM29" s="494" t="n"/>
      <c r="CN29" s="184" t="n"/>
      <c r="CO29" s="184">
        <f>IF(CK29="","SIN ESTADO",IF(CM29&lt;&gt;"","PAGA",IF(CL29&gt;0,"VENCIDA",IF(CL29&gt;=-5,"POR VENCER","AL DÍA"))))</f>
        <v/>
      </c>
      <c r="CP29" s="185" t="n"/>
      <c r="CQ29" s="119">
        <f>IF(N($H29)&lt;15,"",IF(CK29="","",CK29+31))</f>
        <v/>
      </c>
      <c r="CR29" s="124">
        <f>IF(CQ29="","",TODAY()-CQ29)</f>
        <v/>
      </c>
      <c r="CS29" s="494" t="n"/>
      <c r="CT29" s="184" t="n"/>
      <c r="CU29" s="184">
        <f>IF(CQ29="","SIN ESTADO",IF(CS29&lt;&gt;"","PAGA",IF(CR29&gt;0,"VENCIDA",IF(CR29&gt;=-5,"POR VENCER","AL DÍA"))))</f>
        <v/>
      </c>
      <c r="CV29" s="185" t="n"/>
      <c r="CW29" s="119">
        <f>IF(N($H29)&lt;16,"",IF(CQ29="","",CQ29+31))</f>
        <v/>
      </c>
      <c r="CX29" s="124">
        <f>IF(CW29="","",TODAY()-CW29)</f>
        <v/>
      </c>
      <c r="CY29" s="494" t="n"/>
      <c r="CZ29" s="184" t="n"/>
      <c r="DA29" s="184">
        <f>IF(CW29="","SIN ESTADO",IF(CY29&lt;&gt;"","PAGA",IF(CX29&gt;0,"VENCIDA",IF(CX29&gt;=-5,"POR VENCER","AL DÍA"))))</f>
        <v/>
      </c>
      <c r="DB29" s="185" t="n"/>
      <c r="DC29" s="119">
        <f>IF(N($H29)&lt;17,"",IF(CW29="","",CW29+31))</f>
        <v/>
      </c>
      <c r="DD29" s="124">
        <f>IF(DC29="","",TODAY()-DC29)</f>
        <v/>
      </c>
      <c r="DE29" s="494" t="n"/>
      <c r="DF29" s="184" t="n"/>
      <c r="DG29" s="184">
        <f>IF(DC29="","SIN ESTADO",IF(DE29&lt;&gt;"","PAGA",IF(DD29&gt;0,"VENCIDA",IF(DD29&gt;=-5,"POR VENCER","AL DÍA"))))</f>
        <v/>
      </c>
      <c r="DH29" s="185" t="n"/>
      <c r="DI29" s="119">
        <f>IF(N($H29)&lt;18,"",IF(DC29="","",DC29+31))</f>
        <v/>
      </c>
      <c r="DJ29" s="124">
        <f>IF(DI29="","",TODAY()-DI29)</f>
        <v/>
      </c>
      <c r="DK29" s="494" t="n"/>
      <c r="DL29" s="184" t="n"/>
      <c r="DM29" s="184">
        <f>IF(DI29="","SIN ESTADO",IF(DK29&lt;&gt;"","PAGA",IF(DJ29&gt;0,"VENCIDA",IF(DJ29&gt;=-5,"POR VENCER","AL DÍA"))))</f>
        <v/>
      </c>
      <c r="DN29" s="185" t="n"/>
      <c r="DO29" s="119">
        <f>IF(N($H29)&lt;19,"",IF(DI29="","",DI29+31))</f>
        <v/>
      </c>
      <c r="DP29" s="124">
        <f>IF(DO29="","",TODAY()-DO29)</f>
        <v/>
      </c>
      <c r="DQ29" s="494" t="n"/>
      <c r="DR29" s="184" t="n"/>
      <c r="DS29" s="184">
        <f>IF(DO29="","SIN ESTADO",IF(DQ29&lt;&gt;"","PAGA",IF(DP29&gt;0,"VENCIDA",IF(DP29&gt;=-5,"POR VENCER","AL DÍA"))))</f>
        <v/>
      </c>
      <c r="DT29" s="185" t="n"/>
      <c r="DU29" s="119">
        <f>IF(N($H29)&lt;20,"",IF(DO29="","",DO29+31))</f>
        <v/>
      </c>
      <c r="DV29" s="124">
        <f>IF(DU29="","",TODAY()-DU29)</f>
        <v/>
      </c>
      <c r="DW29" s="494" t="n"/>
      <c r="DX29" s="184" t="n"/>
      <c r="DY29" s="184">
        <f>IF(DU29="","SIN ESTADO",IF(DW29&lt;&gt;"","PAGA",IF(DV29&gt;0,"VENCIDA",IF(DV29&gt;=-5,"POR VENCER","AL DÍA"))))</f>
        <v/>
      </c>
      <c r="DZ29" s="185" t="n"/>
      <c r="EA29" s="119">
        <f>IF(N($H29)&lt;21,"",IF(DU29="","",DU29+31))</f>
        <v/>
      </c>
      <c r="EB29" s="124">
        <f>IF(EA29="","",TODAY()-EA29)</f>
        <v/>
      </c>
      <c r="EC29" s="494" t="n"/>
      <c r="ED29" s="184" t="n"/>
      <c r="EE29" s="184">
        <f>IF(EA29="","SIN ESTADO",IF(EC29&lt;&gt;"","PAGA",IF(EB29&gt;0,"VENCIDA",IF(EB29&gt;=-5,"POR VENCER","AL DÍA"))))</f>
        <v/>
      </c>
      <c r="EF29" s="185" t="n"/>
      <c r="EG29" s="119">
        <f>IF(N($H29)&lt;22,"",IF(EA29="","",EA29+31))</f>
        <v/>
      </c>
      <c r="EH29" s="124">
        <f>IF(EG29="","",TODAY()-EG29)</f>
        <v/>
      </c>
      <c r="EI29" s="494" t="n"/>
      <c r="EJ29" s="184" t="n"/>
      <c r="EK29" s="184">
        <f>IF(EG29="","SIN ESTADO",IF(EI29&lt;&gt;"","PAGA",IF(EH29&gt;0,"VENCIDA",IF(EH29&gt;=-5,"POR VENCER","AL DÍA"))))</f>
        <v/>
      </c>
      <c r="EL29" s="185" t="n"/>
      <c r="EM29" s="119">
        <f>IF(N($H29)&lt;23,"",IF(EG29="","",EG29+31))</f>
        <v/>
      </c>
      <c r="EN29" s="124">
        <f>IF(EM29="","",TODAY()-EM29)</f>
        <v/>
      </c>
      <c r="EO29" s="494" t="n"/>
      <c r="EP29" s="184" t="n"/>
      <c r="EQ29" s="184">
        <f>IF(EM29="","SIN ESTADO",IF(EO29&lt;&gt;"","PAGA",IF(EN29&gt;0,"VENCIDA",IF(EN29&gt;=-5,"POR VENCER","AL DÍA"))))</f>
        <v/>
      </c>
      <c r="ER29" s="185" t="n"/>
      <c r="ES29" s="119">
        <f>IF(N($H29)&lt;24,"",IF(EM29="","",EM29+31))</f>
        <v/>
      </c>
      <c r="ET29" s="124">
        <f>IF(ES29="","",TODAY()-ES29)</f>
        <v/>
      </c>
      <c r="EU29" s="494" t="n"/>
      <c r="EV29" s="184" t="n"/>
      <c r="EW29" s="184">
        <f>IF(ES29="","SIN ESTADO",IF(EU29&lt;&gt;"","PAGA",IF(ET29&gt;0,"VENCIDA",IF(ET29&gt;=-5,"POR VENCER","AL DÍA"))))</f>
        <v/>
      </c>
      <c r="EX29" s="185" t="n"/>
      <c r="EY29" s="119">
        <f>IF(N($H29)&lt;25,"",IF(ES29="","",ES29+31))</f>
        <v/>
      </c>
      <c r="EZ29" s="124">
        <f>IF(EY29="","",TODAY()-EY29)</f>
        <v/>
      </c>
      <c r="FA29" s="494" t="n"/>
      <c r="FB29" s="184" t="n"/>
      <c r="FC29" s="184">
        <f>IF(EY29="","SIN ESTADO",IF(FA29&lt;&gt;"","PAGA",IF(EZ29&gt;0,"VENCIDA",IF(EZ29&gt;=-5,"POR VENCER","AL DÍA"))))</f>
        <v/>
      </c>
      <c r="FD29" s="185" t="n"/>
      <c r="FE29" s="119">
        <f>IF(N($H29)&lt;26,"",IF(EY29="","",EY29+31))</f>
        <v/>
      </c>
      <c r="FF29" s="124">
        <f>IF(FE29="","",TODAY()-FE29)</f>
        <v/>
      </c>
      <c r="FG29" s="494" t="n"/>
      <c r="FH29" s="184" t="n"/>
      <c r="FI29" s="184">
        <f>IF(FE29="","SIN ESTADO",IF(FG29&lt;&gt;"","PAGA",IF(FF29&gt;0,"VENCIDA",IF(FF29&gt;=-5,"POR VENCER","AL DÍA"))))</f>
        <v/>
      </c>
      <c r="FJ29" s="185" t="n"/>
      <c r="FK29" s="119">
        <f>IF(N($H29)&lt;27,"",IF(FE29="","",FE29+31))</f>
        <v/>
      </c>
      <c r="FL29" s="124">
        <f>IF(FK29="","",TODAY()-FK29)</f>
        <v/>
      </c>
      <c r="FM29" s="494" t="n"/>
      <c r="FN29" s="184" t="n"/>
      <c r="FO29" s="184">
        <f>IF(FK29="","SIN ESTADO",IF(FM29&lt;&gt;"","PAGA",IF(FL29&gt;0,"VENCIDA",IF(FL29&gt;=-5,"POR VENCER","AL DÍA"))))</f>
        <v/>
      </c>
      <c r="FP29" s="185" t="n"/>
      <c r="FQ29" s="119">
        <f>IF(N($H29)&lt;28,"",IF(FK29="","",FK29+31))</f>
        <v/>
      </c>
      <c r="FR29" s="124">
        <f>IF(FQ29="","",TODAY()-FQ29)</f>
        <v/>
      </c>
      <c r="FS29" s="494" t="n"/>
      <c r="FT29" s="184" t="n"/>
      <c r="FU29" s="184">
        <f>IF(FQ29="","SIN ESTADO",IF(FS29&lt;&gt;"","PAGA",IF(FR29&gt;0,"VENCIDA",IF(FR29&gt;=-5,"POR VENCER","AL DÍA"))))</f>
        <v/>
      </c>
      <c r="FV29" s="185" t="n"/>
      <c r="FW29" s="119">
        <f>IF(N($H29)&lt;29,"",IF(FQ29="","",FQ29+31))</f>
        <v/>
      </c>
      <c r="FX29" s="124">
        <f>IF(FW29="","",TODAY()-FW29)</f>
        <v/>
      </c>
      <c r="FY29" s="494" t="n"/>
      <c r="FZ29" s="184" t="n"/>
      <c r="GA29" s="184">
        <f>IF(FW29="","SIN ESTADO",IF(FY29&lt;&gt;"","PAGA",IF(FX29&gt;0,"VENCIDA",IF(FX29&gt;=-5,"POR VENCER","AL DÍA"))))</f>
        <v/>
      </c>
      <c r="GB29" s="185" t="n"/>
      <c r="GC29" s="119">
        <f>IF(N($H29)&lt;30,"",IF(FW29="","",FW29+31))</f>
        <v/>
      </c>
      <c r="GD29" s="124">
        <f>IF(GC29="","",TODAY()-GC29)</f>
        <v/>
      </c>
      <c r="GE29" s="494" t="n"/>
      <c r="GF29" s="184" t="n"/>
      <c r="GG29" s="184">
        <f>IF(GC29="","SIN ESTADO",IF(GE29&lt;&gt;"","PAGA",IF(GD29&gt;0,"VENCIDA",IF(GD29&gt;=-5,"POR VENCER","AL DÍA"))))</f>
        <v/>
      </c>
      <c r="GH29" s="185" t="n"/>
      <c r="GI29" s="119">
        <f>IF(N($H29)&lt;31,"",IF(GC29="","",GC29+31))</f>
        <v/>
      </c>
      <c r="GJ29" s="124">
        <f>IF(GI29="","",TODAY()-GI29)</f>
        <v/>
      </c>
      <c r="GK29" s="494" t="n"/>
      <c r="GL29" s="184" t="n"/>
      <c r="GM29" s="184">
        <f>IF(GI29="","SIN ESTADO",IF(GK29&lt;&gt;"","PAGA",IF(GJ29&gt;0,"VENCIDA",IF(GJ29&gt;=-5,"POR VENCER","AL DÍA"))))</f>
        <v/>
      </c>
      <c r="GN29" s="185" t="n"/>
      <c r="GO29" s="119">
        <f>IF(N($H29)&lt;32,"",IF(GI29="","",GI29+31))</f>
        <v/>
      </c>
      <c r="GP29" s="124">
        <f>IF(GO29="","",TODAY()-GO29)</f>
        <v/>
      </c>
      <c r="GQ29" s="494" t="n"/>
      <c r="GR29" s="184" t="n"/>
      <c r="GS29" s="184">
        <f>IF(GO29="","SIN ESTADO",IF(GQ29&lt;&gt;"","PAGA",IF(GP29&gt;0,"VENCIDA",IF(GP29&gt;=-5,"POR VENCER","AL DÍA"))))</f>
        <v/>
      </c>
      <c r="GT29" s="185" t="n"/>
      <c r="GU29" s="119">
        <f>IF(N($H29)&lt;33,"",IF(GO29="","",GO29+31))</f>
        <v/>
      </c>
      <c r="GV29" s="124">
        <f>IF(GU29="","",TODAY()-GU29)</f>
        <v/>
      </c>
      <c r="GW29" s="494" t="n"/>
      <c r="GX29" s="184" t="n"/>
      <c r="GY29" s="184">
        <f>IF(GU29="","SIN ESTADO",IF(GW29&lt;&gt;"","PAGA",IF(GV29&gt;0,"VENCIDA",IF(GV29&gt;=-5,"POR VENCER","AL DÍA"))))</f>
        <v/>
      </c>
      <c r="GZ29" s="185" t="n"/>
      <c r="HA29" s="119">
        <f>IF(N($H29)&lt;34,"",IF(GU29="","",GU29+31))</f>
        <v/>
      </c>
      <c r="HB29" s="124">
        <f>IF(HA29="","",TODAY()-HA29)</f>
        <v/>
      </c>
      <c r="HC29" s="494" t="n"/>
      <c r="HD29" s="184" t="n"/>
      <c r="HE29" s="184">
        <f>IF(HA29="","SIN ESTADO",IF(HC29&lt;&gt;"","PAGA",IF(HB29&gt;0,"VENCIDA",IF(HB29&gt;=-5,"POR VENCER","AL DÍA"))))</f>
        <v/>
      </c>
      <c r="HF29" s="185" t="n"/>
      <c r="HG29" s="119">
        <f>IF(N($H29)&lt;35,"",IF(HA29="","",HA29+31))</f>
        <v/>
      </c>
      <c r="HH29" s="124">
        <f>IF(HG29="","",TODAY()-HG29)</f>
        <v/>
      </c>
      <c r="HI29" s="494" t="n"/>
      <c r="HJ29" s="184" t="n"/>
      <c r="HK29" s="184">
        <f>IF(HG29="","SIN ESTADO",IF(HI29&lt;&gt;"","PAGA",IF(HH29&gt;0,"VENCIDA",IF(HH29&gt;=-5,"POR VENCER","AL DÍA"))))</f>
        <v/>
      </c>
      <c r="HL29" s="168" t="n"/>
      <c r="HM29" s="119">
        <f>IF(N($H29)&lt;36,"",IF(HG29="","",HG29+31))</f>
        <v/>
      </c>
      <c r="HN29" s="124">
        <f>IF(HM29="","",TODAY()-HM29)</f>
        <v/>
      </c>
      <c r="HO29" s="494" t="n"/>
      <c r="HP29" s="184" t="n"/>
      <c r="HQ29" s="184">
        <f>IF(HM29="","SIN ESTADO",IF(HO29&lt;&gt;"","PAGA",IF(HN29&gt;0,"VENCIDA",IF(HN29&gt;=-5,"POR VENCER","AL DÍA"))))</f>
        <v/>
      </c>
      <c r="HR29" s="168" t="n"/>
      <c r="HS29" s="169">
        <f>N29+T29+Z29+AF29+AL29+AR29+AX29+BD29+BJ29+BP29+BV29+CB29+CH29+CN29+CT29+CZ29+DF29+DL29+DR29+DX29+ED29+EJ29+EP29+EV29+FB29+FH29+FN29+FT29+FZ29+GF29+GL29+GR29+GX29+HD29+HJ29+HP29</f>
        <v/>
      </c>
      <c r="HU29" s="170">
        <f>IFERROR(N($J29),0)</f>
        <v/>
      </c>
      <c r="HW29" s="170">
        <f>SUMPRODUCT((MOD(COLUMN($M29:$HR29)-COLUMN($M29),6)=0)*ISNUMBER($M29:$HR29)*($M29:$HR29&gt;=RESUMEN!$C$26)*($M29:$HR29&lt;=RESUMEN!$C$27)*IFERROR(N($N29:$HS29),0))</f>
        <v/>
      </c>
      <c r="HX29" s="170">
        <f>SUMPRODUCT((MOD(COLUMN($M29:$HR29)-COLUMN($M29),6)=0)*ISNUMBER($M29:$HR29)*($M29:$HR29&gt;=RESUMEN!$C$26)*($M29:$HR29&lt;=RESUMEN!$C$27))</f>
        <v/>
      </c>
    </row>
    <row r="30" ht="15.75" customHeight="1" s="506">
      <c r="B30" s="113">
        <f>VENTAS!A29</f>
        <v/>
      </c>
      <c r="C30" s="236">
        <f>VENTAS!B29</f>
        <v/>
      </c>
      <c r="D30" s="53">
        <f>VENTAS!C29</f>
        <v/>
      </c>
      <c r="E30" s="114">
        <f>VENTAS!D29</f>
        <v/>
      </c>
      <c r="F30" s="114">
        <f>VENTAS!J29</f>
        <v/>
      </c>
      <c r="G30" s="494">
        <f>VENTAS!F29</f>
        <v/>
      </c>
      <c r="H30" s="479">
        <f>VENTAS!K29</f>
        <v/>
      </c>
      <c r="I30" s="479">
        <f>VENTAS!M29</f>
        <v/>
      </c>
      <c r="J30" s="184">
        <f>VENTAS!L29</f>
        <v/>
      </c>
      <c r="K30" s="119">
        <f>IF(N($H30)&lt;1,"",$G30+31)</f>
        <v/>
      </c>
      <c r="L30" s="124">
        <f>IF(K30="","",TODAY()-K30)</f>
        <v/>
      </c>
      <c r="M30" s="201" t="n">
        <v>46088</v>
      </c>
      <c r="N30" s="374" t="n">
        <v>595000</v>
      </c>
      <c r="O30" s="184">
        <f>IF(K30="","SIN ESTADO",IF(M30&lt;&gt;"","PAGA",IF(L30&gt;0,"VENCIDA",IF(L30&gt;=-5,"POR VENCER","AL DÍA"))))</f>
        <v/>
      </c>
      <c r="P30" s="185" t="inlineStr">
        <is>
          <t>TRANSFERENCIA</t>
        </is>
      </c>
      <c r="Q30" s="119">
        <f>IF(N($H30)&lt;2,"",IF(K30="","",K30+31))</f>
        <v/>
      </c>
      <c r="R30" s="124">
        <f>IF(Q30="","",TODAY()-Q30)</f>
        <v/>
      </c>
      <c r="S30" s="406" t="n">
        <v>46119</v>
      </c>
      <c r="T30" s="184" t="n">
        <v>595000</v>
      </c>
      <c r="U30" s="184">
        <f>IF(Q30="","SIN ESTADO",IF(S30&lt;&gt;"","PAGA",IF(R30&gt;0,"VENCIDA",IF(R30&gt;=-5,"POR VENCER","AL DÍA"))))</f>
        <v/>
      </c>
      <c r="V30" s="185" t="inlineStr">
        <is>
          <t>TRANSFERENCIA</t>
        </is>
      </c>
      <c r="W30" s="119">
        <f>IF(N($H30)&lt;3,"",IF(Q30="","",Q30+31))</f>
        <v/>
      </c>
      <c r="X30" s="124">
        <f>IF(W30="","",TODAY()-W30)</f>
        <v/>
      </c>
      <c r="Y30" s="494" t="n">
        <v>46149</v>
      </c>
      <c r="Z30" s="184" t="n">
        <v>595000</v>
      </c>
      <c r="AA30" s="184">
        <f>IF(W30="","SIN ESTADO",IF(Y30&lt;&gt;"","PAGA",IF(X30&gt;0,"VENCIDA",IF(X30&gt;=-5,"POR VENCER","AL DÍA"))))</f>
        <v/>
      </c>
      <c r="AB30" s="185" t="inlineStr">
        <is>
          <t>TRANSFERENCIA</t>
        </is>
      </c>
      <c r="AC30" s="119">
        <f>IF(N($H30)&lt;4,"",IF(W30="","",W30+31))</f>
        <v/>
      </c>
      <c r="AD30" s="124">
        <f>IF(AC30="","",TODAY()-AC30)</f>
        <v/>
      </c>
      <c r="AE30" s="494" t="n">
        <v>46179</v>
      </c>
      <c r="AF30" s="184" t="n">
        <v>595000</v>
      </c>
      <c r="AG30" s="184">
        <f>IF(AC30="","SIN ESTADO",IF(AE30&lt;&gt;"","PAGA",IF(AD30&gt;0,"VENCIDA",IF(AD30&gt;=-5,"POR VENCER","AL DÍA"))))</f>
        <v/>
      </c>
      <c r="AH30" s="185" t="inlineStr">
        <is>
          <t>TRANSFERENCIA</t>
        </is>
      </c>
      <c r="AI30" s="119">
        <f>IF(N($H30)&lt;5,"",IF(AC30="","",AC30+31))</f>
        <v/>
      </c>
      <c r="AJ30" s="124">
        <f>IF(AI30="","",TODAY()-AI30)</f>
        <v/>
      </c>
      <c r="AK30" s="494" t="n">
        <v>46210</v>
      </c>
      <c r="AL30" s="184" t="n">
        <v>595900</v>
      </c>
      <c r="AM30" s="184">
        <f>IF(AI30="","SIN ESTADO",IF(AK30&lt;&gt;"","PAGA",IF(AJ30&gt;0,"VENCIDA",IF(AJ30&gt;=-5,"POR VENCER","AL DÍA"))))</f>
        <v/>
      </c>
      <c r="AN30" s="185" t="inlineStr">
        <is>
          <t>TRANSFERENCIA</t>
        </is>
      </c>
      <c r="AO30" s="119">
        <f>IF(N($H30)&lt;6,"",IF(AI30="","",AI30+31))</f>
        <v/>
      </c>
      <c r="AP30" s="124">
        <f>IF(AO30="","",TODAY()-AO30)</f>
        <v/>
      </c>
      <c r="AQ30" s="270" t="n">
        <v>46242</v>
      </c>
      <c r="AR30" s="184" t="n">
        <v>595000</v>
      </c>
      <c r="AS30" s="184">
        <f>IF(AO30="","SIN ESTADO",IF(AQ30&lt;&gt;"","PAGA",IF(AP30&gt;0,"VENCIDA",IF(AP30&gt;=-5,"POR VENCER","AL DÍA"))))</f>
        <v/>
      </c>
      <c r="AT30" s="185" t="inlineStr">
        <is>
          <t>TRANSFERENCIA</t>
        </is>
      </c>
      <c r="AU30" s="119">
        <f>IF(N($H30)&lt;7,"",IF(AO30="","",AO30+31))</f>
        <v/>
      </c>
      <c r="AV30" s="124">
        <f>IF(AU30="","",TODAY()-AU30)</f>
        <v/>
      </c>
      <c r="AW30" s="494" t="n">
        <v>46272</v>
      </c>
      <c r="AX30" s="184" t="n">
        <v>595000</v>
      </c>
      <c r="AY30" s="184">
        <f>IF(AU30="","SIN ESTADO",IF(AW30&lt;&gt;"","PAGA",IF(AV30&gt;0,"VENCIDA",IF(AV30&gt;=-5,"POR VENCER","AL DÍA"))))</f>
        <v/>
      </c>
      <c r="AZ30" s="185" t="inlineStr">
        <is>
          <t>TRANSFERENCIA</t>
        </is>
      </c>
      <c r="BA30" s="119">
        <f>IF(N($H30)&lt;8,"",IF(AU30="","",AU30+31))</f>
        <v/>
      </c>
      <c r="BB30" s="124">
        <f>IF(BA30="","",TODAY()-BA30)</f>
        <v/>
      </c>
      <c r="BC30" s="494" t="n"/>
      <c r="BD30" s="184" t="n"/>
      <c r="BE30" s="184">
        <f>IF(BA30="","SIN ESTADO",IF(BC30&lt;&gt;"","PAGA",IF(BB30&gt;0,"VENCIDA",IF(BB30&gt;=-5,"POR VENCER","AL DÍA"))))</f>
        <v/>
      </c>
      <c r="BF30" s="185" t="n"/>
      <c r="BG30" s="119">
        <f>IF(N($H30)&lt;9,"",IF(BA30="","",BA30+31))</f>
        <v/>
      </c>
      <c r="BH30" s="124">
        <f>IF(BG30="","",TODAY()-BG30)</f>
        <v/>
      </c>
      <c r="BI30" s="494" t="n"/>
      <c r="BJ30" s="184" t="n"/>
      <c r="BK30" s="184">
        <f>IF(BG30="","SIN ESTADO",IF(BI30&lt;&gt;"","PAGA",IF(BH30&gt;0,"VENCIDA",IF(BH30&gt;=-5,"POR VENCER","AL DÍA"))))</f>
        <v/>
      </c>
      <c r="BL30" s="185" t="n"/>
      <c r="BM30" s="119">
        <f>IF(N($H30)&lt;10,"",IF(BG30="","",BG30+31))</f>
        <v/>
      </c>
      <c r="BN30" s="124">
        <f>IF(BM30="","",TODAY()-BM30)</f>
        <v/>
      </c>
      <c r="BO30" s="494" t="n"/>
      <c r="BP30" s="184" t="n"/>
      <c r="BQ30" s="184">
        <f>IF(BM30="","SIN ESTADO",IF(BO30&lt;&gt;"","PAGA",IF(BN30&gt;0,"VENCIDA",IF(BN30&gt;=-5,"POR VENCER","AL DÍA"))))</f>
        <v/>
      </c>
      <c r="BR30" s="185" t="n"/>
      <c r="BS30" s="119">
        <f>IF(N($H30)&lt;11,"",IF(BM30="","",BM30+31))</f>
        <v/>
      </c>
      <c r="BT30" s="124">
        <f>IF(BS30="","",TODAY()-BS30)</f>
        <v/>
      </c>
      <c r="BU30" s="494" t="n"/>
      <c r="BV30" s="184" t="n"/>
      <c r="BW30" s="184">
        <f>IF(BS30="","SIN ESTADO",IF(BU30&lt;&gt;"","PAGA",IF(BT30&gt;0,"VENCIDA",IF(BT30&gt;=-5,"POR VENCER","AL DÍA"))))</f>
        <v/>
      </c>
      <c r="BX30" s="185" t="n"/>
      <c r="BY30" s="119">
        <f>IF(N($H30)&lt;12,"",IF(BS30="","",BS30+31))</f>
        <v/>
      </c>
      <c r="BZ30" s="124">
        <f>IF(BY30="","",TODAY()-BY30)</f>
        <v/>
      </c>
      <c r="CA30" s="494" t="n"/>
      <c r="CB30" s="184" t="n"/>
      <c r="CC30" s="184">
        <f>IF(BY30="","SIN ESTADO",IF(CA30&lt;&gt;"","PAGA",IF(BZ30&gt;0,"VENCIDA",IF(BZ30&gt;=-5,"POR VENCER","AL DÍA"))))</f>
        <v/>
      </c>
      <c r="CD30" s="185" t="n"/>
      <c r="CE30" s="119">
        <f>IF(N($H30)&lt;13,"",IF(BY30="","",BY30+31))</f>
        <v/>
      </c>
      <c r="CF30" s="124">
        <f>IF(CE30="","",TODAY()-CE30)</f>
        <v/>
      </c>
      <c r="CG30" s="494" t="n"/>
      <c r="CH30" s="184" t="n"/>
      <c r="CI30" s="184">
        <f>IF(CE30="","SIN ESTADO",IF(CG30&lt;&gt;"","PAGA",IF(CF30&gt;0,"VENCIDA",IF(CF30&gt;=-5,"POR VENCER","AL DÍA"))))</f>
        <v/>
      </c>
      <c r="CJ30" s="185" t="n"/>
      <c r="CK30" s="119">
        <f>IF(N($H30)&lt;14,"",IF(CE30="","",CE30+31))</f>
        <v/>
      </c>
      <c r="CL30" s="124">
        <f>IF(CK30="","",TODAY()-CK30)</f>
        <v/>
      </c>
      <c r="CM30" s="494" t="n"/>
      <c r="CN30" s="184" t="n"/>
      <c r="CO30" s="184">
        <f>IF(CK30="","SIN ESTADO",IF(CM30&lt;&gt;"","PAGA",IF(CL30&gt;0,"VENCIDA",IF(CL30&gt;=-5,"POR VENCER","AL DÍA"))))</f>
        <v/>
      </c>
      <c r="CP30" s="185" t="n"/>
      <c r="CQ30" s="119">
        <f>IF(N($H30)&lt;15,"",IF(CK30="","",CK30+31))</f>
        <v/>
      </c>
      <c r="CR30" s="124">
        <f>IF(CQ30="","",TODAY()-CQ30)</f>
        <v/>
      </c>
      <c r="CS30" s="494" t="n"/>
      <c r="CT30" s="184" t="n"/>
      <c r="CU30" s="184">
        <f>IF(CQ30="","SIN ESTADO",IF(CS30&lt;&gt;"","PAGA",IF(CR30&gt;0,"VENCIDA",IF(CR30&gt;=-5,"POR VENCER","AL DÍA"))))</f>
        <v/>
      </c>
      <c r="CV30" s="185" t="n"/>
      <c r="CW30" s="119">
        <f>IF(N($H30)&lt;16,"",IF(CQ30="","",CQ30+31))</f>
        <v/>
      </c>
      <c r="CX30" s="124">
        <f>IF(CW30="","",TODAY()-CW30)</f>
        <v/>
      </c>
      <c r="CY30" s="494" t="n"/>
      <c r="CZ30" s="184" t="n"/>
      <c r="DA30" s="184">
        <f>IF(CW30="","SIN ESTADO",IF(CY30&lt;&gt;"","PAGA",IF(CX30&gt;0,"VENCIDA",IF(CX30&gt;=-5,"POR VENCER","AL DÍA"))))</f>
        <v/>
      </c>
      <c r="DB30" s="185" t="n"/>
      <c r="DC30" s="119">
        <f>IF(N($H30)&lt;17,"",IF(CW30="","",CW30+31))</f>
        <v/>
      </c>
      <c r="DD30" s="124">
        <f>IF(DC30="","",TODAY()-DC30)</f>
        <v/>
      </c>
      <c r="DE30" s="494" t="n"/>
      <c r="DF30" s="184" t="n"/>
      <c r="DG30" s="184">
        <f>IF(DC30="","SIN ESTADO",IF(DE30&lt;&gt;"","PAGA",IF(DD30&gt;0,"VENCIDA",IF(DD30&gt;=-5,"POR VENCER","AL DÍA"))))</f>
        <v/>
      </c>
      <c r="DH30" s="185" t="n"/>
      <c r="DI30" s="119">
        <f>IF(N($H30)&lt;18,"",IF(DC30="","",DC30+31))</f>
        <v/>
      </c>
      <c r="DJ30" s="124">
        <f>IF(DI30="","",TODAY()-DI30)</f>
        <v/>
      </c>
      <c r="DK30" s="494" t="n"/>
      <c r="DL30" s="184" t="n"/>
      <c r="DM30" s="184">
        <f>IF(DI30="","SIN ESTADO",IF(DK30&lt;&gt;"","PAGA",IF(DJ30&gt;0,"VENCIDA",IF(DJ30&gt;=-5,"POR VENCER","AL DÍA"))))</f>
        <v/>
      </c>
      <c r="DN30" s="185" t="n"/>
      <c r="DO30" s="119">
        <f>IF(N($H30)&lt;19,"",IF(DI30="","",DI30+31))</f>
        <v/>
      </c>
      <c r="DP30" s="124">
        <f>IF(DO30="","",TODAY()-DO30)</f>
        <v/>
      </c>
      <c r="DQ30" s="494" t="n"/>
      <c r="DR30" s="184" t="n"/>
      <c r="DS30" s="184">
        <f>IF(DO30="","SIN ESTADO",IF(DQ30&lt;&gt;"","PAGA",IF(DP30&gt;0,"VENCIDA",IF(DP30&gt;=-5,"POR VENCER","AL DÍA"))))</f>
        <v/>
      </c>
      <c r="DT30" s="185" t="n"/>
      <c r="DU30" s="119">
        <f>IF(N($H30)&lt;20,"",IF(DO30="","",DO30+31))</f>
        <v/>
      </c>
      <c r="DV30" s="124">
        <f>IF(DU30="","",TODAY()-DU30)</f>
        <v/>
      </c>
      <c r="DW30" s="494" t="n"/>
      <c r="DX30" s="184" t="n"/>
      <c r="DY30" s="184">
        <f>IF(DU30="","SIN ESTADO",IF(DW30&lt;&gt;"","PAGA",IF(DV30&gt;0,"VENCIDA",IF(DV30&gt;=-5,"POR VENCER","AL DÍA"))))</f>
        <v/>
      </c>
      <c r="DZ30" s="185" t="n"/>
      <c r="EA30" s="119">
        <f>IF(N($H30)&lt;21,"",IF(DU30="","",DU30+31))</f>
        <v/>
      </c>
      <c r="EB30" s="124">
        <f>IF(EA30="","",TODAY()-EA30)</f>
        <v/>
      </c>
      <c r="EC30" s="494" t="n"/>
      <c r="ED30" s="184" t="n"/>
      <c r="EE30" s="184">
        <f>IF(EA30="","SIN ESTADO",IF(EC30&lt;&gt;"","PAGA",IF(EB30&gt;0,"VENCIDA",IF(EB30&gt;=-5,"POR VENCER","AL DÍA"))))</f>
        <v/>
      </c>
      <c r="EF30" s="185" t="n"/>
      <c r="EG30" s="119">
        <f>IF(N($H30)&lt;22,"",IF(EA30="","",EA30+31))</f>
        <v/>
      </c>
      <c r="EH30" s="124">
        <f>IF(EG30="","",TODAY()-EG30)</f>
        <v/>
      </c>
      <c r="EI30" s="494" t="n"/>
      <c r="EJ30" s="184" t="n"/>
      <c r="EK30" s="184">
        <f>IF(EG30="","SIN ESTADO",IF(EI30&lt;&gt;"","PAGA",IF(EH30&gt;0,"VENCIDA",IF(EH30&gt;=-5,"POR VENCER","AL DÍA"))))</f>
        <v/>
      </c>
      <c r="EL30" s="185" t="n"/>
      <c r="EM30" s="119">
        <f>IF(N($H30)&lt;23,"",IF(EG30="","",EG30+31))</f>
        <v/>
      </c>
      <c r="EN30" s="124">
        <f>IF(EM30="","",TODAY()-EM30)</f>
        <v/>
      </c>
      <c r="EO30" s="494" t="n"/>
      <c r="EP30" s="184" t="n"/>
      <c r="EQ30" s="184">
        <f>IF(EM30="","SIN ESTADO",IF(EO30&lt;&gt;"","PAGA",IF(EN30&gt;0,"VENCIDA",IF(EN30&gt;=-5,"POR VENCER","AL DÍA"))))</f>
        <v/>
      </c>
      <c r="ER30" s="185" t="n"/>
      <c r="ES30" s="119">
        <f>IF(N($H30)&lt;24,"",IF(EM30="","",EM30+31))</f>
        <v/>
      </c>
      <c r="ET30" s="124">
        <f>IF(ES30="","",TODAY()-ES30)</f>
        <v/>
      </c>
      <c r="EU30" s="494" t="n"/>
      <c r="EV30" s="184" t="n"/>
      <c r="EW30" s="184">
        <f>IF(ES30="","SIN ESTADO",IF(EU30&lt;&gt;"","PAGA",IF(ET30&gt;0,"VENCIDA",IF(ET30&gt;=-5,"POR VENCER","AL DÍA"))))</f>
        <v/>
      </c>
      <c r="EX30" s="185" t="n"/>
      <c r="EY30" s="119">
        <f>IF(N($H30)&lt;25,"",IF(ES30="","",ES30+31))</f>
        <v/>
      </c>
      <c r="EZ30" s="124">
        <f>IF(EY30="","",TODAY()-EY30)</f>
        <v/>
      </c>
      <c r="FA30" s="494" t="n"/>
      <c r="FB30" s="184" t="n"/>
      <c r="FC30" s="184">
        <f>IF(EY30="","SIN ESTADO",IF(FA30&lt;&gt;"","PAGA",IF(EZ30&gt;0,"VENCIDA",IF(EZ30&gt;=-5,"POR VENCER","AL DÍA"))))</f>
        <v/>
      </c>
      <c r="FD30" s="185" t="n"/>
      <c r="FE30" s="119">
        <f>IF(N($H30)&lt;26,"",IF(EY30="","",EY30+31))</f>
        <v/>
      </c>
      <c r="FF30" s="124">
        <f>IF(FE30="","",TODAY()-FE30)</f>
        <v/>
      </c>
      <c r="FG30" s="494" t="n"/>
      <c r="FH30" s="184" t="n"/>
      <c r="FI30" s="184">
        <f>IF(FE30="","SIN ESTADO",IF(FG30&lt;&gt;"","PAGA",IF(FF30&gt;0,"VENCIDA",IF(FF30&gt;=-5,"POR VENCER","AL DÍA"))))</f>
        <v/>
      </c>
      <c r="FJ30" s="185" t="n"/>
      <c r="FK30" s="119">
        <f>IF(N($H30)&lt;27,"",IF(FE30="","",FE30+31))</f>
        <v/>
      </c>
      <c r="FL30" s="124">
        <f>IF(FK30="","",TODAY()-FK30)</f>
        <v/>
      </c>
      <c r="FM30" s="494" t="n"/>
      <c r="FN30" s="184" t="n"/>
      <c r="FO30" s="184">
        <f>IF(FK30="","SIN ESTADO",IF(FM30&lt;&gt;"","PAGA",IF(FL30&gt;0,"VENCIDA",IF(FL30&gt;=-5,"POR VENCER","AL DÍA"))))</f>
        <v/>
      </c>
      <c r="FP30" s="185" t="n"/>
      <c r="FQ30" s="119">
        <f>IF(N($H30)&lt;28,"",IF(FK30="","",FK30+31))</f>
        <v/>
      </c>
      <c r="FR30" s="124">
        <f>IF(FQ30="","",TODAY()-FQ30)</f>
        <v/>
      </c>
      <c r="FS30" s="494" t="n"/>
      <c r="FT30" s="184" t="n"/>
      <c r="FU30" s="184">
        <f>IF(FQ30="","SIN ESTADO",IF(FS30&lt;&gt;"","PAGA",IF(FR30&gt;0,"VENCIDA",IF(FR30&gt;=-5,"POR VENCER","AL DÍA"))))</f>
        <v/>
      </c>
      <c r="FV30" s="185" t="n"/>
      <c r="FW30" s="119">
        <f>IF(N($H30)&lt;29,"",IF(FQ30="","",FQ30+31))</f>
        <v/>
      </c>
      <c r="FX30" s="124">
        <f>IF(FW30="","",TODAY()-FW30)</f>
        <v/>
      </c>
      <c r="FY30" s="494" t="n"/>
      <c r="FZ30" s="184" t="n"/>
      <c r="GA30" s="184">
        <f>IF(FW30="","SIN ESTADO",IF(FY30&lt;&gt;"","PAGA",IF(FX30&gt;0,"VENCIDA",IF(FX30&gt;=-5,"POR VENCER","AL DÍA"))))</f>
        <v/>
      </c>
      <c r="GB30" s="185" t="n"/>
      <c r="GC30" s="119">
        <f>IF(N($H30)&lt;30,"",IF(FW30="","",FW30+31))</f>
        <v/>
      </c>
      <c r="GD30" s="124">
        <f>IF(GC30="","",TODAY()-GC30)</f>
        <v/>
      </c>
      <c r="GE30" s="494" t="n"/>
      <c r="GF30" s="184" t="n"/>
      <c r="GG30" s="184">
        <f>IF(GC30="","SIN ESTADO",IF(GE30&lt;&gt;"","PAGA",IF(GD30&gt;0,"VENCIDA",IF(GD30&gt;=-5,"POR VENCER","AL DÍA"))))</f>
        <v/>
      </c>
      <c r="GH30" s="185" t="n"/>
      <c r="GI30" s="119">
        <f>IF(N($H30)&lt;31,"",IF(GC30="","",GC30+31))</f>
        <v/>
      </c>
      <c r="GJ30" s="124">
        <f>IF(GI30="","",TODAY()-GI30)</f>
        <v/>
      </c>
      <c r="GK30" s="494" t="n"/>
      <c r="GL30" s="184" t="n"/>
      <c r="GM30" s="184">
        <f>IF(GI30="","SIN ESTADO",IF(GK30&lt;&gt;"","PAGA",IF(GJ30&gt;0,"VENCIDA",IF(GJ30&gt;=-5,"POR VENCER","AL DÍA"))))</f>
        <v/>
      </c>
      <c r="GN30" s="185" t="n"/>
      <c r="GO30" s="119">
        <f>IF(N($H30)&lt;32,"",IF(GI30="","",GI30+31))</f>
        <v/>
      </c>
      <c r="GP30" s="124">
        <f>IF(GO30="","",TODAY()-GO30)</f>
        <v/>
      </c>
      <c r="GQ30" s="494" t="n"/>
      <c r="GR30" s="184" t="n"/>
      <c r="GS30" s="184">
        <f>IF(GO30="","SIN ESTADO",IF(GQ30&lt;&gt;"","PAGA",IF(GP30&gt;0,"VENCIDA",IF(GP30&gt;=-5,"POR VENCER","AL DÍA"))))</f>
        <v/>
      </c>
      <c r="GT30" s="185" t="n"/>
      <c r="GU30" s="119">
        <f>IF(N($H30)&lt;33,"",IF(GO30="","",GO30+31))</f>
        <v/>
      </c>
      <c r="GV30" s="124">
        <f>IF(GU30="","",TODAY()-GU30)</f>
        <v/>
      </c>
      <c r="GW30" s="494" t="n"/>
      <c r="GX30" s="184" t="n"/>
      <c r="GY30" s="184">
        <f>IF(GU30="","SIN ESTADO",IF(GW30&lt;&gt;"","PAGA",IF(GV30&gt;0,"VENCIDA",IF(GV30&gt;=-5,"POR VENCER","AL DÍA"))))</f>
        <v/>
      </c>
      <c r="GZ30" s="185" t="n"/>
      <c r="HA30" s="119">
        <f>IF(N($H30)&lt;34,"",IF(GU30="","",GU30+31))</f>
        <v/>
      </c>
      <c r="HB30" s="124">
        <f>IF(HA30="","",TODAY()-HA30)</f>
        <v/>
      </c>
      <c r="HC30" s="494" t="n"/>
      <c r="HD30" s="184" t="n"/>
      <c r="HE30" s="184">
        <f>IF(HA30="","SIN ESTADO",IF(HC30&lt;&gt;"","PAGA",IF(HB30&gt;0,"VENCIDA",IF(HB30&gt;=-5,"POR VENCER","AL DÍA"))))</f>
        <v/>
      </c>
      <c r="HF30" s="185" t="n"/>
      <c r="HG30" s="119">
        <f>IF(N($H30)&lt;35,"",IF(HA30="","",HA30+31))</f>
        <v/>
      </c>
      <c r="HH30" s="124">
        <f>IF(HG30="","",TODAY()-HG30)</f>
        <v/>
      </c>
      <c r="HI30" s="494" t="n"/>
      <c r="HJ30" s="184" t="n"/>
      <c r="HK30" s="184">
        <f>IF(HG30="","SIN ESTADO",IF(HI30&lt;&gt;"","PAGA",IF(HH30&gt;0,"VENCIDA",IF(HH30&gt;=-5,"POR VENCER","AL DÍA"))))</f>
        <v/>
      </c>
      <c r="HL30" s="168" t="n"/>
      <c r="HM30" s="119">
        <f>IF(N($H30)&lt;36,"",IF(HG30="","",HG30+31))</f>
        <v/>
      </c>
      <c r="HN30" s="124">
        <f>IF(HM30="","",TODAY()-HM30)</f>
        <v/>
      </c>
      <c r="HO30" s="494" t="n"/>
      <c r="HP30" s="184" t="n"/>
      <c r="HQ30" s="184">
        <f>IF(HM30="","SIN ESTADO",IF(HO30&lt;&gt;"","PAGA",IF(HN30&gt;0,"VENCIDA",IF(HN30&gt;=-5,"POR VENCER","AL DÍA"))))</f>
        <v/>
      </c>
      <c r="HR30" s="168" t="n"/>
      <c r="HS30" s="169">
        <f>N30+T30+Z30+AF30+AL30+AR30+AX30+BD30+BJ30+BP30+BV30+CB30+CH30+CN30+CT30+CZ30+DF30+DL30+DR30+DX30+ED30+EJ30+EP30+EV30+FB30+FH30+FN30+FT30+FZ30+GF30+GL30+GR30+GX30+HD30+HJ30+HP30</f>
        <v/>
      </c>
      <c r="HU30" s="170">
        <f>IFERROR(N($J30),0)</f>
        <v/>
      </c>
      <c r="HW30" s="170">
        <f>SUMPRODUCT((MOD(COLUMN($M30:$HR30)-COLUMN($M30),6)=0)*ISNUMBER($M30:$HR30)*($M30:$HR30&gt;=RESUMEN!$C$26)*($M30:$HR30&lt;=RESUMEN!$C$27)*IFERROR(N($N30:$HS30),0))</f>
        <v/>
      </c>
      <c r="HX30" s="170">
        <f>SUMPRODUCT((MOD(COLUMN($M30:$HR30)-COLUMN($M30),6)=0)*ISNUMBER($M30:$HR30)*($M30:$HR30&gt;=RESUMEN!$C$26)*($M30:$HR30&lt;=RESUMEN!$C$27))</f>
        <v/>
      </c>
    </row>
    <row r="31" ht="15.75" customHeight="1" s="506">
      <c r="B31" s="113">
        <f>VENTAS!A30</f>
        <v/>
      </c>
      <c r="C31" s="236">
        <f>VENTAS!B30</f>
        <v/>
      </c>
      <c r="D31" s="53">
        <f>VENTAS!C30</f>
        <v/>
      </c>
      <c r="E31" s="114">
        <f>VENTAS!D30</f>
        <v/>
      </c>
      <c r="F31" s="114">
        <f>VENTAS!J30</f>
        <v/>
      </c>
      <c r="G31" s="494">
        <f>VENTAS!F30</f>
        <v/>
      </c>
      <c r="H31" s="479">
        <f>VENTAS!K30</f>
        <v/>
      </c>
      <c r="I31" s="479">
        <f>VENTAS!M30</f>
        <v/>
      </c>
      <c r="J31" s="184">
        <f>VENTAS!L30</f>
        <v/>
      </c>
      <c r="K31" s="119">
        <f>IF(N($H31)&lt;1,"",$G31+31)</f>
        <v/>
      </c>
      <c r="L31" s="124">
        <f>IF(K31="","",TODAY()-K31)</f>
        <v/>
      </c>
      <c r="M31" s="494" t="n"/>
      <c r="N31" s="374" t="n">
        <v>500000</v>
      </c>
      <c r="O31" s="184">
        <f>IF(K31="","SIN ESTADO",IF(M31&lt;&gt;"","PAGA",IF(L31&gt;0,"VENCIDA",IF(L31&gt;=-5,"POR VENCER","AL DÍA"))))</f>
        <v/>
      </c>
      <c r="P31" s="185" t="n"/>
      <c r="Q31" s="119">
        <f>IF(N($H31)&lt;2,"",IF(K31="","",K31+31))</f>
        <v/>
      </c>
      <c r="R31" s="124">
        <f>IF(Q31="","",TODAY()-Q31)</f>
        <v/>
      </c>
      <c r="S31" s="494" t="n"/>
      <c r="T31" s="184" t="n"/>
      <c r="U31" s="184">
        <f>IF(Q31="","SIN ESTADO",IF(S31&lt;&gt;"","PAGA",IF(R31&gt;0,"VENCIDA",IF(R31&gt;=-5,"POR VENCER","AL DÍA"))))</f>
        <v/>
      </c>
      <c r="V31" s="185" t="n"/>
      <c r="W31" s="119">
        <f>IF(N($H31)&lt;3,"",IF(Q31="","",Q31+31))</f>
        <v/>
      </c>
      <c r="X31" s="124">
        <f>IF(W31="","",TODAY()-W31)</f>
        <v/>
      </c>
      <c r="Y31" s="494" t="n"/>
      <c r="Z31" s="184" t="n"/>
      <c r="AA31" s="184">
        <f>IF(W31="","SIN ESTADO",IF(Y31&lt;&gt;"","PAGA",IF(X31&gt;0,"VENCIDA",IF(X31&gt;=-5,"POR VENCER","AL DÍA"))))</f>
        <v/>
      </c>
      <c r="AB31" s="185" t="n"/>
      <c r="AC31" s="119">
        <f>IF(N($H31)&lt;4,"",IF(W31="","",W31+31))</f>
        <v/>
      </c>
      <c r="AD31" s="124">
        <f>IF(AC31="","",TODAY()-AC31)</f>
        <v/>
      </c>
      <c r="AE31" s="494" t="n"/>
      <c r="AF31" s="184" t="n"/>
      <c r="AG31" s="184">
        <f>IF(AC31="","SIN ESTADO",IF(AE31&lt;&gt;"","PAGA",IF(AD31&gt;0,"VENCIDA",IF(AD31&gt;=-5,"POR VENCER","AL DÍA"))))</f>
        <v/>
      </c>
      <c r="AH31" s="185" t="n"/>
      <c r="AI31" s="119">
        <f>IF(N($H31)&lt;5,"",IF(AC31="","",AC31+31))</f>
        <v/>
      </c>
      <c r="AJ31" s="124">
        <f>IF(AI31="","",TODAY()-AI31)</f>
        <v/>
      </c>
      <c r="AK31" s="494" t="n"/>
      <c r="AL31" s="184" t="n"/>
      <c r="AM31" s="184">
        <f>IF(AI31="","SIN ESTADO",IF(AK31&lt;&gt;"","PAGA",IF(AJ31&gt;0,"VENCIDA",IF(AJ31&gt;=-5,"POR VENCER","AL DÍA"))))</f>
        <v/>
      </c>
      <c r="AN31" s="185" t="n"/>
      <c r="AO31" s="119">
        <f>IF(N($H31)&lt;6,"",IF(AI31="","",AI31+31))</f>
        <v/>
      </c>
      <c r="AP31" s="124">
        <f>IF(AO31="","",TODAY()-AO31)</f>
        <v/>
      </c>
      <c r="AQ31" s="270" t="n"/>
      <c r="AR31" s="184" t="n"/>
      <c r="AS31" s="184">
        <f>IF(AO31="","SIN ESTADO",IF(AQ31&lt;&gt;"","PAGA",IF(AP31&gt;0,"VENCIDA",IF(AP31&gt;=-5,"POR VENCER","AL DÍA"))))</f>
        <v/>
      </c>
      <c r="AT31" s="185" t="n"/>
      <c r="AU31" s="119">
        <f>IF(N($H31)&lt;7,"",IF(AO31="","",AO31+31))</f>
        <v/>
      </c>
      <c r="AV31" s="124">
        <f>IF(AU31="","",TODAY()-AU31)</f>
        <v/>
      </c>
      <c r="AW31" s="494" t="n"/>
      <c r="AX31" s="184" t="n"/>
      <c r="AY31" s="184">
        <f>IF(AU31="","SIN ESTADO",IF(AW31&lt;&gt;"","PAGA",IF(AV31&gt;0,"VENCIDA",IF(AV31&gt;=-5,"POR VENCER","AL DÍA"))))</f>
        <v/>
      </c>
      <c r="AZ31" s="185" t="n"/>
      <c r="BA31" s="119">
        <f>IF(N($H31)&lt;8,"",IF(AU31="","",AU31+31))</f>
        <v/>
      </c>
      <c r="BB31" s="124">
        <f>IF(BA31="","",TODAY()-BA31)</f>
        <v/>
      </c>
      <c r="BC31" s="494" t="n"/>
      <c r="BD31" s="184" t="n"/>
      <c r="BE31" s="184">
        <f>IF(BA31="","SIN ESTADO",IF(BC31&lt;&gt;"","PAGA",IF(BB31&gt;0,"VENCIDA",IF(BB31&gt;=-5,"POR VENCER","AL DÍA"))))</f>
        <v/>
      </c>
      <c r="BF31" s="185" t="n"/>
      <c r="BG31" s="119">
        <f>IF(N($H31)&lt;9,"",IF(BA31="","",BA31+31))</f>
        <v/>
      </c>
      <c r="BH31" s="124">
        <f>IF(BG31="","",TODAY()-BG31)</f>
        <v/>
      </c>
      <c r="BI31" s="494" t="n"/>
      <c r="BJ31" s="184" t="n"/>
      <c r="BK31" s="184">
        <f>IF(BG31="","SIN ESTADO",IF(BI31&lt;&gt;"","PAGA",IF(BH31&gt;0,"VENCIDA",IF(BH31&gt;=-5,"POR VENCER","AL DÍA"))))</f>
        <v/>
      </c>
      <c r="BL31" s="185" t="n"/>
      <c r="BM31" s="119">
        <f>IF(N($H31)&lt;10,"",IF(BG31="","",BG31+31))</f>
        <v/>
      </c>
      <c r="BN31" s="124">
        <f>IF(BM31="","",TODAY()-BM31)</f>
        <v/>
      </c>
      <c r="BO31" s="494" t="n"/>
      <c r="BP31" s="184" t="n"/>
      <c r="BQ31" s="184">
        <f>IF(BM31="","SIN ESTADO",IF(BO31&lt;&gt;"","PAGA",IF(BN31&gt;0,"VENCIDA",IF(BN31&gt;=-5,"POR VENCER","AL DÍA"))))</f>
        <v/>
      </c>
      <c r="BR31" s="185" t="n"/>
      <c r="BS31" s="119">
        <f>IF(N($H31)&lt;11,"",IF(BM31="","",BM31+31))</f>
        <v/>
      </c>
      <c r="BT31" s="124">
        <f>IF(BS31="","",TODAY()-BS31)</f>
        <v/>
      </c>
      <c r="BU31" s="494" t="n"/>
      <c r="BV31" s="184" t="n"/>
      <c r="BW31" s="184">
        <f>IF(BS31="","SIN ESTADO",IF(BU31&lt;&gt;"","PAGA",IF(BT31&gt;0,"VENCIDA",IF(BT31&gt;=-5,"POR VENCER","AL DÍA"))))</f>
        <v/>
      </c>
      <c r="BX31" s="185" t="n"/>
      <c r="BY31" s="119">
        <f>IF(N($H31)&lt;12,"",IF(BS31="","",BS31+31))</f>
        <v/>
      </c>
      <c r="BZ31" s="124">
        <f>IF(BY31="","",TODAY()-BY31)</f>
        <v/>
      </c>
      <c r="CA31" s="494" t="n"/>
      <c r="CB31" s="184" t="n"/>
      <c r="CC31" s="184">
        <f>IF(BY31="","SIN ESTADO",IF(CA31&lt;&gt;"","PAGA",IF(BZ31&gt;0,"VENCIDA",IF(BZ31&gt;=-5,"POR VENCER","AL DÍA"))))</f>
        <v/>
      </c>
      <c r="CD31" s="185" t="n"/>
      <c r="CE31" s="119">
        <f>IF(N($H31)&lt;13,"",IF(BY31="","",BY31+31))</f>
        <v/>
      </c>
      <c r="CF31" s="124">
        <f>IF(CE31="","",TODAY()-CE31)</f>
        <v/>
      </c>
      <c r="CG31" s="494" t="n"/>
      <c r="CH31" s="184" t="n"/>
      <c r="CI31" s="184">
        <f>IF(CE31="","SIN ESTADO",IF(CG31&lt;&gt;"","PAGA",IF(CF31&gt;0,"VENCIDA",IF(CF31&gt;=-5,"POR VENCER","AL DÍA"))))</f>
        <v/>
      </c>
      <c r="CJ31" s="185" t="n"/>
      <c r="CK31" s="119">
        <f>IF(N($H31)&lt;14,"",IF(CE31="","",CE31+31))</f>
        <v/>
      </c>
      <c r="CL31" s="124">
        <f>IF(CK31="","",TODAY()-CK31)</f>
        <v/>
      </c>
      <c r="CM31" s="494" t="n"/>
      <c r="CN31" s="184" t="n"/>
      <c r="CO31" s="184">
        <f>IF(CK31="","SIN ESTADO",IF(CM31&lt;&gt;"","PAGA",IF(CL31&gt;0,"VENCIDA",IF(CL31&gt;=-5,"POR VENCER","AL DÍA"))))</f>
        <v/>
      </c>
      <c r="CP31" s="185" t="n"/>
      <c r="CQ31" s="119">
        <f>IF(N($H31)&lt;15,"",IF(CK31="","",CK31+31))</f>
        <v/>
      </c>
      <c r="CR31" s="124">
        <f>IF(CQ31="","",TODAY()-CQ31)</f>
        <v/>
      </c>
      <c r="CS31" s="494" t="n"/>
      <c r="CT31" s="184" t="n"/>
      <c r="CU31" s="184">
        <f>IF(CQ31="","SIN ESTADO",IF(CS31&lt;&gt;"","PAGA",IF(CR31&gt;0,"VENCIDA",IF(CR31&gt;=-5,"POR VENCER","AL DÍA"))))</f>
        <v/>
      </c>
      <c r="CV31" s="185" t="n"/>
      <c r="CW31" s="119">
        <f>IF(N($H31)&lt;16,"",IF(CQ31="","",CQ31+31))</f>
        <v/>
      </c>
      <c r="CX31" s="124">
        <f>IF(CW31="","",TODAY()-CW31)</f>
        <v/>
      </c>
      <c r="CY31" s="494" t="n"/>
      <c r="CZ31" s="184" t="n"/>
      <c r="DA31" s="184">
        <f>IF(CW31="","SIN ESTADO",IF(CY31&lt;&gt;"","PAGA",IF(CX31&gt;0,"VENCIDA",IF(CX31&gt;=-5,"POR VENCER","AL DÍA"))))</f>
        <v/>
      </c>
      <c r="DB31" s="185" t="n"/>
      <c r="DC31" s="119">
        <f>IF(N($H31)&lt;17,"",IF(CW31="","",CW31+31))</f>
        <v/>
      </c>
      <c r="DD31" s="124">
        <f>IF(DC31="","",TODAY()-DC31)</f>
        <v/>
      </c>
      <c r="DE31" s="494" t="n"/>
      <c r="DF31" s="184" t="n"/>
      <c r="DG31" s="184">
        <f>IF(DC31="","SIN ESTADO",IF(DE31&lt;&gt;"","PAGA",IF(DD31&gt;0,"VENCIDA",IF(DD31&gt;=-5,"POR VENCER","AL DÍA"))))</f>
        <v/>
      </c>
      <c r="DH31" s="185" t="n"/>
      <c r="DI31" s="119">
        <f>IF(N($H31)&lt;18,"",IF(DC31="","",DC31+31))</f>
        <v/>
      </c>
      <c r="DJ31" s="124">
        <f>IF(DI31="","",TODAY()-DI31)</f>
        <v/>
      </c>
      <c r="DK31" s="494" t="n"/>
      <c r="DL31" s="184" t="n"/>
      <c r="DM31" s="184">
        <f>IF(DI31="","SIN ESTADO",IF(DK31&lt;&gt;"","PAGA",IF(DJ31&gt;0,"VENCIDA",IF(DJ31&gt;=-5,"POR VENCER","AL DÍA"))))</f>
        <v/>
      </c>
      <c r="DN31" s="185" t="n"/>
      <c r="DO31" s="119">
        <f>IF(N($H31)&lt;19,"",IF(DI31="","",DI31+31))</f>
        <v/>
      </c>
      <c r="DP31" s="124">
        <f>IF(DO31="","",TODAY()-DO31)</f>
        <v/>
      </c>
      <c r="DQ31" s="494" t="n"/>
      <c r="DR31" s="184" t="n"/>
      <c r="DS31" s="184">
        <f>IF(DO31="","SIN ESTADO",IF(DQ31&lt;&gt;"","PAGA",IF(DP31&gt;0,"VENCIDA",IF(DP31&gt;=-5,"POR VENCER","AL DÍA"))))</f>
        <v/>
      </c>
      <c r="DT31" s="185" t="n"/>
      <c r="DU31" s="119">
        <f>IF(N($H31)&lt;20,"",IF(DO31="","",DO31+31))</f>
        <v/>
      </c>
      <c r="DV31" s="124">
        <f>IF(DU31="","",TODAY()-DU31)</f>
        <v/>
      </c>
      <c r="DW31" s="494" t="n"/>
      <c r="DX31" s="184" t="n"/>
      <c r="DY31" s="184">
        <f>IF(DU31="","SIN ESTADO",IF(DW31&lt;&gt;"","PAGA",IF(DV31&gt;0,"VENCIDA",IF(DV31&gt;=-5,"POR VENCER","AL DÍA"))))</f>
        <v/>
      </c>
      <c r="DZ31" s="185" t="n"/>
      <c r="EA31" s="119">
        <f>IF(N($H31)&lt;21,"",IF(DU31="","",DU31+31))</f>
        <v/>
      </c>
      <c r="EB31" s="124">
        <f>IF(EA31="","",TODAY()-EA31)</f>
        <v/>
      </c>
      <c r="EC31" s="494" t="n"/>
      <c r="ED31" s="184" t="n"/>
      <c r="EE31" s="184">
        <f>IF(EA31="","SIN ESTADO",IF(EC31&lt;&gt;"","PAGA",IF(EB31&gt;0,"VENCIDA",IF(EB31&gt;=-5,"POR VENCER","AL DÍA"))))</f>
        <v/>
      </c>
      <c r="EF31" s="185" t="n"/>
      <c r="EG31" s="119">
        <f>IF(N($H31)&lt;22,"",IF(EA31="","",EA31+31))</f>
        <v/>
      </c>
      <c r="EH31" s="124">
        <f>IF(EG31="","",TODAY()-EG31)</f>
        <v/>
      </c>
      <c r="EI31" s="494" t="n"/>
      <c r="EJ31" s="184" t="n"/>
      <c r="EK31" s="184">
        <f>IF(EG31="","SIN ESTADO",IF(EI31&lt;&gt;"","PAGA",IF(EH31&gt;0,"VENCIDA",IF(EH31&gt;=-5,"POR VENCER","AL DÍA"))))</f>
        <v/>
      </c>
      <c r="EL31" s="185" t="n"/>
      <c r="EM31" s="119">
        <f>IF(N($H31)&lt;23,"",IF(EG31="","",EG31+31))</f>
        <v/>
      </c>
      <c r="EN31" s="124">
        <f>IF(EM31="","",TODAY()-EM31)</f>
        <v/>
      </c>
      <c r="EO31" s="494" t="n"/>
      <c r="EP31" s="184" t="n"/>
      <c r="EQ31" s="184">
        <f>IF(EM31="","SIN ESTADO",IF(EO31&lt;&gt;"","PAGA",IF(EN31&gt;0,"VENCIDA",IF(EN31&gt;=-5,"POR VENCER","AL DÍA"))))</f>
        <v/>
      </c>
      <c r="ER31" s="185" t="n"/>
      <c r="ES31" s="119">
        <f>IF(N($H31)&lt;24,"",IF(EM31="","",EM31+31))</f>
        <v/>
      </c>
      <c r="ET31" s="124">
        <f>IF(ES31="","",TODAY()-ES31)</f>
        <v/>
      </c>
      <c r="EU31" s="494" t="n"/>
      <c r="EV31" s="184" t="n"/>
      <c r="EW31" s="184">
        <f>IF(ES31="","SIN ESTADO",IF(EU31&lt;&gt;"","PAGA",IF(ET31&gt;0,"VENCIDA",IF(ET31&gt;=-5,"POR VENCER","AL DÍA"))))</f>
        <v/>
      </c>
      <c r="EX31" s="185" t="n"/>
      <c r="EY31" s="119">
        <f>IF(N($H31)&lt;25,"",IF(ES31="","",ES31+31))</f>
        <v/>
      </c>
      <c r="EZ31" s="124">
        <f>IF(EY31="","",TODAY()-EY31)</f>
        <v/>
      </c>
      <c r="FA31" s="494" t="n"/>
      <c r="FB31" s="184" t="n"/>
      <c r="FC31" s="184">
        <f>IF(EY31="","SIN ESTADO",IF(FA31&lt;&gt;"","PAGA",IF(EZ31&gt;0,"VENCIDA",IF(EZ31&gt;=-5,"POR VENCER","AL DÍA"))))</f>
        <v/>
      </c>
      <c r="FD31" s="185" t="n"/>
      <c r="FE31" s="119">
        <f>IF(N($H31)&lt;26,"",IF(EY31="","",EY31+31))</f>
        <v/>
      </c>
      <c r="FF31" s="124">
        <f>IF(FE31="","",TODAY()-FE31)</f>
        <v/>
      </c>
      <c r="FG31" s="494" t="n"/>
      <c r="FH31" s="184" t="n"/>
      <c r="FI31" s="184">
        <f>IF(FE31="","SIN ESTADO",IF(FG31&lt;&gt;"","PAGA",IF(FF31&gt;0,"VENCIDA",IF(FF31&gt;=-5,"POR VENCER","AL DÍA"))))</f>
        <v/>
      </c>
      <c r="FJ31" s="185" t="n"/>
      <c r="FK31" s="119">
        <f>IF(N($H31)&lt;27,"",IF(FE31="","",FE31+31))</f>
        <v/>
      </c>
      <c r="FL31" s="124">
        <f>IF(FK31="","",TODAY()-FK31)</f>
        <v/>
      </c>
      <c r="FM31" s="494" t="n"/>
      <c r="FN31" s="184" t="n"/>
      <c r="FO31" s="184">
        <f>IF(FK31="","SIN ESTADO",IF(FM31&lt;&gt;"","PAGA",IF(FL31&gt;0,"VENCIDA",IF(FL31&gt;=-5,"POR VENCER","AL DÍA"))))</f>
        <v/>
      </c>
      <c r="FP31" s="185" t="n"/>
      <c r="FQ31" s="119">
        <f>IF(N($H31)&lt;28,"",IF(FK31="","",FK31+31))</f>
        <v/>
      </c>
      <c r="FR31" s="124">
        <f>IF(FQ31="","",TODAY()-FQ31)</f>
        <v/>
      </c>
      <c r="FS31" s="494" t="n"/>
      <c r="FT31" s="184" t="n"/>
      <c r="FU31" s="184">
        <f>IF(FQ31="","SIN ESTADO",IF(FS31&lt;&gt;"","PAGA",IF(FR31&gt;0,"VENCIDA",IF(FR31&gt;=-5,"POR VENCER","AL DÍA"))))</f>
        <v/>
      </c>
      <c r="FV31" s="185" t="n"/>
      <c r="FW31" s="119">
        <f>IF(N($H31)&lt;29,"",IF(FQ31="","",FQ31+31))</f>
        <v/>
      </c>
      <c r="FX31" s="124">
        <f>IF(FW31="","",TODAY()-FW31)</f>
        <v/>
      </c>
      <c r="FY31" s="494" t="n"/>
      <c r="FZ31" s="184" t="n"/>
      <c r="GA31" s="184">
        <f>IF(FW31="","SIN ESTADO",IF(FY31&lt;&gt;"","PAGA",IF(FX31&gt;0,"VENCIDA",IF(FX31&gt;=-5,"POR VENCER","AL DÍA"))))</f>
        <v/>
      </c>
      <c r="GB31" s="185" t="n"/>
      <c r="GC31" s="119">
        <f>IF(N($H31)&lt;30,"",IF(FW31="","",FW31+31))</f>
        <v/>
      </c>
      <c r="GD31" s="124">
        <f>IF(GC31="","",TODAY()-GC31)</f>
        <v/>
      </c>
      <c r="GE31" s="494" t="n"/>
      <c r="GF31" s="184" t="n"/>
      <c r="GG31" s="184">
        <f>IF(GC31="","SIN ESTADO",IF(GE31&lt;&gt;"","PAGA",IF(GD31&gt;0,"VENCIDA",IF(GD31&gt;=-5,"POR VENCER","AL DÍA"))))</f>
        <v/>
      </c>
      <c r="GH31" s="185" t="n"/>
      <c r="GI31" s="119">
        <f>IF(N($H31)&lt;31,"",IF(GC31="","",GC31+31))</f>
        <v/>
      </c>
      <c r="GJ31" s="124">
        <f>IF(GI31="","",TODAY()-GI31)</f>
        <v/>
      </c>
      <c r="GK31" s="494" t="n"/>
      <c r="GL31" s="184" t="n"/>
      <c r="GM31" s="184">
        <f>IF(GI31="","SIN ESTADO",IF(GK31&lt;&gt;"","PAGA",IF(GJ31&gt;0,"VENCIDA",IF(GJ31&gt;=-5,"POR VENCER","AL DÍA"))))</f>
        <v/>
      </c>
      <c r="GN31" s="185" t="n"/>
      <c r="GO31" s="119">
        <f>IF(N($H31)&lt;32,"",IF(GI31="","",GI31+31))</f>
        <v/>
      </c>
      <c r="GP31" s="124">
        <f>IF(GO31="","",TODAY()-GO31)</f>
        <v/>
      </c>
      <c r="GQ31" s="494" t="n"/>
      <c r="GR31" s="184" t="n"/>
      <c r="GS31" s="184">
        <f>IF(GO31="","SIN ESTADO",IF(GQ31&lt;&gt;"","PAGA",IF(GP31&gt;0,"VENCIDA",IF(GP31&gt;=-5,"POR VENCER","AL DÍA"))))</f>
        <v/>
      </c>
      <c r="GT31" s="185" t="n"/>
      <c r="GU31" s="119">
        <f>IF(N($H31)&lt;33,"",IF(GO31="","",GO31+31))</f>
        <v/>
      </c>
      <c r="GV31" s="124">
        <f>IF(GU31="","",TODAY()-GU31)</f>
        <v/>
      </c>
      <c r="GW31" s="494" t="n"/>
      <c r="GX31" s="184" t="n"/>
      <c r="GY31" s="184">
        <f>IF(GU31="","SIN ESTADO",IF(GW31&lt;&gt;"","PAGA",IF(GV31&gt;0,"VENCIDA",IF(GV31&gt;=-5,"POR VENCER","AL DÍA"))))</f>
        <v/>
      </c>
      <c r="GZ31" s="185" t="n"/>
      <c r="HA31" s="119">
        <f>IF(N($H31)&lt;34,"",IF(GU31="","",GU31+31))</f>
        <v/>
      </c>
      <c r="HB31" s="124">
        <f>IF(HA31="","",TODAY()-HA31)</f>
        <v/>
      </c>
      <c r="HC31" s="494" t="n"/>
      <c r="HD31" s="184" t="n"/>
      <c r="HE31" s="184">
        <f>IF(HA31="","SIN ESTADO",IF(HC31&lt;&gt;"","PAGA",IF(HB31&gt;0,"VENCIDA",IF(HB31&gt;=-5,"POR VENCER","AL DÍA"))))</f>
        <v/>
      </c>
      <c r="HF31" s="185" t="n"/>
      <c r="HG31" s="119">
        <f>IF(N($H31)&lt;35,"",IF(HA31="","",HA31+31))</f>
        <v/>
      </c>
      <c r="HH31" s="124">
        <f>IF(HG31="","",TODAY()-HG31)</f>
        <v/>
      </c>
      <c r="HI31" s="494" t="n"/>
      <c r="HJ31" s="184" t="n"/>
      <c r="HK31" s="184">
        <f>IF(HG31="","SIN ESTADO",IF(HI31&lt;&gt;"","PAGA",IF(HH31&gt;0,"VENCIDA",IF(HH31&gt;=-5,"POR VENCER","AL DÍA"))))</f>
        <v/>
      </c>
      <c r="HL31" s="168" t="n"/>
      <c r="HM31" s="119">
        <f>IF(N($H31)&lt;36,"",IF(HG31="","",HG31+31))</f>
        <v/>
      </c>
      <c r="HN31" s="124">
        <f>IF(HM31="","",TODAY()-HM31)</f>
        <v/>
      </c>
      <c r="HO31" s="494" t="n"/>
      <c r="HP31" s="184" t="n"/>
      <c r="HQ31" s="184">
        <f>IF(HM31="","SIN ESTADO",IF(HO31&lt;&gt;"","PAGA",IF(HN31&gt;0,"VENCIDA",IF(HN31&gt;=-5,"POR VENCER","AL DÍA"))))</f>
        <v/>
      </c>
      <c r="HR31" s="168" t="n"/>
      <c r="HS31" s="169">
        <f>N31+T31+Z31+AF31+AL31+AR31+AX31+BD31+BJ31+BP31+BV31+CB31+CH31+CN31+CT31+CZ31+DF31+DL31+DR31+DX31+ED31+EJ31+EP31+EV31+FB31+FH31+FN31+FT31+FZ31+GF31+GL31+GR31+GX31+HD31+HJ31+HP31</f>
        <v/>
      </c>
      <c r="HU31" s="170">
        <f>IFERROR(N($J31),0)</f>
        <v/>
      </c>
      <c r="HW31" s="170">
        <f>SUMPRODUCT((MOD(COLUMN($M31:$HR31)-COLUMN($M31),6)=0)*ISNUMBER($M31:$HR31)*($M31:$HR31&gt;=RESUMEN!$C$26)*($M31:$HR31&lt;=RESUMEN!$C$27)*IFERROR(N($N31:$HS31),0))</f>
        <v/>
      </c>
      <c r="HX31" s="170">
        <f>SUMPRODUCT((MOD(COLUMN($M31:$HR31)-COLUMN($M31),6)=0)*ISNUMBER($M31:$HR31)*($M31:$HR31&gt;=RESUMEN!$C$26)*($M31:$HR31&lt;=RESUMEN!$C$27))</f>
        <v/>
      </c>
    </row>
    <row r="32" ht="15.75" customHeight="1" s="506">
      <c r="B32" s="113">
        <f>VENTAS!A31</f>
        <v/>
      </c>
      <c r="C32" s="236">
        <f>VENTAS!B31</f>
        <v/>
      </c>
      <c r="D32" s="53">
        <f>VENTAS!C31</f>
        <v/>
      </c>
      <c r="E32" s="114">
        <f>VENTAS!D31</f>
        <v/>
      </c>
      <c r="F32" s="114">
        <f>VENTAS!J31</f>
        <v/>
      </c>
      <c r="G32" s="494">
        <f>VENTAS!F31</f>
        <v/>
      </c>
      <c r="H32" s="479">
        <f>VENTAS!K31</f>
        <v/>
      </c>
      <c r="I32" s="479">
        <f>VENTAS!M31</f>
        <v/>
      </c>
      <c r="J32" s="184">
        <f>VENTAS!L31</f>
        <v/>
      </c>
      <c r="K32" s="119">
        <f>IF(N($H32)&lt;1,"",$G32+31)</f>
        <v/>
      </c>
      <c r="L32" s="124">
        <f>IF(K32="","",TODAY()-K32)</f>
        <v/>
      </c>
      <c r="M32" s="201" t="n">
        <v>46062</v>
      </c>
      <c r="N32" s="374" t="n">
        <v>1000000</v>
      </c>
      <c r="O32" s="184">
        <f>IF(K32="","SIN ESTADO",IF(M32&lt;&gt;"","PAGA",IF(L32&gt;0,"VENCIDA",IF(L32&gt;=-5,"POR VENCER","AL DÍA"))))</f>
        <v/>
      </c>
      <c r="P32" s="185" t="inlineStr">
        <is>
          <t>TRANSFERENCIA</t>
        </is>
      </c>
      <c r="Q32" s="119">
        <f>IF(N($H32)&lt;2,"",IF(K32="","",K32+31))</f>
        <v/>
      </c>
      <c r="R32" s="124">
        <f>IF(Q32="","",TODAY()-Q32)</f>
        <v/>
      </c>
      <c r="S32" s="414" t="n">
        <v>46090</v>
      </c>
      <c r="T32" s="184" t="n">
        <v>1000000</v>
      </c>
      <c r="U32" s="184">
        <f>IF(Q32="","SIN ESTADO",IF(S32&lt;&gt;"","PAGA",IF(R32&gt;0,"VENCIDA",IF(R32&gt;=-5,"POR VENCER","AL DÍA"))))</f>
        <v/>
      </c>
      <c r="V32" s="185" t="inlineStr">
        <is>
          <t>TRANSFERENCIA</t>
        </is>
      </c>
      <c r="W32" s="119">
        <f>IF(N($H32)&lt;3,"",IF(Q32="","",Q32+31))</f>
        <v/>
      </c>
      <c r="X32" s="124">
        <f>IF(W32="","",TODAY()-W32)</f>
        <v/>
      </c>
      <c r="Y32" s="494" t="n">
        <v>46121</v>
      </c>
      <c r="Z32" s="184" t="n">
        <v>1000000</v>
      </c>
      <c r="AA32" s="184">
        <f>IF(W32="","SIN ESTADO",IF(Y32&lt;&gt;"","PAGA",IF(X32&gt;0,"VENCIDA",IF(X32&gt;=-5,"POR VENCER","AL DÍA"))))</f>
        <v/>
      </c>
      <c r="AB32" s="185" t="inlineStr">
        <is>
          <t>TRANSFERENCIA</t>
        </is>
      </c>
      <c r="AC32" s="119">
        <f>IF(N($H32)&lt;4,"",IF(W32="","",W32+31))</f>
        <v/>
      </c>
      <c r="AD32" s="124">
        <f>IF(AC32="","",TODAY()-AC32)</f>
        <v/>
      </c>
      <c r="AE32" s="494" t="n">
        <v>46151</v>
      </c>
      <c r="AF32" s="184" t="n">
        <v>1000000</v>
      </c>
      <c r="AG32" s="184">
        <f>IF(AC32="","SIN ESTADO",IF(AE32&lt;&gt;"","PAGA",IF(AD32&gt;0,"VENCIDA",IF(AD32&gt;=-5,"POR VENCER","AL DÍA"))))</f>
        <v/>
      </c>
      <c r="AH32" s="185" t="inlineStr">
        <is>
          <t>TRANSFERENCIA</t>
        </is>
      </c>
      <c r="AI32" s="119">
        <f>IF(N($H32)&lt;5,"",IF(AC32="","",AC32+31))</f>
        <v/>
      </c>
      <c r="AJ32" s="124">
        <f>IF(AI32="","",TODAY()-AI32)</f>
        <v/>
      </c>
      <c r="AK32" s="494" t="n">
        <v>46182</v>
      </c>
      <c r="AL32" s="184" t="n">
        <v>1000000</v>
      </c>
      <c r="AM32" s="184">
        <f>IF(AI32="","SIN ESTADO",IF(AK32&lt;&gt;"","PAGA",IF(AJ32&gt;0,"VENCIDA",IF(AJ32&gt;=-5,"POR VENCER","AL DÍA"))))</f>
        <v/>
      </c>
      <c r="AN32" s="185" t="inlineStr">
        <is>
          <t>TRANSFERENCIA</t>
        </is>
      </c>
      <c r="AO32" s="119">
        <f>IF(N($H32)&lt;6,"",IF(AI32="","",AI32+31))</f>
        <v/>
      </c>
      <c r="AP32" s="124">
        <f>IF(AO32="","",TODAY()-AO32)</f>
        <v/>
      </c>
      <c r="AQ32" s="270" t="n">
        <v>46212</v>
      </c>
      <c r="AR32" s="184" t="n">
        <v>1000000</v>
      </c>
      <c r="AS32" s="184">
        <f>IF(AO32="","SIN ESTADO",IF(AQ32&lt;&gt;"","PAGA",IF(AP32&gt;0,"VENCIDA",IF(AP32&gt;=-5,"POR VENCER","AL DÍA"))))</f>
        <v/>
      </c>
      <c r="AT32" s="185" t="inlineStr">
        <is>
          <t>TRANSFERENCIA</t>
        </is>
      </c>
      <c r="AU32" s="119">
        <f>IF(N($H32)&lt;7,"",IF(AO32="","",AO32+31))</f>
        <v/>
      </c>
      <c r="AV32" s="124">
        <f>IF(AU32="","",TODAY()-AU32)</f>
        <v/>
      </c>
      <c r="AW32" s="494" t="n">
        <v>46244</v>
      </c>
      <c r="AX32" s="184" t="n">
        <v>1000000</v>
      </c>
      <c r="AY32" s="184">
        <f>IF(AU32="","SIN ESTADO",IF(AW32&lt;&gt;"","PAGA",IF(AV32&gt;0,"VENCIDA",IF(AV32&gt;=-5,"POR VENCER","AL DÍA"))))</f>
        <v/>
      </c>
      <c r="AZ32" s="185" t="inlineStr">
        <is>
          <t>TRANSFERENCIA</t>
        </is>
      </c>
      <c r="BA32" s="119">
        <f>IF(N($H32)&lt;8,"",IF(AU32="","",AU32+31))</f>
        <v/>
      </c>
      <c r="BB32" s="124">
        <f>IF(BA32="","",TODAY()-BA32)</f>
        <v/>
      </c>
      <c r="BC32" s="494" t="n">
        <v>46274</v>
      </c>
      <c r="BD32" s="184" t="n">
        <v>1000000</v>
      </c>
      <c r="BE32" s="184">
        <f>IF(BA32="","SIN ESTADO",IF(BC32&lt;&gt;"","PAGA",IF(BB32&gt;0,"VENCIDA",IF(BB32&gt;=-5,"POR VENCER","AL DÍA"))))</f>
        <v/>
      </c>
      <c r="BF32" s="185" t="inlineStr">
        <is>
          <t>TRANSFERENCIA</t>
        </is>
      </c>
      <c r="BG32" s="119">
        <f>IF(N($H32)&lt;9,"",IF(BA32="","",BA32+31))</f>
        <v/>
      </c>
      <c r="BH32" s="124">
        <f>IF(BG32="","",TODAY()-BG32)</f>
        <v/>
      </c>
      <c r="BI32" s="494" t="n"/>
      <c r="BJ32" s="184" t="n"/>
      <c r="BK32" s="184">
        <f>IF(BG32="","SIN ESTADO",IF(BI32&lt;&gt;"","PAGA",IF(BH32&gt;0,"VENCIDA",IF(BH32&gt;=-5,"POR VENCER","AL DÍA"))))</f>
        <v/>
      </c>
      <c r="BL32" s="185" t="n"/>
      <c r="BM32" s="119">
        <f>IF(N($H32)&lt;10,"",IF(BG32="","",BG32+31))</f>
        <v/>
      </c>
      <c r="BN32" s="124">
        <f>IF(BM32="","",TODAY()-BM32)</f>
        <v/>
      </c>
      <c r="BO32" s="494" t="n"/>
      <c r="BP32" s="184" t="n"/>
      <c r="BQ32" s="184">
        <f>IF(BM32="","SIN ESTADO",IF(BO32&lt;&gt;"","PAGA",IF(BN32&gt;0,"VENCIDA",IF(BN32&gt;=-5,"POR VENCER","AL DÍA"))))</f>
        <v/>
      </c>
      <c r="BR32" s="185" t="n"/>
      <c r="BS32" s="119">
        <f>IF(N($H32)&lt;11,"",IF(BM32="","",BM32+31))</f>
        <v/>
      </c>
      <c r="BT32" s="124">
        <f>IF(BS32="","",TODAY()-BS32)</f>
        <v/>
      </c>
      <c r="BU32" s="494" t="n"/>
      <c r="BV32" s="184" t="n"/>
      <c r="BW32" s="184">
        <f>IF(BS32="","SIN ESTADO",IF(BU32&lt;&gt;"","PAGA",IF(BT32&gt;0,"VENCIDA",IF(BT32&gt;=-5,"POR VENCER","AL DÍA"))))</f>
        <v/>
      </c>
      <c r="BX32" s="185" t="n"/>
      <c r="BY32" s="119">
        <f>IF(N($H32)&lt;12,"",IF(BS32="","",BS32+31))</f>
        <v/>
      </c>
      <c r="BZ32" s="124">
        <f>IF(BY32="","",TODAY()-BY32)</f>
        <v/>
      </c>
      <c r="CA32" s="494" t="n"/>
      <c r="CB32" s="184" t="n"/>
      <c r="CC32" s="184">
        <f>IF(BY32="","SIN ESTADO",IF(CA32&lt;&gt;"","PAGA",IF(BZ32&gt;0,"VENCIDA",IF(BZ32&gt;=-5,"POR VENCER","AL DÍA"))))</f>
        <v/>
      </c>
      <c r="CD32" s="185" t="n"/>
      <c r="CE32" s="119">
        <f>IF(N($H32)&lt;13,"",IF(BY32="","",BY32+31))</f>
        <v/>
      </c>
      <c r="CF32" s="124">
        <f>IF(CE32="","",TODAY()-CE32)</f>
        <v/>
      </c>
      <c r="CG32" s="494" t="n"/>
      <c r="CH32" s="184" t="n"/>
      <c r="CI32" s="184">
        <f>IF(CE32="","SIN ESTADO",IF(CG32&lt;&gt;"","PAGA",IF(CF32&gt;0,"VENCIDA",IF(CF32&gt;=-5,"POR VENCER","AL DÍA"))))</f>
        <v/>
      </c>
      <c r="CJ32" s="185" t="n"/>
      <c r="CK32" s="119">
        <f>IF(N($H32)&lt;14,"",IF(CE32="","",CE32+31))</f>
        <v/>
      </c>
      <c r="CL32" s="124">
        <f>IF(CK32="","",TODAY()-CK32)</f>
        <v/>
      </c>
      <c r="CM32" s="494" t="n"/>
      <c r="CN32" s="184" t="n"/>
      <c r="CO32" s="184">
        <f>IF(CK32="","SIN ESTADO",IF(CM32&lt;&gt;"","PAGA",IF(CL32&gt;0,"VENCIDA",IF(CL32&gt;=-5,"POR VENCER","AL DÍA"))))</f>
        <v/>
      </c>
      <c r="CP32" s="185" t="n"/>
      <c r="CQ32" s="119">
        <f>IF(N($H32)&lt;15,"",IF(CK32="","",CK32+31))</f>
        <v/>
      </c>
      <c r="CR32" s="124">
        <f>IF(CQ32="","",TODAY()-CQ32)</f>
        <v/>
      </c>
      <c r="CS32" s="494" t="n"/>
      <c r="CT32" s="184" t="n"/>
      <c r="CU32" s="184">
        <f>IF(CQ32="","SIN ESTADO",IF(CS32&lt;&gt;"","PAGA",IF(CR32&gt;0,"VENCIDA",IF(CR32&gt;=-5,"POR VENCER","AL DÍA"))))</f>
        <v/>
      </c>
      <c r="CV32" s="185" t="n"/>
      <c r="CW32" s="119">
        <f>IF(N($H32)&lt;16,"",IF(CQ32="","",CQ32+31))</f>
        <v/>
      </c>
      <c r="CX32" s="124">
        <f>IF(CW32="","",TODAY()-CW32)</f>
        <v/>
      </c>
      <c r="CY32" s="494" t="n"/>
      <c r="CZ32" s="184" t="n"/>
      <c r="DA32" s="184">
        <f>IF(CW32="","SIN ESTADO",IF(CY32&lt;&gt;"","PAGA",IF(CX32&gt;0,"VENCIDA",IF(CX32&gt;=-5,"POR VENCER","AL DÍA"))))</f>
        <v/>
      </c>
      <c r="DB32" s="185" t="n"/>
      <c r="DC32" s="119">
        <f>IF(N($H32)&lt;17,"",IF(CW32="","",CW32+31))</f>
        <v/>
      </c>
      <c r="DD32" s="124">
        <f>IF(DC32="","",TODAY()-DC32)</f>
        <v/>
      </c>
      <c r="DE32" s="494" t="n"/>
      <c r="DF32" s="184" t="n"/>
      <c r="DG32" s="184">
        <f>IF(DC32="","SIN ESTADO",IF(DE32&lt;&gt;"","PAGA",IF(DD32&gt;0,"VENCIDA",IF(DD32&gt;=-5,"POR VENCER","AL DÍA"))))</f>
        <v/>
      </c>
      <c r="DH32" s="185" t="n"/>
      <c r="DI32" s="119">
        <f>IF(N($H32)&lt;18,"",IF(DC32="","",DC32+31))</f>
        <v/>
      </c>
      <c r="DJ32" s="124">
        <f>IF(DI32="","",TODAY()-DI32)</f>
        <v/>
      </c>
      <c r="DK32" s="494" t="n"/>
      <c r="DL32" s="184" t="n"/>
      <c r="DM32" s="184">
        <f>IF(DI32="","SIN ESTADO",IF(DK32&lt;&gt;"","PAGA",IF(DJ32&gt;0,"VENCIDA",IF(DJ32&gt;=-5,"POR VENCER","AL DÍA"))))</f>
        <v/>
      </c>
      <c r="DN32" s="185" t="n"/>
      <c r="DO32" s="119">
        <f>IF(N($H32)&lt;19,"",IF(DI32="","",DI32+31))</f>
        <v/>
      </c>
      <c r="DP32" s="124">
        <f>IF(DO32="","",TODAY()-DO32)</f>
        <v/>
      </c>
      <c r="DQ32" s="494" t="n"/>
      <c r="DR32" s="184" t="n"/>
      <c r="DS32" s="184">
        <f>IF(DO32="","SIN ESTADO",IF(DQ32&lt;&gt;"","PAGA",IF(DP32&gt;0,"VENCIDA",IF(DP32&gt;=-5,"POR VENCER","AL DÍA"))))</f>
        <v/>
      </c>
      <c r="DT32" s="185" t="n"/>
      <c r="DU32" s="119">
        <f>IF(N($H32)&lt;20,"",IF(DO32="","",DO32+31))</f>
        <v/>
      </c>
      <c r="DV32" s="124">
        <f>IF(DU32="","",TODAY()-DU32)</f>
        <v/>
      </c>
      <c r="DW32" s="494" t="n"/>
      <c r="DX32" s="184" t="n"/>
      <c r="DY32" s="184">
        <f>IF(DU32="","SIN ESTADO",IF(DW32&lt;&gt;"","PAGA",IF(DV32&gt;0,"VENCIDA",IF(DV32&gt;=-5,"POR VENCER","AL DÍA"))))</f>
        <v/>
      </c>
      <c r="DZ32" s="185" t="n"/>
      <c r="EA32" s="119">
        <f>IF(N($H32)&lt;21,"",IF(DU32="","",DU32+31))</f>
        <v/>
      </c>
      <c r="EB32" s="124">
        <f>IF(EA32="","",TODAY()-EA32)</f>
        <v/>
      </c>
      <c r="EC32" s="494" t="n"/>
      <c r="ED32" s="184" t="n"/>
      <c r="EE32" s="184">
        <f>IF(EA32="","SIN ESTADO",IF(EC32&lt;&gt;"","PAGA",IF(EB32&gt;0,"VENCIDA",IF(EB32&gt;=-5,"POR VENCER","AL DÍA"))))</f>
        <v/>
      </c>
      <c r="EF32" s="185" t="n"/>
      <c r="EG32" s="119">
        <f>IF(N($H32)&lt;22,"",IF(EA32="","",EA32+31))</f>
        <v/>
      </c>
      <c r="EH32" s="124">
        <f>IF(EG32="","",TODAY()-EG32)</f>
        <v/>
      </c>
      <c r="EI32" s="494" t="n"/>
      <c r="EJ32" s="184" t="n"/>
      <c r="EK32" s="184">
        <f>IF(EG32="","SIN ESTADO",IF(EI32&lt;&gt;"","PAGA",IF(EH32&gt;0,"VENCIDA",IF(EH32&gt;=-5,"POR VENCER","AL DÍA"))))</f>
        <v/>
      </c>
      <c r="EL32" s="185" t="n"/>
      <c r="EM32" s="119">
        <f>IF(N($H32)&lt;23,"",IF(EG32="","",EG32+31))</f>
        <v/>
      </c>
      <c r="EN32" s="124">
        <f>IF(EM32="","",TODAY()-EM32)</f>
        <v/>
      </c>
      <c r="EO32" s="494" t="n"/>
      <c r="EP32" s="184" t="n"/>
      <c r="EQ32" s="184">
        <f>IF(EM32="","SIN ESTADO",IF(EO32&lt;&gt;"","PAGA",IF(EN32&gt;0,"VENCIDA",IF(EN32&gt;=-5,"POR VENCER","AL DÍA"))))</f>
        <v/>
      </c>
      <c r="ER32" s="185" t="n"/>
      <c r="ES32" s="119">
        <f>IF(N($H32)&lt;24,"",IF(EM32="","",EM32+31))</f>
        <v/>
      </c>
      <c r="ET32" s="124">
        <f>IF(ES32="","",TODAY()-ES32)</f>
        <v/>
      </c>
      <c r="EU32" s="494" t="n"/>
      <c r="EV32" s="184" t="n"/>
      <c r="EW32" s="184">
        <f>IF(ES32="","SIN ESTADO",IF(EU32&lt;&gt;"","PAGA",IF(ET32&gt;0,"VENCIDA",IF(ET32&gt;=-5,"POR VENCER","AL DÍA"))))</f>
        <v/>
      </c>
      <c r="EX32" s="185" t="n"/>
      <c r="EY32" s="119">
        <f>IF(N($H32)&lt;25,"",IF(ES32="","",ES32+31))</f>
        <v/>
      </c>
      <c r="EZ32" s="124">
        <f>IF(EY32="","",TODAY()-EY32)</f>
        <v/>
      </c>
      <c r="FA32" s="494" t="n"/>
      <c r="FB32" s="184" t="n"/>
      <c r="FC32" s="184">
        <f>IF(EY32="","SIN ESTADO",IF(FA32&lt;&gt;"","PAGA",IF(EZ32&gt;0,"VENCIDA",IF(EZ32&gt;=-5,"POR VENCER","AL DÍA"))))</f>
        <v/>
      </c>
      <c r="FD32" s="185" t="n"/>
      <c r="FE32" s="119">
        <f>IF(N($H32)&lt;26,"",IF(EY32="","",EY32+31))</f>
        <v/>
      </c>
      <c r="FF32" s="124">
        <f>IF(FE32="","",TODAY()-FE32)</f>
        <v/>
      </c>
      <c r="FG32" s="494" t="n"/>
      <c r="FH32" s="184" t="n"/>
      <c r="FI32" s="184">
        <f>IF(FE32="","SIN ESTADO",IF(FG32&lt;&gt;"","PAGA",IF(FF32&gt;0,"VENCIDA",IF(FF32&gt;=-5,"POR VENCER","AL DÍA"))))</f>
        <v/>
      </c>
      <c r="FJ32" s="185" t="n"/>
      <c r="FK32" s="119">
        <f>IF(N($H32)&lt;27,"",IF(FE32="","",FE32+31))</f>
        <v/>
      </c>
      <c r="FL32" s="124">
        <f>IF(FK32="","",TODAY()-FK32)</f>
        <v/>
      </c>
      <c r="FM32" s="494" t="n"/>
      <c r="FN32" s="184" t="n"/>
      <c r="FO32" s="184">
        <f>IF(FK32="","SIN ESTADO",IF(FM32&lt;&gt;"","PAGA",IF(FL32&gt;0,"VENCIDA",IF(FL32&gt;=-5,"POR VENCER","AL DÍA"))))</f>
        <v/>
      </c>
      <c r="FP32" s="185" t="n"/>
      <c r="FQ32" s="119">
        <f>IF(N($H32)&lt;28,"",IF(FK32="","",FK32+31))</f>
        <v/>
      </c>
      <c r="FR32" s="124">
        <f>IF(FQ32="","",TODAY()-FQ32)</f>
        <v/>
      </c>
      <c r="FS32" s="494" t="n"/>
      <c r="FT32" s="184" t="n"/>
      <c r="FU32" s="184">
        <f>IF(FQ32="","SIN ESTADO",IF(FS32&lt;&gt;"","PAGA",IF(FR32&gt;0,"VENCIDA",IF(FR32&gt;=-5,"POR VENCER","AL DÍA"))))</f>
        <v/>
      </c>
      <c r="FV32" s="185" t="n"/>
      <c r="FW32" s="119">
        <f>IF(N($H32)&lt;29,"",IF(FQ32="","",FQ32+31))</f>
        <v/>
      </c>
      <c r="FX32" s="124">
        <f>IF(FW32="","",TODAY()-FW32)</f>
        <v/>
      </c>
      <c r="FY32" s="494" t="n"/>
      <c r="FZ32" s="184" t="n"/>
      <c r="GA32" s="184">
        <f>IF(FW32="","SIN ESTADO",IF(FY32&lt;&gt;"","PAGA",IF(FX32&gt;0,"VENCIDA",IF(FX32&gt;=-5,"POR VENCER","AL DÍA"))))</f>
        <v/>
      </c>
      <c r="GB32" s="185" t="n"/>
      <c r="GC32" s="119">
        <f>IF(N($H32)&lt;30,"",IF(FW32="","",FW32+31))</f>
        <v/>
      </c>
      <c r="GD32" s="124">
        <f>IF(GC32="","",TODAY()-GC32)</f>
        <v/>
      </c>
      <c r="GE32" s="494" t="n"/>
      <c r="GF32" s="184" t="n"/>
      <c r="GG32" s="184">
        <f>IF(GC32="","SIN ESTADO",IF(GE32&lt;&gt;"","PAGA",IF(GD32&gt;0,"VENCIDA",IF(GD32&gt;=-5,"POR VENCER","AL DÍA"))))</f>
        <v/>
      </c>
      <c r="GH32" s="185" t="n"/>
      <c r="GI32" s="119">
        <f>IF(N($H32)&lt;31,"",IF(GC32="","",GC32+31))</f>
        <v/>
      </c>
      <c r="GJ32" s="124">
        <f>IF(GI32="","",TODAY()-GI32)</f>
        <v/>
      </c>
      <c r="GK32" s="494" t="n"/>
      <c r="GL32" s="184" t="n"/>
      <c r="GM32" s="184">
        <f>IF(GI32="","SIN ESTADO",IF(GK32&lt;&gt;"","PAGA",IF(GJ32&gt;0,"VENCIDA",IF(GJ32&gt;=-5,"POR VENCER","AL DÍA"))))</f>
        <v/>
      </c>
      <c r="GN32" s="185" t="n"/>
      <c r="GO32" s="119">
        <f>IF(N($H32)&lt;32,"",IF(GI32="","",GI32+31))</f>
        <v/>
      </c>
      <c r="GP32" s="124">
        <f>IF(GO32="","",TODAY()-GO32)</f>
        <v/>
      </c>
      <c r="GQ32" s="494" t="n"/>
      <c r="GR32" s="184" t="n"/>
      <c r="GS32" s="184">
        <f>IF(GO32="","SIN ESTADO",IF(GQ32&lt;&gt;"","PAGA",IF(GP32&gt;0,"VENCIDA",IF(GP32&gt;=-5,"POR VENCER","AL DÍA"))))</f>
        <v/>
      </c>
      <c r="GT32" s="185" t="n"/>
      <c r="GU32" s="119">
        <f>IF(N($H32)&lt;33,"",IF(GO32="","",GO32+31))</f>
        <v/>
      </c>
      <c r="GV32" s="124">
        <f>IF(GU32="","",TODAY()-GU32)</f>
        <v/>
      </c>
      <c r="GW32" s="494" t="n"/>
      <c r="GX32" s="184" t="n"/>
      <c r="GY32" s="184">
        <f>IF(GU32="","SIN ESTADO",IF(GW32&lt;&gt;"","PAGA",IF(GV32&gt;0,"VENCIDA",IF(GV32&gt;=-5,"POR VENCER","AL DÍA"))))</f>
        <v/>
      </c>
      <c r="GZ32" s="185" t="n"/>
      <c r="HA32" s="119">
        <f>IF(N($H32)&lt;34,"",IF(GU32="","",GU32+31))</f>
        <v/>
      </c>
      <c r="HB32" s="124">
        <f>IF(HA32="","",TODAY()-HA32)</f>
        <v/>
      </c>
      <c r="HC32" s="494" t="n"/>
      <c r="HD32" s="184" t="n"/>
      <c r="HE32" s="184">
        <f>IF(HA32="","SIN ESTADO",IF(HC32&lt;&gt;"","PAGA",IF(HB32&gt;0,"VENCIDA",IF(HB32&gt;=-5,"POR VENCER","AL DÍA"))))</f>
        <v/>
      </c>
      <c r="HF32" s="185" t="n"/>
      <c r="HG32" s="119">
        <f>IF(N($H32)&lt;35,"",IF(HA32="","",HA32+31))</f>
        <v/>
      </c>
      <c r="HH32" s="124">
        <f>IF(HG32="","",TODAY()-HG32)</f>
        <v/>
      </c>
      <c r="HI32" s="494" t="n"/>
      <c r="HJ32" s="184" t="n"/>
      <c r="HK32" s="184">
        <f>IF(HG32="","SIN ESTADO",IF(HI32&lt;&gt;"","PAGA",IF(HH32&gt;0,"VENCIDA",IF(HH32&gt;=-5,"POR VENCER","AL DÍA"))))</f>
        <v/>
      </c>
      <c r="HL32" s="168" t="n"/>
      <c r="HM32" s="119">
        <f>IF(N($H32)&lt;36,"",IF(HG32="","",HG32+31))</f>
        <v/>
      </c>
      <c r="HN32" s="124">
        <f>IF(HM32="","",TODAY()-HM32)</f>
        <v/>
      </c>
      <c r="HO32" s="494" t="n"/>
      <c r="HP32" s="184" t="n"/>
      <c r="HQ32" s="184">
        <f>IF(HM32="","SIN ESTADO",IF(HO32&lt;&gt;"","PAGA",IF(HN32&gt;0,"VENCIDA",IF(HN32&gt;=-5,"POR VENCER","AL DÍA"))))</f>
        <v/>
      </c>
      <c r="HR32" s="168" t="n"/>
      <c r="HS32" s="169">
        <f>N32+T32+Z32+AF32+AL32+AR32+AX32+BD32+BJ32+BP32+BV32+CB32+CH32+CN32+CT32+CZ32+DF32+DL32+DR32+DX32+ED32+EJ32+EP32+EV32+FB32+FH32+FN32+FT32+FZ32+GF32+GL32+GR32+GX32+HD32+HJ32+HP32</f>
        <v/>
      </c>
      <c r="HU32" s="170">
        <f>IFERROR(N($J32),0)</f>
        <v/>
      </c>
      <c r="HW32" s="170">
        <f>SUMPRODUCT((MOD(COLUMN($M32:$HR32)-COLUMN($M32),6)=0)*ISNUMBER($M32:$HR32)*($M32:$HR32&gt;=RESUMEN!$C$26)*($M32:$HR32&lt;=RESUMEN!$C$27)*IFERROR(N($N32:$HS32),0))</f>
        <v/>
      </c>
      <c r="HX32" s="170">
        <f>SUMPRODUCT((MOD(COLUMN($M32:$HR32)-COLUMN($M32),6)=0)*ISNUMBER($M32:$HR32)*($M32:$HR32&gt;=RESUMEN!$C$26)*($M32:$HR32&lt;=RESUMEN!$C$27))</f>
        <v/>
      </c>
    </row>
    <row r="33" ht="15.75" customHeight="1" s="506">
      <c r="A33" s="386" t="n"/>
      <c r="B33" s="113">
        <f>VENTAS!A32</f>
        <v/>
      </c>
      <c r="C33" s="236">
        <f>VENTAS!B32</f>
        <v/>
      </c>
      <c r="D33" s="53">
        <f>VENTAS!C32</f>
        <v/>
      </c>
      <c r="E33" s="114">
        <f>VENTAS!D32</f>
        <v/>
      </c>
      <c r="F33" s="114">
        <f>VENTAS!J32</f>
        <v/>
      </c>
      <c r="G33" s="494">
        <f>VENTAS!F32</f>
        <v/>
      </c>
      <c r="H33" s="479">
        <f>VENTAS!K32</f>
        <v/>
      </c>
      <c r="I33" s="479">
        <f>VENTAS!M32</f>
        <v/>
      </c>
      <c r="J33" s="184">
        <f>VENTAS!L32</f>
        <v/>
      </c>
      <c r="K33" s="119">
        <f>IF(N($H33)&lt;1,"",$G33+31)</f>
        <v/>
      </c>
      <c r="L33" s="124">
        <f>IF(K33="","",TODAY()-K33)</f>
        <v/>
      </c>
      <c r="M33" s="201" t="n">
        <v>46062</v>
      </c>
      <c r="N33" s="374" t="n">
        <v>875000</v>
      </c>
      <c r="O33" s="184">
        <f>IF(K33="","SIN ESTADO",IF(M33&lt;&gt;"","PAGA",IF(L33&gt;0,"VENCIDA",IF(L33&gt;=-5,"POR VENCER","AL DÍA"))))</f>
        <v/>
      </c>
      <c r="P33" s="185" t="inlineStr">
        <is>
          <t>TRANSFERENCIA</t>
        </is>
      </c>
      <c r="Q33" s="119">
        <f>IF(N($H33)&lt;2,"",IF(K33="","",K33+31))</f>
        <v/>
      </c>
      <c r="R33" s="124">
        <f>IF(Q33="","",TODAY()-Q33)</f>
        <v/>
      </c>
      <c r="S33" s="494" t="n">
        <v>46090</v>
      </c>
      <c r="T33" s="184" t="n">
        <v>875000</v>
      </c>
      <c r="U33" s="184">
        <f>IF(Q33="","SIN ESTADO",IF(S33&lt;&gt;"","PAGA",IF(R33&gt;0,"VENCIDA",IF(R33&gt;=-5,"POR VENCER","AL DÍA"))))</f>
        <v/>
      </c>
      <c r="V33" s="185" t="inlineStr">
        <is>
          <t>TRANSFERENCIA</t>
        </is>
      </c>
      <c r="W33" s="119">
        <f>IF(N($H33)&lt;3,"",IF(Q33="","",Q33+31))</f>
        <v/>
      </c>
      <c r="X33" s="124">
        <f>IF(W33="","",TODAY()-W33)</f>
        <v/>
      </c>
      <c r="Y33" s="494" t="n">
        <v>46121</v>
      </c>
      <c r="Z33" s="184" t="n">
        <v>875000</v>
      </c>
      <c r="AA33" s="184">
        <f>IF(W33="","SIN ESTADO",IF(Y33&lt;&gt;"","PAGA",IF(X33&gt;0,"VENCIDA",IF(X33&gt;=-5,"POR VENCER","AL DÍA"))))</f>
        <v/>
      </c>
      <c r="AB33" s="185" t="inlineStr">
        <is>
          <t>TRANSFERENCIA</t>
        </is>
      </c>
      <c r="AC33" s="119">
        <f>IF(N($H33)&lt;4,"",IF(W33="","",W33+31))</f>
        <v/>
      </c>
      <c r="AD33" s="124">
        <f>IF(AC33="","",TODAY()-AC33)</f>
        <v/>
      </c>
      <c r="AE33" s="494" t="n">
        <v>46151</v>
      </c>
      <c r="AF33" s="184" t="n">
        <v>875000</v>
      </c>
      <c r="AG33" s="184">
        <f>IF(AC33="","SIN ESTADO",IF(AE33&lt;&gt;"","PAGA",IF(AD33&gt;0,"VENCIDA",IF(AD33&gt;=-5,"POR VENCER","AL DÍA"))))</f>
        <v/>
      </c>
      <c r="AH33" s="185" t="inlineStr">
        <is>
          <t>TRANSFERENCIA</t>
        </is>
      </c>
      <c r="AI33" s="119">
        <f>IF(N($H33)&lt;5,"",IF(AC33="","",AC33+31))</f>
        <v/>
      </c>
      <c r="AJ33" s="124">
        <f>IF(AI33="","",TODAY()-AI33)</f>
        <v/>
      </c>
      <c r="AK33" s="494" t="n">
        <v>46212</v>
      </c>
      <c r="AL33" s="184" t="n">
        <v>875000</v>
      </c>
      <c r="AM33" s="184">
        <f>IF(AI33="","SIN ESTADO",IF(AK33&lt;&gt;"","PAGA",IF(AJ33&gt;0,"VENCIDA",IF(AJ33&gt;=-5,"POR VENCER","AL DÍA"))))</f>
        <v/>
      </c>
      <c r="AN33" s="185" t="inlineStr">
        <is>
          <t>TRANSFERENCIA</t>
        </is>
      </c>
      <c r="AO33" s="119">
        <f>IF(N($H33)&lt;6,"",IF(AI33="","",AI33+31))</f>
        <v/>
      </c>
      <c r="AP33" s="124">
        <f>IF(AO33="","",TODAY()-AO33)</f>
        <v/>
      </c>
      <c r="AQ33" s="270" t="n">
        <v>46212</v>
      </c>
      <c r="AR33" s="184" t="n">
        <v>875000</v>
      </c>
      <c r="AS33" s="184">
        <f>IF(AO33="","SIN ESTADO",IF(AQ33&lt;&gt;"","PAGA",IF(AP33&gt;0,"VENCIDA",IF(AP33&gt;=-5,"POR VENCER","AL DÍA"))))</f>
        <v/>
      </c>
      <c r="AT33" s="185" t="inlineStr">
        <is>
          <t>TRANSFERENCIA</t>
        </is>
      </c>
      <c r="AU33" s="119">
        <f>IF(N($H33)&lt;7,"",IF(AO33="","",AO33+31))</f>
        <v/>
      </c>
      <c r="AV33" s="124">
        <f>IF(AU33="","",TODAY()-AU33)</f>
        <v/>
      </c>
      <c r="AW33" s="494" t="n">
        <v>46244</v>
      </c>
      <c r="AX33" s="184" t="n">
        <v>875000</v>
      </c>
      <c r="AY33" s="184">
        <f>IF(AU33="","SIN ESTADO",IF(AW33&lt;&gt;"","PAGA",IF(AV33&gt;0,"VENCIDA",IF(AV33&gt;=-5,"POR VENCER","AL DÍA"))))</f>
        <v/>
      </c>
      <c r="AZ33" s="185" t="inlineStr">
        <is>
          <t>TRANSFERENCIA</t>
        </is>
      </c>
      <c r="BA33" s="119">
        <f>IF(N($H33)&lt;8,"",IF(AU33="","",AU33+31))</f>
        <v/>
      </c>
      <c r="BB33" s="124">
        <f>IF(BA33="","",TODAY()-BA33)</f>
        <v/>
      </c>
      <c r="BC33" s="494" t="n">
        <v>46274</v>
      </c>
      <c r="BD33" s="184" t="n">
        <v>875000</v>
      </c>
      <c r="BE33" s="184">
        <f>IF(BA33="","SIN ESTADO",IF(BC33&lt;&gt;"","PAGA",IF(BB33&gt;0,"VENCIDA",IF(BB33&gt;=-5,"POR VENCER","AL DÍA"))))</f>
        <v/>
      </c>
      <c r="BF33" s="185" t="inlineStr">
        <is>
          <t>TRANSFERENCIA</t>
        </is>
      </c>
      <c r="BG33" s="119">
        <f>IF(N($H33)&lt;9,"",IF(BA33="","",BA33+31))</f>
        <v/>
      </c>
      <c r="BH33" s="124">
        <f>IF(BG33="","",TODAY()-BG33)</f>
        <v/>
      </c>
      <c r="BI33" s="494" t="n"/>
      <c r="BJ33" s="184" t="n"/>
      <c r="BK33" s="184">
        <f>IF(BG33="","SIN ESTADO",IF(BI33&lt;&gt;"","PAGA",IF(BH33&gt;0,"VENCIDA",IF(BH33&gt;=-5,"POR VENCER","AL DÍA"))))</f>
        <v/>
      </c>
      <c r="BL33" s="185" t="n"/>
      <c r="BM33" s="119">
        <f>IF(N($H33)&lt;10,"",IF(BG33="","",BG33+31))</f>
        <v/>
      </c>
      <c r="BN33" s="124">
        <f>IF(BM33="","",TODAY()-BM33)</f>
        <v/>
      </c>
      <c r="BO33" s="494" t="n"/>
      <c r="BP33" s="184" t="n"/>
      <c r="BQ33" s="184">
        <f>IF(BM33="","SIN ESTADO",IF(BO33&lt;&gt;"","PAGA",IF(BN33&gt;0,"VENCIDA",IF(BN33&gt;=-5,"POR VENCER","AL DÍA"))))</f>
        <v/>
      </c>
      <c r="BR33" s="185" t="n"/>
      <c r="BS33" s="119">
        <f>IF(N($H33)&lt;11,"",IF(BM33="","",BM33+31))</f>
        <v/>
      </c>
      <c r="BT33" s="124">
        <f>IF(BS33="","",TODAY()-BS33)</f>
        <v/>
      </c>
      <c r="BU33" s="494" t="n"/>
      <c r="BV33" s="184" t="n"/>
      <c r="BW33" s="184">
        <f>IF(BS33="","SIN ESTADO",IF(BU33&lt;&gt;"","PAGA",IF(BT33&gt;0,"VENCIDA",IF(BT33&gt;=-5,"POR VENCER","AL DÍA"))))</f>
        <v/>
      </c>
      <c r="BX33" s="185" t="n"/>
      <c r="BY33" s="119">
        <f>IF(N($H33)&lt;12,"",IF(BS33="","",BS33+31))</f>
        <v/>
      </c>
      <c r="BZ33" s="124">
        <f>IF(BY33="","",TODAY()-BY33)</f>
        <v/>
      </c>
      <c r="CA33" s="494" t="n"/>
      <c r="CB33" s="184" t="n"/>
      <c r="CC33" s="184">
        <f>IF(BY33="","SIN ESTADO",IF(CA33&lt;&gt;"","PAGA",IF(BZ33&gt;0,"VENCIDA",IF(BZ33&gt;=-5,"POR VENCER","AL DÍA"))))</f>
        <v/>
      </c>
      <c r="CD33" s="185" t="n"/>
      <c r="CE33" s="119">
        <f>IF(N($H33)&lt;13,"",IF(BY33="","",BY33+31))</f>
        <v/>
      </c>
      <c r="CF33" s="124">
        <f>IF(CE33="","",TODAY()-CE33)</f>
        <v/>
      </c>
      <c r="CG33" s="494" t="n"/>
      <c r="CH33" s="184" t="n"/>
      <c r="CI33" s="184">
        <f>IF(CE33="","SIN ESTADO",IF(CG33&lt;&gt;"","PAGA",IF(CF33&gt;0,"VENCIDA",IF(CF33&gt;=-5,"POR VENCER","AL DÍA"))))</f>
        <v/>
      </c>
      <c r="CJ33" s="185" t="n"/>
      <c r="CK33" s="119">
        <f>IF(N($H33)&lt;14,"",IF(CE33="","",CE33+31))</f>
        <v/>
      </c>
      <c r="CL33" s="124">
        <f>IF(CK33="","",TODAY()-CK33)</f>
        <v/>
      </c>
      <c r="CM33" s="494" t="n"/>
      <c r="CN33" s="184" t="n"/>
      <c r="CO33" s="184">
        <f>IF(CK33="","SIN ESTADO",IF(CM33&lt;&gt;"","PAGA",IF(CL33&gt;0,"VENCIDA",IF(CL33&gt;=-5,"POR VENCER","AL DÍA"))))</f>
        <v/>
      </c>
      <c r="CP33" s="185" t="n"/>
      <c r="CQ33" s="119">
        <f>IF(N($H33)&lt;15,"",IF(CK33="","",CK33+31))</f>
        <v/>
      </c>
      <c r="CR33" s="124">
        <f>IF(CQ33="","",TODAY()-CQ33)</f>
        <v/>
      </c>
      <c r="CS33" s="494" t="n"/>
      <c r="CT33" s="184" t="n"/>
      <c r="CU33" s="184">
        <f>IF(CQ33="","SIN ESTADO",IF(CS33&lt;&gt;"","PAGA",IF(CR33&gt;0,"VENCIDA",IF(CR33&gt;=-5,"POR VENCER","AL DÍA"))))</f>
        <v/>
      </c>
      <c r="CV33" s="185" t="n"/>
      <c r="CW33" s="119">
        <f>IF(N($H33)&lt;16,"",IF(CQ33="","",CQ33+31))</f>
        <v/>
      </c>
      <c r="CX33" s="124">
        <f>IF(CW33="","",TODAY()-CW33)</f>
        <v/>
      </c>
      <c r="CY33" s="494" t="n"/>
      <c r="CZ33" s="184" t="n"/>
      <c r="DA33" s="184">
        <f>IF(CW33="","SIN ESTADO",IF(CY33&lt;&gt;"","PAGA",IF(CX33&gt;0,"VENCIDA",IF(CX33&gt;=-5,"POR VENCER","AL DÍA"))))</f>
        <v/>
      </c>
      <c r="DB33" s="185" t="n"/>
      <c r="DC33" s="119">
        <f>IF(N($H33)&lt;17,"",IF(CW33="","",CW33+31))</f>
        <v/>
      </c>
      <c r="DD33" s="124">
        <f>IF(DC33="","",TODAY()-DC33)</f>
        <v/>
      </c>
      <c r="DE33" s="494" t="n"/>
      <c r="DF33" s="184" t="n"/>
      <c r="DG33" s="184">
        <f>IF(DC33="","SIN ESTADO",IF(DE33&lt;&gt;"","PAGA",IF(DD33&gt;0,"VENCIDA",IF(DD33&gt;=-5,"POR VENCER","AL DÍA"))))</f>
        <v/>
      </c>
      <c r="DH33" s="185" t="n"/>
      <c r="DI33" s="119">
        <f>IF(N($H33)&lt;18,"",IF(DC33="","",DC33+31))</f>
        <v/>
      </c>
      <c r="DJ33" s="124">
        <f>IF(DI33="","",TODAY()-DI33)</f>
        <v/>
      </c>
      <c r="DK33" s="494" t="n"/>
      <c r="DL33" s="184" t="n"/>
      <c r="DM33" s="184">
        <f>IF(DI33="","SIN ESTADO",IF(DK33&lt;&gt;"","PAGA",IF(DJ33&gt;0,"VENCIDA",IF(DJ33&gt;=-5,"POR VENCER","AL DÍA"))))</f>
        <v/>
      </c>
      <c r="DN33" s="185" t="n"/>
      <c r="DO33" s="119">
        <f>IF(N($H33)&lt;19,"",IF(DI33="","",DI33+31))</f>
        <v/>
      </c>
      <c r="DP33" s="124">
        <f>IF(DO33="","",TODAY()-DO33)</f>
        <v/>
      </c>
      <c r="DQ33" s="494" t="n"/>
      <c r="DR33" s="184" t="n"/>
      <c r="DS33" s="184">
        <f>IF(DO33="","SIN ESTADO",IF(DQ33&lt;&gt;"","PAGA",IF(DP33&gt;0,"VENCIDA",IF(DP33&gt;=-5,"POR VENCER","AL DÍA"))))</f>
        <v/>
      </c>
      <c r="DT33" s="185" t="n"/>
      <c r="DU33" s="119">
        <f>IF(N($H33)&lt;20,"",IF(DO33="","",DO33+31))</f>
        <v/>
      </c>
      <c r="DV33" s="124">
        <f>IF(DU33="","",TODAY()-DU33)</f>
        <v/>
      </c>
      <c r="DW33" s="494" t="n"/>
      <c r="DX33" s="184" t="n"/>
      <c r="DY33" s="184">
        <f>IF(DU33="","SIN ESTADO",IF(DW33&lt;&gt;"","PAGA",IF(DV33&gt;0,"VENCIDA",IF(DV33&gt;=-5,"POR VENCER","AL DÍA"))))</f>
        <v/>
      </c>
      <c r="DZ33" s="185" t="n"/>
      <c r="EA33" s="119">
        <f>IF(N($H33)&lt;21,"",IF(DU33="","",DU33+31))</f>
        <v/>
      </c>
      <c r="EB33" s="124">
        <f>IF(EA33="","",TODAY()-EA33)</f>
        <v/>
      </c>
      <c r="EC33" s="494" t="n"/>
      <c r="ED33" s="184" t="n"/>
      <c r="EE33" s="184">
        <f>IF(EA33="","SIN ESTADO",IF(EC33&lt;&gt;"","PAGA",IF(EB33&gt;0,"VENCIDA",IF(EB33&gt;=-5,"POR VENCER","AL DÍA"))))</f>
        <v/>
      </c>
      <c r="EF33" s="185" t="n"/>
      <c r="EG33" s="119">
        <f>IF(N($H33)&lt;22,"",IF(EA33="","",EA33+31))</f>
        <v/>
      </c>
      <c r="EH33" s="124">
        <f>IF(EG33="","",TODAY()-EG33)</f>
        <v/>
      </c>
      <c r="EI33" s="494" t="n"/>
      <c r="EJ33" s="184" t="n"/>
      <c r="EK33" s="184">
        <f>IF(EG33="","SIN ESTADO",IF(EI33&lt;&gt;"","PAGA",IF(EH33&gt;0,"VENCIDA",IF(EH33&gt;=-5,"POR VENCER","AL DÍA"))))</f>
        <v/>
      </c>
      <c r="EL33" s="185" t="n"/>
      <c r="EM33" s="119">
        <f>IF(N($H33)&lt;23,"",IF(EG33="","",EG33+31))</f>
        <v/>
      </c>
      <c r="EN33" s="124">
        <f>IF(EM33="","",TODAY()-EM33)</f>
        <v/>
      </c>
      <c r="EO33" s="494" t="n"/>
      <c r="EP33" s="184" t="n"/>
      <c r="EQ33" s="184">
        <f>IF(EM33="","SIN ESTADO",IF(EO33&lt;&gt;"","PAGA",IF(EN33&gt;0,"VENCIDA",IF(EN33&gt;=-5,"POR VENCER","AL DÍA"))))</f>
        <v/>
      </c>
      <c r="ER33" s="185" t="n"/>
      <c r="ES33" s="119">
        <f>IF(N($H33)&lt;24,"",IF(EM33="","",EM33+31))</f>
        <v/>
      </c>
      <c r="ET33" s="124">
        <f>IF(ES33="","",TODAY()-ES33)</f>
        <v/>
      </c>
      <c r="EU33" s="494" t="n"/>
      <c r="EV33" s="184" t="n"/>
      <c r="EW33" s="184">
        <f>IF(ES33="","SIN ESTADO",IF(EU33&lt;&gt;"","PAGA",IF(ET33&gt;0,"VENCIDA",IF(ET33&gt;=-5,"POR VENCER","AL DÍA"))))</f>
        <v/>
      </c>
      <c r="EX33" s="185" t="n"/>
      <c r="EY33" s="119">
        <f>IF(N($H33)&lt;25,"",IF(ES33="","",ES33+31))</f>
        <v/>
      </c>
      <c r="EZ33" s="124">
        <f>IF(EY33="","",TODAY()-EY33)</f>
        <v/>
      </c>
      <c r="FA33" s="494" t="n"/>
      <c r="FB33" s="184" t="n"/>
      <c r="FC33" s="184">
        <f>IF(EY33="","SIN ESTADO",IF(FA33&lt;&gt;"","PAGA",IF(EZ33&gt;0,"VENCIDA",IF(EZ33&gt;=-5,"POR VENCER","AL DÍA"))))</f>
        <v/>
      </c>
      <c r="FD33" s="185" t="n"/>
      <c r="FE33" s="119">
        <f>IF(N($H33)&lt;26,"",IF(EY33="","",EY33+31))</f>
        <v/>
      </c>
      <c r="FF33" s="124">
        <f>IF(FE33="","",TODAY()-FE33)</f>
        <v/>
      </c>
      <c r="FG33" s="494" t="n"/>
      <c r="FH33" s="184" t="n"/>
      <c r="FI33" s="184">
        <f>IF(FE33="","SIN ESTADO",IF(FG33&lt;&gt;"","PAGA",IF(FF33&gt;0,"VENCIDA",IF(FF33&gt;=-5,"POR VENCER","AL DÍA"))))</f>
        <v/>
      </c>
      <c r="FJ33" s="185" t="n"/>
      <c r="FK33" s="119">
        <f>IF(N($H33)&lt;27,"",IF(FE33="","",FE33+31))</f>
        <v/>
      </c>
      <c r="FL33" s="124">
        <f>IF(FK33="","",TODAY()-FK33)</f>
        <v/>
      </c>
      <c r="FM33" s="494" t="n"/>
      <c r="FN33" s="184" t="n"/>
      <c r="FO33" s="184">
        <f>IF(FK33="","SIN ESTADO",IF(FM33&lt;&gt;"","PAGA",IF(FL33&gt;0,"VENCIDA",IF(FL33&gt;=-5,"POR VENCER","AL DÍA"))))</f>
        <v/>
      </c>
      <c r="FP33" s="185" t="n"/>
      <c r="FQ33" s="119">
        <f>IF(N($H33)&lt;28,"",IF(FK33="","",FK33+31))</f>
        <v/>
      </c>
      <c r="FR33" s="124">
        <f>IF(FQ33="","",TODAY()-FQ33)</f>
        <v/>
      </c>
      <c r="FS33" s="494" t="n"/>
      <c r="FT33" s="184" t="n"/>
      <c r="FU33" s="184">
        <f>IF(FQ33="","SIN ESTADO",IF(FS33&lt;&gt;"","PAGA",IF(FR33&gt;0,"VENCIDA",IF(FR33&gt;=-5,"POR VENCER","AL DÍA"))))</f>
        <v/>
      </c>
      <c r="FV33" s="185" t="n"/>
      <c r="FW33" s="119">
        <f>IF(N($H33)&lt;29,"",IF(FQ33="","",FQ33+31))</f>
        <v/>
      </c>
      <c r="FX33" s="124">
        <f>IF(FW33="","",TODAY()-FW33)</f>
        <v/>
      </c>
      <c r="FY33" s="494" t="n"/>
      <c r="FZ33" s="184" t="n"/>
      <c r="GA33" s="184">
        <f>IF(FW33="","SIN ESTADO",IF(FY33&lt;&gt;"","PAGA",IF(FX33&gt;0,"VENCIDA",IF(FX33&gt;=-5,"POR VENCER","AL DÍA"))))</f>
        <v/>
      </c>
      <c r="GB33" s="185" t="n"/>
      <c r="GC33" s="119">
        <f>IF(N($H33)&lt;30,"",IF(FW33="","",FW33+31))</f>
        <v/>
      </c>
      <c r="GD33" s="124">
        <f>IF(GC33="","",TODAY()-GC33)</f>
        <v/>
      </c>
      <c r="GE33" s="494" t="n"/>
      <c r="GF33" s="184" t="n"/>
      <c r="GG33" s="184">
        <f>IF(GC33="","SIN ESTADO",IF(GE33&lt;&gt;"","PAGA",IF(GD33&gt;0,"VENCIDA",IF(GD33&gt;=-5,"POR VENCER","AL DÍA"))))</f>
        <v/>
      </c>
      <c r="GH33" s="185" t="n"/>
      <c r="GI33" s="119">
        <f>IF(N($H33)&lt;31,"",IF(GC33="","",GC33+31))</f>
        <v/>
      </c>
      <c r="GJ33" s="124">
        <f>IF(GI33="","",TODAY()-GI33)</f>
        <v/>
      </c>
      <c r="GK33" s="494" t="n"/>
      <c r="GL33" s="184" t="n"/>
      <c r="GM33" s="184">
        <f>IF(GI33="","SIN ESTADO",IF(GK33&lt;&gt;"","PAGA",IF(GJ33&gt;0,"VENCIDA",IF(GJ33&gt;=-5,"POR VENCER","AL DÍA"))))</f>
        <v/>
      </c>
      <c r="GN33" s="185" t="n"/>
      <c r="GO33" s="119">
        <f>IF(N($H33)&lt;32,"",IF(GI33="","",GI33+31))</f>
        <v/>
      </c>
      <c r="GP33" s="124">
        <f>IF(GO33="","",TODAY()-GO33)</f>
        <v/>
      </c>
      <c r="GQ33" s="494" t="n"/>
      <c r="GR33" s="184" t="n"/>
      <c r="GS33" s="184">
        <f>IF(GO33="","SIN ESTADO",IF(GQ33&lt;&gt;"","PAGA",IF(GP33&gt;0,"VENCIDA",IF(GP33&gt;=-5,"POR VENCER","AL DÍA"))))</f>
        <v/>
      </c>
      <c r="GT33" s="185" t="n"/>
      <c r="GU33" s="119">
        <f>IF(N($H33)&lt;33,"",IF(GO33="","",GO33+31))</f>
        <v/>
      </c>
      <c r="GV33" s="124">
        <f>IF(GU33="","",TODAY()-GU33)</f>
        <v/>
      </c>
      <c r="GW33" s="494" t="n"/>
      <c r="GX33" s="184" t="n"/>
      <c r="GY33" s="184">
        <f>IF(GU33="","SIN ESTADO",IF(GW33&lt;&gt;"","PAGA",IF(GV33&gt;0,"VENCIDA",IF(GV33&gt;=-5,"POR VENCER","AL DÍA"))))</f>
        <v/>
      </c>
      <c r="GZ33" s="185" t="n"/>
      <c r="HA33" s="119">
        <f>IF(N($H33)&lt;34,"",IF(GU33="","",GU33+31))</f>
        <v/>
      </c>
      <c r="HB33" s="124">
        <f>IF(HA33="","",TODAY()-HA33)</f>
        <v/>
      </c>
      <c r="HC33" s="494" t="n"/>
      <c r="HD33" s="184" t="n"/>
      <c r="HE33" s="184">
        <f>IF(HA33="","SIN ESTADO",IF(HC33&lt;&gt;"","PAGA",IF(HB33&gt;0,"VENCIDA",IF(HB33&gt;=-5,"POR VENCER","AL DÍA"))))</f>
        <v/>
      </c>
      <c r="HF33" s="185" t="n"/>
      <c r="HG33" s="119">
        <f>IF(N($H33)&lt;35,"",IF(HA33="","",HA33+31))</f>
        <v/>
      </c>
      <c r="HH33" s="124">
        <f>IF(HG33="","",TODAY()-HG33)</f>
        <v/>
      </c>
      <c r="HI33" s="494" t="n"/>
      <c r="HJ33" s="184" t="n"/>
      <c r="HK33" s="184">
        <f>IF(HG33="","SIN ESTADO",IF(HI33&lt;&gt;"","PAGA",IF(HH33&gt;0,"VENCIDA",IF(HH33&gt;=-5,"POR VENCER","AL DÍA"))))</f>
        <v/>
      </c>
      <c r="HL33" s="168" t="n"/>
      <c r="HM33" s="119">
        <f>IF(N($H33)&lt;36,"",IF(HG33="","",HG33+31))</f>
        <v/>
      </c>
      <c r="HN33" s="124">
        <f>IF(HM33="","",TODAY()-HM33)</f>
        <v/>
      </c>
      <c r="HO33" s="494" t="n"/>
      <c r="HP33" s="184" t="n"/>
      <c r="HQ33" s="184">
        <f>IF(HM33="","SIN ESTADO",IF(HO33&lt;&gt;"","PAGA",IF(HN33&gt;0,"VENCIDA",IF(HN33&gt;=-5,"POR VENCER","AL DÍA"))))</f>
        <v/>
      </c>
      <c r="HR33" s="168" t="n"/>
      <c r="HS33" s="169">
        <f>N33+T33+Z33+AF33+AL33+AR33+AX33+BD33+BJ33+BP33+BV33+CB33+CH33+CN33+CT33+CZ33+DF33+DL33+DR33+DX33+ED33+EJ33+EP33+EV33+FB33+FH33+FN33+FT33+FZ33+GF33+GL33+GR33+GX33+HD33+HJ33+HP33</f>
        <v/>
      </c>
      <c r="HU33" s="170">
        <f>IFERROR(N($J33),0)</f>
        <v/>
      </c>
      <c r="HW33" s="170">
        <f>SUMPRODUCT((MOD(COLUMN($M33:$HR33)-COLUMN($M33),6)=0)*ISNUMBER($M33:$HR33)*($M33:$HR33&gt;=RESUMEN!$C$26)*($M33:$HR33&lt;=RESUMEN!$C$27)*IFERROR(N($N33:$HS33),0))</f>
        <v/>
      </c>
      <c r="HX33" s="170">
        <f>SUMPRODUCT((MOD(COLUMN($M33:$HR33)-COLUMN($M33),6)=0)*ISNUMBER($M33:$HR33)*($M33:$HR33&gt;=RESUMEN!$C$26)*($M33:$HR33&lt;=RESUMEN!$C$27))</f>
        <v/>
      </c>
    </row>
    <row r="34" ht="15.75" customHeight="1" s="506">
      <c r="B34" s="113">
        <f>VENTAS!A33</f>
        <v/>
      </c>
      <c r="C34" s="236">
        <f>VENTAS!B33</f>
        <v/>
      </c>
      <c r="D34" s="53">
        <f>VENTAS!C33</f>
        <v/>
      </c>
      <c r="E34" s="114">
        <f>VENTAS!D33</f>
        <v/>
      </c>
      <c r="F34" s="114">
        <f>VENTAS!J33</f>
        <v/>
      </c>
      <c r="G34" s="494">
        <f>VENTAS!F33</f>
        <v/>
      </c>
      <c r="H34" s="479">
        <f>VENTAS!K33</f>
        <v/>
      </c>
      <c r="I34" s="479">
        <f>VENTAS!M33</f>
        <v/>
      </c>
      <c r="J34" s="184">
        <f>VENTAS!L33</f>
        <v/>
      </c>
      <c r="K34" s="119" t="n">
        <v>46181</v>
      </c>
      <c r="L34" s="124">
        <f>IF(K34="","",TODAY()-K34)</f>
        <v/>
      </c>
      <c r="M34" s="494" t="n">
        <v>46240</v>
      </c>
      <c r="N34" s="374" t="n">
        <v>1558000</v>
      </c>
      <c r="O34" s="184">
        <f>IF(K34="","SIN ESTADO",IF(M34&lt;&gt;"","PAGA",IF(L34&gt;0,"VENCIDA",IF(L34&gt;=-5,"POR VENCER","AL DÍA"))))</f>
        <v/>
      </c>
      <c r="P34" s="185" t="inlineStr">
        <is>
          <t>TRANSFERENCIA</t>
        </is>
      </c>
      <c r="Q34" s="119">
        <f>IF(N($H34)&lt;2,"",IF(K34="","",K34+31))</f>
        <v/>
      </c>
      <c r="R34" s="124">
        <f>IF(Q34="","",TODAY()-Q34)</f>
        <v/>
      </c>
      <c r="S34" s="494" t="n"/>
      <c r="T34" s="184" t="n"/>
      <c r="U34" s="184">
        <f>IF(Q34="","SIN ESTADO",IF(S34&lt;&gt;"","PAGA",IF(R34&gt;0,"VENCIDA",IF(R34&gt;=-5,"POR VENCER","AL DÍA"))))</f>
        <v/>
      </c>
      <c r="V34" s="185" t="n"/>
      <c r="W34" s="119">
        <f>IF(N($H34)&lt;3,"",IF(Q34="","",Q34+31))</f>
        <v/>
      </c>
      <c r="X34" s="124">
        <f>IF(W34="","",TODAY()-W34)</f>
        <v/>
      </c>
      <c r="Y34" s="494" t="n"/>
      <c r="Z34" s="184" t="n"/>
      <c r="AA34" s="184">
        <f>IF(W34="","SIN ESTADO",IF(Y34&lt;&gt;"","PAGA",IF(X34&gt;0,"VENCIDA",IF(X34&gt;=-5,"POR VENCER","AL DÍA"))))</f>
        <v/>
      </c>
      <c r="AB34" s="185" t="n"/>
      <c r="AC34" s="119">
        <f>IF(N($H34)&lt;4,"",IF(W34="","",W34+31))</f>
        <v/>
      </c>
      <c r="AD34" s="124">
        <f>IF(AC34="","",TODAY()-AC34)</f>
        <v/>
      </c>
      <c r="AE34" s="494" t="n"/>
      <c r="AF34" s="184" t="n"/>
      <c r="AG34" s="184">
        <f>IF(AC34="","SIN ESTADO",IF(AE34&lt;&gt;"","PAGA",IF(AD34&gt;0,"VENCIDA",IF(AD34&gt;=-5,"POR VENCER","AL DÍA"))))</f>
        <v/>
      </c>
      <c r="AH34" s="185" t="n"/>
      <c r="AI34" s="119">
        <f>IF(N($H34)&lt;5,"",IF(AC34="","",AC34+31))</f>
        <v/>
      </c>
      <c r="AJ34" s="124">
        <f>IF(AI34="","",TODAY()-AI34)</f>
        <v/>
      </c>
      <c r="AK34" s="494" t="n"/>
      <c r="AL34" s="184" t="n"/>
      <c r="AM34" s="184">
        <f>IF(AI34="","SIN ESTADO",IF(AK34&lt;&gt;"","PAGA",IF(AJ34&gt;0,"VENCIDA",IF(AJ34&gt;=-5,"POR VENCER","AL DÍA"))))</f>
        <v/>
      </c>
      <c r="AN34" s="185" t="n"/>
      <c r="AO34" s="119">
        <f>IF(N($H34)&lt;6,"",IF(AI34="","",AI34+31))</f>
        <v/>
      </c>
      <c r="AP34" s="124">
        <f>IF(AO34="","",TODAY()-AO34)</f>
        <v/>
      </c>
      <c r="AQ34" s="270" t="n"/>
      <c r="AR34" s="184" t="n"/>
      <c r="AS34" s="184">
        <f>IF(AO34="","SIN ESTADO",IF(AQ34&lt;&gt;"","PAGA",IF(AP34&gt;0,"VENCIDA",IF(AP34&gt;=-5,"POR VENCER","AL DÍA"))))</f>
        <v/>
      </c>
      <c r="AT34" s="185" t="n"/>
      <c r="AU34" s="119">
        <f>IF(N($H34)&lt;7,"",IF(AO34="","",AO34+31))</f>
        <v/>
      </c>
      <c r="AV34" s="124">
        <f>IF(AU34="","",TODAY()-AU34)</f>
        <v/>
      </c>
      <c r="AW34" s="494" t="n"/>
      <c r="AX34" s="184" t="n"/>
      <c r="AY34" s="184">
        <f>IF(AU34="","SIN ESTADO",IF(AW34&lt;&gt;"","PAGA",IF(AV34&gt;0,"VENCIDA",IF(AV34&gt;=-5,"POR VENCER","AL DÍA"))))</f>
        <v/>
      </c>
      <c r="AZ34" s="185" t="n"/>
      <c r="BA34" s="119">
        <f>IF(N($H34)&lt;8,"",IF(AU34="","",AU34+31))</f>
        <v/>
      </c>
      <c r="BB34" s="124">
        <f>IF(BA34="","",TODAY()-BA34)</f>
        <v/>
      </c>
      <c r="BC34" s="494" t="n"/>
      <c r="BD34" s="184" t="n"/>
      <c r="BE34" s="184">
        <f>IF(BA34="","SIN ESTADO",IF(BC34&lt;&gt;"","PAGA",IF(BB34&gt;0,"VENCIDA",IF(BB34&gt;=-5,"POR VENCER","AL DÍA"))))</f>
        <v/>
      </c>
      <c r="BF34" s="185" t="n"/>
      <c r="BG34" s="119">
        <f>IF(N($H34)&lt;9,"",IF(BA34="","",BA34+31))</f>
        <v/>
      </c>
      <c r="BH34" s="124">
        <f>IF(BG34="","",TODAY()-BG34)</f>
        <v/>
      </c>
      <c r="BI34" s="494" t="n"/>
      <c r="BJ34" s="184" t="n"/>
      <c r="BK34" s="184">
        <f>IF(BG34="","SIN ESTADO",IF(BI34&lt;&gt;"","PAGA",IF(BH34&gt;0,"VENCIDA",IF(BH34&gt;=-5,"POR VENCER","AL DÍA"))))</f>
        <v/>
      </c>
      <c r="BL34" s="185" t="n"/>
      <c r="BM34" s="119">
        <f>IF(N($H34)&lt;10,"",IF(BG34="","",BG34+31))</f>
        <v/>
      </c>
      <c r="BN34" s="124">
        <f>IF(BM34="","",TODAY()-BM34)</f>
        <v/>
      </c>
      <c r="BO34" s="494" t="n"/>
      <c r="BP34" s="184" t="n"/>
      <c r="BQ34" s="184">
        <f>IF(BM34="","SIN ESTADO",IF(BO34&lt;&gt;"","PAGA",IF(BN34&gt;0,"VENCIDA",IF(BN34&gt;=-5,"POR VENCER","AL DÍA"))))</f>
        <v/>
      </c>
      <c r="BR34" s="185" t="n"/>
      <c r="BS34" s="119">
        <f>IF(N($H34)&lt;11,"",IF(BM34="","",BM34+31))</f>
        <v/>
      </c>
      <c r="BT34" s="124">
        <f>IF(BS34="","",TODAY()-BS34)</f>
        <v/>
      </c>
      <c r="BU34" s="494" t="n"/>
      <c r="BV34" s="184" t="n"/>
      <c r="BW34" s="184">
        <f>IF(BS34="","SIN ESTADO",IF(BU34&lt;&gt;"","PAGA",IF(BT34&gt;0,"VENCIDA",IF(BT34&gt;=-5,"POR VENCER","AL DÍA"))))</f>
        <v/>
      </c>
      <c r="BX34" s="185" t="n"/>
      <c r="BY34" s="119">
        <f>IF(N($H34)&lt;12,"",IF(BS34="","",BS34+31))</f>
        <v/>
      </c>
      <c r="BZ34" s="124">
        <f>IF(BY34="","",TODAY()-BY34)</f>
        <v/>
      </c>
      <c r="CA34" s="494" t="n"/>
      <c r="CB34" s="184" t="n"/>
      <c r="CC34" s="184">
        <f>IF(BY34="","SIN ESTADO",IF(CA34&lt;&gt;"","PAGA",IF(BZ34&gt;0,"VENCIDA",IF(BZ34&gt;=-5,"POR VENCER","AL DÍA"))))</f>
        <v/>
      </c>
      <c r="CD34" s="185" t="n"/>
      <c r="CE34" s="119">
        <f>IF(N($H34)&lt;13,"",IF(BY34="","",BY34+31))</f>
        <v/>
      </c>
      <c r="CF34" s="124">
        <f>IF(CE34="","",TODAY()-CE34)</f>
        <v/>
      </c>
      <c r="CG34" s="494" t="n"/>
      <c r="CH34" s="184" t="n"/>
      <c r="CI34" s="184">
        <f>IF(CE34="","SIN ESTADO",IF(CG34&lt;&gt;"","PAGA",IF(CF34&gt;0,"VENCIDA",IF(CF34&gt;=-5,"POR VENCER","AL DÍA"))))</f>
        <v/>
      </c>
      <c r="CJ34" s="185" t="n"/>
      <c r="CK34" s="119">
        <f>IF(N($H34)&lt;14,"",IF(CE34="","",CE34+31))</f>
        <v/>
      </c>
      <c r="CL34" s="124">
        <f>IF(CK34="","",TODAY()-CK34)</f>
        <v/>
      </c>
      <c r="CM34" s="494" t="n"/>
      <c r="CN34" s="184" t="n"/>
      <c r="CO34" s="184">
        <f>IF(CK34="","SIN ESTADO",IF(CM34&lt;&gt;"","PAGA",IF(CL34&gt;0,"VENCIDA",IF(CL34&gt;=-5,"POR VENCER","AL DÍA"))))</f>
        <v/>
      </c>
      <c r="CP34" s="185" t="n"/>
      <c r="CQ34" s="119">
        <f>IF(N($H34)&lt;15,"",IF(CK34="","",CK34+31))</f>
        <v/>
      </c>
      <c r="CR34" s="124">
        <f>IF(CQ34="","",TODAY()-CQ34)</f>
        <v/>
      </c>
      <c r="CS34" s="494" t="n"/>
      <c r="CT34" s="184" t="n"/>
      <c r="CU34" s="184">
        <f>IF(CQ34="","SIN ESTADO",IF(CS34&lt;&gt;"","PAGA",IF(CR34&gt;0,"VENCIDA",IF(CR34&gt;=-5,"POR VENCER","AL DÍA"))))</f>
        <v/>
      </c>
      <c r="CV34" s="185" t="n"/>
      <c r="CW34" s="119">
        <f>IF(N($H34)&lt;16,"",IF(CQ34="","",CQ34+31))</f>
        <v/>
      </c>
      <c r="CX34" s="124">
        <f>IF(CW34="","",TODAY()-CW34)</f>
        <v/>
      </c>
      <c r="CY34" s="494" t="n"/>
      <c r="CZ34" s="184" t="n"/>
      <c r="DA34" s="184">
        <f>IF(CW34="","SIN ESTADO",IF(CY34&lt;&gt;"","PAGA",IF(CX34&gt;0,"VENCIDA",IF(CX34&gt;=-5,"POR VENCER","AL DÍA"))))</f>
        <v/>
      </c>
      <c r="DB34" s="185" t="n"/>
      <c r="DC34" s="119">
        <f>IF(N($H34)&lt;17,"",IF(CW34="","",CW34+31))</f>
        <v/>
      </c>
      <c r="DD34" s="124">
        <f>IF(DC34="","",TODAY()-DC34)</f>
        <v/>
      </c>
      <c r="DE34" s="494" t="n"/>
      <c r="DF34" s="184" t="n"/>
      <c r="DG34" s="184">
        <f>IF(DC34="","SIN ESTADO",IF(DE34&lt;&gt;"","PAGA",IF(DD34&gt;0,"VENCIDA",IF(DD34&gt;=-5,"POR VENCER","AL DÍA"))))</f>
        <v/>
      </c>
      <c r="DH34" s="185" t="n"/>
      <c r="DI34" s="119">
        <f>IF(N($H34)&lt;18,"",IF(DC34="","",DC34+31))</f>
        <v/>
      </c>
      <c r="DJ34" s="124">
        <f>IF(DI34="","",TODAY()-DI34)</f>
        <v/>
      </c>
      <c r="DK34" s="494" t="n"/>
      <c r="DL34" s="184" t="n"/>
      <c r="DM34" s="184">
        <f>IF(DI34="","SIN ESTADO",IF(DK34&lt;&gt;"","PAGA",IF(DJ34&gt;0,"VENCIDA",IF(DJ34&gt;=-5,"POR VENCER","AL DÍA"))))</f>
        <v/>
      </c>
      <c r="DN34" s="185" t="n"/>
      <c r="DO34" s="119">
        <f>IF(N($H34)&lt;19,"",IF(DI34="","",DI34+31))</f>
        <v/>
      </c>
      <c r="DP34" s="124">
        <f>IF(DO34="","",TODAY()-DO34)</f>
        <v/>
      </c>
      <c r="DQ34" s="494" t="n"/>
      <c r="DR34" s="184" t="n"/>
      <c r="DS34" s="184">
        <f>IF(DO34="","SIN ESTADO",IF(DQ34&lt;&gt;"","PAGA",IF(DP34&gt;0,"VENCIDA",IF(DP34&gt;=-5,"POR VENCER","AL DÍA"))))</f>
        <v/>
      </c>
      <c r="DT34" s="185" t="n"/>
      <c r="DU34" s="119">
        <f>IF(N($H34)&lt;20,"",IF(DO34="","",DO34+31))</f>
        <v/>
      </c>
      <c r="DV34" s="124">
        <f>IF(DU34="","",TODAY()-DU34)</f>
        <v/>
      </c>
      <c r="DW34" s="494" t="n"/>
      <c r="DX34" s="184" t="n"/>
      <c r="DY34" s="184">
        <f>IF(DU34="","SIN ESTADO",IF(DW34&lt;&gt;"","PAGA",IF(DV34&gt;0,"VENCIDA",IF(DV34&gt;=-5,"POR VENCER","AL DÍA"))))</f>
        <v/>
      </c>
      <c r="DZ34" s="185" t="n"/>
      <c r="EA34" s="119">
        <f>IF(N($H34)&lt;21,"",IF(DU34="","",DU34+31))</f>
        <v/>
      </c>
      <c r="EB34" s="124">
        <f>IF(EA34="","",TODAY()-EA34)</f>
        <v/>
      </c>
      <c r="EC34" s="494" t="n"/>
      <c r="ED34" s="184" t="n"/>
      <c r="EE34" s="184">
        <f>IF(EA34="","SIN ESTADO",IF(EC34&lt;&gt;"","PAGA",IF(EB34&gt;0,"VENCIDA",IF(EB34&gt;=-5,"POR VENCER","AL DÍA"))))</f>
        <v/>
      </c>
      <c r="EF34" s="185" t="n"/>
      <c r="EG34" s="119">
        <f>IF(N($H34)&lt;22,"",IF(EA34="","",EA34+31))</f>
        <v/>
      </c>
      <c r="EH34" s="124">
        <f>IF(EG34="","",TODAY()-EG34)</f>
        <v/>
      </c>
      <c r="EI34" s="494" t="n"/>
      <c r="EJ34" s="184" t="n"/>
      <c r="EK34" s="184">
        <f>IF(EG34="","SIN ESTADO",IF(EI34&lt;&gt;"","PAGA",IF(EH34&gt;0,"VENCIDA",IF(EH34&gt;=-5,"POR VENCER","AL DÍA"))))</f>
        <v/>
      </c>
      <c r="EL34" s="185" t="n"/>
      <c r="EM34" s="119">
        <f>IF(N($H34)&lt;23,"",IF(EG34="","",EG34+31))</f>
        <v/>
      </c>
      <c r="EN34" s="124">
        <f>IF(EM34="","",TODAY()-EM34)</f>
        <v/>
      </c>
      <c r="EO34" s="494" t="n"/>
      <c r="EP34" s="184" t="n"/>
      <c r="EQ34" s="184">
        <f>IF(EM34="","SIN ESTADO",IF(EO34&lt;&gt;"","PAGA",IF(EN34&gt;0,"VENCIDA",IF(EN34&gt;=-5,"POR VENCER","AL DÍA"))))</f>
        <v/>
      </c>
      <c r="ER34" s="185" t="n"/>
      <c r="ES34" s="119">
        <f>IF(N($H34)&lt;24,"",IF(EM34="","",EM34+31))</f>
        <v/>
      </c>
      <c r="ET34" s="124">
        <f>IF(ES34="","",TODAY()-ES34)</f>
        <v/>
      </c>
      <c r="EU34" s="494" t="n"/>
      <c r="EV34" s="184" t="n"/>
      <c r="EW34" s="184">
        <f>IF(ES34="","SIN ESTADO",IF(EU34&lt;&gt;"","PAGA",IF(ET34&gt;0,"VENCIDA",IF(ET34&gt;=-5,"POR VENCER","AL DÍA"))))</f>
        <v/>
      </c>
      <c r="EX34" s="185" t="n"/>
      <c r="EY34" s="119">
        <f>IF(N($H34)&lt;25,"",IF(ES34="","",ES34+31))</f>
        <v/>
      </c>
      <c r="EZ34" s="124">
        <f>IF(EY34="","",TODAY()-EY34)</f>
        <v/>
      </c>
      <c r="FA34" s="494" t="n"/>
      <c r="FB34" s="184" t="n"/>
      <c r="FC34" s="184">
        <f>IF(EY34="","SIN ESTADO",IF(FA34&lt;&gt;"","PAGA",IF(EZ34&gt;0,"VENCIDA",IF(EZ34&gt;=-5,"POR VENCER","AL DÍA"))))</f>
        <v/>
      </c>
      <c r="FD34" s="185" t="n"/>
      <c r="FE34" s="119">
        <f>IF(N($H34)&lt;26,"",IF(EY34="","",EY34+31))</f>
        <v/>
      </c>
      <c r="FF34" s="124">
        <f>IF(FE34="","",TODAY()-FE34)</f>
        <v/>
      </c>
      <c r="FG34" s="494" t="n"/>
      <c r="FH34" s="184" t="n"/>
      <c r="FI34" s="184">
        <f>IF(FE34="","SIN ESTADO",IF(FG34&lt;&gt;"","PAGA",IF(FF34&gt;0,"VENCIDA",IF(FF34&gt;=-5,"POR VENCER","AL DÍA"))))</f>
        <v/>
      </c>
      <c r="FJ34" s="185" t="n"/>
      <c r="FK34" s="119">
        <f>IF(N($H34)&lt;27,"",IF(FE34="","",FE34+31))</f>
        <v/>
      </c>
      <c r="FL34" s="124">
        <f>IF(FK34="","",TODAY()-FK34)</f>
        <v/>
      </c>
      <c r="FM34" s="494" t="n"/>
      <c r="FN34" s="184" t="n"/>
      <c r="FO34" s="184">
        <f>IF(FK34="","SIN ESTADO",IF(FM34&lt;&gt;"","PAGA",IF(FL34&gt;0,"VENCIDA",IF(FL34&gt;=-5,"POR VENCER","AL DÍA"))))</f>
        <v/>
      </c>
      <c r="FP34" s="185" t="n"/>
      <c r="FQ34" s="119">
        <f>IF(N($H34)&lt;28,"",IF(FK34="","",FK34+31))</f>
        <v/>
      </c>
      <c r="FR34" s="124">
        <f>IF(FQ34="","",TODAY()-FQ34)</f>
        <v/>
      </c>
      <c r="FS34" s="494" t="n"/>
      <c r="FT34" s="184" t="n"/>
      <c r="FU34" s="184">
        <f>IF(FQ34="","SIN ESTADO",IF(FS34&lt;&gt;"","PAGA",IF(FR34&gt;0,"VENCIDA",IF(FR34&gt;=-5,"POR VENCER","AL DÍA"))))</f>
        <v/>
      </c>
      <c r="FV34" s="185" t="n"/>
      <c r="FW34" s="119">
        <f>IF(N($H34)&lt;29,"",IF(FQ34="","",FQ34+31))</f>
        <v/>
      </c>
      <c r="FX34" s="124">
        <f>IF(FW34="","",TODAY()-FW34)</f>
        <v/>
      </c>
      <c r="FY34" s="494" t="n"/>
      <c r="FZ34" s="184" t="n"/>
      <c r="GA34" s="184">
        <f>IF(FW34="","SIN ESTADO",IF(FY34&lt;&gt;"","PAGA",IF(FX34&gt;0,"VENCIDA",IF(FX34&gt;=-5,"POR VENCER","AL DÍA"))))</f>
        <v/>
      </c>
      <c r="GB34" s="185" t="n"/>
      <c r="GC34" s="119">
        <f>IF(N($H34)&lt;30,"",IF(FW34="","",FW34+31))</f>
        <v/>
      </c>
      <c r="GD34" s="124">
        <f>IF(GC34="","",TODAY()-GC34)</f>
        <v/>
      </c>
      <c r="GE34" s="494" t="n"/>
      <c r="GF34" s="184" t="n"/>
      <c r="GG34" s="184">
        <f>IF(GC34="","SIN ESTADO",IF(GE34&lt;&gt;"","PAGA",IF(GD34&gt;0,"VENCIDA",IF(GD34&gt;=-5,"POR VENCER","AL DÍA"))))</f>
        <v/>
      </c>
      <c r="GH34" s="185" t="n"/>
      <c r="GI34" s="119">
        <f>IF(N($H34)&lt;31,"",IF(GC34="","",GC34+31))</f>
        <v/>
      </c>
      <c r="GJ34" s="124">
        <f>IF(GI34="","",TODAY()-GI34)</f>
        <v/>
      </c>
      <c r="GK34" s="494" t="n"/>
      <c r="GL34" s="184" t="n"/>
      <c r="GM34" s="184">
        <f>IF(GI34="","SIN ESTADO",IF(GK34&lt;&gt;"","PAGA",IF(GJ34&gt;0,"VENCIDA",IF(GJ34&gt;=-5,"POR VENCER","AL DÍA"))))</f>
        <v/>
      </c>
      <c r="GN34" s="185" t="n"/>
      <c r="GO34" s="119">
        <f>IF(N($H34)&lt;32,"",IF(GI34="","",GI34+31))</f>
        <v/>
      </c>
      <c r="GP34" s="124">
        <f>IF(GO34="","",TODAY()-GO34)</f>
        <v/>
      </c>
      <c r="GQ34" s="494" t="n"/>
      <c r="GR34" s="184" t="n"/>
      <c r="GS34" s="184">
        <f>IF(GO34="","SIN ESTADO",IF(GQ34&lt;&gt;"","PAGA",IF(GP34&gt;0,"VENCIDA",IF(GP34&gt;=-5,"POR VENCER","AL DÍA"))))</f>
        <v/>
      </c>
      <c r="GT34" s="185" t="n"/>
      <c r="GU34" s="119">
        <f>IF(N($H34)&lt;33,"",IF(GO34="","",GO34+31))</f>
        <v/>
      </c>
      <c r="GV34" s="124">
        <f>IF(GU34="","",TODAY()-GU34)</f>
        <v/>
      </c>
      <c r="GW34" s="494" t="n"/>
      <c r="GX34" s="184" t="n"/>
      <c r="GY34" s="184">
        <f>IF(GU34="","SIN ESTADO",IF(GW34&lt;&gt;"","PAGA",IF(GV34&gt;0,"VENCIDA",IF(GV34&gt;=-5,"POR VENCER","AL DÍA"))))</f>
        <v/>
      </c>
      <c r="GZ34" s="185" t="n"/>
      <c r="HA34" s="119">
        <f>IF(N($H34)&lt;34,"",IF(GU34="","",GU34+31))</f>
        <v/>
      </c>
      <c r="HB34" s="124">
        <f>IF(HA34="","",TODAY()-HA34)</f>
        <v/>
      </c>
      <c r="HC34" s="494" t="n"/>
      <c r="HD34" s="184" t="n"/>
      <c r="HE34" s="184">
        <f>IF(HA34="","SIN ESTADO",IF(HC34&lt;&gt;"","PAGA",IF(HB34&gt;0,"VENCIDA",IF(HB34&gt;=-5,"POR VENCER","AL DÍA"))))</f>
        <v/>
      </c>
      <c r="HF34" s="185" t="n"/>
      <c r="HG34" s="119">
        <f>IF(N($H34)&lt;35,"",IF(HA34="","",HA34+31))</f>
        <v/>
      </c>
      <c r="HH34" s="124">
        <f>IF(HG34="","",TODAY()-HG34)</f>
        <v/>
      </c>
      <c r="HI34" s="494" t="n"/>
      <c r="HJ34" s="184" t="n"/>
      <c r="HK34" s="184">
        <f>IF(HG34="","SIN ESTADO",IF(HI34&lt;&gt;"","PAGA",IF(HH34&gt;0,"VENCIDA",IF(HH34&gt;=-5,"POR VENCER","AL DÍA"))))</f>
        <v/>
      </c>
      <c r="HL34" s="168" t="n"/>
      <c r="HM34" s="119">
        <f>IF(N($H34)&lt;36,"",IF(HG34="","",HG34+31))</f>
        <v/>
      </c>
      <c r="HN34" s="124">
        <f>IF(HM34="","",TODAY()-HM34)</f>
        <v/>
      </c>
      <c r="HO34" s="494" t="n"/>
      <c r="HP34" s="184" t="n"/>
      <c r="HQ34" s="184">
        <f>IF(HM34="","SIN ESTADO",IF(HO34&lt;&gt;"","PAGA",IF(HN34&gt;0,"VENCIDA",IF(HN34&gt;=-5,"POR VENCER","AL DÍA"))))</f>
        <v/>
      </c>
      <c r="HR34" s="168" t="n"/>
      <c r="HS34" s="169">
        <f>N34+T34+Z34+AF34+AL34+AR34+AX34+BD34+BJ34+BP34+BV34+CB34+CH34+CN34+CT34+CZ34+DF34+DL34+DR34+DX34+ED34+EJ34+EP34+EV34+FB34+FH34+FN34+FT34+FZ34+GF34+GL34+GR34+GX34+HD34+HJ34+HP34</f>
        <v/>
      </c>
      <c r="HU34" s="170">
        <f>IFERROR(N($J34),0)</f>
        <v/>
      </c>
      <c r="HW34" s="170">
        <f>SUMPRODUCT((MOD(COLUMN($M34:$HR34)-COLUMN($M34),6)=0)*ISNUMBER($M34:$HR34)*($M34:$HR34&gt;=RESUMEN!$C$26)*($M34:$HR34&lt;=RESUMEN!$C$27)*IFERROR(N($N34:$HS34),0))</f>
        <v/>
      </c>
      <c r="HX34" s="170">
        <f>SUMPRODUCT((MOD(COLUMN($M34:$HR34)-COLUMN($M34),6)=0)*ISNUMBER($M34:$HR34)*($M34:$HR34&gt;=RESUMEN!$C$26)*($M34:$HR34&lt;=RESUMEN!$C$27))</f>
        <v/>
      </c>
    </row>
    <row r="35" ht="15.75" customHeight="1" s="506">
      <c r="B35" s="113">
        <f>VENTAS!A34</f>
        <v/>
      </c>
      <c r="C35" s="236">
        <f>VENTAS!B34</f>
        <v/>
      </c>
      <c r="D35" s="53">
        <f>VENTAS!C34</f>
        <v/>
      </c>
      <c r="E35" s="114">
        <f>VENTAS!D34</f>
        <v/>
      </c>
      <c r="F35" s="114">
        <f>VENTAS!J34</f>
        <v/>
      </c>
      <c r="G35" s="494">
        <f>VENTAS!F34</f>
        <v/>
      </c>
      <c r="H35" s="479">
        <f>VENTAS!K34</f>
        <v/>
      </c>
      <c r="I35" s="479">
        <f>VENTAS!M34</f>
        <v/>
      </c>
      <c r="J35" s="184">
        <f>VENTAS!L34</f>
        <v/>
      </c>
      <c r="K35" s="119">
        <f>IF(N($H35)&lt;1,"",$G35+31)</f>
        <v/>
      </c>
      <c r="L35" s="124">
        <f>IF(K35="","",TODAY()-K35)</f>
        <v/>
      </c>
      <c r="M35" s="201" t="n">
        <v>46097</v>
      </c>
      <c r="N35" s="374" t="n">
        <v>875000</v>
      </c>
      <c r="O35" s="184">
        <f>IF(K35="","SIN ESTADO",IF(M35&lt;&gt;"","PAGA",IF(L35&gt;0,"VENCIDA",IF(L35&gt;=-5,"POR VENCER","AL DÍA"))))</f>
        <v/>
      </c>
      <c r="P35" s="185" t="inlineStr">
        <is>
          <t>TRANSFERENCIA</t>
        </is>
      </c>
      <c r="Q35" s="119">
        <f>IF(N($H35)&lt;2,"",IF(K35="","",K35+31))</f>
        <v/>
      </c>
      <c r="R35" s="124">
        <f>IF(Q35="","",TODAY()-Q35)</f>
        <v/>
      </c>
      <c r="S35" s="494" t="n"/>
      <c r="T35" s="184" t="n"/>
      <c r="U35" s="184">
        <f>IF(Q35="","SIN ESTADO",IF(S35&lt;&gt;"","PAGA",IF(R35&gt;0,"VENCIDA",IF(R35&gt;=-5,"POR VENCER","AL DÍA"))))</f>
        <v/>
      </c>
      <c r="V35" s="185" t="n"/>
      <c r="W35" s="119">
        <f>IF(N($H35)&lt;3,"",IF(Q35="","",Q35+31))</f>
        <v/>
      </c>
      <c r="X35" s="124">
        <f>IF(W35="","",TODAY()-W35)</f>
        <v/>
      </c>
      <c r="Y35" s="494" t="n"/>
      <c r="Z35" s="184" t="n"/>
      <c r="AA35" s="184">
        <f>IF(W35="","SIN ESTADO",IF(Y35&lt;&gt;"","PAGA",IF(X35&gt;0,"VENCIDA",IF(X35&gt;=-5,"POR VENCER","AL DÍA"))))</f>
        <v/>
      </c>
      <c r="AB35" s="185" t="n"/>
      <c r="AC35" s="119">
        <f>IF(N($H35)&lt;4,"",IF(W35="","",W35+31))</f>
        <v/>
      </c>
      <c r="AD35" s="124">
        <f>IF(AC35="","",TODAY()-AC35)</f>
        <v/>
      </c>
      <c r="AE35" s="494" t="n"/>
      <c r="AF35" s="184" t="n"/>
      <c r="AG35" s="184">
        <f>IF(AC35="","SIN ESTADO",IF(AE35&lt;&gt;"","PAGA",IF(AD35&gt;0,"VENCIDA",IF(AD35&gt;=-5,"POR VENCER","AL DÍA"))))</f>
        <v/>
      </c>
      <c r="AH35" s="185" t="n"/>
      <c r="AI35" s="119">
        <f>IF(N($H35)&lt;5,"",IF(AC35="","",AC35+31))</f>
        <v/>
      </c>
      <c r="AJ35" s="124">
        <f>IF(AI35="","",TODAY()-AI35)</f>
        <v/>
      </c>
      <c r="AK35" s="494" t="n"/>
      <c r="AL35" s="184" t="n"/>
      <c r="AM35" s="184">
        <f>IF(AI35="","SIN ESTADO",IF(AK35&lt;&gt;"","PAGA",IF(AJ35&gt;0,"VENCIDA",IF(AJ35&gt;=-5,"POR VENCER","AL DÍA"))))</f>
        <v/>
      </c>
      <c r="AN35" s="185" t="n"/>
      <c r="AO35" s="119">
        <f>IF(N($H35)&lt;6,"",IF(AI35="","",AI35+31))</f>
        <v/>
      </c>
      <c r="AP35" s="124">
        <f>IF(AO35="","",TODAY()-AO35)</f>
        <v/>
      </c>
      <c r="AQ35" s="270" t="n"/>
      <c r="AR35" s="184" t="n"/>
      <c r="AS35" s="184">
        <f>IF(AO35="","SIN ESTADO",IF(AQ35&lt;&gt;"","PAGA",IF(AP35&gt;0,"VENCIDA",IF(AP35&gt;=-5,"POR VENCER","AL DÍA"))))</f>
        <v/>
      </c>
      <c r="AT35" s="185" t="n"/>
      <c r="AU35" s="119">
        <f>IF(N($H35)&lt;7,"",IF(AO35="","",AO35+31))</f>
        <v/>
      </c>
      <c r="AV35" s="124">
        <f>IF(AU35="","",TODAY()-AU35)</f>
        <v/>
      </c>
      <c r="AW35" s="494" t="n"/>
      <c r="AX35" s="184" t="n"/>
      <c r="AY35" s="184">
        <f>IF(AU35="","SIN ESTADO",IF(AW35&lt;&gt;"","PAGA",IF(AV35&gt;0,"VENCIDA",IF(AV35&gt;=-5,"POR VENCER","AL DÍA"))))</f>
        <v/>
      </c>
      <c r="AZ35" s="185" t="n"/>
      <c r="BA35" s="119">
        <f>IF(N($H35)&lt;8,"",IF(AU35="","",AU35+31))</f>
        <v/>
      </c>
      <c r="BB35" s="124">
        <f>IF(BA35="","",TODAY()-BA35)</f>
        <v/>
      </c>
      <c r="BC35" s="494" t="n"/>
      <c r="BD35" s="184" t="n"/>
      <c r="BE35" s="184">
        <f>IF(BA35="","SIN ESTADO",IF(BC35&lt;&gt;"","PAGA",IF(BB35&gt;0,"VENCIDA",IF(BB35&gt;=-5,"POR VENCER","AL DÍA"))))</f>
        <v/>
      </c>
      <c r="BF35" s="185" t="n"/>
      <c r="BG35" s="119">
        <f>IF(N($H35)&lt;9,"",IF(BA35="","",BA35+31))</f>
        <v/>
      </c>
      <c r="BH35" s="124">
        <f>IF(BG35="","",TODAY()-BG35)</f>
        <v/>
      </c>
      <c r="BI35" s="494" t="n"/>
      <c r="BJ35" s="184" t="n"/>
      <c r="BK35" s="184">
        <f>IF(BG35="","SIN ESTADO",IF(BI35&lt;&gt;"","PAGA",IF(BH35&gt;0,"VENCIDA",IF(BH35&gt;=-5,"POR VENCER","AL DÍA"))))</f>
        <v/>
      </c>
      <c r="BL35" s="185" t="n"/>
      <c r="BM35" s="119">
        <f>IF(N($H35)&lt;10,"",IF(BG35="","",BG35+31))</f>
        <v/>
      </c>
      <c r="BN35" s="124">
        <f>IF(BM35="","",TODAY()-BM35)</f>
        <v/>
      </c>
      <c r="BO35" s="494" t="n"/>
      <c r="BP35" s="184" t="n"/>
      <c r="BQ35" s="184">
        <f>IF(BM35="","SIN ESTADO",IF(BO35&lt;&gt;"","PAGA",IF(BN35&gt;0,"VENCIDA",IF(BN35&gt;=-5,"POR VENCER","AL DÍA"))))</f>
        <v/>
      </c>
      <c r="BR35" s="185" t="n"/>
      <c r="BS35" s="119">
        <f>IF(N($H35)&lt;11,"",IF(BM35="","",BM35+31))</f>
        <v/>
      </c>
      <c r="BT35" s="124">
        <f>IF(BS35="","",TODAY()-BS35)</f>
        <v/>
      </c>
      <c r="BU35" s="494" t="n"/>
      <c r="BV35" s="184" t="n"/>
      <c r="BW35" s="184">
        <f>IF(BS35="","SIN ESTADO",IF(BU35&lt;&gt;"","PAGA",IF(BT35&gt;0,"VENCIDA",IF(BT35&gt;=-5,"POR VENCER","AL DÍA"))))</f>
        <v/>
      </c>
      <c r="BX35" s="185" t="n"/>
      <c r="BY35" s="119">
        <f>IF(N($H35)&lt;12,"",IF(BS35="","",BS35+31))</f>
        <v/>
      </c>
      <c r="BZ35" s="124">
        <f>IF(BY35="","",TODAY()-BY35)</f>
        <v/>
      </c>
      <c r="CA35" s="494" t="n"/>
      <c r="CB35" s="184" t="n"/>
      <c r="CC35" s="184">
        <f>IF(BY35="","SIN ESTADO",IF(CA35&lt;&gt;"","PAGA",IF(BZ35&gt;0,"VENCIDA",IF(BZ35&gt;=-5,"POR VENCER","AL DÍA"))))</f>
        <v/>
      </c>
      <c r="CD35" s="185" t="n"/>
      <c r="CE35" s="119">
        <f>IF(N($H35)&lt;13,"",IF(BY35="","",BY35+31))</f>
        <v/>
      </c>
      <c r="CF35" s="124">
        <f>IF(CE35="","",TODAY()-CE35)</f>
        <v/>
      </c>
      <c r="CG35" s="494" t="n"/>
      <c r="CH35" s="184" t="n"/>
      <c r="CI35" s="184">
        <f>IF(CE35="","SIN ESTADO",IF(CG35&lt;&gt;"","PAGA",IF(CF35&gt;0,"VENCIDA",IF(CF35&gt;=-5,"POR VENCER","AL DÍA"))))</f>
        <v/>
      </c>
      <c r="CJ35" s="185" t="n"/>
      <c r="CK35" s="119">
        <f>IF(N($H35)&lt;14,"",IF(CE35="","",CE35+31))</f>
        <v/>
      </c>
      <c r="CL35" s="124">
        <f>IF(CK35="","",TODAY()-CK35)</f>
        <v/>
      </c>
      <c r="CM35" s="494" t="n"/>
      <c r="CN35" s="184" t="n"/>
      <c r="CO35" s="184">
        <f>IF(CK35="","SIN ESTADO",IF(CM35&lt;&gt;"","PAGA",IF(CL35&gt;0,"VENCIDA",IF(CL35&gt;=-5,"POR VENCER","AL DÍA"))))</f>
        <v/>
      </c>
      <c r="CP35" s="185" t="n"/>
      <c r="CQ35" s="119">
        <f>IF(N($H35)&lt;15,"",IF(CK35="","",CK35+31))</f>
        <v/>
      </c>
      <c r="CR35" s="124">
        <f>IF(CQ35="","",TODAY()-CQ35)</f>
        <v/>
      </c>
      <c r="CS35" s="494" t="n"/>
      <c r="CT35" s="184" t="n"/>
      <c r="CU35" s="184">
        <f>IF(CQ35="","SIN ESTADO",IF(CS35&lt;&gt;"","PAGA",IF(CR35&gt;0,"VENCIDA",IF(CR35&gt;=-5,"POR VENCER","AL DÍA"))))</f>
        <v/>
      </c>
      <c r="CV35" s="185" t="n"/>
      <c r="CW35" s="119">
        <f>IF(N($H35)&lt;16,"",IF(CQ35="","",CQ35+31))</f>
        <v/>
      </c>
      <c r="CX35" s="124">
        <f>IF(CW35="","",TODAY()-CW35)</f>
        <v/>
      </c>
      <c r="CY35" s="494" t="n"/>
      <c r="CZ35" s="184" t="n"/>
      <c r="DA35" s="184">
        <f>IF(CW35="","SIN ESTADO",IF(CY35&lt;&gt;"","PAGA",IF(CX35&gt;0,"VENCIDA",IF(CX35&gt;=-5,"POR VENCER","AL DÍA"))))</f>
        <v/>
      </c>
      <c r="DB35" s="185" t="n"/>
      <c r="DC35" s="119">
        <f>IF(N($H35)&lt;17,"",IF(CW35="","",CW35+31))</f>
        <v/>
      </c>
      <c r="DD35" s="124">
        <f>IF(DC35="","",TODAY()-DC35)</f>
        <v/>
      </c>
      <c r="DE35" s="494" t="n"/>
      <c r="DF35" s="184" t="n"/>
      <c r="DG35" s="184">
        <f>IF(DC35="","SIN ESTADO",IF(DE35&lt;&gt;"","PAGA",IF(DD35&gt;0,"VENCIDA",IF(DD35&gt;=-5,"POR VENCER","AL DÍA"))))</f>
        <v/>
      </c>
      <c r="DH35" s="185" t="n"/>
      <c r="DI35" s="119">
        <f>IF(N($H35)&lt;18,"",IF(DC35="","",DC35+31))</f>
        <v/>
      </c>
      <c r="DJ35" s="124">
        <f>IF(DI35="","",TODAY()-DI35)</f>
        <v/>
      </c>
      <c r="DK35" s="494" t="n"/>
      <c r="DL35" s="184" t="n"/>
      <c r="DM35" s="184">
        <f>IF(DI35="","SIN ESTADO",IF(DK35&lt;&gt;"","PAGA",IF(DJ35&gt;0,"VENCIDA",IF(DJ35&gt;=-5,"POR VENCER","AL DÍA"))))</f>
        <v/>
      </c>
      <c r="DN35" s="185" t="n"/>
      <c r="DO35" s="119">
        <f>IF(N($H35)&lt;19,"",IF(DI35="","",DI35+31))</f>
        <v/>
      </c>
      <c r="DP35" s="124">
        <f>IF(DO35="","",TODAY()-DO35)</f>
        <v/>
      </c>
      <c r="DQ35" s="494" t="n"/>
      <c r="DR35" s="184" t="n"/>
      <c r="DS35" s="184">
        <f>IF(DO35="","SIN ESTADO",IF(DQ35&lt;&gt;"","PAGA",IF(DP35&gt;0,"VENCIDA",IF(DP35&gt;=-5,"POR VENCER","AL DÍA"))))</f>
        <v/>
      </c>
      <c r="DT35" s="185" t="n"/>
      <c r="DU35" s="119">
        <f>IF(N($H35)&lt;20,"",IF(DO35="","",DO35+31))</f>
        <v/>
      </c>
      <c r="DV35" s="124">
        <f>IF(DU35="","",TODAY()-DU35)</f>
        <v/>
      </c>
      <c r="DW35" s="494" t="n"/>
      <c r="DX35" s="184" t="n"/>
      <c r="DY35" s="184">
        <f>IF(DU35="","SIN ESTADO",IF(DW35&lt;&gt;"","PAGA",IF(DV35&gt;0,"VENCIDA",IF(DV35&gt;=-5,"POR VENCER","AL DÍA"))))</f>
        <v/>
      </c>
      <c r="DZ35" s="185" t="n"/>
      <c r="EA35" s="119">
        <f>IF(N($H35)&lt;21,"",IF(DU35="","",DU35+31))</f>
        <v/>
      </c>
      <c r="EB35" s="124">
        <f>IF(EA35="","",TODAY()-EA35)</f>
        <v/>
      </c>
      <c r="EC35" s="494" t="n"/>
      <c r="ED35" s="184" t="n"/>
      <c r="EE35" s="184">
        <f>IF(EA35="","SIN ESTADO",IF(EC35&lt;&gt;"","PAGA",IF(EB35&gt;0,"VENCIDA",IF(EB35&gt;=-5,"POR VENCER","AL DÍA"))))</f>
        <v/>
      </c>
      <c r="EF35" s="185" t="n"/>
      <c r="EG35" s="119">
        <f>IF(N($H35)&lt;22,"",IF(EA35="","",EA35+31))</f>
        <v/>
      </c>
      <c r="EH35" s="124">
        <f>IF(EG35="","",TODAY()-EG35)</f>
        <v/>
      </c>
      <c r="EI35" s="494" t="n"/>
      <c r="EJ35" s="184" t="n"/>
      <c r="EK35" s="184">
        <f>IF(EG35="","SIN ESTADO",IF(EI35&lt;&gt;"","PAGA",IF(EH35&gt;0,"VENCIDA",IF(EH35&gt;=-5,"POR VENCER","AL DÍA"))))</f>
        <v/>
      </c>
      <c r="EL35" s="185" t="n"/>
      <c r="EM35" s="119">
        <f>IF(N($H35)&lt;23,"",IF(EG35="","",EG35+31))</f>
        <v/>
      </c>
      <c r="EN35" s="124">
        <f>IF(EM35="","",TODAY()-EM35)</f>
        <v/>
      </c>
      <c r="EO35" s="494" t="n"/>
      <c r="EP35" s="184" t="n"/>
      <c r="EQ35" s="184">
        <f>IF(EM35="","SIN ESTADO",IF(EO35&lt;&gt;"","PAGA",IF(EN35&gt;0,"VENCIDA",IF(EN35&gt;=-5,"POR VENCER","AL DÍA"))))</f>
        <v/>
      </c>
      <c r="ER35" s="185" t="n"/>
      <c r="ES35" s="119">
        <f>IF(N($H35)&lt;24,"",IF(EM35="","",EM35+31))</f>
        <v/>
      </c>
      <c r="ET35" s="124">
        <f>IF(ES35="","",TODAY()-ES35)</f>
        <v/>
      </c>
      <c r="EU35" s="494" t="n"/>
      <c r="EV35" s="184" t="n"/>
      <c r="EW35" s="184">
        <f>IF(ES35="","SIN ESTADO",IF(EU35&lt;&gt;"","PAGA",IF(ET35&gt;0,"VENCIDA",IF(ET35&gt;=-5,"POR VENCER","AL DÍA"))))</f>
        <v/>
      </c>
      <c r="EX35" s="185" t="n"/>
      <c r="EY35" s="119">
        <f>IF(N($H35)&lt;25,"",IF(ES35="","",ES35+31))</f>
        <v/>
      </c>
      <c r="EZ35" s="124">
        <f>IF(EY35="","",TODAY()-EY35)</f>
        <v/>
      </c>
      <c r="FA35" s="494" t="n"/>
      <c r="FB35" s="184" t="n"/>
      <c r="FC35" s="184">
        <f>IF(EY35="","SIN ESTADO",IF(FA35&lt;&gt;"","PAGA",IF(EZ35&gt;0,"VENCIDA",IF(EZ35&gt;=-5,"POR VENCER","AL DÍA"))))</f>
        <v/>
      </c>
      <c r="FD35" s="185" t="n"/>
      <c r="FE35" s="119">
        <f>IF(N($H35)&lt;26,"",IF(EY35="","",EY35+31))</f>
        <v/>
      </c>
      <c r="FF35" s="124">
        <f>IF(FE35="","",TODAY()-FE35)</f>
        <v/>
      </c>
      <c r="FG35" s="494" t="n"/>
      <c r="FH35" s="184" t="n"/>
      <c r="FI35" s="184">
        <f>IF(FE35="","SIN ESTADO",IF(FG35&lt;&gt;"","PAGA",IF(FF35&gt;0,"VENCIDA",IF(FF35&gt;=-5,"POR VENCER","AL DÍA"))))</f>
        <v/>
      </c>
      <c r="FJ35" s="185" t="n"/>
      <c r="FK35" s="119">
        <f>IF(N($H35)&lt;27,"",IF(FE35="","",FE35+31))</f>
        <v/>
      </c>
      <c r="FL35" s="124">
        <f>IF(FK35="","",TODAY()-FK35)</f>
        <v/>
      </c>
      <c r="FM35" s="494" t="n"/>
      <c r="FN35" s="184" t="n"/>
      <c r="FO35" s="184">
        <f>IF(FK35="","SIN ESTADO",IF(FM35&lt;&gt;"","PAGA",IF(FL35&gt;0,"VENCIDA",IF(FL35&gt;=-5,"POR VENCER","AL DÍA"))))</f>
        <v/>
      </c>
      <c r="FP35" s="185" t="n"/>
      <c r="FQ35" s="119">
        <f>IF(N($H35)&lt;28,"",IF(FK35="","",FK35+31))</f>
        <v/>
      </c>
      <c r="FR35" s="124">
        <f>IF(FQ35="","",TODAY()-FQ35)</f>
        <v/>
      </c>
      <c r="FS35" s="494" t="n"/>
      <c r="FT35" s="184" t="n"/>
      <c r="FU35" s="184">
        <f>IF(FQ35="","SIN ESTADO",IF(FS35&lt;&gt;"","PAGA",IF(FR35&gt;0,"VENCIDA",IF(FR35&gt;=-5,"POR VENCER","AL DÍA"))))</f>
        <v/>
      </c>
      <c r="FV35" s="185" t="n"/>
      <c r="FW35" s="119">
        <f>IF(N($H35)&lt;29,"",IF(FQ35="","",FQ35+31))</f>
        <v/>
      </c>
      <c r="FX35" s="124">
        <f>IF(FW35="","",TODAY()-FW35)</f>
        <v/>
      </c>
      <c r="FY35" s="494" t="n"/>
      <c r="FZ35" s="184" t="n"/>
      <c r="GA35" s="184">
        <f>IF(FW35="","SIN ESTADO",IF(FY35&lt;&gt;"","PAGA",IF(FX35&gt;0,"VENCIDA",IF(FX35&gt;=-5,"POR VENCER","AL DÍA"))))</f>
        <v/>
      </c>
      <c r="GB35" s="185" t="n"/>
      <c r="GC35" s="119">
        <f>IF(N($H35)&lt;30,"",IF(FW35="","",FW35+31))</f>
        <v/>
      </c>
      <c r="GD35" s="124">
        <f>IF(GC35="","",TODAY()-GC35)</f>
        <v/>
      </c>
      <c r="GE35" s="494" t="n"/>
      <c r="GF35" s="184" t="n"/>
      <c r="GG35" s="184">
        <f>IF(GC35="","SIN ESTADO",IF(GE35&lt;&gt;"","PAGA",IF(GD35&gt;0,"VENCIDA",IF(GD35&gt;=-5,"POR VENCER","AL DÍA"))))</f>
        <v/>
      </c>
      <c r="GH35" s="185" t="n"/>
      <c r="GI35" s="119">
        <f>IF(N($H35)&lt;31,"",IF(GC35="","",GC35+31))</f>
        <v/>
      </c>
      <c r="GJ35" s="124">
        <f>IF(GI35="","",TODAY()-GI35)</f>
        <v/>
      </c>
      <c r="GK35" s="494" t="n"/>
      <c r="GL35" s="184" t="n"/>
      <c r="GM35" s="184">
        <f>IF(GI35="","SIN ESTADO",IF(GK35&lt;&gt;"","PAGA",IF(GJ35&gt;0,"VENCIDA",IF(GJ35&gt;=-5,"POR VENCER","AL DÍA"))))</f>
        <v/>
      </c>
      <c r="GN35" s="185" t="n"/>
      <c r="GO35" s="119">
        <f>IF(N($H35)&lt;32,"",IF(GI35="","",GI35+31))</f>
        <v/>
      </c>
      <c r="GP35" s="124">
        <f>IF(GO35="","",TODAY()-GO35)</f>
        <v/>
      </c>
      <c r="GQ35" s="494" t="n"/>
      <c r="GR35" s="184" t="n"/>
      <c r="GS35" s="184">
        <f>IF(GO35="","SIN ESTADO",IF(GQ35&lt;&gt;"","PAGA",IF(GP35&gt;0,"VENCIDA",IF(GP35&gt;=-5,"POR VENCER","AL DÍA"))))</f>
        <v/>
      </c>
      <c r="GT35" s="185" t="n"/>
      <c r="GU35" s="119">
        <f>IF(N($H35)&lt;33,"",IF(GO35="","",GO35+31))</f>
        <v/>
      </c>
      <c r="GV35" s="124">
        <f>IF(GU35="","",TODAY()-GU35)</f>
        <v/>
      </c>
      <c r="GW35" s="494" t="n"/>
      <c r="GX35" s="184" t="n"/>
      <c r="GY35" s="184">
        <f>IF(GU35="","SIN ESTADO",IF(GW35&lt;&gt;"","PAGA",IF(GV35&gt;0,"VENCIDA",IF(GV35&gt;=-5,"POR VENCER","AL DÍA"))))</f>
        <v/>
      </c>
      <c r="GZ35" s="185" t="n"/>
      <c r="HA35" s="119">
        <f>IF(N($H35)&lt;34,"",IF(GU35="","",GU35+31))</f>
        <v/>
      </c>
      <c r="HB35" s="124">
        <f>IF(HA35="","",TODAY()-HA35)</f>
        <v/>
      </c>
      <c r="HC35" s="494" t="n"/>
      <c r="HD35" s="184" t="n"/>
      <c r="HE35" s="184">
        <f>IF(HA35="","SIN ESTADO",IF(HC35&lt;&gt;"","PAGA",IF(HB35&gt;0,"VENCIDA",IF(HB35&gt;=-5,"POR VENCER","AL DÍA"))))</f>
        <v/>
      </c>
      <c r="HF35" s="185" t="n"/>
      <c r="HG35" s="119">
        <f>IF(N($H35)&lt;35,"",IF(HA35="","",HA35+31))</f>
        <v/>
      </c>
      <c r="HH35" s="124">
        <f>IF(HG35="","",TODAY()-HG35)</f>
        <v/>
      </c>
      <c r="HI35" s="494" t="n"/>
      <c r="HJ35" s="184" t="n"/>
      <c r="HK35" s="184">
        <f>IF(HG35="","SIN ESTADO",IF(HI35&lt;&gt;"","PAGA",IF(HH35&gt;0,"VENCIDA",IF(HH35&gt;=-5,"POR VENCER","AL DÍA"))))</f>
        <v/>
      </c>
      <c r="HL35" s="168" t="n"/>
      <c r="HM35" s="119">
        <f>IF(N($H35)&lt;36,"",IF(HG35="","",HG35+31))</f>
        <v/>
      </c>
      <c r="HN35" s="124">
        <f>IF(HM35="","",TODAY()-HM35)</f>
        <v/>
      </c>
      <c r="HO35" s="494" t="n"/>
      <c r="HP35" s="184" t="n"/>
      <c r="HQ35" s="184">
        <f>IF(HM35="","SIN ESTADO",IF(HO35&lt;&gt;"","PAGA",IF(HN35&gt;0,"VENCIDA",IF(HN35&gt;=-5,"POR VENCER","AL DÍA"))))</f>
        <v/>
      </c>
      <c r="HR35" s="168" t="n"/>
      <c r="HS35" s="169">
        <f>N35+T35+Z35+AF35+AL35+AR35+AX35+BD35+BJ35+BP35+BV35+CB35+CH35+CN35+CT35+CZ35+DF35+DL35+DR35+DX35+ED35+EJ35+EP35+EV35+FB35+FH35+FN35+FT35+FZ35+GF35+GL35+GR35+GX35+HD35+HJ35+HP35</f>
        <v/>
      </c>
      <c r="HU35" s="170">
        <f>IFERROR(N($J35),0)</f>
        <v/>
      </c>
      <c r="HW35" s="170">
        <f>SUMPRODUCT((MOD(COLUMN($M35:$HR35)-COLUMN($M35),6)=0)*ISNUMBER($M35:$HR35)*($M35:$HR35&gt;=RESUMEN!$C$26)*($M35:$HR35&lt;=RESUMEN!$C$27)*IFERROR(N($N35:$HS35),0))</f>
        <v/>
      </c>
      <c r="HX35" s="170">
        <f>SUMPRODUCT((MOD(COLUMN($M35:$HR35)-COLUMN($M35),6)=0)*ISNUMBER($M35:$HR35)*($M35:$HR35&gt;=RESUMEN!$C$26)*($M35:$HR35&lt;=RESUMEN!$C$27))</f>
        <v/>
      </c>
    </row>
    <row r="36" ht="15.75" customHeight="1" s="506">
      <c r="B36" s="113">
        <f>VENTAS!A35</f>
        <v/>
      </c>
      <c r="C36" s="236">
        <f>VENTAS!B35</f>
        <v/>
      </c>
      <c r="D36" s="53">
        <f>VENTAS!C35</f>
        <v/>
      </c>
      <c r="E36" s="114">
        <f>VENTAS!D35</f>
        <v/>
      </c>
      <c r="F36" s="114">
        <f>VENTAS!J35</f>
        <v/>
      </c>
      <c r="G36" s="494">
        <f>VENTAS!F35</f>
        <v/>
      </c>
      <c r="H36" s="479">
        <f>VENTAS!K35</f>
        <v/>
      </c>
      <c r="I36" s="479">
        <f>VENTAS!M35</f>
        <v/>
      </c>
      <c r="J36" s="184">
        <f>VENTAS!L35</f>
        <v/>
      </c>
      <c r="K36" s="119">
        <f>IF(N($H36)&lt;1,"",$G36+31)</f>
        <v/>
      </c>
      <c r="L36" s="124">
        <f>IF(K36="","",TODAY()-K36)</f>
        <v/>
      </c>
      <c r="M36" s="201" t="n">
        <v>45920</v>
      </c>
      <c r="N36" s="374" t="n">
        <v>1000000</v>
      </c>
      <c r="O36" s="184">
        <f>IF(K36="","SIN ESTADO",IF(M36&lt;&gt;"","PAGA",IF(L36&gt;0,"VENCIDA",IF(L36&gt;=-5,"POR VENCER","AL DÍA"))))</f>
        <v/>
      </c>
      <c r="P36" s="185" t="inlineStr">
        <is>
          <t>TRANSFERENCIA</t>
        </is>
      </c>
      <c r="Q36" s="119">
        <f>IF(N($H36)&lt;2,"",IF(K36="","",K36+31))</f>
        <v/>
      </c>
      <c r="R36" s="124">
        <f>IF(Q36="","",TODAY()-Q36)</f>
        <v/>
      </c>
      <c r="S36" s="406" t="n">
        <v>45920</v>
      </c>
      <c r="T36" s="184" t="n"/>
      <c r="U36" s="184">
        <f>IF(Q36="","SIN ESTADO",IF(S36&lt;&gt;"","PAGA",IF(R36&gt;0,"VENCIDA",IF(R36&gt;=-5,"POR VENCER","AL DÍA"))))</f>
        <v/>
      </c>
      <c r="V36" s="185" t="inlineStr">
        <is>
          <t>TRANSFERENCIA</t>
        </is>
      </c>
      <c r="W36" s="119">
        <f>IF(N($H36)&lt;3,"",IF(Q36="","",Q36+31))</f>
        <v/>
      </c>
      <c r="X36" s="124">
        <f>IF(W36="","",TODAY()-W36)</f>
        <v/>
      </c>
      <c r="Y36" s="227" t="n">
        <v>38631</v>
      </c>
      <c r="Z36" s="184" t="n">
        <v>1000000</v>
      </c>
      <c r="AA36" s="184">
        <f>IF(W36="","SIN ESTADO",IF(Y36&lt;&gt;"","PAGA",IF(X36&gt;0,"VENCIDA",IF(X36&gt;=-5,"POR VENCER","AL DÍA"))))</f>
        <v/>
      </c>
      <c r="AB36" s="185" t="inlineStr">
        <is>
          <t>TRANSFERENCIA</t>
        </is>
      </c>
      <c r="AC36" s="119">
        <f>IF(N($H36)&lt;4,"",IF(W36="","",W36+31))</f>
        <v/>
      </c>
      <c r="AD36" s="124">
        <f>IF(AC36="","",TODAY()-AC36)</f>
        <v/>
      </c>
      <c r="AE36" s="407" t="n">
        <v>45936</v>
      </c>
      <c r="AF36" s="184" t="n"/>
      <c r="AG36" s="184">
        <f>IF(AC36="","SIN ESTADO",IF(AE36&lt;&gt;"","PAGA",IF(AD36&gt;0,"VENCIDA",IF(AD36&gt;=-5,"POR VENCER","AL DÍA"))))</f>
        <v/>
      </c>
      <c r="AH36" s="185" t="inlineStr">
        <is>
          <t>TRANSFERENCIA</t>
        </is>
      </c>
      <c r="AI36" s="119">
        <f>IF(N($H36)&lt;5,"",IF(AC36="","",AC36+31))</f>
        <v/>
      </c>
      <c r="AJ36" s="124">
        <f>IF(AI36="","",TODAY()-AI36)</f>
        <v/>
      </c>
      <c r="AK36" s="227" t="n">
        <v>13165</v>
      </c>
      <c r="AL36" s="184" t="n">
        <v>500000</v>
      </c>
      <c r="AM36" s="184">
        <f>IF(AI36="","SIN ESTADO",IF(AK36&lt;&gt;"","PAGA",IF(AJ36&gt;0,"VENCIDA",IF(AJ36&gt;=-5,"POR VENCER","AL DÍA"))))</f>
        <v/>
      </c>
      <c r="AN36" s="185" t="inlineStr">
        <is>
          <t>TRANSFERENCIA</t>
        </is>
      </c>
      <c r="AO36" s="119">
        <f>IF(N($H36)&lt;6,"",IF(AI36="","",AI36+31))</f>
        <v/>
      </c>
      <c r="AP36" s="124">
        <f>IF(AO36="","",TODAY()-AO36)</f>
        <v/>
      </c>
      <c r="AQ36" s="408" t="n">
        <v>45714</v>
      </c>
      <c r="AR36" s="184" t="n">
        <v>500000</v>
      </c>
      <c r="AS36" s="184">
        <f>IF(AO36="","SIN ESTADO",IF(AQ36&lt;&gt;"","PAGA",IF(AP36&gt;0,"VENCIDA",IF(AP36&gt;=-5,"POR VENCER","AL DÍA"))))</f>
        <v/>
      </c>
      <c r="AT36" s="185" t="inlineStr">
        <is>
          <t>TRANSFERENCIA</t>
        </is>
      </c>
      <c r="AU36" s="119">
        <f>IF(N($H36)&lt;7,"",IF(AO36="","",AO36+31))</f>
        <v/>
      </c>
      <c r="AV36" s="124">
        <f>IF(AU36="","",TODAY()-AU36)</f>
        <v/>
      </c>
      <c r="AW36" s="494" t="n">
        <v>46084</v>
      </c>
      <c r="AX36" s="184" t="n">
        <v>500000</v>
      </c>
      <c r="AY36" s="184">
        <f>IF(AU36="","SIN ESTADO",IF(AW36&lt;&gt;"","PAGA",IF(AV36&gt;0,"VENCIDA",IF(AV36&gt;=-5,"POR VENCER","AL DÍA"))))</f>
        <v/>
      </c>
      <c r="AZ36" s="185" t="n"/>
      <c r="BA36" s="119">
        <f>IF(N($H36)&lt;8,"",IF(AU36="","",AU36+31))</f>
        <v/>
      </c>
      <c r="BB36" s="124">
        <f>IF(BA36="","",TODAY()-BA36)</f>
        <v/>
      </c>
      <c r="BC36" s="494" t="n">
        <v>46172</v>
      </c>
      <c r="BD36" s="184" t="n">
        <v>500000</v>
      </c>
      <c r="BE36" s="184">
        <f>IF(BA36="","SIN ESTADO",IF(BC36&lt;&gt;"","PAGA",IF(BB36&gt;0,"VENCIDA",IF(BB36&gt;=-5,"POR VENCER","AL DÍA"))))</f>
        <v/>
      </c>
      <c r="BF36" s="185" t="inlineStr">
        <is>
          <t>TRANSFERENCIA</t>
        </is>
      </c>
      <c r="BG36" s="119">
        <f>IF(N($H36)&lt;9,"",IF(BA36="","",BA36+31))</f>
        <v/>
      </c>
      <c r="BH36" s="124">
        <f>IF(BG36="","",TODAY()-BG36)</f>
        <v/>
      </c>
      <c r="BI36" s="494" t="n">
        <v>46284</v>
      </c>
      <c r="BJ36" s="184" t="n">
        <v>1000000</v>
      </c>
      <c r="BK36" s="184">
        <f>IF(BG36="","SIN ESTADO",IF(BI36&lt;&gt;"","PAGA",IF(BH36&gt;0,"VENCIDA",IF(BH36&gt;=-5,"POR VENCER","AL DÍA"))))</f>
        <v/>
      </c>
      <c r="BL36" s="185" t="inlineStr">
        <is>
          <t>TRANSFERENCIA</t>
        </is>
      </c>
      <c r="BM36" s="119">
        <f>IF(N($H36)&lt;10,"",IF(BG36="","",BG36+31))</f>
        <v/>
      </c>
      <c r="BN36" s="124">
        <f>IF(BM36="","",TODAY()-BM36)</f>
        <v/>
      </c>
      <c r="BO36" s="270" t="n">
        <v>46284</v>
      </c>
      <c r="BP36" s="184" t="n"/>
      <c r="BQ36" s="184">
        <f>IF(BM36="","SIN ESTADO",IF(BO36&lt;&gt;"","PAGA",IF(BN36&gt;0,"VENCIDA",IF(BN36&gt;=-5,"POR VENCER","AL DÍA"))))</f>
        <v/>
      </c>
      <c r="BR36" s="185" t="n"/>
      <c r="BS36" s="119">
        <f>IF(N($H36)&lt;11,"",IF(BM36="","",BM36+31))</f>
        <v/>
      </c>
      <c r="BT36" s="124">
        <f>IF(BS36="","",TODAY()-BS36)</f>
        <v/>
      </c>
      <c r="BU36" s="494" t="n"/>
      <c r="BV36" s="184" t="n"/>
      <c r="BW36" s="184">
        <f>IF(BS36="","SIN ESTADO",IF(BU36&lt;&gt;"","PAGA",IF(BT36&gt;0,"VENCIDA",IF(BT36&gt;=-5,"POR VENCER","AL DÍA"))))</f>
        <v/>
      </c>
      <c r="BX36" s="185" t="n"/>
      <c r="BY36" s="119">
        <f>IF(N($H36)&lt;12,"",IF(BS36="","",BS36+31))</f>
        <v/>
      </c>
      <c r="BZ36" s="124">
        <f>IF(BY36="","",TODAY()-BY36)</f>
        <v/>
      </c>
      <c r="CA36" s="494" t="n"/>
      <c r="CB36" s="184" t="n"/>
      <c r="CC36" s="184">
        <f>IF(BY36="","SIN ESTADO",IF(CA36&lt;&gt;"","PAGA",IF(BZ36&gt;0,"VENCIDA",IF(BZ36&gt;=-5,"POR VENCER","AL DÍA"))))</f>
        <v/>
      </c>
      <c r="CD36" s="185" t="n"/>
      <c r="CE36" s="119">
        <f>IF(N($H36)&lt;13,"",IF(BY36="","",BY36+31))</f>
        <v/>
      </c>
      <c r="CF36" s="124">
        <f>IF(CE36="","",TODAY()-CE36)</f>
        <v/>
      </c>
      <c r="CG36" s="494" t="n"/>
      <c r="CH36" s="184" t="n"/>
      <c r="CI36" s="184">
        <f>IF(CE36="","SIN ESTADO",IF(CG36&lt;&gt;"","PAGA",IF(CF36&gt;0,"VENCIDA",IF(CF36&gt;=-5,"POR VENCER","AL DÍA"))))</f>
        <v/>
      </c>
      <c r="CJ36" s="185" t="n"/>
      <c r="CK36" s="119">
        <f>IF(N($H36)&lt;14,"",IF(CE36="","",CE36+31))</f>
        <v/>
      </c>
      <c r="CL36" s="124">
        <f>IF(CK36="","",TODAY()-CK36)</f>
        <v/>
      </c>
      <c r="CM36" s="494" t="n"/>
      <c r="CN36" s="184" t="n"/>
      <c r="CO36" s="184">
        <f>IF(CK36="","SIN ESTADO",IF(CM36&lt;&gt;"","PAGA",IF(CL36&gt;0,"VENCIDA",IF(CL36&gt;=-5,"POR VENCER","AL DÍA"))))</f>
        <v/>
      </c>
      <c r="CP36" s="185" t="n"/>
      <c r="CQ36" s="119">
        <f>IF(N($H36)&lt;15,"",IF(CK36="","",CK36+31))</f>
        <v/>
      </c>
      <c r="CR36" s="124">
        <f>IF(CQ36="","",TODAY()-CQ36)</f>
        <v/>
      </c>
      <c r="CS36" s="494" t="n"/>
      <c r="CT36" s="184" t="n"/>
      <c r="CU36" s="184">
        <f>IF(CQ36="","SIN ESTADO",IF(CS36&lt;&gt;"","PAGA",IF(CR36&gt;0,"VENCIDA",IF(CR36&gt;=-5,"POR VENCER","AL DÍA"))))</f>
        <v/>
      </c>
      <c r="CV36" s="185" t="n"/>
      <c r="CW36" s="119">
        <f>IF(N($H36)&lt;16,"",IF(CQ36="","",CQ36+31))</f>
        <v/>
      </c>
      <c r="CX36" s="124">
        <f>IF(CW36="","",TODAY()-CW36)</f>
        <v/>
      </c>
      <c r="CY36" s="494" t="n"/>
      <c r="CZ36" s="184" t="n"/>
      <c r="DA36" s="184">
        <f>IF(CW36="","SIN ESTADO",IF(CY36&lt;&gt;"","PAGA",IF(CX36&gt;0,"VENCIDA",IF(CX36&gt;=-5,"POR VENCER","AL DÍA"))))</f>
        <v/>
      </c>
      <c r="DB36" s="185" t="n"/>
      <c r="DC36" s="119">
        <f>IF(N($H36)&lt;17,"",IF(CW36="","",CW36+31))</f>
        <v/>
      </c>
      <c r="DD36" s="124">
        <f>IF(DC36="","",TODAY()-DC36)</f>
        <v/>
      </c>
      <c r="DE36" s="494" t="n"/>
      <c r="DF36" s="184" t="n"/>
      <c r="DG36" s="184">
        <f>IF(DC36="","SIN ESTADO",IF(DE36&lt;&gt;"","PAGA",IF(DD36&gt;0,"VENCIDA",IF(DD36&gt;=-5,"POR VENCER","AL DÍA"))))</f>
        <v/>
      </c>
      <c r="DH36" s="185" t="n"/>
      <c r="DI36" s="119">
        <f>IF(N($H36)&lt;18,"",IF(DC36="","",DC36+31))</f>
        <v/>
      </c>
      <c r="DJ36" s="124">
        <f>IF(DI36="","",TODAY()-DI36)</f>
        <v/>
      </c>
      <c r="DK36" s="494" t="n"/>
      <c r="DL36" s="184" t="n"/>
      <c r="DM36" s="184">
        <f>IF(DI36="","SIN ESTADO",IF(DK36&lt;&gt;"","PAGA",IF(DJ36&gt;0,"VENCIDA",IF(DJ36&gt;=-5,"POR VENCER","AL DÍA"))))</f>
        <v/>
      </c>
      <c r="DN36" s="185" t="n"/>
      <c r="DO36" s="119">
        <f>IF(N($H36)&lt;19,"",IF(DI36="","",DI36+31))</f>
        <v/>
      </c>
      <c r="DP36" s="124">
        <f>IF(DO36="","",TODAY()-DO36)</f>
        <v/>
      </c>
      <c r="DQ36" s="494" t="n"/>
      <c r="DR36" s="184" t="n"/>
      <c r="DS36" s="184">
        <f>IF(DO36="","SIN ESTADO",IF(DQ36&lt;&gt;"","PAGA",IF(DP36&gt;0,"VENCIDA",IF(DP36&gt;=-5,"POR VENCER","AL DÍA"))))</f>
        <v/>
      </c>
      <c r="DT36" s="185" t="n"/>
      <c r="DU36" s="119">
        <f>IF(N($H36)&lt;20,"",IF(DO36="","",DO36+31))</f>
        <v/>
      </c>
      <c r="DV36" s="124">
        <f>IF(DU36="","",TODAY()-DU36)</f>
        <v/>
      </c>
      <c r="DW36" s="494" t="n"/>
      <c r="DX36" s="184" t="n"/>
      <c r="DY36" s="184">
        <f>IF(DU36="","SIN ESTADO",IF(DW36&lt;&gt;"","PAGA",IF(DV36&gt;0,"VENCIDA",IF(DV36&gt;=-5,"POR VENCER","AL DÍA"))))</f>
        <v/>
      </c>
      <c r="DZ36" s="185" t="n"/>
      <c r="EA36" s="119">
        <f>IF(N($H36)&lt;21,"",IF(DU36="","",DU36+31))</f>
        <v/>
      </c>
      <c r="EB36" s="124">
        <f>IF(EA36="","",TODAY()-EA36)</f>
        <v/>
      </c>
      <c r="EC36" s="494" t="n"/>
      <c r="ED36" s="184" t="n"/>
      <c r="EE36" s="184">
        <f>IF(EA36="","SIN ESTADO",IF(EC36&lt;&gt;"","PAGA",IF(EB36&gt;0,"VENCIDA",IF(EB36&gt;=-5,"POR VENCER","AL DÍA"))))</f>
        <v/>
      </c>
      <c r="EF36" s="185" t="n"/>
      <c r="EG36" s="119">
        <f>IF(N($H36)&lt;22,"",IF(EA36="","",EA36+31))</f>
        <v/>
      </c>
      <c r="EH36" s="124">
        <f>IF(EG36="","",TODAY()-EG36)</f>
        <v/>
      </c>
      <c r="EI36" s="494" t="n"/>
      <c r="EJ36" s="184" t="n"/>
      <c r="EK36" s="184">
        <f>IF(EG36="","SIN ESTADO",IF(EI36&lt;&gt;"","PAGA",IF(EH36&gt;0,"VENCIDA",IF(EH36&gt;=-5,"POR VENCER","AL DÍA"))))</f>
        <v/>
      </c>
      <c r="EL36" s="185" t="n"/>
      <c r="EM36" s="119">
        <f>IF(N($H36)&lt;23,"",IF(EG36="","",EG36+31))</f>
        <v/>
      </c>
      <c r="EN36" s="124">
        <f>IF(EM36="","",TODAY()-EM36)</f>
        <v/>
      </c>
      <c r="EO36" s="494" t="n"/>
      <c r="EP36" s="184" t="n"/>
      <c r="EQ36" s="184">
        <f>IF(EM36="","SIN ESTADO",IF(EO36&lt;&gt;"","PAGA",IF(EN36&gt;0,"VENCIDA",IF(EN36&gt;=-5,"POR VENCER","AL DÍA"))))</f>
        <v/>
      </c>
      <c r="ER36" s="185" t="n"/>
      <c r="ES36" s="119">
        <f>IF(N($H36)&lt;24,"",IF(EM36="","",EM36+31))</f>
        <v/>
      </c>
      <c r="ET36" s="124">
        <f>IF(ES36="","",TODAY()-ES36)</f>
        <v/>
      </c>
      <c r="EU36" s="494" t="n"/>
      <c r="EV36" s="184" t="n"/>
      <c r="EW36" s="184">
        <f>IF(ES36="","SIN ESTADO",IF(EU36&lt;&gt;"","PAGA",IF(ET36&gt;0,"VENCIDA",IF(ET36&gt;=-5,"POR VENCER","AL DÍA"))))</f>
        <v/>
      </c>
      <c r="EX36" s="185" t="n"/>
      <c r="EY36" s="119">
        <f>IF(N($H36)&lt;25,"",IF(ES36="","",ES36+31))</f>
        <v/>
      </c>
      <c r="EZ36" s="124">
        <f>IF(EY36="","",TODAY()-EY36)</f>
        <v/>
      </c>
      <c r="FA36" s="494" t="n"/>
      <c r="FB36" s="184" t="n"/>
      <c r="FC36" s="184">
        <f>IF(EY36="","SIN ESTADO",IF(FA36&lt;&gt;"","PAGA",IF(EZ36&gt;0,"VENCIDA",IF(EZ36&gt;=-5,"POR VENCER","AL DÍA"))))</f>
        <v/>
      </c>
      <c r="FD36" s="185" t="n"/>
      <c r="FE36" s="119">
        <f>IF(N($H36)&lt;26,"",IF(EY36="","",EY36+31))</f>
        <v/>
      </c>
      <c r="FF36" s="124">
        <f>IF(FE36="","",TODAY()-FE36)</f>
        <v/>
      </c>
      <c r="FG36" s="494" t="n"/>
      <c r="FH36" s="184" t="n"/>
      <c r="FI36" s="184">
        <f>IF(FE36="","SIN ESTADO",IF(FG36&lt;&gt;"","PAGA",IF(FF36&gt;0,"VENCIDA",IF(FF36&gt;=-5,"POR VENCER","AL DÍA"))))</f>
        <v/>
      </c>
      <c r="FJ36" s="185" t="n"/>
      <c r="FK36" s="119">
        <f>IF(N($H36)&lt;27,"",IF(FE36="","",FE36+31))</f>
        <v/>
      </c>
      <c r="FL36" s="124">
        <f>IF(FK36="","",TODAY()-FK36)</f>
        <v/>
      </c>
      <c r="FM36" s="494" t="n"/>
      <c r="FN36" s="184" t="n"/>
      <c r="FO36" s="184">
        <f>IF(FK36="","SIN ESTADO",IF(FM36&lt;&gt;"","PAGA",IF(FL36&gt;0,"VENCIDA",IF(FL36&gt;=-5,"POR VENCER","AL DÍA"))))</f>
        <v/>
      </c>
      <c r="FP36" s="185" t="n"/>
      <c r="FQ36" s="119">
        <f>IF(N($H36)&lt;28,"",IF(FK36="","",FK36+31))</f>
        <v/>
      </c>
      <c r="FR36" s="124">
        <f>IF(FQ36="","",TODAY()-FQ36)</f>
        <v/>
      </c>
      <c r="FS36" s="494" t="n"/>
      <c r="FT36" s="184" t="n"/>
      <c r="FU36" s="184">
        <f>IF(FQ36="","SIN ESTADO",IF(FS36&lt;&gt;"","PAGA",IF(FR36&gt;0,"VENCIDA",IF(FR36&gt;=-5,"POR VENCER","AL DÍA"))))</f>
        <v/>
      </c>
      <c r="FV36" s="185" t="n"/>
      <c r="FW36" s="119">
        <f>IF(N($H36)&lt;29,"",IF(FQ36="","",FQ36+31))</f>
        <v/>
      </c>
      <c r="FX36" s="124">
        <f>IF(FW36="","",TODAY()-FW36)</f>
        <v/>
      </c>
      <c r="FY36" s="494" t="n"/>
      <c r="FZ36" s="184" t="n"/>
      <c r="GA36" s="184">
        <f>IF(FW36="","SIN ESTADO",IF(FY36&lt;&gt;"","PAGA",IF(FX36&gt;0,"VENCIDA",IF(FX36&gt;=-5,"POR VENCER","AL DÍA"))))</f>
        <v/>
      </c>
      <c r="GB36" s="185" t="n"/>
      <c r="GC36" s="119">
        <f>IF(N($H36)&lt;30,"",IF(FW36="","",FW36+31))</f>
        <v/>
      </c>
      <c r="GD36" s="124">
        <f>IF(GC36="","",TODAY()-GC36)</f>
        <v/>
      </c>
      <c r="GE36" s="494" t="n"/>
      <c r="GF36" s="184" t="n"/>
      <c r="GG36" s="184">
        <f>IF(GC36="","SIN ESTADO",IF(GE36&lt;&gt;"","PAGA",IF(GD36&gt;0,"VENCIDA",IF(GD36&gt;=-5,"POR VENCER","AL DÍA"))))</f>
        <v/>
      </c>
      <c r="GH36" s="185" t="n"/>
      <c r="GI36" s="119">
        <f>IF(N($H36)&lt;31,"",IF(GC36="","",GC36+31))</f>
        <v/>
      </c>
      <c r="GJ36" s="124">
        <f>IF(GI36="","",TODAY()-GI36)</f>
        <v/>
      </c>
      <c r="GK36" s="494" t="n"/>
      <c r="GL36" s="184" t="n"/>
      <c r="GM36" s="184">
        <f>IF(GI36="","SIN ESTADO",IF(GK36&lt;&gt;"","PAGA",IF(GJ36&gt;0,"VENCIDA",IF(GJ36&gt;=-5,"POR VENCER","AL DÍA"))))</f>
        <v/>
      </c>
      <c r="GN36" s="185" t="n"/>
      <c r="GO36" s="119">
        <f>IF(N($H36)&lt;32,"",IF(GI36="","",GI36+31))</f>
        <v/>
      </c>
      <c r="GP36" s="124">
        <f>IF(GO36="","",TODAY()-GO36)</f>
        <v/>
      </c>
      <c r="GQ36" s="494" t="n"/>
      <c r="GR36" s="184" t="n"/>
      <c r="GS36" s="184">
        <f>IF(GO36="","SIN ESTADO",IF(GQ36&lt;&gt;"","PAGA",IF(GP36&gt;0,"VENCIDA",IF(GP36&gt;=-5,"POR VENCER","AL DÍA"))))</f>
        <v/>
      </c>
      <c r="GT36" s="185" t="n"/>
      <c r="GU36" s="119">
        <f>IF(N($H36)&lt;33,"",IF(GO36="","",GO36+31))</f>
        <v/>
      </c>
      <c r="GV36" s="124">
        <f>IF(GU36="","",TODAY()-GU36)</f>
        <v/>
      </c>
      <c r="GW36" s="494" t="n"/>
      <c r="GX36" s="184" t="n"/>
      <c r="GY36" s="184">
        <f>IF(GU36="","SIN ESTADO",IF(GW36&lt;&gt;"","PAGA",IF(GV36&gt;0,"VENCIDA",IF(GV36&gt;=-5,"POR VENCER","AL DÍA"))))</f>
        <v/>
      </c>
      <c r="GZ36" s="185" t="n"/>
      <c r="HA36" s="119">
        <f>IF(N($H36)&lt;34,"",IF(GU36="","",GU36+31))</f>
        <v/>
      </c>
      <c r="HB36" s="124">
        <f>IF(HA36="","",TODAY()-HA36)</f>
        <v/>
      </c>
      <c r="HC36" s="494" t="n"/>
      <c r="HD36" s="184" t="n"/>
      <c r="HE36" s="184">
        <f>IF(HA36="","SIN ESTADO",IF(HC36&lt;&gt;"","PAGA",IF(HB36&gt;0,"VENCIDA",IF(HB36&gt;=-5,"POR VENCER","AL DÍA"))))</f>
        <v/>
      </c>
      <c r="HF36" s="185" t="n"/>
      <c r="HG36" s="119">
        <f>IF(N($H36)&lt;35,"",IF(HA36="","",HA36+31))</f>
        <v/>
      </c>
      <c r="HH36" s="124">
        <f>IF(HG36="","",TODAY()-HG36)</f>
        <v/>
      </c>
      <c r="HI36" s="494" t="n"/>
      <c r="HJ36" s="184" t="n"/>
      <c r="HK36" s="184">
        <f>IF(HG36="","SIN ESTADO",IF(HI36&lt;&gt;"","PAGA",IF(HH36&gt;0,"VENCIDA",IF(HH36&gt;=-5,"POR VENCER","AL DÍA"))))</f>
        <v/>
      </c>
      <c r="HL36" s="168" t="n"/>
      <c r="HM36" s="119">
        <f>IF(N($H36)&lt;36,"",IF(HG36="","",HG36+31))</f>
        <v/>
      </c>
      <c r="HN36" s="124">
        <f>IF(HM36="","",TODAY()-HM36)</f>
        <v/>
      </c>
      <c r="HO36" s="494" t="n"/>
      <c r="HP36" s="184" t="n"/>
      <c r="HQ36" s="184">
        <f>IF(HM36="","SIN ESTADO",IF(HO36&lt;&gt;"","PAGA",IF(HN36&gt;0,"VENCIDA",IF(HN36&gt;=-5,"POR VENCER","AL DÍA"))))</f>
        <v/>
      </c>
      <c r="HR36" s="168" t="n"/>
      <c r="HS36" s="169">
        <f>N36+T36+Z36+AF36+AL36+AR36+AX36+BD36+BJ36+BP36+BV36+CB36+CH36+CN36+CT36+CZ36+DF36+DL36+DR36+DX36+ED36+EJ36+EP36+EV36+FB36+FH36+FN36+FT36+FZ36+GF36+GL36+GR36+GX36+HD36+HJ36+HP36</f>
        <v/>
      </c>
      <c r="HU36" s="170">
        <f>IFERROR(N($J36),0)</f>
        <v/>
      </c>
      <c r="HW36" s="170">
        <f>SUMPRODUCT((MOD(COLUMN($M36:$HR36)-COLUMN($M36),6)=0)*ISNUMBER($M36:$HR36)*($M36:$HR36&gt;=RESUMEN!$C$26)*($M36:$HR36&lt;=RESUMEN!$C$27)*IFERROR(N($N36:$HS36),0))</f>
        <v/>
      </c>
      <c r="HX36" s="170">
        <f>SUMPRODUCT((MOD(COLUMN($M36:$HR36)-COLUMN($M36),6)=0)*ISNUMBER($M36:$HR36)*($M36:$HR36&gt;=RESUMEN!$C$26)*($M36:$HR36&lt;=RESUMEN!$C$27))</f>
        <v/>
      </c>
    </row>
    <row r="37" ht="15.75" customHeight="1" s="506">
      <c r="B37" s="113">
        <f>VENTAS!A36</f>
        <v/>
      </c>
      <c r="C37" s="236">
        <f>VENTAS!B36</f>
        <v/>
      </c>
      <c r="D37" s="53">
        <f>VENTAS!C36</f>
        <v/>
      </c>
      <c r="E37" s="114">
        <f>VENTAS!D36</f>
        <v/>
      </c>
      <c r="F37" s="114">
        <f>VENTAS!J36</f>
        <v/>
      </c>
      <c r="G37" s="494">
        <f>VENTAS!F36</f>
        <v/>
      </c>
      <c r="H37" s="479">
        <f>VENTAS!K36</f>
        <v/>
      </c>
      <c r="I37" s="479">
        <f>VENTAS!M36</f>
        <v/>
      </c>
      <c r="J37" s="184">
        <f>VENTAS!L36</f>
        <v/>
      </c>
      <c r="K37" s="119">
        <f>IF(N($H37)&lt;1,"",$G37+31)</f>
        <v/>
      </c>
      <c r="L37" s="124">
        <f>IF(K37="","",TODAY()-K37)</f>
        <v/>
      </c>
      <c r="M37" s="201" t="n">
        <v>45873</v>
      </c>
      <c r="N37" s="374" t="n">
        <v>1100000</v>
      </c>
      <c r="O37" s="184">
        <f>IF(K37="","SIN ESTADO",IF(M37&lt;&gt;"","PAGA",IF(L37&gt;0,"VENCIDA",IF(L37&gt;=-5,"POR VENCER","AL DÍA"))))</f>
        <v/>
      </c>
      <c r="P37" s="185" t="inlineStr">
        <is>
          <t>TRANSFERENCIA</t>
        </is>
      </c>
      <c r="Q37" s="119">
        <f>IF(N($H37)&lt;2,"",IF(K37="","",K37+31))</f>
        <v/>
      </c>
      <c r="R37" s="124">
        <f>IF(Q37="","",TODAY()-Q37)</f>
        <v/>
      </c>
      <c r="S37" s="406" t="n">
        <v>45903</v>
      </c>
      <c r="T37" s="184" t="n">
        <v>1100000</v>
      </c>
      <c r="U37" s="184">
        <f>IF(Q37="","SIN ESTADO",IF(S37&lt;&gt;"","PAGA",IF(R37&gt;0,"VENCIDA",IF(R37&gt;=-5,"POR VENCER","AL DÍA"))))</f>
        <v/>
      </c>
      <c r="V37" s="185" t="inlineStr">
        <is>
          <t>TRANSFERENCIA</t>
        </is>
      </c>
      <c r="W37" s="119">
        <f>IF(N($H37)&lt;3,"",IF(Q37="","",Q37+31))</f>
        <v/>
      </c>
      <c r="X37" s="124">
        <f>IF(W37="","",TODAY()-W37)</f>
        <v/>
      </c>
      <c r="Y37" s="407" t="n">
        <v>45939</v>
      </c>
      <c r="Z37" s="184" t="n">
        <v>500000</v>
      </c>
      <c r="AA37" s="184">
        <f>IF(W37="","SIN ESTADO",IF(Y37&lt;&gt;"","PAGA",IF(X37&gt;0,"VENCIDA",IF(X37&gt;=-5,"POR VENCER","AL DÍA"))))</f>
        <v/>
      </c>
      <c r="AB37" s="185" t="inlineStr">
        <is>
          <t>TRANSFERENCIA</t>
        </is>
      </c>
      <c r="AC37" s="119">
        <f>IF(N($H37)&lt;4,"",IF(W37="","",W37+31))</f>
        <v/>
      </c>
      <c r="AD37" s="124">
        <f>IF(AC37="","",TODAY()-AC37)</f>
        <v/>
      </c>
      <c r="AE37" s="227" t="n">
        <v>45973</v>
      </c>
      <c r="AF37" s="184" t="n">
        <v>400000</v>
      </c>
      <c r="AG37" s="184">
        <f>IF(AC37="","SIN ESTADO",IF(AE37&lt;&gt;"","PAGA",IF(AD37&gt;0,"VENCIDA",IF(AD37&gt;=-5,"POR VENCER","AL DÍA"))))</f>
        <v/>
      </c>
      <c r="AH37" s="185" t="inlineStr">
        <is>
          <t>TRANSFERENCIA</t>
        </is>
      </c>
      <c r="AI37" s="119">
        <f>IF(N($H37)&lt;5,"",IF(AC37="","",AC37+31))</f>
        <v/>
      </c>
      <c r="AJ37" s="124">
        <f>IF(AI37="","",TODAY()-AI37)</f>
        <v/>
      </c>
      <c r="AK37" s="407" t="n">
        <v>46011</v>
      </c>
      <c r="AL37" s="184" t="n">
        <v>500000</v>
      </c>
      <c r="AM37" s="184">
        <f>IF(AI37="","SIN ESTADO",IF(AK37&lt;&gt;"","PAGA",IF(AJ37&gt;0,"VENCIDA",IF(AJ37&gt;=-5,"POR VENCER","AL DÍA"))))</f>
        <v/>
      </c>
      <c r="AN37" s="185" t="inlineStr">
        <is>
          <t>TRANSFERENCIA</t>
        </is>
      </c>
      <c r="AO37" s="119">
        <f>IF(N($H37)&lt;6,"",IF(AI37="","",AI37+31))</f>
        <v/>
      </c>
      <c r="AP37" s="124">
        <f>IF(AO37="","",TODAY()-AO37)</f>
        <v/>
      </c>
      <c r="AQ37" s="477" t="n">
        <v>46063</v>
      </c>
      <c r="AR37" s="184" t="n">
        <v>400000</v>
      </c>
      <c r="AS37" s="184">
        <f>IF(AO37="","SIN ESTADO",IF(AQ37&lt;&gt;"","PAGA",IF(AP37&gt;0,"VENCIDA",IF(AP37&gt;=-5,"POR VENCER","AL DÍA"))))</f>
        <v/>
      </c>
      <c r="AT37" s="185" t="inlineStr">
        <is>
          <t>TRANSFERENCIA</t>
        </is>
      </c>
      <c r="AU37" s="119">
        <f>IF(N($H37)&lt;7,"",IF(AO37="","",AO37+31))</f>
        <v/>
      </c>
      <c r="AV37" s="124">
        <f>IF(AU37="","",TODAY()-AU37)</f>
        <v/>
      </c>
      <c r="AW37" s="494" t="n">
        <v>46148</v>
      </c>
      <c r="AX37" s="184" t="n">
        <v>1100000</v>
      </c>
      <c r="AY37" s="184">
        <f>IF(AU37="","SIN ESTADO",IF(AW37&lt;&gt;"","PAGA",IF(AV37&gt;0,"VENCIDA",IF(AV37&gt;=-5,"POR VENCER","AL DÍA"))))</f>
        <v/>
      </c>
      <c r="AZ37" s="185" t="inlineStr">
        <is>
          <t>TRANSFERENCIA</t>
        </is>
      </c>
      <c r="BA37" s="119">
        <f>IF(N($H37)&lt;8,"",IF(AU37="","",AU37+31))</f>
        <v/>
      </c>
      <c r="BB37" s="124">
        <f>IF(BA37="","",TODAY()-BA37)</f>
        <v/>
      </c>
      <c r="BC37" s="494" t="n">
        <v>46172</v>
      </c>
      <c r="BD37" s="184" t="n">
        <v>2500000</v>
      </c>
      <c r="BE37" s="184">
        <f>IF(BA37="","SIN ESTADO",IF(BC37&lt;&gt;"","PAGA",IF(BB37&gt;0,"VENCIDA",IF(BB37&gt;=-5,"POR VENCER","AL DÍA"))))</f>
        <v/>
      </c>
      <c r="BF37" s="185" t="inlineStr">
        <is>
          <t>TRANSFERENCIA</t>
        </is>
      </c>
      <c r="BG37" s="119">
        <f>IF(N($H37)&lt;9,"",IF(BA37="","",BA37+31))</f>
        <v/>
      </c>
      <c r="BH37" s="124">
        <f>IF(BG37="","",TODAY()-BG37)</f>
        <v/>
      </c>
      <c r="BI37" s="494" t="n">
        <v>46218</v>
      </c>
      <c r="BJ37" s="184" t="n">
        <v>1100000</v>
      </c>
      <c r="BK37" s="184">
        <f>IF(BG37="","SIN ESTADO",IF(BI37&lt;&gt;"","PAGA",IF(BH37&gt;0,"VENCIDA",IF(BH37&gt;=-5,"POR VENCER","AL DÍA"))))</f>
        <v/>
      </c>
      <c r="BL37" s="185" t="inlineStr">
        <is>
          <t>TRANSFERENCIA</t>
        </is>
      </c>
      <c r="BM37" s="119">
        <f>IF(N($H37)&lt;10,"",IF(BG37="","",BG37+31))</f>
        <v/>
      </c>
      <c r="BN37" s="124">
        <f>IF(BM37="","",TODAY()-BM37)</f>
        <v/>
      </c>
      <c r="BO37" s="494" t="n">
        <v>46251</v>
      </c>
      <c r="BP37" s="184" t="n">
        <v>1100000</v>
      </c>
      <c r="BQ37" s="184">
        <f>IF(BM37="","SIN ESTADO",IF(BO37&lt;&gt;"","PAGA",IF(BN37&gt;0,"VENCIDA",IF(BN37&gt;=-5,"POR VENCER","AL DÍA"))))</f>
        <v/>
      </c>
      <c r="BR37" s="185" t="inlineStr">
        <is>
          <t>TRANSFERENCIA</t>
        </is>
      </c>
      <c r="BS37" s="119">
        <f>IF(N($H37)&lt;11,"",IF(BM37="","",BM37+31))</f>
        <v/>
      </c>
      <c r="BT37" s="124">
        <f>IF(BS37="","",TODAY()-BS37)</f>
        <v/>
      </c>
      <c r="BU37" s="494" t="n"/>
      <c r="BV37" s="184" t="n"/>
      <c r="BW37" s="184">
        <f>IF(BS37="","SIN ESTADO",IF(BU37&lt;&gt;"","PAGA",IF(BT37&gt;0,"VENCIDA",IF(BT37&gt;=-5,"POR VENCER","AL DÍA"))))</f>
        <v/>
      </c>
      <c r="BX37" s="185" t="n"/>
      <c r="BY37" s="119">
        <f>IF(N($H37)&lt;12,"",IF(BS37="","",BS37+31))</f>
        <v/>
      </c>
      <c r="BZ37" s="124">
        <f>IF(BY37="","",TODAY()-BY37)</f>
        <v/>
      </c>
      <c r="CA37" s="494" t="n"/>
      <c r="CB37" s="184" t="n"/>
      <c r="CC37" s="184">
        <f>IF(BY37="","SIN ESTADO",IF(CA37&lt;&gt;"","PAGA",IF(BZ37&gt;0,"VENCIDA",IF(BZ37&gt;=-5,"POR VENCER","AL DÍA"))))</f>
        <v/>
      </c>
      <c r="CD37" s="185" t="n"/>
      <c r="CE37" s="119">
        <f>IF(N($H37)&lt;13,"",IF(BY37="","",BY37+31))</f>
        <v/>
      </c>
      <c r="CF37" s="124">
        <f>IF(CE37="","",TODAY()-CE37)</f>
        <v/>
      </c>
      <c r="CG37" s="494" t="n"/>
      <c r="CH37" s="184" t="n"/>
      <c r="CI37" s="184">
        <f>IF(CE37="","SIN ESTADO",IF(CG37&lt;&gt;"","PAGA",IF(CF37&gt;0,"VENCIDA",IF(CF37&gt;=-5,"POR VENCER","AL DÍA"))))</f>
        <v/>
      </c>
      <c r="CJ37" s="185" t="n"/>
      <c r="CK37" s="119">
        <f>IF(N($H37)&lt;14,"",IF(CE37="","",CE37+31))</f>
        <v/>
      </c>
      <c r="CL37" s="124">
        <f>IF(CK37="","",TODAY()-CK37)</f>
        <v/>
      </c>
      <c r="CM37" s="494" t="n"/>
      <c r="CN37" s="184" t="n"/>
      <c r="CO37" s="184">
        <f>IF(CK37="","SIN ESTADO",IF(CM37&lt;&gt;"","PAGA",IF(CL37&gt;0,"VENCIDA",IF(CL37&gt;=-5,"POR VENCER","AL DÍA"))))</f>
        <v/>
      </c>
      <c r="CP37" s="185" t="n"/>
      <c r="CQ37" s="119">
        <f>IF(N($H37)&lt;15,"",IF(CK37="","",CK37+31))</f>
        <v/>
      </c>
      <c r="CR37" s="124">
        <f>IF(CQ37="","",TODAY()-CQ37)</f>
        <v/>
      </c>
      <c r="CS37" s="494" t="n"/>
      <c r="CT37" s="184" t="n"/>
      <c r="CU37" s="184">
        <f>IF(CQ37="","SIN ESTADO",IF(CS37&lt;&gt;"","PAGA",IF(CR37&gt;0,"VENCIDA",IF(CR37&gt;=-5,"POR VENCER","AL DÍA"))))</f>
        <v/>
      </c>
      <c r="CV37" s="185" t="n"/>
      <c r="CW37" s="119">
        <f>IF(N($H37)&lt;16,"",IF(CQ37="","",CQ37+31))</f>
        <v/>
      </c>
      <c r="CX37" s="124">
        <f>IF(CW37="","",TODAY()-CW37)</f>
        <v/>
      </c>
      <c r="CY37" s="494" t="n"/>
      <c r="CZ37" s="184" t="n"/>
      <c r="DA37" s="184">
        <f>IF(CW37="","SIN ESTADO",IF(CY37&lt;&gt;"","PAGA",IF(CX37&gt;0,"VENCIDA",IF(CX37&gt;=-5,"POR VENCER","AL DÍA"))))</f>
        <v/>
      </c>
      <c r="DB37" s="185" t="n"/>
      <c r="DC37" s="119">
        <f>IF(N($H37)&lt;17,"",IF(CW37="","",CW37+31))</f>
        <v/>
      </c>
      <c r="DD37" s="124">
        <f>IF(DC37="","",TODAY()-DC37)</f>
        <v/>
      </c>
      <c r="DE37" s="494" t="n"/>
      <c r="DF37" s="184" t="n"/>
      <c r="DG37" s="184">
        <f>IF(DC37="","SIN ESTADO",IF(DE37&lt;&gt;"","PAGA",IF(DD37&gt;0,"VENCIDA",IF(DD37&gt;=-5,"POR VENCER","AL DÍA"))))</f>
        <v/>
      </c>
      <c r="DH37" s="185" t="n"/>
      <c r="DI37" s="119">
        <f>IF(N($H37)&lt;18,"",IF(DC37="","",DC37+31))</f>
        <v/>
      </c>
      <c r="DJ37" s="124">
        <f>IF(DI37="","",TODAY()-DI37)</f>
        <v/>
      </c>
      <c r="DK37" s="494" t="n"/>
      <c r="DL37" s="184" t="n"/>
      <c r="DM37" s="184">
        <f>IF(DI37="","SIN ESTADO",IF(DK37&lt;&gt;"","PAGA",IF(DJ37&gt;0,"VENCIDA",IF(DJ37&gt;=-5,"POR VENCER","AL DÍA"))))</f>
        <v/>
      </c>
      <c r="DN37" s="185" t="n"/>
      <c r="DO37" s="119">
        <f>IF(N($H37)&lt;19,"",IF(DI37="","",DI37+31))</f>
        <v/>
      </c>
      <c r="DP37" s="124">
        <f>IF(DO37="","",TODAY()-DO37)</f>
        <v/>
      </c>
      <c r="DQ37" s="494" t="n"/>
      <c r="DR37" s="184" t="n"/>
      <c r="DS37" s="184">
        <f>IF(DO37="","SIN ESTADO",IF(DQ37&lt;&gt;"","PAGA",IF(DP37&gt;0,"VENCIDA",IF(DP37&gt;=-5,"POR VENCER","AL DÍA"))))</f>
        <v/>
      </c>
      <c r="DT37" s="185" t="n"/>
      <c r="DU37" s="119">
        <f>IF(N($H37)&lt;20,"",IF(DO37="","",DO37+31))</f>
        <v/>
      </c>
      <c r="DV37" s="124">
        <f>IF(DU37="","",TODAY()-DU37)</f>
        <v/>
      </c>
      <c r="DW37" s="494" t="n"/>
      <c r="DX37" s="184" t="n"/>
      <c r="DY37" s="184">
        <f>IF(DU37="","SIN ESTADO",IF(DW37&lt;&gt;"","PAGA",IF(DV37&gt;0,"VENCIDA",IF(DV37&gt;=-5,"POR VENCER","AL DÍA"))))</f>
        <v/>
      </c>
      <c r="DZ37" s="185" t="n"/>
      <c r="EA37" s="119">
        <f>IF(N($H37)&lt;21,"",IF(DU37="","",DU37+31))</f>
        <v/>
      </c>
      <c r="EB37" s="124">
        <f>IF(EA37="","",TODAY()-EA37)</f>
        <v/>
      </c>
      <c r="EC37" s="494" t="n"/>
      <c r="ED37" s="184" t="n"/>
      <c r="EE37" s="184">
        <f>IF(EA37="","SIN ESTADO",IF(EC37&lt;&gt;"","PAGA",IF(EB37&gt;0,"VENCIDA",IF(EB37&gt;=-5,"POR VENCER","AL DÍA"))))</f>
        <v/>
      </c>
      <c r="EF37" s="185" t="n"/>
      <c r="EG37" s="119">
        <f>IF(N($H37)&lt;22,"",IF(EA37="","",EA37+31))</f>
        <v/>
      </c>
      <c r="EH37" s="124">
        <f>IF(EG37="","",TODAY()-EG37)</f>
        <v/>
      </c>
      <c r="EI37" s="494" t="n"/>
      <c r="EJ37" s="184" t="n"/>
      <c r="EK37" s="184">
        <f>IF(EG37="","SIN ESTADO",IF(EI37&lt;&gt;"","PAGA",IF(EH37&gt;0,"VENCIDA",IF(EH37&gt;=-5,"POR VENCER","AL DÍA"))))</f>
        <v/>
      </c>
      <c r="EL37" s="185" t="n"/>
      <c r="EM37" s="119">
        <f>IF(N($H37)&lt;23,"",IF(EG37="","",EG37+31))</f>
        <v/>
      </c>
      <c r="EN37" s="124">
        <f>IF(EM37="","",TODAY()-EM37)</f>
        <v/>
      </c>
      <c r="EO37" s="494" t="n"/>
      <c r="EP37" s="184" t="n"/>
      <c r="EQ37" s="184">
        <f>IF(EM37="","SIN ESTADO",IF(EO37&lt;&gt;"","PAGA",IF(EN37&gt;0,"VENCIDA",IF(EN37&gt;=-5,"POR VENCER","AL DÍA"))))</f>
        <v/>
      </c>
      <c r="ER37" s="185" t="n"/>
      <c r="ES37" s="119">
        <f>IF(N($H37)&lt;24,"",IF(EM37="","",EM37+31))</f>
        <v/>
      </c>
      <c r="ET37" s="124">
        <f>IF(ES37="","",TODAY()-ES37)</f>
        <v/>
      </c>
      <c r="EU37" s="494" t="n"/>
      <c r="EV37" s="184" t="n"/>
      <c r="EW37" s="184">
        <f>IF(ES37="","SIN ESTADO",IF(EU37&lt;&gt;"","PAGA",IF(ET37&gt;0,"VENCIDA",IF(ET37&gt;=-5,"POR VENCER","AL DÍA"))))</f>
        <v/>
      </c>
      <c r="EX37" s="185" t="n"/>
      <c r="EY37" s="119">
        <f>IF(N($H37)&lt;25,"",IF(ES37="","",ES37+31))</f>
        <v/>
      </c>
      <c r="EZ37" s="124">
        <f>IF(EY37="","",TODAY()-EY37)</f>
        <v/>
      </c>
      <c r="FA37" s="494" t="n"/>
      <c r="FB37" s="184" t="n"/>
      <c r="FC37" s="184">
        <f>IF(EY37="","SIN ESTADO",IF(FA37&lt;&gt;"","PAGA",IF(EZ37&gt;0,"VENCIDA",IF(EZ37&gt;=-5,"POR VENCER","AL DÍA"))))</f>
        <v/>
      </c>
      <c r="FD37" s="185" t="n"/>
      <c r="FE37" s="119">
        <f>IF(N($H37)&lt;26,"",IF(EY37="","",EY37+31))</f>
        <v/>
      </c>
      <c r="FF37" s="124">
        <f>IF(FE37="","",TODAY()-FE37)</f>
        <v/>
      </c>
      <c r="FG37" s="494" t="n"/>
      <c r="FH37" s="184" t="n"/>
      <c r="FI37" s="184">
        <f>IF(FE37="","SIN ESTADO",IF(FG37&lt;&gt;"","PAGA",IF(FF37&gt;0,"VENCIDA",IF(FF37&gt;=-5,"POR VENCER","AL DÍA"))))</f>
        <v/>
      </c>
      <c r="FJ37" s="185" t="n"/>
      <c r="FK37" s="119">
        <f>IF(N($H37)&lt;27,"",IF(FE37="","",FE37+31))</f>
        <v/>
      </c>
      <c r="FL37" s="124">
        <f>IF(FK37="","",TODAY()-FK37)</f>
        <v/>
      </c>
      <c r="FM37" s="494" t="n"/>
      <c r="FN37" s="184" t="n"/>
      <c r="FO37" s="184">
        <f>IF(FK37="","SIN ESTADO",IF(FM37&lt;&gt;"","PAGA",IF(FL37&gt;0,"VENCIDA",IF(FL37&gt;=-5,"POR VENCER","AL DÍA"))))</f>
        <v/>
      </c>
      <c r="FP37" s="185" t="n"/>
      <c r="FQ37" s="119">
        <f>IF(N($H37)&lt;28,"",IF(FK37="","",FK37+31))</f>
        <v/>
      </c>
      <c r="FR37" s="124">
        <f>IF(FQ37="","",TODAY()-FQ37)</f>
        <v/>
      </c>
      <c r="FS37" s="494" t="n"/>
      <c r="FT37" s="184" t="n"/>
      <c r="FU37" s="184">
        <f>IF(FQ37="","SIN ESTADO",IF(FS37&lt;&gt;"","PAGA",IF(FR37&gt;0,"VENCIDA",IF(FR37&gt;=-5,"POR VENCER","AL DÍA"))))</f>
        <v/>
      </c>
      <c r="FV37" s="185" t="n"/>
      <c r="FW37" s="119">
        <f>IF(N($H37)&lt;29,"",IF(FQ37="","",FQ37+31))</f>
        <v/>
      </c>
      <c r="FX37" s="124">
        <f>IF(FW37="","",TODAY()-FW37)</f>
        <v/>
      </c>
      <c r="FY37" s="494" t="n"/>
      <c r="FZ37" s="184" t="n"/>
      <c r="GA37" s="184">
        <f>IF(FW37="","SIN ESTADO",IF(FY37&lt;&gt;"","PAGA",IF(FX37&gt;0,"VENCIDA",IF(FX37&gt;=-5,"POR VENCER","AL DÍA"))))</f>
        <v/>
      </c>
      <c r="GB37" s="185" t="n"/>
      <c r="GC37" s="119">
        <f>IF(N($H37)&lt;30,"",IF(FW37="","",FW37+31))</f>
        <v/>
      </c>
      <c r="GD37" s="124">
        <f>IF(GC37="","",TODAY()-GC37)</f>
        <v/>
      </c>
      <c r="GE37" s="494" t="n"/>
      <c r="GF37" s="184" t="n"/>
      <c r="GG37" s="184">
        <f>IF(GC37="","SIN ESTADO",IF(GE37&lt;&gt;"","PAGA",IF(GD37&gt;0,"VENCIDA",IF(GD37&gt;=-5,"POR VENCER","AL DÍA"))))</f>
        <v/>
      </c>
      <c r="GH37" s="185" t="n"/>
      <c r="GI37" s="119">
        <f>IF(N($H37)&lt;31,"",IF(GC37="","",GC37+31))</f>
        <v/>
      </c>
      <c r="GJ37" s="124">
        <f>IF(GI37="","",TODAY()-GI37)</f>
        <v/>
      </c>
      <c r="GK37" s="494" t="n"/>
      <c r="GL37" s="184" t="n"/>
      <c r="GM37" s="184">
        <f>IF(GI37="","SIN ESTADO",IF(GK37&lt;&gt;"","PAGA",IF(GJ37&gt;0,"VENCIDA",IF(GJ37&gt;=-5,"POR VENCER","AL DÍA"))))</f>
        <v/>
      </c>
      <c r="GN37" s="185" t="n"/>
      <c r="GO37" s="119">
        <f>IF(N($H37)&lt;32,"",IF(GI37="","",GI37+31))</f>
        <v/>
      </c>
      <c r="GP37" s="124">
        <f>IF(GO37="","",TODAY()-GO37)</f>
        <v/>
      </c>
      <c r="GQ37" s="494" t="n"/>
      <c r="GR37" s="184" t="n"/>
      <c r="GS37" s="184">
        <f>IF(GO37="","SIN ESTADO",IF(GQ37&lt;&gt;"","PAGA",IF(GP37&gt;0,"VENCIDA",IF(GP37&gt;=-5,"POR VENCER","AL DÍA"))))</f>
        <v/>
      </c>
      <c r="GT37" s="185" t="n"/>
      <c r="GU37" s="119">
        <f>IF(N($H37)&lt;33,"",IF(GO37="","",GO37+31))</f>
        <v/>
      </c>
      <c r="GV37" s="124">
        <f>IF(GU37="","",TODAY()-GU37)</f>
        <v/>
      </c>
      <c r="GW37" s="494" t="n"/>
      <c r="GX37" s="184" t="n"/>
      <c r="GY37" s="184">
        <f>IF(GU37="","SIN ESTADO",IF(GW37&lt;&gt;"","PAGA",IF(GV37&gt;0,"VENCIDA",IF(GV37&gt;=-5,"POR VENCER","AL DÍA"))))</f>
        <v/>
      </c>
      <c r="GZ37" s="185" t="n"/>
      <c r="HA37" s="119">
        <f>IF(N($H37)&lt;34,"",IF(GU37="","",GU37+31))</f>
        <v/>
      </c>
      <c r="HB37" s="124">
        <f>IF(HA37="","",TODAY()-HA37)</f>
        <v/>
      </c>
      <c r="HC37" s="494" t="n"/>
      <c r="HD37" s="184" t="n"/>
      <c r="HE37" s="184">
        <f>IF(HA37="","SIN ESTADO",IF(HC37&lt;&gt;"","PAGA",IF(HB37&gt;0,"VENCIDA",IF(HB37&gt;=-5,"POR VENCER","AL DÍA"))))</f>
        <v/>
      </c>
      <c r="HF37" s="185" t="n"/>
      <c r="HG37" s="119">
        <f>IF(N($H37)&lt;35,"",IF(HA37="","",HA37+31))</f>
        <v/>
      </c>
      <c r="HH37" s="124">
        <f>IF(HG37="","",TODAY()-HG37)</f>
        <v/>
      </c>
      <c r="HI37" s="494" t="n"/>
      <c r="HJ37" s="184" t="n"/>
      <c r="HK37" s="184">
        <f>IF(HG37="","SIN ESTADO",IF(HI37&lt;&gt;"","PAGA",IF(HH37&gt;0,"VENCIDA",IF(HH37&gt;=-5,"POR VENCER","AL DÍA"))))</f>
        <v/>
      </c>
      <c r="HL37" s="168" t="n"/>
      <c r="HM37" s="119">
        <f>IF(N($H37)&lt;36,"",IF(HG37="","",HG37+31))</f>
        <v/>
      </c>
      <c r="HN37" s="124">
        <f>IF(HM37="","",TODAY()-HM37)</f>
        <v/>
      </c>
      <c r="HO37" s="494" t="n"/>
      <c r="HP37" s="184" t="n"/>
      <c r="HQ37" s="184">
        <f>IF(HM37="","SIN ESTADO",IF(HO37&lt;&gt;"","PAGA",IF(HN37&gt;0,"VENCIDA",IF(HN37&gt;=-5,"POR VENCER","AL DÍA"))))</f>
        <v/>
      </c>
      <c r="HR37" s="168" t="n"/>
      <c r="HS37" s="169">
        <f>N37+T37+Z37+AF37+AL37+AR37+AX37+BD37+BJ37+BP37+BV37+CB37+CH37+CN37+CT37+CZ37+DF37+DL37+DR37+DX37+ED37+EJ37+EP37+EV37+FB37+FH37+FN37+FT37+FZ37+GF37+GL37+GR37+GX37+HD37+HJ37+HP37</f>
        <v/>
      </c>
      <c r="HU37" s="170">
        <f>IFERROR(N($J37),0)</f>
        <v/>
      </c>
      <c r="HW37" s="170">
        <f>SUMPRODUCT((MOD(COLUMN($M37:$HR37)-COLUMN($M37),6)=0)*ISNUMBER($M37:$HR37)*($M37:$HR37&gt;=RESUMEN!$C$26)*($M37:$HR37&lt;=RESUMEN!$C$27)*IFERROR(N($N37:$HS37),0))</f>
        <v/>
      </c>
      <c r="HX37" s="170">
        <f>SUMPRODUCT((MOD(COLUMN($M37:$HR37)-COLUMN($M37),6)=0)*ISNUMBER($M37:$HR37)*($M37:$HR37&gt;=RESUMEN!$C$26)*($M37:$HR37&lt;=RESUMEN!$C$27))</f>
        <v/>
      </c>
    </row>
    <row r="38" ht="15.75" customHeight="1" s="506">
      <c r="B38" s="113">
        <f>VENTAS!A37</f>
        <v/>
      </c>
      <c r="C38" s="236">
        <f>VENTAS!B37</f>
        <v/>
      </c>
      <c r="D38" s="53">
        <f>VENTAS!C37</f>
        <v/>
      </c>
      <c r="E38" s="114">
        <f>VENTAS!D37</f>
        <v/>
      </c>
      <c r="F38" s="114">
        <f>VENTAS!J37</f>
        <v/>
      </c>
      <c r="G38" s="494">
        <f>VENTAS!F37</f>
        <v/>
      </c>
      <c r="H38" s="479">
        <f>VENTAS!K37</f>
        <v/>
      </c>
      <c r="I38" s="479">
        <f>VENTAS!M37</f>
        <v/>
      </c>
      <c r="J38" s="184">
        <f>VENTAS!L37</f>
        <v/>
      </c>
      <c r="K38" s="119">
        <f>IF(N($H38)&lt;1,"",$G38+31)</f>
        <v/>
      </c>
      <c r="L38" s="124">
        <f>IF(K38="","",TODAY()-K38)</f>
        <v/>
      </c>
      <c r="M38" s="201" t="n">
        <v>45885</v>
      </c>
      <c r="N38" s="374" t="n">
        <v>500000</v>
      </c>
      <c r="O38" s="184">
        <f>IF(K38="","SIN ESTADO",IF(M38&lt;&gt;"","PAGA",IF(L38&gt;0,"VENCIDA",IF(L38&gt;=-5,"POR VENCER","AL DÍA"))))</f>
        <v/>
      </c>
      <c r="P38" s="185" t="inlineStr">
        <is>
          <t>TRANSFERENCIA</t>
        </is>
      </c>
      <c r="Q38" s="119">
        <f>IF(N($H38)&lt;2,"",IF(K38="","",K38+31))</f>
        <v/>
      </c>
      <c r="R38" s="124">
        <f>IF(Q38="","",TODAY()-Q38)</f>
        <v/>
      </c>
      <c r="S38" s="406" t="n">
        <v>45902</v>
      </c>
      <c r="T38" s="184" t="n">
        <v>5000000</v>
      </c>
      <c r="U38" s="184">
        <f>IF(Q38="","SIN ESTADO",IF(S38&lt;&gt;"","PAGA",IF(R38&gt;0,"VENCIDA",IF(R38&gt;=-5,"POR VENCER","AL DÍA"))))</f>
        <v/>
      </c>
      <c r="V38" s="185" t="inlineStr">
        <is>
          <t>TRANSFERENCIA</t>
        </is>
      </c>
      <c r="W38" s="119">
        <f>IF(N($H38)&lt;3,"",IF(Q38="","",Q38+31))</f>
        <v/>
      </c>
      <c r="X38" s="124">
        <f>IF(W38="","",TODAY()-W38)</f>
        <v/>
      </c>
      <c r="Y38" s="407" t="n">
        <v>45934</v>
      </c>
      <c r="Z38" s="184" t="n">
        <v>2000000</v>
      </c>
      <c r="AA38" s="184">
        <f>IF(W38="","SIN ESTADO",IF(Y38&lt;&gt;"","PAGA",IF(X38&gt;0,"VENCIDA",IF(X38&gt;=-5,"POR VENCER","AL DÍA"))))</f>
        <v/>
      </c>
      <c r="AB38" s="185" t="inlineStr">
        <is>
          <t>TRANSFERENCIA</t>
        </is>
      </c>
      <c r="AC38" s="119">
        <f>IF(N($H38)&lt;4,"",IF(W38="","",W38+31))</f>
        <v/>
      </c>
      <c r="AD38" s="124">
        <f>IF(AC38="","",TODAY()-AC38)</f>
        <v/>
      </c>
      <c r="AE38" s="227" t="n">
        <v>45963</v>
      </c>
      <c r="AF38" s="184" t="n">
        <v>3000000</v>
      </c>
      <c r="AG38" s="184">
        <f>IF(AC38="","SIN ESTADO",IF(AE38&lt;&gt;"","PAGA",IF(AD38&gt;0,"VENCIDA",IF(AD38&gt;=-5,"POR VENCER","AL DÍA"))))</f>
        <v/>
      </c>
      <c r="AH38" s="185" t="inlineStr">
        <is>
          <t>TRANSFERENCIA</t>
        </is>
      </c>
      <c r="AI38" s="119">
        <f>IF(N($H38)&lt;5,"",IF(AC38="","",AC38+31))</f>
        <v/>
      </c>
      <c r="AJ38" s="124">
        <f>IF(AI38="","",TODAY()-AI38)</f>
        <v/>
      </c>
      <c r="AK38" s="407" t="n">
        <v>45993</v>
      </c>
      <c r="AL38" s="184" t="n">
        <v>2500000</v>
      </c>
      <c r="AM38" s="184">
        <f>IF(AI38="","SIN ESTADO",IF(AK38&lt;&gt;"","PAGA",IF(AJ38&gt;0,"VENCIDA",IF(AJ38&gt;=-5,"POR VENCER","AL DÍA"))))</f>
        <v/>
      </c>
      <c r="AN38" s="185" t="inlineStr">
        <is>
          <t>TRANSFERENCIA</t>
        </is>
      </c>
      <c r="AO38" s="119">
        <f>IF(N($H38)&lt;6,"",IF(AI38="","",AI38+31))</f>
        <v/>
      </c>
      <c r="AP38" s="124">
        <f>IF(AO38="","",TODAY()-AO38)</f>
        <v/>
      </c>
      <c r="AQ38" s="477" t="n">
        <v>46021</v>
      </c>
      <c r="AR38" s="184" t="n">
        <v>4500000</v>
      </c>
      <c r="AS38" s="184">
        <f>IF(AO38="","SIN ESTADO",IF(AQ38&lt;&gt;"","PAGA",IF(AP38&gt;0,"VENCIDA",IF(AP38&gt;=-5,"POR VENCER","AL DÍA"))))</f>
        <v/>
      </c>
      <c r="AT38" s="185" t="inlineStr">
        <is>
          <t>TRANSFERENCIA</t>
        </is>
      </c>
      <c r="AU38" s="119">
        <f>IF(N($H38)&lt;7,"",IF(AO38="","",AO38+31))</f>
        <v/>
      </c>
      <c r="AV38" s="124">
        <f>IF(AU38="","",TODAY()-AU38)</f>
        <v/>
      </c>
      <c r="AW38" s="494" t="n">
        <v>46021</v>
      </c>
      <c r="AX38" s="184" t="n"/>
      <c r="AY38" s="184">
        <f>IF(AU38="","SIN ESTADO",IF(AW38&lt;&gt;"","PAGA",IF(AV38&gt;0,"VENCIDA",IF(AV38&gt;=-5,"POR VENCER","AL DÍA"))))</f>
        <v/>
      </c>
      <c r="AZ38" s="185" t="n"/>
      <c r="BA38" s="119">
        <f>IF(N($H38)&lt;8,"",IF(AU38="","",AU38+31))</f>
        <v/>
      </c>
      <c r="BB38" s="124">
        <f>IF(BA38="","",TODAY()-BA38)</f>
        <v/>
      </c>
      <c r="BC38" s="494" t="n">
        <v>46021</v>
      </c>
      <c r="BD38" s="184" t="n"/>
      <c r="BE38" s="184">
        <f>IF(BA38="","SIN ESTADO",IF(BC38&lt;&gt;"","PAGA",IF(BB38&gt;0,"VENCIDA",IF(BB38&gt;=-5,"POR VENCER","AL DÍA"))))</f>
        <v/>
      </c>
      <c r="BF38" s="185" t="n"/>
      <c r="BG38" s="119">
        <f>IF(N($H38)&lt;9,"",IF(BA38="","",BA38+31))</f>
        <v/>
      </c>
      <c r="BH38" s="124">
        <f>IF(BG38="","",TODAY()-BG38)</f>
        <v/>
      </c>
      <c r="BI38" s="494" t="n">
        <v>46021</v>
      </c>
      <c r="BJ38" s="184" t="n"/>
      <c r="BK38" s="184">
        <f>IF(BG38="","SIN ESTADO",IF(BI38&lt;&gt;"","PAGA",IF(BH38&gt;0,"VENCIDA",IF(BH38&gt;=-5,"POR VENCER","AL DÍA"))))</f>
        <v/>
      </c>
      <c r="BL38" s="185" t="n"/>
      <c r="BM38" s="119">
        <f>IF(N($H38)&lt;10,"",IF(BG38="","",BG38+31))</f>
        <v/>
      </c>
      <c r="BN38" s="124">
        <f>IF(BM38="","",TODAY()-BM38)</f>
        <v/>
      </c>
      <c r="BO38" s="494" t="n">
        <v>46021</v>
      </c>
      <c r="BP38" s="184" t="n"/>
      <c r="BQ38" s="184">
        <f>IF(BM38="","SIN ESTADO",IF(BO38&lt;&gt;"","PAGA",IF(BN38&gt;0,"VENCIDA",IF(BN38&gt;=-5,"POR VENCER","AL DÍA"))))</f>
        <v/>
      </c>
      <c r="BR38" s="185" t="n"/>
      <c r="BS38" s="119">
        <f>IF(N($H38)&lt;11,"",IF(BM38="","",BM38+31))</f>
        <v/>
      </c>
      <c r="BT38" s="124">
        <f>IF(BS38="","",TODAY()-BS38)</f>
        <v/>
      </c>
      <c r="BU38" s="494" t="n">
        <v>46021</v>
      </c>
      <c r="BV38" s="184" t="n"/>
      <c r="BW38" s="184">
        <f>IF(BS38="","SIN ESTADO",IF(BU38&lt;&gt;"","PAGA",IF(BT38&gt;0,"VENCIDA",IF(BT38&gt;=-5,"POR VENCER","AL DÍA"))))</f>
        <v/>
      </c>
      <c r="BX38" s="185" t="n"/>
      <c r="BY38" s="119">
        <f>IF(N($H38)&lt;12,"",IF(BS38="","",BS38+31))</f>
        <v/>
      </c>
      <c r="BZ38" s="124">
        <f>IF(BY38="","",TODAY()-BY38)</f>
        <v/>
      </c>
      <c r="CA38" s="494" t="n">
        <v>46021</v>
      </c>
      <c r="CB38" s="184" t="n"/>
      <c r="CC38" s="184">
        <f>IF(BY38="","SIN ESTADO",IF(CA38&lt;&gt;"","PAGA",IF(BZ38&gt;0,"VENCIDA",IF(BZ38&gt;=-5,"POR VENCER","AL DÍA"))))</f>
        <v/>
      </c>
      <c r="CD38" s="185" t="n"/>
      <c r="CE38" s="119">
        <f>IF(N($H38)&lt;13,"",IF(BY38="","",BY38+31))</f>
        <v/>
      </c>
      <c r="CF38" s="124">
        <f>IF(CE38="","",TODAY()-CE38)</f>
        <v/>
      </c>
      <c r="CG38" s="494" t="n">
        <v>46021</v>
      </c>
      <c r="CH38" s="184" t="n"/>
      <c r="CI38" s="184">
        <f>IF(CE38="","SIN ESTADO",IF(CG38&lt;&gt;"","PAGA",IF(CF38&gt;0,"VENCIDA",IF(CF38&gt;=-5,"POR VENCER","AL DÍA"))))</f>
        <v/>
      </c>
      <c r="CJ38" s="185" t="n"/>
      <c r="CK38" s="119">
        <f>IF(N($H38)&lt;14,"",IF(CE38="","",CE38+31))</f>
        <v/>
      </c>
      <c r="CL38" s="124">
        <f>IF(CK38="","",TODAY()-CK38)</f>
        <v/>
      </c>
      <c r="CM38" s="494" t="n">
        <v>46021</v>
      </c>
      <c r="CN38" s="184" t="n"/>
      <c r="CO38" s="184">
        <f>IF(CK38="","SIN ESTADO",IF(CM38&lt;&gt;"","PAGA",IF(CL38&gt;0,"VENCIDA",IF(CL38&gt;=-5,"POR VENCER","AL DÍA"))))</f>
        <v/>
      </c>
      <c r="CP38" s="185" t="n"/>
      <c r="CQ38" s="119">
        <f>IF(N($H38)&lt;15,"",IF(CK38="","",CK38+31))</f>
        <v/>
      </c>
      <c r="CR38" s="124">
        <f>IF(CQ38="","",TODAY()-CQ38)</f>
        <v/>
      </c>
      <c r="CS38" s="494" t="n">
        <v>46021</v>
      </c>
      <c r="CT38" s="184" t="n"/>
      <c r="CU38" s="184">
        <f>IF(CQ38="","SIN ESTADO",IF(CS38&lt;&gt;"","PAGA",IF(CR38&gt;0,"VENCIDA",IF(CR38&gt;=-5,"POR VENCER","AL DÍA"))))</f>
        <v/>
      </c>
      <c r="CV38" s="185" t="n"/>
      <c r="CW38" s="119">
        <f>IF(N($H38)&lt;16,"",IF(CQ38="","",CQ38+31))</f>
        <v/>
      </c>
      <c r="CX38" s="124">
        <f>IF(CW38="","",TODAY()-CW38)</f>
        <v/>
      </c>
      <c r="CY38" s="494" t="n">
        <v>46021</v>
      </c>
      <c r="CZ38" s="184" t="n"/>
      <c r="DA38" s="184">
        <f>IF(CW38="","SIN ESTADO",IF(CY38&lt;&gt;"","PAGA",IF(CX38&gt;0,"VENCIDA",IF(CX38&gt;=-5,"POR VENCER","AL DÍA"))))</f>
        <v/>
      </c>
      <c r="DB38" s="185" t="n"/>
      <c r="DC38" s="119">
        <f>IF(N($H38)&lt;17,"",IF(CW38="","",CW38+31))</f>
        <v/>
      </c>
      <c r="DD38" s="124">
        <f>IF(DC38="","",TODAY()-DC38)</f>
        <v/>
      </c>
      <c r="DE38" s="494" t="n">
        <v>46021</v>
      </c>
      <c r="DF38" s="184" t="n"/>
      <c r="DG38" s="184">
        <f>IF(DC38="","SIN ESTADO",IF(DE38&lt;&gt;"","PAGA",IF(DD38&gt;0,"VENCIDA",IF(DD38&gt;=-5,"POR VENCER","AL DÍA"))))</f>
        <v/>
      </c>
      <c r="DH38" s="185" t="n"/>
      <c r="DI38" s="119">
        <f>IF(N($H38)&lt;18,"",IF(DC38="","",DC38+31))</f>
        <v/>
      </c>
      <c r="DJ38" s="124">
        <f>IF(DI38="","",TODAY()-DI38)</f>
        <v/>
      </c>
      <c r="DK38" s="494" t="n">
        <v>46021</v>
      </c>
      <c r="DL38" s="184" t="n"/>
      <c r="DM38" s="184">
        <f>IF(DI38="","SIN ESTADO",IF(DK38&lt;&gt;"","PAGA",IF(DJ38&gt;0,"VENCIDA",IF(DJ38&gt;=-5,"POR VENCER","AL DÍA"))))</f>
        <v/>
      </c>
      <c r="DN38" s="185" t="n"/>
      <c r="DO38" s="119">
        <f>IF(N($H38)&lt;19,"",IF(DI38="","",DI38+31))</f>
        <v/>
      </c>
      <c r="DP38" s="124">
        <f>IF(DO38="","",TODAY()-DO38)</f>
        <v/>
      </c>
      <c r="DQ38" s="494" t="n">
        <v>46021</v>
      </c>
      <c r="DR38" s="184" t="n"/>
      <c r="DS38" s="184">
        <f>IF(DO38="","SIN ESTADO",IF(DQ38&lt;&gt;"","PAGA",IF(DP38&gt;0,"VENCIDA",IF(DP38&gt;=-5,"POR VENCER","AL DÍA"))))</f>
        <v/>
      </c>
      <c r="DT38" s="185" t="n"/>
      <c r="DU38" s="119">
        <f>IF(N($H38)&lt;20,"",IF(DO38="","",DO38+31))</f>
        <v/>
      </c>
      <c r="DV38" s="124">
        <f>IF(DU38="","",TODAY()-DU38)</f>
        <v/>
      </c>
      <c r="DW38" s="494" t="n">
        <v>46021</v>
      </c>
      <c r="DX38" s="184" t="n"/>
      <c r="DY38" s="184">
        <f>IF(DU38="","SIN ESTADO",IF(DW38&lt;&gt;"","PAGA",IF(DV38&gt;0,"VENCIDA",IF(DV38&gt;=-5,"POR VENCER","AL DÍA"))))</f>
        <v/>
      </c>
      <c r="DZ38" s="185" t="n"/>
      <c r="EA38" s="119">
        <f>IF(N($H38)&lt;21,"",IF(DU38="","",DU38+31))</f>
        <v/>
      </c>
      <c r="EB38" s="124">
        <f>IF(EA38="","",TODAY()-EA38)</f>
        <v/>
      </c>
      <c r="EC38" s="494" t="n">
        <v>46021</v>
      </c>
      <c r="ED38" s="184" t="n"/>
      <c r="EE38" s="184">
        <f>IF(EA38="","SIN ESTADO",IF(EC38&lt;&gt;"","PAGA",IF(EB38&gt;0,"VENCIDA",IF(EB38&gt;=-5,"POR VENCER","AL DÍA"))))</f>
        <v/>
      </c>
      <c r="EF38" s="185" t="n"/>
      <c r="EG38" s="119">
        <f>IF(N($H38)&lt;22,"",IF(EA38="","",EA38+31))</f>
        <v/>
      </c>
      <c r="EH38" s="124">
        <f>IF(EG38="","",TODAY()-EG38)</f>
        <v/>
      </c>
      <c r="EI38" s="494" t="n">
        <v>46021</v>
      </c>
      <c r="EJ38" s="184" t="n"/>
      <c r="EK38" s="184">
        <f>IF(EG38="","SIN ESTADO",IF(EI38&lt;&gt;"","PAGA",IF(EH38&gt;0,"VENCIDA",IF(EH38&gt;=-5,"POR VENCER","AL DÍA"))))</f>
        <v/>
      </c>
      <c r="EL38" s="185" t="n"/>
      <c r="EM38" s="119">
        <f>IF(N($H38)&lt;23,"",IF(EG38="","",EG38+31))</f>
        <v/>
      </c>
      <c r="EN38" s="124">
        <f>IF(EM38="","",TODAY()-EM38)</f>
        <v/>
      </c>
      <c r="EO38" s="494" t="n">
        <v>46021</v>
      </c>
      <c r="EP38" s="184" t="n"/>
      <c r="EQ38" s="184">
        <f>IF(EM38="","SIN ESTADO",IF(EO38&lt;&gt;"","PAGA",IF(EN38&gt;0,"VENCIDA",IF(EN38&gt;=-5,"POR VENCER","AL DÍA"))))</f>
        <v/>
      </c>
      <c r="ER38" s="185" t="n"/>
      <c r="ES38" s="119">
        <f>IF(N($H38)&lt;24,"",IF(EM38="","",EM38+31))</f>
        <v/>
      </c>
      <c r="ET38" s="124">
        <f>IF(ES38="","",TODAY()-ES38)</f>
        <v/>
      </c>
      <c r="EU38" s="494" t="n">
        <v>46021</v>
      </c>
      <c r="EV38" s="184" t="n"/>
      <c r="EW38" s="184">
        <f>IF(ES38="","SIN ESTADO",IF(EU38&lt;&gt;"","PAGA",IF(ET38&gt;0,"VENCIDA",IF(ET38&gt;=-5,"POR VENCER","AL DÍA"))))</f>
        <v/>
      </c>
      <c r="EX38" s="185" t="n"/>
      <c r="EY38" s="119">
        <f>IF(N($H38)&lt;25,"",IF(ES38="","",ES38+31))</f>
        <v/>
      </c>
      <c r="EZ38" s="124">
        <f>IF(EY38="","",TODAY()-EY38)</f>
        <v/>
      </c>
      <c r="FA38" s="494" t="n"/>
      <c r="FB38" s="184" t="n"/>
      <c r="FC38" s="184">
        <f>IF(EY38="","SIN ESTADO",IF(FA38&lt;&gt;"","PAGA",IF(EZ38&gt;0,"VENCIDA",IF(EZ38&gt;=-5,"POR VENCER","AL DÍA"))))</f>
        <v/>
      </c>
      <c r="FD38" s="185" t="n"/>
      <c r="FE38" s="119">
        <f>IF(N($H38)&lt;26,"",IF(EY38="","",EY38+31))</f>
        <v/>
      </c>
      <c r="FF38" s="124">
        <f>IF(FE38="","",TODAY()-FE38)</f>
        <v/>
      </c>
      <c r="FG38" s="494" t="n"/>
      <c r="FH38" s="184" t="n"/>
      <c r="FI38" s="184">
        <f>IF(FE38="","SIN ESTADO",IF(FG38&lt;&gt;"","PAGA",IF(FF38&gt;0,"VENCIDA",IF(FF38&gt;=-5,"POR VENCER","AL DÍA"))))</f>
        <v/>
      </c>
      <c r="FJ38" s="185" t="n"/>
      <c r="FK38" s="119">
        <f>IF(N($H38)&lt;27,"",IF(FE38="","",FE38+31))</f>
        <v/>
      </c>
      <c r="FL38" s="124">
        <f>IF(FK38="","",TODAY()-FK38)</f>
        <v/>
      </c>
      <c r="FM38" s="494" t="n"/>
      <c r="FN38" s="184" t="n"/>
      <c r="FO38" s="184">
        <f>IF(FK38="","SIN ESTADO",IF(FM38&lt;&gt;"","PAGA",IF(FL38&gt;0,"VENCIDA",IF(FL38&gt;=-5,"POR VENCER","AL DÍA"))))</f>
        <v/>
      </c>
      <c r="FP38" s="185" t="n"/>
      <c r="FQ38" s="119">
        <f>IF(N($H38)&lt;28,"",IF(FK38="","",FK38+31))</f>
        <v/>
      </c>
      <c r="FR38" s="124">
        <f>IF(FQ38="","",TODAY()-FQ38)</f>
        <v/>
      </c>
      <c r="FS38" s="494" t="n"/>
      <c r="FT38" s="184" t="n"/>
      <c r="FU38" s="184">
        <f>IF(FQ38="","SIN ESTADO",IF(FS38&lt;&gt;"","PAGA",IF(FR38&gt;0,"VENCIDA",IF(FR38&gt;=-5,"POR VENCER","AL DÍA"))))</f>
        <v/>
      </c>
      <c r="FV38" s="185" t="n"/>
      <c r="FW38" s="119">
        <f>IF(N($H38)&lt;29,"",IF(FQ38="","",FQ38+31))</f>
        <v/>
      </c>
      <c r="FX38" s="124">
        <f>IF(FW38="","",TODAY()-FW38)</f>
        <v/>
      </c>
      <c r="FY38" s="494" t="n"/>
      <c r="FZ38" s="184" t="n"/>
      <c r="GA38" s="184">
        <f>IF(FW38="","SIN ESTADO",IF(FY38&lt;&gt;"","PAGA",IF(FX38&gt;0,"VENCIDA",IF(FX38&gt;=-5,"POR VENCER","AL DÍA"))))</f>
        <v/>
      </c>
      <c r="GB38" s="185" t="n"/>
      <c r="GC38" s="119">
        <f>IF(N($H38)&lt;30,"",IF(FW38="","",FW38+31))</f>
        <v/>
      </c>
      <c r="GD38" s="124">
        <f>IF(GC38="","",TODAY()-GC38)</f>
        <v/>
      </c>
      <c r="GE38" s="494" t="n"/>
      <c r="GF38" s="184" t="n"/>
      <c r="GG38" s="184">
        <f>IF(GC38="","SIN ESTADO",IF(GE38&lt;&gt;"","PAGA",IF(GD38&gt;0,"VENCIDA",IF(GD38&gt;=-5,"POR VENCER","AL DÍA"))))</f>
        <v/>
      </c>
      <c r="GH38" s="185" t="n"/>
      <c r="GI38" s="119">
        <f>IF(N($H38)&lt;31,"",IF(GC38="","",GC38+31))</f>
        <v/>
      </c>
      <c r="GJ38" s="124">
        <f>IF(GI38="","",TODAY()-GI38)</f>
        <v/>
      </c>
      <c r="GK38" s="494" t="n"/>
      <c r="GL38" s="184" t="n"/>
      <c r="GM38" s="184">
        <f>IF(GI38="","SIN ESTADO",IF(GK38&lt;&gt;"","PAGA",IF(GJ38&gt;0,"VENCIDA",IF(GJ38&gt;=-5,"POR VENCER","AL DÍA"))))</f>
        <v/>
      </c>
      <c r="GN38" s="185" t="n"/>
      <c r="GO38" s="119">
        <f>IF(N($H38)&lt;32,"",IF(GI38="","",GI38+31))</f>
        <v/>
      </c>
      <c r="GP38" s="124">
        <f>IF(GO38="","",TODAY()-GO38)</f>
        <v/>
      </c>
      <c r="GQ38" s="494" t="n"/>
      <c r="GR38" s="184" t="n"/>
      <c r="GS38" s="184">
        <f>IF(GO38="","SIN ESTADO",IF(GQ38&lt;&gt;"","PAGA",IF(GP38&gt;0,"VENCIDA",IF(GP38&gt;=-5,"POR VENCER","AL DÍA"))))</f>
        <v/>
      </c>
      <c r="GT38" s="185" t="n"/>
      <c r="GU38" s="119">
        <f>IF(N($H38)&lt;33,"",IF(GO38="","",GO38+31))</f>
        <v/>
      </c>
      <c r="GV38" s="124">
        <f>IF(GU38="","",TODAY()-GU38)</f>
        <v/>
      </c>
      <c r="GW38" s="494" t="n"/>
      <c r="GX38" s="184" t="n"/>
      <c r="GY38" s="184">
        <f>IF(GU38="","SIN ESTADO",IF(GW38&lt;&gt;"","PAGA",IF(GV38&gt;0,"VENCIDA",IF(GV38&gt;=-5,"POR VENCER","AL DÍA"))))</f>
        <v/>
      </c>
      <c r="GZ38" s="185" t="n"/>
      <c r="HA38" s="119">
        <f>IF(N($H38)&lt;34,"",IF(GU38="","",GU38+31))</f>
        <v/>
      </c>
      <c r="HB38" s="124">
        <f>IF(HA38="","",TODAY()-HA38)</f>
        <v/>
      </c>
      <c r="HC38" s="494" t="n"/>
      <c r="HD38" s="184" t="n"/>
      <c r="HE38" s="184">
        <f>IF(HA38="","SIN ESTADO",IF(HC38&lt;&gt;"","PAGA",IF(HB38&gt;0,"VENCIDA",IF(HB38&gt;=-5,"POR VENCER","AL DÍA"))))</f>
        <v/>
      </c>
      <c r="HF38" s="185" t="n"/>
      <c r="HG38" s="119">
        <f>IF(N($H38)&lt;35,"",IF(HA38="","",HA38+31))</f>
        <v/>
      </c>
      <c r="HH38" s="124">
        <f>IF(HG38="","",TODAY()-HG38)</f>
        <v/>
      </c>
      <c r="HI38" s="494" t="n"/>
      <c r="HJ38" s="184" t="n"/>
      <c r="HK38" s="184">
        <f>IF(HG38="","SIN ESTADO",IF(HI38&lt;&gt;"","PAGA",IF(HH38&gt;0,"VENCIDA",IF(HH38&gt;=-5,"POR VENCER","AL DÍA"))))</f>
        <v/>
      </c>
      <c r="HL38" s="168" t="n"/>
      <c r="HM38" s="119">
        <f>IF(N($H38)&lt;36,"",IF(HG38="","",HG38+31))</f>
        <v/>
      </c>
      <c r="HN38" s="124">
        <f>IF(HM38="","",TODAY()-HM38)</f>
        <v/>
      </c>
      <c r="HO38" s="494" t="n"/>
      <c r="HP38" s="184" t="n"/>
      <c r="HQ38" s="184">
        <f>IF(HM38="","SIN ESTADO",IF(HO38&lt;&gt;"","PAGA",IF(HN38&gt;0,"VENCIDA",IF(HN38&gt;=-5,"POR VENCER","AL DÍA"))))</f>
        <v/>
      </c>
      <c r="HR38" s="168" t="n"/>
      <c r="HS38" s="169">
        <f>N38+T38+Z38+AF38+AL38+AR38+AX38+BD38+BJ38+BP38+BV38+CB38+CH38+CN38+CT38+CZ38+DF38+DL38+DR38+DX38+ED38+EJ38+EP38+EV38+FB38+FH38+FN38+FT38+FZ38+GF38+GL38+GR38+GX38+HD38+HJ38+HP38</f>
        <v/>
      </c>
      <c r="HU38" s="170">
        <f>IFERROR(N($J38),0)</f>
        <v/>
      </c>
      <c r="HW38" s="170">
        <f>SUMPRODUCT((MOD(COLUMN($M38:$HR38)-COLUMN($M38),6)=0)*ISNUMBER($M38:$HR38)*($M38:$HR38&gt;=RESUMEN!$C$26)*($M38:$HR38&lt;=RESUMEN!$C$27)*IFERROR(N($N38:$HS38),0))</f>
        <v/>
      </c>
      <c r="HX38" s="170">
        <f>SUMPRODUCT((MOD(COLUMN($M38:$HR38)-COLUMN($M38),6)=0)*ISNUMBER($M38:$HR38)*($M38:$HR38&gt;=RESUMEN!$C$26)*($M38:$HR38&lt;=RESUMEN!$C$27))</f>
        <v/>
      </c>
    </row>
    <row r="39" ht="15.75" customHeight="1" s="506">
      <c r="B39" s="113">
        <f>VENTAS!A38</f>
        <v/>
      </c>
      <c r="C39" s="236">
        <f>VENTAS!B38</f>
        <v/>
      </c>
      <c r="D39" s="53">
        <f>VENTAS!C38</f>
        <v/>
      </c>
      <c r="E39" s="114">
        <f>VENTAS!D38</f>
        <v/>
      </c>
      <c r="F39" s="114">
        <f>VENTAS!J38</f>
        <v/>
      </c>
      <c r="G39" s="494">
        <f>VENTAS!F38</f>
        <v/>
      </c>
      <c r="H39" s="479">
        <f>VENTAS!K38</f>
        <v/>
      </c>
      <c r="I39" s="479">
        <f>VENTAS!M38</f>
        <v/>
      </c>
      <c r="J39" s="184">
        <f>VENTAS!L38</f>
        <v/>
      </c>
      <c r="K39" s="119">
        <f>IF(N($H39)&lt;1,"",$G39+31)</f>
        <v/>
      </c>
      <c r="L39" s="124">
        <f>IF(K39="","",TODAY()-K39)</f>
        <v/>
      </c>
      <c r="M39" s="201" t="n">
        <v>46101</v>
      </c>
      <c r="N39" s="374" t="n">
        <v>2000000</v>
      </c>
      <c r="O39" s="184">
        <f>IF(K39="","SIN ESTADO",IF(M39&lt;&gt;"","PAGA",IF(L39&gt;0,"VENCIDA",IF(L39&gt;=-5,"POR VENCER","AL DÍA"))))</f>
        <v/>
      </c>
      <c r="P39" s="185" t="inlineStr">
        <is>
          <t>TRANSFERENCIA</t>
        </is>
      </c>
      <c r="Q39" s="119">
        <f>IF(N($H39)&lt;2,"",IF(K39="","",K39+31))</f>
        <v/>
      </c>
      <c r="R39" s="124">
        <f>IF(Q39="","",TODAY()-Q39)</f>
        <v/>
      </c>
      <c r="S39" s="494" t="n">
        <v>46132</v>
      </c>
      <c r="T39" s="184" t="n">
        <v>2000000</v>
      </c>
      <c r="U39" s="184">
        <f>IF(Q39="","SIN ESTADO",IF(S39&lt;&gt;"","PAGA",IF(R39&gt;0,"VENCIDA",IF(R39&gt;=-5,"POR VENCER","AL DÍA"))))</f>
        <v/>
      </c>
      <c r="V39" s="185" t="inlineStr">
        <is>
          <t>TRANSFERENCIA</t>
        </is>
      </c>
      <c r="W39" s="119">
        <f>IF(N($H39)&lt;3,"",IF(Q39="","",Q39+31))</f>
        <v/>
      </c>
      <c r="X39" s="124">
        <f>IF(W39="","",TODAY()-W39)</f>
        <v/>
      </c>
      <c r="Y39" s="494" t="n">
        <v>46162</v>
      </c>
      <c r="Z39" s="184" t="n">
        <v>2000000</v>
      </c>
      <c r="AA39" s="184">
        <f>IF(W39="","SIN ESTADO",IF(Y39&lt;&gt;"","PAGA",IF(X39&gt;0,"VENCIDA",IF(X39&gt;=-5,"POR VENCER","AL DÍA"))))</f>
        <v/>
      </c>
      <c r="AB39" s="185" t="inlineStr">
        <is>
          <t>TRANSFERENCIA</t>
        </is>
      </c>
      <c r="AC39" s="119">
        <f>IF(N($H39)&lt;4,"",IF(W39="","",W39+31))</f>
        <v/>
      </c>
      <c r="AD39" s="124">
        <f>IF(AC39="","",TODAY()-AC39)</f>
        <v/>
      </c>
      <c r="AE39" s="494" t="n">
        <v>46192</v>
      </c>
      <c r="AF39" s="184" t="n">
        <v>2000000</v>
      </c>
      <c r="AG39" s="184">
        <f>IF(AC39="","SIN ESTADO",IF(AE39&lt;&gt;"","PAGA",IF(AD39&gt;0,"VENCIDA",IF(AD39&gt;=-5,"POR VENCER","AL DÍA"))))</f>
        <v/>
      </c>
      <c r="AH39" s="185" t="inlineStr">
        <is>
          <t>TRANSFERENCIA</t>
        </is>
      </c>
      <c r="AI39" s="119">
        <f>IF(N($H39)&lt;5,"",IF(AC39="","",AC39+31))</f>
        <v/>
      </c>
      <c r="AJ39" s="124">
        <f>IF(AI39="","",TODAY()-AI39)</f>
        <v/>
      </c>
      <c r="AK39" s="494" t="n">
        <v>46220</v>
      </c>
      <c r="AL39" s="184" t="n">
        <v>2000000</v>
      </c>
      <c r="AM39" s="184">
        <f>IF(AI39="","SIN ESTADO",IF(AK39&lt;&gt;"","PAGA",IF(AJ39&gt;0,"VENCIDA",IF(AJ39&gt;=-5,"POR VENCER","AL DÍA"))))</f>
        <v/>
      </c>
      <c r="AN39" s="185" t="inlineStr">
        <is>
          <t>TRANSFERENCIA</t>
        </is>
      </c>
      <c r="AO39" s="119">
        <f>IF(N($H39)&lt;6,"",IF(AI39="","",AI39+31))</f>
        <v/>
      </c>
      <c r="AP39" s="124">
        <f>IF(AO39="","",TODAY()-AO39)</f>
        <v/>
      </c>
      <c r="AQ39" s="270" t="n">
        <v>46254</v>
      </c>
      <c r="AR39" s="184" t="n">
        <v>1300000</v>
      </c>
      <c r="AS39" s="184">
        <f>IF(AO39="","SIN ESTADO",IF(AQ39&lt;&gt;"","PAGA",IF(AP39&gt;0,"VENCIDA",IF(AP39&gt;=-5,"POR VENCER","AL DÍA"))))</f>
        <v/>
      </c>
      <c r="AT39" s="185" t="inlineStr">
        <is>
          <t>TRANSFERENCIA</t>
        </is>
      </c>
      <c r="AU39" s="119">
        <f>IF(N($H39)&lt;7,"",IF(AO39="","",AO39+31))</f>
        <v/>
      </c>
      <c r="AV39" s="124">
        <f>IF(AU39="","",TODAY()-AU39)</f>
        <v/>
      </c>
      <c r="AW39" s="494" t="n">
        <v>46283</v>
      </c>
      <c r="AX39" s="184" t="n">
        <v>2000000</v>
      </c>
      <c r="AY39" s="184">
        <f>IF(AU39="","SIN ESTADO",IF(AW39&lt;&gt;"","PAGA",IF(AV39&gt;0,"VENCIDA",IF(AV39&gt;=-5,"POR VENCER","AL DÍA"))))</f>
        <v/>
      </c>
      <c r="AZ39" s="185" t="inlineStr">
        <is>
          <t>TRANSFERENCIA</t>
        </is>
      </c>
      <c r="BA39" s="119">
        <f>IF(N($H39)&lt;8,"",IF(AU39="","",AU39+31))</f>
        <v/>
      </c>
      <c r="BB39" s="124">
        <f>IF(BA39="","",TODAY()-BA39)</f>
        <v/>
      </c>
      <c r="BC39" s="494" t="n"/>
      <c r="BD39" s="184" t="n"/>
      <c r="BE39" s="184">
        <f>IF(BA39="","SIN ESTADO",IF(BC39&lt;&gt;"","PAGA",IF(BB39&gt;0,"VENCIDA",IF(BB39&gt;=-5,"POR VENCER","AL DÍA"))))</f>
        <v/>
      </c>
      <c r="BF39" s="185" t="n"/>
      <c r="BG39" s="119">
        <f>IF(N($H39)&lt;9,"",IF(BA39="","",BA39+31))</f>
        <v/>
      </c>
      <c r="BH39" s="124">
        <f>IF(BG39="","",TODAY()-BG39)</f>
        <v/>
      </c>
      <c r="BI39" s="494" t="n"/>
      <c r="BJ39" s="184" t="n"/>
      <c r="BK39" s="184">
        <f>IF(BG39="","SIN ESTADO",IF(BI39&lt;&gt;"","PAGA",IF(BH39&gt;0,"VENCIDA",IF(BH39&gt;=-5,"POR VENCER","AL DÍA"))))</f>
        <v/>
      </c>
      <c r="BL39" s="185" t="n"/>
      <c r="BM39" s="119">
        <f>IF(N($H39)&lt;10,"",IF(BG39="","",BG39+31))</f>
        <v/>
      </c>
      <c r="BN39" s="124">
        <f>IF(BM39="","",TODAY()-BM39)</f>
        <v/>
      </c>
      <c r="BO39" s="494" t="n"/>
      <c r="BP39" s="184" t="n"/>
      <c r="BQ39" s="184">
        <f>IF(BM39="","SIN ESTADO",IF(BO39&lt;&gt;"","PAGA",IF(BN39&gt;0,"VENCIDA",IF(BN39&gt;=-5,"POR VENCER","AL DÍA"))))</f>
        <v/>
      </c>
      <c r="BR39" s="185" t="n"/>
      <c r="BS39" s="119">
        <f>IF(N($H39)&lt;11,"",IF(BM39="","",BM39+31))</f>
        <v/>
      </c>
      <c r="BT39" s="124">
        <f>IF(BS39="","",TODAY()-BS39)</f>
        <v/>
      </c>
      <c r="BU39" s="494" t="n"/>
      <c r="BV39" s="184" t="n"/>
      <c r="BW39" s="184">
        <f>IF(BS39="","SIN ESTADO",IF(BU39&lt;&gt;"","PAGA",IF(BT39&gt;0,"VENCIDA",IF(BT39&gt;=-5,"POR VENCER","AL DÍA"))))</f>
        <v/>
      </c>
      <c r="BX39" s="185" t="n"/>
      <c r="BY39" s="119">
        <f>IF(N($H39)&lt;12,"",IF(BS39="","",BS39+31))</f>
        <v/>
      </c>
      <c r="BZ39" s="124">
        <f>IF(BY39="","",TODAY()-BY39)</f>
        <v/>
      </c>
      <c r="CA39" s="494" t="n"/>
      <c r="CB39" s="184" t="n"/>
      <c r="CC39" s="184">
        <f>IF(BY39="","SIN ESTADO",IF(CA39&lt;&gt;"","PAGA",IF(BZ39&gt;0,"VENCIDA",IF(BZ39&gt;=-5,"POR VENCER","AL DÍA"))))</f>
        <v/>
      </c>
      <c r="CD39" s="185" t="n"/>
      <c r="CE39" s="119">
        <f>IF(N($H39)&lt;13,"",IF(BY39="","",BY39+31))</f>
        <v/>
      </c>
      <c r="CF39" s="124">
        <f>IF(CE39="","",TODAY()-CE39)</f>
        <v/>
      </c>
      <c r="CG39" s="494" t="n"/>
      <c r="CH39" s="184" t="n"/>
      <c r="CI39" s="184">
        <f>IF(CE39="","SIN ESTADO",IF(CG39&lt;&gt;"","PAGA",IF(CF39&gt;0,"VENCIDA",IF(CF39&gt;=-5,"POR VENCER","AL DÍA"))))</f>
        <v/>
      </c>
      <c r="CJ39" s="185" t="n"/>
      <c r="CK39" s="119">
        <f>IF(N($H39)&lt;14,"",IF(CE39="","",CE39+31))</f>
        <v/>
      </c>
      <c r="CL39" s="124">
        <f>IF(CK39="","",TODAY()-CK39)</f>
        <v/>
      </c>
      <c r="CM39" s="494" t="n"/>
      <c r="CN39" s="184" t="n"/>
      <c r="CO39" s="184">
        <f>IF(CK39="","SIN ESTADO",IF(CM39&lt;&gt;"","PAGA",IF(CL39&gt;0,"VENCIDA",IF(CL39&gt;=-5,"POR VENCER","AL DÍA"))))</f>
        <v/>
      </c>
      <c r="CP39" s="185" t="n"/>
      <c r="CQ39" s="119">
        <f>IF(N($H39)&lt;15,"",IF(CK39="","",CK39+31))</f>
        <v/>
      </c>
      <c r="CR39" s="124">
        <f>IF(CQ39="","",TODAY()-CQ39)</f>
        <v/>
      </c>
      <c r="CS39" s="494" t="n"/>
      <c r="CT39" s="184" t="n"/>
      <c r="CU39" s="184">
        <f>IF(CQ39="","SIN ESTADO",IF(CS39&lt;&gt;"","PAGA",IF(CR39&gt;0,"VENCIDA",IF(CR39&gt;=-5,"POR VENCER","AL DÍA"))))</f>
        <v/>
      </c>
      <c r="CV39" s="185" t="n"/>
      <c r="CW39" s="119">
        <f>IF(N($H39)&lt;16,"",IF(CQ39="","",CQ39+31))</f>
        <v/>
      </c>
      <c r="CX39" s="124">
        <f>IF(CW39="","",TODAY()-CW39)</f>
        <v/>
      </c>
      <c r="CY39" s="494" t="n"/>
      <c r="CZ39" s="184" t="n"/>
      <c r="DA39" s="184">
        <f>IF(CW39="","SIN ESTADO",IF(CY39&lt;&gt;"","PAGA",IF(CX39&gt;0,"VENCIDA",IF(CX39&gt;=-5,"POR VENCER","AL DÍA"))))</f>
        <v/>
      </c>
      <c r="DB39" s="185" t="n"/>
      <c r="DC39" s="119">
        <f>IF(N($H39)&lt;17,"",IF(CW39="","",CW39+31))</f>
        <v/>
      </c>
      <c r="DD39" s="124">
        <f>IF(DC39="","",TODAY()-DC39)</f>
        <v/>
      </c>
      <c r="DE39" s="494" t="n"/>
      <c r="DF39" s="184" t="n"/>
      <c r="DG39" s="184">
        <f>IF(DC39="","SIN ESTADO",IF(DE39&lt;&gt;"","PAGA",IF(DD39&gt;0,"VENCIDA",IF(DD39&gt;=-5,"POR VENCER","AL DÍA"))))</f>
        <v/>
      </c>
      <c r="DH39" s="185" t="n"/>
      <c r="DI39" s="119">
        <f>IF(N($H39)&lt;18,"",IF(DC39="","",DC39+31))</f>
        <v/>
      </c>
      <c r="DJ39" s="124">
        <f>IF(DI39="","",TODAY()-DI39)</f>
        <v/>
      </c>
      <c r="DK39" s="494" t="n"/>
      <c r="DL39" s="184" t="n"/>
      <c r="DM39" s="184">
        <f>IF(DI39="","SIN ESTADO",IF(DK39&lt;&gt;"","PAGA",IF(DJ39&gt;0,"VENCIDA",IF(DJ39&gt;=-5,"POR VENCER","AL DÍA"))))</f>
        <v/>
      </c>
      <c r="DN39" s="185" t="n"/>
      <c r="DO39" s="119">
        <f>IF(N($H39)&lt;19,"",IF(DI39="","",DI39+31))</f>
        <v/>
      </c>
      <c r="DP39" s="124">
        <f>IF(DO39="","",TODAY()-DO39)</f>
        <v/>
      </c>
      <c r="DQ39" s="494" t="n"/>
      <c r="DR39" s="184" t="n"/>
      <c r="DS39" s="184">
        <f>IF(DO39="","SIN ESTADO",IF(DQ39&lt;&gt;"","PAGA",IF(DP39&gt;0,"VENCIDA",IF(DP39&gt;=-5,"POR VENCER","AL DÍA"))))</f>
        <v/>
      </c>
      <c r="DT39" s="185" t="n"/>
      <c r="DU39" s="119">
        <f>IF(N($H39)&lt;20,"",IF(DO39="","",DO39+31))</f>
        <v/>
      </c>
      <c r="DV39" s="124">
        <f>IF(DU39="","",TODAY()-DU39)</f>
        <v/>
      </c>
      <c r="DW39" s="494" t="n"/>
      <c r="DX39" s="184" t="n"/>
      <c r="DY39" s="184">
        <f>IF(DU39="","SIN ESTADO",IF(DW39&lt;&gt;"","PAGA",IF(DV39&gt;0,"VENCIDA",IF(DV39&gt;=-5,"POR VENCER","AL DÍA"))))</f>
        <v/>
      </c>
      <c r="DZ39" s="185" t="n"/>
      <c r="EA39" s="119">
        <f>IF(N($H39)&lt;21,"",IF(DU39="","",DU39+31))</f>
        <v/>
      </c>
      <c r="EB39" s="124">
        <f>IF(EA39="","",TODAY()-EA39)</f>
        <v/>
      </c>
      <c r="EC39" s="494" t="n"/>
      <c r="ED39" s="184" t="n"/>
      <c r="EE39" s="184">
        <f>IF(EA39="","SIN ESTADO",IF(EC39&lt;&gt;"","PAGA",IF(EB39&gt;0,"VENCIDA",IF(EB39&gt;=-5,"POR VENCER","AL DÍA"))))</f>
        <v/>
      </c>
      <c r="EF39" s="185" t="n"/>
      <c r="EG39" s="119">
        <f>IF(N($H39)&lt;22,"",IF(EA39="","",EA39+31))</f>
        <v/>
      </c>
      <c r="EH39" s="124">
        <f>IF(EG39="","",TODAY()-EG39)</f>
        <v/>
      </c>
      <c r="EI39" s="494" t="n"/>
      <c r="EJ39" s="184" t="n"/>
      <c r="EK39" s="184">
        <f>IF(EG39="","SIN ESTADO",IF(EI39&lt;&gt;"","PAGA",IF(EH39&gt;0,"VENCIDA",IF(EH39&gt;=-5,"POR VENCER","AL DÍA"))))</f>
        <v/>
      </c>
      <c r="EL39" s="185" t="n"/>
      <c r="EM39" s="119">
        <f>IF(N($H39)&lt;23,"",IF(EG39="","",EG39+31))</f>
        <v/>
      </c>
      <c r="EN39" s="124">
        <f>IF(EM39="","",TODAY()-EM39)</f>
        <v/>
      </c>
      <c r="EO39" s="494" t="n"/>
      <c r="EP39" s="184" t="n"/>
      <c r="EQ39" s="184">
        <f>IF(EM39="","SIN ESTADO",IF(EO39&lt;&gt;"","PAGA",IF(EN39&gt;0,"VENCIDA",IF(EN39&gt;=-5,"POR VENCER","AL DÍA"))))</f>
        <v/>
      </c>
      <c r="ER39" s="185" t="n"/>
      <c r="ES39" s="119">
        <f>IF(N($H39)&lt;24,"",IF(EM39="","",EM39+31))</f>
        <v/>
      </c>
      <c r="ET39" s="124">
        <f>IF(ES39="","",TODAY()-ES39)</f>
        <v/>
      </c>
      <c r="EU39" s="494" t="n"/>
      <c r="EV39" s="184" t="n"/>
      <c r="EW39" s="184">
        <f>IF(ES39="","SIN ESTADO",IF(EU39&lt;&gt;"","PAGA",IF(ET39&gt;0,"VENCIDA",IF(ET39&gt;=-5,"POR VENCER","AL DÍA"))))</f>
        <v/>
      </c>
      <c r="EX39" s="185" t="n"/>
      <c r="EY39" s="119">
        <f>IF(N($H39)&lt;25,"",IF(ES39="","",ES39+31))</f>
        <v/>
      </c>
      <c r="EZ39" s="124">
        <f>IF(EY39="","",TODAY()-EY39)</f>
        <v/>
      </c>
      <c r="FA39" s="494" t="n"/>
      <c r="FB39" s="184" t="n"/>
      <c r="FC39" s="184">
        <f>IF(EY39="","SIN ESTADO",IF(FA39&lt;&gt;"","PAGA",IF(EZ39&gt;0,"VENCIDA",IF(EZ39&gt;=-5,"POR VENCER","AL DÍA"))))</f>
        <v/>
      </c>
      <c r="FD39" s="185" t="n"/>
      <c r="FE39" s="119">
        <f>IF(N($H39)&lt;26,"",IF(EY39="","",EY39+31))</f>
        <v/>
      </c>
      <c r="FF39" s="124">
        <f>IF(FE39="","",TODAY()-FE39)</f>
        <v/>
      </c>
      <c r="FG39" s="494" t="n"/>
      <c r="FH39" s="184" t="n"/>
      <c r="FI39" s="184">
        <f>IF(FE39="","SIN ESTADO",IF(FG39&lt;&gt;"","PAGA",IF(FF39&gt;0,"VENCIDA",IF(FF39&gt;=-5,"POR VENCER","AL DÍA"))))</f>
        <v/>
      </c>
      <c r="FJ39" s="185" t="n"/>
      <c r="FK39" s="119">
        <f>IF(N($H39)&lt;27,"",IF(FE39="","",FE39+31))</f>
        <v/>
      </c>
      <c r="FL39" s="124">
        <f>IF(FK39="","",TODAY()-FK39)</f>
        <v/>
      </c>
      <c r="FM39" s="494" t="n"/>
      <c r="FN39" s="184" t="n"/>
      <c r="FO39" s="184">
        <f>IF(FK39="","SIN ESTADO",IF(FM39&lt;&gt;"","PAGA",IF(FL39&gt;0,"VENCIDA",IF(FL39&gt;=-5,"POR VENCER","AL DÍA"))))</f>
        <v/>
      </c>
      <c r="FP39" s="185" t="n"/>
      <c r="FQ39" s="119">
        <f>IF(N($H39)&lt;28,"",IF(FK39="","",FK39+31))</f>
        <v/>
      </c>
      <c r="FR39" s="124">
        <f>IF(FQ39="","",TODAY()-FQ39)</f>
        <v/>
      </c>
      <c r="FS39" s="494" t="n"/>
      <c r="FT39" s="184" t="n"/>
      <c r="FU39" s="184">
        <f>IF(FQ39="","SIN ESTADO",IF(FS39&lt;&gt;"","PAGA",IF(FR39&gt;0,"VENCIDA",IF(FR39&gt;=-5,"POR VENCER","AL DÍA"))))</f>
        <v/>
      </c>
      <c r="FV39" s="185" t="n"/>
      <c r="FW39" s="119">
        <f>IF(N($H39)&lt;29,"",IF(FQ39="","",FQ39+31))</f>
        <v/>
      </c>
      <c r="FX39" s="124">
        <f>IF(FW39="","",TODAY()-FW39)</f>
        <v/>
      </c>
      <c r="FY39" s="494" t="n"/>
      <c r="FZ39" s="184" t="n"/>
      <c r="GA39" s="184">
        <f>IF(FW39="","SIN ESTADO",IF(FY39&lt;&gt;"","PAGA",IF(FX39&gt;0,"VENCIDA",IF(FX39&gt;=-5,"POR VENCER","AL DÍA"))))</f>
        <v/>
      </c>
      <c r="GB39" s="185" t="n"/>
      <c r="GC39" s="119">
        <f>IF(N($H39)&lt;30,"",IF(FW39="","",FW39+31))</f>
        <v/>
      </c>
      <c r="GD39" s="124">
        <f>IF(GC39="","",TODAY()-GC39)</f>
        <v/>
      </c>
      <c r="GE39" s="494" t="n"/>
      <c r="GF39" s="184" t="n"/>
      <c r="GG39" s="184">
        <f>IF(GC39="","SIN ESTADO",IF(GE39&lt;&gt;"","PAGA",IF(GD39&gt;0,"VENCIDA",IF(GD39&gt;=-5,"POR VENCER","AL DÍA"))))</f>
        <v/>
      </c>
      <c r="GH39" s="185" t="n"/>
      <c r="GI39" s="119">
        <f>IF(N($H39)&lt;31,"",IF(GC39="","",GC39+31))</f>
        <v/>
      </c>
      <c r="GJ39" s="124">
        <f>IF(GI39="","",TODAY()-GI39)</f>
        <v/>
      </c>
      <c r="GK39" s="494" t="n"/>
      <c r="GL39" s="184" t="n"/>
      <c r="GM39" s="184">
        <f>IF(GI39="","SIN ESTADO",IF(GK39&lt;&gt;"","PAGA",IF(GJ39&gt;0,"VENCIDA",IF(GJ39&gt;=-5,"POR VENCER","AL DÍA"))))</f>
        <v/>
      </c>
      <c r="GN39" s="185" t="n"/>
      <c r="GO39" s="119">
        <f>IF(N($H39)&lt;32,"",IF(GI39="","",GI39+31))</f>
        <v/>
      </c>
      <c r="GP39" s="124">
        <f>IF(GO39="","",TODAY()-GO39)</f>
        <v/>
      </c>
      <c r="GQ39" s="494" t="n"/>
      <c r="GR39" s="184" t="n"/>
      <c r="GS39" s="184">
        <f>IF(GO39="","SIN ESTADO",IF(GQ39&lt;&gt;"","PAGA",IF(GP39&gt;0,"VENCIDA",IF(GP39&gt;=-5,"POR VENCER","AL DÍA"))))</f>
        <v/>
      </c>
      <c r="GT39" s="185" t="n"/>
      <c r="GU39" s="119">
        <f>IF(N($H39)&lt;33,"",IF(GO39="","",GO39+31))</f>
        <v/>
      </c>
      <c r="GV39" s="124">
        <f>IF(GU39="","",TODAY()-GU39)</f>
        <v/>
      </c>
      <c r="GW39" s="494" t="n"/>
      <c r="GX39" s="184" t="n"/>
      <c r="GY39" s="184">
        <f>IF(GU39="","SIN ESTADO",IF(GW39&lt;&gt;"","PAGA",IF(GV39&gt;0,"VENCIDA",IF(GV39&gt;=-5,"POR VENCER","AL DÍA"))))</f>
        <v/>
      </c>
      <c r="GZ39" s="185" t="n"/>
      <c r="HA39" s="119">
        <f>IF(N($H39)&lt;34,"",IF(GU39="","",GU39+31))</f>
        <v/>
      </c>
      <c r="HB39" s="124">
        <f>IF(HA39="","",TODAY()-HA39)</f>
        <v/>
      </c>
      <c r="HC39" s="494" t="n"/>
      <c r="HD39" s="184" t="n"/>
      <c r="HE39" s="184">
        <f>IF(HA39="","SIN ESTADO",IF(HC39&lt;&gt;"","PAGA",IF(HB39&gt;0,"VENCIDA",IF(HB39&gt;=-5,"POR VENCER","AL DÍA"))))</f>
        <v/>
      </c>
      <c r="HF39" s="185" t="n"/>
      <c r="HG39" s="119">
        <f>IF(N($H39)&lt;35,"",IF(HA39="","",HA39+31))</f>
        <v/>
      </c>
      <c r="HH39" s="124">
        <f>IF(HG39="","",TODAY()-HG39)</f>
        <v/>
      </c>
      <c r="HI39" s="494" t="n"/>
      <c r="HJ39" s="184" t="n"/>
      <c r="HK39" s="184">
        <f>IF(HG39="","SIN ESTADO",IF(HI39&lt;&gt;"","PAGA",IF(HH39&gt;0,"VENCIDA",IF(HH39&gt;=-5,"POR VENCER","AL DÍA"))))</f>
        <v/>
      </c>
      <c r="HL39" s="168" t="n"/>
      <c r="HM39" s="119">
        <f>IF(N($H39)&lt;36,"",IF(HG39="","",HG39+31))</f>
        <v/>
      </c>
      <c r="HN39" s="124">
        <f>IF(HM39="","",TODAY()-HM39)</f>
        <v/>
      </c>
      <c r="HO39" s="494" t="n"/>
      <c r="HP39" s="184" t="n"/>
      <c r="HQ39" s="184">
        <f>IF(HM39="","SIN ESTADO",IF(HO39&lt;&gt;"","PAGA",IF(HN39&gt;0,"VENCIDA",IF(HN39&gt;=-5,"POR VENCER","AL DÍA"))))</f>
        <v/>
      </c>
      <c r="HR39" s="168" t="n"/>
      <c r="HS39" s="169">
        <f>N39+T39+Z39+AF39+AL39+AR39+AX39+BD39+BJ39+BP39+BV39+CB39+CH39+CN39+CT39+CZ39+DF39+DL39+DR39+DX39+ED39+EJ39+EP39+EV39+FB39+FH39+FN39+FT39+FZ39+GF39+GL39+GR39+GX39+HD39+HJ39+HP39</f>
        <v/>
      </c>
      <c r="HU39" s="170">
        <f>IFERROR(N($J39),0)</f>
        <v/>
      </c>
      <c r="HW39" s="170">
        <f>SUMPRODUCT((MOD(COLUMN($M39:$HR39)-COLUMN($M39),6)=0)*ISNUMBER($M39:$HR39)*($M39:$HR39&gt;=RESUMEN!$C$26)*($M39:$HR39&lt;=RESUMEN!$C$27)*IFERROR(N($N39:$HS39),0))</f>
        <v/>
      </c>
      <c r="HX39" s="170">
        <f>SUMPRODUCT((MOD(COLUMN($M39:$HR39)-COLUMN($M39),6)=0)*ISNUMBER($M39:$HR39)*($M39:$HR39&gt;=RESUMEN!$C$26)*($M39:$HR39&lt;=RESUMEN!$C$27))</f>
        <v/>
      </c>
    </row>
    <row r="40" ht="15.75" customHeight="1" s="506">
      <c r="B40" s="113">
        <f>VENTAS!A39</f>
        <v/>
      </c>
      <c r="C40" s="236">
        <f>VENTAS!B39</f>
        <v/>
      </c>
      <c r="D40" s="53">
        <f>VENTAS!C39</f>
        <v/>
      </c>
      <c r="E40" s="114">
        <f>VENTAS!D39</f>
        <v/>
      </c>
      <c r="F40" s="114">
        <f>VENTAS!J39</f>
        <v/>
      </c>
      <c r="G40" s="494">
        <f>VENTAS!F39</f>
        <v/>
      </c>
      <c r="H40" s="479">
        <f>VENTAS!K39</f>
        <v/>
      </c>
      <c r="I40" s="479">
        <f>VENTAS!M39</f>
        <v/>
      </c>
      <c r="J40" s="184">
        <f>VENTAS!L39</f>
        <v/>
      </c>
      <c r="K40" s="119">
        <f>IF(N($H40)&lt;1,"",$G40+31)</f>
        <v/>
      </c>
      <c r="L40" s="124">
        <f>IF(K40="","",TODAY()-K40)</f>
        <v/>
      </c>
      <c r="M40" s="201" t="n">
        <v>45896</v>
      </c>
      <c r="N40" s="374" t="n">
        <v>1100000</v>
      </c>
      <c r="O40" s="184">
        <f>IF(K40="","SIN ESTADO",IF(M40&lt;&gt;"","PAGA",IF(L40&gt;0,"VENCIDA",IF(L40&gt;=-5,"POR VENCER","AL DÍA"))))</f>
        <v/>
      </c>
      <c r="P40" s="185" t="inlineStr">
        <is>
          <t>TRANSFERENCIA</t>
        </is>
      </c>
      <c r="Q40" s="119">
        <f>IF(N($H40)&lt;2,"",IF(K40="","",K40+31))</f>
        <v/>
      </c>
      <c r="R40" s="124">
        <f>IF(Q40="","",TODAY()-Q40)</f>
        <v/>
      </c>
      <c r="S40" s="406" t="n">
        <v>45947</v>
      </c>
      <c r="T40" s="184" t="n">
        <v>1100000</v>
      </c>
      <c r="U40" s="184">
        <f>IF(Q40="","SIN ESTADO",IF(S40&lt;&gt;"","PAGA",IF(R40&gt;0,"VENCIDA",IF(R40&gt;=-5,"POR VENCER","AL DÍA"))))</f>
        <v/>
      </c>
      <c r="V40" s="185" t="inlineStr">
        <is>
          <t>TRANSFERENCIA</t>
        </is>
      </c>
      <c r="W40" s="119">
        <f>IF(N($H40)&lt;3,"",IF(Q40="","",Q40+31))</f>
        <v/>
      </c>
      <c r="X40" s="124">
        <f>IF(W40="","",TODAY()-W40)</f>
        <v/>
      </c>
      <c r="Y40" s="407" t="n">
        <v>45960</v>
      </c>
      <c r="Z40" s="184" t="n">
        <v>1100000</v>
      </c>
      <c r="AA40" s="184">
        <f>IF(W40="","SIN ESTADO",IF(Y40&lt;&gt;"","PAGA",IF(X40&gt;0,"VENCIDA",IF(X40&gt;=-5,"POR VENCER","AL DÍA"))))</f>
        <v/>
      </c>
      <c r="AB40" s="185" t="inlineStr">
        <is>
          <t>TRANSFERENCIA</t>
        </is>
      </c>
      <c r="AC40" s="119">
        <f>IF(N($H40)&lt;4,"",IF(W40="","",W40+31))</f>
        <v/>
      </c>
      <c r="AD40" s="124">
        <f>IF(AC40="","",TODAY()-AC40)</f>
        <v/>
      </c>
      <c r="AE40" s="227" t="n">
        <v>46049</v>
      </c>
      <c r="AF40" s="184" t="n">
        <v>1100000</v>
      </c>
      <c r="AG40" s="184">
        <f>IF(AC40="","SIN ESTADO",IF(AE40&lt;&gt;"","PAGA",IF(AD40&gt;0,"VENCIDA",IF(AD40&gt;=-5,"POR VENCER","AL DÍA"))))</f>
        <v/>
      </c>
      <c r="AH40" s="185" t="inlineStr">
        <is>
          <t>TRANSFERENCIA</t>
        </is>
      </c>
      <c r="AI40" s="119">
        <f>IF(N($H40)&lt;5,"",IF(AC40="","",AC40+31))</f>
        <v/>
      </c>
      <c r="AJ40" s="124">
        <f>IF(AI40="","",TODAY()-AI40)</f>
        <v/>
      </c>
      <c r="AK40" s="407" t="n">
        <v>46078</v>
      </c>
      <c r="AL40" s="184" t="n">
        <v>1100000</v>
      </c>
      <c r="AM40" s="184">
        <f>IF(AI40="","SIN ESTADO",IF(AK40&lt;&gt;"","PAGA",IF(AJ40&gt;0,"VENCIDA",IF(AJ40&gt;=-5,"POR VENCER","AL DÍA"))))</f>
        <v/>
      </c>
      <c r="AN40" s="185" t="inlineStr">
        <is>
          <t>TRANSFERENCIA</t>
        </is>
      </c>
      <c r="AO40" s="119">
        <f>IF(N($H40)&lt;6,"",IF(AI40="","",AI40+31))</f>
        <v/>
      </c>
      <c r="AP40" s="124">
        <f>IF(AO40="","",TODAY()-AO40)</f>
        <v/>
      </c>
      <c r="AQ40" s="477" t="n">
        <v>46089</v>
      </c>
      <c r="AR40" s="184" t="n">
        <v>1100000</v>
      </c>
      <c r="AS40" s="184">
        <f>IF(AO40="","SIN ESTADO",IF(AQ40&lt;&gt;"","PAGA",IF(AP40&gt;0,"VENCIDA",IF(AP40&gt;=-5,"POR VENCER","AL DÍA"))))</f>
        <v/>
      </c>
      <c r="AT40" s="185" t="inlineStr">
        <is>
          <t>TRANSFERENCIA</t>
        </is>
      </c>
      <c r="AU40" s="119">
        <f>IF(N($H40)&lt;7,"",IF(AO40="","",AO40+31))</f>
        <v/>
      </c>
      <c r="AV40" s="124">
        <f>IF(AU40="","",TODAY()-AU40)</f>
        <v/>
      </c>
      <c r="AW40" s="494" t="n">
        <v>46131</v>
      </c>
      <c r="AX40" s="184" t="n">
        <v>1100000</v>
      </c>
      <c r="AY40" s="184">
        <f>IF(AU40="","SIN ESTADO",IF(AW40&lt;&gt;"","PAGA",IF(AV40&gt;0,"VENCIDA",IF(AV40&gt;=-5,"POR VENCER","AL DÍA"))))</f>
        <v/>
      </c>
      <c r="AZ40" s="185" t="inlineStr">
        <is>
          <t>TRANSFERENCIA</t>
        </is>
      </c>
      <c r="BA40" s="119">
        <f>IF(N($H40)&lt;8,"",IF(AU40="","",AU40+31))</f>
        <v/>
      </c>
      <c r="BB40" s="124">
        <f>IF(BA40="","",TODAY()-BA40)</f>
        <v/>
      </c>
      <c r="BC40" s="494" t="n">
        <v>46144</v>
      </c>
      <c r="BD40" s="184" t="n">
        <v>1100000</v>
      </c>
      <c r="BE40" s="184">
        <f>IF(BA40="","SIN ESTADO",IF(BC40&lt;&gt;"","PAGA",IF(BB40&gt;0,"VENCIDA",IF(BB40&gt;=-5,"POR VENCER","AL DÍA"))))</f>
        <v/>
      </c>
      <c r="BF40" s="185" t="inlineStr">
        <is>
          <t>TRANSFERENCIA</t>
        </is>
      </c>
      <c r="BG40" s="119">
        <f>IF(N($H40)&lt;9,"",IF(BA40="","",BA40+31))</f>
        <v/>
      </c>
      <c r="BH40" s="124">
        <f>IF(BG40="","",TODAY()-BG40)</f>
        <v/>
      </c>
      <c r="BI40" s="494" t="n">
        <v>46184</v>
      </c>
      <c r="BJ40" s="184" t="n">
        <v>1100000</v>
      </c>
      <c r="BK40" s="184">
        <f>IF(BG40="","SIN ESTADO",IF(BI40&lt;&gt;"","PAGA",IF(BH40&gt;0,"VENCIDA",IF(BH40&gt;=-5,"POR VENCER","AL DÍA"))))</f>
        <v/>
      </c>
      <c r="BL40" s="185" t="inlineStr">
        <is>
          <t>TRANSFERENCIA</t>
        </is>
      </c>
      <c r="BM40" s="119">
        <f>IF(N($H40)&lt;10,"",IF(BG40="","",BG40+31))</f>
        <v/>
      </c>
      <c r="BN40" s="124">
        <f>IF(BM40="","",TODAY()-BM40)</f>
        <v/>
      </c>
      <c r="BO40" s="494" t="n">
        <v>46235</v>
      </c>
      <c r="BP40" s="184" t="n">
        <v>1100000</v>
      </c>
      <c r="BQ40" s="184">
        <f>IF(BM40="","SIN ESTADO",IF(BO40&lt;&gt;"","PAGA",IF(BN40&gt;0,"VENCIDA",IF(BN40&gt;=-5,"POR VENCER","AL DÍA"))))</f>
        <v/>
      </c>
      <c r="BR40" s="185" t="inlineStr">
        <is>
          <t>TRANSFERENCIA</t>
        </is>
      </c>
      <c r="BS40" s="119">
        <f>IF(N($H40)&lt;11,"",IF(BM40="","",BM40+31))</f>
        <v/>
      </c>
      <c r="BT40" s="124">
        <f>IF(BS40="","",TODAY()-BS40)</f>
        <v/>
      </c>
      <c r="BU40" s="494" t="n">
        <v>46258</v>
      </c>
      <c r="BV40" s="184" t="n">
        <v>1100000</v>
      </c>
      <c r="BW40" s="184">
        <f>IF(BS40="","SIN ESTADO",IF(BU40&lt;&gt;"","PAGA",IF(BT40&gt;0,"VENCIDA",IF(BT40&gt;=-5,"POR VENCER","AL DÍA"))))</f>
        <v/>
      </c>
      <c r="BX40" s="185" t="inlineStr">
        <is>
          <t>TRANSFERENCIA</t>
        </is>
      </c>
      <c r="BY40" s="119">
        <f>IF(N($H40)&lt;12,"",IF(BS40="","",BS40+31))</f>
        <v/>
      </c>
      <c r="BZ40" s="124">
        <f>IF(BY40="","",TODAY()-BY40)</f>
        <v/>
      </c>
      <c r="CA40" s="494" t="n"/>
      <c r="CB40" s="184" t="n"/>
      <c r="CC40" s="184">
        <f>IF(BY40="","SIN ESTADO",IF(CA40&lt;&gt;"","PAGA",IF(BZ40&gt;0,"VENCIDA",IF(BZ40&gt;=-5,"POR VENCER","AL DÍA"))))</f>
        <v/>
      </c>
      <c r="CD40" s="185" t="n"/>
      <c r="CE40" s="119">
        <f>IF(N($H40)&lt;13,"",IF(BY40="","",BY40+31))</f>
        <v/>
      </c>
      <c r="CF40" s="124">
        <f>IF(CE40="","",TODAY()-CE40)</f>
        <v/>
      </c>
      <c r="CG40" s="494" t="n"/>
      <c r="CH40" s="184" t="n"/>
      <c r="CI40" s="184">
        <f>IF(CE40="","SIN ESTADO",IF(CG40&lt;&gt;"","PAGA",IF(CF40&gt;0,"VENCIDA",IF(CF40&gt;=-5,"POR VENCER","AL DÍA"))))</f>
        <v/>
      </c>
      <c r="CJ40" s="185" t="n"/>
      <c r="CK40" s="119">
        <f>IF(N($H40)&lt;14,"",IF(CE40="","",CE40+31))</f>
        <v/>
      </c>
      <c r="CL40" s="124">
        <f>IF(CK40="","",TODAY()-CK40)</f>
        <v/>
      </c>
      <c r="CM40" s="494" t="n"/>
      <c r="CN40" s="184" t="n"/>
      <c r="CO40" s="184">
        <f>IF(CK40="","SIN ESTADO",IF(CM40&lt;&gt;"","PAGA",IF(CL40&gt;0,"VENCIDA",IF(CL40&gt;=-5,"POR VENCER","AL DÍA"))))</f>
        <v/>
      </c>
      <c r="CP40" s="185" t="n"/>
      <c r="CQ40" s="119">
        <f>IF(N($H40)&lt;15,"",IF(CK40="","",CK40+31))</f>
        <v/>
      </c>
      <c r="CR40" s="124">
        <f>IF(CQ40="","",TODAY()-CQ40)</f>
        <v/>
      </c>
      <c r="CS40" s="494" t="n"/>
      <c r="CT40" s="184" t="n"/>
      <c r="CU40" s="184">
        <f>IF(CQ40="","SIN ESTADO",IF(CS40&lt;&gt;"","PAGA",IF(CR40&gt;0,"VENCIDA",IF(CR40&gt;=-5,"POR VENCER","AL DÍA"))))</f>
        <v/>
      </c>
      <c r="CV40" s="185" t="n"/>
      <c r="CW40" s="119">
        <f>IF(N($H40)&lt;16,"",IF(CQ40="","",CQ40+31))</f>
        <v/>
      </c>
      <c r="CX40" s="124">
        <f>IF(CW40="","",TODAY()-CW40)</f>
        <v/>
      </c>
      <c r="CY40" s="494" t="n"/>
      <c r="CZ40" s="184" t="n"/>
      <c r="DA40" s="184">
        <f>IF(CW40="","SIN ESTADO",IF(CY40&lt;&gt;"","PAGA",IF(CX40&gt;0,"VENCIDA",IF(CX40&gt;=-5,"POR VENCER","AL DÍA"))))</f>
        <v/>
      </c>
      <c r="DB40" s="185" t="n"/>
      <c r="DC40" s="119">
        <f>IF(N($H40)&lt;17,"",IF(CW40="","",CW40+31))</f>
        <v/>
      </c>
      <c r="DD40" s="124">
        <f>IF(DC40="","",TODAY()-DC40)</f>
        <v/>
      </c>
      <c r="DE40" s="494" t="n"/>
      <c r="DF40" s="184" t="n"/>
      <c r="DG40" s="184">
        <f>IF(DC40="","SIN ESTADO",IF(DE40&lt;&gt;"","PAGA",IF(DD40&gt;0,"VENCIDA",IF(DD40&gt;=-5,"POR VENCER","AL DÍA"))))</f>
        <v/>
      </c>
      <c r="DH40" s="185" t="n"/>
      <c r="DI40" s="119">
        <f>IF(N($H40)&lt;18,"",IF(DC40="","",DC40+31))</f>
        <v/>
      </c>
      <c r="DJ40" s="124">
        <f>IF(DI40="","",TODAY()-DI40)</f>
        <v/>
      </c>
      <c r="DK40" s="494" t="n"/>
      <c r="DL40" s="184" t="n"/>
      <c r="DM40" s="184">
        <f>IF(DI40="","SIN ESTADO",IF(DK40&lt;&gt;"","PAGA",IF(DJ40&gt;0,"VENCIDA",IF(DJ40&gt;=-5,"POR VENCER","AL DÍA"))))</f>
        <v/>
      </c>
      <c r="DN40" s="185" t="n"/>
      <c r="DO40" s="119">
        <f>IF(N($H40)&lt;19,"",IF(DI40="","",DI40+31))</f>
        <v/>
      </c>
      <c r="DP40" s="124">
        <f>IF(DO40="","",TODAY()-DO40)</f>
        <v/>
      </c>
      <c r="DQ40" s="494" t="n"/>
      <c r="DR40" s="184" t="n"/>
      <c r="DS40" s="184">
        <f>IF(DO40="","SIN ESTADO",IF(DQ40&lt;&gt;"","PAGA",IF(DP40&gt;0,"VENCIDA",IF(DP40&gt;=-5,"POR VENCER","AL DÍA"))))</f>
        <v/>
      </c>
      <c r="DT40" s="185" t="n"/>
      <c r="DU40" s="119">
        <f>IF(N($H40)&lt;20,"",IF(DO40="","",DO40+31))</f>
        <v/>
      </c>
      <c r="DV40" s="124">
        <f>IF(DU40="","",TODAY()-DU40)</f>
        <v/>
      </c>
      <c r="DW40" s="494" t="n"/>
      <c r="DX40" s="184" t="n"/>
      <c r="DY40" s="184">
        <f>IF(DU40="","SIN ESTADO",IF(DW40&lt;&gt;"","PAGA",IF(DV40&gt;0,"VENCIDA",IF(DV40&gt;=-5,"POR VENCER","AL DÍA"))))</f>
        <v/>
      </c>
      <c r="DZ40" s="185" t="n"/>
      <c r="EA40" s="119">
        <f>IF(N($H40)&lt;21,"",IF(DU40="","",DU40+31))</f>
        <v/>
      </c>
      <c r="EB40" s="124">
        <f>IF(EA40="","",TODAY()-EA40)</f>
        <v/>
      </c>
      <c r="EC40" s="494" t="n"/>
      <c r="ED40" s="184" t="n"/>
      <c r="EE40" s="184">
        <f>IF(EA40="","SIN ESTADO",IF(EC40&lt;&gt;"","PAGA",IF(EB40&gt;0,"VENCIDA",IF(EB40&gt;=-5,"POR VENCER","AL DÍA"))))</f>
        <v/>
      </c>
      <c r="EF40" s="185" t="n"/>
      <c r="EG40" s="119">
        <f>IF(N($H40)&lt;22,"",IF(EA40="","",EA40+31))</f>
        <v/>
      </c>
      <c r="EH40" s="124">
        <f>IF(EG40="","",TODAY()-EG40)</f>
        <v/>
      </c>
      <c r="EI40" s="494" t="n"/>
      <c r="EJ40" s="184" t="n"/>
      <c r="EK40" s="184">
        <f>IF(EG40="","SIN ESTADO",IF(EI40&lt;&gt;"","PAGA",IF(EH40&gt;0,"VENCIDA",IF(EH40&gt;=-5,"POR VENCER","AL DÍA"))))</f>
        <v/>
      </c>
      <c r="EL40" s="185" t="n"/>
      <c r="EM40" s="119">
        <f>IF(N($H40)&lt;23,"",IF(EG40="","",EG40+31))</f>
        <v/>
      </c>
      <c r="EN40" s="124">
        <f>IF(EM40="","",TODAY()-EM40)</f>
        <v/>
      </c>
      <c r="EO40" s="494" t="n"/>
      <c r="EP40" s="184" t="n"/>
      <c r="EQ40" s="184">
        <f>IF(EM40="","SIN ESTADO",IF(EO40&lt;&gt;"","PAGA",IF(EN40&gt;0,"VENCIDA",IF(EN40&gt;=-5,"POR VENCER","AL DÍA"))))</f>
        <v/>
      </c>
      <c r="ER40" s="185" t="n"/>
      <c r="ES40" s="119">
        <f>IF(N($H40)&lt;24,"",IF(EM40="","",EM40+31))</f>
        <v/>
      </c>
      <c r="ET40" s="124">
        <f>IF(ES40="","",TODAY()-ES40)</f>
        <v/>
      </c>
      <c r="EU40" s="494" t="n"/>
      <c r="EV40" s="184" t="n"/>
      <c r="EW40" s="184">
        <f>IF(ES40="","SIN ESTADO",IF(EU40&lt;&gt;"","PAGA",IF(ET40&gt;0,"VENCIDA",IF(ET40&gt;=-5,"POR VENCER","AL DÍA"))))</f>
        <v/>
      </c>
      <c r="EX40" s="185" t="n"/>
      <c r="EY40" s="119">
        <f>IF(N($H40)&lt;25,"",IF(ES40="","",ES40+31))</f>
        <v/>
      </c>
      <c r="EZ40" s="124">
        <f>IF(EY40="","",TODAY()-EY40)</f>
        <v/>
      </c>
      <c r="FA40" s="494" t="n"/>
      <c r="FB40" s="184" t="n"/>
      <c r="FC40" s="184">
        <f>IF(EY40="","SIN ESTADO",IF(FA40&lt;&gt;"","PAGA",IF(EZ40&gt;0,"VENCIDA",IF(EZ40&gt;=-5,"POR VENCER","AL DÍA"))))</f>
        <v/>
      </c>
      <c r="FD40" s="185" t="n"/>
      <c r="FE40" s="119">
        <f>IF(N($H40)&lt;26,"",IF(EY40="","",EY40+31))</f>
        <v/>
      </c>
      <c r="FF40" s="124">
        <f>IF(FE40="","",TODAY()-FE40)</f>
        <v/>
      </c>
      <c r="FG40" s="494" t="n"/>
      <c r="FH40" s="184" t="n"/>
      <c r="FI40" s="184">
        <f>IF(FE40="","SIN ESTADO",IF(FG40&lt;&gt;"","PAGA",IF(FF40&gt;0,"VENCIDA",IF(FF40&gt;=-5,"POR VENCER","AL DÍA"))))</f>
        <v/>
      </c>
      <c r="FJ40" s="185" t="n"/>
      <c r="FK40" s="119">
        <f>IF(N($H40)&lt;27,"",IF(FE40="","",FE40+31))</f>
        <v/>
      </c>
      <c r="FL40" s="124">
        <f>IF(FK40="","",TODAY()-FK40)</f>
        <v/>
      </c>
      <c r="FM40" s="494" t="n"/>
      <c r="FN40" s="184" t="n"/>
      <c r="FO40" s="184">
        <f>IF(FK40="","SIN ESTADO",IF(FM40&lt;&gt;"","PAGA",IF(FL40&gt;0,"VENCIDA",IF(FL40&gt;=-5,"POR VENCER","AL DÍA"))))</f>
        <v/>
      </c>
      <c r="FP40" s="185" t="n"/>
      <c r="FQ40" s="119">
        <f>IF(N($H40)&lt;28,"",IF(FK40="","",FK40+31))</f>
        <v/>
      </c>
      <c r="FR40" s="124">
        <f>IF(FQ40="","",TODAY()-FQ40)</f>
        <v/>
      </c>
      <c r="FS40" s="494" t="n"/>
      <c r="FT40" s="184" t="n"/>
      <c r="FU40" s="184">
        <f>IF(FQ40="","SIN ESTADO",IF(FS40&lt;&gt;"","PAGA",IF(FR40&gt;0,"VENCIDA",IF(FR40&gt;=-5,"POR VENCER","AL DÍA"))))</f>
        <v/>
      </c>
      <c r="FV40" s="185" t="n"/>
      <c r="FW40" s="119">
        <f>IF(N($H40)&lt;29,"",IF(FQ40="","",FQ40+31))</f>
        <v/>
      </c>
      <c r="FX40" s="124">
        <f>IF(FW40="","",TODAY()-FW40)</f>
        <v/>
      </c>
      <c r="FY40" s="494" t="n"/>
      <c r="FZ40" s="184" t="n"/>
      <c r="GA40" s="184">
        <f>IF(FW40="","SIN ESTADO",IF(FY40&lt;&gt;"","PAGA",IF(FX40&gt;0,"VENCIDA",IF(FX40&gt;=-5,"POR VENCER","AL DÍA"))))</f>
        <v/>
      </c>
      <c r="GB40" s="185" t="n"/>
      <c r="GC40" s="119">
        <f>IF(N($H40)&lt;30,"",IF(FW40="","",FW40+31))</f>
        <v/>
      </c>
      <c r="GD40" s="124">
        <f>IF(GC40="","",TODAY()-GC40)</f>
        <v/>
      </c>
      <c r="GE40" s="494" t="n"/>
      <c r="GF40" s="184" t="n"/>
      <c r="GG40" s="184">
        <f>IF(GC40="","SIN ESTADO",IF(GE40&lt;&gt;"","PAGA",IF(GD40&gt;0,"VENCIDA",IF(GD40&gt;=-5,"POR VENCER","AL DÍA"))))</f>
        <v/>
      </c>
      <c r="GH40" s="185" t="n"/>
      <c r="GI40" s="119">
        <f>IF(N($H40)&lt;31,"",IF(GC40="","",GC40+31))</f>
        <v/>
      </c>
      <c r="GJ40" s="124">
        <f>IF(GI40="","",TODAY()-GI40)</f>
        <v/>
      </c>
      <c r="GK40" s="494" t="n"/>
      <c r="GL40" s="184" t="n"/>
      <c r="GM40" s="184">
        <f>IF(GI40="","SIN ESTADO",IF(GK40&lt;&gt;"","PAGA",IF(GJ40&gt;0,"VENCIDA",IF(GJ40&gt;=-5,"POR VENCER","AL DÍA"))))</f>
        <v/>
      </c>
      <c r="GN40" s="185" t="n"/>
      <c r="GO40" s="119">
        <f>IF(N($H40)&lt;32,"",IF(GI40="","",GI40+31))</f>
        <v/>
      </c>
      <c r="GP40" s="124">
        <f>IF(GO40="","",TODAY()-GO40)</f>
        <v/>
      </c>
      <c r="GQ40" s="494" t="n"/>
      <c r="GR40" s="184" t="n"/>
      <c r="GS40" s="184">
        <f>IF(GO40="","SIN ESTADO",IF(GQ40&lt;&gt;"","PAGA",IF(GP40&gt;0,"VENCIDA",IF(GP40&gt;=-5,"POR VENCER","AL DÍA"))))</f>
        <v/>
      </c>
      <c r="GT40" s="185" t="n"/>
      <c r="GU40" s="119">
        <f>IF(N($H40)&lt;33,"",IF(GO40="","",GO40+31))</f>
        <v/>
      </c>
      <c r="GV40" s="124">
        <f>IF(GU40="","",TODAY()-GU40)</f>
        <v/>
      </c>
      <c r="GW40" s="494" t="n"/>
      <c r="GX40" s="184" t="n"/>
      <c r="GY40" s="184">
        <f>IF(GU40="","SIN ESTADO",IF(GW40&lt;&gt;"","PAGA",IF(GV40&gt;0,"VENCIDA",IF(GV40&gt;=-5,"POR VENCER","AL DÍA"))))</f>
        <v/>
      </c>
      <c r="GZ40" s="185" t="n"/>
      <c r="HA40" s="119">
        <f>IF(N($H40)&lt;34,"",IF(GU40="","",GU40+31))</f>
        <v/>
      </c>
      <c r="HB40" s="124">
        <f>IF(HA40="","",TODAY()-HA40)</f>
        <v/>
      </c>
      <c r="HC40" s="494" t="n"/>
      <c r="HD40" s="184" t="n"/>
      <c r="HE40" s="184">
        <f>IF(HA40="","SIN ESTADO",IF(HC40&lt;&gt;"","PAGA",IF(HB40&gt;0,"VENCIDA",IF(HB40&gt;=-5,"POR VENCER","AL DÍA"))))</f>
        <v/>
      </c>
      <c r="HF40" s="185" t="n"/>
      <c r="HG40" s="119">
        <f>IF(N($H40)&lt;35,"",IF(HA40="","",HA40+31))</f>
        <v/>
      </c>
      <c r="HH40" s="124">
        <f>IF(HG40="","",TODAY()-HG40)</f>
        <v/>
      </c>
      <c r="HI40" s="494" t="n"/>
      <c r="HJ40" s="184" t="n"/>
      <c r="HK40" s="184">
        <f>IF(HG40="","SIN ESTADO",IF(HI40&lt;&gt;"","PAGA",IF(HH40&gt;0,"VENCIDA",IF(HH40&gt;=-5,"POR VENCER","AL DÍA"))))</f>
        <v/>
      </c>
      <c r="HL40" s="168" t="n"/>
      <c r="HM40" s="119">
        <f>IF(N($H40)&lt;36,"",IF(HG40="","",HG40+31))</f>
        <v/>
      </c>
      <c r="HN40" s="124">
        <f>IF(HM40="","",TODAY()-HM40)</f>
        <v/>
      </c>
      <c r="HO40" s="494" t="n"/>
      <c r="HP40" s="184" t="n"/>
      <c r="HQ40" s="184">
        <f>IF(HM40="","SIN ESTADO",IF(HO40&lt;&gt;"","PAGA",IF(HN40&gt;0,"VENCIDA",IF(HN40&gt;=-5,"POR VENCER","AL DÍA"))))</f>
        <v/>
      </c>
      <c r="HR40" s="168" t="n"/>
      <c r="HS40" s="169">
        <f>N40+T40+Z40+AF40+AL40+AR40+AX40+BD40+BJ40+BP40+BV40+CB40+CH40+CN40+CT40+CZ40+DF40+DL40+DR40+DX40+ED40+EJ40+EP40+EV40+FB40+FH40+FN40+FT40+FZ40+GF40+GL40+GR40+GX40+HD40+HJ40+HP40</f>
        <v/>
      </c>
      <c r="HU40" s="170">
        <f>IFERROR(N($J40),0)</f>
        <v/>
      </c>
      <c r="HW40" s="170">
        <f>SUMPRODUCT((MOD(COLUMN($M40:$HR40)-COLUMN($M40),6)=0)*ISNUMBER($M40:$HR40)*($M40:$HR40&gt;=RESUMEN!$C$26)*($M40:$HR40&lt;=RESUMEN!$C$27)*IFERROR(N($N40:$HS40),0))</f>
        <v/>
      </c>
      <c r="HX40" s="170">
        <f>SUMPRODUCT((MOD(COLUMN($M40:$HR40)-COLUMN($M40),6)=0)*ISNUMBER($M40:$HR40)*($M40:$HR40&gt;=RESUMEN!$C$26)*($M40:$HR40&lt;=RESUMEN!$C$27))</f>
        <v/>
      </c>
    </row>
    <row r="41" ht="15.75" customHeight="1" s="506">
      <c r="B41" s="113">
        <f>VENTAS!A40</f>
        <v/>
      </c>
      <c r="C41" s="236">
        <f>VENTAS!B40</f>
        <v/>
      </c>
      <c r="D41" s="53">
        <f>VENTAS!C40</f>
        <v/>
      </c>
      <c r="E41" s="114">
        <f>VENTAS!D40</f>
        <v/>
      </c>
      <c r="F41" s="114">
        <f>VENTAS!J40</f>
        <v/>
      </c>
      <c r="G41" s="494">
        <f>VENTAS!F40</f>
        <v/>
      </c>
      <c r="H41" s="479">
        <f>VENTAS!K40</f>
        <v/>
      </c>
      <c r="I41" s="479">
        <f>VENTAS!M40</f>
        <v/>
      </c>
      <c r="J41" s="184">
        <f>VENTAS!L40</f>
        <v/>
      </c>
      <c r="K41" s="119">
        <f>IF(N($H41)&lt;1,"",$G41+31)</f>
        <v/>
      </c>
      <c r="L41" s="124">
        <f>IF(K41="","",TODAY()-K41)</f>
        <v/>
      </c>
      <c r="M41" s="201" t="n">
        <v>45920</v>
      </c>
      <c r="N41" s="374" t="n">
        <v>625000</v>
      </c>
      <c r="O41" s="184">
        <f>IF(K41="","SIN ESTADO",IF(M41&lt;&gt;"","PAGA",IF(L41&gt;0,"VENCIDA",IF(L41&gt;=-5,"POR VENCER","AL DÍA"))))</f>
        <v/>
      </c>
      <c r="P41" s="185" t="inlineStr">
        <is>
          <t>TRANSFERENCIA</t>
        </is>
      </c>
      <c r="Q41" s="119">
        <f>IF(N($H41)&lt;2,"",IF(K41="","",K41+31))</f>
        <v/>
      </c>
      <c r="R41" s="124">
        <f>IF(Q41="","",TODAY()-Q41)</f>
        <v/>
      </c>
      <c r="S41" s="406" t="n">
        <v>45952</v>
      </c>
      <c r="T41" s="184" t="n">
        <v>625000</v>
      </c>
      <c r="U41" s="184">
        <f>IF(Q41="","SIN ESTADO",IF(S41&lt;&gt;"","PAGA",IF(R41&gt;0,"VENCIDA",IF(R41&gt;=-5,"POR VENCER","AL DÍA"))))</f>
        <v/>
      </c>
      <c r="V41" s="185" t="inlineStr">
        <is>
          <t>TRANSFERENCIA</t>
        </is>
      </c>
      <c r="W41" s="119">
        <f>IF(N($H41)&lt;3,"",IF(Q41="","",Q41+31))</f>
        <v/>
      </c>
      <c r="X41" s="124">
        <f>IF(W41="","",TODAY()-W41)</f>
        <v/>
      </c>
      <c r="Y41" s="407" t="n">
        <v>46043</v>
      </c>
      <c r="Z41" s="184" t="n">
        <v>1250000</v>
      </c>
      <c r="AA41" s="184">
        <f>IF(W41="","SIN ESTADO",IF(Y41&lt;&gt;"","PAGA",IF(X41&gt;0,"VENCIDA",IF(X41&gt;=-5,"POR VENCER","AL DÍA"))))</f>
        <v/>
      </c>
      <c r="AB41" s="185" t="inlineStr">
        <is>
          <t>EFECTIVO</t>
        </is>
      </c>
      <c r="AC41" s="119">
        <f>IF(N($H41)&lt;4,"",IF(W41="","",W41+31))</f>
        <v/>
      </c>
      <c r="AD41" s="124">
        <f>IF(AC41="","",TODAY()-AC41)</f>
        <v/>
      </c>
      <c r="AE41" s="227" t="n">
        <v>46043</v>
      </c>
      <c r="AF41" s="184" t="n"/>
      <c r="AG41" s="184">
        <f>IF(AC41="","SIN ESTADO",IF(AE41&lt;&gt;"","PAGA",IF(AD41&gt;0,"VENCIDA",IF(AD41&gt;=-5,"POR VENCER","AL DÍA"))))</f>
        <v/>
      </c>
      <c r="AH41" s="185" t="inlineStr">
        <is>
          <t>TRANSFERENCIA</t>
        </is>
      </c>
      <c r="AI41" s="119">
        <f>IF(N($H41)&lt;5,"",IF(AC41="","",AC41+31))</f>
        <v/>
      </c>
      <c r="AJ41" s="124">
        <f>IF(AI41="","",TODAY()-AI41)</f>
        <v/>
      </c>
      <c r="AK41" s="494" t="n">
        <v>46096</v>
      </c>
      <c r="AL41" s="184" t="n">
        <v>1250000</v>
      </c>
      <c r="AM41" s="184">
        <f>IF(AI41="","SIN ESTADO",IF(AK41&lt;&gt;"","PAGA",IF(AJ41&gt;0,"VENCIDA",IF(AJ41&gt;=-5,"POR VENCER","AL DÍA"))))</f>
        <v/>
      </c>
      <c r="AN41" s="185" t="inlineStr">
        <is>
          <t>TRANSFERENCIA</t>
        </is>
      </c>
      <c r="AO41" s="119">
        <f>IF(N($H41)&lt;6,"",IF(AI41="","",AI41+31))</f>
        <v/>
      </c>
      <c r="AP41" s="124">
        <f>IF(AO41="","",TODAY()-AO41)</f>
        <v/>
      </c>
      <c r="AQ41" s="270" t="n">
        <v>46127</v>
      </c>
      <c r="AR41" s="184" t="n"/>
      <c r="AS41" s="184">
        <f>IF(AO41="","SIN ESTADO",IF(AQ41&lt;&gt;"","PAGA",IF(AP41&gt;0,"VENCIDA",IF(AP41&gt;=-5,"POR VENCER","AL DÍA"))))</f>
        <v/>
      </c>
      <c r="AT41" s="185" t="inlineStr">
        <is>
          <t>TRANSFERENCIA</t>
        </is>
      </c>
      <c r="AU41" s="119">
        <f>IF(N($H41)&lt;7,"",IF(AO41="","",AO41+31))</f>
        <v/>
      </c>
      <c r="AV41" s="124">
        <f>IF(AU41="","",TODAY()-AU41)</f>
        <v/>
      </c>
      <c r="AW41" s="494" t="n">
        <v>46184</v>
      </c>
      <c r="AX41" s="184" t="n">
        <v>1250000</v>
      </c>
      <c r="AY41" s="184">
        <f>IF(AU41="","SIN ESTADO",IF(AW41&lt;&gt;"","PAGA",IF(AV41&gt;0,"VENCIDA",IF(AV41&gt;=-5,"POR VENCER","AL DÍA"))))</f>
        <v/>
      </c>
      <c r="AZ41" s="185" t="inlineStr">
        <is>
          <t>TRANSFERENCIA</t>
        </is>
      </c>
      <c r="BA41" s="119">
        <f>IF(N($H41)&lt;8,"",IF(AU41="","",AU41+31))</f>
        <v/>
      </c>
      <c r="BB41" s="124">
        <f>IF(BA41="","",TODAY()-BA41)</f>
        <v/>
      </c>
      <c r="BC41" s="494" t="n">
        <v>46184</v>
      </c>
      <c r="BD41" s="184" t="n"/>
      <c r="BE41" s="184">
        <f>IF(BA41="","SIN ESTADO",IF(BC41&lt;&gt;"","PAGA",IF(BB41&gt;0,"VENCIDA",IF(BB41&gt;=-5,"POR VENCER","AL DÍA"))))</f>
        <v/>
      </c>
      <c r="BF41" s="185" t="n"/>
      <c r="BG41" s="119">
        <f>IF(N($H41)&lt;9,"",IF(BA41="","",BA41+31))</f>
        <v/>
      </c>
      <c r="BH41" s="124">
        <f>IF(BG41="","",TODAY()-BG41)</f>
        <v/>
      </c>
      <c r="BI41" s="494" t="n">
        <v>46223</v>
      </c>
      <c r="BJ41" s="184" t="n">
        <v>1250000</v>
      </c>
      <c r="BK41" s="184">
        <f>IF(BG41="","SIN ESTADO",IF(BI41&lt;&gt;"","PAGA",IF(BH41&gt;0,"VENCIDA",IF(BH41&gt;=-5,"POR VENCER","AL DÍA"))))</f>
        <v/>
      </c>
      <c r="BL41" s="185" t="inlineStr">
        <is>
          <t>TRANSFERENCIA</t>
        </is>
      </c>
      <c r="BM41" s="119">
        <f>IF(N($H41)&lt;10,"",IF(BG41="","",BG41+31))</f>
        <v/>
      </c>
      <c r="BN41" s="124">
        <f>IF(BM41="","",TODAY()-BM41)</f>
        <v/>
      </c>
      <c r="BO41" s="494" t="n">
        <v>46223</v>
      </c>
      <c r="BP41" s="184" t="n"/>
      <c r="BQ41" s="184">
        <f>IF(BM41="","SIN ESTADO",IF(BO41&lt;&gt;"","PAGA",IF(BN41&gt;0,"VENCIDA",IF(BN41&gt;=-5,"POR VENCER","AL DÍA"))))</f>
        <v/>
      </c>
      <c r="BR41" s="185" t="inlineStr">
        <is>
          <t>TRANSFERENCIA</t>
        </is>
      </c>
      <c r="BS41" s="119">
        <f>IF(N($H41)&lt;11,"",IF(BM41="","",BM41+31))</f>
        <v/>
      </c>
      <c r="BT41" s="124">
        <f>IF(BS41="","",TODAY()-BS41)</f>
        <v/>
      </c>
      <c r="BU41" s="494" t="n">
        <v>46286</v>
      </c>
      <c r="BV41" s="184" t="n">
        <v>1100000</v>
      </c>
      <c r="BW41" s="184">
        <f>IF(BS41="","SIN ESTADO",IF(BU41&lt;&gt;"","PAGA",IF(BT41&gt;0,"VENCIDA",IF(BT41&gt;=-5,"POR VENCER","AL DÍA"))))</f>
        <v/>
      </c>
      <c r="BX41" s="185" t="inlineStr">
        <is>
          <t>TRANSFERENCIA</t>
        </is>
      </c>
      <c r="BY41" s="119">
        <f>IF(N($H41)&lt;12,"",IF(BS41="","",BS41+31))</f>
        <v/>
      </c>
      <c r="BZ41" s="124">
        <f>IF(BY41="","",TODAY()-BY41)</f>
        <v/>
      </c>
      <c r="CA41" s="494" t="n">
        <v>46286</v>
      </c>
      <c r="CB41" s="184" t="n"/>
      <c r="CC41" s="184">
        <f>IF(BY41="","SIN ESTADO",IF(CA41&lt;&gt;"","PAGA",IF(BZ41&gt;0,"VENCIDA",IF(BZ41&gt;=-5,"POR VENCER","AL DÍA"))))</f>
        <v/>
      </c>
      <c r="CD41" s="185" t="n"/>
      <c r="CE41" s="119">
        <f>IF(N($H41)&lt;13,"",IF(BY41="","",BY41+31))</f>
        <v/>
      </c>
      <c r="CF41" s="124">
        <f>IF(CE41="","",TODAY()-CE41)</f>
        <v/>
      </c>
      <c r="CG41" s="494" t="n"/>
      <c r="CH41" s="184" t="n"/>
      <c r="CI41" s="184">
        <f>IF(CE41="","SIN ESTADO",IF(CG41&lt;&gt;"","PAGA",IF(CF41&gt;0,"VENCIDA",IF(CF41&gt;=-5,"POR VENCER","AL DÍA"))))</f>
        <v/>
      </c>
      <c r="CJ41" s="185" t="n"/>
      <c r="CK41" s="119">
        <f>IF(N($H41)&lt;14,"",IF(CE41="","",CE41+31))</f>
        <v/>
      </c>
      <c r="CL41" s="124">
        <f>IF(CK41="","",TODAY()-CK41)</f>
        <v/>
      </c>
      <c r="CM41" s="494" t="n"/>
      <c r="CN41" s="184" t="n"/>
      <c r="CO41" s="184">
        <f>IF(CK41="","SIN ESTADO",IF(CM41&lt;&gt;"","PAGA",IF(CL41&gt;0,"VENCIDA",IF(CL41&gt;=-5,"POR VENCER","AL DÍA"))))</f>
        <v/>
      </c>
      <c r="CP41" s="185" t="n"/>
      <c r="CQ41" s="119">
        <f>IF(N($H41)&lt;15,"",IF(CK41="","",CK41+31))</f>
        <v/>
      </c>
      <c r="CR41" s="124">
        <f>IF(CQ41="","",TODAY()-CQ41)</f>
        <v/>
      </c>
      <c r="CS41" s="494" t="n"/>
      <c r="CT41" s="184" t="n"/>
      <c r="CU41" s="184">
        <f>IF(CQ41="","SIN ESTADO",IF(CS41&lt;&gt;"","PAGA",IF(CR41&gt;0,"VENCIDA",IF(CR41&gt;=-5,"POR VENCER","AL DÍA"))))</f>
        <v/>
      </c>
      <c r="CV41" s="185" t="n"/>
      <c r="CW41" s="119">
        <f>IF(N($H41)&lt;16,"",IF(CQ41="","",CQ41+31))</f>
        <v/>
      </c>
      <c r="CX41" s="124">
        <f>IF(CW41="","",TODAY()-CW41)</f>
        <v/>
      </c>
      <c r="CY41" s="494" t="n"/>
      <c r="CZ41" s="184" t="n"/>
      <c r="DA41" s="184">
        <f>IF(CW41="","SIN ESTADO",IF(CY41&lt;&gt;"","PAGA",IF(CX41&gt;0,"VENCIDA",IF(CX41&gt;=-5,"POR VENCER","AL DÍA"))))</f>
        <v/>
      </c>
      <c r="DB41" s="185" t="n"/>
      <c r="DC41" s="119">
        <f>IF(N($H41)&lt;17,"",IF(CW41="","",CW41+31))</f>
        <v/>
      </c>
      <c r="DD41" s="124">
        <f>IF(DC41="","",TODAY()-DC41)</f>
        <v/>
      </c>
      <c r="DE41" s="494" t="n"/>
      <c r="DF41" s="184" t="n"/>
      <c r="DG41" s="184">
        <f>IF(DC41="","SIN ESTADO",IF(DE41&lt;&gt;"","PAGA",IF(DD41&gt;0,"VENCIDA",IF(DD41&gt;=-5,"POR VENCER","AL DÍA"))))</f>
        <v/>
      </c>
      <c r="DH41" s="185" t="n"/>
      <c r="DI41" s="119">
        <f>IF(N($H41)&lt;18,"",IF(DC41="","",DC41+31))</f>
        <v/>
      </c>
      <c r="DJ41" s="124">
        <f>IF(DI41="","",TODAY()-DI41)</f>
        <v/>
      </c>
      <c r="DK41" s="494" t="n"/>
      <c r="DL41" s="184" t="n"/>
      <c r="DM41" s="184">
        <f>IF(DI41="","SIN ESTADO",IF(DK41&lt;&gt;"","PAGA",IF(DJ41&gt;0,"VENCIDA",IF(DJ41&gt;=-5,"POR VENCER","AL DÍA"))))</f>
        <v/>
      </c>
      <c r="DN41" s="185" t="n"/>
      <c r="DO41" s="119">
        <f>IF(N($H41)&lt;19,"",IF(DI41="","",DI41+31))</f>
        <v/>
      </c>
      <c r="DP41" s="124">
        <f>IF(DO41="","",TODAY()-DO41)</f>
        <v/>
      </c>
      <c r="DQ41" s="494" t="n"/>
      <c r="DR41" s="184" t="n"/>
      <c r="DS41" s="184">
        <f>IF(DO41="","SIN ESTADO",IF(DQ41&lt;&gt;"","PAGA",IF(DP41&gt;0,"VENCIDA",IF(DP41&gt;=-5,"POR VENCER","AL DÍA"))))</f>
        <v/>
      </c>
      <c r="DT41" s="185" t="n"/>
      <c r="DU41" s="119">
        <f>IF(N($H41)&lt;20,"",IF(DO41="","",DO41+31))</f>
        <v/>
      </c>
      <c r="DV41" s="124">
        <f>IF(DU41="","",TODAY()-DU41)</f>
        <v/>
      </c>
      <c r="DW41" s="494" t="n"/>
      <c r="DX41" s="184" t="n"/>
      <c r="DY41" s="184">
        <f>IF(DU41="","SIN ESTADO",IF(DW41&lt;&gt;"","PAGA",IF(DV41&gt;0,"VENCIDA",IF(DV41&gt;=-5,"POR VENCER","AL DÍA"))))</f>
        <v/>
      </c>
      <c r="DZ41" s="185" t="n"/>
      <c r="EA41" s="119">
        <f>IF(N($H41)&lt;21,"",IF(DU41="","",DU41+31))</f>
        <v/>
      </c>
      <c r="EB41" s="124">
        <f>IF(EA41="","",TODAY()-EA41)</f>
        <v/>
      </c>
      <c r="EC41" s="494" t="n"/>
      <c r="ED41" s="184" t="n"/>
      <c r="EE41" s="184">
        <f>IF(EA41="","SIN ESTADO",IF(EC41&lt;&gt;"","PAGA",IF(EB41&gt;0,"VENCIDA",IF(EB41&gt;=-5,"POR VENCER","AL DÍA"))))</f>
        <v/>
      </c>
      <c r="EF41" s="185" t="n"/>
      <c r="EG41" s="119">
        <f>IF(N($H41)&lt;22,"",IF(EA41="","",EA41+31))</f>
        <v/>
      </c>
      <c r="EH41" s="124">
        <f>IF(EG41="","",TODAY()-EG41)</f>
        <v/>
      </c>
      <c r="EI41" s="494" t="n"/>
      <c r="EJ41" s="184" t="n"/>
      <c r="EK41" s="184">
        <f>IF(EG41="","SIN ESTADO",IF(EI41&lt;&gt;"","PAGA",IF(EH41&gt;0,"VENCIDA",IF(EH41&gt;=-5,"POR VENCER","AL DÍA"))))</f>
        <v/>
      </c>
      <c r="EL41" s="185" t="n"/>
      <c r="EM41" s="119">
        <f>IF(N($H41)&lt;23,"",IF(EG41="","",EG41+31))</f>
        <v/>
      </c>
      <c r="EN41" s="124">
        <f>IF(EM41="","",TODAY()-EM41)</f>
        <v/>
      </c>
      <c r="EO41" s="494" t="n"/>
      <c r="EP41" s="184" t="n"/>
      <c r="EQ41" s="184">
        <f>IF(EM41="","SIN ESTADO",IF(EO41&lt;&gt;"","PAGA",IF(EN41&gt;0,"VENCIDA",IF(EN41&gt;=-5,"POR VENCER","AL DÍA"))))</f>
        <v/>
      </c>
      <c r="ER41" s="185" t="n"/>
      <c r="ES41" s="119">
        <f>IF(N($H41)&lt;24,"",IF(EM41="","",EM41+31))</f>
        <v/>
      </c>
      <c r="ET41" s="124">
        <f>IF(ES41="","",TODAY()-ES41)</f>
        <v/>
      </c>
      <c r="EU41" s="494" t="n"/>
      <c r="EV41" s="184" t="n"/>
      <c r="EW41" s="184">
        <f>IF(ES41="","SIN ESTADO",IF(EU41&lt;&gt;"","PAGA",IF(ET41&gt;0,"VENCIDA",IF(ET41&gt;=-5,"POR VENCER","AL DÍA"))))</f>
        <v/>
      </c>
      <c r="EX41" s="185" t="n"/>
      <c r="EY41" s="119">
        <f>IF(N($H41)&lt;25,"",IF(ES41="","",ES41+31))</f>
        <v/>
      </c>
      <c r="EZ41" s="124">
        <f>IF(EY41="","",TODAY()-EY41)</f>
        <v/>
      </c>
      <c r="FA41" s="494" t="n"/>
      <c r="FB41" s="184" t="n"/>
      <c r="FC41" s="184">
        <f>IF(EY41="","SIN ESTADO",IF(FA41&lt;&gt;"","PAGA",IF(EZ41&gt;0,"VENCIDA",IF(EZ41&gt;=-5,"POR VENCER","AL DÍA"))))</f>
        <v/>
      </c>
      <c r="FD41" s="185" t="n"/>
      <c r="FE41" s="119">
        <f>IF(N($H41)&lt;26,"",IF(EY41="","",EY41+31))</f>
        <v/>
      </c>
      <c r="FF41" s="124">
        <f>IF(FE41="","",TODAY()-FE41)</f>
        <v/>
      </c>
      <c r="FG41" s="494" t="n"/>
      <c r="FH41" s="184" t="n"/>
      <c r="FI41" s="184">
        <f>IF(FE41="","SIN ESTADO",IF(FG41&lt;&gt;"","PAGA",IF(FF41&gt;0,"VENCIDA",IF(FF41&gt;=-5,"POR VENCER","AL DÍA"))))</f>
        <v/>
      </c>
      <c r="FJ41" s="185" t="n"/>
      <c r="FK41" s="119">
        <f>IF(N($H41)&lt;27,"",IF(FE41="","",FE41+31))</f>
        <v/>
      </c>
      <c r="FL41" s="124">
        <f>IF(FK41="","",TODAY()-FK41)</f>
        <v/>
      </c>
      <c r="FM41" s="494" t="n"/>
      <c r="FN41" s="184" t="n"/>
      <c r="FO41" s="184">
        <f>IF(FK41="","SIN ESTADO",IF(FM41&lt;&gt;"","PAGA",IF(FL41&gt;0,"VENCIDA",IF(FL41&gt;=-5,"POR VENCER","AL DÍA"))))</f>
        <v/>
      </c>
      <c r="FP41" s="185" t="n"/>
      <c r="FQ41" s="119">
        <f>IF(N($H41)&lt;28,"",IF(FK41="","",FK41+31))</f>
        <v/>
      </c>
      <c r="FR41" s="124">
        <f>IF(FQ41="","",TODAY()-FQ41)</f>
        <v/>
      </c>
      <c r="FS41" s="494" t="n"/>
      <c r="FT41" s="184" t="n"/>
      <c r="FU41" s="184">
        <f>IF(FQ41="","SIN ESTADO",IF(FS41&lt;&gt;"","PAGA",IF(FR41&gt;0,"VENCIDA",IF(FR41&gt;=-5,"POR VENCER","AL DÍA"))))</f>
        <v/>
      </c>
      <c r="FV41" s="185" t="n"/>
      <c r="FW41" s="119">
        <f>IF(N($H41)&lt;29,"",IF(FQ41="","",FQ41+31))</f>
        <v/>
      </c>
      <c r="FX41" s="124">
        <f>IF(FW41="","",TODAY()-FW41)</f>
        <v/>
      </c>
      <c r="FY41" s="494" t="n"/>
      <c r="FZ41" s="184" t="n"/>
      <c r="GA41" s="184">
        <f>IF(FW41="","SIN ESTADO",IF(FY41&lt;&gt;"","PAGA",IF(FX41&gt;0,"VENCIDA",IF(FX41&gt;=-5,"POR VENCER","AL DÍA"))))</f>
        <v/>
      </c>
      <c r="GB41" s="185" t="n"/>
      <c r="GC41" s="119">
        <f>IF(N($H41)&lt;30,"",IF(FW41="","",FW41+31))</f>
        <v/>
      </c>
      <c r="GD41" s="124">
        <f>IF(GC41="","",TODAY()-GC41)</f>
        <v/>
      </c>
      <c r="GE41" s="494" t="n"/>
      <c r="GF41" s="184" t="n"/>
      <c r="GG41" s="184">
        <f>IF(GC41="","SIN ESTADO",IF(GE41&lt;&gt;"","PAGA",IF(GD41&gt;0,"VENCIDA",IF(GD41&gt;=-5,"POR VENCER","AL DÍA"))))</f>
        <v/>
      </c>
      <c r="GH41" s="185" t="n"/>
      <c r="GI41" s="119">
        <f>IF(N($H41)&lt;31,"",IF(GC41="","",GC41+31))</f>
        <v/>
      </c>
      <c r="GJ41" s="124">
        <f>IF(GI41="","",TODAY()-GI41)</f>
        <v/>
      </c>
      <c r="GK41" s="494" t="n"/>
      <c r="GL41" s="184" t="n"/>
      <c r="GM41" s="184">
        <f>IF(GI41="","SIN ESTADO",IF(GK41&lt;&gt;"","PAGA",IF(GJ41&gt;0,"VENCIDA",IF(GJ41&gt;=-5,"POR VENCER","AL DÍA"))))</f>
        <v/>
      </c>
      <c r="GN41" s="185" t="n"/>
      <c r="GO41" s="119">
        <f>IF(N($H41)&lt;32,"",IF(GI41="","",GI41+31))</f>
        <v/>
      </c>
      <c r="GP41" s="124">
        <f>IF(GO41="","",TODAY()-GO41)</f>
        <v/>
      </c>
      <c r="GQ41" s="494" t="n"/>
      <c r="GR41" s="184" t="n"/>
      <c r="GS41" s="184">
        <f>IF(GO41="","SIN ESTADO",IF(GQ41&lt;&gt;"","PAGA",IF(GP41&gt;0,"VENCIDA",IF(GP41&gt;=-5,"POR VENCER","AL DÍA"))))</f>
        <v/>
      </c>
      <c r="GT41" s="185" t="n"/>
      <c r="GU41" s="119">
        <f>IF(N($H41)&lt;33,"",IF(GO41="","",GO41+31))</f>
        <v/>
      </c>
      <c r="GV41" s="124">
        <f>IF(GU41="","",TODAY()-GU41)</f>
        <v/>
      </c>
      <c r="GW41" s="494" t="n"/>
      <c r="GX41" s="184" t="n"/>
      <c r="GY41" s="184">
        <f>IF(GU41="","SIN ESTADO",IF(GW41&lt;&gt;"","PAGA",IF(GV41&gt;0,"VENCIDA",IF(GV41&gt;=-5,"POR VENCER","AL DÍA"))))</f>
        <v/>
      </c>
      <c r="GZ41" s="185" t="n"/>
      <c r="HA41" s="119">
        <f>IF(N($H41)&lt;34,"",IF(GU41="","",GU41+31))</f>
        <v/>
      </c>
      <c r="HB41" s="124">
        <f>IF(HA41="","",TODAY()-HA41)</f>
        <v/>
      </c>
      <c r="HC41" s="494" t="n"/>
      <c r="HD41" s="184" t="n"/>
      <c r="HE41" s="184">
        <f>IF(HA41="","SIN ESTADO",IF(HC41&lt;&gt;"","PAGA",IF(HB41&gt;0,"VENCIDA",IF(HB41&gt;=-5,"POR VENCER","AL DÍA"))))</f>
        <v/>
      </c>
      <c r="HF41" s="185" t="n"/>
      <c r="HG41" s="119">
        <f>IF(N($H41)&lt;35,"",IF(HA41="","",HA41+31))</f>
        <v/>
      </c>
      <c r="HH41" s="124">
        <f>IF(HG41="","",TODAY()-HG41)</f>
        <v/>
      </c>
      <c r="HI41" s="494" t="n"/>
      <c r="HJ41" s="184" t="n"/>
      <c r="HK41" s="184">
        <f>IF(HG41="","SIN ESTADO",IF(HI41&lt;&gt;"","PAGA",IF(HH41&gt;0,"VENCIDA",IF(HH41&gt;=-5,"POR VENCER","AL DÍA"))))</f>
        <v/>
      </c>
      <c r="HL41" s="168" t="n"/>
      <c r="HM41" s="119">
        <f>IF(N($H41)&lt;36,"",IF(HG41="","",HG41+31))</f>
        <v/>
      </c>
      <c r="HN41" s="124">
        <f>IF(HM41="","",TODAY()-HM41)</f>
        <v/>
      </c>
      <c r="HO41" s="494" t="n"/>
      <c r="HP41" s="184" t="n"/>
      <c r="HQ41" s="184">
        <f>IF(HM41="","SIN ESTADO",IF(HO41&lt;&gt;"","PAGA",IF(HN41&gt;0,"VENCIDA",IF(HN41&gt;=-5,"POR VENCER","AL DÍA"))))</f>
        <v/>
      </c>
      <c r="HR41" s="168" t="n"/>
      <c r="HS41" s="169">
        <f>N41+T41+Z41+AF41+AL41+AR41+AX41+BD41+BJ41+BP41+BV41+CB41+CH41+CN41+CT41+CZ41+DF41+DL41+DR41+DX41+ED41+EJ41+EP41+EV41+FB41+FH41+FN41+FT41+FZ41+GF41+GL41+GR41+GX41+HD41+HJ41+HP41</f>
        <v/>
      </c>
      <c r="HU41" s="170">
        <f>IFERROR(N($J41),0)</f>
        <v/>
      </c>
      <c r="HW41" s="170">
        <f>SUMPRODUCT((MOD(COLUMN($M41:$HR41)-COLUMN($M41),6)=0)*ISNUMBER($M41:$HR41)*($M41:$HR41&gt;=RESUMEN!$C$26)*($M41:$HR41&lt;=RESUMEN!$C$27)*IFERROR(N($N41:$HS41),0))</f>
        <v/>
      </c>
      <c r="HX41" s="170">
        <f>SUMPRODUCT((MOD(COLUMN($M41:$HR41)-COLUMN($M41),6)=0)*ISNUMBER($M41:$HR41)*($M41:$HR41&gt;=RESUMEN!$C$26)*($M41:$HR41&lt;=RESUMEN!$C$27))</f>
        <v/>
      </c>
    </row>
    <row r="42" ht="15.75" customHeight="1" s="506">
      <c r="B42" s="113">
        <f>VENTAS!A41</f>
        <v/>
      </c>
      <c r="C42" s="236">
        <f>VENTAS!B41</f>
        <v/>
      </c>
      <c r="D42" s="53">
        <f>VENTAS!C41</f>
        <v/>
      </c>
      <c r="E42" s="114">
        <f>VENTAS!D41</f>
        <v/>
      </c>
      <c r="F42" s="114">
        <f>VENTAS!J41</f>
        <v/>
      </c>
      <c r="G42" s="494">
        <f>VENTAS!F41</f>
        <v/>
      </c>
      <c r="H42" s="479">
        <f>VENTAS!K41</f>
        <v/>
      </c>
      <c r="I42" s="479">
        <f>VENTAS!M41</f>
        <v/>
      </c>
      <c r="J42" s="184">
        <f>VENTAS!L41</f>
        <v/>
      </c>
      <c r="K42" s="119">
        <f>IF(N($H42)&lt;1,"",$G42+31)</f>
        <v/>
      </c>
      <c r="L42" s="124">
        <f>IF(K42="","",TODAY()-K42)</f>
        <v/>
      </c>
      <c r="M42" s="201" t="n">
        <v>46059</v>
      </c>
      <c r="N42" s="374" t="n">
        <v>875000</v>
      </c>
      <c r="O42" s="184">
        <f>IF(K42="","SIN ESTADO",IF(M42&lt;&gt;"","PAGA",IF(L42&gt;0,"VENCIDA",IF(L42&gt;=-5,"POR VENCER","AL DÍA"))))</f>
        <v/>
      </c>
      <c r="P42" s="185" t="inlineStr">
        <is>
          <t>TRANSFERENCIA</t>
        </is>
      </c>
      <c r="Q42" s="119">
        <f>IF(N($H42)&lt;2,"",IF(K42="","",K42+31))</f>
        <v/>
      </c>
      <c r="R42" s="124">
        <f>IF(Q42="","",TODAY()-Q42)</f>
        <v/>
      </c>
      <c r="S42" s="494" t="n">
        <v>46087</v>
      </c>
      <c r="T42" s="184" t="n">
        <v>875000</v>
      </c>
      <c r="U42" s="184">
        <f>IF(Q42="","SIN ESTADO",IF(S42&lt;&gt;"","PAGA",IF(R42&gt;0,"VENCIDA",IF(R42&gt;=-5,"POR VENCER","AL DÍA"))))</f>
        <v/>
      </c>
      <c r="V42" s="185" t="inlineStr">
        <is>
          <t>TRANSFERENCIA</t>
        </is>
      </c>
      <c r="W42" s="119">
        <f>IF(N($H42)&lt;3,"",IF(Q42="","",Q42+31))</f>
        <v/>
      </c>
      <c r="X42" s="124">
        <f>IF(W42="","",TODAY()-W42)</f>
        <v/>
      </c>
      <c r="Y42" s="494" t="n">
        <v>46113</v>
      </c>
      <c r="Z42" s="184" t="n">
        <v>875000</v>
      </c>
      <c r="AA42" s="184">
        <f>IF(W42="","SIN ESTADO",IF(Y42&lt;&gt;"","PAGA",IF(X42&gt;0,"VENCIDA",IF(X42&gt;=-5,"POR VENCER","AL DÍA"))))</f>
        <v/>
      </c>
      <c r="AB42" s="185" t="inlineStr">
        <is>
          <t>TRANSFERENCIA</t>
        </is>
      </c>
      <c r="AC42" s="119">
        <f>IF(N($H42)&lt;4,"",IF(W42="","",W42+31))</f>
        <v/>
      </c>
      <c r="AD42" s="124">
        <f>IF(AC42="","",TODAY()-AC42)</f>
        <v/>
      </c>
      <c r="AE42" s="494" t="n">
        <v>46162</v>
      </c>
      <c r="AF42" s="184" t="n">
        <v>875000</v>
      </c>
      <c r="AG42" s="184">
        <f>IF(AC42="","SIN ESTADO",IF(AE42&lt;&gt;"","PAGA",IF(AD42&gt;0,"VENCIDA",IF(AD42&gt;=-5,"POR VENCER","AL DÍA"))))</f>
        <v/>
      </c>
      <c r="AH42" s="185" t="inlineStr">
        <is>
          <t>TRANSFERENCIA</t>
        </is>
      </c>
      <c r="AI42" s="119">
        <f>IF(N($H42)&lt;5,"",IF(AC42="","",AC42+31))</f>
        <v/>
      </c>
      <c r="AJ42" s="124">
        <f>IF(AI42="","",TODAY()-AI42)</f>
        <v/>
      </c>
      <c r="AK42" s="494" t="n">
        <v>46184</v>
      </c>
      <c r="AL42" s="184" t="n">
        <v>875000</v>
      </c>
      <c r="AM42" s="184">
        <f>IF(AI42="","SIN ESTADO",IF(AK42&lt;&gt;"","PAGA",IF(AJ42&gt;0,"VENCIDA",IF(AJ42&gt;=-5,"POR VENCER","AL DÍA"))))</f>
        <v/>
      </c>
      <c r="AN42" s="185" t="inlineStr">
        <is>
          <t>TRANSFERENCIA</t>
        </is>
      </c>
      <c r="AO42" s="119">
        <f>IF(N($H42)&lt;6,"",IF(AI42="","",AI42+31))</f>
        <v/>
      </c>
      <c r="AP42" s="124">
        <f>IF(AO42="","",TODAY()-AO42)</f>
        <v/>
      </c>
      <c r="AQ42" s="270" t="n">
        <v>46211</v>
      </c>
      <c r="AR42" s="184" t="n">
        <v>875000</v>
      </c>
      <c r="AS42" s="184">
        <f>IF(AO42="","SIN ESTADO",IF(AQ42&lt;&gt;"","PAGA",IF(AP42&gt;0,"VENCIDA",IF(AP42&gt;=-5,"POR VENCER","AL DÍA"))))</f>
        <v/>
      </c>
      <c r="AT42" s="185" t="inlineStr">
        <is>
          <t>TRANSFERENCIA</t>
        </is>
      </c>
      <c r="AU42" s="119">
        <f>IF(N($H42)&lt;7,"",IF(AO42="","",AO42+31))</f>
        <v/>
      </c>
      <c r="AV42" s="124">
        <f>IF(AU42="","",TODAY()-AU42)</f>
        <v/>
      </c>
      <c r="AW42" s="494" t="n">
        <v>46244</v>
      </c>
      <c r="AX42" s="184" t="n">
        <v>875000</v>
      </c>
      <c r="AY42" s="184">
        <f>IF(AU42="","SIN ESTADO",IF(AW42&lt;&gt;"","PAGA",IF(AV42&gt;0,"VENCIDA",IF(AV42&gt;=-5,"POR VENCER","AL DÍA"))))</f>
        <v/>
      </c>
      <c r="AZ42" s="185" t="inlineStr">
        <is>
          <t>TRANSFERENCIA</t>
        </is>
      </c>
      <c r="BA42" s="119">
        <f>IF(N($H42)&lt;8,"",IF(AU42="","",AU42+31))</f>
        <v/>
      </c>
      <c r="BB42" s="124">
        <f>IF(BA42="","",TODAY()-BA42)</f>
        <v/>
      </c>
      <c r="BC42" s="494" t="n">
        <v>46273</v>
      </c>
      <c r="BD42" s="184" t="n">
        <v>875000</v>
      </c>
      <c r="BE42" s="184">
        <f>IF(BA42="","SIN ESTADO",IF(BC42&lt;&gt;"","PAGA",IF(BB42&gt;0,"VENCIDA",IF(BB42&gt;=-5,"POR VENCER","AL DÍA"))))</f>
        <v/>
      </c>
      <c r="BF42" s="185" t="inlineStr">
        <is>
          <t>TRANSFERENCIA</t>
        </is>
      </c>
      <c r="BG42" s="119">
        <f>IF(N($H42)&lt;9,"",IF(BA42="","",BA42+31))</f>
        <v/>
      </c>
      <c r="BH42" s="124">
        <f>IF(BG42="","",TODAY()-BG42)</f>
        <v/>
      </c>
      <c r="BI42" s="494" t="n"/>
      <c r="BJ42" s="184" t="n"/>
      <c r="BK42" s="184">
        <f>IF(BG42="","SIN ESTADO",IF(BI42&lt;&gt;"","PAGA",IF(BH42&gt;0,"VENCIDA",IF(BH42&gt;=-5,"POR VENCER","AL DÍA"))))</f>
        <v/>
      </c>
      <c r="BL42" s="185" t="n"/>
      <c r="BM42" s="119">
        <f>IF(N($H42)&lt;10,"",IF(BG42="","",BG42+31))</f>
        <v/>
      </c>
      <c r="BN42" s="124">
        <f>IF(BM42="","",TODAY()-BM42)</f>
        <v/>
      </c>
      <c r="BO42" s="494" t="n"/>
      <c r="BP42" s="184" t="n"/>
      <c r="BQ42" s="184">
        <f>IF(BM42="","SIN ESTADO",IF(BO42&lt;&gt;"","PAGA",IF(BN42&gt;0,"VENCIDA",IF(BN42&gt;=-5,"POR VENCER","AL DÍA"))))</f>
        <v/>
      </c>
      <c r="BR42" s="185" t="n"/>
      <c r="BS42" s="119">
        <f>IF(N($H42)&lt;11,"",IF(BM42="","",BM42+31))</f>
        <v/>
      </c>
      <c r="BT42" s="124">
        <f>IF(BS42="","",TODAY()-BS42)</f>
        <v/>
      </c>
      <c r="BU42" s="494" t="n"/>
      <c r="BV42" s="184" t="n"/>
      <c r="BW42" s="184">
        <f>IF(BS42="","SIN ESTADO",IF(BU42&lt;&gt;"","PAGA",IF(BT42&gt;0,"VENCIDA",IF(BT42&gt;=-5,"POR VENCER","AL DÍA"))))</f>
        <v/>
      </c>
      <c r="BX42" s="185" t="n"/>
      <c r="BY42" s="119">
        <f>IF(N($H42)&lt;12,"",IF(BS42="","",BS42+31))</f>
        <v/>
      </c>
      <c r="BZ42" s="124">
        <f>IF(BY42="","",TODAY()-BY42)</f>
        <v/>
      </c>
      <c r="CA42" s="494" t="n"/>
      <c r="CB42" s="184" t="n"/>
      <c r="CC42" s="184">
        <f>IF(BY42="","SIN ESTADO",IF(CA42&lt;&gt;"","PAGA",IF(BZ42&gt;0,"VENCIDA",IF(BZ42&gt;=-5,"POR VENCER","AL DÍA"))))</f>
        <v/>
      </c>
      <c r="CD42" s="185" t="n"/>
      <c r="CE42" s="119">
        <f>IF(N($H42)&lt;13,"",IF(BY42="","",BY42+31))</f>
        <v/>
      </c>
      <c r="CF42" s="124">
        <f>IF(CE42="","",TODAY()-CE42)</f>
        <v/>
      </c>
      <c r="CG42" s="494" t="n"/>
      <c r="CH42" s="184" t="n"/>
      <c r="CI42" s="184">
        <f>IF(CE42="","SIN ESTADO",IF(CG42&lt;&gt;"","PAGA",IF(CF42&gt;0,"VENCIDA",IF(CF42&gt;=-5,"POR VENCER","AL DÍA"))))</f>
        <v/>
      </c>
      <c r="CJ42" s="185" t="n"/>
      <c r="CK42" s="119">
        <f>IF(N($H42)&lt;14,"",IF(CE42="","",CE42+31))</f>
        <v/>
      </c>
      <c r="CL42" s="124">
        <f>IF(CK42="","",TODAY()-CK42)</f>
        <v/>
      </c>
      <c r="CM42" s="494" t="n"/>
      <c r="CN42" s="184" t="n"/>
      <c r="CO42" s="184">
        <f>IF(CK42="","SIN ESTADO",IF(CM42&lt;&gt;"","PAGA",IF(CL42&gt;0,"VENCIDA",IF(CL42&gt;=-5,"POR VENCER","AL DÍA"))))</f>
        <v/>
      </c>
      <c r="CP42" s="185" t="n"/>
      <c r="CQ42" s="119">
        <f>IF(N($H42)&lt;15,"",IF(CK42="","",CK42+31))</f>
        <v/>
      </c>
      <c r="CR42" s="124">
        <f>IF(CQ42="","",TODAY()-CQ42)</f>
        <v/>
      </c>
      <c r="CS42" s="494" t="n"/>
      <c r="CT42" s="184" t="n"/>
      <c r="CU42" s="184">
        <f>IF(CQ42="","SIN ESTADO",IF(CS42&lt;&gt;"","PAGA",IF(CR42&gt;0,"VENCIDA",IF(CR42&gt;=-5,"POR VENCER","AL DÍA"))))</f>
        <v/>
      </c>
      <c r="CV42" s="185" t="n"/>
      <c r="CW42" s="119">
        <f>IF(N($H42)&lt;16,"",IF(CQ42="","",CQ42+31))</f>
        <v/>
      </c>
      <c r="CX42" s="124">
        <f>IF(CW42="","",TODAY()-CW42)</f>
        <v/>
      </c>
      <c r="CY42" s="494" t="n"/>
      <c r="CZ42" s="184" t="n"/>
      <c r="DA42" s="184">
        <f>IF(CW42="","SIN ESTADO",IF(CY42&lt;&gt;"","PAGA",IF(CX42&gt;0,"VENCIDA",IF(CX42&gt;=-5,"POR VENCER","AL DÍA"))))</f>
        <v/>
      </c>
      <c r="DB42" s="185" t="n"/>
      <c r="DC42" s="119">
        <f>IF(N($H42)&lt;17,"",IF(CW42="","",CW42+31))</f>
        <v/>
      </c>
      <c r="DD42" s="124">
        <f>IF(DC42="","",TODAY()-DC42)</f>
        <v/>
      </c>
      <c r="DE42" s="494" t="n"/>
      <c r="DF42" s="184" t="n"/>
      <c r="DG42" s="184">
        <f>IF(DC42="","SIN ESTADO",IF(DE42&lt;&gt;"","PAGA",IF(DD42&gt;0,"VENCIDA",IF(DD42&gt;=-5,"POR VENCER","AL DÍA"))))</f>
        <v/>
      </c>
      <c r="DH42" s="185" t="n"/>
      <c r="DI42" s="119">
        <f>IF(N($H42)&lt;18,"",IF(DC42="","",DC42+31))</f>
        <v/>
      </c>
      <c r="DJ42" s="124">
        <f>IF(DI42="","",TODAY()-DI42)</f>
        <v/>
      </c>
      <c r="DK42" s="494" t="n"/>
      <c r="DL42" s="184" t="n"/>
      <c r="DM42" s="184">
        <f>IF(DI42="","SIN ESTADO",IF(DK42&lt;&gt;"","PAGA",IF(DJ42&gt;0,"VENCIDA",IF(DJ42&gt;=-5,"POR VENCER","AL DÍA"))))</f>
        <v/>
      </c>
      <c r="DN42" s="185" t="n"/>
      <c r="DO42" s="119">
        <f>IF(N($H42)&lt;19,"",IF(DI42="","",DI42+31))</f>
        <v/>
      </c>
      <c r="DP42" s="124">
        <f>IF(DO42="","",TODAY()-DO42)</f>
        <v/>
      </c>
      <c r="DQ42" s="494" t="n"/>
      <c r="DR42" s="184" t="n"/>
      <c r="DS42" s="184">
        <f>IF(DO42="","SIN ESTADO",IF(DQ42&lt;&gt;"","PAGA",IF(DP42&gt;0,"VENCIDA",IF(DP42&gt;=-5,"POR VENCER","AL DÍA"))))</f>
        <v/>
      </c>
      <c r="DT42" s="185" t="n"/>
      <c r="DU42" s="119">
        <f>IF(N($H42)&lt;20,"",IF(DO42="","",DO42+31))</f>
        <v/>
      </c>
      <c r="DV42" s="124">
        <f>IF(DU42="","",TODAY()-DU42)</f>
        <v/>
      </c>
      <c r="DW42" s="494" t="n"/>
      <c r="DX42" s="184" t="n"/>
      <c r="DY42" s="184">
        <f>IF(DU42="","SIN ESTADO",IF(DW42&lt;&gt;"","PAGA",IF(DV42&gt;0,"VENCIDA",IF(DV42&gt;=-5,"POR VENCER","AL DÍA"))))</f>
        <v/>
      </c>
      <c r="DZ42" s="185" t="n"/>
      <c r="EA42" s="119">
        <f>IF(N($H42)&lt;21,"",IF(DU42="","",DU42+31))</f>
        <v/>
      </c>
      <c r="EB42" s="124">
        <f>IF(EA42="","",TODAY()-EA42)</f>
        <v/>
      </c>
      <c r="EC42" s="494" t="n"/>
      <c r="ED42" s="184" t="n"/>
      <c r="EE42" s="184">
        <f>IF(EA42="","SIN ESTADO",IF(EC42&lt;&gt;"","PAGA",IF(EB42&gt;0,"VENCIDA",IF(EB42&gt;=-5,"POR VENCER","AL DÍA"))))</f>
        <v/>
      </c>
      <c r="EF42" s="185" t="n"/>
      <c r="EG42" s="119">
        <f>IF(N($H42)&lt;22,"",IF(EA42="","",EA42+31))</f>
        <v/>
      </c>
      <c r="EH42" s="124">
        <f>IF(EG42="","",TODAY()-EG42)</f>
        <v/>
      </c>
      <c r="EI42" s="494" t="n"/>
      <c r="EJ42" s="184" t="n"/>
      <c r="EK42" s="184">
        <f>IF(EG42="","SIN ESTADO",IF(EI42&lt;&gt;"","PAGA",IF(EH42&gt;0,"VENCIDA",IF(EH42&gt;=-5,"POR VENCER","AL DÍA"))))</f>
        <v/>
      </c>
      <c r="EL42" s="185" t="n"/>
      <c r="EM42" s="119">
        <f>IF(N($H42)&lt;23,"",IF(EG42="","",EG42+31))</f>
        <v/>
      </c>
      <c r="EN42" s="124">
        <f>IF(EM42="","",TODAY()-EM42)</f>
        <v/>
      </c>
      <c r="EO42" s="494" t="n"/>
      <c r="EP42" s="184" t="n"/>
      <c r="EQ42" s="184">
        <f>IF(EM42="","SIN ESTADO",IF(EO42&lt;&gt;"","PAGA",IF(EN42&gt;0,"VENCIDA",IF(EN42&gt;=-5,"POR VENCER","AL DÍA"))))</f>
        <v/>
      </c>
      <c r="ER42" s="185" t="n"/>
      <c r="ES42" s="119">
        <f>IF(N($H42)&lt;24,"",IF(EM42="","",EM42+31))</f>
        <v/>
      </c>
      <c r="ET42" s="124">
        <f>IF(ES42="","",TODAY()-ES42)</f>
        <v/>
      </c>
      <c r="EU42" s="494" t="n"/>
      <c r="EV42" s="184" t="n"/>
      <c r="EW42" s="184">
        <f>IF(ES42="","SIN ESTADO",IF(EU42&lt;&gt;"","PAGA",IF(ET42&gt;0,"VENCIDA",IF(ET42&gt;=-5,"POR VENCER","AL DÍA"))))</f>
        <v/>
      </c>
      <c r="EX42" s="185" t="n"/>
      <c r="EY42" s="119">
        <f>IF(N($H42)&lt;25,"",IF(ES42="","",ES42+31))</f>
        <v/>
      </c>
      <c r="EZ42" s="124">
        <f>IF(EY42="","",TODAY()-EY42)</f>
        <v/>
      </c>
      <c r="FA42" s="494" t="n"/>
      <c r="FB42" s="184" t="n"/>
      <c r="FC42" s="184">
        <f>IF(EY42="","SIN ESTADO",IF(FA42&lt;&gt;"","PAGA",IF(EZ42&gt;0,"VENCIDA",IF(EZ42&gt;=-5,"POR VENCER","AL DÍA"))))</f>
        <v/>
      </c>
      <c r="FD42" s="185" t="n"/>
      <c r="FE42" s="119">
        <f>IF(N($H42)&lt;26,"",IF(EY42="","",EY42+31))</f>
        <v/>
      </c>
      <c r="FF42" s="124">
        <f>IF(FE42="","",TODAY()-FE42)</f>
        <v/>
      </c>
      <c r="FG42" s="494" t="n"/>
      <c r="FH42" s="184" t="n"/>
      <c r="FI42" s="184">
        <f>IF(FE42="","SIN ESTADO",IF(FG42&lt;&gt;"","PAGA",IF(FF42&gt;0,"VENCIDA",IF(FF42&gt;=-5,"POR VENCER","AL DÍA"))))</f>
        <v/>
      </c>
      <c r="FJ42" s="185" t="n"/>
      <c r="FK42" s="119">
        <f>IF(N($H42)&lt;27,"",IF(FE42="","",FE42+31))</f>
        <v/>
      </c>
      <c r="FL42" s="124">
        <f>IF(FK42="","",TODAY()-FK42)</f>
        <v/>
      </c>
      <c r="FM42" s="494" t="n"/>
      <c r="FN42" s="184" t="n"/>
      <c r="FO42" s="184">
        <f>IF(FK42="","SIN ESTADO",IF(FM42&lt;&gt;"","PAGA",IF(FL42&gt;0,"VENCIDA",IF(FL42&gt;=-5,"POR VENCER","AL DÍA"))))</f>
        <v/>
      </c>
      <c r="FP42" s="185" t="n"/>
      <c r="FQ42" s="119">
        <f>IF(N($H42)&lt;28,"",IF(FK42="","",FK42+31))</f>
        <v/>
      </c>
      <c r="FR42" s="124">
        <f>IF(FQ42="","",TODAY()-FQ42)</f>
        <v/>
      </c>
      <c r="FS42" s="494" t="n"/>
      <c r="FT42" s="184" t="n"/>
      <c r="FU42" s="184">
        <f>IF(FQ42="","SIN ESTADO",IF(FS42&lt;&gt;"","PAGA",IF(FR42&gt;0,"VENCIDA",IF(FR42&gt;=-5,"POR VENCER","AL DÍA"))))</f>
        <v/>
      </c>
      <c r="FV42" s="185" t="n"/>
      <c r="FW42" s="119">
        <f>IF(N($H42)&lt;29,"",IF(FQ42="","",FQ42+31))</f>
        <v/>
      </c>
      <c r="FX42" s="124">
        <f>IF(FW42="","",TODAY()-FW42)</f>
        <v/>
      </c>
      <c r="FY42" s="494" t="n"/>
      <c r="FZ42" s="184" t="n"/>
      <c r="GA42" s="184">
        <f>IF(FW42="","SIN ESTADO",IF(FY42&lt;&gt;"","PAGA",IF(FX42&gt;0,"VENCIDA",IF(FX42&gt;=-5,"POR VENCER","AL DÍA"))))</f>
        <v/>
      </c>
      <c r="GB42" s="185" t="n"/>
      <c r="GC42" s="119">
        <f>IF(N($H42)&lt;30,"",IF(FW42="","",FW42+31))</f>
        <v/>
      </c>
      <c r="GD42" s="124">
        <f>IF(GC42="","",TODAY()-GC42)</f>
        <v/>
      </c>
      <c r="GE42" s="494" t="n"/>
      <c r="GF42" s="184" t="n"/>
      <c r="GG42" s="184">
        <f>IF(GC42="","SIN ESTADO",IF(GE42&lt;&gt;"","PAGA",IF(GD42&gt;0,"VENCIDA",IF(GD42&gt;=-5,"POR VENCER","AL DÍA"))))</f>
        <v/>
      </c>
      <c r="GH42" s="185" t="n"/>
      <c r="GI42" s="119">
        <f>IF(N($H42)&lt;31,"",IF(GC42="","",GC42+31))</f>
        <v/>
      </c>
      <c r="GJ42" s="124">
        <f>IF(GI42="","",TODAY()-GI42)</f>
        <v/>
      </c>
      <c r="GK42" s="494" t="n"/>
      <c r="GL42" s="184" t="n"/>
      <c r="GM42" s="184">
        <f>IF(GI42="","SIN ESTADO",IF(GK42&lt;&gt;"","PAGA",IF(GJ42&gt;0,"VENCIDA",IF(GJ42&gt;=-5,"POR VENCER","AL DÍA"))))</f>
        <v/>
      </c>
      <c r="GN42" s="185" t="n"/>
      <c r="GO42" s="119">
        <f>IF(N($H42)&lt;32,"",IF(GI42="","",GI42+31))</f>
        <v/>
      </c>
      <c r="GP42" s="124">
        <f>IF(GO42="","",TODAY()-GO42)</f>
        <v/>
      </c>
      <c r="GQ42" s="494" t="n"/>
      <c r="GR42" s="184" t="n"/>
      <c r="GS42" s="184">
        <f>IF(GO42="","SIN ESTADO",IF(GQ42&lt;&gt;"","PAGA",IF(GP42&gt;0,"VENCIDA",IF(GP42&gt;=-5,"POR VENCER","AL DÍA"))))</f>
        <v/>
      </c>
      <c r="GT42" s="185" t="n"/>
      <c r="GU42" s="119">
        <f>IF(N($H42)&lt;33,"",IF(GO42="","",GO42+31))</f>
        <v/>
      </c>
      <c r="GV42" s="124">
        <f>IF(GU42="","",TODAY()-GU42)</f>
        <v/>
      </c>
      <c r="GW42" s="494" t="n"/>
      <c r="GX42" s="184" t="n"/>
      <c r="GY42" s="184">
        <f>IF(GU42="","SIN ESTADO",IF(GW42&lt;&gt;"","PAGA",IF(GV42&gt;0,"VENCIDA",IF(GV42&gt;=-5,"POR VENCER","AL DÍA"))))</f>
        <v/>
      </c>
      <c r="GZ42" s="185" t="n"/>
      <c r="HA42" s="119">
        <f>IF(N($H42)&lt;34,"",IF(GU42="","",GU42+31))</f>
        <v/>
      </c>
      <c r="HB42" s="124">
        <f>IF(HA42="","",TODAY()-HA42)</f>
        <v/>
      </c>
      <c r="HC42" s="494" t="n"/>
      <c r="HD42" s="184" t="n"/>
      <c r="HE42" s="184">
        <f>IF(HA42="","SIN ESTADO",IF(HC42&lt;&gt;"","PAGA",IF(HB42&gt;0,"VENCIDA",IF(HB42&gt;=-5,"POR VENCER","AL DÍA"))))</f>
        <v/>
      </c>
      <c r="HF42" s="185" t="n"/>
      <c r="HG42" s="119">
        <f>IF(N($H42)&lt;35,"",IF(HA42="","",HA42+31))</f>
        <v/>
      </c>
      <c r="HH42" s="124">
        <f>IF(HG42="","",TODAY()-HG42)</f>
        <v/>
      </c>
      <c r="HI42" s="494" t="n"/>
      <c r="HJ42" s="184" t="n"/>
      <c r="HK42" s="184">
        <f>IF(HG42="","SIN ESTADO",IF(HI42&lt;&gt;"","PAGA",IF(HH42&gt;0,"VENCIDA",IF(HH42&gt;=-5,"POR VENCER","AL DÍA"))))</f>
        <v/>
      </c>
      <c r="HL42" s="168" t="n"/>
      <c r="HM42" s="119">
        <f>IF(N($H42)&lt;36,"",IF(HG42="","",HG42+31))</f>
        <v/>
      </c>
      <c r="HN42" s="124">
        <f>IF(HM42="","",TODAY()-HM42)</f>
        <v/>
      </c>
      <c r="HO42" s="494" t="n"/>
      <c r="HP42" s="184" t="n"/>
      <c r="HQ42" s="184">
        <f>IF(HM42="","SIN ESTADO",IF(HO42&lt;&gt;"","PAGA",IF(HN42&gt;0,"VENCIDA",IF(HN42&gt;=-5,"POR VENCER","AL DÍA"))))</f>
        <v/>
      </c>
      <c r="HR42" s="168" t="n"/>
      <c r="HS42" s="169">
        <f>N42+T42+Z42+AF42+AL42+AR42+AX42+BD42+BJ42+BP42+BV42+CB42+CH42+CN42+CT42+CZ42+DF42+DL42+DR42+DX42+ED42+EJ42+EP42+EV42+FB42+FH42+FN42+FT42+FZ42+GF42+GL42+GR42+GX42+HD42+HJ42+HP42</f>
        <v/>
      </c>
      <c r="HU42" s="170">
        <f>IFERROR(N($J42),0)</f>
        <v/>
      </c>
      <c r="HW42" s="170">
        <f>SUMPRODUCT((MOD(COLUMN($M42:$HR42)-COLUMN($M42),6)=0)*ISNUMBER($M42:$HR42)*($M42:$HR42&gt;=RESUMEN!$C$26)*($M42:$HR42&lt;=RESUMEN!$C$27)*IFERROR(N($N42:$HS42),0))</f>
        <v/>
      </c>
      <c r="HX42" s="170">
        <f>SUMPRODUCT((MOD(COLUMN($M42:$HR42)-COLUMN($M42),6)=0)*ISNUMBER($M42:$HR42)*($M42:$HR42&gt;=RESUMEN!$C$26)*($M42:$HR42&lt;=RESUMEN!$C$27))</f>
        <v/>
      </c>
    </row>
    <row r="43" ht="15.75" customHeight="1" s="506">
      <c r="B43" s="113">
        <f>VENTAS!A42</f>
        <v/>
      </c>
      <c r="C43" s="236">
        <f>VENTAS!B42</f>
        <v/>
      </c>
      <c r="D43" s="53">
        <f>VENTAS!C42</f>
        <v/>
      </c>
      <c r="E43" s="114">
        <f>VENTAS!D42</f>
        <v/>
      </c>
      <c r="F43" s="114">
        <f>VENTAS!J42</f>
        <v/>
      </c>
      <c r="G43" s="494">
        <f>VENTAS!F42</f>
        <v/>
      </c>
      <c r="H43" s="479">
        <f>VENTAS!K42</f>
        <v/>
      </c>
      <c r="I43" s="479">
        <f>VENTAS!M42</f>
        <v/>
      </c>
      <c r="J43" s="184">
        <f>VENTAS!L42</f>
        <v/>
      </c>
      <c r="K43" s="119">
        <f>IF(N($H43)&lt;1,"",$G43+31)</f>
        <v/>
      </c>
      <c r="L43" s="124">
        <f>IF(K43="","",TODAY()-K43)</f>
        <v/>
      </c>
      <c r="M43" s="201" t="n">
        <v>46020</v>
      </c>
      <c r="N43" s="374" t="n">
        <v>1083000</v>
      </c>
      <c r="O43" s="184">
        <f>IF(K43="","SIN ESTADO",IF(M43&lt;&gt;"","PAGA",IF(L43&gt;0,"VENCIDA",IF(L43&gt;=-5,"POR VENCER","AL DÍA"))))</f>
        <v/>
      </c>
      <c r="P43" s="185" t="inlineStr">
        <is>
          <t>EFECTIVO</t>
        </is>
      </c>
      <c r="Q43" s="119">
        <f>IF(N($H43)&lt;2,"",IF(K43="","",K43+31))</f>
        <v/>
      </c>
      <c r="R43" s="124">
        <f>IF(Q43="","",TODAY()-Q43)</f>
        <v/>
      </c>
      <c r="S43" s="494" t="n">
        <v>46020</v>
      </c>
      <c r="T43" s="184" t="n">
        <v>1083000</v>
      </c>
      <c r="U43" s="184">
        <f>IF(Q43="","SIN ESTADO",IF(S43&lt;&gt;"","PAGA",IF(R43&gt;0,"VENCIDA",IF(R43&gt;=-5,"POR VENCER","AL DÍA"))))</f>
        <v/>
      </c>
      <c r="V43" s="185" t="inlineStr">
        <is>
          <t>TRANSFERENCIA</t>
        </is>
      </c>
      <c r="W43" s="119">
        <f>IF(N($H43)&lt;3,"",IF(Q43="","",Q43+31))</f>
        <v/>
      </c>
      <c r="X43" s="124">
        <f>IF(W43="","",TODAY()-W43)</f>
        <v/>
      </c>
      <c r="Y43" s="494" t="n">
        <v>46020</v>
      </c>
      <c r="Z43" s="184" t="n">
        <v>1083000</v>
      </c>
      <c r="AA43" s="184">
        <f>IF(W43="","SIN ESTADO",IF(Y43&lt;&gt;"","PAGA",IF(X43&gt;0,"VENCIDA",IF(X43&gt;=-5,"POR VENCER","AL DÍA"))))</f>
        <v/>
      </c>
      <c r="AB43" s="185" t="inlineStr">
        <is>
          <t>TRANSFERENCIA</t>
        </is>
      </c>
      <c r="AC43" s="119">
        <f>IF(N($H43)&lt;4,"",IF(W43="","",W43+31))</f>
        <v/>
      </c>
      <c r="AD43" s="124">
        <f>IF(AC43="","",TODAY()-AC43)</f>
        <v/>
      </c>
      <c r="AE43" s="494" t="n">
        <v>46020</v>
      </c>
      <c r="AF43" s="184" t="n">
        <v>1083000</v>
      </c>
      <c r="AG43" s="184">
        <f>IF(AC43="","SIN ESTADO",IF(AE43&lt;&gt;"","PAGA",IF(AD43&gt;0,"VENCIDA",IF(AD43&gt;=-5,"POR VENCER","AL DÍA"))))</f>
        <v/>
      </c>
      <c r="AH43" s="185" t="inlineStr">
        <is>
          <t>TRANSFERENCIA</t>
        </is>
      </c>
      <c r="AI43" s="119">
        <f>IF(N($H43)&lt;5,"",IF(AC43="","",AC43+31))</f>
        <v/>
      </c>
      <c r="AJ43" s="124">
        <f>IF(AI43="","",TODAY()-AI43)</f>
        <v/>
      </c>
      <c r="AK43" s="494" t="n">
        <v>46020</v>
      </c>
      <c r="AL43" s="184" t="n">
        <v>1083000</v>
      </c>
      <c r="AM43" s="184">
        <f>IF(AI43="","SIN ESTADO",IF(AK43&lt;&gt;"","PAGA",IF(AJ43&gt;0,"VENCIDA",IF(AJ43&gt;=-5,"POR VENCER","AL DÍA"))))</f>
        <v/>
      </c>
      <c r="AN43" s="185" t="inlineStr">
        <is>
          <t>TRANSFERENCIA</t>
        </is>
      </c>
      <c r="AO43" s="119">
        <f>IF(N($H43)&lt;6,"",IF(AI43="","",AI43+31))</f>
        <v/>
      </c>
      <c r="AP43" s="124">
        <f>IF(AO43="","",TODAY()-AO43)</f>
        <v/>
      </c>
      <c r="AQ43" s="270" t="n">
        <v>46197</v>
      </c>
      <c r="AR43" s="184" t="n">
        <v>1083000</v>
      </c>
      <c r="AS43" s="184">
        <f>IF(AO43="","SIN ESTADO",IF(AQ43&lt;&gt;"","PAGA",IF(AP43&gt;0,"VENCIDA",IF(AP43&gt;=-5,"POR VENCER","AL DÍA"))))</f>
        <v/>
      </c>
      <c r="AT43" s="185" t="inlineStr">
        <is>
          <t>TRANSFERENCIA</t>
        </is>
      </c>
      <c r="AU43" s="119">
        <f>IF(N($H43)&lt;7,"",IF(AO43="","",AO43+31))</f>
        <v/>
      </c>
      <c r="AV43" s="124">
        <f>IF(AU43="","",TODAY()-AU43)</f>
        <v/>
      </c>
      <c r="AW43" s="494" t="n">
        <v>46197</v>
      </c>
      <c r="AX43" s="184" t="n">
        <v>1083000</v>
      </c>
      <c r="AY43" s="184">
        <f>IF(AU43="","SIN ESTADO",IF(AW43&lt;&gt;"","PAGA",IF(AV43&gt;0,"VENCIDA",IF(AV43&gt;=-5,"POR VENCER","AL DÍA"))))</f>
        <v/>
      </c>
      <c r="AZ43" s="185" t="inlineStr">
        <is>
          <t>TRANSFERENCIA</t>
        </is>
      </c>
      <c r="BA43" s="119">
        <f>IF(N($H43)&lt;8,"",IF(AU43="","",AU43+31))</f>
        <v/>
      </c>
      <c r="BB43" s="124">
        <f>IF(BA43="","",TODAY()-BA43)</f>
        <v/>
      </c>
      <c r="BC43" s="494" t="n">
        <v>46197</v>
      </c>
      <c r="BD43" s="184" t="n">
        <v>1083000</v>
      </c>
      <c r="BE43" s="184">
        <f>IF(BA43="","SIN ESTADO",IF(BC43&lt;&gt;"","PAGA",IF(BB43&gt;0,"VENCIDA",IF(BB43&gt;=-5,"POR VENCER","AL DÍA"))))</f>
        <v/>
      </c>
      <c r="BF43" s="185" t="inlineStr">
        <is>
          <t>TRANSFERENCIA</t>
        </is>
      </c>
      <c r="BG43" s="119">
        <f>IF(N($H43)&lt;9,"",IF(BA43="","",BA43+31))</f>
        <v/>
      </c>
      <c r="BH43" s="124">
        <f>IF(BG43="","",TODAY()-BG43)</f>
        <v/>
      </c>
      <c r="BI43" s="494" t="n">
        <v>46197</v>
      </c>
      <c r="BJ43" s="184" t="n">
        <v>1083000</v>
      </c>
      <c r="BK43" s="184">
        <f>IF(BG43="","SIN ESTADO",IF(BI43&lt;&gt;"","PAGA",IF(BH43&gt;0,"VENCIDA",IF(BH43&gt;=-5,"POR VENCER","AL DÍA"))))</f>
        <v/>
      </c>
      <c r="BL43" s="185" t="inlineStr">
        <is>
          <t>TRANSFERENCIA</t>
        </is>
      </c>
      <c r="BM43" s="119">
        <f>IF(N($H43)&lt;10,"",IF(BG43="","",BG43+31))</f>
        <v/>
      </c>
      <c r="BN43" s="124">
        <f>IF(BM43="","",TODAY()-BM43)</f>
        <v/>
      </c>
      <c r="BO43" s="494" t="n"/>
      <c r="BP43" s="184" t="n"/>
      <c r="BQ43" s="184">
        <f>IF(BM43="","SIN ESTADO",IF(BO43&lt;&gt;"","PAGA",IF(BN43&gt;0,"VENCIDA",IF(BN43&gt;=-5,"POR VENCER","AL DÍA"))))</f>
        <v/>
      </c>
      <c r="BR43" s="185" t="n"/>
      <c r="BS43" s="119">
        <f>IF(N($H43)&lt;11,"",IF(BM43="","",BM43+31))</f>
        <v/>
      </c>
      <c r="BT43" s="124">
        <f>IF(BS43="","",TODAY()-BS43)</f>
        <v/>
      </c>
      <c r="BU43" s="494" t="n"/>
      <c r="BV43" s="184" t="n"/>
      <c r="BW43" s="184">
        <f>IF(BS43="","SIN ESTADO",IF(BU43&lt;&gt;"","PAGA",IF(BT43&gt;0,"VENCIDA",IF(BT43&gt;=-5,"POR VENCER","AL DÍA"))))</f>
        <v/>
      </c>
      <c r="BX43" s="185" t="n"/>
      <c r="BY43" s="119">
        <f>IF(N($H43)&lt;12,"",IF(BS43="","",BS43+31))</f>
        <v/>
      </c>
      <c r="BZ43" s="124">
        <f>IF(BY43="","",TODAY()-BY43)</f>
        <v/>
      </c>
      <c r="CA43" s="494" t="n"/>
      <c r="CB43" s="184" t="n"/>
      <c r="CC43" s="184">
        <f>IF(BY43="","SIN ESTADO",IF(CA43&lt;&gt;"","PAGA",IF(BZ43&gt;0,"VENCIDA",IF(BZ43&gt;=-5,"POR VENCER","AL DÍA"))))</f>
        <v/>
      </c>
      <c r="CD43" s="185" t="n"/>
      <c r="CE43" s="119">
        <f>IF(N($H43)&lt;13,"",IF(BY43="","",BY43+31))</f>
        <v/>
      </c>
      <c r="CF43" s="124">
        <f>IF(CE43="","",TODAY()-CE43)</f>
        <v/>
      </c>
      <c r="CG43" s="494" t="n"/>
      <c r="CH43" s="184" t="n"/>
      <c r="CI43" s="184">
        <f>IF(CE43="","SIN ESTADO",IF(CG43&lt;&gt;"","PAGA",IF(CF43&gt;0,"VENCIDA",IF(CF43&gt;=-5,"POR VENCER","AL DÍA"))))</f>
        <v/>
      </c>
      <c r="CJ43" s="185" t="n"/>
      <c r="CK43" s="119">
        <f>IF(N($H43)&lt;14,"",IF(CE43="","",CE43+31))</f>
        <v/>
      </c>
      <c r="CL43" s="124">
        <f>IF(CK43="","",TODAY()-CK43)</f>
        <v/>
      </c>
      <c r="CM43" s="494" t="n"/>
      <c r="CN43" s="184" t="n"/>
      <c r="CO43" s="184">
        <f>IF(CK43="","SIN ESTADO",IF(CM43&lt;&gt;"","PAGA",IF(CL43&gt;0,"VENCIDA",IF(CL43&gt;=-5,"POR VENCER","AL DÍA"))))</f>
        <v/>
      </c>
      <c r="CP43" s="185" t="n"/>
      <c r="CQ43" s="119">
        <f>IF(N($H43)&lt;15,"",IF(CK43="","",CK43+31))</f>
        <v/>
      </c>
      <c r="CR43" s="124">
        <f>IF(CQ43="","",TODAY()-CQ43)</f>
        <v/>
      </c>
      <c r="CS43" s="494" t="n"/>
      <c r="CT43" s="184" t="n"/>
      <c r="CU43" s="184">
        <f>IF(CQ43="","SIN ESTADO",IF(CS43&lt;&gt;"","PAGA",IF(CR43&gt;0,"VENCIDA",IF(CR43&gt;=-5,"POR VENCER","AL DÍA"))))</f>
        <v/>
      </c>
      <c r="CV43" s="185" t="n"/>
      <c r="CW43" s="119">
        <f>IF(N($H43)&lt;16,"",IF(CQ43="","",CQ43+31))</f>
        <v/>
      </c>
      <c r="CX43" s="124">
        <f>IF(CW43="","",TODAY()-CW43)</f>
        <v/>
      </c>
      <c r="CY43" s="494" t="n"/>
      <c r="CZ43" s="184" t="n"/>
      <c r="DA43" s="184">
        <f>IF(CW43="","SIN ESTADO",IF(CY43&lt;&gt;"","PAGA",IF(CX43&gt;0,"VENCIDA",IF(CX43&gt;=-5,"POR VENCER","AL DÍA"))))</f>
        <v/>
      </c>
      <c r="DB43" s="185" t="n"/>
      <c r="DC43" s="119">
        <f>IF(N($H43)&lt;17,"",IF(CW43="","",CW43+31))</f>
        <v/>
      </c>
      <c r="DD43" s="124">
        <f>IF(DC43="","",TODAY()-DC43)</f>
        <v/>
      </c>
      <c r="DE43" s="494" t="n"/>
      <c r="DF43" s="184" t="n"/>
      <c r="DG43" s="184">
        <f>IF(DC43="","SIN ESTADO",IF(DE43&lt;&gt;"","PAGA",IF(DD43&gt;0,"VENCIDA",IF(DD43&gt;=-5,"POR VENCER","AL DÍA"))))</f>
        <v/>
      </c>
      <c r="DH43" s="185" t="n"/>
      <c r="DI43" s="119">
        <f>IF(N($H43)&lt;18,"",IF(DC43="","",DC43+31))</f>
        <v/>
      </c>
      <c r="DJ43" s="124">
        <f>IF(DI43="","",TODAY()-DI43)</f>
        <v/>
      </c>
      <c r="DK43" s="494" t="n"/>
      <c r="DL43" s="184" t="n"/>
      <c r="DM43" s="184">
        <f>IF(DI43="","SIN ESTADO",IF(DK43&lt;&gt;"","PAGA",IF(DJ43&gt;0,"VENCIDA",IF(DJ43&gt;=-5,"POR VENCER","AL DÍA"))))</f>
        <v/>
      </c>
      <c r="DN43" s="185" t="n"/>
      <c r="DO43" s="119">
        <f>IF(N($H43)&lt;19,"",IF(DI43="","",DI43+31))</f>
        <v/>
      </c>
      <c r="DP43" s="124">
        <f>IF(DO43="","",TODAY()-DO43)</f>
        <v/>
      </c>
      <c r="DQ43" s="494" t="n"/>
      <c r="DR43" s="184" t="n"/>
      <c r="DS43" s="184">
        <f>IF(DO43="","SIN ESTADO",IF(DQ43&lt;&gt;"","PAGA",IF(DP43&gt;0,"VENCIDA",IF(DP43&gt;=-5,"POR VENCER","AL DÍA"))))</f>
        <v/>
      </c>
      <c r="DT43" s="185" t="n"/>
      <c r="DU43" s="119">
        <f>IF(N($H43)&lt;20,"",IF(DO43="","",DO43+31))</f>
        <v/>
      </c>
      <c r="DV43" s="124">
        <f>IF(DU43="","",TODAY()-DU43)</f>
        <v/>
      </c>
      <c r="DW43" s="494" t="n"/>
      <c r="DX43" s="184" t="n"/>
      <c r="DY43" s="184">
        <f>IF(DU43="","SIN ESTADO",IF(DW43&lt;&gt;"","PAGA",IF(DV43&gt;0,"VENCIDA",IF(DV43&gt;=-5,"POR VENCER","AL DÍA"))))</f>
        <v/>
      </c>
      <c r="DZ43" s="185" t="n"/>
      <c r="EA43" s="119">
        <f>IF(N($H43)&lt;21,"",IF(DU43="","",DU43+31))</f>
        <v/>
      </c>
      <c r="EB43" s="124">
        <f>IF(EA43="","",TODAY()-EA43)</f>
        <v/>
      </c>
      <c r="EC43" s="494" t="n"/>
      <c r="ED43" s="184" t="n"/>
      <c r="EE43" s="184">
        <f>IF(EA43="","SIN ESTADO",IF(EC43&lt;&gt;"","PAGA",IF(EB43&gt;0,"VENCIDA",IF(EB43&gt;=-5,"POR VENCER","AL DÍA"))))</f>
        <v/>
      </c>
      <c r="EF43" s="185" t="n"/>
      <c r="EG43" s="119">
        <f>IF(N($H43)&lt;22,"",IF(EA43="","",EA43+31))</f>
        <v/>
      </c>
      <c r="EH43" s="124">
        <f>IF(EG43="","",TODAY()-EG43)</f>
        <v/>
      </c>
      <c r="EI43" s="494" t="n"/>
      <c r="EJ43" s="184" t="n"/>
      <c r="EK43" s="184">
        <f>IF(EG43="","SIN ESTADO",IF(EI43&lt;&gt;"","PAGA",IF(EH43&gt;0,"VENCIDA",IF(EH43&gt;=-5,"POR VENCER","AL DÍA"))))</f>
        <v/>
      </c>
      <c r="EL43" s="185" t="n"/>
      <c r="EM43" s="119">
        <f>IF(N($H43)&lt;23,"",IF(EG43="","",EG43+31))</f>
        <v/>
      </c>
      <c r="EN43" s="124">
        <f>IF(EM43="","",TODAY()-EM43)</f>
        <v/>
      </c>
      <c r="EO43" s="494" t="n"/>
      <c r="EP43" s="184" t="n"/>
      <c r="EQ43" s="184">
        <f>IF(EM43="","SIN ESTADO",IF(EO43&lt;&gt;"","PAGA",IF(EN43&gt;0,"VENCIDA",IF(EN43&gt;=-5,"POR VENCER","AL DÍA"))))</f>
        <v/>
      </c>
      <c r="ER43" s="185" t="n"/>
      <c r="ES43" s="119">
        <f>IF(N($H43)&lt;24,"",IF(EM43="","",EM43+31))</f>
        <v/>
      </c>
      <c r="ET43" s="124">
        <f>IF(ES43="","",TODAY()-ES43)</f>
        <v/>
      </c>
      <c r="EU43" s="494" t="n"/>
      <c r="EV43" s="184" t="n"/>
      <c r="EW43" s="184">
        <f>IF(ES43="","SIN ESTADO",IF(EU43&lt;&gt;"","PAGA",IF(ET43&gt;0,"VENCIDA",IF(ET43&gt;=-5,"POR VENCER","AL DÍA"))))</f>
        <v/>
      </c>
      <c r="EX43" s="185" t="n"/>
      <c r="EY43" s="119">
        <f>IF(N($H43)&lt;25,"",IF(ES43="","",ES43+31))</f>
        <v/>
      </c>
      <c r="EZ43" s="124">
        <f>IF(EY43="","",TODAY()-EY43)</f>
        <v/>
      </c>
      <c r="FA43" s="494" t="n"/>
      <c r="FB43" s="184" t="n"/>
      <c r="FC43" s="184">
        <f>IF(EY43="","SIN ESTADO",IF(FA43&lt;&gt;"","PAGA",IF(EZ43&gt;0,"VENCIDA",IF(EZ43&gt;=-5,"POR VENCER","AL DÍA"))))</f>
        <v/>
      </c>
      <c r="FD43" s="185" t="n"/>
      <c r="FE43" s="119">
        <f>IF(N($H43)&lt;26,"",IF(EY43="","",EY43+31))</f>
        <v/>
      </c>
      <c r="FF43" s="124">
        <f>IF(FE43="","",TODAY()-FE43)</f>
        <v/>
      </c>
      <c r="FG43" s="494" t="n"/>
      <c r="FH43" s="184" t="n"/>
      <c r="FI43" s="184">
        <f>IF(FE43="","SIN ESTADO",IF(FG43&lt;&gt;"","PAGA",IF(FF43&gt;0,"VENCIDA",IF(FF43&gt;=-5,"POR VENCER","AL DÍA"))))</f>
        <v/>
      </c>
      <c r="FJ43" s="185" t="n"/>
      <c r="FK43" s="119">
        <f>IF(N($H43)&lt;27,"",IF(FE43="","",FE43+31))</f>
        <v/>
      </c>
      <c r="FL43" s="124">
        <f>IF(FK43="","",TODAY()-FK43)</f>
        <v/>
      </c>
      <c r="FM43" s="494" t="n"/>
      <c r="FN43" s="184" t="n"/>
      <c r="FO43" s="184">
        <f>IF(FK43="","SIN ESTADO",IF(FM43&lt;&gt;"","PAGA",IF(FL43&gt;0,"VENCIDA",IF(FL43&gt;=-5,"POR VENCER","AL DÍA"))))</f>
        <v/>
      </c>
      <c r="FP43" s="185" t="n"/>
      <c r="FQ43" s="119">
        <f>IF(N($H43)&lt;28,"",IF(FK43="","",FK43+31))</f>
        <v/>
      </c>
      <c r="FR43" s="124">
        <f>IF(FQ43="","",TODAY()-FQ43)</f>
        <v/>
      </c>
      <c r="FS43" s="494" t="n"/>
      <c r="FT43" s="184" t="n"/>
      <c r="FU43" s="184">
        <f>IF(FQ43="","SIN ESTADO",IF(FS43&lt;&gt;"","PAGA",IF(FR43&gt;0,"VENCIDA",IF(FR43&gt;=-5,"POR VENCER","AL DÍA"))))</f>
        <v/>
      </c>
      <c r="FV43" s="185" t="n"/>
      <c r="FW43" s="119">
        <f>IF(N($H43)&lt;29,"",IF(FQ43="","",FQ43+31))</f>
        <v/>
      </c>
      <c r="FX43" s="124">
        <f>IF(FW43="","",TODAY()-FW43)</f>
        <v/>
      </c>
      <c r="FY43" s="494" t="n"/>
      <c r="FZ43" s="184" t="n"/>
      <c r="GA43" s="184">
        <f>IF(FW43="","SIN ESTADO",IF(FY43&lt;&gt;"","PAGA",IF(FX43&gt;0,"VENCIDA",IF(FX43&gt;=-5,"POR VENCER","AL DÍA"))))</f>
        <v/>
      </c>
      <c r="GB43" s="185" t="n"/>
      <c r="GC43" s="119">
        <f>IF(N($H43)&lt;30,"",IF(FW43="","",FW43+31))</f>
        <v/>
      </c>
      <c r="GD43" s="124">
        <f>IF(GC43="","",TODAY()-GC43)</f>
        <v/>
      </c>
      <c r="GE43" s="494" t="n"/>
      <c r="GF43" s="184" t="n"/>
      <c r="GG43" s="184">
        <f>IF(GC43="","SIN ESTADO",IF(GE43&lt;&gt;"","PAGA",IF(GD43&gt;0,"VENCIDA",IF(GD43&gt;=-5,"POR VENCER","AL DÍA"))))</f>
        <v/>
      </c>
      <c r="GH43" s="185" t="n"/>
      <c r="GI43" s="119">
        <f>IF(N($H43)&lt;31,"",IF(GC43="","",GC43+31))</f>
        <v/>
      </c>
      <c r="GJ43" s="124">
        <f>IF(GI43="","",TODAY()-GI43)</f>
        <v/>
      </c>
      <c r="GK43" s="494" t="n"/>
      <c r="GL43" s="184" t="n"/>
      <c r="GM43" s="184">
        <f>IF(GI43="","SIN ESTADO",IF(GK43&lt;&gt;"","PAGA",IF(GJ43&gt;0,"VENCIDA",IF(GJ43&gt;=-5,"POR VENCER","AL DÍA"))))</f>
        <v/>
      </c>
      <c r="GN43" s="185" t="n"/>
      <c r="GO43" s="119">
        <f>IF(N($H43)&lt;32,"",IF(GI43="","",GI43+31))</f>
        <v/>
      </c>
      <c r="GP43" s="124">
        <f>IF(GO43="","",TODAY()-GO43)</f>
        <v/>
      </c>
      <c r="GQ43" s="494" t="n"/>
      <c r="GR43" s="184" t="n"/>
      <c r="GS43" s="184">
        <f>IF(GO43="","SIN ESTADO",IF(GQ43&lt;&gt;"","PAGA",IF(GP43&gt;0,"VENCIDA",IF(GP43&gt;=-5,"POR VENCER","AL DÍA"))))</f>
        <v/>
      </c>
      <c r="GT43" s="185" t="n"/>
      <c r="GU43" s="119">
        <f>IF(N($H43)&lt;33,"",IF(GO43="","",GO43+31))</f>
        <v/>
      </c>
      <c r="GV43" s="124">
        <f>IF(GU43="","",TODAY()-GU43)</f>
        <v/>
      </c>
      <c r="GW43" s="494" t="n"/>
      <c r="GX43" s="184" t="n"/>
      <c r="GY43" s="184">
        <f>IF(GU43="","SIN ESTADO",IF(GW43&lt;&gt;"","PAGA",IF(GV43&gt;0,"VENCIDA",IF(GV43&gt;=-5,"POR VENCER","AL DÍA"))))</f>
        <v/>
      </c>
      <c r="GZ43" s="185" t="n"/>
      <c r="HA43" s="119">
        <f>IF(N($H43)&lt;34,"",IF(GU43="","",GU43+31))</f>
        <v/>
      </c>
      <c r="HB43" s="124">
        <f>IF(HA43="","",TODAY()-HA43)</f>
        <v/>
      </c>
      <c r="HC43" s="494" t="n"/>
      <c r="HD43" s="184" t="n"/>
      <c r="HE43" s="184">
        <f>IF(HA43="","SIN ESTADO",IF(HC43&lt;&gt;"","PAGA",IF(HB43&gt;0,"VENCIDA",IF(HB43&gt;=-5,"POR VENCER","AL DÍA"))))</f>
        <v/>
      </c>
      <c r="HF43" s="185" t="n"/>
      <c r="HG43" s="119">
        <f>IF(N($H43)&lt;35,"",IF(HA43="","",HA43+31))</f>
        <v/>
      </c>
      <c r="HH43" s="124">
        <f>IF(HG43="","",TODAY()-HG43)</f>
        <v/>
      </c>
      <c r="HI43" s="494" t="n"/>
      <c r="HJ43" s="184" t="n"/>
      <c r="HK43" s="184">
        <f>IF(HG43="","SIN ESTADO",IF(HI43&lt;&gt;"","PAGA",IF(HH43&gt;0,"VENCIDA",IF(HH43&gt;=-5,"POR VENCER","AL DÍA"))))</f>
        <v/>
      </c>
      <c r="HL43" s="168" t="n"/>
      <c r="HM43" s="119">
        <f>IF(N($H43)&lt;36,"",IF(HG43="","",HG43+31))</f>
        <v/>
      </c>
      <c r="HN43" s="124">
        <f>IF(HM43="","",TODAY()-HM43)</f>
        <v/>
      </c>
      <c r="HO43" s="494" t="n"/>
      <c r="HP43" s="184" t="n"/>
      <c r="HQ43" s="184">
        <f>IF(HM43="","SIN ESTADO",IF(HO43&lt;&gt;"","PAGA",IF(HN43&gt;0,"VENCIDA",IF(HN43&gt;=-5,"POR VENCER","AL DÍA"))))</f>
        <v/>
      </c>
      <c r="HR43" s="168" t="n"/>
      <c r="HS43" s="169">
        <f>N43+T43+Z43+AF43+AL43+AR43+AX43+BD43+BJ43+BP43+BV43+CB43+CH43+CN43+CT43+CZ43+DF43+DL43+DR43+DX43+ED43+EJ43+EP43+EV43+FB43+FH43+FN43+FT43+FZ43+GF43+GL43+GR43+GX43+HD43+HJ43+HP43</f>
        <v/>
      </c>
      <c r="HU43" s="170">
        <f>IFERROR(N($J43),0)</f>
        <v/>
      </c>
      <c r="HW43" s="170">
        <f>SUMPRODUCT((MOD(COLUMN($M43:$HR43)-COLUMN($M43),6)=0)*ISNUMBER($M43:$HR43)*($M43:$HR43&gt;=RESUMEN!$C$26)*($M43:$HR43&lt;=RESUMEN!$C$27)*IFERROR(N($N43:$HS43),0))</f>
        <v/>
      </c>
      <c r="HX43" s="170">
        <f>SUMPRODUCT((MOD(COLUMN($M43:$HR43)-COLUMN($M43),6)=0)*ISNUMBER($M43:$HR43)*($M43:$HR43&gt;=RESUMEN!$C$26)*($M43:$HR43&lt;=RESUMEN!$C$27))</f>
        <v/>
      </c>
    </row>
    <row r="44" ht="15.75" customHeight="1" s="506">
      <c r="B44" s="113">
        <f>VENTAS!A43</f>
        <v/>
      </c>
      <c r="C44" s="236">
        <f>VENTAS!B43</f>
        <v/>
      </c>
      <c r="D44" s="53">
        <f>VENTAS!C43</f>
        <v/>
      </c>
      <c r="E44" s="114">
        <f>VENTAS!D43</f>
        <v/>
      </c>
      <c r="F44" s="114">
        <f>VENTAS!J43</f>
        <v/>
      </c>
      <c r="G44" s="494">
        <f>VENTAS!F43</f>
        <v/>
      </c>
      <c r="H44" s="479">
        <f>VENTAS!K43</f>
        <v/>
      </c>
      <c r="I44" s="479">
        <f>VENTAS!M43</f>
        <v/>
      </c>
      <c r="J44" s="184">
        <f>VENTAS!L43</f>
        <v/>
      </c>
      <c r="K44" s="119">
        <f>IF(N($H44)&lt;1,"",$G44+31)</f>
        <v/>
      </c>
      <c r="L44" s="124">
        <f>IF(K44="","",TODAY()-K44)</f>
        <v/>
      </c>
      <c r="M44" s="265" t="n">
        <v>45866</v>
      </c>
      <c r="N44" s="374" t="n">
        <v>1083000</v>
      </c>
      <c r="O44" s="184">
        <f>IF(K44="","SIN ESTADO",IF(M44&lt;&gt;"","PAGA",IF(L44&gt;0,"VENCIDA",IF(L44&gt;=-5,"POR VENCER","AL DÍA"))))</f>
        <v/>
      </c>
      <c r="P44" s="185" t="inlineStr">
        <is>
          <t>TRANSFERENCIA</t>
        </is>
      </c>
      <c r="Q44" s="119">
        <f>IF(N($H44)&lt;2,"",IF(K44="","",K44+31))</f>
        <v/>
      </c>
      <c r="R44" s="124">
        <f>IF(Q44="","",TODAY()-Q44)</f>
        <v/>
      </c>
      <c r="S44" s="406" t="n">
        <v>45903</v>
      </c>
      <c r="T44" s="184" t="n">
        <v>1083000</v>
      </c>
      <c r="U44" s="184">
        <f>IF(Q44="","SIN ESTADO",IF(S44&lt;&gt;"","PAGA",IF(R44&gt;0,"VENCIDA",IF(R44&gt;=-5,"POR VENCER","AL DÍA"))))</f>
        <v/>
      </c>
      <c r="V44" s="185" t="inlineStr">
        <is>
          <t>TRANSFERENCIA</t>
        </is>
      </c>
      <c r="W44" s="119">
        <f>IF(N($H44)&lt;3,"",IF(Q44="","",Q44+31))</f>
        <v/>
      </c>
      <c r="X44" s="124">
        <f>IF(W44="","",TODAY()-W44)</f>
        <v/>
      </c>
      <c r="Y44" s="414" t="n">
        <v>45946</v>
      </c>
      <c r="Z44" s="184" t="n">
        <v>1083000</v>
      </c>
      <c r="AA44" s="184">
        <f>IF(W44="","SIN ESTADO",IF(Y44&lt;&gt;"","PAGA",IF(X44&gt;0,"VENCIDA",IF(X44&gt;=-5,"POR VENCER","AL DÍA"))))</f>
        <v/>
      </c>
      <c r="AB44" s="185" t="inlineStr">
        <is>
          <t>TRANSFERENCIA</t>
        </is>
      </c>
      <c r="AC44" s="119">
        <f>IF(N($H44)&lt;4,"",IF(W44="","",W44+31))</f>
        <v/>
      </c>
      <c r="AD44" s="124">
        <f>IF(AC44="","",TODAY()-AC44)</f>
        <v/>
      </c>
      <c r="AE44" s="227" t="n">
        <v>46118</v>
      </c>
      <c r="AF44" s="184" t="n">
        <v>2166000</v>
      </c>
      <c r="AG44" s="184">
        <f>IF(AC44="","SIN ESTADO",IF(AE44&lt;&gt;"","PAGA",IF(AD44&gt;0,"VENCIDA",IF(AD44&gt;=-5,"POR VENCER","AL DÍA"))))</f>
        <v/>
      </c>
      <c r="AH44" s="185" t="inlineStr">
        <is>
          <t>TRANSFERENCIA</t>
        </is>
      </c>
      <c r="AI44" s="119">
        <f>IF(N($H44)&lt;5,"",IF(AC44="","",AC44+31))</f>
        <v/>
      </c>
      <c r="AJ44" s="124">
        <f>IF(AI44="","",TODAY()-AI44)</f>
        <v/>
      </c>
      <c r="AK44" s="494" t="n">
        <v>46177</v>
      </c>
      <c r="AL44" s="184" t="n"/>
      <c r="AM44" s="184">
        <f>IF(AI44="","SIN ESTADO",IF(AK44&lt;&gt;"","PAGA",IF(AJ44&gt;0,"VENCIDA",IF(AJ44&gt;=-5,"POR VENCER","AL DÍA"))))</f>
        <v/>
      </c>
      <c r="AN44" s="185" t="inlineStr">
        <is>
          <t>EFECTIVO</t>
        </is>
      </c>
      <c r="AO44" s="119">
        <f>IF(N($H44)&lt;6,"",IF(AI44="","",AI44+31))</f>
        <v/>
      </c>
      <c r="AP44" s="124">
        <f>IF(AO44="","",TODAY()-AO44)</f>
        <v/>
      </c>
      <c r="AQ44" s="270" t="n">
        <v>46180</v>
      </c>
      <c r="AR44" s="184" t="n">
        <v>6500000</v>
      </c>
      <c r="AS44" s="184">
        <f>IF(AO44="","SIN ESTADO",IF(AQ44&lt;&gt;"","PAGA",IF(AP44&gt;0,"VENCIDA",IF(AP44&gt;=-5,"POR VENCER","AL DÍA"))))</f>
        <v/>
      </c>
      <c r="AT44" s="185" t="inlineStr">
        <is>
          <t>TRANSFERENCIA</t>
        </is>
      </c>
      <c r="AU44" s="119">
        <f>IF(N($H44)&lt;7,"",IF(AO44="","",AO44+31))</f>
        <v/>
      </c>
      <c r="AV44" s="124">
        <f>IF(AU44="","",TODAY()-AU44)</f>
        <v/>
      </c>
      <c r="AW44" s="494" t="n">
        <v>46180</v>
      </c>
      <c r="AX44" s="184" t="n"/>
      <c r="AY44" s="184">
        <f>IF(AU44="","SIN ESTADO",IF(AW44&lt;&gt;"","PAGA",IF(AV44&gt;0,"VENCIDA",IF(AV44&gt;=-5,"POR VENCER","AL DÍA"))))</f>
        <v/>
      </c>
      <c r="AZ44" s="185" t="inlineStr">
        <is>
          <t>TRANSFERENCIA</t>
        </is>
      </c>
      <c r="BA44" s="119">
        <f>IF(N($H44)&lt;8,"",IF(AU44="","",AU44+31))</f>
        <v/>
      </c>
      <c r="BB44" s="124">
        <f>IF(BA44="","",TODAY()-BA44)</f>
        <v/>
      </c>
      <c r="BC44" s="494" t="n">
        <v>46180</v>
      </c>
      <c r="BD44" s="184" t="n"/>
      <c r="BE44" s="184">
        <f>IF(BA44="","SIN ESTADO",IF(BC44&lt;&gt;"","PAGA",IF(BB44&gt;0,"VENCIDA",IF(BB44&gt;=-5,"POR VENCER","AL DÍA"))))</f>
        <v/>
      </c>
      <c r="BF44" s="185" t="inlineStr">
        <is>
          <t>TRANSFERENCIA</t>
        </is>
      </c>
      <c r="BG44" s="119">
        <f>IF(N($H44)&lt;9,"",IF(BA44="","",BA44+31))</f>
        <v/>
      </c>
      <c r="BH44" s="124">
        <f>IF(BG44="","",TODAY()-BG44)</f>
        <v/>
      </c>
      <c r="BI44" s="494" t="n">
        <v>46180</v>
      </c>
      <c r="BJ44" s="184" t="n"/>
      <c r="BK44" s="184">
        <f>IF(BG44="","SIN ESTADO",IF(BI44&lt;&gt;"","PAGA",IF(BH44&gt;0,"VENCIDA",IF(BH44&gt;=-5,"POR VENCER","AL DÍA"))))</f>
        <v/>
      </c>
      <c r="BL44" s="185" t="inlineStr">
        <is>
          <t>TRANSFERENCIA</t>
        </is>
      </c>
      <c r="BM44" s="119">
        <f>IF(N($H44)&lt;10,"",IF(BG44="","",BG44+31))</f>
        <v/>
      </c>
      <c r="BN44" s="124">
        <f>IF(BM44="","",TODAY()-BM44)</f>
        <v/>
      </c>
      <c r="BO44" s="494" t="n">
        <v>46180</v>
      </c>
      <c r="BP44" s="184" t="n"/>
      <c r="BQ44" s="184">
        <f>IF(BM44="","SIN ESTADO",IF(BO44&lt;&gt;"","PAGA",IF(BN44&gt;0,"VENCIDA",IF(BN44&gt;=-5,"POR VENCER","AL DÍA"))))</f>
        <v/>
      </c>
      <c r="BR44" s="185" t="inlineStr">
        <is>
          <t>TRANSFERENCIA</t>
        </is>
      </c>
      <c r="BS44" s="119">
        <f>IF(N($H44)&lt;11,"",IF(BM44="","",BM44+31))</f>
        <v/>
      </c>
      <c r="BT44" s="124">
        <f>IF(BS44="","",TODAY()-BS44)</f>
        <v/>
      </c>
      <c r="BU44" s="494" t="n">
        <v>46180</v>
      </c>
      <c r="BV44" s="184" t="n"/>
      <c r="BW44" s="184">
        <f>IF(BS44="","SIN ESTADO",IF(BU44&lt;&gt;"","PAGA",IF(BT44&gt;0,"VENCIDA",IF(BT44&gt;=-5,"POR VENCER","AL DÍA"))))</f>
        <v/>
      </c>
      <c r="BX44" s="185" t="inlineStr">
        <is>
          <t>TRANSFERENCIA</t>
        </is>
      </c>
      <c r="BY44" s="119">
        <f>IF(N($H44)&lt;12,"",IF(BS44="","",BS44+31))</f>
        <v/>
      </c>
      <c r="BZ44" s="124">
        <f>IF(BY44="","",TODAY()-BY44)</f>
        <v/>
      </c>
      <c r="CA44" s="494" t="n"/>
      <c r="CB44" s="184" t="n"/>
      <c r="CC44" s="184">
        <f>IF(BY44="","SIN ESTADO",IF(CA44&lt;&gt;"","PAGA",IF(BZ44&gt;0,"VENCIDA",IF(BZ44&gt;=-5,"POR VENCER","AL DÍA"))))</f>
        <v/>
      </c>
      <c r="CD44" s="185" t="n"/>
      <c r="CE44" s="119">
        <f>IF(N($H44)&lt;13,"",IF(BY44="","",BY44+31))</f>
        <v/>
      </c>
      <c r="CF44" s="124">
        <f>IF(CE44="","",TODAY()-CE44)</f>
        <v/>
      </c>
      <c r="CG44" s="494" t="n"/>
      <c r="CH44" s="184" t="n"/>
      <c r="CI44" s="184">
        <f>IF(CE44="","SIN ESTADO",IF(CG44&lt;&gt;"","PAGA",IF(CF44&gt;0,"VENCIDA",IF(CF44&gt;=-5,"POR VENCER","AL DÍA"))))</f>
        <v/>
      </c>
      <c r="CJ44" s="185" t="n"/>
      <c r="CK44" s="119">
        <f>IF(N($H44)&lt;14,"",IF(CE44="","",CE44+31))</f>
        <v/>
      </c>
      <c r="CL44" s="124">
        <f>IF(CK44="","",TODAY()-CK44)</f>
        <v/>
      </c>
      <c r="CM44" s="494" t="n"/>
      <c r="CN44" s="184" t="n"/>
      <c r="CO44" s="184">
        <f>IF(CK44="","SIN ESTADO",IF(CM44&lt;&gt;"","PAGA",IF(CL44&gt;0,"VENCIDA",IF(CL44&gt;=-5,"POR VENCER","AL DÍA"))))</f>
        <v/>
      </c>
      <c r="CP44" s="185" t="n"/>
      <c r="CQ44" s="119">
        <f>IF(N($H44)&lt;15,"",IF(CK44="","",CK44+31))</f>
        <v/>
      </c>
      <c r="CR44" s="124">
        <f>IF(CQ44="","",TODAY()-CQ44)</f>
        <v/>
      </c>
      <c r="CS44" s="494" t="n"/>
      <c r="CT44" s="184" t="n"/>
      <c r="CU44" s="184">
        <f>IF(CQ44="","SIN ESTADO",IF(CS44&lt;&gt;"","PAGA",IF(CR44&gt;0,"VENCIDA",IF(CR44&gt;=-5,"POR VENCER","AL DÍA"))))</f>
        <v/>
      </c>
      <c r="CV44" s="185" t="n"/>
      <c r="CW44" s="119">
        <f>IF(N($H44)&lt;16,"",IF(CQ44="","",CQ44+31))</f>
        <v/>
      </c>
      <c r="CX44" s="124">
        <f>IF(CW44="","",TODAY()-CW44)</f>
        <v/>
      </c>
      <c r="CY44" s="494" t="n"/>
      <c r="CZ44" s="184" t="n"/>
      <c r="DA44" s="184">
        <f>IF(CW44="","SIN ESTADO",IF(CY44&lt;&gt;"","PAGA",IF(CX44&gt;0,"VENCIDA",IF(CX44&gt;=-5,"POR VENCER","AL DÍA"))))</f>
        <v/>
      </c>
      <c r="DB44" s="185" t="n"/>
      <c r="DC44" s="119">
        <f>IF(N($H44)&lt;17,"",IF(CW44="","",CW44+31))</f>
        <v/>
      </c>
      <c r="DD44" s="124">
        <f>IF(DC44="","",TODAY()-DC44)</f>
        <v/>
      </c>
      <c r="DE44" s="494" t="n"/>
      <c r="DF44" s="184" t="n"/>
      <c r="DG44" s="184">
        <f>IF(DC44="","SIN ESTADO",IF(DE44&lt;&gt;"","PAGA",IF(DD44&gt;0,"VENCIDA",IF(DD44&gt;=-5,"POR VENCER","AL DÍA"))))</f>
        <v/>
      </c>
      <c r="DH44" s="185" t="n"/>
      <c r="DI44" s="119">
        <f>IF(N($H44)&lt;18,"",IF(DC44="","",DC44+31))</f>
        <v/>
      </c>
      <c r="DJ44" s="124">
        <f>IF(DI44="","",TODAY()-DI44)</f>
        <v/>
      </c>
      <c r="DK44" s="494" t="n"/>
      <c r="DL44" s="184" t="n"/>
      <c r="DM44" s="184">
        <f>IF(DI44="","SIN ESTADO",IF(DK44&lt;&gt;"","PAGA",IF(DJ44&gt;0,"VENCIDA",IF(DJ44&gt;=-5,"POR VENCER","AL DÍA"))))</f>
        <v/>
      </c>
      <c r="DN44" s="185" t="n"/>
      <c r="DO44" s="119">
        <f>IF(N($H44)&lt;19,"",IF(DI44="","",DI44+31))</f>
        <v/>
      </c>
      <c r="DP44" s="124">
        <f>IF(DO44="","",TODAY()-DO44)</f>
        <v/>
      </c>
      <c r="DQ44" s="494" t="n"/>
      <c r="DR44" s="184" t="n"/>
      <c r="DS44" s="184">
        <f>IF(DO44="","SIN ESTADO",IF(DQ44&lt;&gt;"","PAGA",IF(DP44&gt;0,"VENCIDA",IF(DP44&gt;=-5,"POR VENCER","AL DÍA"))))</f>
        <v/>
      </c>
      <c r="DT44" s="185" t="n"/>
      <c r="DU44" s="119">
        <f>IF(N($H44)&lt;20,"",IF(DO44="","",DO44+31))</f>
        <v/>
      </c>
      <c r="DV44" s="124">
        <f>IF(DU44="","",TODAY()-DU44)</f>
        <v/>
      </c>
      <c r="DW44" s="494" t="n"/>
      <c r="DX44" s="184" t="n"/>
      <c r="DY44" s="184">
        <f>IF(DU44="","SIN ESTADO",IF(DW44&lt;&gt;"","PAGA",IF(DV44&gt;0,"VENCIDA",IF(DV44&gt;=-5,"POR VENCER","AL DÍA"))))</f>
        <v/>
      </c>
      <c r="DZ44" s="185" t="n"/>
      <c r="EA44" s="119">
        <f>IF(N($H44)&lt;21,"",IF(DU44="","",DU44+31))</f>
        <v/>
      </c>
      <c r="EB44" s="124">
        <f>IF(EA44="","",TODAY()-EA44)</f>
        <v/>
      </c>
      <c r="EC44" s="494" t="n"/>
      <c r="ED44" s="184" t="n"/>
      <c r="EE44" s="184">
        <f>IF(EA44="","SIN ESTADO",IF(EC44&lt;&gt;"","PAGA",IF(EB44&gt;0,"VENCIDA",IF(EB44&gt;=-5,"POR VENCER","AL DÍA"))))</f>
        <v/>
      </c>
      <c r="EF44" s="185" t="n"/>
      <c r="EG44" s="119">
        <f>IF(N($H44)&lt;22,"",IF(EA44="","",EA44+31))</f>
        <v/>
      </c>
      <c r="EH44" s="124">
        <f>IF(EG44="","",TODAY()-EG44)</f>
        <v/>
      </c>
      <c r="EI44" s="494" t="n"/>
      <c r="EJ44" s="184" t="n"/>
      <c r="EK44" s="184">
        <f>IF(EG44="","SIN ESTADO",IF(EI44&lt;&gt;"","PAGA",IF(EH44&gt;0,"VENCIDA",IF(EH44&gt;=-5,"POR VENCER","AL DÍA"))))</f>
        <v/>
      </c>
      <c r="EL44" s="185" t="n"/>
      <c r="EM44" s="119">
        <f>IF(N($H44)&lt;23,"",IF(EG44="","",EG44+31))</f>
        <v/>
      </c>
      <c r="EN44" s="124">
        <f>IF(EM44="","",TODAY()-EM44)</f>
        <v/>
      </c>
      <c r="EO44" s="494" t="n"/>
      <c r="EP44" s="184" t="n"/>
      <c r="EQ44" s="184">
        <f>IF(EM44="","SIN ESTADO",IF(EO44&lt;&gt;"","PAGA",IF(EN44&gt;0,"VENCIDA",IF(EN44&gt;=-5,"POR VENCER","AL DÍA"))))</f>
        <v/>
      </c>
      <c r="ER44" s="185" t="n"/>
      <c r="ES44" s="119">
        <f>IF(N($H44)&lt;24,"",IF(EM44="","",EM44+31))</f>
        <v/>
      </c>
      <c r="ET44" s="124">
        <f>IF(ES44="","",TODAY()-ES44)</f>
        <v/>
      </c>
      <c r="EU44" s="494" t="n"/>
      <c r="EV44" s="184" t="n"/>
      <c r="EW44" s="184">
        <f>IF(ES44="","SIN ESTADO",IF(EU44&lt;&gt;"","PAGA",IF(ET44&gt;0,"VENCIDA",IF(ET44&gt;=-5,"POR VENCER","AL DÍA"))))</f>
        <v/>
      </c>
      <c r="EX44" s="185" t="n"/>
      <c r="EY44" s="119">
        <f>IF(N($H44)&lt;25,"",IF(ES44="","",ES44+31))</f>
        <v/>
      </c>
      <c r="EZ44" s="124">
        <f>IF(EY44="","",TODAY()-EY44)</f>
        <v/>
      </c>
      <c r="FA44" s="494" t="n"/>
      <c r="FB44" s="184" t="n"/>
      <c r="FC44" s="184">
        <f>IF(EY44="","SIN ESTADO",IF(FA44&lt;&gt;"","PAGA",IF(EZ44&gt;0,"VENCIDA",IF(EZ44&gt;=-5,"POR VENCER","AL DÍA"))))</f>
        <v/>
      </c>
      <c r="FD44" s="185" t="n"/>
      <c r="FE44" s="119">
        <f>IF(N($H44)&lt;26,"",IF(EY44="","",EY44+31))</f>
        <v/>
      </c>
      <c r="FF44" s="124">
        <f>IF(FE44="","",TODAY()-FE44)</f>
        <v/>
      </c>
      <c r="FG44" s="494" t="n"/>
      <c r="FH44" s="184" t="n"/>
      <c r="FI44" s="184">
        <f>IF(FE44="","SIN ESTADO",IF(FG44&lt;&gt;"","PAGA",IF(FF44&gt;0,"VENCIDA",IF(FF44&gt;=-5,"POR VENCER","AL DÍA"))))</f>
        <v/>
      </c>
      <c r="FJ44" s="185" t="n"/>
      <c r="FK44" s="119">
        <f>IF(N($H44)&lt;27,"",IF(FE44="","",FE44+31))</f>
        <v/>
      </c>
      <c r="FL44" s="124">
        <f>IF(FK44="","",TODAY()-FK44)</f>
        <v/>
      </c>
      <c r="FM44" s="494" t="n"/>
      <c r="FN44" s="184" t="n"/>
      <c r="FO44" s="184">
        <f>IF(FK44="","SIN ESTADO",IF(FM44&lt;&gt;"","PAGA",IF(FL44&gt;0,"VENCIDA",IF(FL44&gt;=-5,"POR VENCER","AL DÍA"))))</f>
        <v/>
      </c>
      <c r="FP44" s="185" t="n"/>
      <c r="FQ44" s="119">
        <f>IF(N($H44)&lt;28,"",IF(FK44="","",FK44+31))</f>
        <v/>
      </c>
      <c r="FR44" s="124">
        <f>IF(FQ44="","",TODAY()-FQ44)</f>
        <v/>
      </c>
      <c r="FS44" s="494" t="n"/>
      <c r="FT44" s="184" t="n"/>
      <c r="FU44" s="184">
        <f>IF(FQ44="","SIN ESTADO",IF(FS44&lt;&gt;"","PAGA",IF(FR44&gt;0,"VENCIDA",IF(FR44&gt;=-5,"POR VENCER","AL DÍA"))))</f>
        <v/>
      </c>
      <c r="FV44" s="185" t="n"/>
      <c r="FW44" s="119">
        <f>IF(N($H44)&lt;29,"",IF(FQ44="","",FQ44+31))</f>
        <v/>
      </c>
      <c r="FX44" s="124">
        <f>IF(FW44="","",TODAY()-FW44)</f>
        <v/>
      </c>
      <c r="FY44" s="494" t="n"/>
      <c r="FZ44" s="184" t="n"/>
      <c r="GA44" s="184">
        <f>IF(FW44="","SIN ESTADO",IF(FY44&lt;&gt;"","PAGA",IF(FX44&gt;0,"VENCIDA",IF(FX44&gt;=-5,"POR VENCER","AL DÍA"))))</f>
        <v/>
      </c>
      <c r="GB44" s="185" t="n"/>
      <c r="GC44" s="119">
        <f>IF(N($H44)&lt;30,"",IF(FW44="","",FW44+31))</f>
        <v/>
      </c>
      <c r="GD44" s="124">
        <f>IF(GC44="","",TODAY()-GC44)</f>
        <v/>
      </c>
      <c r="GE44" s="494" t="n"/>
      <c r="GF44" s="184" t="n"/>
      <c r="GG44" s="184">
        <f>IF(GC44="","SIN ESTADO",IF(GE44&lt;&gt;"","PAGA",IF(GD44&gt;0,"VENCIDA",IF(GD44&gt;=-5,"POR VENCER","AL DÍA"))))</f>
        <v/>
      </c>
      <c r="GH44" s="185" t="n"/>
      <c r="GI44" s="119">
        <f>IF(N($H44)&lt;31,"",IF(GC44="","",GC44+31))</f>
        <v/>
      </c>
      <c r="GJ44" s="124">
        <f>IF(GI44="","",TODAY()-GI44)</f>
        <v/>
      </c>
      <c r="GK44" s="494" t="n"/>
      <c r="GL44" s="184" t="n"/>
      <c r="GM44" s="184">
        <f>IF(GI44="","SIN ESTADO",IF(GK44&lt;&gt;"","PAGA",IF(GJ44&gt;0,"VENCIDA",IF(GJ44&gt;=-5,"POR VENCER","AL DÍA"))))</f>
        <v/>
      </c>
      <c r="GN44" s="185" t="n"/>
      <c r="GO44" s="119">
        <f>IF(N($H44)&lt;32,"",IF(GI44="","",GI44+31))</f>
        <v/>
      </c>
      <c r="GP44" s="124">
        <f>IF(GO44="","",TODAY()-GO44)</f>
        <v/>
      </c>
      <c r="GQ44" s="494" t="n"/>
      <c r="GR44" s="184" t="n"/>
      <c r="GS44" s="184">
        <f>IF(GO44="","SIN ESTADO",IF(GQ44&lt;&gt;"","PAGA",IF(GP44&gt;0,"VENCIDA",IF(GP44&gt;=-5,"POR VENCER","AL DÍA"))))</f>
        <v/>
      </c>
      <c r="GT44" s="185" t="n"/>
      <c r="GU44" s="119">
        <f>IF(N($H44)&lt;33,"",IF(GO44="","",GO44+31))</f>
        <v/>
      </c>
      <c r="GV44" s="124">
        <f>IF(GU44="","",TODAY()-GU44)</f>
        <v/>
      </c>
      <c r="GW44" s="494" t="n"/>
      <c r="GX44" s="184" t="n"/>
      <c r="GY44" s="184">
        <f>IF(GU44="","SIN ESTADO",IF(GW44&lt;&gt;"","PAGA",IF(GV44&gt;0,"VENCIDA",IF(GV44&gt;=-5,"POR VENCER","AL DÍA"))))</f>
        <v/>
      </c>
      <c r="GZ44" s="185" t="n"/>
      <c r="HA44" s="119">
        <f>IF(N($H44)&lt;34,"",IF(GU44="","",GU44+31))</f>
        <v/>
      </c>
      <c r="HB44" s="124">
        <f>IF(HA44="","",TODAY()-HA44)</f>
        <v/>
      </c>
      <c r="HC44" s="494" t="n"/>
      <c r="HD44" s="184" t="n"/>
      <c r="HE44" s="184">
        <f>IF(HA44="","SIN ESTADO",IF(HC44&lt;&gt;"","PAGA",IF(HB44&gt;0,"VENCIDA",IF(HB44&gt;=-5,"POR VENCER","AL DÍA"))))</f>
        <v/>
      </c>
      <c r="HF44" s="185" t="n"/>
      <c r="HG44" s="119">
        <f>IF(N($H44)&lt;35,"",IF(HA44="","",HA44+31))</f>
        <v/>
      </c>
      <c r="HH44" s="124">
        <f>IF(HG44="","",TODAY()-HG44)</f>
        <v/>
      </c>
      <c r="HI44" s="494" t="n"/>
      <c r="HJ44" s="184" t="n"/>
      <c r="HK44" s="184">
        <f>IF(HG44="","SIN ESTADO",IF(HI44&lt;&gt;"","PAGA",IF(HH44&gt;0,"VENCIDA",IF(HH44&gt;=-5,"POR VENCER","AL DÍA"))))</f>
        <v/>
      </c>
      <c r="HL44" s="168" t="n"/>
      <c r="HM44" s="119">
        <f>IF(N($H44)&lt;36,"",IF(HG44="","",HG44+31))</f>
        <v/>
      </c>
      <c r="HN44" s="124">
        <f>IF(HM44="","",TODAY()-HM44)</f>
        <v/>
      </c>
      <c r="HO44" s="494" t="n"/>
      <c r="HP44" s="184" t="n"/>
      <c r="HQ44" s="184">
        <f>IF(HM44="","SIN ESTADO",IF(HO44&lt;&gt;"","PAGA",IF(HN44&gt;0,"VENCIDA",IF(HN44&gt;=-5,"POR VENCER","AL DÍA"))))</f>
        <v/>
      </c>
      <c r="HR44" s="168" t="n"/>
      <c r="HS44" s="169">
        <f>N44+T44+Z44+AF44+AL44+AR44+AX44+BD44+BJ44+BP44+BV44+CB44+CH44+CN44+CT44+CZ44+DF44+DL44+DR44+DX44+ED44+EJ44+EP44+EV44+FB44+FH44+FN44+FT44+FZ44+GF44+GL44+GR44+GX44+HD44+HJ44+HP44</f>
        <v/>
      </c>
      <c r="HU44" s="170">
        <f>IFERROR(N($J44),0)</f>
        <v/>
      </c>
      <c r="HW44" s="170">
        <f>SUMPRODUCT((MOD(COLUMN($M44:$HR44)-COLUMN($M44),6)=0)*ISNUMBER($M44:$HR44)*($M44:$HR44&gt;=RESUMEN!$C$26)*($M44:$HR44&lt;=RESUMEN!$C$27)*IFERROR(N($N44:$HS44),0))</f>
        <v/>
      </c>
      <c r="HX44" s="170">
        <f>SUMPRODUCT((MOD(COLUMN($M44:$HR44)-COLUMN($M44),6)=0)*ISNUMBER($M44:$HR44)*($M44:$HR44&gt;=RESUMEN!$C$26)*($M44:$HR44&lt;=RESUMEN!$C$27))</f>
        <v/>
      </c>
    </row>
    <row r="45" ht="15.75" customHeight="1" s="506">
      <c r="B45" s="113">
        <f>VENTAS!A44</f>
        <v/>
      </c>
      <c r="C45" s="236">
        <f>VENTAS!B44</f>
        <v/>
      </c>
      <c r="D45" s="53">
        <f>VENTAS!C44</f>
        <v/>
      </c>
      <c r="E45" s="114">
        <f>VENTAS!D44</f>
        <v/>
      </c>
      <c r="F45" s="114">
        <f>VENTAS!J44</f>
        <v/>
      </c>
      <c r="G45" s="494">
        <f>VENTAS!F44</f>
        <v/>
      </c>
      <c r="H45" s="479">
        <f>VENTAS!K44</f>
        <v/>
      </c>
      <c r="I45" s="479">
        <f>VENTAS!M44</f>
        <v/>
      </c>
      <c r="J45" s="184">
        <f>VENTAS!L44</f>
        <v/>
      </c>
      <c r="K45" s="119">
        <f>IF(N($H45)&lt;1,"",$G45+31)</f>
        <v/>
      </c>
      <c r="L45" s="124">
        <f>IF(K45="","",TODAY()-K45)</f>
        <v/>
      </c>
      <c r="M45" s="201" t="n">
        <v>45908</v>
      </c>
      <c r="N45" s="374" t="n">
        <v>1000000</v>
      </c>
      <c r="O45" s="184">
        <f>IF(K45="","SIN ESTADO",IF(M45&lt;&gt;"","PAGA",IF(L45&gt;0,"VENCIDA",IF(L45&gt;=-5,"POR VENCER","AL DÍA"))))</f>
        <v/>
      </c>
      <c r="P45" s="185" t="inlineStr">
        <is>
          <t>TRANSFERENCIA</t>
        </is>
      </c>
      <c r="Q45" s="119">
        <f>IF(N($H45)&lt;2,"",IF(K45="","",K45+31))</f>
        <v/>
      </c>
      <c r="R45" s="124">
        <f>IF(Q45="","",TODAY()-Q45)</f>
        <v/>
      </c>
      <c r="S45" s="406" t="n">
        <v>45920</v>
      </c>
      <c r="T45" s="184" t="n">
        <v>1000000</v>
      </c>
      <c r="U45" s="184">
        <f>IF(Q45="","SIN ESTADO",IF(S45&lt;&gt;"","PAGA",IF(R45&gt;0,"VENCIDA",IF(R45&gt;=-5,"POR VENCER","AL DÍA"))))</f>
        <v/>
      </c>
      <c r="V45" s="185" t="inlineStr">
        <is>
          <t>TRANSFERENCIA</t>
        </is>
      </c>
      <c r="W45" s="119">
        <f>IF(N($H45)&lt;3,"",IF(Q45="","",Q45+31))</f>
        <v/>
      </c>
      <c r="X45" s="124">
        <f>IF(W45="","",TODAY()-W45)</f>
        <v/>
      </c>
      <c r="Y45" s="227" t="n">
        <v>45951</v>
      </c>
      <c r="Z45" s="184" t="n">
        <v>1000000</v>
      </c>
      <c r="AA45" s="184">
        <f>IF(W45="","SIN ESTADO",IF(Y45&lt;&gt;"","PAGA",IF(X45&gt;0,"VENCIDA",IF(X45&gt;=-5,"POR VENCER","AL DÍA"))))</f>
        <v/>
      </c>
      <c r="AB45" s="185" t="inlineStr">
        <is>
          <t>TRANSFERENCIA</t>
        </is>
      </c>
      <c r="AC45" s="119">
        <f>IF(N($H45)&lt;4,"",IF(W45="","",W45+31))</f>
        <v/>
      </c>
      <c r="AD45" s="124">
        <f>IF(AC45="","",TODAY()-AC45)</f>
        <v/>
      </c>
      <c r="AE45" s="407" t="n">
        <v>45986</v>
      </c>
      <c r="AF45" s="184" t="n">
        <v>875000</v>
      </c>
      <c r="AG45" s="184">
        <f>IF(AC45="","SIN ESTADO",IF(AE45&lt;&gt;"","PAGA",IF(AD45&gt;0,"VENCIDA",IF(AD45&gt;=-5,"POR VENCER","AL DÍA"))))</f>
        <v/>
      </c>
      <c r="AH45" s="185" t="inlineStr">
        <is>
          <t>TRANSFERENCIA</t>
        </is>
      </c>
      <c r="AI45" s="119">
        <f>IF(N($H45)&lt;5,"",IF(AC45="","",AC45+31))</f>
        <v/>
      </c>
      <c r="AJ45" s="124">
        <f>IF(AI45="","",TODAY()-AI45)</f>
        <v/>
      </c>
      <c r="AK45" s="227" t="n">
        <v>46008</v>
      </c>
      <c r="AL45" s="184" t="n">
        <v>875000</v>
      </c>
      <c r="AM45" s="184">
        <f>IF(AI45="","SIN ESTADO",IF(AK45&lt;&gt;"","PAGA",IF(AJ45&gt;0,"VENCIDA",IF(AJ45&gt;=-5,"POR VENCER","AL DÍA"))))</f>
        <v/>
      </c>
      <c r="AN45" s="185" t="inlineStr">
        <is>
          <t>TRANSFERENCIA</t>
        </is>
      </c>
      <c r="AO45" s="119">
        <f>IF(N($H45)&lt;6,"",IF(AI45="","",AI45+31))</f>
        <v/>
      </c>
      <c r="AP45" s="124">
        <f>IF(AO45="","",TODAY()-AO45)</f>
        <v/>
      </c>
      <c r="AQ45" s="476" t="n">
        <v>45680</v>
      </c>
      <c r="AR45" s="184" t="n">
        <v>875000</v>
      </c>
      <c r="AS45" s="184">
        <f>IF(AO45="","SIN ESTADO",IF(AQ45&lt;&gt;"","PAGA",IF(AP45&gt;0,"VENCIDA",IF(AP45&gt;=-5,"POR VENCER","AL DÍA"))))</f>
        <v/>
      </c>
      <c r="AT45" s="185" t="inlineStr">
        <is>
          <t>TRANSFERENCIA</t>
        </is>
      </c>
      <c r="AU45" s="119">
        <f>IF(N($H45)&lt;7,"",IF(AO45="","",AO45+31))</f>
        <v/>
      </c>
      <c r="AV45" s="124">
        <f>IF(AU45="","",TODAY()-AU45)</f>
        <v/>
      </c>
      <c r="AW45" s="227" t="n">
        <v>46083</v>
      </c>
      <c r="AX45" s="184" t="n">
        <v>875000</v>
      </c>
      <c r="AY45" s="184">
        <f>IF(AU45="","SIN ESTADO",IF(AW45&lt;&gt;"","PAGA",IF(AV45&gt;0,"VENCIDA",IF(AV45&gt;=-5,"POR VENCER","AL DÍA"))))</f>
        <v/>
      </c>
      <c r="AZ45" s="185" t="inlineStr">
        <is>
          <t>TRANSFERENCIA</t>
        </is>
      </c>
      <c r="BA45" s="119">
        <f>IF(N($H45)&lt;8,"",IF(AU45="","",AU45+31))</f>
        <v/>
      </c>
      <c r="BB45" s="124">
        <f>IF(BA45="","",TODAY()-BA45)</f>
        <v/>
      </c>
      <c r="BC45" s="471" t="n">
        <v>46113</v>
      </c>
      <c r="BD45" s="184" t="n">
        <v>875000</v>
      </c>
      <c r="BE45" s="184">
        <f>IF(BA45="","SIN ESTADO",IF(BC45&lt;&gt;"","PAGA",IF(BB45&gt;0,"VENCIDA",IF(BB45&gt;=-5,"POR VENCER","AL DÍA"))))</f>
        <v/>
      </c>
      <c r="BF45" s="185" t="inlineStr">
        <is>
          <t>TRANSFERENCIA</t>
        </is>
      </c>
      <c r="BG45" s="119">
        <f>IF(N($H45)&lt;9,"",IF(BA45="","",BA45+31))</f>
        <v/>
      </c>
      <c r="BH45" s="124">
        <f>IF(BG45="","",TODAY()-BG45)</f>
        <v/>
      </c>
      <c r="BI45" s="494" t="n">
        <v>46174</v>
      </c>
      <c r="BJ45" s="184" t="n">
        <v>1000000</v>
      </c>
      <c r="BK45" s="184">
        <f>IF(BG45="","SIN ESTADO",IF(BI45&lt;&gt;"","PAGA",IF(BH45&gt;0,"VENCIDA",IF(BH45&gt;=-5,"POR VENCER","AL DÍA"))))</f>
        <v/>
      </c>
      <c r="BL45" s="185" t="inlineStr">
        <is>
          <t>TRANSFERENCIA</t>
        </is>
      </c>
      <c r="BM45" s="119">
        <f>IF(N($H45)&lt;10,"",IF(BG45="","",BG45+31))</f>
        <v/>
      </c>
      <c r="BN45" s="124">
        <f>IF(BM45="","",TODAY()-BM45)</f>
        <v/>
      </c>
      <c r="BO45" s="494" t="n">
        <v>46203</v>
      </c>
      <c r="BP45" s="184" t="n">
        <v>1000000</v>
      </c>
      <c r="BQ45" s="184">
        <f>IF(BM45="","SIN ESTADO",IF(BO45&lt;&gt;"","PAGA",IF(BN45&gt;0,"VENCIDA",IF(BN45&gt;=-5,"POR VENCER","AL DÍA"))))</f>
        <v/>
      </c>
      <c r="BR45" s="185" t="inlineStr">
        <is>
          <t>TRANSFERENCIA</t>
        </is>
      </c>
      <c r="BS45" s="119">
        <f>IF(N($H45)&lt;11,"",IF(BM45="","",BM45+31))</f>
        <v/>
      </c>
      <c r="BT45" s="124">
        <f>IF(BS45="","",TODAY()-BS45)</f>
        <v/>
      </c>
      <c r="BU45" s="494" t="n">
        <v>46219</v>
      </c>
      <c r="BV45" s="184" t="n">
        <v>1000000</v>
      </c>
      <c r="BW45" s="184">
        <f>IF(BS45="","SIN ESTADO",IF(BU45&lt;&gt;"","PAGA",IF(BT45&gt;0,"VENCIDA",IF(BT45&gt;=-5,"POR VENCER","AL DÍA"))))</f>
        <v/>
      </c>
      <c r="BX45" s="185" t="inlineStr">
        <is>
          <t>TRANSFERENCIA</t>
        </is>
      </c>
      <c r="BY45" s="119">
        <f>IF(N($H45)&lt;12,"",IF(BS45="","",BS45+31))</f>
        <v/>
      </c>
      <c r="BZ45" s="124">
        <f>IF(BY45="","",TODAY()-BY45)</f>
        <v/>
      </c>
      <c r="CA45" s="494" t="n">
        <v>46267</v>
      </c>
      <c r="CB45" s="184" t="n">
        <v>1000000</v>
      </c>
      <c r="CC45" s="184">
        <f>IF(BY45="","SIN ESTADO",IF(CA45&lt;&gt;"","PAGA",IF(BZ45&gt;0,"VENCIDA",IF(BZ45&gt;=-5,"POR VENCER","AL DÍA"))))</f>
        <v/>
      </c>
      <c r="CD45" s="185" t="inlineStr">
        <is>
          <t>TRANSFERENCIA</t>
        </is>
      </c>
      <c r="CE45" s="119">
        <f>IF(N($H45)&lt;13,"",IF(BY45="","",BY45+31))</f>
        <v/>
      </c>
      <c r="CF45" s="124">
        <f>IF(CE45="","",TODAY()-CE45)</f>
        <v/>
      </c>
      <c r="CG45" s="494" t="n"/>
      <c r="CH45" s="184" t="n"/>
      <c r="CI45" s="184">
        <f>IF(CE45="","SIN ESTADO",IF(CG45&lt;&gt;"","PAGA",IF(CF45&gt;0,"VENCIDA",IF(CF45&gt;=-5,"POR VENCER","AL DÍA"))))</f>
        <v/>
      </c>
      <c r="CJ45" s="185" t="n"/>
      <c r="CK45" s="119">
        <f>IF(N($H45)&lt;14,"",IF(CE45="","",CE45+31))</f>
        <v/>
      </c>
      <c r="CL45" s="124">
        <f>IF(CK45="","",TODAY()-CK45)</f>
        <v/>
      </c>
      <c r="CM45" s="494" t="n"/>
      <c r="CN45" s="184" t="n"/>
      <c r="CO45" s="184">
        <f>IF(CK45="","SIN ESTADO",IF(CM45&lt;&gt;"","PAGA",IF(CL45&gt;0,"VENCIDA",IF(CL45&gt;=-5,"POR VENCER","AL DÍA"))))</f>
        <v/>
      </c>
      <c r="CP45" s="185" t="n"/>
      <c r="CQ45" s="119">
        <f>IF(N($H45)&lt;15,"",IF(CK45="","",CK45+31))</f>
        <v/>
      </c>
      <c r="CR45" s="124">
        <f>IF(CQ45="","",TODAY()-CQ45)</f>
        <v/>
      </c>
      <c r="CS45" s="494" t="n"/>
      <c r="CT45" s="184" t="n"/>
      <c r="CU45" s="184">
        <f>IF(CQ45="","SIN ESTADO",IF(CS45&lt;&gt;"","PAGA",IF(CR45&gt;0,"VENCIDA",IF(CR45&gt;=-5,"POR VENCER","AL DÍA"))))</f>
        <v/>
      </c>
      <c r="CV45" s="185" t="n"/>
      <c r="CW45" s="119">
        <f>IF(N($H45)&lt;16,"",IF(CQ45="","",CQ45+31))</f>
        <v/>
      </c>
      <c r="CX45" s="124">
        <f>IF(CW45="","",TODAY()-CW45)</f>
        <v/>
      </c>
      <c r="CY45" s="494" t="n"/>
      <c r="CZ45" s="184" t="n"/>
      <c r="DA45" s="184">
        <f>IF(CW45="","SIN ESTADO",IF(CY45&lt;&gt;"","PAGA",IF(CX45&gt;0,"VENCIDA",IF(CX45&gt;=-5,"POR VENCER","AL DÍA"))))</f>
        <v/>
      </c>
      <c r="DB45" s="185" t="n"/>
      <c r="DC45" s="119">
        <f>IF(N($H45)&lt;17,"",IF(CW45="","",CW45+31))</f>
        <v/>
      </c>
      <c r="DD45" s="124">
        <f>IF(DC45="","",TODAY()-DC45)</f>
        <v/>
      </c>
      <c r="DE45" s="494" t="n"/>
      <c r="DF45" s="184" t="n"/>
      <c r="DG45" s="184">
        <f>IF(DC45="","SIN ESTADO",IF(DE45&lt;&gt;"","PAGA",IF(DD45&gt;0,"VENCIDA",IF(DD45&gt;=-5,"POR VENCER","AL DÍA"))))</f>
        <v/>
      </c>
      <c r="DH45" s="185" t="n"/>
      <c r="DI45" s="119">
        <f>IF(N($H45)&lt;18,"",IF(DC45="","",DC45+31))</f>
        <v/>
      </c>
      <c r="DJ45" s="124">
        <f>IF(DI45="","",TODAY()-DI45)</f>
        <v/>
      </c>
      <c r="DK45" s="494" t="n"/>
      <c r="DL45" s="184" t="n"/>
      <c r="DM45" s="184">
        <f>IF(DI45="","SIN ESTADO",IF(DK45&lt;&gt;"","PAGA",IF(DJ45&gt;0,"VENCIDA",IF(DJ45&gt;=-5,"POR VENCER","AL DÍA"))))</f>
        <v/>
      </c>
      <c r="DN45" s="185" t="n"/>
      <c r="DO45" s="119">
        <f>IF(N($H45)&lt;19,"",IF(DI45="","",DI45+31))</f>
        <v/>
      </c>
      <c r="DP45" s="124">
        <f>IF(DO45="","",TODAY()-DO45)</f>
        <v/>
      </c>
      <c r="DQ45" s="494" t="n"/>
      <c r="DR45" s="184" t="n"/>
      <c r="DS45" s="184">
        <f>IF(DO45="","SIN ESTADO",IF(DQ45&lt;&gt;"","PAGA",IF(DP45&gt;0,"VENCIDA",IF(DP45&gt;=-5,"POR VENCER","AL DÍA"))))</f>
        <v/>
      </c>
      <c r="DT45" s="185" t="n"/>
      <c r="DU45" s="119">
        <f>IF(N($H45)&lt;20,"",IF(DO45="","",DO45+31))</f>
        <v/>
      </c>
      <c r="DV45" s="124">
        <f>IF(DU45="","",TODAY()-DU45)</f>
        <v/>
      </c>
      <c r="DW45" s="494" t="n"/>
      <c r="DX45" s="184" t="n"/>
      <c r="DY45" s="184">
        <f>IF(DU45="","SIN ESTADO",IF(DW45&lt;&gt;"","PAGA",IF(DV45&gt;0,"VENCIDA",IF(DV45&gt;=-5,"POR VENCER","AL DÍA"))))</f>
        <v/>
      </c>
      <c r="DZ45" s="185" t="n"/>
      <c r="EA45" s="119">
        <f>IF(N($H45)&lt;21,"",IF(DU45="","",DU45+31))</f>
        <v/>
      </c>
      <c r="EB45" s="124">
        <f>IF(EA45="","",TODAY()-EA45)</f>
        <v/>
      </c>
      <c r="EC45" s="494" t="n"/>
      <c r="ED45" s="184" t="n"/>
      <c r="EE45" s="184">
        <f>IF(EA45="","SIN ESTADO",IF(EC45&lt;&gt;"","PAGA",IF(EB45&gt;0,"VENCIDA",IF(EB45&gt;=-5,"POR VENCER","AL DÍA"))))</f>
        <v/>
      </c>
      <c r="EF45" s="185" t="n"/>
      <c r="EG45" s="119">
        <f>IF(N($H45)&lt;22,"",IF(EA45="","",EA45+31))</f>
        <v/>
      </c>
      <c r="EH45" s="124">
        <f>IF(EG45="","",TODAY()-EG45)</f>
        <v/>
      </c>
      <c r="EI45" s="494" t="n"/>
      <c r="EJ45" s="184" t="n"/>
      <c r="EK45" s="184">
        <f>IF(EG45="","SIN ESTADO",IF(EI45&lt;&gt;"","PAGA",IF(EH45&gt;0,"VENCIDA",IF(EH45&gt;=-5,"POR VENCER","AL DÍA"))))</f>
        <v/>
      </c>
      <c r="EL45" s="185" t="n"/>
      <c r="EM45" s="119">
        <f>IF(N($H45)&lt;23,"",IF(EG45="","",EG45+31))</f>
        <v/>
      </c>
      <c r="EN45" s="124">
        <f>IF(EM45="","",TODAY()-EM45)</f>
        <v/>
      </c>
      <c r="EO45" s="494" t="n"/>
      <c r="EP45" s="184" t="n"/>
      <c r="EQ45" s="184">
        <f>IF(EM45="","SIN ESTADO",IF(EO45&lt;&gt;"","PAGA",IF(EN45&gt;0,"VENCIDA",IF(EN45&gt;=-5,"POR VENCER","AL DÍA"))))</f>
        <v/>
      </c>
      <c r="ER45" s="185" t="n"/>
      <c r="ES45" s="119">
        <f>IF(N($H45)&lt;24,"",IF(EM45="","",EM45+31))</f>
        <v/>
      </c>
      <c r="ET45" s="124">
        <f>IF(ES45="","",TODAY()-ES45)</f>
        <v/>
      </c>
      <c r="EU45" s="494" t="n"/>
      <c r="EV45" s="184" t="n"/>
      <c r="EW45" s="184">
        <f>IF(ES45="","SIN ESTADO",IF(EU45&lt;&gt;"","PAGA",IF(ET45&gt;0,"VENCIDA",IF(ET45&gt;=-5,"POR VENCER","AL DÍA"))))</f>
        <v/>
      </c>
      <c r="EX45" s="185" t="n"/>
      <c r="EY45" s="119">
        <f>IF(N($H45)&lt;25,"",IF(ES45="","",ES45+31))</f>
        <v/>
      </c>
      <c r="EZ45" s="124">
        <f>IF(EY45="","",TODAY()-EY45)</f>
        <v/>
      </c>
      <c r="FA45" s="494" t="n"/>
      <c r="FB45" s="184" t="n"/>
      <c r="FC45" s="184">
        <f>IF(EY45="","SIN ESTADO",IF(FA45&lt;&gt;"","PAGA",IF(EZ45&gt;0,"VENCIDA",IF(EZ45&gt;=-5,"POR VENCER","AL DÍA"))))</f>
        <v/>
      </c>
      <c r="FD45" s="185" t="n"/>
      <c r="FE45" s="119">
        <f>IF(N($H45)&lt;26,"",IF(EY45="","",EY45+31))</f>
        <v/>
      </c>
      <c r="FF45" s="124">
        <f>IF(FE45="","",TODAY()-FE45)</f>
        <v/>
      </c>
      <c r="FG45" s="494" t="n"/>
      <c r="FH45" s="184" t="n"/>
      <c r="FI45" s="184">
        <f>IF(FE45="","SIN ESTADO",IF(FG45&lt;&gt;"","PAGA",IF(FF45&gt;0,"VENCIDA",IF(FF45&gt;=-5,"POR VENCER","AL DÍA"))))</f>
        <v/>
      </c>
      <c r="FJ45" s="185" t="n"/>
      <c r="FK45" s="119">
        <f>IF(N($H45)&lt;27,"",IF(FE45="","",FE45+31))</f>
        <v/>
      </c>
      <c r="FL45" s="124">
        <f>IF(FK45="","",TODAY()-FK45)</f>
        <v/>
      </c>
      <c r="FM45" s="494" t="n"/>
      <c r="FN45" s="184" t="n"/>
      <c r="FO45" s="184">
        <f>IF(FK45="","SIN ESTADO",IF(FM45&lt;&gt;"","PAGA",IF(FL45&gt;0,"VENCIDA",IF(FL45&gt;=-5,"POR VENCER","AL DÍA"))))</f>
        <v/>
      </c>
      <c r="FP45" s="185" t="n"/>
      <c r="FQ45" s="119">
        <f>IF(N($H45)&lt;28,"",IF(FK45="","",FK45+31))</f>
        <v/>
      </c>
      <c r="FR45" s="124">
        <f>IF(FQ45="","",TODAY()-FQ45)</f>
        <v/>
      </c>
      <c r="FS45" s="494" t="n"/>
      <c r="FT45" s="184" t="n"/>
      <c r="FU45" s="184">
        <f>IF(FQ45="","SIN ESTADO",IF(FS45&lt;&gt;"","PAGA",IF(FR45&gt;0,"VENCIDA",IF(FR45&gt;=-5,"POR VENCER","AL DÍA"))))</f>
        <v/>
      </c>
      <c r="FV45" s="185" t="n"/>
      <c r="FW45" s="119">
        <f>IF(N($H45)&lt;29,"",IF(FQ45="","",FQ45+31))</f>
        <v/>
      </c>
      <c r="FX45" s="124">
        <f>IF(FW45="","",TODAY()-FW45)</f>
        <v/>
      </c>
      <c r="FY45" s="494" t="n"/>
      <c r="FZ45" s="184" t="n"/>
      <c r="GA45" s="184">
        <f>IF(FW45="","SIN ESTADO",IF(FY45&lt;&gt;"","PAGA",IF(FX45&gt;0,"VENCIDA",IF(FX45&gt;=-5,"POR VENCER","AL DÍA"))))</f>
        <v/>
      </c>
      <c r="GB45" s="185" t="n"/>
      <c r="GC45" s="119">
        <f>IF(N($H45)&lt;30,"",IF(FW45="","",FW45+31))</f>
        <v/>
      </c>
      <c r="GD45" s="124">
        <f>IF(GC45="","",TODAY()-GC45)</f>
        <v/>
      </c>
      <c r="GE45" s="494" t="n"/>
      <c r="GF45" s="184" t="n"/>
      <c r="GG45" s="184">
        <f>IF(GC45="","SIN ESTADO",IF(GE45&lt;&gt;"","PAGA",IF(GD45&gt;0,"VENCIDA",IF(GD45&gt;=-5,"POR VENCER","AL DÍA"))))</f>
        <v/>
      </c>
      <c r="GH45" s="185" t="n"/>
      <c r="GI45" s="119">
        <f>IF(N($H45)&lt;31,"",IF(GC45="","",GC45+31))</f>
        <v/>
      </c>
      <c r="GJ45" s="124">
        <f>IF(GI45="","",TODAY()-GI45)</f>
        <v/>
      </c>
      <c r="GK45" s="494" t="n"/>
      <c r="GL45" s="184" t="n"/>
      <c r="GM45" s="184">
        <f>IF(GI45="","SIN ESTADO",IF(GK45&lt;&gt;"","PAGA",IF(GJ45&gt;0,"VENCIDA",IF(GJ45&gt;=-5,"POR VENCER","AL DÍA"))))</f>
        <v/>
      </c>
      <c r="GN45" s="185" t="n"/>
      <c r="GO45" s="119">
        <f>IF(N($H45)&lt;32,"",IF(GI45="","",GI45+31))</f>
        <v/>
      </c>
      <c r="GP45" s="124">
        <f>IF(GO45="","",TODAY()-GO45)</f>
        <v/>
      </c>
      <c r="GQ45" s="494" t="n"/>
      <c r="GR45" s="184" t="n"/>
      <c r="GS45" s="184">
        <f>IF(GO45="","SIN ESTADO",IF(GQ45&lt;&gt;"","PAGA",IF(GP45&gt;0,"VENCIDA",IF(GP45&gt;=-5,"POR VENCER","AL DÍA"))))</f>
        <v/>
      </c>
      <c r="GT45" s="185" t="n"/>
      <c r="GU45" s="119">
        <f>IF(N($H45)&lt;33,"",IF(GO45="","",GO45+31))</f>
        <v/>
      </c>
      <c r="GV45" s="124">
        <f>IF(GU45="","",TODAY()-GU45)</f>
        <v/>
      </c>
      <c r="GW45" s="494" t="n"/>
      <c r="GX45" s="184" t="n"/>
      <c r="GY45" s="184">
        <f>IF(GU45="","SIN ESTADO",IF(GW45&lt;&gt;"","PAGA",IF(GV45&gt;0,"VENCIDA",IF(GV45&gt;=-5,"POR VENCER","AL DÍA"))))</f>
        <v/>
      </c>
      <c r="GZ45" s="185" t="n"/>
      <c r="HA45" s="119">
        <f>IF(N($H45)&lt;34,"",IF(GU45="","",GU45+31))</f>
        <v/>
      </c>
      <c r="HB45" s="124">
        <f>IF(HA45="","",TODAY()-HA45)</f>
        <v/>
      </c>
      <c r="HC45" s="494" t="n"/>
      <c r="HD45" s="184" t="n"/>
      <c r="HE45" s="184">
        <f>IF(HA45="","SIN ESTADO",IF(HC45&lt;&gt;"","PAGA",IF(HB45&gt;0,"VENCIDA",IF(HB45&gt;=-5,"POR VENCER","AL DÍA"))))</f>
        <v/>
      </c>
      <c r="HF45" s="185" t="n"/>
      <c r="HG45" s="119">
        <f>IF(N($H45)&lt;35,"",IF(HA45="","",HA45+31))</f>
        <v/>
      </c>
      <c r="HH45" s="124">
        <f>IF(HG45="","",TODAY()-HG45)</f>
        <v/>
      </c>
      <c r="HI45" s="494" t="n"/>
      <c r="HJ45" s="184" t="n"/>
      <c r="HK45" s="184">
        <f>IF(HG45="","SIN ESTADO",IF(HI45&lt;&gt;"","PAGA",IF(HH45&gt;0,"VENCIDA",IF(HH45&gt;=-5,"POR VENCER","AL DÍA"))))</f>
        <v/>
      </c>
      <c r="HL45" s="168" t="n"/>
      <c r="HM45" s="119">
        <f>IF(N($H45)&lt;36,"",IF(HG45="","",HG45+31))</f>
        <v/>
      </c>
      <c r="HN45" s="124">
        <f>IF(HM45="","",TODAY()-HM45)</f>
        <v/>
      </c>
      <c r="HO45" s="494" t="n"/>
      <c r="HP45" s="184" t="n"/>
      <c r="HQ45" s="184">
        <f>IF(HM45="","SIN ESTADO",IF(HO45&lt;&gt;"","PAGA",IF(HN45&gt;0,"VENCIDA",IF(HN45&gt;=-5,"POR VENCER","AL DÍA"))))</f>
        <v/>
      </c>
      <c r="HR45" s="168" t="n"/>
      <c r="HS45" s="169">
        <f>N45+T45+Z45+AF45+AL45+AR45+AX45+BD45+BJ45+BP45+BV45+CB45+CH45+CN45+CT45+CZ45+DF45+DL45+DR45+DX45+ED45+EJ45+EP45+EV45+FB45+FH45+FN45+FT45+FZ45+GF45+GL45+GR45+GX45+HD45+HJ45+HP45</f>
        <v/>
      </c>
      <c r="HU45" s="170">
        <f>IFERROR(N($J45),0)</f>
        <v/>
      </c>
      <c r="HW45" s="170">
        <f>SUMPRODUCT((MOD(COLUMN($M45:$HR45)-COLUMN($M45),6)=0)*ISNUMBER($M45:$HR45)*($M45:$HR45&gt;=RESUMEN!$C$26)*($M45:$HR45&lt;=RESUMEN!$C$27)*IFERROR(N($N45:$HS45),0))</f>
        <v/>
      </c>
      <c r="HX45" s="170">
        <f>SUMPRODUCT((MOD(COLUMN($M45:$HR45)-COLUMN($M45),6)=0)*ISNUMBER($M45:$HR45)*($M45:$HR45&gt;=RESUMEN!$C$26)*($M45:$HR45&lt;=RESUMEN!$C$27))</f>
        <v/>
      </c>
    </row>
    <row r="46" ht="15.75" customHeight="1" s="506">
      <c r="B46" s="113">
        <f>VENTAS!A45</f>
        <v/>
      </c>
      <c r="C46" s="236">
        <f>VENTAS!B45</f>
        <v/>
      </c>
      <c r="D46" s="53">
        <f>VENTAS!C45</f>
        <v/>
      </c>
      <c r="E46" s="114">
        <f>VENTAS!D45</f>
        <v/>
      </c>
      <c r="F46" s="114">
        <f>VENTAS!J45</f>
        <v/>
      </c>
      <c r="G46" s="494">
        <f>VENTAS!F45</f>
        <v/>
      </c>
      <c r="H46" s="479">
        <f>VENTAS!K45</f>
        <v/>
      </c>
      <c r="I46" s="479">
        <f>VENTAS!M45</f>
        <v/>
      </c>
      <c r="J46" s="184">
        <f>VENTAS!L45</f>
        <v/>
      </c>
      <c r="K46" s="119">
        <f>IF(N($H46)&lt;1,"",$G46+31)</f>
        <v/>
      </c>
      <c r="L46" s="124">
        <f>IF(K46="","",TODAY()-K46)</f>
        <v/>
      </c>
      <c r="M46" s="201" t="n">
        <v>45902</v>
      </c>
      <c r="N46" s="374" t="n">
        <v>857000</v>
      </c>
      <c r="O46" s="184">
        <f>IF(K46="","SIN ESTADO",IF(M46&lt;&gt;"","PAGA",IF(L46&gt;0,"VENCIDA",IF(L46&gt;=-5,"POR VENCER","AL DÍA"))))</f>
        <v/>
      </c>
      <c r="P46" s="185" t="inlineStr">
        <is>
          <t>TRANSFERENCIA</t>
        </is>
      </c>
      <c r="Q46" s="119">
        <f>IF(N($H46)&lt;2,"",IF(K46="","",K46+31))</f>
        <v/>
      </c>
      <c r="R46" s="124">
        <f>IF(Q46="","",TODAY()-Q46)</f>
        <v/>
      </c>
      <c r="S46" s="414" t="n">
        <v>45902</v>
      </c>
      <c r="T46" s="184" t="n">
        <v>857000</v>
      </c>
      <c r="U46" s="184">
        <f>IF(Q46="","SIN ESTADO",IF(S46&lt;&gt;"","PAGA",IF(R46&gt;0,"VENCIDA",IF(R46&gt;=-5,"POR VENCER","AL DÍA"))))</f>
        <v/>
      </c>
      <c r="V46" s="185" t="inlineStr">
        <is>
          <t>TRANSFERENCIA</t>
        </is>
      </c>
      <c r="W46" s="119">
        <f>IF(N($H46)&lt;3,"",IF(Q46="","",Q46+31))</f>
        <v/>
      </c>
      <c r="X46" s="124">
        <f>IF(W46="","",TODAY()-W46)</f>
        <v/>
      </c>
      <c r="Y46" s="414" t="n">
        <v>45902</v>
      </c>
      <c r="Z46" s="184" t="n">
        <v>857000</v>
      </c>
      <c r="AA46" s="184">
        <f>IF(W46="","SIN ESTADO",IF(Y46&lt;&gt;"","PAGA",IF(X46&gt;0,"VENCIDA",IF(X46&gt;=-5,"POR VENCER","AL DÍA"))))</f>
        <v/>
      </c>
      <c r="AB46" s="185" t="inlineStr">
        <is>
          <t>TRANSFERENCIA</t>
        </is>
      </c>
      <c r="AC46" s="119">
        <f>IF(N($H46)&lt;4,"",IF(W46="","",W46+31))</f>
        <v/>
      </c>
      <c r="AD46" s="124">
        <f>IF(AC46="","",TODAY()-AC46)</f>
        <v/>
      </c>
      <c r="AE46" s="414" t="n">
        <v>45902</v>
      </c>
      <c r="AF46" s="184" t="n">
        <v>857000</v>
      </c>
      <c r="AG46" s="184">
        <f>IF(AC46="","SIN ESTADO",IF(AE46&lt;&gt;"","PAGA",IF(AD46&gt;0,"VENCIDA",IF(AD46&gt;=-5,"POR VENCER","AL DÍA"))))</f>
        <v/>
      </c>
      <c r="AH46" s="185" t="inlineStr">
        <is>
          <t>TRANSFERENCIA</t>
        </is>
      </c>
      <c r="AI46" s="119">
        <f>IF(N($H46)&lt;5,"",IF(AC46="","",AC46+31))</f>
        <v/>
      </c>
      <c r="AJ46" s="124">
        <f>IF(AI46="","",TODAY()-AI46)</f>
        <v/>
      </c>
      <c r="AK46" s="414" t="n">
        <v>45902</v>
      </c>
      <c r="AL46" s="184" t="n">
        <v>857000</v>
      </c>
      <c r="AM46" s="184">
        <f>IF(AI46="","SIN ESTADO",IF(AK46&lt;&gt;"","PAGA",IF(AJ46&gt;0,"VENCIDA",IF(AJ46&gt;=-5,"POR VENCER","AL DÍA"))))</f>
        <v/>
      </c>
      <c r="AN46" s="185" t="inlineStr">
        <is>
          <t>TRANSFERENCIA</t>
        </is>
      </c>
      <c r="AO46" s="119">
        <f>IF(N($H46)&lt;6,"",IF(AI46="","",AI46+31))</f>
        <v/>
      </c>
      <c r="AP46" s="124">
        <f>IF(AO46="","",TODAY()-AO46)</f>
        <v/>
      </c>
      <c r="AQ46" s="476" t="n">
        <v>45902</v>
      </c>
      <c r="AR46" s="184" t="n">
        <v>857000</v>
      </c>
      <c r="AS46" s="184">
        <f>IF(AO46="","SIN ESTADO",IF(AQ46&lt;&gt;"","PAGA",IF(AP46&gt;0,"VENCIDA",IF(AP46&gt;=-5,"POR VENCER","AL DÍA"))))</f>
        <v/>
      </c>
      <c r="AT46" s="185" t="inlineStr">
        <is>
          <t>TRANSFERENCIA</t>
        </is>
      </c>
      <c r="AU46" s="119">
        <f>IF(N($H46)&lt;7,"",IF(AO46="","",AO46+31))</f>
        <v/>
      </c>
      <c r="AV46" s="124">
        <f>IF(AU46="","",TODAY()-AU46)</f>
        <v/>
      </c>
      <c r="AW46" s="414" t="n">
        <v>45902</v>
      </c>
      <c r="AX46" s="184" t="n">
        <v>857000</v>
      </c>
      <c r="AY46" s="184">
        <f>IF(AU46="","SIN ESTADO",IF(AW46&lt;&gt;"","PAGA",IF(AV46&gt;0,"VENCIDA",IF(AV46&gt;=-5,"POR VENCER","AL DÍA"))))</f>
        <v/>
      </c>
      <c r="AZ46" s="185" t="inlineStr">
        <is>
          <t>TRANSFERENCIA</t>
        </is>
      </c>
      <c r="BA46" s="119">
        <f>IF(N($H46)&lt;8,"",IF(AU46="","",AU46+31))</f>
        <v/>
      </c>
      <c r="BB46" s="124">
        <f>IF(BA46="","",TODAY()-BA46)</f>
        <v/>
      </c>
      <c r="BC46" s="494" t="n"/>
      <c r="BD46" s="184" t="n"/>
      <c r="BE46" s="184">
        <f>IF(BA46="","SIN ESTADO",IF(BC46&lt;&gt;"","PAGA",IF(BB46&gt;0,"VENCIDA",IF(BB46&gt;=-5,"POR VENCER","AL DÍA"))))</f>
        <v/>
      </c>
      <c r="BF46" s="185" t="n"/>
      <c r="BG46" s="119">
        <f>IF(N($H46)&lt;9,"",IF(BA46="","",BA46+31))</f>
        <v/>
      </c>
      <c r="BH46" s="124">
        <f>IF(BG46="","",TODAY()-BG46)</f>
        <v/>
      </c>
      <c r="BI46" s="494" t="n"/>
      <c r="BJ46" s="184" t="n"/>
      <c r="BK46" s="184">
        <f>IF(BG46="","SIN ESTADO",IF(BI46&lt;&gt;"","PAGA",IF(BH46&gt;0,"VENCIDA",IF(BH46&gt;=-5,"POR VENCER","AL DÍA"))))</f>
        <v/>
      </c>
      <c r="BL46" s="185" t="n"/>
      <c r="BM46" s="119">
        <f>IF(N($H46)&lt;10,"",IF(BG46="","",BG46+31))</f>
        <v/>
      </c>
      <c r="BN46" s="124">
        <f>IF(BM46="","",TODAY()-BM46)</f>
        <v/>
      </c>
      <c r="BO46" s="494" t="n"/>
      <c r="BP46" s="184" t="n"/>
      <c r="BQ46" s="184">
        <f>IF(BM46="","SIN ESTADO",IF(BO46&lt;&gt;"","PAGA",IF(BN46&gt;0,"VENCIDA",IF(BN46&gt;=-5,"POR VENCER","AL DÍA"))))</f>
        <v/>
      </c>
      <c r="BR46" s="185" t="n"/>
      <c r="BS46" s="119">
        <f>IF(N($H46)&lt;11,"",IF(BM46="","",BM46+31))</f>
        <v/>
      </c>
      <c r="BT46" s="124">
        <f>IF(BS46="","",TODAY()-BS46)</f>
        <v/>
      </c>
      <c r="BU46" s="494" t="n"/>
      <c r="BV46" s="184" t="n"/>
      <c r="BW46" s="184">
        <f>IF(BS46="","SIN ESTADO",IF(BU46&lt;&gt;"","PAGA",IF(BT46&gt;0,"VENCIDA",IF(BT46&gt;=-5,"POR VENCER","AL DÍA"))))</f>
        <v/>
      </c>
      <c r="BX46" s="185" t="n"/>
      <c r="BY46" s="119">
        <f>IF(N($H46)&lt;12,"",IF(BS46="","",BS46+31))</f>
        <v/>
      </c>
      <c r="BZ46" s="124">
        <f>IF(BY46="","",TODAY()-BY46)</f>
        <v/>
      </c>
      <c r="CA46" s="494" t="n"/>
      <c r="CB46" s="184" t="n"/>
      <c r="CC46" s="184">
        <f>IF(BY46="","SIN ESTADO",IF(CA46&lt;&gt;"","PAGA",IF(BZ46&gt;0,"VENCIDA",IF(BZ46&gt;=-5,"POR VENCER","AL DÍA"))))</f>
        <v/>
      </c>
      <c r="CD46" s="185" t="n"/>
      <c r="CE46" s="119">
        <f>IF(N($H46)&lt;13,"",IF(BY46="","",BY46+31))</f>
        <v/>
      </c>
      <c r="CF46" s="124">
        <f>IF(CE46="","",TODAY()-CE46)</f>
        <v/>
      </c>
      <c r="CG46" s="494" t="n"/>
      <c r="CH46" s="184" t="n"/>
      <c r="CI46" s="184">
        <f>IF(CE46="","SIN ESTADO",IF(CG46&lt;&gt;"","PAGA",IF(CF46&gt;0,"VENCIDA",IF(CF46&gt;=-5,"POR VENCER","AL DÍA"))))</f>
        <v/>
      </c>
      <c r="CJ46" s="185" t="n"/>
      <c r="CK46" s="119">
        <f>IF(N($H46)&lt;14,"",IF(CE46="","",CE46+31))</f>
        <v/>
      </c>
      <c r="CL46" s="124">
        <f>IF(CK46="","",TODAY()-CK46)</f>
        <v/>
      </c>
      <c r="CM46" s="494" t="n"/>
      <c r="CN46" s="184" t="n"/>
      <c r="CO46" s="184">
        <f>IF(CK46="","SIN ESTADO",IF(CM46&lt;&gt;"","PAGA",IF(CL46&gt;0,"VENCIDA",IF(CL46&gt;=-5,"POR VENCER","AL DÍA"))))</f>
        <v/>
      </c>
      <c r="CP46" s="185" t="n"/>
      <c r="CQ46" s="119">
        <f>IF(N($H46)&lt;15,"",IF(CK46="","",CK46+31))</f>
        <v/>
      </c>
      <c r="CR46" s="124">
        <f>IF(CQ46="","",TODAY()-CQ46)</f>
        <v/>
      </c>
      <c r="CS46" s="494" t="n"/>
      <c r="CT46" s="184" t="n"/>
      <c r="CU46" s="184">
        <f>IF(CQ46="","SIN ESTADO",IF(CS46&lt;&gt;"","PAGA",IF(CR46&gt;0,"VENCIDA",IF(CR46&gt;=-5,"POR VENCER","AL DÍA"))))</f>
        <v/>
      </c>
      <c r="CV46" s="185" t="n"/>
      <c r="CW46" s="119">
        <f>IF(N($H46)&lt;16,"",IF(CQ46="","",CQ46+31))</f>
        <v/>
      </c>
      <c r="CX46" s="124">
        <f>IF(CW46="","",TODAY()-CW46)</f>
        <v/>
      </c>
      <c r="CY46" s="494" t="n"/>
      <c r="CZ46" s="184" t="n"/>
      <c r="DA46" s="184">
        <f>IF(CW46="","SIN ESTADO",IF(CY46&lt;&gt;"","PAGA",IF(CX46&gt;0,"VENCIDA",IF(CX46&gt;=-5,"POR VENCER","AL DÍA"))))</f>
        <v/>
      </c>
      <c r="DB46" s="185" t="n"/>
      <c r="DC46" s="119">
        <f>IF(N($H46)&lt;17,"",IF(CW46="","",CW46+31))</f>
        <v/>
      </c>
      <c r="DD46" s="124">
        <f>IF(DC46="","",TODAY()-DC46)</f>
        <v/>
      </c>
      <c r="DE46" s="494" t="n"/>
      <c r="DF46" s="184" t="n"/>
      <c r="DG46" s="184">
        <f>IF(DC46="","SIN ESTADO",IF(DE46&lt;&gt;"","PAGA",IF(DD46&gt;0,"VENCIDA",IF(DD46&gt;=-5,"POR VENCER","AL DÍA"))))</f>
        <v/>
      </c>
      <c r="DH46" s="185" t="n"/>
      <c r="DI46" s="119">
        <f>IF(N($H46)&lt;18,"",IF(DC46="","",DC46+31))</f>
        <v/>
      </c>
      <c r="DJ46" s="124">
        <f>IF(DI46="","",TODAY()-DI46)</f>
        <v/>
      </c>
      <c r="DK46" s="494" t="n"/>
      <c r="DL46" s="184" t="n"/>
      <c r="DM46" s="184">
        <f>IF(DI46="","SIN ESTADO",IF(DK46&lt;&gt;"","PAGA",IF(DJ46&gt;0,"VENCIDA",IF(DJ46&gt;=-5,"POR VENCER","AL DÍA"))))</f>
        <v/>
      </c>
      <c r="DN46" s="185" t="n"/>
      <c r="DO46" s="119">
        <f>IF(N($H46)&lt;19,"",IF(DI46="","",DI46+31))</f>
        <v/>
      </c>
      <c r="DP46" s="124">
        <f>IF(DO46="","",TODAY()-DO46)</f>
        <v/>
      </c>
      <c r="DQ46" s="494" t="n"/>
      <c r="DR46" s="184" t="n"/>
      <c r="DS46" s="184">
        <f>IF(DO46="","SIN ESTADO",IF(DQ46&lt;&gt;"","PAGA",IF(DP46&gt;0,"VENCIDA",IF(DP46&gt;=-5,"POR VENCER","AL DÍA"))))</f>
        <v/>
      </c>
      <c r="DT46" s="185" t="n"/>
      <c r="DU46" s="119">
        <f>IF(N($H46)&lt;20,"",IF(DO46="","",DO46+31))</f>
        <v/>
      </c>
      <c r="DV46" s="124">
        <f>IF(DU46="","",TODAY()-DU46)</f>
        <v/>
      </c>
      <c r="DW46" s="494" t="n"/>
      <c r="DX46" s="184" t="n"/>
      <c r="DY46" s="184">
        <f>IF(DU46="","SIN ESTADO",IF(DW46&lt;&gt;"","PAGA",IF(DV46&gt;0,"VENCIDA",IF(DV46&gt;=-5,"POR VENCER","AL DÍA"))))</f>
        <v/>
      </c>
      <c r="DZ46" s="185" t="n"/>
      <c r="EA46" s="119">
        <f>IF(N($H46)&lt;21,"",IF(DU46="","",DU46+31))</f>
        <v/>
      </c>
      <c r="EB46" s="124">
        <f>IF(EA46="","",TODAY()-EA46)</f>
        <v/>
      </c>
      <c r="EC46" s="494" t="n"/>
      <c r="ED46" s="184" t="n"/>
      <c r="EE46" s="184">
        <f>IF(EA46="","SIN ESTADO",IF(EC46&lt;&gt;"","PAGA",IF(EB46&gt;0,"VENCIDA",IF(EB46&gt;=-5,"POR VENCER","AL DÍA"))))</f>
        <v/>
      </c>
      <c r="EF46" s="185" t="n"/>
      <c r="EG46" s="119">
        <f>IF(N($H46)&lt;22,"",IF(EA46="","",EA46+31))</f>
        <v/>
      </c>
      <c r="EH46" s="124">
        <f>IF(EG46="","",TODAY()-EG46)</f>
        <v/>
      </c>
      <c r="EI46" s="494" t="n"/>
      <c r="EJ46" s="184" t="n"/>
      <c r="EK46" s="184">
        <f>IF(EG46="","SIN ESTADO",IF(EI46&lt;&gt;"","PAGA",IF(EH46&gt;0,"VENCIDA",IF(EH46&gt;=-5,"POR VENCER","AL DÍA"))))</f>
        <v/>
      </c>
      <c r="EL46" s="185" t="n"/>
      <c r="EM46" s="119">
        <f>IF(N($H46)&lt;23,"",IF(EG46="","",EG46+31))</f>
        <v/>
      </c>
      <c r="EN46" s="124">
        <f>IF(EM46="","",TODAY()-EM46)</f>
        <v/>
      </c>
      <c r="EO46" s="494" t="n"/>
      <c r="EP46" s="184" t="n"/>
      <c r="EQ46" s="184">
        <f>IF(EM46="","SIN ESTADO",IF(EO46&lt;&gt;"","PAGA",IF(EN46&gt;0,"VENCIDA",IF(EN46&gt;=-5,"POR VENCER","AL DÍA"))))</f>
        <v/>
      </c>
      <c r="ER46" s="185" t="n"/>
      <c r="ES46" s="119">
        <f>IF(N($H46)&lt;24,"",IF(EM46="","",EM46+31))</f>
        <v/>
      </c>
      <c r="ET46" s="124">
        <f>IF(ES46="","",TODAY()-ES46)</f>
        <v/>
      </c>
      <c r="EU46" s="494" t="n"/>
      <c r="EV46" s="184" t="n"/>
      <c r="EW46" s="184">
        <f>IF(ES46="","SIN ESTADO",IF(EU46&lt;&gt;"","PAGA",IF(ET46&gt;0,"VENCIDA",IF(ET46&gt;=-5,"POR VENCER","AL DÍA"))))</f>
        <v/>
      </c>
      <c r="EX46" s="185" t="n"/>
      <c r="EY46" s="119">
        <f>IF(N($H46)&lt;25,"",IF(ES46="","",ES46+31))</f>
        <v/>
      </c>
      <c r="EZ46" s="124">
        <f>IF(EY46="","",TODAY()-EY46)</f>
        <v/>
      </c>
      <c r="FA46" s="494" t="n"/>
      <c r="FB46" s="184" t="n"/>
      <c r="FC46" s="184">
        <f>IF(EY46="","SIN ESTADO",IF(FA46&lt;&gt;"","PAGA",IF(EZ46&gt;0,"VENCIDA",IF(EZ46&gt;=-5,"POR VENCER","AL DÍA"))))</f>
        <v/>
      </c>
      <c r="FD46" s="185" t="n"/>
      <c r="FE46" s="119">
        <f>IF(N($H46)&lt;26,"",IF(EY46="","",EY46+31))</f>
        <v/>
      </c>
      <c r="FF46" s="124">
        <f>IF(FE46="","",TODAY()-FE46)</f>
        <v/>
      </c>
      <c r="FG46" s="494" t="n"/>
      <c r="FH46" s="184" t="n"/>
      <c r="FI46" s="184">
        <f>IF(FE46="","SIN ESTADO",IF(FG46&lt;&gt;"","PAGA",IF(FF46&gt;0,"VENCIDA",IF(FF46&gt;=-5,"POR VENCER","AL DÍA"))))</f>
        <v/>
      </c>
      <c r="FJ46" s="185" t="n"/>
      <c r="FK46" s="119">
        <f>IF(N($H46)&lt;27,"",IF(FE46="","",FE46+31))</f>
        <v/>
      </c>
      <c r="FL46" s="124">
        <f>IF(FK46="","",TODAY()-FK46)</f>
        <v/>
      </c>
      <c r="FM46" s="494" t="n"/>
      <c r="FN46" s="184" t="n"/>
      <c r="FO46" s="184">
        <f>IF(FK46="","SIN ESTADO",IF(FM46&lt;&gt;"","PAGA",IF(FL46&gt;0,"VENCIDA",IF(FL46&gt;=-5,"POR VENCER","AL DÍA"))))</f>
        <v/>
      </c>
      <c r="FP46" s="185" t="n"/>
      <c r="FQ46" s="119">
        <f>IF(N($H46)&lt;28,"",IF(FK46="","",FK46+31))</f>
        <v/>
      </c>
      <c r="FR46" s="124">
        <f>IF(FQ46="","",TODAY()-FQ46)</f>
        <v/>
      </c>
      <c r="FS46" s="494" t="n"/>
      <c r="FT46" s="184" t="n"/>
      <c r="FU46" s="184">
        <f>IF(FQ46="","SIN ESTADO",IF(FS46&lt;&gt;"","PAGA",IF(FR46&gt;0,"VENCIDA",IF(FR46&gt;=-5,"POR VENCER","AL DÍA"))))</f>
        <v/>
      </c>
      <c r="FV46" s="185" t="n"/>
      <c r="FW46" s="119">
        <f>IF(N($H46)&lt;29,"",IF(FQ46="","",FQ46+31))</f>
        <v/>
      </c>
      <c r="FX46" s="124">
        <f>IF(FW46="","",TODAY()-FW46)</f>
        <v/>
      </c>
      <c r="FY46" s="494" t="n"/>
      <c r="FZ46" s="184" t="n"/>
      <c r="GA46" s="184">
        <f>IF(FW46="","SIN ESTADO",IF(FY46&lt;&gt;"","PAGA",IF(FX46&gt;0,"VENCIDA",IF(FX46&gt;=-5,"POR VENCER","AL DÍA"))))</f>
        <v/>
      </c>
      <c r="GB46" s="185" t="n"/>
      <c r="GC46" s="119">
        <f>IF(N($H46)&lt;30,"",IF(FW46="","",FW46+31))</f>
        <v/>
      </c>
      <c r="GD46" s="124">
        <f>IF(GC46="","",TODAY()-GC46)</f>
        <v/>
      </c>
      <c r="GE46" s="494" t="n"/>
      <c r="GF46" s="184" t="n"/>
      <c r="GG46" s="184">
        <f>IF(GC46="","SIN ESTADO",IF(GE46&lt;&gt;"","PAGA",IF(GD46&gt;0,"VENCIDA",IF(GD46&gt;=-5,"POR VENCER","AL DÍA"))))</f>
        <v/>
      </c>
      <c r="GH46" s="185" t="n"/>
      <c r="GI46" s="119">
        <f>IF(N($H46)&lt;31,"",IF(GC46="","",GC46+31))</f>
        <v/>
      </c>
      <c r="GJ46" s="124">
        <f>IF(GI46="","",TODAY()-GI46)</f>
        <v/>
      </c>
      <c r="GK46" s="494" t="n"/>
      <c r="GL46" s="184" t="n"/>
      <c r="GM46" s="184">
        <f>IF(GI46="","SIN ESTADO",IF(GK46&lt;&gt;"","PAGA",IF(GJ46&gt;0,"VENCIDA",IF(GJ46&gt;=-5,"POR VENCER","AL DÍA"))))</f>
        <v/>
      </c>
      <c r="GN46" s="185" t="n"/>
      <c r="GO46" s="119">
        <f>IF(N($H46)&lt;32,"",IF(GI46="","",GI46+31))</f>
        <v/>
      </c>
      <c r="GP46" s="124">
        <f>IF(GO46="","",TODAY()-GO46)</f>
        <v/>
      </c>
      <c r="GQ46" s="494" t="n"/>
      <c r="GR46" s="184" t="n"/>
      <c r="GS46" s="184">
        <f>IF(GO46="","SIN ESTADO",IF(GQ46&lt;&gt;"","PAGA",IF(GP46&gt;0,"VENCIDA",IF(GP46&gt;=-5,"POR VENCER","AL DÍA"))))</f>
        <v/>
      </c>
      <c r="GT46" s="185" t="n"/>
      <c r="GU46" s="119">
        <f>IF(N($H46)&lt;33,"",IF(GO46="","",GO46+31))</f>
        <v/>
      </c>
      <c r="GV46" s="124">
        <f>IF(GU46="","",TODAY()-GU46)</f>
        <v/>
      </c>
      <c r="GW46" s="494" t="n"/>
      <c r="GX46" s="184" t="n"/>
      <c r="GY46" s="184">
        <f>IF(GU46="","SIN ESTADO",IF(GW46&lt;&gt;"","PAGA",IF(GV46&gt;0,"VENCIDA",IF(GV46&gt;=-5,"POR VENCER","AL DÍA"))))</f>
        <v/>
      </c>
      <c r="GZ46" s="185" t="n"/>
      <c r="HA46" s="119">
        <f>IF(N($H46)&lt;34,"",IF(GU46="","",GU46+31))</f>
        <v/>
      </c>
      <c r="HB46" s="124">
        <f>IF(HA46="","",TODAY()-HA46)</f>
        <v/>
      </c>
      <c r="HC46" s="494" t="n"/>
      <c r="HD46" s="184" t="n"/>
      <c r="HE46" s="184">
        <f>IF(HA46="","SIN ESTADO",IF(HC46&lt;&gt;"","PAGA",IF(HB46&gt;0,"VENCIDA",IF(HB46&gt;=-5,"POR VENCER","AL DÍA"))))</f>
        <v/>
      </c>
      <c r="HF46" s="185" t="n"/>
      <c r="HG46" s="119">
        <f>IF(N($H46)&lt;35,"",IF(HA46="","",HA46+31))</f>
        <v/>
      </c>
      <c r="HH46" s="124">
        <f>IF(HG46="","",TODAY()-HG46)</f>
        <v/>
      </c>
      <c r="HI46" s="494" t="n"/>
      <c r="HJ46" s="184" t="n"/>
      <c r="HK46" s="184">
        <f>IF(HG46="","SIN ESTADO",IF(HI46&lt;&gt;"","PAGA",IF(HH46&gt;0,"VENCIDA",IF(HH46&gt;=-5,"POR VENCER","AL DÍA"))))</f>
        <v/>
      </c>
      <c r="HL46" s="168" t="n"/>
      <c r="HM46" s="119">
        <f>IF(N($H46)&lt;36,"",IF(HG46="","",HG46+31))</f>
        <v/>
      </c>
      <c r="HN46" s="124">
        <f>IF(HM46="","",TODAY()-HM46)</f>
        <v/>
      </c>
      <c r="HO46" s="494" t="n"/>
      <c r="HP46" s="184" t="n"/>
      <c r="HQ46" s="184">
        <f>IF(HM46="","SIN ESTADO",IF(HO46&lt;&gt;"","PAGA",IF(HN46&gt;0,"VENCIDA",IF(HN46&gt;=-5,"POR VENCER","AL DÍA"))))</f>
        <v/>
      </c>
      <c r="HR46" s="168" t="n"/>
      <c r="HS46" s="169">
        <f>N46+T46+Z46+AF46+AL46+AR46+AX46+BD46+BJ46+BP46+BV46+CB46+CH46+CN46+CT46+CZ46+DF46+DL46+DR46+DX46+ED46+EJ46+EP46+EV46+FB46+FH46+FN46+FT46+FZ46+GF46+GL46+GR46+GX46+HD46+HJ46+HP46</f>
        <v/>
      </c>
      <c r="HU46" s="170">
        <f>IFERROR(N($J46),0)</f>
        <v/>
      </c>
      <c r="HW46" s="170">
        <f>SUMPRODUCT((MOD(COLUMN($M46:$HR46)-COLUMN($M46),6)=0)*ISNUMBER($M46:$HR46)*($M46:$HR46&gt;=RESUMEN!$C$26)*($M46:$HR46&lt;=RESUMEN!$C$27)*IFERROR(N($N46:$HS46),0))</f>
        <v/>
      </c>
      <c r="HX46" s="170">
        <f>SUMPRODUCT((MOD(COLUMN($M46:$HR46)-COLUMN($M46),6)=0)*ISNUMBER($M46:$HR46)*($M46:$HR46&gt;=RESUMEN!$C$26)*($M46:$HR46&lt;=RESUMEN!$C$27))</f>
        <v/>
      </c>
    </row>
    <row r="47" ht="15.75" customHeight="1" s="506">
      <c r="B47" s="113">
        <f>VENTAS!A46</f>
        <v/>
      </c>
      <c r="C47" s="236">
        <f>VENTAS!B46</f>
        <v/>
      </c>
      <c r="D47" s="53">
        <f>VENTAS!C46</f>
        <v/>
      </c>
      <c r="E47" s="114">
        <f>VENTAS!D46</f>
        <v/>
      </c>
      <c r="F47" s="114">
        <f>VENTAS!J46</f>
        <v/>
      </c>
      <c r="G47" s="494">
        <f>VENTAS!F46</f>
        <v/>
      </c>
      <c r="H47" s="479">
        <f>VENTAS!K46</f>
        <v/>
      </c>
      <c r="I47" s="479">
        <f>VENTAS!M46</f>
        <v/>
      </c>
      <c r="J47" s="184">
        <f>VENTAS!L46</f>
        <v/>
      </c>
      <c r="K47" s="119">
        <f>IF(N($H47)&lt;1,"",$G47+31)</f>
        <v/>
      </c>
      <c r="L47" s="124">
        <f>IF(K47="","",TODAY()-K47)</f>
        <v/>
      </c>
      <c r="M47" s="201" t="n">
        <v>45905</v>
      </c>
      <c r="N47" s="374" t="n">
        <v>1000000</v>
      </c>
      <c r="O47" s="184">
        <f>IF(K47="","SIN ESTADO",IF(M47&lt;&gt;"","PAGA",IF(L47&gt;0,"VENCIDA",IF(L47&gt;=-5,"POR VENCER","AL DÍA"))))</f>
        <v/>
      </c>
      <c r="P47" s="185" t="inlineStr">
        <is>
          <t>TRANSFERENCIA</t>
        </is>
      </c>
      <c r="Q47" s="119">
        <f>IF(N($H47)&lt;2,"",IF(K47="","",K47+31))</f>
        <v/>
      </c>
      <c r="R47" s="124">
        <f>IF(Q47="","",TODAY()-Q47)</f>
        <v/>
      </c>
      <c r="S47" s="406" t="n">
        <v>45944</v>
      </c>
      <c r="T47" s="184" t="n">
        <v>1000000</v>
      </c>
      <c r="U47" s="184">
        <f>IF(Q47="","SIN ESTADO",IF(S47&lt;&gt;"","PAGA",IF(R47&gt;0,"VENCIDA",IF(R47&gt;=-5,"POR VENCER","AL DÍA"))))</f>
        <v/>
      </c>
      <c r="V47" s="185" t="inlineStr">
        <is>
          <t>TRANSFERENCIA</t>
        </is>
      </c>
      <c r="W47" s="119">
        <f>IF(N($H47)&lt;3,"",IF(Q47="","",Q47+31))</f>
        <v/>
      </c>
      <c r="X47" s="124">
        <f>IF(W47="","",TODAY()-W47)</f>
        <v/>
      </c>
      <c r="Y47" s="494" t="n"/>
      <c r="Z47" s="184" t="n"/>
      <c r="AA47" s="184">
        <f>IF(W47="","SIN ESTADO",IF(Y47&lt;&gt;"","PAGA",IF(X47&gt;0,"VENCIDA",IF(X47&gt;=-5,"POR VENCER","AL DÍA"))))</f>
        <v/>
      </c>
      <c r="AB47" s="185" t="n"/>
      <c r="AC47" s="119">
        <f>IF(N($H47)&lt;4,"",IF(W47="","",W47+31))</f>
        <v/>
      </c>
      <c r="AD47" s="124">
        <f>IF(AC47="","",TODAY()-AC47)</f>
        <v/>
      </c>
      <c r="AE47" s="494" t="n"/>
      <c r="AF47" s="184" t="n"/>
      <c r="AG47" s="184">
        <f>IF(AC47="","SIN ESTADO",IF(AE47&lt;&gt;"","PAGA",IF(AD47&gt;0,"VENCIDA",IF(AD47&gt;=-5,"POR VENCER","AL DÍA"))))</f>
        <v/>
      </c>
      <c r="AH47" s="185" t="n"/>
      <c r="AI47" s="119">
        <f>IF(N($H47)&lt;5,"",IF(AC47="","",AC47+31))</f>
        <v/>
      </c>
      <c r="AJ47" s="124">
        <f>IF(AI47="","",TODAY()-AI47)</f>
        <v/>
      </c>
      <c r="AK47" s="494" t="n"/>
      <c r="AL47" s="184" t="n"/>
      <c r="AM47" s="184">
        <f>IF(AI47="","SIN ESTADO",IF(AK47&lt;&gt;"","PAGA",IF(AJ47&gt;0,"VENCIDA",IF(AJ47&gt;=-5,"POR VENCER","AL DÍA"))))</f>
        <v/>
      </c>
      <c r="AN47" s="185" t="n"/>
      <c r="AO47" s="119">
        <f>IF(N($H47)&lt;6,"",IF(AI47="","",AI47+31))</f>
        <v/>
      </c>
      <c r="AP47" s="124">
        <f>IF(AO47="","",TODAY()-AO47)</f>
        <v/>
      </c>
      <c r="AQ47" s="270" t="n"/>
      <c r="AR47" s="184" t="n"/>
      <c r="AS47" s="184">
        <f>IF(AO47="","SIN ESTADO",IF(AQ47&lt;&gt;"","PAGA",IF(AP47&gt;0,"VENCIDA",IF(AP47&gt;=-5,"POR VENCER","AL DÍA"))))</f>
        <v/>
      </c>
      <c r="AT47" s="185" t="n"/>
      <c r="AU47" s="119">
        <f>IF(N($H47)&lt;7,"",IF(AO47="","",AO47+31))</f>
        <v/>
      </c>
      <c r="AV47" s="124">
        <f>IF(AU47="","",TODAY()-AU47)</f>
        <v/>
      </c>
      <c r="AW47" s="494" t="n"/>
      <c r="AX47" s="184" t="n"/>
      <c r="AY47" s="184">
        <f>IF(AU47="","SIN ESTADO",IF(AW47&lt;&gt;"","PAGA",IF(AV47&gt;0,"VENCIDA",IF(AV47&gt;=-5,"POR VENCER","AL DÍA"))))</f>
        <v/>
      </c>
      <c r="AZ47" s="185" t="n"/>
      <c r="BA47" s="119">
        <f>IF(N($H47)&lt;8,"",IF(AU47="","",AU47+31))</f>
        <v/>
      </c>
      <c r="BB47" s="124">
        <f>IF(BA47="","",TODAY()-BA47)</f>
        <v/>
      </c>
      <c r="BC47" s="494" t="n"/>
      <c r="BD47" s="184" t="n"/>
      <c r="BE47" s="184">
        <f>IF(BA47="","SIN ESTADO",IF(BC47&lt;&gt;"","PAGA",IF(BB47&gt;0,"VENCIDA",IF(BB47&gt;=-5,"POR VENCER","AL DÍA"))))</f>
        <v/>
      </c>
      <c r="BF47" s="185" t="n"/>
      <c r="BG47" s="119">
        <f>IF(N($H47)&lt;9,"",IF(BA47="","",BA47+31))</f>
        <v/>
      </c>
      <c r="BH47" s="124">
        <f>IF(BG47="","",TODAY()-BG47)</f>
        <v/>
      </c>
      <c r="BI47" s="494" t="n"/>
      <c r="BJ47" s="184" t="n"/>
      <c r="BK47" s="184">
        <f>IF(BG47="","SIN ESTADO",IF(BI47&lt;&gt;"","PAGA",IF(BH47&gt;0,"VENCIDA",IF(BH47&gt;=-5,"POR VENCER","AL DÍA"))))</f>
        <v/>
      </c>
      <c r="BL47" s="185" t="n"/>
      <c r="BM47" s="119">
        <f>IF(N($H47)&lt;10,"",IF(BG47="","",BG47+31))</f>
        <v/>
      </c>
      <c r="BN47" s="124">
        <f>IF(BM47="","",TODAY()-BM47)</f>
        <v/>
      </c>
      <c r="BO47" s="494" t="n"/>
      <c r="BP47" s="184" t="n"/>
      <c r="BQ47" s="184">
        <f>IF(BM47="","SIN ESTADO",IF(BO47&lt;&gt;"","PAGA",IF(BN47&gt;0,"VENCIDA",IF(BN47&gt;=-5,"POR VENCER","AL DÍA"))))</f>
        <v/>
      </c>
      <c r="BR47" s="185" t="n"/>
      <c r="BS47" s="119">
        <f>IF(N($H47)&lt;11,"",IF(BM47="","",BM47+31))</f>
        <v/>
      </c>
      <c r="BT47" s="124">
        <f>IF(BS47="","",TODAY()-BS47)</f>
        <v/>
      </c>
      <c r="BU47" s="494" t="n"/>
      <c r="BV47" s="184" t="n"/>
      <c r="BW47" s="184">
        <f>IF(BS47="","SIN ESTADO",IF(BU47&lt;&gt;"","PAGA",IF(BT47&gt;0,"VENCIDA",IF(BT47&gt;=-5,"POR VENCER","AL DÍA"))))</f>
        <v/>
      </c>
      <c r="BX47" s="185" t="n"/>
      <c r="BY47" s="119">
        <f>IF(N($H47)&lt;12,"",IF(BS47="","",BS47+31))</f>
        <v/>
      </c>
      <c r="BZ47" s="124">
        <f>IF(BY47="","",TODAY()-BY47)</f>
        <v/>
      </c>
      <c r="CA47" s="494" t="n"/>
      <c r="CB47" s="184" t="n"/>
      <c r="CC47" s="184">
        <f>IF(BY47="","SIN ESTADO",IF(CA47&lt;&gt;"","PAGA",IF(BZ47&gt;0,"VENCIDA",IF(BZ47&gt;=-5,"POR VENCER","AL DÍA"))))</f>
        <v/>
      </c>
      <c r="CD47" s="185" t="n"/>
      <c r="CE47" s="119">
        <f>IF(N($H47)&lt;13,"",IF(BY47="","",BY47+31))</f>
        <v/>
      </c>
      <c r="CF47" s="124">
        <f>IF(CE47="","",TODAY()-CE47)</f>
        <v/>
      </c>
      <c r="CG47" s="494" t="n"/>
      <c r="CH47" s="184" t="n"/>
      <c r="CI47" s="184">
        <f>IF(CE47="","SIN ESTADO",IF(CG47&lt;&gt;"","PAGA",IF(CF47&gt;0,"VENCIDA",IF(CF47&gt;=-5,"POR VENCER","AL DÍA"))))</f>
        <v/>
      </c>
      <c r="CJ47" s="185" t="n"/>
      <c r="CK47" s="119">
        <f>IF(N($H47)&lt;14,"",IF(CE47="","",CE47+31))</f>
        <v/>
      </c>
      <c r="CL47" s="124">
        <f>IF(CK47="","",TODAY()-CK47)</f>
        <v/>
      </c>
      <c r="CM47" s="494" t="n"/>
      <c r="CN47" s="184" t="n"/>
      <c r="CO47" s="184">
        <f>IF(CK47="","SIN ESTADO",IF(CM47&lt;&gt;"","PAGA",IF(CL47&gt;0,"VENCIDA",IF(CL47&gt;=-5,"POR VENCER","AL DÍA"))))</f>
        <v/>
      </c>
      <c r="CP47" s="185" t="n"/>
      <c r="CQ47" s="119">
        <f>IF(N($H47)&lt;15,"",IF(CK47="","",CK47+31))</f>
        <v/>
      </c>
      <c r="CR47" s="124">
        <f>IF(CQ47="","",TODAY()-CQ47)</f>
        <v/>
      </c>
      <c r="CS47" s="494" t="n"/>
      <c r="CT47" s="184" t="n"/>
      <c r="CU47" s="184">
        <f>IF(CQ47="","SIN ESTADO",IF(CS47&lt;&gt;"","PAGA",IF(CR47&gt;0,"VENCIDA",IF(CR47&gt;=-5,"POR VENCER","AL DÍA"))))</f>
        <v/>
      </c>
      <c r="CV47" s="185" t="n"/>
      <c r="CW47" s="119">
        <f>IF(N($H47)&lt;16,"",IF(CQ47="","",CQ47+31))</f>
        <v/>
      </c>
      <c r="CX47" s="124">
        <f>IF(CW47="","",TODAY()-CW47)</f>
        <v/>
      </c>
      <c r="CY47" s="494" t="n"/>
      <c r="CZ47" s="184" t="n"/>
      <c r="DA47" s="184">
        <f>IF(CW47="","SIN ESTADO",IF(CY47&lt;&gt;"","PAGA",IF(CX47&gt;0,"VENCIDA",IF(CX47&gt;=-5,"POR VENCER","AL DÍA"))))</f>
        <v/>
      </c>
      <c r="DB47" s="185" t="n"/>
      <c r="DC47" s="119">
        <f>IF(N($H47)&lt;17,"",IF(CW47="","",CW47+31))</f>
        <v/>
      </c>
      <c r="DD47" s="124">
        <f>IF(DC47="","",TODAY()-DC47)</f>
        <v/>
      </c>
      <c r="DE47" s="494" t="n"/>
      <c r="DF47" s="184" t="n"/>
      <c r="DG47" s="184">
        <f>IF(DC47="","SIN ESTADO",IF(DE47&lt;&gt;"","PAGA",IF(DD47&gt;0,"VENCIDA",IF(DD47&gt;=-5,"POR VENCER","AL DÍA"))))</f>
        <v/>
      </c>
      <c r="DH47" s="185" t="n"/>
      <c r="DI47" s="119">
        <f>IF(N($H47)&lt;18,"",IF(DC47="","",DC47+31))</f>
        <v/>
      </c>
      <c r="DJ47" s="124">
        <f>IF(DI47="","",TODAY()-DI47)</f>
        <v/>
      </c>
      <c r="DK47" s="494" t="n"/>
      <c r="DL47" s="184" t="n"/>
      <c r="DM47" s="184">
        <f>IF(DI47="","SIN ESTADO",IF(DK47&lt;&gt;"","PAGA",IF(DJ47&gt;0,"VENCIDA",IF(DJ47&gt;=-5,"POR VENCER","AL DÍA"))))</f>
        <v/>
      </c>
      <c r="DN47" s="185" t="n"/>
      <c r="DO47" s="119">
        <f>IF(N($H47)&lt;19,"",IF(DI47="","",DI47+31))</f>
        <v/>
      </c>
      <c r="DP47" s="124">
        <f>IF(DO47="","",TODAY()-DO47)</f>
        <v/>
      </c>
      <c r="DQ47" s="494" t="n"/>
      <c r="DR47" s="184" t="n"/>
      <c r="DS47" s="184">
        <f>IF(DO47="","SIN ESTADO",IF(DQ47&lt;&gt;"","PAGA",IF(DP47&gt;0,"VENCIDA",IF(DP47&gt;=-5,"POR VENCER","AL DÍA"))))</f>
        <v/>
      </c>
      <c r="DT47" s="185" t="n"/>
      <c r="DU47" s="119">
        <f>IF(N($H47)&lt;20,"",IF(DO47="","",DO47+31))</f>
        <v/>
      </c>
      <c r="DV47" s="124">
        <f>IF(DU47="","",TODAY()-DU47)</f>
        <v/>
      </c>
      <c r="DW47" s="494" t="n"/>
      <c r="DX47" s="184" t="n"/>
      <c r="DY47" s="184">
        <f>IF(DU47="","SIN ESTADO",IF(DW47&lt;&gt;"","PAGA",IF(DV47&gt;0,"VENCIDA",IF(DV47&gt;=-5,"POR VENCER","AL DÍA"))))</f>
        <v/>
      </c>
      <c r="DZ47" s="185" t="n"/>
      <c r="EA47" s="119">
        <f>IF(N($H47)&lt;21,"",IF(DU47="","",DU47+31))</f>
        <v/>
      </c>
      <c r="EB47" s="124">
        <f>IF(EA47="","",TODAY()-EA47)</f>
        <v/>
      </c>
      <c r="EC47" s="494" t="n"/>
      <c r="ED47" s="184" t="n"/>
      <c r="EE47" s="184">
        <f>IF(EA47="","SIN ESTADO",IF(EC47&lt;&gt;"","PAGA",IF(EB47&gt;0,"VENCIDA",IF(EB47&gt;=-5,"POR VENCER","AL DÍA"))))</f>
        <v/>
      </c>
      <c r="EF47" s="185" t="n"/>
      <c r="EG47" s="119">
        <f>IF(N($H47)&lt;22,"",IF(EA47="","",EA47+31))</f>
        <v/>
      </c>
      <c r="EH47" s="124">
        <f>IF(EG47="","",TODAY()-EG47)</f>
        <v/>
      </c>
      <c r="EI47" s="494" t="n"/>
      <c r="EJ47" s="184" t="n"/>
      <c r="EK47" s="184">
        <f>IF(EG47="","SIN ESTADO",IF(EI47&lt;&gt;"","PAGA",IF(EH47&gt;0,"VENCIDA",IF(EH47&gt;=-5,"POR VENCER","AL DÍA"))))</f>
        <v/>
      </c>
      <c r="EL47" s="185" t="n"/>
      <c r="EM47" s="119">
        <f>IF(N($H47)&lt;23,"",IF(EG47="","",EG47+31))</f>
        <v/>
      </c>
      <c r="EN47" s="124">
        <f>IF(EM47="","",TODAY()-EM47)</f>
        <v/>
      </c>
      <c r="EO47" s="494" t="n"/>
      <c r="EP47" s="184" t="n"/>
      <c r="EQ47" s="184">
        <f>IF(EM47="","SIN ESTADO",IF(EO47&lt;&gt;"","PAGA",IF(EN47&gt;0,"VENCIDA",IF(EN47&gt;=-5,"POR VENCER","AL DÍA"))))</f>
        <v/>
      </c>
      <c r="ER47" s="185" t="n"/>
      <c r="ES47" s="119">
        <f>IF(N($H47)&lt;24,"",IF(EM47="","",EM47+31))</f>
        <v/>
      </c>
      <c r="ET47" s="124">
        <f>IF(ES47="","",TODAY()-ES47)</f>
        <v/>
      </c>
      <c r="EU47" s="494" t="n"/>
      <c r="EV47" s="184" t="n"/>
      <c r="EW47" s="184">
        <f>IF(ES47="","SIN ESTADO",IF(EU47&lt;&gt;"","PAGA",IF(ET47&gt;0,"VENCIDA",IF(ET47&gt;=-5,"POR VENCER","AL DÍA"))))</f>
        <v/>
      </c>
      <c r="EX47" s="185" t="n"/>
      <c r="EY47" s="119">
        <f>IF(N($H47)&lt;25,"",IF(ES47="","",ES47+31))</f>
        <v/>
      </c>
      <c r="EZ47" s="124">
        <f>IF(EY47="","",TODAY()-EY47)</f>
        <v/>
      </c>
      <c r="FA47" s="494" t="n"/>
      <c r="FB47" s="184" t="n"/>
      <c r="FC47" s="184">
        <f>IF(EY47="","SIN ESTADO",IF(FA47&lt;&gt;"","PAGA",IF(EZ47&gt;0,"VENCIDA",IF(EZ47&gt;=-5,"POR VENCER","AL DÍA"))))</f>
        <v/>
      </c>
      <c r="FD47" s="185" t="n"/>
      <c r="FE47" s="119">
        <f>IF(N($H47)&lt;26,"",IF(EY47="","",EY47+31))</f>
        <v/>
      </c>
      <c r="FF47" s="124">
        <f>IF(FE47="","",TODAY()-FE47)</f>
        <v/>
      </c>
      <c r="FG47" s="494" t="n"/>
      <c r="FH47" s="184" t="n"/>
      <c r="FI47" s="184">
        <f>IF(FE47="","SIN ESTADO",IF(FG47&lt;&gt;"","PAGA",IF(FF47&gt;0,"VENCIDA",IF(FF47&gt;=-5,"POR VENCER","AL DÍA"))))</f>
        <v/>
      </c>
      <c r="FJ47" s="185" t="n"/>
      <c r="FK47" s="119">
        <f>IF(N($H47)&lt;27,"",IF(FE47="","",FE47+31))</f>
        <v/>
      </c>
      <c r="FL47" s="124">
        <f>IF(FK47="","",TODAY()-FK47)</f>
        <v/>
      </c>
      <c r="FM47" s="494" t="n"/>
      <c r="FN47" s="184" t="n"/>
      <c r="FO47" s="184">
        <f>IF(FK47="","SIN ESTADO",IF(FM47&lt;&gt;"","PAGA",IF(FL47&gt;0,"VENCIDA",IF(FL47&gt;=-5,"POR VENCER","AL DÍA"))))</f>
        <v/>
      </c>
      <c r="FP47" s="185" t="n"/>
      <c r="FQ47" s="119">
        <f>IF(N($H47)&lt;28,"",IF(FK47="","",FK47+31))</f>
        <v/>
      </c>
      <c r="FR47" s="124">
        <f>IF(FQ47="","",TODAY()-FQ47)</f>
        <v/>
      </c>
      <c r="FS47" s="494" t="n"/>
      <c r="FT47" s="184" t="n"/>
      <c r="FU47" s="184">
        <f>IF(FQ47="","SIN ESTADO",IF(FS47&lt;&gt;"","PAGA",IF(FR47&gt;0,"VENCIDA",IF(FR47&gt;=-5,"POR VENCER","AL DÍA"))))</f>
        <v/>
      </c>
      <c r="FV47" s="185" t="n"/>
      <c r="FW47" s="119">
        <f>IF(N($H47)&lt;29,"",IF(FQ47="","",FQ47+31))</f>
        <v/>
      </c>
      <c r="FX47" s="124">
        <f>IF(FW47="","",TODAY()-FW47)</f>
        <v/>
      </c>
      <c r="FY47" s="494" t="n"/>
      <c r="FZ47" s="184" t="n"/>
      <c r="GA47" s="184">
        <f>IF(FW47="","SIN ESTADO",IF(FY47&lt;&gt;"","PAGA",IF(FX47&gt;0,"VENCIDA",IF(FX47&gt;=-5,"POR VENCER","AL DÍA"))))</f>
        <v/>
      </c>
      <c r="GB47" s="185" t="n"/>
      <c r="GC47" s="119">
        <f>IF(N($H47)&lt;30,"",IF(FW47="","",FW47+31))</f>
        <v/>
      </c>
      <c r="GD47" s="124">
        <f>IF(GC47="","",TODAY()-GC47)</f>
        <v/>
      </c>
      <c r="GE47" s="494" t="n"/>
      <c r="GF47" s="184" t="n"/>
      <c r="GG47" s="184">
        <f>IF(GC47="","SIN ESTADO",IF(GE47&lt;&gt;"","PAGA",IF(GD47&gt;0,"VENCIDA",IF(GD47&gt;=-5,"POR VENCER","AL DÍA"))))</f>
        <v/>
      </c>
      <c r="GH47" s="185" t="n"/>
      <c r="GI47" s="119">
        <f>IF(N($H47)&lt;31,"",IF(GC47="","",GC47+31))</f>
        <v/>
      </c>
      <c r="GJ47" s="124">
        <f>IF(GI47="","",TODAY()-GI47)</f>
        <v/>
      </c>
      <c r="GK47" s="494" t="n"/>
      <c r="GL47" s="184" t="n"/>
      <c r="GM47" s="184">
        <f>IF(GI47="","SIN ESTADO",IF(GK47&lt;&gt;"","PAGA",IF(GJ47&gt;0,"VENCIDA",IF(GJ47&gt;=-5,"POR VENCER","AL DÍA"))))</f>
        <v/>
      </c>
      <c r="GN47" s="185" t="n"/>
      <c r="GO47" s="119">
        <f>IF(N($H47)&lt;32,"",IF(GI47="","",GI47+31))</f>
        <v/>
      </c>
      <c r="GP47" s="124">
        <f>IF(GO47="","",TODAY()-GO47)</f>
        <v/>
      </c>
      <c r="GQ47" s="494" t="n"/>
      <c r="GR47" s="184" t="n"/>
      <c r="GS47" s="184">
        <f>IF(GO47="","SIN ESTADO",IF(GQ47&lt;&gt;"","PAGA",IF(GP47&gt;0,"VENCIDA",IF(GP47&gt;=-5,"POR VENCER","AL DÍA"))))</f>
        <v/>
      </c>
      <c r="GT47" s="185" t="n"/>
      <c r="GU47" s="119">
        <f>IF(N($H47)&lt;33,"",IF(GO47="","",GO47+31))</f>
        <v/>
      </c>
      <c r="GV47" s="124">
        <f>IF(GU47="","",TODAY()-GU47)</f>
        <v/>
      </c>
      <c r="GW47" s="494" t="n"/>
      <c r="GX47" s="184" t="n"/>
      <c r="GY47" s="184">
        <f>IF(GU47="","SIN ESTADO",IF(GW47&lt;&gt;"","PAGA",IF(GV47&gt;0,"VENCIDA",IF(GV47&gt;=-5,"POR VENCER","AL DÍA"))))</f>
        <v/>
      </c>
      <c r="GZ47" s="185" t="n"/>
      <c r="HA47" s="119">
        <f>IF(N($H47)&lt;34,"",IF(GU47="","",GU47+31))</f>
        <v/>
      </c>
      <c r="HB47" s="124">
        <f>IF(HA47="","",TODAY()-HA47)</f>
        <v/>
      </c>
      <c r="HC47" s="494" t="n"/>
      <c r="HD47" s="184" t="n"/>
      <c r="HE47" s="184">
        <f>IF(HA47="","SIN ESTADO",IF(HC47&lt;&gt;"","PAGA",IF(HB47&gt;0,"VENCIDA",IF(HB47&gt;=-5,"POR VENCER","AL DÍA"))))</f>
        <v/>
      </c>
      <c r="HF47" s="185" t="n"/>
      <c r="HG47" s="119">
        <f>IF(N($H47)&lt;35,"",IF(HA47="","",HA47+31))</f>
        <v/>
      </c>
      <c r="HH47" s="124">
        <f>IF(HG47="","",TODAY()-HG47)</f>
        <v/>
      </c>
      <c r="HI47" s="494" t="n"/>
      <c r="HJ47" s="184" t="n"/>
      <c r="HK47" s="184">
        <f>IF(HG47="","SIN ESTADO",IF(HI47&lt;&gt;"","PAGA",IF(HH47&gt;0,"VENCIDA",IF(HH47&gt;=-5,"POR VENCER","AL DÍA"))))</f>
        <v/>
      </c>
      <c r="HL47" s="168" t="n"/>
      <c r="HM47" s="119">
        <f>IF(N($H47)&lt;36,"",IF(HG47="","",HG47+31))</f>
        <v/>
      </c>
      <c r="HN47" s="124">
        <f>IF(HM47="","",TODAY()-HM47)</f>
        <v/>
      </c>
      <c r="HO47" s="494" t="n"/>
      <c r="HP47" s="184" t="n"/>
      <c r="HQ47" s="184">
        <f>IF(HM47="","SIN ESTADO",IF(HO47&lt;&gt;"","PAGA",IF(HN47&gt;0,"VENCIDA",IF(HN47&gt;=-5,"POR VENCER","AL DÍA"))))</f>
        <v/>
      </c>
      <c r="HR47" s="168" t="n"/>
      <c r="HS47" s="169">
        <f>N47+T47+Z47+AF47+AL47+AR47+AX47+BD47+BJ47+BP47+BV47+CB47+CH47+CN47+CT47+CZ47+DF47+DL47+DR47+DX47+ED47+EJ47+EP47+EV47+FB47+FH47+FN47+FT47+FZ47+GF47+GL47+GR47+GX47+HD47+HJ47+HP47</f>
        <v/>
      </c>
      <c r="HU47" s="170">
        <f>IFERROR(N($J47),0)</f>
        <v/>
      </c>
      <c r="HW47" s="170">
        <f>SUMPRODUCT((MOD(COLUMN($M47:$HR47)-COLUMN($M47),6)=0)*ISNUMBER($M47:$HR47)*($M47:$HR47&gt;=RESUMEN!$C$26)*($M47:$HR47&lt;=RESUMEN!$C$27)*IFERROR(N($N47:$HS47),0))</f>
        <v/>
      </c>
      <c r="HX47" s="170">
        <f>SUMPRODUCT((MOD(COLUMN($M47:$HR47)-COLUMN($M47),6)=0)*ISNUMBER($M47:$HR47)*($M47:$HR47&gt;=RESUMEN!$C$26)*($M47:$HR47&lt;=RESUMEN!$C$27))</f>
        <v/>
      </c>
    </row>
    <row r="48" ht="15.75" customHeight="1" s="506">
      <c r="B48" s="113">
        <f>VENTAS!A47</f>
        <v/>
      </c>
      <c r="C48" s="236">
        <f>VENTAS!B47</f>
        <v/>
      </c>
      <c r="D48" s="53">
        <f>VENTAS!C47</f>
        <v/>
      </c>
      <c r="E48" s="114">
        <f>VENTAS!D47</f>
        <v/>
      </c>
      <c r="F48" s="114">
        <f>VENTAS!J47</f>
        <v/>
      </c>
      <c r="G48" s="494">
        <f>VENTAS!F47</f>
        <v/>
      </c>
      <c r="H48" s="479">
        <f>VENTAS!K47</f>
        <v/>
      </c>
      <c r="I48" s="479">
        <f>VENTAS!M47</f>
        <v/>
      </c>
      <c r="J48" s="184">
        <f>VENTAS!L47</f>
        <v/>
      </c>
      <c r="K48" s="119">
        <f>IF(N($H48)&lt;1,"",$G48+31)</f>
        <v/>
      </c>
      <c r="L48" s="124">
        <f>IF(K48="","",TODAY()-K48)</f>
        <v/>
      </c>
      <c r="M48" s="265" t="n">
        <v>45926</v>
      </c>
      <c r="N48" s="374" t="n">
        <v>4000000</v>
      </c>
      <c r="O48" s="184">
        <f>IF(K48="","SIN ESTADO",IF(M48&lt;&gt;"","PAGA",IF(L48&gt;0,"VENCIDA",IF(L48&gt;=-5,"POR VENCER","AL DÍA"))))</f>
        <v/>
      </c>
      <c r="P48" s="185" t="inlineStr">
        <is>
          <t>TRANSFERENCIA</t>
        </is>
      </c>
      <c r="Q48" s="119">
        <f>IF(N($H48)&lt;2,"",IF(K48="","",K48+31))</f>
        <v/>
      </c>
      <c r="R48" s="124">
        <f>IF(Q48="","",TODAY()-Q48)</f>
        <v/>
      </c>
      <c r="S48" s="406" t="n">
        <v>45987</v>
      </c>
      <c r="T48" s="184" t="n">
        <v>4000000</v>
      </c>
      <c r="U48" s="184">
        <f>IF(Q48="","SIN ESTADO",IF(S48&lt;&gt;"","PAGA",IF(R48&gt;0,"VENCIDA",IF(R48&gt;=-5,"POR VENCER","AL DÍA"))))</f>
        <v/>
      </c>
      <c r="V48" s="185" t="inlineStr">
        <is>
          <t>TRANSFERENCIA</t>
        </is>
      </c>
      <c r="W48" s="119">
        <f>IF(N($H48)&lt;3,"",IF(Q48="","",Q48+31))</f>
        <v/>
      </c>
      <c r="X48" s="124">
        <f>IF(W48="","",TODAY()-W48)</f>
        <v/>
      </c>
      <c r="Y48" s="407" t="n">
        <v>46048</v>
      </c>
      <c r="Z48" s="289" t="n">
        <v>2347100</v>
      </c>
      <c r="AA48" s="184">
        <f>IF(W48="","SIN ESTADO",IF(Y48&lt;&gt;"","PAGA",IF(X48&gt;0,"VENCIDA",IF(X48&gt;=-5,"POR VENCER","AL DÍA"))))</f>
        <v/>
      </c>
      <c r="AB48" s="185" t="inlineStr">
        <is>
          <t>TRANSFERENCIA</t>
        </is>
      </c>
      <c r="AC48" s="119">
        <f>IF(N($H48)&lt;4,"",IF(W48="","",W48+31))</f>
        <v/>
      </c>
      <c r="AD48" s="124">
        <f>IF(AC48="","",TODAY()-AC48)</f>
        <v/>
      </c>
      <c r="AE48" s="227" t="n">
        <v>46079</v>
      </c>
      <c r="AF48" s="184" t="n">
        <v>4000000</v>
      </c>
      <c r="AG48" s="184">
        <f>IF(AC48="","SIN ESTADO",IF(AE48&lt;&gt;"","PAGA",IF(AD48&gt;0,"VENCIDA",IF(AD48&gt;=-5,"POR VENCER","AL DÍA"))))</f>
        <v/>
      </c>
      <c r="AH48" s="185" t="inlineStr">
        <is>
          <t>TRANSFERENCIA</t>
        </is>
      </c>
      <c r="AI48" s="119">
        <f>IF(N($H48)&lt;5,"",IF(AC48="","",AC48+31))</f>
        <v/>
      </c>
      <c r="AJ48" s="124">
        <f>IF(AI48="","",TODAY()-AI48)</f>
        <v/>
      </c>
      <c r="AK48" s="229" t="inlineStr">
        <is>
          <t>ABRIL</t>
        </is>
      </c>
      <c r="AL48" s="184" t="n">
        <v>5900000</v>
      </c>
      <c r="AM48" s="184">
        <f>IF(AI48="","SIN ESTADO",IF(AK48&lt;&gt;"","PAGA",IF(AJ48&gt;0,"VENCIDA",IF(AJ48&gt;=-5,"POR VENCER","AL DÍA"))))</f>
        <v/>
      </c>
      <c r="AN48" s="185" t="inlineStr">
        <is>
          <t>TRANSFERENCIA</t>
        </is>
      </c>
      <c r="AO48" s="119">
        <f>IF(N($H48)&lt;6,"",IF(AI48="","",AI48+31))</f>
        <v/>
      </c>
      <c r="AP48" s="124">
        <f>IF(AO48="","",TODAY()-AO48)</f>
        <v/>
      </c>
      <c r="AQ48" s="229" t="inlineStr">
        <is>
          <t>AGOSTO</t>
        </is>
      </c>
      <c r="AR48" s="184" t="n">
        <v>3800000</v>
      </c>
      <c r="AS48" s="184">
        <f>IF(AO48="","SIN ESTADO",IF(AQ48&lt;&gt;"","PAGA",IF(AP48&gt;0,"VENCIDA",IF(AP48&gt;=-5,"POR VENCER","AL DÍA"))))</f>
        <v/>
      </c>
      <c r="AT48" s="185" t="inlineStr">
        <is>
          <t>TRANSFERENCIA</t>
        </is>
      </c>
      <c r="AU48" s="119">
        <f>IF(N($H48)&lt;7,"",IF(AO48="","",AO48+31))</f>
        <v/>
      </c>
      <c r="AV48" s="124">
        <f>IF(AU48="","",TODAY()-AU48)</f>
        <v/>
      </c>
      <c r="AW48" s="494" t="n"/>
      <c r="AX48" s="184" t="n"/>
      <c r="AY48" s="184">
        <f>IF(AU48="","SIN ESTADO",IF(AW48&lt;&gt;"","PAGA",IF(AV48&gt;0,"VENCIDA",IF(AV48&gt;=-5,"POR VENCER","AL DÍA"))))</f>
        <v/>
      </c>
      <c r="AZ48" s="185" t="n"/>
      <c r="BA48" s="119">
        <f>IF(N($H48)&lt;8,"",IF(AU48="","",AU48+31))</f>
        <v/>
      </c>
      <c r="BB48" s="124">
        <f>IF(BA48="","",TODAY()-BA48)</f>
        <v/>
      </c>
      <c r="BC48" s="494" t="n"/>
      <c r="BD48" s="184" t="n"/>
      <c r="BE48" s="184">
        <f>IF(BA48="","SIN ESTADO",IF(BC48&lt;&gt;"","PAGA",IF(BB48&gt;0,"VENCIDA",IF(BB48&gt;=-5,"POR VENCER","AL DÍA"))))</f>
        <v/>
      </c>
      <c r="BF48" s="185" t="n"/>
      <c r="BG48" s="119">
        <f>IF(N($H48)&lt;9,"",IF(BA48="","",BA48+31))</f>
        <v/>
      </c>
      <c r="BH48" s="124">
        <f>IF(BG48="","",TODAY()-BG48)</f>
        <v/>
      </c>
      <c r="BI48" s="494" t="n"/>
      <c r="BJ48" s="184" t="n"/>
      <c r="BK48" s="184">
        <f>IF(BG48="","SIN ESTADO",IF(BI48&lt;&gt;"","PAGA",IF(BH48&gt;0,"VENCIDA",IF(BH48&gt;=-5,"POR VENCER","AL DÍA"))))</f>
        <v/>
      </c>
      <c r="BL48" s="185" t="n"/>
      <c r="BM48" s="119">
        <f>IF(N($H48)&lt;10,"",IF(BG48="","",BG48+31))</f>
        <v/>
      </c>
      <c r="BN48" s="124">
        <f>IF(BM48="","",TODAY()-BM48)</f>
        <v/>
      </c>
      <c r="BO48" s="494" t="n"/>
      <c r="BP48" s="184" t="n"/>
      <c r="BQ48" s="184">
        <f>IF(BM48="","SIN ESTADO",IF(BO48&lt;&gt;"","PAGA",IF(BN48&gt;0,"VENCIDA",IF(BN48&gt;=-5,"POR VENCER","AL DÍA"))))</f>
        <v/>
      </c>
      <c r="BR48" s="185" t="n"/>
      <c r="BS48" s="119">
        <f>IF(N($H48)&lt;11,"",IF(BM48="","",BM48+31))</f>
        <v/>
      </c>
      <c r="BT48" s="124">
        <f>IF(BS48="","",TODAY()-BS48)</f>
        <v/>
      </c>
      <c r="BU48" s="494" t="n"/>
      <c r="BV48" s="184" t="n"/>
      <c r="BW48" s="184">
        <f>IF(BS48="","SIN ESTADO",IF(BU48&lt;&gt;"","PAGA",IF(BT48&gt;0,"VENCIDA",IF(BT48&gt;=-5,"POR VENCER","AL DÍA"))))</f>
        <v/>
      </c>
      <c r="BX48" s="185" t="n"/>
      <c r="BY48" s="119">
        <f>IF(N($H48)&lt;12,"",IF(BS48="","",BS48+31))</f>
        <v/>
      </c>
      <c r="BZ48" s="124">
        <f>IF(BY48="","",TODAY()-BY48)</f>
        <v/>
      </c>
      <c r="CA48" s="494" t="n"/>
      <c r="CB48" s="184" t="n"/>
      <c r="CC48" s="184">
        <f>IF(BY48="","SIN ESTADO",IF(CA48&lt;&gt;"","PAGA",IF(BZ48&gt;0,"VENCIDA",IF(BZ48&gt;=-5,"POR VENCER","AL DÍA"))))</f>
        <v/>
      </c>
      <c r="CD48" s="185" t="n"/>
      <c r="CE48" s="119">
        <f>IF(N($H48)&lt;13,"",IF(BY48="","",BY48+31))</f>
        <v/>
      </c>
      <c r="CF48" s="124">
        <f>IF(CE48="","",TODAY()-CE48)</f>
        <v/>
      </c>
      <c r="CG48" s="494" t="n"/>
      <c r="CH48" s="184" t="n"/>
      <c r="CI48" s="184">
        <f>IF(CE48="","SIN ESTADO",IF(CG48&lt;&gt;"","PAGA",IF(CF48&gt;0,"VENCIDA",IF(CF48&gt;=-5,"POR VENCER","AL DÍA"))))</f>
        <v/>
      </c>
      <c r="CJ48" s="185" t="n"/>
      <c r="CK48" s="119">
        <f>IF(N($H48)&lt;14,"",IF(CE48="","",CE48+31))</f>
        <v/>
      </c>
      <c r="CL48" s="124">
        <f>IF(CK48="","",TODAY()-CK48)</f>
        <v/>
      </c>
      <c r="CM48" s="494" t="n"/>
      <c r="CN48" s="184" t="n"/>
      <c r="CO48" s="184">
        <f>IF(CK48="","SIN ESTADO",IF(CM48&lt;&gt;"","PAGA",IF(CL48&gt;0,"VENCIDA",IF(CL48&gt;=-5,"POR VENCER","AL DÍA"))))</f>
        <v/>
      </c>
      <c r="CP48" s="185" t="n"/>
      <c r="CQ48" s="119">
        <f>IF(N($H48)&lt;15,"",IF(CK48="","",CK48+31))</f>
        <v/>
      </c>
      <c r="CR48" s="124">
        <f>IF(CQ48="","",TODAY()-CQ48)</f>
        <v/>
      </c>
      <c r="CS48" s="494" t="n"/>
      <c r="CT48" s="184" t="n"/>
      <c r="CU48" s="184">
        <f>IF(CQ48="","SIN ESTADO",IF(CS48&lt;&gt;"","PAGA",IF(CR48&gt;0,"VENCIDA",IF(CR48&gt;=-5,"POR VENCER","AL DÍA"))))</f>
        <v/>
      </c>
      <c r="CV48" s="185" t="n"/>
      <c r="CW48" s="119">
        <f>IF(N($H48)&lt;16,"",IF(CQ48="","",CQ48+31))</f>
        <v/>
      </c>
      <c r="CX48" s="124">
        <f>IF(CW48="","",TODAY()-CW48)</f>
        <v/>
      </c>
      <c r="CY48" s="494" t="n"/>
      <c r="CZ48" s="184" t="n"/>
      <c r="DA48" s="184">
        <f>IF(CW48="","SIN ESTADO",IF(CY48&lt;&gt;"","PAGA",IF(CX48&gt;0,"VENCIDA",IF(CX48&gt;=-5,"POR VENCER","AL DÍA"))))</f>
        <v/>
      </c>
      <c r="DB48" s="185" t="n"/>
      <c r="DC48" s="119">
        <f>IF(N($H48)&lt;17,"",IF(CW48="","",CW48+31))</f>
        <v/>
      </c>
      <c r="DD48" s="124">
        <f>IF(DC48="","",TODAY()-DC48)</f>
        <v/>
      </c>
      <c r="DE48" s="494" t="n"/>
      <c r="DF48" s="184" t="n"/>
      <c r="DG48" s="184">
        <f>IF(DC48="","SIN ESTADO",IF(DE48&lt;&gt;"","PAGA",IF(DD48&gt;0,"VENCIDA",IF(DD48&gt;=-5,"POR VENCER","AL DÍA"))))</f>
        <v/>
      </c>
      <c r="DH48" s="185" t="n"/>
      <c r="DI48" s="119">
        <f>IF(N($H48)&lt;18,"",IF(DC48="","",DC48+31))</f>
        <v/>
      </c>
      <c r="DJ48" s="124">
        <f>IF(DI48="","",TODAY()-DI48)</f>
        <v/>
      </c>
      <c r="DK48" s="494" t="n"/>
      <c r="DL48" s="184" t="n"/>
      <c r="DM48" s="184">
        <f>IF(DI48="","SIN ESTADO",IF(DK48&lt;&gt;"","PAGA",IF(DJ48&gt;0,"VENCIDA",IF(DJ48&gt;=-5,"POR VENCER","AL DÍA"))))</f>
        <v/>
      </c>
      <c r="DN48" s="185" t="n"/>
      <c r="DO48" s="119">
        <f>IF(N($H48)&lt;19,"",IF(DI48="","",DI48+31))</f>
        <v/>
      </c>
      <c r="DP48" s="124">
        <f>IF(DO48="","",TODAY()-DO48)</f>
        <v/>
      </c>
      <c r="DQ48" s="494" t="n"/>
      <c r="DR48" s="184" t="n"/>
      <c r="DS48" s="184">
        <f>IF(DO48="","SIN ESTADO",IF(DQ48&lt;&gt;"","PAGA",IF(DP48&gt;0,"VENCIDA",IF(DP48&gt;=-5,"POR VENCER","AL DÍA"))))</f>
        <v/>
      </c>
      <c r="DT48" s="185" t="n"/>
      <c r="DU48" s="119">
        <f>IF(N($H48)&lt;20,"",IF(DO48="","",DO48+31))</f>
        <v/>
      </c>
      <c r="DV48" s="124">
        <f>IF(DU48="","",TODAY()-DU48)</f>
        <v/>
      </c>
      <c r="DW48" s="494" t="n"/>
      <c r="DX48" s="184" t="n"/>
      <c r="DY48" s="184">
        <f>IF(DU48="","SIN ESTADO",IF(DW48&lt;&gt;"","PAGA",IF(DV48&gt;0,"VENCIDA",IF(DV48&gt;=-5,"POR VENCER","AL DÍA"))))</f>
        <v/>
      </c>
      <c r="DZ48" s="185" t="n"/>
      <c r="EA48" s="119">
        <f>IF(N($H48)&lt;21,"",IF(DU48="","",DU48+31))</f>
        <v/>
      </c>
      <c r="EB48" s="124">
        <f>IF(EA48="","",TODAY()-EA48)</f>
        <v/>
      </c>
      <c r="EC48" s="494" t="n"/>
      <c r="ED48" s="184" t="n"/>
      <c r="EE48" s="184">
        <f>IF(EA48="","SIN ESTADO",IF(EC48&lt;&gt;"","PAGA",IF(EB48&gt;0,"VENCIDA",IF(EB48&gt;=-5,"POR VENCER","AL DÍA"))))</f>
        <v/>
      </c>
      <c r="EF48" s="185" t="n"/>
      <c r="EG48" s="119">
        <f>IF(N($H48)&lt;22,"",IF(EA48="","",EA48+31))</f>
        <v/>
      </c>
      <c r="EH48" s="124">
        <f>IF(EG48="","",TODAY()-EG48)</f>
        <v/>
      </c>
      <c r="EI48" s="494" t="n"/>
      <c r="EJ48" s="184" t="n"/>
      <c r="EK48" s="184">
        <f>IF(EG48="","SIN ESTADO",IF(EI48&lt;&gt;"","PAGA",IF(EH48&gt;0,"VENCIDA",IF(EH48&gt;=-5,"POR VENCER","AL DÍA"))))</f>
        <v/>
      </c>
      <c r="EL48" s="185" t="n"/>
      <c r="EM48" s="119">
        <f>IF(N($H48)&lt;23,"",IF(EG48="","",EG48+31))</f>
        <v/>
      </c>
      <c r="EN48" s="124">
        <f>IF(EM48="","",TODAY()-EM48)</f>
        <v/>
      </c>
      <c r="EO48" s="494" t="n"/>
      <c r="EP48" s="184" t="n"/>
      <c r="EQ48" s="184">
        <f>IF(EM48="","SIN ESTADO",IF(EO48&lt;&gt;"","PAGA",IF(EN48&gt;0,"VENCIDA",IF(EN48&gt;=-5,"POR VENCER","AL DÍA"))))</f>
        <v/>
      </c>
      <c r="ER48" s="185" t="n"/>
      <c r="ES48" s="119">
        <f>IF(N($H48)&lt;24,"",IF(EM48="","",EM48+31))</f>
        <v/>
      </c>
      <c r="ET48" s="124">
        <f>IF(ES48="","",TODAY()-ES48)</f>
        <v/>
      </c>
      <c r="EU48" s="494" t="n"/>
      <c r="EV48" s="184" t="n"/>
      <c r="EW48" s="184">
        <f>IF(ES48="","SIN ESTADO",IF(EU48&lt;&gt;"","PAGA",IF(ET48&gt;0,"VENCIDA",IF(ET48&gt;=-5,"POR VENCER","AL DÍA"))))</f>
        <v/>
      </c>
      <c r="EX48" s="185" t="n"/>
      <c r="EY48" s="119">
        <f>IF(N($H48)&lt;25,"",IF(ES48="","",ES48+31))</f>
        <v/>
      </c>
      <c r="EZ48" s="124">
        <f>IF(EY48="","",TODAY()-EY48)</f>
        <v/>
      </c>
      <c r="FA48" s="494" t="n"/>
      <c r="FB48" s="184" t="n"/>
      <c r="FC48" s="184">
        <f>IF(EY48="","SIN ESTADO",IF(FA48&lt;&gt;"","PAGA",IF(EZ48&gt;0,"VENCIDA",IF(EZ48&gt;=-5,"POR VENCER","AL DÍA"))))</f>
        <v/>
      </c>
      <c r="FD48" s="185" t="n"/>
      <c r="FE48" s="119">
        <f>IF(N($H48)&lt;26,"",IF(EY48="","",EY48+31))</f>
        <v/>
      </c>
      <c r="FF48" s="124">
        <f>IF(FE48="","",TODAY()-FE48)</f>
        <v/>
      </c>
      <c r="FG48" s="494" t="n"/>
      <c r="FH48" s="184" t="n"/>
      <c r="FI48" s="184">
        <f>IF(FE48="","SIN ESTADO",IF(FG48&lt;&gt;"","PAGA",IF(FF48&gt;0,"VENCIDA",IF(FF48&gt;=-5,"POR VENCER","AL DÍA"))))</f>
        <v/>
      </c>
      <c r="FJ48" s="185" t="n"/>
      <c r="FK48" s="119">
        <f>IF(N($H48)&lt;27,"",IF(FE48="","",FE48+31))</f>
        <v/>
      </c>
      <c r="FL48" s="124">
        <f>IF(FK48="","",TODAY()-FK48)</f>
        <v/>
      </c>
      <c r="FM48" s="494" t="n"/>
      <c r="FN48" s="184" t="n"/>
      <c r="FO48" s="184">
        <f>IF(FK48="","SIN ESTADO",IF(FM48&lt;&gt;"","PAGA",IF(FL48&gt;0,"VENCIDA",IF(FL48&gt;=-5,"POR VENCER","AL DÍA"))))</f>
        <v/>
      </c>
      <c r="FP48" s="185" t="n"/>
      <c r="FQ48" s="119">
        <f>IF(N($H48)&lt;28,"",IF(FK48="","",FK48+31))</f>
        <v/>
      </c>
      <c r="FR48" s="124">
        <f>IF(FQ48="","",TODAY()-FQ48)</f>
        <v/>
      </c>
      <c r="FS48" s="494" t="n"/>
      <c r="FT48" s="184" t="n"/>
      <c r="FU48" s="184">
        <f>IF(FQ48="","SIN ESTADO",IF(FS48&lt;&gt;"","PAGA",IF(FR48&gt;0,"VENCIDA",IF(FR48&gt;=-5,"POR VENCER","AL DÍA"))))</f>
        <v/>
      </c>
      <c r="FV48" s="185" t="n"/>
      <c r="FW48" s="119">
        <f>IF(N($H48)&lt;29,"",IF(FQ48="","",FQ48+31))</f>
        <v/>
      </c>
      <c r="FX48" s="124">
        <f>IF(FW48="","",TODAY()-FW48)</f>
        <v/>
      </c>
      <c r="FY48" s="494" t="n"/>
      <c r="FZ48" s="184" t="n"/>
      <c r="GA48" s="184">
        <f>IF(FW48="","SIN ESTADO",IF(FY48&lt;&gt;"","PAGA",IF(FX48&gt;0,"VENCIDA",IF(FX48&gt;=-5,"POR VENCER","AL DÍA"))))</f>
        <v/>
      </c>
      <c r="GB48" s="185" t="n"/>
      <c r="GC48" s="119">
        <f>IF(N($H48)&lt;30,"",IF(FW48="","",FW48+31))</f>
        <v/>
      </c>
      <c r="GD48" s="124">
        <f>IF(GC48="","",TODAY()-GC48)</f>
        <v/>
      </c>
      <c r="GE48" s="494" t="n"/>
      <c r="GF48" s="184" t="n"/>
      <c r="GG48" s="184">
        <f>IF(GC48="","SIN ESTADO",IF(GE48&lt;&gt;"","PAGA",IF(GD48&gt;0,"VENCIDA",IF(GD48&gt;=-5,"POR VENCER","AL DÍA"))))</f>
        <v/>
      </c>
      <c r="GH48" s="185" t="n"/>
      <c r="GI48" s="119">
        <f>IF(N($H48)&lt;31,"",IF(GC48="","",GC48+31))</f>
        <v/>
      </c>
      <c r="GJ48" s="124">
        <f>IF(GI48="","",TODAY()-GI48)</f>
        <v/>
      </c>
      <c r="GK48" s="494" t="n"/>
      <c r="GL48" s="184" t="n"/>
      <c r="GM48" s="184">
        <f>IF(GI48="","SIN ESTADO",IF(GK48&lt;&gt;"","PAGA",IF(GJ48&gt;0,"VENCIDA",IF(GJ48&gt;=-5,"POR VENCER","AL DÍA"))))</f>
        <v/>
      </c>
      <c r="GN48" s="185" t="n"/>
      <c r="GO48" s="119">
        <f>IF(N($H48)&lt;32,"",IF(GI48="","",GI48+31))</f>
        <v/>
      </c>
      <c r="GP48" s="124">
        <f>IF(GO48="","",TODAY()-GO48)</f>
        <v/>
      </c>
      <c r="GQ48" s="494" t="n"/>
      <c r="GR48" s="184" t="n"/>
      <c r="GS48" s="184">
        <f>IF(GO48="","SIN ESTADO",IF(GQ48&lt;&gt;"","PAGA",IF(GP48&gt;0,"VENCIDA",IF(GP48&gt;=-5,"POR VENCER","AL DÍA"))))</f>
        <v/>
      </c>
      <c r="GT48" s="185" t="n"/>
      <c r="GU48" s="119">
        <f>IF(N($H48)&lt;33,"",IF(GO48="","",GO48+31))</f>
        <v/>
      </c>
      <c r="GV48" s="124">
        <f>IF(GU48="","",TODAY()-GU48)</f>
        <v/>
      </c>
      <c r="GW48" s="494" t="n"/>
      <c r="GX48" s="184" t="n"/>
      <c r="GY48" s="184">
        <f>IF(GU48="","SIN ESTADO",IF(GW48&lt;&gt;"","PAGA",IF(GV48&gt;0,"VENCIDA",IF(GV48&gt;=-5,"POR VENCER","AL DÍA"))))</f>
        <v/>
      </c>
      <c r="GZ48" s="185" t="n"/>
      <c r="HA48" s="119">
        <f>IF(N($H48)&lt;34,"",IF(GU48="","",GU48+31))</f>
        <v/>
      </c>
      <c r="HB48" s="124">
        <f>IF(HA48="","",TODAY()-HA48)</f>
        <v/>
      </c>
      <c r="HC48" s="494" t="n"/>
      <c r="HD48" s="184" t="n"/>
      <c r="HE48" s="184">
        <f>IF(HA48="","SIN ESTADO",IF(HC48&lt;&gt;"","PAGA",IF(HB48&gt;0,"VENCIDA",IF(HB48&gt;=-5,"POR VENCER","AL DÍA"))))</f>
        <v/>
      </c>
      <c r="HF48" s="185" t="n"/>
      <c r="HG48" s="119">
        <f>IF(N($H48)&lt;35,"",IF(HA48="","",HA48+31))</f>
        <v/>
      </c>
      <c r="HH48" s="124">
        <f>IF(HG48="","",TODAY()-HG48)</f>
        <v/>
      </c>
      <c r="HI48" s="494" t="n"/>
      <c r="HJ48" s="184" t="n"/>
      <c r="HK48" s="184">
        <f>IF(HG48="","SIN ESTADO",IF(HI48&lt;&gt;"","PAGA",IF(HH48&gt;0,"VENCIDA",IF(HH48&gt;=-5,"POR VENCER","AL DÍA"))))</f>
        <v/>
      </c>
      <c r="HL48" s="168" t="n"/>
      <c r="HM48" s="119">
        <f>IF(N($H48)&lt;36,"",IF(HG48="","",HG48+31))</f>
        <v/>
      </c>
      <c r="HN48" s="124">
        <f>IF(HM48="","",TODAY()-HM48)</f>
        <v/>
      </c>
      <c r="HO48" s="494" t="n"/>
      <c r="HP48" s="184" t="n"/>
      <c r="HQ48" s="184">
        <f>IF(HM48="","SIN ESTADO",IF(HO48&lt;&gt;"","PAGA",IF(HN48&gt;0,"VENCIDA",IF(HN48&gt;=-5,"POR VENCER","AL DÍA"))))</f>
        <v/>
      </c>
      <c r="HR48" s="168" t="n"/>
      <c r="HS48" s="169">
        <f>N48+T48+Z48+AF48+AL48+AR48+AX48+BD48+BJ48+BP48+BV48+CB48+CH48+CN48+CT48+CZ48+DF48+DL48+DR48+DX48+ED48+EJ48+EP48+EV48+FB48+FH48+FN48+FT48+FZ48+GF48+GL48+GR48+GX48+HD48+HJ48+HP48</f>
        <v/>
      </c>
      <c r="HU48" s="170">
        <f>IFERROR(N($J48),0)</f>
        <v/>
      </c>
      <c r="HW48" s="170">
        <f>SUMPRODUCT((MOD(COLUMN($M48:$HR48)-COLUMN($M48),6)=0)*ISNUMBER($M48:$HR48)*($M48:$HR48&gt;=RESUMEN!$C$26)*($M48:$HR48&lt;=RESUMEN!$C$27)*IFERROR(N($N48:$HS48),0))</f>
        <v/>
      </c>
      <c r="HX48" s="170">
        <f>SUMPRODUCT((MOD(COLUMN($M48:$HR48)-COLUMN($M48),6)=0)*ISNUMBER($M48:$HR48)*($M48:$HR48&gt;=RESUMEN!$C$26)*($M48:$HR48&lt;=RESUMEN!$C$27))</f>
        <v/>
      </c>
    </row>
    <row r="49" ht="15.75" customHeight="1" s="506">
      <c r="B49" s="113">
        <f>VENTAS!A48</f>
        <v/>
      </c>
      <c r="C49" s="236">
        <f>VENTAS!B48</f>
        <v/>
      </c>
      <c r="D49" s="53">
        <f>VENTAS!C48</f>
        <v/>
      </c>
      <c r="E49" s="114">
        <f>VENTAS!D48</f>
        <v/>
      </c>
      <c r="F49" s="114">
        <f>VENTAS!J48</f>
        <v/>
      </c>
      <c r="G49" s="494">
        <f>VENTAS!F48</f>
        <v/>
      </c>
      <c r="H49" s="479">
        <f>VENTAS!K48</f>
        <v/>
      </c>
      <c r="I49" s="479">
        <f>VENTAS!M48</f>
        <v/>
      </c>
      <c r="J49" s="184">
        <f>VENTAS!L48</f>
        <v/>
      </c>
      <c r="K49" s="119">
        <f>IF(N($H49)&lt;1,"",$G49+31)</f>
        <v/>
      </c>
      <c r="L49" s="124">
        <f>IF(K49="","",TODAY()-K49)</f>
        <v/>
      </c>
      <c r="M49" s="201" t="n">
        <v>45906</v>
      </c>
      <c r="N49" s="374" t="n">
        <v>875000</v>
      </c>
      <c r="O49" s="184">
        <f>IF(K49="","SIN ESTADO",IF(M49&lt;&gt;"","PAGA",IF(L49&gt;0,"VENCIDA",IF(L49&gt;=-5,"POR VENCER","AL DÍA"))))</f>
        <v/>
      </c>
      <c r="P49" s="185" t="inlineStr">
        <is>
          <t>TRANSFERENCIA</t>
        </is>
      </c>
      <c r="Q49" s="119">
        <f>IF(N($H49)&lt;2,"",IF(K49="","",K49+31))</f>
        <v/>
      </c>
      <c r="R49" s="124">
        <f>IF(Q49="","",TODAY()-Q49)</f>
        <v/>
      </c>
      <c r="S49" s="406" t="n">
        <v>45937</v>
      </c>
      <c r="T49" s="184" t="n">
        <v>875000</v>
      </c>
      <c r="U49" s="184">
        <f>IF(Q49="","SIN ESTADO",IF(S49&lt;&gt;"","PAGA",IF(R49&gt;0,"VENCIDA",IF(R49&gt;=-5,"POR VENCER","AL DÍA"))))</f>
        <v/>
      </c>
      <c r="V49" s="185" t="inlineStr">
        <is>
          <t>TRANSFERENCIA</t>
        </is>
      </c>
      <c r="W49" s="119">
        <f>IF(N($H49)&lt;3,"",IF(Q49="","",Q49+31))</f>
        <v/>
      </c>
      <c r="X49" s="124">
        <f>IF(W49="","",TODAY()-W49)</f>
        <v/>
      </c>
      <c r="Y49" s="407" t="n">
        <v>45974</v>
      </c>
      <c r="Z49" s="184" t="n">
        <v>815000</v>
      </c>
      <c r="AA49" s="184">
        <f>IF(W49="","SIN ESTADO",IF(Y49&lt;&gt;"","PAGA",IF(X49&gt;0,"VENCIDA",IF(X49&gt;=-5,"POR VENCER","AL DÍA"))))</f>
        <v/>
      </c>
      <c r="AB49" s="185" t="inlineStr">
        <is>
          <t>TRANSFERENCIA</t>
        </is>
      </c>
      <c r="AC49" s="119">
        <f>IF(N($H49)&lt;4,"",IF(W49="","",W49+31))</f>
        <v/>
      </c>
      <c r="AD49" s="124">
        <f>IF(AC49="","",TODAY()-AC49)</f>
        <v/>
      </c>
      <c r="AE49" s="227" t="n">
        <v>45979</v>
      </c>
      <c r="AF49" s="184" t="n">
        <v>250000</v>
      </c>
      <c r="AG49" s="184">
        <f>IF(AC49="","SIN ESTADO",IF(AE49&lt;&gt;"","PAGA",IF(AD49&gt;0,"VENCIDA",IF(AD49&gt;=-5,"POR VENCER","AL DÍA"))))</f>
        <v/>
      </c>
      <c r="AH49" s="185" t="inlineStr">
        <is>
          <t>EFECTIVO</t>
        </is>
      </c>
      <c r="AI49" s="119">
        <f>IF(N($H49)&lt;5,"",IF(AC49="","",AC49+31))</f>
        <v/>
      </c>
      <c r="AJ49" s="124">
        <f>IF(AI49="","",TODAY()-AI49)</f>
        <v/>
      </c>
      <c r="AK49" s="407" t="n">
        <v>46003</v>
      </c>
      <c r="AL49" s="184" t="n">
        <v>875000</v>
      </c>
      <c r="AM49" s="184">
        <f>IF(AI49="","SIN ESTADO",IF(AK49&lt;&gt;"","PAGA",IF(AJ49&gt;0,"VENCIDA",IF(AJ49&gt;=-5,"POR VENCER","AL DÍA"))))</f>
        <v/>
      </c>
      <c r="AN49" s="185" t="inlineStr">
        <is>
          <t>TRANSFERENCIA</t>
        </is>
      </c>
      <c r="AO49" s="119">
        <f>IF(N($H49)&lt;6,"",IF(AI49="","",AI49+31))</f>
        <v/>
      </c>
      <c r="AP49" s="124">
        <f>IF(AO49="","",TODAY()-AO49)</f>
        <v/>
      </c>
      <c r="AQ49" s="477" t="n">
        <v>46051</v>
      </c>
      <c r="AR49" s="184" t="n">
        <v>876000</v>
      </c>
      <c r="AS49" s="184">
        <f>IF(AO49="","SIN ESTADO",IF(AQ49&lt;&gt;"","PAGA",IF(AP49&gt;0,"VENCIDA",IF(AP49&gt;=-5,"POR VENCER","AL DÍA"))))</f>
        <v/>
      </c>
      <c r="AT49" s="185" t="inlineStr">
        <is>
          <t>TRANSFERENCIA</t>
        </is>
      </c>
      <c r="AU49" s="119">
        <f>IF(N($H49)&lt;7,"",IF(AO49="","",AO49+31))</f>
        <v/>
      </c>
      <c r="AV49" s="124">
        <f>IF(AU49="","",TODAY()-AU49)</f>
        <v/>
      </c>
      <c r="AW49" s="494" t="n">
        <v>46154</v>
      </c>
      <c r="AX49" s="184" t="n">
        <v>890900</v>
      </c>
      <c r="AY49" s="184">
        <f>IF(AU49="","SIN ESTADO",IF(AW49&lt;&gt;"","PAGA",IF(AV49&gt;0,"VENCIDA",IF(AV49&gt;=-5,"POR VENCER","AL DÍA"))))</f>
        <v/>
      </c>
      <c r="AZ49" s="185" t="inlineStr">
        <is>
          <t>TRANSFERENCIA</t>
        </is>
      </c>
      <c r="BA49" s="119">
        <f>IF(N($H49)&lt;8,"",IF(AU49="","",AU49+31))</f>
        <v/>
      </c>
      <c r="BB49" s="124">
        <f>IF(BA49="","",TODAY()-BA49)</f>
        <v/>
      </c>
      <c r="BC49" s="494" t="n"/>
      <c r="BD49" s="184" t="n"/>
      <c r="BE49" s="184">
        <f>IF(BA49="","SIN ESTADO",IF(BC49&lt;&gt;"","PAGA",IF(BB49&gt;0,"VENCIDA",IF(BB49&gt;=-5,"POR VENCER","AL DÍA"))))</f>
        <v/>
      </c>
      <c r="BF49" s="185" t="n"/>
      <c r="BG49" s="119">
        <f>IF(N($H49)&lt;9,"",IF(BA49="","",BA49+31))</f>
        <v/>
      </c>
      <c r="BH49" s="124">
        <f>IF(BG49="","",TODAY()-BG49)</f>
        <v/>
      </c>
      <c r="BI49" s="494" t="n"/>
      <c r="BJ49" s="184" t="n"/>
      <c r="BK49" s="184">
        <f>IF(BG49="","SIN ESTADO",IF(BI49&lt;&gt;"","PAGA",IF(BH49&gt;0,"VENCIDA",IF(BH49&gt;=-5,"POR VENCER","AL DÍA"))))</f>
        <v/>
      </c>
      <c r="BL49" s="185" t="n"/>
      <c r="BM49" s="119">
        <f>IF(N($H49)&lt;10,"",IF(BG49="","",BG49+31))</f>
        <v/>
      </c>
      <c r="BN49" s="124">
        <f>IF(BM49="","",TODAY()-BM49)</f>
        <v/>
      </c>
      <c r="BO49" s="494" t="n"/>
      <c r="BP49" s="184" t="n"/>
      <c r="BQ49" s="184">
        <f>IF(BM49="","SIN ESTADO",IF(BO49&lt;&gt;"","PAGA",IF(BN49&gt;0,"VENCIDA",IF(BN49&gt;=-5,"POR VENCER","AL DÍA"))))</f>
        <v/>
      </c>
      <c r="BR49" s="185" t="n"/>
      <c r="BS49" s="119">
        <f>IF(N($H49)&lt;11,"",IF(BM49="","",BM49+31))</f>
        <v/>
      </c>
      <c r="BT49" s="124">
        <f>IF(BS49="","",TODAY()-BS49)</f>
        <v/>
      </c>
      <c r="BU49" s="494" t="n"/>
      <c r="BV49" s="184" t="n"/>
      <c r="BW49" s="184">
        <f>IF(BS49="","SIN ESTADO",IF(BU49&lt;&gt;"","PAGA",IF(BT49&gt;0,"VENCIDA",IF(BT49&gt;=-5,"POR VENCER","AL DÍA"))))</f>
        <v/>
      </c>
      <c r="BX49" s="185" t="n"/>
      <c r="BY49" s="119">
        <f>IF(N($H49)&lt;12,"",IF(BS49="","",BS49+31))</f>
        <v/>
      </c>
      <c r="BZ49" s="124">
        <f>IF(BY49="","",TODAY()-BY49)</f>
        <v/>
      </c>
      <c r="CA49" s="494" t="n"/>
      <c r="CB49" s="184" t="n"/>
      <c r="CC49" s="184">
        <f>IF(BY49="","SIN ESTADO",IF(CA49&lt;&gt;"","PAGA",IF(BZ49&gt;0,"VENCIDA",IF(BZ49&gt;=-5,"POR VENCER","AL DÍA"))))</f>
        <v/>
      </c>
      <c r="CD49" s="185" t="n"/>
      <c r="CE49" s="119">
        <f>IF(N($H49)&lt;13,"",IF(BY49="","",BY49+31))</f>
        <v/>
      </c>
      <c r="CF49" s="124">
        <f>IF(CE49="","",TODAY()-CE49)</f>
        <v/>
      </c>
      <c r="CG49" s="494" t="n"/>
      <c r="CH49" s="184" t="n"/>
      <c r="CI49" s="184">
        <f>IF(CE49="","SIN ESTADO",IF(CG49&lt;&gt;"","PAGA",IF(CF49&gt;0,"VENCIDA",IF(CF49&gt;=-5,"POR VENCER","AL DÍA"))))</f>
        <v/>
      </c>
      <c r="CJ49" s="185" t="n"/>
      <c r="CK49" s="119">
        <f>IF(N($H49)&lt;14,"",IF(CE49="","",CE49+31))</f>
        <v/>
      </c>
      <c r="CL49" s="124">
        <f>IF(CK49="","",TODAY()-CK49)</f>
        <v/>
      </c>
      <c r="CM49" s="494" t="n"/>
      <c r="CN49" s="184" t="n"/>
      <c r="CO49" s="184">
        <f>IF(CK49="","SIN ESTADO",IF(CM49&lt;&gt;"","PAGA",IF(CL49&gt;0,"VENCIDA",IF(CL49&gt;=-5,"POR VENCER","AL DÍA"))))</f>
        <v/>
      </c>
      <c r="CP49" s="185" t="n"/>
      <c r="CQ49" s="119">
        <f>IF(N($H49)&lt;15,"",IF(CK49="","",CK49+31))</f>
        <v/>
      </c>
      <c r="CR49" s="124">
        <f>IF(CQ49="","",TODAY()-CQ49)</f>
        <v/>
      </c>
      <c r="CS49" s="494" t="n"/>
      <c r="CT49" s="184" t="n"/>
      <c r="CU49" s="184">
        <f>IF(CQ49="","SIN ESTADO",IF(CS49&lt;&gt;"","PAGA",IF(CR49&gt;0,"VENCIDA",IF(CR49&gt;=-5,"POR VENCER","AL DÍA"))))</f>
        <v/>
      </c>
      <c r="CV49" s="185" t="n"/>
      <c r="CW49" s="119">
        <f>IF(N($H49)&lt;16,"",IF(CQ49="","",CQ49+31))</f>
        <v/>
      </c>
      <c r="CX49" s="124">
        <f>IF(CW49="","",TODAY()-CW49)</f>
        <v/>
      </c>
      <c r="CY49" s="494" t="n"/>
      <c r="CZ49" s="184" t="n"/>
      <c r="DA49" s="184">
        <f>IF(CW49="","SIN ESTADO",IF(CY49&lt;&gt;"","PAGA",IF(CX49&gt;0,"VENCIDA",IF(CX49&gt;=-5,"POR VENCER","AL DÍA"))))</f>
        <v/>
      </c>
      <c r="DB49" s="185" t="n"/>
      <c r="DC49" s="119">
        <f>IF(N($H49)&lt;17,"",IF(CW49="","",CW49+31))</f>
        <v/>
      </c>
      <c r="DD49" s="124">
        <f>IF(DC49="","",TODAY()-DC49)</f>
        <v/>
      </c>
      <c r="DE49" s="494" t="n"/>
      <c r="DF49" s="184" t="n"/>
      <c r="DG49" s="184">
        <f>IF(DC49="","SIN ESTADO",IF(DE49&lt;&gt;"","PAGA",IF(DD49&gt;0,"VENCIDA",IF(DD49&gt;=-5,"POR VENCER","AL DÍA"))))</f>
        <v/>
      </c>
      <c r="DH49" s="185" t="n"/>
      <c r="DI49" s="119">
        <f>IF(N($H49)&lt;18,"",IF(DC49="","",DC49+31))</f>
        <v/>
      </c>
      <c r="DJ49" s="124">
        <f>IF(DI49="","",TODAY()-DI49)</f>
        <v/>
      </c>
      <c r="DK49" s="494" t="n"/>
      <c r="DL49" s="184" t="n"/>
      <c r="DM49" s="184">
        <f>IF(DI49="","SIN ESTADO",IF(DK49&lt;&gt;"","PAGA",IF(DJ49&gt;0,"VENCIDA",IF(DJ49&gt;=-5,"POR VENCER","AL DÍA"))))</f>
        <v/>
      </c>
      <c r="DN49" s="185" t="n"/>
      <c r="DO49" s="119">
        <f>IF(N($H49)&lt;19,"",IF(DI49="","",DI49+31))</f>
        <v/>
      </c>
      <c r="DP49" s="124">
        <f>IF(DO49="","",TODAY()-DO49)</f>
        <v/>
      </c>
      <c r="DQ49" s="494" t="n"/>
      <c r="DR49" s="184" t="n"/>
      <c r="DS49" s="184">
        <f>IF(DO49="","SIN ESTADO",IF(DQ49&lt;&gt;"","PAGA",IF(DP49&gt;0,"VENCIDA",IF(DP49&gt;=-5,"POR VENCER","AL DÍA"))))</f>
        <v/>
      </c>
      <c r="DT49" s="185" t="n"/>
      <c r="DU49" s="119">
        <f>IF(N($H49)&lt;20,"",IF(DO49="","",DO49+31))</f>
        <v/>
      </c>
      <c r="DV49" s="124">
        <f>IF(DU49="","",TODAY()-DU49)</f>
        <v/>
      </c>
      <c r="DW49" s="494" t="n"/>
      <c r="DX49" s="184" t="n"/>
      <c r="DY49" s="184">
        <f>IF(DU49="","SIN ESTADO",IF(DW49&lt;&gt;"","PAGA",IF(DV49&gt;0,"VENCIDA",IF(DV49&gt;=-5,"POR VENCER","AL DÍA"))))</f>
        <v/>
      </c>
      <c r="DZ49" s="185" t="n"/>
      <c r="EA49" s="119">
        <f>IF(N($H49)&lt;21,"",IF(DU49="","",DU49+31))</f>
        <v/>
      </c>
      <c r="EB49" s="124">
        <f>IF(EA49="","",TODAY()-EA49)</f>
        <v/>
      </c>
      <c r="EC49" s="494" t="n"/>
      <c r="ED49" s="184" t="n"/>
      <c r="EE49" s="184">
        <f>IF(EA49="","SIN ESTADO",IF(EC49&lt;&gt;"","PAGA",IF(EB49&gt;0,"VENCIDA",IF(EB49&gt;=-5,"POR VENCER","AL DÍA"))))</f>
        <v/>
      </c>
      <c r="EF49" s="185" t="n"/>
      <c r="EG49" s="119">
        <f>IF(N($H49)&lt;22,"",IF(EA49="","",EA49+31))</f>
        <v/>
      </c>
      <c r="EH49" s="124">
        <f>IF(EG49="","",TODAY()-EG49)</f>
        <v/>
      </c>
      <c r="EI49" s="494" t="n"/>
      <c r="EJ49" s="184" t="n"/>
      <c r="EK49" s="184">
        <f>IF(EG49="","SIN ESTADO",IF(EI49&lt;&gt;"","PAGA",IF(EH49&gt;0,"VENCIDA",IF(EH49&gt;=-5,"POR VENCER","AL DÍA"))))</f>
        <v/>
      </c>
      <c r="EL49" s="185" t="n"/>
      <c r="EM49" s="119">
        <f>IF(N($H49)&lt;23,"",IF(EG49="","",EG49+31))</f>
        <v/>
      </c>
      <c r="EN49" s="124">
        <f>IF(EM49="","",TODAY()-EM49)</f>
        <v/>
      </c>
      <c r="EO49" s="494" t="n"/>
      <c r="EP49" s="184" t="n"/>
      <c r="EQ49" s="184">
        <f>IF(EM49="","SIN ESTADO",IF(EO49&lt;&gt;"","PAGA",IF(EN49&gt;0,"VENCIDA",IF(EN49&gt;=-5,"POR VENCER","AL DÍA"))))</f>
        <v/>
      </c>
      <c r="ER49" s="185" t="n"/>
      <c r="ES49" s="119">
        <f>IF(N($H49)&lt;24,"",IF(EM49="","",EM49+31))</f>
        <v/>
      </c>
      <c r="ET49" s="124">
        <f>IF(ES49="","",TODAY()-ES49)</f>
        <v/>
      </c>
      <c r="EU49" s="494" t="n"/>
      <c r="EV49" s="184" t="n"/>
      <c r="EW49" s="184">
        <f>IF(ES49="","SIN ESTADO",IF(EU49&lt;&gt;"","PAGA",IF(ET49&gt;0,"VENCIDA",IF(ET49&gt;=-5,"POR VENCER","AL DÍA"))))</f>
        <v/>
      </c>
      <c r="EX49" s="185" t="n"/>
      <c r="EY49" s="119">
        <f>IF(N($H49)&lt;25,"",IF(ES49="","",ES49+31))</f>
        <v/>
      </c>
      <c r="EZ49" s="124">
        <f>IF(EY49="","",TODAY()-EY49)</f>
        <v/>
      </c>
      <c r="FA49" s="494" t="n"/>
      <c r="FB49" s="184" t="n"/>
      <c r="FC49" s="184">
        <f>IF(EY49="","SIN ESTADO",IF(FA49&lt;&gt;"","PAGA",IF(EZ49&gt;0,"VENCIDA",IF(EZ49&gt;=-5,"POR VENCER","AL DÍA"))))</f>
        <v/>
      </c>
      <c r="FD49" s="185" t="n"/>
      <c r="FE49" s="119">
        <f>IF(N($H49)&lt;26,"",IF(EY49="","",EY49+31))</f>
        <v/>
      </c>
      <c r="FF49" s="124">
        <f>IF(FE49="","",TODAY()-FE49)</f>
        <v/>
      </c>
      <c r="FG49" s="494" t="n"/>
      <c r="FH49" s="184" t="n"/>
      <c r="FI49" s="184">
        <f>IF(FE49="","SIN ESTADO",IF(FG49&lt;&gt;"","PAGA",IF(FF49&gt;0,"VENCIDA",IF(FF49&gt;=-5,"POR VENCER","AL DÍA"))))</f>
        <v/>
      </c>
      <c r="FJ49" s="185" t="n"/>
      <c r="FK49" s="119">
        <f>IF(N($H49)&lt;27,"",IF(FE49="","",FE49+31))</f>
        <v/>
      </c>
      <c r="FL49" s="124">
        <f>IF(FK49="","",TODAY()-FK49)</f>
        <v/>
      </c>
      <c r="FM49" s="494" t="n"/>
      <c r="FN49" s="184" t="n"/>
      <c r="FO49" s="184">
        <f>IF(FK49="","SIN ESTADO",IF(FM49&lt;&gt;"","PAGA",IF(FL49&gt;0,"VENCIDA",IF(FL49&gt;=-5,"POR VENCER","AL DÍA"))))</f>
        <v/>
      </c>
      <c r="FP49" s="185" t="n"/>
      <c r="FQ49" s="119">
        <f>IF(N($H49)&lt;28,"",IF(FK49="","",FK49+31))</f>
        <v/>
      </c>
      <c r="FR49" s="124">
        <f>IF(FQ49="","",TODAY()-FQ49)</f>
        <v/>
      </c>
      <c r="FS49" s="494" t="n"/>
      <c r="FT49" s="184" t="n"/>
      <c r="FU49" s="184">
        <f>IF(FQ49="","SIN ESTADO",IF(FS49&lt;&gt;"","PAGA",IF(FR49&gt;0,"VENCIDA",IF(FR49&gt;=-5,"POR VENCER","AL DÍA"))))</f>
        <v/>
      </c>
      <c r="FV49" s="185" t="n"/>
      <c r="FW49" s="119">
        <f>IF(N($H49)&lt;29,"",IF(FQ49="","",FQ49+31))</f>
        <v/>
      </c>
      <c r="FX49" s="124">
        <f>IF(FW49="","",TODAY()-FW49)</f>
        <v/>
      </c>
      <c r="FY49" s="494" t="n"/>
      <c r="FZ49" s="184" t="n"/>
      <c r="GA49" s="184">
        <f>IF(FW49="","SIN ESTADO",IF(FY49&lt;&gt;"","PAGA",IF(FX49&gt;0,"VENCIDA",IF(FX49&gt;=-5,"POR VENCER","AL DÍA"))))</f>
        <v/>
      </c>
      <c r="GB49" s="185" t="n"/>
      <c r="GC49" s="119">
        <f>IF(N($H49)&lt;30,"",IF(FW49="","",FW49+31))</f>
        <v/>
      </c>
      <c r="GD49" s="124">
        <f>IF(GC49="","",TODAY()-GC49)</f>
        <v/>
      </c>
      <c r="GE49" s="494" t="n"/>
      <c r="GF49" s="184" t="n"/>
      <c r="GG49" s="184">
        <f>IF(GC49="","SIN ESTADO",IF(GE49&lt;&gt;"","PAGA",IF(GD49&gt;0,"VENCIDA",IF(GD49&gt;=-5,"POR VENCER","AL DÍA"))))</f>
        <v/>
      </c>
      <c r="GH49" s="185" t="n"/>
      <c r="GI49" s="119">
        <f>IF(N($H49)&lt;31,"",IF(GC49="","",GC49+31))</f>
        <v/>
      </c>
      <c r="GJ49" s="124">
        <f>IF(GI49="","",TODAY()-GI49)</f>
        <v/>
      </c>
      <c r="GK49" s="494" t="n"/>
      <c r="GL49" s="184" t="n"/>
      <c r="GM49" s="184">
        <f>IF(GI49="","SIN ESTADO",IF(GK49&lt;&gt;"","PAGA",IF(GJ49&gt;0,"VENCIDA",IF(GJ49&gt;=-5,"POR VENCER","AL DÍA"))))</f>
        <v/>
      </c>
      <c r="GN49" s="185" t="n"/>
      <c r="GO49" s="119">
        <f>IF(N($H49)&lt;32,"",IF(GI49="","",GI49+31))</f>
        <v/>
      </c>
      <c r="GP49" s="124">
        <f>IF(GO49="","",TODAY()-GO49)</f>
        <v/>
      </c>
      <c r="GQ49" s="494" t="n"/>
      <c r="GR49" s="184" t="n"/>
      <c r="GS49" s="184">
        <f>IF(GO49="","SIN ESTADO",IF(GQ49&lt;&gt;"","PAGA",IF(GP49&gt;0,"VENCIDA",IF(GP49&gt;=-5,"POR VENCER","AL DÍA"))))</f>
        <v/>
      </c>
      <c r="GT49" s="185" t="n"/>
      <c r="GU49" s="119">
        <f>IF(N($H49)&lt;33,"",IF(GO49="","",GO49+31))</f>
        <v/>
      </c>
      <c r="GV49" s="124">
        <f>IF(GU49="","",TODAY()-GU49)</f>
        <v/>
      </c>
      <c r="GW49" s="494" t="n"/>
      <c r="GX49" s="184" t="n"/>
      <c r="GY49" s="184">
        <f>IF(GU49="","SIN ESTADO",IF(GW49&lt;&gt;"","PAGA",IF(GV49&gt;0,"VENCIDA",IF(GV49&gt;=-5,"POR VENCER","AL DÍA"))))</f>
        <v/>
      </c>
      <c r="GZ49" s="185" t="n"/>
      <c r="HA49" s="119">
        <f>IF(N($H49)&lt;34,"",IF(GU49="","",GU49+31))</f>
        <v/>
      </c>
      <c r="HB49" s="124">
        <f>IF(HA49="","",TODAY()-HA49)</f>
        <v/>
      </c>
      <c r="HC49" s="494" t="n"/>
      <c r="HD49" s="184" t="n"/>
      <c r="HE49" s="184">
        <f>IF(HA49="","SIN ESTADO",IF(HC49&lt;&gt;"","PAGA",IF(HB49&gt;0,"VENCIDA",IF(HB49&gt;=-5,"POR VENCER","AL DÍA"))))</f>
        <v/>
      </c>
      <c r="HF49" s="185" t="n"/>
      <c r="HG49" s="119">
        <f>IF(N($H49)&lt;35,"",IF(HA49="","",HA49+31))</f>
        <v/>
      </c>
      <c r="HH49" s="124">
        <f>IF(HG49="","",TODAY()-HG49)</f>
        <v/>
      </c>
      <c r="HI49" s="494" t="n"/>
      <c r="HJ49" s="184" t="n"/>
      <c r="HK49" s="184">
        <f>IF(HG49="","SIN ESTADO",IF(HI49&lt;&gt;"","PAGA",IF(HH49&gt;0,"VENCIDA",IF(HH49&gt;=-5,"POR VENCER","AL DÍA"))))</f>
        <v/>
      </c>
      <c r="HL49" s="168" t="n"/>
      <c r="HM49" s="119">
        <f>IF(N($H49)&lt;36,"",IF(HG49="","",HG49+31))</f>
        <v/>
      </c>
      <c r="HN49" s="124">
        <f>IF(HM49="","",TODAY()-HM49)</f>
        <v/>
      </c>
      <c r="HO49" s="494" t="n"/>
      <c r="HP49" s="184" t="n"/>
      <c r="HQ49" s="184">
        <f>IF(HM49="","SIN ESTADO",IF(HO49&lt;&gt;"","PAGA",IF(HN49&gt;0,"VENCIDA",IF(HN49&gt;=-5,"POR VENCER","AL DÍA"))))</f>
        <v/>
      </c>
      <c r="HR49" s="168" t="n"/>
      <c r="HS49" s="169">
        <f>N49+T49+Z49+AF49+AL49+AR49+AX49+BD49+BJ49+BP49+BV49+CB49+CH49+CN49+CT49+CZ49+DF49+DL49+DR49+DX49+ED49+EJ49+EP49+EV49+FB49+FH49+FN49+FT49+FZ49+GF49+GL49+GR49+GX49+HD49+HJ49+HP49</f>
        <v/>
      </c>
      <c r="HU49" s="170">
        <f>IFERROR(N($J49),0)</f>
        <v/>
      </c>
      <c r="HW49" s="170">
        <f>SUMPRODUCT((MOD(COLUMN($M49:$HR49)-COLUMN($M49),6)=0)*ISNUMBER($M49:$HR49)*($M49:$HR49&gt;=RESUMEN!$C$26)*($M49:$HR49&lt;=RESUMEN!$C$27)*IFERROR(N($N49:$HS49),0))</f>
        <v/>
      </c>
      <c r="HX49" s="170">
        <f>SUMPRODUCT((MOD(COLUMN($M49:$HR49)-COLUMN($M49),6)=0)*ISNUMBER($M49:$HR49)*($M49:$HR49&gt;=RESUMEN!$C$26)*($M49:$HR49&lt;=RESUMEN!$C$27))</f>
        <v/>
      </c>
    </row>
    <row r="50" ht="15.75" customHeight="1" s="506">
      <c r="B50" s="113">
        <f>VENTAS!A49</f>
        <v/>
      </c>
      <c r="C50" s="236">
        <f>VENTAS!B49</f>
        <v/>
      </c>
      <c r="D50" s="53">
        <f>VENTAS!C49</f>
        <v/>
      </c>
      <c r="E50" s="114">
        <f>VENTAS!D49</f>
        <v/>
      </c>
      <c r="F50" s="114">
        <f>VENTAS!J49</f>
        <v/>
      </c>
      <c r="G50" s="494">
        <f>VENTAS!F49</f>
        <v/>
      </c>
      <c r="H50" s="479">
        <f>VENTAS!K49</f>
        <v/>
      </c>
      <c r="I50" s="479">
        <f>VENTAS!M49</f>
        <v/>
      </c>
      <c r="J50" s="184">
        <f>VENTAS!L49</f>
        <v/>
      </c>
      <c r="K50" s="119">
        <f>IF(N($H50)&lt;1,"",$G50+31)</f>
        <v/>
      </c>
      <c r="L50" s="124">
        <f>IF(K50="","",TODAY()-K50)</f>
        <v/>
      </c>
      <c r="M50" s="494" t="n"/>
      <c r="N50" s="374" t="n"/>
      <c r="O50" s="184">
        <f>IF(K50="","SIN ESTADO",IF(M50&lt;&gt;"","PAGA",IF(L50&gt;0,"VENCIDA",IF(L50&gt;=-5,"POR VENCER","AL DÍA"))))</f>
        <v/>
      </c>
      <c r="P50" s="185" t="n"/>
      <c r="Q50" s="119">
        <f>IF(N($H50)&lt;2,"",IF(K50="","",K50+31))</f>
        <v/>
      </c>
      <c r="R50" s="124">
        <f>IF(Q50="","",TODAY()-Q50)</f>
        <v/>
      </c>
      <c r="S50" s="494" t="n"/>
      <c r="T50" s="184" t="n"/>
      <c r="U50" s="184">
        <f>IF(Q50="","SIN ESTADO",IF(S50&lt;&gt;"","PAGA",IF(R50&gt;0,"VENCIDA",IF(R50&gt;=-5,"POR VENCER","AL DÍA"))))</f>
        <v/>
      </c>
      <c r="V50" s="185" t="n"/>
      <c r="W50" s="119">
        <f>IF(N($H50)&lt;3,"",IF(Q50="","",Q50+31))</f>
        <v/>
      </c>
      <c r="X50" s="124">
        <f>IF(W50="","",TODAY()-W50)</f>
        <v/>
      </c>
      <c r="Y50" s="494" t="n"/>
      <c r="Z50" s="184" t="n"/>
      <c r="AA50" s="184">
        <f>IF(W50="","SIN ESTADO",IF(Y50&lt;&gt;"","PAGA",IF(X50&gt;0,"VENCIDA",IF(X50&gt;=-5,"POR VENCER","AL DÍA"))))</f>
        <v/>
      </c>
      <c r="AB50" s="185" t="n"/>
      <c r="AC50" s="119">
        <f>IF(N($H50)&lt;4,"",IF(W50="","",W50+31))</f>
        <v/>
      </c>
      <c r="AD50" s="124">
        <f>IF(AC50="","",TODAY()-AC50)</f>
        <v/>
      </c>
      <c r="AE50" s="494" t="n"/>
      <c r="AF50" s="184" t="n"/>
      <c r="AG50" s="184">
        <f>IF(AC50="","SIN ESTADO",IF(AE50&lt;&gt;"","PAGA",IF(AD50&gt;0,"VENCIDA",IF(AD50&gt;=-5,"POR VENCER","AL DÍA"))))</f>
        <v/>
      </c>
      <c r="AH50" s="185" t="n"/>
      <c r="AI50" s="119">
        <f>IF(N($H50)&lt;5,"",IF(AC50="","",AC50+31))</f>
        <v/>
      </c>
      <c r="AJ50" s="124">
        <f>IF(AI50="","",TODAY()-AI50)</f>
        <v/>
      </c>
      <c r="AK50" s="494" t="n"/>
      <c r="AL50" s="184" t="n"/>
      <c r="AM50" s="184">
        <f>IF(AI50="","SIN ESTADO",IF(AK50&lt;&gt;"","PAGA",IF(AJ50&gt;0,"VENCIDA",IF(AJ50&gt;=-5,"POR VENCER","AL DÍA"))))</f>
        <v/>
      </c>
      <c r="AN50" s="185" t="n"/>
      <c r="AO50" s="119">
        <f>IF(N($H50)&lt;6,"",IF(AI50="","",AI50+31))</f>
        <v/>
      </c>
      <c r="AP50" s="124">
        <f>IF(AO50="","",TODAY()-AO50)</f>
        <v/>
      </c>
      <c r="AQ50" s="270" t="n"/>
      <c r="AR50" s="184" t="n"/>
      <c r="AS50" s="184">
        <f>IF(AO50="","SIN ESTADO",IF(AQ50&lt;&gt;"","PAGA",IF(AP50&gt;0,"VENCIDA",IF(AP50&gt;=-5,"POR VENCER","AL DÍA"))))</f>
        <v/>
      </c>
      <c r="AT50" s="185" t="n"/>
      <c r="AU50" s="119">
        <f>IF(N($H50)&lt;7,"",IF(AO50="","",AO50+31))</f>
        <v/>
      </c>
      <c r="AV50" s="124">
        <f>IF(AU50="","",TODAY()-AU50)</f>
        <v/>
      </c>
      <c r="AW50" s="494" t="n"/>
      <c r="AX50" s="184" t="n"/>
      <c r="AY50" s="184">
        <f>IF(AU50="","SIN ESTADO",IF(AW50&lt;&gt;"","PAGA",IF(AV50&gt;0,"VENCIDA",IF(AV50&gt;=-5,"POR VENCER","AL DÍA"))))</f>
        <v/>
      </c>
      <c r="AZ50" s="185" t="n"/>
      <c r="BA50" s="119">
        <f>IF(N($H50)&lt;8,"",IF(AU50="","",AU50+31))</f>
        <v/>
      </c>
      <c r="BB50" s="124">
        <f>IF(BA50="","",TODAY()-BA50)</f>
        <v/>
      </c>
      <c r="BC50" s="494" t="n"/>
      <c r="BD50" s="184" t="n"/>
      <c r="BE50" s="184">
        <f>IF(BA50="","SIN ESTADO",IF(BC50&lt;&gt;"","PAGA",IF(BB50&gt;0,"VENCIDA",IF(BB50&gt;=-5,"POR VENCER","AL DÍA"))))</f>
        <v/>
      </c>
      <c r="BF50" s="185" t="n"/>
      <c r="BG50" s="119">
        <f>IF(N($H50)&lt;9,"",IF(BA50="","",BA50+31))</f>
        <v/>
      </c>
      <c r="BH50" s="124">
        <f>IF(BG50="","",TODAY()-BG50)</f>
        <v/>
      </c>
      <c r="BI50" s="494" t="n"/>
      <c r="BJ50" s="184" t="n"/>
      <c r="BK50" s="184">
        <f>IF(BG50="","SIN ESTADO",IF(BI50&lt;&gt;"","PAGA",IF(BH50&gt;0,"VENCIDA",IF(BH50&gt;=-5,"POR VENCER","AL DÍA"))))</f>
        <v/>
      </c>
      <c r="BL50" s="185" t="n"/>
      <c r="BM50" s="119">
        <f>IF(N($H50)&lt;10,"",IF(BG50="","",BG50+31))</f>
        <v/>
      </c>
      <c r="BN50" s="124">
        <f>IF(BM50="","",TODAY()-BM50)</f>
        <v/>
      </c>
      <c r="BO50" s="494" t="n"/>
      <c r="BP50" s="184" t="n"/>
      <c r="BQ50" s="184">
        <f>IF(BM50="","SIN ESTADO",IF(BO50&lt;&gt;"","PAGA",IF(BN50&gt;0,"VENCIDA",IF(BN50&gt;=-5,"POR VENCER","AL DÍA"))))</f>
        <v/>
      </c>
      <c r="BR50" s="185" t="n"/>
      <c r="BS50" s="119">
        <f>IF(N($H50)&lt;11,"",IF(BM50="","",BM50+31))</f>
        <v/>
      </c>
      <c r="BT50" s="124">
        <f>IF(BS50="","",TODAY()-BS50)</f>
        <v/>
      </c>
      <c r="BU50" s="494" t="n"/>
      <c r="BV50" s="184" t="n"/>
      <c r="BW50" s="184">
        <f>IF(BS50="","SIN ESTADO",IF(BU50&lt;&gt;"","PAGA",IF(BT50&gt;0,"VENCIDA",IF(BT50&gt;=-5,"POR VENCER","AL DÍA"))))</f>
        <v/>
      </c>
      <c r="BX50" s="185" t="n"/>
      <c r="BY50" s="119">
        <f>IF(N($H50)&lt;12,"",IF(BS50="","",BS50+31))</f>
        <v/>
      </c>
      <c r="BZ50" s="124">
        <f>IF(BY50="","",TODAY()-BY50)</f>
        <v/>
      </c>
      <c r="CA50" s="494" t="n"/>
      <c r="CB50" s="184" t="n"/>
      <c r="CC50" s="184">
        <f>IF(BY50="","SIN ESTADO",IF(CA50&lt;&gt;"","PAGA",IF(BZ50&gt;0,"VENCIDA",IF(BZ50&gt;=-5,"POR VENCER","AL DÍA"))))</f>
        <v/>
      </c>
      <c r="CD50" s="185" t="n"/>
      <c r="CE50" s="119">
        <f>IF(N($H50)&lt;13,"",IF(BY50="","",BY50+31))</f>
        <v/>
      </c>
      <c r="CF50" s="124">
        <f>IF(CE50="","",TODAY()-CE50)</f>
        <v/>
      </c>
      <c r="CG50" s="494" t="n"/>
      <c r="CH50" s="184" t="n"/>
      <c r="CI50" s="184">
        <f>IF(CE50="","SIN ESTADO",IF(CG50&lt;&gt;"","PAGA",IF(CF50&gt;0,"VENCIDA",IF(CF50&gt;=-5,"POR VENCER","AL DÍA"))))</f>
        <v/>
      </c>
      <c r="CJ50" s="185" t="n"/>
      <c r="CK50" s="119">
        <f>IF(N($H50)&lt;14,"",IF(CE50="","",CE50+31))</f>
        <v/>
      </c>
      <c r="CL50" s="124">
        <f>IF(CK50="","",TODAY()-CK50)</f>
        <v/>
      </c>
      <c r="CM50" s="494" t="n"/>
      <c r="CN50" s="184" t="n"/>
      <c r="CO50" s="184">
        <f>IF(CK50="","SIN ESTADO",IF(CM50&lt;&gt;"","PAGA",IF(CL50&gt;0,"VENCIDA",IF(CL50&gt;=-5,"POR VENCER","AL DÍA"))))</f>
        <v/>
      </c>
      <c r="CP50" s="185" t="n"/>
      <c r="CQ50" s="119">
        <f>IF(N($H50)&lt;15,"",IF(CK50="","",CK50+31))</f>
        <v/>
      </c>
      <c r="CR50" s="124">
        <f>IF(CQ50="","",TODAY()-CQ50)</f>
        <v/>
      </c>
      <c r="CS50" s="494" t="n"/>
      <c r="CT50" s="184" t="n"/>
      <c r="CU50" s="184">
        <f>IF(CQ50="","SIN ESTADO",IF(CS50&lt;&gt;"","PAGA",IF(CR50&gt;0,"VENCIDA",IF(CR50&gt;=-5,"POR VENCER","AL DÍA"))))</f>
        <v/>
      </c>
      <c r="CV50" s="185" t="n"/>
      <c r="CW50" s="119">
        <f>IF(N($H50)&lt;16,"",IF(CQ50="","",CQ50+31))</f>
        <v/>
      </c>
      <c r="CX50" s="124">
        <f>IF(CW50="","",TODAY()-CW50)</f>
        <v/>
      </c>
      <c r="CY50" s="494" t="n"/>
      <c r="CZ50" s="184" t="n"/>
      <c r="DA50" s="184">
        <f>IF(CW50="","SIN ESTADO",IF(CY50&lt;&gt;"","PAGA",IF(CX50&gt;0,"VENCIDA",IF(CX50&gt;=-5,"POR VENCER","AL DÍA"))))</f>
        <v/>
      </c>
      <c r="DB50" s="185" t="n"/>
      <c r="DC50" s="119">
        <f>IF(N($H50)&lt;17,"",IF(CW50="","",CW50+31))</f>
        <v/>
      </c>
      <c r="DD50" s="124">
        <f>IF(DC50="","",TODAY()-DC50)</f>
        <v/>
      </c>
      <c r="DE50" s="494" t="n"/>
      <c r="DF50" s="184" t="n"/>
      <c r="DG50" s="184">
        <f>IF(DC50="","SIN ESTADO",IF(DE50&lt;&gt;"","PAGA",IF(DD50&gt;0,"VENCIDA",IF(DD50&gt;=-5,"POR VENCER","AL DÍA"))))</f>
        <v/>
      </c>
      <c r="DH50" s="185" t="n"/>
      <c r="DI50" s="119">
        <f>IF(N($H50)&lt;18,"",IF(DC50="","",DC50+31))</f>
        <v/>
      </c>
      <c r="DJ50" s="124">
        <f>IF(DI50="","",TODAY()-DI50)</f>
        <v/>
      </c>
      <c r="DK50" s="494" t="n"/>
      <c r="DL50" s="184" t="n"/>
      <c r="DM50" s="184">
        <f>IF(DI50="","SIN ESTADO",IF(DK50&lt;&gt;"","PAGA",IF(DJ50&gt;0,"VENCIDA",IF(DJ50&gt;=-5,"POR VENCER","AL DÍA"))))</f>
        <v/>
      </c>
      <c r="DN50" s="185" t="n"/>
      <c r="DO50" s="119">
        <f>IF(N($H50)&lt;19,"",IF(DI50="","",DI50+31))</f>
        <v/>
      </c>
      <c r="DP50" s="124">
        <f>IF(DO50="","",TODAY()-DO50)</f>
        <v/>
      </c>
      <c r="DQ50" s="494" t="n"/>
      <c r="DR50" s="184" t="n"/>
      <c r="DS50" s="184">
        <f>IF(DO50="","SIN ESTADO",IF(DQ50&lt;&gt;"","PAGA",IF(DP50&gt;0,"VENCIDA",IF(DP50&gt;=-5,"POR VENCER","AL DÍA"))))</f>
        <v/>
      </c>
      <c r="DT50" s="185" t="n"/>
      <c r="DU50" s="119">
        <f>IF(N($H50)&lt;20,"",IF(DO50="","",DO50+31))</f>
        <v/>
      </c>
      <c r="DV50" s="124">
        <f>IF(DU50="","",TODAY()-DU50)</f>
        <v/>
      </c>
      <c r="DW50" s="494" t="n"/>
      <c r="DX50" s="184" t="n"/>
      <c r="DY50" s="184">
        <f>IF(DU50="","SIN ESTADO",IF(DW50&lt;&gt;"","PAGA",IF(DV50&gt;0,"VENCIDA",IF(DV50&gt;=-5,"POR VENCER","AL DÍA"))))</f>
        <v/>
      </c>
      <c r="DZ50" s="185" t="n"/>
      <c r="EA50" s="119">
        <f>IF(N($H50)&lt;21,"",IF(DU50="","",DU50+31))</f>
        <v/>
      </c>
      <c r="EB50" s="124">
        <f>IF(EA50="","",TODAY()-EA50)</f>
        <v/>
      </c>
      <c r="EC50" s="494" t="n"/>
      <c r="ED50" s="184" t="n"/>
      <c r="EE50" s="184">
        <f>IF(EA50="","SIN ESTADO",IF(EC50&lt;&gt;"","PAGA",IF(EB50&gt;0,"VENCIDA",IF(EB50&gt;=-5,"POR VENCER","AL DÍA"))))</f>
        <v/>
      </c>
      <c r="EF50" s="185" t="n"/>
      <c r="EG50" s="119">
        <f>IF(N($H50)&lt;22,"",IF(EA50="","",EA50+31))</f>
        <v/>
      </c>
      <c r="EH50" s="124">
        <f>IF(EG50="","",TODAY()-EG50)</f>
        <v/>
      </c>
      <c r="EI50" s="494" t="n"/>
      <c r="EJ50" s="184" t="n"/>
      <c r="EK50" s="184">
        <f>IF(EG50="","SIN ESTADO",IF(EI50&lt;&gt;"","PAGA",IF(EH50&gt;0,"VENCIDA",IF(EH50&gt;=-5,"POR VENCER","AL DÍA"))))</f>
        <v/>
      </c>
      <c r="EL50" s="185" t="n"/>
      <c r="EM50" s="119">
        <f>IF(N($H50)&lt;23,"",IF(EG50="","",EG50+31))</f>
        <v/>
      </c>
      <c r="EN50" s="124">
        <f>IF(EM50="","",TODAY()-EM50)</f>
        <v/>
      </c>
      <c r="EO50" s="494" t="n"/>
      <c r="EP50" s="184" t="n"/>
      <c r="EQ50" s="184">
        <f>IF(EM50="","SIN ESTADO",IF(EO50&lt;&gt;"","PAGA",IF(EN50&gt;0,"VENCIDA",IF(EN50&gt;=-5,"POR VENCER","AL DÍA"))))</f>
        <v/>
      </c>
      <c r="ER50" s="185" t="n"/>
      <c r="ES50" s="119">
        <f>IF(N($H50)&lt;24,"",IF(EM50="","",EM50+31))</f>
        <v/>
      </c>
      <c r="ET50" s="124">
        <f>IF(ES50="","",TODAY()-ES50)</f>
        <v/>
      </c>
      <c r="EU50" s="494" t="n"/>
      <c r="EV50" s="184" t="n"/>
      <c r="EW50" s="184">
        <f>IF(ES50="","SIN ESTADO",IF(EU50&lt;&gt;"","PAGA",IF(ET50&gt;0,"VENCIDA",IF(ET50&gt;=-5,"POR VENCER","AL DÍA"))))</f>
        <v/>
      </c>
      <c r="EX50" s="185" t="n"/>
      <c r="EY50" s="119">
        <f>IF(N($H50)&lt;25,"",IF(ES50="","",ES50+31))</f>
        <v/>
      </c>
      <c r="EZ50" s="124">
        <f>IF(EY50="","",TODAY()-EY50)</f>
        <v/>
      </c>
      <c r="FA50" s="494" t="n"/>
      <c r="FB50" s="184" t="n"/>
      <c r="FC50" s="184">
        <f>IF(EY50="","SIN ESTADO",IF(FA50&lt;&gt;"","PAGA",IF(EZ50&gt;0,"VENCIDA",IF(EZ50&gt;=-5,"POR VENCER","AL DÍA"))))</f>
        <v/>
      </c>
      <c r="FD50" s="185" t="n"/>
      <c r="FE50" s="119">
        <f>IF(N($H50)&lt;26,"",IF(EY50="","",EY50+31))</f>
        <v/>
      </c>
      <c r="FF50" s="124">
        <f>IF(FE50="","",TODAY()-FE50)</f>
        <v/>
      </c>
      <c r="FG50" s="494" t="n"/>
      <c r="FH50" s="184" t="n"/>
      <c r="FI50" s="184">
        <f>IF(FE50="","SIN ESTADO",IF(FG50&lt;&gt;"","PAGA",IF(FF50&gt;0,"VENCIDA",IF(FF50&gt;=-5,"POR VENCER","AL DÍA"))))</f>
        <v/>
      </c>
      <c r="FJ50" s="185" t="n"/>
      <c r="FK50" s="119">
        <f>IF(N($H50)&lt;27,"",IF(FE50="","",FE50+31))</f>
        <v/>
      </c>
      <c r="FL50" s="124">
        <f>IF(FK50="","",TODAY()-FK50)</f>
        <v/>
      </c>
      <c r="FM50" s="494" t="n"/>
      <c r="FN50" s="184" t="n"/>
      <c r="FO50" s="184">
        <f>IF(FK50="","SIN ESTADO",IF(FM50&lt;&gt;"","PAGA",IF(FL50&gt;0,"VENCIDA",IF(FL50&gt;=-5,"POR VENCER","AL DÍA"))))</f>
        <v/>
      </c>
      <c r="FP50" s="185" t="n"/>
      <c r="FQ50" s="119">
        <f>IF(N($H50)&lt;28,"",IF(FK50="","",FK50+31))</f>
        <v/>
      </c>
      <c r="FR50" s="124">
        <f>IF(FQ50="","",TODAY()-FQ50)</f>
        <v/>
      </c>
      <c r="FS50" s="494" t="n"/>
      <c r="FT50" s="184" t="n"/>
      <c r="FU50" s="184">
        <f>IF(FQ50="","SIN ESTADO",IF(FS50&lt;&gt;"","PAGA",IF(FR50&gt;0,"VENCIDA",IF(FR50&gt;=-5,"POR VENCER","AL DÍA"))))</f>
        <v/>
      </c>
      <c r="FV50" s="185" t="n"/>
      <c r="FW50" s="119">
        <f>IF(N($H50)&lt;29,"",IF(FQ50="","",FQ50+31))</f>
        <v/>
      </c>
      <c r="FX50" s="124">
        <f>IF(FW50="","",TODAY()-FW50)</f>
        <v/>
      </c>
      <c r="FY50" s="494" t="n"/>
      <c r="FZ50" s="184" t="n"/>
      <c r="GA50" s="184">
        <f>IF(FW50="","SIN ESTADO",IF(FY50&lt;&gt;"","PAGA",IF(FX50&gt;0,"VENCIDA",IF(FX50&gt;=-5,"POR VENCER","AL DÍA"))))</f>
        <v/>
      </c>
      <c r="GB50" s="185" t="n"/>
      <c r="GC50" s="119">
        <f>IF(N($H50)&lt;30,"",IF(FW50="","",FW50+31))</f>
        <v/>
      </c>
      <c r="GD50" s="124">
        <f>IF(GC50="","",TODAY()-GC50)</f>
        <v/>
      </c>
      <c r="GE50" s="494" t="n"/>
      <c r="GF50" s="184" t="n"/>
      <c r="GG50" s="184">
        <f>IF(GC50="","SIN ESTADO",IF(GE50&lt;&gt;"","PAGA",IF(GD50&gt;0,"VENCIDA",IF(GD50&gt;=-5,"POR VENCER","AL DÍA"))))</f>
        <v/>
      </c>
      <c r="GH50" s="185" t="n"/>
      <c r="GI50" s="119">
        <f>IF(N($H50)&lt;31,"",IF(GC50="","",GC50+31))</f>
        <v/>
      </c>
      <c r="GJ50" s="124">
        <f>IF(GI50="","",TODAY()-GI50)</f>
        <v/>
      </c>
      <c r="GK50" s="494" t="n"/>
      <c r="GL50" s="184" t="n"/>
      <c r="GM50" s="184">
        <f>IF(GI50="","SIN ESTADO",IF(GK50&lt;&gt;"","PAGA",IF(GJ50&gt;0,"VENCIDA",IF(GJ50&gt;=-5,"POR VENCER","AL DÍA"))))</f>
        <v/>
      </c>
      <c r="GN50" s="185" t="n"/>
      <c r="GO50" s="119">
        <f>IF(N($H50)&lt;32,"",IF(GI50="","",GI50+31))</f>
        <v/>
      </c>
      <c r="GP50" s="124">
        <f>IF(GO50="","",TODAY()-GO50)</f>
        <v/>
      </c>
      <c r="GQ50" s="494" t="n"/>
      <c r="GR50" s="184" t="n"/>
      <c r="GS50" s="184">
        <f>IF(GO50="","SIN ESTADO",IF(GQ50&lt;&gt;"","PAGA",IF(GP50&gt;0,"VENCIDA",IF(GP50&gt;=-5,"POR VENCER","AL DÍA"))))</f>
        <v/>
      </c>
      <c r="GT50" s="185" t="n"/>
      <c r="GU50" s="119">
        <f>IF(N($H50)&lt;33,"",IF(GO50="","",GO50+31))</f>
        <v/>
      </c>
      <c r="GV50" s="124">
        <f>IF(GU50="","",TODAY()-GU50)</f>
        <v/>
      </c>
      <c r="GW50" s="494" t="n"/>
      <c r="GX50" s="184" t="n"/>
      <c r="GY50" s="184">
        <f>IF(GU50="","SIN ESTADO",IF(GW50&lt;&gt;"","PAGA",IF(GV50&gt;0,"VENCIDA",IF(GV50&gt;=-5,"POR VENCER","AL DÍA"))))</f>
        <v/>
      </c>
      <c r="GZ50" s="185" t="n"/>
      <c r="HA50" s="119">
        <f>IF(N($H50)&lt;34,"",IF(GU50="","",GU50+31))</f>
        <v/>
      </c>
      <c r="HB50" s="124">
        <f>IF(HA50="","",TODAY()-HA50)</f>
        <v/>
      </c>
      <c r="HC50" s="494" t="n"/>
      <c r="HD50" s="184" t="n"/>
      <c r="HE50" s="184">
        <f>IF(HA50="","SIN ESTADO",IF(HC50&lt;&gt;"","PAGA",IF(HB50&gt;0,"VENCIDA",IF(HB50&gt;=-5,"POR VENCER","AL DÍA"))))</f>
        <v/>
      </c>
      <c r="HF50" s="185" t="n"/>
      <c r="HG50" s="119">
        <f>IF(N($H50)&lt;35,"",IF(HA50="","",HA50+31))</f>
        <v/>
      </c>
      <c r="HH50" s="124">
        <f>IF(HG50="","",TODAY()-HG50)</f>
        <v/>
      </c>
      <c r="HI50" s="494" t="n"/>
      <c r="HJ50" s="184" t="n"/>
      <c r="HK50" s="184">
        <f>IF(HG50="","SIN ESTADO",IF(HI50&lt;&gt;"","PAGA",IF(HH50&gt;0,"VENCIDA",IF(HH50&gt;=-5,"POR VENCER","AL DÍA"))))</f>
        <v/>
      </c>
      <c r="HL50" s="168" t="n"/>
      <c r="HM50" s="119">
        <f>IF(N($H50)&lt;36,"",IF(HG50="","",HG50+31))</f>
        <v/>
      </c>
      <c r="HN50" s="124">
        <f>IF(HM50="","",TODAY()-HM50)</f>
        <v/>
      </c>
      <c r="HO50" s="494" t="n"/>
      <c r="HP50" s="184" t="n"/>
      <c r="HQ50" s="184">
        <f>IF(HM50="","SIN ESTADO",IF(HO50&lt;&gt;"","PAGA",IF(HN50&gt;0,"VENCIDA",IF(HN50&gt;=-5,"POR VENCER","AL DÍA"))))</f>
        <v/>
      </c>
      <c r="HR50" s="168" t="n"/>
      <c r="HS50" s="169">
        <f>N50+T50+Z50+AF50+AL50+AR50+AX50+BD50+BJ50+BP50+BV50+CB50+CH50+CN50+CT50+CZ50+DF50+DL50+DR50+DX50+ED50+EJ50+EP50+EV50+FB50+FH50+FN50+FT50+FZ50+GF50+GL50+GR50+GX50+HD50+HJ50+HP50</f>
        <v/>
      </c>
      <c r="HU50" s="170">
        <f>IFERROR(N($J50),0)</f>
        <v/>
      </c>
      <c r="HW50" s="170">
        <f>SUMPRODUCT((MOD(COLUMN($M50:$HR50)-COLUMN($M50),6)=0)*ISNUMBER($M50:$HR50)*($M50:$HR50&gt;=RESUMEN!$C$26)*($M50:$HR50&lt;=RESUMEN!$C$27)*IFERROR(N($N50:$HS50),0))</f>
        <v/>
      </c>
      <c r="HX50" s="170">
        <f>SUMPRODUCT((MOD(COLUMN($M50:$HR50)-COLUMN($M50),6)=0)*ISNUMBER($M50:$HR50)*($M50:$HR50&gt;=RESUMEN!$C$26)*($M50:$HR50&lt;=RESUMEN!$C$27))</f>
        <v/>
      </c>
    </row>
    <row r="51" ht="15.75" customHeight="1" s="506">
      <c r="B51" s="113">
        <f>VENTAS!A50</f>
        <v/>
      </c>
      <c r="C51" s="236">
        <f>VENTAS!B50</f>
        <v/>
      </c>
      <c r="D51" s="53">
        <f>VENTAS!C50</f>
        <v/>
      </c>
      <c r="E51" s="114">
        <f>VENTAS!D50</f>
        <v/>
      </c>
      <c r="F51" s="114">
        <f>VENTAS!J50</f>
        <v/>
      </c>
      <c r="G51" s="494">
        <f>VENTAS!F50</f>
        <v/>
      </c>
      <c r="H51" s="479">
        <f>VENTAS!K50</f>
        <v/>
      </c>
      <c r="I51" s="479">
        <f>VENTAS!M50</f>
        <v/>
      </c>
      <c r="J51" s="184">
        <f>VENTAS!L50</f>
        <v/>
      </c>
      <c r="K51" s="119">
        <f>IF(N($H51)&lt;1,"",$G51+31)</f>
        <v/>
      </c>
      <c r="L51" s="124">
        <f>IF(K51="","",TODAY()-K51)</f>
        <v/>
      </c>
      <c r="M51" s="201" t="n">
        <v>45906</v>
      </c>
      <c r="N51" s="374" t="n">
        <v>875000</v>
      </c>
      <c r="O51" s="184">
        <f>IF(K51="","SIN ESTADO",IF(M51&lt;&gt;"","PAGA",IF(L51&gt;0,"VENCIDA",IF(L51&gt;=-5,"POR VENCER","AL DÍA"))))</f>
        <v/>
      </c>
      <c r="P51" s="185" t="inlineStr">
        <is>
          <t>TRANSFERENCIA</t>
        </is>
      </c>
      <c r="Q51" s="119">
        <f>IF(N($H51)&lt;2,"",IF(K51="","",K51+31))</f>
        <v/>
      </c>
      <c r="R51" s="124">
        <f>IF(Q51="","",TODAY()-Q51)</f>
        <v/>
      </c>
      <c r="S51" s="406" t="n">
        <v>45942</v>
      </c>
      <c r="T51" s="184" t="n">
        <v>875000</v>
      </c>
      <c r="U51" s="184">
        <f>IF(Q51="","SIN ESTADO",IF(S51&lt;&gt;"","PAGA",IF(R51&gt;0,"VENCIDA",IF(R51&gt;=-5,"POR VENCER","AL DÍA"))))</f>
        <v/>
      </c>
      <c r="V51" s="185" t="inlineStr">
        <is>
          <t>TRANSFERENCIA</t>
        </is>
      </c>
      <c r="W51" s="119">
        <f>IF(N($H51)&lt;3,"",IF(Q51="","",Q51+31))</f>
        <v/>
      </c>
      <c r="X51" s="124">
        <f>IF(W51="","",TODAY()-W51)</f>
        <v/>
      </c>
      <c r="Y51" s="407" t="n">
        <v>45974</v>
      </c>
      <c r="Z51" s="184" t="n">
        <v>815000</v>
      </c>
      <c r="AA51" s="184">
        <f>IF(W51="","SIN ESTADO",IF(Y51&lt;&gt;"","PAGA",IF(X51&gt;0,"VENCIDA",IF(X51&gt;=-5,"POR VENCER","AL DÍA"))))</f>
        <v/>
      </c>
      <c r="AB51" s="185" t="inlineStr">
        <is>
          <t>TRANSFERENCIA</t>
        </is>
      </c>
      <c r="AC51" s="119">
        <f>IF(N($H51)&lt;4,"",IF(W51="","",W51+31))</f>
        <v/>
      </c>
      <c r="AD51" s="124">
        <f>IF(AC51="","",TODAY()-AC51)</f>
        <v/>
      </c>
      <c r="AE51" s="227" t="n">
        <v>46003</v>
      </c>
      <c r="AF51" s="184" t="n">
        <v>875000</v>
      </c>
      <c r="AG51" s="184">
        <f>IF(AC51="","SIN ESTADO",IF(AE51&lt;&gt;"","PAGA",IF(AD51&gt;0,"VENCIDA",IF(AD51&gt;=-5,"POR VENCER","AL DÍA"))))</f>
        <v/>
      </c>
      <c r="AH51" s="185" t="inlineStr">
        <is>
          <t>TRANSFERENCIA</t>
        </is>
      </c>
      <c r="AI51" s="119">
        <f>IF(N($H51)&lt;5,"",IF(AC51="","",AC51+31))</f>
        <v/>
      </c>
      <c r="AJ51" s="124">
        <f>IF(AI51="","",TODAY()-AI51)</f>
        <v/>
      </c>
      <c r="AK51" s="407" t="n">
        <v>46051</v>
      </c>
      <c r="AL51" s="184" t="n">
        <v>876000</v>
      </c>
      <c r="AM51" s="184">
        <f>IF(AI51="","SIN ESTADO",IF(AK51&lt;&gt;"","PAGA",IF(AJ51&gt;0,"VENCIDA",IF(AJ51&gt;=-5,"POR VENCER","AL DÍA"))))</f>
        <v/>
      </c>
      <c r="AN51" s="185" t="inlineStr">
        <is>
          <t>TRANSFERENCIA</t>
        </is>
      </c>
      <c r="AO51" s="119">
        <f>IF(N($H51)&lt;6,"",IF(AI51="","",AI51+31))</f>
        <v/>
      </c>
      <c r="AP51" s="124">
        <f>IF(AO51="","",TODAY()-AO51)</f>
        <v/>
      </c>
      <c r="AQ51" s="270" t="n"/>
      <c r="AR51" s="184" t="n"/>
      <c r="AS51" s="184">
        <f>IF(AO51="","SIN ESTADO",IF(AQ51&lt;&gt;"","PAGA",IF(AP51&gt;0,"VENCIDA",IF(AP51&gt;=-5,"POR VENCER","AL DÍA"))))</f>
        <v/>
      </c>
      <c r="AT51" s="185" t="n"/>
      <c r="AU51" s="119">
        <f>IF(N($H51)&lt;7,"",IF(AO51="","",AO51+31))</f>
        <v/>
      </c>
      <c r="AV51" s="124">
        <f>IF(AU51="","",TODAY()-AU51)</f>
        <v/>
      </c>
      <c r="AW51" s="494" t="n">
        <v>46361</v>
      </c>
      <c r="AX51" s="184" t="n">
        <v>890900</v>
      </c>
      <c r="AY51" s="184">
        <f>IF(AU51="","SIN ESTADO",IF(AW51&lt;&gt;"","PAGA",IF(AV51&gt;0,"VENCIDA",IF(AV51&gt;=-5,"POR VENCER","AL DÍA"))))</f>
        <v/>
      </c>
      <c r="AZ51" s="185" t="inlineStr">
        <is>
          <t>TRANSFERENCIA</t>
        </is>
      </c>
      <c r="BA51" s="119">
        <f>IF(N($H51)&lt;8,"",IF(AU51="","",AU51+31))</f>
        <v/>
      </c>
      <c r="BB51" s="124">
        <f>IF(BA51="","",TODAY()-BA51)</f>
        <v/>
      </c>
      <c r="BC51" s="494" t="n"/>
      <c r="BD51" s="184" t="n"/>
      <c r="BE51" s="184">
        <f>IF(BA51="","SIN ESTADO",IF(BC51&lt;&gt;"","PAGA",IF(BB51&gt;0,"VENCIDA",IF(BB51&gt;=-5,"POR VENCER","AL DÍA"))))</f>
        <v/>
      </c>
      <c r="BF51" s="185" t="n"/>
      <c r="BG51" s="119">
        <f>IF(N($H51)&lt;9,"",IF(BA51="","",BA51+31))</f>
        <v/>
      </c>
      <c r="BH51" s="124">
        <f>IF(BG51="","",TODAY()-BG51)</f>
        <v/>
      </c>
      <c r="BI51" s="494" t="n"/>
      <c r="BJ51" s="184" t="n"/>
      <c r="BK51" s="184">
        <f>IF(BG51="","SIN ESTADO",IF(BI51&lt;&gt;"","PAGA",IF(BH51&gt;0,"VENCIDA",IF(BH51&gt;=-5,"POR VENCER","AL DÍA"))))</f>
        <v/>
      </c>
      <c r="BL51" s="185" t="n"/>
      <c r="BM51" s="119">
        <f>IF(N($H51)&lt;10,"",IF(BG51="","",BG51+31))</f>
        <v/>
      </c>
      <c r="BN51" s="124">
        <f>IF(BM51="","",TODAY()-BM51)</f>
        <v/>
      </c>
      <c r="BO51" s="494" t="n"/>
      <c r="BP51" s="184" t="n"/>
      <c r="BQ51" s="184">
        <f>IF(BM51="","SIN ESTADO",IF(BO51&lt;&gt;"","PAGA",IF(BN51&gt;0,"VENCIDA",IF(BN51&gt;=-5,"POR VENCER","AL DÍA"))))</f>
        <v/>
      </c>
      <c r="BR51" s="185" t="n"/>
      <c r="BS51" s="119">
        <f>IF(N($H51)&lt;11,"",IF(BM51="","",BM51+31))</f>
        <v/>
      </c>
      <c r="BT51" s="124">
        <f>IF(BS51="","",TODAY()-BS51)</f>
        <v/>
      </c>
      <c r="BU51" s="494" t="n"/>
      <c r="BV51" s="184" t="n"/>
      <c r="BW51" s="184">
        <f>IF(BS51="","SIN ESTADO",IF(BU51&lt;&gt;"","PAGA",IF(BT51&gt;0,"VENCIDA",IF(BT51&gt;=-5,"POR VENCER","AL DÍA"))))</f>
        <v/>
      </c>
      <c r="BX51" s="185" t="n"/>
      <c r="BY51" s="119">
        <f>IF(N($H51)&lt;12,"",IF(BS51="","",BS51+31))</f>
        <v/>
      </c>
      <c r="BZ51" s="124">
        <f>IF(BY51="","",TODAY()-BY51)</f>
        <v/>
      </c>
      <c r="CA51" s="494" t="n"/>
      <c r="CB51" s="184" t="n"/>
      <c r="CC51" s="184">
        <f>IF(BY51="","SIN ESTADO",IF(CA51&lt;&gt;"","PAGA",IF(BZ51&gt;0,"VENCIDA",IF(BZ51&gt;=-5,"POR VENCER","AL DÍA"))))</f>
        <v/>
      </c>
      <c r="CD51" s="185" t="n"/>
      <c r="CE51" s="119">
        <f>IF(N($H51)&lt;13,"",IF(BY51="","",BY51+31))</f>
        <v/>
      </c>
      <c r="CF51" s="124">
        <f>IF(CE51="","",TODAY()-CE51)</f>
        <v/>
      </c>
      <c r="CG51" s="494" t="n"/>
      <c r="CH51" s="184" t="n"/>
      <c r="CI51" s="184">
        <f>IF(CE51="","SIN ESTADO",IF(CG51&lt;&gt;"","PAGA",IF(CF51&gt;0,"VENCIDA",IF(CF51&gt;=-5,"POR VENCER","AL DÍA"))))</f>
        <v/>
      </c>
      <c r="CJ51" s="185" t="n"/>
      <c r="CK51" s="119">
        <f>IF(N($H51)&lt;14,"",IF(CE51="","",CE51+31))</f>
        <v/>
      </c>
      <c r="CL51" s="124">
        <f>IF(CK51="","",TODAY()-CK51)</f>
        <v/>
      </c>
      <c r="CM51" s="494" t="n"/>
      <c r="CN51" s="184" t="n"/>
      <c r="CO51" s="184">
        <f>IF(CK51="","SIN ESTADO",IF(CM51&lt;&gt;"","PAGA",IF(CL51&gt;0,"VENCIDA",IF(CL51&gt;=-5,"POR VENCER","AL DÍA"))))</f>
        <v/>
      </c>
      <c r="CP51" s="185" t="n"/>
      <c r="CQ51" s="119">
        <f>IF(N($H51)&lt;15,"",IF(CK51="","",CK51+31))</f>
        <v/>
      </c>
      <c r="CR51" s="124">
        <f>IF(CQ51="","",TODAY()-CQ51)</f>
        <v/>
      </c>
      <c r="CS51" s="494" t="n"/>
      <c r="CT51" s="184" t="n"/>
      <c r="CU51" s="184">
        <f>IF(CQ51="","SIN ESTADO",IF(CS51&lt;&gt;"","PAGA",IF(CR51&gt;0,"VENCIDA",IF(CR51&gt;=-5,"POR VENCER","AL DÍA"))))</f>
        <v/>
      </c>
      <c r="CV51" s="185" t="n"/>
      <c r="CW51" s="119">
        <f>IF(N($H51)&lt;16,"",IF(CQ51="","",CQ51+31))</f>
        <v/>
      </c>
      <c r="CX51" s="124">
        <f>IF(CW51="","",TODAY()-CW51)</f>
        <v/>
      </c>
      <c r="CY51" s="494" t="n"/>
      <c r="CZ51" s="184" t="n"/>
      <c r="DA51" s="184">
        <f>IF(CW51="","SIN ESTADO",IF(CY51&lt;&gt;"","PAGA",IF(CX51&gt;0,"VENCIDA",IF(CX51&gt;=-5,"POR VENCER","AL DÍA"))))</f>
        <v/>
      </c>
      <c r="DB51" s="185" t="n"/>
      <c r="DC51" s="119">
        <f>IF(N($H51)&lt;17,"",IF(CW51="","",CW51+31))</f>
        <v/>
      </c>
      <c r="DD51" s="124">
        <f>IF(DC51="","",TODAY()-DC51)</f>
        <v/>
      </c>
      <c r="DE51" s="494" t="n"/>
      <c r="DF51" s="184" t="n"/>
      <c r="DG51" s="184">
        <f>IF(DC51="","SIN ESTADO",IF(DE51&lt;&gt;"","PAGA",IF(DD51&gt;0,"VENCIDA",IF(DD51&gt;=-5,"POR VENCER","AL DÍA"))))</f>
        <v/>
      </c>
      <c r="DH51" s="185" t="n"/>
      <c r="DI51" s="119">
        <f>IF(N($H51)&lt;18,"",IF(DC51="","",DC51+31))</f>
        <v/>
      </c>
      <c r="DJ51" s="124">
        <f>IF(DI51="","",TODAY()-DI51)</f>
        <v/>
      </c>
      <c r="DK51" s="494" t="n"/>
      <c r="DL51" s="184" t="n"/>
      <c r="DM51" s="184">
        <f>IF(DI51="","SIN ESTADO",IF(DK51&lt;&gt;"","PAGA",IF(DJ51&gt;0,"VENCIDA",IF(DJ51&gt;=-5,"POR VENCER","AL DÍA"))))</f>
        <v/>
      </c>
      <c r="DN51" s="185" t="n"/>
      <c r="DO51" s="119">
        <f>IF(N($H51)&lt;19,"",IF(DI51="","",DI51+31))</f>
        <v/>
      </c>
      <c r="DP51" s="124">
        <f>IF(DO51="","",TODAY()-DO51)</f>
        <v/>
      </c>
      <c r="DQ51" s="494" t="n"/>
      <c r="DR51" s="184" t="n"/>
      <c r="DS51" s="184">
        <f>IF(DO51="","SIN ESTADO",IF(DQ51&lt;&gt;"","PAGA",IF(DP51&gt;0,"VENCIDA",IF(DP51&gt;=-5,"POR VENCER","AL DÍA"))))</f>
        <v/>
      </c>
      <c r="DT51" s="185" t="n"/>
      <c r="DU51" s="119">
        <f>IF(N($H51)&lt;20,"",IF(DO51="","",DO51+31))</f>
        <v/>
      </c>
      <c r="DV51" s="124">
        <f>IF(DU51="","",TODAY()-DU51)</f>
        <v/>
      </c>
      <c r="DW51" s="494" t="n"/>
      <c r="DX51" s="184" t="n"/>
      <c r="DY51" s="184">
        <f>IF(DU51="","SIN ESTADO",IF(DW51&lt;&gt;"","PAGA",IF(DV51&gt;0,"VENCIDA",IF(DV51&gt;=-5,"POR VENCER","AL DÍA"))))</f>
        <v/>
      </c>
      <c r="DZ51" s="185" t="n"/>
      <c r="EA51" s="119">
        <f>IF(N($H51)&lt;21,"",IF(DU51="","",DU51+31))</f>
        <v/>
      </c>
      <c r="EB51" s="124">
        <f>IF(EA51="","",TODAY()-EA51)</f>
        <v/>
      </c>
      <c r="EC51" s="494" t="n"/>
      <c r="ED51" s="184" t="n"/>
      <c r="EE51" s="184">
        <f>IF(EA51="","SIN ESTADO",IF(EC51&lt;&gt;"","PAGA",IF(EB51&gt;0,"VENCIDA",IF(EB51&gt;=-5,"POR VENCER","AL DÍA"))))</f>
        <v/>
      </c>
      <c r="EF51" s="185" t="n"/>
      <c r="EG51" s="119">
        <f>IF(N($H51)&lt;22,"",IF(EA51="","",EA51+31))</f>
        <v/>
      </c>
      <c r="EH51" s="124">
        <f>IF(EG51="","",TODAY()-EG51)</f>
        <v/>
      </c>
      <c r="EI51" s="494" t="n"/>
      <c r="EJ51" s="184" t="n"/>
      <c r="EK51" s="184">
        <f>IF(EG51="","SIN ESTADO",IF(EI51&lt;&gt;"","PAGA",IF(EH51&gt;0,"VENCIDA",IF(EH51&gt;=-5,"POR VENCER","AL DÍA"))))</f>
        <v/>
      </c>
      <c r="EL51" s="185" t="n"/>
      <c r="EM51" s="119">
        <f>IF(N($H51)&lt;23,"",IF(EG51="","",EG51+31))</f>
        <v/>
      </c>
      <c r="EN51" s="124">
        <f>IF(EM51="","",TODAY()-EM51)</f>
        <v/>
      </c>
      <c r="EO51" s="494" t="n"/>
      <c r="EP51" s="184" t="n"/>
      <c r="EQ51" s="184">
        <f>IF(EM51="","SIN ESTADO",IF(EO51&lt;&gt;"","PAGA",IF(EN51&gt;0,"VENCIDA",IF(EN51&gt;=-5,"POR VENCER","AL DÍA"))))</f>
        <v/>
      </c>
      <c r="ER51" s="185" t="n"/>
      <c r="ES51" s="119">
        <f>IF(N($H51)&lt;24,"",IF(EM51="","",EM51+31))</f>
        <v/>
      </c>
      <c r="ET51" s="124">
        <f>IF(ES51="","",TODAY()-ES51)</f>
        <v/>
      </c>
      <c r="EU51" s="494" t="n"/>
      <c r="EV51" s="184" t="n"/>
      <c r="EW51" s="184">
        <f>IF(ES51="","SIN ESTADO",IF(EU51&lt;&gt;"","PAGA",IF(ET51&gt;0,"VENCIDA",IF(ET51&gt;=-5,"POR VENCER","AL DÍA"))))</f>
        <v/>
      </c>
      <c r="EX51" s="185" t="n"/>
      <c r="EY51" s="119">
        <f>IF(N($H51)&lt;25,"",IF(ES51="","",ES51+31))</f>
        <v/>
      </c>
      <c r="EZ51" s="124">
        <f>IF(EY51="","",TODAY()-EY51)</f>
        <v/>
      </c>
      <c r="FA51" s="494" t="n"/>
      <c r="FB51" s="184" t="n"/>
      <c r="FC51" s="184">
        <f>IF(EY51="","SIN ESTADO",IF(FA51&lt;&gt;"","PAGA",IF(EZ51&gt;0,"VENCIDA",IF(EZ51&gt;=-5,"POR VENCER","AL DÍA"))))</f>
        <v/>
      </c>
      <c r="FD51" s="185" t="n"/>
      <c r="FE51" s="119">
        <f>IF(N($H51)&lt;26,"",IF(EY51="","",EY51+31))</f>
        <v/>
      </c>
      <c r="FF51" s="124">
        <f>IF(FE51="","",TODAY()-FE51)</f>
        <v/>
      </c>
      <c r="FG51" s="494" t="n"/>
      <c r="FH51" s="184" t="n"/>
      <c r="FI51" s="184">
        <f>IF(FE51="","SIN ESTADO",IF(FG51&lt;&gt;"","PAGA",IF(FF51&gt;0,"VENCIDA",IF(FF51&gt;=-5,"POR VENCER","AL DÍA"))))</f>
        <v/>
      </c>
      <c r="FJ51" s="185" t="n"/>
      <c r="FK51" s="119">
        <f>IF(N($H51)&lt;27,"",IF(FE51="","",FE51+31))</f>
        <v/>
      </c>
      <c r="FL51" s="124">
        <f>IF(FK51="","",TODAY()-FK51)</f>
        <v/>
      </c>
      <c r="FM51" s="494" t="n"/>
      <c r="FN51" s="184" t="n"/>
      <c r="FO51" s="184">
        <f>IF(FK51="","SIN ESTADO",IF(FM51&lt;&gt;"","PAGA",IF(FL51&gt;0,"VENCIDA",IF(FL51&gt;=-5,"POR VENCER","AL DÍA"))))</f>
        <v/>
      </c>
      <c r="FP51" s="185" t="n"/>
      <c r="FQ51" s="119">
        <f>IF(N($H51)&lt;28,"",IF(FK51="","",FK51+31))</f>
        <v/>
      </c>
      <c r="FR51" s="124">
        <f>IF(FQ51="","",TODAY()-FQ51)</f>
        <v/>
      </c>
      <c r="FS51" s="494" t="n"/>
      <c r="FT51" s="184" t="n"/>
      <c r="FU51" s="184">
        <f>IF(FQ51="","SIN ESTADO",IF(FS51&lt;&gt;"","PAGA",IF(FR51&gt;0,"VENCIDA",IF(FR51&gt;=-5,"POR VENCER","AL DÍA"))))</f>
        <v/>
      </c>
      <c r="FV51" s="185" t="n"/>
      <c r="FW51" s="119">
        <f>IF(N($H51)&lt;29,"",IF(FQ51="","",FQ51+31))</f>
        <v/>
      </c>
      <c r="FX51" s="124">
        <f>IF(FW51="","",TODAY()-FW51)</f>
        <v/>
      </c>
      <c r="FY51" s="494" t="n"/>
      <c r="FZ51" s="184" t="n"/>
      <c r="GA51" s="184">
        <f>IF(FW51="","SIN ESTADO",IF(FY51&lt;&gt;"","PAGA",IF(FX51&gt;0,"VENCIDA",IF(FX51&gt;=-5,"POR VENCER","AL DÍA"))))</f>
        <v/>
      </c>
      <c r="GB51" s="185" t="n"/>
      <c r="GC51" s="119">
        <f>IF(N($H51)&lt;30,"",IF(FW51="","",FW51+31))</f>
        <v/>
      </c>
      <c r="GD51" s="124">
        <f>IF(GC51="","",TODAY()-GC51)</f>
        <v/>
      </c>
      <c r="GE51" s="494" t="n"/>
      <c r="GF51" s="184" t="n"/>
      <c r="GG51" s="184">
        <f>IF(GC51="","SIN ESTADO",IF(GE51&lt;&gt;"","PAGA",IF(GD51&gt;0,"VENCIDA",IF(GD51&gt;=-5,"POR VENCER","AL DÍA"))))</f>
        <v/>
      </c>
      <c r="GH51" s="185" t="n"/>
      <c r="GI51" s="119">
        <f>IF(N($H51)&lt;31,"",IF(GC51="","",GC51+31))</f>
        <v/>
      </c>
      <c r="GJ51" s="124">
        <f>IF(GI51="","",TODAY()-GI51)</f>
        <v/>
      </c>
      <c r="GK51" s="494" t="n"/>
      <c r="GL51" s="184" t="n"/>
      <c r="GM51" s="184">
        <f>IF(GI51="","SIN ESTADO",IF(GK51&lt;&gt;"","PAGA",IF(GJ51&gt;0,"VENCIDA",IF(GJ51&gt;=-5,"POR VENCER","AL DÍA"))))</f>
        <v/>
      </c>
      <c r="GN51" s="185" t="n"/>
      <c r="GO51" s="119">
        <f>IF(N($H51)&lt;32,"",IF(GI51="","",GI51+31))</f>
        <v/>
      </c>
      <c r="GP51" s="124">
        <f>IF(GO51="","",TODAY()-GO51)</f>
        <v/>
      </c>
      <c r="GQ51" s="494" t="n"/>
      <c r="GR51" s="184" t="n"/>
      <c r="GS51" s="184">
        <f>IF(GO51="","SIN ESTADO",IF(GQ51&lt;&gt;"","PAGA",IF(GP51&gt;0,"VENCIDA",IF(GP51&gt;=-5,"POR VENCER","AL DÍA"))))</f>
        <v/>
      </c>
      <c r="GT51" s="185" t="n"/>
      <c r="GU51" s="119">
        <f>IF(N($H51)&lt;33,"",IF(GO51="","",GO51+31))</f>
        <v/>
      </c>
      <c r="GV51" s="124">
        <f>IF(GU51="","",TODAY()-GU51)</f>
        <v/>
      </c>
      <c r="GW51" s="494" t="n"/>
      <c r="GX51" s="184" t="n"/>
      <c r="GY51" s="184">
        <f>IF(GU51="","SIN ESTADO",IF(GW51&lt;&gt;"","PAGA",IF(GV51&gt;0,"VENCIDA",IF(GV51&gt;=-5,"POR VENCER","AL DÍA"))))</f>
        <v/>
      </c>
      <c r="GZ51" s="185" t="n"/>
      <c r="HA51" s="119">
        <f>IF(N($H51)&lt;34,"",IF(GU51="","",GU51+31))</f>
        <v/>
      </c>
      <c r="HB51" s="124">
        <f>IF(HA51="","",TODAY()-HA51)</f>
        <v/>
      </c>
      <c r="HC51" s="494" t="n"/>
      <c r="HD51" s="184" t="n"/>
      <c r="HE51" s="184">
        <f>IF(HA51="","SIN ESTADO",IF(HC51&lt;&gt;"","PAGA",IF(HB51&gt;0,"VENCIDA",IF(HB51&gt;=-5,"POR VENCER","AL DÍA"))))</f>
        <v/>
      </c>
      <c r="HF51" s="185" t="n"/>
      <c r="HG51" s="119">
        <f>IF(N($H51)&lt;35,"",IF(HA51="","",HA51+31))</f>
        <v/>
      </c>
      <c r="HH51" s="124">
        <f>IF(HG51="","",TODAY()-HG51)</f>
        <v/>
      </c>
      <c r="HI51" s="494" t="n"/>
      <c r="HJ51" s="184" t="n"/>
      <c r="HK51" s="184">
        <f>IF(HG51="","SIN ESTADO",IF(HI51&lt;&gt;"","PAGA",IF(HH51&gt;0,"VENCIDA",IF(HH51&gt;=-5,"POR VENCER","AL DÍA"))))</f>
        <v/>
      </c>
      <c r="HL51" s="168" t="n"/>
      <c r="HM51" s="119">
        <f>IF(N($H51)&lt;36,"",IF(HG51="","",HG51+31))</f>
        <v/>
      </c>
      <c r="HN51" s="124">
        <f>IF(HM51="","",TODAY()-HM51)</f>
        <v/>
      </c>
      <c r="HO51" s="494" t="n"/>
      <c r="HP51" s="184" t="n"/>
      <c r="HQ51" s="184">
        <f>IF(HM51="","SIN ESTADO",IF(HO51&lt;&gt;"","PAGA",IF(HN51&gt;0,"VENCIDA",IF(HN51&gt;=-5,"POR VENCER","AL DÍA"))))</f>
        <v/>
      </c>
      <c r="HR51" s="168" t="n"/>
      <c r="HS51" s="169">
        <f>N51+T51+Z51+AF51+AL51+AR51+AX51+BD51+BJ51+BP51+BV51+CB51+CH51+CN51+CT51+CZ51+DF51+DL51+DR51+DX51+ED51+EJ51+EP51+EV51+FB51+FH51+FN51+FT51+FZ51+GF51+GL51+GR51+GX51+HD51+HJ51+HP51</f>
        <v/>
      </c>
      <c r="HU51" s="170">
        <f>IFERROR(N($J51),0)</f>
        <v/>
      </c>
      <c r="HW51" s="170">
        <f>SUMPRODUCT((MOD(COLUMN($M51:$HR51)-COLUMN($M51),6)=0)*ISNUMBER($M51:$HR51)*($M51:$HR51&gt;=RESUMEN!$C$26)*($M51:$HR51&lt;=RESUMEN!$C$27)*IFERROR(N($N51:$HS51),0))</f>
        <v/>
      </c>
      <c r="HX51" s="170">
        <f>SUMPRODUCT((MOD(COLUMN($M51:$HR51)-COLUMN($M51),6)=0)*ISNUMBER($M51:$HR51)*($M51:$HR51&gt;=RESUMEN!$C$26)*($M51:$HR51&lt;=RESUMEN!$C$27))</f>
        <v/>
      </c>
    </row>
    <row r="52" ht="15.75" customHeight="1" s="506">
      <c r="B52" s="113">
        <f>VENTAS!A51</f>
        <v/>
      </c>
      <c r="C52" s="236">
        <f>VENTAS!B51</f>
        <v/>
      </c>
      <c r="D52" s="53">
        <f>VENTAS!C51</f>
        <v/>
      </c>
      <c r="E52" s="114">
        <f>VENTAS!D51</f>
        <v/>
      </c>
      <c r="F52" s="114">
        <f>VENTAS!J51</f>
        <v/>
      </c>
      <c r="G52" s="494">
        <f>VENTAS!F51</f>
        <v/>
      </c>
      <c r="H52" s="479">
        <f>VENTAS!K51</f>
        <v/>
      </c>
      <c r="I52" s="479">
        <f>VENTAS!M51</f>
        <v/>
      </c>
      <c r="J52" s="184">
        <f>VENTAS!L51</f>
        <v/>
      </c>
      <c r="K52" s="119">
        <f>IF(N($H52)&lt;1,"",$G52+31)</f>
        <v/>
      </c>
      <c r="L52" s="124">
        <f>IF(K52="","",TODAY()-K52)</f>
        <v/>
      </c>
      <c r="M52" s="201" t="n">
        <v>45908</v>
      </c>
      <c r="N52" s="374" t="n">
        <v>875000</v>
      </c>
      <c r="O52" s="184">
        <f>IF(K52="","SIN ESTADO",IF(M52&lt;&gt;"","PAGA",IF(L52&gt;0,"VENCIDA",IF(L52&gt;=-5,"POR VENCER","AL DÍA"))))</f>
        <v/>
      </c>
      <c r="P52" s="185" t="inlineStr">
        <is>
          <t>TRANSFERENCIA</t>
        </is>
      </c>
      <c r="Q52" s="119">
        <f>IF(N($H52)&lt;2,"",IF(K52="","",K52+31))</f>
        <v/>
      </c>
      <c r="R52" s="124">
        <f>IF(Q52="","",TODAY()-Q52)</f>
        <v/>
      </c>
      <c r="S52" s="406" t="n">
        <v>45942</v>
      </c>
      <c r="T52" s="184" t="n">
        <v>875000</v>
      </c>
      <c r="U52" s="184">
        <f>IF(Q52="","SIN ESTADO",IF(S52&lt;&gt;"","PAGA",IF(R52&gt;0,"VENCIDA",IF(R52&gt;=-5,"POR VENCER","AL DÍA"))))</f>
        <v/>
      </c>
      <c r="V52" s="185" t="inlineStr">
        <is>
          <t>TRANSFERENCIA</t>
        </is>
      </c>
      <c r="W52" s="119">
        <f>IF(N($H52)&lt;3,"",IF(Q52="","",Q52+31))</f>
        <v/>
      </c>
      <c r="X52" s="124">
        <f>IF(W52="","",TODAY()-W52)</f>
        <v/>
      </c>
      <c r="Y52" s="407" t="n">
        <v>45974</v>
      </c>
      <c r="Z52" s="184" t="n">
        <v>815000</v>
      </c>
      <c r="AA52" s="184">
        <f>IF(W52="","SIN ESTADO",IF(Y52&lt;&gt;"","PAGA",IF(X52&gt;0,"VENCIDA",IF(X52&gt;=-5,"POR VENCER","AL DÍA"))))</f>
        <v/>
      </c>
      <c r="AB52" s="185" t="inlineStr">
        <is>
          <t>TRANSFERENCIA</t>
        </is>
      </c>
      <c r="AC52" s="119">
        <f>IF(N($H52)&lt;4,"",IF(W52="","",W52+31))</f>
        <v/>
      </c>
      <c r="AD52" s="124">
        <f>IF(AC52="","",TODAY()-AC52)</f>
        <v/>
      </c>
      <c r="AE52" s="227" t="n">
        <v>46019</v>
      </c>
      <c r="AF52" s="184" t="n">
        <v>876000</v>
      </c>
      <c r="AG52" s="184">
        <f>IF(AC52="","SIN ESTADO",IF(AE52&lt;&gt;"","PAGA",IF(AD52&gt;0,"VENCIDA",IF(AD52&gt;=-5,"POR VENCER","AL DÍA"))))</f>
        <v/>
      </c>
      <c r="AH52" s="185" t="inlineStr">
        <is>
          <t>TRANSFERENCIA</t>
        </is>
      </c>
      <c r="AI52" s="119">
        <f>IF(N($H52)&lt;5,"",IF(AC52="","",AC52+31))</f>
        <v/>
      </c>
      <c r="AJ52" s="124">
        <f>IF(AI52="","",TODAY()-AI52)</f>
        <v/>
      </c>
      <c r="AK52" s="407" t="n">
        <v>46036</v>
      </c>
      <c r="AL52" s="184" t="n">
        <v>877000</v>
      </c>
      <c r="AM52" s="184">
        <f>IF(AI52="","SIN ESTADO",IF(AK52&lt;&gt;"","PAGA",IF(AJ52&gt;0,"VENCIDA",IF(AJ52&gt;=-5,"POR VENCER","AL DÍA"))))</f>
        <v/>
      </c>
      <c r="AN52" s="185" t="inlineStr">
        <is>
          <t>TRANSFERENCIA</t>
        </is>
      </c>
      <c r="AO52" s="119">
        <f>IF(N($H52)&lt;6,"",IF(AI52="","",AI52+31))</f>
        <v/>
      </c>
      <c r="AP52" s="124">
        <f>IF(AO52="","",TODAY()-AO52)</f>
        <v/>
      </c>
      <c r="AQ52" s="270" t="n"/>
      <c r="AR52" s="184" t="n"/>
      <c r="AS52" s="184">
        <f>IF(AO52="","SIN ESTADO",IF(AQ52&lt;&gt;"","PAGA",IF(AP52&gt;0,"VENCIDA",IF(AP52&gt;=-5,"POR VENCER","AL DÍA"))))</f>
        <v/>
      </c>
      <c r="AT52" s="185" t="n"/>
      <c r="AU52" s="119">
        <f>IF(N($H52)&lt;7,"",IF(AO52="","",AO52+31))</f>
        <v/>
      </c>
      <c r="AV52" s="124">
        <f>IF(AU52="","",TODAY()-AU52)</f>
        <v/>
      </c>
      <c r="AW52" s="494" t="n">
        <v>46154</v>
      </c>
      <c r="AX52" s="184" t="n">
        <v>890900</v>
      </c>
      <c r="AY52" s="184">
        <f>IF(AU52="","SIN ESTADO",IF(AW52&lt;&gt;"","PAGA",IF(AV52&gt;0,"VENCIDA",IF(AV52&gt;=-5,"POR VENCER","AL DÍA"))))</f>
        <v/>
      </c>
      <c r="AZ52" s="185" t="inlineStr">
        <is>
          <t>TRANSFERENCIA</t>
        </is>
      </c>
      <c r="BA52" s="119">
        <f>IF(N($H52)&lt;8,"",IF(AU52="","",AU52+31))</f>
        <v/>
      </c>
      <c r="BB52" s="124">
        <f>IF(BA52="","",TODAY()-BA52)</f>
        <v/>
      </c>
      <c r="BC52" s="494" t="n"/>
      <c r="BD52" s="184" t="n"/>
      <c r="BE52" s="184">
        <f>IF(BA52="","SIN ESTADO",IF(BC52&lt;&gt;"","PAGA",IF(BB52&gt;0,"VENCIDA",IF(BB52&gt;=-5,"POR VENCER","AL DÍA"))))</f>
        <v/>
      </c>
      <c r="BF52" s="185" t="n"/>
      <c r="BG52" s="119">
        <f>IF(N($H52)&lt;9,"",IF(BA52="","",BA52+31))</f>
        <v/>
      </c>
      <c r="BH52" s="124">
        <f>IF(BG52="","",TODAY()-BG52)</f>
        <v/>
      </c>
      <c r="BI52" s="494" t="n"/>
      <c r="BJ52" s="184" t="n"/>
      <c r="BK52" s="184">
        <f>IF(BG52="","SIN ESTADO",IF(BI52&lt;&gt;"","PAGA",IF(BH52&gt;0,"VENCIDA",IF(BH52&gt;=-5,"POR VENCER","AL DÍA"))))</f>
        <v/>
      </c>
      <c r="BL52" s="185" t="n"/>
      <c r="BM52" s="119">
        <f>IF(N($H52)&lt;10,"",IF(BG52="","",BG52+31))</f>
        <v/>
      </c>
      <c r="BN52" s="124">
        <f>IF(BM52="","",TODAY()-BM52)</f>
        <v/>
      </c>
      <c r="BO52" s="494" t="n"/>
      <c r="BP52" s="184" t="n"/>
      <c r="BQ52" s="184">
        <f>IF(BM52="","SIN ESTADO",IF(BO52&lt;&gt;"","PAGA",IF(BN52&gt;0,"VENCIDA",IF(BN52&gt;=-5,"POR VENCER","AL DÍA"))))</f>
        <v/>
      </c>
      <c r="BR52" s="185" t="n"/>
      <c r="BS52" s="119">
        <f>IF(N($H52)&lt;11,"",IF(BM52="","",BM52+31))</f>
        <v/>
      </c>
      <c r="BT52" s="124">
        <f>IF(BS52="","",TODAY()-BS52)</f>
        <v/>
      </c>
      <c r="BU52" s="494" t="n"/>
      <c r="BV52" s="184" t="n"/>
      <c r="BW52" s="184">
        <f>IF(BS52="","SIN ESTADO",IF(BU52&lt;&gt;"","PAGA",IF(BT52&gt;0,"VENCIDA",IF(BT52&gt;=-5,"POR VENCER","AL DÍA"))))</f>
        <v/>
      </c>
      <c r="BX52" s="185" t="n"/>
      <c r="BY52" s="119">
        <f>IF(N($H52)&lt;12,"",IF(BS52="","",BS52+31))</f>
        <v/>
      </c>
      <c r="BZ52" s="124">
        <f>IF(BY52="","",TODAY()-BY52)</f>
        <v/>
      </c>
      <c r="CA52" s="494" t="n"/>
      <c r="CB52" s="184" t="n"/>
      <c r="CC52" s="184">
        <f>IF(BY52="","SIN ESTADO",IF(CA52&lt;&gt;"","PAGA",IF(BZ52&gt;0,"VENCIDA",IF(BZ52&gt;=-5,"POR VENCER","AL DÍA"))))</f>
        <v/>
      </c>
      <c r="CD52" s="185" t="n"/>
      <c r="CE52" s="119">
        <f>IF(N($H52)&lt;13,"",IF(BY52="","",BY52+31))</f>
        <v/>
      </c>
      <c r="CF52" s="124">
        <f>IF(CE52="","",TODAY()-CE52)</f>
        <v/>
      </c>
      <c r="CG52" s="494" t="n"/>
      <c r="CH52" s="184" t="n"/>
      <c r="CI52" s="184">
        <f>IF(CE52="","SIN ESTADO",IF(CG52&lt;&gt;"","PAGA",IF(CF52&gt;0,"VENCIDA",IF(CF52&gt;=-5,"POR VENCER","AL DÍA"))))</f>
        <v/>
      </c>
      <c r="CJ52" s="185" t="n"/>
      <c r="CK52" s="119">
        <f>IF(N($H52)&lt;14,"",IF(CE52="","",CE52+31))</f>
        <v/>
      </c>
      <c r="CL52" s="124">
        <f>IF(CK52="","",TODAY()-CK52)</f>
        <v/>
      </c>
      <c r="CM52" s="494" t="n"/>
      <c r="CN52" s="184" t="n"/>
      <c r="CO52" s="184">
        <f>IF(CK52="","SIN ESTADO",IF(CM52&lt;&gt;"","PAGA",IF(CL52&gt;0,"VENCIDA",IF(CL52&gt;=-5,"POR VENCER","AL DÍA"))))</f>
        <v/>
      </c>
      <c r="CP52" s="185" t="n"/>
      <c r="CQ52" s="119">
        <f>IF(N($H52)&lt;15,"",IF(CK52="","",CK52+31))</f>
        <v/>
      </c>
      <c r="CR52" s="124">
        <f>IF(CQ52="","",TODAY()-CQ52)</f>
        <v/>
      </c>
      <c r="CS52" s="494" t="n"/>
      <c r="CT52" s="184" t="n"/>
      <c r="CU52" s="184">
        <f>IF(CQ52="","SIN ESTADO",IF(CS52&lt;&gt;"","PAGA",IF(CR52&gt;0,"VENCIDA",IF(CR52&gt;=-5,"POR VENCER","AL DÍA"))))</f>
        <v/>
      </c>
      <c r="CV52" s="185" t="n"/>
      <c r="CW52" s="119">
        <f>IF(N($H52)&lt;16,"",IF(CQ52="","",CQ52+31))</f>
        <v/>
      </c>
      <c r="CX52" s="124">
        <f>IF(CW52="","",TODAY()-CW52)</f>
        <v/>
      </c>
      <c r="CY52" s="494" t="n"/>
      <c r="CZ52" s="184" t="n"/>
      <c r="DA52" s="184">
        <f>IF(CW52="","SIN ESTADO",IF(CY52&lt;&gt;"","PAGA",IF(CX52&gt;0,"VENCIDA",IF(CX52&gt;=-5,"POR VENCER","AL DÍA"))))</f>
        <v/>
      </c>
      <c r="DB52" s="185" t="n"/>
      <c r="DC52" s="119">
        <f>IF(N($H52)&lt;17,"",IF(CW52="","",CW52+31))</f>
        <v/>
      </c>
      <c r="DD52" s="124">
        <f>IF(DC52="","",TODAY()-DC52)</f>
        <v/>
      </c>
      <c r="DE52" s="494" t="n"/>
      <c r="DF52" s="184" t="n"/>
      <c r="DG52" s="184">
        <f>IF(DC52="","SIN ESTADO",IF(DE52&lt;&gt;"","PAGA",IF(DD52&gt;0,"VENCIDA",IF(DD52&gt;=-5,"POR VENCER","AL DÍA"))))</f>
        <v/>
      </c>
      <c r="DH52" s="185" t="n"/>
      <c r="DI52" s="119">
        <f>IF(N($H52)&lt;18,"",IF(DC52="","",DC52+31))</f>
        <v/>
      </c>
      <c r="DJ52" s="124">
        <f>IF(DI52="","",TODAY()-DI52)</f>
        <v/>
      </c>
      <c r="DK52" s="494" t="n"/>
      <c r="DL52" s="184" t="n"/>
      <c r="DM52" s="184">
        <f>IF(DI52="","SIN ESTADO",IF(DK52&lt;&gt;"","PAGA",IF(DJ52&gt;0,"VENCIDA",IF(DJ52&gt;=-5,"POR VENCER","AL DÍA"))))</f>
        <v/>
      </c>
      <c r="DN52" s="185" t="n"/>
      <c r="DO52" s="119">
        <f>IF(N($H52)&lt;19,"",IF(DI52="","",DI52+31))</f>
        <v/>
      </c>
      <c r="DP52" s="124">
        <f>IF(DO52="","",TODAY()-DO52)</f>
        <v/>
      </c>
      <c r="DQ52" s="494" t="n"/>
      <c r="DR52" s="184" t="n"/>
      <c r="DS52" s="184">
        <f>IF(DO52="","SIN ESTADO",IF(DQ52&lt;&gt;"","PAGA",IF(DP52&gt;0,"VENCIDA",IF(DP52&gt;=-5,"POR VENCER","AL DÍA"))))</f>
        <v/>
      </c>
      <c r="DT52" s="185" t="n"/>
      <c r="DU52" s="119">
        <f>IF(N($H52)&lt;20,"",IF(DO52="","",DO52+31))</f>
        <v/>
      </c>
      <c r="DV52" s="124">
        <f>IF(DU52="","",TODAY()-DU52)</f>
        <v/>
      </c>
      <c r="DW52" s="494" t="n"/>
      <c r="DX52" s="184" t="n"/>
      <c r="DY52" s="184">
        <f>IF(DU52="","SIN ESTADO",IF(DW52&lt;&gt;"","PAGA",IF(DV52&gt;0,"VENCIDA",IF(DV52&gt;=-5,"POR VENCER","AL DÍA"))))</f>
        <v/>
      </c>
      <c r="DZ52" s="185" t="n"/>
      <c r="EA52" s="119">
        <f>IF(N($H52)&lt;21,"",IF(DU52="","",DU52+31))</f>
        <v/>
      </c>
      <c r="EB52" s="124">
        <f>IF(EA52="","",TODAY()-EA52)</f>
        <v/>
      </c>
      <c r="EC52" s="494" t="n"/>
      <c r="ED52" s="184" t="n"/>
      <c r="EE52" s="184">
        <f>IF(EA52="","SIN ESTADO",IF(EC52&lt;&gt;"","PAGA",IF(EB52&gt;0,"VENCIDA",IF(EB52&gt;=-5,"POR VENCER","AL DÍA"))))</f>
        <v/>
      </c>
      <c r="EF52" s="185" t="n"/>
      <c r="EG52" s="119">
        <f>IF(N($H52)&lt;22,"",IF(EA52="","",EA52+31))</f>
        <v/>
      </c>
      <c r="EH52" s="124">
        <f>IF(EG52="","",TODAY()-EG52)</f>
        <v/>
      </c>
      <c r="EI52" s="494" t="n"/>
      <c r="EJ52" s="184" t="n"/>
      <c r="EK52" s="184">
        <f>IF(EG52="","SIN ESTADO",IF(EI52&lt;&gt;"","PAGA",IF(EH52&gt;0,"VENCIDA",IF(EH52&gt;=-5,"POR VENCER","AL DÍA"))))</f>
        <v/>
      </c>
      <c r="EL52" s="185" t="n"/>
      <c r="EM52" s="119">
        <f>IF(N($H52)&lt;23,"",IF(EG52="","",EG52+31))</f>
        <v/>
      </c>
      <c r="EN52" s="124">
        <f>IF(EM52="","",TODAY()-EM52)</f>
        <v/>
      </c>
      <c r="EO52" s="494" t="n"/>
      <c r="EP52" s="184" t="n"/>
      <c r="EQ52" s="184">
        <f>IF(EM52="","SIN ESTADO",IF(EO52&lt;&gt;"","PAGA",IF(EN52&gt;0,"VENCIDA",IF(EN52&gt;=-5,"POR VENCER","AL DÍA"))))</f>
        <v/>
      </c>
      <c r="ER52" s="185" t="n"/>
      <c r="ES52" s="119">
        <f>IF(N($H52)&lt;24,"",IF(EM52="","",EM52+31))</f>
        <v/>
      </c>
      <c r="ET52" s="124">
        <f>IF(ES52="","",TODAY()-ES52)</f>
        <v/>
      </c>
      <c r="EU52" s="494" t="n"/>
      <c r="EV52" s="184" t="n"/>
      <c r="EW52" s="184">
        <f>IF(ES52="","SIN ESTADO",IF(EU52&lt;&gt;"","PAGA",IF(ET52&gt;0,"VENCIDA",IF(ET52&gt;=-5,"POR VENCER","AL DÍA"))))</f>
        <v/>
      </c>
      <c r="EX52" s="185" t="n"/>
      <c r="EY52" s="119">
        <f>IF(N($H52)&lt;25,"",IF(ES52="","",ES52+31))</f>
        <v/>
      </c>
      <c r="EZ52" s="124">
        <f>IF(EY52="","",TODAY()-EY52)</f>
        <v/>
      </c>
      <c r="FA52" s="494" t="n"/>
      <c r="FB52" s="184" t="n"/>
      <c r="FC52" s="184">
        <f>IF(EY52="","SIN ESTADO",IF(FA52&lt;&gt;"","PAGA",IF(EZ52&gt;0,"VENCIDA",IF(EZ52&gt;=-5,"POR VENCER","AL DÍA"))))</f>
        <v/>
      </c>
      <c r="FD52" s="185" t="n"/>
      <c r="FE52" s="119">
        <f>IF(N($H52)&lt;26,"",IF(EY52="","",EY52+31))</f>
        <v/>
      </c>
      <c r="FF52" s="124">
        <f>IF(FE52="","",TODAY()-FE52)</f>
        <v/>
      </c>
      <c r="FG52" s="494" t="n"/>
      <c r="FH52" s="184" t="n"/>
      <c r="FI52" s="184">
        <f>IF(FE52="","SIN ESTADO",IF(FG52&lt;&gt;"","PAGA",IF(FF52&gt;0,"VENCIDA",IF(FF52&gt;=-5,"POR VENCER","AL DÍA"))))</f>
        <v/>
      </c>
      <c r="FJ52" s="185" t="n"/>
      <c r="FK52" s="119">
        <f>IF(N($H52)&lt;27,"",IF(FE52="","",FE52+31))</f>
        <v/>
      </c>
      <c r="FL52" s="124">
        <f>IF(FK52="","",TODAY()-FK52)</f>
        <v/>
      </c>
      <c r="FM52" s="494" t="n"/>
      <c r="FN52" s="184" t="n"/>
      <c r="FO52" s="184">
        <f>IF(FK52="","SIN ESTADO",IF(FM52&lt;&gt;"","PAGA",IF(FL52&gt;0,"VENCIDA",IF(FL52&gt;=-5,"POR VENCER","AL DÍA"))))</f>
        <v/>
      </c>
      <c r="FP52" s="185" t="n"/>
      <c r="FQ52" s="119">
        <f>IF(N($H52)&lt;28,"",IF(FK52="","",FK52+31))</f>
        <v/>
      </c>
      <c r="FR52" s="124">
        <f>IF(FQ52="","",TODAY()-FQ52)</f>
        <v/>
      </c>
      <c r="FS52" s="494" t="n"/>
      <c r="FT52" s="184" t="n"/>
      <c r="FU52" s="184">
        <f>IF(FQ52="","SIN ESTADO",IF(FS52&lt;&gt;"","PAGA",IF(FR52&gt;0,"VENCIDA",IF(FR52&gt;=-5,"POR VENCER","AL DÍA"))))</f>
        <v/>
      </c>
      <c r="FV52" s="185" t="n"/>
      <c r="FW52" s="119">
        <f>IF(N($H52)&lt;29,"",IF(FQ52="","",FQ52+31))</f>
        <v/>
      </c>
      <c r="FX52" s="124">
        <f>IF(FW52="","",TODAY()-FW52)</f>
        <v/>
      </c>
      <c r="FY52" s="494" t="n"/>
      <c r="FZ52" s="184" t="n"/>
      <c r="GA52" s="184">
        <f>IF(FW52="","SIN ESTADO",IF(FY52&lt;&gt;"","PAGA",IF(FX52&gt;0,"VENCIDA",IF(FX52&gt;=-5,"POR VENCER","AL DÍA"))))</f>
        <v/>
      </c>
      <c r="GB52" s="185" t="n"/>
      <c r="GC52" s="119">
        <f>IF(N($H52)&lt;30,"",IF(FW52="","",FW52+31))</f>
        <v/>
      </c>
      <c r="GD52" s="124">
        <f>IF(GC52="","",TODAY()-GC52)</f>
        <v/>
      </c>
      <c r="GE52" s="494" t="n"/>
      <c r="GF52" s="184" t="n"/>
      <c r="GG52" s="184">
        <f>IF(GC52="","SIN ESTADO",IF(GE52&lt;&gt;"","PAGA",IF(GD52&gt;0,"VENCIDA",IF(GD52&gt;=-5,"POR VENCER","AL DÍA"))))</f>
        <v/>
      </c>
      <c r="GH52" s="185" t="n"/>
      <c r="GI52" s="119">
        <f>IF(N($H52)&lt;31,"",IF(GC52="","",GC52+31))</f>
        <v/>
      </c>
      <c r="GJ52" s="124">
        <f>IF(GI52="","",TODAY()-GI52)</f>
        <v/>
      </c>
      <c r="GK52" s="494" t="n"/>
      <c r="GL52" s="184" t="n"/>
      <c r="GM52" s="184">
        <f>IF(GI52="","SIN ESTADO",IF(GK52&lt;&gt;"","PAGA",IF(GJ52&gt;0,"VENCIDA",IF(GJ52&gt;=-5,"POR VENCER","AL DÍA"))))</f>
        <v/>
      </c>
      <c r="GN52" s="185" t="n"/>
      <c r="GO52" s="119">
        <f>IF(N($H52)&lt;32,"",IF(GI52="","",GI52+31))</f>
        <v/>
      </c>
      <c r="GP52" s="124">
        <f>IF(GO52="","",TODAY()-GO52)</f>
        <v/>
      </c>
      <c r="GQ52" s="494" t="n"/>
      <c r="GR52" s="184" t="n"/>
      <c r="GS52" s="184">
        <f>IF(GO52="","SIN ESTADO",IF(GQ52&lt;&gt;"","PAGA",IF(GP52&gt;0,"VENCIDA",IF(GP52&gt;=-5,"POR VENCER","AL DÍA"))))</f>
        <v/>
      </c>
      <c r="GT52" s="185" t="n"/>
      <c r="GU52" s="119">
        <f>IF(N($H52)&lt;33,"",IF(GO52="","",GO52+31))</f>
        <v/>
      </c>
      <c r="GV52" s="124">
        <f>IF(GU52="","",TODAY()-GU52)</f>
        <v/>
      </c>
      <c r="GW52" s="494" t="n"/>
      <c r="GX52" s="184" t="n"/>
      <c r="GY52" s="184">
        <f>IF(GU52="","SIN ESTADO",IF(GW52&lt;&gt;"","PAGA",IF(GV52&gt;0,"VENCIDA",IF(GV52&gt;=-5,"POR VENCER","AL DÍA"))))</f>
        <v/>
      </c>
      <c r="GZ52" s="185" t="n"/>
      <c r="HA52" s="119">
        <f>IF(N($H52)&lt;34,"",IF(GU52="","",GU52+31))</f>
        <v/>
      </c>
      <c r="HB52" s="124">
        <f>IF(HA52="","",TODAY()-HA52)</f>
        <v/>
      </c>
      <c r="HC52" s="494" t="n"/>
      <c r="HD52" s="184" t="n"/>
      <c r="HE52" s="184">
        <f>IF(HA52="","SIN ESTADO",IF(HC52&lt;&gt;"","PAGA",IF(HB52&gt;0,"VENCIDA",IF(HB52&gt;=-5,"POR VENCER","AL DÍA"))))</f>
        <v/>
      </c>
      <c r="HF52" s="185" t="n"/>
      <c r="HG52" s="119">
        <f>IF(N($H52)&lt;35,"",IF(HA52="","",HA52+31))</f>
        <v/>
      </c>
      <c r="HH52" s="124">
        <f>IF(HG52="","",TODAY()-HG52)</f>
        <v/>
      </c>
      <c r="HI52" s="494" t="n"/>
      <c r="HJ52" s="184" t="n"/>
      <c r="HK52" s="184">
        <f>IF(HG52="","SIN ESTADO",IF(HI52&lt;&gt;"","PAGA",IF(HH52&gt;0,"VENCIDA",IF(HH52&gt;=-5,"POR VENCER","AL DÍA"))))</f>
        <v/>
      </c>
      <c r="HL52" s="168" t="n"/>
      <c r="HM52" s="119">
        <f>IF(N($H52)&lt;36,"",IF(HG52="","",HG52+31))</f>
        <v/>
      </c>
      <c r="HN52" s="124">
        <f>IF(HM52="","",TODAY()-HM52)</f>
        <v/>
      </c>
      <c r="HO52" s="494" t="n"/>
      <c r="HP52" s="184" t="n"/>
      <c r="HQ52" s="184">
        <f>IF(HM52="","SIN ESTADO",IF(HO52&lt;&gt;"","PAGA",IF(HN52&gt;0,"VENCIDA",IF(HN52&gt;=-5,"POR VENCER","AL DÍA"))))</f>
        <v/>
      </c>
      <c r="HR52" s="168" t="n"/>
      <c r="HS52" s="169">
        <f>N52+T52+Z52+AF52+AL52+AR52+AX52+BD52+BJ52+BP52+BV52+CB52+CH52+CN52+CT52+CZ52+DF52+DL52+DR52+DX52+ED52+EJ52+EP52+EV52+FB52+FH52+FN52+FT52+FZ52+GF52+GL52+GR52+GX52+HD52+HJ52+HP52</f>
        <v/>
      </c>
      <c r="HU52" s="170">
        <f>IFERROR(N($J52),0)</f>
        <v/>
      </c>
      <c r="HW52" s="170">
        <f>SUMPRODUCT((MOD(COLUMN($M52:$HR52)-COLUMN($M52),6)=0)*ISNUMBER($M52:$HR52)*($M52:$HR52&gt;=RESUMEN!$C$26)*($M52:$HR52&lt;=RESUMEN!$C$27)*IFERROR(N($N52:$HS52),0))</f>
        <v/>
      </c>
      <c r="HX52" s="170">
        <f>SUMPRODUCT((MOD(COLUMN($M52:$HR52)-COLUMN($M52),6)=0)*ISNUMBER($M52:$HR52)*($M52:$HR52&gt;=RESUMEN!$C$26)*($M52:$HR52&lt;=RESUMEN!$C$27))</f>
        <v/>
      </c>
    </row>
    <row r="53" ht="15.75" customHeight="1" s="506">
      <c r="B53" s="113">
        <f>VENTAS!A52</f>
        <v/>
      </c>
      <c r="C53" s="236">
        <f>VENTAS!B52</f>
        <v/>
      </c>
      <c r="D53" s="53">
        <f>VENTAS!C52</f>
        <v/>
      </c>
      <c r="E53" s="114">
        <f>VENTAS!D52</f>
        <v/>
      </c>
      <c r="F53" s="114">
        <f>VENTAS!J52</f>
        <v/>
      </c>
      <c r="G53" s="494">
        <f>VENTAS!F52</f>
        <v/>
      </c>
      <c r="H53" s="236">
        <f>VENTAS!K52</f>
        <v/>
      </c>
      <c r="I53" s="479">
        <f>VENTAS!M52</f>
        <v/>
      </c>
      <c r="J53" s="184">
        <f>VENTAS!L52</f>
        <v/>
      </c>
      <c r="K53" s="119">
        <f>IF(N($H53)&lt;1,"",$G53+31)</f>
        <v/>
      </c>
      <c r="L53" s="124">
        <f>IF(K53="","",TODAY()-K53)</f>
        <v/>
      </c>
      <c r="M53" s="494" t="n"/>
      <c r="N53" s="374" t="n"/>
      <c r="O53" s="184">
        <f>IF(K53="","SIN ESTADO",IF(M53&lt;&gt;"","PAGA",IF(L53&gt;0,"VENCIDA",IF(L53&gt;=-5,"POR VENCER","AL DÍA"))))</f>
        <v/>
      </c>
      <c r="P53" s="185" t="n"/>
      <c r="Q53" s="119">
        <f>IF(N($H53)&lt;2,"",IF(K53="","",K53+31))</f>
        <v/>
      </c>
      <c r="R53" s="124">
        <f>IF(Q53="","",TODAY()-Q53)</f>
        <v/>
      </c>
      <c r="S53" s="494" t="n"/>
      <c r="T53" s="184" t="n"/>
      <c r="U53" s="184">
        <f>IF(Q53="","SIN ESTADO",IF(S53&lt;&gt;"","PAGA",IF(R53&gt;0,"VENCIDA",IF(R53&gt;=-5,"POR VENCER","AL DÍA"))))</f>
        <v/>
      </c>
      <c r="V53" s="185" t="n"/>
      <c r="W53" s="119">
        <f>IF(N($H53)&lt;3,"",IF(Q53="","",Q53+31))</f>
        <v/>
      </c>
      <c r="X53" s="124">
        <f>IF(W53="","",TODAY()-W53)</f>
        <v/>
      </c>
      <c r="Y53" s="494" t="n"/>
      <c r="Z53" s="184" t="n"/>
      <c r="AA53" s="184">
        <f>IF(W53="","SIN ESTADO",IF(Y53&lt;&gt;"","PAGA",IF(X53&gt;0,"VENCIDA",IF(X53&gt;=-5,"POR VENCER","AL DÍA"))))</f>
        <v/>
      </c>
      <c r="AB53" s="185" t="n"/>
      <c r="AC53" s="119">
        <f>IF(N($H53)&lt;4,"",IF(W53="","",W53+31))</f>
        <v/>
      </c>
      <c r="AD53" s="124">
        <f>IF(AC53="","",TODAY()-AC53)</f>
        <v/>
      </c>
      <c r="AE53" s="494" t="n"/>
      <c r="AF53" s="184" t="n"/>
      <c r="AG53" s="184">
        <f>IF(AC53="","SIN ESTADO",IF(AE53&lt;&gt;"","PAGA",IF(AD53&gt;0,"VENCIDA",IF(AD53&gt;=-5,"POR VENCER","AL DÍA"))))</f>
        <v/>
      </c>
      <c r="AH53" s="185" t="n"/>
      <c r="AI53" s="119">
        <f>IF(N($H53)&lt;5,"",IF(AC53="","",AC53+31))</f>
        <v/>
      </c>
      <c r="AJ53" s="124">
        <f>IF(AI53="","",TODAY()-AI53)</f>
        <v/>
      </c>
      <c r="AK53" s="494" t="n"/>
      <c r="AL53" s="184" t="n"/>
      <c r="AM53" s="184">
        <f>IF(AI53="","SIN ESTADO",IF(AK53&lt;&gt;"","PAGA",IF(AJ53&gt;0,"VENCIDA",IF(AJ53&gt;=-5,"POR VENCER","AL DÍA"))))</f>
        <v/>
      </c>
      <c r="AN53" s="185" t="n"/>
      <c r="AO53" s="119">
        <f>IF(N($H53)&lt;6,"",IF(AI53="","",AI53+31))</f>
        <v/>
      </c>
      <c r="AP53" s="124">
        <f>IF(AO53="","",TODAY()-AO53)</f>
        <v/>
      </c>
      <c r="AQ53" s="270" t="n"/>
      <c r="AR53" s="184" t="n"/>
      <c r="AS53" s="184">
        <f>IF(AO53="","SIN ESTADO",IF(AQ53&lt;&gt;"","PAGA",IF(AP53&gt;0,"VENCIDA",IF(AP53&gt;=-5,"POR VENCER","AL DÍA"))))</f>
        <v/>
      </c>
      <c r="AT53" s="185" t="n"/>
      <c r="AU53" s="119">
        <f>IF(N($H53)&lt;7,"",IF(AO53="","",AO53+31))</f>
        <v/>
      </c>
      <c r="AV53" s="124">
        <f>IF(AU53="","",TODAY()-AU53)</f>
        <v/>
      </c>
      <c r="AW53" s="494" t="n"/>
      <c r="AX53" s="184" t="n"/>
      <c r="AY53" s="184">
        <f>IF(AU53="","SIN ESTADO",IF(AW53&lt;&gt;"","PAGA",IF(AV53&gt;0,"VENCIDA",IF(AV53&gt;=-5,"POR VENCER","AL DÍA"))))</f>
        <v/>
      </c>
      <c r="AZ53" s="185" t="n"/>
      <c r="BA53" s="119">
        <f>IF(N($H53)&lt;8,"",IF(AU53="","",AU53+31))</f>
        <v/>
      </c>
      <c r="BB53" s="124">
        <f>IF(BA53="","",TODAY()-BA53)</f>
        <v/>
      </c>
      <c r="BC53" s="494" t="n"/>
      <c r="BD53" s="184" t="n"/>
      <c r="BE53" s="184">
        <f>IF(BA53="","SIN ESTADO",IF(BC53&lt;&gt;"","PAGA",IF(BB53&gt;0,"VENCIDA",IF(BB53&gt;=-5,"POR VENCER","AL DÍA"))))</f>
        <v/>
      </c>
      <c r="BF53" s="185" t="n"/>
      <c r="BG53" s="119">
        <f>IF(N($H53)&lt;9,"",IF(BA53="","",BA53+31))</f>
        <v/>
      </c>
      <c r="BH53" s="124">
        <f>IF(BG53="","",TODAY()-BG53)</f>
        <v/>
      </c>
      <c r="BI53" s="494" t="n"/>
      <c r="BJ53" s="184" t="n"/>
      <c r="BK53" s="184">
        <f>IF(BG53="","SIN ESTADO",IF(BI53&lt;&gt;"","PAGA",IF(BH53&gt;0,"VENCIDA",IF(BH53&gt;=-5,"POR VENCER","AL DÍA"))))</f>
        <v/>
      </c>
      <c r="BL53" s="185" t="n"/>
      <c r="BM53" s="119">
        <f>IF(N($H53)&lt;10,"",IF(BG53="","",BG53+31))</f>
        <v/>
      </c>
      <c r="BN53" s="124">
        <f>IF(BM53="","",TODAY()-BM53)</f>
        <v/>
      </c>
      <c r="BO53" s="494" t="n"/>
      <c r="BP53" s="184" t="n"/>
      <c r="BQ53" s="184">
        <f>IF(BM53="","SIN ESTADO",IF(BO53&lt;&gt;"","PAGA",IF(BN53&gt;0,"VENCIDA",IF(BN53&gt;=-5,"POR VENCER","AL DÍA"))))</f>
        <v/>
      </c>
      <c r="BR53" s="185" t="n"/>
      <c r="BS53" s="119">
        <f>IF(N($H53)&lt;11,"",IF(BM53="","",BM53+31))</f>
        <v/>
      </c>
      <c r="BT53" s="124">
        <f>IF(BS53="","",TODAY()-BS53)</f>
        <v/>
      </c>
      <c r="BU53" s="494" t="n"/>
      <c r="BV53" s="184" t="n"/>
      <c r="BW53" s="184">
        <f>IF(BS53="","SIN ESTADO",IF(BU53&lt;&gt;"","PAGA",IF(BT53&gt;0,"VENCIDA",IF(BT53&gt;=-5,"POR VENCER","AL DÍA"))))</f>
        <v/>
      </c>
      <c r="BX53" s="185" t="n"/>
      <c r="BY53" s="119">
        <f>IF(N($H53)&lt;12,"",IF(BS53="","",BS53+31))</f>
        <v/>
      </c>
      <c r="BZ53" s="124">
        <f>IF(BY53="","",TODAY()-BY53)</f>
        <v/>
      </c>
      <c r="CA53" s="494" t="n"/>
      <c r="CB53" s="184" t="n"/>
      <c r="CC53" s="184">
        <f>IF(BY53="","SIN ESTADO",IF(CA53&lt;&gt;"","PAGA",IF(BZ53&gt;0,"VENCIDA",IF(BZ53&gt;=-5,"POR VENCER","AL DÍA"))))</f>
        <v/>
      </c>
      <c r="CD53" s="185" t="n"/>
      <c r="CE53" s="119">
        <f>IF(N($H53)&lt;13,"",IF(BY53="","",BY53+31))</f>
        <v/>
      </c>
      <c r="CF53" s="124">
        <f>IF(CE53="","",TODAY()-CE53)</f>
        <v/>
      </c>
      <c r="CG53" s="494" t="n"/>
      <c r="CH53" s="184" t="n"/>
      <c r="CI53" s="184">
        <f>IF(CE53="","SIN ESTADO",IF(CG53&lt;&gt;"","PAGA",IF(CF53&gt;0,"VENCIDA",IF(CF53&gt;=-5,"POR VENCER","AL DÍA"))))</f>
        <v/>
      </c>
      <c r="CJ53" s="185" t="n"/>
      <c r="CK53" s="119">
        <f>IF(N($H53)&lt;14,"",IF(CE53="","",CE53+31))</f>
        <v/>
      </c>
      <c r="CL53" s="124">
        <f>IF(CK53="","",TODAY()-CK53)</f>
        <v/>
      </c>
      <c r="CM53" s="494" t="n"/>
      <c r="CN53" s="184" t="n"/>
      <c r="CO53" s="184">
        <f>IF(CK53="","SIN ESTADO",IF(CM53&lt;&gt;"","PAGA",IF(CL53&gt;0,"VENCIDA",IF(CL53&gt;=-5,"POR VENCER","AL DÍA"))))</f>
        <v/>
      </c>
      <c r="CP53" s="185" t="n"/>
      <c r="CQ53" s="119">
        <f>IF(N($H53)&lt;15,"",IF(CK53="","",CK53+31))</f>
        <v/>
      </c>
      <c r="CR53" s="124">
        <f>IF(CQ53="","",TODAY()-CQ53)</f>
        <v/>
      </c>
      <c r="CS53" s="494" t="n"/>
      <c r="CT53" s="184" t="n"/>
      <c r="CU53" s="184">
        <f>IF(CQ53="","SIN ESTADO",IF(CS53&lt;&gt;"","PAGA",IF(CR53&gt;0,"VENCIDA",IF(CR53&gt;=-5,"POR VENCER","AL DÍA"))))</f>
        <v/>
      </c>
      <c r="CV53" s="185" t="n"/>
      <c r="CW53" s="119">
        <f>IF(N($H53)&lt;16,"",IF(CQ53="","",CQ53+31))</f>
        <v/>
      </c>
      <c r="CX53" s="124">
        <f>IF(CW53="","",TODAY()-CW53)</f>
        <v/>
      </c>
      <c r="CY53" s="494" t="n"/>
      <c r="CZ53" s="184" t="n"/>
      <c r="DA53" s="184">
        <f>IF(CW53="","SIN ESTADO",IF(CY53&lt;&gt;"","PAGA",IF(CX53&gt;0,"VENCIDA",IF(CX53&gt;=-5,"POR VENCER","AL DÍA"))))</f>
        <v/>
      </c>
      <c r="DB53" s="185" t="n"/>
      <c r="DC53" s="119">
        <f>IF(N($H53)&lt;17,"",IF(CW53="","",CW53+31))</f>
        <v/>
      </c>
      <c r="DD53" s="124">
        <f>IF(DC53="","",TODAY()-DC53)</f>
        <v/>
      </c>
      <c r="DE53" s="494" t="n"/>
      <c r="DF53" s="184" t="n"/>
      <c r="DG53" s="184">
        <f>IF(DC53="","SIN ESTADO",IF(DE53&lt;&gt;"","PAGA",IF(DD53&gt;0,"VENCIDA",IF(DD53&gt;=-5,"POR VENCER","AL DÍA"))))</f>
        <v/>
      </c>
      <c r="DH53" s="185" t="n"/>
      <c r="DI53" s="119">
        <f>IF(N($H53)&lt;18,"",IF(DC53="","",DC53+31))</f>
        <v/>
      </c>
      <c r="DJ53" s="124">
        <f>IF(DI53="","",TODAY()-DI53)</f>
        <v/>
      </c>
      <c r="DK53" s="494" t="n"/>
      <c r="DL53" s="184" t="n"/>
      <c r="DM53" s="184">
        <f>IF(DI53="","SIN ESTADO",IF(DK53&lt;&gt;"","PAGA",IF(DJ53&gt;0,"VENCIDA",IF(DJ53&gt;=-5,"POR VENCER","AL DÍA"))))</f>
        <v/>
      </c>
      <c r="DN53" s="185" t="n"/>
      <c r="DO53" s="119">
        <f>IF(N($H53)&lt;19,"",IF(DI53="","",DI53+31))</f>
        <v/>
      </c>
      <c r="DP53" s="124">
        <f>IF(DO53="","",TODAY()-DO53)</f>
        <v/>
      </c>
      <c r="DQ53" s="494" t="n"/>
      <c r="DR53" s="184" t="n"/>
      <c r="DS53" s="184">
        <f>IF(DO53="","SIN ESTADO",IF(DQ53&lt;&gt;"","PAGA",IF(DP53&gt;0,"VENCIDA",IF(DP53&gt;=-5,"POR VENCER","AL DÍA"))))</f>
        <v/>
      </c>
      <c r="DT53" s="185" t="n"/>
      <c r="DU53" s="119">
        <f>IF(N($H53)&lt;20,"",IF(DO53="","",DO53+31))</f>
        <v/>
      </c>
      <c r="DV53" s="124">
        <f>IF(DU53="","",TODAY()-DU53)</f>
        <v/>
      </c>
      <c r="DW53" s="494" t="n"/>
      <c r="DX53" s="184" t="n"/>
      <c r="DY53" s="184">
        <f>IF(DU53="","SIN ESTADO",IF(DW53&lt;&gt;"","PAGA",IF(DV53&gt;0,"VENCIDA",IF(DV53&gt;=-5,"POR VENCER","AL DÍA"))))</f>
        <v/>
      </c>
      <c r="DZ53" s="185" t="n"/>
      <c r="EA53" s="119">
        <f>IF(N($H53)&lt;21,"",IF(DU53="","",DU53+31))</f>
        <v/>
      </c>
      <c r="EB53" s="124">
        <f>IF(EA53="","",TODAY()-EA53)</f>
        <v/>
      </c>
      <c r="EC53" s="494" t="n"/>
      <c r="ED53" s="184" t="n"/>
      <c r="EE53" s="184">
        <f>IF(EA53="","SIN ESTADO",IF(EC53&lt;&gt;"","PAGA",IF(EB53&gt;0,"VENCIDA",IF(EB53&gt;=-5,"POR VENCER","AL DÍA"))))</f>
        <v/>
      </c>
      <c r="EF53" s="185" t="n"/>
      <c r="EG53" s="119">
        <f>IF(N($H53)&lt;22,"",IF(EA53="","",EA53+31))</f>
        <v/>
      </c>
      <c r="EH53" s="124">
        <f>IF(EG53="","",TODAY()-EG53)</f>
        <v/>
      </c>
      <c r="EI53" s="494" t="n"/>
      <c r="EJ53" s="184" t="n"/>
      <c r="EK53" s="184">
        <f>IF(EG53="","SIN ESTADO",IF(EI53&lt;&gt;"","PAGA",IF(EH53&gt;0,"VENCIDA",IF(EH53&gt;=-5,"POR VENCER","AL DÍA"))))</f>
        <v/>
      </c>
      <c r="EL53" s="185" t="n"/>
      <c r="EM53" s="119">
        <f>IF(N($H53)&lt;23,"",IF(EG53="","",EG53+31))</f>
        <v/>
      </c>
      <c r="EN53" s="124">
        <f>IF(EM53="","",TODAY()-EM53)</f>
        <v/>
      </c>
      <c r="EO53" s="494" t="n"/>
      <c r="EP53" s="184" t="n"/>
      <c r="EQ53" s="184">
        <f>IF(EM53="","SIN ESTADO",IF(EO53&lt;&gt;"","PAGA",IF(EN53&gt;0,"VENCIDA",IF(EN53&gt;=-5,"POR VENCER","AL DÍA"))))</f>
        <v/>
      </c>
      <c r="ER53" s="185" t="n"/>
      <c r="ES53" s="119">
        <f>IF(N($H53)&lt;24,"",IF(EM53="","",EM53+31))</f>
        <v/>
      </c>
      <c r="ET53" s="124">
        <f>IF(ES53="","",TODAY()-ES53)</f>
        <v/>
      </c>
      <c r="EU53" s="494" t="n"/>
      <c r="EV53" s="184" t="n"/>
      <c r="EW53" s="184">
        <f>IF(ES53="","SIN ESTADO",IF(EU53&lt;&gt;"","PAGA",IF(ET53&gt;0,"VENCIDA",IF(ET53&gt;=-5,"POR VENCER","AL DÍA"))))</f>
        <v/>
      </c>
      <c r="EX53" s="185" t="n"/>
      <c r="EY53" s="119">
        <f>IF(N($H53)&lt;25,"",IF(ES53="","",ES53+31))</f>
        <v/>
      </c>
      <c r="EZ53" s="124">
        <f>IF(EY53="","",TODAY()-EY53)</f>
        <v/>
      </c>
      <c r="FA53" s="494" t="n"/>
      <c r="FB53" s="184" t="n"/>
      <c r="FC53" s="184">
        <f>IF(EY53="","SIN ESTADO",IF(FA53&lt;&gt;"","PAGA",IF(EZ53&gt;0,"VENCIDA",IF(EZ53&gt;=-5,"POR VENCER","AL DÍA"))))</f>
        <v/>
      </c>
      <c r="FD53" s="185" t="n"/>
      <c r="FE53" s="119">
        <f>IF(N($H53)&lt;26,"",IF(EY53="","",EY53+31))</f>
        <v/>
      </c>
      <c r="FF53" s="124">
        <f>IF(FE53="","",TODAY()-FE53)</f>
        <v/>
      </c>
      <c r="FG53" s="494" t="n"/>
      <c r="FH53" s="184" t="n"/>
      <c r="FI53" s="184">
        <f>IF(FE53="","SIN ESTADO",IF(FG53&lt;&gt;"","PAGA",IF(FF53&gt;0,"VENCIDA",IF(FF53&gt;=-5,"POR VENCER","AL DÍA"))))</f>
        <v/>
      </c>
      <c r="FJ53" s="185" t="n"/>
      <c r="FK53" s="119">
        <f>IF(N($H53)&lt;27,"",IF(FE53="","",FE53+31))</f>
        <v/>
      </c>
      <c r="FL53" s="124">
        <f>IF(FK53="","",TODAY()-FK53)</f>
        <v/>
      </c>
      <c r="FM53" s="494" t="n"/>
      <c r="FN53" s="184" t="n"/>
      <c r="FO53" s="184">
        <f>IF(FK53="","SIN ESTADO",IF(FM53&lt;&gt;"","PAGA",IF(FL53&gt;0,"VENCIDA",IF(FL53&gt;=-5,"POR VENCER","AL DÍA"))))</f>
        <v/>
      </c>
      <c r="FP53" s="185" t="n"/>
      <c r="FQ53" s="119">
        <f>IF(N($H53)&lt;28,"",IF(FK53="","",FK53+31))</f>
        <v/>
      </c>
      <c r="FR53" s="124">
        <f>IF(FQ53="","",TODAY()-FQ53)</f>
        <v/>
      </c>
      <c r="FS53" s="494" t="n"/>
      <c r="FT53" s="184" t="n"/>
      <c r="FU53" s="184">
        <f>IF(FQ53="","SIN ESTADO",IF(FS53&lt;&gt;"","PAGA",IF(FR53&gt;0,"VENCIDA",IF(FR53&gt;=-5,"POR VENCER","AL DÍA"))))</f>
        <v/>
      </c>
      <c r="FV53" s="185" t="n"/>
      <c r="FW53" s="119">
        <f>IF(N($H53)&lt;29,"",IF(FQ53="","",FQ53+31))</f>
        <v/>
      </c>
      <c r="FX53" s="124">
        <f>IF(FW53="","",TODAY()-FW53)</f>
        <v/>
      </c>
      <c r="FY53" s="494" t="n"/>
      <c r="FZ53" s="184" t="n"/>
      <c r="GA53" s="184">
        <f>IF(FW53="","SIN ESTADO",IF(FY53&lt;&gt;"","PAGA",IF(FX53&gt;0,"VENCIDA",IF(FX53&gt;=-5,"POR VENCER","AL DÍA"))))</f>
        <v/>
      </c>
      <c r="GB53" s="185" t="n"/>
      <c r="GC53" s="119">
        <f>IF(N($H53)&lt;30,"",IF(FW53="","",FW53+31))</f>
        <v/>
      </c>
      <c r="GD53" s="124">
        <f>IF(GC53="","",TODAY()-GC53)</f>
        <v/>
      </c>
      <c r="GE53" s="494" t="n"/>
      <c r="GF53" s="184" t="n"/>
      <c r="GG53" s="184">
        <f>IF(GC53="","SIN ESTADO",IF(GE53&lt;&gt;"","PAGA",IF(GD53&gt;0,"VENCIDA",IF(GD53&gt;=-5,"POR VENCER","AL DÍA"))))</f>
        <v/>
      </c>
      <c r="GH53" s="185" t="n"/>
      <c r="GI53" s="119">
        <f>IF(N($H53)&lt;31,"",IF(GC53="","",GC53+31))</f>
        <v/>
      </c>
      <c r="GJ53" s="124">
        <f>IF(GI53="","",TODAY()-GI53)</f>
        <v/>
      </c>
      <c r="GK53" s="494" t="n"/>
      <c r="GL53" s="184" t="n"/>
      <c r="GM53" s="184">
        <f>IF(GI53="","SIN ESTADO",IF(GK53&lt;&gt;"","PAGA",IF(GJ53&gt;0,"VENCIDA",IF(GJ53&gt;=-5,"POR VENCER","AL DÍA"))))</f>
        <v/>
      </c>
      <c r="GN53" s="185" t="n"/>
      <c r="GO53" s="119">
        <f>IF(N($H53)&lt;32,"",IF(GI53="","",GI53+31))</f>
        <v/>
      </c>
      <c r="GP53" s="124">
        <f>IF(GO53="","",TODAY()-GO53)</f>
        <v/>
      </c>
      <c r="GQ53" s="494" t="n"/>
      <c r="GR53" s="184" t="n"/>
      <c r="GS53" s="184">
        <f>IF(GO53="","SIN ESTADO",IF(GQ53&lt;&gt;"","PAGA",IF(GP53&gt;0,"VENCIDA",IF(GP53&gt;=-5,"POR VENCER","AL DÍA"))))</f>
        <v/>
      </c>
      <c r="GT53" s="185" t="n"/>
      <c r="GU53" s="119">
        <f>IF(N($H53)&lt;33,"",IF(GO53="","",GO53+31))</f>
        <v/>
      </c>
      <c r="GV53" s="124">
        <f>IF(GU53="","",TODAY()-GU53)</f>
        <v/>
      </c>
      <c r="GW53" s="494" t="n"/>
      <c r="GX53" s="184" t="n"/>
      <c r="GY53" s="184">
        <f>IF(GU53="","SIN ESTADO",IF(GW53&lt;&gt;"","PAGA",IF(GV53&gt;0,"VENCIDA",IF(GV53&gt;=-5,"POR VENCER","AL DÍA"))))</f>
        <v/>
      </c>
      <c r="GZ53" s="185" t="n"/>
      <c r="HA53" s="119">
        <f>IF(N($H53)&lt;34,"",IF(GU53="","",GU53+31))</f>
        <v/>
      </c>
      <c r="HB53" s="124">
        <f>IF(HA53="","",TODAY()-HA53)</f>
        <v/>
      </c>
      <c r="HC53" s="494" t="n"/>
      <c r="HD53" s="184" t="n"/>
      <c r="HE53" s="184">
        <f>IF(HA53="","SIN ESTADO",IF(HC53&lt;&gt;"","PAGA",IF(HB53&gt;0,"VENCIDA",IF(HB53&gt;=-5,"POR VENCER","AL DÍA"))))</f>
        <v/>
      </c>
      <c r="HF53" s="185" t="n"/>
      <c r="HG53" s="119">
        <f>IF(N($H53)&lt;35,"",IF(HA53="","",HA53+31))</f>
        <v/>
      </c>
      <c r="HH53" s="124">
        <f>IF(HG53="","",TODAY()-HG53)</f>
        <v/>
      </c>
      <c r="HI53" s="494" t="n"/>
      <c r="HJ53" s="184" t="n"/>
      <c r="HK53" s="184">
        <f>IF(HG53="","SIN ESTADO",IF(HI53&lt;&gt;"","PAGA",IF(HH53&gt;0,"VENCIDA",IF(HH53&gt;=-5,"POR VENCER","AL DÍA"))))</f>
        <v/>
      </c>
      <c r="HL53" s="168" t="n"/>
      <c r="HM53" s="119">
        <f>IF(N($H53)&lt;36,"",IF(HG53="","",HG53+31))</f>
        <v/>
      </c>
      <c r="HN53" s="124">
        <f>IF(HM53="","",TODAY()-HM53)</f>
        <v/>
      </c>
      <c r="HO53" s="494" t="n"/>
      <c r="HP53" s="184" t="n"/>
      <c r="HQ53" s="184">
        <f>IF(HM53="","SIN ESTADO",IF(HO53&lt;&gt;"","PAGA",IF(HN53&gt;0,"VENCIDA",IF(HN53&gt;=-5,"POR VENCER","AL DÍA"))))</f>
        <v/>
      </c>
      <c r="HR53" s="168" t="n"/>
      <c r="HS53" s="169">
        <f>N53+T53+Z53+AF53+AL53+AR53+AX53+BD53+BJ53+BP53+BV53+CB53+CH53+CN53+CT53+CZ53+DF53+DL53+DR53+DX53+ED53+EJ53+EP53+EV53+FB53+FH53+FN53+FT53+FZ53+GF53+GL53+GR53+GX53+HD53+HJ53+HP53</f>
        <v/>
      </c>
      <c r="HU53" s="170">
        <f>IFERROR(N($J53),0)</f>
        <v/>
      </c>
      <c r="HW53" s="170">
        <f>SUMPRODUCT((MOD(COLUMN($M53:$HR53)-COLUMN($M53),6)=0)*ISNUMBER($M53:$HR53)*($M53:$HR53&gt;=RESUMEN!$C$26)*($M53:$HR53&lt;=RESUMEN!$C$27)*IFERROR(N($N53:$HS53),0))</f>
        <v/>
      </c>
      <c r="HX53" s="170">
        <f>SUMPRODUCT((MOD(COLUMN($M53:$HR53)-COLUMN($M53),6)=0)*ISNUMBER($M53:$HR53)*($M53:$HR53&gt;=RESUMEN!$C$26)*($M53:$HR53&lt;=RESUMEN!$C$27))</f>
        <v/>
      </c>
    </row>
    <row r="54" ht="15.75" customHeight="1" s="506">
      <c r="B54" s="113">
        <f>VENTAS!A53</f>
        <v/>
      </c>
      <c r="C54" s="236">
        <f>VENTAS!B53</f>
        <v/>
      </c>
      <c r="D54" s="53">
        <f>VENTAS!C53</f>
        <v/>
      </c>
      <c r="E54" s="114">
        <f>VENTAS!D53</f>
        <v/>
      </c>
      <c r="F54" s="114">
        <f>VENTAS!J53</f>
        <v/>
      </c>
      <c r="G54" s="494">
        <f>VENTAS!F53</f>
        <v/>
      </c>
      <c r="H54" s="479">
        <f>VENTAS!K53</f>
        <v/>
      </c>
      <c r="I54" s="479">
        <f>VENTAS!M53</f>
        <v/>
      </c>
      <c r="J54" s="184">
        <f>VENTAS!L53</f>
        <v/>
      </c>
      <c r="K54" s="119">
        <f>IF(N($H54)&lt;1,"",$G54+31)</f>
        <v/>
      </c>
      <c r="L54" s="124">
        <f>IF(K54="","",TODAY()-K54)</f>
        <v/>
      </c>
      <c r="M54" s="201" t="n">
        <v>45894</v>
      </c>
      <c r="N54" s="374" t="n">
        <v>1100000</v>
      </c>
      <c r="O54" s="184">
        <f>IF(K54="","SIN ESTADO",IF(M54&lt;&gt;"","PAGA",IF(L54&gt;0,"VENCIDA",IF(L54&gt;=-5,"POR VENCER","AL DÍA"))))</f>
        <v/>
      </c>
      <c r="P54" s="185" t="inlineStr">
        <is>
          <t>TRANSFERENCIA</t>
        </is>
      </c>
      <c r="Q54" s="119">
        <f>IF(N($H54)&lt;2,"",IF(K54="","",K54+31))</f>
        <v/>
      </c>
      <c r="R54" s="124">
        <f>IF(Q54="","",TODAY()-Q54)</f>
        <v/>
      </c>
      <c r="S54" s="406" t="n">
        <v>45929</v>
      </c>
      <c r="T54" s="184" t="n">
        <v>1100000</v>
      </c>
      <c r="U54" s="184">
        <f>IF(Q54="","SIN ESTADO",IF(S54&lt;&gt;"","PAGA",IF(R54&gt;0,"VENCIDA",IF(R54&gt;=-5,"POR VENCER","AL DÍA"))))</f>
        <v/>
      </c>
      <c r="V54" s="185" t="inlineStr">
        <is>
          <t>TRANSFERENCIA</t>
        </is>
      </c>
      <c r="W54" s="119">
        <f>IF(N($H54)&lt;3,"",IF(Q54="","",Q54+31))</f>
        <v/>
      </c>
      <c r="X54" s="124">
        <f>IF(W54="","",TODAY()-W54)</f>
        <v/>
      </c>
      <c r="Y54" s="407" t="n">
        <v>45959</v>
      </c>
      <c r="Z54" s="184" t="n">
        <v>1100000</v>
      </c>
      <c r="AA54" s="184">
        <f>IF(W54="","SIN ESTADO",IF(Y54&lt;&gt;"","PAGA",IF(X54&gt;0,"VENCIDA",IF(X54&gt;=-5,"POR VENCER","AL DÍA"))))</f>
        <v/>
      </c>
      <c r="AB54" s="185" t="inlineStr">
        <is>
          <t>TRANSFERENCIA</t>
        </is>
      </c>
      <c r="AC54" s="119">
        <f>IF(N($H54)&lt;4,"",IF(W54="","",W54+31))</f>
        <v/>
      </c>
      <c r="AD54" s="124">
        <f>IF(AC54="","",TODAY()-AC54)</f>
        <v/>
      </c>
      <c r="AE54" s="227" t="n">
        <v>45987</v>
      </c>
      <c r="AF54" s="184" t="n">
        <v>1100000</v>
      </c>
      <c r="AG54" s="184">
        <f>IF(AC54="","SIN ESTADO",IF(AE54&lt;&gt;"","PAGA",IF(AD54&gt;0,"VENCIDA",IF(AD54&gt;=-5,"POR VENCER","AL DÍA"))))</f>
        <v/>
      </c>
      <c r="AH54" s="185" t="inlineStr">
        <is>
          <t>TRANSFERENCIA</t>
        </is>
      </c>
      <c r="AI54" s="119">
        <f>IF(N($H54)&lt;5,"",IF(AC54="","",AC54+31))</f>
        <v/>
      </c>
      <c r="AJ54" s="124">
        <f>IF(AI54="","",TODAY()-AI54)</f>
        <v/>
      </c>
      <c r="AK54" s="407" t="n">
        <v>46022</v>
      </c>
      <c r="AL54" s="184" t="n">
        <v>1100000</v>
      </c>
      <c r="AM54" s="184">
        <f>IF(AI54="","SIN ESTADO",IF(AK54&lt;&gt;"","PAGA",IF(AJ54&gt;0,"VENCIDA",IF(AJ54&gt;=-5,"POR VENCER","AL DÍA"))))</f>
        <v/>
      </c>
      <c r="AN54" s="185" t="inlineStr">
        <is>
          <t>TRANSFERENCIA</t>
        </is>
      </c>
      <c r="AO54" s="119">
        <f>IF(N($H54)&lt;6,"",IF(AI54="","",AI54+31))</f>
        <v/>
      </c>
      <c r="AP54" s="124">
        <f>IF(AO54="","",TODAY()-AO54)</f>
        <v/>
      </c>
      <c r="AQ54" s="477" t="n">
        <v>46052</v>
      </c>
      <c r="AR54" s="184" t="n">
        <v>1100000</v>
      </c>
      <c r="AS54" s="184">
        <f>IF(AO54="","SIN ESTADO",IF(AQ54&lt;&gt;"","PAGA",IF(AP54&gt;0,"VENCIDA",IF(AP54&gt;=-5,"POR VENCER","AL DÍA"))))</f>
        <v/>
      </c>
      <c r="AT54" s="185" t="inlineStr">
        <is>
          <t>TRANSFERENCIA</t>
        </is>
      </c>
      <c r="AU54" s="119">
        <f>IF(N($H54)&lt;7,"",IF(AO54="","",AO54+31))</f>
        <v/>
      </c>
      <c r="AV54" s="124">
        <f>IF(AU54="","",TODAY()-AU54)</f>
        <v/>
      </c>
      <c r="AW54" s="407" t="n">
        <v>46083</v>
      </c>
      <c r="AX54" s="184" t="n">
        <v>1100000</v>
      </c>
      <c r="AY54" s="184">
        <f>IF(AU54="","SIN ESTADO",IF(AW54&lt;&gt;"","PAGA",IF(AV54&gt;0,"VENCIDA",IF(AV54&gt;=-5,"POR VENCER","AL DÍA"))))</f>
        <v/>
      </c>
      <c r="AZ54" s="185" t="inlineStr">
        <is>
          <t>TRANSFERENCIA</t>
        </is>
      </c>
      <c r="BA54" s="119">
        <f>IF(N($H54)&lt;8,"",IF(AU54="","",AU54+31))</f>
        <v/>
      </c>
      <c r="BB54" s="124">
        <f>IF(BA54="","",TODAY()-BA54)</f>
        <v/>
      </c>
      <c r="BC54" s="227" t="n">
        <v>46120</v>
      </c>
      <c r="BD54" s="184" t="n">
        <v>1100000</v>
      </c>
      <c r="BE54" s="184">
        <f>IF(BA54="","SIN ESTADO",IF(BC54&lt;&gt;"","PAGA",IF(BB54&gt;0,"VENCIDA",IF(BB54&gt;=-5,"POR VENCER","AL DÍA"))))</f>
        <v/>
      </c>
      <c r="BF54" s="185" t="inlineStr">
        <is>
          <t>TRANSFERENCIA</t>
        </is>
      </c>
      <c r="BG54" s="119">
        <f>IF(N($H54)&lt;9,"",IF(BA54="","",BA54+31))</f>
        <v/>
      </c>
      <c r="BH54" s="124">
        <f>IF(BG54="","",TODAY()-BG54)</f>
        <v/>
      </c>
      <c r="BI54" s="494" t="n">
        <v>46143</v>
      </c>
      <c r="BJ54" s="184" t="n">
        <v>1100000</v>
      </c>
      <c r="BK54" s="184">
        <f>IF(BG54="","SIN ESTADO",IF(BI54&lt;&gt;"","PAGA",IF(BH54&gt;0,"VENCIDA",IF(BH54&gt;=-5,"POR VENCER","AL DÍA"))))</f>
        <v/>
      </c>
      <c r="BL54" s="185" t="inlineStr">
        <is>
          <t>TRANSFERENCIA</t>
        </is>
      </c>
      <c r="BM54" s="119">
        <f>IF(N($H54)&lt;10,"",IF(BG54="","",BG54+31))</f>
        <v/>
      </c>
      <c r="BN54" s="124">
        <f>IF(BM54="","",TODAY()-BM54)</f>
        <v/>
      </c>
      <c r="BO54" s="409" t="n">
        <v>46178</v>
      </c>
      <c r="BP54" s="184" t="n">
        <v>1100000</v>
      </c>
      <c r="BQ54" s="184">
        <f>IF(BM54="","SIN ESTADO",IF(BO54&lt;&gt;"","PAGA",IF(BN54&gt;0,"VENCIDA",IF(BN54&gt;=-5,"POR VENCER","AL DÍA"))))</f>
        <v/>
      </c>
      <c r="BR54" s="185" t="inlineStr">
        <is>
          <t>TRANSFERENCIA</t>
        </is>
      </c>
      <c r="BS54" s="119">
        <f>IF(N($H54)&lt;11,"",IF(BM54="","",BM54+31))</f>
        <v/>
      </c>
      <c r="BT54" s="124">
        <f>IF(BS54="","",TODAY()-BS54)</f>
        <v/>
      </c>
      <c r="BU54" s="494" t="n">
        <v>46209</v>
      </c>
      <c r="BV54" s="184" t="n">
        <v>1100000</v>
      </c>
      <c r="BW54" s="184">
        <f>IF(BS54="","SIN ESTADO",IF(BU54&lt;&gt;"","PAGA",IF(BT54&gt;0,"VENCIDA",IF(BT54&gt;=-5,"POR VENCER","AL DÍA"))))</f>
        <v/>
      </c>
      <c r="BX54" s="185" t="inlineStr">
        <is>
          <t>TRANSFERENCIA</t>
        </is>
      </c>
      <c r="BY54" s="119">
        <f>IF(N($H54)&lt;12,"",IF(BS54="","",BS54+31))</f>
        <v/>
      </c>
      <c r="BZ54" s="124">
        <f>IF(BY54="","",TODAY()-BY54)</f>
        <v/>
      </c>
      <c r="CA54" s="494" t="n">
        <v>46234</v>
      </c>
      <c r="CB54" s="184" t="n">
        <v>1100000</v>
      </c>
      <c r="CC54" s="184">
        <f>IF(BY54="","SIN ESTADO",IF(CA54&lt;&gt;"","PAGA",IF(BZ54&gt;0,"VENCIDA",IF(BZ54&gt;=-5,"POR VENCER","AL DÍA"))))</f>
        <v/>
      </c>
      <c r="CD54" s="185" t="inlineStr">
        <is>
          <t>TRANSFERENCIA</t>
        </is>
      </c>
      <c r="CE54" s="119">
        <f>IF(N($H54)&lt;13,"",IF(BY54="","",BY54+31))</f>
        <v/>
      </c>
      <c r="CF54" s="124">
        <f>IF(CE54="","",TODAY()-CE54)</f>
        <v/>
      </c>
      <c r="CG54" s="494" t="n">
        <v>46265</v>
      </c>
      <c r="CH54" s="184" t="n">
        <v>1100000</v>
      </c>
      <c r="CI54" s="184">
        <f>IF(CE54="","SIN ESTADO",IF(CG54&lt;&gt;"","PAGA",IF(CF54&gt;0,"VENCIDA",IF(CF54&gt;=-5,"POR VENCER","AL DÍA"))))</f>
        <v/>
      </c>
      <c r="CJ54" s="185" t="inlineStr">
        <is>
          <t>TRANSFERENCIA</t>
        </is>
      </c>
      <c r="CK54" s="119">
        <f>IF(N($H54)&lt;14,"",IF(CE54="","",CE54+31))</f>
        <v/>
      </c>
      <c r="CL54" s="124">
        <f>IF(CK54="","",TODAY()-CK54)</f>
        <v/>
      </c>
      <c r="CM54" s="494" t="n"/>
      <c r="CN54" s="184" t="n"/>
      <c r="CO54" s="184">
        <f>IF(CK54="","SIN ESTADO",IF(CM54&lt;&gt;"","PAGA",IF(CL54&gt;0,"VENCIDA",IF(CL54&gt;=-5,"POR VENCER","AL DÍA"))))</f>
        <v/>
      </c>
      <c r="CP54" s="185" t="n"/>
      <c r="CQ54" s="119">
        <f>IF(N($H54)&lt;15,"",IF(CK54="","",CK54+31))</f>
        <v/>
      </c>
      <c r="CR54" s="124">
        <f>IF(CQ54="","",TODAY()-CQ54)</f>
        <v/>
      </c>
      <c r="CS54" s="494" t="n"/>
      <c r="CT54" s="184" t="n"/>
      <c r="CU54" s="184">
        <f>IF(CQ54="","SIN ESTADO",IF(CS54&lt;&gt;"","PAGA",IF(CR54&gt;0,"VENCIDA",IF(CR54&gt;=-5,"POR VENCER","AL DÍA"))))</f>
        <v/>
      </c>
      <c r="CV54" s="185" t="n"/>
      <c r="CW54" s="119">
        <f>IF(N($H54)&lt;16,"",IF(CQ54="","",CQ54+31))</f>
        <v/>
      </c>
      <c r="CX54" s="124">
        <f>IF(CW54="","",TODAY()-CW54)</f>
        <v/>
      </c>
      <c r="CY54" s="494" t="n"/>
      <c r="CZ54" s="184" t="n"/>
      <c r="DA54" s="184">
        <f>IF(CW54="","SIN ESTADO",IF(CY54&lt;&gt;"","PAGA",IF(CX54&gt;0,"VENCIDA",IF(CX54&gt;=-5,"POR VENCER","AL DÍA"))))</f>
        <v/>
      </c>
      <c r="DB54" s="185" t="n"/>
      <c r="DC54" s="119">
        <f>IF(N($H54)&lt;17,"",IF(CW54="","",CW54+31))</f>
        <v/>
      </c>
      <c r="DD54" s="124">
        <f>IF(DC54="","",TODAY()-DC54)</f>
        <v/>
      </c>
      <c r="DE54" s="494" t="n"/>
      <c r="DF54" s="184" t="n"/>
      <c r="DG54" s="184">
        <f>IF(DC54="","SIN ESTADO",IF(DE54&lt;&gt;"","PAGA",IF(DD54&gt;0,"VENCIDA",IF(DD54&gt;=-5,"POR VENCER","AL DÍA"))))</f>
        <v/>
      </c>
      <c r="DH54" s="185" t="n"/>
      <c r="DI54" s="119">
        <f>IF(N($H54)&lt;18,"",IF(DC54="","",DC54+31))</f>
        <v/>
      </c>
      <c r="DJ54" s="124">
        <f>IF(DI54="","",TODAY()-DI54)</f>
        <v/>
      </c>
      <c r="DK54" s="494" t="n"/>
      <c r="DL54" s="184" t="n"/>
      <c r="DM54" s="184">
        <f>IF(DI54="","SIN ESTADO",IF(DK54&lt;&gt;"","PAGA",IF(DJ54&gt;0,"VENCIDA",IF(DJ54&gt;=-5,"POR VENCER","AL DÍA"))))</f>
        <v/>
      </c>
      <c r="DN54" s="185" t="n"/>
      <c r="DO54" s="119">
        <f>IF(N($H54)&lt;19,"",IF(DI54="","",DI54+31))</f>
        <v/>
      </c>
      <c r="DP54" s="124">
        <f>IF(DO54="","",TODAY()-DO54)</f>
        <v/>
      </c>
      <c r="DQ54" s="494" t="n"/>
      <c r="DR54" s="184" t="n"/>
      <c r="DS54" s="184">
        <f>IF(DO54="","SIN ESTADO",IF(DQ54&lt;&gt;"","PAGA",IF(DP54&gt;0,"VENCIDA",IF(DP54&gt;=-5,"POR VENCER","AL DÍA"))))</f>
        <v/>
      </c>
      <c r="DT54" s="185" t="n"/>
      <c r="DU54" s="119">
        <f>IF(N($H54)&lt;20,"",IF(DO54="","",DO54+31))</f>
        <v/>
      </c>
      <c r="DV54" s="124">
        <f>IF(DU54="","",TODAY()-DU54)</f>
        <v/>
      </c>
      <c r="DW54" s="494" t="n"/>
      <c r="DX54" s="184" t="n"/>
      <c r="DY54" s="184">
        <f>IF(DU54="","SIN ESTADO",IF(DW54&lt;&gt;"","PAGA",IF(DV54&gt;0,"VENCIDA",IF(DV54&gt;=-5,"POR VENCER","AL DÍA"))))</f>
        <v/>
      </c>
      <c r="DZ54" s="185" t="n"/>
      <c r="EA54" s="119">
        <f>IF(N($H54)&lt;21,"",IF(DU54="","",DU54+31))</f>
        <v/>
      </c>
      <c r="EB54" s="124">
        <f>IF(EA54="","",TODAY()-EA54)</f>
        <v/>
      </c>
      <c r="EC54" s="494" t="n"/>
      <c r="ED54" s="184" t="n"/>
      <c r="EE54" s="184">
        <f>IF(EA54="","SIN ESTADO",IF(EC54&lt;&gt;"","PAGA",IF(EB54&gt;0,"VENCIDA",IF(EB54&gt;=-5,"POR VENCER","AL DÍA"))))</f>
        <v/>
      </c>
      <c r="EF54" s="185" t="n"/>
      <c r="EG54" s="119">
        <f>IF(N($H54)&lt;22,"",IF(EA54="","",EA54+31))</f>
        <v/>
      </c>
      <c r="EH54" s="124">
        <f>IF(EG54="","",TODAY()-EG54)</f>
        <v/>
      </c>
      <c r="EI54" s="494" t="n"/>
      <c r="EJ54" s="184" t="n"/>
      <c r="EK54" s="184">
        <f>IF(EG54="","SIN ESTADO",IF(EI54&lt;&gt;"","PAGA",IF(EH54&gt;0,"VENCIDA",IF(EH54&gt;=-5,"POR VENCER","AL DÍA"))))</f>
        <v/>
      </c>
      <c r="EL54" s="185" t="n"/>
      <c r="EM54" s="119">
        <f>IF(N($H54)&lt;23,"",IF(EG54="","",EG54+31))</f>
        <v/>
      </c>
      <c r="EN54" s="124">
        <f>IF(EM54="","",TODAY()-EM54)</f>
        <v/>
      </c>
      <c r="EO54" s="494" t="n"/>
      <c r="EP54" s="184" t="n"/>
      <c r="EQ54" s="184">
        <f>IF(EM54="","SIN ESTADO",IF(EO54&lt;&gt;"","PAGA",IF(EN54&gt;0,"VENCIDA",IF(EN54&gt;=-5,"POR VENCER","AL DÍA"))))</f>
        <v/>
      </c>
      <c r="ER54" s="185" t="n"/>
      <c r="ES54" s="119">
        <f>IF(N($H54)&lt;24,"",IF(EM54="","",EM54+31))</f>
        <v/>
      </c>
      <c r="ET54" s="124">
        <f>IF(ES54="","",TODAY()-ES54)</f>
        <v/>
      </c>
      <c r="EU54" s="494" t="n"/>
      <c r="EV54" s="184" t="n"/>
      <c r="EW54" s="184">
        <f>IF(ES54="","SIN ESTADO",IF(EU54&lt;&gt;"","PAGA",IF(ET54&gt;0,"VENCIDA",IF(ET54&gt;=-5,"POR VENCER","AL DÍA"))))</f>
        <v/>
      </c>
      <c r="EX54" s="185" t="n"/>
      <c r="EY54" s="119">
        <f>IF(N($H54)&lt;25,"",IF(ES54="","",ES54+31))</f>
        <v/>
      </c>
      <c r="EZ54" s="124">
        <f>IF(EY54="","",TODAY()-EY54)</f>
        <v/>
      </c>
      <c r="FA54" s="494" t="n"/>
      <c r="FB54" s="184" t="n"/>
      <c r="FC54" s="184">
        <f>IF(EY54="","SIN ESTADO",IF(FA54&lt;&gt;"","PAGA",IF(EZ54&gt;0,"VENCIDA",IF(EZ54&gt;=-5,"POR VENCER","AL DÍA"))))</f>
        <v/>
      </c>
      <c r="FD54" s="185" t="n"/>
      <c r="FE54" s="119">
        <f>IF(N($H54)&lt;26,"",IF(EY54="","",EY54+31))</f>
        <v/>
      </c>
      <c r="FF54" s="124">
        <f>IF(FE54="","",TODAY()-FE54)</f>
        <v/>
      </c>
      <c r="FG54" s="494" t="n"/>
      <c r="FH54" s="184" t="n"/>
      <c r="FI54" s="184">
        <f>IF(FE54="","SIN ESTADO",IF(FG54&lt;&gt;"","PAGA",IF(FF54&gt;0,"VENCIDA",IF(FF54&gt;=-5,"POR VENCER","AL DÍA"))))</f>
        <v/>
      </c>
      <c r="FJ54" s="185" t="n"/>
      <c r="FK54" s="119">
        <f>IF(N($H54)&lt;27,"",IF(FE54="","",FE54+31))</f>
        <v/>
      </c>
      <c r="FL54" s="124">
        <f>IF(FK54="","",TODAY()-FK54)</f>
        <v/>
      </c>
      <c r="FM54" s="494" t="n"/>
      <c r="FN54" s="184" t="n"/>
      <c r="FO54" s="184">
        <f>IF(FK54="","SIN ESTADO",IF(FM54&lt;&gt;"","PAGA",IF(FL54&gt;0,"VENCIDA",IF(FL54&gt;=-5,"POR VENCER","AL DÍA"))))</f>
        <v/>
      </c>
      <c r="FP54" s="185" t="n"/>
      <c r="FQ54" s="119">
        <f>IF(N($H54)&lt;28,"",IF(FK54="","",FK54+31))</f>
        <v/>
      </c>
      <c r="FR54" s="124">
        <f>IF(FQ54="","",TODAY()-FQ54)</f>
        <v/>
      </c>
      <c r="FS54" s="494" t="n"/>
      <c r="FT54" s="184" t="n"/>
      <c r="FU54" s="184">
        <f>IF(FQ54="","SIN ESTADO",IF(FS54&lt;&gt;"","PAGA",IF(FR54&gt;0,"VENCIDA",IF(FR54&gt;=-5,"POR VENCER","AL DÍA"))))</f>
        <v/>
      </c>
      <c r="FV54" s="185" t="n"/>
      <c r="FW54" s="119">
        <f>IF(N($H54)&lt;29,"",IF(FQ54="","",FQ54+31))</f>
        <v/>
      </c>
      <c r="FX54" s="124">
        <f>IF(FW54="","",TODAY()-FW54)</f>
        <v/>
      </c>
      <c r="FY54" s="494" t="n"/>
      <c r="FZ54" s="184" t="n"/>
      <c r="GA54" s="184">
        <f>IF(FW54="","SIN ESTADO",IF(FY54&lt;&gt;"","PAGA",IF(FX54&gt;0,"VENCIDA",IF(FX54&gt;=-5,"POR VENCER","AL DÍA"))))</f>
        <v/>
      </c>
      <c r="GB54" s="185" t="n"/>
      <c r="GC54" s="119">
        <f>IF(N($H54)&lt;30,"",IF(FW54="","",FW54+31))</f>
        <v/>
      </c>
      <c r="GD54" s="124">
        <f>IF(GC54="","",TODAY()-GC54)</f>
        <v/>
      </c>
      <c r="GE54" s="494" t="n"/>
      <c r="GF54" s="184" t="n"/>
      <c r="GG54" s="184">
        <f>IF(GC54="","SIN ESTADO",IF(GE54&lt;&gt;"","PAGA",IF(GD54&gt;0,"VENCIDA",IF(GD54&gt;=-5,"POR VENCER","AL DÍA"))))</f>
        <v/>
      </c>
      <c r="GH54" s="185" t="n"/>
      <c r="GI54" s="119">
        <f>IF(N($H54)&lt;31,"",IF(GC54="","",GC54+31))</f>
        <v/>
      </c>
      <c r="GJ54" s="124">
        <f>IF(GI54="","",TODAY()-GI54)</f>
        <v/>
      </c>
      <c r="GK54" s="494" t="n"/>
      <c r="GL54" s="184" t="n"/>
      <c r="GM54" s="184">
        <f>IF(GI54="","SIN ESTADO",IF(GK54&lt;&gt;"","PAGA",IF(GJ54&gt;0,"VENCIDA",IF(GJ54&gt;=-5,"POR VENCER","AL DÍA"))))</f>
        <v/>
      </c>
      <c r="GN54" s="185" t="n"/>
      <c r="GO54" s="119">
        <f>IF(N($H54)&lt;32,"",IF(GI54="","",GI54+31))</f>
        <v/>
      </c>
      <c r="GP54" s="124">
        <f>IF(GO54="","",TODAY()-GO54)</f>
        <v/>
      </c>
      <c r="GQ54" s="494" t="n"/>
      <c r="GR54" s="184" t="n"/>
      <c r="GS54" s="184">
        <f>IF(GO54="","SIN ESTADO",IF(GQ54&lt;&gt;"","PAGA",IF(GP54&gt;0,"VENCIDA",IF(GP54&gt;=-5,"POR VENCER","AL DÍA"))))</f>
        <v/>
      </c>
      <c r="GT54" s="185" t="n"/>
      <c r="GU54" s="119">
        <f>IF(N($H54)&lt;33,"",IF(GO54="","",GO54+31))</f>
        <v/>
      </c>
      <c r="GV54" s="124">
        <f>IF(GU54="","",TODAY()-GU54)</f>
        <v/>
      </c>
      <c r="GW54" s="494" t="n"/>
      <c r="GX54" s="184" t="n"/>
      <c r="GY54" s="184">
        <f>IF(GU54="","SIN ESTADO",IF(GW54&lt;&gt;"","PAGA",IF(GV54&gt;0,"VENCIDA",IF(GV54&gt;=-5,"POR VENCER","AL DÍA"))))</f>
        <v/>
      </c>
      <c r="GZ54" s="185" t="n"/>
      <c r="HA54" s="119">
        <f>IF(N($H54)&lt;34,"",IF(GU54="","",GU54+31))</f>
        <v/>
      </c>
      <c r="HB54" s="124">
        <f>IF(HA54="","",TODAY()-HA54)</f>
        <v/>
      </c>
      <c r="HC54" s="494" t="n"/>
      <c r="HD54" s="184" t="n"/>
      <c r="HE54" s="184">
        <f>IF(HA54="","SIN ESTADO",IF(HC54&lt;&gt;"","PAGA",IF(HB54&gt;0,"VENCIDA",IF(HB54&gt;=-5,"POR VENCER","AL DÍA"))))</f>
        <v/>
      </c>
      <c r="HF54" s="185" t="n"/>
      <c r="HG54" s="119">
        <f>IF(N($H54)&lt;35,"",IF(HA54="","",HA54+31))</f>
        <v/>
      </c>
      <c r="HH54" s="124">
        <f>IF(HG54="","",TODAY()-HG54)</f>
        <v/>
      </c>
      <c r="HI54" s="494" t="n"/>
      <c r="HJ54" s="184" t="n"/>
      <c r="HK54" s="184">
        <f>IF(HG54="","SIN ESTADO",IF(HI54&lt;&gt;"","PAGA",IF(HH54&gt;0,"VENCIDA",IF(HH54&gt;=-5,"POR VENCER","AL DÍA"))))</f>
        <v/>
      </c>
      <c r="HL54" s="168" t="n"/>
      <c r="HM54" s="119">
        <f>IF(N($H54)&lt;36,"",IF(HG54="","",HG54+31))</f>
        <v/>
      </c>
      <c r="HN54" s="124">
        <f>IF(HM54="","",TODAY()-HM54)</f>
        <v/>
      </c>
      <c r="HO54" s="494" t="n"/>
      <c r="HP54" s="184" t="n"/>
      <c r="HQ54" s="184">
        <f>IF(HM54="","SIN ESTADO",IF(HO54&lt;&gt;"","PAGA",IF(HN54&gt;0,"VENCIDA",IF(HN54&gt;=-5,"POR VENCER","AL DÍA"))))</f>
        <v/>
      </c>
      <c r="HR54" s="168" t="n"/>
      <c r="HS54" s="169">
        <f>N54+T54+Z54+AF54+AL54+AR54+AX54+BD54+BJ54+BP54+BV54+CB54+CH54+CN54+CT54+CZ54+DF54+DL54+DR54+DX54+ED54+EJ54+EP54+EV54+FB54+FH54+FN54+FT54+FZ54+GF54+GL54+GR54+GX54+HD54+HJ54+HP54</f>
        <v/>
      </c>
      <c r="HU54" s="170">
        <f>IFERROR(N($J54),0)</f>
        <v/>
      </c>
      <c r="HW54" s="170">
        <f>SUMPRODUCT((MOD(COLUMN($M54:$HR54)-COLUMN($M54),6)=0)*ISNUMBER($M54:$HR54)*($M54:$HR54&gt;=RESUMEN!$C$26)*($M54:$HR54&lt;=RESUMEN!$C$27)*IFERROR(N($N54:$HS54),0))</f>
        <v/>
      </c>
      <c r="HX54" s="170">
        <f>SUMPRODUCT((MOD(COLUMN($M54:$HR54)-COLUMN($M54),6)=0)*ISNUMBER($M54:$HR54)*($M54:$HR54&gt;=RESUMEN!$C$26)*($M54:$HR54&lt;=RESUMEN!$C$27))</f>
        <v/>
      </c>
    </row>
    <row r="55" ht="15.75" customHeight="1" s="506">
      <c r="B55" s="113">
        <f>VENTAS!A54</f>
        <v/>
      </c>
      <c r="C55" s="236">
        <f>VENTAS!B54</f>
        <v/>
      </c>
      <c r="D55" s="53">
        <f>VENTAS!C54</f>
        <v/>
      </c>
      <c r="E55" s="114">
        <f>VENTAS!D54</f>
        <v/>
      </c>
      <c r="F55" s="114">
        <f>VENTAS!J54</f>
        <v/>
      </c>
      <c r="G55" s="494">
        <f>VENTAS!F54</f>
        <v/>
      </c>
      <c r="H55" s="479">
        <f>VENTAS!K54</f>
        <v/>
      </c>
      <c r="I55" s="479">
        <f>VENTAS!M54</f>
        <v/>
      </c>
      <c r="J55" s="184">
        <f>VENTAS!L54</f>
        <v/>
      </c>
      <c r="K55" s="119">
        <f>IF(N($H55)&lt;1,"",$G55+31)</f>
        <v/>
      </c>
      <c r="L55" s="124">
        <f>IF(K55="","",TODAY()-K55)</f>
        <v/>
      </c>
      <c r="M55" s="494" t="n">
        <v>45897</v>
      </c>
      <c r="N55" s="374" t="n"/>
      <c r="O55" s="184">
        <f>IF(K55="","SIN ESTADO",IF(M55&lt;&gt;"","PAGA",IF(L55&gt;0,"VENCIDA",IF(L55&gt;=-5,"POR VENCER","AL DÍA"))))</f>
        <v/>
      </c>
      <c r="P55" s="185" t="inlineStr">
        <is>
          <t>EFECTIVO</t>
        </is>
      </c>
      <c r="Q55" s="119">
        <f>IF(N($H55)&lt;2,"",IF(K55="","",K55+31))</f>
        <v/>
      </c>
      <c r="R55" s="124">
        <f>IF(Q55="","",TODAY()-Q55)</f>
        <v/>
      </c>
      <c r="S55" s="494" t="n"/>
      <c r="T55" s="184" t="n"/>
      <c r="U55" s="184">
        <f>IF(Q55="","SIN ESTADO",IF(S55&lt;&gt;"","PAGA",IF(R55&gt;0,"VENCIDA",IF(R55&gt;=-5,"POR VENCER","AL DÍA"))))</f>
        <v/>
      </c>
      <c r="V55" s="185" t="n"/>
      <c r="W55" s="119">
        <f>IF(N($H55)&lt;3,"",IF(Q55="","",Q55+31))</f>
        <v/>
      </c>
      <c r="X55" s="124">
        <f>IF(W55="","",TODAY()-W55)</f>
        <v/>
      </c>
      <c r="Y55" s="494" t="n"/>
      <c r="Z55" s="184" t="n"/>
      <c r="AA55" s="184">
        <f>IF(W55="","SIN ESTADO",IF(Y55&lt;&gt;"","PAGA",IF(X55&gt;0,"VENCIDA",IF(X55&gt;=-5,"POR VENCER","AL DÍA"))))</f>
        <v/>
      </c>
      <c r="AB55" s="185" t="n"/>
      <c r="AC55" s="119">
        <f>IF(N($H55)&lt;4,"",IF(W55="","",W55+31))</f>
        <v/>
      </c>
      <c r="AD55" s="124">
        <f>IF(AC55="","",TODAY()-AC55)</f>
        <v/>
      </c>
      <c r="AE55" s="494" t="n"/>
      <c r="AF55" s="184" t="n"/>
      <c r="AG55" s="184">
        <f>IF(AC55="","SIN ESTADO",IF(AE55&lt;&gt;"","PAGA",IF(AD55&gt;0,"VENCIDA",IF(AD55&gt;=-5,"POR VENCER","AL DÍA"))))</f>
        <v/>
      </c>
      <c r="AH55" s="185" t="n"/>
      <c r="AI55" s="119">
        <f>IF(N($H55)&lt;5,"",IF(AC55="","",AC55+31))</f>
        <v/>
      </c>
      <c r="AJ55" s="124">
        <f>IF(AI55="","",TODAY()-AI55)</f>
        <v/>
      </c>
      <c r="AK55" s="494" t="n"/>
      <c r="AL55" s="184" t="n"/>
      <c r="AM55" s="184">
        <f>IF(AI55="","SIN ESTADO",IF(AK55&lt;&gt;"","PAGA",IF(AJ55&gt;0,"VENCIDA",IF(AJ55&gt;=-5,"POR VENCER","AL DÍA"))))</f>
        <v/>
      </c>
      <c r="AN55" s="185" t="n"/>
      <c r="AO55" s="119">
        <f>IF(N($H55)&lt;6,"",IF(AI55="","",AI55+31))</f>
        <v/>
      </c>
      <c r="AP55" s="124">
        <f>IF(AO55="","",TODAY()-AO55)</f>
        <v/>
      </c>
      <c r="AQ55" s="270" t="n"/>
      <c r="AR55" s="184" t="n"/>
      <c r="AS55" s="184">
        <f>IF(AO55="","SIN ESTADO",IF(AQ55&lt;&gt;"","PAGA",IF(AP55&gt;0,"VENCIDA",IF(AP55&gt;=-5,"POR VENCER","AL DÍA"))))</f>
        <v/>
      </c>
      <c r="AT55" s="185" t="n"/>
      <c r="AU55" s="119">
        <f>IF(N($H55)&lt;7,"",IF(AO55="","",AO55+31))</f>
        <v/>
      </c>
      <c r="AV55" s="124">
        <f>IF(AU55="","",TODAY()-AU55)</f>
        <v/>
      </c>
      <c r="AW55" s="494" t="n"/>
      <c r="AX55" s="184" t="n"/>
      <c r="AY55" s="184">
        <f>IF(AU55="","SIN ESTADO",IF(AW55&lt;&gt;"","PAGA",IF(AV55&gt;0,"VENCIDA",IF(AV55&gt;=-5,"POR VENCER","AL DÍA"))))</f>
        <v/>
      </c>
      <c r="AZ55" s="185" t="n"/>
      <c r="BA55" s="119">
        <f>IF(N($H55)&lt;8,"",IF(AU55="","",AU55+31))</f>
        <v/>
      </c>
      <c r="BB55" s="124">
        <f>IF(BA55="","",TODAY()-BA55)</f>
        <v/>
      </c>
      <c r="BC55" s="494" t="n"/>
      <c r="BD55" s="184" t="n"/>
      <c r="BE55" s="184">
        <f>IF(BA55="","SIN ESTADO",IF(BC55&lt;&gt;"","PAGA",IF(BB55&gt;0,"VENCIDA",IF(BB55&gt;=-5,"POR VENCER","AL DÍA"))))</f>
        <v/>
      </c>
      <c r="BF55" s="185" t="n"/>
      <c r="BG55" s="119">
        <f>IF(N($H55)&lt;9,"",IF(BA55="","",BA55+31))</f>
        <v/>
      </c>
      <c r="BH55" s="124">
        <f>IF(BG55="","",TODAY()-BG55)</f>
        <v/>
      </c>
      <c r="BI55" s="494" t="n"/>
      <c r="BJ55" s="184" t="n"/>
      <c r="BK55" s="184">
        <f>IF(BG55="","SIN ESTADO",IF(BI55&lt;&gt;"","PAGA",IF(BH55&gt;0,"VENCIDA",IF(BH55&gt;=-5,"POR VENCER","AL DÍA"))))</f>
        <v/>
      </c>
      <c r="BL55" s="185" t="n"/>
      <c r="BM55" s="119">
        <f>IF(N($H55)&lt;10,"",IF(BG55="","",BG55+31))</f>
        <v/>
      </c>
      <c r="BN55" s="124">
        <f>IF(BM55="","",TODAY()-BM55)</f>
        <v/>
      </c>
      <c r="BO55" s="494" t="n"/>
      <c r="BP55" s="184" t="n"/>
      <c r="BQ55" s="184">
        <f>IF(BM55="","SIN ESTADO",IF(BO55&lt;&gt;"","PAGA",IF(BN55&gt;0,"VENCIDA",IF(BN55&gt;=-5,"POR VENCER","AL DÍA"))))</f>
        <v/>
      </c>
      <c r="BR55" s="185" t="n"/>
      <c r="BS55" s="119">
        <f>IF(N($H55)&lt;11,"",IF(BM55="","",BM55+31))</f>
        <v/>
      </c>
      <c r="BT55" s="124">
        <f>IF(BS55="","",TODAY()-BS55)</f>
        <v/>
      </c>
      <c r="BU55" s="494" t="n"/>
      <c r="BV55" s="184" t="n"/>
      <c r="BW55" s="184">
        <f>IF(BS55="","SIN ESTADO",IF(BU55&lt;&gt;"","PAGA",IF(BT55&gt;0,"VENCIDA",IF(BT55&gt;=-5,"POR VENCER","AL DÍA"))))</f>
        <v/>
      </c>
      <c r="BX55" s="185" t="n"/>
      <c r="BY55" s="119">
        <f>IF(N($H55)&lt;12,"",IF(BS55="","",BS55+31))</f>
        <v/>
      </c>
      <c r="BZ55" s="124">
        <f>IF(BY55="","",TODAY()-BY55)</f>
        <v/>
      </c>
      <c r="CA55" s="494" t="n"/>
      <c r="CB55" s="184" t="n"/>
      <c r="CC55" s="184">
        <f>IF(BY55="","SIN ESTADO",IF(CA55&lt;&gt;"","PAGA",IF(BZ55&gt;0,"VENCIDA",IF(BZ55&gt;=-5,"POR VENCER","AL DÍA"))))</f>
        <v/>
      </c>
      <c r="CD55" s="185" t="n"/>
      <c r="CE55" s="119">
        <f>IF(N($H55)&lt;13,"",IF(BY55="","",BY55+31))</f>
        <v/>
      </c>
      <c r="CF55" s="124">
        <f>IF(CE55="","",TODAY()-CE55)</f>
        <v/>
      </c>
      <c r="CG55" s="494" t="n"/>
      <c r="CH55" s="184" t="n"/>
      <c r="CI55" s="184">
        <f>IF(CE55="","SIN ESTADO",IF(CG55&lt;&gt;"","PAGA",IF(CF55&gt;0,"VENCIDA",IF(CF55&gt;=-5,"POR VENCER","AL DÍA"))))</f>
        <v/>
      </c>
      <c r="CJ55" s="185" t="n"/>
      <c r="CK55" s="119">
        <f>IF(N($H55)&lt;14,"",IF(CE55="","",CE55+31))</f>
        <v/>
      </c>
      <c r="CL55" s="124">
        <f>IF(CK55="","",TODAY()-CK55)</f>
        <v/>
      </c>
      <c r="CM55" s="494" t="n"/>
      <c r="CN55" s="184" t="n"/>
      <c r="CO55" s="184">
        <f>IF(CK55="","SIN ESTADO",IF(CM55&lt;&gt;"","PAGA",IF(CL55&gt;0,"VENCIDA",IF(CL55&gt;=-5,"POR VENCER","AL DÍA"))))</f>
        <v/>
      </c>
      <c r="CP55" s="185" t="n"/>
      <c r="CQ55" s="119">
        <f>IF(N($H55)&lt;15,"",IF(CK55="","",CK55+31))</f>
        <v/>
      </c>
      <c r="CR55" s="124">
        <f>IF(CQ55="","",TODAY()-CQ55)</f>
        <v/>
      </c>
      <c r="CS55" s="494" t="n"/>
      <c r="CT55" s="184" t="n"/>
      <c r="CU55" s="184">
        <f>IF(CQ55="","SIN ESTADO",IF(CS55&lt;&gt;"","PAGA",IF(CR55&gt;0,"VENCIDA",IF(CR55&gt;=-5,"POR VENCER","AL DÍA"))))</f>
        <v/>
      </c>
      <c r="CV55" s="185" t="n"/>
      <c r="CW55" s="119">
        <f>IF(N($H55)&lt;16,"",IF(CQ55="","",CQ55+31))</f>
        <v/>
      </c>
      <c r="CX55" s="124">
        <f>IF(CW55="","",TODAY()-CW55)</f>
        <v/>
      </c>
      <c r="CY55" s="494" t="n"/>
      <c r="CZ55" s="184" t="n"/>
      <c r="DA55" s="184">
        <f>IF(CW55="","SIN ESTADO",IF(CY55&lt;&gt;"","PAGA",IF(CX55&gt;0,"VENCIDA",IF(CX55&gt;=-5,"POR VENCER","AL DÍA"))))</f>
        <v/>
      </c>
      <c r="DB55" s="185" t="n"/>
      <c r="DC55" s="119">
        <f>IF(N($H55)&lt;17,"",IF(CW55="","",CW55+31))</f>
        <v/>
      </c>
      <c r="DD55" s="124">
        <f>IF(DC55="","",TODAY()-DC55)</f>
        <v/>
      </c>
      <c r="DE55" s="494" t="n"/>
      <c r="DF55" s="184" t="n"/>
      <c r="DG55" s="184">
        <f>IF(DC55="","SIN ESTADO",IF(DE55&lt;&gt;"","PAGA",IF(DD55&gt;0,"VENCIDA",IF(DD55&gt;=-5,"POR VENCER","AL DÍA"))))</f>
        <v/>
      </c>
      <c r="DH55" s="185" t="n"/>
      <c r="DI55" s="119">
        <f>IF(N($H55)&lt;18,"",IF(DC55="","",DC55+31))</f>
        <v/>
      </c>
      <c r="DJ55" s="124">
        <f>IF(DI55="","",TODAY()-DI55)</f>
        <v/>
      </c>
      <c r="DK55" s="494" t="n"/>
      <c r="DL55" s="184" t="n"/>
      <c r="DM55" s="184">
        <f>IF(DI55="","SIN ESTADO",IF(DK55&lt;&gt;"","PAGA",IF(DJ55&gt;0,"VENCIDA",IF(DJ55&gt;=-5,"POR VENCER","AL DÍA"))))</f>
        <v/>
      </c>
      <c r="DN55" s="185" t="n"/>
      <c r="DO55" s="119">
        <f>IF(N($H55)&lt;19,"",IF(DI55="","",DI55+31))</f>
        <v/>
      </c>
      <c r="DP55" s="124">
        <f>IF(DO55="","",TODAY()-DO55)</f>
        <v/>
      </c>
      <c r="DQ55" s="494" t="n"/>
      <c r="DR55" s="184" t="n"/>
      <c r="DS55" s="184">
        <f>IF(DO55="","SIN ESTADO",IF(DQ55&lt;&gt;"","PAGA",IF(DP55&gt;0,"VENCIDA",IF(DP55&gt;=-5,"POR VENCER","AL DÍA"))))</f>
        <v/>
      </c>
      <c r="DT55" s="185" t="n"/>
      <c r="DU55" s="119">
        <f>IF(N($H55)&lt;20,"",IF(DO55="","",DO55+31))</f>
        <v/>
      </c>
      <c r="DV55" s="124">
        <f>IF(DU55="","",TODAY()-DU55)</f>
        <v/>
      </c>
      <c r="DW55" s="494" t="n"/>
      <c r="DX55" s="184" t="n"/>
      <c r="DY55" s="184">
        <f>IF(DU55="","SIN ESTADO",IF(DW55&lt;&gt;"","PAGA",IF(DV55&gt;0,"VENCIDA",IF(DV55&gt;=-5,"POR VENCER","AL DÍA"))))</f>
        <v/>
      </c>
      <c r="DZ55" s="185" t="n"/>
      <c r="EA55" s="119">
        <f>IF(N($H55)&lt;21,"",IF(DU55="","",DU55+31))</f>
        <v/>
      </c>
      <c r="EB55" s="124">
        <f>IF(EA55="","",TODAY()-EA55)</f>
        <v/>
      </c>
      <c r="EC55" s="494" t="n"/>
      <c r="ED55" s="184" t="n"/>
      <c r="EE55" s="184">
        <f>IF(EA55="","SIN ESTADO",IF(EC55&lt;&gt;"","PAGA",IF(EB55&gt;0,"VENCIDA",IF(EB55&gt;=-5,"POR VENCER","AL DÍA"))))</f>
        <v/>
      </c>
      <c r="EF55" s="185" t="n"/>
      <c r="EG55" s="119">
        <f>IF(N($H55)&lt;22,"",IF(EA55="","",EA55+31))</f>
        <v/>
      </c>
      <c r="EH55" s="124">
        <f>IF(EG55="","",TODAY()-EG55)</f>
        <v/>
      </c>
      <c r="EI55" s="494" t="n"/>
      <c r="EJ55" s="184" t="n"/>
      <c r="EK55" s="184">
        <f>IF(EG55="","SIN ESTADO",IF(EI55&lt;&gt;"","PAGA",IF(EH55&gt;0,"VENCIDA",IF(EH55&gt;=-5,"POR VENCER","AL DÍA"))))</f>
        <v/>
      </c>
      <c r="EL55" s="185" t="n"/>
      <c r="EM55" s="119">
        <f>IF(N($H55)&lt;23,"",IF(EG55="","",EG55+31))</f>
        <v/>
      </c>
      <c r="EN55" s="124">
        <f>IF(EM55="","",TODAY()-EM55)</f>
        <v/>
      </c>
      <c r="EO55" s="494" t="n"/>
      <c r="EP55" s="184" t="n"/>
      <c r="EQ55" s="184">
        <f>IF(EM55="","SIN ESTADO",IF(EO55&lt;&gt;"","PAGA",IF(EN55&gt;0,"VENCIDA",IF(EN55&gt;=-5,"POR VENCER","AL DÍA"))))</f>
        <v/>
      </c>
      <c r="ER55" s="185" t="n"/>
      <c r="ES55" s="119">
        <f>IF(N($H55)&lt;24,"",IF(EM55="","",EM55+31))</f>
        <v/>
      </c>
      <c r="ET55" s="124">
        <f>IF(ES55="","",TODAY()-ES55)</f>
        <v/>
      </c>
      <c r="EU55" s="494" t="n"/>
      <c r="EV55" s="184" t="n"/>
      <c r="EW55" s="184">
        <f>IF(ES55="","SIN ESTADO",IF(EU55&lt;&gt;"","PAGA",IF(ET55&gt;0,"VENCIDA",IF(ET55&gt;=-5,"POR VENCER","AL DÍA"))))</f>
        <v/>
      </c>
      <c r="EX55" s="185" t="n"/>
      <c r="EY55" s="119">
        <f>IF(N($H55)&lt;25,"",IF(ES55="","",ES55+31))</f>
        <v/>
      </c>
      <c r="EZ55" s="124">
        <f>IF(EY55="","",TODAY()-EY55)</f>
        <v/>
      </c>
      <c r="FA55" s="494" t="n"/>
      <c r="FB55" s="184" t="n"/>
      <c r="FC55" s="184">
        <f>IF(EY55="","SIN ESTADO",IF(FA55&lt;&gt;"","PAGA",IF(EZ55&gt;0,"VENCIDA",IF(EZ55&gt;=-5,"POR VENCER","AL DÍA"))))</f>
        <v/>
      </c>
      <c r="FD55" s="185" t="n"/>
      <c r="FE55" s="119">
        <f>IF(N($H55)&lt;26,"",IF(EY55="","",EY55+31))</f>
        <v/>
      </c>
      <c r="FF55" s="124">
        <f>IF(FE55="","",TODAY()-FE55)</f>
        <v/>
      </c>
      <c r="FG55" s="494" t="n"/>
      <c r="FH55" s="184" t="n"/>
      <c r="FI55" s="184">
        <f>IF(FE55="","SIN ESTADO",IF(FG55&lt;&gt;"","PAGA",IF(FF55&gt;0,"VENCIDA",IF(FF55&gt;=-5,"POR VENCER","AL DÍA"))))</f>
        <v/>
      </c>
      <c r="FJ55" s="185" t="n"/>
      <c r="FK55" s="119">
        <f>IF(N($H55)&lt;27,"",IF(FE55="","",FE55+31))</f>
        <v/>
      </c>
      <c r="FL55" s="124">
        <f>IF(FK55="","",TODAY()-FK55)</f>
        <v/>
      </c>
      <c r="FM55" s="494" t="n"/>
      <c r="FN55" s="184" t="n"/>
      <c r="FO55" s="184">
        <f>IF(FK55="","SIN ESTADO",IF(FM55&lt;&gt;"","PAGA",IF(FL55&gt;0,"VENCIDA",IF(FL55&gt;=-5,"POR VENCER","AL DÍA"))))</f>
        <v/>
      </c>
      <c r="FP55" s="185" t="n"/>
      <c r="FQ55" s="119">
        <f>IF(N($H55)&lt;28,"",IF(FK55="","",FK55+31))</f>
        <v/>
      </c>
      <c r="FR55" s="124">
        <f>IF(FQ55="","",TODAY()-FQ55)</f>
        <v/>
      </c>
      <c r="FS55" s="494" t="n"/>
      <c r="FT55" s="184" t="n"/>
      <c r="FU55" s="184">
        <f>IF(FQ55="","SIN ESTADO",IF(FS55&lt;&gt;"","PAGA",IF(FR55&gt;0,"VENCIDA",IF(FR55&gt;=-5,"POR VENCER","AL DÍA"))))</f>
        <v/>
      </c>
      <c r="FV55" s="185" t="n"/>
      <c r="FW55" s="119">
        <f>IF(N($H55)&lt;29,"",IF(FQ55="","",FQ55+31))</f>
        <v/>
      </c>
      <c r="FX55" s="124">
        <f>IF(FW55="","",TODAY()-FW55)</f>
        <v/>
      </c>
      <c r="FY55" s="494" t="n"/>
      <c r="FZ55" s="184" t="n"/>
      <c r="GA55" s="184">
        <f>IF(FW55="","SIN ESTADO",IF(FY55&lt;&gt;"","PAGA",IF(FX55&gt;0,"VENCIDA",IF(FX55&gt;=-5,"POR VENCER","AL DÍA"))))</f>
        <v/>
      </c>
      <c r="GB55" s="185" t="n"/>
      <c r="GC55" s="119">
        <f>IF(N($H55)&lt;30,"",IF(FW55="","",FW55+31))</f>
        <v/>
      </c>
      <c r="GD55" s="124">
        <f>IF(GC55="","",TODAY()-GC55)</f>
        <v/>
      </c>
      <c r="GE55" s="494" t="n"/>
      <c r="GF55" s="184" t="n"/>
      <c r="GG55" s="184">
        <f>IF(GC55="","SIN ESTADO",IF(GE55&lt;&gt;"","PAGA",IF(GD55&gt;0,"VENCIDA",IF(GD55&gt;=-5,"POR VENCER","AL DÍA"))))</f>
        <v/>
      </c>
      <c r="GH55" s="185" t="n"/>
      <c r="GI55" s="119">
        <f>IF(N($H55)&lt;31,"",IF(GC55="","",GC55+31))</f>
        <v/>
      </c>
      <c r="GJ55" s="124">
        <f>IF(GI55="","",TODAY()-GI55)</f>
        <v/>
      </c>
      <c r="GK55" s="494" t="n"/>
      <c r="GL55" s="184" t="n"/>
      <c r="GM55" s="184">
        <f>IF(GI55="","SIN ESTADO",IF(GK55&lt;&gt;"","PAGA",IF(GJ55&gt;0,"VENCIDA",IF(GJ55&gt;=-5,"POR VENCER","AL DÍA"))))</f>
        <v/>
      </c>
      <c r="GN55" s="185" t="n"/>
      <c r="GO55" s="119">
        <f>IF(N($H55)&lt;32,"",IF(GI55="","",GI55+31))</f>
        <v/>
      </c>
      <c r="GP55" s="124">
        <f>IF(GO55="","",TODAY()-GO55)</f>
        <v/>
      </c>
      <c r="GQ55" s="494" t="n"/>
      <c r="GR55" s="184" t="n"/>
      <c r="GS55" s="184">
        <f>IF(GO55="","SIN ESTADO",IF(GQ55&lt;&gt;"","PAGA",IF(GP55&gt;0,"VENCIDA",IF(GP55&gt;=-5,"POR VENCER","AL DÍA"))))</f>
        <v/>
      </c>
      <c r="GT55" s="185" t="n"/>
      <c r="GU55" s="119">
        <f>IF(N($H55)&lt;33,"",IF(GO55="","",GO55+31))</f>
        <v/>
      </c>
      <c r="GV55" s="124">
        <f>IF(GU55="","",TODAY()-GU55)</f>
        <v/>
      </c>
      <c r="GW55" s="494" t="n"/>
      <c r="GX55" s="184" t="n"/>
      <c r="GY55" s="184">
        <f>IF(GU55="","SIN ESTADO",IF(GW55&lt;&gt;"","PAGA",IF(GV55&gt;0,"VENCIDA",IF(GV55&gt;=-5,"POR VENCER","AL DÍA"))))</f>
        <v/>
      </c>
      <c r="GZ55" s="185" t="n"/>
      <c r="HA55" s="119">
        <f>IF(N($H55)&lt;34,"",IF(GU55="","",GU55+31))</f>
        <v/>
      </c>
      <c r="HB55" s="124">
        <f>IF(HA55="","",TODAY()-HA55)</f>
        <v/>
      </c>
      <c r="HC55" s="494" t="n"/>
      <c r="HD55" s="184" t="n"/>
      <c r="HE55" s="184">
        <f>IF(HA55="","SIN ESTADO",IF(HC55&lt;&gt;"","PAGA",IF(HB55&gt;0,"VENCIDA",IF(HB55&gt;=-5,"POR VENCER","AL DÍA"))))</f>
        <v/>
      </c>
      <c r="HF55" s="185" t="n"/>
      <c r="HG55" s="119">
        <f>IF(N($H55)&lt;35,"",IF(HA55="","",HA55+31))</f>
        <v/>
      </c>
      <c r="HH55" s="124">
        <f>IF(HG55="","",TODAY()-HG55)</f>
        <v/>
      </c>
      <c r="HI55" s="494" t="n"/>
      <c r="HJ55" s="184" t="n"/>
      <c r="HK55" s="184">
        <f>IF(HG55="","SIN ESTADO",IF(HI55&lt;&gt;"","PAGA",IF(HH55&gt;0,"VENCIDA",IF(HH55&gt;=-5,"POR VENCER","AL DÍA"))))</f>
        <v/>
      </c>
      <c r="HL55" s="168" t="n"/>
      <c r="HM55" s="119">
        <f>IF(N($H55)&lt;36,"",IF(HG55="","",HG55+31))</f>
        <v/>
      </c>
      <c r="HN55" s="124">
        <f>IF(HM55="","",TODAY()-HM55)</f>
        <v/>
      </c>
      <c r="HO55" s="494" t="n"/>
      <c r="HP55" s="184" t="n"/>
      <c r="HQ55" s="184">
        <f>IF(HM55="","SIN ESTADO",IF(HO55&lt;&gt;"","PAGA",IF(HN55&gt;0,"VENCIDA",IF(HN55&gt;=-5,"POR VENCER","AL DÍA"))))</f>
        <v/>
      </c>
      <c r="HR55" s="168" t="n"/>
      <c r="HS55" s="169">
        <f>N55+T55+Z55+AF55+AL55+AR55+AX55+BD55+BJ55+BP55+BV55+CB55+CH55+CN55+CT55+CZ55+DF55+DL55+DR55+DX55+ED55+EJ55+EP55+EV55+FB55+FH55+FN55+FT55+FZ55+GF55+GL55+GR55+GX55+HD55+HJ55+HP55</f>
        <v/>
      </c>
      <c r="HU55" s="170">
        <f>IFERROR(N($J55),0)</f>
        <v/>
      </c>
      <c r="HW55" s="170">
        <f>SUMPRODUCT((MOD(COLUMN($M55:$HR55)-COLUMN($M55),6)=0)*ISNUMBER($M55:$HR55)*($M55:$HR55&gt;=RESUMEN!$C$26)*($M55:$HR55&lt;=RESUMEN!$C$27)*IFERROR(N($N55:$HS55),0))</f>
        <v/>
      </c>
      <c r="HX55" s="170">
        <f>SUMPRODUCT((MOD(COLUMN($M55:$HR55)-COLUMN($M55),6)=0)*ISNUMBER($M55:$HR55)*($M55:$HR55&gt;=RESUMEN!$C$26)*($M55:$HR55&lt;=RESUMEN!$C$27))</f>
        <v/>
      </c>
    </row>
    <row r="56" ht="15.75" customHeight="1" s="506">
      <c r="B56" s="113">
        <f>VENTAS!A55</f>
        <v/>
      </c>
      <c r="C56" s="236">
        <f>VENTAS!B55</f>
        <v/>
      </c>
      <c r="D56" s="53">
        <f>VENTAS!C55</f>
        <v/>
      </c>
      <c r="E56" s="114">
        <f>VENTAS!D55</f>
        <v/>
      </c>
      <c r="F56" s="114">
        <f>VENTAS!J55</f>
        <v/>
      </c>
      <c r="G56" s="494">
        <f>VENTAS!F55</f>
        <v/>
      </c>
      <c r="H56" s="479">
        <f>VENTAS!K55</f>
        <v/>
      </c>
      <c r="I56" s="479">
        <f>VENTAS!M55</f>
        <v/>
      </c>
      <c r="J56" s="184">
        <f>VENTAS!L55</f>
        <v/>
      </c>
      <c r="K56" s="119">
        <f>IF(N($H56)&lt;1,"",$G56+31)</f>
        <v/>
      </c>
      <c r="L56" s="124">
        <f>IF(K56="","",TODAY()-K56)</f>
        <v/>
      </c>
      <c r="M56" s="201" t="n">
        <v>45895</v>
      </c>
      <c r="N56" s="374" t="n">
        <v>700000</v>
      </c>
      <c r="O56" s="184">
        <f>IF(K56="","SIN ESTADO",IF(M56&lt;&gt;"","PAGA",IF(L56&gt;0,"VENCIDA",IF(L56&gt;=-5,"POR VENCER","AL DÍA"))))</f>
        <v/>
      </c>
      <c r="P56" s="185" t="inlineStr">
        <is>
          <t>TRANSFERENCIA</t>
        </is>
      </c>
      <c r="Q56" s="119">
        <f>IF(N($H56)&lt;2,"",IF(K56="","",K56+31))</f>
        <v/>
      </c>
      <c r="R56" s="124">
        <f>IF(Q56="","",TODAY()-Q56)</f>
        <v/>
      </c>
      <c r="S56" s="406" t="n">
        <v>45925</v>
      </c>
      <c r="T56" s="184" t="n">
        <v>1050000</v>
      </c>
      <c r="U56" s="184">
        <f>IF(Q56="","SIN ESTADO",IF(S56&lt;&gt;"","PAGA",IF(R56&gt;0,"VENCIDA",IF(R56&gt;=-5,"POR VENCER","AL DÍA"))))</f>
        <v/>
      </c>
      <c r="V56" s="185" t="inlineStr">
        <is>
          <t>TRANSFERENCIA</t>
        </is>
      </c>
      <c r="W56" s="119">
        <f>IF(N($H56)&lt;3,"",IF(Q56="","",Q56+31))</f>
        <v/>
      </c>
      <c r="X56" s="124">
        <f>IF(W56="","",TODAY()-W56)</f>
        <v/>
      </c>
      <c r="Y56" s="407" t="n">
        <v>45951</v>
      </c>
      <c r="Z56" s="184" t="n">
        <v>875000</v>
      </c>
      <c r="AA56" s="184">
        <f>IF(W56="","SIN ESTADO",IF(Y56&lt;&gt;"","PAGA",IF(X56&gt;0,"VENCIDA",IF(X56&gt;=-5,"POR VENCER","AL DÍA"))))</f>
        <v/>
      </c>
      <c r="AB56" s="185" t="inlineStr">
        <is>
          <t>TRANSFERENCIA</t>
        </is>
      </c>
      <c r="AC56" s="119">
        <f>IF(N($H56)&lt;4,"",IF(W56="","",W56+31))</f>
        <v/>
      </c>
      <c r="AD56" s="124">
        <f>IF(AC56="","",TODAY()-AC56)</f>
        <v/>
      </c>
      <c r="AE56" s="227" t="n">
        <v>45984</v>
      </c>
      <c r="AF56" s="184" t="n">
        <v>800000</v>
      </c>
      <c r="AG56" s="184">
        <f>IF(AC56="","SIN ESTADO",IF(AE56&lt;&gt;"","PAGA",IF(AD56&gt;0,"VENCIDA",IF(AD56&gt;=-5,"POR VENCER","AL DÍA"))))</f>
        <v/>
      </c>
      <c r="AH56" s="185" t="inlineStr">
        <is>
          <t>TRANSFERENCIA</t>
        </is>
      </c>
      <c r="AI56" s="119">
        <f>IF(N($H56)&lt;5,"",IF(AC56="","",AC56+31))</f>
        <v/>
      </c>
      <c r="AJ56" s="124">
        <f>IF(AI56="","",TODAY()-AI56)</f>
        <v/>
      </c>
      <c r="AK56" s="407" t="n">
        <v>46024</v>
      </c>
      <c r="AL56" s="184" t="n">
        <v>800000</v>
      </c>
      <c r="AM56" s="184">
        <f>IF(AI56="","SIN ESTADO",IF(AK56&lt;&gt;"","PAGA",IF(AJ56&gt;0,"VENCIDA",IF(AJ56&gt;=-5,"POR VENCER","AL DÍA"))))</f>
        <v/>
      </c>
      <c r="AN56" s="185" t="inlineStr">
        <is>
          <t>TRANSFERENCIA</t>
        </is>
      </c>
      <c r="AO56" s="119">
        <f>IF(N($H56)&lt;6,"",IF(AI56="","",AI56+31))</f>
        <v/>
      </c>
      <c r="AP56" s="124">
        <f>IF(AO56="","",TODAY()-AO56)</f>
        <v/>
      </c>
      <c r="AQ56" s="477" t="n">
        <v>46070</v>
      </c>
      <c r="AR56" s="184" t="n">
        <v>900000</v>
      </c>
      <c r="AS56" s="184">
        <f>IF(AO56="","SIN ESTADO",IF(AQ56&lt;&gt;"","PAGA",IF(AP56&gt;0,"VENCIDA",IF(AP56&gt;=-5,"POR VENCER","AL DÍA"))))</f>
        <v/>
      </c>
      <c r="AT56" s="185" t="inlineStr">
        <is>
          <t>TRANSFERENCIA</t>
        </is>
      </c>
      <c r="AU56" s="119">
        <f>IF(N($H56)&lt;7,"",IF(AO56="","",AO56+31))</f>
        <v/>
      </c>
      <c r="AV56" s="124">
        <f>IF(AU56="","",TODAY()-AU56)</f>
        <v/>
      </c>
      <c r="AW56" s="407" t="n">
        <v>46098</v>
      </c>
      <c r="AX56" s="184" t="n">
        <v>1000000</v>
      </c>
      <c r="AY56" s="184">
        <f>IF(AU56="","SIN ESTADO",IF(AW56&lt;&gt;"","PAGA",IF(AV56&gt;0,"VENCIDA",IF(AV56&gt;=-5,"POR VENCER","AL DÍA"))))</f>
        <v/>
      </c>
      <c r="AZ56" s="185" t="inlineStr">
        <is>
          <t>TRANSFERENCIA</t>
        </is>
      </c>
      <c r="BA56" s="119">
        <f>IF(N($H56)&lt;8,"",IF(AU56="","",AU56+31))</f>
        <v/>
      </c>
      <c r="BB56" s="124">
        <f>IF(BA56="","",TODAY()-BA56)</f>
        <v/>
      </c>
      <c r="BC56" s="227" t="n">
        <v>46126</v>
      </c>
      <c r="BD56" s="184" t="n">
        <v>1000000</v>
      </c>
      <c r="BE56" s="184">
        <f>IF(BA56="","SIN ESTADO",IF(BC56&lt;&gt;"","PAGA",IF(BB56&gt;0,"VENCIDA",IF(BB56&gt;=-5,"POR VENCER","AL DÍA"))))</f>
        <v/>
      </c>
      <c r="BF56" s="185" t="inlineStr">
        <is>
          <t>TRANSFERENCIA</t>
        </is>
      </c>
      <c r="BG56" s="119">
        <f>IF(N($H56)&lt;9,"",IF(BA56="","",BA56+31))</f>
        <v/>
      </c>
      <c r="BH56" s="124">
        <f>IF(BG56="","",TODAY()-BG56)</f>
        <v/>
      </c>
      <c r="BI56" s="494" t="n">
        <v>46154</v>
      </c>
      <c r="BJ56" s="184" t="n">
        <v>850000</v>
      </c>
      <c r="BK56" s="184">
        <f>IF(BG56="","SIN ESTADO",IF(BI56&lt;&gt;"","PAGA",IF(BH56&gt;0,"VENCIDA",IF(BH56&gt;=-5,"POR VENCER","AL DÍA"))))</f>
        <v/>
      </c>
      <c r="BL56" s="185" t="inlineStr">
        <is>
          <t>TRANSFERENCIA</t>
        </is>
      </c>
      <c r="BM56" s="119">
        <f>IF(N($H56)&lt;10,"",IF(BG56="","",BG56+31))</f>
        <v/>
      </c>
      <c r="BN56" s="124">
        <f>IF(BM56="","",TODAY()-BM56)</f>
        <v/>
      </c>
      <c r="BO56" s="494" t="n">
        <v>46188</v>
      </c>
      <c r="BP56" s="184" t="n">
        <v>1000000</v>
      </c>
      <c r="BQ56" s="184">
        <f>IF(BM56="","SIN ESTADO",IF(BO56&lt;&gt;"","PAGA",IF(BN56&gt;0,"VENCIDA",IF(BN56&gt;=-5,"POR VENCER","AL DÍA"))))</f>
        <v/>
      </c>
      <c r="BR56" s="185" t="inlineStr">
        <is>
          <t>TRANSFERENCIA</t>
        </is>
      </c>
      <c r="BS56" s="119">
        <f>IF(N($H56)&lt;11,"",IF(BM56="","",BM56+31))</f>
        <v/>
      </c>
      <c r="BT56" s="124">
        <f>IF(BS56="","",TODAY()-BS56)</f>
        <v/>
      </c>
      <c r="BU56" s="494" t="n">
        <v>46222</v>
      </c>
      <c r="BV56" s="184" t="n">
        <v>1000000</v>
      </c>
      <c r="BW56" s="184">
        <f>IF(BS56="","SIN ESTADO",IF(BU56&lt;&gt;"","PAGA",IF(BT56&gt;0,"VENCIDA",IF(BT56&gt;=-5,"POR VENCER","AL DÍA"))))</f>
        <v/>
      </c>
      <c r="BX56" s="185" t="inlineStr">
        <is>
          <t>TRANSFERENCIA</t>
        </is>
      </c>
      <c r="BY56" s="119">
        <f>IF(N($H56)&lt;12,"",IF(BS56="","",BS56+31))</f>
        <v/>
      </c>
      <c r="BZ56" s="124">
        <f>IF(BY56="","",TODAY()-BY56)</f>
        <v/>
      </c>
      <c r="CA56" s="494" t="n">
        <v>46269</v>
      </c>
      <c r="CB56" s="184" t="n">
        <v>800000</v>
      </c>
      <c r="CC56" s="184">
        <f>IF(BY56="","SIN ESTADO",IF(CA56&lt;&gt;"","PAGA",IF(BZ56&gt;0,"VENCIDA",IF(BZ56&gt;=-5,"POR VENCER","AL DÍA"))))</f>
        <v/>
      </c>
      <c r="CD56" s="185" t="inlineStr">
        <is>
          <t>TRANSFERENCIA</t>
        </is>
      </c>
      <c r="CE56" s="119">
        <f>IF(N($H56)&lt;13,"",IF(BY56="","",BY56+31))</f>
        <v/>
      </c>
      <c r="CF56" s="124">
        <f>IF(CE56="","",TODAY()-CE56)</f>
        <v/>
      </c>
      <c r="CG56" s="494" t="n"/>
      <c r="CH56" s="184" t="n"/>
      <c r="CI56" s="184">
        <f>IF(CE56="","SIN ESTADO",IF(CG56&lt;&gt;"","PAGA",IF(CF56&gt;0,"VENCIDA",IF(CF56&gt;=-5,"POR VENCER","AL DÍA"))))</f>
        <v/>
      </c>
      <c r="CJ56" s="185" t="n"/>
      <c r="CK56" s="119">
        <f>IF(N($H56)&lt;14,"",IF(CE56="","",CE56+31))</f>
        <v/>
      </c>
      <c r="CL56" s="124">
        <f>IF(CK56="","",TODAY()-CK56)</f>
        <v/>
      </c>
      <c r="CM56" s="494" t="n"/>
      <c r="CN56" s="184" t="n"/>
      <c r="CO56" s="184">
        <f>IF(CK56="","SIN ESTADO",IF(CM56&lt;&gt;"","PAGA",IF(CL56&gt;0,"VENCIDA",IF(CL56&gt;=-5,"POR VENCER","AL DÍA"))))</f>
        <v/>
      </c>
      <c r="CP56" s="185" t="n"/>
      <c r="CQ56" s="119">
        <f>IF(N($H56)&lt;15,"",IF(CK56="","",CK56+31))</f>
        <v/>
      </c>
      <c r="CR56" s="124">
        <f>IF(CQ56="","",TODAY()-CQ56)</f>
        <v/>
      </c>
      <c r="CS56" s="494" t="n"/>
      <c r="CT56" s="184" t="n"/>
      <c r="CU56" s="184">
        <f>IF(CQ56="","SIN ESTADO",IF(CS56&lt;&gt;"","PAGA",IF(CR56&gt;0,"VENCIDA",IF(CR56&gt;=-5,"POR VENCER","AL DÍA"))))</f>
        <v/>
      </c>
      <c r="CV56" s="185" t="n"/>
      <c r="CW56" s="119">
        <f>IF(N($H56)&lt;16,"",IF(CQ56="","",CQ56+31))</f>
        <v/>
      </c>
      <c r="CX56" s="124">
        <f>IF(CW56="","",TODAY()-CW56)</f>
        <v/>
      </c>
      <c r="CY56" s="494" t="n"/>
      <c r="CZ56" s="184" t="n"/>
      <c r="DA56" s="184">
        <f>IF(CW56="","SIN ESTADO",IF(CY56&lt;&gt;"","PAGA",IF(CX56&gt;0,"VENCIDA",IF(CX56&gt;=-5,"POR VENCER","AL DÍA"))))</f>
        <v/>
      </c>
      <c r="DB56" s="185" t="n"/>
      <c r="DC56" s="119">
        <f>IF(N($H56)&lt;17,"",IF(CW56="","",CW56+31))</f>
        <v/>
      </c>
      <c r="DD56" s="124">
        <f>IF(DC56="","",TODAY()-DC56)</f>
        <v/>
      </c>
      <c r="DE56" s="494" t="n"/>
      <c r="DF56" s="184" t="n"/>
      <c r="DG56" s="184">
        <f>IF(DC56="","SIN ESTADO",IF(DE56&lt;&gt;"","PAGA",IF(DD56&gt;0,"VENCIDA",IF(DD56&gt;=-5,"POR VENCER","AL DÍA"))))</f>
        <v/>
      </c>
      <c r="DH56" s="185" t="n"/>
      <c r="DI56" s="119">
        <f>IF(N($H56)&lt;18,"",IF(DC56="","",DC56+31))</f>
        <v/>
      </c>
      <c r="DJ56" s="124">
        <f>IF(DI56="","",TODAY()-DI56)</f>
        <v/>
      </c>
      <c r="DK56" s="494" t="n"/>
      <c r="DL56" s="184" t="n"/>
      <c r="DM56" s="184">
        <f>IF(DI56="","SIN ESTADO",IF(DK56&lt;&gt;"","PAGA",IF(DJ56&gt;0,"VENCIDA",IF(DJ56&gt;=-5,"POR VENCER","AL DÍA"))))</f>
        <v/>
      </c>
      <c r="DN56" s="185" t="n"/>
      <c r="DO56" s="119">
        <f>IF(N($H56)&lt;19,"",IF(DI56="","",DI56+31))</f>
        <v/>
      </c>
      <c r="DP56" s="124">
        <f>IF(DO56="","",TODAY()-DO56)</f>
        <v/>
      </c>
      <c r="DQ56" s="494" t="n"/>
      <c r="DR56" s="184" t="n"/>
      <c r="DS56" s="184">
        <f>IF(DO56="","SIN ESTADO",IF(DQ56&lt;&gt;"","PAGA",IF(DP56&gt;0,"VENCIDA",IF(DP56&gt;=-5,"POR VENCER","AL DÍA"))))</f>
        <v/>
      </c>
      <c r="DT56" s="185" t="n"/>
      <c r="DU56" s="119">
        <f>IF(N($H56)&lt;20,"",IF(DO56="","",DO56+31))</f>
        <v/>
      </c>
      <c r="DV56" s="124">
        <f>IF(DU56="","",TODAY()-DU56)</f>
        <v/>
      </c>
      <c r="DW56" s="494" t="n"/>
      <c r="DX56" s="184" t="n"/>
      <c r="DY56" s="184">
        <f>IF(DU56="","SIN ESTADO",IF(DW56&lt;&gt;"","PAGA",IF(DV56&gt;0,"VENCIDA",IF(DV56&gt;=-5,"POR VENCER","AL DÍA"))))</f>
        <v/>
      </c>
      <c r="DZ56" s="185" t="n"/>
      <c r="EA56" s="119">
        <f>IF(N($H56)&lt;21,"",IF(DU56="","",DU56+31))</f>
        <v/>
      </c>
      <c r="EB56" s="124">
        <f>IF(EA56="","",TODAY()-EA56)</f>
        <v/>
      </c>
      <c r="EC56" s="494" t="n"/>
      <c r="ED56" s="184" t="n"/>
      <c r="EE56" s="184">
        <f>IF(EA56="","SIN ESTADO",IF(EC56&lt;&gt;"","PAGA",IF(EB56&gt;0,"VENCIDA",IF(EB56&gt;=-5,"POR VENCER","AL DÍA"))))</f>
        <v/>
      </c>
      <c r="EF56" s="185" t="n"/>
      <c r="EG56" s="119">
        <f>IF(N($H56)&lt;22,"",IF(EA56="","",EA56+31))</f>
        <v/>
      </c>
      <c r="EH56" s="124">
        <f>IF(EG56="","",TODAY()-EG56)</f>
        <v/>
      </c>
      <c r="EI56" s="494" t="n"/>
      <c r="EJ56" s="184" t="n"/>
      <c r="EK56" s="184">
        <f>IF(EG56="","SIN ESTADO",IF(EI56&lt;&gt;"","PAGA",IF(EH56&gt;0,"VENCIDA",IF(EH56&gt;=-5,"POR VENCER","AL DÍA"))))</f>
        <v/>
      </c>
      <c r="EL56" s="185" t="n"/>
      <c r="EM56" s="119">
        <f>IF(N($H56)&lt;23,"",IF(EG56="","",EG56+31))</f>
        <v/>
      </c>
      <c r="EN56" s="124">
        <f>IF(EM56="","",TODAY()-EM56)</f>
        <v/>
      </c>
      <c r="EO56" s="494" t="n"/>
      <c r="EP56" s="184" t="n"/>
      <c r="EQ56" s="184">
        <f>IF(EM56="","SIN ESTADO",IF(EO56&lt;&gt;"","PAGA",IF(EN56&gt;0,"VENCIDA",IF(EN56&gt;=-5,"POR VENCER","AL DÍA"))))</f>
        <v/>
      </c>
      <c r="ER56" s="185" t="n"/>
      <c r="ES56" s="119">
        <f>IF(N($H56)&lt;24,"",IF(EM56="","",EM56+31))</f>
        <v/>
      </c>
      <c r="ET56" s="124">
        <f>IF(ES56="","",TODAY()-ES56)</f>
        <v/>
      </c>
      <c r="EU56" s="494" t="n"/>
      <c r="EV56" s="184" t="n"/>
      <c r="EW56" s="184">
        <f>IF(ES56="","SIN ESTADO",IF(EU56&lt;&gt;"","PAGA",IF(ET56&gt;0,"VENCIDA",IF(ET56&gt;=-5,"POR VENCER","AL DÍA"))))</f>
        <v/>
      </c>
      <c r="EX56" s="185" t="n"/>
      <c r="EY56" s="119">
        <f>IF(N($H56)&lt;25,"",IF(ES56="","",ES56+31))</f>
        <v/>
      </c>
      <c r="EZ56" s="124">
        <f>IF(EY56="","",TODAY()-EY56)</f>
        <v/>
      </c>
      <c r="FA56" s="494" t="n"/>
      <c r="FB56" s="184" t="n"/>
      <c r="FC56" s="184">
        <f>IF(EY56="","SIN ESTADO",IF(FA56&lt;&gt;"","PAGA",IF(EZ56&gt;0,"VENCIDA",IF(EZ56&gt;=-5,"POR VENCER","AL DÍA"))))</f>
        <v/>
      </c>
      <c r="FD56" s="185" t="n"/>
      <c r="FE56" s="119">
        <f>IF(N($H56)&lt;26,"",IF(EY56="","",EY56+31))</f>
        <v/>
      </c>
      <c r="FF56" s="124">
        <f>IF(FE56="","",TODAY()-FE56)</f>
        <v/>
      </c>
      <c r="FG56" s="494" t="n"/>
      <c r="FH56" s="184" t="n"/>
      <c r="FI56" s="184">
        <f>IF(FE56="","SIN ESTADO",IF(FG56&lt;&gt;"","PAGA",IF(FF56&gt;0,"VENCIDA",IF(FF56&gt;=-5,"POR VENCER","AL DÍA"))))</f>
        <v/>
      </c>
      <c r="FJ56" s="185" t="n"/>
      <c r="FK56" s="119">
        <f>IF(N($H56)&lt;27,"",IF(FE56="","",FE56+31))</f>
        <v/>
      </c>
      <c r="FL56" s="124">
        <f>IF(FK56="","",TODAY()-FK56)</f>
        <v/>
      </c>
      <c r="FM56" s="494" t="n"/>
      <c r="FN56" s="184" t="n"/>
      <c r="FO56" s="184">
        <f>IF(FK56="","SIN ESTADO",IF(FM56&lt;&gt;"","PAGA",IF(FL56&gt;0,"VENCIDA",IF(FL56&gt;=-5,"POR VENCER","AL DÍA"))))</f>
        <v/>
      </c>
      <c r="FP56" s="185" t="n"/>
      <c r="FQ56" s="119">
        <f>IF(N($H56)&lt;28,"",IF(FK56="","",FK56+31))</f>
        <v/>
      </c>
      <c r="FR56" s="124">
        <f>IF(FQ56="","",TODAY()-FQ56)</f>
        <v/>
      </c>
      <c r="FS56" s="494" t="n"/>
      <c r="FT56" s="184" t="n"/>
      <c r="FU56" s="184">
        <f>IF(FQ56="","SIN ESTADO",IF(FS56&lt;&gt;"","PAGA",IF(FR56&gt;0,"VENCIDA",IF(FR56&gt;=-5,"POR VENCER","AL DÍA"))))</f>
        <v/>
      </c>
      <c r="FV56" s="185" t="n"/>
      <c r="FW56" s="119">
        <f>IF(N($H56)&lt;29,"",IF(FQ56="","",FQ56+31))</f>
        <v/>
      </c>
      <c r="FX56" s="124">
        <f>IF(FW56="","",TODAY()-FW56)</f>
        <v/>
      </c>
      <c r="FY56" s="494" t="n"/>
      <c r="FZ56" s="184" t="n"/>
      <c r="GA56" s="184">
        <f>IF(FW56="","SIN ESTADO",IF(FY56&lt;&gt;"","PAGA",IF(FX56&gt;0,"VENCIDA",IF(FX56&gt;=-5,"POR VENCER","AL DÍA"))))</f>
        <v/>
      </c>
      <c r="GB56" s="185" t="n"/>
      <c r="GC56" s="119">
        <f>IF(N($H56)&lt;30,"",IF(FW56="","",FW56+31))</f>
        <v/>
      </c>
      <c r="GD56" s="124">
        <f>IF(GC56="","",TODAY()-GC56)</f>
        <v/>
      </c>
      <c r="GE56" s="494" t="n"/>
      <c r="GF56" s="184" t="n"/>
      <c r="GG56" s="184">
        <f>IF(GC56="","SIN ESTADO",IF(GE56&lt;&gt;"","PAGA",IF(GD56&gt;0,"VENCIDA",IF(GD56&gt;=-5,"POR VENCER","AL DÍA"))))</f>
        <v/>
      </c>
      <c r="GH56" s="185" t="n"/>
      <c r="GI56" s="119">
        <f>IF(N($H56)&lt;31,"",IF(GC56="","",GC56+31))</f>
        <v/>
      </c>
      <c r="GJ56" s="124">
        <f>IF(GI56="","",TODAY()-GI56)</f>
        <v/>
      </c>
      <c r="GK56" s="494" t="n"/>
      <c r="GL56" s="184" t="n"/>
      <c r="GM56" s="184">
        <f>IF(GI56="","SIN ESTADO",IF(GK56&lt;&gt;"","PAGA",IF(GJ56&gt;0,"VENCIDA",IF(GJ56&gt;=-5,"POR VENCER","AL DÍA"))))</f>
        <v/>
      </c>
      <c r="GN56" s="185" t="n"/>
      <c r="GO56" s="119">
        <f>IF(N($H56)&lt;32,"",IF(GI56="","",GI56+31))</f>
        <v/>
      </c>
      <c r="GP56" s="124">
        <f>IF(GO56="","",TODAY()-GO56)</f>
        <v/>
      </c>
      <c r="GQ56" s="494" t="n"/>
      <c r="GR56" s="184" t="n"/>
      <c r="GS56" s="184">
        <f>IF(GO56="","SIN ESTADO",IF(GQ56&lt;&gt;"","PAGA",IF(GP56&gt;0,"VENCIDA",IF(GP56&gt;=-5,"POR VENCER","AL DÍA"))))</f>
        <v/>
      </c>
      <c r="GT56" s="185" t="n"/>
      <c r="GU56" s="119">
        <f>IF(N($H56)&lt;33,"",IF(GO56="","",GO56+31))</f>
        <v/>
      </c>
      <c r="GV56" s="124">
        <f>IF(GU56="","",TODAY()-GU56)</f>
        <v/>
      </c>
      <c r="GW56" s="494" t="n"/>
      <c r="GX56" s="184" t="n"/>
      <c r="GY56" s="184">
        <f>IF(GU56="","SIN ESTADO",IF(GW56&lt;&gt;"","PAGA",IF(GV56&gt;0,"VENCIDA",IF(GV56&gt;=-5,"POR VENCER","AL DÍA"))))</f>
        <v/>
      </c>
      <c r="GZ56" s="185" t="n"/>
      <c r="HA56" s="119">
        <f>IF(N($H56)&lt;34,"",IF(GU56="","",GU56+31))</f>
        <v/>
      </c>
      <c r="HB56" s="124">
        <f>IF(HA56="","",TODAY()-HA56)</f>
        <v/>
      </c>
      <c r="HC56" s="494" t="n"/>
      <c r="HD56" s="184" t="n"/>
      <c r="HE56" s="184">
        <f>IF(HA56="","SIN ESTADO",IF(HC56&lt;&gt;"","PAGA",IF(HB56&gt;0,"VENCIDA",IF(HB56&gt;=-5,"POR VENCER","AL DÍA"))))</f>
        <v/>
      </c>
      <c r="HF56" s="185" t="n"/>
      <c r="HG56" s="119">
        <f>IF(N($H56)&lt;35,"",IF(HA56="","",HA56+31))</f>
        <v/>
      </c>
      <c r="HH56" s="124">
        <f>IF(HG56="","",TODAY()-HG56)</f>
        <v/>
      </c>
      <c r="HI56" s="494" t="n"/>
      <c r="HJ56" s="184" t="n"/>
      <c r="HK56" s="184">
        <f>IF(HG56="","SIN ESTADO",IF(HI56&lt;&gt;"","PAGA",IF(HH56&gt;0,"VENCIDA",IF(HH56&gt;=-5,"POR VENCER","AL DÍA"))))</f>
        <v/>
      </c>
      <c r="HL56" s="168" t="n"/>
      <c r="HM56" s="119">
        <f>IF(N($H56)&lt;36,"",IF(HG56="","",HG56+31))</f>
        <v/>
      </c>
      <c r="HN56" s="124">
        <f>IF(HM56="","",TODAY()-HM56)</f>
        <v/>
      </c>
      <c r="HO56" s="494" t="n"/>
      <c r="HP56" s="184" t="n"/>
      <c r="HQ56" s="184">
        <f>IF(HM56="","SIN ESTADO",IF(HO56&lt;&gt;"","PAGA",IF(HN56&gt;0,"VENCIDA",IF(HN56&gt;=-5,"POR VENCER","AL DÍA"))))</f>
        <v/>
      </c>
      <c r="HR56" s="168" t="n"/>
      <c r="HS56" s="169">
        <f>N56+T56+Z56+AF56+AL56+AR56+AX56+BD56+BJ56+BP56+BV56+CB56+CH56+CN56+CT56+CZ56+DF56+DL56+DR56+DX56+ED56+EJ56+EP56+EV56+FB56+FH56+FN56+FT56+FZ56+GF56+GL56+GR56+GX56+HD56+HJ56+HP56</f>
        <v/>
      </c>
      <c r="HU56" s="170">
        <f>IFERROR(N($J56),0)</f>
        <v/>
      </c>
      <c r="HW56" s="170">
        <f>SUMPRODUCT((MOD(COLUMN($M56:$HR56)-COLUMN($M56),6)=0)*ISNUMBER($M56:$HR56)*($M56:$HR56&gt;=RESUMEN!$C$26)*($M56:$HR56&lt;=RESUMEN!$C$27)*IFERROR(N($N56:$HS56),0))</f>
        <v/>
      </c>
      <c r="HX56" s="170">
        <f>SUMPRODUCT((MOD(COLUMN($M56:$HR56)-COLUMN($M56),6)=0)*ISNUMBER($M56:$HR56)*($M56:$HR56&gt;=RESUMEN!$C$26)*($M56:$HR56&lt;=RESUMEN!$C$27))</f>
        <v/>
      </c>
    </row>
    <row r="57" ht="15.75" customHeight="1" s="506">
      <c r="B57" s="113">
        <f>VENTAS!A56</f>
        <v/>
      </c>
      <c r="C57" s="236">
        <f>VENTAS!B56</f>
        <v/>
      </c>
      <c r="D57" s="53">
        <f>VENTAS!C56</f>
        <v/>
      </c>
      <c r="E57" s="114">
        <f>VENTAS!D56</f>
        <v/>
      </c>
      <c r="F57" s="114">
        <f>VENTAS!J56</f>
        <v/>
      </c>
      <c r="G57" s="494">
        <f>VENTAS!F56</f>
        <v/>
      </c>
      <c r="H57" s="479">
        <f>VENTAS!K56</f>
        <v/>
      </c>
      <c r="I57" s="479">
        <f>VENTAS!M56</f>
        <v/>
      </c>
      <c r="J57" s="184">
        <f>VENTAS!L56</f>
        <v/>
      </c>
      <c r="K57" s="119">
        <f>IF(N($H57)&lt;1,"",$G57+31)</f>
        <v/>
      </c>
      <c r="L57" s="124">
        <f>IF(K57="","",TODAY()-K57)</f>
        <v/>
      </c>
      <c r="M57" s="201" t="n">
        <v>45902</v>
      </c>
      <c r="N57" s="374" t="n">
        <v>875000</v>
      </c>
      <c r="O57" s="184">
        <f>IF(K57="","SIN ESTADO",IF(M57&lt;&gt;"","PAGA",IF(L57&gt;0,"VENCIDA",IF(L57&gt;=-5,"POR VENCER","AL DÍA"))))</f>
        <v/>
      </c>
      <c r="P57" s="185" t="inlineStr">
        <is>
          <t>TRANSFERENCIA</t>
        </is>
      </c>
      <c r="Q57" s="119">
        <f>IF(N($H57)&lt;2,"",IF(K57="","",K57+31))</f>
        <v/>
      </c>
      <c r="R57" s="124">
        <f>IF(Q57="","",TODAY()-Q57)</f>
        <v/>
      </c>
      <c r="S57" s="406" t="n">
        <v>45934</v>
      </c>
      <c r="T57" s="184" t="n">
        <v>875000</v>
      </c>
      <c r="U57" s="184">
        <f>IF(Q57="","SIN ESTADO",IF(S57&lt;&gt;"","PAGA",IF(R57&gt;0,"VENCIDA",IF(R57&gt;=-5,"POR VENCER","AL DÍA"))))</f>
        <v/>
      </c>
      <c r="V57" s="185" t="inlineStr">
        <is>
          <t>TRANSFERENCIA</t>
        </is>
      </c>
      <c r="W57" s="119">
        <f>IF(N($H57)&lt;3,"",IF(Q57="","",Q57+31))</f>
        <v/>
      </c>
      <c r="X57" s="124">
        <f>IF(W57="","",TODAY()-W57)</f>
        <v/>
      </c>
      <c r="Y57" s="407" t="n">
        <v>46001</v>
      </c>
      <c r="Z57" s="184" t="n">
        <v>875000</v>
      </c>
      <c r="AA57" s="184">
        <f>IF(W57="","SIN ESTADO",IF(Y57&lt;&gt;"","PAGA",IF(X57&gt;0,"VENCIDA",IF(X57&gt;=-5,"POR VENCER","AL DÍA"))))</f>
        <v/>
      </c>
      <c r="AB57" s="185" t="inlineStr">
        <is>
          <t>TRANSFERENCIA</t>
        </is>
      </c>
      <c r="AC57" s="119">
        <f>IF(N($H57)&lt;4,"",IF(W57="","",W57+31))</f>
        <v/>
      </c>
      <c r="AD57" s="124">
        <f>IF(AC57="","",TODAY()-AC57)</f>
        <v/>
      </c>
      <c r="AE57" s="227" t="n">
        <v>45664</v>
      </c>
      <c r="AF57" s="184" t="n">
        <v>875000</v>
      </c>
      <c r="AG57" s="184">
        <f>IF(AC57="","SIN ESTADO",IF(AE57&lt;&gt;"","PAGA",IF(AD57&gt;0,"VENCIDA",IF(AD57&gt;=-5,"POR VENCER","AL DÍA"))))</f>
        <v/>
      </c>
      <c r="AH57" s="185" t="inlineStr">
        <is>
          <t>CHEQUE</t>
        </is>
      </c>
      <c r="AI57" s="119">
        <f>IF(N($H57)&lt;5,"",IF(AC57="","",AC57+31))</f>
        <v/>
      </c>
      <c r="AJ57" s="124">
        <f>IF(AI57="","",TODAY()-AI57)</f>
        <v/>
      </c>
      <c r="AK57" s="407" t="n">
        <v>45664</v>
      </c>
      <c r="AL57" s="184" t="n">
        <v>875000</v>
      </c>
      <c r="AM57" s="184">
        <f>IF(AI57="","SIN ESTADO",IF(AK57&lt;&gt;"","PAGA",IF(AJ57&gt;0,"VENCIDA",IF(AJ57&gt;=-5,"POR VENCER","AL DÍA"))))</f>
        <v/>
      </c>
      <c r="AN57" s="185" t="inlineStr">
        <is>
          <t>CHEQUE</t>
        </is>
      </c>
      <c r="AO57" s="119">
        <f>IF(N($H57)&lt;6,"",IF(AI57="","",AI57+31))</f>
        <v/>
      </c>
      <c r="AP57" s="124">
        <f>IF(AO57="","",TODAY()-AO57)</f>
        <v/>
      </c>
      <c r="AQ57" s="477" t="n">
        <v>46079</v>
      </c>
      <c r="AR57" s="184" t="n">
        <v>875000</v>
      </c>
      <c r="AS57" s="184">
        <f>IF(AO57="","SIN ESTADO",IF(AQ57&lt;&gt;"","PAGA",IF(AP57&gt;0,"VENCIDA",IF(AP57&gt;=-5,"POR VENCER","AL DÍA"))))</f>
        <v/>
      </c>
      <c r="AT57" s="185" t="inlineStr">
        <is>
          <t>CHEQUE</t>
        </is>
      </c>
      <c r="AU57" s="119">
        <f>IF(N($H57)&lt;7,"",IF(AO57="","",AO57+31))</f>
        <v/>
      </c>
      <c r="AV57" s="124">
        <f>IF(AU57="","",TODAY()-AU57)</f>
        <v/>
      </c>
      <c r="AW57" s="227" t="n">
        <v>46079</v>
      </c>
      <c r="AX57" s="184" t="n">
        <v>875000</v>
      </c>
      <c r="AY57" s="184">
        <f>IF(AU57="","SIN ESTADO",IF(AW57&lt;&gt;"","PAGA",IF(AV57&gt;0,"VENCIDA",IF(AV57&gt;=-5,"POR VENCER","AL DÍA"))))</f>
        <v/>
      </c>
      <c r="AZ57" s="185" t="inlineStr">
        <is>
          <t>CHEQUE</t>
        </is>
      </c>
      <c r="BA57" s="119">
        <f>IF(N($H57)&lt;8,"",IF(AU57="","",AU57+31))</f>
        <v/>
      </c>
      <c r="BB57" s="124">
        <f>IF(BA57="","",TODAY()-BA57)</f>
        <v/>
      </c>
      <c r="BC57" s="227" t="n">
        <v>46113</v>
      </c>
      <c r="BD57" s="184" t="n">
        <v>875000</v>
      </c>
      <c r="BE57" s="184">
        <f>IF(BA57="","SIN ESTADO",IF(BC57&lt;&gt;"","PAGA",IF(BB57&gt;0,"VENCIDA",IF(BB57&gt;=-5,"POR VENCER","AL DÍA"))))</f>
        <v/>
      </c>
      <c r="BF57" s="185" t="inlineStr">
        <is>
          <t>CHEQUE</t>
        </is>
      </c>
      <c r="BG57" s="119">
        <f>IF(N($H57)&lt;9,"",IF(BA57="","",BA57+31))</f>
        <v/>
      </c>
      <c r="BH57" s="124">
        <f>IF(BG57="","",TODAY()-BG57)</f>
        <v/>
      </c>
      <c r="BI57" s="494" t="n">
        <v>46150</v>
      </c>
      <c r="BJ57" s="184" t="n">
        <v>875000</v>
      </c>
      <c r="BK57" s="184">
        <f>IF(BG57="","SIN ESTADO",IF(BI57&lt;&gt;"","PAGA",IF(BH57&gt;0,"VENCIDA",IF(BH57&gt;=-5,"POR VENCER","AL DÍA"))))</f>
        <v/>
      </c>
      <c r="BL57" s="185" t="inlineStr">
        <is>
          <t>TRANSFERENCIA</t>
        </is>
      </c>
      <c r="BM57" s="119">
        <f>IF(N($H57)&lt;10,"",IF(BG57="","",BG57+31))</f>
        <v/>
      </c>
      <c r="BN57" s="124">
        <f>IF(BM57="","",TODAY()-BM57)</f>
        <v/>
      </c>
      <c r="BO57" s="494" t="n">
        <v>46199</v>
      </c>
      <c r="BP57" s="184" t="n">
        <v>875000</v>
      </c>
      <c r="BQ57" s="184">
        <f>IF(BM57="","SIN ESTADO",IF(BO57&lt;&gt;"","PAGA",IF(BN57&gt;0,"VENCIDA",IF(BN57&gt;=-5,"POR VENCER","AL DÍA"))))</f>
        <v/>
      </c>
      <c r="BR57" s="185" t="inlineStr">
        <is>
          <t>TRANSFERENCIA</t>
        </is>
      </c>
      <c r="BS57" s="119">
        <f>IF(N($H57)&lt;11,"",IF(BM57="","",BM57+31))</f>
        <v/>
      </c>
      <c r="BT57" s="124">
        <f>IF(BS57="","",TODAY()-BS57)</f>
        <v/>
      </c>
      <c r="BU57" s="494" t="n">
        <v>46224</v>
      </c>
      <c r="BV57" s="184" t="n">
        <v>875000</v>
      </c>
      <c r="BW57" s="184">
        <f>IF(BS57="","SIN ESTADO",IF(BU57&lt;&gt;"","PAGA",IF(BT57&gt;0,"VENCIDA",IF(BT57&gt;=-5,"POR VENCER","AL DÍA"))))</f>
        <v/>
      </c>
      <c r="BX57" s="185" t="inlineStr">
        <is>
          <t>TRANSFERENCIA</t>
        </is>
      </c>
      <c r="BY57" s="119">
        <f>IF(N($H57)&lt;12,"",IF(BS57="","",BS57+31))</f>
        <v/>
      </c>
      <c r="BZ57" s="124">
        <f>IF(BY57="","",TODAY()-BY57)</f>
        <v/>
      </c>
      <c r="CA57" s="494" t="n">
        <v>46224</v>
      </c>
      <c r="CB57" s="184" t="n">
        <v>875000</v>
      </c>
      <c r="CC57" s="184">
        <f>IF(BY57="","SIN ESTADO",IF(CA57&lt;&gt;"","PAGA",IF(BZ57&gt;0,"VENCIDA",IF(BZ57&gt;=-5,"POR VENCER","AL DÍA"))))</f>
        <v/>
      </c>
      <c r="CD57" s="185" t="inlineStr">
        <is>
          <t>TRANSFERENCIA</t>
        </is>
      </c>
      <c r="CE57" s="119">
        <f>IF(N($H57)&lt;13,"",IF(BY57="","",BY57+31))</f>
        <v/>
      </c>
      <c r="CF57" s="124">
        <f>IF(CE57="","",TODAY()-CE57)</f>
        <v/>
      </c>
      <c r="CG57" s="494" t="n"/>
      <c r="CH57" s="184" t="n"/>
      <c r="CI57" s="184">
        <f>IF(CE57="","SIN ESTADO",IF(CG57&lt;&gt;"","PAGA",IF(CF57&gt;0,"VENCIDA",IF(CF57&gt;=-5,"POR VENCER","AL DÍA"))))</f>
        <v/>
      </c>
      <c r="CJ57" s="185" t="n"/>
      <c r="CK57" s="119">
        <f>IF(N($H57)&lt;14,"",IF(CE57="","",CE57+31))</f>
        <v/>
      </c>
      <c r="CL57" s="124">
        <f>IF(CK57="","",TODAY()-CK57)</f>
        <v/>
      </c>
      <c r="CM57" s="494" t="n"/>
      <c r="CN57" s="184" t="n"/>
      <c r="CO57" s="184">
        <f>IF(CK57="","SIN ESTADO",IF(CM57&lt;&gt;"","PAGA",IF(CL57&gt;0,"VENCIDA",IF(CL57&gt;=-5,"POR VENCER","AL DÍA"))))</f>
        <v/>
      </c>
      <c r="CP57" s="185" t="n"/>
      <c r="CQ57" s="119">
        <f>IF(N($H57)&lt;15,"",IF(CK57="","",CK57+31))</f>
        <v/>
      </c>
      <c r="CR57" s="124">
        <f>IF(CQ57="","",TODAY()-CQ57)</f>
        <v/>
      </c>
      <c r="CS57" s="494" t="n"/>
      <c r="CT57" s="184" t="n"/>
      <c r="CU57" s="184">
        <f>IF(CQ57="","SIN ESTADO",IF(CS57&lt;&gt;"","PAGA",IF(CR57&gt;0,"VENCIDA",IF(CR57&gt;=-5,"POR VENCER","AL DÍA"))))</f>
        <v/>
      </c>
      <c r="CV57" s="185" t="n"/>
      <c r="CW57" s="119">
        <f>IF(N($H57)&lt;16,"",IF(CQ57="","",CQ57+31))</f>
        <v/>
      </c>
      <c r="CX57" s="124">
        <f>IF(CW57="","",TODAY()-CW57)</f>
        <v/>
      </c>
      <c r="CY57" s="494" t="n"/>
      <c r="CZ57" s="184" t="n"/>
      <c r="DA57" s="184">
        <f>IF(CW57="","SIN ESTADO",IF(CY57&lt;&gt;"","PAGA",IF(CX57&gt;0,"VENCIDA",IF(CX57&gt;=-5,"POR VENCER","AL DÍA"))))</f>
        <v/>
      </c>
      <c r="DB57" s="185" t="n"/>
      <c r="DC57" s="119">
        <f>IF(N($H57)&lt;17,"",IF(CW57="","",CW57+31))</f>
        <v/>
      </c>
      <c r="DD57" s="124">
        <f>IF(DC57="","",TODAY()-DC57)</f>
        <v/>
      </c>
      <c r="DE57" s="494" t="n"/>
      <c r="DF57" s="184" t="n"/>
      <c r="DG57" s="184">
        <f>IF(DC57="","SIN ESTADO",IF(DE57&lt;&gt;"","PAGA",IF(DD57&gt;0,"VENCIDA",IF(DD57&gt;=-5,"POR VENCER","AL DÍA"))))</f>
        <v/>
      </c>
      <c r="DH57" s="185" t="n"/>
      <c r="DI57" s="119">
        <f>IF(N($H57)&lt;18,"",IF(DC57="","",DC57+31))</f>
        <v/>
      </c>
      <c r="DJ57" s="124">
        <f>IF(DI57="","",TODAY()-DI57)</f>
        <v/>
      </c>
      <c r="DK57" s="494" t="n"/>
      <c r="DL57" s="184" t="n"/>
      <c r="DM57" s="184">
        <f>IF(DI57="","SIN ESTADO",IF(DK57&lt;&gt;"","PAGA",IF(DJ57&gt;0,"VENCIDA",IF(DJ57&gt;=-5,"POR VENCER","AL DÍA"))))</f>
        <v/>
      </c>
      <c r="DN57" s="185" t="n"/>
      <c r="DO57" s="119">
        <f>IF(N($H57)&lt;19,"",IF(DI57="","",DI57+31))</f>
        <v/>
      </c>
      <c r="DP57" s="124">
        <f>IF(DO57="","",TODAY()-DO57)</f>
        <v/>
      </c>
      <c r="DQ57" s="494" t="n"/>
      <c r="DR57" s="184" t="n"/>
      <c r="DS57" s="184">
        <f>IF(DO57="","SIN ESTADO",IF(DQ57&lt;&gt;"","PAGA",IF(DP57&gt;0,"VENCIDA",IF(DP57&gt;=-5,"POR VENCER","AL DÍA"))))</f>
        <v/>
      </c>
      <c r="DT57" s="185" t="n"/>
      <c r="DU57" s="119">
        <f>IF(N($H57)&lt;20,"",IF(DO57="","",DO57+31))</f>
        <v/>
      </c>
      <c r="DV57" s="124">
        <f>IF(DU57="","",TODAY()-DU57)</f>
        <v/>
      </c>
      <c r="DW57" s="494" t="n"/>
      <c r="DX57" s="184" t="n"/>
      <c r="DY57" s="184">
        <f>IF(DU57="","SIN ESTADO",IF(DW57&lt;&gt;"","PAGA",IF(DV57&gt;0,"VENCIDA",IF(DV57&gt;=-5,"POR VENCER","AL DÍA"))))</f>
        <v/>
      </c>
      <c r="DZ57" s="185" t="n"/>
      <c r="EA57" s="119">
        <f>IF(N($H57)&lt;21,"",IF(DU57="","",DU57+31))</f>
        <v/>
      </c>
      <c r="EB57" s="124">
        <f>IF(EA57="","",TODAY()-EA57)</f>
        <v/>
      </c>
      <c r="EC57" s="494" t="n"/>
      <c r="ED57" s="184" t="n"/>
      <c r="EE57" s="184">
        <f>IF(EA57="","SIN ESTADO",IF(EC57&lt;&gt;"","PAGA",IF(EB57&gt;0,"VENCIDA",IF(EB57&gt;=-5,"POR VENCER","AL DÍA"))))</f>
        <v/>
      </c>
      <c r="EF57" s="185" t="n"/>
      <c r="EG57" s="119">
        <f>IF(N($H57)&lt;22,"",IF(EA57="","",EA57+31))</f>
        <v/>
      </c>
      <c r="EH57" s="124">
        <f>IF(EG57="","",TODAY()-EG57)</f>
        <v/>
      </c>
      <c r="EI57" s="494" t="n"/>
      <c r="EJ57" s="184" t="n"/>
      <c r="EK57" s="184">
        <f>IF(EG57="","SIN ESTADO",IF(EI57&lt;&gt;"","PAGA",IF(EH57&gt;0,"VENCIDA",IF(EH57&gt;=-5,"POR VENCER","AL DÍA"))))</f>
        <v/>
      </c>
      <c r="EL57" s="185" t="n"/>
      <c r="EM57" s="119">
        <f>IF(N($H57)&lt;23,"",IF(EG57="","",EG57+31))</f>
        <v/>
      </c>
      <c r="EN57" s="124">
        <f>IF(EM57="","",TODAY()-EM57)</f>
        <v/>
      </c>
      <c r="EO57" s="494" t="n"/>
      <c r="EP57" s="184" t="n"/>
      <c r="EQ57" s="184">
        <f>IF(EM57="","SIN ESTADO",IF(EO57&lt;&gt;"","PAGA",IF(EN57&gt;0,"VENCIDA",IF(EN57&gt;=-5,"POR VENCER","AL DÍA"))))</f>
        <v/>
      </c>
      <c r="ER57" s="185" t="n"/>
      <c r="ES57" s="119">
        <f>IF(N($H57)&lt;24,"",IF(EM57="","",EM57+31))</f>
        <v/>
      </c>
      <c r="ET57" s="124">
        <f>IF(ES57="","",TODAY()-ES57)</f>
        <v/>
      </c>
      <c r="EU57" s="494" t="n"/>
      <c r="EV57" s="184" t="n"/>
      <c r="EW57" s="184">
        <f>IF(ES57="","SIN ESTADO",IF(EU57&lt;&gt;"","PAGA",IF(ET57&gt;0,"VENCIDA",IF(ET57&gt;=-5,"POR VENCER","AL DÍA"))))</f>
        <v/>
      </c>
      <c r="EX57" s="185" t="n"/>
      <c r="EY57" s="119">
        <f>IF(N($H57)&lt;25,"",IF(ES57="","",ES57+31))</f>
        <v/>
      </c>
      <c r="EZ57" s="124">
        <f>IF(EY57="","",TODAY()-EY57)</f>
        <v/>
      </c>
      <c r="FA57" s="494" t="n"/>
      <c r="FB57" s="184" t="n"/>
      <c r="FC57" s="184">
        <f>IF(EY57="","SIN ESTADO",IF(FA57&lt;&gt;"","PAGA",IF(EZ57&gt;0,"VENCIDA",IF(EZ57&gt;=-5,"POR VENCER","AL DÍA"))))</f>
        <v/>
      </c>
      <c r="FD57" s="185" t="n"/>
      <c r="FE57" s="119">
        <f>IF(N($H57)&lt;26,"",IF(EY57="","",EY57+31))</f>
        <v/>
      </c>
      <c r="FF57" s="124">
        <f>IF(FE57="","",TODAY()-FE57)</f>
        <v/>
      </c>
      <c r="FG57" s="494" t="n"/>
      <c r="FH57" s="184" t="n"/>
      <c r="FI57" s="184">
        <f>IF(FE57="","SIN ESTADO",IF(FG57&lt;&gt;"","PAGA",IF(FF57&gt;0,"VENCIDA",IF(FF57&gt;=-5,"POR VENCER","AL DÍA"))))</f>
        <v/>
      </c>
      <c r="FJ57" s="185" t="n"/>
      <c r="FK57" s="119">
        <f>IF(N($H57)&lt;27,"",IF(FE57="","",FE57+31))</f>
        <v/>
      </c>
      <c r="FL57" s="124">
        <f>IF(FK57="","",TODAY()-FK57)</f>
        <v/>
      </c>
      <c r="FM57" s="494" t="n"/>
      <c r="FN57" s="184" t="n"/>
      <c r="FO57" s="184">
        <f>IF(FK57="","SIN ESTADO",IF(FM57&lt;&gt;"","PAGA",IF(FL57&gt;0,"VENCIDA",IF(FL57&gt;=-5,"POR VENCER","AL DÍA"))))</f>
        <v/>
      </c>
      <c r="FP57" s="185" t="n"/>
      <c r="FQ57" s="119">
        <f>IF(N($H57)&lt;28,"",IF(FK57="","",FK57+31))</f>
        <v/>
      </c>
      <c r="FR57" s="124">
        <f>IF(FQ57="","",TODAY()-FQ57)</f>
        <v/>
      </c>
      <c r="FS57" s="494" t="n"/>
      <c r="FT57" s="184" t="n"/>
      <c r="FU57" s="184">
        <f>IF(FQ57="","SIN ESTADO",IF(FS57&lt;&gt;"","PAGA",IF(FR57&gt;0,"VENCIDA",IF(FR57&gt;=-5,"POR VENCER","AL DÍA"))))</f>
        <v/>
      </c>
      <c r="FV57" s="185" t="n"/>
      <c r="FW57" s="119">
        <f>IF(N($H57)&lt;29,"",IF(FQ57="","",FQ57+31))</f>
        <v/>
      </c>
      <c r="FX57" s="124">
        <f>IF(FW57="","",TODAY()-FW57)</f>
        <v/>
      </c>
      <c r="FY57" s="494" t="n"/>
      <c r="FZ57" s="184" t="n"/>
      <c r="GA57" s="184">
        <f>IF(FW57="","SIN ESTADO",IF(FY57&lt;&gt;"","PAGA",IF(FX57&gt;0,"VENCIDA",IF(FX57&gt;=-5,"POR VENCER","AL DÍA"))))</f>
        <v/>
      </c>
      <c r="GB57" s="185" t="n"/>
      <c r="GC57" s="119">
        <f>IF(N($H57)&lt;30,"",IF(FW57="","",FW57+31))</f>
        <v/>
      </c>
      <c r="GD57" s="124">
        <f>IF(GC57="","",TODAY()-GC57)</f>
        <v/>
      </c>
      <c r="GE57" s="494" t="n"/>
      <c r="GF57" s="184" t="n"/>
      <c r="GG57" s="184">
        <f>IF(GC57="","SIN ESTADO",IF(GE57&lt;&gt;"","PAGA",IF(GD57&gt;0,"VENCIDA",IF(GD57&gt;=-5,"POR VENCER","AL DÍA"))))</f>
        <v/>
      </c>
      <c r="GH57" s="185" t="n"/>
      <c r="GI57" s="119">
        <f>IF(N($H57)&lt;31,"",IF(GC57="","",GC57+31))</f>
        <v/>
      </c>
      <c r="GJ57" s="124">
        <f>IF(GI57="","",TODAY()-GI57)</f>
        <v/>
      </c>
      <c r="GK57" s="494" t="n"/>
      <c r="GL57" s="184" t="n"/>
      <c r="GM57" s="184">
        <f>IF(GI57="","SIN ESTADO",IF(GK57&lt;&gt;"","PAGA",IF(GJ57&gt;0,"VENCIDA",IF(GJ57&gt;=-5,"POR VENCER","AL DÍA"))))</f>
        <v/>
      </c>
      <c r="GN57" s="185" t="n"/>
      <c r="GO57" s="119">
        <f>IF(N($H57)&lt;32,"",IF(GI57="","",GI57+31))</f>
        <v/>
      </c>
      <c r="GP57" s="124">
        <f>IF(GO57="","",TODAY()-GO57)</f>
        <v/>
      </c>
      <c r="GQ57" s="494" t="n"/>
      <c r="GR57" s="184" t="n"/>
      <c r="GS57" s="184">
        <f>IF(GO57="","SIN ESTADO",IF(GQ57&lt;&gt;"","PAGA",IF(GP57&gt;0,"VENCIDA",IF(GP57&gt;=-5,"POR VENCER","AL DÍA"))))</f>
        <v/>
      </c>
      <c r="GT57" s="185" t="n"/>
      <c r="GU57" s="119">
        <f>IF(N($H57)&lt;33,"",IF(GO57="","",GO57+31))</f>
        <v/>
      </c>
      <c r="GV57" s="124">
        <f>IF(GU57="","",TODAY()-GU57)</f>
        <v/>
      </c>
      <c r="GW57" s="494" t="n"/>
      <c r="GX57" s="184" t="n"/>
      <c r="GY57" s="184">
        <f>IF(GU57="","SIN ESTADO",IF(GW57&lt;&gt;"","PAGA",IF(GV57&gt;0,"VENCIDA",IF(GV57&gt;=-5,"POR VENCER","AL DÍA"))))</f>
        <v/>
      </c>
      <c r="GZ57" s="185" t="n"/>
      <c r="HA57" s="119">
        <f>IF(N($H57)&lt;34,"",IF(GU57="","",GU57+31))</f>
        <v/>
      </c>
      <c r="HB57" s="124">
        <f>IF(HA57="","",TODAY()-HA57)</f>
        <v/>
      </c>
      <c r="HC57" s="494" t="n"/>
      <c r="HD57" s="184" t="n"/>
      <c r="HE57" s="184">
        <f>IF(HA57="","SIN ESTADO",IF(HC57&lt;&gt;"","PAGA",IF(HB57&gt;0,"VENCIDA",IF(HB57&gt;=-5,"POR VENCER","AL DÍA"))))</f>
        <v/>
      </c>
      <c r="HF57" s="185" t="n"/>
      <c r="HG57" s="119">
        <f>IF(N($H57)&lt;35,"",IF(HA57="","",HA57+31))</f>
        <v/>
      </c>
      <c r="HH57" s="124">
        <f>IF(HG57="","",TODAY()-HG57)</f>
        <v/>
      </c>
      <c r="HI57" s="494" t="n"/>
      <c r="HJ57" s="184" t="n"/>
      <c r="HK57" s="184">
        <f>IF(HG57="","SIN ESTADO",IF(HI57&lt;&gt;"","PAGA",IF(HH57&gt;0,"VENCIDA",IF(HH57&gt;=-5,"POR VENCER","AL DÍA"))))</f>
        <v/>
      </c>
      <c r="HL57" s="168" t="n"/>
      <c r="HM57" s="119">
        <f>IF(N($H57)&lt;36,"",IF(HG57="","",HG57+31))</f>
        <v/>
      </c>
      <c r="HN57" s="124">
        <f>IF(HM57="","",TODAY()-HM57)</f>
        <v/>
      </c>
      <c r="HO57" s="494" t="n"/>
      <c r="HP57" s="184" t="n"/>
      <c r="HQ57" s="184">
        <f>IF(HM57="","SIN ESTADO",IF(HO57&lt;&gt;"","PAGA",IF(HN57&gt;0,"VENCIDA",IF(HN57&gt;=-5,"POR VENCER","AL DÍA"))))</f>
        <v/>
      </c>
      <c r="HR57" s="168" t="n"/>
      <c r="HS57" s="169">
        <f>N57+T57+Z57+AF57+AL57+AR57+AX57+BD57+BJ57+BP57+BV57+CB57+CH57+CN57+CT57+CZ57+DF57+DL57+DR57+DX57+ED57+EJ57+EP57+EV57+FB57+FH57+FN57+FT57+FZ57+GF57+GL57+GR57+GX57+HD57+HJ57+HP57</f>
        <v/>
      </c>
      <c r="HU57" s="170">
        <f>IFERROR(N($J57),0)</f>
        <v/>
      </c>
      <c r="HW57" s="170">
        <f>SUMPRODUCT((MOD(COLUMN($M57:$HR57)-COLUMN($M57),6)=0)*ISNUMBER($M57:$HR57)*($M57:$HR57&gt;=RESUMEN!$C$26)*($M57:$HR57&lt;=RESUMEN!$C$27)*IFERROR(N($N57:$HS57),0))</f>
        <v/>
      </c>
      <c r="HX57" s="170">
        <f>SUMPRODUCT((MOD(COLUMN($M57:$HR57)-COLUMN($M57),6)=0)*ISNUMBER($M57:$HR57)*($M57:$HR57&gt;=RESUMEN!$C$26)*($M57:$HR57&lt;=RESUMEN!$C$27))</f>
        <v/>
      </c>
    </row>
    <row r="58" ht="15.75" customHeight="1" s="506">
      <c r="B58" s="113">
        <f>VENTAS!A57</f>
        <v/>
      </c>
      <c r="C58" s="236">
        <f>VENTAS!B57</f>
        <v/>
      </c>
      <c r="D58" s="53">
        <f>VENTAS!C57</f>
        <v/>
      </c>
      <c r="E58" s="114">
        <f>VENTAS!D57</f>
        <v/>
      </c>
      <c r="F58" s="114">
        <f>VENTAS!J57</f>
        <v/>
      </c>
      <c r="G58" s="494">
        <f>VENTAS!F57</f>
        <v/>
      </c>
      <c r="H58" s="479">
        <f>VENTAS!K57</f>
        <v/>
      </c>
      <c r="I58" s="479">
        <f>VENTAS!M57</f>
        <v/>
      </c>
      <c r="J58" s="184">
        <f>VENTAS!L57</f>
        <v/>
      </c>
      <c r="K58" s="119">
        <f>IF(N($H58)&lt;1,"",$G58+31)</f>
        <v/>
      </c>
      <c r="L58" s="124">
        <f>IF(K58="","",TODAY()-K58)</f>
        <v/>
      </c>
      <c r="M58" s="201" t="n">
        <v>45896</v>
      </c>
      <c r="N58" s="374" t="n">
        <v>875000</v>
      </c>
      <c r="O58" s="184">
        <f>IF(K58="","SIN ESTADO",IF(M58&lt;&gt;"","PAGA",IF(L58&gt;0,"VENCIDA",IF(L58&gt;=-5,"POR VENCER","AL DÍA"))))</f>
        <v/>
      </c>
      <c r="P58" s="185" t="inlineStr">
        <is>
          <t>TRANSFERENCIA</t>
        </is>
      </c>
      <c r="Q58" s="119">
        <f>IF(N($H58)&lt;2,"",IF(K58="","",K58+31))</f>
        <v/>
      </c>
      <c r="R58" s="124">
        <f>IF(Q58="","",TODAY()-Q58)</f>
        <v/>
      </c>
      <c r="S58" s="406" t="n">
        <v>45930</v>
      </c>
      <c r="T58" s="184" t="n">
        <v>875000</v>
      </c>
      <c r="U58" s="184">
        <f>IF(Q58="","SIN ESTADO",IF(S58&lt;&gt;"","PAGA",IF(R58&gt;0,"VENCIDA",IF(R58&gt;=-5,"POR VENCER","AL DÍA"))))</f>
        <v/>
      </c>
      <c r="V58" s="185" t="inlineStr">
        <is>
          <t>TRANSFERENCIA</t>
        </is>
      </c>
      <c r="W58" s="119">
        <f>IF(N($H58)&lt;3,"",IF(Q58="","",Q58+31))</f>
        <v/>
      </c>
      <c r="X58" s="124">
        <f>IF(W58="","",TODAY()-W58)</f>
        <v/>
      </c>
      <c r="Y58" s="407" t="n">
        <v>45961</v>
      </c>
      <c r="Z58" s="184" t="n">
        <v>875000</v>
      </c>
      <c r="AA58" s="184">
        <f>IF(W58="","SIN ESTADO",IF(Y58&lt;&gt;"","PAGA",IF(X58&gt;0,"VENCIDA",IF(X58&gt;=-5,"POR VENCER","AL DÍA"))))</f>
        <v/>
      </c>
      <c r="AB58" s="185" t="inlineStr">
        <is>
          <t>TRANSFERENCIA</t>
        </is>
      </c>
      <c r="AC58" s="119">
        <f>IF(N($H58)&lt;4,"",IF(W58="","",W58+31))</f>
        <v/>
      </c>
      <c r="AD58" s="124">
        <f>IF(AC58="","",TODAY()-AC58)</f>
        <v/>
      </c>
      <c r="AE58" s="227" t="n">
        <v>45992</v>
      </c>
      <c r="AF58" s="184" t="n">
        <v>875000</v>
      </c>
      <c r="AG58" s="184">
        <f>IF(AC58="","SIN ESTADO",IF(AE58&lt;&gt;"","PAGA",IF(AD58&gt;0,"VENCIDA",IF(AD58&gt;=-5,"POR VENCER","AL DÍA"))))</f>
        <v/>
      </c>
      <c r="AH58" s="185" t="inlineStr">
        <is>
          <t>TRANSFERENCIA</t>
        </is>
      </c>
      <c r="AI58" s="119">
        <f>IF(N($H58)&lt;5,"",IF(AC58="","",AC58+31))</f>
        <v/>
      </c>
      <c r="AJ58" s="124">
        <f>IF(AI58="","",TODAY()-AI58)</f>
        <v/>
      </c>
      <c r="AK58" s="407" t="n">
        <v>46018</v>
      </c>
      <c r="AL58" s="184" t="n">
        <v>875000</v>
      </c>
      <c r="AM58" s="184">
        <f>IF(AI58="","SIN ESTADO",IF(AK58&lt;&gt;"","PAGA",IF(AJ58&gt;0,"VENCIDA",IF(AJ58&gt;=-5,"POR VENCER","AL DÍA"))))</f>
        <v/>
      </c>
      <c r="AN58" s="185" t="inlineStr">
        <is>
          <t>EFECTIVO</t>
        </is>
      </c>
      <c r="AO58" s="119">
        <f>IF(N($H58)&lt;6,"",IF(AI58="","",AI58+31))</f>
        <v/>
      </c>
      <c r="AP58" s="124">
        <f>IF(AO58="","",TODAY()-AO58)</f>
        <v/>
      </c>
      <c r="AQ58" s="477" t="n">
        <v>46055</v>
      </c>
      <c r="AR58" s="184" t="n">
        <v>875000</v>
      </c>
      <c r="AS58" s="184">
        <f>IF(AO58="","SIN ESTADO",IF(AQ58&lt;&gt;"","PAGA",IF(AP58&gt;0,"VENCIDA",IF(AP58&gt;=-5,"POR VENCER","AL DÍA"))))</f>
        <v/>
      </c>
      <c r="AT58" s="185" t="inlineStr">
        <is>
          <t>TRANSFERENCIA</t>
        </is>
      </c>
      <c r="AU58" s="119">
        <f>IF(N($H58)&lt;7,"",IF(AO58="","",AO58+31))</f>
        <v/>
      </c>
      <c r="AV58" s="124">
        <f>IF(AU58="","",TODAY()-AU58)</f>
        <v/>
      </c>
      <c r="AW58" s="407" t="n">
        <v>46085</v>
      </c>
      <c r="AX58" s="184" t="n">
        <v>875000</v>
      </c>
      <c r="AY58" s="184">
        <f>IF(AU58="","SIN ESTADO",IF(AW58&lt;&gt;"","PAGA",IF(AV58&gt;0,"VENCIDA",IF(AV58&gt;=-5,"POR VENCER","AL DÍA"))))</f>
        <v/>
      </c>
      <c r="AZ58" s="185" t="inlineStr">
        <is>
          <t>TRANSFERENCIA</t>
        </is>
      </c>
      <c r="BA58" s="119">
        <f>IF(N($H58)&lt;8,"",IF(AU58="","",AU58+31))</f>
        <v/>
      </c>
      <c r="BB58" s="124">
        <f>IF(BA58="","",TODAY()-BA58)</f>
        <v/>
      </c>
      <c r="BC58" s="227" t="n">
        <v>46112</v>
      </c>
      <c r="BD58" s="184" t="n">
        <v>875000</v>
      </c>
      <c r="BE58" s="184">
        <f>IF(BA58="","SIN ESTADO",IF(BC58&lt;&gt;"","PAGA",IF(BB58&gt;0,"VENCIDA",IF(BB58&gt;=-5,"POR VENCER","AL DÍA"))))</f>
        <v/>
      </c>
      <c r="BF58" s="185" t="inlineStr">
        <is>
          <t>TRANSFERENCIA</t>
        </is>
      </c>
      <c r="BG58" s="119">
        <f>IF(N($H58)&lt;9,"",IF(BA58="","",BA58+31))</f>
        <v/>
      </c>
      <c r="BH58" s="124">
        <f>IF(BG58="","",TODAY()-BG58)</f>
        <v/>
      </c>
      <c r="BI58" s="494" t="n">
        <v>46148</v>
      </c>
      <c r="BJ58" s="184" t="n">
        <v>875000</v>
      </c>
      <c r="BK58" s="184">
        <f>IF(BG58="","SIN ESTADO",IF(BI58&lt;&gt;"","PAGA",IF(BH58&gt;0,"VENCIDA",IF(BH58&gt;=-5,"POR VENCER","AL DÍA"))))</f>
        <v/>
      </c>
      <c r="BL58" s="185" t="inlineStr">
        <is>
          <t>TRANSFERENCIA</t>
        </is>
      </c>
      <c r="BM58" s="119">
        <f>IF(N($H58)&lt;10,"",IF(BG58="","",BG58+31))</f>
        <v/>
      </c>
      <c r="BN58" s="124">
        <f>IF(BM58="","",TODAY()-BM58)</f>
        <v/>
      </c>
      <c r="BO58" s="494" t="n">
        <v>46175</v>
      </c>
      <c r="BP58" s="184" t="n">
        <v>875000</v>
      </c>
      <c r="BQ58" s="184">
        <f>IF(BM58="","SIN ESTADO",IF(BO58&lt;&gt;"","PAGA",IF(BN58&gt;0,"VENCIDA",IF(BN58&gt;=-5,"POR VENCER","AL DÍA"))))</f>
        <v/>
      </c>
      <c r="BR58" s="185" t="inlineStr">
        <is>
          <t>TRANSFERENCIA</t>
        </is>
      </c>
      <c r="BS58" s="119">
        <f>IF(N($H58)&lt;11,"",IF(BM58="","",BM58+31))</f>
        <v/>
      </c>
      <c r="BT58" s="124">
        <f>IF(BS58="","",TODAY()-BS58)</f>
        <v/>
      </c>
      <c r="BU58" s="494" t="n">
        <v>46207</v>
      </c>
      <c r="BV58" s="184" t="n">
        <v>875000</v>
      </c>
      <c r="BW58" s="184">
        <f>IF(BS58="","SIN ESTADO",IF(BU58&lt;&gt;"","PAGA",IF(BT58&gt;0,"VENCIDA",IF(BT58&gt;=-5,"POR VENCER","AL DÍA"))))</f>
        <v/>
      </c>
      <c r="BX58" s="185" t="inlineStr">
        <is>
          <t>TRANSFERENCIA</t>
        </is>
      </c>
      <c r="BY58" s="119">
        <f>IF(N($H58)&lt;12,"",IF(BS58="","",BS58+31))</f>
        <v/>
      </c>
      <c r="BZ58" s="124">
        <f>IF(BY58="","",TODAY()-BY58)</f>
        <v/>
      </c>
      <c r="CA58" s="494" t="n">
        <v>46239</v>
      </c>
      <c r="CB58" s="184" t="n">
        <v>875000</v>
      </c>
      <c r="CC58" s="184">
        <f>IF(BY58="","SIN ESTADO",IF(CA58&lt;&gt;"","PAGA",IF(BZ58&gt;0,"VENCIDA",IF(BZ58&gt;=-5,"POR VENCER","AL DÍA"))))</f>
        <v/>
      </c>
      <c r="CD58" s="185" t="inlineStr">
        <is>
          <t>TRANSFERENCIA</t>
        </is>
      </c>
      <c r="CE58" s="119">
        <f>IF(N($H58)&lt;13,"",IF(BY58="","",BY58+31))</f>
        <v/>
      </c>
      <c r="CF58" s="124">
        <f>IF(CE58="","",TODAY()-CE58)</f>
        <v/>
      </c>
      <c r="CG58" s="494" t="n">
        <v>46150</v>
      </c>
      <c r="CH58" s="184" t="n"/>
      <c r="CI58" s="184">
        <f>IF(CE58="","SIN ESTADO",IF(CG58&lt;&gt;"","PAGA",IF(CF58&gt;0,"VENCIDA",IF(CF58&gt;=-5,"POR VENCER","AL DÍA"))))</f>
        <v/>
      </c>
      <c r="CJ58" s="185" t="n"/>
      <c r="CK58" s="119">
        <f>IF(N($H58)&lt;14,"",IF(CE58="","",CE58+31))</f>
        <v/>
      </c>
      <c r="CL58" s="124">
        <f>IF(CK58="","",TODAY()-CK58)</f>
        <v/>
      </c>
      <c r="CM58" s="494" t="n">
        <v>46266</v>
      </c>
      <c r="CN58" s="184" t="n">
        <v>875000</v>
      </c>
      <c r="CO58" s="184">
        <f>IF(CK58="","SIN ESTADO",IF(CM58&lt;&gt;"","PAGA",IF(CL58&gt;0,"VENCIDA",IF(CL58&gt;=-5,"POR VENCER","AL DÍA"))))</f>
        <v/>
      </c>
      <c r="CP58" s="185" t="inlineStr">
        <is>
          <t>TRANSFERENCIA</t>
        </is>
      </c>
      <c r="CQ58" s="119">
        <f>IF(N($H58)&lt;15,"",IF(CK58="","",CK58+31))</f>
        <v/>
      </c>
      <c r="CR58" s="124">
        <f>IF(CQ58="","",TODAY()-CQ58)</f>
        <v/>
      </c>
      <c r="CS58" s="494" t="n"/>
      <c r="CT58" s="184" t="n"/>
      <c r="CU58" s="184">
        <f>IF(CQ58="","SIN ESTADO",IF(CS58&lt;&gt;"","PAGA",IF(CR58&gt;0,"VENCIDA",IF(CR58&gt;=-5,"POR VENCER","AL DÍA"))))</f>
        <v/>
      </c>
      <c r="CV58" s="185" t="n"/>
      <c r="CW58" s="119">
        <f>IF(N($H58)&lt;16,"",IF(CQ58="","",CQ58+31))</f>
        <v/>
      </c>
      <c r="CX58" s="124">
        <f>IF(CW58="","",TODAY()-CW58)</f>
        <v/>
      </c>
      <c r="CY58" s="494" t="n"/>
      <c r="CZ58" s="184" t="n"/>
      <c r="DA58" s="184">
        <f>IF(CW58="","SIN ESTADO",IF(CY58&lt;&gt;"","PAGA",IF(CX58&gt;0,"VENCIDA",IF(CX58&gt;=-5,"POR VENCER","AL DÍA"))))</f>
        <v/>
      </c>
      <c r="DB58" s="185" t="n"/>
      <c r="DC58" s="119">
        <f>IF(N($H58)&lt;17,"",IF(CW58="","",CW58+31))</f>
        <v/>
      </c>
      <c r="DD58" s="124">
        <f>IF(DC58="","",TODAY()-DC58)</f>
        <v/>
      </c>
      <c r="DE58" s="494" t="n"/>
      <c r="DF58" s="184" t="n"/>
      <c r="DG58" s="184">
        <f>IF(DC58="","SIN ESTADO",IF(DE58&lt;&gt;"","PAGA",IF(DD58&gt;0,"VENCIDA",IF(DD58&gt;=-5,"POR VENCER","AL DÍA"))))</f>
        <v/>
      </c>
      <c r="DH58" s="185" t="n"/>
      <c r="DI58" s="119">
        <f>IF(N($H58)&lt;18,"",IF(DC58="","",DC58+31))</f>
        <v/>
      </c>
      <c r="DJ58" s="124">
        <f>IF(DI58="","",TODAY()-DI58)</f>
        <v/>
      </c>
      <c r="DK58" s="494" t="n"/>
      <c r="DL58" s="184" t="n"/>
      <c r="DM58" s="184">
        <f>IF(DI58="","SIN ESTADO",IF(DK58&lt;&gt;"","PAGA",IF(DJ58&gt;0,"VENCIDA",IF(DJ58&gt;=-5,"POR VENCER","AL DÍA"))))</f>
        <v/>
      </c>
      <c r="DN58" s="185" t="n"/>
      <c r="DO58" s="119">
        <f>IF(N($H58)&lt;19,"",IF(DI58="","",DI58+31))</f>
        <v/>
      </c>
      <c r="DP58" s="124">
        <f>IF(DO58="","",TODAY()-DO58)</f>
        <v/>
      </c>
      <c r="DQ58" s="494" t="n"/>
      <c r="DR58" s="184" t="n"/>
      <c r="DS58" s="184">
        <f>IF(DO58="","SIN ESTADO",IF(DQ58&lt;&gt;"","PAGA",IF(DP58&gt;0,"VENCIDA",IF(DP58&gt;=-5,"POR VENCER","AL DÍA"))))</f>
        <v/>
      </c>
      <c r="DT58" s="185" t="n"/>
      <c r="DU58" s="119">
        <f>IF(N($H58)&lt;20,"",IF(DO58="","",DO58+31))</f>
        <v/>
      </c>
      <c r="DV58" s="124">
        <f>IF(DU58="","",TODAY()-DU58)</f>
        <v/>
      </c>
      <c r="DW58" s="494" t="n"/>
      <c r="DX58" s="184" t="n"/>
      <c r="DY58" s="184">
        <f>IF(DU58="","SIN ESTADO",IF(DW58&lt;&gt;"","PAGA",IF(DV58&gt;0,"VENCIDA",IF(DV58&gt;=-5,"POR VENCER","AL DÍA"))))</f>
        <v/>
      </c>
      <c r="DZ58" s="185" t="n"/>
      <c r="EA58" s="119">
        <f>IF(N($H58)&lt;21,"",IF(DU58="","",DU58+31))</f>
        <v/>
      </c>
      <c r="EB58" s="124">
        <f>IF(EA58="","",TODAY()-EA58)</f>
        <v/>
      </c>
      <c r="EC58" s="494" t="n"/>
      <c r="ED58" s="184" t="n"/>
      <c r="EE58" s="184">
        <f>IF(EA58="","SIN ESTADO",IF(EC58&lt;&gt;"","PAGA",IF(EB58&gt;0,"VENCIDA",IF(EB58&gt;=-5,"POR VENCER","AL DÍA"))))</f>
        <v/>
      </c>
      <c r="EF58" s="185" t="n"/>
      <c r="EG58" s="119">
        <f>IF(N($H58)&lt;22,"",IF(EA58="","",EA58+31))</f>
        <v/>
      </c>
      <c r="EH58" s="124">
        <f>IF(EG58="","",TODAY()-EG58)</f>
        <v/>
      </c>
      <c r="EI58" s="494" t="n"/>
      <c r="EJ58" s="184" t="n"/>
      <c r="EK58" s="184">
        <f>IF(EG58="","SIN ESTADO",IF(EI58&lt;&gt;"","PAGA",IF(EH58&gt;0,"VENCIDA",IF(EH58&gt;=-5,"POR VENCER","AL DÍA"))))</f>
        <v/>
      </c>
      <c r="EL58" s="185" t="n"/>
      <c r="EM58" s="119">
        <f>IF(N($H58)&lt;23,"",IF(EG58="","",EG58+31))</f>
        <v/>
      </c>
      <c r="EN58" s="124">
        <f>IF(EM58="","",TODAY()-EM58)</f>
        <v/>
      </c>
      <c r="EO58" s="494" t="n"/>
      <c r="EP58" s="184" t="n"/>
      <c r="EQ58" s="184">
        <f>IF(EM58="","SIN ESTADO",IF(EO58&lt;&gt;"","PAGA",IF(EN58&gt;0,"VENCIDA",IF(EN58&gt;=-5,"POR VENCER","AL DÍA"))))</f>
        <v/>
      </c>
      <c r="ER58" s="185" t="n"/>
      <c r="ES58" s="119">
        <f>IF(N($H58)&lt;24,"",IF(EM58="","",EM58+31))</f>
        <v/>
      </c>
      <c r="ET58" s="124">
        <f>IF(ES58="","",TODAY()-ES58)</f>
        <v/>
      </c>
      <c r="EU58" s="494" t="n"/>
      <c r="EV58" s="184" t="n"/>
      <c r="EW58" s="184">
        <f>IF(ES58="","SIN ESTADO",IF(EU58&lt;&gt;"","PAGA",IF(ET58&gt;0,"VENCIDA",IF(ET58&gt;=-5,"POR VENCER","AL DÍA"))))</f>
        <v/>
      </c>
      <c r="EX58" s="185" t="n"/>
      <c r="EY58" s="119">
        <f>IF(N($H58)&lt;25,"",IF(ES58="","",ES58+31))</f>
        <v/>
      </c>
      <c r="EZ58" s="124">
        <f>IF(EY58="","",TODAY()-EY58)</f>
        <v/>
      </c>
      <c r="FA58" s="494" t="n"/>
      <c r="FB58" s="184" t="n"/>
      <c r="FC58" s="184">
        <f>IF(EY58="","SIN ESTADO",IF(FA58&lt;&gt;"","PAGA",IF(EZ58&gt;0,"VENCIDA",IF(EZ58&gt;=-5,"POR VENCER","AL DÍA"))))</f>
        <v/>
      </c>
      <c r="FD58" s="185" t="n"/>
      <c r="FE58" s="119">
        <f>IF(N($H58)&lt;26,"",IF(EY58="","",EY58+31))</f>
        <v/>
      </c>
      <c r="FF58" s="124">
        <f>IF(FE58="","",TODAY()-FE58)</f>
        <v/>
      </c>
      <c r="FG58" s="494" t="n"/>
      <c r="FH58" s="184" t="n"/>
      <c r="FI58" s="184">
        <f>IF(FE58="","SIN ESTADO",IF(FG58&lt;&gt;"","PAGA",IF(FF58&gt;0,"VENCIDA",IF(FF58&gt;=-5,"POR VENCER","AL DÍA"))))</f>
        <v/>
      </c>
      <c r="FJ58" s="185" t="n"/>
      <c r="FK58" s="119">
        <f>IF(N($H58)&lt;27,"",IF(FE58="","",FE58+31))</f>
        <v/>
      </c>
      <c r="FL58" s="124">
        <f>IF(FK58="","",TODAY()-FK58)</f>
        <v/>
      </c>
      <c r="FM58" s="494" t="n"/>
      <c r="FN58" s="184" t="n"/>
      <c r="FO58" s="184">
        <f>IF(FK58="","SIN ESTADO",IF(FM58&lt;&gt;"","PAGA",IF(FL58&gt;0,"VENCIDA",IF(FL58&gt;=-5,"POR VENCER","AL DÍA"))))</f>
        <v/>
      </c>
      <c r="FP58" s="185" t="n"/>
      <c r="FQ58" s="119">
        <f>IF(N($H58)&lt;28,"",IF(FK58="","",FK58+31))</f>
        <v/>
      </c>
      <c r="FR58" s="124">
        <f>IF(FQ58="","",TODAY()-FQ58)</f>
        <v/>
      </c>
      <c r="FS58" s="494" t="n"/>
      <c r="FT58" s="184" t="n"/>
      <c r="FU58" s="184">
        <f>IF(FQ58="","SIN ESTADO",IF(FS58&lt;&gt;"","PAGA",IF(FR58&gt;0,"VENCIDA",IF(FR58&gt;=-5,"POR VENCER","AL DÍA"))))</f>
        <v/>
      </c>
      <c r="FV58" s="185" t="n"/>
      <c r="FW58" s="119">
        <f>IF(N($H58)&lt;29,"",IF(FQ58="","",FQ58+31))</f>
        <v/>
      </c>
      <c r="FX58" s="124">
        <f>IF(FW58="","",TODAY()-FW58)</f>
        <v/>
      </c>
      <c r="FY58" s="494" t="n"/>
      <c r="FZ58" s="184" t="n"/>
      <c r="GA58" s="184">
        <f>IF(FW58="","SIN ESTADO",IF(FY58&lt;&gt;"","PAGA",IF(FX58&gt;0,"VENCIDA",IF(FX58&gt;=-5,"POR VENCER","AL DÍA"))))</f>
        <v/>
      </c>
      <c r="GB58" s="185" t="n"/>
      <c r="GC58" s="119">
        <f>IF(N($H58)&lt;30,"",IF(FW58="","",FW58+31))</f>
        <v/>
      </c>
      <c r="GD58" s="124">
        <f>IF(GC58="","",TODAY()-GC58)</f>
        <v/>
      </c>
      <c r="GE58" s="494" t="n"/>
      <c r="GF58" s="184" t="n"/>
      <c r="GG58" s="184">
        <f>IF(GC58="","SIN ESTADO",IF(GE58&lt;&gt;"","PAGA",IF(GD58&gt;0,"VENCIDA",IF(GD58&gt;=-5,"POR VENCER","AL DÍA"))))</f>
        <v/>
      </c>
      <c r="GH58" s="185" t="n"/>
      <c r="GI58" s="119">
        <f>IF(N($H58)&lt;31,"",IF(GC58="","",GC58+31))</f>
        <v/>
      </c>
      <c r="GJ58" s="124">
        <f>IF(GI58="","",TODAY()-GI58)</f>
        <v/>
      </c>
      <c r="GK58" s="494" t="n"/>
      <c r="GL58" s="184" t="n"/>
      <c r="GM58" s="184">
        <f>IF(GI58="","SIN ESTADO",IF(GK58&lt;&gt;"","PAGA",IF(GJ58&gt;0,"VENCIDA",IF(GJ58&gt;=-5,"POR VENCER","AL DÍA"))))</f>
        <v/>
      </c>
      <c r="GN58" s="185" t="n"/>
      <c r="GO58" s="119">
        <f>IF(N($H58)&lt;32,"",IF(GI58="","",GI58+31))</f>
        <v/>
      </c>
      <c r="GP58" s="124">
        <f>IF(GO58="","",TODAY()-GO58)</f>
        <v/>
      </c>
      <c r="GQ58" s="494" t="n"/>
      <c r="GR58" s="184" t="n"/>
      <c r="GS58" s="184">
        <f>IF(GO58="","SIN ESTADO",IF(GQ58&lt;&gt;"","PAGA",IF(GP58&gt;0,"VENCIDA",IF(GP58&gt;=-5,"POR VENCER","AL DÍA"))))</f>
        <v/>
      </c>
      <c r="GT58" s="185" t="n"/>
      <c r="GU58" s="119">
        <f>IF(N($H58)&lt;33,"",IF(GO58="","",GO58+31))</f>
        <v/>
      </c>
      <c r="GV58" s="124">
        <f>IF(GU58="","",TODAY()-GU58)</f>
        <v/>
      </c>
      <c r="GW58" s="494" t="n"/>
      <c r="GX58" s="184" t="n"/>
      <c r="GY58" s="184">
        <f>IF(GU58="","SIN ESTADO",IF(GW58&lt;&gt;"","PAGA",IF(GV58&gt;0,"VENCIDA",IF(GV58&gt;=-5,"POR VENCER","AL DÍA"))))</f>
        <v/>
      </c>
      <c r="GZ58" s="185" t="n"/>
      <c r="HA58" s="119">
        <f>IF(N($H58)&lt;34,"",IF(GU58="","",GU58+31))</f>
        <v/>
      </c>
      <c r="HB58" s="124">
        <f>IF(HA58="","",TODAY()-HA58)</f>
        <v/>
      </c>
      <c r="HC58" s="494" t="n"/>
      <c r="HD58" s="184" t="n"/>
      <c r="HE58" s="184">
        <f>IF(HA58="","SIN ESTADO",IF(HC58&lt;&gt;"","PAGA",IF(HB58&gt;0,"VENCIDA",IF(HB58&gt;=-5,"POR VENCER","AL DÍA"))))</f>
        <v/>
      </c>
      <c r="HF58" s="185" t="n"/>
      <c r="HG58" s="119">
        <f>IF(N($H58)&lt;35,"",IF(HA58="","",HA58+31))</f>
        <v/>
      </c>
      <c r="HH58" s="124">
        <f>IF(HG58="","",TODAY()-HG58)</f>
        <v/>
      </c>
      <c r="HI58" s="494" t="n"/>
      <c r="HJ58" s="184" t="n"/>
      <c r="HK58" s="184">
        <f>IF(HG58="","SIN ESTADO",IF(HI58&lt;&gt;"","PAGA",IF(HH58&gt;0,"VENCIDA",IF(HH58&gt;=-5,"POR VENCER","AL DÍA"))))</f>
        <v/>
      </c>
      <c r="HL58" s="168" t="n"/>
      <c r="HM58" s="119">
        <f>IF(N($H58)&lt;36,"",IF(HG58="","",HG58+31))</f>
        <v/>
      </c>
      <c r="HN58" s="124">
        <f>IF(HM58="","",TODAY()-HM58)</f>
        <v/>
      </c>
      <c r="HO58" s="494" t="n"/>
      <c r="HP58" s="184" t="n"/>
      <c r="HQ58" s="184">
        <f>IF(HM58="","SIN ESTADO",IF(HO58&lt;&gt;"","PAGA",IF(HN58&gt;0,"VENCIDA",IF(HN58&gt;=-5,"POR VENCER","AL DÍA"))))</f>
        <v/>
      </c>
      <c r="HR58" s="168" t="n"/>
      <c r="HS58" s="169">
        <f>N58+T58+Z58+AF58+AL58+AR58+AX58+BD58+BJ58+BP58+BV58+CB58+CH58+CN58+CT58+CZ58+DF58+DL58+DR58+DX58+ED58+EJ58+EP58+EV58+FB58+FH58+FN58+FT58+FZ58+GF58+GL58+GR58+GX58+HD58+HJ58+HP58</f>
        <v/>
      </c>
      <c r="HU58" s="170">
        <f>IFERROR(N($J58),0)</f>
        <v/>
      </c>
      <c r="HW58" s="170">
        <f>SUMPRODUCT((MOD(COLUMN($M58:$HR58)-COLUMN($M58),6)=0)*ISNUMBER($M58:$HR58)*($M58:$HR58&gt;=RESUMEN!$C$26)*($M58:$HR58&lt;=RESUMEN!$C$27)*IFERROR(N($N58:$HS58),0))</f>
        <v/>
      </c>
      <c r="HX58" s="170">
        <f>SUMPRODUCT((MOD(COLUMN($M58:$HR58)-COLUMN($M58),6)=0)*ISNUMBER($M58:$HR58)*($M58:$HR58&gt;=RESUMEN!$C$26)*($M58:$HR58&lt;=RESUMEN!$C$27))</f>
        <v/>
      </c>
    </row>
    <row r="59" ht="15.75" customHeight="1" s="506">
      <c r="B59" s="113">
        <f>VENTAS!A58</f>
        <v/>
      </c>
      <c r="C59" s="236">
        <f>VENTAS!B58</f>
        <v/>
      </c>
      <c r="D59" s="53">
        <f>VENTAS!C58</f>
        <v/>
      </c>
      <c r="E59" s="114">
        <f>VENTAS!D58</f>
        <v/>
      </c>
      <c r="F59" s="114">
        <f>VENTAS!J58</f>
        <v/>
      </c>
      <c r="G59" s="494">
        <f>VENTAS!F58</f>
        <v/>
      </c>
      <c r="H59" s="479">
        <f>VENTAS!K58</f>
        <v/>
      </c>
      <c r="I59" s="479">
        <f>VENTAS!M58</f>
        <v/>
      </c>
      <c r="J59" s="184">
        <f>VENTAS!L58</f>
        <v/>
      </c>
      <c r="K59" s="119">
        <f>IF(N($H59)&lt;1,"",$G59+31)</f>
        <v/>
      </c>
      <c r="L59" s="124">
        <f>IF(K59="","",TODAY()-K59)</f>
        <v/>
      </c>
      <c r="M59" s="201" t="n">
        <v>45899</v>
      </c>
      <c r="N59" s="374" t="n">
        <v>875000</v>
      </c>
      <c r="O59" s="184">
        <f>IF(K59="","SIN ESTADO",IF(M59&lt;&gt;"","PAGA",IF(L59&gt;0,"VENCIDA",IF(L59&gt;=-5,"POR VENCER","AL DÍA"))))</f>
        <v/>
      </c>
      <c r="P59" s="185" t="inlineStr">
        <is>
          <t>TRANSFERENCIA</t>
        </is>
      </c>
      <c r="Q59" s="119">
        <f>IF(N($H59)&lt;2,"",IF(K59="","",K59+31))</f>
        <v/>
      </c>
      <c r="R59" s="124">
        <f>IF(Q59="","",TODAY()-Q59)</f>
        <v/>
      </c>
      <c r="S59" s="406" t="n">
        <v>45930</v>
      </c>
      <c r="T59" s="184" t="n">
        <v>875000</v>
      </c>
      <c r="U59" s="184">
        <f>IF(Q59="","SIN ESTADO",IF(S59&lt;&gt;"","PAGA",IF(R59&gt;0,"VENCIDA",IF(R59&gt;=-5,"POR VENCER","AL DÍA"))))</f>
        <v/>
      </c>
      <c r="V59" s="185" t="inlineStr">
        <is>
          <t>TRANSFERENCIA</t>
        </is>
      </c>
      <c r="W59" s="119">
        <f>IF(N($H59)&lt;3,"",IF(Q59="","",Q59+31))</f>
        <v/>
      </c>
      <c r="X59" s="124">
        <f>IF(W59="","",TODAY()-W59)</f>
        <v/>
      </c>
      <c r="Y59" s="407" t="n">
        <v>45960</v>
      </c>
      <c r="Z59" s="184" t="n">
        <v>875000</v>
      </c>
      <c r="AA59" s="184">
        <f>IF(W59="","SIN ESTADO",IF(Y59&lt;&gt;"","PAGA",IF(X59&gt;0,"VENCIDA",IF(X59&gt;=-5,"POR VENCER","AL DÍA"))))</f>
        <v/>
      </c>
      <c r="AB59" s="185" t="inlineStr">
        <is>
          <t>TRANSFERENCIA</t>
        </is>
      </c>
      <c r="AC59" s="119">
        <f>IF(N($H59)&lt;4,"",IF(W59="","",W59+31))</f>
        <v/>
      </c>
      <c r="AD59" s="124">
        <f>IF(AC59="","",TODAY()-AC59)</f>
        <v/>
      </c>
      <c r="AE59" s="227" t="n">
        <v>45989</v>
      </c>
      <c r="AF59" s="184" t="n">
        <v>875000</v>
      </c>
      <c r="AG59" s="184">
        <f>IF(AC59="","SIN ESTADO",IF(AE59&lt;&gt;"","PAGA",IF(AD59&gt;0,"VENCIDA",IF(AD59&gt;=-5,"POR VENCER","AL DÍA"))))</f>
        <v/>
      </c>
      <c r="AH59" s="185" t="inlineStr">
        <is>
          <t>TRANSFERENCIA</t>
        </is>
      </c>
      <c r="AI59" s="119">
        <f>IF(N($H59)&lt;5,"",IF(AC59="","",AC59+31))</f>
        <v/>
      </c>
      <c r="AJ59" s="124">
        <f>IF(AI59="","",TODAY()-AI59)</f>
        <v/>
      </c>
      <c r="AK59" s="407" t="n">
        <v>45993</v>
      </c>
      <c r="AL59" s="184" t="n">
        <v>875000</v>
      </c>
      <c r="AM59" s="184">
        <f>IF(AI59="","SIN ESTADO",IF(AK59&lt;&gt;"","PAGA",IF(AJ59&gt;0,"VENCIDA",IF(AJ59&gt;=-5,"POR VENCER","AL DÍA"))))</f>
        <v/>
      </c>
      <c r="AN59" s="185" t="inlineStr">
        <is>
          <t>TRANSFERENCIA</t>
        </is>
      </c>
      <c r="AO59" s="119">
        <f>IF(N($H59)&lt;6,"",IF(AI59="","",AI59+31))</f>
        <v/>
      </c>
      <c r="AP59" s="124">
        <f>IF(AO59="","",TODAY()-AO59)</f>
        <v/>
      </c>
      <c r="AQ59" s="477" t="n">
        <v>46052</v>
      </c>
      <c r="AR59" s="184" t="n">
        <v>875000</v>
      </c>
      <c r="AS59" s="184">
        <f>IF(AO59="","SIN ESTADO",IF(AQ59&lt;&gt;"","PAGA",IF(AP59&gt;0,"VENCIDA",IF(AP59&gt;=-5,"POR VENCER","AL DÍA"))))</f>
        <v/>
      </c>
      <c r="AT59" s="185" t="inlineStr">
        <is>
          <t>TRANSFERENCIA</t>
        </is>
      </c>
      <c r="AU59" s="119">
        <f>IF(N($H59)&lt;7,"",IF(AO59="","",AO59+31))</f>
        <v/>
      </c>
      <c r="AV59" s="124">
        <f>IF(AU59="","",TODAY()-AU59)</f>
        <v/>
      </c>
      <c r="AW59" s="407" t="n">
        <v>46081</v>
      </c>
      <c r="AX59" s="184" t="n">
        <v>875000</v>
      </c>
      <c r="AY59" s="184">
        <f>IF(AU59="","SIN ESTADO",IF(AW59&lt;&gt;"","PAGA",IF(AV59&gt;0,"VENCIDA",IF(AV59&gt;=-5,"POR VENCER","AL DÍA"))))</f>
        <v/>
      </c>
      <c r="AZ59" s="185" t="inlineStr">
        <is>
          <t>TRANSFERENCIA</t>
        </is>
      </c>
      <c r="BA59" s="119">
        <f>IF(N($H59)&lt;8,"",IF(AU59="","",AU59+31))</f>
        <v/>
      </c>
      <c r="BB59" s="124">
        <f>IF(BA59="","",TODAY()-BA59)</f>
        <v/>
      </c>
      <c r="BC59" s="227" t="n">
        <v>46111</v>
      </c>
      <c r="BD59" s="184" t="n">
        <v>875000</v>
      </c>
      <c r="BE59" s="184">
        <f>IF(BA59="","SIN ESTADO",IF(BC59&lt;&gt;"","PAGA",IF(BB59&gt;0,"VENCIDA",IF(BB59&gt;=-5,"POR VENCER","AL DÍA"))))</f>
        <v/>
      </c>
      <c r="BF59" s="185" t="inlineStr">
        <is>
          <t>TRANSFERENCIA</t>
        </is>
      </c>
      <c r="BG59" s="119">
        <f>IF(N($H59)&lt;9,"",IF(BA59="","",BA59+31))</f>
        <v/>
      </c>
      <c r="BH59" s="124">
        <f>IF(BG59="","",TODAY()-BG59)</f>
        <v/>
      </c>
      <c r="BI59" s="494" t="n">
        <v>46143</v>
      </c>
      <c r="BJ59" s="184" t="n">
        <v>875000</v>
      </c>
      <c r="BK59" s="184">
        <f>IF(BG59="","SIN ESTADO",IF(BI59&lt;&gt;"","PAGA",IF(BH59&gt;0,"VENCIDA",IF(BH59&gt;=-5,"POR VENCER","AL DÍA"))))</f>
        <v/>
      </c>
      <c r="BL59" s="185" t="inlineStr">
        <is>
          <t>TRANSFERENCIA</t>
        </is>
      </c>
      <c r="BM59" s="119">
        <f>IF(N($H59)&lt;10,"",IF(BG59="","",BG59+31))</f>
        <v/>
      </c>
      <c r="BN59" s="124">
        <f>IF(BM59="","",TODAY()-BM59)</f>
        <v/>
      </c>
      <c r="BO59" s="494" t="n">
        <v>46170</v>
      </c>
      <c r="BP59" s="184" t="n">
        <v>875000</v>
      </c>
      <c r="BQ59" s="184">
        <f>IF(BM59="","SIN ESTADO",IF(BO59&lt;&gt;"","PAGA",IF(BN59&gt;0,"VENCIDA",IF(BN59&gt;=-5,"POR VENCER","AL DÍA"))))</f>
        <v/>
      </c>
      <c r="BR59" s="185" t="inlineStr">
        <is>
          <t>TRANSFERENCIA</t>
        </is>
      </c>
      <c r="BS59" s="119">
        <f>IF(N($H59)&lt;11,"",IF(BM59="","",BM59+31))</f>
        <v/>
      </c>
      <c r="BT59" s="124">
        <f>IF(BS59="","",TODAY()-BS59)</f>
        <v/>
      </c>
      <c r="BU59" s="494" t="n">
        <v>46205</v>
      </c>
      <c r="BV59" s="184" t="n">
        <v>875000</v>
      </c>
      <c r="BW59" s="184">
        <f>IF(BS59="","SIN ESTADO",IF(BU59&lt;&gt;"","PAGA",IF(BT59&gt;0,"VENCIDA",IF(BT59&gt;=-5,"POR VENCER","AL DÍA"))))</f>
        <v/>
      </c>
      <c r="BX59" s="185" t="inlineStr">
        <is>
          <t>TRANSFERENCIA</t>
        </is>
      </c>
      <c r="BY59" s="119">
        <f>IF(N($H59)&lt;12,"",IF(BS59="","",BS59+31))</f>
        <v/>
      </c>
      <c r="BZ59" s="124">
        <f>IF(BY59="","",TODAY()-BY59)</f>
        <v/>
      </c>
      <c r="CA59" s="494" t="n">
        <v>46233</v>
      </c>
      <c r="CB59" s="184" t="n">
        <v>875000</v>
      </c>
      <c r="CC59" s="184">
        <f>IF(BY59="","SIN ESTADO",IF(CA59&lt;&gt;"","PAGA",IF(BZ59&gt;0,"VENCIDA",IF(BZ59&gt;=-5,"POR VENCER","AL DÍA"))))</f>
        <v/>
      </c>
      <c r="CD59" s="185" t="inlineStr">
        <is>
          <t>TRANSFERENCIA</t>
        </is>
      </c>
      <c r="CE59" s="119">
        <f>IF(N($H59)&lt;13,"",IF(BY59="","",BY59+31))</f>
        <v/>
      </c>
      <c r="CF59" s="124">
        <f>IF(CE59="","",TODAY()-CE59)</f>
        <v/>
      </c>
      <c r="CG59" s="410" t="n">
        <v>46268</v>
      </c>
      <c r="CH59" s="184" t="n">
        <v>875000</v>
      </c>
      <c r="CI59" s="184">
        <f>IF(CE59="","SIN ESTADO",IF(CG59&lt;&gt;"","PAGA",IF(CF59&gt;0,"VENCIDA",IF(CF59&gt;=-5,"POR VENCER","AL DÍA"))))</f>
        <v/>
      </c>
      <c r="CJ59" s="185" t="inlineStr">
        <is>
          <t>TRANSFERENCIA</t>
        </is>
      </c>
      <c r="CK59" s="119">
        <f>IF(N($H59)&lt;14,"",IF(CE59="","",CE59+31))</f>
        <v/>
      </c>
      <c r="CL59" s="124">
        <f>IF(CK59="","",TODAY()-CK59)</f>
        <v/>
      </c>
      <c r="CM59" s="494" t="n"/>
      <c r="CN59" s="184" t="n"/>
      <c r="CO59" s="184">
        <f>IF(CK59="","SIN ESTADO",IF(CM59&lt;&gt;"","PAGA",IF(CL59&gt;0,"VENCIDA",IF(CL59&gt;=-5,"POR VENCER","AL DÍA"))))</f>
        <v/>
      </c>
      <c r="CP59" s="185" t="n"/>
      <c r="CQ59" s="119">
        <f>IF(N($H59)&lt;15,"",IF(CK59="","",CK59+31))</f>
        <v/>
      </c>
      <c r="CR59" s="124">
        <f>IF(CQ59="","",TODAY()-CQ59)</f>
        <v/>
      </c>
      <c r="CS59" s="494" t="n"/>
      <c r="CT59" s="184" t="n"/>
      <c r="CU59" s="184">
        <f>IF(CQ59="","SIN ESTADO",IF(CS59&lt;&gt;"","PAGA",IF(CR59&gt;0,"VENCIDA",IF(CR59&gt;=-5,"POR VENCER","AL DÍA"))))</f>
        <v/>
      </c>
      <c r="CV59" s="185" t="n"/>
      <c r="CW59" s="119">
        <f>IF(N($H59)&lt;16,"",IF(CQ59="","",CQ59+31))</f>
        <v/>
      </c>
      <c r="CX59" s="124">
        <f>IF(CW59="","",TODAY()-CW59)</f>
        <v/>
      </c>
      <c r="CY59" s="494" t="n"/>
      <c r="CZ59" s="184" t="n"/>
      <c r="DA59" s="184">
        <f>IF(CW59="","SIN ESTADO",IF(CY59&lt;&gt;"","PAGA",IF(CX59&gt;0,"VENCIDA",IF(CX59&gt;=-5,"POR VENCER","AL DÍA"))))</f>
        <v/>
      </c>
      <c r="DB59" s="185" t="n"/>
      <c r="DC59" s="119">
        <f>IF(N($H59)&lt;17,"",IF(CW59="","",CW59+31))</f>
        <v/>
      </c>
      <c r="DD59" s="124">
        <f>IF(DC59="","",TODAY()-DC59)</f>
        <v/>
      </c>
      <c r="DE59" s="494" t="n"/>
      <c r="DF59" s="184" t="n"/>
      <c r="DG59" s="184">
        <f>IF(DC59="","SIN ESTADO",IF(DE59&lt;&gt;"","PAGA",IF(DD59&gt;0,"VENCIDA",IF(DD59&gt;=-5,"POR VENCER","AL DÍA"))))</f>
        <v/>
      </c>
      <c r="DH59" s="185" t="n"/>
      <c r="DI59" s="119">
        <f>IF(N($H59)&lt;18,"",IF(DC59="","",DC59+31))</f>
        <v/>
      </c>
      <c r="DJ59" s="124">
        <f>IF(DI59="","",TODAY()-DI59)</f>
        <v/>
      </c>
      <c r="DK59" s="494" t="n"/>
      <c r="DL59" s="184" t="n"/>
      <c r="DM59" s="184">
        <f>IF(DI59="","SIN ESTADO",IF(DK59&lt;&gt;"","PAGA",IF(DJ59&gt;0,"VENCIDA",IF(DJ59&gt;=-5,"POR VENCER","AL DÍA"))))</f>
        <v/>
      </c>
      <c r="DN59" s="185" t="n"/>
      <c r="DO59" s="119">
        <f>IF(N($H59)&lt;19,"",IF(DI59="","",DI59+31))</f>
        <v/>
      </c>
      <c r="DP59" s="124">
        <f>IF(DO59="","",TODAY()-DO59)</f>
        <v/>
      </c>
      <c r="DQ59" s="494" t="n"/>
      <c r="DR59" s="184" t="n"/>
      <c r="DS59" s="184">
        <f>IF(DO59="","SIN ESTADO",IF(DQ59&lt;&gt;"","PAGA",IF(DP59&gt;0,"VENCIDA",IF(DP59&gt;=-5,"POR VENCER","AL DÍA"))))</f>
        <v/>
      </c>
      <c r="DT59" s="185" t="n"/>
      <c r="DU59" s="119">
        <f>IF(N($H59)&lt;20,"",IF(DO59="","",DO59+31))</f>
        <v/>
      </c>
      <c r="DV59" s="124">
        <f>IF(DU59="","",TODAY()-DU59)</f>
        <v/>
      </c>
      <c r="DW59" s="494" t="n"/>
      <c r="DX59" s="184" t="n"/>
      <c r="DY59" s="184">
        <f>IF(DU59="","SIN ESTADO",IF(DW59&lt;&gt;"","PAGA",IF(DV59&gt;0,"VENCIDA",IF(DV59&gt;=-5,"POR VENCER","AL DÍA"))))</f>
        <v/>
      </c>
      <c r="DZ59" s="185" t="n"/>
      <c r="EA59" s="119">
        <f>IF(N($H59)&lt;21,"",IF(DU59="","",DU59+31))</f>
        <v/>
      </c>
      <c r="EB59" s="124">
        <f>IF(EA59="","",TODAY()-EA59)</f>
        <v/>
      </c>
      <c r="EC59" s="494" t="n"/>
      <c r="ED59" s="184" t="n"/>
      <c r="EE59" s="184">
        <f>IF(EA59="","SIN ESTADO",IF(EC59&lt;&gt;"","PAGA",IF(EB59&gt;0,"VENCIDA",IF(EB59&gt;=-5,"POR VENCER","AL DÍA"))))</f>
        <v/>
      </c>
      <c r="EF59" s="185" t="n"/>
      <c r="EG59" s="119">
        <f>IF(N($H59)&lt;22,"",IF(EA59="","",EA59+31))</f>
        <v/>
      </c>
      <c r="EH59" s="124">
        <f>IF(EG59="","",TODAY()-EG59)</f>
        <v/>
      </c>
      <c r="EI59" s="494" t="n"/>
      <c r="EJ59" s="184" t="n"/>
      <c r="EK59" s="184">
        <f>IF(EG59="","SIN ESTADO",IF(EI59&lt;&gt;"","PAGA",IF(EH59&gt;0,"VENCIDA",IF(EH59&gt;=-5,"POR VENCER","AL DÍA"))))</f>
        <v/>
      </c>
      <c r="EL59" s="185" t="n"/>
      <c r="EM59" s="119">
        <f>IF(N($H59)&lt;23,"",IF(EG59="","",EG59+31))</f>
        <v/>
      </c>
      <c r="EN59" s="124">
        <f>IF(EM59="","",TODAY()-EM59)</f>
        <v/>
      </c>
      <c r="EO59" s="494" t="n"/>
      <c r="EP59" s="184" t="n"/>
      <c r="EQ59" s="184">
        <f>IF(EM59="","SIN ESTADO",IF(EO59&lt;&gt;"","PAGA",IF(EN59&gt;0,"VENCIDA",IF(EN59&gt;=-5,"POR VENCER","AL DÍA"))))</f>
        <v/>
      </c>
      <c r="ER59" s="185" t="n"/>
      <c r="ES59" s="119">
        <f>IF(N($H59)&lt;24,"",IF(EM59="","",EM59+31))</f>
        <v/>
      </c>
      <c r="ET59" s="124">
        <f>IF(ES59="","",TODAY()-ES59)</f>
        <v/>
      </c>
      <c r="EU59" s="494" t="n"/>
      <c r="EV59" s="184" t="n"/>
      <c r="EW59" s="184">
        <f>IF(ES59="","SIN ESTADO",IF(EU59&lt;&gt;"","PAGA",IF(ET59&gt;0,"VENCIDA",IF(ET59&gt;=-5,"POR VENCER","AL DÍA"))))</f>
        <v/>
      </c>
      <c r="EX59" s="185" t="n"/>
      <c r="EY59" s="119">
        <f>IF(N($H59)&lt;25,"",IF(ES59="","",ES59+31))</f>
        <v/>
      </c>
      <c r="EZ59" s="124">
        <f>IF(EY59="","",TODAY()-EY59)</f>
        <v/>
      </c>
      <c r="FA59" s="494" t="n"/>
      <c r="FB59" s="184" t="n"/>
      <c r="FC59" s="184">
        <f>IF(EY59="","SIN ESTADO",IF(FA59&lt;&gt;"","PAGA",IF(EZ59&gt;0,"VENCIDA",IF(EZ59&gt;=-5,"POR VENCER","AL DÍA"))))</f>
        <v/>
      </c>
      <c r="FD59" s="185" t="n"/>
      <c r="FE59" s="119">
        <f>IF(N($H59)&lt;26,"",IF(EY59="","",EY59+31))</f>
        <v/>
      </c>
      <c r="FF59" s="124">
        <f>IF(FE59="","",TODAY()-FE59)</f>
        <v/>
      </c>
      <c r="FG59" s="494" t="n"/>
      <c r="FH59" s="184" t="n"/>
      <c r="FI59" s="184">
        <f>IF(FE59="","SIN ESTADO",IF(FG59&lt;&gt;"","PAGA",IF(FF59&gt;0,"VENCIDA",IF(FF59&gt;=-5,"POR VENCER","AL DÍA"))))</f>
        <v/>
      </c>
      <c r="FJ59" s="185" t="n"/>
      <c r="FK59" s="119">
        <f>IF(N($H59)&lt;27,"",IF(FE59="","",FE59+31))</f>
        <v/>
      </c>
      <c r="FL59" s="124">
        <f>IF(FK59="","",TODAY()-FK59)</f>
        <v/>
      </c>
      <c r="FM59" s="494" t="n"/>
      <c r="FN59" s="184" t="n"/>
      <c r="FO59" s="184">
        <f>IF(FK59="","SIN ESTADO",IF(FM59&lt;&gt;"","PAGA",IF(FL59&gt;0,"VENCIDA",IF(FL59&gt;=-5,"POR VENCER","AL DÍA"))))</f>
        <v/>
      </c>
      <c r="FP59" s="185" t="n"/>
      <c r="FQ59" s="119">
        <f>IF(N($H59)&lt;28,"",IF(FK59="","",FK59+31))</f>
        <v/>
      </c>
      <c r="FR59" s="124">
        <f>IF(FQ59="","",TODAY()-FQ59)</f>
        <v/>
      </c>
      <c r="FS59" s="494" t="n"/>
      <c r="FT59" s="184" t="n"/>
      <c r="FU59" s="184">
        <f>IF(FQ59="","SIN ESTADO",IF(FS59&lt;&gt;"","PAGA",IF(FR59&gt;0,"VENCIDA",IF(FR59&gt;=-5,"POR VENCER","AL DÍA"))))</f>
        <v/>
      </c>
      <c r="FV59" s="185" t="n"/>
      <c r="FW59" s="119">
        <f>IF(N($H59)&lt;29,"",IF(FQ59="","",FQ59+31))</f>
        <v/>
      </c>
      <c r="FX59" s="124">
        <f>IF(FW59="","",TODAY()-FW59)</f>
        <v/>
      </c>
      <c r="FY59" s="494" t="n"/>
      <c r="FZ59" s="184" t="n"/>
      <c r="GA59" s="184">
        <f>IF(FW59="","SIN ESTADO",IF(FY59&lt;&gt;"","PAGA",IF(FX59&gt;0,"VENCIDA",IF(FX59&gt;=-5,"POR VENCER","AL DÍA"))))</f>
        <v/>
      </c>
      <c r="GB59" s="185" t="n"/>
      <c r="GC59" s="119">
        <f>IF(N($H59)&lt;30,"",IF(FW59="","",FW59+31))</f>
        <v/>
      </c>
      <c r="GD59" s="124">
        <f>IF(GC59="","",TODAY()-GC59)</f>
        <v/>
      </c>
      <c r="GE59" s="494" t="n"/>
      <c r="GF59" s="184" t="n"/>
      <c r="GG59" s="184">
        <f>IF(GC59="","SIN ESTADO",IF(GE59&lt;&gt;"","PAGA",IF(GD59&gt;0,"VENCIDA",IF(GD59&gt;=-5,"POR VENCER","AL DÍA"))))</f>
        <v/>
      </c>
      <c r="GH59" s="185" t="n"/>
      <c r="GI59" s="119">
        <f>IF(N($H59)&lt;31,"",IF(GC59="","",GC59+31))</f>
        <v/>
      </c>
      <c r="GJ59" s="124">
        <f>IF(GI59="","",TODAY()-GI59)</f>
        <v/>
      </c>
      <c r="GK59" s="494" t="n"/>
      <c r="GL59" s="184" t="n"/>
      <c r="GM59" s="184">
        <f>IF(GI59="","SIN ESTADO",IF(GK59&lt;&gt;"","PAGA",IF(GJ59&gt;0,"VENCIDA",IF(GJ59&gt;=-5,"POR VENCER","AL DÍA"))))</f>
        <v/>
      </c>
      <c r="GN59" s="185" t="n"/>
      <c r="GO59" s="119">
        <f>IF(N($H59)&lt;32,"",IF(GI59="","",GI59+31))</f>
        <v/>
      </c>
      <c r="GP59" s="124">
        <f>IF(GO59="","",TODAY()-GO59)</f>
        <v/>
      </c>
      <c r="GQ59" s="494" t="n"/>
      <c r="GR59" s="184" t="n"/>
      <c r="GS59" s="184">
        <f>IF(GO59="","SIN ESTADO",IF(GQ59&lt;&gt;"","PAGA",IF(GP59&gt;0,"VENCIDA",IF(GP59&gt;=-5,"POR VENCER","AL DÍA"))))</f>
        <v/>
      </c>
      <c r="GT59" s="185" t="n"/>
      <c r="GU59" s="119">
        <f>IF(N($H59)&lt;33,"",IF(GO59="","",GO59+31))</f>
        <v/>
      </c>
      <c r="GV59" s="124">
        <f>IF(GU59="","",TODAY()-GU59)</f>
        <v/>
      </c>
      <c r="GW59" s="494" t="n"/>
      <c r="GX59" s="184" t="n"/>
      <c r="GY59" s="184">
        <f>IF(GU59="","SIN ESTADO",IF(GW59&lt;&gt;"","PAGA",IF(GV59&gt;0,"VENCIDA",IF(GV59&gt;=-5,"POR VENCER","AL DÍA"))))</f>
        <v/>
      </c>
      <c r="GZ59" s="185" t="n"/>
      <c r="HA59" s="119">
        <f>IF(N($H59)&lt;34,"",IF(GU59="","",GU59+31))</f>
        <v/>
      </c>
      <c r="HB59" s="124">
        <f>IF(HA59="","",TODAY()-HA59)</f>
        <v/>
      </c>
      <c r="HC59" s="494" t="n"/>
      <c r="HD59" s="184" t="n"/>
      <c r="HE59" s="184">
        <f>IF(HA59="","SIN ESTADO",IF(HC59&lt;&gt;"","PAGA",IF(HB59&gt;0,"VENCIDA",IF(HB59&gt;=-5,"POR VENCER","AL DÍA"))))</f>
        <v/>
      </c>
      <c r="HF59" s="185" t="n"/>
      <c r="HG59" s="119">
        <f>IF(N($H59)&lt;35,"",IF(HA59="","",HA59+31))</f>
        <v/>
      </c>
      <c r="HH59" s="124">
        <f>IF(HG59="","",TODAY()-HG59)</f>
        <v/>
      </c>
      <c r="HI59" s="494" t="n"/>
      <c r="HJ59" s="184" t="n"/>
      <c r="HK59" s="184">
        <f>IF(HG59="","SIN ESTADO",IF(HI59&lt;&gt;"","PAGA",IF(HH59&gt;0,"VENCIDA",IF(HH59&gt;=-5,"POR VENCER","AL DÍA"))))</f>
        <v/>
      </c>
      <c r="HL59" s="168" t="n"/>
      <c r="HM59" s="119">
        <f>IF(N($H59)&lt;36,"",IF(HG59="","",HG59+31))</f>
        <v/>
      </c>
      <c r="HN59" s="124">
        <f>IF(HM59="","",TODAY()-HM59)</f>
        <v/>
      </c>
      <c r="HO59" s="494" t="n"/>
      <c r="HP59" s="184" t="n"/>
      <c r="HQ59" s="184">
        <f>IF(HM59="","SIN ESTADO",IF(HO59&lt;&gt;"","PAGA",IF(HN59&gt;0,"VENCIDA",IF(HN59&gt;=-5,"POR VENCER","AL DÍA"))))</f>
        <v/>
      </c>
      <c r="HR59" s="168" t="n"/>
      <c r="HS59" s="169">
        <f>N59+T59+Z59+AF59+AL59+AR59+AX59+BD59+BJ59+BP59+BV59+CB59+CH59+CN59+CT59+CZ59+DF59+DL59+DR59+DX59+ED59+EJ59+EP59+EV59+FB59+FH59+FN59+FT59+FZ59+GF59+GL59+GR59+GX59+HD59+HJ59+HP59</f>
        <v/>
      </c>
      <c r="HU59" s="170">
        <f>IFERROR(N($J59),0)</f>
        <v/>
      </c>
      <c r="HW59" s="170">
        <f>SUMPRODUCT((MOD(COLUMN($M59:$HR59)-COLUMN($M59),6)=0)*ISNUMBER($M59:$HR59)*($M59:$HR59&gt;=RESUMEN!$C$26)*($M59:$HR59&lt;=RESUMEN!$C$27)*IFERROR(N($N59:$HS59),0))</f>
        <v/>
      </c>
      <c r="HX59" s="170">
        <f>SUMPRODUCT((MOD(COLUMN($M59:$HR59)-COLUMN($M59),6)=0)*ISNUMBER($M59:$HR59)*($M59:$HR59&gt;=RESUMEN!$C$26)*($M59:$HR59&lt;=RESUMEN!$C$27))</f>
        <v/>
      </c>
    </row>
    <row r="60" ht="15.75" customHeight="1" s="506">
      <c r="B60" s="113">
        <f>VENTAS!A59</f>
        <v/>
      </c>
      <c r="C60" s="236">
        <f>VENTAS!B59</f>
        <v/>
      </c>
      <c r="D60" s="53">
        <f>VENTAS!C59</f>
        <v/>
      </c>
      <c r="E60" s="114">
        <f>VENTAS!D59</f>
        <v/>
      </c>
      <c r="F60" s="114">
        <f>VENTAS!J59</f>
        <v/>
      </c>
      <c r="G60" s="494">
        <f>VENTAS!F59</f>
        <v/>
      </c>
      <c r="H60" s="479">
        <f>VENTAS!K59</f>
        <v/>
      </c>
      <c r="I60" s="479">
        <f>VENTAS!M59</f>
        <v/>
      </c>
      <c r="J60" s="184">
        <f>VENTAS!L59</f>
        <v/>
      </c>
      <c r="K60" s="119">
        <f>IF(N($H60)&lt;1,"",$G60+31)</f>
        <v/>
      </c>
      <c r="L60" s="124">
        <f>IF(K60="","",TODAY()-K60)</f>
        <v/>
      </c>
      <c r="M60" s="201" t="n">
        <v>45899</v>
      </c>
      <c r="N60" s="374" t="n">
        <v>875000</v>
      </c>
      <c r="O60" s="184">
        <f>IF(K60="","SIN ESTADO",IF(M60&lt;&gt;"","PAGA",IF(L60&gt;0,"VENCIDA",IF(L60&gt;=-5,"POR VENCER","AL DÍA"))))</f>
        <v/>
      </c>
      <c r="P60" s="185" t="inlineStr">
        <is>
          <t>TRANSFERENCIA</t>
        </is>
      </c>
      <c r="Q60" s="119">
        <f>IF(N($H60)&lt;2,"",IF(K60="","",K60+31))</f>
        <v/>
      </c>
      <c r="R60" s="124">
        <f>IF(Q60="","",TODAY()-Q60)</f>
        <v/>
      </c>
      <c r="S60" s="406" t="n">
        <v>45931</v>
      </c>
      <c r="T60" s="184" t="n">
        <v>875000</v>
      </c>
      <c r="U60" s="184">
        <f>IF(Q60="","SIN ESTADO",IF(S60&lt;&gt;"","PAGA",IF(R60&gt;0,"VENCIDA",IF(R60&gt;=-5,"POR VENCER","AL DÍA"))))</f>
        <v/>
      </c>
      <c r="V60" s="185" t="inlineStr">
        <is>
          <t>TRANSFERENCIA</t>
        </is>
      </c>
      <c r="W60" s="119">
        <f>IF(N($H60)&lt;3,"",IF(Q60="","",Q60+31))</f>
        <v/>
      </c>
      <c r="X60" s="124">
        <f>IF(W60="","",TODAY()-W60)</f>
        <v/>
      </c>
      <c r="Y60" s="407" t="n">
        <v>45961</v>
      </c>
      <c r="Z60" s="184" t="n">
        <v>875000</v>
      </c>
      <c r="AA60" s="184">
        <f>IF(W60="","SIN ESTADO",IF(Y60&lt;&gt;"","PAGA",IF(X60&gt;0,"VENCIDA",IF(X60&gt;=-5,"POR VENCER","AL DÍA"))))</f>
        <v/>
      </c>
      <c r="AB60" s="185" t="inlineStr">
        <is>
          <t>TRANSFERENCIA</t>
        </is>
      </c>
      <c r="AC60" s="119">
        <f>IF(N($H60)&lt;4,"",IF(W60="","",W60+31))</f>
        <v/>
      </c>
      <c r="AD60" s="124">
        <f>IF(AC60="","",TODAY()-AC60)</f>
        <v/>
      </c>
      <c r="AE60" s="227" t="n">
        <v>45994</v>
      </c>
      <c r="AF60" s="184" t="n">
        <v>875000</v>
      </c>
      <c r="AG60" s="184">
        <f>IF(AC60="","SIN ESTADO",IF(AE60&lt;&gt;"","PAGA",IF(AD60&gt;0,"VENCIDA",IF(AD60&gt;=-5,"POR VENCER","AL DÍA"))))</f>
        <v/>
      </c>
      <c r="AH60" s="185" t="inlineStr">
        <is>
          <t>TRANSFERENCIA</t>
        </is>
      </c>
      <c r="AI60" s="119">
        <f>IF(N($H60)&lt;5,"",IF(AC60="","",AC60+31))</f>
        <v/>
      </c>
      <c r="AJ60" s="124">
        <f>IF(AI60="","",TODAY()-AI60)</f>
        <v/>
      </c>
      <c r="AK60" s="407" t="n">
        <v>45658</v>
      </c>
      <c r="AL60" s="184" t="n">
        <v>875000</v>
      </c>
      <c r="AM60" s="184">
        <f>IF(AI60="","SIN ESTADO",IF(AK60&lt;&gt;"","PAGA",IF(AJ60&gt;0,"VENCIDA",IF(AJ60&gt;=-5,"POR VENCER","AL DÍA"))))</f>
        <v/>
      </c>
      <c r="AN60" s="185" t="inlineStr">
        <is>
          <t>TRANSFERENCIA</t>
        </is>
      </c>
      <c r="AO60" s="119">
        <f>IF(N($H60)&lt;6,"",IF(AI60="","",AI60+31))</f>
        <v/>
      </c>
      <c r="AP60" s="124">
        <f>IF(AO60="","",TODAY()-AO60)</f>
        <v/>
      </c>
      <c r="AQ60" s="477" t="n">
        <v>46055</v>
      </c>
      <c r="AR60" s="184" t="n">
        <v>875000</v>
      </c>
      <c r="AS60" s="184">
        <f>IF(AO60="","SIN ESTADO",IF(AQ60&lt;&gt;"","PAGA",IF(AP60&gt;0,"VENCIDA",IF(AP60&gt;=-5,"POR VENCER","AL DÍA"))))</f>
        <v/>
      </c>
      <c r="AT60" s="185" t="inlineStr">
        <is>
          <t>TRANSFERENCIA</t>
        </is>
      </c>
      <c r="AU60" s="119">
        <f>IF(N($H60)&lt;7,"",IF(AO60="","",AO60+31))</f>
        <v/>
      </c>
      <c r="AV60" s="124">
        <f>IF(AU60="","",TODAY()-AU60)</f>
        <v/>
      </c>
      <c r="AW60" s="407" t="n">
        <v>46083</v>
      </c>
      <c r="AX60" s="184" t="n">
        <v>875000</v>
      </c>
      <c r="AY60" s="184">
        <f>IF(AU60="","SIN ESTADO",IF(AW60&lt;&gt;"","PAGA",IF(AV60&gt;0,"VENCIDA",IF(AV60&gt;=-5,"POR VENCER","AL DÍA"))))</f>
        <v/>
      </c>
      <c r="AZ60" s="185" t="inlineStr">
        <is>
          <t>TRANSFERENCIA</t>
        </is>
      </c>
      <c r="BA60" s="119">
        <f>IF(N($H60)&lt;8,"",IF(AU60="","",AU60+31))</f>
        <v/>
      </c>
      <c r="BB60" s="124">
        <f>IF(BA60="","",TODAY()-BA60)</f>
        <v/>
      </c>
      <c r="BC60" s="227" t="n">
        <v>46114</v>
      </c>
      <c r="BD60" s="184" t="n">
        <v>875000</v>
      </c>
      <c r="BE60" s="184">
        <f>IF(BA60="","SIN ESTADO",IF(BC60&lt;&gt;"","PAGA",IF(BB60&gt;0,"VENCIDA",IF(BB60&gt;=-5,"POR VENCER","AL DÍA"))))</f>
        <v/>
      </c>
      <c r="BF60" s="185" t="inlineStr">
        <is>
          <t>TRANSFERENCIA</t>
        </is>
      </c>
      <c r="BG60" s="119">
        <f>IF(N($H60)&lt;9,"",IF(BA60="","",BA60+31))</f>
        <v/>
      </c>
      <c r="BH60" s="124">
        <f>IF(BG60="","",TODAY()-BG60)</f>
        <v/>
      </c>
      <c r="BI60" s="494" t="n">
        <v>46146</v>
      </c>
      <c r="BJ60" s="184" t="n">
        <v>875000</v>
      </c>
      <c r="BK60" s="184">
        <f>IF(BG60="","SIN ESTADO",IF(BI60&lt;&gt;"","PAGA",IF(BH60&gt;0,"VENCIDA",IF(BH60&gt;=-5,"POR VENCER","AL DÍA"))))</f>
        <v/>
      </c>
      <c r="BL60" s="185" t="inlineStr">
        <is>
          <t>TRANSFERENCIA</t>
        </is>
      </c>
      <c r="BM60" s="119">
        <f>IF(N($H60)&lt;10,"",IF(BG60="","",BG60+31))</f>
        <v/>
      </c>
      <c r="BN60" s="124">
        <f>IF(BM60="","",TODAY()-BM60)</f>
        <v/>
      </c>
      <c r="BO60" s="494" t="n">
        <v>46174</v>
      </c>
      <c r="BP60" s="184" t="n">
        <v>875000</v>
      </c>
      <c r="BQ60" s="184">
        <f>IF(BM60="","SIN ESTADO",IF(BO60&lt;&gt;"","PAGA",IF(BN60&gt;0,"VENCIDA",IF(BN60&gt;=-5,"POR VENCER","AL DÍA"))))</f>
        <v/>
      </c>
      <c r="BR60" s="185" t="inlineStr">
        <is>
          <t>TRANSFERENCIA</t>
        </is>
      </c>
      <c r="BS60" s="119">
        <f>IF(N($H60)&lt;11,"",IF(BM60="","",BM60+31))</f>
        <v/>
      </c>
      <c r="BT60" s="124">
        <f>IF(BS60="","",TODAY()-BS60)</f>
        <v/>
      </c>
      <c r="BU60" s="494" t="n">
        <v>46205</v>
      </c>
      <c r="BV60" s="184" t="n">
        <v>875000</v>
      </c>
      <c r="BW60" s="184">
        <f>IF(BS60="","SIN ESTADO",IF(BU60&lt;&gt;"","PAGA",IF(BT60&gt;0,"VENCIDA",IF(BT60&gt;=-5,"POR VENCER","AL DÍA"))))</f>
        <v/>
      </c>
      <c r="BX60" s="185" t="inlineStr">
        <is>
          <t>TRANSFERENCIA</t>
        </is>
      </c>
      <c r="BY60" s="119">
        <f>IF(N($H60)&lt;12,"",IF(BS60="","",BS60+31))</f>
        <v/>
      </c>
      <c r="BZ60" s="124">
        <f>IF(BY60="","",TODAY()-BY60)</f>
        <v/>
      </c>
      <c r="CA60" s="494" t="n">
        <v>46234</v>
      </c>
      <c r="CB60" s="184" t="n">
        <v>875000</v>
      </c>
      <c r="CC60" s="184">
        <f>IF(BY60="","SIN ESTADO",IF(CA60&lt;&gt;"","PAGA",IF(BZ60&gt;0,"VENCIDA",IF(BZ60&gt;=-5,"POR VENCER","AL DÍA"))))</f>
        <v/>
      </c>
      <c r="CD60" s="185" t="inlineStr">
        <is>
          <t>TRANSFERENCIA</t>
        </is>
      </c>
      <c r="CE60" s="119">
        <f>IF(N($H60)&lt;13,"",IF(BY60="","",BY60+31))</f>
        <v/>
      </c>
      <c r="CF60" s="124">
        <f>IF(CE60="","",TODAY()-CE60)</f>
        <v/>
      </c>
      <c r="CG60" s="494" t="n">
        <v>46268</v>
      </c>
      <c r="CH60" s="184" t="n">
        <v>875000</v>
      </c>
      <c r="CI60" s="184">
        <f>IF(CE60="","SIN ESTADO",IF(CG60&lt;&gt;"","PAGA",IF(CF60&gt;0,"VENCIDA",IF(CF60&gt;=-5,"POR VENCER","AL DÍA"))))</f>
        <v/>
      </c>
      <c r="CJ60" s="185" t="inlineStr">
        <is>
          <t>TRANSFERENCIA</t>
        </is>
      </c>
      <c r="CK60" s="119">
        <f>IF(N($H60)&lt;14,"",IF(CE60="","",CE60+31))</f>
        <v/>
      </c>
      <c r="CL60" s="124">
        <f>IF(CK60="","",TODAY()-CK60)</f>
        <v/>
      </c>
      <c r="CM60" s="494" t="n"/>
      <c r="CN60" s="184" t="n"/>
      <c r="CO60" s="184">
        <f>IF(CK60="","SIN ESTADO",IF(CM60&lt;&gt;"","PAGA",IF(CL60&gt;0,"VENCIDA",IF(CL60&gt;=-5,"POR VENCER","AL DÍA"))))</f>
        <v/>
      </c>
      <c r="CP60" s="185" t="n"/>
      <c r="CQ60" s="119">
        <f>IF(N($H60)&lt;15,"",IF(CK60="","",CK60+31))</f>
        <v/>
      </c>
      <c r="CR60" s="124">
        <f>IF(CQ60="","",TODAY()-CQ60)</f>
        <v/>
      </c>
      <c r="CS60" s="494" t="n"/>
      <c r="CT60" s="184" t="n"/>
      <c r="CU60" s="184">
        <f>IF(CQ60="","SIN ESTADO",IF(CS60&lt;&gt;"","PAGA",IF(CR60&gt;0,"VENCIDA",IF(CR60&gt;=-5,"POR VENCER","AL DÍA"))))</f>
        <v/>
      </c>
      <c r="CV60" s="185" t="n"/>
      <c r="CW60" s="119">
        <f>IF(N($H60)&lt;16,"",IF(CQ60="","",CQ60+31))</f>
        <v/>
      </c>
      <c r="CX60" s="124">
        <f>IF(CW60="","",TODAY()-CW60)</f>
        <v/>
      </c>
      <c r="CY60" s="494" t="n"/>
      <c r="CZ60" s="184" t="n"/>
      <c r="DA60" s="184">
        <f>IF(CW60="","SIN ESTADO",IF(CY60&lt;&gt;"","PAGA",IF(CX60&gt;0,"VENCIDA",IF(CX60&gt;=-5,"POR VENCER","AL DÍA"))))</f>
        <v/>
      </c>
      <c r="DB60" s="185" t="n"/>
      <c r="DC60" s="119">
        <f>IF(N($H60)&lt;17,"",IF(CW60="","",CW60+31))</f>
        <v/>
      </c>
      <c r="DD60" s="124">
        <f>IF(DC60="","",TODAY()-DC60)</f>
        <v/>
      </c>
      <c r="DE60" s="494" t="n"/>
      <c r="DF60" s="184" t="n"/>
      <c r="DG60" s="184">
        <f>IF(DC60="","SIN ESTADO",IF(DE60&lt;&gt;"","PAGA",IF(DD60&gt;0,"VENCIDA",IF(DD60&gt;=-5,"POR VENCER","AL DÍA"))))</f>
        <v/>
      </c>
      <c r="DH60" s="185" t="n"/>
      <c r="DI60" s="119">
        <f>IF(N($H60)&lt;18,"",IF(DC60="","",DC60+31))</f>
        <v/>
      </c>
      <c r="DJ60" s="124">
        <f>IF(DI60="","",TODAY()-DI60)</f>
        <v/>
      </c>
      <c r="DK60" s="494" t="n"/>
      <c r="DL60" s="184" t="n"/>
      <c r="DM60" s="184">
        <f>IF(DI60="","SIN ESTADO",IF(DK60&lt;&gt;"","PAGA",IF(DJ60&gt;0,"VENCIDA",IF(DJ60&gt;=-5,"POR VENCER","AL DÍA"))))</f>
        <v/>
      </c>
      <c r="DN60" s="185" t="n"/>
      <c r="DO60" s="119">
        <f>IF(N($H60)&lt;19,"",IF(DI60="","",DI60+31))</f>
        <v/>
      </c>
      <c r="DP60" s="124">
        <f>IF(DO60="","",TODAY()-DO60)</f>
        <v/>
      </c>
      <c r="DQ60" s="494" t="n"/>
      <c r="DR60" s="184" t="n"/>
      <c r="DS60" s="184">
        <f>IF(DO60="","SIN ESTADO",IF(DQ60&lt;&gt;"","PAGA",IF(DP60&gt;0,"VENCIDA",IF(DP60&gt;=-5,"POR VENCER","AL DÍA"))))</f>
        <v/>
      </c>
      <c r="DT60" s="185" t="n"/>
      <c r="DU60" s="119">
        <f>IF(N($H60)&lt;20,"",IF(DO60="","",DO60+31))</f>
        <v/>
      </c>
      <c r="DV60" s="124">
        <f>IF(DU60="","",TODAY()-DU60)</f>
        <v/>
      </c>
      <c r="DW60" s="494" t="n"/>
      <c r="DX60" s="184" t="n"/>
      <c r="DY60" s="184">
        <f>IF(DU60="","SIN ESTADO",IF(DW60&lt;&gt;"","PAGA",IF(DV60&gt;0,"VENCIDA",IF(DV60&gt;=-5,"POR VENCER","AL DÍA"))))</f>
        <v/>
      </c>
      <c r="DZ60" s="185" t="n"/>
      <c r="EA60" s="119">
        <f>IF(N($H60)&lt;21,"",IF(DU60="","",DU60+31))</f>
        <v/>
      </c>
      <c r="EB60" s="124">
        <f>IF(EA60="","",TODAY()-EA60)</f>
        <v/>
      </c>
      <c r="EC60" s="494" t="n"/>
      <c r="ED60" s="184" t="n"/>
      <c r="EE60" s="184">
        <f>IF(EA60="","SIN ESTADO",IF(EC60&lt;&gt;"","PAGA",IF(EB60&gt;0,"VENCIDA",IF(EB60&gt;=-5,"POR VENCER","AL DÍA"))))</f>
        <v/>
      </c>
      <c r="EF60" s="185" t="n"/>
      <c r="EG60" s="119">
        <f>IF(N($H60)&lt;22,"",IF(EA60="","",EA60+31))</f>
        <v/>
      </c>
      <c r="EH60" s="124">
        <f>IF(EG60="","",TODAY()-EG60)</f>
        <v/>
      </c>
      <c r="EI60" s="494" t="n"/>
      <c r="EJ60" s="184" t="n"/>
      <c r="EK60" s="184">
        <f>IF(EG60="","SIN ESTADO",IF(EI60&lt;&gt;"","PAGA",IF(EH60&gt;0,"VENCIDA",IF(EH60&gt;=-5,"POR VENCER","AL DÍA"))))</f>
        <v/>
      </c>
      <c r="EL60" s="185" t="n"/>
      <c r="EM60" s="119">
        <f>IF(N($H60)&lt;23,"",IF(EG60="","",EG60+31))</f>
        <v/>
      </c>
      <c r="EN60" s="124">
        <f>IF(EM60="","",TODAY()-EM60)</f>
        <v/>
      </c>
      <c r="EO60" s="494" t="n"/>
      <c r="EP60" s="184" t="n"/>
      <c r="EQ60" s="184">
        <f>IF(EM60="","SIN ESTADO",IF(EO60&lt;&gt;"","PAGA",IF(EN60&gt;0,"VENCIDA",IF(EN60&gt;=-5,"POR VENCER","AL DÍA"))))</f>
        <v/>
      </c>
      <c r="ER60" s="185" t="n"/>
      <c r="ES60" s="119">
        <f>IF(N($H60)&lt;24,"",IF(EM60="","",EM60+31))</f>
        <v/>
      </c>
      <c r="ET60" s="124">
        <f>IF(ES60="","",TODAY()-ES60)</f>
        <v/>
      </c>
      <c r="EU60" s="494" t="n"/>
      <c r="EV60" s="184" t="n"/>
      <c r="EW60" s="184">
        <f>IF(ES60="","SIN ESTADO",IF(EU60&lt;&gt;"","PAGA",IF(ET60&gt;0,"VENCIDA",IF(ET60&gt;=-5,"POR VENCER","AL DÍA"))))</f>
        <v/>
      </c>
      <c r="EX60" s="185" t="n"/>
      <c r="EY60" s="119">
        <f>IF(N($H60)&lt;25,"",IF(ES60="","",ES60+31))</f>
        <v/>
      </c>
      <c r="EZ60" s="124">
        <f>IF(EY60="","",TODAY()-EY60)</f>
        <v/>
      </c>
      <c r="FA60" s="494" t="n"/>
      <c r="FB60" s="184" t="n"/>
      <c r="FC60" s="184">
        <f>IF(EY60="","SIN ESTADO",IF(FA60&lt;&gt;"","PAGA",IF(EZ60&gt;0,"VENCIDA",IF(EZ60&gt;=-5,"POR VENCER","AL DÍA"))))</f>
        <v/>
      </c>
      <c r="FD60" s="185" t="n"/>
      <c r="FE60" s="119">
        <f>IF(N($H60)&lt;26,"",IF(EY60="","",EY60+31))</f>
        <v/>
      </c>
      <c r="FF60" s="124">
        <f>IF(FE60="","",TODAY()-FE60)</f>
        <v/>
      </c>
      <c r="FG60" s="494" t="n"/>
      <c r="FH60" s="184" t="n"/>
      <c r="FI60" s="184">
        <f>IF(FE60="","SIN ESTADO",IF(FG60&lt;&gt;"","PAGA",IF(FF60&gt;0,"VENCIDA",IF(FF60&gt;=-5,"POR VENCER","AL DÍA"))))</f>
        <v/>
      </c>
      <c r="FJ60" s="185" t="n"/>
      <c r="FK60" s="119">
        <f>IF(N($H60)&lt;27,"",IF(FE60="","",FE60+31))</f>
        <v/>
      </c>
      <c r="FL60" s="124">
        <f>IF(FK60="","",TODAY()-FK60)</f>
        <v/>
      </c>
      <c r="FM60" s="494" t="n"/>
      <c r="FN60" s="184" t="n"/>
      <c r="FO60" s="184">
        <f>IF(FK60="","SIN ESTADO",IF(FM60&lt;&gt;"","PAGA",IF(FL60&gt;0,"VENCIDA",IF(FL60&gt;=-5,"POR VENCER","AL DÍA"))))</f>
        <v/>
      </c>
      <c r="FP60" s="185" t="n"/>
      <c r="FQ60" s="119">
        <f>IF(N($H60)&lt;28,"",IF(FK60="","",FK60+31))</f>
        <v/>
      </c>
      <c r="FR60" s="124">
        <f>IF(FQ60="","",TODAY()-FQ60)</f>
        <v/>
      </c>
      <c r="FS60" s="494" t="n"/>
      <c r="FT60" s="184" t="n"/>
      <c r="FU60" s="184">
        <f>IF(FQ60="","SIN ESTADO",IF(FS60&lt;&gt;"","PAGA",IF(FR60&gt;0,"VENCIDA",IF(FR60&gt;=-5,"POR VENCER","AL DÍA"))))</f>
        <v/>
      </c>
      <c r="FV60" s="185" t="n"/>
      <c r="FW60" s="119">
        <f>IF(N($H60)&lt;29,"",IF(FQ60="","",FQ60+31))</f>
        <v/>
      </c>
      <c r="FX60" s="124">
        <f>IF(FW60="","",TODAY()-FW60)</f>
        <v/>
      </c>
      <c r="FY60" s="494" t="n"/>
      <c r="FZ60" s="184" t="n"/>
      <c r="GA60" s="184">
        <f>IF(FW60="","SIN ESTADO",IF(FY60&lt;&gt;"","PAGA",IF(FX60&gt;0,"VENCIDA",IF(FX60&gt;=-5,"POR VENCER","AL DÍA"))))</f>
        <v/>
      </c>
      <c r="GB60" s="185" t="n"/>
      <c r="GC60" s="119">
        <f>IF(N($H60)&lt;30,"",IF(FW60="","",FW60+31))</f>
        <v/>
      </c>
      <c r="GD60" s="124">
        <f>IF(GC60="","",TODAY()-GC60)</f>
        <v/>
      </c>
      <c r="GE60" s="494" t="n"/>
      <c r="GF60" s="184" t="n"/>
      <c r="GG60" s="184">
        <f>IF(GC60="","SIN ESTADO",IF(GE60&lt;&gt;"","PAGA",IF(GD60&gt;0,"VENCIDA",IF(GD60&gt;=-5,"POR VENCER","AL DÍA"))))</f>
        <v/>
      </c>
      <c r="GH60" s="185" t="n"/>
      <c r="GI60" s="119">
        <f>IF(N($H60)&lt;31,"",IF(GC60="","",GC60+31))</f>
        <v/>
      </c>
      <c r="GJ60" s="124">
        <f>IF(GI60="","",TODAY()-GI60)</f>
        <v/>
      </c>
      <c r="GK60" s="494" t="n"/>
      <c r="GL60" s="184" t="n"/>
      <c r="GM60" s="184">
        <f>IF(GI60="","SIN ESTADO",IF(GK60&lt;&gt;"","PAGA",IF(GJ60&gt;0,"VENCIDA",IF(GJ60&gt;=-5,"POR VENCER","AL DÍA"))))</f>
        <v/>
      </c>
      <c r="GN60" s="185" t="n"/>
      <c r="GO60" s="119">
        <f>IF(N($H60)&lt;32,"",IF(GI60="","",GI60+31))</f>
        <v/>
      </c>
      <c r="GP60" s="124">
        <f>IF(GO60="","",TODAY()-GO60)</f>
        <v/>
      </c>
      <c r="GQ60" s="494" t="n"/>
      <c r="GR60" s="184" t="n"/>
      <c r="GS60" s="184">
        <f>IF(GO60="","SIN ESTADO",IF(GQ60&lt;&gt;"","PAGA",IF(GP60&gt;0,"VENCIDA",IF(GP60&gt;=-5,"POR VENCER","AL DÍA"))))</f>
        <v/>
      </c>
      <c r="GT60" s="185" t="n"/>
      <c r="GU60" s="119">
        <f>IF(N($H60)&lt;33,"",IF(GO60="","",GO60+31))</f>
        <v/>
      </c>
      <c r="GV60" s="124">
        <f>IF(GU60="","",TODAY()-GU60)</f>
        <v/>
      </c>
      <c r="GW60" s="494" t="n"/>
      <c r="GX60" s="184" t="n"/>
      <c r="GY60" s="184">
        <f>IF(GU60="","SIN ESTADO",IF(GW60&lt;&gt;"","PAGA",IF(GV60&gt;0,"VENCIDA",IF(GV60&gt;=-5,"POR VENCER","AL DÍA"))))</f>
        <v/>
      </c>
      <c r="GZ60" s="185" t="n"/>
      <c r="HA60" s="119">
        <f>IF(N($H60)&lt;34,"",IF(GU60="","",GU60+31))</f>
        <v/>
      </c>
      <c r="HB60" s="124">
        <f>IF(HA60="","",TODAY()-HA60)</f>
        <v/>
      </c>
      <c r="HC60" s="494" t="n"/>
      <c r="HD60" s="184" t="n"/>
      <c r="HE60" s="184">
        <f>IF(HA60="","SIN ESTADO",IF(HC60&lt;&gt;"","PAGA",IF(HB60&gt;0,"VENCIDA",IF(HB60&gt;=-5,"POR VENCER","AL DÍA"))))</f>
        <v/>
      </c>
      <c r="HF60" s="185" t="n"/>
      <c r="HG60" s="119">
        <f>IF(N($H60)&lt;35,"",IF(HA60="","",HA60+31))</f>
        <v/>
      </c>
      <c r="HH60" s="124">
        <f>IF(HG60="","",TODAY()-HG60)</f>
        <v/>
      </c>
      <c r="HI60" s="494" t="n"/>
      <c r="HJ60" s="184" t="n"/>
      <c r="HK60" s="184">
        <f>IF(HG60="","SIN ESTADO",IF(HI60&lt;&gt;"","PAGA",IF(HH60&gt;0,"VENCIDA",IF(HH60&gt;=-5,"POR VENCER","AL DÍA"))))</f>
        <v/>
      </c>
      <c r="HL60" s="168" t="n"/>
      <c r="HM60" s="119">
        <f>IF(N($H60)&lt;36,"",IF(HG60="","",HG60+31))</f>
        <v/>
      </c>
      <c r="HN60" s="124">
        <f>IF(HM60="","",TODAY()-HM60)</f>
        <v/>
      </c>
      <c r="HO60" s="494" t="n"/>
      <c r="HP60" s="184" t="n"/>
      <c r="HQ60" s="184">
        <f>IF(HM60="","SIN ESTADO",IF(HO60&lt;&gt;"","PAGA",IF(HN60&gt;0,"VENCIDA",IF(HN60&gt;=-5,"POR VENCER","AL DÍA"))))</f>
        <v/>
      </c>
      <c r="HR60" s="168" t="n"/>
      <c r="HS60" s="169">
        <f>N60+T60+Z60+AF60+AL60+AR60+AX60+BD60+BJ60+BP60+BV60+CB60+CH60+CN60+CT60+CZ60+DF60+DL60+DR60+DX60+ED60+EJ60+EP60+EV60+FB60+FH60+FN60+FT60+FZ60+GF60+GL60+GR60+GX60+HD60+HJ60+HP60</f>
        <v/>
      </c>
      <c r="HU60" s="170">
        <f>IFERROR(N($J60),0)</f>
        <v/>
      </c>
      <c r="HW60" s="170">
        <f>SUMPRODUCT((MOD(COLUMN($M60:$HR60)-COLUMN($M60),6)=0)*ISNUMBER($M60:$HR60)*($M60:$HR60&gt;=RESUMEN!$C$26)*($M60:$HR60&lt;=RESUMEN!$C$27)*IFERROR(N($N60:$HS60),0))</f>
        <v/>
      </c>
      <c r="HX60" s="170">
        <f>SUMPRODUCT((MOD(COLUMN($M60:$HR60)-COLUMN($M60),6)=0)*ISNUMBER($M60:$HR60)*($M60:$HR60&gt;=RESUMEN!$C$26)*($M60:$HR60&lt;=RESUMEN!$C$27))</f>
        <v/>
      </c>
    </row>
    <row r="61" ht="15.75" customHeight="1" s="506">
      <c r="B61" s="113">
        <f>VENTAS!A60</f>
        <v/>
      </c>
      <c r="C61" s="236">
        <f>VENTAS!B60</f>
        <v/>
      </c>
      <c r="D61" s="53">
        <f>VENTAS!C60</f>
        <v/>
      </c>
      <c r="E61" s="114">
        <f>VENTAS!D60</f>
        <v/>
      </c>
      <c r="F61" s="114">
        <f>VENTAS!J60</f>
        <v/>
      </c>
      <c r="G61" s="494">
        <f>VENTAS!F60</f>
        <v/>
      </c>
      <c r="H61" s="479">
        <f>VENTAS!K60</f>
        <v/>
      </c>
      <c r="I61" s="479">
        <f>VENTAS!M60</f>
        <v/>
      </c>
      <c r="J61" s="184">
        <f>VENTAS!L60</f>
        <v/>
      </c>
      <c r="K61" s="119">
        <f>IF(N($H61)&lt;1,"",$G61+31)</f>
        <v/>
      </c>
      <c r="L61" s="124">
        <f>IF(K61="","",TODAY()-K61)</f>
        <v/>
      </c>
      <c r="M61" s="201" t="n">
        <v>45903</v>
      </c>
      <c r="N61" s="374" t="n">
        <v>875000</v>
      </c>
      <c r="O61" s="184">
        <f>IF(K61="","SIN ESTADO",IF(M61&lt;&gt;"","PAGA",IF(L61&gt;0,"VENCIDA",IF(L61&gt;=-5,"POR VENCER","AL DÍA"))))</f>
        <v/>
      </c>
      <c r="P61" s="185" t="inlineStr">
        <is>
          <t>TRANSFERENCIA</t>
        </is>
      </c>
      <c r="Q61" s="119">
        <f>IF(N($H61)&lt;2,"",IF(K61="","",K61+31))</f>
        <v/>
      </c>
      <c r="R61" s="124">
        <f>IF(Q61="","",TODAY()-Q61)</f>
        <v/>
      </c>
      <c r="S61" s="406" t="n">
        <v>45926</v>
      </c>
      <c r="T61" s="184" t="n">
        <v>875000</v>
      </c>
      <c r="U61" s="184">
        <f>IF(Q61="","SIN ESTADO",IF(S61&lt;&gt;"","PAGA",IF(R61&gt;0,"VENCIDA",IF(R61&gt;=-5,"POR VENCER","AL DÍA"))))</f>
        <v/>
      </c>
      <c r="V61" s="185" t="inlineStr">
        <is>
          <t>TRANSFERENCIA</t>
        </is>
      </c>
      <c r="W61" s="119">
        <f>IF(N($H61)&lt;3,"",IF(Q61="","",Q61+31))</f>
        <v/>
      </c>
      <c r="X61" s="124">
        <f>IF(W61="","",TODAY()-W61)</f>
        <v/>
      </c>
      <c r="Y61" s="407" t="n">
        <v>45961</v>
      </c>
      <c r="Z61" s="184" t="n">
        <v>875000</v>
      </c>
      <c r="AA61" s="184">
        <f>IF(W61="","SIN ESTADO",IF(Y61&lt;&gt;"","PAGA",IF(X61&gt;0,"VENCIDA",IF(X61&gt;=-5,"POR VENCER","AL DÍA"))))</f>
        <v/>
      </c>
      <c r="AB61" s="185" t="inlineStr">
        <is>
          <t>TRANSFERENCIA</t>
        </is>
      </c>
      <c r="AC61" s="119">
        <f>IF(N($H61)&lt;4,"",IF(W61="","",W61+31))</f>
        <v/>
      </c>
      <c r="AD61" s="124">
        <f>IF(AC61="","",TODAY()-AC61)</f>
        <v/>
      </c>
      <c r="AE61" s="227" t="n">
        <v>45989</v>
      </c>
      <c r="AF61" s="184" t="n">
        <v>875000</v>
      </c>
      <c r="AG61" s="184">
        <f>IF(AC61="","SIN ESTADO",IF(AE61&lt;&gt;"","PAGA",IF(AD61&gt;0,"VENCIDA",IF(AD61&gt;=-5,"POR VENCER","AL DÍA"))))</f>
        <v/>
      </c>
      <c r="AH61" s="185" t="inlineStr">
        <is>
          <t>TRANSFERENCIA</t>
        </is>
      </c>
      <c r="AI61" s="119">
        <f>IF(N($H61)&lt;5,"",IF(AC61="","",AC61+31))</f>
        <v/>
      </c>
      <c r="AJ61" s="124">
        <f>IF(AI61="","",TODAY()-AI61)</f>
        <v/>
      </c>
      <c r="AK61" s="407" t="n">
        <v>46013</v>
      </c>
      <c r="AL61" s="184" t="n">
        <v>875000</v>
      </c>
      <c r="AM61" s="184">
        <f>IF(AI61="","SIN ESTADO",IF(AK61&lt;&gt;"","PAGA",IF(AJ61&gt;0,"VENCIDA",IF(AJ61&gt;=-5,"POR VENCER","AL DÍA"))))</f>
        <v/>
      </c>
      <c r="AN61" s="185" t="inlineStr">
        <is>
          <t>TRANSFERENCIA</t>
        </is>
      </c>
      <c r="AO61" s="119">
        <f>IF(N($H61)&lt;6,"",IF(AI61="","",AI61+31))</f>
        <v/>
      </c>
      <c r="AP61" s="124">
        <f>IF(AO61="","",TODAY()-AO61)</f>
        <v/>
      </c>
      <c r="AQ61" s="477" t="n">
        <v>45680</v>
      </c>
      <c r="AR61" s="184" t="n">
        <v>875000</v>
      </c>
      <c r="AS61" s="184">
        <f>IF(AO61="","SIN ESTADO",IF(AQ61&lt;&gt;"","PAGA",IF(AP61&gt;0,"VENCIDA",IF(AP61&gt;=-5,"POR VENCER","AL DÍA"))))</f>
        <v/>
      </c>
      <c r="AT61" s="185" t="inlineStr">
        <is>
          <t>TRANSFERENCIA</t>
        </is>
      </c>
      <c r="AU61" s="119">
        <f>IF(N($H61)&lt;7,"",IF(AO61="","",AO61+31))</f>
        <v/>
      </c>
      <c r="AV61" s="124">
        <f>IF(AU61="","",TODAY()-AU61)</f>
        <v/>
      </c>
      <c r="AW61" s="407" t="n">
        <v>46078</v>
      </c>
      <c r="AX61" s="184" t="n">
        <v>875000</v>
      </c>
      <c r="AY61" s="184">
        <f>IF(AU61="","SIN ESTADO",IF(AW61&lt;&gt;"","PAGA",IF(AV61&gt;0,"VENCIDA",IF(AV61&gt;=-5,"POR VENCER","AL DÍA"))))</f>
        <v/>
      </c>
      <c r="AZ61" s="185" t="inlineStr">
        <is>
          <t>TRANSFERENCIA</t>
        </is>
      </c>
      <c r="BA61" s="119">
        <f>IF(N($H61)&lt;8,"",IF(AU61="","",AU61+31))</f>
        <v/>
      </c>
      <c r="BB61" s="124">
        <f>IF(BA61="","",TODAY()-BA61)</f>
        <v/>
      </c>
      <c r="BC61" s="227" t="n">
        <v>46107</v>
      </c>
      <c r="BD61" s="184" t="n">
        <v>875000</v>
      </c>
      <c r="BE61" s="184">
        <f>IF(BA61="","SIN ESTADO",IF(BC61&lt;&gt;"","PAGA",IF(BB61&gt;0,"VENCIDA",IF(BB61&gt;=-5,"POR VENCER","AL DÍA"))))</f>
        <v/>
      </c>
      <c r="BF61" s="185" t="inlineStr">
        <is>
          <t>TRANSFERENCIA</t>
        </is>
      </c>
      <c r="BG61" s="119">
        <f>IF(N($H61)&lt;9,"",IF(BA61="","",BA61+31))</f>
        <v/>
      </c>
      <c r="BH61" s="124">
        <f>IF(BG61="","",TODAY()-BG61)</f>
        <v/>
      </c>
      <c r="BI61" s="494" t="n">
        <v>46139</v>
      </c>
      <c r="BJ61" s="184" t="n">
        <v>875000</v>
      </c>
      <c r="BK61" s="184">
        <f>IF(BG61="","SIN ESTADO",IF(BI61&lt;&gt;"","PAGA",IF(BH61&gt;0,"VENCIDA",IF(BH61&gt;=-5,"POR VENCER","AL DÍA"))))</f>
        <v/>
      </c>
      <c r="BL61" s="185" t="inlineStr">
        <is>
          <t>TRANSFERENCIA</t>
        </is>
      </c>
      <c r="BM61" s="119">
        <f>IF(N($H61)&lt;10,"",IF(BG61="","",BG61+31))</f>
        <v/>
      </c>
      <c r="BN61" s="124">
        <f>IF(BM61="","",TODAY()-BM61)</f>
        <v/>
      </c>
      <c r="BO61" s="494" t="n">
        <v>46198</v>
      </c>
      <c r="BP61" s="184" t="n">
        <v>875000</v>
      </c>
      <c r="BQ61" s="184">
        <f>IF(BM61="","SIN ESTADO",IF(BO61&lt;&gt;"","PAGA",IF(BN61&gt;0,"VENCIDA",IF(BN61&gt;=-5,"POR VENCER","AL DÍA"))))</f>
        <v/>
      </c>
      <c r="BR61" s="185" t="inlineStr">
        <is>
          <t>TRANSFERENCIA</t>
        </is>
      </c>
      <c r="BS61" s="119">
        <f>IF(N($H61)&lt;11,"",IF(BM61="","",BM61+31))</f>
        <v/>
      </c>
      <c r="BT61" s="124">
        <f>IF(BS61="","",TODAY()-BS61)</f>
        <v/>
      </c>
      <c r="BU61" s="494" t="n">
        <v>46205</v>
      </c>
      <c r="BV61" s="184" t="n">
        <v>875000</v>
      </c>
      <c r="BW61" s="184">
        <f>IF(BS61="","SIN ESTADO",IF(BU61&lt;&gt;"","PAGA",IF(BT61&gt;0,"VENCIDA",IF(BT61&gt;=-5,"POR VENCER","AL DÍA"))))</f>
        <v/>
      </c>
      <c r="BX61" s="185" t="inlineStr">
        <is>
          <t>TRANSFERENCIA</t>
        </is>
      </c>
      <c r="BY61" s="119">
        <f>IF(N($H61)&lt;12,"",IF(BS61="","",BS61+31))</f>
        <v/>
      </c>
      <c r="BZ61" s="124">
        <f>IF(BY61="","",TODAY()-BY61)</f>
        <v/>
      </c>
      <c r="CA61" s="494" t="n">
        <v>46234</v>
      </c>
      <c r="CB61" s="184" t="n">
        <v>875000</v>
      </c>
      <c r="CC61" s="184">
        <f>IF(BY61="","SIN ESTADO",IF(CA61&lt;&gt;"","PAGA",IF(BZ61&gt;0,"VENCIDA",IF(BZ61&gt;=-5,"POR VENCER","AL DÍA"))))</f>
        <v/>
      </c>
      <c r="CD61" s="185" t="inlineStr">
        <is>
          <t>TRANSFERENCIA</t>
        </is>
      </c>
      <c r="CE61" s="119">
        <f>IF(N($H61)&lt;13,"",IF(BY61="","",BY61+31))</f>
        <v/>
      </c>
      <c r="CF61" s="124">
        <f>IF(CE61="","",TODAY()-CE61)</f>
        <v/>
      </c>
      <c r="CG61" s="494" t="n">
        <v>46259</v>
      </c>
      <c r="CH61" s="184" t="n">
        <v>875000</v>
      </c>
      <c r="CI61" s="184">
        <f>IF(CE61="","SIN ESTADO",IF(CG61&lt;&gt;"","PAGA",IF(CF61&gt;0,"VENCIDA",IF(CF61&gt;=-5,"POR VENCER","AL DÍA"))))</f>
        <v/>
      </c>
      <c r="CJ61" s="185" t="inlineStr">
        <is>
          <t>TRANSFERENCIA</t>
        </is>
      </c>
      <c r="CK61" s="119">
        <f>IF(N($H61)&lt;14,"",IF(CE61="","",CE61+31))</f>
        <v/>
      </c>
      <c r="CL61" s="124">
        <f>IF(CK61="","",TODAY()-CK61)</f>
        <v/>
      </c>
      <c r="CM61" s="494" t="n"/>
      <c r="CN61" s="184" t="n"/>
      <c r="CO61" s="184">
        <f>IF(CK61="","SIN ESTADO",IF(CM61&lt;&gt;"","PAGA",IF(CL61&gt;0,"VENCIDA",IF(CL61&gt;=-5,"POR VENCER","AL DÍA"))))</f>
        <v/>
      </c>
      <c r="CP61" s="185" t="n"/>
      <c r="CQ61" s="119">
        <f>IF(N($H61)&lt;15,"",IF(CK61="","",CK61+31))</f>
        <v/>
      </c>
      <c r="CR61" s="124">
        <f>IF(CQ61="","",TODAY()-CQ61)</f>
        <v/>
      </c>
      <c r="CS61" s="494" t="n"/>
      <c r="CT61" s="184" t="n"/>
      <c r="CU61" s="184">
        <f>IF(CQ61="","SIN ESTADO",IF(CS61&lt;&gt;"","PAGA",IF(CR61&gt;0,"VENCIDA",IF(CR61&gt;=-5,"POR VENCER","AL DÍA"))))</f>
        <v/>
      </c>
      <c r="CV61" s="185" t="n"/>
      <c r="CW61" s="119">
        <f>IF(N($H61)&lt;16,"",IF(CQ61="","",CQ61+31))</f>
        <v/>
      </c>
      <c r="CX61" s="124">
        <f>IF(CW61="","",TODAY()-CW61)</f>
        <v/>
      </c>
      <c r="CY61" s="494" t="n"/>
      <c r="CZ61" s="184" t="n"/>
      <c r="DA61" s="184">
        <f>IF(CW61="","SIN ESTADO",IF(CY61&lt;&gt;"","PAGA",IF(CX61&gt;0,"VENCIDA",IF(CX61&gt;=-5,"POR VENCER","AL DÍA"))))</f>
        <v/>
      </c>
      <c r="DB61" s="185" t="n"/>
      <c r="DC61" s="119">
        <f>IF(N($H61)&lt;17,"",IF(CW61="","",CW61+31))</f>
        <v/>
      </c>
      <c r="DD61" s="124">
        <f>IF(DC61="","",TODAY()-DC61)</f>
        <v/>
      </c>
      <c r="DE61" s="494" t="n"/>
      <c r="DF61" s="184" t="n"/>
      <c r="DG61" s="184">
        <f>IF(DC61="","SIN ESTADO",IF(DE61&lt;&gt;"","PAGA",IF(DD61&gt;0,"VENCIDA",IF(DD61&gt;=-5,"POR VENCER","AL DÍA"))))</f>
        <v/>
      </c>
      <c r="DH61" s="185" t="n"/>
      <c r="DI61" s="119">
        <f>IF(N($H61)&lt;18,"",IF(DC61="","",DC61+31))</f>
        <v/>
      </c>
      <c r="DJ61" s="124">
        <f>IF(DI61="","",TODAY()-DI61)</f>
        <v/>
      </c>
      <c r="DK61" s="494" t="n"/>
      <c r="DL61" s="184" t="n"/>
      <c r="DM61" s="184">
        <f>IF(DI61="","SIN ESTADO",IF(DK61&lt;&gt;"","PAGA",IF(DJ61&gt;0,"VENCIDA",IF(DJ61&gt;=-5,"POR VENCER","AL DÍA"))))</f>
        <v/>
      </c>
      <c r="DN61" s="185" t="n"/>
      <c r="DO61" s="119">
        <f>IF(N($H61)&lt;19,"",IF(DI61="","",DI61+31))</f>
        <v/>
      </c>
      <c r="DP61" s="124">
        <f>IF(DO61="","",TODAY()-DO61)</f>
        <v/>
      </c>
      <c r="DQ61" s="494" t="n"/>
      <c r="DR61" s="184" t="n"/>
      <c r="DS61" s="184">
        <f>IF(DO61="","SIN ESTADO",IF(DQ61&lt;&gt;"","PAGA",IF(DP61&gt;0,"VENCIDA",IF(DP61&gt;=-5,"POR VENCER","AL DÍA"))))</f>
        <v/>
      </c>
      <c r="DT61" s="185" t="n"/>
      <c r="DU61" s="119">
        <f>IF(N($H61)&lt;20,"",IF(DO61="","",DO61+31))</f>
        <v/>
      </c>
      <c r="DV61" s="124">
        <f>IF(DU61="","",TODAY()-DU61)</f>
        <v/>
      </c>
      <c r="DW61" s="494" t="n"/>
      <c r="DX61" s="184" t="n"/>
      <c r="DY61" s="184">
        <f>IF(DU61="","SIN ESTADO",IF(DW61&lt;&gt;"","PAGA",IF(DV61&gt;0,"VENCIDA",IF(DV61&gt;=-5,"POR VENCER","AL DÍA"))))</f>
        <v/>
      </c>
      <c r="DZ61" s="185" t="n"/>
      <c r="EA61" s="119">
        <f>IF(N($H61)&lt;21,"",IF(DU61="","",DU61+31))</f>
        <v/>
      </c>
      <c r="EB61" s="124">
        <f>IF(EA61="","",TODAY()-EA61)</f>
        <v/>
      </c>
      <c r="EC61" s="494" t="n"/>
      <c r="ED61" s="184" t="n"/>
      <c r="EE61" s="184">
        <f>IF(EA61="","SIN ESTADO",IF(EC61&lt;&gt;"","PAGA",IF(EB61&gt;0,"VENCIDA",IF(EB61&gt;=-5,"POR VENCER","AL DÍA"))))</f>
        <v/>
      </c>
      <c r="EF61" s="185" t="n"/>
      <c r="EG61" s="119">
        <f>IF(N($H61)&lt;22,"",IF(EA61="","",EA61+31))</f>
        <v/>
      </c>
      <c r="EH61" s="124">
        <f>IF(EG61="","",TODAY()-EG61)</f>
        <v/>
      </c>
      <c r="EI61" s="494" t="n"/>
      <c r="EJ61" s="184" t="n"/>
      <c r="EK61" s="184">
        <f>IF(EG61="","SIN ESTADO",IF(EI61&lt;&gt;"","PAGA",IF(EH61&gt;0,"VENCIDA",IF(EH61&gt;=-5,"POR VENCER","AL DÍA"))))</f>
        <v/>
      </c>
      <c r="EL61" s="185" t="n"/>
      <c r="EM61" s="119">
        <f>IF(N($H61)&lt;23,"",IF(EG61="","",EG61+31))</f>
        <v/>
      </c>
      <c r="EN61" s="124">
        <f>IF(EM61="","",TODAY()-EM61)</f>
        <v/>
      </c>
      <c r="EO61" s="494" t="n"/>
      <c r="EP61" s="184" t="n"/>
      <c r="EQ61" s="184">
        <f>IF(EM61="","SIN ESTADO",IF(EO61&lt;&gt;"","PAGA",IF(EN61&gt;0,"VENCIDA",IF(EN61&gt;=-5,"POR VENCER","AL DÍA"))))</f>
        <v/>
      </c>
      <c r="ER61" s="185" t="n"/>
      <c r="ES61" s="119">
        <f>IF(N($H61)&lt;24,"",IF(EM61="","",EM61+31))</f>
        <v/>
      </c>
      <c r="ET61" s="124">
        <f>IF(ES61="","",TODAY()-ES61)</f>
        <v/>
      </c>
      <c r="EU61" s="494" t="n"/>
      <c r="EV61" s="184" t="n"/>
      <c r="EW61" s="184">
        <f>IF(ES61="","SIN ESTADO",IF(EU61&lt;&gt;"","PAGA",IF(ET61&gt;0,"VENCIDA",IF(ET61&gt;=-5,"POR VENCER","AL DÍA"))))</f>
        <v/>
      </c>
      <c r="EX61" s="185" t="n"/>
      <c r="EY61" s="119">
        <f>IF(N($H61)&lt;25,"",IF(ES61="","",ES61+31))</f>
        <v/>
      </c>
      <c r="EZ61" s="124">
        <f>IF(EY61="","",TODAY()-EY61)</f>
        <v/>
      </c>
      <c r="FA61" s="494" t="n"/>
      <c r="FB61" s="184" t="n"/>
      <c r="FC61" s="184">
        <f>IF(EY61="","SIN ESTADO",IF(FA61&lt;&gt;"","PAGA",IF(EZ61&gt;0,"VENCIDA",IF(EZ61&gt;=-5,"POR VENCER","AL DÍA"))))</f>
        <v/>
      </c>
      <c r="FD61" s="185" t="n"/>
      <c r="FE61" s="119">
        <f>IF(N($H61)&lt;26,"",IF(EY61="","",EY61+31))</f>
        <v/>
      </c>
      <c r="FF61" s="124">
        <f>IF(FE61="","",TODAY()-FE61)</f>
        <v/>
      </c>
      <c r="FG61" s="494" t="n"/>
      <c r="FH61" s="184" t="n"/>
      <c r="FI61" s="184">
        <f>IF(FE61="","SIN ESTADO",IF(FG61&lt;&gt;"","PAGA",IF(FF61&gt;0,"VENCIDA",IF(FF61&gt;=-5,"POR VENCER","AL DÍA"))))</f>
        <v/>
      </c>
      <c r="FJ61" s="185" t="n"/>
      <c r="FK61" s="119">
        <f>IF(N($H61)&lt;27,"",IF(FE61="","",FE61+31))</f>
        <v/>
      </c>
      <c r="FL61" s="124">
        <f>IF(FK61="","",TODAY()-FK61)</f>
        <v/>
      </c>
      <c r="FM61" s="494" t="n"/>
      <c r="FN61" s="184" t="n"/>
      <c r="FO61" s="184">
        <f>IF(FK61="","SIN ESTADO",IF(FM61&lt;&gt;"","PAGA",IF(FL61&gt;0,"VENCIDA",IF(FL61&gt;=-5,"POR VENCER","AL DÍA"))))</f>
        <v/>
      </c>
      <c r="FP61" s="185" t="n"/>
      <c r="FQ61" s="119">
        <f>IF(N($H61)&lt;28,"",IF(FK61="","",FK61+31))</f>
        <v/>
      </c>
      <c r="FR61" s="124">
        <f>IF(FQ61="","",TODAY()-FQ61)</f>
        <v/>
      </c>
      <c r="FS61" s="494" t="n"/>
      <c r="FT61" s="184" t="n"/>
      <c r="FU61" s="184">
        <f>IF(FQ61="","SIN ESTADO",IF(FS61&lt;&gt;"","PAGA",IF(FR61&gt;0,"VENCIDA",IF(FR61&gt;=-5,"POR VENCER","AL DÍA"))))</f>
        <v/>
      </c>
      <c r="FV61" s="185" t="n"/>
      <c r="FW61" s="119">
        <f>IF(N($H61)&lt;29,"",IF(FQ61="","",FQ61+31))</f>
        <v/>
      </c>
      <c r="FX61" s="124">
        <f>IF(FW61="","",TODAY()-FW61)</f>
        <v/>
      </c>
      <c r="FY61" s="494" t="n"/>
      <c r="FZ61" s="184" t="n"/>
      <c r="GA61" s="184">
        <f>IF(FW61="","SIN ESTADO",IF(FY61&lt;&gt;"","PAGA",IF(FX61&gt;0,"VENCIDA",IF(FX61&gt;=-5,"POR VENCER","AL DÍA"))))</f>
        <v/>
      </c>
      <c r="GB61" s="185" t="n"/>
      <c r="GC61" s="119">
        <f>IF(N($H61)&lt;30,"",IF(FW61="","",FW61+31))</f>
        <v/>
      </c>
      <c r="GD61" s="124">
        <f>IF(GC61="","",TODAY()-GC61)</f>
        <v/>
      </c>
      <c r="GE61" s="494" t="n"/>
      <c r="GF61" s="184" t="n"/>
      <c r="GG61" s="184">
        <f>IF(GC61="","SIN ESTADO",IF(GE61&lt;&gt;"","PAGA",IF(GD61&gt;0,"VENCIDA",IF(GD61&gt;=-5,"POR VENCER","AL DÍA"))))</f>
        <v/>
      </c>
      <c r="GH61" s="185" t="n"/>
      <c r="GI61" s="119">
        <f>IF(N($H61)&lt;31,"",IF(GC61="","",GC61+31))</f>
        <v/>
      </c>
      <c r="GJ61" s="124">
        <f>IF(GI61="","",TODAY()-GI61)</f>
        <v/>
      </c>
      <c r="GK61" s="494" t="n"/>
      <c r="GL61" s="184" t="n"/>
      <c r="GM61" s="184">
        <f>IF(GI61="","SIN ESTADO",IF(GK61&lt;&gt;"","PAGA",IF(GJ61&gt;0,"VENCIDA",IF(GJ61&gt;=-5,"POR VENCER","AL DÍA"))))</f>
        <v/>
      </c>
      <c r="GN61" s="185" t="n"/>
      <c r="GO61" s="119">
        <f>IF(N($H61)&lt;32,"",IF(GI61="","",GI61+31))</f>
        <v/>
      </c>
      <c r="GP61" s="124">
        <f>IF(GO61="","",TODAY()-GO61)</f>
        <v/>
      </c>
      <c r="GQ61" s="494" t="n"/>
      <c r="GR61" s="184" t="n"/>
      <c r="GS61" s="184">
        <f>IF(GO61="","SIN ESTADO",IF(GQ61&lt;&gt;"","PAGA",IF(GP61&gt;0,"VENCIDA",IF(GP61&gt;=-5,"POR VENCER","AL DÍA"))))</f>
        <v/>
      </c>
      <c r="GT61" s="185" t="n"/>
      <c r="GU61" s="119">
        <f>IF(N($H61)&lt;33,"",IF(GO61="","",GO61+31))</f>
        <v/>
      </c>
      <c r="GV61" s="124">
        <f>IF(GU61="","",TODAY()-GU61)</f>
        <v/>
      </c>
      <c r="GW61" s="494" t="n"/>
      <c r="GX61" s="184" t="n"/>
      <c r="GY61" s="184">
        <f>IF(GU61="","SIN ESTADO",IF(GW61&lt;&gt;"","PAGA",IF(GV61&gt;0,"VENCIDA",IF(GV61&gt;=-5,"POR VENCER","AL DÍA"))))</f>
        <v/>
      </c>
      <c r="GZ61" s="185" t="n"/>
      <c r="HA61" s="119">
        <f>IF(N($H61)&lt;34,"",IF(GU61="","",GU61+31))</f>
        <v/>
      </c>
      <c r="HB61" s="124">
        <f>IF(HA61="","",TODAY()-HA61)</f>
        <v/>
      </c>
      <c r="HC61" s="494" t="n"/>
      <c r="HD61" s="184" t="n"/>
      <c r="HE61" s="184">
        <f>IF(HA61="","SIN ESTADO",IF(HC61&lt;&gt;"","PAGA",IF(HB61&gt;0,"VENCIDA",IF(HB61&gt;=-5,"POR VENCER","AL DÍA"))))</f>
        <v/>
      </c>
      <c r="HF61" s="185" t="n"/>
      <c r="HG61" s="119">
        <f>IF(N($H61)&lt;35,"",IF(HA61="","",HA61+31))</f>
        <v/>
      </c>
      <c r="HH61" s="124">
        <f>IF(HG61="","",TODAY()-HG61)</f>
        <v/>
      </c>
      <c r="HI61" s="494" t="n"/>
      <c r="HJ61" s="184" t="n"/>
      <c r="HK61" s="184">
        <f>IF(HG61="","SIN ESTADO",IF(HI61&lt;&gt;"","PAGA",IF(HH61&gt;0,"VENCIDA",IF(HH61&gt;=-5,"POR VENCER","AL DÍA"))))</f>
        <v/>
      </c>
      <c r="HL61" s="168" t="n"/>
      <c r="HM61" s="119">
        <f>IF(N($H61)&lt;36,"",IF(HG61="","",HG61+31))</f>
        <v/>
      </c>
      <c r="HN61" s="124">
        <f>IF(HM61="","",TODAY()-HM61)</f>
        <v/>
      </c>
      <c r="HO61" s="494" t="n"/>
      <c r="HP61" s="184" t="n"/>
      <c r="HQ61" s="184">
        <f>IF(HM61="","SIN ESTADO",IF(HO61&lt;&gt;"","PAGA",IF(HN61&gt;0,"VENCIDA",IF(HN61&gt;=-5,"POR VENCER","AL DÍA"))))</f>
        <v/>
      </c>
      <c r="HR61" s="168" t="n"/>
      <c r="HS61" s="169">
        <f>N61+T61+Z61+AF61+AL61+AR61+AX61+BD61+BJ61+BP61+BV61+CB61+CH61+CN61+CT61+CZ61+DF61+DL61+DR61+DX61+ED61+EJ61+EP61+EV61+FB61+FH61+FN61+FT61+FZ61+GF61+GL61+GR61+GX61+HD61+HJ61+HP61</f>
        <v/>
      </c>
      <c r="HU61" s="170">
        <f>IFERROR(N($J61),0)</f>
        <v/>
      </c>
      <c r="HW61" s="170">
        <f>SUMPRODUCT((MOD(COLUMN($M61:$HR61)-COLUMN($M61),6)=0)*ISNUMBER($M61:$HR61)*($M61:$HR61&gt;=RESUMEN!$C$26)*($M61:$HR61&lt;=RESUMEN!$C$27)*IFERROR(N($N61:$HS61),0))</f>
        <v/>
      </c>
      <c r="HX61" s="170">
        <f>SUMPRODUCT((MOD(COLUMN($M61:$HR61)-COLUMN($M61),6)=0)*ISNUMBER($M61:$HR61)*($M61:$HR61&gt;=RESUMEN!$C$26)*($M61:$HR61&lt;=RESUMEN!$C$27))</f>
        <v/>
      </c>
    </row>
    <row r="62" ht="15.75" customHeight="1" s="506">
      <c r="B62" s="113">
        <f>VENTAS!A61</f>
        <v/>
      </c>
      <c r="C62" s="236">
        <f>VENTAS!B61</f>
        <v/>
      </c>
      <c r="D62" s="53">
        <f>VENTAS!C61</f>
        <v/>
      </c>
      <c r="E62" s="114">
        <f>VENTAS!D61</f>
        <v/>
      </c>
      <c r="F62" s="114">
        <f>VENTAS!J61</f>
        <v/>
      </c>
      <c r="G62" s="494">
        <f>VENTAS!F61</f>
        <v/>
      </c>
      <c r="H62" s="479">
        <f>VENTAS!K61</f>
        <v/>
      </c>
      <c r="I62" s="479">
        <f>VENTAS!M61</f>
        <v/>
      </c>
      <c r="J62" s="184">
        <f>VENTAS!L61</f>
        <v/>
      </c>
      <c r="K62" s="119">
        <f>IF(N($H62)&lt;1,"",$G62+31)</f>
        <v/>
      </c>
      <c r="L62" s="124">
        <f>IF(K62="","",TODAY()-K62)</f>
        <v/>
      </c>
      <c r="M62" s="201" t="n">
        <v>45953</v>
      </c>
      <c r="N62" s="374" t="n">
        <v>1491000</v>
      </c>
      <c r="O62" s="184">
        <f>IF(K62="","SIN ESTADO",IF(M62&lt;&gt;"","PAGA",IF(L62&gt;0,"VENCIDA",IF(L62&gt;=-5,"POR VENCER","AL DÍA"))))</f>
        <v/>
      </c>
      <c r="P62" s="185" t="inlineStr">
        <is>
          <t>TRANSFERENCIA</t>
        </is>
      </c>
      <c r="Q62" s="119">
        <f>IF(N($H62)&lt;2,"",IF(K62="","",K62+31))</f>
        <v/>
      </c>
      <c r="R62" s="124">
        <f>IF(Q62="","",TODAY()-Q62)</f>
        <v/>
      </c>
      <c r="S62" s="406" t="n">
        <v>46070</v>
      </c>
      <c r="T62" s="184" t="n">
        <v>1491000</v>
      </c>
      <c r="U62" s="184">
        <f>IF(Q62="","SIN ESTADO",IF(S62&lt;&gt;"","PAGA",IF(R62&gt;0,"VENCIDA",IF(R62&gt;=-5,"POR VENCER","AL DÍA"))))</f>
        <v/>
      </c>
      <c r="V62" s="185" t="inlineStr">
        <is>
          <t>TRANSFERENCIA</t>
        </is>
      </c>
      <c r="W62" s="119">
        <f>IF(N($H62)&lt;3,"",IF(Q62="","",Q62+31))</f>
        <v/>
      </c>
      <c r="X62" s="124">
        <f>IF(W62="","",TODAY()-W62)</f>
        <v/>
      </c>
      <c r="Y62" s="407" t="n">
        <v>46124</v>
      </c>
      <c r="Z62" s="184" t="n">
        <v>5964000</v>
      </c>
      <c r="AA62" s="184">
        <f>IF(W62="","SIN ESTADO",IF(Y62&lt;&gt;"","PAGA",IF(X62&gt;0,"VENCIDA",IF(X62&gt;=-5,"POR VENCER","AL DÍA"))))</f>
        <v/>
      </c>
      <c r="AB62" s="185" t="inlineStr">
        <is>
          <t>TRANSFERENCIA</t>
        </is>
      </c>
      <c r="AC62" s="119">
        <f>IF(N($H62)&lt;4,"",IF(W62="","",W62+31))</f>
        <v/>
      </c>
      <c r="AD62" s="124">
        <f>IF(AC62="","",TODAY()-AC62)</f>
        <v/>
      </c>
      <c r="AE62" s="407" t="n">
        <v>46124</v>
      </c>
      <c r="AF62" s="184" t="n">
        <v>90800</v>
      </c>
      <c r="AG62" s="184">
        <f>IF(AC62="","SIN ESTADO",IF(AE62&lt;&gt;"","PAGA",IF(AD62&gt;0,"VENCIDA",IF(AD62&gt;=-5,"POR VENCER","AL DÍA"))))</f>
        <v/>
      </c>
      <c r="AH62" s="185" t="inlineStr">
        <is>
          <t>TRANSFERENCIA</t>
        </is>
      </c>
      <c r="AI62" s="119">
        <f>IF(N($H62)&lt;5,"",IF(AC62="","",AC62+31))</f>
        <v/>
      </c>
      <c r="AJ62" s="124">
        <f>IF(AI62="","",TODAY()-AI62)</f>
        <v/>
      </c>
      <c r="AK62" s="407" t="n">
        <v>46124</v>
      </c>
      <c r="AL62" s="184" t="n">
        <v>1510000</v>
      </c>
      <c r="AM62" s="184">
        <f>IF(AI62="","SIN ESTADO",IF(AK62&lt;&gt;"","PAGA",IF(AJ62&gt;0,"VENCIDA",IF(AJ62&gt;=-5,"POR VENCER","AL DÍA"))))</f>
        <v/>
      </c>
      <c r="AN62" s="185" t="inlineStr">
        <is>
          <t>TRANSFERENCIA</t>
        </is>
      </c>
      <c r="AO62" s="119">
        <f>IF(N($H62)&lt;6,"",IF(AI62="","",AI62+31))</f>
        <v/>
      </c>
      <c r="AP62" s="124">
        <f>IF(AO62="","",TODAY()-AO62)</f>
        <v/>
      </c>
      <c r="AQ62" s="476" t="n">
        <v>46124</v>
      </c>
      <c r="AR62" s="184" t="n">
        <v>4473000</v>
      </c>
      <c r="AS62" s="184">
        <f>IF(AO62="","SIN ESTADO",IF(AQ62&lt;&gt;"","PAGA",IF(AP62&gt;0,"VENCIDA",IF(AP62&gt;=-5,"POR VENCER","AL DÍA"))))</f>
        <v/>
      </c>
      <c r="AT62" s="185" t="inlineStr">
        <is>
          <t>TRANSFERENCIA</t>
        </is>
      </c>
      <c r="AU62" s="119">
        <f>IF(N($H62)&lt;7,"",IF(AO62="","",AO62+31))</f>
        <v/>
      </c>
      <c r="AV62" s="124">
        <f>IF(AU62="","",TODAY()-AU62)</f>
        <v/>
      </c>
      <c r="AW62" s="494" t="n">
        <v>46192</v>
      </c>
      <c r="AX62" s="184" t="n">
        <v>4473000</v>
      </c>
      <c r="AY62" s="184">
        <f>IF(AU62="","SIN ESTADO",IF(AW62&lt;&gt;"","PAGA",IF(AV62&gt;0,"VENCIDA",IF(AV62&gt;=-5,"POR VENCER","AL DÍA"))))</f>
        <v/>
      </c>
      <c r="AZ62" s="185" t="inlineStr">
        <is>
          <t>TRANSFERENCIA</t>
        </is>
      </c>
      <c r="BA62" s="119">
        <f>IF(N($H62)&lt;8,"",IF(AU62="","",AU62+31))</f>
        <v/>
      </c>
      <c r="BB62" s="124">
        <f>IF(BA62="","",TODAY()-BA62)</f>
        <v/>
      </c>
      <c r="BC62" s="410" t="n">
        <v>46192</v>
      </c>
      <c r="BD62" s="184" t="n"/>
      <c r="BE62" s="184">
        <f>IF(BA62="","SIN ESTADO",IF(BC62&lt;&gt;"","PAGA",IF(BB62&gt;0,"VENCIDA",IF(BB62&gt;=-5,"POR VENCER","AL DÍA"))))</f>
        <v/>
      </c>
      <c r="BF62" s="185" t="n"/>
      <c r="BG62" s="119">
        <f>IF(N($H62)&lt;9,"",IF(BA62="","",BA62+31))</f>
        <v/>
      </c>
      <c r="BH62" s="124">
        <f>IF(BG62="","",TODAY()-BG62)</f>
        <v/>
      </c>
      <c r="BI62" s="494" t="n">
        <v>46192</v>
      </c>
      <c r="BJ62" s="184" t="n"/>
      <c r="BK62" s="184">
        <f>IF(BG62="","SIN ESTADO",IF(BI62&lt;&gt;"","PAGA",IF(BH62&gt;0,"VENCIDA",IF(BH62&gt;=-5,"POR VENCER","AL DÍA"))))</f>
        <v/>
      </c>
      <c r="BL62" s="185" t="n"/>
      <c r="BM62" s="119">
        <f>IF(N($H62)&lt;10,"",IF(BG62="","",BG62+31))</f>
        <v/>
      </c>
      <c r="BN62" s="124">
        <f>IF(BM62="","",TODAY()-BM62)</f>
        <v/>
      </c>
      <c r="BO62" s="494" t="n">
        <v>46192</v>
      </c>
      <c r="BP62" s="184" t="n"/>
      <c r="BQ62" s="184">
        <f>IF(BM62="","SIN ESTADO",IF(BO62&lt;&gt;"","PAGA",IF(BN62&gt;0,"VENCIDA",IF(BN62&gt;=-5,"POR VENCER","AL DÍA"))))</f>
        <v/>
      </c>
      <c r="BR62" s="185" t="n"/>
      <c r="BS62" s="119">
        <f>IF(N($H62)&lt;11,"",IF(BM62="","",BM62+31))</f>
        <v/>
      </c>
      <c r="BT62" s="124">
        <f>IF(BS62="","",TODAY()-BS62)</f>
        <v/>
      </c>
      <c r="BU62" s="494" t="n">
        <v>46192</v>
      </c>
      <c r="BV62" s="184" t="n"/>
      <c r="BW62" s="184">
        <f>IF(BS62="","SIN ESTADO",IF(BU62&lt;&gt;"","PAGA",IF(BT62&gt;0,"VENCIDA",IF(BT62&gt;=-5,"POR VENCER","AL DÍA"))))</f>
        <v/>
      </c>
      <c r="BX62" s="185" t="n"/>
      <c r="BY62" s="119">
        <f>IF(N($H62)&lt;12,"",IF(BS62="","",BS62+31))</f>
        <v/>
      </c>
      <c r="BZ62" s="124">
        <f>IF(BY62="","",TODAY()-BY62)</f>
        <v/>
      </c>
      <c r="CA62" s="494" t="n">
        <v>46192</v>
      </c>
      <c r="CB62" s="184" t="n"/>
      <c r="CC62" s="184">
        <f>IF(BY62="","SIN ESTADO",IF(CA62&lt;&gt;"","PAGA",IF(BZ62&gt;0,"VENCIDA",IF(BZ62&gt;=-5,"POR VENCER","AL DÍA"))))</f>
        <v/>
      </c>
      <c r="CD62" s="185" t="n"/>
      <c r="CE62" s="119">
        <f>IF(N($H62)&lt;13,"",IF(BY62="","",BY62+31))</f>
        <v/>
      </c>
      <c r="CF62" s="124">
        <f>IF(CE62="","",TODAY()-CE62)</f>
        <v/>
      </c>
      <c r="CG62" s="494" t="n">
        <v>46192</v>
      </c>
      <c r="CH62" s="184" t="n"/>
      <c r="CI62" s="184">
        <f>IF(CE62="","SIN ESTADO",IF(CG62&lt;&gt;"","PAGA",IF(CF62&gt;0,"VENCIDA",IF(CF62&gt;=-5,"POR VENCER","AL DÍA"))))</f>
        <v/>
      </c>
      <c r="CJ62" s="185" t="n"/>
      <c r="CK62" s="119">
        <f>IF(N($H62)&lt;14,"",IF(CE62="","",CE62+31))</f>
        <v/>
      </c>
      <c r="CL62" s="124">
        <f>IF(CK62="","",TODAY()-CK62)</f>
        <v/>
      </c>
      <c r="CM62" s="494" t="n"/>
      <c r="CN62" s="184" t="n"/>
      <c r="CO62" s="184">
        <f>IF(CK62="","SIN ESTADO",IF(CM62&lt;&gt;"","PAGA",IF(CL62&gt;0,"VENCIDA",IF(CL62&gt;=-5,"POR VENCER","AL DÍA"))))</f>
        <v/>
      </c>
      <c r="CP62" s="185" t="n"/>
      <c r="CQ62" s="119">
        <f>IF(N($H62)&lt;15,"",IF(CK62="","",CK62+31))</f>
        <v/>
      </c>
      <c r="CR62" s="124">
        <f>IF(CQ62="","",TODAY()-CQ62)</f>
        <v/>
      </c>
      <c r="CS62" s="494" t="n"/>
      <c r="CT62" s="184" t="n"/>
      <c r="CU62" s="184">
        <f>IF(CQ62="","SIN ESTADO",IF(CS62&lt;&gt;"","PAGA",IF(CR62&gt;0,"VENCIDA",IF(CR62&gt;=-5,"POR VENCER","AL DÍA"))))</f>
        <v/>
      </c>
      <c r="CV62" s="185" t="n"/>
      <c r="CW62" s="119">
        <f>IF(N($H62)&lt;16,"",IF(CQ62="","",CQ62+31))</f>
        <v/>
      </c>
      <c r="CX62" s="124">
        <f>IF(CW62="","",TODAY()-CW62)</f>
        <v/>
      </c>
      <c r="CY62" s="494" t="n"/>
      <c r="CZ62" s="184" t="n"/>
      <c r="DA62" s="184">
        <f>IF(CW62="","SIN ESTADO",IF(CY62&lt;&gt;"","PAGA",IF(CX62&gt;0,"VENCIDA",IF(CX62&gt;=-5,"POR VENCER","AL DÍA"))))</f>
        <v/>
      </c>
      <c r="DB62" s="185" t="n"/>
      <c r="DC62" s="119">
        <f>IF(N($H62)&lt;17,"",IF(CW62="","",CW62+31))</f>
        <v/>
      </c>
      <c r="DD62" s="124">
        <f>IF(DC62="","",TODAY()-DC62)</f>
        <v/>
      </c>
      <c r="DE62" s="494" t="n"/>
      <c r="DF62" s="184" t="n"/>
      <c r="DG62" s="184">
        <f>IF(DC62="","SIN ESTADO",IF(DE62&lt;&gt;"","PAGA",IF(DD62&gt;0,"VENCIDA",IF(DD62&gt;=-5,"POR VENCER","AL DÍA"))))</f>
        <v/>
      </c>
      <c r="DH62" s="185" t="n"/>
      <c r="DI62" s="119">
        <f>IF(N($H62)&lt;18,"",IF(DC62="","",DC62+31))</f>
        <v/>
      </c>
      <c r="DJ62" s="124">
        <f>IF(DI62="","",TODAY()-DI62)</f>
        <v/>
      </c>
      <c r="DK62" s="494" t="n"/>
      <c r="DL62" s="184" t="n"/>
      <c r="DM62" s="184">
        <f>IF(DI62="","SIN ESTADO",IF(DK62&lt;&gt;"","PAGA",IF(DJ62&gt;0,"VENCIDA",IF(DJ62&gt;=-5,"POR VENCER","AL DÍA"))))</f>
        <v/>
      </c>
      <c r="DN62" s="185" t="n"/>
      <c r="DO62" s="119">
        <f>IF(N($H62)&lt;19,"",IF(DI62="","",DI62+31))</f>
        <v/>
      </c>
      <c r="DP62" s="124">
        <f>IF(DO62="","",TODAY()-DO62)</f>
        <v/>
      </c>
      <c r="DQ62" s="494" t="n"/>
      <c r="DR62" s="184" t="n"/>
      <c r="DS62" s="184">
        <f>IF(DO62="","SIN ESTADO",IF(DQ62&lt;&gt;"","PAGA",IF(DP62&gt;0,"VENCIDA",IF(DP62&gt;=-5,"POR VENCER","AL DÍA"))))</f>
        <v/>
      </c>
      <c r="DT62" s="185" t="n"/>
      <c r="DU62" s="119">
        <f>IF(N($H62)&lt;20,"",IF(DO62="","",DO62+31))</f>
        <v/>
      </c>
      <c r="DV62" s="124">
        <f>IF(DU62="","",TODAY()-DU62)</f>
        <v/>
      </c>
      <c r="DW62" s="494" t="n"/>
      <c r="DX62" s="184" t="n"/>
      <c r="DY62" s="184">
        <f>IF(DU62="","SIN ESTADO",IF(DW62&lt;&gt;"","PAGA",IF(DV62&gt;0,"VENCIDA",IF(DV62&gt;=-5,"POR VENCER","AL DÍA"))))</f>
        <v/>
      </c>
      <c r="DZ62" s="185" t="n"/>
      <c r="EA62" s="119">
        <f>IF(N($H62)&lt;21,"",IF(DU62="","",DU62+31))</f>
        <v/>
      </c>
      <c r="EB62" s="124">
        <f>IF(EA62="","",TODAY()-EA62)</f>
        <v/>
      </c>
      <c r="EC62" s="494" t="n"/>
      <c r="ED62" s="184" t="n"/>
      <c r="EE62" s="184">
        <f>IF(EA62="","SIN ESTADO",IF(EC62&lt;&gt;"","PAGA",IF(EB62&gt;0,"VENCIDA",IF(EB62&gt;=-5,"POR VENCER","AL DÍA"))))</f>
        <v/>
      </c>
      <c r="EF62" s="185" t="n"/>
      <c r="EG62" s="119">
        <f>IF(N($H62)&lt;22,"",IF(EA62="","",EA62+31))</f>
        <v/>
      </c>
      <c r="EH62" s="124">
        <f>IF(EG62="","",TODAY()-EG62)</f>
        <v/>
      </c>
      <c r="EI62" s="494" t="n"/>
      <c r="EJ62" s="184" t="n"/>
      <c r="EK62" s="184">
        <f>IF(EG62="","SIN ESTADO",IF(EI62&lt;&gt;"","PAGA",IF(EH62&gt;0,"VENCIDA",IF(EH62&gt;=-5,"POR VENCER","AL DÍA"))))</f>
        <v/>
      </c>
      <c r="EL62" s="185" t="n"/>
      <c r="EM62" s="119">
        <f>IF(N($H62)&lt;23,"",IF(EG62="","",EG62+31))</f>
        <v/>
      </c>
      <c r="EN62" s="124">
        <f>IF(EM62="","",TODAY()-EM62)</f>
        <v/>
      </c>
      <c r="EO62" s="494" t="n"/>
      <c r="EP62" s="184" t="n"/>
      <c r="EQ62" s="184">
        <f>IF(EM62="","SIN ESTADO",IF(EO62&lt;&gt;"","PAGA",IF(EN62&gt;0,"VENCIDA",IF(EN62&gt;=-5,"POR VENCER","AL DÍA"))))</f>
        <v/>
      </c>
      <c r="ER62" s="185" t="n"/>
      <c r="ES62" s="119">
        <f>IF(N($H62)&lt;24,"",IF(EM62="","",EM62+31))</f>
        <v/>
      </c>
      <c r="ET62" s="124">
        <f>IF(ES62="","",TODAY()-ES62)</f>
        <v/>
      </c>
      <c r="EU62" s="494" t="n"/>
      <c r="EV62" s="184" t="n"/>
      <c r="EW62" s="184">
        <f>IF(ES62="","SIN ESTADO",IF(EU62&lt;&gt;"","PAGA",IF(ET62&gt;0,"VENCIDA",IF(ET62&gt;=-5,"POR VENCER","AL DÍA"))))</f>
        <v/>
      </c>
      <c r="EX62" s="185" t="n"/>
      <c r="EY62" s="119">
        <f>IF(N($H62)&lt;25,"",IF(ES62="","",ES62+31))</f>
        <v/>
      </c>
      <c r="EZ62" s="124">
        <f>IF(EY62="","",TODAY()-EY62)</f>
        <v/>
      </c>
      <c r="FA62" s="494" t="n"/>
      <c r="FB62" s="184" t="n"/>
      <c r="FC62" s="184">
        <f>IF(EY62="","SIN ESTADO",IF(FA62&lt;&gt;"","PAGA",IF(EZ62&gt;0,"VENCIDA",IF(EZ62&gt;=-5,"POR VENCER","AL DÍA"))))</f>
        <v/>
      </c>
      <c r="FD62" s="185" t="n"/>
      <c r="FE62" s="119">
        <f>IF(N($H62)&lt;26,"",IF(EY62="","",EY62+31))</f>
        <v/>
      </c>
      <c r="FF62" s="124">
        <f>IF(FE62="","",TODAY()-FE62)</f>
        <v/>
      </c>
      <c r="FG62" s="494" t="n"/>
      <c r="FH62" s="184" t="n"/>
      <c r="FI62" s="184">
        <f>IF(FE62="","SIN ESTADO",IF(FG62&lt;&gt;"","PAGA",IF(FF62&gt;0,"VENCIDA",IF(FF62&gt;=-5,"POR VENCER","AL DÍA"))))</f>
        <v/>
      </c>
      <c r="FJ62" s="185" t="n"/>
      <c r="FK62" s="119">
        <f>IF(N($H62)&lt;27,"",IF(FE62="","",FE62+31))</f>
        <v/>
      </c>
      <c r="FL62" s="124">
        <f>IF(FK62="","",TODAY()-FK62)</f>
        <v/>
      </c>
      <c r="FM62" s="494" t="n"/>
      <c r="FN62" s="184" t="n"/>
      <c r="FO62" s="184">
        <f>IF(FK62="","SIN ESTADO",IF(FM62&lt;&gt;"","PAGA",IF(FL62&gt;0,"VENCIDA",IF(FL62&gt;=-5,"POR VENCER","AL DÍA"))))</f>
        <v/>
      </c>
      <c r="FP62" s="185" t="n"/>
      <c r="FQ62" s="119">
        <f>IF(N($H62)&lt;28,"",IF(FK62="","",FK62+31))</f>
        <v/>
      </c>
      <c r="FR62" s="124">
        <f>IF(FQ62="","",TODAY()-FQ62)</f>
        <v/>
      </c>
      <c r="FS62" s="494" t="n"/>
      <c r="FT62" s="184" t="n"/>
      <c r="FU62" s="184">
        <f>IF(FQ62="","SIN ESTADO",IF(FS62&lt;&gt;"","PAGA",IF(FR62&gt;0,"VENCIDA",IF(FR62&gt;=-5,"POR VENCER","AL DÍA"))))</f>
        <v/>
      </c>
      <c r="FV62" s="185" t="n"/>
      <c r="FW62" s="119">
        <f>IF(N($H62)&lt;29,"",IF(FQ62="","",FQ62+31))</f>
        <v/>
      </c>
      <c r="FX62" s="124">
        <f>IF(FW62="","",TODAY()-FW62)</f>
        <v/>
      </c>
      <c r="FY62" s="494" t="n"/>
      <c r="FZ62" s="184" t="n"/>
      <c r="GA62" s="184">
        <f>IF(FW62="","SIN ESTADO",IF(FY62&lt;&gt;"","PAGA",IF(FX62&gt;0,"VENCIDA",IF(FX62&gt;=-5,"POR VENCER","AL DÍA"))))</f>
        <v/>
      </c>
      <c r="GB62" s="185" t="n"/>
      <c r="GC62" s="119">
        <f>IF(N($H62)&lt;30,"",IF(FW62="","",FW62+31))</f>
        <v/>
      </c>
      <c r="GD62" s="124">
        <f>IF(GC62="","",TODAY()-GC62)</f>
        <v/>
      </c>
      <c r="GE62" s="494" t="n"/>
      <c r="GF62" s="184" t="n"/>
      <c r="GG62" s="184">
        <f>IF(GC62="","SIN ESTADO",IF(GE62&lt;&gt;"","PAGA",IF(GD62&gt;0,"VENCIDA",IF(GD62&gt;=-5,"POR VENCER","AL DÍA"))))</f>
        <v/>
      </c>
      <c r="GH62" s="185" t="n"/>
      <c r="GI62" s="119">
        <f>IF(N($H62)&lt;31,"",IF(GC62="","",GC62+31))</f>
        <v/>
      </c>
      <c r="GJ62" s="124">
        <f>IF(GI62="","",TODAY()-GI62)</f>
        <v/>
      </c>
      <c r="GK62" s="494" t="n"/>
      <c r="GL62" s="184" t="n"/>
      <c r="GM62" s="184">
        <f>IF(GI62="","SIN ESTADO",IF(GK62&lt;&gt;"","PAGA",IF(GJ62&gt;0,"VENCIDA",IF(GJ62&gt;=-5,"POR VENCER","AL DÍA"))))</f>
        <v/>
      </c>
      <c r="GN62" s="185" t="n"/>
      <c r="GO62" s="119">
        <f>IF(N($H62)&lt;32,"",IF(GI62="","",GI62+31))</f>
        <v/>
      </c>
      <c r="GP62" s="124">
        <f>IF(GO62="","",TODAY()-GO62)</f>
        <v/>
      </c>
      <c r="GQ62" s="494" t="n"/>
      <c r="GR62" s="184" t="n"/>
      <c r="GS62" s="184">
        <f>IF(GO62="","SIN ESTADO",IF(GQ62&lt;&gt;"","PAGA",IF(GP62&gt;0,"VENCIDA",IF(GP62&gt;=-5,"POR VENCER","AL DÍA"))))</f>
        <v/>
      </c>
      <c r="GT62" s="185" t="n"/>
      <c r="GU62" s="119">
        <f>IF(N($H62)&lt;33,"",IF(GO62="","",GO62+31))</f>
        <v/>
      </c>
      <c r="GV62" s="124">
        <f>IF(GU62="","",TODAY()-GU62)</f>
        <v/>
      </c>
      <c r="GW62" s="494" t="n"/>
      <c r="GX62" s="184" t="n"/>
      <c r="GY62" s="184">
        <f>IF(GU62="","SIN ESTADO",IF(GW62&lt;&gt;"","PAGA",IF(GV62&gt;0,"VENCIDA",IF(GV62&gt;=-5,"POR VENCER","AL DÍA"))))</f>
        <v/>
      </c>
      <c r="GZ62" s="185" t="n"/>
      <c r="HA62" s="119">
        <f>IF(N($H62)&lt;34,"",IF(GU62="","",GU62+31))</f>
        <v/>
      </c>
      <c r="HB62" s="124">
        <f>IF(HA62="","",TODAY()-HA62)</f>
        <v/>
      </c>
      <c r="HC62" s="494" t="n"/>
      <c r="HD62" s="184" t="n"/>
      <c r="HE62" s="184">
        <f>IF(HA62="","SIN ESTADO",IF(HC62&lt;&gt;"","PAGA",IF(HB62&gt;0,"VENCIDA",IF(HB62&gt;=-5,"POR VENCER","AL DÍA"))))</f>
        <v/>
      </c>
      <c r="HF62" s="185" t="n"/>
      <c r="HG62" s="119">
        <f>IF(N($H62)&lt;35,"",IF(HA62="","",HA62+31))</f>
        <v/>
      </c>
      <c r="HH62" s="124">
        <f>IF(HG62="","",TODAY()-HG62)</f>
        <v/>
      </c>
      <c r="HI62" s="494" t="n"/>
      <c r="HJ62" s="184" t="n"/>
      <c r="HK62" s="184">
        <f>IF(HG62="","SIN ESTADO",IF(HI62&lt;&gt;"","PAGA",IF(HH62&gt;0,"VENCIDA",IF(HH62&gt;=-5,"POR VENCER","AL DÍA"))))</f>
        <v/>
      </c>
      <c r="HL62" s="168" t="n"/>
      <c r="HM62" s="119">
        <f>IF(N($H62)&lt;36,"",IF(HG62="","",HG62+31))</f>
        <v/>
      </c>
      <c r="HN62" s="124">
        <f>IF(HM62="","",TODAY()-HM62)</f>
        <v/>
      </c>
      <c r="HO62" s="494" t="n"/>
      <c r="HP62" s="184" t="n"/>
      <c r="HQ62" s="184">
        <f>IF(HM62="","SIN ESTADO",IF(HO62&lt;&gt;"","PAGA",IF(HN62&gt;0,"VENCIDA",IF(HN62&gt;=-5,"POR VENCER","AL DÍA"))))</f>
        <v/>
      </c>
      <c r="HR62" s="168" t="n"/>
      <c r="HS62" s="169">
        <f>N62+T62+Z62+AF62+AL62+AR62+AX62+BD62+BJ62+BP62+BV62+CB62+CH62+CN62+CT62+CZ62+DF62+DL62+DR62+DX62+ED62+EJ62+EP62+EV62+FB62+FH62+FN62+FT62+FZ62+GF62+GL62+GR62+GX62+HD62+HJ62+HP62</f>
        <v/>
      </c>
      <c r="HU62" s="170">
        <f>IFERROR(N($J62),0)</f>
        <v/>
      </c>
      <c r="HW62" s="170">
        <f>SUMPRODUCT((MOD(COLUMN($M62:$HR62)-COLUMN($M62),6)=0)*ISNUMBER($M62:$HR62)*($M62:$HR62&gt;=RESUMEN!$C$26)*($M62:$HR62&lt;=RESUMEN!$C$27)*IFERROR(N($N62:$HS62),0))</f>
        <v/>
      </c>
      <c r="HX62" s="170">
        <f>SUMPRODUCT((MOD(COLUMN($M62:$HR62)-COLUMN($M62),6)=0)*ISNUMBER($M62:$HR62)*($M62:$HR62&gt;=RESUMEN!$C$26)*($M62:$HR62&lt;=RESUMEN!$C$27))</f>
        <v/>
      </c>
    </row>
    <row r="63" ht="15.75" customHeight="1" s="506">
      <c r="B63" s="113">
        <f>VENTAS!A62</f>
        <v/>
      </c>
      <c r="C63" s="236">
        <f>VENTAS!B62</f>
        <v/>
      </c>
      <c r="D63" s="53">
        <f>VENTAS!C62</f>
        <v/>
      </c>
      <c r="E63" s="114">
        <f>VENTAS!D62</f>
        <v/>
      </c>
      <c r="F63" s="114">
        <f>VENTAS!J62</f>
        <v/>
      </c>
      <c r="G63" s="494">
        <f>VENTAS!F62</f>
        <v/>
      </c>
      <c r="H63" s="479">
        <f>VENTAS!K62</f>
        <v/>
      </c>
      <c r="I63" s="479">
        <f>VENTAS!M62</f>
        <v/>
      </c>
      <c r="J63" s="184">
        <f>VENTAS!L62</f>
        <v/>
      </c>
      <c r="K63" s="119">
        <f>IF(N($H63)&lt;1,"",$G63+31)</f>
        <v/>
      </c>
      <c r="L63" s="124">
        <f>IF(K63="","",TODAY()-K63)</f>
        <v/>
      </c>
      <c r="M63" s="201" t="n">
        <v>45953</v>
      </c>
      <c r="N63" s="374" t="n">
        <v>2343000</v>
      </c>
      <c r="O63" s="184">
        <f>IF(K63="","SIN ESTADO",IF(M63&lt;&gt;"","PAGA",IF(L63&gt;0,"VENCIDA",IF(L63&gt;=-5,"POR VENCER","AL DÍA"))))</f>
        <v/>
      </c>
      <c r="P63" s="185" t="inlineStr">
        <is>
          <t>TRANSFERENCIA</t>
        </is>
      </c>
      <c r="Q63" s="119">
        <f>IF(N($H63)&lt;2,"",IF(K63="","",K63+31))</f>
        <v/>
      </c>
      <c r="R63" s="124">
        <f>IF(Q63="","",TODAY()-Q63)</f>
        <v/>
      </c>
      <c r="S63" s="414" t="n">
        <v>46070</v>
      </c>
      <c r="T63" s="184" t="n">
        <v>1171500</v>
      </c>
      <c r="U63" s="184">
        <f>IF(Q63="","SIN ESTADO",IF(S63&lt;&gt;"","PAGA",IF(R63&gt;0,"VENCIDA",IF(R63&gt;=-5,"POR VENCER","AL DÍA"))))</f>
        <v/>
      </c>
      <c r="V63" s="185" t="inlineStr">
        <is>
          <t>TRANSFERENCIA</t>
        </is>
      </c>
      <c r="W63" s="119">
        <f>IF(N($H63)&lt;3,"",IF(Q63="","",Q63+31))</f>
        <v/>
      </c>
      <c r="X63" s="124">
        <f>IF(W63="","",TODAY()-W63)</f>
        <v/>
      </c>
      <c r="Y63" s="406" t="n">
        <v>46125</v>
      </c>
      <c r="Z63" s="184" t="n">
        <v>2343000</v>
      </c>
      <c r="AA63" s="184">
        <f>IF(W63="","SIN ESTADO",IF(Y63&lt;&gt;"","PAGA",IF(X63&gt;0,"VENCIDA",IF(X63&gt;=-5,"POR VENCER","AL DÍA"))))</f>
        <v/>
      </c>
      <c r="AB63" s="185" t="inlineStr">
        <is>
          <t>TRANSFERENCIA</t>
        </is>
      </c>
      <c r="AC63" s="119">
        <f>IF(N($H63)&lt;4,"",IF(W63="","",W63+31))</f>
        <v/>
      </c>
      <c r="AD63" s="124">
        <f>IF(AC63="","",TODAY()-AC63)</f>
        <v/>
      </c>
      <c r="AE63" s="407" t="n">
        <v>46142</v>
      </c>
      <c r="AF63" s="184" t="n">
        <v>1510000</v>
      </c>
      <c r="AG63" s="184">
        <f>IF(AC63="","SIN ESTADO",IF(AE63&lt;&gt;"","PAGA",IF(AD63&gt;0,"VENCIDA",IF(AD63&gt;=-5,"POR VENCER","AL DÍA"))))</f>
        <v/>
      </c>
      <c r="AH63" s="185" t="inlineStr">
        <is>
          <t>TRANSFERENCIA</t>
        </is>
      </c>
      <c r="AI63" s="119">
        <f>IF(N($H63)&lt;5,"",IF(AC63="","",AC63+31))</f>
        <v/>
      </c>
      <c r="AJ63" s="124">
        <f>IF(AI63="","",TODAY()-AI63)</f>
        <v/>
      </c>
      <c r="AK63" s="407" t="n">
        <v>46192</v>
      </c>
      <c r="AL63" s="184" t="n">
        <v>2343000</v>
      </c>
      <c r="AM63" s="184">
        <f>IF(AI63="","SIN ESTADO",IF(AK63&lt;&gt;"","PAGA",IF(AJ63&gt;0,"VENCIDA",IF(AJ63&gt;=-5,"POR VENCER","AL DÍA"))))</f>
        <v/>
      </c>
      <c r="AN63" s="185" t="inlineStr">
        <is>
          <t>TRANSFERENCIA</t>
        </is>
      </c>
      <c r="AO63" s="119">
        <f>IF(N($H63)&lt;6,"",IF(AI63="","",AI63+31))</f>
        <v/>
      </c>
      <c r="AP63" s="124">
        <f>IF(AO63="","",TODAY()-AO63)</f>
        <v/>
      </c>
      <c r="AQ63" s="270" t="n">
        <v>46192</v>
      </c>
      <c r="AR63" s="184" t="n">
        <v>2343000</v>
      </c>
      <c r="AS63" s="184">
        <f>IF(AO63="","SIN ESTADO",IF(AQ63&lt;&gt;"","PAGA",IF(AP63&gt;0,"VENCIDA",IF(AP63&gt;=-5,"POR VENCER","AL DÍA"))))</f>
        <v/>
      </c>
      <c r="AT63" s="185" t="inlineStr">
        <is>
          <t>TRANSFERENCIA</t>
        </is>
      </c>
      <c r="AU63" s="119">
        <f>IF(N($H63)&lt;7,"",IF(AO63="","",AO63+31))</f>
        <v/>
      </c>
      <c r="AV63" s="124">
        <f>IF(AU63="","",TODAY()-AU63)</f>
        <v/>
      </c>
      <c r="AW63" s="494" t="n">
        <v>46192</v>
      </c>
      <c r="AX63" s="184" t="n"/>
      <c r="AY63" s="184">
        <f>IF(AU63="","SIN ESTADO",IF(AW63&lt;&gt;"","PAGA",IF(AV63&gt;0,"VENCIDA",IF(AV63&gt;=-5,"POR VENCER","AL DÍA"))))</f>
        <v/>
      </c>
      <c r="AZ63" s="185" t="inlineStr">
        <is>
          <t>TRANSFERENCIA</t>
        </is>
      </c>
      <c r="BA63" s="119">
        <f>IF(N($H63)&lt;8,"",IF(AU63="","",AU63+31))</f>
        <v/>
      </c>
      <c r="BB63" s="124">
        <f>IF(BA63="","",TODAY()-BA63)</f>
        <v/>
      </c>
      <c r="BC63" s="494" t="n">
        <v>46192</v>
      </c>
      <c r="BD63" s="184" t="n"/>
      <c r="BE63" s="184">
        <f>IF(BA63="","SIN ESTADO",IF(BC63&lt;&gt;"","PAGA",IF(BB63&gt;0,"VENCIDA",IF(BB63&gt;=-5,"POR VENCER","AL DÍA"))))</f>
        <v/>
      </c>
      <c r="BF63" s="185" t="n"/>
      <c r="BG63" s="119">
        <f>IF(N($H63)&lt;9,"",IF(BA63="","",BA63+31))</f>
        <v/>
      </c>
      <c r="BH63" s="124">
        <f>IF(BG63="","",TODAY()-BG63)</f>
        <v/>
      </c>
      <c r="BI63" s="494" t="n">
        <v>46192</v>
      </c>
      <c r="BJ63" s="184" t="n"/>
      <c r="BK63" s="184">
        <f>IF(BG63="","SIN ESTADO",IF(BI63&lt;&gt;"","PAGA",IF(BH63&gt;0,"VENCIDA",IF(BH63&gt;=-5,"POR VENCER","AL DÍA"))))</f>
        <v/>
      </c>
      <c r="BL63" s="185" t="n"/>
      <c r="BM63" s="119">
        <f>IF(N($H63)&lt;10,"",IF(BG63="","",BG63+31))</f>
        <v/>
      </c>
      <c r="BN63" s="124">
        <f>IF(BM63="","",TODAY()-BM63)</f>
        <v/>
      </c>
      <c r="BO63" s="494" t="n">
        <v>46192</v>
      </c>
      <c r="BP63" s="184" t="n"/>
      <c r="BQ63" s="184">
        <f>IF(BM63="","SIN ESTADO",IF(BO63&lt;&gt;"","PAGA",IF(BN63&gt;0,"VENCIDA",IF(BN63&gt;=-5,"POR VENCER","AL DÍA"))))</f>
        <v/>
      </c>
      <c r="BR63" s="185" t="n"/>
      <c r="BS63" s="119">
        <f>IF(N($H63)&lt;11,"",IF(BM63="","",BM63+31))</f>
        <v/>
      </c>
      <c r="BT63" s="124">
        <f>IF(BS63="","",TODAY()-BS63)</f>
        <v/>
      </c>
      <c r="BU63" s="494" t="n"/>
      <c r="BV63" s="184" t="n"/>
      <c r="BW63" s="184">
        <f>IF(BS63="","SIN ESTADO",IF(BU63&lt;&gt;"","PAGA",IF(BT63&gt;0,"VENCIDA",IF(BT63&gt;=-5,"POR VENCER","AL DÍA"))))</f>
        <v/>
      </c>
      <c r="BX63" s="185" t="n"/>
      <c r="BY63" s="119">
        <f>IF(N($H63)&lt;12,"",IF(BS63="","",BS63+31))</f>
        <v/>
      </c>
      <c r="BZ63" s="124">
        <f>IF(BY63="","",TODAY()-BY63)</f>
        <v/>
      </c>
      <c r="CA63" s="494" t="n"/>
      <c r="CB63" s="184" t="n"/>
      <c r="CC63" s="184">
        <f>IF(BY63="","SIN ESTADO",IF(CA63&lt;&gt;"","PAGA",IF(BZ63&gt;0,"VENCIDA",IF(BZ63&gt;=-5,"POR VENCER","AL DÍA"))))</f>
        <v/>
      </c>
      <c r="CD63" s="185" t="n"/>
      <c r="CE63" s="119">
        <f>IF(N($H63)&lt;13,"",IF(BY63="","",BY63+31))</f>
        <v/>
      </c>
      <c r="CF63" s="124">
        <f>IF(CE63="","",TODAY()-CE63)</f>
        <v/>
      </c>
      <c r="CG63" s="494" t="n"/>
      <c r="CH63" s="184" t="n"/>
      <c r="CI63" s="184">
        <f>IF(CE63="","SIN ESTADO",IF(CG63&lt;&gt;"","PAGA",IF(CF63&gt;0,"VENCIDA",IF(CF63&gt;=-5,"POR VENCER","AL DÍA"))))</f>
        <v/>
      </c>
      <c r="CJ63" s="185" t="n"/>
      <c r="CK63" s="119">
        <f>IF(N($H63)&lt;14,"",IF(CE63="","",CE63+31))</f>
        <v/>
      </c>
      <c r="CL63" s="124">
        <f>IF(CK63="","",TODAY()-CK63)</f>
        <v/>
      </c>
      <c r="CM63" s="494" t="n"/>
      <c r="CN63" s="184" t="n"/>
      <c r="CO63" s="184">
        <f>IF(CK63="","SIN ESTADO",IF(CM63&lt;&gt;"","PAGA",IF(CL63&gt;0,"VENCIDA",IF(CL63&gt;=-5,"POR VENCER","AL DÍA"))))</f>
        <v/>
      </c>
      <c r="CP63" s="185" t="n"/>
      <c r="CQ63" s="119">
        <f>IF(N($H63)&lt;15,"",IF(CK63="","",CK63+31))</f>
        <v/>
      </c>
      <c r="CR63" s="124">
        <f>IF(CQ63="","",TODAY()-CQ63)</f>
        <v/>
      </c>
      <c r="CS63" s="494" t="n"/>
      <c r="CT63" s="184" t="n"/>
      <c r="CU63" s="184">
        <f>IF(CQ63="","SIN ESTADO",IF(CS63&lt;&gt;"","PAGA",IF(CR63&gt;0,"VENCIDA",IF(CR63&gt;=-5,"POR VENCER","AL DÍA"))))</f>
        <v/>
      </c>
      <c r="CV63" s="185" t="n"/>
      <c r="CW63" s="119">
        <f>IF(N($H63)&lt;16,"",IF(CQ63="","",CQ63+31))</f>
        <v/>
      </c>
      <c r="CX63" s="124">
        <f>IF(CW63="","",TODAY()-CW63)</f>
        <v/>
      </c>
      <c r="CY63" s="494" t="n"/>
      <c r="CZ63" s="184" t="n"/>
      <c r="DA63" s="184">
        <f>IF(CW63="","SIN ESTADO",IF(CY63&lt;&gt;"","PAGA",IF(CX63&gt;0,"VENCIDA",IF(CX63&gt;=-5,"POR VENCER","AL DÍA"))))</f>
        <v/>
      </c>
      <c r="DB63" s="185" t="n"/>
      <c r="DC63" s="119">
        <f>IF(N($H63)&lt;17,"",IF(CW63="","",CW63+31))</f>
        <v/>
      </c>
      <c r="DD63" s="124">
        <f>IF(DC63="","",TODAY()-DC63)</f>
        <v/>
      </c>
      <c r="DE63" s="494" t="n"/>
      <c r="DF63" s="184" t="n"/>
      <c r="DG63" s="184">
        <f>IF(DC63="","SIN ESTADO",IF(DE63&lt;&gt;"","PAGA",IF(DD63&gt;0,"VENCIDA",IF(DD63&gt;=-5,"POR VENCER","AL DÍA"))))</f>
        <v/>
      </c>
      <c r="DH63" s="185" t="n"/>
      <c r="DI63" s="119">
        <f>IF(N($H63)&lt;18,"",IF(DC63="","",DC63+31))</f>
        <v/>
      </c>
      <c r="DJ63" s="124">
        <f>IF(DI63="","",TODAY()-DI63)</f>
        <v/>
      </c>
      <c r="DK63" s="494" t="n"/>
      <c r="DL63" s="184" t="n"/>
      <c r="DM63" s="184">
        <f>IF(DI63="","SIN ESTADO",IF(DK63&lt;&gt;"","PAGA",IF(DJ63&gt;0,"VENCIDA",IF(DJ63&gt;=-5,"POR VENCER","AL DÍA"))))</f>
        <v/>
      </c>
      <c r="DN63" s="185" t="n"/>
      <c r="DO63" s="119">
        <f>IF(N($H63)&lt;19,"",IF(DI63="","",DI63+31))</f>
        <v/>
      </c>
      <c r="DP63" s="124">
        <f>IF(DO63="","",TODAY()-DO63)</f>
        <v/>
      </c>
      <c r="DQ63" s="494" t="n"/>
      <c r="DR63" s="184" t="n"/>
      <c r="DS63" s="184">
        <f>IF(DO63="","SIN ESTADO",IF(DQ63&lt;&gt;"","PAGA",IF(DP63&gt;0,"VENCIDA",IF(DP63&gt;=-5,"POR VENCER","AL DÍA"))))</f>
        <v/>
      </c>
      <c r="DT63" s="185" t="n"/>
      <c r="DU63" s="119">
        <f>IF(N($H63)&lt;20,"",IF(DO63="","",DO63+31))</f>
        <v/>
      </c>
      <c r="DV63" s="124">
        <f>IF(DU63="","",TODAY()-DU63)</f>
        <v/>
      </c>
      <c r="DW63" s="494" t="n"/>
      <c r="DX63" s="184" t="n"/>
      <c r="DY63" s="184">
        <f>IF(DU63="","SIN ESTADO",IF(DW63&lt;&gt;"","PAGA",IF(DV63&gt;0,"VENCIDA",IF(DV63&gt;=-5,"POR VENCER","AL DÍA"))))</f>
        <v/>
      </c>
      <c r="DZ63" s="185" t="n"/>
      <c r="EA63" s="119">
        <f>IF(N($H63)&lt;21,"",IF(DU63="","",DU63+31))</f>
        <v/>
      </c>
      <c r="EB63" s="124">
        <f>IF(EA63="","",TODAY()-EA63)</f>
        <v/>
      </c>
      <c r="EC63" s="494" t="n"/>
      <c r="ED63" s="184" t="n"/>
      <c r="EE63" s="184">
        <f>IF(EA63="","SIN ESTADO",IF(EC63&lt;&gt;"","PAGA",IF(EB63&gt;0,"VENCIDA",IF(EB63&gt;=-5,"POR VENCER","AL DÍA"))))</f>
        <v/>
      </c>
      <c r="EF63" s="185" t="n"/>
      <c r="EG63" s="119">
        <f>IF(N($H63)&lt;22,"",IF(EA63="","",EA63+31))</f>
        <v/>
      </c>
      <c r="EH63" s="124">
        <f>IF(EG63="","",TODAY()-EG63)</f>
        <v/>
      </c>
      <c r="EI63" s="494" t="n"/>
      <c r="EJ63" s="184" t="n"/>
      <c r="EK63" s="184">
        <f>IF(EG63="","SIN ESTADO",IF(EI63&lt;&gt;"","PAGA",IF(EH63&gt;0,"VENCIDA",IF(EH63&gt;=-5,"POR VENCER","AL DÍA"))))</f>
        <v/>
      </c>
      <c r="EL63" s="185" t="n"/>
      <c r="EM63" s="119">
        <f>IF(N($H63)&lt;23,"",IF(EG63="","",EG63+31))</f>
        <v/>
      </c>
      <c r="EN63" s="124">
        <f>IF(EM63="","",TODAY()-EM63)</f>
        <v/>
      </c>
      <c r="EO63" s="494" t="n"/>
      <c r="EP63" s="184" t="n"/>
      <c r="EQ63" s="184">
        <f>IF(EM63="","SIN ESTADO",IF(EO63&lt;&gt;"","PAGA",IF(EN63&gt;0,"VENCIDA",IF(EN63&gt;=-5,"POR VENCER","AL DÍA"))))</f>
        <v/>
      </c>
      <c r="ER63" s="185" t="n"/>
      <c r="ES63" s="119">
        <f>IF(N($H63)&lt;24,"",IF(EM63="","",EM63+31))</f>
        <v/>
      </c>
      <c r="ET63" s="124">
        <f>IF(ES63="","",TODAY()-ES63)</f>
        <v/>
      </c>
      <c r="EU63" s="494" t="n"/>
      <c r="EV63" s="184" t="n"/>
      <c r="EW63" s="184">
        <f>IF(ES63="","SIN ESTADO",IF(EU63&lt;&gt;"","PAGA",IF(ET63&gt;0,"VENCIDA",IF(ET63&gt;=-5,"POR VENCER","AL DÍA"))))</f>
        <v/>
      </c>
      <c r="EX63" s="185" t="n"/>
      <c r="EY63" s="119">
        <f>IF(N($H63)&lt;25,"",IF(ES63="","",ES63+31))</f>
        <v/>
      </c>
      <c r="EZ63" s="124">
        <f>IF(EY63="","",TODAY()-EY63)</f>
        <v/>
      </c>
      <c r="FA63" s="494" t="n"/>
      <c r="FB63" s="184" t="n"/>
      <c r="FC63" s="184">
        <f>IF(EY63="","SIN ESTADO",IF(FA63&lt;&gt;"","PAGA",IF(EZ63&gt;0,"VENCIDA",IF(EZ63&gt;=-5,"POR VENCER","AL DÍA"))))</f>
        <v/>
      </c>
      <c r="FD63" s="185" t="n"/>
      <c r="FE63" s="119">
        <f>IF(N($H63)&lt;26,"",IF(EY63="","",EY63+31))</f>
        <v/>
      </c>
      <c r="FF63" s="124">
        <f>IF(FE63="","",TODAY()-FE63)</f>
        <v/>
      </c>
      <c r="FG63" s="494" t="n"/>
      <c r="FH63" s="184" t="n"/>
      <c r="FI63" s="184">
        <f>IF(FE63="","SIN ESTADO",IF(FG63&lt;&gt;"","PAGA",IF(FF63&gt;0,"VENCIDA",IF(FF63&gt;=-5,"POR VENCER","AL DÍA"))))</f>
        <v/>
      </c>
      <c r="FJ63" s="185" t="n"/>
      <c r="FK63" s="119">
        <f>IF(N($H63)&lt;27,"",IF(FE63="","",FE63+31))</f>
        <v/>
      </c>
      <c r="FL63" s="124">
        <f>IF(FK63="","",TODAY()-FK63)</f>
        <v/>
      </c>
      <c r="FM63" s="494" t="n"/>
      <c r="FN63" s="184" t="n"/>
      <c r="FO63" s="184">
        <f>IF(FK63="","SIN ESTADO",IF(FM63&lt;&gt;"","PAGA",IF(FL63&gt;0,"VENCIDA",IF(FL63&gt;=-5,"POR VENCER","AL DÍA"))))</f>
        <v/>
      </c>
      <c r="FP63" s="185" t="n"/>
      <c r="FQ63" s="119">
        <f>IF(N($H63)&lt;28,"",IF(FK63="","",FK63+31))</f>
        <v/>
      </c>
      <c r="FR63" s="124">
        <f>IF(FQ63="","",TODAY()-FQ63)</f>
        <v/>
      </c>
      <c r="FS63" s="494" t="n"/>
      <c r="FT63" s="184" t="n"/>
      <c r="FU63" s="184">
        <f>IF(FQ63="","SIN ESTADO",IF(FS63&lt;&gt;"","PAGA",IF(FR63&gt;0,"VENCIDA",IF(FR63&gt;=-5,"POR VENCER","AL DÍA"))))</f>
        <v/>
      </c>
      <c r="FV63" s="185" t="n"/>
      <c r="FW63" s="119">
        <f>IF(N($H63)&lt;29,"",IF(FQ63="","",FQ63+31))</f>
        <v/>
      </c>
      <c r="FX63" s="124">
        <f>IF(FW63="","",TODAY()-FW63)</f>
        <v/>
      </c>
      <c r="FY63" s="494" t="n"/>
      <c r="FZ63" s="184" t="n"/>
      <c r="GA63" s="184">
        <f>IF(FW63="","SIN ESTADO",IF(FY63&lt;&gt;"","PAGA",IF(FX63&gt;0,"VENCIDA",IF(FX63&gt;=-5,"POR VENCER","AL DÍA"))))</f>
        <v/>
      </c>
      <c r="GB63" s="185" t="n"/>
      <c r="GC63" s="119">
        <f>IF(N($H63)&lt;30,"",IF(FW63="","",FW63+31))</f>
        <v/>
      </c>
      <c r="GD63" s="124">
        <f>IF(GC63="","",TODAY()-GC63)</f>
        <v/>
      </c>
      <c r="GE63" s="494" t="n"/>
      <c r="GF63" s="184" t="n"/>
      <c r="GG63" s="184">
        <f>IF(GC63="","SIN ESTADO",IF(GE63&lt;&gt;"","PAGA",IF(GD63&gt;0,"VENCIDA",IF(GD63&gt;=-5,"POR VENCER","AL DÍA"))))</f>
        <v/>
      </c>
      <c r="GH63" s="185" t="n"/>
      <c r="GI63" s="119">
        <f>IF(N($H63)&lt;31,"",IF(GC63="","",GC63+31))</f>
        <v/>
      </c>
      <c r="GJ63" s="124">
        <f>IF(GI63="","",TODAY()-GI63)</f>
        <v/>
      </c>
      <c r="GK63" s="494" t="n"/>
      <c r="GL63" s="184" t="n"/>
      <c r="GM63" s="184">
        <f>IF(GI63="","SIN ESTADO",IF(GK63&lt;&gt;"","PAGA",IF(GJ63&gt;0,"VENCIDA",IF(GJ63&gt;=-5,"POR VENCER","AL DÍA"))))</f>
        <v/>
      </c>
      <c r="GN63" s="185" t="n"/>
      <c r="GO63" s="119">
        <f>IF(N($H63)&lt;32,"",IF(GI63="","",GI63+31))</f>
        <v/>
      </c>
      <c r="GP63" s="124">
        <f>IF(GO63="","",TODAY()-GO63)</f>
        <v/>
      </c>
      <c r="GQ63" s="494" t="n"/>
      <c r="GR63" s="184" t="n"/>
      <c r="GS63" s="184">
        <f>IF(GO63="","SIN ESTADO",IF(GQ63&lt;&gt;"","PAGA",IF(GP63&gt;0,"VENCIDA",IF(GP63&gt;=-5,"POR VENCER","AL DÍA"))))</f>
        <v/>
      </c>
      <c r="GT63" s="185" t="n"/>
      <c r="GU63" s="119">
        <f>IF(N($H63)&lt;33,"",IF(GO63="","",GO63+31))</f>
        <v/>
      </c>
      <c r="GV63" s="124">
        <f>IF(GU63="","",TODAY()-GU63)</f>
        <v/>
      </c>
      <c r="GW63" s="494" t="n"/>
      <c r="GX63" s="184" t="n"/>
      <c r="GY63" s="184">
        <f>IF(GU63="","SIN ESTADO",IF(GW63&lt;&gt;"","PAGA",IF(GV63&gt;0,"VENCIDA",IF(GV63&gt;=-5,"POR VENCER","AL DÍA"))))</f>
        <v/>
      </c>
      <c r="GZ63" s="185" t="n"/>
      <c r="HA63" s="119">
        <f>IF(N($H63)&lt;34,"",IF(GU63="","",GU63+31))</f>
        <v/>
      </c>
      <c r="HB63" s="124">
        <f>IF(HA63="","",TODAY()-HA63)</f>
        <v/>
      </c>
      <c r="HC63" s="494" t="n"/>
      <c r="HD63" s="184" t="n"/>
      <c r="HE63" s="184">
        <f>IF(HA63="","SIN ESTADO",IF(HC63&lt;&gt;"","PAGA",IF(HB63&gt;0,"VENCIDA",IF(HB63&gt;=-5,"POR VENCER","AL DÍA"))))</f>
        <v/>
      </c>
      <c r="HF63" s="185" t="n"/>
      <c r="HG63" s="119">
        <f>IF(N($H63)&lt;35,"",IF(HA63="","",HA63+31))</f>
        <v/>
      </c>
      <c r="HH63" s="124">
        <f>IF(HG63="","",TODAY()-HG63)</f>
        <v/>
      </c>
      <c r="HI63" s="494" t="n"/>
      <c r="HJ63" s="184" t="n"/>
      <c r="HK63" s="184">
        <f>IF(HG63="","SIN ESTADO",IF(HI63&lt;&gt;"","PAGA",IF(HH63&gt;0,"VENCIDA",IF(HH63&gt;=-5,"POR VENCER","AL DÍA"))))</f>
        <v/>
      </c>
      <c r="HL63" s="168" t="n"/>
      <c r="HM63" s="119">
        <f>IF(N($H63)&lt;36,"",IF(HG63="","",HG63+31))</f>
        <v/>
      </c>
      <c r="HN63" s="124">
        <f>IF(HM63="","",TODAY()-HM63)</f>
        <v/>
      </c>
      <c r="HO63" s="494" t="n"/>
      <c r="HP63" s="184" t="n"/>
      <c r="HQ63" s="184">
        <f>IF(HM63="","SIN ESTADO",IF(HO63&lt;&gt;"","PAGA",IF(HN63&gt;0,"VENCIDA",IF(HN63&gt;=-5,"POR VENCER","AL DÍA"))))</f>
        <v/>
      </c>
      <c r="HR63" s="168" t="n"/>
      <c r="HS63" s="169">
        <f>N63+T63+Z63+AF63+AL63+AR63+AX63+BD63+BJ63+BP63+BV63+CB63+CH63+CN63+CT63+CZ63+DF63+DL63+DR63+DX63+ED63+EJ63+EP63+EV63+FB63+FH63+FN63+FT63+FZ63+GF63+GL63+GR63+GX63+HD63+HJ63+HP63</f>
        <v/>
      </c>
      <c r="HU63" s="170">
        <f>IFERROR(N($J63),0)</f>
        <v/>
      </c>
      <c r="HW63" s="170">
        <f>SUMPRODUCT((MOD(COLUMN($M63:$HR63)-COLUMN($M63),6)=0)*ISNUMBER($M63:$HR63)*($M63:$HR63&gt;=RESUMEN!$C$26)*($M63:$HR63&lt;=RESUMEN!$C$27)*IFERROR(N($N63:$HS63),0))</f>
        <v/>
      </c>
      <c r="HX63" s="170">
        <f>SUMPRODUCT((MOD(COLUMN($M63:$HR63)-COLUMN($M63),6)=0)*ISNUMBER($M63:$HR63)*($M63:$HR63&gt;=RESUMEN!$C$26)*($M63:$HR63&lt;=RESUMEN!$C$27))</f>
        <v/>
      </c>
    </row>
    <row r="64" ht="15.75" customHeight="1" s="506">
      <c r="B64" s="113">
        <f>VENTAS!A63</f>
        <v/>
      </c>
      <c r="C64" s="236">
        <f>VENTAS!B63</f>
        <v/>
      </c>
      <c r="D64" s="53">
        <f>VENTAS!C63</f>
        <v/>
      </c>
      <c r="E64" s="114">
        <f>VENTAS!D63</f>
        <v/>
      </c>
      <c r="F64" s="114">
        <f>VENTAS!J63</f>
        <v/>
      </c>
      <c r="G64" s="494">
        <f>VENTAS!F63</f>
        <v/>
      </c>
      <c r="H64" s="479">
        <f>VENTAS!K63</f>
        <v/>
      </c>
      <c r="I64" s="479">
        <f>VENTAS!M63</f>
        <v/>
      </c>
      <c r="J64" s="184">
        <f>VENTAS!L63</f>
        <v/>
      </c>
      <c r="K64" s="119">
        <f>IF(N($H64)&lt;1,"",$G64+31)</f>
        <v/>
      </c>
      <c r="L64" s="124">
        <f>IF(K64="","",TODAY()-K64)</f>
        <v/>
      </c>
      <c r="M64" s="201" t="n">
        <v>45953</v>
      </c>
      <c r="N64" s="374" t="n">
        <v>1961000</v>
      </c>
      <c r="O64" s="184">
        <f>IF(K64="","SIN ESTADO",IF(M64&lt;&gt;"","PAGA",IF(L64&gt;0,"VENCIDA",IF(L64&gt;=-5,"POR VENCER","AL DÍA"))))</f>
        <v/>
      </c>
      <c r="P64" s="185" t="inlineStr">
        <is>
          <t>TRANSFERENCIA</t>
        </is>
      </c>
      <c r="Q64" s="119">
        <f>IF(N($H64)&lt;2,"",IF(K64="","",K64+31))</f>
        <v/>
      </c>
      <c r="R64" s="124">
        <f>IF(Q64="","",TODAY()-Q64)</f>
        <v/>
      </c>
      <c r="S64" s="414" t="n">
        <v>45953</v>
      </c>
      <c r="T64" s="184" t="n">
        <v>979600</v>
      </c>
      <c r="U64" s="184">
        <f>IF(Q64="","SIN ESTADO",IF(S64&lt;&gt;"","PAGA",IF(R64&gt;0,"VENCIDA",IF(R64&gt;=-5,"POR VENCER","AL DÍA"))))</f>
        <v/>
      </c>
      <c r="V64" s="185" t="inlineStr">
        <is>
          <t>TRANSFERENCIA</t>
        </is>
      </c>
      <c r="W64" s="119">
        <f>IF(N($H64)&lt;3,"",IF(Q64="","",Q64+31))</f>
        <v/>
      </c>
      <c r="X64" s="124">
        <f>IF(W64="","",TODAY()-W64)</f>
        <v/>
      </c>
      <c r="Y64" s="406" t="n">
        <v>46070</v>
      </c>
      <c r="Z64" s="184" t="n">
        <v>1959200</v>
      </c>
      <c r="AA64" s="184">
        <f>IF(W64="","SIN ESTADO",IF(Y64&lt;&gt;"","PAGA",IF(X64&gt;0,"VENCIDA",IF(X64&gt;=-5,"POR VENCER","AL DÍA"))))</f>
        <v/>
      </c>
      <c r="AB64" s="185" t="inlineStr">
        <is>
          <t>TRANSFERENCIA</t>
        </is>
      </c>
      <c r="AC64" s="119">
        <f>IF(N($H64)&lt;4,"",IF(W64="","",W64+31))</f>
        <v/>
      </c>
      <c r="AD64" s="124">
        <f>IF(AC64="","",TODAY()-AC64)</f>
        <v/>
      </c>
      <c r="AE64" s="407" t="n">
        <v>46124</v>
      </c>
      <c r="AF64" s="184" t="n">
        <v>980000</v>
      </c>
      <c r="AG64" s="184">
        <f>IF(AC64="","SIN ESTADO",IF(AE64&lt;&gt;"","PAGA",IF(AD64&gt;0,"VENCIDA",IF(AD64&gt;=-5,"POR VENCER","AL DÍA"))))</f>
        <v/>
      </c>
      <c r="AH64" s="185" t="inlineStr">
        <is>
          <t>TRANSFERENCIA</t>
        </is>
      </c>
      <c r="AI64" s="119">
        <f>IF(N($H64)&lt;5,"",IF(AC64="","",AC64+31))</f>
        <v/>
      </c>
      <c r="AJ64" s="124">
        <f>IF(AI64="","",TODAY()-AI64)</f>
        <v/>
      </c>
      <c r="AK64" s="407" t="n">
        <v>46124</v>
      </c>
      <c r="AL64" s="184" t="n">
        <v>2938800</v>
      </c>
      <c r="AM64" s="184">
        <f>IF(AI64="","SIN ESTADO",IF(AK64&lt;&gt;"","PAGA",IF(AJ64&gt;0,"VENCIDA",IF(AJ64&gt;=-5,"POR VENCER","AL DÍA"))))</f>
        <v/>
      </c>
      <c r="AN64" s="185" t="inlineStr">
        <is>
          <t>TRANSFERENCIA</t>
        </is>
      </c>
      <c r="AO64" s="119">
        <f>IF(N($H64)&lt;6,"",IF(AI64="","",AI64+31))</f>
        <v/>
      </c>
      <c r="AP64" s="124">
        <f>IF(AO64="","",TODAY()-AO64)</f>
        <v/>
      </c>
      <c r="AQ64" s="270" t="n">
        <v>46171</v>
      </c>
      <c r="AR64" s="184" t="n">
        <v>1000000</v>
      </c>
      <c r="AS64" s="184">
        <f>IF(AO64="","SIN ESTADO",IF(AQ64&lt;&gt;"","PAGA",IF(AP64&gt;0,"VENCIDA",IF(AP64&gt;=-5,"POR VENCER","AL DÍA"))))</f>
        <v/>
      </c>
      <c r="AT64" s="185" t="inlineStr">
        <is>
          <t>TRANSFERENCIA</t>
        </is>
      </c>
      <c r="AU64" s="119">
        <f>IF(N($H64)&lt;7,"",IF(AO64="","",AO64+31))</f>
        <v/>
      </c>
      <c r="AV64" s="124">
        <f>IF(AU64="","",TODAY()-AU64)</f>
        <v/>
      </c>
      <c r="AW64" s="494" t="n">
        <v>46192</v>
      </c>
      <c r="AX64" s="184" t="n">
        <v>2938800</v>
      </c>
      <c r="AY64" s="184">
        <f>IF(AU64="","SIN ESTADO",IF(AW64&lt;&gt;"","PAGA",IF(AV64&gt;0,"VENCIDA",IF(AV64&gt;=-5,"POR VENCER","AL DÍA"))))</f>
        <v/>
      </c>
      <c r="AZ64" s="185" t="inlineStr">
        <is>
          <t>TRANSFERENCIA</t>
        </is>
      </c>
      <c r="BA64" s="119">
        <f>IF(N($H64)&lt;8,"",IF(AU64="","",AU64+31))</f>
        <v/>
      </c>
      <c r="BB64" s="124">
        <f>IF(BA64="","",TODAY()-BA64)</f>
        <v/>
      </c>
      <c r="BC64" s="494" t="n">
        <v>46192</v>
      </c>
      <c r="BD64" s="184" t="n"/>
      <c r="BE64" s="184">
        <f>IF(BA64="","SIN ESTADO",IF(BC64&lt;&gt;"","PAGA",IF(BB64&gt;0,"VENCIDA",IF(BB64&gt;=-5,"POR VENCER","AL DÍA"))))</f>
        <v/>
      </c>
      <c r="BF64" s="185" t="n"/>
      <c r="BG64" s="119">
        <f>IF(N($H64)&lt;9,"",IF(BA64="","",BA64+31))</f>
        <v/>
      </c>
      <c r="BH64" s="124">
        <f>IF(BG64="","",TODAY()-BG64)</f>
        <v/>
      </c>
      <c r="BI64" s="494" t="n">
        <v>46192</v>
      </c>
      <c r="BJ64" s="184" t="n"/>
      <c r="BK64" s="184">
        <f>IF(BG64="","SIN ESTADO",IF(BI64&lt;&gt;"","PAGA",IF(BH64&gt;0,"VENCIDA",IF(BH64&gt;=-5,"POR VENCER","AL DÍA"))))</f>
        <v/>
      </c>
      <c r="BL64" s="185" t="n"/>
      <c r="BM64" s="119">
        <f>IF(N($H64)&lt;10,"",IF(BG64="","",BG64+31))</f>
        <v/>
      </c>
      <c r="BN64" s="124">
        <f>IF(BM64="","",TODAY()-BM64)</f>
        <v/>
      </c>
      <c r="BO64" s="494" t="n">
        <v>46192</v>
      </c>
      <c r="BP64" s="184" t="n"/>
      <c r="BQ64" s="184">
        <f>IF(BM64="","SIN ESTADO",IF(BO64&lt;&gt;"","PAGA",IF(BN64&gt;0,"VENCIDA",IF(BN64&gt;=-5,"POR VENCER","AL DÍA"))))</f>
        <v/>
      </c>
      <c r="BR64" s="185" t="n"/>
      <c r="BS64" s="119">
        <f>IF(N($H64)&lt;11,"",IF(BM64="","",BM64+31))</f>
        <v/>
      </c>
      <c r="BT64" s="124">
        <f>IF(BS64="","",TODAY()-BS64)</f>
        <v/>
      </c>
      <c r="BU64" s="494" t="n">
        <v>46192</v>
      </c>
      <c r="BV64" s="184" t="n"/>
      <c r="BW64" s="184">
        <f>IF(BS64="","SIN ESTADO",IF(BU64&lt;&gt;"","PAGA",IF(BT64&gt;0,"VENCIDA",IF(BT64&gt;=-5,"POR VENCER","AL DÍA"))))</f>
        <v/>
      </c>
      <c r="BX64" s="185" t="n"/>
      <c r="BY64" s="119">
        <f>IF(N($H64)&lt;12,"",IF(BS64="","",BS64+31))</f>
        <v/>
      </c>
      <c r="BZ64" s="124">
        <f>IF(BY64="","",TODAY()-BY64)</f>
        <v/>
      </c>
      <c r="CA64" s="494" t="n">
        <v>46192</v>
      </c>
      <c r="CB64" s="184" t="n"/>
      <c r="CC64" s="184">
        <f>IF(BY64="","SIN ESTADO",IF(CA64&lt;&gt;"","PAGA",IF(BZ64&gt;0,"VENCIDA",IF(BZ64&gt;=-5,"POR VENCER","AL DÍA"))))</f>
        <v/>
      </c>
      <c r="CD64" s="185" t="n"/>
      <c r="CE64" s="119">
        <f>IF(N($H64)&lt;13,"",IF(BY64="","",BY64+31))</f>
        <v/>
      </c>
      <c r="CF64" s="124">
        <f>IF(CE64="","",TODAY()-CE64)</f>
        <v/>
      </c>
      <c r="CG64" s="494" t="n"/>
      <c r="CH64" s="184" t="n"/>
      <c r="CI64" s="184">
        <f>IF(CE64="","SIN ESTADO",IF(CG64&lt;&gt;"","PAGA",IF(CF64&gt;0,"VENCIDA",IF(CF64&gt;=-5,"POR VENCER","AL DÍA"))))</f>
        <v/>
      </c>
      <c r="CJ64" s="185" t="n"/>
      <c r="CK64" s="119">
        <f>IF(N($H64)&lt;14,"",IF(CE64="","",CE64+31))</f>
        <v/>
      </c>
      <c r="CL64" s="124">
        <f>IF(CK64="","",TODAY()-CK64)</f>
        <v/>
      </c>
      <c r="CM64" s="494" t="n"/>
      <c r="CN64" s="184" t="n"/>
      <c r="CO64" s="184">
        <f>IF(CK64="","SIN ESTADO",IF(CM64&lt;&gt;"","PAGA",IF(CL64&gt;0,"VENCIDA",IF(CL64&gt;=-5,"POR VENCER","AL DÍA"))))</f>
        <v/>
      </c>
      <c r="CP64" s="185" t="n"/>
      <c r="CQ64" s="119">
        <f>IF(N($H64)&lt;15,"",IF(CK64="","",CK64+31))</f>
        <v/>
      </c>
      <c r="CR64" s="124">
        <f>IF(CQ64="","",TODAY()-CQ64)</f>
        <v/>
      </c>
      <c r="CS64" s="494" t="n"/>
      <c r="CT64" s="184" t="n"/>
      <c r="CU64" s="184">
        <f>IF(CQ64="","SIN ESTADO",IF(CS64&lt;&gt;"","PAGA",IF(CR64&gt;0,"VENCIDA",IF(CR64&gt;=-5,"POR VENCER","AL DÍA"))))</f>
        <v/>
      </c>
      <c r="CV64" s="185" t="n"/>
      <c r="CW64" s="119">
        <f>IF(N($H64)&lt;16,"",IF(CQ64="","",CQ64+31))</f>
        <v/>
      </c>
      <c r="CX64" s="124">
        <f>IF(CW64="","",TODAY()-CW64)</f>
        <v/>
      </c>
      <c r="CY64" s="494" t="n"/>
      <c r="CZ64" s="184" t="n"/>
      <c r="DA64" s="184">
        <f>IF(CW64="","SIN ESTADO",IF(CY64&lt;&gt;"","PAGA",IF(CX64&gt;0,"VENCIDA",IF(CX64&gt;=-5,"POR VENCER","AL DÍA"))))</f>
        <v/>
      </c>
      <c r="DB64" s="185" t="n"/>
      <c r="DC64" s="119">
        <f>IF(N($H64)&lt;17,"",IF(CW64="","",CW64+31))</f>
        <v/>
      </c>
      <c r="DD64" s="124">
        <f>IF(DC64="","",TODAY()-DC64)</f>
        <v/>
      </c>
      <c r="DE64" s="494" t="n"/>
      <c r="DF64" s="184" t="n"/>
      <c r="DG64" s="184">
        <f>IF(DC64="","SIN ESTADO",IF(DE64&lt;&gt;"","PAGA",IF(DD64&gt;0,"VENCIDA",IF(DD64&gt;=-5,"POR VENCER","AL DÍA"))))</f>
        <v/>
      </c>
      <c r="DH64" s="185" t="n"/>
      <c r="DI64" s="119">
        <f>IF(N($H64)&lt;18,"",IF(DC64="","",DC64+31))</f>
        <v/>
      </c>
      <c r="DJ64" s="124">
        <f>IF(DI64="","",TODAY()-DI64)</f>
        <v/>
      </c>
      <c r="DK64" s="494" t="n"/>
      <c r="DL64" s="184" t="n"/>
      <c r="DM64" s="184">
        <f>IF(DI64="","SIN ESTADO",IF(DK64&lt;&gt;"","PAGA",IF(DJ64&gt;0,"VENCIDA",IF(DJ64&gt;=-5,"POR VENCER","AL DÍA"))))</f>
        <v/>
      </c>
      <c r="DN64" s="185" t="n"/>
      <c r="DO64" s="119">
        <f>IF(N($H64)&lt;19,"",IF(DI64="","",DI64+31))</f>
        <v/>
      </c>
      <c r="DP64" s="124">
        <f>IF(DO64="","",TODAY()-DO64)</f>
        <v/>
      </c>
      <c r="DQ64" s="494" t="n"/>
      <c r="DR64" s="184" t="n"/>
      <c r="DS64" s="184">
        <f>IF(DO64="","SIN ESTADO",IF(DQ64&lt;&gt;"","PAGA",IF(DP64&gt;0,"VENCIDA",IF(DP64&gt;=-5,"POR VENCER","AL DÍA"))))</f>
        <v/>
      </c>
      <c r="DT64" s="185" t="n"/>
      <c r="DU64" s="119">
        <f>IF(N($H64)&lt;20,"",IF(DO64="","",DO64+31))</f>
        <v/>
      </c>
      <c r="DV64" s="124">
        <f>IF(DU64="","",TODAY()-DU64)</f>
        <v/>
      </c>
      <c r="DW64" s="494" t="n"/>
      <c r="DX64" s="184" t="n"/>
      <c r="DY64" s="184">
        <f>IF(DU64="","SIN ESTADO",IF(DW64&lt;&gt;"","PAGA",IF(DV64&gt;0,"VENCIDA",IF(DV64&gt;=-5,"POR VENCER","AL DÍA"))))</f>
        <v/>
      </c>
      <c r="DZ64" s="185" t="n"/>
      <c r="EA64" s="119">
        <f>IF(N($H64)&lt;21,"",IF(DU64="","",DU64+31))</f>
        <v/>
      </c>
      <c r="EB64" s="124">
        <f>IF(EA64="","",TODAY()-EA64)</f>
        <v/>
      </c>
      <c r="EC64" s="494" t="n"/>
      <c r="ED64" s="184" t="n"/>
      <c r="EE64" s="184">
        <f>IF(EA64="","SIN ESTADO",IF(EC64&lt;&gt;"","PAGA",IF(EB64&gt;0,"VENCIDA",IF(EB64&gt;=-5,"POR VENCER","AL DÍA"))))</f>
        <v/>
      </c>
      <c r="EF64" s="185" t="n"/>
      <c r="EG64" s="119">
        <f>IF(N($H64)&lt;22,"",IF(EA64="","",EA64+31))</f>
        <v/>
      </c>
      <c r="EH64" s="124">
        <f>IF(EG64="","",TODAY()-EG64)</f>
        <v/>
      </c>
      <c r="EI64" s="494" t="n"/>
      <c r="EJ64" s="184" t="n"/>
      <c r="EK64" s="184">
        <f>IF(EG64="","SIN ESTADO",IF(EI64&lt;&gt;"","PAGA",IF(EH64&gt;0,"VENCIDA",IF(EH64&gt;=-5,"POR VENCER","AL DÍA"))))</f>
        <v/>
      </c>
      <c r="EL64" s="185" t="n"/>
      <c r="EM64" s="119">
        <f>IF(N($H64)&lt;23,"",IF(EG64="","",EG64+31))</f>
        <v/>
      </c>
      <c r="EN64" s="124">
        <f>IF(EM64="","",TODAY()-EM64)</f>
        <v/>
      </c>
      <c r="EO64" s="494" t="n"/>
      <c r="EP64" s="184" t="n"/>
      <c r="EQ64" s="184">
        <f>IF(EM64="","SIN ESTADO",IF(EO64&lt;&gt;"","PAGA",IF(EN64&gt;0,"VENCIDA",IF(EN64&gt;=-5,"POR VENCER","AL DÍA"))))</f>
        <v/>
      </c>
      <c r="ER64" s="185" t="n"/>
      <c r="ES64" s="119">
        <f>IF(N($H64)&lt;24,"",IF(EM64="","",EM64+31))</f>
        <v/>
      </c>
      <c r="ET64" s="124">
        <f>IF(ES64="","",TODAY()-ES64)</f>
        <v/>
      </c>
      <c r="EU64" s="494" t="n"/>
      <c r="EV64" s="184" t="n"/>
      <c r="EW64" s="184">
        <f>IF(ES64="","SIN ESTADO",IF(EU64&lt;&gt;"","PAGA",IF(ET64&gt;0,"VENCIDA",IF(ET64&gt;=-5,"POR VENCER","AL DÍA"))))</f>
        <v/>
      </c>
      <c r="EX64" s="185" t="n"/>
      <c r="EY64" s="119">
        <f>IF(N($H64)&lt;25,"",IF(ES64="","",ES64+31))</f>
        <v/>
      </c>
      <c r="EZ64" s="124">
        <f>IF(EY64="","",TODAY()-EY64)</f>
        <v/>
      </c>
      <c r="FA64" s="494" t="n"/>
      <c r="FB64" s="184" t="n"/>
      <c r="FC64" s="184">
        <f>IF(EY64="","SIN ESTADO",IF(FA64&lt;&gt;"","PAGA",IF(EZ64&gt;0,"VENCIDA",IF(EZ64&gt;=-5,"POR VENCER","AL DÍA"))))</f>
        <v/>
      </c>
      <c r="FD64" s="185" t="n"/>
      <c r="FE64" s="119">
        <f>IF(N($H64)&lt;26,"",IF(EY64="","",EY64+31))</f>
        <v/>
      </c>
      <c r="FF64" s="124">
        <f>IF(FE64="","",TODAY()-FE64)</f>
        <v/>
      </c>
      <c r="FG64" s="494" t="n"/>
      <c r="FH64" s="184" t="n"/>
      <c r="FI64" s="184">
        <f>IF(FE64="","SIN ESTADO",IF(FG64&lt;&gt;"","PAGA",IF(FF64&gt;0,"VENCIDA",IF(FF64&gt;=-5,"POR VENCER","AL DÍA"))))</f>
        <v/>
      </c>
      <c r="FJ64" s="185" t="n"/>
      <c r="FK64" s="119">
        <f>IF(N($H64)&lt;27,"",IF(FE64="","",FE64+31))</f>
        <v/>
      </c>
      <c r="FL64" s="124">
        <f>IF(FK64="","",TODAY()-FK64)</f>
        <v/>
      </c>
      <c r="FM64" s="494" t="n"/>
      <c r="FN64" s="184" t="n"/>
      <c r="FO64" s="184">
        <f>IF(FK64="","SIN ESTADO",IF(FM64&lt;&gt;"","PAGA",IF(FL64&gt;0,"VENCIDA",IF(FL64&gt;=-5,"POR VENCER","AL DÍA"))))</f>
        <v/>
      </c>
      <c r="FP64" s="185" t="n"/>
      <c r="FQ64" s="119">
        <f>IF(N($H64)&lt;28,"",IF(FK64="","",FK64+31))</f>
        <v/>
      </c>
      <c r="FR64" s="124">
        <f>IF(FQ64="","",TODAY()-FQ64)</f>
        <v/>
      </c>
      <c r="FS64" s="494" t="n"/>
      <c r="FT64" s="184" t="n"/>
      <c r="FU64" s="184">
        <f>IF(FQ64="","SIN ESTADO",IF(FS64&lt;&gt;"","PAGA",IF(FR64&gt;0,"VENCIDA",IF(FR64&gt;=-5,"POR VENCER","AL DÍA"))))</f>
        <v/>
      </c>
      <c r="FV64" s="185" t="n"/>
      <c r="FW64" s="119">
        <f>IF(N($H64)&lt;29,"",IF(FQ64="","",FQ64+31))</f>
        <v/>
      </c>
      <c r="FX64" s="124">
        <f>IF(FW64="","",TODAY()-FW64)</f>
        <v/>
      </c>
      <c r="FY64" s="494" t="n"/>
      <c r="FZ64" s="184" t="n"/>
      <c r="GA64" s="184">
        <f>IF(FW64="","SIN ESTADO",IF(FY64&lt;&gt;"","PAGA",IF(FX64&gt;0,"VENCIDA",IF(FX64&gt;=-5,"POR VENCER","AL DÍA"))))</f>
        <v/>
      </c>
      <c r="GB64" s="185" t="n"/>
      <c r="GC64" s="119">
        <f>IF(N($H64)&lt;30,"",IF(FW64="","",FW64+31))</f>
        <v/>
      </c>
      <c r="GD64" s="124">
        <f>IF(GC64="","",TODAY()-GC64)</f>
        <v/>
      </c>
      <c r="GE64" s="494" t="n"/>
      <c r="GF64" s="184" t="n"/>
      <c r="GG64" s="184">
        <f>IF(GC64="","SIN ESTADO",IF(GE64&lt;&gt;"","PAGA",IF(GD64&gt;0,"VENCIDA",IF(GD64&gt;=-5,"POR VENCER","AL DÍA"))))</f>
        <v/>
      </c>
      <c r="GH64" s="185" t="n"/>
      <c r="GI64" s="119">
        <f>IF(N($H64)&lt;31,"",IF(GC64="","",GC64+31))</f>
        <v/>
      </c>
      <c r="GJ64" s="124">
        <f>IF(GI64="","",TODAY()-GI64)</f>
        <v/>
      </c>
      <c r="GK64" s="494" t="n"/>
      <c r="GL64" s="184" t="n"/>
      <c r="GM64" s="184">
        <f>IF(GI64="","SIN ESTADO",IF(GK64&lt;&gt;"","PAGA",IF(GJ64&gt;0,"VENCIDA",IF(GJ64&gt;=-5,"POR VENCER","AL DÍA"))))</f>
        <v/>
      </c>
      <c r="GN64" s="185" t="n"/>
      <c r="GO64" s="119">
        <f>IF(N($H64)&lt;32,"",IF(GI64="","",GI64+31))</f>
        <v/>
      </c>
      <c r="GP64" s="124">
        <f>IF(GO64="","",TODAY()-GO64)</f>
        <v/>
      </c>
      <c r="GQ64" s="494" t="n"/>
      <c r="GR64" s="184" t="n"/>
      <c r="GS64" s="184">
        <f>IF(GO64="","SIN ESTADO",IF(GQ64&lt;&gt;"","PAGA",IF(GP64&gt;0,"VENCIDA",IF(GP64&gt;=-5,"POR VENCER","AL DÍA"))))</f>
        <v/>
      </c>
      <c r="GT64" s="185" t="n"/>
      <c r="GU64" s="119">
        <f>IF(N($H64)&lt;33,"",IF(GO64="","",GO64+31))</f>
        <v/>
      </c>
      <c r="GV64" s="124">
        <f>IF(GU64="","",TODAY()-GU64)</f>
        <v/>
      </c>
      <c r="GW64" s="494" t="n"/>
      <c r="GX64" s="184" t="n"/>
      <c r="GY64" s="184">
        <f>IF(GU64="","SIN ESTADO",IF(GW64&lt;&gt;"","PAGA",IF(GV64&gt;0,"VENCIDA",IF(GV64&gt;=-5,"POR VENCER","AL DÍA"))))</f>
        <v/>
      </c>
      <c r="GZ64" s="185" t="n"/>
      <c r="HA64" s="119">
        <f>IF(N($H64)&lt;34,"",IF(GU64="","",GU64+31))</f>
        <v/>
      </c>
      <c r="HB64" s="124">
        <f>IF(HA64="","",TODAY()-HA64)</f>
        <v/>
      </c>
      <c r="HC64" s="494" t="n"/>
      <c r="HD64" s="184" t="n"/>
      <c r="HE64" s="184">
        <f>IF(HA64="","SIN ESTADO",IF(HC64&lt;&gt;"","PAGA",IF(HB64&gt;0,"VENCIDA",IF(HB64&gt;=-5,"POR VENCER","AL DÍA"))))</f>
        <v/>
      </c>
      <c r="HF64" s="185" t="n"/>
      <c r="HG64" s="119">
        <f>IF(N($H64)&lt;35,"",IF(HA64="","",HA64+31))</f>
        <v/>
      </c>
      <c r="HH64" s="124">
        <f>IF(HG64="","",TODAY()-HG64)</f>
        <v/>
      </c>
      <c r="HI64" s="494" t="n"/>
      <c r="HJ64" s="184" t="n"/>
      <c r="HK64" s="184">
        <f>IF(HG64="","SIN ESTADO",IF(HI64&lt;&gt;"","PAGA",IF(HH64&gt;0,"VENCIDA",IF(HH64&gt;=-5,"POR VENCER","AL DÍA"))))</f>
        <v/>
      </c>
      <c r="HL64" s="168" t="n"/>
      <c r="HM64" s="119">
        <f>IF(N($H64)&lt;36,"",IF(HG64="","",HG64+31))</f>
        <v/>
      </c>
      <c r="HN64" s="124">
        <f>IF(HM64="","",TODAY()-HM64)</f>
        <v/>
      </c>
      <c r="HO64" s="494" t="n"/>
      <c r="HP64" s="184" t="n"/>
      <c r="HQ64" s="184">
        <f>IF(HM64="","SIN ESTADO",IF(HO64&lt;&gt;"","PAGA",IF(HN64&gt;0,"VENCIDA",IF(HN64&gt;=-5,"POR VENCER","AL DÍA"))))</f>
        <v/>
      </c>
      <c r="HR64" s="168" t="n"/>
      <c r="HS64" s="169">
        <f>N64+T64+Z64+AF64+AL64+AR64+AX64+BD64+BJ64+BP64+BV64+CB64+CH64+CN64+CT64+CZ64+DF64+DL64+DR64+DX64+ED64+EJ64+EP64+EV64+FB64+FH64+FN64+FT64+FZ64+GF64+GL64+GR64+GX64+HD64+HJ64+HP64</f>
        <v/>
      </c>
      <c r="HU64" s="170">
        <f>IFERROR(N($J64),0)</f>
        <v/>
      </c>
      <c r="HW64" s="170">
        <f>SUMPRODUCT((MOD(COLUMN($M64:$HR64)-COLUMN($M64),6)=0)*ISNUMBER($M64:$HR64)*($M64:$HR64&gt;=RESUMEN!$C$26)*($M64:$HR64&lt;=RESUMEN!$C$27)*IFERROR(N($N64:$HS64),0))</f>
        <v/>
      </c>
      <c r="HX64" s="170">
        <f>SUMPRODUCT((MOD(COLUMN($M64:$HR64)-COLUMN($M64),6)=0)*ISNUMBER($M64:$HR64)*($M64:$HR64&gt;=RESUMEN!$C$26)*($M64:$HR64&lt;=RESUMEN!$C$27))</f>
        <v/>
      </c>
    </row>
    <row r="65" ht="15.75" customHeight="1" s="506">
      <c r="B65" s="113">
        <f>VENTAS!A64</f>
        <v/>
      </c>
      <c r="C65" s="236">
        <f>VENTAS!B64</f>
        <v/>
      </c>
      <c r="D65" s="53">
        <f>VENTAS!C64</f>
        <v/>
      </c>
      <c r="E65" s="114">
        <f>VENTAS!D64</f>
        <v/>
      </c>
      <c r="F65" s="114">
        <f>VENTAS!J64</f>
        <v/>
      </c>
      <c r="G65" s="494">
        <f>VENTAS!F64</f>
        <v/>
      </c>
      <c r="H65" s="479">
        <f>VENTAS!K64</f>
        <v/>
      </c>
      <c r="I65" s="479">
        <f>VENTAS!M64</f>
        <v/>
      </c>
      <c r="J65" s="184">
        <f>VENTAS!L64</f>
        <v/>
      </c>
      <c r="K65" s="119">
        <f>IF(N($H65)&lt;1,"",$G65+31)</f>
        <v/>
      </c>
      <c r="L65" s="124">
        <f>IF(K65="","",TODAY()-K65)</f>
        <v/>
      </c>
      <c r="M65" s="201" t="n">
        <v>46273</v>
      </c>
      <c r="N65" s="374" t="n">
        <v>8600000</v>
      </c>
      <c r="O65" s="184">
        <f>IF(K65="","SIN ESTADO",IF(M65&lt;&gt;"","PAGA",IF(L65&gt;0,"VENCIDA",IF(L65&gt;=-5,"POR VENCER","AL DÍA"))))</f>
        <v/>
      </c>
      <c r="P65" s="185" t="inlineStr">
        <is>
          <t>TRANSFERENCIA</t>
        </is>
      </c>
      <c r="Q65" s="119">
        <f>IF(N($H65)&lt;2,"",IF(K65="","",K65+31))</f>
        <v/>
      </c>
      <c r="R65" s="124">
        <f>IF(Q65="","",TODAY()-Q65)</f>
        <v/>
      </c>
      <c r="S65" s="414" t="n">
        <v>46290</v>
      </c>
      <c r="T65" s="184" t="n">
        <v>1600000</v>
      </c>
      <c r="U65" s="184">
        <f>IF(Q65="","SIN ESTADO",IF(S65&lt;&gt;"","PAGA",IF(R65&gt;0,"VENCIDA",IF(R65&gt;=-5,"POR VENCER","AL DÍA"))))</f>
        <v/>
      </c>
      <c r="V65" s="185" t="inlineStr">
        <is>
          <t>TRANSFERENCIA</t>
        </is>
      </c>
      <c r="W65" s="119">
        <f>IF(N($H65)&lt;3,"",IF(Q65="","",Q65+31))</f>
        <v/>
      </c>
      <c r="X65" s="124">
        <f>IF(W65="","",TODAY()-W65)</f>
        <v/>
      </c>
      <c r="Y65" s="414" t="n">
        <v>46333</v>
      </c>
      <c r="Z65" s="184" t="n">
        <v>3000000</v>
      </c>
      <c r="AA65" s="184">
        <f>IF(W65="","SIN ESTADO",IF(Y65&lt;&gt;"","PAGA",IF(X65&gt;0,"VENCIDA",IF(X65&gt;=-5,"POR VENCER","AL DÍA"))))</f>
        <v/>
      </c>
      <c r="AB65" s="185" t="inlineStr">
        <is>
          <t>TRANSFERENCIA</t>
        </is>
      </c>
      <c r="AC65" s="119">
        <f>IF(N($H65)&lt;4,"",IF(W65="","",W65+31))</f>
        <v/>
      </c>
      <c r="AD65" s="124">
        <f>IF(AC65="","",TODAY()-AC65)</f>
        <v/>
      </c>
      <c r="AE65" s="414" t="n">
        <v>46383</v>
      </c>
      <c r="AF65" s="184" t="n">
        <v>2000000</v>
      </c>
      <c r="AG65" s="184">
        <f>IF(AC65="","SIN ESTADO",IF(AE65&lt;&gt;"","PAGA",IF(AD65&gt;0,"VENCIDA",IF(AD65&gt;=-5,"POR VENCER","AL DÍA"))))</f>
        <v/>
      </c>
      <c r="AH65" s="185" t="inlineStr">
        <is>
          <t>TRANSFERENCIA</t>
        </is>
      </c>
      <c r="AI65" s="119">
        <f>IF(N($H65)&lt;5,"",IF(AC65="","",AC65+31))</f>
        <v/>
      </c>
      <c r="AJ65" s="124">
        <f>IF(AI65="","",TODAY()-AI65)</f>
        <v/>
      </c>
      <c r="AK65" s="414" t="n">
        <v>46050</v>
      </c>
      <c r="AL65" s="184" t="n">
        <v>3000000</v>
      </c>
      <c r="AM65" s="184" t="inlineStr">
        <is>
          <t>PAGA</t>
        </is>
      </c>
      <c r="AN65" s="185" t="inlineStr">
        <is>
          <t>TRANSFERENCIA</t>
        </is>
      </c>
      <c r="AO65" s="119">
        <f>IF(N($H65)&lt;6,"",IF(AI65="","",AI65+31))</f>
        <v/>
      </c>
      <c r="AP65" s="124">
        <f>IF(AO65="","",TODAY()-AO65)</f>
        <v/>
      </c>
      <c r="AQ65" s="476" t="n">
        <v>46079</v>
      </c>
      <c r="AR65" s="184" t="n">
        <v>2000000</v>
      </c>
      <c r="AS65" s="184">
        <f>IF(AO65="","SIN ESTADO",IF(AQ65&lt;&gt;"","PAGA",IF(AP65&gt;0,"VENCIDA",IF(AP65&gt;=-5,"POR VENCER","AL DÍA"))))</f>
        <v/>
      </c>
      <c r="AT65" s="185" t="inlineStr">
        <is>
          <t>TRANSFERENCIA</t>
        </is>
      </c>
      <c r="AU65" s="119">
        <f>IF(N($H65)&lt;7,"",IF(AO65="","",AO65+31))</f>
        <v/>
      </c>
      <c r="AV65" s="124">
        <f>IF(AU65="","",TODAY()-AU65)</f>
        <v/>
      </c>
      <c r="AW65" s="414" t="n">
        <v>46171</v>
      </c>
      <c r="AX65" s="184" t="n">
        <v>1000000</v>
      </c>
      <c r="AY65" s="184">
        <f>IF(AU65="","SIN ESTADO",IF(AW65&lt;&gt;"","PAGA",IF(AV65&gt;0,"VENCIDA",IF(AV65&gt;=-5,"POR VENCER","AL DÍA"))))</f>
        <v/>
      </c>
      <c r="AZ65" s="185" t="inlineStr">
        <is>
          <t>TRANSFERENCIA</t>
        </is>
      </c>
      <c r="BA65" s="119">
        <f>IF(N($H65)&lt;8,"",IF(AU65="","",AU65+31))</f>
        <v/>
      </c>
      <c r="BB65" s="124">
        <f>IF(BA65="","",TODAY()-BA65)</f>
        <v/>
      </c>
      <c r="BC65" s="414" t="n">
        <v>46171</v>
      </c>
      <c r="BD65" s="184" t="n"/>
      <c r="BE65" s="184">
        <f>IF(BA65="","SIN ESTADO",IF(BC65&lt;&gt;"","PAGA",IF(BB65&gt;0,"VENCIDA",IF(BB65&gt;=-5,"POR VENCER","AL DÍA"))))</f>
        <v/>
      </c>
      <c r="BF65" s="185" t="n"/>
      <c r="BG65" s="119">
        <f>IF(N($H65)&lt;9,"",IF(BA65="","",BA65+31))</f>
        <v/>
      </c>
      <c r="BH65" s="124">
        <f>IF(BG65="","",TODAY()-BG65)</f>
        <v/>
      </c>
      <c r="BI65" s="414" t="n">
        <v>46171</v>
      </c>
      <c r="BJ65" s="184" t="n"/>
      <c r="BK65" s="184">
        <f>IF(BG65="","SIN ESTADO",IF(BI65&lt;&gt;"","PAGA",IF(BH65&gt;0,"VENCIDA",IF(BH65&gt;=-5,"POR VENCER","AL DÍA"))))</f>
        <v/>
      </c>
      <c r="BL65" s="185" t="n"/>
      <c r="BM65" s="119">
        <f>IF(N($H65)&lt;10,"",IF(BG65="","",BG65+31))</f>
        <v/>
      </c>
      <c r="BN65" s="124">
        <f>IF(BM65="","",TODAY()-BM65)</f>
        <v/>
      </c>
      <c r="BO65" s="406" t="n">
        <v>46171</v>
      </c>
      <c r="BP65" s="184" t="n"/>
      <c r="BQ65" s="184">
        <f>IF(BM65="","SIN ESTADO",IF(BO65&lt;&gt;"","PAGA",IF(BN65&gt;0,"VENCIDA",IF(BN65&gt;=-5,"POR VENCER","AL DÍA"))))</f>
        <v/>
      </c>
      <c r="BR65" s="185" t="n"/>
      <c r="BS65" s="119">
        <f>IF(N($H65)&lt;11,"",IF(BM65="","",BM65+31))</f>
        <v/>
      </c>
      <c r="BT65" s="124">
        <f>IF(BS65="","",TODAY()-BS65)</f>
        <v/>
      </c>
      <c r="BU65" s="406" t="n">
        <v>46171</v>
      </c>
      <c r="BV65" s="184" t="n"/>
      <c r="BW65" s="184">
        <f>IF(BS65="","SIN ESTADO",IF(BU65&lt;&gt;"","PAGA",IF(BT65&gt;0,"VENCIDA",IF(BT65&gt;=-5,"POR VENCER","AL DÍA"))))</f>
        <v/>
      </c>
      <c r="BX65" s="185" t="n"/>
      <c r="BY65" s="119">
        <f>IF(N($H65)&lt;12,"",IF(BS65="","",BS65+31))</f>
        <v/>
      </c>
      <c r="BZ65" s="124">
        <f>IF(BY65="","",TODAY()-BY65)</f>
        <v/>
      </c>
      <c r="CA65" s="227" t="n">
        <v>46171</v>
      </c>
      <c r="CB65" s="184" t="n"/>
      <c r="CC65" s="184">
        <f>IF(BY65="","SIN ESTADO",IF(CA65&lt;&gt;"","PAGA",IF(BZ65&gt;0,"VENCIDA",IF(BZ65&gt;=-5,"POR VENCER","AL DÍA"))))</f>
        <v/>
      </c>
      <c r="CD65" s="185" t="n"/>
      <c r="CE65" s="119">
        <f>IF(N($H65)&lt;13,"",IF(BY65="","",BY65+31))</f>
        <v/>
      </c>
      <c r="CF65" s="124">
        <f>IF(CE65="","",TODAY()-CE65)</f>
        <v/>
      </c>
      <c r="CG65" s="227" t="n">
        <v>46171</v>
      </c>
      <c r="CH65" s="184" t="n"/>
      <c r="CI65" s="184">
        <f>IF(CE65="","SIN ESTADO",IF(CG65&lt;&gt;"","PAGA",IF(CF65&gt;0,"VENCIDA",IF(CF65&gt;=-5,"POR VENCER","AL DÍA"))))</f>
        <v/>
      </c>
      <c r="CJ65" s="185" t="n"/>
      <c r="CK65" s="119">
        <f>IF(N($H65)&lt;14,"",IF(CE65="","",CE65+31))</f>
        <v/>
      </c>
      <c r="CL65" s="124">
        <f>IF(CK65="","",TODAY()-CK65)</f>
        <v/>
      </c>
      <c r="CM65" s="227" t="n">
        <v>46171</v>
      </c>
      <c r="CN65" s="184" t="n"/>
      <c r="CO65" s="184">
        <f>IF(CK65="","SIN ESTADO",IF(CM65&lt;&gt;"","PAGA",IF(CL65&gt;0,"VENCIDA",IF(CL65&gt;=-5,"POR VENCER","AL DÍA"))))</f>
        <v/>
      </c>
      <c r="CP65" s="185" t="n"/>
      <c r="CQ65" s="119">
        <f>IF(N($H65)&lt;15,"",IF(CK65="","",CK65+31))</f>
        <v/>
      </c>
      <c r="CR65" s="124">
        <f>IF(CQ65="","",TODAY()-CQ65)</f>
        <v/>
      </c>
      <c r="CS65" s="407" t="n">
        <v>46171</v>
      </c>
      <c r="CT65" s="184" t="n"/>
      <c r="CU65" s="184">
        <f>IF(CQ65="","SIN ESTADO",IF(CS65&lt;&gt;"","PAGA",IF(CR65&gt;0,"VENCIDA",IF(CR65&gt;=-5,"POR VENCER","AL DÍA"))))</f>
        <v/>
      </c>
      <c r="CV65" s="185" t="n"/>
      <c r="CW65" s="119">
        <f>IF(N($H65)&lt;16,"",IF(CQ65="","",CQ65+31))</f>
        <v/>
      </c>
      <c r="CX65" s="124">
        <f>IF(CW65="","",TODAY()-CW65)</f>
        <v/>
      </c>
      <c r="CY65" s="407" t="n">
        <v>46171</v>
      </c>
      <c r="CZ65" s="184" t="n"/>
      <c r="DA65" s="184">
        <f>IF(CW65="","SIN ESTADO",IF(CY65&lt;&gt;"","PAGA",IF(CX65&gt;0,"VENCIDA",IF(CX65&gt;=-5,"POR VENCER","AL DÍA"))))</f>
        <v/>
      </c>
      <c r="DB65" s="185" t="n"/>
      <c r="DC65" s="119">
        <f>IF(N($H65)&lt;17,"",IF(CW65="","",CW65+31))</f>
        <v/>
      </c>
      <c r="DD65" s="124">
        <f>IF(DC65="","",TODAY()-DC65)</f>
        <v/>
      </c>
      <c r="DE65" s="227" t="n">
        <v>46171</v>
      </c>
      <c r="DF65" s="184" t="n"/>
      <c r="DG65" s="184">
        <f>IF(DC65="","SIN ESTADO",IF(DE65&lt;&gt;"","PAGA",IF(DD65&gt;0,"VENCIDA",IF(DD65&gt;=-5,"POR VENCER","AL DÍA"))))</f>
        <v/>
      </c>
      <c r="DH65" s="185" t="n"/>
      <c r="DI65" s="119">
        <f>IF(N($H65)&lt;18,"",IF(DC65="","",DC65+31))</f>
        <v/>
      </c>
      <c r="DJ65" s="124">
        <f>IF(DI65="","",TODAY()-DI65)</f>
        <v/>
      </c>
      <c r="DK65" s="227" t="n">
        <v>46171</v>
      </c>
      <c r="DL65" s="184" t="n"/>
      <c r="DM65" s="184">
        <f>IF(DI65="","SIN ESTADO",IF(DK65&lt;&gt;"","PAGA",IF(DJ65&gt;0,"VENCIDA",IF(DJ65&gt;=-5,"POR VENCER","AL DÍA"))))</f>
        <v/>
      </c>
      <c r="DN65" s="185" t="n"/>
      <c r="DO65" s="119">
        <f>IF(N($H65)&lt;19,"",IF(DI65="","",DI65+31))</f>
        <v/>
      </c>
      <c r="DP65" s="124">
        <f>IF(DO65="","",TODAY()-DO65)</f>
        <v/>
      </c>
      <c r="DQ65" s="227" t="n">
        <v>46171</v>
      </c>
      <c r="DR65" s="184" t="n"/>
      <c r="DS65" s="184">
        <f>IF(DO65="","SIN ESTADO",IF(DQ65&lt;&gt;"","PAGA",IF(DP65&gt;0,"VENCIDA",IF(DP65&gt;=-5,"POR VENCER","AL DÍA"))))</f>
        <v/>
      </c>
      <c r="DT65" s="185" t="inlineStr">
        <is>
          <t>TRANSFERENCIA</t>
        </is>
      </c>
      <c r="DU65" s="119">
        <f>IF(N($H65)&lt;20,"",IF(DO65="","",DO65+31))</f>
        <v/>
      </c>
      <c r="DV65" s="124">
        <f>IF(DU65="","",TODAY()-DU65)</f>
        <v/>
      </c>
      <c r="DW65" s="494" t="n">
        <v>46171</v>
      </c>
      <c r="DX65" s="184" t="n"/>
      <c r="DY65" s="184">
        <f>IF(DU65="","SIN ESTADO",IF(DW65&lt;&gt;"","PAGA",IF(DV65&gt;0,"VENCIDA",IF(DV65&gt;=-5,"POR VENCER","AL DÍA"))))</f>
        <v/>
      </c>
      <c r="DZ65" s="185" t="n"/>
      <c r="EA65" s="119">
        <f>IF(N($H65)&lt;21,"",IF(DU65="","",DU65+31))</f>
        <v/>
      </c>
      <c r="EB65" s="124">
        <f>IF(EA65="","",TODAY()-EA65)</f>
        <v/>
      </c>
      <c r="EC65" s="494" t="n">
        <v>46171</v>
      </c>
      <c r="ED65" s="184" t="n"/>
      <c r="EE65" s="184">
        <f>IF(EA65="","SIN ESTADO",IF(EC65&lt;&gt;"","PAGA",IF(EB65&gt;0,"VENCIDA",IF(EB65&gt;=-5,"POR VENCER","AL DÍA"))))</f>
        <v/>
      </c>
      <c r="EF65" s="185" t="n"/>
      <c r="EG65" s="119">
        <f>IF(N($H65)&lt;22,"",IF(EA65="","",EA65+31))</f>
        <v/>
      </c>
      <c r="EH65" s="124">
        <f>IF(EG65="","",TODAY()-EG65)</f>
        <v/>
      </c>
      <c r="EI65" s="494" t="n">
        <v>46171</v>
      </c>
      <c r="EJ65" s="184" t="n"/>
      <c r="EK65" s="184">
        <f>IF(EG65="","SIN ESTADO",IF(EI65&lt;&gt;"","PAGA",IF(EH65&gt;0,"VENCIDA",IF(EH65&gt;=-5,"POR VENCER","AL DÍA"))))</f>
        <v/>
      </c>
      <c r="EL65" s="185" t="n"/>
      <c r="EM65" s="119">
        <f>IF(N($H65)&lt;23,"",IF(EG65="","",EG65+31))</f>
        <v/>
      </c>
      <c r="EN65" s="124">
        <f>IF(EM65="","",TODAY()-EM65)</f>
        <v/>
      </c>
      <c r="EO65" s="494" t="n"/>
      <c r="EP65" s="184" t="n"/>
      <c r="EQ65" s="184">
        <f>IF(EM65="","SIN ESTADO",IF(EO65&lt;&gt;"","PAGA",IF(EN65&gt;0,"VENCIDA",IF(EN65&gt;=-5,"POR VENCER","AL DÍA"))))</f>
        <v/>
      </c>
      <c r="ER65" s="185" t="n"/>
      <c r="ES65" s="119">
        <f>IF(N($H65)&lt;24,"",IF(EM65="","",EM65+31))</f>
        <v/>
      </c>
      <c r="ET65" s="124">
        <f>IF(ES65="","",TODAY()-ES65)</f>
        <v/>
      </c>
      <c r="EU65" s="494" t="n"/>
      <c r="EV65" s="184" t="n"/>
      <c r="EW65" s="184">
        <f>IF(ES65="","SIN ESTADO",IF(EU65&lt;&gt;"","PAGA",IF(ET65&gt;0,"VENCIDA",IF(ET65&gt;=-5,"POR VENCER","AL DÍA"))))</f>
        <v/>
      </c>
      <c r="EX65" s="185" t="n"/>
      <c r="EY65" s="119">
        <f>IF(N($H65)&lt;25,"",IF(ES65="","",ES65+31))</f>
        <v/>
      </c>
      <c r="EZ65" s="124">
        <f>IF(EY65="","",TODAY()-EY65)</f>
        <v/>
      </c>
      <c r="FA65" s="494" t="n"/>
      <c r="FB65" s="184" t="n"/>
      <c r="FC65" s="184">
        <f>IF(EY65="","SIN ESTADO",IF(FA65&lt;&gt;"","PAGA",IF(EZ65&gt;0,"VENCIDA",IF(EZ65&gt;=-5,"POR VENCER","AL DÍA"))))</f>
        <v/>
      </c>
      <c r="FD65" s="185" t="n"/>
      <c r="FE65" s="119">
        <f>IF(N($H65)&lt;26,"",IF(EY65="","",EY65+31))</f>
        <v/>
      </c>
      <c r="FF65" s="124">
        <f>IF(FE65="","",TODAY()-FE65)</f>
        <v/>
      </c>
      <c r="FG65" s="494" t="n"/>
      <c r="FH65" s="184" t="n"/>
      <c r="FI65" s="184">
        <f>IF(FE65="","SIN ESTADO",IF(FG65&lt;&gt;"","PAGA",IF(FF65&gt;0,"VENCIDA",IF(FF65&gt;=-5,"POR VENCER","AL DÍA"))))</f>
        <v/>
      </c>
      <c r="FJ65" s="185" t="n"/>
      <c r="FK65" s="119">
        <f>IF(N($H65)&lt;27,"",IF(FE65="","",FE65+31))</f>
        <v/>
      </c>
      <c r="FL65" s="124">
        <f>IF(FK65="","",TODAY()-FK65)</f>
        <v/>
      </c>
      <c r="FM65" s="494" t="n"/>
      <c r="FN65" s="184" t="n"/>
      <c r="FO65" s="184">
        <f>IF(FK65="","SIN ESTADO",IF(FM65&lt;&gt;"","PAGA",IF(FL65&gt;0,"VENCIDA",IF(FL65&gt;=-5,"POR VENCER","AL DÍA"))))</f>
        <v/>
      </c>
      <c r="FP65" s="185" t="n"/>
      <c r="FQ65" s="119">
        <f>IF(N($H65)&lt;28,"",IF(FK65="","",FK65+31))</f>
        <v/>
      </c>
      <c r="FR65" s="124">
        <f>IF(FQ65="","",TODAY()-FQ65)</f>
        <v/>
      </c>
      <c r="FS65" s="494" t="n"/>
      <c r="FT65" s="184" t="n"/>
      <c r="FU65" s="184">
        <f>IF(FQ65="","SIN ESTADO",IF(FS65&lt;&gt;"","PAGA",IF(FR65&gt;0,"VENCIDA",IF(FR65&gt;=-5,"POR VENCER","AL DÍA"))))</f>
        <v/>
      </c>
      <c r="FV65" s="185" t="n"/>
      <c r="FW65" s="119">
        <f>IF(N($H65)&lt;29,"",IF(FQ65="","",FQ65+31))</f>
        <v/>
      </c>
      <c r="FX65" s="124">
        <f>IF(FW65="","",TODAY()-FW65)</f>
        <v/>
      </c>
      <c r="FY65" s="494" t="n"/>
      <c r="FZ65" s="184" t="n"/>
      <c r="GA65" s="184">
        <f>IF(FW65="","SIN ESTADO",IF(FY65&lt;&gt;"","PAGA",IF(FX65&gt;0,"VENCIDA",IF(FX65&gt;=-5,"POR VENCER","AL DÍA"))))</f>
        <v/>
      </c>
      <c r="GB65" s="185" t="n"/>
      <c r="GC65" s="119">
        <f>IF(N($H65)&lt;30,"",IF(FW65="","",FW65+31))</f>
        <v/>
      </c>
      <c r="GD65" s="124">
        <f>IF(GC65="","",TODAY()-GC65)</f>
        <v/>
      </c>
      <c r="GE65" s="494" t="n"/>
      <c r="GF65" s="184" t="n"/>
      <c r="GG65" s="184">
        <f>IF(GC65="","SIN ESTADO",IF(GE65&lt;&gt;"","PAGA",IF(GD65&gt;0,"VENCIDA",IF(GD65&gt;=-5,"POR VENCER","AL DÍA"))))</f>
        <v/>
      </c>
      <c r="GH65" s="185" t="n"/>
      <c r="GI65" s="119">
        <f>IF(N($H65)&lt;31,"",IF(GC65="","",GC65+31))</f>
        <v/>
      </c>
      <c r="GJ65" s="124">
        <f>IF(GI65="","",TODAY()-GI65)</f>
        <v/>
      </c>
      <c r="GK65" s="494" t="n"/>
      <c r="GL65" s="184" t="n"/>
      <c r="GM65" s="184">
        <f>IF(GI65="","SIN ESTADO",IF(GK65&lt;&gt;"","PAGA",IF(GJ65&gt;0,"VENCIDA",IF(GJ65&gt;=-5,"POR VENCER","AL DÍA"))))</f>
        <v/>
      </c>
      <c r="GN65" s="185" t="n"/>
      <c r="GO65" s="119">
        <f>IF(N($H65)&lt;32,"",IF(GI65="","",GI65+31))</f>
        <v/>
      </c>
      <c r="GP65" s="124">
        <f>IF(GO65="","",TODAY()-GO65)</f>
        <v/>
      </c>
      <c r="GQ65" s="494" t="n"/>
      <c r="GR65" s="184" t="n"/>
      <c r="GS65" s="184">
        <f>IF(GO65="","SIN ESTADO",IF(GQ65&lt;&gt;"","PAGA",IF(GP65&gt;0,"VENCIDA",IF(GP65&gt;=-5,"POR VENCER","AL DÍA"))))</f>
        <v/>
      </c>
      <c r="GT65" s="185" t="n"/>
      <c r="GU65" s="119">
        <f>IF(N($H65)&lt;33,"",IF(GO65="","",GO65+31))</f>
        <v/>
      </c>
      <c r="GV65" s="124">
        <f>IF(GU65="","",TODAY()-GU65)</f>
        <v/>
      </c>
      <c r="GW65" s="494" t="n"/>
      <c r="GX65" s="184" t="n"/>
      <c r="GY65" s="184">
        <f>IF(GU65="","SIN ESTADO",IF(GW65&lt;&gt;"","PAGA",IF(GV65&gt;0,"VENCIDA",IF(GV65&gt;=-5,"POR VENCER","AL DÍA"))))</f>
        <v/>
      </c>
      <c r="GZ65" s="185" t="n"/>
      <c r="HA65" s="119">
        <f>IF(N($H65)&lt;34,"",IF(GU65="","",GU65+31))</f>
        <v/>
      </c>
      <c r="HB65" s="124">
        <f>IF(HA65="","",TODAY()-HA65)</f>
        <v/>
      </c>
      <c r="HC65" s="494" t="n"/>
      <c r="HD65" s="184" t="n"/>
      <c r="HE65" s="184">
        <f>IF(HA65="","SIN ESTADO",IF(HC65&lt;&gt;"","PAGA",IF(HB65&gt;0,"VENCIDA",IF(HB65&gt;=-5,"POR VENCER","AL DÍA"))))</f>
        <v/>
      </c>
      <c r="HF65" s="185" t="n"/>
      <c r="HG65" s="119">
        <f>IF(N($H65)&lt;35,"",IF(HA65="","",HA65+31))</f>
        <v/>
      </c>
      <c r="HH65" s="124">
        <f>IF(HG65="","",TODAY()-HG65)</f>
        <v/>
      </c>
      <c r="HI65" s="494" t="n"/>
      <c r="HJ65" s="184" t="n"/>
      <c r="HK65" s="184">
        <f>IF(HG65="","SIN ESTADO",IF(HI65&lt;&gt;"","PAGA",IF(HH65&gt;0,"VENCIDA",IF(HH65&gt;=-5,"POR VENCER","AL DÍA"))))</f>
        <v/>
      </c>
      <c r="HL65" s="168" t="n"/>
      <c r="HM65" s="119">
        <f>IF(N($H65)&lt;36,"",IF(HG65="","",HG65+31))</f>
        <v/>
      </c>
      <c r="HN65" s="124">
        <f>IF(HM65="","",TODAY()-HM65)</f>
        <v/>
      </c>
      <c r="HO65" s="494" t="n"/>
      <c r="HP65" s="184" t="n"/>
      <c r="HQ65" s="184">
        <f>IF(HM65="","SIN ESTADO",IF(HO65&lt;&gt;"","PAGA",IF(HN65&gt;0,"VENCIDA",IF(HN65&gt;=-5,"POR VENCER","AL DÍA"))))</f>
        <v/>
      </c>
      <c r="HR65" s="168" t="n"/>
      <c r="HS65" s="169">
        <f>N65+T65+Z65+AF65+AL65+AR65+AX65+BD65+BJ65+BP65+BV65+CB65+CH65+CN65+CT65+CZ65+DF65+DL65+DR65+DX65+ED65+EJ65+EP65+EV65+FB65+FH65+FN65+FT65+FZ65+GF65+GL65+GR65+GX65+HD65+HJ65+HP65</f>
        <v/>
      </c>
      <c r="HU65" s="170">
        <f>IFERROR(N($J65),0)</f>
        <v/>
      </c>
      <c r="HW65" s="170">
        <f>SUMPRODUCT((MOD(COLUMN($M65:$HR65)-COLUMN($M65),6)=0)*ISNUMBER($M65:$HR65)*($M65:$HR65&gt;=RESUMEN!$C$26)*($M65:$HR65&lt;=RESUMEN!$C$27)*IFERROR(N($N65:$HS65),0))</f>
        <v/>
      </c>
      <c r="HX65" s="170">
        <f>SUMPRODUCT((MOD(COLUMN($M65:$HR65)-COLUMN($M65),6)=0)*ISNUMBER($M65:$HR65)*($M65:$HR65&gt;=RESUMEN!$C$26)*($M65:$HR65&lt;=RESUMEN!$C$27))</f>
        <v/>
      </c>
    </row>
    <row r="66" ht="15.75" customHeight="1" s="506">
      <c r="B66" s="113">
        <f>VENTAS!A65</f>
        <v/>
      </c>
      <c r="C66" s="236">
        <f>VENTAS!B65</f>
        <v/>
      </c>
      <c r="D66" s="53">
        <f>VENTAS!C65</f>
        <v/>
      </c>
      <c r="E66" s="114">
        <f>VENTAS!D65</f>
        <v/>
      </c>
      <c r="F66" s="114">
        <f>VENTAS!J65</f>
        <v/>
      </c>
      <c r="G66" s="494">
        <f>VENTAS!F65</f>
        <v/>
      </c>
      <c r="H66" s="479">
        <f>VENTAS!K65</f>
        <v/>
      </c>
      <c r="I66" s="479">
        <f>VENTAS!M65</f>
        <v/>
      </c>
      <c r="J66" s="184">
        <f>VENTAS!L65</f>
        <v/>
      </c>
      <c r="K66" s="119">
        <f>IF(N($H66)&lt;1,"",$G66+31)</f>
        <v/>
      </c>
      <c r="L66" s="124">
        <f>IF(K66="","",TODAY()-K66)</f>
        <v/>
      </c>
      <c r="M66" s="201" t="n">
        <v>45920</v>
      </c>
      <c r="N66" s="374" t="n">
        <v>2319400</v>
      </c>
      <c r="O66" s="184">
        <f>IF(K66="","SIN ESTADO",IF(M66&lt;&gt;"","PAGA",IF(L66&gt;0,"VENCIDA",IF(L66&gt;=-5,"POR VENCER","AL DÍA"))))</f>
        <v/>
      </c>
      <c r="P66" s="185" t="inlineStr">
        <is>
          <t>TRANSFERENCIA</t>
        </is>
      </c>
      <c r="Q66" s="119">
        <f>IF(N($H66)&lt;2,"",IF(K66="","",K66+31))</f>
        <v/>
      </c>
      <c r="R66" s="124">
        <f>IF(Q66="","",TODAY()-Q66)</f>
        <v/>
      </c>
      <c r="S66" s="406" t="n">
        <v>46050</v>
      </c>
      <c r="T66" s="184" t="n">
        <v>2319400</v>
      </c>
      <c r="U66" s="184">
        <f>IF(Q66="","SIN ESTADO",IF(S66&lt;&gt;"","PAGA",IF(R66&gt;0,"VENCIDA",IF(R66&gt;=-5,"POR VENCER","AL DÍA"))))</f>
        <v/>
      </c>
      <c r="V66" s="185" t="inlineStr">
        <is>
          <t>TRANSFERENCIA</t>
        </is>
      </c>
      <c r="W66" s="119">
        <f>IF(N($H66)&lt;3,"",IF(Q66="","",Q66+31))</f>
        <v/>
      </c>
      <c r="X66" s="124">
        <f>IF(W66="","",TODAY()-W66)</f>
        <v/>
      </c>
      <c r="Y66" s="407" t="n">
        <v>46082</v>
      </c>
      <c r="Z66" s="184" t="n">
        <v>2319400</v>
      </c>
      <c r="AA66" s="184">
        <f>IF(W66="","SIN ESTADO",IF(Y66&lt;&gt;"","PAGA",IF(X66&gt;0,"VENCIDA",IF(X66&gt;=-5,"POR VENCER","AL DÍA"))))</f>
        <v/>
      </c>
      <c r="AB66" s="185" t="inlineStr">
        <is>
          <t>TRANSFERENCIA</t>
        </is>
      </c>
      <c r="AC66" s="119">
        <f>IF(N($H66)&lt;4,"",IF(W66="","",W66+31))</f>
        <v/>
      </c>
      <c r="AD66" s="124">
        <f>IF(AC66="","",TODAY()-AC66)</f>
        <v/>
      </c>
      <c r="AE66" s="494" t="n">
        <v>46169</v>
      </c>
      <c r="AF66" s="184" t="n">
        <v>4249000</v>
      </c>
      <c r="AG66" s="184">
        <f>IF(AC66="","SIN ESTADO",IF(AE66&lt;&gt;"","PAGA",IF(AD66&gt;0,"VENCIDA",IF(AD66&gt;=-5,"POR VENCER","AL DÍA"))))</f>
        <v/>
      </c>
      <c r="AH66" s="185" t="n"/>
      <c r="AI66" s="119">
        <f>IF(N($H66)&lt;5,"",IF(AC66="","",AC66+31))</f>
        <v/>
      </c>
      <c r="AJ66" s="124">
        <f>IF(AI66="","",TODAY()-AI66)</f>
        <v/>
      </c>
      <c r="AK66" s="494" t="n">
        <v>46169</v>
      </c>
      <c r="AL66" s="184" t="n"/>
      <c r="AM66" s="184">
        <f>IF(AI66="","SIN ESTADO",IF(AK66&lt;&gt;"","PAGA",IF(AJ66&gt;0,"VENCIDA",IF(AJ66&gt;=-5,"POR VENCER","AL DÍA"))))</f>
        <v/>
      </c>
      <c r="AN66" s="185" t="n"/>
      <c r="AO66" s="119">
        <f>IF(N($H66)&lt;6,"",IF(AI66="","",AI66+31))</f>
        <v/>
      </c>
      <c r="AP66" s="124">
        <f>IF(AO66="","",TODAY()-AO66)</f>
        <v/>
      </c>
      <c r="AQ66" s="270" t="n"/>
      <c r="AR66" s="184" t="n"/>
      <c r="AS66" s="184">
        <f>IF(AO66="","SIN ESTADO",IF(AQ66&lt;&gt;"","PAGA",IF(AP66&gt;0,"VENCIDA",IF(AP66&gt;=-5,"POR VENCER","AL DÍA"))))</f>
        <v/>
      </c>
      <c r="AT66" s="185" t="n"/>
      <c r="AU66" s="119">
        <f>IF(N($H66)&lt;7,"",IF(AO66="","",AO66+31))</f>
        <v/>
      </c>
      <c r="AV66" s="124">
        <f>IF(AU66="","",TODAY()-AU66)</f>
        <v/>
      </c>
      <c r="AW66" s="494" t="n"/>
      <c r="AX66" s="184" t="n"/>
      <c r="AY66" s="184">
        <f>IF(AU66="","SIN ESTADO",IF(AW66&lt;&gt;"","PAGA",IF(AV66&gt;0,"VENCIDA",IF(AV66&gt;=-5,"POR VENCER","AL DÍA"))))</f>
        <v/>
      </c>
      <c r="AZ66" s="185" t="n"/>
      <c r="BA66" s="119">
        <f>IF(N($H66)&lt;8,"",IF(AU66="","",AU66+31))</f>
        <v/>
      </c>
      <c r="BB66" s="124">
        <f>IF(BA66="","",TODAY()-BA66)</f>
        <v/>
      </c>
      <c r="BC66" s="494" t="n"/>
      <c r="BD66" s="184" t="n"/>
      <c r="BE66" s="184">
        <f>IF(BA66="","SIN ESTADO",IF(BC66&lt;&gt;"","PAGA",IF(BB66&gt;0,"VENCIDA",IF(BB66&gt;=-5,"POR VENCER","AL DÍA"))))</f>
        <v/>
      </c>
      <c r="BF66" s="185" t="n"/>
      <c r="BG66" s="119">
        <f>IF(N($H66)&lt;9,"",IF(BA66="","",BA66+31))</f>
        <v/>
      </c>
      <c r="BH66" s="124">
        <f>IF(BG66="","",TODAY()-BG66)</f>
        <v/>
      </c>
      <c r="BI66" s="494" t="n"/>
      <c r="BJ66" s="184" t="n"/>
      <c r="BK66" s="184">
        <f>IF(BG66="","SIN ESTADO",IF(BI66&lt;&gt;"","PAGA",IF(BH66&gt;0,"VENCIDA",IF(BH66&gt;=-5,"POR VENCER","AL DÍA"))))</f>
        <v/>
      </c>
      <c r="BL66" s="185" t="n"/>
      <c r="BM66" s="119">
        <f>IF(N($H66)&lt;10,"",IF(BG66="","",BG66+31))</f>
        <v/>
      </c>
      <c r="BN66" s="124">
        <f>IF(BM66="","",TODAY()-BM66)</f>
        <v/>
      </c>
      <c r="BO66" s="494" t="n"/>
      <c r="BP66" s="184" t="n"/>
      <c r="BQ66" s="184">
        <f>IF(BM66="","SIN ESTADO",IF(BO66&lt;&gt;"","PAGA",IF(BN66&gt;0,"VENCIDA",IF(BN66&gt;=-5,"POR VENCER","AL DÍA"))))</f>
        <v/>
      </c>
      <c r="BR66" s="185" t="n"/>
      <c r="BS66" s="119">
        <f>IF(N($H66)&lt;11,"",IF(BM66="","",BM66+31))</f>
        <v/>
      </c>
      <c r="BT66" s="124">
        <f>IF(BS66="","",TODAY()-BS66)</f>
        <v/>
      </c>
      <c r="BU66" s="494" t="n"/>
      <c r="BV66" s="184" t="n"/>
      <c r="BW66" s="184">
        <f>IF(BS66="","SIN ESTADO",IF(BU66&lt;&gt;"","PAGA",IF(BT66&gt;0,"VENCIDA",IF(BT66&gt;=-5,"POR VENCER","AL DÍA"))))</f>
        <v/>
      </c>
      <c r="BX66" s="185" t="n"/>
      <c r="BY66" s="119">
        <f>IF(N($H66)&lt;12,"",IF(BS66="","",BS66+31))</f>
        <v/>
      </c>
      <c r="BZ66" s="124">
        <f>IF(BY66="","",TODAY()-BY66)</f>
        <v/>
      </c>
      <c r="CA66" s="494" t="n"/>
      <c r="CB66" s="184" t="n"/>
      <c r="CC66" s="184">
        <f>IF(BY66="","SIN ESTADO",IF(CA66&lt;&gt;"","PAGA",IF(BZ66&gt;0,"VENCIDA",IF(BZ66&gt;=-5,"POR VENCER","AL DÍA"))))</f>
        <v/>
      </c>
      <c r="CD66" s="185" t="n"/>
      <c r="CE66" s="119">
        <f>IF(N($H66)&lt;13,"",IF(BY66="","",BY66+31))</f>
        <v/>
      </c>
      <c r="CF66" s="124">
        <f>IF(CE66="","",TODAY()-CE66)</f>
        <v/>
      </c>
      <c r="CG66" s="494" t="n"/>
      <c r="CH66" s="184" t="n"/>
      <c r="CI66" s="184">
        <f>IF(CE66="","SIN ESTADO",IF(CG66&lt;&gt;"","PAGA",IF(CF66&gt;0,"VENCIDA",IF(CF66&gt;=-5,"POR VENCER","AL DÍA"))))</f>
        <v/>
      </c>
      <c r="CJ66" s="185" t="n"/>
      <c r="CK66" s="119">
        <f>IF(N($H66)&lt;14,"",IF(CE66="","",CE66+31))</f>
        <v/>
      </c>
      <c r="CL66" s="124">
        <f>IF(CK66="","",TODAY()-CK66)</f>
        <v/>
      </c>
      <c r="CM66" s="494" t="n"/>
      <c r="CN66" s="184" t="n"/>
      <c r="CO66" s="184">
        <f>IF(CK66="","SIN ESTADO",IF(CM66&lt;&gt;"","PAGA",IF(CL66&gt;0,"VENCIDA",IF(CL66&gt;=-5,"POR VENCER","AL DÍA"))))</f>
        <v/>
      </c>
      <c r="CP66" s="185" t="n"/>
      <c r="CQ66" s="119">
        <f>IF(N($H66)&lt;15,"",IF(CK66="","",CK66+31))</f>
        <v/>
      </c>
      <c r="CR66" s="124">
        <f>IF(CQ66="","",TODAY()-CQ66)</f>
        <v/>
      </c>
      <c r="CS66" s="494" t="n"/>
      <c r="CT66" s="184" t="n"/>
      <c r="CU66" s="184">
        <f>IF(CQ66="","SIN ESTADO",IF(CS66&lt;&gt;"","PAGA",IF(CR66&gt;0,"VENCIDA",IF(CR66&gt;=-5,"POR VENCER","AL DÍA"))))</f>
        <v/>
      </c>
      <c r="CV66" s="185" t="n"/>
      <c r="CW66" s="119">
        <f>IF(N($H66)&lt;16,"",IF(CQ66="","",CQ66+31))</f>
        <v/>
      </c>
      <c r="CX66" s="124">
        <f>IF(CW66="","",TODAY()-CW66)</f>
        <v/>
      </c>
      <c r="CY66" s="494" t="n"/>
      <c r="CZ66" s="184" t="n"/>
      <c r="DA66" s="184">
        <f>IF(CW66="","SIN ESTADO",IF(CY66&lt;&gt;"","PAGA",IF(CX66&gt;0,"VENCIDA",IF(CX66&gt;=-5,"POR VENCER","AL DÍA"))))</f>
        <v/>
      </c>
      <c r="DB66" s="185" t="n"/>
      <c r="DC66" s="119">
        <f>IF(N($H66)&lt;17,"",IF(CW66="","",CW66+31))</f>
        <v/>
      </c>
      <c r="DD66" s="124">
        <f>IF(DC66="","",TODAY()-DC66)</f>
        <v/>
      </c>
      <c r="DE66" s="494" t="n"/>
      <c r="DF66" s="184" t="n"/>
      <c r="DG66" s="184">
        <f>IF(DC66="","SIN ESTADO",IF(DE66&lt;&gt;"","PAGA",IF(DD66&gt;0,"VENCIDA",IF(DD66&gt;=-5,"POR VENCER","AL DÍA"))))</f>
        <v/>
      </c>
      <c r="DH66" s="185" t="n"/>
      <c r="DI66" s="119">
        <f>IF(N($H66)&lt;18,"",IF(DC66="","",DC66+31))</f>
        <v/>
      </c>
      <c r="DJ66" s="124">
        <f>IF(DI66="","",TODAY()-DI66)</f>
        <v/>
      </c>
      <c r="DK66" s="494" t="n"/>
      <c r="DL66" s="184" t="n"/>
      <c r="DM66" s="184">
        <f>IF(DI66="","SIN ESTADO",IF(DK66&lt;&gt;"","PAGA",IF(DJ66&gt;0,"VENCIDA",IF(DJ66&gt;=-5,"POR VENCER","AL DÍA"))))</f>
        <v/>
      </c>
      <c r="DN66" s="185" t="n"/>
      <c r="DO66" s="119">
        <f>IF(N($H66)&lt;19,"",IF(DI66="","",DI66+31))</f>
        <v/>
      </c>
      <c r="DP66" s="124">
        <f>IF(DO66="","",TODAY()-DO66)</f>
        <v/>
      </c>
      <c r="DQ66" s="494" t="n"/>
      <c r="DR66" s="184" t="n"/>
      <c r="DS66" s="184">
        <f>IF(DO66="","SIN ESTADO",IF(DQ66&lt;&gt;"","PAGA",IF(DP66&gt;0,"VENCIDA",IF(DP66&gt;=-5,"POR VENCER","AL DÍA"))))</f>
        <v/>
      </c>
      <c r="DT66" s="185" t="n"/>
      <c r="DU66" s="119">
        <f>IF(N($H66)&lt;20,"",IF(DO66="","",DO66+31))</f>
        <v/>
      </c>
      <c r="DV66" s="124">
        <f>IF(DU66="","",TODAY()-DU66)</f>
        <v/>
      </c>
      <c r="DW66" s="494" t="n"/>
      <c r="DX66" s="184" t="n"/>
      <c r="DY66" s="184">
        <f>IF(DU66="","SIN ESTADO",IF(DW66&lt;&gt;"","PAGA",IF(DV66&gt;0,"VENCIDA",IF(DV66&gt;=-5,"POR VENCER","AL DÍA"))))</f>
        <v/>
      </c>
      <c r="DZ66" s="185" t="n"/>
      <c r="EA66" s="119">
        <f>IF(N($H66)&lt;21,"",IF(DU66="","",DU66+31))</f>
        <v/>
      </c>
      <c r="EB66" s="124">
        <f>IF(EA66="","",TODAY()-EA66)</f>
        <v/>
      </c>
      <c r="EC66" s="494" t="n"/>
      <c r="ED66" s="184" t="n"/>
      <c r="EE66" s="184">
        <f>IF(EA66="","SIN ESTADO",IF(EC66&lt;&gt;"","PAGA",IF(EB66&gt;0,"VENCIDA",IF(EB66&gt;=-5,"POR VENCER","AL DÍA"))))</f>
        <v/>
      </c>
      <c r="EF66" s="185" t="n"/>
      <c r="EG66" s="119">
        <f>IF(N($H66)&lt;22,"",IF(EA66="","",EA66+31))</f>
        <v/>
      </c>
      <c r="EH66" s="124">
        <f>IF(EG66="","",TODAY()-EG66)</f>
        <v/>
      </c>
      <c r="EI66" s="494" t="n"/>
      <c r="EJ66" s="184" t="n"/>
      <c r="EK66" s="184">
        <f>IF(EG66="","SIN ESTADO",IF(EI66&lt;&gt;"","PAGA",IF(EH66&gt;0,"VENCIDA",IF(EH66&gt;=-5,"POR VENCER","AL DÍA"))))</f>
        <v/>
      </c>
      <c r="EL66" s="185" t="n"/>
      <c r="EM66" s="119">
        <f>IF(N($H66)&lt;23,"",IF(EG66="","",EG66+31))</f>
        <v/>
      </c>
      <c r="EN66" s="124">
        <f>IF(EM66="","",TODAY()-EM66)</f>
        <v/>
      </c>
      <c r="EO66" s="494" t="n"/>
      <c r="EP66" s="184" t="n"/>
      <c r="EQ66" s="184">
        <f>IF(EM66="","SIN ESTADO",IF(EO66&lt;&gt;"","PAGA",IF(EN66&gt;0,"VENCIDA",IF(EN66&gt;=-5,"POR VENCER","AL DÍA"))))</f>
        <v/>
      </c>
      <c r="ER66" s="185" t="n"/>
      <c r="ES66" s="119">
        <f>IF(N($H66)&lt;24,"",IF(EM66="","",EM66+31))</f>
        <v/>
      </c>
      <c r="ET66" s="124">
        <f>IF(ES66="","",TODAY()-ES66)</f>
        <v/>
      </c>
      <c r="EU66" s="494" t="n"/>
      <c r="EV66" s="184" t="n"/>
      <c r="EW66" s="184">
        <f>IF(ES66="","SIN ESTADO",IF(EU66&lt;&gt;"","PAGA",IF(ET66&gt;0,"VENCIDA",IF(ET66&gt;=-5,"POR VENCER","AL DÍA"))))</f>
        <v/>
      </c>
      <c r="EX66" s="185" t="n"/>
      <c r="EY66" s="119">
        <f>IF(N($H66)&lt;25,"",IF(ES66="","",ES66+31))</f>
        <v/>
      </c>
      <c r="EZ66" s="124">
        <f>IF(EY66="","",TODAY()-EY66)</f>
        <v/>
      </c>
      <c r="FA66" s="494" t="n"/>
      <c r="FB66" s="184" t="n"/>
      <c r="FC66" s="184">
        <f>IF(EY66="","SIN ESTADO",IF(FA66&lt;&gt;"","PAGA",IF(EZ66&gt;0,"VENCIDA",IF(EZ66&gt;=-5,"POR VENCER","AL DÍA"))))</f>
        <v/>
      </c>
      <c r="FD66" s="185" t="n"/>
      <c r="FE66" s="119">
        <f>IF(N($H66)&lt;26,"",IF(EY66="","",EY66+31))</f>
        <v/>
      </c>
      <c r="FF66" s="124">
        <f>IF(FE66="","",TODAY()-FE66)</f>
        <v/>
      </c>
      <c r="FG66" s="494" t="n"/>
      <c r="FH66" s="184" t="n"/>
      <c r="FI66" s="184">
        <f>IF(FE66="","SIN ESTADO",IF(FG66&lt;&gt;"","PAGA",IF(FF66&gt;0,"VENCIDA",IF(FF66&gt;=-5,"POR VENCER","AL DÍA"))))</f>
        <v/>
      </c>
      <c r="FJ66" s="185" t="n"/>
      <c r="FK66" s="119">
        <f>IF(N($H66)&lt;27,"",IF(FE66="","",FE66+31))</f>
        <v/>
      </c>
      <c r="FL66" s="124">
        <f>IF(FK66="","",TODAY()-FK66)</f>
        <v/>
      </c>
      <c r="FM66" s="494" t="n"/>
      <c r="FN66" s="184" t="n"/>
      <c r="FO66" s="184">
        <f>IF(FK66="","SIN ESTADO",IF(FM66&lt;&gt;"","PAGA",IF(FL66&gt;0,"VENCIDA",IF(FL66&gt;=-5,"POR VENCER","AL DÍA"))))</f>
        <v/>
      </c>
      <c r="FP66" s="185" t="n"/>
      <c r="FQ66" s="119">
        <f>IF(N($H66)&lt;28,"",IF(FK66="","",FK66+31))</f>
        <v/>
      </c>
      <c r="FR66" s="124">
        <f>IF(FQ66="","",TODAY()-FQ66)</f>
        <v/>
      </c>
      <c r="FS66" s="494" t="n"/>
      <c r="FT66" s="184" t="n"/>
      <c r="FU66" s="184">
        <f>IF(FQ66="","SIN ESTADO",IF(FS66&lt;&gt;"","PAGA",IF(FR66&gt;0,"VENCIDA",IF(FR66&gt;=-5,"POR VENCER","AL DÍA"))))</f>
        <v/>
      </c>
      <c r="FV66" s="185" t="n"/>
      <c r="FW66" s="119">
        <f>IF(N($H66)&lt;29,"",IF(FQ66="","",FQ66+31))</f>
        <v/>
      </c>
      <c r="FX66" s="124">
        <f>IF(FW66="","",TODAY()-FW66)</f>
        <v/>
      </c>
      <c r="FY66" s="494" t="n"/>
      <c r="FZ66" s="184" t="n"/>
      <c r="GA66" s="184">
        <f>IF(FW66="","SIN ESTADO",IF(FY66&lt;&gt;"","PAGA",IF(FX66&gt;0,"VENCIDA",IF(FX66&gt;=-5,"POR VENCER","AL DÍA"))))</f>
        <v/>
      </c>
      <c r="GB66" s="185" t="n"/>
      <c r="GC66" s="119">
        <f>IF(N($H66)&lt;30,"",IF(FW66="","",FW66+31))</f>
        <v/>
      </c>
      <c r="GD66" s="124">
        <f>IF(GC66="","",TODAY()-GC66)</f>
        <v/>
      </c>
      <c r="GE66" s="494" t="n"/>
      <c r="GF66" s="184" t="n"/>
      <c r="GG66" s="184">
        <f>IF(GC66="","SIN ESTADO",IF(GE66&lt;&gt;"","PAGA",IF(GD66&gt;0,"VENCIDA",IF(GD66&gt;=-5,"POR VENCER","AL DÍA"))))</f>
        <v/>
      </c>
      <c r="GH66" s="185" t="n"/>
      <c r="GI66" s="119">
        <f>IF(N($H66)&lt;31,"",IF(GC66="","",GC66+31))</f>
        <v/>
      </c>
      <c r="GJ66" s="124">
        <f>IF(GI66="","",TODAY()-GI66)</f>
        <v/>
      </c>
      <c r="GK66" s="494" t="n"/>
      <c r="GL66" s="184" t="n"/>
      <c r="GM66" s="184">
        <f>IF(GI66="","SIN ESTADO",IF(GK66&lt;&gt;"","PAGA",IF(GJ66&gt;0,"VENCIDA",IF(GJ66&gt;=-5,"POR VENCER","AL DÍA"))))</f>
        <v/>
      </c>
      <c r="GN66" s="185" t="n"/>
      <c r="GO66" s="119">
        <f>IF(N($H66)&lt;32,"",IF(GI66="","",GI66+31))</f>
        <v/>
      </c>
      <c r="GP66" s="124">
        <f>IF(GO66="","",TODAY()-GO66)</f>
        <v/>
      </c>
      <c r="GQ66" s="494" t="n"/>
      <c r="GR66" s="184" t="n"/>
      <c r="GS66" s="184">
        <f>IF(GO66="","SIN ESTADO",IF(GQ66&lt;&gt;"","PAGA",IF(GP66&gt;0,"VENCIDA",IF(GP66&gt;=-5,"POR VENCER","AL DÍA"))))</f>
        <v/>
      </c>
      <c r="GT66" s="185" t="n"/>
      <c r="GU66" s="119">
        <f>IF(N($H66)&lt;33,"",IF(GO66="","",GO66+31))</f>
        <v/>
      </c>
      <c r="GV66" s="124">
        <f>IF(GU66="","",TODAY()-GU66)</f>
        <v/>
      </c>
      <c r="GW66" s="494" t="n"/>
      <c r="GX66" s="184" t="n"/>
      <c r="GY66" s="184">
        <f>IF(GU66="","SIN ESTADO",IF(GW66&lt;&gt;"","PAGA",IF(GV66&gt;0,"VENCIDA",IF(GV66&gt;=-5,"POR VENCER","AL DÍA"))))</f>
        <v/>
      </c>
      <c r="GZ66" s="185" t="n"/>
      <c r="HA66" s="119">
        <f>IF(N($H66)&lt;34,"",IF(GU66="","",GU66+31))</f>
        <v/>
      </c>
      <c r="HB66" s="124">
        <f>IF(HA66="","",TODAY()-HA66)</f>
        <v/>
      </c>
      <c r="HC66" s="494" t="n"/>
      <c r="HD66" s="184" t="n"/>
      <c r="HE66" s="184">
        <f>IF(HA66="","SIN ESTADO",IF(HC66&lt;&gt;"","PAGA",IF(HB66&gt;0,"VENCIDA",IF(HB66&gt;=-5,"POR VENCER","AL DÍA"))))</f>
        <v/>
      </c>
      <c r="HF66" s="185" t="n"/>
      <c r="HG66" s="119">
        <f>IF(N($H66)&lt;35,"",IF(HA66="","",HA66+31))</f>
        <v/>
      </c>
      <c r="HH66" s="124">
        <f>IF(HG66="","",TODAY()-HG66)</f>
        <v/>
      </c>
      <c r="HI66" s="494" t="n"/>
      <c r="HJ66" s="184" t="n"/>
      <c r="HK66" s="184">
        <f>IF(HG66="","SIN ESTADO",IF(HI66&lt;&gt;"","PAGA",IF(HH66&gt;0,"VENCIDA",IF(HH66&gt;=-5,"POR VENCER","AL DÍA"))))</f>
        <v/>
      </c>
      <c r="HL66" s="168" t="n"/>
      <c r="HM66" s="119">
        <f>IF(N($H66)&lt;36,"",IF(HG66="","",HG66+31))</f>
        <v/>
      </c>
      <c r="HN66" s="124">
        <f>IF(HM66="","",TODAY()-HM66)</f>
        <v/>
      </c>
      <c r="HO66" s="494" t="n"/>
      <c r="HP66" s="184" t="n"/>
      <c r="HQ66" s="184">
        <f>IF(HM66="","SIN ESTADO",IF(HO66&lt;&gt;"","PAGA",IF(HN66&gt;0,"VENCIDA",IF(HN66&gt;=-5,"POR VENCER","AL DÍA"))))</f>
        <v/>
      </c>
      <c r="HR66" s="168" t="n"/>
      <c r="HS66" s="169">
        <f>N66+T66+Z66+AF66+AL66+AR66+AX66+BD66+BJ66+BP66+BV66+CB66+CH66+CN66+CT66+CZ66+DF66+DL66+DR66+DX66+ED66+EJ66+EP66+EV66+FB66+FH66+FN66+FT66+FZ66+GF66+GL66+GR66+GX66+HD66+HJ66+HP66</f>
        <v/>
      </c>
      <c r="HU66" s="170">
        <f>IFERROR(N($J66),0)</f>
        <v/>
      </c>
      <c r="HW66" s="170">
        <f>SUMPRODUCT((MOD(COLUMN($M66:$HR66)-COLUMN($M66),6)=0)*ISNUMBER($M66:$HR66)*($M66:$HR66&gt;=RESUMEN!$C$26)*($M66:$HR66&lt;=RESUMEN!$C$27)*IFERROR(N($N66:$HS66),0))</f>
        <v/>
      </c>
      <c r="HX66" s="170">
        <f>SUMPRODUCT((MOD(COLUMN($M66:$HR66)-COLUMN($M66),6)=0)*ISNUMBER($M66:$HR66)*($M66:$HR66&gt;=RESUMEN!$C$26)*($M66:$HR66&lt;=RESUMEN!$C$27))</f>
        <v/>
      </c>
    </row>
    <row r="67" ht="15.75" customHeight="1" s="506">
      <c r="B67" s="113">
        <f>VENTAS!A66</f>
        <v/>
      </c>
      <c r="C67" s="236">
        <f>VENTAS!B66</f>
        <v/>
      </c>
      <c r="D67" s="53">
        <f>VENTAS!C66</f>
        <v/>
      </c>
      <c r="E67" s="114">
        <f>VENTAS!D66</f>
        <v/>
      </c>
      <c r="F67" s="114">
        <f>VENTAS!J66</f>
        <v/>
      </c>
      <c r="G67" s="494">
        <f>VENTAS!F66</f>
        <v/>
      </c>
      <c r="H67" s="479">
        <f>VENTAS!K66</f>
        <v/>
      </c>
      <c r="I67" s="479">
        <f>VENTAS!M66</f>
        <v/>
      </c>
      <c r="J67" s="184">
        <f>VENTAS!L66</f>
        <v/>
      </c>
      <c r="K67" s="119">
        <f>IF(N($H67)&lt;1,"",$G67+31)</f>
        <v/>
      </c>
      <c r="L67" s="124">
        <f>IF(K67="","",TODAY()-K67)</f>
        <v/>
      </c>
      <c r="M67" s="201" t="n">
        <v>45929</v>
      </c>
      <c r="N67" s="374" t="n">
        <v>1083300</v>
      </c>
      <c r="O67" s="184">
        <f>IF(K67="","SIN ESTADO",IF(M67&lt;&gt;"","PAGA",IF(L67&gt;0,"VENCIDA",IF(L67&gt;=-5,"POR VENCER","AL DÍA"))))</f>
        <v/>
      </c>
      <c r="P67" s="185" t="inlineStr">
        <is>
          <t>TRANSFERENCIA</t>
        </is>
      </c>
      <c r="Q67" s="119">
        <f>IF(N($H67)&lt;2,"",IF(K67="","",K67+31))</f>
        <v/>
      </c>
      <c r="R67" s="124">
        <f>IF(Q67="","",TODAY()-Q67)</f>
        <v/>
      </c>
      <c r="S67" s="406" t="n">
        <v>45957</v>
      </c>
      <c r="T67" s="184" t="n">
        <v>1083300</v>
      </c>
      <c r="U67" s="184">
        <f>IF(Q67="","SIN ESTADO",IF(S67&lt;&gt;"","PAGA",IF(R67&gt;0,"VENCIDA",IF(R67&gt;=-5,"POR VENCER","AL DÍA"))))</f>
        <v/>
      </c>
      <c r="V67" s="185" t="inlineStr">
        <is>
          <t>TRANSFERENCIA</t>
        </is>
      </c>
      <c r="W67" s="119">
        <f>IF(N($H67)&lt;3,"",IF(Q67="","",Q67+31))</f>
        <v/>
      </c>
      <c r="X67" s="124">
        <f>IF(W67="","",TODAY()-W67)</f>
        <v/>
      </c>
      <c r="Y67" s="407" t="n">
        <v>45988</v>
      </c>
      <c r="Z67" s="184" t="n">
        <v>1083000</v>
      </c>
      <c r="AA67" s="184">
        <f>IF(W67="","SIN ESTADO",IF(Y67&lt;&gt;"","PAGA",IF(X67&gt;0,"VENCIDA",IF(X67&gt;=-5,"POR VENCER","AL DÍA"))))</f>
        <v/>
      </c>
      <c r="AB67" s="185" t="inlineStr">
        <is>
          <t>TRANSFERENCIA</t>
        </is>
      </c>
      <c r="AC67" s="119">
        <f>IF(N($H67)&lt;4,"",IF(W67="","",W67+31))</f>
        <v/>
      </c>
      <c r="AD67" s="124">
        <f>IF(AC67="","",TODAY()-AC67)</f>
        <v/>
      </c>
      <c r="AE67" s="227" t="n">
        <v>46021</v>
      </c>
      <c r="AF67" s="184" t="n">
        <v>1083000</v>
      </c>
      <c r="AG67" s="184">
        <f>IF(AC67="","SIN ESTADO",IF(AE67&lt;&gt;"","PAGA",IF(AD67&gt;0,"VENCIDA",IF(AD67&gt;=-5,"POR VENCER","AL DÍA"))))</f>
        <v/>
      </c>
      <c r="AH67" s="185" t="inlineStr">
        <is>
          <t>TRANSFERENCIA</t>
        </is>
      </c>
      <c r="AI67" s="119">
        <f>IF(N($H67)&lt;5,"",IF(AC67="","",AC67+31))</f>
        <v/>
      </c>
      <c r="AJ67" s="124">
        <f>IF(AI67="","",TODAY()-AI67)</f>
        <v/>
      </c>
      <c r="AK67" s="414" t="n">
        <v>46049</v>
      </c>
      <c r="AL67" s="184" t="n">
        <v>1083000</v>
      </c>
      <c r="AM67" s="184">
        <f>IF(AI67="","SIN ESTADO",IF(AK67&lt;&gt;"","PAGA",IF(AJ67&gt;0,"VENCIDA",IF(AJ67&gt;=-5,"POR VENCER","AL DÍA"))))</f>
        <v/>
      </c>
      <c r="AN67" s="185" t="inlineStr">
        <is>
          <t>TRANSFERENCIA</t>
        </is>
      </c>
      <c r="AO67" s="119">
        <f>IF(N($H67)&lt;6,"",IF(AI67="","",AI67+31))</f>
        <v/>
      </c>
      <c r="AP67" s="124">
        <f>IF(AO67="","",TODAY()-AO67)</f>
        <v/>
      </c>
      <c r="AQ67" s="477" t="n">
        <v>46092</v>
      </c>
      <c r="AR67" s="184" t="n">
        <v>1083000</v>
      </c>
      <c r="AS67" s="184">
        <f>IF(AO67="","SIN ESTADO",IF(AQ67&lt;&gt;"","PAGA",IF(AP67&gt;0,"VENCIDA",IF(AP67&gt;=-5,"POR VENCER","AL DÍA"))))</f>
        <v/>
      </c>
      <c r="AT67" s="185" t="inlineStr">
        <is>
          <t>TRANSFERENCIA</t>
        </is>
      </c>
      <c r="AU67" s="119">
        <f>IF(N($H67)&lt;7,"",IF(AO67="","",AO67+31))</f>
        <v/>
      </c>
      <c r="AV67" s="124">
        <f>IF(AU67="","",TODAY()-AU67)</f>
        <v/>
      </c>
      <c r="AW67" s="494" t="n">
        <v>46139</v>
      </c>
      <c r="AX67" s="184" t="n">
        <v>1083000</v>
      </c>
      <c r="AY67" s="184">
        <f>IF(AU67="","SIN ESTADO",IF(AW67&lt;&gt;"","PAGA",IF(AV67&gt;0,"VENCIDA",IF(AV67&gt;=-5,"POR VENCER","AL DÍA"))))</f>
        <v/>
      </c>
      <c r="AZ67" s="185" t="inlineStr">
        <is>
          <t>TRANSFERENCIA</t>
        </is>
      </c>
      <c r="BA67" s="119">
        <f>IF(N($H67)&lt;8,"",IF(AU67="","",AU67+31))</f>
        <v/>
      </c>
      <c r="BB67" s="124">
        <f>IF(BA67="","",TODAY()-BA67)</f>
        <v/>
      </c>
      <c r="BC67" s="494" t="n">
        <v>46147</v>
      </c>
      <c r="BD67" s="184" t="n">
        <v>1083000</v>
      </c>
      <c r="BE67" s="184">
        <f>IF(BA67="","SIN ESTADO",IF(BC67&lt;&gt;"","PAGA",IF(BB67&gt;0,"VENCIDA",IF(BB67&gt;=-5,"POR VENCER","AL DÍA"))))</f>
        <v/>
      </c>
      <c r="BF67" s="185" t="inlineStr">
        <is>
          <t>TRANSFERENCIA</t>
        </is>
      </c>
      <c r="BG67" s="119">
        <f>IF(N($H67)&lt;9,"",IF(BA67="","",BA67+31))</f>
        <v/>
      </c>
      <c r="BH67" s="124">
        <f>IF(BG67="","",TODAY()-BG67)</f>
        <v/>
      </c>
      <c r="BI67" s="494" t="n">
        <v>46183</v>
      </c>
      <c r="BJ67" s="184" t="n">
        <v>1083300</v>
      </c>
      <c r="BK67" s="184">
        <f>IF(BG67="","SIN ESTADO",IF(BI67&lt;&gt;"","PAGA",IF(BH67&gt;0,"VENCIDA",IF(BH67&gt;=-5,"POR VENCER","AL DÍA"))))</f>
        <v/>
      </c>
      <c r="BL67" s="185" t="inlineStr">
        <is>
          <t>TRANSFERENCIA</t>
        </is>
      </c>
      <c r="BM67" s="119">
        <f>IF(N($H67)&lt;10,"",IF(BG67="","",BG67+31))</f>
        <v/>
      </c>
      <c r="BN67" s="124">
        <f>IF(BM67="","",TODAY()-BM67)</f>
        <v/>
      </c>
      <c r="BO67" s="494" t="n">
        <v>46211</v>
      </c>
      <c r="BP67" s="184" t="n">
        <v>1083300</v>
      </c>
      <c r="BQ67" s="184">
        <f>IF(BM67="","SIN ESTADO",IF(BO67&lt;&gt;"","PAGA",IF(BN67&gt;0,"VENCIDA",IF(BN67&gt;=-5,"POR VENCER","AL DÍA"))))</f>
        <v/>
      </c>
      <c r="BR67" s="185" t="inlineStr">
        <is>
          <t>TRANSFERENCIA</t>
        </is>
      </c>
      <c r="BS67" s="119">
        <f>IF(N($H67)&lt;11,"",IF(BM67="","",BM67+31))</f>
        <v/>
      </c>
      <c r="BT67" s="124">
        <f>IF(BS67="","",TODAY()-BS67)</f>
        <v/>
      </c>
      <c r="BU67" s="494" t="n">
        <v>46239</v>
      </c>
      <c r="BV67" s="184" t="n">
        <v>1083300</v>
      </c>
      <c r="BW67" s="184">
        <f>IF(BS67="","SIN ESTADO",IF(BU67&lt;&gt;"","PAGA",IF(BT67&gt;0,"VENCIDA",IF(BT67&gt;=-5,"POR VENCER","AL DÍA"))))</f>
        <v/>
      </c>
      <c r="BX67" s="185" t="inlineStr">
        <is>
          <t>TRANSFERENCIA</t>
        </is>
      </c>
      <c r="BY67" s="119">
        <f>IF(N($H67)&lt;12,"",IF(BS67="","",BS67+31))</f>
        <v/>
      </c>
      <c r="BZ67" s="124">
        <f>IF(BY67="","",TODAY()-BY67)</f>
        <v/>
      </c>
      <c r="CA67" s="494" t="n">
        <v>46268</v>
      </c>
      <c r="CB67" s="184" t="n">
        <v>1083000</v>
      </c>
      <c r="CC67" s="184">
        <f>IF(BY67="","SIN ESTADO",IF(CA67&lt;&gt;"","PAGA",IF(BZ67&gt;0,"VENCIDA",IF(BZ67&gt;=-5,"POR VENCER","AL DÍA"))))</f>
        <v/>
      </c>
      <c r="CD67" s="185" t="inlineStr">
        <is>
          <t>TRANSFERENCIA</t>
        </is>
      </c>
      <c r="CE67" s="119">
        <f>IF(N($H67)&lt;13,"",IF(BY67="","",BY67+31))</f>
        <v/>
      </c>
      <c r="CF67" s="124">
        <f>IF(CE67="","",TODAY()-CE67)</f>
        <v/>
      </c>
      <c r="CG67" s="494" t="n"/>
      <c r="CH67" s="184" t="n"/>
      <c r="CI67" s="184">
        <f>IF(CE67="","SIN ESTADO",IF(CG67&lt;&gt;"","PAGA",IF(CF67&gt;0,"VENCIDA",IF(CF67&gt;=-5,"POR VENCER","AL DÍA"))))</f>
        <v/>
      </c>
      <c r="CJ67" s="185" t="n"/>
      <c r="CK67" s="119">
        <f>IF(N($H67)&lt;14,"",IF(CE67="","",CE67+31))</f>
        <v/>
      </c>
      <c r="CL67" s="124">
        <f>IF(CK67="","",TODAY()-CK67)</f>
        <v/>
      </c>
      <c r="CM67" s="494" t="n"/>
      <c r="CN67" s="184" t="n"/>
      <c r="CO67" s="184">
        <f>IF(CK67="","SIN ESTADO",IF(CM67&lt;&gt;"","PAGA",IF(CL67&gt;0,"VENCIDA",IF(CL67&gt;=-5,"POR VENCER","AL DÍA"))))</f>
        <v/>
      </c>
      <c r="CP67" s="185" t="n"/>
      <c r="CQ67" s="119">
        <f>IF(N($H67)&lt;15,"",IF(CK67="","",CK67+31))</f>
        <v/>
      </c>
      <c r="CR67" s="124">
        <f>IF(CQ67="","",TODAY()-CQ67)</f>
        <v/>
      </c>
      <c r="CS67" s="494" t="n"/>
      <c r="CT67" s="184" t="n"/>
      <c r="CU67" s="184">
        <f>IF(CQ67="","SIN ESTADO",IF(CS67&lt;&gt;"","PAGA",IF(CR67&gt;0,"VENCIDA",IF(CR67&gt;=-5,"POR VENCER","AL DÍA"))))</f>
        <v/>
      </c>
      <c r="CV67" s="185" t="n"/>
      <c r="CW67" s="119">
        <f>IF(N($H67)&lt;16,"",IF(CQ67="","",CQ67+31))</f>
        <v/>
      </c>
      <c r="CX67" s="124">
        <f>IF(CW67="","",TODAY()-CW67)</f>
        <v/>
      </c>
      <c r="CY67" s="494" t="n"/>
      <c r="CZ67" s="184" t="n"/>
      <c r="DA67" s="184">
        <f>IF(CW67="","SIN ESTADO",IF(CY67&lt;&gt;"","PAGA",IF(CX67&gt;0,"VENCIDA",IF(CX67&gt;=-5,"POR VENCER","AL DÍA"))))</f>
        <v/>
      </c>
      <c r="DB67" s="185" t="n"/>
      <c r="DC67" s="119">
        <f>IF(N($H67)&lt;17,"",IF(CW67="","",CW67+31))</f>
        <v/>
      </c>
      <c r="DD67" s="124">
        <f>IF(DC67="","",TODAY()-DC67)</f>
        <v/>
      </c>
      <c r="DE67" s="494" t="n"/>
      <c r="DF67" s="184" t="n"/>
      <c r="DG67" s="184">
        <f>IF(DC67="","SIN ESTADO",IF(DE67&lt;&gt;"","PAGA",IF(DD67&gt;0,"VENCIDA",IF(DD67&gt;=-5,"POR VENCER","AL DÍA"))))</f>
        <v/>
      </c>
      <c r="DH67" s="185" t="n"/>
      <c r="DI67" s="119">
        <f>IF(N($H67)&lt;18,"",IF(DC67="","",DC67+31))</f>
        <v/>
      </c>
      <c r="DJ67" s="124">
        <f>IF(DI67="","",TODAY()-DI67)</f>
        <v/>
      </c>
      <c r="DK67" s="494" t="n"/>
      <c r="DL67" s="184" t="n"/>
      <c r="DM67" s="184">
        <f>IF(DI67="","SIN ESTADO",IF(DK67&lt;&gt;"","PAGA",IF(DJ67&gt;0,"VENCIDA",IF(DJ67&gt;=-5,"POR VENCER","AL DÍA"))))</f>
        <v/>
      </c>
      <c r="DN67" s="185" t="n"/>
      <c r="DO67" s="119">
        <f>IF(N($H67)&lt;19,"",IF(DI67="","",DI67+31))</f>
        <v/>
      </c>
      <c r="DP67" s="124">
        <f>IF(DO67="","",TODAY()-DO67)</f>
        <v/>
      </c>
      <c r="DQ67" s="494" t="n"/>
      <c r="DR67" s="184" t="n"/>
      <c r="DS67" s="184">
        <f>IF(DO67="","SIN ESTADO",IF(DQ67&lt;&gt;"","PAGA",IF(DP67&gt;0,"VENCIDA",IF(DP67&gt;=-5,"POR VENCER","AL DÍA"))))</f>
        <v/>
      </c>
      <c r="DT67" s="185" t="n"/>
      <c r="DU67" s="119">
        <f>IF(N($H67)&lt;20,"",IF(DO67="","",DO67+31))</f>
        <v/>
      </c>
      <c r="DV67" s="124">
        <f>IF(DU67="","",TODAY()-DU67)</f>
        <v/>
      </c>
      <c r="DW67" s="494" t="n"/>
      <c r="DX67" s="184" t="n"/>
      <c r="DY67" s="184">
        <f>IF(DU67="","SIN ESTADO",IF(DW67&lt;&gt;"","PAGA",IF(DV67&gt;0,"VENCIDA",IF(DV67&gt;=-5,"POR VENCER","AL DÍA"))))</f>
        <v/>
      </c>
      <c r="DZ67" s="185" t="n"/>
      <c r="EA67" s="119">
        <f>IF(N($H67)&lt;21,"",IF(DU67="","",DU67+31))</f>
        <v/>
      </c>
      <c r="EB67" s="124">
        <f>IF(EA67="","",TODAY()-EA67)</f>
        <v/>
      </c>
      <c r="EC67" s="494" t="n"/>
      <c r="ED67" s="184" t="n"/>
      <c r="EE67" s="184">
        <f>IF(EA67="","SIN ESTADO",IF(EC67&lt;&gt;"","PAGA",IF(EB67&gt;0,"VENCIDA",IF(EB67&gt;=-5,"POR VENCER","AL DÍA"))))</f>
        <v/>
      </c>
      <c r="EF67" s="185" t="n"/>
      <c r="EG67" s="119">
        <f>IF(N($H67)&lt;22,"",IF(EA67="","",EA67+31))</f>
        <v/>
      </c>
      <c r="EH67" s="124">
        <f>IF(EG67="","",TODAY()-EG67)</f>
        <v/>
      </c>
      <c r="EI67" s="494" t="n"/>
      <c r="EJ67" s="184" t="n"/>
      <c r="EK67" s="184">
        <f>IF(EG67="","SIN ESTADO",IF(EI67&lt;&gt;"","PAGA",IF(EH67&gt;0,"VENCIDA",IF(EH67&gt;=-5,"POR VENCER","AL DÍA"))))</f>
        <v/>
      </c>
      <c r="EL67" s="185" t="n"/>
      <c r="EM67" s="119">
        <f>IF(N($H67)&lt;23,"",IF(EG67="","",EG67+31))</f>
        <v/>
      </c>
      <c r="EN67" s="124">
        <f>IF(EM67="","",TODAY()-EM67)</f>
        <v/>
      </c>
      <c r="EO67" s="494" t="n"/>
      <c r="EP67" s="184" t="n"/>
      <c r="EQ67" s="184">
        <f>IF(EM67="","SIN ESTADO",IF(EO67&lt;&gt;"","PAGA",IF(EN67&gt;0,"VENCIDA",IF(EN67&gt;=-5,"POR VENCER","AL DÍA"))))</f>
        <v/>
      </c>
      <c r="ER67" s="185" t="n"/>
      <c r="ES67" s="119">
        <f>IF(N($H67)&lt;24,"",IF(EM67="","",EM67+31))</f>
        <v/>
      </c>
      <c r="ET67" s="124">
        <f>IF(ES67="","",TODAY()-ES67)</f>
        <v/>
      </c>
      <c r="EU67" s="494" t="n"/>
      <c r="EV67" s="184" t="n"/>
      <c r="EW67" s="184">
        <f>IF(ES67="","SIN ESTADO",IF(EU67&lt;&gt;"","PAGA",IF(ET67&gt;0,"VENCIDA",IF(ET67&gt;=-5,"POR VENCER","AL DÍA"))))</f>
        <v/>
      </c>
      <c r="EX67" s="185" t="n"/>
      <c r="EY67" s="119">
        <f>IF(N($H67)&lt;25,"",IF(ES67="","",ES67+31))</f>
        <v/>
      </c>
      <c r="EZ67" s="124">
        <f>IF(EY67="","",TODAY()-EY67)</f>
        <v/>
      </c>
      <c r="FA67" s="494" t="n"/>
      <c r="FB67" s="184" t="n"/>
      <c r="FC67" s="184">
        <f>IF(EY67="","SIN ESTADO",IF(FA67&lt;&gt;"","PAGA",IF(EZ67&gt;0,"VENCIDA",IF(EZ67&gt;=-5,"POR VENCER","AL DÍA"))))</f>
        <v/>
      </c>
      <c r="FD67" s="185" t="n"/>
      <c r="FE67" s="119">
        <f>IF(N($H67)&lt;26,"",IF(EY67="","",EY67+31))</f>
        <v/>
      </c>
      <c r="FF67" s="124">
        <f>IF(FE67="","",TODAY()-FE67)</f>
        <v/>
      </c>
      <c r="FG67" s="494" t="n"/>
      <c r="FH67" s="184" t="n"/>
      <c r="FI67" s="184">
        <f>IF(FE67="","SIN ESTADO",IF(FG67&lt;&gt;"","PAGA",IF(FF67&gt;0,"VENCIDA",IF(FF67&gt;=-5,"POR VENCER","AL DÍA"))))</f>
        <v/>
      </c>
      <c r="FJ67" s="185" t="n"/>
      <c r="FK67" s="119">
        <f>IF(N($H67)&lt;27,"",IF(FE67="","",FE67+31))</f>
        <v/>
      </c>
      <c r="FL67" s="124">
        <f>IF(FK67="","",TODAY()-FK67)</f>
        <v/>
      </c>
      <c r="FM67" s="494" t="n"/>
      <c r="FN67" s="184" t="n"/>
      <c r="FO67" s="184">
        <f>IF(FK67="","SIN ESTADO",IF(FM67&lt;&gt;"","PAGA",IF(FL67&gt;0,"VENCIDA",IF(FL67&gt;=-5,"POR VENCER","AL DÍA"))))</f>
        <v/>
      </c>
      <c r="FP67" s="185" t="n"/>
      <c r="FQ67" s="119">
        <f>IF(N($H67)&lt;28,"",IF(FK67="","",FK67+31))</f>
        <v/>
      </c>
      <c r="FR67" s="124">
        <f>IF(FQ67="","",TODAY()-FQ67)</f>
        <v/>
      </c>
      <c r="FS67" s="494" t="n"/>
      <c r="FT67" s="184" t="n"/>
      <c r="FU67" s="184">
        <f>IF(FQ67="","SIN ESTADO",IF(FS67&lt;&gt;"","PAGA",IF(FR67&gt;0,"VENCIDA",IF(FR67&gt;=-5,"POR VENCER","AL DÍA"))))</f>
        <v/>
      </c>
      <c r="FV67" s="185" t="n"/>
      <c r="FW67" s="119">
        <f>IF(N($H67)&lt;29,"",IF(FQ67="","",FQ67+31))</f>
        <v/>
      </c>
      <c r="FX67" s="124">
        <f>IF(FW67="","",TODAY()-FW67)</f>
        <v/>
      </c>
      <c r="FY67" s="494" t="n"/>
      <c r="FZ67" s="184" t="n"/>
      <c r="GA67" s="184">
        <f>IF(FW67="","SIN ESTADO",IF(FY67&lt;&gt;"","PAGA",IF(FX67&gt;0,"VENCIDA",IF(FX67&gt;=-5,"POR VENCER","AL DÍA"))))</f>
        <v/>
      </c>
      <c r="GB67" s="185" t="n"/>
      <c r="GC67" s="119">
        <f>IF(N($H67)&lt;30,"",IF(FW67="","",FW67+31))</f>
        <v/>
      </c>
      <c r="GD67" s="124">
        <f>IF(GC67="","",TODAY()-GC67)</f>
        <v/>
      </c>
      <c r="GE67" s="494" t="n"/>
      <c r="GF67" s="184" t="n"/>
      <c r="GG67" s="184">
        <f>IF(GC67="","SIN ESTADO",IF(GE67&lt;&gt;"","PAGA",IF(GD67&gt;0,"VENCIDA",IF(GD67&gt;=-5,"POR VENCER","AL DÍA"))))</f>
        <v/>
      </c>
      <c r="GH67" s="185" t="n"/>
      <c r="GI67" s="119">
        <f>IF(N($H67)&lt;31,"",IF(GC67="","",GC67+31))</f>
        <v/>
      </c>
      <c r="GJ67" s="124">
        <f>IF(GI67="","",TODAY()-GI67)</f>
        <v/>
      </c>
      <c r="GK67" s="494" t="n"/>
      <c r="GL67" s="184" t="n"/>
      <c r="GM67" s="184">
        <f>IF(GI67="","SIN ESTADO",IF(GK67&lt;&gt;"","PAGA",IF(GJ67&gt;0,"VENCIDA",IF(GJ67&gt;=-5,"POR VENCER","AL DÍA"))))</f>
        <v/>
      </c>
      <c r="GN67" s="185" t="n"/>
      <c r="GO67" s="119">
        <f>IF(N($H67)&lt;32,"",IF(GI67="","",GI67+31))</f>
        <v/>
      </c>
      <c r="GP67" s="124">
        <f>IF(GO67="","",TODAY()-GO67)</f>
        <v/>
      </c>
      <c r="GQ67" s="494" t="n"/>
      <c r="GR67" s="184" t="n"/>
      <c r="GS67" s="184">
        <f>IF(GO67="","SIN ESTADO",IF(GQ67&lt;&gt;"","PAGA",IF(GP67&gt;0,"VENCIDA",IF(GP67&gt;=-5,"POR VENCER","AL DÍA"))))</f>
        <v/>
      </c>
      <c r="GT67" s="185" t="n"/>
      <c r="GU67" s="119">
        <f>IF(N($H67)&lt;33,"",IF(GO67="","",GO67+31))</f>
        <v/>
      </c>
      <c r="GV67" s="124">
        <f>IF(GU67="","",TODAY()-GU67)</f>
        <v/>
      </c>
      <c r="GW67" s="494" t="n"/>
      <c r="GX67" s="184" t="n"/>
      <c r="GY67" s="184">
        <f>IF(GU67="","SIN ESTADO",IF(GW67&lt;&gt;"","PAGA",IF(GV67&gt;0,"VENCIDA",IF(GV67&gt;=-5,"POR VENCER","AL DÍA"))))</f>
        <v/>
      </c>
      <c r="GZ67" s="185" t="n"/>
      <c r="HA67" s="119">
        <f>IF(N($H67)&lt;34,"",IF(GU67="","",GU67+31))</f>
        <v/>
      </c>
      <c r="HB67" s="124">
        <f>IF(HA67="","",TODAY()-HA67)</f>
        <v/>
      </c>
      <c r="HC67" s="494" t="n"/>
      <c r="HD67" s="184" t="n"/>
      <c r="HE67" s="184">
        <f>IF(HA67="","SIN ESTADO",IF(HC67&lt;&gt;"","PAGA",IF(HB67&gt;0,"VENCIDA",IF(HB67&gt;=-5,"POR VENCER","AL DÍA"))))</f>
        <v/>
      </c>
      <c r="HF67" s="185" t="n"/>
      <c r="HG67" s="119">
        <f>IF(N($H67)&lt;35,"",IF(HA67="","",HA67+31))</f>
        <v/>
      </c>
      <c r="HH67" s="124">
        <f>IF(HG67="","",TODAY()-HG67)</f>
        <v/>
      </c>
      <c r="HI67" s="494" t="n"/>
      <c r="HJ67" s="184" t="n"/>
      <c r="HK67" s="184">
        <f>IF(HG67="","SIN ESTADO",IF(HI67&lt;&gt;"","PAGA",IF(HH67&gt;0,"VENCIDA",IF(HH67&gt;=-5,"POR VENCER","AL DÍA"))))</f>
        <v/>
      </c>
      <c r="HL67" s="168" t="n"/>
      <c r="HM67" s="119">
        <f>IF(N($H67)&lt;36,"",IF(HG67="","",HG67+31))</f>
        <v/>
      </c>
      <c r="HN67" s="124">
        <f>IF(HM67="","",TODAY()-HM67)</f>
        <v/>
      </c>
      <c r="HO67" s="494" t="n"/>
      <c r="HP67" s="184" t="n"/>
      <c r="HQ67" s="184">
        <f>IF(HM67="","SIN ESTADO",IF(HO67&lt;&gt;"","PAGA",IF(HN67&gt;0,"VENCIDA",IF(HN67&gt;=-5,"POR VENCER","AL DÍA"))))</f>
        <v/>
      </c>
      <c r="HR67" s="168" t="n"/>
      <c r="HS67" s="169">
        <f>N67+T67+Z67+AF67+AL67+AR67+AX67+BD67+BJ67+BP67+BV67+CB67+CH67+CN67+CT67+CZ67+DF67+DL67+DR67+DX67+ED67+EJ67+EP67+EV67+FB67+FH67+FN67+FT67+FZ67+GF67+GL67+GR67+GX67+HD67+HJ67+HP67</f>
        <v/>
      </c>
      <c r="HU67" s="170">
        <f>IFERROR(N($J67),0)</f>
        <v/>
      </c>
      <c r="HW67" s="170">
        <f>SUMPRODUCT((MOD(COLUMN($M67:$HR67)-COLUMN($M67),6)=0)*ISNUMBER($M67:$HR67)*($M67:$HR67&gt;=RESUMEN!$C$26)*($M67:$HR67&lt;=RESUMEN!$C$27)*IFERROR(N($N67:$HS67),0))</f>
        <v/>
      </c>
      <c r="HX67" s="170">
        <f>SUMPRODUCT((MOD(COLUMN($M67:$HR67)-COLUMN($M67),6)=0)*ISNUMBER($M67:$HR67)*($M67:$HR67&gt;=RESUMEN!$C$26)*($M67:$HR67&lt;=RESUMEN!$C$27))</f>
        <v/>
      </c>
    </row>
    <row r="68" ht="15.75" customHeight="1" s="506">
      <c r="B68" s="113">
        <f>VENTAS!A67</f>
        <v/>
      </c>
      <c r="C68" s="236">
        <f>VENTAS!B67</f>
        <v/>
      </c>
      <c r="D68" s="53">
        <f>VENTAS!C67</f>
        <v/>
      </c>
      <c r="E68" s="114">
        <f>VENTAS!D67</f>
        <v/>
      </c>
      <c r="F68" s="114">
        <f>VENTAS!J67</f>
        <v/>
      </c>
      <c r="G68" s="494">
        <f>VENTAS!F67</f>
        <v/>
      </c>
      <c r="H68" s="236">
        <f>VENTAS!K67</f>
        <v/>
      </c>
      <c r="I68" s="479">
        <f>VENTAS!M67</f>
        <v/>
      </c>
      <c r="J68" s="184">
        <f>VENTAS!L67</f>
        <v/>
      </c>
      <c r="K68" s="119">
        <f>IF(N($H68)&lt;1,"",$G68+31)</f>
        <v/>
      </c>
      <c r="L68" s="124">
        <f>IF(K68="","",TODAY()-K68)</f>
        <v/>
      </c>
      <c r="M68" s="201" t="n">
        <v>45929</v>
      </c>
      <c r="N68" s="374" t="n">
        <v>875000</v>
      </c>
      <c r="O68" s="184">
        <f>IF(K68="","SIN ESTADO",IF(M68&lt;&gt;"","PAGA",IF(L68&gt;0,"VENCIDA",IF(L68&gt;=-5,"POR VENCER","AL DÍA"))))</f>
        <v/>
      </c>
      <c r="P68" s="185" t="inlineStr">
        <is>
          <t>TRANSFERENCIA</t>
        </is>
      </c>
      <c r="Q68" s="119">
        <f>IF(N($H68)&lt;2,"",IF(K68="","",K68+31))</f>
        <v/>
      </c>
      <c r="R68" s="124">
        <f>IF(Q68="","",TODAY()-Q68)</f>
        <v/>
      </c>
      <c r="S68" s="406" t="n">
        <v>45957</v>
      </c>
      <c r="T68" s="184" t="n">
        <v>875000</v>
      </c>
      <c r="U68" s="184">
        <f>IF(Q68="","SIN ESTADO",IF(S68&lt;&gt;"","PAGA",IF(R68&gt;0,"VENCIDA",IF(R68&gt;=-5,"POR VENCER","AL DÍA"))))</f>
        <v/>
      </c>
      <c r="V68" s="185" t="inlineStr">
        <is>
          <t>TRANSFERENCIA</t>
        </is>
      </c>
      <c r="W68" s="119">
        <f>IF(N($H68)&lt;3,"",IF(Q68="","",Q68+31))</f>
        <v/>
      </c>
      <c r="X68" s="124">
        <f>IF(W68="","",TODAY()-W68)</f>
        <v/>
      </c>
      <c r="Y68" s="407" t="n">
        <v>45988</v>
      </c>
      <c r="Z68" s="184" t="n">
        <v>875000</v>
      </c>
      <c r="AA68" s="184">
        <f>IF(W68="","SIN ESTADO",IF(Y68&lt;&gt;"","PAGA",IF(X68&gt;0,"VENCIDA",IF(X68&gt;=-5,"POR VENCER","AL DÍA"))))</f>
        <v/>
      </c>
      <c r="AB68" s="185" t="inlineStr">
        <is>
          <t>TRANSFERENCIA</t>
        </is>
      </c>
      <c r="AC68" s="119">
        <f>IF(N($H68)&lt;4,"",IF(W68="","",W68+31))</f>
        <v/>
      </c>
      <c r="AD68" s="124">
        <f>IF(AC68="","",TODAY()-AC68)</f>
        <v/>
      </c>
      <c r="AE68" s="227" t="n">
        <v>46021</v>
      </c>
      <c r="AF68" s="184" t="n">
        <v>875000</v>
      </c>
      <c r="AG68" s="184">
        <f>IF(AC68="","SIN ESTADO",IF(AE68&lt;&gt;"","PAGA",IF(AD68&gt;0,"VENCIDA",IF(AD68&gt;=-5,"POR VENCER","AL DÍA"))))</f>
        <v/>
      </c>
      <c r="AH68" s="185" t="inlineStr">
        <is>
          <t>TRANSFERENCIA</t>
        </is>
      </c>
      <c r="AI68" s="119">
        <f>IF(N($H68)&lt;5,"",IF(AC68="","",AC68+31))</f>
        <v/>
      </c>
      <c r="AJ68" s="124">
        <f>IF(AI68="","",TODAY()-AI68)</f>
        <v/>
      </c>
      <c r="AK68" s="407" t="n">
        <v>45684</v>
      </c>
      <c r="AL68" s="184" t="n">
        <v>875000</v>
      </c>
      <c r="AM68" s="184">
        <f>IF(AI68="","SIN ESTADO",IF(AK68&lt;&gt;"","PAGA",IF(AJ68&gt;0,"VENCIDA",IF(AJ68&gt;=-5,"POR VENCER","AL DÍA"))))</f>
        <v/>
      </c>
      <c r="AN68" s="185" t="inlineStr">
        <is>
          <t>TRANSFERENCIA</t>
        </is>
      </c>
      <c r="AO68" s="119">
        <f>IF(N($H68)&lt;6,"",IF(AI68="","",AI68+31))</f>
        <v/>
      </c>
      <c r="AP68" s="124">
        <f>IF(AO68="","",TODAY()-AO68)</f>
        <v/>
      </c>
      <c r="AQ68" s="477" t="n">
        <v>46092</v>
      </c>
      <c r="AR68" s="184" t="n">
        <v>875000</v>
      </c>
      <c r="AS68" s="184">
        <f>IF(AO68="","SIN ESTADO",IF(AQ68&lt;&gt;"","PAGA",IF(AP68&gt;0,"VENCIDA",IF(AP68&gt;=-5,"POR VENCER","AL DÍA"))))</f>
        <v/>
      </c>
      <c r="AT68" s="185" t="inlineStr">
        <is>
          <t>TRANSFERENCIA</t>
        </is>
      </c>
      <c r="AU68" s="119">
        <f>IF(N($H68)&lt;7,"",IF(AO68="","",AO68+31))</f>
        <v/>
      </c>
      <c r="AV68" s="124">
        <f>IF(AU68="","",TODAY()-AU68)</f>
        <v/>
      </c>
      <c r="AW68" s="494" t="n">
        <v>46139</v>
      </c>
      <c r="AX68" s="184" t="n">
        <v>875000</v>
      </c>
      <c r="AY68" s="184">
        <f>IF(AU68="","SIN ESTADO",IF(AW68&lt;&gt;"","PAGA",IF(AV68&gt;0,"VENCIDA",IF(AV68&gt;=-5,"POR VENCER","AL DÍA"))))</f>
        <v/>
      </c>
      <c r="AZ68" s="185" t="inlineStr">
        <is>
          <t>TRANSFERENCIA</t>
        </is>
      </c>
      <c r="BA68" s="119">
        <f>IF(N($H68)&lt;8,"",IF(AU68="","",AU68+31))</f>
        <v/>
      </c>
      <c r="BB68" s="124">
        <f>IF(BA68="","",TODAY()-BA68)</f>
        <v/>
      </c>
      <c r="BC68" s="494" t="n">
        <v>46147</v>
      </c>
      <c r="BD68" s="184" t="n">
        <v>875000</v>
      </c>
      <c r="BE68" s="184">
        <f>IF(BA68="","SIN ESTADO",IF(BC68&lt;&gt;"","PAGA",IF(BB68&gt;0,"VENCIDA",IF(BB68&gt;=-5,"POR VENCER","AL DÍA"))))</f>
        <v/>
      </c>
      <c r="BF68" s="185" t="inlineStr">
        <is>
          <t>TRANSFERENCIA</t>
        </is>
      </c>
      <c r="BG68" s="119">
        <f>IF(N($H68)&lt;9,"",IF(BA68="","",BA68+31))</f>
        <v/>
      </c>
      <c r="BH68" s="124">
        <f>IF(BG68="","",TODAY()-BG68)</f>
        <v/>
      </c>
      <c r="BI68" s="494" t="n">
        <v>46184</v>
      </c>
      <c r="BJ68" s="184" t="n">
        <v>875000</v>
      </c>
      <c r="BK68" s="184">
        <f>IF(BG68="","SIN ESTADO",IF(BI68&lt;&gt;"","PAGA",IF(BH68&gt;0,"VENCIDA",IF(BH68&gt;=-5,"POR VENCER","AL DÍA"))))</f>
        <v/>
      </c>
      <c r="BL68" s="185" t="inlineStr">
        <is>
          <t>TRANSFERENCIA</t>
        </is>
      </c>
      <c r="BM68" s="119">
        <f>IF(N($H68)&lt;10,"",IF(BG68="","",BG68+31))</f>
        <v/>
      </c>
      <c r="BN68" s="124">
        <f>IF(BM68="","",TODAY()-BM68)</f>
        <v/>
      </c>
      <c r="BO68" s="494" t="n">
        <v>46241</v>
      </c>
      <c r="BP68" s="184" t="n">
        <v>875000</v>
      </c>
      <c r="BQ68" s="184">
        <f>IF(BM68="","SIN ESTADO",IF(BO68&lt;&gt;"","PAGA",IF(BN68&gt;0,"VENCIDA",IF(BN68&gt;=-5,"POR VENCER","AL DÍA"))))</f>
        <v/>
      </c>
      <c r="BR68" s="185" t="inlineStr">
        <is>
          <t>TRANSFERENCIA</t>
        </is>
      </c>
      <c r="BS68" s="119">
        <f>IF(N($H68)&lt;11,"",IF(BM68="","",BM68+31))</f>
        <v/>
      </c>
      <c r="BT68" s="124">
        <f>IF(BS68="","",TODAY()-BS68)</f>
        <v/>
      </c>
      <c r="BU68" s="494" t="n">
        <v>46239</v>
      </c>
      <c r="BV68" s="184" t="n">
        <v>875000</v>
      </c>
      <c r="BW68" s="184">
        <f>IF(BS68="","SIN ESTADO",IF(BU68&lt;&gt;"","PAGA",IF(BT68&gt;0,"VENCIDA",IF(BT68&gt;=-5,"POR VENCER","AL DÍA"))))</f>
        <v/>
      </c>
      <c r="BX68" s="185" t="inlineStr">
        <is>
          <t>TRANSFERENCIA</t>
        </is>
      </c>
      <c r="BY68" s="119">
        <f>IF(N($H68)&lt;12,"",IF(BS68="","",BS68+31))</f>
        <v/>
      </c>
      <c r="BZ68" s="124">
        <f>IF(BY68="","",TODAY()-BY68)</f>
        <v/>
      </c>
      <c r="CA68" s="494" t="n">
        <v>46268</v>
      </c>
      <c r="CB68" s="184" t="n">
        <v>875000</v>
      </c>
      <c r="CC68" s="184">
        <f>IF(BY68="","SIN ESTADO",IF(CA68&lt;&gt;"","PAGA",IF(BZ68&gt;0,"VENCIDA",IF(BZ68&gt;=-5,"POR VENCER","AL DÍA"))))</f>
        <v/>
      </c>
      <c r="CD68" s="185" t="inlineStr">
        <is>
          <t>TRANSFERENCIA</t>
        </is>
      </c>
      <c r="CE68" s="119">
        <f>IF(N($H68)&lt;13,"",IF(BY68="","",BY68+31))</f>
        <v/>
      </c>
      <c r="CF68" s="124">
        <f>IF(CE68="","",TODAY()-CE68)</f>
        <v/>
      </c>
      <c r="CG68" s="494" t="n"/>
      <c r="CH68" s="184" t="n"/>
      <c r="CI68" s="184">
        <f>IF(CE68="","SIN ESTADO",IF(CG68&lt;&gt;"","PAGA",IF(CF68&gt;0,"VENCIDA",IF(CF68&gt;=-5,"POR VENCER","AL DÍA"))))</f>
        <v/>
      </c>
      <c r="CJ68" s="185" t="n"/>
      <c r="CK68" s="119">
        <f>IF(N($H68)&lt;14,"",IF(CE68="","",CE68+31))</f>
        <v/>
      </c>
      <c r="CL68" s="124">
        <f>IF(CK68="","",TODAY()-CK68)</f>
        <v/>
      </c>
      <c r="CM68" s="494" t="n"/>
      <c r="CN68" s="184" t="n"/>
      <c r="CO68" s="184">
        <f>IF(CK68="","SIN ESTADO",IF(CM68&lt;&gt;"","PAGA",IF(CL68&gt;0,"VENCIDA",IF(CL68&gt;=-5,"POR VENCER","AL DÍA"))))</f>
        <v/>
      </c>
      <c r="CP68" s="185" t="n"/>
      <c r="CQ68" s="119">
        <f>IF(N($H68)&lt;15,"",IF(CK68="","",CK68+31))</f>
        <v/>
      </c>
      <c r="CR68" s="124">
        <f>IF(CQ68="","",TODAY()-CQ68)</f>
        <v/>
      </c>
      <c r="CS68" s="494" t="n"/>
      <c r="CT68" s="184" t="n"/>
      <c r="CU68" s="184">
        <f>IF(CQ68="","SIN ESTADO",IF(CS68&lt;&gt;"","PAGA",IF(CR68&gt;0,"VENCIDA",IF(CR68&gt;=-5,"POR VENCER","AL DÍA"))))</f>
        <v/>
      </c>
      <c r="CV68" s="185" t="n"/>
      <c r="CW68" s="119">
        <f>IF(N($H68)&lt;16,"",IF(CQ68="","",CQ68+31))</f>
        <v/>
      </c>
      <c r="CX68" s="124">
        <f>IF(CW68="","",TODAY()-CW68)</f>
        <v/>
      </c>
      <c r="CY68" s="494" t="n"/>
      <c r="CZ68" s="184" t="n"/>
      <c r="DA68" s="184">
        <f>IF(CW68="","SIN ESTADO",IF(CY68&lt;&gt;"","PAGA",IF(CX68&gt;0,"VENCIDA",IF(CX68&gt;=-5,"POR VENCER","AL DÍA"))))</f>
        <v/>
      </c>
      <c r="DB68" s="185" t="n"/>
      <c r="DC68" s="119">
        <f>IF(N($H68)&lt;17,"",IF(CW68="","",CW68+31))</f>
        <v/>
      </c>
      <c r="DD68" s="124">
        <f>IF(DC68="","",TODAY()-DC68)</f>
        <v/>
      </c>
      <c r="DE68" s="494" t="n"/>
      <c r="DF68" s="184" t="n"/>
      <c r="DG68" s="184">
        <f>IF(DC68="","SIN ESTADO",IF(DE68&lt;&gt;"","PAGA",IF(DD68&gt;0,"VENCIDA",IF(DD68&gt;=-5,"POR VENCER","AL DÍA"))))</f>
        <v/>
      </c>
      <c r="DH68" s="185" t="n"/>
      <c r="DI68" s="119">
        <f>IF(N($H68)&lt;18,"",IF(DC68="","",DC68+31))</f>
        <v/>
      </c>
      <c r="DJ68" s="124">
        <f>IF(DI68="","",TODAY()-DI68)</f>
        <v/>
      </c>
      <c r="DK68" s="494" t="n"/>
      <c r="DL68" s="184" t="n"/>
      <c r="DM68" s="184">
        <f>IF(DI68="","SIN ESTADO",IF(DK68&lt;&gt;"","PAGA",IF(DJ68&gt;0,"VENCIDA",IF(DJ68&gt;=-5,"POR VENCER","AL DÍA"))))</f>
        <v/>
      </c>
      <c r="DN68" s="185" t="n"/>
      <c r="DO68" s="119">
        <f>IF(N($H68)&lt;19,"",IF(DI68="","",DI68+31))</f>
        <v/>
      </c>
      <c r="DP68" s="124">
        <f>IF(DO68="","",TODAY()-DO68)</f>
        <v/>
      </c>
      <c r="DQ68" s="494" t="n"/>
      <c r="DR68" s="184" t="n"/>
      <c r="DS68" s="184">
        <f>IF(DO68="","SIN ESTADO",IF(DQ68&lt;&gt;"","PAGA",IF(DP68&gt;0,"VENCIDA",IF(DP68&gt;=-5,"POR VENCER","AL DÍA"))))</f>
        <v/>
      </c>
      <c r="DT68" s="185" t="n"/>
      <c r="DU68" s="119">
        <f>IF(N($H68)&lt;20,"",IF(DO68="","",DO68+31))</f>
        <v/>
      </c>
      <c r="DV68" s="124">
        <f>IF(DU68="","",TODAY()-DU68)</f>
        <v/>
      </c>
      <c r="DW68" s="494" t="n"/>
      <c r="DX68" s="184" t="n"/>
      <c r="DY68" s="184">
        <f>IF(DU68="","SIN ESTADO",IF(DW68&lt;&gt;"","PAGA",IF(DV68&gt;0,"VENCIDA",IF(DV68&gt;=-5,"POR VENCER","AL DÍA"))))</f>
        <v/>
      </c>
      <c r="DZ68" s="185" t="n"/>
      <c r="EA68" s="119">
        <f>IF(N($H68)&lt;21,"",IF(DU68="","",DU68+31))</f>
        <v/>
      </c>
      <c r="EB68" s="124">
        <f>IF(EA68="","",TODAY()-EA68)</f>
        <v/>
      </c>
      <c r="EC68" s="494" t="n"/>
      <c r="ED68" s="184" t="n"/>
      <c r="EE68" s="184">
        <f>IF(EA68="","SIN ESTADO",IF(EC68&lt;&gt;"","PAGA",IF(EB68&gt;0,"VENCIDA",IF(EB68&gt;=-5,"POR VENCER","AL DÍA"))))</f>
        <v/>
      </c>
      <c r="EF68" s="185" t="n"/>
      <c r="EG68" s="119">
        <f>IF(N($H68)&lt;22,"",IF(EA68="","",EA68+31))</f>
        <v/>
      </c>
      <c r="EH68" s="124">
        <f>IF(EG68="","",TODAY()-EG68)</f>
        <v/>
      </c>
      <c r="EI68" s="494" t="n"/>
      <c r="EJ68" s="184" t="n"/>
      <c r="EK68" s="184">
        <f>IF(EG68="","SIN ESTADO",IF(EI68&lt;&gt;"","PAGA",IF(EH68&gt;0,"VENCIDA",IF(EH68&gt;=-5,"POR VENCER","AL DÍA"))))</f>
        <v/>
      </c>
      <c r="EL68" s="185" t="n"/>
      <c r="EM68" s="119">
        <f>IF(N($H68)&lt;23,"",IF(EG68="","",EG68+31))</f>
        <v/>
      </c>
      <c r="EN68" s="124">
        <f>IF(EM68="","",TODAY()-EM68)</f>
        <v/>
      </c>
      <c r="EO68" s="494" t="n"/>
      <c r="EP68" s="184" t="n"/>
      <c r="EQ68" s="184">
        <f>IF(EM68="","SIN ESTADO",IF(EO68&lt;&gt;"","PAGA",IF(EN68&gt;0,"VENCIDA",IF(EN68&gt;=-5,"POR VENCER","AL DÍA"))))</f>
        <v/>
      </c>
      <c r="ER68" s="185" t="n"/>
      <c r="ES68" s="119">
        <f>IF(N($H68)&lt;24,"",IF(EM68="","",EM68+31))</f>
        <v/>
      </c>
      <c r="ET68" s="124">
        <f>IF(ES68="","",TODAY()-ES68)</f>
        <v/>
      </c>
      <c r="EU68" s="494" t="n"/>
      <c r="EV68" s="184" t="n"/>
      <c r="EW68" s="184">
        <f>IF(ES68="","SIN ESTADO",IF(EU68&lt;&gt;"","PAGA",IF(ET68&gt;0,"VENCIDA",IF(ET68&gt;=-5,"POR VENCER","AL DÍA"))))</f>
        <v/>
      </c>
      <c r="EX68" s="185" t="n"/>
      <c r="EY68" s="119">
        <f>IF(N($H68)&lt;25,"",IF(ES68="","",ES68+31))</f>
        <v/>
      </c>
      <c r="EZ68" s="124">
        <f>IF(EY68="","",TODAY()-EY68)</f>
        <v/>
      </c>
      <c r="FA68" s="494" t="n"/>
      <c r="FB68" s="184" t="n"/>
      <c r="FC68" s="184">
        <f>IF(EY68="","SIN ESTADO",IF(FA68&lt;&gt;"","PAGA",IF(EZ68&gt;0,"VENCIDA",IF(EZ68&gt;=-5,"POR VENCER","AL DÍA"))))</f>
        <v/>
      </c>
      <c r="FD68" s="185" t="n"/>
      <c r="FE68" s="119">
        <f>IF(N($H68)&lt;26,"",IF(EY68="","",EY68+31))</f>
        <v/>
      </c>
      <c r="FF68" s="124">
        <f>IF(FE68="","",TODAY()-FE68)</f>
        <v/>
      </c>
      <c r="FG68" s="494" t="n"/>
      <c r="FH68" s="184" t="n"/>
      <c r="FI68" s="184">
        <f>IF(FE68="","SIN ESTADO",IF(FG68&lt;&gt;"","PAGA",IF(FF68&gt;0,"VENCIDA",IF(FF68&gt;=-5,"POR VENCER","AL DÍA"))))</f>
        <v/>
      </c>
      <c r="FJ68" s="185" t="n"/>
      <c r="FK68" s="119">
        <f>IF(N($H68)&lt;27,"",IF(FE68="","",FE68+31))</f>
        <v/>
      </c>
      <c r="FL68" s="124">
        <f>IF(FK68="","",TODAY()-FK68)</f>
        <v/>
      </c>
      <c r="FM68" s="494" t="n"/>
      <c r="FN68" s="184" t="n"/>
      <c r="FO68" s="184">
        <f>IF(FK68="","SIN ESTADO",IF(FM68&lt;&gt;"","PAGA",IF(FL68&gt;0,"VENCIDA",IF(FL68&gt;=-5,"POR VENCER","AL DÍA"))))</f>
        <v/>
      </c>
      <c r="FP68" s="185" t="n"/>
      <c r="FQ68" s="119">
        <f>IF(N($H68)&lt;28,"",IF(FK68="","",FK68+31))</f>
        <v/>
      </c>
      <c r="FR68" s="124">
        <f>IF(FQ68="","",TODAY()-FQ68)</f>
        <v/>
      </c>
      <c r="FS68" s="494" t="n"/>
      <c r="FT68" s="184" t="n"/>
      <c r="FU68" s="184">
        <f>IF(FQ68="","SIN ESTADO",IF(FS68&lt;&gt;"","PAGA",IF(FR68&gt;0,"VENCIDA",IF(FR68&gt;=-5,"POR VENCER","AL DÍA"))))</f>
        <v/>
      </c>
      <c r="FV68" s="185" t="n"/>
      <c r="FW68" s="119">
        <f>IF(N($H68)&lt;29,"",IF(FQ68="","",FQ68+31))</f>
        <v/>
      </c>
      <c r="FX68" s="124">
        <f>IF(FW68="","",TODAY()-FW68)</f>
        <v/>
      </c>
      <c r="FY68" s="494" t="n"/>
      <c r="FZ68" s="184" t="n"/>
      <c r="GA68" s="184">
        <f>IF(FW68="","SIN ESTADO",IF(FY68&lt;&gt;"","PAGA",IF(FX68&gt;0,"VENCIDA",IF(FX68&gt;=-5,"POR VENCER","AL DÍA"))))</f>
        <v/>
      </c>
      <c r="GB68" s="185" t="n"/>
      <c r="GC68" s="119">
        <f>IF(N($H68)&lt;30,"",IF(FW68="","",FW68+31))</f>
        <v/>
      </c>
      <c r="GD68" s="124">
        <f>IF(GC68="","",TODAY()-GC68)</f>
        <v/>
      </c>
      <c r="GE68" s="494" t="n"/>
      <c r="GF68" s="184" t="n"/>
      <c r="GG68" s="184">
        <f>IF(GC68="","SIN ESTADO",IF(GE68&lt;&gt;"","PAGA",IF(GD68&gt;0,"VENCIDA",IF(GD68&gt;=-5,"POR VENCER","AL DÍA"))))</f>
        <v/>
      </c>
      <c r="GH68" s="185" t="n"/>
      <c r="GI68" s="119">
        <f>IF(N($H68)&lt;31,"",IF(GC68="","",GC68+31))</f>
        <v/>
      </c>
      <c r="GJ68" s="124">
        <f>IF(GI68="","",TODAY()-GI68)</f>
        <v/>
      </c>
      <c r="GK68" s="494" t="n"/>
      <c r="GL68" s="184" t="n"/>
      <c r="GM68" s="184">
        <f>IF(GI68="","SIN ESTADO",IF(GK68&lt;&gt;"","PAGA",IF(GJ68&gt;0,"VENCIDA",IF(GJ68&gt;=-5,"POR VENCER","AL DÍA"))))</f>
        <v/>
      </c>
      <c r="GN68" s="185" t="n"/>
      <c r="GO68" s="119">
        <f>IF(N($H68)&lt;32,"",IF(GI68="","",GI68+31))</f>
        <v/>
      </c>
      <c r="GP68" s="124">
        <f>IF(GO68="","",TODAY()-GO68)</f>
        <v/>
      </c>
      <c r="GQ68" s="494" t="n"/>
      <c r="GR68" s="184" t="n"/>
      <c r="GS68" s="184">
        <f>IF(GO68="","SIN ESTADO",IF(GQ68&lt;&gt;"","PAGA",IF(GP68&gt;0,"VENCIDA",IF(GP68&gt;=-5,"POR VENCER","AL DÍA"))))</f>
        <v/>
      </c>
      <c r="GT68" s="185" t="n"/>
      <c r="GU68" s="119">
        <f>IF(N($H68)&lt;33,"",IF(GO68="","",GO68+31))</f>
        <v/>
      </c>
      <c r="GV68" s="124">
        <f>IF(GU68="","",TODAY()-GU68)</f>
        <v/>
      </c>
      <c r="GW68" s="494" t="n"/>
      <c r="GX68" s="184" t="n"/>
      <c r="GY68" s="184">
        <f>IF(GU68="","SIN ESTADO",IF(GW68&lt;&gt;"","PAGA",IF(GV68&gt;0,"VENCIDA",IF(GV68&gt;=-5,"POR VENCER","AL DÍA"))))</f>
        <v/>
      </c>
      <c r="GZ68" s="185" t="n"/>
      <c r="HA68" s="119">
        <f>IF(N($H68)&lt;34,"",IF(GU68="","",GU68+31))</f>
        <v/>
      </c>
      <c r="HB68" s="124">
        <f>IF(HA68="","",TODAY()-HA68)</f>
        <v/>
      </c>
      <c r="HC68" s="494" t="n"/>
      <c r="HD68" s="184" t="n"/>
      <c r="HE68" s="184">
        <f>IF(HA68="","SIN ESTADO",IF(HC68&lt;&gt;"","PAGA",IF(HB68&gt;0,"VENCIDA",IF(HB68&gt;=-5,"POR VENCER","AL DÍA"))))</f>
        <v/>
      </c>
      <c r="HF68" s="185" t="n"/>
      <c r="HG68" s="119">
        <f>IF(N($H68)&lt;35,"",IF(HA68="","",HA68+31))</f>
        <v/>
      </c>
      <c r="HH68" s="124">
        <f>IF(HG68="","",TODAY()-HG68)</f>
        <v/>
      </c>
      <c r="HI68" s="494" t="n"/>
      <c r="HJ68" s="184" t="n"/>
      <c r="HK68" s="184">
        <f>IF(HG68="","SIN ESTADO",IF(HI68&lt;&gt;"","PAGA",IF(HH68&gt;0,"VENCIDA",IF(HH68&gt;=-5,"POR VENCER","AL DÍA"))))</f>
        <v/>
      </c>
      <c r="HL68" s="168" t="n"/>
      <c r="HM68" s="119">
        <f>IF(N($H68)&lt;36,"",IF(HG68="","",HG68+31))</f>
        <v/>
      </c>
      <c r="HN68" s="124">
        <f>IF(HM68="","",TODAY()-HM68)</f>
        <v/>
      </c>
      <c r="HO68" s="494" t="n"/>
      <c r="HP68" s="184" t="n"/>
      <c r="HQ68" s="184">
        <f>IF(HM68="","SIN ESTADO",IF(HO68&lt;&gt;"","PAGA",IF(HN68&gt;0,"VENCIDA",IF(HN68&gt;=-5,"POR VENCER","AL DÍA"))))</f>
        <v/>
      </c>
      <c r="HR68" s="168" t="n"/>
      <c r="HS68" s="169">
        <f>N68+T68+Z68+AF68+AL68+AR68+AX68+BD68+BJ68+BP68+BV68+CB68+CH68+CN68+CT68+CZ68+DF68+DL68+DR68+DX68+ED68+EJ68+EP68+EV68+FB68+FH68+FN68+FT68+FZ68+GF68+GL68+GR68+GX68+HD68+HJ68+HP68</f>
        <v/>
      </c>
      <c r="HU68" s="170">
        <f>IFERROR(N($J68),0)</f>
        <v/>
      </c>
      <c r="HW68" s="170">
        <f>SUMPRODUCT((MOD(COLUMN($M68:$HR68)-COLUMN($M68),6)=0)*ISNUMBER($M68:$HR68)*($M68:$HR68&gt;=RESUMEN!$C$26)*($M68:$HR68&lt;=RESUMEN!$C$27)*IFERROR(N($N68:$HS68),0))</f>
        <v/>
      </c>
      <c r="HX68" s="170">
        <f>SUMPRODUCT((MOD(COLUMN($M68:$HR68)-COLUMN($M68),6)=0)*ISNUMBER($M68:$HR68)*($M68:$HR68&gt;=RESUMEN!$C$26)*($M68:$HR68&lt;=RESUMEN!$C$27))</f>
        <v/>
      </c>
    </row>
    <row r="69" ht="15.75" customHeight="1" s="506">
      <c r="B69" s="113">
        <f>VENTAS!A68</f>
        <v/>
      </c>
      <c r="C69" s="236" t="inlineStr">
        <is>
          <t>LC1 - 8 - 3 Y 4</t>
        </is>
      </c>
      <c r="D69" s="53" t="inlineStr">
        <is>
          <t>PAGADO EN SU TOTALIDAD</t>
        </is>
      </c>
      <c r="E69" s="114" t="n">
        <v>55482000</v>
      </c>
      <c r="F69" s="114" t="n">
        <v>0</v>
      </c>
      <c r="G69" s="494">
        <f>VENTAS!F68</f>
        <v/>
      </c>
      <c r="H69" s="479">
        <f>VENTAS!K68</f>
        <v/>
      </c>
      <c r="I69" s="479">
        <f>VENTAS!M68</f>
        <v/>
      </c>
      <c r="J69" s="184" t="n">
        <v>0</v>
      </c>
      <c r="K69" s="119">
        <f>IF(N($H69)&lt;1,"",$G69+31)</f>
        <v/>
      </c>
      <c r="L69" s="124">
        <f>IF(K69="","",TODAY()-K69)</f>
        <v/>
      </c>
      <c r="M69" s="494" t="n"/>
      <c r="N69" s="374" t="n"/>
      <c r="O69" s="184">
        <f>IF(K69="","SIN ESTADO",IF(M69&lt;&gt;"","PAGA",IF(L69&gt;0,"VENCIDA",IF(L69&gt;=-5,"POR VENCER","AL DÍA"))))</f>
        <v/>
      </c>
      <c r="P69" s="185" t="n"/>
      <c r="Q69" s="119">
        <f>IF(N($H69)&lt;2,"",IF(K69="","",K69+31))</f>
        <v/>
      </c>
      <c r="R69" s="124">
        <f>IF(Q69="","",TODAY()-Q69)</f>
        <v/>
      </c>
      <c r="S69" s="494" t="n"/>
      <c r="T69" s="184" t="n"/>
      <c r="U69" s="184">
        <f>IF(Q69="","SIN ESTADO",IF(S69&lt;&gt;"","PAGA",IF(R69&gt;0,"VENCIDA",IF(R69&gt;=-5,"POR VENCER","AL DÍA"))))</f>
        <v/>
      </c>
      <c r="V69" s="185" t="n"/>
      <c r="W69" s="119">
        <f>IF(N($H69)&lt;3,"",IF(Q69="","",Q69+31))</f>
        <v/>
      </c>
      <c r="X69" s="124">
        <f>IF(W69="","",TODAY()-W69)</f>
        <v/>
      </c>
      <c r="Y69" s="494" t="n"/>
      <c r="Z69" s="184" t="n"/>
      <c r="AA69" s="184">
        <f>IF(W69="","SIN ESTADO",IF(Y69&lt;&gt;"","PAGA",IF(X69&gt;0,"VENCIDA",IF(X69&gt;=-5,"POR VENCER","AL DÍA"))))</f>
        <v/>
      </c>
      <c r="AB69" s="185" t="n"/>
      <c r="AC69" s="119">
        <f>IF(N($H69)&lt;4,"",IF(W69="","",W69+31))</f>
        <v/>
      </c>
      <c r="AD69" s="124">
        <f>IF(AC69="","",TODAY()-AC69)</f>
        <v/>
      </c>
      <c r="AE69" s="494" t="n"/>
      <c r="AF69" s="184" t="n"/>
      <c r="AG69" s="184">
        <f>IF(AC69="","SIN ESTADO",IF(AE69&lt;&gt;"","PAGA",IF(AD69&gt;0,"VENCIDA",IF(AD69&gt;=-5,"POR VENCER","AL DÍA"))))</f>
        <v/>
      </c>
      <c r="AH69" s="185" t="n"/>
      <c r="AI69" s="119">
        <f>IF(N($H69)&lt;5,"",IF(AC69="","",AC69+31))</f>
        <v/>
      </c>
      <c r="AJ69" s="124">
        <f>IF(AI69="","",TODAY()-AI69)</f>
        <v/>
      </c>
      <c r="AK69" s="494" t="n"/>
      <c r="AL69" s="184" t="n"/>
      <c r="AM69" s="184">
        <f>IF(AI69="","SIN ESTADO",IF(AK69&lt;&gt;"","PAGA",IF(AJ69&gt;0,"VENCIDA",IF(AJ69&gt;=-5,"POR VENCER","AL DÍA"))))</f>
        <v/>
      </c>
      <c r="AN69" s="185" t="n"/>
      <c r="AO69" s="119">
        <f>IF(N($H69)&lt;6,"",IF(AI69="","",AI69+31))</f>
        <v/>
      </c>
      <c r="AP69" s="124">
        <f>IF(AO69="","",TODAY()-AO69)</f>
        <v/>
      </c>
      <c r="AQ69" s="270" t="n"/>
      <c r="AR69" s="184" t="n"/>
      <c r="AS69" s="184">
        <f>IF(AO69="","SIN ESTADO",IF(AQ69&lt;&gt;"","PAGA",IF(AP69&gt;0,"VENCIDA",IF(AP69&gt;=-5,"POR VENCER","AL DÍA"))))</f>
        <v/>
      </c>
      <c r="AT69" s="185" t="n"/>
      <c r="AU69" s="119">
        <f>IF(N($H69)&lt;7,"",IF(AO69="","",AO69+31))</f>
        <v/>
      </c>
      <c r="AV69" s="124">
        <f>IF(AU69="","",TODAY()-AU69)</f>
        <v/>
      </c>
      <c r="AW69" s="494" t="n"/>
      <c r="AX69" s="184" t="n"/>
      <c r="AY69" s="184">
        <f>IF(AU69="","SIN ESTADO",IF(AW69&lt;&gt;"","PAGA",IF(AV69&gt;0,"VENCIDA",IF(AV69&gt;=-5,"POR VENCER","AL DÍA"))))</f>
        <v/>
      </c>
      <c r="AZ69" s="185" t="n"/>
      <c r="BA69" s="119">
        <f>IF(N($H69)&lt;8,"",IF(AU69="","",AU69+31))</f>
        <v/>
      </c>
      <c r="BB69" s="124">
        <f>IF(BA69="","",TODAY()-BA69)</f>
        <v/>
      </c>
      <c r="BC69" s="494" t="n"/>
      <c r="BD69" s="184" t="n"/>
      <c r="BE69" s="184">
        <f>IF(BA69="","SIN ESTADO",IF(BC69&lt;&gt;"","PAGA",IF(BB69&gt;0,"VENCIDA",IF(BB69&gt;=-5,"POR VENCER","AL DÍA"))))</f>
        <v/>
      </c>
      <c r="BF69" s="185" t="n"/>
      <c r="BG69" s="119">
        <f>IF(N($H69)&lt;9,"",IF(BA69="","",BA69+31))</f>
        <v/>
      </c>
      <c r="BH69" s="124">
        <f>IF(BG69="","",TODAY()-BG69)</f>
        <v/>
      </c>
      <c r="BI69" s="494" t="n"/>
      <c r="BJ69" s="184" t="n"/>
      <c r="BK69" s="184">
        <f>IF(BG69="","SIN ESTADO",IF(BI69&lt;&gt;"","PAGA",IF(BH69&gt;0,"VENCIDA",IF(BH69&gt;=-5,"POR VENCER","AL DÍA"))))</f>
        <v/>
      </c>
      <c r="BL69" s="185" t="n"/>
      <c r="BM69" s="119">
        <f>IF(N($H69)&lt;10,"",IF(BG69="","",BG69+31))</f>
        <v/>
      </c>
      <c r="BN69" s="124">
        <f>IF(BM69="","",TODAY()-BM69)</f>
        <v/>
      </c>
      <c r="BO69" s="494" t="n"/>
      <c r="BP69" s="184" t="n"/>
      <c r="BQ69" s="184">
        <f>IF(BM69="","SIN ESTADO",IF(BO69&lt;&gt;"","PAGA",IF(BN69&gt;0,"VENCIDA",IF(BN69&gt;=-5,"POR VENCER","AL DÍA"))))</f>
        <v/>
      </c>
      <c r="BR69" s="185" t="n"/>
      <c r="BS69" s="119">
        <f>IF(N($H69)&lt;11,"",IF(BM69="","",BM69+31))</f>
        <v/>
      </c>
      <c r="BT69" s="124">
        <f>IF(BS69="","",TODAY()-BS69)</f>
        <v/>
      </c>
      <c r="BU69" s="494" t="n"/>
      <c r="BV69" s="184" t="n"/>
      <c r="BW69" s="184">
        <f>IF(BS69="","SIN ESTADO",IF(BU69&lt;&gt;"","PAGA",IF(BT69&gt;0,"VENCIDA",IF(BT69&gt;=-5,"POR VENCER","AL DÍA"))))</f>
        <v/>
      </c>
      <c r="BX69" s="185" t="n"/>
      <c r="BY69" s="119">
        <f>IF(N($H69)&lt;12,"",IF(BS69="","",BS69+31))</f>
        <v/>
      </c>
      <c r="BZ69" s="124">
        <f>IF(BY69="","",TODAY()-BY69)</f>
        <v/>
      </c>
      <c r="CA69" s="494" t="n"/>
      <c r="CB69" s="184" t="n"/>
      <c r="CC69" s="184">
        <f>IF(BY69="","SIN ESTADO",IF(CA69&lt;&gt;"","PAGA",IF(BZ69&gt;0,"VENCIDA",IF(BZ69&gt;=-5,"POR VENCER","AL DÍA"))))</f>
        <v/>
      </c>
      <c r="CD69" s="185" t="n"/>
      <c r="CE69" s="119">
        <f>IF(N($H69)&lt;13,"",IF(BY69="","",BY69+31))</f>
        <v/>
      </c>
      <c r="CF69" s="124">
        <f>IF(CE69="","",TODAY()-CE69)</f>
        <v/>
      </c>
      <c r="CG69" s="494" t="n"/>
      <c r="CH69" s="184" t="n"/>
      <c r="CI69" s="184">
        <f>IF(CE69="","SIN ESTADO",IF(CG69&lt;&gt;"","PAGA",IF(CF69&gt;0,"VENCIDA",IF(CF69&gt;=-5,"POR VENCER","AL DÍA"))))</f>
        <v/>
      </c>
      <c r="CJ69" s="185" t="n"/>
      <c r="CK69" s="119">
        <f>IF(N($H69)&lt;14,"",IF(CE69="","",CE69+31))</f>
        <v/>
      </c>
      <c r="CL69" s="124">
        <f>IF(CK69="","",TODAY()-CK69)</f>
        <v/>
      </c>
      <c r="CM69" s="494" t="n"/>
      <c r="CN69" s="184" t="n"/>
      <c r="CO69" s="184">
        <f>IF(CK69="","SIN ESTADO",IF(CM69&lt;&gt;"","PAGA",IF(CL69&gt;0,"VENCIDA",IF(CL69&gt;=-5,"POR VENCER","AL DÍA"))))</f>
        <v/>
      </c>
      <c r="CP69" s="185" t="n"/>
      <c r="CQ69" s="119">
        <f>IF(N($H69)&lt;15,"",IF(CK69="","",CK69+31))</f>
        <v/>
      </c>
      <c r="CR69" s="124">
        <f>IF(CQ69="","",TODAY()-CQ69)</f>
        <v/>
      </c>
      <c r="CS69" s="494" t="n"/>
      <c r="CT69" s="184" t="n"/>
      <c r="CU69" s="184">
        <f>IF(CQ69="","SIN ESTADO",IF(CS69&lt;&gt;"","PAGA",IF(CR69&gt;0,"VENCIDA",IF(CR69&gt;=-5,"POR VENCER","AL DÍA"))))</f>
        <v/>
      </c>
      <c r="CV69" s="185" t="n"/>
      <c r="CW69" s="119">
        <f>IF(N($H69)&lt;16,"",IF(CQ69="","",CQ69+31))</f>
        <v/>
      </c>
      <c r="CX69" s="124">
        <f>IF(CW69="","",TODAY()-CW69)</f>
        <v/>
      </c>
      <c r="CY69" s="494" t="n"/>
      <c r="CZ69" s="184" t="n"/>
      <c r="DA69" s="184">
        <f>IF(CW69="","SIN ESTADO",IF(CY69&lt;&gt;"","PAGA",IF(CX69&gt;0,"VENCIDA",IF(CX69&gt;=-5,"POR VENCER","AL DÍA"))))</f>
        <v/>
      </c>
      <c r="DB69" s="185" t="n"/>
      <c r="DC69" s="119">
        <f>IF(N($H69)&lt;17,"",IF(CW69="","",CW69+31))</f>
        <v/>
      </c>
      <c r="DD69" s="124">
        <f>IF(DC69="","",TODAY()-DC69)</f>
        <v/>
      </c>
      <c r="DE69" s="494" t="n"/>
      <c r="DF69" s="184" t="n"/>
      <c r="DG69" s="184">
        <f>IF(DC69="","SIN ESTADO",IF(DE69&lt;&gt;"","PAGA",IF(DD69&gt;0,"VENCIDA",IF(DD69&gt;=-5,"POR VENCER","AL DÍA"))))</f>
        <v/>
      </c>
      <c r="DH69" s="185" t="n"/>
      <c r="DI69" s="119">
        <f>IF(N($H69)&lt;18,"",IF(DC69="","",DC69+31))</f>
        <v/>
      </c>
      <c r="DJ69" s="124">
        <f>IF(DI69="","",TODAY()-DI69)</f>
        <v/>
      </c>
      <c r="DK69" s="494" t="n"/>
      <c r="DL69" s="184" t="n"/>
      <c r="DM69" s="184">
        <f>IF(DI69="","SIN ESTADO",IF(DK69&lt;&gt;"","PAGA",IF(DJ69&gt;0,"VENCIDA",IF(DJ69&gt;=-5,"POR VENCER","AL DÍA"))))</f>
        <v/>
      </c>
      <c r="DN69" s="185" t="n"/>
      <c r="DO69" s="119">
        <f>IF(N($H69)&lt;19,"",IF(DI69="","",DI69+31))</f>
        <v/>
      </c>
      <c r="DP69" s="124">
        <f>IF(DO69="","",TODAY()-DO69)</f>
        <v/>
      </c>
      <c r="DQ69" s="494" t="n"/>
      <c r="DR69" s="184" t="n"/>
      <c r="DS69" s="184">
        <f>IF(DO69="","SIN ESTADO",IF(DQ69&lt;&gt;"","PAGA",IF(DP69&gt;0,"VENCIDA",IF(DP69&gt;=-5,"POR VENCER","AL DÍA"))))</f>
        <v/>
      </c>
      <c r="DT69" s="185" t="n"/>
      <c r="DU69" s="119">
        <f>IF(N($H69)&lt;20,"",IF(DO69="","",DO69+31))</f>
        <v/>
      </c>
      <c r="DV69" s="124">
        <f>IF(DU69="","",TODAY()-DU69)</f>
        <v/>
      </c>
      <c r="DW69" s="494" t="n"/>
      <c r="DX69" s="184" t="n"/>
      <c r="DY69" s="184">
        <f>IF(DU69="","SIN ESTADO",IF(DW69&lt;&gt;"","PAGA",IF(DV69&gt;0,"VENCIDA",IF(DV69&gt;=-5,"POR VENCER","AL DÍA"))))</f>
        <v/>
      </c>
      <c r="DZ69" s="185" t="n"/>
      <c r="EA69" s="119">
        <f>IF(N($H69)&lt;21,"",IF(DU69="","",DU69+31))</f>
        <v/>
      </c>
      <c r="EB69" s="124">
        <f>IF(EA69="","",TODAY()-EA69)</f>
        <v/>
      </c>
      <c r="EC69" s="494" t="n"/>
      <c r="ED69" s="184" t="n"/>
      <c r="EE69" s="184">
        <f>IF(EA69="","SIN ESTADO",IF(EC69&lt;&gt;"","PAGA",IF(EB69&gt;0,"VENCIDA",IF(EB69&gt;=-5,"POR VENCER","AL DÍA"))))</f>
        <v/>
      </c>
      <c r="EF69" s="185" t="n"/>
      <c r="EG69" s="119">
        <f>IF(N($H69)&lt;22,"",IF(EA69="","",EA69+31))</f>
        <v/>
      </c>
      <c r="EH69" s="124">
        <f>IF(EG69="","",TODAY()-EG69)</f>
        <v/>
      </c>
      <c r="EI69" s="494" t="n"/>
      <c r="EJ69" s="184" t="n"/>
      <c r="EK69" s="184">
        <f>IF(EG69="","SIN ESTADO",IF(EI69&lt;&gt;"","PAGA",IF(EH69&gt;0,"VENCIDA",IF(EH69&gt;=-5,"POR VENCER","AL DÍA"))))</f>
        <v/>
      </c>
      <c r="EL69" s="185" t="n"/>
      <c r="EM69" s="119">
        <f>IF(N($H69)&lt;23,"",IF(EG69="","",EG69+31))</f>
        <v/>
      </c>
      <c r="EN69" s="124">
        <f>IF(EM69="","",TODAY()-EM69)</f>
        <v/>
      </c>
      <c r="EO69" s="494" t="n"/>
      <c r="EP69" s="184" t="n"/>
      <c r="EQ69" s="184">
        <f>IF(EM69="","SIN ESTADO",IF(EO69&lt;&gt;"","PAGA",IF(EN69&gt;0,"VENCIDA",IF(EN69&gt;=-5,"POR VENCER","AL DÍA"))))</f>
        <v/>
      </c>
      <c r="ER69" s="185" t="n"/>
      <c r="ES69" s="119">
        <f>IF(N($H69)&lt;24,"",IF(EM69="","",EM69+31))</f>
        <v/>
      </c>
      <c r="ET69" s="124">
        <f>IF(ES69="","",TODAY()-ES69)</f>
        <v/>
      </c>
      <c r="EU69" s="494" t="n"/>
      <c r="EV69" s="184" t="n"/>
      <c r="EW69" s="184">
        <f>IF(ES69="","SIN ESTADO",IF(EU69&lt;&gt;"","PAGA",IF(ET69&gt;0,"VENCIDA",IF(ET69&gt;=-5,"POR VENCER","AL DÍA"))))</f>
        <v/>
      </c>
      <c r="EX69" s="185" t="n"/>
      <c r="EY69" s="119">
        <f>IF(N($H69)&lt;25,"",IF(ES69="","",ES69+31))</f>
        <v/>
      </c>
      <c r="EZ69" s="124">
        <f>IF(EY69="","",TODAY()-EY69)</f>
        <v/>
      </c>
      <c r="FA69" s="494" t="n"/>
      <c r="FB69" s="184" t="n"/>
      <c r="FC69" s="184">
        <f>IF(EY69="","SIN ESTADO",IF(FA69&lt;&gt;"","PAGA",IF(EZ69&gt;0,"VENCIDA",IF(EZ69&gt;=-5,"POR VENCER","AL DÍA"))))</f>
        <v/>
      </c>
      <c r="FD69" s="185" t="n"/>
      <c r="FE69" s="119">
        <f>IF(N($H69)&lt;26,"",IF(EY69="","",EY69+31))</f>
        <v/>
      </c>
      <c r="FF69" s="124">
        <f>IF(FE69="","",TODAY()-FE69)</f>
        <v/>
      </c>
      <c r="FG69" s="494" t="n"/>
      <c r="FH69" s="184" t="n"/>
      <c r="FI69" s="184">
        <f>IF(FE69="","SIN ESTADO",IF(FG69&lt;&gt;"","PAGA",IF(FF69&gt;0,"VENCIDA",IF(FF69&gt;=-5,"POR VENCER","AL DÍA"))))</f>
        <v/>
      </c>
      <c r="FJ69" s="185" t="n"/>
      <c r="FK69" s="119">
        <f>IF(N($H69)&lt;27,"",IF(FE69="","",FE69+31))</f>
        <v/>
      </c>
      <c r="FL69" s="124">
        <f>IF(FK69="","",TODAY()-FK69)</f>
        <v/>
      </c>
      <c r="FM69" s="494" t="n"/>
      <c r="FN69" s="184" t="n"/>
      <c r="FO69" s="184">
        <f>IF(FK69="","SIN ESTADO",IF(FM69&lt;&gt;"","PAGA",IF(FL69&gt;0,"VENCIDA",IF(FL69&gt;=-5,"POR VENCER","AL DÍA"))))</f>
        <v/>
      </c>
      <c r="FP69" s="185" t="n"/>
      <c r="FQ69" s="119">
        <f>IF(N($H69)&lt;28,"",IF(FK69="","",FK69+31))</f>
        <v/>
      </c>
      <c r="FR69" s="124">
        <f>IF(FQ69="","",TODAY()-FQ69)</f>
        <v/>
      </c>
      <c r="FS69" s="494" t="n"/>
      <c r="FT69" s="184" t="n"/>
      <c r="FU69" s="184">
        <f>IF(FQ69="","SIN ESTADO",IF(FS69&lt;&gt;"","PAGA",IF(FR69&gt;0,"VENCIDA",IF(FR69&gt;=-5,"POR VENCER","AL DÍA"))))</f>
        <v/>
      </c>
      <c r="FV69" s="185" t="n"/>
      <c r="FW69" s="119">
        <f>IF(N($H69)&lt;29,"",IF(FQ69="","",FQ69+31))</f>
        <v/>
      </c>
      <c r="FX69" s="124">
        <f>IF(FW69="","",TODAY()-FW69)</f>
        <v/>
      </c>
      <c r="FY69" s="494" t="n"/>
      <c r="FZ69" s="184" t="n"/>
      <c r="GA69" s="184">
        <f>IF(FW69="","SIN ESTADO",IF(FY69&lt;&gt;"","PAGA",IF(FX69&gt;0,"VENCIDA",IF(FX69&gt;=-5,"POR VENCER","AL DÍA"))))</f>
        <v/>
      </c>
      <c r="GB69" s="185" t="n"/>
      <c r="GC69" s="119">
        <f>IF(N($H69)&lt;30,"",IF(FW69="","",FW69+31))</f>
        <v/>
      </c>
      <c r="GD69" s="124">
        <f>IF(GC69="","",TODAY()-GC69)</f>
        <v/>
      </c>
      <c r="GE69" s="494" t="n"/>
      <c r="GF69" s="184" t="n"/>
      <c r="GG69" s="184">
        <f>IF(GC69="","SIN ESTADO",IF(GE69&lt;&gt;"","PAGA",IF(GD69&gt;0,"VENCIDA",IF(GD69&gt;=-5,"POR VENCER","AL DÍA"))))</f>
        <v/>
      </c>
      <c r="GH69" s="185" t="n"/>
      <c r="GI69" s="119">
        <f>IF(N($H69)&lt;31,"",IF(GC69="","",GC69+31))</f>
        <v/>
      </c>
      <c r="GJ69" s="124">
        <f>IF(GI69="","",TODAY()-GI69)</f>
        <v/>
      </c>
      <c r="GK69" s="494" t="n"/>
      <c r="GL69" s="184" t="n"/>
      <c r="GM69" s="184">
        <f>IF(GI69="","SIN ESTADO",IF(GK69&lt;&gt;"","PAGA",IF(GJ69&gt;0,"VENCIDA",IF(GJ69&gt;=-5,"POR VENCER","AL DÍA"))))</f>
        <v/>
      </c>
      <c r="GN69" s="185" t="n"/>
      <c r="GO69" s="119">
        <f>IF(N($H69)&lt;32,"",IF(GI69="","",GI69+31))</f>
        <v/>
      </c>
      <c r="GP69" s="124">
        <f>IF(GO69="","",TODAY()-GO69)</f>
        <v/>
      </c>
      <c r="GQ69" s="494" t="n"/>
      <c r="GR69" s="184" t="n"/>
      <c r="GS69" s="184">
        <f>IF(GO69="","SIN ESTADO",IF(GQ69&lt;&gt;"","PAGA",IF(GP69&gt;0,"VENCIDA",IF(GP69&gt;=-5,"POR VENCER","AL DÍA"))))</f>
        <v/>
      </c>
      <c r="GT69" s="185" t="n"/>
      <c r="GU69" s="119">
        <f>IF(N($H69)&lt;33,"",IF(GO69="","",GO69+31))</f>
        <v/>
      </c>
      <c r="GV69" s="124">
        <f>IF(GU69="","",TODAY()-GU69)</f>
        <v/>
      </c>
      <c r="GW69" s="494" t="n"/>
      <c r="GX69" s="184" t="n"/>
      <c r="GY69" s="184">
        <f>IF(GU69="","SIN ESTADO",IF(GW69&lt;&gt;"","PAGA",IF(GV69&gt;0,"VENCIDA",IF(GV69&gt;=-5,"POR VENCER","AL DÍA"))))</f>
        <v/>
      </c>
      <c r="GZ69" s="185" t="n"/>
      <c r="HA69" s="119">
        <f>IF(N($H69)&lt;34,"",IF(GU69="","",GU69+31))</f>
        <v/>
      </c>
      <c r="HB69" s="124">
        <f>IF(HA69="","",TODAY()-HA69)</f>
        <v/>
      </c>
      <c r="HC69" s="494" t="n"/>
      <c r="HD69" s="184" t="n"/>
      <c r="HE69" s="184">
        <f>IF(HA69="","SIN ESTADO",IF(HC69&lt;&gt;"","PAGA",IF(HB69&gt;0,"VENCIDA",IF(HB69&gt;=-5,"POR VENCER","AL DÍA"))))</f>
        <v/>
      </c>
      <c r="HF69" s="185" t="n"/>
      <c r="HG69" s="119">
        <f>IF(N($H69)&lt;35,"",IF(HA69="","",HA69+31))</f>
        <v/>
      </c>
      <c r="HH69" s="124">
        <f>IF(HG69="","",TODAY()-HG69)</f>
        <v/>
      </c>
      <c r="HI69" s="494" t="n"/>
      <c r="HJ69" s="184" t="n"/>
      <c r="HK69" s="184">
        <f>IF(HG69="","SIN ESTADO",IF(HI69&lt;&gt;"","PAGA",IF(HH69&gt;0,"VENCIDA",IF(HH69&gt;=-5,"POR VENCER","AL DÍA"))))</f>
        <v/>
      </c>
      <c r="HL69" s="168" t="n"/>
      <c r="HM69" s="119">
        <f>IF(N($H69)&lt;36,"",IF(HG69="","",HG69+31))</f>
        <v/>
      </c>
      <c r="HN69" s="124">
        <f>IF(HM69="","",TODAY()-HM69)</f>
        <v/>
      </c>
      <c r="HO69" s="494" t="n"/>
      <c r="HP69" s="184" t="n"/>
      <c r="HQ69" s="184">
        <f>IF(HM69="","SIN ESTADO",IF(HO69&lt;&gt;"","PAGA",IF(HN69&gt;0,"VENCIDA",IF(HN69&gt;=-5,"POR VENCER","AL DÍA"))))</f>
        <v/>
      </c>
      <c r="HR69" s="168" t="n"/>
      <c r="HS69" s="169">
        <f>N69+T69+Z69+AF69+AL69+AR69+AX69+BD69+BJ69+BP69+BV69+CB69+CH69+CN69+CT69+CZ69+DF69+DL69+DR69+DX69+ED69+EJ69+EP69+EV69+FB69+FH69+FN69+FT69+FZ69+GF69+GL69+GR69+GX69+HD69+HJ69+HP69</f>
        <v/>
      </c>
      <c r="HU69" s="170">
        <f>IFERROR(N($J69),0)</f>
        <v/>
      </c>
      <c r="HW69" s="170">
        <f>SUMPRODUCT((MOD(COLUMN($M69:$HR69)-COLUMN($M69),6)=0)*ISNUMBER($M69:$HR69)*($M69:$HR69&gt;=RESUMEN!$C$26)*($M69:$HR69&lt;=RESUMEN!$C$27)*IFERROR(N($N69:$HS69),0))</f>
        <v/>
      </c>
      <c r="HX69" s="170">
        <f>SUMPRODUCT((MOD(COLUMN($M69:$HR69)-COLUMN($M69),6)=0)*ISNUMBER($M69:$HR69)*($M69:$HR69&gt;=RESUMEN!$C$26)*($M69:$HR69&lt;=RESUMEN!$C$27))</f>
        <v/>
      </c>
    </row>
    <row r="70" ht="15.75" customHeight="1" s="506">
      <c r="B70" s="113">
        <f>VENTAS!A69</f>
        <v/>
      </c>
      <c r="C70" s="236" t="inlineStr">
        <is>
          <t>LC1 - 8 - 4 (UNIFICADO EN LC1 - 8 - 3 Y 4)</t>
        </is>
      </c>
      <c r="D70" s="53" t="inlineStr">
        <is>
          <t>VENDIDO</t>
        </is>
      </c>
      <c r="E70" s="114" t="n">
        <v>27982000</v>
      </c>
      <c r="F70" s="114" t="n">
        <v>0</v>
      </c>
      <c r="G70" s="494">
        <f>VENTAS!F69</f>
        <v/>
      </c>
      <c r="H70" s="479">
        <f>VENTAS!K69</f>
        <v/>
      </c>
      <c r="I70" s="479">
        <f>VENTAS!M69</f>
        <v/>
      </c>
      <c r="J70" s="184" t="n">
        <v>0</v>
      </c>
      <c r="K70" s="119">
        <f>IF(N($H70)&lt;1,"",$G70+31)</f>
        <v/>
      </c>
      <c r="L70" s="124">
        <f>IF(K70="","",TODAY()-K70)</f>
        <v/>
      </c>
      <c r="M70" s="494" t="n"/>
      <c r="N70" s="374" t="n"/>
      <c r="O70" s="184">
        <f>IF(K70="","SIN ESTADO",IF(M70&lt;&gt;"","PAGA",IF(L70&gt;0,"VENCIDA",IF(L70&gt;=-5,"POR VENCER","AL DÍA"))))</f>
        <v/>
      </c>
      <c r="P70" s="185" t="n"/>
      <c r="Q70" s="119">
        <f>IF(N($H70)&lt;2,"",IF(K70="","",K70+31))</f>
        <v/>
      </c>
      <c r="R70" s="124">
        <f>IF(Q70="","",TODAY()-Q70)</f>
        <v/>
      </c>
      <c r="S70" s="494" t="n"/>
      <c r="T70" s="184" t="n"/>
      <c r="U70" s="184">
        <f>IF(Q70="","SIN ESTADO",IF(S70&lt;&gt;"","PAGA",IF(R70&gt;0,"VENCIDA",IF(R70&gt;=-5,"POR VENCER","AL DÍA"))))</f>
        <v/>
      </c>
      <c r="V70" s="185" t="n"/>
      <c r="W70" s="119">
        <f>IF(N($H70)&lt;3,"",IF(Q70="","",Q70+31))</f>
        <v/>
      </c>
      <c r="X70" s="124">
        <f>IF(W70="","",TODAY()-W70)</f>
        <v/>
      </c>
      <c r="Y70" s="494" t="n"/>
      <c r="Z70" s="184" t="n"/>
      <c r="AA70" s="184">
        <f>IF(W70="","SIN ESTADO",IF(Y70&lt;&gt;"","PAGA",IF(X70&gt;0,"VENCIDA",IF(X70&gt;=-5,"POR VENCER","AL DÍA"))))</f>
        <v/>
      </c>
      <c r="AB70" s="185" t="n"/>
      <c r="AC70" s="119">
        <f>IF(N($H70)&lt;4,"",IF(W70="","",W70+31))</f>
        <v/>
      </c>
      <c r="AD70" s="124">
        <f>IF(AC70="","",TODAY()-AC70)</f>
        <v/>
      </c>
      <c r="AE70" s="494" t="n"/>
      <c r="AF70" s="184" t="n"/>
      <c r="AG70" s="184">
        <f>IF(AC70="","SIN ESTADO",IF(AE70&lt;&gt;"","PAGA",IF(AD70&gt;0,"VENCIDA",IF(AD70&gt;=-5,"POR VENCER","AL DÍA"))))</f>
        <v/>
      </c>
      <c r="AH70" s="185" t="n"/>
      <c r="AI70" s="119">
        <f>IF(N($H70)&lt;5,"",IF(AC70="","",AC70+31))</f>
        <v/>
      </c>
      <c r="AJ70" s="124">
        <f>IF(AI70="","",TODAY()-AI70)</f>
        <v/>
      </c>
      <c r="AK70" s="494" t="n"/>
      <c r="AL70" s="184" t="n"/>
      <c r="AM70" s="184">
        <f>IF(AI70="","SIN ESTADO",IF(AK70&lt;&gt;"","PAGA",IF(AJ70&gt;0,"VENCIDA",IF(AJ70&gt;=-5,"POR VENCER","AL DÍA"))))</f>
        <v/>
      </c>
      <c r="AN70" s="185" t="n"/>
      <c r="AO70" s="119">
        <f>IF(N($H70)&lt;6,"",IF(AI70="","",AI70+31))</f>
        <v/>
      </c>
      <c r="AP70" s="124">
        <f>IF(AO70="","",TODAY()-AO70)</f>
        <v/>
      </c>
      <c r="AQ70" s="270" t="n"/>
      <c r="AR70" s="184" t="n"/>
      <c r="AS70" s="184">
        <f>IF(AO70="","SIN ESTADO",IF(AQ70&lt;&gt;"","PAGA",IF(AP70&gt;0,"VENCIDA",IF(AP70&gt;=-5,"POR VENCER","AL DÍA"))))</f>
        <v/>
      </c>
      <c r="AT70" s="185" t="n"/>
      <c r="AU70" s="119">
        <f>IF(N($H70)&lt;7,"",IF(AO70="","",AO70+31))</f>
        <v/>
      </c>
      <c r="AV70" s="124">
        <f>IF(AU70="","",TODAY()-AU70)</f>
        <v/>
      </c>
      <c r="AW70" s="494" t="n"/>
      <c r="AX70" s="184" t="n"/>
      <c r="AY70" s="184">
        <f>IF(AU70="","SIN ESTADO",IF(AW70&lt;&gt;"","PAGA",IF(AV70&gt;0,"VENCIDA",IF(AV70&gt;=-5,"POR VENCER","AL DÍA"))))</f>
        <v/>
      </c>
      <c r="AZ70" s="185" t="n"/>
      <c r="BA70" s="119">
        <f>IF(N($H70)&lt;8,"",IF(AU70="","",AU70+31))</f>
        <v/>
      </c>
      <c r="BB70" s="124">
        <f>IF(BA70="","",TODAY()-BA70)</f>
        <v/>
      </c>
      <c r="BC70" s="494" t="n"/>
      <c r="BD70" s="184" t="n"/>
      <c r="BE70" s="184">
        <f>IF(BA70="","SIN ESTADO",IF(BC70&lt;&gt;"","PAGA",IF(BB70&gt;0,"VENCIDA",IF(BB70&gt;=-5,"POR VENCER","AL DÍA"))))</f>
        <v/>
      </c>
      <c r="BF70" s="185" t="n"/>
      <c r="BG70" s="119">
        <f>IF(N($H70)&lt;9,"",IF(BA70="","",BA70+31))</f>
        <v/>
      </c>
      <c r="BH70" s="124">
        <f>IF(BG70="","",TODAY()-BG70)</f>
        <v/>
      </c>
      <c r="BI70" s="494" t="n"/>
      <c r="BJ70" s="184" t="n"/>
      <c r="BK70" s="184">
        <f>IF(BG70="","SIN ESTADO",IF(BI70&lt;&gt;"","PAGA",IF(BH70&gt;0,"VENCIDA",IF(BH70&gt;=-5,"POR VENCER","AL DÍA"))))</f>
        <v/>
      </c>
      <c r="BL70" s="185" t="n"/>
      <c r="BM70" s="119">
        <f>IF(N($H70)&lt;10,"",IF(BG70="","",BG70+31))</f>
        <v/>
      </c>
      <c r="BN70" s="124">
        <f>IF(BM70="","",TODAY()-BM70)</f>
        <v/>
      </c>
      <c r="BO70" s="494" t="n"/>
      <c r="BP70" s="184" t="n"/>
      <c r="BQ70" s="184">
        <f>IF(BM70="","SIN ESTADO",IF(BO70&lt;&gt;"","PAGA",IF(BN70&gt;0,"VENCIDA",IF(BN70&gt;=-5,"POR VENCER","AL DÍA"))))</f>
        <v/>
      </c>
      <c r="BR70" s="185" t="n"/>
      <c r="BS70" s="119">
        <f>IF(N($H70)&lt;11,"",IF(BM70="","",BM70+31))</f>
        <v/>
      </c>
      <c r="BT70" s="124">
        <f>IF(BS70="","",TODAY()-BS70)</f>
        <v/>
      </c>
      <c r="BU70" s="494" t="n"/>
      <c r="BV70" s="184" t="n"/>
      <c r="BW70" s="184">
        <f>IF(BS70="","SIN ESTADO",IF(BU70&lt;&gt;"","PAGA",IF(BT70&gt;0,"VENCIDA",IF(BT70&gt;=-5,"POR VENCER","AL DÍA"))))</f>
        <v/>
      </c>
      <c r="BX70" s="185" t="n"/>
      <c r="BY70" s="119">
        <f>IF(N($H70)&lt;12,"",IF(BS70="","",BS70+31))</f>
        <v/>
      </c>
      <c r="BZ70" s="124">
        <f>IF(BY70="","",TODAY()-BY70)</f>
        <v/>
      </c>
      <c r="CA70" s="494" t="n"/>
      <c r="CB70" s="184" t="n"/>
      <c r="CC70" s="184">
        <f>IF(BY70="","SIN ESTADO",IF(CA70&lt;&gt;"","PAGA",IF(BZ70&gt;0,"VENCIDA",IF(BZ70&gt;=-5,"POR VENCER","AL DÍA"))))</f>
        <v/>
      </c>
      <c r="CD70" s="185" t="n"/>
      <c r="CE70" s="119">
        <f>IF(N($H70)&lt;13,"",IF(BY70="","",BY70+31))</f>
        <v/>
      </c>
      <c r="CF70" s="124">
        <f>IF(CE70="","",TODAY()-CE70)</f>
        <v/>
      </c>
      <c r="CG70" s="494" t="n"/>
      <c r="CH70" s="184" t="n"/>
      <c r="CI70" s="184">
        <f>IF(CE70="","SIN ESTADO",IF(CG70&lt;&gt;"","PAGA",IF(CF70&gt;0,"VENCIDA",IF(CF70&gt;=-5,"POR VENCER","AL DÍA"))))</f>
        <v/>
      </c>
      <c r="CJ70" s="185" t="n"/>
      <c r="CK70" s="119">
        <f>IF(N($H70)&lt;14,"",IF(CE70="","",CE70+31))</f>
        <v/>
      </c>
      <c r="CL70" s="124">
        <f>IF(CK70="","",TODAY()-CK70)</f>
        <v/>
      </c>
      <c r="CM70" s="494" t="n"/>
      <c r="CN70" s="184" t="n"/>
      <c r="CO70" s="184">
        <f>IF(CK70="","SIN ESTADO",IF(CM70&lt;&gt;"","PAGA",IF(CL70&gt;0,"VENCIDA",IF(CL70&gt;=-5,"POR VENCER","AL DÍA"))))</f>
        <v/>
      </c>
      <c r="CP70" s="185" t="n"/>
      <c r="CQ70" s="119">
        <f>IF(N($H70)&lt;15,"",IF(CK70="","",CK70+31))</f>
        <v/>
      </c>
      <c r="CR70" s="124">
        <f>IF(CQ70="","",TODAY()-CQ70)</f>
        <v/>
      </c>
      <c r="CS70" s="494" t="n"/>
      <c r="CT70" s="184" t="n"/>
      <c r="CU70" s="184">
        <f>IF(CQ70="","SIN ESTADO",IF(CS70&lt;&gt;"","PAGA",IF(CR70&gt;0,"VENCIDA",IF(CR70&gt;=-5,"POR VENCER","AL DÍA"))))</f>
        <v/>
      </c>
      <c r="CV70" s="185" t="n"/>
      <c r="CW70" s="119">
        <f>IF(N($H70)&lt;16,"",IF(CQ70="","",CQ70+31))</f>
        <v/>
      </c>
      <c r="CX70" s="124">
        <f>IF(CW70="","",TODAY()-CW70)</f>
        <v/>
      </c>
      <c r="CY70" s="494" t="n"/>
      <c r="CZ70" s="184" t="n"/>
      <c r="DA70" s="184">
        <f>IF(CW70="","SIN ESTADO",IF(CY70&lt;&gt;"","PAGA",IF(CX70&gt;0,"VENCIDA",IF(CX70&gt;=-5,"POR VENCER","AL DÍA"))))</f>
        <v/>
      </c>
      <c r="DB70" s="185" t="n"/>
      <c r="DC70" s="119">
        <f>IF(N($H70)&lt;17,"",IF(CW70="","",CW70+31))</f>
        <v/>
      </c>
      <c r="DD70" s="124">
        <f>IF(DC70="","",TODAY()-DC70)</f>
        <v/>
      </c>
      <c r="DE70" s="494" t="n"/>
      <c r="DF70" s="184" t="n"/>
      <c r="DG70" s="184">
        <f>IF(DC70="","SIN ESTADO",IF(DE70&lt;&gt;"","PAGA",IF(DD70&gt;0,"VENCIDA",IF(DD70&gt;=-5,"POR VENCER","AL DÍA"))))</f>
        <v/>
      </c>
      <c r="DH70" s="185" t="n"/>
      <c r="DI70" s="119">
        <f>IF(N($H70)&lt;18,"",IF(DC70="","",DC70+31))</f>
        <v/>
      </c>
      <c r="DJ70" s="124">
        <f>IF(DI70="","",TODAY()-DI70)</f>
        <v/>
      </c>
      <c r="DK70" s="494" t="n"/>
      <c r="DL70" s="184" t="n"/>
      <c r="DM70" s="184">
        <f>IF(DI70="","SIN ESTADO",IF(DK70&lt;&gt;"","PAGA",IF(DJ70&gt;0,"VENCIDA",IF(DJ70&gt;=-5,"POR VENCER","AL DÍA"))))</f>
        <v/>
      </c>
      <c r="DN70" s="185" t="n"/>
      <c r="DO70" s="119">
        <f>IF(N($H70)&lt;19,"",IF(DI70="","",DI70+31))</f>
        <v/>
      </c>
      <c r="DP70" s="124">
        <f>IF(DO70="","",TODAY()-DO70)</f>
        <v/>
      </c>
      <c r="DQ70" s="494" t="n"/>
      <c r="DR70" s="184" t="n"/>
      <c r="DS70" s="184">
        <f>IF(DO70="","SIN ESTADO",IF(DQ70&lt;&gt;"","PAGA",IF(DP70&gt;0,"VENCIDA",IF(DP70&gt;=-5,"POR VENCER","AL DÍA"))))</f>
        <v/>
      </c>
      <c r="DT70" s="185" t="n"/>
      <c r="DU70" s="119">
        <f>IF(N($H70)&lt;20,"",IF(DO70="","",DO70+31))</f>
        <v/>
      </c>
      <c r="DV70" s="124">
        <f>IF(DU70="","",TODAY()-DU70)</f>
        <v/>
      </c>
      <c r="DW70" s="494" t="n"/>
      <c r="DX70" s="184" t="n"/>
      <c r="DY70" s="184">
        <f>IF(DU70="","SIN ESTADO",IF(DW70&lt;&gt;"","PAGA",IF(DV70&gt;0,"VENCIDA",IF(DV70&gt;=-5,"POR VENCER","AL DÍA"))))</f>
        <v/>
      </c>
      <c r="DZ70" s="185" t="n"/>
      <c r="EA70" s="119">
        <f>IF(N($H70)&lt;21,"",IF(DU70="","",DU70+31))</f>
        <v/>
      </c>
      <c r="EB70" s="124">
        <f>IF(EA70="","",TODAY()-EA70)</f>
        <v/>
      </c>
      <c r="EC70" s="494" t="n"/>
      <c r="ED70" s="184" t="n"/>
      <c r="EE70" s="184">
        <f>IF(EA70="","SIN ESTADO",IF(EC70&lt;&gt;"","PAGA",IF(EB70&gt;0,"VENCIDA",IF(EB70&gt;=-5,"POR VENCER","AL DÍA"))))</f>
        <v/>
      </c>
      <c r="EF70" s="185" t="n"/>
      <c r="EG70" s="119">
        <f>IF(N($H70)&lt;22,"",IF(EA70="","",EA70+31))</f>
        <v/>
      </c>
      <c r="EH70" s="124">
        <f>IF(EG70="","",TODAY()-EG70)</f>
        <v/>
      </c>
      <c r="EI70" s="494" t="n"/>
      <c r="EJ70" s="184" t="n"/>
      <c r="EK70" s="184">
        <f>IF(EG70="","SIN ESTADO",IF(EI70&lt;&gt;"","PAGA",IF(EH70&gt;0,"VENCIDA",IF(EH70&gt;=-5,"POR VENCER","AL DÍA"))))</f>
        <v/>
      </c>
      <c r="EL70" s="185" t="n"/>
      <c r="EM70" s="119">
        <f>IF(N($H70)&lt;23,"",IF(EG70="","",EG70+31))</f>
        <v/>
      </c>
      <c r="EN70" s="124">
        <f>IF(EM70="","",TODAY()-EM70)</f>
        <v/>
      </c>
      <c r="EO70" s="494" t="n"/>
      <c r="EP70" s="184" t="n"/>
      <c r="EQ70" s="184">
        <f>IF(EM70="","SIN ESTADO",IF(EO70&lt;&gt;"","PAGA",IF(EN70&gt;0,"VENCIDA",IF(EN70&gt;=-5,"POR VENCER","AL DÍA"))))</f>
        <v/>
      </c>
      <c r="ER70" s="185" t="n"/>
      <c r="ES70" s="119">
        <f>IF(N($H70)&lt;24,"",IF(EM70="","",EM70+31))</f>
        <v/>
      </c>
      <c r="ET70" s="124">
        <f>IF(ES70="","",TODAY()-ES70)</f>
        <v/>
      </c>
      <c r="EU70" s="494" t="n"/>
      <c r="EV70" s="184" t="n"/>
      <c r="EW70" s="184">
        <f>IF(ES70="","SIN ESTADO",IF(EU70&lt;&gt;"","PAGA",IF(ET70&gt;0,"VENCIDA",IF(ET70&gt;=-5,"POR VENCER","AL DÍA"))))</f>
        <v/>
      </c>
      <c r="EX70" s="185" t="n"/>
      <c r="EY70" s="119">
        <f>IF(N($H70)&lt;25,"",IF(ES70="","",ES70+31))</f>
        <v/>
      </c>
      <c r="EZ70" s="124">
        <f>IF(EY70="","",TODAY()-EY70)</f>
        <v/>
      </c>
      <c r="FA70" s="494" t="n"/>
      <c r="FB70" s="184" t="n"/>
      <c r="FC70" s="184">
        <f>IF(EY70="","SIN ESTADO",IF(FA70&lt;&gt;"","PAGA",IF(EZ70&gt;0,"VENCIDA",IF(EZ70&gt;=-5,"POR VENCER","AL DÍA"))))</f>
        <v/>
      </c>
      <c r="FD70" s="185" t="n"/>
      <c r="FE70" s="119">
        <f>IF(N($H70)&lt;26,"",IF(EY70="","",EY70+31))</f>
        <v/>
      </c>
      <c r="FF70" s="124">
        <f>IF(FE70="","",TODAY()-FE70)</f>
        <v/>
      </c>
      <c r="FG70" s="494" t="n"/>
      <c r="FH70" s="184" t="n"/>
      <c r="FI70" s="184">
        <f>IF(FE70="","SIN ESTADO",IF(FG70&lt;&gt;"","PAGA",IF(FF70&gt;0,"VENCIDA",IF(FF70&gt;=-5,"POR VENCER","AL DÍA"))))</f>
        <v/>
      </c>
      <c r="FJ70" s="185" t="n"/>
      <c r="FK70" s="119">
        <f>IF(N($H70)&lt;27,"",IF(FE70="","",FE70+31))</f>
        <v/>
      </c>
      <c r="FL70" s="124">
        <f>IF(FK70="","",TODAY()-FK70)</f>
        <v/>
      </c>
      <c r="FM70" s="494" t="n"/>
      <c r="FN70" s="184" t="n"/>
      <c r="FO70" s="184">
        <f>IF(FK70="","SIN ESTADO",IF(FM70&lt;&gt;"","PAGA",IF(FL70&gt;0,"VENCIDA",IF(FL70&gt;=-5,"POR VENCER","AL DÍA"))))</f>
        <v/>
      </c>
      <c r="FP70" s="185" t="n"/>
      <c r="FQ70" s="119">
        <f>IF(N($H70)&lt;28,"",IF(FK70="","",FK70+31))</f>
        <v/>
      </c>
      <c r="FR70" s="124">
        <f>IF(FQ70="","",TODAY()-FQ70)</f>
        <v/>
      </c>
      <c r="FS70" s="494" t="n"/>
      <c r="FT70" s="184" t="n"/>
      <c r="FU70" s="184">
        <f>IF(FQ70="","SIN ESTADO",IF(FS70&lt;&gt;"","PAGA",IF(FR70&gt;0,"VENCIDA",IF(FR70&gt;=-5,"POR VENCER","AL DÍA"))))</f>
        <v/>
      </c>
      <c r="FV70" s="185" t="n"/>
      <c r="FW70" s="119">
        <f>IF(N($H70)&lt;29,"",IF(FQ70="","",FQ70+31))</f>
        <v/>
      </c>
      <c r="FX70" s="124">
        <f>IF(FW70="","",TODAY()-FW70)</f>
        <v/>
      </c>
      <c r="FY70" s="494" t="n"/>
      <c r="FZ70" s="184" t="n"/>
      <c r="GA70" s="184">
        <f>IF(FW70="","SIN ESTADO",IF(FY70&lt;&gt;"","PAGA",IF(FX70&gt;0,"VENCIDA",IF(FX70&gt;=-5,"POR VENCER","AL DÍA"))))</f>
        <v/>
      </c>
      <c r="GB70" s="185" t="n"/>
      <c r="GC70" s="119">
        <f>IF(N($H70)&lt;30,"",IF(FW70="","",FW70+31))</f>
        <v/>
      </c>
      <c r="GD70" s="124">
        <f>IF(GC70="","",TODAY()-GC70)</f>
        <v/>
      </c>
      <c r="GE70" s="494" t="n"/>
      <c r="GF70" s="184" t="n"/>
      <c r="GG70" s="184">
        <f>IF(GC70="","SIN ESTADO",IF(GE70&lt;&gt;"","PAGA",IF(GD70&gt;0,"VENCIDA",IF(GD70&gt;=-5,"POR VENCER","AL DÍA"))))</f>
        <v/>
      </c>
      <c r="GH70" s="185" t="n"/>
      <c r="GI70" s="119">
        <f>IF(N($H70)&lt;31,"",IF(GC70="","",GC70+31))</f>
        <v/>
      </c>
      <c r="GJ70" s="124">
        <f>IF(GI70="","",TODAY()-GI70)</f>
        <v/>
      </c>
      <c r="GK70" s="494" t="n"/>
      <c r="GL70" s="184" t="n"/>
      <c r="GM70" s="184">
        <f>IF(GI70="","SIN ESTADO",IF(GK70&lt;&gt;"","PAGA",IF(GJ70&gt;0,"VENCIDA",IF(GJ70&gt;=-5,"POR VENCER","AL DÍA"))))</f>
        <v/>
      </c>
      <c r="GN70" s="185" t="n"/>
      <c r="GO70" s="119">
        <f>IF(N($H70)&lt;32,"",IF(GI70="","",GI70+31))</f>
        <v/>
      </c>
      <c r="GP70" s="124">
        <f>IF(GO70="","",TODAY()-GO70)</f>
        <v/>
      </c>
      <c r="GQ70" s="494" t="n"/>
      <c r="GR70" s="184" t="n"/>
      <c r="GS70" s="184">
        <f>IF(GO70="","SIN ESTADO",IF(GQ70&lt;&gt;"","PAGA",IF(GP70&gt;0,"VENCIDA",IF(GP70&gt;=-5,"POR VENCER","AL DÍA"))))</f>
        <v/>
      </c>
      <c r="GT70" s="185" t="n"/>
      <c r="GU70" s="119">
        <f>IF(N($H70)&lt;33,"",IF(GO70="","",GO70+31))</f>
        <v/>
      </c>
      <c r="GV70" s="124">
        <f>IF(GU70="","",TODAY()-GU70)</f>
        <v/>
      </c>
      <c r="GW70" s="494" t="n"/>
      <c r="GX70" s="184" t="n"/>
      <c r="GY70" s="184">
        <f>IF(GU70="","SIN ESTADO",IF(GW70&lt;&gt;"","PAGA",IF(GV70&gt;0,"VENCIDA",IF(GV70&gt;=-5,"POR VENCER","AL DÍA"))))</f>
        <v/>
      </c>
      <c r="GZ70" s="185" t="n"/>
      <c r="HA70" s="119">
        <f>IF(N($H70)&lt;34,"",IF(GU70="","",GU70+31))</f>
        <v/>
      </c>
      <c r="HB70" s="124">
        <f>IF(HA70="","",TODAY()-HA70)</f>
        <v/>
      </c>
      <c r="HC70" s="494" t="n"/>
      <c r="HD70" s="184" t="n"/>
      <c r="HE70" s="184">
        <f>IF(HA70="","SIN ESTADO",IF(HC70&lt;&gt;"","PAGA",IF(HB70&gt;0,"VENCIDA",IF(HB70&gt;=-5,"POR VENCER","AL DÍA"))))</f>
        <v/>
      </c>
      <c r="HF70" s="185" t="n"/>
      <c r="HG70" s="119">
        <f>IF(N($H70)&lt;35,"",IF(HA70="","",HA70+31))</f>
        <v/>
      </c>
      <c r="HH70" s="124">
        <f>IF(HG70="","",TODAY()-HG70)</f>
        <v/>
      </c>
      <c r="HI70" s="494" t="n"/>
      <c r="HJ70" s="184" t="n"/>
      <c r="HK70" s="184">
        <f>IF(HG70="","SIN ESTADO",IF(HI70&lt;&gt;"","PAGA",IF(HH70&gt;0,"VENCIDA",IF(HH70&gt;=-5,"POR VENCER","AL DÍA"))))</f>
        <v/>
      </c>
      <c r="HL70" s="168" t="n"/>
      <c r="HM70" s="119">
        <f>IF(N($H70)&lt;36,"",IF(HG70="","",HG70+31))</f>
        <v/>
      </c>
      <c r="HN70" s="124">
        <f>IF(HM70="","",TODAY()-HM70)</f>
        <v/>
      </c>
      <c r="HO70" s="494" t="n"/>
      <c r="HP70" s="184" t="n"/>
      <c r="HQ70" s="184">
        <f>IF(HM70="","SIN ESTADO",IF(HO70&lt;&gt;"","PAGA",IF(HN70&gt;0,"VENCIDA",IF(HN70&gt;=-5,"POR VENCER","AL DÍA"))))</f>
        <v/>
      </c>
      <c r="HR70" s="168" t="n"/>
      <c r="HS70" s="169">
        <f>N70+T70+Z70+AF70+AL70+AR70+AX70+BD70+BJ70+BP70+BV70+CB70+CH70+CN70+CT70+CZ70+DF70+DL70+DR70+DX70+ED70+EJ70+EP70+EV70+FB70+FH70+FN70+FT70+FZ70+GF70+GL70+GR70+GX70+HD70+HJ70+HP70</f>
        <v/>
      </c>
      <c r="HU70" s="170">
        <f>IFERROR(N($J70),0)</f>
        <v/>
      </c>
      <c r="HW70" s="170">
        <f>SUMPRODUCT((MOD(COLUMN($M70:$HR70)-COLUMN($M70),6)=0)*ISNUMBER($M70:$HR70)*($M70:$HR70&gt;=RESUMEN!$C$26)*($M70:$HR70&lt;=RESUMEN!$C$27)*IFERROR(N($N70:$HS70),0))</f>
        <v/>
      </c>
      <c r="HX70" s="170">
        <f>SUMPRODUCT((MOD(COLUMN($M70:$HR70)-COLUMN($M70),6)=0)*ISNUMBER($M70:$HR70)*($M70:$HR70&gt;=RESUMEN!$C$26)*($M70:$HR70&lt;=RESUMEN!$C$27))</f>
        <v/>
      </c>
    </row>
    <row r="71" ht="15.75" customHeight="1" s="506">
      <c r="B71" s="113">
        <f>VENTAS!A70</f>
        <v/>
      </c>
      <c r="C71" s="236">
        <f>VENTAS!B70</f>
        <v/>
      </c>
      <c r="D71" s="53">
        <f>VENTAS!C70</f>
        <v/>
      </c>
      <c r="E71" s="114">
        <f>VENTAS!D70</f>
        <v/>
      </c>
      <c r="F71" s="114">
        <f>VENTAS!J70</f>
        <v/>
      </c>
      <c r="G71" s="494">
        <f>VENTAS!F70</f>
        <v/>
      </c>
      <c r="H71" s="479">
        <f>VENTAS!K70</f>
        <v/>
      </c>
      <c r="I71" s="479">
        <f>VENTAS!M70</f>
        <v/>
      </c>
      <c r="J71" s="184" t="n">
        <v>0</v>
      </c>
      <c r="K71" s="119">
        <f>IF(N($H71)&lt;1,"",$G71+31)</f>
        <v/>
      </c>
      <c r="L71" s="124">
        <f>IF(K71="","",TODAY()-K71)</f>
        <v/>
      </c>
      <c r="M71" s="494" t="n"/>
      <c r="N71" s="374" t="n"/>
      <c r="O71" s="184">
        <f>IF(K71="","SIN ESTADO",IF(M71&lt;&gt;"","PAGA",IF(L71&gt;0,"VENCIDA",IF(L71&gt;=-5,"POR VENCER","AL DÍA"))))</f>
        <v/>
      </c>
      <c r="P71" s="185" t="n"/>
      <c r="Q71" s="119">
        <f>IF(N($H71)&lt;2,"",IF(K71="","",K71+31))</f>
        <v/>
      </c>
      <c r="R71" s="124">
        <f>IF(Q71="","",TODAY()-Q71)</f>
        <v/>
      </c>
      <c r="S71" s="494" t="n"/>
      <c r="T71" s="184" t="n"/>
      <c r="U71" s="184">
        <f>IF(Q71="","SIN ESTADO",IF(S71&lt;&gt;"","PAGA",IF(R71&gt;0,"VENCIDA",IF(R71&gt;=-5,"POR VENCER","AL DÍA"))))</f>
        <v/>
      </c>
      <c r="V71" s="185" t="n"/>
      <c r="W71" s="119">
        <f>IF(N($H71)&lt;3,"",IF(Q71="","",Q71+31))</f>
        <v/>
      </c>
      <c r="X71" s="124">
        <f>IF(W71="","",TODAY()-W71)</f>
        <v/>
      </c>
      <c r="Y71" s="494" t="n"/>
      <c r="Z71" s="184" t="n"/>
      <c r="AA71" s="184">
        <f>IF(W71="","SIN ESTADO",IF(Y71&lt;&gt;"","PAGA",IF(X71&gt;0,"VENCIDA",IF(X71&gt;=-5,"POR VENCER","AL DÍA"))))</f>
        <v/>
      </c>
      <c r="AB71" s="185" t="n"/>
      <c r="AC71" s="119">
        <f>IF(N($H71)&lt;4,"",IF(W71="","",W71+31))</f>
        <v/>
      </c>
      <c r="AD71" s="124">
        <f>IF(AC71="","",TODAY()-AC71)</f>
        <v/>
      </c>
      <c r="AE71" s="494" t="n"/>
      <c r="AF71" s="184" t="n"/>
      <c r="AG71" s="184">
        <f>IF(AC71="","SIN ESTADO",IF(AE71&lt;&gt;"","PAGA",IF(AD71&gt;0,"VENCIDA",IF(AD71&gt;=-5,"POR VENCER","AL DÍA"))))</f>
        <v/>
      </c>
      <c r="AH71" s="185" t="n"/>
      <c r="AI71" s="119">
        <f>IF(N($H71)&lt;5,"",IF(AC71="","",AC71+31))</f>
        <v/>
      </c>
      <c r="AJ71" s="124">
        <f>IF(AI71="","",TODAY()-AI71)</f>
        <v/>
      </c>
      <c r="AK71" s="494" t="n"/>
      <c r="AL71" s="184" t="n"/>
      <c r="AM71" s="184">
        <f>IF(AI71="","SIN ESTADO",IF(AK71&lt;&gt;"","PAGA",IF(AJ71&gt;0,"VENCIDA",IF(AJ71&gt;=-5,"POR VENCER","AL DÍA"))))</f>
        <v/>
      </c>
      <c r="AN71" s="185" t="n"/>
      <c r="AO71" s="119">
        <f>IF(N($H71)&lt;6,"",IF(AI71="","",AI71+31))</f>
        <v/>
      </c>
      <c r="AP71" s="124">
        <f>IF(AO71="","",TODAY()-AO71)</f>
        <v/>
      </c>
      <c r="AQ71" s="270" t="n"/>
      <c r="AR71" s="184" t="n"/>
      <c r="AS71" s="184">
        <f>IF(AO71="","SIN ESTADO",IF(AQ71&lt;&gt;"","PAGA",IF(AP71&gt;0,"VENCIDA",IF(AP71&gt;=-5,"POR VENCER","AL DÍA"))))</f>
        <v/>
      </c>
      <c r="AT71" s="185" t="n"/>
      <c r="AU71" s="119">
        <f>IF(N($H71)&lt;7,"",IF(AO71="","",AO71+31))</f>
        <v/>
      </c>
      <c r="AV71" s="124">
        <f>IF(AU71="","",TODAY()-AU71)</f>
        <v/>
      </c>
      <c r="AW71" s="494" t="n"/>
      <c r="AX71" s="184" t="n"/>
      <c r="AY71" s="184">
        <f>IF(AU71="","SIN ESTADO",IF(AW71&lt;&gt;"","PAGA",IF(AV71&gt;0,"VENCIDA",IF(AV71&gt;=-5,"POR VENCER","AL DÍA"))))</f>
        <v/>
      </c>
      <c r="AZ71" s="185" t="n"/>
      <c r="BA71" s="119">
        <f>IF(N($H71)&lt;8,"",IF(AU71="","",AU71+31))</f>
        <v/>
      </c>
      <c r="BB71" s="124">
        <f>IF(BA71="","",TODAY()-BA71)</f>
        <v/>
      </c>
      <c r="BC71" s="494" t="n"/>
      <c r="BD71" s="184" t="n"/>
      <c r="BE71" s="184">
        <f>IF(BA71="","SIN ESTADO",IF(BC71&lt;&gt;"","PAGA",IF(BB71&gt;0,"VENCIDA",IF(BB71&gt;=-5,"POR VENCER","AL DÍA"))))</f>
        <v/>
      </c>
      <c r="BF71" s="185" t="n"/>
      <c r="BG71" s="119">
        <f>IF(N($H71)&lt;9,"",IF(BA71="","",BA71+31))</f>
        <v/>
      </c>
      <c r="BH71" s="124">
        <f>IF(BG71="","",TODAY()-BG71)</f>
        <v/>
      </c>
      <c r="BI71" s="494" t="n"/>
      <c r="BJ71" s="184" t="n"/>
      <c r="BK71" s="184">
        <f>IF(BG71="","SIN ESTADO",IF(BI71&lt;&gt;"","PAGA",IF(BH71&gt;0,"VENCIDA",IF(BH71&gt;=-5,"POR VENCER","AL DÍA"))))</f>
        <v/>
      </c>
      <c r="BL71" s="185" t="n"/>
      <c r="BM71" s="119">
        <f>IF(N($H71)&lt;10,"",IF(BG71="","",BG71+31))</f>
        <v/>
      </c>
      <c r="BN71" s="124">
        <f>IF(BM71="","",TODAY()-BM71)</f>
        <v/>
      </c>
      <c r="BO71" s="494" t="n"/>
      <c r="BP71" s="184" t="n"/>
      <c r="BQ71" s="184">
        <f>IF(BM71="","SIN ESTADO",IF(BO71&lt;&gt;"","PAGA",IF(BN71&gt;0,"VENCIDA",IF(BN71&gt;=-5,"POR VENCER","AL DÍA"))))</f>
        <v/>
      </c>
      <c r="BR71" s="185" t="n"/>
      <c r="BS71" s="119">
        <f>IF(N($H71)&lt;11,"",IF(BM71="","",BM71+31))</f>
        <v/>
      </c>
      <c r="BT71" s="124">
        <f>IF(BS71="","",TODAY()-BS71)</f>
        <v/>
      </c>
      <c r="BU71" s="494" t="n"/>
      <c r="BV71" s="184" t="n"/>
      <c r="BW71" s="184">
        <f>IF(BS71="","SIN ESTADO",IF(BU71&lt;&gt;"","PAGA",IF(BT71&gt;0,"VENCIDA",IF(BT71&gt;=-5,"POR VENCER","AL DÍA"))))</f>
        <v/>
      </c>
      <c r="BX71" s="185" t="n"/>
      <c r="BY71" s="119">
        <f>IF(N($H71)&lt;12,"",IF(BS71="","",BS71+31))</f>
        <v/>
      </c>
      <c r="BZ71" s="124">
        <f>IF(BY71="","",TODAY()-BY71)</f>
        <v/>
      </c>
      <c r="CA71" s="494" t="n"/>
      <c r="CB71" s="184" t="n"/>
      <c r="CC71" s="184">
        <f>IF(BY71="","SIN ESTADO",IF(CA71&lt;&gt;"","PAGA",IF(BZ71&gt;0,"VENCIDA",IF(BZ71&gt;=-5,"POR VENCER","AL DÍA"))))</f>
        <v/>
      </c>
      <c r="CD71" s="185" t="n"/>
      <c r="CE71" s="119">
        <f>IF(N($H71)&lt;13,"",IF(BY71="","",BY71+31))</f>
        <v/>
      </c>
      <c r="CF71" s="124">
        <f>IF(CE71="","",TODAY()-CE71)</f>
        <v/>
      </c>
      <c r="CG71" s="494" t="n"/>
      <c r="CH71" s="184" t="n"/>
      <c r="CI71" s="184">
        <f>IF(CE71="","SIN ESTADO",IF(CG71&lt;&gt;"","PAGA",IF(CF71&gt;0,"VENCIDA",IF(CF71&gt;=-5,"POR VENCER","AL DÍA"))))</f>
        <v/>
      </c>
      <c r="CJ71" s="185" t="n"/>
      <c r="CK71" s="119">
        <f>IF(N($H71)&lt;14,"",IF(CE71="","",CE71+31))</f>
        <v/>
      </c>
      <c r="CL71" s="124">
        <f>IF(CK71="","",TODAY()-CK71)</f>
        <v/>
      </c>
      <c r="CM71" s="494" t="n"/>
      <c r="CN71" s="184" t="n"/>
      <c r="CO71" s="184">
        <f>IF(CK71="","SIN ESTADO",IF(CM71&lt;&gt;"","PAGA",IF(CL71&gt;0,"VENCIDA",IF(CL71&gt;=-5,"POR VENCER","AL DÍA"))))</f>
        <v/>
      </c>
      <c r="CP71" s="185" t="n"/>
      <c r="CQ71" s="119">
        <f>IF(N($H71)&lt;15,"",IF(CK71="","",CK71+31))</f>
        <v/>
      </c>
      <c r="CR71" s="124">
        <f>IF(CQ71="","",TODAY()-CQ71)</f>
        <v/>
      </c>
      <c r="CS71" s="494" t="n"/>
      <c r="CT71" s="184" t="n"/>
      <c r="CU71" s="184">
        <f>IF(CQ71="","SIN ESTADO",IF(CS71&lt;&gt;"","PAGA",IF(CR71&gt;0,"VENCIDA",IF(CR71&gt;=-5,"POR VENCER","AL DÍA"))))</f>
        <v/>
      </c>
      <c r="CV71" s="185" t="n"/>
      <c r="CW71" s="119">
        <f>IF(N($H71)&lt;16,"",IF(CQ71="","",CQ71+31))</f>
        <v/>
      </c>
      <c r="CX71" s="124">
        <f>IF(CW71="","",TODAY()-CW71)</f>
        <v/>
      </c>
      <c r="CY71" s="494" t="n"/>
      <c r="CZ71" s="184" t="n"/>
      <c r="DA71" s="184">
        <f>IF(CW71="","SIN ESTADO",IF(CY71&lt;&gt;"","PAGA",IF(CX71&gt;0,"VENCIDA",IF(CX71&gt;=-5,"POR VENCER","AL DÍA"))))</f>
        <v/>
      </c>
      <c r="DB71" s="185" t="n"/>
      <c r="DC71" s="119">
        <f>IF(N($H71)&lt;17,"",IF(CW71="","",CW71+31))</f>
        <v/>
      </c>
      <c r="DD71" s="124">
        <f>IF(DC71="","",TODAY()-DC71)</f>
        <v/>
      </c>
      <c r="DE71" s="494" t="n"/>
      <c r="DF71" s="184" t="n"/>
      <c r="DG71" s="184">
        <f>IF(DC71="","SIN ESTADO",IF(DE71&lt;&gt;"","PAGA",IF(DD71&gt;0,"VENCIDA",IF(DD71&gt;=-5,"POR VENCER","AL DÍA"))))</f>
        <v/>
      </c>
      <c r="DH71" s="185" t="n"/>
      <c r="DI71" s="119">
        <f>IF(N($H71)&lt;18,"",IF(DC71="","",DC71+31))</f>
        <v/>
      </c>
      <c r="DJ71" s="124">
        <f>IF(DI71="","",TODAY()-DI71)</f>
        <v/>
      </c>
      <c r="DK71" s="494" t="n"/>
      <c r="DL71" s="184" t="n"/>
      <c r="DM71" s="184">
        <f>IF(DI71="","SIN ESTADO",IF(DK71&lt;&gt;"","PAGA",IF(DJ71&gt;0,"VENCIDA",IF(DJ71&gt;=-5,"POR VENCER","AL DÍA"))))</f>
        <v/>
      </c>
      <c r="DN71" s="185" t="n"/>
      <c r="DO71" s="119">
        <f>IF(N($H71)&lt;19,"",IF(DI71="","",DI71+31))</f>
        <v/>
      </c>
      <c r="DP71" s="124">
        <f>IF(DO71="","",TODAY()-DO71)</f>
        <v/>
      </c>
      <c r="DQ71" s="494" t="n"/>
      <c r="DR71" s="184" t="n"/>
      <c r="DS71" s="184">
        <f>IF(DO71="","SIN ESTADO",IF(DQ71&lt;&gt;"","PAGA",IF(DP71&gt;0,"VENCIDA",IF(DP71&gt;=-5,"POR VENCER","AL DÍA"))))</f>
        <v/>
      </c>
      <c r="DT71" s="185" t="n"/>
      <c r="DU71" s="119">
        <f>IF(N($H71)&lt;20,"",IF(DO71="","",DO71+31))</f>
        <v/>
      </c>
      <c r="DV71" s="124">
        <f>IF(DU71="","",TODAY()-DU71)</f>
        <v/>
      </c>
      <c r="DW71" s="494" t="n"/>
      <c r="DX71" s="184" t="n"/>
      <c r="DY71" s="184">
        <f>IF(DU71="","SIN ESTADO",IF(DW71&lt;&gt;"","PAGA",IF(DV71&gt;0,"VENCIDA",IF(DV71&gt;=-5,"POR VENCER","AL DÍA"))))</f>
        <v/>
      </c>
      <c r="DZ71" s="185" t="n"/>
      <c r="EA71" s="119">
        <f>IF(N($H71)&lt;21,"",IF(DU71="","",DU71+31))</f>
        <v/>
      </c>
      <c r="EB71" s="124">
        <f>IF(EA71="","",TODAY()-EA71)</f>
        <v/>
      </c>
      <c r="EC71" s="494" t="n"/>
      <c r="ED71" s="184" t="n"/>
      <c r="EE71" s="184">
        <f>IF(EA71="","SIN ESTADO",IF(EC71&lt;&gt;"","PAGA",IF(EB71&gt;0,"VENCIDA",IF(EB71&gt;=-5,"POR VENCER","AL DÍA"))))</f>
        <v/>
      </c>
      <c r="EF71" s="185" t="n"/>
      <c r="EG71" s="119">
        <f>IF(N($H71)&lt;22,"",IF(EA71="","",EA71+31))</f>
        <v/>
      </c>
      <c r="EH71" s="124">
        <f>IF(EG71="","",TODAY()-EG71)</f>
        <v/>
      </c>
      <c r="EI71" s="494" t="n"/>
      <c r="EJ71" s="184" t="n"/>
      <c r="EK71" s="184">
        <f>IF(EG71="","SIN ESTADO",IF(EI71&lt;&gt;"","PAGA",IF(EH71&gt;0,"VENCIDA",IF(EH71&gt;=-5,"POR VENCER","AL DÍA"))))</f>
        <v/>
      </c>
      <c r="EL71" s="185" t="n"/>
      <c r="EM71" s="119">
        <f>IF(N($H71)&lt;23,"",IF(EG71="","",EG71+31))</f>
        <v/>
      </c>
      <c r="EN71" s="124">
        <f>IF(EM71="","",TODAY()-EM71)</f>
        <v/>
      </c>
      <c r="EO71" s="494" t="n"/>
      <c r="EP71" s="184" t="n"/>
      <c r="EQ71" s="184">
        <f>IF(EM71="","SIN ESTADO",IF(EO71&lt;&gt;"","PAGA",IF(EN71&gt;0,"VENCIDA",IF(EN71&gt;=-5,"POR VENCER","AL DÍA"))))</f>
        <v/>
      </c>
      <c r="ER71" s="185" t="n"/>
      <c r="ES71" s="119">
        <f>IF(N($H71)&lt;24,"",IF(EM71="","",EM71+31))</f>
        <v/>
      </c>
      <c r="ET71" s="124">
        <f>IF(ES71="","",TODAY()-ES71)</f>
        <v/>
      </c>
      <c r="EU71" s="494" t="n"/>
      <c r="EV71" s="184" t="n"/>
      <c r="EW71" s="184">
        <f>IF(ES71="","SIN ESTADO",IF(EU71&lt;&gt;"","PAGA",IF(ET71&gt;0,"VENCIDA",IF(ET71&gt;=-5,"POR VENCER","AL DÍA"))))</f>
        <v/>
      </c>
      <c r="EX71" s="185" t="n"/>
      <c r="EY71" s="119">
        <f>IF(N($H71)&lt;25,"",IF(ES71="","",ES71+31))</f>
        <v/>
      </c>
      <c r="EZ71" s="124">
        <f>IF(EY71="","",TODAY()-EY71)</f>
        <v/>
      </c>
      <c r="FA71" s="494" t="n"/>
      <c r="FB71" s="184" t="n"/>
      <c r="FC71" s="184">
        <f>IF(EY71="","SIN ESTADO",IF(FA71&lt;&gt;"","PAGA",IF(EZ71&gt;0,"VENCIDA",IF(EZ71&gt;=-5,"POR VENCER","AL DÍA"))))</f>
        <v/>
      </c>
      <c r="FD71" s="185" t="n"/>
      <c r="FE71" s="119">
        <f>IF(N($H71)&lt;26,"",IF(EY71="","",EY71+31))</f>
        <v/>
      </c>
      <c r="FF71" s="124">
        <f>IF(FE71="","",TODAY()-FE71)</f>
        <v/>
      </c>
      <c r="FG71" s="494" t="n"/>
      <c r="FH71" s="184" t="n"/>
      <c r="FI71" s="184">
        <f>IF(FE71="","SIN ESTADO",IF(FG71&lt;&gt;"","PAGA",IF(FF71&gt;0,"VENCIDA",IF(FF71&gt;=-5,"POR VENCER","AL DÍA"))))</f>
        <v/>
      </c>
      <c r="FJ71" s="185" t="n"/>
      <c r="FK71" s="119">
        <f>IF(N($H71)&lt;27,"",IF(FE71="","",FE71+31))</f>
        <v/>
      </c>
      <c r="FL71" s="124">
        <f>IF(FK71="","",TODAY()-FK71)</f>
        <v/>
      </c>
      <c r="FM71" s="494" t="n"/>
      <c r="FN71" s="184" t="n"/>
      <c r="FO71" s="184">
        <f>IF(FK71="","SIN ESTADO",IF(FM71&lt;&gt;"","PAGA",IF(FL71&gt;0,"VENCIDA",IF(FL71&gt;=-5,"POR VENCER","AL DÍA"))))</f>
        <v/>
      </c>
      <c r="FP71" s="185" t="n"/>
      <c r="FQ71" s="119">
        <f>IF(N($H71)&lt;28,"",IF(FK71="","",FK71+31))</f>
        <v/>
      </c>
      <c r="FR71" s="124">
        <f>IF(FQ71="","",TODAY()-FQ71)</f>
        <v/>
      </c>
      <c r="FS71" s="494" t="n"/>
      <c r="FT71" s="184" t="n"/>
      <c r="FU71" s="184">
        <f>IF(FQ71="","SIN ESTADO",IF(FS71&lt;&gt;"","PAGA",IF(FR71&gt;0,"VENCIDA",IF(FR71&gt;=-5,"POR VENCER","AL DÍA"))))</f>
        <v/>
      </c>
      <c r="FV71" s="185" t="n"/>
      <c r="FW71" s="119">
        <f>IF(N($H71)&lt;29,"",IF(FQ71="","",FQ71+31))</f>
        <v/>
      </c>
      <c r="FX71" s="124">
        <f>IF(FW71="","",TODAY()-FW71)</f>
        <v/>
      </c>
      <c r="FY71" s="494" t="n"/>
      <c r="FZ71" s="184" t="n"/>
      <c r="GA71" s="184">
        <f>IF(FW71="","SIN ESTADO",IF(FY71&lt;&gt;"","PAGA",IF(FX71&gt;0,"VENCIDA",IF(FX71&gt;=-5,"POR VENCER","AL DÍA"))))</f>
        <v/>
      </c>
      <c r="GB71" s="185" t="n"/>
      <c r="GC71" s="119">
        <f>IF(N($H71)&lt;30,"",IF(FW71="","",FW71+31))</f>
        <v/>
      </c>
      <c r="GD71" s="124">
        <f>IF(GC71="","",TODAY()-GC71)</f>
        <v/>
      </c>
      <c r="GE71" s="494" t="n"/>
      <c r="GF71" s="184" t="n"/>
      <c r="GG71" s="184">
        <f>IF(GC71="","SIN ESTADO",IF(GE71&lt;&gt;"","PAGA",IF(GD71&gt;0,"VENCIDA",IF(GD71&gt;=-5,"POR VENCER","AL DÍA"))))</f>
        <v/>
      </c>
      <c r="GH71" s="185" t="n"/>
      <c r="GI71" s="119">
        <f>IF(N($H71)&lt;31,"",IF(GC71="","",GC71+31))</f>
        <v/>
      </c>
      <c r="GJ71" s="124">
        <f>IF(GI71="","",TODAY()-GI71)</f>
        <v/>
      </c>
      <c r="GK71" s="494" t="n"/>
      <c r="GL71" s="184" t="n"/>
      <c r="GM71" s="184">
        <f>IF(GI71="","SIN ESTADO",IF(GK71&lt;&gt;"","PAGA",IF(GJ71&gt;0,"VENCIDA",IF(GJ71&gt;=-5,"POR VENCER","AL DÍA"))))</f>
        <v/>
      </c>
      <c r="GN71" s="185" t="n"/>
      <c r="GO71" s="119">
        <f>IF(N($H71)&lt;32,"",IF(GI71="","",GI71+31))</f>
        <v/>
      </c>
      <c r="GP71" s="124">
        <f>IF(GO71="","",TODAY()-GO71)</f>
        <v/>
      </c>
      <c r="GQ71" s="494" t="n"/>
      <c r="GR71" s="184" t="n"/>
      <c r="GS71" s="184">
        <f>IF(GO71="","SIN ESTADO",IF(GQ71&lt;&gt;"","PAGA",IF(GP71&gt;0,"VENCIDA",IF(GP71&gt;=-5,"POR VENCER","AL DÍA"))))</f>
        <v/>
      </c>
      <c r="GT71" s="185" t="n"/>
      <c r="GU71" s="119">
        <f>IF(N($H71)&lt;33,"",IF(GO71="","",GO71+31))</f>
        <v/>
      </c>
      <c r="GV71" s="124">
        <f>IF(GU71="","",TODAY()-GU71)</f>
        <v/>
      </c>
      <c r="GW71" s="494" t="n"/>
      <c r="GX71" s="184" t="n"/>
      <c r="GY71" s="184">
        <f>IF(GU71="","SIN ESTADO",IF(GW71&lt;&gt;"","PAGA",IF(GV71&gt;0,"VENCIDA",IF(GV71&gt;=-5,"POR VENCER","AL DÍA"))))</f>
        <v/>
      </c>
      <c r="GZ71" s="185" t="n"/>
      <c r="HA71" s="119">
        <f>IF(N($H71)&lt;34,"",IF(GU71="","",GU71+31))</f>
        <v/>
      </c>
      <c r="HB71" s="124">
        <f>IF(HA71="","",TODAY()-HA71)</f>
        <v/>
      </c>
      <c r="HC71" s="494" t="n"/>
      <c r="HD71" s="184" t="n"/>
      <c r="HE71" s="184">
        <f>IF(HA71="","SIN ESTADO",IF(HC71&lt;&gt;"","PAGA",IF(HB71&gt;0,"VENCIDA",IF(HB71&gt;=-5,"POR VENCER","AL DÍA"))))</f>
        <v/>
      </c>
      <c r="HF71" s="185" t="n"/>
      <c r="HG71" s="119">
        <f>IF(N($H71)&lt;35,"",IF(HA71="","",HA71+31))</f>
        <v/>
      </c>
      <c r="HH71" s="124">
        <f>IF(HG71="","",TODAY()-HG71)</f>
        <v/>
      </c>
      <c r="HI71" s="494" t="n"/>
      <c r="HJ71" s="184" t="n"/>
      <c r="HK71" s="184">
        <f>IF(HG71="","SIN ESTADO",IF(HI71&lt;&gt;"","PAGA",IF(HH71&gt;0,"VENCIDA",IF(HH71&gt;=-5,"POR VENCER","AL DÍA"))))</f>
        <v/>
      </c>
      <c r="HL71" s="168" t="n"/>
      <c r="HM71" s="119">
        <f>IF(N($H71)&lt;36,"",IF(HG71="","",HG71+31))</f>
        <v/>
      </c>
      <c r="HN71" s="124">
        <f>IF(HM71="","",TODAY()-HM71)</f>
        <v/>
      </c>
      <c r="HO71" s="494" t="n"/>
      <c r="HP71" s="184" t="n"/>
      <c r="HQ71" s="184">
        <f>IF(HM71="","SIN ESTADO",IF(HO71&lt;&gt;"","PAGA",IF(HN71&gt;0,"VENCIDA",IF(HN71&gt;=-5,"POR VENCER","AL DÍA"))))</f>
        <v/>
      </c>
      <c r="HR71" s="168" t="n"/>
      <c r="HS71" s="169">
        <f>N71+T71+Z71+AF71+AL71+AR71+AX71+BD71+BJ71+BP71+BV71+CB71+CH71+CN71+CT71+CZ71+DF71+DL71+DR71+DX71+ED71+EJ71+EP71+EV71+FB71+FH71+FN71+FT71+FZ71+GF71+GL71+GR71+GX71+HD71+HJ71+HP71</f>
        <v/>
      </c>
      <c r="HU71" s="170">
        <f>IFERROR(N($J71),0)</f>
        <v/>
      </c>
      <c r="HW71" s="170">
        <f>SUMPRODUCT((MOD(COLUMN($M71:$HR71)-COLUMN($M71),6)=0)*ISNUMBER($M71:$HR71)*($M71:$HR71&gt;=RESUMEN!$C$26)*($M71:$HR71&lt;=RESUMEN!$C$27)*IFERROR(N($N71:$HS71),0))</f>
        <v/>
      </c>
      <c r="HX71" s="170">
        <f>SUMPRODUCT((MOD(COLUMN($M71:$HR71)-COLUMN($M71),6)=0)*ISNUMBER($M71:$HR71)*($M71:$HR71&gt;=RESUMEN!$C$26)*($M71:$HR71&lt;=RESUMEN!$C$27))</f>
        <v/>
      </c>
    </row>
    <row r="72" ht="15.75" customHeight="1" s="506">
      <c r="B72" s="113">
        <f>VENTAS!A71</f>
        <v/>
      </c>
      <c r="C72" s="236">
        <f>VENTAS!B71</f>
        <v/>
      </c>
      <c r="D72" s="53">
        <f>VENTAS!C71</f>
        <v/>
      </c>
      <c r="E72" s="114">
        <f>VENTAS!D71</f>
        <v/>
      </c>
      <c r="F72" s="114">
        <f>VENTAS!J71</f>
        <v/>
      </c>
      <c r="G72" s="494">
        <f>VENTAS!F71</f>
        <v/>
      </c>
      <c r="H72" s="479">
        <f>VENTAS!K71</f>
        <v/>
      </c>
      <c r="I72" s="479">
        <f>VENTAS!M71</f>
        <v/>
      </c>
      <c r="J72" s="184">
        <f>VENTAS!L71</f>
        <v/>
      </c>
      <c r="K72" s="119">
        <f>IF(N($H72)&lt;1,"",$G72+31)</f>
        <v/>
      </c>
      <c r="L72" s="124">
        <f>IF(K72="","",TODAY()-K72)</f>
        <v/>
      </c>
      <c r="M72" s="201" t="n">
        <v>45966</v>
      </c>
      <c r="N72" s="374" t="n">
        <v>1000000</v>
      </c>
      <c r="O72" s="184">
        <f>IF(K72="","SIN ESTADO",IF(M72&lt;&gt;"","PAGA",IF(L72&gt;0,"VENCIDA",IF(L72&gt;=-5,"POR VENCER","AL DÍA"))))</f>
        <v/>
      </c>
      <c r="P72" s="185" t="inlineStr">
        <is>
          <t>TRANSFERENCIA</t>
        </is>
      </c>
      <c r="Q72" s="119">
        <f>IF(N($H72)&lt;2,"",IF(K72="","",K72+31))</f>
        <v/>
      </c>
      <c r="R72" s="124">
        <f>IF(Q72="","",TODAY()-Q72)</f>
        <v/>
      </c>
      <c r="S72" s="414" t="n">
        <v>45966</v>
      </c>
      <c r="T72" s="184" t="n">
        <v>1000000</v>
      </c>
      <c r="U72" s="184">
        <f>IF(Q72="","SIN ESTADO",IF(S72&lt;&gt;"","PAGA",IF(R72&gt;0,"VENCIDA",IF(R72&gt;=-5,"POR VENCER","AL DÍA"))))</f>
        <v/>
      </c>
      <c r="V72" s="185" t="inlineStr">
        <is>
          <t>TRANSFERENCIA</t>
        </is>
      </c>
      <c r="W72" s="119">
        <f>IF(N($H72)&lt;3,"",IF(Q72="","",Q72+31))</f>
        <v/>
      </c>
      <c r="X72" s="124">
        <f>IF(W72="","",TODAY()-W72)</f>
        <v/>
      </c>
      <c r="Y72" s="414" t="n">
        <v>45966</v>
      </c>
      <c r="Z72" s="184" t="n">
        <v>1000000</v>
      </c>
      <c r="AA72" s="184">
        <f>IF(W72="","SIN ESTADO",IF(Y72&lt;&gt;"","PAGA",IF(X72&gt;0,"VENCIDA",IF(X72&gt;=-5,"POR VENCER","AL DÍA"))))</f>
        <v/>
      </c>
      <c r="AB72" s="185" t="inlineStr">
        <is>
          <t>TRANSFERENCIA</t>
        </is>
      </c>
      <c r="AC72" s="119">
        <f>IF(N($H72)&lt;4,"",IF(W72="","",W72+31))</f>
        <v/>
      </c>
      <c r="AD72" s="124">
        <f>IF(AC72="","",TODAY()-AC72)</f>
        <v/>
      </c>
      <c r="AE72" s="414" t="n">
        <v>45966</v>
      </c>
      <c r="AF72" s="184" t="n">
        <v>1000000</v>
      </c>
      <c r="AG72" s="184">
        <f>IF(AC72="","SIN ESTADO",IF(AE72&lt;&gt;"","PAGA",IF(AD72&gt;0,"VENCIDA",IF(AD72&gt;=-5,"POR VENCER","AL DÍA"))))</f>
        <v/>
      </c>
      <c r="AH72" s="185" t="inlineStr">
        <is>
          <t>TRANSFERENCIA</t>
        </is>
      </c>
      <c r="AI72" s="119">
        <f>IF(N($H72)&lt;5,"",IF(AC72="","",AC72+31))</f>
        <v/>
      </c>
      <c r="AJ72" s="124">
        <f>IF(AI72="","",TODAY()-AI72)</f>
        <v/>
      </c>
      <c r="AK72" s="406" t="n">
        <v>46125</v>
      </c>
      <c r="AL72" s="184" t="n">
        <v>900000</v>
      </c>
      <c r="AM72" s="184">
        <f>IF(AI72="","SIN ESTADO",IF(AK72&lt;&gt;"","PAGA",IF(AJ72&gt;0,"VENCIDA",IF(AJ72&gt;=-5,"POR VENCER","AL DÍA"))))</f>
        <v/>
      </c>
      <c r="AN72" s="185" t="inlineStr">
        <is>
          <t>EFECTIVO</t>
        </is>
      </c>
      <c r="AO72" s="119">
        <f>IF(N($H72)&lt;6,"",IF(AI72="","",AI72+31))</f>
        <v/>
      </c>
      <c r="AP72" s="124">
        <f>IF(AO72="","",TODAY()-AO72)</f>
        <v/>
      </c>
      <c r="AQ72" s="270" t="n">
        <v>46190</v>
      </c>
      <c r="AR72" s="184" t="n">
        <v>500000</v>
      </c>
      <c r="AS72" s="184">
        <f>IF(AO72="","SIN ESTADO",IF(AQ72&lt;&gt;"","PAGA",IF(AP72&gt;0,"VENCIDA",IF(AP72&gt;=-5,"POR VENCER","AL DÍA"))))</f>
        <v/>
      </c>
      <c r="AT72" s="185" t="inlineStr">
        <is>
          <t>TRANSFERENCIA</t>
        </is>
      </c>
      <c r="AU72" s="119">
        <f>IF(N($H72)&lt;7,"",IF(AO72="","",AO72+31))</f>
        <v/>
      </c>
      <c r="AV72" s="124">
        <f>IF(AU72="","",TODAY()-AU72)</f>
        <v/>
      </c>
      <c r="AW72" s="494" t="n">
        <v>46190</v>
      </c>
      <c r="AX72" s="184" t="n">
        <v>400000</v>
      </c>
      <c r="AY72" s="184">
        <f>IF(AU72="","SIN ESTADO",IF(AW72&lt;&gt;"","PAGA",IF(AV72&gt;0,"VENCIDA",IF(AV72&gt;=-5,"POR VENCER","AL DÍA"))))</f>
        <v/>
      </c>
      <c r="AZ72" s="185" t="inlineStr">
        <is>
          <t>TRANSFERENCIA</t>
        </is>
      </c>
      <c r="BA72" s="119">
        <f>IF(N($H72)&lt;8,"",IF(AU72="","",AU72+31))</f>
        <v/>
      </c>
      <c r="BB72" s="124">
        <f>IF(BA72="","",TODAY()-BA72)</f>
        <v/>
      </c>
      <c r="BC72" s="494" t="n">
        <v>46227</v>
      </c>
      <c r="BD72" s="184" t="n">
        <v>1750000</v>
      </c>
      <c r="BE72" s="184">
        <f>IF(BA72="","SIN ESTADO",IF(BC72&lt;&gt;"","PAGA",IF(BB72&gt;0,"VENCIDA",IF(BB72&gt;=-5,"POR VENCER","AL DÍA"))))</f>
        <v/>
      </c>
      <c r="BF72" s="185" t="inlineStr">
        <is>
          <t>EFECTIVO</t>
        </is>
      </c>
      <c r="BG72" s="119">
        <f>IF(N($H72)&lt;9,"",IF(BA72="","",BA72+31))</f>
        <v/>
      </c>
      <c r="BH72" s="124">
        <f>IF(BG72="","",TODAY()-BG72)</f>
        <v/>
      </c>
      <c r="BI72" s="494" t="n">
        <v>46280</v>
      </c>
      <c r="BJ72" s="184" t="n">
        <v>1750000</v>
      </c>
      <c r="BK72" s="184">
        <f>IF(BG72="","SIN ESTADO",IF(BI72&lt;&gt;"","PAGA",IF(BH72&gt;0,"VENCIDA",IF(BH72&gt;=-5,"POR VENCER","AL DÍA"))))</f>
        <v/>
      </c>
      <c r="BL72" s="185" t="inlineStr">
        <is>
          <t>TRANSFERENCIA</t>
        </is>
      </c>
      <c r="BM72" s="119">
        <f>IF(N($H72)&lt;10,"",IF(BG72="","",BG72+31))</f>
        <v/>
      </c>
      <c r="BN72" s="124">
        <f>IF(BM72="","",TODAY()-BM72)</f>
        <v/>
      </c>
      <c r="BO72" s="494" t="n"/>
      <c r="BP72" s="184" t="n"/>
      <c r="BQ72" s="184">
        <f>IF(BM72="","SIN ESTADO",IF(BO72&lt;&gt;"","PAGA",IF(BN72&gt;0,"VENCIDA",IF(BN72&gt;=-5,"POR VENCER","AL DÍA"))))</f>
        <v/>
      </c>
      <c r="BR72" s="185" t="n"/>
      <c r="BS72" s="119">
        <f>IF(N($H72)&lt;11,"",IF(BM72="","",BM72+31))</f>
        <v/>
      </c>
      <c r="BT72" s="124">
        <f>IF(BS72="","",TODAY()-BS72)</f>
        <v/>
      </c>
      <c r="BU72" s="494" t="n"/>
      <c r="BV72" s="184" t="n"/>
      <c r="BW72" s="184">
        <f>IF(BS72="","SIN ESTADO",IF(BU72&lt;&gt;"","PAGA",IF(BT72&gt;0,"VENCIDA",IF(BT72&gt;=-5,"POR VENCER","AL DÍA"))))</f>
        <v/>
      </c>
      <c r="BX72" s="185" t="n"/>
      <c r="BY72" s="119">
        <f>IF(N($H72)&lt;12,"",IF(BS72="","",BS72+31))</f>
        <v/>
      </c>
      <c r="BZ72" s="124">
        <f>IF(BY72="","",TODAY()-BY72)</f>
        <v/>
      </c>
      <c r="CA72" s="494" t="n"/>
      <c r="CB72" s="184" t="n"/>
      <c r="CC72" s="184">
        <f>IF(BY72="","SIN ESTADO",IF(CA72&lt;&gt;"","PAGA",IF(BZ72&gt;0,"VENCIDA",IF(BZ72&gt;=-5,"POR VENCER","AL DÍA"))))</f>
        <v/>
      </c>
      <c r="CD72" s="185" t="n"/>
      <c r="CE72" s="119">
        <f>IF(N($H72)&lt;13,"",IF(BY72="","",BY72+31))</f>
        <v/>
      </c>
      <c r="CF72" s="124">
        <f>IF(CE72="","",TODAY()-CE72)</f>
        <v/>
      </c>
      <c r="CG72" s="494" t="n"/>
      <c r="CH72" s="184" t="n"/>
      <c r="CI72" s="184">
        <f>IF(CE72="","SIN ESTADO",IF(CG72&lt;&gt;"","PAGA",IF(CF72&gt;0,"VENCIDA",IF(CF72&gt;=-5,"POR VENCER","AL DÍA"))))</f>
        <v/>
      </c>
      <c r="CJ72" s="185" t="n"/>
      <c r="CK72" s="119">
        <f>IF(N($H72)&lt;14,"",IF(CE72="","",CE72+31))</f>
        <v/>
      </c>
      <c r="CL72" s="124">
        <f>IF(CK72="","",TODAY()-CK72)</f>
        <v/>
      </c>
      <c r="CM72" s="494" t="n"/>
      <c r="CN72" s="184" t="n"/>
      <c r="CO72" s="184">
        <f>IF(CK72="","SIN ESTADO",IF(CM72&lt;&gt;"","PAGA",IF(CL72&gt;0,"VENCIDA",IF(CL72&gt;=-5,"POR VENCER","AL DÍA"))))</f>
        <v/>
      </c>
      <c r="CP72" s="185" t="n"/>
      <c r="CQ72" s="119">
        <f>IF(N($H72)&lt;15,"",IF(CK72="","",CK72+31))</f>
        <v/>
      </c>
      <c r="CR72" s="124">
        <f>IF(CQ72="","",TODAY()-CQ72)</f>
        <v/>
      </c>
      <c r="CS72" s="494" t="n"/>
      <c r="CT72" s="184" t="n"/>
      <c r="CU72" s="184">
        <f>IF(CQ72="","SIN ESTADO",IF(CS72&lt;&gt;"","PAGA",IF(CR72&gt;0,"VENCIDA",IF(CR72&gt;=-5,"POR VENCER","AL DÍA"))))</f>
        <v/>
      </c>
      <c r="CV72" s="185" t="n"/>
      <c r="CW72" s="119">
        <f>IF(N($H72)&lt;16,"",IF(CQ72="","",CQ72+31))</f>
        <v/>
      </c>
      <c r="CX72" s="124">
        <f>IF(CW72="","",TODAY()-CW72)</f>
        <v/>
      </c>
      <c r="CY72" s="494" t="n"/>
      <c r="CZ72" s="184" t="n"/>
      <c r="DA72" s="184">
        <f>IF(CW72="","SIN ESTADO",IF(CY72&lt;&gt;"","PAGA",IF(CX72&gt;0,"VENCIDA",IF(CX72&gt;=-5,"POR VENCER","AL DÍA"))))</f>
        <v/>
      </c>
      <c r="DB72" s="185" t="n"/>
      <c r="DC72" s="119">
        <f>IF(N($H72)&lt;17,"",IF(CW72="","",CW72+31))</f>
        <v/>
      </c>
      <c r="DD72" s="124">
        <f>IF(DC72="","",TODAY()-DC72)</f>
        <v/>
      </c>
      <c r="DE72" s="494" t="n"/>
      <c r="DF72" s="184" t="n"/>
      <c r="DG72" s="184">
        <f>IF(DC72="","SIN ESTADO",IF(DE72&lt;&gt;"","PAGA",IF(DD72&gt;0,"VENCIDA",IF(DD72&gt;=-5,"POR VENCER","AL DÍA"))))</f>
        <v/>
      </c>
      <c r="DH72" s="185" t="n"/>
      <c r="DI72" s="119">
        <f>IF(N($H72)&lt;18,"",IF(DC72="","",DC72+31))</f>
        <v/>
      </c>
      <c r="DJ72" s="124">
        <f>IF(DI72="","",TODAY()-DI72)</f>
        <v/>
      </c>
      <c r="DK72" s="494" t="n"/>
      <c r="DL72" s="184" t="n"/>
      <c r="DM72" s="184">
        <f>IF(DI72="","SIN ESTADO",IF(DK72&lt;&gt;"","PAGA",IF(DJ72&gt;0,"VENCIDA",IF(DJ72&gt;=-5,"POR VENCER","AL DÍA"))))</f>
        <v/>
      </c>
      <c r="DN72" s="185" t="n"/>
      <c r="DO72" s="119">
        <f>IF(N($H72)&lt;19,"",IF(DI72="","",DI72+31))</f>
        <v/>
      </c>
      <c r="DP72" s="124">
        <f>IF(DO72="","",TODAY()-DO72)</f>
        <v/>
      </c>
      <c r="DQ72" s="494" t="n"/>
      <c r="DR72" s="184" t="n"/>
      <c r="DS72" s="184">
        <f>IF(DO72="","SIN ESTADO",IF(DQ72&lt;&gt;"","PAGA",IF(DP72&gt;0,"VENCIDA",IF(DP72&gt;=-5,"POR VENCER","AL DÍA"))))</f>
        <v/>
      </c>
      <c r="DT72" s="185" t="n"/>
      <c r="DU72" s="119">
        <f>IF(N($H72)&lt;20,"",IF(DO72="","",DO72+31))</f>
        <v/>
      </c>
      <c r="DV72" s="124">
        <f>IF(DU72="","",TODAY()-DU72)</f>
        <v/>
      </c>
      <c r="DW72" s="494" t="n"/>
      <c r="DX72" s="184" t="n"/>
      <c r="DY72" s="184">
        <f>IF(DU72="","SIN ESTADO",IF(DW72&lt;&gt;"","PAGA",IF(DV72&gt;0,"VENCIDA",IF(DV72&gt;=-5,"POR VENCER","AL DÍA"))))</f>
        <v/>
      </c>
      <c r="DZ72" s="185" t="n"/>
      <c r="EA72" s="119">
        <f>IF(N($H72)&lt;21,"",IF(DU72="","",DU72+31))</f>
        <v/>
      </c>
      <c r="EB72" s="124">
        <f>IF(EA72="","",TODAY()-EA72)</f>
        <v/>
      </c>
      <c r="EC72" s="494" t="n"/>
      <c r="ED72" s="184" t="n"/>
      <c r="EE72" s="184">
        <f>IF(EA72="","SIN ESTADO",IF(EC72&lt;&gt;"","PAGA",IF(EB72&gt;0,"VENCIDA",IF(EB72&gt;=-5,"POR VENCER","AL DÍA"))))</f>
        <v/>
      </c>
      <c r="EF72" s="185" t="n"/>
      <c r="EG72" s="119">
        <f>IF(N($H72)&lt;22,"",IF(EA72="","",EA72+31))</f>
        <v/>
      </c>
      <c r="EH72" s="124">
        <f>IF(EG72="","",TODAY()-EG72)</f>
        <v/>
      </c>
      <c r="EI72" s="494" t="n"/>
      <c r="EJ72" s="184" t="n"/>
      <c r="EK72" s="184">
        <f>IF(EG72="","SIN ESTADO",IF(EI72&lt;&gt;"","PAGA",IF(EH72&gt;0,"VENCIDA",IF(EH72&gt;=-5,"POR VENCER","AL DÍA"))))</f>
        <v/>
      </c>
      <c r="EL72" s="185" t="n"/>
      <c r="EM72" s="119">
        <f>IF(N($H72)&lt;23,"",IF(EG72="","",EG72+31))</f>
        <v/>
      </c>
      <c r="EN72" s="124">
        <f>IF(EM72="","",TODAY()-EM72)</f>
        <v/>
      </c>
      <c r="EO72" s="494" t="n"/>
      <c r="EP72" s="184" t="n"/>
      <c r="EQ72" s="184">
        <f>IF(EM72="","SIN ESTADO",IF(EO72&lt;&gt;"","PAGA",IF(EN72&gt;0,"VENCIDA",IF(EN72&gt;=-5,"POR VENCER","AL DÍA"))))</f>
        <v/>
      </c>
      <c r="ER72" s="185" t="n"/>
      <c r="ES72" s="119">
        <f>IF(N($H72)&lt;24,"",IF(EM72="","",EM72+31))</f>
        <v/>
      </c>
      <c r="ET72" s="124">
        <f>IF(ES72="","",TODAY()-ES72)</f>
        <v/>
      </c>
      <c r="EU72" s="494" t="n"/>
      <c r="EV72" s="184" t="n"/>
      <c r="EW72" s="184">
        <f>IF(ES72="","SIN ESTADO",IF(EU72&lt;&gt;"","PAGA",IF(ET72&gt;0,"VENCIDA",IF(ET72&gt;=-5,"POR VENCER","AL DÍA"))))</f>
        <v/>
      </c>
      <c r="EX72" s="185" t="n"/>
      <c r="EY72" s="119">
        <f>IF(N($H72)&lt;25,"",IF(ES72="","",ES72+31))</f>
        <v/>
      </c>
      <c r="EZ72" s="124">
        <f>IF(EY72="","",TODAY()-EY72)</f>
        <v/>
      </c>
      <c r="FA72" s="494" t="n"/>
      <c r="FB72" s="184" t="n"/>
      <c r="FC72" s="184">
        <f>IF(EY72="","SIN ESTADO",IF(FA72&lt;&gt;"","PAGA",IF(EZ72&gt;0,"VENCIDA",IF(EZ72&gt;=-5,"POR VENCER","AL DÍA"))))</f>
        <v/>
      </c>
      <c r="FD72" s="185" t="n"/>
      <c r="FE72" s="119">
        <f>IF(N($H72)&lt;26,"",IF(EY72="","",EY72+31))</f>
        <v/>
      </c>
      <c r="FF72" s="124">
        <f>IF(FE72="","",TODAY()-FE72)</f>
        <v/>
      </c>
      <c r="FG72" s="494" t="n"/>
      <c r="FH72" s="184" t="n"/>
      <c r="FI72" s="184">
        <f>IF(FE72="","SIN ESTADO",IF(FG72&lt;&gt;"","PAGA",IF(FF72&gt;0,"VENCIDA",IF(FF72&gt;=-5,"POR VENCER","AL DÍA"))))</f>
        <v/>
      </c>
      <c r="FJ72" s="185" t="n"/>
      <c r="FK72" s="119">
        <f>IF(N($H72)&lt;27,"",IF(FE72="","",FE72+31))</f>
        <v/>
      </c>
      <c r="FL72" s="124">
        <f>IF(FK72="","",TODAY()-FK72)</f>
        <v/>
      </c>
      <c r="FM72" s="494" t="n"/>
      <c r="FN72" s="184" t="n"/>
      <c r="FO72" s="184">
        <f>IF(FK72="","SIN ESTADO",IF(FM72&lt;&gt;"","PAGA",IF(FL72&gt;0,"VENCIDA",IF(FL72&gt;=-5,"POR VENCER","AL DÍA"))))</f>
        <v/>
      </c>
      <c r="FP72" s="185" t="n"/>
      <c r="FQ72" s="119">
        <f>IF(N($H72)&lt;28,"",IF(FK72="","",FK72+31))</f>
        <v/>
      </c>
      <c r="FR72" s="124">
        <f>IF(FQ72="","",TODAY()-FQ72)</f>
        <v/>
      </c>
      <c r="FS72" s="494" t="n"/>
      <c r="FT72" s="184" t="n"/>
      <c r="FU72" s="184">
        <f>IF(FQ72="","SIN ESTADO",IF(FS72&lt;&gt;"","PAGA",IF(FR72&gt;0,"VENCIDA",IF(FR72&gt;=-5,"POR VENCER","AL DÍA"))))</f>
        <v/>
      </c>
      <c r="FV72" s="185" t="n"/>
      <c r="FW72" s="119">
        <f>IF(N($H72)&lt;29,"",IF(FQ72="","",FQ72+31))</f>
        <v/>
      </c>
      <c r="FX72" s="124">
        <f>IF(FW72="","",TODAY()-FW72)</f>
        <v/>
      </c>
      <c r="FY72" s="494" t="n"/>
      <c r="FZ72" s="184" t="n"/>
      <c r="GA72" s="184">
        <f>IF(FW72="","SIN ESTADO",IF(FY72&lt;&gt;"","PAGA",IF(FX72&gt;0,"VENCIDA",IF(FX72&gt;=-5,"POR VENCER","AL DÍA"))))</f>
        <v/>
      </c>
      <c r="GB72" s="185" t="n"/>
      <c r="GC72" s="119">
        <f>IF(N($H72)&lt;30,"",IF(FW72="","",FW72+31))</f>
        <v/>
      </c>
      <c r="GD72" s="124">
        <f>IF(GC72="","",TODAY()-GC72)</f>
        <v/>
      </c>
      <c r="GE72" s="494" t="n"/>
      <c r="GF72" s="184" t="n"/>
      <c r="GG72" s="184">
        <f>IF(GC72="","SIN ESTADO",IF(GE72&lt;&gt;"","PAGA",IF(GD72&gt;0,"VENCIDA",IF(GD72&gt;=-5,"POR VENCER","AL DÍA"))))</f>
        <v/>
      </c>
      <c r="GH72" s="185" t="n"/>
      <c r="GI72" s="119">
        <f>IF(N($H72)&lt;31,"",IF(GC72="","",GC72+31))</f>
        <v/>
      </c>
      <c r="GJ72" s="124">
        <f>IF(GI72="","",TODAY()-GI72)</f>
        <v/>
      </c>
      <c r="GK72" s="494" t="n"/>
      <c r="GL72" s="184" t="n"/>
      <c r="GM72" s="184">
        <f>IF(GI72="","SIN ESTADO",IF(GK72&lt;&gt;"","PAGA",IF(GJ72&gt;0,"VENCIDA",IF(GJ72&gt;=-5,"POR VENCER","AL DÍA"))))</f>
        <v/>
      </c>
      <c r="GN72" s="185" t="n"/>
      <c r="GO72" s="119">
        <f>IF(N($H72)&lt;32,"",IF(GI72="","",GI72+31))</f>
        <v/>
      </c>
      <c r="GP72" s="124">
        <f>IF(GO72="","",TODAY()-GO72)</f>
        <v/>
      </c>
      <c r="GQ72" s="494" t="n"/>
      <c r="GR72" s="184" t="n"/>
      <c r="GS72" s="184">
        <f>IF(GO72="","SIN ESTADO",IF(GQ72&lt;&gt;"","PAGA",IF(GP72&gt;0,"VENCIDA",IF(GP72&gt;=-5,"POR VENCER","AL DÍA"))))</f>
        <v/>
      </c>
      <c r="GT72" s="185" t="n"/>
      <c r="GU72" s="119">
        <f>IF(N($H72)&lt;33,"",IF(GO72="","",GO72+31))</f>
        <v/>
      </c>
      <c r="GV72" s="124">
        <f>IF(GU72="","",TODAY()-GU72)</f>
        <v/>
      </c>
      <c r="GW72" s="494" t="n"/>
      <c r="GX72" s="184" t="n"/>
      <c r="GY72" s="184">
        <f>IF(GU72="","SIN ESTADO",IF(GW72&lt;&gt;"","PAGA",IF(GV72&gt;0,"VENCIDA",IF(GV72&gt;=-5,"POR VENCER","AL DÍA"))))</f>
        <v/>
      </c>
      <c r="GZ72" s="185" t="n"/>
      <c r="HA72" s="119">
        <f>IF(N($H72)&lt;34,"",IF(GU72="","",GU72+31))</f>
        <v/>
      </c>
      <c r="HB72" s="124">
        <f>IF(HA72="","",TODAY()-HA72)</f>
        <v/>
      </c>
      <c r="HC72" s="494" t="n"/>
      <c r="HD72" s="184" t="n"/>
      <c r="HE72" s="184">
        <f>IF(HA72="","SIN ESTADO",IF(HC72&lt;&gt;"","PAGA",IF(HB72&gt;0,"VENCIDA",IF(HB72&gt;=-5,"POR VENCER","AL DÍA"))))</f>
        <v/>
      </c>
      <c r="HF72" s="185" t="n"/>
      <c r="HG72" s="119">
        <f>IF(N($H72)&lt;35,"",IF(HA72="","",HA72+31))</f>
        <v/>
      </c>
      <c r="HH72" s="124">
        <f>IF(HG72="","",TODAY()-HG72)</f>
        <v/>
      </c>
      <c r="HI72" s="494" t="n"/>
      <c r="HJ72" s="184" t="n"/>
      <c r="HK72" s="184">
        <f>IF(HG72="","SIN ESTADO",IF(HI72&lt;&gt;"","PAGA",IF(HH72&gt;0,"VENCIDA",IF(HH72&gt;=-5,"POR VENCER","AL DÍA"))))</f>
        <v/>
      </c>
      <c r="HL72" s="168" t="n"/>
      <c r="HM72" s="119">
        <f>IF(N($H72)&lt;36,"",IF(HG72="","",HG72+31))</f>
        <v/>
      </c>
      <c r="HN72" s="124">
        <f>IF(HM72="","",TODAY()-HM72)</f>
        <v/>
      </c>
      <c r="HO72" s="494" t="n"/>
      <c r="HP72" s="184" t="n"/>
      <c r="HQ72" s="184">
        <f>IF(HM72="","SIN ESTADO",IF(HO72&lt;&gt;"","PAGA",IF(HN72&gt;0,"VENCIDA",IF(HN72&gt;=-5,"POR VENCER","AL DÍA"))))</f>
        <v/>
      </c>
      <c r="HR72" s="168" t="n"/>
      <c r="HS72" s="169">
        <f>N72+T72+Z72+AF72+AL72+AR72+AX72+BD72+BJ72+BP72+BV72+CB72+CH72+CN72+CT72+CZ72+DF72+DL72+DR72+DX72+ED72+EJ72+EP72+EV72+FB72+FH72+FN72+FT72+FZ72+GF72+GL72+GR72+GX72+HD72+HJ72+HP72</f>
        <v/>
      </c>
      <c r="HU72" s="170">
        <f>IFERROR(N($J72),0)</f>
        <v/>
      </c>
      <c r="HW72" s="170">
        <f>SUMPRODUCT((MOD(COLUMN($M72:$HR72)-COLUMN($M72),6)=0)*ISNUMBER($M72:$HR72)*($M72:$HR72&gt;=RESUMEN!$C$26)*($M72:$HR72&lt;=RESUMEN!$C$27)*IFERROR(N($N72:$HS72),0))</f>
        <v/>
      </c>
      <c r="HX72" s="170">
        <f>SUMPRODUCT((MOD(COLUMN($M72:$HR72)-COLUMN($M72),6)=0)*ISNUMBER($M72:$HR72)*($M72:$HR72&gt;=RESUMEN!$C$26)*($M72:$HR72&lt;=RESUMEN!$C$27))</f>
        <v/>
      </c>
    </row>
    <row r="73" ht="15.75" customHeight="1" s="506">
      <c r="B73" s="113">
        <f>VENTAS!A72</f>
        <v/>
      </c>
      <c r="C73" s="236">
        <f>VENTAS!B72</f>
        <v/>
      </c>
      <c r="D73" s="53">
        <f>VENTAS!C72</f>
        <v/>
      </c>
      <c r="E73" s="114">
        <f>VENTAS!D72</f>
        <v/>
      </c>
      <c r="F73" s="114">
        <f>VENTAS!J72</f>
        <v/>
      </c>
      <c r="G73" s="494">
        <f>VENTAS!F72</f>
        <v/>
      </c>
      <c r="H73" s="479">
        <f>VENTAS!K72</f>
        <v/>
      </c>
      <c r="I73" s="479">
        <f>VENTAS!M72</f>
        <v/>
      </c>
      <c r="J73" s="184">
        <f>VENTAS!L72</f>
        <v/>
      </c>
      <c r="K73" s="119">
        <f>IF(N($H73)&lt;1,"",$G73+31)</f>
        <v/>
      </c>
      <c r="L73" s="124">
        <f>IF(K73="","",TODAY()-K73)</f>
        <v/>
      </c>
      <c r="M73" s="494" t="n">
        <v>45927</v>
      </c>
      <c r="N73" s="374" t="n"/>
      <c r="O73" s="184">
        <f>IF(K73="","SIN ESTADO",IF(M73&lt;&gt;"","PAGA",IF(L73&gt;0,"VENCIDA",IF(L73&gt;=-5,"POR VENCER","AL DÍA"))))</f>
        <v/>
      </c>
      <c r="P73" s="185" t="inlineStr">
        <is>
          <t xml:space="preserve">PERMUTA </t>
        </is>
      </c>
      <c r="Q73" s="119">
        <f>IF(N($H73)&lt;2,"",IF(K73="","",K73+31))</f>
        <v/>
      </c>
      <c r="R73" s="124">
        <f>IF(Q73="","",TODAY()-Q73)</f>
        <v/>
      </c>
      <c r="S73" s="494" t="n"/>
      <c r="T73" s="184" t="n"/>
      <c r="U73" s="184">
        <f>IF(Q73="","SIN ESTADO",IF(S73&lt;&gt;"","PAGA",IF(R73&gt;0,"VENCIDA",IF(R73&gt;=-5,"POR VENCER","AL DÍA"))))</f>
        <v/>
      </c>
      <c r="V73" s="185" t="n"/>
      <c r="W73" s="119">
        <f>IF(N($H73)&lt;3,"",IF(Q73="","",Q73+31))</f>
        <v/>
      </c>
      <c r="X73" s="124">
        <f>IF(W73="","",TODAY()-W73)</f>
        <v/>
      </c>
      <c r="Y73" s="494" t="n"/>
      <c r="Z73" s="184" t="n"/>
      <c r="AA73" s="184">
        <f>IF(W73="","SIN ESTADO",IF(Y73&lt;&gt;"","PAGA",IF(X73&gt;0,"VENCIDA",IF(X73&gt;=-5,"POR VENCER","AL DÍA"))))</f>
        <v/>
      </c>
      <c r="AB73" s="185" t="n"/>
      <c r="AC73" s="119">
        <f>IF(N($H73)&lt;4,"",IF(W73="","",W73+31))</f>
        <v/>
      </c>
      <c r="AD73" s="124">
        <f>IF(AC73="","",TODAY()-AC73)</f>
        <v/>
      </c>
      <c r="AE73" s="494" t="n"/>
      <c r="AF73" s="184" t="n"/>
      <c r="AG73" s="184">
        <f>IF(AC73="","SIN ESTADO",IF(AE73&lt;&gt;"","PAGA",IF(AD73&gt;0,"VENCIDA",IF(AD73&gt;=-5,"POR VENCER","AL DÍA"))))</f>
        <v/>
      </c>
      <c r="AH73" s="185" t="n"/>
      <c r="AI73" s="119">
        <f>IF(N($H73)&lt;5,"",IF(AC73="","",AC73+31))</f>
        <v/>
      </c>
      <c r="AJ73" s="124">
        <f>IF(AI73="","",TODAY()-AI73)</f>
        <v/>
      </c>
      <c r="AK73" s="494" t="n"/>
      <c r="AL73" s="184" t="n"/>
      <c r="AM73" s="184">
        <f>IF(AI73="","SIN ESTADO",IF(AK73&lt;&gt;"","PAGA",IF(AJ73&gt;0,"VENCIDA",IF(AJ73&gt;=-5,"POR VENCER","AL DÍA"))))</f>
        <v/>
      </c>
      <c r="AN73" s="185" t="n"/>
      <c r="AO73" s="119">
        <f>IF(N($H73)&lt;6,"",IF(AI73="","",AI73+31))</f>
        <v/>
      </c>
      <c r="AP73" s="124">
        <f>IF(AO73="","",TODAY()-AO73)</f>
        <v/>
      </c>
      <c r="AQ73" s="270" t="n"/>
      <c r="AR73" s="184" t="n"/>
      <c r="AS73" s="184">
        <f>IF(AO73="","SIN ESTADO",IF(AQ73&lt;&gt;"","PAGA",IF(AP73&gt;0,"VENCIDA",IF(AP73&gt;=-5,"POR VENCER","AL DÍA"))))</f>
        <v/>
      </c>
      <c r="AT73" s="185" t="n"/>
      <c r="AU73" s="119">
        <f>IF(N($H73)&lt;7,"",IF(AO73="","",AO73+31))</f>
        <v/>
      </c>
      <c r="AV73" s="124">
        <f>IF(AU73="","",TODAY()-AU73)</f>
        <v/>
      </c>
      <c r="AW73" s="494" t="n"/>
      <c r="AX73" s="184" t="n"/>
      <c r="AY73" s="184">
        <f>IF(AU73="","SIN ESTADO",IF(AW73&lt;&gt;"","PAGA",IF(AV73&gt;0,"VENCIDA",IF(AV73&gt;=-5,"POR VENCER","AL DÍA"))))</f>
        <v/>
      </c>
      <c r="AZ73" s="185" t="n"/>
      <c r="BA73" s="119">
        <f>IF(N($H73)&lt;8,"",IF(AU73="","",AU73+31))</f>
        <v/>
      </c>
      <c r="BB73" s="124">
        <f>IF(BA73="","",TODAY()-BA73)</f>
        <v/>
      </c>
      <c r="BC73" s="494" t="n"/>
      <c r="BD73" s="184" t="n"/>
      <c r="BE73" s="184">
        <f>IF(BA73="","SIN ESTADO",IF(BC73&lt;&gt;"","PAGA",IF(BB73&gt;0,"VENCIDA",IF(BB73&gt;=-5,"POR VENCER","AL DÍA"))))</f>
        <v/>
      </c>
      <c r="BF73" s="185" t="n"/>
      <c r="BG73" s="119">
        <f>IF(N($H73)&lt;9,"",IF(BA73="","",BA73+31))</f>
        <v/>
      </c>
      <c r="BH73" s="124">
        <f>IF(BG73="","",TODAY()-BG73)</f>
        <v/>
      </c>
      <c r="BI73" s="494" t="n"/>
      <c r="BJ73" s="184" t="n"/>
      <c r="BK73" s="184">
        <f>IF(BG73="","SIN ESTADO",IF(BI73&lt;&gt;"","PAGA",IF(BH73&gt;0,"VENCIDA",IF(BH73&gt;=-5,"POR VENCER","AL DÍA"))))</f>
        <v/>
      </c>
      <c r="BL73" s="185" t="n"/>
      <c r="BM73" s="119">
        <f>IF(N($H73)&lt;10,"",IF(BG73="","",BG73+31))</f>
        <v/>
      </c>
      <c r="BN73" s="124">
        <f>IF(BM73="","",TODAY()-BM73)</f>
        <v/>
      </c>
      <c r="BO73" s="494" t="n"/>
      <c r="BP73" s="184" t="n"/>
      <c r="BQ73" s="184">
        <f>IF(BM73="","SIN ESTADO",IF(BO73&lt;&gt;"","PAGA",IF(BN73&gt;0,"VENCIDA",IF(BN73&gt;=-5,"POR VENCER","AL DÍA"))))</f>
        <v/>
      </c>
      <c r="BR73" s="185" t="n"/>
      <c r="BS73" s="119">
        <f>IF(N($H73)&lt;11,"",IF(BM73="","",BM73+31))</f>
        <v/>
      </c>
      <c r="BT73" s="124">
        <f>IF(BS73="","",TODAY()-BS73)</f>
        <v/>
      </c>
      <c r="BU73" s="494" t="n"/>
      <c r="BV73" s="184" t="n"/>
      <c r="BW73" s="184">
        <f>IF(BS73="","SIN ESTADO",IF(BU73&lt;&gt;"","PAGA",IF(BT73&gt;0,"VENCIDA",IF(BT73&gt;=-5,"POR VENCER","AL DÍA"))))</f>
        <v/>
      </c>
      <c r="BX73" s="185" t="n"/>
      <c r="BY73" s="119">
        <f>IF(N($H73)&lt;12,"",IF(BS73="","",BS73+31))</f>
        <v/>
      </c>
      <c r="BZ73" s="124">
        <f>IF(BY73="","",TODAY()-BY73)</f>
        <v/>
      </c>
      <c r="CA73" s="494" t="n"/>
      <c r="CB73" s="184" t="n"/>
      <c r="CC73" s="184">
        <f>IF(BY73="","SIN ESTADO",IF(CA73&lt;&gt;"","PAGA",IF(BZ73&gt;0,"VENCIDA",IF(BZ73&gt;=-5,"POR VENCER","AL DÍA"))))</f>
        <v/>
      </c>
      <c r="CD73" s="185" t="n"/>
      <c r="CE73" s="119">
        <f>IF(N($H73)&lt;13,"",IF(BY73="","",BY73+31))</f>
        <v/>
      </c>
      <c r="CF73" s="124">
        <f>IF(CE73="","",TODAY()-CE73)</f>
        <v/>
      </c>
      <c r="CG73" s="494" t="n"/>
      <c r="CH73" s="184" t="n"/>
      <c r="CI73" s="184">
        <f>IF(CE73="","SIN ESTADO",IF(CG73&lt;&gt;"","PAGA",IF(CF73&gt;0,"VENCIDA",IF(CF73&gt;=-5,"POR VENCER","AL DÍA"))))</f>
        <v/>
      </c>
      <c r="CJ73" s="185" t="n"/>
      <c r="CK73" s="119">
        <f>IF(N($H73)&lt;14,"",IF(CE73="","",CE73+31))</f>
        <v/>
      </c>
      <c r="CL73" s="124">
        <f>IF(CK73="","",TODAY()-CK73)</f>
        <v/>
      </c>
      <c r="CM73" s="494" t="n"/>
      <c r="CN73" s="184" t="n"/>
      <c r="CO73" s="184">
        <f>IF(CK73="","SIN ESTADO",IF(CM73&lt;&gt;"","PAGA",IF(CL73&gt;0,"VENCIDA",IF(CL73&gt;=-5,"POR VENCER","AL DÍA"))))</f>
        <v/>
      </c>
      <c r="CP73" s="185" t="n"/>
      <c r="CQ73" s="119">
        <f>IF(N($H73)&lt;15,"",IF(CK73="","",CK73+31))</f>
        <v/>
      </c>
      <c r="CR73" s="124">
        <f>IF(CQ73="","",TODAY()-CQ73)</f>
        <v/>
      </c>
      <c r="CS73" s="494" t="n"/>
      <c r="CT73" s="184" t="n"/>
      <c r="CU73" s="184">
        <f>IF(CQ73="","SIN ESTADO",IF(CS73&lt;&gt;"","PAGA",IF(CR73&gt;0,"VENCIDA",IF(CR73&gt;=-5,"POR VENCER","AL DÍA"))))</f>
        <v/>
      </c>
      <c r="CV73" s="185" t="n"/>
      <c r="CW73" s="119">
        <f>IF(N($H73)&lt;16,"",IF(CQ73="","",CQ73+31))</f>
        <v/>
      </c>
      <c r="CX73" s="124">
        <f>IF(CW73="","",TODAY()-CW73)</f>
        <v/>
      </c>
      <c r="CY73" s="494" t="n"/>
      <c r="CZ73" s="184" t="n"/>
      <c r="DA73" s="184">
        <f>IF(CW73="","SIN ESTADO",IF(CY73&lt;&gt;"","PAGA",IF(CX73&gt;0,"VENCIDA",IF(CX73&gt;=-5,"POR VENCER","AL DÍA"))))</f>
        <v/>
      </c>
      <c r="DB73" s="185" t="n"/>
      <c r="DC73" s="119">
        <f>IF(N($H73)&lt;17,"",IF(CW73="","",CW73+31))</f>
        <v/>
      </c>
      <c r="DD73" s="124">
        <f>IF(DC73="","",TODAY()-DC73)</f>
        <v/>
      </c>
      <c r="DE73" s="494" t="n"/>
      <c r="DF73" s="184" t="n"/>
      <c r="DG73" s="184">
        <f>IF(DC73="","SIN ESTADO",IF(DE73&lt;&gt;"","PAGA",IF(DD73&gt;0,"VENCIDA",IF(DD73&gt;=-5,"POR VENCER","AL DÍA"))))</f>
        <v/>
      </c>
      <c r="DH73" s="185" t="n"/>
      <c r="DI73" s="119">
        <f>IF(N($H73)&lt;18,"",IF(DC73="","",DC73+31))</f>
        <v/>
      </c>
      <c r="DJ73" s="124">
        <f>IF(DI73="","",TODAY()-DI73)</f>
        <v/>
      </c>
      <c r="DK73" s="494" t="n"/>
      <c r="DL73" s="184" t="n"/>
      <c r="DM73" s="184">
        <f>IF(DI73="","SIN ESTADO",IF(DK73&lt;&gt;"","PAGA",IF(DJ73&gt;0,"VENCIDA",IF(DJ73&gt;=-5,"POR VENCER","AL DÍA"))))</f>
        <v/>
      </c>
      <c r="DN73" s="185" t="n"/>
      <c r="DO73" s="119">
        <f>IF(N($H73)&lt;19,"",IF(DI73="","",DI73+31))</f>
        <v/>
      </c>
      <c r="DP73" s="124">
        <f>IF(DO73="","",TODAY()-DO73)</f>
        <v/>
      </c>
      <c r="DQ73" s="494" t="n"/>
      <c r="DR73" s="184" t="n"/>
      <c r="DS73" s="184">
        <f>IF(DO73="","SIN ESTADO",IF(DQ73&lt;&gt;"","PAGA",IF(DP73&gt;0,"VENCIDA",IF(DP73&gt;=-5,"POR VENCER","AL DÍA"))))</f>
        <v/>
      </c>
      <c r="DT73" s="185" t="n"/>
      <c r="DU73" s="119">
        <f>IF(N($H73)&lt;20,"",IF(DO73="","",DO73+31))</f>
        <v/>
      </c>
      <c r="DV73" s="124">
        <f>IF(DU73="","",TODAY()-DU73)</f>
        <v/>
      </c>
      <c r="DW73" s="494" t="n"/>
      <c r="DX73" s="184" t="n"/>
      <c r="DY73" s="184">
        <f>IF(DU73="","SIN ESTADO",IF(DW73&lt;&gt;"","PAGA",IF(DV73&gt;0,"VENCIDA",IF(DV73&gt;=-5,"POR VENCER","AL DÍA"))))</f>
        <v/>
      </c>
      <c r="DZ73" s="185" t="n"/>
      <c r="EA73" s="119">
        <f>IF(N($H73)&lt;21,"",IF(DU73="","",DU73+31))</f>
        <v/>
      </c>
      <c r="EB73" s="124">
        <f>IF(EA73="","",TODAY()-EA73)</f>
        <v/>
      </c>
      <c r="EC73" s="494" t="n"/>
      <c r="ED73" s="184" t="n"/>
      <c r="EE73" s="184">
        <f>IF(EA73="","SIN ESTADO",IF(EC73&lt;&gt;"","PAGA",IF(EB73&gt;0,"VENCIDA",IF(EB73&gt;=-5,"POR VENCER","AL DÍA"))))</f>
        <v/>
      </c>
      <c r="EF73" s="185" t="n"/>
      <c r="EG73" s="119">
        <f>IF(N($H73)&lt;22,"",IF(EA73="","",EA73+31))</f>
        <v/>
      </c>
      <c r="EH73" s="124">
        <f>IF(EG73="","",TODAY()-EG73)</f>
        <v/>
      </c>
      <c r="EI73" s="494" t="n"/>
      <c r="EJ73" s="184" t="n"/>
      <c r="EK73" s="184">
        <f>IF(EG73="","SIN ESTADO",IF(EI73&lt;&gt;"","PAGA",IF(EH73&gt;0,"VENCIDA",IF(EH73&gt;=-5,"POR VENCER","AL DÍA"))))</f>
        <v/>
      </c>
      <c r="EL73" s="185" t="n"/>
      <c r="EM73" s="119">
        <f>IF(N($H73)&lt;23,"",IF(EG73="","",EG73+31))</f>
        <v/>
      </c>
      <c r="EN73" s="124">
        <f>IF(EM73="","",TODAY()-EM73)</f>
        <v/>
      </c>
      <c r="EO73" s="494" t="n"/>
      <c r="EP73" s="184" t="n"/>
      <c r="EQ73" s="184">
        <f>IF(EM73="","SIN ESTADO",IF(EO73&lt;&gt;"","PAGA",IF(EN73&gt;0,"VENCIDA",IF(EN73&gt;=-5,"POR VENCER","AL DÍA"))))</f>
        <v/>
      </c>
      <c r="ER73" s="185" t="n"/>
      <c r="ES73" s="119">
        <f>IF(N($H73)&lt;24,"",IF(EM73="","",EM73+31))</f>
        <v/>
      </c>
      <c r="ET73" s="124">
        <f>IF(ES73="","",TODAY()-ES73)</f>
        <v/>
      </c>
      <c r="EU73" s="494" t="n"/>
      <c r="EV73" s="184" t="n"/>
      <c r="EW73" s="184">
        <f>IF(ES73="","SIN ESTADO",IF(EU73&lt;&gt;"","PAGA",IF(ET73&gt;0,"VENCIDA",IF(ET73&gt;=-5,"POR VENCER","AL DÍA"))))</f>
        <v/>
      </c>
      <c r="EX73" s="185" t="n"/>
      <c r="EY73" s="119">
        <f>IF(N($H73)&lt;25,"",IF(ES73="","",ES73+31))</f>
        <v/>
      </c>
      <c r="EZ73" s="124">
        <f>IF(EY73="","",TODAY()-EY73)</f>
        <v/>
      </c>
      <c r="FA73" s="494" t="n"/>
      <c r="FB73" s="184" t="n"/>
      <c r="FC73" s="184">
        <f>IF(EY73="","SIN ESTADO",IF(FA73&lt;&gt;"","PAGA",IF(EZ73&gt;0,"VENCIDA",IF(EZ73&gt;=-5,"POR VENCER","AL DÍA"))))</f>
        <v/>
      </c>
      <c r="FD73" s="185" t="n"/>
      <c r="FE73" s="119">
        <f>IF(N($H73)&lt;26,"",IF(EY73="","",EY73+31))</f>
        <v/>
      </c>
      <c r="FF73" s="124">
        <f>IF(FE73="","",TODAY()-FE73)</f>
        <v/>
      </c>
      <c r="FG73" s="494" t="n"/>
      <c r="FH73" s="184" t="n"/>
      <c r="FI73" s="184">
        <f>IF(FE73="","SIN ESTADO",IF(FG73&lt;&gt;"","PAGA",IF(FF73&gt;0,"VENCIDA",IF(FF73&gt;=-5,"POR VENCER","AL DÍA"))))</f>
        <v/>
      </c>
      <c r="FJ73" s="185" t="n"/>
      <c r="FK73" s="119">
        <f>IF(N($H73)&lt;27,"",IF(FE73="","",FE73+31))</f>
        <v/>
      </c>
      <c r="FL73" s="124">
        <f>IF(FK73="","",TODAY()-FK73)</f>
        <v/>
      </c>
      <c r="FM73" s="494" t="n"/>
      <c r="FN73" s="184" t="n"/>
      <c r="FO73" s="184">
        <f>IF(FK73="","SIN ESTADO",IF(FM73&lt;&gt;"","PAGA",IF(FL73&gt;0,"VENCIDA",IF(FL73&gt;=-5,"POR VENCER","AL DÍA"))))</f>
        <v/>
      </c>
      <c r="FP73" s="185" t="n"/>
      <c r="FQ73" s="119">
        <f>IF(N($H73)&lt;28,"",IF(FK73="","",FK73+31))</f>
        <v/>
      </c>
      <c r="FR73" s="124">
        <f>IF(FQ73="","",TODAY()-FQ73)</f>
        <v/>
      </c>
      <c r="FS73" s="494" t="n"/>
      <c r="FT73" s="184" t="n"/>
      <c r="FU73" s="184">
        <f>IF(FQ73="","SIN ESTADO",IF(FS73&lt;&gt;"","PAGA",IF(FR73&gt;0,"VENCIDA",IF(FR73&gt;=-5,"POR VENCER","AL DÍA"))))</f>
        <v/>
      </c>
      <c r="FV73" s="185" t="n"/>
      <c r="FW73" s="119">
        <f>IF(N($H73)&lt;29,"",IF(FQ73="","",FQ73+31))</f>
        <v/>
      </c>
      <c r="FX73" s="124">
        <f>IF(FW73="","",TODAY()-FW73)</f>
        <v/>
      </c>
      <c r="FY73" s="494" t="n"/>
      <c r="FZ73" s="184" t="n"/>
      <c r="GA73" s="184">
        <f>IF(FW73="","SIN ESTADO",IF(FY73&lt;&gt;"","PAGA",IF(FX73&gt;0,"VENCIDA",IF(FX73&gt;=-5,"POR VENCER","AL DÍA"))))</f>
        <v/>
      </c>
      <c r="GB73" s="185" t="n"/>
      <c r="GC73" s="119">
        <f>IF(N($H73)&lt;30,"",IF(FW73="","",FW73+31))</f>
        <v/>
      </c>
      <c r="GD73" s="124">
        <f>IF(GC73="","",TODAY()-GC73)</f>
        <v/>
      </c>
      <c r="GE73" s="494" t="n"/>
      <c r="GF73" s="184" t="n"/>
      <c r="GG73" s="184">
        <f>IF(GC73="","SIN ESTADO",IF(GE73&lt;&gt;"","PAGA",IF(GD73&gt;0,"VENCIDA",IF(GD73&gt;=-5,"POR VENCER","AL DÍA"))))</f>
        <v/>
      </c>
      <c r="GH73" s="185" t="n"/>
      <c r="GI73" s="119">
        <f>IF(N($H73)&lt;31,"",IF(GC73="","",GC73+31))</f>
        <v/>
      </c>
      <c r="GJ73" s="124">
        <f>IF(GI73="","",TODAY()-GI73)</f>
        <v/>
      </c>
      <c r="GK73" s="494" t="n"/>
      <c r="GL73" s="184" t="n"/>
      <c r="GM73" s="184">
        <f>IF(GI73="","SIN ESTADO",IF(GK73&lt;&gt;"","PAGA",IF(GJ73&gt;0,"VENCIDA",IF(GJ73&gt;=-5,"POR VENCER","AL DÍA"))))</f>
        <v/>
      </c>
      <c r="GN73" s="185" t="n"/>
      <c r="GO73" s="119">
        <f>IF(N($H73)&lt;32,"",IF(GI73="","",GI73+31))</f>
        <v/>
      </c>
      <c r="GP73" s="124">
        <f>IF(GO73="","",TODAY()-GO73)</f>
        <v/>
      </c>
      <c r="GQ73" s="494" t="n"/>
      <c r="GR73" s="184" t="n"/>
      <c r="GS73" s="184">
        <f>IF(GO73="","SIN ESTADO",IF(GQ73&lt;&gt;"","PAGA",IF(GP73&gt;0,"VENCIDA",IF(GP73&gt;=-5,"POR VENCER","AL DÍA"))))</f>
        <v/>
      </c>
      <c r="GT73" s="185" t="n"/>
      <c r="GU73" s="119">
        <f>IF(N($H73)&lt;33,"",IF(GO73="","",GO73+31))</f>
        <v/>
      </c>
      <c r="GV73" s="124">
        <f>IF(GU73="","",TODAY()-GU73)</f>
        <v/>
      </c>
      <c r="GW73" s="494" t="n"/>
      <c r="GX73" s="184" t="n"/>
      <c r="GY73" s="184">
        <f>IF(GU73="","SIN ESTADO",IF(GW73&lt;&gt;"","PAGA",IF(GV73&gt;0,"VENCIDA",IF(GV73&gt;=-5,"POR VENCER","AL DÍA"))))</f>
        <v/>
      </c>
      <c r="GZ73" s="185" t="n"/>
      <c r="HA73" s="119">
        <f>IF(N($H73)&lt;34,"",IF(GU73="","",GU73+31))</f>
        <v/>
      </c>
      <c r="HB73" s="124">
        <f>IF(HA73="","",TODAY()-HA73)</f>
        <v/>
      </c>
      <c r="HC73" s="494" t="n"/>
      <c r="HD73" s="184" t="n"/>
      <c r="HE73" s="184">
        <f>IF(HA73="","SIN ESTADO",IF(HC73&lt;&gt;"","PAGA",IF(HB73&gt;0,"VENCIDA",IF(HB73&gt;=-5,"POR VENCER","AL DÍA"))))</f>
        <v/>
      </c>
      <c r="HF73" s="185" t="n"/>
      <c r="HG73" s="119">
        <f>IF(N($H73)&lt;35,"",IF(HA73="","",HA73+31))</f>
        <v/>
      </c>
      <c r="HH73" s="124">
        <f>IF(HG73="","",TODAY()-HG73)</f>
        <v/>
      </c>
      <c r="HI73" s="494" t="n"/>
      <c r="HJ73" s="184" t="n"/>
      <c r="HK73" s="184">
        <f>IF(HG73="","SIN ESTADO",IF(HI73&lt;&gt;"","PAGA",IF(HH73&gt;0,"VENCIDA",IF(HH73&gt;=-5,"POR VENCER","AL DÍA"))))</f>
        <v/>
      </c>
      <c r="HL73" s="168" t="n"/>
      <c r="HM73" s="119">
        <f>IF(N($H73)&lt;36,"",IF(HG73="","",HG73+31))</f>
        <v/>
      </c>
      <c r="HN73" s="124">
        <f>IF(HM73="","",TODAY()-HM73)</f>
        <v/>
      </c>
      <c r="HO73" s="494" t="n"/>
      <c r="HP73" s="184" t="n"/>
      <c r="HQ73" s="184">
        <f>IF(HM73="","SIN ESTADO",IF(HO73&lt;&gt;"","PAGA",IF(HN73&gt;0,"VENCIDA",IF(HN73&gt;=-5,"POR VENCER","AL DÍA"))))</f>
        <v/>
      </c>
      <c r="HR73" s="168" t="n"/>
      <c r="HS73" s="169">
        <f>N73+T73+Z73+AF73+AL73+AR73+AX73+BD73+BJ73+BP73+BV73+CB73+CH73+CN73+CT73+CZ73+DF73+DL73+DR73+DX73+ED73+EJ73+EP73+EV73+FB73+FH73+FN73+FT73+FZ73+GF73+GL73+GR73+GX73+HD73+HJ73+HP73</f>
        <v/>
      </c>
      <c r="HU73" s="170">
        <f>IFERROR(N($J73),0)</f>
        <v/>
      </c>
      <c r="HW73" s="170">
        <f>SUMPRODUCT((MOD(COLUMN($M73:$HR73)-COLUMN($M73),6)=0)*ISNUMBER($M73:$HR73)*($M73:$HR73&gt;=RESUMEN!$C$26)*($M73:$HR73&lt;=RESUMEN!$C$27)*IFERROR(N($N73:$HS73),0))</f>
        <v/>
      </c>
      <c r="HX73" s="170">
        <f>SUMPRODUCT((MOD(COLUMN($M73:$HR73)-COLUMN($M73),6)=0)*ISNUMBER($M73:$HR73)*($M73:$HR73&gt;=RESUMEN!$C$26)*($M73:$HR73&lt;=RESUMEN!$C$27))</f>
        <v/>
      </c>
    </row>
    <row r="74" ht="15.75" customHeight="1" s="506">
      <c r="B74" s="113">
        <f>VENTAS!A73</f>
        <v/>
      </c>
      <c r="C74" s="236">
        <f>VENTAS!B73</f>
        <v/>
      </c>
      <c r="D74" s="53">
        <f>VENTAS!C73</f>
        <v/>
      </c>
      <c r="E74" s="114">
        <f>VENTAS!D73</f>
        <v/>
      </c>
      <c r="F74" s="114">
        <f>VENTAS!J73</f>
        <v/>
      </c>
      <c r="G74" s="494">
        <f>VENTAS!F73</f>
        <v/>
      </c>
      <c r="H74" s="479">
        <f>VENTAS!K73</f>
        <v/>
      </c>
      <c r="I74" s="479">
        <f>VENTAS!M73</f>
        <v/>
      </c>
      <c r="J74" s="184">
        <f>VENTAS!L73</f>
        <v/>
      </c>
      <c r="K74" s="119">
        <f>IF(N($H74)&lt;1,"",$G74+31)</f>
        <v/>
      </c>
      <c r="L74" s="124">
        <f>IF(K74="","",TODAY()-K74)</f>
        <v/>
      </c>
      <c r="M74" s="201" t="n">
        <v>45936</v>
      </c>
      <c r="N74" s="374" t="n">
        <v>278000</v>
      </c>
      <c r="O74" s="184">
        <f>IF(K74="","SIN ESTADO",IF(M74&lt;&gt;"","PAGA",IF(L74&gt;0,"VENCIDA",IF(L74&gt;=-5,"POR VENCER","AL DÍA"))))</f>
        <v/>
      </c>
      <c r="P74" s="185" t="inlineStr">
        <is>
          <t>EFECTIVO</t>
        </is>
      </c>
      <c r="Q74" s="119">
        <f>IF(N($H74)&lt;2,"",IF(K74="","",K74+31))</f>
        <v/>
      </c>
      <c r="R74" s="124">
        <f>IF(Q74="","",TODAY()-Q74)</f>
        <v/>
      </c>
      <c r="S74" s="406" t="n">
        <v>45984</v>
      </c>
      <c r="T74" s="184" t="n">
        <v>875000</v>
      </c>
      <c r="U74" s="184">
        <f>IF(Q74="","SIN ESTADO",IF(S74&lt;&gt;"","PAGA",IF(R74&gt;0,"VENCIDA",IF(R74&gt;=-5,"POR VENCER","AL DÍA"))))</f>
        <v/>
      </c>
      <c r="V74" s="185" t="inlineStr">
        <is>
          <t>TRANSFERENCIA</t>
        </is>
      </c>
      <c r="W74" s="119">
        <f>IF(N($H74)&lt;3,"",IF(Q74="","",Q74+31))</f>
        <v/>
      </c>
      <c r="X74" s="124">
        <f>IF(W74="","",TODAY()-W74)</f>
        <v/>
      </c>
      <c r="Y74" s="407" t="n">
        <v>46024</v>
      </c>
      <c r="Z74" s="184" t="n">
        <v>875000</v>
      </c>
      <c r="AA74" s="184">
        <f>IF(W74="","SIN ESTADO",IF(Y74&lt;&gt;"","PAGA",IF(X74&gt;0,"VENCIDA",IF(X74&gt;=-5,"POR VENCER","AL DÍA"))))</f>
        <v/>
      </c>
      <c r="AB74" s="185" t="inlineStr">
        <is>
          <t>TRANSFERENCIA</t>
        </is>
      </c>
      <c r="AC74" s="119">
        <f>IF(N($H74)&lt;4,"",IF(W74="","",W74+31))</f>
        <v/>
      </c>
      <c r="AD74" s="124">
        <f>IF(AC74="","",TODAY()-AC74)</f>
        <v/>
      </c>
      <c r="AE74" s="227" t="n">
        <v>46051</v>
      </c>
      <c r="AF74" s="184" t="n">
        <v>875000</v>
      </c>
      <c r="AG74" s="184">
        <f>IF(AC74="","SIN ESTADO",IF(AE74&lt;&gt;"","PAGA",IF(AD74&gt;0,"VENCIDA",IF(AD74&gt;=-5,"POR VENCER","AL DÍA"))))</f>
        <v/>
      </c>
      <c r="AH74" s="185" t="inlineStr">
        <is>
          <t>TRANSFERENCIA</t>
        </is>
      </c>
      <c r="AI74" s="119">
        <f>IF(N($H74)&lt;5,"",IF(AC74="","",AC74+31))</f>
        <v/>
      </c>
      <c r="AJ74" s="124">
        <f>IF(AI74="","",TODAY()-AI74)</f>
        <v/>
      </c>
      <c r="AK74" s="407" t="n">
        <v>46088</v>
      </c>
      <c r="AL74" s="184" t="n">
        <v>875000</v>
      </c>
      <c r="AM74" s="184">
        <f>IF(AI74="","SIN ESTADO",IF(AK74&lt;&gt;"","PAGA",IF(AJ74&gt;0,"VENCIDA",IF(AJ74&gt;=-5,"POR VENCER","AL DÍA"))))</f>
        <v/>
      </c>
      <c r="AN74" s="185" t="inlineStr">
        <is>
          <t>TRANSFERENCIA</t>
        </is>
      </c>
      <c r="AO74" s="119">
        <f>IF(N($H74)&lt;6,"",IF(AI74="","",AI74+31))</f>
        <v/>
      </c>
      <c r="AP74" s="124">
        <f>IF(AO74="","",TODAY()-AO74)</f>
        <v/>
      </c>
      <c r="AQ74" s="477" t="n">
        <v>46119</v>
      </c>
      <c r="AR74" s="184" t="n">
        <v>875000</v>
      </c>
      <c r="AS74" s="184">
        <f>IF(AO74="","SIN ESTADO",IF(AQ74&lt;&gt;"","PAGA",IF(AP74&gt;0,"VENCIDA",IF(AP74&gt;=-5,"POR VENCER","AL DÍA"))))</f>
        <v/>
      </c>
      <c r="AT74" s="185" t="inlineStr">
        <is>
          <t>TRANSFERENCIA</t>
        </is>
      </c>
      <c r="AU74" s="119">
        <f>IF(N($H74)&lt;7,"",IF(AO74="","",AO74+31))</f>
        <v/>
      </c>
      <c r="AV74" s="124">
        <f>IF(AU74="","",TODAY()-AU74)</f>
        <v/>
      </c>
      <c r="AW74" s="494" t="n"/>
      <c r="AX74" s="184" t="n"/>
      <c r="AY74" s="184">
        <f>IF(AU74="","SIN ESTADO",IF(AW74&lt;&gt;"","PAGA",IF(AV74&gt;0,"VENCIDA",IF(AV74&gt;=-5,"POR VENCER","AL DÍA"))))</f>
        <v/>
      </c>
      <c r="AZ74" s="185" t="n"/>
      <c r="BA74" s="119">
        <f>IF(N($H74)&lt;8,"",IF(AU74="","",AU74+31))</f>
        <v/>
      </c>
      <c r="BB74" s="124">
        <f>IF(BA74="","",TODAY()-BA74)</f>
        <v/>
      </c>
      <c r="BC74" s="494" t="n"/>
      <c r="BD74" s="184" t="n"/>
      <c r="BE74" s="184">
        <f>IF(BA74="","SIN ESTADO",IF(BC74&lt;&gt;"","PAGA",IF(BB74&gt;0,"VENCIDA",IF(BB74&gt;=-5,"POR VENCER","AL DÍA"))))</f>
        <v/>
      </c>
      <c r="BF74" s="185" t="n"/>
      <c r="BG74" s="119">
        <f>IF(N($H74)&lt;9,"",IF(BA74="","",BA74+31))</f>
        <v/>
      </c>
      <c r="BH74" s="124">
        <f>IF(BG74="","",TODAY()-BG74)</f>
        <v/>
      </c>
      <c r="BI74" s="494" t="n"/>
      <c r="BJ74" s="184" t="n"/>
      <c r="BK74" s="184">
        <f>IF(BG74="","SIN ESTADO",IF(BI74&lt;&gt;"","PAGA",IF(BH74&gt;0,"VENCIDA",IF(BH74&gt;=-5,"POR VENCER","AL DÍA"))))</f>
        <v/>
      </c>
      <c r="BL74" s="185" t="n"/>
      <c r="BM74" s="119">
        <f>IF(N($H74)&lt;10,"",IF(BG74="","",BG74+31))</f>
        <v/>
      </c>
      <c r="BN74" s="124">
        <f>IF(BM74="","",TODAY()-BM74)</f>
        <v/>
      </c>
      <c r="BO74" s="494" t="n"/>
      <c r="BP74" s="184" t="n"/>
      <c r="BQ74" s="184">
        <f>IF(BM74="","SIN ESTADO",IF(BO74&lt;&gt;"","PAGA",IF(BN74&gt;0,"VENCIDA",IF(BN74&gt;=-5,"POR VENCER","AL DÍA"))))</f>
        <v/>
      </c>
      <c r="BR74" s="185" t="n"/>
      <c r="BS74" s="119">
        <f>IF(N($H74)&lt;11,"",IF(BM74="","",BM74+31))</f>
        <v/>
      </c>
      <c r="BT74" s="124">
        <f>IF(BS74="","",TODAY()-BS74)</f>
        <v/>
      </c>
      <c r="BU74" s="494" t="n"/>
      <c r="BV74" s="184" t="n"/>
      <c r="BW74" s="184">
        <f>IF(BS74="","SIN ESTADO",IF(BU74&lt;&gt;"","PAGA",IF(BT74&gt;0,"VENCIDA",IF(BT74&gt;=-5,"POR VENCER","AL DÍA"))))</f>
        <v/>
      </c>
      <c r="BX74" s="185" t="n"/>
      <c r="BY74" s="119">
        <f>IF(N($H74)&lt;12,"",IF(BS74="","",BS74+31))</f>
        <v/>
      </c>
      <c r="BZ74" s="124">
        <f>IF(BY74="","",TODAY()-BY74)</f>
        <v/>
      </c>
      <c r="CA74" s="494" t="n"/>
      <c r="CB74" s="184" t="n"/>
      <c r="CC74" s="184">
        <f>IF(BY74="","SIN ESTADO",IF(CA74&lt;&gt;"","PAGA",IF(BZ74&gt;0,"VENCIDA",IF(BZ74&gt;=-5,"POR VENCER","AL DÍA"))))</f>
        <v/>
      </c>
      <c r="CD74" s="185" t="n"/>
      <c r="CE74" s="119">
        <f>IF(N($H74)&lt;13,"",IF(BY74="","",BY74+31))</f>
        <v/>
      </c>
      <c r="CF74" s="124">
        <f>IF(CE74="","",TODAY()-CE74)</f>
        <v/>
      </c>
      <c r="CG74" s="494" t="n"/>
      <c r="CH74" s="184" t="n"/>
      <c r="CI74" s="184">
        <f>IF(CE74="","SIN ESTADO",IF(CG74&lt;&gt;"","PAGA",IF(CF74&gt;0,"VENCIDA",IF(CF74&gt;=-5,"POR VENCER","AL DÍA"))))</f>
        <v/>
      </c>
      <c r="CJ74" s="185" t="n"/>
      <c r="CK74" s="119">
        <f>IF(N($H74)&lt;14,"",IF(CE74="","",CE74+31))</f>
        <v/>
      </c>
      <c r="CL74" s="124">
        <f>IF(CK74="","",TODAY()-CK74)</f>
        <v/>
      </c>
      <c r="CM74" s="494" t="n"/>
      <c r="CN74" s="184" t="n"/>
      <c r="CO74" s="184">
        <f>IF(CK74="","SIN ESTADO",IF(CM74&lt;&gt;"","PAGA",IF(CL74&gt;0,"VENCIDA",IF(CL74&gt;=-5,"POR VENCER","AL DÍA"))))</f>
        <v/>
      </c>
      <c r="CP74" s="185" t="n"/>
      <c r="CQ74" s="119">
        <f>IF(N($H74)&lt;15,"",IF(CK74="","",CK74+31))</f>
        <v/>
      </c>
      <c r="CR74" s="124">
        <f>IF(CQ74="","",TODAY()-CQ74)</f>
        <v/>
      </c>
      <c r="CS74" s="494" t="n"/>
      <c r="CT74" s="184" t="n"/>
      <c r="CU74" s="184">
        <f>IF(CQ74="","SIN ESTADO",IF(CS74&lt;&gt;"","PAGA",IF(CR74&gt;0,"VENCIDA",IF(CR74&gt;=-5,"POR VENCER","AL DÍA"))))</f>
        <v/>
      </c>
      <c r="CV74" s="185" t="n"/>
      <c r="CW74" s="119">
        <f>IF(N($H74)&lt;16,"",IF(CQ74="","",CQ74+31))</f>
        <v/>
      </c>
      <c r="CX74" s="124">
        <f>IF(CW74="","",TODAY()-CW74)</f>
        <v/>
      </c>
      <c r="CY74" s="494" t="n"/>
      <c r="CZ74" s="184" t="n"/>
      <c r="DA74" s="184">
        <f>IF(CW74="","SIN ESTADO",IF(CY74&lt;&gt;"","PAGA",IF(CX74&gt;0,"VENCIDA",IF(CX74&gt;=-5,"POR VENCER","AL DÍA"))))</f>
        <v/>
      </c>
      <c r="DB74" s="185" t="n"/>
      <c r="DC74" s="119">
        <f>IF(N($H74)&lt;17,"",IF(CW74="","",CW74+31))</f>
        <v/>
      </c>
      <c r="DD74" s="124">
        <f>IF(DC74="","",TODAY()-DC74)</f>
        <v/>
      </c>
      <c r="DE74" s="494" t="n"/>
      <c r="DF74" s="184" t="n"/>
      <c r="DG74" s="184">
        <f>IF(DC74="","SIN ESTADO",IF(DE74&lt;&gt;"","PAGA",IF(DD74&gt;0,"VENCIDA",IF(DD74&gt;=-5,"POR VENCER","AL DÍA"))))</f>
        <v/>
      </c>
      <c r="DH74" s="185" t="n"/>
      <c r="DI74" s="119">
        <f>IF(N($H74)&lt;18,"",IF(DC74="","",DC74+31))</f>
        <v/>
      </c>
      <c r="DJ74" s="124">
        <f>IF(DI74="","",TODAY()-DI74)</f>
        <v/>
      </c>
      <c r="DK74" s="494" t="n"/>
      <c r="DL74" s="184" t="n"/>
      <c r="DM74" s="184">
        <f>IF(DI74="","SIN ESTADO",IF(DK74&lt;&gt;"","PAGA",IF(DJ74&gt;0,"VENCIDA",IF(DJ74&gt;=-5,"POR VENCER","AL DÍA"))))</f>
        <v/>
      </c>
      <c r="DN74" s="185" t="n"/>
      <c r="DO74" s="119">
        <f>IF(N($H74)&lt;19,"",IF(DI74="","",DI74+31))</f>
        <v/>
      </c>
      <c r="DP74" s="124">
        <f>IF(DO74="","",TODAY()-DO74)</f>
        <v/>
      </c>
      <c r="DQ74" s="494" t="n"/>
      <c r="DR74" s="184" t="n"/>
      <c r="DS74" s="184">
        <f>IF(DO74="","SIN ESTADO",IF(DQ74&lt;&gt;"","PAGA",IF(DP74&gt;0,"VENCIDA",IF(DP74&gt;=-5,"POR VENCER","AL DÍA"))))</f>
        <v/>
      </c>
      <c r="DT74" s="185" t="n"/>
      <c r="DU74" s="119">
        <f>IF(N($H74)&lt;20,"",IF(DO74="","",DO74+31))</f>
        <v/>
      </c>
      <c r="DV74" s="124">
        <f>IF(DU74="","",TODAY()-DU74)</f>
        <v/>
      </c>
      <c r="DW74" s="494" t="n"/>
      <c r="DX74" s="184" t="n"/>
      <c r="DY74" s="184">
        <f>IF(DU74="","SIN ESTADO",IF(DW74&lt;&gt;"","PAGA",IF(DV74&gt;0,"VENCIDA",IF(DV74&gt;=-5,"POR VENCER","AL DÍA"))))</f>
        <v/>
      </c>
      <c r="DZ74" s="185" t="n"/>
      <c r="EA74" s="119">
        <f>IF(N($H74)&lt;21,"",IF(DU74="","",DU74+31))</f>
        <v/>
      </c>
      <c r="EB74" s="124">
        <f>IF(EA74="","",TODAY()-EA74)</f>
        <v/>
      </c>
      <c r="EC74" s="494" t="n"/>
      <c r="ED74" s="184" t="n"/>
      <c r="EE74" s="184">
        <f>IF(EA74="","SIN ESTADO",IF(EC74&lt;&gt;"","PAGA",IF(EB74&gt;0,"VENCIDA",IF(EB74&gt;=-5,"POR VENCER","AL DÍA"))))</f>
        <v/>
      </c>
      <c r="EF74" s="185" t="n"/>
      <c r="EG74" s="119">
        <f>IF(N($H74)&lt;22,"",IF(EA74="","",EA74+31))</f>
        <v/>
      </c>
      <c r="EH74" s="124">
        <f>IF(EG74="","",TODAY()-EG74)</f>
        <v/>
      </c>
      <c r="EI74" s="494" t="n"/>
      <c r="EJ74" s="184" t="n"/>
      <c r="EK74" s="184">
        <f>IF(EG74="","SIN ESTADO",IF(EI74&lt;&gt;"","PAGA",IF(EH74&gt;0,"VENCIDA",IF(EH74&gt;=-5,"POR VENCER","AL DÍA"))))</f>
        <v/>
      </c>
      <c r="EL74" s="185" t="n"/>
      <c r="EM74" s="119">
        <f>IF(N($H74)&lt;23,"",IF(EG74="","",EG74+31))</f>
        <v/>
      </c>
      <c r="EN74" s="124">
        <f>IF(EM74="","",TODAY()-EM74)</f>
        <v/>
      </c>
      <c r="EO74" s="494" t="n"/>
      <c r="EP74" s="184" t="n"/>
      <c r="EQ74" s="184">
        <f>IF(EM74="","SIN ESTADO",IF(EO74&lt;&gt;"","PAGA",IF(EN74&gt;0,"VENCIDA",IF(EN74&gt;=-5,"POR VENCER","AL DÍA"))))</f>
        <v/>
      </c>
      <c r="ER74" s="185" t="n"/>
      <c r="ES74" s="119">
        <f>IF(N($H74)&lt;24,"",IF(EM74="","",EM74+31))</f>
        <v/>
      </c>
      <c r="ET74" s="124">
        <f>IF(ES74="","",TODAY()-ES74)</f>
        <v/>
      </c>
      <c r="EU74" s="494" t="n"/>
      <c r="EV74" s="184" t="n"/>
      <c r="EW74" s="184">
        <f>IF(ES74="","SIN ESTADO",IF(EU74&lt;&gt;"","PAGA",IF(ET74&gt;0,"VENCIDA",IF(ET74&gt;=-5,"POR VENCER","AL DÍA"))))</f>
        <v/>
      </c>
      <c r="EX74" s="185" t="n"/>
      <c r="EY74" s="119">
        <f>IF(N($H74)&lt;25,"",IF(ES74="","",ES74+31))</f>
        <v/>
      </c>
      <c r="EZ74" s="124">
        <f>IF(EY74="","",TODAY()-EY74)</f>
        <v/>
      </c>
      <c r="FA74" s="494" t="n"/>
      <c r="FB74" s="184" t="n"/>
      <c r="FC74" s="184">
        <f>IF(EY74="","SIN ESTADO",IF(FA74&lt;&gt;"","PAGA",IF(EZ74&gt;0,"VENCIDA",IF(EZ74&gt;=-5,"POR VENCER","AL DÍA"))))</f>
        <v/>
      </c>
      <c r="FD74" s="185" t="n"/>
      <c r="FE74" s="119">
        <f>IF(N($H74)&lt;26,"",IF(EY74="","",EY74+31))</f>
        <v/>
      </c>
      <c r="FF74" s="124">
        <f>IF(FE74="","",TODAY()-FE74)</f>
        <v/>
      </c>
      <c r="FG74" s="494" t="n"/>
      <c r="FH74" s="184" t="n"/>
      <c r="FI74" s="184">
        <f>IF(FE74="","SIN ESTADO",IF(FG74&lt;&gt;"","PAGA",IF(FF74&gt;0,"VENCIDA",IF(FF74&gt;=-5,"POR VENCER","AL DÍA"))))</f>
        <v/>
      </c>
      <c r="FJ74" s="185" t="n"/>
      <c r="FK74" s="119">
        <f>IF(N($H74)&lt;27,"",IF(FE74="","",FE74+31))</f>
        <v/>
      </c>
      <c r="FL74" s="124">
        <f>IF(FK74="","",TODAY()-FK74)</f>
        <v/>
      </c>
      <c r="FM74" s="494" t="n"/>
      <c r="FN74" s="184" t="n"/>
      <c r="FO74" s="184">
        <f>IF(FK74="","SIN ESTADO",IF(FM74&lt;&gt;"","PAGA",IF(FL74&gt;0,"VENCIDA",IF(FL74&gt;=-5,"POR VENCER","AL DÍA"))))</f>
        <v/>
      </c>
      <c r="FP74" s="185" t="n"/>
      <c r="FQ74" s="119">
        <f>IF(N($H74)&lt;28,"",IF(FK74="","",FK74+31))</f>
        <v/>
      </c>
      <c r="FR74" s="124">
        <f>IF(FQ74="","",TODAY()-FQ74)</f>
        <v/>
      </c>
      <c r="FS74" s="494" t="n"/>
      <c r="FT74" s="184" t="n"/>
      <c r="FU74" s="184">
        <f>IF(FQ74="","SIN ESTADO",IF(FS74&lt;&gt;"","PAGA",IF(FR74&gt;0,"VENCIDA",IF(FR74&gt;=-5,"POR VENCER","AL DÍA"))))</f>
        <v/>
      </c>
      <c r="FV74" s="185" t="n"/>
      <c r="FW74" s="119">
        <f>IF(N($H74)&lt;29,"",IF(FQ74="","",FQ74+31))</f>
        <v/>
      </c>
      <c r="FX74" s="124">
        <f>IF(FW74="","",TODAY()-FW74)</f>
        <v/>
      </c>
      <c r="FY74" s="494" t="n"/>
      <c r="FZ74" s="184" t="n"/>
      <c r="GA74" s="184">
        <f>IF(FW74="","SIN ESTADO",IF(FY74&lt;&gt;"","PAGA",IF(FX74&gt;0,"VENCIDA",IF(FX74&gt;=-5,"POR VENCER","AL DÍA"))))</f>
        <v/>
      </c>
      <c r="GB74" s="185" t="n"/>
      <c r="GC74" s="119">
        <f>IF(N($H74)&lt;30,"",IF(FW74="","",FW74+31))</f>
        <v/>
      </c>
      <c r="GD74" s="124">
        <f>IF(GC74="","",TODAY()-GC74)</f>
        <v/>
      </c>
      <c r="GE74" s="494" t="n"/>
      <c r="GF74" s="184" t="n"/>
      <c r="GG74" s="184">
        <f>IF(GC74="","SIN ESTADO",IF(GE74&lt;&gt;"","PAGA",IF(GD74&gt;0,"VENCIDA",IF(GD74&gt;=-5,"POR VENCER","AL DÍA"))))</f>
        <v/>
      </c>
      <c r="GH74" s="185" t="n"/>
      <c r="GI74" s="119">
        <f>IF(N($H74)&lt;31,"",IF(GC74="","",GC74+31))</f>
        <v/>
      </c>
      <c r="GJ74" s="124">
        <f>IF(GI74="","",TODAY()-GI74)</f>
        <v/>
      </c>
      <c r="GK74" s="494" t="n"/>
      <c r="GL74" s="184" t="n"/>
      <c r="GM74" s="184">
        <f>IF(GI74="","SIN ESTADO",IF(GK74&lt;&gt;"","PAGA",IF(GJ74&gt;0,"VENCIDA",IF(GJ74&gt;=-5,"POR VENCER","AL DÍA"))))</f>
        <v/>
      </c>
      <c r="GN74" s="185" t="n"/>
      <c r="GO74" s="119">
        <f>IF(N($H74)&lt;32,"",IF(GI74="","",GI74+31))</f>
        <v/>
      </c>
      <c r="GP74" s="124">
        <f>IF(GO74="","",TODAY()-GO74)</f>
        <v/>
      </c>
      <c r="GQ74" s="494" t="n"/>
      <c r="GR74" s="184" t="n"/>
      <c r="GS74" s="184">
        <f>IF(GO74="","SIN ESTADO",IF(GQ74&lt;&gt;"","PAGA",IF(GP74&gt;0,"VENCIDA",IF(GP74&gt;=-5,"POR VENCER","AL DÍA"))))</f>
        <v/>
      </c>
      <c r="GT74" s="185" t="n"/>
      <c r="GU74" s="119">
        <f>IF(N($H74)&lt;33,"",IF(GO74="","",GO74+31))</f>
        <v/>
      </c>
      <c r="GV74" s="124">
        <f>IF(GU74="","",TODAY()-GU74)</f>
        <v/>
      </c>
      <c r="GW74" s="494" t="n"/>
      <c r="GX74" s="184" t="n"/>
      <c r="GY74" s="184">
        <f>IF(GU74="","SIN ESTADO",IF(GW74&lt;&gt;"","PAGA",IF(GV74&gt;0,"VENCIDA",IF(GV74&gt;=-5,"POR VENCER","AL DÍA"))))</f>
        <v/>
      </c>
      <c r="GZ74" s="185" t="n"/>
      <c r="HA74" s="119">
        <f>IF(N($H74)&lt;34,"",IF(GU74="","",GU74+31))</f>
        <v/>
      </c>
      <c r="HB74" s="124">
        <f>IF(HA74="","",TODAY()-HA74)</f>
        <v/>
      </c>
      <c r="HC74" s="494" t="n"/>
      <c r="HD74" s="184" t="n"/>
      <c r="HE74" s="184">
        <f>IF(HA74="","SIN ESTADO",IF(HC74&lt;&gt;"","PAGA",IF(HB74&gt;0,"VENCIDA",IF(HB74&gt;=-5,"POR VENCER","AL DÍA"))))</f>
        <v/>
      </c>
      <c r="HF74" s="185" t="n"/>
      <c r="HG74" s="119">
        <f>IF(N($H74)&lt;35,"",IF(HA74="","",HA74+31))</f>
        <v/>
      </c>
      <c r="HH74" s="124">
        <f>IF(HG74="","",TODAY()-HG74)</f>
        <v/>
      </c>
      <c r="HI74" s="494" t="n"/>
      <c r="HJ74" s="184" t="n"/>
      <c r="HK74" s="184">
        <f>IF(HG74="","SIN ESTADO",IF(HI74&lt;&gt;"","PAGA",IF(HH74&gt;0,"VENCIDA",IF(HH74&gt;=-5,"POR VENCER","AL DÍA"))))</f>
        <v/>
      </c>
      <c r="HL74" s="168" t="n"/>
      <c r="HM74" s="119">
        <f>IF(N($H74)&lt;36,"",IF(HG74="","",HG74+31))</f>
        <v/>
      </c>
      <c r="HN74" s="124">
        <f>IF(HM74="","",TODAY()-HM74)</f>
        <v/>
      </c>
      <c r="HO74" s="494" t="n"/>
      <c r="HP74" s="184" t="n"/>
      <c r="HQ74" s="184">
        <f>IF(HM74="","SIN ESTADO",IF(HO74&lt;&gt;"","PAGA",IF(HN74&gt;0,"VENCIDA",IF(HN74&gt;=-5,"POR VENCER","AL DÍA"))))</f>
        <v/>
      </c>
      <c r="HR74" s="168" t="n"/>
      <c r="HS74" s="169">
        <f>N74+T74+Z74+AF74+AL74+AR74+AX74+BD74+BJ74+BP74+BV74+CB74+CH74+CN74+CT74+CZ74+DF74+DL74+DR74+DX74+ED74+EJ74+EP74+EV74+FB74+FH74+FN74+FT74+FZ74+GF74+GL74+GR74+GX74+HD74+HJ74+HP74</f>
        <v/>
      </c>
      <c r="HU74" s="170">
        <f>IFERROR(N($J74),0)</f>
        <v/>
      </c>
      <c r="HW74" s="170">
        <f>SUMPRODUCT((MOD(COLUMN($M74:$HR74)-COLUMN($M74),6)=0)*ISNUMBER($M74:$HR74)*($M74:$HR74&gt;=RESUMEN!$C$26)*($M74:$HR74&lt;=RESUMEN!$C$27)*IFERROR(N($N74:$HS74),0))</f>
        <v/>
      </c>
      <c r="HX74" s="170">
        <f>SUMPRODUCT((MOD(COLUMN($M74:$HR74)-COLUMN($M74),6)=0)*ISNUMBER($M74:$HR74)*($M74:$HR74&gt;=RESUMEN!$C$26)*($M74:$HR74&lt;=RESUMEN!$C$27))</f>
        <v/>
      </c>
    </row>
    <row r="75" ht="15.75" customHeight="1" s="506">
      <c r="B75" s="113">
        <f>VENTAS!A74</f>
        <v/>
      </c>
      <c r="C75" s="236">
        <f>VENTAS!B74</f>
        <v/>
      </c>
      <c r="D75" s="53">
        <f>VENTAS!C74</f>
        <v/>
      </c>
      <c r="E75" s="114">
        <f>VENTAS!D74</f>
        <v/>
      </c>
      <c r="F75" s="114">
        <f>VENTAS!J74</f>
        <v/>
      </c>
      <c r="G75" s="494">
        <f>VENTAS!F74</f>
        <v/>
      </c>
      <c r="H75" s="479">
        <f>VENTAS!K74</f>
        <v/>
      </c>
      <c r="I75" s="479">
        <f>VENTAS!M74</f>
        <v/>
      </c>
      <c r="J75" s="184">
        <f>VENTAS!L74</f>
        <v/>
      </c>
      <c r="K75" s="119">
        <f>IF(N($H75)&lt;1,"",$G75+31)</f>
        <v/>
      </c>
      <c r="L75" s="124">
        <f>IF(K75="","",TODAY()-K75)</f>
        <v/>
      </c>
      <c r="M75" s="201" t="n">
        <v>46055</v>
      </c>
      <c r="N75" s="374" t="n">
        <v>1000000</v>
      </c>
      <c r="O75" s="184">
        <f>IF(K75="","SIN ESTADO",IF(M75&lt;&gt;"","PAGA",IF(L75&gt;0,"VENCIDA",IF(L75&gt;=-5,"POR VENCER","AL DÍA"))))</f>
        <v/>
      </c>
      <c r="P75" s="185" t="inlineStr">
        <is>
          <t>TRANSFERENCIA</t>
        </is>
      </c>
      <c r="Q75" s="119">
        <f>IF(N($H75)&lt;2,"",IF(K75="","",K75+31))</f>
        <v/>
      </c>
      <c r="R75" s="124">
        <f>IF(Q75="","",TODAY()-Q75)</f>
        <v/>
      </c>
      <c r="S75" s="406" t="n">
        <v>46118</v>
      </c>
      <c r="T75" s="184" t="n">
        <v>1000000</v>
      </c>
      <c r="U75" s="184">
        <f>IF(Q75="","SIN ESTADO",IF(S75&lt;&gt;"","PAGA",IF(R75&gt;0,"VENCIDA",IF(R75&gt;=-5,"POR VENCER","AL DÍA"))))</f>
        <v/>
      </c>
      <c r="V75" s="185" t="inlineStr">
        <is>
          <t>TRANSFERENCIA</t>
        </is>
      </c>
      <c r="W75" s="119">
        <f>IF(N($H75)&lt;3,"",IF(Q75="","",Q75+31))</f>
        <v/>
      </c>
      <c r="X75" s="124">
        <f>IF(W75="","",TODAY()-W75)</f>
        <v/>
      </c>
      <c r="Y75" s="494" t="n"/>
      <c r="Z75" s="184" t="n"/>
      <c r="AA75" s="184">
        <f>IF(W75="","SIN ESTADO",IF(Y75&lt;&gt;"","PAGA",IF(X75&gt;0,"VENCIDA",IF(X75&gt;=-5,"POR VENCER","AL DÍA"))))</f>
        <v/>
      </c>
      <c r="AB75" s="185" t="n"/>
      <c r="AC75" s="119">
        <f>IF(N($H75)&lt;4,"",IF(W75="","",W75+31))</f>
        <v/>
      </c>
      <c r="AD75" s="124">
        <f>IF(AC75="","",TODAY()-AC75)</f>
        <v/>
      </c>
      <c r="AE75" s="494" t="n"/>
      <c r="AF75" s="184" t="n"/>
      <c r="AG75" s="184">
        <f>IF(AC75="","SIN ESTADO",IF(AE75&lt;&gt;"","PAGA",IF(AD75&gt;0,"VENCIDA",IF(AD75&gt;=-5,"POR VENCER","AL DÍA"))))</f>
        <v/>
      </c>
      <c r="AH75" s="185" t="n"/>
      <c r="AI75" s="119">
        <f>IF(N($H75)&lt;5,"",IF(AC75="","",AC75+31))</f>
        <v/>
      </c>
      <c r="AJ75" s="124">
        <f>IF(AI75="","",TODAY()-AI75)</f>
        <v/>
      </c>
      <c r="AK75" s="494" t="n"/>
      <c r="AL75" s="184" t="n"/>
      <c r="AM75" s="184">
        <f>IF(AI75="","SIN ESTADO",IF(AK75&lt;&gt;"","PAGA",IF(AJ75&gt;0,"VENCIDA",IF(AJ75&gt;=-5,"POR VENCER","AL DÍA"))))</f>
        <v/>
      </c>
      <c r="AN75" s="185" t="n"/>
      <c r="AO75" s="119">
        <f>IF(N($H75)&lt;6,"",IF(AI75="","",AI75+31))</f>
        <v/>
      </c>
      <c r="AP75" s="124">
        <f>IF(AO75="","",TODAY()-AO75)</f>
        <v/>
      </c>
      <c r="AQ75" s="270" t="n"/>
      <c r="AR75" s="184" t="n"/>
      <c r="AS75" s="184">
        <f>IF(AO75="","SIN ESTADO",IF(AQ75&lt;&gt;"","PAGA",IF(AP75&gt;0,"VENCIDA",IF(AP75&gt;=-5,"POR VENCER","AL DÍA"))))</f>
        <v/>
      </c>
      <c r="AT75" s="185" t="n"/>
      <c r="AU75" s="119">
        <f>IF(N($H75)&lt;7,"",IF(AO75="","",AO75+31))</f>
        <v/>
      </c>
      <c r="AV75" s="124">
        <f>IF(AU75="","",TODAY()-AU75)</f>
        <v/>
      </c>
      <c r="AW75" s="494" t="n"/>
      <c r="AX75" s="184" t="n"/>
      <c r="AY75" s="184">
        <f>IF(AU75="","SIN ESTADO",IF(AW75&lt;&gt;"","PAGA",IF(AV75&gt;0,"VENCIDA",IF(AV75&gt;=-5,"POR VENCER","AL DÍA"))))</f>
        <v/>
      </c>
      <c r="AZ75" s="185" t="n"/>
      <c r="BA75" s="119">
        <f>IF(N($H75)&lt;8,"",IF(AU75="","",AU75+31))</f>
        <v/>
      </c>
      <c r="BB75" s="124">
        <f>IF(BA75="","",TODAY()-BA75)</f>
        <v/>
      </c>
      <c r="BC75" s="494" t="n"/>
      <c r="BD75" s="184" t="n"/>
      <c r="BE75" s="184">
        <f>IF(BA75="","SIN ESTADO",IF(BC75&lt;&gt;"","PAGA",IF(BB75&gt;0,"VENCIDA",IF(BB75&gt;=-5,"POR VENCER","AL DÍA"))))</f>
        <v/>
      </c>
      <c r="BF75" s="185" t="n"/>
      <c r="BG75" s="119">
        <f>IF(N($H75)&lt;9,"",IF(BA75="","",BA75+31))</f>
        <v/>
      </c>
      <c r="BH75" s="124">
        <f>IF(BG75="","",TODAY()-BG75)</f>
        <v/>
      </c>
      <c r="BI75" s="494" t="n"/>
      <c r="BJ75" s="184" t="n"/>
      <c r="BK75" s="184">
        <f>IF(BG75="","SIN ESTADO",IF(BI75&lt;&gt;"","PAGA",IF(BH75&gt;0,"VENCIDA",IF(BH75&gt;=-5,"POR VENCER","AL DÍA"))))</f>
        <v/>
      </c>
      <c r="BL75" s="185" t="n"/>
      <c r="BM75" s="119">
        <f>IF(N($H75)&lt;10,"",IF(BG75="","",BG75+31))</f>
        <v/>
      </c>
      <c r="BN75" s="124">
        <f>IF(BM75="","",TODAY()-BM75)</f>
        <v/>
      </c>
      <c r="BO75" s="494" t="n"/>
      <c r="BP75" s="184" t="n"/>
      <c r="BQ75" s="184">
        <f>IF(BM75="","SIN ESTADO",IF(BO75&lt;&gt;"","PAGA",IF(BN75&gt;0,"VENCIDA",IF(BN75&gt;=-5,"POR VENCER","AL DÍA"))))</f>
        <v/>
      </c>
      <c r="BR75" s="185" t="n"/>
      <c r="BS75" s="119">
        <f>IF(N($H75)&lt;11,"",IF(BM75="","",BM75+31))</f>
        <v/>
      </c>
      <c r="BT75" s="124">
        <f>IF(BS75="","",TODAY()-BS75)</f>
        <v/>
      </c>
      <c r="BU75" s="494" t="n"/>
      <c r="BV75" s="184" t="n"/>
      <c r="BW75" s="184">
        <f>IF(BS75="","SIN ESTADO",IF(BU75&lt;&gt;"","PAGA",IF(BT75&gt;0,"VENCIDA",IF(BT75&gt;=-5,"POR VENCER","AL DÍA"))))</f>
        <v/>
      </c>
      <c r="BX75" s="185" t="n"/>
      <c r="BY75" s="119">
        <f>IF(N($H75)&lt;12,"",IF(BS75="","",BS75+31))</f>
        <v/>
      </c>
      <c r="BZ75" s="124">
        <f>IF(BY75="","",TODAY()-BY75)</f>
        <v/>
      </c>
      <c r="CA75" s="494" t="n"/>
      <c r="CB75" s="184" t="n"/>
      <c r="CC75" s="184">
        <f>IF(BY75="","SIN ESTADO",IF(CA75&lt;&gt;"","PAGA",IF(BZ75&gt;0,"VENCIDA",IF(BZ75&gt;=-5,"POR VENCER","AL DÍA"))))</f>
        <v/>
      </c>
      <c r="CD75" s="185" t="n"/>
      <c r="CE75" s="119">
        <f>IF(N($H75)&lt;13,"",IF(BY75="","",BY75+31))</f>
        <v/>
      </c>
      <c r="CF75" s="124">
        <f>IF(CE75="","",TODAY()-CE75)</f>
        <v/>
      </c>
      <c r="CG75" s="494" t="n"/>
      <c r="CH75" s="184" t="n"/>
      <c r="CI75" s="184">
        <f>IF(CE75="","SIN ESTADO",IF(CG75&lt;&gt;"","PAGA",IF(CF75&gt;0,"VENCIDA",IF(CF75&gt;=-5,"POR VENCER","AL DÍA"))))</f>
        <v/>
      </c>
      <c r="CJ75" s="185" t="n"/>
      <c r="CK75" s="119">
        <f>IF(N($H75)&lt;14,"",IF(CE75="","",CE75+31))</f>
        <v/>
      </c>
      <c r="CL75" s="124">
        <f>IF(CK75="","",TODAY()-CK75)</f>
        <v/>
      </c>
      <c r="CM75" s="494" t="n"/>
      <c r="CN75" s="184" t="n"/>
      <c r="CO75" s="184">
        <f>IF(CK75="","SIN ESTADO",IF(CM75&lt;&gt;"","PAGA",IF(CL75&gt;0,"VENCIDA",IF(CL75&gt;=-5,"POR VENCER","AL DÍA"))))</f>
        <v/>
      </c>
      <c r="CP75" s="185" t="n"/>
      <c r="CQ75" s="119">
        <f>IF(N($H75)&lt;15,"",IF(CK75="","",CK75+31))</f>
        <v/>
      </c>
      <c r="CR75" s="124">
        <f>IF(CQ75="","",TODAY()-CQ75)</f>
        <v/>
      </c>
      <c r="CS75" s="494" t="n"/>
      <c r="CT75" s="184" t="n"/>
      <c r="CU75" s="184">
        <f>IF(CQ75="","SIN ESTADO",IF(CS75&lt;&gt;"","PAGA",IF(CR75&gt;0,"VENCIDA",IF(CR75&gt;=-5,"POR VENCER","AL DÍA"))))</f>
        <v/>
      </c>
      <c r="CV75" s="185" t="n"/>
      <c r="CW75" s="119">
        <f>IF(N($H75)&lt;16,"",IF(CQ75="","",CQ75+31))</f>
        <v/>
      </c>
      <c r="CX75" s="124">
        <f>IF(CW75="","",TODAY()-CW75)</f>
        <v/>
      </c>
      <c r="CY75" s="494" t="n"/>
      <c r="CZ75" s="184" t="n"/>
      <c r="DA75" s="184">
        <f>IF(CW75="","SIN ESTADO",IF(CY75&lt;&gt;"","PAGA",IF(CX75&gt;0,"VENCIDA",IF(CX75&gt;=-5,"POR VENCER","AL DÍA"))))</f>
        <v/>
      </c>
      <c r="DB75" s="185" t="n"/>
      <c r="DC75" s="119">
        <f>IF(N($H75)&lt;17,"",IF(CW75="","",CW75+31))</f>
        <v/>
      </c>
      <c r="DD75" s="124">
        <f>IF(DC75="","",TODAY()-DC75)</f>
        <v/>
      </c>
      <c r="DE75" s="494" t="n"/>
      <c r="DF75" s="184" t="n"/>
      <c r="DG75" s="184">
        <f>IF(DC75="","SIN ESTADO",IF(DE75&lt;&gt;"","PAGA",IF(DD75&gt;0,"VENCIDA",IF(DD75&gt;=-5,"POR VENCER","AL DÍA"))))</f>
        <v/>
      </c>
      <c r="DH75" s="185" t="n"/>
      <c r="DI75" s="119">
        <f>IF(N($H75)&lt;18,"",IF(DC75="","",DC75+31))</f>
        <v/>
      </c>
      <c r="DJ75" s="124">
        <f>IF(DI75="","",TODAY()-DI75)</f>
        <v/>
      </c>
      <c r="DK75" s="494" t="n"/>
      <c r="DL75" s="184" t="n"/>
      <c r="DM75" s="184">
        <f>IF(DI75="","SIN ESTADO",IF(DK75&lt;&gt;"","PAGA",IF(DJ75&gt;0,"VENCIDA",IF(DJ75&gt;=-5,"POR VENCER","AL DÍA"))))</f>
        <v/>
      </c>
      <c r="DN75" s="185" t="n"/>
      <c r="DO75" s="119">
        <f>IF(N($H75)&lt;19,"",IF(DI75="","",DI75+31))</f>
        <v/>
      </c>
      <c r="DP75" s="124">
        <f>IF(DO75="","",TODAY()-DO75)</f>
        <v/>
      </c>
      <c r="DQ75" s="494" t="n"/>
      <c r="DR75" s="184" t="n"/>
      <c r="DS75" s="184">
        <f>IF(DO75="","SIN ESTADO",IF(DQ75&lt;&gt;"","PAGA",IF(DP75&gt;0,"VENCIDA",IF(DP75&gt;=-5,"POR VENCER","AL DÍA"))))</f>
        <v/>
      </c>
      <c r="DT75" s="185" t="n"/>
      <c r="DU75" s="119">
        <f>IF(N($H75)&lt;20,"",IF(DO75="","",DO75+31))</f>
        <v/>
      </c>
      <c r="DV75" s="124">
        <f>IF(DU75="","",TODAY()-DU75)</f>
        <v/>
      </c>
      <c r="DW75" s="494" t="n"/>
      <c r="DX75" s="184" t="n"/>
      <c r="DY75" s="184">
        <f>IF(DU75="","SIN ESTADO",IF(DW75&lt;&gt;"","PAGA",IF(DV75&gt;0,"VENCIDA",IF(DV75&gt;=-5,"POR VENCER","AL DÍA"))))</f>
        <v/>
      </c>
      <c r="DZ75" s="185" t="n"/>
      <c r="EA75" s="119">
        <f>IF(N($H75)&lt;21,"",IF(DU75="","",DU75+31))</f>
        <v/>
      </c>
      <c r="EB75" s="124">
        <f>IF(EA75="","",TODAY()-EA75)</f>
        <v/>
      </c>
      <c r="EC75" s="494" t="n"/>
      <c r="ED75" s="184" t="n"/>
      <c r="EE75" s="184">
        <f>IF(EA75="","SIN ESTADO",IF(EC75&lt;&gt;"","PAGA",IF(EB75&gt;0,"VENCIDA",IF(EB75&gt;=-5,"POR VENCER","AL DÍA"))))</f>
        <v/>
      </c>
      <c r="EF75" s="185" t="n"/>
      <c r="EG75" s="119">
        <f>IF(N($H75)&lt;22,"",IF(EA75="","",EA75+31))</f>
        <v/>
      </c>
      <c r="EH75" s="124">
        <f>IF(EG75="","",TODAY()-EG75)</f>
        <v/>
      </c>
      <c r="EI75" s="494" t="n"/>
      <c r="EJ75" s="184" t="n"/>
      <c r="EK75" s="184">
        <f>IF(EG75="","SIN ESTADO",IF(EI75&lt;&gt;"","PAGA",IF(EH75&gt;0,"VENCIDA",IF(EH75&gt;=-5,"POR VENCER","AL DÍA"))))</f>
        <v/>
      </c>
      <c r="EL75" s="185" t="n"/>
      <c r="EM75" s="119">
        <f>IF(N($H75)&lt;23,"",IF(EG75="","",EG75+31))</f>
        <v/>
      </c>
      <c r="EN75" s="124">
        <f>IF(EM75="","",TODAY()-EM75)</f>
        <v/>
      </c>
      <c r="EO75" s="494" t="n"/>
      <c r="EP75" s="184" t="n"/>
      <c r="EQ75" s="184">
        <f>IF(EM75="","SIN ESTADO",IF(EO75&lt;&gt;"","PAGA",IF(EN75&gt;0,"VENCIDA",IF(EN75&gt;=-5,"POR VENCER","AL DÍA"))))</f>
        <v/>
      </c>
      <c r="ER75" s="185" t="n"/>
      <c r="ES75" s="119">
        <f>IF(N($H75)&lt;24,"",IF(EM75="","",EM75+31))</f>
        <v/>
      </c>
      <c r="ET75" s="124">
        <f>IF(ES75="","",TODAY()-ES75)</f>
        <v/>
      </c>
      <c r="EU75" s="494" t="n"/>
      <c r="EV75" s="184" t="n"/>
      <c r="EW75" s="184">
        <f>IF(ES75="","SIN ESTADO",IF(EU75&lt;&gt;"","PAGA",IF(ET75&gt;0,"VENCIDA",IF(ET75&gt;=-5,"POR VENCER","AL DÍA"))))</f>
        <v/>
      </c>
      <c r="EX75" s="185" t="n"/>
      <c r="EY75" s="119">
        <f>IF(N($H75)&lt;25,"",IF(ES75="","",ES75+31))</f>
        <v/>
      </c>
      <c r="EZ75" s="124">
        <f>IF(EY75="","",TODAY()-EY75)</f>
        <v/>
      </c>
      <c r="FA75" s="494" t="n"/>
      <c r="FB75" s="184" t="n"/>
      <c r="FC75" s="184">
        <f>IF(EY75="","SIN ESTADO",IF(FA75&lt;&gt;"","PAGA",IF(EZ75&gt;0,"VENCIDA",IF(EZ75&gt;=-5,"POR VENCER","AL DÍA"))))</f>
        <v/>
      </c>
      <c r="FD75" s="185" t="n"/>
      <c r="FE75" s="119">
        <f>IF(N($H75)&lt;26,"",IF(EY75="","",EY75+31))</f>
        <v/>
      </c>
      <c r="FF75" s="124">
        <f>IF(FE75="","",TODAY()-FE75)</f>
        <v/>
      </c>
      <c r="FG75" s="494" t="n"/>
      <c r="FH75" s="184" t="n"/>
      <c r="FI75" s="184">
        <f>IF(FE75="","SIN ESTADO",IF(FG75&lt;&gt;"","PAGA",IF(FF75&gt;0,"VENCIDA",IF(FF75&gt;=-5,"POR VENCER","AL DÍA"))))</f>
        <v/>
      </c>
      <c r="FJ75" s="185" t="n"/>
      <c r="FK75" s="119">
        <f>IF(N($H75)&lt;27,"",IF(FE75="","",FE75+31))</f>
        <v/>
      </c>
      <c r="FL75" s="124">
        <f>IF(FK75="","",TODAY()-FK75)</f>
        <v/>
      </c>
      <c r="FM75" s="494" t="n"/>
      <c r="FN75" s="184" t="n"/>
      <c r="FO75" s="184">
        <f>IF(FK75="","SIN ESTADO",IF(FM75&lt;&gt;"","PAGA",IF(FL75&gt;0,"VENCIDA",IF(FL75&gt;=-5,"POR VENCER","AL DÍA"))))</f>
        <v/>
      </c>
      <c r="FP75" s="185" t="n"/>
      <c r="FQ75" s="119">
        <f>IF(N($H75)&lt;28,"",IF(FK75="","",FK75+31))</f>
        <v/>
      </c>
      <c r="FR75" s="124">
        <f>IF(FQ75="","",TODAY()-FQ75)</f>
        <v/>
      </c>
      <c r="FS75" s="494" t="n"/>
      <c r="FT75" s="184" t="n"/>
      <c r="FU75" s="184">
        <f>IF(FQ75="","SIN ESTADO",IF(FS75&lt;&gt;"","PAGA",IF(FR75&gt;0,"VENCIDA",IF(FR75&gt;=-5,"POR VENCER","AL DÍA"))))</f>
        <v/>
      </c>
      <c r="FV75" s="185" t="n"/>
      <c r="FW75" s="119">
        <f>IF(N($H75)&lt;29,"",IF(FQ75="","",FQ75+31))</f>
        <v/>
      </c>
      <c r="FX75" s="124">
        <f>IF(FW75="","",TODAY()-FW75)</f>
        <v/>
      </c>
      <c r="FY75" s="494" t="n"/>
      <c r="FZ75" s="184" t="n"/>
      <c r="GA75" s="184">
        <f>IF(FW75="","SIN ESTADO",IF(FY75&lt;&gt;"","PAGA",IF(FX75&gt;0,"VENCIDA",IF(FX75&gt;=-5,"POR VENCER","AL DÍA"))))</f>
        <v/>
      </c>
      <c r="GB75" s="185" t="n"/>
      <c r="GC75" s="119">
        <f>IF(N($H75)&lt;30,"",IF(FW75="","",FW75+31))</f>
        <v/>
      </c>
      <c r="GD75" s="124">
        <f>IF(GC75="","",TODAY()-GC75)</f>
        <v/>
      </c>
      <c r="GE75" s="494" t="n"/>
      <c r="GF75" s="184" t="n"/>
      <c r="GG75" s="184">
        <f>IF(GC75="","SIN ESTADO",IF(GE75&lt;&gt;"","PAGA",IF(GD75&gt;0,"VENCIDA",IF(GD75&gt;=-5,"POR VENCER","AL DÍA"))))</f>
        <v/>
      </c>
      <c r="GH75" s="185" t="n"/>
      <c r="GI75" s="119">
        <f>IF(N($H75)&lt;31,"",IF(GC75="","",GC75+31))</f>
        <v/>
      </c>
      <c r="GJ75" s="124">
        <f>IF(GI75="","",TODAY()-GI75)</f>
        <v/>
      </c>
      <c r="GK75" s="494" t="n"/>
      <c r="GL75" s="184" t="n"/>
      <c r="GM75" s="184">
        <f>IF(GI75="","SIN ESTADO",IF(GK75&lt;&gt;"","PAGA",IF(GJ75&gt;0,"VENCIDA",IF(GJ75&gt;=-5,"POR VENCER","AL DÍA"))))</f>
        <v/>
      </c>
      <c r="GN75" s="185" t="n"/>
      <c r="GO75" s="119">
        <f>IF(N($H75)&lt;32,"",IF(GI75="","",GI75+31))</f>
        <v/>
      </c>
      <c r="GP75" s="124">
        <f>IF(GO75="","",TODAY()-GO75)</f>
        <v/>
      </c>
      <c r="GQ75" s="494" t="n"/>
      <c r="GR75" s="184" t="n"/>
      <c r="GS75" s="184">
        <f>IF(GO75="","SIN ESTADO",IF(GQ75&lt;&gt;"","PAGA",IF(GP75&gt;0,"VENCIDA",IF(GP75&gt;=-5,"POR VENCER","AL DÍA"))))</f>
        <v/>
      </c>
      <c r="GT75" s="185" t="n"/>
      <c r="GU75" s="119">
        <f>IF(N($H75)&lt;33,"",IF(GO75="","",GO75+31))</f>
        <v/>
      </c>
      <c r="GV75" s="124">
        <f>IF(GU75="","",TODAY()-GU75)</f>
        <v/>
      </c>
      <c r="GW75" s="494" t="n"/>
      <c r="GX75" s="184" t="n"/>
      <c r="GY75" s="184">
        <f>IF(GU75="","SIN ESTADO",IF(GW75&lt;&gt;"","PAGA",IF(GV75&gt;0,"VENCIDA",IF(GV75&gt;=-5,"POR VENCER","AL DÍA"))))</f>
        <v/>
      </c>
      <c r="GZ75" s="185" t="n"/>
      <c r="HA75" s="119">
        <f>IF(N($H75)&lt;34,"",IF(GU75="","",GU75+31))</f>
        <v/>
      </c>
      <c r="HB75" s="124">
        <f>IF(HA75="","",TODAY()-HA75)</f>
        <v/>
      </c>
      <c r="HC75" s="494" t="n"/>
      <c r="HD75" s="184" t="n"/>
      <c r="HE75" s="184">
        <f>IF(HA75="","SIN ESTADO",IF(HC75&lt;&gt;"","PAGA",IF(HB75&gt;0,"VENCIDA",IF(HB75&gt;=-5,"POR VENCER","AL DÍA"))))</f>
        <v/>
      </c>
      <c r="HF75" s="185" t="n"/>
      <c r="HG75" s="119">
        <f>IF(N($H75)&lt;35,"",IF(HA75="","",HA75+31))</f>
        <v/>
      </c>
      <c r="HH75" s="124">
        <f>IF(HG75="","",TODAY()-HG75)</f>
        <v/>
      </c>
      <c r="HI75" s="494" t="n"/>
      <c r="HJ75" s="184" t="n"/>
      <c r="HK75" s="184">
        <f>IF(HG75="","SIN ESTADO",IF(HI75&lt;&gt;"","PAGA",IF(HH75&gt;0,"VENCIDA",IF(HH75&gt;=-5,"POR VENCER","AL DÍA"))))</f>
        <v/>
      </c>
      <c r="HL75" s="168" t="n"/>
      <c r="HM75" s="119">
        <f>IF(N($H75)&lt;36,"",IF(HG75="","",HG75+31))</f>
        <v/>
      </c>
      <c r="HN75" s="124">
        <f>IF(HM75="","",TODAY()-HM75)</f>
        <v/>
      </c>
      <c r="HO75" s="494" t="n"/>
      <c r="HP75" s="184" t="n"/>
      <c r="HQ75" s="184">
        <f>IF(HM75="","SIN ESTADO",IF(HO75&lt;&gt;"","PAGA",IF(HN75&gt;0,"VENCIDA",IF(HN75&gt;=-5,"POR VENCER","AL DÍA"))))</f>
        <v/>
      </c>
      <c r="HR75" s="168" t="n"/>
      <c r="HS75" s="169">
        <f>N75+T75+Z75+AF75+AL75+AR75+AX75+BD75+BJ75+BP75+BV75+CB75+CH75+CN75+CT75+CZ75+DF75+DL75+DR75+DX75+ED75+EJ75+EP75+EV75+FB75+FH75+FN75+FT75+FZ75+GF75+GL75+GR75+GX75+HD75+HJ75+HP75</f>
        <v/>
      </c>
      <c r="HU75" s="170">
        <f>IFERROR(N($J75),0)</f>
        <v/>
      </c>
      <c r="HW75" s="170">
        <f>SUMPRODUCT((MOD(COLUMN($M75:$HR75)-COLUMN($M75),6)=0)*ISNUMBER($M75:$HR75)*($M75:$HR75&gt;=RESUMEN!$C$26)*($M75:$HR75&lt;=RESUMEN!$C$27)*IFERROR(N($N75:$HS75),0))</f>
        <v/>
      </c>
      <c r="HX75" s="170">
        <f>SUMPRODUCT((MOD(COLUMN($M75:$HR75)-COLUMN($M75),6)=0)*ISNUMBER($M75:$HR75)*($M75:$HR75&gt;=RESUMEN!$C$26)*($M75:$HR75&lt;=RESUMEN!$C$27))</f>
        <v/>
      </c>
    </row>
    <row r="76" ht="15.75" customHeight="1" s="506">
      <c r="B76" s="113">
        <f>VENTAS!A75</f>
        <v/>
      </c>
      <c r="C76" s="236">
        <f>VENTAS!B75</f>
        <v/>
      </c>
      <c r="D76" s="53">
        <f>VENTAS!C75</f>
        <v/>
      </c>
      <c r="E76" s="114">
        <f>VENTAS!D75</f>
        <v/>
      </c>
      <c r="F76" s="114">
        <f>VENTAS!J75</f>
        <v/>
      </c>
      <c r="G76" s="494">
        <f>VENTAS!F75</f>
        <v/>
      </c>
      <c r="H76" s="479">
        <f>VENTAS!K75</f>
        <v/>
      </c>
      <c r="I76" s="479">
        <f>VENTAS!M75</f>
        <v/>
      </c>
      <c r="J76" s="184">
        <f>VENTAS!L75</f>
        <v/>
      </c>
      <c r="K76" s="119">
        <f>IF(N($H76)&lt;1,"",$G76+31)</f>
        <v/>
      </c>
      <c r="L76" s="124">
        <f>IF(K76="","",TODAY()-K76)</f>
        <v/>
      </c>
      <c r="M76" s="201" t="n">
        <v>45918</v>
      </c>
      <c r="N76" s="374" t="n">
        <v>2291000</v>
      </c>
      <c r="O76" s="184">
        <f>IF(K76="","SIN ESTADO",IF(M76&lt;&gt;"","PAGA",IF(L76&gt;0,"VENCIDA",IF(L76&gt;=-5,"POR VENCER","AL DÍA"))))</f>
        <v/>
      </c>
      <c r="P76" s="185" t="inlineStr">
        <is>
          <t>TRANSFERENCIA</t>
        </is>
      </c>
      <c r="Q76" s="119">
        <f>IF(N($H76)&lt;2,"",IF(K76="","",K76+31))</f>
        <v/>
      </c>
      <c r="R76" s="124">
        <f>IF(Q76="","",TODAY()-Q76)</f>
        <v/>
      </c>
      <c r="S76" s="407" t="n">
        <v>45979</v>
      </c>
      <c r="T76" s="184" t="n">
        <v>2300000</v>
      </c>
      <c r="U76" s="184">
        <f>IF(Q76="","SIN ESTADO",IF(S76&lt;&gt;"","PAGA",IF(R76&gt;0,"VENCIDA",IF(R76&gt;=-5,"POR VENCER","AL DÍA"))))</f>
        <v/>
      </c>
      <c r="V76" s="185" t="inlineStr">
        <is>
          <t>TRANSFERENCIA</t>
        </is>
      </c>
      <c r="W76" s="119">
        <f>IF(N($H76)&lt;3,"",IF(Q76="","",Q76+31))</f>
        <v/>
      </c>
      <c r="X76" s="124">
        <f>IF(W76="","",TODAY()-W76)</f>
        <v/>
      </c>
      <c r="Y76" s="227" t="n">
        <v>46046</v>
      </c>
      <c r="Z76" s="184" t="n">
        <v>2291600</v>
      </c>
      <c r="AA76" s="184">
        <f>IF(W76="","SIN ESTADO",IF(Y76&lt;&gt;"","PAGA",IF(X76&gt;0,"VENCIDA",IF(X76&gt;=-5,"POR VENCER","AL DÍA"))))</f>
        <v/>
      </c>
      <c r="AB76" s="185" t="inlineStr">
        <is>
          <t>TRANSFERENCIA</t>
        </is>
      </c>
      <c r="AC76" s="119">
        <f>IF(N($H76)&lt;4,"",IF(W76="","",W76+31))</f>
        <v/>
      </c>
      <c r="AD76" s="124">
        <f>IF(AC76="","",TODAY()-AC76)</f>
        <v/>
      </c>
      <c r="AE76" s="407" t="n">
        <v>46108</v>
      </c>
      <c r="AF76" s="184" t="n">
        <v>2282000</v>
      </c>
      <c r="AG76" s="184">
        <f>IF(AC76="","SIN ESTADO",IF(AE76&lt;&gt;"","PAGA",IF(AD76&gt;0,"VENCIDA",IF(AD76&gt;=-5,"POR VENCER","AL DÍA"))))</f>
        <v/>
      </c>
      <c r="AH76" s="185" t="inlineStr">
        <is>
          <t>TRANSFERENCIA</t>
        </is>
      </c>
      <c r="AI76" s="119">
        <f>IF(N($H76)&lt;5,"",IF(AC76="","",AC76+31))</f>
        <v/>
      </c>
      <c r="AJ76" s="124">
        <f>IF(AI76="","",TODAY()-AI76)</f>
        <v/>
      </c>
      <c r="AK76" s="494" t="n">
        <v>46169</v>
      </c>
      <c r="AL76" s="184" t="n">
        <v>2291600</v>
      </c>
      <c r="AM76" s="184">
        <f>IF(AI76="","SIN ESTADO",IF(AK76&lt;&gt;"","PAGA",IF(AJ76&gt;0,"VENCIDA",IF(AJ76&gt;=-5,"POR VENCER","AL DÍA"))))</f>
        <v/>
      </c>
      <c r="AN76" s="185" t="inlineStr">
        <is>
          <t>TRANSFERENCIA</t>
        </is>
      </c>
      <c r="AO76" s="119">
        <f>IF(N($H76)&lt;6,"",IF(AI76="","",AI76+31))</f>
        <v/>
      </c>
      <c r="AP76" s="124">
        <f>IF(AO76="","",TODAY()-AO76)</f>
        <v/>
      </c>
      <c r="AQ76" s="270" t="n">
        <v>46169</v>
      </c>
      <c r="AR76" s="184" t="n">
        <v>2291600</v>
      </c>
      <c r="AS76" s="184">
        <f>IF(AO76="","SIN ESTADO",IF(AQ76&lt;&gt;"","PAGA",IF(AP76&gt;0,"VENCIDA",IF(AP76&gt;=-5,"POR VENCER","AL DÍA"))))</f>
        <v/>
      </c>
      <c r="AT76" s="185" t="inlineStr">
        <is>
          <t>TRANSFERENCIA</t>
        </is>
      </c>
      <c r="AU76" s="119">
        <f>IF(N($H76)&lt;7,"",IF(AO76="","",AO76+31))</f>
        <v/>
      </c>
      <c r="AV76" s="124">
        <f>IF(AU76="","",TODAY()-AU76)</f>
        <v/>
      </c>
      <c r="AW76" s="494" t="n">
        <v>46238</v>
      </c>
      <c r="AX76" s="184" t="n">
        <v>2291000</v>
      </c>
      <c r="AY76" s="184">
        <f>IF(AU76="","SIN ESTADO",IF(AW76&lt;&gt;"","PAGA",IF(AV76&gt;0,"VENCIDA",IF(AV76&gt;=-5,"POR VENCER","AL DÍA"))))</f>
        <v/>
      </c>
      <c r="AZ76" s="185" t="inlineStr">
        <is>
          <t>TRANSFERENCIA</t>
        </is>
      </c>
      <c r="BA76" s="119">
        <f>IF(N($H76)&lt;8,"",IF(AU76="","",AU76+31))</f>
        <v/>
      </c>
      <c r="BB76" s="124">
        <f>IF(BA76="","",TODAY()-BA76)</f>
        <v/>
      </c>
      <c r="BC76" s="494" t="n"/>
      <c r="BD76" s="184" t="n"/>
      <c r="BE76" s="184">
        <f>IF(BA76="","SIN ESTADO",IF(BC76&lt;&gt;"","PAGA",IF(BB76&gt;0,"VENCIDA",IF(BB76&gt;=-5,"POR VENCER","AL DÍA"))))</f>
        <v/>
      </c>
      <c r="BF76" s="185" t="n"/>
      <c r="BG76" s="119">
        <f>IF(N($H76)&lt;9,"",IF(BA76="","",BA76+31))</f>
        <v/>
      </c>
      <c r="BH76" s="124">
        <f>IF(BG76="","",TODAY()-BG76)</f>
        <v/>
      </c>
      <c r="BI76" s="494" t="n"/>
      <c r="BJ76" s="184" t="n"/>
      <c r="BK76" s="184">
        <f>IF(BG76="","SIN ESTADO",IF(BI76&lt;&gt;"","PAGA",IF(BH76&gt;0,"VENCIDA",IF(BH76&gt;=-5,"POR VENCER","AL DÍA"))))</f>
        <v/>
      </c>
      <c r="BL76" s="185" t="n"/>
      <c r="BM76" s="119">
        <f>IF(N($H76)&lt;10,"",IF(BG76="","",BG76+31))</f>
        <v/>
      </c>
      <c r="BN76" s="124">
        <f>IF(BM76="","",TODAY()-BM76)</f>
        <v/>
      </c>
      <c r="BO76" s="494" t="n"/>
      <c r="BP76" s="184" t="n"/>
      <c r="BQ76" s="184">
        <f>IF(BM76="","SIN ESTADO",IF(BO76&lt;&gt;"","PAGA",IF(BN76&gt;0,"VENCIDA",IF(BN76&gt;=-5,"POR VENCER","AL DÍA"))))</f>
        <v/>
      </c>
      <c r="BR76" s="185" t="n"/>
      <c r="BS76" s="119">
        <f>IF(N($H76)&lt;11,"",IF(BM76="","",BM76+31))</f>
        <v/>
      </c>
      <c r="BT76" s="124">
        <f>IF(BS76="","",TODAY()-BS76)</f>
        <v/>
      </c>
      <c r="BU76" s="494" t="n"/>
      <c r="BV76" s="184" t="n"/>
      <c r="BW76" s="184">
        <f>IF(BS76="","SIN ESTADO",IF(BU76&lt;&gt;"","PAGA",IF(BT76&gt;0,"VENCIDA",IF(BT76&gt;=-5,"POR VENCER","AL DÍA"))))</f>
        <v/>
      </c>
      <c r="BX76" s="185" t="n"/>
      <c r="BY76" s="119">
        <f>IF(N($H76)&lt;12,"",IF(BS76="","",BS76+31))</f>
        <v/>
      </c>
      <c r="BZ76" s="124">
        <f>IF(BY76="","",TODAY()-BY76)</f>
        <v/>
      </c>
      <c r="CA76" s="494" t="n"/>
      <c r="CB76" s="184" t="n"/>
      <c r="CC76" s="184">
        <f>IF(BY76="","SIN ESTADO",IF(CA76&lt;&gt;"","PAGA",IF(BZ76&gt;0,"VENCIDA",IF(BZ76&gt;=-5,"POR VENCER","AL DÍA"))))</f>
        <v/>
      </c>
      <c r="CD76" s="185" t="n"/>
      <c r="CE76" s="119">
        <f>IF(N($H76)&lt;13,"",IF(BY76="","",BY76+31))</f>
        <v/>
      </c>
      <c r="CF76" s="124">
        <f>IF(CE76="","",TODAY()-CE76)</f>
        <v/>
      </c>
      <c r="CG76" s="494" t="n"/>
      <c r="CH76" s="184" t="n"/>
      <c r="CI76" s="184">
        <f>IF(CE76="","SIN ESTADO",IF(CG76&lt;&gt;"","PAGA",IF(CF76&gt;0,"VENCIDA",IF(CF76&gt;=-5,"POR VENCER","AL DÍA"))))</f>
        <v/>
      </c>
      <c r="CJ76" s="185" t="n"/>
      <c r="CK76" s="119">
        <f>IF(N($H76)&lt;14,"",IF(CE76="","",CE76+31))</f>
        <v/>
      </c>
      <c r="CL76" s="124">
        <f>IF(CK76="","",TODAY()-CK76)</f>
        <v/>
      </c>
      <c r="CM76" s="494" t="n"/>
      <c r="CN76" s="184" t="n"/>
      <c r="CO76" s="184">
        <f>IF(CK76="","SIN ESTADO",IF(CM76&lt;&gt;"","PAGA",IF(CL76&gt;0,"VENCIDA",IF(CL76&gt;=-5,"POR VENCER","AL DÍA"))))</f>
        <v/>
      </c>
      <c r="CP76" s="185" t="n"/>
      <c r="CQ76" s="119">
        <f>IF(N($H76)&lt;15,"",IF(CK76="","",CK76+31))</f>
        <v/>
      </c>
      <c r="CR76" s="124">
        <f>IF(CQ76="","",TODAY()-CQ76)</f>
        <v/>
      </c>
      <c r="CS76" s="494" t="n"/>
      <c r="CT76" s="184" t="n"/>
      <c r="CU76" s="184">
        <f>IF(CQ76="","SIN ESTADO",IF(CS76&lt;&gt;"","PAGA",IF(CR76&gt;0,"VENCIDA",IF(CR76&gt;=-5,"POR VENCER","AL DÍA"))))</f>
        <v/>
      </c>
      <c r="CV76" s="185" t="n"/>
      <c r="CW76" s="119">
        <f>IF(N($H76)&lt;16,"",IF(CQ76="","",CQ76+31))</f>
        <v/>
      </c>
      <c r="CX76" s="124">
        <f>IF(CW76="","",TODAY()-CW76)</f>
        <v/>
      </c>
      <c r="CY76" s="494" t="n"/>
      <c r="CZ76" s="184" t="n"/>
      <c r="DA76" s="184">
        <f>IF(CW76="","SIN ESTADO",IF(CY76&lt;&gt;"","PAGA",IF(CX76&gt;0,"VENCIDA",IF(CX76&gt;=-5,"POR VENCER","AL DÍA"))))</f>
        <v/>
      </c>
      <c r="DB76" s="185" t="n"/>
      <c r="DC76" s="119">
        <f>IF(N($H76)&lt;17,"",IF(CW76="","",CW76+31))</f>
        <v/>
      </c>
      <c r="DD76" s="124">
        <f>IF(DC76="","",TODAY()-DC76)</f>
        <v/>
      </c>
      <c r="DE76" s="494" t="n"/>
      <c r="DF76" s="184" t="n"/>
      <c r="DG76" s="184">
        <f>IF(DC76="","SIN ESTADO",IF(DE76&lt;&gt;"","PAGA",IF(DD76&gt;0,"VENCIDA",IF(DD76&gt;=-5,"POR VENCER","AL DÍA"))))</f>
        <v/>
      </c>
      <c r="DH76" s="185" t="n"/>
      <c r="DI76" s="119">
        <f>IF(N($H76)&lt;18,"",IF(DC76="","",DC76+31))</f>
        <v/>
      </c>
      <c r="DJ76" s="124">
        <f>IF(DI76="","",TODAY()-DI76)</f>
        <v/>
      </c>
      <c r="DK76" s="494" t="n"/>
      <c r="DL76" s="184" t="n"/>
      <c r="DM76" s="184">
        <f>IF(DI76="","SIN ESTADO",IF(DK76&lt;&gt;"","PAGA",IF(DJ76&gt;0,"VENCIDA",IF(DJ76&gt;=-5,"POR VENCER","AL DÍA"))))</f>
        <v/>
      </c>
      <c r="DN76" s="185" t="n"/>
      <c r="DO76" s="119">
        <f>IF(N($H76)&lt;19,"",IF(DI76="","",DI76+31))</f>
        <v/>
      </c>
      <c r="DP76" s="124">
        <f>IF(DO76="","",TODAY()-DO76)</f>
        <v/>
      </c>
      <c r="DQ76" s="494" t="n"/>
      <c r="DR76" s="184" t="n"/>
      <c r="DS76" s="184">
        <f>IF(DO76="","SIN ESTADO",IF(DQ76&lt;&gt;"","PAGA",IF(DP76&gt;0,"VENCIDA",IF(DP76&gt;=-5,"POR VENCER","AL DÍA"))))</f>
        <v/>
      </c>
      <c r="DT76" s="185" t="n"/>
      <c r="DU76" s="119">
        <f>IF(N($H76)&lt;20,"",IF(DO76="","",DO76+31))</f>
        <v/>
      </c>
      <c r="DV76" s="124">
        <f>IF(DU76="","",TODAY()-DU76)</f>
        <v/>
      </c>
      <c r="DW76" s="494" t="n"/>
      <c r="DX76" s="184" t="n"/>
      <c r="DY76" s="184">
        <f>IF(DU76="","SIN ESTADO",IF(DW76&lt;&gt;"","PAGA",IF(DV76&gt;0,"VENCIDA",IF(DV76&gt;=-5,"POR VENCER","AL DÍA"))))</f>
        <v/>
      </c>
      <c r="DZ76" s="185" t="n"/>
      <c r="EA76" s="119">
        <f>IF(N($H76)&lt;21,"",IF(DU76="","",DU76+31))</f>
        <v/>
      </c>
      <c r="EB76" s="124">
        <f>IF(EA76="","",TODAY()-EA76)</f>
        <v/>
      </c>
      <c r="EC76" s="494" t="n"/>
      <c r="ED76" s="184" t="n"/>
      <c r="EE76" s="184">
        <f>IF(EA76="","SIN ESTADO",IF(EC76&lt;&gt;"","PAGA",IF(EB76&gt;0,"VENCIDA",IF(EB76&gt;=-5,"POR VENCER","AL DÍA"))))</f>
        <v/>
      </c>
      <c r="EF76" s="185" t="n"/>
      <c r="EG76" s="119">
        <f>IF(N($H76)&lt;22,"",IF(EA76="","",EA76+31))</f>
        <v/>
      </c>
      <c r="EH76" s="124">
        <f>IF(EG76="","",TODAY()-EG76)</f>
        <v/>
      </c>
      <c r="EI76" s="494" t="n"/>
      <c r="EJ76" s="184" t="n"/>
      <c r="EK76" s="184">
        <f>IF(EG76="","SIN ESTADO",IF(EI76&lt;&gt;"","PAGA",IF(EH76&gt;0,"VENCIDA",IF(EH76&gt;=-5,"POR VENCER","AL DÍA"))))</f>
        <v/>
      </c>
      <c r="EL76" s="185" t="n"/>
      <c r="EM76" s="119">
        <f>IF(N($H76)&lt;23,"",IF(EG76="","",EG76+31))</f>
        <v/>
      </c>
      <c r="EN76" s="124">
        <f>IF(EM76="","",TODAY()-EM76)</f>
        <v/>
      </c>
      <c r="EO76" s="494" t="n"/>
      <c r="EP76" s="184" t="n"/>
      <c r="EQ76" s="184">
        <f>IF(EM76="","SIN ESTADO",IF(EO76&lt;&gt;"","PAGA",IF(EN76&gt;0,"VENCIDA",IF(EN76&gt;=-5,"POR VENCER","AL DÍA"))))</f>
        <v/>
      </c>
      <c r="ER76" s="185" t="n"/>
      <c r="ES76" s="119">
        <f>IF(N($H76)&lt;24,"",IF(EM76="","",EM76+31))</f>
        <v/>
      </c>
      <c r="ET76" s="124">
        <f>IF(ES76="","",TODAY()-ES76)</f>
        <v/>
      </c>
      <c r="EU76" s="494" t="n"/>
      <c r="EV76" s="184" t="n"/>
      <c r="EW76" s="184">
        <f>IF(ES76="","SIN ESTADO",IF(EU76&lt;&gt;"","PAGA",IF(ET76&gt;0,"VENCIDA",IF(ET76&gt;=-5,"POR VENCER","AL DÍA"))))</f>
        <v/>
      </c>
      <c r="EX76" s="185" t="n"/>
      <c r="EY76" s="119">
        <f>IF(N($H76)&lt;25,"",IF(ES76="","",ES76+31))</f>
        <v/>
      </c>
      <c r="EZ76" s="124">
        <f>IF(EY76="","",TODAY()-EY76)</f>
        <v/>
      </c>
      <c r="FA76" s="494" t="n"/>
      <c r="FB76" s="184" t="n"/>
      <c r="FC76" s="184">
        <f>IF(EY76="","SIN ESTADO",IF(FA76&lt;&gt;"","PAGA",IF(EZ76&gt;0,"VENCIDA",IF(EZ76&gt;=-5,"POR VENCER","AL DÍA"))))</f>
        <v/>
      </c>
      <c r="FD76" s="185" t="n"/>
      <c r="FE76" s="119">
        <f>IF(N($H76)&lt;26,"",IF(EY76="","",EY76+31))</f>
        <v/>
      </c>
      <c r="FF76" s="124">
        <f>IF(FE76="","",TODAY()-FE76)</f>
        <v/>
      </c>
      <c r="FG76" s="494" t="n"/>
      <c r="FH76" s="184" t="n"/>
      <c r="FI76" s="184">
        <f>IF(FE76="","SIN ESTADO",IF(FG76&lt;&gt;"","PAGA",IF(FF76&gt;0,"VENCIDA",IF(FF76&gt;=-5,"POR VENCER","AL DÍA"))))</f>
        <v/>
      </c>
      <c r="FJ76" s="185" t="n"/>
      <c r="FK76" s="119">
        <f>IF(N($H76)&lt;27,"",IF(FE76="","",FE76+31))</f>
        <v/>
      </c>
      <c r="FL76" s="124">
        <f>IF(FK76="","",TODAY()-FK76)</f>
        <v/>
      </c>
      <c r="FM76" s="494" t="n"/>
      <c r="FN76" s="184" t="n"/>
      <c r="FO76" s="184">
        <f>IF(FK76="","SIN ESTADO",IF(FM76&lt;&gt;"","PAGA",IF(FL76&gt;0,"VENCIDA",IF(FL76&gt;=-5,"POR VENCER","AL DÍA"))))</f>
        <v/>
      </c>
      <c r="FP76" s="185" t="n"/>
      <c r="FQ76" s="119">
        <f>IF(N($H76)&lt;28,"",IF(FK76="","",FK76+31))</f>
        <v/>
      </c>
      <c r="FR76" s="124">
        <f>IF(FQ76="","",TODAY()-FQ76)</f>
        <v/>
      </c>
      <c r="FS76" s="494" t="n"/>
      <c r="FT76" s="184" t="n"/>
      <c r="FU76" s="184">
        <f>IF(FQ76="","SIN ESTADO",IF(FS76&lt;&gt;"","PAGA",IF(FR76&gt;0,"VENCIDA",IF(FR76&gt;=-5,"POR VENCER","AL DÍA"))))</f>
        <v/>
      </c>
      <c r="FV76" s="185" t="n"/>
      <c r="FW76" s="119">
        <f>IF(N($H76)&lt;29,"",IF(FQ76="","",FQ76+31))</f>
        <v/>
      </c>
      <c r="FX76" s="124">
        <f>IF(FW76="","",TODAY()-FW76)</f>
        <v/>
      </c>
      <c r="FY76" s="494" t="n"/>
      <c r="FZ76" s="184" t="n"/>
      <c r="GA76" s="184">
        <f>IF(FW76="","SIN ESTADO",IF(FY76&lt;&gt;"","PAGA",IF(FX76&gt;0,"VENCIDA",IF(FX76&gt;=-5,"POR VENCER","AL DÍA"))))</f>
        <v/>
      </c>
      <c r="GB76" s="185" t="n"/>
      <c r="GC76" s="119">
        <f>IF(N($H76)&lt;30,"",IF(FW76="","",FW76+31))</f>
        <v/>
      </c>
      <c r="GD76" s="124">
        <f>IF(GC76="","",TODAY()-GC76)</f>
        <v/>
      </c>
      <c r="GE76" s="494" t="n"/>
      <c r="GF76" s="184" t="n"/>
      <c r="GG76" s="184">
        <f>IF(GC76="","SIN ESTADO",IF(GE76&lt;&gt;"","PAGA",IF(GD76&gt;0,"VENCIDA",IF(GD76&gt;=-5,"POR VENCER","AL DÍA"))))</f>
        <v/>
      </c>
      <c r="GH76" s="185" t="n"/>
      <c r="GI76" s="119">
        <f>IF(N($H76)&lt;31,"",IF(GC76="","",GC76+31))</f>
        <v/>
      </c>
      <c r="GJ76" s="124">
        <f>IF(GI76="","",TODAY()-GI76)</f>
        <v/>
      </c>
      <c r="GK76" s="494" t="n"/>
      <c r="GL76" s="184" t="n"/>
      <c r="GM76" s="184">
        <f>IF(GI76="","SIN ESTADO",IF(GK76&lt;&gt;"","PAGA",IF(GJ76&gt;0,"VENCIDA",IF(GJ76&gt;=-5,"POR VENCER","AL DÍA"))))</f>
        <v/>
      </c>
      <c r="GN76" s="185" t="n"/>
      <c r="GO76" s="119">
        <f>IF(N($H76)&lt;32,"",IF(GI76="","",GI76+31))</f>
        <v/>
      </c>
      <c r="GP76" s="124">
        <f>IF(GO76="","",TODAY()-GO76)</f>
        <v/>
      </c>
      <c r="GQ76" s="494" t="n"/>
      <c r="GR76" s="184" t="n"/>
      <c r="GS76" s="184">
        <f>IF(GO76="","SIN ESTADO",IF(GQ76&lt;&gt;"","PAGA",IF(GP76&gt;0,"VENCIDA",IF(GP76&gt;=-5,"POR VENCER","AL DÍA"))))</f>
        <v/>
      </c>
      <c r="GT76" s="185" t="n"/>
      <c r="GU76" s="119">
        <f>IF(N($H76)&lt;33,"",IF(GO76="","",GO76+31))</f>
        <v/>
      </c>
      <c r="GV76" s="124">
        <f>IF(GU76="","",TODAY()-GU76)</f>
        <v/>
      </c>
      <c r="GW76" s="494" t="n"/>
      <c r="GX76" s="184" t="n"/>
      <c r="GY76" s="184">
        <f>IF(GU76="","SIN ESTADO",IF(GW76&lt;&gt;"","PAGA",IF(GV76&gt;0,"VENCIDA",IF(GV76&gt;=-5,"POR VENCER","AL DÍA"))))</f>
        <v/>
      </c>
      <c r="GZ76" s="185" t="n"/>
      <c r="HA76" s="119">
        <f>IF(N($H76)&lt;34,"",IF(GU76="","",GU76+31))</f>
        <v/>
      </c>
      <c r="HB76" s="124">
        <f>IF(HA76="","",TODAY()-HA76)</f>
        <v/>
      </c>
      <c r="HC76" s="494" t="n"/>
      <c r="HD76" s="184" t="n"/>
      <c r="HE76" s="184">
        <f>IF(HA76="","SIN ESTADO",IF(HC76&lt;&gt;"","PAGA",IF(HB76&gt;0,"VENCIDA",IF(HB76&gt;=-5,"POR VENCER","AL DÍA"))))</f>
        <v/>
      </c>
      <c r="HF76" s="185" t="n"/>
      <c r="HG76" s="119">
        <f>IF(N($H76)&lt;35,"",IF(HA76="","",HA76+31))</f>
        <v/>
      </c>
      <c r="HH76" s="124">
        <f>IF(HG76="","",TODAY()-HG76)</f>
        <v/>
      </c>
      <c r="HI76" s="494" t="n"/>
      <c r="HJ76" s="184" t="n"/>
      <c r="HK76" s="184">
        <f>IF(HG76="","SIN ESTADO",IF(HI76&lt;&gt;"","PAGA",IF(HH76&gt;0,"VENCIDA",IF(HH76&gt;=-5,"POR VENCER","AL DÍA"))))</f>
        <v/>
      </c>
      <c r="HL76" s="168" t="n"/>
      <c r="HM76" s="119">
        <f>IF(N($H76)&lt;36,"",IF(HG76="","",HG76+31))</f>
        <v/>
      </c>
      <c r="HN76" s="124">
        <f>IF(HM76="","",TODAY()-HM76)</f>
        <v/>
      </c>
      <c r="HO76" s="494" t="n"/>
      <c r="HP76" s="184" t="n"/>
      <c r="HQ76" s="184">
        <f>IF(HM76="","SIN ESTADO",IF(HO76&lt;&gt;"","PAGA",IF(HN76&gt;0,"VENCIDA",IF(HN76&gt;=-5,"POR VENCER","AL DÍA"))))</f>
        <v/>
      </c>
      <c r="HR76" s="168" t="n"/>
      <c r="HS76" s="169">
        <f>N76+T76+Z76+AF76+AL76+AR76+AX76+BD76+BJ76+BP76+BV76+CB76+CH76+CN76+CT76+CZ76+DF76+DL76+DR76+DX76+ED76+EJ76+EP76+EV76+FB76+FH76+FN76+FT76+FZ76+GF76+GL76+GR76+GX76+HD76+HJ76+HP76</f>
        <v/>
      </c>
      <c r="HU76" s="170">
        <f>IFERROR(N($J76),0)</f>
        <v/>
      </c>
      <c r="HW76" s="170">
        <f>SUMPRODUCT((MOD(COLUMN($M76:$HR76)-COLUMN($M76),6)=0)*ISNUMBER($M76:$HR76)*($M76:$HR76&gt;=RESUMEN!$C$26)*($M76:$HR76&lt;=RESUMEN!$C$27)*IFERROR(N($N76:$HS76),0))</f>
        <v/>
      </c>
      <c r="HX76" s="170">
        <f>SUMPRODUCT((MOD(COLUMN($M76:$HR76)-COLUMN($M76),6)=0)*ISNUMBER($M76:$HR76)*($M76:$HR76&gt;=RESUMEN!$C$26)*($M76:$HR76&lt;=RESUMEN!$C$27))</f>
        <v/>
      </c>
    </row>
    <row r="77" ht="15.75" customHeight="1" s="506">
      <c r="B77" s="113">
        <f>VENTAS!A76</f>
        <v/>
      </c>
      <c r="C77" s="236">
        <f>VENTAS!B76</f>
        <v/>
      </c>
      <c r="D77" s="53">
        <f>VENTAS!C76</f>
        <v/>
      </c>
      <c r="E77" s="114">
        <f>VENTAS!D76</f>
        <v/>
      </c>
      <c r="F77" s="114">
        <f>VENTAS!J76</f>
        <v/>
      </c>
      <c r="G77" s="494">
        <f>VENTAS!F76</f>
        <v/>
      </c>
      <c r="H77" s="479">
        <f>VENTAS!K76</f>
        <v/>
      </c>
      <c r="I77" s="479">
        <f>VENTAS!M76</f>
        <v/>
      </c>
      <c r="J77" s="184">
        <f>VENTAS!L76</f>
        <v/>
      </c>
      <c r="K77" s="119">
        <f>IF(N($H77)&lt;1,"",$G77+31)</f>
        <v/>
      </c>
      <c r="L77" s="124">
        <f>IF(K77="","",TODAY()-K77)</f>
        <v/>
      </c>
      <c r="M77" s="494" t="n">
        <v>45821</v>
      </c>
      <c r="N77" s="374" t="n"/>
      <c r="O77" s="184">
        <f>IF(K77="","SIN ESTADO",IF(M77&lt;&gt;"","PAGA",IF(L77&gt;0,"VENCIDA",IF(L77&gt;=-5,"POR VENCER","AL DÍA"))))</f>
        <v/>
      </c>
      <c r="P77" s="185" t="inlineStr">
        <is>
          <t>EFECTIVO</t>
        </is>
      </c>
      <c r="Q77" s="119">
        <f>IF(N($H77)&lt;2,"",IF(K77="","",K77+31))</f>
        <v/>
      </c>
      <c r="R77" s="124">
        <f>IF(Q77="","",TODAY()-Q77)</f>
        <v/>
      </c>
      <c r="S77" s="494" t="n"/>
      <c r="T77" s="184" t="n"/>
      <c r="U77" s="184">
        <f>IF(Q77="","SIN ESTADO",IF(S77&lt;&gt;"","PAGA",IF(R77&gt;0,"VENCIDA",IF(R77&gt;=-5,"POR VENCER","AL DÍA"))))</f>
        <v/>
      </c>
      <c r="V77" s="185" t="n"/>
      <c r="W77" s="119">
        <f>IF(N($H77)&lt;3,"",IF(Q77="","",Q77+31))</f>
        <v/>
      </c>
      <c r="X77" s="124">
        <f>IF(W77="","",TODAY()-W77)</f>
        <v/>
      </c>
      <c r="Y77" s="494" t="n"/>
      <c r="Z77" s="184" t="n"/>
      <c r="AA77" s="184">
        <f>IF(W77="","SIN ESTADO",IF(Y77&lt;&gt;"","PAGA",IF(X77&gt;0,"VENCIDA",IF(X77&gt;=-5,"POR VENCER","AL DÍA"))))</f>
        <v/>
      </c>
      <c r="AB77" s="185" t="n"/>
      <c r="AC77" s="119">
        <f>IF(N($H77)&lt;4,"",IF(W77="","",W77+31))</f>
        <v/>
      </c>
      <c r="AD77" s="124">
        <f>IF(AC77="","",TODAY()-AC77)</f>
        <v/>
      </c>
      <c r="AE77" s="494" t="n"/>
      <c r="AF77" s="184" t="n"/>
      <c r="AG77" s="184">
        <f>IF(AC77="","SIN ESTADO",IF(AE77&lt;&gt;"","PAGA",IF(AD77&gt;0,"VENCIDA",IF(AD77&gt;=-5,"POR VENCER","AL DÍA"))))</f>
        <v/>
      </c>
      <c r="AH77" s="185" t="n"/>
      <c r="AI77" s="119">
        <f>IF(N($H77)&lt;5,"",IF(AC77="","",AC77+31))</f>
        <v/>
      </c>
      <c r="AJ77" s="124">
        <f>IF(AI77="","",TODAY()-AI77)</f>
        <v/>
      </c>
      <c r="AK77" s="494" t="n"/>
      <c r="AL77" s="184" t="n"/>
      <c r="AM77" s="184">
        <f>IF(AI77="","SIN ESTADO",IF(AK77&lt;&gt;"","PAGA",IF(AJ77&gt;0,"VENCIDA",IF(AJ77&gt;=-5,"POR VENCER","AL DÍA"))))</f>
        <v/>
      </c>
      <c r="AN77" s="185" t="n"/>
      <c r="AO77" s="119">
        <f>IF(N($H77)&lt;6,"",IF(AI77="","",AI77+31))</f>
        <v/>
      </c>
      <c r="AP77" s="124">
        <f>IF(AO77="","",TODAY()-AO77)</f>
        <v/>
      </c>
      <c r="AQ77" s="270" t="n"/>
      <c r="AR77" s="184" t="n"/>
      <c r="AS77" s="184">
        <f>IF(AO77="","SIN ESTADO",IF(AQ77&lt;&gt;"","PAGA",IF(AP77&gt;0,"VENCIDA",IF(AP77&gt;=-5,"POR VENCER","AL DÍA"))))</f>
        <v/>
      </c>
      <c r="AT77" s="185" t="n"/>
      <c r="AU77" s="119">
        <f>IF(N($H77)&lt;7,"",IF(AO77="","",AO77+31))</f>
        <v/>
      </c>
      <c r="AV77" s="124">
        <f>IF(AU77="","",TODAY()-AU77)</f>
        <v/>
      </c>
      <c r="AW77" s="494" t="n"/>
      <c r="AX77" s="184" t="n"/>
      <c r="AY77" s="184">
        <f>IF(AU77="","SIN ESTADO",IF(AW77&lt;&gt;"","PAGA",IF(AV77&gt;0,"VENCIDA",IF(AV77&gt;=-5,"POR VENCER","AL DÍA"))))</f>
        <v/>
      </c>
      <c r="AZ77" s="185" t="n"/>
      <c r="BA77" s="119">
        <f>IF(N($H77)&lt;8,"",IF(AU77="","",AU77+31))</f>
        <v/>
      </c>
      <c r="BB77" s="124">
        <f>IF(BA77="","",TODAY()-BA77)</f>
        <v/>
      </c>
      <c r="BC77" s="494" t="n"/>
      <c r="BD77" s="184" t="n"/>
      <c r="BE77" s="184">
        <f>IF(BA77="","SIN ESTADO",IF(BC77&lt;&gt;"","PAGA",IF(BB77&gt;0,"VENCIDA",IF(BB77&gt;=-5,"POR VENCER","AL DÍA"))))</f>
        <v/>
      </c>
      <c r="BF77" s="185" t="n"/>
      <c r="BG77" s="119">
        <f>IF(N($H77)&lt;9,"",IF(BA77="","",BA77+31))</f>
        <v/>
      </c>
      <c r="BH77" s="124">
        <f>IF(BG77="","",TODAY()-BG77)</f>
        <v/>
      </c>
      <c r="BI77" s="494" t="n"/>
      <c r="BJ77" s="184" t="n"/>
      <c r="BK77" s="184">
        <f>IF(BG77="","SIN ESTADO",IF(BI77&lt;&gt;"","PAGA",IF(BH77&gt;0,"VENCIDA",IF(BH77&gt;=-5,"POR VENCER","AL DÍA"))))</f>
        <v/>
      </c>
      <c r="BL77" s="185" t="n"/>
      <c r="BM77" s="119">
        <f>IF(N($H77)&lt;10,"",IF(BG77="","",BG77+31))</f>
        <v/>
      </c>
      <c r="BN77" s="124">
        <f>IF(BM77="","",TODAY()-BM77)</f>
        <v/>
      </c>
      <c r="BO77" s="494" t="n"/>
      <c r="BP77" s="184" t="n"/>
      <c r="BQ77" s="184">
        <f>IF(BM77="","SIN ESTADO",IF(BO77&lt;&gt;"","PAGA",IF(BN77&gt;0,"VENCIDA",IF(BN77&gt;=-5,"POR VENCER","AL DÍA"))))</f>
        <v/>
      </c>
      <c r="BR77" s="185" t="n"/>
      <c r="BS77" s="119">
        <f>IF(N($H77)&lt;11,"",IF(BM77="","",BM77+31))</f>
        <v/>
      </c>
      <c r="BT77" s="124">
        <f>IF(BS77="","",TODAY()-BS77)</f>
        <v/>
      </c>
      <c r="BU77" s="494" t="n"/>
      <c r="BV77" s="184" t="n"/>
      <c r="BW77" s="184">
        <f>IF(BS77="","SIN ESTADO",IF(BU77&lt;&gt;"","PAGA",IF(BT77&gt;0,"VENCIDA",IF(BT77&gt;=-5,"POR VENCER","AL DÍA"))))</f>
        <v/>
      </c>
      <c r="BX77" s="185" t="n"/>
      <c r="BY77" s="119">
        <f>IF(N($H77)&lt;12,"",IF(BS77="","",BS77+31))</f>
        <v/>
      </c>
      <c r="BZ77" s="124">
        <f>IF(BY77="","",TODAY()-BY77)</f>
        <v/>
      </c>
      <c r="CA77" s="494" t="n"/>
      <c r="CB77" s="184" t="n"/>
      <c r="CC77" s="184">
        <f>IF(BY77="","SIN ESTADO",IF(CA77&lt;&gt;"","PAGA",IF(BZ77&gt;0,"VENCIDA",IF(BZ77&gt;=-5,"POR VENCER","AL DÍA"))))</f>
        <v/>
      </c>
      <c r="CD77" s="185" t="n"/>
      <c r="CE77" s="119">
        <f>IF(N($H77)&lt;13,"",IF(BY77="","",BY77+31))</f>
        <v/>
      </c>
      <c r="CF77" s="124">
        <f>IF(CE77="","",TODAY()-CE77)</f>
        <v/>
      </c>
      <c r="CG77" s="494" t="n"/>
      <c r="CH77" s="184" t="n"/>
      <c r="CI77" s="184">
        <f>IF(CE77="","SIN ESTADO",IF(CG77&lt;&gt;"","PAGA",IF(CF77&gt;0,"VENCIDA",IF(CF77&gt;=-5,"POR VENCER","AL DÍA"))))</f>
        <v/>
      </c>
      <c r="CJ77" s="185" t="n"/>
      <c r="CK77" s="119">
        <f>IF(N($H77)&lt;14,"",IF(CE77="","",CE77+31))</f>
        <v/>
      </c>
      <c r="CL77" s="124">
        <f>IF(CK77="","",TODAY()-CK77)</f>
        <v/>
      </c>
      <c r="CM77" s="494" t="n"/>
      <c r="CN77" s="184" t="n"/>
      <c r="CO77" s="184">
        <f>IF(CK77="","SIN ESTADO",IF(CM77&lt;&gt;"","PAGA",IF(CL77&gt;0,"VENCIDA",IF(CL77&gt;=-5,"POR VENCER","AL DÍA"))))</f>
        <v/>
      </c>
      <c r="CP77" s="185" t="n"/>
      <c r="CQ77" s="119">
        <f>IF(N($H77)&lt;15,"",IF(CK77="","",CK77+31))</f>
        <v/>
      </c>
      <c r="CR77" s="124">
        <f>IF(CQ77="","",TODAY()-CQ77)</f>
        <v/>
      </c>
      <c r="CS77" s="494" t="n"/>
      <c r="CT77" s="184" t="n"/>
      <c r="CU77" s="184">
        <f>IF(CQ77="","SIN ESTADO",IF(CS77&lt;&gt;"","PAGA",IF(CR77&gt;0,"VENCIDA",IF(CR77&gt;=-5,"POR VENCER","AL DÍA"))))</f>
        <v/>
      </c>
      <c r="CV77" s="185" t="n"/>
      <c r="CW77" s="119">
        <f>IF(N($H77)&lt;16,"",IF(CQ77="","",CQ77+31))</f>
        <v/>
      </c>
      <c r="CX77" s="124">
        <f>IF(CW77="","",TODAY()-CW77)</f>
        <v/>
      </c>
      <c r="CY77" s="494" t="n"/>
      <c r="CZ77" s="184" t="n"/>
      <c r="DA77" s="184">
        <f>IF(CW77="","SIN ESTADO",IF(CY77&lt;&gt;"","PAGA",IF(CX77&gt;0,"VENCIDA",IF(CX77&gt;=-5,"POR VENCER","AL DÍA"))))</f>
        <v/>
      </c>
      <c r="DB77" s="185" t="n"/>
      <c r="DC77" s="119">
        <f>IF(N($H77)&lt;17,"",IF(CW77="","",CW77+31))</f>
        <v/>
      </c>
      <c r="DD77" s="124">
        <f>IF(DC77="","",TODAY()-DC77)</f>
        <v/>
      </c>
      <c r="DE77" s="494" t="n"/>
      <c r="DF77" s="184" t="n"/>
      <c r="DG77" s="184">
        <f>IF(DC77="","SIN ESTADO",IF(DE77&lt;&gt;"","PAGA",IF(DD77&gt;0,"VENCIDA",IF(DD77&gt;=-5,"POR VENCER","AL DÍA"))))</f>
        <v/>
      </c>
      <c r="DH77" s="185" t="n"/>
      <c r="DI77" s="119">
        <f>IF(N($H77)&lt;18,"",IF(DC77="","",DC77+31))</f>
        <v/>
      </c>
      <c r="DJ77" s="124">
        <f>IF(DI77="","",TODAY()-DI77)</f>
        <v/>
      </c>
      <c r="DK77" s="494" t="n"/>
      <c r="DL77" s="184" t="n"/>
      <c r="DM77" s="184">
        <f>IF(DI77="","SIN ESTADO",IF(DK77&lt;&gt;"","PAGA",IF(DJ77&gt;0,"VENCIDA",IF(DJ77&gt;=-5,"POR VENCER","AL DÍA"))))</f>
        <v/>
      </c>
      <c r="DN77" s="185" t="n"/>
      <c r="DO77" s="119">
        <f>IF(N($H77)&lt;19,"",IF(DI77="","",DI77+31))</f>
        <v/>
      </c>
      <c r="DP77" s="124">
        <f>IF(DO77="","",TODAY()-DO77)</f>
        <v/>
      </c>
      <c r="DQ77" s="494" t="n"/>
      <c r="DR77" s="184" t="n"/>
      <c r="DS77" s="184">
        <f>IF(DO77="","SIN ESTADO",IF(DQ77&lt;&gt;"","PAGA",IF(DP77&gt;0,"VENCIDA",IF(DP77&gt;=-5,"POR VENCER","AL DÍA"))))</f>
        <v/>
      </c>
      <c r="DT77" s="185" t="n"/>
      <c r="DU77" s="119">
        <f>IF(N($H77)&lt;20,"",IF(DO77="","",DO77+31))</f>
        <v/>
      </c>
      <c r="DV77" s="124">
        <f>IF(DU77="","",TODAY()-DU77)</f>
        <v/>
      </c>
      <c r="DW77" s="494" t="n"/>
      <c r="DX77" s="184" t="n"/>
      <c r="DY77" s="184">
        <f>IF(DU77="","SIN ESTADO",IF(DW77&lt;&gt;"","PAGA",IF(DV77&gt;0,"VENCIDA",IF(DV77&gt;=-5,"POR VENCER","AL DÍA"))))</f>
        <v/>
      </c>
      <c r="DZ77" s="185" t="n"/>
      <c r="EA77" s="119">
        <f>IF(N($H77)&lt;21,"",IF(DU77="","",DU77+31))</f>
        <v/>
      </c>
      <c r="EB77" s="124">
        <f>IF(EA77="","",TODAY()-EA77)</f>
        <v/>
      </c>
      <c r="EC77" s="494" t="n"/>
      <c r="ED77" s="184" t="n"/>
      <c r="EE77" s="184">
        <f>IF(EA77="","SIN ESTADO",IF(EC77&lt;&gt;"","PAGA",IF(EB77&gt;0,"VENCIDA",IF(EB77&gt;=-5,"POR VENCER","AL DÍA"))))</f>
        <v/>
      </c>
      <c r="EF77" s="185" t="n"/>
      <c r="EG77" s="119">
        <f>IF(N($H77)&lt;22,"",IF(EA77="","",EA77+31))</f>
        <v/>
      </c>
      <c r="EH77" s="124">
        <f>IF(EG77="","",TODAY()-EG77)</f>
        <v/>
      </c>
      <c r="EI77" s="494" t="n"/>
      <c r="EJ77" s="184" t="n"/>
      <c r="EK77" s="184">
        <f>IF(EG77="","SIN ESTADO",IF(EI77&lt;&gt;"","PAGA",IF(EH77&gt;0,"VENCIDA",IF(EH77&gt;=-5,"POR VENCER","AL DÍA"))))</f>
        <v/>
      </c>
      <c r="EL77" s="185" t="n"/>
      <c r="EM77" s="119">
        <f>IF(N($H77)&lt;23,"",IF(EG77="","",EG77+31))</f>
        <v/>
      </c>
      <c r="EN77" s="124">
        <f>IF(EM77="","",TODAY()-EM77)</f>
        <v/>
      </c>
      <c r="EO77" s="494" t="n"/>
      <c r="EP77" s="184" t="n"/>
      <c r="EQ77" s="184">
        <f>IF(EM77="","SIN ESTADO",IF(EO77&lt;&gt;"","PAGA",IF(EN77&gt;0,"VENCIDA",IF(EN77&gt;=-5,"POR VENCER","AL DÍA"))))</f>
        <v/>
      </c>
      <c r="ER77" s="185" t="n"/>
      <c r="ES77" s="119">
        <f>IF(N($H77)&lt;24,"",IF(EM77="","",EM77+31))</f>
        <v/>
      </c>
      <c r="ET77" s="124">
        <f>IF(ES77="","",TODAY()-ES77)</f>
        <v/>
      </c>
      <c r="EU77" s="494" t="n"/>
      <c r="EV77" s="184" t="n"/>
      <c r="EW77" s="184">
        <f>IF(ES77="","SIN ESTADO",IF(EU77&lt;&gt;"","PAGA",IF(ET77&gt;0,"VENCIDA",IF(ET77&gt;=-5,"POR VENCER","AL DÍA"))))</f>
        <v/>
      </c>
      <c r="EX77" s="185" t="n"/>
      <c r="EY77" s="119">
        <f>IF(N($H77)&lt;25,"",IF(ES77="","",ES77+31))</f>
        <v/>
      </c>
      <c r="EZ77" s="124">
        <f>IF(EY77="","",TODAY()-EY77)</f>
        <v/>
      </c>
      <c r="FA77" s="494" t="n"/>
      <c r="FB77" s="184" t="n"/>
      <c r="FC77" s="184">
        <f>IF(EY77="","SIN ESTADO",IF(FA77&lt;&gt;"","PAGA",IF(EZ77&gt;0,"VENCIDA",IF(EZ77&gt;=-5,"POR VENCER","AL DÍA"))))</f>
        <v/>
      </c>
      <c r="FD77" s="185" t="n"/>
      <c r="FE77" s="119">
        <f>IF(N($H77)&lt;26,"",IF(EY77="","",EY77+31))</f>
        <v/>
      </c>
      <c r="FF77" s="124">
        <f>IF(FE77="","",TODAY()-FE77)</f>
        <v/>
      </c>
      <c r="FG77" s="494" t="n"/>
      <c r="FH77" s="184" t="n"/>
      <c r="FI77" s="184">
        <f>IF(FE77="","SIN ESTADO",IF(FG77&lt;&gt;"","PAGA",IF(FF77&gt;0,"VENCIDA",IF(FF77&gt;=-5,"POR VENCER","AL DÍA"))))</f>
        <v/>
      </c>
      <c r="FJ77" s="185" t="n"/>
      <c r="FK77" s="119">
        <f>IF(N($H77)&lt;27,"",IF(FE77="","",FE77+31))</f>
        <v/>
      </c>
      <c r="FL77" s="124">
        <f>IF(FK77="","",TODAY()-FK77)</f>
        <v/>
      </c>
      <c r="FM77" s="494" t="n"/>
      <c r="FN77" s="184" t="n"/>
      <c r="FO77" s="184">
        <f>IF(FK77="","SIN ESTADO",IF(FM77&lt;&gt;"","PAGA",IF(FL77&gt;0,"VENCIDA",IF(FL77&gt;=-5,"POR VENCER","AL DÍA"))))</f>
        <v/>
      </c>
      <c r="FP77" s="185" t="n"/>
      <c r="FQ77" s="119">
        <f>IF(N($H77)&lt;28,"",IF(FK77="","",FK77+31))</f>
        <v/>
      </c>
      <c r="FR77" s="124">
        <f>IF(FQ77="","",TODAY()-FQ77)</f>
        <v/>
      </c>
      <c r="FS77" s="494" t="n"/>
      <c r="FT77" s="184" t="n"/>
      <c r="FU77" s="184">
        <f>IF(FQ77="","SIN ESTADO",IF(FS77&lt;&gt;"","PAGA",IF(FR77&gt;0,"VENCIDA",IF(FR77&gt;=-5,"POR VENCER","AL DÍA"))))</f>
        <v/>
      </c>
      <c r="FV77" s="185" t="n"/>
      <c r="FW77" s="119">
        <f>IF(N($H77)&lt;29,"",IF(FQ77="","",FQ77+31))</f>
        <v/>
      </c>
      <c r="FX77" s="124">
        <f>IF(FW77="","",TODAY()-FW77)</f>
        <v/>
      </c>
      <c r="FY77" s="494" t="n"/>
      <c r="FZ77" s="184" t="n"/>
      <c r="GA77" s="184">
        <f>IF(FW77="","SIN ESTADO",IF(FY77&lt;&gt;"","PAGA",IF(FX77&gt;0,"VENCIDA",IF(FX77&gt;=-5,"POR VENCER","AL DÍA"))))</f>
        <v/>
      </c>
      <c r="GB77" s="185" t="n"/>
      <c r="GC77" s="119">
        <f>IF(N($H77)&lt;30,"",IF(FW77="","",FW77+31))</f>
        <v/>
      </c>
      <c r="GD77" s="124">
        <f>IF(GC77="","",TODAY()-GC77)</f>
        <v/>
      </c>
      <c r="GE77" s="494" t="n"/>
      <c r="GF77" s="184" t="n"/>
      <c r="GG77" s="184">
        <f>IF(GC77="","SIN ESTADO",IF(GE77&lt;&gt;"","PAGA",IF(GD77&gt;0,"VENCIDA",IF(GD77&gt;=-5,"POR VENCER","AL DÍA"))))</f>
        <v/>
      </c>
      <c r="GH77" s="185" t="n"/>
      <c r="GI77" s="119">
        <f>IF(N($H77)&lt;31,"",IF(GC77="","",GC77+31))</f>
        <v/>
      </c>
      <c r="GJ77" s="124">
        <f>IF(GI77="","",TODAY()-GI77)</f>
        <v/>
      </c>
      <c r="GK77" s="494" t="n"/>
      <c r="GL77" s="184" t="n"/>
      <c r="GM77" s="184">
        <f>IF(GI77="","SIN ESTADO",IF(GK77&lt;&gt;"","PAGA",IF(GJ77&gt;0,"VENCIDA",IF(GJ77&gt;=-5,"POR VENCER","AL DÍA"))))</f>
        <v/>
      </c>
      <c r="GN77" s="185" t="n"/>
      <c r="GO77" s="119">
        <f>IF(N($H77)&lt;32,"",IF(GI77="","",GI77+31))</f>
        <v/>
      </c>
      <c r="GP77" s="124">
        <f>IF(GO77="","",TODAY()-GO77)</f>
        <v/>
      </c>
      <c r="GQ77" s="494" t="n"/>
      <c r="GR77" s="184" t="n"/>
      <c r="GS77" s="184">
        <f>IF(GO77="","SIN ESTADO",IF(GQ77&lt;&gt;"","PAGA",IF(GP77&gt;0,"VENCIDA",IF(GP77&gt;=-5,"POR VENCER","AL DÍA"))))</f>
        <v/>
      </c>
      <c r="GT77" s="185" t="n"/>
      <c r="GU77" s="119">
        <f>IF(N($H77)&lt;33,"",IF(GO77="","",GO77+31))</f>
        <v/>
      </c>
      <c r="GV77" s="124">
        <f>IF(GU77="","",TODAY()-GU77)</f>
        <v/>
      </c>
      <c r="GW77" s="494" t="n"/>
      <c r="GX77" s="184" t="n"/>
      <c r="GY77" s="184">
        <f>IF(GU77="","SIN ESTADO",IF(GW77&lt;&gt;"","PAGA",IF(GV77&gt;0,"VENCIDA",IF(GV77&gt;=-5,"POR VENCER","AL DÍA"))))</f>
        <v/>
      </c>
      <c r="GZ77" s="185" t="n"/>
      <c r="HA77" s="119">
        <f>IF(N($H77)&lt;34,"",IF(GU77="","",GU77+31))</f>
        <v/>
      </c>
      <c r="HB77" s="124">
        <f>IF(HA77="","",TODAY()-HA77)</f>
        <v/>
      </c>
      <c r="HC77" s="494" t="n"/>
      <c r="HD77" s="184" t="n"/>
      <c r="HE77" s="184">
        <f>IF(HA77="","SIN ESTADO",IF(HC77&lt;&gt;"","PAGA",IF(HB77&gt;0,"VENCIDA",IF(HB77&gt;=-5,"POR VENCER","AL DÍA"))))</f>
        <v/>
      </c>
      <c r="HF77" s="185" t="n"/>
      <c r="HG77" s="119">
        <f>IF(N($H77)&lt;35,"",IF(HA77="","",HA77+31))</f>
        <v/>
      </c>
      <c r="HH77" s="124">
        <f>IF(HG77="","",TODAY()-HG77)</f>
        <v/>
      </c>
      <c r="HI77" s="494" t="n"/>
      <c r="HJ77" s="184" t="n"/>
      <c r="HK77" s="184">
        <f>IF(HG77="","SIN ESTADO",IF(HI77&lt;&gt;"","PAGA",IF(HH77&gt;0,"VENCIDA",IF(HH77&gt;=-5,"POR VENCER","AL DÍA"))))</f>
        <v/>
      </c>
      <c r="HL77" s="168" t="n"/>
      <c r="HM77" s="119">
        <f>IF(N($H77)&lt;36,"",IF(HG77="","",HG77+31))</f>
        <v/>
      </c>
      <c r="HN77" s="124">
        <f>IF(HM77="","",TODAY()-HM77)</f>
        <v/>
      </c>
      <c r="HO77" s="494" t="n"/>
      <c r="HP77" s="184" t="n"/>
      <c r="HQ77" s="184">
        <f>IF(HM77="","SIN ESTADO",IF(HO77&lt;&gt;"","PAGA",IF(HN77&gt;0,"VENCIDA",IF(HN77&gt;=-5,"POR VENCER","AL DÍA"))))</f>
        <v/>
      </c>
      <c r="HR77" s="168" t="n"/>
      <c r="HS77" s="169">
        <f>N77+T77+Z77+AF77+AL77+AR77+AX77+BD77+BJ77+BP77+BV77+CB77+CH77+CN77+CT77+CZ77+DF77+DL77+DR77+DX77+ED77+EJ77+EP77+EV77+FB77+FH77+FN77+FT77+FZ77+GF77+GL77+GR77+GX77+HD77+HJ77+HP77</f>
        <v/>
      </c>
      <c r="HU77" s="170">
        <f>IFERROR(N($J77),0)</f>
        <v/>
      </c>
      <c r="HW77" s="170">
        <f>SUMPRODUCT((MOD(COLUMN($M77:$HR77)-COLUMN($M77),6)=0)*ISNUMBER($M77:$HR77)*($M77:$HR77&gt;=RESUMEN!$C$26)*($M77:$HR77&lt;=RESUMEN!$C$27)*IFERROR(N($N77:$HS77),0))</f>
        <v/>
      </c>
      <c r="HX77" s="170">
        <f>SUMPRODUCT((MOD(COLUMN($M77:$HR77)-COLUMN($M77),6)=0)*ISNUMBER($M77:$HR77)*($M77:$HR77&gt;=RESUMEN!$C$26)*($M77:$HR77&lt;=RESUMEN!$C$27))</f>
        <v/>
      </c>
    </row>
    <row r="78" ht="15.75" customHeight="1" s="506">
      <c r="B78" s="113">
        <f>VENTAS!A77</f>
        <v/>
      </c>
      <c r="C78" s="236">
        <f>VENTAS!B77</f>
        <v/>
      </c>
      <c r="D78" s="53">
        <f>VENTAS!C77</f>
        <v/>
      </c>
      <c r="E78" s="114">
        <f>VENTAS!D77</f>
        <v/>
      </c>
      <c r="F78" s="114">
        <f>VENTAS!J77</f>
        <v/>
      </c>
      <c r="G78" s="494">
        <f>VENTAS!F77</f>
        <v/>
      </c>
      <c r="H78" s="479">
        <f>VENTAS!K77</f>
        <v/>
      </c>
      <c r="I78" s="479">
        <f>VENTAS!M77</f>
        <v/>
      </c>
      <c r="J78" s="184">
        <f>VENTAS!L77</f>
        <v/>
      </c>
      <c r="K78" s="119">
        <f>IF(N($H78)&lt;1,"",$G78+31)</f>
        <v/>
      </c>
      <c r="L78" s="124">
        <f>IF(K78="","",TODAY()-K78)</f>
        <v/>
      </c>
      <c r="M78" s="201" t="n">
        <v>45933</v>
      </c>
      <c r="N78" s="374" t="n">
        <v>875000</v>
      </c>
      <c r="O78" s="184">
        <f>IF(K78="","SIN ESTADO",IF(M78&lt;&gt;"","PAGA",IF(L78&gt;0,"VENCIDA",IF(L78&gt;=-5,"POR VENCER","AL DÍA"))))</f>
        <v/>
      </c>
      <c r="P78" s="185" t="inlineStr">
        <is>
          <t>TRANSFERENCIA</t>
        </is>
      </c>
      <c r="Q78" s="119">
        <f>IF(N($H78)&lt;2,"",IF(K78="","",K78+31))</f>
        <v/>
      </c>
      <c r="R78" s="124">
        <f>IF(Q78="","",TODAY()-Q78)</f>
        <v/>
      </c>
      <c r="S78" s="406" t="n">
        <v>45941</v>
      </c>
      <c r="T78" s="184" t="n">
        <v>875000</v>
      </c>
      <c r="U78" s="184">
        <f>IF(Q78="","SIN ESTADO",IF(S78&lt;&gt;"","PAGA",IF(R78&gt;0,"VENCIDA",IF(R78&gt;=-5,"POR VENCER","AL DÍA"))))</f>
        <v/>
      </c>
      <c r="V78" s="185" t="inlineStr">
        <is>
          <t>TRANSFERENCIA</t>
        </is>
      </c>
      <c r="W78" s="119">
        <f>IF(N($H78)&lt;3,"",IF(Q78="","",Q78+31))</f>
        <v/>
      </c>
      <c r="X78" s="124">
        <f>IF(W78="","",TODAY()-W78)</f>
        <v/>
      </c>
      <c r="Y78" s="407" t="n">
        <v>45974</v>
      </c>
      <c r="Z78" s="184" t="n">
        <v>875000</v>
      </c>
      <c r="AA78" s="184">
        <f>IF(W78="","SIN ESTADO",IF(Y78&lt;&gt;"","PAGA",IF(X78&gt;0,"VENCIDA",IF(X78&gt;=-5,"POR VENCER","AL DÍA"))))</f>
        <v/>
      </c>
      <c r="AB78" s="185" t="inlineStr">
        <is>
          <t>TRANSFERENCIA</t>
        </is>
      </c>
      <c r="AC78" s="119">
        <f>IF(N($H78)&lt;4,"",IF(W78="","",W78+31))</f>
        <v/>
      </c>
      <c r="AD78" s="124">
        <f>IF(AC78="","",TODAY()-AC78)</f>
        <v/>
      </c>
      <c r="AE78" s="227" t="n">
        <v>46003</v>
      </c>
      <c r="AF78" s="184" t="n">
        <v>875000</v>
      </c>
      <c r="AG78" s="184">
        <f>IF(AC78="","SIN ESTADO",IF(AE78&lt;&gt;"","PAGA",IF(AD78&gt;0,"VENCIDA",IF(AD78&gt;=-5,"POR VENCER","AL DÍA"))))</f>
        <v/>
      </c>
      <c r="AH78" s="185" t="inlineStr">
        <is>
          <t>TRANSFERENCIA</t>
        </is>
      </c>
      <c r="AI78" s="119">
        <f>IF(N($H78)&lt;5,"",IF(AC78="","",AC78+31))</f>
        <v/>
      </c>
      <c r="AJ78" s="124">
        <f>IF(AI78="","",TODAY()-AI78)</f>
        <v/>
      </c>
      <c r="AK78" s="407" t="n">
        <v>46125</v>
      </c>
      <c r="AL78" s="184" t="n">
        <v>750000</v>
      </c>
      <c r="AM78" s="184">
        <f>IF(AI78="","SIN ESTADO",IF(AK78&lt;&gt;"","PAGA",IF(AJ78&gt;0,"VENCIDA",IF(AJ78&gt;=-5,"POR VENCER","AL DÍA"))))</f>
        <v/>
      </c>
      <c r="AN78" s="185" t="inlineStr">
        <is>
          <t>TRANSFERENCIA</t>
        </is>
      </c>
      <c r="AO78" s="119">
        <f>IF(N($H78)&lt;6,"",IF(AI78="","",AI78+31))</f>
        <v/>
      </c>
      <c r="AP78" s="124">
        <f>IF(AO78="","",TODAY()-AO78)</f>
        <v/>
      </c>
      <c r="AQ78" s="476" t="n">
        <v>46125</v>
      </c>
      <c r="AR78" s="184" t="n">
        <v>750000</v>
      </c>
      <c r="AS78" s="184">
        <f>IF(AO78="","SIN ESTADO",IF(AQ78&lt;&gt;"","PAGA",IF(AP78&gt;0,"VENCIDA",IF(AP78&gt;=-5,"POR VENCER","AL DÍA"))))</f>
        <v/>
      </c>
      <c r="AT78" s="185" t="inlineStr">
        <is>
          <t>TRANSFERENCIA</t>
        </is>
      </c>
      <c r="AU78" s="119">
        <f>IF(N($H78)&lt;7,"",IF(AO78="","",AO78+31))</f>
        <v/>
      </c>
      <c r="AV78" s="124">
        <f>IF(AU78="","",TODAY()-AU78)</f>
        <v/>
      </c>
      <c r="AW78" s="494" t="n">
        <v>46167</v>
      </c>
      <c r="AX78" s="184" t="n">
        <v>950000</v>
      </c>
      <c r="AY78" s="184">
        <f>IF(AU78="","SIN ESTADO",IF(AW78&lt;&gt;"","PAGA",IF(AV78&gt;0,"VENCIDA",IF(AV78&gt;=-5,"POR VENCER","AL DÍA"))))</f>
        <v/>
      </c>
      <c r="AZ78" s="185" t="inlineStr">
        <is>
          <t>TRANSFERENCIA</t>
        </is>
      </c>
      <c r="BA78" s="119">
        <f>IF(N($H78)&lt;8,"",IF(AU78="","",AU78+31))</f>
        <v/>
      </c>
      <c r="BB78" s="124">
        <f>IF(BA78="","",TODAY()-BA78)</f>
        <v/>
      </c>
      <c r="BC78" s="494" t="n">
        <v>46261</v>
      </c>
      <c r="BD78" s="184" t="n">
        <v>700000</v>
      </c>
      <c r="BE78" s="184">
        <f>IF(BA78="","SIN ESTADO",IF(BC78&lt;&gt;"","PAGA",IF(BB78&gt;0,"VENCIDA",IF(BB78&gt;=-5,"POR VENCER","AL DÍA"))))</f>
        <v/>
      </c>
      <c r="BF78" s="185" t="inlineStr">
        <is>
          <t>TRANSFERENCIA</t>
        </is>
      </c>
      <c r="BG78" s="119">
        <f>IF(N($H78)&lt;9,"",IF(BA78="","",BA78+31))</f>
        <v/>
      </c>
      <c r="BH78" s="124">
        <f>IF(BG78="","",TODAY()-BG78)</f>
        <v/>
      </c>
      <c r="BI78" s="494" t="n"/>
      <c r="BJ78" s="184" t="n"/>
      <c r="BK78" s="184">
        <f>IF(BG78="","SIN ESTADO",IF(BI78&lt;&gt;"","PAGA",IF(BH78&gt;0,"VENCIDA",IF(BH78&gt;=-5,"POR VENCER","AL DÍA"))))</f>
        <v/>
      </c>
      <c r="BL78" s="185" t="n"/>
      <c r="BM78" s="119">
        <f>IF(N($H78)&lt;10,"",IF(BG78="","",BG78+31))</f>
        <v/>
      </c>
      <c r="BN78" s="124">
        <f>IF(BM78="","",TODAY()-BM78)</f>
        <v/>
      </c>
      <c r="BO78" s="494" t="n"/>
      <c r="BP78" s="184" t="n"/>
      <c r="BQ78" s="184">
        <f>IF(BM78="","SIN ESTADO",IF(BO78&lt;&gt;"","PAGA",IF(BN78&gt;0,"VENCIDA",IF(BN78&gt;=-5,"POR VENCER","AL DÍA"))))</f>
        <v/>
      </c>
      <c r="BR78" s="185" t="n"/>
      <c r="BS78" s="119">
        <f>IF(N($H78)&lt;11,"",IF(BM78="","",BM78+31))</f>
        <v/>
      </c>
      <c r="BT78" s="124">
        <f>IF(BS78="","",TODAY()-BS78)</f>
        <v/>
      </c>
      <c r="BU78" s="494" t="n"/>
      <c r="BV78" s="184" t="n"/>
      <c r="BW78" s="184">
        <f>IF(BS78="","SIN ESTADO",IF(BU78&lt;&gt;"","PAGA",IF(BT78&gt;0,"VENCIDA",IF(BT78&gt;=-5,"POR VENCER","AL DÍA"))))</f>
        <v/>
      </c>
      <c r="BX78" s="185" t="n"/>
      <c r="BY78" s="119">
        <f>IF(N($H78)&lt;12,"",IF(BS78="","",BS78+31))</f>
        <v/>
      </c>
      <c r="BZ78" s="124">
        <f>IF(BY78="","",TODAY()-BY78)</f>
        <v/>
      </c>
      <c r="CA78" s="494" t="n"/>
      <c r="CB78" s="184" t="n"/>
      <c r="CC78" s="184">
        <f>IF(BY78="","SIN ESTADO",IF(CA78&lt;&gt;"","PAGA",IF(BZ78&gt;0,"VENCIDA",IF(BZ78&gt;=-5,"POR VENCER","AL DÍA"))))</f>
        <v/>
      </c>
      <c r="CD78" s="185" t="n"/>
      <c r="CE78" s="119">
        <f>IF(N($H78)&lt;13,"",IF(BY78="","",BY78+31))</f>
        <v/>
      </c>
      <c r="CF78" s="124">
        <f>IF(CE78="","",TODAY()-CE78)</f>
        <v/>
      </c>
      <c r="CG78" s="494" t="n"/>
      <c r="CH78" s="184" t="n"/>
      <c r="CI78" s="184">
        <f>IF(CE78="","SIN ESTADO",IF(CG78&lt;&gt;"","PAGA",IF(CF78&gt;0,"VENCIDA",IF(CF78&gt;=-5,"POR VENCER","AL DÍA"))))</f>
        <v/>
      </c>
      <c r="CJ78" s="185" t="n"/>
      <c r="CK78" s="119">
        <f>IF(N($H78)&lt;14,"",IF(CE78="","",CE78+31))</f>
        <v/>
      </c>
      <c r="CL78" s="124">
        <f>IF(CK78="","",TODAY()-CK78)</f>
        <v/>
      </c>
      <c r="CM78" s="494" t="n"/>
      <c r="CN78" s="184" t="n"/>
      <c r="CO78" s="184">
        <f>IF(CK78="","SIN ESTADO",IF(CM78&lt;&gt;"","PAGA",IF(CL78&gt;0,"VENCIDA",IF(CL78&gt;=-5,"POR VENCER","AL DÍA"))))</f>
        <v/>
      </c>
      <c r="CP78" s="185" t="n"/>
      <c r="CQ78" s="119">
        <f>IF(N($H78)&lt;15,"",IF(CK78="","",CK78+31))</f>
        <v/>
      </c>
      <c r="CR78" s="124">
        <f>IF(CQ78="","",TODAY()-CQ78)</f>
        <v/>
      </c>
      <c r="CS78" s="494" t="n"/>
      <c r="CT78" s="184" t="n"/>
      <c r="CU78" s="184">
        <f>IF(CQ78="","SIN ESTADO",IF(CS78&lt;&gt;"","PAGA",IF(CR78&gt;0,"VENCIDA",IF(CR78&gt;=-5,"POR VENCER","AL DÍA"))))</f>
        <v/>
      </c>
      <c r="CV78" s="185" t="n"/>
      <c r="CW78" s="119">
        <f>IF(N($H78)&lt;16,"",IF(CQ78="","",CQ78+31))</f>
        <v/>
      </c>
      <c r="CX78" s="124">
        <f>IF(CW78="","",TODAY()-CW78)</f>
        <v/>
      </c>
      <c r="CY78" s="494" t="n"/>
      <c r="CZ78" s="184" t="n"/>
      <c r="DA78" s="184">
        <f>IF(CW78="","SIN ESTADO",IF(CY78&lt;&gt;"","PAGA",IF(CX78&gt;0,"VENCIDA",IF(CX78&gt;=-5,"POR VENCER","AL DÍA"))))</f>
        <v/>
      </c>
      <c r="DB78" s="185" t="n"/>
      <c r="DC78" s="119">
        <f>IF(N($H78)&lt;17,"",IF(CW78="","",CW78+31))</f>
        <v/>
      </c>
      <c r="DD78" s="124">
        <f>IF(DC78="","",TODAY()-DC78)</f>
        <v/>
      </c>
      <c r="DE78" s="494" t="n"/>
      <c r="DF78" s="184" t="n"/>
      <c r="DG78" s="184">
        <f>IF(DC78="","SIN ESTADO",IF(DE78&lt;&gt;"","PAGA",IF(DD78&gt;0,"VENCIDA",IF(DD78&gt;=-5,"POR VENCER","AL DÍA"))))</f>
        <v/>
      </c>
      <c r="DH78" s="185" t="n"/>
      <c r="DI78" s="119">
        <f>IF(N($H78)&lt;18,"",IF(DC78="","",DC78+31))</f>
        <v/>
      </c>
      <c r="DJ78" s="124">
        <f>IF(DI78="","",TODAY()-DI78)</f>
        <v/>
      </c>
      <c r="DK78" s="494" t="n"/>
      <c r="DL78" s="184" t="n"/>
      <c r="DM78" s="184">
        <f>IF(DI78="","SIN ESTADO",IF(DK78&lt;&gt;"","PAGA",IF(DJ78&gt;0,"VENCIDA",IF(DJ78&gt;=-5,"POR VENCER","AL DÍA"))))</f>
        <v/>
      </c>
      <c r="DN78" s="185" t="n"/>
      <c r="DO78" s="119">
        <f>IF(N($H78)&lt;19,"",IF(DI78="","",DI78+31))</f>
        <v/>
      </c>
      <c r="DP78" s="124">
        <f>IF(DO78="","",TODAY()-DO78)</f>
        <v/>
      </c>
      <c r="DQ78" s="494" t="n"/>
      <c r="DR78" s="184" t="n"/>
      <c r="DS78" s="184">
        <f>IF(DO78="","SIN ESTADO",IF(DQ78&lt;&gt;"","PAGA",IF(DP78&gt;0,"VENCIDA",IF(DP78&gt;=-5,"POR VENCER","AL DÍA"))))</f>
        <v/>
      </c>
      <c r="DT78" s="185" t="n"/>
      <c r="DU78" s="119">
        <f>IF(N($H78)&lt;20,"",IF(DO78="","",DO78+31))</f>
        <v/>
      </c>
      <c r="DV78" s="124">
        <f>IF(DU78="","",TODAY()-DU78)</f>
        <v/>
      </c>
      <c r="DW78" s="494" t="n"/>
      <c r="DX78" s="184" t="n"/>
      <c r="DY78" s="184">
        <f>IF(DU78="","SIN ESTADO",IF(DW78&lt;&gt;"","PAGA",IF(DV78&gt;0,"VENCIDA",IF(DV78&gt;=-5,"POR VENCER","AL DÍA"))))</f>
        <v/>
      </c>
      <c r="DZ78" s="185" t="n"/>
      <c r="EA78" s="119">
        <f>IF(N($H78)&lt;21,"",IF(DU78="","",DU78+31))</f>
        <v/>
      </c>
      <c r="EB78" s="124">
        <f>IF(EA78="","",TODAY()-EA78)</f>
        <v/>
      </c>
      <c r="EC78" s="494" t="n"/>
      <c r="ED78" s="184" t="n"/>
      <c r="EE78" s="184">
        <f>IF(EA78="","SIN ESTADO",IF(EC78&lt;&gt;"","PAGA",IF(EB78&gt;0,"VENCIDA",IF(EB78&gt;=-5,"POR VENCER","AL DÍA"))))</f>
        <v/>
      </c>
      <c r="EF78" s="185" t="n"/>
      <c r="EG78" s="119">
        <f>IF(N($H78)&lt;22,"",IF(EA78="","",EA78+31))</f>
        <v/>
      </c>
      <c r="EH78" s="124">
        <f>IF(EG78="","",TODAY()-EG78)</f>
        <v/>
      </c>
      <c r="EI78" s="494" t="n"/>
      <c r="EJ78" s="184" t="n"/>
      <c r="EK78" s="184">
        <f>IF(EG78="","SIN ESTADO",IF(EI78&lt;&gt;"","PAGA",IF(EH78&gt;0,"VENCIDA",IF(EH78&gt;=-5,"POR VENCER","AL DÍA"))))</f>
        <v/>
      </c>
      <c r="EL78" s="185" t="n"/>
      <c r="EM78" s="119">
        <f>IF(N($H78)&lt;23,"",IF(EG78="","",EG78+31))</f>
        <v/>
      </c>
      <c r="EN78" s="124">
        <f>IF(EM78="","",TODAY()-EM78)</f>
        <v/>
      </c>
      <c r="EO78" s="494" t="n"/>
      <c r="EP78" s="184" t="n"/>
      <c r="EQ78" s="184">
        <f>IF(EM78="","SIN ESTADO",IF(EO78&lt;&gt;"","PAGA",IF(EN78&gt;0,"VENCIDA",IF(EN78&gt;=-5,"POR VENCER","AL DÍA"))))</f>
        <v/>
      </c>
      <c r="ER78" s="185" t="n"/>
      <c r="ES78" s="119">
        <f>IF(N($H78)&lt;24,"",IF(EM78="","",EM78+31))</f>
        <v/>
      </c>
      <c r="ET78" s="124">
        <f>IF(ES78="","",TODAY()-ES78)</f>
        <v/>
      </c>
      <c r="EU78" s="494" t="n"/>
      <c r="EV78" s="184" t="n"/>
      <c r="EW78" s="184">
        <f>IF(ES78="","SIN ESTADO",IF(EU78&lt;&gt;"","PAGA",IF(ET78&gt;0,"VENCIDA",IF(ET78&gt;=-5,"POR VENCER","AL DÍA"))))</f>
        <v/>
      </c>
      <c r="EX78" s="185" t="n"/>
      <c r="EY78" s="119">
        <f>IF(N($H78)&lt;25,"",IF(ES78="","",ES78+31))</f>
        <v/>
      </c>
      <c r="EZ78" s="124">
        <f>IF(EY78="","",TODAY()-EY78)</f>
        <v/>
      </c>
      <c r="FA78" s="494" t="n"/>
      <c r="FB78" s="184" t="n"/>
      <c r="FC78" s="184">
        <f>IF(EY78="","SIN ESTADO",IF(FA78&lt;&gt;"","PAGA",IF(EZ78&gt;0,"VENCIDA",IF(EZ78&gt;=-5,"POR VENCER","AL DÍA"))))</f>
        <v/>
      </c>
      <c r="FD78" s="185" t="n"/>
      <c r="FE78" s="119">
        <f>IF(N($H78)&lt;26,"",IF(EY78="","",EY78+31))</f>
        <v/>
      </c>
      <c r="FF78" s="124">
        <f>IF(FE78="","",TODAY()-FE78)</f>
        <v/>
      </c>
      <c r="FG78" s="494" t="n"/>
      <c r="FH78" s="184" t="n"/>
      <c r="FI78" s="184">
        <f>IF(FE78="","SIN ESTADO",IF(FG78&lt;&gt;"","PAGA",IF(FF78&gt;0,"VENCIDA",IF(FF78&gt;=-5,"POR VENCER","AL DÍA"))))</f>
        <v/>
      </c>
      <c r="FJ78" s="185" t="n"/>
      <c r="FK78" s="119">
        <f>IF(N($H78)&lt;27,"",IF(FE78="","",FE78+31))</f>
        <v/>
      </c>
      <c r="FL78" s="124">
        <f>IF(FK78="","",TODAY()-FK78)</f>
        <v/>
      </c>
      <c r="FM78" s="494" t="n"/>
      <c r="FN78" s="184" t="n"/>
      <c r="FO78" s="184">
        <f>IF(FK78="","SIN ESTADO",IF(FM78&lt;&gt;"","PAGA",IF(FL78&gt;0,"VENCIDA",IF(FL78&gt;=-5,"POR VENCER","AL DÍA"))))</f>
        <v/>
      </c>
      <c r="FP78" s="185" t="n"/>
      <c r="FQ78" s="119">
        <f>IF(N($H78)&lt;28,"",IF(FK78="","",FK78+31))</f>
        <v/>
      </c>
      <c r="FR78" s="124">
        <f>IF(FQ78="","",TODAY()-FQ78)</f>
        <v/>
      </c>
      <c r="FS78" s="494" t="n"/>
      <c r="FT78" s="184" t="n"/>
      <c r="FU78" s="184">
        <f>IF(FQ78="","SIN ESTADO",IF(FS78&lt;&gt;"","PAGA",IF(FR78&gt;0,"VENCIDA",IF(FR78&gt;=-5,"POR VENCER","AL DÍA"))))</f>
        <v/>
      </c>
      <c r="FV78" s="185" t="n"/>
      <c r="FW78" s="119">
        <f>IF(N($H78)&lt;29,"",IF(FQ78="","",FQ78+31))</f>
        <v/>
      </c>
      <c r="FX78" s="124">
        <f>IF(FW78="","",TODAY()-FW78)</f>
        <v/>
      </c>
      <c r="FY78" s="494" t="n"/>
      <c r="FZ78" s="184" t="n"/>
      <c r="GA78" s="184">
        <f>IF(FW78="","SIN ESTADO",IF(FY78&lt;&gt;"","PAGA",IF(FX78&gt;0,"VENCIDA",IF(FX78&gt;=-5,"POR VENCER","AL DÍA"))))</f>
        <v/>
      </c>
      <c r="GB78" s="185" t="n"/>
      <c r="GC78" s="119">
        <f>IF(N($H78)&lt;30,"",IF(FW78="","",FW78+31))</f>
        <v/>
      </c>
      <c r="GD78" s="124">
        <f>IF(GC78="","",TODAY()-GC78)</f>
        <v/>
      </c>
      <c r="GE78" s="494" t="n"/>
      <c r="GF78" s="184" t="n"/>
      <c r="GG78" s="184">
        <f>IF(GC78="","SIN ESTADO",IF(GE78&lt;&gt;"","PAGA",IF(GD78&gt;0,"VENCIDA",IF(GD78&gt;=-5,"POR VENCER","AL DÍA"))))</f>
        <v/>
      </c>
      <c r="GH78" s="185" t="n"/>
      <c r="GI78" s="119">
        <f>IF(N($H78)&lt;31,"",IF(GC78="","",GC78+31))</f>
        <v/>
      </c>
      <c r="GJ78" s="124">
        <f>IF(GI78="","",TODAY()-GI78)</f>
        <v/>
      </c>
      <c r="GK78" s="494" t="n"/>
      <c r="GL78" s="184" t="n"/>
      <c r="GM78" s="184">
        <f>IF(GI78="","SIN ESTADO",IF(GK78&lt;&gt;"","PAGA",IF(GJ78&gt;0,"VENCIDA",IF(GJ78&gt;=-5,"POR VENCER","AL DÍA"))))</f>
        <v/>
      </c>
      <c r="GN78" s="185" t="n"/>
      <c r="GO78" s="119">
        <f>IF(N($H78)&lt;32,"",IF(GI78="","",GI78+31))</f>
        <v/>
      </c>
      <c r="GP78" s="124">
        <f>IF(GO78="","",TODAY()-GO78)</f>
        <v/>
      </c>
      <c r="GQ78" s="494" t="n"/>
      <c r="GR78" s="184" t="n"/>
      <c r="GS78" s="184">
        <f>IF(GO78="","SIN ESTADO",IF(GQ78&lt;&gt;"","PAGA",IF(GP78&gt;0,"VENCIDA",IF(GP78&gt;=-5,"POR VENCER","AL DÍA"))))</f>
        <v/>
      </c>
      <c r="GT78" s="185" t="n"/>
      <c r="GU78" s="119">
        <f>IF(N($H78)&lt;33,"",IF(GO78="","",GO78+31))</f>
        <v/>
      </c>
      <c r="GV78" s="124">
        <f>IF(GU78="","",TODAY()-GU78)</f>
        <v/>
      </c>
      <c r="GW78" s="494" t="n"/>
      <c r="GX78" s="184" t="n"/>
      <c r="GY78" s="184">
        <f>IF(GU78="","SIN ESTADO",IF(GW78&lt;&gt;"","PAGA",IF(GV78&gt;0,"VENCIDA",IF(GV78&gt;=-5,"POR VENCER","AL DÍA"))))</f>
        <v/>
      </c>
      <c r="GZ78" s="185" t="n"/>
      <c r="HA78" s="119">
        <f>IF(N($H78)&lt;34,"",IF(GU78="","",GU78+31))</f>
        <v/>
      </c>
      <c r="HB78" s="124">
        <f>IF(HA78="","",TODAY()-HA78)</f>
        <v/>
      </c>
      <c r="HC78" s="494" t="n"/>
      <c r="HD78" s="184" t="n"/>
      <c r="HE78" s="184">
        <f>IF(HA78="","SIN ESTADO",IF(HC78&lt;&gt;"","PAGA",IF(HB78&gt;0,"VENCIDA",IF(HB78&gt;=-5,"POR VENCER","AL DÍA"))))</f>
        <v/>
      </c>
      <c r="HF78" s="185" t="n"/>
      <c r="HG78" s="119">
        <f>IF(N($H78)&lt;35,"",IF(HA78="","",HA78+31))</f>
        <v/>
      </c>
      <c r="HH78" s="124">
        <f>IF(HG78="","",TODAY()-HG78)</f>
        <v/>
      </c>
      <c r="HI78" s="494" t="n"/>
      <c r="HJ78" s="184" t="n"/>
      <c r="HK78" s="184">
        <f>IF(HG78="","SIN ESTADO",IF(HI78&lt;&gt;"","PAGA",IF(HH78&gt;0,"VENCIDA",IF(HH78&gt;=-5,"POR VENCER","AL DÍA"))))</f>
        <v/>
      </c>
      <c r="HL78" s="168" t="n"/>
      <c r="HM78" s="119">
        <f>IF(N($H78)&lt;36,"",IF(HG78="","",HG78+31))</f>
        <v/>
      </c>
      <c r="HN78" s="124">
        <f>IF(HM78="","",TODAY()-HM78)</f>
        <v/>
      </c>
      <c r="HO78" s="494" t="n"/>
      <c r="HP78" s="184" t="n"/>
      <c r="HQ78" s="184">
        <f>IF(HM78="","SIN ESTADO",IF(HO78&lt;&gt;"","PAGA",IF(HN78&gt;0,"VENCIDA",IF(HN78&gt;=-5,"POR VENCER","AL DÍA"))))</f>
        <v/>
      </c>
      <c r="HR78" s="168" t="n"/>
      <c r="HS78" s="169">
        <f>N78+T78+Z78+AF78+AL78+AR78+AX78+BD78+BJ78+BP78+BV78+CB78+CH78+CN78+CT78+CZ78+DF78+DL78+DR78+DX78+ED78+EJ78+EP78+EV78+FB78+FH78+FN78+FT78+FZ78+GF78+GL78+GR78+GX78+HD78+HJ78+HP78</f>
        <v/>
      </c>
      <c r="HU78" s="170">
        <f>IFERROR(N($J78),0)</f>
        <v/>
      </c>
      <c r="HW78" s="170">
        <f>SUMPRODUCT((MOD(COLUMN($M78:$HR78)-COLUMN($M78),6)=0)*ISNUMBER($M78:$HR78)*($M78:$HR78&gt;=RESUMEN!$C$26)*($M78:$HR78&lt;=RESUMEN!$C$27)*IFERROR(N($N78:$HS78),0))</f>
        <v/>
      </c>
      <c r="HX78" s="170">
        <f>SUMPRODUCT((MOD(COLUMN($M78:$HR78)-COLUMN($M78),6)=0)*ISNUMBER($M78:$HR78)*($M78:$HR78&gt;=RESUMEN!$C$26)*($M78:$HR78&lt;=RESUMEN!$C$27))</f>
        <v/>
      </c>
    </row>
    <row r="79" ht="15.75" customHeight="1" s="506">
      <c r="B79" s="113">
        <f>VENTAS!A78</f>
        <v/>
      </c>
      <c r="C79" s="236">
        <f>VENTAS!B78</f>
        <v/>
      </c>
      <c r="D79" s="53">
        <f>VENTAS!C78</f>
        <v/>
      </c>
      <c r="E79" s="114">
        <f>VENTAS!D78</f>
        <v/>
      </c>
      <c r="F79" s="114">
        <f>VENTAS!J78</f>
        <v/>
      </c>
      <c r="G79" s="494">
        <f>VENTAS!F78</f>
        <v/>
      </c>
      <c r="H79" s="479">
        <f>VENTAS!K78</f>
        <v/>
      </c>
      <c r="I79" s="479">
        <f>VENTAS!M78</f>
        <v/>
      </c>
      <c r="J79" s="184">
        <f>VENTAS!L78</f>
        <v/>
      </c>
      <c r="K79" s="119">
        <f>IF(N($H79)&lt;1,"",$G79+31)</f>
        <v/>
      </c>
      <c r="L79" s="124">
        <f>IF(K79="","",TODAY()-K79)</f>
        <v/>
      </c>
      <c r="M79" s="201" t="n">
        <v>45874</v>
      </c>
      <c r="N79" s="374" t="n">
        <v>900000</v>
      </c>
      <c r="O79" s="184">
        <f>IF(K79="","SIN ESTADO",IF(M79&lt;&gt;"","PAGA",IF(L79&gt;0,"VENCIDA",IF(L79&gt;=-5,"POR VENCER","AL DÍA"))))</f>
        <v/>
      </c>
      <c r="P79" s="185" t="inlineStr">
        <is>
          <t>TRANSFERENCIA</t>
        </is>
      </c>
      <c r="Q79" s="119">
        <f>IF(N($H79)&lt;2,"",IF(K79="","",K79+31))</f>
        <v/>
      </c>
      <c r="R79" s="124">
        <f>IF(Q79="","",TODAY()-Q79)</f>
        <v/>
      </c>
      <c r="S79" s="406" t="n">
        <v>45905</v>
      </c>
      <c r="T79" s="184" t="n">
        <v>900000</v>
      </c>
      <c r="U79" s="184">
        <f>IF(Q79="","SIN ESTADO",IF(S79&lt;&gt;"","PAGA",IF(R79&gt;0,"VENCIDA",IF(R79&gt;=-5,"POR VENCER","AL DÍA"))))</f>
        <v/>
      </c>
      <c r="V79" s="185" t="inlineStr">
        <is>
          <t>TRANSFERENCIA</t>
        </is>
      </c>
      <c r="W79" s="119">
        <f>IF(N($H79)&lt;3,"",IF(Q79="","",Q79+31))</f>
        <v/>
      </c>
      <c r="X79" s="124">
        <f>IF(W79="","",TODAY()-W79)</f>
        <v/>
      </c>
      <c r="Y79" s="407" t="n">
        <v>45936</v>
      </c>
      <c r="Z79" s="184" t="n">
        <v>900000</v>
      </c>
      <c r="AA79" s="184">
        <f>IF(W79="","SIN ESTADO",IF(Y79&lt;&gt;"","PAGA",IF(X79&gt;0,"VENCIDA",IF(X79&gt;=-5,"POR VENCER","AL DÍA"))))</f>
        <v/>
      </c>
      <c r="AB79" s="185" t="inlineStr">
        <is>
          <t>TRANSFERENCIA</t>
        </is>
      </c>
      <c r="AC79" s="119">
        <f>IF(N($H79)&lt;4,"",IF(W79="","",W79+31))</f>
        <v/>
      </c>
      <c r="AD79" s="124">
        <f>IF(AC79="","",TODAY()-AC79)</f>
        <v/>
      </c>
      <c r="AE79" s="227" t="n">
        <v>45966</v>
      </c>
      <c r="AF79" s="184" t="n">
        <v>900000</v>
      </c>
      <c r="AG79" s="184">
        <f>IF(AC79="","SIN ESTADO",IF(AE79&lt;&gt;"","PAGA",IF(AD79&gt;0,"VENCIDA",IF(AD79&gt;=-5,"POR VENCER","AL DÍA"))))</f>
        <v/>
      </c>
      <c r="AH79" s="185" t="inlineStr">
        <is>
          <t>TRANSFERENCIA</t>
        </is>
      </c>
      <c r="AI79" s="119">
        <f>IF(N($H79)&lt;5,"",IF(AC79="","",AC79+31))</f>
        <v/>
      </c>
      <c r="AJ79" s="124">
        <f>IF(AI79="","",TODAY()-AI79)</f>
        <v/>
      </c>
      <c r="AK79" s="407" t="n">
        <v>45970</v>
      </c>
      <c r="AL79" s="184" t="n">
        <v>900000</v>
      </c>
      <c r="AM79" s="184">
        <f>IF(AI79="","SIN ESTADO",IF(AK79&lt;&gt;"","PAGA",IF(AJ79&gt;0,"VENCIDA",IF(AJ79&gt;=-5,"POR VENCER","AL DÍA"))))</f>
        <v/>
      </c>
      <c r="AN79" s="185" t="inlineStr">
        <is>
          <t>TRANSFERENCIA</t>
        </is>
      </c>
      <c r="AO79" s="119">
        <f>IF(N($H79)&lt;6,"",IF(AI79="","",AI79+31))</f>
        <v/>
      </c>
      <c r="AP79" s="124">
        <f>IF(AO79="","",TODAY()-AO79)</f>
        <v/>
      </c>
      <c r="AQ79" s="477" t="n">
        <v>46029</v>
      </c>
      <c r="AR79" s="184" t="n">
        <v>900000</v>
      </c>
      <c r="AS79" s="184">
        <f>IF(AO79="","SIN ESTADO",IF(AQ79&lt;&gt;"","PAGA",IF(AP79&gt;0,"VENCIDA",IF(AP79&gt;=-5,"POR VENCER","AL DÍA"))))</f>
        <v/>
      </c>
      <c r="AT79" s="185" t="inlineStr">
        <is>
          <t>TRANSFERENCIA</t>
        </is>
      </c>
      <c r="AU79" s="119">
        <f>IF(N($H79)&lt;7,"",IF(AO79="","",AO79+31))</f>
        <v/>
      </c>
      <c r="AV79" s="124">
        <f>IF(AU79="","",TODAY()-AU79)</f>
        <v/>
      </c>
      <c r="AW79" s="414" t="n">
        <v>46062</v>
      </c>
      <c r="AX79" s="184" t="n">
        <v>900000</v>
      </c>
      <c r="AY79" s="184">
        <f>IF(AU79="","SIN ESTADO",IF(AW79&lt;&gt;"","PAGA",IF(AV79&gt;0,"VENCIDA",IF(AV79&gt;=-5,"POR VENCER","AL DÍA"))))</f>
        <v/>
      </c>
      <c r="AZ79" s="185" t="inlineStr">
        <is>
          <t>TRANSFERENCIA</t>
        </is>
      </c>
      <c r="BA79" s="119">
        <f>IF(N($H79)&lt;8,"",IF(AU79="","",AU79+31))</f>
        <v/>
      </c>
      <c r="BB79" s="124">
        <f>IF(BA79="","",TODAY()-BA79)</f>
        <v/>
      </c>
      <c r="BC79" s="227" t="n">
        <v>46090</v>
      </c>
      <c r="BD79" s="184" t="n">
        <v>900000</v>
      </c>
      <c r="BE79" s="184">
        <f>IF(BA79="","SIN ESTADO",IF(BC79&lt;&gt;"","PAGA",IF(BB79&gt;0,"VENCIDA",IF(BB79&gt;=-5,"POR VENCER","AL DÍA"))))</f>
        <v/>
      </c>
      <c r="BF79" s="185" t="inlineStr">
        <is>
          <t>TRANSFERENCIA</t>
        </is>
      </c>
      <c r="BG79" s="119">
        <f>IF(N($H79)&lt;9,"",IF(BA79="","",BA79+31))</f>
        <v/>
      </c>
      <c r="BH79" s="124">
        <f>IF(BG79="","",TODAY()-BG79)</f>
        <v/>
      </c>
      <c r="BI79" s="471" t="n">
        <v>46119</v>
      </c>
      <c r="BJ79" s="184" t="n">
        <v>900000</v>
      </c>
      <c r="BK79" s="184">
        <f>IF(BG79="","SIN ESTADO",IF(BI79&lt;&gt;"","PAGA",IF(BH79&gt;0,"VENCIDA",IF(BH79&gt;=-5,"POR VENCER","AL DÍA"))))</f>
        <v/>
      </c>
      <c r="BL79" s="185" t="inlineStr">
        <is>
          <t>TRANSFERENCIA</t>
        </is>
      </c>
      <c r="BM79" s="119">
        <f>IF(N($H79)&lt;10,"",IF(BG79="","",BG79+31))</f>
        <v/>
      </c>
      <c r="BN79" s="124">
        <f>IF(BM79="","",TODAY()-BM79)</f>
        <v/>
      </c>
      <c r="BO79" s="494" t="n">
        <v>46151</v>
      </c>
      <c r="BP79" s="184" t="n">
        <v>900000</v>
      </c>
      <c r="BQ79" s="184">
        <f>IF(BM79="","SIN ESTADO",IF(BO79&lt;&gt;"","PAGA",IF(BN79&gt;0,"VENCIDA",IF(BN79&gt;=-5,"POR VENCER","AL DÍA"))))</f>
        <v/>
      </c>
      <c r="BR79" s="185" t="inlineStr">
        <is>
          <t>TRANSFERENCIA</t>
        </is>
      </c>
      <c r="BS79" s="119">
        <f>IF(N($H79)&lt;11,"",IF(BM79="","",BM79+31))</f>
        <v/>
      </c>
      <c r="BT79" s="124">
        <f>IF(BS79="","",TODAY()-BS79)</f>
        <v/>
      </c>
      <c r="BU79" s="494" t="n">
        <v>46182</v>
      </c>
      <c r="BV79" s="184" t="n">
        <v>900000</v>
      </c>
      <c r="BW79" s="184">
        <f>IF(BS79="","SIN ESTADO",IF(BU79&lt;&gt;"","PAGA",IF(BT79&gt;0,"VENCIDA",IF(BT79&gt;=-5,"POR VENCER","AL DÍA"))))</f>
        <v/>
      </c>
      <c r="BX79" s="185" t="inlineStr">
        <is>
          <t>TRANSFERENCIA</t>
        </is>
      </c>
      <c r="BY79" s="119">
        <f>IF(N($H79)&lt;12,"",IF(BS79="","",BS79+31))</f>
        <v/>
      </c>
      <c r="BZ79" s="124">
        <f>IF(BY79="","",TODAY()-BY79)</f>
        <v/>
      </c>
      <c r="CA79" s="494" t="n">
        <v>46212</v>
      </c>
      <c r="CB79" s="184" t="n">
        <v>900000</v>
      </c>
      <c r="CC79" s="184">
        <f>IF(BY79="","SIN ESTADO",IF(CA79&lt;&gt;"","PAGA",IF(BZ79&gt;0,"VENCIDA",IF(BZ79&gt;=-5,"POR VENCER","AL DÍA"))))</f>
        <v/>
      </c>
      <c r="CD79" s="185" t="inlineStr">
        <is>
          <t>TRANSFERENCIA</t>
        </is>
      </c>
      <c r="CE79" s="119">
        <f>IF(N($H79)&lt;13,"",IF(BY79="","",BY79+31))</f>
        <v/>
      </c>
      <c r="CF79" s="124">
        <f>IF(CE79="","",TODAY()-CE79)</f>
        <v/>
      </c>
      <c r="CG79" s="494" t="n">
        <v>46241</v>
      </c>
      <c r="CH79" s="184" t="n">
        <v>900000</v>
      </c>
      <c r="CI79" s="184">
        <f>IF(CE79="","SIN ESTADO",IF(CG79&lt;&gt;"","PAGA",IF(CF79&gt;0,"VENCIDA",IF(CF79&gt;=-5,"POR VENCER","AL DÍA"))))</f>
        <v/>
      </c>
      <c r="CJ79" s="185" t="inlineStr">
        <is>
          <t>TRANSFERENCIA</t>
        </is>
      </c>
      <c r="CK79" s="119">
        <f>IF(N($H79)&lt;14,"",IF(CE79="","",CE79+31))</f>
        <v/>
      </c>
      <c r="CL79" s="124">
        <f>IF(CK79="","",TODAY()-CK79)</f>
        <v/>
      </c>
      <c r="CM79" s="494" t="n">
        <v>46281</v>
      </c>
      <c r="CN79" s="184" t="n">
        <v>900000</v>
      </c>
      <c r="CO79" s="184">
        <f>IF(CK79="","SIN ESTADO",IF(CM79&lt;&gt;"","PAGA",IF(CL79&gt;0,"VENCIDA",IF(CL79&gt;=-5,"POR VENCER","AL DÍA"))))</f>
        <v/>
      </c>
      <c r="CP79" s="185" t="inlineStr">
        <is>
          <t>TRANSFERENCIA</t>
        </is>
      </c>
      <c r="CQ79" s="119">
        <f>IF(N($H79)&lt;15,"",IF(CK79="","",CK79+31))</f>
        <v/>
      </c>
      <c r="CR79" s="124">
        <f>IF(CQ79="","",TODAY()-CQ79)</f>
        <v/>
      </c>
      <c r="CS79" s="494" t="n"/>
      <c r="CT79" s="184" t="n"/>
      <c r="CU79" s="184">
        <f>IF(CQ79="","SIN ESTADO",IF(CS79&lt;&gt;"","PAGA",IF(CR79&gt;0,"VENCIDA",IF(CR79&gt;=-5,"POR VENCER","AL DÍA"))))</f>
        <v/>
      </c>
      <c r="CV79" s="185" t="n"/>
      <c r="CW79" s="119">
        <f>IF(N($H79)&lt;16,"",IF(CQ79="","",CQ79+31))</f>
        <v/>
      </c>
      <c r="CX79" s="124">
        <f>IF(CW79="","",TODAY()-CW79)</f>
        <v/>
      </c>
      <c r="CY79" s="494" t="n"/>
      <c r="CZ79" s="184" t="n"/>
      <c r="DA79" s="184">
        <f>IF(CW79="","SIN ESTADO",IF(CY79&lt;&gt;"","PAGA",IF(CX79&gt;0,"VENCIDA",IF(CX79&gt;=-5,"POR VENCER","AL DÍA"))))</f>
        <v/>
      </c>
      <c r="DB79" s="185" t="n"/>
      <c r="DC79" s="119">
        <f>IF(N($H79)&lt;17,"",IF(CW79="","",CW79+31))</f>
        <v/>
      </c>
      <c r="DD79" s="124">
        <f>IF(DC79="","",TODAY()-DC79)</f>
        <v/>
      </c>
      <c r="DE79" s="494" t="n"/>
      <c r="DF79" s="184" t="n"/>
      <c r="DG79" s="184">
        <f>IF(DC79="","SIN ESTADO",IF(DE79&lt;&gt;"","PAGA",IF(DD79&gt;0,"VENCIDA",IF(DD79&gt;=-5,"POR VENCER","AL DÍA"))))</f>
        <v/>
      </c>
      <c r="DH79" s="185" t="n"/>
      <c r="DI79" s="119">
        <f>IF(N($H79)&lt;18,"",IF(DC79="","",DC79+31))</f>
        <v/>
      </c>
      <c r="DJ79" s="124">
        <f>IF(DI79="","",TODAY()-DI79)</f>
        <v/>
      </c>
      <c r="DK79" s="494" t="n"/>
      <c r="DL79" s="184" t="n"/>
      <c r="DM79" s="184">
        <f>IF(DI79="","SIN ESTADO",IF(DK79&lt;&gt;"","PAGA",IF(DJ79&gt;0,"VENCIDA",IF(DJ79&gt;=-5,"POR VENCER","AL DÍA"))))</f>
        <v/>
      </c>
      <c r="DN79" s="185" t="n"/>
      <c r="DO79" s="119">
        <f>IF(N($H79)&lt;19,"",IF(DI79="","",DI79+31))</f>
        <v/>
      </c>
      <c r="DP79" s="124">
        <f>IF(DO79="","",TODAY()-DO79)</f>
        <v/>
      </c>
      <c r="DQ79" s="494" t="n"/>
      <c r="DR79" s="184" t="n"/>
      <c r="DS79" s="184">
        <f>IF(DO79="","SIN ESTADO",IF(DQ79&lt;&gt;"","PAGA",IF(DP79&gt;0,"VENCIDA",IF(DP79&gt;=-5,"POR VENCER","AL DÍA"))))</f>
        <v/>
      </c>
      <c r="DT79" s="185" t="n"/>
      <c r="DU79" s="119">
        <f>IF(N($H79)&lt;20,"",IF(DO79="","",DO79+31))</f>
        <v/>
      </c>
      <c r="DV79" s="124">
        <f>IF(DU79="","",TODAY()-DU79)</f>
        <v/>
      </c>
      <c r="DW79" s="494" t="n"/>
      <c r="DX79" s="184" t="n"/>
      <c r="DY79" s="184">
        <f>IF(DU79="","SIN ESTADO",IF(DW79&lt;&gt;"","PAGA",IF(DV79&gt;0,"VENCIDA",IF(DV79&gt;=-5,"POR VENCER","AL DÍA"))))</f>
        <v/>
      </c>
      <c r="DZ79" s="185" t="n"/>
      <c r="EA79" s="119">
        <f>IF(N($H79)&lt;21,"",IF(DU79="","",DU79+31))</f>
        <v/>
      </c>
      <c r="EB79" s="124">
        <f>IF(EA79="","",TODAY()-EA79)</f>
        <v/>
      </c>
      <c r="EC79" s="494" t="n"/>
      <c r="ED79" s="184" t="n"/>
      <c r="EE79" s="184">
        <f>IF(EA79="","SIN ESTADO",IF(EC79&lt;&gt;"","PAGA",IF(EB79&gt;0,"VENCIDA",IF(EB79&gt;=-5,"POR VENCER","AL DÍA"))))</f>
        <v/>
      </c>
      <c r="EF79" s="185" t="n"/>
      <c r="EG79" s="119">
        <f>IF(N($H79)&lt;22,"",IF(EA79="","",EA79+31))</f>
        <v/>
      </c>
      <c r="EH79" s="124">
        <f>IF(EG79="","",TODAY()-EG79)</f>
        <v/>
      </c>
      <c r="EI79" s="494" t="n"/>
      <c r="EJ79" s="184" t="n"/>
      <c r="EK79" s="184">
        <f>IF(EG79="","SIN ESTADO",IF(EI79&lt;&gt;"","PAGA",IF(EH79&gt;0,"VENCIDA",IF(EH79&gt;=-5,"POR VENCER","AL DÍA"))))</f>
        <v/>
      </c>
      <c r="EL79" s="185" t="n"/>
      <c r="EM79" s="119">
        <f>IF(N($H79)&lt;23,"",IF(EG79="","",EG79+31))</f>
        <v/>
      </c>
      <c r="EN79" s="124">
        <f>IF(EM79="","",TODAY()-EM79)</f>
        <v/>
      </c>
      <c r="EO79" s="494" t="n"/>
      <c r="EP79" s="184" t="n"/>
      <c r="EQ79" s="184">
        <f>IF(EM79="","SIN ESTADO",IF(EO79&lt;&gt;"","PAGA",IF(EN79&gt;0,"VENCIDA",IF(EN79&gt;=-5,"POR VENCER","AL DÍA"))))</f>
        <v/>
      </c>
      <c r="ER79" s="185" t="n"/>
      <c r="ES79" s="119">
        <f>IF(N($H79)&lt;24,"",IF(EM79="","",EM79+31))</f>
        <v/>
      </c>
      <c r="ET79" s="124">
        <f>IF(ES79="","",TODAY()-ES79)</f>
        <v/>
      </c>
      <c r="EU79" s="494" t="n"/>
      <c r="EV79" s="184" t="n"/>
      <c r="EW79" s="184">
        <f>IF(ES79="","SIN ESTADO",IF(EU79&lt;&gt;"","PAGA",IF(ET79&gt;0,"VENCIDA",IF(ET79&gt;=-5,"POR VENCER","AL DÍA"))))</f>
        <v/>
      </c>
      <c r="EX79" s="185" t="n"/>
      <c r="EY79" s="119">
        <f>IF(N($H79)&lt;25,"",IF(ES79="","",ES79+31))</f>
        <v/>
      </c>
      <c r="EZ79" s="124">
        <f>IF(EY79="","",TODAY()-EY79)</f>
        <v/>
      </c>
      <c r="FA79" s="494" t="n"/>
      <c r="FB79" s="184" t="n"/>
      <c r="FC79" s="184">
        <f>IF(EY79="","SIN ESTADO",IF(FA79&lt;&gt;"","PAGA",IF(EZ79&gt;0,"VENCIDA",IF(EZ79&gt;=-5,"POR VENCER","AL DÍA"))))</f>
        <v/>
      </c>
      <c r="FD79" s="185" t="n"/>
      <c r="FE79" s="119">
        <f>IF(N($H79)&lt;26,"",IF(EY79="","",EY79+31))</f>
        <v/>
      </c>
      <c r="FF79" s="124">
        <f>IF(FE79="","",TODAY()-FE79)</f>
        <v/>
      </c>
      <c r="FG79" s="494" t="n"/>
      <c r="FH79" s="184" t="n"/>
      <c r="FI79" s="184">
        <f>IF(FE79="","SIN ESTADO",IF(FG79&lt;&gt;"","PAGA",IF(FF79&gt;0,"VENCIDA",IF(FF79&gt;=-5,"POR VENCER","AL DÍA"))))</f>
        <v/>
      </c>
      <c r="FJ79" s="185" t="n"/>
      <c r="FK79" s="119">
        <f>IF(N($H79)&lt;27,"",IF(FE79="","",FE79+31))</f>
        <v/>
      </c>
      <c r="FL79" s="124">
        <f>IF(FK79="","",TODAY()-FK79)</f>
        <v/>
      </c>
      <c r="FM79" s="494" t="n"/>
      <c r="FN79" s="184" t="n"/>
      <c r="FO79" s="184">
        <f>IF(FK79="","SIN ESTADO",IF(FM79&lt;&gt;"","PAGA",IF(FL79&gt;0,"VENCIDA",IF(FL79&gt;=-5,"POR VENCER","AL DÍA"))))</f>
        <v/>
      </c>
      <c r="FP79" s="185" t="n"/>
      <c r="FQ79" s="119">
        <f>IF(N($H79)&lt;28,"",IF(FK79="","",FK79+31))</f>
        <v/>
      </c>
      <c r="FR79" s="124">
        <f>IF(FQ79="","",TODAY()-FQ79)</f>
        <v/>
      </c>
      <c r="FS79" s="494" t="n"/>
      <c r="FT79" s="184" t="n"/>
      <c r="FU79" s="184">
        <f>IF(FQ79="","SIN ESTADO",IF(FS79&lt;&gt;"","PAGA",IF(FR79&gt;0,"VENCIDA",IF(FR79&gt;=-5,"POR VENCER","AL DÍA"))))</f>
        <v/>
      </c>
      <c r="FV79" s="185" t="n"/>
      <c r="FW79" s="119">
        <f>IF(N($H79)&lt;29,"",IF(FQ79="","",FQ79+31))</f>
        <v/>
      </c>
      <c r="FX79" s="124">
        <f>IF(FW79="","",TODAY()-FW79)</f>
        <v/>
      </c>
      <c r="FY79" s="494" t="n"/>
      <c r="FZ79" s="184" t="n"/>
      <c r="GA79" s="184">
        <f>IF(FW79="","SIN ESTADO",IF(FY79&lt;&gt;"","PAGA",IF(FX79&gt;0,"VENCIDA",IF(FX79&gt;=-5,"POR VENCER","AL DÍA"))))</f>
        <v/>
      </c>
      <c r="GB79" s="185" t="n"/>
      <c r="GC79" s="119">
        <f>IF(N($H79)&lt;30,"",IF(FW79="","",FW79+31))</f>
        <v/>
      </c>
      <c r="GD79" s="124">
        <f>IF(GC79="","",TODAY()-GC79)</f>
        <v/>
      </c>
      <c r="GE79" s="494" t="n"/>
      <c r="GF79" s="184" t="n"/>
      <c r="GG79" s="184">
        <f>IF(GC79="","SIN ESTADO",IF(GE79&lt;&gt;"","PAGA",IF(GD79&gt;0,"VENCIDA",IF(GD79&gt;=-5,"POR VENCER","AL DÍA"))))</f>
        <v/>
      </c>
      <c r="GH79" s="185" t="n"/>
      <c r="GI79" s="119">
        <f>IF(N($H79)&lt;31,"",IF(GC79="","",GC79+31))</f>
        <v/>
      </c>
      <c r="GJ79" s="124">
        <f>IF(GI79="","",TODAY()-GI79)</f>
        <v/>
      </c>
      <c r="GK79" s="494" t="n"/>
      <c r="GL79" s="184" t="n"/>
      <c r="GM79" s="184">
        <f>IF(GI79="","SIN ESTADO",IF(GK79&lt;&gt;"","PAGA",IF(GJ79&gt;0,"VENCIDA",IF(GJ79&gt;=-5,"POR VENCER","AL DÍA"))))</f>
        <v/>
      </c>
      <c r="GN79" s="185" t="n"/>
      <c r="GO79" s="119">
        <f>IF(N($H79)&lt;32,"",IF(GI79="","",GI79+31))</f>
        <v/>
      </c>
      <c r="GP79" s="124">
        <f>IF(GO79="","",TODAY()-GO79)</f>
        <v/>
      </c>
      <c r="GQ79" s="494" t="n"/>
      <c r="GR79" s="184" t="n"/>
      <c r="GS79" s="184">
        <f>IF(GO79="","SIN ESTADO",IF(GQ79&lt;&gt;"","PAGA",IF(GP79&gt;0,"VENCIDA",IF(GP79&gt;=-5,"POR VENCER","AL DÍA"))))</f>
        <v/>
      </c>
      <c r="GT79" s="185" t="n"/>
      <c r="GU79" s="119">
        <f>IF(N($H79)&lt;33,"",IF(GO79="","",GO79+31))</f>
        <v/>
      </c>
      <c r="GV79" s="124">
        <f>IF(GU79="","",TODAY()-GU79)</f>
        <v/>
      </c>
      <c r="GW79" s="494" t="n"/>
      <c r="GX79" s="184" t="n"/>
      <c r="GY79" s="184">
        <f>IF(GU79="","SIN ESTADO",IF(GW79&lt;&gt;"","PAGA",IF(GV79&gt;0,"VENCIDA",IF(GV79&gt;=-5,"POR VENCER","AL DÍA"))))</f>
        <v/>
      </c>
      <c r="GZ79" s="185" t="n"/>
      <c r="HA79" s="119">
        <f>IF(N($H79)&lt;34,"",IF(GU79="","",GU79+31))</f>
        <v/>
      </c>
      <c r="HB79" s="124">
        <f>IF(HA79="","",TODAY()-HA79)</f>
        <v/>
      </c>
      <c r="HC79" s="494" t="n"/>
      <c r="HD79" s="184" t="n"/>
      <c r="HE79" s="184">
        <f>IF(HA79="","SIN ESTADO",IF(HC79&lt;&gt;"","PAGA",IF(HB79&gt;0,"VENCIDA",IF(HB79&gt;=-5,"POR VENCER","AL DÍA"))))</f>
        <v/>
      </c>
      <c r="HF79" s="185" t="n"/>
      <c r="HG79" s="119">
        <f>IF(N($H79)&lt;35,"",IF(HA79="","",HA79+31))</f>
        <v/>
      </c>
      <c r="HH79" s="124">
        <f>IF(HG79="","",TODAY()-HG79)</f>
        <v/>
      </c>
      <c r="HI79" s="494" t="n"/>
      <c r="HJ79" s="184" t="n"/>
      <c r="HK79" s="184">
        <f>IF(HG79="","SIN ESTADO",IF(HI79&lt;&gt;"","PAGA",IF(HH79&gt;0,"VENCIDA",IF(HH79&gt;=-5,"POR VENCER","AL DÍA"))))</f>
        <v/>
      </c>
      <c r="HL79" s="168" t="n"/>
      <c r="HM79" s="119">
        <f>IF(N($H79)&lt;36,"",IF(HG79="","",HG79+31))</f>
        <v/>
      </c>
      <c r="HN79" s="124">
        <f>IF(HM79="","",TODAY()-HM79)</f>
        <v/>
      </c>
      <c r="HO79" s="494" t="n"/>
      <c r="HP79" s="184" t="n"/>
      <c r="HQ79" s="184">
        <f>IF(HM79="","SIN ESTADO",IF(HO79&lt;&gt;"","PAGA",IF(HN79&gt;0,"VENCIDA",IF(HN79&gt;=-5,"POR VENCER","AL DÍA"))))</f>
        <v/>
      </c>
      <c r="HR79" s="168" t="n"/>
      <c r="HS79" s="169">
        <f>N79+T79+Z79+AF79+AL79+AR79+AX79+BD79+BJ79+BP79+BV79+CB79+CH79+CN79+CT79+CZ79+DF79+DL79+DR79+DX79+ED79+EJ79+EP79+EV79+FB79+FH79+FN79+FT79+FZ79+GF79+GL79+GR79+GX79+HD79+HJ79+HP79</f>
        <v/>
      </c>
      <c r="HU79" s="170">
        <f>IFERROR(N($J79),0)</f>
        <v/>
      </c>
      <c r="HW79" s="170">
        <f>SUMPRODUCT((MOD(COLUMN($M79:$HR79)-COLUMN($M79),6)=0)*ISNUMBER($M79:$HR79)*($M79:$HR79&gt;=RESUMEN!$C$26)*($M79:$HR79&lt;=RESUMEN!$C$27)*IFERROR(N($N79:$HS79),0))</f>
        <v/>
      </c>
      <c r="HX79" s="170">
        <f>SUMPRODUCT((MOD(COLUMN($M79:$HR79)-COLUMN($M79),6)=0)*ISNUMBER($M79:$HR79)*($M79:$HR79&gt;=RESUMEN!$C$26)*($M79:$HR79&lt;=RESUMEN!$C$27))</f>
        <v/>
      </c>
    </row>
    <row r="80" ht="15.75" customHeight="1" s="506">
      <c r="B80" s="113">
        <f>VENTAS!A79</f>
        <v/>
      </c>
      <c r="C80" s="236">
        <f>VENTAS!B79</f>
        <v/>
      </c>
      <c r="D80" s="53">
        <f>VENTAS!C79</f>
        <v/>
      </c>
      <c r="E80" s="114">
        <f>VENTAS!D79</f>
        <v/>
      </c>
      <c r="F80" s="114">
        <f>VENTAS!J79</f>
        <v/>
      </c>
      <c r="G80" s="494">
        <f>VENTAS!F79</f>
        <v/>
      </c>
      <c r="H80" s="479">
        <f>VENTAS!K79</f>
        <v/>
      </c>
      <c r="I80" s="479">
        <f>VENTAS!M79</f>
        <v/>
      </c>
      <c r="J80" s="184">
        <f>VENTAS!L79</f>
        <v/>
      </c>
      <c r="K80" s="119">
        <f>IF(N($H80)&lt;1,"",$G80+31)</f>
        <v/>
      </c>
      <c r="L80" s="124">
        <f>IF(K80="","",TODAY()-K80)</f>
        <v/>
      </c>
      <c r="M80" s="201" t="n">
        <v>45881</v>
      </c>
      <c r="N80" s="374" t="n">
        <v>2166000</v>
      </c>
      <c r="O80" s="184">
        <f>IF(K80="","SIN ESTADO",IF(M80&lt;&gt;"","PAGA",IF(L80&gt;0,"VENCIDA",IF(L80&gt;=-5,"POR VENCER","AL DÍA"))))</f>
        <v/>
      </c>
      <c r="P80" s="185" t="inlineStr">
        <is>
          <t>TRANSFERENCIA</t>
        </is>
      </c>
      <c r="Q80" s="119">
        <f>IF(N($H80)&lt;2,"",IF(K80="","",K80+31))</f>
        <v/>
      </c>
      <c r="R80" s="124">
        <f>IF(Q80="","",TODAY()-Q80)</f>
        <v/>
      </c>
      <c r="S80" s="407" t="n">
        <v>45919</v>
      </c>
      <c r="T80" s="184" t="n">
        <v>3041000</v>
      </c>
      <c r="U80" s="184">
        <f>IF(Q80="","SIN ESTADO",IF(S80&lt;&gt;"","PAGA",IF(R80&gt;0,"VENCIDA",IF(R80&gt;=-5,"POR VENCER","AL DÍA"))))</f>
        <v/>
      </c>
      <c r="V80" s="185" t="inlineStr">
        <is>
          <t>TRANSFERENCIA</t>
        </is>
      </c>
      <c r="W80" s="119">
        <f>IF(N($H80)&lt;3,"",IF(Q80="","",Q80+31))</f>
        <v/>
      </c>
      <c r="X80" s="124">
        <f>IF(W80="","",TODAY()-W80)</f>
        <v/>
      </c>
      <c r="Y80" s="227" t="n">
        <v>45941</v>
      </c>
      <c r="Z80" s="184" t="n">
        <v>1208000</v>
      </c>
      <c r="AA80" s="184">
        <f>IF(W80="","SIN ESTADO",IF(Y80&lt;&gt;"","PAGA",IF(X80&gt;0,"VENCIDA",IF(X80&gt;=-5,"POR VENCER","AL DÍA"))))</f>
        <v/>
      </c>
      <c r="AB80" s="185" t="inlineStr">
        <is>
          <t>TRANSFERENCIA</t>
        </is>
      </c>
      <c r="AC80" s="119">
        <f>IF(N($H80)&lt;4,"",IF(W80="","",W80+31))</f>
        <v/>
      </c>
      <c r="AD80" s="124">
        <f>IF(AC80="","",TODAY()-AC80)</f>
        <v/>
      </c>
      <c r="AE80" s="407" t="n">
        <v>45967</v>
      </c>
      <c r="AF80" s="184" t="n">
        <v>1083000</v>
      </c>
      <c r="AG80" s="184">
        <f>IF(AC80="","SIN ESTADO",IF(AE80&lt;&gt;"","PAGA",IF(AD80&gt;0,"VENCIDA",IF(AD80&gt;=-5,"POR VENCER","AL DÍA"))))</f>
        <v/>
      </c>
      <c r="AH80" s="185" t="inlineStr">
        <is>
          <t>TRANSFERENCIA</t>
        </is>
      </c>
      <c r="AI80" s="119">
        <f>IF(N($H80)&lt;5,"",IF(AC80="","",AC80+31))</f>
        <v/>
      </c>
      <c r="AJ80" s="124">
        <f>IF(AI80="","",TODAY()-AI80)</f>
        <v/>
      </c>
      <c r="AK80" s="227" t="n">
        <v>45967</v>
      </c>
      <c r="AL80" s="184" t="n">
        <v>1083000</v>
      </c>
      <c r="AM80" s="184">
        <f>IF(AI80="","SIN ESTADO",IF(AK80&lt;&gt;"","PAGA",IF(AJ80&gt;0,"VENCIDA",IF(AJ80&gt;=-5,"POR VENCER","AL DÍA"))))</f>
        <v/>
      </c>
      <c r="AN80" s="185" t="inlineStr">
        <is>
          <t>TRANSFERENCIA</t>
        </is>
      </c>
      <c r="AO80" s="119">
        <f>IF(N($H80)&lt;6,"",IF(AI80="","",AI80+31))</f>
        <v/>
      </c>
      <c r="AP80" s="124">
        <f>IF(AO80="","",TODAY()-AO80)</f>
        <v/>
      </c>
      <c r="AQ80" s="459" t="n">
        <v>46003</v>
      </c>
      <c r="AR80" s="184" t="n">
        <v>875000</v>
      </c>
      <c r="AS80" s="184">
        <f>IF(AO80="","SIN ESTADO",IF(AQ80&lt;&gt;"","PAGA",IF(AP80&gt;0,"VENCIDA",IF(AP80&gt;=-5,"POR VENCER","AL DÍA"))))</f>
        <v/>
      </c>
      <c r="AT80" s="185" t="inlineStr">
        <is>
          <t>TRANSFERENCIA</t>
        </is>
      </c>
      <c r="AU80" s="119">
        <f>IF(N($H80)&lt;7,"",IF(AO80="","",AO80+31))</f>
        <v/>
      </c>
      <c r="AV80" s="124">
        <f>IF(AU80="","",TODAY()-AU80)</f>
        <v/>
      </c>
      <c r="AW80" s="407" t="n">
        <v>46010</v>
      </c>
      <c r="AX80" s="184" t="n">
        <v>1083000</v>
      </c>
      <c r="AY80" s="184">
        <f>IF(AU80="","SIN ESTADO",IF(AW80&lt;&gt;"","PAGA",IF(AV80&gt;0,"VENCIDA",IF(AV80&gt;=-5,"POR VENCER","AL DÍA"))))</f>
        <v/>
      </c>
      <c r="AZ80" s="185" t="inlineStr">
        <is>
          <t>TRANSFERENCIA</t>
        </is>
      </c>
      <c r="BA80" s="119">
        <f>IF(N($H80)&lt;8,"",IF(AU80="","",AU80+31))</f>
        <v/>
      </c>
      <c r="BB80" s="124">
        <f>IF(BA80="","",TODAY()-BA80)</f>
        <v/>
      </c>
      <c r="BC80" s="227" t="n">
        <v>45673</v>
      </c>
      <c r="BD80" s="184" t="n">
        <v>1333000</v>
      </c>
      <c r="BE80" s="184">
        <f>IF(BA80="","SIN ESTADO",IF(BC80&lt;&gt;"","PAGA",IF(BB80&gt;0,"VENCIDA",IF(BB80&gt;=-5,"POR VENCER","AL DÍA"))))</f>
        <v/>
      </c>
      <c r="BF80" s="185" t="inlineStr">
        <is>
          <t>TRANSFERENCIA</t>
        </is>
      </c>
      <c r="BG80" s="119">
        <f>IF(N($H80)&lt;9,"",IF(BA80="","",BA80+31))</f>
        <v/>
      </c>
      <c r="BH80" s="124">
        <f>IF(BG80="","",TODAY()-BG80)</f>
        <v/>
      </c>
      <c r="BI80" s="227" t="n">
        <v>45673</v>
      </c>
      <c r="BJ80" s="184" t="n">
        <v>1333000</v>
      </c>
      <c r="BK80" s="184">
        <f>IF(BG80="","SIN ESTADO",IF(BI80&lt;&gt;"","PAGA",IF(BH80&gt;0,"VENCIDA",IF(BH80&gt;=-5,"POR VENCER","AL DÍA"))))</f>
        <v/>
      </c>
      <c r="BL80" s="185" t="inlineStr">
        <is>
          <t>TRANSFERENCIA</t>
        </is>
      </c>
      <c r="BM80" s="119">
        <f>IF(N($H80)&lt;10,"",IF(BG80="","",BG80+31))</f>
        <v/>
      </c>
      <c r="BN80" s="124">
        <f>IF(BM80="","",TODAY()-BM80)</f>
        <v/>
      </c>
      <c r="BO80" s="494" t="n">
        <v>46153</v>
      </c>
      <c r="BP80" s="184" t="n">
        <v>600000</v>
      </c>
      <c r="BQ80" s="184">
        <f>IF(BM80="","SIN ESTADO",IF(BO80&lt;&gt;"","PAGA",IF(BN80&gt;0,"VENCIDA",IF(BN80&gt;=-5,"POR VENCER","AL DÍA"))))</f>
        <v/>
      </c>
      <c r="BR80" s="185" t="inlineStr">
        <is>
          <t>TRANSFERENCIA</t>
        </is>
      </c>
      <c r="BS80" s="119">
        <f>IF(N($H80)&lt;11,"",IF(BM80="","",BM80+31))</f>
        <v/>
      </c>
      <c r="BT80" s="124">
        <f>IF(BS80="","",TODAY()-BS80)</f>
        <v/>
      </c>
      <c r="BU80" s="494" t="n">
        <v>46167</v>
      </c>
      <c r="BV80" s="184" t="n">
        <v>1000000</v>
      </c>
      <c r="BW80" s="184">
        <f>IF(BS80="","SIN ESTADO",IF(BU80&lt;&gt;"","PAGA",IF(BT80&gt;0,"VENCIDA",IF(BT80&gt;=-5,"POR VENCER","AL DÍA"))))</f>
        <v/>
      </c>
      <c r="BX80" s="185" t="inlineStr">
        <is>
          <t>TRANSFERENCIA</t>
        </is>
      </c>
      <c r="BY80" s="119">
        <f>IF(N($H80)&lt;12,"",IF(BS80="","",BS80+31))</f>
        <v/>
      </c>
      <c r="BZ80" s="124">
        <f>IF(BY80="","",TODAY()-BY80)</f>
        <v/>
      </c>
      <c r="CA80" s="494" t="n">
        <v>46244</v>
      </c>
      <c r="CB80" s="184" t="n">
        <v>1000000</v>
      </c>
      <c r="CC80" s="184">
        <f>IF(BY80="","SIN ESTADO",IF(CA80&lt;&gt;"","PAGA",IF(BZ80&gt;0,"VENCIDA",IF(BZ80&gt;=-5,"POR VENCER","AL DÍA"))))</f>
        <v/>
      </c>
      <c r="CD80" s="185" t="inlineStr">
        <is>
          <t>TRANSFERENCIA</t>
        </is>
      </c>
      <c r="CE80" s="119">
        <f>IF(N($H80)&lt;13,"",IF(BY80="","",BY80+31))</f>
        <v/>
      </c>
      <c r="CF80" s="124">
        <f>IF(CE80="","",TODAY()-CE80)</f>
        <v/>
      </c>
      <c r="CG80" s="494" t="n">
        <v>46244</v>
      </c>
      <c r="CH80" s="184" t="n">
        <v>400000</v>
      </c>
      <c r="CI80" s="184">
        <f>IF(CE80="","SIN ESTADO",IF(CG80&lt;&gt;"","PAGA",IF(CF80&gt;0,"VENCIDA",IF(CF80&gt;=-5,"POR VENCER","AL DÍA"))))</f>
        <v/>
      </c>
      <c r="CJ80" s="185" t="inlineStr">
        <is>
          <t>TRANSFERENCIA</t>
        </is>
      </c>
      <c r="CK80" s="119">
        <f>IF(N($H80)&lt;14,"",IF(CE80="","",CE80+31))</f>
        <v/>
      </c>
      <c r="CL80" s="124">
        <f>IF(CK80="","",TODAY()-CK80)</f>
        <v/>
      </c>
      <c r="CM80" s="494" t="n"/>
      <c r="CN80" s="184" t="n"/>
      <c r="CO80" s="184">
        <f>IF(CK80="","SIN ESTADO",IF(CM80&lt;&gt;"","PAGA",IF(CL80&gt;0,"VENCIDA",IF(CL80&gt;=-5,"POR VENCER","AL DÍA"))))</f>
        <v/>
      </c>
      <c r="CP80" s="185" t="n"/>
      <c r="CQ80" s="119">
        <f>IF(N($H80)&lt;15,"",IF(CK80="","",CK80+31))</f>
        <v/>
      </c>
      <c r="CR80" s="124">
        <f>IF(CQ80="","",TODAY()-CQ80)</f>
        <v/>
      </c>
      <c r="CS80" s="494" t="n"/>
      <c r="CT80" s="184" t="n"/>
      <c r="CU80" s="184">
        <f>IF(CQ80="","SIN ESTADO",IF(CS80&lt;&gt;"","PAGA",IF(CR80&gt;0,"VENCIDA",IF(CR80&gt;=-5,"POR VENCER","AL DÍA"))))</f>
        <v/>
      </c>
      <c r="CV80" s="185" t="n"/>
      <c r="CW80" s="119">
        <f>IF(N($H80)&lt;16,"",IF(CQ80="","",CQ80+31))</f>
        <v/>
      </c>
      <c r="CX80" s="124">
        <f>IF(CW80="","",TODAY()-CW80)</f>
        <v/>
      </c>
      <c r="CY80" s="494" t="n"/>
      <c r="CZ80" s="184" t="n"/>
      <c r="DA80" s="184">
        <f>IF(CW80="","SIN ESTADO",IF(CY80&lt;&gt;"","PAGA",IF(CX80&gt;0,"VENCIDA",IF(CX80&gt;=-5,"POR VENCER","AL DÍA"))))</f>
        <v/>
      </c>
      <c r="DB80" s="185" t="n"/>
      <c r="DC80" s="119">
        <f>IF(N($H80)&lt;17,"",IF(CW80="","",CW80+31))</f>
        <v/>
      </c>
      <c r="DD80" s="124">
        <f>IF(DC80="","",TODAY()-DC80)</f>
        <v/>
      </c>
      <c r="DE80" s="494" t="n"/>
      <c r="DF80" s="184" t="n"/>
      <c r="DG80" s="184">
        <f>IF(DC80="","SIN ESTADO",IF(DE80&lt;&gt;"","PAGA",IF(DD80&gt;0,"VENCIDA",IF(DD80&gt;=-5,"POR VENCER","AL DÍA"))))</f>
        <v/>
      </c>
      <c r="DH80" s="185" t="n"/>
      <c r="DI80" s="119">
        <f>IF(N($H80)&lt;18,"",IF(DC80="","",DC80+31))</f>
        <v/>
      </c>
      <c r="DJ80" s="124">
        <f>IF(DI80="","",TODAY()-DI80)</f>
        <v/>
      </c>
      <c r="DK80" s="494" t="n"/>
      <c r="DL80" s="184" t="n"/>
      <c r="DM80" s="184">
        <f>IF(DI80="","SIN ESTADO",IF(DK80&lt;&gt;"","PAGA",IF(DJ80&gt;0,"VENCIDA",IF(DJ80&gt;=-5,"POR VENCER","AL DÍA"))))</f>
        <v/>
      </c>
      <c r="DN80" s="185" t="n"/>
      <c r="DO80" s="119">
        <f>IF(N($H80)&lt;19,"",IF(DI80="","",DI80+31))</f>
        <v/>
      </c>
      <c r="DP80" s="124">
        <f>IF(DO80="","",TODAY()-DO80)</f>
        <v/>
      </c>
      <c r="DQ80" s="494" t="n"/>
      <c r="DR80" s="184" t="n"/>
      <c r="DS80" s="184">
        <f>IF(DO80="","SIN ESTADO",IF(DQ80&lt;&gt;"","PAGA",IF(DP80&gt;0,"VENCIDA",IF(DP80&gt;=-5,"POR VENCER","AL DÍA"))))</f>
        <v/>
      </c>
      <c r="DT80" s="185" t="n"/>
      <c r="DU80" s="119">
        <f>IF(N($H80)&lt;20,"",IF(DO80="","",DO80+31))</f>
        <v/>
      </c>
      <c r="DV80" s="124">
        <f>IF(DU80="","",TODAY()-DU80)</f>
        <v/>
      </c>
      <c r="DW80" s="494" t="n"/>
      <c r="DX80" s="184" t="n"/>
      <c r="DY80" s="184">
        <f>IF(DU80="","SIN ESTADO",IF(DW80&lt;&gt;"","PAGA",IF(DV80&gt;0,"VENCIDA",IF(DV80&gt;=-5,"POR VENCER","AL DÍA"))))</f>
        <v/>
      </c>
      <c r="DZ80" s="185" t="n"/>
      <c r="EA80" s="119">
        <f>IF(N($H80)&lt;21,"",IF(DU80="","",DU80+31))</f>
        <v/>
      </c>
      <c r="EB80" s="124">
        <f>IF(EA80="","",TODAY()-EA80)</f>
        <v/>
      </c>
      <c r="EC80" s="494" t="n"/>
      <c r="ED80" s="184" t="n"/>
      <c r="EE80" s="184">
        <f>IF(EA80="","SIN ESTADO",IF(EC80&lt;&gt;"","PAGA",IF(EB80&gt;0,"VENCIDA",IF(EB80&gt;=-5,"POR VENCER","AL DÍA"))))</f>
        <v/>
      </c>
      <c r="EF80" s="185" t="n"/>
      <c r="EG80" s="119">
        <f>IF(N($H80)&lt;22,"",IF(EA80="","",EA80+31))</f>
        <v/>
      </c>
      <c r="EH80" s="124">
        <f>IF(EG80="","",TODAY()-EG80)</f>
        <v/>
      </c>
      <c r="EI80" s="494" t="n"/>
      <c r="EJ80" s="184" t="n"/>
      <c r="EK80" s="184">
        <f>IF(EG80="","SIN ESTADO",IF(EI80&lt;&gt;"","PAGA",IF(EH80&gt;0,"VENCIDA",IF(EH80&gt;=-5,"POR VENCER","AL DÍA"))))</f>
        <v/>
      </c>
      <c r="EL80" s="185" t="n"/>
      <c r="EM80" s="119">
        <f>IF(N($H80)&lt;23,"",IF(EG80="","",EG80+31))</f>
        <v/>
      </c>
      <c r="EN80" s="124">
        <f>IF(EM80="","",TODAY()-EM80)</f>
        <v/>
      </c>
      <c r="EO80" s="494" t="n"/>
      <c r="EP80" s="184" t="n"/>
      <c r="EQ80" s="184">
        <f>IF(EM80="","SIN ESTADO",IF(EO80&lt;&gt;"","PAGA",IF(EN80&gt;0,"VENCIDA",IF(EN80&gt;=-5,"POR VENCER","AL DÍA"))))</f>
        <v/>
      </c>
      <c r="ER80" s="185" t="n"/>
      <c r="ES80" s="119">
        <f>IF(N($H80)&lt;24,"",IF(EM80="","",EM80+31))</f>
        <v/>
      </c>
      <c r="ET80" s="124">
        <f>IF(ES80="","",TODAY()-ES80)</f>
        <v/>
      </c>
      <c r="EU80" s="494" t="n"/>
      <c r="EV80" s="184" t="n"/>
      <c r="EW80" s="184">
        <f>IF(ES80="","SIN ESTADO",IF(EU80&lt;&gt;"","PAGA",IF(ET80&gt;0,"VENCIDA",IF(ET80&gt;=-5,"POR VENCER","AL DÍA"))))</f>
        <v/>
      </c>
      <c r="EX80" s="185" t="n"/>
      <c r="EY80" s="119">
        <f>IF(N($H80)&lt;25,"",IF(ES80="","",ES80+31))</f>
        <v/>
      </c>
      <c r="EZ80" s="124">
        <f>IF(EY80="","",TODAY()-EY80)</f>
        <v/>
      </c>
      <c r="FA80" s="494" t="n"/>
      <c r="FB80" s="184" t="n"/>
      <c r="FC80" s="184">
        <f>IF(EY80="","SIN ESTADO",IF(FA80&lt;&gt;"","PAGA",IF(EZ80&gt;0,"VENCIDA",IF(EZ80&gt;=-5,"POR VENCER","AL DÍA"))))</f>
        <v/>
      </c>
      <c r="FD80" s="185" t="n"/>
      <c r="FE80" s="119">
        <f>IF(N($H80)&lt;26,"",IF(EY80="","",EY80+31))</f>
        <v/>
      </c>
      <c r="FF80" s="124">
        <f>IF(FE80="","",TODAY()-FE80)</f>
        <v/>
      </c>
      <c r="FG80" s="494" t="n"/>
      <c r="FH80" s="184" t="n"/>
      <c r="FI80" s="184">
        <f>IF(FE80="","SIN ESTADO",IF(FG80&lt;&gt;"","PAGA",IF(FF80&gt;0,"VENCIDA",IF(FF80&gt;=-5,"POR VENCER","AL DÍA"))))</f>
        <v/>
      </c>
      <c r="FJ80" s="185" t="n"/>
      <c r="FK80" s="119">
        <f>IF(N($H80)&lt;27,"",IF(FE80="","",FE80+31))</f>
        <v/>
      </c>
      <c r="FL80" s="124">
        <f>IF(FK80="","",TODAY()-FK80)</f>
        <v/>
      </c>
      <c r="FM80" s="494" t="n"/>
      <c r="FN80" s="184" t="n"/>
      <c r="FO80" s="184">
        <f>IF(FK80="","SIN ESTADO",IF(FM80&lt;&gt;"","PAGA",IF(FL80&gt;0,"VENCIDA",IF(FL80&gt;=-5,"POR VENCER","AL DÍA"))))</f>
        <v/>
      </c>
      <c r="FP80" s="185" t="n"/>
      <c r="FQ80" s="119">
        <f>IF(N($H80)&lt;28,"",IF(FK80="","",FK80+31))</f>
        <v/>
      </c>
      <c r="FR80" s="124">
        <f>IF(FQ80="","",TODAY()-FQ80)</f>
        <v/>
      </c>
      <c r="FS80" s="494" t="n"/>
      <c r="FT80" s="184" t="n"/>
      <c r="FU80" s="184">
        <f>IF(FQ80="","SIN ESTADO",IF(FS80&lt;&gt;"","PAGA",IF(FR80&gt;0,"VENCIDA",IF(FR80&gt;=-5,"POR VENCER","AL DÍA"))))</f>
        <v/>
      </c>
      <c r="FV80" s="185" t="n"/>
      <c r="FW80" s="119">
        <f>IF(N($H80)&lt;29,"",IF(FQ80="","",FQ80+31))</f>
        <v/>
      </c>
      <c r="FX80" s="124">
        <f>IF(FW80="","",TODAY()-FW80)</f>
        <v/>
      </c>
      <c r="FY80" s="494" t="n"/>
      <c r="FZ80" s="184" t="n"/>
      <c r="GA80" s="184">
        <f>IF(FW80="","SIN ESTADO",IF(FY80&lt;&gt;"","PAGA",IF(FX80&gt;0,"VENCIDA",IF(FX80&gt;=-5,"POR VENCER","AL DÍA"))))</f>
        <v/>
      </c>
      <c r="GB80" s="185" t="n"/>
      <c r="GC80" s="119">
        <f>IF(N($H80)&lt;30,"",IF(FW80="","",FW80+31))</f>
        <v/>
      </c>
      <c r="GD80" s="124">
        <f>IF(GC80="","",TODAY()-GC80)</f>
        <v/>
      </c>
      <c r="GE80" s="494" t="n"/>
      <c r="GF80" s="184" t="n"/>
      <c r="GG80" s="184">
        <f>IF(GC80="","SIN ESTADO",IF(GE80&lt;&gt;"","PAGA",IF(GD80&gt;0,"VENCIDA",IF(GD80&gt;=-5,"POR VENCER","AL DÍA"))))</f>
        <v/>
      </c>
      <c r="GH80" s="185" t="n"/>
      <c r="GI80" s="119">
        <f>IF(N($H80)&lt;31,"",IF(GC80="","",GC80+31))</f>
        <v/>
      </c>
      <c r="GJ80" s="124">
        <f>IF(GI80="","",TODAY()-GI80)</f>
        <v/>
      </c>
      <c r="GK80" s="494" t="n"/>
      <c r="GL80" s="184" t="n"/>
      <c r="GM80" s="184">
        <f>IF(GI80="","SIN ESTADO",IF(GK80&lt;&gt;"","PAGA",IF(GJ80&gt;0,"VENCIDA",IF(GJ80&gt;=-5,"POR VENCER","AL DÍA"))))</f>
        <v/>
      </c>
      <c r="GN80" s="185" t="n"/>
      <c r="GO80" s="119">
        <f>IF(N($H80)&lt;32,"",IF(GI80="","",GI80+31))</f>
        <v/>
      </c>
      <c r="GP80" s="124">
        <f>IF(GO80="","",TODAY()-GO80)</f>
        <v/>
      </c>
      <c r="GQ80" s="494" t="n"/>
      <c r="GR80" s="184" t="n"/>
      <c r="GS80" s="184">
        <f>IF(GO80="","SIN ESTADO",IF(GQ80&lt;&gt;"","PAGA",IF(GP80&gt;0,"VENCIDA",IF(GP80&gt;=-5,"POR VENCER","AL DÍA"))))</f>
        <v/>
      </c>
      <c r="GT80" s="185" t="n"/>
      <c r="GU80" s="119">
        <f>IF(N($H80)&lt;33,"",IF(GO80="","",GO80+31))</f>
        <v/>
      </c>
      <c r="GV80" s="124">
        <f>IF(GU80="","",TODAY()-GU80)</f>
        <v/>
      </c>
      <c r="GW80" s="494" t="n"/>
      <c r="GX80" s="184" t="n"/>
      <c r="GY80" s="184">
        <f>IF(GU80="","SIN ESTADO",IF(GW80&lt;&gt;"","PAGA",IF(GV80&gt;0,"VENCIDA",IF(GV80&gt;=-5,"POR VENCER","AL DÍA"))))</f>
        <v/>
      </c>
      <c r="GZ80" s="185" t="n"/>
      <c r="HA80" s="119">
        <f>IF(N($H80)&lt;34,"",IF(GU80="","",GU80+31))</f>
        <v/>
      </c>
      <c r="HB80" s="124">
        <f>IF(HA80="","",TODAY()-HA80)</f>
        <v/>
      </c>
      <c r="HC80" s="494" t="n"/>
      <c r="HD80" s="184" t="n"/>
      <c r="HE80" s="184">
        <f>IF(HA80="","SIN ESTADO",IF(HC80&lt;&gt;"","PAGA",IF(HB80&gt;0,"VENCIDA",IF(HB80&gt;=-5,"POR VENCER","AL DÍA"))))</f>
        <v/>
      </c>
      <c r="HF80" s="185" t="n"/>
      <c r="HG80" s="119">
        <f>IF(N($H80)&lt;35,"",IF(HA80="","",HA80+31))</f>
        <v/>
      </c>
      <c r="HH80" s="124">
        <f>IF(HG80="","",TODAY()-HG80)</f>
        <v/>
      </c>
      <c r="HI80" s="494" t="n"/>
      <c r="HJ80" s="184" t="n"/>
      <c r="HK80" s="184">
        <f>IF(HG80="","SIN ESTADO",IF(HI80&lt;&gt;"","PAGA",IF(HH80&gt;0,"VENCIDA",IF(HH80&gt;=-5,"POR VENCER","AL DÍA"))))</f>
        <v/>
      </c>
      <c r="HL80" s="168" t="n"/>
      <c r="HM80" s="119">
        <f>IF(N($H80)&lt;36,"",IF(HG80="","",HG80+31))</f>
        <v/>
      </c>
      <c r="HN80" s="124">
        <f>IF(HM80="","",TODAY()-HM80)</f>
        <v/>
      </c>
      <c r="HO80" s="494" t="n"/>
      <c r="HP80" s="184" t="n"/>
      <c r="HQ80" s="184">
        <f>IF(HM80="","SIN ESTADO",IF(HO80&lt;&gt;"","PAGA",IF(HN80&gt;0,"VENCIDA",IF(HN80&gt;=-5,"POR VENCER","AL DÍA"))))</f>
        <v/>
      </c>
      <c r="HR80" s="168" t="n"/>
      <c r="HS80" s="169">
        <f>N80+T80+Z80+AF80+AL80+AR80+AX80+BD80+BJ80+BP80+BV80+CB80+CH80+CN80+CT80+CZ80+DF80+DL80+DR80+DX80+ED80+EJ80+EP80+EV80+FB80+FH80+FN80+FT80+FZ80+GF80+GL80+GR80+GX80+HD80+HJ80+HP80</f>
        <v/>
      </c>
      <c r="HU80" s="170">
        <f>IFERROR(N($J80),0)</f>
        <v/>
      </c>
      <c r="HW80" s="170">
        <f>SUMPRODUCT((MOD(COLUMN($M80:$HR80)-COLUMN($M80),6)=0)*ISNUMBER($M80:$HR80)*($M80:$HR80&gt;=RESUMEN!$C$26)*($M80:$HR80&lt;=RESUMEN!$C$27)*IFERROR(N($N80:$HS80),0))</f>
        <v/>
      </c>
      <c r="HX80" s="170">
        <f>SUMPRODUCT((MOD(COLUMN($M80:$HR80)-COLUMN($M80),6)=0)*ISNUMBER($M80:$HR80)*($M80:$HR80&gt;=RESUMEN!$C$26)*($M80:$HR80&lt;=RESUMEN!$C$27))</f>
        <v/>
      </c>
    </row>
    <row r="81" ht="15.75" customHeight="1" s="506">
      <c r="B81" s="113">
        <f>VENTAS!A80</f>
        <v/>
      </c>
      <c r="C81" s="236">
        <f>VENTAS!B80</f>
        <v/>
      </c>
      <c r="D81" s="53">
        <f>VENTAS!C80</f>
        <v/>
      </c>
      <c r="E81" s="114">
        <f>VENTAS!D80</f>
        <v/>
      </c>
      <c r="F81" s="114">
        <f>VENTAS!J80</f>
        <v/>
      </c>
      <c r="G81" s="494">
        <f>VENTAS!F80</f>
        <v/>
      </c>
      <c r="H81" s="479">
        <f>VENTAS!K80</f>
        <v/>
      </c>
      <c r="I81" s="479">
        <f>VENTAS!M80</f>
        <v/>
      </c>
      <c r="J81" s="184">
        <f>VENTAS!L80</f>
        <v/>
      </c>
      <c r="K81" s="119" t="n">
        <v>46162</v>
      </c>
      <c r="L81" s="124">
        <f>IF(K81="","",TODAY()-K81)</f>
        <v/>
      </c>
      <c r="M81" s="494" t="n">
        <v>46168</v>
      </c>
      <c r="N81" s="374" t="n">
        <v>2000000</v>
      </c>
      <c r="O81" s="184">
        <f>IF(K81="","SIN ESTADO",IF(M81&lt;&gt;"","PAGA",IF(L81&gt;0,"VENCIDA",IF(L81&gt;=-5,"POR VENCER","AL DÍA"))))</f>
        <v/>
      </c>
      <c r="P81" s="185" t="inlineStr">
        <is>
          <t>TRANSFERENCIA</t>
        </is>
      </c>
      <c r="Q81" s="119">
        <f>IF(N($H81)&lt;2,"",IF(K81="","",K81+31))</f>
        <v/>
      </c>
      <c r="R81" s="124">
        <f>IF(Q81="","",TODAY()-Q81)</f>
        <v/>
      </c>
      <c r="S81" s="494" t="n"/>
      <c r="T81" s="184" t="n"/>
      <c r="U81" s="184">
        <f>IF(Q81="","SIN ESTADO",IF(S81&lt;&gt;"","PAGA",IF(R81&gt;0,"VENCIDA",IF(R81&gt;=-5,"POR VENCER","AL DÍA"))))</f>
        <v/>
      </c>
      <c r="V81" s="185" t="n"/>
      <c r="W81" s="119">
        <f>IF(N($H81)&lt;3,"",IF(Q81="","",Q81+31))</f>
        <v/>
      </c>
      <c r="X81" s="124">
        <f>IF(W81="","",TODAY()-W81)</f>
        <v/>
      </c>
      <c r="Y81" s="494" t="n"/>
      <c r="Z81" s="184" t="n"/>
      <c r="AA81" s="184">
        <f>IF(W81="","SIN ESTADO",IF(Y81&lt;&gt;"","PAGA",IF(X81&gt;0,"VENCIDA",IF(X81&gt;=-5,"POR VENCER","AL DÍA"))))</f>
        <v/>
      </c>
      <c r="AB81" s="185" t="n"/>
      <c r="AC81" s="119">
        <f>IF(N($H81)&lt;4,"",IF(W81="","",W81+31))</f>
        <v/>
      </c>
      <c r="AD81" s="124">
        <f>IF(AC81="","",TODAY()-AC81)</f>
        <v/>
      </c>
      <c r="AE81" s="494" t="n"/>
      <c r="AF81" s="184" t="n"/>
      <c r="AG81" s="184">
        <f>IF(AC81="","SIN ESTADO",IF(AE81&lt;&gt;"","PAGA",IF(AD81&gt;0,"VENCIDA",IF(AD81&gt;=-5,"POR VENCER","AL DÍA"))))</f>
        <v/>
      </c>
      <c r="AH81" s="185" t="n"/>
      <c r="AI81" s="119">
        <f>IF(N($H81)&lt;5,"",IF(AC81="","",AC81+31))</f>
        <v/>
      </c>
      <c r="AJ81" s="124">
        <f>IF(AI81="","",TODAY()-AI81)</f>
        <v/>
      </c>
      <c r="AK81" s="494" t="n"/>
      <c r="AL81" s="184" t="n"/>
      <c r="AM81" s="184">
        <f>IF(AI81="","SIN ESTADO",IF(AK81&lt;&gt;"","PAGA",IF(AJ81&gt;0,"VENCIDA",IF(AJ81&gt;=-5,"POR VENCER","AL DÍA"))))</f>
        <v/>
      </c>
      <c r="AN81" s="185" t="n"/>
      <c r="AO81" s="119">
        <f>IF(N($H81)&lt;6,"",IF(AI81="","",AI81+31))</f>
        <v/>
      </c>
      <c r="AP81" s="124">
        <f>IF(AO81="","",TODAY()-AO81)</f>
        <v/>
      </c>
      <c r="AQ81" s="270" t="n"/>
      <c r="AR81" s="184" t="n"/>
      <c r="AS81" s="184">
        <f>IF(AO81="","SIN ESTADO",IF(AQ81&lt;&gt;"","PAGA",IF(AP81&gt;0,"VENCIDA",IF(AP81&gt;=-5,"POR VENCER","AL DÍA"))))</f>
        <v/>
      </c>
      <c r="AT81" s="185" t="n"/>
      <c r="AU81" s="119">
        <f>IF(N($H81)&lt;7,"",IF(AO81="","",AO81+31))</f>
        <v/>
      </c>
      <c r="AV81" s="124">
        <f>IF(AU81="","",TODAY()-AU81)</f>
        <v/>
      </c>
      <c r="AW81" s="494" t="n"/>
      <c r="AX81" s="184" t="n"/>
      <c r="AY81" s="184">
        <f>IF(AU81="","SIN ESTADO",IF(AW81&lt;&gt;"","PAGA",IF(AV81&gt;0,"VENCIDA",IF(AV81&gt;=-5,"POR VENCER","AL DÍA"))))</f>
        <v/>
      </c>
      <c r="AZ81" s="185" t="n"/>
      <c r="BA81" s="119">
        <f>IF(N($H81)&lt;8,"",IF(AU81="","",AU81+31))</f>
        <v/>
      </c>
      <c r="BB81" s="124">
        <f>IF(BA81="","",TODAY()-BA81)</f>
        <v/>
      </c>
      <c r="BC81" s="494" t="n"/>
      <c r="BD81" s="184" t="n"/>
      <c r="BE81" s="184">
        <f>IF(BA81="","SIN ESTADO",IF(BC81&lt;&gt;"","PAGA",IF(BB81&gt;0,"VENCIDA",IF(BB81&gt;=-5,"POR VENCER","AL DÍA"))))</f>
        <v/>
      </c>
      <c r="BF81" s="185" t="n"/>
      <c r="BG81" s="119">
        <f>IF(N($H81)&lt;9,"",IF(BA81="","",BA81+31))</f>
        <v/>
      </c>
      <c r="BH81" s="124">
        <f>IF(BG81="","",TODAY()-BG81)</f>
        <v/>
      </c>
      <c r="BI81" s="494" t="n"/>
      <c r="BJ81" s="184" t="n"/>
      <c r="BK81" s="184">
        <f>IF(BG81="","SIN ESTADO",IF(BI81&lt;&gt;"","PAGA",IF(BH81&gt;0,"VENCIDA",IF(BH81&gt;=-5,"POR VENCER","AL DÍA"))))</f>
        <v/>
      </c>
      <c r="BL81" s="185" t="n"/>
      <c r="BM81" s="119">
        <f>IF(N($H81)&lt;10,"",IF(BG81="","",BG81+31))</f>
        <v/>
      </c>
      <c r="BN81" s="124">
        <f>IF(BM81="","",TODAY()-BM81)</f>
        <v/>
      </c>
      <c r="BO81" s="494" t="n"/>
      <c r="BP81" s="184" t="n"/>
      <c r="BQ81" s="184">
        <f>IF(BM81="","SIN ESTADO",IF(BO81&lt;&gt;"","PAGA",IF(BN81&gt;0,"VENCIDA",IF(BN81&gt;=-5,"POR VENCER","AL DÍA"))))</f>
        <v/>
      </c>
      <c r="BR81" s="185" t="n"/>
      <c r="BS81" s="119">
        <f>IF(N($H81)&lt;11,"",IF(BM81="","",BM81+31))</f>
        <v/>
      </c>
      <c r="BT81" s="124">
        <f>IF(BS81="","",TODAY()-BS81)</f>
        <v/>
      </c>
      <c r="BU81" s="494" t="n"/>
      <c r="BV81" s="184" t="n"/>
      <c r="BW81" s="184">
        <f>IF(BS81="","SIN ESTADO",IF(BU81&lt;&gt;"","PAGA",IF(BT81&gt;0,"VENCIDA",IF(BT81&gt;=-5,"POR VENCER","AL DÍA"))))</f>
        <v/>
      </c>
      <c r="BX81" s="185" t="n"/>
      <c r="BY81" s="119">
        <f>IF(N($H81)&lt;12,"",IF(BS81="","",BS81+31))</f>
        <v/>
      </c>
      <c r="BZ81" s="124">
        <f>IF(BY81="","",TODAY()-BY81)</f>
        <v/>
      </c>
      <c r="CA81" s="494" t="n"/>
      <c r="CB81" s="184" t="n"/>
      <c r="CC81" s="184">
        <f>IF(BY81="","SIN ESTADO",IF(CA81&lt;&gt;"","PAGA",IF(BZ81&gt;0,"VENCIDA",IF(BZ81&gt;=-5,"POR VENCER","AL DÍA"))))</f>
        <v/>
      </c>
      <c r="CD81" s="185" t="n"/>
      <c r="CE81" s="119">
        <f>IF(N($H81)&lt;13,"",IF(BY81="","",BY81+31))</f>
        <v/>
      </c>
      <c r="CF81" s="124">
        <f>IF(CE81="","",TODAY()-CE81)</f>
        <v/>
      </c>
      <c r="CG81" s="494" t="n"/>
      <c r="CH81" s="184" t="n"/>
      <c r="CI81" s="184">
        <f>IF(CE81="","SIN ESTADO",IF(CG81&lt;&gt;"","PAGA",IF(CF81&gt;0,"VENCIDA",IF(CF81&gt;=-5,"POR VENCER","AL DÍA"))))</f>
        <v/>
      </c>
      <c r="CJ81" s="185" t="n"/>
      <c r="CK81" s="119">
        <f>IF(N($H81)&lt;14,"",IF(CE81="","",CE81+31))</f>
        <v/>
      </c>
      <c r="CL81" s="124">
        <f>IF(CK81="","",TODAY()-CK81)</f>
        <v/>
      </c>
      <c r="CM81" s="494" t="n"/>
      <c r="CN81" s="184" t="n"/>
      <c r="CO81" s="184">
        <f>IF(CK81="","SIN ESTADO",IF(CM81&lt;&gt;"","PAGA",IF(CL81&gt;0,"VENCIDA",IF(CL81&gt;=-5,"POR VENCER","AL DÍA"))))</f>
        <v/>
      </c>
      <c r="CP81" s="185" t="n"/>
      <c r="CQ81" s="119">
        <f>IF(N($H81)&lt;15,"",IF(CK81="","",CK81+31))</f>
        <v/>
      </c>
      <c r="CR81" s="124">
        <f>IF(CQ81="","",TODAY()-CQ81)</f>
        <v/>
      </c>
      <c r="CS81" s="494" t="n"/>
      <c r="CT81" s="184" t="n"/>
      <c r="CU81" s="184">
        <f>IF(CQ81="","SIN ESTADO",IF(CS81&lt;&gt;"","PAGA",IF(CR81&gt;0,"VENCIDA",IF(CR81&gt;=-5,"POR VENCER","AL DÍA"))))</f>
        <v/>
      </c>
      <c r="CV81" s="185" t="n"/>
      <c r="CW81" s="119">
        <f>IF(N($H81)&lt;16,"",IF(CQ81="","",CQ81+31))</f>
        <v/>
      </c>
      <c r="CX81" s="124">
        <f>IF(CW81="","",TODAY()-CW81)</f>
        <v/>
      </c>
      <c r="CY81" s="494" t="n"/>
      <c r="CZ81" s="184" t="n"/>
      <c r="DA81" s="184">
        <f>IF(CW81="","SIN ESTADO",IF(CY81&lt;&gt;"","PAGA",IF(CX81&gt;0,"VENCIDA",IF(CX81&gt;=-5,"POR VENCER","AL DÍA"))))</f>
        <v/>
      </c>
      <c r="DB81" s="185" t="n"/>
      <c r="DC81" s="119">
        <f>IF(N($H81)&lt;17,"",IF(CW81="","",CW81+31))</f>
        <v/>
      </c>
      <c r="DD81" s="124">
        <f>IF(DC81="","",TODAY()-DC81)</f>
        <v/>
      </c>
      <c r="DE81" s="494" t="n"/>
      <c r="DF81" s="184" t="n"/>
      <c r="DG81" s="184">
        <f>IF(DC81="","SIN ESTADO",IF(DE81&lt;&gt;"","PAGA",IF(DD81&gt;0,"VENCIDA",IF(DD81&gt;=-5,"POR VENCER","AL DÍA"))))</f>
        <v/>
      </c>
      <c r="DH81" s="185" t="n"/>
      <c r="DI81" s="119">
        <f>IF(N($H81)&lt;18,"",IF(DC81="","",DC81+31))</f>
        <v/>
      </c>
      <c r="DJ81" s="124">
        <f>IF(DI81="","",TODAY()-DI81)</f>
        <v/>
      </c>
      <c r="DK81" s="494" t="n"/>
      <c r="DL81" s="184" t="n"/>
      <c r="DM81" s="184">
        <f>IF(DI81="","SIN ESTADO",IF(DK81&lt;&gt;"","PAGA",IF(DJ81&gt;0,"VENCIDA",IF(DJ81&gt;=-5,"POR VENCER","AL DÍA"))))</f>
        <v/>
      </c>
      <c r="DN81" s="185" t="n"/>
      <c r="DO81" s="119">
        <f>IF(N($H81)&lt;19,"",IF(DI81="","",DI81+31))</f>
        <v/>
      </c>
      <c r="DP81" s="124">
        <f>IF(DO81="","",TODAY()-DO81)</f>
        <v/>
      </c>
      <c r="DQ81" s="494" t="n"/>
      <c r="DR81" s="184" t="n"/>
      <c r="DS81" s="184">
        <f>IF(DO81="","SIN ESTADO",IF(DQ81&lt;&gt;"","PAGA",IF(DP81&gt;0,"VENCIDA",IF(DP81&gt;=-5,"POR VENCER","AL DÍA"))))</f>
        <v/>
      </c>
      <c r="DT81" s="185" t="n"/>
      <c r="DU81" s="119">
        <f>IF(N($H81)&lt;20,"",IF(DO81="","",DO81+31))</f>
        <v/>
      </c>
      <c r="DV81" s="124">
        <f>IF(DU81="","",TODAY()-DU81)</f>
        <v/>
      </c>
      <c r="DW81" s="494" t="n"/>
      <c r="DX81" s="184" t="n"/>
      <c r="DY81" s="184">
        <f>IF(DU81="","SIN ESTADO",IF(DW81&lt;&gt;"","PAGA",IF(DV81&gt;0,"VENCIDA",IF(DV81&gt;=-5,"POR VENCER","AL DÍA"))))</f>
        <v/>
      </c>
      <c r="DZ81" s="185" t="n"/>
      <c r="EA81" s="119">
        <f>IF(N($H81)&lt;21,"",IF(DU81="","",DU81+31))</f>
        <v/>
      </c>
      <c r="EB81" s="124">
        <f>IF(EA81="","",TODAY()-EA81)</f>
        <v/>
      </c>
      <c r="EC81" s="494" t="n"/>
      <c r="ED81" s="184" t="n"/>
      <c r="EE81" s="184">
        <f>IF(EA81="","SIN ESTADO",IF(EC81&lt;&gt;"","PAGA",IF(EB81&gt;0,"VENCIDA",IF(EB81&gt;=-5,"POR VENCER","AL DÍA"))))</f>
        <v/>
      </c>
      <c r="EF81" s="185" t="n"/>
      <c r="EG81" s="119">
        <f>IF(N($H81)&lt;22,"",IF(EA81="","",EA81+31))</f>
        <v/>
      </c>
      <c r="EH81" s="124">
        <f>IF(EG81="","",TODAY()-EG81)</f>
        <v/>
      </c>
      <c r="EI81" s="494" t="n"/>
      <c r="EJ81" s="184" t="n"/>
      <c r="EK81" s="184">
        <f>IF(EG81="","SIN ESTADO",IF(EI81&lt;&gt;"","PAGA",IF(EH81&gt;0,"VENCIDA",IF(EH81&gt;=-5,"POR VENCER","AL DÍA"))))</f>
        <v/>
      </c>
      <c r="EL81" s="185" t="n"/>
      <c r="EM81" s="119">
        <f>IF(N($H81)&lt;23,"",IF(EG81="","",EG81+31))</f>
        <v/>
      </c>
      <c r="EN81" s="124">
        <f>IF(EM81="","",TODAY()-EM81)</f>
        <v/>
      </c>
      <c r="EO81" s="494" t="n"/>
      <c r="EP81" s="184" t="n"/>
      <c r="EQ81" s="184">
        <f>IF(EM81="","SIN ESTADO",IF(EO81&lt;&gt;"","PAGA",IF(EN81&gt;0,"VENCIDA",IF(EN81&gt;=-5,"POR VENCER","AL DÍA"))))</f>
        <v/>
      </c>
      <c r="ER81" s="185" t="n"/>
      <c r="ES81" s="119">
        <f>IF(N($H81)&lt;24,"",IF(EM81="","",EM81+31))</f>
        <v/>
      </c>
      <c r="ET81" s="124">
        <f>IF(ES81="","",TODAY()-ES81)</f>
        <v/>
      </c>
      <c r="EU81" s="494" t="n"/>
      <c r="EV81" s="184" t="n"/>
      <c r="EW81" s="184">
        <f>IF(ES81="","SIN ESTADO",IF(EU81&lt;&gt;"","PAGA",IF(ET81&gt;0,"VENCIDA",IF(ET81&gt;=-5,"POR VENCER","AL DÍA"))))</f>
        <v/>
      </c>
      <c r="EX81" s="185" t="n"/>
      <c r="EY81" s="119">
        <f>IF(N($H81)&lt;25,"",IF(ES81="","",ES81+31))</f>
        <v/>
      </c>
      <c r="EZ81" s="124">
        <f>IF(EY81="","",TODAY()-EY81)</f>
        <v/>
      </c>
      <c r="FA81" s="494" t="n"/>
      <c r="FB81" s="184" t="n"/>
      <c r="FC81" s="184">
        <f>IF(EY81="","SIN ESTADO",IF(FA81&lt;&gt;"","PAGA",IF(EZ81&gt;0,"VENCIDA",IF(EZ81&gt;=-5,"POR VENCER","AL DÍA"))))</f>
        <v/>
      </c>
      <c r="FD81" s="185" t="n"/>
      <c r="FE81" s="119">
        <f>IF(N($H81)&lt;26,"",IF(EY81="","",EY81+31))</f>
        <v/>
      </c>
      <c r="FF81" s="124">
        <f>IF(FE81="","",TODAY()-FE81)</f>
        <v/>
      </c>
      <c r="FG81" s="494" t="n"/>
      <c r="FH81" s="184" t="n"/>
      <c r="FI81" s="184">
        <f>IF(FE81="","SIN ESTADO",IF(FG81&lt;&gt;"","PAGA",IF(FF81&gt;0,"VENCIDA",IF(FF81&gt;=-5,"POR VENCER","AL DÍA"))))</f>
        <v/>
      </c>
      <c r="FJ81" s="185" t="n"/>
      <c r="FK81" s="119">
        <f>IF(N($H81)&lt;27,"",IF(FE81="","",FE81+31))</f>
        <v/>
      </c>
      <c r="FL81" s="124">
        <f>IF(FK81="","",TODAY()-FK81)</f>
        <v/>
      </c>
      <c r="FM81" s="494" t="n"/>
      <c r="FN81" s="184" t="n"/>
      <c r="FO81" s="184">
        <f>IF(FK81="","SIN ESTADO",IF(FM81&lt;&gt;"","PAGA",IF(FL81&gt;0,"VENCIDA",IF(FL81&gt;=-5,"POR VENCER","AL DÍA"))))</f>
        <v/>
      </c>
      <c r="FP81" s="185" t="n"/>
      <c r="FQ81" s="119">
        <f>IF(N($H81)&lt;28,"",IF(FK81="","",FK81+31))</f>
        <v/>
      </c>
      <c r="FR81" s="124">
        <f>IF(FQ81="","",TODAY()-FQ81)</f>
        <v/>
      </c>
      <c r="FS81" s="494" t="n"/>
      <c r="FT81" s="184" t="n"/>
      <c r="FU81" s="184">
        <f>IF(FQ81="","SIN ESTADO",IF(FS81&lt;&gt;"","PAGA",IF(FR81&gt;0,"VENCIDA",IF(FR81&gt;=-5,"POR VENCER","AL DÍA"))))</f>
        <v/>
      </c>
      <c r="FV81" s="185" t="n"/>
      <c r="FW81" s="119">
        <f>IF(N($H81)&lt;29,"",IF(FQ81="","",FQ81+31))</f>
        <v/>
      </c>
      <c r="FX81" s="124">
        <f>IF(FW81="","",TODAY()-FW81)</f>
        <v/>
      </c>
      <c r="FY81" s="494" t="n"/>
      <c r="FZ81" s="184" t="n"/>
      <c r="GA81" s="184">
        <f>IF(FW81="","SIN ESTADO",IF(FY81&lt;&gt;"","PAGA",IF(FX81&gt;0,"VENCIDA",IF(FX81&gt;=-5,"POR VENCER","AL DÍA"))))</f>
        <v/>
      </c>
      <c r="GB81" s="185" t="n"/>
      <c r="GC81" s="119">
        <f>IF(N($H81)&lt;30,"",IF(FW81="","",FW81+31))</f>
        <v/>
      </c>
      <c r="GD81" s="124">
        <f>IF(GC81="","",TODAY()-GC81)</f>
        <v/>
      </c>
      <c r="GE81" s="494" t="n"/>
      <c r="GF81" s="184" t="n"/>
      <c r="GG81" s="184">
        <f>IF(GC81="","SIN ESTADO",IF(GE81&lt;&gt;"","PAGA",IF(GD81&gt;0,"VENCIDA",IF(GD81&gt;=-5,"POR VENCER","AL DÍA"))))</f>
        <v/>
      </c>
      <c r="GH81" s="185" t="n"/>
      <c r="GI81" s="119">
        <f>IF(N($H81)&lt;31,"",IF(GC81="","",GC81+31))</f>
        <v/>
      </c>
      <c r="GJ81" s="124">
        <f>IF(GI81="","",TODAY()-GI81)</f>
        <v/>
      </c>
      <c r="GK81" s="494" t="n"/>
      <c r="GL81" s="184" t="n"/>
      <c r="GM81" s="184">
        <f>IF(GI81="","SIN ESTADO",IF(GK81&lt;&gt;"","PAGA",IF(GJ81&gt;0,"VENCIDA",IF(GJ81&gt;=-5,"POR VENCER","AL DÍA"))))</f>
        <v/>
      </c>
      <c r="GN81" s="185" t="n"/>
      <c r="GO81" s="119">
        <f>IF(N($H81)&lt;32,"",IF(GI81="","",GI81+31))</f>
        <v/>
      </c>
      <c r="GP81" s="124">
        <f>IF(GO81="","",TODAY()-GO81)</f>
        <v/>
      </c>
      <c r="GQ81" s="494" t="n"/>
      <c r="GR81" s="184" t="n"/>
      <c r="GS81" s="184">
        <f>IF(GO81="","SIN ESTADO",IF(GQ81&lt;&gt;"","PAGA",IF(GP81&gt;0,"VENCIDA",IF(GP81&gt;=-5,"POR VENCER","AL DÍA"))))</f>
        <v/>
      </c>
      <c r="GT81" s="185" t="n"/>
      <c r="GU81" s="119">
        <f>IF(N($H81)&lt;33,"",IF(GO81="","",GO81+31))</f>
        <v/>
      </c>
      <c r="GV81" s="124">
        <f>IF(GU81="","",TODAY()-GU81)</f>
        <v/>
      </c>
      <c r="GW81" s="494" t="n"/>
      <c r="GX81" s="184" t="n"/>
      <c r="GY81" s="184">
        <f>IF(GU81="","SIN ESTADO",IF(GW81&lt;&gt;"","PAGA",IF(GV81&gt;0,"VENCIDA",IF(GV81&gt;=-5,"POR VENCER","AL DÍA"))))</f>
        <v/>
      </c>
      <c r="GZ81" s="185" t="n"/>
      <c r="HA81" s="119">
        <f>IF(N($H81)&lt;34,"",IF(GU81="","",GU81+31))</f>
        <v/>
      </c>
      <c r="HB81" s="124">
        <f>IF(HA81="","",TODAY()-HA81)</f>
        <v/>
      </c>
      <c r="HC81" s="494" t="n"/>
      <c r="HD81" s="184" t="n"/>
      <c r="HE81" s="184">
        <f>IF(HA81="","SIN ESTADO",IF(HC81&lt;&gt;"","PAGA",IF(HB81&gt;0,"VENCIDA",IF(HB81&gt;=-5,"POR VENCER","AL DÍA"))))</f>
        <v/>
      </c>
      <c r="HF81" s="185" t="n"/>
      <c r="HG81" s="119">
        <f>IF(N($H81)&lt;35,"",IF(HA81="","",HA81+31))</f>
        <v/>
      </c>
      <c r="HH81" s="124">
        <f>IF(HG81="","",TODAY()-HG81)</f>
        <v/>
      </c>
      <c r="HI81" s="494" t="n"/>
      <c r="HJ81" s="184" t="n"/>
      <c r="HK81" s="184">
        <f>IF(HG81="","SIN ESTADO",IF(HI81&lt;&gt;"","PAGA",IF(HH81&gt;0,"VENCIDA",IF(HH81&gt;=-5,"POR VENCER","AL DÍA"))))</f>
        <v/>
      </c>
      <c r="HL81" s="168" t="n"/>
      <c r="HM81" s="119">
        <f>IF(N($H81)&lt;36,"",IF(HG81="","",HG81+31))</f>
        <v/>
      </c>
      <c r="HN81" s="124">
        <f>IF(HM81="","",TODAY()-HM81)</f>
        <v/>
      </c>
      <c r="HO81" s="494" t="n"/>
      <c r="HP81" s="184" t="n"/>
      <c r="HQ81" s="184">
        <f>IF(HM81="","SIN ESTADO",IF(HO81&lt;&gt;"","PAGA",IF(HN81&gt;0,"VENCIDA",IF(HN81&gt;=-5,"POR VENCER","AL DÍA"))))</f>
        <v/>
      </c>
      <c r="HR81" s="168" t="n"/>
      <c r="HS81" s="169">
        <f>N81+T81+Z81+AF81+AL81+AR81+AX81+BD81+BJ81+BP81+BV81+CB81+CH81+CN81+CT81+CZ81+DF81+DL81+DR81+DX81+ED81+EJ81+EP81+EV81+FB81+FH81+FN81+FT81+FZ81+GF81+GL81+GR81+GX81+HD81+HJ81+HP81</f>
        <v/>
      </c>
      <c r="HU81" s="170">
        <f>IFERROR(N($J81),0)</f>
        <v/>
      </c>
      <c r="HW81" s="170">
        <f>SUMPRODUCT((MOD(COLUMN($M81:$HR81)-COLUMN($M81),6)=0)*ISNUMBER($M81:$HR81)*($M81:$HR81&gt;=RESUMEN!$C$26)*($M81:$HR81&lt;=RESUMEN!$C$27)*IFERROR(N($N81:$HS81),0))</f>
        <v/>
      </c>
      <c r="HX81" s="170">
        <f>SUMPRODUCT((MOD(COLUMN($M81:$HR81)-COLUMN($M81),6)=0)*ISNUMBER($M81:$HR81)*($M81:$HR81&gt;=RESUMEN!$C$26)*($M81:$HR81&lt;=RESUMEN!$C$27))</f>
        <v/>
      </c>
    </row>
    <row r="82" ht="15.75" customHeight="1" s="506">
      <c r="B82" s="113">
        <f>VENTAS!A81</f>
        <v/>
      </c>
      <c r="C82" s="236">
        <f>VENTAS!B81</f>
        <v/>
      </c>
      <c r="D82" s="53">
        <f>VENTAS!C81</f>
        <v/>
      </c>
      <c r="E82" s="114">
        <f>VENTAS!D81</f>
        <v/>
      </c>
      <c r="F82" s="114">
        <f>VENTAS!J81</f>
        <v/>
      </c>
      <c r="G82" s="494">
        <f>VENTAS!F81</f>
        <v/>
      </c>
      <c r="H82" s="479">
        <f>VENTAS!K81</f>
        <v/>
      </c>
      <c r="I82" s="479">
        <f>VENTAS!M81</f>
        <v/>
      </c>
      <c r="J82" s="184">
        <f>VENTAS!L81</f>
        <v/>
      </c>
      <c r="K82" s="119">
        <f>IF(N($H82)&lt;1,"",$G82+31)</f>
        <v/>
      </c>
      <c r="L82" s="124">
        <f>IF(K82="","",TODAY()-K82)</f>
        <v/>
      </c>
      <c r="M82" s="201" t="n">
        <v>46029</v>
      </c>
      <c r="N82" s="374" t="n">
        <v>708300</v>
      </c>
      <c r="O82" s="184">
        <f>IF(K82="","SIN ESTADO",IF(M82&lt;&gt;"","PAGA",IF(L82&gt;0,"VENCIDA",IF(L82&gt;=-5,"POR VENCER","AL DÍA"))))</f>
        <v/>
      </c>
      <c r="P82" s="185" t="inlineStr">
        <is>
          <t>EFECTIVO</t>
        </is>
      </c>
      <c r="Q82" s="119">
        <f>IF(N($H82)&lt;2,"",IF(K82="","",K82+31))</f>
        <v/>
      </c>
      <c r="R82" s="124">
        <f>IF(Q82="","",TODAY()-Q82)</f>
        <v/>
      </c>
      <c r="S82" s="414" t="n">
        <v>46029</v>
      </c>
      <c r="T82" s="184" t="n">
        <v>708300</v>
      </c>
      <c r="U82" s="184">
        <f>IF(Q82="","SIN ESTADO",IF(S82&lt;&gt;"","PAGA",IF(R82&gt;0,"VENCIDA",IF(R82&gt;=-5,"POR VENCER","AL DÍA"))))</f>
        <v/>
      </c>
      <c r="V82" s="185" t="inlineStr">
        <is>
          <t>EFECTIVO</t>
        </is>
      </c>
      <c r="W82" s="119">
        <f>IF(N($H82)&lt;3,"",IF(Q82="","",Q82+31))</f>
        <v/>
      </c>
      <c r="X82" s="124">
        <f>IF(W82="","",TODAY()-W82)</f>
        <v/>
      </c>
      <c r="Y82" s="414" t="n">
        <v>46029</v>
      </c>
      <c r="Z82" s="184" t="n">
        <v>708300</v>
      </c>
      <c r="AA82" s="184">
        <f>IF(W82="","SIN ESTADO",IF(Y82&lt;&gt;"","PAGA",IF(X82&gt;0,"VENCIDA",IF(X82&gt;=-5,"POR VENCER","AL DÍA"))))</f>
        <v/>
      </c>
      <c r="AB82" s="185" t="inlineStr">
        <is>
          <t>EFECTIVO</t>
        </is>
      </c>
      <c r="AC82" s="119">
        <f>IF(N($H82)&lt;4,"",IF(W82="","",W82+31))</f>
        <v/>
      </c>
      <c r="AD82" s="124">
        <f>IF(AC82="","",TODAY()-AC82)</f>
        <v/>
      </c>
      <c r="AE82" s="414" t="n">
        <v>46029</v>
      </c>
      <c r="AF82" s="184" t="n">
        <v>708300</v>
      </c>
      <c r="AG82" s="184">
        <f>IF(AC82="","SIN ESTADO",IF(AE82&lt;&gt;"","PAGA",IF(AD82&gt;0,"VENCIDA",IF(AD82&gt;=-5,"POR VENCER","AL DÍA"))))</f>
        <v/>
      </c>
      <c r="AH82" s="185" t="inlineStr">
        <is>
          <t>EFECTIVO</t>
        </is>
      </c>
      <c r="AI82" s="119">
        <f>IF(N($H82)&lt;5,"",IF(AC82="","",AC82+31))</f>
        <v/>
      </c>
      <c r="AJ82" s="124">
        <f>IF(AI82="","",TODAY()-AI82)</f>
        <v/>
      </c>
      <c r="AK82" s="414" t="n">
        <v>46029</v>
      </c>
      <c r="AL82" s="184" t="n">
        <v>708300</v>
      </c>
      <c r="AM82" s="184">
        <f>IF(AI82="","SIN ESTADO",IF(AK82&lt;&gt;"","PAGA",IF(AJ82&gt;0,"VENCIDA",IF(AJ82&gt;=-5,"POR VENCER","AL DÍA"))))</f>
        <v/>
      </c>
      <c r="AN82" s="185" t="inlineStr">
        <is>
          <t>EFECTIVO</t>
        </is>
      </c>
      <c r="AO82" s="119">
        <f>IF(N($H82)&lt;6,"",IF(AI82="","",AI82+31))</f>
        <v/>
      </c>
      <c r="AP82" s="124">
        <f>IF(AO82="","",TODAY()-AO82)</f>
        <v/>
      </c>
      <c r="AQ82" s="476" t="n">
        <v>46029</v>
      </c>
      <c r="AR82" s="184" t="n">
        <v>708300</v>
      </c>
      <c r="AS82" s="184">
        <f>IF(AO82="","SIN ESTADO",IF(AQ82&lt;&gt;"","PAGA",IF(AP82&gt;0,"VENCIDA",IF(AP82&gt;=-5,"POR VENCER","AL DÍA"))))</f>
        <v/>
      </c>
      <c r="AT82" s="185" t="inlineStr">
        <is>
          <t>EFECTIVO</t>
        </is>
      </c>
      <c r="AU82" s="119">
        <f>IF(N($H82)&lt;7,"",IF(AO82="","",AO82+31))</f>
        <v/>
      </c>
      <c r="AV82" s="124">
        <f>IF(AU82="","",TODAY()-AU82)</f>
        <v/>
      </c>
      <c r="AW82" s="414" t="n">
        <v>46029</v>
      </c>
      <c r="AX82" s="184" t="n">
        <v>708300</v>
      </c>
      <c r="AY82" s="184">
        <f>IF(AU82="","SIN ESTADO",IF(AW82&lt;&gt;"","PAGA",IF(AV82&gt;0,"VENCIDA",IF(AV82&gt;=-5,"POR VENCER","AL DÍA"))))</f>
        <v/>
      </c>
      <c r="AZ82" s="185" t="inlineStr">
        <is>
          <t>EFECTIVO</t>
        </is>
      </c>
      <c r="BA82" s="119">
        <f>IF(N($H82)&lt;8,"",IF(AU82="","",AU82+31))</f>
        <v/>
      </c>
      <c r="BB82" s="124">
        <f>IF(BA82="","",TODAY()-BA82)</f>
        <v/>
      </c>
      <c r="BC82" s="414" t="n">
        <v>46029</v>
      </c>
      <c r="BD82" s="184" t="n">
        <v>708300</v>
      </c>
      <c r="BE82" s="184">
        <f>IF(BA82="","SIN ESTADO",IF(BC82&lt;&gt;"","PAGA",IF(BB82&gt;0,"VENCIDA",IF(BB82&gt;=-5,"POR VENCER","AL DÍA"))))</f>
        <v/>
      </c>
      <c r="BF82" s="185" t="inlineStr">
        <is>
          <t>EFECTIVO</t>
        </is>
      </c>
      <c r="BG82" s="119">
        <f>IF(N($H82)&lt;9,"",IF(BA82="","",BA82+31))</f>
        <v/>
      </c>
      <c r="BH82" s="124">
        <f>IF(BG82="","",TODAY()-BG82)</f>
        <v/>
      </c>
      <c r="BI82" s="414" t="n">
        <v>46029</v>
      </c>
      <c r="BJ82" s="184" t="n">
        <v>708300</v>
      </c>
      <c r="BK82" s="184">
        <f>IF(BG82="","SIN ESTADO",IF(BI82&lt;&gt;"","PAGA",IF(BH82&gt;0,"VENCIDA",IF(BH82&gt;=-5,"POR VENCER","AL DÍA"))))</f>
        <v/>
      </c>
      <c r="BL82" s="185" t="inlineStr">
        <is>
          <t>EFECTIVO</t>
        </is>
      </c>
      <c r="BM82" s="119">
        <f>IF(N($H82)&lt;10,"",IF(BG82="","",BG82+31))</f>
        <v/>
      </c>
      <c r="BN82" s="124">
        <f>IF(BM82="","",TODAY()-BM82)</f>
        <v/>
      </c>
      <c r="BO82" s="414" t="n">
        <v>46029</v>
      </c>
      <c r="BP82" s="184" t="n">
        <v>708300</v>
      </c>
      <c r="BQ82" s="184">
        <f>IF(BM82="","SIN ESTADO",IF(BO82&lt;&gt;"","PAGA",IF(BN82&gt;0,"VENCIDA",IF(BN82&gt;=-5,"POR VENCER","AL DÍA"))))</f>
        <v/>
      </c>
      <c r="BR82" s="185" t="inlineStr">
        <is>
          <t>EFECTIVO</t>
        </is>
      </c>
      <c r="BS82" s="119">
        <f>IF(N($H82)&lt;11,"",IF(BM82="","",BM82+31))</f>
        <v/>
      </c>
      <c r="BT82" s="124">
        <f>IF(BS82="","",TODAY()-BS82)</f>
        <v/>
      </c>
      <c r="BU82" s="414" t="n">
        <v>46029</v>
      </c>
      <c r="BV82" s="184" t="n">
        <v>708300</v>
      </c>
      <c r="BW82" s="184">
        <f>IF(BS82="","SIN ESTADO",IF(BU82&lt;&gt;"","PAGA",IF(BT82&gt;0,"VENCIDA",IF(BT82&gt;=-5,"POR VENCER","AL DÍA"))))</f>
        <v/>
      </c>
      <c r="BX82" s="185" t="inlineStr">
        <is>
          <t>EFECTIVO</t>
        </is>
      </c>
      <c r="BY82" s="119">
        <f>IF(N($H82)&lt;12,"",IF(BS82="","",BS82+31))</f>
        <v/>
      </c>
      <c r="BZ82" s="124">
        <f>IF(BY82="","",TODAY()-BY82)</f>
        <v/>
      </c>
      <c r="CA82" s="414" t="n">
        <v>46029</v>
      </c>
      <c r="CB82" s="184" t="n">
        <v>708300</v>
      </c>
      <c r="CC82" s="184">
        <f>IF(BY82="","SIN ESTADO",IF(CA82&lt;&gt;"","PAGA",IF(BZ82&gt;0,"VENCIDA",IF(BZ82&gt;=-5,"POR VENCER","AL DÍA"))))</f>
        <v/>
      </c>
      <c r="CD82" s="185" t="inlineStr">
        <is>
          <t>EFECTIVO</t>
        </is>
      </c>
      <c r="CE82" s="119">
        <f>IF(N($H82)&lt;13,"",IF(BY82="","",BY82+31))</f>
        <v/>
      </c>
      <c r="CF82" s="124">
        <f>IF(CE82="","",TODAY()-CE82)</f>
        <v/>
      </c>
      <c r="CG82" s="494" t="n"/>
      <c r="CH82" s="184" t="n"/>
      <c r="CI82" s="184">
        <f>IF(CE82="","SIN ESTADO",IF(CG82&lt;&gt;"","PAGA",IF(CF82&gt;0,"VENCIDA",IF(CF82&gt;=-5,"POR VENCER","AL DÍA"))))</f>
        <v/>
      </c>
      <c r="CJ82" s="185" t="n"/>
      <c r="CK82" s="119">
        <f>IF(N($H82)&lt;14,"",IF(CE82="","",CE82+31))</f>
        <v/>
      </c>
      <c r="CL82" s="124">
        <f>IF(CK82="","",TODAY()-CK82)</f>
        <v/>
      </c>
      <c r="CM82" s="494" t="n"/>
      <c r="CN82" s="184" t="n"/>
      <c r="CO82" s="184">
        <f>IF(CK82="","SIN ESTADO",IF(CM82&lt;&gt;"","PAGA",IF(CL82&gt;0,"VENCIDA",IF(CL82&gt;=-5,"POR VENCER","AL DÍA"))))</f>
        <v/>
      </c>
      <c r="CP82" s="185" t="n"/>
      <c r="CQ82" s="119">
        <f>IF(N($H82)&lt;15,"",IF(CK82="","",CK82+31))</f>
        <v/>
      </c>
      <c r="CR82" s="124">
        <f>IF(CQ82="","",TODAY()-CQ82)</f>
        <v/>
      </c>
      <c r="CS82" s="494" t="n"/>
      <c r="CT82" s="184" t="n"/>
      <c r="CU82" s="184">
        <f>IF(CQ82="","SIN ESTADO",IF(CS82&lt;&gt;"","PAGA",IF(CR82&gt;0,"VENCIDA",IF(CR82&gt;=-5,"POR VENCER","AL DÍA"))))</f>
        <v/>
      </c>
      <c r="CV82" s="185" t="n"/>
      <c r="CW82" s="119">
        <f>IF(N($H82)&lt;16,"",IF(CQ82="","",CQ82+31))</f>
        <v/>
      </c>
      <c r="CX82" s="124">
        <f>IF(CW82="","",TODAY()-CW82)</f>
        <v/>
      </c>
      <c r="CY82" s="494" t="n"/>
      <c r="CZ82" s="184" t="n"/>
      <c r="DA82" s="184">
        <f>IF(CW82="","SIN ESTADO",IF(CY82&lt;&gt;"","PAGA",IF(CX82&gt;0,"VENCIDA",IF(CX82&gt;=-5,"POR VENCER","AL DÍA"))))</f>
        <v/>
      </c>
      <c r="DB82" s="185" t="n"/>
      <c r="DC82" s="119">
        <f>IF(N($H82)&lt;17,"",IF(CW82="","",CW82+31))</f>
        <v/>
      </c>
      <c r="DD82" s="124">
        <f>IF(DC82="","",TODAY()-DC82)</f>
        <v/>
      </c>
      <c r="DE82" s="494" t="n"/>
      <c r="DF82" s="184" t="n"/>
      <c r="DG82" s="184">
        <f>IF(DC82="","SIN ESTADO",IF(DE82&lt;&gt;"","PAGA",IF(DD82&gt;0,"VENCIDA",IF(DD82&gt;=-5,"POR VENCER","AL DÍA"))))</f>
        <v/>
      </c>
      <c r="DH82" s="185" t="n"/>
      <c r="DI82" s="119">
        <f>IF(N($H82)&lt;18,"",IF(DC82="","",DC82+31))</f>
        <v/>
      </c>
      <c r="DJ82" s="124">
        <f>IF(DI82="","",TODAY()-DI82)</f>
        <v/>
      </c>
      <c r="DK82" s="494" t="n"/>
      <c r="DL82" s="184" t="n"/>
      <c r="DM82" s="184">
        <f>IF(DI82="","SIN ESTADO",IF(DK82&lt;&gt;"","PAGA",IF(DJ82&gt;0,"VENCIDA",IF(DJ82&gt;=-5,"POR VENCER","AL DÍA"))))</f>
        <v/>
      </c>
      <c r="DN82" s="185" t="n"/>
      <c r="DO82" s="119">
        <f>IF(N($H82)&lt;19,"",IF(DI82="","",DI82+31))</f>
        <v/>
      </c>
      <c r="DP82" s="124">
        <f>IF(DO82="","",TODAY()-DO82)</f>
        <v/>
      </c>
      <c r="DQ82" s="494" t="n"/>
      <c r="DR82" s="184" t="n"/>
      <c r="DS82" s="184">
        <f>IF(DO82="","SIN ESTADO",IF(DQ82&lt;&gt;"","PAGA",IF(DP82&gt;0,"VENCIDA",IF(DP82&gt;=-5,"POR VENCER","AL DÍA"))))</f>
        <v/>
      </c>
      <c r="DT82" s="185" t="n"/>
      <c r="DU82" s="119">
        <f>IF(N($H82)&lt;20,"",IF(DO82="","",DO82+31))</f>
        <v/>
      </c>
      <c r="DV82" s="124">
        <f>IF(DU82="","",TODAY()-DU82)</f>
        <v/>
      </c>
      <c r="DW82" s="494" t="n"/>
      <c r="DX82" s="184" t="n"/>
      <c r="DY82" s="184">
        <f>IF(DU82="","SIN ESTADO",IF(DW82&lt;&gt;"","PAGA",IF(DV82&gt;0,"VENCIDA",IF(DV82&gt;=-5,"POR VENCER","AL DÍA"))))</f>
        <v/>
      </c>
      <c r="DZ82" s="185" t="n"/>
      <c r="EA82" s="119">
        <f>IF(N($H82)&lt;21,"",IF(DU82="","",DU82+31))</f>
        <v/>
      </c>
      <c r="EB82" s="124">
        <f>IF(EA82="","",TODAY()-EA82)</f>
        <v/>
      </c>
      <c r="EC82" s="494" t="n"/>
      <c r="ED82" s="184" t="n"/>
      <c r="EE82" s="184">
        <f>IF(EA82="","SIN ESTADO",IF(EC82&lt;&gt;"","PAGA",IF(EB82&gt;0,"VENCIDA",IF(EB82&gt;=-5,"POR VENCER","AL DÍA"))))</f>
        <v/>
      </c>
      <c r="EF82" s="185" t="n"/>
      <c r="EG82" s="119">
        <f>IF(N($H82)&lt;22,"",IF(EA82="","",EA82+31))</f>
        <v/>
      </c>
      <c r="EH82" s="124">
        <f>IF(EG82="","",TODAY()-EG82)</f>
        <v/>
      </c>
      <c r="EI82" s="494" t="n"/>
      <c r="EJ82" s="184" t="n"/>
      <c r="EK82" s="184">
        <f>IF(EG82="","SIN ESTADO",IF(EI82&lt;&gt;"","PAGA",IF(EH82&gt;0,"VENCIDA",IF(EH82&gt;=-5,"POR VENCER","AL DÍA"))))</f>
        <v/>
      </c>
      <c r="EL82" s="185" t="n"/>
      <c r="EM82" s="119">
        <f>IF(N($H82)&lt;23,"",IF(EG82="","",EG82+31))</f>
        <v/>
      </c>
      <c r="EN82" s="124">
        <f>IF(EM82="","",TODAY()-EM82)</f>
        <v/>
      </c>
      <c r="EO82" s="494" t="n"/>
      <c r="EP82" s="184" t="n"/>
      <c r="EQ82" s="184">
        <f>IF(EM82="","SIN ESTADO",IF(EO82&lt;&gt;"","PAGA",IF(EN82&gt;0,"VENCIDA",IF(EN82&gt;=-5,"POR VENCER","AL DÍA"))))</f>
        <v/>
      </c>
      <c r="ER82" s="185" t="n"/>
      <c r="ES82" s="119">
        <f>IF(N($H82)&lt;24,"",IF(EM82="","",EM82+31))</f>
        <v/>
      </c>
      <c r="ET82" s="124">
        <f>IF(ES82="","",TODAY()-ES82)</f>
        <v/>
      </c>
      <c r="EU82" s="494" t="n"/>
      <c r="EV82" s="184" t="n"/>
      <c r="EW82" s="184">
        <f>IF(ES82="","SIN ESTADO",IF(EU82&lt;&gt;"","PAGA",IF(ET82&gt;0,"VENCIDA",IF(ET82&gt;=-5,"POR VENCER","AL DÍA"))))</f>
        <v/>
      </c>
      <c r="EX82" s="185" t="n"/>
      <c r="EY82" s="119">
        <f>IF(N($H82)&lt;25,"",IF(ES82="","",ES82+31))</f>
        <v/>
      </c>
      <c r="EZ82" s="124">
        <f>IF(EY82="","",TODAY()-EY82)</f>
        <v/>
      </c>
      <c r="FA82" s="494" t="n"/>
      <c r="FB82" s="184" t="n"/>
      <c r="FC82" s="184">
        <f>IF(EY82="","SIN ESTADO",IF(FA82&lt;&gt;"","PAGA",IF(EZ82&gt;0,"VENCIDA",IF(EZ82&gt;=-5,"POR VENCER","AL DÍA"))))</f>
        <v/>
      </c>
      <c r="FD82" s="185" t="n"/>
      <c r="FE82" s="119">
        <f>IF(N($H82)&lt;26,"",IF(EY82="","",EY82+31))</f>
        <v/>
      </c>
      <c r="FF82" s="124">
        <f>IF(FE82="","",TODAY()-FE82)</f>
        <v/>
      </c>
      <c r="FG82" s="494" t="n"/>
      <c r="FH82" s="184" t="n"/>
      <c r="FI82" s="184">
        <f>IF(FE82="","SIN ESTADO",IF(FG82&lt;&gt;"","PAGA",IF(FF82&gt;0,"VENCIDA",IF(FF82&gt;=-5,"POR VENCER","AL DÍA"))))</f>
        <v/>
      </c>
      <c r="FJ82" s="185" t="n"/>
      <c r="FK82" s="119">
        <f>IF(N($H82)&lt;27,"",IF(FE82="","",FE82+31))</f>
        <v/>
      </c>
      <c r="FL82" s="124">
        <f>IF(FK82="","",TODAY()-FK82)</f>
        <v/>
      </c>
      <c r="FM82" s="494" t="n"/>
      <c r="FN82" s="184" t="n"/>
      <c r="FO82" s="184">
        <f>IF(FK82="","SIN ESTADO",IF(FM82&lt;&gt;"","PAGA",IF(FL82&gt;0,"VENCIDA",IF(FL82&gt;=-5,"POR VENCER","AL DÍA"))))</f>
        <v/>
      </c>
      <c r="FP82" s="185" t="n"/>
      <c r="FQ82" s="119">
        <f>IF(N($H82)&lt;28,"",IF(FK82="","",FK82+31))</f>
        <v/>
      </c>
      <c r="FR82" s="124">
        <f>IF(FQ82="","",TODAY()-FQ82)</f>
        <v/>
      </c>
      <c r="FS82" s="494" t="n"/>
      <c r="FT82" s="184" t="n"/>
      <c r="FU82" s="184">
        <f>IF(FQ82="","SIN ESTADO",IF(FS82&lt;&gt;"","PAGA",IF(FR82&gt;0,"VENCIDA",IF(FR82&gt;=-5,"POR VENCER","AL DÍA"))))</f>
        <v/>
      </c>
      <c r="FV82" s="185" t="n"/>
      <c r="FW82" s="119">
        <f>IF(N($H82)&lt;29,"",IF(FQ82="","",FQ82+31))</f>
        <v/>
      </c>
      <c r="FX82" s="124">
        <f>IF(FW82="","",TODAY()-FW82)</f>
        <v/>
      </c>
      <c r="FY82" s="494" t="n"/>
      <c r="FZ82" s="184" t="n"/>
      <c r="GA82" s="184">
        <f>IF(FW82="","SIN ESTADO",IF(FY82&lt;&gt;"","PAGA",IF(FX82&gt;0,"VENCIDA",IF(FX82&gt;=-5,"POR VENCER","AL DÍA"))))</f>
        <v/>
      </c>
      <c r="GB82" s="185" t="n"/>
      <c r="GC82" s="119">
        <f>IF(N($H82)&lt;30,"",IF(FW82="","",FW82+31))</f>
        <v/>
      </c>
      <c r="GD82" s="124">
        <f>IF(GC82="","",TODAY()-GC82)</f>
        <v/>
      </c>
      <c r="GE82" s="494" t="n"/>
      <c r="GF82" s="184" t="n"/>
      <c r="GG82" s="184">
        <f>IF(GC82="","SIN ESTADO",IF(GE82&lt;&gt;"","PAGA",IF(GD82&gt;0,"VENCIDA",IF(GD82&gt;=-5,"POR VENCER","AL DÍA"))))</f>
        <v/>
      </c>
      <c r="GH82" s="185" t="n"/>
      <c r="GI82" s="119">
        <f>IF(N($H82)&lt;31,"",IF(GC82="","",GC82+31))</f>
        <v/>
      </c>
      <c r="GJ82" s="124">
        <f>IF(GI82="","",TODAY()-GI82)</f>
        <v/>
      </c>
      <c r="GK82" s="494" t="n"/>
      <c r="GL82" s="184" t="n"/>
      <c r="GM82" s="184">
        <f>IF(GI82="","SIN ESTADO",IF(GK82&lt;&gt;"","PAGA",IF(GJ82&gt;0,"VENCIDA",IF(GJ82&gt;=-5,"POR VENCER","AL DÍA"))))</f>
        <v/>
      </c>
      <c r="GN82" s="185" t="n"/>
      <c r="GO82" s="119">
        <f>IF(N($H82)&lt;32,"",IF(GI82="","",GI82+31))</f>
        <v/>
      </c>
      <c r="GP82" s="124">
        <f>IF(GO82="","",TODAY()-GO82)</f>
        <v/>
      </c>
      <c r="GQ82" s="494" t="n"/>
      <c r="GR82" s="184" t="n"/>
      <c r="GS82" s="184">
        <f>IF(GO82="","SIN ESTADO",IF(GQ82&lt;&gt;"","PAGA",IF(GP82&gt;0,"VENCIDA",IF(GP82&gt;=-5,"POR VENCER","AL DÍA"))))</f>
        <v/>
      </c>
      <c r="GT82" s="185" t="n"/>
      <c r="GU82" s="119">
        <f>IF(N($H82)&lt;33,"",IF(GO82="","",GO82+31))</f>
        <v/>
      </c>
      <c r="GV82" s="124">
        <f>IF(GU82="","",TODAY()-GU82)</f>
        <v/>
      </c>
      <c r="GW82" s="494" t="n"/>
      <c r="GX82" s="184" t="n"/>
      <c r="GY82" s="184">
        <f>IF(GU82="","SIN ESTADO",IF(GW82&lt;&gt;"","PAGA",IF(GV82&gt;0,"VENCIDA",IF(GV82&gt;=-5,"POR VENCER","AL DÍA"))))</f>
        <v/>
      </c>
      <c r="GZ82" s="185" t="n"/>
      <c r="HA82" s="119">
        <f>IF(N($H82)&lt;34,"",IF(GU82="","",GU82+31))</f>
        <v/>
      </c>
      <c r="HB82" s="124">
        <f>IF(HA82="","",TODAY()-HA82)</f>
        <v/>
      </c>
      <c r="HC82" s="494" t="n"/>
      <c r="HD82" s="184" t="n"/>
      <c r="HE82" s="184">
        <f>IF(HA82="","SIN ESTADO",IF(HC82&lt;&gt;"","PAGA",IF(HB82&gt;0,"VENCIDA",IF(HB82&gt;=-5,"POR VENCER","AL DÍA"))))</f>
        <v/>
      </c>
      <c r="HF82" s="185" t="n"/>
      <c r="HG82" s="119">
        <f>IF(N($H82)&lt;35,"",IF(HA82="","",HA82+31))</f>
        <v/>
      </c>
      <c r="HH82" s="124">
        <f>IF(HG82="","",TODAY()-HG82)</f>
        <v/>
      </c>
      <c r="HI82" s="494" t="n"/>
      <c r="HJ82" s="184" t="n"/>
      <c r="HK82" s="184">
        <f>IF(HG82="","SIN ESTADO",IF(HI82&lt;&gt;"","PAGA",IF(HH82&gt;0,"VENCIDA",IF(HH82&gt;=-5,"POR VENCER","AL DÍA"))))</f>
        <v/>
      </c>
      <c r="HL82" s="168" t="n"/>
      <c r="HM82" s="119">
        <f>IF(N($H82)&lt;36,"",IF(HG82="","",HG82+31))</f>
        <v/>
      </c>
      <c r="HN82" s="124">
        <f>IF(HM82="","",TODAY()-HM82)</f>
        <v/>
      </c>
      <c r="HO82" s="494" t="n"/>
      <c r="HP82" s="184" t="n"/>
      <c r="HQ82" s="184">
        <f>IF(HM82="","SIN ESTADO",IF(HO82&lt;&gt;"","PAGA",IF(HN82&gt;0,"VENCIDA",IF(HN82&gt;=-5,"POR VENCER","AL DÍA"))))</f>
        <v/>
      </c>
      <c r="HR82" s="168" t="n"/>
      <c r="HS82" s="169">
        <f>N82+T82+Z82+AF82+AL82+AR82+AX82+BD82+BJ82+BP82+BV82+CB82+CH82+CN82+CT82+CZ82+DF82+DL82+DR82+DX82+ED82+EJ82+EP82+EV82+FB82+FH82+FN82+FT82+FZ82+GF82+GL82+GR82+GX82+HD82+HJ82+HP82</f>
        <v/>
      </c>
      <c r="HU82" s="170">
        <f>IFERROR(N($J82),0)</f>
        <v/>
      </c>
      <c r="HW82" s="170">
        <f>SUMPRODUCT((MOD(COLUMN($M82:$HR82)-COLUMN($M82),6)=0)*ISNUMBER($M82:$HR82)*($M82:$HR82&gt;=RESUMEN!$C$26)*($M82:$HR82&lt;=RESUMEN!$C$27)*IFERROR(N($N82:$HS82),0))</f>
        <v/>
      </c>
      <c r="HX82" s="170">
        <f>SUMPRODUCT((MOD(COLUMN($M82:$HR82)-COLUMN($M82),6)=0)*ISNUMBER($M82:$HR82)*($M82:$HR82&gt;=RESUMEN!$C$26)*($M82:$HR82&lt;=RESUMEN!$C$27))</f>
        <v/>
      </c>
    </row>
    <row r="83" ht="15.75" customHeight="1" s="506">
      <c r="B83" s="113">
        <f>VENTAS!A82</f>
        <v/>
      </c>
      <c r="C83" s="236">
        <f>VENTAS!B82</f>
        <v/>
      </c>
      <c r="D83" s="53">
        <f>VENTAS!C82</f>
        <v/>
      </c>
      <c r="E83" s="114">
        <f>VENTAS!D82</f>
        <v/>
      </c>
      <c r="F83" s="114">
        <f>VENTAS!J82</f>
        <v/>
      </c>
      <c r="G83" s="494">
        <f>VENTAS!F82</f>
        <v/>
      </c>
      <c r="H83" s="479">
        <f>VENTAS!K82</f>
        <v/>
      </c>
      <c r="I83" s="479">
        <f>VENTAS!M82</f>
        <v/>
      </c>
      <c r="J83" s="184">
        <f>VENTAS!L82</f>
        <v/>
      </c>
      <c r="K83" s="119">
        <f>IF(N($H83)&lt;1,"",$G83+31)</f>
        <v/>
      </c>
      <c r="L83" s="124">
        <f>IF(K83="","",TODAY()-K83)</f>
        <v/>
      </c>
      <c r="M83" s="201" t="n">
        <v>46029</v>
      </c>
      <c r="N83" s="374" t="n">
        <v>708300</v>
      </c>
      <c r="O83" s="184">
        <f>IF(K83="","SIN ESTADO",IF(M83&lt;&gt;"","PAGA",IF(L83&gt;0,"VENCIDA",IF(L83&gt;=-5,"POR VENCER","AL DÍA"))))</f>
        <v/>
      </c>
      <c r="P83" s="185" t="inlineStr">
        <is>
          <t>EFECTIVO</t>
        </is>
      </c>
      <c r="Q83" s="119">
        <f>IF(N($H83)&lt;2,"",IF(K83="","",K83+31))</f>
        <v/>
      </c>
      <c r="R83" s="124">
        <f>IF(Q83="","",TODAY()-Q83)</f>
        <v/>
      </c>
      <c r="S83" s="414" t="n">
        <v>46029</v>
      </c>
      <c r="T83" s="184" t="n">
        <v>708300</v>
      </c>
      <c r="U83" s="184">
        <f>IF(Q83="","SIN ESTADO",IF(S83&lt;&gt;"","PAGA",IF(R83&gt;0,"VENCIDA",IF(R83&gt;=-5,"POR VENCER","AL DÍA"))))</f>
        <v/>
      </c>
      <c r="V83" s="185" t="inlineStr">
        <is>
          <t>EFECTIVO</t>
        </is>
      </c>
      <c r="W83" s="119">
        <f>IF(N($H83)&lt;3,"",IF(Q83="","",Q83+31))</f>
        <v/>
      </c>
      <c r="X83" s="124">
        <f>IF(W83="","",TODAY()-W83)</f>
        <v/>
      </c>
      <c r="Y83" s="414" t="n">
        <v>46029</v>
      </c>
      <c r="Z83" s="184" t="n">
        <v>708300</v>
      </c>
      <c r="AA83" s="184">
        <f>IF(W83="","SIN ESTADO",IF(Y83&lt;&gt;"","PAGA",IF(X83&gt;0,"VENCIDA",IF(X83&gt;=-5,"POR VENCER","AL DÍA"))))</f>
        <v/>
      </c>
      <c r="AB83" s="185" t="inlineStr">
        <is>
          <t>EFECTIVO</t>
        </is>
      </c>
      <c r="AC83" s="119">
        <f>IF(N($H83)&lt;4,"",IF(W83="","",W83+31))</f>
        <v/>
      </c>
      <c r="AD83" s="124">
        <f>IF(AC83="","",TODAY()-AC83)</f>
        <v/>
      </c>
      <c r="AE83" s="414" t="n">
        <v>46029</v>
      </c>
      <c r="AF83" s="184" t="n">
        <v>708300</v>
      </c>
      <c r="AG83" s="184">
        <f>IF(AC83="","SIN ESTADO",IF(AE83&lt;&gt;"","PAGA",IF(AD83&gt;0,"VENCIDA",IF(AD83&gt;=-5,"POR VENCER","AL DÍA"))))</f>
        <v/>
      </c>
      <c r="AH83" s="185" t="inlineStr">
        <is>
          <t>EFECTIVO</t>
        </is>
      </c>
      <c r="AI83" s="119">
        <f>IF(N($H83)&lt;5,"",IF(AC83="","",AC83+31))</f>
        <v/>
      </c>
      <c r="AJ83" s="124">
        <f>IF(AI83="","",TODAY()-AI83)</f>
        <v/>
      </c>
      <c r="AK83" s="414" t="n">
        <v>46029</v>
      </c>
      <c r="AL83" s="184" t="n">
        <v>708300</v>
      </c>
      <c r="AM83" s="184">
        <f>IF(AI83="","SIN ESTADO",IF(AK83&lt;&gt;"","PAGA",IF(AJ83&gt;0,"VENCIDA",IF(AJ83&gt;=-5,"POR VENCER","AL DÍA"))))</f>
        <v/>
      </c>
      <c r="AN83" s="185" t="inlineStr">
        <is>
          <t>EFECTIVO</t>
        </is>
      </c>
      <c r="AO83" s="119">
        <f>IF(N($H83)&lt;6,"",IF(AI83="","",AI83+31))</f>
        <v/>
      </c>
      <c r="AP83" s="124">
        <f>IF(AO83="","",TODAY()-AO83)</f>
        <v/>
      </c>
      <c r="AQ83" s="476" t="n">
        <v>46029</v>
      </c>
      <c r="AR83" s="184" t="n">
        <v>708300</v>
      </c>
      <c r="AS83" s="184">
        <f>IF(AO83="","SIN ESTADO",IF(AQ83&lt;&gt;"","PAGA",IF(AP83&gt;0,"VENCIDA",IF(AP83&gt;=-5,"POR VENCER","AL DÍA"))))</f>
        <v/>
      </c>
      <c r="AT83" s="185" t="inlineStr">
        <is>
          <t>EFECTIVO</t>
        </is>
      </c>
      <c r="AU83" s="119">
        <f>IF(N($H83)&lt;7,"",IF(AO83="","",AO83+31))</f>
        <v/>
      </c>
      <c r="AV83" s="124">
        <f>IF(AU83="","",TODAY()-AU83)</f>
        <v/>
      </c>
      <c r="AW83" s="414" t="n">
        <v>46029</v>
      </c>
      <c r="AX83" s="184" t="n">
        <v>708300</v>
      </c>
      <c r="AY83" s="184">
        <f>IF(AU83="","SIN ESTADO",IF(AW83&lt;&gt;"","PAGA",IF(AV83&gt;0,"VENCIDA",IF(AV83&gt;=-5,"POR VENCER","AL DÍA"))))</f>
        <v/>
      </c>
      <c r="AZ83" s="185" t="inlineStr">
        <is>
          <t>EFECTIVO</t>
        </is>
      </c>
      <c r="BA83" s="119">
        <f>IF(N($H83)&lt;8,"",IF(AU83="","",AU83+31))</f>
        <v/>
      </c>
      <c r="BB83" s="124">
        <f>IF(BA83="","",TODAY()-BA83)</f>
        <v/>
      </c>
      <c r="BC83" s="414" t="n">
        <v>46029</v>
      </c>
      <c r="BD83" s="184" t="n">
        <v>708300</v>
      </c>
      <c r="BE83" s="184">
        <f>IF(BA83="","SIN ESTADO",IF(BC83&lt;&gt;"","PAGA",IF(BB83&gt;0,"VENCIDA",IF(BB83&gt;=-5,"POR VENCER","AL DÍA"))))</f>
        <v/>
      </c>
      <c r="BF83" s="185" t="inlineStr">
        <is>
          <t>EFECTIVO</t>
        </is>
      </c>
      <c r="BG83" s="119">
        <f>IF(N($H83)&lt;9,"",IF(BA83="","",BA83+31))</f>
        <v/>
      </c>
      <c r="BH83" s="124">
        <f>IF(BG83="","",TODAY()-BG83)</f>
        <v/>
      </c>
      <c r="BI83" s="414" t="n">
        <v>46029</v>
      </c>
      <c r="BJ83" s="184" t="n">
        <v>708300</v>
      </c>
      <c r="BK83" s="184">
        <f>IF(BG83="","SIN ESTADO",IF(BI83&lt;&gt;"","PAGA",IF(BH83&gt;0,"VENCIDA",IF(BH83&gt;=-5,"POR VENCER","AL DÍA"))))</f>
        <v/>
      </c>
      <c r="BL83" s="185" t="inlineStr">
        <is>
          <t>EFECTIVO</t>
        </is>
      </c>
      <c r="BM83" s="119">
        <f>IF(N($H83)&lt;10,"",IF(BG83="","",BG83+31))</f>
        <v/>
      </c>
      <c r="BN83" s="124">
        <f>IF(BM83="","",TODAY()-BM83)</f>
        <v/>
      </c>
      <c r="BO83" s="414" t="n">
        <v>46029</v>
      </c>
      <c r="BP83" s="184" t="n">
        <v>708300</v>
      </c>
      <c r="BQ83" s="184">
        <f>IF(BM83="","SIN ESTADO",IF(BO83&lt;&gt;"","PAGA",IF(BN83&gt;0,"VENCIDA",IF(BN83&gt;=-5,"POR VENCER","AL DÍA"))))</f>
        <v/>
      </c>
      <c r="BR83" s="185" t="inlineStr">
        <is>
          <t>EFECTIVO</t>
        </is>
      </c>
      <c r="BS83" s="119">
        <f>IF(N($H83)&lt;11,"",IF(BM83="","",BM83+31))</f>
        <v/>
      </c>
      <c r="BT83" s="124">
        <f>IF(BS83="","",TODAY()-BS83)</f>
        <v/>
      </c>
      <c r="BU83" s="414" t="n">
        <v>46029</v>
      </c>
      <c r="BV83" s="184" t="n">
        <v>708300</v>
      </c>
      <c r="BW83" s="184">
        <f>IF(BS83="","SIN ESTADO",IF(BU83&lt;&gt;"","PAGA",IF(BT83&gt;0,"VENCIDA",IF(BT83&gt;=-5,"POR VENCER","AL DÍA"))))</f>
        <v/>
      </c>
      <c r="BX83" s="185" t="inlineStr">
        <is>
          <t>EFECTIVO</t>
        </is>
      </c>
      <c r="BY83" s="119">
        <f>IF(N($H83)&lt;12,"",IF(BS83="","",BS83+31))</f>
        <v/>
      </c>
      <c r="BZ83" s="124">
        <f>IF(BY83="","",TODAY()-BY83)</f>
        <v/>
      </c>
      <c r="CA83" s="414" t="n">
        <v>46029</v>
      </c>
      <c r="CB83" s="184" t="n">
        <v>708300</v>
      </c>
      <c r="CC83" s="184">
        <f>IF(BY83="","SIN ESTADO",IF(CA83&lt;&gt;"","PAGA",IF(BZ83&gt;0,"VENCIDA",IF(BZ83&gt;=-5,"POR VENCER","AL DÍA"))))</f>
        <v/>
      </c>
      <c r="CD83" s="185" t="inlineStr">
        <is>
          <t>EFECTIVO</t>
        </is>
      </c>
      <c r="CE83" s="119">
        <f>IF(N($H83)&lt;13,"",IF(BY83="","",BY83+31))</f>
        <v/>
      </c>
      <c r="CF83" s="124">
        <f>IF(CE83="","",TODAY()-CE83)</f>
        <v/>
      </c>
      <c r="CG83" s="494" t="n"/>
      <c r="CH83" s="184" t="n"/>
      <c r="CI83" s="184">
        <f>IF(CE83="","SIN ESTADO",IF(CG83&lt;&gt;"","PAGA",IF(CF83&gt;0,"VENCIDA",IF(CF83&gt;=-5,"POR VENCER","AL DÍA"))))</f>
        <v/>
      </c>
      <c r="CJ83" s="185" t="n"/>
      <c r="CK83" s="119">
        <f>IF(N($H83)&lt;14,"",IF(CE83="","",CE83+31))</f>
        <v/>
      </c>
      <c r="CL83" s="124">
        <f>IF(CK83="","",TODAY()-CK83)</f>
        <v/>
      </c>
      <c r="CM83" s="494" t="n"/>
      <c r="CN83" s="184" t="n"/>
      <c r="CO83" s="184">
        <f>IF(CK83="","SIN ESTADO",IF(CM83&lt;&gt;"","PAGA",IF(CL83&gt;0,"VENCIDA",IF(CL83&gt;=-5,"POR VENCER","AL DÍA"))))</f>
        <v/>
      </c>
      <c r="CP83" s="185" t="n"/>
      <c r="CQ83" s="119">
        <f>IF(N($H83)&lt;15,"",IF(CK83="","",CK83+31))</f>
        <v/>
      </c>
      <c r="CR83" s="124">
        <f>IF(CQ83="","",TODAY()-CQ83)</f>
        <v/>
      </c>
      <c r="CS83" s="494" t="n"/>
      <c r="CT83" s="184" t="n"/>
      <c r="CU83" s="184">
        <f>IF(CQ83="","SIN ESTADO",IF(CS83&lt;&gt;"","PAGA",IF(CR83&gt;0,"VENCIDA",IF(CR83&gt;=-5,"POR VENCER","AL DÍA"))))</f>
        <v/>
      </c>
      <c r="CV83" s="185" t="n"/>
      <c r="CW83" s="119">
        <f>IF(N($H83)&lt;16,"",IF(CQ83="","",CQ83+31))</f>
        <v/>
      </c>
      <c r="CX83" s="124">
        <f>IF(CW83="","",TODAY()-CW83)</f>
        <v/>
      </c>
      <c r="CY83" s="494" t="n"/>
      <c r="CZ83" s="184" t="n"/>
      <c r="DA83" s="184">
        <f>IF(CW83="","SIN ESTADO",IF(CY83&lt;&gt;"","PAGA",IF(CX83&gt;0,"VENCIDA",IF(CX83&gt;=-5,"POR VENCER","AL DÍA"))))</f>
        <v/>
      </c>
      <c r="DB83" s="185" t="n"/>
      <c r="DC83" s="119">
        <f>IF(N($H83)&lt;17,"",IF(CW83="","",CW83+31))</f>
        <v/>
      </c>
      <c r="DD83" s="124">
        <f>IF(DC83="","",TODAY()-DC83)</f>
        <v/>
      </c>
      <c r="DE83" s="494" t="n"/>
      <c r="DF83" s="184" t="n"/>
      <c r="DG83" s="184">
        <f>IF(DC83="","SIN ESTADO",IF(DE83&lt;&gt;"","PAGA",IF(DD83&gt;0,"VENCIDA",IF(DD83&gt;=-5,"POR VENCER","AL DÍA"))))</f>
        <v/>
      </c>
      <c r="DH83" s="185" t="n"/>
      <c r="DI83" s="119">
        <f>IF(N($H83)&lt;18,"",IF(DC83="","",DC83+31))</f>
        <v/>
      </c>
      <c r="DJ83" s="124">
        <f>IF(DI83="","",TODAY()-DI83)</f>
        <v/>
      </c>
      <c r="DK83" s="494" t="n"/>
      <c r="DL83" s="184" t="n"/>
      <c r="DM83" s="184">
        <f>IF(DI83="","SIN ESTADO",IF(DK83&lt;&gt;"","PAGA",IF(DJ83&gt;0,"VENCIDA",IF(DJ83&gt;=-5,"POR VENCER","AL DÍA"))))</f>
        <v/>
      </c>
      <c r="DN83" s="185" t="n"/>
      <c r="DO83" s="119">
        <f>IF(N($H83)&lt;19,"",IF(DI83="","",DI83+31))</f>
        <v/>
      </c>
      <c r="DP83" s="124">
        <f>IF(DO83="","",TODAY()-DO83)</f>
        <v/>
      </c>
      <c r="DQ83" s="494" t="n"/>
      <c r="DR83" s="184" t="n"/>
      <c r="DS83" s="184">
        <f>IF(DO83="","SIN ESTADO",IF(DQ83&lt;&gt;"","PAGA",IF(DP83&gt;0,"VENCIDA",IF(DP83&gt;=-5,"POR VENCER","AL DÍA"))))</f>
        <v/>
      </c>
      <c r="DT83" s="185" t="n"/>
      <c r="DU83" s="119">
        <f>IF(N($H83)&lt;20,"",IF(DO83="","",DO83+31))</f>
        <v/>
      </c>
      <c r="DV83" s="124">
        <f>IF(DU83="","",TODAY()-DU83)</f>
        <v/>
      </c>
      <c r="DW83" s="494" t="n"/>
      <c r="DX83" s="184" t="n"/>
      <c r="DY83" s="184">
        <f>IF(DU83="","SIN ESTADO",IF(DW83&lt;&gt;"","PAGA",IF(DV83&gt;0,"VENCIDA",IF(DV83&gt;=-5,"POR VENCER","AL DÍA"))))</f>
        <v/>
      </c>
      <c r="DZ83" s="185" t="n"/>
      <c r="EA83" s="119">
        <f>IF(N($H83)&lt;21,"",IF(DU83="","",DU83+31))</f>
        <v/>
      </c>
      <c r="EB83" s="124">
        <f>IF(EA83="","",TODAY()-EA83)</f>
        <v/>
      </c>
      <c r="EC83" s="494" t="n"/>
      <c r="ED83" s="184" t="n"/>
      <c r="EE83" s="184">
        <f>IF(EA83="","SIN ESTADO",IF(EC83&lt;&gt;"","PAGA",IF(EB83&gt;0,"VENCIDA",IF(EB83&gt;=-5,"POR VENCER","AL DÍA"))))</f>
        <v/>
      </c>
      <c r="EF83" s="185" t="n"/>
      <c r="EG83" s="119">
        <f>IF(N($H83)&lt;22,"",IF(EA83="","",EA83+31))</f>
        <v/>
      </c>
      <c r="EH83" s="124">
        <f>IF(EG83="","",TODAY()-EG83)</f>
        <v/>
      </c>
      <c r="EI83" s="494" t="n"/>
      <c r="EJ83" s="184" t="n"/>
      <c r="EK83" s="184">
        <f>IF(EG83="","SIN ESTADO",IF(EI83&lt;&gt;"","PAGA",IF(EH83&gt;0,"VENCIDA",IF(EH83&gt;=-5,"POR VENCER","AL DÍA"))))</f>
        <v/>
      </c>
      <c r="EL83" s="185" t="n"/>
      <c r="EM83" s="119">
        <f>IF(N($H83)&lt;23,"",IF(EG83="","",EG83+31))</f>
        <v/>
      </c>
      <c r="EN83" s="124">
        <f>IF(EM83="","",TODAY()-EM83)</f>
        <v/>
      </c>
      <c r="EO83" s="494" t="n"/>
      <c r="EP83" s="184" t="n"/>
      <c r="EQ83" s="184">
        <f>IF(EM83="","SIN ESTADO",IF(EO83&lt;&gt;"","PAGA",IF(EN83&gt;0,"VENCIDA",IF(EN83&gt;=-5,"POR VENCER","AL DÍA"))))</f>
        <v/>
      </c>
      <c r="ER83" s="185" t="n"/>
      <c r="ES83" s="119">
        <f>IF(N($H83)&lt;24,"",IF(EM83="","",EM83+31))</f>
        <v/>
      </c>
      <c r="ET83" s="124">
        <f>IF(ES83="","",TODAY()-ES83)</f>
        <v/>
      </c>
      <c r="EU83" s="494" t="n"/>
      <c r="EV83" s="184" t="n"/>
      <c r="EW83" s="184">
        <f>IF(ES83="","SIN ESTADO",IF(EU83&lt;&gt;"","PAGA",IF(ET83&gt;0,"VENCIDA",IF(ET83&gt;=-5,"POR VENCER","AL DÍA"))))</f>
        <v/>
      </c>
      <c r="EX83" s="185" t="n"/>
      <c r="EY83" s="119">
        <f>IF(N($H83)&lt;25,"",IF(ES83="","",ES83+31))</f>
        <v/>
      </c>
      <c r="EZ83" s="124">
        <f>IF(EY83="","",TODAY()-EY83)</f>
        <v/>
      </c>
      <c r="FA83" s="494" t="n"/>
      <c r="FB83" s="184" t="n"/>
      <c r="FC83" s="184">
        <f>IF(EY83="","SIN ESTADO",IF(FA83&lt;&gt;"","PAGA",IF(EZ83&gt;0,"VENCIDA",IF(EZ83&gt;=-5,"POR VENCER","AL DÍA"))))</f>
        <v/>
      </c>
      <c r="FD83" s="185" t="n"/>
      <c r="FE83" s="119">
        <f>IF(N($H83)&lt;26,"",IF(EY83="","",EY83+31))</f>
        <v/>
      </c>
      <c r="FF83" s="124">
        <f>IF(FE83="","",TODAY()-FE83)</f>
        <v/>
      </c>
      <c r="FG83" s="494" t="n"/>
      <c r="FH83" s="184" t="n"/>
      <c r="FI83" s="184">
        <f>IF(FE83="","SIN ESTADO",IF(FG83&lt;&gt;"","PAGA",IF(FF83&gt;0,"VENCIDA",IF(FF83&gt;=-5,"POR VENCER","AL DÍA"))))</f>
        <v/>
      </c>
      <c r="FJ83" s="185" t="n"/>
      <c r="FK83" s="119">
        <f>IF(N($H83)&lt;27,"",IF(FE83="","",FE83+31))</f>
        <v/>
      </c>
      <c r="FL83" s="124">
        <f>IF(FK83="","",TODAY()-FK83)</f>
        <v/>
      </c>
      <c r="FM83" s="494" t="n"/>
      <c r="FN83" s="184" t="n"/>
      <c r="FO83" s="184">
        <f>IF(FK83="","SIN ESTADO",IF(FM83&lt;&gt;"","PAGA",IF(FL83&gt;0,"VENCIDA",IF(FL83&gt;=-5,"POR VENCER","AL DÍA"))))</f>
        <v/>
      </c>
      <c r="FP83" s="185" t="n"/>
      <c r="FQ83" s="119">
        <f>IF(N($H83)&lt;28,"",IF(FK83="","",FK83+31))</f>
        <v/>
      </c>
      <c r="FR83" s="124">
        <f>IF(FQ83="","",TODAY()-FQ83)</f>
        <v/>
      </c>
      <c r="FS83" s="494" t="n"/>
      <c r="FT83" s="184" t="n"/>
      <c r="FU83" s="184">
        <f>IF(FQ83="","SIN ESTADO",IF(FS83&lt;&gt;"","PAGA",IF(FR83&gt;0,"VENCIDA",IF(FR83&gt;=-5,"POR VENCER","AL DÍA"))))</f>
        <v/>
      </c>
      <c r="FV83" s="185" t="n"/>
      <c r="FW83" s="119">
        <f>IF(N($H83)&lt;29,"",IF(FQ83="","",FQ83+31))</f>
        <v/>
      </c>
      <c r="FX83" s="124">
        <f>IF(FW83="","",TODAY()-FW83)</f>
        <v/>
      </c>
      <c r="FY83" s="494" t="n"/>
      <c r="FZ83" s="184" t="n"/>
      <c r="GA83" s="184">
        <f>IF(FW83="","SIN ESTADO",IF(FY83&lt;&gt;"","PAGA",IF(FX83&gt;0,"VENCIDA",IF(FX83&gt;=-5,"POR VENCER","AL DÍA"))))</f>
        <v/>
      </c>
      <c r="GB83" s="185" t="n"/>
      <c r="GC83" s="119">
        <f>IF(N($H83)&lt;30,"",IF(FW83="","",FW83+31))</f>
        <v/>
      </c>
      <c r="GD83" s="124">
        <f>IF(GC83="","",TODAY()-GC83)</f>
        <v/>
      </c>
      <c r="GE83" s="494" t="n"/>
      <c r="GF83" s="184" t="n"/>
      <c r="GG83" s="184">
        <f>IF(GC83="","SIN ESTADO",IF(GE83&lt;&gt;"","PAGA",IF(GD83&gt;0,"VENCIDA",IF(GD83&gt;=-5,"POR VENCER","AL DÍA"))))</f>
        <v/>
      </c>
      <c r="GH83" s="185" t="n"/>
      <c r="GI83" s="119">
        <f>IF(N($H83)&lt;31,"",IF(GC83="","",GC83+31))</f>
        <v/>
      </c>
      <c r="GJ83" s="124">
        <f>IF(GI83="","",TODAY()-GI83)</f>
        <v/>
      </c>
      <c r="GK83" s="494" t="n"/>
      <c r="GL83" s="184" t="n"/>
      <c r="GM83" s="184">
        <f>IF(GI83="","SIN ESTADO",IF(GK83&lt;&gt;"","PAGA",IF(GJ83&gt;0,"VENCIDA",IF(GJ83&gt;=-5,"POR VENCER","AL DÍA"))))</f>
        <v/>
      </c>
      <c r="GN83" s="185" t="n"/>
      <c r="GO83" s="119">
        <f>IF(N($H83)&lt;32,"",IF(GI83="","",GI83+31))</f>
        <v/>
      </c>
      <c r="GP83" s="124">
        <f>IF(GO83="","",TODAY()-GO83)</f>
        <v/>
      </c>
      <c r="GQ83" s="494" t="n"/>
      <c r="GR83" s="184" t="n"/>
      <c r="GS83" s="184">
        <f>IF(GO83="","SIN ESTADO",IF(GQ83&lt;&gt;"","PAGA",IF(GP83&gt;0,"VENCIDA",IF(GP83&gt;=-5,"POR VENCER","AL DÍA"))))</f>
        <v/>
      </c>
      <c r="GT83" s="185" t="n"/>
      <c r="GU83" s="119">
        <f>IF(N($H83)&lt;33,"",IF(GO83="","",GO83+31))</f>
        <v/>
      </c>
      <c r="GV83" s="124">
        <f>IF(GU83="","",TODAY()-GU83)</f>
        <v/>
      </c>
      <c r="GW83" s="494" t="n"/>
      <c r="GX83" s="184" t="n"/>
      <c r="GY83" s="184">
        <f>IF(GU83="","SIN ESTADO",IF(GW83&lt;&gt;"","PAGA",IF(GV83&gt;0,"VENCIDA",IF(GV83&gt;=-5,"POR VENCER","AL DÍA"))))</f>
        <v/>
      </c>
      <c r="GZ83" s="185" t="n"/>
      <c r="HA83" s="119">
        <f>IF(N($H83)&lt;34,"",IF(GU83="","",GU83+31))</f>
        <v/>
      </c>
      <c r="HB83" s="124">
        <f>IF(HA83="","",TODAY()-HA83)</f>
        <v/>
      </c>
      <c r="HC83" s="494" t="n"/>
      <c r="HD83" s="184" t="n"/>
      <c r="HE83" s="184">
        <f>IF(HA83="","SIN ESTADO",IF(HC83&lt;&gt;"","PAGA",IF(HB83&gt;0,"VENCIDA",IF(HB83&gt;=-5,"POR VENCER","AL DÍA"))))</f>
        <v/>
      </c>
      <c r="HF83" s="185" t="n"/>
      <c r="HG83" s="119">
        <f>IF(N($H83)&lt;35,"",IF(HA83="","",HA83+31))</f>
        <v/>
      </c>
      <c r="HH83" s="124">
        <f>IF(HG83="","",TODAY()-HG83)</f>
        <v/>
      </c>
      <c r="HI83" s="494" t="n"/>
      <c r="HJ83" s="184" t="n"/>
      <c r="HK83" s="184">
        <f>IF(HG83="","SIN ESTADO",IF(HI83&lt;&gt;"","PAGA",IF(HH83&gt;0,"VENCIDA",IF(HH83&gt;=-5,"POR VENCER","AL DÍA"))))</f>
        <v/>
      </c>
      <c r="HL83" s="168" t="n"/>
      <c r="HM83" s="119">
        <f>IF(N($H83)&lt;36,"",IF(HG83="","",HG83+31))</f>
        <v/>
      </c>
      <c r="HN83" s="124">
        <f>IF(HM83="","",TODAY()-HM83)</f>
        <v/>
      </c>
      <c r="HO83" s="494" t="n"/>
      <c r="HP83" s="184" t="n"/>
      <c r="HQ83" s="184">
        <f>IF(HM83="","SIN ESTADO",IF(HO83&lt;&gt;"","PAGA",IF(HN83&gt;0,"VENCIDA",IF(HN83&gt;=-5,"POR VENCER","AL DÍA"))))</f>
        <v/>
      </c>
      <c r="HR83" s="168" t="n"/>
      <c r="HS83" s="169">
        <f>N83+T83+Z83+AF83+AL83+AR83+AX83+BD83+BJ83+BP83+BV83+CB83+CH83+CN83+CT83+CZ83+DF83+DL83+DR83+DX83+ED83+EJ83+EP83+EV83+FB83+FH83+FN83+FT83+FZ83+GF83+GL83+GR83+GX83+HD83+HJ83+HP83</f>
        <v/>
      </c>
      <c r="HU83" s="170">
        <f>IFERROR(N($J83),0)</f>
        <v/>
      </c>
      <c r="HW83" s="170">
        <f>SUMPRODUCT((MOD(COLUMN($M83:$HR83)-COLUMN($M83),6)=0)*ISNUMBER($M83:$HR83)*($M83:$HR83&gt;=RESUMEN!$C$26)*($M83:$HR83&lt;=RESUMEN!$C$27)*IFERROR(N($N83:$HS83),0))</f>
        <v/>
      </c>
      <c r="HX83" s="170">
        <f>SUMPRODUCT((MOD(COLUMN($M83:$HR83)-COLUMN($M83),6)=0)*ISNUMBER($M83:$HR83)*($M83:$HR83&gt;=RESUMEN!$C$26)*($M83:$HR83&lt;=RESUMEN!$C$27))</f>
        <v/>
      </c>
    </row>
    <row r="84" ht="15.75" customHeight="1" s="506">
      <c r="B84" s="113">
        <f>VENTAS!A83</f>
        <v/>
      </c>
      <c r="C84" s="236">
        <f>VENTAS!B83</f>
        <v/>
      </c>
      <c r="D84" s="53">
        <f>VENTAS!C83</f>
        <v/>
      </c>
      <c r="E84" s="114">
        <f>VENTAS!D83</f>
        <v/>
      </c>
      <c r="F84" s="114">
        <f>VENTAS!J83</f>
        <v/>
      </c>
      <c r="G84" s="494">
        <f>VENTAS!F83</f>
        <v/>
      </c>
      <c r="H84" s="479">
        <f>VENTAS!K83</f>
        <v/>
      </c>
      <c r="I84" s="479">
        <f>VENTAS!M83</f>
        <v/>
      </c>
      <c r="J84" s="184">
        <f>VENTAS!L83</f>
        <v/>
      </c>
      <c r="K84" s="119">
        <f>IF(N($H84)&lt;1,"",$G84+31)</f>
        <v/>
      </c>
      <c r="L84" s="124">
        <f>IF(K84="","",TODAY()-K84)</f>
        <v/>
      </c>
      <c r="M84" s="201" t="n">
        <v>45897</v>
      </c>
      <c r="N84" s="374" t="n">
        <v>1500000</v>
      </c>
      <c r="O84" s="184">
        <f>IF(K84="","SIN ESTADO",IF(M84&lt;&gt;"","PAGA",IF(L84&gt;0,"VENCIDA",IF(L84&gt;=-5,"POR VENCER","AL DÍA"))))</f>
        <v/>
      </c>
      <c r="P84" s="185" t="inlineStr">
        <is>
          <t>TRANSFERENCIA</t>
        </is>
      </c>
      <c r="Q84" s="119">
        <f>IF(N($H84)&lt;2,"",IF(K84="","",K84+31))</f>
        <v/>
      </c>
      <c r="R84" s="124">
        <f>IF(Q84="","",TODAY()-Q84)</f>
        <v/>
      </c>
      <c r="S84" s="406" t="n">
        <v>45921</v>
      </c>
      <c r="T84" s="184" t="n">
        <v>1000000</v>
      </c>
      <c r="U84" s="184">
        <f>IF(Q84="","SIN ESTADO",IF(S84&lt;&gt;"","PAGA",IF(R84&gt;0,"VENCIDA",IF(R84&gt;=-5,"POR VENCER","AL DÍA"))))</f>
        <v/>
      </c>
      <c r="V84" s="185" t="inlineStr">
        <is>
          <t>TRANSFERENCIA</t>
        </is>
      </c>
      <c r="W84" s="119">
        <f>IF(N($H84)&lt;3,"",IF(Q84="","",Q84+31))</f>
        <v/>
      </c>
      <c r="X84" s="124">
        <f>IF(W84="","",TODAY()-W84)</f>
        <v/>
      </c>
      <c r="Y84" s="407" t="n">
        <v>45952</v>
      </c>
      <c r="Z84" s="184" t="n">
        <v>1000000</v>
      </c>
      <c r="AA84" s="184">
        <f>IF(W84="","SIN ESTADO",IF(Y84&lt;&gt;"","PAGA",IF(X84&gt;0,"VENCIDA",IF(X84&gt;=-5,"POR VENCER","AL DÍA"))))</f>
        <v/>
      </c>
      <c r="AB84" s="185" t="inlineStr">
        <is>
          <t>TRANSFERENCIA</t>
        </is>
      </c>
      <c r="AC84" s="119">
        <f>IF(N($H84)&lt;4,"",IF(W84="","",W84+31))</f>
        <v/>
      </c>
      <c r="AD84" s="124">
        <f>IF(AC84="","",TODAY()-AC84)</f>
        <v/>
      </c>
      <c r="AE84" s="227" t="n">
        <v>45988</v>
      </c>
      <c r="AF84" s="184" t="n">
        <v>1000000</v>
      </c>
      <c r="AG84" s="184">
        <f>IF(AC84="","SIN ESTADO",IF(AE84&lt;&gt;"","PAGA",IF(AD84&gt;0,"VENCIDA",IF(AD84&gt;=-5,"POR VENCER","AL DÍA"))))</f>
        <v/>
      </c>
      <c r="AH84" s="185" t="inlineStr">
        <is>
          <t>TRANSFERENCIA</t>
        </is>
      </c>
      <c r="AI84" s="119">
        <f>IF(N($H84)&lt;5,"",IF(AC84="","",AC84+31))</f>
        <v/>
      </c>
      <c r="AJ84" s="124">
        <f>IF(AI84="","",TODAY()-AI84)</f>
        <v/>
      </c>
      <c r="AK84" s="407" t="n">
        <v>46011</v>
      </c>
      <c r="AL84" s="184" t="n">
        <v>1000000</v>
      </c>
      <c r="AM84" s="184">
        <f>IF(AI84="","SIN ESTADO",IF(AK84&lt;&gt;"","PAGA",IF(AJ84&gt;0,"VENCIDA",IF(AJ84&gt;=-5,"POR VENCER","AL DÍA"))))</f>
        <v/>
      </c>
      <c r="AN84" s="185" t="inlineStr">
        <is>
          <t>TRANSFERENCIA</t>
        </is>
      </c>
      <c r="AO84" s="119">
        <f>IF(N($H84)&lt;6,"",IF(AI84="","",AI84+31))</f>
        <v/>
      </c>
      <c r="AP84" s="124">
        <f>IF(AO84="","",TODAY()-AO84)</f>
        <v/>
      </c>
      <c r="AQ84" s="477" t="n">
        <v>46050</v>
      </c>
      <c r="AR84" s="184" t="n">
        <v>1000000</v>
      </c>
      <c r="AS84" s="184">
        <f>IF(AO84="","SIN ESTADO",IF(AQ84&lt;&gt;"","PAGA",IF(AP84&gt;0,"VENCIDA",IF(AP84&gt;=-5,"POR VENCER","AL DÍA"))))</f>
        <v/>
      </c>
      <c r="AT84" s="185" t="inlineStr">
        <is>
          <t>TRANSFERENCIA</t>
        </is>
      </c>
      <c r="AU84" s="119">
        <f>IF(N($H84)&lt;7,"",IF(AO84="","",AO84+31))</f>
        <v/>
      </c>
      <c r="AV84" s="124">
        <f>IF(AU84="","",TODAY()-AU84)</f>
        <v/>
      </c>
      <c r="AW84" s="494" t="n">
        <v>46192</v>
      </c>
      <c r="AX84" s="184" t="n">
        <v>1000000</v>
      </c>
      <c r="AY84" s="184">
        <f>IF(AU84="","SIN ESTADO",IF(AW84&lt;&gt;"","PAGA",IF(AV84&gt;0,"VENCIDA",IF(AV84&gt;=-5,"POR VENCER","AL DÍA"))))</f>
        <v/>
      </c>
      <c r="AZ84" s="185" t="inlineStr">
        <is>
          <t>TRANSFERENCIA</t>
        </is>
      </c>
      <c r="BA84" s="119">
        <f>IF(N($H84)&lt;8,"",IF(AU84="","",AU84+31))</f>
        <v/>
      </c>
      <c r="BB84" s="124">
        <f>IF(BA84="","",TODAY()-BA84)</f>
        <v/>
      </c>
      <c r="BC84" s="494" t="n">
        <v>46283</v>
      </c>
      <c r="BD84" s="184" t="n">
        <v>1000000</v>
      </c>
      <c r="BE84" s="184">
        <f>IF(BA84="","SIN ESTADO",IF(BC84&lt;&gt;"","PAGA",IF(BB84&gt;0,"VENCIDA",IF(BB84&gt;=-5,"POR VENCER","AL DÍA"))))</f>
        <v/>
      </c>
      <c r="BF84" s="185" t="inlineStr">
        <is>
          <t>TRANSFERENCIA</t>
        </is>
      </c>
      <c r="BG84" s="119">
        <f>IF(N($H84)&lt;9,"",IF(BA84="","",BA84+31))</f>
        <v/>
      </c>
      <c r="BH84" s="124">
        <f>IF(BG84="","",TODAY()-BG84)</f>
        <v/>
      </c>
      <c r="BI84" s="494" t="n"/>
      <c r="BJ84" s="184" t="n"/>
      <c r="BK84" s="184">
        <f>IF(BG84="","SIN ESTADO",IF(BI84&lt;&gt;"","PAGA",IF(BH84&gt;0,"VENCIDA",IF(BH84&gt;=-5,"POR VENCER","AL DÍA"))))</f>
        <v/>
      </c>
      <c r="BL84" s="185" t="n"/>
      <c r="BM84" s="119">
        <f>IF(N($H84)&lt;10,"",IF(BG84="","",BG84+31))</f>
        <v/>
      </c>
      <c r="BN84" s="124">
        <f>IF(BM84="","",TODAY()-BM84)</f>
        <v/>
      </c>
      <c r="BO84" s="494" t="n"/>
      <c r="BP84" s="184" t="n"/>
      <c r="BQ84" s="184">
        <f>IF(BM84="","SIN ESTADO",IF(BO84&lt;&gt;"","PAGA",IF(BN84&gt;0,"VENCIDA",IF(BN84&gt;=-5,"POR VENCER","AL DÍA"))))</f>
        <v/>
      </c>
      <c r="BR84" s="185" t="n"/>
      <c r="BS84" s="119">
        <f>IF(N($H84)&lt;11,"",IF(BM84="","",BM84+31))</f>
        <v/>
      </c>
      <c r="BT84" s="124">
        <f>IF(BS84="","",TODAY()-BS84)</f>
        <v/>
      </c>
      <c r="BU84" s="494" t="n"/>
      <c r="BV84" s="184" t="n"/>
      <c r="BW84" s="184">
        <f>IF(BS84="","SIN ESTADO",IF(BU84&lt;&gt;"","PAGA",IF(BT84&gt;0,"VENCIDA",IF(BT84&gt;=-5,"POR VENCER","AL DÍA"))))</f>
        <v/>
      </c>
      <c r="BX84" s="185" t="n"/>
      <c r="BY84" s="119">
        <f>IF(N($H84)&lt;12,"",IF(BS84="","",BS84+31))</f>
        <v/>
      </c>
      <c r="BZ84" s="124">
        <f>IF(BY84="","",TODAY()-BY84)</f>
        <v/>
      </c>
      <c r="CA84" s="494" t="n"/>
      <c r="CB84" s="184" t="n"/>
      <c r="CC84" s="184">
        <f>IF(BY84="","SIN ESTADO",IF(CA84&lt;&gt;"","PAGA",IF(BZ84&gt;0,"VENCIDA",IF(BZ84&gt;=-5,"POR VENCER","AL DÍA"))))</f>
        <v/>
      </c>
      <c r="CD84" s="185" t="n"/>
      <c r="CE84" s="119">
        <f>IF(N($H84)&lt;13,"",IF(BY84="","",BY84+31))</f>
        <v/>
      </c>
      <c r="CF84" s="124">
        <f>IF(CE84="","",TODAY()-CE84)</f>
        <v/>
      </c>
      <c r="CG84" s="494" t="n"/>
      <c r="CH84" s="184" t="n"/>
      <c r="CI84" s="184">
        <f>IF(CE84="","SIN ESTADO",IF(CG84&lt;&gt;"","PAGA",IF(CF84&gt;0,"VENCIDA",IF(CF84&gt;=-5,"POR VENCER","AL DÍA"))))</f>
        <v/>
      </c>
      <c r="CJ84" s="185" t="n"/>
      <c r="CK84" s="119">
        <f>IF(N($H84)&lt;14,"",IF(CE84="","",CE84+31))</f>
        <v/>
      </c>
      <c r="CL84" s="124">
        <f>IF(CK84="","",TODAY()-CK84)</f>
        <v/>
      </c>
      <c r="CM84" s="494" t="n"/>
      <c r="CN84" s="184" t="n"/>
      <c r="CO84" s="184">
        <f>IF(CK84="","SIN ESTADO",IF(CM84&lt;&gt;"","PAGA",IF(CL84&gt;0,"VENCIDA",IF(CL84&gt;=-5,"POR VENCER","AL DÍA"))))</f>
        <v/>
      </c>
      <c r="CP84" s="185" t="n"/>
      <c r="CQ84" s="119">
        <f>IF(N($H84)&lt;15,"",IF(CK84="","",CK84+31))</f>
        <v/>
      </c>
      <c r="CR84" s="124">
        <f>IF(CQ84="","",TODAY()-CQ84)</f>
        <v/>
      </c>
      <c r="CS84" s="494" t="n"/>
      <c r="CT84" s="184" t="n"/>
      <c r="CU84" s="184">
        <f>IF(CQ84="","SIN ESTADO",IF(CS84&lt;&gt;"","PAGA",IF(CR84&gt;0,"VENCIDA",IF(CR84&gt;=-5,"POR VENCER","AL DÍA"))))</f>
        <v/>
      </c>
      <c r="CV84" s="185" t="n"/>
      <c r="CW84" s="119">
        <f>IF(N($H84)&lt;16,"",IF(CQ84="","",CQ84+31))</f>
        <v/>
      </c>
      <c r="CX84" s="124">
        <f>IF(CW84="","",TODAY()-CW84)</f>
        <v/>
      </c>
      <c r="CY84" s="494" t="n"/>
      <c r="CZ84" s="184" t="n"/>
      <c r="DA84" s="184">
        <f>IF(CW84="","SIN ESTADO",IF(CY84&lt;&gt;"","PAGA",IF(CX84&gt;0,"VENCIDA",IF(CX84&gt;=-5,"POR VENCER","AL DÍA"))))</f>
        <v/>
      </c>
      <c r="DB84" s="185" t="n"/>
      <c r="DC84" s="119">
        <f>IF(N($H84)&lt;17,"",IF(CW84="","",CW84+31))</f>
        <v/>
      </c>
      <c r="DD84" s="124">
        <f>IF(DC84="","",TODAY()-DC84)</f>
        <v/>
      </c>
      <c r="DE84" s="494" t="n"/>
      <c r="DF84" s="184" t="n"/>
      <c r="DG84" s="184">
        <f>IF(DC84="","SIN ESTADO",IF(DE84&lt;&gt;"","PAGA",IF(DD84&gt;0,"VENCIDA",IF(DD84&gt;=-5,"POR VENCER","AL DÍA"))))</f>
        <v/>
      </c>
      <c r="DH84" s="185" t="n"/>
      <c r="DI84" s="119">
        <f>IF(N($H84)&lt;18,"",IF(DC84="","",DC84+31))</f>
        <v/>
      </c>
      <c r="DJ84" s="124">
        <f>IF(DI84="","",TODAY()-DI84)</f>
        <v/>
      </c>
      <c r="DK84" s="494" t="n"/>
      <c r="DL84" s="184" t="n"/>
      <c r="DM84" s="184">
        <f>IF(DI84="","SIN ESTADO",IF(DK84&lt;&gt;"","PAGA",IF(DJ84&gt;0,"VENCIDA",IF(DJ84&gt;=-5,"POR VENCER","AL DÍA"))))</f>
        <v/>
      </c>
      <c r="DN84" s="185" t="n"/>
      <c r="DO84" s="119">
        <f>IF(N($H84)&lt;19,"",IF(DI84="","",DI84+31))</f>
        <v/>
      </c>
      <c r="DP84" s="124">
        <f>IF(DO84="","",TODAY()-DO84)</f>
        <v/>
      </c>
      <c r="DQ84" s="494" t="n"/>
      <c r="DR84" s="184" t="n"/>
      <c r="DS84" s="184">
        <f>IF(DO84="","SIN ESTADO",IF(DQ84&lt;&gt;"","PAGA",IF(DP84&gt;0,"VENCIDA",IF(DP84&gt;=-5,"POR VENCER","AL DÍA"))))</f>
        <v/>
      </c>
      <c r="DT84" s="185" t="n"/>
      <c r="DU84" s="119">
        <f>IF(N($H84)&lt;20,"",IF(DO84="","",DO84+31))</f>
        <v/>
      </c>
      <c r="DV84" s="124">
        <f>IF(DU84="","",TODAY()-DU84)</f>
        <v/>
      </c>
      <c r="DW84" s="494" t="n"/>
      <c r="DX84" s="184" t="n"/>
      <c r="DY84" s="184">
        <f>IF(DU84="","SIN ESTADO",IF(DW84&lt;&gt;"","PAGA",IF(DV84&gt;0,"VENCIDA",IF(DV84&gt;=-5,"POR VENCER","AL DÍA"))))</f>
        <v/>
      </c>
      <c r="DZ84" s="185" t="n"/>
      <c r="EA84" s="119">
        <f>IF(N($H84)&lt;21,"",IF(DU84="","",DU84+31))</f>
        <v/>
      </c>
      <c r="EB84" s="124">
        <f>IF(EA84="","",TODAY()-EA84)</f>
        <v/>
      </c>
      <c r="EC84" s="494" t="n"/>
      <c r="ED84" s="184" t="n"/>
      <c r="EE84" s="184">
        <f>IF(EA84="","SIN ESTADO",IF(EC84&lt;&gt;"","PAGA",IF(EB84&gt;0,"VENCIDA",IF(EB84&gt;=-5,"POR VENCER","AL DÍA"))))</f>
        <v/>
      </c>
      <c r="EF84" s="185" t="n"/>
      <c r="EG84" s="119">
        <f>IF(N($H84)&lt;22,"",IF(EA84="","",EA84+31))</f>
        <v/>
      </c>
      <c r="EH84" s="124">
        <f>IF(EG84="","",TODAY()-EG84)</f>
        <v/>
      </c>
      <c r="EI84" s="494" t="n"/>
      <c r="EJ84" s="184" t="n"/>
      <c r="EK84" s="184">
        <f>IF(EG84="","SIN ESTADO",IF(EI84&lt;&gt;"","PAGA",IF(EH84&gt;0,"VENCIDA",IF(EH84&gt;=-5,"POR VENCER","AL DÍA"))))</f>
        <v/>
      </c>
      <c r="EL84" s="185" t="n"/>
      <c r="EM84" s="119">
        <f>IF(N($H84)&lt;23,"",IF(EG84="","",EG84+31))</f>
        <v/>
      </c>
      <c r="EN84" s="124">
        <f>IF(EM84="","",TODAY()-EM84)</f>
        <v/>
      </c>
      <c r="EO84" s="494" t="n"/>
      <c r="EP84" s="184" t="n"/>
      <c r="EQ84" s="184">
        <f>IF(EM84="","SIN ESTADO",IF(EO84&lt;&gt;"","PAGA",IF(EN84&gt;0,"VENCIDA",IF(EN84&gt;=-5,"POR VENCER","AL DÍA"))))</f>
        <v/>
      </c>
      <c r="ER84" s="185" t="n"/>
      <c r="ES84" s="119">
        <f>IF(N($H84)&lt;24,"",IF(EM84="","",EM84+31))</f>
        <v/>
      </c>
      <c r="ET84" s="124">
        <f>IF(ES84="","",TODAY()-ES84)</f>
        <v/>
      </c>
      <c r="EU84" s="494" t="n"/>
      <c r="EV84" s="184" t="n"/>
      <c r="EW84" s="184">
        <f>IF(ES84="","SIN ESTADO",IF(EU84&lt;&gt;"","PAGA",IF(ET84&gt;0,"VENCIDA",IF(ET84&gt;=-5,"POR VENCER","AL DÍA"))))</f>
        <v/>
      </c>
      <c r="EX84" s="185" t="n"/>
      <c r="EY84" s="119">
        <f>IF(N($H84)&lt;25,"",IF(ES84="","",ES84+31))</f>
        <v/>
      </c>
      <c r="EZ84" s="124">
        <f>IF(EY84="","",TODAY()-EY84)</f>
        <v/>
      </c>
      <c r="FA84" s="494" t="n"/>
      <c r="FB84" s="184" t="n"/>
      <c r="FC84" s="184">
        <f>IF(EY84="","SIN ESTADO",IF(FA84&lt;&gt;"","PAGA",IF(EZ84&gt;0,"VENCIDA",IF(EZ84&gt;=-5,"POR VENCER","AL DÍA"))))</f>
        <v/>
      </c>
      <c r="FD84" s="185" t="n"/>
      <c r="FE84" s="119">
        <f>IF(N($H84)&lt;26,"",IF(EY84="","",EY84+31))</f>
        <v/>
      </c>
      <c r="FF84" s="124">
        <f>IF(FE84="","",TODAY()-FE84)</f>
        <v/>
      </c>
      <c r="FG84" s="494" t="n"/>
      <c r="FH84" s="184" t="n"/>
      <c r="FI84" s="184">
        <f>IF(FE84="","SIN ESTADO",IF(FG84&lt;&gt;"","PAGA",IF(FF84&gt;0,"VENCIDA",IF(FF84&gt;=-5,"POR VENCER","AL DÍA"))))</f>
        <v/>
      </c>
      <c r="FJ84" s="185" t="n"/>
      <c r="FK84" s="119">
        <f>IF(N($H84)&lt;27,"",IF(FE84="","",FE84+31))</f>
        <v/>
      </c>
      <c r="FL84" s="124">
        <f>IF(FK84="","",TODAY()-FK84)</f>
        <v/>
      </c>
      <c r="FM84" s="494" t="n"/>
      <c r="FN84" s="184" t="n"/>
      <c r="FO84" s="184">
        <f>IF(FK84="","SIN ESTADO",IF(FM84&lt;&gt;"","PAGA",IF(FL84&gt;0,"VENCIDA",IF(FL84&gt;=-5,"POR VENCER","AL DÍA"))))</f>
        <v/>
      </c>
      <c r="FP84" s="185" t="n"/>
      <c r="FQ84" s="119">
        <f>IF(N($H84)&lt;28,"",IF(FK84="","",FK84+31))</f>
        <v/>
      </c>
      <c r="FR84" s="124">
        <f>IF(FQ84="","",TODAY()-FQ84)</f>
        <v/>
      </c>
      <c r="FS84" s="494" t="n"/>
      <c r="FT84" s="184" t="n"/>
      <c r="FU84" s="184">
        <f>IF(FQ84="","SIN ESTADO",IF(FS84&lt;&gt;"","PAGA",IF(FR84&gt;0,"VENCIDA",IF(FR84&gt;=-5,"POR VENCER","AL DÍA"))))</f>
        <v/>
      </c>
      <c r="FV84" s="185" t="n"/>
      <c r="FW84" s="119">
        <f>IF(N($H84)&lt;29,"",IF(FQ84="","",FQ84+31))</f>
        <v/>
      </c>
      <c r="FX84" s="124">
        <f>IF(FW84="","",TODAY()-FW84)</f>
        <v/>
      </c>
      <c r="FY84" s="494" t="n"/>
      <c r="FZ84" s="184" t="n"/>
      <c r="GA84" s="184">
        <f>IF(FW84="","SIN ESTADO",IF(FY84&lt;&gt;"","PAGA",IF(FX84&gt;0,"VENCIDA",IF(FX84&gt;=-5,"POR VENCER","AL DÍA"))))</f>
        <v/>
      </c>
      <c r="GB84" s="185" t="n"/>
      <c r="GC84" s="119">
        <f>IF(N($H84)&lt;30,"",IF(FW84="","",FW84+31))</f>
        <v/>
      </c>
      <c r="GD84" s="124">
        <f>IF(GC84="","",TODAY()-GC84)</f>
        <v/>
      </c>
      <c r="GE84" s="494" t="n"/>
      <c r="GF84" s="184" t="n"/>
      <c r="GG84" s="184">
        <f>IF(GC84="","SIN ESTADO",IF(GE84&lt;&gt;"","PAGA",IF(GD84&gt;0,"VENCIDA",IF(GD84&gt;=-5,"POR VENCER","AL DÍA"))))</f>
        <v/>
      </c>
      <c r="GH84" s="185" t="n"/>
      <c r="GI84" s="119">
        <f>IF(N($H84)&lt;31,"",IF(GC84="","",GC84+31))</f>
        <v/>
      </c>
      <c r="GJ84" s="124">
        <f>IF(GI84="","",TODAY()-GI84)</f>
        <v/>
      </c>
      <c r="GK84" s="494" t="n"/>
      <c r="GL84" s="184" t="n"/>
      <c r="GM84" s="184">
        <f>IF(GI84="","SIN ESTADO",IF(GK84&lt;&gt;"","PAGA",IF(GJ84&gt;0,"VENCIDA",IF(GJ84&gt;=-5,"POR VENCER","AL DÍA"))))</f>
        <v/>
      </c>
      <c r="GN84" s="185" t="n"/>
      <c r="GO84" s="119">
        <f>IF(N($H84)&lt;32,"",IF(GI84="","",GI84+31))</f>
        <v/>
      </c>
      <c r="GP84" s="124">
        <f>IF(GO84="","",TODAY()-GO84)</f>
        <v/>
      </c>
      <c r="GQ84" s="494" t="n"/>
      <c r="GR84" s="184" t="n"/>
      <c r="GS84" s="184">
        <f>IF(GO84="","SIN ESTADO",IF(GQ84&lt;&gt;"","PAGA",IF(GP84&gt;0,"VENCIDA",IF(GP84&gt;=-5,"POR VENCER","AL DÍA"))))</f>
        <v/>
      </c>
      <c r="GT84" s="185" t="n"/>
      <c r="GU84" s="119">
        <f>IF(N($H84)&lt;33,"",IF(GO84="","",GO84+31))</f>
        <v/>
      </c>
      <c r="GV84" s="124">
        <f>IF(GU84="","",TODAY()-GU84)</f>
        <v/>
      </c>
      <c r="GW84" s="494" t="n"/>
      <c r="GX84" s="184" t="n"/>
      <c r="GY84" s="184">
        <f>IF(GU84="","SIN ESTADO",IF(GW84&lt;&gt;"","PAGA",IF(GV84&gt;0,"VENCIDA",IF(GV84&gt;=-5,"POR VENCER","AL DÍA"))))</f>
        <v/>
      </c>
      <c r="GZ84" s="185" t="n"/>
      <c r="HA84" s="119">
        <f>IF(N($H84)&lt;34,"",IF(GU84="","",GU84+31))</f>
        <v/>
      </c>
      <c r="HB84" s="124">
        <f>IF(HA84="","",TODAY()-HA84)</f>
        <v/>
      </c>
      <c r="HC84" s="494" t="n"/>
      <c r="HD84" s="184" t="n"/>
      <c r="HE84" s="184">
        <f>IF(HA84="","SIN ESTADO",IF(HC84&lt;&gt;"","PAGA",IF(HB84&gt;0,"VENCIDA",IF(HB84&gt;=-5,"POR VENCER","AL DÍA"))))</f>
        <v/>
      </c>
      <c r="HF84" s="185" t="n"/>
      <c r="HG84" s="119">
        <f>IF(N($H84)&lt;35,"",IF(HA84="","",HA84+31))</f>
        <v/>
      </c>
      <c r="HH84" s="124">
        <f>IF(HG84="","",TODAY()-HG84)</f>
        <v/>
      </c>
      <c r="HI84" s="494" t="n"/>
      <c r="HJ84" s="184" t="n"/>
      <c r="HK84" s="184">
        <f>IF(HG84="","SIN ESTADO",IF(HI84&lt;&gt;"","PAGA",IF(HH84&gt;0,"VENCIDA",IF(HH84&gt;=-5,"POR VENCER","AL DÍA"))))</f>
        <v/>
      </c>
      <c r="HL84" s="168" t="n"/>
      <c r="HM84" s="119">
        <f>IF(N($H84)&lt;36,"",IF(HG84="","",HG84+31))</f>
        <v/>
      </c>
      <c r="HN84" s="124">
        <f>IF(HM84="","",TODAY()-HM84)</f>
        <v/>
      </c>
      <c r="HO84" s="494" t="n"/>
      <c r="HP84" s="184" t="n"/>
      <c r="HQ84" s="184">
        <f>IF(HM84="","SIN ESTADO",IF(HO84&lt;&gt;"","PAGA",IF(HN84&gt;0,"VENCIDA",IF(HN84&gt;=-5,"POR VENCER","AL DÍA"))))</f>
        <v/>
      </c>
      <c r="HR84" s="168" t="n"/>
      <c r="HS84" s="169">
        <f>N84+T84+Z84+AF84+AL84+AR84+AX84+BD84+BJ84+BP84+BV84+CB84+CH84+CN84+CT84+CZ84+DF84+DL84+DR84+DX84+ED84+EJ84+EP84+EV84+FB84+FH84+FN84+FT84+FZ84+GF84+GL84+GR84+GX84+HD84+HJ84+HP84</f>
        <v/>
      </c>
      <c r="HU84" s="170">
        <f>IFERROR(N($J84),0)</f>
        <v/>
      </c>
      <c r="HW84" s="170">
        <f>SUMPRODUCT((MOD(COLUMN($M84:$HR84)-COLUMN($M84),6)=0)*ISNUMBER($M84:$HR84)*($M84:$HR84&gt;=RESUMEN!$C$26)*($M84:$HR84&lt;=RESUMEN!$C$27)*IFERROR(N($N84:$HS84),0))</f>
        <v/>
      </c>
      <c r="HX84" s="170">
        <f>SUMPRODUCT((MOD(COLUMN($M84:$HR84)-COLUMN($M84),6)=0)*ISNUMBER($M84:$HR84)*($M84:$HR84&gt;=RESUMEN!$C$26)*($M84:$HR84&lt;=RESUMEN!$C$27))</f>
        <v/>
      </c>
    </row>
    <row r="85" ht="15.75" customHeight="1" s="506">
      <c r="B85" s="113">
        <f>VENTAS!A84</f>
        <v/>
      </c>
      <c r="C85" s="236">
        <f>VENTAS!B84</f>
        <v/>
      </c>
      <c r="D85" s="53">
        <f>VENTAS!C84</f>
        <v/>
      </c>
      <c r="E85" s="114">
        <f>VENTAS!D84</f>
        <v/>
      </c>
      <c r="F85" s="114">
        <f>VENTAS!J84</f>
        <v/>
      </c>
      <c r="G85" s="494">
        <f>VENTAS!F84</f>
        <v/>
      </c>
      <c r="H85" s="479">
        <f>VENTAS!K84</f>
        <v/>
      </c>
      <c r="I85" s="479">
        <f>VENTAS!M84</f>
        <v/>
      </c>
      <c r="J85" s="184">
        <f>VENTAS!L84</f>
        <v/>
      </c>
      <c r="K85" s="119">
        <f>IF(N($H85)&lt;1,"",$G85+31)</f>
        <v/>
      </c>
      <c r="L85" s="124">
        <f>IF(K85="","",TODAY()-K85)</f>
        <v/>
      </c>
      <c r="M85" s="201" t="n">
        <v>45901</v>
      </c>
      <c r="N85" s="374" t="n">
        <v>1083000</v>
      </c>
      <c r="O85" s="184">
        <f>IF(K85="","SIN ESTADO",IF(M85&lt;&gt;"","PAGA",IF(L85&gt;0,"VENCIDA",IF(L85&gt;=-5,"POR VENCER","AL DÍA"))))</f>
        <v/>
      </c>
      <c r="P85" s="185" t="inlineStr">
        <is>
          <t>TRANSFERENCIA</t>
        </is>
      </c>
      <c r="Q85" s="119">
        <f>IF(N($H85)&lt;2,"",IF(K85="","",K85+31))</f>
        <v/>
      </c>
      <c r="R85" s="124">
        <f>IF(Q85="","",TODAY()-Q85)</f>
        <v/>
      </c>
      <c r="S85" s="406" t="n">
        <v>45933</v>
      </c>
      <c r="T85" s="184" t="n">
        <v>1083000</v>
      </c>
      <c r="U85" s="184">
        <f>IF(Q85="","SIN ESTADO",IF(S85&lt;&gt;"","PAGA",IF(R85&gt;0,"VENCIDA",IF(R85&gt;=-5,"POR VENCER","AL DÍA"))))</f>
        <v/>
      </c>
      <c r="V85" s="185" t="inlineStr">
        <is>
          <t>TRANSFERENCIA</t>
        </is>
      </c>
      <c r="W85" s="119">
        <f>IF(N($H85)&lt;3,"",IF(Q85="","",Q85+31))</f>
        <v/>
      </c>
      <c r="X85" s="124">
        <f>IF(W85="","",TODAY()-W85)</f>
        <v/>
      </c>
      <c r="Y85" s="227" t="n">
        <v>45988</v>
      </c>
      <c r="Z85" s="184" t="n">
        <v>1050000</v>
      </c>
      <c r="AA85" s="184">
        <f>IF(W85="","SIN ESTADO",IF(Y85&lt;&gt;"","PAGA",IF(X85&gt;0,"VENCIDA",IF(X85&gt;=-5,"POR VENCER","AL DÍA"))))</f>
        <v/>
      </c>
      <c r="AB85" s="185" t="inlineStr">
        <is>
          <t>TRANSFERENCIA</t>
        </is>
      </c>
      <c r="AC85" s="119">
        <f>IF(N($H85)&lt;4,"",IF(W85="","",W85+31))</f>
        <v/>
      </c>
      <c r="AD85" s="124">
        <f>IF(AC85="","",TODAY()-AC85)</f>
        <v/>
      </c>
      <c r="AE85" s="407" t="n">
        <v>46010</v>
      </c>
      <c r="AF85" s="184" t="n">
        <v>1000000</v>
      </c>
      <c r="AG85" s="184">
        <f>IF(AC85="","SIN ESTADO",IF(AE85&lt;&gt;"","PAGA",IF(AD85&gt;0,"VENCIDA",IF(AD85&gt;=-5,"POR VENCER","AL DÍA"))))</f>
        <v/>
      </c>
      <c r="AH85" s="185" t="inlineStr">
        <is>
          <t>TRANSFERENCIA</t>
        </is>
      </c>
      <c r="AI85" s="119">
        <f>IF(N($H85)&lt;5,"",IF(AC85="","",AC85+31))</f>
        <v/>
      </c>
      <c r="AJ85" s="124">
        <f>IF(AI85="","",TODAY()-AI85)</f>
        <v/>
      </c>
      <c r="AK85" s="227" t="n">
        <v>45660</v>
      </c>
      <c r="AL85" s="184" t="n">
        <v>1083000</v>
      </c>
      <c r="AM85" s="184">
        <f>IF(AI85="","SIN ESTADO",IF(AK85&lt;&gt;"","PAGA",IF(AJ85&gt;0,"VENCIDA",IF(AJ85&gt;=-5,"POR VENCER","AL DÍA"))))</f>
        <v/>
      </c>
      <c r="AN85" s="185" t="inlineStr">
        <is>
          <t>TRANSFERENCIA</t>
        </is>
      </c>
      <c r="AO85" s="119">
        <f>IF(N($H85)&lt;6,"",IF(AI85="","",AI85+31))</f>
        <v/>
      </c>
      <c r="AP85" s="124">
        <f>IF(AO85="","",TODAY()-AO85)</f>
        <v/>
      </c>
      <c r="AQ85" s="477" t="n">
        <v>45660</v>
      </c>
      <c r="AR85" s="184" t="n">
        <v>1083000</v>
      </c>
      <c r="AS85" s="184">
        <f>IF(AO85="","SIN ESTADO",IF(AQ85&lt;&gt;"","PAGA",IF(AP85&gt;0,"VENCIDA",IF(AP85&gt;=-5,"POR VENCER","AL DÍA"))))</f>
        <v/>
      </c>
      <c r="AT85" s="185" t="inlineStr">
        <is>
          <t>TRANSFERENCIA</t>
        </is>
      </c>
      <c r="AU85" s="119">
        <f>IF(N($H85)&lt;7,"",IF(AO85="","",AO85+31))</f>
        <v/>
      </c>
      <c r="AV85" s="124">
        <f>IF(AU85="","",TODAY()-AU85)</f>
        <v/>
      </c>
      <c r="AW85" s="407" t="n">
        <v>46056</v>
      </c>
      <c r="AX85" s="184" t="n">
        <v>1083000</v>
      </c>
      <c r="AY85" s="184">
        <f>IF(AU85="","SIN ESTADO",IF(AW85&lt;&gt;"","PAGA",IF(AV85&gt;0,"VENCIDA",IF(AV85&gt;=-5,"POR VENCER","AL DÍA"))))</f>
        <v/>
      </c>
      <c r="AZ85" s="185" t="inlineStr">
        <is>
          <t>TRANSFERENCIA</t>
        </is>
      </c>
      <c r="BA85" s="119">
        <f>IF(N($H85)&lt;8,"",IF(AU85="","",AU85+31))</f>
        <v/>
      </c>
      <c r="BB85" s="124">
        <f>IF(BA85="","",TODAY()-BA85)</f>
        <v/>
      </c>
      <c r="BC85" s="227" t="n">
        <v>46084</v>
      </c>
      <c r="BD85" s="184" t="n">
        <v>1083000</v>
      </c>
      <c r="BE85" s="184">
        <f>IF(BA85="","SIN ESTADO",IF(BC85&lt;&gt;"","PAGA",IF(BB85&gt;0,"VENCIDA",IF(BB85&gt;=-5,"POR VENCER","AL DÍA"))))</f>
        <v/>
      </c>
      <c r="BF85" s="185" t="inlineStr">
        <is>
          <t>TRANSFERENCIA</t>
        </is>
      </c>
      <c r="BG85" s="119">
        <f>IF(N($H85)&lt;9,"",IF(BA85="","",BA85+31))</f>
        <v/>
      </c>
      <c r="BH85" s="124">
        <f>IF(BG85="","",TODAY()-BG85)</f>
        <v/>
      </c>
      <c r="BI85" s="494" t="n">
        <v>46146</v>
      </c>
      <c r="BJ85" s="184" t="n">
        <v>1083000</v>
      </c>
      <c r="BK85" s="184">
        <f>IF(BG85="","SIN ESTADO",IF(BI85&lt;&gt;"","PAGA",IF(BH85&gt;0,"VENCIDA",IF(BH85&gt;=-5,"POR VENCER","AL DÍA"))))</f>
        <v/>
      </c>
      <c r="BL85" s="185" t="inlineStr">
        <is>
          <t>TRANSFERENCIA</t>
        </is>
      </c>
      <c r="BM85" s="119">
        <f>IF(N($H85)&lt;10,"",IF(BG85="","",BG85+31))</f>
        <v/>
      </c>
      <c r="BN85" s="124">
        <f>IF(BM85="","",TODAY()-BM85)</f>
        <v/>
      </c>
      <c r="BO85" s="494" t="n">
        <v>46177</v>
      </c>
      <c r="BP85" s="184" t="n">
        <v>1083000</v>
      </c>
      <c r="BQ85" s="184">
        <f>IF(BM85="","SIN ESTADO",IF(BO85&lt;&gt;"","PAGA",IF(BN85&gt;0,"VENCIDA",IF(BN85&gt;=-5,"POR VENCER","AL DÍA"))))</f>
        <v/>
      </c>
      <c r="BR85" s="185" t="inlineStr">
        <is>
          <t>TRANSFERENCIA</t>
        </is>
      </c>
      <c r="BS85" s="119">
        <f>IF(N($H85)&lt;11,"",IF(BM85="","",BM85+31))</f>
        <v/>
      </c>
      <c r="BT85" s="124">
        <f>IF(BS85="","",TODAY()-BS85)</f>
        <v/>
      </c>
      <c r="BU85" s="494" t="n">
        <v>46206</v>
      </c>
      <c r="BV85" s="184" t="n">
        <v>1083000</v>
      </c>
      <c r="BW85" s="184">
        <f>IF(BS85="","SIN ESTADO",IF(BU85&lt;&gt;"","PAGA",IF(BT85&gt;0,"VENCIDA",IF(BT85&gt;=-5,"POR VENCER","AL DÍA"))))</f>
        <v/>
      </c>
      <c r="BX85" s="185" t="inlineStr">
        <is>
          <t>TRANSFERENCIA</t>
        </is>
      </c>
      <c r="BY85" s="119">
        <f>IF(N($H85)&lt;12,"",IF(BS85="","",BS85+31))</f>
        <v/>
      </c>
      <c r="BZ85" s="124">
        <f>IF(BY85="","",TODAY()-BY85)</f>
        <v/>
      </c>
      <c r="CA85" s="494" t="n">
        <v>46268</v>
      </c>
      <c r="CB85" s="184" t="n">
        <v>1083000</v>
      </c>
      <c r="CC85" s="184">
        <f>IF(BY85="","SIN ESTADO",IF(CA85&lt;&gt;"","PAGA",IF(BZ85&gt;0,"VENCIDA",IF(BZ85&gt;=-5,"POR VENCER","AL DÍA"))))</f>
        <v/>
      </c>
      <c r="CD85" s="185" t="inlineStr">
        <is>
          <t>TRANSFERENCIA</t>
        </is>
      </c>
      <c r="CE85" s="119">
        <f>IF(N($H85)&lt;13,"",IF(BY85="","",BY85+31))</f>
        <v/>
      </c>
      <c r="CF85" s="124">
        <f>IF(CE85="","",TODAY()-CE85)</f>
        <v/>
      </c>
      <c r="CG85" s="494" t="n"/>
      <c r="CH85" s="184" t="n"/>
      <c r="CI85" s="184">
        <f>IF(CE85="","SIN ESTADO",IF(CG85&lt;&gt;"","PAGA",IF(CF85&gt;0,"VENCIDA",IF(CF85&gt;=-5,"POR VENCER","AL DÍA"))))</f>
        <v/>
      </c>
      <c r="CJ85" s="185" t="n"/>
      <c r="CK85" s="119">
        <f>IF(N($H85)&lt;14,"",IF(CE85="","",CE85+31))</f>
        <v/>
      </c>
      <c r="CL85" s="124">
        <f>IF(CK85="","",TODAY()-CK85)</f>
        <v/>
      </c>
      <c r="CM85" s="494" t="n"/>
      <c r="CN85" s="184" t="n"/>
      <c r="CO85" s="184">
        <f>IF(CK85="","SIN ESTADO",IF(CM85&lt;&gt;"","PAGA",IF(CL85&gt;0,"VENCIDA",IF(CL85&gt;=-5,"POR VENCER","AL DÍA"))))</f>
        <v/>
      </c>
      <c r="CP85" s="185" t="n"/>
      <c r="CQ85" s="119">
        <f>IF(N($H85)&lt;15,"",IF(CK85="","",CK85+31))</f>
        <v/>
      </c>
      <c r="CR85" s="124">
        <f>IF(CQ85="","",TODAY()-CQ85)</f>
        <v/>
      </c>
      <c r="CS85" s="494" t="n"/>
      <c r="CT85" s="184" t="n"/>
      <c r="CU85" s="184">
        <f>IF(CQ85="","SIN ESTADO",IF(CS85&lt;&gt;"","PAGA",IF(CR85&gt;0,"VENCIDA",IF(CR85&gt;=-5,"POR VENCER","AL DÍA"))))</f>
        <v/>
      </c>
      <c r="CV85" s="185" t="n"/>
      <c r="CW85" s="119">
        <f>IF(N($H85)&lt;16,"",IF(CQ85="","",CQ85+31))</f>
        <v/>
      </c>
      <c r="CX85" s="124">
        <f>IF(CW85="","",TODAY()-CW85)</f>
        <v/>
      </c>
      <c r="CY85" s="494" t="n"/>
      <c r="CZ85" s="184" t="n"/>
      <c r="DA85" s="184">
        <f>IF(CW85="","SIN ESTADO",IF(CY85&lt;&gt;"","PAGA",IF(CX85&gt;0,"VENCIDA",IF(CX85&gt;=-5,"POR VENCER","AL DÍA"))))</f>
        <v/>
      </c>
      <c r="DB85" s="185" t="n"/>
      <c r="DC85" s="119">
        <f>IF(N($H85)&lt;17,"",IF(CW85="","",CW85+31))</f>
        <v/>
      </c>
      <c r="DD85" s="124">
        <f>IF(DC85="","",TODAY()-DC85)</f>
        <v/>
      </c>
      <c r="DE85" s="494" t="n"/>
      <c r="DF85" s="184" t="n"/>
      <c r="DG85" s="184">
        <f>IF(DC85="","SIN ESTADO",IF(DE85&lt;&gt;"","PAGA",IF(DD85&gt;0,"VENCIDA",IF(DD85&gt;=-5,"POR VENCER","AL DÍA"))))</f>
        <v/>
      </c>
      <c r="DH85" s="185" t="n"/>
      <c r="DI85" s="119">
        <f>IF(N($H85)&lt;18,"",IF(DC85="","",DC85+31))</f>
        <v/>
      </c>
      <c r="DJ85" s="124">
        <f>IF(DI85="","",TODAY()-DI85)</f>
        <v/>
      </c>
      <c r="DK85" s="494" t="n"/>
      <c r="DL85" s="184" t="n"/>
      <c r="DM85" s="184">
        <f>IF(DI85="","SIN ESTADO",IF(DK85&lt;&gt;"","PAGA",IF(DJ85&gt;0,"VENCIDA",IF(DJ85&gt;=-5,"POR VENCER","AL DÍA"))))</f>
        <v/>
      </c>
      <c r="DN85" s="185" t="n"/>
      <c r="DO85" s="119">
        <f>IF(N($H85)&lt;19,"",IF(DI85="","",DI85+31))</f>
        <v/>
      </c>
      <c r="DP85" s="124">
        <f>IF(DO85="","",TODAY()-DO85)</f>
        <v/>
      </c>
      <c r="DQ85" s="494" t="n"/>
      <c r="DR85" s="184" t="n"/>
      <c r="DS85" s="184">
        <f>IF(DO85="","SIN ESTADO",IF(DQ85&lt;&gt;"","PAGA",IF(DP85&gt;0,"VENCIDA",IF(DP85&gt;=-5,"POR VENCER","AL DÍA"))))</f>
        <v/>
      </c>
      <c r="DT85" s="185" t="n"/>
      <c r="DU85" s="119">
        <f>IF(N($H85)&lt;20,"",IF(DO85="","",DO85+31))</f>
        <v/>
      </c>
      <c r="DV85" s="124">
        <f>IF(DU85="","",TODAY()-DU85)</f>
        <v/>
      </c>
      <c r="DW85" s="494" t="n"/>
      <c r="DX85" s="184" t="n"/>
      <c r="DY85" s="184">
        <f>IF(DU85="","SIN ESTADO",IF(DW85&lt;&gt;"","PAGA",IF(DV85&gt;0,"VENCIDA",IF(DV85&gt;=-5,"POR VENCER","AL DÍA"))))</f>
        <v/>
      </c>
      <c r="DZ85" s="185" t="n"/>
      <c r="EA85" s="119">
        <f>IF(N($H85)&lt;21,"",IF(DU85="","",DU85+31))</f>
        <v/>
      </c>
      <c r="EB85" s="124">
        <f>IF(EA85="","",TODAY()-EA85)</f>
        <v/>
      </c>
      <c r="EC85" s="494" t="n"/>
      <c r="ED85" s="184" t="n"/>
      <c r="EE85" s="184">
        <f>IF(EA85="","SIN ESTADO",IF(EC85&lt;&gt;"","PAGA",IF(EB85&gt;0,"VENCIDA",IF(EB85&gt;=-5,"POR VENCER","AL DÍA"))))</f>
        <v/>
      </c>
      <c r="EF85" s="185" t="n"/>
      <c r="EG85" s="119">
        <f>IF(N($H85)&lt;22,"",IF(EA85="","",EA85+31))</f>
        <v/>
      </c>
      <c r="EH85" s="124">
        <f>IF(EG85="","",TODAY()-EG85)</f>
        <v/>
      </c>
      <c r="EI85" s="494" t="n"/>
      <c r="EJ85" s="184" t="n"/>
      <c r="EK85" s="184">
        <f>IF(EG85="","SIN ESTADO",IF(EI85&lt;&gt;"","PAGA",IF(EH85&gt;0,"VENCIDA",IF(EH85&gt;=-5,"POR VENCER","AL DÍA"))))</f>
        <v/>
      </c>
      <c r="EL85" s="185" t="n"/>
      <c r="EM85" s="119">
        <f>IF(N($H85)&lt;23,"",IF(EG85="","",EG85+31))</f>
        <v/>
      </c>
      <c r="EN85" s="124">
        <f>IF(EM85="","",TODAY()-EM85)</f>
        <v/>
      </c>
      <c r="EO85" s="494" t="n"/>
      <c r="EP85" s="184" t="n"/>
      <c r="EQ85" s="184">
        <f>IF(EM85="","SIN ESTADO",IF(EO85&lt;&gt;"","PAGA",IF(EN85&gt;0,"VENCIDA",IF(EN85&gt;=-5,"POR VENCER","AL DÍA"))))</f>
        <v/>
      </c>
      <c r="ER85" s="185" t="n"/>
      <c r="ES85" s="119">
        <f>IF(N($H85)&lt;24,"",IF(EM85="","",EM85+31))</f>
        <v/>
      </c>
      <c r="ET85" s="124">
        <f>IF(ES85="","",TODAY()-ES85)</f>
        <v/>
      </c>
      <c r="EU85" s="494" t="n"/>
      <c r="EV85" s="184" t="n"/>
      <c r="EW85" s="184">
        <f>IF(ES85="","SIN ESTADO",IF(EU85&lt;&gt;"","PAGA",IF(ET85&gt;0,"VENCIDA",IF(ET85&gt;=-5,"POR VENCER","AL DÍA"))))</f>
        <v/>
      </c>
      <c r="EX85" s="185" t="n"/>
      <c r="EY85" s="119">
        <f>IF(N($H85)&lt;25,"",IF(ES85="","",ES85+31))</f>
        <v/>
      </c>
      <c r="EZ85" s="124">
        <f>IF(EY85="","",TODAY()-EY85)</f>
        <v/>
      </c>
      <c r="FA85" s="494" t="n"/>
      <c r="FB85" s="184" t="n"/>
      <c r="FC85" s="184">
        <f>IF(EY85="","SIN ESTADO",IF(FA85&lt;&gt;"","PAGA",IF(EZ85&gt;0,"VENCIDA",IF(EZ85&gt;=-5,"POR VENCER","AL DÍA"))))</f>
        <v/>
      </c>
      <c r="FD85" s="185" t="n"/>
      <c r="FE85" s="119">
        <f>IF(N($H85)&lt;26,"",IF(EY85="","",EY85+31))</f>
        <v/>
      </c>
      <c r="FF85" s="124">
        <f>IF(FE85="","",TODAY()-FE85)</f>
        <v/>
      </c>
      <c r="FG85" s="494" t="n"/>
      <c r="FH85" s="184" t="n"/>
      <c r="FI85" s="184">
        <f>IF(FE85="","SIN ESTADO",IF(FG85&lt;&gt;"","PAGA",IF(FF85&gt;0,"VENCIDA",IF(FF85&gt;=-5,"POR VENCER","AL DÍA"))))</f>
        <v/>
      </c>
      <c r="FJ85" s="185" t="n"/>
      <c r="FK85" s="119">
        <f>IF(N($H85)&lt;27,"",IF(FE85="","",FE85+31))</f>
        <v/>
      </c>
      <c r="FL85" s="124">
        <f>IF(FK85="","",TODAY()-FK85)</f>
        <v/>
      </c>
      <c r="FM85" s="494" t="n"/>
      <c r="FN85" s="184" t="n"/>
      <c r="FO85" s="184">
        <f>IF(FK85="","SIN ESTADO",IF(FM85&lt;&gt;"","PAGA",IF(FL85&gt;0,"VENCIDA",IF(FL85&gt;=-5,"POR VENCER","AL DÍA"))))</f>
        <v/>
      </c>
      <c r="FP85" s="185" t="n"/>
      <c r="FQ85" s="119">
        <f>IF(N($H85)&lt;28,"",IF(FK85="","",FK85+31))</f>
        <v/>
      </c>
      <c r="FR85" s="124">
        <f>IF(FQ85="","",TODAY()-FQ85)</f>
        <v/>
      </c>
      <c r="FS85" s="494" t="n"/>
      <c r="FT85" s="184" t="n"/>
      <c r="FU85" s="184">
        <f>IF(FQ85="","SIN ESTADO",IF(FS85&lt;&gt;"","PAGA",IF(FR85&gt;0,"VENCIDA",IF(FR85&gt;=-5,"POR VENCER","AL DÍA"))))</f>
        <v/>
      </c>
      <c r="FV85" s="185" t="n"/>
      <c r="FW85" s="119">
        <f>IF(N($H85)&lt;29,"",IF(FQ85="","",FQ85+31))</f>
        <v/>
      </c>
      <c r="FX85" s="124">
        <f>IF(FW85="","",TODAY()-FW85)</f>
        <v/>
      </c>
      <c r="FY85" s="494" t="n"/>
      <c r="FZ85" s="184" t="n"/>
      <c r="GA85" s="184">
        <f>IF(FW85="","SIN ESTADO",IF(FY85&lt;&gt;"","PAGA",IF(FX85&gt;0,"VENCIDA",IF(FX85&gt;=-5,"POR VENCER","AL DÍA"))))</f>
        <v/>
      </c>
      <c r="GB85" s="185" t="n"/>
      <c r="GC85" s="119">
        <f>IF(N($H85)&lt;30,"",IF(FW85="","",FW85+31))</f>
        <v/>
      </c>
      <c r="GD85" s="124">
        <f>IF(GC85="","",TODAY()-GC85)</f>
        <v/>
      </c>
      <c r="GE85" s="494" t="n"/>
      <c r="GF85" s="184" t="n"/>
      <c r="GG85" s="184">
        <f>IF(GC85="","SIN ESTADO",IF(GE85&lt;&gt;"","PAGA",IF(GD85&gt;0,"VENCIDA",IF(GD85&gt;=-5,"POR VENCER","AL DÍA"))))</f>
        <v/>
      </c>
      <c r="GH85" s="185" t="n"/>
      <c r="GI85" s="119">
        <f>IF(N($H85)&lt;31,"",IF(GC85="","",GC85+31))</f>
        <v/>
      </c>
      <c r="GJ85" s="124">
        <f>IF(GI85="","",TODAY()-GI85)</f>
        <v/>
      </c>
      <c r="GK85" s="494" t="n"/>
      <c r="GL85" s="184" t="n"/>
      <c r="GM85" s="184">
        <f>IF(GI85="","SIN ESTADO",IF(GK85&lt;&gt;"","PAGA",IF(GJ85&gt;0,"VENCIDA",IF(GJ85&gt;=-5,"POR VENCER","AL DÍA"))))</f>
        <v/>
      </c>
      <c r="GN85" s="185" t="n"/>
      <c r="GO85" s="119">
        <f>IF(N($H85)&lt;32,"",IF(GI85="","",GI85+31))</f>
        <v/>
      </c>
      <c r="GP85" s="124">
        <f>IF(GO85="","",TODAY()-GO85)</f>
        <v/>
      </c>
      <c r="GQ85" s="494" t="n"/>
      <c r="GR85" s="184" t="n"/>
      <c r="GS85" s="184">
        <f>IF(GO85="","SIN ESTADO",IF(GQ85&lt;&gt;"","PAGA",IF(GP85&gt;0,"VENCIDA",IF(GP85&gt;=-5,"POR VENCER","AL DÍA"))))</f>
        <v/>
      </c>
      <c r="GT85" s="185" t="n"/>
      <c r="GU85" s="119">
        <f>IF(N($H85)&lt;33,"",IF(GO85="","",GO85+31))</f>
        <v/>
      </c>
      <c r="GV85" s="124">
        <f>IF(GU85="","",TODAY()-GU85)</f>
        <v/>
      </c>
      <c r="GW85" s="494" t="n"/>
      <c r="GX85" s="184" t="n"/>
      <c r="GY85" s="184">
        <f>IF(GU85="","SIN ESTADO",IF(GW85&lt;&gt;"","PAGA",IF(GV85&gt;0,"VENCIDA",IF(GV85&gt;=-5,"POR VENCER","AL DÍA"))))</f>
        <v/>
      </c>
      <c r="GZ85" s="185" t="n"/>
      <c r="HA85" s="119">
        <f>IF(N($H85)&lt;34,"",IF(GU85="","",GU85+31))</f>
        <v/>
      </c>
      <c r="HB85" s="124">
        <f>IF(HA85="","",TODAY()-HA85)</f>
        <v/>
      </c>
      <c r="HC85" s="494" t="n"/>
      <c r="HD85" s="184" t="n"/>
      <c r="HE85" s="184">
        <f>IF(HA85="","SIN ESTADO",IF(HC85&lt;&gt;"","PAGA",IF(HB85&gt;0,"VENCIDA",IF(HB85&gt;=-5,"POR VENCER","AL DÍA"))))</f>
        <v/>
      </c>
      <c r="HF85" s="185" t="n"/>
      <c r="HG85" s="119">
        <f>IF(N($H85)&lt;35,"",IF(HA85="","",HA85+31))</f>
        <v/>
      </c>
      <c r="HH85" s="124">
        <f>IF(HG85="","",TODAY()-HG85)</f>
        <v/>
      </c>
      <c r="HI85" s="494" t="n"/>
      <c r="HJ85" s="184" t="n"/>
      <c r="HK85" s="184">
        <f>IF(HG85="","SIN ESTADO",IF(HI85&lt;&gt;"","PAGA",IF(HH85&gt;0,"VENCIDA",IF(HH85&gt;=-5,"POR VENCER","AL DÍA"))))</f>
        <v/>
      </c>
      <c r="HL85" s="168" t="n"/>
      <c r="HM85" s="119">
        <f>IF(N($H85)&lt;36,"",IF(HG85="","",HG85+31))</f>
        <v/>
      </c>
      <c r="HN85" s="124">
        <f>IF(HM85="","",TODAY()-HM85)</f>
        <v/>
      </c>
      <c r="HO85" s="494" t="n"/>
      <c r="HP85" s="184" t="n"/>
      <c r="HQ85" s="184">
        <f>IF(HM85="","SIN ESTADO",IF(HO85&lt;&gt;"","PAGA",IF(HN85&gt;0,"VENCIDA",IF(HN85&gt;=-5,"POR VENCER","AL DÍA"))))</f>
        <v/>
      </c>
      <c r="HR85" s="168" t="n"/>
      <c r="HS85" s="169">
        <f>N85+T85+Z85+AF85+AL85+AR85+AX85+BD85+BJ85+BP85+BV85+CB85+CH85+CN85+CT85+CZ85+DF85+DL85+DR85+DX85+ED85+EJ85+EP85+EV85+FB85+FH85+FN85+FT85+FZ85+GF85+GL85+GR85+GX85+HD85+HJ85+HP85</f>
        <v/>
      </c>
      <c r="HU85" s="170">
        <f>IFERROR(N($J85),0)</f>
        <v/>
      </c>
      <c r="HW85" s="170">
        <f>SUMPRODUCT((MOD(COLUMN($M85:$HR85)-COLUMN($M85),6)=0)*ISNUMBER($M85:$HR85)*($M85:$HR85&gt;=RESUMEN!$C$26)*($M85:$HR85&lt;=RESUMEN!$C$27)*IFERROR(N($N85:$HS85),0))</f>
        <v/>
      </c>
      <c r="HX85" s="170">
        <f>SUMPRODUCT((MOD(COLUMN($M85:$HR85)-COLUMN($M85),6)=0)*ISNUMBER($M85:$HR85)*($M85:$HR85&gt;=RESUMEN!$C$26)*($M85:$HR85&lt;=RESUMEN!$C$27))</f>
        <v/>
      </c>
    </row>
    <row r="86" ht="15.75" customHeight="1" s="506">
      <c r="B86" s="113">
        <f>VENTAS!A85</f>
        <v/>
      </c>
      <c r="C86" s="236">
        <f>VENTAS!B85</f>
        <v/>
      </c>
      <c r="D86" s="53">
        <f>VENTAS!C85</f>
        <v/>
      </c>
      <c r="E86" s="114">
        <f>VENTAS!D85</f>
        <v/>
      </c>
      <c r="F86" s="114">
        <f>VENTAS!J85</f>
        <v/>
      </c>
      <c r="G86" s="494">
        <f>VENTAS!F85</f>
        <v/>
      </c>
      <c r="H86" s="479">
        <f>VENTAS!K85</f>
        <v/>
      </c>
      <c r="I86" s="479">
        <f>VENTAS!M85</f>
        <v/>
      </c>
      <c r="J86" s="184">
        <f>VENTAS!L85</f>
        <v/>
      </c>
      <c r="K86" s="119" t="n">
        <v>46162</v>
      </c>
      <c r="L86" s="124">
        <f>IF(K86="","",TODAY()-K86)</f>
        <v/>
      </c>
      <c r="M86" s="494" t="n">
        <v>46113</v>
      </c>
      <c r="N86" s="374" t="n">
        <v>875000</v>
      </c>
      <c r="O86" s="184">
        <f>IF(K86="","SIN ESTADO",IF(M86&lt;&gt;"","PAGA",IF(L86&gt;0,"VENCIDA",IF(L86&gt;=-5,"POR VENCER","AL DÍA"))))</f>
        <v/>
      </c>
      <c r="P86" s="185" t="inlineStr">
        <is>
          <t>TRANSFERENCIA</t>
        </is>
      </c>
      <c r="Q86" s="119">
        <f>IF(N($H86)&lt;2,"",IF(K86="","",K86+31))</f>
        <v/>
      </c>
      <c r="R86" s="124">
        <f>IF(Q86="","",TODAY()-Q86)</f>
        <v/>
      </c>
      <c r="S86" s="494" t="n">
        <v>46162</v>
      </c>
      <c r="T86" s="184" t="n">
        <v>1000000</v>
      </c>
      <c r="U86" s="184">
        <f>IF(Q86="","SIN ESTADO",IF(S86&lt;&gt;"","PAGA",IF(R86&gt;0,"VENCIDA",IF(R86&gt;=-5,"POR VENCER","AL DÍA"))))</f>
        <v/>
      </c>
      <c r="V86" s="185" t="inlineStr">
        <is>
          <t>TRANSFERENCIA</t>
        </is>
      </c>
      <c r="W86" s="119">
        <f>IF(N($H86)&lt;3,"",IF(Q86="","",Q86+31))</f>
        <v/>
      </c>
      <c r="X86" s="124">
        <f>IF(W86="","",TODAY()-W86)</f>
        <v/>
      </c>
      <c r="Y86" s="494" t="n">
        <v>46171</v>
      </c>
      <c r="Z86" s="184" t="n">
        <v>1000000</v>
      </c>
      <c r="AA86" s="184">
        <f>IF(W86="","SIN ESTADO",IF(Y86&lt;&gt;"","PAGA",IF(X86&gt;0,"VENCIDA",IF(X86&gt;=-5,"POR VENCER","AL DÍA"))))</f>
        <v/>
      </c>
      <c r="AB86" s="185" t="inlineStr">
        <is>
          <t>TRANSFERENCIA</t>
        </is>
      </c>
      <c r="AC86" s="119">
        <f>IF(N($H86)&lt;4,"",IF(W86="","",W86+31))</f>
        <v/>
      </c>
      <c r="AD86" s="124">
        <f>IF(AC86="","",TODAY()-AC86)</f>
        <v/>
      </c>
      <c r="AE86" s="494" t="n">
        <v>46204</v>
      </c>
      <c r="AF86" s="184" t="n">
        <v>1000000</v>
      </c>
      <c r="AG86" s="184">
        <f>IF(AC86="","SIN ESTADO",IF(AE86&lt;&gt;"","PAGA",IF(AD86&gt;0,"VENCIDA",IF(AD86&gt;=-5,"POR VENCER","AL DÍA"))))</f>
        <v/>
      </c>
      <c r="AH86" s="185" t="inlineStr">
        <is>
          <t>TRANSFERENCIA</t>
        </is>
      </c>
      <c r="AI86" s="119">
        <f>IF(N($H86)&lt;5,"",IF(AC86="","",AC86+31))</f>
        <v/>
      </c>
      <c r="AJ86" s="124">
        <f>IF(AI86="","",TODAY()-AI86)</f>
        <v/>
      </c>
      <c r="AK86" s="494" t="n">
        <v>46234</v>
      </c>
      <c r="AL86" s="184" t="n">
        <v>1000000</v>
      </c>
      <c r="AM86" s="184">
        <f>IF(AI86="","SIN ESTADO",IF(AK86&lt;&gt;"","PAGA",IF(AJ86&gt;0,"VENCIDA",IF(AJ86&gt;=-5,"POR VENCER","AL DÍA"))))</f>
        <v/>
      </c>
      <c r="AN86" s="185" t="inlineStr">
        <is>
          <t>TRANSFERENCIA</t>
        </is>
      </c>
      <c r="AO86" s="119">
        <f>IF(N($H86)&lt;6,"",IF(AI86="","",AI86+31))</f>
        <v/>
      </c>
      <c r="AP86" s="124">
        <f>IF(AO86="","",TODAY()-AO86)</f>
        <v/>
      </c>
      <c r="AQ86" s="270" t="n">
        <v>46265</v>
      </c>
      <c r="AR86" s="184" t="n">
        <v>1000000</v>
      </c>
      <c r="AS86" s="184">
        <f>IF(AO86="","SIN ESTADO",IF(AQ86&lt;&gt;"","PAGA",IF(AP86&gt;0,"VENCIDA",IF(AP86&gt;=-5,"POR VENCER","AL DÍA"))))</f>
        <v/>
      </c>
      <c r="AT86" s="185" t="inlineStr">
        <is>
          <t>TRANSFERENCIA</t>
        </is>
      </c>
      <c r="AU86" s="119">
        <f>IF(N($H86)&lt;7,"",IF(AO86="","",AO86+31))</f>
        <v/>
      </c>
      <c r="AV86" s="124">
        <f>IF(AU86="","",TODAY()-AU86)</f>
        <v/>
      </c>
      <c r="AW86" s="494" t="n"/>
      <c r="AX86" s="184" t="n"/>
      <c r="AY86" s="184">
        <f>IF(AU86="","SIN ESTADO",IF(AW86&lt;&gt;"","PAGA",IF(AV86&gt;0,"VENCIDA",IF(AV86&gt;=-5,"POR VENCER","AL DÍA"))))</f>
        <v/>
      </c>
      <c r="AZ86" s="185" t="n"/>
      <c r="BA86" s="119">
        <f>IF(N($H86)&lt;8,"",IF(AU86="","",AU86+31))</f>
        <v/>
      </c>
      <c r="BB86" s="124">
        <f>IF(BA86="","",TODAY()-BA86)</f>
        <v/>
      </c>
      <c r="BC86" s="494" t="n"/>
      <c r="BD86" s="184" t="n"/>
      <c r="BE86" s="184">
        <f>IF(BA86="","SIN ESTADO",IF(BC86&lt;&gt;"","PAGA",IF(BB86&gt;0,"VENCIDA",IF(BB86&gt;=-5,"POR VENCER","AL DÍA"))))</f>
        <v/>
      </c>
      <c r="BF86" s="185" t="n"/>
      <c r="BG86" s="119">
        <f>IF(N($H86)&lt;9,"",IF(BA86="","",BA86+31))</f>
        <v/>
      </c>
      <c r="BH86" s="124">
        <f>IF(BG86="","",TODAY()-BG86)</f>
        <v/>
      </c>
      <c r="BI86" s="494" t="n"/>
      <c r="BJ86" s="184" t="n"/>
      <c r="BK86" s="184">
        <f>IF(BG86="","SIN ESTADO",IF(BI86&lt;&gt;"","PAGA",IF(BH86&gt;0,"VENCIDA",IF(BH86&gt;=-5,"POR VENCER","AL DÍA"))))</f>
        <v/>
      </c>
      <c r="BL86" s="185" t="n"/>
      <c r="BM86" s="119">
        <f>IF(N($H86)&lt;10,"",IF(BG86="","",BG86+31))</f>
        <v/>
      </c>
      <c r="BN86" s="124">
        <f>IF(BM86="","",TODAY()-BM86)</f>
        <v/>
      </c>
      <c r="BO86" s="494" t="n"/>
      <c r="BP86" s="184" t="n"/>
      <c r="BQ86" s="184">
        <f>IF(BM86="","SIN ESTADO",IF(BO86&lt;&gt;"","PAGA",IF(BN86&gt;0,"VENCIDA",IF(BN86&gt;=-5,"POR VENCER","AL DÍA"))))</f>
        <v/>
      </c>
      <c r="BR86" s="185" t="n"/>
      <c r="BS86" s="119">
        <f>IF(N($H86)&lt;11,"",IF(BM86="","",BM86+31))</f>
        <v/>
      </c>
      <c r="BT86" s="124">
        <f>IF(BS86="","",TODAY()-BS86)</f>
        <v/>
      </c>
      <c r="BU86" s="494" t="n"/>
      <c r="BV86" s="184" t="n"/>
      <c r="BW86" s="184">
        <f>IF(BS86="","SIN ESTADO",IF(BU86&lt;&gt;"","PAGA",IF(BT86&gt;0,"VENCIDA",IF(BT86&gt;=-5,"POR VENCER","AL DÍA"))))</f>
        <v/>
      </c>
      <c r="BX86" s="185" t="n"/>
      <c r="BY86" s="119">
        <f>IF(N($H86)&lt;12,"",IF(BS86="","",BS86+31))</f>
        <v/>
      </c>
      <c r="BZ86" s="124">
        <f>IF(BY86="","",TODAY()-BY86)</f>
        <v/>
      </c>
      <c r="CA86" s="494" t="n"/>
      <c r="CB86" s="184" t="n"/>
      <c r="CC86" s="184">
        <f>IF(BY86="","SIN ESTADO",IF(CA86&lt;&gt;"","PAGA",IF(BZ86&gt;0,"VENCIDA",IF(BZ86&gt;=-5,"POR VENCER","AL DÍA"))))</f>
        <v/>
      </c>
      <c r="CD86" s="185" t="n"/>
      <c r="CE86" s="119">
        <f>IF(N($H86)&lt;13,"",IF(BY86="","",BY86+31))</f>
        <v/>
      </c>
      <c r="CF86" s="124">
        <f>IF(CE86="","",TODAY()-CE86)</f>
        <v/>
      </c>
      <c r="CG86" s="494" t="n"/>
      <c r="CH86" s="184" t="n"/>
      <c r="CI86" s="184">
        <f>IF(CE86="","SIN ESTADO",IF(CG86&lt;&gt;"","PAGA",IF(CF86&gt;0,"VENCIDA",IF(CF86&gt;=-5,"POR VENCER","AL DÍA"))))</f>
        <v/>
      </c>
      <c r="CJ86" s="185" t="n"/>
      <c r="CK86" s="119">
        <f>IF(N($H86)&lt;14,"",IF(CE86="","",CE86+31))</f>
        <v/>
      </c>
      <c r="CL86" s="124">
        <f>IF(CK86="","",TODAY()-CK86)</f>
        <v/>
      </c>
      <c r="CM86" s="494" t="n"/>
      <c r="CN86" s="184" t="n"/>
      <c r="CO86" s="184">
        <f>IF(CK86="","SIN ESTADO",IF(CM86&lt;&gt;"","PAGA",IF(CL86&gt;0,"VENCIDA",IF(CL86&gt;=-5,"POR VENCER","AL DÍA"))))</f>
        <v/>
      </c>
      <c r="CP86" s="185" t="n"/>
      <c r="CQ86" s="119">
        <f>IF(N($H86)&lt;15,"",IF(CK86="","",CK86+31))</f>
        <v/>
      </c>
      <c r="CR86" s="124">
        <f>IF(CQ86="","",TODAY()-CQ86)</f>
        <v/>
      </c>
      <c r="CS86" s="494" t="n"/>
      <c r="CT86" s="184" t="n"/>
      <c r="CU86" s="184">
        <f>IF(CQ86="","SIN ESTADO",IF(CS86&lt;&gt;"","PAGA",IF(CR86&gt;0,"VENCIDA",IF(CR86&gt;=-5,"POR VENCER","AL DÍA"))))</f>
        <v/>
      </c>
      <c r="CV86" s="185" t="n"/>
      <c r="CW86" s="119">
        <f>IF(N($H86)&lt;16,"",IF(CQ86="","",CQ86+31))</f>
        <v/>
      </c>
      <c r="CX86" s="124">
        <f>IF(CW86="","",TODAY()-CW86)</f>
        <v/>
      </c>
      <c r="CY86" s="494" t="n"/>
      <c r="CZ86" s="184" t="n"/>
      <c r="DA86" s="184">
        <f>IF(CW86="","SIN ESTADO",IF(CY86&lt;&gt;"","PAGA",IF(CX86&gt;0,"VENCIDA",IF(CX86&gt;=-5,"POR VENCER","AL DÍA"))))</f>
        <v/>
      </c>
      <c r="DB86" s="185" t="n"/>
      <c r="DC86" s="119">
        <f>IF(N($H86)&lt;17,"",IF(CW86="","",CW86+31))</f>
        <v/>
      </c>
      <c r="DD86" s="124">
        <f>IF(DC86="","",TODAY()-DC86)</f>
        <v/>
      </c>
      <c r="DE86" s="494" t="n"/>
      <c r="DF86" s="184" t="n"/>
      <c r="DG86" s="184">
        <f>IF(DC86="","SIN ESTADO",IF(DE86&lt;&gt;"","PAGA",IF(DD86&gt;0,"VENCIDA",IF(DD86&gt;=-5,"POR VENCER","AL DÍA"))))</f>
        <v/>
      </c>
      <c r="DH86" s="185" t="n"/>
      <c r="DI86" s="119">
        <f>IF(N($H86)&lt;18,"",IF(DC86="","",DC86+31))</f>
        <v/>
      </c>
      <c r="DJ86" s="124">
        <f>IF(DI86="","",TODAY()-DI86)</f>
        <v/>
      </c>
      <c r="DK86" s="494" t="n"/>
      <c r="DL86" s="184" t="n"/>
      <c r="DM86" s="184">
        <f>IF(DI86="","SIN ESTADO",IF(DK86&lt;&gt;"","PAGA",IF(DJ86&gt;0,"VENCIDA",IF(DJ86&gt;=-5,"POR VENCER","AL DÍA"))))</f>
        <v/>
      </c>
      <c r="DN86" s="185" t="n"/>
      <c r="DO86" s="119">
        <f>IF(N($H86)&lt;19,"",IF(DI86="","",DI86+31))</f>
        <v/>
      </c>
      <c r="DP86" s="124">
        <f>IF(DO86="","",TODAY()-DO86)</f>
        <v/>
      </c>
      <c r="DQ86" s="494" t="n"/>
      <c r="DR86" s="184" t="n"/>
      <c r="DS86" s="184">
        <f>IF(DO86="","SIN ESTADO",IF(DQ86&lt;&gt;"","PAGA",IF(DP86&gt;0,"VENCIDA",IF(DP86&gt;=-5,"POR VENCER","AL DÍA"))))</f>
        <v/>
      </c>
      <c r="DT86" s="185" t="n"/>
      <c r="DU86" s="119">
        <f>IF(N($H86)&lt;20,"",IF(DO86="","",DO86+31))</f>
        <v/>
      </c>
      <c r="DV86" s="124">
        <f>IF(DU86="","",TODAY()-DU86)</f>
        <v/>
      </c>
      <c r="DW86" s="494" t="n"/>
      <c r="DX86" s="184" t="n"/>
      <c r="DY86" s="184">
        <f>IF(DU86="","SIN ESTADO",IF(DW86&lt;&gt;"","PAGA",IF(DV86&gt;0,"VENCIDA",IF(DV86&gt;=-5,"POR VENCER","AL DÍA"))))</f>
        <v/>
      </c>
      <c r="DZ86" s="185" t="n"/>
      <c r="EA86" s="119">
        <f>IF(N($H86)&lt;21,"",IF(DU86="","",DU86+31))</f>
        <v/>
      </c>
      <c r="EB86" s="124">
        <f>IF(EA86="","",TODAY()-EA86)</f>
        <v/>
      </c>
      <c r="EC86" s="494" t="n"/>
      <c r="ED86" s="184" t="n"/>
      <c r="EE86" s="184">
        <f>IF(EA86="","SIN ESTADO",IF(EC86&lt;&gt;"","PAGA",IF(EB86&gt;0,"VENCIDA",IF(EB86&gt;=-5,"POR VENCER","AL DÍA"))))</f>
        <v/>
      </c>
      <c r="EF86" s="185" t="n"/>
      <c r="EG86" s="119">
        <f>IF(N($H86)&lt;22,"",IF(EA86="","",EA86+31))</f>
        <v/>
      </c>
      <c r="EH86" s="124">
        <f>IF(EG86="","",TODAY()-EG86)</f>
        <v/>
      </c>
      <c r="EI86" s="494" t="n"/>
      <c r="EJ86" s="184" t="n"/>
      <c r="EK86" s="184">
        <f>IF(EG86="","SIN ESTADO",IF(EI86&lt;&gt;"","PAGA",IF(EH86&gt;0,"VENCIDA",IF(EH86&gt;=-5,"POR VENCER","AL DÍA"))))</f>
        <v/>
      </c>
      <c r="EL86" s="185" t="n"/>
      <c r="EM86" s="119">
        <f>IF(N($H86)&lt;23,"",IF(EG86="","",EG86+31))</f>
        <v/>
      </c>
      <c r="EN86" s="124">
        <f>IF(EM86="","",TODAY()-EM86)</f>
        <v/>
      </c>
      <c r="EO86" s="494" t="n"/>
      <c r="EP86" s="184" t="n"/>
      <c r="EQ86" s="184">
        <f>IF(EM86="","SIN ESTADO",IF(EO86&lt;&gt;"","PAGA",IF(EN86&gt;0,"VENCIDA",IF(EN86&gt;=-5,"POR VENCER","AL DÍA"))))</f>
        <v/>
      </c>
      <c r="ER86" s="185" t="n"/>
      <c r="ES86" s="119">
        <f>IF(N($H86)&lt;24,"",IF(EM86="","",EM86+31))</f>
        <v/>
      </c>
      <c r="ET86" s="124">
        <f>IF(ES86="","",TODAY()-ES86)</f>
        <v/>
      </c>
      <c r="EU86" s="494" t="n"/>
      <c r="EV86" s="184" t="n"/>
      <c r="EW86" s="184">
        <f>IF(ES86="","SIN ESTADO",IF(EU86&lt;&gt;"","PAGA",IF(ET86&gt;0,"VENCIDA",IF(ET86&gt;=-5,"POR VENCER","AL DÍA"))))</f>
        <v/>
      </c>
      <c r="EX86" s="185" t="n"/>
      <c r="EY86" s="119">
        <f>IF(N($H86)&lt;25,"",IF(ES86="","",ES86+31))</f>
        <v/>
      </c>
      <c r="EZ86" s="124">
        <f>IF(EY86="","",TODAY()-EY86)</f>
        <v/>
      </c>
      <c r="FA86" s="494" t="n"/>
      <c r="FB86" s="184" t="n"/>
      <c r="FC86" s="184">
        <f>IF(EY86="","SIN ESTADO",IF(FA86&lt;&gt;"","PAGA",IF(EZ86&gt;0,"VENCIDA",IF(EZ86&gt;=-5,"POR VENCER","AL DÍA"))))</f>
        <v/>
      </c>
      <c r="FD86" s="185" t="n"/>
      <c r="FE86" s="119">
        <f>IF(N($H86)&lt;26,"",IF(EY86="","",EY86+31))</f>
        <v/>
      </c>
      <c r="FF86" s="124">
        <f>IF(FE86="","",TODAY()-FE86)</f>
        <v/>
      </c>
      <c r="FG86" s="494" t="n"/>
      <c r="FH86" s="184" t="n"/>
      <c r="FI86" s="184">
        <f>IF(FE86="","SIN ESTADO",IF(FG86&lt;&gt;"","PAGA",IF(FF86&gt;0,"VENCIDA",IF(FF86&gt;=-5,"POR VENCER","AL DÍA"))))</f>
        <v/>
      </c>
      <c r="FJ86" s="185" t="n"/>
      <c r="FK86" s="119">
        <f>IF(N($H86)&lt;27,"",IF(FE86="","",FE86+31))</f>
        <v/>
      </c>
      <c r="FL86" s="124">
        <f>IF(FK86="","",TODAY()-FK86)</f>
        <v/>
      </c>
      <c r="FM86" s="494" t="n"/>
      <c r="FN86" s="184" t="n"/>
      <c r="FO86" s="184">
        <f>IF(FK86="","SIN ESTADO",IF(FM86&lt;&gt;"","PAGA",IF(FL86&gt;0,"VENCIDA",IF(FL86&gt;=-5,"POR VENCER","AL DÍA"))))</f>
        <v/>
      </c>
      <c r="FP86" s="185" t="n"/>
      <c r="FQ86" s="119">
        <f>IF(N($H86)&lt;28,"",IF(FK86="","",FK86+31))</f>
        <v/>
      </c>
      <c r="FR86" s="124">
        <f>IF(FQ86="","",TODAY()-FQ86)</f>
        <v/>
      </c>
      <c r="FS86" s="494" t="n"/>
      <c r="FT86" s="184" t="n"/>
      <c r="FU86" s="184">
        <f>IF(FQ86="","SIN ESTADO",IF(FS86&lt;&gt;"","PAGA",IF(FR86&gt;0,"VENCIDA",IF(FR86&gt;=-5,"POR VENCER","AL DÍA"))))</f>
        <v/>
      </c>
      <c r="FV86" s="185" t="n"/>
      <c r="FW86" s="119">
        <f>IF(N($H86)&lt;29,"",IF(FQ86="","",FQ86+31))</f>
        <v/>
      </c>
      <c r="FX86" s="124">
        <f>IF(FW86="","",TODAY()-FW86)</f>
        <v/>
      </c>
      <c r="FY86" s="494" t="n"/>
      <c r="FZ86" s="184" t="n"/>
      <c r="GA86" s="184">
        <f>IF(FW86="","SIN ESTADO",IF(FY86&lt;&gt;"","PAGA",IF(FX86&gt;0,"VENCIDA",IF(FX86&gt;=-5,"POR VENCER","AL DÍA"))))</f>
        <v/>
      </c>
      <c r="GB86" s="185" t="n"/>
      <c r="GC86" s="119">
        <f>IF(N($H86)&lt;30,"",IF(FW86="","",FW86+31))</f>
        <v/>
      </c>
      <c r="GD86" s="124">
        <f>IF(GC86="","",TODAY()-GC86)</f>
        <v/>
      </c>
      <c r="GE86" s="494" t="n"/>
      <c r="GF86" s="184" t="n"/>
      <c r="GG86" s="184">
        <f>IF(GC86="","SIN ESTADO",IF(GE86&lt;&gt;"","PAGA",IF(GD86&gt;0,"VENCIDA",IF(GD86&gt;=-5,"POR VENCER","AL DÍA"))))</f>
        <v/>
      </c>
      <c r="GH86" s="185" t="n"/>
      <c r="GI86" s="119">
        <f>IF(N($H86)&lt;31,"",IF(GC86="","",GC86+31))</f>
        <v/>
      </c>
      <c r="GJ86" s="124">
        <f>IF(GI86="","",TODAY()-GI86)</f>
        <v/>
      </c>
      <c r="GK86" s="494" t="n"/>
      <c r="GL86" s="184" t="n"/>
      <c r="GM86" s="184">
        <f>IF(GI86="","SIN ESTADO",IF(GK86&lt;&gt;"","PAGA",IF(GJ86&gt;0,"VENCIDA",IF(GJ86&gt;=-5,"POR VENCER","AL DÍA"))))</f>
        <v/>
      </c>
      <c r="GN86" s="185" t="n"/>
      <c r="GO86" s="119">
        <f>IF(N($H86)&lt;32,"",IF(GI86="","",GI86+31))</f>
        <v/>
      </c>
      <c r="GP86" s="124">
        <f>IF(GO86="","",TODAY()-GO86)</f>
        <v/>
      </c>
      <c r="GQ86" s="494" t="n"/>
      <c r="GR86" s="184" t="n"/>
      <c r="GS86" s="184">
        <f>IF(GO86="","SIN ESTADO",IF(GQ86&lt;&gt;"","PAGA",IF(GP86&gt;0,"VENCIDA",IF(GP86&gt;=-5,"POR VENCER","AL DÍA"))))</f>
        <v/>
      </c>
      <c r="GT86" s="185" t="n"/>
      <c r="GU86" s="119">
        <f>IF(N($H86)&lt;33,"",IF(GO86="","",GO86+31))</f>
        <v/>
      </c>
      <c r="GV86" s="124">
        <f>IF(GU86="","",TODAY()-GU86)</f>
        <v/>
      </c>
      <c r="GW86" s="494" t="n"/>
      <c r="GX86" s="184" t="n"/>
      <c r="GY86" s="184">
        <f>IF(GU86="","SIN ESTADO",IF(GW86&lt;&gt;"","PAGA",IF(GV86&gt;0,"VENCIDA",IF(GV86&gt;=-5,"POR VENCER","AL DÍA"))))</f>
        <v/>
      </c>
      <c r="GZ86" s="185" t="n"/>
      <c r="HA86" s="119">
        <f>IF(N($H86)&lt;34,"",IF(GU86="","",GU86+31))</f>
        <v/>
      </c>
      <c r="HB86" s="124">
        <f>IF(HA86="","",TODAY()-HA86)</f>
        <v/>
      </c>
      <c r="HC86" s="494" t="n"/>
      <c r="HD86" s="184" t="n"/>
      <c r="HE86" s="184">
        <f>IF(HA86="","SIN ESTADO",IF(HC86&lt;&gt;"","PAGA",IF(HB86&gt;0,"VENCIDA",IF(HB86&gt;=-5,"POR VENCER","AL DÍA"))))</f>
        <v/>
      </c>
      <c r="HF86" s="185" t="n"/>
      <c r="HG86" s="119">
        <f>IF(N($H86)&lt;35,"",IF(HA86="","",HA86+31))</f>
        <v/>
      </c>
      <c r="HH86" s="124">
        <f>IF(HG86="","",TODAY()-HG86)</f>
        <v/>
      </c>
      <c r="HI86" s="494" t="n"/>
      <c r="HJ86" s="184" t="n"/>
      <c r="HK86" s="184">
        <f>IF(HG86="","SIN ESTADO",IF(HI86&lt;&gt;"","PAGA",IF(HH86&gt;0,"VENCIDA",IF(HH86&gt;=-5,"POR VENCER","AL DÍA"))))</f>
        <v/>
      </c>
      <c r="HL86" s="168" t="n"/>
      <c r="HM86" s="119">
        <f>IF(N($H86)&lt;36,"",IF(HG86="","",HG86+31))</f>
        <v/>
      </c>
      <c r="HN86" s="124">
        <f>IF(HM86="","",TODAY()-HM86)</f>
        <v/>
      </c>
      <c r="HO86" s="494" t="n"/>
      <c r="HP86" s="184" t="n"/>
      <c r="HQ86" s="184">
        <f>IF(HM86="","SIN ESTADO",IF(HO86&lt;&gt;"","PAGA",IF(HN86&gt;0,"VENCIDA",IF(HN86&gt;=-5,"POR VENCER","AL DÍA"))))</f>
        <v/>
      </c>
      <c r="HR86" s="168" t="n"/>
      <c r="HS86" s="169">
        <f>N86+T86+Z86+AF86+AL86+AR86+AX86+BD86+BJ86+BP86+BV86+CB86+CH86+CN86+CT86+CZ86+DF86+DL86+DR86+DX86+ED86+EJ86+EP86+EV86+FB86+FH86+FN86+FT86+FZ86+GF86+GL86+GR86+GX86+HD86+HJ86+HP86</f>
        <v/>
      </c>
      <c r="HU86" s="170">
        <f>IFERROR(N($J86),0)</f>
        <v/>
      </c>
      <c r="HW86" s="170">
        <f>SUMPRODUCT((MOD(COLUMN($M86:$HR86)-COLUMN($M86),6)=0)*ISNUMBER($M86:$HR86)*($M86:$HR86&gt;=RESUMEN!$C$26)*($M86:$HR86&lt;=RESUMEN!$C$27)*IFERROR(N($N86:$HS86),0))</f>
        <v/>
      </c>
      <c r="HX86" s="170">
        <f>SUMPRODUCT((MOD(COLUMN($M86:$HR86)-COLUMN($M86),6)=0)*ISNUMBER($M86:$HR86)*($M86:$HR86&gt;=RESUMEN!$C$26)*($M86:$HR86&lt;=RESUMEN!$C$27))</f>
        <v/>
      </c>
    </row>
    <row r="87" ht="15.75" customHeight="1" s="506">
      <c r="B87" s="113">
        <f>VENTAS!A86</f>
        <v/>
      </c>
      <c r="C87" s="236">
        <f>VENTAS!B86</f>
        <v/>
      </c>
      <c r="D87" s="53">
        <f>VENTAS!C86</f>
        <v/>
      </c>
      <c r="E87" s="114">
        <f>VENTAS!D86</f>
        <v/>
      </c>
      <c r="F87" s="114">
        <f>VENTAS!J86</f>
        <v/>
      </c>
      <c r="G87" s="494">
        <f>VENTAS!F86</f>
        <v/>
      </c>
      <c r="H87" s="479">
        <f>VENTAS!K86</f>
        <v/>
      </c>
      <c r="I87" s="479">
        <f>VENTAS!M86</f>
        <v/>
      </c>
      <c r="J87" s="184">
        <f>VENTAS!L86</f>
        <v/>
      </c>
      <c r="K87" s="119">
        <f>IF(N($H87)&lt;1,"",$G87+31)</f>
        <v/>
      </c>
      <c r="L87" s="124">
        <f>IF(K87="","",TODAY()-K87)</f>
        <v/>
      </c>
      <c r="M87" s="494" t="n"/>
      <c r="N87" s="374" t="n"/>
      <c r="O87" s="184">
        <f>IF(K87="","SIN ESTADO",IF(M87&lt;&gt;"","PAGA",IF(L87&gt;0,"VENCIDA",IF(L87&gt;=-5,"POR VENCER","AL DÍA"))))</f>
        <v/>
      </c>
      <c r="P87" s="185" t="n"/>
      <c r="Q87" s="119">
        <f>IF(N($H87)&lt;2,"",IF(K87="","",K87+31))</f>
        <v/>
      </c>
      <c r="R87" s="124">
        <f>IF(Q87="","",TODAY()-Q87)</f>
        <v/>
      </c>
      <c r="S87" s="494" t="n"/>
      <c r="T87" s="184" t="n"/>
      <c r="U87" s="184">
        <f>IF(Q87="","SIN ESTADO",IF(S87&lt;&gt;"","PAGA",IF(R87&gt;0,"VENCIDA",IF(R87&gt;=-5,"POR VENCER","AL DÍA"))))</f>
        <v/>
      </c>
      <c r="V87" s="185" t="n"/>
      <c r="W87" s="119">
        <f>IF(N($H87)&lt;3,"",IF(Q87="","",Q87+31))</f>
        <v/>
      </c>
      <c r="X87" s="124">
        <f>IF(W87="","",TODAY()-W87)</f>
        <v/>
      </c>
      <c r="Y87" s="494" t="n"/>
      <c r="Z87" s="184" t="n"/>
      <c r="AA87" s="184">
        <f>IF(W87="","SIN ESTADO",IF(Y87&lt;&gt;"","PAGA",IF(X87&gt;0,"VENCIDA",IF(X87&gt;=-5,"POR VENCER","AL DÍA"))))</f>
        <v/>
      </c>
      <c r="AB87" s="185" t="n"/>
      <c r="AC87" s="119">
        <f>IF(N($H87)&lt;4,"",IF(W87="","",W87+31))</f>
        <v/>
      </c>
      <c r="AD87" s="124">
        <f>IF(AC87="","",TODAY()-AC87)</f>
        <v/>
      </c>
      <c r="AE87" s="494" t="n"/>
      <c r="AF87" s="184" t="n"/>
      <c r="AG87" s="184">
        <f>IF(AC87="","SIN ESTADO",IF(AE87&lt;&gt;"","PAGA",IF(AD87&gt;0,"VENCIDA",IF(AD87&gt;=-5,"POR VENCER","AL DÍA"))))</f>
        <v/>
      </c>
      <c r="AH87" s="185" t="n"/>
      <c r="AI87" s="119">
        <f>IF(N($H87)&lt;5,"",IF(AC87="","",AC87+31))</f>
        <v/>
      </c>
      <c r="AJ87" s="124">
        <f>IF(AI87="","",TODAY()-AI87)</f>
        <v/>
      </c>
      <c r="AK87" s="494" t="n"/>
      <c r="AL87" s="184" t="n"/>
      <c r="AM87" s="184">
        <f>IF(AI87="","SIN ESTADO",IF(AK87&lt;&gt;"","PAGA",IF(AJ87&gt;0,"VENCIDA",IF(AJ87&gt;=-5,"POR VENCER","AL DÍA"))))</f>
        <v/>
      </c>
      <c r="AN87" s="185" t="n"/>
      <c r="AO87" s="119">
        <f>IF(N($H87)&lt;6,"",IF(AI87="","",AI87+31))</f>
        <v/>
      </c>
      <c r="AP87" s="124">
        <f>IF(AO87="","",TODAY()-AO87)</f>
        <v/>
      </c>
      <c r="AQ87" s="270" t="n"/>
      <c r="AR87" s="184" t="n"/>
      <c r="AS87" s="184">
        <f>IF(AO87="","SIN ESTADO",IF(AQ87&lt;&gt;"","PAGA",IF(AP87&gt;0,"VENCIDA",IF(AP87&gt;=-5,"POR VENCER","AL DÍA"))))</f>
        <v/>
      </c>
      <c r="AT87" s="185" t="n"/>
      <c r="AU87" s="119">
        <f>IF(N($H87)&lt;7,"",IF(AO87="","",AO87+31))</f>
        <v/>
      </c>
      <c r="AV87" s="124">
        <f>IF(AU87="","",TODAY()-AU87)</f>
        <v/>
      </c>
      <c r="AW87" s="494" t="n"/>
      <c r="AX87" s="184" t="n"/>
      <c r="AY87" s="184">
        <f>IF(AU87="","SIN ESTADO",IF(AW87&lt;&gt;"","PAGA",IF(AV87&gt;0,"VENCIDA",IF(AV87&gt;=-5,"POR VENCER","AL DÍA"))))</f>
        <v/>
      </c>
      <c r="AZ87" s="185" t="n"/>
      <c r="BA87" s="119">
        <f>IF(N($H87)&lt;8,"",IF(AU87="","",AU87+31))</f>
        <v/>
      </c>
      <c r="BB87" s="124">
        <f>IF(BA87="","",TODAY()-BA87)</f>
        <v/>
      </c>
      <c r="BC87" s="494" t="n"/>
      <c r="BD87" s="184" t="n"/>
      <c r="BE87" s="184">
        <f>IF(BA87="","SIN ESTADO",IF(BC87&lt;&gt;"","PAGA",IF(BB87&gt;0,"VENCIDA",IF(BB87&gt;=-5,"POR VENCER","AL DÍA"))))</f>
        <v/>
      </c>
      <c r="BF87" s="185" t="n"/>
      <c r="BG87" s="119">
        <f>IF(N($H87)&lt;9,"",IF(BA87="","",BA87+31))</f>
        <v/>
      </c>
      <c r="BH87" s="124">
        <f>IF(BG87="","",TODAY()-BG87)</f>
        <v/>
      </c>
      <c r="BI87" s="494" t="n"/>
      <c r="BJ87" s="184" t="n"/>
      <c r="BK87" s="184">
        <f>IF(BG87="","SIN ESTADO",IF(BI87&lt;&gt;"","PAGA",IF(BH87&gt;0,"VENCIDA",IF(BH87&gt;=-5,"POR VENCER","AL DÍA"))))</f>
        <v/>
      </c>
      <c r="BL87" s="185" t="n"/>
      <c r="BM87" s="119">
        <f>IF(N($H87)&lt;10,"",IF(BG87="","",BG87+31))</f>
        <v/>
      </c>
      <c r="BN87" s="124">
        <f>IF(BM87="","",TODAY()-BM87)</f>
        <v/>
      </c>
      <c r="BO87" s="494" t="n"/>
      <c r="BP87" s="184" t="n"/>
      <c r="BQ87" s="184">
        <f>IF(BM87="","SIN ESTADO",IF(BO87&lt;&gt;"","PAGA",IF(BN87&gt;0,"VENCIDA",IF(BN87&gt;=-5,"POR VENCER","AL DÍA"))))</f>
        <v/>
      </c>
      <c r="BR87" s="185" t="n"/>
      <c r="BS87" s="119">
        <f>IF(N($H87)&lt;11,"",IF(BM87="","",BM87+31))</f>
        <v/>
      </c>
      <c r="BT87" s="124">
        <f>IF(BS87="","",TODAY()-BS87)</f>
        <v/>
      </c>
      <c r="BU87" s="494" t="n"/>
      <c r="BV87" s="184" t="n"/>
      <c r="BW87" s="184">
        <f>IF(BS87="","SIN ESTADO",IF(BU87&lt;&gt;"","PAGA",IF(BT87&gt;0,"VENCIDA",IF(BT87&gt;=-5,"POR VENCER","AL DÍA"))))</f>
        <v/>
      </c>
      <c r="BX87" s="185" t="n"/>
      <c r="BY87" s="119">
        <f>IF(N($H87)&lt;12,"",IF(BS87="","",BS87+31))</f>
        <v/>
      </c>
      <c r="BZ87" s="124">
        <f>IF(BY87="","",TODAY()-BY87)</f>
        <v/>
      </c>
      <c r="CA87" s="494" t="n"/>
      <c r="CB87" s="184" t="n"/>
      <c r="CC87" s="184">
        <f>IF(BY87="","SIN ESTADO",IF(CA87&lt;&gt;"","PAGA",IF(BZ87&gt;0,"VENCIDA",IF(BZ87&gt;=-5,"POR VENCER","AL DÍA"))))</f>
        <v/>
      </c>
      <c r="CD87" s="185" t="n"/>
      <c r="CE87" s="119">
        <f>IF(N($H87)&lt;13,"",IF(BY87="","",BY87+31))</f>
        <v/>
      </c>
      <c r="CF87" s="124">
        <f>IF(CE87="","",TODAY()-CE87)</f>
        <v/>
      </c>
      <c r="CG87" s="494" t="n"/>
      <c r="CH87" s="184" t="n"/>
      <c r="CI87" s="184">
        <f>IF(CE87="","SIN ESTADO",IF(CG87&lt;&gt;"","PAGA",IF(CF87&gt;0,"VENCIDA",IF(CF87&gt;=-5,"POR VENCER","AL DÍA"))))</f>
        <v/>
      </c>
      <c r="CJ87" s="185" t="n"/>
      <c r="CK87" s="119">
        <f>IF(N($H87)&lt;14,"",IF(CE87="","",CE87+31))</f>
        <v/>
      </c>
      <c r="CL87" s="124">
        <f>IF(CK87="","",TODAY()-CK87)</f>
        <v/>
      </c>
      <c r="CM87" s="494" t="n"/>
      <c r="CN87" s="184" t="n"/>
      <c r="CO87" s="184">
        <f>IF(CK87="","SIN ESTADO",IF(CM87&lt;&gt;"","PAGA",IF(CL87&gt;0,"VENCIDA",IF(CL87&gt;=-5,"POR VENCER","AL DÍA"))))</f>
        <v/>
      </c>
      <c r="CP87" s="185" t="n"/>
      <c r="CQ87" s="119">
        <f>IF(N($H87)&lt;15,"",IF(CK87="","",CK87+31))</f>
        <v/>
      </c>
      <c r="CR87" s="124">
        <f>IF(CQ87="","",TODAY()-CQ87)</f>
        <v/>
      </c>
      <c r="CS87" s="494" t="n"/>
      <c r="CT87" s="184" t="n"/>
      <c r="CU87" s="184">
        <f>IF(CQ87="","SIN ESTADO",IF(CS87&lt;&gt;"","PAGA",IF(CR87&gt;0,"VENCIDA",IF(CR87&gt;=-5,"POR VENCER","AL DÍA"))))</f>
        <v/>
      </c>
      <c r="CV87" s="185" t="n"/>
      <c r="CW87" s="119">
        <f>IF(N($H87)&lt;16,"",IF(CQ87="","",CQ87+31))</f>
        <v/>
      </c>
      <c r="CX87" s="124">
        <f>IF(CW87="","",TODAY()-CW87)</f>
        <v/>
      </c>
      <c r="CY87" s="494" t="n"/>
      <c r="CZ87" s="184" t="n"/>
      <c r="DA87" s="184">
        <f>IF(CW87="","SIN ESTADO",IF(CY87&lt;&gt;"","PAGA",IF(CX87&gt;0,"VENCIDA",IF(CX87&gt;=-5,"POR VENCER","AL DÍA"))))</f>
        <v/>
      </c>
      <c r="DB87" s="185" t="n"/>
      <c r="DC87" s="119">
        <f>IF(N($H87)&lt;17,"",IF(CW87="","",CW87+31))</f>
        <v/>
      </c>
      <c r="DD87" s="124">
        <f>IF(DC87="","",TODAY()-DC87)</f>
        <v/>
      </c>
      <c r="DE87" s="494" t="n"/>
      <c r="DF87" s="184" t="n"/>
      <c r="DG87" s="184">
        <f>IF(DC87="","SIN ESTADO",IF(DE87&lt;&gt;"","PAGA",IF(DD87&gt;0,"VENCIDA",IF(DD87&gt;=-5,"POR VENCER","AL DÍA"))))</f>
        <v/>
      </c>
      <c r="DH87" s="185" t="n"/>
      <c r="DI87" s="119">
        <f>IF(N($H87)&lt;18,"",IF(DC87="","",DC87+31))</f>
        <v/>
      </c>
      <c r="DJ87" s="124">
        <f>IF(DI87="","",TODAY()-DI87)</f>
        <v/>
      </c>
      <c r="DK87" s="494" t="n"/>
      <c r="DL87" s="184" t="n"/>
      <c r="DM87" s="184">
        <f>IF(DI87="","SIN ESTADO",IF(DK87&lt;&gt;"","PAGA",IF(DJ87&gt;0,"VENCIDA",IF(DJ87&gt;=-5,"POR VENCER","AL DÍA"))))</f>
        <v/>
      </c>
      <c r="DN87" s="185" t="n"/>
      <c r="DO87" s="119">
        <f>IF(N($H87)&lt;19,"",IF(DI87="","",DI87+31))</f>
        <v/>
      </c>
      <c r="DP87" s="124">
        <f>IF(DO87="","",TODAY()-DO87)</f>
        <v/>
      </c>
      <c r="DQ87" s="494" t="n"/>
      <c r="DR87" s="184" t="n"/>
      <c r="DS87" s="184">
        <f>IF(DO87="","SIN ESTADO",IF(DQ87&lt;&gt;"","PAGA",IF(DP87&gt;0,"VENCIDA",IF(DP87&gt;=-5,"POR VENCER","AL DÍA"))))</f>
        <v/>
      </c>
      <c r="DT87" s="185" t="n"/>
      <c r="DU87" s="119">
        <f>IF(N($H87)&lt;20,"",IF(DO87="","",DO87+31))</f>
        <v/>
      </c>
      <c r="DV87" s="124">
        <f>IF(DU87="","",TODAY()-DU87)</f>
        <v/>
      </c>
      <c r="DW87" s="494" t="n"/>
      <c r="DX87" s="184" t="n"/>
      <c r="DY87" s="184">
        <f>IF(DU87="","SIN ESTADO",IF(DW87&lt;&gt;"","PAGA",IF(DV87&gt;0,"VENCIDA",IF(DV87&gt;=-5,"POR VENCER","AL DÍA"))))</f>
        <v/>
      </c>
      <c r="DZ87" s="185" t="n"/>
      <c r="EA87" s="119">
        <f>IF(N($H87)&lt;21,"",IF(DU87="","",DU87+31))</f>
        <v/>
      </c>
      <c r="EB87" s="124">
        <f>IF(EA87="","",TODAY()-EA87)</f>
        <v/>
      </c>
      <c r="EC87" s="494" t="n"/>
      <c r="ED87" s="184" t="n"/>
      <c r="EE87" s="184">
        <f>IF(EA87="","SIN ESTADO",IF(EC87&lt;&gt;"","PAGA",IF(EB87&gt;0,"VENCIDA",IF(EB87&gt;=-5,"POR VENCER","AL DÍA"))))</f>
        <v/>
      </c>
      <c r="EF87" s="185" t="n"/>
      <c r="EG87" s="119">
        <f>IF(N($H87)&lt;22,"",IF(EA87="","",EA87+31))</f>
        <v/>
      </c>
      <c r="EH87" s="124">
        <f>IF(EG87="","",TODAY()-EG87)</f>
        <v/>
      </c>
      <c r="EI87" s="494" t="n"/>
      <c r="EJ87" s="184" t="n"/>
      <c r="EK87" s="184">
        <f>IF(EG87="","SIN ESTADO",IF(EI87&lt;&gt;"","PAGA",IF(EH87&gt;0,"VENCIDA",IF(EH87&gt;=-5,"POR VENCER","AL DÍA"))))</f>
        <v/>
      </c>
      <c r="EL87" s="185" t="n"/>
      <c r="EM87" s="119">
        <f>IF(N($H87)&lt;23,"",IF(EG87="","",EG87+31))</f>
        <v/>
      </c>
      <c r="EN87" s="124">
        <f>IF(EM87="","",TODAY()-EM87)</f>
        <v/>
      </c>
      <c r="EO87" s="494" t="n"/>
      <c r="EP87" s="184" t="n"/>
      <c r="EQ87" s="184">
        <f>IF(EM87="","SIN ESTADO",IF(EO87&lt;&gt;"","PAGA",IF(EN87&gt;0,"VENCIDA",IF(EN87&gt;=-5,"POR VENCER","AL DÍA"))))</f>
        <v/>
      </c>
      <c r="ER87" s="185" t="n"/>
      <c r="ES87" s="119">
        <f>IF(N($H87)&lt;24,"",IF(EM87="","",EM87+31))</f>
        <v/>
      </c>
      <c r="ET87" s="124">
        <f>IF(ES87="","",TODAY()-ES87)</f>
        <v/>
      </c>
      <c r="EU87" s="494" t="n"/>
      <c r="EV87" s="184" t="n"/>
      <c r="EW87" s="184">
        <f>IF(ES87="","SIN ESTADO",IF(EU87&lt;&gt;"","PAGA",IF(ET87&gt;0,"VENCIDA",IF(ET87&gt;=-5,"POR VENCER","AL DÍA"))))</f>
        <v/>
      </c>
      <c r="EX87" s="185" t="n"/>
      <c r="EY87" s="119">
        <f>IF(N($H87)&lt;25,"",IF(ES87="","",ES87+31))</f>
        <v/>
      </c>
      <c r="EZ87" s="124">
        <f>IF(EY87="","",TODAY()-EY87)</f>
        <v/>
      </c>
      <c r="FA87" s="494" t="n"/>
      <c r="FB87" s="184" t="n"/>
      <c r="FC87" s="184">
        <f>IF(EY87="","SIN ESTADO",IF(FA87&lt;&gt;"","PAGA",IF(EZ87&gt;0,"VENCIDA",IF(EZ87&gt;=-5,"POR VENCER","AL DÍA"))))</f>
        <v/>
      </c>
      <c r="FD87" s="185" t="n"/>
      <c r="FE87" s="119">
        <f>IF(N($H87)&lt;26,"",IF(EY87="","",EY87+31))</f>
        <v/>
      </c>
      <c r="FF87" s="124">
        <f>IF(FE87="","",TODAY()-FE87)</f>
        <v/>
      </c>
      <c r="FG87" s="494" t="n"/>
      <c r="FH87" s="184" t="n"/>
      <c r="FI87" s="184">
        <f>IF(FE87="","SIN ESTADO",IF(FG87&lt;&gt;"","PAGA",IF(FF87&gt;0,"VENCIDA",IF(FF87&gt;=-5,"POR VENCER","AL DÍA"))))</f>
        <v/>
      </c>
      <c r="FJ87" s="185" t="n"/>
      <c r="FK87" s="119">
        <f>IF(N($H87)&lt;27,"",IF(FE87="","",FE87+31))</f>
        <v/>
      </c>
      <c r="FL87" s="124">
        <f>IF(FK87="","",TODAY()-FK87)</f>
        <v/>
      </c>
      <c r="FM87" s="494" t="n"/>
      <c r="FN87" s="184" t="n"/>
      <c r="FO87" s="184">
        <f>IF(FK87="","SIN ESTADO",IF(FM87&lt;&gt;"","PAGA",IF(FL87&gt;0,"VENCIDA",IF(FL87&gt;=-5,"POR VENCER","AL DÍA"))))</f>
        <v/>
      </c>
      <c r="FP87" s="185" t="n"/>
      <c r="FQ87" s="119">
        <f>IF(N($H87)&lt;28,"",IF(FK87="","",FK87+31))</f>
        <v/>
      </c>
      <c r="FR87" s="124">
        <f>IF(FQ87="","",TODAY()-FQ87)</f>
        <v/>
      </c>
      <c r="FS87" s="494" t="n"/>
      <c r="FT87" s="184" t="n"/>
      <c r="FU87" s="184">
        <f>IF(FQ87="","SIN ESTADO",IF(FS87&lt;&gt;"","PAGA",IF(FR87&gt;0,"VENCIDA",IF(FR87&gt;=-5,"POR VENCER","AL DÍA"))))</f>
        <v/>
      </c>
      <c r="FV87" s="185" t="n"/>
      <c r="FW87" s="119">
        <f>IF(N($H87)&lt;29,"",IF(FQ87="","",FQ87+31))</f>
        <v/>
      </c>
      <c r="FX87" s="124">
        <f>IF(FW87="","",TODAY()-FW87)</f>
        <v/>
      </c>
      <c r="FY87" s="494" t="n"/>
      <c r="FZ87" s="184" t="n"/>
      <c r="GA87" s="184">
        <f>IF(FW87="","SIN ESTADO",IF(FY87&lt;&gt;"","PAGA",IF(FX87&gt;0,"VENCIDA",IF(FX87&gt;=-5,"POR VENCER","AL DÍA"))))</f>
        <v/>
      </c>
      <c r="GB87" s="185" t="n"/>
      <c r="GC87" s="119">
        <f>IF(N($H87)&lt;30,"",IF(FW87="","",FW87+31))</f>
        <v/>
      </c>
      <c r="GD87" s="124">
        <f>IF(GC87="","",TODAY()-GC87)</f>
        <v/>
      </c>
      <c r="GE87" s="494" t="n"/>
      <c r="GF87" s="184" t="n"/>
      <c r="GG87" s="184">
        <f>IF(GC87="","SIN ESTADO",IF(GE87&lt;&gt;"","PAGA",IF(GD87&gt;0,"VENCIDA",IF(GD87&gt;=-5,"POR VENCER","AL DÍA"))))</f>
        <v/>
      </c>
      <c r="GH87" s="185" t="n"/>
      <c r="GI87" s="119">
        <f>IF(N($H87)&lt;31,"",IF(GC87="","",GC87+31))</f>
        <v/>
      </c>
      <c r="GJ87" s="124">
        <f>IF(GI87="","",TODAY()-GI87)</f>
        <v/>
      </c>
      <c r="GK87" s="494" t="n"/>
      <c r="GL87" s="184" t="n"/>
      <c r="GM87" s="184">
        <f>IF(GI87="","SIN ESTADO",IF(GK87&lt;&gt;"","PAGA",IF(GJ87&gt;0,"VENCIDA",IF(GJ87&gt;=-5,"POR VENCER","AL DÍA"))))</f>
        <v/>
      </c>
      <c r="GN87" s="185" t="n"/>
      <c r="GO87" s="119">
        <f>IF(N($H87)&lt;32,"",IF(GI87="","",GI87+31))</f>
        <v/>
      </c>
      <c r="GP87" s="124">
        <f>IF(GO87="","",TODAY()-GO87)</f>
        <v/>
      </c>
      <c r="GQ87" s="494" t="n"/>
      <c r="GR87" s="184" t="n"/>
      <c r="GS87" s="184">
        <f>IF(GO87="","SIN ESTADO",IF(GQ87&lt;&gt;"","PAGA",IF(GP87&gt;0,"VENCIDA",IF(GP87&gt;=-5,"POR VENCER","AL DÍA"))))</f>
        <v/>
      </c>
      <c r="GT87" s="185" t="n"/>
      <c r="GU87" s="119">
        <f>IF(N($H87)&lt;33,"",IF(GO87="","",GO87+31))</f>
        <v/>
      </c>
      <c r="GV87" s="124">
        <f>IF(GU87="","",TODAY()-GU87)</f>
        <v/>
      </c>
      <c r="GW87" s="494" t="n"/>
      <c r="GX87" s="184" t="n"/>
      <c r="GY87" s="184">
        <f>IF(GU87="","SIN ESTADO",IF(GW87&lt;&gt;"","PAGA",IF(GV87&gt;0,"VENCIDA",IF(GV87&gt;=-5,"POR VENCER","AL DÍA"))))</f>
        <v/>
      </c>
      <c r="GZ87" s="185" t="n"/>
      <c r="HA87" s="119">
        <f>IF(N($H87)&lt;34,"",IF(GU87="","",GU87+31))</f>
        <v/>
      </c>
      <c r="HB87" s="124">
        <f>IF(HA87="","",TODAY()-HA87)</f>
        <v/>
      </c>
      <c r="HC87" s="494" t="n"/>
      <c r="HD87" s="184" t="n"/>
      <c r="HE87" s="184">
        <f>IF(HA87="","SIN ESTADO",IF(HC87&lt;&gt;"","PAGA",IF(HB87&gt;0,"VENCIDA",IF(HB87&gt;=-5,"POR VENCER","AL DÍA"))))</f>
        <v/>
      </c>
      <c r="HF87" s="185" t="n"/>
      <c r="HG87" s="119">
        <f>IF(N($H87)&lt;35,"",IF(HA87="","",HA87+31))</f>
        <v/>
      </c>
      <c r="HH87" s="124">
        <f>IF(HG87="","",TODAY()-HG87)</f>
        <v/>
      </c>
      <c r="HI87" s="494" t="n"/>
      <c r="HJ87" s="184" t="n"/>
      <c r="HK87" s="184">
        <f>IF(HG87="","SIN ESTADO",IF(HI87&lt;&gt;"","PAGA",IF(HH87&gt;0,"VENCIDA",IF(HH87&gt;=-5,"POR VENCER","AL DÍA"))))</f>
        <v/>
      </c>
      <c r="HL87" s="168" t="n"/>
      <c r="HM87" s="119">
        <f>IF(N($H87)&lt;36,"",IF(HG87="","",HG87+31))</f>
        <v/>
      </c>
      <c r="HN87" s="124">
        <f>IF(HM87="","",TODAY()-HM87)</f>
        <v/>
      </c>
      <c r="HO87" s="494" t="n"/>
      <c r="HP87" s="184" t="n"/>
      <c r="HQ87" s="184">
        <f>IF(HM87="","SIN ESTADO",IF(HO87&lt;&gt;"","PAGA",IF(HN87&gt;0,"VENCIDA",IF(HN87&gt;=-5,"POR VENCER","AL DÍA"))))</f>
        <v/>
      </c>
      <c r="HR87" s="168" t="n"/>
      <c r="HS87" s="169">
        <f>N87+T87+Z87+AF87+AL87+AR87+AX87+BD87+BJ87+BP87+BV87+CB87+CH87+CN87+CT87+CZ87+DF87+DL87+DR87+DX87+ED87+EJ87+EP87+EV87+FB87+FH87+FN87+FT87+FZ87+GF87+GL87+GR87+GX87+HD87+HJ87+HP87</f>
        <v/>
      </c>
      <c r="HU87" s="170">
        <f>IFERROR(N($J87),0)</f>
        <v/>
      </c>
      <c r="HW87" s="170">
        <f>SUMPRODUCT((MOD(COLUMN($M87:$HR87)-COLUMN($M87),6)=0)*ISNUMBER($M87:$HR87)*($M87:$HR87&gt;=RESUMEN!$C$26)*($M87:$HR87&lt;=RESUMEN!$C$27)*IFERROR(N($N87:$HS87),0))</f>
        <v/>
      </c>
      <c r="HX87" s="170">
        <f>SUMPRODUCT((MOD(COLUMN($M87:$HR87)-COLUMN($M87),6)=0)*ISNUMBER($M87:$HR87)*($M87:$HR87&gt;=RESUMEN!$C$26)*($M87:$HR87&lt;=RESUMEN!$C$27))</f>
        <v/>
      </c>
    </row>
    <row r="88" ht="15.75" customHeight="1" s="506">
      <c r="B88" s="113">
        <f>VENTAS!A87</f>
        <v/>
      </c>
      <c r="C88" s="236">
        <f>VENTAS!B87</f>
        <v/>
      </c>
      <c r="D88" s="53">
        <f>VENTAS!C87</f>
        <v/>
      </c>
      <c r="E88" s="114">
        <f>VENTAS!D87</f>
        <v/>
      </c>
      <c r="F88" s="114">
        <f>VENTAS!J87</f>
        <v/>
      </c>
      <c r="G88" s="494">
        <f>VENTAS!F87</f>
        <v/>
      </c>
      <c r="H88" s="479">
        <f>VENTAS!K87</f>
        <v/>
      </c>
      <c r="I88" s="479">
        <f>VENTAS!M87</f>
        <v/>
      </c>
      <c r="J88" s="184">
        <f>VENTAS!L87</f>
        <v/>
      </c>
      <c r="K88" s="119">
        <f>IF(N($H88)&lt;1,"",$G88+31)</f>
        <v/>
      </c>
      <c r="L88" s="124">
        <f>IF(K88="","",TODAY()-K88)</f>
        <v/>
      </c>
      <c r="M88" s="494" t="n"/>
      <c r="N88" s="374" t="n"/>
      <c r="O88" s="184">
        <f>IF(K88="","SIN ESTADO",IF(M88&lt;&gt;"","PAGA",IF(L88&gt;0,"VENCIDA",IF(L88&gt;=-5,"POR VENCER","AL DÍA"))))</f>
        <v/>
      </c>
      <c r="P88" s="185" t="n"/>
      <c r="Q88" s="119">
        <f>IF(N($H88)&lt;2,"",IF(K88="","",K88+31))</f>
        <v/>
      </c>
      <c r="R88" s="124">
        <f>IF(Q88="","",TODAY()-Q88)</f>
        <v/>
      </c>
      <c r="S88" s="494" t="n"/>
      <c r="T88" s="184" t="n"/>
      <c r="U88" s="184">
        <f>IF(Q88="","SIN ESTADO",IF(S88&lt;&gt;"","PAGA",IF(R88&gt;0,"VENCIDA",IF(R88&gt;=-5,"POR VENCER","AL DÍA"))))</f>
        <v/>
      </c>
      <c r="V88" s="185" t="n"/>
      <c r="W88" s="119">
        <f>IF(N($H88)&lt;3,"",IF(Q88="","",Q88+31))</f>
        <v/>
      </c>
      <c r="X88" s="124">
        <f>IF(W88="","",TODAY()-W88)</f>
        <v/>
      </c>
      <c r="Y88" s="494" t="n"/>
      <c r="Z88" s="184" t="n"/>
      <c r="AA88" s="184">
        <f>IF(W88="","SIN ESTADO",IF(Y88&lt;&gt;"","PAGA",IF(X88&gt;0,"VENCIDA",IF(X88&gt;=-5,"POR VENCER","AL DÍA"))))</f>
        <v/>
      </c>
      <c r="AB88" s="185" t="n"/>
      <c r="AC88" s="119">
        <f>IF(N($H88)&lt;4,"",IF(W88="","",W88+31))</f>
        <v/>
      </c>
      <c r="AD88" s="124">
        <f>IF(AC88="","",TODAY()-AC88)</f>
        <v/>
      </c>
      <c r="AE88" s="494" t="n"/>
      <c r="AF88" s="184" t="n"/>
      <c r="AG88" s="184">
        <f>IF(AC88="","SIN ESTADO",IF(AE88&lt;&gt;"","PAGA",IF(AD88&gt;0,"VENCIDA",IF(AD88&gt;=-5,"POR VENCER","AL DÍA"))))</f>
        <v/>
      </c>
      <c r="AH88" s="185" t="n"/>
      <c r="AI88" s="119">
        <f>IF(N($H88)&lt;5,"",IF(AC88="","",AC88+31))</f>
        <v/>
      </c>
      <c r="AJ88" s="124">
        <f>IF(AI88="","",TODAY()-AI88)</f>
        <v/>
      </c>
      <c r="AK88" s="494" t="n"/>
      <c r="AL88" s="184" t="n"/>
      <c r="AM88" s="184">
        <f>IF(AI88="","SIN ESTADO",IF(AK88&lt;&gt;"","PAGA",IF(AJ88&gt;0,"VENCIDA",IF(AJ88&gt;=-5,"POR VENCER","AL DÍA"))))</f>
        <v/>
      </c>
      <c r="AN88" s="185" t="n"/>
      <c r="AO88" s="119">
        <f>IF(N($H88)&lt;6,"",IF(AI88="","",AI88+31))</f>
        <v/>
      </c>
      <c r="AP88" s="124">
        <f>IF(AO88="","",TODAY()-AO88)</f>
        <v/>
      </c>
      <c r="AQ88" s="270" t="n"/>
      <c r="AR88" s="184" t="n"/>
      <c r="AS88" s="184">
        <f>IF(AO88="","SIN ESTADO",IF(AQ88&lt;&gt;"","PAGA",IF(AP88&gt;0,"VENCIDA",IF(AP88&gt;=-5,"POR VENCER","AL DÍA"))))</f>
        <v/>
      </c>
      <c r="AT88" s="185" t="n"/>
      <c r="AU88" s="119">
        <f>IF(N($H88)&lt;7,"",IF(AO88="","",AO88+31))</f>
        <v/>
      </c>
      <c r="AV88" s="124">
        <f>IF(AU88="","",TODAY()-AU88)</f>
        <v/>
      </c>
      <c r="AW88" s="494" t="n"/>
      <c r="AX88" s="184" t="n"/>
      <c r="AY88" s="184">
        <f>IF(AU88="","SIN ESTADO",IF(AW88&lt;&gt;"","PAGA",IF(AV88&gt;0,"VENCIDA",IF(AV88&gt;=-5,"POR VENCER","AL DÍA"))))</f>
        <v/>
      </c>
      <c r="AZ88" s="185" t="n"/>
      <c r="BA88" s="119">
        <f>IF(N($H88)&lt;8,"",IF(AU88="","",AU88+31))</f>
        <v/>
      </c>
      <c r="BB88" s="124">
        <f>IF(BA88="","",TODAY()-BA88)</f>
        <v/>
      </c>
      <c r="BC88" s="494" t="n"/>
      <c r="BD88" s="184" t="n"/>
      <c r="BE88" s="184">
        <f>IF(BA88="","SIN ESTADO",IF(BC88&lt;&gt;"","PAGA",IF(BB88&gt;0,"VENCIDA",IF(BB88&gt;=-5,"POR VENCER","AL DÍA"))))</f>
        <v/>
      </c>
      <c r="BF88" s="185" t="n"/>
      <c r="BG88" s="119">
        <f>IF(N($H88)&lt;9,"",IF(BA88="","",BA88+31))</f>
        <v/>
      </c>
      <c r="BH88" s="124">
        <f>IF(BG88="","",TODAY()-BG88)</f>
        <v/>
      </c>
      <c r="BI88" s="494" t="n"/>
      <c r="BJ88" s="184" t="n"/>
      <c r="BK88" s="184">
        <f>IF(BG88="","SIN ESTADO",IF(BI88&lt;&gt;"","PAGA",IF(BH88&gt;0,"VENCIDA",IF(BH88&gt;=-5,"POR VENCER","AL DÍA"))))</f>
        <v/>
      </c>
      <c r="BL88" s="185" t="n"/>
      <c r="BM88" s="119">
        <f>IF(N($H88)&lt;10,"",IF(BG88="","",BG88+31))</f>
        <v/>
      </c>
      <c r="BN88" s="124">
        <f>IF(BM88="","",TODAY()-BM88)</f>
        <v/>
      </c>
      <c r="BO88" s="494" t="n"/>
      <c r="BP88" s="184" t="n"/>
      <c r="BQ88" s="184">
        <f>IF(BM88="","SIN ESTADO",IF(BO88&lt;&gt;"","PAGA",IF(BN88&gt;0,"VENCIDA",IF(BN88&gt;=-5,"POR VENCER","AL DÍA"))))</f>
        <v/>
      </c>
      <c r="BR88" s="185" t="n"/>
      <c r="BS88" s="119">
        <f>IF(N($H88)&lt;11,"",IF(BM88="","",BM88+31))</f>
        <v/>
      </c>
      <c r="BT88" s="124">
        <f>IF(BS88="","",TODAY()-BS88)</f>
        <v/>
      </c>
      <c r="BU88" s="494" t="n"/>
      <c r="BV88" s="184" t="n"/>
      <c r="BW88" s="184">
        <f>IF(BS88="","SIN ESTADO",IF(BU88&lt;&gt;"","PAGA",IF(BT88&gt;0,"VENCIDA",IF(BT88&gt;=-5,"POR VENCER","AL DÍA"))))</f>
        <v/>
      </c>
      <c r="BX88" s="185" t="n"/>
      <c r="BY88" s="119">
        <f>IF(N($H88)&lt;12,"",IF(BS88="","",BS88+31))</f>
        <v/>
      </c>
      <c r="BZ88" s="124">
        <f>IF(BY88="","",TODAY()-BY88)</f>
        <v/>
      </c>
      <c r="CA88" s="494" t="n"/>
      <c r="CB88" s="184" t="n"/>
      <c r="CC88" s="184">
        <f>IF(BY88="","SIN ESTADO",IF(CA88&lt;&gt;"","PAGA",IF(BZ88&gt;0,"VENCIDA",IF(BZ88&gt;=-5,"POR VENCER","AL DÍA"))))</f>
        <v/>
      </c>
      <c r="CD88" s="185" t="n"/>
      <c r="CE88" s="119">
        <f>IF(N($H88)&lt;13,"",IF(BY88="","",BY88+31))</f>
        <v/>
      </c>
      <c r="CF88" s="124">
        <f>IF(CE88="","",TODAY()-CE88)</f>
        <v/>
      </c>
      <c r="CG88" s="494" t="n"/>
      <c r="CH88" s="184" t="n"/>
      <c r="CI88" s="184">
        <f>IF(CE88="","SIN ESTADO",IF(CG88&lt;&gt;"","PAGA",IF(CF88&gt;0,"VENCIDA",IF(CF88&gt;=-5,"POR VENCER","AL DÍA"))))</f>
        <v/>
      </c>
      <c r="CJ88" s="185" t="n"/>
      <c r="CK88" s="119">
        <f>IF(N($H88)&lt;14,"",IF(CE88="","",CE88+31))</f>
        <v/>
      </c>
      <c r="CL88" s="124">
        <f>IF(CK88="","",TODAY()-CK88)</f>
        <v/>
      </c>
      <c r="CM88" s="494" t="n"/>
      <c r="CN88" s="184" t="n"/>
      <c r="CO88" s="184">
        <f>IF(CK88="","SIN ESTADO",IF(CM88&lt;&gt;"","PAGA",IF(CL88&gt;0,"VENCIDA",IF(CL88&gt;=-5,"POR VENCER","AL DÍA"))))</f>
        <v/>
      </c>
      <c r="CP88" s="185" t="n"/>
      <c r="CQ88" s="119">
        <f>IF(N($H88)&lt;15,"",IF(CK88="","",CK88+31))</f>
        <v/>
      </c>
      <c r="CR88" s="124">
        <f>IF(CQ88="","",TODAY()-CQ88)</f>
        <v/>
      </c>
      <c r="CS88" s="494" t="n"/>
      <c r="CT88" s="184" t="n"/>
      <c r="CU88" s="184">
        <f>IF(CQ88="","SIN ESTADO",IF(CS88&lt;&gt;"","PAGA",IF(CR88&gt;0,"VENCIDA",IF(CR88&gt;=-5,"POR VENCER","AL DÍA"))))</f>
        <v/>
      </c>
      <c r="CV88" s="185" t="n"/>
      <c r="CW88" s="119">
        <f>IF(N($H88)&lt;16,"",IF(CQ88="","",CQ88+31))</f>
        <v/>
      </c>
      <c r="CX88" s="124">
        <f>IF(CW88="","",TODAY()-CW88)</f>
        <v/>
      </c>
      <c r="CY88" s="494" t="n"/>
      <c r="CZ88" s="184" t="n"/>
      <c r="DA88" s="184">
        <f>IF(CW88="","SIN ESTADO",IF(CY88&lt;&gt;"","PAGA",IF(CX88&gt;0,"VENCIDA",IF(CX88&gt;=-5,"POR VENCER","AL DÍA"))))</f>
        <v/>
      </c>
      <c r="DB88" s="185" t="n"/>
      <c r="DC88" s="119">
        <f>IF(N($H88)&lt;17,"",IF(CW88="","",CW88+31))</f>
        <v/>
      </c>
      <c r="DD88" s="124">
        <f>IF(DC88="","",TODAY()-DC88)</f>
        <v/>
      </c>
      <c r="DE88" s="494" t="n"/>
      <c r="DF88" s="184" t="n"/>
      <c r="DG88" s="184">
        <f>IF(DC88="","SIN ESTADO",IF(DE88&lt;&gt;"","PAGA",IF(DD88&gt;0,"VENCIDA",IF(DD88&gt;=-5,"POR VENCER","AL DÍA"))))</f>
        <v/>
      </c>
      <c r="DH88" s="185" t="n"/>
      <c r="DI88" s="119">
        <f>IF(N($H88)&lt;18,"",IF(DC88="","",DC88+31))</f>
        <v/>
      </c>
      <c r="DJ88" s="124">
        <f>IF(DI88="","",TODAY()-DI88)</f>
        <v/>
      </c>
      <c r="DK88" s="494" t="n"/>
      <c r="DL88" s="184" t="n"/>
      <c r="DM88" s="184">
        <f>IF(DI88="","SIN ESTADO",IF(DK88&lt;&gt;"","PAGA",IF(DJ88&gt;0,"VENCIDA",IF(DJ88&gt;=-5,"POR VENCER","AL DÍA"))))</f>
        <v/>
      </c>
      <c r="DN88" s="185" t="n"/>
      <c r="DO88" s="119">
        <f>IF(N($H88)&lt;19,"",IF(DI88="","",DI88+31))</f>
        <v/>
      </c>
      <c r="DP88" s="124">
        <f>IF(DO88="","",TODAY()-DO88)</f>
        <v/>
      </c>
      <c r="DQ88" s="494" t="n"/>
      <c r="DR88" s="184" t="n"/>
      <c r="DS88" s="184">
        <f>IF(DO88="","SIN ESTADO",IF(DQ88&lt;&gt;"","PAGA",IF(DP88&gt;0,"VENCIDA",IF(DP88&gt;=-5,"POR VENCER","AL DÍA"))))</f>
        <v/>
      </c>
      <c r="DT88" s="185" t="n"/>
      <c r="DU88" s="119">
        <f>IF(N($H88)&lt;20,"",IF(DO88="","",DO88+31))</f>
        <v/>
      </c>
      <c r="DV88" s="124">
        <f>IF(DU88="","",TODAY()-DU88)</f>
        <v/>
      </c>
      <c r="DW88" s="494" t="n"/>
      <c r="DX88" s="184" t="n"/>
      <c r="DY88" s="184">
        <f>IF(DU88="","SIN ESTADO",IF(DW88&lt;&gt;"","PAGA",IF(DV88&gt;0,"VENCIDA",IF(DV88&gt;=-5,"POR VENCER","AL DÍA"))))</f>
        <v/>
      </c>
      <c r="DZ88" s="185" t="n"/>
      <c r="EA88" s="119">
        <f>IF(N($H88)&lt;21,"",IF(DU88="","",DU88+31))</f>
        <v/>
      </c>
      <c r="EB88" s="124">
        <f>IF(EA88="","",TODAY()-EA88)</f>
        <v/>
      </c>
      <c r="EC88" s="494" t="n"/>
      <c r="ED88" s="184" t="n"/>
      <c r="EE88" s="184">
        <f>IF(EA88="","SIN ESTADO",IF(EC88&lt;&gt;"","PAGA",IF(EB88&gt;0,"VENCIDA",IF(EB88&gt;=-5,"POR VENCER","AL DÍA"))))</f>
        <v/>
      </c>
      <c r="EF88" s="185" t="n"/>
      <c r="EG88" s="119">
        <f>IF(N($H88)&lt;22,"",IF(EA88="","",EA88+31))</f>
        <v/>
      </c>
      <c r="EH88" s="124">
        <f>IF(EG88="","",TODAY()-EG88)</f>
        <v/>
      </c>
      <c r="EI88" s="494" t="n"/>
      <c r="EJ88" s="184" t="n"/>
      <c r="EK88" s="184">
        <f>IF(EG88="","SIN ESTADO",IF(EI88&lt;&gt;"","PAGA",IF(EH88&gt;0,"VENCIDA",IF(EH88&gt;=-5,"POR VENCER","AL DÍA"))))</f>
        <v/>
      </c>
      <c r="EL88" s="185" t="n"/>
      <c r="EM88" s="119">
        <f>IF(N($H88)&lt;23,"",IF(EG88="","",EG88+31))</f>
        <v/>
      </c>
      <c r="EN88" s="124">
        <f>IF(EM88="","",TODAY()-EM88)</f>
        <v/>
      </c>
      <c r="EO88" s="494" t="n"/>
      <c r="EP88" s="184" t="n"/>
      <c r="EQ88" s="184">
        <f>IF(EM88="","SIN ESTADO",IF(EO88&lt;&gt;"","PAGA",IF(EN88&gt;0,"VENCIDA",IF(EN88&gt;=-5,"POR VENCER","AL DÍA"))))</f>
        <v/>
      </c>
      <c r="ER88" s="185" t="n"/>
      <c r="ES88" s="119">
        <f>IF(N($H88)&lt;24,"",IF(EM88="","",EM88+31))</f>
        <v/>
      </c>
      <c r="ET88" s="124">
        <f>IF(ES88="","",TODAY()-ES88)</f>
        <v/>
      </c>
      <c r="EU88" s="494" t="n"/>
      <c r="EV88" s="184" t="n"/>
      <c r="EW88" s="184">
        <f>IF(ES88="","SIN ESTADO",IF(EU88&lt;&gt;"","PAGA",IF(ET88&gt;0,"VENCIDA",IF(ET88&gt;=-5,"POR VENCER","AL DÍA"))))</f>
        <v/>
      </c>
      <c r="EX88" s="185" t="n"/>
      <c r="EY88" s="119">
        <f>IF(N($H88)&lt;25,"",IF(ES88="","",ES88+31))</f>
        <v/>
      </c>
      <c r="EZ88" s="124">
        <f>IF(EY88="","",TODAY()-EY88)</f>
        <v/>
      </c>
      <c r="FA88" s="494" t="n"/>
      <c r="FB88" s="184" t="n"/>
      <c r="FC88" s="184">
        <f>IF(EY88="","SIN ESTADO",IF(FA88&lt;&gt;"","PAGA",IF(EZ88&gt;0,"VENCIDA",IF(EZ88&gt;=-5,"POR VENCER","AL DÍA"))))</f>
        <v/>
      </c>
      <c r="FD88" s="185" t="n"/>
      <c r="FE88" s="119">
        <f>IF(N($H88)&lt;26,"",IF(EY88="","",EY88+31))</f>
        <v/>
      </c>
      <c r="FF88" s="124">
        <f>IF(FE88="","",TODAY()-FE88)</f>
        <v/>
      </c>
      <c r="FG88" s="494" t="n"/>
      <c r="FH88" s="184" t="n"/>
      <c r="FI88" s="184">
        <f>IF(FE88="","SIN ESTADO",IF(FG88&lt;&gt;"","PAGA",IF(FF88&gt;0,"VENCIDA",IF(FF88&gt;=-5,"POR VENCER","AL DÍA"))))</f>
        <v/>
      </c>
      <c r="FJ88" s="185" t="n"/>
      <c r="FK88" s="119">
        <f>IF(N($H88)&lt;27,"",IF(FE88="","",FE88+31))</f>
        <v/>
      </c>
      <c r="FL88" s="124">
        <f>IF(FK88="","",TODAY()-FK88)</f>
        <v/>
      </c>
      <c r="FM88" s="494" t="n"/>
      <c r="FN88" s="184" t="n"/>
      <c r="FO88" s="184">
        <f>IF(FK88="","SIN ESTADO",IF(FM88&lt;&gt;"","PAGA",IF(FL88&gt;0,"VENCIDA",IF(FL88&gt;=-5,"POR VENCER","AL DÍA"))))</f>
        <v/>
      </c>
      <c r="FP88" s="185" t="n"/>
      <c r="FQ88" s="119">
        <f>IF(N($H88)&lt;28,"",IF(FK88="","",FK88+31))</f>
        <v/>
      </c>
      <c r="FR88" s="124">
        <f>IF(FQ88="","",TODAY()-FQ88)</f>
        <v/>
      </c>
      <c r="FS88" s="494" t="n"/>
      <c r="FT88" s="184" t="n"/>
      <c r="FU88" s="184">
        <f>IF(FQ88="","SIN ESTADO",IF(FS88&lt;&gt;"","PAGA",IF(FR88&gt;0,"VENCIDA",IF(FR88&gt;=-5,"POR VENCER","AL DÍA"))))</f>
        <v/>
      </c>
      <c r="FV88" s="185" t="n"/>
      <c r="FW88" s="119">
        <f>IF(N($H88)&lt;29,"",IF(FQ88="","",FQ88+31))</f>
        <v/>
      </c>
      <c r="FX88" s="124">
        <f>IF(FW88="","",TODAY()-FW88)</f>
        <v/>
      </c>
      <c r="FY88" s="494" t="n"/>
      <c r="FZ88" s="184" t="n"/>
      <c r="GA88" s="184">
        <f>IF(FW88="","SIN ESTADO",IF(FY88&lt;&gt;"","PAGA",IF(FX88&gt;0,"VENCIDA",IF(FX88&gt;=-5,"POR VENCER","AL DÍA"))))</f>
        <v/>
      </c>
      <c r="GB88" s="185" t="n"/>
      <c r="GC88" s="119">
        <f>IF(N($H88)&lt;30,"",IF(FW88="","",FW88+31))</f>
        <v/>
      </c>
      <c r="GD88" s="124">
        <f>IF(GC88="","",TODAY()-GC88)</f>
        <v/>
      </c>
      <c r="GE88" s="494" t="n"/>
      <c r="GF88" s="184" t="n"/>
      <c r="GG88" s="184">
        <f>IF(GC88="","SIN ESTADO",IF(GE88&lt;&gt;"","PAGA",IF(GD88&gt;0,"VENCIDA",IF(GD88&gt;=-5,"POR VENCER","AL DÍA"))))</f>
        <v/>
      </c>
      <c r="GH88" s="185" t="n"/>
      <c r="GI88" s="119">
        <f>IF(N($H88)&lt;31,"",IF(GC88="","",GC88+31))</f>
        <v/>
      </c>
      <c r="GJ88" s="124">
        <f>IF(GI88="","",TODAY()-GI88)</f>
        <v/>
      </c>
      <c r="GK88" s="494" t="n"/>
      <c r="GL88" s="184" t="n"/>
      <c r="GM88" s="184">
        <f>IF(GI88="","SIN ESTADO",IF(GK88&lt;&gt;"","PAGA",IF(GJ88&gt;0,"VENCIDA",IF(GJ88&gt;=-5,"POR VENCER","AL DÍA"))))</f>
        <v/>
      </c>
      <c r="GN88" s="185" t="n"/>
      <c r="GO88" s="119">
        <f>IF(N($H88)&lt;32,"",IF(GI88="","",GI88+31))</f>
        <v/>
      </c>
      <c r="GP88" s="124">
        <f>IF(GO88="","",TODAY()-GO88)</f>
        <v/>
      </c>
      <c r="GQ88" s="494" t="n"/>
      <c r="GR88" s="184" t="n"/>
      <c r="GS88" s="184">
        <f>IF(GO88="","SIN ESTADO",IF(GQ88&lt;&gt;"","PAGA",IF(GP88&gt;0,"VENCIDA",IF(GP88&gt;=-5,"POR VENCER","AL DÍA"))))</f>
        <v/>
      </c>
      <c r="GT88" s="185" t="n"/>
      <c r="GU88" s="119">
        <f>IF(N($H88)&lt;33,"",IF(GO88="","",GO88+31))</f>
        <v/>
      </c>
      <c r="GV88" s="124">
        <f>IF(GU88="","",TODAY()-GU88)</f>
        <v/>
      </c>
      <c r="GW88" s="494" t="n"/>
      <c r="GX88" s="184" t="n"/>
      <c r="GY88" s="184">
        <f>IF(GU88="","SIN ESTADO",IF(GW88&lt;&gt;"","PAGA",IF(GV88&gt;0,"VENCIDA",IF(GV88&gt;=-5,"POR VENCER","AL DÍA"))))</f>
        <v/>
      </c>
      <c r="GZ88" s="185" t="n"/>
      <c r="HA88" s="119">
        <f>IF(N($H88)&lt;34,"",IF(GU88="","",GU88+31))</f>
        <v/>
      </c>
      <c r="HB88" s="124">
        <f>IF(HA88="","",TODAY()-HA88)</f>
        <v/>
      </c>
      <c r="HC88" s="494" t="n"/>
      <c r="HD88" s="184" t="n"/>
      <c r="HE88" s="184">
        <f>IF(HA88="","SIN ESTADO",IF(HC88&lt;&gt;"","PAGA",IF(HB88&gt;0,"VENCIDA",IF(HB88&gt;=-5,"POR VENCER","AL DÍA"))))</f>
        <v/>
      </c>
      <c r="HF88" s="185" t="n"/>
      <c r="HG88" s="119">
        <f>IF(N($H88)&lt;35,"",IF(HA88="","",HA88+31))</f>
        <v/>
      </c>
      <c r="HH88" s="124">
        <f>IF(HG88="","",TODAY()-HG88)</f>
        <v/>
      </c>
      <c r="HI88" s="494" t="n"/>
      <c r="HJ88" s="184" t="n"/>
      <c r="HK88" s="184">
        <f>IF(HG88="","SIN ESTADO",IF(HI88&lt;&gt;"","PAGA",IF(HH88&gt;0,"VENCIDA",IF(HH88&gt;=-5,"POR VENCER","AL DÍA"))))</f>
        <v/>
      </c>
      <c r="HL88" s="168" t="n"/>
      <c r="HM88" s="119">
        <f>IF(N($H88)&lt;36,"",IF(HG88="","",HG88+31))</f>
        <v/>
      </c>
      <c r="HN88" s="124">
        <f>IF(HM88="","",TODAY()-HM88)</f>
        <v/>
      </c>
      <c r="HO88" s="494" t="n"/>
      <c r="HP88" s="184" t="n"/>
      <c r="HQ88" s="184">
        <f>IF(HM88="","SIN ESTADO",IF(HO88&lt;&gt;"","PAGA",IF(HN88&gt;0,"VENCIDA",IF(HN88&gt;=-5,"POR VENCER","AL DÍA"))))</f>
        <v/>
      </c>
      <c r="HR88" s="168" t="n"/>
      <c r="HS88" s="169">
        <f>N88+T88+Z88+AF88+AL88+AR88+AX88+BD88+BJ88+BP88+BV88+CB88+CH88+CN88+CT88+CZ88+DF88+DL88+DR88+DX88+ED88+EJ88+EP88+EV88+FB88+FH88+FN88+FT88+FZ88+GF88+GL88+GR88+GX88+HD88+HJ88+HP88</f>
        <v/>
      </c>
      <c r="HU88" s="170">
        <f>IFERROR(N($J88),0)</f>
        <v/>
      </c>
      <c r="HW88" s="170">
        <f>SUMPRODUCT((MOD(COLUMN($M88:$HR88)-COLUMN($M88),6)=0)*ISNUMBER($M88:$HR88)*($M88:$HR88&gt;=RESUMEN!$C$26)*($M88:$HR88&lt;=RESUMEN!$C$27)*IFERROR(N($N88:$HS88),0))</f>
        <v/>
      </c>
      <c r="HX88" s="170">
        <f>SUMPRODUCT((MOD(COLUMN($M88:$HR88)-COLUMN($M88),6)=0)*ISNUMBER($M88:$HR88)*($M88:$HR88&gt;=RESUMEN!$C$26)*($M88:$HR88&lt;=RESUMEN!$C$27))</f>
        <v/>
      </c>
    </row>
    <row r="89" ht="15.75" customHeight="1" s="506">
      <c r="B89" s="113">
        <f>VENTAS!A88</f>
        <v/>
      </c>
      <c r="C89" s="236">
        <f>VENTAS!B88</f>
        <v/>
      </c>
      <c r="D89" s="53">
        <f>VENTAS!C88</f>
        <v/>
      </c>
      <c r="E89" s="114">
        <f>VENTAS!D88</f>
        <v/>
      </c>
      <c r="F89" s="114">
        <f>VENTAS!J88</f>
        <v/>
      </c>
      <c r="G89" s="494">
        <f>VENTAS!F88</f>
        <v/>
      </c>
      <c r="H89" s="479">
        <f>VENTAS!K88</f>
        <v/>
      </c>
      <c r="I89" s="479">
        <f>VENTAS!M88</f>
        <v/>
      </c>
      <c r="J89" s="184">
        <f>VENTAS!L88</f>
        <v/>
      </c>
      <c r="K89" s="119">
        <f>IF(N($H89)&lt;1,"",$G89+31)</f>
        <v/>
      </c>
      <c r="L89" s="124">
        <f>IF(K89="","",TODAY()-K89)</f>
        <v/>
      </c>
      <c r="M89" s="201" t="n">
        <v>46095</v>
      </c>
      <c r="N89" s="374" t="n">
        <v>671300</v>
      </c>
      <c r="O89" s="184">
        <f>IF(K89="","SIN ESTADO",IF(M89&lt;&gt;"","PAGA",IF(L89&gt;0,"VENCIDA",IF(L89&gt;=-5,"POR VENCER","AL DÍA"))))</f>
        <v/>
      </c>
      <c r="P89" s="185" t="inlineStr">
        <is>
          <t>TRANSFERENCIA</t>
        </is>
      </c>
      <c r="Q89" s="119">
        <f>IF(N($H89)&lt;2,"",IF(K89="","",K89+31))</f>
        <v/>
      </c>
      <c r="R89" s="124">
        <f>IF(Q89="","",TODAY()-Q89)</f>
        <v/>
      </c>
      <c r="S89" s="406" t="n">
        <v>46127</v>
      </c>
      <c r="T89" s="184" t="n">
        <v>671300</v>
      </c>
      <c r="U89" s="184">
        <f>IF(Q89="","SIN ESTADO",IF(S89&lt;&gt;"","PAGA",IF(R89&gt;0,"VENCIDA",IF(R89&gt;=-5,"POR VENCER","AL DÍA"))))</f>
        <v/>
      </c>
      <c r="V89" s="185" t="inlineStr">
        <is>
          <t>TRANSFERENCIA</t>
        </is>
      </c>
      <c r="W89" s="119">
        <f>IF(N($H89)&lt;3,"",IF(Q89="","",Q89+31))</f>
        <v/>
      </c>
      <c r="X89" s="124">
        <f>IF(W89="","",TODAY()-W89)</f>
        <v/>
      </c>
      <c r="Y89" s="494" t="n">
        <v>46157</v>
      </c>
      <c r="Z89" s="184" t="n">
        <v>671000</v>
      </c>
      <c r="AA89" s="184">
        <f>IF(W89="","SIN ESTADO",IF(Y89&lt;&gt;"","PAGA",IF(X89&gt;0,"VENCIDA",IF(X89&gt;=-5,"POR VENCER","AL DÍA"))))</f>
        <v/>
      </c>
      <c r="AB89" s="185" t="inlineStr">
        <is>
          <t>TRANSFERENCIA</t>
        </is>
      </c>
      <c r="AC89" s="119">
        <f>IF(N($H89)&lt;4,"",IF(W89="","",W89+31))</f>
        <v/>
      </c>
      <c r="AD89" s="124">
        <f>IF(AC89="","",TODAY()-AC89)</f>
        <v/>
      </c>
      <c r="AE89" s="494" t="n">
        <v>46189</v>
      </c>
      <c r="AF89" s="184" t="n">
        <v>671300</v>
      </c>
      <c r="AG89" s="184">
        <f>IF(AC89="","SIN ESTADO",IF(AE89&lt;&gt;"","PAGA",IF(AD89&gt;0,"VENCIDA",IF(AD89&gt;=-5,"POR VENCER","AL DÍA"))))</f>
        <v/>
      </c>
      <c r="AH89" s="185" t="inlineStr">
        <is>
          <t>TRANSFERENCIA</t>
        </is>
      </c>
      <c r="AI89" s="119">
        <f>IF(N($H89)&lt;5,"",IF(AC89="","",AC89+31))</f>
        <v/>
      </c>
      <c r="AJ89" s="124">
        <f>IF(AI89="","",TODAY()-AI89)</f>
        <v/>
      </c>
      <c r="AK89" s="494" t="n">
        <v>46218</v>
      </c>
      <c r="AL89" s="184" t="n">
        <v>671300</v>
      </c>
      <c r="AM89" s="184">
        <f>IF(AI89="","SIN ESTADO",IF(AK89&lt;&gt;"","PAGA",IF(AJ89&gt;0,"VENCIDA",IF(AJ89&gt;=-5,"POR VENCER","AL DÍA"))))</f>
        <v/>
      </c>
      <c r="AN89" s="185" t="inlineStr">
        <is>
          <t>TRANSFERENCIA</t>
        </is>
      </c>
      <c r="AO89" s="119">
        <f>IF(N($H89)&lt;6,"",IF(AI89="","",AI89+31))</f>
        <v/>
      </c>
      <c r="AP89" s="124">
        <f>IF(AO89="","",TODAY()-AO89)</f>
        <v/>
      </c>
      <c r="AQ89" s="270" t="n">
        <v>46249</v>
      </c>
      <c r="AR89" s="184" t="n">
        <v>671300</v>
      </c>
      <c r="AS89" s="184">
        <f>IF(AO89="","SIN ESTADO",IF(AQ89&lt;&gt;"","PAGA",IF(AP89&gt;0,"VENCIDA",IF(AP89&gt;=-5,"POR VENCER","AL DÍA"))))</f>
        <v/>
      </c>
      <c r="AT89" s="185" t="inlineStr">
        <is>
          <t>TRANSFERENCIA</t>
        </is>
      </c>
      <c r="AU89" s="119">
        <f>IF(N($H89)&lt;7,"",IF(AO89="","",AO89+31))</f>
        <v/>
      </c>
      <c r="AV89" s="124">
        <f>IF(AU89="","",TODAY()-AU89)</f>
        <v/>
      </c>
      <c r="AW89" s="494" t="n">
        <v>46249</v>
      </c>
      <c r="AX89" s="184" t="n">
        <v>671300</v>
      </c>
      <c r="AY89" s="184">
        <f>IF(AU89="","SIN ESTADO",IF(AW89&lt;&gt;"","PAGA",IF(AV89&gt;0,"VENCIDA",IF(AV89&gt;=-5,"POR VENCER","AL DÍA"))))</f>
        <v/>
      </c>
      <c r="AZ89" s="185" t="inlineStr">
        <is>
          <t>TRANSFERENCIA</t>
        </is>
      </c>
      <c r="BA89" s="119">
        <f>IF(N($H89)&lt;8,"",IF(AU89="","",AU89+31))</f>
        <v/>
      </c>
      <c r="BB89" s="124">
        <f>IF(BA89="","",TODAY()-BA89)</f>
        <v/>
      </c>
      <c r="BC89" s="494" t="n"/>
      <c r="BD89" s="184" t="n"/>
      <c r="BE89" s="184">
        <f>IF(BA89="","SIN ESTADO",IF(BC89&lt;&gt;"","PAGA",IF(BB89&gt;0,"VENCIDA",IF(BB89&gt;=-5,"POR VENCER","AL DÍA"))))</f>
        <v/>
      </c>
      <c r="BF89" s="185" t="n"/>
      <c r="BG89" s="119">
        <f>IF(N($H89)&lt;9,"",IF(BA89="","",BA89+31))</f>
        <v/>
      </c>
      <c r="BH89" s="124">
        <f>IF(BG89="","",TODAY()-BG89)</f>
        <v/>
      </c>
      <c r="BI89" s="494" t="n"/>
      <c r="BJ89" s="184" t="n"/>
      <c r="BK89" s="184">
        <f>IF(BG89="","SIN ESTADO",IF(BI89&lt;&gt;"","PAGA",IF(BH89&gt;0,"VENCIDA",IF(BH89&gt;=-5,"POR VENCER","AL DÍA"))))</f>
        <v/>
      </c>
      <c r="BL89" s="185" t="n"/>
      <c r="BM89" s="119">
        <f>IF(N($H89)&lt;10,"",IF(BG89="","",BG89+31))</f>
        <v/>
      </c>
      <c r="BN89" s="124">
        <f>IF(BM89="","",TODAY()-BM89)</f>
        <v/>
      </c>
      <c r="BO89" s="494" t="n"/>
      <c r="BP89" s="184" t="n"/>
      <c r="BQ89" s="184">
        <f>IF(BM89="","SIN ESTADO",IF(BO89&lt;&gt;"","PAGA",IF(BN89&gt;0,"VENCIDA",IF(BN89&gt;=-5,"POR VENCER","AL DÍA"))))</f>
        <v/>
      </c>
      <c r="BR89" s="185" t="n"/>
      <c r="BS89" s="119">
        <f>IF(N($H89)&lt;11,"",IF(BM89="","",BM89+31))</f>
        <v/>
      </c>
      <c r="BT89" s="124">
        <f>IF(BS89="","",TODAY()-BS89)</f>
        <v/>
      </c>
      <c r="BU89" s="494" t="n"/>
      <c r="BV89" s="184" t="n"/>
      <c r="BW89" s="184">
        <f>IF(BS89="","SIN ESTADO",IF(BU89&lt;&gt;"","PAGA",IF(BT89&gt;0,"VENCIDA",IF(BT89&gt;=-5,"POR VENCER","AL DÍA"))))</f>
        <v/>
      </c>
      <c r="BX89" s="185" t="n"/>
      <c r="BY89" s="119">
        <f>IF(N($H89)&lt;12,"",IF(BS89="","",BS89+31))</f>
        <v/>
      </c>
      <c r="BZ89" s="124">
        <f>IF(BY89="","",TODAY()-BY89)</f>
        <v/>
      </c>
      <c r="CA89" s="494" t="n"/>
      <c r="CB89" s="184" t="n"/>
      <c r="CC89" s="184">
        <f>IF(BY89="","SIN ESTADO",IF(CA89&lt;&gt;"","PAGA",IF(BZ89&gt;0,"VENCIDA",IF(BZ89&gt;=-5,"POR VENCER","AL DÍA"))))</f>
        <v/>
      </c>
      <c r="CD89" s="185" t="n"/>
      <c r="CE89" s="119">
        <f>IF(N($H89)&lt;13,"",IF(BY89="","",BY89+31))</f>
        <v/>
      </c>
      <c r="CF89" s="124">
        <f>IF(CE89="","",TODAY()-CE89)</f>
        <v/>
      </c>
      <c r="CG89" s="494" t="n"/>
      <c r="CH89" s="184" t="n"/>
      <c r="CI89" s="184">
        <f>IF(CE89="","SIN ESTADO",IF(CG89&lt;&gt;"","PAGA",IF(CF89&gt;0,"VENCIDA",IF(CF89&gt;=-5,"POR VENCER","AL DÍA"))))</f>
        <v/>
      </c>
      <c r="CJ89" s="185" t="n"/>
      <c r="CK89" s="119">
        <f>IF(N($H89)&lt;14,"",IF(CE89="","",CE89+31))</f>
        <v/>
      </c>
      <c r="CL89" s="124">
        <f>IF(CK89="","",TODAY()-CK89)</f>
        <v/>
      </c>
      <c r="CM89" s="494" t="n"/>
      <c r="CN89" s="184" t="n"/>
      <c r="CO89" s="184">
        <f>IF(CK89="","SIN ESTADO",IF(CM89&lt;&gt;"","PAGA",IF(CL89&gt;0,"VENCIDA",IF(CL89&gt;=-5,"POR VENCER","AL DÍA"))))</f>
        <v/>
      </c>
      <c r="CP89" s="185" t="n"/>
      <c r="CQ89" s="119">
        <f>IF(N($H89)&lt;15,"",IF(CK89="","",CK89+31))</f>
        <v/>
      </c>
      <c r="CR89" s="124">
        <f>IF(CQ89="","",TODAY()-CQ89)</f>
        <v/>
      </c>
      <c r="CS89" s="494" t="n"/>
      <c r="CT89" s="184" t="n"/>
      <c r="CU89" s="184">
        <f>IF(CQ89="","SIN ESTADO",IF(CS89&lt;&gt;"","PAGA",IF(CR89&gt;0,"VENCIDA",IF(CR89&gt;=-5,"POR VENCER","AL DÍA"))))</f>
        <v/>
      </c>
      <c r="CV89" s="185" t="n"/>
      <c r="CW89" s="119">
        <f>IF(N($H89)&lt;16,"",IF(CQ89="","",CQ89+31))</f>
        <v/>
      </c>
      <c r="CX89" s="124">
        <f>IF(CW89="","",TODAY()-CW89)</f>
        <v/>
      </c>
      <c r="CY89" s="494" t="n"/>
      <c r="CZ89" s="184" t="n"/>
      <c r="DA89" s="184">
        <f>IF(CW89="","SIN ESTADO",IF(CY89&lt;&gt;"","PAGA",IF(CX89&gt;0,"VENCIDA",IF(CX89&gt;=-5,"POR VENCER","AL DÍA"))))</f>
        <v/>
      </c>
      <c r="DB89" s="185" t="n"/>
      <c r="DC89" s="119">
        <f>IF(N($H89)&lt;17,"",IF(CW89="","",CW89+31))</f>
        <v/>
      </c>
      <c r="DD89" s="124">
        <f>IF(DC89="","",TODAY()-DC89)</f>
        <v/>
      </c>
      <c r="DE89" s="494" t="n"/>
      <c r="DF89" s="184" t="n"/>
      <c r="DG89" s="184">
        <f>IF(DC89="","SIN ESTADO",IF(DE89&lt;&gt;"","PAGA",IF(DD89&gt;0,"VENCIDA",IF(DD89&gt;=-5,"POR VENCER","AL DÍA"))))</f>
        <v/>
      </c>
      <c r="DH89" s="185" t="n"/>
      <c r="DI89" s="119">
        <f>IF(N($H89)&lt;18,"",IF(DC89="","",DC89+31))</f>
        <v/>
      </c>
      <c r="DJ89" s="124">
        <f>IF(DI89="","",TODAY()-DI89)</f>
        <v/>
      </c>
      <c r="DK89" s="494" t="n"/>
      <c r="DL89" s="184" t="n"/>
      <c r="DM89" s="184">
        <f>IF(DI89="","SIN ESTADO",IF(DK89&lt;&gt;"","PAGA",IF(DJ89&gt;0,"VENCIDA",IF(DJ89&gt;=-5,"POR VENCER","AL DÍA"))))</f>
        <v/>
      </c>
      <c r="DN89" s="185" t="n"/>
      <c r="DO89" s="119">
        <f>IF(N($H89)&lt;19,"",IF(DI89="","",DI89+31))</f>
        <v/>
      </c>
      <c r="DP89" s="124">
        <f>IF(DO89="","",TODAY()-DO89)</f>
        <v/>
      </c>
      <c r="DQ89" s="494" t="n"/>
      <c r="DR89" s="184" t="n"/>
      <c r="DS89" s="184">
        <f>IF(DO89="","SIN ESTADO",IF(DQ89&lt;&gt;"","PAGA",IF(DP89&gt;0,"VENCIDA",IF(DP89&gt;=-5,"POR VENCER","AL DÍA"))))</f>
        <v/>
      </c>
      <c r="DT89" s="185" t="n"/>
      <c r="DU89" s="119">
        <f>IF(N($H89)&lt;20,"",IF(DO89="","",DO89+31))</f>
        <v/>
      </c>
      <c r="DV89" s="124">
        <f>IF(DU89="","",TODAY()-DU89)</f>
        <v/>
      </c>
      <c r="DW89" s="494" t="n"/>
      <c r="DX89" s="184" t="n"/>
      <c r="DY89" s="184">
        <f>IF(DU89="","SIN ESTADO",IF(DW89&lt;&gt;"","PAGA",IF(DV89&gt;0,"VENCIDA",IF(DV89&gt;=-5,"POR VENCER","AL DÍA"))))</f>
        <v/>
      </c>
      <c r="DZ89" s="185" t="n"/>
      <c r="EA89" s="119">
        <f>IF(N($H89)&lt;21,"",IF(DU89="","",DU89+31))</f>
        <v/>
      </c>
      <c r="EB89" s="124">
        <f>IF(EA89="","",TODAY()-EA89)</f>
        <v/>
      </c>
      <c r="EC89" s="494" t="n"/>
      <c r="ED89" s="184" t="n"/>
      <c r="EE89" s="184">
        <f>IF(EA89="","SIN ESTADO",IF(EC89&lt;&gt;"","PAGA",IF(EB89&gt;0,"VENCIDA",IF(EB89&gt;=-5,"POR VENCER","AL DÍA"))))</f>
        <v/>
      </c>
      <c r="EF89" s="185" t="n"/>
      <c r="EG89" s="119">
        <f>IF(N($H89)&lt;22,"",IF(EA89="","",EA89+31))</f>
        <v/>
      </c>
      <c r="EH89" s="124">
        <f>IF(EG89="","",TODAY()-EG89)</f>
        <v/>
      </c>
      <c r="EI89" s="494" t="n"/>
      <c r="EJ89" s="184" t="n"/>
      <c r="EK89" s="184">
        <f>IF(EG89="","SIN ESTADO",IF(EI89&lt;&gt;"","PAGA",IF(EH89&gt;0,"VENCIDA",IF(EH89&gt;=-5,"POR VENCER","AL DÍA"))))</f>
        <v/>
      </c>
      <c r="EL89" s="185" t="n"/>
      <c r="EM89" s="119">
        <f>IF(N($H89)&lt;23,"",IF(EG89="","",EG89+31))</f>
        <v/>
      </c>
      <c r="EN89" s="124">
        <f>IF(EM89="","",TODAY()-EM89)</f>
        <v/>
      </c>
      <c r="EO89" s="494" t="n"/>
      <c r="EP89" s="184" t="n"/>
      <c r="EQ89" s="184">
        <f>IF(EM89="","SIN ESTADO",IF(EO89&lt;&gt;"","PAGA",IF(EN89&gt;0,"VENCIDA",IF(EN89&gt;=-5,"POR VENCER","AL DÍA"))))</f>
        <v/>
      </c>
      <c r="ER89" s="185" t="n"/>
      <c r="ES89" s="119">
        <f>IF(N($H89)&lt;24,"",IF(EM89="","",EM89+31))</f>
        <v/>
      </c>
      <c r="ET89" s="124">
        <f>IF(ES89="","",TODAY()-ES89)</f>
        <v/>
      </c>
      <c r="EU89" s="494" t="n"/>
      <c r="EV89" s="184" t="n"/>
      <c r="EW89" s="184">
        <f>IF(ES89="","SIN ESTADO",IF(EU89&lt;&gt;"","PAGA",IF(ET89&gt;0,"VENCIDA",IF(ET89&gt;=-5,"POR VENCER","AL DÍA"))))</f>
        <v/>
      </c>
      <c r="EX89" s="185" t="n"/>
      <c r="EY89" s="119">
        <f>IF(N($H89)&lt;25,"",IF(ES89="","",ES89+31))</f>
        <v/>
      </c>
      <c r="EZ89" s="124">
        <f>IF(EY89="","",TODAY()-EY89)</f>
        <v/>
      </c>
      <c r="FA89" s="494" t="n"/>
      <c r="FB89" s="184" t="n"/>
      <c r="FC89" s="184">
        <f>IF(EY89="","SIN ESTADO",IF(FA89&lt;&gt;"","PAGA",IF(EZ89&gt;0,"VENCIDA",IF(EZ89&gt;=-5,"POR VENCER","AL DÍA"))))</f>
        <v/>
      </c>
      <c r="FD89" s="185" t="n"/>
      <c r="FE89" s="119">
        <f>IF(N($H89)&lt;26,"",IF(EY89="","",EY89+31))</f>
        <v/>
      </c>
      <c r="FF89" s="124">
        <f>IF(FE89="","",TODAY()-FE89)</f>
        <v/>
      </c>
      <c r="FG89" s="494" t="n"/>
      <c r="FH89" s="184" t="n"/>
      <c r="FI89" s="184">
        <f>IF(FE89="","SIN ESTADO",IF(FG89&lt;&gt;"","PAGA",IF(FF89&gt;0,"VENCIDA",IF(FF89&gt;=-5,"POR VENCER","AL DÍA"))))</f>
        <v/>
      </c>
      <c r="FJ89" s="185" t="n"/>
      <c r="FK89" s="119">
        <f>IF(N($H89)&lt;27,"",IF(FE89="","",FE89+31))</f>
        <v/>
      </c>
      <c r="FL89" s="124">
        <f>IF(FK89="","",TODAY()-FK89)</f>
        <v/>
      </c>
      <c r="FM89" s="494" t="n"/>
      <c r="FN89" s="184" t="n"/>
      <c r="FO89" s="184">
        <f>IF(FK89="","SIN ESTADO",IF(FM89&lt;&gt;"","PAGA",IF(FL89&gt;0,"VENCIDA",IF(FL89&gt;=-5,"POR VENCER","AL DÍA"))))</f>
        <v/>
      </c>
      <c r="FP89" s="185" t="n"/>
      <c r="FQ89" s="119">
        <f>IF(N($H89)&lt;28,"",IF(FK89="","",FK89+31))</f>
        <v/>
      </c>
      <c r="FR89" s="124">
        <f>IF(FQ89="","",TODAY()-FQ89)</f>
        <v/>
      </c>
      <c r="FS89" s="494" t="n"/>
      <c r="FT89" s="184" t="n"/>
      <c r="FU89" s="184">
        <f>IF(FQ89="","SIN ESTADO",IF(FS89&lt;&gt;"","PAGA",IF(FR89&gt;0,"VENCIDA",IF(FR89&gt;=-5,"POR VENCER","AL DÍA"))))</f>
        <v/>
      </c>
      <c r="FV89" s="185" t="n"/>
      <c r="FW89" s="119">
        <f>IF(N($H89)&lt;29,"",IF(FQ89="","",FQ89+31))</f>
        <v/>
      </c>
      <c r="FX89" s="124">
        <f>IF(FW89="","",TODAY()-FW89)</f>
        <v/>
      </c>
      <c r="FY89" s="494" t="n"/>
      <c r="FZ89" s="184" t="n"/>
      <c r="GA89" s="184">
        <f>IF(FW89="","SIN ESTADO",IF(FY89&lt;&gt;"","PAGA",IF(FX89&gt;0,"VENCIDA",IF(FX89&gt;=-5,"POR VENCER","AL DÍA"))))</f>
        <v/>
      </c>
      <c r="GB89" s="185" t="n"/>
      <c r="GC89" s="119">
        <f>IF(N($H89)&lt;30,"",IF(FW89="","",FW89+31))</f>
        <v/>
      </c>
      <c r="GD89" s="124">
        <f>IF(GC89="","",TODAY()-GC89)</f>
        <v/>
      </c>
      <c r="GE89" s="494" t="n"/>
      <c r="GF89" s="184" t="n"/>
      <c r="GG89" s="184">
        <f>IF(GC89="","SIN ESTADO",IF(GE89&lt;&gt;"","PAGA",IF(GD89&gt;0,"VENCIDA",IF(GD89&gt;=-5,"POR VENCER","AL DÍA"))))</f>
        <v/>
      </c>
      <c r="GH89" s="185" t="n"/>
      <c r="GI89" s="119">
        <f>IF(N($H89)&lt;31,"",IF(GC89="","",GC89+31))</f>
        <v/>
      </c>
      <c r="GJ89" s="124">
        <f>IF(GI89="","",TODAY()-GI89)</f>
        <v/>
      </c>
      <c r="GK89" s="494" t="n"/>
      <c r="GL89" s="184" t="n"/>
      <c r="GM89" s="184">
        <f>IF(GI89="","SIN ESTADO",IF(GK89&lt;&gt;"","PAGA",IF(GJ89&gt;0,"VENCIDA",IF(GJ89&gt;=-5,"POR VENCER","AL DÍA"))))</f>
        <v/>
      </c>
      <c r="GN89" s="185" t="n"/>
      <c r="GO89" s="119">
        <f>IF(N($H89)&lt;32,"",IF(GI89="","",GI89+31))</f>
        <v/>
      </c>
      <c r="GP89" s="124">
        <f>IF(GO89="","",TODAY()-GO89)</f>
        <v/>
      </c>
      <c r="GQ89" s="494" t="n"/>
      <c r="GR89" s="184" t="n"/>
      <c r="GS89" s="184">
        <f>IF(GO89="","SIN ESTADO",IF(GQ89&lt;&gt;"","PAGA",IF(GP89&gt;0,"VENCIDA",IF(GP89&gt;=-5,"POR VENCER","AL DÍA"))))</f>
        <v/>
      </c>
      <c r="GT89" s="185" t="n"/>
      <c r="GU89" s="119">
        <f>IF(N($H89)&lt;33,"",IF(GO89="","",GO89+31))</f>
        <v/>
      </c>
      <c r="GV89" s="124">
        <f>IF(GU89="","",TODAY()-GU89)</f>
        <v/>
      </c>
      <c r="GW89" s="494" t="n"/>
      <c r="GX89" s="184" t="n"/>
      <c r="GY89" s="184">
        <f>IF(GU89="","SIN ESTADO",IF(GW89&lt;&gt;"","PAGA",IF(GV89&gt;0,"VENCIDA",IF(GV89&gt;=-5,"POR VENCER","AL DÍA"))))</f>
        <v/>
      </c>
      <c r="GZ89" s="185" t="n"/>
      <c r="HA89" s="119">
        <f>IF(N($H89)&lt;34,"",IF(GU89="","",GU89+31))</f>
        <v/>
      </c>
      <c r="HB89" s="124">
        <f>IF(HA89="","",TODAY()-HA89)</f>
        <v/>
      </c>
      <c r="HC89" s="494" t="n"/>
      <c r="HD89" s="184" t="n"/>
      <c r="HE89" s="184">
        <f>IF(HA89="","SIN ESTADO",IF(HC89&lt;&gt;"","PAGA",IF(HB89&gt;0,"VENCIDA",IF(HB89&gt;=-5,"POR VENCER","AL DÍA"))))</f>
        <v/>
      </c>
      <c r="HF89" s="185" t="n"/>
      <c r="HG89" s="119">
        <f>IF(N($H89)&lt;35,"",IF(HA89="","",HA89+31))</f>
        <v/>
      </c>
      <c r="HH89" s="124">
        <f>IF(HG89="","",TODAY()-HG89)</f>
        <v/>
      </c>
      <c r="HI89" s="494" t="n"/>
      <c r="HJ89" s="184" t="n"/>
      <c r="HK89" s="184">
        <f>IF(HG89="","SIN ESTADO",IF(HI89&lt;&gt;"","PAGA",IF(HH89&gt;0,"VENCIDA",IF(HH89&gt;=-5,"POR VENCER","AL DÍA"))))</f>
        <v/>
      </c>
      <c r="HL89" s="168" t="n"/>
      <c r="HM89" s="119">
        <f>IF(N($H89)&lt;36,"",IF(HG89="","",HG89+31))</f>
        <v/>
      </c>
      <c r="HN89" s="124">
        <f>IF(HM89="","",TODAY()-HM89)</f>
        <v/>
      </c>
      <c r="HO89" s="494" t="n"/>
      <c r="HP89" s="184" t="n"/>
      <c r="HQ89" s="184">
        <f>IF(HM89="","SIN ESTADO",IF(HO89&lt;&gt;"","PAGA",IF(HN89&gt;0,"VENCIDA",IF(HN89&gt;=-5,"POR VENCER","AL DÍA"))))</f>
        <v/>
      </c>
      <c r="HR89" s="168" t="n"/>
      <c r="HS89" s="169">
        <f>N89+T89+Z89+AF89+AL89+AR89+AX89+BD89+BJ89+BP89+BV89+CB89+CH89+CN89+CT89+CZ89+DF89+DL89+DR89+DX89+ED89+EJ89+EP89+EV89+FB89+FH89+FN89+FT89+FZ89+GF89+GL89+GR89+GX89+HD89+HJ89+HP89</f>
        <v/>
      </c>
      <c r="HU89" s="170">
        <f>IFERROR(N($J89),0)</f>
        <v/>
      </c>
      <c r="HW89" s="170">
        <f>SUMPRODUCT((MOD(COLUMN($M89:$HR89)-COLUMN($M89),6)=0)*ISNUMBER($M89:$HR89)*($M89:$HR89&gt;=RESUMEN!$C$26)*($M89:$HR89&lt;=RESUMEN!$C$27)*IFERROR(N($N89:$HS89),0))</f>
        <v/>
      </c>
      <c r="HX89" s="170">
        <f>SUMPRODUCT((MOD(COLUMN($M89:$HR89)-COLUMN($M89),6)=0)*ISNUMBER($M89:$HR89)*($M89:$HR89&gt;=RESUMEN!$C$26)*($M89:$HR89&lt;=RESUMEN!$C$27))</f>
        <v/>
      </c>
    </row>
    <row r="90" ht="15.75" customHeight="1" s="506">
      <c r="B90" s="113">
        <f>VENTAS!A89</f>
        <v/>
      </c>
      <c r="C90" s="236">
        <f>VENTAS!B89</f>
        <v/>
      </c>
      <c r="D90" s="53">
        <f>VENTAS!C89</f>
        <v/>
      </c>
      <c r="E90" s="114">
        <f>VENTAS!D89</f>
        <v/>
      </c>
      <c r="F90" s="114">
        <f>VENTAS!J89</f>
        <v/>
      </c>
      <c r="G90" s="494">
        <f>VENTAS!F89</f>
        <v/>
      </c>
      <c r="H90" s="479">
        <f>VENTAS!K89</f>
        <v/>
      </c>
      <c r="I90" s="479">
        <f>VENTAS!M89</f>
        <v/>
      </c>
      <c r="J90" s="184">
        <f>VENTAS!L89</f>
        <v/>
      </c>
      <c r="K90" s="119">
        <f>IF(N($H90)&lt;1,"",$G90+31)</f>
        <v/>
      </c>
      <c r="L90" s="124">
        <f>IF(K90="","",TODAY()-K90)</f>
        <v/>
      </c>
      <c r="M90" s="201" t="n">
        <v>46039</v>
      </c>
      <c r="N90" s="374" t="n">
        <v>875000</v>
      </c>
      <c r="O90" s="184">
        <f>IF(K90="","SIN ESTADO",IF(M90&lt;&gt;"","PAGA",IF(L90&gt;0,"VENCIDA",IF(L90&gt;=-5,"POR VENCER","AL DÍA"))))</f>
        <v/>
      </c>
      <c r="P90" s="185" t="inlineStr">
        <is>
          <t>TRANSFERENCIA</t>
        </is>
      </c>
      <c r="Q90" s="119">
        <f>IF(N($H90)&lt;2,"",IF(K90="","",K90+31))</f>
        <v/>
      </c>
      <c r="R90" s="124">
        <f>IF(Q90="","",TODAY()-Q90)</f>
        <v/>
      </c>
      <c r="S90" s="406" t="n">
        <v>46070</v>
      </c>
      <c r="T90" s="184" t="n">
        <v>875000</v>
      </c>
      <c r="U90" s="184">
        <f>IF(Q90="","SIN ESTADO",IF(S90&lt;&gt;"","PAGA",IF(R90&gt;0,"VENCIDA",IF(R90&gt;=-5,"POR VENCER","AL DÍA"))))</f>
        <v/>
      </c>
      <c r="V90" s="185" t="inlineStr">
        <is>
          <t>TRANSFERENCIA</t>
        </is>
      </c>
      <c r="W90" s="119">
        <f>IF(N($H90)&lt;3,"",IF(Q90="","",Q90+31))</f>
        <v/>
      </c>
      <c r="X90" s="124">
        <f>IF(W90="","",TODAY()-W90)</f>
        <v/>
      </c>
      <c r="Y90" s="407" t="n">
        <v>46095</v>
      </c>
      <c r="Z90" s="184" t="n">
        <v>875000</v>
      </c>
      <c r="AA90" s="184">
        <f>IF(W90="","SIN ESTADO",IF(Y90&lt;&gt;"","PAGA",IF(X90&gt;0,"VENCIDA",IF(X90&gt;=-5,"POR VENCER","AL DÍA"))))</f>
        <v/>
      </c>
      <c r="AB90" s="185" t="inlineStr">
        <is>
          <t>TRANSFERENCIA</t>
        </is>
      </c>
      <c r="AC90" s="119">
        <f>IF(N($H90)&lt;4,"",IF(W90="","",W90+31))</f>
        <v/>
      </c>
      <c r="AD90" s="124">
        <f>IF(AC90="","",TODAY()-AC90)</f>
        <v/>
      </c>
      <c r="AE90" s="494" t="n">
        <v>46129</v>
      </c>
      <c r="AF90" s="184" t="n">
        <v>875000</v>
      </c>
      <c r="AG90" s="184">
        <f>IF(AC90="","SIN ESTADO",IF(AE90&lt;&gt;"","PAGA",IF(AD90&gt;0,"VENCIDA",IF(AD90&gt;=-5,"POR VENCER","AL DÍA"))))</f>
        <v/>
      </c>
      <c r="AH90" s="185" t="inlineStr">
        <is>
          <t>TRANSFERENCIA</t>
        </is>
      </c>
      <c r="AI90" s="119">
        <f>IF(N($H90)&lt;5,"",IF(AC90="","",AC90+31))</f>
        <v/>
      </c>
      <c r="AJ90" s="124">
        <f>IF(AI90="","",TODAY()-AI90)</f>
        <v/>
      </c>
      <c r="AK90" s="494" t="n">
        <v>46161</v>
      </c>
      <c r="AL90" s="184" t="n">
        <v>875000</v>
      </c>
      <c r="AM90" s="184">
        <f>IF(AI90="","SIN ESTADO",IF(AK90&lt;&gt;"","PAGA",IF(AJ90&gt;0,"VENCIDA",IF(AJ90&gt;=-5,"POR VENCER","AL DÍA"))))</f>
        <v/>
      </c>
      <c r="AN90" s="185" t="inlineStr">
        <is>
          <t>TRANSFERENCIA</t>
        </is>
      </c>
      <c r="AO90" s="119">
        <f>IF(N($H90)&lt;6,"",IF(AI90="","",AI90+31))</f>
        <v/>
      </c>
      <c r="AP90" s="124">
        <f>IF(AO90="","",TODAY()-AO90)</f>
        <v/>
      </c>
      <c r="AQ90" s="270" t="n">
        <v>46192</v>
      </c>
      <c r="AR90" s="184" t="n">
        <v>875000</v>
      </c>
      <c r="AS90" s="184">
        <f>IF(AO90="","SIN ESTADO",IF(AQ90&lt;&gt;"","PAGA",IF(AP90&gt;0,"VENCIDA",IF(AP90&gt;=-5,"POR VENCER","AL DÍA"))))</f>
        <v/>
      </c>
      <c r="AT90" s="185" t="inlineStr">
        <is>
          <t>TRANSFERENCIA</t>
        </is>
      </c>
      <c r="AU90" s="119">
        <f>IF(N($H90)&lt;7,"",IF(AO90="","",AO90+31))</f>
        <v/>
      </c>
      <c r="AV90" s="124">
        <f>IF(AU90="","",TODAY()-AU90)</f>
        <v/>
      </c>
      <c r="AW90" s="494" t="n">
        <v>46212</v>
      </c>
      <c r="AX90" s="184" t="n">
        <v>875000</v>
      </c>
      <c r="AY90" s="184">
        <f>IF(AU90="","SIN ESTADO",IF(AW90&lt;&gt;"","PAGA",IF(AV90&gt;0,"VENCIDA",IF(AV90&gt;=-5,"POR VENCER","AL DÍA"))))</f>
        <v/>
      </c>
      <c r="AZ90" s="185" t="inlineStr">
        <is>
          <t>TRANSFERENCIA</t>
        </is>
      </c>
      <c r="BA90" s="119">
        <f>IF(N($H90)&lt;8,"",IF(AU90="","",AU90+31))</f>
        <v/>
      </c>
      <c r="BB90" s="124">
        <f>IF(BA90="","",TODAY()-BA90)</f>
        <v/>
      </c>
      <c r="BC90" s="494" t="n">
        <v>46253</v>
      </c>
      <c r="BD90" s="184" t="n">
        <v>875000</v>
      </c>
      <c r="BE90" s="184">
        <f>IF(BA90="","SIN ESTADO",IF(BC90&lt;&gt;"","PAGA",IF(BB90&gt;0,"VENCIDA",IF(BB90&gt;=-5,"POR VENCER","AL DÍA"))))</f>
        <v/>
      </c>
      <c r="BF90" s="185" t="inlineStr">
        <is>
          <t>TRANSFERENCIA</t>
        </is>
      </c>
      <c r="BG90" s="119">
        <f>IF(N($H90)&lt;9,"",IF(BA90="","",BA90+31))</f>
        <v/>
      </c>
      <c r="BH90" s="124">
        <f>IF(BG90="","",TODAY()-BG90)</f>
        <v/>
      </c>
      <c r="BI90" s="494" t="n">
        <v>46282</v>
      </c>
      <c r="BJ90" s="184" t="n">
        <v>875063</v>
      </c>
      <c r="BK90" s="184">
        <f>IF(BG90="","SIN ESTADO",IF(BI90&lt;&gt;"","PAGA",IF(BH90&gt;0,"VENCIDA",IF(BH90&gt;=-5,"POR VENCER","AL DÍA"))))</f>
        <v/>
      </c>
      <c r="BL90" s="185" t="inlineStr">
        <is>
          <t>TRANSFERENCIA</t>
        </is>
      </c>
      <c r="BM90" s="119">
        <f>IF(N($H90)&lt;10,"",IF(BG90="","",BG90+31))</f>
        <v/>
      </c>
      <c r="BN90" s="124">
        <f>IF(BM90="","",TODAY()-BM90)</f>
        <v/>
      </c>
      <c r="BO90" s="494" t="n"/>
      <c r="BP90" s="184" t="n"/>
      <c r="BQ90" s="184">
        <f>IF(BM90="","SIN ESTADO",IF(BO90&lt;&gt;"","PAGA",IF(BN90&gt;0,"VENCIDA",IF(BN90&gt;=-5,"POR VENCER","AL DÍA"))))</f>
        <v/>
      </c>
      <c r="BR90" s="185" t="n"/>
      <c r="BS90" s="119">
        <f>IF(N($H90)&lt;11,"",IF(BM90="","",BM90+31))</f>
        <v/>
      </c>
      <c r="BT90" s="124">
        <f>IF(BS90="","",TODAY()-BS90)</f>
        <v/>
      </c>
      <c r="BU90" s="494" t="n"/>
      <c r="BV90" s="184" t="n"/>
      <c r="BW90" s="184">
        <f>IF(BS90="","SIN ESTADO",IF(BU90&lt;&gt;"","PAGA",IF(BT90&gt;0,"VENCIDA",IF(BT90&gt;=-5,"POR VENCER","AL DÍA"))))</f>
        <v/>
      </c>
      <c r="BX90" s="185" t="n"/>
      <c r="BY90" s="119">
        <f>IF(N($H90)&lt;12,"",IF(BS90="","",BS90+31))</f>
        <v/>
      </c>
      <c r="BZ90" s="124">
        <f>IF(BY90="","",TODAY()-BY90)</f>
        <v/>
      </c>
      <c r="CA90" s="494" t="n"/>
      <c r="CB90" s="184" t="n"/>
      <c r="CC90" s="184">
        <f>IF(BY90="","SIN ESTADO",IF(CA90&lt;&gt;"","PAGA",IF(BZ90&gt;0,"VENCIDA",IF(BZ90&gt;=-5,"POR VENCER","AL DÍA"))))</f>
        <v/>
      </c>
      <c r="CD90" s="185" t="n"/>
      <c r="CE90" s="119">
        <f>IF(N($H90)&lt;13,"",IF(BY90="","",BY90+31))</f>
        <v/>
      </c>
      <c r="CF90" s="124">
        <f>IF(CE90="","",TODAY()-CE90)</f>
        <v/>
      </c>
      <c r="CG90" s="494" t="n"/>
      <c r="CH90" s="184" t="n"/>
      <c r="CI90" s="184">
        <f>IF(CE90="","SIN ESTADO",IF(CG90&lt;&gt;"","PAGA",IF(CF90&gt;0,"VENCIDA",IF(CF90&gt;=-5,"POR VENCER","AL DÍA"))))</f>
        <v/>
      </c>
      <c r="CJ90" s="185" t="n"/>
      <c r="CK90" s="119">
        <f>IF(N($H90)&lt;14,"",IF(CE90="","",CE90+31))</f>
        <v/>
      </c>
      <c r="CL90" s="124">
        <f>IF(CK90="","",TODAY()-CK90)</f>
        <v/>
      </c>
      <c r="CM90" s="494" t="n"/>
      <c r="CN90" s="184" t="n"/>
      <c r="CO90" s="184">
        <f>IF(CK90="","SIN ESTADO",IF(CM90&lt;&gt;"","PAGA",IF(CL90&gt;0,"VENCIDA",IF(CL90&gt;=-5,"POR VENCER","AL DÍA"))))</f>
        <v/>
      </c>
      <c r="CP90" s="185" t="n"/>
      <c r="CQ90" s="119">
        <f>IF(N($H90)&lt;15,"",IF(CK90="","",CK90+31))</f>
        <v/>
      </c>
      <c r="CR90" s="124">
        <f>IF(CQ90="","",TODAY()-CQ90)</f>
        <v/>
      </c>
      <c r="CS90" s="494" t="n"/>
      <c r="CT90" s="184" t="n"/>
      <c r="CU90" s="184">
        <f>IF(CQ90="","SIN ESTADO",IF(CS90&lt;&gt;"","PAGA",IF(CR90&gt;0,"VENCIDA",IF(CR90&gt;=-5,"POR VENCER","AL DÍA"))))</f>
        <v/>
      </c>
      <c r="CV90" s="185" t="n"/>
      <c r="CW90" s="119">
        <f>IF(N($H90)&lt;16,"",IF(CQ90="","",CQ90+31))</f>
        <v/>
      </c>
      <c r="CX90" s="124">
        <f>IF(CW90="","",TODAY()-CW90)</f>
        <v/>
      </c>
      <c r="CY90" s="494" t="n"/>
      <c r="CZ90" s="184" t="n"/>
      <c r="DA90" s="184">
        <f>IF(CW90="","SIN ESTADO",IF(CY90&lt;&gt;"","PAGA",IF(CX90&gt;0,"VENCIDA",IF(CX90&gt;=-5,"POR VENCER","AL DÍA"))))</f>
        <v/>
      </c>
      <c r="DB90" s="185" t="n"/>
      <c r="DC90" s="119">
        <f>IF(N($H90)&lt;17,"",IF(CW90="","",CW90+31))</f>
        <v/>
      </c>
      <c r="DD90" s="124">
        <f>IF(DC90="","",TODAY()-DC90)</f>
        <v/>
      </c>
      <c r="DE90" s="494" t="n"/>
      <c r="DF90" s="184" t="n"/>
      <c r="DG90" s="184">
        <f>IF(DC90="","SIN ESTADO",IF(DE90&lt;&gt;"","PAGA",IF(DD90&gt;0,"VENCIDA",IF(DD90&gt;=-5,"POR VENCER","AL DÍA"))))</f>
        <v/>
      </c>
      <c r="DH90" s="185" t="n"/>
      <c r="DI90" s="119">
        <f>IF(N($H90)&lt;18,"",IF(DC90="","",DC90+31))</f>
        <v/>
      </c>
      <c r="DJ90" s="124">
        <f>IF(DI90="","",TODAY()-DI90)</f>
        <v/>
      </c>
      <c r="DK90" s="494" t="n"/>
      <c r="DL90" s="184" t="n"/>
      <c r="DM90" s="184">
        <f>IF(DI90="","SIN ESTADO",IF(DK90&lt;&gt;"","PAGA",IF(DJ90&gt;0,"VENCIDA",IF(DJ90&gt;=-5,"POR VENCER","AL DÍA"))))</f>
        <v/>
      </c>
      <c r="DN90" s="185" t="n"/>
      <c r="DO90" s="119">
        <f>IF(N($H90)&lt;19,"",IF(DI90="","",DI90+31))</f>
        <v/>
      </c>
      <c r="DP90" s="124">
        <f>IF(DO90="","",TODAY()-DO90)</f>
        <v/>
      </c>
      <c r="DQ90" s="494" t="n"/>
      <c r="DR90" s="184" t="n"/>
      <c r="DS90" s="184">
        <f>IF(DO90="","SIN ESTADO",IF(DQ90&lt;&gt;"","PAGA",IF(DP90&gt;0,"VENCIDA",IF(DP90&gt;=-5,"POR VENCER","AL DÍA"))))</f>
        <v/>
      </c>
      <c r="DT90" s="185" t="n"/>
      <c r="DU90" s="119">
        <f>IF(N($H90)&lt;20,"",IF(DO90="","",DO90+31))</f>
        <v/>
      </c>
      <c r="DV90" s="124">
        <f>IF(DU90="","",TODAY()-DU90)</f>
        <v/>
      </c>
      <c r="DW90" s="494" t="n"/>
      <c r="DX90" s="184" t="n"/>
      <c r="DY90" s="184">
        <f>IF(DU90="","SIN ESTADO",IF(DW90&lt;&gt;"","PAGA",IF(DV90&gt;0,"VENCIDA",IF(DV90&gt;=-5,"POR VENCER","AL DÍA"))))</f>
        <v/>
      </c>
      <c r="DZ90" s="185" t="n"/>
      <c r="EA90" s="119">
        <f>IF(N($H90)&lt;21,"",IF(DU90="","",DU90+31))</f>
        <v/>
      </c>
      <c r="EB90" s="124">
        <f>IF(EA90="","",TODAY()-EA90)</f>
        <v/>
      </c>
      <c r="EC90" s="494" t="n"/>
      <c r="ED90" s="184" t="n"/>
      <c r="EE90" s="184">
        <f>IF(EA90="","SIN ESTADO",IF(EC90&lt;&gt;"","PAGA",IF(EB90&gt;0,"VENCIDA",IF(EB90&gt;=-5,"POR VENCER","AL DÍA"))))</f>
        <v/>
      </c>
      <c r="EF90" s="185" t="n"/>
      <c r="EG90" s="119">
        <f>IF(N($H90)&lt;22,"",IF(EA90="","",EA90+31))</f>
        <v/>
      </c>
      <c r="EH90" s="124">
        <f>IF(EG90="","",TODAY()-EG90)</f>
        <v/>
      </c>
      <c r="EI90" s="494" t="n"/>
      <c r="EJ90" s="184" t="n"/>
      <c r="EK90" s="184">
        <f>IF(EG90="","SIN ESTADO",IF(EI90&lt;&gt;"","PAGA",IF(EH90&gt;0,"VENCIDA",IF(EH90&gt;=-5,"POR VENCER","AL DÍA"))))</f>
        <v/>
      </c>
      <c r="EL90" s="185" t="n"/>
      <c r="EM90" s="119">
        <f>IF(N($H90)&lt;23,"",IF(EG90="","",EG90+31))</f>
        <v/>
      </c>
      <c r="EN90" s="124">
        <f>IF(EM90="","",TODAY()-EM90)</f>
        <v/>
      </c>
      <c r="EO90" s="494" t="n"/>
      <c r="EP90" s="184" t="n"/>
      <c r="EQ90" s="184">
        <f>IF(EM90="","SIN ESTADO",IF(EO90&lt;&gt;"","PAGA",IF(EN90&gt;0,"VENCIDA",IF(EN90&gt;=-5,"POR VENCER","AL DÍA"))))</f>
        <v/>
      </c>
      <c r="ER90" s="185" t="n"/>
      <c r="ES90" s="119">
        <f>IF(N($H90)&lt;24,"",IF(EM90="","",EM90+31))</f>
        <v/>
      </c>
      <c r="ET90" s="124">
        <f>IF(ES90="","",TODAY()-ES90)</f>
        <v/>
      </c>
      <c r="EU90" s="494" t="n"/>
      <c r="EV90" s="184" t="n"/>
      <c r="EW90" s="184">
        <f>IF(ES90="","SIN ESTADO",IF(EU90&lt;&gt;"","PAGA",IF(ET90&gt;0,"VENCIDA",IF(ET90&gt;=-5,"POR VENCER","AL DÍA"))))</f>
        <v/>
      </c>
      <c r="EX90" s="185" t="n"/>
      <c r="EY90" s="119">
        <f>IF(N($H90)&lt;25,"",IF(ES90="","",ES90+31))</f>
        <v/>
      </c>
      <c r="EZ90" s="124">
        <f>IF(EY90="","",TODAY()-EY90)</f>
        <v/>
      </c>
      <c r="FA90" s="494" t="n"/>
      <c r="FB90" s="184" t="n"/>
      <c r="FC90" s="184">
        <f>IF(EY90="","SIN ESTADO",IF(FA90&lt;&gt;"","PAGA",IF(EZ90&gt;0,"VENCIDA",IF(EZ90&gt;=-5,"POR VENCER","AL DÍA"))))</f>
        <v/>
      </c>
      <c r="FD90" s="185" t="n"/>
      <c r="FE90" s="119">
        <f>IF(N($H90)&lt;26,"",IF(EY90="","",EY90+31))</f>
        <v/>
      </c>
      <c r="FF90" s="124">
        <f>IF(FE90="","",TODAY()-FE90)</f>
        <v/>
      </c>
      <c r="FG90" s="494" t="n"/>
      <c r="FH90" s="184" t="n"/>
      <c r="FI90" s="184">
        <f>IF(FE90="","SIN ESTADO",IF(FG90&lt;&gt;"","PAGA",IF(FF90&gt;0,"VENCIDA",IF(FF90&gt;=-5,"POR VENCER","AL DÍA"))))</f>
        <v/>
      </c>
      <c r="FJ90" s="185" t="n"/>
      <c r="FK90" s="119">
        <f>IF(N($H90)&lt;27,"",IF(FE90="","",FE90+31))</f>
        <v/>
      </c>
      <c r="FL90" s="124">
        <f>IF(FK90="","",TODAY()-FK90)</f>
        <v/>
      </c>
      <c r="FM90" s="494" t="n"/>
      <c r="FN90" s="184" t="n"/>
      <c r="FO90" s="184">
        <f>IF(FK90="","SIN ESTADO",IF(FM90&lt;&gt;"","PAGA",IF(FL90&gt;0,"VENCIDA",IF(FL90&gt;=-5,"POR VENCER","AL DÍA"))))</f>
        <v/>
      </c>
      <c r="FP90" s="185" t="n"/>
      <c r="FQ90" s="119">
        <f>IF(N($H90)&lt;28,"",IF(FK90="","",FK90+31))</f>
        <v/>
      </c>
      <c r="FR90" s="124">
        <f>IF(FQ90="","",TODAY()-FQ90)</f>
        <v/>
      </c>
      <c r="FS90" s="494" t="n"/>
      <c r="FT90" s="184" t="n"/>
      <c r="FU90" s="184">
        <f>IF(FQ90="","SIN ESTADO",IF(FS90&lt;&gt;"","PAGA",IF(FR90&gt;0,"VENCIDA",IF(FR90&gt;=-5,"POR VENCER","AL DÍA"))))</f>
        <v/>
      </c>
      <c r="FV90" s="185" t="n"/>
      <c r="FW90" s="119">
        <f>IF(N($H90)&lt;29,"",IF(FQ90="","",FQ90+31))</f>
        <v/>
      </c>
      <c r="FX90" s="124">
        <f>IF(FW90="","",TODAY()-FW90)</f>
        <v/>
      </c>
      <c r="FY90" s="494" t="n"/>
      <c r="FZ90" s="184" t="n"/>
      <c r="GA90" s="184">
        <f>IF(FW90="","SIN ESTADO",IF(FY90&lt;&gt;"","PAGA",IF(FX90&gt;0,"VENCIDA",IF(FX90&gt;=-5,"POR VENCER","AL DÍA"))))</f>
        <v/>
      </c>
      <c r="GB90" s="185" t="n"/>
      <c r="GC90" s="119">
        <f>IF(N($H90)&lt;30,"",IF(FW90="","",FW90+31))</f>
        <v/>
      </c>
      <c r="GD90" s="124">
        <f>IF(GC90="","",TODAY()-GC90)</f>
        <v/>
      </c>
      <c r="GE90" s="494" t="n"/>
      <c r="GF90" s="184" t="n"/>
      <c r="GG90" s="184">
        <f>IF(GC90="","SIN ESTADO",IF(GE90&lt;&gt;"","PAGA",IF(GD90&gt;0,"VENCIDA",IF(GD90&gt;=-5,"POR VENCER","AL DÍA"))))</f>
        <v/>
      </c>
      <c r="GH90" s="185" t="n"/>
      <c r="GI90" s="119">
        <f>IF(N($H90)&lt;31,"",IF(GC90="","",GC90+31))</f>
        <v/>
      </c>
      <c r="GJ90" s="124">
        <f>IF(GI90="","",TODAY()-GI90)</f>
        <v/>
      </c>
      <c r="GK90" s="494" t="n"/>
      <c r="GL90" s="184" t="n"/>
      <c r="GM90" s="184">
        <f>IF(GI90="","SIN ESTADO",IF(GK90&lt;&gt;"","PAGA",IF(GJ90&gt;0,"VENCIDA",IF(GJ90&gt;=-5,"POR VENCER","AL DÍA"))))</f>
        <v/>
      </c>
      <c r="GN90" s="185" t="n"/>
      <c r="GO90" s="119">
        <f>IF(N($H90)&lt;32,"",IF(GI90="","",GI90+31))</f>
        <v/>
      </c>
      <c r="GP90" s="124">
        <f>IF(GO90="","",TODAY()-GO90)</f>
        <v/>
      </c>
      <c r="GQ90" s="494" t="n"/>
      <c r="GR90" s="184" t="n"/>
      <c r="GS90" s="184">
        <f>IF(GO90="","SIN ESTADO",IF(GQ90&lt;&gt;"","PAGA",IF(GP90&gt;0,"VENCIDA",IF(GP90&gt;=-5,"POR VENCER","AL DÍA"))))</f>
        <v/>
      </c>
      <c r="GT90" s="185" t="n"/>
      <c r="GU90" s="119">
        <f>IF(N($H90)&lt;33,"",IF(GO90="","",GO90+31))</f>
        <v/>
      </c>
      <c r="GV90" s="124">
        <f>IF(GU90="","",TODAY()-GU90)</f>
        <v/>
      </c>
      <c r="GW90" s="494" t="n"/>
      <c r="GX90" s="184" t="n"/>
      <c r="GY90" s="184">
        <f>IF(GU90="","SIN ESTADO",IF(GW90&lt;&gt;"","PAGA",IF(GV90&gt;0,"VENCIDA",IF(GV90&gt;=-5,"POR VENCER","AL DÍA"))))</f>
        <v/>
      </c>
      <c r="GZ90" s="185" t="n"/>
      <c r="HA90" s="119">
        <f>IF(N($H90)&lt;34,"",IF(GU90="","",GU90+31))</f>
        <v/>
      </c>
      <c r="HB90" s="124">
        <f>IF(HA90="","",TODAY()-HA90)</f>
        <v/>
      </c>
      <c r="HC90" s="494" t="n"/>
      <c r="HD90" s="184" t="n"/>
      <c r="HE90" s="184">
        <f>IF(HA90="","SIN ESTADO",IF(HC90&lt;&gt;"","PAGA",IF(HB90&gt;0,"VENCIDA",IF(HB90&gt;=-5,"POR VENCER","AL DÍA"))))</f>
        <v/>
      </c>
      <c r="HF90" s="185" t="n"/>
      <c r="HG90" s="119">
        <f>IF(N($H90)&lt;35,"",IF(HA90="","",HA90+31))</f>
        <v/>
      </c>
      <c r="HH90" s="124">
        <f>IF(HG90="","",TODAY()-HG90)</f>
        <v/>
      </c>
      <c r="HI90" s="494" t="n"/>
      <c r="HJ90" s="184" t="n"/>
      <c r="HK90" s="184">
        <f>IF(HG90="","SIN ESTADO",IF(HI90&lt;&gt;"","PAGA",IF(HH90&gt;0,"VENCIDA",IF(HH90&gt;=-5,"POR VENCER","AL DÍA"))))</f>
        <v/>
      </c>
      <c r="HL90" s="168" t="n"/>
      <c r="HM90" s="119">
        <f>IF(N($H90)&lt;36,"",IF(HG90="","",HG90+31))</f>
        <v/>
      </c>
      <c r="HN90" s="124">
        <f>IF(HM90="","",TODAY()-HM90)</f>
        <v/>
      </c>
      <c r="HO90" s="494" t="n"/>
      <c r="HP90" s="184" t="n"/>
      <c r="HQ90" s="184">
        <f>IF(HM90="","SIN ESTADO",IF(HO90&lt;&gt;"","PAGA",IF(HN90&gt;0,"VENCIDA",IF(HN90&gt;=-5,"POR VENCER","AL DÍA"))))</f>
        <v/>
      </c>
      <c r="HR90" s="168" t="n"/>
      <c r="HS90" s="169">
        <f>N90+T90+Z90+AF90+AL90+AR90+AX90+BD90+BJ90+BP90+BV90+CB90+CH90+CN90+CT90+CZ90+DF90+DL90+DR90+DX90+ED90+EJ90+EP90+EV90+FB90+FH90+FN90+FT90+FZ90+GF90+GL90+GR90+GX90+HD90+HJ90+HP90</f>
        <v/>
      </c>
      <c r="HU90" s="170">
        <f>IFERROR(N($J90),0)</f>
        <v/>
      </c>
      <c r="HW90" s="170">
        <f>SUMPRODUCT((MOD(COLUMN($M90:$HR90)-COLUMN($M90),6)=0)*ISNUMBER($M90:$HR90)*($M90:$HR90&gt;=RESUMEN!$C$26)*($M90:$HR90&lt;=RESUMEN!$C$27)*IFERROR(N($N90:$HS90),0))</f>
        <v/>
      </c>
      <c r="HX90" s="170">
        <f>SUMPRODUCT((MOD(COLUMN($M90:$HR90)-COLUMN($M90),6)=0)*ISNUMBER($M90:$HR90)*($M90:$HR90&gt;=RESUMEN!$C$26)*($M90:$HR90&lt;=RESUMEN!$C$27))</f>
        <v/>
      </c>
    </row>
    <row r="91" ht="15.75" customHeight="1" s="506">
      <c r="B91" s="113">
        <f>VENTAS!A90</f>
        <v/>
      </c>
      <c r="C91" s="236">
        <f>VENTAS!B90</f>
        <v/>
      </c>
      <c r="D91" s="53">
        <f>VENTAS!C90</f>
        <v/>
      </c>
      <c r="E91" s="114">
        <f>VENTAS!D90</f>
        <v/>
      </c>
      <c r="F91" s="114">
        <f>VENTAS!J90</f>
        <v/>
      </c>
      <c r="G91" s="494">
        <f>VENTAS!F90</f>
        <v/>
      </c>
      <c r="H91" s="479">
        <f>VENTAS!K90</f>
        <v/>
      </c>
      <c r="I91" s="479">
        <f>VENTAS!M90</f>
        <v/>
      </c>
      <c r="J91" s="184">
        <f>VENTAS!L90</f>
        <v/>
      </c>
      <c r="K91" s="119">
        <f>IF(N($H91)&lt;1,"",$G91+31)</f>
        <v/>
      </c>
      <c r="L91" s="124">
        <f>IF(K91="","",TODAY()-K91)</f>
        <v/>
      </c>
      <c r="M91" s="494" t="n">
        <v>46280</v>
      </c>
      <c r="N91" s="374" t="n">
        <v>875000</v>
      </c>
      <c r="O91" s="184">
        <f>IF(K91="","SIN ESTADO",IF(M91&lt;&gt;"","PAGA",IF(L91&gt;0,"VENCIDA",IF(L91&gt;=-5,"POR VENCER","AL DÍA"))))</f>
        <v/>
      </c>
      <c r="P91" s="185" t="inlineStr">
        <is>
          <t>TRANSFERENCIA</t>
        </is>
      </c>
      <c r="Q91" s="119">
        <f>IF(N($H91)&lt;2,"",IF(K91="","",K91+31))</f>
        <v/>
      </c>
      <c r="R91" s="124">
        <f>IF(Q91="","",TODAY()-Q91)</f>
        <v/>
      </c>
      <c r="S91" s="494" t="n"/>
      <c r="T91" s="184" t="n"/>
      <c r="U91" s="184">
        <f>IF(Q91="","SIN ESTADO",IF(S91&lt;&gt;"","PAGA",IF(R91&gt;0,"VENCIDA",IF(R91&gt;=-5,"POR VENCER","AL DÍA"))))</f>
        <v/>
      </c>
      <c r="V91" s="185" t="n"/>
      <c r="W91" s="119">
        <f>IF(N($H91)&lt;3,"",IF(Q91="","",Q91+31))</f>
        <v/>
      </c>
      <c r="X91" s="124">
        <f>IF(W91="","",TODAY()-W91)</f>
        <v/>
      </c>
      <c r="Y91" s="494" t="n"/>
      <c r="Z91" s="184" t="n"/>
      <c r="AA91" s="184">
        <f>IF(W91="","SIN ESTADO",IF(Y91&lt;&gt;"","PAGA",IF(X91&gt;0,"VENCIDA",IF(X91&gt;=-5,"POR VENCER","AL DÍA"))))</f>
        <v/>
      </c>
      <c r="AB91" s="185" t="n"/>
      <c r="AC91" s="119">
        <f>IF(N($H91)&lt;4,"",IF(W91="","",W91+31))</f>
        <v/>
      </c>
      <c r="AD91" s="124">
        <f>IF(AC91="","",TODAY()-AC91)</f>
        <v/>
      </c>
      <c r="AE91" s="494" t="n"/>
      <c r="AF91" s="184" t="n"/>
      <c r="AG91" s="184">
        <f>IF(AC91="","SIN ESTADO",IF(AE91&lt;&gt;"","PAGA",IF(AD91&gt;0,"VENCIDA",IF(AD91&gt;=-5,"POR VENCER","AL DÍA"))))</f>
        <v/>
      </c>
      <c r="AH91" s="185" t="n"/>
      <c r="AI91" s="119">
        <f>IF(N($H91)&lt;5,"",IF(AC91="","",AC91+31))</f>
        <v/>
      </c>
      <c r="AJ91" s="124">
        <f>IF(AI91="","",TODAY()-AI91)</f>
        <v/>
      </c>
      <c r="AK91" s="494" t="n"/>
      <c r="AL91" s="184" t="n"/>
      <c r="AM91" s="184">
        <f>IF(AI91="","SIN ESTADO",IF(AK91&lt;&gt;"","PAGA",IF(AJ91&gt;0,"VENCIDA",IF(AJ91&gt;=-5,"POR VENCER","AL DÍA"))))</f>
        <v/>
      </c>
      <c r="AN91" s="185" t="n"/>
      <c r="AO91" s="119">
        <f>IF(N($H91)&lt;6,"",IF(AI91="","",AI91+31))</f>
        <v/>
      </c>
      <c r="AP91" s="124">
        <f>IF(AO91="","",TODAY()-AO91)</f>
        <v/>
      </c>
      <c r="AQ91" s="270" t="n"/>
      <c r="AR91" s="184" t="n"/>
      <c r="AS91" s="184">
        <f>IF(AO91="","SIN ESTADO",IF(AQ91&lt;&gt;"","PAGA",IF(AP91&gt;0,"VENCIDA",IF(AP91&gt;=-5,"POR VENCER","AL DÍA"))))</f>
        <v/>
      </c>
      <c r="AT91" s="185" t="n"/>
      <c r="AU91" s="119">
        <f>IF(N($H91)&lt;7,"",IF(AO91="","",AO91+31))</f>
        <v/>
      </c>
      <c r="AV91" s="124">
        <f>IF(AU91="","",TODAY()-AU91)</f>
        <v/>
      </c>
      <c r="AW91" s="494" t="n"/>
      <c r="AX91" s="184" t="n"/>
      <c r="AY91" s="184">
        <f>IF(AU91="","SIN ESTADO",IF(AW91&lt;&gt;"","PAGA",IF(AV91&gt;0,"VENCIDA",IF(AV91&gt;=-5,"POR VENCER","AL DÍA"))))</f>
        <v/>
      </c>
      <c r="AZ91" s="185" t="n"/>
      <c r="BA91" s="119">
        <f>IF(N($H91)&lt;8,"",IF(AU91="","",AU91+31))</f>
        <v/>
      </c>
      <c r="BB91" s="124">
        <f>IF(BA91="","",TODAY()-BA91)</f>
        <v/>
      </c>
      <c r="BC91" s="494" t="n"/>
      <c r="BD91" s="184" t="n"/>
      <c r="BE91" s="184">
        <f>IF(BA91="","SIN ESTADO",IF(BC91&lt;&gt;"","PAGA",IF(BB91&gt;0,"VENCIDA",IF(BB91&gt;=-5,"POR VENCER","AL DÍA"))))</f>
        <v/>
      </c>
      <c r="BF91" s="185" t="n"/>
      <c r="BG91" s="119">
        <f>IF(N($H91)&lt;9,"",IF(BA91="","",BA91+31))</f>
        <v/>
      </c>
      <c r="BH91" s="124">
        <f>IF(BG91="","",TODAY()-BG91)</f>
        <v/>
      </c>
      <c r="BI91" s="494" t="n"/>
      <c r="BJ91" s="184" t="n"/>
      <c r="BK91" s="184">
        <f>IF(BG91="","SIN ESTADO",IF(BI91&lt;&gt;"","PAGA",IF(BH91&gt;0,"VENCIDA",IF(BH91&gt;=-5,"POR VENCER","AL DÍA"))))</f>
        <v/>
      </c>
      <c r="BL91" s="185" t="n"/>
      <c r="BM91" s="119">
        <f>IF(N($H91)&lt;10,"",IF(BG91="","",BG91+31))</f>
        <v/>
      </c>
      <c r="BN91" s="124">
        <f>IF(BM91="","",TODAY()-BM91)</f>
        <v/>
      </c>
      <c r="BO91" s="494" t="n"/>
      <c r="BP91" s="184" t="n"/>
      <c r="BQ91" s="184">
        <f>IF(BM91="","SIN ESTADO",IF(BO91&lt;&gt;"","PAGA",IF(BN91&gt;0,"VENCIDA",IF(BN91&gt;=-5,"POR VENCER","AL DÍA"))))</f>
        <v/>
      </c>
      <c r="BR91" s="185" t="n"/>
      <c r="BS91" s="119">
        <f>IF(N($H91)&lt;11,"",IF(BM91="","",BM91+31))</f>
        <v/>
      </c>
      <c r="BT91" s="124">
        <f>IF(BS91="","",TODAY()-BS91)</f>
        <v/>
      </c>
      <c r="BU91" s="494" t="n"/>
      <c r="BV91" s="184" t="n"/>
      <c r="BW91" s="184">
        <f>IF(BS91="","SIN ESTADO",IF(BU91&lt;&gt;"","PAGA",IF(BT91&gt;0,"VENCIDA",IF(BT91&gt;=-5,"POR VENCER","AL DÍA"))))</f>
        <v/>
      </c>
      <c r="BX91" s="185" t="n"/>
      <c r="BY91" s="119">
        <f>IF(N($H91)&lt;12,"",IF(BS91="","",BS91+31))</f>
        <v/>
      </c>
      <c r="BZ91" s="124">
        <f>IF(BY91="","",TODAY()-BY91)</f>
        <v/>
      </c>
      <c r="CA91" s="494" t="n"/>
      <c r="CB91" s="184" t="n"/>
      <c r="CC91" s="184">
        <f>IF(BY91="","SIN ESTADO",IF(CA91&lt;&gt;"","PAGA",IF(BZ91&gt;0,"VENCIDA",IF(BZ91&gt;=-5,"POR VENCER","AL DÍA"))))</f>
        <v/>
      </c>
      <c r="CD91" s="185" t="n"/>
      <c r="CE91" s="119">
        <f>IF(N($H91)&lt;13,"",IF(BY91="","",BY91+31))</f>
        <v/>
      </c>
      <c r="CF91" s="124">
        <f>IF(CE91="","",TODAY()-CE91)</f>
        <v/>
      </c>
      <c r="CG91" s="494" t="n"/>
      <c r="CH91" s="184" t="n"/>
      <c r="CI91" s="184">
        <f>IF(CE91="","SIN ESTADO",IF(CG91&lt;&gt;"","PAGA",IF(CF91&gt;0,"VENCIDA",IF(CF91&gt;=-5,"POR VENCER","AL DÍA"))))</f>
        <v/>
      </c>
      <c r="CJ91" s="185" t="n"/>
      <c r="CK91" s="119">
        <f>IF(N($H91)&lt;14,"",IF(CE91="","",CE91+31))</f>
        <v/>
      </c>
      <c r="CL91" s="124">
        <f>IF(CK91="","",TODAY()-CK91)</f>
        <v/>
      </c>
      <c r="CM91" s="494" t="n"/>
      <c r="CN91" s="184" t="n"/>
      <c r="CO91" s="184">
        <f>IF(CK91="","SIN ESTADO",IF(CM91&lt;&gt;"","PAGA",IF(CL91&gt;0,"VENCIDA",IF(CL91&gt;=-5,"POR VENCER","AL DÍA"))))</f>
        <v/>
      </c>
      <c r="CP91" s="185" t="n"/>
      <c r="CQ91" s="119">
        <f>IF(N($H91)&lt;15,"",IF(CK91="","",CK91+31))</f>
        <v/>
      </c>
      <c r="CR91" s="124">
        <f>IF(CQ91="","",TODAY()-CQ91)</f>
        <v/>
      </c>
      <c r="CS91" s="494" t="n"/>
      <c r="CT91" s="184" t="n"/>
      <c r="CU91" s="184">
        <f>IF(CQ91="","SIN ESTADO",IF(CS91&lt;&gt;"","PAGA",IF(CR91&gt;0,"VENCIDA",IF(CR91&gt;=-5,"POR VENCER","AL DÍA"))))</f>
        <v/>
      </c>
      <c r="CV91" s="185" t="n"/>
      <c r="CW91" s="119">
        <f>IF(N($H91)&lt;16,"",IF(CQ91="","",CQ91+31))</f>
        <v/>
      </c>
      <c r="CX91" s="124">
        <f>IF(CW91="","",TODAY()-CW91)</f>
        <v/>
      </c>
      <c r="CY91" s="494" t="n"/>
      <c r="CZ91" s="184" t="n"/>
      <c r="DA91" s="184">
        <f>IF(CW91="","SIN ESTADO",IF(CY91&lt;&gt;"","PAGA",IF(CX91&gt;0,"VENCIDA",IF(CX91&gt;=-5,"POR VENCER","AL DÍA"))))</f>
        <v/>
      </c>
      <c r="DB91" s="185" t="n"/>
      <c r="DC91" s="119">
        <f>IF(N($H91)&lt;17,"",IF(CW91="","",CW91+31))</f>
        <v/>
      </c>
      <c r="DD91" s="124">
        <f>IF(DC91="","",TODAY()-DC91)</f>
        <v/>
      </c>
      <c r="DE91" s="494" t="n"/>
      <c r="DF91" s="184" t="n"/>
      <c r="DG91" s="184">
        <f>IF(DC91="","SIN ESTADO",IF(DE91&lt;&gt;"","PAGA",IF(DD91&gt;0,"VENCIDA",IF(DD91&gt;=-5,"POR VENCER","AL DÍA"))))</f>
        <v/>
      </c>
      <c r="DH91" s="185" t="n"/>
      <c r="DI91" s="119">
        <f>IF(N($H91)&lt;18,"",IF(DC91="","",DC91+31))</f>
        <v/>
      </c>
      <c r="DJ91" s="124">
        <f>IF(DI91="","",TODAY()-DI91)</f>
        <v/>
      </c>
      <c r="DK91" s="494" t="n"/>
      <c r="DL91" s="184" t="n"/>
      <c r="DM91" s="184">
        <f>IF(DI91="","SIN ESTADO",IF(DK91&lt;&gt;"","PAGA",IF(DJ91&gt;0,"VENCIDA",IF(DJ91&gt;=-5,"POR VENCER","AL DÍA"))))</f>
        <v/>
      </c>
      <c r="DN91" s="185" t="n"/>
      <c r="DO91" s="119">
        <f>IF(N($H91)&lt;19,"",IF(DI91="","",DI91+31))</f>
        <v/>
      </c>
      <c r="DP91" s="124">
        <f>IF(DO91="","",TODAY()-DO91)</f>
        <v/>
      </c>
      <c r="DQ91" s="494" t="n"/>
      <c r="DR91" s="184" t="n"/>
      <c r="DS91" s="184">
        <f>IF(DO91="","SIN ESTADO",IF(DQ91&lt;&gt;"","PAGA",IF(DP91&gt;0,"VENCIDA",IF(DP91&gt;=-5,"POR VENCER","AL DÍA"))))</f>
        <v/>
      </c>
      <c r="DT91" s="185" t="n"/>
      <c r="DU91" s="119">
        <f>IF(N($H91)&lt;20,"",IF(DO91="","",DO91+31))</f>
        <v/>
      </c>
      <c r="DV91" s="124">
        <f>IF(DU91="","",TODAY()-DU91)</f>
        <v/>
      </c>
      <c r="DW91" s="494" t="n"/>
      <c r="DX91" s="184" t="n"/>
      <c r="DY91" s="184">
        <f>IF(DU91="","SIN ESTADO",IF(DW91&lt;&gt;"","PAGA",IF(DV91&gt;0,"VENCIDA",IF(DV91&gt;=-5,"POR VENCER","AL DÍA"))))</f>
        <v/>
      </c>
      <c r="DZ91" s="185" t="n"/>
      <c r="EA91" s="119">
        <f>IF(N($H91)&lt;21,"",IF(DU91="","",DU91+31))</f>
        <v/>
      </c>
      <c r="EB91" s="124">
        <f>IF(EA91="","",TODAY()-EA91)</f>
        <v/>
      </c>
      <c r="EC91" s="494" t="n"/>
      <c r="ED91" s="184" t="n"/>
      <c r="EE91" s="184">
        <f>IF(EA91="","SIN ESTADO",IF(EC91&lt;&gt;"","PAGA",IF(EB91&gt;0,"VENCIDA",IF(EB91&gt;=-5,"POR VENCER","AL DÍA"))))</f>
        <v/>
      </c>
      <c r="EF91" s="185" t="n"/>
      <c r="EG91" s="119">
        <f>IF(N($H91)&lt;22,"",IF(EA91="","",EA91+31))</f>
        <v/>
      </c>
      <c r="EH91" s="124">
        <f>IF(EG91="","",TODAY()-EG91)</f>
        <v/>
      </c>
      <c r="EI91" s="494" t="n"/>
      <c r="EJ91" s="184" t="n"/>
      <c r="EK91" s="184">
        <f>IF(EG91="","SIN ESTADO",IF(EI91&lt;&gt;"","PAGA",IF(EH91&gt;0,"VENCIDA",IF(EH91&gt;=-5,"POR VENCER","AL DÍA"))))</f>
        <v/>
      </c>
      <c r="EL91" s="185" t="n"/>
      <c r="EM91" s="119">
        <f>IF(N($H91)&lt;23,"",IF(EG91="","",EG91+31))</f>
        <v/>
      </c>
      <c r="EN91" s="124">
        <f>IF(EM91="","",TODAY()-EM91)</f>
        <v/>
      </c>
      <c r="EO91" s="494" t="n"/>
      <c r="EP91" s="184" t="n"/>
      <c r="EQ91" s="184">
        <f>IF(EM91="","SIN ESTADO",IF(EO91&lt;&gt;"","PAGA",IF(EN91&gt;0,"VENCIDA",IF(EN91&gt;=-5,"POR VENCER","AL DÍA"))))</f>
        <v/>
      </c>
      <c r="ER91" s="185" t="n"/>
      <c r="ES91" s="119">
        <f>IF(N($H91)&lt;24,"",IF(EM91="","",EM91+31))</f>
        <v/>
      </c>
      <c r="ET91" s="124">
        <f>IF(ES91="","",TODAY()-ES91)</f>
        <v/>
      </c>
      <c r="EU91" s="494" t="n"/>
      <c r="EV91" s="184" t="n"/>
      <c r="EW91" s="184">
        <f>IF(ES91="","SIN ESTADO",IF(EU91&lt;&gt;"","PAGA",IF(ET91&gt;0,"VENCIDA",IF(ET91&gt;=-5,"POR VENCER","AL DÍA"))))</f>
        <v/>
      </c>
      <c r="EX91" s="185" t="n"/>
      <c r="EY91" s="119">
        <f>IF(N($H91)&lt;25,"",IF(ES91="","",ES91+31))</f>
        <v/>
      </c>
      <c r="EZ91" s="124">
        <f>IF(EY91="","",TODAY()-EY91)</f>
        <v/>
      </c>
      <c r="FA91" s="494" t="n"/>
      <c r="FB91" s="184" t="n"/>
      <c r="FC91" s="184">
        <f>IF(EY91="","SIN ESTADO",IF(FA91&lt;&gt;"","PAGA",IF(EZ91&gt;0,"VENCIDA",IF(EZ91&gt;=-5,"POR VENCER","AL DÍA"))))</f>
        <v/>
      </c>
      <c r="FD91" s="185" t="n"/>
      <c r="FE91" s="119">
        <f>IF(N($H91)&lt;26,"",IF(EY91="","",EY91+31))</f>
        <v/>
      </c>
      <c r="FF91" s="124">
        <f>IF(FE91="","",TODAY()-FE91)</f>
        <v/>
      </c>
      <c r="FG91" s="494" t="n"/>
      <c r="FH91" s="184" t="n"/>
      <c r="FI91" s="184">
        <f>IF(FE91="","SIN ESTADO",IF(FG91&lt;&gt;"","PAGA",IF(FF91&gt;0,"VENCIDA",IF(FF91&gt;=-5,"POR VENCER","AL DÍA"))))</f>
        <v/>
      </c>
      <c r="FJ91" s="185" t="n"/>
      <c r="FK91" s="119">
        <f>IF(N($H91)&lt;27,"",IF(FE91="","",FE91+31))</f>
        <v/>
      </c>
      <c r="FL91" s="124">
        <f>IF(FK91="","",TODAY()-FK91)</f>
        <v/>
      </c>
      <c r="FM91" s="494" t="n"/>
      <c r="FN91" s="184" t="n"/>
      <c r="FO91" s="184">
        <f>IF(FK91="","SIN ESTADO",IF(FM91&lt;&gt;"","PAGA",IF(FL91&gt;0,"VENCIDA",IF(FL91&gt;=-5,"POR VENCER","AL DÍA"))))</f>
        <v/>
      </c>
      <c r="FP91" s="185" t="n"/>
      <c r="FQ91" s="119">
        <f>IF(N($H91)&lt;28,"",IF(FK91="","",FK91+31))</f>
        <v/>
      </c>
      <c r="FR91" s="124">
        <f>IF(FQ91="","",TODAY()-FQ91)</f>
        <v/>
      </c>
      <c r="FS91" s="494" t="n"/>
      <c r="FT91" s="184" t="n"/>
      <c r="FU91" s="184">
        <f>IF(FQ91="","SIN ESTADO",IF(FS91&lt;&gt;"","PAGA",IF(FR91&gt;0,"VENCIDA",IF(FR91&gt;=-5,"POR VENCER","AL DÍA"))))</f>
        <v/>
      </c>
      <c r="FV91" s="185" t="n"/>
      <c r="FW91" s="119">
        <f>IF(N($H91)&lt;29,"",IF(FQ91="","",FQ91+31))</f>
        <v/>
      </c>
      <c r="FX91" s="124">
        <f>IF(FW91="","",TODAY()-FW91)</f>
        <v/>
      </c>
      <c r="FY91" s="494" t="n"/>
      <c r="FZ91" s="184" t="n"/>
      <c r="GA91" s="184">
        <f>IF(FW91="","SIN ESTADO",IF(FY91&lt;&gt;"","PAGA",IF(FX91&gt;0,"VENCIDA",IF(FX91&gt;=-5,"POR VENCER","AL DÍA"))))</f>
        <v/>
      </c>
      <c r="GB91" s="185" t="n"/>
      <c r="GC91" s="119">
        <f>IF(N($H91)&lt;30,"",IF(FW91="","",FW91+31))</f>
        <v/>
      </c>
      <c r="GD91" s="124">
        <f>IF(GC91="","",TODAY()-GC91)</f>
        <v/>
      </c>
      <c r="GE91" s="494" t="n"/>
      <c r="GF91" s="184" t="n"/>
      <c r="GG91" s="184">
        <f>IF(GC91="","SIN ESTADO",IF(GE91&lt;&gt;"","PAGA",IF(GD91&gt;0,"VENCIDA",IF(GD91&gt;=-5,"POR VENCER","AL DÍA"))))</f>
        <v/>
      </c>
      <c r="GH91" s="185" t="n"/>
      <c r="GI91" s="119">
        <f>IF(N($H91)&lt;31,"",IF(GC91="","",GC91+31))</f>
        <v/>
      </c>
      <c r="GJ91" s="124">
        <f>IF(GI91="","",TODAY()-GI91)</f>
        <v/>
      </c>
      <c r="GK91" s="494" t="n"/>
      <c r="GL91" s="184" t="n"/>
      <c r="GM91" s="184">
        <f>IF(GI91="","SIN ESTADO",IF(GK91&lt;&gt;"","PAGA",IF(GJ91&gt;0,"VENCIDA",IF(GJ91&gt;=-5,"POR VENCER","AL DÍA"))))</f>
        <v/>
      </c>
      <c r="GN91" s="185" t="n"/>
      <c r="GO91" s="119">
        <f>IF(N($H91)&lt;32,"",IF(GI91="","",GI91+31))</f>
        <v/>
      </c>
      <c r="GP91" s="124">
        <f>IF(GO91="","",TODAY()-GO91)</f>
        <v/>
      </c>
      <c r="GQ91" s="494" t="n"/>
      <c r="GR91" s="184" t="n"/>
      <c r="GS91" s="184">
        <f>IF(GO91="","SIN ESTADO",IF(GQ91&lt;&gt;"","PAGA",IF(GP91&gt;0,"VENCIDA",IF(GP91&gt;=-5,"POR VENCER","AL DÍA"))))</f>
        <v/>
      </c>
      <c r="GT91" s="185" t="n"/>
      <c r="GU91" s="119">
        <f>IF(N($H91)&lt;33,"",IF(GO91="","",GO91+31))</f>
        <v/>
      </c>
      <c r="GV91" s="124">
        <f>IF(GU91="","",TODAY()-GU91)</f>
        <v/>
      </c>
      <c r="GW91" s="494" t="n"/>
      <c r="GX91" s="184" t="n"/>
      <c r="GY91" s="184">
        <f>IF(GU91="","SIN ESTADO",IF(GW91&lt;&gt;"","PAGA",IF(GV91&gt;0,"VENCIDA",IF(GV91&gt;=-5,"POR VENCER","AL DÍA"))))</f>
        <v/>
      </c>
      <c r="GZ91" s="185" t="n"/>
      <c r="HA91" s="119">
        <f>IF(N($H91)&lt;34,"",IF(GU91="","",GU91+31))</f>
        <v/>
      </c>
      <c r="HB91" s="124">
        <f>IF(HA91="","",TODAY()-HA91)</f>
        <v/>
      </c>
      <c r="HC91" s="494" t="n"/>
      <c r="HD91" s="184" t="n"/>
      <c r="HE91" s="184">
        <f>IF(HA91="","SIN ESTADO",IF(HC91&lt;&gt;"","PAGA",IF(HB91&gt;0,"VENCIDA",IF(HB91&gt;=-5,"POR VENCER","AL DÍA"))))</f>
        <v/>
      </c>
      <c r="HF91" s="185" t="n"/>
      <c r="HG91" s="119">
        <f>IF(N($H91)&lt;35,"",IF(HA91="","",HA91+31))</f>
        <v/>
      </c>
      <c r="HH91" s="124">
        <f>IF(HG91="","",TODAY()-HG91)</f>
        <v/>
      </c>
      <c r="HI91" s="494" t="n"/>
      <c r="HJ91" s="184" t="n"/>
      <c r="HK91" s="184">
        <f>IF(HG91="","SIN ESTADO",IF(HI91&lt;&gt;"","PAGA",IF(HH91&gt;0,"VENCIDA",IF(HH91&gt;=-5,"POR VENCER","AL DÍA"))))</f>
        <v/>
      </c>
      <c r="HL91" s="168" t="n"/>
      <c r="HM91" s="119">
        <f>IF(N($H91)&lt;36,"",IF(HG91="","",HG91+31))</f>
        <v/>
      </c>
      <c r="HN91" s="124">
        <f>IF(HM91="","",TODAY()-HM91)</f>
        <v/>
      </c>
      <c r="HO91" s="494" t="n"/>
      <c r="HP91" s="184" t="n"/>
      <c r="HQ91" s="184">
        <f>IF(HM91="","SIN ESTADO",IF(HO91&lt;&gt;"","PAGA",IF(HN91&gt;0,"VENCIDA",IF(HN91&gt;=-5,"POR VENCER","AL DÍA"))))</f>
        <v/>
      </c>
      <c r="HR91" s="168" t="n"/>
      <c r="HS91" s="169">
        <f>N91+T91+Z91+AF91+AL91+AR91+AX91+BD91+BJ91+BP91+BV91+CB91+CH91+CN91+CT91+CZ91+DF91+DL91+DR91+DX91+ED91+EJ91+EP91+EV91+FB91+FH91+FN91+FT91+FZ91+GF91+GL91+GR91+GX91+HD91+HJ91+HP91</f>
        <v/>
      </c>
      <c r="HU91" s="170">
        <f>IFERROR(N($J91),0)</f>
        <v/>
      </c>
      <c r="HW91" s="170">
        <f>SUMPRODUCT((MOD(COLUMN($M91:$HR91)-COLUMN($M91),6)=0)*ISNUMBER($M91:$HR91)*($M91:$HR91&gt;=RESUMEN!$C$26)*($M91:$HR91&lt;=RESUMEN!$C$27)*IFERROR(N($N91:$HS91),0))</f>
        <v/>
      </c>
      <c r="HX91" s="170">
        <f>SUMPRODUCT((MOD(COLUMN($M91:$HR91)-COLUMN($M91),6)=0)*ISNUMBER($M91:$HR91)*($M91:$HR91&gt;=RESUMEN!$C$26)*($M91:$HR91&lt;=RESUMEN!$C$27))</f>
        <v/>
      </c>
    </row>
    <row r="92" ht="15.75" customHeight="1" s="506">
      <c r="B92" s="113">
        <f>VENTAS!A91</f>
        <v/>
      </c>
      <c r="C92" s="236">
        <f>VENTAS!B91</f>
        <v/>
      </c>
      <c r="D92" s="53">
        <f>VENTAS!C91</f>
        <v/>
      </c>
      <c r="E92" s="114">
        <f>VENTAS!D91</f>
        <v/>
      </c>
      <c r="F92" s="114">
        <f>VENTAS!J91</f>
        <v/>
      </c>
      <c r="G92" s="494">
        <f>VENTAS!F91</f>
        <v/>
      </c>
      <c r="H92" s="479">
        <f>VENTAS!K91</f>
        <v/>
      </c>
      <c r="I92" s="479">
        <f>VENTAS!M91</f>
        <v/>
      </c>
      <c r="J92" s="184">
        <f>VENTAS!L91</f>
        <v/>
      </c>
      <c r="K92" s="119">
        <f>IF(N($H92)&lt;1,"",$G92+31)</f>
        <v/>
      </c>
      <c r="L92" s="124">
        <f>IF(K92="","",TODAY()-K92)</f>
        <v/>
      </c>
      <c r="M92" s="494" t="n">
        <v>46076</v>
      </c>
      <c r="N92" s="374" t="n">
        <v>875000</v>
      </c>
      <c r="O92" s="184">
        <f>IF(K92="","SIN ESTADO",IF(M92&lt;&gt;"","PAGA",IF(L92&gt;0,"VENCIDA",IF(L92&gt;=-5,"POR VENCER","AL DÍA"))))</f>
        <v/>
      </c>
      <c r="P92" s="185" t="inlineStr">
        <is>
          <t>TRANSFERENCIA</t>
        </is>
      </c>
      <c r="Q92" s="119">
        <f>IF(N($H92)&lt;2,"",IF(K92="","",K92+31))</f>
        <v/>
      </c>
      <c r="R92" s="124">
        <f>IF(Q92="","",TODAY()-Q92)</f>
        <v/>
      </c>
      <c r="S92" s="414" t="n">
        <v>46104</v>
      </c>
      <c r="T92" s="184" t="n">
        <v>875000</v>
      </c>
      <c r="U92" s="184">
        <f>IF(Q92="","SIN ESTADO",IF(S92&lt;&gt;"","PAGA",IF(R92&gt;0,"VENCIDA",IF(R92&gt;=-5,"POR VENCER","AL DÍA"))))</f>
        <v/>
      </c>
      <c r="V92" s="185" t="inlineStr">
        <is>
          <t>TRANSFERENCIA</t>
        </is>
      </c>
      <c r="W92" s="119">
        <f>IF(N($H92)&lt;3,"",IF(Q92="","",Q92+31))</f>
        <v/>
      </c>
      <c r="X92" s="124">
        <f>IF(W92="","",TODAY()-W92)</f>
        <v/>
      </c>
      <c r="Y92" s="406" t="n">
        <v>46142</v>
      </c>
      <c r="Z92" s="184" t="n">
        <v>870000</v>
      </c>
      <c r="AA92" s="184">
        <f>IF(W92="","SIN ESTADO",IF(Y92&lt;&gt;"","PAGA",IF(X92&gt;0,"VENCIDA",IF(X92&gt;=-5,"POR VENCER","AL DÍA"))))</f>
        <v/>
      </c>
      <c r="AB92" s="185" t="inlineStr">
        <is>
          <t>TRANSFERENCIA</t>
        </is>
      </c>
      <c r="AC92" s="119">
        <f>IF(N($H92)&lt;4,"",IF(W92="","",W92+31))</f>
        <v/>
      </c>
      <c r="AD92" s="124">
        <f>IF(AC92="","",TODAY()-AC92)</f>
        <v/>
      </c>
      <c r="AE92" s="494" t="n">
        <v>46142</v>
      </c>
      <c r="AF92" s="184" t="n">
        <v>875000</v>
      </c>
      <c r="AG92" s="184">
        <f>IF(AC92="","SIN ESTADO",IF(AE92&lt;&gt;"","PAGA",IF(AD92&gt;0,"VENCIDA",IF(AD92&gt;=-5,"POR VENCER","AL DÍA"))))</f>
        <v/>
      </c>
      <c r="AH92" s="185" t="inlineStr">
        <is>
          <t>TRANSFERENCIA</t>
        </is>
      </c>
      <c r="AI92" s="119">
        <f>IF(N($H92)&lt;5,"",IF(AC92="","",AC92+31))</f>
        <v/>
      </c>
      <c r="AJ92" s="124">
        <f>IF(AI92="","",TODAY()-AI92)</f>
        <v/>
      </c>
      <c r="AK92" s="494" t="n">
        <v>46185</v>
      </c>
      <c r="AL92" s="184" t="n">
        <v>875000</v>
      </c>
      <c r="AM92" s="184">
        <f>IF(AI92="","SIN ESTADO",IF(AK92&lt;&gt;"","PAGA",IF(AJ92&gt;0,"VENCIDA",IF(AJ92&gt;=-5,"POR VENCER","AL DÍA"))))</f>
        <v/>
      </c>
      <c r="AN92" s="185" t="inlineStr">
        <is>
          <t>TRANSFERENCIA</t>
        </is>
      </c>
      <c r="AO92" s="119">
        <f>IF(N($H92)&lt;6,"",IF(AI92="","",AI92+31))</f>
        <v/>
      </c>
      <c r="AP92" s="124">
        <f>IF(AO92="","",TODAY()-AO92)</f>
        <v/>
      </c>
      <c r="AQ92" s="270" t="n">
        <v>46239</v>
      </c>
      <c r="AR92" s="184" t="n">
        <v>875000</v>
      </c>
      <c r="AS92" s="184">
        <f>IF(AO92="","SIN ESTADO",IF(AQ92&lt;&gt;"","PAGA",IF(AP92&gt;0,"VENCIDA",IF(AP92&gt;=-5,"POR VENCER","AL DÍA"))))</f>
        <v/>
      </c>
      <c r="AT92" s="185" t="inlineStr">
        <is>
          <t>TRANSFERENCIA</t>
        </is>
      </c>
      <c r="AU92" s="119">
        <f>IF(N($H92)&lt;7,"",IF(AO92="","",AO92+31))</f>
        <v/>
      </c>
      <c r="AV92" s="124">
        <f>IF(AU92="","",TODAY()-AU92)</f>
        <v/>
      </c>
      <c r="AW92" s="494" t="n"/>
      <c r="AX92" s="184" t="n"/>
      <c r="AY92" s="184">
        <f>IF(AU92="","SIN ESTADO",IF(AW92&lt;&gt;"","PAGA",IF(AV92&gt;0,"VENCIDA",IF(AV92&gt;=-5,"POR VENCER","AL DÍA"))))</f>
        <v/>
      </c>
      <c r="AZ92" s="185" t="n"/>
      <c r="BA92" s="119">
        <f>IF(N($H92)&lt;8,"",IF(AU92="","",AU92+31))</f>
        <v/>
      </c>
      <c r="BB92" s="124">
        <f>IF(BA92="","",TODAY()-BA92)</f>
        <v/>
      </c>
      <c r="BC92" s="494" t="n"/>
      <c r="BD92" s="184" t="n"/>
      <c r="BE92" s="184">
        <f>IF(BA92="","SIN ESTADO",IF(BC92&lt;&gt;"","PAGA",IF(BB92&gt;0,"VENCIDA",IF(BB92&gt;=-5,"POR VENCER","AL DÍA"))))</f>
        <v/>
      </c>
      <c r="BF92" s="185" t="n"/>
      <c r="BG92" s="119">
        <f>IF(N($H92)&lt;9,"",IF(BA92="","",BA92+31))</f>
        <v/>
      </c>
      <c r="BH92" s="124">
        <f>IF(BG92="","",TODAY()-BG92)</f>
        <v/>
      </c>
      <c r="BI92" s="494" t="n"/>
      <c r="BJ92" s="184" t="n"/>
      <c r="BK92" s="184">
        <f>IF(BG92="","SIN ESTADO",IF(BI92&lt;&gt;"","PAGA",IF(BH92&gt;0,"VENCIDA",IF(BH92&gt;=-5,"POR VENCER","AL DÍA"))))</f>
        <v/>
      </c>
      <c r="BL92" s="185" t="n"/>
      <c r="BM92" s="119">
        <f>IF(N($H92)&lt;10,"",IF(BG92="","",BG92+31))</f>
        <v/>
      </c>
      <c r="BN92" s="124">
        <f>IF(BM92="","",TODAY()-BM92)</f>
        <v/>
      </c>
      <c r="BO92" s="494" t="n"/>
      <c r="BP92" s="184" t="n"/>
      <c r="BQ92" s="184">
        <f>IF(BM92="","SIN ESTADO",IF(BO92&lt;&gt;"","PAGA",IF(BN92&gt;0,"VENCIDA",IF(BN92&gt;=-5,"POR VENCER","AL DÍA"))))</f>
        <v/>
      </c>
      <c r="BR92" s="185" t="n"/>
      <c r="BS92" s="119">
        <f>IF(N($H92)&lt;11,"",IF(BM92="","",BM92+31))</f>
        <v/>
      </c>
      <c r="BT92" s="124">
        <f>IF(BS92="","",TODAY()-BS92)</f>
        <v/>
      </c>
      <c r="BU92" s="494" t="n"/>
      <c r="BV92" s="184" t="n"/>
      <c r="BW92" s="184">
        <f>IF(BS92="","SIN ESTADO",IF(BU92&lt;&gt;"","PAGA",IF(BT92&gt;0,"VENCIDA",IF(BT92&gt;=-5,"POR VENCER","AL DÍA"))))</f>
        <v/>
      </c>
      <c r="BX92" s="185" t="n"/>
      <c r="BY92" s="119">
        <f>IF(N($H92)&lt;12,"",IF(BS92="","",BS92+31))</f>
        <v/>
      </c>
      <c r="BZ92" s="124">
        <f>IF(BY92="","",TODAY()-BY92)</f>
        <v/>
      </c>
      <c r="CA92" s="494" t="n"/>
      <c r="CB92" s="184" t="n"/>
      <c r="CC92" s="184">
        <f>IF(BY92="","SIN ESTADO",IF(CA92&lt;&gt;"","PAGA",IF(BZ92&gt;0,"VENCIDA",IF(BZ92&gt;=-5,"POR VENCER","AL DÍA"))))</f>
        <v/>
      </c>
      <c r="CD92" s="185" t="n"/>
      <c r="CE92" s="119">
        <f>IF(N($H92)&lt;13,"",IF(BY92="","",BY92+31))</f>
        <v/>
      </c>
      <c r="CF92" s="124">
        <f>IF(CE92="","",TODAY()-CE92)</f>
        <v/>
      </c>
      <c r="CG92" s="494" t="n"/>
      <c r="CH92" s="184" t="n"/>
      <c r="CI92" s="184">
        <f>IF(CE92="","SIN ESTADO",IF(CG92&lt;&gt;"","PAGA",IF(CF92&gt;0,"VENCIDA",IF(CF92&gt;=-5,"POR VENCER","AL DÍA"))))</f>
        <v/>
      </c>
      <c r="CJ92" s="185" t="n"/>
      <c r="CK92" s="119">
        <f>IF(N($H92)&lt;14,"",IF(CE92="","",CE92+31))</f>
        <v/>
      </c>
      <c r="CL92" s="124">
        <f>IF(CK92="","",TODAY()-CK92)</f>
        <v/>
      </c>
      <c r="CM92" s="494" t="n"/>
      <c r="CN92" s="184" t="n"/>
      <c r="CO92" s="184">
        <f>IF(CK92="","SIN ESTADO",IF(CM92&lt;&gt;"","PAGA",IF(CL92&gt;0,"VENCIDA",IF(CL92&gt;=-5,"POR VENCER","AL DÍA"))))</f>
        <v/>
      </c>
      <c r="CP92" s="185" t="n"/>
      <c r="CQ92" s="119">
        <f>IF(N($H92)&lt;15,"",IF(CK92="","",CK92+31))</f>
        <v/>
      </c>
      <c r="CR92" s="124">
        <f>IF(CQ92="","",TODAY()-CQ92)</f>
        <v/>
      </c>
      <c r="CS92" s="494" t="n"/>
      <c r="CT92" s="184" t="n"/>
      <c r="CU92" s="184">
        <f>IF(CQ92="","SIN ESTADO",IF(CS92&lt;&gt;"","PAGA",IF(CR92&gt;0,"VENCIDA",IF(CR92&gt;=-5,"POR VENCER","AL DÍA"))))</f>
        <v/>
      </c>
      <c r="CV92" s="185" t="n"/>
      <c r="CW92" s="119">
        <f>IF(N($H92)&lt;16,"",IF(CQ92="","",CQ92+31))</f>
        <v/>
      </c>
      <c r="CX92" s="124">
        <f>IF(CW92="","",TODAY()-CW92)</f>
        <v/>
      </c>
      <c r="CY92" s="494" t="n"/>
      <c r="CZ92" s="184" t="n"/>
      <c r="DA92" s="184">
        <f>IF(CW92="","SIN ESTADO",IF(CY92&lt;&gt;"","PAGA",IF(CX92&gt;0,"VENCIDA",IF(CX92&gt;=-5,"POR VENCER","AL DÍA"))))</f>
        <v/>
      </c>
      <c r="DB92" s="185" t="n"/>
      <c r="DC92" s="119">
        <f>IF(N($H92)&lt;17,"",IF(CW92="","",CW92+31))</f>
        <v/>
      </c>
      <c r="DD92" s="124">
        <f>IF(DC92="","",TODAY()-DC92)</f>
        <v/>
      </c>
      <c r="DE92" s="494" t="n"/>
      <c r="DF92" s="184" t="n"/>
      <c r="DG92" s="184">
        <f>IF(DC92="","SIN ESTADO",IF(DE92&lt;&gt;"","PAGA",IF(DD92&gt;0,"VENCIDA",IF(DD92&gt;=-5,"POR VENCER","AL DÍA"))))</f>
        <v/>
      </c>
      <c r="DH92" s="185" t="n"/>
      <c r="DI92" s="119">
        <f>IF(N($H92)&lt;18,"",IF(DC92="","",DC92+31))</f>
        <v/>
      </c>
      <c r="DJ92" s="124">
        <f>IF(DI92="","",TODAY()-DI92)</f>
        <v/>
      </c>
      <c r="DK92" s="494" t="n"/>
      <c r="DL92" s="184" t="n"/>
      <c r="DM92" s="184">
        <f>IF(DI92="","SIN ESTADO",IF(DK92&lt;&gt;"","PAGA",IF(DJ92&gt;0,"VENCIDA",IF(DJ92&gt;=-5,"POR VENCER","AL DÍA"))))</f>
        <v/>
      </c>
      <c r="DN92" s="185" t="n"/>
      <c r="DO92" s="119">
        <f>IF(N($H92)&lt;19,"",IF(DI92="","",DI92+31))</f>
        <v/>
      </c>
      <c r="DP92" s="124">
        <f>IF(DO92="","",TODAY()-DO92)</f>
        <v/>
      </c>
      <c r="DQ92" s="494" t="n"/>
      <c r="DR92" s="184" t="n"/>
      <c r="DS92" s="184">
        <f>IF(DO92="","SIN ESTADO",IF(DQ92&lt;&gt;"","PAGA",IF(DP92&gt;0,"VENCIDA",IF(DP92&gt;=-5,"POR VENCER","AL DÍA"))))</f>
        <v/>
      </c>
      <c r="DT92" s="185" t="n"/>
      <c r="DU92" s="119">
        <f>IF(N($H92)&lt;20,"",IF(DO92="","",DO92+31))</f>
        <v/>
      </c>
      <c r="DV92" s="124">
        <f>IF(DU92="","",TODAY()-DU92)</f>
        <v/>
      </c>
      <c r="DW92" s="494" t="n"/>
      <c r="DX92" s="184" t="n"/>
      <c r="DY92" s="184">
        <f>IF(DU92="","SIN ESTADO",IF(DW92&lt;&gt;"","PAGA",IF(DV92&gt;0,"VENCIDA",IF(DV92&gt;=-5,"POR VENCER","AL DÍA"))))</f>
        <v/>
      </c>
      <c r="DZ92" s="185" t="n"/>
      <c r="EA92" s="119">
        <f>IF(N($H92)&lt;21,"",IF(DU92="","",DU92+31))</f>
        <v/>
      </c>
      <c r="EB92" s="124">
        <f>IF(EA92="","",TODAY()-EA92)</f>
        <v/>
      </c>
      <c r="EC92" s="494" t="n"/>
      <c r="ED92" s="184" t="n"/>
      <c r="EE92" s="184">
        <f>IF(EA92="","SIN ESTADO",IF(EC92&lt;&gt;"","PAGA",IF(EB92&gt;0,"VENCIDA",IF(EB92&gt;=-5,"POR VENCER","AL DÍA"))))</f>
        <v/>
      </c>
      <c r="EF92" s="185" t="n"/>
      <c r="EG92" s="119">
        <f>IF(N($H92)&lt;22,"",IF(EA92="","",EA92+31))</f>
        <v/>
      </c>
      <c r="EH92" s="124">
        <f>IF(EG92="","",TODAY()-EG92)</f>
        <v/>
      </c>
      <c r="EI92" s="494" t="n"/>
      <c r="EJ92" s="184" t="n"/>
      <c r="EK92" s="184">
        <f>IF(EG92="","SIN ESTADO",IF(EI92&lt;&gt;"","PAGA",IF(EH92&gt;0,"VENCIDA",IF(EH92&gt;=-5,"POR VENCER","AL DÍA"))))</f>
        <v/>
      </c>
      <c r="EL92" s="185" t="n"/>
      <c r="EM92" s="119">
        <f>IF(N($H92)&lt;23,"",IF(EG92="","",EG92+31))</f>
        <v/>
      </c>
      <c r="EN92" s="124">
        <f>IF(EM92="","",TODAY()-EM92)</f>
        <v/>
      </c>
      <c r="EO92" s="494" t="n"/>
      <c r="EP92" s="184" t="n"/>
      <c r="EQ92" s="184">
        <f>IF(EM92="","SIN ESTADO",IF(EO92&lt;&gt;"","PAGA",IF(EN92&gt;0,"VENCIDA",IF(EN92&gt;=-5,"POR VENCER","AL DÍA"))))</f>
        <v/>
      </c>
      <c r="ER92" s="185" t="n"/>
      <c r="ES92" s="119">
        <f>IF(N($H92)&lt;24,"",IF(EM92="","",EM92+31))</f>
        <v/>
      </c>
      <c r="ET92" s="124">
        <f>IF(ES92="","",TODAY()-ES92)</f>
        <v/>
      </c>
      <c r="EU92" s="494" t="n"/>
      <c r="EV92" s="184" t="n"/>
      <c r="EW92" s="184">
        <f>IF(ES92="","SIN ESTADO",IF(EU92&lt;&gt;"","PAGA",IF(ET92&gt;0,"VENCIDA",IF(ET92&gt;=-5,"POR VENCER","AL DÍA"))))</f>
        <v/>
      </c>
      <c r="EX92" s="185" t="n"/>
      <c r="EY92" s="119">
        <f>IF(N($H92)&lt;25,"",IF(ES92="","",ES92+31))</f>
        <v/>
      </c>
      <c r="EZ92" s="124">
        <f>IF(EY92="","",TODAY()-EY92)</f>
        <v/>
      </c>
      <c r="FA92" s="494" t="n"/>
      <c r="FB92" s="184" t="n"/>
      <c r="FC92" s="184">
        <f>IF(EY92="","SIN ESTADO",IF(FA92&lt;&gt;"","PAGA",IF(EZ92&gt;0,"VENCIDA",IF(EZ92&gt;=-5,"POR VENCER","AL DÍA"))))</f>
        <v/>
      </c>
      <c r="FD92" s="185" t="n"/>
      <c r="FE92" s="119">
        <f>IF(N($H92)&lt;26,"",IF(EY92="","",EY92+31))</f>
        <v/>
      </c>
      <c r="FF92" s="124">
        <f>IF(FE92="","",TODAY()-FE92)</f>
        <v/>
      </c>
      <c r="FG92" s="494" t="n"/>
      <c r="FH92" s="184" t="n"/>
      <c r="FI92" s="184">
        <f>IF(FE92="","SIN ESTADO",IF(FG92&lt;&gt;"","PAGA",IF(FF92&gt;0,"VENCIDA",IF(FF92&gt;=-5,"POR VENCER","AL DÍA"))))</f>
        <v/>
      </c>
      <c r="FJ92" s="185" t="n"/>
      <c r="FK92" s="119">
        <f>IF(N($H92)&lt;27,"",IF(FE92="","",FE92+31))</f>
        <v/>
      </c>
      <c r="FL92" s="124">
        <f>IF(FK92="","",TODAY()-FK92)</f>
        <v/>
      </c>
      <c r="FM92" s="494" t="n"/>
      <c r="FN92" s="184" t="n"/>
      <c r="FO92" s="184">
        <f>IF(FK92="","SIN ESTADO",IF(FM92&lt;&gt;"","PAGA",IF(FL92&gt;0,"VENCIDA",IF(FL92&gt;=-5,"POR VENCER","AL DÍA"))))</f>
        <v/>
      </c>
      <c r="FP92" s="185" t="n"/>
      <c r="FQ92" s="119">
        <f>IF(N($H92)&lt;28,"",IF(FK92="","",FK92+31))</f>
        <v/>
      </c>
      <c r="FR92" s="124">
        <f>IF(FQ92="","",TODAY()-FQ92)</f>
        <v/>
      </c>
      <c r="FS92" s="494" t="n"/>
      <c r="FT92" s="184" t="n"/>
      <c r="FU92" s="184">
        <f>IF(FQ92="","SIN ESTADO",IF(FS92&lt;&gt;"","PAGA",IF(FR92&gt;0,"VENCIDA",IF(FR92&gt;=-5,"POR VENCER","AL DÍA"))))</f>
        <v/>
      </c>
      <c r="FV92" s="185" t="n"/>
      <c r="FW92" s="119">
        <f>IF(N($H92)&lt;29,"",IF(FQ92="","",FQ92+31))</f>
        <v/>
      </c>
      <c r="FX92" s="124">
        <f>IF(FW92="","",TODAY()-FW92)</f>
        <v/>
      </c>
      <c r="FY92" s="494" t="n"/>
      <c r="FZ92" s="184" t="n"/>
      <c r="GA92" s="184">
        <f>IF(FW92="","SIN ESTADO",IF(FY92&lt;&gt;"","PAGA",IF(FX92&gt;0,"VENCIDA",IF(FX92&gt;=-5,"POR VENCER","AL DÍA"))))</f>
        <v/>
      </c>
      <c r="GB92" s="185" t="n"/>
      <c r="GC92" s="119">
        <f>IF(N($H92)&lt;30,"",IF(FW92="","",FW92+31))</f>
        <v/>
      </c>
      <c r="GD92" s="124">
        <f>IF(GC92="","",TODAY()-GC92)</f>
        <v/>
      </c>
      <c r="GE92" s="494" t="n"/>
      <c r="GF92" s="184" t="n"/>
      <c r="GG92" s="184">
        <f>IF(GC92="","SIN ESTADO",IF(GE92&lt;&gt;"","PAGA",IF(GD92&gt;0,"VENCIDA",IF(GD92&gt;=-5,"POR VENCER","AL DÍA"))))</f>
        <v/>
      </c>
      <c r="GH92" s="185" t="n"/>
      <c r="GI92" s="119">
        <f>IF(N($H92)&lt;31,"",IF(GC92="","",GC92+31))</f>
        <v/>
      </c>
      <c r="GJ92" s="124">
        <f>IF(GI92="","",TODAY()-GI92)</f>
        <v/>
      </c>
      <c r="GK92" s="494" t="n"/>
      <c r="GL92" s="184" t="n"/>
      <c r="GM92" s="184">
        <f>IF(GI92="","SIN ESTADO",IF(GK92&lt;&gt;"","PAGA",IF(GJ92&gt;0,"VENCIDA",IF(GJ92&gt;=-5,"POR VENCER","AL DÍA"))))</f>
        <v/>
      </c>
      <c r="GN92" s="185" t="n"/>
      <c r="GO92" s="119">
        <f>IF(N($H92)&lt;32,"",IF(GI92="","",GI92+31))</f>
        <v/>
      </c>
      <c r="GP92" s="124">
        <f>IF(GO92="","",TODAY()-GO92)</f>
        <v/>
      </c>
      <c r="GQ92" s="494" t="n"/>
      <c r="GR92" s="184" t="n"/>
      <c r="GS92" s="184">
        <f>IF(GO92="","SIN ESTADO",IF(GQ92&lt;&gt;"","PAGA",IF(GP92&gt;0,"VENCIDA",IF(GP92&gt;=-5,"POR VENCER","AL DÍA"))))</f>
        <v/>
      </c>
      <c r="GT92" s="185" t="n"/>
      <c r="GU92" s="119">
        <f>IF(N($H92)&lt;33,"",IF(GO92="","",GO92+31))</f>
        <v/>
      </c>
      <c r="GV92" s="124">
        <f>IF(GU92="","",TODAY()-GU92)</f>
        <v/>
      </c>
      <c r="GW92" s="494" t="n"/>
      <c r="GX92" s="184" t="n"/>
      <c r="GY92" s="184">
        <f>IF(GU92="","SIN ESTADO",IF(GW92&lt;&gt;"","PAGA",IF(GV92&gt;0,"VENCIDA",IF(GV92&gt;=-5,"POR VENCER","AL DÍA"))))</f>
        <v/>
      </c>
      <c r="GZ92" s="185" t="n"/>
      <c r="HA92" s="119">
        <f>IF(N($H92)&lt;34,"",IF(GU92="","",GU92+31))</f>
        <v/>
      </c>
      <c r="HB92" s="124">
        <f>IF(HA92="","",TODAY()-HA92)</f>
        <v/>
      </c>
      <c r="HC92" s="494" t="n"/>
      <c r="HD92" s="184" t="n"/>
      <c r="HE92" s="184">
        <f>IF(HA92="","SIN ESTADO",IF(HC92&lt;&gt;"","PAGA",IF(HB92&gt;0,"VENCIDA",IF(HB92&gt;=-5,"POR VENCER","AL DÍA"))))</f>
        <v/>
      </c>
      <c r="HF92" s="185" t="n"/>
      <c r="HG92" s="119">
        <f>IF(N($H92)&lt;35,"",IF(HA92="","",HA92+31))</f>
        <v/>
      </c>
      <c r="HH92" s="124">
        <f>IF(HG92="","",TODAY()-HG92)</f>
        <v/>
      </c>
      <c r="HI92" s="494" t="n"/>
      <c r="HJ92" s="184" t="n"/>
      <c r="HK92" s="184">
        <f>IF(HG92="","SIN ESTADO",IF(HI92&lt;&gt;"","PAGA",IF(HH92&gt;0,"VENCIDA",IF(HH92&gt;=-5,"POR VENCER","AL DÍA"))))</f>
        <v/>
      </c>
      <c r="HL92" s="168" t="n"/>
      <c r="HM92" s="119">
        <f>IF(N($H92)&lt;36,"",IF(HG92="","",HG92+31))</f>
        <v/>
      </c>
      <c r="HN92" s="124">
        <f>IF(HM92="","",TODAY()-HM92)</f>
        <v/>
      </c>
      <c r="HO92" s="494" t="n"/>
      <c r="HP92" s="184" t="n"/>
      <c r="HQ92" s="184">
        <f>IF(HM92="","SIN ESTADO",IF(HO92&lt;&gt;"","PAGA",IF(HN92&gt;0,"VENCIDA",IF(HN92&gt;=-5,"POR VENCER","AL DÍA"))))</f>
        <v/>
      </c>
      <c r="HR92" s="168" t="n"/>
      <c r="HS92" s="169">
        <f>N92+T92+Z92+AF92+AL92+AR92+AX92+BD92+BJ92+BP92+BV92+CB92+CH92+CN92+CT92+CZ92+DF92+DL92+DR92+DX92+ED92+EJ92+EP92+EV92+FB92+FH92+FN92+FT92+FZ92+GF92+GL92+GR92+GX92+HD92+HJ92+HP92</f>
        <v/>
      </c>
      <c r="HU92" s="170">
        <f>IFERROR(N($J92),0)</f>
        <v/>
      </c>
      <c r="HW92" s="170">
        <f>SUMPRODUCT((MOD(COLUMN($M92:$HR92)-COLUMN($M92),6)=0)*ISNUMBER($M92:$HR92)*($M92:$HR92&gt;=RESUMEN!$C$26)*($M92:$HR92&lt;=RESUMEN!$C$27)*IFERROR(N($N92:$HS92),0))</f>
        <v/>
      </c>
      <c r="HX92" s="170">
        <f>SUMPRODUCT((MOD(COLUMN($M92:$HR92)-COLUMN($M92),6)=0)*ISNUMBER($M92:$HR92)*($M92:$HR92&gt;=RESUMEN!$C$26)*($M92:$HR92&lt;=RESUMEN!$C$27))</f>
        <v/>
      </c>
    </row>
    <row r="93" ht="15.75" customHeight="1" s="506">
      <c r="B93" s="113">
        <f>VENTAS!A92</f>
        <v/>
      </c>
      <c r="C93" s="236">
        <f>VENTAS!B92</f>
        <v/>
      </c>
      <c r="D93" s="53">
        <f>VENTAS!C92</f>
        <v/>
      </c>
      <c r="E93" s="114">
        <f>VENTAS!D92</f>
        <v/>
      </c>
      <c r="F93" s="114">
        <f>VENTAS!J92</f>
        <v/>
      </c>
      <c r="G93" s="494" t="n">
        <v>46027</v>
      </c>
      <c r="H93" s="479">
        <f>VENTAS!K92</f>
        <v/>
      </c>
      <c r="I93" s="479">
        <f>VENTAS!M92</f>
        <v/>
      </c>
      <c r="J93" s="184">
        <f>VENTAS!L92</f>
        <v/>
      </c>
      <c r="K93" s="119">
        <f>IF(N($H93)&lt;1,"",$G93+31)</f>
        <v/>
      </c>
      <c r="L93" s="124">
        <f>IF(K93="","",TODAY()-K93)</f>
        <v/>
      </c>
      <c r="M93" s="494" t="n">
        <v>46078</v>
      </c>
      <c r="N93" s="374" t="n">
        <v>875000</v>
      </c>
      <c r="O93" s="184">
        <f>IF(K93="","SIN ESTADO",IF(M93&lt;&gt;"","PAGA",IF(L93&gt;0,"VENCIDA",IF(L93&gt;=-5,"POR VENCER","AL DÍA"))))</f>
        <v/>
      </c>
      <c r="P93" s="185" t="inlineStr">
        <is>
          <t>TRANSFERENCIA</t>
        </is>
      </c>
      <c r="Q93" s="119">
        <f>IF(N($H93)&lt;2,"",IF(K93="","",K93+31))</f>
        <v/>
      </c>
      <c r="R93" s="124">
        <f>IF(Q93="","",TODAY()-Q93)</f>
        <v/>
      </c>
      <c r="S93" s="414" t="n">
        <v>46086</v>
      </c>
      <c r="T93" s="184" t="n">
        <v>875000</v>
      </c>
      <c r="U93" s="184">
        <f>IF(Q93="","SIN ESTADO",IF(S93&lt;&gt;"","PAGA",IF(R93&gt;0,"VENCIDA",IF(R93&gt;=-5,"POR VENCER","AL DÍA"))))</f>
        <v/>
      </c>
      <c r="V93" s="185" t="inlineStr">
        <is>
          <t>TRANSFERENCIA</t>
        </is>
      </c>
      <c r="W93" s="119">
        <f>IF(N($H93)&lt;3,"",IF(Q93="","",Q93+31))</f>
        <v/>
      </c>
      <c r="X93" s="124">
        <f>IF(W93="","",TODAY()-W93)</f>
        <v/>
      </c>
      <c r="Y93" s="494" t="n">
        <v>46132</v>
      </c>
      <c r="Z93" s="184" t="n">
        <v>875000</v>
      </c>
      <c r="AA93" s="184">
        <f>IF(W93="","SIN ESTADO",IF(Y93&lt;&gt;"","PAGA",IF(X93&gt;0,"VENCIDA",IF(X93&gt;=-5,"POR VENCER","AL DÍA"))))</f>
        <v/>
      </c>
      <c r="AB93" s="185" t="inlineStr">
        <is>
          <t>TRANSFERENCIA</t>
        </is>
      </c>
      <c r="AC93" s="119">
        <f>IF(N($H93)&lt;4,"",IF(W93="","",W93+31))</f>
        <v/>
      </c>
      <c r="AD93" s="124">
        <f>IF(AC93="","",TODAY()-AC93)</f>
        <v/>
      </c>
      <c r="AE93" s="494" t="n"/>
      <c r="AF93" s="184" t="n"/>
      <c r="AG93" s="184">
        <f>IF(AC93="","SIN ESTADO",IF(AE93&lt;&gt;"","PAGA",IF(AD93&gt;0,"VENCIDA",IF(AD93&gt;=-5,"POR VENCER","AL DÍA"))))</f>
        <v/>
      </c>
      <c r="AH93" s="185" t="n"/>
      <c r="AI93" s="119">
        <f>IF(N($H93)&lt;5,"",IF(AC93="","",AC93+31))</f>
        <v/>
      </c>
      <c r="AJ93" s="124">
        <f>IF(AI93="","",TODAY()-AI93)</f>
        <v/>
      </c>
      <c r="AK93" s="494" t="n">
        <v>46185</v>
      </c>
      <c r="AL93" s="184" t="n">
        <v>875000</v>
      </c>
      <c r="AM93" s="184">
        <f>IF(AI93="","SIN ESTADO",IF(AK93&lt;&gt;"","PAGA",IF(AJ93&gt;0,"VENCIDA",IF(AJ93&gt;=-5,"POR VENCER","AL DÍA"))))</f>
        <v/>
      </c>
      <c r="AN93" s="185" t="inlineStr">
        <is>
          <t>TRANSFERENCIA</t>
        </is>
      </c>
      <c r="AO93" s="119">
        <f>IF(N($H93)&lt;6,"",IF(AI93="","",AI93+31))</f>
        <v/>
      </c>
      <c r="AP93" s="124">
        <f>IF(AO93="","",TODAY()-AO93)</f>
        <v/>
      </c>
      <c r="AQ93" s="270" t="n">
        <v>46239</v>
      </c>
      <c r="AR93" s="184" t="n">
        <v>875000</v>
      </c>
      <c r="AS93" s="184">
        <f>IF(AO93="","SIN ESTADO",IF(AQ93&lt;&gt;"","PAGA",IF(AP93&gt;0,"VENCIDA",IF(AP93&gt;=-5,"POR VENCER","AL DÍA"))))</f>
        <v/>
      </c>
      <c r="AT93" s="185" t="inlineStr">
        <is>
          <t>TRANSFERENCIA</t>
        </is>
      </c>
      <c r="AU93" s="119">
        <f>IF(N($H93)&lt;7,"",IF(AO93="","",AO93+31))</f>
        <v/>
      </c>
      <c r="AV93" s="124">
        <f>IF(AU93="","",TODAY()-AU93)</f>
        <v/>
      </c>
      <c r="AW93" s="494" t="n"/>
      <c r="AX93" s="184" t="n"/>
      <c r="AY93" s="184">
        <f>IF(AU93="","SIN ESTADO",IF(AW93&lt;&gt;"","PAGA",IF(AV93&gt;0,"VENCIDA",IF(AV93&gt;=-5,"POR VENCER","AL DÍA"))))</f>
        <v/>
      </c>
      <c r="AZ93" s="185" t="n"/>
      <c r="BA93" s="119">
        <f>IF(N($H93)&lt;8,"",IF(AU93="","",AU93+31))</f>
        <v/>
      </c>
      <c r="BB93" s="124">
        <f>IF(BA93="","",TODAY()-BA93)</f>
        <v/>
      </c>
      <c r="BC93" s="494" t="n"/>
      <c r="BD93" s="184" t="n"/>
      <c r="BE93" s="184">
        <f>IF(BA93="","SIN ESTADO",IF(BC93&lt;&gt;"","PAGA",IF(BB93&gt;0,"VENCIDA",IF(BB93&gt;=-5,"POR VENCER","AL DÍA"))))</f>
        <v/>
      </c>
      <c r="BF93" s="185" t="n"/>
      <c r="BG93" s="119">
        <f>IF(N($H93)&lt;9,"",IF(BA93="","",BA93+31))</f>
        <v/>
      </c>
      <c r="BH93" s="124">
        <f>IF(BG93="","",TODAY()-BG93)</f>
        <v/>
      </c>
      <c r="BI93" s="494" t="n"/>
      <c r="BJ93" s="184" t="n"/>
      <c r="BK93" s="184">
        <f>IF(BG93="","SIN ESTADO",IF(BI93&lt;&gt;"","PAGA",IF(BH93&gt;0,"VENCIDA",IF(BH93&gt;=-5,"POR VENCER","AL DÍA"))))</f>
        <v/>
      </c>
      <c r="BL93" s="185" t="n"/>
      <c r="BM93" s="119">
        <f>IF(N($H93)&lt;10,"",IF(BG93="","",BG93+31))</f>
        <v/>
      </c>
      <c r="BN93" s="124">
        <f>IF(BM93="","",TODAY()-BM93)</f>
        <v/>
      </c>
      <c r="BO93" s="494" t="n"/>
      <c r="BP93" s="184" t="n"/>
      <c r="BQ93" s="184">
        <f>IF(BM93="","SIN ESTADO",IF(BO93&lt;&gt;"","PAGA",IF(BN93&gt;0,"VENCIDA",IF(BN93&gt;=-5,"POR VENCER","AL DÍA"))))</f>
        <v/>
      </c>
      <c r="BR93" s="185" t="n"/>
      <c r="BS93" s="119">
        <f>IF(N($H93)&lt;11,"",IF(BM93="","",BM93+31))</f>
        <v/>
      </c>
      <c r="BT93" s="124">
        <f>IF(BS93="","",TODAY()-BS93)</f>
        <v/>
      </c>
      <c r="BU93" s="494" t="n"/>
      <c r="BV93" s="184" t="n"/>
      <c r="BW93" s="184">
        <f>IF(BS93="","SIN ESTADO",IF(BU93&lt;&gt;"","PAGA",IF(BT93&gt;0,"VENCIDA",IF(BT93&gt;=-5,"POR VENCER","AL DÍA"))))</f>
        <v/>
      </c>
      <c r="BX93" s="185" t="n"/>
      <c r="BY93" s="119">
        <f>IF(N($H93)&lt;12,"",IF(BS93="","",BS93+31))</f>
        <v/>
      </c>
      <c r="BZ93" s="124">
        <f>IF(BY93="","",TODAY()-BY93)</f>
        <v/>
      </c>
      <c r="CA93" s="494" t="n"/>
      <c r="CB93" s="184" t="n"/>
      <c r="CC93" s="184">
        <f>IF(BY93="","SIN ESTADO",IF(CA93&lt;&gt;"","PAGA",IF(BZ93&gt;0,"VENCIDA",IF(BZ93&gt;=-5,"POR VENCER","AL DÍA"))))</f>
        <v/>
      </c>
      <c r="CD93" s="185" t="n"/>
      <c r="CE93" s="119">
        <f>IF(N($H93)&lt;13,"",IF(BY93="","",BY93+31))</f>
        <v/>
      </c>
      <c r="CF93" s="124">
        <f>IF(CE93="","",TODAY()-CE93)</f>
        <v/>
      </c>
      <c r="CG93" s="494" t="n"/>
      <c r="CH93" s="184" t="n"/>
      <c r="CI93" s="184">
        <f>IF(CE93="","SIN ESTADO",IF(CG93&lt;&gt;"","PAGA",IF(CF93&gt;0,"VENCIDA",IF(CF93&gt;=-5,"POR VENCER","AL DÍA"))))</f>
        <v/>
      </c>
      <c r="CJ93" s="185" t="n"/>
      <c r="CK93" s="119">
        <f>IF(N($H93)&lt;14,"",IF(CE93="","",CE93+31))</f>
        <v/>
      </c>
      <c r="CL93" s="124">
        <f>IF(CK93="","",TODAY()-CK93)</f>
        <v/>
      </c>
      <c r="CM93" s="494" t="n"/>
      <c r="CN93" s="184" t="n"/>
      <c r="CO93" s="184">
        <f>IF(CK93="","SIN ESTADO",IF(CM93&lt;&gt;"","PAGA",IF(CL93&gt;0,"VENCIDA",IF(CL93&gt;=-5,"POR VENCER","AL DÍA"))))</f>
        <v/>
      </c>
      <c r="CP93" s="185" t="n"/>
      <c r="CQ93" s="119">
        <f>IF(N($H93)&lt;15,"",IF(CK93="","",CK93+31))</f>
        <v/>
      </c>
      <c r="CR93" s="124">
        <f>IF(CQ93="","",TODAY()-CQ93)</f>
        <v/>
      </c>
      <c r="CS93" s="494" t="n"/>
      <c r="CT93" s="184" t="n"/>
      <c r="CU93" s="184">
        <f>IF(CQ93="","SIN ESTADO",IF(CS93&lt;&gt;"","PAGA",IF(CR93&gt;0,"VENCIDA",IF(CR93&gt;=-5,"POR VENCER","AL DÍA"))))</f>
        <v/>
      </c>
      <c r="CV93" s="185" t="n"/>
      <c r="CW93" s="119">
        <f>IF(N($H93)&lt;16,"",IF(CQ93="","",CQ93+31))</f>
        <v/>
      </c>
      <c r="CX93" s="124">
        <f>IF(CW93="","",TODAY()-CW93)</f>
        <v/>
      </c>
      <c r="CY93" s="494" t="n"/>
      <c r="CZ93" s="184" t="n"/>
      <c r="DA93" s="184">
        <f>IF(CW93="","SIN ESTADO",IF(CY93&lt;&gt;"","PAGA",IF(CX93&gt;0,"VENCIDA",IF(CX93&gt;=-5,"POR VENCER","AL DÍA"))))</f>
        <v/>
      </c>
      <c r="DB93" s="185" t="n"/>
      <c r="DC93" s="119">
        <f>IF(N($H93)&lt;17,"",IF(CW93="","",CW93+31))</f>
        <v/>
      </c>
      <c r="DD93" s="124">
        <f>IF(DC93="","",TODAY()-DC93)</f>
        <v/>
      </c>
      <c r="DE93" s="494" t="n"/>
      <c r="DF93" s="184" t="n"/>
      <c r="DG93" s="184">
        <f>IF(DC93="","SIN ESTADO",IF(DE93&lt;&gt;"","PAGA",IF(DD93&gt;0,"VENCIDA",IF(DD93&gt;=-5,"POR VENCER","AL DÍA"))))</f>
        <v/>
      </c>
      <c r="DH93" s="185" t="n"/>
      <c r="DI93" s="119">
        <f>IF(N($H93)&lt;18,"",IF(DC93="","",DC93+31))</f>
        <v/>
      </c>
      <c r="DJ93" s="124">
        <f>IF(DI93="","",TODAY()-DI93)</f>
        <v/>
      </c>
      <c r="DK93" s="494" t="n"/>
      <c r="DL93" s="184" t="n"/>
      <c r="DM93" s="184">
        <f>IF(DI93="","SIN ESTADO",IF(DK93&lt;&gt;"","PAGA",IF(DJ93&gt;0,"VENCIDA",IF(DJ93&gt;=-5,"POR VENCER","AL DÍA"))))</f>
        <v/>
      </c>
      <c r="DN93" s="185" t="n"/>
      <c r="DO93" s="119">
        <f>IF(N($H93)&lt;19,"",IF(DI93="","",DI93+31))</f>
        <v/>
      </c>
      <c r="DP93" s="124">
        <f>IF(DO93="","",TODAY()-DO93)</f>
        <v/>
      </c>
      <c r="DQ93" s="494" t="n"/>
      <c r="DR93" s="184" t="n"/>
      <c r="DS93" s="184">
        <f>IF(DO93="","SIN ESTADO",IF(DQ93&lt;&gt;"","PAGA",IF(DP93&gt;0,"VENCIDA",IF(DP93&gt;=-5,"POR VENCER","AL DÍA"))))</f>
        <v/>
      </c>
      <c r="DT93" s="185" t="n"/>
      <c r="DU93" s="119">
        <f>IF(N($H93)&lt;20,"",IF(DO93="","",DO93+31))</f>
        <v/>
      </c>
      <c r="DV93" s="124">
        <f>IF(DU93="","",TODAY()-DU93)</f>
        <v/>
      </c>
      <c r="DW93" s="494" t="n"/>
      <c r="DX93" s="184" t="n"/>
      <c r="DY93" s="184">
        <f>IF(DU93="","SIN ESTADO",IF(DW93&lt;&gt;"","PAGA",IF(DV93&gt;0,"VENCIDA",IF(DV93&gt;=-5,"POR VENCER","AL DÍA"))))</f>
        <v/>
      </c>
      <c r="DZ93" s="185" t="n"/>
      <c r="EA93" s="119">
        <f>IF(N($H93)&lt;21,"",IF(DU93="","",DU93+31))</f>
        <v/>
      </c>
      <c r="EB93" s="124">
        <f>IF(EA93="","",TODAY()-EA93)</f>
        <v/>
      </c>
      <c r="EC93" s="494" t="n"/>
      <c r="ED93" s="184" t="n"/>
      <c r="EE93" s="184">
        <f>IF(EA93="","SIN ESTADO",IF(EC93&lt;&gt;"","PAGA",IF(EB93&gt;0,"VENCIDA",IF(EB93&gt;=-5,"POR VENCER","AL DÍA"))))</f>
        <v/>
      </c>
      <c r="EF93" s="185" t="n"/>
      <c r="EG93" s="119">
        <f>IF(N($H93)&lt;22,"",IF(EA93="","",EA93+31))</f>
        <v/>
      </c>
      <c r="EH93" s="124">
        <f>IF(EG93="","",TODAY()-EG93)</f>
        <v/>
      </c>
      <c r="EI93" s="494" t="n"/>
      <c r="EJ93" s="184" t="n"/>
      <c r="EK93" s="184">
        <f>IF(EG93="","SIN ESTADO",IF(EI93&lt;&gt;"","PAGA",IF(EH93&gt;0,"VENCIDA",IF(EH93&gt;=-5,"POR VENCER","AL DÍA"))))</f>
        <v/>
      </c>
      <c r="EL93" s="185" t="n"/>
      <c r="EM93" s="119">
        <f>IF(N($H93)&lt;23,"",IF(EG93="","",EG93+31))</f>
        <v/>
      </c>
      <c r="EN93" s="124">
        <f>IF(EM93="","",TODAY()-EM93)</f>
        <v/>
      </c>
      <c r="EO93" s="494" t="n"/>
      <c r="EP93" s="184" t="n"/>
      <c r="EQ93" s="184">
        <f>IF(EM93="","SIN ESTADO",IF(EO93&lt;&gt;"","PAGA",IF(EN93&gt;0,"VENCIDA",IF(EN93&gt;=-5,"POR VENCER","AL DÍA"))))</f>
        <v/>
      </c>
      <c r="ER93" s="185" t="n"/>
      <c r="ES93" s="119">
        <f>IF(N($H93)&lt;24,"",IF(EM93="","",EM93+31))</f>
        <v/>
      </c>
      <c r="ET93" s="124">
        <f>IF(ES93="","",TODAY()-ES93)</f>
        <v/>
      </c>
      <c r="EU93" s="494" t="n"/>
      <c r="EV93" s="184" t="n"/>
      <c r="EW93" s="184">
        <f>IF(ES93="","SIN ESTADO",IF(EU93&lt;&gt;"","PAGA",IF(ET93&gt;0,"VENCIDA",IF(ET93&gt;=-5,"POR VENCER","AL DÍA"))))</f>
        <v/>
      </c>
      <c r="EX93" s="185" t="n"/>
      <c r="EY93" s="119">
        <f>IF(N($H93)&lt;25,"",IF(ES93="","",ES93+31))</f>
        <v/>
      </c>
      <c r="EZ93" s="124">
        <f>IF(EY93="","",TODAY()-EY93)</f>
        <v/>
      </c>
      <c r="FA93" s="494" t="n"/>
      <c r="FB93" s="184" t="n"/>
      <c r="FC93" s="184">
        <f>IF(EY93="","SIN ESTADO",IF(FA93&lt;&gt;"","PAGA",IF(EZ93&gt;0,"VENCIDA",IF(EZ93&gt;=-5,"POR VENCER","AL DÍA"))))</f>
        <v/>
      </c>
      <c r="FD93" s="185" t="n"/>
      <c r="FE93" s="119">
        <f>IF(N($H93)&lt;26,"",IF(EY93="","",EY93+31))</f>
        <v/>
      </c>
      <c r="FF93" s="124">
        <f>IF(FE93="","",TODAY()-FE93)</f>
        <v/>
      </c>
      <c r="FG93" s="494" t="n"/>
      <c r="FH93" s="184" t="n"/>
      <c r="FI93" s="184">
        <f>IF(FE93="","SIN ESTADO",IF(FG93&lt;&gt;"","PAGA",IF(FF93&gt;0,"VENCIDA",IF(FF93&gt;=-5,"POR VENCER","AL DÍA"))))</f>
        <v/>
      </c>
      <c r="FJ93" s="185" t="n"/>
      <c r="FK93" s="119">
        <f>IF(N($H93)&lt;27,"",IF(FE93="","",FE93+31))</f>
        <v/>
      </c>
      <c r="FL93" s="124">
        <f>IF(FK93="","",TODAY()-FK93)</f>
        <v/>
      </c>
      <c r="FM93" s="494" t="n"/>
      <c r="FN93" s="184" t="n"/>
      <c r="FO93" s="184">
        <f>IF(FK93="","SIN ESTADO",IF(FM93&lt;&gt;"","PAGA",IF(FL93&gt;0,"VENCIDA",IF(FL93&gt;=-5,"POR VENCER","AL DÍA"))))</f>
        <v/>
      </c>
      <c r="FP93" s="185" t="n"/>
      <c r="FQ93" s="119">
        <f>IF(N($H93)&lt;28,"",IF(FK93="","",FK93+31))</f>
        <v/>
      </c>
      <c r="FR93" s="124">
        <f>IF(FQ93="","",TODAY()-FQ93)</f>
        <v/>
      </c>
      <c r="FS93" s="494" t="n"/>
      <c r="FT93" s="184" t="n"/>
      <c r="FU93" s="184">
        <f>IF(FQ93="","SIN ESTADO",IF(FS93&lt;&gt;"","PAGA",IF(FR93&gt;0,"VENCIDA",IF(FR93&gt;=-5,"POR VENCER","AL DÍA"))))</f>
        <v/>
      </c>
      <c r="FV93" s="185" t="n"/>
      <c r="FW93" s="119">
        <f>IF(N($H93)&lt;29,"",IF(FQ93="","",FQ93+31))</f>
        <v/>
      </c>
      <c r="FX93" s="124">
        <f>IF(FW93="","",TODAY()-FW93)</f>
        <v/>
      </c>
      <c r="FY93" s="494" t="n"/>
      <c r="FZ93" s="184" t="n"/>
      <c r="GA93" s="184">
        <f>IF(FW93="","SIN ESTADO",IF(FY93&lt;&gt;"","PAGA",IF(FX93&gt;0,"VENCIDA",IF(FX93&gt;=-5,"POR VENCER","AL DÍA"))))</f>
        <v/>
      </c>
      <c r="GB93" s="185" t="n"/>
      <c r="GC93" s="119">
        <f>IF(N($H93)&lt;30,"",IF(FW93="","",FW93+31))</f>
        <v/>
      </c>
      <c r="GD93" s="124">
        <f>IF(GC93="","",TODAY()-GC93)</f>
        <v/>
      </c>
      <c r="GE93" s="494" t="n"/>
      <c r="GF93" s="184" t="n"/>
      <c r="GG93" s="184">
        <f>IF(GC93="","SIN ESTADO",IF(GE93&lt;&gt;"","PAGA",IF(GD93&gt;0,"VENCIDA",IF(GD93&gt;=-5,"POR VENCER","AL DÍA"))))</f>
        <v/>
      </c>
      <c r="GH93" s="185" t="n"/>
      <c r="GI93" s="119">
        <f>IF(N($H93)&lt;31,"",IF(GC93="","",GC93+31))</f>
        <v/>
      </c>
      <c r="GJ93" s="124">
        <f>IF(GI93="","",TODAY()-GI93)</f>
        <v/>
      </c>
      <c r="GK93" s="494" t="n"/>
      <c r="GL93" s="184" t="n"/>
      <c r="GM93" s="184">
        <f>IF(GI93="","SIN ESTADO",IF(GK93&lt;&gt;"","PAGA",IF(GJ93&gt;0,"VENCIDA",IF(GJ93&gt;=-5,"POR VENCER","AL DÍA"))))</f>
        <v/>
      </c>
      <c r="GN93" s="185" t="n"/>
      <c r="GO93" s="119">
        <f>IF(N($H93)&lt;32,"",IF(GI93="","",GI93+31))</f>
        <v/>
      </c>
      <c r="GP93" s="124">
        <f>IF(GO93="","",TODAY()-GO93)</f>
        <v/>
      </c>
      <c r="GQ93" s="494" t="n"/>
      <c r="GR93" s="184" t="n"/>
      <c r="GS93" s="184">
        <f>IF(GO93="","SIN ESTADO",IF(GQ93&lt;&gt;"","PAGA",IF(GP93&gt;0,"VENCIDA",IF(GP93&gt;=-5,"POR VENCER","AL DÍA"))))</f>
        <v/>
      </c>
      <c r="GT93" s="185" t="n"/>
      <c r="GU93" s="119">
        <f>IF(N($H93)&lt;33,"",IF(GO93="","",GO93+31))</f>
        <v/>
      </c>
      <c r="GV93" s="124">
        <f>IF(GU93="","",TODAY()-GU93)</f>
        <v/>
      </c>
      <c r="GW93" s="494" t="n"/>
      <c r="GX93" s="184" t="n"/>
      <c r="GY93" s="184">
        <f>IF(GU93="","SIN ESTADO",IF(GW93&lt;&gt;"","PAGA",IF(GV93&gt;0,"VENCIDA",IF(GV93&gt;=-5,"POR VENCER","AL DÍA"))))</f>
        <v/>
      </c>
      <c r="GZ93" s="185" t="n"/>
      <c r="HA93" s="119">
        <f>IF(N($H93)&lt;34,"",IF(GU93="","",GU93+31))</f>
        <v/>
      </c>
      <c r="HB93" s="124">
        <f>IF(HA93="","",TODAY()-HA93)</f>
        <v/>
      </c>
      <c r="HC93" s="494" t="n"/>
      <c r="HD93" s="184" t="n"/>
      <c r="HE93" s="184">
        <f>IF(HA93="","SIN ESTADO",IF(HC93&lt;&gt;"","PAGA",IF(HB93&gt;0,"VENCIDA",IF(HB93&gt;=-5,"POR VENCER","AL DÍA"))))</f>
        <v/>
      </c>
      <c r="HF93" s="185" t="n"/>
      <c r="HG93" s="119">
        <f>IF(N($H93)&lt;35,"",IF(HA93="","",HA93+31))</f>
        <v/>
      </c>
      <c r="HH93" s="124">
        <f>IF(HG93="","",TODAY()-HG93)</f>
        <v/>
      </c>
      <c r="HI93" s="494" t="n"/>
      <c r="HJ93" s="184" t="n"/>
      <c r="HK93" s="184">
        <f>IF(HG93="","SIN ESTADO",IF(HI93&lt;&gt;"","PAGA",IF(HH93&gt;0,"VENCIDA",IF(HH93&gt;=-5,"POR VENCER","AL DÍA"))))</f>
        <v/>
      </c>
      <c r="HL93" s="168" t="n"/>
      <c r="HM93" s="119">
        <f>IF(N($H93)&lt;36,"",IF(HG93="","",HG93+31))</f>
        <v/>
      </c>
      <c r="HN93" s="124">
        <f>IF(HM93="","",TODAY()-HM93)</f>
        <v/>
      </c>
      <c r="HO93" s="494" t="n"/>
      <c r="HP93" s="184" t="n"/>
      <c r="HQ93" s="184">
        <f>IF(HM93="","SIN ESTADO",IF(HO93&lt;&gt;"","PAGA",IF(HN93&gt;0,"VENCIDA",IF(HN93&gt;=-5,"POR VENCER","AL DÍA"))))</f>
        <v/>
      </c>
      <c r="HR93" s="168" t="n"/>
      <c r="HS93" s="169">
        <f>N93+T93+Z93+AF93+AL93+AR93+AX93+BD93+BJ93+BP93+BV93+CB93+CH93+CN93+CT93+CZ93+DF93+DL93+DR93+DX93+ED93+EJ93+EP93+EV93+FB93+FH93+FN93+FT93+FZ93+GF93+GL93+GR93+GX93+HD93+HJ93+HP93</f>
        <v/>
      </c>
      <c r="HU93" s="170">
        <f>IFERROR(N($J93),0)</f>
        <v/>
      </c>
      <c r="HW93" s="170">
        <f>SUMPRODUCT((MOD(COLUMN($M93:$HR93)-COLUMN($M93),6)=0)*ISNUMBER($M93:$HR93)*($M93:$HR93&gt;=RESUMEN!$C$26)*($M93:$HR93&lt;=RESUMEN!$C$27)*IFERROR(N($N93:$HS93),0))</f>
        <v/>
      </c>
      <c r="HX93" s="170">
        <f>SUMPRODUCT((MOD(COLUMN($M93:$HR93)-COLUMN($M93),6)=0)*ISNUMBER($M93:$HR93)*($M93:$HR93&gt;=RESUMEN!$C$26)*($M93:$HR93&lt;=RESUMEN!$C$27))</f>
        <v/>
      </c>
    </row>
    <row r="94" ht="15.75" customHeight="1" s="506">
      <c r="B94" s="113">
        <f>VENTAS!A93</f>
        <v/>
      </c>
      <c r="C94" s="236">
        <f>VENTAS!B93</f>
        <v/>
      </c>
      <c r="D94" s="53">
        <f>VENTAS!C93</f>
        <v/>
      </c>
      <c r="E94" s="114">
        <f>VENTAS!D93</f>
        <v/>
      </c>
      <c r="F94" s="114">
        <f>VENTAS!J93</f>
        <v/>
      </c>
      <c r="G94" s="494">
        <f>VENTAS!F93</f>
        <v/>
      </c>
      <c r="H94" s="479">
        <f>VENTAS!K93</f>
        <v/>
      </c>
      <c r="I94" s="479">
        <f>VENTAS!M93</f>
        <v/>
      </c>
      <c r="J94" s="184">
        <f>VENTAS!L93</f>
        <v/>
      </c>
      <c r="K94" s="119">
        <f>IF(N($H94)&lt;1,"",$G94+31)</f>
        <v/>
      </c>
      <c r="L94" s="124">
        <f>IF(K94="","",TODAY()-K94)</f>
        <v/>
      </c>
      <c r="M94" s="201" t="n">
        <v>45918</v>
      </c>
      <c r="N94" s="374" t="n">
        <v>1750000</v>
      </c>
      <c r="O94" s="184">
        <f>IF(K94="","SIN ESTADO",IF(M94&lt;&gt;"","PAGA",IF(L94&gt;0,"VENCIDA",IF(L94&gt;=-5,"POR VENCER","AL DÍA"))))</f>
        <v/>
      </c>
      <c r="P94" s="185" t="inlineStr">
        <is>
          <t>TRANSFERENCIA</t>
        </is>
      </c>
      <c r="Q94" s="119">
        <f>IF(N($H94)&lt;2,"",IF(K94="","",K94+31))</f>
        <v/>
      </c>
      <c r="R94" s="124">
        <f>IF(Q94="","",TODAY()-Q94)</f>
        <v/>
      </c>
      <c r="S94" s="406" t="n">
        <v>45950</v>
      </c>
      <c r="T94" s="184" t="n">
        <v>1750000</v>
      </c>
      <c r="U94" s="184">
        <f>IF(Q94="","SIN ESTADO",IF(S94&lt;&gt;"","PAGA",IF(R94&gt;0,"VENCIDA",IF(R94&gt;=-5,"POR VENCER","AL DÍA"))))</f>
        <v/>
      </c>
      <c r="V94" s="185" t="inlineStr">
        <is>
          <t>TRANSFERENCIA</t>
        </is>
      </c>
      <c r="W94" s="119">
        <f>IF(N($H94)&lt;3,"",IF(Q94="","",Q94+31))</f>
        <v/>
      </c>
      <c r="X94" s="124">
        <f>IF(W94="","",TODAY()-W94)</f>
        <v/>
      </c>
      <c r="Y94" s="407" t="n">
        <v>45982</v>
      </c>
      <c r="Z94" s="184" t="n">
        <v>1750000</v>
      </c>
      <c r="AA94" s="184">
        <f>IF(W94="","SIN ESTADO",IF(Y94&lt;&gt;"","PAGA",IF(X94&gt;0,"VENCIDA",IF(X94&gt;=-5,"POR VENCER","AL DÍA"))))</f>
        <v/>
      </c>
      <c r="AB94" s="185" t="inlineStr">
        <is>
          <t>TRANSFERENCIA</t>
        </is>
      </c>
      <c r="AC94" s="119">
        <f>IF(N($H94)&lt;4,"",IF(W94="","",W94+31))</f>
        <v/>
      </c>
      <c r="AD94" s="124">
        <f>IF(AC94="","",TODAY()-AC94)</f>
        <v/>
      </c>
      <c r="AE94" s="227" t="n">
        <v>46013</v>
      </c>
      <c r="AF94" s="184" t="n">
        <v>1750000</v>
      </c>
      <c r="AG94" s="184">
        <f>IF(AC94="","SIN ESTADO",IF(AE94&lt;&gt;"","PAGA",IF(AD94&gt;0,"VENCIDA",IF(AD94&gt;=-5,"POR VENCER","AL DÍA"))))</f>
        <v/>
      </c>
      <c r="AH94" s="185" t="inlineStr">
        <is>
          <t>TRANSFERENCIA</t>
        </is>
      </c>
      <c r="AI94" s="119">
        <f>IF(N($H94)&lt;5,"",IF(AC94="","",AC94+31))</f>
        <v/>
      </c>
      <c r="AJ94" s="124">
        <f>IF(AI94="","",TODAY()-AI94)</f>
        <v/>
      </c>
      <c r="AK94" s="407" t="n">
        <v>46043</v>
      </c>
      <c r="AL94" s="184" t="n">
        <v>1750000</v>
      </c>
      <c r="AM94" s="184">
        <f>IF(AI94="","SIN ESTADO",IF(AK94&lt;&gt;"","PAGA",IF(AJ94&gt;0,"VENCIDA",IF(AJ94&gt;=-5,"POR VENCER","AL DÍA"))))</f>
        <v/>
      </c>
      <c r="AN94" s="185" t="inlineStr">
        <is>
          <t>TRANSFERENCIA</t>
        </is>
      </c>
      <c r="AO94" s="119">
        <f>IF(N($H94)&lt;6,"",IF(AI94="","",AI94+31))</f>
        <v/>
      </c>
      <c r="AP94" s="124">
        <f>IF(AO94="","",TODAY()-AO94)</f>
        <v/>
      </c>
      <c r="AQ94" s="477" t="n">
        <v>46080</v>
      </c>
      <c r="AR94" s="184" t="n">
        <v>1750000</v>
      </c>
      <c r="AS94" s="184">
        <f>IF(AO94="","SIN ESTADO",IF(AQ94&lt;&gt;"","PAGA",IF(AP94&gt;0,"VENCIDA",IF(AP94&gt;=-5,"POR VENCER","AL DÍA"))))</f>
        <v/>
      </c>
      <c r="AT94" s="185" t="inlineStr">
        <is>
          <t>TRANSFERENCIA</t>
        </is>
      </c>
      <c r="AU94" s="119">
        <f>IF(N($H94)&lt;7,"",IF(AO94="","",AO94+31))</f>
        <v/>
      </c>
      <c r="AV94" s="124">
        <f>IF(AU94="","",TODAY()-AU94)</f>
        <v/>
      </c>
      <c r="AW94" s="407" t="n">
        <v>46105</v>
      </c>
      <c r="AX94" s="184" t="n">
        <v>1750000</v>
      </c>
      <c r="AY94" s="184">
        <f>IF(AU94="","SIN ESTADO",IF(AW94&lt;&gt;"","PAGA",IF(AV94&gt;0,"VENCIDA",IF(AV94&gt;=-5,"POR VENCER","AL DÍA"))))</f>
        <v/>
      </c>
      <c r="AZ94" s="185" t="inlineStr">
        <is>
          <t>TRANSFERENCIA</t>
        </is>
      </c>
      <c r="BA94" s="119">
        <f>IF(N($H94)&lt;8,"",IF(AU94="","",AU94+31))</f>
        <v/>
      </c>
      <c r="BB94" s="124">
        <f>IF(BA94="","",TODAY()-BA94)</f>
        <v/>
      </c>
      <c r="BC94" s="494" t="n">
        <v>46145</v>
      </c>
      <c r="BD94" s="184" t="n">
        <v>1750000</v>
      </c>
      <c r="BE94" s="184">
        <f>IF(BA94="","SIN ESTADO",IF(BC94&lt;&gt;"","PAGA",IF(BB94&gt;0,"VENCIDA",IF(BB94&gt;=-5,"POR VENCER","AL DÍA"))))</f>
        <v/>
      </c>
      <c r="BF94" s="185" t="inlineStr">
        <is>
          <t>TRANSFERENCIA</t>
        </is>
      </c>
      <c r="BG94" s="119">
        <f>IF(N($H94)&lt;9,"",IF(BA94="","",BA94+31))</f>
        <v/>
      </c>
      <c r="BH94" s="124">
        <f>IF(BG94="","",TODAY()-BG94)</f>
        <v/>
      </c>
      <c r="BI94" s="494" t="n">
        <v>46171</v>
      </c>
      <c r="BJ94" s="184" t="n">
        <v>1750000</v>
      </c>
      <c r="BK94" s="184">
        <f>IF(BG94="","SIN ESTADO",IF(BI94&lt;&gt;"","PAGA",IF(BH94&gt;0,"VENCIDA",IF(BH94&gt;=-5,"POR VENCER","AL DÍA"))))</f>
        <v/>
      </c>
      <c r="BL94" s="185" t="inlineStr">
        <is>
          <t>TRANSFERENCIA</t>
        </is>
      </c>
      <c r="BM94" s="119">
        <f>IF(N($H94)&lt;10,"",IF(BG94="","",BG94+31))</f>
        <v/>
      </c>
      <c r="BN94" s="124">
        <f>IF(BM94="","",TODAY()-BM94)</f>
        <v/>
      </c>
      <c r="BO94" s="494" t="n">
        <v>46193</v>
      </c>
      <c r="BP94" s="184" t="n">
        <v>1750000</v>
      </c>
      <c r="BQ94" s="184">
        <f>IF(BM94="","SIN ESTADO",IF(BO94&lt;&gt;"","PAGA",IF(BN94&gt;0,"VENCIDA",IF(BN94&gt;=-5,"POR VENCER","AL DÍA"))))</f>
        <v/>
      </c>
      <c r="BR94" s="185" t="inlineStr">
        <is>
          <t>TRANSFERENCIA</t>
        </is>
      </c>
      <c r="BS94" s="119">
        <f>IF(N($H94)&lt;11,"",IF(BM94="","",BM94+31))</f>
        <v/>
      </c>
      <c r="BT94" s="124">
        <f>IF(BS94="","",TODAY()-BS94)</f>
        <v/>
      </c>
      <c r="BU94" s="494" t="n">
        <v>46229</v>
      </c>
      <c r="BV94" s="184" t="n">
        <v>1750000</v>
      </c>
      <c r="BW94" s="184">
        <f>IF(BS94="","SIN ESTADO",IF(BU94&lt;&gt;"","PAGA",IF(BT94&gt;0,"VENCIDA",IF(BT94&gt;=-5,"POR VENCER","AL DÍA"))))</f>
        <v/>
      </c>
      <c r="BX94" s="185" t="inlineStr">
        <is>
          <t>TRANSFERENCIA</t>
        </is>
      </c>
      <c r="BY94" s="119">
        <f>IF(N($H94)&lt;12,"",IF(BS94="","",BS94+31))</f>
        <v/>
      </c>
      <c r="BZ94" s="124">
        <f>IF(BY94="","",TODAY()-BY94)</f>
        <v/>
      </c>
      <c r="CA94" s="494" t="n">
        <v>46264</v>
      </c>
      <c r="CB94" s="184" t="n">
        <v>1750000</v>
      </c>
      <c r="CC94" s="184">
        <f>IF(BY94="","SIN ESTADO",IF(CA94&lt;&gt;"","PAGA",IF(BZ94&gt;0,"VENCIDA",IF(BZ94&gt;=-5,"POR VENCER","AL DÍA"))))</f>
        <v/>
      </c>
      <c r="CD94" s="185" t="inlineStr">
        <is>
          <t>TRANSFERENCIA</t>
        </is>
      </c>
      <c r="CE94" s="119">
        <f>IF(N($H94)&lt;13,"",IF(BY94="","",BY94+31))</f>
        <v/>
      </c>
      <c r="CF94" s="124">
        <f>IF(CE94="","",TODAY()-CE94)</f>
        <v/>
      </c>
      <c r="CG94" s="494" t="n">
        <v>46286</v>
      </c>
      <c r="CH94" s="184" t="n">
        <v>1750000</v>
      </c>
      <c r="CI94" s="184">
        <f>IF(CE94="","SIN ESTADO",IF(CG94&lt;&gt;"","PAGA",IF(CF94&gt;0,"VENCIDA",IF(CF94&gt;=-5,"POR VENCER","AL DÍA"))))</f>
        <v/>
      </c>
      <c r="CJ94" s="185" t="inlineStr">
        <is>
          <t>TRANSFERENCIA</t>
        </is>
      </c>
      <c r="CK94" s="119">
        <f>IF(N($H94)&lt;14,"",IF(CE94="","",CE94+31))</f>
        <v/>
      </c>
      <c r="CL94" s="124">
        <f>IF(CK94="","",TODAY()-CK94)</f>
        <v/>
      </c>
      <c r="CM94" s="494" t="n"/>
      <c r="CN94" s="184" t="n"/>
      <c r="CO94" s="184">
        <f>IF(CK94="","SIN ESTADO",IF(CM94&lt;&gt;"","PAGA",IF(CL94&gt;0,"VENCIDA",IF(CL94&gt;=-5,"POR VENCER","AL DÍA"))))</f>
        <v/>
      </c>
      <c r="CP94" s="185" t="n"/>
      <c r="CQ94" s="119">
        <f>IF(N($H94)&lt;15,"",IF(CK94="","",CK94+31))</f>
        <v/>
      </c>
      <c r="CR94" s="124">
        <f>IF(CQ94="","",TODAY()-CQ94)</f>
        <v/>
      </c>
      <c r="CS94" s="494" t="n"/>
      <c r="CT94" s="184" t="n"/>
      <c r="CU94" s="184">
        <f>IF(CQ94="","SIN ESTADO",IF(CS94&lt;&gt;"","PAGA",IF(CR94&gt;0,"VENCIDA",IF(CR94&gt;=-5,"POR VENCER","AL DÍA"))))</f>
        <v/>
      </c>
      <c r="CV94" s="185" t="n"/>
      <c r="CW94" s="119">
        <f>IF(N($H94)&lt;16,"",IF(CQ94="","",CQ94+31))</f>
        <v/>
      </c>
      <c r="CX94" s="124">
        <f>IF(CW94="","",TODAY()-CW94)</f>
        <v/>
      </c>
      <c r="CY94" s="494" t="n"/>
      <c r="CZ94" s="184" t="n"/>
      <c r="DA94" s="184">
        <f>IF(CW94="","SIN ESTADO",IF(CY94&lt;&gt;"","PAGA",IF(CX94&gt;0,"VENCIDA",IF(CX94&gt;=-5,"POR VENCER","AL DÍA"))))</f>
        <v/>
      </c>
      <c r="DB94" s="185" t="n"/>
      <c r="DC94" s="119">
        <f>IF(N($H94)&lt;17,"",IF(CW94="","",CW94+31))</f>
        <v/>
      </c>
      <c r="DD94" s="124">
        <f>IF(DC94="","",TODAY()-DC94)</f>
        <v/>
      </c>
      <c r="DE94" s="494" t="n"/>
      <c r="DF94" s="184" t="n"/>
      <c r="DG94" s="184">
        <f>IF(DC94="","SIN ESTADO",IF(DE94&lt;&gt;"","PAGA",IF(DD94&gt;0,"VENCIDA",IF(DD94&gt;=-5,"POR VENCER","AL DÍA"))))</f>
        <v/>
      </c>
      <c r="DH94" s="185" t="n"/>
      <c r="DI94" s="119">
        <f>IF(N($H94)&lt;18,"",IF(DC94="","",DC94+31))</f>
        <v/>
      </c>
      <c r="DJ94" s="124">
        <f>IF(DI94="","",TODAY()-DI94)</f>
        <v/>
      </c>
      <c r="DK94" s="494" t="n"/>
      <c r="DL94" s="184" t="n"/>
      <c r="DM94" s="184">
        <f>IF(DI94="","SIN ESTADO",IF(DK94&lt;&gt;"","PAGA",IF(DJ94&gt;0,"VENCIDA",IF(DJ94&gt;=-5,"POR VENCER","AL DÍA"))))</f>
        <v/>
      </c>
      <c r="DN94" s="185" t="n"/>
      <c r="DO94" s="119">
        <f>IF(N($H94)&lt;19,"",IF(DI94="","",DI94+31))</f>
        <v/>
      </c>
      <c r="DP94" s="124">
        <f>IF(DO94="","",TODAY()-DO94)</f>
        <v/>
      </c>
      <c r="DQ94" s="494" t="n"/>
      <c r="DR94" s="184" t="n"/>
      <c r="DS94" s="184">
        <f>IF(DO94="","SIN ESTADO",IF(DQ94&lt;&gt;"","PAGA",IF(DP94&gt;0,"VENCIDA",IF(DP94&gt;=-5,"POR VENCER","AL DÍA"))))</f>
        <v/>
      </c>
      <c r="DT94" s="185" t="n"/>
      <c r="DU94" s="119">
        <f>IF(N($H94)&lt;20,"",IF(DO94="","",DO94+31))</f>
        <v/>
      </c>
      <c r="DV94" s="124">
        <f>IF(DU94="","",TODAY()-DU94)</f>
        <v/>
      </c>
      <c r="DW94" s="494" t="n"/>
      <c r="DX94" s="184" t="n"/>
      <c r="DY94" s="184">
        <f>IF(DU94="","SIN ESTADO",IF(DW94&lt;&gt;"","PAGA",IF(DV94&gt;0,"VENCIDA",IF(DV94&gt;=-5,"POR VENCER","AL DÍA"))))</f>
        <v/>
      </c>
      <c r="DZ94" s="185" t="n"/>
      <c r="EA94" s="119">
        <f>IF(N($H94)&lt;21,"",IF(DU94="","",DU94+31))</f>
        <v/>
      </c>
      <c r="EB94" s="124">
        <f>IF(EA94="","",TODAY()-EA94)</f>
        <v/>
      </c>
      <c r="EC94" s="494" t="n"/>
      <c r="ED94" s="184" t="n"/>
      <c r="EE94" s="184">
        <f>IF(EA94="","SIN ESTADO",IF(EC94&lt;&gt;"","PAGA",IF(EB94&gt;0,"VENCIDA",IF(EB94&gt;=-5,"POR VENCER","AL DÍA"))))</f>
        <v/>
      </c>
      <c r="EF94" s="185" t="n"/>
      <c r="EG94" s="119">
        <f>IF(N($H94)&lt;22,"",IF(EA94="","",EA94+31))</f>
        <v/>
      </c>
      <c r="EH94" s="124">
        <f>IF(EG94="","",TODAY()-EG94)</f>
        <v/>
      </c>
      <c r="EI94" s="494" t="n"/>
      <c r="EJ94" s="184" t="n"/>
      <c r="EK94" s="184">
        <f>IF(EG94="","SIN ESTADO",IF(EI94&lt;&gt;"","PAGA",IF(EH94&gt;0,"VENCIDA",IF(EH94&gt;=-5,"POR VENCER","AL DÍA"))))</f>
        <v/>
      </c>
      <c r="EL94" s="185" t="n"/>
      <c r="EM94" s="119">
        <f>IF(N($H94)&lt;23,"",IF(EG94="","",EG94+31))</f>
        <v/>
      </c>
      <c r="EN94" s="124">
        <f>IF(EM94="","",TODAY()-EM94)</f>
        <v/>
      </c>
      <c r="EO94" s="494" t="n"/>
      <c r="EP94" s="184" t="n"/>
      <c r="EQ94" s="184">
        <f>IF(EM94="","SIN ESTADO",IF(EO94&lt;&gt;"","PAGA",IF(EN94&gt;0,"VENCIDA",IF(EN94&gt;=-5,"POR VENCER","AL DÍA"))))</f>
        <v/>
      </c>
      <c r="ER94" s="185" t="n"/>
      <c r="ES94" s="119">
        <f>IF(N($H94)&lt;24,"",IF(EM94="","",EM94+31))</f>
        <v/>
      </c>
      <c r="ET94" s="124">
        <f>IF(ES94="","",TODAY()-ES94)</f>
        <v/>
      </c>
      <c r="EU94" s="494" t="n"/>
      <c r="EV94" s="184" t="n"/>
      <c r="EW94" s="184">
        <f>IF(ES94="","SIN ESTADO",IF(EU94&lt;&gt;"","PAGA",IF(ET94&gt;0,"VENCIDA",IF(ET94&gt;=-5,"POR VENCER","AL DÍA"))))</f>
        <v/>
      </c>
      <c r="EX94" s="185" t="n"/>
      <c r="EY94" s="119">
        <f>IF(N($H94)&lt;25,"",IF(ES94="","",ES94+31))</f>
        <v/>
      </c>
      <c r="EZ94" s="124">
        <f>IF(EY94="","",TODAY()-EY94)</f>
        <v/>
      </c>
      <c r="FA94" s="494" t="n"/>
      <c r="FB94" s="184" t="n"/>
      <c r="FC94" s="184">
        <f>IF(EY94="","SIN ESTADO",IF(FA94&lt;&gt;"","PAGA",IF(EZ94&gt;0,"VENCIDA",IF(EZ94&gt;=-5,"POR VENCER","AL DÍA"))))</f>
        <v/>
      </c>
      <c r="FD94" s="185" t="n"/>
      <c r="FE94" s="119">
        <f>IF(N($H94)&lt;26,"",IF(EY94="","",EY94+31))</f>
        <v/>
      </c>
      <c r="FF94" s="124">
        <f>IF(FE94="","",TODAY()-FE94)</f>
        <v/>
      </c>
      <c r="FG94" s="494" t="n"/>
      <c r="FH94" s="184" t="n"/>
      <c r="FI94" s="184">
        <f>IF(FE94="","SIN ESTADO",IF(FG94&lt;&gt;"","PAGA",IF(FF94&gt;0,"VENCIDA",IF(FF94&gt;=-5,"POR VENCER","AL DÍA"))))</f>
        <v/>
      </c>
      <c r="FJ94" s="185" t="n"/>
      <c r="FK94" s="119">
        <f>IF(N($H94)&lt;27,"",IF(FE94="","",FE94+31))</f>
        <v/>
      </c>
      <c r="FL94" s="124">
        <f>IF(FK94="","",TODAY()-FK94)</f>
        <v/>
      </c>
      <c r="FM94" s="494" t="n"/>
      <c r="FN94" s="184" t="n"/>
      <c r="FO94" s="184">
        <f>IF(FK94="","SIN ESTADO",IF(FM94&lt;&gt;"","PAGA",IF(FL94&gt;0,"VENCIDA",IF(FL94&gt;=-5,"POR VENCER","AL DÍA"))))</f>
        <v/>
      </c>
      <c r="FP94" s="185" t="n"/>
      <c r="FQ94" s="119">
        <f>IF(N($H94)&lt;28,"",IF(FK94="","",FK94+31))</f>
        <v/>
      </c>
      <c r="FR94" s="124">
        <f>IF(FQ94="","",TODAY()-FQ94)</f>
        <v/>
      </c>
      <c r="FS94" s="494" t="n"/>
      <c r="FT94" s="184" t="n"/>
      <c r="FU94" s="184">
        <f>IF(FQ94="","SIN ESTADO",IF(FS94&lt;&gt;"","PAGA",IF(FR94&gt;0,"VENCIDA",IF(FR94&gt;=-5,"POR VENCER","AL DÍA"))))</f>
        <v/>
      </c>
      <c r="FV94" s="185" t="n"/>
      <c r="FW94" s="119">
        <f>IF(N($H94)&lt;29,"",IF(FQ94="","",FQ94+31))</f>
        <v/>
      </c>
      <c r="FX94" s="124">
        <f>IF(FW94="","",TODAY()-FW94)</f>
        <v/>
      </c>
      <c r="FY94" s="494" t="n"/>
      <c r="FZ94" s="184" t="n"/>
      <c r="GA94" s="184">
        <f>IF(FW94="","SIN ESTADO",IF(FY94&lt;&gt;"","PAGA",IF(FX94&gt;0,"VENCIDA",IF(FX94&gt;=-5,"POR VENCER","AL DÍA"))))</f>
        <v/>
      </c>
      <c r="GB94" s="185" t="n"/>
      <c r="GC94" s="119">
        <f>IF(N($H94)&lt;30,"",IF(FW94="","",FW94+31))</f>
        <v/>
      </c>
      <c r="GD94" s="124">
        <f>IF(GC94="","",TODAY()-GC94)</f>
        <v/>
      </c>
      <c r="GE94" s="494" t="n"/>
      <c r="GF94" s="184" t="n"/>
      <c r="GG94" s="184">
        <f>IF(GC94="","SIN ESTADO",IF(GE94&lt;&gt;"","PAGA",IF(GD94&gt;0,"VENCIDA",IF(GD94&gt;=-5,"POR VENCER","AL DÍA"))))</f>
        <v/>
      </c>
      <c r="GH94" s="185" t="n"/>
      <c r="GI94" s="119">
        <f>IF(N($H94)&lt;31,"",IF(GC94="","",GC94+31))</f>
        <v/>
      </c>
      <c r="GJ94" s="124">
        <f>IF(GI94="","",TODAY()-GI94)</f>
        <v/>
      </c>
      <c r="GK94" s="494" t="n"/>
      <c r="GL94" s="184" t="n"/>
      <c r="GM94" s="184">
        <f>IF(GI94="","SIN ESTADO",IF(GK94&lt;&gt;"","PAGA",IF(GJ94&gt;0,"VENCIDA",IF(GJ94&gt;=-5,"POR VENCER","AL DÍA"))))</f>
        <v/>
      </c>
      <c r="GN94" s="185" t="n"/>
      <c r="GO94" s="119">
        <f>IF(N($H94)&lt;32,"",IF(GI94="","",GI94+31))</f>
        <v/>
      </c>
      <c r="GP94" s="124">
        <f>IF(GO94="","",TODAY()-GO94)</f>
        <v/>
      </c>
      <c r="GQ94" s="494" t="n"/>
      <c r="GR94" s="184" t="n"/>
      <c r="GS94" s="184">
        <f>IF(GO94="","SIN ESTADO",IF(GQ94&lt;&gt;"","PAGA",IF(GP94&gt;0,"VENCIDA",IF(GP94&gt;=-5,"POR VENCER","AL DÍA"))))</f>
        <v/>
      </c>
      <c r="GT94" s="185" t="n"/>
      <c r="GU94" s="119">
        <f>IF(N($H94)&lt;33,"",IF(GO94="","",GO94+31))</f>
        <v/>
      </c>
      <c r="GV94" s="124">
        <f>IF(GU94="","",TODAY()-GU94)</f>
        <v/>
      </c>
      <c r="GW94" s="494" t="n"/>
      <c r="GX94" s="184" t="n"/>
      <c r="GY94" s="184">
        <f>IF(GU94="","SIN ESTADO",IF(GW94&lt;&gt;"","PAGA",IF(GV94&gt;0,"VENCIDA",IF(GV94&gt;=-5,"POR VENCER","AL DÍA"))))</f>
        <v/>
      </c>
      <c r="GZ94" s="185" t="n"/>
      <c r="HA94" s="119">
        <f>IF(N($H94)&lt;34,"",IF(GU94="","",GU94+31))</f>
        <v/>
      </c>
      <c r="HB94" s="124">
        <f>IF(HA94="","",TODAY()-HA94)</f>
        <v/>
      </c>
      <c r="HC94" s="494" t="n"/>
      <c r="HD94" s="184" t="n"/>
      <c r="HE94" s="184">
        <f>IF(HA94="","SIN ESTADO",IF(HC94&lt;&gt;"","PAGA",IF(HB94&gt;0,"VENCIDA",IF(HB94&gt;=-5,"POR VENCER","AL DÍA"))))</f>
        <v/>
      </c>
      <c r="HF94" s="185" t="n"/>
      <c r="HG94" s="119">
        <f>IF(N($H94)&lt;35,"",IF(HA94="","",HA94+31))</f>
        <v/>
      </c>
      <c r="HH94" s="124">
        <f>IF(HG94="","",TODAY()-HG94)</f>
        <v/>
      </c>
      <c r="HI94" s="494" t="n"/>
      <c r="HJ94" s="184" t="n"/>
      <c r="HK94" s="184">
        <f>IF(HG94="","SIN ESTADO",IF(HI94&lt;&gt;"","PAGA",IF(HH94&gt;0,"VENCIDA",IF(HH94&gt;=-5,"POR VENCER","AL DÍA"))))</f>
        <v/>
      </c>
      <c r="HL94" s="168" t="n"/>
      <c r="HM94" s="119">
        <f>IF(N($H94)&lt;36,"",IF(HG94="","",HG94+31))</f>
        <v/>
      </c>
      <c r="HN94" s="124">
        <f>IF(HM94="","",TODAY()-HM94)</f>
        <v/>
      </c>
      <c r="HO94" s="494" t="n"/>
      <c r="HP94" s="184" t="n"/>
      <c r="HQ94" s="184">
        <f>IF(HM94="","SIN ESTADO",IF(HO94&lt;&gt;"","PAGA",IF(HN94&gt;0,"VENCIDA",IF(HN94&gt;=-5,"POR VENCER","AL DÍA"))))</f>
        <v/>
      </c>
      <c r="HR94" s="168" t="n"/>
      <c r="HS94" s="169">
        <f>N94+T94+Z94+AF94+AL94+AR94+AX94+BD94+BJ94+BP94+BV94+CB94+CH94+CN94+CT94+CZ94+DF94+DL94+DR94+DX94+ED94+EJ94+EP94+EV94+FB94+FH94+FN94+FT94+FZ94+GF94+GL94+GR94+GX94+HD94+HJ94+HP94</f>
        <v/>
      </c>
      <c r="HU94" s="170">
        <f>IFERROR(N($J94),0)</f>
        <v/>
      </c>
      <c r="HW94" s="170">
        <f>SUMPRODUCT((MOD(COLUMN($M94:$HR94)-COLUMN($M94),6)=0)*ISNUMBER($M94:$HR94)*($M94:$HR94&gt;=RESUMEN!$C$26)*($M94:$HR94&lt;=RESUMEN!$C$27)*IFERROR(N($N94:$HS94),0))</f>
        <v/>
      </c>
      <c r="HX94" s="170">
        <f>SUMPRODUCT((MOD(COLUMN($M94:$HR94)-COLUMN($M94),6)=0)*ISNUMBER($M94:$HR94)*($M94:$HR94&gt;=RESUMEN!$C$26)*($M94:$HR94&lt;=RESUMEN!$C$27))</f>
        <v/>
      </c>
    </row>
    <row r="95" ht="15.75" customHeight="1" s="506">
      <c r="B95" s="113">
        <f>VENTAS!A94</f>
        <v/>
      </c>
      <c r="C95" s="236">
        <f>VENTAS!B94</f>
        <v/>
      </c>
      <c r="D95" s="53">
        <f>VENTAS!C94</f>
        <v/>
      </c>
      <c r="E95" s="114">
        <f>VENTAS!D94</f>
        <v/>
      </c>
      <c r="F95" s="114">
        <f>VENTAS!J94</f>
        <v/>
      </c>
      <c r="G95" s="494">
        <f>VENTAS!F94</f>
        <v/>
      </c>
      <c r="H95" s="479">
        <f>VENTAS!K94</f>
        <v/>
      </c>
      <c r="I95" s="479">
        <f>VENTAS!M94</f>
        <v/>
      </c>
      <c r="J95" s="184">
        <f>VENTAS!L94</f>
        <v/>
      </c>
      <c r="K95" s="119">
        <f>IF(N($H95)&lt;1,"",$G95+31)</f>
        <v/>
      </c>
      <c r="L95" s="124">
        <f>IF(K95="","",TODAY()-K95)</f>
        <v/>
      </c>
      <c r="M95" s="201" t="n">
        <v>45862</v>
      </c>
      <c r="N95" s="374" t="n">
        <v>1083000</v>
      </c>
      <c r="O95" s="184">
        <f>IF(K95="","SIN ESTADO",IF(M95&lt;&gt;"","PAGA",IF(L95&gt;0,"VENCIDA",IF(L95&gt;=-5,"POR VENCER","AL DÍA"))))</f>
        <v/>
      </c>
      <c r="P95" s="185" t="inlineStr">
        <is>
          <t>TRANSFERENCIA</t>
        </is>
      </c>
      <c r="Q95" s="119">
        <f>IF(N($H95)&lt;2,"",IF(K95="","",K95+31))</f>
        <v/>
      </c>
      <c r="R95" s="124">
        <f>IF(Q95="","",TODAY()-Q95)</f>
        <v/>
      </c>
      <c r="S95" s="414" t="n">
        <v>45889</v>
      </c>
      <c r="T95" s="184" t="n">
        <v>1083300</v>
      </c>
      <c r="U95" s="184">
        <f>IF(Q95="","SIN ESTADO",IF(S95&lt;&gt;"","PAGA",IF(R95&gt;0,"VENCIDA",IF(R95&gt;=-5,"POR VENCER","AL DÍA"))))</f>
        <v/>
      </c>
      <c r="V95" s="185" t="inlineStr">
        <is>
          <t>TRANSFERENCIA</t>
        </is>
      </c>
      <c r="W95" s="119">
        <f>IF(N($H95)&lt;3,"",IF(Q95="","",Q95+31))</f>
        <v/>
      </c>
      <c r="X95" s="124">
        <f>IF(W95="","",TODAY()-W95)</f>
        <v/>
      </c>
      <c r="Y95" s="414" t="n">
        <v>45889</v>
      </c>
      <c r="Z95" s="184" t="n">
        <v>1083300</v>
      </c>
      <c r="AA95" s="184">
        <f>IF(W95="","SIN ESTADO",IF(Y95&lt;&gt;"","PAGA",IF(X95&gt;0,"VENCIDA",IF(X95&gt;=-5,"POR VENCER","AL DÍA"))))</f>
        <v/>
      </c>
      <c r="AB95" s="185" t="inlineStr">
        <is>
          <t>TRANSFERENCIA</t>
        </is>
      </c>
      <c r="AC95" s="119">
        <f>IF(N($H95)&lt;4,"",IF(W95="","",W95+31))</f>
        <v/>
      </c>
      <c r="AD95" s="124">
        <f>IF(AC95="","",TODAY()-AC95)</f>
        <v/>
      </c>
      <c r="AE95" s="407" t="n">
        <v>45956</v>
      </c>
      <c r="AF95" s="184" t="n">
        <v>1083300</v>
      </c>
      <c r="AG95" s="184">
        <f>IF(AC95="","SIN ESTADO",IF(AE95&lt;&gt;"","PAGA",IF(AD95&gt;0,"VENCIDA",IF(AD95&gt;=-5,"POR VENCER","AL DÍA"))))</f>
        <v/>
      </c>
      <c r="AH95" s="185" t="inlineStr">
        <is>
          <t>TRANSFERENCIA</t>
        </is>
      </c>
      <c r="AI95" s="119">
        <f>IF(N($H95)&lt;5,"",IF(AC95="","",AC95+31))</f>
        <v/>
      </c>
      <c r="AJ95" s="124">
        <f>IF(AI95="","",TODAY()-AI95)</f>
        <v/>
      </c>
      <c r="AK95" s="227" t="n">
        <v>45974</v>
      </c>
      <c r="AL95" s="184" t="n">
        <v>1625000</v>
      </c>
      <c r="AM95" s="184">
        <f>IF(AI95="","SIN ESTADO",IF(AK95&lt;&gt;"","PAGA",IF(AJ95&gt;0,"VENCIDA",IF(AJ95&gt;=-5,"POR VENCER","AL DÍA"))))</f>
        <v/>
      </c>
      <c r="AN95" s="185" t="inlineStr">
        <is>
          <t>TRANSFERENCIA</t>
        </is>
      </c>
      <c r="AO95" s="119">
        <f>IF(N($H95)&lt;6,"",IF(AI95="","",AI95+31))</f>
        <v/>
      </c>
      <c r="AP95" s="124">
        <f>IF(AO95="","",TODAY()-AO95)</f>
        <v/>
      </c>
      <c r="AQ95" s="476" t="n">
        <v>46005</v>
      </c>
      <c r="AR95" s="184" t="n">
        <v>1625000</v>
      </c>
      <c r="AS95" s="184">
        <f>IF(AO95="","SIN ESTADO",IF(AQ95&lt;&gt;"","PAGA",IF(AP95&gt;0,"VENCIDA",IF(AP95&gt;=-5,"POR VENCER","AL DÍA"))))</f>
        <v/>
      </c>
      <c r="AT95" s="185" t="inlineStr">
        <is>
          <t>TRANSFERENCIA</t>
        </is>
      </c>
      <c r="AU95" s="119">
        <f>IF(N($H95)&lt;7,"",IF(AO95="","",AO95+31))</f>
        <v/>
      </c>
      <c r="AV95" s="124">
        <f>IF(AU95="","",TODAY()-AU95)</f>
        <v/>
      </c>
      <c r="AW95" s="227" t="n">
        <v>46063</v>
      </c>
      <c r="AX95" s="184" t="n">
        <v>1625000</v>
      </c>
      <c r="AY95" s="184">
        <f>IF(AU95="","SIN ESTADO",IF(AW95&lt;&gt;"","PAGA",IF(AV95&gt;0,"VENCIDA",IF(AV95&gt;=-5,"POR VENCER","AL DÍA"))))</f>
        <v/>
      </c>
      <c r="AZ95" s="185" t="inlineStr">
        <is>
          <t>TRANSFERENCIA</t>
        </is>
      </c>
      <c r="BA95" s="119">
        <f>IF(N($H95)&lt;8,"",IF(AU95="","",AU95+31))</f>
        <v/>
      </c>
      <c r="BB95" s="124">
        <f>IF(BA95="","",TODAY()-BA95)</f>
        <v/>
      </c>
      <c r="BC95" s="407" t="n">
        <v>46095</v>
      </c>
      <c r="BD95" s="184" t="n">
        <v>1625000</v>
      </c>
      <c r="BE95" s="184">
        <f>IF(BA95="","SIN ESTADO",IF(BC95&lt;&gt;"","PAGA",IF(BB95&gt;0,"VENCIDA",IF(BB95&gt;=-5,"POR VENCER","AL DÍA"))))</f>
        <v/>
      </c>
      <c r="BF95" s="185" t="inlineStr">
        <is>
          <t>TRANSFERENCIA</t>
        </is>
      </c>
      <c r="BG95" s="119">
        <f>IF(N($H95)&lt;9,"",IF(BA95="","",BA95+31))</f>
        <v/>
      </c>
      <c r="BH95" s="124">
        <f>IF(BG95="","",TODAY()-BG95)</f>
        <v/>
      </c>
      <c r="BI95" s="227" t="n">
        <v>46127</v>
      </c>
      <c r="BJ95" s="184" t="n">
        <v>1083300</v>
      </c>
      <c r="BK95" s="184">
        <f>IF(BG95="","SIN ESTADO",IF(BI95&lt;&gt;"","PAGA",IF(BH95&gt;0,"VENCIDA",IF(BH95&gt;=-5,"POR VENCER","AL DÍA"))))</f>
        <v/>
      </c>
      <c r="BL95" s="185" t="inlineStr">
        <is>
          <t>TRANSFERENCIA</t>
        </is>
      </c>
      <c r="BM95" s="119">
        <f>IF(N($H95)&lt;10,"",IF(BG95="","",BG95+31))</f>
        <v/>
      </c>
      <c r="BN95" s="124">
        <f>IF(BM95="","",TODAY()-BM95)</f>
        <v/>
      </c>
      <c r="BO95" s="494" t="n">
        <v>46165</v>
      </c>
      <c r="BP95" s="184" t="n">
        <v>1083000</v>
      </c>
      <c r="BQ95" s="184">
        <f>IF(BM95="","SIN ESTADO",IF(BO95&lt;&gt;"","PAGA",IF(BN95&gt;0,"VENCIDA",IF(BN95&gt;=-5,"POR VENCER","AL DÍA"))))</f>
        <v/>
      </c>
      <c r="BR95" s="185" t="n"/>
      <c r="BS95" s="119">
        <f>IF(N($H95)&lt;11,"",IF(BM95="","",BM95+31))</f>
        <v/>
      </c>
      <c r="BT95" s="124">
        <f>IF(BS95="","",TODAY()-BS95)</f>
        <v/>
      </c>
      <c r="BU95" s="494" t="n">
        <v>46196</v>
      </c>
      <c r="BV95" s="184" t="n">
        <v>1083300</v>
      </c>
      <c r="BW95" s="184">
        <f>IF(BS95="","SIN ESTADO",IF(BU95&lt;&gt;"","PAGA",IF(BT95&gt;0,"VENCIDA",IF(BT95&gt;=-5,"POR VENCER","AL DÍA"))))</f>
        <v/>
      </c>
      <c r="BX95" s="185" t="inlineStr">
        <is>
          <t>TRANSFERENCIA</t>
        </is>
      </c>
      <c r="BY95" s="119">
        <f>IF(N($H95)&lt;12,"",IF(BS95="","",BS95+31))</f>
        <v/>
      </c>
      <c r="BZ95" s="124">
        <f>IF(BY95="","",TODAY()-BY95)</f>
        <v/>
      </c>
      <c r="CA95" s="494" t="n">
        <v>46221</v>
      </c>
      <c r="CB95" s="184" t="n">
        <v>1083300</v>
      </c>
      <c r="CC95" s="184">
        <f>IF(BY95="","SIN ESTADO",IF(CA95&lt;&gt;"","PAGA",IF(BZ95&gt;0,"VENCIDA",IF(BZ95&gt;=-5,"POR VENCER","AL DÍA"))))</f>
        <v/>
      </c>
      <c r="CD95" s="185" t="inlineStr">
        <is>
          <t>TRANSFERENCIA</t>
        </is>
      </c>
      <c r="CE95" s="119">
        <f>IF(N($H95)&lt;13,"",IF(BY95="","",BY95+31))</f>
        <v/>
      </c>
      <c r="CF95" s="124">
        <f>IF(CE95="","",TODAY()-CE95)</f>
        <v/>
      </c>
      <c r="CG95" s="494" t="n">
        <v>46254</v>
      </c>
      <c r="CH95" s="184" t="n">
        <v>1625000</v>
      </c>
      <c r="CI95" s="184">
        <f>IF(CE95="","SIN ESTADO",IF(CG95&lt;&gt;"","PAGA",IF(CF95&gt;0,"VENCIDA",IF(CF95&gt;=-5,"POR VENCER","AL DÍA"))))</f>
        <v/>
      </c>
      <c r="CJ95" s="185" t="inlineStr">
        <is>
          <t>TRANSFERENCIA</t>
        </is>
      </c>
      <c r="CK95" s="119">
        <f>IF(N($H95)&lt;14,"",IF(CE95="","",CE95+31))</f>
        <v/>
      </c>
      <c r="CL95" s="124">
        <f>IF(CK95="","",TODAY()-CK95)</f>
        <v/>
      </c>
      <c r="CM95" s="494" t="n">
        <v>46284</v>
      </c>
      <c r="CN95" s="184" t="n">
        <v>1625000</v>
      </c>
      <c r="CO95" s="184">
        <f>IF(CK95="","SIN ESTADO",IF(CM95&lt;&gt;"","PAGA",IF(CL95&gt;0,"VENCIDA",IF(CL95&gt;=-5,"POR VENCER","AL DÍA"))))</f>
        <v/>
      </c>
      <c r="CP95" s="185" t="inlineStr">
        <is>
          <t>TRANSFERENCIA</t>
        </is>
      </c>
      <c r="CQ95" s="119">
        <f>IF(N($H95)&lt;15,"",IF(CK95="","",CK95+31))</f>
        <v/>
      </c>
      <c r="CR95" s="124">
        <f>IF(CQ95="","",TODAY()-CQ95)</f>
        <v/>
      </c>
      <c r="CS95" s="494" t="n"/>
      <c r="CT95" s="184" t="n"/>
      <c r="CU95" s="184">
        <f>IF(CQ95="","SIN ESTADO",IF(CS95&lt;&gt;"","PAGA",IF(CR95&gt;0,"VENCIDA",IF(CR95&gt;=-5,"POR VENCER","AL DÍA"))))</f>
        <v/>
      </c>
      <c r="CV95" s="185" t="n"/>
      <c r="CW95" s="119">
        <f>IF(N($H95)&lt;16,"",IF(CQ95="","",CQ95+31))</f>
        <v/>
      </c>
      <c r="CX95" s="124">
        <f>IF(CW95="","",TODAY()-CW95)</f>
        <v/>
      </c>
      <c r="CY95" s="494" t="n"/>
      <c r="CZ95" s="184" t="n"/>
      <c r="DA95" s="184">
        <f>IF(CW95="","SIN ESTADO",IF(CY95&lt;&gt;"","PAGA",IF(CX95&gt;0,"VENCIDA",IF(CX95&gt;=-5,"POR VENCER","AL DÍA"))))</f>
        <v/>
      </c>
      <c r="DB95" s="185" t="n"/>
      <c r="DC95" s="119">
        <f>IF(N($H95)&lt;17,"",IF(CW95="","",CW95+31))</f>
        <v/>
      </c>
      <c r="DD95" s="124">
        <f>IF(DC95="","",TODAY()-DC95)</f>
        <v/>
      </c>
      <c r="DE95" s="494" t="n"/>
      <c r="DF95" s="184" t="n"/>
      <c r="DG95" s="184">
        <f>IF(DC95="","SIN ESTADO",IF(DE95&lt;&gt;"","PAGA",IF(DD95&gt;0,"VENCIDA",IF(DD95&gt;=-5,"POR VENCER","AL DÍA"))))</f>
        <v/>
      </c>
      <c r="DH95" s="185" t="n"/>
      <c r="DI95" s="119">
        <f>IF(N($H95)&lt;18,"",IF(DC95="","",DC95+31))</f>
        <v/>
      </c>
      <c r="DJ95" s="124">
        <f>IF(DI95="","",TODAY()-DI95)</f>
        <v/>
      </c>
      <c r="DK95" s="494" t="n"/>
      <c r="DL95" s="184" t="n"/>
      <c r="DM95" s="184">
        <f>IF(DI95="","SIN ESTADO",IF(DK95&lt;&gt;"","PAGA",IF(DJ95&gt;0,"VENCIDA",IF(DJ95&gt;=-5,"POR VENCER","AL DÍA"))))</f>
        <v/>
      </c>
      <c r="DN95" s="185" t="n"/>
      <c r="DO95" s="119">
        <f>IF(N($H95)&lt;19,"",IF(DI95="","",DI95+31))</f>
        <v/>
      </c>
      <c r="DP95" s="124">
        <f>IF(DO95="","",TODAY()-DO95)</f>
        <v/>
      </c>
      <c r="DQ95" s="494" t="n"/>
      <c r="DR95" s="184" t="n"/>
      <c r="DS95" s="184">
        <f>IF(DO95="","SIN ESTADO",IF(DQ95&lt;&gt;"","PAGA",IF(DP95&gt;0,"VENCIDA",IF(DP95&gt;=-5,"POR VENCER","AL DÍA"))))</f>
        <v/>
      </c>
      <c r="DT95" s="185" t="n"/>
      <c r="DU95" s="119">
        <f>IF(N($H95)&lt;20,"",IF(DO95="","",DO95+31))</f>
        <v/>
      </c>
      <c r="DV95" s="124">
        <f>IF(DU95="","",TODAY()-DU95)</f>
        <v/>
      </c>
      <c r="DW95" s="494" t="n"/>
      <c r="DX95" s="184" t="n"/>
      <c r="DY95" s="184">
        <f>IF(DU95="","SIN ESTADO",IF(DW95&lt;&gt;"","PAGA",IF(DV95&gt;0,"VENCIDA",IF(DV95&gt;=-5,"POR VENCER","AL DÍA"))))</f>
        <v/>
      </c>
      <c r="DZ95" s="185" t="n"/>
      <c r="EA95" s="119">
        <f>IF(N($H95)&lt;21,"",IF(DU95="","",DU95+31))</f>
        <v/>
      </c>
      <c r="EB95" s="124">
        <f>IF(EA95="","",TODAY()-EA95)</f>
        <v/>
      </c>
      <c r="EC95" s="494" t="n"/>
      <c r="ED95" s="184" t="n"/>
      <c r="EE95" s="184">
        <f>IF(EA95="","SIN ESTADO",IF(EC95&lt;&gt;"","PAGA",IF(EB95&gt;0,"VENCIDA",IF(EB95&gt;=-5,"POR VENCER","AL DÍA"))))</f>
        <v/>
      </c>
      <c r="EF95" s="185" t="n"/>
      <c r="EG95" s="119">
        <f>IF(N($H95)&lt;22,"",IF(EA95="","",EA95+31))</f>
        <v/>
      </c>
      <c r="EH95" s="124">
        <f>IF(EG95="","",TODAY()-EG95)</f>
        <v/>
      </c>
      <c r="EI95" s="494" t="n"/>
      <c r="EJ95" s="184" t="n"/>
      <c r="EK95" s="184">
        <f>IF(EG95="","SIN ESTADO",IF(EI95&lt;&gt;"","PAGA",IF(EH95&gt;0,"VENCIDA",IF(EH95&gt;=-5,"POR VENCER","AL DÍA"))))</f>
        <v/>
      </c>
      <c r="EL95" s="185" t="n"/>
      <c r="EM95" s="119">
        <f>IF(N($H95)&lt;23,"",IF(EG95="","",EG95+31))</f>
        <v/>
      </c>
      <c r="EN95" s="124">
        <f>IF(EM95="","",TODAY()-EM95)</f>
        <v/>
      </c>
      <c r="EO95" s="494" t="n"/>
      <c r="EP95" s="184" t="n"/>
      <c r="EQ95" s="184">
        <f>IF(EM95="","SIN ESTADO",IF(EO95&lt;&gt;"","PAGA",IF(EN95&gt;0,"VENCIDA",IF(EN95&gt;=-5,"POR VENCER","AL DÍA"))))</f>
        <v/>
      </c>
      <c r="ER95" s="185" t="n"/>
      <c r="ES95" s="119">
        <f>IF(N($H95)&lt;24,"",IF(EM95="","",EM95+31))</f>
        <v/>
      </c>
      <c r="ET95" s="124">
        <f>IF(ES95="","",TODAY()-ES95)</f>
        <v/>
      </c>
      <c r="EU95" s="494" t="n"/>
      <c r="EV95" s="184" t="n"/>
      <c r="EW95" s="184">
        <f>IF(ES95="","SIN ESTADO",IF(EU95&lt;&gt;"","PAGA",IF(ET95&gt;0,"VENCIDA",IF(ET95&gt;=-5,"POR VENCER","AL DÍA"))))</f>
        <v/>
      </c>
      <c r="EX95" s="185" t="n"/>
      <c r="EY95" s="119">
        <f>IF(N($H95)&lt;25,"",IF(ES95="","",ES95+31))</f>
        <v/>
      </c>
      <c r="EZ95" s="124">
        <f>IF(EY95="","",TODAY()-EY95)</f>
        <v/>
      </c>
      <c r="FA95" s="494" t="n"/>
      <c r="FB95" s="184" t="n"/>
      <c r="FC95" s="184">
        <f>IF(EY95="","SIN ESTADO",IF(FA95&lt;&gt;"","PAGA",IF(EZ95&gt;0,"VENCIDA",IF(EZ95&gt;=-5,"POR VENCER","AL DÍA"))))</f>
        <v/>
      </c>
      <c r="FD95" s="185" t="n"/>
      <c r="FE95" s="119">
        <f>IF(N($H95)&lt;26,"",IF(EY95="","",EY95+31))</f>
        <v/>
      </c>
      <c r="FF95" s="124">
        <f>IF(FE95="","",TODAY()-FE95)</f>
        <v/>
      </c>
      <c r="FG95" s="494" t="n"/>
      <c r="FH95" s="184" t="n"/>
      <c r="FI95" s="184">
        <f>IF(FE95="","SIN ESTADO",IF(FG95&lt;&gt;"","PAGA",IF(FF95&gt;0,"VENCIDA",IF(FF95&gt;=-5,"POR VENCER","AL DÍA"))))</f>
        <v/>
      </c>
      <c r="FJ95" s="185" t="n"/>
      <c r="FK95" s="119">
        <f>IF(N($H95)&lt;27,"",IF(FE95="","",FE95+31))</f>
        <v/>
      </c>
      <c r="FL95" s="124">
        <f>IF(FK95="","",TODAY()-FK95)</f>
        <v/>
      </c>
      <c r="FM95" s="494" t="n"/>
      <c r="FN95" s="184" t="n"/>
      <c r="FO95" s="184">
        <f>IF(FK95="","SIN ESTADO",IF(FM95&lt;&gt;"","PAGA",IF(FL95&gt;0,"VENCIDA",IF(FL95&gt;=-5,"POR VENCER","AL DÍA"))))</f>
        <v/>
      </c>
      <c r="FP95" s="185" t="n"/>
      <c r="FQ95" s="119">
        <f>IF(N($H95)&lt;28,"",IF(FK95="","",FK95+31))</f>
        <v/>
      </c>
      <c r="FR95" s="124">
        <f>IF(FQ95="","",TODAY()-FQ95)</f>
        <v/>
      </c>
      <c r="FS95" s="494" t="n"/>
      <c r="FT95" s="184" t="n"/>
      <c r="FU95" s="184">
        <f>IF(FQ95="","SIN ESTADO",IF(FS95&lt;&gt;"","PAGA",IF(FR95&gt;0,"VENCIDA",IF(FR95&gt;=-5,"POR VENCER","AL DÍA"))))</f>
        <v/>
      </c>
      <c r="FV95" s="185" t="n"/>
      <c r="FW95" s="119">
        <f>IF(N($H95)&lt;29,"",IF(FQ95="","",FQ95+31))</f>
        <v/>
      </c>
      <c r="FX95" s="124">
        <f>IF(FW95="","",TODAY()-FW95)</f>
        <v/>
      </c>
      <c r="FY95" s="494" t="n"/>
      <c r="FZ95" s="184" t="n"/>
      <c r="GA95" s="184">
        <f>IF(FW95="","SIN ESTADO",IF(FY95&lt;&gt;"","PAGA",IF(FX95&gt;0,"VENCIDA",IF(FX95&gt;=-5,"POR VENCER","AL DÍA"))))</f>
        <v/>
      </c>
      <c r="GB95" s="185" t="n"/>
      <c r="GC95" s="119">
        <f>IF(N($H95)&lt;30,"",IF(FW95="","",FW95+31))</f>
        <v/>
      </c>
      <c r="GD95" s="124">
        <f>IF(GC95="","",TODAY()-GC95)</f>
        <v/>
      </c>
      <c r="GE95" s="494" t="n"/>
      <c r="GF95" s="184" t="n"/>
      <c r="GG95" s="184">
        <f>IF(GC95="","SIN ESTADO",IF(GE95&lt;&gt;"","PAGA",IF(GD95&gt;0,"VENCIDA",IF(GD95&gt;=-5,"POR VENCER","AL DÍA"))))</f>
        <v/>
      </c>
      <c r="GH95" s="185" t="n"/>
      <c r="GI95" s="119">
        <f>IF(N($H95)&lt;31,"",IF(GC95="","",GC95+31))</f>
        <v/>
      </c>
      <c r="GJ95" s="124">
        <f>IF(GI95="","",TODAY()-GI95)</f>
        <v/>
      </c>
      <c r="GK95" s="494" t="n"/>
      <c r="GL95" s="184" t="n"/>
      <c r="GM95" s="184">
        <f>IF(GI95="","SIN ESTADO",IF(GK95&lt;&gt;"","PAGA",IF(GJ95&gt;0,"VENCIDA",IF(GJ95&gt;=-5,"POR VENCER","AL DÍA"))))</f>
        <v/>
      </c>
      <c r="GN95" s="185" t="n"/>
      <c r="GO95" s="119">
        <f>IF(N($H95)&lt;32,"",IF(GI95="","",GI95+31))</f>
        <v/>
      </c>
      <c r="GP95" s="124">
        <f>IF(GO95="","",TODAY()-GO95)</f>
        <v/>
      </c>
      <c r="GQ95" s="494" t="n"/>
      <c r="GR95" s="184" t="n"/>
      <c r="GS95" s="184">
        <f>IF(GO95="","SIN ESTADO",IF(GQ95&lt;&gt;"","PAGA",IF(GP95&gt;0,"VENCIDA",IF(GP95&gt;=-5,"POR VENCER","AL DÍA"))))</f>
        <v/>
      </c>
      <c r="GT95" s="185" t="n"/>
      <c r="GU95" s="119">
        <f>IF(N($H95)&lt;33,"",IF(GO95="","",GO95+31))</f>
        <v/>
      </c>
      <c r="GV95" s="124">
        <f>IF(GU95="","",TODAY()-GU95)</f>
        <v/>
      </c>
      <c r="GW95" s="494" t="n"/>
      <c r="GX95" s="184" t="n"/>
      <c r="GY95" s="184">
        <f>IF(GU95="","SIN ESTADO",IF(GW95&lt;&gt;"","PAGA",IF(GV95&gt;0,"VENCIDA",IF(GV95&gt;=-5,"POR VENCER","AL DÍA"))))</f>
        <v/>
      </c>
      <c r="GZ95" s="185" t="n"/>
      <c r="HA95" s="119">
        <f>IF(N($H95)&lt;34,"",IF(GU95="","",GU95+31))</f>
        <v/>
      </c>
      <c r="HB95" s="124">
        <f>IF(HA95="","",TODAY()-HA95)</f>
        <v/>
      </c>
      <c r="HC95" s="494" t="n"/>
      <c r="HD95" s="184" t="n"/>
      <c r="HE95" s="184">
        <f>IF(HA95="","SIN ESTADO",IF(HC95&lt;&gt;"","PAGA",IF(HB95&gt;0,"VENCIDA",IF(HB95&gt;=-5,"POR VENCER","AL DÍA"))))</f>
        <v/>
      </c>
      <c r="HF95" s="185" t="n"/>
      <c r="HG95" s="119">
        <f>IF(N($H95)&lt;35,"",IF(HA95="","",HA95+31))</f>
        <v/>
      </c>
      <c r="HH95" s="124">
        <f>IF(HG95="","",TODAY()-HG95)</f>
        <v/>
      </c>
      <c r="HI95" s="494" t="n"/>
      <c r="HJ95" s="184" t="n"/>
      <c r="HK95" s="184">
        <f>IF(HG95="","SIN ESTADO",IF(HI95&lt;&gt;"","PAGA",IF(HH95&gt;0,"VENCIDA",IF(HH95&gt;=-5,"POR VENCER","AL DÍA"))))</f>
        <v/>
      </c>
      <c r="HL95" s="168" t="n"/>
      <c r="HM95" s="119">
        <f>IF(N($H95)&lt;36,"",IF(HG95="","",HG95+31))</f>
        <v/>
      </c>
      <c r="HN95" s="124">
        <f>IF(HM95="","",TODAY()-HM95)</f>
        <v/>
      </c>
      <c r="HO95" s="494" t="n"/>
      <c r="HP95" s="184" t="n"/>
      <c r="HQ95" s="184">
        <f>IF(HM95="","SIN ESTADO",IF(HO95&lt;&gt;"","PAGA",IF(HN95&gt;0,"VENCIDA",IF(HN95&gt;=-5,"POR VENCER","AL DÍA"))))</f>
        <v/>
      </c>
      <c r="HR95" s="168" t="n"/>
      <c r="HS95" s="169">
        <f>N95+T95+Z95+AF95+AL95+AR95+AX95+BD95+BJ95+BP95+BV95+CB95+CH95+CN95+CT95+CZ95+DF95+DL95+DR95+DX95+ED95+EJ95+EP95+EV95+FB95+FH95+FN95+FT95+FZ95+GF95+GL95+GR95+GX95+HD95+HJ95+HP95</f>
        <v/>
      </c>
      <c r="HU95" s="170">
        <f>IFERROR(N($J95),0)</f>
        <v/>
      </c>
      <c r="HW95" s="170">
        <f>SUMPRODUCT((MOD(COLUMN($M95:$HR95)-COLUMN($M95),6)=0)*ISNUMBER($M95:$HR95)*($M95:$HR95&gt;=RESUMEN!$C$26)*($M95:$HR95&lt;=RESUMEN!$C$27)*IFERROR(N($N95:$HS95),0))</f>
        <v/>
      </c>
      <c r="HX95" s="170">
        <f>SUMPRODUCT((MOD(COLUMN($M95:$HR95)-COLUMN($M95),6)=0)*ISNUMBER($M95:$HR95)*($M95:$HR95&gt;=RESUMEN!$C$26)*($M95:$HR95&lt;=RESUMEN!$C$27))</f>
        <v/>
      </c>
    </row>
    <row r="96" ht="15.75" customHeight="1" s="506">
      <c r="B96" s="113">
        <f>VENTAS!A95</f>
        <v/>
      </c>
      <c r="C96" s="236">
        <f>VENTAS!B95</f>
        <v/>
      </c>
      <c r="D96" s="53">
        <f>VENTAS!C95</f>
        <v/>
      </c>
      <c r="E96" s="114">
        <f>VENTAS!D95</f>
        <v/>
      </c>
      <c r="F96" s="114">
        <f>VENTAS!J95</f>
        <v/>
      </c>
      <c r="G96" s="494">
        <f>VENTAS!F95</f>
        <v/>
      </c>
      <c r="H96" s="479">
        <f>VENTAS!K95</f>
        <v/>
      </c>
      <c r="I96" s="479">
        <f>VENTAS!M95</f>
        <v/>
      </c>
      <c r="J96" s="184">
        <f>VENTAS!L95</f>
        <v/>
      </c>
      <c r="K96" s="119">
        <f>IF(N($H96)&lt;1,"",$G96+31)</f>
        <v/>
      </c>
      <c r="L96" s="124">
        <f>IF(K96="","",TODAY()-K96)</f>
        <v/>
      </c>
      <c r="M96" s="201" t="n">
        <v>45875</v>
      </c>
      <c r="N96" s="374" t="n">
        <v>1083000</v>
      </c>
      <c r="O96" s="184">
        <f>IF(K96="","SIN ESTADO",IF(M96&lt;&gt;"","PAGA",IF(L96&gt;0,"VENCIDA",IF(L96&gt;=-5,"POR VENCER","AL DÍA"))))</f>
        <v/>
      </c>
      <c r="P96" s="185" t="inlineStr">
        <is>
          <t>TRANSFERENCIA</t>
        </is>
      </c>
      <c r="Q96" s="119">
        <f>IF(N($H96)&lt;2,"",IF(K96="","",K96+31))</f>
        <v/>
      </c>
      <c r="R96" s="124">
        <f>IF(Q96="","",TODAY()-Q96)</f>
        <v/>
      </c>
      <c r="S96" s="406" t="n">
        <v>45903</v>
      </c>
      <c r="T96" s="184" t="n">
        <v>500000</v>
      </c>
      <c r="U96" s="184">
        <f>IF(Q96="","SIN ESTADO",IF(S96&lt;&gt;"","PAGA",IF(R96&gt;0,"VENCIDA",IF(R96&gt;=-5,"POR VENCER","AL DÍA"))))</f>
        <v/>
      </c>
      <c r="V96" s="185" t="inlineStr">
        <is>
          <t>TRANSFERENCIA</t>
        </is>
      </c>
      <c r="W96" s="119">
        <f>IF(N($H96)&lt;3,"",IF(Q96="","",Q96+31))</f>
        <v/>
      </c>
      <c r="X96" s="124">
        <f>IF(W96="","",TODAY()-W96)</f>
        <v/>
      </c>
      <c r="Y96" s="407" t="n">
        <v>45936</v>
      </c>
      <c r="Z96" s="184" t="n">
        <v>1083000</v>
      </c>
      <c r="AA96" s="184">
        <f>IF(W96="","SIN ESTADO",IF(Y96&lt;&gt;"","PAGA",IF(X96&gt;0,"VENCIDA",IF(X96&gt;=-5,"POR VENCER","AL DÍA"))))</f>
        <v/>
      </c>
      <c r="AB96" s="185" t="inlineStr">
        <is>
          <t>TRANSFERENCIA</t>
        </is>
      </c>
      <c r="AC96" s="119">
        <f>IF(N($H96)&lt;4,"",IF(W96="","",W96+31))</f>
        <v/>
      </c>
      <c r="AD96" s="124">
        <f>IF(AC96="","",TODAY()-AC96)</f>
        <v/>
      </c>
      <c r="AE96" s="406" t="n">
        <v>45966</v>
      </c>
      <c r="AF96" s="184" t="n">
        <v>1083300</v>
      </c>
      <c r="AG96" s="184">
        <f>IF(AC96="","SIN ESTADO",IF(AE96&lt;&gt;"","PAGA",IF(AD96&gt;0,"VENCIDA",IF(AD96&gt;=-5,"POR VENCER","AL DÍA"))))</f>
        <v/>
      </c>
      <c r="AH96" s="185" t="inlineStr">
        <is>
          <t>EFECTIVO</t>
        </is>
      </c>
      <c r="AI96" s="119">
        <f>IF(N($H96)&lt;5,"",IF(AC96="","",AC96+31))</f>
        <v/>
      </c>
      <c r="AJ96" s="124">
        <f>IF(AI96="","",TODAY()-AI96)</f>
        <v/>
      </c>
      <c r="AK96" s="407" t="n">
        <v>46008</v>
      </c>
      <c r="AL96" s="184" t="n">
        <v>1083300</v>
      </c>
      <c r="AM96" s="184">
        <f>IF(AI96="","SIN ESTADO",IF(AK96&lt;&gt;"","PAGA",IF(AJ96&gt;0,"VENCIDA",IF(AJ96&gt;=-5,"POR VENCER","AL DÍA"))))</f>
        <v/>
      </c>
      <c r="AN96" s="185" t="inlineStr">
        <is>
          <t>TRANSFERENCIA</t>
        </is>
      </c>
      <c r="AO96" s="119">
        <f>IF(N($H96)&lt;6,"",IF(AI96="","",AI96+31))</f>
        <v/>
      </c>
      <c r="AP96" s="124">
        <f>IF(AO96="","",TODAY()-AO96)</f>
        <v/>
      </c>
      <c r="AQ96" s="477" t="n">
        <v>45659</v>
      </c>
      <c r="AR96" s="184" t="n">
        <v>1083000</v>
      </c>
      <c r="AS96" s="184">
        <f>IF(AO96="","SIN ESTADO",IF(AQ96&lt;&gt;"","PAGA",IF(AP96&gt;0,"VENCIDA",IF(AP96&gt;=-5,"POR VENCER","AL DÍA"))))</f>
        <v/>
      </c>
      <c r="AT96" s="185" t="inlineStr">
        <is>
          <t>TRANSFERENCIA</t>
        </is>
      </c>
      <c r="AU96" s="119">
        <f>IF(N($H96)&lt;7,"",IF(AO96="","",AO96+31))</f>
        <v/>
      </c>
      <c r="AV96" s="124">
        <f>IF(AU96="","",TODAY()-AU96)</f>
        <v/>
      </c>
      <c r="AW96" s="407" t="n">
        <v>46071</v>
      </c>
      <c r="AX96" s="184" t="n">
        <v>1083000</v>
      </c>
      <c r="AY96" s="184">
        <f>IF(AU96="","SIN ESTADO",IF(AW96&lt;&gt;"","PAGA",IF(AV96&gt;0,"VENCIDA",IF(AV96&gt;=-5,"POR VENCER","AL DÍA"))))</f>
        <v/>
      </c>
      <c r="AZ96" s="185" t="inlineStr">
        <is>
          <t>TRANSFERENCIA</t>
        </is>
      </c>
      <c r="BA96" s="119">
        <f>IF(N($H96)&lt;8,"",IF(AU96="","",AU96+31))</f>
        <v/>
      </c>
      <c r="BB96" s="124">
        <f>IF(BA96="","",TODAY()-BA96)</f>
        <v/>
      </c>
      <c r="BC96" s="227" t="n">
        <v>46094</v>
      </c>
      <c r="BD96" s="184" t="n">
        <v>1083000</v>
      </c>
      <c r="BE96" s="184">
        <f>IF(BA96="","SIN ESTADO",IF(BC96&lt;&gt;"","PAGA",IF(BB96&gt;0,"VENCIDA",IF(BB96&gt;=-5,"POR VENCER","AL DÍA"))))</f>
        <v/>
      </c>
      <c r="BF96" s="185" t="inlineStr">
        <is>
          <t>TRANSFERENCIA</t>
        </is>
      </c>
      <c r="BG96" s="119">
        <f>IF(N($H96)&lt;9,"",IF(BA96="","",BA96+31))</f>
        <v/>
      </c>
      <c r="BH96" s="124">
        <f>IF(BG96="","",TODAY()-BG96)</f>
        <v/>
      </c>
      <c r="BI96" s="494" t="n">
        <v>46135</v>
      </c>
      <c r="BJ96" s="184" t="n">
        <v>1083000</v>
      </c>
      <c r="BK96" s="184">
        <f>IF(BG96="","SIN ESTADO",IF(BI96&lt;&gt;"","PAGA",IF(BH96&gt;0,"VENCIDA",IF(BH96&gt;=-5,"POR VENCER","AL DÍA"))))</f>
        <v/>
      </c>
      <c r="BL96" s="185" t="inlineStr">
        <is>
          <t>TRANSFERENCIA</t>
        </is>
      </c>
      <c r="BM96" s="119">
        <f>IF(N($H96)&lt;10,"",IF(BG96="","",BG96+31))</f>
        <v/>
      </c>
      <c r="BN96" s="124">
        <f>IF(BM96="","",TODAY()-BM96)</f>
        <v/>
      </c>
      <c r="BO96" s="494" t="n">
        <v>46256</v>
      </c>
      <c r="BP96" s="184" t="n">
        <v>1083000</v>
      </c>
      <c r="BQ96" s="184">
        <f>IF(BM96="","SIN ESTADO",IF(BO96&lt;&gt;"","PAGA",IF(BN96&gt;0,"VENCIDA",IF(BN96&gt;=-5,"POR VENCER","AL DÍA"))))</f>
        <v/>
      </c>
      <c r="BR96" s="185" t="inlineStr">
        <is>
          <t>TRANSFERENCIA</t>
        </is>
      </c>
      <c r="BS96" s="119">
        <f>IF(N($H96)&lt;11,"",IF(BM96="","",BM96+31))</f>
        <v/>
      </c>
      <c r="BT96" s="124">
        <f>IF(BS96="","",TODAY()-BS96)</f>
        <v/>
      </c>
      <c r="BU96" s="494" t="n"/>
      <c r="BV96" s="184" t="n"/>
      <c r="BW96" s="184">
        <f>IF(BS96="","SIN ESTADO",IF(BU96&lt;&gt;"","PAGA",IF(BT96&gt;0,"VENCIDA",IF(BT96&gt;=-5,"POR VENCER","AL DÍA"))))</f>
        <v/>
      </c>
      <c r="BX96" s="185" t="n"/>
      <c r="BY96" s="119">
        <f>IF(N($H96)&lt;12,"",IF(BS96="","",BS96+31))</f>
        <v/>
      </c>
      <c r="BZ96" s="124">
        <f>IF(BY96="","",TODAY()-BY96)</f>
        <v/>
      </c>
      <c r="CA96" s="494" t="n"/>
      <c r="CB96" s="184" t="n"/>
      <c r="CC96" s="184">
        <f>IF(BY96="","SIN ESTADO",IF(CA96&lt;&gt;"","PAGA",IF(BZ96&gt;0,"VENCIDA",IF(BZ96&gt;=-5,"POR VENCER","AL DÍA"))))</f>
        <v/>
      </c>
      <c r="CD96" s="185" t="n"/>
      <c r="CE96" s="119">
        <f>IF(N($H96)&lt;13,"",IF(BY96="","",BY96+31))</f>
        <v/>
      </c>
      <c r="CF96" s="124">
        <f>IF(CE96="","",TODAY()-CE96)</f>
        <v/>
      </c>
      <c r="CG96" s="494" t="n"/>
      <c r="CH96" s="184" t="n"/>
      <c r="CI96" s="184">
        <f>IF(CE96="","SIN ESTADO",IF(CG96&lt;&gt;"","PAGA",IF(CF96&gt;0,"VENCIDA",IF(CF96&gt;=-5,"POR VENCER","AL DÍA"))))</f>
        <v/>
      </c>
      <c r="CJ96" s="185" t="n"/>
      <c r="CK96" s="119">
        <f>IF(N($H96)&lt;14,"",IF(CE96="","",CE96+31))</f>
        <v/>
      </c>
      <c r="CL96" s="124">
        <f>IF(CK96="","",TODAY()-CK96)</f>
        <v/>
      </c>
      <c r="CM96" s="494" t="n"/>
      <c r="CN96" s="184" t="n"/>
      <c r="CO96" s="184">
        <f>IF(CK96="","SIN ESTADO",IF(CM96&lt;&gt;"","PAGA",IF(CL96&gt;0,"VENCIDA",IF(CL96&gt;=-5,"POR VENCER","AL DÍA"))))</f>
        <v/>
      </c>
      <c r="CP96" s="185" t="n"/>
      <c r="CQ96" s="119">
        <f>IF(N($H96)&lt;15,"",IF(CK96="","",CK96+31))</f>
        <v/>
      </c>
      <c r="CR96" s="124">
        <f>IF(CQ96="","",TODAY()-CQ96)</f>
        <v/>
      </c>
      <c r="CS96" s="494" t="n"/>
      <c r="CT96" s="184" t="n"/>
      <c r="CU96" s="184">
        <f>IF(CQ96="","SIN ESTADO",IF(CS96&lt;&gt;"","PAGA",IF(CR96&gt;0,"VENCIDA",IF(CR96&gt;=-5,"POR VENCER","AL DÍA"))))</f>
        <v/>
      </c>
      <c r="CV96" s="185" t="n"/>
      <c r="CW96" s="119">
        <f>IF(N($H96)&lt;16,"",IF(CQ96="","",CQ96+31))</f>
        <v/>
      </c>
      <c r="CX96" s="124">
        <f>IF(CW96="","",TODAY()-CW96)</f>
        <v/>
      </c>
      <c r="CY96" s="494" t="n"/>
      <c r="CZ96" s="184" t="n"/>
      <c r="DA96" s="184">
        <f>IF(CW96="","SIN ESTADO",IF(CY96&lt;&gt;"","PAGA",IF(CX96&gt;0,"VENCIDA",IF(CX96&gt;=-5,"POR VENCER","AL DÍA"))))</f>
        <v/>
      </c>
      <c r="DB96" s="185" t="n"/>
      <c r="DC96" s="119">
        <f>IF(N($H96)&lt;17,"",IF(CW96="","",CW96+31))</f>
        <v/>
      </c>
      <c r="DD96" s="124">
        <f>IF(DC96="","",TODAY()-DC96)</f>
        <v/>
      </c>
      <c r="DE96" s="494" t="n"/>
      <c r="DF96" s="184" t="n"/>
      <c r="DG96" s="184">
        <f>IF(DC96="","SIN ESTADO",IF(DE96&lt;&gt;"","PAGA",IF(DD96&gt;0,"VENCIDA",IF(DD96&gt;=-5,"POR VENCER","AL DÍA"))))</f>
        <v/>
      </c>
      <c r="DH96" s="185" t="n"/>
      <c r="DI96" s="119">
        <f>IF(N($H96)&lt;18,"",IF(DC96="","",DC96+31))</f>
        <v/>
      </c>
      <c r="DJ96" s="124">
        <f>IF(DI96="","",TODAY()-DI96)</f>
        <v/>
      </c>
      <c r="DK96" s="494" t="n"/>
      <c r="DL96" s="184" t="n"/>
      <c r="DM96" s="184">
        <f>IF(DI96="","SIN ESTADO",IF(DK96&lt;&gt;"","PAGA",IF(DJ96&gt;0,"VENCIDA",IF(DJ96&gt;=-5,"POR VENCER","AL DÍA"))))</f>
        <v/>
      </c>
      <c r="DN96" s="185" t="n"/>
      <c r="DO96" s="119">
        <f>IF(N($H96)&lt;19,"",IF(DI96="","",DI96+31))</f>
        <v/>
      </c>
      <c r="DP96" s="124">
        <f>IF(DO96="","",TODAY()-DO96)</f>
        <v/>
      </c>
      <c r="DQ96" s="494" t="n"/>
      <c r="DR96" s="184" t="n"/>
      <c r="DS96" s="184">
        <f>IF(DO96="","SIN ESTADO",IF(DQ96&lt;&gt;"","PAGA",IF(DP96&gt;0,"VENCIDA",IF(DP96&gt;=-5,"POR VENCER","AL DÍA"))))</f>
        <v/>
      </c>
      <c r="DT96" s="185" t="n"/>
      <c r="DU96" s="119">
        <f>IF(N($H96)&lt;20,"",IF(DO96="","",DO96+31))</f>
        <v/>
      </c>
      <c r="DV96" s="124">
        <f>IF(DU96="","",TODAY()-DU96)</f>
        <v/>
      </c>
      <c r="DW96" s="494" t="n"/>
      <c r="DX96" s="184" t="n"/>
      <c r="DY96" s="184">
        <f>IF(DU96="","SIN ESTADO",IF(DW96&lt;&gt;"","PAGA",IF(DV96&gt;0,"VENCIDA",IF(DV96&gt;=-5,"POR VENCER","AL DÍA"))))</f>
        <v/>
      </c>
      <c r="DZ96" s="185" t="n"/>
      <c r="EA96" s="119">
        <f>IF(N($H96)&lt;21,"",IF(DU96="","",DU96+31))</f>
        <v/>
      </c>
      <c r="EB96" s="124">
        <f>IF(EA96="","",TODAY()-EA96)</f>
        <v/>
      </c>
      <c r="EC96" s="494" t="n"/>
      <c r="ED96" s="184" t="n"/>
      <c r="EE96" s="184">
        <f>IF(EA96="","SIN ESTADO",IF(EC96&lt;&gt;"","PAGA",IF(EB96&gt;0,"VENCIDA",IF(EB96&gt;=-5,"POR VENCER","AL DÍA"))))</f>
        <v/>
      </c>
      <c r="EF96" s="185" t="n"/>
      <c r="EG96" s="119">
        <f>IF(N($H96)&lt;22,"",IF(EA96="","",EA96+31))</f>
        <v/>
      </c>
      <c r="EH96" s="124">
        <f>IF(EG96="","",TODAY()-EG96)</f>
        <v/>
      </c>
      <c r="EI96" s="494" t="n"/>
      <c r="EJ96" s="184" t="n"/>
      <c r="EK96" s="184">
        <f>IF(EG96="","SIN ESTADO",IF(EI96&lt;&gt;"","PAGA",IF(EH96&gt;0,"VENCIDA",IF(EH96&gt;=-5,"POR VENCER","AL DÍA"))))</f>
        <v/>
      </c>
      <c r="EL96" s="185" t="n"/>
      <c r="EM96" s="119">
        <f>IF(N($H96)&lt;23,"",IF(EG96="","",EG96+31))</f>
        <v/>
      </c>
      <c r="EN96" s="124">
        <f>IF(EM96="","",TODAY()-EM96)</f>
        <v/>
      </c>
      <c r="EO96" s="494" t="n"/>
      <c r="EP96" s="184" t="n"/>
      <c r="EQ96" s="184">
        <f>IF(EM96="","SIN ESTADO",IF(EO96&lt;&gt;"","PAGA",IF(EN96&gt;0,"VENCIDA",IF(EN96&gt;=-5,"POR VENCER","AL DÍA"))))</f>
        <v/>
      </c>
      <c r="ER96" s="185" t="n"/>
      <c r="ES96" s="119">
        <f>IF(N($H96)&lt;24,"",IF(EM96="","",EM96+31))</f>
        <v/>
      </c>
      <c r="ET96" s="124">
        <f>IF(ES96="","",TODAY()-ES96)</f>
        <v/>
      </c>
      <c r="EU96" s="494" t="n"/>
      <c r="EV96" s="184" t="n"/>
      <c r="EW96" s="184">
        <f>IF(ES96="","SIN ESTADO",IF(EU96&lt;&gt;"","PAGA",IF(ET96&gt;0,"VENCIDA",IF(ET96&gt;=-5,"POR VENCER","AL DÍA"))))</f>
        <v/>
      </c>
      <c r="EX96" s="185" t="n"/>
      <c r="EY96" s="119">
        <f>IF(N($H96)&lt;25,"",IF(ES96="","",ES96+31))</f>
        <v/>
      </c>
      <c r="EZ96" s="124">
        <f>IF(EY96="","",TODAY()-EY96)</f>
        <v/>
      </c>
      <c r="FA96" s="494" t="n"/>
      <c r="FB96" s="184" t="n"/>
      <c r="FC96" s="184">
        <f>IF(EY96="","SIN ESTADO",IF(FA96&lt;&gt;"","PAGA",IF(EZ96&gt;0,"VENCIDA",IF(EZ96&gt;=-5,"POR VENCER","AL DÍA"))))</f>
        <v/>
      </c>
      <c r="FD96" s="185" t="n"/>
      <c r="FE96" s="119">
        <f>IF(N($H96)&lt;26,"",IF(EY96="","",EY96+31))</f>
        <v/>
      </c>
      <c r="FF96" s="124">
        <f>IF(FE96="","",TODAY()-FE96)</f>
        <v/>
      </c>
      <c r="FG96" s="494" t="n"/>
      <c r="FH96" s="184" t="n"/>
      <c r="FI96" s="184">
        <f>IF(FE96="","SIN ESTADO",IF(FG96&lt;&gt;"","PAGA",IF(FF96&gt;0,"VENCIDA",IF(FF96&gt;=-5,"POR VENCER","AL DÍA"))))</f>
        <v/>
      </c>
      <c r="FJ96" s="185" t="n"/>
      <c r="FK96" s="119">
        <f>IF(N($H96)&lt;27,"",IF(FE96="","",FE96+31))</f>
        <v/>
      </c>
      <c r="FL96" s="124">
        <f>IF(FK96="","",TODAY()-FK96)</f>
        <v/>
      </c>
      <c r="FM96" s="494" t="n"/>
      <c r="FN96" s="184" t="n"/>
      <c r="FO96" s="184">
        <f>IF(FK96="","SIN ESTADO",IF(FM96&lt;&gt;"","PAGA",IF(FL96&gt;0,"VENCIDA",IF(FL96&gt;=-5,"POR VENCER","AL DÍA"))))</f>
        <v/>
      </c>
      <c r="FP96" s="185" t="n"/>
      <c r="FQ96" s="119">
        <f>IF(N($H96)&lt;28,"",IF(FK96="","",FK96+31))</f>
        <v/>
      </c>
      <c r="FR96" s="124">
        <f>IF(FQ96="","",TODAY()-FQ96)</f>
        <v/>
      </c>
      <c r="FS96" s="494" t="n"/>
      <c r="FT96" s="184" t="n"/>
      <c r="FU96" s="184">
        <f>IF(FQ96="","SIN ESTADO",IF(FS96&lt;&gt;"","PAGA",IF(FR96&gt;0,"VENCIDA",IF(FR96&gt;=-5,"POR VENCER","AL DÍA"))))</f>
        <v/>
      </c>
      <c r="FV96" s="185" t="n"/>
      <c r="FW96" s="119">
        <f>IF(N($H96)&lt;29,"",IF(FQ96="","",FQ96+31))</f>
        <v/>
      </c>
      <c r="FX96" s="124">
        <f>IF(FW96="","",TODAY()-FW96)</f>
        <v/>
      </c>
      <c r="FY96" s="494" t="n"/>
      <c r="FZ96" s="184" t="n"/>
      <c r="GA96" s="184">
        <f>IF(FW96="","SIN ESTADO",IF(FY96&lt;&gt;"","PAGA",IF(FX96&gt;0,"VENCIDA",IF(FX96&gt;=-5,"POR VENCER","AL DÍA"))))</f>
        <v/>
      </c>
      <c r="GB96" s="185" t="n"/>
      <c r="GC96" s="119">
        <f>IF(N($H96)&lt;30,"",IF(FW96="","",FW96+31))</f>
        <v/>
      </c>
      <c r="GD96" s="124">
        <f>IF(GC96="","",TODAY()-GC96)</f>
        <v/>
      </c>
      <c r="GE96" s="494" t="n"/>
      <c r="GF96" s="184" t="n"/>
      <c r="GG96" s="184">
        <f>IF(GC96="","SIN ESTADO",IF(GE96&lt;&gt;"","PAGA",IF(GD96&gt;0,"VENCIDA",IF(GD96&gt;=-5,"POR VENCER","AL DÍA"))))</f>
        <v/>
      </c>
      <c r="GH96" s="185" t="n"/>
      <c r="GI96" s="119">
        <f>IF(N($H96)&lt;31,"",IF(GC96="","",GC96+31))</f>
        <v/>
      </c>
      <c r="GJ96" s="124">
        <f>IF(GI96="","",TODAY()-GI96)</f>
        <v/>
      </c>
      <c r="GK96" s="494" t="n"/>
      <c r="GL96" s="184" t="n"/>
      <c r="GM96" s="184">
        <f>IF(GI96="","SIN ESTADO",IF(GK96&lt;&gt;"","PAGA",IF(GJ96&gt;0,"VENCIDA",IF(GJ96&gt;=-5,"POR VENCER","AL DÍA"))))</f>
        <v/>
      </c>
      <c r="GN96" s="185" t="n"/>
      <c r="GO96" s="119">
        <f>IF(N($H96)&lt;32,"",IF(GI96="","",GI96+31))</f>
        <v/>
      </c>
      <c r="GP96" s="124">
        <f>IF(GO96="","",TODAY()-GO96)</f>
        <v/>
      </c>
      <c r="GQ96" s="494" t="n"/>
      <c r="GR96" s="184" t="n"/>
      <c r="GS96" s="184">
        <f>IF(GO96="","SIN ESTADO",IF(GQ96&lt;&gt;"","PAGA",IF(GP96&gt;0,"VENCIDA",IF(GP96&gt;=-5,"POR VENCER","AL DÍA"))))</f>
        <v/>
      </c>
      <c r="GT96" s="185" t="n"/>
      <c r="GU96" s="119">
        <f>IF(N($H96)&lt;33,"",IF(GO96="","",GO96+31))</f>
        <v/>
      </c>
      <c r="GV96" s="124">
        <f>IF(GU96="","",TODAY()-GU96)</f>
        <v/>
      </c>
      <c r="GW96" s="494" t="n"/>
      <c r="GX96" s="184" t="n"/>
      <c r="GY96" s="184">
        <f>IF(GU96="","SIN ESTADO",IF(GW96&lt;&gt;"","PAGA",IF(GV96&gt;0,"VENCIDA",IF(GV96&gt;=-5,"POR VENCER","AL DÍA"))))</f>
        <v/>
      </c>
      <c r="GZ96" s="185" t="n"/>
      <c r="HA96" s="119">
        <f>IF(N($H96)&lt;34,"",IF(GU96="","",GU96+31))</f>
        <v/>
      </c>
      <c r="HB96" s="124">
        <f>IF(HA96="","",TODAY()-HA96)</f>
        <v/>
      </c>
      <c r="HC96" s="494" t="n"/>
      <c r="HD96" s="184" t="n"/>
      <c r="HE96" s="184">
        <f>IF(HA96="","SIN ESTADO",IF(HC96&lt;&gt;"","PAGA",IF(HB96&gt;0,"VENCIDA",IF(HB96&gt;=-5,"POR VENCER","AL DÍA"))))</f>
        <v/>
      </c>
      <c r="HF96" s="185" t="n"/>
      <c r="HG96" s="119">
        <f>IF(N($H96)&lt;35,"",IF(HA96="","",HA96+31))</f>
        <v/>
      </c>
      <c r="HH96" s="124">
        <f>IF(HG96="","",TODAY()-HG96)</f>
        <v/>
      </c>
      <c r="HI96" s="494" t="n"/>
      <c r="HJ96" s="184" t="n"/>
      <c r="HK96" s="184">
        <f>IF(HG96="","SIN ESTADO",IF(HI96&lt;&gt;"","PAGA",IF(HH96&gt;0,"VENCIDA",IF(HH96&gt;=-5,"POR VENCER","AL DÍA"))))</f>
        <v/>
      </c>
      <c r="HL96" s="168" t="n"/>
      <c r="HM96" s="119">
        <f>IF(N($H96)&lt;36,"",IF(HG96="","",HG96+31))</f>
        <v/>
      </c>
      <c r="HN96" s="124">
        <f>IF(HM96="","",TODAY()-HM96)</f>
        <v/>
      </c>
      <c r="HO96" s="494" t="n"/>
      <c r="HP96" s="184" t="n"/>
      <c r="HQ96" s="184">
        <f>IF(HM96="","SIN ESTADO",IF(HO96&lt;&gt;"","PAGA",IF(HN96&gt;0,"VENCIDA",IF(HN96&gt;=-5,"POR VENCER","AL DÍA"))))</f>
        <v/>
      </c>
      <c r="HR96" s="168" t="n"/>
      <c r="HS96" s="169">
        <f>N96+T96+Z96+AF96+AL96+AR96+AX96+BD96+BJ96+BP96+BV96+CB96+CH96+CN96+CT96+CZ96+DF96+DL96+DR96+DX96+ED96+EJ96+EP96+EV96+FB96+FH96+FN96+FT96+FZ96+GF96+GL96+GR96+GX96+HD96+HJ96+HP96</f>
        <v/>
      </c>
      <c r="HU96" s="170">
        <f>IFERROR(N($J96),0)</f>
        <v/>
      </c>
      <c r="HW96" s="170">
        <f>SUMPRODUCT((MOD(COLUMN($M96:$HR96)-COLUMN($M96),6)=0)*ISNUMBER($M96:$HR96)*($M96:$HR96&gt;=RESUMEN!$C$26)*($M96:$HR96&lt;=RESUMEN!$C$27)*IFERROR(N($N96:$HS96),0))</f>
        <v/>
      </c>
      <c r="HX96" s="170">
        <f>SUMPRODUCT((MOD(COLUMN($M96:$HR96)-COLUMN($M96),6)=0)*ISNUMBER($M96:$HR96)*($M96:$HR96&gt;=RESUMEN!$C$26)*($M96:$HR96&lt;=RESUMEN!$C$27))</f>
        <v/>
      </c>
    </row>
    <row r="97" ht="15.75" customHeight="1" s="506">
      <c r="B97" s="113">
        <f>VENTAS!A96</f>
        <v/>
      </c>
      <c r="C97" s="236">
        <f>VENTAS!B96</f>
        <v/>
      </c>
      <c r="D97" s="53">
        <f>VENTAS!C96</f>
        <v/>
      </c>
      <c r="E97" s="114">
        <f>VENTAS!D96</f>
        <v/>
      </c>
      <c r="F97" s="114">
        <f>VENTAS!J96</f>
        <v/>
      </c>
      <c r="G97" s="494">
        <f>VENTAS!F96</f>
        <v/>
      </c>
      <c r="H97" s="479">
        <f>VENTAS!K96</f>
        <v/>
      </c>
      <c r="I97" s="479">
        <f>VENTAS!M96</f>
        <v/>
      </c>
      <c r="J97" s="184">
        <f>VENTAS!L96</f>
        <v/>
      </c>
      <c r="K97" s="119">
        <f>IF(N($H97)&lt;1,"",$G97+31)</f>
        <v/>
      </c>
      <c r="L97" s="124">
        <f>IF(K97="","",TODAY()-K97)</f>
        <v/>
      </c>
      <c r="M97" s="494" t="n"/>
      <c r="N97" s="374" t="n"/>
      <c r="O97" s="184">
        <f>IF(K97="","SIN ESTADO",IF(M97&lt;&gt;"","PAGA",IF(L97&gt;0,"VENCIDA",IF(L97&gt;=-5,"POR VENCER","AL DÍA"))))</f>
        <v/>
      </c>
      <c r="P97" s="185" t="n"/>
      <c r="Q97" s="119">
        <f>IF(N($H97)&lt;2,"",IF(K97="","",K97+31))</f>
        <v/>
      </c>
      <c r="R97" s="124">
        <f>IF(Q97="","",TODAY()-Q97)</f>
        <v/>
      </c>
      <c r="S97" s="494" t="n"/>
      <c r="T97" s="184" t="n"/>
      <c r="U97" s="184">
        <f>IF(Q97="","SIN ESTADO",IF(S97&lt;&gt;"","PAGA",IF(R97&gt;0,"VENCIDA",IF(R97&gt;=-5,"POR VENCER","AL DÍA"))))</f>
        <v/>
      </c>
      <c r="V97" s="185" t="n"/>
      <c r="W97" s="119">
        <f>IF(N($H97)&lt;3,"",IF(Q97="","",Q97+31))</f>
        <v/>
      </c>
      <c r="X97" s="124">
        <f>IF(W97="","",TODAY()-W97)</f>
        <v/>
      </c>
      <c r="Y97" s="494" t="n"/>
      <c r="Z97" s="184" t="n"/>
      <c r="AA97" s="184">
        <f>IF(W97="","SIN ESTADO",IF(Y97&lt;&gt;"","PAGA",IF(X97&gt;0,"VENCIDA",IF(X97&gt;=-5,"POR VENCER","AL DÍA"))))</f>
        <v/>
      </c>
      <c r="AB97" s="185" t="n"/>
      <c r="AC97" s="119">
        <f>IF(N($H97)&lt;4,"",IF(W97="","",W97+31))</f>
        <v/>
      </c>
      <c r="AD97" s="124">
        <f>IF(AC97="","",TODAY()-AC97)</f>
        <v/>
      </c>
      <c r="AE97" s="494" t="n"/>
      <c r="AF97" s="184" t="n"/>
      <c r="AG97" s="184">
        <f>IF(AC97="","SIN ESTADO",IF(AE97&lt;&gt;"","PAGA",IF(AD97&gt;0,"VENCIDA",IF(AD97&gt;=-5,"POR VENCER","AL DÍA"))))</f>
        <v/>
      </c>
      <c r="AH97" s="185" t="n"/>
      <c r="AI97" s="119">
        <f>IF(N($H97)&lt;5,"",IF(AC97="","",AC97+31))</f>
        <v/>
      </c>
      <c r="AJ97" s="124">
        <f>IF(AI97="","",TODAY()-AI97)</f>
        <v/>
      </c>
      <c r="AK97" s="494" t="n"/>
      <c r="AL97" s="184" t="n"/>
      <c r="AM97" s="184">
        <f>IF(AI97="","SIN ESTADO",IF(AK97&lt;&gt;"","PAGA",IF(AJ97&gt;0,"VENCIDA",IF(AJ97&gt;=-5,"POR VENCER","AL DÍA"))))</f>
        <v/>
      </c>
      <c r="AN97" s="185" t="n"/>
      <c r="AO97" s="119">
        <f>IF(N($H97)&lt;6,"",IF(AI97="","",AI97+31))</f>
        <v/>
      </c>
      <c r="AP97" s="124">
        <f>IF(AO97="","",TODAY()-AO97)</f>
        <v/>
      </c>
      <c r="AQ97" s="270" t="n"/>
      <c r="AR97" s="184" t="n"/>
      <c r="AS97" s="184">
        <f>IF(AO97="","SIN ESTADO",IF(AQ97&lt;&gt;"","PAGA",IF(AP97&gt;0,"VENCIDA",IF(AP97&gt;=-5,"POR VENCER","AL DÍA"))))</f>
        <v/>
      </c>
      <c r="AT97" s="185" t="n"/>
      <c r="AU97" s="119">
        <f>IF(N($H97)&lt;7,"",IF(AO97="","",AO97+31))</f>
        <v/>
      </c>
      <c r="AV97" s="124">
        <f>IF(AU97="","",TODAY()-AU97)</f>
        <v/>
      </c>
      <c r="AW97" s="494" t="n"/>
      <c r="AX97" s="184" t="n"/>
      <c r="AY97" s="184">
        <f>IF(AU97="","SIN ESTADO",IF(AW97&lt;&gt;"","PAGA",IF(AV97&gt;0,"VENCIDA",IF(AV97&gt;=-5,"POR VENCER","AL DÍA"))))</f>
        <v/>
      </c>
      <c r="AZ97" s="185" t="n"/>
      <c r="BA97" s="119">
        <f>IF(N($H97)&lt;8,"",IF(AU97="","",AU97+31))</f>
        <v/>
      </c>
      <c r="BB97" s="124">
        <f>IF(BA97="","",TODAY()-BA97)</f>
        <v/>
      </c>
      <c r="BC97" s="494" t="n"/>
      <c r="BD97" s="184" t="n"/>
      <c r="BE97" s="184">
        <f>IF(BA97="","SIN ESTADO",IF(BC97&lt;&gt;"","PAGA",IF(BB97&gt;0,"VENCIDA",IF(BB97&gt;=-5,"POR VENCER","AL DÍA"))))</f>
        <v/>
      </c>
      <c r="BF97" s="185" t="n"/>
      <c r="BG97" s="119">
        <f>IF(N($H97)&lt;9,"",IF(BA97="","",BA97+31))</f>
        <v/>
      </c>
      <c r="BH97" s="124">
        <f>IF(BG97="","",TODAY()-BG97)</f>
        <v/>
      </c>
      <c r="BI97" s="494" t="n"/>
      <c r="BJ97" s="184" t="n"/>
      <c r="BK97" s="184">
        <f>IF(BG97="","SIN ESTADO",IF(BI97&lt;&gt;"","PAGA",IF(BH97&gt;0,"VENCIDA",IF(BH97&gt;=-5,"POR VENCER","AL DÍA"))))</f>
        <v/>
      </c>
      <c r="BL97" s="185" t="n"/>
      <c r="BM97" s="119">
        <f>IF(N($H97)&lt;10,"",IF(BG97="","",BG97+31))</f>
        <v/>
      </c>
      <c r="BN97" s="124">
        <f>IF(BM97="","",TODAY()-BM97)</f>
        <v/>
      </c>
      <c r="BO97" s="494" t="n"/>
      <c r="BP97" s="184" t="n"/>
      <c r="BQ97" s="184">
        <f>IF(BM97="","SIN ESTADO",IF(BO97&lt;&gt;"","PAGA",IF(BN97&gt;0,"VENCIDA",IF(BN97&gt;=-5,"POR VENCER","AL DÍA"))))</f>
        <v/>
      </c>
      <c r="BR97" s="185" t="n"/>
      <c r="BS97" s="119">
        <f>IF(N($H97)&lt;11,"",IF(BM97="","",BM97+31))</f>
        <v/>
      </c>
      <c r="BT97" s="124">
        <f>IF(BS97="","",TODAY()-BS97)</f>
        <v/>
      </c>
      <c r="BU97" s="494" t="n"/>
      <c r="BV97" s="184" t="n"/>
      <c r="BW97" s="184">
        <f>IF(BS97="","SIN ESTADO",IF(BU97&lt;&gt;"","PAGA",IF(BT97&gt;0,"VENCIDA",IF(BT97&gt;=-5,"POR VENCER","AL DÍA"))))</f>
        <v/>
      </c>
      <c r="BX97" s="185" t="n"/>
      <c r="BY97" s="119">
        <f>IF(N($H97)&lt;12,"",IF(BS97="","",BS97+31))</f>
        <v/>
      </c>
      <c r="BZ97" s="124">
        <f>IF(BY97="","",TODAY()-BY97)</f>
        <v/>
      </c>
      <c r="CA97" s="494" t="n"/>
      <c r="CB97" s="184" t="n"/>
      <c r="CC97" s="184">
        <f>IF(BY97="","SIN ESTADO",IF(CA97&lt;&gt;"","PAGA",IF(BZ97&gt;0,"VENCIDA",IF(BZ97&gt;=-5,"POR VENCER","AL DÍA"))))</f>
        <v/>
      </c>
      <c r="CD97" s="185" t="n"/>
      <c r="CE97" s="119">
        <f>IF(N($H97)&lt;13,"",IF(BY97="","",BY97+31))</f>
        <v/>
      </c>
      <c r="CF97" s="124">
        <f>IF(CE97="","",TODAY()-CE97)</f>
        <v/>
      </c>
      <c r="CG97" s="494" t="n"/>
      <c r="CH97" s="184" t="n"/>
      <c r="CI97" s="184">
        <f>IF(CE97="","SIN ESTADO",IF(CG97&lt;&gt;"","PAGA",IF(CF97&gt;0,"VENCIDA",IF(CF97&gt;=-5,"POR VENCER","AL DÍA"))))</f>
        <v/>
      </c>
      <c r="CJ97" s="185" t="n"/>
      <c r="CK97" s="119">
        <f>IF(N($H97)&lt;14,"",IF(CE97="","",CE97+31))</f>
        <v/>
      </c>
      <c r="CL97" s="124">
        <f>IF(CK97="","",TODAY()-CK97)</f>
        <v/>
      </c>
      <c r="CM97" s="494" t="n"/>
      <c r="CN97" s="184" t="n"/>
      <c r="CO97" s="184">
        <f>IF(CK97="","SIN ESTADO",IF(CM97&lt;&gt;"","PAGA",IF(CL97&gt;0,"VENCIDA",IF(CL97&gt;=-5,"POR VENCER","AL DÍA"))))</f>
        <v/>
      </c>
      <c r="CP97" s="185" t="n"/>
      <c r="CQ97" s="119">
        <f>IF(N($H97)&lt;15,"",IF(CK97="","",CK97+31))</f>
        <v/>
      </c>
      <c r="CR97" s="124">
        <f>IF(CQ97="","",TODAY()-CQ97)</f>
        <v/>
      </c>
      <c r="CS97" s="494" t="n"/>
      <c r="CT97" s="184" t="n"/>
      <c r="CU97" s="184">
        <f>IF(CQ97="","SIN ESTADO",IF(CS97&lt;&gt;"","PAGA",IF(CR97&gt;0,"VENCIDA",IF(CR97&gt;=-5,"POR VENCER","AL DÍA"))))</f>
        <v/>
      </c>
      <c r="CV97" s="185" t="n"/>
      <c r="CW97" s="119">
        <f>IF(N($H97)&lt;16,"",IF(CQ97="","",CQ97+31))</f>
        <v/>
      </c>
      <c r="CX97" s="124">
        <f>IF(CW97="","",TODAY()-CW97)</f>
        <v/>
      </c>
      <c r="CY97" s="494" t="n"/>
      <c r="CZ97" s="184" t="n"/>
      <c r="DA97" s="184">
        <f>IF(CW97="","SIN ESTADO",IF(CY97&lt;&gt;"","PAGA",IF(CX97&gt;0,"VENCIDA",IF(CX97&gt;=-5,"POR VENCER","AL DÍA"))))</f>
        <v/>
      </c>
      <c r="DB97" s="185" t="n"/>
      <c r="DC97" s="119">
        <f>IF(N($H97)&lt;17,"",IF(CW97="","",CW97+31))</f>
        <v/>
      </c>
      <c r="DD97" s="124">
        <f>IF(DC97="","",TODAY()-DC97)</f>
        <v/>
      </c>
      <c r="DE97" s="494" t="n"/>
      <c r="DF97" s="184" t="n"/>
      <c r="DG97" s="184">
        <f>IF(DC97="","SIN ESTADO",IF(DE97&lt;&gt;"","PAGA",IF(DD97&gt;0,"VENCIDA",IF(DD97&gt;=-5,"POR VENCER","AL DÍA"))))</f>
        <v/>
      </c>
      <c r="DH97" s="185" t="n"/>
      <c r="DI97" s="119">
        <f>IF(N($H97)&lt;18,"",IF(DC97="","",DC97+31))</f>
        <v/>
      </c>
      <c r="DJ97" s="124">
        <f>IF(DI97="","",TODAY()-DI97)</f>
        <v/>
      </c>
      <c r="DK97" s="494" t="n"/>
      <c r="DL97" s="184" t="n"/>
      <c r="DM97" s="184">
        <f>IF(DI97="","SIN ESTADO",IF(DK97&lt;&gt;"","PAGA",IF(DJ97&gt;0,"VENCIDA",IF(DJ97&gt;=-5,"POR VENCER","AL DÍA"))))</f>
        <v/>
      </c>
      <c r="DN97" s="185" t="n"/>
      <c r="DO97" s="119">
        <f>IF(N($H97)&lt;19,"",IF(DI97="","",DI97+31))</f>
        <v/>
      </c>
      <c r="DP97" s="124">
        <f>IF(DO97="","",TODAY()-DO97)</f>
        <v/>
      </c>
      <c r="DQ97" s="494" t="n"/>
      <c r="DR97" s="184" t="n"/>
      <c r="DS97" s="184">
        <f>IF(DO97="","SIN ESTADO",IF(DQ97&lt;&gt;"","PAGA",IF(DP97&gt;0,"VENCIDA",IF(DP97&gt;=-5,"POR VENCER","AL DÍA"))))</f>
        <v/>
      </c>
      <c r="DT97" s="185" t="n"/>
      <c r="DU97" s="119">
        <f>IF(N($H97)&lt;20,"",IF(DO97="","",DO97+31))</f>
        <v/>
      </c>
      <c r="DV97" s="124">
        <f>IF(DU97="","",TODAY()-DU97)</f>
        <v/>
      </c>
      <c r="DW97" s="494" t="n"/>
      <c r="DX97" s="184" t="n"/>
      <c r="DY97" s="184">
        <f>IF(DU97="","SIN ESTADO",IF(DW97&lt;&gt;"","PAGA",IF(DV97&gt;0,"VENCIDA",IF(DV97&gt;=-5,"POR VENCER","AL DÍA"))))</f>
        <v/>
      </c>
      <c r="DZ97" s="185" t="n"/>
      <c r="EA97" s="119">
        <f>IF(N($H97)&lt;21,"",IF(DU97="","",DU97+31))</f>
        <v/>
      </c>
      <c r="EB97" s="124">
        <f>IF(EA97="","",TODAY()-EA97)</f>
        <v/>
      </c>
      <c r="EC97" s="494" t="n"/>
      <c r="ED97" s="184" t="n"/>
      <c r="EE97" s="184">
        <f>IF(EA97="","SIN ESTADO",IF(EC97&lt;&gt;"","PAGA",IF(EB97&gt;0,"VENCIDA",IF(EB97&gt;=-5,"POR VENCER","AL DÍA"))))</f>
        <v/>
      </c>
      <c r="EF97" s="185" t="n"/>
      <c r="EG97" s="119">
        <f>IF(N($H97)&lt;22,"",IF(EA97="","",EA97+31))</f>
        <v/>
      </c>
      <c r="EH97" s="124">
        <f>IF(EG97="","",TODAY()-EG97)</f>
        <v/>
      </c>
      <c r="EI97" s="494" t="n"/>
      <c r="EJ97" s="184" t="n"/>
      <c r="EK97" s="184">
        <f>IF(EG97="","SIN ESTADO",IF(EI97&lt;&gt;"","PAGA",IF(EH97&gt;0,"VENCIDA",IF(EH97&gt;=-5,"POR VENCER","AL DÍA"))))</f>
        <v/>
      </c>
      <c r="EL97" s="185" t="n"/>
      <c r="EM97" s="119">
        <f>IF(N($H97)&lt;23,"",IF(EG97="","",EG97+31))</f>
        <v/>
      </c>
      <c r="EN97" s="124">
        <f>IF(EM97="","",TODAY()-EM97)</f>
        <v/>
      </c>
      <c r="EO97" s="494" t="n"/>
      <c r="EP97" s="184" t="n"/>
      <c r="EQ97" s="184">
        <f>IF(EM97="","SIN ESTADO",IF(EO97&lt;&gt;"","PAGA",IF(EN97&gt;0,"VENCIDA",IF(EN97&gt;=-5,"POR VENCER","AL DÍA"))))</f>
        <v/>
      </c>
      <c r="ER97" s="185" t="n"/>
      <c r="ES97" s="119">
        <f>IF(N($H97)&lt;24,"",IF(EM97="","",EM97+31))</f>
        <v/>
      </c>
      <c r="ET97" s="124">
        <f>IF(ES97="","",TODAY()-ES97)</f>
        <v/>
      </c>
      <c r="EU97" s="494" t="n"/>
      <c r="EV97" s="184" t="n"/>
      <c r="EW97" s="184">
        <f>IF(ES97="","SIN ESTADO",IF(EU97&lt;&gt;"","PAGA",IF(ET97&gt;0,"VENCIDA",IF(ET97&gt;=-5,"POR VENCER","AL DÍA"))))</f>
        <v/>
      </c>
      <c r="EX97" s="185" t="n"/>
      <c r="EY97" s="119">
        <f>IF(N($H97)&lt;25,"",IF(ES97="","",ES97+31))</f>
        <v/>
      </c>
      <c r="EZ97" s="124">
        <f>IF(EY97="","",TODAY()-EY97)</f>
        <v/>
      </c>
      <c r="FA97" s="494" t="n"/>
      <c r="FB97" s="184" t="n"/>
      <c r="FC97" s="184">
        <f>IF(EY97="","SIN ESTADO",IF(FA97&lt;&gt;"","PAGA",IF(EZ97&gt;0,"VENCIDA",IF(EZ97&gt;=-5,"POR VENCER","AL DÍA"))))</f>
        <v/>
      </c>
      <c r="FD97" s="185" t="n"/>
      <c r="FE97" s="119">
        <f>IF(N($H97)&lt;26,"",IF(EY97="","",EY97+31))</f>
        <v/>
      </c>
      <c r="FF97" s="124">
        <f>IF(FE97="","",TODAY()-FE97)</f>
        <v/>
      </c>
      <c r="FG97" s="494" t="n"/>
      <c r="FH97" s="184" t="n"/>
      <c r="FI97" s="184">
        <f>IF(FE97="","SIN ESTADO",IF(FG97&lt;&gt;"","PAGA",IF(FF97&gt;0,"VENCIDA",IF(FF97&gt;=-5,"POR VENCER","AL DÍA"))))</f>
        <v/>
      </c>
      <c r="FJ97" s="185" t="n"/>
      <c r="FK97" s="119">
        <f>IF(N($H97)&lt;27,"",IF(FE97="","",FE97+31))</f>
        <v/>
      </c>
      <c r="FL97" s="124">
        <f>IF(FK97="","",TODAY()-FK97)</f>
        <v/>
      </c>
      <c r="FM97" s="494" t="n"/>
      <c r="FN97" s="184" t="n"/>
      <c r="FO97" s="184">
        <f>IF(FK97="","SIN ESTADO",IF(FM97&lt;&gt;"","PAGA",IF(FL97&gt;0,"VENCIDA",IF(FL97&gt;=-5,"POR VENCER","AL DÍA"))))</f>
        <v/>
      </c>
      <c r="FP97" s="185" t="n"/>
      <c r="FQ97" s="119">
        <f>IF(N($H97)&lt;28,"",IF(FK97="","",FK97+31))</f>
        <v/>
      </c>
      <c r="FR97" s="124">
        <f>IF(FQ97="","",TODAY()-FQ97)</f>
        <v/>
      </c>
      <c r="FS97" s="494" t="n"/>
      <c r="FT97" s="184" t="n"/>
      <c r="FU97" s="184">
        <f>IF(FQ97="","SIN ESTADO",IF(FS97&lt;&gt;"","PAGA",IF(FR97&gt;0,"VENCIDA",IF(FR97&gt;=-5,"POR VENCER","AL DÍA"))))</f>
        <v/>
      </c>
      <c r="FV97" s="185" t="n"/>
      <c r="FW97" s="119">
        <f>IF(N($H97)&lt;29,"",IF(FQ97="","",FQ97+31))</f>
        <v/>
      </c>
      <c r="FX97" s="124">
        <f>IF(FW97="","",TODAY()-FW97)</f>
        <v/>
      </c>
      <c r="FY97" s="494" t="n"/>
      <c r="FZ97" s="184" t="n"/>
      <c r="GA97" s="184">
        <f>IF(FW97="","SIN ESTADO",IF(FY97&lt;&gt;"","PAGA",IF(FX97&gt;0,"VENCIDA",IF(FX97&gt;=-5,"POR VENCER","AL DÍA"))))</f>
        <v/>
      </c>
      <c r="GB97" s="185" t="n"/>
      <c r="GC97" s="119">
        <f>IF(N($H97)&lt;30,"",IF(FW97="","",FW97+31))</f>
        <v/>
      </c>
      <c r="GD97" s="124">
        <f>IF(GC97="","",TODAY()-GC97)</f>
        <v/>
      </c>
      <c r="GE97" s="494" t="n"/>
      <c r="GF97" s="184" t="n"/>
      <c r="GG97" s="184">
        <f>IF(GC97="","SIN ESTADO",IF(GE97&lt;&gt;"","PAGA",IF(GD97&gt;0,"VENCIDA",IF(GD97&gt;=-5,"POR VENCER","AL DÍA"))))</f>
        <v/>
      </c>
      <c r="GH97" s="185" t="n"/>
      <c r="GI97" s="119">
        <f>IF(N($H97)&lt;31,"",IF(GC97="","",GC97+31))</f>
        <v/>
      </c>
      <c r="GJ97" s="124">
        <f>IF(GI97="","",TODAY()-GI97)</f>
        <v/>
      </c>
      <c r="GK97" s="494" t="n"/>
      <c r="GL97" s="184" t="n"/>
      <c r="GM97" s="184">
        <f>IF(GI97="","SIN ESTADO",IF(GK97&lt;&gt;"","PAGA",IF(GJ97&gt;0,"VENCIDA",IF(GJ97&gt;=-5,"POR VENCER","AL DÍA"))))</f>
        <v/>
      </c>
      <c r="GN97" s="185" t="n"/>
      <c r="GO97" s="119">
        <f>IF(N($H97)&lt;32,"",IF(GI97="","",GI97+31))</f>
        <v/>
      </c>
      <c r="GP97" s="124">
        <f>IF(GO97="","",TODAY()-GO97)</f>
        <v/>
      </c>
      <c r="GQ97" s="494" t="n"/>
      <c r="GR97" s="184" t="n"/>
      <c r="GS97" s="184">
        <f>IF(GO97="","SIN ESTADO",IF(GQ97&lt;&gt;"","PAGA",IF(GP97&gt;0,"VENCIDA",IF(GP97&gt;=-5,"POR VENCER","AL DÍA"))))</f>
        <v/>
      </c>
      <c r="GT97" s="185" t="n"/>
      <c r="GU97" s="119">
        <f>IF(N($H97)&lt;33,"",IF(GO97="","",GO97+31))</f>
        <v/>
      </c>
      <c r="GV97" s="124">
        <f>IF(GU97="","",TODAY()-GU97)</f>
        <v/>
      </c>
      <c r="GW97" s="494" t="n"/>
      <c r="GX97" s="184" t="n"/>
      <c r="GY97" s="184">
        <f>IF(GU97="","SIN ESTADO",IF(GW97&lt;&gt;"","PAGA",IF(GV97&gt;0,"VENCIDA",IF(GV97&gt;=-5,"POR VENCER","AL DÍA"))))</f>
        <v/>
      </c>
      <c r="GZ97" s="185" t="n"/>
      <c r="HA97" s="119">
        <f>IF(N($H97)&lt;34,"",IF(GU97="","",GU97+31))</f>
        <v/>
      </c>
      <c r="HB97" s="124">
        <f>IF(HA97="","",TODAY()-HA97)</f>
        <v/>
      </c>
      <c r="HC97" s="494" t="n"/>
      <c r="HD97" s="184" t="n"/>
      <c r="HE97" s="184">
        <f>IF(HA97="","SIN ESTADO",IF(HC97&lt;&gt;"","PAGA",IF(HB97&gt;0,"VENCIDA",IF(HB97&gt;=-5,"POR VENCER","AL DÍA"))))</f>
        <v/>
      </c>
      <c r="HF97" s="185" t="n"/>
      <c r="HG97" s="119">
        <f>IF(N($H97)&lt;35,"",IF(HA97="","",HA97+31))</f>
        <v/>
      </c>
      <c r="HH97" s="124">
        <f>IF(HG97="","",TODAY()-HG97)</f>
        <v/>
      </c>
      <c r="HI97" s="494" t="n"/>
      <c r="HJ97" s="184" t="n"/>
      <c r="HK97" s="184">
        <f>IF(HG97="","SIN ESTADO",IF(HI97&lt;&gt;"","PAGA",IF(HH97&gt;0,"VENCIDA",IF(HH97&gt;=-5,"POR VENCER","AL DÍA"))))</f>
        <v/>
      </c>
      <c r="HL97" s="168" t="n"/>
      <c r="HM97" s="119">
        <f>IF(N($H97)&lt;36,"",IF(HG97="","",HG97+31))</f>
        <v/>
      </c>
      <c r="HN97" s="124">
        <f>IF(HM97="","",TODAY()-HM97)</f>
        <v/>
      </c>
      <c r="HO97" s="494" t="n"/>
      <c r="HP97" s="184" t="n"/>
      <c r="HQ97" s="184">
        <f>IF(HM97="","SIN ESTADO",IF(HO97&lt;&gt;"","PAGA",IF(HN97&gt;0,"VENCIDA",IF(HN97&gt;=-5,"POR VENCER","AL DÍA"))))</f>
        <v/>
      </c>
      <c r="HR97" s="168" t="n"/>
      <c r="HS97" s="169">
        <f>N97+T97+Z97+AF97+AL97+AR97+AX97+BD97+BJ97+BP97+BV97+CB97+CH97+CN97+CT97+CZ97+DF97+DL97+DR97+DX97+ED97+EJ97+EP97+EV97+FB97+FH97+FN97+FT97+FZ97+GF97+GL97+GR97+GX97+HD97+HJ97+HP97</f>
        <v/>
      </c>
      <c r="HU97" s="170">
        <f>IFERROR(N($J97),0)</f>
        <v/>
      </c>
      <c r="HW97" s="170">
        <f>SUMPRODUCT((MOD(COLUMN($M97:$HR97)-COLUMN($M97),6)=0)*ISNUMBER($M97:$HR97)*($M97:$HR97&gt;=RESUMEN!$C$26)*($M97:$HR97&lt;=RESUMEN!$C$27)*IFERROR(N($N97:$HS97),0))</f>
        <v/>
      </c>
      <c r="HX97" s="170">
        <f>SUMPRODUCT((MOD(COLUMN($M97:$HR97)-COLUMN($M97),6)=0)*ISNUMBER($M97:$HR97)*($M97:$HR97&gt;=RESUMEN!$C$26)*($M97:$HR97&lt;=RESUMEN!$C$27))</f>
        <v/>
      </c>
    </row>
    <row r="98" ht="15.75" customHeight="1" s="506">
      <c r="B98" s="113">
        <f>VENTAS!A97</f>
        <v/>
      </c>
      <c r="C98" s="236">
        <f>VENTAS!B97</f>
        <v/>
      </c>
      <c r="D98" s="53">
        <f>VENTAS!C97</f>
        <v/>
      </c>
      <c r="E98" s="114">
        <f>VENTAS!D97</f>
        <v/>
      </c>
      <c r="F98" s="114">
        <f>VENTAS!J97</f>
        <v/>
      </c>
      <c r="G98" s="494">
        <f>VENTAS!F97</f>
        <v/>
      </c>
      <c r="H98" s="479">
        <f>VENTAS!K97</f>
        <v/>
      </c>
      <c r="I98" s="479">
        <f>VENTAS!M97</f>
        <v/>
      </c>
      <c r="J98" s="184">
        <f>VENTAS!L97</f>
        <v/>
      </c>
      <c r="K98" s="119">
        <f>IF(N($H98)&lt;1,"",$G98+31)</f>
        <v/>
      </c>
      <c r="L98" s="124">
        <f>IF(K98="","",TODAY()-K98)</f>
        <v/>
      </c>
      <c r="M98" s="469" t="n">
        <v>46100</v>
      </c>
      <c r="N98" s="374" t="n">
        <v>875000</v>
      </c>
      <c r="O98" s="184">
        <f>IF(K98="","SIN ESTADO",IF(M98&lt;&gt;"","PAGA",IF(L98&gt;0,"VENCIDA",IF(L98&gt;=-5,"POR VENCER","AL DÍA"))))</f>
        <v/>
      </c>
      <c r="P98" s="185" t="inlineStr">
        <is>
          <t>TRANSFERENCIA</t>
        </is>
      </c>
      <c r="Q98" s="119">
        <f>IF(N($H98)&lt;2,"",IF(K98="","",K98+31))</f>
        <v/>
      </c>
      <c r="R98" s="124">
        <f>IF(Q98="","",TODAY()-Q98)</f>
        <v/>
      </c>
      <c r="S98" s="494" t="n">
        <v>46134</v>
      </c>
      <c r="T98" s="184" t="n">
        <v>875000</v>
      </c>
      <c r="U98" s="184">
        <f>IF(Q98="","SIN ESTADO",IF(S98&lt;&gt;"","PAGA",IF(R98&gt;0,"VENCIDA",IF(R98&gt;=-5,"POR VENCER","AL DÍA"))))</f>
        <v/>
      </c>
      <c r="V98" s="185" t="inlineStr">
        <is>
          <t>TRANSFERENCIA</t>
        </is>
      </c>
      <c r="W98" s="119">
        <f>IF(N($H98)&lt;3,"",IF(Q98="","",Q98+31))</f>
        <v/>
      </c>
      <c r="X98" s="124">
        <f>IF(W98="","",TODAY()-W98)</f>
        <v/>
      </c>
      <c r="Y98" s="494" t="n">
        <v>46161</v>
      </c>
      <c r="Z98" s="184" t="n">
        <v>875000</v>
      </c>
      <c r="AA98" s="184">
        <f>IF(W98="","SIN ESTADO",IF(Y98&lt;&gt;"","PAGA",IF(X98&gt;0,"VENCIDA",IF(X98&gt;=-5,"POR VENCER","AL DÍA"))))</f>
        <v/>
      </c>
      <c r="AB98" s="185" t="inlineStr">
        <is>
          <t>TRANSFERENCIA</t>
        </is>
      </c>
      <c r="AC98" s="119">
        <f>IF(N($H98)&lt;4,"",IF(W98="","",W98+31))</f>
        <v/>
      </c>
      <c r="AD98" s="124">
        <f>IF(AC98="","",TODAY()-AC98)</f>
        <v/>
      </c>
      <c r="AE98" s="494" t="n">
        <v>46192</v>
      </c>
      <c r="AF98" s="184" t="n">
        <v>875000</v>
      </c>
      <c r="AG98" s="184">
        <f>IF(AC98="","SIN ESTADO",IF(AE98&lt;&gt;"","PAGA",IF(AD98&gt;0,"VENCIDA",IF(AD98&gt;=-5,"POR VENCER","AL DÍA"))))</f>
        <v/>
      </c>
      <c r="AH98" s="185" t="inlineStr">
        <is>
          <t>TRANSFERENCIA</t>
        </is>
      </c>
      <c r="AI98" s="119">
        <f>IF(N($H98)&lt;5,"",IF(AC98="","",AC98+31))</f>
        <v/>
      </c>
      <c r="AJ98" s="124">
        <f>IF(AI98="","",TODAY()-AI98)</f>
        <v/>
      </c>
      <c r="AK98" s="494" t="n">
        <v>46227</v>
      </c>
      <c r="AL98" s="184" t="n">
        <v>875000</v>
      </c>
      <c r="AM98" s="184">
        <f>IF(AI98="","SIN ESTADO",IF(AK98&lt;&gt;"","PAGA",IF(AJ98&gt;0,"VENCIDA",IF(AJ98&gt;=-5,"POR VENCER","AL DÍA"))))</f>
        <v/>
      </c>
      <c r="AN98" s="185" t="inlineStr">
        <is>
          <t>TRANSFERENCIA</t>
        </is>
      </c>
      <c r="AO98" s="119">
        <f>IF(N($H98)&lt;6,"",IF(AI98="","",AI98+31))</f>
        <v/>
      </c>
      <c r="AP98" s="124">
        <f>IF(AO98="","",TODAY()-AO98)</f>
        <v/>
      </c>
      <c r="AQ98" s="270" t="n">
        <v>46253</v>
      </c>
      <c r="AR98" s="184" t="n">
        <v>875000</v>
      </c>
      <c r="AS98" s="184">
        <f>IF(AO98="","SIN ESTADO",IF(AQ98&lt;&gt;"","PAGA",IF(AP98&gt;0,"VENCIDA",IF(AP98&gt;=-5,"POR VENCER","AL DÍA"))))</f>
        <v/>
      </c>
      <c r="AT98" s="185" t="inlineStr">
        <is>
          <t>TRANSFERENCIA</t>
        </is>
      </c>
      <c r="AU98" s="119">
        <f>IF(N($H98)&lt;7,"",IF(AO98="","",AO98+31))</f>
        <v/>
      </c>
      <c r="AV98" s="124">
        <f>IF(AU98="","",TODAY()-AU98)</f>
        <v/>
      </c>
      <c r="AW98" s="494" t="n"/>
      <c r="AX98" s="184" t="n"/>
      <c r="AY98" s="184">
        <f>IF(AU98="","SIN ESTADO",IF(AW98&lt;&gt;"","PAGA",IF(AV98&gt;0,"VENCIDA",IF(AV98&gt;=-5,"POR VENCER","AL DÍA"))))</f>
        <v/>
      </c>
      <c r="AZ98" s="185" t="n"/>
      <c r="BA98" s="119">
        <f>IF(N($H98)&lt;8,"",IF(AU98="","",AU98+31))</f>
        <v/>
      </c>
      <c r="BB98" s="124">
        <f>IF(BA98="","",TODAY()-BA98)</f>
        <v/>
      </c>
      <c r="BC98" s="494" t="n"/>
      <c r="BD98" s="184" t="n"/>
      <c r="BE98" s="184">
        <f>IF(BA98="","SIN ESTADO",IF(BC98&lt;&gt;"","PAGA",IF(BB98&gt;0,"VENCIDA",IF(BB98&gt;=-5,"POR VENCER","AL DÍA"))))</f>
        <v/>
      </c>
      <c r="BF98" s="185" t="n"/>
      <c r="BG98" s="119">
        <f>IF(N($H98)&lt;9,"",IF(BA98="","",BA98+31))</f>
        <v/>
      </c>
      <c r="BH98" s="124">
        <f>IF(BG98="","",TODAY()-BG98)</f>
        <v/>
      </c>
      <c r="BI98" s="494" t="n"/>
      <c r="BJ98" s="184" t="n"/>
      <c r="BK98" s="184">
        <f>IF(BG98="","SIN ESTADO",IF(BI98&lt;&gt;"","PAGA",IF(BH98&gt;0,"VENCIDA",IF(BH98&gt;=-5,"POR VENCER","AL DÍA"))))</f>
        <v/>
      </c>
      <c r="BL98" s="185" t="n"/>
      <c r="BM98" s="119">
        <f>IF(N($H98)&lt;10,"",IF(BG98="","",BG98+31))</f>
        <v/>
      </c>
      <c r="BN98" s="124">
        <f>IF(BM98="","",TODAY()-BM98)</f>
        <v/>
      </c>
      <c r="BO98" s="494" t="n"/>
      <c r="BP98" s="184" t="n"/>
      <c r="BQ98" s="184">
        <f>IF(BM98="","SIN ESTADO",IF(BO98&lt;&gt;"","PAGA",IF(BN98&gt;0,"VENCIDA",IF(BN98&gt;=-5,"POR VENCER","AL DÍA"))))</f>
        <v/>
      </c>
      <c r="BR98" s="185" t="n"/>
      <c r="BS98" s="119">
        <f>IF(N($H98)&lt;11,"",IF(BM98="","",BM98+31))</f>
        <v/>
      </c>
      <c r="BT98" s="124">
        <f>IF(BS98="","",TODAY()-BS98)</f>
        <v/>
      </c>
      <c r="BU98" s="494" t="n"/>
      <c r="BV98" s="184" t="n"/>
      <c r="BW98" s="184">
        <f>IF(BS98="","SIN ESTADO",IF(BU98&lt;&gt;"","PAGA",IF(BT98&gt;0,"VENCIDA",IF(BT98&gt;=-5,"POR VENCER","AL DÍA"))))</f>
        <v/>
      </c>
      <c r="BX98" s="185" t="n"/>
      <c r="BY98" s="119">
        <f>IF(N($H98)&lt;12,"",IF(BS98="","",BS98+31))</f>
        <v/>
      </c>
      <c r="BZ98" s="124">
        <f>IF(BY98="","",TODAY()-BY98)</f>
        <v/>
      </c>
      <c r="CA98" s="494" t="n"/>
      <c r="CB98" s="184" t="n"/>
      <c r="CC98" s="184">
        <f>IF(BY98="","SIN ESTADO",IF(CA98&lt;&gt;"","PAGA",IF(BZ98&gt;0,"VENCIDA",IF(BZ98&gt;=-5,"POR VENCER","AL DÍA"))))</f>
        <v/>
      </c>
      <c r="CD98" s="185" t="n"/>
      <c r="CE98" s="119">
        <f>IF(N($H98)&lt;13,"",IF(BY98="","",BY98+31))</f>
        <v/>
      </c>
      <c r="CF98" s="124">
        <f>IF(CE98="","",TODAY()-CE98)</f>
        <v/>
      </c>
      <c r="CG98" s="494" t="n"/>
      <c r="CH98" s="184" t="n"/>
      <c r="CI98" s="184">
        <f>IF(CE98="","SIN ESTADO",IF(CG98&lt;&gt;"","PAGA",IF(CF98&gt;0,"VENCIDA",IF(CF98&gt;=-5,"POR VENCER","AL DÍA"))))</f>
        <v/>
      </c>
      <c r="CJ98" s="185" t="n"/>
      <c r="CK98" s="119">
        <f>IF(N($H98)&lt;14,"",IF(CE98="","",CE98+31))</f>
        <v/>
      </c>
      <c r="CL98" s="124">
        <f>IF(CK98="","",TODAY()-CK98)</f>
        <v/>
      </c>
      <c r="CM98" s="494" t="n"/>
      <c r="CN98" s="184" t="n"/>
      <c r="CO98" s="184">
        <f>IF(CK98="","SIN ESTADO",IF(CM98&lt;&gt;"","PAGA",IF(CL98&gt;0,"VENCIDA",IF(CL98&gt;=-5,"POR VENCER","AL DÍA"))))</f>
        <v/>
      </c>
      <c r="CP98" s="185" t="n"/>
      <c r="CQ98" s="119">
        <f>IF(N($H98)&lt;15,"",IF(CK98="","",CK98+31))</f>
        <v/>
      </c>
      <c r="CR98" s="124">
        <f>IF(CQ98="","",TODAY()-CQ98)</f>
        <v/>
      </c>
      <c r="CS98" s="494" t="n"/>
      <c r="CT98" s="184" t="n"/>
      <c r="CU98" s="184">
        <f>IF(CQ98="","SIN ESTADO",IF(CS98&lt;&gt;"","PAGA",IF(CR98&gt;0,"VENCIDA",IF(CR98&gt;=-5,"POR VENCER","AL DÍA"))))</f>
        <v/>
      </c>
      <c r="CV98" s="185" t="n"/>
      <c r="CW98" s="119">
        <f>IF(N($H98)&lt;16,"",IF(CQ98="","",CQ98+31))</f>
        <v/>
      </c>
      <c r="CX98" s="124">
        <f>IF(CW98="","",TODAY()-CW98)</f>
        <v/>
      </c>
      <c r="CY98" s="494" t="n"/>
      <c r="CZ98" s="184" t="n"/>
      <c r="DA98" s="184">
        <f>IF(CW98="","SIN ESTADO",IF(CY98&lt;&gt;"","PAGA",IF(CX98&gt;0,"VENCIDA",IF(CX98&gt;=-5,"POR VENCER","AL DÍA"))))</f>
        <v/>
      </c>
      <c r="DB98" s="185" t="n"/>
      <c r="DC98" s="119">
        <f>IF(N($H98)&lt;17,"",IF(CW98="","",CW98+31))</f>
        <v/>
      </c>
      <c r="DD98" s="124">
        <f>IF(DC98="","",TODAY()-DC98)</f>
        <v/>
      </c>
      <c r="DE98" s="494" t="n"/>
      <c r="DF98" s="184" t="n"/>
      <c r="DG98" s="184">
        <f>IF(DC98="","SIN ESTADO",IF(DE98&lt;&gt;"","PAGA",IF(DD98&gt;0,"VENCIDA",IF(DD98&gt;=-5,"POR VENCER","AL DÍA"))))</f>
        <v/>
      </c>
      <c r="DH98" s="185" t="n"/>
      <c r="DI98" s="119">
        <f>IF(N($H98)&lt;18,"",IF(DC98="","",DC98+31))</f>
        <v/>
      </c>
      <c r="DJ98" s="124">
        <f>IF(DI98="","",TODAY()-DI98)</f>
        <v/>
      </c>
      <c r="DK98" s="494" t="n"/>
      <c r="DL98" s="184" t="n"/>
      <c r="DM98" s="184">
        <f>IF(DI98="","SIN ESTADO",IF(DK98&lt;&gt;"","PAGA",IF(DJ98&gt;0,"VENCIDA",IF(DJ98&gt;=-5,"POR VENCER","AL DÍA"))))</f>
        <v/>
      </c>
      <c r="DN98" s="185" t="n"/>
      <c r="DO98" s="119">
        <f>IF(N($H98)&lt;19,"",IF(DI98="","",DI98+31))</f>
        <v/>
      </c>
      <c r="DP98" s="124">
        <f>IF(DO98="","",TODAY()-DO98)</f>
        <v/>
      </c>
      <c r="DQ98" s="494" t="n"/>
      <c r="DR98" s="184" t="n"/>
      <c r="DS98" s="184">
        <f>IF(DO98="","SIN ESTADO",IF(DQ98&lt;&gt;"","PAGA",IF(DP98&gt;0,"VENCIDA",IF(DP98&gt;=-5,"POR VENCER","AL DÍA"))))</f>
        <v/>
      </c>
      <c r="DT98" s="185" t="n"/>
      <c r="DU98" s="119">
        <f>IF(N($H98)&lt;20,"",IF(DO98="","",DO98+31))</f>
        <v/>
      </c>
      <c r="DV98" s="124">
        <f>IF(DU98="","",TODAY()-DU98)</f>
        <v/>
      </c>
      <c r="DW98" s="494" t="n"/>
      <c r="DX98" s="184" t="n"/>
      <c r="DY98" s="184">
        <f>IF(DU98="","SIN ESTADO",IF(DW98&lt;&gt;"","PAGA",IF(DV98&gt;0,"VENCIDA",IF(DV98&gt;=-5,"POR VENCER","AL DÍA"))))</f>
        <v/>
      </c>
      <c r="DZ98" s="185" t="n"/>
      <c r="EA98" s="119">
        <f>IF(N($H98)&lt;21,"",IF(DU98="","",DU98+31))</f>
        <v/>
      </c>
      <c r="EB98" s="124">
        <f>IF(EA98="","",TODAY()-EA98)</f>
        <v/>
      </c>
      <c r="EC98" s="494" t="n"/>
      <c r="ED98" s="184" t="n"/>
      <c r="EE98" s="184">
        <f>IF(EA98="","SIN ESTADO",IF(EC98&lt;&gt;"","PAGA",IF(EB98&gt;0,"VENCIDA",IF(EB98&gt;=-5,"POR VENCER","AL DÍA"))))</f>
        <v/>
      </c>
      <c r="EF98" s="185" t="n"/>
      <c r="EG98" s="119">
        <f>IF(N($H98)&lt;22,"",IF(EA98="","",EA98+31))</f>
        <v/>
      </c>
      <c r="EH98" s="124">
        <f>IF(EG98="","",TODAY()-EG98)</f>
        <v/>
      </c>
      <c r="EI98" s="494" t="n"/>
      <c r="EJ98" s="184" t="n"/>
      <c r="EK98" s="184">
        <f>IF(EG98="","SIN ESTADO",IF(EI98&lt;&gt;"","PAGA",IF(EH98&gt;0,"VENCIDA",IF(EH98&gt;=-5,"POR VENCER","AL DÍA"))))</f>
        <v/>
      </c>
      <c r="EL98" s="185" t="n"/>
      <c r="EM98" s="119">
        <f>IF(N($H98)&lt;23,"",IF(EG98="","",EG98+31))</f>
        <v/>
      </c>
      <c r="EN98" s="124">
        <f>IF(EM98="","",TODAY()-EM98)</f>
        <v/>
      </c>
      <c r="EO98" s="494" t="n"/>
      <c r="EP98" s="184" t="n"/>
      <c r="EQ98" s="184">
        <f>IF(EM98="","SIN ESTADO",IF(EO98&lt;&gt;"","PAGA",IF(EN98&gt;0,"VENCIDA",IF(EN98&gt;=-5,"POR VENCER","AL DÍA"))))</f>
        <v/>
      </c>
      <c r="ER98" s="185" t="n"/>
      <c r="ES98" s="119">
        <f>IF(N($H98)&lt;24,"",IF(EM98="","",EM98+31))</f>
        <v/>
      </c>
      <c r="ET98" s="124">
        <f>IF(ES98="","",TODAY()-ES98)</f>
        <v/>
      </c>
      <c r="EU98" s="494" t="n"/>
      <c r="EV98" s="184" t="n"/>
      <c r="EW98" s="184">
        <f>IF(ES98="","SIN ESTADO",IF(EU98&lt;&gt;"","PAGA",IF(ET98&gt;0,"VENCIDA",IF(ET98&gt;=-5,"POR VENCER","AL DÍA"))))</f>
        <v/>
      </c>
      <c r="EX98" s="185" t="n"/>
      <c r="EY98" s="119">
        <f>IF(N($H98)&lt;25,"",IF(ES98="","",ES98+31))</f>
        <v/>
      </c>
      <c r="EZ98" s="124">
        <f>IF(EY98="","",TODAY()-EY98)</f>
        <v/>
      </c>
      <c r="FA98" s="494" t="n"/>
      <c r="FB98" s="184" t="n"/>
      <c r="FC98" s="184">
        <f>IF(EY98="","SIN ESTADO",IF(FA98&lt;&gt;"","PAGA",IF(EZ98&gt;0,"VENCIDA",IF(EZ98&gt;=-5,"POR VENCER","AL DÍA"))))</f>
        <v/>
      </c>
      <c r="FD98" s="185" t="n"/>
      <c r="FE98" s="119">
        <f>IF(N($H98)&lt;26,"",IF(EY98="","",EY98+31))</f>
        <v/>
      </c>
      <c r="FF98" s="124">
        <f>IF(FE98="","",TODAY()-FE98)</f>
        <v/>
      </c>
      <c r="FG98" s="494" t="n"/>
      <c r="FH98" s="184" t="n"/>
      <c r="FI98" s="184">
        <f>IF(FE98="","SIN ESTADO",IF(FG98&lt;&gt;"","PAGA",IF(FF98&gt;0,"VENCIDA",IF(FF98&gt;=-5,"POR VENCER","AL DÍA"))))</f>
        <v/>
      </c>
      <c r="FJ98" s="185" t="n"/>
      <c r="FK98" s="119">
        <f>IF(N($H98)&lt;27,"",IF(FE98="","",FE98+31))</f>
        <v/>
      </c>
      <c r="FL98" s="124">
        <f>IF(FK98="","",TODAY()-FK98)</f>
        <v/>
      </c>
      <c r="FM98" s="494" t="n"/>
      <c r="FN98" s="184" t="n"/>
      <c r="FO98" s="184">
        <f>IF(FK98="","SIN ESTADO",IF(FM98&lt;&gt;"","PAGA",IF(FL98&gt;0,"VENCIDA",IF(FL98&gt;=-5,"POR VENCER","AL DÍA"))))</f>
        <v/>
      </c>
      <c r="FP98" s="185" t="n"/>
      <c r="FQ98" s="119">
        <f>IF(N($H98)&lt;28,"",IF(FK98="","",FK98+31))</f>
        <v/>
      </c>
      <c r="FR98" s="124">
        <f>IF(FQ98="","",TODAY()-FQ98)</f>
        <v/>
      </c>
      <c r="FS98" s="494" t="n"/>
      <c r="FT98" s="184" t="n"/>
      <c r="FU98" s="184">
        <f>IF(FQ98="","SIN ESTADO",IF(FS98&lt;&gt;"","PAGA",IF(FR98&gt;0,"VENCIDA",IF(FR98&gt;=-5,"POR VENCER","AL DÍA"))))</f>
        <v/>
      </c>
      <c r="FV98" s="185" t="n"/>
      <c r="FW98" s="119">
        <f>IF(N($H98)&lt;29,"",IF(FQ98="","",FQ98+31))</f>
        <v/>
      </c>
      <c r="FX98" s="124">
        <f>IF(FW98="","",TODAY()-FW98)</f>
        <v/>
      </c>
      <c r="FY98" s="494" t="n"/>
      <c r="FZ98" s="184" t="n"/>
      <c r="GA98" s="184">
        <f>IF(FW98="","SIN ESTADO",IF(FY98&lt;&gt;"","PAGA",IF(FX98&gt;0,"VENCIDA",IF(FX98&gt;=-5,"POR VENCER","AL DÍA"))))</f>
        <v/>
      </c>
      <c r="GB98" s="185" t="n"/>
      <c r="GC98" s="119">
        <f>IF(N($H98)&lt;30,"",IF(FW98="","",FW98+31))</f>
        <v/>
      </c>
      <c r="GD98" s="124">
        <f>IF(GC98="","",TODAY()-GC98)</f>
        <v/>
      </c>
      <c r="GE98" s="494" t="n"/>
      <c r="GF98" s="184" t="n"/>
      <c r="GG98" s="184">
        <f>IF(GC98="","SIN ESTADO",IF(GE98&lt;&gt;"","PAGA",IF(GD98&gt;0,"VENCIDA",IF(GD98&gt;=-5,"POR VENCER","AL DÍA"))))</f>
        <v/>
      </c>
      <c r="GH98" s="185" t="n"/>
      <c r="GI98" s="119">
        <f>IF(N($H98)&lt;31,"",IF(GC98="","",GC98+31))</f>
        <v/>
      </c>
      <c r="GJ98" s="124">
        <f>IF(GI98="","",TODAY()-GI98)</f>
        <v/>
      </c>
      <c r="GK98" s="494" t="n"/>
      <c r="GL98" s="184" t="n"/>
      <c r="GM98" s="184">
        <f>IF(GI98="","SIN ESTADO",IF(GK98&lt;&gt;"","PAGA",IF(GJ98&gt;0,"VENCIDA",IF(GJ98&gt;=-5,"POR VENCER","AL DÍA"))))</f>
        <v/>
      </c>
      <c r="GN98" s="185" t="n"/>
      <c r="GO98" s="119">
        <f>IF(N($H98)&lt;32,"",IF(GI98="","",GI98+31))</f>
        <v/>
      </c>
      <c r="GP98" s="124">
        <f>IF(GO98="","",TODAY()-GO98)</f>
        <v/>
      </c>
      <c r="GQ98" s="494" t="n"/>
      <c r="GR98" s="184" t="n"/>
      <c r="GS98" s="184">
        <f>IF(GO98="","SIN ESTADO",IF(GQ98&lt;&gt;"","PAGA",IF(GP98&gt;0,"VENCIDA",IF(GP98&gt;=-5,"POR VENCER","AL DÍA"))))</f>
        <v/>
      </c>
      <c r="GT98" s="185" t="n"/>
      <c r="GU98" s="119">
        <f>IF(N($H98)&lt;33,"",IF(GO98="","",GO98+31))</f>
        <v/>
      </c>
      <c r="GV98" s="124">
        <f>IF(GU98="","",TODAY()-GU98)</f>
        <v/>
      </c>
      <c r="GW98" s="494" t="n"/>
      <c r="GX98" s="184" t="n"/>
      <c r="GY98" s="184">
        <f>IF(GU98="","SIN ESTADO",IF(GW98&lt;&gt;"","PAGA",IF(GV98&gt;0,"VENCIDA",IF(GV98&gt;=-5,"POR VENCER","AL DÍA"))))</f>
        <v/>
      </c>
      <c r="GZ98" s="185" t="n"/>
      <c r="HA98" s="119">
        <f>IF(N($H98)&lt;34,"",IF(GU98="","",GU98+31))</f>
        <v/>
      </c>
      <c r="HB98" s="124">
        <f>IF(HA98="","",TODAY()-HA98)</f>
        <v/>
      </c>
      <c r="HC98" s="494" t="n"/>
      <c r="HD98" s="184" t="n"/>
      <c r="HE98" s="184">
        <f>IF(HA98="","SIN ESTADO",IF(HC98&lt;&gt;"","PAGA",IF(HB98&gt;0,"VENCIDA",IF(HB98&gt;=-5,"POR VENCER","AL DÍA"))))</f>
        <v/>
      </c>
      <c r="HF98" s="185" t="n"/>
      <c r="HG98" s="119">
        <f>IF(N($H98)&lt;35,"",IF(HA98="","",HA98+31))</f>
        <v/>
      </c>
      <c r="HH98" s="124">
        <f>IF(HG98="","",TODAY()-HG98)</f>
        <v/>
      </c>
      <c r="HI98" s="494" t="n"/>
      <c r="HJ98" s="184" t="n"/>
      <c r="HK98" s="184">
        <f>IF(HG98="","SIN ESTADO",IF(HI98&lt;&gt;"","PAGA",IF(HH98&gt;0,"VENCIDA",IF(HH98&gt;=-5,"POR VENCER","AL DÍA"))))</f>
        <v/>
      </c>
      <c r="HL98" s="168" t="n"/>
      <c r="HM98" s="119">
        <f>IF(N($H98)&lt;36,"",IF(HG98="","",HG98+31))</f>
        <v/>
      </c>
      <c r="HN98" s="124">
        <f>IF(HM98="","",TODAY()-HM98)</f>
        <v/>
      </c>
      <c r="HO98" s="494" t="n"/>
      <c r="HP98" s="184" t="n"/>
      <c r="HQ98" s="184">
        <f>IF(HM98="","SIN ESTADO",IF(HO98&lt;&gt;"","PAGA",IF(HN98&gt;0,"VENCIDA",IF(HN98&gt;=-5,"POR VENCER","AL DÍA"))))</f>
        <v/>
      </c>
      <c r="HR98" s="168" t="n"/>
      <c r="HS98" s="169">
        <f>N98+T98+Z98+AF98+AL98+AR98+AX98+BD98+BJ98+BP98+BV98+CB98+CH98+CN98+CT98+CZ98+DF98+DL98+DR98+DX98+ED98+EJ98+EP98+EV98+FB98+FH98+FN98+FT98+FZ98+GF98+GL98+GR98+GX98+HD98+HJ98+HP98</f>
        <v/>
      </c>
      <c r="HU98" s="170">
        <f>IFERROR(N($J98),0)</f>
        <v/>
      </c>
      <c r="HW98" s="170">
        <f>SUMPRODUCT((MOD(COLUMN($M98:$HR98)-COLUMN($M98),6)=0)*ISNUMBER($M98:$HR98)*($M98:$HR98&gt;=RESUMEN!$C$26)*($M98:$HR98&lt;=RESUMEN!$C$27)*IFERROR(N($N98:$HS98),0))</f>
        <v/>
      </c>
      <c r="HX98" s="170">
        <f>SUMPRODUCT((MOD(COLUMN($M98:$HR98)-COLUMN($M98),6)=0)*ISNUMBER($M98:$HR98)*($M98:$HR98&gt;=RESUMEN!$C$26)*($M98:$HR98&lt;=RESUMEN!$C$27))</f>
        <v/>
      </c>
    </row>
    <row r="99" ht="15.75" customHeight="1" s="506">
      <c r="B99" s="113">
        <f>VENTAS!A98</f>
        <v/>
      </c>
      <c r="C99" s="217">
        <f>VENTAS!B98</f>
        <v/>
      </c>
      <c r="D99" s="53">
        <f>VENTAS!C98</f>
        <v/>
      </c>
      <c r="E99" s="114">
        <f>VENTAS!D98</f>
        <v/>
      </c>
      <c r="F99" s="114">
        <f>VENTAS!J98</f>
        <v/>
      </c>
      <c r="G99" s="494">
        <f>VENTAS!F98</f>
        <v/>
      </c>
      <c r="H99" s="479">
        <f>VENTAS!K98</f>
        <v/>
      </c>
      <c r="I99" s="479">
        <f>VENTAS!M98</f>
        <v/>
      </c>
      <c r="J99" s="184">
        <f>VENTAS!L98</f>
        <v/>
      </c>
      <c r="K99" s="119">
        <f>IF(N($H99)&lt;1,"",$G99+31)</f>
        <v/>
      </c>
      <c r="L99" s="124">
        <f>IF(K99="","",TODAY()-K99)</f>
        <v/>
      </c>
      <c r="M99" s="494" t="n"/>
      <c r="N99" s="374" t="n"/>
      <c r="O99" s="184">
        <f>IF(K99="","SIN ESTADO",IF(M99&lt;&gt;"","PAGA",IF(L99&gt;0,"VENCIDA",IF(L99&gt;=-5,"POR VENCER","AL DÍA"))))</f>
        <v/>
      </c>
      <c r="P99" s="185" t="n"/>
      <c r="Q99" s="119">
        <f>IF(N($H99)&lt;2,"",IF(K99="","",K99+31))</f>
        <v/>
      </c>
      <c r="R99" s="124">
        <f>IF(Q99="","",TODAY()-Q99)</f>
        <v/>
      </c>
      <c r="S99" s="494" t="n"/>
      <c r="T99" s="184" t="n"/>
      <c r="U99" s="184">
        <f>IF(Q99="","SIN ESTADO",IF(S99&lt;&gt;"","PAGA",IF(R99&gt;0,"VENCIDA",IF(R99&gt;=-5,"POR VENCER","AL DÍA"))))</f>
        <v/>
      </c>
      <c r="V99" s="185" t="n"/>
      <c r="W99" s="119">
        <f>IF(N($H99)&lt;3,"",IF(Q99="","",Q99+31))</f>
        <v/>
      </c>
      <c r="X99" s="124">
        <f>IF(W99="","",TODAY()-W99)</f>
        <v/>
      </c>
      <c r="Y99" s="494" t="n"/>
      <c r="Z99" s="184" t="n"/>
      <c r="AA99" s="184">
        <f>IF(W99="","SIN ESTADO",IF(Y99&lt;&gt;"","PAGA",IF(X99&gt;0,"VENCIDA",IF(X99&gt;=-5,"POR VENCER","AL DÍA"))))</f>
        <v/>
      </c>
      <c r="AB99" s="185" t="n"/>
      <c r="AC99" s="119">
        <f>IF(N($H99)&lt;4,"",IF(W99="","",W99+31))</f>
        <v/>
      </c>
      <c r="AD99" s="124">
        <f>IF(AC99="","",TODAY()-AC99)</f>
        <v/>
      </c>
      <c r="AE99" s="494" t="n"/>
      <c r="AF99" s="184" t="n"/>
      <c r="AG99" s="184">
        <f>IF(AC99="","SIN ESTADO",IF(AE99&lt;&gt;"","PAGA",IF(AD99&gt;0,"VENCIDA",IF(AD99&gt;=-5,"POR VENCER","AL DÍA"))))</f>
        <v/>
      </c>
      <c r="AH99" s="185" t="n"/>
      <c r="AI99" s="119">
        <f>IF(N($H99)&lt;5,"",IF(AC99="","",AC99+31))</f>
        <v/>
      </c>
      <c r="AJ99" s="124">
        <f>IF(AI99="","",TODAY()-AI99)</f>
        <v/>
      </c>
      <c r="AK99" s="494" t="n"/>
      <c r="AL99" s="184" t="n"/>
      <c r="AM99" s="184">
        <f>IF(AI99="","SIN ESTADO",IF(AK99&lt;&gt;"","PAGA",IF(AJ99&gt;0,"VENCIDA",IF(AJ99&gt;=-5,"POR VENCER","AL DÍA"))))</f>
        <v/>
      </c>
      <c r="AN99" s="185" t="n"/>
      <c r="AO99" s="119">
        <f>IF(N($H99)&lt;6,"",IF(AI99="","",AI99+31))</f>
        <v/>
      </c>
      <c r="AP99" s="124">
        <f>IF(AO99="","",TODAY()-AO99)</f>
        <v/>
      </c>
      <c r="AQ99" s="270" t="n"/>
      <c r="AR99" s="184" t="n"/>
      <c r="AS99" s="184">
        <f>IF(AO99="","SIN ESTADO",IF(AQ99&lt;&gt;"","PAGA",IF(AP99&gt;0,"VENCIDA",IF(AP99&gt;=-5,"POR VENCER","AL DÍA"))))</f>
        <v/>
      </c>
      <c r="AT99" s="185" t="n"/>
      <c r="AU99" s="119">
        <f>IF(N($H99)&lt;7,"",IF(AO99="","",AO99+31))</f>
        <v/>
      </c>
      <c r="AV99" s="124">
        <f>IF(AU99="","",TODAY()-AU99)</f>
        <v/>
      </c>
      <c r="AW99" s="494" t="n"/>
      <c r="AX99" s="184" t="n"/>
      <c r="AY99" s="184">
        <f>IF(AU99="","SIN ESTADO",IF(AW99&lt;&gt;"","PAGA",IF(AV99&gt;0,"VENCIDA",IF(AV99&gt;=-5,"POR VENCER","AL DÍA"))))</f>
        <v/>
      </c>
      <c r="AZ99" s="185" t="n"/>
      <c r="BA99" s="119">
        <f>IF(N($H99)&lt;8,"",IF(AU99="","",AU99+31))</f>
        <v/>
      </c>
      <c r="BB99" s="124">
        <f>IF(BA99="","",TODAY()-BA99)</f>
        <v/>
      </c>
      <c r="BC99" s="494" t="n"/>
      <c r="BD99" s="184" t="n"/>
      <c r="BE99" s="184">
        <f>IF(BA99="","SIN ESTADO",IF(BC99&lt;&gt;"","PAGA",IF(BB99&gt;0,"VENCIDA",IF(BB99&gt;=-5,"POR VENCER","AL DÍA"))))</f>
        <v/>
      </c>
      <c r="BF99" s="185" t="n"/>
      <c r="BG99" s="119">
        <f>IF(N($H99)&lt;9,"",IF(BA99="","",BA99+31))</f>
        <v/>
      </c>
      <c r="BH99" s="124">
        <f>IF(BG99="","",TODAY()-BG99)</f>
        <v/>
      </c>
      <c r="BI99" s="494" t="n"/>
      <c r="BJ99" s="184" t="n"/>
      <c r="BK99" s="184">
        <f>IF(BG99="","SIN ESTADO",IF(BI99&lt;&gt;"","PAGA",IF(BH99&gt;0,"VENCIDA",IF(BH99&gt;=-5,"POR VENCER","AL DÍA"))))</f>
        <v/>
      </c>
      <c r="BL99" s="185" t="n"/>
      <c r="BM99" s="119">
        <f>IF(N($H99)&lt;10,"",IF(BG99="","",BG99+31))</f>
        <v/>
      </c>
      <c r="BN99" s="124">
        <f>IF(BM99="","",TODAY()-BM99)</f>
        <v/>
      </c>
      <c r="BO99" s="494" t="n"/>
      <c r="BP99" s="184" t="n"/>
      <c r="BQ99" s="184">
        <f>IF(BM99="","SIN ESTADO",IF(BO99&lt;&gt;"","PAGA",IF(BN99&gt;0,"VENCIDA",IF(BN99&gt;=-5,"POR VENCER","AL DÍA"))))</f>
        <v/>
      </c>
      <c r="BR99" s="185" t="n"/>
      <c r="BS99" s="119">
        <f>IF(N($H99)&lt;11,"",IF(BM99="","",BM99+31))</f>
        <v/>
      </c>
      <c r="BT99" s="124">
        <f>IF(BS99="","",TODAY()-BS99)</f>
        <v/>
      </c>
      <c r="BU99" s="494" t="n"/>
      <c r="BV99" s="184" t="n"/>
      <c r="BW99" s="184">
        <f>IF(BS99="","SIN ESTADO",IF(BU99&lt;&gt;"","PAGA",IF(BT99&gt;0,"VENCIDA",IF(BT99&gt;=-5,"POR VENCER","AL DÍA"))))</f>
        <v/>
      </c>
      <c r="BX99" s="185" t="n"/>
      <c r="BY99" s="119">
        <f>IF(N($H99)&lt;12,"",IF(BS99="","",BS99+31))</f>
        <v/>
      </c>
      <c r="BZ99" s="124">
        <f>IF(BY99="","",TODAY()-BY99)</f>
        <v/>
      </c>
      <c r="CA99" s="494" t="n"/>
      <c r="CB99" s="184" t="n"/>
      <c r="CC99" s="184">
        <f>IF(BY99="","SIN ESTADO",IF(CA99&lt;&gt;"","PAGA",IF(BZ99&gt;0,"VENCIDA",IF(BZ99&gt;=-5,"POR VENCER","AL DÍA"))))</f>
        <v/>
      </c>
      <c r="CD99" s="185" t="n"/>
      <c r="CE99" s="119">
        <f>IF(N($H99)&lt;13,"",IF(BY99="","",BY99+31))</f>
        <v/>
      </c>
      <c r="CF99" s="124">
        <f>IF(CE99="","",TODAY()-CE99)</f>
        <v/>
      </c>
      <c r="CG99" s="494" t="n"/>
      <c r="CH99" s="184" t="n"/>
      <c r="CI99" s="184">
        <f>IF(CE99="","SIN ESTADO",IF(CG99&lt;&gt;"","PAGA",IF(CF99&gt;0,"VENCIDA",IF(CF99&gt;=-5,"POR VENCER","AL DÍA"))))</f>
        <v/>
      </c>
      <c r="CJ99" s="185" t="n"/>
      <c r="CK99" s="119">
        <f>IF(N($H99)&lt;14,"",IF(CE99="","",CE99+31))</f>
        <v/>
      </c>
      <c r="CL99" s="124">
        <f>IF(CK99="","",TODAY()-CK99)</f>
        <v/>
      </c>
      <c r="CM99" s="494" t="n"/>
      <c r="CN99" s="184" t="n"/>
      <c r="CO99" s="184">
        <f>IF(CK99="","SIN ESTADO",IF(CM99&lt;&gt;"","PAGA",IF(CL99&gt;0,"VENCIDA",IF(CL99&gt;=-5,"POR VENCER","AL DÍA"))))</f>
        <v/>
      </c>
      <c r="CP99" s="185" t="n"/>
      <c r="CQ99" s="119">
        <f>IF(N($H99)&lt;15,"",IF(CK99="","",CK99+31))</f>
        <v/>
      </c>
      <c r="CR99" s="124">
        <f>IF(CQ99="","",TODAY()-CQ99)</f>
        <v/>
      </c>
      <c r="CS99" s="494" t="n"/>
      <c r="CT99" s="184" t="n"/>
      <c r="CU99" s="184">
        <f>IF(CQ99="","SIN ESTADO",IF(CS99&lt;&gt;"","PAGA",IF(CR99&gt;0,"VENCIDA",IF(CR99&gt;=-5,"POR VENCER","AL DÍA"))))</f>
        <v/>
      </c>
      <c r="CV99" s="185" t="n"/>
      <c r="CW99" s="119">
        <f>IF(N($H99)&lt;16,"",IF(CQ99="","",CQ99+31))</f>
        <v/>
      </c>
      <c r="CX99" s="124">
        <f>IF(CW99="","",TODAY()-CW99)</f>
        <v/>
      </c>
      <c r="CY99" s="494" t="n"/>
      <c r="CZ99" s="184" t="n"/>
      <c r="DA99" s="184">
        <f>IF(CW99="","SIN ESTADO",IF(CY99&lt;&gt;"","PAGA",IF(CX99&gt;0,"VENCIDA",IF(CX99&gt;=-5,"POR VENCER","AL DÍA"))))</f>
        <v/>
      </c>
      <c r="DB99" s="185" t="n"/>
      <c r="DC99" s="119">
        <f>IF(N($H99)&lt;17,"",IF(CW99="","",CW99+31))</f>
        <v/>
      </c>
      <c r="DD99" s="124">
        <f>IF(DC99="","",TODAY()-DC99)</f>
        <v/>
      </c>
      <c r="DE99" s="494" t="n"/>
      <c r="DF99" s="184" t="n"/>
      <c r="DG99" s="184">
        <f>IF(DC99="","SIN ESTADO",IF(DE99&lt;&gt;"","PAGA",IF(DD99&gt;0,"VENCIDA",IF(DD99&gt;=-5,"POR VENCER","AL DÍA"))))</f>
        <v/>
      </c>
      <c r="DH99" s="185" t="n"/>
      <c r="DI99" s="119">
        <f>IF(N($H99)&lt;18,"",IF(DC99="","",DC99+31))</f>
        <v/>
      </c>
      <c r="DJ99" s="124">
        <f>IF(DI99="","",TODAY()-DI99)</f>
        <v/>
      </c>
      <c r="DK99" s="494" t="n"/>
      <c r="DL99" s="184" t="n"/>
      <c r="DM99" s="184">
        <f>IF(DI99="","SIN ESTADO",IF(DK99&lt;&gt;"","PAGA",IF(DJ99&gt;0,"VENCIDA",IF(DJ99&gt;=-5,"POR VENCER","AL DÍA"))))</f>
        <v/>
      </c>
      <c r="DN99" s="185" t="n"/>
      <c r="DO99" s="119">
        <f>IF(N($H99)&lt;19,"",IF(DI99="","",DI99+31))</f>
        <v/>
      </c>
      <c r="DP99" s="124">
        <f>IF(DO99="","",TODAY()-DO99)</f>
        <v/>
      </c>
      <c r="DQ99" s="494" t="n"/>
      <c r="DR99" s="184" t="n"/>
      <c r="DS99" s="184">
        <f>IF(DO99="","SIN ESTADO",IF(DQ99&lt;&gt;"","PAGA",IF(DP99&gt;0,"VENCIDA",IF(DP99&gt;=-5,"POR VENCER","AL DÍA"))))</f>
        <v/>
      </c>
      <c r="DT99" s="185" t="n"/>
      <c r="DU99" s="119">
        <f>IF(N($H99)&lt;20,"",IF(DO99="","",DO99+31))</f>
        <v/>
      </c>
      <c r="DV99" s="124">
        <f>IF(DU99="","",TODAY()-DU99)</f>
        <v/>
      </c>
      <c r="DW99" s="494" t="n"/>
      <c r="DX99" s="184" t="n"/>
      <c r="DY99" s="184">
        <f>IF(DU99="","SIN ESTADO",IF(DW99&lt;&gt;"","PAGA",IF(DV99&gt;0,"VENCIDA",IF(DV99&gt;=-5,"POR VENCER","AL DÍA"))))</f>
        <v/>
      </c>
      <c r="DZ99" s="185" t="n"/>
      <c r="EA99" s="119">
        <f>IF(N($H99)&lt;21,"",IF(DU99="","",DU99+31))</f>
        <v/>
      </c>
      <c r="EB99" s="124">
        <f>IF(EA99="","",TODAY()-EA99)</f>
        <v/>
      </c>
      <c r="EC99" s="494" t="n"/>
      <c r="ED99" s="184" t="n"/>
      <c r="EE99" s="184">
        <f>IF(EA99="","SIN ESTADO",IF(EC99&lt;&gt;"","PAGA",IF(EB99&gt;0,"VENCIDA",IF(EB99&gt;=-5,"POR VENCER","AL DÍA"))))</f>
        <v/>
      </c>
      <c r="EF99" s="185" t="n"/>
      <c r="EG99" s="119">
        <f>IF(N($H99)&lt;22,"",IF(EA99="","",EA99+31))</f>
        <v/>
      </c>
      <c r="EH99" s="124">
        <f>IF(EG99="","",TODAY()-EG99)</f>
        <v/>
      </c>
      <c r="EI99" s="494" t="n"/>
      <c r="EJ99" s="184" t="n"/>
      <c r="EK99" s="184">
        <f>IF(EG99="","SIN ESTADO",IF(EI99&lt;&gt;"","PAGA",IF(EH99&gt;0,"VENCIDA",IF(EH99&gt;=-5,"POR VENCER","AL DÍA"))))</f>
        <v/>
      </c>
      <c r="EL99" s="185" t="n"/>
      <c r="EM99" s="119">
        <f>IF(N($H99)&lt;23,"",IF(EG99="","",EG99+31))</f>
        <v/>
      </c>
      <c r="EN99" s="124">
        <f>IF(EM99="","",TODAY()-EM99)</f>
        <v/>
      </c>
      <c r="EO99" s="494" t="n"/>
      <c r="EP99" s="184" t="n"/>
      <c r="EQ99" s="184">
        <f>IF(EM99="","SIN ESTADO",IF(EO99&lt;&gt;"","PAGA",IF(EN99&gt;0,"VENCIDA",IF(EN99&gt;=-5,"POR VENCER","AL DÍA"))))</f>
        <v/>
      </c>
      <c r="ER99" s="185" t="n"/>
      <c r="ES99" s="119">
        <f>IF(N($H99)&lt;24,"",IF(EM99="","",EM99+31))</f>
        <v/>
      </c>
      <c r="ET99" s="124">
        <f>IF(ES99="","",TODAY()-ES99)</f>
        <v/>
      </c>
      <c r="EU99" s="494" t="n"/>
      <c r="EV99" s="184" t="n"/>
      <c r="EW99" s="184">
        <f>IF(ES99="","SIN ESTADO",IF(EU99&lt;&gt;"","PAGA",IF(ET99&gt;0,"VENCIDA",IF(ET99&gt;=-5,"POR VENCER","AL DÍA"))))</f>
        <v/>
      </c>
      <c r="EX99" s="185" t="n"/>
      <c r="EY99" s="119">
        <f>IF(N($H99)&lt;25,"",IF(ES99="","",ES99+31))</f>
        <v/>
      </c>
      <c r="EZ99" s="124">
        <f>IF(EY99="","",TODAY()-EY99)</f>
        <v/>
      </c>
      <c r="FA99" s="494" t="n"/>
      <c r="FB99" s="184" t="n"/>
      <c r="FC99" s="184">
        <f>IF(EY99="","SIN ESTADO",IF(FA99&lt;&gt;"","PAGA",IF(EZ99&gt;0,"VENCIDA",IF(EZ99&gt;=-5,"POR VENCER","AL DÍA"))))</f>
        <v/>
      </c>
      <c r="FD99" s="185" t="n"/>
      <c r="FE99" s="119">
        <f>IF(N($H99)&lt;26,"",IF(EY99="","",EY99+31))</f>
        <v/>
      </c>
      <c r="FF99" s="124">
        <f>IF(FE99="","",TODAY()-FE99)</f>
        <v/>
      </c>
      <c r="FG99" s="494" t="n"/>
      <c r="FH99" s="184" t="n"/>
      <c r="FI99" s="184">
        <f>IF(FE99="","SIN ESTADO",IF(FG99&lt;&gt;"","PAGA",IF(FF99&gt;0,"VENCIDA",IF(FF99&gt;=-5,"POR VENCER","AL DÍA"))))</f>
        <v/>
      </c>
      <c r="FJ99" s="185" t="n"/>
      <c r="FK99" s="119">
        <f>IF(N($H99)&lt;27,"",IF(FE99="","",FE99+31))</f>
        <v/>
      </c>
      <c r="FL99" s="124">
        <f>IF(FK99="","",TODAY()-FK99)</f>
        <v/>
      </c>
      <c r="FM99" s="494" t="n"/>
      <c r="FN99" s="184" t="n"/>
      <c r="FO99" s="184">
        <f>IF(FK99="","SIN ESTADO",IF(FM99&lt;&gt;"","PAGA",IF(FL99&gt;0,"VENCIDA",IF(FL99&gt;=-5,"POR VENCER","AL DÍA"))))</f>
        <v/>
      </c>
      <c r="FP99" s="185" t="n"/>
      <c r="FQ99" s="119">
        <f>IF(N($H99)&lt;28,"",IF(FK99="","",FK99+31))</f>
        <v/>
      </c>
      <c r="FR99" s="124">
        <f>IF(FQ99="","",TODAY()-FQ99)</f>
        <v/>
      </c>
      <c r="FS99" s="494" t="n"/>
      <c r="FT99" s="184" t="n"/>
      <c r="FU99" s="184">
        <f>IF(FQ99="","SIN ESTADO",IF(FS99&lt;&gt;"","PAGA",IF(FR99&gt;0,"VENCIDA",IF(FR99&gt;=-5,"POR VENCER","AL DÍA"))))</f>
        <v/>
      </c>
      <c r="FV99" s="185" t="n"/>
      <c r="FW99" s="119">
        <f>IF(N($H99)&lt;29,"",IF(FQ99="","",FQ99+31))</f>
        <v/>
      </c>
      <c r="FX99" s="124">
        <f>IF(FW99="","",TODAY()-FW99)</f>
        <v/>
      </c>
      <c r="FY99" s="494" t="n"/>
      <c r="FZ99" s="184" t="n"/>
      <c r="GA99" s="184">
        <f>IF(FW99="","SIN ESTADO",IF(FY99&lt;&gt;"","PAGA",IF(FX99&gt;0,"VENCIDA",IF(FX99&gt;=-5,"POR VENCER","AL DÍA"))))</f>
        <v/>
      </c>
      <c r="GB99" s="185" t="n"/>
      <c r="GC99" s="119">
        <f>IF(N($H99)&lt;30,"",IF(FW99="","",FW99+31))</f>
        <v/>
      </c>
      <c r="GD99" s="124">
        <f>IF(GC99="","",TODAY()-GC99)</f>
        <v/>
      </c>
      <c r="GE99" s="494" t="n"/>
      <c r="GF99" s="184" t="n"/>
      <c r="GG99" s="184">
        <f>IF(GC99="","SIN ESTADO",IF(GE99&lt;&gt;"","PAGA",IF(GD99&gt;0,"VENCIDA",IF(GD99&gt;=-5,"POR VENCER","AL DÍA"))))</f>
        <v/>
      </c>
      <c r="GH99" s="185" t="n"/>
      <c r="GI99" s="119">
        <f>IF(N($H99)&lt;31,"",IF(GC99="","",GC99+31))</f>
        <v/>
      </c>
      <c r="GJ99" s="124">
        <f>IF(GI99="","",TODAY()-GI99)</f>
        <v/>
      </c>
      <c r="GK99" s="494" t="n"/>
      <c r="GL99" s="184" t="n"/>
      <c r="GM99" s="184">
        <f>IF(GI99="","SIN ESTADO",IF(GK99&lt;&gt;"","PAGA",IF(GJ99&gt;0,"VENCIDA",IF(GJ99&gt;=-5,"POR VENCER","AL DÍA"))))</f>
        <v/>
      </c>
      <c r="GN99" s="185" t="n"/>
      <c r="GO99" s="119">
        <f>IF(N($H99)&lt;32,"",IF(GI99="","",GI99+31))</f>
        <v/>
      </c>
      <c r="GP99" s="124">
        <f>IF(GO99="","",TODAY()-GO99)</f>
        <v/>
      </c>
      <c r="GQ99" s="494" t="n"/>
      <c r="GR99" s="184" t="n"/>
      <c r="GS99" s="184">
        <f>IF(GO99="","SIN ESTADO",IF(GQ99&lt;&gt;"","PAGA",IF(GP99&gt;0,"VENCIDA",IF(GP99&gt;=-5,"POR VENCER","AL DÍA"))))</f>
        <v/>
      </c>
      <c r="GT99" s="185" t="n"/>
      <c r="GU99" s="119">
        <f>IF(N($H99)&lt;33,"",IF(GO99="","",GO99+31))</f>
        <v/>
      </c>
      <c r="GV99" s="124">
        <f>IF(GU99="","",TODAY()-GU99)</f>
        <v/>
      </c>
      <c r="GW99" s="494" t="n"/>
      <c r="GX99" s="184" t="n"/>
      <c r="GY99" s="184">
        <f>IF(GU99="","SIN ESTADO",IF(GW99&lt;&gt;"","PAGA",IF(GV99&gt;0,"VENCIDA",IF(GV99&gt;=-5,"POR VENCER","AL DÍA"))))</f>
        <v/>
      </c>
      <c r="GZ99" s="185" t="n"/>
      <c r="HA99" s="119">
        <f>IF(N($H99)&lt;34,"",IF(GU99="","",GU99+31))</f>
        <v/>
      </c>
      <c r="HB99" s="124">
        <f>IF(HA99="","",TODAY()-HA99)</f>
        <v/>
      </c>
      <c r="HC99" s="494" t="n"/>
      <c r="HD99" s="184" t="n"/>
      <c r="HE99" s="184">
        <f>IF(HA99="","SIN ESTADO",IF(HC99&lt;&gt;"","PAGA",IF(HB99&gt;0,"VENCIDA",IF(HB99&gt;=-5,"POR VENCER","AL DÍA"))))</f>
        <v/>
      </c>
      <c r="HF99" s="185" t="n"/>
      <c r="HG99" s="119">
        <f>IF(N($H99)&lt;35,"",IF(HA99="","",HA99+31))</f>
        <v/>
      </c>
      <c r="HH99" s="124">
        <f>IF(HG99="","",TODAY()-HG99)</f>
        <v/>
      </c>
      <c r="HI99" s="494" t="n"/>
      <c r="HJ99" s="184" t="n"/>
      <c r="HK99" s="184">
        <f>IF(HG99="","SIN ESTADO",IF(HI99&lt;&gt;"","PAGA",IF(HH99&gt;0,"VENCIDA",IF(HH99&gt;=-5,"POR VENCER","AL DÍA"))))</f>
        <v/>
      </c>
      <c r="HL99" s="168" t="n"/>
      <c r="HM99" s="119">
        <f>IF(N($H99)&lt;36,"",IF(HG99="","",HG99+31))</f>
        <v/>
      </c>
      <c r="HN99" s="124">
        <f>IF(HM99="","",TODAY()-HM99)</f>
        <v/>
      </c>
      <c r="HO99" s="494" t="n"/>
      <c r="HP99" s="184" t="n"/>
      <c r="HQ99" s="184">
        <f>IF(HM99="","SIN ESTADO",IF(HO99&lt;&gt;"","PAGA",IF(HN99&gt;0,"VENCIDA",IF(HN99&gt;=-5,"POR VENCER","AL DÍA"))))</f>
        <v/>
      </c>
      <c r="HR99" s="168" t="n"/>
      <c r="HS99" s="169">
        <f>N99+T99+Z99+AF99+AL99+AR99+AX99+BD99+BJ99+BP99+BV99+CB99+CH99+CN99+CT99+CZ99+DF99+DL99+DR99+DX99+ED99+EJ99+EP99+EV99+FB99+FH99+FN99+FT99+FZ99+GF99+GL99+GR99+GX99+HD99+HJ99+HP99</f>
        <v/>
      </c>
      <c r="HU99" s="170">
        <f>IFERROR(N($J99),0)</f>
        <v/>
      </c>
      <c r="HW99" s="170">
        <f>SUMPRODUCT((MOD(COLUMN($M99:$HR99)-COLUMN($M99),6)=0)*ISNUMBER($M99:$HR99)*($M99:$HR99&gt;=RESUMEN!$C$26)*($M99:$HR99&lt;=RESUMEN!$C$27)*IFERROR(N($N99:$HS99),0))</f>
        <v/>
      </c>
      <c r="HX99" s="170">
        <f>SUMPRODUCT((MOD(COLUMN($M99:$HR99)-COLUMN($M99),6)=0)*ISNUMBER($M99:$HR99)*($M99:$HR99&gt;=RESUMEN!$C$26)*($M99:$HR99&lt;=RESUMEN!$C$27))</f>
        <v/>
      </c>
    </row>
    <row r="100" ht="15.75" customHeight="1" s="506">
      <c r="B100" s="113">
        <f>VENTAS!A99</f>
        <v/>
      </c>
      <c r="C100" s="236">
        <f>VENTAS!B99</f>
        <v/>
      </c>
      <c r="D100" s="53">
        <f>VENTAS!C99</f>
        <v/>
      </c>
      <c r="E100" s="114">
        <f>VENTAS!D99</f>
        <v/>
      </c>
      <c r="F100" s="114">
        <f>VENTAS!J99</f>
        <v/>
      </c>
      <c r="G100" s="494">
        <f>VENTAS!F99</f>
        <v/>
      </c>
      <c r="H100" s="479">
        <f>VENTAS!K99</f>
        <v/>
      </c>
      <c r="I100" s="479">
        <f>VENTAS!M99</f>
        <v/>
      </c>
      <c r="J100" s="184">
        <f>VENTAS!L99</f>
        <v/>
      </c>
      <c r="K100" s="119">
        <f>IF(N($H100)&lt;1,"",$G100+31)</f>
        <v/>
      </c>
      <c r="L100" s="124">
        <f>IF(K100="","",TODAY()-K100)</f>
        <v/>
      </c>
      <c r="M100" s="494" t="n">
        <v>46163</v>
      </c>
      <c r="N100" s="374" t="n">
        <v>2562600</v>
      </c>
      <c r="O100" s="184">
        <f>IF(K100="","SIN ESTADO",IF(M100&lt;&gt;"","PAGA",IF(L100&gt;0,"VENCIDA",IF(L100&gt;=-5,"POR VENCER","AL DÍA"))))</f>
        <v/>
      </c>
      <c r="P100" s="185" t="inlineStr">
        <is>
          <t>TRANSFERENCIA</t>
        </is>
      </c>
      <c r="Q100" s="119">
        <f>IF(N($H100)&lt;2,"",IF(K100="","",K100+31))</f>
        <v/>
      </c>
      <c r="R100" s="124">
        <f>IF(Q100="","",TODAY()-Q100)</f>
        <v/>
      </c>
      <c r="S100" s="494" t="n">
        <v>46239</v>
      </c>
      <c r="T100" s="184" t="n">
        <v>854000</v>
      </c>
      <c r="U100" s="184">
        <f>IF(Q100="","SIN ESTADO",IF(S100&lt;&gt;"","PAGA",IF(R100&gt;0,"VENCIDA",IF(R100&gt;=-5,"POR VENCER","AL DÍA"))))</f>
        <v/>
      </c>
      <c r="V100" s="185" t="inlineStr">
        <is>
          <t>TRANSFERENCIA</t>
        </is>
      </c>
      <c r="W100" s="119">
        <f>IF(N($H100)&lt;3,"",IF(Q100="","",Q100+31))</f>
        <v/>
      </c>
      <c r="X100" s="124">
        <f>IF(W100="","",TODAY()-W100)</f>
        <v/>
      </c>
      <c r="Y100" s="494" t="n"/>
      <c r="Z100" s="184" t="n"/>
      <c r="AA100" s="184">
        <f>IF(W100="","SIN ESTADO",IF(Y100&lt;&gt;"","PAGA",IF(X100&gt;0,"VENCIDA",IF(X100&gt;=-5,"POR VENCER","AL DÍA"))))</f>
        <v/>
      </c>
      <c r="AB100" s="185" t="n"/>
      <c r="AC100" s="119">
        <f>IF(N($H100)&lt;4,"",IF(W100="","",W100+31))</f>
        <v/>
      </c>
      <c r="AD100" s="124">
        <f>IF(AC100="","",TODAY()-AC100)</f>
        <v/>
      </c>
      <c r="AE100" s="494" t="n"/>
      <c r="AF100" s="184" t="n"/>
      <c r="AG100" s="184">
        <f>IF(AC100="","SIN ESTADO",IF(AE100&lt;&gt;"","PAGA",IF(AD100&gt;0,"VENCIDA",IF(AD100&gt;=-5,"POR VENCER","AL DÍA"))))</f>
        <v/>
      </c>
      <c r="AH100" s="185" t="n"/>
      <c r="AI100" s="119">
        <f>IF(N($H100)&lt;5,"",IF(AC100="","",AC100+31))</f>
        <v/>
      </c>
      <c r="AJ100" s="124">
        <f>IF(AI100="","",TODAY()-AI100)</f>
        <v/>
      </c>
      <c r="AK100" s="494" t="n"/>
      <c r="AL100" s="184" t="n"/>
      <c r="AM100" s="184">
        <f>IF(AI100="","SIN ESTADO",IF(AK100&lt;&gt;"","PAGA",IF(AJ100&gt;0,"VENCIDA",IF(AJ100&gt;=-5,"POR VENCER","AL DÍA"))))</f>
        <v/>
      </c>
      <c r="AN100" s="185" t="n"/>
      <c r="AO100" s="119">
        <f>IF(N($H100)&lt;6,"",IF(AI100="","",AI100+31))</f>
        <v/>
      </c>
      <c r="AP100" s="124">
        <f>IF(AO100="","",TODAY()-AO100)</f>
        <v/>
      </c>
      <c r="AQ100" s="270" t="n"/>
      <c r="AR100" s="184" t="n"/>
      <c r="AS100" s="184">
        <f>IF(AO100="","SIN ESTADO",IF(AQ100&lt;&gt;"","PAGA",IF(AP100&gt;0,"VENCIDA",IF(AP100&gt;=-5,"POR VENCER","AL DÍA"))))</f>
        <v/>
      </c>
      <c r="AT100" s="185" t="n"/>
      <c r="AU100" s="119">
        <f>IF(N($H100)&lt;7,"",IF(AO100="","",AO100+31))</f>
        <v/>
      </c>
      <c r="AV100" s="124">
        <f>IF(AU100="","",TODAY()-AU100)</f>
        <v/>
      </c>
      <c r="AW100" s="494" t="n"/>
      <c r="AX100" s="184" t="n"/>
      <c r="AY100" s="184">
        <f>IF(AU100="","SIN ESTADO",IF(AW100&lt;&gt;"","PAGA",IF(AV100&gt;0,"VENCIDA",IF(AV100&gt;=-5,"POR VENCER","AL DÍA"))))</f>
        <v/>
      </c>
      <c r="AZ100" s="185" t="n"/>
      <c r="BA100" s="119">
        <f>IF(N($H100)&lt;8,"",IF(AU100="","",AU100+31))</f>
        <v/>
      </c>
      <c r="BB100" s="124">
        <f>IF(BA100="","",TODAY()-BA100)</f>
        <v/>
      </c>
      <c r="BC100" s="494" t="n"/>
      <c r="BD100" s="184" t="n"/>
      <c r="BE100" s="184">
        <f>IF(BA100="","SIN ESTADO",IF(BC100&lt;&gt;"","PAGA",IF(BB100&gt;0,"VENCIDA",IF(BB100&gt;=-5,"POR VENCER","AL DÍA"))))</f>
        <v/>
      </c>
      <c r="BF100" s="185" t="n"/>
      <c r="BG100" s="119">
        <f>IF(N($H100)&lt;9,"",IF(BA100="","",BA100+31))</f>
        <v/>
      </c>
      <c r="BH100" s="124">
        <f>IF(BG100="","",TODAY()-BG100)</f>
        <v/>
      </c>
      <c r="BI100" s="494" t="n"/>
      <c r="BJ100" s="184" t="n"/>
      <c r="BK100" s="184">
        <f>IF(BG100="","SIN ESTADO",IF(BI100&lt;&gt;"","PAGA",IF(BH100&gt;0,"VENCIDA",IF(BH100&gt;=-5,"POR VENCER","AL DÍA"))))</f>
        <v/>
      </c>
      <c r="BL100" s="185" t="n"/>
      <c r="BM100" s="119">
        <f>IF(N($H100)&lt;10,"",IF(BG100="","",BG100+31))</f>
        <v/>
      </c>
      <c r="BN100" s="124">
        <f>IF(BM100="","",TODAY()-BM100)</f>
        <v/>
      </c>
      <c r="BO100" s="494" t="n"/>
      <c r="BP100" s="184" t="n"/>
      <c r="BQ100" s="184">
        <f>IF(BM100="","SIN ESTADO",IF(BO100&lt;&gt;"","PAGA",IF(BN100&gt;0,"VENCIDA",IF(BN100&gt;=-5,"POR VENCER","AL DÍA"))))</f>
        <v/>
      </c>
      <c r="BR100" s="185" t="n"/>
      <c r="BS100" s="119">
        <f>IF(N($H100)&lt;11,"",IF(BM100="","",BM100+31))</f>
        <v/>
      </c>
      <c r="BT100" s="124">
        <f>IF(BS100="","",TODAY()-BS100)</f>
        <v/>
      </c>
      <c r="BU100" s="494" t="n"/>
      <c r="BV100" s="184" t="n"/>
      <c r="BW100" s="184">
        <f>IF(BS100="","SIN ESTADO",IF(BU100&lt;&gt;"","PAGA",IF(BT100&gt;0,"VENCIDA",IF(BT100&gt;=-5,"POR VENCER","AL DÍA"))))</f>
        <v/>
      </c>
      <c r="BX100" s="185" t="n"/>
      <c r="BY100" s="119">
        <f>IF(N($H100)&lt;12,"",IF(BS100="","",BS100+31))</f>
        <v/>
      </c>
      <c r="BZ100" s="124">
        <f>IF(BY100="","",TODAY()-BY100)</f>
        <v/>
      </c>
      <c r="CA100" s="494" t="n"/>
      <c r="CB100" s="184" t="n"/>
      <c r="CC100" s="184">
        <f>IF(BY100="","SIN ESTADO",IF(CA100&lt;&gt;"","PAGA",IF(BZ100&gt;0,"VENCIDA",IF(BZ100&gt;=-5,"POR VENCER","AL DÍA"))))</f>
        <v/>
      </c>
      <c r="CD100" s="185" t="n"/>
      <c r="CE100" s="119">
        <f>IF(N($H100)&lt;13,"",IF(BY100="","",BY100+31))</f>
        <v/>
      </c>
      <c r="CF100" s="124">
        <f>IF(CE100="","",TODAY()-CE100)</f>
        <v/>
      </c>
      <c r="CG100" s="494" t="n"/>
      <c r="CH100" s="184" t="n"/>
      <c r="CI100" s="184">
        <f>IF(CE100="","SIN ESTADO",IF(CG100&lt;&gt;"","PAGA",IF(CF100&gt;0,"VENCIDA",IF(CF100&gt;=-5,"POR VENCER","AL DÍA"))))</f>
        <v/>
      </c>
      <c r="CJ100" s="185" t="n"/>
      <c r="CK100" s="119">
        <f>IF(N($H100)&lt;14,"",IF(CE100="","",CE100+31))</f>
        <v/>
      </c>
      <c r="CL100" s="124">
        <f>IF(CK100="","",TODAY()-CK100)</f>
        <v/>
      </c>
      <c r="CM100" s="494" t="n"/>
      <c r="CN100" s="184" t="n"/>
      <c r="CO100" s="184">
        <f>IF(CK100="","SIN ESTADO",IF(CM100&lt;&gt;"","PAGA",IF(CL100&gt;0,"VENCIDA",IF(CL100&gt;=-5,"POR VENCER","AL DÍA"))))</f>
        <v/>
      </c>
      <c r="CP100" s="185" t="n"/>
      <c r="CQ100" s="119">
        <f>IF(N($H100)&lt;15,"",IF(CK100="","",CK100+31))</f>
        <v/>
      </c>
      <c r="CR100" s="124">
        <f>IF(CQ100="","",TODAY()-CQ100)</f>
        <v/>
      </c>
      <c r="CS100" s="494" t="n"/>
      <c r="CT100" s="184" t="n"/>
      <c r="CU100" s="184">
        <f>IF(CQ100="","SIN ESTADO",IF(CS100&lt;&gt;"","PAGA",IF(CR100&gt;0,"VENCIDA",IF(CR100&gt;=-5,"POR VENCER","AL DÍA"))))</f>
        <v/>
      </c>
      <c r="CV100" s="185" t="n"/>
      <c r="CW100" s="119">
        <f>IF(N($H100)&lt;16,"",IF(CQ100="","",CQ100+31))</f>
        <v/>
      </c>
      <c r="CX100" s="124">
        <f>IF(CW100="","",TODAY()-CW100)</f>
        <v/>
      </c>
      <c r="CY100" s="494" t="n"/>
      <c r="CZ100" s="184" t="n"/>
      <c r="DA100" s="184">
        <f>IF(CW100="","SIN ESTADO",IF(CY100&lt;&gt;"","PAGA",IF(CX100&gt;0,"VENCIDA",IF(CX100&gt;=-5,"POR VENCER","AL DÍA"))))</f>
        <v/>
      </c>
      <c r="DB100" s="185" t="n"/>
      <c r="DC100" s="119">
        <f>IF(N($H100)&lt;17,"",IF(CW100="","",CW100+31))</f>
        <v/>
      </c>
      <c r="DD100" s="124">
        <f>IF(DC100="","",TODAY()-DC100)</f>
        <v/>
      </c>
      <c r="DE100" s="494" t="n"/>
      <c r="DF100" s="184" t="n"/>
      <c r="DG100" s="184">
        <f>IF(DC100="","SIN ESTADO",IF(DE100&lt;&gt;"","PAGA",IF(DD100&gt;0,"VENCIDA",IF(DD100&gt;=-5,"POR VENCER","AL DÍA"))))</f>
        <v/>
      </c>
      <c r="DH100" s="185" t="n"/>
      <c r="DI100" s="119">
        <f>IF(N($H100)&lt;18,"",IF(DC100="","",DC100+31))</f>
        <v/>
      </c>
      <c r="DJ100" s="124">
        <f>IF(DI100="","",TODAY()-DI100)</f>
        <v/>
      </c>
      <c r="DK100" s="494" t="n"/>
      <c r="DL100" s="184" t="n"/>
      <c r="DM100" s="184">
        <f>IF(DI100="","SIN ESTADO",IF(DK100&lt;&gt;"","PAGA",IF(DJ100&gt;0,"VENCIDA",IF(DJ100&gt;=-5,"POR VENCER","AL DÍA"))))</f>
        <v/>
      </c>
      <c r="DN100" s="185" t="n"/>
      <c r="DO100" s="119">
        <f>IF(N($H100)&lt;19,"",IF(DI100="","",DI100+31))</f>
        <v/>
      </c>
      <c r="DP100" s="124">
        <f>IF(DO100="","",TODAY()-DO100)</f>
        <v/>
      </c>
      <c r="DQ100" s="494" t="n"/>
      <c r="DR100" s="184" t="n"/>
      <c r="DS100" s="184">
        <f>IF(DO100="","SIN ESTADO",IF(DQ100&lt;&gt;"","PAGA",IF(DP100&gt;0,"VENCIDA",IF(DP100&gt;=-5,"POR VENCER","AL DÍA"))))</f>
        <v/>
      </c>
      <c r="DT100" s="185" t="n"/>
      <c r="DU100" s="119">
        <f>IF(N($H100)&lt;20,"",IF(DO100="","",DO100+31))</f>
        <v/>
      </c>
      <c r="DV100" s="124">
        <f>IF(DU100="","",TODAY()-DU100)</f>
        <v/>
      </c>
      <c r="DW100" s="494" t="n"/>
      <c r="DX100" s="184" t="n"/>
      <c r="DY100" s="184">
        <f>IF(DU100="","SIN ESTADO",IF(DW100&lt;&gt;"","PAGA",IF(DV100&gt;0,"VENCIDA",IF(DV100&gt;=-5,"POR VENCER","AL DÍA"))))</f>
        <v/>
      </c>
      <c r="DZ100" s="185" t="n"/>
      <c r="EA100" s="119">
        <f>IF(N($H100)&lt;21,"",IF(DU100="","",DU100+31))</f>
        <v/>
      </c>
      <c r="EB100" s="124">
        <f>IF(EA100="","",TODAY()-EA100)</f>
        <v/>
      </c>
      <c r="EC100" s="494" t="n"/>
      <c r="ED100" s="184" t="n"/>
      <c r="EE100" s="184">
        <f>IF(EA100="","SIN ESTADO",IF(EC100&lt;&gt;"","PAGA",IF(EB100&gt;0,"VENCIDA",IF(EB100&gt;=-5,"POR VENCER","AL DÍA"))))</f>
        <v/>
      </c>
      <c r="EF100" s="185" t="n"/>
      <c r="EG100" s="119">
        <f>IF(N($H100)&lt;22,"",IF(EA100="","",EA100+31))</f>
        <v/>
      </c>
      <c r="EH100" s="124">
        <f>IF(EG100="","",TODAY()-EG100)</f>
        <v/>
      </c>
      <c r="EI100" s="494" t="n"/>
      <c r="EJ100" s="184" t="n"/>
      <c r="EK100" s="184">
        <f>IF(EG100="","SIN ESTADO",IF(EI100&lt;&gt;"","PAGA",IF(EH100&gt;0,"VENCIDA",IF(EH100&gt;=-5,"POR VENCER","AL DÍA"))))</f>
        <v/>
      </c>
      <c r="EL100" s="185" t="n"/>
      <c r="EM100" s="119">
        <f>IF(N($H100)&lt;23,"",IF(EG100="","",EG100+31))</f>
        <v/>
      </c>
      <c r="EN100" s="124">
        <f>IF(EM100="","",TODAY()-EM100)</f>
        <v/>
      </c>
      <c r="EO100" s="494" t="n"/>
      <c r="EP100" s="184" t="n"/>
      <c r="EQ100" s="184">
        <f>IF(EM100="","SIN ESTADO",IF(EO100&lt;&gt;"","PAGA",IF(EN100&gt;0,"VENCIDA",IF(EN100&gt;=-5,"POR VENCER","AL DÍA"))))</f>
        <v/>
      </c>
      <c r="ER100" s="185" t="n"/>
      <c r="ES100" s="119">
        <f>IF(N($H100)&lt;24,"",IF(EM100="","",EM100+31))</f>
        <v/>
      </c>
      <c r="ET100" s="124">
        <f>IF(ES100="","",TODAY()-ES100)</f>
        <v/>
      </c>
      <c r="EU100" s="494" t="n"/>
      <c r="EV100" s="184" t="n"/>
      <c r="EW100" s="184">
        <f>IF(ES100="","SIN ESTADO",IF(EU100&lt;&gt;"","PAGA",IF(ET100&gt;0,"VENCIDA",IF(ET100&gt;=-5,"POR VENCER","AL DÍA"))))</f>
        <v/>
      </c>
      <c r="EX100" s="185" t="n"/>
      <c r="EY100" s="119">
        <f>IF(N($H100)&lt;25,"",IF(ES100="","",ES100+31))</f>
        <v/>
      </c>
      <c r="EZ100" s="124">
        <f>IF(EY100="","",TODAY()-EY100)</f>
        <v/>
      </c>
      <c r="FA100" s="494" t="n"/>
      <c r="FB100" s="184" t="n"/>
      <c r="FC100" s="184">
        <f>IF(EY100="","SIN ESTADO",IF(FA100&lt;&gt;"","PAGA",IF(EZ100&gt;0,"VENCIDA",IF(EZ100&gt;=-5,"POR VENCER","AL DÍA"))))</f>
        <v/>
      </c>
      <c r="FD100" s="185" t="n"/>
      <c r="FE100" s="119">
        <f>IF(N($H100)&lt;26,"",IF(EY100="","",EY100+31))</f>
        <v/>
      </c>
      <c r="FF100" s="124">
        <f>IF(FE100="","",TODAY()-FE100)</f>
        <v/>
      </c>
      <c r="FG100" s="494" t="n"/>
      <c r="FH100" s="184" t="n"/>
      <c r="FI100" s="184">
        <f>IF(FE100="","SIN ESTADO",IF(FG100&lt;&gt;"","PAGA",IF(FF100&gt;0,"VENCIDA",IF(FF100&gt;=-5,"POR VENCER","AL DÍA"))))</f>
        <v/>
      </c>
      <c r="FJ100" s="185" t="n"/>
      <c r="FK100" s="119">
        <f>IF(N($H100)&lt;27,"",IF(FE100="","",FE100+31))</f>
        <v/>
      </c>
      <c r="FL100" s="124">
        <f>IF(FK100="","",TODAY()-FK100)</f>
        <v/>
      </c>
      <c r="FM100" s="494" t="n"/>
      <c r="FN100" s="184" t="n"/>
      <c r="FO100" s="184">
        <f>IF(FK100="","SIN ESTADO",IF(FM100&lt;&gt;"","PAGA",IF(FL100&gt;0,"VENCIDA",IF(FL100&gt;=-5,"POR VENCER","AL DÍA"))))</f>
        <v/>
      </c>
      <c r="FP100" s="185" t="n"/>
      <c r="FQ100" s="119">
        <f>IF(N($H100)&lt;28,"",IF(FK100="","",FK100+31))</f>
        <v/>
      </c>
      <c r="FR100" s="124">
        <f>IF(FQ100="","",TODAY()-FQ100)</f>
        <v/>
      </c>
      <c r="FS100" s="494" t="n"/>
      <c r="FT100" s="184" t="n"/>
      <c r="FU100" s="184">
        <f>IF(FQ100="","SIN ESTADO",IF(FS100&lt;&gt;"","PAGA",IF(FR100&gt;0,"VENCIDA",IF(FR100&gt;=-5,"POR VENCER","AL DÍA"))))</f>
        <v/>
      </c>
      <c r="FV100" s="185" t="n"/>
      <c r="FW100" s="119">
        <f>IF(N($H100)&lt;29,"",IF(FQ100="","",FQ100+31))</f>
        <v/>
      </c>
      <c r="FX100" s="124">
        <f>IF(FW100="","",TODAY()-FW100)</f>
        <v/>
      </c>
      <c r="FY100" s="494" t="n"/>
      <c r="FZ100" s="184" t="n"/>
      <c r="GA100" s="184">
        <f>IF(FW100="","SIN ESTADO",IF(FY100&lt;&gt;"","PAGA",IF(FX100&gt;0,"VENCIDA",IF(FX100&gt;=-5,"POR VENCER","AL DÍA"))))</f>
        <v/>
      </c>
      <c r="GB100" s="185" t="n"/>
      <c r="GC100" s="119">
        <f>IF(N($H100)&lt;30,"",IF(FW100="","",FW100+31))</f>
        <v/>
      </c>
      <c r="GD100" s="124">
        <f>IF(GC100="","",TODAY()-GC100)</f>
        <v/>
      </c>
      <c r="GE100" s="494" t="n"/>
      <c r="GF100" s="184" t="n"/>
      <c r="GG100" s="184">
        <f>IF(GC100="","SIN ESTADO",IF(GE100&lt;&gt;"","PAGA",IF(GD100&gt;0,"VENCIDA",IF(GD100&gt;=-5,"POR VENCER","AL DÍA"))))</f>
        <v/>
      </c>
      <c r="GH100" s="185" t="n"/>
      <c r="GI100" s="119">
        <f>IF(N($H100)&lt;31,"",IF(GC100="","",GC100+31))</f>
        <v/>
      </c>
      <c r="GJ100" s="124">
        <f>IF(GI100="","",TODAY()-GI100)</f>
        <v/>
      </c>
      <c r="GK100" s="494" t="n"/>
      <c r="GL100" s="184" t="n"/>
      <c r="GM100" s="184">
        <f>IF(GI100="","SIN ESTADO",IF(GK100&lt;&gt;"","PAGA",IF(GJ100&gt;0,"VENCIDA",IF(GJ100&gt;=-5,"POR VENCER","AL DÍA"))))</f>
        <v/>
      </c>
      <c r="GN100" s="185" t="n"/>
      <c r="GO100" s="119">
        <f>IF(N($H100)&lt;32,"",IF(GI100="","",GI100+31))</f>
        <v/>
      </c>
      <c r="GP100" s="124">
        <f>IF(GO100="","",TODAY()-GO100)</f>
        <v/>
      </c>
      <c r="GQ100" s="494" t="n"/>
      <c r="GR100" s="184" t="n"/>
      <c r="GS100" s="184">
        <f>IF(GO100="","SIN ESTADO",IF(GQ100&lt;&gt;"","PAGA",IF(GP100&gt;0,"VENCIDA",IF(GP100&gt;=-5,"POR VENCER","AL DÍA"))))</f>
        <v/>
      </c>
      <c r="GT100" s="185" t="n"/>
      <c r="GU100" s="119">
        <f>IF(N($H100)&lt;33,"",IF(GO100="","",GO100+31))</f>
        <v/>
      </c>
      <c r="GV100" s="124">
        <f>IF(GU100="","",TODAY()-GU100)</f>
        <v/>
      </c>
      <c r="GW100" s="494" t="n"/>
      <c r="GX100" s="184" t="n"/>
      <c r="GY100" s="184">
        <f>IF(GU100="","SIN ESTADO",IF(GW100&lt;&gt;"","PAGA",IF(GV100&gt;0,"VENCIDA",IF(GV100&gt;=-5,"POR VENCER","AL DÍA"))))</f>
        <v/>
      </c>
      <c r="GZ100" s="185" t="n"/>
      <c r="HA100" s="119">
        <f>IF(N($H100)&lt;34,"",IF(GU100="","",GU100+31))</f>
        <v/>
      </c>
      <c r="HB100" s="124">
        <f>IF(HA100="","",TODAY()-HA100)</f>
        <v/>
      </c>
      <c r="HC100" s="494" t="n"/>
      <c r="HD100" s="184" t="n"/>
      <c r="HE100" s="184">
        <f>IF(HA100="","SIN ESTADO",IF(HC100&lt;&gt;"","PAGA",IF(HB100&gt;0,"VENCIDA",IF(HB100&gt;=-5,"POR VENCER","AL DÍA"))))</f>
        <v/>
      </c>
      <c r="HF100" s="185" t="n"/>
      <c r="HG100" s="119">
        <f>IF(N($H100)&lt;35,"",IF(HA100="","",HA100+31))</f>
        <v/>
      </c>
      <c r="HH100" s="124">
        <f>IF(HG100="","",TODAY()-HG100)</f>
        <v/>
      </c>
      <c r="HI100" s="494" t="n"/>
      <c r="HJ100" s="184" t="n"/>
      <c r="HK100" s="184">
        <f>IF(HG100="","SIN ESTADO",IF(HI100&lt;&gt;"","PAGA",IF(HH100&gt;0,"VENCIDA",IF(HH100&gt;=-5,"POR VENCER","AL DÍA"))))</f>
        <v/>
      </c>
      <c r="HL100" s="168" t="n"/>
      <c r="HM100" s="119">
        <f>IF(N($H100)&lt;36,"",IF(HG100="","",HG100+31))</f>
        <v/>
      </c>
      <c r="HN100" s="124">
        <f>IF(HM100="","",TODAY()-HM100)</f>
        <v/>
      </c>
      <c r="HO100" s="494" t="n"/>
      <c r="HP100" s="184" t="n"/>
      <c r="HQ100" s="184">
        <f>IF(HM100="","SIN ESTADO",IF(HO100&lt;&gt;"","PAGA",IF(HN100&gt;0,"VENCIDA",IF(HN100&gt;=-5,"POR VENCER","AL DÍA"))))</f>
        <v/>
      </c>
      <c r="HR100" s="168" t="n"/>
      <c r="HS100" s="169">
        <f>N100+T100+Z100+AF100+AL100+AR100+AX100+BD100+BJ100+BP100+BV100+CB100+CH100+CN100+CT100+CZ100+DF100+DL100+DR100+DX100+ED100+EJ100+EP100+EV100+FB100+FH100+FN100+FT100+FZ100+GF100+GL100+GR100+GX100+HD100+HJ100+HP100</f>
        <v/>
      </c>
      <c r="HU100" s="170">
        <f>IFERROR(N($J100),0)</f>
        <v/>
      </c>
      <c r="HW100" s="170">
        <f>SUMPRODUCT((MOD(COLUMN($M100:$HR100)-COLUMN($M100),6)=0)*ISNUMBER($M100:$HR100)*($M100:$HR100&gt;=RESUMEN!$C$26)*($M100:$HR100&lt;=RESUMEN!$C$27)*IFERROR(N($N100:$HS100),0))</f>
        <v/>
      </c>
      <c r="HX100" s="170">
        <f>SUMPRODUCT((MOD(COLUMN($M100:$HR100)-COLUMN($M100),6)=0)*ISNUMBER($M100:$HR100)*($M100:$HR100&gt;=RESUMEN!$C$26)*($M100:$HR100&lt;=RESUMEN!$C$27))</f>
        <v/>
      </c>
    </row>
    <row r="101" ht="15.75" customHeight="1" s="506">
      <c r="B101" s="113">
        <f>VENTAS!A100</f>
        <v/>
      </c>
      <c r="C101" s="217">
        <f>VENTAS!B100</f>
        <v/>
      </c>
      <c r="D101" s="53">
        <f>VENTAS!C100</f>
        <v/>
      </c>
      <c r="E101" s="114">
        <f>VENTAS!D100</f>
        <v/>
      </c>
      <c r="F101" s="114">
        <f>VENTAS!J100</f>
        <v/>
      </c>
      <c r="G101" s="494">
        <f>VENTAS!F100</f>
        <v/>
      </c>
      <c r="H101" s="479">
        <f>VENTAS!K100</f>
        <v/>
      </c>
      <c r="I101" s="479">
        <f>VENTAS!M100</f>
        <v/>
      </c>
      <c r="J101" s="184">
        <f>VENTAS!L100</f>
        <v/>
      </c>
      <c r="K101" s="119">
        <f>IF(N($H101)&lt;1,"",$G101+31)</f>
        <v/>
      </c>
      <c r="L101" s="124">
        <f>IF(K101="","",TODAY()-K101)</f>
        <v/>
      </c>
      <c r="M101" s="494" t="n"/>
      <c r="N101" s="374" t="n"/>
      <c r="O101" s="184">
        <f>IF(K101="","SIN ESTADO",IF(M101&lt;&gt;"","PAGA",IF(L101&gt;0,"VENCIDA",IF(L101&gt;=-5,"POR VENCER","AL DÍA"))))</f>
        <v/>
      </c>
      <c r="P101" s="185" t="n"/>
      <c r="Q101" s="119">
        <f>IF(N($H101)&lt;2,"",IF(K101="","",K101+31))</f>
        <v/>
      </c>
      <c r="R101" s="124">
        <f>IF(Q101="","",TODAY()-Q101)</f>
        <v/>
      </c>
      <c r="S101" s="494" t="n"/>
      <c r="T101" s="184" t="n"/>
      <c r="U101" s="184">
        <f>IF(Q101="","SIN ESTADO",IF(S101&lt;&gt;"","PAGA",IF(R101&gt;0,"VENCIDA",IF(R101&gt;=-5,"POR VENCER","AL DÍA"))))</f>
        <v/>
      </c>
      <c r="V101" s="185" t="n"/>
      <c r="W101" s="119">
        <f>IF(N($H101)&lt;3,"",IF(Q101="","",Q101+31))</f>
        <v/>
      </c>
      <c r="X101" s="124">
        <f>IF(W101="","",TODAY()-W101)</f>
        <v/>
      </c>
      <c r="Y101" s="494" t="n"/>
      <c r="Z101" s="184" t="n"/>
      <c r="AA101" s="184">
        <f>IF(W101="","SIN ESTADO",IF(Y101&lt;&gt;"","PAGA",IF(X101&gt;0,"VENCIDA",IF(X101&gt;=-5,"POR VENCER","AL DÍA"))))</f>
        <v/>
      </c>
      <c r="AB101" s="185" t="n"/>
      <c r="AC101" s="119">
        <f>IF(N($H101)&lt;4,"",IF(W101="","",W101+31))</f>
        <v/>
      </c>
      <c r="AD101" s="124">
        <f>IF(AC101="","",TODAY()-AC101)</f>
        <v/>
      </c>
      <c r="AE101" s="494" t="n"/>
      <c r="AF101" s="184" t="n"/>
      <c r="AG101" s="184">
        <f>IF(AC101="","SIN ESTADO",IF(AE101&lt;&gt;"","PAGA",IF(AD101&gt;0,"VENCIDA",IF(AD101&gt;=-5,"POR VENCER","AL DÍA"))))</f>
        <v/>
      </c>
      <c r="AH101" s="185" t="n"/>
      <c r="AI101" s="119">
        <f>IF(N($H101)&lt;5,"",IF(AC101="","",AC101+31))</f>
        <v/>
      </c>
      <c r="AJ101" s="124">
        <f>IF(AI101="","",TODAY()-AI101)</f>
        <v/>
      </c>
      <c r="AK101" s="494" t="n"/>
      <c r="AL101" s="184" t="n"/>
      <c r="AM101" s="184">
        <f>IF(AI101="","SIN ESTADO",IF(AK101&lt;&gt;"","PAGA",IF(AJ101&gt;0,"VENCIDA",IF(AJ101&gt;=-5,"POR VENCER","AL DÍA"))))</f>
        <v/>
      </c>
      <c r="AN101" s="185" t="n"/>
      <c r="AO101" s="119">
        <f>IF(N($H101)&lt;6,"",IF(AI101="","",AI101+31))</f>
        <v/>
      </c>
      <c r="AP101" s="124">
        <f>IF(AO101="","",TODAY()-AO101)</f>
        <v/>
      </c>
      <c r="AQ101" s="270" t="n"/>
      <c r="AR101" s="184" t="n"/>
      <c r="AS101" s="184">
        <f>IF(AO101="","SIN ESTADO",IF(AQ101&lt;&gt;"","PAGA",IF(AP101&gt;0,"VENCIDA",IF(AP101&gt;=-5,"POR VENCER","AL DÍA"))))</f>
        <v/>
      </c>
      <c r="AT101" s="185" t="n"/>
      <c r="AU101" s="119">
        <f>IF(N($H101)&lt;7,"",IF(AO101="","",AO101+31))</f>
        <v/>
      </c>
      <c r="AV101" s="124">
        <f>IF(AU101="","",TODAY()-AU101)</f>
        <v/>
      </c>
      <c r="AW101" s="494" t="n"/>
      <c r="AX101" s="184" t="n"/>
      <c r="AY101" s="184">
        <f>IF(AU101="","SIN ESTADO",IF(AW101&lt;&gt;"","PAGA",IF(AV101&gt;0,"VENCIDA",IF(AV101&gt;=-5,"POR VENCER","AL DÍA"))))</f>
        <v/>
      </c>
      <c r="AZ101" s="185" t="n"/>
      <c r="BA101" s="119">
        <f>IF(N($H101)&lt;8,"",IF(AU101="","",AU101+31))</f>
        <v/>
      </c>
      <c r="BB101" s="124">
        <f>IF(BA101="","",TODAY()-BA101)</f>
        <v/>
      </c>
      <c r="BC101" s="494" t="n"/>
      <c r="BD101" s="184" t="n"/>
      <c r="BE101" s="184">
        <f>IF(BA101="","SIN ESTADO",IF(BC101&lt;&gt;"","PAGA",IF(BB101&gt;0,"VENCIDA",IF(BB101&gt;=-5,"POR VENCER","AL DÍA"))))</f>
        <v/>
      </c>
      <c r="BF101" s="185" t="n"/>
      <c r="BG101" s="119">
        <f>IF(N($H101)&lt;9,"",IF(BA101="","",BA101+31))</f>
        <v/>
      </c>
      <c r="BH101" s="124">
        <f>IF(BG101="","",TODAY()-BG101)</f>
        <v/>
      </c>
      <c r="BI101" s="494" t="n"/>
      <c r="BJ101" s="184" t="n"/>
      <c r="BK101" s="184">
        <f>IF(BG101="","SIN ESTADO",IF(BI101&lt;&gt;"","PAGA",IF(BH101&gt;0,"VENCIDA",IF(BH101&gt;=-5,"POR VENCER","AL DÍA"))))</f>
        <v/>
      </c>
      <c r="BL101" s="185" t="n"/>
      <c r="BM101" s="119">
        <f>IF(N($H101)&lt;10,"",IF(BG101="","",BG101+31))</f>
        <v/>
      </c>
      <c r="BN101" s="124">
        <f>IF(BM101="","",TODAY()-BM101)</f>
        <v/>
      </c>
      <c r="BO101" s="494" t="n"/>
      <c r="BP101" s="184" t="n"/>
      <c r="BQ101" s="184">
        <f>IF(BM101="","SIN ESTADO",IF(BO101&lt;&gt;"","PAGA",IF(BN101&gt;0,"VENCIDA",IF(BN101&gt;=-5,"POR VENCER","AL DÍA"))))</f>
        <v/>
      </c>
      <c r="BR101" s="185" t="n"/>
      <c r="BS101" s="119">
        <f>IF(N($H101)&lt;11,"",IF(BM101="","",BM101+31))</f>
        <v/>
      </c>
      <c r="BT101" s="124">
        <f>IF(BS101="","",TODAY()-BS101)</f>
        <v/>
      </c>
      <c r="BU101" s="494" t="n"/>
      <c r="BV101" s="184" t="n"/>
      <c r="BW101" s="184">
        <f>IF(BS101="","SIN ESTADO",IF(BU101&lt;&gt;"","PAGA",IF(BT101&gt;0,"VENCIDA",IF(BT101&gt;=-5,"POR VENCER","AL DÍA"))))</f>
        <v/>
      </c>
      <c r="BX101" s="185" t="n"/>
      <c r="BY101" s="119">
        <f>IF(N($H101)&lt;12,"",IF(BS101="","",BS101+31))</f>
        <v/>
      </c>
      <c r="BZ101" s="124">
        <f>IF(BY101="","",TODAY()-BY101)</f>
        <v/>
      </c>
      <c r="CA101" s="494" t="n"/>
      <c r="CB101" s="184" t="n"/>
      <c r="CC101" s="184">
        <f>IF(BY101="","SIN ESTADO",IF(CA101&lt;&gt;"","PAGA",IF(BZ101&gt;0,"VENCIDA",IF(BZ101&gt;=-5,"POR VENCER","AL DÍA"))))</f>
        <v/>
      </c>
      <c r="CD101" s="185" t="n"/>
      <c r="CE101" s="119">
        <f>IF(N($H101)&lt;13,"",IF(BY101="","",BY101+31))</f>
        <v/>
      </c>
      <c r="CF101" s="124">
        <f>IF(CE101="","",TODAY()-CE101)</f>
        <v/>
      </c>
      <c r="CG101" s="494" t="n"/>
      <c r="CH101" s="184" t="n"/>
      <c r="CI101" s="184">
        <f>IF(CE101="","SIN ESTADO",IF(CG101&lt;&gt;"","PAGA",IF(CF101&gt;0,"VENCIDA",IF(CF101&gt;=-5,"POR VENCER","AL DÍA"))))</f>
        <v/>
      </c>
      <c r="CJ101" s="185" t="n"/>
      <c r="CK101" s="119">
        <f>IF(N($H101)&lt;14,"",IF(CE101="","",CE101+31))</f>
        <v/>
      </c>
      <c r="CL101" s="124">
        <f>IF(CK101="","",TODAY()-CK101)</f>
        <v/>
      </c>
      <c r="CM101" s="494" t="n"/>
      <c r="CN101" s="184" t="n"/>
      <c r="CO101" s="184">
        <f>IF(CK101="","SIN ESTADO",IF(CM101&lt;&gt;"","PAGA",IF(CL101&gt;0,"VENCIDA",IF(CL101&gt;=-5,"POR VENCER","AL DÍA"))))</f>
        <v/>
      </c>
      <c r="CP101" s="185" t="n"/>
      <c r="CQ101" s="119">
        <f>IF(N($H101)&lt;15,"",IF(CK101="","",CK101+31))</f>
        <v/>
      </c>
      <c r="CR101" s="124">
        <f>IF(CQ101="","",TODAY()-CQ101)</f>
        <v/>
      </c>
      <c r="CS101" s="494" t="n"/>
      <c r="CT101" s="184" t="n"/>
      <c r="CU101" s="184">
        <f>IF(CQ101="","SIN ESTADO",IF(CS101&lt;&gt;"","PAGA",IF(CR101&gt;0,"VENCIDA",IF(CR101&gt;=-5,"POR VENCER","AL DÍA"))))</f>
        <v/>
      </c>
      <c r="CV101" s="185" t="n"/>
      <c r="CW101" s="119">
        <f>IF(N($H101)&lt;16,"",IF(CQ101="","",CQ101+31))</f>
        <v/>
      </c>
      <c r="CX101" s="124">
        <f>IF(CW101="","",TODAY()-CW101)</f>
        <v/>
      </c>
      <c r="CY101" s="494" t="n"/>
      <c r="CZ101" s="184" t="n"/>
      <c r="DA101" s="184">
        <f>IF(CW101="","SIN ESTADO",IF(CY101&lt;&gt;"","PAGA",IF(CX101&gt;0,"VENCIDA",IF(CX101&gt;=-5,"POR VENCER","AL DÍA"))))</f>
        <v/>
      </c>
      <c r="DB101" s="185" t="n"/>
      <c r="DC101" s="119">
        <f>IF(N($H101)&lt;17,"",IF(CW101="","",CW101+31))</f>
        <v/>
      </c>
      <c r="DD101" s="124">
        <f>IF(DC101="","",TODAY()-DC101)</f>
        <v/>
      </c>
      <c r="DE101" s="494" t="n"/>
      <c r="DF101" s="184" t="n"/>
      <c r="DG101" s="184">
        <f>IF(DC101="","SIN ESTADO",IF(DE101&lt;&gt;"","PAGA",IF(DD101&gt;0,"VENCIDA",IF(DD101&gt;=-5,"POR VENCER","AL DÍA"))))</f>
        <v/>
      </c>
      <c r="DH101" s="185" t="n"/>
      <c r="DI101" s="119">
        <f>IF(N($H101)&lt;18,"",IF(DC101="","",DC101+31))</f>
        <v/>
      </c>
      <c r="DJ101" s="124">
        <f>IF(DI101="","",TODAY()-DI101)</f>
        <v/>
      </c>
      <c r="DK101" s="494" t="n"/>
      <c r="DL101" s="184" t="n"/>
      <c r="DM101" s="184">
        <f>IF(DI101="","SIN ESTADO",IF(DK101&lt;&gt;"","PAGA",IF(DJ101&gt;0,"VENCIDA",IF(DJ101&gt;=-5,"POR VENCER","AL DÍA"))))</f>
        <v/>
      </c>
      <c r="DN101" s="185" t="n"/>
      <c r="DO101" s="119">
        <f>IF(N($H101)&lt;19,"",IF(DI101="","",DI101+31))</f>
        <v/>
      </c>
      <c r="DP101" s="124">
        <f>IF(DO101="","",TODAY()-DO101)</f>
        <v/>
      </c>
      <c r="DQ101" s="494" t="n"/>
      <c r="DR101" s="184" t="n"/>
      <c r="DS101" s="184">
        <f>IF(DO101="","SIN ESTADO",IF(DQ101&lt;&gt;"","PAGA",IF(DP101&gt;0,"VENCIDA",IF(DP101&gt;=-5,"POR VENCER","AL DÍA"))))</f>
        <v/>
      </c>
      <c r="DT101" s="185" t="n"/>
      <c r="DU101" s="119">
        <f>IF(N($H101)&lt;20,"",IF(DO101="","",DO101+31))</f>
        <v/>
      </c>
      <c r="DV101" s="124">
        <f>IF(DU101="","",TODAY()-DU101)</f>
        <v/>
      </c>
      <c r="DW101" s="494" t="n"/>
      <c r="DX101" s="184" t="n"/>
      <c r="DY101" s="184">
        <f>IF(DU101="","SIN ESTADO",IF(DW101&lt;&gt;"","PAGA",IF(DV101&gt;0,"VENCIDA",IF(DV101&gt;=-5,"POR VENCER","AL DÍA"))))</f>
        <v/>
      </c>
      <c r="DZ101" s="185" t="n"/>
      <c r="EA101" s="119">
        <f>IF(N($H101)&lt;21,"",IF(DU101="","",DU101+31))</f>
        <v/>
      </c>
      <c r="EB101" s="124">
        <f>IF(EA101="","",TODAY()-EA101)</f>
        <v/>
      </c>
      <c r="EC101" s="494" t="n"/>
      <c r="ED101" s="184" t="n"/>
      <c r="EE101" s="184">
        <f>IF(EA101="","SIN ESTADO",IF(EC101&lt;&gt;"","PAGA",IF(EB101&gt;0,"VENCIDA",IF(EB101&gt;=-5,"POR VENCER","AL DÍA"))))</f>
        <v/>
      </c>
      <c r="EF101" s="185" t="n"/>
      <c r="EG101" s="119">
        <f>IF(N($H101)&lt;22,"",IF(EA101="","",EA101+31))</f>
        <v/>
      </c>
      <c r="EH101" s="124">
        <f>IF(EG101="","",TODAY()-EG101)</f>
        <v/>
      </c>
      <c r="EI101" s="494" t="n"/>
      <c r="EJ101" s="184" t="n"/>
      <c r="EK101" s="184">
        <f>IF(EG101="","SIN ESTADO",IF(EI101&lt;&gt;"","PAGA",IF(EH101&gt;0,"VENCIDA",IF(EH101&gt;=-5,"POR VENCER","AL DÍA"))))</f>
        <v/>
      </c>
      <c r="EL101" s="185" t="n"/>
      <c r="EM101" s="119">
        <f>IF(N($H101)&lt;23,"",IF(EG101="","",EG101+31))</f>
        <v/>
      </c>
      <c r="EN101" s="124">
        <f>IF(EM101="","",TODAY()-EM101)</f>
        <v/>
      </c>
      <c r="EO101" s="494" t="n"/>
      <c r="EP101" s="184" t="n"/>
      <c r="EQ101" s="184">
        <f>IF(EM101="","SIN ESTADO",IF(EO101&lt;&gt;"","PAGA",IF(EN101&gt;0,"VENCIDA",IF(EN101&gt;=-5,"POR VENCER","AL DÍA"))))</f>
        <v/>
      </c>
      <c r="ER101" s="185" t="n"/>
      <c r="ES101" s="119">
        <f>IF(N($H101)&lt;24,"",IF(EM101="","",EM101+31))</f>
        <v/>
      </c>
      <c r="ET101" s="124">
        <f>IF(ES101="","",TODAY()-ES101)</f>
        <v/>
      </c>
      <c r="EU101" s="494" t="n"/>
      <c r="EV101" s="184" t="n"/>
      <c r="EW101" s="184">
        <f>IF(ES101="","SIN ESTADO",IF(EU101&lt;&gt;"","PAGA",IF(ET101&gt;0,"VENCIDA",IF(ET101&gt;=-5,"POR VENCER","AL DÍA"))))</f>
        <v/>
      </c>
      <c r="EX101" s="185" t="n"/>
      <c r="EY101" s="119">
        <f>IF(N($H101)&lt;25,"",IF(ES101="","",ES101+31))</f>
        <v/>
      </c>
      <c r="EZ101" s="124">
        <f>IF(EY101="","",TODAY()-EY101)</f>
        <v/>
      </c>
      <c r="FA101" s="494" t="n"/>
      <c r="FB101" s="184" t="n"/>
      <c r="FC101" s="184">
        <f>IF(EY101="","SIN ESTADO",IF(FA101&lt;&gt;"","PAGA",IF(EZ101&gt;0,"VENCIDA",IF(EZ101&gt;=-5,"POR VENCER","AL DÍA"))))</f>
        <v/>
      </c>
      <c r="FD101" s="185" t="n"/>
      <c r="FE101" s="119">
        <f>IF(N($H101)&lt;26,"",IF(EY101="","",EY101+31))</f>
        <v/>
      </c>
      <c r="FF101" s="124">
        <f>IF(FE101="","",TODAY()-FE101)</f>
        <v/>
      </c>
      <c r="FG101" s="494" t="n"/>
      <c r="FH101" s="184" t="n"/>
      <c r="FI101" s="184">
        <f>IF(FE101="","SIN ESTADO",IF(FG101&lt;&gt;"","PAGA",IF(FF101&gt;0,"VENCIDA",IF(FF101&gt;=-5,"POR VENCER","AL DÍA"))))</f>
        <v/>
      </c>
      <c r="FJ101" s="185" t="n"/>
      <c r="FK101" s="119">
        <f>IF(N($H101)&lt;27,"",IF(FE101="","",FE101+31))</f>
        <v/>
      </c>
      <c r="FL101" s="124">
        <f>IF(FK101="","",TODAY()-FK101)</f>
        <v/>
      </c>
      <c r="FM101" s="494" t="n"/>
      <c r="FN101" s="184" t="n"/>
      <c r="FO101" s="184">
        <f>IF(FK101="","SIN ESTADO",IF(FM101&lt;&gt;"","PAGA",IF(FL101&gt;0,"VENCIDA",IF(FL101&gt;=-5,"POR VENCER","AL DÍA"))))</f>
        <v/>
      </c>
      <c r="FP101" s="185" t="n"/>
      <c r="FQ101" s="119">
        <f>IF(N($H101)&lt;28,"",IF(FK101="","",FK101+31))</f>
        <v/>
      </c>
      <c r="FR101" s="124">
        <f>IF(FQ101="","",TODAY()-FQ101)</f>
        <v/>
      </c>
      <c r="FS101" s="494" t="n"/>
      <c r="FT101" s="184" t="n"/>
      <c r="FU101" s="184">
        <f>IF(FQ101="","SIN ESTADO",IF(FS101&lt;&gt;"","PAGA",IF(FR101&gt;0,"VENCIDA",IF(FR101&gt;=-5,"POR VENCER","AL DÍA"))))</f>
        <v/>
      </c>
      <c r="FV101" s="185" t="n"/>
      <c r="FW101" s="119">
        <f>IF(N($H101)&lt;29,"",IF(FQ101="","",FQ101+31))</f>
        <v/>
      </c>
      <c r="FX101" s="124">
        <f>IF(FW101="","",TODAY()-FW101)</f>
        <v/>
      </c>
      <c r="FY101" s="494" t="n"/>
      <c r="FZ101" s="184" t="n"/>
      <c r="GA101" s="184">
        <f>IF(FW101="","SIN ESTADO",IF(FY101&lt;&gt;"","PAGA",IF(FX101&gt;0,"VENCIDA",IF(FX101&gt;=-5,"POR VENCER","AL DÍA"))))</f>
        <v/>
      </c>
      <c r="GB101" s="185" t="n"/>
      <c r="GC101" s="119">
        <f>IF(N($H101)&lt;30,"",IF(FW101="","",FW101+31))</f>
        <v/>
      </c>
      <c r="GD101" s="124">
        <f>IF(GC101="","",TODAY()-GC101)</f>
        <v/>
      </c>
      <c r="GE101" s="494" t="n"/>
      <c r="GF101" s="184" t="n"/>
      <c r="GG101" s="184">
        <f>IF(GC101="","SIN ESTADO",IF(GE101&lt;&gt;"","PAGA",IF(GD101&gt;0,"VENCIDA",IF(GD101&gt;=-5,"POR VENCER","AL DÍA"))))</f>
        <v/>
      </c>
      <c r="GH101" s="185" t="n"/>
      <c r="GI101" s="119">
        <f>IF(N($H101)&lt;31,"",IF(GC101="","",GC101+31))</f>
        <v/>
      </c>
      <c r="GJ101" s="124">
        <f>IF(GI101="","",TODAY()-GI101)</f>
        <v/>
      </c>
      <c r="GK101" s="494" t="n"/>
      <c r="GL101" s="184" t="n"/>
      <c r="GM101" s="184">
        <f>IF(GI101="","SIN ESTADO",IF(GK101&lt;&gt;"","PAGA",IF(GJ101&gt;0,"VENCIDA",IF(GJ101&gt;=-5,"POR VENCER","AL DÍA"))))</f>
        <v/>
      </c>
      <c r="GN101" s="185" t="n"/>
      <c r="GO101" s="119">
        <f>IF(N($H101)&lt;32,"",IF(GI101="","",GI101+31))</f>
        <v/>
      </c>
      <c r="GP101" s="124">
        <f>IF(GO101="","",TODAY()-GO101)</f>
        <v/>
      </c>
      <c r="GQ101" s="494" t="n"/>
      <c r="GR101" s="184" t="n"/>
      <c r="GS101" s="184">
        <f>IF(GO101="","SIN ESTADO",IF(GQ101&lt;&gt;"","PAGA",IF(GP101&gt;0,"VENCIDA",IF(GP101&gt;=-5,"POR VENCER","AL DÍA"))))</f>
        <v/>
      </c>
      <c r="GT101" s="185" t="n"/>
      <c r="GU101" s="119">
        <f>IF(N($H101)&lt;33,"",IF(GO101="","",GO101+31))</f>
        <v/>
      </c>
      <c r="GV101" s="124">
        <f>IF(GU101="","",TODAY()-GU101)</f>
        <v/>
      </c>
      <c r="GW101" s="494" t="n"/>
      <c r="GX101" s="184" t="n"/>
      <c r="GY101" s="184">
        <f>IF(GU101="","SIN ESTADO",IF(GW101&lt;&gt;"","PAGA",IF(GV101&gt;0,"VENCIDA",IF(GV101&gt;=-5,"POR VENCER","AL DÍA"))))</f>
        <v/>
      </c>
      <c r="GZ101" s="185" t="n"/>
      <c r="HA101" s="119">
        <f>IF(N($H101)&lt;34,"",IF(GU101="","",GU101+31))</f>
        <v/>
      </c>
      <c r="HB101" s="124">
        <f>IF(HA101="","",TODAY()-HA101)</f>
        <v/>
      </c>
      <c r="HC101" s="494" t="n"/>
      <c r="HD101" s="184" t="n"/>
      <c r="HE101" s="184">
        <f>IF(HA101="","SIN ESTADO",IF(HC101&lt;&gt;"","PAGA",IF(HB101&gt;0,"VENCIDA",IF(HB101&gt;=-5,"POR VENCER","AL DÍA"))))</f>
        <v/>
      </c>
      <c r="HF101" s="185" t="n"/>
      <c r="HG101" s="119">
        <f>IF(N($H101)&lt;35,"",IF(HA101="","",HA101+31))</f>
        <v/>
      </c>
      <c r="HH101" s="124">
        <f>IF(HG101="","",TODAY()-HG101)</f>
        <v/>
      </c>
      <c r="HI101" s="494" t="n"/>
      <c r="HJ101" s="184" t="n"/>
      <c r="HK101" s="184">
        <f>IF(HG101="","SIN ESTADO",IF(HI101&lt;&gt;"","PAGA",IF(HH101&gt;0,"VENCIDA",IF(HH101&gt;=-5,"POR VENCER","AL DÍA"))))</f>
        <v/>
      </c>
      <c r="HL101" s="168" t="n"/>
      <c r="HM101" s="119">
        <f>IF(N($H101)&lt;36,"",IF(HG101="","",HG101+31))</f>
        <v/>
      </c>
      <c r="HN101" s="124">
        <f>IF(HM101="","",TODAY()-HM101)</f>
        <v/>
      </c>
      <c r="HO101" s="494" t="n"/>
      <c r="HP101" s="184" t="n"/>
      <c r="HQ101" s="184">
        <f>IF(HM101="","SIN ESTADO",IF(HO101&lt;&gt;"","PAGA",IF(HN101&gt;0,"VENCIDA",IF(HN101&gt;=-5,"POR VENCER","AL DÍA"))))</f>
        <v/>
      </c>
      <c r="HR101" s="168" t="n"/>
      <c r="HS101" s="169">
        <f>N101+T101+Z101+AF101+AL101+AR101+AX101+BD101+BJ101+BP101+BV101+CB101+CH101+CN101+CT101+CZ101+DF101+DL101+DR101+DX101+ED101+EJ101+EP101+EV101+FB101+FH101+FN101+FT101+FZ101+GF101+GL101+GR101+GX101+HD101+HJ101+HP101</f>
        <v/>
      </c>
      <c r="HU101" s="170">
        <f>IFERROR(N($J101),0)</f>
        <v/>
      </c>
      <c r="HW101" s="170">
        <f>SUMPRODUCT((MOD(COLUMN($M101:$HR101)-COLUMN($M101),6)=0)*ISNUMBER($M101:$HR101)*($M101:$HR101&gt;=RESUMEN!$C$26)*($M101:$HR101&lt;=RESUMEN!$C$27)*IFERROR(N($N101:$HS101),0))</f>
        <v/>
      </c>
      <c r="HX101" s="170">
        <f>SUMPRODUCT((MOD(COLUMN($M101:$HR101)-COLUMN($M101),6)=0)*ISNUMBER($M101:$HR101)*($M101:$HR101&gt;=RESUMEN!$C$26)*($M101:$HR101&lt;=RESUMEN!$C$27))</f>
        <v/>
      </c>
    </row>
    <row r="102" ht="15.75" customHeight="1" s="506">
      <c r="B102" s="113">
        <f>VENTAS!A101</f>
        <v/>
      </c>
      <c r="C102" s="236">
        <f>VENTAS!B101</f>
        <v/>
      </c>
      <c r="D102" s="53">
        <f>VENTAS!C101</f>
        <v/>
      </c>
      <c r="E102" s="114">
        <f>VENTAS!D101</f>
        <v/>
      </c>
      <c r="F102" s="114">
        <f>VENTAS!J101</f>
        <v/>
      </c>
      <c r="G102" s="494">
        <f>VENTAS!F101</f>
        <v/>
      </c>
      <c r="H102" s="479">
        <f>VENTAS!K101</f>
        <v/>
      </c>
      <c r="I102" s="479">
        <f>VENTAS!M101</f>
        <v/>
      </c>
      <c r="J102" s="184">
        <f>VENTAS!L101</f>
        <v/>
      </c>
      <c r="K102" s="119">
        <f>IF(N($H102)&lt;1,"",$G102+31)</f>
        <v/>
      </c>
      <c r="L102" s="124">
        <f>IF(K102="","",TODAY()-K102)</f>
        <v/>
      </c>
      <c r="M102" s="201" t="n">
        <v>45873</v>
      </c>
      <c r="N102" s="374" t="n">
        <v>1100000</v>
      </c>
      <c r="O102" s="184">
        <f>IF(K102="","SIN ESTADO",IF(M102&lt;&gt;"","PAGA",IF(L102&gt;0,"VENCIDA",IF(L102&gt;=-5,"POR VENCER","AL DÍA"))))</f>
        <v/>
      </c>
      <c r="P102" s="185" t="inlineStr">
        <is>
          <t>TRANSFERENCIA</t>
        </is>
      </c>
      <c r="Q102" s="119">
        <f>IF(N($H102)&lt;2,"",IF(K102="","",K102+31))</f>
        <v/>
      </c>
      <c r="R102" s="124">
        <f>IF(Q102="","",TODAY()-Q102)</f>
        <v/>
      </c>
      <c r="S102" s="406" t="n">
        <v>45904</v>
      </c>
      <c r="T102" s="184" t="n">
        <v>1100000</v>
      </c>
      <c r="U102" s="184">
        <f>IF(Q102="","SIN ESTADO",IF(S102&lt;&gt;"","PAGA",IF(R102&gt;0,"VENCIDA",IF(R102&gt;=-5,"POR VENCER","AL DÍA"))))</f>
        <v/>
      </c>
      <c r="V102" s="185" t="inlineStr">
        <is>
          <t>TRANSFERENCIA</t>
        </is>
      </c>
      <c r="W102" s="119">
        <f>IF(N($H102)&lt;3,"",IF(Q102="","",Q102+31))</f>
        <v/>
      </c>
      <c r="X102" s="124">
        <f>IF(W102="","",TODAY()-W102)</f>
        <v/>
      </c>
      <c r="Y102" s="407" t="n">
        <v>45937</v>
      </c>
      <c r="Z102" s="184" t="n">
        <v>1100000</v>
      </c>
      <c r="AA102" s="184">
        <f>IF(W102="","SIN ESTADO",IF(Y102&lt;&gt;"","PAGA",IF(X102&gt;0,"VENCIDA",IF(X102&gt;=-5,"POR VENCER","AL DÍA"))))</f>
        <v/>
      </c>
      <c r="AB102" s="185" t="inlineStr">
        <is>
          <t>TRANSFERENCIA</t>
        </is>
      </c>
      <c r="AC102" s="119">
        <f>IF(N($H102)&lt;4,"",IF(W102="","",W102+31))</f>
        <v/>
      </c>
      <c r="AD102" s="124">
        <f>IF(AC102="","",TODAY()-AC102)</f>
        <v/>
      </c>
      <c r="AE102" s="227" t="n">
        <v>45974</v>
      </c>
      <c r="AF102" s="184" t="n">
        <v>1100000</v>
      </c>
      <c r="AG102" s="184">
        <f>IF(AC102="","SIN ESTADO",IF(AE102&lt;&gt;"","PAGA",IF(AD102&gt;0,"VENCIDA",IF(AD102&gt;=-5,"POR VENCER","AL DÍA"))))</f>
        <v/>
      </c>
      <c r="AH102" s="185" t="inlineStr">
        <is>
          <t>TRANSFERENCIA</t>
        </is>
      </c>
      <c r="AI102" s="119">
        <f>IF(N($H102)&lt;5,"",IF(AC102="","",AC102+31))</f>
        <v/>
      </c>
      <c r="AJ102" s="124">
        <f>IF(AI102="","",TODAY()-AI102)</f>
        <v/>
      </c>
      <c r="AK102" s="407" t="n">
        <v>45999</v>
      </c>
      <c r="AL102" s="184" t="n">
        <v>1100000</v>
      </c>
      <c r="AM102" s="184">
        <f>IF(AI102="","SIN ESTADO",IF(AK102&lt;&gt;"","PAGA",IF(AJ102&gt;0,"VENCIDA",IF(AJ102&gt;=-5,"POR VENCER","AL DÍA"))))</f>
        <v/>
      </c>
      <c r="AN102" s="185" t="inlineStr">
        <is>
          <t>TRANSFERENCIA</t>
        </is>
      </c>
      <c r="AO102" s="119">
        <f>IF(N($H102)&lt;6,"",IF(AI102="","",AI102+31))</f>
        <v/>
      </c>
      <c r="AP102" s="124">
        <f>IF(AO102="","",TODAY()-AO102)</f>
        <v/>
      </c>
      <c r="AQ102" s="477" t="n">
        <v>46035</v>
      </c>
      <c r="AR102" s="184" t="n">
        <v>1100000</v>
      </c>
      <c r="AS102" s="184">
        <f>IF(AO102="","SIN ESTADO",IF(AQ102&lt;&gt;"","PAGA",IF(AP102&gt;0,"VENCIDA",IF(AP102&gt;=-5,"POR VENCER","AL DÍA"))))</f>
        <v/>
      </c>
      <c r="AT102" s="185" t="inlineStr">
        <is>
          <t>TRANSFERENCIA</t>
        </is>
      </c>
      <c r="AU102" s="119">
        <f>IF(N($H102)&lt;7,"",IF(AO102="","",AO102+31))</f>
        <v/>
      </c>
      <c r="AV102" s="124">
        <f>IF(AU102="","",TODAY()-AU102)</f>
        <v/>
      </c>
      <c r="AW102" s="407" t="n">
        <v>46065</v>
      </c>
      <c r="AX102" s="184" t="n">
        <v>1100000</v>
      </c>
      <c r="AY102" s="184">
        <f>IF(AU102="","SIN ESTADO",IF(AW102&lt;&gt;"","PAGA",IF(AV102&gt;0,"VENCIDA",IF(AV102&gt;=-5,"POR VENCER","AL DÍA"))))</f>
        <v/>
      </c>
      <c r="AZ102" s="185" t="inlineStr">
        <is>
          <t>TRANSFERENCIA</t>
        </is>
      </c>
      <c r="BA102" s="119">
        <f>IF(N($H102)&lt;8,"",IF(AU102="","",AU102+31))</f>
        <v/>
      </c>
      <c r="BB102" s="124">
        <f>IF(BA102="","",TODAY()-BA102)</f>
        <v/>
      </c>
      <c r="BC102" s="227" t="n">
        <v>46085</v>
      </c>
      <c r="BD102" s="184" t="n">
        <v>1100000</v>
      </c>
      <c r="BE102" s="184">
        <f>IF(BA102="","SIN ESTADO",IF(BC102&lt;&gt;"","PAGA",IF(BB102&gt;0,"VENCIDA",IF(BB102&gt;=-5,"POR VENCER","AL DÍA"))))</f>
        <v/>
      </c>
      <c r="BF102" s="185" t="inlineStr">
        <is>
          <t>TRANSFERENCIA</t>
        </is>
      </c>
      <c r="BG102" s="119">
        <f>IF(N($H102)&lt;9,"",IF(BA102="","",BA102+31))</f>
        <v/>
      </c>
      <c r="BH102" s="124">
        <f>IF(BG102="","",TODAY()-BG102)</f>
        <v/>
      </c>
      <c r="BI102" s="481" t="n">
        <v>46118</v>
      </c>
      <c r="BJ102" s="184" t="n">
        <v>1100000</v>
      </c>
      <c r="BK102" s="184">
        <f>IF(BG102="","SIN ESTADO",IF(BI102&lt;&gt;"","PAGA",IF(BH102&gt;0,"VENCIDA",IF(BH102&gt;=-5,"POR VENCER","AL DÍA"))))</f>
        <v/>
      </c>
      <c r="BL102" s="185" t="inlineStr">
        <is>
          <t>TRANSFERENCIA</t>
        </is>
      </c>
      <c r="BM102" s="119">
        <f>IF(N($H102)&lt;10,"",IF(BG102="","",BG102+31))</f>
        <v/>
      </c>
      <c r="BN102" s="124">
        <f>IF(BM102="","",TODAY()-BM102)</f>
        <v/>
      </c>
      <c r="BO102" s="494" t="n">
        <v>46153</v>
      </c>
      <c r="BP102" s="184" t="n">
        <v>1100000</v>
      </c>
      <c r="BQ102" s="184">
        <f>IF(BM102="","SIN ESTADO",IF(BO102&lt;&gt;"","PAGA",IF(BN102&gt;0,"VENCIDA",IF(BN102&gt;=-5,"POR VENCER","AL DÍA"))))</f>
        <v/>
      </c>
      <c r="BR102" s="185" t="inlineStr">
        <is>
          <t>TRANSFERENCIA</t>
        </is>
      </c>
      <c r="BS102" s="119">
        <f>IF(N($H102)&lt;11,"",IF(BM102="","",BM102+31))</f>
        <v/>
      </c>
      <c r="BT102" s="124">
        <f>IF(BS102="","",TODAY()-BS102)</f>
        <v/>
      </c>
      <c r="BU102" s="494" t="n">
        <v>46181</v>
      </c>
      <c r="BV102" s="184" t="n">
        <v>1000000</v>
      </c>
      <c r="BW102" s="184">
        <f>IF(BS102="","SIN ESTADO",IF(BU102&lt;&gt;"","PAGA",IF(BT102&gt;0,"VENCIDA",IF(BT102&gt;=-5,"POR VENCER","AL DÍA"))))</f>
        <v/>
      </c>
      <c r="BX102" s="185" t="inlineStr">
        <is>
          <t>TRANSFERENCIA</t>
        </is>
      </c>
      <c r="BY102" s="119">
        <f>IF(N($H102)&lt;12,"",IF(BS102="","",BS102+31))</f>
        <v/>
      </c>
      <c r="BZ102" s="124">
        <f>IF(BY102="","",TODAY()-BY102)</f>
        <v/>
      </c>
      <c r="CA102" s="494" t="n">
        <v>46218</v>
      </c>
      <c r="CB102" s="184" t="n">
        <v>1100000</v>
      </c>
      <c r="CC102" s="184">
        <f>IF(BY102="","SIN ESTADO",IF(CA102&lt;&gt;"","PAGA",IF(BZ102&gt;0,"VENCIDA",IF(BZ102&gt;=-5,"POR VENCER","AL DÍA"))))</f>
        <v/>
      </c>
      <c r="CD102" s="185" t="inlineStr">
        <is>
          <t>TRANSFERENCIA</t>
        </is>
      </c>
      <c r="CE102" s="119">
        <f>IF(N($H102)&lt;13,"",IF(BY102="","",BY102+31))</f>
        <v/>
      </c>
      <c r="CF102" s="124">
        <f>IF(CE102="","",TODAY()-CE102)</f>
        <v/>
      </c>
      <c r="CG102" s="494" t="n">
        <v>46236</v>
      </c>
      <c r="CH102" s="184" t="n">
        <v>1100000</v>
      </c>
      <c r="CI102" s="184">
        <f>IF(CE102="","SIN ESTADO",IF(CG102&lt;&gt;"","PAGA",IF(CF102&gt;0,"VENCIDA",IF(CF102&gt;=-5,"POR VENCER","AL DÍA"))))</f>
        <v/>
      </c>
      <c r="CJ102" s="185" t="inlineStr">
        <is>
          <t>TRANSFERENCIA</t>
        </is>
      </c>
      <c r="CK102" s="119">
        <f>IF(N($H102)&lt;14,"",IF(CE102="","",CE102+31))</f>
        <v/>
      </c>
      <c r="CL102" s="124">
        <f>IF(CK102="","",TODAY()-CK102)</f>
        <v/>
      </c>
      <c r="CM102" s="494" t="n"/>
      <c r="CN102" s="184" t="n"/>
      <c r="CO102" s="184">
        <f>IF(CK102="","SIN ESTADO",IF(CM102&lt;&gt;"","PAGA",IF(CL102&gt;0,"VENCIDA",IF(CL102&gt;=-5,"POR VENCER","AL DÍA"))))</f>
        <v/>
      </c>
      <c r="CP102" s="185" t="n"/>
      <c r="CQ102" s="119">
        <f>IF(N($H102)&lt;15,"",IF(CK102="","",CK102+31))</f>
        <v/>
      </c>
      <c r="CR102" s="124">
        <f>IF(CQ102="","",TODAY()-CQ102)</f>
        <v/>
      </c>
      <c r="CS102" s="494" t="n"/>
      <c r="CT102" s="184" t="n"/>
      <c r="CU102" s="184">
        <f>IF(CQ102="","SIN ESTADO",IF(CS102&lt;&gt;"","PAGA",IF(CR102&gt;0,"VENCIDA",IF(CR102&gt;=-5,"POR VENCER","AL DÍA"))))</f>
        <v/>
      </c>
      <c r="CV102" s="185" t="n"/>
      <c r="CW102" s="119">
        <f>IF(N($H102)&lt;16,"",IF(CQ102="","",CQ102+31))</f>
        <v/>
      </c>
      <c r="CX102" s="124">
        <f>IF(CW102="","",TODAY()-CW102)</f>
        <v/>
      </c>
      <c r="CY102" s="494" t="n"/>
      <c r="CZ102" s="184" t="n"/>
      <c r="DA102" s="184">
        <f>IF(CW102="","SIN ESTADO",IF(CY102&lt;&gt;"","PAGA",IF(CX102&gt;0,"VENCIDA",IF(CX102&gt;=-5,"POR VENCER","AL DÍA"))))</f>
        <v/>
      </c>
      <c r="DB102" s="185" t="n"/>
      <c r="DC102" s="119">
        <f>IF(N($H102)&lt;17,"",IF(CW102="","",CW102+31))</f>
        <v/>
      </c>
      <c r="DD102" s="124">
        <f>IF(DC102="","",TODAY()-DC102)</f>
        <v/>
      </c>
      <c r="DE102" s="494" t="n"/>
      <c r="DF102" s="184" t="n"/>
      <c r="DG102" s="184">
        <f>IF(DC102="","SIN ESTADO",IF(DE102&lt;&gt;"","PAGA",IF(DD102&gt;0,"VENCIDA",IF(DD102&gt;=-5,"POR VENCER","AL DÍA"))))</f>
        <v/>
      </c>
      <c r="DH102" s="185" t="n"/>
      <c r="DI102" s="119">
        <f>IF(N($H102)&lt;18,"",IF(DC102="","",DC102+31))</f>
        <v/>
      </c>
      <c r="DJ102" s="124">
        <f>IF(DI102="","",TODAY()-DI102)</f>
        <v/>
      </c>
      <c r="DK102" s="494" t="n"/>
      <c r="DL102" s="184" t="n"/>
      <c r="DM102" s="184">
        <f>IF(DI102="","SIN ESTADO",IF(DK102&lt;&gt;"","PAGA",IF(DJ102&gt;0,"VENCIDA",IF(DJ102&gt;=-5,"POR VENCER","AL DÍA"))))</f>
        <v/>
      </c>
      <c r="DN102" s="185" t="n"/>
      <c r="DO102" s="119">
        <f>IF(N($H102)&lt;19,"",IF(DI102="","",DI102+31))</f>
        <v/>
      </c>
      <c r="DP102" s="124">
        <f>IF(DO102="","",TODAY()-DO102)</f>
        <v/>
      </c>
      <c r="DQ102" s="494" t="n"/>
      <c r="DR102" s="184" t="n"/>
      <c r="DS102" s="184">
        <f>IF(DO102="","SIN ESTADO",IF(DQ102&lt;&gt;"","PAGA",IF(DP102&gt;0,"VENCIDA",IF(DP102&gt;=-5,"POR VENCER","AL DÍA"))))</f>
        <v/>
      </c>
      <c r="DT102" s="185" t="n"/>
      <c r="DU102" s="119">
        <f>IF(N($H102)&lt;20,"",IF(DO102="","",DO102+31))</f>
        <v/>
      </c>
      <c r="DV102" s="124">
        <f>IF(DU102="","",TODAY()-DU102)</f>
        <v/>
      </c>
      <c r="DW102" s="494" t="n"/>
      <c r="DX102" s="184" t="n"/>
      <c r="DY102" s="184">
        <f>IF(DU102="","SIN ESTADO",IF(DW102&lt;&gt;"","PAGA",IF(DV102&gt;0,"VENCIDA",IF(DV102&gt;=-5,"POR VENCER","AL DÍA"))))</f>
        <v/>
      </c>
      <c r="DZ102" s="185" t="n"/>
      <c r="EA102" s="119">
        <f>IF(N($H102)&lt;21,"",IF(DU102="","",DU102+31))</f>
        <v/>
      </c>
      <c r="EB102" s="124">
        <f>IF(EA102="","",TODAY()-EA102)</f>
        <v/>
      </c>
      <c r="EC102" s="494" t="n"/>
      <c r="ED102" s="184" t="n"/>
      <c r="EE102" s="184">
        <f>IF(EA102="","SIN ESTADO",IF(EC102&lt;&gt;"","PAGA",IF(EB102&gt;0,"VENCIDA",IF(EB102&gt;=-5,"POR VENCER","AL DÍA"))))</f>
        <v/>
      </c>
      <c r="EF102" s="185" t="n"/>
      <c r="EG102" s="119">
        <f>IF(N($H102)&lt;22,"",IF(EA102="","",EA102+31))</f>
        <v/>
      </c>
      <c r="EH102" s="124">
        <f>IF(EG102="","",TODAY()-EG102)</f>
        <v/>
      </c>
      <c r="EI102" s="494" t="n"/>
      <c r="EJ102" s="184" t="n"/>
      <c r="EK102" s="184">
        <f>IF(EG102="","SIN ESTADO",IF(EI102&lt;&gt;"","PAGA",IF(EH102&gt;0,"VENCIDA",IF(EH102&gt;=-5,"POR VENCER","AL DÍA"))))</f>
        <v/>
      </c>
      <c r="EL102" s="185" t="n"/>
      <c r="EM102" s="119">
        <f>IF(N($H102)&lt;23,"",IF(EG102="","",EG102+31))</f>
        <v/>
      </c>
      <c r="EN102" s="124">
        <f>IF(EM102="","",TODAY()-EM102)</f>
        <v/>
      </c>
      <c r="EO102" s="494" t="n"/>
      <c r="EP102" s="184" t="n"/>
      <c r="EQ102" s="184">
        <f>IF(EM102="","SIN ESTADO",IF(EO102&lt;&gt;"","PAGA",IF(EN102&gt;0,"VENCIDA",IF(EN102&gt;=-5,"POR VENCER","AL DÍA"))))</f>
        <v/>
      </c>
      <c r="ER102" s="185" t="n"/>
      <c r="ES102" s="119">
        <f>IF(N($H102)&lt;24,"",IF(EM102="","",EM102+31))</f>
        <v/>
      </c>
      <c r="ET102" s="124">
        <f>IF(ES102="","",TODAY()-ES102)</f>
        <v/>
      </c>
      <c r="EU102" s="494" t="n"/>
      <c r="EV102" s="184" t="n"/>
      <c r="EW102" s="184">
        <f>IF(ES102="","SIN ESTADO",IF(EU102&lt;&gt;"","PAGA",IF(ET102&gt;0,"VENCIDA",IF(ET102&gt;=-5,"POR VENCER","AL DÍA"))))</f>
        <v/>
      </c>
      <c r="EX102" s="185" t="n"/>
      <c r="EY102" s="119">
        <f>IF(N($H102)&lt;25,"",IF(ES102="","",ES102+31))</f>
        <v/>
      </c>
      <c r="EZ102" s="124">
        <f>IF(EY102="","",TODAY()-EY102)</f>
        <v/>
      </c>
      <c r="FA102" s="494" t="n"/>
      <c r="FB102" s="184" t="n"/>
      <c r="FC102" s="184">
        <f>IF(EY102="","SIN ESTADO",IF(FA102&lt;&gt;"","PAGA",IF(EZ102&gt;0,"VENCIDA",IF(EZ102&gt;=-5,"POR VENCER","AL DÍA"))))</f>
        <v/>
      </c>
      <c r="FD102" s="185" t="n"/>
      <c r="FE102" s="119">
        <f>IF(N($H102)&lt;26,"",IF(EY102="","",EY102+31))</f>
        <v/>
      </c>
      <c r="FF102" s="124">
        <f>IF(FE102="","",TODAY()-FE102)</f>
        <v/>
      </c>
      <c r="FG102" s="494" t="n"/>
      <c r="FH102" s="184" t="n"/>
      <c r="FI102" s="184">
        <f>IF(FE102="","SIN ESTADO",IF(FG102&lt;&gt;"","PAGA",IF(FF102&gt;0,"VENCIDA",IF(FF102&gt;=-5,"POR VENCER","AL DÍA"))))</f>
        <v/>
      </c>
      <c r="FJ102" s="185" t="n"/>
      <c r="FK102" s="119">
        <f>IF(N($H102)&lt;27,"",IF(FE102="","",FE102+31))</f>
        <v/>
      </c>
      <c r="FL102" s="124">
        <f>IF(FK102="","",TODAY()-FK102)</f>
        <v/>
      </c>
      <c r="FM102" s="494" t="n"/>
      <c r="FN102" s="184" t="n"/>
      <c r="FO102" s="184">
        <f>IF(FK102="","SIN ESTADO",IF(FM102&lt;&gt;"","PAGA",IF(FL102&gt;0,"VENCIDA",IF(FL102&gt;=-5,"POR VENCER","AL DÍA"))))</f>
        <v/>
      </c>
      <c r="FP102" s="185" t="n"/>
      <c r="FQ102" s="119">
        <f>IF(N($H102)&lt;28,"",IF(FK102="","",FK102+31))</f>
        <v/>
      </c>
      <c r="FR102" s="124">
        <f>IF(FQ102="","",TODAY()-FQ102)</f>
        <v/>
      </c>
      <c r="FS102" s="494" t="n"/>
      <c r="FT102" s="184" t="n"/>
      <c r="FU102" s="184">
        <f>IF(FQ102="","SIN ESTADO",IF(FS102&lt;&gt;"","PAGA",IF(FR102&gt;0,"VENCIDA",IF(FR102&gt;=-5,"POR VENCER","AL DÍA"))))</f>
        <v/>
      </c>
      <c r="FV102" s="185" t="n"/>
      <c r="FW102" s="119">
        <f>IF(N($H102)&lt;29,"",IF(FQ102="","",FQ102+31))</f>
        <v/>
      </c>
      <c r="FX102" s="124">
        <f>IF(FW102="","",TODAY()-FW102)</f>
        <v/>
      </c>
      <c r="FY102" s="494" t="n"/>
      <c r="FZ102" s="184" t="n"/>
      <c r="GA102" s="184">
        <f>IF(FW102="","SIN ESTADO",IF(FY102&lt;&gt;"","PAGA",IF(FX102&gt;0,"VENCIDA",IF(FX102&gt;=-5,"POR VENCER","AL DÍA"))))</f>
        <v/>
      </c>
      <c r="GB102" s="185" t="n"/>
      <c r="GC102" s="119">
        <f>IF(N($H102)&lt;30,"",IF(FW102="","",FW102+31))</f>
        <v/>
      </c>
      <c r="GD102" s="124">
        <f>IF(GC102="","",TODAY()-GC102)</f>
        <v/>
      </c>
      <c r="GE102" s="494" t="n"/>
      <c r="GF102" s="184" t="n"/>
      <c r="GG102" s="184">
        <f>IF(GC102="","SIN ESTADO",IF(GE102&lt;&gt;"","PAGA",IF(GD102&gt;0,"VENCIDA",IF(GD102&gt;=-5,"POR VENCER","AL DÍA"))))</f>
        <v/>
      </c>
      <c r="GH102" s="185" t="n"/>
      <c r="GI102" s="119">
        <f>IF(N($H102)&lt;31,"",IF(GC102="","",GC102+31))</f>
        <v/>
      </c>
      <c r="GJ102" s="124">
        <f>IF(GI102="","",TODAY()-GI102)</f>
        <v/>
      </c>
      <c r="GK102" s="494" t="n"/>
      <c r="GL102" s="184" t="n"/>
      <c r="GM102" s="184">
        <f>IF(GI102="","SIN ESTADO",IF(GK102&lt;&gt;"","PAGA",IF(GJ102&gt;0,"VENCIDA",IF(GJ102&gt;=-5,"POR VENCER","AL DÍA"))))</f>
        <v/>
      </c>
      <c r="GN102" s="185" t="n"/>
      <c r="GO102" s="119">
        <f>IF(N($H102)&lt;32,"",IF(GI102="","",GI102+31))</f>
        <v/>
      </c>
      <c r="GP102" s="124">
        <f>IF(GO102="","",TODAY()-GO102)</f>
        <v/>
      </c>
      <c r="GQ102" s="494" t="n"/>
      <c r="GR102" s="184" t="n"/>
      <c r="GS102" s="184">
        <f>IF(GO102="","SIN ESTADO",IF(GQ102&lt;&gt;"","PAGA",IF(GP102&gt;0,"VENCIDA",IF(GP102&gt;=-5,"POR VENCER","AL DÍA"))))</f>
        <v/>
      </c>
      <c r="GT102" s="185" t="n"/>
      <c r="GU102" s="119">
        <f>IF(N($H102)&lt;33,"",IF(GO102="","",GO102+31))</f>
        <v/>
      </c>
      <c r="GV102" s="124">
        <f>IF(GU102="","",TODAY()-GU102)</f>
        <v/>
      </c>
      <c r="GW102" s="494" t="n"/>
      <c r="GX102" s="184" t="n"/>
      <c r="GY102" s="184">
        <f>IF(GU102="","SIN ESTADO",IF(GW102&lt;&gt;"","PAGA",IF(GV102&gt;0,"VENCIDA",IF(GV102&gt;=-5,"POR VENCER","AL DÍA"))))</f>
        <v/>
      </c>
      <c r="GZ102" s="185" t="n"/>
      <c r="HA102" s="119">
        <f>IF(N($H102)&lt;34,"",IF(GU102="","",GU102+31))</f>
        <v/>
      </c>
      <c r="HB102" s="124">
        <f>IF(HA102="","",TODAY()-HA102)</f>
        <v/>
      </c>
      <c r="HC102" s="494" t="n"/>
      <c r="HD102" s="184" t="n"/>
      <c r="HE102" s="184">
        <f>IF(HA102="","SIN ESTADO",IF(HC102&lt;&gt;"","PAGA",IF(HB102&gt;0,"VENCIDA",IF(HB102&gt;=-5,"POR VENCER","AL DÍA"))))</f>
        <v/>
      </c>
      <c r="HF102" s="185" t="n"/>
      <c r="HG102" s="119">
        <f>IF(N($H102)&lt;35,"",IF(HA102="","",HA102+31))</f>
        <v/>
      </c>
      <c r="HH102" s="124">
        <f>IF(HG102="","",TODAY()-HG102)</f>
        <v/>
      </c>
      <c r="HI102" s="494" t="n"/>
      <c r="HJ102" s="184" t="n"/>
      <c r="HK102" s="184">
        <f>IF(HG102="","SIN ESTADO",IF(HI102&lt;&gt;"","PAGA",IF(HH102&gt;0,"VENCIDA",IF(HH102&gt;=-5,"POR VENCER","AL DÍA"))))</f>
        <v/>
      </c>
      <c r="HL102" s="168" t="n"/>
      <c r="HM102" s="119">
        <f>IF(N($H102)&lt;36,"",IF(HG102="","",HG102+31))</f>
        <v/>
      </c>
      <c r="HN102" s="124">
        <f>IF(HM102="","",TODAY()-HM102)</f>
        <v/>
      </c>
      <c r="HO102" s="494" t="n"/>
      <c r="HP102" s="184" t="n"/>
      <c r="HQ102" s="184">
        <f>IF(HM102="","SIN ESTADO",IF(HO102&lt;&gt;"","PAGA",IF(HN102&gt;0,"VENCIDA",IF(HN102&gt;=-5,"POR VENCER","AL DÍA"))))</f>
        <v/>
      </c>
      <c r="HR102" s="168" t="n"/>
      <c r="HS102" s="169">
        <f>N102+T102+Z102+AF102+AL102+AR102+AX102+BD102+BJ102+BP102+BV102+CB102+CH102+CN102+CT102+CZ102+DF102+DL102+DR102+DX102+ED102+EJ102+EP102+EV102+FB102+FH102+FN102+FT102+FZ102+GF102+GL102+GR102+GX102+HD102+HJ102+HP102</f>
        <v/>
      </c>
      <c r="HU102" s="170">
        <f>IFERROR(N($J102),0)</f>
        <v/>
      </c>
      <c r="HW102" s="170">
        <f>SUMPRODUCT((MOD(COLUMN($M102:$HR102)-COLUMN($M102),6)=0)*ISNUMBER($M102:$HR102)*($M102:$HR102&gt;=RESUMEN!$C$26)*($M102:$HR102&lt;=RESUMEN!$C$27)*IFERROR(N($N102:$HS102),0))</f>
        <v/>
      </c>
      <c r="HX102" s="170">
        <f>SUMPRODUCT((MOD(COLUMN($M102:$HR102)-COLUMN($M102),6)=0)*ISNUMBER($M102:$HR102)*($M102:$HR102&gt;=RESUMEN!$C$26)*($M102:$HR102&lt;=RESUMEN!$C$27))</f>
        <v/>
      </c>
    </row>
    <row r="103" ht="15.75" customHeight="1" s="506">
      <c r="B103" s="113">
        <f>VENTAS!A102</f>
        <v/>
      </c>
      <c r="C103" s="236">
        <f>VENTAS!B102</f>
        <v/>
      </c>
      <c r="D103" s="53">
        <f>VENTAS!C102</f>
        <v/>
      </c>
      <c r="E103" s="114">
        <f>VENTAS!D102</f>
        <v/>
      </c>
      <c r="F103" s="114">
        <f>VENTAS!J102</f>
        <v/>
      </c>
      <c r="G103" s="494">
        <f>VENTAS!F102</f>
        <v/>
      </c>
      <c r="H103" s="479">
        <f>VENTAS!K102</f>
        <v/>
      </c>
      <c r="I103" s="479">
        <f>VENTAS!M102</f>
        <v/>
      </c>
      <c r="J103" s="184">
        <f>VENTAS!L102</f>
        <v/>
      </c>
      <c r="K103" s="119">
        <f>IF(N($H103)&lt;1,"",$G103+31)</f>
        <v/>
      </c>
      <c r="L103" s="124">
        <f>IF(K103="","",TODAY()-K103)</f>
        <v/>
      </c>
      <c r="M103" s="201" t="n">
        <v>45873</v>
      </c>
      <c r="N103" s="374" t="n">
        <v>900000</v>
      </c>
      <c r="O103" s="184">
        <f>IF(K103="","SIN ESTADO",IF(M103&lt;&gt;"","PAGA",IF(L103&gt;0,"VENCIDA",IF(L103&gt;=-5,"POR VENCER","AL DÍA"))))</f>
        <v/>
      </c>
      <c r="P103" s="185" t="inlineStr">
        <is>
          <t>TRANSFERENCIA</t>
        </is>
      </c>
      <c r="Q103" s="119">
        <f>IF(N($H103)&lt;2,"",IF(K103="","",K103+31))</f>
        <v/>
      </c>
      <c r="R103" s="124">
        <f>IF(Q103="","",TODAY()-Q103)</f>
        <v/>
      </c>
      <c r="S103" s="406" t="n">
        <v>45904</v>
      </c>
      <c r="T103" s="184" t="n">
        <v>900000</v>
      </c>
      <c r="U103" s="184">
        <f>IF(Q103="","SIN ESTADO",IF(S103&lt;&gt;"","PAGA",IF(R103&gt;0,"VENCIDA",IF(R103&gt;=-5,"POR VENCER","AL DÍA"))))</f>
        <v/>
      </c>
      <c r="V103" s="185" t="inlineStr">
        <is>
          <t>TRANSFERENCIA</t>
        </is>
      </c>
      <c r="W103" s="119">
        <f>IF(N($H103)&lt;3,"",IF(Q103="","",Q103+31))</f>
        <v/>
      </c>
      <c r="X103" s="124">
        <f>IF(W103="","",TODAY()-W103)</f>
        <v/>
      </c>
      <c r="Y103" s="407" t="n">
        <v>45937</v>
      </c>
      <c r="Z103" s="184" t="n">
        <v>900000</v>
      </c>
      <c r="AA103" s="184">
        <f>IF(W103="","SIN ESTADO",IF(Y103&lt;&gt;"","PAGA",IF(X103&gt;0,"VENCIDA",IF(X103&gt;=-5,"POR VENCER","AL DÍA"))))</f>
        <v/>
      </c>
      <c r="AB103" s="185" t="inlineStr">
        <is>
          <t>TRANSFERENCIA</t>
        </is>
      </c>
      <c r="AC103" s="119">
        <f>IF(N($H103)&lt;4,"",IF(W103="","",W103+31))</f>
        <v/>
      </c>
      <c r="AD103" s="124">
        <f>IF(AC103="","",TODAY()-AC103)</f>
        <v/>
      </c>
      <c r="AE103" s="227" t="n">
        <v>45988</v>
      </c>
      <c r="AF103" s="184" t="n">
        <v>900000</v>
      </c>
      <c r="AG103" s="184">
        <f>IF(AC103="","SIN ESTADO",IF(AE103&lt;&gt;"","PAGA",IF(AD103&gt;0,"VENCIDA",IF(AD103&gt;=-5,"POR VENCER","AL DÍA"))))</f>
        <v/>
      </c>
      <c r="AH103" s="185" t="inlineStr">
        <is>
          <t>TRANSFERENCIA</t>
        </is>
      </c>
      <c r="AI103" s="119">
        <f>IF(N($H103)&lt;5,"",IF(AC103="","",AC103+31))</f>
        <v/>
      </c>
      <c r="AJ103" s="124">
        <f>IF(AI103="","",TODAY()-AI103)</f>
        <v/>
      </c>
      <c r="AK103" s="407" t="n">
        <v>45999</v>
      </c>
      <c r="AL103" s="184" t="n">
        <v>900000</v>
      </c>
      <c r="AM103" s="184">
        <f>IF(AI103="","SIN ESTADO",IF(AK103&lt;&gt;"","PAGA",IF(AJ103&gt;0,"VENCIDA",IF(AJ103&gt;=-5,"POR VENCER","AL DÍA"))))</f>
        <v/>
      </c>
      <c r="AN103" s="185" t="inlineStr">
        <is>
          <t>TRANSFERENCIA</t>
        </is>
      </c>
      <c r="AO103" s="119">
        <f>IF(N($H103)&lt;6,"",IF(AI103="","",AI103+31))</f>
        <v/>
      </c>
      <c r="AP103" s="124">
        <f>IF(AO103="","",TODAY()-AO103)</f>
        <v/>
      </c>
      <c r="AQ103" s="477" t="n">
        <v>46035</v>
      </c>
      <c r="AR103" s="184" t="n">
        <v>1000000</v>
      </c>
      <c r="AS103" s="184">
        <f>IF(AO103="","SIN ESTADO",IF(AQ103&lt;&gt;"","PAGA",IF(AP103&gt;0,"VENCIDA",IF(AP103&gt;=-5,"POR VENCER","AL DÍA"))))</f>
        <v/>
      </c>
      <c r="AT103" s="185" t="inlineStr">
        <is>
          <t>TRANSFERENCIA</t>
        </is>
      </c>
      <c r="AU103" s="119">
        <f>IF(N($H103)&lt;7,"",IF(AO103="","",AO103+31))</f>
        <v/>
      </c>
      <c r="AV103" s="124">
        <f>IF(AU103="","",TODAY()-AU103)</f>
        <v/>
      </c>
      <c r="AW103" s="407" t="n">
        <v>46065</v>
      </c>
      <c r="AX103" s="184" t="n">
        <v>900000</v>
      </c>
      <c r="AY103" s="184">
        <f>IF(AU103="","SIN ESTADO",IF(AW103&lt;&gt;"","PAGA",IF(AV103&gt;0,"VENCIDA",IF(AV103&gt;=-5,"POR VENCER","AL DÍA"))))</f>
        <v/>
      </c>
      <c r="AZ103" s="185" t="inlineStr">
        <is>
          <t>TRANSFERENCIA</t>
        </is>
      </c>
      <c r="BA103" s="119">
        <f>IF(N($H103)&lt;8,"",IF(AU103="","",AU103+31))</f>
        <v/>
      </c>
      <c r="BB103" s="124">
        <f>IF(BA103="","",TODAY()-BA103)</f>
        <v/>
      </c>
      <c r="BC103" s="227" t="n">
        <v>46085</v>
      </c>
      <c r="BD103" s="184" t="n">
        <v>900000</v>
      </c>
      <c r="BE103" s="184">
        <f>IF(BA103="","SIN ESTADO",IF(BC103&lt;&gt;"","PAGA",IF(BB103&gt;0,"VENCIDA",IF(BB103&gt;=-5,"POR VENCER","AL DÍA"))))</f>
        <v/>
      </c>
      <c r="BF103" s="185" t="inlineStr">
        <is>
          <t>TRANSFERENCIA</t>
        </is>
      </c>
      <c r="BG103" s="119">
        <f>IF(N($H103)&lt;9,"",IF(BA103="","",BA103+31))</f>
        <v/>
      </c>
      <c r="BH103" s="124">
        <f>IF(BG103="","",TODAY()-BG103)</f>
        <v/>
      </c>
      <c r="BI103" s="481" t="n">
        <v>46118</v>
      </c>
      <c r="BJ103" s="184" t="n">
        <v>900000</v>
      </c>
      <c r="BK103" s="184">
        <f>IF(BG103="","SIN ESTADO",IF(BI103&lt;&gt;"","PAGA",IF(BH103&gt;0,"VENCIDA",IF(BH103&gt;=-5,"POR VENCER","AL DÍA"))))</f>
        <v/>
      </c>
      <c r="BL103" s="185" t="inlineStr">
        <is>
          <t>TRANSFERENCIA</t>
        </is>
      </c>
      <c r="BM103" s="119">
        <f>IF(N($H103)&lt;10,"",IF(BG103="","",BG103+31))</f>
        <v/>
      </c>
      <c r="BN103" s="124">
        <f>IF(BM103="","",TODAY()-BM103)</f>
        <v/>
      </c>
      <c r="BO103" s="494" t="n">
        <v>46153</v>
      </c>
      <c r="BP103" s="184" t="n">
        <v>900000</v>
      </c>
      <c r="BQ103" s="184">
        <f>IF(BM103="","SIN ESTADO",IF(BO103&lt;&gt;"","PAGA",IF(BN103&gt;0,"VENCIDA",IF(BN103&gt;=-5,"POR VENCER","AL DÍA"))))</f>
        <v/>
      </c>
      <c r="BR103" s="185" t="inlineStr">
        <is>
          <t>TRANSFERENCIA</t>
        </is>
      </c>
      <c r="BS103" s="119">
        <f>IF(N($H103)&lt;11,"",IF(BM103="","",BM103+31))</f>
        <v/>
      </c>
      <c r="BT103" s="124">
        <f>IF(BS103="","",TODAY()-BS103)</f>
        <v/>
      </c>
      <c r="BU103" s="494" t="n">
        <v>46181</v>
      </c>
      <c r="BV103" s="184" t="n">
        <v>1000000</v>
      </c>
      <c r="BW103" s="184">
        <f>IF(BS103="","SIN ESTADO",IF(BU103&lt;&gt;"","PAGA",IF(BT103&gt;0,"VENCIDA",IF(BT103&gt;=-5,"POR VENCER","AL DÍA"))))</f>
        <v/>
      </c>
      <c r="BX103" s="185" t="inlineStr">
        <is>
          <t>TRANSFERENCIA</t>
        </is>
      </c>
      <c r="BY103" s="119">
        <f>IF(N($H103)&lt;12,"",IF(BS103="","",BS103+31))</f>
        <v/>
      </c>
      <c r="BZ103" s="124">
        <f>IF(BY103="","",TODAY()-BY103)</f>
        <v/>
      </c>
      <c r="CA103" s="494" t="n">
        <v>46215</v>
      </c>
      <c r="CB103" s="184" t="n">
        <v>900000</v>
      </c>
      <c r="CC103" s="184">
        <f>IF(BY103="","SIN ESTADO",IF(CA103&lt;&gt;"","PAGA",IF(BZ103&gt;0,"VENCIDA",IF(BZ103&gt;=-5,"POR VENCER","AL DÍA"))))</f>
        <v/>
      </c>
      <c r="CD103" s="185" t="inlineStr">
        <is>
          <t>TRANSFERENCIA</t>
        </is>
      </c>
      <c r="CE103" s="119">
        <f>IF(N($H103)&lt;13,"",IF(BY103="","",BY103+31))</f>
        <v/>
      </c>
      <c r="CF103" s="124">
        <f>IF(CE103="","",TODAY()-CE103)</f>
        <v/>
      </c>
      <c r="CG103" s="494" t="n">
        <v>46236</v>
      </c>
      <c r="CH103" s="184" t="n">
        <v>900000</v>
      </c>
      <c r="CI103" s="184">
        <f>IF(CE103="","SIN ESTADO",IF(CG103&lt;&gt;"","PAGA",IF(CF103&gt;0,"VENCIDA",IF(CF103&gt;=-5,"POR VENCER","AL DÍA"))))</f>
        <v/>
      </c>
      <c r="CJ103" s="185" t="inlineStr">
        <is>
          <t>TRANSFERENCIA</t>
        </is>
      </c>
      <c r="CK103" s="119">
        <f>IF(N($H103)&lt;14,"",IF(CE103="","",CE103+31))</f>
        <v/>
      </c>
      <c r="CL103" s="124">
        <f>IF(CK103="","",TODAY()-CK103)</f>
        <v/>
      </c>
      <c r="CM103" s="494" t="n"/>
      <c r="CN103" s="184" t="n"/>
      <c r="CO103" s="184">
        <f>IF(CK103="","SIN ESTADO",IF(CM103&lt;&gt;"","PAGA",IF(CL103&gt;0,"VENCIDA",IF(CL103&gt;=-5,"POR VENCER","AL DÍA"))))</f>
        <v/>
      </c>
      <c r="CP103" s="185" t="n"/>
      <c r="CQ103" s="119">
        <f>IF(N($H103)&lt;15,"",IF(CK103="","",CK103+31))</f>
        <v/>
      </c>
      <c r="CR103" s="124">
        <f>IF(CQ103="","",TODAY()-CQ103)</f>
        <v/>
      </c>
      <c r="CS103" s="494" t="n"/>
      <c r="CT103" s="184" t="n"/>
      <c r="CU103" s="184">
        <f>IF(CQ103="","SIN ESTADO",IF(CS103&lt;&gt;"","PAGA",IF(CR103&gt;0,"VENCIDA",IF(CR103&gt;=-5,"POR VENCER","AL DÍA"))))</f>
        <v/>
      </c>
      <c r="CV103" s="185" t="n"/>
      <c r="CW103" s="119">
        <f>IF(N($H103)&lt;16,"",IF(CQ103="","",CQ103+31))</f>
        <v/>
      </c>
      <c r="CX103" s="124">
        <f>IF(CW103="","",TODAY()-CW103)</f>
        <v/>
      </c>
      <c r="CY103" s="494" t="n"/>
      <c r="CZ103" s="184" t="n"/>
      <c r="DA103" s="184">
        <f>IF(CW103="","SIN ESTADO",IF(CY103&lt;&gt;"","PAGA",IF(CX103&gt;0,"VENCIDA",IF(CX103&gt;=-5,"POR VENCER","AL DÍA"))))</f>
        <v/>
      </c>
      <c r="DB103" s="185" t="n"/>
      <c r="DC103" s="119">
        <f>IF(N($H103)&lt;17,"",IF(CW103="","",CW103+31))</f>
        <v/>
      </c>
      <c r="DD103" s="124">
        <f>IF(DC103="","",TODAY()-DC103)</f>
        <v/>
      </c>
      <c r="DE103" s="494" t="n"/>
      <c r="DF103" s="184" t="n"/>
      <c r="DG103" s="184">
        <f>IF(DC103="","SIN ESTADO",IF(DE103&lt;&gt;"","PAGA",IF(DD103&gt;0,"VENCIDA",IF(DD103&gt;=-5,"POR VENCER","AL DÍA"))))</f>
        <v/>
      </c>
      <c r="DH103" s="185" t="n"/>
      <c r="DI103" s="119">
        <f>IF(N($H103)&lt;18,"",IF(DC103="","",DC103+31))</f>
        <v/>
      </c>
      <c r="DJ103" s="124">
        <f>IF(DI103="","",TODAY()-DI103)</f>
        <v/>
      </c>
      <c r="DK103" s="494" t="n"/>
      <c r="DL103" s="184" t="n"/>
      <c r="DM103" s="184">
        <f>IF(DI103="","SIN ESTADO",IF(DK103&lt;&gt;"","PAGA",IF(DJ103&gt;0,"VENCIDA",IF(DJ103&gt;=-5,"POR VENCER","AL DÍA"))))</f>
        <v/>
      </c>
      <c r="DN103" s="185" t="n"/>
      <c r="DO103" s="119">
        <f>IF(N($H103)&lt;19,"",IF(DI103="","",DI103+31))</f>
        <v/>
      </c>
      <c r="DP103" s="124">
        <f>IF(DO103="","",TODAY()-DO103)</f>
        <v/>
      </c>
      <c r="DQ103" s="494" t="n"/>
      <c r="DR103" s="184" t="n"/>
      <c r="DS103" s="184">
        <f>IF(DO103="","SIN ESTADO",IF(DQ103&lt;&gt;"","PAGA",IF(DP103&gt;0,"VENCIDA",IF(DP103&gt;=-5,"POR VENCER","AL DÍA"))))</f>
        <v/>
      </c>
      <c r="DT103" s="185" t="n"/>
      <c r="DU103" s="119">
        <f>IF(N($H103)&lt;20,"",IF(DO103="","",DO103+31))</f>
        <v/>
      </c>
      <c r="DV103" s="124">
        <f>IF(DU103="","",TODAY()-DU103)</f>
        <v/>
      </c>
      <c r="DW103" s="494" t="n"/>
      <c r="DX103" s="184" t="n"/>
      <c r="DY103" s="184">
        <f>IF(DU103="","SIN ESTADO",IF(DW103&lt;&gt;"","PAGA",IF(DV103&gt;0,"VENCIDA",IF(DV103&gt;=-5,"POR VENCER","AL DÍA"))))</f>
        <v/>
      </c>
      <c r="DZ103" s="185" t="n"/>
      <c r="EA103" s="119">
        <f>IF(N($H103)&lt;21,"",IF(DU103="","",DU103+31))</f>
        <v/>
      </c>
      <c r="EB103" s="124">
        <f>IF(EA103="","",TODAY()-EA103)</f>
        <v/>
      </c>
      <c r="EC103" s="494" t="n"/>
      <c r="ED103" s="184" t="n"/>
      <c r="EE103" s="184">
        <f>IF(EA103="","SIN ESTADO",IF(EC103&lt;&gt;"","PAGA",IF(EB103&gt;0,"VENCIDA",IF(EB103&gt;=-5,"POR VENCER","AL DÍA"))))</f>
        <v/>
      </c>
      <c r="EF103" s="185" t="n"/>
      <c r="EG103" s="119">
        <f>IF(N($H103)&lt;22,"",IF(EA103="","",EA103+31))</f>
        <v/>
      </c>
      <c r="EH103" s="124">
        <f>IF(EG103="","",TODAY()-EG103)</f>
        <v/>
      </c>
      <c r="EI103" s="494" t="n"/>
      <c r="EJ103" s="184" t="n"/>
      <c r="EK103" s="184">
        <f>IF(EG103="","SIN ESTADO",IF(EI103&lt;&gt;"","PAGA",IF(EH103&gt;0,"VENCIDA",IF(EH103&gt;=-5,"POR VENCER","AL DÍA"))))</f>
        <v/>
      </c>
      <c r="EL103" s="185" t="n"/>
      <c r="EM103" s="119">
        <f>IF(N($H103)&lt;23,"",IF(EG103="","",EG103+31))</f>
        <v/>
      </c>
      <c r="EN103" s="124">
        <f>IF(EM103="","",TODAY()-EM103)</f>
        <v/>
      </c>
      <c r="EO103" s="494" t="n"/>
      <c r="EP103" s="184" t="n"/>
      <c r="EQ103" s="184">
        <f>IF(EM103="","SIN ESTADO",IF(EO103&lt;&gt;"","PAGA",IF(EN103&gt;0,"VENCIDA",IF(EN103&gt;=-5,"POR VENCER","AL DÍA"))))</f>
        <v/>
      </c>
      <c r="ER103" s="185" t="n"/>
      <c r="ES103" s="119">
        <f>IF(N($H103)&lt;24,"",IF(EM103="","",EM103+31))</f>
        <v/>
      </c>
      <c r="ET103" s="124">
        <f>IF(ES103="","",TODAY()-ES103)</f>
        <v/>
      </c>
      <c r="EU103" s="494" t="n"/>
      <c r="EV103" s="184" t="n"/>
      <c r="EW103" s="184">
        <f>IF(ES103="","SIN ESTADO",IF(EU103&lt;&gt;"","PAGA",IF(ET103&gt;0,"VENCIDA",IF(ET103&gt;=-5,"POR VENCER","AL DÍA"))))</f>
        <v/>
      </c>
      <c r="EX103" s="185" t="n"/>
      <c r="EY103" s="119">
        <f>IF(N($H103)&lt;25,"",IF(ES103="","",ES103+31))</f>
        <v/>
      </c>
      <c r="EZ103" s="124">
        <f>IF(EY103="","",TODAY()-EY103)</f>
        <v/>
      </c>
      <c r="FA103" s="494" t="n"/>
      <c r="FB103" s="184" t="n"/>
      <c r="FC103" s="184">
        <f>IF(EY103="","SIN ESTADO",IF(FA103&lt;&gt;"","PAGA",IF(EZ103&gt;0,"VENCIDA",IF(EZ103&gt;=-5,"POR VENCER","AL DÍA"))))</f>
        <v/>
      </c>
      <c r="FD103" s="185" t="n"/>
      <c r="FE103" s="119">
        <f>IF(N($H103)&lt;26,"",IF(EY103="","",EY103+31))</f>
        <v/>
      </c>
      <c r="FF103" s="124">
        <f>IF(FE103="","",TODAY()-FE103)</f>
        <v/>
      </c>
      <c r="FG103" s="494" t="n"/>
      <c r="FH103" s="184" t="n"/>
      <c r="FI103" s="184">
        <f>IF(FE103="","SIN ESTADO",IF(FG103&lt;&gt;"","PAGA",IF(FF103&gt;0,"VENCIDA",IF(FF103&gt;=-5,"POR VENCER","AL DÍA"))))</f>
        <v/>
      </c>
      <c r="FJ103" s="185" t="n"/>
      <c r="FK103" s="119">
        <f>IF(N($H103)&lt;27,"",IF(FE103="","",FE103+31))</f>
        <v/>
      </c>
      <c r="FL103" s="124">
        <f>IF(FK103="","",TODAY()-FK103)</f>
        <v/>
      </c>
      <c r="FM103" s="494" t="n"/>
      <c r="FN103" s="184" t="n"/>
      <c r="FO103" s="184">
        <f>IF(FK103="","SIN ESTADO",IF(FM103&lt;&gt;"","PAGA",IF(FL103&gt;0,"VENCIDA",IF(FL103&gt;=-5,"POR VENCER","AL DÍA"))))</f>
        <v/>
      </c>
      <c r="FP103" s="185" t="n"/>
      <c r="FQ103" s="119">
        <f>IF(N($H103)&lt;28,"",IF(FK103="","",FK103+31))</f>
        <v/>
      </c>
      <c r="FR103" s="124">
        <f>IF(FQ103="","",TODAY()-FQ103)</f>
        <v/>
      </c>
      <c r="FS103" s="494" t="n"/>
      <c r="FT103" s="184" t="n"/>
      <c r="FU103" s="184">
        <f>IF(FQ103="","SIN ESTADO",IF(FS103&lt;&gt;"","PAGA",IF(FR103&gt;0,"VENCIDA",IF(FR103&gt;=-5,"POR VENCER","AL DÍA"))))</f>
        <v/>
      </c>
      <c r="FV103" s="185" t="n"/>
      <c r="FW103" s="119">
        <f>IF(N($H103)&lt;29,"",IF(FQ103="","",FQ103+31))</f>
        <v/>
      </c>
      <c r="FX103" s="124">
        <f>IF(FW103="","",TODAY()-FW103)</f>
        <v/>
      </c>
      <c r="FY103" s="494" t="n"/>
      <c r="FZ103" s="184" t="n"/>
      <c r="GA103" s="184">
        <f>IF(FW103="","SIN ESTADO",IF(FY103&lt;&gt;"","PAGA",IF(FX103&gt;0,"VENCIDA",IF(FX103&gt;=-5,"POR VENCER","AL DÍA"))))</f>
        <v/>
      </c>
      <c r="GB103" s="185" t="n"/>
      <c r="GC103" s="119">
        <f>IF(N($H103)&lt;30,"",IF(FW103="","",FW103+31))</f>
        <v/>
      </c>
      <c r="GD103" s="124">
        <f>IF(GC103="","",TODAY()-GC103)</f>
        <v/>
      </c>
      <c r="GE103" s="494" t="n"/>
      <c r="GF103" s="184" t="n"/>
      <c r="GG103" s="184">
        <f>IF(GC103="","SIN ESTADO",IF(GE103&lt;&gt;"","PAGA",IF(GD103&gt;0,"VENCIDA",IF(GD103&gt;=-5,"POR VENCER","AL DÍA"))))</f>
        <v/>
      </c>
      <c r="GH103" s="185" t="n"/>
      <c r="GI103" s="119">
        <f>IF(N($H103)&lt;31,"",IF(GC103="","",GC103+31))</f>
        <v/>
      </c>
      <c r="GJ103" s="124">
        <f>IF(GI103="","",TODAY()-GI103)</f>
        <v/>
      </c>
      <c r="GK103" s="494" t="n"/>
      <c r="GL103" s="184" t="n"/>
      <c r="GM103" s="184">
        <f>IF(GI103="","SIN ESTADO",IF(GK103&lt;&gt;"","PAGA",IF(GJ103&gt;0,"VENCIDA",IF(GJ103&gt;=-5,"POR VENCER","AL DÍA"))))</f>
        <v/>
      </c>
      <c r="GN103" s="185" t="n"/>
      <c r="GO103" s="119">
        <f>IF(N($H103)&lt;32,"",IF(GI103="","",GI103+31))</f>
        <v/>
      </c>
      <c r="GP103" s="124">
        <f>IF(GO103="","",TODAY()-GO103)</f>
        <v/>
      </c>
      <c r="GQ103" s="494" t="n"/>
      <c r="GR103" s="184" t="n"/>
      <c r="GS103" s="184">
        <f>IF(GO103="","SIN ESTADO",IF(GQ103&lt;&gt;"","PAGA",IF(GP103&gt;0,"VENCIDA",IF(GP103&gt;=-5,"POR VENCER","AL DÍA"))))</f>
        <v/>
      </c>
      <c r="GT103" s="185" t="n"/>
      <c r="GU103" s="119">
        <f>IF(N($H103)&lt;33,"",IF(GO103="","",GO103+31))</f>
        <v/>
      </c>
      <c r="GV103" s="124">
        <f>IF(GU103="","",TODAY()-GU103)</f>
        <v/>
      </c>
      <c r="GW103" s="494" t="n"/>
      <c r="GX103" s="184" t="n"/>
      <c r="GY103" s="184">
        <f>IF(GU103="","SIN ESTADO",IF(GW103&lt;&gt;"","PAGA",IF(GV103&gt;0,"VENCIDA",IF(GV103&gt;=-5,"POR VENCER","AL DÍA"))))</f>
        <v/>
      </c>
      <c r="GZ103" s="185" t="n"/>
      <c r="HA103" s="119">
        <f>IF(N($H103)&lt;34,"",IF(GU103="","",GU103+31))</f>
        <v/>
      </c>
      <c r="HB103" s="124">
        <f>IF(HA103="","",TODAY()-HA103)</f>
        <v/>
      </c>
      <c r="HC103" s="494" t="n"/>
      <c r="HD103" s="184" t="n"/>
      <c r="HE103" s="184">
        <f>IF(HA103="","SIN ESTADO",IF(HC103&lt;&gt;"","PAGA",IF(HB103&gt;0,"VENCIDA",IF(HB103&gt;=-5,"POR VENCER","AL DÍA"))))</f>
        <v/>
      </c>
      <c r="HF103" s="185" t="n"/>
      <c r="HG103" s="119">
        <f>IF(N($H103)&lt;35,"",IF(HA103="","",HA103+31))</f>
        <v/>
      </c>
      <c r="HH103" s="124">
        <f>IF(HG103="","",TODAY()-HG103)</f>
        <v/>
      </c>
      <c r="HI103" s="494" t="n"/>
      <c r="HJ103" s="184" t="n"/>
      <c r="HK103" s="184">
        <f>IF(HG103="","SIN ESTADO",IF(HI103&lt;&gt;"","PAGA",IF(HH103&gt;0,"VENCIDA",IF(HH103&gt;=-5,"POR VENCER","AL DÍA"))))</f>
        <v/>
      </c>
      <c r="HL103" s="168" t="n"/>
      <c r="HM103" s="119">
        <f>IF(N($H103)&lt;36,"",IF(HG103="","",HG103+31))</f>
        <v/>
      </c>
      <c r="HN103" s="124">
        <f>IF(HM103="","",TODAY()-HM103)</f>
        <v/>
      </c>
      <c r="HO103" s="494" t="n"/>
      <c r="HP103" s="184" t="n"/>
      <c r="HQ103" s="184">
        <f>IF(HM103="","SIN ESTADO",IF(HO103&lt;&gt;"","PAGA",IF(HN103&gt;0,"VENCIDA",IF(HN103&gt;=-5,"POR VENCER","AL DÍA"))))</f>
        <v/>
      </c>
      <c r="HR103" s="168" t="n"/>
      <c r="HS103" s="169">
        <f>N103+T103+Z103+AF103+AL103+AR103+AX103+BD103+BJ103+BP103+BV103+CB103+CH103+CN103+CT103+CZ103+DF103+DL103+DR103+DX103+ED103+EJ103+EP103+EV103+FB103+FH103+FN103+FT103+FZ103+GF103+GL103+GR103+GX103+HD103+HJ103+HP103</f>
        <v/>
      </c>
      <c r="HU103" s="170">
        <f>IFERROR(N($J103),0)</f>
        <v/>
      </c>
      <c r="HW103" s="170">
        <f>SUMPRODUCT((MOD(COLUMN($M103:$HR103)-COLUMN($M103),6)=0)*ISNUMBER($M103:$HR103)*($M103:$HR103&gt;=RESUMEN!$C$26)*($M103:$HR103&lt;=RESUMEN!$C$27)*IFERROR(N($N103:$HS103),0))</f>
        <v/>
      </c>
      <c r="HX103" s="170">
        <f>SUMPRODUCT((MOD(COLUMN($M103:$HR103)-COLUMN($M103),6)=0)*ISNUMBER($M103:$HR103)*($M103:$HR103&gt;=RESUMEN!$C$26)*($M103:$HR103&lt;=RESUMEN!$C$27))</f>
        <v/>
      </c>
    </row>
    <row r="104" ht="15.75" customHeight="1" s="506">
      <c r="B104" s="113">
        <f>VENTAS!A103</f>
        <v/>
      </c>
      <c r="C104" s="236">
        <f>VENTAS!B103</f>
        <v/>
      </c>
      <c r="D104" s="53">
        <f>VENTAS!C103</f>
        <v/>
      </c>
      <c r="E104" s="114">
        <f>VENTAS!D103</f>
        <v/>
      </c>
      <c r="F104" s="114">
        <f>VENTAS!J103</f>
        <v/>
      </c>
      <c r="G104" s="494">
        <f>VENTAS!F103</f>
        <v/>
      </c>
      <c r="H104" s="479">
        <f>VENTAS!K103</f>
        <v/>
      </c>
      <c r="I104" s="479">
        <f>VENTAS!M103</f>
        <v/>
      </c>
      <c r="J104" s="184">
        <f>VENTAS!L103</f>
        <v/>
      </c>
      <c r="K104" s="119">
        <f>IF(N($H104)&lt;1,"",$G104+31)</f>
        <v/>
      </c>
      <c r="L104" s="124">
        <f>IF(K104="","",TODAY()-K104)</f>
        <v/>
      </c>
      <c r="M104" s="201" t="n">
        <v>45920</v>
      </c>
      <c r="N104" s="374" t="n">
        <v>875000</v>
      </c>
      <c r="O104" s="184">
        <f>IF(K104="","SIN ESTADO",IF(M104&lt;&gt;"","PAGA",IF(L104&gt;0,"VENCIDA",IF(L104&gt;=-5,"POR VENCER","AL DÍA"))))</f>
        <v/>
      </c>
      <c r="P104" s="185" t="inlineStr">
        <is>
          <t>TRANSFERENCIA</t>
        </is>
      </c>
      <c r="Q104" s="119">
        <f>IF(N($H104)&lt;2,"",IF(K104="","",K104+31))</f>
        <v/>
      </c>
      <c r="R104" s="124">
        <f>IF(Q104="","",TODAY()-Q104)</f>
        <v/>
      </c>
      <c r="S104" s="406" t="n">
        <v>45951</v>
      </c>
      <c r="T104" s="184" t="n">
        <v>875000</v>
      </c>
      <c r="U104" s="184">
        <f>IF(Q104="","SIN ESTADO",IF(S104&lt;&gt;"","PAGA",IF(R104&gt;0,"VENCIDA",IF(R104&gt;=-5,"POR VENCER","AL DÍA"))))</f>
        <v/>
      </c>
      <c r="V104" s="185" t="inlineStr">
        <is>
          <t>TRANSFERENCIA</t>
        </is>
      </c>
      <c r="W104" s="119">
        <f>IF(N($H104)&lt;3,"",IF(Q104="","",Q104+31))</f>
        <v/>
      </c>
      <c r="X104" s="124">
        <f>IF(W104="","",TODAY()-W104)</f>
        <v/>
      </c>
      <c r="Y104" s="407" t="n">
        <v>45987</v>
      </c>
      <c r="Z104" s="184" t="n">
        <v>875000</v>
      </c>
      <c r="AA104" s="184">
        <f>IF(W104="","SIN ESTADO",IF(Y104&lt;&gt;"","PAGA",IF(X104&gt;0,"VENCIDA",IF(X104&gt;=-5,"POR VENCER","AL DÍA"))))</f>
        <v/>
      </c>
      <c r="AB104" s="185" t="inlineStr">
        <is>
          <t>TRANSFERENCIA</t>
        </is>
      </c>
      <c r="AC104" s="119">
        <f>IF(N($H104)&lt;4,"",IF(W104="","",W104+31))</f>
        <v/>
      </c>
      <c r="AD104" s="124">
        <f>IF(AC104="","",TODAY()-AC104)</f>
        <v/>
      </c>
      <c r="AE104" s="227" t="n">
        <v>45658</v>
      </c>
      <c r="AF104" s="184" t="n">
        <v>875000</v>
      </c>
      <c r="AG104" s="184">
        <f>IF(AC104="","SIN ESTADO",IF(AE104&lt;&gt;"","PAGA",IF(AD104&gt;0,"VENCIDA",IF(AD104&gt;=-5,"POR VENCER","AL DÍA"))))</f>
        <v/>
      </c>
      <c r="AH104" s="185" t="inlineStr">
        <is>
          <t>TRANSFERENCIA</t>
        </is>
      </c>
      <c r="AI104" s="119">
        <f>IF(N($H104)&lt;5,"",IF(AC104="","",AC104+31))</f>
        <v/>
      </c>
      <c r="AJ104" s="124">
        <f>IF(AI104="","",TODAY()-AI104)</f>
        <v/>
      </c>
      <c r="AK104" s="407" t="n">
        <v>46051</v>
      </c>
      <c r="AL104" s="184" t="n">
        <v>875000</v>
      </c>
      <c r="AM104" s="184">
        <f>IF(AI104="","SIN ESTADO",IF(AK104&lt;&gt;"","PAGA",IF(AJ104&gt;0,"VENCIDA",IF(AJ104&gt;=-5,"POR VENCER","AL DÍA"))))</f>
        <v/>
      </c>
      <c r="AN104" s="185" t="inlineStr">
        <is>
          <t>TRANSFERENCIA</t>
        </is>
      </c>
      <c r="AO104" s="119">
        <f>IF(N($H104)&lt;6,"",IF(AI104="","",AI104+31))</f>
        <v/>
      </c>
      <c r="AP104" s="124">
        <f>IF(AO104="","",TODAY()-AO104)</f>
        <v/>
      </c>
      <c r="AQ104" s="477" t="n">
        <v>46064</v>
      </c>
      <c r="AR104" s="184" t="n">
        <v>875000</v>
      </c>
      <c r="AS104" s="184">
        <f>IF(AO104="","SIN ESTADO",IF(AQ104&lt;&gt;"","PAGA",IF(AP104&gt;0,"VENCIDA",IF(AP104&gt;=-5,"POR VENCER","AL DÍA"))))</f>
        <v/>
      </c>
      <c r="AT104" s="185" t="inlineStr">
        <is>
          <t>TRANSFERENCIA</t>
        </is>
      </c>
      <c r="AU104" s="119">
        <f>IF(N($H104)&lt;7,"",IF(AO104="","",AO104+31))</f>
        <v/>
      </c>
      <c r="AV104" s="124">
        <f>IF(AU104="","",TODAY()-AU104)</f>
        <v/>
      </c>
      <c r="AW104" s="407" t="n">
        <v>46107</v>
      </c>
      <c r="AX104" s="184" t="n">
        <v>875000</v>
      </c>
      <c r="AY104" s="184">
        <f>IF(AU104="","SIN ESTADO",IF(AW104&lt;&gt;"","PAGA",IF(AV104&gt;0,"VENCIDA",IF(AV104&gt;=-5,"POR VENCER","AL DÍA"))))</f>
        <v/>
      </c>
      <c r="AZ104" s="185" t="inlineStr">
        <is>
          <t>TRANSFERENCIA</t>
        </is>
      </c>
      <c r="BA104" s="119">
        <f>IF(N($H104)&lt;8,"",IF(AU104="","",AU104+31))</f>
        <v/>
      </c>
      <c r="BB104" s="124">
        <f>IF(BA104="","",TODAY()-BA104)</f>
        <v/>
      </c>
      <c r="BC104" s="494" t="n">
        <v>46167</v>
      </c>
      <c r="BD104" s="184" t="n">
        <v>875000</v>
      </c>
      <c r="BE104" s="184">
        <f>IF(BA104="","SIN ESTADO",IF(BC104&lt;&gt;"","PAGA",IF(BB104&gt;0,"VENCIDA",IF(BB104&gt;=-5,"POR VENCER","AL DÍA"))))</f>
        <v/>
      </c>
      <c r="BF104" s="185" t="inlineStr">
        <is>
          <t>TRANSFERENCIA</t>
        </is>
      </c>
      <c r="BG104" s="119">
        <f>IF(N($H104)&lt;9,"",IF(BA104="","",BA104+31))</f>
        <v/>
      </c>
      <c r="BH104" s="124">
        <f>IF(BG104="","",TODAY()-BG104)</f>
        <v/>
      </c>
      <c r="BI104" s="494" t="n">
        <v>46216</v>
      </c>
      <c r="BJ104" s="184" t="n">
        <v>875000</v>
      </c>
      <c r="BK104" s="184">
        <f>IF(BG104="","SIN ESTADO",IF(BI104&lt;&gt;"","PAGA",IF(BH104&gt;0,"VENCIDA",IF(BH104&gt;=-5,"POR VENCER","AL DÍA"))))</f>
        <v/>
      </c>
      <c r="BL104" s="185" t="inlineStr">
        <is>
          <t>TRANSFERENCIA</t>
        </is>
      </c>
      <c r="BM104" s="119">
        <f>IF(N($H104)&lt;10,"",IF(BG104="","",BG104+31))</f>
        <v/>
      </c>
      <c r="BN104" s="124">
        <f>IF(BM104="","",TODAY()-BM104)</f>
        <v/>
      </c>
      <c r="BO104" s="494" t="n"/>
      <c r="BP104" s="184" t="n"/>
      <c r="BQ104" s="184">
        <f>IF(BM104="","SIN ESTADO",IF(BO104&lt;&gt;"","PAGA",IF(BN104&gt;0,"VENCIDA",IF(BN104&gt;=-5,"POR VENCER","AL DÍA"))))</f>
        <v/>
      </c>
      <c r="BR104" s="185" t="n"/>
      <c r="BS104" s="119">
        <f>IF(N($H104)&lt;11,"",IF(BM104="","",BM104+31))</f>
        <v/>
      </c>
      <c r="BT104" s="124">
        <f>IF(BS104="","",TODAY()-BS104)</f>
        <v/>
      </c>
      <c r="BU104" s="494" t="n"/>
      <c r="BV104" s="184" t="n"/>
      <c r="BW104" s="184">
        <f>IF(BS104="","SIN ESTADO",IF(BU104&lt;&gt;"","PAGA",IF(BT104&gt;0,"VENCIDA",IF(BT104&gt;=-5,"POR VENCER","AL DÍA"))))</f>
        <v/>
      </c>
      <c r="BX104" s="185" t="n"/>
      <c r="BY104" s="119">
        <f>IF(N($H104)&lt;12,"",IF(BS104="","",BS104+31))</f>
        <v/>
      </c>
      <c r="BZ104" s="124">
        <f>IF(BY104="","",TODAY()-BY104)</f>
        <v/>
      </c>
      <c r="CA104" s="494" t="n"/>
      <c r="CB104" s="184" t="n"/>
      <c r="CC104" s="184">
        <f>IF(BY104="","SIN ESTADO",IF(CA104&lt;&gt;"","PAGA",IF(BZ104&gt;0,"VENCIDA",IF(BZ104&gt;=-5,"POR VENCER","AL DÍA"))))</f>
        <v/>
      </c>
      <c r="CD104" s="185" t="n"/>
      <c r="CE104" s="119">
        <f>IF(N($H104)&lt;13,"",IF(BY104="","",BY104+31))</f>
        <v/>
      </c>
      <c r="CF104" s="124">
        <f>IF(CE104="","",TODAY()-CE104)</f>
        <v/>
      </c>
      <c r="CG104" s="494" t="n"/>
      <c r="CH104" s="184" t="n"/>
      <c r="CI104" s="184">
        <f>IF(CE104="","SIN ESTADO",IF(CG104&lt;&gt;"","PAGA",IF(CF104&gt;0,"VENCIDA",IF(CF104&gt;=-5,"POR VENCER","AL DÍA"))))</f>
        <v/>
      </c>
      <c r="CJ104" s="185" t="n"/>
      <c r="CK104" s="119">
        <f>IF(N($H104)&lt;14,"",IF(CE104="","",CE104+31))</f>
        <v/>
      </c>
      <c r="CL104" s="124">
        <f>IF(CK104="","",TODAY()-CK104)</f>
        <v/>
      </c>
      <c r="CM104" s="494" t="n"/>
      <c r="CN104" s="184" t="n"/>
      <c r="CO104" s="184">
        <f>IF(CK104="","SIN ESTADO",IF(CM104&lt;&gt;"","PAGA",IF(CL104&gt;0,"VENCIDA",IF(CL104&gt;=-5,"POR VENCER","AL DÍA"))))</f>
        <v/>
      </c>
      <c r="CP104" s="185" t="n"/>
      <c r="CQ104" s="119">
        <f>IF(N($H104)&lt;15,"",IF(CK104="","",CK104+31))</f>
        <v/>
      </c>
      <c r="CR104" s="124">
        <f>IF(CQ104="","",TODAY()-CQ104)</f>
        <v/>
      </c>
      <c r="CS104" s="494" t="n"/>
      <c r="CT104" s="184" t="n"/>
      <c r="CU104" s="184">
        <f>IF(CQ104="","SIN ESTADO",IF(CS104&lt;&gt;"","PAGA",IF(CR104&gt;0,"VENCIDA",IF(CR104&gt;=-5,"POR VENCER","AL DÍA"))))</f>
        <v/>
      </c>
      <c r="CV104" s="185" t="n"/>
      <c r="CW104" s="119">
        <f>IF(N($H104)&lt;16,"",IF(CQ104="","",CQ104+31))</f>
        <v/>
      </c>
      <c r="CX104" s="124">
        <f>IF(CW104="","",TODAY()-CW104)</f>
        <v/>
      </c>
      <c r="CY104" s="494" t="n"/>
      <c r="CZ104" s="184" t="n"/>
      <c r="DA104" s="184">
        <f>IF(CW104="","SIN ESTADO",IF(CY104&lt;&gt;"","PAGA",IF(CX104&gt;0,"VENCIDA",IF(CX104&gt;=-5,"POR VENCER","AL DÍA"))))</f>
        <v/>
      </c>
      <c r="DB104" s="185" t="n"/>
      <c r="DC104" s="119">
        <f>IF(N($H104)&lt;17,"",IF(CW104="","",CW104+31))</f>
        <v/>
      </c>
      <c r="DD104" s="124">
        <f>IF(DC104="","",TODAY()-DC104)</f>
        <v/>
      </c>
      <c r="DE104" s="494" t="n"/>
      <c r="DF104" s="184" t="n"/>
      <c r="DG104" s="184">
        <f>IF(DC104="","SIN ESTADO",IF(DE104&lt;&gt;"","PAGA",IF(DD104&gt;0,"VENCIDA",IF(DD104&gt;=-5,"POR VENCER","AL DÍA"))))</f>
        <v/>
      </c>
      <c r="DH104" s="185" t="n"/>
      <c r="DI104" s="119">
        <f>IF(N($H104)&lt;18,"",IF(DC104="","",DC104+31))</f>
        <v/>
      </c>
      <c r="DJ104" s="124">
        <f>IF(DI104="","",TODAY()-DI104)</f>
        <v/>
      </c>
      <c r="DK104" s="494" t="n"/>
      <c r="DL104" s="184" t="n"/>
      <c r="DM104" s="184">
        <f>IF(DI104="","SIN ESTADO",IF(DK104&lt;&gt;"","PAGA",IF(DJ104&gt;0,"VENCIDA",IF(DJ104&gt;=-5,"POR VENCER","AL DÍA"))))</f>
        <v/>
      </c>
      <c r="DN104" s="185" t="n"/>
      <c r="DO104" s="119">
        <f>IF(N($H104)&lt;19,"",IF(DI104="","",DI104+31))</f>
        <v/>
      </c>
      <c r="DP104" s="124">
        <f>IF(DO104="","",TODAY()-DO104)</f>
        <v/>
      </c>
      <c r="DQ104" s="494" t="n"/>
      <c r="DR104" s="184" t="n"/>
      <c r="DS104" s="184">
        <f>IF(DO104="","SIN ESTADO",IF(DQ104&lt;&gt;"","PAGA",IF(DP104&gt;0,"VENCIDA",IF(DP104&gt;=-5,"POR VENCER","AL DÍA"))))</f>
        <v/>
      </c>
      <c r="DT104" s="185" t="n"/>
      <c r="DU104" s="119">
        <f>IF(N($H104)&lt;20,"",IF(DO104="","",DO104+31))</f>
        <v/>
      </c>
      <c r="DV104" s="124">
        <f>IF(DU104="","",TODAY()-DU104)</f>
        <v/>
      </c>
      <c r="DW104" s="494" t="n"/>
      <c r="DX104" s="184" t="n"/>
      <c r="DY104" s="184">
        <f>IF(DU104="","SIN ESTADO",IF(DW104&lt;&gt;"","PAGA",IF(DV104&gt;0,"VENCIDA",IF(DV104&gt;=-5,"POR VENCER","AL DÍA"))))</f>
        <v/>
      </c>
      <c r="DZ104" s="185" t="n"/>
      <c r="EA104" s="119">
        <f>IF(N($H104)&lt;21,"",IF(DU104="","",DU104+31))</f>
        <v/>
      </c>
      <c r="EB104" s="124">
        <f>IF(EA104="","",TODAY()-EA104)</f>
        <v/>
      </c>
      <c r="EC104" s="494" t="n"/>
      <c r="ED104" s="184" t="n"/>
      <c r="EE104" s="184">
        <f>IF(EA104="","SIN ESTADO",IF(EC104&lt;&gt;"","PAGA",IF(EB104&gt;0,"VENCIDA",IF(EB104&gt;=-5,"POR VENCER","AL DÍA"))))</f>
        <v/>
      </c>
      <c r="EF104" s="185" t="n"/>
      <c r="EG104" s="119">
        <f>IF(N($H104)&lt;22,"",IF(EA104="","",EA104+31))</f>
        <v/>
      </c>
      <c r="EH104" s="124">
        <f>IF(EG104="","",TODAY()-EG104)</f>
        <v/>
      </c>
      <c r="EI104" s="494" t="n"/>
      <c r="EJ104" s="184" t="n"/>
      <c r="EK104" s="184">
        <f>IF(EG104="","SIN ESTADO",IF(EI104&lt;&gt;"","PAGA",IF(EH104&gt;0,"VENCIDA",IF(EH104&gt;=-5,"POR VENCER","AL DÍA"))))</f>
        <v/>
      </c>
      <c r="EL104" s="185" t="n"/>
      <c r="EM104" s="119">
        <f>IF(N($H104)&lt;23,"",IF(EG104="","",EG104+31))</f>
        <v/>
      </c>
      <c r="EN104" s="124">
        <f>IF(EM104="","",TODAY()-EM104)</f>
        <v/>
      </c>
      <c r="EO104" s="494" t="n"/>
      <c r="EP104" s="184" t="n"/>
      <c r="EQ104" s="184">
        <f>IF(EM104="","SIN ESTADO",IF(EO104&lt;&gt;"","PAGA",IF(EN104&gt;0,"VENCIDA",IF(EN104&gt;=-5,"POR VENCER","AL DÍA"))))</f>
        <v/>
      </c>
      <c r="ER104" s="185" t="n"/>
      <c r="ES104" s="119">
        <f>IF(N($H104)&lt;24,"",IF(EM104="","",EM104+31))</f>
        <v/>
      </c>
      <c r="ET104" s="124">
        <f>IF(ES104="","",TODAY()-ES104)</f>
        <v/>
      </c>
      <c r="EU104" s="494" t="n"/>
      <c r="EV104" s="184" t="n"/>
      <c r="EW104" s="184">
        <f>IF(ES104="","SIN ESTADO",IF(EU104&lt;&gt;"","PAGA",IF(ET104&gt;0,"VENCIDA",IF(ET104&gt;=-5,"POR VENCER","AL DÍA"))))</f>
        <v/>
      </c>
      <c r="EX104" s="185" t="n"/>
      <c r="EY104" s="119">
        <f>IF(N($H104)&lt;25,"",IF(ES104="","",ES104+31))</f>
        <v/>
      </c>
      <c r="EZ104" s="124">
        <f>IF(EY104="","",TODAY()-EY104)</f>
        <v/>
      </c>
      <c r="FA104" s="494" t="n"/>
      <c r="FB104" s="184" t="n"/>
      <c r="FC104" s="184">
        <f>IF(EY104="","SIN ESTADO",IF(FA104&lt;&gt;"","PAGA",IF(EZ104&gt;0,"VENCIDA",IF(EZ104&gt;=-5,"POR VENCER","AL DÍA"))))</f>
        <v/>
      </c>
      <c r="FD104" s="185" t="n"/>
      <c r="FE104" s="119">
        <f>IF(N($H104)&lt;26,"",IF(EY104="","",EY104+31))</f>
        <v/>
      </c>
      <c r="FF104" s="124">
        <f>IF(FE104="","",TODAY()-FE104)</f>
        <v/>
      </c>
      <c r="FG104" s="494" t="n"/>
      <c r="FH104" s="184" t="n"/>
      <c r="FI104" s="184">
        <f>IF(FE104="","SIN ESTADO",IF(FG104&lt;&gt;"","PAGA",IF(FF104&gt;0,"VENCIDA",IF(FF104&gt;=-5,"POR VENCER","AL DÍA"))))</f>
        <v/>
      </c>
      <c r="FJ104" s="185" t="n"/>
      <c r="FK104" s="119">
        <f>IF(N($H104)&lt;27,"",IF(FE104="","",FE104+31))</f>
        <v/>
      </c>
      <c r="FL104" s="124">
        <f>IF(FK104="","",TODAY()-FK104)</f>
        <v/>
      </c>
      <c r="FM104" s="494" t="n"/>
      <c r="FN104" s="184" t="n"/>
      <c r="FO104" s="184">
        <f>IF(FK104="","SIN ESTADO",IF(FM104&lt;&gt;"","PAGA",IF(FL104&gt;0,"VENCIDA",IF(FL104&gt;=-5,"POR VENCER","AL DÍA"))))</f>
        <v/>
      </c>
      <c r="FP104" s="185" t="n"/>
      <c r="FQ104" s="119">
        <f>IF(N($H104)&lt;28,"",IF(FK104="","",FK104+31))</f>
        <v/>
      </c>
      <c r="FR104" s="124">
        <f>IF(FQ104="","",TODAY()-FQ104)</f>
        <v/>
      </c>
      <c r="FS104" s="494" t="n"/>
      <c r="FT104" s="184" t="n"/>
      <c r="FU104" s="184">
        <f>IF(FQ104="","SIN ESTADO",IF(FS104&lt;&gt;"","PAGA",IF(FR104&gt;0,"VENCIDA",IF(FR104&gt;=-5,"POR VENCER","AL DÍA"))))</f>
        <v/>
      </c>
      <c r="FV104" s="185" t="n"/>
      <c r="FW104" s="119">
        <f>IF(N($H104)&lt;29,"",IF(FQ104="","",FQ104+31))</f>
        <v/>
      </c>
      <c r="FX104" s="124">
        <f>IF(FW104="","",TODAY()-FW104)</f>
        <v/>
      </c>
      <c r="FY104" s="494" t="n"/>
      <c r="FZ104" s="184" t="n"/>
      <c r="GA104" s="184">
        <f>IF(FW104="","SIN ESTADO",IF(FY104&lt;&gt;"","PAGA",IF(FX104&gt;0,"VENCIDA",IF(FX104&gt;=-5,"POR VENCER","AL DÍA"))))</f>
        <v/>
      </c>
      <c r="GB104" s="185" t="n"/>
      <c r="GC104" s="119">
        <f>IF(N($H104)&lt;30,"",IF(FW104="","",FW104+31))</f>
        <v/>
      </c>
      <c r="GD104" s="124">
        <f>IF(GC104="","",TODAY()-GC104)</f>
        <v/>
      </c>
      <c r="GE104" s="494" t="n"/>
      <c r="GF104" s="184" t="n"/>
      <c r="GG104" s="184">
        <f>IF(GC104="","SIN ESTADO",IF(GE104&lt;&gt;"","PAGA",IF(GD104&gt;0,"VENCIDA",IF(GD104&gt;=-5,"POR VENCER","AL DÍA"))))</f>
        <v/>
      </c>
      <c r="GH104" s="185" t="n"/>
      <c r="GI104" s="119">
        <f>IF(N($H104)&lt;31,"",IF(GC104="","",GC104+31))</f>
        <v/>
      </c>
      <c r="GJ104" s="124">
        <f>IF(GI104="","",TODAY()-GI104)</f>
        <v/>
      </c>
      <c r="GK104" s="494" t="n"/>
      <c r="GL104" s="184" t="n"/>
      <c r="GM104" s="184">
        <f>IF(GI104="","SIN ESTADO",IF(GK104&lt;&gt;"","PAGA",IF(GJ104&gt;0,"VENCIDA",IF(GJ104&gt;=-5,"POR VENCER","AL DÍA"))))</f>
        <v/>
      </c>
      <c r="GN104" s="185" t="n"/>
      <c r="GO104" s="119">
        <f>IF(N($H104)&lt;32,"",IF(GI104="","",GI104+31))</f>
        <v/>
      </c>
      <c r="GP104" s="124">
        <f>IF(GO104="","",TODAY()-GO104)</f>
        <v/>
      </c>
      <c r="GQ104" s="494" t="n"/>
      <c r="GR104" s="184" t="n"/>
      <c r="GS104" s="184">
        <f>IF(GO104="","SIN ESTADO",IF(GQ104&lt;&gt;"","PAGA",IF(GP104&gt;0,"VENCIDA",IF(GP104&gt;=-5,"POR VENCER","AL DÍA"))))</f>
        <v/>
      </c>
      <c r="GT104" s="185" t="n"/>
      <c r="GU104" s="119">
        <f>IF(N($H104)&lt;33,"",IF(GO104="","",GO104+31))</f>
        <v/>
      </c>
      <c r="GV104" s="124">
        <f>IF(GU104="","",TODAY()-GU104)</f>
        <v/>
      </c>
      <c r="GW104" s="494" t="n"/>
      <c r="GX104" s="184" t="n"/>
      <c r="GY104" s="184">
        <f>IF(GU104="","SIN ESTADO",IF(GW104&lt;&gt;"","PAGA",IF(GV104&gt;0,"VENCIDA",IF(GV104&gt;=-5,"POR VENCER","AL DÍA"))))</f>
        <v/>
      </c>
      <c r="GZ104" s="185" t="n"/>
      <c r="HA104" s="119">
        <f>IF(N($H104)&lt;34,"",IF(GU104="","",GU104+31))</f>
        <v/>
      </c>
      <c r="HB104" s="124">
        <f>IF(HA104="","",TODAY()-HA104)</f>
        <v/>
      </c>
      <c r="HC104" s="494" t="n"/>
      <c r="HD104" s="184" t="n"/>
      <c r="HE104" s="184">
        <f>IF(HA104="","SIN ESTADO",IF(HC104&lt;&gt;"","PAGA",IF(HB104&gt;0,"VENCIDA",IF(HB104&gt;=-5,"POR VENCER","AL DÍA"))))</f>
        <v/>
      </c>
      <c r="HF104" s="185" t="n"/>
      <c r="HG104" s="119">
        <f>IF(N($H104)&lt;35,"",IF(HA104="","",HA104+31))</f>
        <v/>
      </c>
      <c r="HH104" s="124">
        <f>IF(HG104="","",TODAY()-HG104)</f>
        <v/>
      </c>
      <c r="HI104" s="494" t="n"/>
      <c r="HJ104" s="184" t="n"/>
      <c r="HK104" s="184">
        <f>IF(HG104="","SIN ESTADO",IF(HI104&lt;&gt;"","PAGA",IF(HH104&gt;0,"VENCIDA",IF(HH104&gt;=-5,"POR VENCER","AL DÍA"))))</f>
        <v/>
      </c>
      <c r="HL104" s="168" t="n"/>
      <c r="HM104" s="119">
        <f>IF(N($H104)&lt;36,"",IF(HG104="","",HG104+31))</f>
        <v/>
      </c>
      <c r="HN104" s="124">
        <f>IF(HM104="","",TODAY()-HM104)</f>
        <v/>
      </c>
      <c r="HO104" s="494" t="n"/>
      <c r="HP104" s="184" t="n"/>
      <c r="HQ104" s="184">
        <f>IF(HM104="","SIN ESTADO",IF(HO104&lt;&gt;"","PAGA",IF(HN104&gt;0,"VENCIDA",IF(HN104&gt;=-5,"POR VENCER","AL DÍA"))))</f>
        <v/>
      </c>
      <c r="HR104" s="168" t="n"/>
      <c r="HS104" s="169">
        <f>N104+T104+Z104+AF104+AL104+AR104+AX104+BD104+BJ104+BP104+BV104+CB104+CH104+CN104+CT104+CZ104+DF104+DL104+DR104+DX104+ED104+EJ104+EP104+EV104+FB104+FH104+FN104+FT104+FZ104+GF104+GL104+GR104+GX104+HD104+HJ104+HP104</f>
        <v/>
      </c>
      <c r="HU104" s="170">
        <f>IFERROR(N($J104),0)</f>
        <v/>
      </c>
      <c r="HW104" s="170">
        <f>SUMPRODUCT((MOD(COLUMN($M104:$HR104)-COLUMN($M104),6)=0)*ISNUMBER($M104:$HR104)*($M104:$HR104&gt;=RESUMEN!$C$26)*($M104:$HR104&lt;=RESUMEN!$C$27)*IFERROR(N($N104:$HS104),0))</f>
        <v/>
      </c>
      <c r="HX104" s="170">
        <f>SUMPRODUCT((MOD(COLUMN($M104:$HR104)-COLUMN($M104),6)=0)*ISNUMBER($M104:$HR104)*($M104:$HR104&gt;=RESUMEN!$C$26)*($M104:$HR104&lt;=RESUMEN!$C$27))</f>
        <v/>
      </c>
    </row>
    <row r="105" ht="15.75" customHeight="1" s="506">
      <c r="B105" s="113">
        <f>VENTAS!A104</f>
        <v/>
      </c>
      <c r="C105" s="217">
        <f>VENTAS!B104</f>
        <v/>
      </c>
      <c r="D105" s="53">
        <f>VENTAS!C104</f>
        <v/>
      </c>
      <c r="E105" s="114">
        <f>VENTAS!D104</f>
        <v/>
      </c>
      <c r="F105" s="114">
        <f>VENTAS!J104</f>
        <v/>
      </c>
      <c r="G105" s="494">
        <f>VENTAS!F104</f>
        <v/>
      </c>
      <c r="H105" s="479">
        <f>VENTAS!K104</f>
        <v/>
      </c>
      <c r="I105" s="479">
        <f>VENTAS!M104</f>
        <v/>
      </c>
      <c r="J105" s="184">
        <f>VENTAS!L104</f>
        <v/>
      </c>
      <c r="K105" s="119">
        <f>IF(N($H105)&lt;1,"",$G105+31)</f>
        <v/>
      </c>
      <c r="L105" s="124">
        <f>IF(K105="","",TODAY()-K105)</f>
        <v/>
      </c>
      <c r="M105" s="494" t="n"/>
      <c r="N105" s="374" t="n"/>
      <c r="O105" s="184">
        <f>IF(K105="","SIN ESTADO",IF(M105&lt;&gt;"","PAGA",IF(L105&gt;0,"VENCIDA",IF(L105&gt;=-5,"POR VENCER","AL DÍA"))))</f>
        <v/>
      </c>
      <c r="P105" s="185" t="n"/>
      <c r="Q105" s="119">
        <f>IF(N($H105)&lt;2,"",IF(K105="","",K105+31))</f>
        <v/>
      </c>
      <c r="R105" s="124">
        <f>IF(Q105="","",TODAY()-Q105)</f>
        <v/>
      </c>
      <c r="S105" s="494" t="n"/>
      <c r="T105" s="184" t="n"/>
      <c r="U105" s="184">
        <f>IF(Q105="","SIN ESTADO",IF(S105&lt;&gt;"","PAGA",IF(R105&gt;0,"VENCIDA",IF(R105&gt;=-5,"POR VENCER","AL DÍA"))))</f>
        <v/>
      </c>
      <c r="V105" s="185" t="n"/>
      <c r="W105" s="119">
        <f>IF(N($H105)&lt;3,"",IF(Q105="","",Q105+31))</f>
        <v/>
      </c>
      <c r="X105" s="124">
        <f>IF(W105="","",TODAY()-W105)</f>
        <v/>
      </c>
      <c r="Y105" s="494" t="n"/>
      <c r="Z105" s="184" t="n"/>
      <c r="AA105" s="184">
        <f>IF(W105="","SIN ESTADO",IF(Y105&lt;&gt;"","PAGA",IF(X105&gt;0,"VENCIDA",IF(X105&gt;=-5,"POR VENCER","AL DÍA"))))</f>
        <v/>
      </c>
      <c r="AB105" s="185" t="n"/>
      <c r="AC105" s="119">
        <f>IF(N($H105)&lt;4,"",IF(W105="","",W105+31))</f>
        <v/>
      </c>
      <c r="AD105" s="124">
        <f>IF(AC105="","",TODAY()-AC105)</f>
        <v/>
      </c>
      <c r="AE105" s="494" t="n"/>
      <c r="AF105" s="184" t="n"/>
      <c r="AG105" s="184">
        <f>IF(AC105="","SIN ESTADO",IF(AE105&lt;&gt;"","PAGA",IF(AD105&gt;0,"VENCIDA",IF(AD105&gt;=-5,"POR VENCER","AL DÍA"))))</f>
        <v/>
      </c>
      <c r="AH105" s="185" t="n"/>
      <c r="AI105" s="119">
        <f>IF(N($H105)&lt;5,"",IF(AC105="","",AC105+31))</f>
        <v/>
      </c>
      <c r="AJ105" s="124">
        <f>IF(AI105="","",TODAY()-AI105)</f>
        <v/>
      </c>
      <c r="AK105" s="494" t="n"/>
      <c r="AL105" s="184" t="n"/>
      <c r="AM105" s="184">
        <f>IF(AI105="","SIN ESTADO",IF(AK105&lt;&gt;"","PAGA",IF(AJ105&gt;0,"VENCIDA",IF(AJ105&gt;=-5,"POR VENCER","AL DÍA"))))</f>
        <v/>
      </c>
      <c r="AN105" s="185" t="n"/>
      <c r="AO105" s="119">
        <f>IF(N($H105)&lt;6,"",IF(AI105="","",AI105+31))</f>
        <v/>
      </c>
      <c r="AP105" s="124">
        <f>IF(AO105="","",TODAY()-AO105)</f>
        <v/>
      </c>
      <c r="AQ105" s="270" t="n"/>
      <c r="AR105" s="184" t="n"/>
      <c r="AS105" s="184">
        <f>IF(AO105="","SIN ESTADO",IF(AQ105&lt;&gt;"","PAGA",IF(AP105&gt;0,"VENCIDA",IF(AP105&gt;=-5,"POR VENCER","AL DÍA"))))</f>
        <v/>
      </c>
      <c r="AT105" s="185" t="n"/>
      <c r="AU105" s="119">
        <f>IF(N($H105)&lt;7,"",IF(AO105="","",AO105+31))</f>
        <v/>
      </c>
      <c r="AV105" s="124">
        <f>IF(AU105="","",TODAY()-AU105)</f>
        <v/>
      </c>
      <c r="AW105" s="494" t="n"/>
      <c r="AX105" s="184" t="n"/>
      <c r="AY105" s="184">
        <f>IF(AU105="","SIN ESTADO",IF(AW105&lt;&gt;"","PAGA",IF(AV105&gt;0,"VENCIDA",IF(AV105&gt;=-5,"POR VENCER","AL DÍA"))))</f>
        <v/>
      </c>
      <c r="AZ105" s="185" t="n"/>
      <c r="BA105" s="119">
        <f>IF(N($H105)&lt;8,"",IF(AU105="","",AU105+31))</f>
        <v/>
      </c>
      <c r="BB105" s="124">
        <f>IF(BA105="","",TODAY()-BA105)</f>
        <v/>
      </c>
      <c r="BC105" s="494" t="n"/>
      <c r="BD105" s="184" t="n"/>
      <c r="BE105" s="184">
        <f>IF(BA105="","SIN ESTADO",IF(BC105&lt;&gt;"","PAGA",IF(BB105&gt;0,"VENCIDA",IF(BB105&gt;=-5,"POR VENCER","AL DÍA"))))</f>
        <v/>
      </c>
      <c r="BF105" s="185" t="n"/>
      <c r="BG105" s="119">
        <f>IF(N($H105)&lt;9,"",IF(BA105="","",BA105+31))</f>
        <v/>
      </c>
      <c r="BH105" s="124">
        <f>IF(BG105="","",TODAY()-BG105)</f>
        <v/>
      </c>
      <c r="BI105" s="494" t="n"/>
      <c r="BJ105" s="184" t="n"/>
      <c r="BK105" s="184">
        <f>IF(BG105="","SIN ESTADO",IF(BI105&lt;&gt;"","PAGA",IF(BH105&gt;0,"VENCIDA",IF(BH105&gt;=-5,"POR VENCER","AL DÍA"))))</f>
        <v/>
      </c>
      <c r="BL105" s="185" t="n"/>
      <c r="BM105" s="119">
        <f>IF(N($H105)&lt;10,"",IF(BG105="","",BG105+31))</f>
        <v/>
      </c>
      <c r="BN105" s="124">
        <f>IF(BM105="","",TODAY()-BM105)</f>
        <v/>
      </c>
      <c r="BO105" s="494" t="n"/>
      <c r="BP105" s="184" t="n"/>
      <c r="BQ105" s="184">
        <f>IF(BM105="","SIN ESTADO",IF(BO105&lt;&gt;"","PAGA",IF(BN105&gt;0,"VENCIDA",IF(BN105&gt;=-5,"POR VENCER","AL DÍA"))))</f>
        <v/>
      </c>
      <c r="BR105" s="185" t="n"/>
      <c r="BS105" s="119">
        <f>IF(N($H105)&lt;11,"",IF(BM105="","",BM105+31))</f>
        <v/>
      </c>
      <c r="BT105" s="124">
        <f>IF(BS105="","",TODAY()-BS105)</f>
        <v/>
      </c>
      <c r="BU105" s="494" t="n"/>
      <c r="BV105" s="184" t="n"/>
      <c r="BW105" s="184">
        <f>IF(BS105="","SIN ESTADO",IF(BU105&lt;&gt;"","PAGA",IF(BT105&gt;0,"VENCIDA",IF(BT105&gt;=-5,"POR VENCER","AL DÍA"))))</f>
        <v/>
      </c>
      <c r="BX105" s="185" t="n"/>
      <c r="BY105" s="119">
        <f>IF(N($H105)&lt;12,"",IF(BS105="","",BS105+31))</f>
        <v/>
      </c>
      <c r="BZ105" s="124">
        <f>IF(BY105="","",TODAY()-BY105)</f>
        <v/>
      </c>
      <c r="CA105" s="494" t="n"/>
      <c r="CB105" s="184" t="n"/>
      <c r="CC105" s="184">
        <f>IF(BY105="","SIN ESTADO",IF(CA105&lt;&gt;"","PAGA",IF(BZ105&gt;0,"VENCIDA",IF(BZ105&gt;=-5,"POR VENCER","AL DÍA"))))</f>
        <v/>
      </c>
      <c r="CD105" s="185" t="n"/>
      <c r="CE105" s="119">
        <f>IF(N($H105)&lt;13,"",IF(BY105="","",BY105+31))</f>
        <v/>
      </c>
      <c r="CF105" s="124">
        <f>IF(CE105="","",TODAY()-CE105)</f>
        <v/>
      </c>
      <c r="CG105" s="494" t="n"/>
      <c r="CH105" s="184" t="n"/>
      <c r="CI105" s="184">
        <f>IF(CE105="","SIN ESTADO",IF(CG105&lt;&gt;"","PAGA",IF(CF105&gt;0,"VENCIDA",IF(CF105&gt;=-5,"POR VENCER","AL DÍA"))))</f>
        <v/>
      </c>
      <c r="CJ105" s="185" t="n"/>
      <c r="CK105" s="119">
        <f>IF(N($H105)&lt;14,"",IF(CE105="","",CE105+31))</f>
        <v/>
      </c>
      <c r="CL105" s="124">
        <f>IF(CK105="","",TODAY()-CK105)</f>
        <v/>
      </c>
      <c r="CM105" s="494" t="n"/>
      <c r="CN105" s="184" t="n"/>
      <c r="CO105" s="184">
        <f>IF(CK105="","SIN ESTADO",IF(CM105&lt;&gt;"","PAGA",IF(CL105&gt;0,"VENCIDA",IF(CL105&gt;=-5,"POR VENCER","AL DÍA"))))</f>
        <v/>
      </c>
      <c r="CP105" s="185" t="n"/>
      <c r="CQ105" s="119">
        <f>IF(N($H105)&lt;15,"",IF(CK105="","",CK105+31))</f>
        <v/>
      </c>
      <c r="CR105" s="124">
        <f>IF(CQ105="","",TODAY()-CQ105)</f>
        <v/>
      </c>
      <c r="CS105" s="494" t="n"/>
      <c r="CT105" s="184" t="n"/>
      <c r="CU105" s="184">
        <f>IF(CQ105="","SIN ESTADO",IF(CS105&lt;&gt;"","PAGA",IF(CR105&gt;0,"VENCIDA",IF(CR105&gt;=-5,"POR VENCER","AL DÍA"))))</f>
        <v/>
      </c>
      <c r="CV105" s="185" t="n"/>
      <c r="CW105" s="119">
        <f>IF(N($H105)&lt;16,"",IF(CQ105="","",CQ105+31))</f>
        <v/>
      </c>
      <c r="CX105" s="124">
        <f>IF(CW105="","",TODAY()-CW105)</f>
        <v/>
      </c>
      <c r="CY105" s="494" t="n"/>
      <c r="CZ105" s="184" t="n"/>
      <c r="DA105" s="184">
        <f>IF(CW105="","SIN ESTADO",IF(CY105&lt;&gt;"","PAGA",IF(CX105&gt;0,"VENCIDA",IF(CX105&gt;=-5,"POR VENCER","AL DÍA"))))</f>
        <v/>
      </c>
      <c r="DB105" s="185" t="n"/>
      <c r="DC105" s="119">
        <f>IF(N($H105)&lt;17,"",IF(CW105="","",CW105+31))</f>
        <v/>
      </c>
      <c r="DD105" s="124">
        <f>IF(DC105="","",TODAY()-DC105)</f>
        <v/>
      </c>
      <c r="DE105" s="494" t="n"/>
      <c r="DF105" s="184" t="n"/>
      <c r="DG105" s="184">
        <f>IF(DC105="","SIN ESTADO",IF(DE105&lt;&gt;"","PAGA",IF(DD105&gt;0,"VENCIDA",IF(DD105&gt;=-5,"POR VENCER","AL DÍA"))))</f>
        <v/>
      </c>
      <c r="DH105" s="185" t="n"/>
      <c r="DI105" s="119">
        <f>IF(N($H105)&lt;18,"",IF(DC105="","",DC105+31))</f>
        <v/>
      </c>
      <c r="DJ105" s="124">
        <f>IF(DI105="","",TODAY()-DI105)</f>
        <v/>
      </c>
      <c r="DK105" s="494" t="n"/>
      <c r="DL105" s="184" t="n"/>
      <c r="DM105" s="184">
        <f>IF(DI105="","SIN ESTADO",IF(DK105&lt;&gt;"","PAGA",IF(DJ105&gt;0,"VENCIDA",IF(DJ105&gt;=-5,"POR VENCER","AL DÍA"))))</f>
        <v/>
      </c>
      <c r="DN105" s="185" t="n"/>
      <c r="DO105" s="119">
        <f>IF(N($H105)&lt;19,"",IF(DI105="","",DI105+31))</f>
        <v/>
      </c>
      <c r="DP105" s="124">
        <f>IF(DO105="","",TODAY()-DO105)</f>
        <v/>
      </c>
      <c r="DQ105" s="494" t="n"/>
      <c r="DR105" s="184" t="n"/>
      <c r="DS105" s="184">
        <f>IF(DO105="","SIN ESTADO",IF(DQ105&lt;&gt;"","PAGA",IF(DP105&gt;0,"VENCIDA",IF(DP105&gt;=-5,"POR VENCER","AL DÍA"))))</f>
        <v/>
      </c>
      <c r="DT105" s="185" t="n"/>
      <c r="DU105" s="119">
        <f>IF(N($H105)&lt;20,"",IF(DO105="","",DO105+31))</f>
        <v/>
      </c>
      <c r="DV105" s="124">
        <f>IF(DU105="","",TODAY()-DU105)</f>
        <v/>
      </c>
      <c r="DW105" s="494" t="n"/>
      <c r="DX105" s="184" t="n"/>
      <c r="DY105" s="184">
        <f>IF(DU105="","SIN ESTADO",IF(DW105&lt;&gt;"","PAGA",IF(DV105&gt;0,"VENCIDA",IF(DV105&gt;=-5,"POR VENCER","AL DÍA"))))</f>
        <v/>
      </c>
      <c r="DZ105" s="185" t="n"/>
      <c r="EA105" s="119">
        <f>IF(N($H105)&lt;21,"",IF(DU105="","",DU105+31))</f>
        <v/>
      </c>
      <c r="EB105" s="124">
        <f>IF(EA105="","",TODAY()-EA105)</f>
        <v/>
      </c>
      <c r="EC105" s="494" t="n"/>
      <c r="ED105" s="184" t="n"/>
      <c r="EE105" s="184">
        <f>IF(EA105="","SIN ESTADO",IF(EC105&lt;&gt;"","PAGA",IF(EB105&gt;0,"VENCIDA",IF(EB105&gt;=-5,"POR VENCER","AL DÍA"))))</f>
        <v/>
      </c>
      <c r="EF105" s="185" t="n"/>
      <c r="EG105" s="119">
        <f>IF(N($H105)&lt;22,"",IF(EA105="","",EA105+31))</f>
        <v/>
      </c>
      <c r="EH105" s="124">
        <f>IF(EG105="","",TODAY()-EG105)</f>
        <v/>
      </c>
      <c r="EI105" s="494" t="n"/>
      <c r="EJ105" s="184" t="n"/>
      <c r="EK105" s="184">
        <f>IF(EG105="","SIN ESTADO",IF(EI105&lt;&gt;"","PAGA",IF(EH105&gt;0,"VENCIDA",IF(EH105&gt;=-5,"POR VENCER","AL DÍA"))))</f>
        <v/>
      </c>
      <c r="EL105" s="185" t="n"/>
      <c r="EM105" s="119">
        <f>IF(N($H105)&lt;23,"",IF(EG105="","",EG105+31))</f>
        <v/>
      </c>
      <c r="EN105" s="124">
        <f>IF(EM105="","",TODAY()-EM105)</f>
        <v/>
      </c>
      <c r="EO105" s="494" t="n"/>
      <c r="EP105" s="184" t="n"/>
      <c r="EQ105" s="184">
        <f>IF(EM105="","SIN ESTADO",IF(EO105&lt;&gt;"","PAGA",IF(EN105&gt;0,"VENCIDA",IF(EN105&gt;=-5,"POR VENCER","AL DÍA"))))</f>
        <v/>
      </c>
      <c r="ER105" s="185" t="n"/>
      <c r="ES105" s="119">
        <f>IF(N($H105)&lt;24,"",IF(EM105="","",EM105+31))</f>
        <v/>
      </c>
      <c r="ET105" s="124">
        <f>IF(ES105="","",TODAY()-ES105)</f>
        <v/>
      </c>
      <c r="EU105" s="494" t="n"/>
      <c r="EV105" s="184" t="n"/>
      <c r="EW105" s="184">
        <f>IF(ES105="","SIN ESTADO",IF(EU105&lt;&gt;"","PAGA",IF(ET105&gt;0,"VENCIDA",IF(ET105&gt;=-5,"POR VENCER","AL DÍA"))))</f>
        <v/>
      </c>
      <c r="EX105" s="185" t="n"/>
      <c r="EY105" s="119">
        <f>IF(N($H105)&lt;25,"",IF(ES105="","",ES105+31))</f>
        <v/>
      </c>
      <c r="EZ105" s="124">
        <f>IF(EY105="","",TODAY()-EY105)</f>
        <v/>
      </c>
      <c r="FA105" s="494" t="n"/>
      <c r="FB105" s="184" t="n"/>
      <c r="FC105" s="184">
        <f>IF(EY105="","SIN ESTADO",IF(FA105&lt;&gt;"","PAGA",IF(EZ105&gt;0,"VENCIDA",IF(EZ105&gt;=-5,"POR VENCER","AL DÍA"))))</f>
        <v/>
      </c>
      <c r="FD105" s="185" t="n"/>
      <c r="FE105" s="119">
        <f>IF(N($H105)&lt;26,"",IF(EY105="","",EY105+31))</f>
        <v/>
      </c>
      <c r="FF105" s="124">
        <f>IF(FE105="","",TODAY()-FE105)</f>
        <v/>
      </c>
      <c r="FG105" s="494" t="n"/>
      <c r="FH105" s="184" t="n"/>
      <c r="FI105" s="184">
        <f>IF(FE105="","SIN ESTADO",IF(FG105&lt;&gt;"","PAGA",IF(FF105&gt;0,"VENCIDA",IF(FF105&gt;=-5,"POR VENCER","AL DÍA"))))</f>
        <v/>
      </c>
      <c r="FJ105" s="185" t="n"/>
      <c r="FK105" s="119">
        <f>IF(N($H105)&lt;27,"",IF(FE105="","",FE105+31))</f>
        <v/>
      </c>
      <c r="FL105" s="124">
        <f>IF(FK105="","",TODAY()-FK105)</f>
        <v/>
      </c>
      <c r="FM105" s="494" t="n"/>
      <c r="FN105" s="184" t="n"/>
      <c r="FO105" s="184">
        <f>IF(FK105="","SIN ESTADO",IF(FM105&lt;&gt;"","PAGA",IF(FL105&gt;0,"VENCIDA",IF(FL105&gt;=-5,"POR VENCER","AL DÍA"))))</f>
        <v/>
      </c>
      <c r="FP105" s="185" t="n"/>
      <c r="FQ105" s="119">
        <f>IF(N($H105)&lt;28,"",IF(FK105="","",FK105+31))</f>
        <v/>
      </c>
      <c r="FR105" s="124">
        <f>IF(FQ105="","",TODAY()-FQ105)</f>
        <v/>
      </c>
      <c r="FS105" s="494" t="n"/>
      <c r="FT105" s="184" t="n"/>
      <c r="FU105" s="184">
        <f>IF(FQ105="","SIN ESTADO",IF(FS105&lt;&gt;"","PAGA",IF(FR105&gt;0,"VENCIDA",IF(FR105&gt;=-5,"POR VENCER","AL DÍA"))))</f>
        <v/>
      </c>
      <c r="FV105" s="185" t="n"/>
      <c r="FW105" s="119">
        <f>IF(N($H105)&lt;29,"",IF(FQ105="","",FQ105+31))</f>
        <v/>
      </c>
      <c r="FX105" s="124">
        <f>IF(FW105="","",TODAY()-FW105)</f>
        <v/>
      </c>
      <c r="FY105" s="494" t="n"/>
      <c r="FZ105" s="184" t="n"/>
      <c r="GA105" s="184">
        <f>IF(FW105="","SIN ESTADO",IF(FY105&lt;&gt;"","PAGA",IF(FX105&gt;0,"VENCIDA",IF(FX105&gt;=-5,"POR VENCER","AL DÍA"))))</f>
        <v/>
      </c>
      <c r="GB105" s="185" t="n"/>
      <c r="GC105" s="119">
        <f>IF(N($H105)&lt;30,"",IF(FW105="","",FW105+31))</f>
        <v/>
      </c>
      <c r="GD105" s="124">
        <f>IF(GC105="","",TODAY()-GC105)</f>
        <v/>
      </c>
      <c r="GE105" s="494" t="n"/>
      <c r="GF105" s="184" t="n"/>
      <c r="GG105" s="184">
        <f>IF(GC105="","SIN ESTADO",IF(GE105&lt;&gt;"","PAGA",IF(GD105&gt;0,"VENCIDA",IF(GD105&gt;=-5,"POR VENCER","AL DÍA"))))</f>
        <v/>
      </c>
      <c r="GH105" s="185" t="n"/>
      <c r="GI105" s="119">
        <f>IF(N($H105)&lt;31,"",IF(GC105="","",GC105+31))</f>
        <v/>
      </c>
      <c r="GJ105" s="124">
        <f>IF(GI105="","",TODAY()-GI105)</f>
        <v/>
      </c>
      <c r="GK105" s="494" t="n"/>
      <c r="GL105" s="184" t="n"/>
      <c r="GM105" s="184">
        <f>IF(GI105="","SIN ESTADO",IF(GK105&lt;&gt;"","PAGA",IF(GJ105&gt;0,"VENCIDA",IF(GJ105&gt;=-5,"POR VENCER","AL DÍA"))))</f>
        <v/>
      </c>
      <c r="GN105" s="185" t="n"/>
      <c r="GO105" s="119">
        <f>IF(N($H105)&lt;32,"",IF(GI105="","",GI105+31))</f>
        <v/>
      </c>
      <c r="GP105" s="124">
        <f>IF(GO105="","",TODAY()-GO105)</f>
        <v/>
      </c>
      <c r="GQ105" s="494" t="n"/>
      <c r="GR105" s="184" t="n"/>
      <c r="GS105" s="184">
        <f>IF(GO105="","SIN ESTADO",IF(GQ105&lt;&gt;"","PAGA",IF(GP105&gt;0,"VENCIDA",IF(GP105&gt;=-5,"POR VENCER","AL DÍA"))))</f>
        <v/>
      </c>
      <c r="GT105" s="185" t="n"/>
      <c r="GU105" s="119">
        <f>IF(N($H105)&lt;33,"",IF(GO105="","",GO105+31))</f>
        <v/>
      </c>
      <c r="GV105" s="124">
        <f>IF(GU105="","",TODAY()-GU105)</f>
        <v/>
      </c>
      <c r="GW105" s="494" t="n"/>
      <c r="GX105" s="184" t="n"/>
      <c r="GY105" s="184">
        <f>IF(GU105="","SIN ESTADO",IF(GW105&lt;&gt;"","PAGA",IF(GV105&gt;0,"VENCIDA",IF(GV105&gt;=-5,"POR VENCER","AL DÍA"))))</f>
        <v/>
      </c>
      <c r="GZ105" s="185" t="n"/>
      <c r="HA105" s="119">
        <f>IF(N($H105)&lt;34,"",IF(GU105="","",GU105+31))</f>
        <v/>
      </c>
      <c r="HB105" s="124">
        <f>IF(HA105="","",TODAY()-HA105)</f>
        <v/>
      </c>
      <c r="HC105" s="494" t="n"/>
      <c r="HD105" s="184" t="n"/>
      <c r="HE105" s="184">
        <f>IF(HA105="","SIN ESTADO",IF(HC105&lt;&gt;"","PAGA",IF(HB105&gt;0,"VENCIDA",IF(HB105&gt;=-5,"POR VENCER","AL DÍA"))))</f>
        <v/>
      </c>
      <c r="HF105" s="185" t="n"/>
      <c r="HG105" s="119">
        <f>IF(N($H105)&lt;35,"",IF(HA105="","",HA105+31))</f>
        <v/>
      </c>
      <c r="HH105" s="124">
        <f>IF(HG105="","",TODAY()-HG105)</f>
        <v/>
      </c>
      <c r="HI105" s="494" t="n"/>
      <c r="HJ105" s="184" t="n"/>
      <c r="HK105" s="184">
        <f>IF(HG105="","SIN ESTADO",IF(HI105&lt;&gt;"","PAGA",IF(HH105&gt;0,"VENCIDA",IF(HH105&gt;=-5,"POR VENCER","AL DÍA"))))</f>
        <v/>
      </c>
      <c r="HL105" s="168" t="n"/>
      <c r="HM105" s="119">
        <f>IF(N($H105)&lt;36,"",IF(HG105="","",HG105+31))</f>
        <v/>
      </c>
      <c r="HN105" s="124">
        <f>IF(HM105="","",TODAY()-HM105)</f>
        <v/>
      </c>
      <c r="HO105" s="494" t="n"/>
      <c r="HP105" s="184" t="n"/>
      <c r="HQ105" s="184">
        <f>IF(HM105="","SIN ESTADO",IF(HO105&lt;&gt;"","PAGA",IF(HN105&gt;0,"VENCIDA",IF(HN105&gt;=-5,"POR VENCER","AL DÍA"))))</f>
        <v/>
      </c>
      <c r="HR105" s="168" t="n"/>
      <c r="HS105" s="169">
        <f>N105+T105+Z105+AF105+AL105+AR105+AX105+BD105+BJ105+BP105+BV105+CB105+CH105+CN105+CT105+CZ105+DF105+DL105+DR105+DX105+ED105+EJ105+EP105+EV105+FB105+FH105+FN105+FT105+FZ105+GF105+GL105+GR105+GX105+HD105+HJ105+HP105</f>
        <v/>
      </c>
      <c r="HU105" s="170">
        <f>IFERROR(N($J105),0)</f>
        <v/>
      </c>
      <c r="HW105" s="170">
        <f>SUMPRODUCT((MOD(COLUMN($M105:$HR105)-COLUMN($M105),6)=0)*ISNUMBER($M105:$HR105)*($M105:$HR105&gt;=RESUMEN!$C$26)*($M105:$HR105&lt;=RESUMEN!$C$27)*IFERROR(N($N105:$HS105),0))</f>
        <v/>
      </c>
      <c r="HX105" s="170">
        <f>SUMPRODUCT((MOD(COLUMN($M105:$HR105)-COLUMN($M105),6)=0)*ISNUMBER($M105:$HR105)*($M105:$HR105&gt;=RESUMEN!$C$26)*($M105:$HR105&lt;=RESUMEN!$C$27))</f>
        <v/>
      </c>
    </row>
    <row r="106" ht="15.75" customHeight="1" s="506">
      <c r="B106" s="113">
        <f>VENTAS!A105</f>
        <v/>
      </c>
      <c r="C106" s="217">
        <f>VENTAS!B105</f>
        <v/>
      </c>
      <c r="D106" s="53">
        <f>VENTAS!C105</f>
        <v/>
      </c>
      <c r="E106" s="114">
        <f>VENTAS!D105</f>
        <v/>
      </c>
      <c r="F106" s="114">
        <f>VENTAS!J105</f>
        <v/>
      </c>
      <c r="G106" s="494">
        <f>VENTAS!F105</f>
        <v/>
      </c>
      <c r="H106" s="479">
        <f>VENTAS!K105</f>
        <v/>
      </c>
      <c r="I106" s="479">
        <f>VENTAS!M105</f>
        <v/>
      </c>
      <c r="J106" s="184">
        <f>VENTAS!L105</f>
        <v/>
      </c>
      <c r="K106" s="119">
        <f>IF(N($H106)&lt;1,"",$G106+31)</f>
        <v/>
      </c>
      <c r="L106" s="124">
        <f>IF(K106="","",TODAY()-K106)</f>
        <v/>
      </c>
      <c r="M106" s="494" t="n"/>
      <c r="N106" s="374" t="n"/>
      <c r="O106" s="184">
        <f>IF(K106="","SIN ESTADO",IF(M106&lt;&gt;"","PAGA",IF(L106&gt;0,"VENCIDA",IF(L106&gt;=-5,"POR VENCER","AL DÍA"))))</f>
        <v/>
      </c>
      <c r="P106" s="185" t="n"/>
      <c r="Q106" s="119">
        <f>IF(N($H106)&lt;2,"",IF(K106="","",K106+31))</f>
        <v/>
      </c>
      <c r="R106" s="124">
        <f>IF(Q106="","",TODAY()-Q106)</f>
        <v/>
      </c>
      <c r="S106" s="494" t="n"/>
      <c r="T106" s="184" t="n"/>
      <c r="U106" s="184">
        <f>IF(Q106="","SIN ESTADO",IF(S106&lt;&gt;"","PAGA",IF(R106&gt;0,"VENCIDA",IF(R106&gt;=-5,"POR VENCER","AL DÍA"))))</f>
        <v/>
      </c>
      <c r="V106" s="185" t="n"/>
      <c r="W106" s="119">
        <f>IF(N($H106)&lt;3,"",IF(Q106="","",Q106+31))</f>
        <v/>
      </c>
      <c r="X106" s="124">
        <f>IF(W106="","",TODAY()-W106)</f>
        <v/>
      </c>
      <c r="Y106" s="494" t="n"/>
      <c r="Z106" s="184" t="n"/>
      <c r="AA106" s="184">
        <f>IF(W106="","SIN ESTADO",IF(Y106&lt;&gt;"","PAGA",IF(X106&gt;0,"VENCIDA",IF(X106&gt;=-5,"POR VENCER","AL DÍA"))))</f>
        <v/>
      </c>
      <c r="AB106" s="185" t="n"/>
      <c r="AC106" s="119">
        <f>IF(N($H106)&lt;4,"",IF(W106="","",W106+31))</f>
        <v/>
      </c>
      <c r="AD106" s="124">
        <f>IF(AC106="","",TODAY()-AC106)</f>
        <v/>
      </c>
      <c r="AE106" s="494" t="n"/>
      <c r="AF106" s="184" t="n"/>
      <c r="AG106" s="184">
        <f>IF(AC106="","SIN ESTADO",IF(AE106&lt;&gt;"","PAGA",IF(AD106&gt;0,"VENCIDA",IF(AD106&gt;=-5,"POR VENCER","AL DÍA"))))</f>
        <v/>
      </c>
      <c r="AH106" s="185" t="n"/>
      <c r="AI106" s="119">
        <f>IF(N($H106)&lt;5,"",IF(AC106="","",AC106+31))</f>
        <v/>
      </c>
      <c r="AJ106" s="124">
        <f>IF(AI106="","",TODAY()-AI106)</f>
        <v/>
      </c>
      <c r="AK106" s="494" t="n"/>
      <c r="AL106" s="184" t="n"/>
      <c r="AM106" s="184">
        <f>IF(AI106="","SIN ESTADO",IF(AK106&lt;&gt;"","PAGA",IF(AJ106&gt;0,"VENCIDA",IF(AJ106&gt;=-5,"POR VENCER","AL DÍA"))))</f>
        <v/>
      </c>
      <c r="AN106" s="185" t="n"/>
      <c r="AO106" s="119">
        <f>IF(N($H106)&lt;6,"",IF(AI106="","",AI106+31))</f>
        <v/>
      </c>
      <c r="AP106" s="124">
        <f>IF(AO106="","",TODAY()-AO106)</f>
        <v/>
      </c>
      <c r="AQ106" s="270" t="n"/>
      <c r="AR106" s="184" t="n"/>
      <c r="AS106" s="184">
        <f>IF(AO106="","SIN ESTADO",IF(AQ106&lt;&gt;"","PAGA",IF(AP106&gt;0,"VENCIDA",IF(AP106&gt;=-5,"POR VENCER","AL DÍA"))))</f>
        <v/>
      </c>
      <c r="AT106" s="185" t="n"/>
      <c r="AU106" s="119">
        <f>IF(N($H106)&lt;7,"",IF(AO106="","",AO106+31))</f>
        <v/>
      </c>
      <c r="AV106" s="124">
        <f>IF(AU106="","",TODAY()-AU106)</f>
        <v/>
      </c>
      <c r="AW106" s="494" t="n"/>
      <c r="AX106" s="184" t="n"/>
      <c r="AY106" s="184">
        <f>IF(AU106="","SIN ESTADO",IF(AW106&lt;&gt;"","PAGA",IF(AV106&gt;0,"VENCIDA",IF(AV106&gt;=-5,"POR VENCER","AL DÍA"))))</f>
        <v/>
      </c>
      <c r="AZ106" s="185" t="n"/>
      <c r="BA106" s="119">
        <f>IF(N($H106)&lt;8,"",IF(AU106="","",AU106+31))</f>
        <v/>
      </c>
      <c r="BB106" s="124">
        <f>IF(BA106="","",TODAY()-BA106)</f>
        <v/>
      </c>
      <c r="BC106" s="494" t="n"/>
      <c r="BD106" s="184" t="n"/>
      <c r="BE106" s="184">
        <f>IF(BA106="","SIN ESTADO",IF(BC106&lt;&gt;"","PAGA",IF(BB106&gt;0,"VENCIDA",IF(BB106&gt;=-5,"POR VENCER","AL DÍA"))))</f>
        <v/>
      </c>
      <c r="BF106" s="185" t="n"/>
      <c r="BG106" s="119">
        <f>IF(N($H106)&lt;9,"",IF(BA106="","",BA106+31))</f>
        <v/>
      </c>
      <c r="BH106" s="124">
        <f>IF(BG106="","",TODAY()-BG106)</f>
        <v/>
      </c>
      <c r="BI106" s="494" t="n"/>
      <c r="BJ106" s="184" t="n"/>
      <c r="BK106" s="184">
        <f>IF(BG106="","SIN ESTADO",IF(BI106&lt;&gt;"","PAGA",IF(BH106&gt;0,"VENCIDA",IF(BH106&gt;=-5,"POR VENCER","AL DÍA"))))</f>
        <v/>
      </c>
      <c r="BL106" s="185" t="n"/>
      <c r="BM106" s="119">
        <f>IF(N($H106)&lt;10,"",IF(BG106="","",BG106+31))</f>
        <v/>
      </c>
      <c r="BN106" s="124">
        <f>IF(BM106="","",TODAY()-BM106)</f>
        <v/>
      </c>
      <c r="BO106" s="494" t="n"/>
      <c r="BP106" s="184" t="n"/>
      <c r="BQ106" s="184">
        <f>IF(BM106="","SIN ESTADO",IF(BO106&lt;&gt;"","PAGA",IF(BN106&gt;0,"VENCIDA",IF(BN106&gt;=-5,"POR VENCER","AL DÍA"))))</f>
        <v/>
      </c>
      <c r="BR106" s="185" t="n"/>
      <c r="BS106" s="119">
        <f>IF(N($H106)&lt;11,"",IF(BM106="","",BM106+31))</f>
        <v/>
      </c>
      <c r="BT106" s="124">
        <f>IF(BS106="","",TODAY()-BS106)</f>
        <v/>
      </c>
      <c r="BU106" s="494" t="n"/>
      <c r="BV106" s="184" t="n"/>
      <c r="BW106" s="184">
        <f>IF(BS106="","SIN ESTADO",IF(BU106&lt;&gt;"","PAGA",IF(BT106&gt;0,"VENCIDA",IF(BT106&gt;=-5,"POR VENCER","AL DÍA"))))</f>
        <v/>
      </c>
      <c r="BX106" s="185" t="n"/>
      <c r="BY106" s="119">
        <f>IF(N($H106)&lt;12,"",IF(BS106="","",BS106+31))</f>
        <v/>
      </c>
      <c r="BZ106" s="124">
        <f>IF(BY106="","",TODAY()-BY106)</f>
        <v/>
      </c>
      <c r="CA106" s="494" t="n"/>
      <c r="CB106" s="184" t="n"/>
      <c r="CC106" s="184">
        <f>IF(BY106="","SIN ESTADO",IF(CA106&lt;&gt;"","PAGA",IF(BZ106&gt;0,"VENCIDA",IF(BZ106&gt;=-5,"POR VENCER","AL DÍA"))))</f>
        <v/>
      </c>
      <c r="CD106" s="185" t="n"/>
      <c r="CE106" s="119">
        <f>IF(N($H106)&lt;13,"",IF(BY106="","",BY106+31))</f>
        <v/>
      </c>
      <c r="CF106" s="124">
        <f>IF(CE106="","",TODAY()-CE106)</f>
        <v/>
      </c>
      <c r="CG106" s="494" t="n"/>
      <c r="CH106" s="184" t="n"/>
      <c r="CI106" s="184">
        <f>IF(CE106="","SIN ESTADO",IF(CG106&lt;&gt;"","PAGA",IF(CF106&gt;0,"VENCIDA",IF(CF106&gt;=-5,"POR VENCER","AL DÍA"))))</f>
        <v/>
      </c>
      <c r="CJ106" s="185" t="n"/>
      <c r="CK106" s="119">
        <f>IF(N($H106)&lt;14,"",IF(CE106="","",CE106+31))</f>
        <v/>
      </c>
      <c r="CL106" s="124">
        <f>IF(CK106="","",TODAY()-CK106)</f>
        <v/>
      </c>
      <c r="CM106" s="494" t="n"/>
      <c r="CN106" s="184" t="n"/>
      <c r="CO106" s="184">
        <f>IF(CK106="","SIN ESTADO",IF(CM106&lt;&gt;"","PAGA",IF(CL106&gt;0,"VENCIDA",IF(CL106&gt;=-5,"POR VENCER","AL DÍA"))))</f>
        <v/>
      </c>
      <c r="CP106" s="185" t="n"/>
      <c r="CQ106" s="119">
        <f>IF(N($H106)&lt;15,"",IF(CK106="","",CK106+31))</f>
        <v/>
      </c>
      <c r="CR106" s="124">
        <f>IF(CQ106="","",TODAY()-CQ106)</f>
        <v/>
      </c>
      <c r="CS106" s="494" t="n"/>
      <c r="CT106" s="184" t="n"/>
      <c r="CU106" s="184">
        <f>IF(CQ106="","SIN ESTADO",IF(CS106&lt;&gt;"","PAGA",IF(CR106&gt;0,"VENCIDA",IF(CR106&gt;=-5,"POR VENCER","AL DÍA"))))</f>
        <v/>
      </c>
      <c r="CV106" s="185" t="n"/>
      <c r="CW106" s="119">
        <f>IF(N($H106)&lt;16,"",IF(CQ106="","",CQ106+31))</f>
        <v/>
      </c>
      <c r="CX106" s="124">
        <f>IF(CW106="","",TODAY()-CW106)</f>
        <v/>
      </c>
      <c r="CY106" s="494" t="n"/>
      <c r="CZ106" s="184" t="n"/>
      <c r="DA106" s="184">
        <f>IF(CW106="","SIN ESTADO",IF(CY106&lt;&gt;"","PAGA",IF(CX106&gt;0,"VENCIDA",IF(CX106&gt;=-5,"POR VENCER","AL DÍA"))))</f>
        <v/>
      </c>
      <c r="DB106" s="185" t="n"/>
      <c r="DC106" s="119">
        <f>IF(N($H106)&lt;17,"",IF(CW106="","",CW106+31))</f>
        <v/>
      </c>
      <c r="DD106" s="124">
        <f>IF(DC106="","",TODAY()-DC106)</f>
        <v/>
      </c>
      <c r="DE106" s="494" t="n"/>
      <c r="DF106" s="184" t="n"/>
      <c r="DG106" s="184">
        <f>IF(DC106="","SIN ESTADO",IF(DE106&lt;&gt;"","PAGA",IF(DD106&gt;0,"VENCIDA",IF(DD106&gt;=-5,"POR VENCER","AL DÍA"))))</f>
        <v/>
      </c>
      <c r="DH106" s="185" t="n"/>
      <c r="DI106" s="119">
        <f>IF(N($H106)&lt;18,"",IF(DC106="","",DC106+31))</f>
        <v/>
      </c>
      <c r="DJ106" s="124">
        <f>IF(DI106="","",TODAY()-DI106)</f>
        <v/>
      </c>
      <c r="DK106" s="494" t="n"/>
      <c r="DL106" s="184" t="n"/>
      <c r="DM106" s="184">
        <f>IF(DI106="","SIN ESTADO",IF(DK106&lt;&gt;"","PAGA",IF(DJ106&gt;0,"VENCIDA",IF(DJ106&gt;=-5,"POR VENCER","AL DÍA"))))</f>
        <v/>
      </c>
      <c r="DN106" s="185" t="n"/>
      <c r="DO106" s="119">
        <f>IF(N($H106)&lt;19,"",IF(DI106="","",DI106+31))</f>
        <v/>
      </c>
      <c r="DP106" s="124">
        <f>IF(DO106="","",TODAY()-DO106)</f>
        <v/>
      </c>
      <c r="DQ106" s="494" t="n"/>
      <c r="DR106" s="184" t="n"/>
      <c r="DS106" s="184">
        <f>IF(DO106="","SIN ESTADO",IF(DQ106&lt;&gt;"","PAGA",IF(DP106&gt;0,"VENCIDA",IF(DP106&gt;=-5,"POR VENCER","AL DÍA"))))</f>
        <v/>
      </c>
      <c r="DT106" s="185" t="n"/>
      <c r="DU106" s="119">
        <f>IF(N($H106)&lt;20,"",IF(DO106="","",DO106+31))</f>
        <v/>
      </c>
      <c r="DV106" s="124">
        <f>IF(DU106="","",TODAY()-DU106)</f>
        <v/>
      </c>
      <c r="DW106" s="494" t="n"/>
      <c r="DX106" s="184" t="n"/>
      <c r="DY106" s="184">
        <f>IF(DU106="","SIN ESTADO",IF(DW106&lt;&gt;"","PAGA",IF(DV106&gt;0,"VENCIDA",IF(DV106&gt;=-5,"POR VENCER","AL DÍA"))))</f>
        <v/>
      </c>
      <c r="DZ106" s="185" t="n"/>
      <c r="EA106" s="119">
        <f>IF(N($H106)&lt;21,"",IF(DU106="","",DU106+31))</f>
        <v/>
      </c>
      <c r="EB106" s="124">
        <f>IF(EA106="","",TODAY()-EA106)</f>
        <v/>
      </c>
      <c r="EC106" s="494" t="n"/>
      <c r="ED106" s="184" t="n"/>
      <c r="EE106" s="184">
        <f>IF(EA106="","SIN ESTADO",IF(EC106&lt;&gt;"","PAGA",IF(EB106&gt;0,"VENCIDA",IF(EB106&gt;=-5,"POR VENCER","AL DÍA"))))</f>
        <v/>
      </c>
      <c r="EF106" s="185" t="n"/>
      <c r="EG106" s="119">
        <f>IF(N($H106)&lt;22,"",IF(EA106="","",EA106+31))</f>
        <v/>
      </c>
      <c r="EH106" s="124">
        <f>IF(EG106="","",TODAY()-EG106)</f>
        <v/>
      </c>
      <c r="EI106" s="494" t="n"/>
      <c r="EJ106" s="184" t="n"/>
      <c r="EK106" s="184">
        <f>IF(EG106="","SIN ESTADO",IF(EI106&lt;&gt;"","PAGA",IF(EH106&gt;0,"VENCIDA",IF(EH106&gt;=-5,"POR VENCER","AL DÍA"))))</f>
        <v/>
      </c>
      <c r="EL106" s="185" t="n"/>
      <c r="EM106" s="119">
        <f>IF(N($H106)&lt;23,"",IF(EG106="","",EG106+31))</f>
        <v/>
      </c>
      <c r="EN106" s="124">
        <f>IF(EM106="","",TODAY()-EM106)</f>
        <v/>
      </c>
      <c r="EO106" s="494" t="n"/>
      <c r="EP106" s="184" t="n"/>
      <c r="EQ106" s="184">
        <f>IF(EM106="","SIN ESTADO",IF(EO106&lt;&gt;"","PAGA",IF(EN106&gt;0,"VENCIDA",IF(EN106&gt;=-5,"POR VENCER","AL DÍA"))))</f>
        <v/>
      </c>
      <c r="ER106" s="185" t="n"/>
      <c r="ES106" s="119">
        <f>IF(N($H106)&lt;24,"",IF(EM106="","",EM106+31))</f>
        <v/>
      </c>
      <c r="ET106" s="124">
        <f>IF(ES106="","",TODAY()-ES106)</f>
        <v/>
      </c>
      <c r="EU106" s="494" t="n"/>
      <c r="EV106" s="184" t="n"/>
      <c r="EW106" s="184">
        <f>IF(ES106="","SIN ESTADO",IF(EU106&lt;&gt;"","PAGA",IF(ET106&gt;0,"VENCIDA",IF(ET106&gt;=-5,"POR VENCER","AL DÍA"))))</f>
        <v/>
      </c>
      <c r="EX106" s="185" t="n"/>
      <c r="EY106" s="119">
        <f>IF(N($H106)&lt;25,"",IF(ES106="","",ES106+31))</f>
        <v/>
      </c>
      <c r="EZ106" s="124">
        <f>IF(EY106="","",TODAY()-EY106)</f>
        <v/>
      </c>
      <c r="FA106" s="494" t="n"/>
      <c r="FB106" s="184" t="n"/>
      <c r="FC106" s="184">
        <f>IF(EY106="","SIN ESTADO",IF(FA106&lt;&gt;"","PAGA",IF(EZ106&gt;0,"VENCIDA",IF(EZ106&gt;=-5,"POR VENCER","AL DÍA"))))</f>
        <v/>
      </c>
      <c r="FD106" s="185" t="n"/>
      <c r="FE106" s="119">
        <f>IF(N($H106)&lt;26,"",IF(EY106="","",EY106+31))</f>
        <v/>
      </c>
      <c r="FF106" s="124">
        <f>IF(FE106="","",TODAY()-FE106)</f>
        <v/>
      </c>
      <c r="FG106" s="494" t="n"/>
      <c r="FH106" s="184" t="n"/>
      <c r="FI106" s="184">
        <f>IF(FE106="","SIN ESTADO",IF(FG106&lt;&gt;"","PAGA",IF(FF106&gt;0,"VENCIDA",IF(FF106&gt;=-5,"POR VENCER","AL DÍA"))))</f>
        <v/>
      </c>
      <c r="FJ106" s="185" t="n"/>
      <c r="FK106" s="119">
        <f>IF(N($H106)&lt;27,"",IF(FE106="","",FE106+31))</f>
        <v/>
      </c>
      <c r="FL106" s="124">
        <f>IF(FK106="","",TODAY()-FK106)</f>
        <v/>
      </c>
      <c r="FM106" s="494" t="n"/>
      <c r="FN106" s="184" t="n"/>
      <c r="FO106" s="184">
        <f>IF(FK106="","SIN ESTADO",IF(FM106&lt;&gt;"","PAGA",IF(FL106&gt;0,"VENCIDA",IF(FL106&gt;=-5,"POR VENCER","AL DÍA"))))</f>
        <v/>
      </c>
      <c r="FP106" s="185" t="n"/>
      <c r="FQ106" s="119">
        <f>IF(N($H106)&lt;28,"",IF(FK106="","",FK106+31))</f>
        <v/>
      </c>
      <c r="FR106" s="124">
        <f>IF(FQ106="","",TODAY()-FQ106)</f>
        <v/>
      </c>
      <c r="FS106" s="494" t="n"/>
      <c r="FT106" s="184" t="n"/>
      <c r="FU106" s="184">
        <f>IF(FQ106="","SIN ESTADO",IF(FS106&lt;&gt;"","PAGA",IF(FR106&gt;0,"VENCIDA",IF(FR106&gt;=-5,"POR VENCER","AL DÍA"))))</f>
        <v/>
      </c>
      <c r="FV106" s="185" t="n"/>
      <c r="FW106" s="119">
        <f>IF(N($H106)&lt;29,"",IF(FQ106="","",FQ106+31))</f>
        <v/>
      </c>
      <c r="FX106" s="124">
        <f>IF(FW106="","",TODAY()-FW106)</f>
        <v/>
      </c>
      <c r="FY106" s="494" t="n"/>
      <c r="FZ106" s="184" t="n"/>
      <c r="GA106" s="184">
        <f>IF(FW106="","SIN ESTADO",IF(FY106&lt;&gt;"","PAGA",IF(FX106&gt;0,"VENCIDA",IF(FX106&gt;=-5,"POR VENCER","AL DÍA"))))</f>
        <v/>
      </c>
      <c r="GB106" s="185" t="n"/>
      <c r="GC106" s="119">
        <f>IF(N($H106)&lt;30,"",IF(FW106="","",FW106+31))</f>
        <v/>
      </c>
      <c r="GD106" s="124">
        <f>IF(GC106="","",TODAY()-GC106)</f>
        <v/>
      </c>
      <c r="GE106" s="494" t="n"/>
      <c r="GF106" s="184" t="n"/>
      <c r="GG106" s="184">
        <f>IF(GC106="","SIN ESTADO",IF(GE106&lt;&gt;"","PAGA",IF(GD106&gt;0,"VENCIDA",IF(GD106&gt;=-5,"POR VENCER","AL DÍA"))))</f>
        <v/>
      </c>
      <c r="GH106" s="185" t="n"/>
      <c r="GI106" s="119">
        <f>IF(N($H106)&lt;31,"",IF(GC106="","",GC106+31))</f>
        <v/>
      </c>
      <c r="GJ106" s="124">
        <f>IF(GI106="","",TODAY()-GI106)</f>
        <v/>
      </c>
      <c r="GK106" s="494" t="n"/>
      <c r="GL106" s="184" t="n"/>
      <c r="GM106" s="184">
        <f>IF(GI106="","SIN ESTADO",IF(GK106&lt;&gt;"","PAGA",IF(GJ106&gt;0,"VENCIDA",IF(GJ106&gt;=-5,"POR VENCER","AL DÍA"))))</f>
        <v/>
      </c>
      <c r="GN106" s="185" t="n"/>
      <c r="GO106" s="119">
        <f>IF(N($H106)&lt;32,"",IF(GI106="","",GI106+31))</f>
        <v/>
      </c>
      <c r="GP106" s="124">
        <f>IF(GO106="","",TODAY()-GO106)</f>
        <v/>
      </c>
      <c r="GQ106" s="494" t="n"/>
      <c r="GR106" s="184" t="n"/>
      <c r="GS106" s="184">
        <f>IF(GO106="","SIN ESTADO",IF(GQ106&lt;&gt;"","PAGA",IF(GP106&gt;0,"VENCIDA",IF(GP106&gt;=-5,"POR VENCER","AL DÍA"))))</f>
        <v/>
      </c>
      <c r="GT106" s="185" t="n"/>
      <c r="GU106" s="119">
        <f>IF(N($H106)&lt;33,"",IF(GO106="","",GO106+31))</f>
        <v/>
      </c>
      <c r="GV106" s="124">
        <f>IF(GU106="","",TODAY()-GU106)</f>
        <v/>
      </c>
      <c r="GW106" s="494" t="n"/>
      <c r="GX106" s="184" t="n"/>
      <c r="GY106" s="184">
        <f>IF(GU106="","SIN ESTADO",IF(GW106&lt;&gt;"","PAGA",IF(GV106&gt;0,"VENCIDA",IF(GV106&gt;=-5,"POR VENCER","AL DÍA"))))</f>
        <v/>
      </c>
      <c r="GZ106" s="185" t="n"/>
      <c r="HA106" s="119">
        <f>IF(N($H106)&lt;34,"",IF(GU106="","",GU106+31))</f>
        <v/>
      </c>
      <c r="HB106" s="124">
        <f>IF(HA106="","",TODAY()-HA106)</f>
        <v/>
      </c>
      <c r="HC106" s="494" t="n"/>
      <c r="HD106" s="184" t="n"/>
      <c r="HE106" s="184">
        <f>IF(HA106="","SIN ESTADO",IF(HC106&lt;&gt;"","PAGA",IF(HB106&gt;0,"VENCIDA",IF(HB106&gt;=-5,"POR VENCER","AL DÍA"))))</f>
        <v/>
      </c>
      <c r="HF106" s="185" t="n"/>
      <c r="HG106" s="119">
        <f>IF(N($H106)&lt;35,"",IF(HA106="","",HA106+31))</f>
        <v/>
      </c>
      <c r="HH106" s="124">
        <f>IF(HG106="","",TODAY()-HG106)</f>
        <v/>
      </c>
      <c r="HI106" s="494" t="n"/>
      <c r="HJ106" s="184" t="n"/>
      <c r="HK106" s="184">
        <f>IF(HG106="","SIN ESTADO",IF(HI106&lt;&gt;"","PAGA",IF(HH106&gt;0,"VENCIDA",IF(HH106&gt;=-5,"POR VENCER","AL DÍA"))))</f>
        <v/>
      </c>
      <c r="HL106" s="168" t="n"/>
      <c r="HM106" s="119">
        <f>IF(N($H106)&lt;36,"",IF(HG106="","",HG106+31))</f>
        <v/>
      </c>
      <c r="HN106" s="124">
        <f>IF(HM106="","",TODAY()-HM106)</f>
        <v/>
      </c>
      <c r="HO106" s="494" t="n"/>
      <c r="HP106" s="184" t="n"/>
      <c r="HQ106" s="184">
        <f>IF(HM106="","SIN ESTADO",IF(HO106&lt;&gt;"","PAGA",IF(HN106&gt;0,"VENCIDA",IF(HN106&gt;=-5,"POR VENCER","AL DÍA"))))</f>
        <v/>
      </c>
      <c r="HR106" s="168" t="n"/>
      <c r="HS106" s="169">
        <f>N106+T106+Z106+AF106+AL106+AR106+AX106+BD106+BJ106+BP106+BV106+CB106+CH106+CN106+CT106+CZ106+DF106+DL106+DR106+DX106+ED106+EJ106+EP106+EV106+FB106+FH106+FN106+FT106+FZ106+GF106+GL106+GR106+GX106+HD106+HJ106+HP106</f>
        <v/>
      </c>
      <c r="HU106" s="170">
        <f>IFERROR(N($J106),0)</f>
        <v/>
      </c>
      <c r="HW106" s="170">
        <f>SUMPRODUCT((MOD(COLUMN($M106:$HR106)-COLUMN($M106),6)=0)*ISNUMBER($M106:$HR106)*($M106:$HR106&gt;=RESUMEN!$C$26)*($M106:$HR106&lt;=RESUMEN!$C$27)*IFERROR(N($N106:$HS106),0))</f>
        <v/>
      </c>
      <c r="HX106" s="170">
        <f>SUMPRODUCT((MOD(COLUMN($M106:$HR106)-COLUMN($M106),6)=0)*ISNUMBER($M106:$HR106)*($M106:$HR106&gt;=RESUMEN!$C$26)*($M106:$HR106&lt;=RESUMEN!$C$27))</f>
        <v/>
      </c>
    </row>
    <row r="107" ht="15.75" customHeight="1" s="506">
      <c r="B107" s="113">
        <f>VENTAS!A106</f>
        <v/>
      </c>
      <c r="C107" s="236">
        <f>VENTAS!B106</f>
        <v/>
      </c>
      <c r="D107" s="53">
        <f>VENTAS!C106</f>
        <v/>
      </c>
      <c r="E107" s="114">
        <f>VENTAS!D106</f>
        <v/>
      </c>
      <c r="F107" s="114">
        <f>VENTAS!J106</f>
        <v/>
      </c>
      <c r="G107" s="494">
        <f>VENTAS!F106</f>
        <v/>
      </c>
      <c r="H107" s="479">
        <f>VENTAS!K106</f>
        <v/>
      </c>
      <c r="I107" s="479">
        <f>VENTAS!M106</f>
        <v/>
      </c>
      <c r="J107" s="184">
        <f>VENTAS!L106</f>
        <v/>
      </c>
      <c r="K107" s="119">
        <f>IF(N($H107)&lt;1,"",$G107+31)</f>
        <v/>
      </c>
      <c r="L107" s="124">
        <f>IF(K107="","",TODAY()-K107)</f>
        <v/>
      </c>
      <c r="M107" s="494" t="n"/>
      <c r="N107" s="374" t="n"/>
      <c r="O107" s="184">
        <f>IF(K107="","SIN ESTADO",IF(M107&lt;&gt;"","PAGA",IF(L107&gt;0,"VENCIDA",IF(L107&gt;=-5,"POR VENCER","AL DÍA"))))</f>
        <v/>
      </c>
      <c r="P107" s="185" t="n"/>
      <c r="Q107" s="119">
        <f>IF(N($H107)&lt;2,"",IF(K107="","",K107+31))</f>
        <v/>
      </c>
      <c r="R107" s="124">
        <f>IF(Q107="","",TODAY()-Q107)</f>
        <v/>
      </c>
      <c r="S107" s="494" t="n"/>
      <c r="T107" s="184" t="n"/>
      <c r="U107" s="184">
        <f>IF(Q107="","SIN ESTADO",IF(S107&lt;&gt;"","PAGA",IF(R107&gt;0,"VENCIDA",IF(R107&gt;=-5,"POR VENCER","AL DÍA"))))</f>
        <v/>
      </c>
      <c r="V107" s="185" t="n"/>
      <c r="W107" s="119">
        <f>IF(N($H107)&lt;3,"",IF(Q107="","",Q107+31))</f>
        <v/>
      </c>
      <c r="X107" s="124">
        <f>IF(W107="","",TODAY()-W107)</f>
        <v/>
      </c>
      <c r="Y107" s="494" t="n"/>
      <c r="Z107" s="184" t="n"/>
      <c r="AA107" s="184">
        <f>IF(W107="","SIN ESTADO",IF(Y107&lt;&gt;"","PAGA",IF(X107&gt;0,"VENCIDA",IF(X107&gt;=-5,"POR VENCER","AL DÍA"))))</f>
        <v/>
      </c>
      <c r="AB107" s="185" t="n"/>
      <c r="AC107" s="119">
        <f>IF(N($H107)&lt;4,"",IF(W107="","",W107+31))</f>
        <v/>
      </c>
      <c r="AD107" s="124">
        <f>IF(AC107="","",TODAY()-AC107)</f>
        <v/>
      </c>
      <c r="AE107" s="494" t="n"/>
      <c r="AF107" s="184" t="n"/>
      <c r="AG107" s="184">
        <f>IF(AC107="","SIN ESTADO",IF(AE107&lt;&gt;"","PAGA",IF(AD107&gt;0,"VENCIDA",IF(AD107&gt;=-5,"POR VENCER","AL DÍA"))))</f>
        <v/>
      </c>
      <c r="AH107" s="185" t="n"/>
      <c r="AI107" s="119">
        <f>IF(N($H107)&lt;5,"",IF(AC107="","",AC107+31))</f>
        <v/>
      </c>
      <c r="AJ107" s="124">
        <f>IF(AI107="","",TODAY()-AI107)</f>
        <v/>
      </c>
      <c r="AK107" s="494" t="n"/>
      <c r="AL107" s="184" t="n"/>
      <c r="AM107" s="184">
        <f>IF(AI107="","SIN ESTADO",IF(AK107&lt;&gt;"","PAGA",IF(AJ107&gt;0,"VENCIDA",IF(AJ107&gt;=-5,"POR VENCER","AL DÍA"))))</f>
        <v/>
      </c>
      <c r="AN107" s="185" t="n"/>
      <c r="AO107" s="119">
        <f>IF(N($H107)&lt;6,"",IF(AI107="","",AI107+31))</f>
        <v/>
      </c>
      <c r="AP107" s="124">
        <f>IF(AO107="","",TODAY()-AO107)</f>
        <v/>
      </c>
      <c r="AQ107" s="270" t="n"/>
      <c r="AR107" s="184" t="n"/>
      <c r="AS107" s="184">
        <f>IF(AO107="","SIN ESTADO",IF(AQ107&lt;&gt;"","PAGA",IF(AP107&gt;0,"VENCIDA",IF(AP107&gt;=-5,"POR VENCER","AL DÍA"))))</f>
        <v/>
      </c>
      <c r="AT107" s="185" t="n"/>
      <c r="AU107" s="119">
        <f>IF(N($H107)&lt;7,"",IF(AO107="","",AO107+31))</f>
        <v/>
      </c>
      <c r="AV107" s="124">
        <f>IF(AU107="","",TODAY()-AU107)</f>
        <v/>
      </c>
      <c r="AW107" s="494" t="n"/>
      <c r="AX107" s="184" t="n"/>
      <c r="AY107" s="184">
        <f>IF(AU107="","SIN ESTADO",IF(AW107&lt;&gt;"","PAGA",IF(AV107&gt;0,"VENCIDA",IF(AV107&gt;=-5,"POR VENCER","AL DÍA"))))</f>
        <v/>
      </c>
      <c r="AZ107" s="185" t="n"/>
      <c r="BA107" s="119">
        <f>IF(N($H107)&lt;8,"",IF(AU107="","",AU107+31))</f>
        <v/>
      </c>
      <c r="BB107" s="124">
        <f>IF(BA107="","",TODAY()-BA107)</f>
        <v/>
      </c>
      <c r="BC107" s="494" t="n"/>
      <c r="BD107" s="184" t="n"/>
      <c r="BE107" s="184">
        <f>IF(BA107="","SIN ESTADO",IF(BC107&lt;&gt;"","PAGA",IF(BB107&gt;0,"VENCIDA",IF(BB107&gt;=-5,"POR VENCER","AL DÍA"))))</f>
        <v/>
      </c>
      <c r="BF107" s="185" t="n"/>
      <c r="BG107" s="119">
        <f>IF(N($H107)&lt;9,"",IF(BA107="","",BA107+31))</f>
        <v/>
      </c>
      <c r="BH107" s="124">
        <f>IF(BG107="","",TODAY()-BG107)</f>
        <v/>
      </c>
      <c r="BI107" s="494" t="n"/>
      <c r="BJ107" s="184" t="n"/>
      <c r="BK107" s="184">
        <f>IF(BG107="","SIN ESTADO",IF(BI107&lt;&gt;"","PAGA",IF(BH107&gt;0,"VENCIDA",IF(BH107&gt;=-5,"POR VENCER","AL DÍA"))))</f>
        <v/>
      </c>
      <c r="BL107" s="185" t="n"/>
      <c r="BM107" s="119">
        <f>IF(N($H107)&lt;10,"",IF(BG107="","",BG107+31))</f>
        <v/>
      </c>
      <c r="BN107" s="124">
        <f>IF(BM107="","",TODAY()-BM107)</f>
        <v/>
      </c>
      <c r="BO107" s="494" t="n"/>
      <c r="BP107" s="184" t="n"/>
      <c r="BQ107" s="184">
        <f>IF(BM107="","SIN ESTADO",IF(BO107&lt;&gt;"","PAGA",IF(BN107&gt;0,"VENCIDA",IF(BN107&gt;=-5,"POR VENCER","AL DÍA"))))</f>
        <v/>
      </c>
      <c r="BR107" s="185" t="n"/>
      <c r="BS107" s="119">
        <f>IF(N($H107)&lt;11,"",IF(BM107="","",BM107+31))</f>
        <v/>
      </c>
      <c r="BT107" s="124">
        <f>IF(BS107="","",TODAY()-BS107)</f>
        <v/>
      </c>
      <c r="BU107" s="494" t="n"/>
      <c r="BV107" s="184" t="n"/>
      <c r="BW107" s="184">
        <f>IF(BS107="","SIN ESTADO",IF(BU107&lt;&gt;"","PAGA",IF(BT107&gt;0,"VENCIDA",IF(BT107&gt;=-5,"POR VENCER","AL DÍA"))))</f>
        <v/>
      </c>
      <c r="BX107" s="185" t="n"/>
      <c r="BY107" s="119">
        <f>IF(N($H107)&lt;12,"",IF(BS107="","",BS107+31))</f>
        <v/>
      </c>
      <c r="BZ107" s="124">
        <f>IF(BY107="","",TODAY()-BY107)</f>
        <v/>
      </c>
      <c r="CA107" s="494" t="n"/>
      <c r="CB107" s="184" t="n"/>
      <c r="CC107" s="184">
        <f>IF(BY107="","SIN ESTADO",IF(CA107&lt;&gt;"","PAGA",IF(BZ107&gt;0,"VENCIDA",IF(BZ107&gt;=-5,"POR VENCER","AL DÍA"))))</f>
        <v/>
      </c>
      <c r="CD107" s="185" t="n"/>
      <c r="CE107" s="119">
        <f>IF(N($H107)&lt;13,"",IF(BY107="","",BY107+31))</f>
        <v/>
      </c>
      <c r="CF107" s="124">
        <f>IF(CE107="","",TODAY()-CE107)</f>
        <v/>
      </c>
      <c r="CG107" s="494" t="n"/>
      <c r="CH107" s="184" t="n"/>
      <c r="CI107" s="184">
        <f>IF(CE107="","SIN ESTADO",IF(CG107&lt;&gt;"","PAGA",IF(CF107&gt;0,"VENCIDA",IF(CF107&gt;=-5,"POR VENCER","AL DÍA"))))</f>
        <v/>
      </c>
      <c r="CJ107" s="185" t="n"/>
      <c r="CK107" s="119">
        <f>IF(N($H107)&lt;14,"",IF(CE107="","",CE107+31))</f>
        <v/>
      </c>
      <c r="CL107" s="124">
        <f>IF(CK107="","",TODAY()-CK107)</f>
        <v/>
      </c>
      <c r="CM107" s="494" t="n"/>
      <c r="CN107" s="184" t="n"/>
      <c r="CO107" s="184">
        <f>IF(CK107="","SIN ESTADO",IF(CM107&lt;&gt;"","PAGA",IF(CL107&gt;0,"VENCIDA",IF(CL107&gt;=-5,"POR VENCER","AL DÍA"))))</f>
        <v/>
      </c>
      <c r="CP107" s="185" t="n"/>
      <c r="CQ107" s="119">
        <f>IF(N($H107)&lt;15,"",IF(CK107="","",CK107+31))</f>
        <v/>
      </c>
      <c r="CR107" s="124">
        <f>IF(CQ107="","",TODAY()-CQ107)</f>
        <v/>
      </c>
      <c r="CS107" s="494" t="n"/>
      <c r="CT107" s="184" t="n"/>
      <c r="CU107" s="184">
        <f>IF(CQ107="","SIN ESTADO",IF(CS107&lt;&gt;"","PAGA",IF(CR107&gt;0,"VENCIDA",IF(CR107&gt;=-5,"POR VENCER","AL DÍA"))))</f>
        <v/>
      </c>
      <c r="CV107" s="185" t="n"/>
      <c r="CW107" s="119">
        <f>IF(N($H107)&lt;16,"",IF(CQ107="","",CQ107+31))</f>
        <v/>
      </c>
      <c r="CX107" s="124">
        <f>IF(CW107="","",TODAY()-CW107)</f>
        <v/>
      </c>
      <c r="CY107" s="494" t="n"/>
      <c r="CZ107" s="184" t="n"/>
      <c r="DA107" s="184">
        <f>IF(CW107="","SIN ESTADO",IF(CY107&lt;&gt;"","PAGA",IF(CX107&gt;0,"VENCIDA",IF(CX107&gt;=-5,"POR VENCER","AL DÍA"))))</f>
        <v/>
      </c>
      <c r="DB107" s="185" t="n"/>
      <c r="DC107" s="119">
        <f>IF(N($H107)&lt;17,"",IF(CW107="","",CW107+31))</f>
        <v/>
      </c>
      <c r="DD107" s="124">
        <f>IF(DC107="","",TODAY()-DC107)</f>
        <v/>
      </c>
      <c r="DE107" s="494" t="n"/>
      <c r="DF107" s="184" t="n"/>
      <c r="DG107" s="184">
        <f>IF(DC107="","SIN ESTADO",IF(DE107&lt;&gt;"","PAGA",IF(DD107&gt;0,"VENCIDA",IF(DD107&gt;=-5,"POR VENCER","AL DÍA"))))</f>
        <v/>
      </c>
      <c r="DH107" s="185" t="n"/>
      <c r="DI107" s="119">
        <f>IF(N($H107)&lt;18,"",IF(DC107="","",DC107+31))</f>
        <v/>
      </c>
      <c r="DJ107" s="124">
        <f>IF(DI107="","",TODAY()-DI107)</f>
        <v/>
      </c>
      <c r="DK107" s="494" t="n"/>
      <c r="DL107" s="184" t="n"/>
      <c r="DM107" s="184">
        <f>IF(DI107="","SIN ESTADO",IF(DK107&lt;&gt;"","PAGA",IF(DJ107&gt;0,"VENCIDA",IF(DJ107&gt;=-5,"POR VENCER","AL DÍA"))))</f>
        <v/>
      </c>
      <c r="DN107" s="185" t="n"/>
      <c r="DO107" s="119">
        <f>IF(N($H107)&lt;19,"",IF(DI107="","",DI107+31))</f>
        <v/>
      </c>
      <c r="DP107" s="124">
        <f>IF(DO107="","",TODAY()-DO107)</f>
        <v/>
      </c>
      <c r="DQ107" s="494" t="n"/>
      <c r="DR107" s="184" t="n"/>
      <c r="DS107" s="184">
        <f>IF(DO107="","SIN ESTADO",IF(DQ107&lt;&gt;"","PAGA",IF(DP107&gt;0,"VENCIDA",IF(DP107&gt;=-5,"POR VENCER","AL DÍA"))))</f>
        <v/>
      </c>
      <c r="DT107" s="185" t="n"/>
      <c r="DU107" s="119">
        <f>IF(N($H107)&lt;20,"",IF(DO107="","",DO107+31))</f>
        <v/>
      </c>
      <c r="DV107" s="124">
        <f>IF(DU107="","",TODAY()-DU107)</f>
        <v/>
      </c>
      <c r="DW107" s="494" t="n"/>
      <c r="DX107" s="184" t="n"/>
      <c r="DY107" s="184">
        <f>IF(DU107="","SIN ESTADO",IF(DW107&lt;&gt;"","PAGA",IF(DV107&gt;0,"VENCIDA",IF(DV107&gt;=-5,"POR VENCER","AL DÍA"))))</f>
        <v/>
      </c>
      <c r="DZ107" s="185" t="n"/>
      <c r="EA107" s="119">
        <f>IF(N($H107)&lt;21,"",IF(DU107="","",DU107+31))</f>
        <v/>
      </c>
      <c r="EB107" s="124">
        <f>IF(EA107="","",TODAY()-EA107)</f>
        <v/>
      </c>
      <c r="EC107" s="494" t="n"/>
      <c r="ED107" s="184" t="n"/>
      <c r="EE107" s="184">
        <f>IF(EA107="","SIN ESTADO",IF(EC107&lt;&gt;"","PAGA",IF(EB107&gt;0,"VENCIDA",IF(EB107&gt;=-5,"POR VENCER","AL DÍA"))))</f>
        <v/>
      </c>
      <c r="EF107" s="185" t="n"/>
      <c r="EG107" s="119">
        <f>IF(N($H107)&lt;22,"",IF(EA107="","",EA107+31))</f>
        <v/>
      </c>
      <c r="EH107" s="124">
        <f>IF(EG107="","",TODAY()-EG107)</f>
        <v/>
      </c>
      <c r="EI107" s="494" t="n"/>
      <c r="EJ107" s="184" t="n"/>
      <c r="EK107" s="184">
        <f>IF(EG107="","SIN ESTADO",IF(EI107&lt;&gt;"","PAGA",IF(EH107&gt;0,"VENCIDA",IF(EH107&gt;=-5,"POR VENCER","AL DÍA"))))</f>
        <v/>
      </c>
      <c r="EL107" s="185" t="n"/>
      <c r="EM107" s="119">
        <f>IF(N($H107)&lt;23,"",IF(EG107="","",EG107+31))</f>
        <v/>
      </c>
      <c r="EN107" s="124">
        <f>IF(EM107="","",TODAY()-EM107)</f>
        <v/>
      </c>
      <c r="EO107" s="494" t="n"/>
      <c r="EP107" s="184" t="n"/>
      <c r="EQ107" s="184">
        <f>IF(EM107="","SIN ESTADO",IF(EO107&lt;&gt;"","PAGA",IF(EN107&gt;0,"VENCIDA",IF(EN107&gt;=-5,"POR VENCER","AL DÍA"))))</f>
        <v/>
      </c>
      <c r="ER107" s="185" t="n"/>
      <c r="ES107" s="119">
        <f>IF(N($H107)&lt;24,"",IF(EM107="","",EM107+31))</f>
        <v/>
      </c>
      <c r="ET107" s="124">
        <f>IF(ES107="","",TODAY()-ES107)</f>
        <v/>
      </c>
      <c r="EU107" s="494" t="n"/>
      <c r="EV107" s="184" t="n"/>
      <c r="EW107" s="184">
        <f>IF(ES107="","SIN ESTADO",IF(EU107&lt;&gt;"","PAGA",IF(ET107&gt;0,"VENCIDA",IF(ET107&gt;=-5,"POR VENCER","AL DÍA"))))</f>
        <v/>
      </c>
      <c r="EX107" s="185" t="n"/>
      <c r="EY107" s="119">
        <f>IF(N($H107)&lt;25,"",IF(ES107="","",ES107+31))</f>
        <v/>
      </c>
      <c r="EZ107" s="124">
        <f>IF(EY107="","",TODAY()-EY107)</f>
        <v/>
      </c>
      <c r="FA107" s="494" t="n"/>
      <c r="FB107" s="184" t="n"/>
      <c r="FC107" s="184">
        <f>IF(EY107="","SIN ESTADO",IF(FA107&lt;&gt;"","PAGA",IF(EZ107&gt;0,"VENCIDA",IF(EZ107&gt;=-5,"POR VENCER","AL DÍA"))))</f>
        <v/>
      </c>
      <c r="FD107" s="185" t="n"/>
      <c r="FE107" s="119">
        <f>IF(N($H107)&lt;26,"",IF(EY107="","",EY107+31))</f>
        <v/>
      </c>
      <c r="FF107" s="124">
        <f>IF(FE107="","",TODAY()-FE107)</f>
        <v/>
      </c>
      <c r="FG107" s="494" t="n"/>
      <c r="FH107" s="184" t="n"/>
      <c r="FI107" s="184">
        <f>IF(FE107="","SIN ESTADO",IF(FG107&lt;&gt;"","PAGA",IF(FF107&gt;0,"VENCIDA",IF(FF107&gt;=-5,"POR VENCER","AL DÍA"))))</f>
        <v/>
      </c>
      <c r="FJ107" s="185" t="n"/>
      <c r="FK107" s="119">
        <f>IF(N($H107)&lt;27,"",IF(FE107="","",FE107+31))</f>
        <v/>
      </c>
      <c r="FL107" s="124">
        <f>IF(FK107="","",TODAY()-FK107)</f>
        <v/>
      </c>
      <c r="FM107" s="494" t="n"/>
      <c r="FN107" s="184" t="n"/>
      <c r="FO107" s="184">
        <f>IF(FK107="","SIN ESTADO",IF(FM107&lt;&gt;"","PAGA",IF(FL107&gt;0,"VENCIDA",IF(FL107&gt;=-5,"POR VENCER","AL DÍA"))))</f>
        <v/>
      </c>
      <c r="FP107" s="185" t="n"/>
      <c r="FQ107" s="119">
        <f>IF(N($H107)&lt;28,"",IF(FK107="","",FK107+31))</f>
        <v/>
      </c>
      <c r="FR107" s="124">
        <f>IF(FQ107="","",TODAY()-FQ107)</f>
        <v/>
      </c>
      <c r="FS107" s="494" t="n"/>
      <c r="FT107" s="184" t="n"/>
      <c r="FU107" s="184">
        <f>IF(FQ107="","SIN ESTADO",IF(FS107&lt;&gt;"","PAGA",IF(FR107&gt;0,"VENCIDA",IF(FR107&gt;=-5,"POR VENCER","AL DÍA"))))</f>
        <v/>
      </c>
      <c r="FV107" s="185" t="n"/>
      <c r="FW107" s="119">
        <f>IF(N($H107)&lt;29,"",IF(FQ107="","",FQ107+31))</f>
        <v/>
      </c>
      <c r="FX107" s="124">
        <f>IF(FW107="","",TODAY()-FW107)</f>
        <v/>
      </c>
      <c r="FY107" s="494" t="n"/>
      <c r="FZ107" s="184" t="n"/>
      <c r="GA107" s="184">
        <f>IF(FW107="","SIN ESTADO",IF(FY107&lt;&gt;"","PAGA",IF(FX107&gt;0,"VENCIDA",IF(FX107&gt;=-5,"POR VENCER","AL DÍA"))))</f>
        <v/>
      </c>
      <c r="GB107" s="185" t="n"/>
      <c r="GC107" s="119">
        <f>IF(N($H107)&lt;30,"",IF(FW107="","",FW107+31))</f>
        <v/>
      </c>
      <c r="GD107" s="124">
        <f>IF(GC107="","",TODAY()-GC107)</f>
        <v/>
      </c>
      <c r="GE107" s="494" t="n"/>
      <c r="GF107" s="184" t="n"/>
      <c r="GG107" s="184">
        <f>IF(GC107="","SIN ESTADO",IF(GE107&lt;&gt;"","PAGA",IF(GD107&gt;0,"VENCIDA",IF(GD107&gt;=-5,"POR VENCER","AL DÍA"))))</f>
        <v/>
      </c>
      <c r="GH107" s="185" t="n"/>
      <c r="GI107" s="119">
        <f>IF(N($H107)&lt;31,"",IF(GC107="","",GC107+31))</f>
        <v/>
      </c>
      <c r="GJ107" s="124">
        <f>IF(GI107="","",TODAY()-GI107)</f>
        <v/>
      </c>
      <c r="GK107" s="494" t="n"/>
      <c r="GL107" s="184" t="n"/>
      <c r="GM107" s="184">
        <f>IF(GI107="","SIN ESTADO",IF(GK107&lt;&gt;"","PAGA",IF(GJ107&gt;0,"VENCIDA",IF(GJ107&gt;=-5,"POR VENCER","AL DÍA"))))</f>
        <v/>
      </c>
      <c r="GN107" s="185" t="n"/>
      <c r="GO107" s="119">
        <f>IF(N($H107)&lt;32,"",IF(GI107="","",GI107+31))</f>
        <v/>
      </c>
      <c r="GP107" s="124">
        <f>IF(GO107="","",TODAY()-GO107)</f>
        <v/>
      </c>
      <c r="GQ107" s="494" t="n"/>
      <c r="GR107" s="184" t="n"/>
      <c r="GS107" s="184">
        <f>IF(GO107="","SIN ESTADO",IF(GQ107&lt;&gt;"","PAGA",IF(GP107&gt;0,"VENCIDA",IF(GP107&gt;=-5,"POR VENCER","AL DÍA"))))</f>
        <v/>
      </c>
      <c r="GT107" s="185" t="n"/>
      <c r="GU107" s="119">
        <f>IF(N($H107)&lt;33,"",IF(GO107="","",GO107+31))</f>
        <v/>
      </c>
      <c r="GV107" s="124">
        <f>IF(GU107="","",TODAY()-GU107)</f>
        <v/>
      </c>
      <c r="GW107" s="494" t="n"/>
      <c r="GX107" s="184" t="n"/>
      <c r="GY107" s="184">
        <f>IF(GU107="","SIN ESTADO",IF(GW107&lt;&gt;"","PAGA",IF(GV107&gt;0,"VENCIDA",IF(GV107&gt;=-5,"POR VENCER","AL DÍA"))))</f>
        <v/>
      </c>
      <c r="GZ107" s="185" t="n"/>
      <c r="HA107" s="119">
        <f>IF(N($H107)&lt;34,"",IF(GU107="","",GU107+31))</f>
        <v/>
      </c>
      <c r="HB107" s="124">
        <f>IF(HA107="","",TODAY()-HA107)</f>
        <v/>
      </c>
      <c r="HC107" s="494" t="n"/>
      <c r="HD107" s="184" t="n"/>
      <c r="HE107" s="184">
        <f>IF(HA107="","SIN ESTADO",IF(HC107&lt;&gt;"","PAGA",IF(HB107&gt;0,"VENCIDA",IF(HB107&gt;=-5,"POR VENCER","AL DÍA"))))</f>
        <v/>
      </c>
      <c r="HF107" s="185" t="n"/>
      <c r="HG107" s="119">
        <f>IF(N($H107)&lt;35,"",IF(HA107="","",HA107+31))</f>
        <v/>
      </c>
      <c r="HH107" s="124">
        <f>IF(HG107="","",TODAY()-HG107)</f>
        <v/>
      </c>
      <c r="HI107" s="494" t="n"/>
      <c r="HJ107" s="184" t="n"/>
      <c r="HK107" s="184">
        <f>IF(HG107="","SIN ESTADO",IF(HI107&lt;&gt;"","PAGA",IF(HH107&gt;0,"VENCIDA",IF(HH107&gt;=-5,"POR VENCER","AL DÍA"))))</f>
        <v/>
      </c>
      <c r="HL107" s="168" t="n"/>
      <c r="HM107" s="119">
        <f>IF(N($H107)&lt;36,"",IF(HG107="","",HG107+31))</f>
        <v/>
      </c>
      <c r="HN107" s="124">
        <f>IF(HM107="","",TODAY()-HM107)</f>
        <v/>
      </c>
      <c r="HO107" s="494" t="n"/>
      <c r="HP107" s="184" t="n"/>
      <c r="HQ107" s="184">
        <f>IF(HM107="","SIN ESTADO",IF(HO107&lt;&gt;"","PAGA",IF(HN107&gt;0,"VENCIDA",IF(HN107&gt;=-5,"POR VENCER","AL DÍA"))))</f>
        <v/>
      </c>
      <c r="HR107" s="168" t="n"/>
      <c r="HS107" s="169">
        <f>N107+T107+Z107+AF107+AL107+AR107+AX107+BD107+BJ107+BP107+BV107+CB107+CH107+CN107+CT107+CZ107+DF107+DL107+DR107+DX107+ED107+EJ107+EP107+EV107+FB107+FH107+FN107+FT107+FZ107+GF107+GL107+GR107+GX107+HD107+HJ107+HP107</f>
        <v/>
      </c>
      <c r="HU107" s="170">
        <f>IFERROR(N($J107),0)</f>
        <v/>
      </c>
      <c r="HW107" s="170">
        <f>SUMPRODUCT((MOD(COLUMN($M107:$HR107)-COLUMN($M107),6)=0)*ISNUMBER($M107:$HR107)*($M107:$HR107&gt;=RESUMEN!$C$26)*($M107:$HR107&lt;=RESUMEN!$C$27)*IFERROR(N($N107:$HS107),0))</f>
        <v/>
      </c>
      <c r="HX107" s="170">
        <f>SUMPRODUCT((MOD(COLUMN($M107:$HR107)-COLUMN($M107),6)=0)*ISNUMBER($M107:$HR107)*($M107:$HR107&gt;=RESUMEN!$C$26)*($M107:$HR107&lt;=RESUMEN!$C$27))</f>
        <v/>
      </c>
    </row>
    <row r="108" ht="15.75" customHeight="1" s="506">
      <c r="B108" s="113">
        <f>VENTAS!A107</f>
        <v/>
      </c>
      <c r="C108" s="236">
        <f>VENTAS!B107</f>
        <v/>
      </c>
      <c r="D108" s="53">
        <f>VENTAS!C107</f>
        <v/>
      </c>
      <c r="E108" s="114">
        <f>VENTAS!D107</f>
        <v/>
      </c>
      <c r="F108" s="114">
        <f>VENTAS!J107</f>
        <v/>
      </c>
      <c r="G108" s="494">
        <f>VENTAS!F107</f>
        <v/>
      </c>
      <c r="H108" s="479">
        <f>VENTAS!K107</f>
        <v/>
      </c>
      <c r="I108" s="479">
        <f>VENTAS!M107</f>
        <v/>
      </c>
      <c r="J108" s="184">
        <f>VENTAS!L107</f>
        <v/>
      </c>
      <c r="K108" s="119">
        <f>IF(N($H108)&lt;1,"",$G108+31)</f>
        <v/>
      </c>
      <c r="L108" s="124">
        <f>IF(K108="","",TODAY()-K108)</f>
        <v/>
      </c>
      <c r="M108" s="201" t="n">
        <v>46017</v>
      </c>
      <c r="N108" s="374" t="n">
        <v>875000</v>
      </c>
      <c r="O108" s="184">
        <f>IF(K108="","SIN ESTADO",IF(M108&lt;&gt;"","PAGA",IF(L108&gt;0,"VENCIDA",IF(L108&gt;=-5,"POR VENCER","AL DÍA"))))</f>
        <v/>
      </c>
      <c r="P108" s="185" t="inlineStr">
        <is>
          <t>TRANSFERENCIA</t>
        </is>
      </c>
      <c r="Q108" s="119">
        <f>IF(N($H108)&lt;2,"",IF(K108="","",K108+31))</f>
        <v/>
      </c>
      <c r="R108" s="124">
        <f>IF(Q108="","",TODAY()-Q108)</f>
        <v/>
      </c>
      <c r="S108" s="406" t="n">
        <v>46125</v>
      </c>
      <c r="T108" s="184" t="n">
        <v>4000000</v>
      </c>
      <c r="U108" s="184">
        <f>IF(Q108="","SIN ESTADO",IF(S108&lt;&gt;"","PAGA",IF(R108&gt;0,"VENCIDA",IF(R108&gt;=-5,"POR VENCER","AL DÍA"))))</f>
        <v/>
      </c>
      <c r="V108" s="185" t="inlineStr">
        <is>
          <t>TRANSFERENCIA</t>
        </is>
      </c>
      <c r="W108" s="119">
        <f>IF(N($H108)&lt;3,"",IF(Q108="","",Q108+31))</f>
        <v/>
      </c>
      <c r="X108" s="124">
        <f>IF(W108="","",TODAY()-W108)</f>
        <v/>
      </c>
      <c r="Y108" s="494" t="n">
        <v>46060</v>
      </c>
      <c r="Z108" s="184" t="n">
        <v>900000</v>
      </c>
      <c r="AA108" s="184">
        <f>IF(W108="","SIN ESTADO",IF(Y108&lt;&gt;"","PAGA",IF(X108&gt;0,"VENCIDA",IF(X108&gt;=-5,"POR VENCER","AL DÍA"))))</f>
        <v/>
      </c>
      <c r="AB108" s="185" t="inlineStr">
        <is>
          <t>TRANSFERENCIA</t>
        </is>
      </c>
      <c r="AC108" s="119">
        <f>IF(N($H108)&lt;4,"",IF(W108="","",W108+31))</f>
        <v/>
      </c>
      <c r="AD108" s="124">
        <f>IF(AC108="","",TODAY()-AC108)</f>
        <v/>
      </c>
      <c r="AE108" s="494" t="n">
        <v>46189</v>
      </c>
      <c r="AF108" s="184" t="n">
        <v>1800000</v>
      </c>
      <c r="AG108" s="184">
        <f>IF(AC108="","SIN ESTADO",IF(AE108&lt;&gt;"","PAGA",IF(AD108&gt;0,"VENCIDA",IF(AD108&gt;=-5,"POR VENCER","AL DÍA"))))</f>
        <v/>
      </c>
      <c r="AH108" s="185" t="inlineStr">
        <is>
          <t>TRANSFERENCIA</t>
        </is>
      </c>
      <c r="AI108" s="119">
        <f>IF(N($H108)&lt;5,"",IF(AC108="","",AC108+31))</f>
        <v/>
      </c>
      <c r="AJ108" s="124">
        <f>IF(AI108="","",TODAY()-AI108)</f>
        <v/>
      </c>
      <c r="AK108" s="494" t="n"/>
      <c r="AL108" s="184" t="n"/>
      <c r="AM108" s="184">
        <f>IF(AI108="","SIN ESTADO",IF(AK108&lt;&gt;"","PAGA",IF(AJ108&gt;0,"VENCIDA",IF(AJ108&gt;=-5,"POR VENCER","AL DÍA"))))</f>
        <v/>
      </c>
      <c r="AN108" s="185" t="n"/>
      <c r="AO108" s="119">
        <f>IF(N($H108)&lt;6,"",IF(AI108="","",AI108+31))</f>
        <v/>
      </c>
      <c r="AP108" s="124">
        <f>IF(AO108="","",TODAY()-AO108)</f>
        <v/>
      </c>
      <c r="AQ108" s="270" t="n"/>
      <c r="AR108" s="184" t="n"/>
      <c r="AS108" s="184">
        <f>IF(AO108="","SIN ESTADO",IF(AQ108&lt;&gt;"","PAGA",IF(AP108&gt;0,"VENCIDA",IF(AP108&gt;=-5,"POR VENCER","AL DÍA"))))</f>
        <v/>
      </c>
      <c r="AT108" s="185" t="n"/>
      <c r="AU108" s="119">
        <f>IF(N($H108)&lt;7,"",IF(AO108="","",AO108+31))</f>
        <v/>
      </c>
      <c r="AV108" s="124">
        <f>IF(AU108="","",TODAY()-AU108)</f>
        <v/>
      </c>
      <c r="AW108" s="494" t="n"/>
      <c r="AX108" s="184" t="n"/>
      <c r="AY108" s="184">
        <f>IF(AU108="","SIN ESTADO",IF(AW108&lt;&gt;"","PAGA",IF(AV108&gt;0,"VENCIDA",IF(AV108&gt;=-5,"POR VENCER","AL DÍA"))))</f>
        <v/>
      </c>
      <c r="AZ108" s="185" t="n"/>
      <c r="BA108" s="119">
        <f>IF(N($H108)&lt;8,"",IF(AU108="","",AU108+31))</f>
        <v/>
      </c>
      <c r="BB108" s="124">
        <f>IF(BA108="","",TODAY()-BA108)</f>
        <v/>
      </c>
      <c r="BC108" s="494" t="n"/>
      <c r="BD108" s="184" t="n"/>
      <c r="BE108" s="184">
        <f>IF(BA108="","SIN ESTADO",IF(BC108&lt;&gt;"","PAGA",IF(BB108&gt;0,"VENCIDA",IF(BB108&gt;=-5,"POR VENCER","AL DÍA"))))</f>
        <v/>
      </c>
      <c r="BF108" s="185" t="n"/>
      <c r="BG108" s="119">
        <f>IF(N($H108)&lt;9,"",IF(BA108="","",BA108+31))</f>
        <v/>
      </c>
      <c r="BH108" s="124">
        <f>IF(BG108="","",TODAY()-BG108)</f>
        <v/>
      </c>
      <c r="BI108" s="494" t="n"/>
      <c r="BJ108" s="184" t="n"/>
      <c r="BK108" s="184">
        <f>IF(BG108="","SIN ESTADO",IF(BI108&lt;&gt;"","PAGA",IF(BH108&gt;0,"VENCIDA",IF(BH108&gt;=-5,"POR VENCER","AL DÍA"))))</f>
        <v/>
      </c>
      <c r="BL108" s="185" t="n"/>
      <c r="BM108" s="119">
        <f>IF(N($H108)&lt;10,"",IF(BG108="","",BG108+31))</f>
        <v/>
      </c>
      <c r="BN108" s="124">
        <f>IF(BM108="","",TODAY()-BM108)</f>
        <v/>
      </c>
      <c r="BO108" s="494" t="n"/>
      <c r="BP108" s="184" t="n"/>
      <c r="BQ108" s="184">
        <f>IF(BM108="","SIN ESTADO",IF(BO108&lt;&gt;"","PAGA",IF(BN108&gt;0,"VENCIDA",IF(BN108&gt;=-5,"POR VENCER","AL DÍA"))))</f>
        <v/>
      </c>
      <c r="BR108" s="185" t="n"/>
      <c r="BS108" s="119">
        <f>IF(N($H108)&lt;11,"",IF(BM108="","",BM108+31))</f>
        <v/>
      </c>
      <c r="BT108" s="124">
        <f>IF(BS108="","",TODAY()-BS108)</f>
        <v/>
      </c>
      <c r="BU108" s="494" t="n"/>
      <c r="BV108" s="184" t="n"/>
      <c r="BW108" s="184">
        <f>IF(BS108="","SIN ESTADO",IF(BU108&lt;&gt;"","PAGA",IF(BT108&gt;0,"VENCIDA",IF(BT108&gt;=-5,"POR VENCER","AL DÍA"))))</f>
        <v/>
      </c>
      <c r="BX108" s="185" t="n"/>
      <c r="BY108" s="119">
        <f>IF(N($H108)&lt;12,"",IF(BS108="","",BS108+31))</f>
        <v/>
      </c>
      <c r="BZ108" s="124">
        <f>IF(BY108="","",TODAY()-BY108)</f>
        <v/>
      </c>
      <c r="CA108" s="494" t="n"/>
      <c r="CB108" s="184" t="n"/>
      <c r="CC108" s="184">
        <f>IF(BY108="","SIN ESTADO",IF(CA108&lt;&gt;"","PAGA",IF(BZ108&gt;0,"VENCIDA",IF(BZ108&gt;=-5,"POR VENCER","AL DÍA"))))</f>
        <v/>
      </c>
      <c r="CD108" s="185" t="n"/>
      <c r="CE108" s="119">
        <f>IF(N($H108)&lt;13,"",IF(BY108="","",BY108+31))</f>
        <v/>
      </c>
      <c r="CF108" s="124">
        <f>IF(CE108="","",TODAY()-CE108)</f>
        <v/>
      </c>
      <c r="CG108" s="494" t="n"/>
      <c r="CH108" s="184" t="n"/>
      <c r="CI108" s="184">
        <f>IF(CE108="","SIN ESTADO",IF(CG108&lt;&gt;"","PAGA",IF(CF108&gt;0,"VENCIDA",IF(CF108&gt;=-5,"POR VENCER","AL DÍA"))))</f>
        <v/>
      </c>
      <c r="CJ108" s="185" t="n"/>
      <c r="CK108" s="119">
        <f>IF(N($H108)&lt;14,"",IF(CE108="","",CE108+31))</f>
        <v/>
      </c>
      <c r="CL108" s="124">
        <f>IF(CK108="","",TODAY()-CK108)</f>
        <v/>
      </c>
      <c r="CM108" s="494" t="n"/>
      <c r="CN108" s="184" t="n"/>
      <c r="CO108" s="184">
        <f>IF(CK108="","SIN ESTADO",IF(CM108&lt;&gt;"","PAGA",IF(CL108&gt;0,"VENCIDA",IF(CL108&gt;=-5,"POR VENCER","AL DÍA"))))</f>
        <v/>
      </c>
      <c r="CP108" s="185" t="n"/>
      <c r="CQ108" s="119">
        <f>IF(N($H108)&lt;15,"",IF(CK108="","",CK108+31))</f>
        <v/>
      </c>
      <c r="CR108" s="124">
        <f>IF(CQ108="","",TODAY()-CQ108)</f>
        <v/>
      </c>
      <c r="CS108" s="494" t="n"/>
      <c r="CT108" s="184" t="n"/>
      <c r="CU108" s="184">
        <f>IF(CQ108="","SIN ESTADO",IF(CS108&lt;&gt;"","PAGA",IF(CR108&gt;0,"VENCIDA",IF(CR108&gt;=-5,"POR VENCER","AL DÍA"))))</f>
        <v/>
      </c>
      <c r="CV108" s="185" t="n"/>
      <c r="CW108" s="119">
        <f>IF(N($H108)&lt;16,"",IF(CQ108="","",CQ108+31))</f>
        <v/>
      </c>
      <c r="CX108" s="124">
        <f>IF(CW108="","",TODAY()-CW108)</f>
        <v/>
      </c>
      <c r="CY108" s="494" t="n"/>
      <c r="CZ108" s="184" t="n"/>
      <c r="DA108" s="184">
        <f>IF(CW108="","SIN ESTADO",IF(CY108&lt;&gt;"","PAGA",IF(CX108&gt;0,"VENCIDA",IF(CX108&gt;=-5,"POR VENCER","AL DÍA"))))</f>
        <v/>
      </c>
      <c r="DB108" s="185" t="n"/>
      <c r="DC108" s="119">
        <f>IF(N($H108)&lt;17,"",IF(CW108="","",CW108+31))</f>
        <v/>
      </c>
      <c r="DD108" s="124">
        <f>IF(DC108="","",TODAY()-DC108)</f>
        <v/>
      </c>
      <c r="DE108" s="494" t="n"/>
      <c r="DF108" s="184" t="n"/>
      <c r="DG108" s="184">
        <f>IF(DC108="","SIN ESTADO",IF(DE108&lt;&gt;"","PAGA",IF(DD108&gt;0,"VENCIDA",IF(DD108&gt;=-5,"POR VENCER","AL DÍA"))))</f>
        <v/>
      </c>
      <c r="DH108" s="185" t="n"/>
      <c r="DI108" s="119">
        <f>IF(N($H108)&lt;18,"",IF(DC108="","",DC108+31))</f>
        <v/>
      </c>
      <c r="DJ108" s="124">
        <f>IF(DI108="","",TODAY()-DI108)</f>
        <v/>
      </c>
      <c r="DK108" s="494" t="n"/>
      <c r="DL108" s="184" t="n"/>
      <c r="DM108" s="184">
        <f>IF(DI108="","SIN ESTADO",IF(DK108&lt;&gt;"","PAGA",IF(DJ108&gt;0,"VENCIDA",IF(DJ108&gt;=-5,"POR VENCER","AL DÍA"))))</f>
        <v/>
      </c>
      <c r="DN108" s="185" t="n"/>
      <c r="DO108" s="119">
        <f>IF(N($H108)&lt;19,"",IF(DI108="","",DI108+31))</f>
        <v/>
      </c>
      <c r="DP108" s="124">
        <f>IF(DO108="","",TODAY()-DO108)</f>
        <v/>
      </c>
      <c r="DQ108" s="494" t="n"/>
      <c r="DR108" s="184" t="n"/>
      <c r="DS108" s="184">
        <f>IF(DO108="","SIN ESTADO",IF(DQ108&lt;&gt;"","PAGA",IF(DP108&gt;0,"VENCIDA",IF(DP108&gt;=-5,"POR VENCER","AL DÍA"))))</f>
        <v/>
      </c>
      <c r="DT108" s="185" t="n"/>
      <c r="DU108" s="119">
        <f>IF(N($H108)&lt;20,"",IF(DO108="","",DO108+31))</f>
        <v/>
      </c>
      <c r="DV108" s="124">
        <f>IF(DU108="","",TODAY()-DU108)</f>
        <v/>
      </c>
      <c r="DW108" s="494" t="n"/>
      <c r="DX108" s="184" t="n"/>
      <c r="DY108" s="184">
        <f>IF(DU108="","SIN ESTADO",IF(DW108&lt;&gt;"","PAGA",IF(DV108&gt;0,"VENCIDA",IF(DV108&gt;=-5,"POR VENCER","AL DÍA"))))</f>
        <v/>
      </c>
      <c r="DZ108" s="185" t="n"/>
      <c r="EA108" s="119">
        <f>IF(N($H108)&lt;21,"",IF(DU108="","",DU108+31))</f>
        <v/>
      </c>
      <c r="EB108" s="124">
        <f>IF(EA108="","",TODAY()-EA108)</f>
        <v/>
      </c>
      <c r="EC108" s="494" t="n"/>
      <c r="ED108" s="184" t="n"/>
      <c r="EE108" s="184">
        <f>IF(EA108="","SIN ESTADO",IF(EC108&lt;&gt;"","PAGA",IF(EB108&gt;0,"VENCIDA",IF(EB108&gt;=-5,"POR VENCER","AL DÍA"))))</f>
        <v/>
      </c>
      <c r="EF108" s="185" t="n"/>
      <c r="EG108" s="119">
        <f>IF(N($H108)&lt;22,"",IF(EA108="","",EA108+31))</f>
        <v/>
      </c>
      <c r="EH108" s="124">
        <f>IF(EG108="","",TODAY()-EG108)</f>
        <v/>
      </c>
      <c r="EI108" s="494" t="n"/>
      <c r="EJ108" s="184" t="n"/>
      <c r="EK108" s="184">
        <f>IF(EG108="","SIN ESTADO",IF(EI108&lt;&gt;"","PAGA",IF(EH108&gt;0,"VENCIDA",IF(EH108&gt;=-5,"POR VENCER","AL DÍA"))))</f>
        <v/>
      </c>
      <c r="EL108" s="185" t="n"/>
      <c r="EM108" s="119">
        <f>IF(N($H108)&lt;23,"",IF(EG108="","",EG108+31))</f>
        <v/>
      </c>
      <c r="EN108" s="124">
        <f>IF(EM108="","",TODAY()-EM108)</f>
        <v/>
      </c>
      <c r="EO108" s="494" t="n"/>
      <c r="EP108" s="184" t="n"/>
      <c r="EQ108" s="184">
        <f>IF(EM108="","SIN ESTADO",IF(EO108&lt;&gt;"","PAGA",IF(EN108&gt;0,"VENCIDA",IF(EN108&gt;=-5,"POR VENCER","AL DÍA"))))</f>
        <v/>
      </c>
      <c r="ER108" s="185" t="n"/>
      <c r="ES108" s="119">
        <f>IF(N($H108)&lt;24,"",IF(EM108="","",EM108+31))</f>
        <v/>
      </c>
      <c r="ET108" s="124">
        <f>IF(ES108="","",TODAY()-ES108)</f>
        <v/>
      </c>
      <c r="EU108" s="494" t="n"/>
      <c r="EV108" s="184" t="n"/>
      <c r="EW108" s="184">
        <f>IF(ES108="","SIN ESTADO",IF(EU108&lt;&gt;"","PAGA",IF(ET108&gt;0,"VENCIDA",IF(ET108&gt;=-5,"POR VENCER","AL DÍA"))))</f>
        <v/>
      </c>
      <c r="EX108" s="185" t="n"/>
      <c r="EY108" s="119">
        <f>IF(N($H108)&lt;25,"",IF(ES108="","",ES108+31))</f>
        <v/>
      </c>
      <c r="EZ108" s="124">
        <f>IF(EY108="","",TODAY()-EY108)</f>
        <v/>
      </c>
      <c r="FA108" s="494" t="n"/>
      <c r="FB108" s="184" t="n"/>
      <c r="FC108" s="184">
        <f>IF(EY108="","SIN ESTADO",IF(FA108&lt;&gt;"","PAGA",IF(EZ108&gt;0,"VENCIDA",IF(EZ108&gt;=-5,"POR VENCER","AL DÍA"))))</f>
        <v/>
      </c>
      <c r="FD108" s="185" t="n"/>
      <c r="FE108" s="119">
        <f>IF(N($H108)&lt;26,"",IF(EY108="","",EY108+31))</f>
        <v/>
      </c>
      <c r="FF108" s="124">
        <f>IF(FE108="","",TODAY()-FE108)</f>
        <v/>
      </c>
      <c r="FG108" s="494" t="n"/>
      <c r="FH108" s="184" t="n"/>
      <c r="FI108" s="184">
        <f>IF(FE108="","SIN ESTADO",IF(FG108&lt;&gt;"","PAGA",IF(FF108&gt;0,"VENCIDA",IF(FF108&gt;=-5,"POR VENCER","AL DÍA"))))</f>
        <v/>
      </c>
      <c r="FJ108" s="185" t="n"/>
      <c r="FK108" s="119">
        <f>IF(N($H108)&lt;27,"",IF(FE108="","",FE108+31))</f>
        <v/>
      </c>
      <c r="FL108" s="124">
        <f>IF(FK108="","",TODAY()-FK108)</f>
        <v/>
      </c>
      <c r="FM108" s="494" t="n"/>
      <c r="FN108" s="184" t="n"/>
      <c r="FO108" s="184">
        <f>IF(FK108="","SIN ESTADO",IF(FM108&lt;&gt;"","PAGA",IF(FL108&gt;0,"VENCIDA",IF(FL108&gt;=-5,"POR VENCER","AL DÍA"))))</f>
        <v/>
      </c>
      <c r="FP108" s="185" t="n"/>
      <c r="FQ108" s="119">
        <f>IF(N($H108)&lt;28,"",IF(FK108="","",FK108+31))</f>
        <v/>
      </c>
      <c r="FR108" s="124">
        <f>IF(FQ108="","",TODAY()-FQ108)</f>
        <v/>
      </c>
      <c r="FS108" s="494" t="n"/>
      <c r="FT108" s="184" t="n"/>
      <c r="FU108" s="184">
        <f>IF(FQ108="","SIN ESTADO",IF(FS108&lt;&gt;"","PAGA",IF(FR108&gt;0,"VENCIDA",IF(FR108&gt;=-5,"POR VENCER","AL DÍA"))))</f>
        <v/>
      </c>
      <c r="FV108" s="185" t="n"/>
      <c r="FW108" s="119">
        <f>IF(N($H108)&lt;29,"",IF(FQ108="","",FQ108+31))</f>
        <v/>
      </c>
      <c r="FX108" s="124">
        <f>IF(FW108="","",TODAY()-FW108)</f>
        <v/>
      </c>
      <c r="FY108" s="494" t="n"/>
      <c r="FZ108" s="184" t="n"/>
      <c r="GA108" s="184">
        <f>IF(FW108="","SIN ESTADO",IF(FY108&lt;&gt;"","PAGA",IF(FX108&gt;0,"VENCIDA",IF(FX108&gt;=-5,"POR VENCER","AL DÍA"))))</f>
        <v/>
      </c>
      <c r="GB108" s="185" t="n"/>
      <c r="GC108" s="119">
        <f>IF(N($H108)&lt;30,"",IF(FW108="","",FW108+31))</f>
        <v/>
      </c>
      <c r="GD108" s="124">
        <f>IF(GC108="","",TODAY()-GC108)</f>
        <v/>
      </c>
      <c r="GE108" s="494" t="n"/>
      <c r="GF108" s="184" t="n"/>
      <c r="GG108" s="184">
        <f>IF(GC108="","SIN ESTADO",IF(GE108&lt;&gt;"","PAGA",IF(GD108&gt;0,"VENCIDA",IF(GD108&gt;=-5,"POR VENCER","AL DÍA"))))</f>
        <v/>
      </c>
      <c r="GH108" s="185" t="n"/>
      <c r="GI108" s="119">
        <f>IF(N($H108)&lt;31,"",IF(GC108="","",GC108+31))</f>
        <v/>
      </c>
      <c r="GJ108" s="124">
        <f>IF(GI108="","",TODAY()-GI108)</f>
        <v/>
      </c>
      <c r="GK108" s="494" t="n"/>
      <c r="GL108" s="184" t="n"/>
      <c r="GM108" s="184">
        <f>IF(GI108="","SIN ESTADO",IF(GK108&lt;&gt;"","PAGA",IF(GJ108&gt;0,"VENCIDA",IF(GJ108&gt;=-5,"POR VENCER","AL DÍA"))))</f>
        <v/>
      </c>
      <c r="GN108" s="185" t="n"/>
      <c r="GO108" s="119">
        <f>IF(N($H108)&lt;32,"",IF(GI108="","",GI108+31))</f>
        <v/>
      </c>
      <c r="GP108" s="124">
        <f>IF(GO108="","",TODAY()-GO108)</f>
        <v/>
      </c>
      <c r="GQ108" s="494" t="n"/>
      <c r="GR108" s="184" t="n"/>
      <c r="GS108" s="184">
        <f>IF(GO108="","SIN ESTADO",IF(GQ108&lt;&gt;"","PAGA",IF(GP108&gt;0,"VENCIDA",IF(GP108&gt;=-5,"POR VENCER","AL DÍA"))))</f>
        <v/>
      </c>
      <c r="GT108" s="185" t="n"/>
      <c r="GU108" s="119">
        <f>IF(N($H108)&lt;33,"",IF(GO108="","",GO108+31))</f>
        <v/>
      </c>
      <c r="GV108" s="124">
        <f>IF(GU108="","",TODAY()-GU108)</f>
        <v/>
      </c>
      <c r="GW108" s="494" t="n"/>
      <c r="GX108" s="184" t="n"/>
      <c r="GY108" s="184">
        <f>IF(GU108="","SIN ESTADO",IF(GW108&lt;&gt;"","PAGA",IF(GV108&gt;0,"VENCIDA",IF(GV108&gt;=-5,"POR VENCER","AL DÍA"))))</f>
        <v/>
      </c>
      <c r="GZ108" s="185" t="n"/>
      <c r="HA108" s="119">
        <f>IF(N($H108)&lt;34,"",IF(GU108="","",GU108+31))</f>
        <v/>
      </c>
      <c r="HB108" s="124">
        <f>IF(HA108="","",TODAY()-HA108)</f>
        <v/>
      </c>
      <c r="HC108" s="494" t="n"/>
      <c r="HD108" s="184" t="n"/>
      <c r="HE108" s="184">
        <f>IF(HA108="","SIN ESTADO",IF(HC108&lt;&gt;"","PAGA",IF(HB108&gt;0,"VENCIDA",IF(HB108&gt;=-5,"POR VENCER","AL DÍA"))))</f>
        <v/>
      </c>
      <c r="HF108" s="185" t="n"/>
      <c r="HG108" s="119">
        <f>IF(N($H108)&lt;35,"",IF(HA108="","",HA108+31))</f>
        <v/>
      </c>
      <c r="HH108" s="124">
        <f>IF(HG108="","",TODAY()-HG108)</f>
        <v/>
      </c>
      <c r="HI108" s="494" t="n"/>
      <c r="HJ108" s="184" t="n"/>
      <c r="HK108" s="184">
        <f>IF(HG108="","SIN ESTADO",IF(HI108&lt;&gt;"","PAGA",IF(HH108&gt;0,"VENCIDA",IF(HH108&gt;=-5,"POR VENCER","AL DÍA"))))</f>
        <v/>
      </c>
      <c r="HL108" s="168" t="n"/>
      <c r="HM108" s="119">
        <f>IF(N($H108)&lt;36,"",IF(HG108="","",HG108+31))</f>
        <v/>
      </c>
      <c r="HN108" s="124">
        <f>IF(HM108="","",TODAY()-HM108)</f>
        <v/>
      </c>
      <c r="HO108" s="494" t="n"/>
      <c r="HP108" s="184" t="n"/>
      <c r="HQ108" s="184">
        <f>IF(HM108="","SIN ESTADO",IF(HO108&lt;&gt;"","PAGA",IF(HN108&gt;0,"VENCIDA",IF(HN108&gt;=-5,"POR VENCER","AL DÍA"))))</f>
        <v/>
      </c>
      <c r="HR108" s="168" t="n"/>
      <c r="HS108" s="169">
        <f>N108+T108+Z108+AF108+AL108+AR108+AX108+BD108+BJ108+BP108+BV108+CB108+CH108+CN108+CT108+CZ108+DF108+DL108+DR108+DX108+ED108+EJ108+EP108+EV108+FB108+FH108+FN108+FT108+FZ108+GF108+GL108+GR108+GX108+HD108+HJ108+HP108</f>
        <v/>
      </c>
      <c r="HU108" s="170">
        <f>IFERROR(N($J108),0)</f>
        <v/>
      </c>
      <c r="HW108" s="170">
        <f>SUMPRODUCT((MOD(COLUMN($M108:$HR108)-COLUMN($M108),6)=0)*ISNUMBER($M108:$HR108)*($M108:$HR108&gt;=RESUMEN!$C$26)*($M108:$HR108&lt;=RESUMEN!$C$27)*IFERROR(N($N108:$HS108),0))</f>
        <v/>
      </c>
      <c r="HX108" s="170">
        <f>SUMPRODUCT((MOD(COLUMN($M108:$HR108)-COLUMN($M108),6)=0)*ISNUMBER($M108:$HR108)*($M108:$HR108&gt;=RESUMEN!$C$26)*($M108:$HR108&lt;=RESUMEN!$C$27))</f>
        <v/>
      </c>
    </row>
    <row r="109" ht="15.75" customHeight="1" s="506">
      <c r="B109" s="113">
        <f>VENTAS!A108</f>
        <v/>
      </c>
      <c r="C109" s="217">
        <f>VENTAS!B108</f>
        <v/>
      </c>
      <c r="D109" s="53">
        <f>VENTAS!C108</f>
        <v/>
      </c>
      <c r="E109" s="114">
        <f>VENTAS!D108</f>
        <v/>
      </c>
      <c r="F109" s="114">
        <f>VENTAS!J108</f>
        <v/>
      </c>
      <c r="G109" s="494">
        <f>VENTAS!F108</f>
        <v/>
      </c>
      <c r="H109" s="479">
        <f>VENTAS!K108</f>
        <v/>
      </c>
      <c r="I109" s="479">
        <f>VENTAS!M108</f>
        <v/>
      </c>
      <c r="J109" s="184">
        <f>VENTAS!L108</f>
        <v/>
      </c>
      <c r="K109" s="119">
        <f>IF(N($H109)&lt;1,"",$G109+31)</f>
        <v/>
      </c>
      <c r="L109" s="124">
        <f>IF(K109="","",TODAY()-K109)</f>
        <v/>
      </c>
      <c r="M109" s="494" t="n"/>
      <c r="N109" s="374" t="n"/>
      <c r="O109" s="184">
        <f>IF(K109="","SIN ESTADO",IF(M109&lt;&gt;"","PAGA",IF(L109&gt;0,"VENCIDA",IF(L109&gt;=-5,"POR VENCER","AL DÍA"))))</f>
        <v/>
      </c>
      <c r="P109" s="185" t="n"/>
      <c r="Q109" s="119">
        <f>IF(N($H109)&lt;2,"",IF(K109="","",K109+31))</f>
        <v/>
      </c>
      <c r="R109" s="124">
        <f>IF(Q109="","",TODAY()-Q109)</f>
        <v/>
      </c>
      <c r="S109" s="494" t="n"/>
      <c r="T109" s="184" t="n"/>
      <c r="U109" s="184">
        <f>IF(Q109="","SIN ESTADO",IF(S109&lt;&gt;"","PAGA",IF(R109&gt;0,"VENCIDA",IF(R109&gt;=-5,"POR VENCER","AL DÍA"))))</f>
        <v/>
      </c>
      <c r="V109" s="185" t="n"/>
      <c r="W109" s="119">
        <f>IF(N($H109)&lt;3,"",IF(Q109="","",Q109+31))</f>
        <v/>
      </c>
      <c r="X109" s="124">
        <f>IF(W109="","",TODAY()-W109)</f>
        <v/>
      </c>
      <c r="Y109" s="494" t="n"/>
      <c r="Z109" s="184" t="n"/>
      <c r="AA109" s="184">
        <f>IF(W109="","SIN ESTADO",IF(Y109&lt;&gt;"","PAGA",IF(X109&gt;0,"VENCIDA",IF(X109&gt;=-5,"POR VENCER","AL DÍA"))))</f>
        <v/>
      </c>
      <c r="AB109" s="185" t="n"/>
      <c r="AC109" s="119">
        <f>IF(N($H109)&lt;4,"",IF(W109="","",W109+31))</f>
        <v/>
      </c>
      <c r="AD109" s="124">
        <f>IF(AC109="","",TODAY()-AC109)</f>
        <v/>
      </c>
      <c r="AE109" s="494" t="n"/>
      <c r="AF109" s="184" t="n"/>
      <c r="AG109" s="184">
        <f>IF(AC109="","SIN ESTADO",IF(AE109&lt;&gt;"","PAGA",IF(AD109&gt;0,"VENCIDA",IF(AD109&gt;=-5,"POR VENCER","AL DÍA"))))</f>
        <v/>
      </c>
      <c r="AH109" s="185" t="n"/>
      <c r="AI109" s="119">
        <f>IF(N($H109)&lt;5,"",IF(AC109="","",AC109+31))</f>
        <v/>
      </c>
      <c r="AJ109" s="124">
        <f>IF(AI109="","",TODAY()-AI109)</f>
        <v/>
      </c>
      <c r="AK109" s="494" t="n"/>
      <c r="AL109" s="184" t="n"/>
      <c r="AM109" s="184">
        <f>IF(AI109="","SIN ESTADO",IF(AK109&lt;&gt;"","PAGA",IF(AJ109&gt;0,"VENCIDA",IF(AJ109&gt;=-5,"POR VENCER","AL DÍA"))))</f>
        <v/>
      </c>
      <c r="AN109" s="185" t="n"/>
      <c r="AO109" s="119">
        <f>IF(N($H109)&lt;6,"",IF(AI109="","",AI109+31))</f>
        <v/>
      </c>
      <c r="AP109" s="124">
        <f>IF(AO109="","",TODAY()-AO109)</f>
        <v/>
      </c>
      <c r="AQ109" s="270" t="n"/>
      <c r="AR109" s="184" t="n"/>
      <c r="AS109" s="184">
        <f>IF(AO109="","SIN ESTADO",IF(AQ109&lt;&gt;"","PAGA",IF(AP109&gt;0,"VENCIDA",IF(AP109&gt;=-5,"POR VENCER","AL DÍA"))))</f>
        <v/>
      </c>
      <c r="AT109" s="185" t="n"/>
      <c r="AU109" s="119">
        <f>IF(N($H109)&lt;7,"",IF(AO109="","",AO109+31))</f>
        <v/>
      </c>
      <c r="AV109" s="124">
        <f>IF(AU109="","",TODAY()-AU109)</f>
        <v/>
      </c>
      <c r="AW109" s="494" t="n"/>
      <c r="AX109" s="184" t="n"/>
      <c r="AY109" s="184">
        <f>IF(AU109="","SIN ESTADO",IF(AW109&lt;&gt;"","PAGA",IF(AV109&gt;0,"VENCIDA",IF(AV109&gt;=-5,"POR VENCER","AL DÍA"))))</f>
        <v/>
      </c>
      <c r="AZ109" s="185" t="n"/>
      <c r="BA109" s="119">
        <f>IF(N($H109)&lt;8,"",IF(AU109="","",AU109+31))</f>
        <v/>
      </c>
      <c r="BB109" s="124">
        <f>IF(BA109="","",TODAY()-BA109)</f>
        <v/>
      </c>
      <c r="BC109" s="494" t="n"/>
      <c r="BD109" s="184" t="n"/>
      <c r="BE109" s="184">
        <f>IF(BA109="","SIN ESTADO",IF(BC109&lt;&gt;"","PAGA",IF(BB109&gt;0,"VENCIDA",IF(BB109&gt;=-5,"POR VENCER","AL DÍA"))))</f>
        <v/>
      </c>
      <c r="BF109" s="185" t="n"/>
      <c r="BG109" s="119">
        <f>IF(N($H109)&lt;9,"",IF(BA109="","",BA109+31))</f>
        <v/>
      </c>
      <c r="BH109" s="124">
        <f>IF(BG109="","",TODAY()-BG109)</f>
        <v/>
      </c>
      <c r="BI109" s="494" t="n"/>
      <c r="BJ109" s="184" t="n"/>
      <c r="BK109" s="184">
        <f>IF(BG109="","SIN ESTADO",IF(BI109&lt;&gt;"","PAGA",IF(BH109&gt;0,"VENCIDA",IF(BH109&gt;=-5,"POR VENCER","AL DÍA"))))</f>
        <v/>
      </c>
      <c r="BL109" s="185" t="n"/>
      <c r="BM109" s="119">
        <f>IF(N($H109)&lt;10,"",IF(BG109="","",BG109+31))</f>
        <v/>
      </c>
      <c r="BN109" s="124">
        <f>IF(BM109="","",TODAY()-BM109)</f>
        <v/>
      </c>
      <c r="BO109" s="494" t="n"/>
      <c r="BP109" s="184" t="n"/>
      <c r="BQ109" s="184">
        <f>IF(BM109="","SIN ESTADO",IF(BO109&lt;&gt;"","PAGA",IF(BN109&gt;0,"VENCIDA",IF(BN109&gt;=-5,"POR VENCER","AL DÍA"))))</f>
        <v/>
      </c>
      <c r="BR109" s="185" t="n"/>
      <c r="BS109" s="119">
        <f>IF(N($H109)&lt;11,"",IF(BM109="","",BM109+31))</f>
        <v/>
      </c>
      <c r="BT109" s="124">
        <f>IF(BS109="","",TODAY()-BS109)</f>
        <v/>
      </c>
      <c r="BU109" s="494" t="n"/>
      <c r="BV109" s="184" t="n"/>
      <c r="BW109" s="184">
        <f>IF(BS109="","SIN ESTADO",IF(BU109&lt;&gt;"","PAGA",IF(BT109&gt;0,"VENCIDA",IF(BT109&gt;=-5,"POR VENCER","AL DÍA"))))</f>
        <v/>
      </c>
      <c r="BX109" s="185" t="n"/>
      <c r="BY109" s="119">
        <f>IF(N($H109)&lt;12,"",IF(BS109="","",BS109+31))</f>
        <v/>
      </c>
      <c r="BZ109" s="124">
        <f>IF(BY109="","",TODAY()-BY109)</f>
        <v/>
      </c>
      <c r="CA109" s="494" t="n"/>
      <c r="CB109" s="184" t="n"/>
      <c r="CC109" s="184">
        <f>IF(BY109="","SIN ESTADO",IF(CA109&lt;&gt;"","PAGA",IF(BZ109&gt;0,"VENCIDA",IF(BZ109&gt;=-5,"POR VENCER","AL DÍA"))))</f>
        <v/>
      </c>
      <c r="CD109" s="185" t="n"/>
      <c r="CE109" s="119">
        <f>IF(N($H109)&lt;13,"",IF(BY109="","",BY109+31))</f>
        <v/>
      </c>
      <c r="CF109" s="124">
        <f>IF(CE109="","",TODAY()-CE109)</f>
        <v/>
      </c>
      <c r="CG109" s="494" t="n"/>
      <c r="CH109" s="184" t="n"/>
      <c r="CI109" s="184">
        <f>IF(CE109="","SIN ESTADO",IF(CG109&lt;&gt;"","PAGA",IF(CF109&gt;0,"VENCIDA",IF(CF109&gt;=-5,"POR VENCER","AL DÍA"))))</f>
        <v/>
      </c>
      <c r="CJ109" s="185" t="n"/>
      <c r="CK109" s="119">
        <f>IF(N($H109)&lt;14,"",IF(CE109="","",CE109+31))</f>
        <v/>
      </c>
      <c r="CL109" s="124">
        <f>IF(CK109="","",TODAY()-CK109)</f>
        <v/>
      </c>
      <c r="CM109" s="494" t="n"/>
      <c r="CN109" s="184" t="n"/>
      <c r="CO109" s="184">
        <f>IF(CK109="","SIN ESTADO",IF(CM109&lt;&gt;"","PAGA",IF(CL109&gt;0,"VENCIDA",IF(CL109&gt;=-5,"POR VENCER","AL DÍA"))))</f>
        <v/>
      </c>
      <c r="CP109" s="185" t="n"/>
      <c r="CQ109" s="119">
        <f>IF(N($H109)&lt;15,"",IF(CK109="","",CK109+31))</f>
        <v/>
      </c>
      <c r="CR109" s="124">
        <f>IF(CQ109="","",TODAY()-CQ109)</f>
        <v/>
      </c>
      <c r="CS109" s="494" t="n"/>
      <c r="CT109" s="184" t="n"/>
      <c r="CU109" s="184">
        <f>IF(CQ109="","SIN ESTADO",IF(CS109&lt;&gt;"","PAGA",IF(CR109&gt;0,"VENCIDA",IF(CR109&gt;=-5,"POR VENCER","AL DÍA"))))</f>
        <v/>
      </c>
      <c r="CV109" s="185" t="n"/>
      <c r="CW109" s="119">
        <f>IF(N($H109)&lt;16,"",IF(CQ109="","",CQ109+31))</f>
        <v/>
      </c>
      <c r="CX109" s="124">
        <f>IF(CW109="","",TODAY()-CW109)</f>
        <v/>
      </c>
      <c r="CY109" s="494" t="n"/>
      <c r="CZ109" s="184" t="n"/>
      <c r="DA109" s="184">
        <f>IF(CW109="","SIN ESTADO",IF(CY109&lt;&gt;"","PAGA",IF(CX109&gt;0,"VENCIDA",IF(CX109&gt;=-5,"POR VENCER","AL DÍA"))))</f>
        <v/>
      </c>
      <c r="DB109" s="185" t="n"/>
      <c r="DC109" s="119">
        <f>IF(N($H109)&lt;17,"",IF(CW109="","",CW109+31))</f>
        <v/>
      </c>
      <c r="DD109" s="124">
        <f>IF(DC109="","",TODAY()-DC109)</f>
        <v/>
      </c>
      <c r="DE109" s="494" t="n"/>
      <c r="DF109" s="184" t="n"/>
      <c r="DG109" s="184">
        <f>IF(DC109="","SIN ESTADO",IF(DE109&lt;&gt;"","PAGA",IF(DD109&gt;0,"VENCIDA",IF(DD109&gt;=-5,"POR VENCER","AL DÍA"))))</f>
        <v/>
      </c>
      <c r="DH109" s="185" t="n"/>
      <c r="DI109" s="119">
        <f>IF(N($H109)&lt;18,"",IF(DC109="","",DC109+31))</f>
        <v/>
      </c>
      <c r="DJ109" s="124">
        <f>IF(DI109="","",TODAY()-DI109)</f>
        <v/>
      </c>
      <c r="DK109" s="494" t="n"/>
      <c r="DL109" s="184" t="n"/>
      <c r="DM109" s="184">
        <f>IF(DI109="","SIN ESTADO",IF(DK109&lt;&gt;"","PAGA",IF(DJ109&gt;0,"VENCIDA",IF(DJ109&gt;=-5,"POR VENCER","AL DÍA"))))</f>
        <v/>
      </c>
      <c r="DN109" s="185" t="n"/>
      <c r="DO109" s="119">
        <f>IF(N($H109)&lt;19,"",IF(DI109="","",DI109+31))</f>
        <v/>
      </c>
      <c r="DP109" s="124">
        <f>IF(DO109="","",TODAY()-DO109)</f>
        <v/>
      </c>
      <c r="DQ109" s="494" t="n"/>
      <c r="DR109" s="184" t="n"/>
      <c r="DS109" s="184">
        <f>IF(DO109="","SIN ESTADO",IF(DQ109&lt;&gt;"","PAGA",IF(DP109&gt;0,"VENCIDA",IF(DP109&gt;=-5,"POR VENCER","AL DÍA"))))</f>
        <v/>
      </c>
      <c r="DT109" s="185" t="n"/>
      <c r="DU109" s="119">
        <f>IF(N($H109)&lt;20,"",IF(DO109="","",DO109+31))</f>
        <v/>
      </c>
      <c r="DV109" s="124">
        <f>IF(DU109="","",TODAY()-DU109)</f>
        <v/>
      </c>
      <c r="DW109" s="494" t="n"/>
      <c r="DX109" s="184" t="n"/>
      <c r="DY109" s="184">
        <f>IF(DU109="","SIN ESTADO",IF(DW109&lt;&gt;"","PAGA",IF(DV109&gt;0,"VENCIDA",IF(DV109&gt;=-5,"POR VENCER","AL DÍA"))))</f>
        <v/>
      </c>
      <c r="DZ109" s="185" t="n"/>
      <c r="EA109" s="119">
        <f>IF(N($H109)&lt;21,"",IF(DU109="","",DU109+31))</f>
        <v/>
      </c>
      <c r="EB109" s="124">
        <f>IF(EA109="","",TODAY()-EA109)</f>
        <v/>
      </c>
      <c r="EC109" s="494" t="n"/>
      <c r="ED109" s="184" t="n"/>
      <c r="EE109" s="184">
        <f>IF(EA109="","SIN ESTADO",IF(EC109&lt;&gt;"","PAGA",IF(EB109&gt;0,"VENCIDA",IF(EB109&gt;=-5,"POR VENCER","AL DÍA"))))</f>
        <v/>
      </c>
      <c r="EF109" s="185" t="n"/>
      <c r="EG109" s="119">
        <f>IF(N($H109)&lt;22,"",IF(EA109="","",EA109+31))</f>
        <v/>
      </c>
      <c r="EH109" s="124">
        <f>IF(EG109="","",TODAY()-EG109)</f>
        <v/>
      </c>
      <c r="EI109" s="494" t="n"/>
      <c r="EJ109" s="184" t="n"/>
      <c r="EK109" s="184">
        <f>IF(EG109="","SIN ESTADO",IF(EI109&lt;&gt;"","PAGA",IF(EH109&gt;0,"VENCIDA",IF(EH109&gt;=-5,"POR VENCER","AL DÍA"))))</f>
        <v/>
      </c>
      <c r="EL109" s="185" t="n"/>
      <c r="EM109" s="119">
        <f>IF(N($H109)&lt;23,"",IF(EG109="","",EG109+31))</f>
        <v/>
      </c>
      <c r="EN109" s="124">
        <f>IF(EM109="","",TODAY()-EM109)</f>
        <v/>
      </c>
      <c r="EO109" s="494" t="n"/>
      <c r="EP109" s="184" t="n"/>
      <c r="EQ109" s="184">
        <f>IF(EM109="","SIN ESTADO",IF(EO109&lt;&gt;"","PAGA",IF(EN109&gt;0,"VENCIDA",IF(EN109&gt;=-5,"POR VENCER","AL DÍA"))))</f>
        <v/>
      </c>
      <c r="ER109" s="185" t="n"/>
      <c r="ES109" s="119">
        <f>IF(N($H109)&lt;24,"",IF(EM109="","",EM109+31))</f>
        <v/>
      </c>
      <c r="ET109" s="124">
        <f>IF(ES109="","",TODAY()-ES109)</f>
        <v/>
      </c>
      <c r="EU109" s="494" t="n"/>
      <c r="EV109" s="184" t="n"/>
      <c r="EW109" s="184">
        <f>IF(ES109="","SIN ESTADO",IF(EU109&lt;&gt;"","PAGA",IF(ET109&gt;0,"VENCIDA",IF(ET109&gt;=-5,"POR VENCER","AL DÍA"))))</f>
        <v/>
      </c>
      <c r="EX109" s="185" t="n"/>
      <c r="EY109" s="119">
        <f>IF(N($H109)&lt;25,"",IF(ES109="","",ES109+31))</f>
        <v/>
      </c>
      <c r="EZ109" s="124">
        <f>IF(EY109="","",TODAY()-EY109)</f>
        <v/>
      </c>
      <c r="FA109" s="494" t="n"/>
      <c r="FB109" s="184" t="n"/>
      <c r="FC109" s="184">
        <f>IF(EY109="","SIN ESTADO",IF(FA109&lt;&gt;"","PAGA",IF(EZ109&gt;0,"VENCIDA",IF(EZ109&gt;=-5,"POR VENCER","AL DÍA"))))</f>
        <v/>
      </c>
      <c r="FD109" s="185" t="n"/>
      <c r="FE109" s="119">
        <f>IF(N($H109)&lt;26,"",IF(EY109="","",EY109+31))</f>
        <v/>
      </c>
      <c r="FF109" s="124">
        <f>IF(FE109="","",TODAY()-FE109)</f>
        <v/>
      </c>
      <c r="FG109" s="494" t="n"/>
      <c r="FH109" s="184" t="n"/>
      <c r="FI109" s="184">
        <f>IF(FE109="","SIN ESTADO",IF(FG109&lt;&gt;"","PAGA",IF(FF109&gt;0,"VENCIDA",IF(FF109&gt;=-5,"POR VENCER","AL DÍA"))))</f>
        <v/>
      </c>
      <c r="FJ109" s="185" t="n"/>
      <c r="FK109" s="119">
        <f>IF(N($H109)&lt;27,"",IF(FE109="","",FE109+31))</f>
        <v/>
      </c>
      <c r="FL109" s="124">
        <f>IF(FK109="","",TODAY()-FK109)</f>
        <v/>
      </c>
      <c r="FM109" s="494" t="n"/>
      <c r="FN109" s="184" t="n"/>
      <c r="FO109" s="184">
        <f>IF(FK109="","SIN ESTADO",IF(FM109&lt;&gt;"","PAGA",IF(FL109&gt;0,"VENCIDA",IF(FL109&gt;=-5,"POR VENCER","AL DÍA"))))</f>
        <v/>
      </c>
      <c r="FP109" s="185" t="n"/>
      <c r="FQ109" s="119">
        <f>IF(N($H109)&lt;28,"",IF(FK109="","",FK109+31))</f>
        <v/>
      </c>
      <c r="FR109" s="124">
        <f>IF(FQ109="","",TODAY()-FQ109)</f>
        <v/>
      </c>
      <c r="FS109" s="494" t="n"/>
      <c r="FT109" s="184" t="n"/>
      <c r="FU109" s="184">
        <f>IF(FQ109="","SIN ESTADO",IF(FS109&lt;&gt;"","PAGA",IF(FR109&gt;0,"VENCIDA",IF(FR109&gt;=-5,"POR VENCER","AL DÍA"))))</f>
        <v/>
      </c>
      <c r="FV109" s="185" t="n"/>
      <c r="FW109" s="119">
        <f>IF(N($H109)&lt;29,"",IF(FQ109="","",FQ109+31))</f>
        <v/>
      </c>
      <c r="FX109" s="124">
        <f>IF(FW109="","",TODAY()-FW109)</f>
        <v/>
      </c>
      <c r="FY109" s="494" t="n"/>
      <c r="FZ109" s="184" t="n"/>
      <c r="GA109" s="184">
        <f>IF(FW109="","SIN ESTADO",IF(FY109&lt;&gt;"","PAGA",IF(FX109&gt;0,"VENCIDA",IF(FX109&gt;=-5,"POR VENCER","AL DÍA"))))</f>
        <v/>
      </c>
      <c r="GB109" s="185" t="n"/>
      <c r="GC109" s="119">
        <f>IF(N($H109)&lt;30,"",IF(FW109="","",FW109+31))</f>
        <v/>
      </c>
      <c r="GD109" s="124">
        <f>IF(GC109="","",TODAY()-GC109)</f>
        <v/>
      </c>
      <c r="GE109" s="494" t="n"/>
      <c r="GF109" s="184" t="n"/>
      <c r="GG109" s="184">
        <f>IF(GC109="","SIN ESTADO",IF(GE109&lt;&gt;"","PAGA",IF(GD109&gt;0,"VENCIDA",IF(GD109&gt;=-5,"POR VENCER","AL DÍA"))))</f>
        <v/>
      </c>
      <c r="GH109" s="185" t="n"/>
      <c r="GI109" s="119">
        <f>IF(N($H109)&lt;31,"",IF(GC109="","",GC109+31))</f>
        <v/>
      </c>
      <c r="GJ109" s="124">
        <f>IF(GI109="","",TODAY()-GI109)</f>
        <v/>
      </c>
      <c r="GK109" s="494" t="n"/>
      <c r="GL109" s="184" t="n"/>
      <c r="GM109" s="184">
        <f>IF(GI109="","SIN ESTADO",IF(GK109&lt;&gt;"","PAGA",IF(GJ109&gt;0,"VENCIDA",IF(GJ109&gt;=-5,"POR VENCER","AL DÍA"))))</f>
        <v/>
      </c>
      <c r="GN109" s="185" t="n"/>
      <c r="GO109" s="119">
        <f>IF(N($H109)&lt;32,"",IF(GI109="","",GI109+31))</f>
        <v/>
      </c>
      <c r="GP109" s="124">
        <f>IF(GO109="","",TODAY()-GO109)</f>
        <v/>
      </c>
      <c r="GQ109" s="494" t="n"/>
      <c r="GR109" s="184" t="n"/>
      <c r="GS109" s="184">
        <f>IF(GO109="","SIN ESTADO",IF(GQ109&lt;&gt;"","PAGA",IF(GP109&gt;0,"VENCIDA",IF(GP109&gt;=-5,"POR VENCER","AL DÍA"))))</f>
        <v/>
      </c>
      <c r="GT109" s="185" t="n"/>
      <c r="GU109" s="119">
        <f>IF(N($H109)&lt;33,"",IF(GO109="","",GO109+31))</f>
        <v/>
      </c>
      <c r="GV109" s="124">
        <f>IF(GU109="","",TODAY()-GU109)</f>
        <v/>
      </c>
      <c r="GW109" s="494" t="n"/>
      <c r="GX109" s="184" t="n"/>
      <c r="GY109" s="184">
        <f>IF(GU109="","SIN ESTADO",IF(GW109&lt;&gt;"","PAGA",IF(GV109&gt;0,"VENCIDA",IF(GV109&gt;=-5,"POR VENCER","AL DÍA"))))</f>
        <v/>
      </c>
      <c r="GZ109" s="185" t="n"/>
      <c r="HA109" s="119">
        <f>IF(N($H109)&lt;34,"",IF(GU109="","",GU109+31))</f>
        <v/>
      </c>
      <c r="HB109" s="124">
        <f>IF(HA109="","",TODAY()-HA109)</f>
        <v/>
      </c>
      <c r="HC109" s="494" t="n"/>
      <c r="HD109" s="184" t="n"/>
      <c r="HE109" s="184">
        <f>IF(HA109="","SIN ESTADO",IF(HC109&lt;&gt;"","PAGA",IF(HB109&gt;0,"VENCIDA",IF(HB109&gt;=-5,"POR VENCER","AL DÍA"))))</f>
        <v/>
      </c>
      <c r="HF109" s="185" t="n"/>
      <c r="HG109" s="119">
        <f>IF(N($H109)&lt;35,"",IF(HA109="","",HA109+31))</f>
        <v/>
      </c>
      <c r="HH109" s="124">
        <f>IF(HG109="","",TODAY()-HG109)</f>
        <v/>
      </c>
      <c r="HI109" s="494" t="n"/>
      <c r="HJ109" s="184" t="n"/>
      <c r="HK109" s="184">
        <f>IF(HG109="","SIN ESTADO",IF(HI109&lt;&gt;"","PAGA",IF(HH109&gt;0,"VENCIDA",IF(HH109&gt;=-5,"POR VENCER","AL DÍA"))))</f>
        <v/>
      </c>
      <c r="HL109" s="168" t="n"/>
      <c r="HM109" s="119">
        <f>IF(N($H109)&lt;36,"",IF(HG109="","",HG109+31))</f>
        <v/>
      </c>
      <c r="HN109" s="124">
        <f>IF(HM109="","",TODAY()-HM109)</f>
        <v/>
      </c>
      <c r="HO109" s="494" t="n"/>
      <c r="HP109" s="184" t="n"/>
      <c r="HQ109" s="184">
        <f>IF(HM109="","SIN ESTADO",IF(HO109&lt;&gt;"","PAGA",IF(HN109&gt;0,"VENCIDA",IF(HN109&gt;=-5,"POR VENCER","AL DÍA"))))</f>
        <v/>
      </c>
      <c r="HR109" s="168" t="n"/>
      <c r="HS109" s="169">
        <f>N109+T109+Z109+AF109+AL109+AR109+AX109+BD109+BJ109+BP109+BV109+CB109+CH109+CN109+CT109+CZ109+DF109+DL109+DR109+DX109+ED109+EJ109+EP109+EV109+FB109+FH109+FN109+FT109+FZ109+GF109+GL109+GR109+GX109+HD109+HJ109+HP109</f>
        <v/>
      </c>
      <c r="HU109" s="170">
        <f>IFERROR(N($J109),0)</f>
        <v/>
      </c>
      <c r="HW109" s="170">
        <f>SUMPRODUCT((MOD(COLUMN($M109:$HR109)-COLUMN($M109),6)=0)*ISNUMBER($M109:$HR109)*($M109:$HR109&gt;=RESUMEN!$C$26)*($M109:$HR109&lt;=RESUMEN!$C$27)*IFERROR(N($N109:$HS109),0))</f>
        <v/>
      </c>
      <c r="HX109" s="170">
        <f>SUMPRODUCT((MOD(COLUMN($M109:$HR109)-COLUMN($M109),6)=0)*ISNUMBER($M109:$HR109)*($M109:$HR109&gt;=RESUMEN!$C$26)*($M109:$HR109&lt;=RESUMEN!$C$27))</f>
        <v/>
      </c>
    </row>
    <row r="110" ht="15.75" customHeight="1" s="506">
      <c r="B110" s="113">
        <f>VENTAS!A109</f>
        <v/>
      </c>
      <c r="C110" s="217">
        <f>VENTAS!B109</f>
        <v/>
      </c>
      <c r="D110" s="53">
        <f>VENTAS!C109</f>
        <v/>
      </c>
      <c r="E110" s="114">
        <f>VENTAS!D109</f>
        <v/>
      </c>
      <c r="F110" s="114">
        <f>VENTAS!J109</f>
        <v/>
      </c>
      <c r="G110" s="494">
        <f>VENTAS!F109</f>
        <v/>
      </c>
      <c r="H110" s="479">
        <f>VENTAS!K109</f>
        <v/>
      </c>
      <c r="I110" s="479">
        <f>VENTAS!M109</f>
        <v/>
      </c>
      <c r="J110" s="184">
        <f>VENTAS!L109</f>
        <v/>
      </c>
      <c r="K110" s="119">
        <f>IF(N($H110)&lt;1,"",$G110+31)</f>
        <v/>
      </c>
      <c r="L110" s="124">
        <f>IF(K110="","",TODAY()-K110)</f>
        <v/>
      </c>
      <c r="M110" s="494" t="n"/>
      <c r="N110" s="374" t="n"/>
      <c r="O110" s="184">
        <f>IF(K110="","SIN ESTADO",IF(M110&lt;&gt;"","PAGA",IF(L110&gt;0,"VENCIDA",IF(L110&gt;=-5,"POR VENCER","AL DÍA"))))</f>
        <v/>
      </c>
      <c r="P110" s="185" t="n"/>
      <c r="Q110" s="119">
        <f>IF(N($H110)&lt;2,"",IF(K110="","",K110+31))</f>
        <v/>
      </c>
      <c r="R110" s="124">
        <f>IF(Q110="","",TODAY()-Q110)</f>
        <v/>
      </c>
      <c r="S110" s="494" t="n"/>
      <c r="T110" s="184" t="n"/>
      <c r="U110" s="184">
        <f>IF(Q110="","SIN ESTADO",IF(S110&lt;&gt;"","PAGA",IF(R110&gt;0,"VENCIDA",IF(R110&gt;=-5,"POR VENCER","AL DÍA"))))</f>
        <v/>
      </c>
      <c r="V110" s="185" t="n"/>
      <c r="W110" s="119">
        <f>IF(N($H110)&lt;3,"",IF(Q110="","",Q110+31))</f>
        <v/>
      </c>
      <c r="X110" s="124">
        <f>IF(W110="","",TODAY()-W110)</f>
        <v/>
      </c>
      <c r="Y110" s="494" t="n"/>
      <c r="Z110" s="184" t="n"/>
      <c r="AA110" s="184">
        <f>IF(W110="","SIN ESTADO",IF(Y110&lt;&gt;"","PAGA",IF(X110&gt;0,"VENCIDA",IF(X110&gt;=-5,"POR VENCER","AL DÍA"))))</f>
        <v/>
      </c>
      <c r="AB110" s="185" t="n"/>
      <c r="AC110" s="119">
        <f>IF(N($H110)&lt;4,"",IF(W110="","",W110+31))</f>
        <v/>
      </c>
      <c r="AD110" s="124">
        <f>IF(AC110="","",TODAY()-AC110)</f>
        <v/>
      </c>
      <c r="AE110" s="494" t="n"/>
      <c r="AF110" s="184" t="n"/>
      <c r="AG110" s="184">
        <f>IF(AC110="","SIN ESTADO",IF(AE110&lt;&gt;"","PAGA",IF(AD110&gt;0,"VENCIDA",IF(AD110&gt;=-5,"POR VENCER","AL DÍA"))))</f>
        <v/>
      </c>
      <c r="AH110" s="185" t="n"/>
      <c r="AI110" s="119">
        <f>IF(N($H110)&lt;5,"",IF(AC110="","",AC110+31))</f>
        <v/>
      </c>
      <c r="AJ110" s="124">
        <f>IF(AI110="","",TODAY()-AI110)</f>
        <v/>
      </c>
      <c r="AK110" s="494" t="n"/>
      <c r="AL110" s="184" t="n"/>
      <c r="AM110" s="184">
        <f>IF(AI110="","SIN ESTADO",IF(AK110&lt;&gt;"","PAGA",IF(AJ110&gt;0,"VENCIDA",IF(AJ110&gt;=-5,"POR VENCER","AL DÍA"))))</f>
        <v/>
      </c>
      <c r="AN110" s="185" t="n"/>
      <c r="AO110" s="119">
        <f>IF(N($H110)&lt;6,"",IF(AI110="","",AI110+31))</f>
        <v/>
      </c>
      <c r="AP110" s="124">
        <f>IF(AO110="","",TODAY()-AO110)</f>
        <v/>
      </c>
      <c r="AQ110" s="270" t="n"/>
      <c r="AR110" s="184" t="n"/>
      <c r="AS110" s="184">
        <f>IF(AO110="","SIN ESTADO",IF(AQ110&lt;&gt;"","PAGA",IF(AP110&gt;0,"VENCIDA",IF(AP110&gt;=-5,"POR VENCER","AL DÍA"))))</f>
        <v/>
      </c>
      <c r="AT110" s="185" t="n"/>
      <c r="AU110" s="119">
        <f>IF(N($H110)&lt;7,"",IF(AO110="","",AO110+31))</f>
        <v/>
      </c>
      <c r="AV110" s="124">
        <f>IF(AU110="","",TODAY()-AU110)</f>
        <v/>
      </c>
      <c r="AW110" s="494" t="n"/>
      <c r="AX110" s="184" t="n"/>
      <c r="AY110" s="184">
        <f>IF(AU110="","SIN ESTADO",IF(AW110&lt;&gt;"","PAGA",IF(AV110&gt;0,"VENCIDA",IF(AV110&gt;=-5,"POR VENCER","AL DÍA"))))</f>
        <v/>
      </c>
      <c r="AZ110" s="185" t="n"/>
      <c r="BA110" s="119">
        <f>IF(N($H110)&lt;8,"",IF(AU110="","",AU110+31))</f>
        <v/>
      </c>
      <c r="BB110" s="124">
        <f>IF(BA110="","",TODAY()-BA110)</f>
        <v/>
      </c>
      <c r="BC110" s="494" t="n"/>
      <c r="BD110" s="184" t="n"/>
      <c r="BE110" s="184">
        <f>IF(BA110="","SIN ESTADO",IF(BC110&lt;&gt;"","PAGA",IF(BB110&gt;0,"VENCIDA",IF(BB110&gt;=-5,"POR VENCER","AL DÍA"))))</f>
        <v/>
      </c>
      <c r="BF110" s="185" t="n"/>
      <c r="BG110" s="119">
        <f>IF(N($H110)&lt;9,"",IF(BA110="","",BA110+31))</f>
        <v/>
      </c>
      <c r="BH110" s="124">
        <f>IF(BG110="","",TODAY()-BG110)</f>
        <v/>
      </c>
      <c r="BI110" s="494" t="n"/>
      <c r="BJ110" s="184" t="n"/>
      <c r="BK110" s="184">
        <f>IF(BG110="","SIN ESTADO",IF(BI110&lt;&gt;"","PAGA",IF(BH110&gt;0,"VENCIDA",IF(BH110&gt;=-5,"POR VENCER","AL DÍA"))))</f>
        <v/>
      </c>
      <c r="BL110" s="185" t="n"/>
      <c r="BM110" s="119">
        <f>IF(N($H110)&lt;10,"",IF(BG110="","",BG110+31))</f>
        <v/>
      </c>
      <c r="BN110" s="124">
        <f>IF(BM110="","",TODAY()-BM110)</f>
        <v/>
      </c>
      <c r="BO110" s="494" t="n"/>
      <c r="BP110" s="184" t="n"/>
      <c r="BQ110" s="184">
        <f>IF(BM110="","SIN ESTADO",IF(BO110&lt;&gt;"","PAGA",IF(BN110&gt;0,"VENCIDA",IF(BN110&gt;=-5,"POR VENCER","AL DÍA"))))</f>
        <v/>
      </c>
      <c r="BR110" s="185" t="n"/>
      <c r="BS110" s="119">
        <f>IF(N($H110)&lt;11,"",IF(BM110="","",BM110+31))</f>
        <v/>
      </c>
      <c r="BT110" s="124">
        <f>IF(BS110="","",TODAY()-BS110)</f>
        <v/>
      </c>
      <c r="BU110" s="494" t="n"/>
      <c r="BV110" s="184" t="n"/>
      <c r="BW110" s="184">
        <f>IF(BS110="","SIN ESTADO",IF(BU110&lt;&gt;"","PAGA",IF(BT110&gt;0,"VENCIDA",IF(BT110&gt;=-5,"POR VENCER","AL DÍA"))))</f>
        <v/>
      </c>
      <c r="BX110" s="185" t="n"/>
      <c r="BY110" s="119">
        <f>IF(N($H110)&lt;12,"",IF(BS110="","",BS110+31))</f>
        <v/>
      </c>
      <c r="BZ110" s="124">
        <f>IF(BY110="","",TODAY()-BY110)</f>
        <v/>
      </c>
      <c r="CA110" s="494" t="n"/>
      <c r="CB110" s="184" t="n"/>
      <c r="CC110" s="184">
        <f>IF(BY110="","SIN ESTADO",IF(CA110&lt;&gt;"","PAGA",IF(BZ110&gt;0,"VENCIDA",IF(BZ110&gt;=-5,"POR VENCER","AL DÍA"))))</f>
        <v/>
      </c>
      <c r="CD110" s="185" t="n"/>
      <c r="CE110" s="119">
        <f>IF(N($H110)&lt;13,"",IF(BY110="","",BY110+31))</f>
        <v/>
      </c>
      <c r="CF110" s="124">
        <f>IF(CE110="","",TODAY()-CE110)</f>
        <v/>
      </c>
      <c r="CG110" s="494" t="n"/>
      <c r="CH110" s="184" t="n"/>
      <c r="CI110" s="184">
        <f>IF(CE110="","SIN ESTADO",IF(CG110&lt;&gt;"","PAGA",IF(CF110&gt;0,"VENCIDA",IF(CF110&gt;=-5,"POR VENCER","AL DÍA"))))</f>
        <v/>
      </c>
      <c r="CJ110" s="185" t="n"/>
      <c r="CK110" s="119">
        <f>IF(N($H110)&lt;14,"",IF(CE110="","",CE110+31))</f>
        <v/>
      </c>
      <c r="CL110" s="124">
        <f>IF(CK110="","",TODAY()-CK110)</f>
        <v/>
      </c>
      <c r="CM110" s="494" t="n"/>
      <c r="CN110" s="184" t="n"/>
      <c r="CO110" s="184">
        <f>IF(CK110="","SIN ESTADO",IF(CM110&lt;&gt;"","PAGA",IF(CL110&gt;0,"VENCIDA",IF(CL110&gt;=-5,"POR VENCER","AL DÍA"))))</f>
        <v/>
      </c>
      <c r="CP110" s="185" t="n"/>
      <c r="CQ110" s="119">
        <f>IF(N($H110)&lt;15,"",IF(CK110="","",CK110+31))</f>
        <v/>
      </c>
      <c r="CR110" s="124">
        <f>IF(CQ110="","",TODAY()-CQ110)</f>
        <v/>
      </c>
      <c r="CS110" s="494" t="n"/>
      <c r="CT110" s="184" t="n"/>
      <c r="CU110" s="184">
        <f>IF(CQ110="","SIN ESTADO",IF(CS110&lt;&gt;"","PAGA",IF(CR110&gt;0,"VENCIDA",IF(CR110&gt;=-5,"POR VENCER","AL DÍA"))))</f>
        <v/>
      </c>
      <c r="CV110" s="185" t="n"/>
      <c r="CW110" s="119">
        <f>IF(N($H110)&lt;16,"",IF(CQ110="","",CQ110+31))</f>
        <v/>
      </c>
      <c r="CX110" s="124">
        <f>IF(CW110="","",TODAY()-CW110)</f>
        <v/>
      </c>
      <c r="CY110" s="494" t="n"/>
      <c r="CZ110" s="184" t="n"/>
      <c r="DA110" s="184">
        <f>IF(CW110="","SIN ESTADO",IF(CY110&lt;&gt;"","PAGA",IF(CX110&gt;0,"VENCIDA",IF(CX110&gt;=-5,"POR VENCER","AL DÍA"))))</f>
        <v/>
      </c>
      <c r="DB110" s="185" t="n"/>
      <c r="DC110" s="119">
        <f>IF(N($H110)&lt;17,"",IF(CW110="","",CW110+31))</f>
        <v/>
      </c>
      <c r="DD110" s="124">
        <f>IF(DC110="","",TODAY()-DC110)</f>
        <v/>
      </c>
      <c r="DE110" s="494" t="n"/>
      <c r="DF110" s="184" t="n"/>
      <c r="DG110" s="184">
        <f>IF(DC110="","SIN ESTADO",IF(DE110&lt;&gt;"","PAGA",IF(DD110&gt;0,"VENCIDA",IF(DD110&gt;=-5,"POR VENCER","AL DÍA"))))</f>
        <v/>
      </c>
      <c r="DH110" s="185" t="n"/>
      <c r="DI110" s="119">
        <f>IF(N($H110)&lt;18,"",IF(DC110="","",DC110+31))</f>
        <v/>
      </c>
      <c r="DJ110" s="124">
        <f>IF(DI110="","",TODAY()-DI110)</f>
        <v/>
      </c>
      <c r="DK110" s="494" t="n"/>
      <c r="DL110" s="184" t="n"/>
      <c r="DM110" s="184">
        <f>IF(DI110="","SIN ESTADO",IF(DK110&lt;&gt;"","PAGA",IF(DJ110&gt;0,"VENCIDA",IF(DJ110&gt;=-5,"POR VENCER","AL DÍA"))))</f>
        <v/>
      </c>
      <c r="DN110" s="185" t="n"/>
      <c r="DO110" s="119">
        <f>IF(N($H110)&lt;19,"",IF(DI110="","",DI110+31))</f>
        <v/>
      </c>
      <c r="DP110" s="124">
        <f>IF(DO110="","",TODAY()-DO110)</f>
        <v/>
      </c>
      <c r="DQ110" s="494" t="n"/>
      <c r="DR110" s="184" t="n"/>
      <c r="DS110" s="184">
        <f>IF(DO110="","SIN ESTADO",IF(DQ110&lt;&gt;"","PAGA",IF(DP110&gt;0,"VENCIDA",IF(DP110&gt;=-5,"POR VENCER","AL DÍA"))))</f>
        <v/>
      </c>
      <c r="DT110" s="185" t="n"/>
      <c r="DU110" s="119">
        <f>IF(N($H110)&lt;20,"",IF(DO110="","",DO110+31))</f>
        <v/>
      </c>
      <c r="DV110" s="124">
        <f>IF(DU110="","",TODAY()-DU110)</f>
        <v/>
      </c>
      <c r="DW110" s="494" t="n"/>
      <c r="DX110" s="184" t="n"/>
      <c r="DY110" s="184">
        <f>IF(DU110="","SIN ESTADO",IF(DW110&lt;&gt;"","PAGA",IF(DV110&gt;0,"VENCIDA",IF(DV110&gt;=-5,"POR VENCER","AL DÍA"))))</f>
        <v/>
      </c>
      <c r="DZ110" s="185" t="n"/>
      <c r="EA110" s="119">
        <f>IF(N($H110)&lt;21,"",IF(DU110="","",DU110+31))</f>
        <v/>
      </c>
      <c r="EB110" s="124">
        <f>IF(EA110="","",TODAY()-EA110)</f>
        <v/>
      </c>
      <c r="EC110" s="494" t="n"/>
      <c r="ED110" s="184" t="n"/>
      <c r="EE110" s="184">
        <f>IF(EA110="","SIN ESTADO",IF(EC110&lt;&gt;"","PAGA",IF(EB110&gt;0,"VENCIDA",IF(EB110&gt;=-5,"POR VENCER","AL DÍA"))))</f>
        <v/>
      </c>
      <c r="EF110" s="185" t="n"/>
      <c r="EG110" s="119">
        <f>IF(N($H110)&lt;22,"",IF(EA110="","",EA110+31))</f>
        <v/>
      </c>
      <c r="EH110" s="124">
        <f>IF(EG110="","",TODAY()-EG110)</f>
        <v/>
      </c>
      <c r="EI110" s="494" t="n"/>
      <c r="EJ110" s="184" t="n"/>
      <c r="EK110" s="184">
        <f>IF(EG110="","SIN ESTADO",IF(EI110&lt;&gt;"","PAGA",IF(EH110&gt;0,"VENCIDA",IF(EH110&gt;=-5,"POR VENCER","AL DÍA"))))</f>
        <v/>
      </c>
      <c r="EL110" s="185" t="n"/>
      <c r="EM110" s="119">
        <f>IF(N($H110)&lt;23,"",IF(EG110="","",EG110+31))</f>
        <v/>
      </c>
      <c r="EN110" s="124">
        <f>IF(EM110="","",TODAY()-EM110)</f>
        <v/>
      </c>
      <c r="EO110" s="494" t="n"/>
      <c r="EP110" s="184" t="n"/>
      <c r="EQ110" s="184">
        <f>IF(EM110="","SIN ESTADO",IF(EO110&lt;&gt;"","PAGA",IF(EN110&gt;0,"VENCIDA",IF(EN110&gt;=-5,"POR VENCER","AL DÍA"))))</f>
        <v/>
      </c>
      <c r="ER110" s="185" t="n"/>
      <c r="ES110" s="119">
        <f>IF(N($H110)&lt;24,"",IF(EM110="","",EM110+31))</f>
        <v/>
      </c>
      <c r="ET110" s="124">
        <f>IF(ES110="","",TODAY()-ES110)</f>
        <v/>
      </c>
      <c r="EU110" s="494" t="n"/>
      <c r="EV110" s="184" t="n"/>
      <c r="EW110" s="184">
        <f>IF(ES110="","SIN ESTADO",IF(EU110&lt;&gt;"","PAGA",IF(ET110&gt;0,"VENCIDA",IF(ET110&gt;=-5,"POR VENCER","AL DÍA"))))</f>
        <v/>
      </c>
      <c r="EX110" s="185" t="n"/>
      <c r="EY110" s="119">
        <f>IF(N($H110)&lt;25,"",IF(ES110="","",ES110+31))</f>
        <v/>
      </c>
      <c r="EZ110" s="124">
        <f>IF(EY110="","",TODAY()-EY110)</f>
        <v/>
      </c>
      <c r="FA110" s="494" t="n"/>
      <c r="FB110" s="184" t="n"/>
      <c r="FC110" s="184">
        <f>IF(EY110="","SIN ESTADO",IF(FA110&lt;&gt;"","PAGA",IF(EZ110&gt;0,"VENCIDA",IF(EZ110&gt;=-5,"POR VENCER","AL DÍA"))))</f>
        <v/>
      </c>
      <c r="FD110" s="185" t="n"/>
      <c r="FE110" s="119">
        <f>IF(N($H110)&lt;26,"",IF(EY110="","",EY110+31))</f>
        <v/>
      </c>
      <c r="FF110" s="124">
        <f>IF(FE110="","",TODAY()-FE110)</f>
        <v/>
      </c>
      <c r="FG110" s="494" t="n"/>
      <c r="FH110" s="184" t="n"/>
      <c r="FI110" s="184">
        <f>IF(FE110="","SIN ESTADO",IF(FG110&lt;&gt;"","PAGA",IF(FF110&gt;0,"VENCIDA",IF(FF110&gt;=-5,"POR VENCER","AL DÍA"))))</f>
        <v/>
      </c>
      <c r="FJ110" s="185" t="n"/>
      <c r="FK110" s="119">
        <f>IF(N($H110)&lt;27,"",IF(FE110="","",FE110+31))</f>
        <v/>
      </c>
      <c r="FL110" s="124">
        <f>IF(FK110="","",TODAY()-FK110)</f>
        <v/>
      </c>
      <c r="FM110" s="494" t="n"/>
      <c r="FN110" s="184" t="n"/>
      <c r="FO110" s="184">
        <f>IF(FK110="","SIN ESTADO",IF(FM110&lt;&gt;"","PAGA",IF(FL110&gt;0,"VENCIDA",IF(FL110&gt;=-5,"POR VENCER","AL DÍA"))))</f>
        <v/>
      </c>
      <c r="FP110" s="185" t="n"/>
      <c r="FQ110" s="119">
        <f>IF(N($H110)&lt;28,"",IF(FK110="","",FK110+31))</f>
        <v/>
      </c>
      <c r="FR110" s="124">
        <f>IF(FQ110="","",TODAY()-FQ110)</f>
        <v/>
      </c>
      <c r="FS110" s="494" t="n"/>
      <c r="FT110" s="184" t="n"/>
      <c r="FU110" s="184">
        <f>IF(FQ110="","SIN ESTADO",IF(FS110&lt;&gt;"","PAGA",IF(FR110&gt;0,"VENCIDA",IF(FR110&gt;=-5,"POR VENCER","AL DÍA"))))</f>
        <v/>
      </c>
      <c r="FV110" s="185" t="n"/>
      <c r="FW110" s="119">
        <f>IF(N($H110)&lt;29,"",IF(FQ110="","",FQ110+31))</f>
        <v/>
      </c>
      <c r="FX110" s="124">
        <f>IF(FW110="","",TODAY()-FW110)</f>
        <v/>
      </c>
      <c r="FY110" s="494" t="n"/>
      <c r="FZ110" s="184" t="n"/>
      <c r="GA110" s="184">
        <f>IF(FW110="","SIN ESTADO",IF(FY110&lt;&gt;"","PAGA",IF(FX110&gt;0,"VENCIDA",IF(FX110&gt;=-5,"POR VENCER","AL DÍA"))))</f>
        <v/>
      </c>
      <c r="GB110" s="185" t="n"/>
      <c r="GC110" s="119">
        <f>IF(N($H110)&lt;30,"",IF(FW110="","",FW110+31))</f>
        <v/>
      </c>
      <c r="GD110" s="124">
        <f>IF(GC110="","",TODAY()-GC110)</f>
        <v/>
      </c>
      <c r="GE110" s="494" t="n"/>
      <c r="GF110" s="184" t="n"/>
      <c r="GG110" s="184">
        <f>IF(GC110="","SIN ESTADO",IF(GE110&lt;&gt;"","PAGA",IF(GD110&gt;0,"VENCIDA",IF(GD110&gt;=-5,"POR VENCER","AL DÍA"))))</f>
        <v/>
      </c>
      <c r="GH110" s="185" t="n"/>
      <c r="GI110" s="119">
        <f>IF(N($H110)&lt;31,"",IF(GC110="","",GC110+31))</f>
        <v/>
      </c>
      <c r="GJ110" s="124">
        <f>IF(GI110="","",TODAY()-GI110)</f>
        <v/>
      </c>
      <c r="GK110" s="494" t="n"/>
      <c r="GL110" s="184" t="n"/>
      <c r="GM110" s="184">
        <f>IF(GI110="","SIN ESTADO",IF(GK110&lt;&gt;"","PAGA",IF(GJ110&gt;0,"VENCIDA",IF(GJ110&gt;=-5,"POR VENCER","AL DÍA"))))</f>
        <v/>
      </c>
      <c r="GN110" s="185" t="n"/>
      <c r="GO110" s="119">
        <f>IF(N($H110)&lt;32,"",IF(GI110="","",GI110+31))</f>
        <v/>
      </c>
      <c r="GP110" s="124">
        <f>IF(GO110="","",TODAY()-GO110)</f>
        <v/>
      </c>
      <c r="GQ110" s="494" t="n"/>
      <c r="GR110" s="184" t="n"/>
      <c r="GS110" s="184">
        <f>IF(GO110="","SIN ESTADO",IF(GQ110&lt;&gt;"","PAGA",IF(GP110&gt;0,"VENCIDA",IF(GP110&gt;=-5,"POR VENCER","AL DÍA"))))</f>
        <v/>
      </c>
      <c r="GT110" s="185" t="n"/>
      <c r="GU110" s="119">
        <f>IF(N($H110)&lt;33,"",IF(GO110="","",GO110+31))</f>
        <v/>
      </c>
      <c r="GV110" s="124">
        <f>IF(GU110="","",TODAY()-GU110)</f>
        <v/>
      </c>
      <c r="GW110" s="494" t="n"/>
      <c r="GX110" s="184" t="n"/>
      <c r="GY110" s="184">
        <f>IF(GU110="","SIN ESTADO",IF(GW110&lt;&gt;"","PAGA",IF(GV110&gt;0,"VENCIDA",IF(GV110&gt;=-5,"POR VENCER","AL DÍA"))))</f>
        <v/>
      </c>
      <c r="GZ110" s="185" t="n"/>
      <c r="HA110" s="119">
        <f>IF(N($H110)&lt;34,"",IF(GU110="","",GU110+31))</f>
        <v/>
      </c>
      <c r="HB110" s="124">
        <f>IF(HA110="","",TODAY()-HA110)</f>
        <v/>
      </c>
      <c r="HC110" s="494" t="n"/>
      <c r="HD110" s="184" t="n"/>
      <c r="HE110" s="184">
        <f>IF(HA110="","SIN ESTADO",IF(HC110&lt;&gt;"","PAGA",IF(HB110&gt;0,"VENCIDA",IF(HB110&gt;=-5,"POR VENCER","AL DÍA"))))</f>
        <v/>
      </c>
      <c r="HF110" s="185" t="n"/>
      <c r="HG110" s="119">
        <f>IF(N($H110)&lt;35,"",IF(HA110="","",HA110+31))</f>
        <v/>
      </c>
      <c r="HH110" s="124">
        <f>IF(HG110="","",TODAY()-HG110)</f>
        <v/>
      </c>
      <c r="HI110" s="494" t="n"/>
      <c r="HJ110" s="184" t="n"/>
      <c r="HK110" s="184">
        <f>IF(HG110="","SIN ESTADO",IF(HI110&lt;&gt;"","PAGA",IF(HH110&gt;0,"VENCIDA",IF(HH110&gt;=-5,"POR VENCER","AL DÍA"))))</f>
        <v/>
      </c>
      <c r="HL110" s="168" t="n"/>
      <c r="HM110" s="119">
        <f>IF(N($H110)&lt;36,"",IF(HG110="","",HG110+31))</f>
        <v/>
      </c>
      <c r="HN110" s="124">
        <f>IF(HM110="","",TODAY()-HM110)</f>
        <v/>
      </c>
      <c r="HO110" s="494" t="n"/>
      <c r="HP110" s="184" t="n"/>
      <c r="HQ110" s="184">
        <f>IF(HM110="","SIN ESTADO",IF(HO110&lt;&gt;"","PAGA",IF(HN110&gt;0,"VENCIDA",IF(HN110&gt;=-5,"POR VENCER","AL DÍA"))))</f>
        <v/>
      </c>
      <c r="HR110" s="168" t="n"/>
      <c r="HS110" s="169">
        <f>N110+T110+Z110+AF110+AL110+AR110+AX110+BD110+BJ110+BP110+BV110+CB110+CH110+CN110+CT110+CZ110+DF110+DL110+DR110+DX110+ED110+EJ110+EP110+EV110+FB110+FH110+FN110+FT110+FZ110+GF110+GL110+GR110+GX110+HD110+HJ110+HP110</f>
        <v/>
      </c>
      <c r="HU110" s="170">
        <f>IFERROR(N($J110),0)</f>
        <v/>
      </c>
      <c r="HW110" s="170">
        <f>SUMPRODUCT((MOD(COLUMN($M110:$HR110)-COLUMN($M110),6)=0)*ISNUMBER($M110:$HR110)*($M110:$HR110&gt;=RESUMEN!$C$26)*($M110:$HR110&lt;=RESUMEN!$C$27)*IFERROR(N($N110:$HS110),0))</f>
        <v/>
      </c>
      <c r="HX110" s="170">
        <f>SUMPRODUCT((MOD(COLUMN($M110:$HR110)-COLUMN($M110),6)=0)*ISNUMBER($M110:$HR110)*($M110:$HR110&gt;=RESUMEN!$C$26)*($M110:$HR110&lt;=RESUMEN!$C$27))</f>
        <v/>
      </c>
    </row>
    <row r="111" ht="15.75" customHeight="1" s="506">
      <c r="B111" s="113">
        <f>VENTAS!A110</f>
        <v/>
      </c>
      <c r="C111" s="236">
        <f>VENTAS!B110</f>
        <v/>
      </c>
      <c r="D111" s="53">
        <f>VENTAS!C110</f>
        <v/>
      </c>
      <c r="E111" s="114">
        <f>VENTAS!D110</f>
        <v/>
      </c>
      <c r="F111" s="114">
        <f>VENTAS!J110</f>
        <v/>
      </c>
      <c r="G111" s="494">
        <f>VENTAS!F110</f>
        <v/>
      </c>
      <c r="H111" s="479">
        <f>VENTAS!K110</f>
        <v/>
      </c>
      <c r="I111" s="479">
        <f>VENTAS!M110</f>
        <v/>
      </c>
      <c r="J111" s="184">
        <f>VENTAS!L110</f>
        <v/>
      </c>
      <c r="K111" s="119">
        <f>IF(N($H111)&lt;1,"",$G111+31)</f>
        <v/>
      </c>
      <c r="L111" s="124">
        <f>IF(K111="","",TODAY()-K111)</f>
        <v/>
      </c>
      <c r="M111" s="491" t="n">
        <v>45881</v>
      </c>
      <c r="N111" s="374" t="n">
        <v>880000</v>
      </c>
      <c r="O111" s="184">
        <f>IF(K111="","SIN ESTADO",IF(M111&lt;&gt;"","PAGA",IF(L111&gt;0,"VENCIDA",IF(L111&gt;=-5,"POR VENCER","AL DÍA"))))</f>
        <v/>
      </c>
      <c r="P111" s="185" t="inlineStr">
        <is>
          <t>TRANSFERENCIA</t>
        </is>
      </c>
      <c r="Q111" s="119">
        <f>IF(N($H111)&lt;2,"",IF(K111="","",K111+31))</f>
        <v/>
      </c>
      <c r="R111" s="124">
        <f>IF(Q111="","",TODAY()-Q111)</f>
        <v/>
      </c>
      <c r="S111" s="497" t="n">
        <v>45916</v>
      </c>
      <c r="T111" s="184" t="n">
        <v>880000</v>
      </c>
      <c r="U111" s="184">
        <f>IF(Q111="","SIN ESTADO",IF(S111&lt;&gt;"","PAGA",IF(R111&gt;0,"VENCIDA",IF(R111&gt;=-5,"POR VENCER","AL DÍA"))))</f>
        <v/>
      </c>
      <c r="V111" s="185" t="inlineStr">
        <is>
          <t>TRANSFERENCIA</t>
        </is>
      </c>
      <c r="W111" s="119">
        <f>IF(N($H111)&lt;3,"",IF(Q111="","",Q111+31))</f>
        <v/>
      </c>
      <c r="X111" s="124">
        <f>IF(W111="","",TODAY()-W111)</f>
        <v/>
      </c>
      <c r="Y111" s="471" t="n">
        <v>45961</v>
      </c>
      <c r="Z111" s="184" t="n">
        <v>875000</v>
      </c>
      <c r="AA111" s="184">
        <f>IF(W111="","SIN ESTADO",IF(Y111&lt;&gt;"","PAGA",IF(X111&gt;0,"VENCIDA",IF(X111&gt;=-5,"POR VENCER","AL DÍA"))))</f>
        <v/>
      </c>
      <c r="AB111" s="185" t="inlineStr">
        <is>
          <t>TRANSFERENCIA</t>
        </is>
      </c>
      <c r="AC111" s="119">
        <f>IF(N($H111)&lt;4,"",IF(W111="","",W111+31))</f>
        <v/>
      </c>
      <c r="AD111" s="124">
        <f>IF(AC111="","",TODAY()-AC111)</f>
        <v/>
      </c>
      <c r="AE111" s="497" t="n">
        <v>46008</v>
      </c>
      <c r="AF111" s="184" t="n">
        <v>880000</v>
      </c>
      <c r="AG111" s="184">
        <f>IF(AC111="","SIN ESTADO",IF(AE111&lt;&gt;"","PAGA",IF(AD111&gt;0,"VENCIDA",IF(AD111&gt;=-5,"POR VENCER","AL DÍA"))))</f>
        <v/>
      </c>
      <c r="AH111" s="185" t="inlineStr">
        <is>
          <t>TRANSFERENCIA</t>
        </is>
      </c>
      <c r="AI111" s="119">
        <f>IF(N($H111)&lt;5,"",IF(AC111="","",AC111+31))</f>
        <v/>
      </c>
      <c r="AJ111" s="124">
        <f>IF(AI111="","",TODAY()-AI111)</f>
        <v/>
      </c>
      <c r="AK111" s="494" t="n">
        <v>46067</v>
      </c>
      <c r="AL111" s="184" t="n">
        <v>880000</v>
      </c>
      <c r="AM111" s="184">
        <f>IF(AI111="","SIN ESTADO",IF(AK111&lt;&gt;"","PAGA",IF(AJ111&gt;0,"VENCIDA",IF(AJ111&gt;=-5,"POR VENCER","AL DÍA"))))</f>
        <v/>
      </c>
      <c r="AN111" s="185" t="inlineStr">
        <is>
          <t>TRANSFERENCIA</t>
        </is>
      </c>
      <c r="AO111" s="119">
        <f>IF(N($H111)&lt;6,"",IF(AI111="","",AI111+31))</f>
        <v/>
      </c>
      <c r="AP111" s="124">
        <f>IF(AO111="","",TODAY()-AO111)</f>
        <v/>
      </c>
      <c r="AQ111" s="270" t="n">
        <v>46174</v>
      </c>
      <c r="AR111" s="184" t="n">
        <v>1500000</v>
      </c>
      <c r="AS111" s="184">
        <f>IF(AO111="","SIN ESTADO",IF(AQ111&lt;&gt;"","PAGA",IF(AP111&gt;0,"VENCIDA",IF(AP111&gt;=-5,"POR VENCER","AL DÍA"))))</f>
        <v/>
      </c>
      <c r="AT111" s="185" t="inlineStr">
        <is>
          <t>TRANSFERENCIA</t>
        </is>
      </c>
      <c r="AU111" s="119">
        <f>IF(N($H111)&lt;7,"",IF(AO111="","",AO111+31))</f>
        <v/>
      </c>
      <c r="AV111" s="124">
        <f>IF(AU111="","",TODAY()-AU111)</f>
        <v/>
      </c>
      <c r="AW111" s="494" t="n">
        <v>46209</v>
      </c>
      <c r="AX111" s="184" t="n">
        <v>1000000</v>
      </c>
      <c r="AY111" s="184">
        <f>IF(AU111="","SIN ESTADO",IF(AW111&lt;&gt;"","PAGA",IF(AV111&gt;0,"VENCIDA",IF(AV111&gt;=-5,"POR VENCER","AL DÍA"))))</f>
        <v/>
      </c>
      <c r="AZ111" s="185" t="inlineStr">
        <is>
          <t>TRANSFERENCIA</t>
        </is>
      </c>
      <c r="BA111" s="119">
        <f>IF(N($H111)&lt;8,"",IF(AU111="","",AU111+31))</f>
        <v/>
      </c>
      <c r="BB111" s="124">
        <f>IF(BA111="","",TODAY()-BA111)</f>
        <v/>
      </c>
      <c r="BC111" s="494" t="n">
        <v>46265</v>
      </c>
      <c r="BD111" s="184" t="n">
        <v>2000000</v>
      </c>
      <c r="BE111" s="184">
        <f>IF(BA111="","SIN ESTADO",IF(BC111&lt;&gt;"","PAGA",IF(BB111&gt;0,"VENCIDA",IF(BB111&gt;=-5,"POR VENCER","AL DÍA"))))</f>
        <v/>
      </c>
      <c r="BF111" s="185" t="inlineStr">
        <is>
          <t>TRANSFERENCIA</t>
        </is>
      </c>
      <c r="BG111" s="119">
        <f>IF(N($H111)&lt;9,"",IF(BA111="","",BA111+31))</f>
        <v/>
      </c>
      <c r="BH111" s="124">
        <f>IF(BG111="","",TODAY()-BG111)</f>
        <v/>
      </c>
      <c r="BI111" s="494" t="n">
        <v>46265</v>
      </c>
      <c r="BJ111" s="184" t="n"/>
      <c r="BK111" s="184">
        <f>IF(BG111="","SIN ESTADO",IF(BI111&lt;&gt;"","PAGA",IF(BH111&gt;0,"VENCIDA",IF(BH111&gt;=-5,"POR VENCER","AL DÍA"))))</f>
        <v/>
      </c>
      <c r="BL111" s="185" t="n"/>
      <c r="BM111" s="119">
        <f>IF(N($H111)&lt;10,"",IF(BG111="","",BG111+31))</f>
        <v/>
      </c>
      <c r="BN111" s="124">
        <f>IF(BM111="","",TODAY()-BM111)</f>
        <v/>
      </c>
      <c r="BO111" s="494" t="n">
        <v>46288</v>
      </c>
      <c r="BP111" s="184" t="n">
        <v>900000</v>
      </c>
      <c r="BQ111" s="184">
        <f>IF(BM111="","SIN ESTADO",IF(BO111&lt;&gt;"","PAGA",IF(BN111&gt;0,"VENCIDA",IF(BN111&gt;=-5,"POR VENCER","AL DÍA"))))</f>
        <v/>
      </c>
      <c r="BR111" s="185" t="inlineStr">
        <is>
          <t>TRANSFERENCIA</t>
        </is>
      </c>
      <c r="BS111" s="119">
        <f>IF(N($H111)&lt;11,"",IF(BM111="","",BM111+31))</f>
        <v/>
      </c>
      <c r="BT111" s="124">
        <f>IF(BS111="","",TODAY()-BS111)</f>
        <v/>
      </c>
      <c r="BU111" s="494" t="n"/>
      <c r="BV111" s="184" t="n"/>
      <c r="BW111" s="184">
        <f>IF(BS111="","SIN ESTADO",IF(BU111&lt;&gt;"","PAGA",IF(BT111&gt;0,"VENCIDA",IF(BT111&gt;=-5,"POR VENCER","AL DÍA"))))</f>
        <v/>
      </c>
      <c r="BX111" s="185" t="n"/>
      <c r="BY111" s="119">
        <f>IF(N($H111)&lt;12,"",IF(BS111="","",BS111+31))</f>
        <v/>
      </c>
      <c r="BZ111" s="124">
        <f>IF(BY111="","",TODAY()-BY111)</f>
        <v/>
      </c>
      <c r="CA111" s="494" t="n"/>
      <c r="CB111" s="184" t="n"/>
      <c r="CC111" s="184">
        <f>IF(BY111="","SIN ESTADO",IF(CA111&lt;&gt;"","PAGA",IF(BZ111&gt;0,"VENCIDA",IF(BZ111&gt;=-5,"POR VENCER","AL DÍA"))))</f>
        <v/>
      </c>
      <c r="CD111" s="185" t="n"/>
      <c r="CE111" s="119">
        <f>IF(N($H111)&lt;13,"",IF(BY111="","",BY111+31))</f>
        <v/>
      </c>
      <c r="CF111" s="124">
        <f>IF(CE111="","",TODAY()-CE111)</f>
        <v/>
      </c>
      <c r="CG111" s="494" t="n"/>
      <c r="CH111" s="184" t="n"/>
      <c r="CI111" s="184">
        <f>IF(CE111="","SIN ESTADO",IF(CG111&lt;&gt;"","PAGA",IF(CF111&gt;0,"VENCIDA",IF(CF111&gt;=-5,"POR VENCER","AL DÍA"))))</f>
        <v/>
      </c>
      <c r="CJ111" s="185" t="n"/>
      <c r="CK111" s="119">
        <f>IF(N($H111)&lt;14,"",IF(CE111="","",CE111+31))</f>
        <v/>
      </c>
      <c r="CL111" s="124">
        <f>IF(CK111="","",TODAY()-CK111)</f>
        <v/>
      </c>
      <c r="CM111" s="494" t="n"/>
      <c r="CN111" s="184" t="n"/>
      <c r="CO111" s="184">
        <f>IF(CK111="","SIN ESTADO",IF(CM111&lt;&gt;"","PAGA",IF(CL111&gt;0,"VENCIDA",IF(CL111&gt;=-5,"POR VENCER","AL DÍA"))))</f>
        <v/>
      </c>
      <c r="CP111" s="185" t="n"/>
      <c r="CQ111" s="119">
        <f>IF(N($H111)&lt;15,"",IF(CK111="","",CK111+31))</f>
        <v/>
      </c>
      <c r="CR111" s="124">
        <f>IF(CQ111="","",TODAY()-CQ111)</f>
        <v/>
      </c>
      <c r="CS111" s="494" t="n"/>
      <c r="CT111" s="184" t="n"/>
      <c r="CU111" s="184">
        <f>IF(CQ111="","SIN ESTADO",IF(CS111&lt;&gt;"","PAGA",IF(CR111&gt;0,"VENCIDA",IF(CR111&gt;=-5,"POR VENCER","AL DÍA"))))</f>
        <v/>
      </c>
      <c r="CV111" s="185" t="n"/>
      <c r="CW111" s="119">
        <f>IF(N($H111)&lt;16,"",IF(CQ111="","",CQ111+31))</f>
        <v/>
      </c>
      <c r="CX111" s="124">
        <f>IF(CW111="","",TODAY()-CW111)</f>
        <v/>
      </c>
      <c r="CY111" s="494" t="n"/>
      <c r="CZ111" s="184" t="n"/>
      <c r="DA111" s="184">
        <f>IF(CW111="","SIN ESTADO",IF(CY111&lt;&gt;"","PAGA",IF(CX111&gt;0,"VENCIDA",IF(CX111&gt;=-5,"POR VENCER","AL DÍA"))))</f>
        <v/>
      </c>
      <c r="DB111" s="185" t="n"/>
      <c r="DC111" s="119">
        <f>IF(N($H111)&lt;17,"",IF(CW111="","",CW111+31))</f>
        <v/>
      </c>
      <c r="DD111" s="124">
        <f>IF(DC111="","",TODAY()-DC111)</f>
        <v/>
      </c>
      <c r="DE111" s="494" t="n"/>
      <c r="DF111" s="184" t="n"/>
      <c r="DG111" s="184">
        <f>IF(DC111="","SIN ESTADO",IF(DE111&lt;&gt;"","PAGA",IF(DD111&gt;0,"VENCIDA",IF(DD111&gt;=-5,"POR VENCER","AL DÍA"))))</f>
        <v/>
      </c>
      <c r="DH111" s="185" t="n"/>
      <c r="DI111" s="119">
        <f>IF(N($H111)&lt;18,"",IF(DC111="","",DC111+31))</f>
        <v/>
      </c>
      <c r="DJ111" s="124">
        <f>IF(DI111="","",TODAY()-DI111)</f>
        <v/>
      </c>
      <c r="DK111" s="494" t="n"/>
      <c r="DL111" s="184" t="n"/>
      <c r="DM111" s="184">
        <f>IF(DI111="","SIN ESTADO",IF(DK111&lt;&gt;"","PAGA",IF(DJ111&gt;0,"VENCIDA",IF(DJ111&gt;=-5,"POR VENCER","AL DÍA"))))</f>
        <v/>
      </c>
      <c r="DN111" s="185" t="n"/>
      <c r="DO111" s="119">
        <f>IF(N($H111)&lt;19,"",IF(DI111="","",DI111+31))</f>
        <v/>
      </c>
      <c r="DP111" s="124">
        <f>IF(DO111="","",TODAY()-DO111)</f>
        <v/>
      </c>
      <c r="DQ111" s="494" t="n"/>
      <c r="DR111" s="184" t="n"/>
      <c r="DS111" s="184">
        <f>IF(DO111="","SIN ESTADO",IF(DQ111&lt;&gt;"","PAGA",IF(DP111&gt;0,"VENCIDA",IF(DP111&gt;=-5,"POR VENCER","AL DÍA"))))</f>
        <v/>
      </c>
      <c r="DT111" s="185" t="n"/>
      <c r="DU111" s="119">
        <f>IF(N($H111)&lt;20,"",IF(DO111="","",DO111+31))</f>
        <v/>
      </c>
      <c r="DV111" s="124">
        <f>IF(DU111="","",TODAY()-DU111)</f>
        <v/>
      </c>
      <c r="DW111" s="494" t="n"/>
      <c r="DX111" s="184" t="n"/>
      <c r="DY111" s="184">
        <f>IF(DU111="","SIN ESTADO",IF(DW111&lt;&gt;"","PAGA",IF(DV111&gt;0,"VENCIDA",IF(DV111&gt;=-5,"POR VENCER","AL DÍA"))))</f>
        <v/>
      </c>
      <c r="DZ111" s="185" t="n"/>
      <c r="EA111" s="119">
        <f>IF(N($H111)&lt;21,"",IF(DU111="","",DU111+31))</f>
        <v/>
      </c>
      <c r="EB111" s="124">
        <f>IF(EA111="","",TODAY()-EA111)</f>
        <v/>
      </c>
      <c r="EC111" s="494" t="n"/>
      <c r="ED111" s="184" t="n"/>
      <c r="EE111" s="184">
        <f>IF(EA111="","SIN ESTADO",IF(EC111&lt;&gt;"","PAGA",IF(EB111&gt;0,"VENCIDA",IF(EB111&gt;=-5,"POR VENCER","AL DÍA"))))</f>
        <v/>
      </c>
      <c r="EF111" s="185" t="n"/>
      <c r="EG111" s="119">
        <f>IF(N($H111)&lt;22,"",IF(EA111="","",EA111+31))</f>
        <v/>
      </c>
      <c r="EH111" s="124">
        <f>IF(EG111="","",TODAY()-EG111)</f>
        <v/>
      </c>
      <c r="EI111" s="494" t="n"/>
      <c r="EJ111" s="184" t="n"/>
      <c r="EK111" s="184">
        <f>IF(EG111="","SIN ESTADO",IF(EI111&lt;&gt;"","PAGA",IF(EH111&gt;0,"VENCIDA",IF(EH111&gt;=-5,"POR VENCER","AL DÍA"))))</f>
        <v/>
      </c>
      <c r="EL111" s="185" t="n"/>
      <c r="EM111" s="119">
        <f>IF(N($H111)&lt;23,"",IF(EG111="","",EG111+31))</f>
        <v/>
      </c>
      <c r="EN111" s="124">
        <f>IF(EM111="","",TODAY()-EM111)</f>
        <v/>
      </c>
      <c r="EO111" s="494" t="n"/>
      <c r="EP111" s="184" t="n"/>
      <c r="EQ111" s="184">
        <f>IF(EM111="","SIN ESTADO",IF(EO111&lt;&gt;"","PAGA",IF(EN111&gt;0,"VENCIDA",IF(EN111&gt;=-5,"POR VENCER","AL DÍA"))))</f>
        <v/>
      </c>
      <c r="ER111" s="185" t="n"/>
      <c r="ES111" s="119">
        <f>IF(N($H111)&lt;24,"",IF(EM111="","",EM111+31))</f>
        <v/>
      </c>
      <c r="ET111" s="124">
        <f>IF(ES111="","",TODAY()-ES111)</f>
        <v/>
      </c>
      <c r="EU111" s="494" t="n"/>
      <c r="EV111" s="184" t="n"/>
      <c r="EW111" s="184">
        <f>IF(ES111="","SIN ESTADO",IF(EU111&lt;&gt;"","PAGA",IF(ET111&gt;0,"VENCIDA",IF(ET111&gt;=-5,"POR VENCER","AL DÍA"))))</f>
        <v/>
      </c>
      <c r="EX111" s="185" t="n"/>
      <c r="EY111" s="119">
        <f>IF(N($H111)&lt;25,"",IF(ES111="","",ES111+31))</f>
        <v/>
      </c>
      <c r="EZ111" s="124">
        <f>IF(EY111="","",TODAY()-EY111)</f>
        <v/>
      </c>
      <c r="FA111" s="494" t="n"/>
      <c r="FB111" s="184" t="n"/>
      <c r="FC111" s="184">
        <f>IF(EY111="","SIN ESTADO",IF(FA111&lt;&gt;"","PAGA",IF(EZ111&gt;0,"VENCIDA",IF(EZ111&gt;=-5,"POR VENCER","AL DÍA"))))</f>
        <v/>
      </c>
      <c r="FD111" s="185" t="n"/>
      <c r="FE111" s="119">
        <f>IF(N($H111)&lt;26,"",IF(EY111="","",EY111+31))</f>
        <v/>
      </c>
      <c r="FF111" s="124">
        <f>IF(FE111="","",TODAY()-FE111)</f>
        <v/>
      </c>
      <c r="FG111" s="494" t="n"/>
      <c r="FH111" s="184" t="n"/>
      <c r="FI111" s="184">
        <f>IF(FE111="","SIN ESTADO",IF(FG111&lt;&gt;"","PAGA",IF(FF111&gt;0,"VENCIDA",IF(FF111&gt;=-5,"POR VENCER","AL DÍA"))))</f>
        <v/>
      </c>
      <c r="FJ111" s="185" t="n"/>
      <c r="FK111" s="119">
        <f>IF(N($H111)&lt;27,"",IF(FE111="","",FE111+31))</f>
        <v/>
      </c>
      <c r="FL111" s="124">
        <f>IF(FK111="","",TODAY()-FK111)</f>
        <v/>
      </c>
      <c r="FM111" s="494" t="n"/>
      <c r="FN111" s="184" t="n"/>
      <c r="FO111" s="184">
        <f>IF(FK111="","SIN ESTADO",IF(FM111&lt;&gt;"","PAGA",IF(FL111&gt;0,"VENCIDA",IF(FL111&gt;=-5,"POR VENCER","AL DÍA"))))</f>
        <v/>
      </c>
      <c r="FP111" s="185" t="n"/>
      <c r="FQ111" s="119">
        <f>IF(N($H111)&lt;28,"",IF(FK111="","",FK111+31))</f>
        <v/>
      </c>
      <c r="FR111" s="124">
        <f>IF(FQ111="","",TODAY()-FQ111)</f>
        <v/>
      </c>
      <c r="FS111" s="494" t="n"/>
      <c r="FT111" s="184" t="n"/>
      <c r="FU111" s="184">
        <f>IF(FQ111="","SIN ESTADO",IF(FS111&lt;&gt;"","PAGA",IF(FR111&gt;0,"VENCIDA",IF(FR111&gt;=-5,"POR VENCER","AL DÍA"))))</f>
        <v/>
      </c>
      <c r="FV111" s="185" t="n"/>
      <c r="FW111" s="119">
        <f>IF(N($H111)&lt;29,"",IF(FQ111="","",FQ111+31))</f>
        <v/>
      </c>
      <c r="FX111" s="124">
        <f>IF(FW111="","",TODAY()-FW111)</f>
        <v/>
      </c>
      <c r="FY111" s="494" t="n"/>
      <c r="FZ111" s="184" t="n"/>
      <c r="GA111" s="184">
        <f>IF(FW111="","SIN ESTADO",IF(FY111&lt;&gt;"","PAGA",IF(FX111&gt;0,"VENCIDA",IF(FX111&gt;=-5,"POR VENCER","AL DÍA"))))</f>
        <v/>
      </c>
      <c r="GB111" s="185" t="n"/>
      <c r="GC111" s="119">
        <f>IF(N($H111)&lt;30,"",IF(FW111="","",FW111+31))</f>
        <v/>
      </c>
      <c r="GD111" s="124">
        <f>IF(GC111="","",TODAY()-GC111)</f>
        <v/>
      </c>
      <c r="GE111" s="494" t="n"/>
      <c r="GF111" s="184" t="n"/>
      <c r="GG111" s="184">
        <f>IF(GC111="","SIN ESTADO",IF(GE111&lt;&gt;"","PAGA",IF(GD111&gt;0,"VENCIDA",IF(GD111&gt;=-5,"POR VENCER","AL DÍA"))))</f>
        <v/>
      </c>
      <c r="GH111" s="185" t="n"/>
      <c r="GI111" s="119">
        <f>IF(N($H111)&lt;31,"",IF(GC111="","",GC111+31))</f>
        <v/>
      </c>
      <c r="GJ111" s="124">
        <f>IF(GI111="","",TODAY()-GI111)</f>
        <v/>
      </c>
      <c r="GK111" s="494" t="n"/>
      <c r="GL111" s="184" t="n"/>
      <c r="GM111" s="184">
        <f>IF(GI111="","SIN ESTADO",IF(GK111&lt;&gt;"","PAGA",IF(GJ111&gt;0,"VENCIDA",IF(GJ111&gt;=-5,"POR VENCER","AL DÍA"))))</f>
        <v/>
      </c>
      <c r="GN111" s="185" t="n"/>
      <c r="GO111" s="119">
        <f>IF(N($H111)&lt;32,"",IF(GI111="","",GI111+31))</f>
        <v/>
      </c>
      <c r="GP111" s="124">
        <f>IF(GO111="","",TODAY()-GO111)</f>
        <v/>
      </c>
      <c r="GQ111" s="494" t="n"/>
      <c r="GR111" s="184" t="n"/>
      <c r="GS111" s="184">
        <f>IF(GO111="","SIN ESTADO",IF(GQ111&lt;&gt;"","PAGA",IF(GP111&gt;0,"VENCIDA",IF(GP111&gt;=-5,"POR VENCER","AL DÍA"))))</f>
        <v/>
      </c>
      <c r="GT111" s="185" t="n"/>
      <c r="GU111" s="119">
        <f>IF(N($H111)&lt;33,"",IF(GO111="","",GO111+31))</f>
        <v/>
      </c>
      <c r="GV111" s="124">
        <f>IF(GU111="","",TODAY()-GU111)</f>
        <v/>
      </c>
      <c r="GW111" s="494" t="n"/>
      <c r="GX111" s="184" t="n"/>
      <c r="GY111" s="184">
        <f>IF(GU111="","SIN ESTADO",IF(GW111&lt;&gt;"","PAGA",IF(GV111&gt;0,"VENCIDA",IF(GV111&gt;=-5,"POR VENCER","AL DÍA"))))</f>
        <v/>
      </c>
      <c r="GZ111" s="185" t="n"/>
      <c r="HA111" s="119">
        <f>IF(N($H111)&lt;34,"",IF(GU111="","",GU111+31))</f>
        <v/>
      </c>
      <c r="HB111" s="124">
        <f>IF(HA111="","",TODAY()-HA111)</f>
        <v/>
      </c>
      <c r="HC111" s="494" t="n"/>
      <c r="HD111" s="184" t="n"/>
      <c r="HE111" s="184">
        <f>IF(HA111="","SIN ESTADO",IF(HC111&lt;&gt;"","PAGA",IF(HB111&gt;0,"VENCIDA",IF(HB111&gt;=-5,"POR VENCER","AL DÍA"))))</f>
        <v/>
      </c>
      <c r="HF111" s="185" t="n"/>
      <c r="HG111" s="119">
        <f>IF(N($H111)&lt;35,"",IF(HA111="","",HA111+31))</f>
        <v/>
      </c>
      <c r="HH111" s="124">
        <f>IF(HG111="","",TODAY()-HG111)</f>
        <v/>
      </c>
      <c r="HI111" s="494" t="n"/>
      <c r="HJ111" s="184" t="n"/>
      <c r="HK111" s="184">
        <f>IF(HG111="","SIN ESTADO",IF(HI111&lt;&gt;"","PAGA",IF(HH111&gt;0,"VENCIDA",IF(HH111&gt;=-5,"POR VENCER","AL DÍA"))))</f>
        <v/>
      </c>
      <c r="HL111" s="168" t="n"/>
      <c r="HM111" s="119">
        <f>IF(N($H111)&lt;36,"",IF(HG111="","",HG111+31))</f>
        <v/>
      </c>
      <c r="HN111" s="124">
        <f>IF(HM111="","",TODAY()-HM111)</f>
        <v/>
      </c>
      <c r="HO111" s="494" t="n"/>
      <c r="HP111" s="184" t="n"/>
      <c r="HQ111" s="184">
        <f>IF(HM111="","SIN ESTADO",IF(HO111&lt;&gt;"","PAGA",IF(HN111&gt;0,"VENCIDA",IF(HN111&gt;=-5,"POR VENCER","AL DÍA"))))</f>
        <v/>
      </c>
      <c r="HR111" s="168" t="n"/>
      <c r="HS111" s="169">
        <f>N111+T111+Z111+AF111+AL111+AR111+AX111+BD111+BJ111+BP111+BV111+CB111+CH111+CN111+CT111+CZ111+DF111+DL111+DR111+DX111+ED111+EJ111+EP111+EV111+FB111+FH111+FN111+FT111+FZ111+GF111+GL111+GR111+GX111+HD111+HJ111+HP111</f>
        <v/>
      </c>
      <c r="HU111" s="170">
        <f>IFERROR(N($J111),0)</f>
        <v/>
      </c>
      <c r="HW111" s="170">
        <f>SUMPRODUCT((MOD(COLUMN($M111:$HR111)-COLUMN($M111),6)=0)*ISNUMBER($M111:$HR111)*($M111:$HR111&gt;=RESUMEN!$C$26)*($M111:$HR111&lt;=RESUMEN!$C$27)*IFERROR(N($N111:$HS111),0))</f>
        <v/>
      </c>
      <c r="HX111" s="170">
        <f>SUMPRODUCT((MOD(COLUMN($M111:$HR111)-COLUMN($M111),6)=0)*ISNUMBER($M111:$HR111)*($M111:$HR111&gt;=RESUMEN!$C$26)*($M111:$HR111&lt;=RESUMEN!$C$27))</f>
        <v/>
      </c>
    </row>
    <row r="112" ht="15.75" customHeight="1" s="506">
      <c r="B112" s="113">
        <f>VENTAS!A111</f>
        <v/>
      </c>
      <c r="C112" s="236">
        <f>VENTAS!B111</f>
        <v/>
      </c>
      <c r="D112" s="53">
        <f>VENTAS!C111</f>
        <v/>
      </c>
      <c r="E112" s="114">
        <f>VENTAS!D111</f>
        <v/>
      </c>
      <c r="F112" s="114">
        <f>VENTAS!J111</f>
        <v/>
      </c>
      <c r="G112" s="494">
        <f>VENTAS!F111</f>
        <v/>
      </c>
      <c r="H112" s="479">
        <f>VENTAS!K111</f>
        <v/>
      </c>
      <c r="I112" s="479">
        <f>VENTAS!M111</f>
        <v/>
      </c>
      <c r="J112" s="184">
        <f>VENTAS!L111</f>
        <v/>
      </c>
      <c r="K112" s="119">
        <f>IF(N($H112)&lt;1,"",$G112+31)</f>
        <v/>
      </c>
      <c r="L112" s="124" t="n"/>
      <c r="M112" s="201" t="n"/>
      <c r="N112" s="374" t="n"/>
      <c r="O112" s="184" t="n"/>
      <c r="P112" s="185" t="n"/>
      <c r="Q112" s="119" t="n"/>
      <c r="R112" s="124" t="n"/>
      <c r="S112" s="406" t="n"/>
      <c r="T112" s="184" t="n"/>
      <c r="U112" s="184" t="n"/>
      <c r="V112" s="185" t="n"/>
      <c r="W112" s="119" t="n"/>
      <c r="X112" s="124" t="n"/>
      <c r="Y112" s="407" t="n"/>
      <c r="Z112" s="184" t="n"/>
      <c r="AA112" s="184" t="n"/>
      <c r="AB112" s="185" t="n"/>
      <c r="AC112" s="119">
        <f>IF(N($H112)&lt;4,"",IF(W112="","",W112+31))</f>
        <v/>
      </c>
      <c r="AD112" s="124">
        <f>IF(AC112="","",TODAY()-AC112)</f>
        <v/>
      </c>
      <c r="AE112" s="494" t="n"/>
      <c r="AF112" s="184" t="n"/>
      <c r="AG112" s="184">
        <f>IF(AC112="","SIN ESTADO",IF(AE112&lt;&gt;"","PAGA",IF(AD112&gt;0,"VENCIDA",IF(AD112&gt;=-5,"POR VENCER","AL DÍA"))))</f>
        <v/>
      </c>
      <c r="AH112" s="185" t="n"/>
      <c r="AI112" s="119">
        <f>IF(N($H112)&lt;5,"",IF(AC112="","",AC112+31))</f>
        <v/>
      </c>
      <c r="AJ112" s="124">
        <f>IF(AI112="","",TODAY()-AI112)</f>
        <v/>
      </c>
      <c r="AK112" s="494" t="n"/>
      <c r="AL112" s="184" t="n"/>
      <c r="AM112" s="184">
        <f>IF(AI112="","SIN ESTADO",IF(AK112&lt;&gt;"","PAGA",IF(AJ112&gt;0,"VENCIDA",IF(AJ112&gt;=-5,"POR VENCER","AL DÍA"))))</f>
        <v/>
      </c>
      <c r="AN112" s="185" t="n"/>
      <c r="AO112" s="119">
        <f>IF(N($H112)&lt;6,"",IF(AI112="","",AI112+31))</f>
        <v/>
      </c>
      <c r="AP112" s="124">
        <f>IF(AO112="","",TODAY()-AO112)</f>
        <v/>
      </c>
      <c r="AQ112" s="270" t="n"/>
      <c r="AR112" s="184" t="n"/>
      <c r="AS112" s="184">
        <f>IF(AO112="","SIN ESTADO",IF(AQ112&lt;&gt;"","PAGA",IF(AP112&gt;0,"VENCIDA",IF(AP112&gt;=-5,"POR VENCER","AL DÍA"))))</f>
        <v/>
      </c>
      <c r="AT112" s="185" t="n"/>
      <c r="AU112" s="119">
        <f>IF(N($H112)&lt;7,"",IF(AO112="","",AO112+31))</f>
        <v/>
      </c>
      <c r="AV112" s="124">
        <f>IF(AU112="","",TODAY()-AU112)</f>
        <v/>
      </c>
      <c r="AW112" s="494" t="n"/>
      <c r="AX112" s="184" t="n"/>
      <c r="AY112" s="184">
        <f>IF(AU112="","SIN ESTADO",IF(AW112&lt;&gt;"","PAGA",IF(AV112&gt;0,"VENCIDA",IF(AV112&gt;=-5,"POR VENCER","AL DÍA"))))</f>
        <v/>
      </c>
      <c r="AZ112" s="185" t="n"/>
      <c r="BA112" s="119">
        <f>IF(N($H112)&lt;8,"",IF(AU112="","",AU112+31))</f>
        <v/>
      </c>
      <c r="BB112" s="124">
        <f>IF(BA112="","",TODAY()-BA112)</f>
        <v/>
      </c>
      <c r="BC112" s="494" t="n"/>
      <c r="BD112" s="184" t="n"/>
      <c r="BE112" s="184">
        <f>IF(BA112="","SIN ESTADO",IF(BC112&lt;&gt;"","PAGA",IF(BB112&gt;0,"VENCIDA",IF(BB112&gt;=-5,"POR VENCER","AL DÍA"))))</f>
        <v/>
      </c>
      <c r="BF112" s="185" t="n"/>
      <c r="BG112" s="119">
        <f>IF(N($H112)&lt;9,"",IF(BA112="","",BA112+31))</f>
        <v/>
      </c>
      <c r="BH112" s="124">
        <f>IF(BG112="","",TODAY()-BG112)</f>
        <v/>
      </c>
      <c r="BI112" s="494" t="n"/>
      <c r="BJ112" s="184" t="n"/>
      <c r="BK112" s="184">
        <f>IF(BG112="","SIN ESTADO",IF(BI112&lt;&gt;"","PAGA",IF(BH112&gt;0,"VENCIDA",IF(BH112&gt;=-5,"POR VENCER","AL DÍA"))))</f>
        <v/>
      </c>
      <c r="BL112" s="185" t="n"/>
      <c r="BM112" s="119">
        <f>IF(N($H112)&lt;10,"",IF(BG112="","",BG112+31))</f>
        <v/>
      </c>
      <c r="BN112" s="124">
        <f>IF(BM112="","",TODAY()-BM112)</f>
        <v/>
      </c>
      <c r="BO112" s="494" t="n"/>
      <c r="BP112" s="184" t="n"/>
      <c r="BQ112" s="184">
        <f>IF(BM112="","SIN ESTADO",IF(BO112&lt;&gt;"","PAGA",IF(BN112&gt;0,"VENCIDA",IF(BN112&gt;=-5,"POR VENCER","AL DÍA"))))</f>
        <v/>
      </c>
      <c r="BR112" s="185" t="n"/>
      <c r="BS112" s="119">
        <f>IF(N($H112)&lt;11,"",IF(BM112="","",BM112+31))</f>
        <v/>
      </c>
      <c r="BT112" s="124">
        <f>IF(BS112="","",TODAY()-BS112)</f>
        <v/>
      </c>
      <c r="BU112" s="494" t="n"/>
      <c r="BV112" s="184" t="n"/>
      <c r="BW112" s="184">
        <f>IF(BS112="","SIN ESTADO",IF(BU112&lt;&gt;"","PAGA",IF(BT112&gt;0,"VENCIDA",IF(BT112&gt;=-5,"POR VENCER","AL DÍA"))))</f>
        <v/>
      </c>
      <c r="BX112" s="185" t="n"/>
      <c r="BY112" s="119">
        <f>IF(N($H112)&lt;12,"",IF(BS112="","",BS112+31))</f>
        <v/>
      </c>
      <c r="BZ112" s="124">
        <f>IF(BY112="","",TODAY()-BY112)</f>
        <v/>
      </c>
      <c r="CA112" s="494" t="n"/>
      <c r="CB112" s="184" t="n"/>
      <c r="CC112" s="184">
        <f>IF(BY112="","SIN ESTADO",IF(CA112&lt;&gt;"","PAGA",IF(BZ112&gt;0,"VENCIDA",IF(BZ112&gt;=-5,"POR VENCER","AL DÍA"))))</f>
        <v/>
      </c>
      <c r="CD112" s="185" t="n"/>
      <c r="CE112" s="119">
        <f>IF(N($H112)&lt;13,"",IF(BY112="","",BY112+31))</f>
        <v/>
      </c>
      <c r="CF112" s="124">
        <f>IF(CE112="","",TODAY()-CE112)</f>
        <v/>
      </c>
      <c r="CG112" s="494" t="n"/>
      <c r="CH112" s="184" t="n"/>
      <c r="CI112" s="184">
        <f>IF(CE112="","SIN ESTADO",IF(CG112&lt;&gt;"","PAGA",IF(CF112&gt;0,"VENCIDA",IF(CF112&gt;=-5,"POR VENCER","AL DÍA"))))</f>
        <v/>
      </c>
      <c r="CJ112" s="185" t="n"/>
      <c r="CK112" s="119">
        <f>IF(N($H112)&lt;14,"",IF(CE112="","",CE112+31))</f>
        <v/>
      </c>
      <c r="CL112" s="124">
        <f>IF(CK112="","",TODAY()-CK112)</f>
        <v/>
      </c>
      <c r="CM112" s="494" t="n"/>
      <c r="CN112" s="184" t="n"/>
      <c r="CO112" s="184">
        <f>IF(CK112="","SIN ESTADO",IF(CM112&lt;&gt;"","PAGA",IF(CL112&gt;0,"VENCIDA",IF(CL112&gt;=-5,"POR VENCER","AL DÍA"))))</f>
        <v/>
      </c>
      <c r="CP112" s="185" t="n"/>
      <c r="CQ112" s="119">
        <f>IF(N($H112)&lt;15,"",IF(CK112="","",CK112+31))</f>
        <v/>
      </c>
      <c r="CR112" s="124">
        <f>IF(CQ112="","",TODAY()-CQ112)</f>
        <v/>
      </c>
      <c r="CS112" s="494" t="n"/>
      <c r="CT112" s="184" t="n"/>
      <c r="CU112" s="184">
        <f>IF(CQ112="","SIN ESTADO",IF(CS112&lt;&gt;"","PAGA",IF(CR112&gt;0,"VENCIDA",IF(CR112&gt;=-5,"POR VENCER","AL DÍA"))))</f>
        <v/>
      </c>
      <c r="CV112" s="185" t="n"/>
      <c r="CW112" s="119">
        <f>IF(N($H112)&lt;16,"",IF(CQ112="","",CQ112+31))</f>
        <v/>
      </c>
      <c r="CX112" s="124">
        <f>IF(CW112="","",TODAY()-CW112)</f>
        <v/>
      </c>
      <c r="CY112" s="494" t="n"/>
      <c r="CZ112" s="184" t="n"/>
      <c r="DA112" s="184">
        <f>IF(CW112="","SIN ESTADO",IF(CY112&lt;&gt;"","PAGA",IF(CX112&gt;0,"VENCIDA",IF(CX112&gt;=-5,"POR VENCER","AL DÍA"))))</f>
        <v/>
      </c>
      <c r="DB112" s="185" t="n"/>
      <c r="DC112" s="119">
        <f>IF(N($H112)&lt;17,"",IF(CW112="","",CW112+31))</f>
        <v/>
      </c>
      <c r="DD112" s="124">
        <f>IF(DC112="","",TODAY()-DC112)</f>
        <v/>
      </c>
      <c r="DE112" s="494" t="n"/>
      <c r="DF112" s="184" t="n"/>
      <c r="DG112" s="184">
        <f>IF(DC112="","SIN ESTADO",IF(DE112&lt;&gt;"","PAGA",IF(DD112&gt;0,"VENCIDA",IF(DD112&gt;=-5,"POR VENCER","AL DÍA"))))</f>
        <v/>
      </c>
      <c r="DH112" s="185" t="n"/>
      <c r="DI112" s="119">
        <f>IF(N($H112)&lt;18,"",IF(DC112="","",DC112+31))</f>
        <v/>
      </c>
      <c r="DJ112" s="124">
        <f>IF(DI112="","",TODAY()-DI112)</f>
        <v/>
      </c>
      <c r="DK112" s="494" t="n"/>
      <c r="DL112" s="184" t="n"/>
      <c r="DM112" s="184">
        <f>IF(DI112="","SIN ESTADO",IF(DK112&lt;&gt;"","PAGA",IF(DJ112&gt;0,"VENCIDA",IF(DJ112&gt;=-5,"POR VENCER","AL DÍA"))))</f>
        <v/>
      </c>
      <c r="DN112" s="185" t="n"/>
      <c r="DO112" s="119">
        <f>IF(N($H112)&lt;19,"",IF(DI112="","",DI112+31))</f>
        <v/>
      </c>
      <c r="DP112" s="124">
        <f>IF(DO112="","",TODAY()-DO112)</f>
        <v/>
      </c>
      <c r="DQ112" s="494" t="n"/>
      <c r="DR112" s="184" t="n"/>
      <c r="DS112" s="184">
        <f>IF(DO112="","SIN ESTADO",IF(DQ112&lt;&gt;"","PAGA",IF(DP112&gt;0,"VENCIDA",IF(DP112&gt;=-5,"POR VENCER","AL DÍA"))))</f>
        <v/>
      </c>
      <c r="DT112" s="185" t="n"/>
      <c r="DU112" s="119">
        <f>IF(N($H112)&lt;20,"",IF(DO112="","",DO112+31))</f>
        <v/>
      </c>
      <c r="DV112" s="124">
        <f>IF(DU112="","",TODAY()-DU112)</f>
        <v/>
      </c>
      <c r="DW112" s="494" t="n"/>
      <c r="DX112" s="184" t="n"/>
      <c r="DY112" s="184">
        <f>IF(DU112="","SIN ESTADO",IF(DW112&lt;&gt;"","PAGA",IF(DV112&gt;0,"VENCIDA",IF(DV112&gt;=-5,"POR VENCER","AL DÍA"))))</f>
        <v/>
      </c>
      <c r="DZ112" s="185" t="n"/>
      <c r="EA112" s="119">
        <f>IF(N($H112)&lt;21,"",IF(DU112="","",DU112+31))</f>
        <v/>
      </c>
      <c r="EB112" s="124">
        <f>IF(EA112="","",TODAY()-EA112)</f>
        <v/>
      </c>
      <c r="EC112" s="494" t="n"/>
      <c r="ED112" s="184" t="n"/>
      <c r="EE112" s="184">
        <f>IF(EA112="","SIN ESTADO",IF(EC112&lt;&gt;"","PAGA",IF(EB112&gt;0,"VENCIDA",IF(EB112&gt;=-5,"POR VENCER","AL DÍA"))))</f>
        <v/>
      </c>
      <c r="EF112" s="185" t="n"/>
      <c r="EG112" s="119">
        <f>IF(N($H112)&lt;22,"",IF(EA112="","",EA112+31))</f>
        <v/>
      </c>
      <c r="EH112" s="124">
        <f>IF(EG112="","",TODAY()-EG112)</f>
        <v/>
      </c>
      <c r="EI112" s="494" t="n"/>
      <c r="EJ112" s="184" t="n"/>
      <c r="EK112" s="184">
        <f>IF(EG112="","SIN ESTADO",IF(EI112&lt;&gt;"","PAGA",IF(EH112&gt;0,"VENCIDA",IF(EH112&gt;=-5,"POR VENCER","AL DÍA"))))</f>
        <v/>
      </c>
      <c r="EL112" s="185" t="n"/>
      <c r="EM112" s="119">
        <f>IF(N($H112)&lt;23,"",IF(EG112="","",EG112+31))</f>
        <v/>
      </c>
      <c r="EN112" s="124">
        <f>IF(EM112="","",TODAY()-EM112)</f>
        <v/>
      </c>
      <c r="EO112" s="494" t="n"/>
      <c r="EP112" s="184" t="n"/>
      <c r="EQ112" s="184">
        <f>IF(EM112="","SIN ESTADO",IF(EO112&lt;&gt;"","PAGA",IF(EN112&gt;0,"VENCIDA",IF(EN112&gt;=-5,"POR VENCER","AL DÍA"))))</f>
        <v/>
      </c>
      <c r="ER112" s="185" t="n"/>
      <c r="ES112" s="119">
        <f>IF(N($H112)&lt;24,"",IF(EM112="","",EM112+31))</f>
        <v/>
      </c>
      <c r="ET112" s="124">
        <f>IF(ES112="","",TODAY()-ES112)</f>
        <v/>
      </c>
      <c r="EU112" s="494" t="n"/>
      <c r="EV112" s="184" t="n"/>
      <c r="EW112" s="184">
        <f>IF(ES112="","SIN ESTADO",IF(EU112&lt;&gt;"","PAGA",IF(ET112&gt;0,"VENCIDA",IF(ET112&gt;=-5,"POR VENCER","AL DÍA"))))</f>
        <v/>
      </c>
      <c r="EX112" s="185" t="n"/>
      <c r="EY112" s="119">
        <f>IF(N($H112)&lt;25,"",IF(ES112="","",ES112+31))</f>
        <v/>
      </c>
      <c r="EZ112" s="124">
        <f>IF(EY112="","",TODAY()-EY112)</f>
        <v/>
      </c>
      <c r="FA112" s="494" t="n"/>
      <c r="FB112" s="184" t="n"/>
      <c r="FC112" s="184">
        <f>IF(EY112="","SIN ESTADO",IF(FA112&lt;&gt;"","PAGA",IF(EZ112&gt;0,"VENCIDA",IF(EZ112&gt;=-5,"POR VENCER","AL DÍA"))))</f>
        <v/>
      </c>
      <c r="FD112" s="185" t="n"/>
      <c r="FE112" s="119">
        <f>IF(N($H112)&lt;26,"",IF(EY112="","",EY112+31))</f>
        <v/>
      </c>
      <c r="FF112" s="124">
        <f>IF(FE112="","",TODAY()-FE112)</f>
        <v/>
      </c>
      <c r="FG112" s="494" t="n"/>
      <c r="FH112" s="184" t="n"/>
      <c r="FI112" s="184">
        <f>IF(FE112="","SIN ESTADO",IF(FG112&lt;&gt;"","PAGA",IF(FF112&gt;0,"VENCIDA",IF(FF112&gt;=-5,"POR VENCER","AL DÍA"))))</f>
        <v/>
      </c>
      <c r="FJ112" s="185" t="n"/>
      <c r="FK112" s="119">
        <f>IF(N($H112)&lt;27,"",IF(FE112="","",FE112+31))</f>
        <v/>
      </c>
      <c r="FL112" s="124">
        <f>IF(FK112="","",TODAY()-FK112)</f>
        <v/>
      </c>
      <c r="FM112" s="494" t="n"/>
      <c r="FN112" s="184" t="n"/>
      <c r="FO112" s="184">
        <f>IF(FK112="","SIN ESTADO",IF(FM112&lt;&gt;"","PAGA",IF(FL112&gt;0,"VENCIDA",IF(FL112&gt;=-5,"POR VENCER","AL DÍA"))))</f>
        <v/>
      </c>
      <c r="FP112" s="185" t="n"/>
      <c r="FQ112" s="119">
        <f>IF(N($H112)&lt;28,"",IF(FK112="","",FK112+31))</f>
        <v/>
      </c>
      <c r="FR112" s="124">
        <f>IF(FQ112="","",TODAY()-FQ112)</f>
        <v/>
      </c>
      <c r="FS112" s="494" t="n"/>
      <c r="FT112" s="184" t="n"/>
      <c r="FU112" s="184">
        <f>IF(FQ112="","SIN ESTADO",IF(FS112&lt;&gt;"","PAGA",IF(FR112&gt;0,"VENCIDA",IF(FR112&gt;=-5,"POR VENCER","AL DÍA"))))</f>
        <v/>
      </c>
      <c r="FV112" s="185" t="n"/>
      <c r="FW112" s="119">
        <f>IF(N($H112)&lt;29,"",IF(FQ112="","",FQ112+31))</f>
        <v/>
      </c>
      <c r="FX112" s="124">
        <f>IF(FW112="","",TODAY()-FW112)</f>
        <v/>
      </c>
      <c r="FY112" s="494" t="n"/>
      <c r="FZ112" s="184" t="n"/>
      <c r="GA112" s="184">
        <f>IF(FW112="","SIN ESTADO",IF(FY112&lt;&gt;"","PAGA",IF(FX112&gt;0,"VENCIDA",IF(FX112&gt;=-5,"POR VENCER","AL DÍA"))))</f>
        <v/>
      </c>
      <c r="GB112" s="185" t="n"/>
      <c r="GC112" s="119">
        <f>IF(N($H112)&lt;30,"",IF(FW112="","",FW112+31))</f>
        <v/>
      </c>
      <c r="GD112" s="124">
        <f>IF(GC112="","",TODAY()-GC112)</f>
        <v/>
      </c>
      <c r="GE112" s="494" t="n"/>
      <c r="GF112" s="184" t="n"/>
      <c r="GG112" s="184">
        <f>IF(GC112="","SIN ESTADO",IF(GE112&lt;&gt;"","PAGA",IF(GD112&gt;0,"VENCIDA",IF(GD112&gt;=-5,"POR VENCER","AL DÍA"))))</f>
        <v/>
      </c>
      <c r="GH112" s="185" t="n"/>
      <c r="GI112" s="119">
        <f>IF(N($H112)&lt;31,"",IF(GC112="","",GC112+31))</f>
        <v/>
      </c>
      <c r="GJ112" s="124">
        <f>IF(GI112="","",TODAY()-GI112)</f>
        <v/>
      </c>
      <c r="GK112" s="494" t="n"/>
      <c r="GL112" s="184" t="n"/>
      <c r="GM112" s="184">
        <f>IF(GI112="","SIN ESTADO",IF(GK112&lt;&gt;"","PAGA",IF(GJ112&gt;0,"VENCIDA",IF(GJ112&gt;=-5,"POR VENCER","AL DÍA"))))</f>
        <v/>
      </c>
      <c r="GN112" s="185" t="n"/>
      <c r="GO112" s="119">
        <f>IF(N($H112)&lt;32,"",IF(GI112="","",GI112+31))</f>
        <v/>
      </c>
      <c r="GP112" s="124">
        <f>IF(GO112="","",TODAY()-GO112)</f>
        <v/>
      </c>
      <c r="GQ112" s="494" t="n"/>
      <c r="GR112" s="184" t="n"/>
      <c r="GS112" s="184">
        <f>IF(GO112="","SIN ESTADO",IF(GQ112&lt;&gt;"","PAGA",IF(GP112&gt;0,"VENCIDA",IF(GP112&gt;=-5,"POR VENCER","AL DÍA"))))</f>
        <v/>
      </c>
      <c r="GT112" s="185" t="n"/>
      <c r="GU112" s="119">
        <f>IF(N($H112)&lt;33,"",IF(GO112="","",GO112+31))</f>
        <v/>
      </c>
      <c r="GV112" s="124">
        <f>IF(GU112="","",TODAY()-GU112)</f>
        <v/>
      </c>
      <c r="GW112" s="494" t="n"/>
      <c r="GX112" s="184" t="n"/>
      <c r="GY112" s="184">
        <f>IF(GU112="","SIN ESTADO",IF(GW112&lt;&gt;"","PAGA",IF(GV112&gt;0,"VENCIDA",IF(GV112&gt;=-5,"POR VENCER","AL DÍA"))))</f>
        <v/>
      </c>
      <c r="GZ112" s="185" t="n"/>
      <c r="HA112" s="119">
        <f>IF(N($H112)&lt;34,"",IF(GU112="","",GU112+31))</f>
        <v/>
      </c>
      <c r="HB112" s="124">
        <f>IF(HA112="","",TODAY()-HA112)</f>
        <v/>
      </c>
      <c r="HC112" s="494" t="n"/>
      <c r="HD112" s="184" t="n"/>
      <c r="HE112" s="184">
        <f>IF(HA112="","SIN ESTADO",IF(HC112&lt;&gt;"","PAGA",IF(HB112&gt;0,"VENCIDA",IF(HB112&gt;=-5,"POR VENCER","AL DÍA"))))</f>
        <v/>
      </c>
      <c r="HF112" s="185" t="n"/>
      <c r="HG112" s="119">
        <f>IF(N($H112)&lt;35,"",IF(HA112="","",HA112+31))</f>
        <v/>
      </c>
      <c r="HH112" s="124">
        <f>IF(HG112="","",TODAY()-HG112)</f>
        <v/>
      </c>
      <c r="HI112" s="494" t="n"/>
      <c r="HJ112" s="184" t="n"/>
      <c r="HK112" s="184">
        <f>IF(HG112="","SIN ESTADO",IF(HI112&lt;&gt;"","PAGA",IF(HH112&gt;0,"VENCIDA",IF(HH112&gt;=-5,"POR VENCER","AL DÍA"))))</f>
        <v/>
      </c>
      <c r="HL112" s="168" t="n"/>
      <c r="HM112" s="119">
        <f>IF(N($H112)&lt;36,"",IF(HG112="","",HG112+31))</f>
        <v/>
      </c>
      <c r="HN112" s="124">
        <f>IF(HM112="","",TODAY()-HM112)</f>
        <v/>
      </c>
      <c r="HO112" s="494" t="n"/>
      <c r="HP112" s="184" t="n"/>
      <c r="HQ112" s="184">
        <f>IF(HM112="","SIN ESTADO",IF(HO112&lt;&gt;"","PAGA",IF(HN112&gt;0,"VENCIDA",IF(HN112&gt;=-5,"POR VENCER","AL DÍA"))))</f>
        <v/>
      </c>
      <c r="HR112" s="168" t="n"/>
      <c r="HS112" s="169">
        <f>N112+T112+Z112+AF112+AL112+AR112+AX112+BD112+BJ112+BP112+BV112+CB112+CH112+CN112+CT112+CZ112+DF112+DL112+DR112+DX112+ED112+EJ112+EP112+EV112+FB112+FH112+FN112+FT112+FZ112+GF112+GL112+GR112+GX112+HD112+HJ112+HP112</f>
        <v/>
      </c>
      <c r="HU112" s="170">
        <f>IFERROR(N($J112),0)</f>
        <v/>
      </c>
      <c r="HW112" s="170">
        <f>SUMPRODUCT((MOD(COLUMN($M112:$HR112)-COLUMN($M112),6)=0)*ISNUMBER($M112:$HR112)*($M112:$HR112&gt;=RESUMEN!$C$26)*($M112:$HR112&lt;=RESUMEN!$C$27)*IFERROR(N($N112:$HS112),0))</f>
        <v/>
      </c>
      <c r="HX112" s="170">
        <f>SUMPRODUCT((MOD(COLUMN($M112:$HR112)-COLUMN($M112),6)=0)*ISNUMBER($M112:$HR112)*($M112:$HR112&gt;=RESUMEN!$C$26)*($M112:$HR112&lt;=RESUMEN!$C$27))</f>
        <v/>
      </c>
    </row>
    <row r="113" ht="15.75" customHeight="1" s="506">
      <c r="B113" s="113">
        <f>VENTAS!A112</f>
        <v/>
      </c>
      <c r="C113" s="236">
        <f>VENTAS!B112</f>
        <v/>
      </c>
      <c r="D113" s="53">
        <f>VENTAS!C112</f>
        <v/>
      </c>
      <c r="E113" s="114">
        <f>VENTAS!D112</f>
        <v/>
      </c>
      <c r="F113" s="114">
        <f>VENTAS!J112</f>
        <v/>
      </c>
      <c r="G113" s="494">
        <f>VENTAS!F112</f>
        <v/>
      </c>
      <c r="H113" s="479">
        <f>VENTAS!K112</f>
        <v/>
      </c>
      <c r="I113" s="479">
        <f>VENTAS!M112</f>
        <v/>
      </c>
      <c r="J113" s="184">
        <f>VENTAS!L112</f>
        <v/>
      </c>
      <c r="K113" s="119">
        <f>IF(N($H113)&lt;1,"",$G113+31)</f>
        <v/>
      </c>
      <c r="L113" s="124">
        <f>IF(K113="","",TODAY()-K113)</f>
        <v/>
      </c>
      <c r="M113" s="201" t="n">
        <v>45866</v>
      </c>
      <c r="N113" s="464" t="n">
        <v>3964742</v>
      </c>
      <c r="O113" s="184">
        <f>IF(K113="","SIN ESTADO",IF(M113&lt;&gt;"","PAGA",IF(L113&gt;0,"VENCIDA",IF(L113&gt;=-5,"POR VENCER","AL DÍA"))))</f>
        <v/>
      </c>
      <c r="P113" s="185" t="inlineStr">
        <is>
          <t>TRANSFERENCIA</t>
        </is>
      </c>
      <c r="Q113" s="119">
        <f>IF(N($H113)&lt;2,"",IF(K113="","",K113+31))</f>
        <v/>
      </c>
      <c r="R113" s="124">
        <f>IF(Q113="","",TODAY()-Q113)</f>
        <v/>
      </c>
      <c r="S113" s="406" t="n">
        <v>45866</v>
      </c>
      <c r="T113" s="184" t="n">
        <v>3964742</v>
      </c>
      <c r="U113" s="184">
        <f>IF(Q113="","SIN ESTADO",IF(S113&lt;&gt;"","PAGA",IF(R113&gt;0,"VENCIDA",IF(R113&gt;=-5,"POR VENCER","AL DÍA"))))</f>
        <v/>
      </c>
      <c r="V113" s="185" t="inlineStr">
        <is>
          <t>TRANSFERENCIA</t>
        </is>
      </c>
      <c r="W113" s="119">
        <f>IF(N($H113)&lt;3,"",IF(Q113="","",Q113+31))</f>
        <v/>
      </c>
      <c r="X113" s="124">
        <f>IF(W113="","",TODAY()-W113)</f>
        <v/>
      </c>
      <c r="Y113" s="407" t="n">
        <v>45874</v>
      </c>
      <c r="Z113" s="184" t="n">
        <v>5000000</v>
      </c>
      <c r="AA113" s="184">
        <f>IF(W113="","SIN ESTADO",IF(Y113&lt;&gt;"","PAGA",IF(X113&gt;0,"VENCIDA",IF(X113&gt;=-5,"POR VENCER","AL DÍA"))))</f>
        <v/>
      </c>
      <c r="AB113" s="185" t="inlineStr">
        <is>
          <t>TRANSFERENCIA</t>
        </is>
      </c>
      <c r="AC113" s="119">
        <f>IF(N($H113)&lt;4,"",IF(W113="","",W113+31))</f>
        <v/>
      </c>
      <c r="AD113" s="124">
        <f>IF(AC113="","",TODAY()-AC113)</f>
        <v/>
      </c>
      <c r="AE113" s="407" t="n">
        <v>45874</v>
      </c>
      <c r="AF113" s="184" t="n">
        <v>5000000</v>
      </c>
      <c r="AG113" s="184">
        <f>IF(AC113="","SIN ESTADO",IF(AE113&lt;&gt;"","PAGA",IF(AD113&gt;0,"VENCIDA",IF(AD113&gt;=-5,"POR VENCER","AL DÍA"))))</f>
        <v/>
      </c>
      <c r="AH113" s="185" t="inlineStr">
        <is>
          <t>TRANSFERENCIA</t>
        </is>
      </c>
      <c r="AI113" s="119">
        <f>IF(N($H113)&lt;5,"",IF(AC113="","",AC113+31))</f>
        <v/>
      </c>
      <c r="AJ113" s="124">
        <f>IF(AI113="","",TODAY()-AI113)</f>
        <v/>
      </c>
      <c r="AK113" s="407" t="n">
        <v>45874</v>
      </c>
      <c r="AL113" s="184" t="n">
        <v>5000000</v>
      </c>
      <c r="AM113" s="184">
        <f>IF(AI113="","SIN ESTADO",IF(AK113&lt;&gt;"","PAGA",IF(AJ113&gt;0,"VENCIDA",IF(AJ113&gt;=-5,"POR VENCER","AL DÍA"))))</f>
        <v/>
      </c>
      <c r="AN113" s="185" t="inlineStr">
        <is>
          <t>TRANSFERENCIA</t>
        </is>
      </c>
      <c r="AO113" s="119">
        <f>IF(N($H113)&lt;6,"",IF(AI113="","",AI113+31))</f>
        <v/>
      </c>
      <c r="AP113" s="124">
        <f>IF(AO113="","",TODAY()-AO113)</f>
        <v/>
      </c>
      <c r="AQ113" s="476" t="n">
        <v>45874</v>
      </c>
      <c r="AR113" s="184" t="n">
        <v>5000000</v>
      </c>
      <c r="AS113" s="184">
        <f>IF(AO113="","SIN ESTADO",IF(AQ113&lt;&gt;"","PAGA",IF(AP113&gt;0,"VENCIDA",IF(AP113&gt;=-5,"POR VENCER","AL DÍA"))))</f>
        <v/>
      </c>
      <c r="AT113" s="185" t="inlineStr">
        <is>
          <t>TRANSFERENCIA</t>
        </is>
      </c>
      <c r="AU113" s="119">
        <f>IF(N($H113)&lt;7,"",IF(AO113="","",AO113+31))</f>
        <v/>
      </c>
      <c r="AV113" s="124">
        <f>IF(AU113="","",TODAY()-AU113)</f>
        <v/>
      </c>
      <c r="AW113" s="407" t="n">
        <v>45874</v>
      </c>
      <c r="AX113" s="184" t="n">
        <v>5000000</v>
      </c>
      <c r="AY113" s="184">
        <f>IF(AU113="","SIN ESTADO",IF(AW113&lt;&gt;"","PAGA",IF(AV113&gt;0,"VENCIDA",IF(AV113&gt;=-5,"POR VENCER","AL DÍA"))))</f>
        <v/>
      </c>
      <c r="AZ113" s="185" t="inlineStr">
        <is>
          <t>TRANSFERENCIA</t>
        </is>
      </c>
      <c r="BA113" s="119">
        <f>IF(N($H113)&lt;8,"",IF(AU113="","",AU113+31))</f>
        <v/>
      </c>
      <c r="BB113" s="124">
        <f>IF(BA113="","",TODAY()-BA113)</f>
        <v/>
      </c>
      <c r="BC113" s="407" t="n">
        <v>45874</v>
      </c>
      <c r="BD113" s="184" t="n">
        <v>5000000</v>
      </c>
      <c r="BE113" s="184">
        <f>IF(BA113="","SIN ESTADO",IF(BC113&lt;&gt;"","PAGA",IF(BB113&gt;0,"VENCIDA",IF(BB113&gt;=-5,"POR VENCER","AL DÍA"))))</f>
        <v/>
      </c>
      <c r="BF113" s="185" t="inlineStr">
        <is>
          <t>TRANSFERENCIA</t>
        </is>
      </c>
      <c r="BG113" s="119">
        <f>IF(N($H113)&lt;9,"",IF(BA113="","",BA113+31))</f>
        <v/>
      </c>
      <c r="BH113" s="124">
        <f>IF(BG113="","",TODAY()-BG113)</f>
        <v/>
      </c>
      <c r="BI113" s="227" t="n">
        <v>45972</v>
      </c>
      <c r="BJ113" s="184" t="n">
        <v>5000000</v>
      </c>
      <c r="BK113" s="184">
        <f>IF(BG113="","SIN ESTADO",IF(BI113&lt;&gt;"","PAGA",IF(BH113&gt;0,"VENCIDA",IF(BH113&gt;=-5,"POR VENCER","AL DÍA"))))</f>
        <v/>
      </c>
      <c r="BL113" s="185" t="inlineStr">
        <is>
          <t>TRANSFERENCIA</t>
        </is>
      </c>
      <c r="BM113" s="119">
        <f>IF(N($H113)&lt;10,"",IF(BG113="","",BG113+31))</f>
        <v/>
      </c>
      <c r="BN113" s="124">
        <f>IF(BM113="","",TODAY()-BM113)</f>
        <v/>
      </c>
      <c r="BO113" s="227" t="n">
        <v>45972</v>
      </c>
      <c r="BP113" s="184" t="n">
        <v>5000000</v>
      </c>
      <c r="BQ113" s="184">
        <f>IF(BM113="","SIN ESTADO",IF(BO113&lt;&gt;"","PAGA",IF(BN113&gt;0,"VENCIDA",IF(BN113&gt;=-5,"POR VENCER","AL DÍA"))))</f>
        <v/>
      </c>
      <c r="BR113" s="185" t="inlineStr">
        <is>
          <t>TRANSFERENCIA</t>
        </is>
      </c>
      <c r="BS113" s="119">
        <f>IF(N($H113)&lt;11,"",IF(BM113="","",BM113+31))</f>
        <v/>
      </c>
      <c r="BT113" s="124">
        <f>IF(BS113="","",TODAY()-BS113)</f>
        <v/>
      </c>
      <c r="BU113" s="227" t="n">
        <v>45972</v>
      </c>
      <c r="BV113" s="184" t="n">
        <v>5000000</v>
      </c>
      <c r="BW113" s="184">
        <f>IF(BS113="","SIN ESTADO",IF(BU113&lt;&gt;"","PAGA",IF(BT113&gt;0,"VENCIDA",IF(BT113&gt;=-5,"POR VENCER","AL DÍA"))))</f>
        <v/>
      </c>
      <c r="BX113" s="185" t="inlineStr">
        <is>
          <t>TRANSFERENCIA</t>
        </is>
      </c>
      <c r="BY113" s="119">
        <f>IF(N($H113)&lt;12,"",IF(BS113="","",BS113+31))</f>
        <v/>
      </c>
      <c r="BZ113" s="124">
        <f>IF(BY113="","",TODAY()-BY113)</f>
        <v/>
      </c>
      <c r="CA113" s="407" t="n">
        <v>46008</v>
      </c>
      <c r="CB113" s="184" t="n">
        <v>5000000</v>
      </c>
      <c r="CC113" s="184">
        <f>IF(BY113="","SIN ESTADO",IF(CA113&lt;&gt;"","PAGA",IF(BZ113&gt;0,"VENCIDA",IF(BZ113&gt;=-5,"POR VENCER","AL DÍA"))))</f>
        <v/>
      </c>
      <c r="CD113" s="185" t="inlineStr">
        <is>
          <t>TRANSFERENCIA</t>
        </is>
      </c>
      <c r="CE113" s="119">
        <f>IF(N($H113)&lt;13,"",IF(BY113="","",BY113+31))</f>
        <v/>
      </c>
      <c r="CF113" s="124">
        <f>IF(CE113="","",TODAY()-CE113)</f>
        <v/>
      </c>
      <c r="CG113" s="407" t="n">
        <v>46008</v>
      </c>
      <c r="CH113" s="184" t="n">
        <v>5000000</v>
      </c>
      <c r="CI113" s="184">
        <f>IF(CE113="","SIN ESTADO",IF(CG113&lt;&gt;"","PAGA",IF(CF113&gt;0,"VENCIDA",IF(CF113&gt;=-5,"POR VENCER","AL DÍA"))))</f>
        <v/>
      </c>
      <c r="CJ113" s="185" t="inlineStr">
        <is>
          <t>TRANSFERENCIA</t>
        </is>
      </c>
      <c r="CK113" s="119">
        <f>IF(N($H113)&lt;14,"",IF(CE113="","",CE113+31))</f>
        <v/>
      </c>
      <c r="CL113" s="124">
        <f>IF(CK113="","",TODAY()-CK113)</f>
        <v/>
      </c>
      <c r="CM113" s="407" t="n">
        <v>46008</v>
      </c>
      <c r="CN113" s="184" t="n">
        <v>5000000</v>
      </c>
      <c r="CO113" s="184">
        <f>IF(CK113="","SIN ESTADO",IF(CM113&lt;&gt;"","PAGA",IF(CL113&gt;0,"VENCIDA",IF(CL113&gt;=-5,"POR VENCER","AL DÍA"))))</f>
        <v/>
      </c>
      <c r="CP113" s="185" t="inlineStr">
        <is>
          <t>TRANSFERENCIA</t>
        </is>
      </c>
      <c r="CQ113" s="119">
        <f>IF(N($H113)&lt;15,"",IF(CK113="","",CK113+31))</f>
        <v/>
      </c>
      <c r="CR113" s="124">
        <f>IF(CQ113="","",TODAY()-CQ113)</f>
        <v/>
      </c>
      <c r="CS113" s="227" t="n">
        <v>46118</v>
      </c>
      <c r="CT113" s="184" t="n">
        <v>5000000</v>
      </c>
      <c r="CU113" s="184">
        <f>IF(CQ113="","SIN ESTADO",IF(CS113&lt;&gt;"","PAGA",IF(CR113&gt;0,"VENCIDA",IF(CR113&gt;=-5,"POR VENCER","AL DÍA"))))</f>
        <v/>
      </c>
      <c r="CV113" s="185" t="inlineStr">
        <is>
          <t>TRANSFERENCIA</t>
        </is>
      </c>
      <c r="CW113" s="119">
        <f>IF(N($H113)&lt;16,"",IF(CQ113="","",CQ113+31))</f>
        <v/>
      </c>
      <c r="CX113" s="124">
        <f>IF(CW113="","",TODAY()-CW113)</f>
        <v/>
      </c>
      <c r="CY113" s="465" t="n">
        <v>46259</v>
      </c>
      <c r="CZ113" s="184" t="n">
        <v>5000000</v>
      </c>
      <c r="DA113" s="184">
        <f>IF(CW113="","SIN ESTADO",IF(CY113&lt;&gt;"","PAGA",IF(CX113&gt;0,"VENCIDA",IF(CX113&gt;=-5,"POR VENCER","AL DÍA"))))</f>
        <v/>
      </c>
      <c r="DB113" s="185" t="inlineStr">
        <is>
          <t>TRANSFERENCIA</t>
        </is>
      </c>
      <c r="DC113" s="119">
        <f>IF(N($H113)&lt;17,"",IF(CW113="","",CW113+31))</f>
        <v/>
      </c>
      <c r="DD113" s="124">
        <f>IF(DC113="","",TODAY()-DC113)</f>
        <v/>
      </c>
      <c r="DE113" s="494" t="n">
        <v>46282</v>
      </c>
      <c r="DF113" s="184" t="n">
        <v>1550000</v>
      </c>
      <c r="DG113" s="184">
        <f>IF(DC113="","SIN ESTADO",IF(DE113&lt;&gt;"","PAGA",IF(DD113&gt;0,"VENCIDA",IF(DD113&gt;=-5,"POR VENCER","AL DÍA"))))</f>
        <v/>
      </c>
      <c r="DH113" s="185" t="inlineStr">
        <is>
          <t>TRANSFERENCIA</t>
        </is>
      </c>
      <c r="DI113" s="119">
        <f>IF(N($H113)&lt;18,"",IF(DC113="","",DC113+31))</f>
        <v/>
      </c>
      <c r="DJ113" s="124">
        <f>IF(DI113="","",TODAY()-DI113)</f>
        <v/>
      </c>
      <c r="DK113" s="494" t="n">
        <v>46285</v>
      </c>
      <c r="DL113" s="184" t="n">
        <v>1582500</v>
      </c>
      <c r="DM113" s="184">
        <f>IF(DI113="","SIN ESTADO",IF(DK113&lt;&gt;"","PAGA",IF(DJ113&gt;0,"VENCIDA",IF(DJ113&gt;=-5,"POR VENCER","AL DÍA"))))</f>
        <v/>
      </c>
      <c r="DN113" s="185" t="inlineStr">
        <is>
          <t>TRANSFERENCIA</t>
        </is>
      </c>
      <c r="DO113" s="119">
        <f>IF(N($H113)&lt;19,"",IF(DI113="","",DI113+31))</f>
        <v/>
      </c>
      <c r="DP113" s="124">
        <f>IF(DO113="","",TODAY()-DO113)</f>
        <v/>
      </c>
      <c r="DQ113" s="494" t="n"/>
      <c r="DR113" s="184" t="n"/>
      <c r="DS113" s="184">
        <f>IF(DO113="","SIN ESTADO",IF(DQ113&lt;&gt;"","PAGA",IF(DP113&gt;0,"VENCIDA",IF(DP113&gt;=-5,"POR VENCER","AL DÍA"))))</f>
        <v/>
      </c>
      <c r="DT113" s="185" t="n"/>
      <c r="DU113" s="119">
        <f>IF(N($H113)&lt;20,"",IF(DO113="","",DO113+31))</f>
        <v/>
      </c>
      <c r="DV113" s="124">
        <f>IF(DU113="","",TODAY()-DU113)</f>
        <v/>
      </c>
      <c r="DW113" s="494" t="n"/>
      <c r="DX113" s="184" t="n"/>
      <c r="DY113" s="184">
        <f>IF(DU113="","SIN ESTADO",IF(DW113&lt;&gt;"","PAGA",IF(DV113&gt;0,"VENCIDA",IF(DV113&gt;=-5,"POR VENCER","AL DÍA"))))</f>
        <v/>
      </c>
      <c r="DZ113" s="185" t="n"/>
      <c r="EA113" s="119">
        <f>IF(N($H113)&lt;21,"",IF(DU113="","",DU113+31))</f>
        <v/>
      </c>
      <c r="EB113" s="124">
        <f>IF(EA113="","",TODAY()-EA113)</f>
        <v/>
      </c>
      <c r="EC113" s="494" t="n"/>
      <c r="ED113" s="184" t="n"/>
      <c r="EE113" s="184">
        <f>IF(EA113="","SIN ESTADO",IF(EC113&lt;&gt;"","PAGA",IF(EB113&gt;0,"VENCIDA",IF(EB113&gt;=-5,"POR VENCER","AL DÍA"))))</f>
        <v/>
      </c>
      <c r="EF113" s="185" t="n"/>
      <c r="EG113" s="119">
        <f>IF(N($H113)&lt;22,"",IF(EA113="","",EA113+31))</f>
        <v/>
      </c>
      <c r="EH113" s="124">
        <f>IF(EG113="","",TODAY()-EG113)</f>
        <v/>
      </c>
      <c r="EI113" s="494" t="n"/>
      <c r="EJ113" s="184" t="n"/>
      <c r="EK113" s="184">
        <f>IF(EG113="","SIN ESTADO",IF(EI113&lt;&gt;"","PAGA",IF(EH113&gt;0,"VENCIDA",IF(EH113&gt;=-5,"POR VENCER","AL DÍA"))))</f>
        <v/>
      </c>
      <c r="EL113" s="185" t="n"/>
      <c r="EM113" s="119">
        <f>IF(N($H113)&lt;23,"",IF(EG113="","",EG113+31))</f>
        <v/>
      </c>
      <c r="EN113" s="124">
        <f>IF(EM113="","",TODAY()-EM113)</f>
        <v/>
      </c>
      <c r="EO113" s="494" t="n"/>
      <c r="EP113" s="184" t="n"/>
      <c r="EQ113" s="184">
        <f>IF(EM113="","SIN ESTADO",IF(EO113&lt;&gt;"","PAGA",IF(EN113&gt;0,"VENCIDA",IF(EN113&gt;=-5,"POR VENCER","AL DÍA"))))</f>
        <v/>
      </c>
      <c r="ER113" s="185" t="n"/>
      <c r="ES113" s="119">
        <f>IF(N($H113)&lt;24,"",IF(EM113="","",EM113+31))</f>
        <v/>
      </c>
      <c r="ET113" s="124">
        <f>IF(ES113="","",TODAY()-ES113)</f>
        <v/>
      </c>
      <c r="EU113" s="494" t="n"/>
      <c r="EV113" s="184" t="n"/>
      <c r="EW113" s="184">
        <f>IF(ES113="","SIN ESTADO",IF(EU113&lt;&gt;"","PAGA",IF(ET113&gt;0,"VENCIDA",IF(ET113&gt;=-5,"POR VENCER","AL DÍA"))))</f>
        <v/>
      </c>
      <c r="EX113" s="185" t="n"/>
      <c r="EY113" s="119">
        <f>IF(N($H113)&lt;25,"",IF(ES113="","",ES113+31))</f>
        <v/>
      </c>
      <c r="EZ113" s="124">
        <f>IF(EY113="","",TODAY()-EY113)</f>
        <v/>
      </c>
      <c r="FA113" s="494" t="n"/>
      <c r="FB113" s="184" t="n"/>
      <c r="FC113" s="184">
        <f>IF(EY113="","SIN ESTADO",IF(FA113&lt;&gt;"","PAGA",IF(EZ113&gt;0,"VENCIDA",IF(EZ113&gt;=-5,"POR VENCER","AL DÍA"))))</f>
        <v/>
      </c>
      <c r="FD113" s="185" t="n"/>
      <c r="FE113" s="119">
        <f>IF(N($H113)&lt;26,"",IF(EY113="","",EY113+31))</f>
        <v/>
      </c>
      <c r="FF113" s="124">
        <f>IF(FE113="","",TODAY()-FE113)</f>
        <v/>
      </c>
      <c r="FG113" s="494" t="n"/>
      <c r="FH113" s="184" t="n"/>
      <c r="FI113" s="184">
        <f>IF(FE113="","SIN ESTADO",IF(FG113&lt;&gt;"","PAGA",IF(FF113&gt;0,"VENCIDA",IF(FF113&gt;=-5,"POR VENCER","AL DÍA"))))</f>
        <v/>
      </c>
      <c r="FJ113" s="185" t="n"/>
      <c r="FK113" s="119">
        <f>IF(N($H113)&lt;27,"",IF(FE113="","",FE113+31))</f>
        <v/>
      </c>
      <c r="FL113" s="124">
        <f>IF(FK113="","",TODAY()-FK113)</f>
        <v/>
      </c>
      <c r="FM113" s="494" t="n"/>
      <c r="FN113" s="184" t="n"/>
      <c r="FO113" s="184">
        <f>IF(FK113="","SIN ESTADO",IF(FM113&lt;&gt;"","PAGA",IF(FL113&gt;0,"VENCIDA",IF(FL113&gt;=-5,"POR VENCER","AL DÍA"))))</f>
        <v/>
      </c>
      <c r="FP113" s="185" t="n"/>
      <c r="FQ113" s="119">
        <f>IF(N($H113)&lt;28,"",IF(FK113="","",FK113+31))</f>
        <v/>
      </c>
      <c r="FR113" s="124">
        <f>IF(FQ113="","",TODAY()-FQ113)</f>
        <v/>
      </c>
      <c r="FS113" s="494" t="n"/>
      <c r="FT113" s="184" t="n"/>
      <c r="FU113" s="184">
        <f>IF(FQ113="","SIN ESTADO",IF(FS113&lt;&gt;"","PAGA",IF(FR113&gt;0,"VENCIDA",IF(FR113&gt;=-5,"POR VENCER","AL DÍA"))))</f>
        <v/>
      </c>
      <c r="FV113" s="185" t="n"/>
      <c r="FW113" s="119">
        <f>IF(N($H113)&lt;29,"",IF(FQ113="","",FQ113+31))</f>
        <v/>
      </c>
      <c r="FX113" s="124">
        <f>IF(FW113="","",TODAY()-FW113)</f>
        <v/>
      </c>
      <c r="FY113" s="494" t="n"/>
      <c r="FZ113" s="184" t="n"/>
      <c r="GA113" s="184">
        <f>IF(FW113="","SIN ESTADO",IF(FY113&lt;&gt;"","PAGA",IF(FX113&gt;0,"VENCIDA",IF(FX113&gt;=-5,"POR VENCER","AL DÍA"))))</f>
        <v/>
      </c>
      <c r="GB113" s="185" t="n"/>
      <c r="GC113" s="119">
        <f>IF(N($H113)&lt;30,"",IF(FW113="","",FW113+31))</f>
        <v/>
      </c>
      <c r="GD113" s="124">
        <f>IF(GC113="","",TODAY()-GC113)</f>
        <v/>
      </c>
      <c r="GE113" s="494" t="n"/>
      <c r="GF113" s="184" t="n"/>
      <c r="GG113" s="184">
        <f>IF(GC113="","SIN ESTADO",IF(GE113&lt;&gt;"","PAGA",IF(GD113&gt;0,"VENCIDA",IF(GD113&gt;=-5,"POR VENCER","AL DÍA"))))</f>
        <v/>
      </c>
      <c r="GH113" s="185" t="n"/>
      <c r="GI113" s="119">
        <f>IF(N($H113)&lt;31,"",IF(GC113="","",GC113+31))</f>
        <v/>
      </c>
      <c r="GJ113" s="124">
        <f>IF(GI113="","",TODAY()-GI113)</f>
        <v/>
      </c>
      <c r="GK113" s="494" t="n"/>
      <c r="GL113" s="184" t="n"/>
      <c r="GM113" s="184">
        <f>IF(GI113="","SIN ESTADO",IF(GK113&lt;&gt;"","PAGA",IF(GJ113&gt;0,"VENCIDA",IF(GJ113&gt;=-5,"POR VENCER","AL DÍA"))))</f>
        <v/>
      </c>
      <c r="GN113" s="185" t="n"/>
      <c r="GO113" s="119">
        <f>IF(N($H113)&lt;32,"",IF(GI113="","",GI113+31))</f>
        <v/>
      </c>
      <c r="GP113" s="124">
        <f>IF(GO113="","",TODAY()-GO113)</f>
        <v/>
      </c>
      <c r="GQ113" s="494" t="n"/>
      <c r="GR113" s="184" t="n"/>
      <c r="GS113" s="184">
        <f>IF(GO113="","SIN ESTADO",IF(GQ113&lt;&gt;"","PAGA",IF(GP113&gt;0,"VENCIDA",IF(GP113&gt;=-5,"POR VENCER","AL DÍA"))))</f>
        <v/>
      </c>
      <c r="GT113" s="185" t="n"/>
      <c r="GU113" s="119">
        <f>IF(N($H113)&lt;33,"",IF(GO113="","",GO113+31))</f>
        <v/>
      </c>
      <c r="GV113" s="124">
        <f>IF(GU113="","",TODAY()-GU113)</f>
        <v/>
      </c>
      <c r="GW113" s="494" t="n"/>
      <c r="GX113" s="184" t="n"/>
      <c r="GY113" s="184">
        <f>IF(GU113="","SIN ESTADO",IF(GW113&lt;&gt;"","PAGA",IF(GV113&gt;0,"VENCIDA",IF(GV113&gt;=-5,"POR VENCER","AL DÍA"))))</f>
        <v/>
      </c>
      <c r="GZ113" s="185" t="n"/>
      <c r="HA113" s="119">
        <f>IF(N($H113)&lt;34,"",IF(GU113="","",GU113+31))</f>
        <v/>
      </c>
      <c r="HB113" s="124">
        <f>IF(HA113="","",TODAY()-HA113)</f>
        <v/>
      </c>
      <c r="HC113" s="494" t="n"/>
      <c r="HD113" s="184" t="n"/>
      <c r="HE113" s="184">
        <f>IF(HA113="","SIN ESTADO",IF(HC113&lt;&gt;"","PAGA",IF(HB113&gt;0,"VENCIDA",IF(HB113&gt;=-5,"POR VENCER","AL DÍA"))))</f>
        <v/>
      </c>
      <c r="HF113" s="185" t="n"/>
      <c r="HG113" s="119">
        <f>IF(N($H113)&lt;35,"",IF(HA113="","",HA113+31))</f>
        <v/>
      </c>
      <c r="HH113" s="124">
        <f>IF(HG113="","",TODAY()-HG113)</f>
        <v/>
      </c>
      <c r="HI113" s="494" t="n"/>
      <c r="HJ113" s="184" t="n"/>
      <c r="HK113" s="184">
        <f>IF(HG113="","SIN ESTADO",IF(HI113&lt;&gt;"","PAGA",IF(HH113&gt;0,"VENCIDA",IF(HH113&gt;=-5,"POR VENCER","AL DÍA"))))</f>
        <v/>
      </c>
      <c r="HL113" s="168" t="n"/>
      <c r="HM113" s="119">
        <f>IF(N($H113)&lt;36,"",IF(HG113="","",HG113+31))</f>
        <v/>
      </c>
      <c r="HN113" s="124">
        <f>IF(HM113="","",TODAY()-HM113)</f>
        <v/>
      </c>
      <c r="HO113" s="494" t="n"/>
      <c r="HP113" s="184" t="n"/>
      <c r="HQ113" s="184">
        <f>IF(HM113="","SIN ESTADO",IF(HO113&lt;&gt;"","PAGA",IF(HN113&gt;0,"VENCIDA",IF(HN113&gt;=-5,"POR VENCER","AL DÍA"))))</f>
        <v/>
      </c>
      <c r="HR113" s="168" t="n"/>
      <c r="HS113" s="169">
        <f>N113+T113+Z113+AF113+AL113+AR113+AX113+BD113+BJ113+BP113+BV113+CB113+CH113+CN113+CT113+CZ113+DF113+DL113+DR113+DX113+ED113+EJ113+EP113+EV113+FB113+FH113+FN113+FT113+FZ113+GF113+GL113+GR113+GX113+HD113+HJ113+HP113</f>
        <v/>
      </c>
      <c r="HU113" s="170">
        <f>IFERROR(N($J113),0)</f>
        <v/>
      </c>
      <c r="HW113" s="170">
        <f>SUMPRODUCT((MOD(COLUMN($M113:$HR113)-COLUMN($M113),6)=0)*ISNUMBER($M113:$HR113)*($M113:$HR113&gt;=RESUMEN!$C$26)*($M113:$HR113&lt;=RESUMEN!$C$27)*IFERROR(N($N113:$HS113),0))</f>
        <v/>
      </c>
      <c r="HX113" s="170">
        <f>SUMPRODUCT((MOD(COLUMN($M113:$HR113)-COLUMN($M113),6)=0)*ISNUMBER($M113:$HR113)*($M113:$HR113&gt;=RESUMEN!$C$26)*($M113:$HR113&lt;=RESUMEN!$C$27))</f>
        <v/>
      </c>
    </row>
    <row r="114" ht="15.75" customHeight="1" s="506">
      <c r="B114" s="113">
        <f>VENTAS!A113</f>
        <v/>
      </c>
      <c r="C114" s="236">
        <f>VENTAS!B113</f>
        <v/>
      </c>
      <c r="D114" s="53">
        <f>VENTAS!C113</f>
        <v/>
      </c>
      <c r="E114" s="114">
        <f>VENTAS!D113</f>
        <v/>
      </c>
      <c r="F114" s="114">
        <f>VENTAS!J113</f>
        <v/>
      </c>
      <c r="G114" s="494">
        <f>VENTAS!F113</f>
        <v/>
      </c>
      <c r="H114" s="479">
        <f>VENTAS!K113</f>
        <v/>
      </c>
      <c r="I114" s="479">
        <f>VENTAS!M113</f>
        <v/>
      </c>
      <c r="J114" s="184">
        <f>VENTAS!L113</f>
        <v/>
      </c>
      <c r="K114" s="119">
        <f>IF(N($H114)&lt;1,"",$G114+31)</f>
        <v/>
      </c>
      <c r="L114" s="124">
        <f>IF(K114="","",TODAY()-K114)</f>
        <v/>
      </c>
      <c r="M114" s="494" t="n"/>
      <c r="N114" s="374" t="n"/>
      <c r="O114" s="184">
        <f>IF(K114="","SIN ESTADO",IF(M114&lt;&gt;"","PAGA",IF(L114&gt;0,"VENCIDA",IF(L114&gt;=-5,"POR VENCER","AL DÍA"))))</f>
        <v/>
      </c>
      <c r="P114" s="185" t="n"/>
      <c r="Q114" s="119">
        <f>IF(N($H114)&lt;2,"",IF(K114="","",K114+31))</f>
        <v/>
      </c>
      <c r="R114" s="124">
        <f>IF(Q114="","",TODAY()-Q114)</f>
        <v/>
      </c>
      <c r="S114" s="494" t="n"/>
      <c r="T114" s="184" t="n"/>
      <c r="U114" s="184">
        <f>IF(Q114="","SIN ESTADO",IF(S114&lt;&gt;"","PAGA",IF(R114&gt;0,"VENCIDA",IF(R114&gt;=-5,"POR VENCER","AL DÍA"))))</f>
        <v/>
      </c>
      <c r="V114" s="185" t="n"/>
      <c r="W114" s="119">
        <f>IF(N($H114)&lt;3,"",IF(Q114="","",Q114+31))</f>
        <v/>
      </c>
      <c r="X114" s="124">
        <f>IF(W114="","",TODAY()-W114)</f>
        <v/>
      </c>
      <c r="Y114" s="494" t="n"/>
      <c r="Z114" s="184" t="n"/>
      <c r="AA114" s="184">
        <f>IF(W114="","SIN ESTADO",IF(Y114&lt;&gt;"","PAGA",IF(X114&gt;0,"VENCIDA",IF(X114&gt;=-5,"POR VENCER","AL DÍA"))))</f>
        <v/>
      </c>
      <c r="AB114" s="185" t="n"/>
      <c r="AC114" s="119">
        <f>IF(N($H114)&lt;4,"",IF(W114="","",W114+31))</f>
        <v/>
      </c>
      <c r="AD114" s="124">
        <f>IF(AC114="","",TODAY()-AC114)</f>
        <v/>
      </c>
      <c r="AE114" s="494" t="n"/>
      <c r="AF114" s="184" t="n"/>
      <c r="AG114" s="184">
        <f>IF(AC114="","SIN ESTADO",IF(AE114&lt;&gt;"","PAGA",IF(AD114&gt;0,"VENCIDA",IF(AD114&gt;=-5,"POR VENCER","AL DÍA"))))</f>
        <v/>
      </c>
      <c r="AH114" s="185" t="n"/>
      <c r="AI114" s="119">
        <f>IF(N($H114)&lt;5,"",IF(AC114="","",AC114+31))</f>
        <v/>
      </c>
      <c r="AJ114" s="124">
        <f>IF(AI114="","",TODAY()-AI114)</f>
        <v/>
      </c>
      <c r="AK114" s="494" t="n"/>
      <c r="AL114" s="184" t="n"/>
      <c r="AM114" s="184">
        <f>IF(AI114="","SIN ESTADO",IF(AK114&lt;&gt;"","PAGA",IF(AJ114&gt;0,"VENCIDA",IF(AJ114&gt;=-5,"POR VENCER","AL DÍA"))))</f>
        <v/>
      </c>
      <c r="AN114" s="185" t="n"/>
      <c r="AO114" s="119">
        <f>IF(N($H114)&lt;6,"",IF(AI114="","",AI114+31))</f>
        <v/>
      </c>
      <c r="AP114" s="124">
        <f>IF(AO114="","",TODAY()-AO114)</f>
        <v/>
      </c>
      <c r="AQ114" s="270" t="n"/>
      <c r="AR114" s="184" t="n"/>
      <c r="AS114" s="184">
        <f>IF(AO114="","SIN ESTADO",IF(AQ114&lt;&gt;"","PAGA",IF(AP114&gt;0,"VENCIDA",IF(AP114&gt;=-5,"POR VENCER","AL DÍA"))))</f>
        <v/>
      </c>
      <c r="AT114" s="185" t="n"/>
      <c r="AU114" s="119">
        <f>IF(N($H114)&lt;7,"",IF(AO114="","",AO114+31))</f>
        <v/>
      </c>
      <c r="AV114" s="124">
        <f>IF(AU114="","",TODAY()-AU114)</f>
        <v/>
      </c>
      <c r="AW114" s="494" t="n"/>
      <c r="AX114" s="184" t="n"/>
      <c r="AY114" s="184">
        <f>IF(AU114="","SIN ESTADO",IF(AW114&lt;&gt;"","PAGA",IF(AV114&gt;0,"VENCIDA",IF(AV114&gt;=-5,"POR VENCER","AL DÍA"))))</f>
        <v/>
      </c>
      <c r="AZ114" s="185" t="n"/>
      <c r="BA114" s="119">
        <f>IF(N($H114)&lt;8,"",IF(AU114="","",AU114+31))</f>
        <v/>
      </c>
      <c r="BB114" s="124">
        <f>IF(BA114="","",TODAY()-BA114)</f>
        <v/>
      </c>
      <c r="BC114" s="494" t="n"/>
      <c r="BD114" s="184" t="n"/>
      <c r="BE114" s="184">
        <f>IF(BA114="","SIN ESTADO",IF(BC114&lt;&gt;"","PAGA",IF(BB114&gt;0,"VENCIDA",IF(BB114&gt;=-5,"POR VENCER","AL DÍA"))))</f>
        <v/>
      </c>
      <c r="BF114" s="185" t="n"/>
      <c r="BG114" s="119">
        <f>IF(N($H114)&lt;9,"",IF(BA114="","",BA114+31))</f>
        <v/>
      </c>
      <c r="BH114" s="124">
        <f>IF(BG114="","",TODAY()-BG114)</f>
        <v/>
      </c>
      <c r="BI114" s="494" t="n"/>
      <c r="BJ114" s="184" t="n"/>
      <c r="BK114" s="184">
        <f>IF(BG114="","SIN ESTADO",IF(BI114&lt;&gt;"","PAGA",IF(BH114&gt;0,"VENCIDA",IF(BH114&gt;=-5,"POR VENCER","AL DÍA"))))</f>
        <v/>
      </c>
      <c r="BL114" s="185" t="n"/>
      <c r="BM114" s="119">
        <f>IF(N($H114)&lt;10,"",IF(BG114="","",BG114+31))</f>
        <v/>
      </c>
      <c r="BN114" s="124">
        <f>IF(BM114="","",TODAY()-BM114)</f>
        <v/>
      </c>
      <c r="BO114" s="494" t="n"/>
      <c r="BP114" s="184" t="n"/>
      <c r="BQ114" s="184">
        <f>IF(BM114="","SIN ESTADO",IF(BO114&lt;&gt;"","PAGA",IF(BN114&gt;0,"VENCIDA",IF(BN114&gt;=-5,"POR VENCER","AL DÍA"))))</f>
        <v/>
      </c>
      <c r="BR114" s="185" t="n"/>
      <c r="BS114" s="119">
        <f>IF(N($H114)&lt;11,"",IF(BM114="","",BM114+31))</f>
        <v/>
      </c>
      <c r="BT114" s="124">
        <f>IF(BS114="","",TODAY()-BS114)</f>
        <v/>
      </c>
      <c r="BU114" s="494" t="n"/>
      <c r="BV114" s="184" t="n"/>
      <c r="BW114" s="184">
        <f>IF(BS114="","SIN ESTADO",IF(BU114&lt;&gt;"","PAGA",IF(BT114&gt;0,"VENCIDA",IF(BT114&gt;=-5,"POR VENCER","AL DÍA"))))</f>
        <v/>
      </c>
      <c r="BX114" s="185" t="n"/>
      <c r="BY114" s="119">
        <f>IF(N($H114)&lt;12,"",IF(BS114="","",BS114+31))</f>
        <v/>
      </c>
      <c r="BZ114" s="124">
        <f>IF(BY114="","",TODAY()-BY114)</f>
        <v/>
      </c>
      <c r="CA114" s="494" t="n"/>
      <c r="CB114" s="184" t="n"/>
      <c r="CC114" s="184">
        <f>IF(BY114="","SIN ESTADO",IF(CA114&lt;&gt;"","PAGA",IF(BZ114&gt;0,"VENCIDA",IF(BZ114&gt;=-5,"POR VENCER","AL DÍA"))))</f>
        <v/>
      </c>
      <c r="CD114" s="185" t="n"/>
      <c r="CE114" s="119">
        <f>IF(N($H114)&lt;13,"",IF(BY114="","",BY114+31))</f>
        <v/>
      </c>
      <c r="CF114" s="124">
        <f>IF(CE114="","",TODAY()-CE114)</f>
        <v/>
      </c>
      <c r="CG114" s="494" t="n"/>
      <c r="CH114" s="184" t="n"/>
      <c r="CI114" s="184">
        <f>IF(CE114="","SIN ESTADO",IF(CG114&lt;&gt;"","PAGA",IF(CF114&gt;0,"VENCIDA",IF(CF114&gt;=-5,"POR VENCER","AL DÍA"))))</f>
        <v/>
      </c>
      <c r="CJ114" s="185" t="n"/>
      <c r="CK114" s="119">
        <f>IF(N($H114)&lt;14,"",IF(CE114="","",CE114+31))</f>
        <v/>
      </c>
      <c r="CL114" s="124">
        <f>IF(CK114="","",TODAY()-CK114)</f>
        <v/>
      </c>
      <c r="CM114" s="494" t="n"/>
      <c r="CN114" s="184" t="n"/>
      <c r="CO114" s="184">
        <f>IF(CK114="","SIN ESTADO",IF(CM114&lt;&gt;"","PAGA",IF(CL114&gt;0,"VENCIDA",IF(CL114&gt;=-5,"POR VENCER","AL DÍA"))))</f>
        <v/>
      </c>
      <c r="CP114" s="185" t="n"/>
      <c r="CQ114" s="119">
        <f>IF(N($H114)&lt;15,"",IF(CK114="","",CK114+31))</f>
        <v/>
      </c>
      <c r="CR114" s="124">
        <f>IF(CQ114="","",TODAY()-CQ114)</f>
        <v/>
      </c>
      <c r="CS114" s="494" t="n"/>
      <c r="CT114" s="184" t="n"/>
      <c r="CU114" s="184">
        <f>IF(CQ114="","SIN ESTADO",IF(CS114&lt;&gt;"","PAGA",IF(CR114&gt;0,"VENCIDA",IF(CR114&gt;=-5,"POR VENCER","AL DÍA"))))</f>
        <v/>
      </c>
      <c r="CV114" s="185" t="n"/>
      <c r="CW114" s="119">
        <f>IF(N($H114)&lt;16,"",IF(CQ114="","",CQ114+31))</f>
        <v/>
      </c>
      <c r="CX114" s="124">
        <f>IF(CW114="","",TODAY()-CW114)</f>
        <v/>
      </c>
      <c r="CY114" s="494" t="n"/>
      <c r="CZ114" s="184" t="n"/>
      <c r="DA114" s="184">
        <f>IF(CW114="","SIN ESTADO",IF(CY114&lt;&gt;"","PAGA",IF(CX114&gt;0,"VENCIDA",IF(CX114&gt;=-5,"POR VENCER","AL DÍA"))))</f>
        <v/>
      </c>
      <c r="DB114" s="185" t="n"/>
      <c r="DC114" s="119">
        <f>IF(N($H114)&lt;17,"",IF(CW114="","",CW114+31))</f>
        <v/>
      </c>
      <c r="DD114" s="124">
        <f>IF(DC114="","",TODAY()-DC114)</f>
        <v/>
      </c>
      <c r="DE114" s="494" t="n"/>
      <c r="DF114" s="184" t="n"/>
      <c r="DG114" s="184">
        <f>IF(DC114="","SIN ESTADO",IF(DE114&lt;&gt;"","PAGA",IF(DD114&gt;0,"VENCIDA",IF(DD114&gt;=-5,"POR VENCER","AL DÍA"))))</f>
        <v/>
      </c>
      <c r="DH114" s="185" t="n"/>
      <c r="DI114" s="119">
        <f>IF(N($H114)&lt;18,"",IF(DC114="","",DC114+31))</f>
        <v/>
      </c>
      <c r="DJ114" s="124">
        <f>IF(DI114="","",TODAY()-DI114)</f>
        <v/>
      </c>
      <c r="DK114" s="494" t="n"/>
      <c r="DL114" s="184" t="n"/>
      <c r="DM114" s="184">
        <f>IF(DI114="","SIN ESTADO",IF(DK114&lt;&gt;"","PAGA",IF(DJ114&gt;0,"VENCIDA",IF(DJ114&gt;=-5,"POR VENCER","AL DÍA"))))</f>
        <v/>
      </c>
      <c r="DN114" s="185" t="n"/>
      <c r="DO114" s="119">
        <f>IF(N($H114)&lt;19,"",IF(DI114="","",DI114+31))</f>
        <v/>
      </c>
      <c r="DP114" s="124">
        <f>IF(DO114="","",TODAY()-DO114)</f>
        <v/>
      </c>
      <c r="DQ114" s="494" t="n"/>
      <c r="DR114" s="184" t="n"/>
      <c r="DS114" s="184">
        <f>IF(DO114="","SIN ESTADO",IF(DQ114&lt;&gt;"","PAGA",IF(DP114&gt;0,"VENCIDA",IF(DP114&gt;=-5,"POR VENCER","AL DÍA"))))</f>
        <v/>
      </c>
      <c r="DT114" s="185" t="n"/>
      <c r="DU114" s="119">
        <f>IF(N($H114)&lt;20,"",IF(DO114="","",DO114+31))</f>
        <v/>
      </c>
      <c r="DV114" s="124">
        <f>IF(DU114="","",TODAY()-DU114)</f>
        <v/>
      </c>
      <c r="DW114" s="494" t="n"/>
      <c r="DX114" s="184" t="n"/>
      <c r="DY114" s="184">
        <f>IF(DU114="","SIN ESTADO",IF(DW114&lt;&gt;"","PAGA",IF(DV114&gt;0,"VENCIDA",IF(DV114&gt;=-5,"POR VENCER","AL DÍA"))))</f>
        <v/>
      </c>
      <c r="DZ114" s="185" t="n"/>
      <c r="EA114" s="119">
        <f>IF(N($H114)&lt;21,"",IF(DU114="","",DU114+31))</f>
        <v/>
      </c>
      <c r="EB114" s="124">
        <f>IF(EA114="","",TODAY()-EA114)</f>
        <v/>
      </c>
      <c r="EC114" s="494" t="n"/>
      <c r="ED114" s="184" t="n"/>
      <c r="EE114" s="184">
        <f>IF(EA114="","SIN ESTADO",IF(EC114&lt;&gt;"","PAGA",IF(EB114&gt;0,"VENCIDA",IF(EB114&gt;=-5,"POR VENCER","AL DÍA"))))</f>
        <v/>
      </c>
      <c r="EF114" s="185" t="n"/>
      <c r="EG114" s="119">
        <f>IF(N($H114)&lt;22,"",IF(EA114="","",EA114+31))</f>
        <v/>
      </c>
      <c r="EH114" s="124">
        <f>IF(EG114="","",TODAY()-EG114)</f>
        <v/>
      </c>
      <c r="EI114" s="494" t="n"/>
      <c r="EJ114" s="184" t="n"/>
      <c r="EK114" s="184">
        <f>IF(EG114="","SIN ESTADO",IF(EI114&lt;&gt;"","PAGA",IF(EH114&gt;0,"VENCIDA",IF(EH114&gt;=-5,"POR VENCER","AL DÍA"))))</f>
        <v/>
      </c>
      <c r="EL114" s="185" t="n"/>
      <c r="EM114" s="119">
        <f>IF(N($H114)&lt;23,"",IF(EG114="","",EG114+31))</f>
        <v/>
      </c>
      <c r="EN114" s="124">
        <f>IF(EM114="","",TODAY()-EM114)</f>
        <v/>
      </c>
      <c r="EO114" s="494" t="n"/>
      <c r="EP114" s="184" t="n"/>
      <c r="EQ114" s="184">
        <f>IF(EM114="","SIN ESTADO",IF(EO114&lt;&gt;"","PAGA",IF(EN114&gt;0,"VENCIDA",IF(EN114&gt;=-5,"POR VENCER","AL DÍA"))))</f>
        <v/>
      </c>
      <c r="ER114" s="185" t="n"/>
      <c r="ES114" s="119">
        <f>IF(N($H114)&lt;24,"",IF(EM114="","",EM114+31))</f>
        <v/>
      </c>
      <c r="ET114" s="124">
        <f>IF(ES114="","",TODAY()-ES114)</f>
        <v/>
      </c>
      <c r="EU114" s="494" t="n"/>
      <c r="EV114" s="184" t="n"/>
      <c r="EW114" s="184">
        <f>IF(ES114="","SIN ESTADO",IF(EU114&lt;&gt;"","PAGA",IF(ET114&gt;0,"VENCIDA",IF(ET114&gt;=-5,"POR VENCER","AL DÍA"))))</f>
        <v/>
      </c>
      <c r="EX114" s="185" t="n"/>
      <c r="EY114" s="119">
        <f>IF(N($H114)&lt;25,"",IF(ES114="","",ES114+31))</f>
        <v/>
      </c>
      <c r="EZ114" s="124">
        <f>IF(EY114="","",TODAY()-EY114)</f>
        <v/>
      </c>
      <c r="FA114" s="494" t="n"/>
      <c r="FB114" s="184" t="n"/>
      <c r="FC114" s="184">
        <f>IF(EY114="","SIN ESTADO",IF(FA114&lt;&gt;"","PAGA",IF(EZ114&gt;0,"VENCIDA",IF(EZ114&gt;=-5,"POR VENCER","AL DÍA"))))</f>
        <v/>
      </c>
      <c r="FD114" s="185" t="n"/>
      <c r="FE114" s="119">
        <f>IF(N($H114)&lt;26,"",IF(EY114="","",EY114+31))</f>
        <v/>
      </c>
      <c r="FF114" s="124">
        <f>IF(FE114="","",TODAY()-FE114)</f>
        <v/>
      </c>
      <c r="FG114" s="494" t="n"/>
      <c r="FH114" s="184" t="n"/>
      <c r="FI114" s="184">
        <f>IF(FE114="","SIN ESTADO",IF(FG114&lt;&gt;"","PAGA",IF(FF114&gt;0,"VENCIDA",IF(FF114&gt;=-5,"POR VENCER","AL DÍA"))))</f>
        <v/>
      </c>
      <c r="FJ114" s="185" t="n"/>
      <c r="FK114" s="119">
        <f>IF(N($H114)&lt;27,"",IF(FE114="","",FE114+31))</f>
        <v/>
      </c>
      <c r="FL114" s="124">
        <f>IF(FK114="","",TODAY()-FK114)</f>
        <v/>
      </c>
      <c r="FM114" s="494" t="n"/>
      <c r="FN114" s="184" t="n"/>
      <c r="FO114" s="184">
        <f>IF(FK114="","SIN ESTADO",IF(FM114&lt;&gt;"","PAGA",IF(FL114&gt;0,"VENCIDA",IF(FL114&gt;=-5,"POR VENCER","AL DÍA"))))</f>
        <v/>
      </c>
      <c r="FP114" s="185" t="n"/>
      <c r="FQ114" s="119">
        <f>IF(N($H114)&lt;28,"",IF(FK114="","",FK114+31))</f>
        <v/>
      </c>
      <c r="FR114" s="124">
        <f>IF(FQ114="","",TODAY()-FQ114)</f>
        <v/>
      </c>
      <c r="FS114" s="494" t="n"/>
      <c r="FT114" s="184" t="n"/>
      <c r="FU114" s="184">
        <f>IF(FQ114="","SIN ESTADO",IF(FS114&lt;&gt;"","PAGA",IF(FR114&gt;0,"VENCIDA",IF(FR114&gt;=-5,"POR VENCER","AL DÍA"))))</f>
        <v/>
      </c>
      <c r="FV114" s="185" t="n"/>
      <c r="FW114" s="119">
        <f>IF(N($H114)&lt;29,"",IF(FQ114="","",FQ114+31))</f>
        <v/>
      </c>
      <c r="FX114" s="124">
        <f>IF(FW114="","",TODAY()-FW114)</f>
        <v/>
      </c>
      <c r="FY114" s="494" t="n"/>
      <c r="FZ114" s="184" t="n"/>
      <c r="GA114" s="184">
        <f>IF(FW114="","SIN ESTADO",IF(FY114&lt;&gt;"","PAGA",IF(FX114&gt;0,"VENCIDA",IF(FX114&gt;=-5,"POR VENCER","AL DÍA"))))</f>
        <v/>
      </c>
      <c r="GB114" s="185" t="n"/>
      <c r="GC114" s="119">
        <f>IF(N($H114)&lt;30,"",IF(FW114="","",FW114+31))</f>
        <v/>
      </c>
      <c r="GD114" s="124">
        <f>IF(GC114="","",TODAY()-GC114)</f>
        <v/>
      </c>
      <c r="GE114" s="494" t="n"/>
      <c r="GF114" s="184" t="n"/>
      <c r="GG114" s="184">
        <f>IF(GC114="","SIN ESTADO",IF(GE114&lt;&gt;"","PAGA",IF(GD114&gt;0,"VENCIDA",IF(GD114&gt;=-5,"POR VENCER","AL DÍA"))))</f>
        <v/>
      </c>
      <c r="GH114" s="185" t="n"/>
      <c r="GI114" s="119">
        <f>IF(N($H114)&lt;31,"",IF(GC114="","",GC114+31))</f>
        <v/>
      </c>
      <c r="GJ114" s="124">
        <f>IF(GI114="","",TODAY()-GI114)</f>
        <v/>
      </c>
      <c r="GK114" s="494" t="n"/>
      <c r="GL114" s="184" t="n"/>
      <c r="GM114" s="184">
        <f>IF(GI114="","SIN ESTADO",IF(GK114&lt;&gt;"","PAGA",IF(GJ114&gt;0,"VENCIDA",IF(GJ114&gt;=-5,"POR VENCER","AL DÍA"))))</f>
        <v/>
      </c>
      <c r="GN114" s="185" t="n"/>
      <c r="GO114" s="119">
        <f>IF(N($H114)&lt;32,"",IF(GI114="","",GI114+31))</f>
        <v/>
      </c>
      <c r="GP114" s="124">
        <f>IF(GO114="","",TODAY()-GO114)</f>
        <v/>
      </c>
      <c r="GQ114" s="494" t="n"/>
      <c r="GR114" s="184" t="n"/>
      <c r="GS114" s="184">
        <f>IF(GO114="","SIN ESTADO",IF(GQ114&lt;&gt;"","PAGA",IF(GP114&gt;0,"VENCIDA",IF(GP114&gt;=-5,"POR VENCER","AL DÍA"))))</f>
        <v/>
      </c>
      <c r="GT114" s="185" t="n"/>
      <c r="GU114" s="119">
        <f>IF(N($H114)&lt;33,"",IF(GO114="","",GO114+31))</f>
        <v/>
      </c>
      <c r="GV114" s="124">
        <f>IF(GU114="","",TODAY()-GU114)</f>
        <v/>
      </c>
      <c r="GW114" s="494" t="n"/>
      <c r="GX114" s="184" t="n"/>
      <c r="GY114" s="184">
        <f>IF(GU114="","SIN ESTADO",IF(GW114&lt;&gt;"","PAGA",IF(GV114&gt;0,"VENCIDA",IF(GV114&gt;=-5,"POR VENCER","AL DÍA"))))</f>
        <v/>
      </c>
      <c r="GZ114" s="185" t="n"/>
      <c r="HA114" s="119">
        <f>IF(N($H114)&lt;34,"",IF(GU114="","",GU114+31))</f>
        <v/>
      </c>
      <c r="HB114" s="124">
        <f>IF(HA114="","",TODAY()-HA114)</f>
        <v/>
      </c>
      <c r="HC114" s="494" t="n"/>
      <c r="HD114" s="184" t="n"/>
      <c r="HE114" s="184">
        <f>IF(HA114="","SIN ESTADO",IF(HC114&lt;&gt;"","PAGA",IF(HB114&gt;0,"VENCIDA",IF(HB114&gt;=-5,"POR VENCER","AL DÍA"))))</f>
        <v/>
      </c>
      <c r="HF114" s="185" t="n"/>
      <c r="HG114" s="119">
        <f>IF(N($H114)&lt;35,"",IF(HA114="","",HA114+31))</f>
        <v/>
      </c>
      <c r="HH114" s="124">
        <f>IF(HG114="","",TODAY()-HG114)</f>
        <v/>
      </c>
      <c r="HI114" s="494" t="n"/>
      <c r="HJ114" s="184" t="n"/>
      <c r="HK114" s="184">
        <f>IF(HG114="","SIN ESTADO",IF(HI114&lt;&gt;"","PAGA",IF(HH114&gt;0,"VENCIDA",IF(HH114&gt;=-5,"POR VENCER","AL DÍA"))))</f>
        <v/>
      </c>
      <c r="HL114" s="168" t="n"/>
      <c r="HM114" s="119">
        <f>IF(N($H114)&lt;36,"",IF(HG114="","",HG114+31))</f>
        <v/>
      </c>
      <c r="HN114" s="124">
        <f>IF(HM114="","",TODAY()-HM114)</f>
        <v/>
      </c>
      <c r="HO114" s="494" t="n"/>
      <c r="HP114" s="184" t="n"/>
      <c r="HQ114" s="184">
        <f>IF(HM114="","SIN ESTADO",IF(HO114&lt;&gt;"","PAGA",IF(HN114&gt;0,"VENCIDA",IF(HN114&gt;=-5,"POR VENCER","AL DÍA"))))</f>
        <v/>
      </c>
      <c r="HR114" s="168" t="n"/>
      <c r="HS114" s="169">
        <f>N114+T114+Z114+AF114+AL114+AR114+AX114+BD114+BJ114+BP114+BV114+CB114+CH114+CN114+CT114+CZ114+DF114+DL114+DR114+DX114+ED114+EJ114+EP114+EV114+FB114+FH114+FN114+FT114+FZ114+GF114+GL114+GR114+GX114+HD114+HJ114+HP114</f>
        <v/>
      </c>
      <c r="HU114" s="170">
        <f>IFERROR(N($J114),0)</f>
        <v/>
      </c>
      <c r="HW114" s="170">
        <f>SUMPRODUCT((MOD(COLUMN($M114:$HR114)-COLUMN($M114),6)=0)*ISNUMBER($M114:$HR114)*($M114:$HR114&gt;=RESUMEN!$C$26)*($M114:$HR114&lt;=RESUMEN!$C$27)*IFERROR(N($N114:$HS114),0))</f>
        <v/>
      </c>
      <c r="HX114" s="170">
        <f>SUMPRODUCT((MOD(COLUMN($M114:$HR114)-COLUMN($M114),6)=0)*ISNUMBER($M114:$HR114)*($M114:$HR114&gt;=RESUMEN!$C$26)*($M114:$HR114&lt;=RESUMEN!$C$27))</f>
        <v/>
      </c>
    </row>
    <row r="115" ht="15.75" customHeight="1" s="506">
      <c r="B115" s="113">
        <f>VENTAS!A114</f>
        <v/>
      </c>
      <c r="C115" s="236">
        <f>VENTAS!B114</f>
        <v/>
      </c>
      <c r="D115" s="53">
        <f>VENTAS!C114</f>
        <v/>
      </c>
      <c r="E115" s="114">
        <f>VENTAS!D114</f>
        <v/>
      </c>
      <c r="F115" s="114">
        <f>VENTAS!J114</f>
        <v/>
      </c>
      <c r="G115" s="494">
        <f>VENTAS!F114</f>
        <v/>
      </c>
      <c r="H115" s="479">
        <f>VENTAS!K114</f>
        <v/>
      </c>
      <c r="I115" s="479">
        <f>VENTAS!M114</f>
        <v/>
      </c>
      <c r="J115" s="184">
        <f>VENTAS!L114</f>
        <v/>
      </c>
      <c r="K115" s="119">
        <f>IF(N($H115)&lt;1,"",$G115+31)</f>
        <v/>
      </c>
      <c r="L115" s="124">
        <f>IF(K115="","",TODAY()-K115)</f>
        <v/>
      </c>
      <c r="M115" s="494" t="n"/>
      <c r="N115" s="374" t="n"/>
      <c r="O115" s="184">
        <f>IF(K115="","SIN ESTADO",IF(M115&lt;&gt;"","PAGA",IF(L115&gt;0,"VENCIDA",IF(L115&gt;=-5,"POR VENCER","AL DÍA"))))</f>
        <v/>
      </c>
      <c r="P115" s="185" t="n"/>
      <c r="Q115" s="119">
        <f>IF(N($H115)&lt;2,"",IF(K115="","",K115+31))</f>
        <v/>
      </c>
      <c r="R115" s="124">
        <f>IF(Q115="","",TODAY()-Q115)</f>
        <v/>
      </c>
      <c r="S115" s="494" t="n"/>
      <c r="T115" s="184" t="n"/>
      <c r="U115" s="184">
        <f>IF(Q115="","SIN ESTADO",IF(S115&lt;&gt;"","PAGA",IF(R115&gt;0,"VENCIDA",IF(R115&gt;=-5,"POR VENCER","AL DÍA"))))</f>
        <v/>
      </c>
      <c r="V115" s="185" t="n"/>
      <c r="W115" s="119">
        <f>IF(N($H115)&lt;3,"",IF(Q115="","",Q115+31))</f>
        <v/>
      </c>
      <c r="X115" s="124">
        <f>IF(W115="","",TODAY()-W115)</f>
        <v/>
      </c>
      <c r="Y115" s="494" t="n"/>
      <c r="Z115" s="184" t="n"/>
      <c r="AA115" s="184">
        <f>IF(W115="","SIN ESTADO",IF(Y115&lt;&gt;"","PAGA",IF(X115&gt;0,"VENCIDA",IF(X115&gt;=-5,"POR VENCER","AL DÍA"))))</f>
        <v/>
      </c>
      <c r="AB115" s="185" t="n"/>
      <c r="AC115" s="119">
        <f>IF(N($H115)&lt;4,"",IF(W115="","",W115+31))</f>
        <v/>
      </c>
      <c r="AD115" s="124">
        <f>IF(AC115="","",TODAY()-AC115)</f>
        <v/>
      </c>
      <c r="AE115" s="494" t="n"/>
      <c r="AF115" s="184" t="n"/>
      <c r="AG115" s="184">
        <f>IF(AC115="","SIN ESTADO",IF(AE115&lt;&gt;"","PAGA",IF(AD115&gt;0,"VENCIDA",IF(AD115&gt;=-5,"POR VENCER","AL DÍA"))))</f>
        <v/>
      </c>
      <c r="AH115" s="185" t="n"/>
      <c r="AI115" s="119">
        <f>IF(N($H115)&lt;5,"",IF(AC115="","",AC115+31))</f>
        <v/>
      </c>
      <c r="AJ115" s="124">
        <f>IF(AI115="","",TODAY()-AI115)</f>
        <v/>
      </c>
      <c r="AK115" s="494" t="n"/>
      <c r="AL115" s="184" t="n"/>
      <c r="AM115" s="184">
        <f>IF(AI115="","SIN ESTADO",IF(AK115&lt;&gt;"","PAGA",IF(AJ115&gt;0,"VENCIDA",IF(AJ115&gt;=-5,"POR VENCER","AL DÍA"))))</f>
        <v/>
      </c>
      <c r="AN115" s="185" t="n"/>
      <c r="AO115" s="119">
        <f>IF(N($H115)&lt;6,"",IF(AI115="","",AI115+31))</f>
        <v/>
      </c>
      <c r="AP115" s="124">
        <f>IF(AO115="","",TODAY()-AO115)</f>
        <v/>
      </c>
      <c r="AQ115" s="270" t="n"/>
      <c r="AR115" s="184" t="n"/>
      <c r="AS115" s="184">
        <f>IF(AO115="","SIN ESTADO",IF(AQ115&lt;&gt;"","PAGA",IF(AP115&gt;0,"VENCIDA",IF(AP115&gt;=-5,"POR VENCER","AL DÍA"))))</f>
        <v/>
      </c>
      <c r="AT115" s="185" t="n"/>
      <c r="AU115" s="119">
        <f>IF(N($H115)&lt;7,"",IF(AO115="","",AO115+31))</f>
        <v/>
      </c>
      <c r="AV115" s="124">
        <f>IF(AU115="","",TODAY()-AU115)</f>
        <v/>
      </c>
      <c r="AW115" s="494" t="n"/>
      <c r="AX115" s="184" t="n"/>
      <c r="AY115" s="184">
        <f>IF(AU115="","SIN ESTADO",IF(AW115&lt;&gt;"","PAGA",IF(AV115&gt;0,"VENCIDA",IF(AV115&gt;=-5,"POR VENCER","AL DÍA"))))</f>
        <v/>
      </c>
      <c r="AZ115" s="185" t="n"/>
      <c r="BA115" s="119">
        <f>IF(N($H115)&lt;8,"",IF(AU115="","",AU115+31))</f>
        <v/>
      </c>
      <c r="BB115" s="124">
        <f>IF(BA115="","",TODAY()-BA115)</f>
        <v/>
      </c>
      <c r="BC115" s="494" t="n"/>
      <c r="BD115" s="184" t="n"/>
      <c r="BE115" s="184">
        <f>IF(BA115="","SIN ESTADO",IF(BC115&lt;&gt;"","PAGA",IF(BB115&gt;0,"VENCIDA",IF(BB115&gt;=-5,"POR VENCER","AL DÍA"))))</f>
        <v/>
      </c>
      <c r="BF115" s="185" t="n"/>
      <c r="BG115" s="119">
        <f>IF(N($H115)&lt;9,"",IF(BA115="","",BA115+31))</f>
        <v/>
      </c>
      <c r="BH115" s="124">
        <f>IF(BG115="","",TODAY()-BG115)</f>
        <v/>
      </c>
      <c r="BI115" s="494" t="n"/>
      <c r="BJ115" s="184" t="n"/>
      <c r="BK115" s="184">
        <f>IF(BG115="","SIN ESTADO",IF(BI115&lt;&gt;"","PAGA",IF(BH115&gt;0,"VENCIDA",IF(BH115&gt;=-5,"POR VENCER","AL DÍA"))))</f>
        <v/>
      </c>
      <c r="BL115" s="185" t="n"/>
      <c r="BM115" s="119">
        <f>IF(N($H115)&lt;10,"",IF(BG115="","",BG115+31))</f>
        <v/>
      </c>
      <c r="BN115" s="124">
        <f>IF(BM115="","",TODAY()-BM115)</f>
        <v/>
      </c>
      <c r="BO115" s="494" t="n"/>
      <c r="BP115" s="184" t="n"/>
      <c r="BQ115" s="184">
        <f>IF(BM115="","SIN ESTADO",IF(BO115&lt;&gt;"","PAGA",IF(BN115&gt;0,"VENCIDA",IF(BN115&gt;=-5,"POR VENCER","AL DÍA"))))</f>
        <v/>
      </c>
      <c r="BR115" s="185" t="n"/>
      <c r="BS115" s="119">
        <f>IF(N($H115)&lt;11,"",IF(BM115="","",BM115+31))</f>
        <v/>
      </c>
      <c r="BT115" s="124">
        <f>IF(BS115="","",TODAY()-BS115)</f>
        <v/>
      </c>
      <c r="BU115" s="494" t="n"/>
      <c r="BV115" s="184" t="n"/>
      <c r="BW115" s="184">
        <f>IF(BS115="","SIN ESTADO",IF(BU115&lt;&gt;"","PAGA",IF(BT115&gt;0,"VENCIDA",IF(BT115&gt;=-5,"POR VENCER","AL DÍA"))))</f>
        <v/>
      </c>
      <c r="BX115" s="185" t="n"/>
      <c r="BY115" s="119">
        <f>IF(N($H115)&lt;12,"",IF(BS115="","",BS115+31))</f>
        <v/>
      </c>
      <c r="BZ115" s="124">
        <f>IF(BY115="","",TODAY()-BY115)</f>
        <v/>
      </c>
      <c r="CA115" s="494" t="n"/>
      <c r="CB115" s="184" t="n"/>
      <c r="CC115" s="184">
        <f>IF(BY115="","SIN ESTADO",IF(CA115&lt;&gt;"","PAGA",IF(BZ115&gt;0,"VENCIDA",IF(BZ115&gt;=-5,"POR VENCER","AL DÍA"))))</f>
        <v/>
      </c>
      <c r="CD115" s="185" t="n"/>
      <c r="CE115" s="119">
        <f>IF(N($H115)&lt;13,"",IF(BY115="","",BY115+31))</f>
        <v/>
      </c>
      <c r="CF115" s="124">
        <f>IF(CE115="","",TODAY()-CE115)</f>
        <v/>
      </c>
      <c r="CG115" s="494" t="n"/>
      <c r="CH115" s="184" t="n"/>
      <c r="CI115" s="184">
        <f>IF(CE115="","SIN ESTADO",IF(CG115&lt;&gt;"","PAGA",IF(CF115&gt;0,"VENCIDA",IF(CF115&gt;=-5,"POR VENCER","AL DÍA"))))</f>
        <v/>
      </c>
      <c r="CJ115" s="185" t="n"/>
      <c r="CK115" s="119">
        <f>IF(N($H115)&lt;14,"",IF(CE115="","",CE115+31))</f>
        <v/>
      </c>
      <c r="CL115" s="124">
        <f>IF(CK115="","",TODAY()-CK115)</f>
        <v/>
      </c>
      <c r="CM115" s="494" t="n"/>
      <c r="CN115" s="184" t="n"/>
      <c r="CO115" s="184">
        <f>IF(CK115="","SIN ESTADO",IF(CM115&lt;&gt;"","PAGA",IF(CL115&gt;0,"VENCIDA",IF(CL115&gt;=-5,"POR VENCER","AL DÍA"))))</f>
        <v/>
      </c>
      <c r="CP115" s="185" t="n"/>
      <c r="CQ115" s="119">
        <f>IF(N($H115)&lt;15,"",IF(CK115="","",CK115+31))</f>
        <v/>
      </c>
      <c r="CR115" s="124">
        <f>IF(CQ115="","",TODAY()-CQ115)</f>
        <v/>
      </c>
      <c r="CS115" s="494" t="n"/>
      <c r="CT115" s="184" t="n"/>
      <c r="CU115" s="184">
        <f>IF(CQ115="","SIN ESTADO",IF(CS115&lt;&gt;"","PAGA",IF(CR115&gt;0,"VENCIDA",IF(CR115&gt;=-5,"POR VENCER","AL DÍA"))))</f>
        <v/>
      </c>
      <c r="CV115" s="185" t="n"/>
      <c r="CW115" s="119">
        <f>IF(N($H115)&lt;16,"",IF(CQ115="","",CQ115+31))</f>
        <v/>
      </c>
      <c r="CX115" s="124">
        <f>IF(CW115="","",TODAY()-CW115)</f>
        <v/>
      </c>
      <c r="CY115" s="494" t="n"/>
      <c r="CZ115" s="184" t="n"/>
      <c r="DA115" s="184">
        <f>IF(CW115="","SIN ESTADO",IF(CY115&lt;&gt;"","PAGA",IF(CX115&gt;0,"VENCIDA",IF(CX115&gt;=-5,"POR VENCER","AL DÍA"))))</f>
        <v/>
      </c>
      <c r="DB115" s="185" t="n"/>
      <c r="DC115" s="119">
        <f>IF(N($H115)&lt;17,"",IF(CW115="","",CW115+31))</f>
        <v/>
      </c>
      <c r="DD115" s="124">
        <f>IF(DC115="","",TODAY()-DC115)</f>
        <v/>
      </c>
      <c r="DE115" s="494" t="n"/>
      <c r="DF115" s="184" t="n"/>
      <c r="DG115" s="184">
        <f>IF(DC115="","SIN ESTADO",IF(DE115&lt;&gt;"","PAGA",IF(DD115&gt;0,"VENCIDA",IF(DD115&gt;=-5,"POR VENCER","AL DÍA"))))</f>
        <v/>
      </c>
      <c r="DH115" s="185" t="n"/>
      <c r="DI115" s="119">
        <f>IF(N($H115)&lt;18,"",IF(DC115="","",DC115+31))</f>
        <v/>
      </c>
      <c r="DJ115" s="124">
        <f>IF(DI115="","",TODAY()-DI115)</f>
        <v/>
      </c>
      <c r="DK115" s="494" t="n"/>
      <c r="DL115" s="184" t="n"/>
      <c r="DM115" s="184">
        <f>IF(DI115="","SIN ESTADO",IF(DK115&lt;&gt;"","PAGA",IF(DJ115&gt;0,"VENCIDA",IF(DJ115&gt;=-5,"POR VENCER","AL DÍA"))))</f>
        <v/>
      </c>
      <c r="DN115" s="185" t="n"/>
      <c r="DO115" s="119">
        <f>IF(N($H115)&lt;19,"",IF(DI115="","",DI115+31))</f>
        <v/>
      </c>
      <c r="DP115" s="124">
        <f>IF(DO115="","",TODAY()-DO115)</f>
        <v/>
      </c>
      <c r="DQ115" s="494" t="n"/>
      <c r="DR115" s="184" t="n"/>
      <c r="DS115" s="184">
        <f>IF(DO115="","SIN ESTADO",IF(DQ115&lt;&gt;"","PAGA",IF(DP115&gt;0,"VENCIDA",IF(DP115&gt;=-5,"POR VENCER","AL DÍA"))))</f>
        <v/>
      </c>
      <c r="DT115" s="185" t="n"/>
      <c r="DU115" s="119">
        <f>IF(N($H115)&lt;20,"",IF(DO115="","",DO115+31))</f>
        <v/>
      </c>
      <c r="DV115" s="124">
        <f>IF(DU115="","",TODAY()-DU115)</f>
        <v/>
      </c>
      <c r="DW115" s="494" t="n"/>
      <c r="DX115" s="184" t="n"/>
      <c r="DY115" s="184">
        <f>IF(DU115="","SIN ESTADO",IF(DW115&lt;&gt;"","PAGA",IF(DV115&gt;0,"VENCIDA",IF(DV115&gt;=-5,"POR VENCER","AL DÍA"))))</f>
        <v/>
      </c>
      <c r="DZ115" s="185" t="n"/>
      <c r="EA115" s="119">
        <f>IF(N($H115)&lt;21,"",IF(DU115="","",DU115+31))</f>
        <v/>
      </c>
      <c r="EB115" s="124">
        <f>IF(EA115="","",TODAY()-EA115)</f>
        <v/>
      </c>
      <c r="EC115" s="494" t="n"/>
      <c r="ED115" s="184" t="n"/>
      <c r="EE115" s="184">
        <f>IF(EA115="","SIN ESTADO",IF(EC115&lt;&gt;"","PAGA",IF(EB115&gt;0,"VENCIDA",IF(EB115&gt;=-5,"POR VENCER","AL DÍA"))))</f>
        <v/>
      </c>
      <c r="EF115" s="185" t="n"/>
      <c r="EG115" s="119">
        <f>IF(N($H115)&lt;22,"",IF(EA115="","",EA115+31))</f>
        <v/>
      </c>
      <c r="EH115" s="124">
        <f>IF(EG115="","",TODAY()-EG115)</f>
        <v/>
      </c>
      <c r="EI115" s="494" t="n"/>
      <c r="EJ115" s="184" t="n"/>
      <c r="EK115" s="184">
        <f>IF(EG115="","SIN ESTADO",IF(EI115&lt;&gt;"","PAGA",IF(EH115&gt;0,"VENCIDA",IF(EH115&gt;=-5,"POR VENCER","AL DÍA"))))</f>
        <v/>
      </c>
      <c r="EL115" s="185" t="n"/>
      <c r="EM115" s="119">
        <f>IF(N($H115)&lt;23,"",IF(EG115="","",EG115+31))</f>
        <v/>
      </c>
      <c r="EN115" s="124">
        <f>IF(EM115="","",TODAY()-EM115)</f>
        <v/>
      </c>
      <c r="EO115" s="494" t="n"/>
      <c r="EP115" s="184" t="n"/>
      <c r="EQ115" s="184">
        <f>IF(EM115="","SIN ESTADO",IF(EO115&lt;&gt;"","PAGA",IF(EN115&gt;0,"VENCIDA",IF(EN115&gt;=-5,"POR VENCER","AL DÍA"))))</f>
        <v/>
      </c>
      <c r="ER115" s="185" t="n"/>
      <c r="ES115" s="119">
        <f>IF(N($H115)&lt;24,"",IF(EM115="","",EM115+31))</f>
        <v/>
      </c>
      <c r="ET115" s="124">
        <f>IF(ES115="","",TODAY()-ES115)</f>
        <v/>
      </c>
      <c r="EU115" s="494" t="n"/>
      <c r="EV115" s="184" t="n"/>
      <c r="EW115" s="184">
        <f>IF(ES115="","SIN ESTADO",IF(EU115&lt;&gt;"","PAGA",IF(ET115&gt;0,"VENCIDA",IF(ET115&gt;=-5,"POR VENCER","AL DÍA"))))</f>
        <v/>
      </c>
      <c r="EX115" s="185" t="n"/>
      <c r="EY115" s="119">
        <f>IF(N($H115)&lt;25,"",IF(ES115="","",ES115+31))</f>
        <v/>
      </c>
      <c r="EZ115" s="124">
        <f>IF(EY115="","",TODAY()-EY115)</f>
        <v/>
      </c>
      <c r="FA115" s="494" t="n"/>
      <c r="FB115" s="184" t="n"/>
      <c r="FC115" s="184">
        <f>IF(EY115="","SIN ESTADO",IF(FA115&lt;&gt;"","PAGA",IF(EZ115&gt;0,"VENCIDA",IF(EZ115&gt;=-5,"POR VENCER","AL DÍA"))))</f>
        <v/>
      </c>
      <c r="FD115" s="185" t="n"/>
      <c r="FE115" s="119">
        <f>IF(N($H115)&lt;26,"",IF(EY115="","",EY115+31))</f>
        <v/>
      </c>
      <c r="FF115" s="124">
        <f>IF(FE115="","",TODAY()-FE115)</f>
        <v/>
      </c>
      <c r="FG115" s="494" t="n"/>
      <c r="FH115" s="184" t="n"/>
      <c r="FI115" s="184">
        <f>IF(FE115="","SIN ESTADO",IF(FG115&lt;&gt;"","PAGA",IF(FF115&gt;0,"VENCIDA",IF(FF115&gt;=-5,"POR VENCER","AL DÍA"))))</f>
        <v/>
      </c>
      <c r="FJ115" s="185" t="n"/>
      <c r="FK115" s="119">
        <f>IF(N($H115)&lt;27,"",IF(FE115="","",FE115+31))</f>
        <v/>
      </c>
      <c r="FL115" s="124">
        <f>IF(FK115="","",TODAY()-FK115)</f>
        <v/>
      </c>
      <c r="FM115" s="494" t="n"/>
      <c r="FN115" s="184" t="n"/>
      <c r="FO115" s="184">
        <f>IF(FK115="","SIN ESTADO",IF(FM115&lt;&gt;"","PAGA",IF(FL115&gt;0,"VENCIDA",IF(FL115&gt;=-5,"POR VENCER","AL DÍA"))))</f>
        <v/>
      </c>
      <c r="FP115" s="185" t="n"/>
      <c r="FQ115" s="119">
        <f>IF(N($H115)&lt;28,"",IF(FK115="","",FK115+31))</f>
        <v/>
      </c>
      <c r="FR115" s="124">
        <f>IF(FQ115="","",TODAY()-FQ115)</f>
        <v/>
      </c>
      <c r="FS115" s="494" t="n"/>
      <c r="FT115" s="184" t="n"/>
      <c r="FU115" s="184">
        <f>IF(FQ115="","SIN ESTADO",IF(FS115&lt;&gt;"","PAGA",IF(FR115&gt;0,"VENCIDA",IF(FR115&gt;=-5,"POR VENCER","AL DÍA"))))</f>
        <v/>
      </c>
      <c r="FV115" s="185" t="n"/>
      <c r="FW115" s="119">
        <f>IF(N($H115)&lt;29,"",IF(FQ115="","",FQ115+31))</f>
        <v/>
      </c>
      <c r="FX115" s="124">
        <f>IF(FW115="","",TODAY()-FW115)</f>
        <v/>
      </c>
      <c r="FY115" s="494" t="n"/>
      <c r="FZ115" s="184" t="n"/>
      <c r="GA115" s="184">
        <f>IF(FW115="","SIN ESTADO",IF(FY115&lt;&gt;"","PAGA",IF(FX115&gt;0,"VENCIDA",IF(FX115&gt;=-5,"POR VENCER","AL DÍA"))))</f>
        <v/>
      </c>
      <c r="GB115" s="185" t="n"/>
      <c r="GC115" s="119">
        <f>IF(N($H115)&lt;30,"",IF(FW115="","",FW115+31))</f>
        <v/>
      </c>
      <c r="GD115" s="124">
        <f>IF(GC115="","",TODAY()-GC115)</f>
        <v/>
      </c>
      <c r="GE115" s="494" t="n"/>
      <c r="GF115" s="184" t="n"/>
      <c r="GG115" s="184">
        <f>IF(GC115="","SIN ESTADO",IF(GE115&lt;&gt;"","PAGA",IF(GD115&gt;0,"VENCIDA",IF(GD115&gt;=-5,"POR VENCER","AL DÍA"))))</f>
        <v/>
      </c>
      <c r="GH115" s="185" t="n"/>
      <c r="GI115" s="119">
        <f>IF(N($H115)&lt;31,"",IF(GC115="","",GC115+31))</f>
        <v/>
      </c>
      <c r="GJ115" s="124">
        <f>IF(GI115="","",TODAY()-GI115)</f>
        <v/>
      </c>
      <c r="GK115" s="494" t="n"/>
      <c r="GL115" s="184" t="n"/>
      <c r="GM115" s="184">
        <f>IF(GI115="","SIN ESTADO",IF(GK115&lt;&gt;"","PAGA",IF(GJ115&gt;0,"VENCIDA",IF(GJ115&gt;=-5,"POR VENCER","AL DÍA"))))</f>
        <v/>
      </c>
      <c r="GN115" s="185" t="n"/>
      <c r="GO115" s="119">
        <f>IF(N($H115)&lt;32,"",IF(GI115="","",GI115+31))</f>
        <v/>
      </c>
      <c r="GP115" s="124">
        <f>IF(GO115="","",TODAY()-GO115)</f>
        <v/>
      </c>
      <c r="GQ115" s="494" t="n"/>
      <c r="GR115" s="184" t="n"/>
      <c r="GS115" s="184">
        <f>IF(GO115="","SIN ESTADO",IF(GQ115&lt;&gt;"","PAGA",IF(GP115&gt;0,"VENCIDA",IF(GP115&gt;=-5,"POR VENCER","AL DÍA"))))</f>
        <v/>
      </c>
      <c r="GT115" s="185" t="n"/>
      <c r="GU115" s="119">
        <f>IF(N($H115)&lt;33,"",IF(GO115="","",GO115+31))</f>
        <v/>
      </c>
      <c r="GV115" s="124">
        <f>IF(GU115="","",TODAY()-GU115)</f>
        <v/>
      </c>
      <c r="GW115" s="494" t="n"/>
      <c r="GX115" s="184" t="n"/>
      <c r="GY115" s="184">
        <f>IF(GU115="","SIN ESTADO",IF(GW115&lt;&gt;"","PAGA",IF(GV115&gt;0,"VENCIDA",IF(GV115&gt;=-5,"POR VENCER","AL DÍA"))))</f>
        <v/>
      </c>
      <c r="GZ115" s="185" t="n"/>
      <c r="HA115" s="119">
        <f>IF(N($H115)&lt;34,"",IF(GU115="","",GU115+31))</f>
        <v/>
      </c>
      <c r="HB115" s="124">
        <f>IF(HA115="","",TODAY()-HA115)</f>
        <v/>
      </c>
      <c r="HC115" s="494" t="n"/>
      <c r="HD115" s="184" t="n"/>
      <c r="HE115" s="184">
        <f>IF(HA115="","SIN ESTADO",IF(HC115&lt;&gt;"","PAGA",IF(HB115&gt;0,"VENCIDA",IF(HB115&gt;=-5,"POR VENCER","AL DÍA"))))</f>
        <v/>
      </c>
      <c r="HF115" s="185" t="n"/>
      <c r="HG115" s="119">
        <f>IF(N($H115)&lt;35,"",IF(HA115="","",HA115+31))</f>
        <v/>
      </c>
      <c r="HH115" s="124">
        <f>IF(HG115="","",TODAY()-HG115)</f>
        <v/>
      </c>
      <c r="HI115" s="494" t="n"/>
      <c r="HJ115" s="184" t="n"/>
      <c r="HK115" s="184">
        <f>IF(HG115="","SIN ESTADO",IF(HI115&lt;&gt;"","PAGA",IF(HH115&gt;0,"VENCIDA",IF(HH115&gt;=-5,"POR VENCER","AL DÍA"))))</f>
        <v/>
      </c>
      <c r="HL115" s="168" t="n"/>
      <c r="HM115" s="119">
        <f>IF(N($H115)&lt;36,"",IF(HG115="","",HG115+31))</f>
        <v/>
      </c>
      <c r="HN115" s="124">
        <f>IF(HM115="","",TODAY()-HM115)</f>
        <v/>
      </c>
      <c r="HO115" s="494" t="n"/>
      <c r="HP115" s="184" t="n"/>
      <c r="HQ115" s="184">
        <f>IF(HM115="","SIN ESTADO",IF(HO115&lt;&gt;"","PAGA",IF(HN115&gt;0,"VENCIDA",IF(HN115&gt;=-5,"POR VENCER","AL DÍA"))))</f>
        <v/>
      </c>
      <c r="HR115" s="168" t="n"/>
      <c r="HS115" s="169">
        <f>N115+T115+Z115+AF115+AL115+AR115+AX115+BD115+BJ115+BP115+BV115+CB115+CH115+CN115+CT115+CZ115+DF115+DL115+DR115+DX115+ED115+EJ115+EP115+EV115+FB115+FH115+FN115+FT115+FZ115+GF115+GL115+GR115+GX115+HD115+HJ115+HP115</f>
        <v/>
      </c>
      <c r="HU115" s="170">
        <f>IFERROR(N($J115),0)</f>
        <v/>
      </c>
      <c r="HW115" s="170">
        <f>SUMPRODUCT((MOD(COLUMN($M115:$HR115)-COLUMN($M115),6)=0)*ISNUMBER($M115:$HR115)*($M115:$HR115&gt;=RESUMEN!$C$26)*($M115:$HR115&lt;=RESUMEN!$C$27)*IFERROR(N($N115:$HS115),0))</f>
        <v/>
      </c>
      <c r="HX115" s="170">
        <f>SUMPRODUCT((MOD(COLUMN($M115:$HR115)-COLUMN($M115),6)=0)*ISNUMBER($M115:$HR115)*($M115:$HR115&gt;=RESUMEN!$C$26)*($M115:$HR115&lt;=RESUMEN!$C$27))</f>
        <v/>
      </c>
    </row>
    <row r="116" ht="15.75" customHeight="1" s="506">
      <c r="B116" s="113">
        <f>VENTAS!A115</f>
        <v/>
      </c>
      <c r="C116" s="236">
        <f>VENTAS!B115</f>
        <v/>
      </c>
      <c r="D116" s="53">
        <f>VENTAS!C115</f>
        <v/>
      </c>
      <c r="E116" s="114">
        <f>VENTAS!D115</f>
        <v/>
      </c>
      <c r="F116" s="114">
        <f>VENTAS!J115</f>
        <v/>
      </c>
      <c r="G116" s="494">
        <f>VENTAS!F115</f>
        <v/>
      </c>
      <c r="H116" s="479">
        <f>VENTAS!K115</f>
        <v/>
      </c>
      <c r="I116" s="479">
        <f>VENTAS!M115</f>
        <v/>
      </c>
      <c r="J116" s="184">
        <f>VENTAS!L115</f>
        <v/>
      </c>
      <c r="K116" s="119">
        <f>IF(N($H116)&lt;1,"",$G116+31)</f>
        <v/>
      </c>
      <c r="L116" s="124">
        <f>IF(K116="","",TODAY()-K116)</f>
        <v/>
      </c>
      <c r="M116" s="201" t="n">
        <v>45887</v>
      </c>
      <c r="N116" s="374" t="n">
        <v>1000000</v>
      </c>
      <c r="O116" s="184">
        <f>IF(K116="","SIN ESTADO",IF(M116&lt;&gt;"","PAGA",IF(L116&gt;0,"VENCIDA",IF(L116&gt;=-5,"POR VENCER","AL DÍA"))))</f>
        <v/>
      </c>
      <c r="P116" s="185" t="inlineStr">
        <is>
          <t>TRANSFERENCIA</t>
        </is>
      </c>
      <c r="Q116" s="119">
        <f>IF(N($H116)&lt;2,"",IF(K116="","",K116+31))</f>
        <v/>
      </c>
      <c r="R116" s="124">
        <f>IF(Q116="","",TODAY()-Q116)</f>
        <v/>
      </c>
      <c r="S116" s="406" t="n">
        <v>45917</v>
      </c>
      <c r="T116" s="184" t="n">
        <v>850850</v>
      </c>
      <c r="U116" s="184">
        <f>IF(Q116="","SIN ESTADO",IF(S116&lt;&gt;"","PAGA",IF(R116&gt;0,"VENCIDA",IF(R116&gt;=-5,"POR VENCER","AL DÍA"))))</f>
        <v/>
      </c>
      <c r="V116" s="185" t="inlineStr">
        <is>
          <t>TRANSFERENCIA</t>
        </is>
      </c>
      <c r="W116" s="119">
        <f>IF(N($H116)&lt;3,"",IF(Q116="","",Q116+31))</f>
        <v/>
      </c>
      <c r="X116" s="124">
        <f>IF(W116="","",TODAY()-W116)</f>
        <v/>
      </c>
      <c r="Y116" s="407" t="n">
        <v>45947</v>
      </c>
      <c r="Z116" s="184" t="n">
        <v>850000</v>
      </c>
      <c r="AA116" s="184">
        <f>IF(W116="","SIN ESTADO",IF(Y116&lt;&gt;"","PAGA",IF(X116&gt;0,"VENCIDA",IF(X116&gt;=-5,"POR VENCER","AL DÍA"))))</f>
        <v/>
      </c>
      <c r="AB116" s="185" t="inlineStr">
        <is>
          <t>TRANSFERENCIA</t>
        </is>
      </c>
      <c r="AC116" s="119">
        <f>IF(N($H116)&lt;4,"",IF(W116="","",W116+31))</f>
        <v/>
      </c>
      <c r="AD116" s="124">
        <f>IF(AC116="","",TODAY()-AC116)</f>
        <v/>
      </c>
      <c r="AE116" s="227" t="n">
        <v>45979</v>
      </c>
      <c r="AF116" s="184" t="n">
        <v>850000</v>
      </c>
      <c r="AG116" s="184">
        <f>IF(AC116="","SIN ESTADO",IF(AE116&lt;&gt;"","PAGA",IF(AD116&gt;0,"VENCIDA",IF(AD116&gt;=-5,"POR VENCER","AL DÍA"))))</f>
        <v/>
      </c>
      <c r="AH116" s="185" t="inlineStr">
        <is>
          <t>TRANSFERENCIA</t>
        </is>
      </c>
      <c r="AI116" s="119">
        <f>IF(N($H116)&lt;5,"",IF(AC116="","",AC116+31))</f>
        <v/>
      </c>
      <c r="AJ116" s="124">
        <f>IF(AI116="","",TODAY()-AI116)</f>
        <v/>
      </c>
      <c r="AK116" s="407" t="n">
        <v>46007</v>
      </c>
      <c r="AL116" s="184" t="n">
        <v>850000</v>
      </c>
      <c r="AM116" s="184">
        <f>IF(AI116="","SIN ESTADO",IF(AK116&lt;&gt;"","PAGA",IF(AJ116&gt;0,"VENCIDA",IF(AJ116&gt;=-5,"POR VENCER","AL DÍA"))))</f>
        <v/>
      </c>
      <c r="AN116" s="185" t="inlineStr">
        <is>
          <t>TRANSFERENCIA</t>
        </is>
      </c>
      <c r="AO116" s="119">
        <f>IF(N($H116)&lt;6,"",IF(AI116="","",AI116+31))</f>
        <v/>
      </c>
      <c r="AP116" s="124">
        <f>IF(AO116="","",TODAY()-AO116)</f>
        <v/>
      </c>
      <c r="AQ116" s="477" t="n">
        <v>45675</v>
      </c>
      <c r="AR116" s="184" t="n">
        <v>850000</v>
      </c>
      <c r="AS116" s="184">
        <f>IF(AO116="","SIN ESTADO",IF(AQ116&lt;&gt;"","PAGA",IF(AP116&gt;0,"VENCIDA",IF(AP116&gt;=-5,"POR VENCER","AL DÍA"))))</f>
        <v/>
      </c>
      <c r="AT116" s="185" t="inlineStr">
        <is>
          <t>TRANSFERENCIA</t>
        </is>
      </c>
      <c r="AU116" s="119">
        <f>IF(N($H116)&lt;7,"",IF(AO116="","",AO116+31))</f>
        <v/>
      </c>
      <c r="AV116" s="124">
        <f>IF(AU116="","",TODAY()-AU116)</f>
        <v/>
      </c>
      <c r="AW116" s="407" t="n">
        <v>46072</v>
      </c>
      <c r="AX116" s="184" t="n">
        <v>850000</v>
      </c>
      <c r="AY116" s="184">
        <f>IF(AU116="","SIN ESTADO",IF(AW116&lt;&gt;"","PAGA",IF(AV116&gt;0,"VENCIDA",IF(AV116&gt;=-5,"POR VENCER","AL DÍA"))))</f>
        <v/>
      </c>
      <c r="AZ116" s="185" t="inlineStr">
        <is>
          <t>TRANSFERENCIA</t>
        </is>
      </c>
      <c r="BA116" s="119">
        <f>IF(N($H116)&lt;8,"",IF(AU116="","",AU116+31))</f>
        <v/>
      </c>
      <c r="BB116" s="124">
        <f>IF(BA116="","",TODAY()-BA116)</f>
        <v/>
      </c>
      <c r="BC116" s="227" t="n">
        <v>46100</v>
      </c>
      <c r="BD116" s="184" t="n">
        <v>850000</v>
      </c>
      <c r="BE116" s="184">
        <f>IF(BA116="","SIN ESTADO",IF(BC116&lt;&gt;"","PAGA",IF(BB116&gt;0,"VENCIDA",IF(BB116&gt;=-5,"POR VENCER","AL DÍA"))))</f>
        <v/>
      </c>
      <c r="BF116" s="185" t="inlineStr">
        <is>
          <t>TRANSFERENCIA</t>
        </is>
      </c>
      <c r="BG116" s="119">
        <f>IF(N($H116)&lt;9,"",IF(BA116="","",BA116+31))</f>
        <v/>
      </c>
      <c r="BH116" s="124">
        <f>IF(BG116="","",TODAY()-BG116)</f>
        <v/>
      </c>
      <c r="BI116" s="471" t="n">
        <v>46129</v>
      </c>
      <c r="BJ116" s="184" t="n">
        <v>850000</v>
      </c>
      <c r="BK116" s="184">
        <f>IF(BG116="","SIN ESTADO",IF(BI116&lt;&gt;"","PAGA",IF(BH116&gt;0,"VENCIDA",IF(BH116&gt;=-5,"POR VENCER","AL DÍA"))))</f>
        <v/>
      </c>
      <c r="BL116" s="185" t="inlineStr">
        <is>
          <t>TRANSFERENCIA</t>
        </is>
      </c>
      <c r="BM116" s="119">
        <f>IF(N($H116)&lt;10,"",IF(BG116="","",BG116+31))</f>
        <v/>
      </c>
      <c r="BN116" s="124">
        <f>IF(BM116="","",TODAY()-BM116)</f>
        <v/>
      </c>
      <c r="BO116" s="494" t="n">
        <v>46160</v>
      </c>
      <c r="BP116" s="184" t="n">
        <v>850000</v>
      </c>
      <c r="BQ116" s="184">
        <f>IF(BM116="","SIN ESTADO",IF(BO116&lt;&gt;"","PAGA",IF(BN116&gt;0,"VENCIDA",IF(BN116&gt;=-5,"POR VENCER","AL DÍA"))))</f>
        <v/>
      </c>
      <c r="BR116" s="185" t="inlineStr">
        <is>
          <t>TRANSFERENCIA</t>
        </is>
      </c>
      <c r="BS116" s="119">
        <f>IF(N($H116)&lt;11,"",IF(BM116="","",BM116+31))</f>
        <v/>
      </c>
      <c r="BT116" s="124">
        <f>IF(BS116="","",TODAY()-BS116)</f>
        <v/>
      </c>
      <c r="BU116" s="494" t="n">
        <v>46192</v>
      </c>
      <c r="BV116" s="184" t="n">
        <v>850000</v>
      </c>
      <c r="BW116" s="184">
        <f>IF(BS116="","SIN ESTADO",IF(BU116&lt;&gt;"","PAGA",IF(BT116&gt;0,"VENCIDA",IF(BT116&gt;=-5,"POR VENCER","AL DÍA"))))</f>
        <v/>
      </c>
      <c r="BX116" s="185" t="inlineStr">
        <is>
          <t>TRANSFERENCIA</t>
        </is>
      </c>
      <c r="BY116" s="119">
        <f>IF(N($H116)&lt;12,"",IF(BS116="","",BS116+31))</f>
        <v/>
      </c>
      <c r="BZ116" s="124">
        <f>IF(BY116="","",TODAY()-BY116)</f>
        <v/>
      </c>
      <c r="CA116" s="494" t="n">
        <v>46222</v>
      </c>
      <c r="CB116" s="184" t="n">
        <v>800000</v>
      </c>
      <c r="CC116" s="184">
        <f>IF(BY116="","SIN ESTADO",IF(CA116&lt;&gt;"","PAGA",IF(BZ116&gt;0,"VENCIDA",IF(BZ116&gt;=-5,"POR VENCER","AL DÍA"))))</f>
        <v/>
      </c>
      <c r="CD116" s="185" t="inlineStr">
        <is>
          <t>TRANSFERENCIA</t>
        </is>
      </c>
      <c r="CE116" s="119">
        <f>IF(N($H116)&lt;13,"",IF(BY116="","",BY116+31))</f>
        <v/>
      </c>
      <c r="CF116" s="124">
        <f>IF(CE116="","",TODAY()-CE116)</f>
        <v/>
      </c>
      <c r="CG116" s="494" t="n">
        <v>46253</v>
      </c>
      <c r="CH116" s="184" t="n">
        <v>850000</v>
      </c>
      <c r="CI116" s="184">
        <f>IF(CE116="","SIN ESTADO",IF(CG116&lt;&gt;"","PAGA",IF(CF116&gt;0,"VENCIDA",IF(CF116&gt;=-5,"POR VENCER","AL DÍA"))))</f>
        <v/>
      </c>
      <c r="CJ116" s="185" t="inlineStr">
        <is>
          <t>TRANSFERENCIA</t>
        </is>
      </c>
      <c r="CK116" s="119">
        <f>IF(N($H116)&lt;14,"",IF(CE116="","",CE116+31))</f>
        <v/>
      </c>
      <c r="CL116" s="124">
        <f>IF(CK116="","",TODAY()-CK116)</f>
        <v/>
      </c>
      <c r="CM116" s="494" t="n">
        <v>46284</v>
      </c>
      <c r="CN116" s="184" t="n">
        <v>800000</v>
      </c>
      <c r="CO116" s="184">
        <f>IF(CK116="","SIN ESTADO",IF(CM116&lt;&gt;"","PAGA",IF(CL116&gt;0,"VENCIDA",IF(CL116&gt;=-5,"POR VENCER","AL DÍA"))))</f>
        <v/>
      </c>
      <c r="CP116" s="185" t="inlineStr">
        <is>
          <t>TRANSFERENCIA</t>
        </is>
      </c>
      <c r="CQ116" s="119">
        <f>IF(N($H116)&lt;15,"",IF(CK116="","",CK116+31))</f>
        <v/>
      </c>
      <c r="CR116" s="124">
        <f>IF(CQ116="","",TODAY()-CQ116)</f>
        <v/>
      </c>
      <c r="CS116" s="494" t="n"/>
      <c r="CT116" s="184" t="n"/>
      <c r="CU116" s="184">
        <f>IF(CQ116="","SIN ESTADO",IF(CS116&lt;&gt;"","PAGA",IF(CR116&gt;0,"VENCIDA",IF(CR116&gt;=-5,"POR VENCER","AL DÍA"))))</f>
        <v/>
      </c>
      <c r="CV116" s="185" t="n"/>
      <c r="CW116" s="119">
        <f>IF(N($H116)&lt;16,"",IF(CQ116="","",CQ116+31))</f>
        <v/>
      </c>
      <c r="CX116" s="124">
        <f>IF(CW116="","",TODAY()-CW116)</f>
        <v/>
      </c>
      <c r="CY116" s="494" t="n"/>
      <c r="CZ116" s="184" t="n"/>
      <c r="DA116" s="184">
        <f>IF(CW116="","SIN ESTADO",IF(CY116&lt;&gt;"","PAGA",IF(CX116&gt;0,"VENCIDA",IF(CX116&gt;=-5,"POR VENCER","AL DÍA"))))</f>
        <v/>
      </c>
      <c r="DB116" s="185" t="n"/>
      <c r="DC116" s="119">
        <f>IF(N($H116)&lt;17,"",IF(CW116="","",CW116+31))</f>
        <v/>
      </c>
      <c r="DD116" s="124">
        <f>IF(DC116="","",TODAY()-DC116)</f>
        <v/>
      </c>
      <c r="DE116" s="494" t="n"/>
      <c r="DF116" s="184" t="n"/>
      <c r="DG116" s="184">
        <f>IF(DC116="","SIN ESTADO",IF(DE116&lt;&gt;"","PAGA",IF(DD116&gt;0,"VENCIDA",IF(DD116&gt;=-5,"POR VENCER","AL DÍA"))))</f>
        <v/>
      </c>
      <c r="DH116" s="185" t="n"/>
      <c r="DI116" s="119">
        <f>IF(N($H116)&lt;18,"",IF(DC116="","",DC116+31))</f>
        <v/>
      </c>
      <c r="DJ116" s="124">
        <f>IF(DI116="","",TODAY()-DI116)</f>
        <v/>
      </c>
      <c r="DK116" s="494" t="n"/>
      <c r="DL116" s="184" t="n"/>
      <c r="DM116" s="184">
        <f>IF(DI116="","SIN ESTADO",IF(DK116&lt;&gt;"","PAGA",IF(DJ116&gt;0,"VENCIDA",IF(DJ116&gt;=-5,"POR VENCER","AL DÍA"))))</f>
        <v/>
      </c>
      <c r="DN116" s="185" t="n"/>
      <c r="DO116" s="119">
        <f>IF(N($H116)&lt;19,"",IF(DI116="","",DI116+31))</f>
        <v/>
      </c>
      <c r="DP116" s="124">
        <f>IF(DO116="","",TODAY()-DO116)</f>
        <v/>
      </c>
      <c r="DQ116" s="494" t="n"/>
      <c r="DR116" s="184" t="n"/>
      <c r="DS116" s="184">
        <f>IF(DO116="","SIN ESTADO",IF(DQ116&lt;&gt;"","PAGA",IF(DP116&gt;0,"VENCIDA",IF(DP116&gt;=-5,"POR VENCER","AL DÍA"))))</f>
        <v/>
      </c>
      <c r="DT116" s="185" t="n"/>
      <c r="DU116" s="119">
        <f>IF(N($H116)&lt;20,"",IF(DO116="","",DO116+31))</f>
        <v/>
      </c>
      <c r="DV116" s="124">
        <f>IF(DU116="","",TODAY()-DU116)</f>
        <v/>
      </c>
      <c r="DW116" s="494" t="n"/>
      <c r="DX116" s="184" t="n"/>
      <c r="DY116" s="184">
        <f>IF(DU116="","SIN ESTADO",IF(DW116&lt;&gt;"","PAGA",IF(DV116&gt;0,"VENCIDA",IF(DV116&gt;=-5,"POR VENCER","AL DÍA"))))</f>
        <v/>
      </c>
      <c r="DZ116" s="185" t="n"/>
      <c r="EA116" s="119">
        <f>IF(N($H116)&lt;21,"",IF(DU116="","",DU116+31))</f>
        <v/>
      </c>
      <c r="EB116" s="124">
        <f>IF(EA116="","",TODAY()-EA116)</f>
        <v/>
      </c>
      <c r="EC116" s="494" t="n"/>
      <c r="ED116" s="184" t="n"/>
      <c r="EE116" s="184">
        <f>IF(EA116="","SIN ESTADO",IF(EC116&lt;&gt;"","PAGA",IF(EB116&gt;0,"VENCIDA",IF(EB116&gt;=-5,"POR VENCER","AL DÍA"))))</f>
        <v/>
      </c>
      <c r="EF116" s="185" t="n"/>
      <c r="EG116" s="119">
        <f>IF(N($H116)&lt;22,"",IF(EA116="","",EA116+31))</f>
        <v/>
      </c>
      <c r="EH116" s="124">
        <f>IF(EG116="","",TODAY()-EG116)</f>
        <v/>
      </c>
      <c r="EI116" s="494" t="n"/>
      <c r="EJ116" s="184" t="n"/>
      <c r="EK116" s="184">
        <f>IF(EG116="","SIN ESTADO",IF(EI116&lt;&gt;"","PAGA",IF(EH116&gt;0,"VENCIDA",IF(EH116&gt;=-5,"POR VENCER","AL DÍA"))))</f>
        <v/>
      </c>
      <c r="EL116" s="185" t="n"/>
      <c r="EM116" s="119">
        <f>IF(N($H116)&lt;23,"",IF(EG116="","",EG116+31))</f>
        <v/>
      </c>
      <c r="EN116" s="124">
        <f>IF(EM116="","",TODAY()-EM116)</f>
        <v/>
      </c>
      <c r="EO116" s="494" t="n"/>
      <c r="EP116" s="184" t="n"/>
      <c r="EQ116" s="184">
        <f>IF(EM116="","SIN ESTADO",IF(EO116&lt;&gt;"","PAGA",IF(EN116&gt;0,"VENCIDA",IF(EN116&gt;=-5,"POR VENCER","AL DÍA"))))</f>
        <v/>
      </c>
      <c r="ER116" s="185" t="n"/>
      <c r="ES116" s="119">
        <f>IF(N($H116)&lt;24,"",IF(EM116="","",EM116+31))</f>
        <v/>
      </c>
      <c r="ET116" s="124">
        <f>IF(ES116="","",TODAY()-ES116)</f>
        <v/>
      </c>
      <c r="EU116" s="494" t="n"/>
      <c r="EV116" s="184" t="n"/>
      <c r="EW116" s="184">
        <f>IF(ES116="","SIN ESTADO",IF(EU116&lt;&gt;"","PAGA",IF(ET116&gt;0,"VENCIDA",IF(ET116&gt;=-5,"POR VENCER","AL DÍA"))))</f>
        <v/>
      </c>
      <c r="EX116" s="185" t="n"/>
      <c r="EY116" s="119">
        <f>IF(N($H116)&lt;25,"",IF(ES116="","",ES116+31))</f>
        <v/>
      </c>
      <c r="EZ116" s="124">
        <f>IF(EY116="","",TODAY()-EY116)</f>
        <v/>
      </c>
      <c r="FA116" s="494" t="n"/>
      <c r="FB116" s="184" t="n"/>
      <c r="FC116" s="184">
        <f>IF(EY116="","SIN ESTADO",IF(FA116&lt;&gt;"","PAGA",IF(EZ116&gt;0,"VENCIDA",IF(EZ116&gt;=-5,"POR VENCER","AL DÍA"))))</f>
        <v/>
      </c>
      <c r="FD116" s="185" t="n"/>
      <c r="FE116" s="119">
        <f>IF(N($H116)&lt;26,"",IF(EY116="","",EY116+31))</f>
        <v/>
      </c>
      <c r="FF116" s="124">
        <f>IF(FE116="","",TODAY()-FE116)</f>
        <v/>
      </c>
      <c r="FG116" s="494" t="n"/>
      <c r="FH116" s="184" t="n"/>
      <c r="FI116" s="184">
        <f>IF(FE116="","SIN ESTADO",IF(FG116&lt;&gt;"","PAGA",IF(FF116&gt;0,"VENCIDA",IF(FF116&gt;=-5,"POR VENCER","AL DÍA"))))</f>
        <v/>
      </c>
      <c r="FJ116" s="185" t="n"/>
      <c r="FK116" s="119">
        <f>IF(N($H116)&lt;27,"",IF(FE116="","",FE116+31))</f>
        <v/>
      </c>
      <c r="FL116" s="124">
        <f>IF(FK116="","",TODAY()-FK116)</f>
        <v/>
      </c>
      <c r="FM116" s="494" t="n"/>
      <c r="FN116" s="184" t="n"/>
      <c r="FO116" s="184">
        <f>IF(FK116="","SIN ESTADO",IF(FM116&lt;&gt;"","PAGA",IF(FL116&gt;0,"VENCIDA",IF(FL116&gt;=-5,"POR VENCER","AL DÍA"))))</f>
        <v/>
      </c>
      <c r="FP116" s="185" t="n"/>
      <c r="FQ116" s="119">
        <f>IF(N($H116)&lt;28,"",IF(FK116="","",FK116+31))</f>
        <v/>
      </c>
      <c r="FR116" s="124">
        <f>IF(FQ116="","",TODAY()-FQ116)</f>
        <v/>
      </c>
      <c r="FS116" s="494" t="n"/>
      <c r="FT116" s="184" t="n"/>
      <c r="FU116" s="184">
        <f>IF(FQ116="","SIN ESTADO",IF(FS116&lt;&gt;"","PAGA",IF(FR116&gt;0,"VENCIDA",IF(FR116&gt;=-5,"POR VENCER","AL DÍA"))))</f>
        <v/>
      </c>
      <c r="FV116" s="185" t="n"/>
      <c r="FW116" s="119">
        <f>IF(N($H116)&lt;29,"",IF(FQ116="","",FQ116+31))</f>
        <v/>
      </c>
      <c r="FX116" s="124">
        <f>IF(FW116="","",TODAY()-FW116)</f>
        <v/>
      </c>
      <c r="FY116" s="494" t="n"/>
      <c r="FZ116" s="184" t="n"/>
      <c r="GA116" s="184">
        <f>IF(FW116="","SIN ESTADO",IF(FY116&lt;&gt;"","PAGA",IF(FX116&gt;0,"VENCIDA",IF(FX116&gt;=-5,"POR VENCER","AL DÍA"))))</f>
        <v/>
      </c>
      <c r="GB116" s="185" t="n"/>
      <c r="GC116" s="119">
        <f>IF(N($H116)&lt;30,"",IF(FW116="","",FW116+31))</f>
        <v/>
      </c>
      <c r="GD116" s="124">
        <f>IF(GC116="","",TODAY()-GC116)</f>
        <v/>
      </c>
      <c r="GE116" s="494" t="n"/>
      <c r="GF116" s="184" t="n"/>
      <c r="GG116" s="184">
        <f>IF(GC116="","SIN ESTADO",IF(GE116&lt;&gt;"","PAGA",IF(GD116&gt;0,"VENCIDA",IF(GD116&gt;=-5,"POR VENCER","AL DÍA"))))</f>
        <v/>
      </c>
      <c r="GH116" s="185" t="n"/>
      <c r="GI116" s="119">
        <f>IF(N($H116)&lt;31,"",IF(GC116="","",GC116+31))</f>
        <v/>
      </c>
      <c r="GJ116" s="124">
        <f>IF(GI116="","",TODAY()-GI116)</f>
        <v/>
      </c>
      <c r="GK116" s="494" t="n"/>
      <c r="GL116" s="184" t="n"/>
      <c r="GM116" s="184">
        <f>IF(GI116="","SIN ESTADO",IF(GK116&lt;&gt;"","PAGA",IF(GJ116&gt;0,"VENCIDA",IF(GJ116&gt;=-5,"POR VENCER","AL DÍA"))))</f>
        <v/>
      </c>
      <c r="GN116" s="185" t="n"/>
      <c r="GO116" s="119">
        <f>IF(N($H116)&lt;32,"",IF(GI116="","",GI116+31))</f>
        <v/>
      </c>
      <c r="GP116" s="124">
        <f>IF(GO116="","",TODAY()-GO116)</f>
        <v/>
      </c>
      <c r="GQ116" s="494" t="n"/>
      <c r="GR116" s="184" t="n"/>
      <c r="GS116" s="184">
        <f>IF(GO116="","SIN ESTADO",IF(GQ116&lt;&gt;"","PAGA",IF(GP116&gt;0,"VENCIDA",IF(GP116&gt;=-5,"POR VENCER","AL DÍA"))))</f>
        <v/>
      </c>
      <c r="GT116" s="185" t="n"/>
      <c r="GU116" s="119">
        <f>IF(N($H116)&lt;33,"",IF(GO116="","",GO116+31))</f>
        <v/>
      </c>
      <c r="GV116" s="124">
        <f>IF(GU116="","",TODAY()-GU116)</f>
        <v/>
      </c>
      <c r="GW116" s="494" t="n"/>
      <c r="GX116" s="184" t="n"/>
      <c r="GY116" s="184">
        <f>IF(GU116="","SIN ESTADO",IF(GW116&lt;&gt;"","PAGA",IF(GV116&gt;0,"VENCIDA",IF(GV116&gt;=-5,"POR VENCER","AL DÍA"))))</f>
        <v/>
      </c>
      <c r="GZ116" s="185" t="n"/>
      <c r="HA116" s="119">
        <f>IF(N($H116)&lt;34,"",IF(GU116="","",GU116+31))</f>
        <v/>
      </c>
      <c r="HB116" s="124">
        <f>IF(HA116="","",TODAY()-HA116)</f>
        <v/>
      </c>
      <c r="HC116" s="494" t="n"/>
      <c r="HD116" s="184" t="n"/>
      <c r="HE116" s="184">
        <f>IF(HA116="","SIN ESTADO",IF(HC116&lt;&gt;"","PAGA",IF(HB116&gt;0,"VENCIDA",IF(HB116&gt;=-5,"POR VENCER","AL DÍA"))))</f>
        <v/>
      </c>
      <c r="HF116" s="185" t="n"/>
      <c r="HG116" s="119">
        <f>IF(N($H116)&lt;35,"",IF(HA116="","",HA116+31))</f>
        <v/>
      </c>
      <c r="HH116" s="124">
        <f>IF(HG116="","",TODAY()-HG116)</f>
        <v/>
      </c>
      <c r="HI116" s="494" t="n"/>
      <c r="HJ116" s="184" t="n"/>
      <c r="HK116" s="184">
        <f>IF(HG116="","SIN ESTADO",IF(HI116&lt;&gt;"","PAGA",IF(HH116&gt;0,"VENCIDA",IF(HH116&gt;=-5,"POR VENCER","AL DÍA"))))</f>
        <v/>
      </c>
      <c r="HL116" s="168" t="n"/>
      <c r="HM116" s="119">
        <f>IF(N($H116)&lt;36,"",IF(HG116="","",HG116+31))</f>
        <v/>
      </c>
      <c r="HN116" s="124">
        <f>IF(HM116="","",TODAY()-HM116)</f>
        <v/>
      </c>
      <c r="HO116" s="494" t="n"/>
      <c r="HP116" s="184" t="n"/>
      <c r="HQ116" s="184">
        <f>IF(HM116="","SIN ESTADO",IF(HO116&lt;&gt;"","PAGA",IF(HN116&gt;0,"VENCIDA",IF(HN116&gt;=-5,"POR VENCER","AL DÍA"))))</f>
        <v/>
      </c>
      <c r="HR116" s="168" t="n"/>
      <c r="HS116" s="169">
        <f>N116+T116+Z116+AF116+AL116+AR116+AX116+BD116+BJ116+BP116+BV116+CB116+CH116+CN116+CT116+CZ116+DF116+DL116+DR116+DX116+ED116+EJ116+EP116+EV116+FB116+FH116+FN116+FT116+FZ116+GF116+GL116+GR116+GX116+HD116+HJ116+HP116</f>
        <v/>
      </c>
      <c r="HU116" s="170">
        <f>IFERROR(N($J116),0)</f>
        <v/>
      </c>
      <c r="HW116" s="170">
        <f>SUMPRODUCT((MOD(COLUMN($M116:$HR116)-COLUMN($M116),6)=0)*ISNUMBER($M116:$HR116)*($M116:$HR116&gt;=RESUMEN!$C$26)*($M116:$HR116&lt;=RESUMEN!$C$27)*IFERROR(N($N116:$HS116),0))</f>
        <v/>
      </c>
      <c r="HX116" s="170">
        <f>SUMPRODUCT((MOD(COLUMN($M116:$HR116)-COLUMN($M116),6)=0)*ISNUMBER($M116:$HR116)*($M116:$HR116&gt;=RESUMEN!$C$26)*($M116:$HR116&lt;=RESUMEN!$C$27))</f>
        <v/>
      </c>
    </row>
    <row r="117" ht="15.75" customHeight="1" s="506">
      <c r="B117" s="113">
        <f>VENTAS!A116</f>
        <v/>
      </c>
      <c r="C117" s="236">
        <f>VENTAS!B116</f>
        <v/>
      </c>
      <c r="D117" s="53">
        <f>VENTAS!C116</f>
        <v/>
      </c>
      <c r="E117" s="114">
        <f>VENTAS!D116</f>
        <v/>
      </c>
      <c r="F117" s="114">
        <f>VENTAS!J116</f>
        <v/>
      </c>
      <c r="G117" s="494">
        <f>VENTAS!F116</f>
        <v/>
      </c>
      <c r="H117" s="479">
        <f>VENTAS!K116</f>
        <v/>
      </c>
      <c r="I117" s="479">
        <f>VENTAS!M116</f>
        <v/>
      </c>
      <c r="J117" s="184">
        <f>VENTAS!L116</f>
        <v/>
      </c>
      <c r="K117" s="119">
        <f>IF(N($H117)&lt;1,"",$G117+31)</f>
        <v/>
      </c>
      <c r="L117" s="124">
        <f>IF(K117="","",TODAY()-K117)</f>
        <v/>
      </c>
      <c r="M117" s="265" t="n">
        <v>45900</v>
      </c>
      <c r="N117" s="374" t="n">
        <v>875000</v>
      </c>
      <c r="O117" s="184">
        <f>IF(K117="","SIN ESTADO",IF(M117&lt;&gt;"","PAGA",IF(L117&gt;0,"VENCIDA",IF(L117&gt;=-5,"POR VENCER","AL DÍA"))))</f>
        <v/>
      </c>
      <c r="P117" s="185" t="inlineStr">
        <is>
          <t>TRANSFERENCIA</t>
        </is>
      </c>
      <c r="Q117" s="119">
        <f>IF(N($H117)&lt;2,"",IF(K117="","",K117+31))</f>
        <v/>
      </c>
      <c r="R117" s="124">
        <f>IF(Q117="","",TODAY()-Q117)</f>
        <v/>
      </c>
      <c r="S117" s="406" t="n">
        <v>45930</v>
      </c>
      <c r="T117" s="184" t="n">
        <v>875000</v>
      </c>
      <c r="U117" s="184">
        <f>IF(Q117="","SIN ESTADO",IF(S117&lt;&gt;"","PAGA",IF(R117&gt;0,"VENCIDA",IF(R117&gt;=-5,"POR VENCER","AL DÍA"))))</f>
        <v/>
      </c>
      <c r="V117" s="185" t="inlineStr">
        <is>
          <t>TRANSFERENCIA</t>
        </is>
      </c>
      <c r="W117" s="119">
        <f>IF(N($H117)&lt;3,"",IF(Q117="","",Q117+31))</f>
        <v/>
      </c>
      <c r="X117" s="124">
        <f>IF(W117="","",TODAY()-W117)</f>
        <v/>
      </c>
      <c r="Y117" s="407" t="n">
        <v>45961</v>
      </c>
      <c r="Z117" s="184" t="n">
        <v>875000</v>
      </c>
      <c r="AA117" s="184">
        <f>IF(W117="","SIN ESTADO",IF(Y117&lt;&gt;"","PAGA",IF(X117&gt;0,"VENCIDA",IF(X117&gt;=-5,"POR VENCER","AL DÍA"))))</f>
        <v/>
      </c>
      <c r="AB117" s="185" t="inlineStr">
        <is>
          <t>TRANSFERENCIA</t>
        </is>
      </c>
      <c r="AC117" s="119">
        <f>IF(N($H117)&lt;4,"",IF(W117="","",W117+31))</f>
        <v/>
      </c>
      <c r="AD117" s="124">
        <f>IF(AC117="","",TODAY()-AC117)</f>
        <v/>
      </c>
      <c r="AE117" s="227" t="n">
        <v>45991</v>
      </c>
      <c r="AF117" s="184" t="n">
        <v>875000</v>
      </c>
      <c r="AG117" s="184">
        <f>IF(AC117="","SIN ESTADO",IF(AE117&lt;&gt;"","PAGA",IF(AD117&gt;0,"VENCIDA",IF(AD117&gt;=-5,"POR VENCER","AL DÍA"))))</f>
        <v/>
      </c>
      <c r="AH117" s="185" t="inlineStr">
        <is>
          <t>TRANSFERENCIA</t>
        </is>
      </c>
      <c r="AI117" s="119">
        <f>IF(N($H117)&lt;5,"",IF(AC117="","",AC117+31))</f>
        <v/>
      </c>
      <c r="AJ117" s="124">
        <f>IF(AI117="","",TODAY()-AI117)</f>
        <v/>
      </c>
      <c r="AK117" s="407" t="n">
        <v>45660</v>
      </c>
      <c r="AL117" s="184" t="n">
        <v>875000</v>
      </c>
      <c r="AM117" s="184">
        <f>IF(AI117="","SIN ESTADO",IF(AK117&lt;&gt;"","PAGA",IF(AJ117&gt;0,"VENCIDA",IF(AJ117&gt;=-5,"POR VENCER","AL DÍA"))))</f>
        <v/>
      </c>
      <c r="AN117" s="185" t="inlineStr">
        <is>
          <t>TRANSFERENCIA</t>
        </is>
      </c>
      <c r="AO117" s="119">
        <f>IF(N($H117)&lt;6,"",IF(AI117="","",AI117+31))</f>
        <v/>
      </c>
      <c r="AP117" s="124">
        <f>IF(AO117="","",TODAY()-AO117)</f>
        <v/>
      </c>
      <c r="AQ117" s="477" t="n">
        <v>46053</v>
      </c>
      <c r="AR117" s="184" t="n">
        <v>875000</v>
      </c>
      <c r="AS117" s="184">
        <f>IF(AO117="","SIN ESTADO",IF(AQ117&lt;&gt;"","PAGA",IF(AP117&gt;0,"VENCIDA",IF(AP117&gt;=-5,"POR VENCER","AL DÍA"))))</f>
        <v/>
      </c>
      <c r="AT117" s="185" t="inlineStr">
        <is>
          <t>TRANSFERENCIA</t>
        </is>
      </c>
      <c r="AU117" s="119">
        <f>IF(N($H117)&lt;7,"",IF(AO117="","",AO117+31))</f>
        <v/>
      </c>
      <c r="AV117" s="124">
        <f>IF(AU117="","",TODAY()-AU117)</f>
        <v/>
      </c>
      <c r="AW117" s="407" t="n">
        <v>46080</v>
      </c>
      <c r="AX117" s="184" t="n">
        <v>875000</v>
      </c>
      <c r="AY117" s="184">
        <f>IF(AU117="","SIN ESTADO",IF(AW117&lt;&gt;"","PAGA",IF(AV117&gt;0,"VENCIDA",IF(AV117&gt;=-5,"POR VENCER","AL DÍA"))))</f>
        <v/>
      </c>
      <c r="AZ117" s="185" t="inlineStr">
        <is>
          <t>TRANSFERENCIA</t>
        </is>
      </c>
      <c r="BA117" s="119">
        <f>IF(N($H117)&lt;8,"",IF(AU117="","",AU117+31))</f>
        <v/>
      </c>
      <c r="BB117" s="124">
        <f>IF(BA117="","",TODAY()-BA117)</f>
        <v/>
      </c>
      <c r="BC117" s="227" t="n">
        <v>46112</v>
      </c>
      <c r="BD117" s="184" t="n">
        <v>875000</v>
      </c>
      <c r="BE117" s="184">
        <f>IF(BA117="","SIN ESTADO",IF(BC117&lt;&gt;"","PAGA",IF(BB117&gt;0,"VENCIDA",IF(BB117&gt;=-5,"POR VENCER","AL DÍA"))))</f>
        <v/>
      </c>
      <c r="BF117" s="185" t="inlineStr">
        <is>
          <t>TRANSFERENCIA</t>
        </is>
      </c>
      <c r="BG117" s="119">
        <f>IF(N($H117)&lt;9,"",IF(BA117="","",BA117+31))</f>
        <v/>
      </c>
      <c r="BH117" s="124">
        <f>IF(BG117="","",TODAY()-BG117)</f>
        <v/>
      </c>
      <c r="BI117" s="494" t="n">
        <v>46144</v>
      </c>
      <c r="BJ117" s="184" t="n">
        <v>875000</v>
      </c>
      <c r="BK117" s="184">
        <f>IF(BG117="","SIN ESTADO",IF(BI117&lt;&gt;"","PAGA",IF(BH117&gt;0,"VENCIDA",IF(BH117&gt;=-5,"POR VENCER","AL DÍA"))))</f>
        <v/>
      </c>
      <c r="BL117" s="185" t="inlineStr">
        <is>
          <t>TRANSFERENCIA</t>
        </is>
      </c>
      <c r="BM117" s="119">
        <f>IF(N($H117)&lt;10,"",IF(BG117="","",BG117+31))</f>
        <v/>
      </c>
      <c r="BN117" s="124">
        <f>IF(BM117="","",TODAY()-BM117)</f>
        <v/>
      </c>
      <c r="BO117" s="494" t="n">
        <v>46172</v>
      </c>
      <c r="BP117" s="184" t="n">
        <v>875000</v>
      </c>
      <c r="BQ117" s="184">
        <f>IF(BM117="","SIN ESTADO",IF(BO117&lt;&gt;"","PAGA",IF(BN117&gt;0,"VENCIDA",IF(BN117&gt;=-5,"POR VENCER","AL DÍA"))))</f>
        <v/>
      </c>
      <c r="BR117" s="185" t="inlineStr">
        <is>
          <t>TRANSFERENCIA</t>
        </is>
      </c>
      <c r="BS117" s="119">
        <f>IF(N($H117)&lt;11,"",IF(BM117="","",BM117+31))</f>
        <v/>
      </c>
      <c r="BT117" s="124">
        <f>IF(BS117="","",TODAY()-BS117)</f>
        <v/>
      </c>
      <c r="BU117" s="494" t="n">
        <v>46203</v>
      </c>
      <c r="BV117" s="184" t="n">
        <v>875000</v>
      </c>
      <c r="BW117" s="184">
        <f>IF(BS117="","SIN ESTADO",IF(BU117&lt;&gt;"","PAGA",IF(BT117&gt;0,"VENCIDA",IF(BT117&gt;=-5,"POR VENCER","AL DÍA"))))</f>
        <v/>
      </c>
      <c r="BX117" s="185" t="inlineStr">
        <is>
          <t>TRANSFERENCIA</t>
        </is>
      </c>
      <c r="BY117" s="119">
        <f>IF(N($H117)&lt;12,"",IF(BS117="","",BS117+31))</f>
        <v/>
      </c>
      <c r="BZ117" s="124">
        <f>IF(BY117="","",TODAY()-BY117)</f>
        <v/>
      </c>
      <c r="CA117" s="494" t="n">
        <v>46235</v>
      </c>
      <c r="CB117" s="184" t="n">
        <v>875000</v>
      </c>
      <c r="CC117" s="184">
        <f>IF(BY117="","SIN ESTADO",IF(CA117&lt;&gt;"","PAGA",IF(BZ117&gt;0,"VENCIDA",IF(BZ117&gt;=-5,"POR VENCER","AL DÍA"))))</f>
        <v/>
      </c>
      <c r="CD117" s="185" t="inlineStr">
        <is>
          <t>TRANSFERENCIA</t>
        </is>
      </c>
      <c r="CE117" s="119">
        <f>IF(N($H117)&lt;13,"",IF(BY117="","",BY117+31))</f>
        <v/>
      </c>
      <c r="CF117" s="124">
        <f>IF(CE117="","",TODAY()-CE117)</f>
        <v/>
      </c>
      <c r="CG117" s="494" t="n">
        <v>46265</v>
      </c>
      <c r="CH117" s="184" t="n">
        <v>875000</v>
      </c>
      <c r="CI117" s="184">
        <f>IF(CE117="","SIN ESTADO",IF(CG117&lt;&gt;"","PAGA",IF(CF117&gt;0,"VENCIDA",IF(CF117&gt;=-5,"POR VENCER","AL DÍA"))))</f>
        <v/>
      </c>
      <c r="CJ117" s="185" t="inlineStr">
        <is>
          <t>TRANSFERENCIA</t>
        </is>
      </c>
      <c r="CK117" s="119">
        <f>IF(N($H117)&lt;14,"",IF(CE117="","",CE117+31))</f>
        <v/>
      </c>
      <c r="CL117" s="124">
        <f>IF(CK117="","",TODAY()-CK117)</f>
        <v/>
      </c>
      <c r="CM117" s="494" t="n"/>
      <c r="CN117" s="184" t="n"/>
      <c r="CO117" s="184">
        <f>IF(CK117="","SIN ESTADO",IF(CM117&lt;&gt;"","PAGA",IF(CL117&gt;0,"VENCIDA",IF(CL117&gt;=-5,"POR VENCER","AL DÍA"))))</f>
        <v/>
      </c>
      <c r="CP117" s="185" t="n"/>
      <c r="CQ117" s="119">
        <f>IF(N($H117)&lt;15,"",IF(CK117="","",CK117+31))</f>
        <v/>
      </c>
      <c r="CR117" s="124">
        <f>IF(CQ117="","",TODAY()-CQ117)</f>
        <v/>
      </c>
      <c r="CS117" s="494" t="n"/>
      <c r="CT117" s="184" t="n"/>
      <c r="CU117" s="184">
        <f>IF(CQ117="","SIN ESTADO",IF(CS117&lt;&gt;"","PAGA",IF(CR117&gt;0,"VENCIDA",IF(CR117&gt;=-5,"POR VENCER","AL DÍA"))))</f>
        <v/>
      </c>
      <c r="CV117" s="185" t="n"/>
      <c r="CW117" s="119">
        <f>IF(N($H117)&lt;16,"",IF(CQ117="","",CQ117+31))</f>
        <v/>
      </c>
      <c r="CX117" s="124">
        <f>IF(CW117="","",TODAY()-CW117)</f>
        <v/>
      </c>
      <c r="CY117" s="494" t="n"/>
      <c r="CZ117" s="184" t="n"/>
      <c r="DA117" s="184">
        <f>IF(CW117="","SIN ESTADO",IF(CY117&lt;&gt;"","PAGA",IF(CX117&gt;0,"VENCIDA",IF(CX117&gt;=-5,"POR VENCER","AL DÍA"))))</f>
        <v/>
      </c>
      <c r="DB117" s="185" t="n"/>
      <c r="DC117" s="119">
        <f>IF(N($H117)&lt;17,"",IF(CW117="","",CW117+31))</f>
        <v/>
      </c>
      <c r="DD117" s="124">
        <f>IF(DC117="","",TODAY()-DC117)</f>
        <v/>
      </c>
      <c r="DE117" s="494" t="n"/>
      <c r="DF117" s="184" t="n"/>
      <c r="DG117" s="184">
        <f>IF(DC117="","SIN ESTADO",IF(DE117&lt;&gt;"","PAGA",IF(DD117&gt;0,"VENCIDA",IF(DD117&gt;=-5,"POR VENCER","AL DÍA"))))</f>
        <v/>
      </c>
      <c r="DH117" s="185" t="n"/>
      <c r="DI117" s="119">
        <f>IF(N($H117)&lt;18,"",IF(DC117="","",DC117+31))</f>
        <v/>
      </c>
      <c r="DJ117" s="124">
        <f>IF(DI117="","",TODAY()-DI117)</f>
        <v/>
      </c>
      <c r="DK117" s="494" t="n"/>
      <c r="DL117" s="184" t="n"/>
      <c r="DM117" s="184">
        <f>IF(DI117="","SIN ESTADO",IF(DK117&lt;&gt;"","PAGA",IF(DJ117&gt;0,"VENCIDA",IF(DJ117&gt;=-5,"POR VENCER","AL DÍA"))))</f>
        <v/>
      </c>
      <c r="DN117" s="185" t="n"/>
      <c r="DO117" s="119">
        <f>IF(N($H117)&lt;19,"",IF(DI117="","",DI117+31))</f>
        <v/>
      </c>
      <c r="DP117" s="124">
        <f>IF(DO117="","",TODAY()-DO117)</f>
        <v/>
      </c>
      <c r="DQ117" s="494" t="n"/>
      <c r="DR117" s="184" t="n"/>
      <c r="DS117" s="184">
        <f>IF(DO117="","SIN ESTADO",IF(DQ117&lt;&gt;"","PAGA",IF(DP117&gt;0,"VENCIDA",IF(DP117&gt;=-5,"POR VENCER","AL DÍA"))))</f>
        <v/>
      </c>
      <c r="DT117" s="185" t="n"/>
      <c r="DU117" s="119">
        <f>IF(N($H117)&lt;20,"",IF(DO117="","",DO117+31))</f>
        <v/>
      </c>
      <c r="DV117" s="124">
        <f>IF(DU117="","",TODAY()-DU117)</f>
        <v/>
      </c>
      <c r="DW117" s="494" t="n"/>
      <c r="DX117" s="184" t="n"/>
      <c r="DY117" s="184">
        <f>IF(DU117="","SIN ESTADO",IF(DW117&lt;&gt;"","PAGA",IF(DV117&gt;0,"VENCIDA",IF(DV117&gt;=-5,"POR VENCER","AL DÍA"))))</f>
        <v/>
      </c>
      <c r="DZ117" s="185" t="n"/>
      <c r="EA117" s="119">
        <f>IF(N($H117)&lt;21,"",IF(DU117="","",DU117+31))</f>
        <v/>
      </c>
      <c r="EB117" s="124">
        <f>IF(EA117="","",TODAY()-EA117)</f>
        <v/>
      </c>
      <c r="EC117" s="494" t="n"/>
      <c r="ED117" s="184" t="n"/>
      <c r="EE117" s="184">
        <f>IF(EA117="","SIN ESTADO",IF(EC117&lt;&gt;"","PAGA",IF(EB117&gt;0,"VENCIDA",IF(EB117&gt;=-5,"POR VENCER","AL DÍA"))))</f>
        <v/>
      </c>
      <c r="EF117" s="185" t="n"/>
      <c r="EG117" s="119">
        <f>IF(N($H117)&lt;22,"",IF(EA117="","",EA117+31))</f>
        <v/>
      </c>
      <c r="EH117" s="124">
        <f>IF(EG117="","",TODAY()-EG117)</f>
        <v/>
      </c>
      <c r="EI117" s="494" t="n"/>
      <c r="EJ117" s="184" t="n"/>
      <c r="EK117" s="184">
        <f>IF(EG117="","SIN ESTADO",IF(EI117&lt;&gt;"","PAGA",IF(EH117&gt;0,"VENCIDA",IF(EH117&gt;=-5,"POR VENCER","AL DÍA"))))</f>
        <v/>
      </c>
      <c r="EL117" s="185" t="n"/>
      <c r="EM117" s="119">
        <f>IF(N($H117)&lt;23,"",IF(EG117="","",EG117+31))</f>
        <v/>
      </c>
      <c r="EN117" s="124">
        <f>IF(EM117="","",TODAY()-EM117)</f>
        <v/>
      </c>
      <c r="EO117" s="494" t="n"/>
      <c r="EP117" s="184" t="n"/>
      <c r="EQ117" s="184">
        <f>IF(EM117="","SIN ESTADO",IF(EO117&lt;&gt;"","PAGA",IF(EN117&gt;0,"VENCIDA",IF(EN117&gt;=-5,"POR VENCER","AL DÍA"))))</f>
        <v/>
      </c>
      <c r="ER117" s="185" t="n"/>
      <c r="ES117" s="119">
        <f>IF(N($H117)&lt;24,"",IF(EM117="","",EM117+31))</f>
        <v/>
      </c>
      <c r="ET117" s="124">
        <f>IF(ES117="","",TODAY()-ES117)</f>
        <v/>
      </c>
      <c r="EU117" s="494" t="n"/>
      <c r="EV117" s="184" t="n"/>
      <c r="EW117" s="184">
        <f>IF(ES117="","SIN ESTADO",IF(EU117&lt;&gt;"","PAGA",IF(ET117&gt;0,"VENCIDA",IF(ET117&gt;=-5,"POR VENCER","AL DÍA"))))</f>
        <v/>
      </c>
      <c r="EX117" s="185" t="n"/>
      <c r="EY117" s="119">
        <f>IF(N($H117)&lt;25,"",IF(ES117="","",ES117+31))</f>
        <v/>
      </c>
      <c r="EZ117" s="124">
        <f>IF(EY117="","",TODAY()-EY117)</f>
        <v/>
      </c>
      <c r="FA117" s="494" t="n"/>
      <c r="FB117" s="184" t="n"/>
      <c r="FC117" s="184">
        <f>IF(EY117="","SIN ESTADO",IF(FA117&lt;&gt;"","PAGA",IF(EZ117&gt;0,"VENCIDA",IF(EZ117&gt;=-5,"POR VENCER","AL DÍA"))))</f>
        <v/>
      </c>
      <c r="FD117" s="185" t="n"/>
      <c r="FE117" s="119">
        <f>IF(N($H117)&lt;26,"",IF(EY117="","",EY117+31))</f>
        <v/>
      </c>
      <c r="FF117" s="124">
        <f>IF(FE117="","",TODAY()-FE117)</f>
        <v/>
      </c>
      <c r="FG117" s="494" t="n"/>
      <c r="FH117" s="184" t="n"/>
      <c r="FI117" s="184">
        <f>IF(FE117="","SIN ESTADO",IF(FG117&lt;&gt;"","PAGA",IF(FF117&gt;0,"VENCIDA",IF(FF117&gt;=-5,"POR VENCER","AL DÍA"))))</f>
        <v/>
      </c>
      <c r="FJ117" s="185" t="n"/>
      <c r="FK117" s="119">
        <f>IF(N($H117)&lt;27,"",IF(FE117="","",FE117+31))</f>
        <v/>
      </c>
      <c r="FL117" s="124">
        <f>IF(FK117="","",TODAY()-FK117)</f>
        <v/>
      </c>
      <c r="FM117" s="494" t="n"/>
      <c r="FN117" s="184" t="n"/>
      <c r="FO117" s="184">
        <f>IF(FK117="","SIN ESTADO",IF(FM117&lt;&gt;"","PAGA",IF(FL117&gt;0,"VENCIDA",IF(FL117&gt;=-5,"POR VENCER","AL DÍA"))))</f>
        <v/>
      </c>
      <c r="FP117" s="185" t="n"/>
      <c r="FQ117" s="119">
        <f>IF(N($H117)&lt;28,"",IF(FK117="","",FK117+31))</f>
        <v/>
      </c>
      <c r="FR117" s="124">
        <f>IF(FQ117="","",TODAY()-FQ117)</f>
        <v/>
      </c>
      <c r="FS117" s="494" t="n"/>
      <c r="FT117" s="184" t="n"/>
      <c r="FU117" s="184">
        <f>IF(FQ117="","SIN ESTADO",IF(FS117&lt;&gt;"","PAGA",IF(FR117&gt;0,"VENCIDA",IF(FR117&gt;=-5,"POR VENCER","AL DÍA"))))</f>
        <v/>
      </c>
      <c r="FV117" s="185" t="n"/>
      <c r="FW117" s="119">
        <f>IF(N($H117)&lt;29,"",IF(FQ117="","",FQ117+31))</f>
        <v/>
      </c>
      <c r="FX117" s="124">
        <f>IF(FW117="","",TODAY()-FW117)</f>
        <v/>
      </c>
      <c r="FY117" s="494" t="n"/>
      <c r="FZ117" s="184" t="n"/>
      <c r="GA117" s="184">
        <f>IF(FW117="","SIN ESTADO",IF(FY117&lt;&gt;"","PAGA",IF(FX117&gt;0,"VENCIDA",IF(FX117&gt;=-5,"POR VENCER","AL DÍA"))))</f>
        <v/>
      </c>
      <c r="GB117" s="185" t="n"/>
      <c r="GC117" s="119">
        <f>IF(N($H117)&lt;30,"",IF(FW117="","",FW117+31))</f>
        <v/>
      </c>
      <c r="GD117" s="124">
        <f>IF(GC117="","",TODAY()-GC117)</f>
        <v/>
      </c>
      <c r="GE117" s="494" t="n"/>
      <c r="GF117" s="184" t="n"/>
      <c r="GG117" s="184">
        <f>IF(GC117="","SIN ESTADO",IF(GE117&lt;&gt;"","PAGA",IF(GD117&gt;0,"VENCIDA",IF(GD117&gt;=-5,"POR VENCER","AL DÍA"))))</f>
        <v/>
      </c>
      <c r="GH117" s="185" t="n"/>
      <c r="GI117" s="119">
        <f>IF(N($H117)&lt;31,"",IF(GC117="","",GC117+31))</f>
        <v/>
      </c>
      <c r="GJ117" s="124">
        <f>IF(GI117="","",TODAY()-GI117)</f>
        <v/>
      </c>
      <c r="GK117" s="494" t="n"/>
      <c r="GL117" s="184" t="n"/>
      <c r="GM117" s="184">
        <f>IF(GI117="","SIN ESTADO",IF(GK117&lt;&gt;"","PAGA",IF(GJ117&gt;0,"VENCIDA",IF(GJ117&gt;=-5,"POR VENCER","AL DÍA"))))</f>
        <v/>
      </c>
      <c r="GN117" s="185" t="n"/>
      <c r="GO117" s="119">
        <f>IF(N($H117)&lt;32,"",IF(GI117="","",GI117+31))</f>
        <v/>
      </c>
      <c r="GP117" s="124">
        <f>IF(GO117="","",TODAY()-GO117)</f>
        <v/>
      </c>
      <c r="GQ117" s="494" t="n"/>
      <c r="GR117" s="184" t="n"/>
      <c r="GS117" s="184">
        <f>IF(GO117="","SIN ESTADO",IF(GQ117&lt;&gt;"","PAGA",IF(GP117&gt;0,"VENCIDA",IF(GP117&gt;=-5,"POR VENCER","AL DÍA"))))</f>
        <v/>
      </c>
      <c r="GT117" s="185" t="n"/>
      <c r="GU117" s="119">
        <f>IF(N($H117)&lt;33,"",IF(GO117="","",GO117+31))</f>
        <v/>
      </c>
      <c r="GV117" s="124">
        <f>IF(GU117="","",TODAY()-GU117)</f>
        <v/>
      </c>
      <c r="GW117" s="494" t="n"/>
      <c r="GX117" s="184" t="n"/>
      <c r="GY117" s="184">
        <f>IF(GU117="","SIN ESTADO",IF(GW117&lt;&gt;"","PAGA",IF(GV117&gt;0,"VENCIDA",IF(GV117&gt;=-5,"POR VENCER","AL DÍA"))))</f>
        <v/>
      </c>
      <c r="GZ117" s="185" t="n"/>
      <c r="HA117" s="119">
        <f>IF(N($H117)&lt;34,"",IF(GU117="","",GU117+31))</f>
        <v/>
      </c>
      <c r="HB117" s="124">
        <f>IF(HA117="","",TODAY()-HA117)</f>
        <v/>
      </c>
      <c r="HC117" s="494" t="n"/>
      <c r="HD117" s="184" t="n"/>
      <c r="HE117" s="184">
        <f>IF(HA117="","SIN ESTADO",IF(HC117&lt;&gt;"","PAGA",IF(HB117&gt;0,"VENCIDA",IF(HB117&gt;=-5,"POR VENCER","AL DÍA"))))</f>
        <v/>
      </c>
      <c r="HF117" s="185" t="n"/>
      <c r="HG117" s="119">
        <f>IF(N($H117)&lt;35,"",IF(HA117="","",HA117+31))</f>
        <v/>
      </c>
      <c r="HH117" s="124">
        <f>IF(HG117="","",TODAY()-HG117)</f>
        <v/>
      </c>
      <c r="HI117" s="494" t="n"/>
      <c r="HJ117" s="184" t="n"/>
      <c r="HK117" s="184">
        <f>IF(HG117="","SIN ESTADO",IF(HI117&lt;&gt;"","PAGA",IF(HH117&gt;0,"VENCIDA",IF(HH117&gt;=-5,"POR VENCER","AL DÍA"))))</f>
        <v/>
      </c>
      <c r="HL117" s="168" t="n"/>
      <c r="HM117" s="119">
        <f>IF(N($H117)&lt;36,"",IF(HG117="","",HG117+31))</f>
        <v/>
      </c>
      <c r="HN117" s="124">
        <f>IF(HM117="","",TODAY()-HM117)</f>
        <v/>
      </c>
      <c r="HO117" s="494" t="n"/>
      <c r="HP117" s="184" t="n"/>
      <c r="HQ117" s="184">
        <f>IF(HM117="","SIN ESTADO",IF(HO117&lt;&gt;"","PAGA",IF(HN117&gt;0,"VENCIDA",IF(HN117&gt;=-5,"POR VENCER","AL DÍA"))))</f>
        <v/>
      </c>
      <c r="HR117" s="168" t="n"/>
      <c r="HS117" s="169">
        <f>N117+T117+Z117+AF117+AL117+AR117+AX117+BD117+BJ117+BP117+BV117+CB117+CH117+CN117+CT117+CZ117+DF117+DL117+DR117+DX117+ED117+EJ117+EP117+EV117+FB117+FH117+FN117+FT117+FZ117+GF117+GL117+GR117+GX117+HD117+HJ117+HP117</f>
        <v/>
      </c>
      <c r="HU117" s="170">
        <f>IFERROR(N($J117),0)</f>
        <v/>
      </c>
      <c r="HW117" s="170">
        <f>SUMPRODUCT((MOD(COLUMN($M117:$HR117)-COLUMN($M117),6)=0)*ISNUMBER($M117:$HR117)*($M117:$HR117&gt;=RESUMEN!$C$26)*($M117:$HR117&lt;=RESUMEN!$C$27)*IFERROR(N($N117:$HS117),0))</f>
        <v/>
      </c>
      <c r="HX117" s="170">
        <f>SUMPRODUCT((MOD(COLUMN($M117:$HR117)-COLUMN($M117),6)=0)*ISNUMBER($M117:$HR117)*($M117:$HR117&gt;=RESUMEN!$C$26)*($M117:$HR117&lt;=RESUMEN!$C$27))</f>
        <v/>
      </c>
    </row>
    <row r="118" ht="15.75" customHeight="1" s="506">
      <c r="B118" s="113">
        <f>VENTAS!A117</f>
        <v/>
      </c>
      <c r="C118" s="236">
        <f>VENTAS!B117</f>
        <v/>
      </c>
      <c r="D118" s="53">
        <f>VENTAS!C117</f>
        <v/>
      </c>
      <c r="E118" s="114">
        <f>VENTAS!D117</f>
        <v/>
      </c>
      <c r="F118" s="114">
        <f>VENTAS!J117</f>
        <v/>
      </c>
      <c r="G118" s="494">
        <f>VENTAS!F117</f>
        <v/>
      </c>
      <c r="H118" s="479">
        <f>VENTAS!K117</f>
        <v/>
      </c>
      <c r="I118" s="479">
        <f>VENTAS!M117</f>
        <v/>
      </c>
      <c r="J118" s="184">
        <f>VENTAS!L117</f>
        <v/>
      </c>
      <c r="K118" s="119">
        <f>IF(N($H118)&lt;1,"",$G118+31)</f>
        <v/>
      </c>
      <c r="L118" s="124">
        <f>IF(K118="","",TODAY()-K118)</f>
        <v/>
      </c>
      <c r="M118" s="469" t="n"/>
      <c r="N118" s="374" t="n"/>
      <c r="O118" s="184">
        <f>IF(K118="","SIN ESTADO",IF(M118&lt;&gt;"","PAGA",IF(L118&gt;0,"VENCIDA",IF(L118&gt;=-5,"POR VENCER","AL DÍA"))))</f>
        <v/>
      </c>
      <c r="P118" s="185" t="inlineStr">
        <is>
          <t>TRANSFERENCIA</t>
        </is>
      </c>
      <c r="Q118" s="119">
        <f>IF(N($H118)&lt;2,"",IF(K118="","",K118+31))</f>
        <v/>
      </c>
      <c r="R118" s="124">
        <f>IF(Q118="","",TODAY()-Q118)</f>
        <v/>
      </c>
      <c r="S118" s="470" t="n"/>
      <c r="T118" s="184" t="n"/>
      <c r="U118" s="184">
        <f>IF(Q118="","SIN ESTADO",IF(S118&lt;&gt;"","PAGA",IF(R118&gt;0,"VENCIDA",IF(R118&gt;=-5,"POR VENCER","AL DÍA"))))</f>
        <v/>
      </c>
      <c r="V118" s="185" t="inlineStr">
        <is>
          <t>TRANSFERENCIA</t>
        </is>
      </c>
      <c r="W118" s="119">
        <f>IF(N($H118)&lt;3,"",IF(Q118="","",Q118+31))</f>
        <v/>
      </c>
      <c r="X118" s="124">
        <f>IF(W118="","",TODAY()-W118)</f>
        <v/>
      </c>
      <c r="Y118" s="471" t="n"/>
      <c r="Z118" s="184" t="n"/>
      <c r="AA118" s="184">
        <f>IF(W118="","SIN ESTADO",IF(Y118&lt;&gt;"","PAGA",IF(X118&gt;0,"VENCIDA",IF(X118&gt;=-5,"POR VENCER","AL DÍA"))))</f>
        <v/>
      </c>
      <c r="AB118" s="185" t="inlineStr">
        <is>
          <t>TRANSFERENCIA</t>
        </is>
      </c>
      <c r="AC118" s="119">
        <f>IF(N($H118)&lt;4,"",IF(W118="","",W118+31))</f>
        <v/>
      </c>
      <c r="AD118" s="124">
        <f>IF(AC118="","",TODAY()-AC118)</f>
        <v/>
      </c>
      <c r="AE118" s="494" t="n"/>
      <c r="AF118" s="184" t="n"/>
      <c r="AG118" s="184">
        <f>IF(AC118="","SIN ESTADO",IF(AE118&lt;&gt;"","PAGA",IF(AD118&gt;0,"VENCIDA",IF(AD118&gt;=-5,"POR VENCER","AL DÍA"))))</f>
        <v/>
      </c>
      <c r="AH118" s="185" t="n"/>
      <c r="AI118" s="119">
        <f>IF(N($H118)&lt;5,"",IF(AC118="","",AC118+31))</f>
        <v/>
      </c>
      <c r="AJ118" s="124">
        <f>IF(AI118="","",TODAY()-AI118)</f>
        <v/>
      </c>
      <c r="AK118" s="494" t="n"/>
      <c r="AL118" s="184" t="n"/>
      <c r="AM118" s="184">
        <f>IF(AI118="","SIN ESTADO",IF(AK118&lt;&gt;"","PAGA",IF(AJ118&gt;0,"VENCIDA",IF(AJ118&gt;=-5,"POR VENCER","AL DÍA"))))</f>
        <v/>
      </c>
      <c r="AN118" s="185" t="n"/>
      <c r="AO118" s="119">
        <f>IF(N($H118)&lt;6,"",IF(AI118="","",AI118+31))</f>
        <v/>
      </c>
      <c r="AP118" s="124">
        <f>IF(AO118="","",TODAY()-AO118)</f>
        <v/>
      </c>
      <c r="AQ118" s="270" t="n"/>
      <c r="AR118" s="184" t="n"/>
      <c r="AS118" s="184">
        <f>IF(AO118="","SIN ESTADO",IF(AQ118&lt;&gt;"","PAGA",IF(AP118&gt;0,"VENCIDA",IF(AP118&gt;=-5,"POR VENCER","AL DÍA"))))</f>
        <v/>
      </c>
      <c r="AT118" s="185" t="n"/>
      <c r="AU118" s="119">
        <f>IF(N($H118)&lt;7,"",IF(AO118="","",AO118+31))</f>
        <v/>
      </c>
      <c r="AV118" s="124">
        <f>IF(AU118="","",TODAY()-AU118)</f>
        <v/>
      </c>
      <c r="AW118" s="494" t="n"/>
      <c r="AX118" s="184" t="n"/>
      <c r="AY118" s="184">
        <f>IF(AU118="","SIN ESTADO",IF(AW118&lt;&gt;"","PAGA",IF(AV118&gt;0,"VENCIDA",IF(AV118&gt;=-5,"POR VENCER","AL DÍA"))))</f>
        <v/>
      </c>
      <c r="AZ118" s="185" t="n"/>
      <c r="BA118" s="119">
        <f>IF(N($H118)&lt;8,"",IF(AU118="","",AU118+31))</f>
        <v/>
      </c>
      <c r="BB118" s="124">
        <f>IF(BA118="","",TODAY()-BA118)</f>
        <v/>
      </c>
      <c r="BC118" s="494" t="n"/>
      <c r="BD118" s="184" t="n"/>
      <c r="BE118" s="184">
        <f>IF(BA118="","SIN ESTADO",IF(BC118&lt;&gt;"","PAGA",IF(BB118&gt;0,"VENCIDA",IF(BB118&gt;=-5,"POR VENCER","AL DÍA"))))</f>
        <v/>
      </c>
      <c r="BF118" s="185" t="n"/>
      <c r="BG118" s="119">
        <f>IF(N($H118)&lt;9,"",IF(BA118="","",BA118+31))</f>
        <v/>
      </c>
      <c r="BH118" s="124">
        <f>IF(BG118="","",TODAY()-BG118)</f>
        <v/>
      </c>
      <c r="BI118" s="494" t="n"/>
      <c r="BJ118" s="184" t="n"/>
      <c r="BK118" s="184">
        <f>IF(BG118="","SIN ESTADO",IF(BI118&lt;&gt;"","PAGA",IF(BH118&gt;0,"VENCIDA",IF(BH118&gt;=-5,"POR VENCER","AL DÍA"))))</f>
        <v/>
      </c>
      <c r="BL118" s="185" t="n"/>
      <c r="BM118" s="119">
        <f>IF(N($H118)&lt;10,"",IF(BG118="","",BG118+31))</f>
        <v/>
      </c>
      <c r="BN118" s="124">
        <f>IF(BM118="","",TODAY()-BM118)</f>
        <v/>
      </c>
      <c r="BO118" s="494" t="n"/>
      <c r="BP118" s="184" t="n"/>
      <c r="BQ118" s="184">
        <f>IF(BM118="","SIN ESTADO",IF(BO118&lt;&gt;"","PAGA",IF(BN118&gt;0,"VENCIDA",IF(BN118&gt;=-5,"POR VENCER","AL DÍA"))))</f>
        <v/>
      </c>
      <c r="BR118" s="185" t="n"/>
      <c r="BS118" s="119">
        <f>IF(N($H118)&lt;11,"",IF(BM118="","",BM118+31))</f>
        <v/>
      </c>
      <c r="BT118" s="124">
        <f>IF(BS118="","",TODAY()-BS118)</f>
        <v/>
      </c>
      <c r="BU118" s="494" t="n"/>
      <c r="BV118" s="184" t="n"/>
      <c r="BW118" s="184">
        <f>IF(BS118="","SIN ESTADO",IF(BU118&lt;&gt;"","PAGA",IF(BT118&gt;0,"VENCIDA",IF(BT118&gt;=-5,"POR VENCER","AL DÍA"))))</f>
        <v/>
      </c>
      <c r="BX118" s="185" t="n"/>
      <c r="BY118" s="119">
        <f>IF(N($H118)&lt;12,"",IF(BS118="","",BS118+31))</f>
        <v/>
      </c>
      <c r="BZ118" s="124">
        <f>IF(BY118="","",TODAY()-BY118)</f>
        <v/>
      </c>
      <c r="CA118" s="494" t="n"/>
      <c r="CB118" s="184" t="n"/>
      <c r="CC118" s="184">
        <f>IF(BY118="","SIN ESTADO",IF(CA118&lt;&gt;"","PAGA",IF(BZ118&gt;0,"VENCIDA",IF(BZ118&gt;=-5,"POR VENCER","AL DÍA"))))</f>
        <v/>
      </c>
      <c r="CD118" s="185" t="n"/>
      <c r="CE118" s="119">
        <f>IF(N($H118)&lt;13,"",IF(BY118="","",BY118+31))</f>
        <v/>
      </c>
      <c r="CF118" s="124">
        <f>IF(CE118="","",TODAY()-CE118)</f>
        <v/>
      </c>
      <c r="CG118" s="494" t="n"/>
      <c r="CH118" s="184" t="n"/>
      <c r="CI118" s="184">
        <f>IF(CE118="","SIN ESTADO",IF(CG118&lt;&gt;"","PAGA",IF(CF118&gt;0,"VENCIDA",IF(CF118&gt;=-5,"POR VENCER","AL DÍA"))))</f>
        <v/>
      </c>
      <c r="CJ118" s="185" t="n"/>
      <c r="CK118" s="119">
        <f>IF(N($H118)&lt;14,"",IF(CE118="","",CE118+31))</f>
        <v/>
      </c>
      <c r="CL118" s="124">
        <f>IF(CK118="","",TODAY()-CK118)</f>
        <v/>
      </c>
      <c r="CM118" s="494" t="n"/>
      <c r="CN118" s="184" t="n"/>
      <c r="CO118" s="184">
        <f>IF(CK118="","SIN ESTADO",IF(CM118&lt;&gt;"","PAGA",IF(CL118&gt;0,"VENCIDA",IF(CL118&gt;=-5,"POR VENCER","AL DÍA"))))</f>
        <v/>
      </c>
      <c r="CP118" s="185" t="n"/>
      <c r="CQ118" s="119">
        <f>IF(N($H118)&lt;15,"",IF(CK118="","",CK118+31))</f>
        <v/>
      </c>
      <c r="CR118" s="124">
        <f>IF(CQ118="","",TODAY()-CQ118)</f>
        <v/>
      </c>
      <c r="CS118" s="494" t="n"/>
      <c r="CT118" s="184" t="n"/>
      <c r="CU118" s="184">
        <f>IF(CQ118="","SIN ESTADO",IF(CS118&lt;&gt;"","PAGA",IF(CR118&gt;0,"VENCIDA",IF(CR118&gt;=-5,"POR VENCER","AL DÍA"))))</f>
        <v/>
      </c>
      <c r="CV118" s="185" t="n"/>
      <c r="CW118" s="119">
        <f>IF(N($H118)&lt;16,"",IF(CQ118="","",CQ118+31))</f>
        <v/>
      </c>
      <c r="CX118" s="124">
        <f>IF(CW118="","",TODAY()-CW118)</f>
        <v/>
      </c>
      <c r="CY118" s="494" t="n"/>
      <c r="CZ118" s="184" t="n"/>
      <c r="DA118" s="184">
        <f>IF(CW118="","SIN ESTADO",IF(CY118&lt;&gt;"","PAGA",IF(CX118&gt;0,"VENCIDA",IF(CX118&gt;=-5,"POR VENCER","AL DÍA"))))</f>
        <v/>
      </c>
      <c r="DB118" s="185" t="n"/>
      <c r="DC118" s="119">
        <f>IF(N($H118)&lt;17,"",IF(CW118="","",CW118+31))</f>
        <v/>
      </c>
      <c r="DD118" s="124">
        <f>IF(DC118="","",TODAY()-DC118)</f>
        <v/>
      </c>
      <c r="DE118" s="494" t="n"/>
      <c r="DF118" s="184" t="n"/>
      <c r="DG118" s="184">
        <f>IF(DC118="","SIN ESTADO",IF(DE118&lt;&gt;"","PAGA",IF(DD118&gt;0,"VENCIDA",IF(DD118&gt;=-5,"POR VENCER","AL DÍA"))))</f>
        <v/>
      </c>
      <c r="DH118" s="185" t="n"/>
      <c r="DI118" s="119">
        <f>IF(N($H118)&lt;18,"",IF(DC118="","",DC118+31))</f>
        <v/>
      </c>
      <c r="DJ118" s="124">
        <f>IF(DI118="","",TODAY()-DI118)</f>
        <v/>
      </c>
      <c r="DK118" s="494" t="n"/>
      <c r="DL118" s="184" t="n"/>
      <c r="DM118" s="184">
        <f>IF(DI118="","SIN ESTADO",IF(DK118&lt;&gt;"","PAGA",IF(DJ118&gt;0,"VENCIDA",IF(DJ118&gt;=-5,"POR VENCER","AL DÍA"))))</f>
        <v/>
      </c>
      <c r="DN118" s="185" t="n"/>
      <c r="DO118" s="119">
        <f>IF(N($H118)&lt;19,"",IF(DI118="","",DI118+31))</f>
        <v/>
      </c>
      <c r="DP118" s="124">
        <f>IF(DO118="","",TODAY()-DO118)</f>
        <v/>
      </c>
      <c r="DQ118" s="494" t="n"/>
      <c r="DR118" s="184" t="n"/>
      <c r="DS118" s="184">
        <f>IF(DO118="","SIN ESTADO",IF(DQ118&lt;&gt;"","PAGA",IF(DP118&gt;0,"VENCIDA",IF(DP118&gt;=-5,"POR VENCER","AL DÍA"))))</f>
        <v/>
      </c>
      <c r="DT118" s="185" t="n"/>
      <c r="DU118" s="119">
        <f>IF(N($H118)&lt;20,"",IF(DO118="","",DO118+31))</f>
        <v/>
      </c>
      <c r="DV118" s="124">
        <f>IF(DU118="","",TODAY()-DU118)</f>
        <v/>
      </c>
      <c r="DW118" s="494" t="n"/>
      <c r="DX118" s="184" t="n"/>
      <c r="DY118" s="184">
        <f>IF(DU118="","SIN ESTADO",IF(DW118&lt;&gt;"","PAGA",IF(DV118&gt;0,"VENCIDA",IF(DV118&gt;=-5,"POR VENCER","AL DÍA"))))</f>
        <v/>
      </c>
      <c r="DZ118" s="185" t="n"/>
      <c r="EA118" s="119">
        <f>IF(N($H118)&lt;21,"",IF(DU118="","",DU118+31))</f>
        <v/>
      </c>
      <c r="EB118" s="124">
        <f>IF(EA118="","",TODAY()-EA118)</f>
        <v/>
      </c>
      <c r="EC118" s="494" t="n"/>
      <c r="ED118" s="184" t="n"/>
      <c r="EE118" s="184">
        <f>IF(EA118="","SIN ESTADO",IF(EC118&lt;&gt;"","PAGA",IF(EB118&gt;0,"VENCIDA",IF(EB118&gt;=-5,"POR VENCER","AL DÍA"))))</f>
        <v/>
      </c>
      <c r="EF118" s="185" t="n"/>
      <c r="EG118" s="119">
        <f>IF(N($H118)&lt;22,"",IF(EA118="","",EA118+31))</f>
        <v/>
      </c>
      <c r="EH118" s="124">
        <f>IF(EG118="","",TODAY()-EG118)</f>
        <v/>
      </c>
      <c r="EI118" s="494" t="n"/>
      <c r="EJ118" s="184" t="n"/>
      <c r="EK118" s="184">
        <f>IF(EG118="","SIN ESTADO",IF(EI118&lt;&gt;"","PAGA",IF(EH118&gt;0,"VENCIDA",IF(EH118&gt;=-5,"POR VENCER","AL DÍA"))))</f>
        <v/>
      </c>
      <c r="EL118" s="185" t="n"/>
      <c r="EM118" s="119">
        <f>IF(N($H118)&lt;23,"",IF(EG118="","",EG118+31))</f>
        <v/>
      </c>
      <c r="EN118" s="124">
        <f>IF(EM118="","",TODAY()-EM118)</f>
        <v/>
      </c>
      <c r="EO118" s="494" t="n"/>
      <c r="EP118" s="184" t="n"/>
      <c r="EQ118" s="184">
        <f>IF(EM118="","SIN ESTADO",IF(EO118&lt;&gt;"","PAGA",IF(EN118&gt;0,"VENCIDA",IF(EN118&gt;=-5,"POR VENCER","AL DÍA"))))</f>
        <v/>
      </c>
      <c r="ER118" s="185" t="n"/>
      <c r="ES118" s="119">
        <f>IF(N($H118)&lt;24,"",IF(EM118="","",EM118+31))</f>
        <v/>
      </c>
      <c r="ET118" s="124">
        <f>IF(ES118="","",TODAY()-ES118)</f>
        <v/>
      </c>
      <c r="EU118" s="494" t="n"/>
      <c r="EV118" s="184" t="n"/>
      <c r="EW118" s="184">
        <f>IF(ES118="","SIN ESTADO",IF(EU118&lt;&gt;"","PAGA",IF(ET118&gt;0,"VENCIDA",IF(ET118&gt;=-5,"POR VENCER","AL DÍA"))))</f>
        <v/>
      </c>
      <c r="EX118" s="185" t="n"/>
      <c r="EY118" s="119">
        <f>IF(N($H118)&lt;25,"",IF(ES118="","",ES118+31))</f>
        <v/>
      </c>
      <c r="EZ118" s="124">
        <f>IF(EY118="","",TODAY()-EY118)</f>
        <v/>
      </c>
      <c r="FA118" s="494" t="n"/>
      <c r="FB118" s="184" t="n"/>
      <c r="FC118" s="184">
        <f>IF(EY118="","SIN ESTADO",IF(FA118&lt;&gt;"","PAGA",IF(EZ118&gt;0,"VENCIDA",IF(EZ118&gt;=-5,"POR VENCER","AL DÍA"))))</f>
        <v/>
      </c>
      <c r="FD118" s="185" t="n"/>
      <c r="FE118" s="119">
        <f>IF(N($H118)&lt;26,"",IF(EY118="","",EY118+31))</f>
        <v/>
      </c>
      <c r="FF118" s="124">
        <f>IF(FE118="","",TODAY()-FE118)</f>
        <v/>
      </c>
      <c r="FG118" s="494" t="n"/>
      <c r="FH118" s="184" t="n"/>
      <c r="FI118" s="184">
        <f>IF(FE118="","SIN ESTADO",IF(FG118&lt;&gt;"","PAGA",IF(FF118&gt;0,"VENCIDA",IF(FF118&gt;=-5,"POR VENCER","AL DÍA"))))</f>
        <v/>
      </c>
      <c r="FJ118" s="185" t="n"/>
      <c r="FK118" s="119">
        <f>IF(N($H118)&lt;27,"",IF(FE118="","",FE118+31))</f>
        <v/>
      </c>
      <c r="FL118" s="124">
        <f>IF(FK118="","",TODAY()-FK118)</f>
        <v/>
      </c>
      <c r="FM118" s="494" t="n"/>
      <c r="FN118" s="184" t="n"/>
      <c r="FO118" s="184">
        <f>IF(FK118="","SIN ESTADO",IF(FM118&lt;&gt;"","PAGA",IF(FL118&gt;0,"VENCIDA",IF(FL118&gt;=-5,"POR VENCER","AL DÍA"))))</f>
        <v/>
      </c>
      <c r="FP118" s="185" t="n"/>
      <c r="FQ118" s="119">
        <f>IF(N($H118)&lt;28,"",IF(FK118="","",FK118+31))</f>
        <v/>
      </c>
      <c r="FR118" s="124">
        <f>IF(FQ118="","",TODAY()-FQ118)</f>
        <v/>
      </c>
      <c r="FS118" s="494" t="n"/>
      <c r="FT118" s="184" t="n"/>
      <c r="FU118" s="184">
        <f>IF(FQ118="","SIN ESTADO",IF(FS118&lt;&gt;"","PAGA",IF(FR118&gt;0,"VENCIDA",IF(FR118&gt;=-5,"POR VENCER","AL DÍA"))))</f>
        <v/>
      </c>
      <c r="FV118" s="185" t="n"/>
      <c r="FW118" s="119">
        <f>IF(N($H118)&lt;29,"",IF(FQ118="","",FQ118+31))</f>
        <v/>
      </c>
      <c r="FX118" s="124">
        <f>IF(FW118="","",TODAY()-FW118)</f>
        <v/>
      </c>
      <c r="FY118" s="494" t="n"/>
      <c r="FZ118" s="184" t="n"/>
      <c r="GA118" s="184">
        <f>IF(FW118="","SIN ESTADO",IF(FY118&lt;&gt;"","PAGA",IF(FX118&gt;0,"VENCIDA",IF(FX118&gt;=-5,"POR VENCER","AL DÍA"))))</f>
        <v/>
      </c>
      <c r="GB118" s="185" t="n"/>
      <c r="GC118" s="119">
        <f>IF(N($H118)&lt;30,"",IF(FW118="","",FW118+31))</f>
        <v/>
      </c>
      <c r="GD118" s="124">
        <f>IF(GC118="","",TODAY()-GC118)</f>
        <v/>
      </c>
      <c r="GE118" s="494" t="n"/>
      <c r="GF118" s="184" t="n"/>
      <c r="GG118" s="184">
        <f>IF(GC118="","SIN ESTADO",IF(GE118&lt;&gt;"","PAGA",IF(GD118&gt;0,"VENCIDA",IF(GD118&gt;=-5,"POR VENCER","AL DÍA"))))</f>
        <v/>
      </c>
      <c r="GH118" s="185" t="n"/>
      <c r="GI118" s="119">
        <f>IF(N($H118)&lt;31,"",IF(GC118="","",GC118+31))</f>
        <v/>
      </c>
      <c r="GJ118" s="124">
        <f>IF(GI118="","",TODAY()-GI118)</f>
        <v/>
      </c>
      <c r="GK118" s="494" t="n"/>
      <c r="GL118" s="184" t="n"/>
      <c r="GM118" s="184">
        <f>IF(GI118="","SIN ESTADO",IF(GK118&lt;&gt;"","PAGA",IF(GJ118&gt;0,"VENCIDA",IF(GJ118&gt;=-5,"POR VENCER","AL DÍA"))))</f>
        <v/>
      </c>
      <c r="GN118" s="185" t="n"/>
      <c r="GO118" s="119">
        <f>IF(N($H118)&lt;32,"",IF(GI118="","",GI118+31))</f>
        <v/>
      </c>
      <c r="GP118" s="124">
        <f>IF(GO118="","",TODAY()-GO118)</f>
        <v/>
      </c>
      <c r="GQ118" s="494" t="n"/>
      <c r="GR118" s="184" t="n"/>
      <c r="GS118" s="184">
        <f>IF(GO118="","SIN ESTADO",IF(GQ118&lt;&gt;"","PAGA",IF(GP118&gt;0,"VENCIDA",IF(GP118&gt;=-5,"POR VENCER","AL DÍA"))))</f>
        <v/>
      </c>
      <c r="GT118" s="185" t="n"/>
      <c r="GU118" s="119">
        <f>IF(N($H118)&lt;33,"",IF(GO118="","",GO118+31))</f>
        <v/>
      </c>
      <c r="GV118" s="124">
        <f>IF(GU118="","",TODAY()-GU118)</f>
        <v/>
      </c>
      <c r="GW118" s="494" t="n"/>
      <c r="GX118" s="184" t="n"/>
      <c r="GY118" s="184">
        <f>IF(GU118="","SIN ESTADO",IF(GW118&lt;&gt;"","PAGA",IF(GV118&gt;0,"VENCIDA",IF(GV118&gt;=-5,"POR VENCER","AL DÍA"))))</f>
        <v/>
      </c>
      <c r="GZ118" s="185" t="n"/>
      <c r="HA118" s="119">
        <f>IF(N($H118)&lt;34,"",IF(GU118="","",GU118+31))</f>
        <v/>
      </c>
      <c r="HB118" s="124">
        <f>IF(HA118="","",TODAY()-HA118)</f>
        <v/>
      </c>
      <c r="HC118" s="494" t="n"/>
      <c r="HD118" s="184" t="n"/>
      <c r="HE118" s="184">
        <f>IF(HA118="","SIN ESTADO",IF(HC118&lt;&gt;"","PAGA",IF(HB118&gt;0,"VENCIDA",IF(HB118&gt;=-5,"POR VENCER","AL DÍA"))))</f>
        <v/>
      </c>
      <c r="HF118" s="185" t="n"/>
      <c r="HG118" s="119">
        <f>IF(N($H118)&lt;35,"",IF(HA118="","",HA118+31))</f>
        <v/>
      </c>
      <c r="HH118" s="124">
        <f>IF(HG118="","",TODAY()-HG118)</f>
        <v/>
      </c>
      <c r="HI118" s="494" t="n"/>
      <c r="HJ118" s="184" t="n"/>
      <c r="HK118" s="184">
        <f>IF(HG118="","SIN ESTADO",IF(HI118&lt;&gt;"","PAGA",IF(HH118&gt;0,"VENCIDA",IF(HH118&gt;=-5,"POR VENCER","AL DÍA"))))</f>
        <v/>
      </c>
      <c r="HL118" s="168" t="n"/>
      <c r="HM118" s="119">
        <f>IF(N($H118)&lt;36,"",IF(HG118="","",HG118+31))</f>
        <v/>
      </c>
      <c r="HN118" s="124">
        <f>IF(HM118="","",TODAY()-HM118)</f>
        <v/>
      </c>
      <c r="HO118" s="494" t="n"/>
      <c r="HP118" s="184" t="n"/>
      <c r="HQ118" s="184">
        <f>IF(HM118="","SIN ESTADO",IF(HO118&lt;&gt;"","PAGA",IF(HN118&gt;0,"VENCIDA",IF(HN118&gt;=-5,"POR VENCER","AL DÍA"))))</f>
        <v/>
      </c>
      <c r="HR118" s="168" t="n"/>
      <c r="HS118" s="169">
        <f>N118+T118+Z118+AF118+AL118+AR118+AX118+BD118+BJ118+BP118+BV118+CB118+CH118+CN118+CT118+CZ118+DF118+DL118+DR118+DX118+ED118+EJ118+EP118+EV118+FB118+FH118+FN118+FT118+FZ118+GF118+GL118+GR118+GX118+HD118+HJ118+HP118</f>
        <v/>
      </c>
      <c r="HU118" s="170">
        <f>IFERROR(N($J118),0)</f>
        <v/>
      </c>
      <c r="HW118" s="170">
        <f>SUMPRODUCT((MOD(COLUMN($M118:$HR118)-COLUMN($M118),6)=0)*ISNUMBER($M118:$HR118)*($M118:$HR118&gt;=RESUMEN!$C$26)*($M118:$HR118&lt;=RESUMEN!$C$27)*IFERROR(N($N118:$HS118),0))</f>
        <v/>
      </c>
      <c r="HX118" s="170">
        <f>SUMPRODUCT((MOD(COLUMN($M118:$HR118)-COLUMN($M118),6)=0)*ISNUMBER($M118:$HR118)*($M118:$HR118&gt;=RESUMEN!$C$26)*($M118:$HR118&lt;=RESUMEN!$C$27))</f>
        <v/>
      </c>
    </row>
    <row r="119" ht="15.75" customHeight="1" s="506">
      <c r="B119" s="113">
        <f>VENTAS!A118</f>
        <v/>
      </c>
      <c r="C119" s="236">
        <f>VENTAS!B118</f>
        <v/>
      </c>
      <c r="D119" s="53">
        <f>VENTAS!C118</f>
        <v/>
      </c>
      <c r="E119" s="114">
        <f>VENTAS!D118</f>
        <v/>
      </c>
      <c r="F119" s="114">
        <f>VENTAS!J118</f>
        <v/>
      </c>
      <c r="G119" s="494">
        <f>VENTAS!F118</f>
        <v/>
      </c>
      <c r="H119" s="479">
        <f>VENTAS!K118</f>
        <v/>
      </c>
      <c r="I119" s="479">
        <f>VENTAS!M118</f>
        <v/>
      </c>
      <c r="J119" s="184">
        <f>VENTAS!L118</f>
        <v/>
      </c>
      <c r="K119" s="119">
        <f>IF(N($H119)&lt;1,"",$G119+31)</f>
        <v/>
      </c>
      <c r="L119" s="124">
        <f>IF(K119="","",TODAY()-K119)</f>
        <v/>
      </c>
      <c r="M119" s="494" t="n"/>
      <c r="N119" s="374" t="n"/>
      <c r="O119" s="184">
        <f>IF(K119="","SIN ESTADO",IF(M119&lt;&gt;"","PAGA",IF(L119&gt;0,"VENCIDA",IF(L119&gt;=-5,"POR VENCER","AL DÍA"))))</f>
        <v/>
      </c>
      <c r="P119" s="185" t="n"/>
      <c r="Q119" s="119">
        <f>IF(N($H119)&lt;2,"",IF(K119="","",K119+31))</f>
        <v/>
      </c>
      <c r="R119" s="124">
        <f>IF(Q119="","",TODAY()-Q119)</f>
        <v/>
      </c>
      <c r="S119" s="494" t="n"/>
      <c r="T119" s="184" t="n"/>
      <c r="U119" s="184">
        <f>IF(Q119="","SIN ESTADO",IF(S119&lt;&gt;"","PAGA",IF(R119&gt;0,"VENCIDA",IF(R119&gt;=-5,"POR VENCER","AL DÍA"))))</f>
        <v/>
      </c>
      <c r="V119" s="185" t="n"/>
      <c r="W119" s="119">
        <f>IF(N($H119)&lt;3,"",IF(Q119="","",Q119+31))</f>
        <v/>
      </c>
      <c r="X119" s="124">
        <f>IF(W119="","",TODAY()-W119)</f>
        <v/>
      </c>
      <c r="Y119" s="494" t="n"/>
      <c r="Z119" s="184" t="n"/>
      <c r="AA119" s="184">
        <f>IF(W119="","SIN ESTADO",IF(Y119&lt;&gt;"","PAGA",IF(X119&gt;0,"VENCIDA",IF(X119&gt;=-5,"POR VENCER","AL DÍA"))))</f>
        <v/>
      </c>
      <c r="AB119" s="185" t="n"/>
      <c r="AC119" s="119">
        <f>IF(N($H119)&lt;4,"",IF(W119="","",W119+31))</f>
        <v/>
      </c>
      <c r="AD119" s="124">
        <f>IF(AC119="","",TODAY()-AC119)</f>
        <v/>
      </c>
      <c r="AE119" s="494" t="n"/>
      <c r="AF119" s="184" t="n"/>
      <c r="AG119" s="184">
        <f>IF(AC119="","SIN ESTADO",IF(AE119&lt;&gt;"","PAGA",IF(AD119&gt;0,"VENCIDA",IF(AD119&gt;=-5,"POR VENCER","AL DÍA"))))</f>
        <v/>
      </c>
      <c r="AH119" s="185" t="n"/>
      <c r="AI119" s="119">
        <f>IF(N($H119)&lt;5,"",IF(AC119="","",AC119+31))</f>
        <v/>
      </c>
      <c r="AJ119" s="124">
        <f>IF(AI119="","",TODAY()-AI119)</f>
        <v/>
      </c>
      <c r="AK119" s="494" t="n"/>
      <c r="AL119" s="184" t="n"/>
      <c r="AM119" s="184">
        <f>IF(AI119="","SIN ESTADO",IF(AK119&lt;&gt;"","PAGA",IF(AJ119&gt;0,"VENCIDA",IF(AJ119&gt;=-5,"POR VENCER","AL DÍA"))))</f>
        <v/>
      </c>
      <c r="AN119" s="185" t="n"/>
      <c r="AO119" s="119">
        <f>IF(N($H119)&lt;6,"",IF(AI119="","",AI119+31))</f>
        <v/>
      </c>
      <c r="AP119" s="124">
        <f>IF(AO119="","",TODAY()-AO119)</f>
        <v/>
      </c>
      <c r="AQ119" s="270" t="n"/>
      <c r="AR119" s="184" t="n"/>
      <c r="AS119" s="184">
        <f>IF(AO119="","SIN ESTADO",IF(AQ119&lt;&gt;"","PAGA",IF(AP119&gt;0,"VENCIDA",IF(AP119&gt;=-5,"POR VENCER","AL DÍA"))))</f>
        <v/>
      </c>
      <c r="AT119" s="185" t="n"/>
      <c r="AU119" s="119">
        <f>IF(N($H119)&lt;7,"",IF(AO119="","",AO119+31))</f>
        <v/>
      </c>
      <c r="AV119" s="124">
        <f>IF(AU119="","",TODAY()-AU119)</f>
        <v/>
      </c>
      <c r="AW119" s="494" t="n"/>
      <c r="AX119" s="184" t="n"/>
      <c r="AY119" s="184">
        <f>IF(AU119="","SIN ESTADO",IF(AW119&lt;&gt;"","PAGA",IF(AV119&gt;0,"VENCIDA",IF(AV119&gt;=-5,"POR VENCER","AL DÍA"))))</f>
        <v/>
      </c>
      <c r="AZ119" s="185" t="n"/>
      <c r="BA119" s="119">
        <f>IF(N($H119)&lt;8,"",IF(AU119="","",AU119+31))</f>
        <v/>
      </c>
      <c r="BB119" s="124">
        <f>IF(BA119="","",TODAY()-BA119)</f>
        <v/>
      </c>
      <c r="BC119" s="494" t="n"/>
      <c r="BD119" s="184" t="n"/>
      <c r="BE119" s="184">
        <f>IF(BA119="","SIN ESTADO",IF(BC119&lt;&gt;"","PAGA",IF(BB119&gt;0,"VENCIDA",IF(BB119&gt;=-5,"POR VENCER","AL DÍA"))))</f>
        <v/>
      </c>
      <c r="BF119" s="185" t="n"/>
      <c r="BG119" s="119">
        <f>IF(N($H119)&lt;9,"",IF(BA119="","",BA119+31))</f>
        <v/>
      </c>
      <c r="BH119" s="124">
        <f>IF(BG119="","",TODAY()-BG119)</f>
        <v/>
      </c>
      <c r="BI119" s="494" t="n"/>
      <c r="BJ119" s="184" t="n"/>
      <c r="BK119" s="184">
        <f>IF(BG119="","SIN ESTADO",IF(BI119&lt;&gt;"","PAGA",IF(BH119&gt;0,"VENCIDA",IF(BH119&gt;=-5,"POR VENCER","AL DÍA"))))</f>
        <v/>
      </c>
      <c r="BL119" s="185" t="n"/>
      <c r="BM119" s="119">
        <f>IF(N($H119)&lt;10,"",IF(BG119="","",BG119+31))</f>
        <v/>
      </c>
      <c r="BN119" s="124">
        <f>IF(BM119="","",TODAY()-BM119)</f>
        <v/>
      </c>
      <c r="BO119" s="494" t="n"/>
      <c r="BP119" s="184" t="n"/>
      <c r="BQ119" s="184">
        <f>IF(BM119="","SIN ESTADO",IF(BO119&lt;&gt;"","PAGA",IF(BN119&gt;0,"VENCIDA",IF(BN119&gt;=-5,"POR VENCER","AL DÍA"))))</f>
        <v/>
      </c>
      <c r="BR119" s="185" t="n"/>
      <c r="BS119" s="119">
        <f>IF(N($H119)&lt;11,"",IF(BM119="","",BM119+31))</f>
        <v/>
      </c>
      <c r="BT119" s="124">
        <f>IF(BS119="","",TODAY()-BS119)</f>
        <v/>
      </c>
      <c r="BU119" s="494" t="n"/>
      <c r="BV119" s="184" t="n"/>
      <c r="BW119" s="184">
        <f>IF(BS119="","SIN ESTADO",IF(BU119&lt;&gt;"","PAGA",IF(BT119&gt;0,"VENCIDA",IF(BT119&gt;=-5,"POR VENCER","AL DÍA"))))</f>
        <v/>
      </c>
      <c r="BX119" s="185" t="n"/>
      <c r="BY119" s="119">
        <f>IF(N($H119)&lt;12,"",IF(BS119="","",BS119+31))</f>
        <v/>
      </c>
      <c r="BZ119" s="124">
        <f>IF(BY119="","",TODAY()-BY119)</f>
        <v/>
      </c>
      <c r="CA119" s="494" t="n"/>
      <c r="CB119" s="184" t="n"/>
      <c r="CC119" s="184">
        <f>IF(BY119="","SIN ESTADO",IF(CA119&lt;&gt;"","PAGA",IF(BZ119&gt;0,"VENCIDA",IF(BZ119&gt;=-5,"POR VENCER","AL DÍA"))))</f>
        <v/>
      </c>
      <c r="CD119" s="185" t="n"/>
      <c r="CE119" s="119">
        <f>IF(N($H119)&lt;13,"",IF(BY119="","",BY119+31))</f>
        <v/>
      </c>
      <c r="CF119" s="124">
        <f>IF(CE119="","",TODAY()-CE119)</f>
        <v/>
      </c>
      <c r="CG119" s="494" t="n"/>
      <c r="CH119" s="184" t="n"/>
      <c r="CI119" s="184">
        <f>IF(CE119="","SIN ESTADO",IF(CG119&lt;&gt;"","PAGA",IF(CF119&gt;0,"VENCIDA",IF(CF119&gt;=-5,"POR VENCER","AL DÍA"))))</f>
        <v/>
      </c>
      <c r="CJ119" s="185" t="n"/>
      <c r="CK119" s="119">
        <f>IF(N($H119)&lt;14,"",IF(CE119="","",CE119+31))</f>
        <v/>
      </c>
      <c r="CL119" s="124">
        <f>IF(CK119="","",TODAY()-CK119)</f>
        <v/>
      </c>
      <c r="CM119" s="494" t="n"/>
      <c r="CN119" s="184" t="n"/>
      <c r="CO119" s="184">
        <f>IF(CK119="","SIN ESTADO",IF(CM119&lt;&gt;"","PAGA",IF(CL119&gt;0,"VENCIDA",IF(CL119&gt;=-5,"POR VENCER","AL DÍA"))))</f>
        <v/>
      </c>
      <c r="CP119" s="185" t="n"/>
      <c r="CQ119" s="119">
        <f>IF(N($H119)&lt;15,"",IF(CK119="","",CK119+31))</f>
        <v/>
      </c>
      <c r="CR119" s="124">
        <f>IF(CQ119="","",TODAY()-CQ119)</f>
        <v/>
      </c>
      <c r="CS119" s="494" t="n"/>
      <c r="CT119" s="184" t="n"/>
      <c r="CU119" s="184">
        <f>IF(CQ119="","SIN ESTADO",IF(CS119&lt;&gt;"","PAGA",IF(CR119&gt;0,"VENCIDA",IF(CR119&gt;=-5,"POR VENCER","AL DÍA"))))</f>
        <v/>
      </c>
      <c r="CV119" s="185" t="n"/>
      <c r="CW119" s="119">
        <f>IF(N($H119)&lt;16,"",IF(CQ119="","",CQ119+31))</f>
        <v/>
      </c>
      <c r="CX119" s="124">
        <f>IF(CW119="","",TODAY()-CW119)</f>
        <v/>
      </c>
      <c r="CY119" s="494" t="n"/>
      <c r="CZ119" s="184" t="n"/>
      <c r="DA119" s="184">
        <f>IF(CW119="","SIN ESTADO",IF(CY119&lt;&gt;"","PAGA",IF(CX119&gt;0,"VENCIDA",IF(CX119&gt;=-5,"POR VENCER","AL DÍA"))))</f>
        <v/>
      </c>
      <c r="DB119" s="185" t="n"/>
      <c r="DC119" s="119">
        <f>IF(N($H119)&lt;17,"",IF(CW119="","",CW119+31))</f>
        <v/>
      </c>
      <c r="DD119" s="124">
        <f>IF(DC119="","",TODAY()-DC119)</f>
        <v/>
      </c>
      <c r="DE119" s="494" t="n"/>
      <c r="DF119" s="184" t="n"/>
      <c r="DG119" s="184">
        <f>IF(DC119="","SIN ESTADO",IF(DE119&lt;&gt;"","PAGA",IF(DD119&gt;0,"VENCIDA",IF(DD119&gt;=-5,"POR VENCER","AL DÍA"))))</f>
        <v/>
      </c>
      <c r="DH119" s="185" t="n"/>
      <c r="DI119" s="119">
        <f>IF(N($H119)&lt;18,"",IF(DC119="","",DC119+31))</f>
        <v/>
      </c>
      <c r="DJ119" s="124">
        <f>IF(DI119="","",TODAY()-DI119)</f>
        <v/>
      </c>
      <c r="DK119" s="494" t="n"/>
      <c r="DL119" s="184" t="n"/>
      <c r="DM119" s="184">
        <f>IF(DI119="","SIN ESTADO",IF(DK119&lt;&gt;"","PAGA",IF(DJ119&gt;0,"VENCIDA",IF(DJ119&gt;=-5,"POR VENCER","AL DÍA"))))</f>
        <v/>
      </c>
      <c r="DN119" s="185" t="n"/>
      <c r="DO119" s="119">
        <f>IF(N($H119)&lt;19,"",IF(DI119="","",DI119+31))</f>
        <v/>
      </c>
      <c r="DP119" s="124">
        <f>IF(DO119="","",TODAY()-DO119)</f>
        <v/>
      </c>
      <c r="DQ119" s="494" t="n"/>
      <c r="DR119" s="184" t="n"/>
      <c r="DS119" s="184">
        <f>IF(DO119="","SIN ESTADO",IF(DQ119&lt;&gt;"","PAGA",IF(DP119&gt;0,"VENCIDA",IF(DP119&gt;=-5,"POR VENCER","AL DÍA"))))</f>
        <v/>
      </c>
      <c r="DT119" s="185" t="n"/>
      <c r="DU119" s="119">
        <f>IF(N($H119)&lt;20,"",IF(DO119="","",DO119+31))</f>
        <v/>
      </c>
      <c r="DV119" s="124">
        <f>IF(DU119="","",TODAY()-DU119)</f>
        <v/>
      </c>
      <c r="DW119" s="494" t="n"/>
      <c r="DX119" s="184" t="n"/>
      <c r="DY119" s="184">
        <f>IF(DU119="","SIN ESTADO",IF(DW119&lt;&gt;"","PAGA",IF(DV119&gt;0,"VENCIDA",IF(DV119&gt;=-5,"POR VENCER","AL DÍA"))))</f>
        <v/>
      </c>
      <c r="DZ119" s="185" t="n"/>
      <c r="EA119" s="119">
        <f>IF(N($H119)&lt;21,"",IF(DU119="","",DU119+31))</f>
        <v/>
      </c>
      <c r="EB119" s="124">
        <f>IF(EA119="","",TODAY()-EA119)</f>
        <v/>
      </c>
      <c r="EC119" s="494" t="n"/>
      <c r="ED119" s="184" t="n"/>
      <c r="EE119" s="184">
        <f>IF(EA119="","SIN ESTADO",IF(EC119&lt;&gt;"","PAGA",IF(EB119&gt;0,"VENCIDA",IF(EB119&gt;=-5,"POR VENCER","AL DÍA"))))</f>
        <v/>
      </c>
      <c r="EF119" s="185" t="n"/>
      <c r="EG119" s="119">
        <f>IF(N($H119)&lt;22,"",IF(EA119="","",EA119+31))</f>
        <v/>
      </c>
      <c r="EH119" s="124">
        <f>IF(EG119="","",TODAY()-EG119)</f>
        <v/>
      </c>
      <c r="EI119" s="494" t="n"/>
      <c r="EJ119" s="184" t="n"/>
      <c r="EK119" s="184">
        <f>IF(EG119="","SIN ESTADO",IF(EI119&lt;&gt;"","PAGA",IF(EH119&gt;0,"VENCIDA",IF(EH119&gt;=-5,"POR VENCER","AL DÍA"))))</f>
        <v/>
      </c>
      <c r="EL119" s="185" t="n"/>
      <c r="EM119" s="119">
        <f>IF(N($H119)&lt;23,"",IF(EG119="","",EG119+31))</f>
        <v/>
      </c>
      <c r="EN119" s="124">
        <f>IF(EM119="","",TODAY()-EM119)</f>
        <v/>
      </c>
      <c r="EO119" s="494" t="n"/>
      <c r="EP119" s="184" t="n"/>
      <c r="EQ119" s="184">
        <f>IF(EM119="","SIN ESTADO",IF(EO119&lt;&gt;"","PAGA",IF(EN119&gt;0,"VENCIDA",IF(EN119&gt;=-5,"POR VENCER","AL DÍA"))))</f>
        <v/>
      </c>
      <c r="ER119" s="185" t="n"/>
      <c r="ES119" s="119">
        <f>IF(N($H119)&lt;24,"",IF(EM119="","",EM119+31))</f>
        <v/>
      </c>
      <c r="ET119" s="124">
        <f>IF(ES119="","",TODAY()-ES119)</f>
        <v/>
      </c>
      <c r="EU119" s="494" t="n"/>
      <c r="EV119" s="184" t="n"/>
      <c r="EW119" s="184">
        <f>IF(ES119="","SIN ESTADO",IF(EU119&lt;&gt;"","PAGA",IF(ET119&gt;0,"VENCIDA",IF(ET119&gt;=-5,"POR VENCER","AL DÍA"))))</f>
        <v/>
      </c>
      <c r="EX119" s="185" t="n"/>
      <c r="EY119" s="119">
        <f>IF(N($H119)&lt;25,"",IF(ES119="","",ES119+31))</f>
        <v/>
      </c>
      <c r="EZ119" s="124">
        <f>IF(EY119="","",TODAY()-EY119)</f>
        <v/>
      </c>
      <c r="FA119" s="494" t="n"/>
      <c r="FB119" s="184" t="n"/>
      <c r="FC119" s="184">
        <f>IF(EY119="","SIN ESTADO",IF(FA119&lt;&gt;"","PAGA",IF(EZ119&gt;0,"VENCIDA",IF(EZ119&gt;=-5,"POR VENCER","AL DÍA"))))</f>
        <v/>
      </c>
      <c r="FD119" s="185" t="n"/>
      <c r="FE119" s="119">
        <f>IF(N($H119)&lt;26,"",IF(EY119="","",EY119+31))</f>
        <v/>
      </c>
      <c r="FF119" s="124">
        <f>IF(FE119="","",TODAY()-FE119)</f>
        <v/>
      </c>
      <c r="FG119" s="494" t="n"/>
      <c r="FH119" s="184" t="n"/>
      <c r="FI119" s="184">
        <f>IF(FE119="","SIN ESTADO",IF(FG119&lt;&gt;"","PAGA",IF(FF119&gt;0,"VENCIDA",IF(FF119&gt;=-5,"POR VENCER","AL DÍA"))))</f>
        <v/>
      </c>
      <c r="FJ119" s="185" t="n"/>
      <c r="FK119" s="119">
        <f>IF(N($H119)&lt;27,"",IF(FE119="","",FE119+31))</f>
        <v/>
      </c>
      <c r="FL119" s="124">
        <f>IF(FK119="","",TODAY()-FK119)</f>
        <v/>
      </c>
      <c r="FM119" s="494" t="n"/>
      <c r="FN119" s="184" t="n"/>
      <c r="FO119" s="184">
        <f>IF(FK119="","SIN ESTADO",IF(FM119&lt;&gt;"","PAGA",IF(FL119&gt;0,"VENCIDA",IF(FL119&gt;=-5,"POR VENCER","AL DÍA"))))</f>
        <v/>
      </c>
      <c r="FP119" s="185" t="n"/>
      <c r="FQ119" s="119">
        <f>IF(N($H119)&lt;28,"",IF(FK119="","",FK119+31))</f>
        <v/>
      </c>
      <c r="FR119" s="124">
        <f>IF(FQ119="","",TODAY()-FQ119)</f>
        <v/>
      </c>
      <c r="FS119" s="494" t="n"/>
      <c r="FT119" s="184" t="n"/>
      <c r="FU119" s="184">
        <f>IF(FQ119="","SIN ESTADO",IF(FS119&lt;&gt;"","PAGA",IF(FR119&gt;0,"VENCIDA",IF(FR119&gt;=-5,"POR VENCER","AL DÍA"))))</f>
        <v/>
      </c>
      <c r="FV119" s="185" t="n"/>
      <c r="FW119" s="119">
        <f>IF(N($H119)&lt;29,"",IF(FQ119="","",FQ119+31))</f>
        <v/>
      </c>
      <c r="FX119" s="124">
        <f>IF(FW119="","",TODAY()-FW119)</f>
        <v/>
      </c>
      <c r="FY119" s="494" t="n"/>
      <c r="FZ119" s="184" t="n"/>
      <c r="GA119" s="184">
        <f>IF(FW119="","SIN ESTADO",IF(FY119&lt;&gt;"","PAGA",IF(FX119&gt;0,"VENCIDA",IF(FX119&gt;=-5,"POR VENCER","AL DÍA"))))</f>
        <v/>
      </c>
      <c r="GB119" s="185" t="n"/>
      <c r="GC119" s="119">
        <f>IF(N($H119)&lt;30,"",IF(FW119="","",FW119+31))</f>
        <v/>
      </c>
      <c r="GD119" s="124">
        <f>IF(GC119="","",TODAY()-GC119)</f>
        <v/>
      </c>
      <c r="GE119" s="494" t="n"/>
      <c r="GF119" s="184" t="n"/>
      <c r="GG119" s="184">
        <f>IF(GC119="","SIN ESTADO",IF(GE119&lt;&gt;"","PAGA",IF(GD119&gt;0,"VENCIDA",IF(GD119&gt;=-5,"POR VENCER","AL DÍA"))))</f>
        <v/>
      </c>
      <c r="GH119" s="185" t="n"/>
      <c r="GI119" s="119">
        <f>IF(N($H119)&lt;31,"",IF(GC119="","",GC119+31))</f>
        <v/>
      </c>
      <c r="GJ119" s="124">
        <f>IF(GI119="","",TODAY()-GI119)</f>
        <v/>
      </c>
      <c r="GK119" s="494" t="n"/>
      <c r="GL119" s="184" t="n"/>
      <c r="GM119" s="184">
        <f>IF(GI119="","SIN ESTADO",IF(GK119&lt;&gt;"","PAGA",IF(GJ119&gt;0,"VENCIDA",IF(GJ119&gt;=-5,"POR VENCER","AL DÍA"))))</f>
        <v/>
      </c>
      <c r="GN119" s="185" t="n"/>
      <c r="GO119" s="119">
        <f>IF(N($H119)&lt;32,"",IF(GI119="","",GI119+31))</f>
        <v/>
      </c>
      <c r="GP119" s="124">
        <f>IF(GO119="","",TODAY()-GO119)</f>
        <v/>
      </c>
      <c r="GQ119" s="494" t="n"/>
      <c r="GR119" s="184" t="n"/>
      <c r="GS119" s="184">
        <f>IF(GO119="","SIN ESTADO",IF(GQ119&lt;&gt;"","PAGA",IF(GP119&gt;0,"VENCIDA",IF(GP119&gt;=-5,"POR VENCER","AL DÍA"))))</f>
        <v/>
      </c>
      <c r="GT119" s="185" t="n"/>
      <c r="GU119" s="119">
        <f>IF(N($H119)&lt;33,"",IF(GO119="","",GO119+31))</f>
        <v/>
      </c>
      <c r="GV119" s="124">
        <f>IF(GU119="","",TODAY()-GU119)</f>
        <v/>
      </c>
      <c r="GW119" s="494" t="n"/>
      <c r="GX119" s="184" t="n"/>
      <c r="GY119" s="184">
        <f>IF(GU119="","SIN ESTADO",IF(GW119&lt;&gt;"","PAGA",IF(GV119&gt;0,"VENCIDA",IF(GV119&gt;=-5,"POR VENCER","AL DÍA"))))</f>
        <v/>
      </c>
      <c r="GZ119" s="185" t="n"/>
      <c r="HA119" s="119">
        <f>IF(N($H119)&lt;34,"",IF(GU119="","",GU119+31))</f>
        <v/>
      </c>
      <c r="HB119" s="124">
        <f>IF(HA119="","",TODAY()-HA119)</f>
        <v/>
      </c>
      <c r="HC119" s="494" t="n"/>
      <c r="HD119" s="184" t="n"/>
      <c r="HE119" s="184">
        <f>IF(HA119="","SIN ESTADO",IF(HC119&lt;&gt;"","PAGA",IF(HB119&gt;0,"VENCIDA",IF(HB119&gt;=-5,"POR VENCER","AL DÍA"))))</f>
        <v/>
      </c>
      <c r="HF119" s="185" t="n"/>
      <c r="HG119" s="119">
        <f>IF(N($H119)&lt;35,"",IF(HA119="","",HA119+31))</f>
        <v/>
      </c>
      <c r="HH119" s="124">
        <f>IF(HG119="","",TODAY()-HG119)</f>
        <v/>
      </c>
      <c r="HI119" s="494" t="n"/>
      <c r="HJ119" s="184" t="n"/>
      <c r="HK119" s="184">
        <f>IF(HG119="","SIN ESTADO",IF(HI119&lt;&gt;"","PAGA",IF(HH119&gt;0,"VENCIDA",IF(HH119&gt;=-5,"POR VENCER","AL DÍA"))))</f>
        <v/>
      </c>
      <c r="HL119" s="168" t="n"/>
      <c r="HM119" s="119">
        <f>IF(N($H119)&lt;36,"",IF(HG119="","",HG119+31))</f>
        <v/>
      </c>
      <c r="HN119" s="124">
        <f>IF(HM119="","",TODAY()-HM119)</f>
        <v/>
      </c>
      <c r="HO119" s="494" t="n"/>
      <c r="HP119" s="184" t="n"/>
      <c r="HQ119" s="184">
        <f>IF(HM119="","SIN ESTADO",IF(HO119&lt;&gt;"","PAGA",IF(HN119&gt;0,"VENCIDA",IF(HN119&gt;=-5,"POR VENCER","AL DÍA"))))</f>
        <v/>
      </c>
      <c r="HR119" s="168" t="n"/>
      <c r="HS119" s="169">
        <f>N119+T119+Z119+AF119+AL119+AR119+AX119+BD119+BJ119+BP119+BV119+CB119+CH119+CN119+CT119+CZ119+DF119+DL119+DR119+DX119+ED119+EJ119+EP119+EV119+FB119+FH119+FN119+FT119+FZ119+GF119+GL119+GR119+GX119+HD119+HJ119+HP119</f>
        <v/>
      </c>
      <c r="HU119" s="170">
        <f>IFERROR(N($J119),0)</f>
        <v/>
      </c>
      <c r="HW119" s="170">
        <f>SUMPRODUCT((MOD(COLUMN($M119:$HR119)-COLUMN($M119),6)=0)*ISNUMBER($M119:$HR119)*($M119:$HR119&gt;=RESUMEN!$C$26)*($M119:$HR119&lt;=RESUMEN!$C$27)*IFERROR(N($N119:$HS119),0))</f>
        <v/>
      </c>
      <c r="HX119" s="170">
        <f>SUMPRODUCT((MOD(COLUMN($M119:$HR119)-COLUMN($M119),6)=0)*ISNUMBER($M119:$HR119)*($M119:$HR119&gt;=RESUMEN!$C$26)*($M119:$HR119&lt;=RESUMEN!$C$27))</f>
        <v/>
      </c>
    </row>
    <row r="120" ht="15.75" customHeight="1" s="506">
      <c r="B120" s="113">
        <f>VENTAS!A119</f>
        <v/>
      </c>
      <c r="C120" s="236">
        <f>VENTAS!B119</f>
        <v/>
      </c>
      <c r="D120" s="53">
        <f>VENTAS!C119</f>
        <v/>
      </c>
      <c r="E120" s="114">
        <f>VENTAS!D119</f>
        <v/>
      </c>
      <c r="F120" s="114">
        <f>VENTAS!J119</f>
        <v/>
      </c>
      <c r="G120" s="494">
        <f>VENTAS!F119</f>
        <v/>
      </c>
      <c r="H120" s="479">
        <f>VENTAS!K119</f>
        <v/>
      </c>
      <c r="I120" s="479">
        <f>VENTAS!M119</f>
        <v/>
      </c>
      <c r="J120" s="184">
        <f>VENTAS!L119</f>
        <v/>
      </c>
      <c r="K120" s="119">
        <f>IF(N($H120)&lt;1,"",$G120+31)</f>
        <v/>
      </c>
      <c r="L120" s="124">
        <f>IF(K120="","",TODAY()-K120)</f>
        <v/>
      </c>
      <c r="M120" s="469" t="n">
        <v>45921</v>
      </c>
      <c r="N120" s="374" t="n">
        <v>1400000</v>
      </c>
      <c r="O120" s="184">
        <f>IF(K120="","SIN ESTADO",IF(M120&lt;&gt;"","PAGA",IF(L120&gt;0,"VENCIDA",IF(L120&gt;=-5,"POR VENCER","AL DÍA"))))</f>
        <v/>
      </c>
      <c r="P120" s="185" t="inlineStr">
        <is>
          <t>TRANSFERENCIA</t>
        </is>
      </c>
      <c r="Q120" s="119">
        <f>IF(N($H120)&lt;2,"",IF(K120="","",K120+31))</f>
        <v/>
      </c>
      <c r="R120" s="124">
        <f>IF(Q120="","",TODAY()-Q120)</f>
        <v/>
      </c>
      <c r="S120" s="470" t="n">
        <v>45952</v>
      </c>
      <c r="T120" s="184" t="n">
        <v>1400000</v>
      </c>
      <c r="U120" s="184">
        <f>IF(Q120="","SIN ESTADO",IF(S120&lt;&gt;"","PAGA",IF(R120&gt;0,"VENCIDA",IF(R120&gt;=-5,"POR VENCER","AL DÍA"))))</f>
        <v/>
      </c>
      <c r="V120" s="185" t="inlineStr">
        <is>
          <t>TRANSFERENCIA</t>
        </is>
      </c>
      <c r="W120" s="119">
        <f>IF(N($H120)&lt;3,"",IF(Q120="","",Q120+31))</f>
        <v/>
      </c>
      <c r="X120" s="124">
        <f>IF(W120="","",TODAY()-W120)</f>
        <v/>
      </c>
      <c r="Y120" s="471" t="n">
        <v>45982</v>
      </c>
      <c r="Z120" s="184" t="n">
        <v>1400000</v>
      </c>
      <c r="AA120" s="184">
        <f>IF(W120="","SIN ESTADO",IF(Y120&lt;&gt;"","PAGA",IF(X120&gt;0,"VENCIDA",IF(X120&gt;=-5,"POR VENCER","AL DÍA"))))</f>
        <v/>
      </c>
      <c r="AB120" s="185" t="inlineStr">
        <is>
          <t>TRANSFERENCIA</t>
        </is>
      </c>
      <c r="AC120" s="119">
        <f>IF(N($H120)&lt;4,"",IF(W120="","",W120+31))</f>
        <v/>
      </c>
      <c r="AD120" s="124">
        <f>IF(AC120="","",TODAY()-AC120)</f>
        <v/>
      </c>
      <c r="AE120" s="497" t="n">
        <v>46017</v>
      </c>
      <c r="AF120" s="184" t="n">
        <v>1400000</v>
      </c>
      <c r="AG120" s="184">
        <f>IF(AC120="","SIN ESTADO",IF(AE120&lt;&gt;"","PAGA",IF(AD120&gt;0,"VENCIDA",IF(AD120&gt;=-5,"POR VENCER","AL DÍA"))))</f>
        <v/>
      </c>
      <c r="AH120" s="185" t="inlineStr">
        <is>
          <t>TRANSFERENCIA</t>
        </is>
      </c>
      <c r="AI120" s="119">
        <f>IF(N($H120)&lt;5,"",IF(AC120="","",AC120+31))</f>
        <v/>
      </c>
      <c r="AJ120" s="124">
        <f>IF(AI120="","",TODAY()-AI120)</f>
        <v/>
      </c>
      <c r="AK120" s="471" t="n">
        <v>46053</v>
      </c>
      <c r="AL120" s="184" t="n">
        <v>1400000</v>
      </c>
      <c r="AM120" s="184">
        <f>IF(AI120="","SIN ESTADO",IF(AK120&lt;&gt;"","PAGA",IF(AJ120&gt;0,"VENCIDA",IF(AJ120&gt;=-5,"POR VENCER","AL DÍA"))))</f>
        <v/>
      </c>
      <c r="AN120" s="185" t="inlineStr">
        <is>
          <t>TRANSFERENCIA</t>
        </is>
      </c>
      <c r="AO120" s="119">
        <f>IF(N($H120)&lt;6,"",IF(AI120="","",AI120+31))</f>
        <v/>
      </c>
      <c r="AP120" s="124">
        <f>IF(AO120="","",TODAY()-AO120)</f>
        <v/>
      </c>
      <c r="AQ120" s="488" t="n">
        <v>46081</v>
      </c>
      <c r="AR120" s="184" t="n">
        <v>1400000</v>
      </c>
      <c r="AS120" s="184">
        <f>IF(AO120="","SIN ESTADO",IF(AQ120&lt;&gt;"","PAGA",IF(AP120&gt;0,"VENCIDA",IF(AP120&gt;=-5,"POR VENCER","AL DÍA"))))</f>
        <v/>
      </c>
      <c r="AT120" s="185" t="inlineStr">
        <is>
          <t>TRANSFERENCIA</t>
        </is>
      </c>
      <c r="AU120" s="119">
        <f>IF(N($H120)&lt;7,"",IF(AO120="","",AO120+31))</f>
        <v/>
      </c>
      <c r="AV120" s="124">
        <f>IF(AU120="","",TODAY()-AU120)</f>
        <v/>
      </c>
      <c r="AW120" s="471" t="n">
        <v>46112</v>
      </c>
      <c r="AX120" s="184" t="n">
        <v>1400000</v>
      </c>
      <c r="AY120" s="184">
        <f>IF(AU120="","SIN ESTADO",IF(AW120&lt;&gt;"","PAGA",IF(AV120&gt;0,"VENCIDA",IF(AV120&gt;=-5,"POR VENCER","AL DÍA"))))</f>
        <v/>
      </c>
      <c r="AZ120" s="185" t="inlineStr">
        <is>
          <t>TRANSFERENCIA</t>
        </is>
      </c>
      <c r="BA120" s="119">
        <f>IF(N($H120)&lt;8,"",IF(AU120="","",AU120+31))</f>
        <v/>
      </c>
      <c r="BB120" s="124">
        <f>IF(BA120="","",TODAY()-BA120)</f>
        <v/>
      </c>
      <c r="BC120" s="494" t="n">
        <v>46142</v>
      </c>
      <c r="BD120" s="184" t="n">
        <v>1400000</v>
      </c>
      <c r="BE120" s="184">
        <f>IF(BA120="","SIN ESTADO",IF(BC120&lt;&gt;"","PAGA",IF(BB120&gt;0,"VENCIDA",IF(BB120&gt;=-5,"POR VENCER","AL DÍA"))))</f>
        <v/>
      </c>
      <c r="BF120" s="185" t="inlineStr">
        <is>
          <t>TRANSFERENCIA</t>
        </is>
      </c>
      <c r="BG120" s="119">
        <f>IF(N($H120)&lt;9,"",IF(BA120="","",BA120+31))</f>
        <v/>
      </c>
      <c r="BH120" s="124">
        <f>IF(BG120="","",TODAY()-BG120)</f>
        <v/>
      </c>
      <c r="BI120" s="494" t="n">
        <v>46175</v>
      </c>
      <c r="BJ120" s="184" t="n">
        <v>1400000</v>
      </c>
      <c r="BK120" s="184">
        <f>IF(BG120="","SIN ESTADO",IF(BI120&lt;&gt;"","PAGA",IF(BH120&gt;0,"VENCIDA",IF(BH120&gt;=-5,"POR VENCER","AL DÍA"))))</f>
        <v/>
      </c>
      <c r="BL120" s="185" t="inlineStr">
        <is>
          <t>TRANSFERENCIA</t>
        </is>
      </c>
      <c r="BM120" s="119">
        <f>IF(N($H120)&lt;10,"",IF(BG120="","",BG120+31))</f>
        <v/>
      </c>
      <c r="BN120" s="124">
        <f>IF(BM120="","",TODAY()-BM120)</f>
        <v/>
      </c>
      <c r="BO120" s="494" t="n">
        <v>46222</v>
      </c>
      <c r="BP120" s="184" t="n">
        <v>1400000</v>
      </c>
      <c r="BQ120" s="184">
        <f>IF(BM120="","SIN ESTADO",IF(BO120&lt;&gt;"","PAGA",IF(BN120&gt;0,"VENCIDA",IF(BN120&gt;=-5,"POR VENCER","AL DÍA"))))</f>
        <v/>
      </c>
      <c r="BR120" s="185" t="inlineStr">
        <is>
          <t>TRANSFERENCIA</t>
        </is>
      </c>
      <c r="BS120" s="119">
        <f>IF(N($H120)&lt;11,"",IF(BM120="","",BM120+31))</f>
        <v/>
      </c>
      <c r="BT120" s="124">
        <f>IF(BS120="","",TODAY()-BS120)</f>
        <v/>
      </c>
      <c r="BU120" s="494" t="n">
        <v>46265</v>
      </c>
      <c r="BV120" s="184" t="n">
        <v>2800000</v>
      </c>
      <c r="BW120" s="184">
        <f>IF(BS120="","SIN ESTADO",IF(BU120&lt;&gt;"","PAGA",IF(BT120&gt;0,"VENCIDA",IF(BT120&gt;=-5,"POR VENCER","AL DÍA"))))</f>
        <v/>
      </c>
      <c r="BX120" s="185" t="inlineStr">
        <is>
          <t>TRANSFERENCIA</t>
        </is>
      </c>
      <c r="BY120" s="119">
        <f>IF(N($H120)&lt;12,"",IF(BS120="","",BS120+31))</f>
        <v/>
      </c>
      <c r="BZ120" s="124">
        <f>IF(BY120="","",TODAY()-BY120)</f>
        <v/>
      </c>
      <c r="CA120" s="494" t="n">
        <v>46265</v>
      </c>
      <c r="CB120" s="184" t="n"/>
      <c r="CC120" s="184">
        <f>IF(BY120="","SIN ESTADO",IF(CA120&lt;&gt;"","PAGA",IF(BZ120&gt;0,"VENCIDA",IF(BZ120&gt;=-5,"POR VENCER","AL DÍA"))))</f>
        <v/>
      </c>
      <c r="CD120" s="185" t="n"/>
      <c r="CE120" s="119">
        <f>IF(N($H120)&lt;13,"",IF(BY120="","",BY120+31))</f>
        <v/>
      </c>
      <c r="CF120" s="124">
        <f>IF(CE120="","",TODAY()-CE120)</f>
        <v/>
      </c>
      <c r="CG120" s="494" t="n"/>
      <c r="CH120" s="184" t="n"/>
      <c r="CI120" s="184">
        <f>IF(CE120="","SIN ESTADO",IF(CG120&lt;&gt;"","PAGA",IF(CF120&gt;0,"VENCIDA",IF(CF120&gt;=-5,"POR VENCER","AL DÍA"))))</f>
        <v/>
      </c>
      <c r="CJ120" s="185" t="n"/>
      <c r="CK120" s="119">
        <f>IF(N($H120)&lt;14,"",IF(CE120="","",CE120+31))</f>
        <v/>
      </c>
      <c r="CL120" s="124">
        <f>IF(CK120="","",TODAY()-CK120)</f>
        <v/>
      </c>
      <c r="CM120" s="494" t="n"/>
      <c r="CN120" s="184" t="n"/>
      <c r="CO120" s="184">
        <f>IF(CK120="","SIN ESTADO",IF(CM120&lt;&gt;"","PAGA",IF(CL120&gt;0,"VENCIDA",IF(CL120&gt;=-5,"POR VENCER","AL DÍA"))))</f>
        <v/>
      </c>
      <c r="CP120" s="185" t="n"/>
      <c r="CQ120" s="119">
        <f>IF(N($H120)&lt;15,"",IF(CK120="","",CK120+31))</f>
        <v/>
      </c>
      <c r="CR120" s="124">
        <f>IF(CQ120="","",TODAY()-CQ120)</f>
        <v/>
      </c>
      <c r="CS120" s="494" t="n"/>
      <c r="CT120" s="184" t="n"/>
      <c r="CU120" s="184">
        <f>IF(CQ120="","SIN ESTADO",IF(CS120&lt;&gt;"","PAGA",IF(CR120&gt;0,"VENCIDA",IF(CR120&gt;=-5,"POR VENCER","AL DÍA"))))</f>
        <v/>
      </c>
      <c r="CV120" s="185" t="n"/>
      <c r="CW120" s="119">
        <f>IF(N($H120)&lt;16,"",IF(CQ120="","",CQ120+31))</f>
        <v/>
      </c>
      <c r="CX120" s="124">
        <f>IF(CW120="","",TODAY()-CW120)</f>
        <v/>
      </c>
      <c r="CY120" s="494" t="n"/>
      <c r="CZ120" s="184" t="n"/>
      <c r="DA120" s="184">
        <f>IF(CW120="","SIN ESTADO",IF(CY120&lt;&gt;"","PAGA",IF(CX120&gt;0,"VENCIDA",IF(CX120&gt;=-5,"POR VENCER","AL DÍA"))))</f>
        <v/>
      </c>
      <c r="DB120" s="185" t="n"/>
      <c r="DC120" s="119">
        <f>IF(N($H120)&lt;17,"",IF(CW120="","",CW120+31))</f>
        <v/>
      </c>
      <c r="DD120" s="124">
        <f>IF(DC120="","",TODAY()-DC120)</f>
        <v/>
      </c>
      <c r="DE120" s="494" t="n"/>
      <c r="DF120" s="184" t="n"/>
      <c r="DG120" s="184">
        <f>IF(DC120="","SIN ESTADO",IF(DE120&lt;&gt;"","PAGA",IF(DD120&gt;0,"VENCIDA",IF(DD120&gt;=-5,"POR VENCER","AL DÍA"))))</f>
        <v/>
      </c>
      <c r="DH120" s="185" t="n"/>
      <c r="DI120" s="119">
        <f>IF(N($H120)&lt;18,"",IF(DC120="","",DC120+31))</f>
        <v/>
      </c>
      <c r="DJ120" s="124">
        <f>IF(DI120="","",TODAY()-DI120)</f>
        <v/>
      </c>
      <c r="DK120" s="494" t="n"/>
      <c r="DL120" s="184" t="n"/>
      <c r="DM120" s="184">
        <f>IF(DI120="","SIN ESTADO",IF(DK120&lt;&gt;"","PAGA",IF(DJ120&gt;0,"VENCIDA",IF(DJ120&gt;=-5,"POR VENCER","AL DÍA"))))</f>
        <v/>
      </c>
      <c r="DN120" s="185" t="n"/>
      <c r="DO120" s="119">
        <f>IF(N($H120)&lt;19,"",IF(DI120="","",DI120+31))</f>
        <v/>
      </c>
      <c r="DP120" s="124">
        <f>IF(DO120="","",TODAY()-DO120)</f>
        <v/>
      </c>
      <c r="DQ120" s="494" t="n"/>
      <c r="DR120" s="184" t="n"/>
      <c r="DS120" s="184">
        <f>IF(DO120="","SIN ESTADO",IF(DQ120&lt;&gt;"","PAGA",IF(DP120&gt;0,"VENCIDA",IF(DP120&gt;=-5,"POR VENCER","AL DÍA"))))</f>
        <v/>
      </c>
      <c r="DT120" s="185" t="n"/>
      <c r="DU120" s="119">
        <f>IF(N($H120)&lt;20,"",IF(DO120="","",DO120+31))</f>
        <v/>
      </c>
      <c r="DV120" s="124">
        <f>IF(DU120="","",TODAY()-DU120)</f>
        <v/>
      </c>
      <c r="DW120" s="494" t="n"/>
      <c r="DX120" s="184" t="n"/>
      <c r="DY120" s="184">
        <f>IF(DU120="","SIN ESTADO",IF(DW120&lt;&gt;"","PAGA",IF(DV120&gt;0,"VENCIDA",IF(DV120&gt;=-5,"POR VENCER","AL DÍA"))))</f>
        <v/>
      </c>
      <c r="DZ120" s="185" t="n"/>
      <c r="EA120" s="119">
        <f>IF(N($H120)&lt;21,"",IF(DU120="","",DU120+31))</f>
        <v/>
      </c>
      <c r="EB120" s="124">
        <f>IF(EA120="","",TODAY()-EA120)</f>
        <v/>
      </c>
      <c r="EC120" s="494" t="n"/>
      <c r="ED120" s="184" t="n"/>
      <c r="EE120" s="184">
        <f>IF(EA120="","SIN ESTADO",IF(EC120&lt;&gt;"","PAGA",IF(EB120&gt;0,"VENCIDA",IF(EB120&gt;=-5,"POR VENCER","AL DÍA"))))</f>
        <v/>
      </c>
      <c r="EF120" s="185" t="n"/>
      <c r="EG120" s="119">
        <f>IF(N($H120)&lt;22,"",IF(EA120="","",EA120+31))</f>
        <v/>
      </c>
      <c r="EH120" s="124">
        <f>IF(EG120="","",TODAY()-EG120)</f>
        <v/>
      </c>
      <c r="EI120" s="494" t="n"/>
      <c r="EJ120" s="184" t="n"/>
      <c r="EK120" s="184">
        <f>IF(EG120="","SIN ESTADO",IF(EI120&lt;&gt;"","PAGA",IF(EH120&gt;0,"VENCIDA",IF(EH120&gt;=-5,"POR VENCER","AL DÍA"))))</f>
        <v/>
      </c>
      <c r="EL120" s="185" t="n"/>
      <c r="EM120" s="119">
        <f>IF(N($H120)&lt;23,"",IF(EG120="","",EG120+31))</f>
        <v/>
      </c>
      <c r="EN120" s="124">
        <f>IF(EM120="","",TODAY()-EM120)</f>
        <v/>
      </c>
      <c r="EO120" s="494" t="n"/>
      <c r="EP120" s="184" t="n"/>
      <c r="EQ120" s="184">
        <f>IF(EM120="","SIN ESTADO",IF(EO120&lt;&gt;"","PAGA",IF(EN120&gt;0,"VENCIDA",IF(EN120&gt;=-5,"POR VENCER","AL DÍA"))))</f>
        <v/>
      </c>
      <c r="ER120" s="185" t="n"/>
      <c r="ES120" s="119">
        <f>IF(N($H120)&lt;24,"",IF(EM120="","",EM120+31))</f>
        <v/>
      </c>
      <c r="ET120" s="124">
        <f>IF(ES120="","",TODAY()-ES120)</f>
        <v/>
      </c>
      <c r="EU120" s="494" t="n"/>
      <c r="EV120" s="184" t="n"/>
      <c r="EW120" s="184">
        <f>IF(ES120="","SIN ESTADO",IF(EU120&lt;&gt;"","PAGA",IF(ET120&gt;0,"VENCIDA",IF(ET120&gt;=-5,"POR VENCER","AL DÍA"))))</f>
        <v/>
      </c>
      <c r="EX120" s="185" t="n"/>
      <c r="EY120" s="119">
        <f>IF(N($H120)&lt;25,"",IF(ES120="","",ES120+31))</f>
        <v/>
      </c>
      <c r="EZ120" s="124">
        <f>IF(EY120="","",TODAY()-EY120)</f>
        <v/>
      </c>
      <c r="FA120" s="494" t="n"/>
      <c r="FB120" s="184" t="n"/>
      <c r="FC120" s="184">
        <f>IF(EY120="","SIN ESTADO",IF(FA120&lt;&gt;"","PAGA",IF(EZ120&gt;0,"VENCIDA",IF(EZ120&gt;=-5,"POR VENCER","AL DÍA"))))</f>
        <v/>
      </c>
      <c r="FD120" s="185" t="n"/>
      <c r="FE120" s="119">
        <f>IF(N($H120)&lt;26,"",IF(EY120="","",EY120+31))</f>
        <v/>
      </c>
      <c r="FF120" s="124">
        <f>IF(FE120="","",TODAY()-FE120)</f>
        <v/>
      </c>
      <c r="FG120" s="494" t="n"/>
      <c r="FH120" s="184" t="n"/>
      <c r="FI120" s="184">
        <f>IF(FE120="","SIN ESTADO",IF(FG120&lt;&gt;"","PAGA",IF(FF120&gt;0,"VENCIDA",IF(FF120&gt;=-5,"POR VENCER","AL DÍA"))))</f>
        <v/>
      </c>
      <c r="FJ120" s="185" t="n"/>
      <c r="FK120" s="119">
        <f>IF(N($H120)&lt;27,"",IF(FE120="","",FE120+31))</f>
        <v/>
      </c>
      <c r="FL120" s="124">
        <f>IF(FK120="","",TODAY()-FK120)</f>
        <v/>
      </c>
      <c r="FM120" s="494" t="n"/>
      <c r="FN120" s="184" t="n"/>
      <c r="FO120" s="184">
        <f>IF(FK120="","SIN ESTADO",IF(FM120&lt;&gt;"","PAGA",IF(FL120&gt;0,"VENCIDA",IF(FL120&gt;=-5,"POR VENCER","AL DÍA"))))</f>
        <v/>
      </c>
      <c r="FP120" s="185" t="n"/>
      <c r="FQ120" s="119">
        <f>IF(N($H120)&lt;28,"",IF(FK120="","",FK120+31))</f>
        <v/>
      </c>
      <c r="FR120" s="124">
        <f>IF(FQ120="","",TODAY()-FQ120)</f>
        <v/>
      </c>
      <c r="FS120" s="494" t="n"/>
      <c r="FT120" s="184" t="n"/>
      <c r="FU120" s="184">
        <f>IF(FQ120="","SIN ESTADO",IF(FS120&lt;&gt;"","PAGA",IF(FR120&gt;0,"VENCIDA",IF(FR120&gt;=-5,"POR VENCER","AL DÍA"))))</f>
        <v/>
      </c>
      <c r="FV120" s="185" t="n"/>
      <c r="FW120" s="119">
        <f>IF(N($H120)&lt;29,"",IF(FQ120="","",FQ120+31))</f>
        <v/>
      </c>
      <c r="FX120" s="124">
        <f>IF(FW120="","",TODAY()-FW120)</f>
        <v/>
      </c>
      <c r="FY120" s="494" t="n"/>
      <c r="FZ120" s="184" t="n"/>
      <c r="GA120" s="184">
        <f>IF(FW120="","SIN ESTADO",IF(FY120&lt;&gt;"","PAGA",IF(FX120&gt;0,"VENCIDA",IF(FX120&gt;=-5,"POR VENCER","AL DÍA"))))</f>
        <v/>
      </c>
      <c r="GB120" s="185" t="n"/>
      <c r="GC120" s="119">
        <f>IF(N($H120)&lt;30,"",IF(FW120="","",FW120+31))</f>
        <v/>
      </c>
      <c r="GD120" s="124">
        <f>IF(GC120="","",TODAY()-GC120)</f>
        <v/>
      </c>
      <c r="GE120" s="494" t="n"/>
      <c r="GF120" s="184" t="n"/>
      <c r="GG120" s="184">
        <f>IF(GC120="","SIN ESTADO",IF(GE120&lt;&gt;"","PAGA",IF(GD120&gt;0,"VENCIDA",IF(GD120&gt;=-5,"POR VENCER","AL DÍA"))))</f>
        <v/>
      </c>
      <c r="GH120" s="185" t="n"/>
      <c r="GI120" s="119">
        <f>IF(N($H120)&lt;31,"",IF(GC120="","",GC120+31))</f>
        <v/>
      </c>
      <c r="GJ120" s="124">
        <f>IF(GI120="","",TODAY()-GI120)</f>
        <v/>
      </c>
      <c r="GK120" s="494" t="n"/>
      <c r="GL120" s="184" t="n"/>
      <c r="GM120" s="184">
        <f>IF(GI120="","SIN ESTADO",IF(GK120&lt;&gt;"","PAGA",IF(GJ120&gt;0,"VENCIDA",IF(GJ120&gt;=-5,"POR VENCER","AL DÍA"))))</f>
        <v/>
      </c>
      <c r="GN120" s="185" t="n"/>
      <c r="GO120" s="119">
        <f>IF(N($H120)&lt;32,"",IF(GI120="","",GI120+31))</f>
        <v/>
      </c>
      <c r="GP120" s="124">
        <f>IF(GO120="","",TODAY()-GO120)</f>
        <v/>
      </c>
      <c r="GQ120" s="494" t="n"/>
      <c r="GR120" s="184" t="n"/>
      <c r="GS120" s="184">
        <f>IF(GO120="","SIN ESTADO",IF(GQ120&lt;&gt;"","PAGA",IF(GP120&gt;0,"VENCIDA",IF(GP120&gt;=-5,"POR VENCER","AL DÍA"))))</f>
        <v/>
      </c>
      <c r="GT120" s="185" t="n"/>
      <c r="GU120" s="119">
        <f>IF(N($H120)&lt;33,"",IF(GO120="","",GO120+31))</f>
        <v/>
      </c>
      <c r="GV120" s="124">
        <f>IF(GU120="","",TODAY()-GU120)</f>
        <v/>
      </c>
      <c r="GW120" s="494" t="n"/>
      <c r="GX120" s="184" t="n"/>
      <c r="GY120" s="184">
        <f>IF(GU120="","SIN ESTADO",IF(GW120&lt;&gt;"","PAGA",IF(GV120&gt;0,"VENCIDA",IF(GV120&gt;=-5,"POR VENCER","AL DÍA"))))</f>
        <v/>
      </c>
      <c r="GZ120" s="185" t="n"/>
      <c r="HA120" s="119">
        <f>IF(N($H120)&lt;34,"",IF(GU120="","",GU120+31))</f>
        <v/>
      </c>
      <c r="HB120" s="124">
        <f>IF(HA120="","",TODAY()-HA120)</f>
        <v/>
      </c>
      <c r="HC120" s="494" t="n"/>
      <c r="HD120" s="184" t="n"/>
      <c r="HE120" s="184">
        <f>IF(HA120="","SIN ESTADO",IF(HC120&lt;&gt;"","PAGA",IF(HB120&gt;0,"VENCIDA",IF(HB120&gt;=-5,"POR VENCER","AL DÍA"))))</f>
        <v/>
      </c>
      <c r="HF120" s="185" t="n"/>
      <c r="HG120" s="119">
        <f>IF(N($H120)&lt;35,"",IF(HA120="","",HA120+31))</f>
        <v/>
      </c>
      <c r="HH120" s="124">
        <f>IF(HG120="","",TODAY()-HG120)</f>
        <v/>
      </c>
      <c r="HI120" s="494" t="n"/>
      <c r="HJ120" s="184" t="n"/>
      <c r="HK120" s="184">
        <f>IF(HG120="","SIN ESTADO",IF(HI120&lt;&gt;"","PAGA",IF(HH120&gt;0,"VENCIDA",IF(HH120&gt;=-5,"POR VENCER","AL DÍA"))))</f>
        <v/>
      </c>
      <c r="HL120" s="168" t="n"/>
      <c r="HM120" s="119">
        <f>IF(N($H120)&lt;36,"",IF(HG120="","",HG120+31))</f>
        <v/>
      </c>
      <c r="HN120" s="124">
        <f>IF(HM120="","",TODAY()-HM120)</f>
        <v/>
      </c>
      <c r="HO120" s="494" t="n"/>
      <c r="HP120" s="184" t="n"/>
      <c r="HQ120" s="184">
        <f>IF(HM120="","SIN ESTADO",IF(HO120&lt;&gt;"","PAGA",IF(HN120&gt;0,"VENCIDA",IF(HN120&gt;=-5,"POR VENCER","AL DÍA"))))</f>
        <v/>
      </c>
      <c r="HR120" s="168" t="n"/>
      <c r="HS120" s="169">
        <f>N120+T120+Z120+AF120+AL120+AR120+AX120+BD120+BJ120+BP120+BV120+CB120+CH120+CN120+CT120+CZ120+DF120+DL120+DR120+DX120+ED120+EJ120+EP120+EV120+FB120+FH120+FN120+FT120+FZ120+GF120+GL120+GR120+GX120+HD120+HJ120+HP120</f>
        <v/>
      </c>
      <c r="HU120" s="170">
        <f>IFERROR(N($J120),0)</f>
        <v/>
      </c>
      <c r="HW120" s="170">
        <f>SUMPRODUCT((MOD(COLUMN($M120:$HR120)-COLUMN($M120),6)=0)*ISNUMBER($M120:$HR120)*($M120:$HR120&gt;=RESUMEN!$C$26)*($M120:$HR120&lt;=RESUMEN!$C$27)*IFERROR(N($N120:$HS120),0))</f>
        <v/>
      </c>
      <c r="HX120" s="170">
        <f>SUMPRODUCT((MOD(COLUMN($M120:$HR120)-COLUMN($M120),6)=0)*ISNUMBER($M120:$HR120)*($M120:$HR120&gt;=RESUMEN!$C$26)*($M120:$HR120&lt;=RESUMEN!$C$27))</f>
        <v/>
      </c>
    </row>
    <row r="121" ht="15.75" customHeight="1" s="506">
      <c r="A121" s="468" t="n"/>
      <c r="B121" s="113">
        <f>VENTAS!A120</f>
        <v/>
      </c>
      <c r="C121" s="236">
        <f>VENTAS!B120</f>
        <v/>
      </c>
      <c r="D121" s="53">
        <f>VENTAS!C120</f>
        <v/>
      </c>
      <c r="E121" s="114">
        <f>VENTAS!D120</f>
        <v/>
      </c>
      <c r="F121" s="114">
        <f>VENTAS!J120</f>
        <v/>
      </c>
      <c r="G121" s="494">
        <f>VENTAS!F120</f>
        <v/>
      </c>
      <c r="H121" s="479">
        <f>VENTAS!K120</f>
        <v/>
      </c>
      <c r="I121" s="479">
        <f>VENTAS!M120</f>
        <v/>
      </c>
      <c r="J121" s="184">
        <f>VENTAS!L120</f>
        <v/>
      </c>
      <c r="K121" s="119">
        <f>IF(N($H121)&lt;1,"",$G121+31)</f>
        <v/>
      </c>
      <c r="L121" s="124">
        <f>IF(K121="","",TODAY()-K121)</f>
        <v/>
      </c>
      <c r="M121" s="469" t="n">
        <v>46059</v>
      </c>
      <c r="N121" s="374" t="n">
        <v>875000</v>
      </c>
      <c r="O121" s="184">
        <f>IF(K121="","SIN ESTADO",IF(M121&lt;&gt;"","PAGA",IF(L121&gt;0,"VENCIDA",IF(L121&gt;=-5,"POR VENCER","AL DÍA"))))</f>
        <v/>
      </c>
      <c r="P121" s="185" t="inlineStr">
        <is>
          <t>TRANSFERENCIA</t>
        </is>
      </c>
      <c r="Q121" s="119">
        <f>IF(N($H121)&lt;2,"",IF(K121="","",K121+31))</f>
        <v/>
      </c>
      <c r="R121" s="124">
        <f>IF(Q121="","",TODAY()-Q121)</f>
        <v/>
      </c>
      <c r="S121" s="470" t="n">
        <v>46080</v>
      </c>
      <c r="T121" s="184" t="n">
        <v>875000</v>
      </c>
      <c r="U121" s="184">
        <f>IF(Q121="","SIN ESTADO",IF(S121&lt;&gt;"","PAGA",IF(R121&gt;0,"VENCIDA",IF(R121&gt;=-5,"POR VENCER","AL DÍA"))))</f>
        <v/>
      </c>
      <c r="V121" s="185" t="inlineStr">
        <is>
          <t>TRANSFERENCIA</t>
        </is>
      </c>
      <c r="W121" s="119">
        <f>IF(N($H121)&lt;3,"",IF(Q121="","",Q121+31))</f>
        <v/>
      </c>
      <c r="X121" s="124">
        <f>IF(W121="","",TODAY()-W121)</f>
        <v/>
      </c>
      <c r="Y121" s="471" t="n">
        <v>46116</v>
      </c>
      <c r="Z121" s="184" t="n">
        <v>875000</v>
      </c>
      <c r="AA121" s="184">
        <f>IF(W121="","SIN ESTADO",IF(Y121&lt;&gt;"","PAGA",IF(X121&gt;0,"VENCIDA",IF(X121&gt;=-5,"POR VENCER","AL DÍA"))))</f>
        <v/>
      </c>
      <c r="AB121" s="185" t="inlineStr">
        <is>
          <t>TRANSFERENCIA</t>
        </is>
      </c>
      <c r="AC121" s="119">
        <f>IF(N($H121)&lt;4,"",IF(W121="","",W121+31))</f>
        <v/>
      </c>
      <c r="AD121" s="124">
        <f>IF(AC121="","",TODAY()-AC121)</f>
        <v/>
      </c>
      <c r="AE121" s="494" t="n">
        <v>46142</v>
      </c>
      <c r="AF121" s="184" t="n">
        <v>875000</v>
      </c>
      <c r="AG121" s="184">
        <f>IF(AC121="","SIN ESTADO",IF(AE121&lt;&gt;"","PAGA",IF(AD121&gt;0,"VENCIDA",IF(AD121&gt;=-5,"POR VENCER","AL DÍA"))))</f>
        <v/>
      </c>
      <c r="AH121" s="185" t="inlineStr">
        <is>
          <t>TRANSFERENCIA</t>
        </is>
      </c>
      <c r="AI121" s="119">
        <f>IF(N($H121)&lt;5,"",IF(AC121="","",AC121+31))</f>
        <v/>
      </c>
      <c r="AJ121" s="124">
        <f>IF(AI121="","",TODAY()-AI121)</f>
        <v/>
      </c>
      <c r="AK121" s="494" t="n">
        <v>46176</v>
      </c>
      <c r="AL121" s="184" t="n">
        <v>875000</v>
      </c>
      <c r="AM121" s="184">
        <f>IF(AI121="","SIN ESTADO",IF(AK121&lt;&gt;"","PAGA",IF(AJ121&gt;0,"VENCIDA",IF(AJ121&gt;=-5,"POR VENCER","AL DÍA"))))</f>
        <v/>
      </c>
      <c r="AN121" s="185" t="inlineStr">
        <is>
          <t>TRANSFERENCIA</t>
        </is>
      </c>
      <c r="AO121" s="119">
        <f>IF(N($H121)&lt;6,"",IF(AI121="","",AI121+31))</f>
        <v/>
      </c>
      <c r="AP121" s="124">
        <f>IF(AO121="","",TODAY()-AO121)</f>
        <v/>
      </c>
      <c r="AQ121" s="270" t="n">
        <v>46209</v>
      </c>
      <c r="AR121" s="184" t="n">
        <v>875000</v>
      </c>
      <c r="AS121" s="184">
        <f>IF(AO121="","SIN ESTADO",IF(AQ121&lt;&gt;"","PAGA",IF(AP121&gt;0,"VENCIDA",IF(AP121&gt;=-5,"POR VENCER","AL DÍA"))))</f>
        <v/>
      </c>
      <c r="AT121" s="185" t="inlineStr">
        <is>
          <t>TRANSFERENCIA</t>
        </is>
      </c>
      <c r="AU121" s="119">
        <f>IF(N($H121)&lt;7,"",IF(AO121="","",AO121+31))</f>
        <v/>
      </c>
      <c r="AV121" s="124">
        <f>IF(AU121="","",TODAY()-AU121)</f>
        <v/>
      </c>
      <c r="AW121" s="494" t="n">
        <v>46262</v>
      </c>
      <c r="AX121" s="184" t="n">
        <v>875000</v>
      </c>
      <c r="AY121" s="184">
        <f>IF(AU121="","SIN ESTADO",IF(AW121&lt;&gt;"","PAGA",IF(AV121&gt;0,"VENCIDA",IF(AV121&gt;=-5,"POR VENCER","AL DÍA"))))</f>
        <v/>
      </c>
      <c r="AZ121" s="185" t="inlineStr">
        <is>
          <t>TRANSFERENCIA</t>
        </is>
      </c>
      <c r="BA121" s="119">
        <f>IF(N($H121)&lt;8,"",IF(AU121="","",AU121+31))</f>
        <v/>
      </c>
      <c r="BB121" s="124">
        <f>IF(BA121="","",TODAY()-BA121)</f>
        <v/>
      </c>
      <c r="BC121" s="494" t="n"/>
      <c r="BD121" s="184" t="n"/>
      <c r="BE121" s="184">
        <f>IF(BA121="","SIN ESTADO",IF(BC121&lt;&gt;"","PAGA",IF(BB121&gt;0,"VENCIDA",IF(BB121&gt;=-5,"POR VENCER","AL DÍA"))))</f>
        <v/>
      </c>
      <c r="BF121" s="185" t="n"/>
      <c r="BG121" s="119">
        <f>IF(N($H121)&lt;9,"",IF(BA121="","",BA121+31))</f>
        <v/>
      </c>
      <c r="BH121" s="124">
        <f>IF(BG121="","",TODAY()-BG121)</f>
        <v/>
      </c>
      <c r="BI121" s="494" t="n"/>
      <c r="BJ121" s="184" t="n"/>
      <c r="BK121" s="184">
        <f>IF(BG121="","SIN ESTADO",IF(BI121&lt;&gt;"","PAGA",IF(BH121&gt;0,"VENCIDA",IF(BH121&gt;=-5,"POR VENCER","AL DÍA"))))</f>
        <v/>
      </c>
      <c r="BL121" s="185" t="n"/>
      <c r="BM121" s="119">
        <f>IF(N($H121)&lt;10,"",IF(BG121="","",BG121+31))</f>
        <v/>
      </c>
      <c r="BN121" s="124">
        <f>IF(BM121="","",TODAY()-BM121)</f>
        <v/>
      </c>
      <c r="BO121" s="494" t="n"/>
      <c r="BP121" s="184" t="n"/>
      <c r="BQ121" s="184">
        <f>IF(BM121="","SIN ESTADO",IF(BO121&lt;&gt;"","PAGA",IF(BN121&gt;0,"VENCIDA",IF(BN121&gt;=-5,"POR VENCER","AL DÍA"))))</f>
        <v/>
      </c>
      <c r="BR121" s="185" t="n"/>
      <c r="BS121" s="119">
        <f>IF(N($H121)&lt;11,"",IF(BM121="","",BM121+31))</f>
        <v/>
      </c>
      <c r="BT121" s="124">
        <f>IF(BS121="","",TODAY()-BS121)</f>
        <v/>
      </c>
      <c r="BU121" s="494" t="n"/>
      <c r="BV121" s="184" t="n"/>
      <c r="BW121" s="184">
        <f>IF(BS121="","SIN ESTADO",IF(BU121&lt;&gt;"","PAGA",IF(BT121&gt;0,"VENCIDA",IF(BT121&gt;=-5,"POR VENCER","AL DÍA"))))</f>
        <v/>
      </c>
      <c r="BX121" s="185" t="n"/>
      <c r="BY121" s="119">
        <f>IF(N($H121)&lt;12,"",IF(BS121="","",BS121+31))</f>
        <v/>
      </c>
      <c r="BZ121" s="124">
        <f>IF(BY121="","",TODAY()-BY121)</f>
        <v/>
      </c>
      <c r="CA121" s="494" t="n"/>
      <c r="CB121" s="184" t="n"/>
      <c r="CC121" s="184">
        <f>IF(BY121="","SIN ESTADO",IF(CA121&lt;&gt;"","PAGA",IF(BZ121&gt;0,"VENCIDA",IF(BZ121&gt;=-5,"POR VENCER","AL DÍA"))))</f>
        <v/>
      </c>
      <c r="CD121" s="185" t="n"/>
      <c r="CE121" s="119">
        <f>IF(N($H121)&lt;13,"",IF(BY121="","",BY121+31))</f>
        <v/>
      </c>
      <c r="CF121" s="124">
        <f>IF(CE121="","",TODAY()-CE121)</f>
        <v/>
      </c>
      <c r="CG121" s="494" t="n"/>
      <c r="CH121" s="184" t="n"/>
      <c r="CI121" s="184">
        <f>IF(CE121="","SIN ESTADO",IF(CG121&lt;&gt;"","PAGA",IF(CF121&gt;0,"VENCIDA",IF(CF121&gt;=-5,"POR VENCER","AL DÍA"))))</f>
        <v/>
      </c>
      <c r="CJ121" s="185" t="n"/>
      <c r="CK121" s="119">
        <f>IF(N($H121)&lt;14,"",IF(CE121="","",CE121+31))</f>
        <v/>
      </c>
      <c r="CL121" s="124">
        <f>IF(CK121="","",TODAY()-CK121)</f>
        <v/>
      </c>
      <c r="CM121" s="494" t="n"/>
      <c r="CN121" s="184" t="n"/>
      <c r="CO121" s="184">
        <f>IF(CK121="","SIN ESTADO",IF(CM121&lt;&gt;"","PAGA",IF(CL121&gt;0,"VENCIDA",IF(CL121&gt;=-5,"POR VENCER","AL DÍA"))))</f>
        <v/>
      </c>
      <c r="CP121" s="185" t="n"/>
      <c r="CQ121" s="119">
        <f>IF(N($H121)&lt;15,"",IF(CK121="","",CK121+31))</f>
        <v/>
      </c>
      <c r="CR121" s="124">
        <f>IF(CQ121="","",TODAY()-CQ121)</f>
        <v/>
      </c>
      <c r="CS121" s="494" t="n"/>
      <c r="CT121" s="184" t="n"/>
      <c r="CU121" s="184">
        <f>IF(CQ121="","SIN ESTADO",IF(CS121&lt;&gt;"","PAGA",IF(CR121&gt;0,"VENCIDA",IF(CR121&gt;=-5,"POR VENCER","AL DÍA"))))</f>
        <v/>
      </c>
      <c r="CV121" s="185" t="n"/>
      <c r="CW121" s="119">
        <f>IF(N($H121)&lt;16,"",IF(CQ121="","",CQ121+31))</f>
        <v/>
      </c>
      <c r="CX121" s="124">
        <f>IF(CW121="","",TODAY()-CW121)</f>
        <v/>
      </c>
      <c r="CY121" s="494" t="n"/>
      <c r="CZ121" s="184" t="n"/>
      <c r="DA121" s="184">
        <f>IF(CW121="","SIN ESTADO",IF(CY121&lt;&gt;"","PAGA",IF(CX121&gt;0,"VENCIDA",IF(CX121&gt;=-5,"POR VENCER","AL DÍA"))))</f>
        <v/>
      </c>
      <c r="DB121" s="185" t="n"/>
      <c r="DC121" s="119">
        <f>IF(N($H121)&lt;17,"",IF(CW121="","",CW121+31))</f>
        <v/>
      </c>
      <c r="DD121" s="124">
        <f>IF(DC121="","",TODAY()-DC121)</f>
        <v/>
      </c>
      <c r="DE121" s="494" t="n"/>
      <c r="DF121" s="184" t="n"/>
      <c r="DG121" s="184">
        <f>IF(DC121="","SIN ESTADO",IF(DE121&lt;&gt;"","PAGA",IF(DD121&gt;0,"VENCIDA",IF(DD121&gt;=-5,"POR VENCER","AL DÍA"))))</f>
        <v/>
      </c>
      <c r="DH121" s="185" t="n"/>
      <c r="DI121" s="119">
        <f>IF(N($H121)&lt;18,"",IF(DC121="","",DC121+31))</f>
        <v/>
      </c>
      <c r="DJ121" s="124">
        <f>IF(DI121="","",TODAY()-DI121)</f>
        <v/>
      </c>
      <c r="DK121" s="494" t="n"/>
      <c r="DL121" s="184" t="n"/>
      <c r="DM121" s="184">
        <f>IF(DI121="","SIN ESTADO",IF(DK121&lt;&gt;"","PAGA",IF(DJ121&gt;0,"VENCIDA",IF(DJ121&gt;=-5,"POR VENCER","AL DÍA"))))</f>
        <v/>
      </c>
      <c r="DN121" s="185" t="n"/>
      <c r="DO121" s="119">
        <f>IF(N($H121)&lt;19,"",IF(DI121="","",DI121+31))</f>
        <v/>
      </c>
      <c r="DP121" s="124">
        <f>IF(DO121="","",TODAY()-DO121)</f>
        <v/>
      </c>
      <c r="DQ121" s="494" t="n"/>
      <c r="DR121" s="184" t="n"/>
      <c r="DS121" s="184">
        <f>IF(DO121="","SIN ESTADO",IF(DQ121&lt;&gt;"","PAGA",IF(DP121&gt;0,"VENCIDA",IF(DP121&gt;=-5,"POR VENCER","AL DÍA"))))</f>
        <v/>
      </c>
      <c r="DT121" s="185" t="n"/>
      <c r="DU121" s="119">
        <f>IF(N($H121)&lt;20,"",IF(DO121="","",DO121+31))</f>
        <v/>
      </c>
      <c r="DV121" s="124">
        <f>IF(DU121="","",TODAY()-DU121)</f>
        <v/>
      </c>
      <c r="DW121" s="494" t="n"/>
      <c r="DX121" s="184" t="n"/>
      <c r="DY121" s="184">
        <f>IF(DU121="","SIN ESTADO",IF(DW121&lt;&gt;"","PAGA",IF(DV121&gt;0,"VENCIDA",IF(DV121&gt;=-5,"POR VENCER","AL DÍA"))))</f>
        <v/>
      </c>
      <c r="DZ121" s="185" t="n"/>
      <c r="EA121" s="119">
        <f>IF(N($H121)&lt;21,"",IF(DU121="","",DU121+31))</f>
        <v/>
      </c>
      <c r="EB121" s="124">
        <f>IF(EA121="","",TODAY()-EA121)</f>
        <v/>
      </c>
      <c r="EC121" s="494" t="n"/>
      <c r="ED121" s="184" t="n"/>
      <c r="EE121" s="184">
        <f>IF(EA121="","SIN ESTADO",IF(EC121&lt;&gt;"","PAGA",IF(EB121&gt;0,"VENCIDA",IF(EB121&gt;=-5,"POR VENCER","AL DÍA"))))</f>
        <v/>
      </c>
      <c r="EF121" s="185" t="n"/>
      <c r="EG121" s="119">
        <f>IF(N($H121)&lt;22,"",IF(EA121="","",EA121+31))</f>
        <v/>
      </c>
      <c r="EH121" s="124">
        <f>IF(EG121="","",TODAY()-EG121)</f>
        <v/>
      </c>
      <c r="EI121" s="494" t="n"/>
      <c r="EJ121" s="184" t="n"/>
      <c r="EK121" s="184">
        <f>IF(EG121="","SIN ESTADO",IF(EI121&lt;&gt;"","PAGA",IF(EH121&gt;0,"VENCIDA",IF(EH121&gt;=-5,"POR VENCER","AL DÍA"))))</f>
        <v/>
      </c>
      <c r="EL121" s="185" t="n"/>
      <c r="EM121" s="119">
        <f>IF(N($H121)&lt;23,"",IF(EG121="","",EG121+31))</f>
        <v/>
      </c>
      <c r="EN121" s="124">
        <f>IF(EM121="","",TODAY()-EM121)</f>
        <v/>
      </c>
      <c r="EO121" s="494" t="n"/>
      <c r="EP121" s="184" t="n"/>
      <c r="EQ121" s="184">
        <f>IF(EM121="","SIN ESTADO",IF(EO121&lt;&gt;"","PAGA",IF(EN121&gt;0,"VENCIDA",IF(EN121&gt;=-5,"POR VENCER","AL DÍA"))))</f>
        <v/>
      </c>
      <c r="ER121" s="185" t="n"/>
      <c r="ES121" s="119">
        <f>IF(N($H121)&lt;24,"",IF(EM121="","",EM121+31))</f>
        <v/>
      </c>
      <c r="ET121" s="124">
        <f>IF(ES121="","",TODAY()-ES121)</f>
        <v/>
      </c>
      <c r="EU121" s="494" t="n"/>
      <c r="EV121" s="184" t="n"/>
      <c r="EW121" s="184">
        <f>IF(ES121="","SIN ESTADO",IF(EU121&lt;&gt;"","PAGA",IF(ET121&gt;0,"VENCIDA",IF(ET121&gt;=-5,"POR VENCER","AL DÍA"))))</f>
        <v/>
      </c>
      <c r="EX121" s="185" t="n"/>
      <c r="EY121" s="119">
        <f>IF(N($H121)&lt;25,"",IF(ES121="","",ES121+31))</f>
        <v/>
      </c>
      <c r="EZ121" s="124">
        <f>IF(EY121="","",TODAY()-EY121)</f>
        <v/>
      </c>
      <c r="FA121" s="494" t="n"/>
      <c r="FB121" s="184" t="n"/>
      <c r="FC121" s="184">
        <f>IF(EY121="","SIN ESTADO",IF(FA121&lt;&gt;"","PAGA",IF(EZ121&gt;0,"VENCIDA",IF(EZ121&gt;=-5,"POR VENCER","AL DÍA"))))</f>
        <v/>
      </c>
      <c r="FD121" s="185" t="n"/>
      <c r="FE121" s="119">
        <f>IF(N($H121)&lt;26,"",IF(EY121="","",EY121+31))</f>
        <v/>
      </c>
      <c r="FF121" s="124">
        <f>IF(FE121="","",TODAY()-FE121)</f>
        <v/>
      </c>
      <c r="FG121" s="494" t="n"/>
      <c r="FH121" s="184" t="n"/>
      <c r="FI121" s="184">
        <f>IF(FE121="","SIN ESTADO",IF(FG121&lt;&gt;"","PAGA",IF(FF121&gt;0,"VENCIDA",IF(FF121&gt;=-5,"POR VENCER","AL DÍA"))))</f>
        <v/>
      </c>
      <c r="FJ121" s="185" t="n"/>
      <c r="FK121" s="119">
        <f>IF(N($H121)&lt;27,"",IF(FE121="","",FE121+31))</f>
        <v/>
      </c>
      <c r="FL121" s="124">
        <f>IF(FK121="","",TODAY()-FK121)</f>
        <v/>
      </c>
      <c r="FM121" s="494" t="n"/>
      <c r="FN121" s="184" t="n"/>
      <c r="FO121" s="184">
        <f>IF(FK121="","SIN ESTADO",IF(FM121&lt;&gt;"","PAGA",IF(FL121&gt;0,"VENCIDA",IF(FL121&gt;=-5,"POR VENCER","AL DÍA"))))</f>
        <v/>
      </c>
      <c r="FP121" s="185" t="n"/>
      <c r="FQ121" s="119">
        <f>IF(N($H121)&lt;28,"",IF(FK121="","",FK121+31))</f>
        <v/>
      </c>
      <c r="FR121" s="124">
        <f>IF(FQ121="","",TODAY()-FQ121)</f>
        <v/>
      </c>
      <c r="FS121" s="494" t="n"/>
      <c r="FT121" s="184" t="n"/>
      <c r="FU121" s="184">
        <f>IF(FQ121="","SIN ESTADO",IF(FS121&lt;&gt;"","PAGA",IF(FR121&gt;0,"VENCIDA",IF(FR121&gt;=-5,"POR VENCER","AL DÍA"))))</f>
        <v/>
      </c>
      <c r="FV121" s="185" t="n"/>
      <c r="FW121" s="119">
        <f>IF(N($H121)&lt;29,"",IF(FQ121="","",FQ121+31))</f>
        <v/>
      </c>
      <c r="FX121" s="124">
        <f>IF(FW121="","",TODAY()-FW121)</f>
        <v/>
      </c>
      <c r="FY121" s="494" t="n"/>
      <c r="FZ121" s="184" t="n"/>
      <c r="GA121" s="184">
        <f>IF(FW121="","SIN ESTADO",IF(FY121&lt;&gt;"","PAGA",IF(FX121&gt;0,"VENCIDA",IF(FX121&gt;=-5,"POR VENCER","AL DÍA"))))</f>
        <v/>
      </c>
      <c r="GB121" s="185" t="n"/>
      <c r="GC121" s="119">
        <f>IF(N($H121)&lt;30,"",IF(FW121="","",FW121+31))</f>
        <v/>
      </c>
      <c r="GD121" s="124">
        <f>IF(GC121="","",TODAY()-GC121)</f>
        <v/>
      </c>
      <c r="GE121" s="494" t="n"/>
      <c r="GF121" s="184" t="n"/>
      <c r="GG121" s="184">
        <f>IF(GC121="","SIN ESTADO",IF(GE121&lt;&gt;"","PAGA",IF(GD121&gt;0,"VENCIDA",IF(GD121&gt;=-5,"POR VENCER","AL DÍA"))))</f>
        <v/>
      </c>
      <c r="GH121" s="185" t="n"/>
      <c r="GI121" s="119">
        <f>IF(N($H121)&lt;31,"",IF(GC121="","",GC121+31))</f>
        <v/>
      </c>
      <c r="GJ121" s="124">
        <f>IF(GI121="","",TODAY()-GI121)</f>
        <v/>
      </c>
      <c r="GK121" s="494" t="n"/>
      <c r="GL121" s="184" t="n"/>
      <c r="GM121" s="184">
        <f>IF(GI121="","SIN ESTADO",IF(GK121&lt;&gt;"","PAGA",IF(GJ121&gt;0,"VENCIDA",IF(GJ121&gt;=-5,"POR VENCER","AL DÍA"))))</f>
        <v/>
      </c>
      <c r="GN121" s="185" t="n"/>
      <c r="GO121" s="119">
        <f>IF(N($H121)&lt;32,"",IF(GI121="","",GI121+31))</f>
        <v/>
      </c>
      <c r="GP121" s="124">
        <f>IF(GO121="","",TODAY()-GO121)</f>
        <v/>
      </c>
      <c r="GQ121" s="494" t="n"/>
      <c r="GR121" s="184" t="n"/>
      <c r="GS121" s="184">
        <f>IF(GO121="","SIN ESTADO",IF(GQ121&lt;&gt;"","PAGA",IF(GP121&gt;0,"VENCIDA",IF(GP121&gt;=-5,"POR VENCER","AL DÍA"))))</f>
        <v/>
      </c>
      <c r="GT121" s="185" t="n"/>
      <c r="GU121" s="119">
        <f>IF(N($H121)&lt;33,"",IF(GO121="","",GO121+31))</f>
        <v/>
      </c>
      <c r="GV121" s="124">
        <f>IF(GU121="","",TODAY()-GU121)</f>
        <v/>
      </c>
      <c r="GW121" s="494" t="n"/>
      <c r="GX121" s="184" t="n"/>
      <c r="GY121" s="184">
        <f>IF(GU121="","SIN ESTADO",IF(GW121&lt;&gt;"","PAGA",IF(GV121&gt;0,"VENCIDA",IF(GV121&gt;=-5,"POR VENCER","AL DÍA"))))</f>
        <v/>
      </c>
      <c r="GZ121" s="185" t="n"/>
      <c r="HA121" s="119">
        <f>IF(N($H121)&lt;34,"",IF(GU121="","",GU121+31))</f>
        <v/>
      </c>
      <c r="HB121" s="124">
        <f>IF(HA121="","",TODAY()-HA121)</f>
        <v/>
      </c>
      <c r="HC121" s="494" t="n"/>
      <c r="HD121" s="184" t="n"/>
      <c r="HE121" s="184">
        <f>IF(HA121="","SIN ESTADO",IF(HC121&lt;&gt;"","PAGA",IF(HB121&gt;0,"VENCIDA",IF(HB121&gt;=-5,"POR VENCER","AL DÍA"))))</f>
        <v/>
      </c>
      <c r="HF121" s="185" t="n"/>
      <c r="HG121" s="119">
        <f>IF(N($H121)&lt;35,"",IF(HA121="","",HA121+31))</f>
        <v/>
      </c>
      <c r="HH121" s="124">
        <f>IF(HG121="","",TODAY()-HG121)</f>
        <v/>
      </c>
      <c r="HI121" s="494" t="n"/>
      <c r="HJ121" s="184" t="n"/>
      <c r="HK121" s="184">
        <f>IF(HG121="","SIN ESTADO",IF(HI121&lt;&gt;"","PAGA",IF(HH121&gt;0,"VENCIDA",IF(HH121&gt;=-5,"POR VENCER","AL DÍA"))))</f>
        <v/>
      </c>
      <c r="HL121" s="168" t="n"/>
      <c r="HM121" s="119">
        <f>IF(N($H121)&lt;36,"",IF(HG121="","",HG121+31))</f>
        <v/>
      </c>
      <c r="HN121" s="124">
        <f>IF(HM121="","",TODAY()-HM121)</f>
        <v/>
      </c>
      <c r="HO121" s="494" t="n"/>
      <c r="HP121" s="184" t="n"/>
      <c r="HQ121" s="184">
        <f>IF(HM121="","SIN ESTADO",IF(HO121&lt;&gt;"","PAGA",IF(HN121&gt;0,"VENCIDA",IF(HN121&gt;=-5,"POR VENCER","AL DÍA"))))</f>
        <v/>
      </c>
      <c r="HR121" s="168" t="n"/>
      <c r="HS121" s="169">
        <f>N121+T121+Z121+AF121+AL121+AR121+AX121+BD121+BJ121+BP121+BV121+CB121+CH121+CN121+CT121+CZ121+DF121+DL121+DR121+DX121+ED121+EJ121+EP121+EV121+FB121+FH121+FN121+FT121+FZ121+GF121+GL121+GR121+GX121+HD121+HJ121+HP121</f>
        <v/>
      </c>
      <c r="HU121" s="170">
        <f>IFERROR(N($J121),0)</f>
        <v/>
      </c>
      <c r="HW121" s="170">
        <f>SUMPRODUCT((MOD(COLUMN($M121:$HR121)-COLUMN($M121),6)=0)*ISNUMBER($M121:$HR121)*($M121:$HR121&gt;=RESUMEN!$C$26)*($M121:$HR121&lt;=RESUMEN!$C$27)*IFERROR(N($N121:$HS121),0))</f>
        <v/>
      </c>
      <c r="HX121" s="170">
        <f>SUMPRODUCT((MOD(COLUMN($M121:$HR121)-COLUMN($M121),6)=0)*ISNUMBER($M121:$HR121)*($M121:$HR121&gt;=RESUMEN!$C$26)*($M121:$HR121&lt;=RESUMEN!$C$27))</f>
        <v/>
      </c>
    </row>
    <row r="122" ht="15.75" customHeight="1" s="506">
      <c r="B122" s="113">
        <f>VENTAS!A121</f>
        <v/>
      </c>
      <c r="C122" s="236">
        <f>VENTAS!B121</f>
        <v/>
      </c>
      <c r="D122" s="53">
        <f>VENTAS!C121</f>
        <v/>
      </c>
      <c r="E122" s="114">
        <f>VENTAS!D121</f>
        <v/>
      </c>
      <c r="F122" s="114">
        <f>VENTAS!J121</f>
        <v/>
      </c>
      <c r="G122" s="494">
        <f>VENTAS!F121</f>
        <v/>
      </c>
      <c r="H122" s="479">
        <f>VENTAS!K121</f>
        <v/>
      </c>
      <c r="I122" s="479">
        <f>VENTAS!M121</f>
        <v/>
      </c>
      <c r="J122" s="184">
        <f>VENTAS!L121</f>
        <v/>
      </c>
      <c r="K122" s="119">
        <f>IF(N($H122)&lt;1,"",$G122+31)</f>
        <v/>
      </c>
      <c r="L122" s="124">
        <f>IF(K122="","",TODAY()-K122)</f>
        <v/>
      </c>
      <c r="M122" s="469" t="n">
        <v>46186</v>
      </c>
      <c r="N122" s="374" t="n">
        <v>875000</v>
      </c>
      <c r="O122" s="184">
        <f>IF(K122="","SIN ESTADO",IF(M122&lt;&gt;"","PAGA",IF(L122&gt;0,"VENCIDA",IF(L122&gt;=-5,"POR VENCER","AL DÍA"))))</f>
        <v/>
      </c>
      <c r="P122" s="185" t="inlineStr">
        <is>
          <t>TRANSFERENCIA</t>
        </is>
      </c>
      <c r="Q122" s="119">
        <f>IF(N($H122)&lt;2,"",IF(K122="","",K122+31))</f>
        <v/>
      </c>
      <c r="R122" s="124">
        <f>IF(Q122="","",TODAY()-Q122)</f>
        <v/>
      </c>
      <c r="S122" s="470" t="n">
        <v>46211</v>
      </c>
      <c r="T122" s="184" t="n">
        <v>875000</v>
      </c>
      <c r="U122" s="184" t="inlineStr">
        <is>
          <t>PAGA</t>
        </is>
      </c>
      <c r="V122" s="185" t="inlineStr">
        <is>
          <t>TRANSFERENCIA</t>
        </is>
      </c>
      <c r="W122" s="119">
        <f>IF(N($H122)&lt;3,"",IF(Q122="","",Q122+31))</f>
        <v/>
      </c>
      <c r="X122" s="124">
        <f>IF(W122="","",TODAY()-W122)</f>
        <v/>
      </c>
      <c r="Y122" s="471" t="n">
        <v>46244</v>
      </c>
      <c r="Z122" s="184" t="n">
        <v>875000</v>
      </c>
      <c r="AA122" s="184" t="inlineStr">
        <is>
          <t>PAGA</t>
        </is>
      </c>
      <c r="AB122" s="185" t="inlineStr">
        <is>
          <t>TRANSFERENCIA</t>
        </is>
      </c>
      <c r="AC122" s="119">
        <f>IF(N($H122)&lt;4,"",IF(W122="","",W122+31))</f>
        <v/>
      </c>
      <c r="AD122" s="124">
        <f>IF(AC122="","",TODAY()-AC122)</f>
        <v/>
      </c>
      <c r="AE122" s="494" t="n">
        <v>46244</v>
      </c>
      <c r="AF122" s="184" t="n">
        <v>875000</v>
      </c>
      <c r="AG122" s="184" t="inlineStr">
        <is>
          <t>PAGA</t>
        </is>
      </c>
      <c r="AH122" s="185" t="inlineStr">
        <is>
          <t>TRANSFERENCIA</t>
        </is>
      </c>
      <c r="AI122" s="119">
        <f>IF(N($H122)&lt;5,"",IF(AC122="","",AC122+31))</f>
        <v/>
      </c>
      <c r="AJ122" s="124">
        <f>IF(AI122="","",TODAY()-AI122)</f>
        <v/>
      </c>
      <c r="AK122" s="494" t="n"/>
      <c r="AL122" s="184" t="n"/>
      <c r="AM122" s="184">
        <f>IF(AI122="","SIN ESTADO",IF(AK122&lt;&gt;"","PAGA",IF(AJ122&gt;0,"VENCIDA",IF(AJ122&gt;=-5,"POR VENCER","AL DÍA"))))</f>
        <v/>
      </c>
      <c r="AN122" s="185" t="n"/>
      <c r="AO122" s="119">
        <f>IF(N($H122)&lt;6,"",IF(AI122="","",AI122+31))</f>
        <v/>
      </c>
      <c r="AP122" s="124">
        <f>IF(AO122="","",TODAY()-AO122)</f>
        <v/>
      </c>
      <c r="AQ122" s="270" t="n"/>
      <c r="AR122" s="184" t="n"/>
      <c r="AS122" s="184">
        <f>IF(AO122="","SIN ESTADO",IF(AQ122&lt;&gt;"","PAGA",IF(AP122&gt;0,"VENCIDA",IF(AP122&gt;=-5,"POR VENCER","AL DÍA"))))</f>
        <v/>
      </c>
      <c r="AT122" s="185" t="n"/>
      <c r="AU122" s="119">
        <f>IF(N($H122)&lt;7,"",IF(AO122="","",AO122+31))</f>
        <v/>
      </c>
      <c r="AV122" s="124">
        <f>IF(AU122="","",TODAY()-AU122)</f>
        <v/>
      </c>
      <c r="AW122" s="494" t="n"/>
      <c r="AX122" s="184" t="n"/>
      <c r="AY122" s="184">
        <f>IF(AU122="","SIN ESTADO",IF(AW122&lt;&gt;"","PAGA",IF(AV122&gt;0,"VENCIDA",IF(AV122&gt;=-5,"POR VENCER","AL DÍA"))))</f>
        <v/>
      </c>
      <c r="AZ122" s="185" t="n"/>
      <c r="BA122" s="119">
        <f>IF(N($H122)&lt;8,"",IF(AU122="","",AU122+31))</f>
        <v/>
      </c>
      <c r="BB122" s="124">
        <f>IF(BA122="","",TODAY()-BA122)</f>
        <v/>
      </c>
      <c r="BC122" s="494" t="n"/>
      <c r="BD122" s="184" t="n"/>
      <c r="BE122" s="184">
        <f>IF(BA122="","SIN ESTADO",IF(BC122&lt;&gt;"","PAGA",IF(BB122&gt;0,"VENCIDA",IF(BB122&gt;=-5,"POR VENCER","AL DÍA"))))</f>
        <v/>
      </c>
      <c r="BF122" s="185" t="n"/>
      <c r="BG122" s="119">
        <f>IF(N($H122)&lt;9,"",IF(BA122="","",BA122+31))</f>
        <v/>
      </c>
      <c r="BH122" s="124">
        <f>IF(BG122="","",TODAY()-BG122)</f>
        <v/>
      </c>
      <c r="BI122" s="494" t="n"/>
      <c r="BJ122" s="184" t="n"/>
      <c r="BK122" s="184">
        <f>IF(BG122="","SIN ESTADO",IF(BI122&lt;&gt;"","PAGA",IF(BH122&gt;0,"VENCIDA",IF(BH122&gt;=-5,"POR VENCER","AL DÍA"))))</f>
        <v/>
      </c>
      <c r="BL122" s="185" t="n"/>
      <c r="BM122" s="119">
        <f>IF(N($H122)&lt;10,"",IF(BG122="","",BG122+31))</f>
        <v/>
      </c>
      <c r="BN122" s="124">
        <f>IF(BM122="","",TODAY()-BM122)</f>
        <v/>
      </c>
      <c r="BO122" s="494" t="n"/>
      <c r="BP122" s="184" t="n"/>
      <c r="BQ122" s="184">
        <f>IF(BM122="","SIN ESTADO",IF(BO122&lt;&gt;"","PAGA",IF(BN122&gt;0,"VENCIDA",IF(BN122&gt;=-5,"POR VENCER","AL DÍA"))))</f>
        <v/>
      </c>
      <c r="BR122" s="185" t="n"/>
      <c r="BS122" s="119">
        <f>IF(N($H122)&lt;11,"",IF(BM122="","",BM122+31))</f>
        <v/>
      </c>
      <c r="BT122" s="124">
        <f>IF(BS122="","",TODAY()-BS122)</f>
        <v/>
      </c>
      <c r="BU122" s="494" t="n"/>
      <c r="BV122" s="184" t="n"/>
      <c r="BW122" s="184">
        <f>IF(BS122="","SIN ESTADO",IF(BU122&lt;&gt;"","PAGA",IF(BT122&gt;0,"VENCIDA",IF(BT122&gt;=-5,"POR VENCER","AL DÍA"))))</f>
        <v/>
      </c>
      <c r="BX122" s="185" t="n"/>
      <c r="BY122" s="119">
        <f>IF(N($H122)&lt;12,"",IF(BS122="","",BS122+31))</f>
        <v/>
      </c>
      <c r="BZ122" s="124">
        <f>IF(BY122="","",TODAY()-BY122)</f>
        <v/>
      </c>
      <c r="CA122" s="494" t="n"/>
      <c r="CB122" s="184" t="n"/>
      <c r="CC122" s="184">
        <f>IF(BY122="","SIN ESTADO",IF(CA122&lt;&gt;"","PAGA",IF(BZ122&gt;0,"VENCIDA",IF(BZ122&gt;=-5,"POR VENCER","AL DÍA"))))</f>
        <v/>
      </c>
      <c r="CD122" s="185" t="n"/>
      <c r="CE122" s="119">
        <f>IF(N($H122)&lt;13,"",IF(BY122="","",BY122+31))</f>
        <v/>
      </c>
      <c r="CF122" s="124">
        <f>IF(CE122="","",TODAY()-CE122)</f>
        <v/>
      </c>
      <c r="CG122" s="494" t="n"/>
      <c r="CH122" s="184" t="n"/>
      <c r="CI122" s="184">
        <f>IF(CE122="","SIN ESTADO",IF(CG122&lt;&gt;"","PAGA",IF(CF122&gt;0,"VENCIDA",IF(CF122&gt;=-5,"POR VENCER","AL DÍA"))))</f>
        <v/>
      </c>
      <c r="CJ122" s="185" t="n"/>
      <c r="CK122" s="119">
        <f>IF(N($H122)&lt;14,"",IF(CE122="","",CE122+31))</f>
        <v/>
      </c>
      <c r="CL122" s="124">
        <f>IF(CK122="","",TODAY()-CK122)</f>
        <v/>
      </c>
      <c r="CM122" s="494" t="n"/>
      <c r="CN122" s="184" t="n"/>
      <c r="CO122" s="184">
        <f>IF(CK122="","SIN ESTADO",IF(CM122&lt;&gt;"","PAGA",IF(CL122&gt;0,"VENCIDA",IF(CL122&gt;=-5,"POR VENCER","AL DÍA"))))</f>
        <v/>
      </c>
      <c r="CP122" s="185" t="n"/>
      <c r="CQ122" s="119">
        <f>IF(N($H122)&lt;15,"",IF(CK122="","",CK122+31))</f>
        <v/>
      </c>
      <c r="CR122" s="124">
        <f>IF(CQ122="","",TODAY()-CQ122)</f>
        <v/>
      </c>
      <c r="CS122" s="494" t="n"/>
      <c r="CT122" s="184" t="n"/>
      <c r="CU122" s="184">
        <f>IF(CQ122="","SIN ESTADO",IF(CS122&lt;&gt;"","PAGA",IF(CR122&gt;0,"VENCIDA",IF(CR122&gt;=-5,"POR VENCER","AL DÍA"))))</f>
        <v/>
      </c>
      <c r="CV122" s="185" t="n"/>
      <c r="CW122" s="119">
        <f>IF(N($H122)&lt;16,"",IF(CQ122="","",CQ122+31))</f>
        <v/>
      </c>
      <c r="CX122" s="124">
        <f>IF(CW122="","",TODAY()-CW122)</f>
        <v/>
      </c>
      <c r="CY122" s="494" t="n"/>
      <c r="CZ122" s="184" t="n"/>
      <c r="DA122" s="184">
        <f>IF(CW122="","SIN ESTADO",IF(CY122&lt;&gt;"","PAGA",IF(CX122&gt;0,"VENCIDA",IF(CX122&gt;=-5,"POR VENCER","AL DÍA"))))</f>
        <v/>
      </c>
      <c r="DB122" s="185" t="n"/>
      <c r="DC122" s="119">
        <f>IF(N($H122)&lt;17,"",IF(CW122="","",CW122+31))</f>
        <v/>
      </c>
      <c r="DD122" s="124">
        <f>IF(DC122="","",TODAY()-DC122)</f>
        <v/>
      </c>
      <c r="DE122" s="494" t="n"/>
      <c r="DF122" s="184" t="n"/>
      <c r="DG122" s="184">
        <f>IF(DC122="","SIN ESTADO",IF(DE122&lt;&gt;"","PAGA",IF(DD122&gt;0,"VENCIDA",IF(DD122&gt;=-5,"POR VENCER","AL DÍA"))))</f>
        <v/>
      </c>
      <c r="DH122" s="185" t="n"/>
      <c r="DI122" s="119">
        <f>IF(N($H122)&lt;18,"",IF(DC122="","",DC122+31))</f>
        <v/>
      </c>
      <c r="DJ122" s="124">
        <f>IF(DI122="","",TODAY()-DI122)</f>
        <v/>
      </c>
      <c r="DK122" s="494" t="n"/>
      <c r="DL122" s="184" t="n"/>
      <c r="DM122" s="184">
        <f>IF(DI122="","SIN ESTADO",IF(DK122&lt;&gt;"","PAGA",IF(DJ122&gt;0,"VENCIDA",IF(DJ122&gt;=-5,"POR VENCER","AL DÍA"))))</f>
        <v/>
      </c>
      <c r="DN122" s="185" t="n"/>
      <c r="DO122" s="119">
        <f>IF(N($H122)&lt;19,"",IF(DI122="","",DI122+31))</f>
        <v/>
      </c>
      <c r="DP122" s="124">
        <f>IF(DO122="","",TODAY()-DO122)</f>
        <v/>
      </c>
      <c r="DQ122" s="494" t="n"/>
      <c r="DR122" s="184" t="n"/>
      <c r="DS122" s="184">
        <f>IF(DO122="","SIN ESTADO",IF(DQ122&lt;&gt;"","PAGA",IF(DP122&gt;0,"VENCIDA",IF(DP122&gt;=-5,"POR VENCER","AL DÍA"))))</f>
        <v/>
      </c>
      <c r="DT122" s="185" t="n"/>
      <c r="DU122" s="119">
        <f>IF(N($H122)&lt;20,"",IF(DO122="","",DO122+31))</f>
        <v/>
      </c>
      <c r="DV122" s="124">
        <f>IF(DU122="","",TODAY()-DU122)</f>
        <v/>
      </c>
      <c r="DW122" s="494" t="n"/>
      <c r="DX122" s="184" t="n"/>
      <c r="DY122" s="184">
        <f>IF(DU122="","SIN ESTADO",IF(DW122&lt;&gt;"","PAGA",IF(DV122&gt;0,"VENCIDA",IF(DV122&gt;=-5,"POR VENCER","AL DÍA"))))</f>
        <v/>
      </c>
      <c r="DZ122" s="185" t="n"/>
      <c r="EA122" s="119">
        <f>IF(N($H122)&lt;21,"",IF(DU122="","",DU122+31))</f>
        <v/>
      </c>
      <c r="EB122" s="124">
        <f>IF(EA122="","",TODAY()-EA122)</f>
        <v/>
      </c>
      <c r="EC122" s="494" t="n"/>
      <c r="ED122" s="184" t="n"/>
      <c r="EE122" s="184">
        <f>IF(EA122="","SIN ESTADO",IF(EC122&lt;&gt;"","PAGA",IF(EB122&gt;0,"VENCIDA",IF(EB122&gt;=-5,"POR VENCER","AL DÍA"))))</f>
        <v/>
      </c>
      <c r="EF122" s="185" t="n"/>
      <c r="EG122" s="119">
        <f>IF(N($H122)&lt;22,"",IF(EA122="","",EA122+31))</f>
        <v/>
      </c>
      <c r="EH122" s="124">
        <f>IF(EG122="","",TODAY()-EG122)</f>
        <v/>
      </c>
      <c r="EI122" s="494" t="n"/>
      <c r="EJ122" s="184" t="n"/>
      <c r="EK122" s="184">
        <f>IF(EG122="","SIN ESTADO",IF(EI122&lt;&gt;"","PAGA",IF(EH122&gt;0,"VENCIDA",IF(EH122&gt;=-5,"POR VENCER","AL DÍA"))))</f>
        <v/>
      </c>
      <c r="EL122" s="185" t="n"/>
      <c r="EM122" s="119">
        <f>IF(N($H122)&lt;23,"",IF(EG122="","",EG122+31))</f>
        <v/>
      </c>
      <c r="EN122" s="124">
        <f>IF(EM122="","",TODAY()-EM122)</f>
        <v/>
      </c>
      <c r="EO122" s="494" t="n"/>
      <c r="EP122" s="184" t="n"/>
      <c r="EQ122" s="184">
        <f>IF(EM122="","SIN ESTADO",IF(EO122&lt;&gt;"","PAGA",IF(EN122&gt;0,"VENCIDA",IF(EN122&gt;=-5,"POR VENCER","AL DÍA"))))</f>
        <v/>
      </c>
      <c r="ER122" s="185" t="n"/>
      <c r="ES122" s="119">
        <f>IF(N($H122)&lt;24,"",IF(EM122="","",EM122+31))</f>
        <v/>
      </c>
      <c r="ET122" s="124">
        <f>IF(ES122="","",TODAY()-ES122)</f>
        <v/>
      </c>
      <c r="EU122" s="494" t="n"/>
      <c r="EV122" s="184" t="n"/>
      <c r="EW122" s="184">
        <f>IF(ES122="","SIN ESTADO",IF(EU122&lt;&gt;"","PAGA",IF(ET122&gt;0,"VENCIDA",IF(ET122&gt;=-5,"POR VENCER","AL DÍA"))))</f>
        <v/>
      </c>
      <c r="EX122" s="185" t="n"/>
      <c r="EY122" s="119">
        <f>IF(N($H122)&lt;25,"",IF(ES122="","",ES122+31))</f>
        <v/>
      </c>
      <c r="EZ122" s="124">
        <f>IF(EY122="","",TODAY()-EY122)</f>
        <v/>
      </c>
      <c r="FA122" s="494" t="n"/>
      <c r="FB122" s="184" t="n"/>
      <c r="FC122" s="184">
        <f>IF(EY122="","SIN ESTADO",IF(FA122&lt;&gt;"","PAGA",IF(EZ122&gt;0,"VENCIDA",IF(EZ122&gt;=-5,"POR VENCER","AL DÍA"))))</f>
        <v/>
      </c>
      <c r="FD122" s="185" t="n"/>
      <c r="FE122" s="119">
        <f>IF(N($H122)&lt;26,"",IF(EY122="","",EY122+31))</f>
        <v/>
      </c>
      <c r="FF122" s="124">
        <f>IF(FE122="","",TODAY()-FE122)</f>
        <v/>
      </c>
      <c r="FG122" s="494" t="n"/>
      <c r="FH122" s="184" t="n"/>
      <c r="FI122" s="184">
        <f>IF(FE122="","SIN ESTADO",IF(FG122&lt;&gt;"","PAGA",IF(FF122&gt;0,"VENCIDA",IF(FF122&gt;=-5,"POR VENCER","AL DÍA"))))</f>
        <v/>
      </c>
      <c r="FJ122" s="185" t="n"/>
      <c r="FK122" s="119">
        <f>IF(N($H122)&lt;27,"",IF(FE122="","",FE122+31))</f>
        <v/>
      </c>
      <c r="FL122" s="124">
        <f>IF(FK122="","",TODAY()-FK122)</f>
        <v/>
      </c>
      <c r="FM122" s="494" t="n"/>
      <c r="FN122" s="184" t="n"/>
      <c r="FO122" s="184">
        <f>IF(FK122="","SIN ESTADO",IF(FM122&lt;&gt;"","PAGA",IF(FL122&gt;0,"VENCIDA",IF(FL122&gt;=-5,"POR VENCER","AL DÍA"))))</f>
        <v/>
      </c>
      <c r="FP122" s="185" t="n"/>
      <c r="FQ122" s="119">
        <f>IF(N($H122)&lt;28,"",IF(FK122="","",FK122+31))</f>
        <v/>
      </c>
      <c r="FR122" s="124">
        <f>IF(FQ122="","",TODAY()-FQ122)</f>
        <v/>
      </c>
      <c r="FS122" s="494" t="n"/>
      <c r="FT122" s="184" t="n"/>
      <c r="FU122" s="184">
        <f>IF(FQ122="","SIN ESTADO",IF(FS122&lt;&gt;"","PAGA",IF(FR122&gt;0,"VENCIDA",IF(FR122&gt;=-5,"POR VENCER","AL DÍA"))))</f>
        <v/>
      </c>
      <c r="FV122" s="185" t="n"/>
      <c r="FW122" s="119">
        <f>IF(N($H122)&lt;29,"",IF(FQ122="","",FQ122+31))</f>
        <v/>
      </c>
      <c r="FX122" s="124">
        <f>IF(FW122="","",TODAY()-FW122)</f>
        <v/>
      </c>
      <c r="FY122" s="494" t="n"/>
      <c r="FZ122" s="184" t="n"/>
      <c r="GA122" s="184">
        <f>IF(FW122="","SIN ESTADO",IF(FY122&lt;&gt;"","PAGA",IF(FX122&gt;0,"VENCIDA",IF(FX122&gt;=-5,"POR VENCER","AL DÍA"))))</f>
        <v/>
      </c>
      <c r="GB122" s="185" t="n"/>
      <c r="GC122" s="119">
        <f>IF(N($H122)&lt;30,"",IF(FW122="","",FW122+31))</f>
        <v/>
      </c>
      <c r="GD122" s="124">
        <f>IF(GC122="","",TODAY()-GC122)</f>
        <v/>
      </c>
      <c r="GE122" s="494" t="n"/>
      <c r="GF122" s="184" t="n"/>
      <c r="GG122" s="184">
        <f>IF(GC122="","SIN ESTADO",IF(GE122&lt;&gt;"","PAGA",IF(GD122&gt;0,"VENCIDA",IF(GD122&gt;=-5,"POR VENCER","AL DÍA"))))</f>
        <v/>
      </c>
      <c r="GH122" s="185" t="n"/>
      <c r="GI122" s="119">
        <f>IF(N($H122)&lt;31,"",IF(GC122="","",GC122+31))</f>
        <v/>
      </c>
      <c r="GJ122" s="124">
        <f>IF(GI122="","",TODAY()-GI122)</f>
        <v/>
      </c>
      <c r="GK122" s="494" t="n"/>
      <c r="GL122" s="184" t="n"/>
      <c r="GM122" s="184">
        <f>IF(GI122="","SIN ESTADO",IF(GK122&lt;&gt;"","PAGA",IF(GJ122&gt;0,"VENCIDA",IF(GJ122&gt;=-5,"POR VENCER","AL DÍA"))))</f>
        <v/>
      </c>
      <c r="GN122" s="185" t="n"/>
      <c r="GO122" s="119">
        <f>IF(N($H122)&lt;32,"",IF(GI122="","",GI122+31))</f>
        <v/>
      </c>
      <c r="GP122" s="124">
        <f>IF(GO122="","",TODAY()-GO122)</f>
        <v/>
      </c>
      <c r="GQ122" s="494" t="n"/>
      <c r="GR122" s="184" t="n"/>
      <c r="GS122" s="184">
        <f>IF(GO122="","SIN ESTADO",IF(GQ122&lt;&gt;"","PAGA",IF(GP122&gt;0,"VENCIDA",IF(GP122&gt;=-5,"POR VENCER","AL DÍA"))))</f>
        <v/>
      </c>
      <c r="GT122" s="185" t="n"/>
      <c r="GU122" s="119">
        <f>IF(N($H122)&lt;33,"",IF(GO122="","",GO122+31))</f>
        <v/>
      </c>
      <c r="GV122" s="124">
        <f>IF(GU122="","",TODAY()-GU122)</f>
        <v/>
      </c>
      <c r="GW122" s="494" t="n"/>
      <c r="GX122" s="184" t="n"/>
      <c r="GY122" s="184">
        <f>IF(GU122="","SIN ESTADO",IF(GW122&lt;&gt;"","PAGA",IF(GV122&gt;0,"VENCIDA",IF(GV122&gt;=-5,"POR VENCER","AL DÍA"))))</f>
        <v/>
      </c>
      <c r="GZ122" s="185" t="n"/>
      <c r="HA122" s="119">
        <f>IF(N($H122)&lt;34,"",IF(GU122="","",GU122+31))</f>
        <v/>
      </c>
      <c r="HB122" s="124">
        <f>IF(HA122="","",TODAY()-HA122)</f>
        <v/>
      </c>
      <c r="HC122" s="494" t="n"/>
      <c r="HD122" s="184" t="n"/>
      <c r="HE122" s="184">
        <f>IF(HA122="","SIN ESTADO",IF(HC122&lt;&gt;"","PAGA",IF(HB122&gt;0,"VENCIDA",IF(HB122&gt;=-5,"POR VENCER","AL DÍA"))))</f>
        <v/>
      </c>
      <c r="HF122" s="185" t="n"/>
      <c r="HG122" s="119">
        <f>IF(N($H122)&lt;35,"",IF(HA122="","",HA122+31))</f>
        <v/>
      </c>
      <c r="HH122" s="124">
        <f>IF(HG122="","",TODAY()-HG122)</f>
        <v/>
      </c>
      <c r="HI122" s="494" t="n"/>
      <c r="HJ122" s="184" t="n"/>
      <c r="HK122" s="184">
        <f>IF(HG122="","SIN ESTADO",IF(HI122&lt;&gt;"","PAGA",IF(HH122&gt;0,"VENCIDA",IF(HH122&gt;=-5,"POR VENCER","AL DÍA"))))</f>
        <v/>
      </c>
      <c r="HL122" s="168" t="n"/>
      <c r="HM122" s="119">
        <f>IF(N($H122)&lt;36,"",IF(HG122="","",HG122+31))</f>
        <v/>
      </c>
      <c r="HN122" s="124">
        <f>IF(HM122="","",TODAY()-HM122)</f>
        <v/>
      </c>
      <c r="HO122" s="494" t="n"/>
      <c r="HP122" s="184" t="n"/>
      <c r="HQ122" s="184">
        <f>IF(HM122="","SIN ESTADO",IF(HO122&lt;&gt;"","PAGA",IF(HN122&gt;0,"VENCIDA",IF(HN122&gt;=-5,"POR VENCER","AL DÍA"))))</f>
        <v/>
      </c>
      <c r="HR122" s="168" t="n"/>
      <c r="HS122" s="169">
        <f>N122+T122+Z122+AF122+AL122+AR122+AX122+BD122+BJ122+BP122+BV122+CB122+CH122+CN122+CT122+CZ122+DF122+DL122+DR122+DX122+ED122+EJ122+EP122+EV122+FB122+FH122+FN122+FT122+FZ122+GF122+GL122+GR122+GX122+HD122+HJ122+HP122</f>
        <v/>
      </c>
      <c r="HU122" s="170">
        <f>IFERROR(N($J122),0)</f>
        <v/>
      </c>
      <c r="HW122" s="170">
        <f>SUMPRODUCT((MOD(COLUMN($M122:$HR122)-COLUMN($M122),6)=0)*ISNUMBER($M122:$HR122)*($M122:$HR122&gt;=RESUMEN!$C$26)*($M122:$HR122&lt;=RESUMEN!$C$27)*IFERROR(N($N122:$HS122),0))</f>
        <v/>
      </c>
      <c r="HX122" s="170">
        <f>SUMPRODUCT((MOD(COLUMN($M122:$HR122)-COLUMN($M122),6)=0)*ISNUMBER($M122:$HR122)*($M122:$HR122&gt;=RESUMEN!$C$26)*($M122:$HR122&lt;=RESUMEN!$C$27))</f>
        <v/>
      </c>
    </row>
    <row r="123" ht="15.75" customHeight="1" s="506">
      <c r="B123" s="113">
        <f>VENTAS!A122</f>
        <v/>
      </c>
      <c r="C123" s="236">
        <f>VENTAS!B122</f>
        <v/>
      </c>
      <c r="D123" s="53">
        <f>VENTAS!C122</f>
        <v/>
      </c>
      <c r="E123" s="114">
        <f>VENTAS!D122</f>
        <v/>
      </c>
      <c r="F123" s="114">
        <f>VENTAS!J122</f>
        <v/>
      </c>
      <c r="G123" s="494">
        <f>VENTAS!F122</f>
        <v/>
      </c>
      <c r="H123" s="479">
        <f>VENTAS!K122</f>
        <v/>
      </c>
      <c r="I123" s="479">
        <f>VENTAS!M122</f>
        <v/>
      </c>
      <c r="J123" s="184">
        <f>VENTAS!L122</f>
        <v/>
      </c>
      <c r="K123" s="119">
        <f>IF(N($H123)&lt;1,"",$G123+31)</f>
        <v/>
      </c>
      <c r="L123" s="124">
        <f>IF(K123="","",TODAY()-K123)</f>
        <v/>
      </c>
      <c r="M123" s="469" t="n">
        <v>46092</v>
      </c>
      <c r="N123" s="374" t="n">
        <v>833000</v>
      </c>
      <c r="O123" s="184">
        <f>IF(K123="","SIN ESTADO",IF(M123&lt;&gt;"","PAGA",IF(L123&gt;0,"VENCIDA",IF(L123&gt;=-5,"POR VENCER","AL DÍA"))))</f>
        <v/>
      </c>
      <c r="P123" s="185" t="inlineStr">
        <is>
          <t>TRANSFERENCIA</t>
        </is>
      </c>
      <c r="Q123" s="119">
        <f>IF(N($H123)&lt;2,"",IF(K123="","",K123+31))</f>
        <v/>
      </c>
      <c r="R123" s="124">
        <f>IF(Q123="","",TODAY()-Q123)</f>
        <v/>
      </c>
      <c r="S123" s="494" t="n">
        <v>46124</v>
      </c>
      <c r="T123" s="184" t="n">
        <v>830000</v>
      </c>
      <c r="U123" s="184">
        <f>IF(Q123="","SIN ESTADO",IF(S123&lt;&gt;"","PAGA",IF(R123&gt;0,"VENCIDA",IF(R123&gt;=-5,"POR VENCER","AL DÍA"))))</f>
        <v/>
      </c>
      <c r="V123" s="185" t="inlineStr">
        <is>
          <t>TRANSFERENCIA</t>
        </is>
      </c>
      <c r="W123" s="119">
        <f>IF(N($H123)&lt;3,"",IF(Q123="","",Q123+31))</f>
        <v/>
      </c>
      <c r="X123" s="124">
        <f>IF(W123="","",TODAY()-W123)</f>
        <v/>
      </c>
      <c r="Y123" s="494" t="n">
        <v>46154</v>
      </c>
      <c r="Z123" s="184" t="n">
        <v>836000</v>
      </c>
      <c r="AA123" s="184">
        <f>IF(W123="","SIN ESTADO",IF(Y123&lt;&gt;"","PAGA",IF(X123&gt;0,"VENCIDA",IF(X123&gt;=-5,"POR VENCER","AL DÍA"))))</f>
        <v/>
      </c>
      <c r="AB123" s="185" t="inlineStr">
        <is>
          <t>TRANSFERENCIA</t>
        </is>
      </c>
      <c r="AC123" s="119">
        <f>IF(N($H123)&lt;4,"",IF(W123="","",W123+31))</f>
        <v/>
      </c>
      <c r="AD123" s="124">
        <f>IF(AC123="","",TODAY()-AC123)</f>
        <v/>
      </c>
      <c r="AE123" s="494" t="n">
        <v>46186</v>
      </c>
      <c r="AF123" s="184" t="n">
        <v>833000</v>
      </c>
      <c r="AG123" s="184">
        <f>IF(AC123="","SIN ESTADO",IF(AE123&lt;&gt;"","PAGA",IF(AD123&gt;0,"VENCIDA",IF(AD123&gt;=-5,"POR VENCER","AL DÍA"))))</f>
        <v/>
      </c>
      <c r="AH123" s="185" t="inlineStr">
        <is>
          <t>TRANSFERENCIA</t>
        </is>
      </c>
      <c r="AI123" s="119">
        <f>IF(N($H123)&lt;5,"",IF(AC123="","",AC123+31))</f>
        <v/>
      </c>
      <c r="AJ123" s="124">
        <f>IF(AI123="","",TODAY()-AI123)</f>
        <v/>
      </c>
      <c r="AK123" s="494" t="n">
        <v>46216</v>
      </c>
      <c r="AL123" s="184" t="n">
        <v>833000</v>
      </c>
      <c r="AM123" s="184">
        <f>IF(AI123="","SIN ESTADO",IF(AK123&lt;&gt;"","PAGA",IF(AJ123&gt;0,"VENCIDA",IF(AJ123&gt;=-5,"POR VENCER","AL DÍA"))))</f>
        <v/>
      </c>
      <c r="AN123" s="185" t="inlineStr">
        <is>
          <t>TRANSFERENCIA</t>
        </is>
      </c>
      <c r="AO123" s="119">
        <f>IF(N($H123)&lt;6,"",IF(AI123="","",AI123+31))</f>
        <v/>
      </c>
      <c r="AP123" s="124">
        <f>IF(AO123="","",TODAY()-AO123)</f>
        <v/>
      </c>
      <c r="AQ123" s="270" t="n">
        <v>46247</v>
      </c>
      <c r="AR123" s="184" t="n">
        <v>833000</v>
      </c>
      <c r="AS123" s="184">
        <f>IF(AO123="","SIN ESTADO",IF(AQ123&lt;&gt;"","PAGA",IF(AP123&gt;0,"VENCIDA",IF(AP123&gt;=-5,"POR VENCER","AL DÍA"))))</f>
        <v/>
      </c>
      <c r="AT123" s="185" t="inlineStr">
        <is>
          <t>TRANSFERENCIA</t>
        </is>
      </c>
      <c r="AU123" s="119">
        <f>IF(N($H123)&lt;7,"",IF(AO123="","",AO123+31))</f>
        <v/>
      </c>
      <c r="AV123" s="124">
        <f>IF(AU123="","",TODAY()-AU123)</f>
        <v/>
      </c>
      <c r="AW123" s="494" t="n">
        <v>46278</v>
      </c>
      <c r="AX123" s="184" t="n">
        <v>833000</v>
      </c>
      <c r="AY123" s="184">
        <f>IF(AU123="","SIN ESTADO",IF(AW123&lt;&gt;"","PAGA",IF(AV123&gt;0,"VENCIDA",IF(AV123&gt;=-5,"POR VENCER","AL DÍA"))))</f>
        <v/>
      </c>
      <c r="AZ123" s="185" t="inlineStr">
        <is>
          <t>TRANSFERENCIA</t>
        </is>
      </c>
      <c r="BA123" s="119">
        <f>IF(N($H123)&lt;8,"",IF(AU123="","",AU123+31))</f>
        <v/>
      </c>
      <c r="BB123" s="124">
        <f>IF(BA123="","",TODAY()-BA123)</f>
        <v/>
      </c>
      <c r="BC123" s="494" t="n"/>
      <c r="BD123" s="184" t="n"/>
      <c r="BE123" s="184">
        <f>IF(BA123="","SIN ESTADO",IF(BC123&lt;&gt;"","PAGA",IF(BB123&gt;0,"VENCIDA",IF(BB123&gt;=-5,"POR VENCER","AL DÍA"))))</f>
        <v/>
      </c>
      <c r="BF123" s="185" t="n"/>
      <c r="BG123" s="119">
        <f>IF(N($H123)&lt;9,"",IF(BA123="","",BA123+31))</f>
        <v/>
      </c>
      <c r="BH123" s="124">
        <f>IF(BG123="","",TODAY()-BG123)</f>
        <v/>
      </c>
      <c r="BI123" s="494" t="n"/>
      <c r="BJ123" s="184" t="n"/>
      <c r="BK123" s="184">
        <f>IF(BG123="","SIN ESTADO",IF(BI123&lt;&gt;"","PAGA",IF(BH123&gt;0,"VENCIDA",IF(BH123&gt;=-5,"POR VENCER","AL DÍA"))))</f>
        <v/>
      </c>
      <c r="BL123" s="185" t="n"/>
      <c r="BM123" s="119">
        <f>IF(N($H123)&lt;10,"",IF(BG123="","",BG123+31))</f>
        <v/>
      </c>
      <c r="BN123" s="124">
        <f>IF(BM123="","",TODAY()-BM123)</f>
        <v/>
      </c>
      <c r="BO123" s="494" t="n"/>
      <c r="BP123" s="184" t="n"/>
      <c r="BQ123" s="184">
        <f>IF(BM123="","SIN ESTADO",IF(BO123&lt;&gt;"","PAGA",IF(BN123&gt;0,"VENCIDA",IF(BN123&gt;=-5,"POR VENCER","AL DÍA"))))</f>
        <v/>
      </c>
      <c r="BR123" s="185" t="n"/>
      <c r="BS123" s="119">
        <f>IF(N($H123)&lt;11,"",IF(BM123="","",BM123+31))</f>
        <v/>
      </c>
      <c r="BT123" s="124">
        <f>IF(BS123="","",TODAY()-BS123)</f>
        <v/>
      </c>
      <c r="BU123" s="494" t="n"/>
      <c r="BV123" s="184" t="n"/>
      <c r="BW123" s="184">
        <f>IF(BS123="","SIN ESTADO",IF(BU123&lt;&gt;"","PAGA",IF(BT123&gt;0,"VENCIDA",IF(BT123&gt;=-5,"POR VENCER","AL DÍA"))))</f>
        <v/>
      </c>
      <c r="BX123" s="185" t="n"/>
      <c r="BY123" s="119">
        <f>IF(N($H123)&lt;12,"",IF(BS123="","",BS123+31))</f>
        <v/>
      </c>
      <c r="BZ123" s="124">
        <f>IF(BY123="","",TODAY()-BY123)</f>
        <v/>
      </c>
      <c r="CA123" s="494" t="n"/>
      <c r="CB123" s="184" t="n"/>
      <c r="CC123" s="184">
        <f>IF(BY123="","SIN ESTADO",IF(CA123&lt;&gt;"","PAGA",IF(BZ123&gt;0,"VENCIDA",IF(BZ123&gt;=-5,"POR VENCER","AL DÍA"))))</f>
        <v/>
      </c>
      <c r="CD123" s="185" t="n"/>
      <c r="CE123" s="119">
        <f>IF(N($H123)&lt;13,"",IF(BY123="","",BY123+31))</f>
        <v/>
      </c>
      <c r="CF123" s="124">
        <f>IF(CE123="","",TODAY()-CE123)</f>
        <v/>
      </c>
      <c r="CG123" s="494" t="n"/>
      <c r="CH123" s="184" t="n"/>
      <c r="CI123" s="184">
        <f>IF(CE123="","SIN ESTADO",IF(CG123&lt;&gt;"","PAGA",IF(CF123&gt;0,"VENCIDA",IF(CF123&gt;=-5,"POR VENCER","AL DÍA"))))</f>
        <v/>
      </c>
      <c r="CJ123" s="185" t="n"/>
      <c r="CK123" s="119">
        <f>IF(N($H123)&lt;14,"",IF(CE123="","",CE123+31))</f>
        <v/>
      </c>
      <c r="CL123" s="124">
        <f>IF(CK123="","",TODAY()-CK123)</f>
        <v/>
      </c>
      <c r="CM123" s="494" t="n"/>
      <c r="CN123" s="184" t="n"/>
      <c r="CO123" s="184">
        <f>IF(CK123="","SIN ESTADO",IF(CM123&lt;&gt;"","PAGA",IF(CL123&gt;0,"VENCIDA",IF(CL123&gt;=-5,"POR VENCER","AL DÍA"))))</f>
        <v/>
      </c>
      <c r="CP123" s="185" t="n"/>
      <c r="CQ123" s="119">
        <f>IF(N($H123)&lt;15,"",IF(CK123="","",CK123+31))</f>
        <v/>
      </c>
      <c r="CR123" s="124">
        <f>IF(CQ123="","",TODAY()-CQ123)</f>
        <v/>
      </c>
      <c r="CS123" s="494" t="n"/>
      <c r="CT123" s="184" t="n"/>
      <c r="CU123" s="184">
        <f>IF(CQ123="","SIN ESTADO",IF(CS123&lt;&gt;"","PAGA",IF(CR123&gt;0,"VENCIDA",IF(CR123&gt;=-5,"POR VENCER","AL DÍA"))))</f>
        <v/>
      </c>
      <c r="CV123" s="185" t="n"/>
      <c r="CW123" s="119">
        <f>IF(N($H123)&lt;16,"",IF(CQ123="","",CQ123+31))</f>
        <v/>
      </c>
      <c r="CX123" s="124">
        <f>IF(CW123="","",TODAY()-CW123)</f>
        <v/>
      </c>
      <c r="CY123" s="494" t="n"/>
      <c r="CZ123" s="184" t="n"/>
      <c r="DA123" s="184">
        <f>IF(CW123="","SIN ESTADO",IF(CY123&lt;&gt;"","PAGA",IF(CX123&gt;0,"VENCIDA",IF(CX123&gt;=-5,"POR VENCER","AL DÍA"))))</f>
        <v/>
      </c>
      <c r="DB123" s="185" t="n"/>
      <c r="DC123" s="119">
        <f>IF(N($H123)&lt;17,"",IF(CW123="","",CW123+31))</f>
        <v/>
      </c>
      <c r="DD123" s="124">
        <f>IF(DC123="","",TODAY()-DC123)</f>
        <v/>
      </c>
      <c r="DE123" s="494" t="n"/>
      <c r="DF123" s="184" t="n"/>
      <c r="DG123" s="184">
        <f>IF(DC123="","SIN ESTADO",IF(DE123&lt;&gt;"","PAGA",IF(DD123&gt;0,"VENCIDA",IF(DD123&gt;=-5,"POR VENCER","AL DÍA"))))</f>
        <v/>
      </c>
      <c r="DH123" s="185" t="n"/>
      <c r="DI123" s="119">
        <f>IF(N($H123)&lt;18,"",IF(DC123="","",DC123+31))</f>
        <v/>
      </c>
      <c r="DJ123" s="124">
        <f>IF(DI123="","",TODAY()-DI123)</f>
        <v/>
      </c>
      <c r="DK123" s="494" t="n"/>
      <c r="DL123" s="184" t="n"/>
      <c r="DM123" s="184">
        <f>IF(DI123="","SIN ESTADO",IF(DK123&lt;&gt;"","PAGA",IF(DJ123&gt;0,"VENCIDA",IF(DJ123&gt;=-5,"POR VENCER","AL DÍA"))))</f>
        <v/>
      </c>
      <c r="DN123" s="185" t="n"/>
      <c r="DO123" s="119">
        <f>IF(N($H123)&lt;19,"",IF(DI123="","",DI123+31))</f>
        <v/>
      </c>
      <c r="DP123" s="124">
        <f>IF(DO123="","",TODAY()-DO123)</f>
        <v/>
      </c>
      <c r="DQ123" s="494" t="n"/>
      <c r="DR123" s="184" t="n"/>
      <c r="DS123" s="184">
        <f>IF(DO123="","SIN ESTADO",IF(DQ123&lt;&gt;"","PAGA",IF(DP123&gt;0,"VENCIDA",IF(DP123&gt;=-5,"POR VENCER","AL DÍA"))))</f>
        <v/>
      </c>
      <c r="DT123" s="185" t="n"/>
      <c r="DU123" s="119">
        <f>IF(N($H123)&lt;20,"",IF(DO123="","",DO123+31))</f>
        <v/>
      </c>
      <c r="DV123" s="124">
        <f>IF(DU123="","",TODAY()-DU123)</f>
        <v/>
      </c>
      <c r="DW123" s="494" t="n"/>
      <c r="DX123" s="184" t="n"/>
      <c r="DY123" s="184">
        <f>IF(DU123="","SIN ESTADO",IF(DW123&lt;&gt;"","PAGA",IF(DV123&gt;0,"VENCIDA",IF(DV123&gt;=-5,"POR VENCER","AL DÍA"))))</f>
        <v/>
      </c>
      <c r="DZ123" s="185" t="n"/>
      <c r="EA123" s="119">
        <f>IF(N($H123)&lt;21,"",IF(DU123="","",DU123+31))</f>
        <v/>
      </c>
      <c r="EB123" s="124">
        <f>IF(EA123="","",TODAY()-EA123)</f>
        <v/>
      </c>
      <c r="EC123" s="494" t="n"/>
      <c r="ED123" s="184" t="n"/>
      <c r="EE123" s="184">
        <f>IF(EA123="","SIN ESTADO",IF(EC123&lt;&gt;"","PAGA",IF(EB123&gt;0,"VENCIDA",IF(EB123&gt;=-5,"POR VENCER","AL DÍA"))))</f>
        <v/>
      </c>
      <c r="EF123" s="185" t="n"/>
      <c r="EG123" s="119">
        <f>IF(N($H123)&lt;22,"",IF(EA123="","",EA123+31))</f>
        <v/>
      </c>
      <c r="EH123" s="124">
        <f>IF(EG123="","",TODAY()-EG123)</f>
        <v/>
      </c>
      <c r="EI123" s="494" t="n"/>
      <c r="EJ123" s="184" t="n"/>
      <c r="EK123" s="184">
        <f>IF(EG123="","SIN ESTADO",IF(EI123&lt;&gt;"","PAGA",IF(EH123&gt;0,"VENCIDA",IF(EH123&gt;=-5,"POR VENCER","AL DÍA"))))</f>
        <v/>
      </c>
      <c r="EL123" s="185" t="n"/>
      <c r="EM123" s="119">
        <f>IF(N($H123)&lt;23,"",IF(EG123="","",EG123+31))</f>
        <v/>
      </c>
      <c r="EN123" s="124">
        <f>IF(EM123="","",TODAY()-EM123)</f>
        <v/>
      </c>
      <c r="EO123" s="494" t="n"/>
      <c r="EP123" s="184" t="n"/>
      <c r="EQ123" s="184">
        <f>IF(EM123="","SIN ESTADO",IF(EO123&lt;&gt;"","PAGA",IF(EN123&gt;0,"VENCIDA",IF(EN123&gt;=-5,"POR VENCER","AL DÍA"))))</f>
        <v/>
      </c>
      <c r="ER123" s="185" t="n"/>
      <c r="ES123" s="119">
        <f>IF(N($H123)&lt;24,"",IF(EM123="","",EM123+31))</f>
        <v/>
      </c>
      <c r="ET123" s="124">
        <f>IF(ES123="","",TODAY()-ES123)</f>
        <v/>
      </c>
      <c r="EU123" s="494" t="n"/>
      <c r="EV123" s="184" t="n"/>
      <c r="EW123" s="184">
        <f>IF(ES123="","SIN ESTADO",IF(EU123&lt;&gt;"","PAGA",IF(ET123&gt;0,"VENCIDA",IF(ET123&gt;=-5,"POR VENCER","AL DÍA"))))</f>
        <v/>
      </c>
      <c r="EX123" s="185" t="n"/>
      <c r="EY123" s="119">
        <f>IF(N($H123)&lt;25,"",IF(ES123="","",ES123+31))</f>
        <v/>
      </c>
      <c r="EZ123" s="124">
        <f>IF(EY123="","",TODAY()-EY123)</f>
        <v/>
      </c>
      <c r="FA123" s="494" t="n"/>
      <c r="FB123" s="184" t="n"/>
      <c r="FC123" s="184">
        <f>IF(EY123="","SIN ESTADO",IF(FA123&lt;&gt;"","PAGA",IF(EZ123&gt;0,"VENCIDA",IF(EZ123&gt;=-5,"POR VENCER","AL DÍA"))))</f>
        <v/>
      </c>
      <c r="FD123" s="185" t="n"/>
      <c r="FE123" s="119">
        <f>IF(N($H123)&lt;26,"",IF(EY123="","",EY123+31))</f>
        <v/>
      </c>
      <c r="FF123" s="124">
        <f>IF(FE123="","",TODAY()-FE123)</f>
        <v/>
      </c>
      <c r="FG123" s="494" t="n"/>
      <c r="FH123" s="184" t="n"/>
      <c r="FI123" s="184">
        <f>IF(FE123="","SIN ESTADO",IF(FG123&lt;&gt;"","PAGA",IF(FF123&gt;0,"VENCIDA",IF(FF123&gt;=-5,"POR VENCER","AL DÍA"))))</f>
        <v/>
      </c>
      <c r="FJ123" s="185" t="n"/>
      <c r="FK123" s="119">
        <f>IF(N($H123)&lt;27,"",IF(FE123="","",FE123+31))</f>
        <v/>
      </c>
      <c r="FL123" s="124">
        <f>IF(FK123="","",TODAY()-FK123)</f>
        <v/>
      </c>
      <c r="FM123" s="494" t="n"/>
      <c r="FN123" s="184" t="n"/>
      <c r="FO123" s="184">
        <f>IF(FK123="","SIN ESTADO",IF(FM123&lt;&gt;"","PAGA",IF(FL123&gt;0,"VENCIDA",IF(FL123&gt;=-5,"POR VENCER","AL DÍA"))))</f>
        <v/>
      </c>
      <c r="FP123" s="185" t="n"/>
      <c r="FQ123" s="119">
        <f>IF(N($H123)&lt;28,"",IF(FK123="","",FK123+31))</f>
        <v/>
      </c>
      <c r="FR123" s="124">
        <f>IF(FQ123="","",TODAY()-FQ123)</f>
        <v/>
      </c>
      <c r="FS123" s="494" t="n"/>
      <c r="FT123" s="184" t="n"/>
      <c r="FU123" s="184">
        <f>IF(FQ123="","SIN ESTADO",IF(FS123&lt;&gt;"","PAGA",IF(FR123&gt;0,"VENCIDA",IF(FR123&gt;=-5,"POR VENCER","AL DÍA"))))</f>
        <v/>
      </c>
      <c r="FV123" s="185" t="n"/>
      <c r="FW123" s="119">
        <f>IF(N($H123)&lt;29,"",IF(FQ123="","",FQ123+31))</f>
        <v/>
      </c>
      <c r="FX123" s="124">
        <f>IF(FW123="","",TODAY()-FW123)</f>
        <v/>
      </c>
      <c r="FY123" s="494" t="n"/>
      <c r="FZ123" s="184" t="n"/>
      <c r="GA123" s="184">
        <f>IF(FW123="","SIN ESTADO",IF(FY123&lt;&gt;"","PAGA",IF(FX123&gt;0,"VENCIDA",IF(FX123&gt;=-5,"POR VENCER","AL DÍA"))))</f>
        <v/>
      </c>
      <c r="GB123" s="185" t="n"/>
      <c r="GC123" s="119">
        <f>IF(N($H123)&lt;30,"",IF(FW123="","",FW123+31))</f>
        <v/>
      </c>
      <c r="GD123" s="124">
        <f>IF(GC123="","",TODAY()-GC123)</f>
        <v/>
      </c>
      <c r="GE123" s="494" t="n"/>
      <c r="GF123" s="184" t="n"/>
      <c r="GG123" s="184">
        <f>IF(GC123="","SIN ESTADO",IF(GE123&lt;&gt;"","PAGA",IF(GD123&gt;0,"VENCIDA",IF(GD123&gt;=-5,"POR VENCER","AL DÍA"))))</f>
        <v/>
      </c>
      <c r="GH123" s="185" t="n"/>
      <c r="GI123" s="119">
        <f>IF(N($H123)&lt;31,"",IF(GC123="","",GC123+31))</f>
        <v/>
      </c>
      <c r="GJ123" s="124">
        <f>IF(GI123="","",TODAY()-GI123)</f>
        <v/>
      </c>
      <c r="GK123" s="494" t="n"/>
      <c r="GL123" s="184" t="n"/>
      <c r="GM123" s="184">
        <f>IF(GI123="","SIN ESTADO",IF(GK123&lt;&gt;"","PAGA",IF(GJ123&gt;0,"VENCIDA",IF(GJ123&gt;=-5,"POR VENCER","AL DÍA"))))</f>
        <v/>
      </c>
      <c r="GN123" s="185" t="n"/>
      <c r="GO123" s="119">
        <f>IF(N($H123)&lt;32,"",IF(GI123="","",GI123+31))</f>
        <v/>
      </c>
      <c r="GP123" s="124">
        <f>IF(GO123="","",TODAY()-GO123)</f>
        <v/>
      </c>
      <c r="GQ123" s="494" t="n"/>
      <c r="GR123" s="184" t="n"/>
      <c r="GS123" s="184">
        <f>IF(GO123="","SIN ESTADO",IF(GQ123&lt;&gt;"","PAGA",IF(GP123&gt;0,"VENCIDA",IF(GP123&gt;=-5,"POR VENCER","AL DÍA"))))</f>
        <v/>
      </c>
      <c r="GT123" s="185" t="n"/>
      <c r="GU123" s="119">
        <f>IF(N($H123)&lt;33,"",IF(GO123="","",GO123+31))</f>
        <v/>
      </c>
      <c r="GV123" s="124">
        <f>IF(GU123="","",TODAY()-GU123)</f>
        <v/>
      </c>
      <c r="GW123" s="494" t="n"/>
      <c r="GX123" s="184" t="n"/>
      <c r="GY123" s="184">
        <f>IF(GU123="","SIN ESTADO",IF(GW123&lt;&gt;"","PAGA",IF(GV123&gt;0,"VENCIDA",IF(GV123&gt;=-5,"POR VENCER","AL DÍA"))))</f>
        <v/>
      </c>
      <c r="GZ123" s="185" t="n"/>
      <c r="HA123" s="119">
        <f>IF(N($H123)&lt;34,"",IF(GU123="","",GU123+31))</f>
        <v/>
      </c>
      <c r="HB123" s="124">
        <f>IF(HA123="","",TODAY()-HA123)</f>
        <v/>
      </c>
      <c r="HC123" s="494" t="n"/>
      <c r="HD123" s="184" t="n"/>
      <c r="HE123" s="184">
        <f>IF(HA123="","SIN ESTADO",IF(HC123&lt;&gt;"","PAGA",IF(HB123&gt;0,"VENCIDA",IF(HB123&gt;=-5,"POR VENCER","AL DÍA"))))</f>
        <v/>
      </c>
      <c r="HF123" s="185" t="n"/>
      <c r="HG123" s="119">
        <f>IF(N($H123)&lt;35,"",IF(HA123="","",HA123+31))</f>
        <v/>
      </c>
      <c r="HH123" s="124">
        <f>IF(HG123="","",TODAY()-HG123)</f>
        <v/>
      </c>
      <c r="HI123" s="494" t="n"/>
      <c r="HJ123" s="184" t="n"/>
      <c r="HK123" s="184">
        <f>IF(HG123="","SIN ESTADO",IF(HI123&lt;&gt;"","PAGA",IF(HH123&gt;0,"VENCIDA",IF(HH123&gt;=-5,"POR VENCER","AL DÍA"))))</f>
        <v/>
      </c>
      <c r="HL123" s="168" t="n"/>
      <c r="HM123" s="119">
        <f>IF(N($H123)&lt;36,"",IF(HG123="","",HG123+31))</f>
        <v/>
      </c>
      <c r="HN123" s="124">
        <f>IF(HM123="","",TODAY()-HM123)</f>
        <v/>
      </c>
      <c r="HO123" s="494" t="n"/>
      <c r="HP123" s="184" t="n"/>
      <c r="HQ123" s="184">
        <f>IF(HM123="","SIN ESTADO",IF(HO123&lt;&gt;"","PAGA",IF(HN123&gt;0,"VENCIDA",IF(HN123&gt;=-5,"POR VENCER","AL DÍA"))))</f>
        <v/>
      </c>
      <c r="HR123" s="168" t="n"/>
      <c r="HS123" s="169">
        <f>N123+T123+Z123+AF123+AL123+AR123+AX123+BD123+BJ123+BP123+BV123+CB123+CH123+CN123+CT123+CZ123+DF123+DL123+DR123+DX123+ED123+EJ123+EP123+EV123+FB123+FH123+FN123+FT123+FZ123+GF123+GL123+GR123+GX123+HD123+HJ123+HP123</f>
        <v/>
      </c>
      <c r="HU123" s="170">
        <f>IFERROR(N($J123),0)</f>
        <v/>
      </c>
      <c r="HW123" s="170">
        <f>SUMPRODUCT((MOD(COLUMN($M123:$HR123)-COLUMN($M123),6)=0)*ISNUMBER($M123:$HR123)*($M123:$HR123&gt;=RESUMEN!$C$26)*($M123:$HR123&lt;=RESUMEN!$C$27)*IFERROR(N($N123:$HS123),0))</f>
        <v/>
      </c>
      <c r="HX123" s="170">
        <f>SUMPRODUCT((MOD(COLUMN($M123:$HR123)-COLUMN($M123),6)=0)*ISNUMBER($M123:$HR123)*($M123:$HR123&gt;=RESUMEN!$C$26)*($M123:$HR123&lt;=RESUMEN!$C$27))</f>
        <v/>
      </c>
    </row>
    <row r="124" ht="15.75" customHeight="1" s="506">
      <c r="B124" s="113">
        <f>VENTAS!A123</f>
        <v/>
      </c>
      <c r="C124" s="236">
        <f>VENTAS!B123</f>
        <v/>
      </c>
      <c r="D124" s="53">
        <f>VENTAS!C123</f>
        <v/>
      </c>
      <c r="E124" s="114">
        <f>VENTAS!D123</f>
        <v/>
      </c>
      <c r="F124" s="114">
        <f>VENTAS!J123</f>
        <v/>
      </c>
      <c r="G124" s="494">
        <f>VENTAS!F123</f>
        <v/>
      </c>
      <c r="H124" s="479">
        <f>VENTAS!K123</f>
        <v/>
      </c>
      <c r="I124" s="479">
        <f>VENTAS!M123</f>
        <v/>
      </c>
      <c r="J124" s="184">
        <f>VENTAS!L123</f>
        <v/>
      </c>
      <c r="K124" s="119">
        <f>IF(N($H124)&lt;1,"",$G124+31)</f>
        <v/>
      </c>
      <c r="L124" s="124">
        <f>IF(K124="","",TODAY()-K124)</f>
        <v/>
      </c>
      <c r="M124" s="494" t="n">
        <v>46188</v>
      </c>
      <c r="N124" s="374" t="n">
        <v>200000</v>
      </c>
      <c r="O124" s="184">
        <f>IF(K124="","SIN ESTADO",IF(M124&lt;&gt;"","PAGA",IF(L124&gt;0,"VENCIDA",IF(L124&gt;=-5,"POR VENCER","AL DÍA"))))</f>
        <v/>
      </c>
      <c r="P124" s="185" t="inlineStr">
        <is>
          <t>TRANSFERENCIA</t>
        </is>
      </c>
      <c r="Q124" s="119">
        <f>IF(N($H124)&lt;2,"",IF(K124="","",K124+31))</f>
        <v/>
      </c>
      <c r="R124" s="124">
        <f>IF(Q124="","",TODAY()-Q124)</f>
        <v/>
      </c>
      <c r="S124" s="494" t="n"/>
      <c r="T124" s="184" t="n"/>
      <c r="U124" s="184">
        <f>IF(Q124="","SIN ESTADO",IF(S124&lt;&gt;"","PAGA",IF(R124&gt;0,"VENCIDA",IF(R124&gt;=-5,"POR VENCER","AL DÍA"))))</f>
        <v/>
      </c>
      <c r="V124" s="185" t="n"/>
      <c r="W124" s="119">
        <f>IF(N($H124)&lt;3,"",IF(Q124="","",Q124+31))</f>
        <v/>
      </c>
      <c r="X124" s="124">
        <f>IF(W124="","",TODAY()-W124)</f>
        <v/>
      </c>
      <c r="Y124" s="494" t="n"/>
      <c r="Z124" s="184" t="n"/>
      <c r="AA124" s="184">
        <f>IF(W124="","SIN ESTADO",IF(Y124&lt;&gt;"","PAGA",IF(X124&gt;0,"VENCIDA",IF(X124&gt;=-5,"POR VENCER","AL DÍA"))))</f>
        <v/>
      </c>
      <c r="AB124" s="185" t="n"/>
      <c r="AC124" s="119">
        <f>IF(N($H124)&lt;4,"",IF(W124="","",W124+31))</f>
        <v/>
      </c>
      <c r="AD124" s="124">
        <f>IF(AC124="","",TODAY()-AC124)</f>
        <v/>
      </c>
      <c r="AE124" s="494" t="n"/>
      <c r="AF124" s="184" t="n"/>
      <c r="AG124" s="184">
        <f>IF(AC124="","SIN ESTADO",IF(AE124&lt;&gt;"","PAGA",IF(AD124&gt;0,"VENCIDA",IF(AD124&gt;=-5,"POR VENCER","AL DÍA"))))</f>
        <v/>
      </c>
      <c r="AH124" s="185" t="n"/>
      <c r="AI124" s="119">
        <f>IF(N($H124)&lt;5,"",IF(AC124="","",AC124+31))</f>
        <v/>
      </c>
      <c r="AJ124" s="124">
        <f>IF(AI124="","",TODAY()-AI124)</f>
        <v/>
      </c>
      <c r="AK124" s="494" t="n"/>
      <c r="AL124" s="184" t="n"/>
      <c r="AM124" s="184">
        <f>IF(AI124="","SIN ESTADO",IF(AK124&lt;&gt;"","PAGA",IF(AJ124&gt;0,"VENCIDA",IF(AJ124&gt;=-5,"POR VENCER","AL DÍA"))))</f>
        <v/>
      </c>
      <c r="AN124" s="185" t="n"/>
      <c r="AO124" s="119">
        <f>IF(N($H124)&lt;6,"",IF(AI124="","",AI124+31))</f>
        <v/>
      </c>
      <c r="AP124" s="124">
        <f>IF(AO124="","",TODAY()-AO124)</f>
        <v/>
      </c>
      <c r="AQ124" s="270" t="n"/>
      <c r="AR124" s="184" t="n"/>
      <c r="AS124" s="184">
        <f>IF(AO124="","SIN ESTADO",IF(AQ124&lt;&gt;"","PAGA",IF(AP124&gt;0,"VENCIDA",IF(AP124&gt;=-5,"POR VENCER","AL DÍA"))))</f>
        <v/>
      </c>
      <c r="AT124" s="185" t="n"/>
      <c r="AU124" s="119">
        <f>IF(N($H124)&lt;7,"",IF(AO124="","",AO124+31))</f>
        <v/>
      </c>
      <c r="AV124" s="124">
        <f>IF(AU124="","",TODAY()-AU124)</f>
        <v/>
      </c>
      <c r="AW124" s="494" t="n"/>
      <c r="AX124" s="184" t="n"/>
      <c r="AY124" s="184">
        <f>IF(AU124="","SIN ESTADO",IF(AW124&lt;&gt;"","PAGA",IF(AV124&gt;0,"VENCIDA",IF(AV124&gt;=-5,"POR VENCER","AL DÍA"))))</f>
        <v/>
      </c>
      <c r="AZ124" s="185" t="n"/>
      <c r="BA124" s="119">
        <f>IF(N($H124)&lt;8,"",IF(AU124="","",AU124+31))</f>
        <v/>
      </c>
      <c r="BB124" s="124">
        <f>IF(BA124="","",TODAY()-BA124)</f>
        <v/>
      </c>
      <c r="BC124" s="494" t="n"/>
      <c r="BD124" s="184" t="n"/>
      <c r="BE124" s="184">
        <f>IF(BA124="","SIN ESTADO",IF(BC124&lt;&gt;"","PAGA",IF(BB124&gt;0,"VENCIDA",IF(BB124&gt;=-5,"POR VENCER","AL DÍA"))))</f>
        <v/>
      </c>
      <c r="BF124" s="185" t="n"/>
      <c r="BG124" s="119">
        <f>IF(N($H124)&lt;9,"",IF(BA124="","",BA124+31))</f>
        <v/>
      </c>
      <c r="BH124" s="124">
        <f>IF(BG124="","",TODAY()-BG124)</f>
        <v/>
      </c>
      <c r="BI124" s="494" t="n"/>
      <c r="BJ124" s="184" t="n"/>
      <c r="BK124" s="184">
        <f>IF(BG124="","SIN ESTADO",IF(BI124&lt;&gt;"","PAGA",IF(BH124&gt;0,"VENCIDA",IF(BH124&gt;=-5,"POR VENCER","AL DÍA"))))</f>
        <v/>
      </c>
      <c r="BL124" s="185" t="n"/>
      <c r="BM124" s="119">
        <f>IF(N($H124)&lt;10,"",IF(BG124="","",BG124+31))</f>
        <v/>
      </c>
      <c r="BN124" s="124">
        <f>IF(BM124="","",TODAY()-BM124)</f>
        <v/>
      </c>
      <c r="BO124" s="494" t="n"/>
      <c r="BP124" s="184" t="n"/>
      <c r="BQ124" s="184">
        <f>IF(BM124="","SIN ESTADO",IF(BO124&lt;&gt;"","PAGA",IF(BN124&gt;0,"VENCIDA",IF(BN124&gt;=-5,"POR VENCER","AL DÍA"))))</f>
        <v/>
      </c>
      <c r="BR124" s="185" t="n"/>
      <c r="BS124" s="119">
        <f>IF(N($H124)&lt;11,"",IF(BM124="","",BM124+31))</f>
        <v/>
      </c>
      <c r="BT124" s="124">
        <f>IF(BS124="","",TODAY()-BS124)</f>
        <v/>
      </c>
      <c r="BU124" s="494" t="n"/>
      <c r="BV124" s="184" t="n"/>
      <c r="BW124" s="184">
        <f>IF(BS124="","SIN ESTADO",IF(BU124&lt;&gt;"","PAGA",IF(BT124&gt;0,"VENCIDA",IF(BT124&gt;=-5,"POR VENCER","AL DÍA"))))</f>
        <v/>
      </c>
      <c r="BX124" s="185" t="n"/>
      <c r="BY124" s="119">
        <f>IF(N($H124)&lt;12,"",IF(BS124="","",BS124+31))</f>
        <v/>
      </c>
      <c r="BZ124" s="124">
        <f>IF(BY124="","",TODAY()-BY124)</f>
        <v/>
      </c>
      <c r="CA124" s="494" t="n"/>
      <c r="CB124" s="184" t="n"/>
      <c r="CC124" s="184">
        <f>IF(BY124="","SIN ESTADO",IF(CA124&lt;&gt;"","PAGA",IF(BZ124&gt;0,"VENCIDA",IF(BZ124&gt;=-5,"POR VENCER","AL DÍA"))))</f>
        <v/>
      </c>
      <c r="CD124" s="185" t="n"/>
      <c r="CE124" s="119">
        <f>IF(N($H124)&lt;13,"",IF(BY124="","",BY124+31))</f>
        <v/>
      </c>
      <c r="CF124" s="124">
        <f>IF(CE124="","",TODAY()-CE124)</f>
        <v/>
      </c>
      <c r="CG124" s="494" t="n"/>
      <c r="CH124" s="184" t="n"/>
      <c r="CI124" s="184">
        <f>IF(CE124="","SIN ESTADO",IF(CG124&lt;&gt;"","PAGA",IF(CF124&gt;0,"VENCIDA",IF(CF124&gt;=-5,"POR VENCER","AL DÍA"))))</f>
        <v/>
      </c>
      <c r="CJ124" s="185" t="n"/>
      <c r="CK124" s="119">
        <f>IF(N($H124)&lt;14,"",IF(CE124="","",CE124+31))</f>
        <v/>
      </c>
      <c r="CL124" s="124">
        <f>IF(CK124="","",TODAY()-CK124)</f>
        <v/>
      </c>
      <c r="CM124" s="494" t="n"/>
      <c r="CN124" s="184" t="n"/>
      <c r="CO124" s="184">
        <f>IF(CK124="","SIN ESTADO",IF(CM124&lt;&gt;"","PAGA",IF(CL124&gt;0,"VENCIDA",IF(CL124&gt;=-5,"POR VENCER","AL DÍA"))))</f>
        <v/>
      </c>
      <c r="CP124" s="185" t="n"/>
      <c r="CQ124" s="119">
        <f>IF(N($H124)&lt;15,"",IF(CK124="","",CK124+31))</f>
        <v/>
      </c>
      <c r="CR124" s="124">
        <f>IF(CQ124="","",TODAY()-CQ124)</f>
        <v/>
      </c>
      <c r="CS124" s="494" t="n"/>
      <c r="CT124" s="184" t="n"/>
      <c r="CU124" s="184">
        <f>IF(CQ124="","SIN ESTADO",IF(CS124&lt;&gt;"","PAGA",IF(CR124&gt;0,"VENCIDA",IF(CR124&gt;=-5,"POR VENCER","AL DÍA"))))</f>
        <v/>
      </c>
      <c r="CV124" s="185" t="n"/>
      <c r="CW124" s="119">
        <f>IF(N($H124)&lt;16,"",IF(CQ124="","",CQ124+31))</f>
        <v/>
      </c>
      <c r="CX124" s="124">
        <f>IF(CW124="","",TODAY()-CW124)</f>
        <v/>
      </c>
      <c r="CY124" s="494" t="n"/>
      <c r="CZ124" s="184" t="n"/>
      <c r="DA124" s="184">
        <f>IF(CW124="","SIN ESTADO",IF(CY124&lt;&gt;"","PAGA",IF(CX124&gt;0,"VENCIDA",IF(CX124&gt;=-5,"POR VENCER","AL DÍA"))))</f>
        <v/>
      </c>
      <c r="DB124" s="185" t="n"/>
      <c r="DC124" s="119">
        <f>IF(N($H124)&lt;17,"",IF(CW124="","",CW124+31))</f>
        <v/>
      </c>
      <c r="DD124" s="124">
        <f>IF(DC124="","",TODAY()-DC124)</f>
        <v/>
      </c>
      <c r="DE124" s="494" t="n"/>
      <c r="DF124" s="184" t="n"/>
      <c r="DG124" s="184">
        <f>IF(DC124="","SIN ESTADO",IF(DE124&lt;&gt;"","PAGA",IF(DD124&gt;0,"VENCIDA",IF(DD124&gt;=-5,"POR VENCER","AL DÍA"))))</f>
        <v/>
      </c>
      <c r="DH124" s="185" t="n"/>
      <c r="DI124" s="119">
        <f>IF(N($H124)&lt;18,"",IF(DC124="","",DC124+31))</f>
        <v/>
      </c>
      <c r="DJ124" s="124">
        <f>IF(DI124="","",TODAY()-DI124)</f>
        <v/>
      </c>
      <c r="DK124" s="494" t="n"/>
      <c r="DL124" s="184" t="n"/>
      <c r="DM124" s="184">
        <f>IF(DI124="","SIN ESTADO",IF(DK124&lt;&gt;"","PAGA",IF(DJ124&gt;0,"VENCIDA",IF(DJ124&gt;=-5,"POR VENCER","AL DÍA"))))</f>
        <v/>
      </c>
      <c r="DN124" s="185" t="n"/>
      <c r="DO124" s="119">
        <f>IF(N($H124)&lt;19,"",IF(DI124="","",DI124+31))</f>
        <v/>
      </c>
      <c r="DP124" s="124">
        <f>IF(DO124="","",TODAY()-DO124)</f>
        <v/>
      </c>
      <c r="DQ124" s="494" t="n"/>
      <c r="DR124" s="184" t="n"/>
      <c r="DS124" s="184">
        <f>IF(DO124="","SIN ESTADO",IF(DQ124&lt;&gt;"","PAGA",IF(DP124&gt;0,"VENCIDA",IF(DP124&gt;=-5,"POR VENCER","AL DÍA"))))</f>
        <v/>
      </c>
      <c r="DT124" s="185" t="n"/>
      <c r="DU124" s="119">
        <f>IF(N($H124)&lt;20,"",IF(DO124="","",DO124+31))</f>
        <v/>
      </c>
      <c r="DV124" s="124">
        <f>IF(DU124="","",TODAY()-DU124)</f>
        <v/>
      </c>
      <c r="DW124" s="494" t="n"/>
      <c r="DX124" s="184" t="n"/>
      <c r="DY124" s="184">
        <f>IF(DU124="","SIN ESTADO",IF(DW124&lt;&gt;"","PAGA",IF(DV124&gt;0,"VENCIDA",IF(DV124&gt;=-5,"POR VENCER","AL DÍA"))))</f>
        <v/>
      </c>
      <c r="DZ124" s="185" t="n"/>
      <c r="EA124" s="119">
        <f>IF(N($H124)&lt;21,"",IF(DU124="","",DU124+31))</f>
        <v/>
      </c>
      <c r="EB124" s="124">
        <f>IF(EA124="","",TODAY()-EA124)</f>
        <v/>
      </c>
      <c r="EC124" s="494" t="n"/>
      <c r="ED124" s="184" t="n"/>
      <c r="EE124" s="184">
        <f>IF(EA124="","SIN ESTADO",IF(EC124&lt;&gt;"","PAGA",IF(EB124&gt;0,"VENCIDA",IF(EB124&gt;=-5,"POR VENCER","AL DÍA"))))</f>
        <v/>
      </c>
      <c r="EF124" s="185" t="n"/>
      <c r="EG124" s="119">
        <f>IF(N($H124)&lt;22,"",IF(EA124="","",EA124+31))</f>
        <v/>
      </c>
      <c r="EH124" s="124">
        <f>IF(EG124="","",TODAY()-EG124)</f>
        <v/>
      </c>
      <c r="EI124" s="494" t="n"/>
      <c r="EJ124" s="184" t="n"/>
      <c r="EK124" s="184">
        <f>IF(EG124="","SIN ESTADO",IF(EI124&lt;&gt;"","PAGA",IF(EH124&gt;0,"VENCIDA",IF(EH124&gt;=-5,"POR VENCER","AL DÍA"))))</f>
        <v/>
      </c>
      <c r="EL124" s="185" t="n"/>
      <c r="EM124" s="119">
        <f>IF(N($H124)&lt;23,"",IF(EG124="","",EG124+31))</f>
        <v/>
      </c>
      <c r="EN124" s="124">
        <f>IF(EM124="","",TODAY()-EM124)</f>
        <v/>
      </c>
      <c r="EO124" s="494" t="n"/>
      <c r="EP124" s="184" t="n"/>
      <c r="EQ124" s="184">
        <f>IF(EM124="","SIN ESTADO",IF(EO124&lt;&gt;"","PAGA",IF(EN124&gt;0,"VENCIDA",IF(EN124&gt;=-5,"POR VENCER","AL DÍA"))))</f>
        <v/>
      </c>
      <c r="ER124" s="185" t="n"/>
      <c r="ES124" s="119">
        <f>IF(N($H124)&lt;24,"",IF(EM124="","",EM124+31))</f>
        <v/>
      </c>
      <c r="ET124" s="124">
        <f>IF(ES124="","",TODAY()-ES124)</f>
        <v/>
      </c>
      <c r="EU124" s="494" t="n"/>
      <c r="EV124" s="184" t="n"/>
      <c r="EW124" s="184">
        <f>IF(ES124="","SIN ESTADO",IF(EU124&lt;&gt;"","PAGA",IF(ET124&gt;0,"VENCIDA",IF(ET124&gt;=-5,"POR VENCER","AL DÍA"))))</f>
        <v/>
      </c>
      <c r="EX124" s="185" t="n"/>
      <c r="EY124" s="119">
        <f>IF(N($H124)&lt;25,"",IF(ES124="","",ES124+31))</f>
        <v/>
      </c>
      <c r="EZ124" s="124">
        <f>IF(EY124="","",TODAY()-EY124)</f>
        <v/>
      </c>
      <c r="FA124" s="494" t="n"/>
      <c r="FB124" s="184" t="n"/>
      <c r="FC124" s="184">
        <f>IF(EY124="","SIN ESTADO",IF(FA124&lt;&gt;"","PAGA",IF(EZ124&gt;0,"VENCIDA",IF(EZ124&gt;=-5,"POR VENCER","AL DÍA"))))</f>
        <v/>
      </c>
      <c r="FD124" s="185" t="n"/>
      <c r="FE124" s="119">
        <f>IF(N($H124)&lt;26,"",IF(EY124="","",EY124+31))</f>
        <v/>
      </c>
      <c r="FF124" s="124">
        <f>IF(FE124="","",TODAY()-FE124)</f>
        <v/>
      </c>
      <c r="FG124" s="494" t="n"/>
      <c r="FH124" s="184" t="n"/>
      <c r="FI124" s="184">
        <f>IF(FE124="","SIN ESTADO",IF(FG124&lt;&gt;"","PAGA",IF(FF124&gt;0,"VENCIDA",IF(FF124&gt;=-5,"POR VENCER","AL DÍA"))))</f>
        <v/>
      </c>
      <c r="FJ124" s="185" t="n"/>
      <c r="FK124" s="119">
        <f>IF(N($H124)&lt;27,"",IF(FE124="","",FE124+31))</f>
        <v/>
      </c>
      <c r="FL124" s="124">
        <f>IF(FK124="","",TODAY()-FK124)</f>
        <v/>
      </c>
      <c r="FM124" s="494" t="n"/>
      <c r="FN124" s="184" t="n"/>
      <c r="FO124" s="184">
        <f>IF(FK124="","SIN ESTADO",IF(FM124&lt;&gt;"","PAGA",IF(FL124&gt;0,"VENCIDA",IF(FL124&gt;=-5,"POR VENCER","AL DÍA"))))</f>
        <v/>
      </c>
      <c r="FP124" s="185" t="n"/>
      <c r="FQ124" s="119">
        <f>IF(N($H124)&lt;28,"",IF(FK124="","",FK124+31))</f>
        <v/>
      </c>
      <c r="FR124" s="124">
        <f>IF(FQ124="","",TODAY()-FQ124)</f>
        <v/>
      </c>
      <c r="FS124" s="494" t="n"/>
      <c r="FT124" s="184" t="n"/>
      <c r="FU124" s="184">
        <f>IF(FQ124="","SIN ESTADO",IF(FS124&lt;&gt;"","PAGA",IF(FR124&gt;0,"VENCIDA",IF(FR124&gt;=-5,"POR VENCER","AL DÍA"))))</f>
        <v/>
      </c>
      <c r="FV124" s="185" t="n"/>
      <c r="FW124" s="119">
        <f>IF(N($H124)&lt;29,"",IF(FQ124="","",FQ124+31))</f>
        <v/>
      </c>
      <c r="FX124" s="124">
        <f>IF(FW124="","",TODAY()-FW124)</f>
        <v/>
      </c>
      <c r="FY124" s="494" t="n"/>
      <c r="FZ124" s="184" t="n"/>
      <c r="GA124" s="184">
        <f>IF(FW124="","SIN ESTADO",IF(FY124&lt;&gt;"","PAGA",IF(FX124&gt;0,"VENCIDA",IF(FX124&gt;=-5,"POR VENCER","AL DÍA"))))</f>
        <v/>
      </c>
      <c r="GB124" s="185" t="n"/>
      <c r="GC124" s="119">
        <f>IF(N($H124)&lt;30,"",IF(FW124="","",FW124+31))</f>
        <v/>
      </c>
      <c r="GD124" s="124">
        <f>IF(GC124="","",TODAY()-GC124)</f>
        <v/>
      </c>
      <c r="GE124" s="494" t="n"/>
      <c r="GF124" s="184" t="n"/>
      <c r="GG124" s="184">
        <f>IF(GC124="","SIN ESTADO",IF(GE124&lt;&gt;"","PAGA",IF(GD124&gt;0,"VENCIDA",IF(GD124&gt;=-5,"POR VENCER","AL DÍA"))))</f>
        <v/>
      </c>
      <c r="GH124" s="185" t="n"/>
      <c r="GI124" s="119">
        <f>IF(N($H124)&lt;31,"",IF(GC124="","",GC124+31))</f>
        <v/>
      </c>
      <c r="GJ124" s="124">
        <f>IF(GI124="","",TODAY()-GI124)</f>
        <v/>
      </c>
      <c r="GK124" s="494" t="n"/>
      <c r="GL124" s="184" t="n"/>
      <c r="GM124" s="184">
        <f>IF(GI124="","SIN ESTADO",IF(GK124&lt;&gt;"","PAGA",IF(GJ124&gt;0,"VENCIDA",IF(GJ124&gt;=-5,"POR VENCER","AL DÍA"))))</f>
        <v/>
      </c>
      <c r="GN124" s="185" t="n"/>
      <c r="GO124" s="119">
        <f>IF(N($H124)&lt;32,"",IF(GI124="","",GI124+31))</f>
        <v/>
      </c>
      <c r="GP124" s="124">
        <f>IF(GO124="","",TODAY()-GO124)</f>
        <v/>
      </c>
      <c r="GQ124" s="494" t="n"/>
      <c r="GR124" s="184" t="n"/>
      <c r="GS124" s="184">
        <f>IF(GO124="","SIN ESTADO",IF(GQ124&lt;&gt;"","PAGA",IF(GP124&gt;0,"VENCIDA",IF(GP124&gt;=-5,"POR VENCER","AL DÍA"))))</f>
        <v/>
      </c>
      <c r="GT124" s="185" t="n"/>
      <c r="GU124" s="119">
        <f>IF(N($H124)&lt;33,"",IF(GO124="","",GO124+31))</f>
        <v/>
      </c>
      <c r="GV124" s="124">
        <f>IF(GU124="","",TODAY()-GU124)</f>
        <v/>
      </c>
      <c r="GW124" s="494" t="n"/>
      <c r="GX124" s="184" t="n"/>
      <c r="GY124" s="184">
        <f>IF(GU124="","SIN ESTADO",IF(GW124&lt;&gt;"","PAGA",IF(GV124&gt;0,"VENCIDA",IF(GV124&gt;=-5,"POR VENCER","AL DÍA"))))</f>
        <v/>
      </c>
      <c r="GZ124" s="185" t="n"/>
      <c r="HA124" s="119">
        <f>IF(N($H124)&lt;34,"",IF(GU124="","",GU124+31))</f>
        <v/>
      </c>
      <c r="HB124" s="124">
        <f>IF(HA124="","",TODAY()-HA124)</f>
        <v/>
      </c>
      <c r="HC124" s="494" t="n"/>
      <c r="HD124" s="184" t="n"/>
      <c r="HE124" s="184">
        <f>IF(HA124="","SIN ESTADO",IF(HC124&lt;&gt;"","PAGA",IF(HB124&gt;0,"VENCIDA",IF(HB124&gt;=-5,"POR VENCER","AL DÍA"))))</f>
        <v/>
      </c>
      <c r="HF124" s="185" t="n"/>
      <c r="HG124" s="119">
        <f>IF(N($H124)&lt;35,"",IF(HA124="","",HA124+31))</f>
        <v/>
      </c>
      <c r="HH124" s="124">
        <f>IF(HG124="","",TODAY()-HG124)</f>
        <v/>
      </c>
      <c r="HI124" s="494" t="n"/>
      <c r="HJ124" s="184" t="n"/>
      <c r="HK124" s="184">
        <f>IF(HG124="","SIN ESTADO",IF(HI124&lt;&gt;"","PAGA",IF(HH124&gt;0,"VENCIDA",IF(HH124&gt;=-5,"POR VENCER","AL DÍA"))))</f>
        <v/>
      </c>
      <c r="HL124" s="168" t="n"/>
      <c r="HM124" s="119">
        <f>IF(N($H124)&lt;36,"",IF(HG124="","",HG124+31))</f>
        <v/>
      </c>
      <c r="HN124" s="124">
        <f>IF(HM124="","",TODAY()-HM124)</f>
        <v/>
      </c>
      <c r="HO124" s="494" t="n"/>
      <c r="HP124" s="184" t="n"/>
      <c r="HQ124" s="184">
        <f>IF(HM124="","SIN ESTADO",IF(HO124&lt;&gt;"","PAGA",IF(HN124&gt;0,"VENCIDA",IF(HN124&gt;=-5,"POR VENCER","AL DÍA"))))</f>
        <v/>
      </c>
      <c r="HR124" s="168" t="n"/>
      <c r="HS124" s="169">
        <f>N124+T124+Z124+AF124+AL124+AR124+AX124+BD124+BJ124+BP124+BV124+CB124+CH124+CN124+CT124+CZ124+DF124+DL124+DR124+DX124+ED124+EJ124+EP124+EV124+FB124+FH124+FN124+FT124+FZ124+GF124+GL124+GR124+GX124+HD124+HJ124+HP124</f>
        <v/>
      </c>
      <c r="HU124" s="170">
        <f>IFERROR(N($J124),0)</f>
        <v/>
      </c>
      <c r="HW124" s="170">
        <f>SUMPRODUCT((MOD(COLUMN($M124:$HR124)-COLUMN($M124),6)=0)*ISNUMBER($M124:$HR124)*($M124:$HR124&gt;=RESUMEN!$C$26)*($M124:$HR124&lt;=RESUMEN!$C$27)*IFERROR(N($N124:$HS124),0))</f>
        <v/>
      </c>
      <c r="HX124" s="170">
        <f>SUMPRODUCT((MOD(COLUMN($M124:$HR124)-COLUMN($M124),6)=0)*ISNUMBER($M124:$HR124)*($M124:$HR124&gt;=RESUMEN!$C$26)*($M124:$HR124&lt;=RESUMEN!$C$27))</f>
        <v/>
      </c>
    </row>
    <row r="125" ht="15.75" customHeight="1" s="506">
      <c r="B125" s="113">
        <f>VENTAS!A124</f>
        <v/>
      </c>
      <c r="C125" s="236">
        <f>VENTAS!B124</f>
        <v/>
      </c>
      <c r="D125" s="53">
        <f>VENTAS!C124</f>
        <v/>
      </c>
      <c r="E125" s="114">
        <f>VENTAS!D124</f>
        <v/>
      </c>
      <c r="F125" s="114">
        <f>VENTAS!J124</f>
        <v/>
      </c>
      <c r="G125" s="494">
        <f>VENTAS!F124</f>
        <v/>
      </c>
      <c r="H125" s="479">
        <f>VENTAS!K124</f>
        <v/>
      </c>
      <c r="I125" s="479">
        <f>VENTAS!M124</f>
        <v/>
      </c>
      <c r="J125" s="184">
        <f>VENTAS!L124</f>
        <v/>
      </c>
      <c r="K125" s="119">
        <f>IF(N($H125)&lt;1,"",$G125+31)</f>
        <v/>
      </c>
      <c r="L125" s="124">
        <f>IF(K125="","",TODAY()-K125)</f>
        <v/>
      </c>
      <c r="M125" s="469" t="n">
        <v>46089</v>
      </c>
      <c r="N125" s="374" t="n">
        <v>875000</v>
      </c>
      <c r="O125" s="184">
        <f>IF(K125="","SIN ESTADO",IF(M125&lt;&gt;"","PAGA",IF(L125&gt;0,"VENCIDA",IF(L125&gt;=-5,"POR VENCER","AL DÍA"))))</f>
        <v/>
      </c>
      <c r="P125" s="185" t="inlineStr">
        <is>
          <t>TRANSFERENCIA</t>
        </is>
      </c>
      <c r="Q125" s="119">
        <f>IF(N($H125)&lt;2,"",IF(K125="","",K125+31))</f>
        <v/>
      </c>
      <c r="R125" s="124">
        <f>IF(Q125="","",TODAY()-Q125)</f>
        <v/>
      </c>
      <c r="S125" s="494" t="n">
        <v>46124</v>
      </c>
      <c r="T125" s="184" t="n">
        <v>875000</v>
      </c>
      <c r="U125" s="184">
        <f>IF(Q125="","SIN ESTADO",IF(S125&lt;&gt;"","PAGA",IF(R125&gt;0,"VENCIDA",IF(R125&gt;=-5,"POR VENCER","AL DÍA"))))</f>
        <v/>
      </c>
      <c r="V125" s="185" t="inlineStr">
        <is>
          <t>TRANSFERENCIA</t>
        </is>
      </c>
      <c r="W125" s="119">
        <f>IF(N($H125)&lt;3,"",IF(Q125="","",Q125+31))</f>
        <v/>
      </c>
      <c r="X125" s="124">
        <f>IF(W125="","",TODAY()-W125)</f>
        <v/>
      </c>
      <c r="Y125" s="494" t="n">
        <v>46150</v>
      </c>
      <c r="Z125" s="184" t="n">
        <v>875000</v>
      </c>
      <c r="AA125" s="184">
        <f>IF(W125="","SIN ESTADO",IF(Y125&lt;&gt;"","PAGA",IF(X125&gt;0,"VENCIDA",IF(X125&gt;=-5,"POR VENCER","AL DÍA"))))</f>
        <v/>
      </c>
      <c r="AB125" s="185" t="inlineStr">
        <is>
          <t>TRANSFERENCIA</t>
        </is>
      </c>
      <c r="AC125" s="119">
        <f>IF(N($H125)&lt;4,"",IF(W125="","",W125+31))</f>
        <v/>
      </c>
      <c r="AD125" s="124">
        <f>IF(AC125="","",TODAY()-AC125)</f>
        <v/>
      </c>
      <c r="AE125" s="494" t="n">
        <v>46178</v>
      </c>
      <c r="AF125" s="184" t="n">
        <v>875000</v>
      </c>
      <c r="AG125" s="184">
        <f>IF(AC125="","SIN ESTADO",IF(AE125&lt;&gt;"","PAGA",IF(AD125&gt;0,"VENCIDA",IF(AD125&gt;=-5,"POR VENCER","AL DÍA"))))</f>
        <v/>
      </c>
      <c r="AH125" s="185" t="inlineStr">
        <is>
          <t>TRANSFERENCIA</t>
        </is>
      </c>
      <c r="AI125" s="119">
        <f>IF(N($H125)&lt;5,"",IF(AC125="","",AC125+31))</f>
        <v/>
      </c>
      <c r="AJ125" s="124">
        <f>IF(AI125="","",TODAY()-AI125)</f>
        <v/>
      </c>
      <c r="AK125" s="494" t="n"/>
      <c r="AL125" s="184" t="n"/>
      <c r="AM125" s="184">
        <f>IF(AI125="","SIN ESTADO",IF(AK125&lt;&gt;"","PAGA",IF(AJ125&gt;0,"VENCIDA",IF(AJ125&gt;=-5,"POR VENCER","AL DÍA"))))</f>
        <v/>
      </c>
      <c r="AN125" s="185" t="n"/>
      <c r="AO125" s="119">
        <f>IF(N($H125)&lt;6,"",IF(AI125="","",AI125+31))</f>
        <v/>
      </c>
      <c r="AP125" s="124">
        <f>IF(AO125="","",TODAY()-AO125)</f>
        <v/>
      </c>
      <c r="AQ125" s="270" t="n"/>
      <c r="AR125" s="184" t="n"/>
      <c r="AS125" s="184">
        <f>IF(AO125="","SIN ESTADO",IF(AQ125&lt;&gt;"","PAGA",IF(AP125&gt;0,"VENCIDA",IF(AP125&gt;=-5,"POR VENCER","AL DÍA"))))</f>
        <v/>
      </c>
      <c r="AT125" s="185" t="n"/>
      <c r="AU125" s="119">
        <f>IF(N($H125)&lt;7,"",IF(AO125="","",AO125+31))</f>
        <v/>
      </c>
      <c r="AV125" s="124">
        <f>IF(AU125="","",TODAY()-AU125)</f>
        <v/>
      </c>
      <c r="AW125" s="494" t="n"/>
      <c r="AX125" s="184" t="n"/>
      <c r="AY125" s="184">
        <f>IF(AU125="","SIN ESTADO",IF(AW125&lt;&gt;"","PAGA",IF(AV125&gt;0,"VENCIDA",IF(AV125&gt;=-5,"POR VENCER","AL DÍA"))))</f>
        <v/>
      </c>
      <c r="AZ125" s="185" t="n"/>
      <c r="BA125" s="119">
        <f>IF(N($H125)&lt;8,"",IF(AU125="","",AU125+31))</f>
        <v/>
      </c>
      <c r="BB125" s="124">
        <f>IF(BA125="","",TODAY()-BA125)</f>
        <v/>
      </c>
      <c r="BC125" s="494" t="n"/>
      <c r="BD125" s="184" t="n"/>
      <c r="BE125" s="184">
        <f>IF(BA125="","SIN ESTADO",IF(BC125&lt;&gt;"","PAGA",IF(BB125&gt;0,"VENCIDA",IF(BB125&gt;=-5,"POR VENCER","AL DÍA"))))</f>
        <v/>
      </c>
      <c r="BF125" s="185" t="n"/>
      <c r="BG125" s="119">
        <f>IF(N($H125)&lt;9,"",IF(BA125="","",BA125+31))</f>
        <v/>
      </c>
      <c r="BH125" s="124">
        <f>IF(BG125="","",TODAY()-BG125)</f>
        <v/>
      </c>
      <c r="BI125" s="494" t="n"/>
      <c r="BJ125" s="184" t="n"/>
      <c r="BK125" s="184">
        <f>IF(BG125="","SIN ESTADO",IF(BI125&lt;&gt;"","PAGA",IF(BH125&gt;0,"VENCIDA",IF(BH125&gt;=-5,"POR VENCER","AL DÍA"))))</f>
        <v/>
      </c>
      <c r="BL125" s="185" t="n"/>
      <c r="BM125" s="119">
        <f>IF(N($H125)&lt;10,"",IF(BG125="","",BG125+31))</f>
        <v/>
      </c>
      <c r="BN125" s="124">
        <f>IF(BM125="","",TODAY()-BM125)</f>
        <v/>
      </c>
      <c r="BO125" s="494" t="n"/>
      <c r="BP125" s="184" t="n"/>
      <c r="BQ125" s="184">
        <f>IF(BM125="","SIN ESTADO",IF(BO125&lt;&gt;"","PAGA",IF(BN125&gt;0,"VENCIDA",IF(BN125&gt;=-5,"POR VENCER","AL DÍA"))))</f>
        <v/>
      </c>
      <c r="BR125" s="185" t="n"/>
      <c r="BS125" s="119">
        <f>IF(N($H125)&lt;11,"",IF(BM125="","",BM125+31))</f>
        <v/>
      </c>
      <c r="BT125" s="124">
        <f>IF(BS125="","",TODAY()-BS125)</f>
        <v/>
      </c>
      <c r="BU125" s="494" t="n"/>
      <c r="BV125" s="184" t="n"/>
      <c r="BW125" s="184">
        <f>IF(BS125="","SIN ESTADO",IF(BU125&lt;&gt;"","PAGA",IF(BT125&gt;0,"VENCIDA",IF(BT125&gt;=-5,"POR VENCER","AL DÍA"))))</f>
        <v/>
      </c>
      <c r="BX125" s="185" t="n"/>
      <c r="BY125" s="119">
        <f>IF(N($H125)&lt;12,"",IF(BS125="","",BS125+31))</f>
        <v/>
      </c>
      <c r="BZ125" s="124">
        <f>IF(BY125="","",TODAY()-BY125)</f>
        <v/>
      </c>
      <c r="CA125" s="494" t="n"/>
      <c r="CB125" s="184" t="n"/>
      <c r="CC125" s="184">
        <f>IF(BY125="","SIN ESTADO",IF(CA125&lt;&gt;"","PAGA",IF(BZ125&gt;0,"VENCIDA",IF(BZ125&gt;=-5,"POR VENCER","AL DÍA"))))</f>
        <v/>
      </c>
      <c r="CD125" s="185" t="n"/>
      <c r="CE125" s="119">
        <f>IF(N($H125)&lt;13,"",IF(BY125="","",BY125+31))</f>
        <v/>
      </c>
      <c r="CF125" s="124">
        <f>IF(CE125="","",TODAY()-CE125)</f>
        <v/>
      </c>
      <c r="CG125" s="494" t="n"/>
      <c r="CH125" s="184" t="n"/>
      <c r="CI125" s="184">
        <f>IF(CE125="","SIN ESTADO",IF(CG125&lt;&gt;"","PAGA",IF(CF125&gt;0,"VENCIDA",IF(CF125&gt;=-5,"POR VENCER","AL DÍA"))))</f>
        <v/>
      </c>
      <c r="CJ125" s="185" t="n"/>
      <c r="CK125" s="119">
        <f>IF(N($H125)&lt;14,"",IF(CE125="","",CE125+31))</f>
        <v/>
      </c>
      <c r="CL125" s="124">
        <f>IF(CK125="","",TODAY()-CK125)</f>
        <v/>
      </c>
      <c r="CM125" s="494" t="n"/>
      <c r="CN125" s="184" t="n"/>
      <c r="CO125" s="184">
        <f>IF(CK125="","SIN ESTADO",IF(CM125&lt;&gt;"","PAGA",IF(CL125&gt;0,"VENCIDA",IF(CL125&gt;=-5,"POR VENCER","AL DÍA"))))</f>
        <v/>
      </c>
      <c r="CP125" s="185" t="n"/>
      <c r="CQ125" s="119">
        <f>IF(N($H125)&lt;15,"",IF(CK125="","",CK125+31))</f>
        <v/>
      </c>
      <c r="CR125" s="124">
        <f>IF(CQ125="","",TODAY()-CQ125)</f>
        <v/>
      </c>
      <c r="CS125" s="494" t="n"/>
      <c r="CT125" s="184" t="n"/>
      <c r="CU125" s="184">
        <f>IF(CQ125="","SIN ESTADO",IF(CS125&lt;&gt;"","PAGA",IF(CR125&gt;0,"VENCIDA",IF(CR125&gt;=-5,"POR VENCER","AL DÍA"))))</f>
        <v/>
      </c>
      <c r="CV125" s="185" t="n"/>
      <c r="CW125" s="119">
        <f>IF(N($H125)&lt;16,"",IF(CQ125="","",CQ125+31))</f>
        <v/>
      </c>
      <c r="CX125" s="124">
        <f>IF(CW125="","",TODAY()-CW125)</f>
        <v/>
      </c>
      <c r="CY125" s="494" t="n"/>
      <c r="CZ125" s="184" t="n"/>
      <c r="DA125" s="184">
        <f>IF(CW125="","SIN ESTADO",IF(CY125&lt;&gt;"","PAGA",IF(CX125&gt;0,"VENCIDA",IF(CX125&gt;=-5,"POR VENCER","AL DÍA"))))</f>
        <v/>
      </c>
      <c r="DB125" s="185" t="n"/>
      <c r="DC125" s="119">
        <f>IF(N($H125)&lt;17,"",IF(CW125="","",CW125+31))</f>
        <v/>
      </c>
      <c r="DD125" s="124">
        <f>IF(DC125="","",TODAY()-DC125)</f>
        <v/>
      </c>
      <c r="DE125" s="494" t="n"/>
      <c r="DF125" s="184" t="n"/>
      <c r="DG125" s="184">
        <f>IF(DC125="","SIN ESTADO",IF(DE125&lt;&gt;"","PAGA",IF(DD125&gt;0,"VENCIDA",IF(DD125&gt;=-5,"POR VENCER","AL DÍA"))))</f>
        <v/>
      </c>
      <c r="DH125" s="185" t="n"/>
      <c r="DI125" s="119">
        <f>IF(N($H125)&lt;18,"",IF(DC125="","",DC125+31))</f>
        <v/>
      </c>
      <c r="DJ125" s="124">
        <f>IF(DI125="","",TODAY()-DI125)</f>
        <v/>
      </c>
      <c r="DK125" s="494" t="n"/>
      <c r="DL125" s="184" t="n"/>
      <c r="DM125" s="184">
        <f>IF(DI125="","SIN ESTADO",IF(DK125&lt;&gt;"","PAGA",IF(DJ125&gt;0,"VENCIDA",IF(DJ125&gt;=-5,"POR VENCER","AL DÍA"))))</f>
        <v/>
      </c>
      <c r="DN125" s="185" t="n"/>
      <c r="DO125" s="119">
        <f>IF(N($H125)&lt;19,"",IF(DI125="","",DI125+31))</f>
        <v/>
      </c>
      <c r="DP125" s="124">
        <f>IF(DO125="","",TODAY()-DO125)</f>
        <v/>
      </c>
      <c r="DQ125" s="494" t="n"/>
      <c r="DR125" s="184" t="n"/>
      <c r="DS125" s="184">
        <f>IF(DO125="","SIN ESTADO",IF(DQ125&lt;&gt;"","PAGA",IF(DP125&gt;0,"VENCIDA",IF(DP125&gt;=-5,"POR VENCER","AL DÍA"))))</f>
        <v/>
      </c>
      <c r="DT125" s="185" t="n"/>
      <c r="DU125" s="119">
        <f>IF(N($H125)&lt;20,"",IF(DO125="","",DO125+31))</f>
        <v/>
      </c>
      <c r="DV125" s="124">
        <f>IF(DU125="","",TODAY()-DU125)</f>
        <v/>
      </c>
      <c r="DW125" s="494" t="n"/>
      <c r="DX125" s="184" t="n"/>
      <c r="DY125" s="184">
        <f>IF(DU125="","SIN ESTADO",IF(DW125&lt;&gt;"","PAGA",IF(DV125&gt;0,"VENCIDA",IF(DV125&gt;=-5,"POR VENCER","AL DÍA"))))</f>
        <v/>
      </c>
      <c r="DZ125" s="185" t="n"/>
      <c r="EA125" s="119">
        <f>IF(N($H125)&lt;21,"",IF(DU125="","",DU125+31))</f>
        <v/>
      </c>
      <c r="EB125" s="124">
        <f>IF(EA125="","",TODAY()-EA125)</f>
        <v/>
      </c>
      <c r="EC125" s="494" t="n"/>
      <c r="ED125" s="184" t="n"/>
      <c r="EE125" s="184">
        <f>IF(EA125="","SIN ESTADO",IF(EC125&lt;&gt;"","PAGA",IF(EB125&gt;0,"VENCIDA",IF(EB125&gt;=-5,"POR VENCER","AL DÍA"))))</f>
        <v/>
      </c>
      <c r="EF125" s="185" t="n"/>
      <c r="EG125" s="119">
        <f>IF(N($H125)&lt;22,"",IF(EA125="","",EA125+31))</f>
        <v/>
      </c>
      <c r="EH125" s="124">
        <f>IF(EG125="","",TODAY()-EG125)</f>
        <v/>
      </c>
      <c r="EI125" s="494" t="n"/>
      <c r="EJ125" s="184" t="n"/>
      <c r="EK125" s="184">
        <f>IF(EG125="","SIN ESTADO",IF(EI125&lt;&gt;"","PAGA",IF(EH125&gt;0,"VENCIDA",IF(EH125&gt;=-5,"POR VENCER","AL DÍA"))))</f>
        <v/>
      </c>
      <c r="EL125" s="185" t="n"/>
      <c r="EM125" s="119">
        <f>IF(N($H125)&lt;23,"",IF(EG125="","",EG125+31))</f>
        <v/>
      </c>
      <c r="EN125" s="124">
        <f>IF(EM125="","",TODAY()-EM125)</f>
        <v/>
      </c>
      <c r="EO125" s="494" t="n"/>
      <c r="EP125" s="184" t="n"/>
      <c r="EQ125" s="184">
        <f>IF(EM125="","SIN ESTADO",IF(EO125&lt;&gt;"","PAGA",IF(EN125&gt;0,"VENCIDA",IF(EN125&gt;=-5,"POR VENCER","AL DÍA"))))</f>
        <v/>
      </c>
      <c r="ER125" s="185" t="n"/>
      <c r="ES125" s="119">
        <f>IF(N($H125)&lt;24,"",IF(EM125="","",EM125+31))</f>
        <v/>
      </c>
      <c r="ET125" s="124">
        <f>IF(ES125="","",TODAY()-ES125)</f>
        <v/>
      </c>
      <c r="EU125" s="494" t="n"/>
      <c r="EV125" s="184" t="n"/>
      <c r="EW125" s="184">
        <f>IF(ES125="","SIN ESTADO",IF(EU125&lt;&gt;"","PAGA",IF(ET125&gt;0,"VENCIDA",IF(ET125&gt;=-5,"POR VENCER","AL DÍA"))))</f>
        <v/>
      </c>
      <c r="EX125" s="185" t="n"/>
      <c r="EY125" s="119">
        <f>IF(N($H125)&lt;25,"",IF(ES125="","",ES125+31))</f>
        <v/>
      </c>
      <c r="EZ125" s="124">
        <f>IF(EY125="","",TODAY()-EY125)</f>
        <v/>
      </c>
      <c r="FA125" s="494" t="n"/>
      <c r="FB125" s="184" t="n"/>
      <c r="FC125" s="184">
        <f>IF(EY125="","SIN ESTADO",IF(FA125&lt;&gt;"","PAGA",IF(EZ125&gt;0,"VENCIDA",IF(EZ125&gt;=-5,"POR VENCER","AL DÍA"))))</f>
        <v/>
      </c>
      <c r="FD125" s="185" t="n"/>
      <c r="FE125" s="119">
        <f>IF(N($H125)&lt;26,"",IF(EY125="","",EY125+31))</f>
        <v/>
      </c>
      <c r="FF125" s="124">
        <f>IF(FE125="","",TODAY()-FE125)</f>
        <v/>
      </c>
      <c r="FG125" s="494" t="n"/>
      <c r="FH125" s="184" t="n"/>
      <c r="FI125" s="184">
        <f>IF(FE125="","SIN ESTADO",IF(FG125&lt;&gt;"","PAGA",IF(FF125&gt;0,"VENCIDA",IF(FF125&gt;=-5,"POR VENCER","AL DÍA"))))</f>
        <v/>
      </c>
      <c r="FJ125" s="185" t="n"/>
      <c r="FK125" s="119">
        <f>IF(N($H125)&lt;27,"",IF(FE125="","",FE125+31))</f>
        <v/>
      </c>
      <c r="FL125" s="124">
        <f>IF(FK125="","",TODAY()-FK125)</f>
        <v/>
      </c>
      <c r="FM125" s="494" t="n"/>
      <c r="FN125" s="184" t="n"/>
      <c r="FO125" s="184">
        <f>IF(FK125="","SIN ESTADO",IF(FM125&lt;&gt;"","PAGA",IF(FL125&gt;0,"VENCIDA",IF(FL125&gt;=-5,"POR VENCER","AL DÍA"))))</f>
        <v/>
      </c>
      <c r="FP125" s="185" t="n"/>
      <c r="FQ125" s="119">
        <f>IF(N($H125)&lt;28,"",IF(FK125="","",FK125+31))</f>
        <v/>
      </c>
      <c r="FR125" s="124">
        <f>IF(FQ125="","",TODAY()-FQ125)</f>
        <v/>
      </c>
      <c r="FS125" s="494" t="n"/>
      <c r="FT125" s="184" t="n"/>
      <c r="FU125" s="184">
        <f>IF(FQ125="","SIN ESTADO",IF(FS125&lt;&gt;"","PAGA",IF(FR125&gt;0,"VENCIDA",IF(FR125&gt;=-5,"POR VENCER","AL DÍA"))))</f>
        <v/>
      </c>
      <c r="FV125" s="185" t="n"/>
      <c r="FW125" s="119">
        <f>IF(N($H125)&lt;29,"",IF(FQ125="","",FQ125+31))</f>
        <v/>
      </c>
      <c r="FX125" s="124">
        <f>IF(FW125="","",TODAY()-FW125)</f>
        <v/>
      </c>
      <c r="FY125" s="494" t="n"/>
      <c r="FZ125" s="184" t="n"/>
      <c r="GA125" s="184">
        <f>IF(FW125="","SIN ESTADO",IF(FY125&lt;&gt;"","PAGA",IF(FX125&gt;0,"VENCIDA",IF(FX125&gt;=-5,"POR VENCER","AL DÍA"))))</f>
        <v/>
      </c>
      <c r="GB125" s="185" t="n"/>
      <c r="GC125" s="119">
        <f>IF(N($H125)&lt;30,"",IF(FW125="","",FW125+31))</f>
        <v/>
      </c>
      <c r="GD125" s="124">
        <f>IF(GC125="","",TODAY()-GC125)</f>
        <v/>
      </c>
      <c r="GE125" s="494" t="n"/>
      <c r="GF125" s="184" t="n"/>
      <c r="GG125" s="184">
        <f>IF(GC125="","SIN ESTADO",IF(GE125&lt;&gt;"","PAGA",IF(GD125&gt;0,"VENCIDA",IF(GD125&gt;=-5,"POR VENCER","AL DÍA"))))</f>
        <v/>
      </c>
      <c r="GH125" s="185" t="n"/>
      <c r="GI125" s="119">
        <f>IF(N($H125)&lt;31,"",IF(GC125="","",GC125+31))</f>
        <v/>
      </c>
      <c r="GJ125" s="124">
        <f>IF(GI125="","",TODAY()-GI125)</f>
        <v/>
      </c>
      <c r="GK125" s="494" t="n"/>
      <c r="GL125" s="184" t="n"/>
      <c r="GM125" s="184">
        <f>IF(GI125="","SIN ESTADO",IF(GK125&lt;&gt;"","PAGA",IF(GJ125&gt;0,"VENCIDA",IF(GJ125&gt;=-5,"POR VENCER","AL DÍA"))))</f>
        <v/>
      </c>
      <c r="GN125" s="185" t="n"/>
      <c r="GO125" s="119">
        <f>IF(N($H125)&lt;32,"",IF(GI125="","",GI125+31))</f>
        <v/>
      </c>
      <c r="GP125" s="124">
        <f>IF(GO125="","",TODAY()-GO125)</f>
        <v/>
      </c>
      <c r="GQ125" s="494" t="n"/>
      <c r="GR125" s="184" t="n"/>
      <c r="GS125" s="184">
        <f>IF(GO125="","SIN ESTADO",IF(GQ125&lt;&gt;"","PAGA",IF(GP125&gt;0,"VENCIDA",IF(GP125&gt;=-5,"POR VENCER","AL DÍA"))))</f>
        <v/>
      </c>
      <c r="GT125" s="185" t="n"/>
      <c r="GU125" s="119">
        <f>IF(N($H125)&lt;33,"",IF(GO125="","",GO125+31))</f>
        <v/>
      </c>
      <c r="GV125" s="124">
        <f>IF(GU125="","",TODAY()-GU125)</f>
        <v/>
      </c>
      <c r="GW125" s="494" t="n"/>
      <c r="GX125" s="184" t="n"/>
      <c r="GY125" s="184">
        <f>IF(GU125="","SIN ESTADO",IF(GW125&lt;&gt;"","PAGA",IF(GV125&gt;0,"VENCIDA",IF(GV125&gt;=-5,"POR VENCER","AL DÍA"))))</f>
        <v/>
      </c>
      <c r="GZ125" s="185" t="n"/>
      <c r="HA125" s="119">
        <f>IF(N($H125)&lt;34,"",IF(GU125="","",GU125+31))</f>
        <v/>
      </c>
      <c r="HB125" s="124">
        <f>IF(HA125="","",TODAY()-HA125)</f>
        <v/>
      </c>
      <c r="HC125" s="494" t="n"/>
      <c r="HD125" s="184" t="n"/>
      <c r="HE125" s="184">
        <f>IF(HA125="","SIN ESTADO",IF(HC125&lt;&gt;"","PAGA",IF(HB125&gt;0,"VENCIDA",IF(HB125&gt;=-5,"POR VENCER","AL DÍA"))))</f>
        <v/>
      </c>
      <c r="HF125" s="185" t="n"/>
      <c r="HG125" s="119">
        <f>IF(N($H125)&lt;35,"",IF(HA125="","",HA125+31))</f>
        <v/>
      </c>
      <c r="HH125" s="124">
        <f>IF(HG125="","",TODAY()-HG125)</f>
        <v/>
      </c>
      <c r="HI125" s="494" t="n"/>
      <c r="HJ125" s="184" t="n"/>
      <c r="HK125" s="184">
        <f>IF(HG125="","SIN ESTADO",IF(HI125&lt;&gt;"","PAGA",IF(HH125&gt;0,"VENCIDA",IF(HH125&gt;=-5,"POR VENCER","AL DÍA"))))</f>
        <v/>
      </c>
      <c r="HL125" s="168" t="n"/>
      <c r="HM125" s="119">
        <f>IF(N($H125)&lt;36,"",IF(HG125="","",HG125+31))</f>
        <v/>
      </c>
      <c r="HN125" s="124">
        <f>IF(HM125="","",TODAY()-HM125)</f>
        <v/>
      </c>
      <c r="HO125" s="494" t="n"/>
      <c r="HP125" s="184" t="n"/>
      <c r="HQ125" s="184">
        <f>IF(HM125="","SIN ESTADO",IF(HO125&lt;&gt;"","PAGA",IF(HN125&gt;0,"VENCIDA",IF(HN125&gt;=-5,"POR VENCER","AL DÍA"))))</f>
        <v/>
      </c>
      <c r="HR125" s="168" t="n"/>
      <c r="HS125" s="169">
        <f>N125+T125+Z125+AF125+AL125+AR125+AX125+BD125+BJ125+BP125+BV125+CB125+CH125+CN125+CT125+CZ125+DF125+DL125+DR125+DX125+ED125+EJ125+EP125+EV125+FB125+FH125+FN125+FT125+FZ125+GF125+GL125+GR125+GX125+HD125+HJ125+HP125</f>
        <v/>
      </c>
      <c r="HU125" s="170">
        <f>IFERROR(N($J125),0)</f>
        <v/>
      </c>
      <c r="HW125" s="170">
        <f>SUMPRODUCT((MOD(COLUMN($M125:$HR125)-COLUMN($M125),6)=0)*ISNUMBER($M125:$HR125)*($M125:$HR125&gt;=RESUMEN!$C$26)*($M125:$HR125&lt;=RESUMEN!$C$27)*IFERROR(N($N125:$HS125),0))</f>
        <v/>
      </c>
      <c r="HX125" s="170">
        <f>SUMPRODUCT((MOD(COLUMN($M125:$HR125)-COLUMN($M125),6)=0)*ISNUMBER($M125:$HR125)*($M125:$HR125&gt;=RESUMEN!$C$26)*($M125:$HR125&lt;=RESUMEN!$C$27))</f>
        <v/>
      </c>
    </row>
    <row r="126" ht="15.75" customHeight="1" s="506">
      <c r="B126" s="113">
        <f>VENTAS!A125</f>
        <v/>
      </c>
      <c r="C126" s="236">
        <f>VENTAS!B125</f>
        <v/>
      </c>
      <c r="D126" s="53">
        <f>VENTAS!C125</f>
        <v/>
      </c>
      <c r="E126" s="114">
        <f>VENTAS!D125</f>
        <v/>
      </c>
      <c r="F126" s="114">
        <f>VENTAS!J125</f>
        <v/>
      </c>
      <c r="G126" s="494">
        <f>VENTAS!F125</f>
        <v/>
      </c>
      <c r="H126" s="479">
        <f>VENTAS!K125</f>
        <v/>
      </c>
      <c r="I126" s="479">
        <f>VENTAS!M125</f>
        <v/>
      </c>
      <c r="J126" s="184">
        <f>VENTAS!L125</f>
        <v/>
      </c>
      <c r="K126" s="119">
        <f>IF(N($H126)&lt;1,"",$G126+31)</f>
        <v/>
      </c>
      <c r="L126" s="124">
        <f>IF(K126="","",TODAY()-K126)</f>
        <v/>
      </c>
      <c r="M126" s="469" t="n">
        <v>46037</v>
      </c>
      <c r="N126" s="374" t="n">
        <v>875000</v>
      </c>
      <c r="O126" s="184">
        <f>IF(K126="","SIN ESTADO",IF(M126&lt;&gt;"","PAGA",IF(L126&gt;0,"VENCIDA",IF(L126&gt;=-5,"POR VENCER","AL DÍA"))))</f>
        <v/>
      </c>
      <c r="P126" s="185" t="inlineStr">
        <is>
          <t>TRANSFERENCIA</t>
        </is>
      </c>
      <c r="Q126" s="119">
        <f>IF(N($H126)&lt;2,"",IF(K126="","",K126+31))</f>
        <v/>
      </c>
      <c r="R126" s="124">
        <f>IF(Q126="","",TODAY()-Q126)</f>
        <v/>
      </c>
      <c r="S126" s="470" t="n">
        <v>46068</v>
      </c>
      <c r="T126" s="184" t="n">
        <v>875000</v>
      </c>
      <c r="U126" s="184">
        <f>IF(Q126="","SIN ESTADO",IF(S126&lt;&gt;"","PAGA",IF(R126&gt;0,"VENCIDA",IF(R126&gt;=-5,"POR VENCER","AL DÍA"))))</f>
        <v/>
      </c>
      <c r="V126" s="185" t="inlineStr">
        <is>
          <t>TRANSFERENCIA</t>
        </is>
      </c>
      <c r="W126" s="119">
        <f>IF(N($H126)&lt;3,"",IF(Q126="","",Q126+31))</f>
        <v/>
      </c>
      <c r="X126" s="124">
        <f>IF(W126="","",TODAY()-W126)</f>
        <v/>
      </c>
      <c r="Y126" s="471" t="n">
        <v>46097</v>
      </c>
      <c r="Z126" s="184" t="n">
        <v>875000</v>
      </c>
      <c r="AA126" s="184">
        <f>IF(W126="","SIN ESTADO",IF(Y126&lt;&gt;"","PAGA",IF(X126&gt;0,"VENCIDA",IF(X126&gt;=-5,"POR VENCER","AL DÍA"))))</f>
        <v/>
      </c>
      <c r="AB126" s="185" t="inlineStr">
        <is>
          <t>TRANSFERENCIA</t>
        </is>
      </c>
      <c r="AC126" s="119">
        <f>IF(N($H126)&lt;4,"",IF(W126="","",W126+31))</f>
        <v/>
      </c>
      <c r="AD126" s="124">
        <f>IF(AC126="","",TODAY()-AC126)</f>
        <v/>
      </c>
      <c r="AE126" s="497" t="n">
        <v>46128</v>
      </c>
      <c r="AF126" s="184" t="n">
        <v>875000</v>
      </c>
      <c r="AG126" s="184">
        <f>IF(AC126="","SIN ESTADO",IF(AE126&lt;&gt;"","PAGA",IF(AD126&gt;0,"VENCIDA",IF(AD126&gt;=-5,"POR VENCER","AL DÍA"))))</f>
        <v/>
      </c>
      <c r="AH126" s="185" t="inlineStr">
        <is>
          <t>TRANSFERENCIA</t>
        </is>
      </c>
      <c r="AI126" s="119">
        <f>IF(N($H126)&lt;5,"",IF(AC126="","",AC126+31))</f>
        <v/>
      </c>
      <c r="AJ126" s="124">
        <f>IF(AI126="","",TODAY()-AI126)</f>
        <v/>
      </c>
      <c r="AK126" s="494" t="n">
        <v>46157</v>
      </c>
      <c r="AL126" s="184" t="n">
        <v>875000</v>
      </c>
      <c r="AM126" s="184">
        <f>IF(AI126="","SIN ESTADO",IF(AK126&lt;&gt;"","PAGA",IF(AJ126&gt;0,"VENCIDA",IF(AJ126&gt;=-5,"POR VENCER","AL DÍA"))))</f>
        <v/>
      </c>
      <c r="AN126" s="185" t="inlineStr">
        <is>
          <t>TRANSFERENCIA</t>
        </is>
      </c>
      <c r="AO126" s="119">
        <f>IF(N($H126)&lt;6,"",IF(AI126="","",AI126+31))</f>
        <v/>
      </c>
      <c r="AP126" s="124">
        <f>IF(AO126="","",TODAY()-AO126)</f>
        <v/>
      </c>
      <c r="AQ126" s="270" t="n">
        <v>46190</v>
      </c>
      <c r="AR126" s="184" t="n">
        <v>875000</v>
      </c>
      <c r="AS126" s="184">
        <f>IF(AO126="","SIN ESTADO",IF(AQ126&lt;&gt;"","PAGA",IF(AP126&gt;0,"VENCIDA",IF(AP126&gt;=-5,"POR VENCER","AL DÍA"))))</f>
        <v/>
      </c>
      <c r="AT126" s="185" t="inlineStr">
        <is>
          <t>TRANSFERENCIA</t>
        </is>
      </c>
      <c r="AU126" s="119">
        <f>IF(N($H126)&lt;7,"",IF(AO126="","",AO126+31))</f>
        <v/>
      </c>
      <c r="AV126" s="124">
        <f>IF(AU126="","",TODAY()-AU126)</f>
        <v/>
      </c>
      <c r="AW126" s="494" t="n">
        <v>46220</v>
      </c>
      <c r="AX126" s="184" t="n">
        <v>875000</v>
      </c>
      <c r="AY126" s="184">
        <f>IF(AU126="","SIN ESTADO",IF(AW126&lt;&gt;"","PAGA",IF(AV126&gt;0,"VENCIDA",IF(AV126&gt;=-5,"POR VENCER","AL DÍA"))))</f>
        <v/>
      </c>
      <c r="AZ126" s="185" t="inlineStr">
        <is>
          <t>TRANSFERENCIA</t>
        </is>
      </c>
      <c r="BA126" s="119">
        <f>IF(N($H126)&lt;8,"",IF(AU126="","",AU126+31))</f>
        <v/>
      </c>
      <c r="BB126" s="124">
        <f>IF(BA126="","",TODAY()-BA126)</f>
        <v/>
      </c>
      <c r="BC126" s="494" t="n">
        <v>46254</v>
      </c>
      <c r="BD126" s="184" t="n">
        <v>875000</v>
      </c>
      <c r="BE126" s="184">
        <f>IF(BA126="","SIN ESTADO",IF(BC126&lt;&gt;"","PAGA",IF(BB126&gt;0,"VENCIDA",IF(BB126&gt;=-5,"POR VENCER","AL DÍA"))))</f>
        <v/>
      </c>
      <c r="BF126" s="185" t="inlineStr">
        <is>
          <t>TRANSFERENCIA</t>
        </is>
      </c>
      <c r="BG126" s="119">
        <f>IF(N($H126)&lt;9,"",IF(BA126="","",BA126+31))</f>
        <v/>
      </c>
      <c r="BH126" s="124">
        <f>IF(BG126="","",TODAY()-BG126)</f>
        <v/>
      </c>
      <c r="BI126" s="494" t="n"/>
      <c r="BJ126" s="184" t="n"/>
      <c r="BK126" s="184">
        <f>IF(BG126="","SIN ESTADO",IF(BI126&lt;&gt;"","PAGA",IF(BH126&gt;0,"VENCIDA",IF(BH126&gt;=-5,"POR VENCER","AL DÍA"))))</f>
        <v/>
      </c>
      <c r="BL126" s="185" t="n"/>
      <c r="BM126" s="119">
        <f>IF(N($H126)&lt;10,"",IF(BG126="","",BG126+31))</f>
        <v/>
      </c>
      <c r="BN126" s="124">
        <f>IF(BM126="","",TODAY()-BM126)</f>
        <v/>
      </c>
      <c r="BO126" s="494" t="n"/>
      <c r="BP126" s="184" t="n"/>
      <c r="BQ126" s="184">
        <f>IF(BM126="","SIN ESTADO",IF(BO126&lt;&gt;"","PAGA",IF(BN126&gt;0,"VENCIDA",IF(BN126&gt;=-5,"POR VENCER","AL DÍA"))))</f>
        <v/>
      </c>
      <c r="BR126" s="185" t="n"/>
      <c r="BS126" s="119">
        <f>IF(N($H126)&lt;11,"",IF(BM126="","",BM126+31))</f>
        <v/>
      </c>
      <c r="BT126" s="124">
        <f>IF(BS126="","",TODAY()-BS126)</f>
        <v/>
      </c>
      <c r="BU126" s="494" t="n"/>
      <c r="BV126" s="184" t="n"/>
      <c r="BW126" s="184">
        <f>IF(BS126="","SIN ESTADO",IF(BU126&lt;&gt;"","PAGA",IF(BT126&gt;0,"VENCIDA",IF(BT126&gt;=-5,"POR VENCER","AL DÍA"))))</f>
        <v/>
      </c>
      <c r="BX126" s="185" t="n"/>
      <c r="BY126" s="119">
        <f>IF(N($H126)&lt;12,"",IF(BS126="","",BS126+31))</f>
        <v/>
      </c>
      <c r="BZ126" s="124">
        <f>IF(BY126="","",TODAY()-BY126)</f>
        <v/>
      </c>
      <c r="CA126" s="494" t="n"/>
      <c r="CB126" s="184" t="n"/>
      <c r="CC126" s="184">
        <f>IF(BY126="","SIN ESTADO",IF(CA126&lt;&gt;"","PAGA",IF(BZ126&gt;0,"VENCIDA",IF(BZ126&gt;=-5,"POR VENCER","AL DÍA"))))</f>
        <v/>
      </c>
      <c r="CD126" s="185" t="n"/>
      <c r="CE126" s="119">
        <f>IF(N($H126)&lt;13,"",IF(BY126="","",BY126+31))</f>
        <v/>
      </c>
      <c r="CF126" s="124">
        <f>IF(CE126="","",TODAY()-CE126)</f>
        <v/>
      </c>
      <c r="CG126" s="494" t="n"/>
      <c r="CH126" s="184" t="n"/>
      <c r="CI126" s="184">
        <f>IF(CE126="","SIN ESTADO",IF(CG126&lt;&gt;"","PAGA",IF(CF126&gt;0,"VENCIDA",IF(CF126&gt;=-5,"POR VENCER","AL DÍA"))))</f>
        <v/>
      </c>
      <c r="CJ126" s="185" t="n"/>
      <c r="CK126" s="119">
        <f>IF(N($H126)&lt;14,"",IF(CE126="","",CE126+31))</f>
        <v/>
      </c>
      <c r="CL126" s="124">
        <f>IF(CK126="","",TODAY()-CK126)</f>
        <v/>
      </c>
      <c r="CM126" s="494" t="n"/>
      <c r="CN126" s="184" t="n"/>
      <c r="CO126" s="184">
        <f>IF(CK126="","SIN ESTADO",IF(CM126&lt;&gt;"","PAGA",IF(CL126&gt;0,"VENCIDA",IF(CL126&gt;=-5,"POR VENCER","AL DÍA"))))</f>
        <v/>
      </c>
      <c r="CP126" s="185" t="n"/>
      <c r="CQ126" s="119">
        <f>IF(N($H126)&lt;15,"",IF(CK126="","",CK126+31))</f>
        <v/>
      </c>
      <c r="CR126" s="124">
        <f>IF(CQ126="","",TODAY()-CQ126)</f>
        <v/>
      </c>
      <c r="CS126" s="494" t="n"/>
      <c r="CT126" s="184" t="n"/>
      <c r="CU126" s="184">
        <f>IF(CQ126="","SIN ESTADO",IF(CS126&lt;&gt;"","PAGA",IF(CR126&gt;0,"VENCIDA",IF(CR126&gt;=-5,"POR VENCER","AL DÍA"))))</f>
        <v/>
      </c>
      <c r="CV126" s="185" t="n"/>
      <c r="CW126" s="119">
        <f>IF(N($H126)&lt;16,"",IF(CQ126="","",CQ126+31))</f>
        <v/>
      </c>
      <c r="CX126" s="124">
        <f>IF(CW126="","",TODAY()-CW126)</f>
        <v/>
      </c>
      <c r="CY126" s="494" t="n"/>
      <c r="CZ126" s="184" t="n"/>
      <c r="DA126" s="184">
        <f>IF(CW126="","SIN ESTADO",IF(CY126&lt;&gt;"","PAGA",IF(CX126&gt;0,"VENCIDA",IF(CX126&gt;=-5,"POR VENCER","AL DÍA"))))</f>
        <v/>
      </c>
      <c r="DB126" s="185" t="n"/>
      <c r="DC126" s="119">
        <f>IF(N($H126)&lt;17,"",IF(CW126="","",CW126+31))</f>
        <v/>
      </c>
      <c r="DD126" s="124">
        <f>IF(DC126="","",TODAY()-DC126)</f>
        <v/>
      </c>
      <c r="DE126" s="494" t="n"/>
      <c r="DF126" s="184" t="n"/>
      <c r="DG126" s="184">
        <f>IF(DC126="","SIN ESTADO",IF(DE126&lt;&gt;"","PAGA",IF(DD126&gt;0,"VENCIDA",IF(DD126&gt;=-5,"POR VENCER","AL DÍA"))))</f>
        <v/>
      </c>
      <c r="DH126" s="185" t="n"/>
      <c r="DI126" s="119">
        <f>IF(N($H126)&lt;18,"",IF(DC126="","",DC126+31))</f>
        <v/>
      </c>
      <c r="DJ126" s="124">
        <f>IF(DI126="","",TODAY()-DI126)</f>
        <v/>
      </c>
      <c r="DK126" s="494" t="n"/>
      <c r="DL126" s="184" t="n"/>
      <c r="DM126" s="184">
        <f>IF(DI126="","SIN ESTADO",IF(DK126&lt;&gt;"","PAGA",IF(DJ126&gt;0,"VENCIDA",IF(DJ126&gt;=-5,"POR VENCER","AL DÍA"))))</f>
        <v/>
      </c>
      <c r="DN126" s="185" t="n"/>
      <c r="DO126" s="119">
        <f>IF(N($H126)&lt;19,"",IF(DI126="","",DI126+31))</f>
        <v/>
      </c>
      <c r="DP126" s="124">
        <f>IF(DO126="","",TODAY()-DO126)</f>
        <v/>
      </c>
      <c r="DQ126" s="494" t="n"/>
      <c r="DR126" s="184" t="n"/>
      <c r="DS126" s="184">
        <f>IF(DO126="","SIN ESTADO",IF(DQ126&lt;&gt;"","PAGA",IF(DP126&gt;0,"VENCIDA",IF(DP126&gt;=-5,"POR VENCER","AL DÍA"))))</f>
        <v/>
      </c>
      <c r="DT126" s="185" t="n"/>
      <c r="DU126" s="119">
        <f>IF(N($H126)&lt;20,"",IF(DO126="","",DO126+31))</f>
        <v/>
      </c>
      <c r="DV126" s="124">
        <f>IF(DU126="","",TODAY()-DU126)</f>
        <v/>
      </c>
      <c r="DW126" s="494" t="n"/>
      <c r="DX126" s="184" t="n"/>
      <c r="DY126" s="184">
        <f>IF(DU126="","SIN ESTADO",IF(DW126&lt;&gt;"","PAGA",IF(DV126&gt;0,"VENCIDA",IF(DV126&gt;=-5,"POR VENCER","AL DÍA"))))</f>
        <v/>
      </c>
      <c r="DZ126" s="185" t="n"/>
      <c r="EA126" s="119">
        <f>IF(N($H126)&lt;21,"",IF(DU126="","",DU126+31))</f>
        <v/>
      </c>
      <c r="EB126" s="124">
        <f>IF(EA126="","",TODAY()-EA126)</f>
        <v/>
      </c>
      <c r="EC126" s="494" t="n"/>
      <c r="ED126" s="184" t="n"/>
      <c r="EE126" s="184">
        <f>IF(EA126="","SIN ESTADO",IF(EC126&lt;&gt;"","PAGA",IF(EB126&gt;0,"VENCIDA",IF(EB126&gt;=-5,"POR VENCER","AL DÍA"))))</f>
        <v/>
      </c>
      <c r="EF126" s="185" t="n"/>
      <c r="EG126" s="119">
        <f>IF(N($H126)&lt;22,"",IF(EA126="","",EA126+31))</f>
        <v/>
      </c>
      <c r="EH126" s="124">
        <f>IF(EG126="","",TODAY()-EG126)</f>
        <v/>
      </c>
      <c r="EI126" s="494" t="n"/>
      <c r="EJ126" s="184" t="n"/>
      <c r="EK126" s="184">
        <f>IF(EG126="","SIN ESTADO",IF(EI126&lt;&gt;"","PAGA",IF(EH126&gt;0,"VENCIDA",IF(EH126&gt;=-5,"POR VENCER","AL DÍA"))))</f>
        <v/>
      </c>
      <c r="EL126" s="185" t="n"/>
      <c r="EM126" s="119">
        <f>IF(N($H126)&lt;23,"",IF(EG126="","",EG126+31))</f>
        <v/>
      </c>
      <c r="EN126" s="124">
        <f>IF(EM126="","",TODAY()-EM126)</f>
        <v/>
      </c>
      <c r="EO126" s="494" t="n"/>
      <c r="EP126" s="184" t="n"/>
      <c r="EQ126" s="184">
        <f>IF(EM126="","SIN ESTADO",IF(EO126&lt;&gt;"","PAGA",IF(EN126&gt;0,"VENCIDA",IF(EN126&gt;=-5,"POR VENCER","AL DÍA"))))</f>
        <v/>
      </c>
      <c r="ER126" s="185" t="n"/>
      <c r="ES126" s="119">
        <f>IF(N($H126)&lt;24,"",IF(EM126="","",EM126+31))</f>
        <v/>
      </c>
      <c r="ET126" s="124">
        <f>IF(ES126="","",TODAY()-ES126)</f>
        <v/>
      </c>
      <c r="EU126" s="494" t="n"/>
      <c r="EV126" s="184" t="n"/>
      <c r="EW126" s="184">
        <f>IF(ES126="","SIN ESTADO",IF(EU126&lt;&gt;"","PAGA",IF(ET126&gt;0,"VENCIDA",IF(ET126&gt;=-5,"POR VENCER","AL DÍA"))))</f>
        <v/>
      </c>
      <c r="EX126" s="185" t="n"/>
      <c r="EY126" s="119">
        <f>IF(N($H126)&lt;25,"",IF(ES126="","",ES126+31))</f>
        <v/>
      </c>
      <c r="EZ126" s="124">
        <f>IF(EY126="","",TODAY()-EY126)</f>
        <v/>
      </c>
      <c r="FA126" s="494" t="n"/>
      <c r="FB126" s="184" t="n"/>
      <c r="FC126" s="184">
        <f>IF(EY126="","SIN ESTADO",IF(FA126&lt;&gt;"","PAGA",IF(EZ126&gt;0,"VENCIDA",IF(EZ126&gt;=-5,"POR VENCER","AL DÍA"))))</f>
        <v/>
      </c>
      <c r="FD126" s="185" t="n"/>
      <c r="FE126" s="119">
        <f>IF(N($H126)&lt;26,"",IF(EY126="","",EY126+31))</f>
        <v/>
      </c>
      <c r="FF126" s="124">
        <f>IF(FE126="","",TODAY()-FE126)</f>
        <v/>
      </c>
      <c r="FG126" s="494" t="n"/>
      <c r="FH126" s="184" t="n"/>
      <c r="FI126" s="184">
        <f>IF(FE126="","SIN ESTADO",IF(FG126&lt;&gt;"","PAGA",IF(FF126&gt;0,"VENCIDA",IF(FF126&gt;=-5,"POR VENCER","AL DÍA"))))</f>
        <v/>
      </c>
      <c r="FJ126" s="185" t="n"/>
      <c r="FK126" s="119">
        <f>IF(N($H126)&lt;27,"",IF(FE126="","",FE126+31))</f>
        <v/>
      </c>
      <c r="FL126" s="124">
        <f>IF(FK126="","",TODAY()-FK126)</f>
        <v/>
      </c>
      <c r="FM126" s="494" t="n"/>
      <c r="FN126" s="184" t="n"/>
      <c r="FO126" s="184">
        <f>IF(FK126="","SIN ESTADO",IF(FM126&lt;&gt;"","PAGA",IF(FL126&gt;0,"VENCIDA",IF(FL126&gt;=-5,"POR VENCER","AL DÍA"))))</f>
        <v/>
      </c>
      <c r="FP126" s="185" t="n"/>
      <c r="FQ126" s="119">
        <f>IF(N($H126)&lt;28,"",IF(FK126="","",FK126+31))</f>
        <v/>
      </c>
      <c r="FR126" s="124">
        <f>IF(FQ126="","",TODAY()-FQ126)</f>
        <v/>
      </c>
      <c r="FS126" s="494" t="n"/>
      <c r="FT126" s="184" t="n"/>
      <c r="FU126" s="184">
        <f>IF(FQ126="","SIN ESTADO",IF(FS126&lt;&gt;"","PAGA",IF(FR126&gt;0,"VENCIDA",IF(FR126&gt;=-5,"POR VENCER","AL DÍA"))))</f>
        <v/>
      </c>
      <c r="FV126" s="185" t="n"/>
      <c r="FW126" s="119">
        <f>IF(N($H126)&lt;29,"",IF(FQ126="","",FQ126+31))</f>
        <v/>
      </c>
      <c r="FX126" s="124">
        <f>IF(FW126="","",TODAY()-FW126)</f>
        <v/>
      </c>
      <c r="FY126" s="494" t="n"/>
      <c r="FZ126" s="184" t="n"/>
      <c r="GA126" s="184">
        <f>IF(FW126="","SIN ESTADO",IF(FY126&lt;&gt;"","PAGA",IF(FX126&gt;0,"VENCIDA",IF(FX126&gt;=-5,"POR VENCER","AL DÍA"))))</f>
        <v/>
      </c>
      <c r="GB126" s="185" t="n"/>
      <c r="GC126" s="119">
        <f>IF(N($H126)&lt;30,"",IF(FW126="","",FW126+31))</f>
        <v/>
      </c>
      <c r="GD126" s="124">
        <f>IF(GC126="","",TODAY()-GC126)</f>
        <v/>
      </c>
      <c r="GE126" s="494" t="n"/>
      <c r="GF126" s="184" t="n"/>
      <c r="GG126" s="184">
        <f>IF(GC126="","SIN ESTADO",IF(GE126&lt;&gt;"","PAGA",IF(GD126&gt;0,"VENCIDA",IF(GD126&gt;=-5,"POR VENCER","AL DÍA"))))</f>
        <v/>
      </c>
      <c r="GH126" s="185" t="n"/>
      <c r="GI126" s="119">
        <f>IF(N($H126)&lt;31,"",IF(GC126="","",GC126+31))</f>
        <v/>
      </c>
      <c r="GJ126" s="124">
        <f>IF(GI126="","",TODAY()-GI126)</f>
        <v/>
      </c>
      <c r="GK126" s="494" t="n"/>
      <c r="GL126" s="184" t="n"/>
      <c r="GM126" s="184">
        <f>IF(GI126="","SIN ESTADO",IF(GK126&lt;&gt;"","PAGA",IF(GJ126&gt;0,"VENCIDA",IF(GJ126&gt;=-5,"POR VENCER","AL DÍA"))))</f>
        <v/>
      </c>
      <c r="GN126" s="185" t="n"/>
      <c r="GO126" s="119">
        <f>IF(N($H126)&lt;32,"",IF(GI126="","",GI126+31))</f>
        <v/>
      </c>
      <c r="GP126" s="124">
        <f>IF(GO126="","",TODAY()-GO126)</f>
        <v/>
      </c>
      <c r="GQ126" s="494" t="n"/>
      <c r="GR126" s="184" t="n"/>
      <c r="GS126" s="184">
        <f>IF(GO126="","SIN ESTADO",IF(GQ126&lt;&gt;"","PAGA",IF(GP126&gt;0,"VENCIDA",IF(GP126&gt;=-5,"POR VENCER","AL DÍA"))))</f>
        <v/>
      </c>
      <c r="GT126" s="185" t="n"/>
      <c r="GU126" s="119">
        <f>IF(N($H126)&lt;33,"",IF(GO126="","",GO126+31))</f>
        <v/>
      </c>
      <c r="GV126" s="124">
        <f>IF(GU126="","",TODAY()-GU126)</f>
        <v/>
      </c>
      <c r="GW126" s="494" t="n"/>
      <c r="GX126" s="184" t="n"/>
      <c r="GY126" s="184">
        <f>IF(GU126="","SIN ESTADO",IF(GW126&lt;&gt;"","PAGA",IF(GV126&gt;0,"VENCIDA",IF(GV126&gt;=-5,"POR VENCER","AL DÍA"))))</f>
        <v/>
      </c>
      <c r="GZ126" s="185" t="n"/>
      <c r="HA126" s="119">
        <f>IF(N($H126)&lt;34,"",IF(GU126="","",GU126+31))</f>
        <v/>
      </c>
      <c r="HB126" s="124">
        <f>IF(HA126="","",TODAY()-HA126)</f>
        <v/>
      </c>
      <c r="HC126" s="494" t="n"/>
      <c r="HD126" s="184" t="n"/>
      <c r="HE126" s="184">
        <f>IF(HA126="","SIN ESTADO",IF(HC126&lt;&gt;"","PAGA",IF(HB126&gt;0,"VENCIDA",IF(HB126&gt;=-5,"POR VENCER","AL DÍA"))))</f>
        <v/>
      </c>
      <c r="HF126" s="185" t="n"/>
      <c r="HG126" s="119">
        <f>IF(N($H126)&lt;35,"",IF(HA126="","",HA126+31))</f>
        <v/>
      </c>
      <c r="HH126" s="124">
        <f>IF(HG126="","",TODAY()-HG126)</f>
        <v/>
      </c>
      <c r="HI126" s="494" t="n"/>
      <c r="HJ126" s="184" t="n"/>
      <c r="HK126" s="184">
        <f>IF(HG126="","SIN ESTADO",IF(HI126&lt;&gt;"","PAGA",IF(HH126&gt;0,"VENCIDA",IF(HH126&gt;=-5,"POR VENCER","AL DÍA"))))</f>
        <v/>
      </c>
      <c r="HL126" s="168" t="n"/>
      <c r="HM126" s="119">
        <f>IF(N($H126)&lt;36,"",IF(HG126="","",HG126+31))</f>
        <v/>
      </c>
      <c r="HN126" s="124">
        <f>IF(HM126="","",TODAY()-HM126)</f>
        <v/>
      </c>
      <c r="HO126" s="494" t="n"/>
      <c r="HP126" s="184" t="n"/>
      <c r="HQ126" s="184">
        <f>IF(HM126="","SIN ESTADO",IF(HO126&lt;&gt;"","PAGA",IF(HN126&gt;0,"VENCIDA",IF(HN126&gt;=-5,"POR VENCER","AL DÍA"))))</f>
        <v/>
      </c>
      <c r="HR126" s="168" t="n"/>
      <c r="HS126" s="169">
        <f>N126+T126+Z126+AF126+AL126+AR126+AX126+BD126+BJ126+BP126+BV126+CB126+CH126+CN126+CT126+CZ126+DF126+DL126+DR126+DX126+ED126+EJ126+EP126+EV126+FB126+FH126+FN126+FT126+FZ126+GF126+GL126+GR126+GX126+HD126+HJ126+HP126</f>
        <v/>
      </c>
      <c r="HU126" s="170">
        <f>IFERROR(N($J126),0)</f>
        <v/>
      </c>
      <c r="HW126" s="170">
        <f>SUMPRODUCT((MOD(COLUMN($M126:$HR126)-COLUMN($M126),6)=0)*ISNUMBER($M126:$HR126)*($M126:$HR126&gt;=RESUMEN!$C$26)*($M126:$HR126&lt;=RESUMEN!$C$27)*IFERROR(N($N126:$HS126),0))</f>
        <v/>
      </c>
      <c r="HX126" s="170">
        <f>SUMPRODUCT((MOD(COLUMN($M126:$HR126)-COLUMN($M126),6)=0)*ISNUMBER($M126:$HR126)*($M126:$HR126&gt;=RESUMEN!$C$26)*($M126:$HR126&lt;=RESUMEN!$C$27))</f>
        <v/>
      </c>
    </row>
    <row r="127" ht="15.75" customHeight="1" s="506">
      <c r="B127" s="113">
        <f>VENTAS!A126</f>
        <v/>
      </c>
      <c r="C127" s="236">
        <f>VENTAS!B126</f>
        <v/>
      </c>
      <c r="D127" s="53">
        <f>VENTAS!C126</f>
        <v/>
      </c>
      <c r="E127" s="114">
        <f>VENTAS!D126</f>
        <v/>
      </c>
      <c r="F127" s="114">
        <f>VENTAS!J126</f>
        <v/>
      </c>
      <c r="G127" s="494">
        <f>VENTAS!F126</f>
        <v/>
      </c>
      <c r="H127" s="479">
        <f>VENTAS!K126</f>
        <v/>
      </c>
      <c r="I127" s="479">
        <f>VENTAS!M126</f>
        <v/>
      </c>
      <c r="J127" s="184">
        <f>VENTAS!L126</f>
        <v/>
      </c>
      <c r="K127" s="119">
        <f>IF(N($H127)&lt;1,"",$G127+31)</f>
        <v/>
      </c>
      <c r="L127" s="124">
        <f>IF(K127="","",TODAY()-K127)</f>
        <v/>
      </c>
      <c r="M127" s="265" t="n">
        <v>46008</v>
      </c>
      <c r="N127" s="374" t="n">
        <v>875000</v>
      </c>
      <c r="O127" s="184">
        <f>IF(K127="","SIN ESTADO",IF(M127&lt;&gt;"","PAGA",IF(L127&gt;0,"VENCIDA",IF(L127&gt;=-5,"POR VENCER","AL DÍA"))))</f>
        <v/>
      </c>
      <c r="P127" s="185" t="inlineStr">
        <is>
          <t>TRANSFERENCIA</t>
        </is>
      </c>
      <c r="Q127" s="119">
        <f>IF(N($H127)&lt;2,"",IF(K127="","",K127+31))</f>
        <v/>
      </c>
      <c r="R127" s="124">
        <f>IF(Q127="","",TODAY()-Q127)</f>
        <v/>
      </c>
      <c r="S127" s="470" t="n">
        <v>46042</v>
      </c>
      <c r="T127" s="184" t="n">
        <v>875000</v>
      </c>
      <c r="U127" s="184">
        <f>IF(Q127="","SIN ESTADO",IF(S127&lt;&gt;"","PAGA",IF(R127&gt;0,"VENCIDA",IF(R127&gt;=-5,"POR VENCER","AL DÍA"))))</f>
        <v/>
      </c>
      <c r="V127" s="185" t="inlineStr">
        <is>
          <t>TRANSFERENCIA</t>
        </is>
      </c>
      <c r="W127" s="119">
        <f>IF(N($H127)&lt;3,"",IF(Q127="","",Q127+31))</f>
        <v/>
      </c>
      <c r="X127" s="124">
        <f>IF(W127="","",TODAY()-W127)</f>
        <v/>
      </c>
      <c r="Y127" s="471" t="n">
        <v>46074</v>
      </c>
      <c r="Z127" s="184" t="n">
        <v>875000</v>
      </c>
      <c r="AA127" s="184">
        <f>IF(W127="","SIN ESTADO",IF(Y127&lt;&gt;"","PAGA",IF(X127&gt;0,"VENCIDA",IF(X127&gt;=-5,"POR VENCER","AL DÍA"))))</f>
        <v/>
      </c>
      <c r="AB127" s="185" t="inlineStr">
        <is>
          <t>TRANSFERENCIA</t>
        </is>
      </c>
      <c r="AC127" s="119">
        <f>IF(N($H127)&lt;4,"",IF(W127="","",W127+31))</f>
        <v/>
      </c>
      <c r="AD127" s="124">
        <f>IF(AC127="","",TODAY()-AC127)</f>
        <v/>
      </c>
      <c r="AE127" s="497" t="n">
        <v>46101</v>
      </c>
      <c r="AF127" s="184" t="n">
        <v>875000</v>
      </c>
      <c r="AG127" s="184">
        <f>IF(AC127="","SIN ESTADO",IF(AE127&lt;&gt;"","PAGA",IF(AD127&gt;0,"VENCIDA",IF(AD127&gt;=-5,"POR VENCER","AL DÍA"))))</f>
        <v/>
      </c>
      <c r="AH127" s="185" t="inlineStr">
        <is>
          <t>TRANSFERENCIA</t>
        </is>
      </c>
      <c r="AI127" s="119">
        <f>IF(N($H127)&lt;5,"",IF(AC127="","",AC127+31))</f>
        <v/>
      </c>
      <c r="AJ127" s="124">
        <f>IF(AI127="","",TODAY()-AI127)</f>
        <v/>
      </c>
      <c r="AK127" s="494" t="n">
        <v>46133</v>
      </c>
      <c r="AL127" s="184" t="n">
        <v>875000</v>
      </c>
      <c r="AM127" s="184">
        <f>IF(AI127="","SIN ESTADO",IF(AK127&lt;&gt;"","PAGA",IF(AJ127&gt;0,"VENCIDA",IF(AJ127&gt;=-5,"POR VENCER","AL DÍA"))))</f>
        <v/>
      </c>
      <c r="AN127" s="185" t="inlineStr">
        <is>
          <t>TRANSFERENCIA</t>
        </is>
      </c>
      <c r="AO127" s="119">
        <f>IF(N($H127)&lt;6,"",IF(AI127="","",AI127+31))</f>
        <v/>
      </c>
      <c r="AP127" s="124">
        <f>IF(AO127="","",TODAY()-AO127)</f>
        <v/>
      </c>
      <c r="AQ127" s="270" t="n">
        <v>46157</v>
      </c>
      <c r="AR127" s="184" t="n">
        <v>875000</v>
      </c>
      <c r="AS127" s="184">
        <f>IF(AO127="","SIN ESTADO",IF(AQ127&lt;&gt;"","PAGA",IF(AP127&gt;0,"VENCIDA",IF(AP127&gt;=-5,"POR VENCER","AL DÍA"))))</f>
        <v/>
      </c>
      <c r="AT127" s="185" t="inlineStr">
        <is>
          <t>TRANSFERENCIA</t>
        </is>
      </c>
      <c r="AU127" s="119">
        <f>IF(N($H127)&lt;7,"",IF(AO127="","",AO127+31))</f>
        <v/>
      </c>
      <c r="AV127" s="124">
        <f>IF(AU127="","",TODAY()-AU127)</f>
        <v/>
      </c>
      <c r="AW127" s="494" t="n">
        <v>46195</v>
      </c>
      <c r="AX127" s="184" t="n">
        <v>875000</v>
      </c>
      <c r="AY127" s="184">
        <f>IF(AU127="","SIN ESTADO",IF(AW127&lt;&gt;"","PAGA",IF(AV127&gt;0,"VENCIDA",IF(AV127&gt;=-5,"POR VENCER","AL DÍA"))))</f>
        <v/>
      </c>
      <c r="AZ127" s="185" t="inlineStr">
        <is>
          <t>TRANSFERENCIA</t>
        </is>
      </c>
      <c r="BA127" s="119">
        <f>IF(N($H127)&lt;8,"",IF(AU127="","",AU127+31))</f>
        <v/>
      </c>
      <c r="BB127" s="124">
        <f>IF(BA127="","",TODAY()-BA127)</f>
        <v/>
      </c>
      <c r="BC127" s="494" t="n">
        <v>46226</v>
      </c>
      <c r="BD127" s="184" t="n">
        <v>875000</v>
      </c>
      <c r="BE127" s="184">
        <f>IF(BA127="","SIN ESTADO",IF(BC127&lt;&gt;"","PAGA",IF(BB127&gt;0,"VENCIDA",IF(BB127&gt;=-5,"POR VENCER","AL DÍA"))))</f>
        <v/>
      </c>
      <c r="BF127" s="185" t="inlineStr">
        <is>
          <t>TRANSFERENCIA</t>
        </is>
      </c>
      <c r="BG127" s="119">
        <f>IF(N($H127)&lt;9,"",IF(BA127="","",BA127+31))</f>
        <v/>
      </c>
      <c r="BH127" s="124">
        <f>IF(BG127="","",TODAY()-BG127)</f>
        <v/>
      </c>
      <c r="BI127" s="494" t="n">
        <v>46247</v>
      </c>
      <c r="BJ127" s="184" t="n">
        <v>875000</v>
      </c>
      <c r="BK127" s="184">
        <f>IF(BG127="","SIN ESTADO",IF(BI127&lt;&gt;"","PAGA",IF(BH127&gt;0,"VENCIDA",IF(BH127&gt;=-5,"POR VENCER","AL DÍA"))))</f>
        <v/>
      </c>
      <c r="BL127" s="185" t="inlineStr">
        <is>
          <t>TRANSFERENCIA</t>
        </is>
      </c>
      <c r="BM127" s="119">
        <f>IF(N($H127)&lt;10,"",IF(BG127="","",BG127+31))</f>
        <v/>
      </c>
      <c r="BN127" s="124">
        <f>IF(BM127="","",TODAY()-BM127)</f>
        <v/>
      </c>
      <c r="BO127" s="494" t="n">
        <v>46288</v>
      </c>
      <c r="BP127" s="184" t="n">
        <v>875000</v>
      </c>
      <c r="BQ127" s="184">
        <f>IF(BM127="","SIN ESTADO",IF(BO127&lt;&gt;"","PAGA",IF(BN127&gt;0,"VENCIDA",IF(BN127&gt;=-5,"POR VENCER","AL DÍA"))))</f>
        <v/>
      </c>
      <c r="BR127" s="185" t="inlineStr">
        <is>
          <t>TRANSFERENCIA</t>
        </is>
      </c>
      <c r="BS127" s="119">
        <f>IF(N($H127)&lt;11,"",IF(BM127="","",BM127+31))</f>
        <v/>
      </c>
      <c r="BT127" s="124">
        <f>IF(BS127="","",TODAY()-BS127)</f>
        <v/>
      </c>
      <c r="BU127" s="494" t="n"/>
      <c r="BV127" s="184" t="n"/>
      <c r="BW127" s="184">
        <f>IF(BS127="","SIN ESTADO",IF(BU127&lt;&gt;"","PAGA",IF(BT127&gt;0,"VENCIDA",IF(BT127&gt;=-5,"POR VENCER","AL DÍA"))))</f>
        <v/>
      </c>
      <c r="BX127" s="185" t="n"/>
      <c r="BY127" s="119">
        <f>IF(N($H127)&lt;12,"",IF(BS127="","",BS127+31))</f>
        <v/>
      </c>
      <c r="BZ127" s="124">
        <f>IF(BY127="","",TODAY()-BY127)</f>
        <v/>
      </c>
      <c r="CA127" s="494" t="n"/>
      <c r="CB127" s="184" t="n"/>
      <c r="CC127" s="184">
        <f>IF(BY127="","SIN ESTADO",IF(CA127&lt;&gt;"","PAGA",IF(BZ127&gt;0,"VENCIDA",IF(BZ127&gt;=-5,"POR VENCER","AL DÍA"))))</f>
        <v/>
      </c>
      <c r="CD127" s="185" t="n"/>
      <c r="CE127" s="119">
        <f>IF(N($H127)&lt;13,"",IF(BY127="","",BY127+31))</f>
        <v/>
      </c>
      <c r="CF127" s="124">
        <f>IF(CE127="","",TODAY()-CE127)</f>
        <v/>
      </c>
      <c r="CG127" s="494" t="n"/>
      <c r="CH127" s="184" t="n"/>
      <c r="CI127" s="184">
        <f>IF(CE127="","SIN ESTADO",IF(CG127&lt;&gt;"","PAGA",IF(CF127&gt;0,"VENCIDA",IF(CF127&gt;=-5,"POR VENCER","AL DÍA"))))</f>
        <v/>
      </c>
      <c r="CJ127" s="185" t="n"/>
      <c r="CK127" s="119">
        <f>IF(N($H127)&lt;14,"",IF(CE127="","",CE127+31))</f>
        <v/>
      </c>
      <c r="CL127" s="124">
        <f>IF(CK127="","",TODAY()-CK127)</f>
        <v/>
      </c>
      <c r="CM127" s="494" t="n"/>
      <c r="CN127" s="184" t="n"/>
      <c r="CO127" s="184">
        <f>IF(CK127="","SIN ESTADO",IF(CM127&lt;&gt;"","PAGA",IF(CL127&gt;0,"VENCIDA",IF(CL127&gt;=-5,"POR VENCER","AL DÍA"))))</f>
        <v/>
      </c>
      <c r="CP127" s="185" t="n"/>
      <c r="CQ127" s="119">
        <f>IF(N($H127)&lt;15,"",IF(CK127="","",CK127+31))</f>
        <v/>
      </c>
      <c r="CR127" s="124">
        <f>IF(CQ127="","",TODAY()-CQ127)</f>
        <v/>
      </c>
      <c r="CS127" s="494" t="n"/>
      <c r="CT127" s="184" t="n"/>
      <c r="CU127" s="184">
        <f>IF(CQ127="","SIN ESTADO",IF(CS127&lt;&gt;"","PAGA",IF(CR127&gt;0,"VENCIDA",IF(CR127&gt;=-5,"POR VENCER","AL DÍA"))))</f>
        <v/>
      </c>
      <c r="CV127" s="185" t="n"/>
      <c r="CW127" s="119">
        <f>IF(N($H127)&lt;16,"",IF(CQ127="","",CQ127+31))</f>
        <v/>
      </c>
      <c r="CX127" s="124">
        <f>IF(CW127="","",TODAY()-CW127)</f>
        <v/>
      </c>
      <c r="CY127" s="494" t="n"/>
      <c r="CZ127" s="184" t="n"/>
      <c r="DA127" s="184">
        <f>IF(CW127="","SIN ESTADO",IF(CY127&lt;&gt;"","PAGA",IF(CX127&gt;0,"VENCIDA",IF(CX127&gt;=-5,"POR VENCER","AL DÍA"))))</f>
        <v/>
      </c>
      <c r="DB127" s="185" t="n"/>
      <c r="DC127" s="119">
        <f>IF(N($H127)&lt;17,"",IF(CW127="","",CW127+31))</f>
        <v/>
      </c>
      <c r="DD127" s="124">
        <f>IF(DC127="","",TODAY()-DC127)</f>
        <v/>
      </c>
      <c r="DE127" s="494" t="n"/>
      <c r="DF127" s="184" t="n"/>
      <c r="DG127" s="184">
        <f>IF(DC127="","SIN ESTADO",IF(DE127&lt;&gt;"","PAGA",IF(DD127&gt;0,"VENCIDA",IF(DD127&gt;=-5,"POR VENCER","AL DÍA"))))</f>
        <v/>
      </c>
      <c r="DH127" s="185" t="n"/>
      <c r="DI127" s="119">
        <f>IF(N($H127)&lt;18,"",IF(DC127="","",DC127+31))</f>
        <v/>
      </c>
      <c r="DJ127" s="124">
        <f>IF(DI127="","",TODAY()-DI127)</f>
        <v/>
      </c>
      <c r="DK127" s="494" t="n"/>
      <c r="DL127" s="184" t="n"/>
      <c r="DM127" s="184">
        <f>IF(DI127="","SIN ESTADO",IF(DK127&lt;&gt;"","PAGA",IF(DJ127&gt;0,"VENCIDA",IF(DJ127&gt;=-5,"POR VENCER","AL DÍA"))))</f>
        <v/>
      </c>
      <c r="DN127" s="185" t="n"/>
      <c r="DO127" s="119">
        <f>IF(N($H127)&lt;19,"",IF(DI127="","",DI127+31))</f>
        <v/>
      </c>
      <c r="DP127" s="124">
        <f>IF(DO127="","",TODAY()-DO127)</f>
        <v/>
      </c>
      <c r="DQ127" s="494" t="n"/>
      <c r="DR127" s="184" t="n"/>
      <c r="DS127" s="184">
        <f>IF(DO127="","SIN ESTADO",IF(DQ127&lt;&gt;"","PAGA",IF(DP127&gt;0,"VENCIDA",IF(DP127&gt;=-5,"POR VENCER","AL DÍA"))))</f>
        <v/>
      </c>
      <c r="DT127" s="185" t="n"/>
      <c r="DU127" s="119">
        <f>IF(N($H127)&lt;20,"",IF(DO127="","",DO127+31))</f>
        <v/>
      </c>
      <c r="DV127" s="124">
        <f>IF(DU127="","",TODAY()-DU127)</f>
        <v/>
      </c>
      <c r="DW127" s="494" t="n"/>
      <c r="DX127" s="184" t="n"/>
      <c r="DY127" s="184">
        <f>IF(DU127="","SIN ESTADO",IF(DW127&lt;&gt;"","PAGA",IF(DV127&gt;0,"VENCIDA",IF(DV127&gt;=-5,"POR VENCER","AL DÍA"))))</f>
        <v/>
      </c>
      <c r="DZ127" s="185" t="n"/>
      <c r="EA127" s="119">
        <f>IF(N($H127)&lt;21,"",IF(DU127="","",DU127+31))</f>
        <v/>
      </c>
      <c r="EB127" s="124">
        <f>IF(EA127="","",TODAY()-EA127)</f>
        <v/>
      </c>
      <c r="EC127" s="494" t="n"/>
      <c r="ED127" s="184" t="n"/>
      <c r="EE127" s="184">
        <f>IF(EA127="","SIN ESTADO",IF(EC127&lt;&gt;"","PAGA",IF(EB127&gt;0,"VENCIDA",IF(EB127&gt;=-5,"POR VENCER","AL DÍA"))))</f>
        <v/>
      </c>
      <c r="EF127" s="185" t="n"/>
      <c r="EG127" s="119">
        <f>IF(N($H127)&lt;22,"",IF(EA127="","",EA127+31))</f>
        <v/>
      </c>
      <c r="EH127" s="124">
        <f>IF(EG127="","",TODAY()-EG127)</f>
        <v/>
      </c>
      <c r="EI127" s="494" t="n"/>
      <c r="EJ127" s="184" t="n"/>
      <c r="EK127" s="184">
        <f>IF(EG127="","SIN ESTADO",IF(EI127&lt;&gt;"","PAGA",IF(EH127&gt;0,"VENCIDA",IF(EH127&gt;=-5,"POR VENCER","AL DÍA"))))</f>
        <v/>
      </c>
      <c r="EL127" s="185" t="n"/>
      <c r="EM127" s="119">
        <f>IF(N($H127)&lt;23,"",IF(EG127="","",EG127+31))</f>
        <v/>
      </c>
      <c r="EN127" s="124">
        <f>IF(EM127="","",TODAY()-EM127)</f>
        <v/>
      </c>
      <c r="EO127" s="494" t="n"/>
      <c r="EP127" s="184" t="n"/>
      <c r="EQ127" s="184">
        <f>IF(EM127="","SIN ESTADO",IF(EO127&lt;&gt;"","PAGA",IF(EN127&gt;0,"VENCIDA",IF(EN127&gt;=-5,"POR VENCER","AL DÍA"))))</f>
        <v/>
      </c>
      <c r="ER127" s="185" t="n"/>
      <c r="ES127" s="119">
        <f>IF(N($H127)&lt;24,"",IF(EM127="","",EM127+31))</f>
        <v/>
      </c>
      <c r="ET127" s="124">
        <f>IF(ES127="","",TODAY()-ES127)</f>
        <v/>
      </c>
      <c r="EU127" s="494" t="n"/>
      <c r="EV127" s="184" t="n"/>
      <c r="EW127" s="184">
        <f>IF(ES127="","SIN ESTADO",IF(EU127&lt;&gt;"","PAGA",IF(ET127&gt;0,"VENCIDA",IF(ET127&gt;=-5,"POR VENCER","AL DÍA"))))</f>
        <v/>
      </c>
      <c r="EX127" s="185" t="n"/>
      <c r="EY127" s="119">
        <f>IF(N($H127)&lt;25,"",IF(ES127="","",ES127+31))</f>
        <v/>
      </c>
      <c r="EZ127" s="124">
        <f>IF(EY127="","",TODAY()-EY127)</f>
        <v/>
      </c>
      <c r="FA127" s="494" t="n"/>
      <c r="FB127" s="184" t="n"/>
      <c r="FC127" s="184">
        <f>IF(EY127="","SIN ESTADO",IF(FA127&lt;&gt;"","PAGA",IF(EZ127&gt;0,"VENCIDA",IF(EZ127&gt;=-5,"POR VENCER","AL DÍA"))))</f>
        <v/>
      </c>
      <c r="FD127" s="185" t="n"/>
      <c r="FE127" s="119">
        <f>IF(N($H127)&lt;26,"",IF(EY127="","",EY127+31))</f>
        <v/>
      </c>
      <c r="FF127" s="124">
        <f>IF(FE127="","",TODAY()-FE127)</f>
        <v/>
      </c>
      <c r="FG127" s="494" t="n"/>
      <c r="FH127" s="184" t="n"/>
      <c r="FI127" s="184">
        <f>IF(FE127="","SIN ESTADO",IF(FG127&lt;&gt;"","PAGA",IF(FF127&gt;0,"VENCIDA",IF(FF127&gt;=-5,"POR VENCER","AL DÍA"))))</f>
        <v/>
      </c>
      <c r="FJ127" s="185" t="n"/>
      <c r="FK127" s="119">
        <f>IF(N($H127)&lt;27,"",IF(FE127="","",FE127+31))</f>
        <v/>
      </c>
      <c r="FL127" s="124">
        <f>IF(FK127="","",TODAY()-FK127)</f>
        <v/>
      </c>
      <c r="FM127" s="494" t="n"/>
      <c r="FN127" s="184" t="n"/>
      <c r="FO127" s="184">
        <f>IF(FK127="","SIN ESTADO",IF(FM127&lt;&gt;"","PAGA",IF(FL127&gt;0,"VENCIDA",IF(FL127&gt;=-5,"POR VENCER","AL DÍA"))))</f>
        <v/>
      </c>
      <c r="FP127" s="185" t="n"/>
      <c r="FQ127" s="119">
        <f>IF(N($H127)&lt;28,"",IF(FK127="","",FK127+31))</f>
        <v/>
      </c>
      <c r="FR127" s="124">
        <f>IF(FQ127="","",TODAY()-FQ127)</f>
        <v/>
      </c>
      <c r="FS127" s="494" t="n"/>
      <c r="FT127" s="184" t="n"/>
      <c r="FU127" s="184">
        <f>IF(FQ127="","SIN ESTADO",IF(FS127&lt;&gt;"","PAGA",IF(FR127&gt;0,"VENCIDA",IF(FR127&gt;=-5,"POR VENCER","AL DÍA"))))</f>
        <v/>
      </c>
      <c r="FV127" s="185" t="n"/>
      <c r="FW127" s="119">
        <f>IF(N($H127)&lt;29,"",IF(FQ127="","",FQ127+31))</f>
        <v/>
      </c>
      <c r="FX127" s="124">
        <f>IF(FW127="","",TODAY()-FW127)</f>
        <v/>
      </c>
      <c r="FY127" s="494" t="n"/>
      <c r="FZ127" s="184" t="n"/>
      <c r="GA127" s="184">
        <f>IF(FW127="","SIN ESTADO",IF(FY127&lt;&gt;"","PAGA",IF(FX127&gt;0,"VENCIDA",IF(FX127&gt;=-5,"POR VENCER","AL DÍA"))))</f>
        <v/>
      </c>
      <c r="GB127" s="185" t="n"/>
      <c r="GC127" s="119">
        <f>IF(N($H127)&lt;30,"",IF(FW127="","",FW127+31))</f>
        <v/>
      </c>
      <c r="GD127" s="124">
        <f>IF(GC127="","",TODAY()-GC127)</f>
        <v/>
      </c>
      <c r="GE127" s="494" t="n"/>
      <c r="GF127" s="184" t="n"/>
      <c r="GG127" s="184">
        <f>IF(GC127="","SIN ESTADO",IF(GE127&lt;&gt;"","PAGA",IF(GD127&gt;0,"VENCIDA",IF(GD127&gt;=-5,"POR VENCER","AL DÍA"))))</f>
        <v/>
      </c>
      <c r="GH127" s="185" t="n"/>
      <c r="GI127" s="119">
        <f>IF(N($H127)&lt;31,"",IF(GC127="","",GC127+31))</f>
        <v/>
      </c>
      <c r="GJ127" s="124">
        <f>IF(GI127="","",TODAY()-GI127)</f>
        <v/>
      </c>
      <c r="GK127" s="494" t="n"/>
      <c r="GL127" s="184" t="n"/>
      <c r="GM127" s="184">
        <f>IF(GI127="","SIN ESTADO",IF(GK127&lt;&gt;"","PAGA",IF(GJ127&gt;0,"VENCIDA",IF(GJ127&gt;=-5,"POR VENCER","AL DÍA"))))</f>
        <v/>
      </c>
      <c r="GN127" s="185" t="n"/>
      <c r="GO127" s="119">
        <f>IF(N($H127)&lt;32,"",IF(GI127="","",GI127+31))</f>
        <v/>
      </c>
      <c r="GP127" s="124">
        <f>IF(GO127="","",TODAY()-GO127)</f>
        <v/>
      </c>
      <c r="GQ127" s="494" t="n"/>
      <c r="GR127" s="184" t="n"/>
      <c r="GS127" s="184">
        <f>IF(GO127="","SIN ESTADO",IF(GQ127&lt;&gt;"","PAGA",IF(GP127&gt;0,"VENCIDA",IF(GP127&gt;=-5,"POR VENCER","AL DÍA"))))</f>
        <v/>
      </c>
      <c r="GT127" s="185" t="n"/>
      <c r="GU127" s="119">
        <f>IF(N($H127)&lt;33,"",IF(GO127="","",GO127+31))</f>
        <v/>
      </c>
      <c r="GV127" s="124">
        <f>IF(GU127="","",TODAY()-GU127)</f>
        <v/>
      </c>
      <c r="GW127" s="494" t="n"/>
      <c r="GX127" s="184" t="n"/>
      <c r="GY127" s="184">
        <f>IF(GU127="","SIN ESTADO",IF(GW127&lt;&gt;"","PAGA",IF(GV127&gt;0,"VENCIDA",IF(GV127&gt;=-5,"POR VENCER","AL DÍA"))))</f>
        <v/>
      </c>
      <c r="GZ127" s="185" t="n"/>
      <c r="HA127" s="119">
        <f>IF(N($H127)&lt;34,"",IF(GU127="","",GU127+31))</f>
        <v/>
      </c>
      <c r="HB127" s="124">
        <f>IF(HA127="","",TODAY()-HA127)</f>
        <v/>
      </c>
      <c r="HC127" s="494" t="n"/>
      <c r="HD127" s="184" t="n"/>
      <c r="HE127" s="184">
        <f>IF(HA127="","SIN ESTADO",IF(HC127&lt;&gt;"","PAGA",IF(HB127&gt;0,"VENCIDA",IF(HB127&gt;=-5,"POR VENCER","AL DÍA"))))</f>
        <v/>
      </c>
      <c r="HF127" s="185" t="n"/>
      <c r="HG127" s="119">
        <f>IF(N($H127)&lt;35,"",IF(HA127="","",HA127+31))</f>
        <v/>
      </c>
      <c r="HH127" s="124">
        <f>IF(HG127="","",TODAY()-HG127)</f>
        <v/>
      </c>
      <c r="HI127" s="494" t="n"/>
      <c r="HJ127" s="184" t="n"/>
      <c r="HK127" s="184">
        <f>IF(HG127="","SIN ESTADO",IF(HI127&lt;&gt;"","PAGA",IF(HH127&gt;0,"VENCIDA",IF(HH127&gt;=-5,"POR VENCER","AL DÍA"))))</f>
        <v/>
      </c>
      <c r="HL127" s="168" t="n"/>
      <c r="HM127" s="119">
        <f>IF(N($H127)&lt;36,"",IF(HG127="","",HG127+31))</f>
        <v/>
      </c>
      <c r="HN127" s="124">
        <f>IF(HM127="","",TODAY()-HM127)</f>
        <v/>
      </c>
      <c r="HO127" s="494" t="n"/>
      <c r="HP127" s="184" t="n"/>
      <c r="HQ127" s="184">
        <f>IF(HM127="","SIN ESTADO",IF(HO127&lt;&gt;"","PAGA",IF(HN127&gt;0,"VENCIDA",IF(HN127&gt;=-5,"POR VENCER","AL DÍA"))))</f>
        <v/>
      </c>
      <c r="HR127" s="168" t="n"/>
      <c r="HS127" s="169">
        <f>N127+T127+Z127+AF127+AL127+AR127+AX127+BD127+BJ127+BP127+BV127+CB127+CH127+CN127+CT127+CZ127+DF127+DL127+DR127+DX127+ED127+EJ127+EP127+EV127+FB127+FH127+FN127+FT127+FZ127+GF127+GL127+GR127+GX127+HD127+HJ127+HP127</f>
        <v/>
      </c>
      <c r="HU127" s="170">
        <f>IFERROR(N($J127),0)</f>
        <v/>
      </c>
      <c r="HW127" s="170">
        <f>SUMPRODUCT((MOD(COLUMN($M127:$HR127)-COLUMN($M127),6)=0)*ISNUMBER($M127:$HR127)*($M127:$HR127&gt;=RESUMEN!$C$26)*($M127:$HR127&lt;=RESUMEN!$C$27)*IFERROR(N($N127:$HS127),0))</f>
        <v/>
      </c>
      <c r="HX127" s="170">
        <f>SUMPRODUCT((MOD(COLUMN($M127:$HR127)-COLUMN($M127),6)=0)*ISNUMBER($M127:$HR127)*($M127:$HR127&gt;=RESUMEN!$C$26)*($M127:$HR127&lt;=RESUMEN!$C$27))</f>
        <v/>
      </c>
    </row>
    <row r="128" ht="15.75" customHeight="1" s="506">
      <c r="B128" s="113">
        <f>VENTAS!A127</f>
        <v/>
      </c>
      <c r="C128" s="236">
        <f>VENTAS!B127</f>
        <v/>
      </c>
      <c r="D128" s="53">
        <f>VENTAS!C127</f>
        <v/>
      </c>
      <c r="E128" s="114">
        <f>VENTAS!D127</f>
        <v/>
      </c>
      <c r="F128" s="114">
        <f>VENTAS!J127</f>
        <v/>
      </c>
      <c r="G128" s="494">
        <f>VENTAS!F127</f>
        <v/>
      </c>
      <c r="H128" s="479">
        <f>VENTAS!K127</f>
        <v/>
      </c>
      <c r="I128" s="479">
        <f>VENTAS!M127</f>
        <v/>
      </c>
      <c r="J128" s="184">
        <f>VENTAS!L127</f>
        <v/>
      </c>
      <c r="K128" s="119">
        <f>IF(N($H128)&lt;1,"",$G128+31)</f>
        <v/>
      </c>
      <c r="L128" s="124">
        <f>IF(K128="","",TODAY()-K128)</f>
        <v/>
      </c>
      <c r="M128" s="469" t="n">
        <v>46014</v>
      </c>
      <c r="N128" s="374" t="n">
        <v>875000</v>
      </c>
      <c r="O128" s="184">
        <f>IF(K128="","SIN ESTADO",IF(M128&lt;&gt;"","PAGA",IF(L128&gt;0,"VENCIDA",IF(L128&gt;=-5,"POR VENCER","AL DÍA"))))</f>
        <v/>
      </c>
      <c r="P128" s="185" t="inlineStr">
        <is>
          <t>TRANSFERENCIA</t>
        </is>
      </c>
      <c r="Q128" s="119">
        <f>IF(N($H128)&lt;2,"",IF(K128="","",K128+31))</f>
        <v/>
      </c>
      <c r="R128" s="124">
        <f>IF(Q128="","",TODAY()-Q128)</f>
        <v/>
      </c>
      <c r="S128" s="470" t="n">
        <v>46041</v>
      </c>
      <c r="T128" s="184" t="n">
        <v>875000</v>
      </c>
      <c r="U128" s="184">
        <f>IF(Q128="","SIN ESTADO",IF(S128&lt;&gt;"","PAGA",IF(R128&gt;0,"VENCIDA",IF(R128&gt;=-5,"POR VENCER","AL DÍA"))))</f>
        <v/>
      </c>
      <c r="V128" s="185" t="inlineStr">
        <is>
          <t>TRANSFERENCIA</t>
        </is>
      </c>
      <c r="W128" s="119">
        <f>IF(N($H128)&lt;3,"",IF(Q128="","",Q128+31))</f>
        <v/>
      </c>
      <c r="X128" s="124">
        <f>IF(W128="","",TODAY()-W128)</f>
        <v/>
      </c>
      <c r="Y128" s="471" t="n">
        <v>46073</v>
      </c>
      <c r="Z128" s="184" t="n">
        <v>875000</v>
      </c>
      <c r="AA128" s="184">
        <f>IF(W128="","SIN ESTADO",IF(Y128&lt;&gt;"","PAGA",IF(X128&gt;0,"VENCIDA",IF(X128&gt;=-5,"POR VENCER","AL DÍA"))))</f>
        <v/>
      </c>
      <c r="AB128" s="185" t="inlineStr">
        <is>
          <t>TRANSFERENCIA</t>
        </is>
      </c>
      <c r="AC128" s="119">
        <f>IF(N($H128)&lt;4,"",IF(W128="","",W128+31))</f>
        <v/>
      </c>
      <c r="AD128" s="124">
        <f>IF(AC128="","",TODAY()-AC128)</f>
        <v/>
      </c>
      <c r="AE128" s="494" t="n">
        <v>46101</v>
      </c>
      <c r="AF128" s="184" t="n">
        <v>875000</v>
      </c>
      <c r="AG128" s="184">
        <f>IF(AC128="","SIN ESTADO",IF(AE128&lt;&gt;"","PAGA",IF(AD128&gt;0,"VENCIDA",IF(AD128&gt;=-5,"POR VENCER","AL DÍA"))))</f>
        <v/>
      </c>
      <c r="AH128" s="185" t="inlineStr">
        <is>
          <t>TRANSFERENCIA</t>
        </is>
      </c>
      <c r="AI128" s="119">
        <f>IF(N($H128)&lt;5,"",IF(AC128="","",AC128+31))</f>
        <v/>
      </c>
      <c r="AJ128" s="124">
        <f>IF(AI128="","",TODAY()-AI128)</f>
        <v/>
      </c>
      <c r="AK128" s="494" t="n">
        <v>46131</v>
      </c>
      <c r="AL128" s="184" t="n">
        <v>875000</v>
      </c>
      <c r="AM128" s="184">
        <f>IF(AI128="","SIN ESTADO",IF(AK128&lt;&gt;"","PAGA",IF(AJ128&gt;0,"VENCIDA",IF(AJ128&gt;=-5,"POR VENCER","AL DÍA"))))</f>
        <v/>
      </c>
      <c r="AN128" s="185" t="inlineStr">
        <is>
          <t>TRANSFERENCIA</t>
        </is>
      </c>
      <c r="AO128" s="119">
        <f>IF(N($H128)&lt;6,"",IF(AI128="","",AI128+31))</f>
        <v/>
      </c>
      <c r="AP128" s="124">
        <f>IF(AO128="","",TODAY()-AO128)</f>
        <v/>
      </c>
      <c r="AQ128" s="270" t="n">
        <v>46163</v>
      </c>
      <c r="AR128" s="184" t="n">
        <v>875000</v>
      </c>
      <c r="AS128" s="184">
        <f>IF(AO128="","SIN ESTADO",IF(AQ128&lt;&gt;"","PAGA",IF(AP128&gt;0,"VENCIDA",IF(AP128&gt;=-5,"POR VENCER","AL DÍA"))))</f>
        <v/>
      </c>
      <c r="AT128" s="185" t="inlineStr">
        <is>
          <t>TRANSFERENCIA</t>
        </is>
      </c>
      <c r="AU128" s="119">
        <f>IF(N($H128)&lt;7,"",IF(AO128="","",AO128+31))</f>
        <v/>
      </c>
      <c r="AV128" s="124">
        <f>IF(AU128="","",TODAY()-AU128)</f>
        <v/>
      </c>
      <c r="AW128" s="494" t="n">
        <v>46195</v>
      </c>
      <c r="AX128" s="184" t="n">
        <v>875000</v>
      </c>
      <c r="AY128" s="184">
        <f>IF(AU128="","SIN ESTADO",IF(AW128&lt;&gt;"","PAGA",IF(AV128&gt;0,"VENCIDA",IF(AV128&gt;=-5,"POR VENCER","AL DÍA"))))</f>
        <v/>
      </c>
      <c r="AZ128" s="185" t="inlineStr">
        <is>
          <t>TRANSFERENCIA</t>
        </is>
      </c>
      <c r="BA128" s="119">
        <f>IF(N($H128)&lt;8,"",IF(AU128="","",AU128+31))</f>
        <v/>
      </c>
      <c r="BB128" s="124">
        <f>IF(BA128="","",TODAY()-BA128)</f>
        <v/>
      </c>
      <c r="BC128" s="494" t="n">
        <v>46225</v>
      </c>
      <c r="BD128" s="184" t="n">
        <v>875000</v>
      </c>
      <c r="BE128" s="184">
        <f>IF(BA128="","SIN ESTADO",IF(BC128&lt;&gt;"","PAGA",IF(BB128&gt;0,"VENCIDA",IF(BB128&gt;=-5,"POR VENCER","AL DÍA"))))</f>
        <v/>
      </c>
      <c r="BF128" s="185" t="inlineStr">
        <is>
          <t>TRANSFERENCIA</t>
        </is>
      </c>
      <c r="BG128" s="119">
        <f>IF(N($H128)&lt;9,"",IF(BA128="","",BA128+31))</f>
        <v/>
      </c>
      <c r="BH128" s="124">
        <f>IF(BG128="","",TODAY()-BG128)</f>
        <v/>
      </c>
      <c r="BI128" s="494" t="n">
        <v>46259</v>
      </c>
      <c r="BJ128" s="184" t="n">
        <v>875000</v>
      </c>
      <c r="BK128" s="184">
        <f>IF(BG128="","SIN ESTADO",IF(BI128&lt;&gt;"","PAGA",IF(BH128&gt;0,"VENCIDA",IF(BH128&gt;=-5,"POR VENCER","AL DÍA"))))</f>
        <v/>
      </c>
      <c r="BL128" s="185" t="inlineStr">
        <is>
          <t>TRANSFERENCIA</t>
        </is>
      </c>
      <c r="BM128" s="119">
        <f>IF(N($H128)&lt;10,"",IF(BG128="","",BG128+31))</f>
        <v/>
      </c>
      <c r="BN128" s="124">
        <f>IF(BM128="","",TODAY()-BM128)</f>
        <v/>
      </c>
      <c r="BO128" s="494" t="n"/>
      <c r="BP128" s="184" t="n"/>
      <c r="BQ128" s="184">
        <f>IF(BM128="","SIN ESTADO",IF(BO128&lt;&gt;"","PAGA",IF(BN128&gt;0,"VENCIDA",IF(BN128&gt;=-5,"POR VENCER","AL DÍA"))))</f>
        <v/>
      </c>
      <c r="BR128" s="185" t="n"/>
      <c r="BS128" s="119">
        <f>IF(N($H128)&lt;11,"",IF(BM128="","",BM128+31))</f>
        <v/>
      </c>
      <c r="BT128" s="124">
        <f>IF(BS128="","",TODAY()-BS128)</f>
        <v/>
      </c>
      <c r="BU128" s="494" t="n"/>
      <c r="BV128" s="184" t="n"/>
      <c r="BW128" s="184">
        <f>IF(BS128="","SIN ESTADO",IF(BU128&lt;&gt;"","PAGA",IF(BT128&gt;0,"VENCIDA",IF(BT128&gt;=-5,"POR VENCER","AL DÍA"))))</f>
        <v/>
      </c>
      <c r="BX128" s="185" t="n"/>
      <c r="BY128" s="119">
        <f>IF(N($H128)&lt;12,"",IF(BS128="","",BS128+31))</f>
        <v/>
      </c>
      <c r="BZ128" s="124">
        <f>IF(BY128="","",TODAY()-BY128)</f>
        <v/>
      </c>
      <c r="CA128" s="494" t="n"/>
      <c r="CB128" s="184" t="n"/>
      <c r="CC128" s="184">
        <f>IF(BY128="","SIN ESTADO",IF(CA128&lt;&gt;"","PAGA",IF(BZ128&gt;0,"VENCIDA",IF(BZ128&gt;=-5,"POR VENCER","AL DÍA"))))</f>
        <v/>
      </c>
      <c r="CD128" s="185" t="n"/>
      <c r="CE128" s="119">
        <f>IF(N($H128)&lt;13,"",IF(BY128="","",BY128+31))</f>
        <v/>
      </c>
      <c r="CF128" s="124">
        <f>IF(CE128="","",TODAY()-CE128)</f>
        <v/>
      </c>
      <c r="CG128" s="494" t="n"/>
      <c r="CH128" s="184" t="n"/>
      <c r="CI128" s="184">
        <f>IF(CE128="","SIN ESTADO",IF(CG128&lt;&gt;"","PAGA",IF(CF128&gt;0,"VENCIDA",IF(CF128&gt;=-5,"POR VENCER","AL DÍA"))))</f>
        <v/>
      </c>
      <c r="CJ128" s="185" t="n"/>
      <c r="CK128" s="119">
        <f>IF(N($H128)&lt;14,"",IF(CE128="","",CE128+31))</f>
        <v/>
      </c>
      <c r="CL128" s="124">
        <f>IF(CK128="","",TODAY()-CK128)</f>
        <v/>
      </c>
      <c r="CM128" s="494" t="n"/>
      <c r="CN128" s="184" t="n"/>
      <c r="CO128" s="184">
        <f>IF(CK128="","SIN ESTADO",IF(CM128&lt;&gt;"","PAGA",IF(CL128&gt;0,"VENCIDA",IF(CL128&gt;=-5,"POR VENCER","AL DÍA"))))</f>
        <v/>
      </c>
      <c r="CP128" s="185" t="n"/>
      <c r="CQ128" s="119">
        <f>IF(N($H128)&lt;15,"",IF(CK128="","",CK128+31))</f>
        <v/>
      </c>
      <c r="CR128" s="124">
        <f>IF(CQ128="","",TODAY()-CQ128)</f>
        <v/>
      </c>
      <c r="CS128" s="494" t="n"/>
      <c r="CT128" s="184" t="n"/>
      <c r="CU128" s="184">
        <f>IF(CQ128="","SIN ESTADO",IF(CS128&lt;&gt;"","PAGA",IF(CR128&gt;0,"VENCIDA",IF(CR128&gt;=-5,"POR VENCER","AL DÍA"))))</f>
        <v/>
      </c>
      <c r="CV128" s="185" t="n"/>
      <c r="CW128" s="119">
        <f>IF(N($H128)&lt;16,"",IF(CQ128="","",CQ128+31))</f>
        <v/>
      </c>
      <c r="CX128" s="124">
        <f>IF(CW128="","",TODAY()-CW128)</f>
        <v/>
      </c>
      <c r="CY128" s="494" t="n"/>
      <c r="CZ128" s="184" t="n"/>
      <c r="DA128" s="184">
        <f>IF(CW128="","SIN ESTADO",IF(CY128&lt;&gt;"","PAGA",IF(CX128&gt;0,"VENCIDA",IF(CX128&gt;=-5,"POR VENCER","AL DÍA"))))</f>
        <v/>
      </c>
      <c r="DB128" s="185" t="n"/>
      <c r="DC128" s="119">
        <f>IF(N($H128)&lt;17,"",IF(CW128="","",CW128+31))</f>
        <v/>
      </c>
      <c r="DD128" s="124">
        <f>IF(DC128="","",TODAY()-DC128)</f>
        <v/>
      </c>
      <c r="DE128" s="494" t="n"/>
      <c r="DF128" s="184" t="n"/>
      <c r="DG128" s="184">
        <f>IF(DC128="","SIN ESTADO",IF(DE128&lt;&gt;"","PAGA",IF(DD128&gt;0,"VENCIDA",IF(DD128&gt;=-5,"POR VENCER","AL DÍA"))))</f>
        <v/>
      </c>
      <c r="DH128" s="185" t="n"/>
      <c r="DI128" s="119">
        <f>IF(N($H128)&lt;18,"",IF(DC128="","",DC128+31))</f>
        <v/>
      </c>
      <c r="DJ128" s="124">
        <f>IF(DI128="","",TODAY()-DI128)</f>
        <v/>
      </c>
      <c r="DK128" s="494" t="n"/>
      <c r="DL128" s="184" t="n"/>
      <c r="DM128" s="184">
        <f>IF(DI128="","SIN ESTADO",IF(DK128&lt;&gt;"","PAGA",IF(DJ128&gt;0,"VENCIDA",IF(DJ128&gt;=-5,"POR VENCER","AL DÍA"))))</f>
        <v/>
      </c>
      <c r="DN128" s="185" t="n"/>
      <c r="DO128" s="119">
        <f>IF(N($H128)&lt;19,"",IF(DI128="","",DI128+31))</f>
        <v/>
      </c>
      <c r="DP128" s="124">
        <f>IF(DO128="","",TODAY()-DO128)</f>
        <v/>
      </c>
      <c r="DQ128" s="494" t="n"/>
      <c r="DR128" s="184" t="n"/>
      <c r="DS128" s="184">
        <f>IF(DO128="","SIN ESTADO",IF(DQ128&lt;&gt;"","PAGA",IF(DP128&gt;0,"VENCIDA",IF(DP128&gt;=-5,"POR VENCER","AL DÍA"))))</f>
        <v/>
      </c>
      <c r="DT128" s="185" t="n"/>
      <c r="DU128" s="119">
        <f>IF(N($H128)&lt;20,"",IF(DO128="","",DO128+31))</f>
        <v/>
      </c>
      <c r="DV128" s="124">
        <f>IF(DU128="","",TODAY()-DU128)</f>
        <v/>
      </c>
      <c r="DW128" s="494" t="n"/>
      <c r="DX128" s="184" t="n"/>
      <c r="DY128" s="184">
        <f>IF(DU128="","SIN ESTADO",IF(DW128&lt;&gt;"","PAGA",IF(DV128&gt;0,"VENCIDA",IF(DV128&gt;=-5,"POR VENCER","AL DÍA"))))</f>
        <v/>
      </c>
      <c r="DZ128" s="185" t="n"/>
      <c r="EA128" s="119">
        <f>IF(N($H128)&lt;21,"",IF(DU128="","",DU128+31))</f>
        <v/>
      </c>
      <c r="EB128" s="124">
        <f>IF(EA128="","",TODAY()-EA128)</f>
        <v/>
      </c>
      <c r="EC128" s="494" t="n"/>
      <c r="ED128" s="184" t="n"/>
      <c r="EE128" s="184">
        <f>IF(EA128="","SIN ESTADO",IF(EC128&lt;&gt;"","PAGA",IF(EB128&gt;0,"VENCIDA",IF(EB128&gt;=-5,"POR VENCER","AL DÍA"))))</f>
        <v/>
      </c>
      <c r="EF128" s="185" t="n"/>
      <c r="EG128" s="119">
        <f>IF(N($H128)&lt;22,"",IF(EA128="","",EA128+31))</f>
        <v/>
      </c>
      <c r="EH128" s="124">
        <f>IF(EG128="","",TODAY()-EG128)</f>
        <v/>
      </c>
      <c r="EI128" s="494" t="n"/>
      <c r="EJ128" s="184" t="n"/>
      <c r="EK128" s="184">
        <f>IF(EG128="","SIN ESTADO",IF(EI128&lt;&gt;"","PAGA",IF(EH128&gt;0,"VENCIDA",IF(EH128&gt;=-5,"POR VENCER","AL DÍA"))))</f>
        <v/>
      </c>
      <c r="EL128" s="185" t="n"/>
      <c r="EM128" s="119">
        <f>IF(N($H128)&lt;23,"",IF(EG128="","",EG128+31))</f>
        <v/>
      </c>
      <c r="EN128" s="124">
        <f>IF(EM128="","",TODAY()-EM128)</f>
        <v/>
      </c>
      <c r="EO128" s="494" t="n"/>
      <c r="EP128" s="184" t="n"/>
      <c r="EQ128" s="184">
        <f>IF(EM128="","SIN ESTADO",IF(EO128&lt;&gt;"","PAGA",IF(EN128&gt;0,"VENCIDA",IF(EN128&gt;=-5,"POR VENCER","AL DÍA"))))</f>
        <v/>
      </c>
      <c r="ER128" s="185" t="n"/>
      <c r="ES128" s="119">
        <f>IF(N($H128)&lt;24,"",IF(EM128="","",EM128+31))</f>
        <v/>
      </c>
      <c r="ET128" s="124">
        <f>IF(ES128="","",TODAY()-ES128)</f>
        <v/>
      </c>
      <c r="EU128" s="494" t="n"/>
      <c r="EV128" s="184" t="n"/>
      <c r="EW128" s="184">
        <f>IF(ES128="","SIN ESTADO",IF(EU128&lt;&gt;"","PAGA",IF(ET128&gt;0,"VENCIDA",IF(ET128&gt;=-5,"POR VENCER","AL DÍA"))))</f>
        <v/>
      </c>
      <c r="EX128" s="185" t="n"/>
      <c r="EY128" s="119">
        <f>IF(N($H128)&lt;25,"",IF(ES128="","",ES128+31))</f>
        <v/>
      </c>
      <c r="EZ128" s="124">
        <f>IF(EY128="","",TODAY()-EY128)</f>
        <v/>
      </c>
      <c r="FA128" s="494" t="n"/>
      <c r="FB128" s="184" t="n"/>
      <c r="FC128" s="184">
        <f>IF(EY128="","SIN ESTADO",IF(FA128&lt;&gt;"","PAGA",IF(EZ128&gt;0,"VENCIDA",IF(EZ128&gt;=-5,"POR VENCER","AL DÍA"))))</f>
        <v/>
      </c>
      <c r="FD128" s="185" t="n"/>
      <c r="FE128" s="119">
        <f>IF(N($H128)&lt;26,"",IF(EY128="","",EY128+31))</f>
        <v/>
      </c>
      <c r="FF128" s="124">
        <f>IF(FE128="","",TODAY()-FE128)</f>
        <v/>
      </c>
      <c r="FG128" s="494" t="n"/>
      <c r="FH128" s="184" t="n"/>
      <c r="FI128" s="184">
        <f>IF(FE128="","SIN ESTADO",IF(FG128&lt;&gt;"","PAGA",IF(FF128&gt;0,"VENCIDA",IF(FF128&gt;=-5,"POR VENCER","AL DÍA"))))</f>
        <v/>
      </c>
      <c r="FJ128" s="185" t="n"/>
      <c r="FK128" s="119">
        <f>IF(N($H128)&lt;27,"",IF(FE128="","",FE128+31))</f>
        <v/>
      </c>
      <c r="FL128" s="124">
        <f>IF(FK128="","",TODAY()-FK128)</f>
        <v/>
      </c>
      <c r="FM128" s="494" t="n"/>
      <c r="FN128" s="184" t="n"/>
      <c r="FO128" s="184">
        <f>IF(FK128="","SIN ESTADO",IF(FM128&lt;&gt;"","PAGA",IF(FL128&gt;0,"VENCIDA",IF(FL128&gt;=-5,"POR VENCER","AL DÍA"))))</f>
        <v/>
      </c>
      <c r="FP128" s="185" t="n"/>
      <c r="FQ128" s="119">
        <f>IF(N($H128)&lt;28,"",IF(FK128="","",FK128+31))</f>
        <v/>
      </c>
      <c r="FR128" s="124">
        <f>IF(FQ128="","",TODAY()-FQ128)</f>
        <v/>
      </c>
      <c r="FS128" s="494" t="n"/>
      <c r="FT128" s="184" t="n"/>
      <c r="FU128" s="184">
        <f>IF(FQ128="","SIN ESTADO",IF(FS128&lt;&gt;"","PAGA",IF(FR128&gt;0,"VENCIDA",IF(FR128&gt;=-5,"POR VENCER","AL DÍA"))))</f>
        <v/>
      </c>
      <c r="FV128" s="185" t="n"/>
      <c r="FW128" s="119">
        <f>IF(N($H128)&lt;29,"",IF(FQ128="","",FQ128+31))</f>
        <v/>
      </c>
      <c r="FX128" s="124">
        <f>IF(FW128="","",TODAY()-FW128)</f>
        <v/>
      </c>
      <c r="FY128" s="494" t="n"/>
      <c r="FZ128" s="184" t="n"/>
      <c r="GA128" s="184">
        <f>IF(FW128="","SIN ESTADO",IF(FY128&lt;&gt;"","PAGA",IF(FX128&gt;0,"VENCIDA",IF(FX128&gt;=-5,"POR VENCER","AL DÍA"))))</f>
        <v/>
      </c>
      <c r="GB128" s="185" t="n"/>
      <c r="GC128" s="119">
        <f>IF(N($H128)&lt;30,"",IF(FW128="","",FW128+31))</f>
        <v/>
      </c>
      <c r="GD128" s="124">
        <f>IF(GC128="","",TODAY()-GC128)</f>
        <v/>
      </c>
      <c r="GE128" s="494" t="n"/>
      <c r="GF128" s="184" t="n"/>
      <c r="GG128" s="184">
        <f>IF(GC128="","SIN ESTADO",IF(GE128&lt;&gt;"","PAGA",IF(GD128&gt;0,"VENCIDA",IF(GD128&gt;=-5,"POR VENCER","AL DÍA"))))</f>
        <v/>
      </c>
      <c r="GH128" s="185" t="n"/>
      <c r="GI128" s="119">
        <f>IF(N($H128)&lt;31,"",IF(GC128="","",GC128+31))</f>
        <v/>
      </c>
      <c r="GJ128" s="124">
        <f>IF(GI128="","",TODAY()-GI128)</f>
        <v/>
      </c>
      <c r="GK128" s="494" t="n"/>
      <c r="GL128" s="184" t="n"/>
      <c r="GM128" s="184">
        <f>IF(GI128="","SIN ESTADO",IF(GK128&lt;&gt;"","PAGA",IF(GJ128&gt;0,"VENCIDA",IF(GJ128&gt;=-5,"POR VENCER","AL DÍA"))))</f>
        <v/>
      </c>
      <c r="GN128" s="185" t="n"/>
      <c r="GO128" s="119">
        <f>IF(N($H128)&lt;32,"",IF(GI128="","",GI128+31))</f>
        <v/>
      </c>
      <c r="GP128" s="124">
        <f>IF(GO128="","",TODAY()-GO128)</f>
        <v/>
      </c>
      <c r="GQ128" s="494" t="n"/>
      <c r="GR128" s="184" t="n"/>
      <c r="GS128" s="184">
        <f>IF(GO128="","SIN ESTADO",IF(GQ128&lt;&gt;"","PAGA",IF(GP128&gt;0,"VENCIDA",IF(GP128&gt;=-5,"POR VENCER","AL DÍA"))))</f>
        <v/>
      </c>
      <c r="GT128" s="185" t="n"/>
      <c r="GU128" s="119">
        <f>IF(N($H128)&lt;33,"",IF(GO128="","",GO128+31))</f>
        <v/>
      </c>
      <c r="GV128" s="124">
        <f>IF(GU128="","",TODAY()-GU128)</f>
        <v/>
      </c>
      <c r="GW128" s="494" t="n"/>
      <c r="GX128" s="184" t="n"/>
      <c r="GY128" s="184">
        <f>IF(GU128="","SIN ESTADO",IF(GW128&lt;&gt;"","PAGA",IF(GV128&gt;0,"VENCIDA",IF(GV128&gt;=-5,"POR VENCER","AL DÍA"))))</f>
        <v/>
      </c>
      <c r="GZ128" s="185" t="n"/>
      <c r="HA128" s="119">
        <f>IF(N($H128)&lt;34,"",IF(GU128="","",GU128+31))</f>
        <v/>
      </c>
      <c r="HB128" s="124">
        <f>IF(HA128="","",TODAY()-HA128)</f>
        <v/>
      </c>
      <c r="HC128" s="494" t="n"/>
      <c r="HD128" s="184" t="n"/>
      <c r="HE128" s="184">
        <f>IF(HA128="","SIN ESTADO",IF(HC128&lt;&gt;"","PAGA",IF(HB128&gt;0,"VENCIDA",IF(HB128&gt;=-5,"POR VENCER","AL DÍA"))))</f>
        <v/>
      </c>
      <c r="HF128" s="185" t="n"/>
      <c r="HG128" s="119">
        <f>IF(N($H128)&lt;35,"",IF(HA128="","",HA128+31))</f>
        <v/>
      </c>
      <c r="HH128" s="124">
        <f>IF(HG128="","",TODAY()-HG128)</f>
        <v/>
      </c>
      <c r="HI128" s="494" t="n"/>
      <c r="HJ128" s="184" t="n"/>
      <c r="HK128" s="184">
        <f>IF(HG128="","SIN ESTADO",IF(HI128&lt;&gt;"","PAGA",IF(HH128&gt;0,"VENCIDA",IF(HH128&gt;=-5,"POR VENCER","AL DÍA"))))</f>
        <v/>
      </c>
      <c r="HL128" s="168" t="n"/>
      <c r="HM128" s="119">
        <f>IF(N($H128)&lt;36,"",IF(HG128="","",HG128+31))</f>
        <v/>
      </c>
      <c r="HN128" s="124">
        <f>IF(HM128="","",TODAY()-HM128)</f>
        <v/>
      </c>
      <c r="HO128" s="494" t="n"/>
      <c r="HP128" s="184" t="n"/>
      <c r="HQ128" s="184">
        <f>IF(HM128="","SIN ESTADO",IF(HO128&lt;&gt;"","PAGA",IF(HN128&gt;0,"VENCIDA",IF(HN128&gt;=-5,"POR VENCER","AL DÍA"))))</f>
        <v/>
      </c>
      <c r="HR128" s="168" t="n"/>
      <c r="HS128" s="169">
        <f>N128+T128+Z128+AF128+AL128+AR128+AX128+BD128+BJ128+BP128+BV128+CB128+CH128+CN128+CT128+CZ128+DF128+DL128+DR128+DX128+ED128+EJ128+EP128+EV128+FB128+FH128+FN128+FT128+FZ128+GF128+GL128+GR128+GX128+HD128+HJ128+HP128</f>
        <v/>
      </c>
      <c r="HU128" s="170">
        <f>IFERROR(N($J128),0)</f>
        <v/>
      </c>
      <c r="HW128" s="170">
        <f>SUMPRODUCT((MOD(COLUMN($M128:$HR128)-COLUMN($M128),6)=0)*ISNUMBER($M128:$HR128)*($M128:$HR128&gt;=RESUMEN!$C$26)*($M128:$HR128&lt;=RESUMEN!$C$27)*IFERROR(N($N128:$HS128),0))</f>
        <v/>
      </c>
      <c r="HX128" s="170">
        <f>SUMPRODUCT((MOD(COLUMN($M128:$HR128)-COLUMN($M128),6)=0)*ISNUMBER($M128:$HR128)*($M128:$HR128&gt;=RESUMEN!$C$26)*($M128:$HR128&lt;=RESUMEN!$C$27))</f>
        <v/>
      </c>
    </row>
    <row r="129" ht="15.75" customHeight="1" s="506">
      <c r="B129" s="113">
        <f>VENTAS!A128</f>
        <v/>
      </c>
      <c r="C129" s="236">
        <f>VENTAS!B128</f>
        <v/>
      </c>
      <c r="D129" s="53">
        <f>VENTAS!C128</f>
        <v/>
      </c>
      <c r="E129" s="114">
        <f>VENTAS!D128</f>
        <v/>
      </c>
      <c r="F129" s="114">
        <f>VENTAS!J128</f>
        <v/>
      </c>
      <c r="G129" s="494">
        <f>VENTAS!F128</f>
        <v/>
      </c>
      <c r="H129" s="479">
        <f>VENTAS!K128</f>
        <v/>
      </c>
      <c r="I129" s="479">
        <f>VENTAS!M128</f>
        <v/>
      </c>
      <c r="J129" s="184">
        <f>VENTAS!L128</f>
        <v/>
      </c>
      <c r="K129" s="119">
        <f>IF(N($H129)&lt;1,"",$G129+31)</f>
        <v/>
      </c>
      <c r="L129" s="124">
        <f>IF(K129="","",TODAY()-K129)</f>
        <v/>
      </c>
      <c r="M129" s="469" t="n">
        <v>45853</v>
      </c>
      <c r="N129" s="374" t="n">
        <v>2018000</v>
      </c>
      <c r="O129" s="184">
        <f>IF(K129="","SIN ESTADO",IF(M129&lt;&gt;"","PAGA",IF(L129&gt;0,"VENCIDA",IF(L129&gt;=-5,"POR VENCER","AL DÍA"))))</f>
        <v/>
      </c>
      <c r="P129" s="185" t="inlineStr">
        <is>
          <t>TRANSFERENCIA</t>
        </is>
      </c>
      <c r="Q129" s="119">
        <f>IF(N($H129)&lt;2,"",IF(K129="","",K129+31))</f>
        <v/>
      </c>
      <c r="R129" s="124">
        <f>IF(Q129="","",TODAY()-Q129)</f>
        <v/>
      </c>
      <c r="S129" s="470" t="n">
        <v>46251</v>
      </c>
      <c r="T129" s="184" t="n">
        <v>2000000</v>
      </c>
      <c r="U129" s="184">
        <f>IF(Q129="","SIN ESTADO",IF(S129&lt;&gt;"","PAGA",IF(R129&gt;0,"VENCIDA",IF(R129&gt;=-5,"POR VENCER","AL DÍA"))))</f>
        <v/>
      </c>
      <c r="V129" s="185" t="inlineStr">
        <is>
          <t>TRANSFERENCIA</t>
        </is>
      </c>
      <c r="W129" s="119">
        <f>IF(N($H129)&lt;3,"",IF(Q129="","",Q129+31))</f>
        <v/>
      </c>
      <c r="X129" s="124">
        <f>IF(W129="","",TODAY()-W129)</f>
        <v/>
      </c>
      <c r="Y129" s="471" t="n">
        <v>46281</v>
      </c>
      <c r="Z129" s="184" t="n">
        <v>2000000</v>
      </c>
      <c r="AA129" s="184">
        <f>IF(W129="","SIN ESTADO",IF(Y129&lt;&gt;"","PAGA",IF(X129&gt;0,"VENCIDA",IF(X129&gt;=-5,"POR VENCER","AL DÍA"))))</f>
        <v/>
      </c>
      <c r="AB129" s="185" t="inlineStr">
        <is>
          <t>TRANSFERENCIA</t>
        </is>
      </c>
      <c r="AC129" s="119">
        <f>IF(N($H129)&lt;4,"",IF(W129="","",W129+31))</f>
        <v/>
      </c>
      <c r="AD129" s="124">
        <f>IF(AC129="","",TODAY()-AC129)</f>
        <v/>
      </c>
      <c r="AE129" s="497" t="n">
        <v>46311</v>
      </c>
      <c r="AF129" s="184" t="n">
        <v>2000000</v>
      </c>
      <c r="AG129" s="184">
        <f>IF(AC129="","SIN ESTADO",IF(AE129&lt;&gt;"","PAGA",IF(AD129&gt;0,"VENCIDA",IF(AD129&gt;=-5,"POR VENCER","AL DÍA"))))</f>
        <v/>
      </c>
      <c r="AH129" s="185" t="inlineStr">
        <is>
          <t>TRANSFERENCIA</t>
        </is>
      </c>
      <c r="AI129" s="119">
        <f>IF(N($H129)&lt;5,"",IF(AC129="","",AC129+31))</f>
        <v/>
      </c>
      <c r="AJ129" s="124">
        <f>IF(AI129="","",TODAY()-AI129)</f>
        <v/>
      </c>
      <c r="AK129" s="497" t="n">
        <v>45977</v>
      </c>
      <c r="AL129" s="184" t="n">
        <v>2000000</v>
      </c>
      <c r="AM129" s="184">
        <f>IF(AI129="","SIN ESTADO",IF(AK129&lt;&gt;"","PAGA",IF(AJ129&gt;0,"VENCIDA",IF(AJ129&gt;=-5,"POR VENCER","AL DÍA"))))</f>
        <v/>
      </c>
      <c r="AN129" s="185" t="inlineStr">
        <is>
          <t>TRANSFERENCIA</t>
        </is>
      </c>
      <c r="AO129" s="119">
        <f>IF(N($H129)&lt;6,"",IF(AI129="","",AI129+31))</f>
        <v/>
      </c>
      <c r="AP129" s="124">
        <f>IF(AO129="","",TODAY()-AO129)</f>
        <v/>
      </c>
      <c r="AQ129" s="476" t="n">
        <v>46008</v>
      </c>
      <c r="AR129" s="184" t="n">
        <v>2000000</v>
      </c>
      <c r="AS129" s="184">
        <f>IF(AO129="","SIN ESTADO",IF(AQ129&lt;&gt;"","PAGA",IF(AP129&gt;0,"VENCIDA",IF(AP129&gt;=-5,"POR VENCER","AL DÍA"))))</f>
        <v/>
      </c>
      <c r="AT129" s="185" t="inlineStr">
        <is>
          <t>TRANSFERENCIA</t>
        </is>
      </c>
      <c r="AU129" s="119">
        <f>IF(N($H129)&lt;7,"",IF(AO129="","",AO129+31))</f>
        <v/>
      </c>
      <c r="AV129" s="124">
        <f>IF(AU129="","",TODAY()-AU129)</f>
        <v/>
      </c>
      <c r="AW129" s="497" t="n">
        <v>46039</v>
      </c>
      <c r="AX129" s="184" t="n">
        <v>2000000</v>
      </c>
      <c r="AY129" s="184">
        <f>IF(AU129="","SIN ESTADO",IF(AW129&lt;&gt;"","PAGA",IF(AV129&gt;0,"VENCIDA",IF(AV129&gt;=-5,"POR VENCER","AL DÍA"))))</f>
        <v/>
      </c>
      <c r="AZ129" s="185" t="inlineStr">
        <is>
          <t>TRANSFERENCIA</t>
        </is>
      </c>
      <c r="BA129" s="119">
        <f>IF(N($H129)&lt;8,"",IF(AU129="","",AU129+31))</f>
        <v/>
      </c>
      <c r="BB129" s="124">
        <f>IF(BA129="","",TODAY()-BA129)</f>
        <v/>
      </c>
      <c r="BC129" s="471" t="n">
        <v>46068</v>
      </c>
      <c r="BD129" s="184" t="n">
        <v>2000000</v>
      </c>
      <c r="BE129" s="184">
        <f>IF(BA129="","SIN ESTADO",IF(BC129&lt;&gt;"","PAGA",IF(BB129&gt;0,"VENCIDA",IF(BB129&gt;=-5,"POR VENCER","AL DÍA"))))</f>
        <v/>
      </c>
      <c r="BF129" s="185" t="inlineStr">
        <is>
          <t>TRANSFERENCIA</t>
        </is>
      </c>
      <c r="BG129" s="119">
        <f>IF(N($H129)&lt;9,"",IF(BA129="","",BA129+31))</f>
        <v/>
      </c>
      <c r="BH129" s="124">
        <f>IF(BG129="","",TODAY()-BG129)</f>
        <v/>
      </c>
      <c r="BI129" s="497" t="n">
        <v>46096</v>
      </c>
      <c r="BJ129" s="184" t="n">
        <v>2000000</v>
      </c>
      <c r="BK129" s="184">
        <f>IF(BG129="","SIN ESTADO",IF(BI129&lt;&gt;"","PAGA",IF(BH129&gt;0,"VENCIDA",IF(BH129&gt;=-5,"POR VENCER","AL DÍA"))))</f>
        <v/>
      </c>
      <c r="BL129" s="185" t="inlineStr">
        <is>
          <t>TRANSFERENCIA</t>
        </is>
      </c>
      <c r="BM129" s="119">
        <f>IF(N($H129)&lt;10,"",IF(BG129="","",BG129+31))</f>
        <v/>
      </c>
      <c r="BN129" s="124">
        <f>IF(BM129="","",TODAY()-BM129)</f>
        <v/>
      </c>
      <c r="BO129" s="471" t="n">
        <v>46128</v>
      </c>
      <c r="BP129" s="184" t="n">
        <v>2000000</v>
      </c>
      <c r="BQ129" s="184">
        <f>IF(BM129="","SIN ESTADO",IF(BO129&lt;&gt;"","PAGA",IF(BN129&gt;0,"VENCIDA",IF(BN129&gt;=-5,"POR VENCER","AL DÍA"))))</f>
        <v/>
      </c>
      <c r="BR129" s="185" t="inlineStr">
        <is>
          <t>TRANSFERENCIA</t>
        </is>
      </c>
      <c r="BS129" s="119">
        <f>IF(N($H129)&lt;11,"",IF(BM129="","",BM129+31))</f>
        <v/>
      </c>
      <c r="BT129" s="124">
        <f>IF(BS129="","",TODAY()-BS129)</f>
        <v/>
      </c>
      <c r="BU129" s="494" t="n">
        <v>46159</v>
      </c>
      <c r="BV129" s="184" t="n">
        <v>2000000</v>
      </c>
      <c r="BW129" s="184">
        <f>IF(BS129="","SIN ESTADO",IF(BU129&lt;&gt;"","PAGA",IF(BT129&gt;0,"VENCIDA",IF(BT129&gt;=-5,"POR VENCER","AL DÍA"))))</f>
        <v/>
      </c>
      <c r="BX129" s="185" t="inlineStr">
        <is>
          <t>TRANSFERENCIA</t>
        </is>
      </c>
      <c r="BY129" s="119">
        <f>IF(N($H129)&lt;12,"",IF(BS129="","",BS129+31))</f>
        <v/>
      </c>
      <c r="BZ129" s="124">
        <f>IF(BY129="","",TODAY()-BY129)</f>
        <v/>
      </c>
      <c r="CA129" s="494" t="n">
        <v>46188</v>
      </c>
      <c r="CB129" s="184" t="n">
        <v>2000000</v>
      </c>
      <c r="CC129" s="184">
        <f>IF(BY129="","SIN ESTADO",IF(CA129&lt;&gt;"","PAGA",IF(BZ129&gt;0,"VENCIDA",IF(BZ129&gt;=-5,"POR VENCER","AL DÍA"))))</f>
        <v/>
      </c>
      <c r="CD129" s="185" t="inlineStr">
        <is>
          <t>TRANSFERENCIA</t>
        </is>
      </c>
      <c r="CE129" s="119">
        <f>IF(N($H129)&lt;13,"",IF(BY129="","",BY129+31))</f>
        <v/>
      </c>
      <c r="CF129" s="124">
        <f>IF(CE129="","",TODAY()-CE129)</f>
        <v/>
      </c>
      <c r="CG129" s="494" t="n">
        <v>46235</v>
      </c>
      <c r="CH129" s="184" t="n">
        <v>2000000</v>
      </c>
      <c r="CI129" s="184">
        <f>IF(CE129="","SIN ESTADO",IF(CG129&lt;&gt;"","PAGA",IF(CF129&gt;0,"VENCIDA",IF(CF129&gt;=-5,"POR VENCER","AL DÍA"))))</f>
        <v/>
      </c>
      <c r="CJ129" s="185" t="inlineStr">
        <is>
          <t>TRANSFERENCIA</t>
        </is>
      </c>
      <c r="CK129" s="119">
        <f>IF(N($H129)&lt;14,"",IF(CE129="","",CE129+31))</f>
        <v/>
      </c>
      <c r="CL129" s="124">
        <f>IF(CK129="","",TODAY()-CK129)</f>
        <v/>
      </c>
      <c r="CM129" s="494" t="n">
        <v>46250</v>
      </c>
      <c r="CN129" s="184" t="n">
        <v>2000000</v>
      </c>
      <c r="CO129" s="184">
        <f>IF(CK129="","SIN ESTADO",IF(CM129&lt;&gt;"","PAGA",IF(CL129&gt;0,"VENCIDA",IF(CL129&gt;=-5,"POR VENCER","AL DÍA"))))</f>
        <v/>
      </c>
      <c r="CP129" s="185" t="inlineStr">
        <is>
          <t>TRANSFERENCIA</t>
        </is>
      </c>
      <c r="CQ129" s="119">
        <f>IF(N($H129)&lt;15,"",IF(CK129="","",CK129+31))</f>
        <v/>
      </c>
      <c r="CR129" s="124">
        <f>IF(CQ129="","",TODAY()-CQ129)</f>
        <v/>
      </c>
      <c r="CS129" s="494" t="n">
        <v>46282</v>
      </c>
      <c r="CT129" s="184" t="n">
        <v>2000000</v>
      </c>
      <c r="CU129" s="184">
        <f>IF(CQ129="","SIN ESTADO",IF(CS129&lt;&gt;"","PAGA",IF(CR129&gt;0,"VENCIDA",IF(CR129&gt;=-5,"POR VENCER","AL DÍA"))))</f>
        <v/>
      </c>
      <c r="CV129" s="185" t="inlineStr">
        <is>
          <t>TRANSFERENCIA</t>
        </is>
      </c>
      <c r="CW129" s="119">
        <f>IF(N($H129)&lt;16,"",IF(CQ129="","",CQ129+31))</f>
        <v/>
      </c>
      <c r="CX129" s="124">
        <f>IF(CW129="","",TODAY()-CW129)</f>
        <v/>
      </c>
      <c r="CY129" s="494" t="n"/>
      <c r="CZ129" s="184" t="n"/>
      <c r="DA129" s="184">
        <f>IF(CW129="","SIN ESTADO",IF(CY129&lt;&gt;"","PAGA",IF(CX129&gt;0,"VENCIDA",IF(CX129&gt;=-5,"POR VENCER","AL DÍA"))))</f>
        <v/>
      </c>
      <c r="DB129" s="185" t="n"/>
      <c r="DC129" s="119">
        <f>IF(N($H129)&lt;17,"",IF(CW129="","",CW129+31))</f>
        <v/>
      </c>
      <c r="DD129" s="124">
        <f>IF(DC129="","",TODAY()-DC129)</f>
        <v/>
      </c>
      <c r="DE129" s="494" t="n"/>
      <c r="DF129" s="184" t="n"/>
      <c r="DG129" s="184">
        <f>IF(DC129="","SIN ESTADO",IF(DE129&lt;&gt;"","PAGA",IF(DD129&gt;0,"VENCIDA",IF(DD129&gt;=-5,"POR VENCER","AL DÍA"))))</f>
        <v/>
      </c>
      <c r="DH129" s="185" t="n"/>
      <c r="DI129" s="119">
        <f>IF(N($H129)&lt;18,"",IF(DC129="","",DC129+31))</f>
        <v/>
      </c>
      <c r="DJ129" s="124">
        <f>IF(DI129="","",TODAY()-DI129)</f>
        <v/>
      </c>
      <c r="DK129" s="494" t="n"/>
      <c r="DL129" s="184" t="n"/>
      <c r="DM129" s="184">
        <f>IF(DI129="","SIN ESTADO",IF(DK129&lt;&gt;"","PAGA",IF(DJ129&gt;0,"VENCIDA",IF(DJ129&gt;=-5,"POR VENCER","AL DÍA"))))</f>
        <v/>
      </c>
      <c r="DN129" s="185" t="n"/>
      <c r="DO129" s="119">
        <f>IF(N($H129)&lt;19,"",IF(DI129="","",DI129+31))</f>
        <v/>
      </c>
      <c r="DP129" s="124">
        <f>IF(DO129="","",TODAY()-DO129)</f>
        <v/>
      </c>
      <c r="DQ129" s="494" t="n"/>
      <c r="DR129" s="184" t="n"/>
      <c r="DS129" s="184">
        <f>IF(DO129="","SIN ESTADO",IF(DQ129&lt;&gt;"","PAGA",IF(DP129&gt;0,"VENCIDA",IF(DP129&gt;=-5,"POR VENCER","AL DÍA"))))</f>
        <v/>
      </c>
      <c r="DT129" s="185" t="n"/>
      <c r="DU129" s="119">
        <f>IF(N($H129)&lt;20,"",IF(DO129="","",DO129+31))</f>
        <v/>
      </c>
      <c r="DV129" s="124">
        <f>IF(DU129="","",TODAY()-DU129)</f>
        <v/>
      </c>
      <c r="DW129" s="494" t="n"/>
      <c r="DX129" s="184" t="n"/>
      <c r="DY129" s="184">
        <f>IF(DU129="","SIN ESTADO",IF(DW129&lt;&gt;"","PAGA",IF(DV129&gt;0,"VENCIDA",IF(DV129&gt;=-5,"POR VENCER","AL DÍA"))))</f>
        <v/>
      </c>
      <c r="DZ129" s="185" t="n"/>
      <c r="EA129" s="119">
        <f>IF(N($H129)&lt;21,"",IF(DU129="","",DU129+31))</f>
        <v/>
      </c>
      <c r="EB129" s="124">
        <f>IF(EA129="","",TODAY()-EA129)</f>
        <v/>
      </c>
      <c r="EC129" s="494" t="n"/>
      <c r="ED129" s="184" t="n"/>
      <c r="EE129" s="184">
        <f>IF(EA129="","SIN ESTADO",IF(EC129&lt;&gt;"","PAGA",IF(EB129&gt;0,"VENCIDA",IF(EB129&gt;=-5,"POR VENCER","AL DÍA"))))</f>
        <v/>
      </c>
      <c r="EF129" s="185" t="n"/>
      <c r="EG129" s="119">
        <f>IF(N($H129)&lt;22,"",IF(EA129="","",EA129+31))</f>
        <v/>
      </c>
      <c r="EH129" s="124">
        <f>IF(EG129="","",TODAY()-EG129)</f>
        <v/>
      </c>
      <c r="EI129" s="494" t="n"/>
      <c r="EJ129" s="184" t="n"/>
      <c r="EK129" s="184">
        <f>IF(EG129="","SIN ESTADO",IF(EI129&lt;&gt;"","PAGA",IF(EH129&gt;0,"VENCIDA",IF(EH129&gt;=-5,"POR VENCER","AL DÍA"))))</f>
        <v/>
      </c>
      <c r="EL129" s="185" t="n"/>
      <c r="EM129" s="119">
        <f>IF(N($H129)&lt;23,"",IF(EG129="","",EG129+31))</f>
        <v/>
      </c>
      <c r="EN129" s="124">
        <f>IF(EM129="","",TODAY()-EM129)</f>
        <v/>
      </c>
      <c r="EO129" s="494" t="n"/>
      <c r="EP129" s="184" t="n"/>
      <c r="EQ129" s="184">
        <f>IF(EM129="","SIN ESTADO",IF(EO129&lt;&gt;"","PAGA",IF(EN129&gt;0,"VENCIDA",IF(EN129&gt;=-5,"POR VENCER","AL DÍA"))))</f>
        <v/>
      </c>
      <c r="ER129" s="185" t="n"/>
      <c r="ES129" s="119">
        <f>IF(N($H129)&lt;24,"",IF(EM129="","",EM129+31))</f>
        <v/>
      </c>
      <c r="ET129" s="124">
        <f>IF(ES129="","",TODAY()-ES129)</f>
        <v/>
      </c>
      <c r="EU129" s="494" t="n"/>
      <c r="EV129" s="184" t="n"/>
      <c r="EW129" s="184">
        <f>IF(ES129="","SIN ESTADO",IF(EU129&lt;&gt;"","PAGA",IF(ET129&gt;0,"VENCIDA",IF(ET129&gt;=-5,"POR VENCER","AL DÍA"))))</f>
        <v/>
      </c>
      <c r="EX129" s="185" t="n"/>
      <c r="EY129" s="119">
        <f>IF(N($H129)&lt;25,"",IF(ES129="","",ES129+31))</f>
        <v/>
      </c>
      <c r="EZ129" s="124">
        <f>IF(EY129="","",TODAY()-EY129)</f>
        <v/>
      </c>
      <c r="FA129" s="494" t="n"/>
      <c r="FB129" s="184" t="n"/>
      <c r="FC129" s="184">
        <f>IF(EY129="","SIN ESTADO",IF(FA129&lt;&gt;"","PAGA",IF(EZ129&gt;0,"VENCIDA",IF(EZ129&gt;=-5,"POR VENCER","AL DÍA"))))</f>
        <v/>
      </c>
      <c r="FD129" s="185" t="n"/>
      <c r="FE129" s="119">
        <f>IF(N($H129)&lt;26,"",IF(EY129="","",EY129+31))</f>
        <v/>
      </c>
      <c r="FF129" s="124">
        <f>IF(FE129="","",TODAY()-FE129)</f>
        <v/>
      </c>
      <c r="FG129" s="494" t="n"/>
      <c r="FH129" s="184" t="n"/>
      <c r="FI129" s="184">
        <f>IF(FE129="","SIN ESTADO",IF(FG129&lt;&gt;"","PAGA",IF(FF129&gt;0,"VENCIDA",IF(FF129&gt;=-5,"POR VENCER","AL DÍA"))))</f>
        <v/>
      </c>
      <c r="FJ129" s="185" t="n"/>
      <c r="FK129" s="119">
        <f>IF(N($H129)&lt;27,"",IF(FE129="","",FE129+31))</f>
        <v/>
      </c>
      <c r="FL129" s="124">
        <f>IF(FK129="","",TODAY()-FK129)</f>
        <v/>
      </c>
      <c r="FM129" s="494" t="n"/>
      <c r="FN129" s="184" t="n"/>
      <c r="FO129" s="184">
        <f>IF(FK129="","SIN ESTADO",IF(FM129&lt;&gt;"","PAGA",IF(FL129&gt;0,"VENCIDA",IF(FL129&gt;=-5,"POR VENCER","AL DÍA"))))</f>
        <v/>
      </c>
      <c r="FP129" s="185" t="n"/>
      <c r="FQ129" s="119">
        <f>IF(N($H129)&lt;28,"",IF(FK129="","",FK129+31))</f>
        <v/>
      </c>
      <c r="FR129" s="124">
        <f>IF(FQ129="","",TODAY()-FQ129)</f>
        <v/>
      </c>
      <c r="FS129" s="494" t="n"/>
      <c r="FT129" s="184" t="n"/>
      <c r="FU129" s="184">
        <f>IF(FQ129="","SIN ESTADO",IF(FS129&lt;&gt;"","PAGA",IF(FR129&gt;0,"VENCIDA",IF(FR129&gt;=-5,"POR VENCER","AL DÍA"))))</f>
        <v/>
      </c>
      <c r="FV129" s="185" t="n"/>
      <c r="FW129" s="119">
        <f>IF(N($H129)&lt;29,"",IF(FQ129="","",FQ129+31))</f>
        <v/>
      </c>
      <c r="FX129" s="124">
        <f>IF(FW129="","",TODAY()-FW129)</f>
        <v/>
      </c>
      <c r="FY129" s="494" t="n"/>
      <c r="FZ129" s="184" t="n"/>
      <c r="GA129" s="184">
        <f>IF(FW129="","SIN ESTADO",IF(FY129&lt;&gt;"","PAGA",IF(FX129&gt;0,"VENCIDA",IF(FX129&gt;=-5,"POR VENCER","AL DÍA"))))</f>
        <v/>
      </c>
      <c r="GB129" s="185" t="n"/>
      <c r="GC129" s="119">
        <f>IF(N($H129)&lt;30,"",IF(FW129="","",FW129+31))</f>
        <v/>
      </c>
      <c r="GD129" s="124">
        <f>IF(GC129="","",TODAY()-GC129)</f>
        <v/>
      </c>
      <c r="GE129" s="494" t="n"/>
      <c r="GF129" s="184" t="n"/>
      <c r="GG129" s="184">
        <f>IF(GC129="","SIN ESTADO",IF(GE129&lt;&gt;"","PAGA",IF(GD129&gt;0,"VENCIDA",IF(GD129&gt;=-5,"POR VENCER","AL DÍA"))))</f>
        <v/>
      </c>
      <c r="GH129" s="185" t="n"/>
      <c r="GI129" s="119">
        <f>IF(N($H129)&lt;31,"",IF(GC129="","",GC129+31))</f>
        <v/>
      </c>
      <c r="GJ129" s="124">
        <f>IF(GI129="","",TODAY()-GI129)</f>
        <v/>
      </c>
      <c r="GK129" s="494" t="n"/>
      <c r="GL129" s="184" t="n"/>
      <c r="GM129" s="184">
        <f>IF(GI129="","SIN ESTADO",IF(GK129&lt;&gt;"","PAGA",IF(GJ129&gt;0,"VENCIDA",IF(GJ129&gt;=-5,"POR VENCER","AL DÍA"))))</f>
        <v/>
      </c>
      <c r="GN129" s="185" t="n"/>
      <c r="GO129" s="119">
        <f>IF(N($H129)&lt;32,"",IF(GI129="","",GI129+31))</f>
        <v/>
      </c>
      <c r="GP129" s="124">
        <f>IF(GO129="","",TODAY()-GO129)</f>
        <v/>
      </c>
      <c r="GQ129" s="494" t="n"/>
      <c r="GR129" s="184" t="n"/>
      <c r="GS129" s="184">
        <f>IF(GO129="","SIN ESTADO",IF(GQ129&lt;&gt;"","PAGA",IF(GP129&gt;0,"VENCIDA",IF(GP129&gt;=-5,"POR VENCER","AL DÍA"))))</f>
        <v/>
      </c>
      <c r="GT129" s="185" t="n"/>
      <c r="GU129" s="119">
        <f>IF(N($H129)&lt;33,"",IF(GO129="","",GO129+31))</f>
        <v/>
      </c>
      <c r="GV129" s="124">
        <f>IF(GU129="","",TODAY()-GU129)</f>
        <v/>
      </c>
      <c r="GW129" s="494" t="n"/>
      <c r="GX129" s="184" t="n"/>
      <c r="GY129" s="184">
        <f>IF(GU129="","SIN ESTADO",IF(GW129&lt;&gt;"","PAGA",IF(GV129&gt;0,"VENCIDA",IF(GV129&gt;=-5,"POR VENCER","AL DÍA"))))</f>
        <v/>
      </c>
      <c r="GZ129" s="185" t="n"/>
      <c r="HA129" s="119">
        <f>IF(N($H129)&lt;34,"",IF(GU129="","",GU129+31))</f>
        <v/>
      </c>
      <c r="HB129" s="124">
        <f>IF(HA129="","",TODAY()-HA129)</f>
        <v/>
      </c>
      <c r="HC129" s="494" t="n"/>
      <c r="HD129" s="184" t="n"/>
      <c r="HE129" s="184">
        <f>IF(HA129="","SIN ESTADO",IF(HC129&lt;&gt;"","PAGA",IF(HB129&gt;0,"VENCIDA",IF(HB129&gt;=-5,"POR VENCER","AL DÍA"))))</f>
        <v/>
      </c>
      <c r="HF129" s="185" t="n"/>
      <c r="HG129" s="119">
        <f>IF(N($H129)&lt;35,"",IF(HA129="","",HA129+31))</f>
        <v/>
      </c>
      <c r="HH129" s="124">
        <f>IF(HG129="","",TODAY()-HG129)</f>
        <v/>
      </c>
      <c r="HI129" s="494" t="n"/>
      <c r="HJ129" s="184" t="n"/>
      <c r="HK129" s="184">
        <f>IF(HG129="","SIN ESTADO",IF(HI129&lt;&gt;"","PAGA",IF(HH129&gt;0,"VENCIDA",IF(HH129&gt;=-5,"POR VENCER","AL DÍA"))))</f>
        <v/>
      </c>
      <c r="HL129" s="168" t="n"/>
      <c r="HM129" s="119">
        <f>IF(N($H129)&lt;36,"",IF(HG129="","",HG129+31))</f>
        <v/>
      </c>
      <c r="HN129" s="124">
        <f>IF(HM129="","",TODAY()-HM129)</f>
        <v/>
      </c>
      <c r="HO129" s="494" t="n"/>
      <c r="HP129" s="184" t="n"/>
      <c r="HQ129" s="184">
        <f>IF(HM129="","SIN ESTADO",IF(HO129&lt;&gt;"","PAGA",IF(HN129&gt;0,"VENCIDA",IF(HN129&gt;=-5,"POR VENCER","AL DÍA"))))</f>
        <v/>
      </c>
      <c r="HR129" s="168" t="n"/>
      <c r="HS129" s="169">
        <f>N129+T129+Z129+AF129+AL129+AR129+AX129+BD129+BJ129+BP129+BV129+CB129+CH129+CN129+CT129+CZ129+DF129+DL129+DR129+DX129+ED129+EJ129+EP129+EV129+FB129+FH129+FN129+FT129+FZ129+GF129+GL129+GR129+GX129+HD129+HJ129+HP129</f>
        <v/>
      </c>
      <c r="HU129" s="170">
        <f>IFERROR(N($J129),0)</f>
        <v/>
      </c>
      <c r="HW129" s="170">
        <f>SUMPRODUCT((MOD(COLUMN($M129:$HR129)-COLUMN($M129),6)=0)*ISNUMBER($M129:$HR129)*($M129:$HR129&gt;=RESUMEN!$C$26)*($M129:$HR129&lt;=RESUMEN!$C$27)*IFERROR(N($N129:$HS129),0))</f>
        <v/>
      </c>
      <c r="HX129" s="170">
        <f>SUMPRODUCT((MOD(COLUMN($M129:$HR129)-COLUMN($M129),6)=0)*ISNUMBER($M129:$HR129)*($M129:$HR129&gt;=RESUMEN!$C$26)*($M129:$HR129&lt;=RESUMEN!$C$27))</f>
        <v/>
      </c>
    </row>
    <row r="130" ht="15.75" customHeight="1" s="506">
      <c r="B130" s="113">
        <f>VENTAS!A129</f>
        <v/>
      </c>
      <c r="C130" s="236">
        <f>VENTAS!B129</f>
        <v/>
      </c>
      <c r="D130" s="53">
        <f>VENTAS!C129</f>
        <v/>
      </c>
      <c r="E130" s="114">
        <f>VENTAS!D129</f>
        <v/>
      </c>
      <c r="F130" s="114">
        <f>VENTAS!J129</f>
        <v/>
      </c>
      <c r="G130" s="494">
        <f>VENTAS!F129</f>
        <v/>
      </c>
      <c r="H130" s="479">
        <f>VENTAS!K129</f>
        <v/>
      </c>
      <c r="I130" s="479">
        <f>VENTAS!M129</f>
        <v/>
      </c>
      <c r="J130" s="184">
        <f>VENTAS!L129</f>
        <v/>
      </c>
      <c r="K130" s="119">
        <f>IF(N($H130)&lt;1,"",$G130+31)</f>
        <v/>
      </c>
      <c r="L130" s="124">
        <f>IF(K130="","",TODAY()-K130)</f>
        <v/>
      </c>
      <c r="M130" s="469" t="n">
        <v>45857</v>
      </c>
      <c r="N130" s="374" t="n">
        <v>1833300</v>
      </c>
      <c r="O130" s="184">
        <f>IF(K130="","SIN ESTADO",IF(M130&lt;&gt;"","PAGA",IF(L130&gt;0,"VENCIDA",IF(L130&gt;=-5,"POR VENCER","AL DÍA"))))</f>
        <v/>
      </c>
      <c r="P130" s="185" t="inlineStr">
        <is>
          <t>EFECTIVO</t>
        </is>
      </c>
      <c r="Q130" s="119">
        <f>IF(N($H130)&lt;2,"",IF(K130="","",K130+31))</f>
        <v/>
      </c>
      <c r="R130" s="124">
        <f>IF(Q130="","",TODAY()-Q130)</f>
        <v/>
      </c>
      <c r="S130" s="470" t="n">
        <v>45888</v>
      </c>
      <c r="T130" s="184" t="n">
        <v>1833300</v>
      </c>
      <c r="U130" s="184">
        <f>IF(Q130="","SIN ESTADO",IF(S130&lt;&gt;"","PAGA",IF(R130&gt;0,"VENCIDA",IF(R130&gt;=-5,"POR VENCER","AL DÍA"))))</f>
        <v/>
      </c>
      <c r="V130" s="185" t="inlineStr">
        <is>
          <t>EFECTIVO</t>
        </is>
      </c>
      <c r="W130" s="119">
        <f>IF(N($H130)&lt;3,"",IF(Q130="","",Q130+31))</f>
        <v/>
      </c>
      <c r="X130" s="124">
        <f>IF(W130="","",TODAY()-W130)</f>
        <v/>
      </c>
      <c r="Y130" s="471" t="n">
        <v>45918</v>
      </c>
      <c r="Z130" s="184" t="n">
        <v>1840000</v>
      </c>
      <c r="AA130" s="184">
        <f>IF(W130="","SIN ESTADO",IF(Y130&lt;&gt;"","PAGA",IF(X130&gt;0,"VENCIDA",IF(X130&gt;=-5,"POR VENCER","AL DÍA"))))</f>
        <v/>
      </c>
      <c r="AB130" s="185" t="inlineStr">
        <is>
          <t>TRANSFERENCIA</t>
        </is>
      </c>
      <c r="AC130" s="119">
        <f>IF(N($H130)&lt;4,"",IF(W130="","",W130+31))</f>
        <v/>
      </c>
      <c r="AD130" s="124">
        <f>IF(AC130="","",TODAY()-AC130)</f>
        <v/>
      </c>
      <c r="AE130" s="471" t="n">
        <v>46311</v>
      </c>
      <c r="AF130" s="184" t="n">
        <v>2000000</v>
      </c>
      <c r="AG130" s="184">
        <f>IF(AC130="","SIN ESTADO",IF(AE130&lt;&gt;"","PAGA",IF(AD130&gt;0,"VENCIDA",IF(AD130&gt;=-5,"POR VENCER","AL DÍA"))))</f>
        <v/>
      </c>
      <c r="AH130" s="185" t="inlineStr">
        <is>
          <t>TRANSFERENCIA</t>
        </is>
      </c>
      <c r="AI130" s="119">
        <f>IF(N($H130)&lt;5,"",IF(AC130="","",AC130+31))</f>
        <v/>
      </c>
      <c r="AJ130" s="124">
        <f>IF(AI130="","",TODAY()-AI130)</f>
        <v/>
      </c>
      <c r="AK130" s="471" t="n">
        <v>45977</v>
      </c>
      <c r="AL130" s="184" t="n">
        <v>1840000</v>
      </c>
      <c r="AM130" s="184">
        <f>IF(AI130="","SIN ESTADO",IF(AK130&lt;&gt;"","PAGA",IF(AJ130&gt;0,"VENCIDA",IF(AJ130&gt;=-5,"POR VENCER","AL DÍA"))))</f>
        <v/>
      </c>
      <c r="AN130" s="185" t="inlineStr">
        <is>
          <t>TRANSFERENCIA</t>
        </is>
      </c>
      <c r="AO130" s="119">
        <f>IF(N($H130)&lt;6,"",IF(AI130="","",AI130+31))</f>
        <v/>
      </c>
      <c r="AP130" s="124">
        <f>IF(AO130="","",TODAY()-AO130)</f>
        <v/>
      </c>
      <c r="AQ130" s="459" t="n">
        <v>46375</v>
      </c>
      <c r="AR130" s="184" t="n">
        <v>1900000</v>
      </c>
      <c r="AS130" s="184">
        <f>IF(AO130="","SIN ESTADO",IF(AQ130&lt;&gt;"","PAGA",IF(AP130&gt;0,"VENCIDA",IF(AP130&gt;=-5,"POR VENCER","AL DÍA"))))</f>
        <v/>
      </c>
      <c r="AT130" s="185" t="inlineStr">
        <is>
          <t>TRANSFERENCIA</t>
        </is>
      </c>
      <c r="AU130" s="119">
        <f>IF(N($H130)&lt;7,"",IF(AO130="","",AO130+31))</f>
        <v/>
      </c>
      <c r="AV130" s="124">
        <f>IF(AU130="","",TODAY()-AU130)</f>
        <v/>
      </c>
      <c r="AW130" s="497" t="n">
        <v>46041</v>
      </c>
      <c r="AX130" s="184" t="n">
        <v>1833300</v>
      </c>
      <c r="AY130" s="184">
        <f>IF(AU130="","SIN ESTADO",IF(AW130&lt;&gt;"","PAGA",IF(AV130&gt;0,"VENCIDA",IF(AV130&gt;=-5,"POR VENCER","AL DÍA"))))</f>
        <v/>
      </c>
      <c r="AZ130" s="185" t="inlineStr">
        <is>
          <t>EFECTIVO</t>
        </is>
      </c>
      <c r="BA130" s="119">
        <f>IF(N($H130)&lt;8,"",IF(AU130="","",AU130+31))</f>
        <v/>
      </c>
      <c r="BB130" s="124">
        <f>IF(BA130="","",TODAY()-BA130)</f>
        <v/>
      </c>
      <c r="BC130" s="471" t="n">
        <v>46076</v>
      </c>
      <c r="BD130" s="184" t="n">
        <v>2000000</v>
      </c>
      <c r="BE130" s="184">
        <f>IF(BA130="","SIN ESTADO",IF(BC130&lt;&gt;"","PAGA",IF(BB130&gt;0,"VENCIDA",IF(BB130&gt;=-5,"POR VENCER","AL DÍA"))))</f>
        <v/>
      </c>
      <c r="BF130" s="185" t="inlineStr">
        <is>
          <t>EFECTIVO</t>
        </is>
      </c>
      <c r="BG130" s="119">
        <f>IF(N($H130)&lt;9,"",IF(BA130="","",BA130+31))</f>
        <v/>
      </c>
      <c r="BH130" s="124">
        <f>IF(BG130="","",TODAY()-BG130)</f>
        <v/>
      </c>
      <c r="BI130" s="471" t="n">
        <v>46103</v>
      </c>
      <c r="BJ130" s="184" t="n">
        <v>1840000</v>
      </c>
      <c r="BK130" s="184">
        <f>IF(BG130="","SIN ESTADO",IF(BI130&lt;&gt;"","PAGA",IF(BH130&gt;0,"VENCIDA",IF(BH130&gt;=-5,"POR VENCER","AL DÍA"))))</f>
        <v/>
      </c>
      <c r="BL130" s="185" t="inlineStr">
        <is>
          <t>TRANSFERENCIA</t>
        </is>
      </c>
      <c r="BM130" s="119">
        <f>IF(N($H130)&lt;10,"",IF(BG130="","",BG130+31))</f>
        <v/>
      </c>
      <c r="BN130" s="124">
        <f>IF(BM130="","",TODAY()-BM130)</f>
        <v/>
      </c>
      <c r="BO130" s="494" t="n">
        <v>46132</v>
      </c>
      <c r="BP130" s="184" t="n">
        <v>2000000</v>
      </c>
      <c r="BQ130" s="184">
        <f>IF(BM130="","SIN ESTADO",IF(BO130&lt;&gt;"","PAGA",IF(BN130&gt;0,"VENCIDA",IF(BN130&gt;=-5,"POR VENCER","AL DÍA"))))</f>
        <v/>
      </c>
      <c r="BR130" s="185" t="inlineStr">
        <is>
          <t>TRANSFERENCIA</t>
        </is>
      </c>
      <c r="BS130" s="119">
        <f>IF(N($H130)&lt;11,"",IF(BM130="","",BM130+31))</f>
        <v/>
      </c>
      <c r="BT130" s="124">
        <f>IF(BS130="","",TODAY()-BS130)</f>
        <v/>
      </c>
      <c r="BU130" s="494" t="n">
        <v>46232</v>
      </c>
      <c r="BV130" s="184" t="n">
        <v>2000000</v>
      </c>
      <c r="BW130" s="184">
        <f>IF(BS130="","SIN ESTADO",IF(BU130&lt;&gt;"","PAGA",IF(BT130&gt;0,"VENCIDA",IF(BT130&gt;=-5,"POR VENCER","AL DÍA"))))</f>
        <v/>
      </c>
      <c r="BX130" s="185" t="inlineStr">
        <is>
          <t>TRANSFERENCIA</t>
        </is>
      </c>
      <c r="BY130" s="119">
        <f>IF(N($H130)&lt;12,"",IF(BS130="","",BS130+31))</f>
        <v/>
      </c>
      <c r="BZ130" s="124">
        <f>IF(BY130="","",TODAY()-BY130)</f>
        <v/>
      </c>
      <c r="CA130" s="494" t="n"/>
      <c r="CB130" s="184" t="n"/>
      <c r="CC130" s="184">
        <f>IF(BY130="","SIN ESTADO",IF(CA130&lt;&gt;"","PAGA",IF(BZ130&gt;0,"VENCIDA",IF(BZ130&gt;=-5,"POR VENCER","AL DÍA"))))</f>
        <v/>
      </c>
      <c r="CD130" s="185" t="n"/>
      <c r="CE130" s="119">
        <f>IF(N($H130)&lt;13,"",IF(BY130="","",BY130+31))</f>
        <v/>
      </c>
      <c r="CF130" s="124">
        <f>IF(CE130="","",TODAY()-CE130)</f>
        <v/>
      </c>
      <c r="CG130" s="494" t="n"/>
      <c r="CH130" s="184" t="n"/>
      <c r="CI130" s="184">
        <f>IF(CE130="","SIN ESTADO",IF(CG130&lt;&gt;"","PAGA",IF(CF130&gt;0,"VENCIDA",IF(CF130&gt;=-5,"POR VENCER","AL DÍA"))))</f>
        <v/>
      </c>
      <c r="CJ130" s="185" t="n"/>
      <c r="CK130" s="119">
        <f>IF(N($H130)&lt;14,"",IF(CE130="","",CE130+31))</f>
        <v/>
      </c>
      <c r="CL130" s="124">
        <f>IF(CK130="","",TODAY()-CK130)</f>
        <v/>
      </c>
      <c r="CM130" s="494" t="n"/>
      <c r="CN130" s="184" t="n"/>
      <c r="CO130" s="184">
        <f>IF(CK130="","SIN ESTADO",IF(CM130&lt;&gt;"","PAGA",IF(CL130&gt;0,"VENCIDA",IF(CL130&gt;=-5,"POR VENCER","AL DÍA"))))</f>
        <v/>
      </c>
      <c r="CP130" s="185" t="n"/>
      <c r="CQ130" s="119">
        <f>IF(N($H130)&lt;15,"",IF(CK130="","",CK130+31))</f>
        <v/>
      </c>
      <c r="CR130" s="124">
        <f>IF(CQ130="","",TODAY()-CQ130)</f>
        <v/>
      </c>
      <c r="CS130" s="494" t="n"/>
      <c r="CT130" s="184" t="n"/>
      <c r="CU130" s="184">
        <f>IF(CQ130="","SIN ESTADO",IF(CS130&lt;&gt;"","PAGA",IF(CR130&gt;0,"VENCIDA",IF(CR130&gt;=-5,"POR VENCER","AL DÍA"))))</f>
        <v/>
      </c>
      <c r="CV130" s="185" t="n"/>
      <c r="CW130" s="119">
        <f>IF(N($H130)&lt;16,"",IF(CQ130="","",CQ130+31))</f>
        <v/>
      </c>
      <c r="CX130" s="124">
        <f>IF(CW130="","",TODAY()-CW130)</f>
        <v/>
      </c>
      <c r="CY130" s="494" t="n"/>
      <c r="CZ130" s="184" t="n"/>
      <c r="DA130" s="184">
        <f>IF(CW130="","SIN ESTADO",IF(CY130&lt;&gt;"","PAGA",IF(CX130&gt;0,"VENCIDA",IF(CX130&gt;=-5,"POR VENCER","AL DÍA"))))</f>
        <v/>
      </c>
      <c r="DB130" s="185" t="n"/>
      <c r="DC130" s="119">
        <f>IF(N($H130)&lt;17,"",IF(CW130="","",CW130+31))</f>
        <v/>
      </c>
      <c r="DD130" s="124">
        <f>IF(DC130="","",TODAY()-DC130)</f>
        <v/>
      </c>
      <c r="DE130" s="494" t="n"/>
      <c r="DF130" s="184" t="n"/>
      <c r="DG130" s="184">
        <f>IF(DC130="","SIN ESTADO",IF(DE130&lt;&gt;"","PAGA",IF(DD130&gt;0,"VENCIDA",IF(DD130&gt;=-5,"POR VENCER","AL DÍA"))))</f>
        <v/>
      </c>
      <c r="DH130" s="185" t="n"/>
      <c r="DI130" s="119">
        <f>IF(N($H130)&lt;18,"",IF(DC130="","",DC130+31))</f>
        <v/>
      </c>
      <c r="DJ130" s="124">
        <f>IF(DI130="","",TODAY()-DI130)</f>
        <v/>
      </c>
      <c r="DK130" s="494" t="n"/>
      <c r="DL130" s="184" t="n"/>
      <c r="DM130" s="184">
        <f>IF(DI130="","SIN ESTADO",IF(DK130&lt;&gt;"","PAGA",IF(DJ130&gt;0,"VENCIDA",IF(DJ130&gt;=-5,"POR VENCER","AL DÍA"))))</f>
        <v/>
      </c>
      <c r="DN130" s="185" t="n"/>
      <c r="DO130" s="119">
        <f>IF(N($H130)&lt;19,"",IF(DI130="","",DI130+31))</f>
        <v/>
      </c>
      <c r="DP130" s="124">
        <f>IF(DO130="","",TODAY()-DO130)</f>
        <v/>
      </c>
      <c r="DQ130" s="494" t="n"/>
      <c r="DR130" s="184" t="n"/>
      <c r="DS130" s="184">
        <f>IF(DO130="","SIN ESTADO",IF(DQ130&lt;&gt;"","PAGA",IF(DP130&gt;0,"VENCIDA",IF(DP130&gt;=-5,"POR VENCER","AL DÍA"))))</f>
        <v/>
      </c>
      <c r="DT130" s="185" t="n"/>
      <c r="DU130" s="119">
        <f>IF(N($H130)&lt;20,"",IF(DO130="","",DO130+31))</f>
        <v/>
      </c>
      <c r="DV130" s="124">
        <f>IF(DU130="","",TODAY()-DU130)</f>
        <v/>
      </c>
      <c r="DW130" s="494" t="n"/>
      <c r="DX130" s="184" t="n"/>
      <c r="DY130" s="184">
        <f>IF(DU130="","SIN ESTADO",IF(DW130&lt;&gt;"","PAGA",IF(DV130&gt;0,"VENCIDA",IF(DV130&gt;=-5,"POR VENCER","AL DÍA"))))</f>
        <v/>
      </c>
      <c r="DZ130" s="185" t="n"/>
      <c r="EA130" s="119">
        <f>IF(N($H130)&lt;21,"",IF(DU130="","",DU130+31))</f>
        <v/>
      </c>
      <c r="EB130" s="124">
        <f>IF(EA130="","",TODAY()-EA130)</f>
        <v/>
      </c>
      <c r="EC130" s="494" t="n"/>
      <c r="ED130" s="184" t="n"/>
      <c r="EE130" s="184">
        <f>IF(EA130="","SIN ESTADO",IF(EC130&lt;&gt;"","PAGA",IF(EB130&gt;0,"VENCIDA",IF(EB130&gt;=-5,"POR VENCER","AL DÍA"))))</f>
        <v/>
      </c>
      <c r="EF130" s="185" t="n"/>
      <c r="EG130" s="119">
        <f>IF(N($H130)&lt;22,"",IF(EA130="","",EA130+31))</f>
        <v/>
      </c>
      <c r="EH130" s="124">
        <f>IF(EG130="","",TODAY()-EG130)</f>
        <v/>
      </c>
      <c r="EI130" s="494" t="n"/>
      <c r="EJ130" s="184" t="n"/>
      <c r="EK130" s="184">
        <f>IF(EG130="","SIN ESTADO",IF(EI130&lt;&gt;"","PAGA",IF(EH130&gt;0,"VENCIDA",IF(EH130&gt;=-5,"POR VENCER","AL DÍA"))))</f>
        <v/>
      </c>
      <c r="EL130" s="185" t="n"/>
      <c r="EM130" s="119">
        <f>IF(N($H130)&lt;23,"",IF(EG130="","",EG130+31))</f>
        <v/>
      </c>
      <c r="EN130" s="124">
        <f>IF(EM130="","",TODAY()-EM130)</f>
        <v/>
      </c>
      <c r="EO130" s="494" t="n"/>
      <c r="EP130" s="184" t="n"/>
      <c r="EQ130" s="184">
        <f>IF(EM130="","SIN ESTADO",IF(EO130&lt;&gt;"","PAGA",IF(EN130&gt;0,"VENCIDA",IF(EN130&gt;=-5,"POR VENCER","AL DÍA"))))</f>
        <v/>
      </c>
      <c r="ER130" s="185" t="n"/>
      <c r="ES130" s="119">
        <f>IF(N($H130)&lt;24,"",IF(EM130="","",EM130+31))</f>
        <v/>
      </c>
      <c r="ET130" s="124">
        <f>IF(ES130="","",TODAY()-ES130)</f>
        <v/>
      </c>
      <c r="EU130" s="494" t="n"/>
      <c r="EV130" s="184" t="n"/>
      <c r="EW130" s="184">
        <f>IF(ES130="","SIN ESTADO",IF(EU130&lt;&gt;"","PAGA",IF(ET130&gt;0,"VENCIDA",IF(ET130&gt;=-5,"POR VENCER","AL DÍA"))))</f>
        <v/>
      </c>
      <c r="EX130" s="185" t="n"/>
      <c r="EY130" s="119">
        <f>IF(N($H130)&lt;25,"",IF(ES130="","",ES130+31))</f>
        <v/>
      </c>
      <c r="EZ130" s="124">
        <f>IF(EY130="","",TODAY()-EY130)</f>
        <v/>
      </c>
      <c r="FA130" s="494" t="n"/>
      <c r="FB130" s="184" t="n"/>
      <c r="FC130" s="184">
        <f>IF(EY130="","SIN ESTADO",IF(FA130&lt;&gt;"","PAGA",IF(EZ130&gt;0,"VENCIDA",IF(EZ130&gt;=-5,"POR VENCER","AL DÍA"))))</f>
        <v/>
      </c>
      <c r="FD130" s="185" t="n"/>
      <c r="FE130" s="119">
        <f>IF(N($H130)&lt;26,"",IF(EY130="","",EY130+31))</f>
        <v/>
      </c>
      <c r="FF130" s="124">
        <f>IF(FE130="","",TODAY()-FE130)</f>
        <v/>
      </c>
      <c r="FG130" s="494" t="n"/>
      <c r="FH130" s="184" t="n"/>
      <c r="FI130" s="184">
        <f>IF(FE130="","SIN ESTADO",IF(FG130&lt;&gt;"","PAGA",IF(FF130&gt;0,"VENCIDA",IF(FF130&gt;=-5,"POR VENCER","AL DÍA"))))</f>
        <v/>
      </c>
      <c r="FJ130" s="185" t="n"/>
      <c r="FK130" s="119">
        <f>IF(N($H130)&lt;27,"",IF(FE130="","",FE130+31))</f>
        <v/>
      </c>
      <c r="FL130" s="124">
        <f>IF(FK130="","",TODAY()-FK130)</f>
        <v/>
      </c>
      <c r="FM130" s="494" t="n"/>
      <c r="FN130" s="184" t="n"/>
      <c r="FO130" s="184">
        <f>IF(FK130="","SIN ESTADO",IF(FM130&lt;&gt;"","PAGA",IF(FL130&gt;0,"VENCIDA",IF(FL130&gt;=-5,"POR VENCER","AL DÍA"))))</f>
        <v/>
      </c>
      <c r="FP130" s="185" t="n"/>
      <c r="FQ130" s="119">
        <f>IF(N($H130)&lt;28,"",IF(FK130="","",FK130+31))</f>
        <v/>
      </c>
      <c r="FR130" s="124">
        <f>IF(FQ130="","",TODAY()-FQ130)</f>
        <v/>
      </c>
      <c r="FS130" s="494" t="n"/>
      <c r="FT130" s="184" t="n"/>
      <c r="FU130" s="184">
        <f>IF(FQ130="","SIN ESTADO",IF(FS130&lt;&gt;"","PAGA",IF(FR130&gt;0,"VENCIDA",IF(FR130&gt;=-5,"POR VENCER","AL DÍA"))))</f>
        <v/>
      </c>
      <c r="FV130" s="185" t="n"/>
      <c r="FW130" s="119">
        <f>IF(N($H130)&lt;29,"",IF(FQ130="","",FQ130+31))</f>
        <v/>
      </c>
      <c r="FX130" s="124">
        <f>IF(FW130="","",TODAY()-FW130)</f>
        <v/>
      </c>
      <c r="FY130" s="494" t="n"/>
      <c r="FZ130" s="184" t="n"/>
      <c r="GA130" s="184">
        <f>IF(FW130="","SIN ESTADO",IF(FY130&lt;&gt;"","PAGA",IF(FX130&gt;0,"VENCIDA",IF(FX130&gt;=-5,"POR VENCER","AL DÍA"))))</f>
        <v/>
      </c>
      <c r="GB130" s="185" t="n"/>
      <c r="GC130" s="119">
        <f>IF(N($H130)&lt;30,"",IF(FW130="","",FW130+31))</f>
        <v/>
      </c>
      <c r="GD130" s="124">
        <f>IF(GC130="","",TODAY()-GC130)</f>
        <v/>
      </c>
      <c r="GE130" s="494" t="n"/>
      <c r="GF130" s="184" t="n"/>
      <c r="GG130" s="184">
        <f>IF(GC130="","SIN ESTADO",IF(GE130&lt;&gt;"","PAGA",IF(GD130&gt;0,"VENCIDA",IF(GD130&gt;=-5,"POR VENCER","AL DÍA"))))</f>
        <v/>
      </c>
      <c r="GH130" s="185" t="n"/>
      <c r="GI130" s="119">
        <f>IF(N($H130)&lt;31,"",IF(GC130="","",GC130+31))</f>
        <v/>
      </c>
      <c r="GJ130" s="124">
        <f>IF(GI130="","",TODAY()-GI130)</f>
        <v/>
      </c>
      <c r="GK130" s="494" t="n"/>
      <c r="GL130" s="184" t="n"/>
      <c r="GM130" s="184">
        <f>IF(GI130="","SIN ESTADO",IF(GK130&lt;&gt;"","PAGA",IF(GJ130&gt;0,"VENCIDA",IF(GJ130&gt;=-5,"POR VENCER","AL DÍA"))))</f>
        <v/>
      </c>
      <c r="GN130" s="185" t="n"/>
      <c r="GO130" s="119">
        <f>IF(N($H130)&lt;32,"",IF(GI130="","",GI130+31))</f>
        <v/>
      </c>
      <c r="GP130" s="124">
        <f>IF(GO130="","",TODAY()-GO130)</f>
        <v/>
      </c>
      <c r="GQ130" s="494" t="n"/>
      <c r="GR130" s="184" t="n"/>
      <c r="GS130" s="184">
        <f>IF(GO130="","SIN ESTADO",IF(GQ130&lt;&gt;"","PAGA",IF(GP130&gt;0,"VENCIDA",IF(GP130&gt;=-5,"POR VENCER","AL DÍA"))))</f>
        <v/>
      </c>
      <c r="GT130" s="185" t="n"/>
      <c r="GU130" s="119">
        <f>IF(N($H130)&lt;33,"",IF(GO130="","",GO130+31))</f>
        <v/>
      </c>
      <c r="GV130" s="124">
        <f>IF(GU130="","",TODAY()-GU130)</f>
        <v/>
      </c>
      <c r="GW130" s="494" t="n"/>
      <c r="GX130" s="184" t="n"/>
      <c r="GY130" s="184">
        <f>IF(GU130="","SIN ESTADO",IF(GW130&lt;&gt;"","PAGA",IF(GV130&gt;0,"VENCIDA",IF(GV130&gt;=-5,"POR VENCER","AL DÍA"))))</f>
        <v/>
      </c>
      <c r="GZ130" s="185" t="n"/>
      <c r="HA130" s="119">
        <f>IF(N($H130)&lt;34,"",IF(GU130="","",GU130+31))</f>
        <v/>
      </c>
      <c r="HB130" s="124">
        <f>IF(HA130="","",TODAY()-HA130)</f>
        <v/>
      </c>
      <c r="HC130" s="494" t="n"/>
      <c r="HD130" s="184" t="n"/>
      <c r="HE130" s="184">
        <f>IF(HA130="","SIN ESTADO",IF(HC130&lt;&gt;"","PAGA",IF(HB130&gt;0,"VENCIDA",IF(HB130&gt;=-5,"POR VENCER","AL DÍA"))))</f>
        <v/>
      </c>
      <c r="HF130" s="185" t="n"/>
      <c r="HG130" s="119">
        <f>IF(N($H130)&lt;35,"",IF(HA130="","",HA130+31))</f>
        <v/>
      </c>
      <c r="HH130" s="124">
        <f>IF(HG130="","",TODAY()-HG130)</f>
        <v/>
      </c>
      <c r="HI130" s="494" t="n"/>
      <c r="HJ130" s="184" t="n"/>
      <c r="HK130" s="184">
        <f>IF(HG130="","SIN ESTADO",IF(HI130&lt;&gt;"","PAGA",IF(HH130&gt;0,"VENCIDA",IF(HH130&gt;=-5,"POR VENCER","AL DÍA"))))</f>
        <v/>
      </c>
      <c r="HL130" s="168" t="n"/>
      <c r="HM130" s="119">
        <f>IF(N($H130)&lt;36,"",IF(HG130="","",HG130+31))</f>
        <v/>
      </c>
      <c r="HN130" s="124">
        <f>IF(HM130="","",TODAY()-HM130)</f>
        <v/>
      </c>
      <c r="HO130" s="494" t="n"/>
      <c r="HP130" s="184" t="n"/>
      <c r="HQ130" s="184">
        <f>IF(HM130="","SIN ESTADO",IF(HO130&lt;&gt;"","PAGA",IF(HN130&gt;0,"VENCIDA",IF(HN130&gt;=-5,"POR VENCER","AL DÍA"))))</f>
        <v/>
      </c>
      <c r="HR130" s="168" t="n"/>
      <c r="HS130" s="169">
        <f>N130+T130+Z130+AF130+AL130+AR130+AX130+BD130+BJ130+BP130+BV130+CB130+CH130+CN130+CT130+CZ130+DF130+DL130+DR130+DX130+ED130+EJ130+EP130+EV130+FB130+FH130+FN130+FT130+FZ130+GF130+GL130+GR130+GX130+HD130+HJ130+HP130</f>
        <v/>
      </c>
      <c r="HU130" s="170">
        <f>IFERROR(N($J130),0)</f>
        <v/>
      </c>
      <c r="HW130" s="170">
        <f>SUMPRODUCT((MOD(COLUMN($M130:$HR130)-COLUMN($M130),6)=0)*ISNUMBER($M130:$HR130)*($M130:$HR130&gt;=RESUMEN!$C$26)*($M130:$HR130&lt;=RESUMEN!$C$27)*IFERROR(N($N130:$HS130),0))</f>
        <v/>
      </c>
      <c r="HX130" s="170">
        <f>SUMPRODUCT((MOD(COLUMN($M130:$HR130)-COLUMN($M130),6)=0)*ISNUMBER($M130:$HR130)*($M130:$HR130&gt;=RESUMEN!$C$26)*($M130:$HR130&lt;=RESUMEN!$C$27))</f>
        <v/>
      </c>
    </row>
    <row r="131" ht="15.75" customHeight="1" s="506">
      <c r="B131" s="113">
        <f>VENTAS!A130</f>
        <v/>
      </c>
      <c r="C131" s="236">
        <f>VENTAS!B130</f>
        <v/>
      </c>
      <c r="D131" s="53">
        <f>VENTAS!C130</f>
        <v/>
      </c>
      <c r="E131" s="114">
        <f>VENTAS!D130</f>
        <v/>
      </c>
      <c r="F131" s="114">
        <f>VENTAS!J130</f>
        <v/>
      </c>
      <c r="G131" s="494">
        <f>VENTAS!F130</f>
        <v/>
      </c>
      <c r="H131" s="479">
        <f>VENTAS!K130</f>
        <v/>
      </c>
      <c r="I131" s="479">
        <f>VENTAS!M130</f>
        <v/>
      </c>
      <c r="J131" s="184">
        <f>VENTAS!L130</f>
        <v/>
      </c>
      <c r="K131" s="119">
        <f>IF(N($H131)&lt;1,"",$G131+31)</f>
        <v/>
      </c>
      <c r="L131" s="124">
        <f>IF(K131="","",TODAY()-K131)</f>
        <v/>
      </c>
      <c r="M131" s="469" t="n">
        <v>45896</v>
      </c>
      <c r="N131" s="374" t="n">
        <v>875000</v>
      </c>
      <c r="O131" s="184">
        <f>IF(K131="","SIN ESTADO",IF(M131&lt;&gt;"","PAGA",IF(L131&gt;0,"VENCIDA",IF(L131&gt;=-5,"POR VENCER","AL DÍA"))))</f>
        <v/>
      </c>
      <c r="P131" s="185" t="inlineStr">
        <is>
          <t>TRANSFERENCIA</t>
        </is>
      </c>
      <c r="Q131" s="119">
        <f>IF(N($H131)&lt;2,"",IF(K131="","",K131+31))</f>
        <v/>
      </c>
      <c r="R131" s="124">
        <f>IF(Q131="","",TODAY()-Q131)</f>
        <v/>
      </c>
      <c r="S131" s="470" t="n">
        <v>45932</v>
      </c>
      <c r="T131" s="184" t="n">
        <v>875000</v>
      </c>
      <c r="U131" s="184">
        <f>IF(Q131="","SIN ESTADO",IF(S131&lt;&gt;"","PAGA",IF(R131&gt;0,"VENCIDA",IF(R131&gt;=-5,"POR VENCER","AL DÍA"))))</f>
        <v/>
      </c>
      <c r="V131" s="185" t="inlineStr">
        <is>
          <t>TRANSFERENCIA</t>
        </is>
      </c>
      <c r="W131" s="119">
        <f>IF(N($H131)&lt;3,"",IF(Q131="","",Q131+31))</f>
        <v/>
      </c>
      <c r="X131" s="124">
        <f>IF(W131="","",TODAY()-W131)</f>
        <v/>
      </c>
      <c r="Y131" s="471" t="n">
        <v>45968</v>
      </c>
      <c r="Z131" s="184" t="n">
        <v>875000</v>
      </c>
      <c r="AA131" s="184">
        <f>IF(W131="","SIN ESTADO",IF(Y131&lt;&gt;"","PAGA",IF(X131&gt;0,"VENCIDA",IF(X131&gt;=-5,"POR VENCER","AL DÍA"))))</f>
        <v/>
      </c>
      <c r="AB131" s="185" t="inlineStr">
        <is>
          <t>TRANSFERENCIA</t>
        </is>
      </c>
      <c r="AC131" s="119">
        <f>IF(N($H131)&lt;4,"",IF(W131="","",W131+31))</f>
        <v/>
      </c>
      <c r="AD131" s="124">
        <f>IF(AC131="","",TODAY()-AC131)</f>
        <v/>
      </c>
      <c r="AE131" s="497" t="n">
        <v>46086</v>
      </c>
      <c r="AF131" s="184" t="n">
        <v>875000</v>
      </c>
      <c r="AG131" s="184">
        <f>IF(AC131="","SIN ESTADO",IF(AE131&lt;&gt;"","PAGA",IF(AD131&gt;0,"VENCIDA",IF(AD131&gt;=-5,"POR VENCER","AL DÍA"))))</f>
        <v/>
      </c>
      <c r="AH131" s="185" t="inlineStr">
        <is>
          <t>TRANSFERENCIA</t>
        </is>
      </c>
      <c r="AI131" s="119">
        <f>IF(N($H131)&lt;5,"",IF(AC131="","",AC131+31))</f>
        <v/>
      </c>
      <c r="AJ131" s="124">
        <f>IF(AI131="","",TODAY()-AI131)</f>
        <v/>
      </c>
      <c r="AK131" s="471" t="n">
        <v>46117</v>
      </c>
      <c r="AL131" s="184" t="n">
        <v>875000</v>
      </c>
      <c r="AM131" s="184">
        <f>IF(AI131="","SIN ESTADO",IF(AK131&lt;&gt;"","PAGA",IF(AJ131&gt;0,"VENCIDA",IF(AJ131&gt;=-5,"POR VENCER","AL DÍA"))))</f>
        <v/>
      </c>
      <c r="AN131" s="185" t="inlineStr">
        <is>
          <t>TRANSFERENCIA</t>
        </is>
      </c>
      <c r="AO131" s="119">
        <f>IF(N($H131)&lt;6,"",IF(AI131="","",AI131+31))</f>
        <v/>
      </c>
      <c r="AP131" s="124">
        <f>IF(AO131="","",TODAY()-AO131)</f>
        <v/>
      </c>
      <c r="AQ131" s="270" t="n">
        <v>46284</v>
      </c>
      <c r="AR131" s="184" t="n">
        <v>1650000</v>
      </c>
      <c r="AS131" s="184">
        <f>IF(AO131="","SIN ESTADO",IF(AQ131&lt;&gt;"","PAGA",IF(AP131&gt;0,"VENCIDA",IF(AP131&gt;=-5,"POR VENCER","AL DÍA"))))</f>
        <v/>
      </c>
      <c r="AT131" s="185" t="inlineStr">
        <is>
          <t>TRANSFERENCIA</t>
        </is>
      </c>
      <c r="AU131" s="119">
        <f>IF(N($H131)&lt;7,"",IF(AO131="","",AO131+31))</f>
        <v/>
      </c>
      <c r="AV131" s="124">
        <f>IF(AU131="","",TODAY()-AU131)</f>
        <v/>
      </c>
      <c r="AW131" s="494" t="n">
        <v>46284</v>
      </c>
      <c r="AX131" s="184" t="n"/>
      <c r="AY131" s="184">
        <f>IF(AU131="","SIN ESTADO",IF(AW131&lt;&gt;"","PAGA",IF(AV131&gt;0,"VENCIDA",IF(AV131&gt;=-5,"POR VENCER","AL DÍA"))))</f>
        <v/>
      </c>
      <c r="AZ131" s="185" t="n"/>
      <c r="BA131" s="119">
        <f>IF(N($H131)&lt;8,"",IF(AU131="","",AU131+31))</f>
        <v/>
      </c>
      <c r="BB131" s="124">
        <f>IF(BA131="","",TODAY()-BA131)</f>
        <v/>
      </c>
      <c r="BC131" s="494" t="n"/>
      <c r="BD131" s="184" t="n"/>
      <c r="BE131" s="184">
        <f>IF(BA131="","SIN ESTADO",IF(BC131&lt;&gt;"","PAGA",IF(BB131&gt;0,"VENCIDA",IF(BB131&gt;=-5,"POR VENCER","AL DÍA"))))</f>
        <v/>
      </c>
      <c r="BF131" s="185" t="n"/>
      <c r="BG131" s="119">
        <f>IF(N($H131)&lt;9,"",IF(BA131="","",BA131+31))</f>
        <v/>
      </c>
      <c r="BH131" s="124">
        <f>IF(BG131="","",TODAY()-BG131)</f>
        <v/>
      </c>
      <c r="BI131" s="494" t="n"/>
      <c r="BJ131" s="184" t="n"/>
      <c r="BK131" s="184">
        <f>IF(BG131="","SIN ESTADO",IF(BI131&lt;&gt;"","PAGA",IF(BH131&gt;0,"VENCIDA",IF(BH131&gt;=-5,"POR VENCER","AL DÍA"))))</f>
        <v/>
      </c>
      <c r="BL131" s="185" t="n"/>
      <c r="BM131" s="119">
        <f>IF(N($H131)&lt;10,"",IF(BG131="","",BG131+31))</f>
        <v/>
      </c>
      <c r="BN131" s="124">
        <f>IF(BM131="","",TODAY()-BM131)</f>
        <v/>
      </c>
      <c r="BO131" s="494" t="n"/>
      <c r="BP131" s="184" t="n"/>
      <c r="BQ131" s="184">
        <f>IF(BM131="","SIN ESTADO",IF(BO131&lt;&gt;"","PAGA",IF(BN131&gt;0,"VENCIDA",IF(BN131&gt;=-5,"POR VENCER","AL DÍA"))))</f>
        <v/>
      </c>
      <c r="BR131" s="185" t="n"/>
      <c r="BS131" s="119">
        <f>IF(N($H131)&lt;11,"",IF(BM131="","",BM131+31))</f>
        <v/>
      </c>
      <c r="BT131" s="124">
        <f>IF(BS131="","",TODAY()-BS131)</f>
        <v/>
      </c>
      <c r="BU131" s="494" t="n"/>
      <c r="BV131" s="184" t="n"/>
      <c r="BW131" s="184">
        <f>IF(BS131="","SIN ESTADO",IF(BU131&lt;&gt;"","PAGA",IF(BT131&gt;0,"VENCIDA",IF(BT131&gt;=-5,"POR VENCER","AL DÍA"))))</f>
        <v/>
      </c>
      <c r="BX131" s="185" t="n"/>
      <c r="BY131" s="119">
        <f>IF(N($H131)&lt;12,"",IF(BS131="","",BS131+31))</f>
        <v/>
      </c>
      <c r="BZ131" s="124">
        <f>IF(BY131="","",TODAY()-BY131)</f>
        <v/>
      </c>
      <c r="CA131" s="494" t="n"/>
      <c r="CB131" s="184" t="n"/>
      <c r="CC131" s="184">
        <f>IF(BY131="","SIN ESTADO",IF(CA131&lt;&gt;"","PAGA",IF(BZ131&gt;0,"VENCIDA",IF(BZ131&gt;=-5,"POR VENCER","AL DÍA"))))</f>
        <v/>
      </c>
      <c r="CD131" s="185" t="n"/>
      <c r="CE131" s="119">
        <f>IF(N($H131)&lt;13,"",IF(BY131="","",BY131+31))</f>
        <v/>
      </c>
      <c r="CF131" s="124">
        <f>IF(CE131="","",TODAY()-CE131)</f>
        <v/>
      </c>
      <c r="CG131" s="494" t="n"/>
      <c r="CH131" s="184" t="n"/>
      <c r="CI131" s="184">
        <f>IF(CE131="","SIN ESTADO",IF(CG131&lt;&gt;"","PAGA",IF(CF131&gt;0,"VENCIDA",IF(CF131&gt;=-5,"POR VENCER","AL DÍA"))))</f>
        <v/>
      </c>
      <c r="CJ131" s="185" t="n"/>
      <c r="CK131" s="119">
        <f>IF(N($H131)&lt;14,"",IF(CE131="","",CE131+31))</f>
        <v/>
      </c>
      <c r="CL131" s="124">
        <f>IF(CK131="","",TODAY()-CK131)</f>
        <v/>
      </c>
      <c r="CM131" s="494" t="n"/>
      <c r="CN131" s="184" t="n"/>
      <c r="CO131" s="184">
        <f>IF(CK131="","SIN ESTADO",IF(CM131&lt;&gt;"","PAGA",IF(CL131&gt;0,"VENCIDA",IF(CL131&gt;=-5,"POR VENCER","AL DÍA"))))</f>
        <v/>
      </c>
      <c r="CP131" s="185" t="n"/>
      <c r="CQ131" s="119">
        <f>IF(N($H131)&lt;15,"",IF(CK131="","",CK131+31))</f>
        <v/>
      </c>
      <c r="CR131" s="124">
        <f>IF(CQ131="","",TODAY()-CQ131)</f>
        <v/>
      </c>
      <c r="CS131" s="494" t="n"/>
      <c r="CT131" s="184" t="n"/>
      <c r="CU131" s="184">
        <f>IF(CQ131="","SIN ESTADO",IF(CS131&lt;&gt;"","PAGA",IF(CR131&gt;0,"VENCIDA",IF(CR131&gt;=-5,"POR VENCER","AL DÍA"))))</f>
        <v/>
      </c>
      <c r="CV131" s="185" t="n"/>
      <c r="CW131" s="119">
        <f>IF(N($H131)&lt;16,"",IF(CQ131="","",CQ131+31))</f>
        <v/>
      </c>
      <c r="CX131" s="124">
        <f>IF(CW131="","",TODAY()-CW131)</f>
        <v/>
      </c>
      <c r="CY131" s="494" t="n"/>
      <c r="CZ131" s="184" t="n"/>
      <c r="DA131" s="184">
        <f>IF(CW131="","SIN ESTADO",IF(CY131&lt;&gt;"","PAGA",IF(CX131&gt;0,"VENCIDA",IF(CX131&gt;=-5,"POR VENCER","AL DÍA"))))</f>
        <v/>
      </c>
      <c r="DB131" s="185" t="n"/>
      <c r="DC131" s="119">
        <f>IF(N($H131)&lt;17,"",IF(CW131="","",CW131+31))</f>
        <v/>
      </c>
      <c r="DD131" s="124">
        <f>IF(DC131="","",TODAY()-DC131)</f>
        <v/>
      </c>
      <c r="DE131" s="494" t="n"/>
      <c r="DF131" s="184" t="n"/>
      <c r="DG131" s="184">
        <f>IF(DC131="","SIN ESTADO",IF(DE131&lt;&gt;"","PAGA",IF(DD131&gt;0,"VENCIDA",IF(DD131&gt;=-5,"POR VENCER","AL DÍA"))))</f>
        <v/>
      </c>
      <c r="DH131" s="185" t="n"/>
      <c r="DI131" s="119">
        <f>IF(N($H131)&lt;18,"",IF(DC131="","",DC131+31))</f>
        <v/>
      </c>
      <c r="DJ131" s="124">
        <f>IF(DI131="","",TODAY()-DI131)</f>
        <v/>
      </c>
      <c r="DK131" s="494" t="n"/>
      <c r="DL131" s="184" t="n"/>
      <c r="DM131" s="184">
        <f>IF(DI131="","SIN ESTADO",IF(DK131&lt;&gt;"","PAGA",IF(DJ131&gt;0,"VENCIDA",IF(DJ131&gt;=-5,"POR VENCER","AL DÍA"))))</f>
        <v/>
      </c>
      <c r="DN131" s="185" t="n"/>
      <c r="DO131" s="119">
        <f>IF(N($H131)&lt;19,"",IF(DI131="","",DI131+31))</f>
        <v/>
      </c>
      <c r="DP131" s="124">
        <f>IF(DO131="","",TODAY()-DO131)</f>
        <v/>
      </c>
      <c r="DQ131" s="494" t="n"/>
      <c r="DR131" s="184" t="n"/>
      <c r="DS131" s="184">
        <f>IF(DO131="","SIN ESTADO",IF(DQ131&lt;&gt;"","PAGA",IF(DP131&gt;0,"VENCIDA",IF(DP131&gt;=-5,"POR VENCER","AL DÍA"))))</f>
        <v/>
      </c>
      <c r="DT131" s="185" t="n"/>
      <c r="DU131" s="119">
        <f>IF(N($H131)&lt;20,"",IF(DO131="","",DO131+31))</f>
        <v/>
      </c>
      <c r="DV131" s="124">
        <f>IF(DU131="","",TODAY()-DU131)</f>
        <v/>
      </c>
      <c r="DW131" s="494" t="n"/>
      <c r="DX131" s="184" t="n"/>
      <c r="DY131" s="184">
        <f>IF(DU131="","SIN ESTADO",IF(DW131&lt;&gt;"","PAGA",IF(DV131&gt;0,"VENCIDA",IF(DV131&gt;=-5,"POR VENCER","AL DÍA"))))</f>
        <v/>
      </c>
      <c r="DZ131" s="185" t="n"/>
      <c r="EA131" s="119">
        <f>IF(N($H131)&lt;21,"",IF(DU131="","",DU131+31))</f>
        <v/>
      </c>
      <c r="EB131" s="124">
        <f>IF(EA131="","",TODAY()-EA131)</f>
        <v/>
      </c>
      <c r="EC131" s="494" t="n"/>
      <c r="ED131" s="184" t="n"/>
      <c r="EE131" s="184">
        <f>IF(EA131="","SIN ESTADO",IF(EC131&lt;&gt;"","PAGA",IF(EB131&gt;0,"VENCIDA",IF(EB131&gt;=-5,"POR VENCER","AL DÍA"))))</f>
        <v/>
      </c>
      <c r="EF131" s="185" t="n"/>
      <c r="EG131" s="119">
        <f>IF(N($H131)&lt;22,"",IF(EA131="","",EA131+31))</f>
        <v/>
      </c>
      <c r="EH131" s="124">
        <f>IF(EG131="","",TODAY()-EG131)</f>
        <v/>
      </c>
      <c r="EI131" s="494" t="n"/>
      <c r="EJ131" s="184" t="n"/>
      <c r="EK131" s="184">
        <f>IF(EG131="","SIN ESTADO",IF(EI131&lt;&gt;"","PAGA",IF(EH131&gt;0,"VENCIDA",IF(EH131&gt;=-5,"POR VENCER","AL DÍA"))))</f>
        <v/>
      </c>
      <c r="EL131" s="185" t="n"/>
      <c r="EM131" s="119">
        <f>IF(N($H131)&lt;23,"",IF(EG131="","",EG131+31))</f>
        <v/>
      </c>
      <c r="EN131" s="124">
        <f>IF(EM131="","",TODAY()-EM131)</f>
        <v/>
      </c>
      <c r="EO131" s="494" t="n"/>
      <c r="EP131" s="184" t="n"/>
      <c r="EQ131" s="184">
        <f>IF(EM131="","SIN ESTADO",IF(EO131&lt;&gt;"","PAGA",IF(EN131&gt;0,"VENCIDA",IF(EN131&gt;=-5,"POR VENCER","AL DÍA"))))</f>
        <v/>
      </c>
      <c r="ER131" s="185" t="n"/>
      <c r="ES131" s="119">
        <f>IF(N($H131)&lt;24,"",IF(EM131="","",EM131+31))</f>
        <v/>
      </c>
      <c r="ET131" s="124">
        <f>IF(ES131="","",TODAY()-ES131)</f>
        <v/>
      </c>
      <c r="EU131" s="494" t="n"/>
      <c r="EV131" s="184" t="n"/>
      <c r="EW131" s="184">
        <f>IF(ES131="","SIN ESTADO",IF(EU131&lt;&gt;"","PAGA",IF(ET131&gt;0,"VENCIDA",IF(ET131&gt;=-5,"POR VENCER","AL DÍA"))))</f>
        <v/>
      </c>
      <c r="EX131" s="185" t="n"/>
      <c r="EY131" s="119">
        <f>IF(N($H131)&lt;25,"",IF(ES131="","",ES131+31))</f>
        <v/>
      </c>
      <c r="EZ131" s="124">
        <f>IF(EY131="","",TODAY()-EY131)</f>
        <v/>
      </c>
      <c r="FA131" s="494" t="n"/>
      <c r="FB131" s="184" t="n"/>
      <c r="FC131" s="184">
        <f>IF(EY131="","SIN ESTADO",IF(FA131&lt;&gt;"","PAGA",IF(EZ131&gt;0,"VENCIDA",IF(EZ131&gt;=-5,"POR VENCER","AL DÍA"))))</f>
        <v/>
      </c>
      <c r="FD131" s="185" t="n"/>
      <c r="FE131" s="119">
        <f>IF(N($H131)&lt;26,"",IF(EY131="","",EY131+31))</f>
        <v/>
      </c>
      <c r="FF131" s="124">
        <f>IF(FE131="","",TODAY()-FE131)</f>
        <v/>
      </c>
      <c r="FG131" s="494" t="n"/>
      <c r="FH131" s="184" t="n"/>
      <c r="FI131" s="184">
        <f>IF(FE131="","SIN ESTADO",IF(FG131&lt;&gt;"","PAGA",IF(FF131&gt;0,"VENCIDA",IF(FF131&gt;=-5,"POR VENCER","AL DÍA"))))</f>
        <v/>
      </c>
      <c r="FJ131" s="185" t="n"/>
      <c r="FK131" s="119">
        <f>IF(N($H131)&lt;27,"",IF(FE131="","",FE131+31))</f>
        <v/>
      </c>
      <c r="FL131" s="124">
        <f>IF(FK131="","",TODAY()-FK131)</f>
        <v/>
      </c>
      <c r="FM131" s="494" t="n"/>
      <c r="FN131" s="184" t="n"/>
      <c r="FO131" s="184">
        <f>IF(FK131="","SIN ESTADO",IF(FM131&lt;&gt;"","PAGA",IF(FL131&gt;0,"VENCIDA",IF(FL131&gt;=-5,"POR VENCER","AL DÍA"))))</f>
        <v/>
      </c>
      <c r="FP131" s="185" t="n"/>
      <c r="FQ131" s="119">
        <f>IF(N($H131)&lt;28,"",IF(FK131="","",FK131+31))</f>
        <v/>
      </c>
      <c r="FR131" s="124">
        <f>IF(FQ131="","",TODAY()-FQ131)</f>
        <v/>
      </c>
      <c r="FS131" s="494" t="n"/>
      <c r="FT131" s="184" t="n"/>
      <c r="FU131" s="184">
        <f>IF(FQ131="","SIN ESTADO",IF(FS131&lt;&gt;"","PAGA",IF(FR131&gt;0,"VENCIDA",IF(FR131&gt;=-5,"POR VENCER","AL DÍA"))))</f>
        <v/>
      </c>
      <c r="FV131" s="185" t="n"/>
      <c r="FW131" s="119">
        <f>IF(N($H131)&lt;29,"",IF(FQ131="","",FQ131+31))</f>
        <v/>
      </c>
      <c r="FX131" s="124">
        <f>IF(FW131="","",TODAY()-FW131)</f>
        <v/>
      </c>
      <c r="FY131" s="494" t="n"/>
      <c r="FZ131" s="184" t="n"/>
      <c r="GA131" s="184">
        <f>IF(FW131="","SIN ESTADO",IF(FY131&lt;&gt;"","PAGA",IF(FX131&gt;0,"VENCIDA",IF(FX131&gt;=-5,"POR VENCER","AL DÍA"))))</f>
        <v/>
      </c>
      <c r="GB131" s="185" t="n"/>
      <c r="GC131" s="119">
        <f>IF(N($H131)&lt;30,"",IF(FW131="","",FW131+31))</f>
        <v/>
      </c>
      <c r="GD131" s="124">
        <f>IF(GC131="","",TODAY()-GC131)</f>
        <v/>
      </c>
      <c r="GE131" s="494" t="n"/>
      <c r="GF131" s="184" t="n"/>
      <c r="GG131" s="184">
        <f>IF(GC131="","SIN ESTADO",IF(GE131&lt;&gt;"","PAGA",IF(GD131&gt;0,"VENCIDA",IF(GD131&gt;=-5,"POR VENCER","AL DÍA"))))</f>
        <v/>
      </c>
      <c r="GH131" s="185" t="n"/>
      <c r="GI131" s="119">
        <f>IF(N($H131)&lt;31,"",IF(GC131="","",GC131+31))</f>
        <v/>
      </c>
      <c r="GJ131" s="124">
        <f>IF(GI131="","",TODAY()-GI131)</f>
        <v/>
      </c>
      <c r="GK131" s="494" t="n"/>
      <c r="GL131" s="184" t="n"/>
      <c r="GM131" s="184">
        <f>IF(GI131="","SIN ESTADO",IF(GK131&lt;&gt;"","PAGA",IF(GJ131&gt;0,"VENCIDA",IF(GJ131&gt;=-5,"POR VENCER","AL DÍA"))))</f>
        <v/>
      </c>
      <c r="GN131" s="185" t="n"/>
      <c r="GO131" s="119">
        <f>IF(N($H131)&lt;32,"",IF(GI131="","",GI131+31))</f>
        <v/>
      </c>
      <c r="GP131" s="124">
        <f>IF(GO131="","",TODAY()-GO131)</f>
        <v/>
      </c>
      <c r="GQ131" s="494" t="n"/>
      <c r="GR131" s="184" t="n"/>
      <c r="GS131" s="184">
        <f>IF(GO131="","SIN ESTADO",IF(GQ131&lt;&gt;"","PAGA",IF(GP131&gt;0,"VENCIDA",IF(GP131&gt;=-5,"POR VENCER","AL DÍA"))))</f>
        <v/>
      </c>
      <c r="GT131" s="185" t="n"/>
      <c r="GU131" s="119">
        <f>IF(N($H131)&lt;33,"",IF(GO131="","",GO131+31))</f>
        <v/>
      </c>
      <c r="GV131" s="124">
        <f>IF(GU131="","",TODAY()-GU131)</f>
        <v/>
      </c>
      <c r="GW131" s="494" t="n"/>
      <c r="GX131" s="184" t="n"/>
      <c r="GY131" s="184">
        <f>IF(GU131="","SIN ESTADO",IF(GW131&lt;&gt;"","PAGA",IF(GV131&gt;0,"VENCIDA",IF(GV131&gt;=-5,"POR VENCER","AL DÍA"))))</f>
        <v/>
      </c>
      <c r="GZ131" s="185" t="n"/>
      <c r="HA131" s="119">
        <f>IF(N($H131)&lt;34,"",IF(GU131="","",GU131+31))</f>
        <v/>
      </c>
      <c r="HB131" s="124">
        <f>IF(HA131="","",TODAY()-HA131)</f>
        <v/>
      </c>
      <c r="HC131" s="494" t="n"/>
      <c r="HD131" s="184" t="n"/>
      <c r="HE131" s="184">
        <f>IF(HA131="","SIN ESTADO",IF(HC131&lt;&gt;"","PAGA",IF(HB131&gt;0,"VENCIDA",IF(HB131&gt;=-5,"POR VENCER","AL DÍA"))))</f>
        <v/>
      </c>
      <c r="HF131" s="185" t="n"/>
      <c r="HG131" s="119">
        <f>IF(N($H131)&lt;35,"",IF(HA131="","",HA131+31))</f>
        <v/>
      </c>
      <c r="HH131" s="124">
        <f>IF(HG131="","",TODAY()-HG131)</f>
        <v/>
      </c>
      <c r="HI131" s="494" t="n"/>
      <c r="HJ131" s="184" t="n"/>
      <c r="HK131" s="184">
        <f>IF(HG131="","SIN ESTADO",IF(HI131&lt;&gt;"","PAGA",IF(HH131&gt;0,"VENCIDA",IF(HH131&gt;=-5,"POR VENCER","AL DÍA"))))</f>
        <v/>
      </c>
      <c r="HL131" s="168" t="n"/>
      <c r="HM131" s="119">
        <f>IF(N($H131)&lt;36,"",IF(HG131="","",HG131+31))</f>
        <v/>
      </c>
      <c r="HN131" s="124">
        <f>IF(HM131="","",TODAY()-HM131)</f>
        <v/>
      </c>
      <c r="HO131" s="494" t="n"/>
      <c r="HP131" s="184" t="n"/>
      <c r="HQ131" s="184">
        <f>IF(HM131="","SIN ESTADO",IF(HO131&lt;&gt;"","PAGA",IF(HN131&gt;0,"VENCIDA",IF(HN131&gt;=-5,"POR VENCER","AL DÍA"))))</f>
        <v/>
      </c>
      <c r="HR131" s="168" t="n"/>
      <c r="HS131" s="169">
        <f>N131+T131+Z131+AF131+AL131+AR131+AX131+BD131+BJ131+BP131+BV131+CB131+CH131+CN131+CT131+CZ131+DF131+DL131+DR131+DX131+ED131+EJ131+EP131+EV131+FB131+FH131+FN131+FT131+FZ131+GF131+GL131+GR131+GX131+HD131+HJ131+HP131</f>
        <v/>
      </c>
      <c r="HU131" s="170">
        <f>IFERROR(N($J131),0)</f>
        <v/>
      </c>
      <c r="HW131" s="170">
        <f>SUMPRODUCT((MOD(COLUMN($M131:$HR131)-COLUMN($M131),6)=0)*ISNUMBER($M131:$HR131)*($M131:$HR131&gt;=RESUMEN!$C$26)*($M131:$HR131&lt;=RESUMEN!$C$27)*IFERROR(N($N131:$HS131),0))</f>
        <v/>
      </c>
      <c r="HX131" s="170">
        <f>SUMPRODUCT((MOD(COLUMN($M131:$HR131)-COLUMN($M131),6)=0)*ISNUMBER($M131:$HR131)*($M131:$HR131&gt;=RESUMEN!$C$26)*($M131:$HR131&lt;=RESUMEN!$C$27))</f>
        <v/>
      </c>
    </row>
    <row r="132" ht="15.75" customHeight="1" s="506">
      <c r="B132" s="113">
        <f>VENTAS!A131</f>
        <v/>
      </c>
      <c r="C132" s="236">
        <f>VENTAS!B131</f>
        <v/>
      </c>
      <c r="D132" s="53">
        <f>VENTAS!C131</f>
        <v/>
      </c>
      <c r="E132" s="114">
        <f>VENTAS!D131</f>
        <v/>
      </c>
      <c r="F132" s="114">
        <f>VENTAS!J131</f>
        <v/>
      </c>
      <c r="G132" s="494">
        <f>VENTAS!F131</f>
        <v/>
      </c>
      <c r="H132" s="479">
        <f>VENTAS!K131</f>
        <v/>
      </c>
      <c r="I132" s="479">
        <f>VENTAS!M131</f>
        <v/>
      </c>
      <c r="J132" s="184">
        <f>VENTAS!L131</f>
        <v/>
      </c>
      <c r="K132" s="119">
        <f>IF(N($H132)&lt;1,"",$G132+31)</f>
        <v/>
      </c>
      <c r="L132" s="124">
        <f>IF(K132="","",TODAY()-K132)</f>
        <v/>
      </c>
      <c r="M132" s="469" t="n">
        <v>45916</v>
      </c>
      <c r="N132" s="374" t="n">
        <v>875000</v>
      </c>
      <c r="O132" s="184">
        <f>IF(K132="","SIN ESTADO",IF(M132&lt;&gt;"","PAGA",IF(L132&gt;0,"VENCIDA",IF(L132&gt;=-5,"POR VENCER","AL DÍA"))))</f>
        <v/>
      </c>
      <c r="P132" s="185" t="inlineStr">
        <is>
          <t>TRANSFERENCIA</t>
        </is>
      </c>
      <c r="Q132" s="119">
        <f>IF(N($H132)&lt;2,"",IF(K132="","",K132+31))</f>
        <v/>
      </c>
      <c r="R132" s="124">
        <f>IF(Q132="","",TODAY()-Q132)</f>
        <v/>
      </c>
      <c r="S132" s="470" t="n">
        <v>45951</v>
      </c>
      <c r="T132" s="184" t="n">
        <v>870000</v>
      </c>
      <c r="U132" s="184">
        <f>IF(Q132="","SIN ESTADO",IF(S132&lt;&gt;"","PAGA",IF(R132&gt;0,"VENCIDA",IF(R132&gt;=-5,"POR VENCER","AL DÍA"))))</f>
        <v/>
      </c>
      <c r="V132" s="185" t="inlineStr">
        <is>
          <t>TRANSFERENCIA</t>
        </is>
      </c>
      <c r="W132" s="119">
        <f>IF(N($H132)&lt;3,"",IF(Q132="","",Q132+31))</f>
        <v/>
      </c>
      <c r="X132" s="124">
        <f>IF(W132="","",TODAY()-W132)</f>
        <v/>
      </c>
      <c r="Y132" s="471" t="n">
        <v>45982</v>
      </c>
      <c r="Z132" s="184" t="n">
        <v>880000</v>
      </c>
      <c r="AA132" s="184">
        <f>IF(W132="","SIN ESTADO",IF(Y132&lt;&gt;"","PAGA",IF(X132&gt;0,"VENCIDA",IF(X132&gt;=-5,"POR VENCER","AL DÍA"))))</f>
        <v/>
      </c>
      <c r="AB132" s="185" t="inlineStr">
        <is>
          <t>TRANSFERENCIA</t>
        </is>
      </c>
      <c r="AC132" s="119">
        <f>IF(N($H132)&lt;4,"",IF(W132="","",W132+31))</f>
        <v/>
      </c>
      <c r="AD132" s="124">
        <f>IF(AC132="","",TODAY()-AC132)</f>
        <v/>
      </c>
      <c r="AE132" s="497" t="n">
        <v>46007</v>
      </c>
      <c r="AF132" s="184" t="n">
        <v>875000</v>
      </c>
      <c r="AG132" s="184">
        <f>IF(AC132="","SIN ESTADO",IF(AE132&lt;&gt;"","PAGA",IF(AD132&gt;0,"VENCIDA",IF(AD132&gt;=-5,"POR VENCER","AL DÍA"))))</f>
        <v/>
      </c>
      <c r="AH132" s="185" t="inlineStr">
        <is>
          <t>TRANSFERENCIA</t>
        </is>
      </c>
      <c r="AI132" s="119">
        <f>IF(N($H132)&lt;5,"",IF(AC132="","",AC132+31))</f>
        <v/>
      </c>
      <c r="AJ132" s="124">
        <f>IF(AI132="","",TODAY()-AI132)</f>
        <v/>
      </c>
      <c r="AK132" s="471" t="n">
        <v>45673</v>
      </c>
      <c r="AL132" s="184" t="n">
        <v>875000</v>
      </c>
      <c r="AM132" s="184">
        <f>IF(AI132="","SIN ESTADO",IF(AK132&lt;&gt;"","PAGA",IF(AJ132&gt;0,"VENCIDA",IF(AJ132&gt;=-5,"POR VENCER","AL DÍA"))))</f>
        <v/>
      </c>
      <c r="AN132" s="185" t="inlineStr">
        <is>
          <t>TRANSFERENCIA</t>
        </is>
      </c>
      <c r="AO132" s="119">
        <f>IF(N($H132)&lt;6,"",IF(AI132="","",AI132+31))</f>
        <v/>
      </c>
      <c r="AP132" s="124">
        <f>IF(AO132="","",TODAY()-AO132)</f>
        <v/>
      </c>
      <c r="AQ132" s="270" t="n">
        <v>46076</v>
      </c>
      <c r="AR132" s="184" t="n">
        <v>875000</v>
      </c>
      <c r="AS132" s="184">
        <f>IF(AO132="","SIN ESTADO",IF(AQ132&lt;&gt;"","PAGA",IF(AP132&gt;0,"VENCIDA",IF(AP132&gt;=-5,"POR VENCER","AL DÍA"))))</f>
        <v/>
      </c>
      <c r="AT132" s="185" t="inlineStr">
        <is>
          <t>TRANSFERENCIA</t>
        </is>
      </c>
      <c r="AU132" s="119">
        <f>IF(N($H132)&lt;7,"",IF(AO132="","",AO132+31))</f>
        <v/>
      </c>
      <c r="AV132" s="124">
        <f>IF(AU132="","",TODAY()-AU132)</f>
        <v/>
      </c>
      <c r="AW132" s="494" t="n">
        <v>46134</v>
      </c>
      <c r="AX132" s="184" t="n">
        <v>875000</v>
      </c>
      <c r="AY132" s="184">
        <f>IF(AU132="","SIN ESTADO",IF(AW132&lt;&gt;"","PAGA",IF(AV132&gt;0,"VENCIDA",IF(AV132&gt;=-5,"POR VENCER","AL DÍA"))))</f>
        <v/>
      </c>
      <c r="AZ132" s="185" t="inlineStr">
        <is>
          <t>TRANSFERENCIA</t>
        </is>
      </c>
      <c r="BA132" s="119">
        <f>IF(N($H132)&lt;8,"",IF(AU132="","",AU132+31))</f>
        <v/>
      </c>
      <c r="BB132" s="124">
        <f>IF(BA132="","",TODAY()-BA132)</f>
        <v/>
      </c>
      <c r="BC132" s="494" t="n">
        <v>46166</v>
      </c>
      <c r="BD132" s="184" t="n">
        <v>875000</v>
      </c>
      <c r="BE132" s="184">
        <f>IF(BA132="","SIN ESTADO",IF(BC132&lt;&gt;"","PAGA",IF(BB132&gt;0,"VENCIDA",IF(BB132&gt;=-5,"POR VENCER","AL DÍA"))))</f>
        <v/>
      </c>
      <c r="BF132" s="185" t="inlineStr">
        <is>
          <t>TRANSFERENCIA</t>
        </is>
      </c>
      <c r="BG132" s="119">
        <f>IF(N($H132)&lt;9,"",IF(BA132="","",BA132+31))</f>
        <v/>
      </c>
      <c r="BH132" s="124">
        <f>IF(BG132="","",TODAY()-BG132)</f>
        <v/>
      </c>
      <c r="BI132" s="494" t="n">
        <v>46206</v>
      </c>
      <c r="BJ132" s="184" t="n">
        <v>875000</v>
      </c>
      <c r="BK132" s="184">
        <f>IF(BG132="","SIN ESTADO",IF(BI132&lt;&gt;"","PAGA",IF(BH132&gt;0,"VENCIDA",IF(BH132&gt;=-5,"POR VENCER","AL DÍA"))))</f>
        <v/>
      </c>
      <c r="BL132" s="185" t="inlineStr">
        <is>
          <t>TRANSFERENCIA</t>
        </is>
      </c>
      <c r="BM132" s="119">
        <f>IF(N($H132)&lt;10,"",IF(BG132="","",BG132+31))</f>
        <v/>
      </c>
      <c r="BN132" s="124">
        <f>IF(BM132="","",TODAY()-BM132)</f>
        <v/>
      </c>
      <c r="BO132" s="494" t="n">
        <v>46221</v>
      </c>
      <c r="BP132" s="184" t="n">
        <v>875000</v>
      </c>
      <c r="BQ132" s="184">
        <f>IF(BM132="","SIN ESTADO",IF(BO132&lt;&gt;"","PAGA",IF(BN132&gt;0,"VENCIDA",IF(BN132&gt;=-5,"POR VENCER","AL DÍA"))))</f>
        <v/>
      </c>
      <c r="BR132" s="185" t="inlineStr">
        <is>
          <t>TRANSFERENCIA</t>
        </is>
      </c>
      <c r="BS132" s="119">
        <f>IF(N($H132)&lt;11,"",IF(BM132="","",BM132+31))</f>
        <v/>
      </c>
      <c r="BT132" s="124">
        <f>IF(BS132="","",TODAY()-BS132)</f>
        <v/>
      </c>
      <c r="BU132" s="494" t="n">
        <v>46263</v>
      </c>
      <c r="BV132" s="184" t="n">
        <v>875000</v>
      </c>
      <c r="BW132" s="184">
        <f>IF(BS132="","SIN ESTADO",IF(BU132&lt;&gt;"","PAGA",IF(BT132&gt;0,"VENCIDA",IF(BT132&gt;=-5,"POR VENCER","AL DÍA"))))</f>
        <v/>
      </c>
      <c r="BX132" s="185" t="inlineStr">
        <is>
          <t>TRANSFERENCIA</t>
        </is>
      </c>
      <c r="BY132" s="119">
        <f>IF(N($H132)&lt;12,"",IF(BS132="","",BS132+31))</f>
        <v/>
      </c>
      <c r="BZ132" s="124">
        <f>IF(BY132="","",TODAY()-BY132)</f>
        <v/>
      </c>
      <c r="CA132" s="494" t="n"/>
      <c r="CB132" s="184" t="n"/>
      <c r="CC132" s="184">
        <f>IF(BY132="","SIN ESTADO",IF(CA132&lt;&gt;"","PAGA",IF(BZ132&gt;0,"VENCIDA",IF(BZ132&gt;=-5,"POR VENCER","AL DÍA"))))</f>
        <v/>
      </c>
      <c r="CD132" s="185" t="n"/>
      <c r="CE132" s="119">
        <f>IF(N($H132)&lt;13,"",IF(BY132="","",BY132+31))</f>
        <v/>
      </c>
      <c r="CF132" s="124">
        <f>IF(CE132="","",TODAY()-CE132)</f>
        <v/>
      </c>
      <c r="CG132" s="494" t="n"/>
      <c r="CH132" s="184" t="n"/>
      <c r="CI132" s="184">
        <f>IF(CE132="","SIN ESTADO",IF(CG132&lt;&gt;"","PAGA",IF(CF132&gt;0,"VENCIDA",IF(CF132&gt;=-5,"POR VENCER","AL DÍA"))))</f>
        <v/>
      </c>
      <c r="CJ132" s="185" t="n"/>
      <c r="CK132" s="119">
        <f>IF(N($H132)&lt;14,"",IF(CE132="","",CE132+31))</f>
        <v/>
      </c>
      <c r="CL132" s="124">
        <f>IF(CK132="","",TODAY()-CK132)</f>
        <v/>
      </c>
      <c r="CM132" s="494" t="n"/>
      <c r="CN132" s="184" t="n"/>
      <c r="CO132" s="184">
        <f>IF(CK132="","SIN ESTADO",IF(CM132&lt;&gt;"","PAGA",IF(CL132&gt;0,"VENCIDA",IF(CL132&gt;=-5,"POR VENCER","AL DÍA"))))</f>
        <v/>
      </c>
      <c r="CP132" s="185" t="n"/>
      <c r="CQ132" s="119">
        <f>IF(N($H132)&lt;15,"",IF(CK132="","",CK132+31))</f>
        <v/>
      </c>
      <c r="CR132" s="124">
        <f>IF(CQ132="","",TODAY()-CQ132)</f>
        <v/>
      </c>
      <c r="CS132" s="494" t="n"/>
      <c r="CT132" s="184" t="n"/>
      <c r="CU132" s="184">
        <f>IF(CQ132="","SIN ESTADO",IF(CS132&lt;&gt;"","PAGA",IF(CR132&gt;0,"VENCIDA",IF(CR132&gt;=-5,"POR VENCER","AL DÍA"))))</f>
        <v/>
      </c>
      <c r="CV132" s="185" t="n"/>
      <c r="CW132" s="119">
        <f>IF(N($H132)&lt;16,"",IF(CQ132="","",CQ132+31))</f>
        <v/>
      </c>
      <c r="CX132" s="124">
        <f>IF(CW132="","",TODAY()-CW132)</f>
        <v/>
      </c>
      <c r="CY132" s="494" t="n"/>
      <c r="CZ132" s="184" t="n"/>
      <c r="DA132" s="184">
        <f>IF(CW132="","SIN ESTADO",IF(CY132&lt;&gt;"","PAGA",IF(CX132&gt;0,"VENCIDA",IF(CX132&gt;=-5,"POR VENCER","AL DÍA"))))</f>
        <v/>
      </c>
      <c r="DB132" s="185" t="n"/>
      <c r="DC132" s="119">
        <f>IF(N($H132)&lt;17,"",IF(CW132="","",CW132+31))</f>
        <v/>
      </c>
      <c r="DD132" s="124">
        <f>IF(DC132="","",TODAY()-DC132)</f>
        <v/>
      </c>
      <c r="DE132" s="494" t="n"/>
      <c r="DF132" s="184" t="n"/>
      <c r="DG132" s="184">
        <f>IF(DC132="","SIN ESTADO",IF(DE132&lt;&gt;"","PAGA",IF(DD132&gt;0,"VENCIDA",IF(DD132&gt;=-5,"POR VENCER","AL DÍA"))))</f>
        <v/>
      </c>
      <c r="DH132" s="185" t="n"/>
      <c r="DI132" s="119">
        <f>IF(N($H132)&lt;18,"",IF(DC132="","",DC132+31))</f>
        <v/>
      </c>
      <c r="DJ132" s="124">
        <f>IF(DI132="","",TODAY()-DI132)</f>
        <v/>
      </c>
      <c r="DK132" s="494" t="n"/>
      <c r="DL132" s="184" t="n"/>
      <c r="DM132" s="184">
        <f>IF(DI132="","SIN ESTADO",IF(DK132&lt;&gt;"","PAGA",IF(DJ132&gt;0,"VENCIDA",IF(DJ132&gt;=-5,"POR VENCER","AL DÍA"))))</f>
        <v/>
      </c>
      <c r="DN132" s="185" t="n"/>
      <c r="DO132" s="119">
        <f>IF(N($H132)&lt;19,"",IF(DI132="","",DI132+31))</f>
        <v/>
      </c>
      <c r="DP132" s="124">
        <f>IF(DO132="","",TODAY()-DO132)</f>
        <v/>
      </c>
      <c r="DQ132" s="494" t="n"/>
      <c r="DR132" s="184" t="n"/>
      <c r="DS132" s="184">
        <f>IF(DO132="","SIN ESTADO",IF(DQ132&lt;&gt;"","PAGA",IF(DP132&gt;0,"VENCIDA",IF(DP132&gt;=-5,"POR VENCER","AL DÍA"))))</f>
        <v/>
      </c>
      <c r="DT132" s="185" t="n"/>
      <c r="DU132" s="119">
        <f>IF(N($H132)&lt;20,"",IF(DO132="","",DO132+31))</f>
        <v/>
      </c>
      <c r="DV132" s="124">
        <f>IF(DU132="","",TODAY()-DU132)</f>
        <v/>
      </c>
      <c r="DW132" s="494" t="n"/>
      <c r="DX132" s="184" t="n"/>
      <c r="DY132" s="184">
        <f>IF(DU132="","SIN ESTADO",IF(DW132&lt;&gt;"","PAGA",IF(DV132&gt;0,"VENCIDA",IF(DV132&gt;=-5,"POR VENCER","AL DÍA"))))</f>
        <v/>
      </c>
      <c r="DZ132" s="185" t="n"/>
      <c r="EA132" s="119">
        <f>IF(N($H132)&lt;21,"",IF(DU132="","",DU132+31))</f>
        <v/>
      </c>
      <c r="EB132" s="124">
        <f>IF(EA132="","",TODAY()-EA132)</f>
        <v/>
      </c>
      <c r="EC132" s="494" t="n"/>
      <c r="ED132" s="184" t="n"/>
      <c r="EE132" s="184">
        <f>IF(EA132="","SIN ESTADO",IF(EC132&lt;&gt;"","PAGA",IF(EB132&gt;0,"VENCIDA",IF(EB132&gt;=-5,"POR VENCER","AL DÍA"))))</f>
        <v/>
      </c>
      <c r="EF132" s="185" t="n"/>
      <c r="EG132" s="119">
        <f>IF(N($H132)&lt;22,"",IF(EA132="","",EA132+31))</f>
        <v/>
      </c>
      <c r="EH132" s="124">
        <f>IF(EG132="","",TODAY()-EG132)</f>
        <v/>
      </c>
      <c r="EI132" s="494" t="n"/>
      <c r="EJ132" s="184" t="n"/>
      <c r="EK132" s="184">
        <f>IF(EG132="","SIN ESTADO",IF(EI132&lt;&gt;"","PAGA",IF(EH132&gt;0,"VENCIDA",IF(EH132&gt;=-5,"POR VENCER","AL DÍA"))))</f>
        <v/>
      </c>
      <c r="EL132" s="185" t="n"/>
      <c r="EM132" s="119">
        <f>IF(N($H132)&lt;23,"",IF(EG132="","",EG132+31))</f>
        <v/>
      </c>
      <c r="EN132" s="124">
        <f>IF(EM132="","",TODAY()-EM132)</f>
        <v/>
      </c>
      <c r="EO132" s="494" t="n"/>
      <c r="EP132" s="184" t="n"/>
      <c r="EQ132" s="184">
        <f>IF(EM132="","SIN ESTADO",IF(EO132&lt;&gt;"","PAGA",IF(EN132&gt;0,"VENCIDA",IF(EN132&gt;=-5,"POR VENCER","AL DÍA"))))</f>
        <v/>
      </c>
      <c r="ER132" s="185" t="n"/>
      <c r="ES132" s="119">
        <f>IF(N($H132)&lt;24,"",IF(EM132="","",EM132+31))</f>
        <v/>
      </c>
      <c r="ET132" s="124">
        <f>IF(ES132="","",TODAY()-ES132)</f>
        <v/>
      </c>
      <c r="EU132" s="494" t="n"/>
      <c r="EV132" s="184" t="n"/>
      <c r="EW132" s="184">
        <f>IF(ES132="","SIN ESTADO",IF(EU132&lt;&gt;"","PAGA",IF(ET132&gt;0,"VENCIDA",IF(ET132&gt;=-5,"POR VENCER","AL DÍA"))))</f>
        <v/>
      </c>
      <c r="EX132" s="185" t="n"/>
      <c r="EY132" s="119">
        <f>IF(N($H132)&lt;25,"",IF(ES132="","",ES132+31))</f>
        <v/>
      </c>
      <c r="EZ132" s="124">
        <f>IF(EY132="","",TODAY()-EY132)</f>
        <v/>
      </c>
      <c r="FA132" s="494" t="n"/>
      <c r="FB132" s="184" t="n"/>
      <c r="FC132" s="184">
        <f>IF(EY132="","SIN ESTADO",IF(FA132&lt;&gt;"","PAGA",IF(EZ132&gt;0,"VENCIDA",IF(EZ132&gt;=-5,"POR VENCER","AL DÍA"))))</f>
        <v/>
      </c>
      <c r="FD132" s="185" t="n"/>
      <c r="FE132" s="119">
        <f>IF(N($H132)&lt;26,"",IF(EY132="","",EY132+31))</f>
        <v/>
      </c>
      <c r="FF132" s="124">
        <f>IF(FE132="","",TODAY()-FE132)</f>
        <v/>
      </c>
      <c r="FG132" s="494" t="n"/>
      <c r="FH132" s="184" t="n"/>
      <c r="FI132" s="184">
        <f>IF(FE132="","SIN ESTADO",IF(FG132&lt;&gt;"","PAGA",IF(FF132&gt;0,"VENCIDA",IF(FF132&gt;=-5,"POR VENCER","AL DÍA"))))</f>
        <v/>
      </c>
      <c r="FJ132" s="185" t="n"/>
      <c r="FK132" s="119">
        <f>IF(N($H132)&lt;27,"",IF(FE132="","",FE132+31))</f>
        <v/>
      </c>
      <c r="FL132" s="124">
        <f>IF(FK132="","",TODAY()-FK132)</f>
        <v/>
      </c>
      <c r="FM132" s="494" t="n"/>
      <c r="FN132" s="184" t="n"/>
      <c r="FO132" s="184">
        <f>IF(FK132="","SIN ESTADO",IF(FM132&lt;&gt;"","PAGA",IF(FL132&gt;0,"VENCIDA",IF(FL132&gt;=-5,"POR VENCER","AL DÍA"))))</f>
        <v/>
      </c>
      <c r="FP132" s="185" t="n"/>
      <c r="FQ132" s="119">
        <f>IF(N($H132)&lt;28,"",IF(FK132="","",FK132+31))</f>
        <v/>
      </c>
      <c r="FR132" s="124">
        <f>IF(FQ132="","",TODAY()-FQ132)</f>
        <v/>
      </c>
      <c r="FS132" s="494" t="n"/>
      <c r="FT132" s="184" t="n"/>
      <c r="FU132" s="184">
        <f>IF(FQ132="","SIN ESTADO",IF(FS132&lt;&gt;"","PAGA",IF(FR132&gt;0,"VENCIDA",IF(FR132&gt;=-5,"POR VENCER","AL DÍA"))))</f>
        <v/>
      </c>
      <c r="FV132" s="185" t="n"/>
      <c r="FW132" s="119">
        <f>IF(N($H132)&lt;29,"",IF(FQ132="","",FQ132+31))</f>
        <v/>
      </c>
      <c r="FX132" s="124">
        <f>IF(FW132="","",TODAY()-FW132)</f>
        <v/>
      </c>
      <c r="FY132" s="494" t="n"/>
      <c r="FZ132" s="184" t="n"/>
      <c r="GA132" s="184">
        <f>IF(FW132="","SIN ESTADO",IF(FY132&lt;&gt;"","PAGA",IF(FX132&gt;0,"VENCIDA",IF(FX132&gt;=-5,"POR VENCER","AL DÍA"))))</f>
        <v/>
      </c>
      <c r="GB132" s="185" t="n"/>
      <c r="GC132" s="119">
        <f>IF(N($H132)&lt;30,"",IF(FW132="","",FW132+31))</f>
        <v/>
      </c>
      <c r="GD132" s="124">
        <f>IF(GC132="","",TODAY()-GC132)</f>
        <v/>
      </c>
      <c r="GE132" s="494" t="n"/>
      <c r="GF132" s="184" t="n"/>
      <c r="GG132" s="184">
        <f>IF(GC132="","SIN ESTADO",IF(GE132&lt;&gt;"","PAGA",IF(GD132&gt;0,"VENCIDA",IF(GD132&gt;=-5,"POR VENCER","AL DÍA"))))</f>
        <v/>
      </c>
      <c r="GH132" s="185" t="n"/>
      <c r="GI132" s="119">
        <f>IF(N($H132)&lt;31,"",IF(GC132="","",GC132+31))</f>
        <v/>
      </c>
      <c r="GJ132" s="124">
        <f>IF(GI132="","",TODAY()-GI132)</f>
        <v/>
      </c>
      <c r="GK132" s="494" t="n"/>
      <c r="GL132" s="184" t="n"/>
      <c r="GM132" s="184">
        <f>IF(GI132="","SIN ESTADO",IF(GK132&lt;&gt;"","PAGA",IF(GJ132&gt;0,"VENCIDA",IF(GJ132&gt;=-5,"POR VENCER","AL DÍA"))))</f>
        <v/>
      </c>
      <c r="GN132" s="185" t="n"/>
      <c r="GO132" s="119">
        <f>IF(N($H132)&lt;32,"",IF(GI132="","",GI132+31))</f>
        <v/>
      </c>
      <c r="GP132" s="124">
        <f>IF(GO132="","",TODAY()-GO132)</f>
        <v/>
      </c>
      <c r="GQ132" s="494" t="n"/>
      <c r="GR132" s="184" t="n"/>
      <c r="GS132" s="184">
        <f>IF(GO132="","SIN ESTADO",IF(GQ132&lt;&gt;"","PAGA",IF(GP132&gt;0,"VENCIDA",IF(GP132&gt;=-5,"POR VENCER","AL DÍA"))))</f>
        <v/>
      </c>
      <c r="GT132" s="185" t="n"/>
      <c r="GU132" s="119">
        <f>IF(N($H132)&lt;33,"",IF(GO132="","",GO132+31))</f>
        <v/>
      </c>
      <c r="GV132" s="124">
        <f>IF(GU132="","",TODAY()-GU132)</f>
        <v/>
      </c>
      <c r="GW132" s="494" t="n"/>
      <c r="GX132" s="184" t="n"/>
      <c r="GY132" s="184">
        <f>IF(GU132="","SIN ESTADO",IF(GW132&lt;&gt;"","PAGA",IF(GV132&gt;0,"VENCIDA",IF(GV132&gt;=-5,"POR VENCER","AL DÍA"))))</f>
        <v/>
      </c>
      <c r="GZ132" s="185" t="n"/>
      <c r="HA132" s="119">
        <f>IF(N($H132)&lt;34,"",IF(GU132="","",GU132+31))</f>
        <v/>
      </c>
      <c r="HB132" s="124">
        <f>IF(HA132="","",TODAY()-HA132)</f>
        <v/>
      </c>
      <c r="HC132" s="494" t="n"/>
      <c r="HD132" s="184" t="n"/>
      <c r="HE132" s="184">
        <f>IF(HA132="","SIN ESTADO",IF(HC132&lt;&gt;"","PAGA",IF(HB132&gt;0,"VENCIDA",IF(HB132&gt;=-5,"POR VENCER","AL DÍA"))))</f>
        <v/>
      </c>
      <c r="HF132" s="185" t="n"/>
      <c r="HG132" s="119">
        <f>IF(N($H132)&lt;35,"",IF(HA132="","",HA132+31))</f>
        <v/>
      </c>
      <c r="HH132" s="124">
        <f>IF(HG132="","",TODAY()-HG132)</f>
        <v/>
      </c>
      <c r="HI132" s="494" t="n"/>
      <c r="HJ132" s="184" t="n"/>
      <c r="HK132" s="184">
        <f>IF(HG132="","SIN ESTADO",IF(HI132&lt;&gt;"","PAGA",IF(HH132&gt;0,"VENCIDA",IF(HH132&gt;=-5,"POR VENCER","AL DÍA"))))</f>
        <v/>
      </c>
      <c r="HL132" s="168" t="n"/>
      <c r="HM132" s="119">
        <f>IF(N($H132)&lt;36,"",IF(HG132="","",HG132+31))</f>
        <v/>
      </c>
      <c r="HN132" s="124">
        <f>IF(HM132="","",TODAY()-HM132)</f>
        <v/>
      </c>
      <c r="HO132" s="494" t="n"/>
      <c r="HP132" s="184" t="n"/>
      <c r="HQ132" s="184">
        <f>IF(HM132="","SIN ESTADO",IF(HO132&lt;&gt;"","PAGA",IF(HN132&gt;0,"VENCIDA",IF(HN132&gt;=-5,"POR VENCER","AL DÍA"))))</f>
        <v/>
      </c>
      <c r="HR132" s="168" t="n"/>
      <c r="HS132" s="169">
        <f>N132+T132+Z132+AF132+AL132+AR132+AX132+BD132+BJ132+BP132+BV132+CB132+CH132+CN132+CT132+CZ132+DF132+DL132+DR132+DX132+ED132+EJ132+EP132+EV132+FB132+FH132+FN132+FT132+FZ132+GF132+GL132+GR132+GX132+HD132+HJ132+HP132</f>
        <v/>
      </c>
      <c r="HU132" s="170">
        <f>IFERROR(N($J132),0)</f>
        <v/>
      </c>
      <c r="HW132" s="170">
        <f>SUMPRODUCT((MOD(COLUMN($M132:$HR132)-COLUMN($M132),6)=0)*ISNUMBER($M132:$HR132)*($M132:$HR132&gt;=RESUMEN!$C$26)*($M132:$HR132&lt;=RESUMEN!$C$27)*IFERROR(N($N132:$HS132),0))</f>
        <v/>
      </c>
      <c r="HX132" s="170">
        <f>SUMPRODUCT((MOD(COLUMN($M132:$HR132)-COLUMN($M132),6)=0)*ISNUMBER($M132:$HR132)*($M132:$HR132&gt;=RESUMEN!$C$26)*($M132:$HR132&lt;=RESUMEN!$C$27))</f>
        <v/>
      </c>
    </row>
    <row r="133" ht="15.75" customHeight="1" s="506">
      <c r="B133" s="113">
        <f>VENTAS!A132</f>
        <v/>
      </c>
      <c r="C133" s="236">
        <f>VENTAS!B132</f>
        <v/>
      </c>
      <c r="D133" s="53">
        <f>VENTAS!C132</f>
        <v/>
      </c>
      <c r="E133" s="114">
        <f>VENTAS!D132</f>
        <v/>
      </c>
      <c r="F133" s="114">
        <f>VENTAS!J132</f>
        <v/>
      </c>
      <c r="G133" s="494">
        <f>VENTAS!F132</f>
        <v/>
      </c>
      <c r="H133" s="479">
        <f>VENTAS!K132</f>
        <v/>
      </c>
      <c r="I133" s="479">
        <f>VENTAS!M132</f>
        <v/>
      </c>
      <c r="J133" s="184">
        <f>VENTAS!L132</f>
        <v/>
      </c>
      <c r="K133" s="119">
        <f>IF(N($H133)&lt;1,"",$G133+31)</f>
        <v/>
      </c>
      <c r="L133" s="124">
        <f>IF(K133="","",TODAY()-K133)</f>
        <v/>
      </c>
      <c r="M133" s="469" t="n">
        <v>45936</v>
      </c>
      <c r="N133" s="374" t="n">
        <v>875000</v>
      </c>
      <c r="O133" s="184">
        <f>IF(K133="","SIN ESTADO",IF(M133&lt;&gt;"","PAGA",IF(L133&gt;0,"VENCIDA",IF(L133&gt;=-5,"POR VENCER","AL DÍA"))))</f>
        <v/>
      </c>
      <c r="P133" s="185" t="inlineStr">
        <is>
          <t>TRANSFERENCIA</t>
        </is>
      </c>
      <c r="Q133" s="119">
        <f>IF(N($H133)&lt;2,"",IF(K133="","",K133+31))</f>
        <v/>
      </c>
      <c r="R133" s="124">
        <f>IF(Q133="","",TODAY()-Q133)</f>
        <v/>
      </c>
      <c r="S133" s="470" t="n">
        <v>46062</v>
      </c>
      <c r="T133" s="184" t="n">
        <v>900000</v>
      </c>
      <c r="U133" s="184">
        <f>IF(Q133="","SIN ESTADO",IF(S133&lt;&gt;"","PAGA",IF(R133&gt;0,"VENCIDA",IF(R133&gt;=-5,"POR VENCER","AL DÍA"))))</f>
        <v/>
      </c>
      <c r="V133" s="185" t="inlineStr">
        <is>
          <t>TRANSFERENCIA</t>
        </is>
      </c>
      <c r="W133" s="119">
        <f>IF(N($H133)&lt;3,"",IF(Q133="","",Q133+31))</f>
        <v/>
      </c>
      <c r="X133" s="124">
        <f>IF(W133="","",TODAY()-W133)</f>
        <v/>
      </c>
      <c r="Y133" s="471" t="n">
        <v>46069</v>
      </c>
      <c r="Z133" s="184" t="n">
        <v>800000</v>
      </c>
      <c r="AA133" s="184">
        <f>IF(W133="","SIN ESTADO",IF(Y133&lt;&gt;"","PAGA",IF(X133&gt;0,"VENCIDA",IF(X133&gt;=-5,"POR VENCER","AL DÍA"))))</f>
        <v/>
      </c>
      <c r="AB133" s="185" t="inlineStr">
        <is>
          <t>TRANSFERENCIA</t>
        </is>
      </c>
      <c r="AC133" s="119">
        <f>IF(N($H133)&lt;4,"",IF(W133="","",W133+31))</f>
        <v/>
      </c>
      <c r="AD133" s="124">
        <f>IF(AC133="","",TODAY()-AC133)</f>
        <v/>
      </c>
      <c r="AE133" s="494" t="n">
        <v>46145</v>
      </c>
      <c r="AF133" s="184" t="n">
        <v>900000</v>
      </c>
      <c r="AG133" s="184">
        <f>IF(AC133="","SIN ESTADO",IF(AE133&lt;&gt;"","PAGA",IF(AD133&gt;0,"VENCIDA",IF(AD133&gt;=-5,"POR VENCER","AL DÍA"))))</f>
        <v/>
      </c>
      <c r="AH133" s="185" t="inlineStr">
        <is>
          <t>TRANSFERENCIA</t>
        </is>
      </c>
      <c r="AI133" s="119">
        <f>IF(N($H133)&lt;5,"",IF(AC133="","",AC133+31))</f>
        <v/>
      </c>
      <c r="AJ133" s="124">
        <f>IF(AI133="","",TODAY()-AI133)</f>
        <v/>
      </c>
      <c r="AK133" s="494" t="n">
        <v>46154</v>
      </c>
      <c r="AL133" s="184" t="n">
        <v>220000</v>
      </c>
      <c r="AM133" s="184">
        <f>IF(AI133="","SIN ESTADO",IF(AK133&lt;&gt;"","PAGA",IF(AJ133&gt;0,"VENCIDA",IF(AJ133&gt;=-5,"POR VENCER","AL DÍA"))))</f>
        <v/>
      </c>
      <c r="AN133" s="185" t="inlineStr">
        <is>
          <t>TRANSFERENCIA</t>
        </is>
      </c>
      <c r="AO133" s="119">
        <f>IF(N($H133)&lt;6,"",IF(AI133="","",AI133+31))</f>
        <v/>
      </c>
      <c r="AP133" s="124">
        <f>IF(AO133="","",TODAY()-AO133)</f>
        <v/>
      </c>
      <c r="AQ133" s="270" t="n">
        <v>46161</v>
      </c>
      <c r="AR133" s="184" t="n">
        <v>240000</v>
      </c>
      <c r="AS133" s="184">
        <f>IF(AO133="","SIN ESTADO",IF(AQ133&lt;&gt;"","PAGA",IF(AP133&gt;0,"VENCIDA",IF(AP133&gt;=-5,"POR VENCER","AL DÍA"))))</f>
        <v/>
      </c>
      <c r="AT133" s="185" t="inlineStr">
        <is>
          <t>TRANSFERENCIA</t>
        </is>
      </c>
      <c r="AU133" s="119">
        <f>IF(N($H133)&lt;7,"",IF(AO133="","",AO133+31))</f>
        <v/>
      </c>
      <c r="AV133" s="124">
        <f>IF(AU133="","",TODAY()-AU133)</f>
        <v/>
      </c>
      <c r="AW133" s="494" t="n">
        <v>46167</v>
      </c>
      <c r="AX133" s="184" t="n">
        <v>240000</v>
      </c>
      <c r="AY133" s="184">
        <f>IF(AU133="","SIN ESTADO",IF(AW133&lt;&gt;"","PAGA",IF(AV133&gt;0,"VENCIDA",IF(AV133&gt;=-5,"POR VENCER","AL DÍA"))))</f>
        <v/>
      </c>
      <c r="AZ133" s="185" t="inlineStr">
        <is>
          <t>TRANSFERENCIA</t>
        </is>
      </c>
      <c r="BA133" s="119">
        <f>IF(N($H133)&lt;8,"",IF(AU133="","",AU133+31))</f>
        <v/>
      </c>
      <c r="BB133" s="124">
        <f>IF(BA133="","",TODAY()-BA133)</f>
        <v/>
      </c>
      <c r="BC133" s="494" t="n">
        <v>46174</v>
      </c>
      <c r="BD133" s="184" t="n">
        <v>220000</v>
      </c>
      <c r="BE133" s="184">
        <f>IF(BA133="","SIN ESTADO",IF(BC133&lt;&gt;"","PAGA",IF(BB133&gt;0,"VENCIDA",IF(BB133&gt;=-5,"POR VENCER","AL DÍA"))))</f>
        <v/>
      </c>
      <c r="BF133" s="185" t="inlineStr">
        <is>
          <t>TRANSFERENCIA</t>
        </is>
      </c>
      <c r="BG133" s="119">
        <f>IF(N($H133)&lt;9,"",IF(BA133="","",BA133+31))</f>
        <v/>
      </c>
      <c r="BH133" s="124">
        <f>IF(BG133="","",TODAY()-BG133)</f>
        <v/>
      </c>
      <c r="BI133" s="494" t="n">
        <v>46182</v>
      </c>
      <c r="BJ133" s="184" t="n">
        <v>220000</v>
      </c>
      <c r="BK133" s="184">
        <f>IF(BG133="","SIN ESTADO",IF(BI133&lt;&gt;"","PAGA",IF(BH133&gt;0,"VENCIDA",IF(BH133&gt;=-5,"POR VENCER","AL DÍA"))))</f>
        <v/>
      </c>
      <c r="BL133" s="185" t="inlineStr">
        <is>
          <t>TRANSFERENCIA</t>
        </is>
      </c>
      <c r="BM133" s="119">
        <f>IF(N($H133)&lt;10,"",IF(BG133="","",BG133+31))</f>
        <v/>
      </c>
      <c r="BN133" s="124">
        <f>IF(BM133="","",TODAY()-BM133)</f>
        <v/>
      </c>
      <c r="BO133" s="494" t="n">
        <v>46190</v>
      </c>
      <c r="BP133" s="184" t="n">
        <v>200000</v>
      </c>
      <c r="BQ133" s="184">
        <f>IF(BM133="","SIN ESTADO",IF(BO133&lt;&gt;"","PAGA",IF(BN133&gt;0,"VENCIDA",IF(BN133&gt;=-5,"POR VENCER","AL DÍA"))))</f>
        <v/>
      </c>
      <c r="BR133" s="185" t="inlineStr">
        <is>
          <t>TRANSFERENCIA</t>
        </is>
      </c>
      <c r="BS133" s="119">
        <f>IF(N($H133)&lt;11,"",IF(BM133="","",BM133+31))</f>
        <v/>
      </c>
      <c r="BT133" s="124">
        <f>IF(BS133="","",TODAY()-BS133)</f>
        <v/>
      </c>
      <c r="BU133" s="494" t="n">
        <v>46196</v>
      </c>
      <c r="BV133" s="184" t="n">
        <v>200000</v>
      </c>
      <c r="BW133" s="184">
        <f>IF(BS133="","SIN ESTADO",IF(BU133&lt;&gt;"","PAGA",IF(BT133&gt;0,"VENCIDA",IF(BT133&gt;=-5,"POR VENCER","AL DÍA"))))</f>
        <v/>
      </c>
      <c r="BX133" s="185" t="inlineStr">
        <is>
          <t>TRANSFERENCIA</t>
        </is>
      </c>
      <c r="BY133" s="119">
        <f>IF(N($H133)&lt;12,"",IF(BS133="","",BS133+31))</f>
        <v/>
      </c>
      <c r="BZ133" s="124">
        <f>IF(BY133="","",TODAY()-BY133)</f>
        <v/>
      </c>
      <c r="CA133" s="494" t="n">
        <v>46244</v>
      </c>
      <c r="CB133" s="184" t="n">
        <v>300000</v>
      </c>
      <c r="CC133" s="184">
        <f>IF(BY133="","SIN ESTADO",IF(CA133&lt;&gt;"","PAGA",IF(BZ133&gt;0,"VENCIDA",IF(BZ133&gt;=-5,"POR VENCER","AL DÍA"))))</f>
        <v/>
      </c>
      <c r="CD133" s="185" t="inlineStr">
        <is>
          <t>TRANSFERENCIA</t>
        </is>
      </c>
      <c r="CE133" s="119">
        <f>IF(N($H133)&lt;13,"",IF(BY133="","",BY133+31))</f>
        <v/>
      </c>
      <c r="CF133" s="124">
        <f>IF(CE133="","",TODAY()-CE133)</f>
        <v/>
      </c>
      <c r="CG133" s="494" t="n">
        <v>46258</v>
      </c>
      <c r="CH133" s="184" t="n">
        <v>300000</v>
      </c>
      <c r="CI133" s="184">
        <f>IF(CE133="","SIN ESTADO",IF(CG133&lt;&gt;"","PAGA",IF(CF133&gt;0,"VENCIDA",IF(CF133&gt;=-5,"POR VENCER","AL DÍA"))))</f>
        <v/>
      </c>
      <c r="CJ133" s="185" t="inlineStr">
        <is>
          <t>TRANSFERENCIA</t>
        </is>
      </c>
      <c r="CK133" s="119">
        <f>IF(N($H133)&lt;14,"",IF(CE133="","",CE133+31))</f>
        <v/>
      </c>
      <c r="CL133" s="124">
        <f>IF(CK133="","",TODAY()-CK133)</f>
        <v/>
      </c>
      <c r="CM133" s="494" t="n">
        <v>46276</v>
      </c>
      <c r="CN133" s="184" t="n">
        <v>300000</v>
      </c>
      <c r="CO133" s="184">
        <f>IF(CK133="","SIN ESTADO",IF(CM133&lt;&gt;"","PAGA",IF(CL133&gt;0,"VENCIDA",IF(CL133&gt;=-5,"POR VENCER","AL DÍA"))))</f>
        <v/>
      </c>
      <c r="CP133" s="185" t="inlineStr">
        <is>
          <t>TRANSFERENCIA</t>
        </is>
      </c>
      <c r="CQ133" s="119">
        <f>IF(N($H133)&lt;15,"",IF(CK133="","",CK133+31))</f>
        <v/>
      </c>
      <c r="CR133" s="124">
        <f>IF(CQ133="","",TODAY()-CQ133)</f>
        <v/>
      </c>
      <c r="CS133" s="494" t="n">
        <v>46286</v>
      </c>
      <c r="CT133" s="184" t="n">
        <v>300000</v>
      </c>
      <c r="CU133" s="184">
        <f>IF(CQ133="","SIN ESTADO",IF(CS133&lt;&gt;"","PAGA",IF(CR133&gt;0,"VENCIDA",IF(CR133&gt;=-5,"POR VENCER","AL DÍA"))))</f>
        <v/>
      </c>
      <c r="CV133" s="185" t="inlineStr">
        <is>
          <t>TRANSFERENCIA</t>
        </is>
      </c>
      <c r="CW133" s="119">
        <f>IF(N($H133)&lt;16,"",IF(CQ133="","",CQ133+31))</f>
        <v/>
      </c>
      <c r="CX133" s="124">
        <f>IF(CW133="","",TODAY()-CW133)</f>
        <v/>
      </c>
      <c r="CY133" s="494" t="n"/>
      <c r="CZ133" s="184" t="n"/>
      <c r="DA133" s="184">
        <f>IF(CW133="","SIN ESTADO",IF(CY133&lt;&gt;"","PAGA",IF(CX133&gt;0,"VENCIDA",IF(CX133&gt;=-5,"POR VENCER","AL DÍA"))))</f>
        <v/>
      </c>
      <c r="DB133" s="185" t="n"/>
      <c r="DC133" s="119">
        <f>IF(N($H133)&lt;17,"",IF(CW133="","",CW133+31))</f>
        <v/>
      </c>
      <c r="DD133" s="124">
        <f>IF(DC133="","",TODAY()-DC133)</f>
        <v/>
      </c>
      <c r="DE133" s="494" t="n"/>
      <c r="DF133" s="184" t="n"/>
      <c r="DG133" s="184">
        <f>IF(DC133="","SIN ESTADO",IF(DE133&lt;&gt;"","PAGA",IF(DD133&gt;0,"VENCIDA",IF(DD133&gt;=-5,"POR VENCER","AL DÍA"))))</f>
        <v/>
      </c>
      <c r="DH133" s="185" t="n"/>
      <c r="DI133" s="119">
        <f>IF(N($H133)&lt;18,"",IF(DC133="","",DC133+31))</f>
        <v/>
      </c>
      <c r="DJ133" s="124">
        <f>IF(DI133="","",TODAY()-DI133)</f>
        <v/>
      </c>
      <c r="DK133" s="494" t="n"/>
      <c r="DL133" s="184" t="n"/>
      <c r="DM133" s="184">
        <f>IF(DI133="","SIN ESTADO",IF(DK133&lt;&gt;"","PAGA",IF(DJ133&gt;0,"VENCIDA",IF(DJ133&gt;=-5,"POR VENCER","AL DÍA"))))</f>
        <v/>
      </c>
      <c r="DN133" s="185" t="n"/>
      <c r="DO133" s="119">
        <f>IF(N($H133)&lt;19,"",IF(DI133="","",DI133+31))</f>
        <v/>
      </c>
      <c r="DP133" s="124">
        <f>IF(DO133="","",TODAY()-DO133)</f>
        <v/>
      </c>
      <c r="DQ133" s="494" t="n"/>
      <c r="DR133" s="184" t="n"/>
      <c r="DS133" s="184">
        <f>IF(DO133="","SIN ESTADO",IF(DQ133&lt;&gt;"","PAGA",IF(DP133&gt;0,"VENCIDA",IF(DP133&gt;=-5,"POR VENCER","AL DÍA"))))</f>
        <v/>
      </c>
      <c r="DT133" s="185" t="n"/>
      <c r="DU133" s="119">
        <f>IF(N($H133)&lt;20,"",IF(DO133="","",DO133+31))</f>
        <v/>
      </c>
      <c r="DV133" s="124">
        <f>IF(DU133="","",TODAY()-DU133)</f>
        <v/>
      </c>
      <c r="DW133" s="494" t="n"/>
      <c r="DX133" s="184" t="n"/>
      <c r="DY133" s="184">
        <f>IF(DU133="","SIN ESTADO",IF(DW133&lt;&gt;"","PAGA",IF(DV133&gt;0,"VENCIDA",IF(DV133&gt;=-5,"POR VENCER","AL DÍA"))))</f>
        <v/>
      </c>
      <c r="DZ133" s="185" t="n"/>
      <c r="EA133" s="119">
        <f>IF(N($H133)&lt;21,"",IF(DU133="","",DU133+31))</f>
        <v/>
      </c>
      <c r="EB133" s="124">
        <f>IF(EA133="","",TODAY()-EA133)</f>
        <v/>
      </c>
      <c r="EC133" s="494" t="n"/>
      <c r="ED133" s="184" t="n"/>
      <c r="EE133" s="184">
        <f>IF(EA133="","SIN ESTADO",IF(EC133&lt;&gt;"","PAGA",IF(EB133&gt;0,"VENCIDA",IF(EB133&gt;=-5,"POR VENCER","AL DÍA"))))</f>
        <v/>
      </c>
      <c r="EF133" s="185" t="n"/>
      <c r="EG133" s="119">
        <f>IF(N($H133)&lt;22,"",IF(EA133="","",EA133+31))</f>
        <v/>
      </c>
      <c r="EH133" s="124">
        <f>IF(EG133="","",TODAY()-EG133)</f>
        <v/>
      </c>
      <c r="EI133" s="494" t="n"/>
      <c r="EJ133" s="184" t="n"/>
      <c r="EK133" s="184">
        <f>IF(EG133="","SIN ESTADO",IF(EI133&lt;&gt;"","PAGA",IF(EH133&gt;0,"VENCIDA",IF(EH133&gt;=-5,"POR VENCER","AL DÍA"))))</f>
        <v/>
      </c>
      <c r="EL133" s="185" t="n"/>
      <c r="EM133" s="119">
        <f>IF(N($H133)&lt;23,"",IF(EG133="","",EG133+31))</f>
        <v/>
      </c>
      <c r="EN133" s="124">
        <f>IF(EM133="","",TODAY()-EM133)</f>
        <v/>
      </c>
      <c r="EO133" s="494" t="n"/>
      <c r="EP133" s="184" t="n"/>
      <c r="EQ133" s="184">
        <f>IF(EM133="","SIN ESTADO",IF(EO133&lt;&gt;"","PAGA",IF(EN133&gt;0,"VENCIDA",IF(EN133&gt;=-5,"POR VENCER","AL DÍA"))))</f>
        <v/>
      </c>
      <c r="ER133" s="185" t="n"/>
      <c r="ES133" s="119">
        <f>IF(N($H133)&lt;24,"",IF(EM133="","",EM133+31))</f>
        <v/>
      </c>
      <c r="ET133" s="124">
        <f>IF(ES133="","",TODAY()-ES133)</f>
        <v/>
      </c>
      <c r="EU133" s="494" t="n"/>
      <c r="EV133" s="184" t="n"/>
      <c r="EW133" s="184">
        <f>IF(ES133="","SIN ESTADO",IF(EU133&lt;&gt;"","PAGA",IF(ET133&gt;0,"VENCIDA",IF(ET133&gt;=-5,"POR VENCER","AL DÍA"))))</f>
        <v/>
      </c>
      <c r="EX133" s="185" t="n"/>
      <c r="EY133" s="119">
        <f>IF(N($H133)&lt;25,"",IF(ES133="","",ES133+31))</f>
        <v/>
      </c>
      <c r="EZ133" s="124">
        <f>IF(EY133="","",TODAY()-EY133)</f>
        <v/>
      </c>
      <c r="FA133" s="494" t="n"/>
      <c r="FB133" s="184" t="n"/>
      <c r="FC133" s="184">
        <f>IF(EY133="","SIN ESTADO",IF(FA133&lt;&gt;"","PAGA",IF(EZ133&gt;0,"VENCIDA",IF(EZ133&gt;=-5,"POR VENCER","AL DÍA"))))</f>
        <v/>
      </c>
      <c r="FD133" s="185" t="n"/>
      <c r="FE133" s="119">
        <f>IF(N($H133)&lt;26,"",IF(EY133="","",EY133+31))</f>
        <v/>
      </c>
      <c r="FF133" s="124">
        <f>IF(FE133="","",TODAY()-FE133)</f>
        <v/>
      </c>
      <c r="FG133" s="494" t="n"/>
      <c r="FH133" s="184" t="n"/>
      <c r="FI133" s="184">
        <f>IF(FE133="","SIN ESTADO",IF(FG133&lt;&gt;"","PAGA",IF(FF133&gt;0,"VENCIDA",IF(FF133&gt;=-5,"POR VENCER","AL DÍA"))))</f>
        <v/>
      </c>
      <c r="FJ133" s="185" t="n"/>
      <c r="FK133" s="119">
        <f>IF(N($H133)&lt;27,"",IF(FE133="","",FE133+31))</f>
        <v/>
      </c>
      <c r="FL133" s="124">
        <f>IF(FK133="","",TODAY()-FK133)</f>
        <v/>
      </c>
      <c r="FM133" s="494" t="n"/>
      <c r="FN133" s="184" t="n"/>
      <c r="FO133" s="184">
        <f>IF(FK133="","SIN ESTADO",IF(FM133&lt;&gt;"","PAGA",IF(FL133&gt;0,"VENCIDA",IF(FL133&gt;=-5,"POR VENCER","AL DÍA"))))</f>
        <v/>
      </c>
      <c r="FP133" s="185" t="n"/>
      <c r="FQ133" s="119">
        <f>IF(N($H133)&lt;28,"",IF(FK133="","",FK133+31))</f>
        <v/>
      </c>
      <c r="FR133" s="124">
        <f>IF(FQ133="","",TODAY()-FQ133)</f>
        <v/>
      </c>
      <c r="FS133" s="494" t="n"/>
      <c r="FT133" s="184" t="n"/>
      <c r="FU133" s="184">
        <f>IF(FQ133="","SIN ESTADO",IF(FS133&lt;&gt;"","PAGA",IF(FR133&gt;0,"VENCIDA",IF(FR133&gt;=-5,"POR VENCER","AL DÍA"))))</f>
        <v/>
      </c>
      <c r="FV133" s="185" t="n"/>
      <c r="FW133" s="119">
        <f>IF(N($H133)&lt;29,"",IF(FQ133="","",FQ133+31))</f>
        <v/>
      </c>
      <c r="FX133" s="124">
        <f>IF(FW133="","",TODAY()-FW133)</f>
        <v/>
      </c>
      <c r="FY133" s="494" t="n"/>
      <c r="FZ133" s="184" t="n"/>
      <c r="GA133" s="184">
        <f>IF(FW133="","SIN ESTADO",IF(FY133&lt;&gt;"","PAGA",IF(FX133&gt;0,"VENCIDA",IF(FX133&gt;=-5,"POR VENCER","AL DÍA"))))</f>
        <v/>
      </c>
      <c r="GB133" s="185" t="n"/>
      <c r="GC133" s="119">
        <f>IF(N($H133)&lt;30,"",IF(FW133="","",FW133+31))</f>
        <v/>
      </c>
      <c r="GD133" s="124">
        <f>IF(GC133="","",TODAY()-GC133)</f>
        <v/>
      </c>
      <c r="GE133" s="494" t="n"/>
      <c r="GF133" s="184" t="n"/>
      <c r="GG133" s="184">
        <f>IF(GC133="","SIN ESTADO",IF(GE133&lt;&gt;"","PAGA",IF(GD133&gt;0,"VENCIDA",IF(GD133&gt;=-5,"POR VENCER","AL DÍA"))))</f>
        <v/>
      </c>
      <c r="GH133" s="185" t="n"/>
      <c r="GI133" s="119">
        <f>IF(N($H133)&lt;31,"",IF(GC133="","",GC133+31))</f>
        <v/>
      </c>
      <c r="GJ133" s="124">
        <f>IF(GI133="","",TODAY()-GI133)</f>
        <v/>
      </c>
      <c r="GK133" s="494" t="n"/>
      <c r="GL133" s="184" t="n"/>
      <c r="GM133" s="184">
        <f>IF(GI133="","SIN ESTADO",IF(GK133&lt;&gt;"","PAGA",IF(GJ133&gt;0,"VENCIDA",IF(GJ133&gt;=-5,"POR VENCER","AL DÍA"))))</f>
        <v/>
      </c>
      <c r="GN133" s="185" t="n"/>
      <c r="GO133" s="119">
        <f>IF(N($H133)&lt;32,"",IF(GI133="","",GI133+31))</f>
        <v/>
      </c>
      <c r="GP133" s="124">
        <f>IF(GO133="","",TODAY()-GO133)</f>
        <v/>
      </c>
      <c r="GQ133" s="494" t="n"/>
      <c r="GR133" s="184" t="n"/>
      <c r="GS133" s="184">
        <f>IF(GO133="","SIN ESTADO",IF(GQ133&lt;&gt;"","PAGA",IF(GP133&gt;0,"VENCIDA",IF(GP133&gt;=-5,"POR VENCER","AL DÍA"))))</f>
        <v/>
      </c>
      <c r="GT133" s="185" t="n"/>
      <c r="GU133" s="119">
        <f>IF(N($H133)&lt;33,"",IF(GO133="","",GO133+31))</f>
        <v/>
      </c>
      <c r="GV133" s="124">
        <f>IF(GU133="","",TODAY()-GU133)</f>
        <v/>
      </c>
      <c r="GW133" s="494" t="n"/>
      <c r="GX133" s="184" t="n"/>
      <c r="GY133" s="184">
        <f>IF(GU133="","SIN ESTADO",IF(GW133&lt;&gt;"","PAGA",IF(GV133&gt;0,"VENCIDA",IF(GV133&gt;=-5,"POR VENCER","AL DÍA"))))</f>
        <v/>
      </c>
      <c r="GZ133" s="185" t="n"/>
      <c r="HA133" s="119">
        <f>IF(N($H133)&lt;34,"",IF(GU133="","",GU133+31))</f>
        <v/>
      </c>
      <c r="HB133" s="124">
        <f>IF(HA133="","",TODAY()-HA133)</f>
        <v/>
      </c>
      <c r="HC133" s="494" t="n"/>
      <c r="HD133" s="184" t="n"/>
      <c r="HE133" s="184">
        <f>IF(HA133="","SIN ESTADO",IF(HC133&lt;&gt;"","PAGA",IF(HB133&gt;0,"VENCIDA",IF(HB133&gt;=-5,"POR VENCER","AL DÍA"))))</f>
        <v/>
      </c>
      <c r="HF133" s="185" t="n"/>
      <c r="HG133" s="119">
        <f>IF(N($H133)&lt;35,"",IF(HA133="","",HA133+31))</f>
        <v/>
      </c>
      <c r="HH133" s="124">
        <f>IF(HG133="","",TODAY()-HG133)</f>
        <v/>
      </c>
      <c r="HI133" s="494" t="n"/>
      <c r="HJ133" s="184" t="n"/>
      <c r="HK133" s="184">
        <f>IF(HG133="","SIN ESTADO",IF(HI133&lt;&gt;"","PAGA",IF(HH133&gt;0,"VENCIDA",IF(HH133&gt;=-5,"POR VENCER","AL DÍA"))))</f>
        <v/>
      </c>
      <c r="HL133" s="168" t="n"/>
      <c r="HM133" s="119">
        <f>IF(N($H133)&lt;36,"",IF(HG133="","",HG133+31))</f>
        <v/>
      </c>
      <c r="HN133" s="124">
        <f>IF(HM133="","",TODAY()-HM133)</f>
        <v/>
      </c>
      <c r="HO133" s="494" t="n"/>
      <c r="HP133" s="184" t="n"/>
      <c r="HQ133" s="184">
        <f>IF(HM133="","SIN ESTADO",IF(HO133&lt;&gt;"","PAGA",IF(HN133&gt;0,"VENCIDA",IF(HN133&gt;=-5,"POR VENCER","AL DÍA"))))</f>
        <v/>
      </c>
      <c r="HR133" s="168" t="n"/>
      <c r="HS133" s="169">
        <f>N133+T133+Z133+AF133+AL133+AR133+AX133+BD133+BJ133+BP133+BV133+CB133+CH133+CN133+CT133+CZ133+DF133+DL133+DR133+DX133+ED133+EJ133+EP133+EV133+FB133+FH133+FN133+FT133+FZ133+GF133+GL133+GR133+GX133+HD133+HJ133+HP133</f>
        <v/>
      </c>
      <c r="HU133" s="170">
        <f>IFERROR(N($J133),0)</f>
        <v/>
      </c>
      <c r="HW133" s="170">
        <f>SUMPRODUCT((MOD(COLUMN($M133:$HR133)-COLUMN($M133),6)=0)*ISNUMBER($M133:$HR133)*($M133:$HR133&gt;=RESUMEN!$C$26)*($M133:$HR133&lt;=RESUMEN!$C$27)*IFERROR(N($N133:$HS133),0))</f>
        <v/>
      </c>
      <c r="HX133" s="170">
        <f>SUMPRODUCT((MOD(COLUMN($M133:$HR133)-COLUMN($M133),6)=0)*ISNUMBER($M133:$HR133)*($M133:$HR133&gt;=RESUMEN!$C$26)*($M133:$HR133&lt;=RESUMEN!$C$27))</f>
        <v/>
      </c>
    </row>
    <row r="134" ht="15.75" customHeight="1" s="506">
      <c r="B134" s="113">
        <f>VENTAS!A133</f>
        <v/>
      </c>
      <c r="C134" s="236">
        <f>VENTAS!B133</f>
        <v/>
      </c>
      <c r="D134" s="53">
        <f>VENTAS!C133</f>
        <v/>
      </c>
      <c r="E134" s="114">
        <f>VENTAS!D133</f>
        <v/>
      </c>
      <c r="F134" s="114">
        <f>VENTAS!J133</f>
        <v/>
      </c>
      <c r="G134" s="494">
        <f>VENTAS!F133</f>
        <v/>
      </c>
      <c r="H134" s="479">
        <f>VENTAS!K133</f>
        <v/>
      </c>
      <c r="I134" s="479">
        <f>VENTAS!M133</f>
        <v/>
      </c>
      <c r="J134" s="184">
        <f>VENTAS!L133</f>
        <v/>
      </c>
      <c r="K134" s="119">
        <f>IF(N($H134)&lt;1,"",$G134+31)</f>
        <v/>
      </c>
      <c r="L134" s="124">
        <f>IF(K134="","",TODAY()-K134)</f>
        <v/>
      </c>
      <c r="M134" s="469" t="n">
        <v>45881</v>
      </c>
      <c r="N134" s="374" t="n">
        <v>2625000</v>
      </c>
      <c r="O134" s="184">
        <f>IF(K134="","SIN ESTADO",IF(M134&lt;&gt;"","PAGA",IF(L134&gt;0,"VENCIDA",IF(L134&gt;=-5,"POR VENCER","AL DÍA"))))</f>
        <v/>
      </c>
      <c r="P134" s="185" t="inlineStr">
        <is>
          <t>TRANSFERENCIA</t>
        </is>
      </c>
      <c r="Q134" s="119">
        <f>IF(N($H134)&lt;2,"",IF(K134="","",K134+31))</f>
        <v/>
      </c>
      <c r="R134" s="124">
        <f>IF(Q134="","",TODAY()-Q134)</f>
        <v/>
      </c>
      <c r="S134" s="470" t="n">
        <v>45912</v>
      </c>
      <c r="T134" s="184" t="n">
        <v>2625000</v>
      </c>
      <c r="U134" s="184">
        <f>IF(Q134="","SIN ESTADO",IF(S134&lt;&gt;"","PAGA",IF(R134&gt;0,"VENCIDA",IF(R134&gt;=-5,"POR VENCER","AL DÍA"))))</f>
        <v/>
      </c>
      <c r="V134" s="185" t="inlineStr">
        <is>
          <t>TRANSFERENCIA</t>
        </is>
      </c>
      <c r="W134" s="119">
        <f>IF(N($H134)&lt;3,"",IF(Q134="","",Q134+31))</f>
        <v/>
      </c>
      <c r="X134" s="124">
        <f>IF(W134="","",TODAY()-W134)</f>
        <v/>
      </c>
      <c r="Y134" s="471" t="n">
        <v>45941</v>
      </c>
      <c r="Z134" s="184" t="n">
        <v>2625000</v>
      </c>
      <c r="AA134" s="184">
        <f>IF(W134="","SIN ESTADO",IF(Y134&lt;&gt;"","PAGA",IF(X134&gt;0,"VENCIDA",IF(X134&gt;=-5,"POR VENCER","AL DÍA"))))</f>
        <v/>
      </c>
      <c r="AB134" s="185" t="inlineStr">
        <is>
          <t>TRANSFERENCIA</t>
        </is>
      </c>
      <c r="AC134" s="119">
        <f>IF(N($H134)&lt;4,"",IF(W134="","",W134+31))</f>
        <v/>
      </c>
      <c r="AD134" s="124">
        <f>IF(AC134="","",TODAY()-AC134)</f>
        <v/>
      </c>
      <c r="AE134" s="497" t="n">
        <v>45975</v>
      </c>
      <c r="AF134" s="184" t="n">
        <v>2625000</v>
      </c>
      <c r="AG134" s="184">
        <f>IF(AC134="","SIN ESTADO",IF(AE134&lt;&gt;"","PAGA",IF(AD134&gt;0,"VENCIDA",IF(AD134&gt;=-5,"POR VENCER","AL DÍA"))))</f>
        <v/>
      </c>
      <c r="AH134" s="185" t="inlineStr">
        <is>
          <t>TRANSFERENCIA</t>
        </is>
      </c>
      <c r="AI134" s="119">
        <f>IF(N($H134)&lt;5,"",IF(AC134="","",AC134+31))</f>
        <v/>
      </c>
      <c r="AJ134" s="124">
        <f>IF(AI134="","",TODAY()-AI134)</f>
        <v/>
      </c>
      <c r="AK134" s="471" t="n">
        <v>46002</v>
      </c>
      <c r="AL134" s="184" t="n">
        <v>2625000</v>
      </c>
      <c r="AM134" s="184">
        <f>IF(AI134="","SIN ESTADO",IF(AK134&lt;&gt;"","PAGA",IF(AJ134&gt;0,"VENCIDA",IF(AJ134&gt;=-5,"POR VENCER","AL DÍA"))))</f>
        <v/>
      </c>
      <c r="AN134" s="185" t="inlineStr">
        <is>
          <t>TRANSFERENCIA</t>
        </is>
      </c>
      <c r="AO134" s="119">
        <f>IF(N($H134)&lt;6,"",IF(AI134="","",AI134+31))</f>
        <v/>
      </c>
      <c r="AP134" s="124">
        <f>IF(AO134="","",TODAY()-AO134)</f>
        <v/>
      </c>
      <c r="AQ134" s="488" t="n">
        <v>45670</v>
      </c>
      <c r="AR134" s="184" t="n">
        <v>2625000</v>
      </c>
      <c r="AS134" s="184">
        <f>IF(AO134="","SIN ESTADO",IF(AQ134&lt;&gt;"","PAGA",IF(AP134&gt;0,"VENCIDA",IF(AP134&gt;=-5,"POR VENCER","AL DÍA"))))</f>
        <v/>
      </c>
      <c r="AT134" s="185" t="inlineStr">
        <is>
          <t>TRANSFERENCIA</t>
        </is>
      </c>
      <c r="AU134" s="119">
        <f>IF(N($H134)&lt;7,"",IF(AO134="","",AO134+31))</f>
        <v/>
      </c>
      <c r="AV134" s="124">
        <f>IF(AU134="","",TODAY()-AU134)</f>
        <v/>
      </c>
      <c r="AW134" s="471" t="n">
        <v>46070</v>
      </c>
      <c r="AX134" s="184" t="n">
        <v>2625000</v>
      </c>
      <c r="AY134" s="184">
        <f>IF(AU134="","SIN ESTADO",IF(AW134&lt;&gt;"","PAGA",IF(AV134&gt;0,"VENCIDA",IF(AV134&gt;=-5,"POR VENCER","AL DÍA"))))</f>
        <v/>
      </c>
      <c r="AZ134" s="185" t="inlineStr">
        <is>
          <t>TRANSFERENCIA</t>
        </is>
      </c>
      <c r="BA134" s="119">
        <f>IF(N($H134)&lt;8,"",IF(AU134="","",AU134+31))</f>
        <v/>
      </c>
      <c r="BB134" s="124">
        <f>IF(BA134="","",TODAY()-BA134)</f>
        <v/>
      </c>
      <c r="BC134" s="497" t="n">
        <v>46092</v>
      </c>
      <c r="BD134" s="184" t="n">
        <v>2625000</v>
      </c>
      <c r="BE134" s="184">
        <f>IF(BA134="","SIN ESTADO",IF(BC134&lt;&gt;"","PAGA",IF(BB134&gt;0,"VENCIDA",IF(BB134&gt;=-5,"POR VENCER","AL DÍA"))))</f>
        <v/>
      </c>
      <c r="BF134" s="185" t="inlineStr">
        <is>
          <t>TRANSFERENCIA</t>
        </is>
      </c>
      <c r="BG134" s="119">
        <f>IF(N($H134)&lt;9,"",IF(BA134="","",BA134+31))</f>
        <v/>
      </c>
      <c r="BH134" s="124">
        <f>IF(BG134="","",TODAY()-BG134)</f>
        <v/>
      </c>
      <c r="BI134" s="471" t="n">
        <v>46126</v>
      </c>
      <c r="BJ134" s="184" t="n">
        <v>2625000</v>
      </c>
      <c r="BK134" s="184">
        <f>IF(BG134="","SIN ESTADO",IF(BI134&lt;&gt;"","PAGA",IF(BH134&gt;0,"VENCIDA",IF(BH134&gt;=-5,"POR VENCER","AL DÍA"))))</f>
        <v/>
      </c>
      <c r="BL134" s="185" t="inlineStr">
        <is>
          <t>TRANSFERENCIA</t>
        </is>
      </c>
      <c r="BM134" s="119">
        <f>IF(N($H134)&lt;10,"",IF(BG134="","",BG134+31))</f>
        <v/>
      </c>
      <c r="BN134" s="124">
        <f>IF(BM134="","",TODAY()-BM134)</f>
        <v/>
      </c>
      <c r="BO134" s="494" t="n">
        <v>46156</v>
      </c>
      <c r="BP134" s="184" t="n">
        <v>2625000</v>
      </c>
      <c r="BQ134" s="184">
        <f>IF(BM134="","SIN ESTADO",IF(BO134&lt;&gt;"","PAGA",IF(BN134&gt;0,"VENCIDA",IF(BN134&gt;=-5,"POR VENCER","AL DÍA"))))</f>
        <v/>
      </c>
      <c r="BR134" s="185" t="inlineStr">
        <is>
          <t>TRANSFERENCIA</t>
        </is>
      </c>
      <c r="BS134" s="119">
        <f>IF(N($H134)&lt;11,"",IF(BM134="","",BM134+31))</f>
        <v/>
      </c>
      <c r="BT134" s="124">
        <f>IF(BS134="","",TODAY()-BS134)</f>
        <v/>
      </c>
      <c r="BU134" s="494" t="n">
        <v>46189</v>
      </c>
      <c r="BV134" s="184" t="n">
        <v>2625000</v>
      </c>
      <c r="BW134" s="184">
        <f>IF(BS134="","SIN ESTADO",IF(BU134&lt;&gt;"","PAGA",IF(BT134&gt;0,"VENCIDA",IF(BT134&gt;=-5,"POR VENCER","AL DÍA"))))</f>
        <v/>
      </c>
      <c r="BX134" s="185" t="inlineStr">
        <is>
          <t>TRANSFERENCIA</t>
        </is>
      </c>
      <c r="BY134" s="119">
        <f>IF(N($H134)&lt;12,"",IF(BS134="","",BS134+31))</f>
        <v/>
      </c>
      <c r="BZ134" s="124">
        <f>IF(BY134="","",TODAY()-BY134)</f>
        <v/>
      </c>
      <c r="CA134" s="494" t="n">
        <v>46219</v>
      </c>
      <c r="CB134" s="184" t="n">
        <v>2625000</v>
      </c>
      <c r="CC134" s="184">
        <f>IF(BY134="","SIN ESTADO",IF(CA134&lt;&gt;"","PAGA",IF(BZ134&gt;0,"VENCIDA",IF(BZ134&gt;=-5,"POR VENCER","AL DÍA"))))</f>
        <v/>
      </c>
      <c r="CD134" s="185" t="inlineStr">
        <is>
          <t>TRANSFERENCIA</t>
        </is>
      </c>
      <c r="CE134" s="119">
        <f>IF(N($H134)&lt;13,"",IF(BY134="","",BY134+31))</f>
        <v/>
      </c>
      <c r="CF134" s="124">
        <f>IF(CE134="","",TODAY()-CE134)</f>
        <v/>
      </c>
      <c r="CG134" s="494" t="n">
        <v>46248</v>
      </c>
      <c r="CH134" s="184" t="n">
        <v>2625000</v>
      </c>
      <c r="CI134" s="184">
        <f>IF(CE134="","SIN ESTADO",IF(CG134&lt;&gt;"","PAGA",IF(CF134&gt;0,"VENCIDA",IF(CF134&gt;=-5,"POR VENCER","AL DÍA"))))</f>
        <v/>
      </c>
      <c r="CJ134" s="185" t="inlineStr">
        <is>
          <t>TRANSFERENCIA</t>
        </is>
      </c>
      <c r="CK134" s="119">
        <f>IF(N($H134)&lt;14,"",IF(CE134="","",CE134+31))</f>
        <v/>
      </c>
      <c r="CL134" s="124">
        <f>IF(CK134="","",TODAY()-CK134)</f>
        <v/>
      </c>
      <c r="CM134" s="494" t="n"/>
      <c r="CN134" s="184" t="n"/>
      <c r="CO134" s="184">
        <f>IF(CK134="","SIN ESTADO",IF(CM134&lt;&gt;"","PAGA",IF(CL134&gt;0,"VENCIDA",IF(CL134&gt;=-5,"POR VENCER","AL DÍA"))))</f>
        <v/>
      </c>
      <c r="CP134" s="185" t="n"/>
      <c r="CQ134" s="119">
        <f>IF(N($H134)&lt;15,"",IF(CK134="","",CK134+31))</f>
        <v/>
      </c>
      <c r="CR134" s="124">
        <f>IF(CQ134="","",TODAY()-CQ134)</f>
        <v/>
      </c>
      <c r="CS134" s="494" t="n"/>
      <c r="CT134" s="184" t="n"/>
      <c r="CU134" s="184">
        <f>IF(CQ134="","SIN ESTADO",IF(CS134&lt;&gt;"","PAGA",IF(CR134&gt;0,"VENCIDA",IF(CR134&gt;=-5,"POR VENCER","AL DÍA"))))</f>
        <v/>
      </c>
      <c r="CV134" s="185" t="n"/>
      <c r="CW134" s="119">
        <f>IF(N($H134)&lt;16,"",IF(CQ134="","",CQ134+31))</f>
        <v/>
      </c>
      <c r="CX134" s="124">
        <f>IF(CW134="","",TODAY()-CW134)</f>
        <v/>
      </c>
      <c r="CY134" s="494" t="n"/>
      <c r="CZ134" s="184" t="n"/>
      <c r="DA134" s="184">
        <f>IF(CW134="","SIN ESTADO",IF(CY134&lt;&gt;"","PAGA",IF(CX134&gt;0,"VENCIDA",IF(CX134&gt;=-5,"POR VENCER","AL DÍA"))))</f>
        <v/>
      </c>
      <c r="DB134" s="185" t="n"/>
      <c r="DC134" s="119">
        <f>IF(N($H134)&lt;17,"",IF(CW134="","",CW134+31))</f>
        <v/>
      </c>
      <c r="DD134" s="124">
        <f>IF(DC134="","",TODAY()-DC134)</f>
        <v/>
      </c>
      <c r="DE134" s="494" t="n"/>
      <c r="DF134" s="184" t="n"/>
      <c r="DG134" s="184">
        <f>IF(DC134="","SIN ESTADO",IF(DE134&lt;&gt;"","PAGA",IF(DD134&gt;0,"VENCIDA",IF(DD134&gt;=-5,"POR VENCER","AL DÍA"))))</f>
        <v/>
      </c>
      <c r="DH134" s="185" t="n"/>
      <c r="DI134" s="119">
        <f>IF(N($H134)&lt;18,"",IF(DC134="","",DC134+31))</f>
        <v/>
      </c>
      <c r="DJ134" s="124">
        <f>IF(DI134="","",TODAY()-DI134)</f>
        <v/>
      </c>
      <c r="DK134" s="494" t="n"/>
      <c r="DL134" s="184" t="n"/>
      <c r="DM134" s="184">
        <f>IF(DI134="","SIN ESTADO",IF(DK134&lt;&gt;"","PAGA",IF(DJ134&gt;0,"VENCIDA",IF(DJ134&gt;=-5,"POR VENCER","AL DÍA"))))</f>
        <v/>
      </c>
      <c r="DN134" s="185" t="n"/>
      <c r="DO134" s="119">
        <f>IF(N($H134)&lt;19,"",IF(DI134="","",DI134+31))</f>
        <v/>
      </c>
      <c r="DP134" s="124">
        <f>IF(DO134="","",TODAY()-DO134)</f>
        <v/>
      </c>
      <c r="DQ134" s="494" t="n"/>
      <c r="DR134" s="184" t="n"/>
      <c r="DS134" s="184">
        <f>IF(DO134="","SIN ESTADO",IF(DQ134&lt;&gt;"","PAGA",IF(DP134&gt;0,"VENCIDA",IF(DP134&gt;=-5,"POR VENCER","AL DÍA"))))</f>
        <v/>
      </c>
      <c r="DT134" s="185" t="n"/>
      <c r="DU134" s="119">
        <f>IF(N($H134)&lt;20,"",IF(DO134="","",DO134+31))</f>
        <v/>
      </c>
      <c r="DV134" s="124">
        <f>IF(DU134="","",TODAY()-DU134)</f>
        <v/>
      </c>
      <c r="DW134" s="494" t="n"/>
      <c r="DX134" s="184" t="n"/>
      <c r="DY134" s="184">
        <f>IF(DU134="","SIN ESTADO",IF(DW134&lt;&gt;"","PAGA",IF(DV134&gt;0,"VENCIDA",IF(DV134&gt;=-5,"POR VENCER","AL DÍA"))))</f>
        <v/>
      </c>
      <c r="DZ134" s="185" t="n"/>
      <c r="EA134" s="119">
        <f>IF(N($H134)&lt;21,"",IF(DU134="","",DU134+31))</f>
        <v/>
      </c>
      <c r="EB134" s="124">
        <f>IF(EA134="","",TODAY()-EA134)</f>
        <v/>
      </c>
      <c r="EC134" s="494" t="n"/>
      <c r="ED134" s="184" t="n"/>
      <c r="EE134" s="184">
        <f>IF(EA134="","SIN ESTADO",IF(EC134&lt;&gt;"","PAGA",IF(EB134&gt;0,"VENCIDA",IF(EB134&gt;=-5,"POR VENCER","AL DÍA"))))</f>
        <v/>
      </c>
      <c r="EF134" s="185" t="n"/>
      <c r="EG134" s="119">
        <f>IF(N($H134)&lt;22,"",IF(EA134="","",EA134+31))</f>
        <v/>
      </c>
      <c r="EH134" s="124">
        <f>IF(EG134="","",TODAY()-EG134)</f>
        <v/>
      </c>
      <c r="EI134" s="494" t="n"/>
      <c r="EJ134" s="184" t="n"/>
      <c r="EK134" s="184">
        <f>IF(EG134="","SIN ESTADO",IF(EI134&lt;&gt;"","PAGA",IF(EH134&gt;0,"VENCIDA",IF(EH134&gt;=-5,"POR VENCER","AL DÍA"))))</f>
        <v/>
      </c>
      <c r="EL134" s="185" t="n"/>
      <c r="EM134" s="119">
        <f>IF(N($H134)&lt;23,"",IF(EG134="","",EG134+31))</f>
        <v/>
      </c>
      <c r="EN134" s="124">
        <f>IF(EM134="","",TODAY()-EM134)</f>
        <v/>
      </c>
      <c r="EO134" s="494" t="n"/>
      <c r="EP134" s="184" t="n"/>
      <c r="EQ134" s="184">
        <f>IF(EM134="","SIN ESTADO",IF(EO134&lt;&gt;"","PAGA",IF(EN134&gt;0,"VENCIDA",IF(EN134&gt;=-5,"POR VENCER","AL DÍA"))))</f>
        <v/>
      </c>
      <c r="ER134" s="185" t="n"/>
      <c r="ES134" s="119">
        <f>IF(N($H134)&lt;24,"",IF(EM134="","",EM134+31))</f>
        <v/>
      </c>
      <c r="ET134" s="124">
        <f>IF(ES134="","",TODAY()-ES134)</f>
        <v/>
      </c>
      <c r="EU134" s="494" t="n"/>
      <c r="EV134" s="184" t="n"/>
      <c r="EW134" s="184">
        <f>IF(ES134="","SIN ESTADO",IF(EU134&lt;&gt;"","PAGA",IF(ET134&gt;0,"VENCIDA",IF(ET134&gt;=-5,"POR VENCER","AL DÍA"))))</f>
        <v/>
      </c>
      <c r="EX134" s="185" t="n"/>
      <c r="EY134" s="119">
        <f>IF(N($H134)&lt;25,"",IF(ES134="","",ES134+31))</f>
        <v/>
      </c>
      <c r="EZ134" s="124">
        <f>IF(EY134="","",TODAY()-EY134)</f>
        <v/>
      </c>
      <c r="FA134" s="494" t="n"/>
      <c r="FB134" s="184" t="n"/>
      <c r="FC134" s="184">
        <f>IF(EY134="","SIN ESTADO",IF(FA134&lt;&gt;"","PAGA",IF(EZ134&gt;0,"VENCIDA",IF(EZ134&gt;=-5,"POR VENCER","AL DÍA"))))</f>
        <v/>
      </c>
      <c r="FD134" s="185" t="n"/>
      <c r="FE134" s="119">
        <f>IF(N($H134)&lt;26,"",IF(EY134="","",EY134+31))</f>
        <v/>
      </c>
      <c r="FF134" s="124">
        <f>IF(FE134="","",TODAY()-FE134)</f>
        <v/>
      </c>
      <c r="FG134" s="494" t="n"/>
      <c r="FH134" s="184" t="n"/>
      <c r="FI134" s="184">
        <f>IF(FE134="","SIN ESTADO",IF(FG134&lt;&gt;"","PAGA",IF(FF134&gt;0,"VENCIDA",IF(FF134&gt;=-5,"POR VENCER","AL DÍA"))))</f>
        <v/>
      </c>
      <c r="FJ134" s="185" t="n"/>
      <c r="FK134" s="119">
        <f>IF(N($H134)&lt;27,"",IF(FE134="","",FE134+31))</f>
        <v/>
      </c>
      <c r="FL134" s="124">
        <f>IF(FK134="","",TODAY()-FK134)</f>
        <v/>
      </c>
      <c r="FM134" s="494" t="n"/>
      <c r="FN134" s="184" t="n"/>
      <c r="FO134" s="184">
        <f>IF(FK134="","SIN ESTADO",IF(FM134&lt;&gt;"","PAGA",IF(FL134&gt;0,"VENCIDA",IF(FL134&gt;=-5,"POR VENCER","AL DÍA"))))</f>
        <v/>
      </c>
      <c r="FP134" s="185" t="n"/>
      <c r="FQ134" s="119">
        <f>IF(N($H134)&lt;28,"",IF(FK134="","",FK134+31))</f>
        <v/>
      </c>
      <c r="FR134" s="124">
        <f>IF(FQ134="","",TODAY()-FQ134)</f>
        <v/>
      </c>
      <c r="FS134" s="494" t="n"/>
      <c r="FT134" s="184" t="n"/>
      <c r="FU134" s="184">
        <f>IF(FQ134="","SIN ESTADO",IF(FS134&lt;&gt;"","PAGA",IF(FR134&gt;0,"VENCIDA",IF(FR134&gt;=-5,"POR VENCER","AL DÍA"))))</f>
        <v/>
      </c>
      <c r="FV134" s="185" t="n"/>
      <c r="FW134" s="119">
        <f>IF(N($H134)&lt;29,"",IF(FQ134="","",FQ134+31))</f>
        <v/>
      </c>
      <c r="FX134" s="124">
        <f>IF(FW134="","",TODAY()-FW134)</f>
        <v/>
      </c>
      <c r="FY134" s="494" t="n"/>
      <c r="FZ134" s="184" t="n"/>
      <c r="GA134" s="184">
        <f>IF(FW134="","SIN ESTADO",IF(FY134&lt;&gt;"","PAGA",IF(FX134&gt;0,"VENCIDA",IF(FX134&gt;=-5,"POR VENCER","AL DÍA"))))</f>
        <v/>
      </c>
      <c r="GB134" s="185" t="n"/>
      <c r="GC134" s="119">
        <f>IF(N($H134)&lt;30,"",IF(FW134="","",FW134+31))</f>
        <v/>
      </c>
      <c r="GD134" s="124">
        <f>IF(GC134="","",TODAY()-GC134)</f>
        <v/>
      </c>
      <c r="GE134" s="494" t="n"/>
      <c r="GF134" s="184" t="n"/>
      <c r="GG134" s="184">
        <f>IF(GC134="","SIN ESTADO",IF(GE134&lt;&gt;"","PAGA",IF(GD134&gt;0,"VENCIDA",IF(GD134&gt;=-5,"POR VENCER","AL DÍA"))))</f>
        <v/>
      </c>
      <c r="GH134" s="185" t="n"/>
      <c r="GI134" s="119">
        <f>IF(N($H134)&lt;31,"",IF(GC134="","",GC134+31))</f>
        <v/>
      </c>
      <c r="GJ134" s="124">
        <f>IF(GI134="","",TODAY()-GI134)</f>
        <v/>
      </c>
      <c r="GK134" s="494" t="n"/>
      <c r="GL134" s="184" t="n"/>
      <c r="GM134" s="184">
        <f>IF(GI134="","SIN ESTADO",IF(GK134&lt;&gt;"","PAGA",IF(GJ134&gt;0,"VENCIDA",IF(GJ134&gt;=-5,"POR VENCER","AL DÍA"))))</f>
        <v/>
      </c>
      <c r="GN134" s="185" t="n"/>
      <c r="GO134" s="119">
        <f>IF(N($H134)&lt;32,"",IF(GI134="","",GI134+31))</f>
        <v/>
      </c>
      <c r="GP134" s="124">
        <f>IF(GO134="","",TODAY()-GO134)</f>
        <v/>
      </c>
      <c r="GQ134" s="494" t="n"/>
      <c r="GR134" s="184" t="n"/>
      <c r="GS134" s="184">
        <f>IF(GO134="","SIN ESTADO",IF(GQ134&lt;&gt;"","PAGA",IF(GP134&gt;0,"VENCIDA",IF(GP134&gt;=-5,"POR VENCER","AL DÍA"))))</f>
        <v/>
      </c>
      <c r="GT134" s="185" t="n"/>
      <c r="GU134" s="119">
        <f>IF(N($H134)&lt;33,"",IF(GO134="","",GO134+31))</f>
        <v/>
      </c>
      <c r="GV134" s="124">
        <f>IF(GU134="","",TODAY()-GU134)</f>
        <v/>
      </c>
      <c r="GW134" s="494" t="n"/>
      <c r="GX134" s="184" t="n"/>
      <c r="GY134" s="184">
        <f>IF(GU134="","SIN ESTADO",IF(GW134&lt;&gt;"","PAGA",IF(GV134&gt;0,"VENCIDA",IF(GV134&gt;=-5,"POR VENCER","AL DÍA"))))</f>
        <v/>
      </c>
      <c r="GZ134" s="185" t="n"/>
      <c r="HA134" s="119">
        <f>IF(N($H134)&lt;34,"",IF(GU134="","",GU134+31))</f>
        <v/>
      </c>
      <c r="HB134" s="124">
        <f>IF(HA134="","",TODAY()-HA134)</f>
        <v/>
      </c>
      <c r="HC134" s="494" t="n"/>
      <c r="HD134" s="184" t="n"/>
      <c r="HE134" s="184">
        <f>IF(HA134="","SIN ESTADO",IF(HC134&lt;&gt;"","PAGA",IF(HB134&gt;0,"VENCIDA",IF(HB134&gt;=-5,"POR VENCER","AL DÍA"))))</f>
        <v/>
      </c>
      <c r="HF134" s="185" t="n"/>
      <c r="HG134" s="119">
        <f>IF(N($H134)&lt;35,"",IF(HA134="","",HA134+31))</f>
        <v/>
      </c>
      <c r="HH134" s="124">
        <f>IF(HG134="","",TODAY()-HG134)</f>
        <v/>
      </c>
      <c r="HI134" s="494" t="n"/>
      <c r="HJ134" s="184" t="n"/>
      <c r="HK134" s="184">
        <f>IF(HG134="","SIN ESTADO",IF(HI134&lt;&gt;"","PAGA",IF(HH134&gt;0,"VENCIDA",IF(HH134&gt;=-5,"POR VENCER","AL DÍA"))))</f>
        <v/>
      </c>
      <c r="HL134" s="168" t="n"/>
      <c r="HM134" s="119">
        <f>IF(N($H134)&lt;36,"",IF(HG134="","",HG134+31))</f>
        <v/>
      </c>
      <c r="HN134" s="124">
        <f>IF(HM134="","",TODAY()-HM134)</f>
        <v/>
      </c>
      <c r="HO134" s="494" t="n"/>
      <c r="HP134" s="184" t="n"/>
      <c r="HQ134" s="184">
        <f>IF(HM134="","SIN ESTADO",IF(HO134&lt;&gt;"","PAGA",IF(HN134&gt;0,"VENCIDA",IF(HN134&gt;=-5,"POR VENCER","AL DÍA"))))</f>
        <v/>
      </c>
      <c r="HR134" s="168" t="n"/>
      <c r="HS134" s="169">
        <f>N134+T134+Z134+AF134+AL134+AR134+AX134+BD134+BJ134+BP134+BV134+CB134+CH134+CN134+CT134+CZ134+DF134+DL134+DR134+DX134+ED134+EJ134+EP134+EV134+FB134+FH134+FN134+FT134+FZ134+GF134+GL134+GR134+GX134+HD134+HJ134+HP134</f>
        <v/>
      </c>
      <c r="HU134" s="170">
        <f>IFERROR(N($J134),0)</f>
        <v/>
      </c>
      <c r="HW134" s="170">
        <f>SUMPRODUCT((MOD(COLUMN($M134:$HR134)-COLUMN($M134),6)=0)*ISNUMBER($M134:$HR134)*($M134:$HR134&gt;=RESUMEN!$C$26)*($M134:$HR134&lt;=RESUMEN!$C$27)*IFERROR(N($N134:$HS134),0))</f>
        <v/>
      </c>
      <c r="HX134" s="170">
        <f>SUMPRODUCT((MOD(COLUMN($M134:$HR134)-COLUMN($M134),6)=0)*ISNUMBER($M134:$HR134)*($M134:$HR134&gt;=RESUMEN!$C$26)*($M134:$HR134&lt;=RESUMEN!$C$27))</f>
        <v/>
      </c>
    </row>
    <row r="135" ht="15.75" customHeight="1" s="506">
      <c r="B135" s="113">
        <f>VENTAS!A134</f>
        <v/>
      </c>
      <c r="C135" s="236">
        <f>VENTAS!B134</f>
        <v/>
      </c>
      <c r="D135" s="53">
        <f>VENTAS!C134</f>
        <v/>
      </c>
      <c r="E135" s="114">
        <f>VENTAS!D134</f>
        <v/>
      </c>
      <c r="F135" s="114">
        <f>VENTAS!J134</f>
        <v/>
      </c>
      <c r="G135" s="494">
        <f>VENTAS!F134</f>
        <v/>
      </c>
      <c r="H135" s="479">
        <f>VENTAS!K134</f>
        <v/>
      </c>
      <c r="I135" s="479">
        <f>VENTAS!M134</f>
        <v/>
      </c>
      <c r="J135" s="184">
        <f>VENTAS!L134</f>
        <v/>
      </c>
      <c r="K135" s="119">
        <f>IF(N($H135)&lt;1,"",$G135+31)</f>
        <v/>
      </c>
      <c r="L135" s="124">
        <f>IF(K135="","",TODAY()-K135)</f>
        <v/>
      </c>
      <c r="M135" s="469" t="n">
        <v>45981</v>
      </c>
      <c r="N135" s="374" t="n">
        <v>2807000</v>
      </c>
      <c r="O135" s="184">
        <f>IF(K135="","SIN ESTADO",IF(M135&lt;&gt;"","PAGA",IF(L135&gt;0,"VENCIDA",IF(L135&gt;=-5,"POR VENCER","AL DÍA"))))</f>
        <v/>
      </c>
      <c r="P135" s="185" t="inlineStr">
        <is>
          <t>TRANSFERENCIA</t>
        </is>
      </c>
      <c r="Q135" s="119">
        <f>IF(N($H135)&lt;2,"",IF(K135="","",K135+31))</f>
        <v/>
      </c>
      <c r="R135" s="124">
        <f>IF(Q135="","",TODAY()-Q135)</f>
        <v/>
      </c>
      <c r="S135" s="470" t="n">
        <v>46010</v>
      </c>
      <c r="T135" s="184" t="n">
        <v>2807000</v>
      </c>
      <c r="U135" s="184">
        <f>IF(Q135="","SIN ESTADO",IF(S135&lt;&gt;"","PAGA",IF(R135&gt;0,"VENCIDA",IF(R135&gt;=-5,"POR VENCER","AL DÍA"))))</f>
        <v/>
      </c>
      <c r="V135" s="185" t="inlineStr">
        <is>
          <t>TRANSFERENCIA</t>
        </is>
      </c>
      <c r="W135" s="119">
        <f>IF(N($H135)&lt;3,"",IF(Q135="","",Q135+31))</f>
        <v/>
      </c>
      <c r="X135" s="124">
        <f>IF(W135="","",TODAY()-W135)</f>
        <v/>
      </c>
      <c r="Y135" s="471" t="n">
        <v>46042</v>
      </c>
      <c r="Z135" s="184" t="n">
        <v>2807000</v>
      </c>
      <c r="AA135" s="184">
        <f>IF(W135="","SIN ESTADO",IF(Y135&lt;&gt;"","PAGA",IF(X135&gt;0,"VENCIDA",IF(X135&gt;=-5,"POR VENCER","AL DÍA"))))</f>
        <v/>
      </c>
      <c r="AB135" s="185" t="inlineStr">
        <is>
          <t>TRANSFERENCIA</t>
        </is>
      </c>
      <c r="AC135" s="119">
        <f>IF(N($H135)&lt;4,"",IF(W135="","",W135+31))</f>
        <v/>
      </c>
      <c r="AD135" s="124">
        <f>IF(AC135="","",TODAY()-AC135)</f>
        <v/>
      </c>
      <c r="AE135" s="497" t="n">
        <v>46105</v>
      </c>
      <c r="AF135" s="184" t="n">
        <v>2810000</v>
      </c>
      <c r="AG135" s="184">
        <f>IF(AC135="","SIN ESTADO",IF(AE135&lt;&gt;"","PAGA",IF(AD135&gt;0,"VENCIDA",IF(AD135&gt;=-5,"POR VENCER","AL DÍA"))))</f>
        <v/>
      </c>
      <c r="AH135" s="185" t="inlineStr">
        <is>
          <t>TRANSFERENCIA</t>
        </is>
      </c>
      <c r="AI135" s="119">
        <f>IF(N($H135)&lt;5,"",IF(AC135="","",AC135+31))</f>
        <v/>
      </c>
      <c r="AJ135" s="124">
        <f>IF(AI135="","",TODAY()-AI135)</f>
        <v/>
      </c>
      <c r="AK135" s="494" t="n">
        <v>46135</v>
      </c>
      <c r="AL135" s="184" t="n">
        <v>2807000</v>
      </c>
      <c r="AM135" s="184">
        <f>IF(AI135="","SIN ESTADO",IF(AK135&lt;&gt;"","PAGA",IF(AJ135&gt;0,"VENCIDA",IF(AJ135&gt;=-5,"POR VENCER","AL DÍA"))))</f>
        <v/>
      </c>
      <c r="AN135" s="185" t="inlineStr">
        <is>
          <t>TRANSFERENCIA</t>
        </is>
      </c>
      <c r="AO135" s="119">
        <f>IF(N($H135)&lt;6,"",IF(AI135="","",AI135+31))</f>
        <v/>
      </c>
      <c r="AP135" s="124">
        <f>IF(AO135="","",TODAY()-AO135)</f>
        <v/>
      </c>
      <c r="AQ135" s="270" t="n">
        <v>46182</v>
      </c>
      <c r="AR135" s="184" t="n">
        <v>2810000</v>
      </c>
      <c r="AS135" s="184">
        <f>IF(AO135="","SIN ESTADO",IF(AQ135&lt;&gt;"","PAGA",IF(AP135&gt;0,"VENCIDA",IF(AP135&gt;=-5,"POR VENCER","AL DÍA"))))</f>
        <v/>
      </c>
      <c r="AT135" s="185" t="inlineStr">
        <is>
          <t>TRANSFERENCIA</t>
        </is>
      </c>
      <c r="AU135" s="119">
        <f>IF(N($H135)&lt;7,"",IF(AO135="","",AO135+31))</f>
        <v/>
      </c>
      <c r="AV135" s="124">
        <f>IF(AU135="","",TODAY()-AU135)</f>
        <v/>
      </c>
      <c r="AW135" s="494" t="n">
        <v>46224</v>
      </c>
      <c r="AX135" s="184" t="n">
        <v>2810000</v>
      </c>
      <c r="AY135" s="184">
        <f>IF(AU135="","SIN ESTADO",IF(AW135&lt;&gt;"","PAGA",IF(AV135&gt;0,"VENCIDA",IF(AV135&gt;=-5,"POR VENCER","AL DÍA"))))</f>
        <v/>
      </c>
      <c r="AZ135" s="185" t="inlineStr">
        <is>
          <t>TRANSFERENCIA</t>
        </is>
      </c>
      <c r="BA135" s="119">
        <f>IF(N($H135)&lt;8,"",IF(AU135="","",AU135+31))</f>
        <v/>
      </c>
      <c r="BB135" s="124">
        <f>IF(BA135="","",TODAY()-BA135)</f>
        <v/>
      </c>
      <c r="BC135" s="494" t="n">
        <v>46258</v>
      </c>
      <c r="BD135" s="184" t="n">
        <v>2810000</v>
      </c>
      <c r="BE135" s="184">
        <f>IF(BA135="","SIN ESTADO",IF(BC135&lt;&gt;"","PAGA",IF(BB135&gt;0,"VENCIDA",IF(BB135&gt;=-5,"POR VENCER","AL DÍA"))))</f>
        <v/>
      </c>
      <c r="BF135" s="185" t="inlineStr">
        <is>
          <t>TRANSFERENCIA</t>
        </is>
      </c>
      <c r="BG135" s="119">
        <f>IF(N($H135)&lt;9,"",IF(BA135="","",BA135+31))</f>
        <v/>
      </c>
      <c r="BH135" s="124">
        <f>IF(BG135="","",TODAY()-BG135)</f>
        <v/>
      </c>
      <c r="BI135" s="494" t="n"/>
      <c r="BJ135" s="184" t="n"/>
      <c r="BK135" s="184">
        <f>IF(BG135="","SIN ESTADO",IF(BI135&lt;&gt;"","PAGA",IF(BH135&gt;0,"VENCIDA",IF(BH135&gt;=-5,"POR VENCER","AL DÍA"))))</f>
        <v/>
      </c>
      <c r="BL135" s="185" t="n"/>
      <c r="BM135" s="119">
        <f>IF(N($H135)&lt;10,"",IF(BG135="","",BG135+31))</f>
        <v/>
      </c>
      <c r="BN135" s="124">
        <f>IF(BM135="","",TODAY()-BM135)</f>
        <v/>
      </c>
      <c r="BO135" s="494" t="n"/>
      <c r="BP135" s="184" t="n"/>
      <c r="BQ135" s="184">
        <f>IF(BM135="","SIN ESTADO",IF(BO135&lt;&gt;"","PAGA",IF(BN135&gt;0,"VENCIDA",IF(BN135&gt;=-5,"POR VENCER","AL DÍA"))))</f>
        <v/>
      </c>
      <c r="BR135" s="185" t="n"/>
      <c r="BS135" s="119">
        <f>IF(N($H135)&lt;11,"",IF(BM135="","",BM135+31))</f>
        <v/>
      </c>
      <c r="BT135" s="124">
        <f>IF(BS135="","",TODAY()-BS135)</f>
        <v/>
      </c>
      <c r="BU135" s="494" t="n"/>
      <c r="BV135" s="184" t="n"/>
      <c r="BW135" s="184">
        <f>IF(BS135="","SIN ESTADO",IF(BU135&lt;&gt;"","PAGA",IF(BT135&gt;0,"VENCIDA",IF(BT135&gt;=-5,"POR VENCER","AL DÍA"))))</f>
        <v/>
      </c>
      <c r="BX135" s="185" t="n"/>
      <c r="BY135" s="119">
        <f>IF(N($H135)&lt;12,"",IF(BS135="","",BS135+31))</f>
        <v/>
      </c>
      <c r="BZ135" s="124">
        <f>IF(BY135="","",TODAY()-BY135)</f>
        <v/>
      </c>
      <c r="CA135" s="494" t="n"/>
      <c r="CB135" s="184" t="n"/>
      <c r="CC135" s="184">
        <f>IF(BY135="","SIN ESTADO",IF(CA135&lt;&gt;"","PAGA",IF(BZ135&gt;0,"VENCIDA",IF(BZ135&gt;=-5,"POR VENCER","AL DÍA"))))</f>
        <v/>
      </c>
      <c r="CD135" s="185" t="n"/>
      <c r="CE135" s="119">
        <f>IF(N($H135)&lt;13,"",IF(BY135="","",BY135+31))</f>
        <v/>
      </c>
      <c r="CF135" s="124">
        <f>IF(CE135="","",TODAY()-CE135)</f>
        <v/>
      </c>
      <c r="CG135" s="494" t="n"/>
      <c r="CH135" s="184" t="n"/>
      <c r="CI135" s="184">
        <f>IF(CE135="","SIN ESTADO",IF(CG135&lt;&gt;"","PAGA",IF(CF135&gt;0,"VENCIDA",IF(CF135&gt;=-5,"POR VENCER","AL DÍA"))))</f>
        <v/>
      </c>
      <c r="CJ135" s="185" t="n"/>
      <c r="CK135" s="119">
        <f>IF(N($H135)&lt;14,"",IF(CE135="","",CE135+31))</f>
        <v/>
      </c>
      <c r="CL135" s="124">
        <f>IF(CK135="","",TODAY()-CK135)</f>
        <v/>
      </c>
      <c r="CM135" s="494" t="n"/>
      <c r="CN135" s="184" t="n"/>
      <c r="CO135" s="184">
        <f>IF(CK135="","SIN ESTADO",IF(CM135&lt;&gt;"","PAGA",IF(CL135&gt;0,"VENCIDA",IF(CL135&gt;=-5,"POR VENCER","AL DÍA"))))</f>
        <v/>
      </c>
      <c r="CP135" s="185" t="n"/>
      <c r="CQ135" s="119">
        <f>IF(N($H135)&lt;15,"",IF(CK135="","",CK135+31))</f>
        <v/>
      </c>
      <c r="CR135" s="124">
        <f>IF(CQ135="","",TODAY()-CQ135)</f>
        <v/>
      </c>
      <c r="CS135" s="494" t="n"/>
      <c r="CT135" s="184" t="n"/>
      <c r="CU135" s="184">
        <f>IF(CQ135="","SIN ESTADO",IF(CS135&lt;&gt;"","PAGA",IF(CR135&gt;0,"VENCIDA",IF(CR135&gt;=-5,"POR VENCER","AL DÍA"))))</f>
        <v/>
      </c>
      <c r="CV135" s="185" t="n"/>
      <c r="CW135" s="119">
        <f>IF(N($H135)&lt;16,"",IF(CQ135="","",CQ135+31))</f>
        <v/>
      </c>
      <c r="CX135" s="124">
        <f>IF(CW135="","",TODAY()-CW135)</f>
        <v/>
      </c>
      <c r="CY135" s="494" t="n"/>
      <c r="CZ135" s="184" t="n"/>
      <c r="DA135" s="184">
        <f>IF(CW135="","SIN ESTADO",IF(CY135&lt;&gt;"","PAGA",IF(CX135&gt;0,"VENCIDA",IF(CX135&gt;=-5,"POR VENCER","AL DÍA"))))</f>
        <v/>
      </c>
      <c r="DB135" s="185" t="n"/>
      <c r="DC135" s="119">
        <f>IF(N($H135)&lt;17,"",IF(CW135="","",CW135+31))</f>
        <v/>
      </c>
      <c r="DD135" s="124">
        <f>IF(DC135="","",TODAY()-DC135)</f>
        <v/>
      </c>
      <c r="DE135" s="494" t="n"/>
      <c r="DF135" s="184" t="n"/>
      <c r="DG135" s="184">
        <f>IF(DC135="","SIN ESTADO",IF(DE135&lt;&gt;"","PAGA",IF(DD135&gt;0,"VENCIDA",IF(DD135&gt;=-5,"POR VENCER","AL DÍA"))))</f>
        <v/>
      </c>
      <c r="DH135" s="185" t="n"/>
      <c r="DI135" s="119">
        <f>IF(N($H135)&lt;18,"",IF(DC135="","",DC135+31))</f>
        <v/>
      </c>
      <c r="DJ135" s="124">
        <f>IF(DI135="","",TODAY()-DI135)</f>
        <v/>
      </c>
      <c r="DK135" s="494" t="n"/>
      <c r="DL135" s="184" t="n"/>
      <c r="DM135" s="184">
        <f>IF(DI135="","SIN ESTADO",IF(DK135&lt;&gt;"","PAGA",IF(DJ135&gt;0,"VENCIDA",IF(DJ135&gt;=-5,"POR VENCER","AL DÍA"))))</f>
        <v/>
      </c>
      <c r="DN135" s="185" t="n"/>
      <c r="DO135" s="119">
        <f>IF(N($H135)&lt;19,"",IF(DI135="","",DI135+31))</f>
        <v/>
      </c>
      <c r="DP135" s="124">
        <f>IF(DO135="","",TODAY()-DO135)</f>
        <v/>
      </c>
      <c r="DQ135" s="494" t="n"/>
      <c r="DR135" s="184" t="n"/>
      <c r="DS135" s="184">
        <f>IF(DO135="","SIN ESTADO",IF(DQ135&lt;&gt;"","PAGA",IF(DP135&gt;0,"VENCIDA",IF(DP135&gt;=-5,"POR VENCER","AL DÍA"))))</f>
        <v/>
      </c>
      <c r="DT135" s="185" t="n"/>
      <c r="DU135" s="119">
        <f>IF(N($H135)&lt;20,"",IF(DO135="","",DO135+31))</f>
        <v/>
      </c>
      <c r="DV135" s="124">
        <f>IF(DU135="","",TODAY()-DU135)</f>
        <v/>
      </c>
      <c r="DW135" s="494" t="n"/>
      <c r="DX135" s="184" t="n"/>
      <c r="DY135" s="184">
        <f>IF(DU135="","SIN ESTADO",IF(DW135&lt;&gt;"","PAGA",IF(DV135&gt;0,"VENCIDA",IF(DV135&gt;=-5,"POR VENCER","AL DÍA"))))</f>
        <v/>
      </c>
      <c r="DZ135" s="185" t="n"/>
      <c r="EA135" s="119">
        <f>IF(N($H135)&lt;21,"",IF(DU135="","",DU135+31))</f>
        <v/>
      </c>
      <c r="EB135" s="124">
        <f>IF(EA135="","",TODAY()-EA135)</f>
        <v/>
      </c>
      <c r="EC135" s="494" t="n"/>
      <c r="ED135" s="184" t="n"/>
      <c r="EE135" s="184">
        <f>IF(EA135="","SIN ESTADO",IF(EC135&lt;&gt;"","PAGA",IF(EB135&gt;0,"VENCIDA",IF(EB135&gt;=-5,"POR VENCER","AL DÍA"))))</f>
        <v/>
      </c>
      <c r="EF135" s="185" t="n"/>
      <c r="EG135" s="119">
        <f>IF(N($H135)&lt;22,"",IF(EA135="","",EA135+31))</f>
        <v/>
      </c>
      <c r="EH135" s="124">
        <f>IF(EG135="","",TODAY()-EG135)</f>
        <v/>
      </c>
      <c r="EI135" s="494" t="n"/>
      <c r="EJ135" s="184" t="n"/>
      <c r="EK135" s="184">
        <f>IF(EG135="","SIN ESTADO",IF(EI135&lt;&gt;"","PAGA",IF(EH135&gt;0,"VENCIDA",IF(EH135&gt;=-5,"POR VENCER","AL DÍA"))))</f>
        <v/>
      </c>
      <c r="EL135" s="185" t="n"/>
      <c r="EM135" s="119">
        <f>IF(N($H135)&lt;23,"",IF(EG135="","",EG135+31))</f>
        <v/>
      </c>
      <c r="EN135" s="124">
        <f>IF(EM135="","",TODAY()-EM135)</f>
        <v/>
      </c>
      <c r="EO135" s="494" t="n"/>
      <c r="EP135" s="184" t="n"/>
      <c r="EQ135" s="184">
        <f>IF(EM135="","SIN ESTADO",IF(EO135&lt;&gt;"","PAGA",IF(EN135&gt;0,"VENCIDA",IF(EN135&gt;=-5,"POR VENCER","AL DÍA"))))</f>
        <v/>
      </c>
      <c r="ER135" s="185" t="n"/>
      <c r="ES135" s="119">
        <f>IF(N($H135)&lt;24,"",IF(EM135="","",EM135+31))</f>
        <v/>
      </c>
      <c r="ET135" s="124">
        <f>IF(ES135="","",TODAY()-ES135)</f>
        <v/>
      </c>
      <c r="EU135" s="494" t="n"/>
      <c r="EV135" s="184" t="n"/>
      <c r="EW135" s="184">
        <f>IF(ES135="","SIN ESTADO",IF(EU135&lt;&gt;"","PAGA",IF(ET135&gt;0,"VENCIDA",IF(ET135&gt;=-5,"POR VENCER","AL DÍA"))))</f>
        <v/>
      </c>
      <c r="EX135" s="185" t="n"/>
      <c r="EY135" s="119">
        <f>IF(N($H135)&lt;25,"",IF(ES135="","",ES135+31))</f>
        <v/>
      </c>
      <c r="EZ135" s="124">
        <f>IF(EY135="","",TODAY()-EY135)</f>
        <v/>
      </c>
      <c r="FA135" s="494" t="n"/>
      <c r="FB135" s="184" t="n"/>
      <c r="FC135" s="184">
        <f>IF(EY135="","SIN ESTADO",IF(FA135&lt;&gt;"","PAGA",IF(EZ135&gt;0,"VENCIDA",IF(EZ135&gt;=-5,"POR VENCER","AL DÍA"))))</f>
        <v/>
      </c>
      <c r="FD135" s="185" t="n"/>
      <c r="FE135" s="119">
        <f>IF(N($H135)&lt;26,"",IF(EY135="","",EY135+31))</f>
        <v/>
      </c>
      <c r="FF135" s="124">
        <f>IF(FE135="","",TODAY()-FE135)</f>
        <v/>
      </c>
      <c r="FG135" s="494" t="n"/>
      <c r="FH135" s="184" t="n"/>
      <c r="FI135" s="184">
        <f>IF(FE135="","SIN ESTADO",IF(FG135&lt;&gt;"","PAGA",IF(FF135&gt;0,"VENCIDA",IF(FF135&gt;=-5,"POR VENCER","AL DÍA"))))</f>
        <v/>
      </c>
      <c r="FJ135" s="185" t="n"/>
      <c r="FK135" s="119">
        <f>IF(N($H135)&lt;27,"",IF(FE135="","",FE135+31))</f>
        <v/>
      </c>
      <c r="FL135" s="124">
        <f>IF(FK135="","",TODAY()-FK135)</f>
        <v/>
      </c>
      <c r="FM135" s="494" t="n"/>
      <c r="FN135" s="184" t="n"/>
      <c r="FO135" s="184">
        <f>IF(FK135="","SIN ESTADO",IF(FM135&lt;&gt;"","PAGA",IF(FL135&gt;0,"VENCIDA",IF(FL135&gt;=-5,"POR VENCER","AL DÍA"))))</f>
        <v/>
      </c>
      <c r="FP135" s="185" t="n"/>
      <c r="FQ135" s="119">
        <f>IF(N($H135)&lt;28,"",IF(FK135="","",FK135+31))</f>
        <v/>
      </c>
      <c r="FR135" s="124">
        <f>IF(FQ135="","",TODAY()-FQ135)</f>
        <v/>
      </c>
      <c r="FS135" s="494" t="n"/>
      <c r="FT135" s="184" t="n"/>
      <c r="FU135" s="184">
        <f>IF(FQ135="","SIN ESTADO",IF(FS135&lt;&gt;"","PAGA",IF(FR135&gt;0,"VENCIDA",IF(FR135&gt;=-5,"POR VENCER","AL DÍA"))))</f>
        <v/>
      </c>
      <c r="FV135" s="185" t="n"/>
      <c r="FW135" s="119">
        <f>IF(N($H135)&lt;29,"",IF(FQ135="","",FQ135+31))</f>
        <v/>
      </c>
      <c r="FX135" s="124">
        <f>IF(FW135="","",TODAY()-FW135)</f>
        <v/>
      </c>
      <c r="FY135" s="494" t="n"/>
      <c r="FZ135" s="184" t="n"/>
      <c r="GA135" s="184">
        <f>IF(FW135="","SIN ESTADO",IF(FY135&lt;&gt;"","PAGA",IF(FX135&gt;0,"VENCIDA",IF(FX135&gt;=-5,"POR VENCER","AL DÍA"))))</f>
        <v/>
      </c>
      <c r="GB135" s="185" t="n"/>
      <c r="GC135" s="119">
        <f>IF(N($H135)&lt;30,"",IF(FW135="","",FW135+31))</f>
        <v/>
      </c>
      <c r="GD135" s="124">
        <f>IF(GC135="","",TODAY()-GC135)</f>
        <v/>
      </c>
      <c r="GE135" s="494" t="n"/>
      <c r="GF135" s="184" t="n"/>
      <c r="GG135" s="184">
        <f>IF(GC135="","SIN ESTADO",IF(GE135&lt;&gt;"","PAGA",IF(GD135&gt;0,"VENCIDA",IF(GD135&gt;=-5,"POR VENCER","AL DÍA"))))</f>
        <v/>
      </c>
      <c r="GH135" s="185" t="n"/>
      <c r="GI135" s="119">
        <f>IF(N($H135)&lt;31,"",IF(GC135="","",GC135+31))</f>
        <v/>
      </c>
      <c r="GJ135" s="124">
        <f>IF(GI135="","",TODAY()-GI135)</f>
        <v/>
      </c>
      <c r="GK135" s="494" t="n"/>
      <c r="GL135" s="184" t="n"/>
      <c r="GM135" s="184">
        <f>IF(GI135="","SIN ESTADO",IF(GK135&lt;&gt;"","PAGA",IF(GJ135&gt;0,"VENCIDA",IF(GJ135&gt;=-5,"POR VENCER","AL DÍA"))))</f>
        <v/>
      </c>
      <c r="GN135" s="185" t="n"/>
      <c r="GO135" s="119">
        <f>IF(N($H135)&lt;32,"",IF(GI135="","",GI135+31))</f>
        <v/>
      </c>
      <c r="GP135" s="124">
        <f>IF(GO135="","",TODAY()-GO135)</f>
        <v/>
      </c>
      <c r="GQ135" s="494" t="n"/>
      <c r="GR135" s="184" t="n"/>
      <c r="GS135" s="184">
        <f>IF(GO135="","SIN ESTADO",IF(GQ135&lt;&gt;"","PAGA",IF(GP135&gt;0,"VENCIDA",IF(GP135&gt;=-5,"POR VENCER","AL DÍA"))))</f>
        <v/>
      </c>
      <c r="GT135" s="185" t="n"/>
      <c r="GU135" s="119">
        <f>IF(N($H135)&lt;33,"",IF(GO135="","",GO135+31))</f>
        <v/>
      </c>
      <c r="GV135" s="124">
        <f>IF(GU135="","",TODAY()-GU135)</f>
        <v/>
      </c>
      <c r="GW135" s="494" t="n"/>
      <c r="GX135" s="184" t="n"/>
      <c r="GY135" s="184">
        <f>IF(GU135="","SIN ESTADO",IF(GW135&lt;&gt;"","PAGA",IF(GV135&gt;0,"VENCIDA",IF(GV135&gt;=-5,"POR VENCER","AL DÍA"))))</f>
        <v/>
      </c>
      <c r="GZ135" s="185" t="n"/>
      <c r="HA135" s="119">
        <f>IF(N($H135)&lt;34,"",IF(GU135="","",GU135+31))</f>
        <v/>
      </c>
      <c r="HB135" s="124">
        <f>IF(HA135="","",TODAY()-HA135)</f>
        <v/>
      </c>
      <c r="HC135" s="494" t="n"/>
      <c r="HD135" s="184" t="n"/>
      <c r="HE135" s="184">
        <f>IF(HA135="","SIN ESTADO",IF(HC135&lt;&gt;"","PAGA",IF(HB135&gt;0,"VENCIDA",IF(HB135&gt;=-5,"POR VENCER","AL DÍA"))))</f>
        <v/>
      </c>
      <c r="HF135" s="185" t="n"/>
      <c r="HG135" s="119">
        <f>IF(N($H135)&lt;35,"",IF(HA135="","",HA135+31))</f>
        <v/>
      </c>
      <c r="HH135" s="124">
        <f>IF(HG135="","",TODAY()-HG135)</f>
        <v/>
      </c>
      <c r="HI135" s="494" t="n"/>
      <c r="HJ135" s="184" t="n"/>
      <c r="HK135" s="184">
        <f>IF(HG135="","SIN ESTADO",IF(HI135&lt;&gt;"","PAGA",IF(HH135&gt;0,"VENCIDA",IF(HH135&gt;=-5,"POR VENCER","AL DÍA"))))</f>
        <v/>
      </c>
      <c r="HL135" s="168" t="n"/>
      <c r="HM135" s="119">
        <f>IF(N($H135)&lt;36,"",IF(HG135="","",HG135+31))</f>
        <v/>
      </c>
      <c r="HN135" s="124">
        <f>IF(HM135="","",TODAY()-HM135)</f>
        <v/>
      </c>
      <c r="HO135" s="494" t="n"/>
      <c r="HP135" s="184" t="n"/>
      <c r="HQ135" s="184">
        <f>IF(HM135="","SIN ESTADO",IF(HO135&lt;&gt;"","PAGA",IF(HN135&gt;0,"VENCIDA",IF(HN135&gt;=-5,"POR VENCER","AL DÍA"))))</f>
        <v/>
      </c>
      <c r="HR135" s="168" t="n"/>
      <c r="HS135" s="169">
        <f>N135+T135+Z135+AF135+AL135+AR135+AX135+BD135+BJ135+BP135+BV135+CB135+CH135+CN135+CT135+CZ135+DF135+DL135+DR135+DX135+ED135+EJ135+EP135+EV135+FB135+FH135+FN135+FT135+FZ135+GF135+GL135+GR135+GX135+HD135+HJ135+HP135</f>
        <v/>
      </c>
      <c r="HU135" s="170">
        <f>IFERROR(N($J135),0)</f>
        <v/>
      </c>
      <c r="HW135" s="170">
        <f>SUMPRODUCT((MOD(COLUMN($M135:$HR135)-COLUMN($M135),6)=0)*ISNUMBER($M135:$HR135)*($M135:$HR135&gt;=RESUMEN!$C$26)*($M135:$HR135&lt;=RESUMEN!$C$27)*IFERROR(N($N135:$HS135),0))</f>
        <v/>
      </c>
      <c r="HX135" s="170">
        <f>SUMPRODUCT((MOD(COLUMN($M135:$HR135)-COLUMN($M135),6)=0)*ISNUMBER($M135:$HR135)*($M135:$HR135&gt;=RESUMEN!$C$26)*($M135:$HR135&lt;=RESUMEN!$C$27))</f>
        <v/>
      </c>
    </row>
    <row r="136" ht="15.75" customHeight="1" s="506">
      <c r="B136" s="113">
        <f>VENTAS!A135</f>
        <v/>
      </c>
      <c r="C136" s="236">
        <f>VENTAS!B135</f>
        <v/>
      </c>
      <c r="D136" s="53">
        <f>VENTAS!C135</f>
        <v/>
      </c>
      <c r="E136" s="114">
        <f>VENTAS!D135</f>
        <v/>
      </c>
      <c r="F136" s="114">
        <f>VENTAS!J135</f>
        <v/>
      </c>
      <c r="G136" s="494">
        <f>VENTAS!F135</f>
        <v/>
      </c>
      <c r="H136" s="479">
        <f>VENTAS!K135</f>
        <v/>
      </c>
      <c r="I136" s="479">
        <f>VENTAS!M135</f>
        <v/>
      </c>
      <c r="J136" s="184">
        <f>VENTAS!L135</f>
        <v/>
      </c>
      <c r="K136" s="119">
        <f>IF(N($H136)&lt;1,"",$G136+31)</f>
        <v/>
      </c>
      <c r="L136" s="124">
        <f>IF(K136="","",TODAY()-K136)</f>
        <v/>
      </c>
      <c r="M136" s="494" t="n"/>
      <c r="N136" s="374" t="n"/>
      <c r="O136" s="184">
        <f>IF(K136="","SIN ESTADO",IF(M136&lt;&gt;"","PAGA",IF(L136&gt;0,"VENCIDA",IF(L136&gt;=-5,"POR VENCER","AL DÍA"))))</f>
        <v/>
      </c>
      <c r="P136" s="185" t="n"/>
      <c r="Q136" s="119">
        <f>IF(N($H136)&lt;2,"",IF(K136="","",K136+31))</f>
        <v/>
      </c>
      <c r="R136" s="124">
        <f>IF(Q136="","",TODAY()-Q136)</f>
        <v/>
      </c>
      <c r="S136" s="494" t="n"/>
      <c r="T136" s="184" t="n"/>
      <c r="U136" s="184">
        <f>IF(Q136="","SIN ESTADO",IF(S136&lt;&gt;"","PAGA",IF(R136&gt;0,"VENCIDA",IF(R136&gt;=-5,"POR VENCER","AL DÍA"))))</f>
        <v/>
      </c>
      <c r="V136" s="185" t="n"/>
      <c r="W136" s="119">
        <f>IF(N($H136)&lt;3,"",IF(Q136="","",Q136+31))</f>
        <v/>
      </c>
      <c r="X136" s="124">
        <f>IF(W136="","",TODAY()-W136)</f>
        <v/>
      </c>
      <c r="Y136" s="494" t="n"/>
      <c r="Z136" s="184" t="n"/>
      <c r="AA136" s="184">
        <f>IF(W136="","SIN ESTADO",IF(Y136&lt;&gt;"","PAGA",IF(X136&gt;0,"VENCIDA",IF(X136&gt;=-5,"POR VENCER","AL DÍA"))))</f>
        <v/>
      </c>
      <c r="AB136" s="185" t="n"/>
      <c r="AC136" s="119">
        <f>IF(N($H136)&lt;4,"",IF(W136="","",W136+31))</f>
        <v/>
      </c>
      <c r="AD136" s="124">
        <f>IF(AC136="","",TODAY()-AC136)</f>
        <v/>
      </c>
      <c r="AE136" s="494" t="n"/>
      <c r="AF136" s="184" t="n"/>
      <c r="AG136" s="184">
        <f>IF(AC136="","SIN ESTADO",IF(AE136&lt;&gt;"","PAGA",IF(AD136&gt;0,"VENCIDA",IF(AD136&gt;=-5,"POR VENCER","AL DÍA"))))</f>
        <v/>
      </c>
      <c r="AH136" s="185" t="n"/>
      <c r="AI136" s="119">
        <f>IF(N($H136)&lt;5,"",IF(AC136="","",AC136+31))</f>
        <v/>
      </c>
      <c r="AJ136" s="124">
        <f>IF(AI136="","",TODAY()-AI136)</f>
        <v/>
      </c>
      <c r="AK136" s="494" t="n"/>
      <c r="AL136" s="184" t="n"/>
      <c r="AM136" s="184">
        <f>IF(AI136="","SIN ESTADO",IF(AK136&lt;&gt;"","PAGA",IF(AJ136&gt;0,"VENCIDA",IF(AJ136&gt;=-5,"POR VENCER","AL DÍA"))))</f>
        <v/>
      </c>
      <c r="AN136" s="185" t="n"/>
      <c r="AO136" s="119">
        <f>IF(N($H136)&lt;6,"",IF(AI136="","",AI136+31))</f>
        <v/>
      </c>
      <c r="AP136" s="124">
        <f>IF(AO136="","",TODAY()-AO136)</f>
        <v/>
      </c>
      <c r="AQ136" s="270" t="n"/>
      <c r="AR136" s="184" t="n"/>
      <c r="AS136" s="184">
        <f>IF(AO136="","SIN ESTADO",IF(AQ136&lt;&gt;"","PAGA",IF(AP136&gt;0,"VENCIDA",IF(AP136&gt;=-5,"POR VENCER","AL DÍA"))))</f>
        <v/>
      </c>
      <c r="AT136" s="185" t="n"/>
      <c r="AU136" s="119">
        <f>IF(N($H136)&lt;7,"",IF(AO136="","",AO136+31))</f>
        <v/>
      </c>
      <c r="AV136" s="124">
        <f>IF(AU136="","",TODAY()-AU136)</f>
        <v/>
      </c>
      <c r="AW136" s="494" t="n"/>
      <c r="AX136" s="184" t="n"/>
      <c r="AY136" s="184">
        <f>IF(AU136="","SIN ESTADO",IF(AW136&lt;&gt;"","PAGA",IF(AV136&gt;0,"VENCIDA",IF(AV136&gt;=-5,"POR VENCER","AL DÍA"))))</f>
        <v/>
      </c>
      <c r="AZ136" s="185" t="n"/>
      <c r="BA136" s="119">
        <f>IF(N($H136)&lt;8,"",IF(AU136="","",AU136+31))</f>
        <v/>
      </c>
      <c r="BB136" s="124">
        <f>IF(BA136="","",TODAY()-BA136)</f>
        <v/>
      </c>
      <c r="BC136" s="494" t="n"/>
      <c r="BD136" s="184" t="n"/>
      <c r="BE136" s="184">
        <f>IF(BA136="","SIN ESTADO",IF(BC136&lt;&gt;"","PAGA",IF(BB136&gt;0,"VENCIDA",IF(BB136&gt;=-5,"POR VENCER","AL DÍA"))))</f>
        <v/>
      </c>
      <c r="BF136" s="185" t="n"/>
      <c r="BG136" s="119">
        <f>IF(N($H136)&lt;9,"",IF(BA136="","",BA136+31))</f>
        <v/>
      </c>
      <c r="BH136" s="124">
        <f>IF(BG136="","",TODAY()-BG136)</f>
        <v/>
      </c>
      <c r="BI136" s="494" t="n"/>
      <c r="BJ136" s="184" t="n"/>
      <c r="BK136" s="184">
        <f>IF(BG136="","SIN ESTADO",IF(BI136&lt;&gt;"","PAGA",IF(BH136&gt;0,"VENCIDA",IF(BH136&gt;=-5,"POR VENCER","AL DÍA"))))</f>
        <v/>
      </c>
      <c r="BL136" s="185" t="n"/>
      <c r="BM136" s="119">
        <f>IF(N($H136)&lt;10,"",IF(BG136="","",BG136+31))</f>
        <v/>
      </c>
      <c r="BN136" s="124">
        <f>IF(BM136="","",TODAY()-BM136)</f>
        <v/>
      </c>
      <c r="BO136" s="494" t="n"/>
      <c r="BP136" s="184" t="n"/>
      <c r="BQ136" s="184">
        <f>IF(BM136="","SIN ESTADO",IF(BO136&lt;&gt;"","PAGA",IF(BN136&gt;0,"VENCIDA",IF(BN136&gt;=-5,"POR VENCER","AL DÍA"))))</f>
        <v/>
      </c>
      <c r="BR136" s="185" t="n"/>
      <c r="BS136" s="119">
        <f>IF(N($H136)&lt;11,"",IF(BM136="","",BM136+31))</f>
        <v/>
      </c>
      <c r="BT136" s="124">
        <f>IF(BS136="","",TODAY()-BS136)</f>
        <v/>
      </c>
      <c r="BU136" s="494" t="n"/>
      <c r="BV136" s="184" t="n"/>
      <c r="BW136" s="184">
        <f>IF(BS136="","SIN ESTADO",IF(BU136&lt;&gt;"","PAGA",IF(BT136&gt;0,"VENCIDA",IF(BT136&gt;=-5,"POR VENCER","AL DÍA"))))</f>
        <v/>
      </c>
      <c r="BX136" s="185" t="n"/>
      <c r="BY136" s="119">
        <f>IF(N($H136)&lt;12,"",IF(BS136="","",BS136+31))</f>
        <v/>
      </c>
      <c r="BZ136" s="124">
        <f>IF(BY136="","",TODAY()-BY136)</f>
        <v/>
      </c>
      <c r="CA136" s="494" t="n"/>
      <c r="CB136" s="184" t="n"/>
      <c r="CC136" s="184">
        <f>IF(BY136="","SIN ESTADO",IF(CA136&lt;&gt;"","PAGA",IF(BZ136&gt;0,"VENCIDA",IF(BZ136&gt;=-5,"POR VENCER","AL DÍA"))))</f>
        <v/>
      </c>
      <c r="CD136" s="185" t="n"/>
      <c r="CE136" s="119">
        <f>IF(N($H136)&lt;13,"",IF(BY136="","",BY136+31))</f>
        <v/>
      </c>
      <c r="CF136" s="124">
        <f>IF(CE136="","",TODAY()-CE136)</f>
        <v/>
      </c>
      <c r="CG136" s="494" t="n"/>
      <c r="CH136" s="184" t="n"/>
      <c r="CI136" s="184">
        <f>IF(CE136="","SIN ESTADO",IF(CG136&lt;&gt;"","PAGA",IF(CF136&gt;0,"VENCIDA",IF(CF136&gt;=-5,"POR VENCER","AL DÍA"))))</f>
        <v/>
      </c>
      <c r="CJ136" s="185" t="n"/>
      <c r="CK136" s="119">
        <f>IF(N($H136)&lt;14,"",IF(CE136="","",CE136+31))</f>
        <v/>
      </c>
      <c r="CL136" s="124">
        <f>IF(CK136="","",TODAY()-CK136)</f>
        <v/>
      </c>
      <c r="CM136" s="494" t="n"/>
      <c r="CN136" s="184" t="n"/>
      <c r="CO136" s="184">
        <f>IF(CK136="","SIN ESTADO",IF(CM136&lt;&gt;"","PAGA",IF(CL136&gt;0,"VENCIDA",IF(CL136&gt;=-5,"POR VENCER","AL DÍA"))))</f>
        <v/>
      </c>
      <c r="CP136" s="185" t="n"/>
      <c r="CQ136" s="119">
        <f>IF(N($H136)&lt;15,"",IF(CK136="","",CK136+31))</f>
        <v/>
      </c>
      <c r="CR136" s="124">
        <f>IF(CQ136="","",TODAY()-CQ136)</f>
        <v/>
      </c>
      <c r="CS136" s="494" t="n"/>
      <c r="CT136" s="184" t="n"/>
      <c r="CU136" s="184">
        <f>IF(CQ136="","SIN ESTADO",IF(CS136&lt;&gt;"","PAGA",IF(CR136&gt;0,"VENCIDA",IF(CR136&gt;=-5,"POR VENCER","AL DÍA"))))</f>
        <v/>
      </c>
      <c r="CV136" s="185" t="n"/>
      <c r="CW136" s="119">
        <f>IF(N($H136)&lt;16,"",IF(CQ136="","",CQ136+31))</f>
        <v/>
      </c>
      <c r="CX136" s="124">
        <f>IF(CW136="","",TODAY()-CW136)</f>
        <v/>
      </c>
      <c r="CY136" s="494" t="n"/>
      <c r="CZ136" s="184" t="n"/>
      <c r="DA136" s="184">
        <f>IF(CW136="","SIN ESTADO",IF(CY136&lt;&gt;"","PAGA",IF(CX136&gt;0,"VENCIDA",IF(CX136&gt;=-5,"POR VENCER","AL DÍA"))))</f>
        <v/>
      </c>
      <c r="DB136" s="185" t="n"/>
      <c r="DC136" s="119">
        <f>IF(N($H136)&lt;17,"",IF(CW136="","",CW136+31))</f>
        <v/>
      </c>
      <c r="DD136" s="124">
        <f>IF(DC136="","",TODAY()-DC136)</f>
        <v/>
      </c>
      <c r="DE136" s="494" t="n"/>
      <c r="DF136" s="184" t="n"/>
      <c r="DG136" s="184">
        <f>IF(DC136="","SIN ESTADO",IF(DE136&lt;&gt;"","PAGA",IF(DD136&gt;0,"VENCIDA",IF(DD136&gt;=-5,"POR VENCER","AL DÍA"))))</f>
        <v/>
      </c>
      <c r="DH136" s="185" t="n"/>
      <c r="DI136" s="119">
        <f>IF(N($H136)&lt;18,"",IF(DC136="","",DC136+31))</f>
        <v/>
      </c>
      <c r="DJ136" s="124">
        <f>IF(DI136="","",TODAY()-DI136)</f>
        <v/>
      </c>
      <c r="DK136" s="494" t="n"/>
      <c r="DL136" s="184" t="n"/>
      <c r="DM136" s="184">
        <f>IF(DI136="","SIN ESTADO",IF(DK136&lt;&gt;"","PAGA",IF(DJ136&gt;0,"VENCIDA",IF(DJ136&gt;=-5,"POR VENCER","AL DÍA"))))</f>
        <v/>
      </c>
      <c r="DN136" s="185" t="n"/>
      <c r="DO136" s="119">
        <f>IF(N($H136)&lt;19,"",IF(DI136="","",DI136+31))</f>
        <v/>
      </c>
      <c r="DP136" s="124">
        <f>IF(DO136="","",TODAY()-DO136)</f>
        <v/>
      </c>
      <c r="DQ136" s="494" t="n"/>
      <c r="DR136" s="184" t="n"/>
      <c r="DS136" s="184">
        <f>IF(DO136="","SIN ESTADO",IF(DQ136&lt;&gt;"","PAGA",IF(DP136&gt;0,"VENCIDA",IF(DP136&gt;=-5,"POR VENCER","AL DÍA"))))</f>
        <v/>
      </c>
      <c r="DT136" s="185" t="n"/>
      <c r="DU136" s="119">
        <f>IF(N($H136)&lt;20,"",IF(DO136="","",DO136+31))</f>
        <v/>
      </c>
      <c r="DV136" s="124">
        <f>IF(DU136="","",TODAY()-DU136)</f>
        <v/>
      </c>
      <c r="DW136" s="494" t="n"/>
      <c r="DX136" s="184" t="n"/>
      <c r="DY136" s="184">
        <f>IF(DU136="","SIN ESTADO",IF(DW136&lt;&gt;"","PAGA",IF(DV136&gt;0,"VENCIDA",IF(DV136&gt;=-5,"POR VENCER","AL DÍA"))))</f>
        <v/>
      </c>
      <c r="DZ136" s="185" t="n"/>
      <c r="EA136" s="119">
        <f>IF(N($H136)&lt;21,"",IF(DU136="","",DU136+31))</f>
        <v/>
      </c>
      <c r="EB136" s="124">
        <f>IF(EA136="","",TODAY()-EA136)</f>
        <v/>
      </c>
      <c r="EC136" s="494" t="n"/>
      <c r="ED136" s="184" t="n"/>
      <c r="EE136" s="184">
        <f>IF(EA136="","SIN ESTADO",IF(EC136&lt;&gt;"","PAGA",IF(EB136&gt;0,"VENCIDA",IF(EB136&gt;=-5,"POR VENCER","AL DÍA"))))</f>
        <v/>
      </c>
      <c r="EF136" s="185" t="n"/>
      <c r="EG136" s="119">
        <f>IF(N($H136)&lt;22,"",IF(EA136="","",EA136+31))</f>
        <v/>
      </c>
      <c r="EH136" s="124">
        <f>IF(EG136="","",TODAY()-EG136)</f>
        <v/>
      </c>
      <c r="EI136" s="494" t="n"/>
      <c r="EJ136" s="184" t="n"/>
      <c r="EK136" s="184">
        <f>IF(EG136="","SIN ESTADO",IF(EI136&lt;&gt;"","PAGA",IF(EH136&gt;0,"VENCIDA",IF(EH136&gt;=-5,"POR VENCER","AL DÍA"))))</f>
        <v/>
      </c>
      <c r="EL136" s="185" t="n"/>
      <c r="EM136" s="119">
        <f>IF(N($H136)&lt;23,"",IF(EG136="","",EG136+31))</f>
        <v/>
      </c>
      <c r="EN136" s="124">
        <f>IF(EM136="","",TODAY()-EM136)</f>
        <v/>
      </c>
      <c r="EO136" s="494" t="n"/>
      <c r="EP136" s="184" t="n"/>
      <c r="EQ136" s="184">
        <f>IF(EM136="","SIN ESTADO",IF(EO136&lt;&gt;"","PAGA",IF(EN136&gt;0,"VENCIDA",IF(EN136&gt;=-5,"POR VENCER","AL DÍA"))))</f>
        <v/>
      </c>
      <c r="ER136" s="185" t="n"/>
      <c r="ES136" s="119">
        <f>IF(N($H136)&lt;24,"",IF(EM136="","",EM136+31))</f>
        <v/>
      </c>
      <c r="ET136" s="124">
        <f>IF(ES136="","",TODAY()-ES136)</f>
        <v/>
      </c>
      <c r="EU136" s="494" t="n"/>
      <c r="EV136" s="184" t="n"/>
      <c r="EW136" s="184">
        <f>IF(ES136="","SIN ESTADO",IF(EU136&lt;&gt;"","PAGA",IF(ET136&gt;0,"VENCIDA",IF(ET136&gt;=-5,"POR VENCER","AL DÍA"))))</f>
        <v/>
      </c>
      <c r="EX136" s="185" t="n"/>
      <c r="EY136" s="119">
        <f>IF(N($H136)&lt;25,"",IF(ES136="","",ES136+31))</f>
        <v/>
      </c>
      <c r="EZ136" s="124">
        <f>IF(EY136="","",TODAY()-EY136)</f>
        <v/>
      </c>
      <c r="FA136" s="494" t="n"/>
      <c r="FB136" s="184" t="n"/>
      <c r="FC136" s="184">
        <f>IF(EY136="","SIN ESTADO",IF(FA136&lt;&gt;"","PAGA",IF(EZ136&gt;0,"VENCIDA",IF(EZ136&gt;=-5,"POR VENCER","AL DÍA"))))</f>
        <v/>
      </c>
      <c r="FD136" s="185" t="n"/>
      <c r="FE136" s="119">
        <f>IF(N($H136)&lt;26,"",IF(EY136="","",EY136+31))</f>
        <v/>
      </c>
      <c r="FF136" s="124">
        <f>IF(FE136="","",TODAY()-FE136)</f>
        <v/>
      </c>
      <c r="FG136" s="494" t="n"/>
      <c r="FH136" s="184" t="n"/>
      <c r="FI136" s="184">
        <f>IF(FE136="","SIN ESTADO",IF(FG136&lt;&gt;"","PAGA",IF(FF136&gt;0,"VENCIDA",IF(FF136&gt;=-5,"POR VENCER","AL DÍA"))))</f>
        <v/>
      </c>
      <c r="FJ136" s="185" t="n"/>
      <c r="FK136" s="119">
        <f>IF(N($H136)&lt;27,"",IF(FE136="","",FE136+31))</f>
        <v/>
      </c>
      <c r="FL136" s="124">
        <f>IF(FK136="","",TODAY()-FK136)</f>
        <v/>
      </c>
      <c r="FM136" s="494" t="n"/>
      <c r="FN136" s="184" t="n"/>
      <c r="FO136" s="184">
        <f>IF(FK136="","SIN ESTADO",IF(FM136&lt;&gt;"","PAGA",IF(FL136&gt;0,"VENCIDA",IF(FL136&gt;=-5,"POR VENCER","AL DÍA"))))</f>
        <v/>
      </c>
      <c r="FP136" s="185" t="n"/>
      <c r="FQ136" s="119">
        <f>IF(N($H136)&lt;28,"",IF(FK136="","",FK136+31))</f>
        <v/>
      </c>
      <c r="FR136" s="124">
        <f>IF(FQ136="","",TODAY()-FQ136)</f>
        <v/>
      </c>
      <c r="FS136" s="494" t="n"/>
      <c r="FT136" s="184" t="n"/>
      <c r="FU136" s="184">
        <f>IF(FQ136="","SIN ESTADO",IF(FS136&lt;&gt;"","PAGA",IF(FR136&gt;0,"VENCIDA",IF(FR136&gt;=-5,"POR VENCER","AL DÍA"))))</f>
        <v/>
      </c>
      <c r="FV136" s="185" t="n"/>
      <c r="FW136" s="119">
        <f>IF(N($H136)&lt;29,"",IF(FQ136="","",FQ136+31))</f>
        <v/>
      </c>
      <c r="FX136" s="124">
        <f>IF(FW136="","",TODAY()-FW136)</f>
        <v/>
      </c>
      <c r="FY136" s="494" t="n"/>
      <c r="FZ136" s="184" t="n"/>
      <c r="GA136" s="184">
        <f>IF(FW136="","SIN ESTADO",IF(FY136&lt;&gt;"","PAGA",IF(FX136&gt;0,"VENCIDA",IF(FX136&gt;=-5,"POR VENCER","AL DÍA"))))</f>
        <v/>
      </c>
      <c r="GB136" s="185" t="n"/>
      <c r="GC136" s="119">
        <f>IF(N($H136)&lt;30,"",IF(FW136="","",FW136+31))</f>
        <v/>
      </c>
      <c r="GD136" s="124">
        <f>IF(GC136="","",TODAY()-GC136)</f>
        <v/>
      </c>
      <c r="GE136" s="494" t="n"/>
      <c r="GF136" s="184" t="n"/>
      <c r="GG136" s="184">
        <f>IF(GC136="","SIN ESTADO",IF(GE136&lt;&gt;"","PAGA",IF(GD136&gt;0,"VENCIDA",IF(GD136&gt;=-5,"POR VENCER","AL DÍA"))))</f>
        <v/>
      </c>
      <c r="GH136" s="185" t="n"/>
      <c r="GI136" s="119">
        <f>IF(N($H136)&lt;31,"",IF(GC136="","",GC136+31))</f>
        <v/>
      </c>
      <c r="GJ136" s="124">
        <f>IF(GI136="","",TODAY()-GI136)</f>
        <v/>
      </c>
      <c r="GK136" s="494" t="n"/>
      <c r="GL136" s="184" t="n"/>
      <c r="GM136" s="184">
        <f>IF(GI136="","SIN ESTADO",IF(GK136&lt;&gt;"","PAGA",IF(GJ136&gt;0,"VENCIDA",IF(GJ136&gt;=-5,"POR VENCER","AL DÍA"))))</f>
        <v/>
      </c>
      <c r="GN136" s="185" t="n"/>
      <c r="GO136" s="119">
        <f>IF(N($H136)&lt;32,"",IF(GI136="","",GI136+31))</f>
        <v/>
      </c>
      <c r="GP136" s="124">
        <f>IF(GO136="","",TODAY()-GO136)</f>
        <v/>
      </c>
      <c r="GQ136" s="494" t="n"/>
      <c r="GR136" s="184" t="n"/>
      <c r="GS136" s="184">
        <f>IF(GO136="","SIN ESTADO",IF(GQ136&lt;&gt;"","PAGA",IF(GP136&gt;0,"VENCIDA",IF(GP136&gt;=-5,"POR VENCER","AL DÍA"))))</f>
        <v/>
      </c>
      <c r="GT136" s="185" t="n"/>
      <c r="GU136" s="119">
        <f>IF(N($H136)&lt;33,"",IF(GO136="","",GO136+31))</f>
        <v/>
      </c>
      <c r="GV136" s="124">
        <f>IF(GU136="","",TODAY()-GU136)</f>
        <v/>
      </c>
      <c r="GW136" s="494" t="n"/>
      <c r="GX136" s="184" t="n"/>
      <c r="GY136" s="184">
        <f>IF(GU136="","SIN ESTADO",IF(GW136&lt;&gt;"","PAGA",IF(GV136&gt;0,"VENCIDA",IF(GV136&gt;=-5,"POR VENCER","AL DÍA"))))</f>
        <v/>
      </c>
      <c r="GZ136" s="185" t="n"/>
      <c r="HA136" s="119">
        <f>IF(N($H136)&lt;34,"",IF(GU136="","",GU136+31))</f>
        <v/>
      </c>
      <c r="HB136" s="124">
        <f>IF(HA136="","",TODAY()-HA136)</f>
        <v/>
      </c>
      <c r="HC136" s="494" t="n"/>
      <c r="HD136" s="184" t="n"/>
      <c r="HE136" s="184">
        <f>IF(HA136="","SIN ESTADO",IF(HC136&lt;&gt;"","PAGA",IF(HB136&gt;0,"VENCIDA",IF(HB136&gt;=-5,"POR VENCER","AL DÍA"))))</f>
        <v/>
      </c>
      <c r="HF136" s="185" t="n"/>
      <c r="HG136" s="119">
        <f>IF(N($H136)&lt;35,"",IF(HA136="","",HA136+31))</f>
        <v/>
      </c>
      <c r="HH136" s="124">
        <f>IF(HG136="","",TODAY()-HG136)</f>
        <v/>
      </c>
      <c r="HI136" s="494" t="n"/>
      <c r="HJ136" s="184" t="n"/>
      <c r="HK136" s="184">
        <f>IF(HG136="","SIN ESTADO",IF(HI136&lt;&gt;"","PAGA",IF(HH136&gt;0,"VENCIDA",IF(HH136&gt;=-5,"POR VENCER","AL DÍA"))))</f>
        <v/>
      </c>
      <c r="HL136" s="168" t="n"/>
      <c r="HM136" s="119">
        <f>IF(N($H136)&lt;36,"",IF(HG136="","",HG136+31))</f>
        <v/>
      </c>
      <c r="HN136" s="124">
        <f>IF(HM136="","",TODAY()-HM136)</f>
        <v/>
      </c>
      <c r="HO136" s="494" t="n"/>
      <c r="HP136" s="184" t="n"/>
      <c r="HQ136" s="184">
        <f>IF(HM136="","SIN ESTADO",IF(HO136&lt;&gt;"","PAGA",IF(HN136&gt;0,"VENCIDA",IF(HN136&gt;=-5,"POR VENCER","AL DÍA"))))</f>
        <v/>
      </c>
      <c r="HR136" s="168" t="n"/>
      <c r="HS136" s="169">
        <f>N136+T136+Z136+AF136+AL136+AR136+AX136+BD136+BJ136+BP136+BV136+CB136+CH136+CN136+CT136+CZ136+DF136+DL136+DR136+DX136+ED136+EJ136+EP136+EV136+FB136+FH136+FN136+FT136+FZ136+GF136+GL136+GR136+GX136+HD136+HJ136+HP136</f>
        <v/>
      </c>
      <c r="HU136" s="170">
        <f>IFERROR(N($J136),0)</f>
        <v/>
      </c>
      <c r="HW136" s="170">
        <f>SUMPRODUCT((MOD(COLUMN($M136:$HR136)-COLUMN($M136),6)=0)*ISNUMBER($M136:$HR136)*($M136:$HR136&gt;=RESUMEN!$C$26)*($M136:$HR136&lt;=RESUMEN!$C$27)*IFERROR(N($N136:$HS136),0))</f>
        <v/>
      </c>
      <c r="HX136" s="170">
        <f>SUMPRODUCT((MOD(COLUMN($M136:$HR136)-COLUMN($M136),6)=0)*ISNUMBER($M136:$HR136)*($M136:$HR136&gt;=RESUMEN!$C$26)*($M136:$HR136&lt;=RESUMEN!$C$27))</f>
        <v/>
      </c>
    </row>
    <row r="137" ht="15.75" customHeight="1" s="506">
      <c r="B137" s="113">
        <f>VENTAS!A136</f>
        <v/>
      </c>
      <c r="C137" s="236">
        <f>VENTAS!B136</f>
        <v/>
      </c>
      <c r="D137" s="53">
        <f>VENTAS!C136</f>
        <v/>
      </c>
      <c r="E137" s="114">
        <f>VENTAS!D136</f>
        <v/>
      </c>
      <c r="F137" s="114">
        <f>VENTAS!J136</f>
        <v/>
      </c>
      <c r="G137" s="494">
        <f>VENTAS!F136</f>
        <v/>
      </c>
      <c r="H137" s="479">
        <f>VENTAS!K136</f>
        <v/>
      </c>
      <c r="I137" s="479">
        <f>VENTAS!M136</f>
        <v/>
      </c>
      <c r="J137" s="184">
        <f>VENTAS!L136</f>
        <v/>
      </c>
      <c r="K137" s="119">
        <f>IF(N($H137)&lt;1,"",$G137+31)</f>
        <v/>
      </c>
      <c r="L137" s="124">
        <f>IF(K137="","",TODAY()-K137)</f>
        <v/>
      </c>
      <c r="M137" s="494" t="n"/>
      <c r="N137" s="374" t="n"/>
      <c r="O137" s="184">
        <f>IF(K137="","SIN ESTADO",IF(M137&lt;&gt;"","PAGA",IF(L137&gt;0,"VENCIDA",IF(L137&gt;=-5,"POR VENCER","AL DÍA"))))</f>
        <v/>
      </c>
      <c r="P137" s="185" t="n"/>
      <c r="Q137" s="119">
        <f>IF(N($H137)&lt;2,"",IF(K137="","",K137+31))</f>
        <v/>
      </c>
      <c r="R137" s="124">
        <f>IF(Q137="","",TODAY()-Q137)</f>
        <v/>
      </c>
      <c r="S137" s="494" t="n"/>
      <c r="T137" s="184" t="n"/>
      <c r="U137" s="184">
        <f>IF(Q137="","SIN ESTADO",IF(S137&lt;&gt;"","PAGA",IF(R137&gt;0,"VENCIDA",IF(R137&gt;=-5,"POR VENCER","AL DÍA"))))</f>
        <v/>
      </c>
      <c r="V137" s="185" t="n"/>
      <c r="W137" s="119">
        <f>IF(N($H137)&lt;3,"",IF(Q137="","",Q137+31))</f>
        <v/>
      </c>
      <c r="X137" s="124">
        <f>IF(W137="","",TODAY()-W137)</f>
        <v/>
      </c>
      <c r="Y137" s="494" t="n"/>
      <c r="Z137" s="184" t="n"/>
      <c r="AA137" s="184">
        <f>IF(W137="","SIN ESTADO",IF(Y137&lt;&gt;"","PAGA",IF(X137&gt;0,"VENCIDA",IF(X137&gt;=-5,"POR VENCER","AL DÍA"))))</f>
        <v/>
      </c>
      <c r="AB137" s="185" t="n"/>
      <c r="AC137" s="119">
        <f>IF(N($H137)&lt;4,"",IF(W137="","",W137+31))</f>
        <v/>
      </c>
      <c r="AD137" s="124">
        <f>IF(AC137="","",TODAY()-AC137)</f>
        <v/>
      </c>
      <c r="AE137" s="494" t="n"/>
      <c r="AF137" s="184" t="n"/>
      <c r="AG137" s="184">
        <f>IF(AC137="","SIN ESTADO",IF(AE137&lt;&gt;"","PAGA",IF(AD137&gt;0,"VENCIDA",IF(AD137&gt;=-5,"POR VENCER","AL DÍA"))))</f>
        <v/>
      </c>
      <c r="AH137" s="185" t="n"/>
      <c r="AI137" s="119">
        <f>IF(N($H137)&lt;5,"",IF(AC137="","",AC137+31))</f>
        <v/>
      </c>
      <c r="AJ137" s="124">
        <f>IF(AI137="","",TODAY()-AI137)</f>
        <v/>
      </c>
      <c r="AK137" s="494" t="n"/>
      <c r="AL137" s="184" t="n"/>
      <c r="AM137" s="184">
        <f>IF(AI137="","SIN ESTADO",IF(AK137&lt;&gt;"","PAGA",IF(AJ137&gt;0,"VENCIDA",IF(AJ137&gt;=-5,"POR VENCER","AL DÍA"))))</f>
        <v/>
      </c>
      <c r="AN137" s="185" t="n"/>
      <c r="AO137" s="119">
        <f>IF(N($H137)&lt;6,"",IF(AI137="","",AI137+31))</f>
        <v/>
      </c>
      <c r="AP137" s="124">
        <f>IF(AO137="","",TODAY()-AO137)</f>
        <v/>
      </c>
      <c r="AQ137" s="270" t="n"/>
      <c r="AR137" s="184" t="n"/>
      <c r="AS137" s="184">
        <f>IF(AO137="","SIN ESTADO",IF(AQ137&lt;&gt;"","PAGA",IF(AP137&gt;0,"VENCIDA",IF(AP137&gt;=-5,"POR VENCER","AL DÍA"))))</f>
        <v/>
      </c>
      <c r="AT137" s="185" t="n"/>
      <c r="AU137" s="119">
        <f>IF(N($H137)&lt;7,"",IF(AO137="","",AO137+31))</f>
        <v/>
      </c>
      <c r="AV137" s="124">
        <f>IF(AU137="","",TODAY()-AU137)</f>
        <v/>
      </c>
      <c r="AW137" s="494" t="n"/>
      <c r="AX137" s="184" t="n"/>
      <c r="AY137" s="184">
        <f>IF(AU137="","SIN ESTADO",IF(AW137&lt;&gt;"","PAGA",IF(AV137&gt;0,"VENCIDA",IF(AV137&gt;=-5,"POR VENCER","AL DÍA"))))</f>
        <v/>
      </c>
      <c r="AZ137" s="185" t="n"/>
      <c r="BA137" s="119">
        <f>IF(N($H137)&lt;8,"",IF(AU137="","",AU137+31))</f>
        <v/>
      </c>
      <c r="BB137" s="124">
        <f>IF(BA137="","",TODAY()-BA137)</f>
        <v/>
      </c>
      <c r="BC137" s="494" t="n"/>
      <c r="BD137" s="184" t="n"/>
      <c r="BE137" s="184">
        <f>IF(BA137="","SIN ESTADO",IF(BC137&lt;&gt;"","PAGA",IF(BB137&gt;0,"VENCIDA",IF(BB137&gt;=-5,"POR VENCER","AL DÍA"))))</f>
        <v/>
      </c>
      <c r="BF137" s="185" t="n"/>
      <c r="BG137" s="119">
        <f>IF(N($H137)&lt;9,"",IF(BA137="","",BA137+31))</f>
        <v/>
      </c>
      <c r="BH137" s="124">
        <f>IF(BG137="","",TODAY()-BG137)</f>
        <v/>
      </c>
      <c r="BI137" s="494" t="n"/>
      <c r="BJ137" s="184" t="n"/>
      <c r="BK137" s="184">
        <f>IF(BG137="","SIN ESTADO",IF(BI137&lt;&gt;"","PAGA",IF(BH137&gt;0,"VENCIDA",IF(BH137&gt;=-5,"POR VENCER","AL DÍA"))))</f>
        <v/>
      </c>
      <c r="BL137" s="185" t="n"/>
      <c r="BM137" s="119">
        <f>IF(N($H137)&lt;10,"",IF(BG137="","",BG137+31))</f>
        <v/>
      </c>
      <c r="BN137" s="124">
        <f>IF(BM137="","",TODAY()-BM137)</f>
        <v/>
      </c>
      <c r="BO137" s="494" t="n"/>
      <c r="BP137" s="184" t="n"/>
      <c r="BQ137" s="184">
        <f>IF(BM137="","SIN ESTADO",IF(BO137&lt;&gt;"","PAGA",IF(BN137&gt;0,"VENCIDA",IF(BN137&gt;=-5,"POR VENCER","AL DÍA"))))</f>
        <v/>
      </c>
      <c r="BR137" s="185" t="n"/>
      <c r="BS137" s="119">
        <f>IF(N($H137)&lt;11,"",IF(BM137="","",BM137+31))</f>
        <v/>
      </c>
      <c r="BT137" s="124">
        <f>IF(BS137="","",TODAY()-BS137)</f>
        <v/>
      </c>
      <c r="BU137" s="494" t="n"/>
      <c r="BV137" s="184" t="n"/>
      <c r="BW137" s="184">
        <f>IF(BS137="","SIN ESTADO",IF(BU137&lt;&gt;"","PAGA",IF(BT137&gt;0,"VENCIDA",IF(BT137&gt;=-5,"POR VENCER","AL DÍA"))))</f>
        <v/>
      </c>
      <c r="BX137" s="185" t="n"/>
      <c r="BY137" s="119">
        <f>IF(N($H137)&lt;12,"",IF(BS137="","",BS137+31))</f>
        <v/>
      </c>
      <c r="BZ137" s="124">
        <f>IF(BY137="","",TODAY()-BY137)</f>
        <v/>
      </c>
      <c r="CA137" s="494" t="n"/>
      <c r="CB137" s="184" t="n"/>
      <c r="CC137" s="184">
        <f>IF(BY137="","SIN ESTADO",IF(CA137&lt;&gt;"","PAGA",IF(BZ137&gt;0,"VENCIDA",IF(BZ137&gt;=-5,"POR VENCER","AL DÍA"))))</f>
        <v/>
      </c>
      <c r="CD137" s="185" t="n"/>
      <c r="CE137" s="119">
        <f>IF(N($H137)&lt;13,"",IF(BY137="","",BY137+31))</f>
        <v/>
      </c>
      <c r="CF137" s="124">
        <f>IF(CE137="","",TODAY()-CE137)</f>
        <v/>
      </c>
      <c r="CG137" s="494" t="n"/>
      <c r="CH137" s="184" t="n"/>
      <c r="CI137" s="184">
        <f>IF(CE137="","SIN ESTADO",IF(CG137&lt;&gt;"","PAGA",IF(CF137&gt;0,"VENCIDA",IF(CF137&gt;=-5,"POR VENCER","AL DÍA"))))</f>
        <v/>
      </c>
      <c r="CJ137" s="185" t="n"/>
      <c r="CK137" s="119">
        <f>IF(N($H137)&lt;14,"",IF(CE137="","",CE137+31))</f>
        <v/>
      </c>
      <c r="CL137" s="124">
        <f>IF(CK137="","",TODAY()-CK137)</f>
        <v/>
      </c>
      <c r="CM137" s="494" t="n"/>
      <c r="CN137" s="184" t="n"/>
      <c r="CO137" s="184">
        <f>IF(CK137="","SIN ESTADO",IF(CM137&lt;&gt;"","PAGA",IF(CL137&gt;0,"VENCIDA",IF(CL137&gt;=-5,"POR VENCER","AL DÍA"))))</f>
        <v/>
      </c>
      <c r="CP137" s="185" t="n"/>
      <c r="CQ137" s="119">
        <f>IF(N($H137)&lt;15,"",IF(CK137="","",CK137+31))</f>
        <v/>
      </c>
      <c r="CR137" s="124">
        <f>IF(CQ137="","",TODAY()-CQ137)</f>
        <v/>
      </c>
      <c r="CS137" s="494" t="n"/>
      <c r="CT137" s="184" t="n"/>
      <c r="CU137" s="184">
        <f>IF(CQ137="","SIN ESTADO",IF(CS137&lt;&gt;"","PAGA",IF(CR137&gt;0,"VENCIDA",IF(CR137&gt;=-5,"POR VENCER","AL DÍA"))))</f>
        <v/>
      </c>
      <c r="CV137" s="185" t="n"/>
      <c r="CW137" s="119">
        <f>IF(N($H137)&lt;16,"",IF(CQ137="","",CQ137+31))</f>
        <v/>
      </c>
      <c r="CX137" s="124">
        <f>IF(CW137="","",TODAY()-CW137)</f>
        <v/>
      </c>
      <c r="CY137" s="494" t="n"/>
      <c r="CZ137" s="184" t="n"/>
      <c r="DA137" s="184">
        <f>IF(CW137="","SIN ESTADO",IF(CY137&lt;&gt;"","PAGA",IF(CX137&gt;0,"VENCIDA",IF(CX137&gt;=-5,"POR VENCER","AL DÍA"))))</f>
        <v/>
      </c>
      <c r="DB137" s="185" t="n"/>
      <c r="DC137" s="119">
        <f>IF(N($H137)&lt;17,"",IF(CW137="","",CW137+31))</f>
        <v/>
      </c>
      <c r="DD137" s="124">
        <f>IF(DC137="","",TODAY()-DC137)</f>
        <v/>
      </c>
      <c r="DE137" s="494" t="n"/>
      <c r="DF137" s="184" t="n"/>
      <c r="DG137" s="184">
        <f>IF(DC137="","SIN ESTADO",IF(DE137&lt;&gt;"","PAGA",IF(DD137&gt;0,"VENCIDA",IF(DD137&gt;=-5,"POR VENCER","AL DÍA"))))</f>
        <v/>
      </c>
      <c r="DH137" s="185" t="n"/>
      <c r="DI137" s="119">
        <f>IF(N($H137)&lt;18,"",IF(DC137="","",DC137+31))</f>
        <v/>
      </c>
      <c r="DJ137" s="124">
        <f>IF(DI137="","",TODAY()-DI137)</f>
        <v/>
      </c>
      <c r="DK137" s="494" t="n"/>
      <c r="DL137" s="184" t="n"/>
      <c r="DM137" s="184">
        <f>IF(DI137="","SIN ESTADO",IF(DK137&lt;&gt;"","PAGA",IF(DJ137&gt;0,"VENCIDA",IF(DJ137&gt;=-5,"POR VENCER","AL DÍA"))))</f>
        <v/>
      </c>
      <c r="DN137" s="185" t="n"/>
      <c r="DO137" s="119">
        <f>IF(N($H137)&lt;19,"",IF(DI137="","",DI137+31))</f>
        <v/>
      </c>
      <c r="DP137" s="124">
        <f>IF(DO137="","",TODAY()-DO137)</f>
        <v/>
      </c>
      <c r="DQ137" s="494" t="n"/>
      <c r="DR137" s="184" t="n"/>
      <c r="DS137" s="184">
        <f>IF(DO137="","SIN ESTADO",IF(DQ137&lt;&gt;"","PAGA",IF(DP137&gt;0,"VENCIDA",IF(DP137&gt;=-5,"POR VENCER","AL DÍA"))))</f>
        <v/>
      </c>
      <c r="DT137" s="185" t="n"/>
      <c r="DU137" s="119">
        <f>IF(N($H137)&lt;20,"",IF(DO137="","",DO137+31))</f>
        <v/>
      </c>
      <c r="DV137" s="124">
        <f>IF(DU137="","",TODAY()-DU137)</f>
        <v/>
      </c>
      <c r="DW137" s="494" t="n"/>
      <c r="DX137" s="184" t="n"/>
      <c r="DY137" s="184">
        <f>IF(DU137="","SIN ESTADO",IF(DW137&lt;&gt;"","PAGA",IF(DV137&gt;0,"VENCIDA",IF(DV137&gt;=-5,"POR VENCER","AL DÍA"))))</f>
        <v/>
      </c>
      <c r="DZ137" s="185" t="n"/>
      <c r="EA137" s="119">
        <f>IF(N($H137)&lt;21,"",IF(DU137="","",DU137+31))</f>
        <v/>
      </c>
      <c r="EB137" s="124">
        <f>IF(EA137="","",TODAY()-EA137)</f>
        <v/>
      </c>
      <c r="EC137" s="494" t="n"/>
      <c r="ED137" s="184" t="n"/>
      <c r="EE137" s="184">
        <f>IF(EA137="","SIN ESTADO",IF(EC137&lt;&gt;"","PAGA",IF(EB137&gt;0,"VENCIDA",IF(EB137&gt;=-5,"POR VENCER","AL DÍA"))))</f>
        <v/>
      </c>
      <c r="EF137" s="185" t="n"/>
      <c r="EG137" s="119">
        <f>IF(N($H137)&lt;22,"",IF(EA137="","",EA137+31))</f>
        <v/>
      </c>
      <c r="EH137" s="124">
        <f>IF(EG137="","",TODAY()-EG137)</f>
        <v/>
      </c>
      <c r="EI137" s="494" t="n"/>
      <c r="EJ137" s="184" t="n"/>
      <c r="EK137" s="184">
        <f>IF(EG137="","SIN ESTADO",IF(EI137&lt;&gt;"","PAGA",IF(EH137&gt;0,"VENCIDA",IF(EH137&gt;=-5,"POR VENCER","AL DÍA"))))</f>
        <v/>
      </c>
      <c r="EL137" s="185" t="n"/>
      <c r="EM137" s="119">
        <f>IF(N($H137)&lt;23,"",IF(EG137="","",EG137+31))</f>
        <v/>
      </c>
      <c r="EN137" s="124">
        <f>IF(EM137="","",TODAY()-EM137)</f>
        <v/>
      </c>
      <c r="EO137" s="494" t="n"/>
      <c r="EP137" s="184" t="n"/>
      <c r="EQ137" s="184">
        <f>IF(EM137="","SIN ESTADO",IF(EO137&lt;&gt;"","PAGA",IF(EN137&gt;0,"VENCIDA",IF(EN137&gt;=-5,"POR VENCER","AL DÍA"))))</f>
        <v/>
      </c>
      <c r="ER137" s="185" t="n"/>
      <c r="ES137" s="119">
        <f>IF(N($H137)&lt;24,"",IF(EM137="","",EM137+31))</f>
        <v/>
      </c>
      <c r="ET137" s="124">
        <f>IF(ES137="","",TODAY()-ES137)</f>
        <v/>
      </c>
      <c r="EU137" s="494" t="n"/>
      <c r="EV137" s="184" t="n"/>
      <c r="EW137" s="184">
        <f>IF(ES137="","SIN ESTADO",IF(EU137&lt;&gt;"","PAGA",IF(ET137&gt;0,"VENCIDA",IF(ET137&gt;=-5,"POR VENCER","AL DÍA"))))</f>
        <v/>
      </c>
      <c r="EX137" s="185" t="n"/>
      <c r="EY137" s="119">
        <f>IF(N($H137)&lt;25,"",IF(ES137="","",ES137+31))</f>
        <v/>
      </c>
      <c r="EZ137" s="124">
        <f>IF(EY137="","",TODAY()-EY137)</f>
        <v/>
      </c>
      <c r="FA137" s="494" t="n"/>
      <c r="FB137" s="184" t="n"/>
      <c r="FC137" s="184">
        <f>IF(EY137="","SIN ESTADO",IF(FA137&lt;&gt;"","PAGA",IF(EZ137&gt;0,"VENCIDA",IF(EZ137&gt;=-5,"POR VENCER","AL DÍA"))))</f>
        <v/>
      </c>
      <c r="FD137" s="185" t="n"/>
      <c r="FE137" s="119">
        <f>IF(N($H137)&lt;26,"",IF(EY137="","",EY137+31))</f>
        <v/>
      </c>
      <c r="FF137" s="124">
        <f>IF(FE137="","",TODAY()-FE137)</f>
        <v/>
      </c>
      <c r="FG137" s="494" t="n"/>
      <c r="FH137" s="184" t="n"/>
      <c r="FI137" s="184">
        <f>IF(FE137="","SIN ESTADO",IF(FG137&lt;&gt;"","PAGA",IF(FF137&gt;0,"VENCIDA",IF(FF137&gt;=-5,"POR VENCER","AL DÍA"))))</f>
        <v/>
      </c>
      <c r="FJ137" s="185" t="n"/>
      <c r="FK137" s="119">
        <f>IF(N($H137)&lt;27,"",IF(FE137="","",FE137+31))</f>
        <v/>
      </c>
      <c r="FL137" s="124">
        <f>IF(FK137="","",TODAY()-FK137)</f>
        <v/>
      </c>
      <c r="FM137" s="494" t="n"/>
      <c r="FN137" s="184" t="n"/>
      <c r="FO137" s="184">
        <f>IF(FK137="","SIN ESTADO",IF(FM137&lt;&gt;"","PAGA",IF(FL137&gt;0,"VENCIDA",IF(FL137&gt;=-5,"POR VENCER","AL DÍA"))))</f>
        <v/>
      </c>
      <c r="FP137" s="185" t="n"/>
      <c r="FQ137" s="119">
        <f>IF(N($H137)&lt;28,"",IF(FK137="","",FK137+31))</f>
        <v/>
      </c>
      <c r="FR137" s="124">
        <f>IF(FQ137="","",TODAY()-FQ137)</f>
        <v/>
      </c>
      <c r="FS137" s="494" t="n"/>
      <c r="FT137" s="184" t="n"/>
      <c r="FU137" s="184">
        <f>IF(FQ137="","SIN ESTADO",IF(FS137&lt;&gt;"","PAGA",IF(FR137&gt;0,"VENCIDA",IF(FR137&gt;=-5,"POR VENCER","AL DÍA"))))</f>
        <v/>
      </c>
      <c r="FV137" s="185" t="n"/>
      <c r="FW137" s="119">
        <f>IF(N($H137)&lt;29,"",IF(FQ137="","",FQ137+31))</f>
        <v/>
      </c>
      <c r="FX137" s="124">
        <f>IF(FW137="","",TODAY()-FW137)</f>
        <v/>
      </c>
      <c r="FY137" s="494" t="n"/>
      <c r="FZ137" s="184" t="n"/>
      <c r="GA137" s="184">
        <f>IF(FW137="","SIN ESTADO",IF(FY137&lt;&gt;"","PAGA",IF(FX137&gt;0,"VENCIDA",IF(FX137&gt;=-5,"POR VENCER","AL DÍA"))))</f>
        <v/>
      </c>
      <c r="GB137" s="185" t="n"/>
      <c r="GC137" s="119">
        <f>IF(N($H137)&lt;30,"",IF(FW137="","",FW137+31))</f>
        <v/>
      </c>
      <c r="GD137" s="124">
        <f>IF(GC137="","",TODAY()-GC137)</f>
        <v/>
      </c>
      <c r="GE137" s="494" t="n"/>
      <c r="GF137" s="184" t="n"/>
      <c r="GG137" s="184">
        <f>IF(GC137="","SIN ESTADO",IF(GE137&lt;&gt;"","PAGA",IF(GD137&gt;0,"VENCIDA",IF(GD137&gt;=-5,"POR VENCER","AL DÍA"))))</f>
        <v/>
      </c>
      <c r="GH137" s="185" t="n"/>
      <c r="GI137" s="119">
        <f>IF(N($H137)&lt;31,"",IF(GC137="","",GC137+31))</f>
        <v/>
      </c>
      <c r="GJ137" s="124">
        <f>IF(GI137="","",TODAY()-GI137)</f>
        <v/>
      </c>
      <c r="GK137" s="494" t="n"/>
      <c r="GL137" s="184" t="n"/>
      <c r="GM137" s="184">
        <f>IF(GI137="","SIN ESTADO",IF(GK137&lt;&gt;"","PAGA",IF(GJ137&gt;0,"VENCIDA",IF(GJ137&gt;=-5,"POR VENCER","AL DÍA"))))</f>
        <v/>
      </c>
      <c r="GN137" s="185" t="n"/>
      <c r="GO137" s="119">
        <f>IF(N($H137)&lt;32,"",IF(GI137="","",GI137+31))</f>
        <v/>
      </c>
      <c r="GP137" s="124">
        <f>IF(GO137="","",TODAY()-GO137)</f>
        <v/>
      </c>
      <c r="GQ137" s="494" t="n"/>
      <c r="GR137" s="184" t="n"/>
      <c r="GS137" s="184">
        <f>IF(GO137="","SIN ESTADO",IF(GQ137&lt;&gt;"","PAGA",IF(GP137&gt;0,"VENCIDA",IF(GP137&gt;=-5,"POR VENCER","AL DÍA"))))</f>
        <v/>
      </c>
      <c r="GT137" s="185" t="n"/>
      <c r="GU137" s="119">
        <f>IF(N($H137)&lt;33,"",IF(GO137="","",GO137+31))</f>
        <v/>
      </c>
      <c r="GV137" s="124">
        <f>IF(GU137="","",TODAY()-GU137)</f>
        <v/>
      </c>
      <c r="GW137" s="494" t="n"/>
      <c r="GX137" s="184" t="n"/>
      <c r="GY137" s="184">
        <f>IF(GU137="","SIN ESTADO",IF(GW137&lt;&gt;"","PAGA",IF(GV137&gt;0,"VENCIDA",IF(GV137&gt;=-5,"POR VENCER","AL DÍA"))))</f>
        <v/>
      </c>
      <c r="GZ137" s="185" t="n"/>
      <c r="HA137" s="119">
        <f>IF(N($H137)&lt;34,"",IF(GU137="","",GU137+31))</f>
        <v/>
      </c>
      <c r="HB137" s="124">
        <f>IF(HA137="","",TODAY()-HA137)</f>
        <v/>
      </c>
      <c r="HC137" s="494" t="n"/>
      <c r="HD137" s="184" t="n"/>
      <c r="HE137" s="184">
        <f>IF(HA137="","SIN ESTADO",IF(HC137&lt;&gt;"","PAGA",IF(HB137&gt;0,"VENCIDA",IF(HB137&gt;=-5,"POR VENCER","AL DÍA"))))</f>
        <v/>
      </c>
      <c r="HF137" s="185" t="n"/>
      <c r="HG137" s="119">
        <f>IF(N($H137)&lt;35,"",IF(HA137="","",HA137+31))</f>
        <v/>
      </c>
      <c r="HH137" s="124">
        <f>IF(HG137="","",TODAY()-HG137)</f>
        <v/>
      </c>
      <c r="HI137" s="494" t="n"/>
      <c r="HJ137" s="184" t="n"/>
      <c r="HK137" s="184">
        <f>IF(HG137="","SIN ESTADO",IF(HI137&lt;&gt;"","PAGA",IF(HH137&gt;0,"VENCIDA",IF(HH137&gt;=-5,"POR VENCER","AL DÍA"))))</f>
        <v/>
      </c>
      <c r="HL137" s="168" t="n"/>
      <c r="HM137" s="119">
        <f>IF(N($H137)&lt;36,"",IF(HG137="","",HG137+31))</f>
        <v/>
      </c>
      <c r="HN137" s="124">
        <f>IF(HM137="","",TODAY()-HM137)</f>
        <v/>
      </c>
      <c r="HO137" s="494" t="n"/>
      <c r="HP137" s="184" t="n"/>
      <c r="HQ137" s="184">
        <f>IF(HM137="","SIN ESTADO",IF(HO137&lt;&gt;"","PAGA",IF(HN137&gt;0,"VENCIDA",IF(HN137&gt;=-5,"POR VENCER","AL DÍA"))))</f>
        <v/>
      </c>
      <c r="HR137" s="168" t="n"/>
      <c r="HS137" s="169">
        <f>N137+T137+Z137+AF137+AL137+AR137+AX137+BD137+BJ137+BP137+BV137+CB137+CH137+CN137+CT137+CZ137+DF137+DL137+DR137+DX137+ED137+EJ137+EP137+EV137+FB137+FH137+FN137+FT137+FZ137+GF137+GL137+GR137+GX137+HD137+HJ137+HP137</f>
        <v/>
      </c>
      <c r="HU137" s="170">
        <f>IFERROR(N($J137),0)</f>
        <v/>
      </c>
      <c r="HW137" s="170">
        <f>SUMPRODUCT((MOD(COLUMN($M137:$HR137)-COLUMN($M137),6)=0)*ISNUMBER($M137:$HR137)*($M137:$HR137&gt;=RESUMEN!$C$26)*($M137:$HR137&lt;=RESUMEN!$C$27)*IFERROR(N($N137:$HS137),0))</f>
        <v/>
      </c>
      <c r="HX137" s="170">
        <f>SUMPRODUCT((MOD(COLUMN($M137:$HR137)-COLUMN($M137),6)=0)*ISNUMBER($M137:$HR137)*($M137:$HR137&gt;=RESUMEN!$C$26)*($M137:$HR137&lt;=RESUMEN!$C$27))</f>
        <v/>
      </c>
    </row>
    <row r="138" ht="15.75" customHeight="1" s="506">
      <c r="B138" s="113">
        <f>VENTAS!A137</f>
        <v/>
      </c>
      <c r="C138" s="236">
        <f>VENTAS!B137</f>
        <v/>
      </c>
      <c r="D138" s="53">
        <f>VENTAS!C137</f>
        <v/>
      </c>
      <c r="E138" s="114">
        <f>VENTAS!D137</f>
        <v/>
      </c>
      <c r="F138" s="114">
        <f>VENTAS!J137</f>
        <v/>
      </c>
      <c r="G138" s="494">
        <f>VENTAS!F137</f>
        <v/>
      </c>
      <c r="H138" s="479">
        <f>VENTAS!K137</f>
        <v/>
      </c>
      <c r="I138" s="479">
        <f>VENTAS!M137</f>
        <v/>
      </c>
      <c r="J138" s="184">
        <f>VENTAS!L137</f>
        <v/>
      </c>
      <c r="K138" s="119">
        <f>IF(N($H138)&lt;1,"",$G138+31)</f>
        <v/>
      </c>
      <c r="L138" s="124">
        <f>IF(K138="","",TODAY()-K138)</f>
        <v/>
      </c>
      <c r="M138" s="201" t="n">
        <v>46041</v>
      </c>
      <c r="N138" s="374" t="n">
        <v>833300</v>
      </c>
      <c r="O138" s="184">
        <f>IF(K138="","SIN ESTADO",IF(M138&lt;&gt;"","PAGA",IF(L138&gt;0,"VENCIDA",IF(L138&gt;=-5,"POR VENCER","AL DÍA"))))</f>
        <v/>
      </c>
      <c r="P138" s="185" t="inlineStr">
        <is>
          <t>EFECTIVO</t>
        </is>
      </c>
      <c r="Q138" s="119">
        <f>IF(N($H138)&lt;2,"",IF(K138="","",K138+31))</f>
        <v/>
      </c>
      <c r="R138" s="124">
        <f>IF(Q138="","",TODAY()-Q138)</f>
        <v/>
      </c>
      <c r="S138" s="227" t="n">
        <v>46074</v>
      </c>
      <c r="T138" s="184" t="n">
        <v>840000</v>
      </c>
      <c r="U138" s="184">
        <f>IF(Q138="","SIN ESTADO",IF(S138&lt;&gt;"","PAGA",IF(R138&gt;0,"VENCIDA",IF(R138&gt;=-5,"POR VENCER","AL DÍA"))))</f>
        <v/>
      </c>
      <c r="V138" s="185" t="inlineStr">
        <is>
          <t>TRANSFERENCIA</t>
        </is>
      </c>
      <c r="W138" s="119">
        <f>IF(N($H138)&lt;3,"",IF(Q138="","",Q138+31))</f>
        <v/>
      </c>
      <c r="X138" s="124">
        <f>IF(W138="","",TODAY()-W138)</f>
        <v/>
      </c>
      <c r="Y138" s="494" t="n">
        <v>46176</v>
      </c>
      <c r="Z138" s="184" t="n">
        <v>840000</v>
      </c>
      <c r="AA138" s="184">
        <f>IF(W138="","SIN ESTADO",IF(Y138&lt;&gt;"","PAGA",IF(X138&gt;0,"VENCIDA",IF(X138&gt;=-5,"POR VENCER","AL DÍA"))))</f>
        <v/>
      </c>
      <c r="AB138" s="185" t="inlineStr">
        <is>
          <t>TRANSFERENCIA</t>
        </is>
      </c>
      <c r="AC138" s="119">
        <f>IF(N($H138)&lt;4,"",IF(W138="","",W138+31))</f>
        <v/>
      </c>
      <c r="AD138" s="124">
        <f>IF(AC138="","",TODAY()-AC138)</f>
        <v/>
      </c>
      <c r="AE138" s="494" t="n">
        <v>46232</v>
      </c>
      <c r="AF138" s="184" t="n">
        <v>840000</v>
      </c>
      <c r="AG138" s="184">
        <f>IF(AC138="","SIN ESTADO",IF(AE138&lt;&gt;"","PAGA",IF(AD138&gt;0,"VENCIDA",IF(AD138&gt;=-5,"POR VENCER","AL DÍA"))))</f>
        <v/>
      </c>
      <c r="AH138" s="185" t="inlineStr">
        <is>
          <t>TRANSFERENCIA</t>
        </is>
      </c>
      <c r="AI138" s="119">
        <f>IF(N($H138)&lt;5,"",IF(AC138="","",AC138+31))</f>
        <v/>
      </c>
      <c r="AJ138" s="124">
        <f>IF(AI138="","",TODAY()-AI138)</f>
        <v/>
      </c>
      <c r="AK138" s="494" t="n">
        <v>46287</v>
      </c>
      <c r="AL138" s="184" t="n">
        <v>850000</v>
      </c>
      <c r="AM138" s="184">
        <f>IF(AI138="","SIN ESTADO",IF(AK138&lt;&gt;"","PAGA",IF(AJ138&gt;0,"VENCIDA",IF(AJ138&gt;=-5,"POR VENCER","AL DÍA"))))</f>
        <v/>
      </c>
      <c r="AN138" s="185" t="inlineStr">
        <is>
          <t>TRANSFERENCIA</t>
        </is>
      </c>
      <c r="AO138" s="119">
        <f>IF(N($H138)&lt;6,"",IF(AI138="","",AI138+31))</f>
        <v/>
      </c>
      <c r="AP138" s="124">
        <f>IF(AO138="","",TODAY()-AO138)</f>
        <v/>
      </c>
      <c r="AQ138" s="270" t="n"/>
      <c r="AR138" s="184" t="n"/>
      <c r="AS138" s="184">
        <f>IF(AO138="","SIN ESTADO",IF(AQ138&lt;&gt;"","PAGA",IF(AP138&gt;0,"VENCIDA",IF(AP138&gt;=-5,"POR VENCER","AL DÍA"))))</f>
        <v/>
      </c>
      <c r="AT138" s="185" t="n"/>
      <c r="AU138" s="119">
        <f>IF(N($H138)&lt;7,"",IF(AO138="","",AO138+31))</f>
        <v/>
      </c>
      <c r="AV138" s="124">
        <f>IF(AU138="","",TODAY()-AU138)</f>
        <v/>
      </c>
      <c r="AW138" s="494" t="n"/>
      <c r="AX138" s="184" t="n"/>
      <c r="AY138" s="184">
        <f>IF(AU138="","SIN ESTADO",IF(AW138&lt;&gt;"","PAGA",IF(AV138&gt;0,"VENCIDA",IF(AV138&gt;=-5,"POR VENCER","AL DÍA"))))</f>
        <v/>
      </c>
      <c r="AZ138" s="185" t="n"/>
      <c r="BA138" s="119">
        <f>IF(N($H138)&lt;8,"",IF(AU138="","",AU138+31))</f>
        <v/>
      </c>
      <c r="BB138" s="124">
        <f>IF(BA138="","",TODAY()-BA138)</f>
        <v/>
      </c>
      <c r="BC138" s="494" t="n"/>
      <c r="BD138" s="184" t="n"/>
      <c r="BE138" s="184">
        <f>IF(BA138="","SIN ESTADO",IF(BC138&lt;&gt;"","PAGA",IF(BB138&gt;0,"VENCIDA",IF(BB138&gt;=-5,"POR VENCER","AL DÍA"))))</f>
        <v/>
      </c>
      <c r="BF138" s="185" t="n"/>
      <c r="BG138" s="119">
        <f>IF(N($H138)&lt;9,"",IF(BA138="","",BA138+31))</f>
        <v/>
      </c>
      <c r="BH138" s="124">
        <f>IF(BG138="","",TODAY()-BG138)</f>
        <v/>
      </c>
      <c r="BI138" s="494" t="n"/>
      <c r="BJ138" s="184" t="n"/>
      <c r="BK138" s="184">
        <f>IF(BG138="","SIN ESTADO",IF(BI138&lt;&gt;"","PAGA",IF(BH138&gt;0,"VENCIDA",IF(BH138&gt;=-5,"POR VENCER","AL DÍA"))))</f>
        <v/>
      </c>
      <c r="BL138" s="185" t="n"/>
      <c r="BM138" s="119">
        <f>IF(N($H138)&lt;10,"",IF(BG138="","",BG138+31))</f>
        <v/>
      </c>
      <c r="BN138" s="124">
        <f>IF(BM138="","",TODAY()-BM138)</f>
        <v/>
      </c>
      <c r="BO138" s="494" t="n"/>
      <c r="BP138" s="184" t="n"/>
      <c r="BQ138" s="184">
        <f>IF(BM138="","SIN ESTADO",IF(BO138&lt;&gt;"","PAGA",IF(BN138&gt;0,"VENCIDA",IF(BN138&gt;=-5,"POR VENCER","AL DÍA"))))</f>
        <v/>
      </c>
      <c r="BR138" s="185" t="n"/>
      <c r="BS138" s="119">
        <f>IF(N($H138)&lt;11,"",IF(BM138="","",BM138+31))</f>
        <v/>
      </c>
      <c r="BT138" s="124">
        <f>IF(BS138="","",TODAY()-BS138)</f>
        <v/>
      </c>
      <c r="BU138" s="494" t="n"/>
      <c r="BV138" s="184" t="n"/>
      <c r="BW138" s="184">
        <f>IF(BS138="","SIN ESTADO",IF(BU138&lt;&gt;"","PAGA",IF(BT138&gt;0,"VENCIDA",IF(BT138&gt;=-5,"POR VENCER","AL DÍA"))))</f>
        <v/>
      </c>
      <c r="BX138" s="185" t="n"/>
      <c r="BY138" s="119">
        <f>IF(N($H138)&lt;12,"",IF(BS138="","",BS138+31))</f>
        <v/>
      </c>
      <c r="BZ138" s="124">
        <f>IF(BY138="","",TODAY()-BY138)</f>
        <v/>
      </c>
      <c r="CA138" s="494" t="n"/>
      <c r="CB138" s="184" t="n"/>
      <c r="CC138" s="184">
        <f>IF(BY138="","SIN ESTADO",IF(CA138&lt;&gt;"","PAGA",IF(BZ138&gt;0,"VENCIDA",IF(BZ138&gt;=-5,"POR VENCER","AL DÍA"))))</f>
        <v/>
      </c>
      <c r="CD138" s="185" t="n"/>
      <c r="CE138" s="119">
        <f>IF(N($H138)&lt;13,"",IF(BY138="","",BY138+31))</f>
        <v/>
      </c>
      <c r="CF138" s="124">
        <f>IF(CE138="","",TODAY()-CE138)</f>
        <v/>
      </c>
      <c r="CG138" s="494" t="n"/>
      <c r="CH138" s="184" t="n"/>
      <c r="CI138" s="184">
        <f>IF(CE138="","SIN ESTADO",IF(CG138&lt;&gt;"","PAGA",IF(CF138&gt;0,"VENCIDA",IF(CF138&gt;=-5,"POR VENCER","AL DÍA"))))</f>
        <v/>
      </c>
      <c r="CJ138" s="185" t="n"/>
      <c r="CK138" s="119">
        <f>IF(N($H138)&lt;14,"",IF(CE138="","",CE138+31))</f>
        <v/>
      </c>
      <c r="CL138" s="124">
        <f>IF(CK138="","",TODAY()-CK138)</f>
        <v/>
      </c>
      <c r="CM138" s="494" t="n"/>
      <c r="CN138" s="184" t="n"/>
      <c r="CO138" s="184">
        <f>IF(CK138="","SIN ESTADO",IF(CM138&lt;&gt;"","PAGA",IF(CL138&gt;0,"VENCIDA",IF(CL138&gt;=-5,"POR VENCER","AL DÍA"))))</f>
        <v/>
      </c>
      <c r="CP138" s="185" t="n"/>
      <c r="CQ138" s="119">
        <f>IF(N($H138)&lt;15,"",IF(CK138="","",CK138+31))</f>
        <v/>
      </c>
      <c r="CR138" s="124">
        <f>IF(CQ138="","",TODAY()-CQ138)</f>
        <v/>
      </c>
      <c r="CS138" s="494" t="n"/>
      <c r="CT138" s="184" t="n"/>
      <c r="CU138" s="184">
        <f>IF(CQ138="","SIN ESTADO",IF(CS138&lt;&gt;"","PAGA",IF(CR138&gt;0,"VENCIDA",IF(CR138&gt;=-5,"POR VENCER","AL DÍA"))))</f>
        <v/>
      </c>
      <c r="CV138" s="185" t="n"/>
      <c r="CW138" s="119">
        <f>IF(N($H138)&lt;16,"",IF(CQ138="","",CQ138+31))</f>
        <v/>
      </c>
      <c r="CX138" s="124">
        <f>IF(CW138="","",TODAY()-CW138)</f>
        <v/>
      </c>
      <c r="CY138" s="494" t="n"/>
      <c r="CZ138" s="184" t="n"/>
      <c r="DA138" s="184">
        <f>IF(CW138="","SIN ESTADO",IF(CY138&lt;&gt;"","PAGA",IF(CX138&gt;0,"VENCIDA",IF(CX138&gt;=-5,"POR VENCER","AL DÍA"))))</f>
        <v/>
      </c>
      <c r="DB138" s="185" t="n"/>
      <c r="DC138" s="119">
        <f>IF(N($H138)&lt;17,"",IF(CW138="","",CW138+31))</f>
        <v/>
      </c>
      <c r="DD138" s="124">
        <f>IF(DC138="","",TODAY()-DC138)</f>
        <v/>
      </c>
      <c r="DE138" s="494" t="n"/>
      <c r="DF138" s="184" t="n"/>
      <c r="DG138" s="184">
        <f>IF(DC138="","SIN ESTADO",IF(DE138&lt;&gt;"","PAGA",IF(DD138&gt;0,"VENCIDA",IF(DD138&gt;=-5,"POR VENCER","AL DÍA"))))</f>
        <v/>
      </c>
      <c r="DH138" s="185" t="n"/>
      <c r="DI138" s="119">
        <f>IF(N($H138)&lt;18,"",IF(DC138="","",DC138+31))</f>
        <v/>
      </c>
      <c r="DJ138" s="124">
        <f>IF(DI138="","",TODAY()-DI138)</f>
        <v/>
      </c>
      <c r="DK138" s="494" t="n"/>
      <c r="DL138" s="184" t="n"/>
      <c r="DM138" s="184">
        <f>IF(DI138="","SIN ESTADO",IF(DK138&lt;&gt;"","PAGA",IF(DJ138&gt;0,"VENCIDA",IF(DJ138&gt;=-5,"POR VENCER","AL DÍA"))))</f>
        <v/>
      </c>
      <c r="DN138" s="185" t="n"/>
      <c r="DO138" s="119">
        <f>IF(N($H138)&lt;19,"",IF(DI138="","",DI138+31))</f>
        <v/>
      </c>
      <c r="DP138" s="124">
        <f>IF(DO138="","",TODAY()-DO138)</f>
        <v/>
      </c>
      <c r="DQ138" s="494" t="n"/>
      <c r="DR138" s="184" t="n"/>
      <c r="DS138" s="184">
        <f>IF(DO138="","SIN ESTADO",IF(DQ138&lt;&gt;"","PAGA",IF(DP138&gt;0,"VENCIDA",IF(DP138&gt;=-5,"POR VENCER","AL DÍA"))))</f>
        <v/>
      </c>
      <c r="DT138" s="185" t="n"/>
      <c r="DU138" s="119">
        <f>IF(N($H138)&lt;20,"",IF(DO138="","",DO138+31))</f>
        <v/>
      </c>
      <c r="DV138" s="124">
        <f>IF(DU138="","",TODAY()-DU138)</f>
        <v/>
      </c>
      <c r="DW138" s="494" t="n"/>
      <c r="DX138" s="184" t="n"/>
      <c r="DY138" s="184">
        <f>IF(DU138="","SIN ESTADO",IF(DW138&lt;&gt;"","PAGA",IF(DV138&gt;0,"VENCIDA",IF(DV138&gt;=-5,"POR VENCER","AL DÍA"))))</f>
        <v/>
      </c>
      <c r="DZ138" s="185" t="n"/>
      <c r="EA138" s="119">
        <f>IF(N($H138)&lt;21,"",IF(DU138="","",DU138+31))</f>
        <v/>
      </c>
      <c r="EB138" s="124">
        <f>IF(EA138="","",TODAY()-EA138)</f>
        <v/>
      </c>
      <c r="EC138" s="494" t="n"/>
      <c r="ED138" s="184" t="n"/>
      <c r="EE138" s="184">
        <f>IF(EA138="","SIN ESTADO",IF(EC138&lt;&gt;"","PAGA",IF(EB138&gt;0,"VENCIDA",IF(EB138&gt;=-5,"POR VENCER","AL DÍA"))))</f>
        <v/>
      </c>
      <c r="EF138" s="185" t="n"/>
      <c r="EG138" s="119">
        <f>IF(N($H138)&lt;22,"",IF(EA138="","",EA138+31))</f>
        <v/>
      </c>
      <c r="EH138" s="124">
        <f>IF(EG138="","",TODAY()-EG138)</f>
        <v/>
      </c>
      <c r="EI138" s="494" t="n"/>
      <c r="EJ138" s="184" t="n"/>
      <c r="EK138" s="184">
        <f>IF(EG138="","SIN ESTADO",IF(EI138&lt;&gt;"","PAGA",IF(EH138&gt;0,"VENCIDA",IF(EH138&gt;=-5,"POR VENCER","AL DÍA"))))</f>
        <v/>
      </c>
      <c r="EL138" s="185" t="n"/>
      <c r="EM138" s="119">
        <f>IF(N($H138)&lt;23,"",IF(EG138="","",EG138+31))</f>
        <v/>
      </c>
      <c r="EN138" s="124">
        <f>IF(EM138="","",TODAY()-EM138)</f>
        <v/>
      </c>
      <c r="EO138" s="494" t="n"/>
      <c r="EP138" s="184" t="n"/>
      <c r="EQ138" s="184">
        <f>IF(EM138="","SIN ESTADO",IF(EO138&lt;&gt;"","PAGA",IF(EN138&gt;0,"VENCIDA",IF(EN138&gt;=-5,"POR VENCER","AL DÍA"))))</f>
        <v/>
      </c>
      <c r="ER138" s="185" t="n"/>
      <c r="ES138" s="119">
        <f>IF(N($H138)&lt;24,"",IF(EM138="","",EM138+31))</f>
        <v/>
      </c>
      <c r="ET138" s="124">
        <f>IF(ES138="","",TODAY()-ES138)</f>
        <v/>
      </c>
      <c r="EU138" s="494" t="n"/>
      <c r="EV138" s="184" t="n"/>
      <c r="EW138" s="184">
        <f>IF(ES138="","SIN ESTADO",IF(EU138&lt;&gt;"","PAGA",IF(ET138&gt;0,"VENCIDA",IF(ET138&gt;=-5,"POR VENCER","AL DÍA"))))</f>
        <v/>
      </c>
      <c r="EX138" s="185" t="n"/>
      <c r="EY138" s="119">
        <f>IF(N($H138)&lt;25,"",IF(ES138="","",ES138+31))</f>
        <v/>
      </c>
      <c r="EZ138" s="124">
        <f>IF(EY138="","",TODAY()-EY138)</f>
        <v/>
      </c>
      <c r="FA138" s="494" t="n"/>
      <c r="FB138" s="184" t="n"/>
      <c r="FC138" s="184">
        <f>IF(EY138="","SIN ESTADO",IF(FA138&lt;&gt;"","PAGA",IF(EZ138&gt;0,"VENCIDA",IF(EZ138&gt;=-5,"POR VENCER","AL DÍA"))))</f>
        <v/>
      </c>
      <c r="FD138" s="185" t="n"/>
      <c r="FE138" s="119">
        <f>IF(N($H138)&lt;26,"",IF(EY138="","",EY138+31))</f>
        <v/>
      </c>
      <c r="FF138" s="124">
        <f>IF(FE138="","",TODAY()-FE138)</f>
        <v/>
      </c>
      <c r="FG138" s="494" t="n"/>
      <c r="FH138" s="184" t="n"/>
      <c r="FI138" s="184">
        <f>IF(FE138="","SIN ESTADO",IF(FG138&lt;&gt;"","PAGA",IF(FF138&gt;0,"VENCIDA",IF(FF138&gt;=-5,"POR VENCER","AL DÍA"))))</f>
        <v/>
      </c>
      <c r="FJ138" s="185" t="n"/>
      <c r="FK138" s="119">
        <f>IF(N($H138)&lt;27,"",IF(FE138="","",FE138+31))</f>
        <v/>
      </c>
      <c r="FL138" s="124">
        <f>IF(FK138="","",TODAY()-FK138)</f>
        <v/>
      </c>
      <c r="FM138" s="494" t="n"/>
      <c r="FN138" s="184" t="n"/>
      <c r="FO138" s="184">
        <f>IF(FK138="","SIN ESTADO",IF(FM138&lt;&gt;"","PAGA",IF(FL138&gt;0,"VENCIDA",IF(FL138&gt;=-5,"POR VENCER","AL DÍA"))))</f>
        <v/>
      </c>
      <c r="FP138" s="185" t="n"/>
      <c r="FQ138" s="119">
        <f>IF(N($H138)&lt;28,"",IF(FK138="","",FK138+31))</f>
        <v/>
      </c>
      <c r="FR138" s="124">
        <f>IF(FQ138="","",TODAY()-FQ138)</f>
        <v/>
      </c>
      <c r="FS138" s="494" t="n"/>
      <c r="FT138" s="184" t="n"/>
      <c r="FU138" s="184">
        <f>IF(FQ138="","SIN ESTADO",IF(FS138&lt;&gt;"","PAGA",IF(FR138&gt;0,"VENCIDA",IF(FR138&gt;=-5,"POR VENCER","AL DÍA"))))</f>
        <v/>
      </c>
      <c r="FV138" s="185" t="n"/>
      <c r="FW138" s="119">
        <f>IF(N($H138)&lt;29,"",IF(FQ138="","",FQ138+31))</f>
        <v/>
      </c>
      <c r="FX138" s="124">
        <f>IF(FW138="","",TODAY()-FW138)</f>
        <v/>
      </c>
      <c r="FY138" s="494" t="n"/>
      <c r="FZ138" s="184" t="n"/>
      <c r="GA138" s="184">
        <f>IF(FW138="","SIN ESTADO",IF(FY138&lt;&gt;"","PAGA",IF(FX138&gt;0,"VENCIDA",IF(FX138&gt;=-5,"POR VENCER","AL DÍA"))))</f>
        <v/>
      </c>
      <c r="GB138" s="185" t="n"/>
      <c r="GC138" s="119">
        <f>IF(N($H138)&lt;30,"",IF(FW138="","",FW138+31))</f>
        <v/>
      </c>
      <c r="GD138" s="124">
        <f>IF(GC138="","",TODAY()-GC138)</f>
        <v/>
      </c>
      <c r="GE138" s="494" t="n"/>
      <c r="GF138" s="184" t="n"/>
      <c r="GG138" s="184">
        <f>IF(GC138="","SIN ESTADO",IF(GE138&lt;&gt;"","PAGA",IF(GD138&gt;0,"VENCIDA",IF(GD138&gt;=-5,"POR VENCER","AL DÍA"))))</f>
        <v/>
      </c>
      <c r="GH138" s="185" t="n"/>
      <c r="GI138" s="119">
        <f>IF(N($H138)&lt;31,"",IF(GC138="","",GC138+31))</f>
        <v/>
      </c>
      <c r="GJ138" s="124">
        <f>IF(GI138="","",TODAY()-GI138)</f>
        <v/>
      </c>
      <c r="GK138" s="494" t="n"/>
      <c r="GL138" s="184" t="n"/>
      <c r="GM138" s="184">
        <f>IF(GI138="","SIN ESTADO",IF(GK138&lt;&gt;"","PAGA",IF(GJ138&gt;0,"VENCIDA",IF(GJ138&gt;=-5,"POR VENCER","AL DÍA"))))</f>
        <v/>
      </c>
      <c r="GN138" s="185" t="n"/>
      <c r="GO138" s="119">
        <f>IF(N($H138)&lt;32,"",IF(GI138="","",GI138+31))</f>
        <v/>
      </c>
      <c r="GP138" s="124">
        <f>IF(GO138="","",TODAY()-GO138)</f>
        <v/>
      </c>
      <c r="GQ138" s="494" t="n"/>
      <c r="GR138" s="184" t="n"/>
      <c r="GS138" s="184">
        <f>IF(GO138="","SIN ESTADO",IF(GQ138&lt;&gt;"","PAGA",IF(GP138&gt;0,"VENCIDA",IF(GP138&gt;=-5,"POR VENCER","AL DÍA"))))</f>
        <v/>
      </c>
      <c r="GT138" s="185" t="n"/>
      <c r="GU138" s="119">
        <f>IF(N($H138)&lt;33,"",IF(GO138="","",GO138+31))</f>
        <v/>
      </c>
      <c r="GV138" s="124">
        <f>IF(GU138="","",TODAY()-GU138)</f>
        <v/>
      </c>
      <c r="GW138" s="494" t="n"/>
      <c r="GX138" s="184" t="n"/>
      <c r="GY138" s="184">
        <f>IF(GU138="","SIN ESTADO",IF(GW138&lt;&gt;"","PAGA",IF(GV138&gt;0,"VENCIDA",IF(GV138&gt;=-5,"POR VENCER","AL DÍA"))))</f>
        <v/>
      </c>
      <c r="GZ138" s="185" t="n"/>
      <c r="HA138" s="119">
        <f>IF(N($H138)&lt;34,"",IF(GU138="","",GU138+31))</f>
        <v/>
      </c>
      <c r="HB138" s="124">
        <f>IF(HA138="","",TODAY()-HA138)</f>
        <v/>
      </c>
      <c r="HC138" s="494" t="n"/>
      <c r="HD138" s="184" t="n"/>
      <c r="HE138" s="184">
        <f>IF(HA138="","SIN ESTADO",IF(HC138&lt;&gt;"","PAGA",IF(HB138&gt;0,"VENCIDA",IF(HB138&gt;=-5,"POR VENCER","AL DÍA"))))</f>
        <v/>
      </c>
      <c r="HF138" s="185" t="n"/>
      <c r="HG138" s="119">
        <f>IF(N($H138)&lt;35,"",IF(HA138="","",HA138+31))</f>
        <v/>
      </c>
      <c r="HH138" s="124">
        <f>IF(HG138="","",TODAY()-HG138)</f>
        <v/>
      </c>
      <c r="HI138" s="494" t="n"/>
      <c r="HJ138" s="184" t="n"/>
      <c r="HK138" s="184">
        <f>IF(HG138="","SIN ESTADO",IF(HI138&lt;&gt;"","PAGA",IF(HH138&gt;0,"VENCIDA",IF(HH138&gt;=-5,"POR VENCER","AL DÍA"))))</f>
        <v/>
      </c>
      <c r="HL138" s="168" t="n"/>
      <c r="HM138" s="119">
        <f>IF(N($H138)&lt;36,"",IF(HG138="","",HG138+31))</f>
        <v/>
      </c>
      <c r="HN138" s="124">
        <f>IF(HM138="","",TODAY()-HM138)</f>
        <v/>
      </c>
      <c r="HO138" s="494" t="n"/>
      <c r="HP138" s="184" t="n"/>
      <c r="HQ138" s="184">
        <f>IF(HM138="","SIN ESTADO",IF(HO138&lt;&gt;"","PAGA",IF(HN138&gt;0,"VENCIDA",IF(HN138&gt;=-5,"POR VENCER","AL DÍA"))))</f>
        <v/>
      </c>
      <c r="HR138" s="168" t="n"/>
      <c r="HS138" s="169">
        <f>N138+T138+Z138+AF138+AL138+AR138+AX138+BD138+BJ138+BP138+BV138+CB138+CH138+CN138+CT138+CZ138+DF138+DL138+DR138+DX138+ED138+EJ138+EP138+EV138+FB138+FH138+FN138+FT138+FZ138+GF138+GL138+GR138+GX138+HD138+HJ138+HP138</f>
        <v/>
      </c>
      <c r="HU138" s="170">
        <f>IFERROR(N($J138),0)</f>
        <v/>
      </c>
      <c r="HW138" s="170">
        <f>SUMPRODUCT((MOD(COLUMN($M138:$HR138)-COLUMN($M138),6)=0)*ISNUMBER($M138:$HR138)*($M138:$HR138&gt;=RESUMEN!$C$26)*($M138:$HR138&lt;=RESUMEN!$C$27)*IFERROR(N($N138:$HS138),0))</f>
        <v/>
      </c>
      <c r="HX138" s="170">
        <f>SUMPRODUCT((MOD(COLUMN($M138:$HR138)-COLUMN($M138),6)=0)*ISNUMBER($M138:$HR138)*($M138:$HR138&gt;=RESUMEN!$C$26)*($M138:$HR138&lt;=RESUMEN!$C$27))</f>
        <v/>
      </c>
    </row>
    <row r="139" ht="15.75" customHeight="1" s="506">
      <c r="B139" s="113">
        <f>VENTAS!A138</f>
        <v/>
      </c>
      <c r="C139" s="236">
        <f>VENTAS!B138</f>
        <v/>
      </c>
      <c r="D139" s="53">
        <f>VENTAS!C138</f>
        <v/>
      </c>
      <c r="E139" s="114">
        <f>VENTAS!D138</f>
        <v/>
      </c>
      <c r="F139" s="114">
        <f>VENTAS!J138</f>
        <v/>
      </c>
      <c r="G139" s="494">
        <f>VENTAS!F138</f>
        <v/>
      </c>
      <c r="H139" s="479">
        <f>VENTAS!K138</f>
        <v/>
      </c>
      <c r="I139" s="479">
        <f>VENTAS!M138</f>
        <v/>
      </c>
      <c r="J139" s="184">
        <f>VENTAS!L138</f>
        <v/>
      </c>
      <c r="K139" s="119">
        <f>IF(N($H139)&lt;1,"",$G139+31)</f>
        <v/>
      </c>
      <c r="L139" s="124">
        <f>IF(K139="","",TODAY()-K139)</f>
        <v/>
      </c>
      <c r="M139" s="201" t="n">
        <v>46127</v>
      </c>
      <c r="N139" s="374" t="n">
        <v>875000</v>
      </c>
      <c r="O139" s="184">
        <f>IF(K139="","SIN ESTADO",IF(M139&lt;&gt;"","PAGA",IF(L139&gt;0,"VENCIDA",IF(L139&gt;=-5,"POR VENCER","AL DÍA"))))</f>
        <v/>
      </c>
      <c r="P139" s="185" t="inlineStr">
        <is>
          <t>TRANSFERENCIA</t>
        </is>
      </c>
      <c r="Q139" s="119">
        <f>IF(N($H139)&lt;2,"",IF(K139="","",K139+31))</f>
        <v/>
      </c>
      <c r="R139" s="124">
        <f>IF(Q139="","",TODAY()-Q139)</f>
        <v/>
      </c>
      <c r="S139" s="494" t="n"/>
      <c r="T139" s="184" t="n"/>
      <c r="U139" s="184">
        <f>IF(Q139="","SIN ESTADO",IF(S139&lt;&gt;"","PAGA",IF(R139&gt;0,"VENCIDA",IF(R139&gt;=-5,"POR VENCER","AL DÍA"))))</f>
        <v/>
      </c>
      <c r="V139" s="185" t="n"/>
      <c r="W139" s="119">
        <f>IF(N($H139)&lt;3,"",IF(Q139="","",Q139+31))</f>
        <v/>
      </c>
      <c r="X139" s="124">
        <f>IF(W139="","",TODAY()-W139)</f>
        <v/>
      </c>
      <c r="Y139" s="494" t="n"/>
      <c r="Z139" s="184" t="n"/>
      <c r="AA139" s="184">
        <f>IF(W139="","SIN ESTADO",IF(Y139&lt;&gt;"","PAGA",IF(X139&gt;0,"VENCIDA",IF(X139&gt;=-5,"POR VENCER","AL DÍA"))))</f>
        <v/>
      </c>
      <c r="AB139" s="185" t="n"/>
      <c r="AC139" s="119">
        <f>IF(N($H139)&lt;4,"",IF(W139="","",W139+31))</f>
        <v/>
      </c>
      <c r="AD139" s="124">
        <f>IF(AC139="","",TODAY()-AC139)</f>
        <v/>
      </c>
      <c r="AE139" s="494" t="n"/>
      <c r="AF139" s="184" t="n"/>
      <c r="AG139" s="184">
        <f>IF(AC139="","SIN ESTADO",IF(AE139&lt;&gt;"","PAGA",IF(AD139&gt;0,"VENCIDA",IF(AD139&gt;=-5,"POR VENCER","AL DÍA"))))</f>
        <v/>
      </c>
      <c r="AH139" s="185" t="n"/>
      <c r="AI139" s="119">
        <f>IF(N($H139)&lt;5,"",IF(AC139="","",AC139+31))</f>
        <v/>
      </c>
      <c r="AJ139" s="124">
        <f>IF(AI139="","",TODAY()-AI139)</f>
        <v/>
      </c>
      <c r="AK139" s="494" t="n"/>
      <c r="AL139" s="184" t="n"/>
      <c r="AM139" s="184">
        <f>IF(AI139="","SIN ESTADO",IF(AK139&lt;&gt;"","PAGA",IF(AJ139&gt;0,"VENCIDA",IF(AJ139&gt;=-5,"POR VENCER","AL DÍA"))))</f>
        <v/>
      </c>
      <c r="AN139" s="185" t="n"/>
      <c r="AO139" s="119">
        <f>IF(N($H139)&lt;6,"",IF(AI139="","",AI139+31))</f>
        <v/>
      </c>
      <c r="AP139" s="124">
        <f>IF(AO139="","",TODAY()-AO139)</f>
        <v/>
      </c>
      <c r="AQ139" s="270" t="n"/>
      <c r="AR139" s="184" t="n"/>
      <c r="AS139" s="184">
        <f>IF(AO139="","SIN ESTADO",IF(AQ139&lt;&gt;"","PAGA",IF(AP139&gt;0,"VENCIDA",IF(AP139&gt;=-5,"POR VENCER","AL DÍA"))))</f>
        <v/>
      </c>
      <c r="AT139" s="185" t="n"/>
      <c r="AU139" s="119">
        <f>IF(N($H139)&lt;7,"",IF(AO139="","",AO139+31))</f>
        <v/>
      </c>
      <c r="AV139" s="124">
        <f>IF(AU139="","",TODAY()-AU139)</f>
        <v/>
      </c>
      <c r="AW139" s="494" t="n"/>
      <c r="AX139" s="184" t="n"/>
      <c r="AY139" s="184">
        <f>IF(AU139="","SIN ESTADO",IF(AW139&lt;&gt;"","PAGA",IF(AV139&gt;0,"VENCIDA",IF(AV139&gt;=-5,"POR VENCER","AL DÍA"))))</f>
        <v/>
      </c>
      <c r="AZ139" s="185" t="n"/>
      <c r="BA139" s="119">
        <f>IF(N($H139)&lt;8,"",IF(AU139="","",AU139+31))</f>
        <v/>
      </c>
      <c r="BB139" s="124">
        <f>IF(BA139="","",TODAY()-BA139)</f>
        <v/>
      </c>
      <c r="BC139" s="494" t="n"/>
      <c r="BD139" s="184" t="n"/>
      <c r="BE139" s="184">
        <f>IF(BA139="","SIN ESTADO",IF(BC139&lt;&gt;"","PAGA",IF(BB139&gt;0,"VENCIDA",IF(BB139&gt;=-5,"POR VENCER","AL DÍA"))))</f>
        <v/>
      </c>
      <c r="BF139" s="185" t="n"/>
      <c r="BG139" s="119">
        <f>IF(N($H139)&lt;9,"",IF(BA139="","",BA139+31))</f>
        <v/>
      </c>
      <c r="BH139" s="124">
        <f>IF(BG139="","",TODAY()-BG139)</f>
        <v/>
      </c>
      <c r="BI139" s="494" t="n"/>
      <c r="BJ139" s="184" t="n"/>
      <c r="BK139" s="184">
        <f>IF(BG139="","SIN ESTADO",IF(BI139&lt;&gt;"","PAGA",IF(BH139&gt;0,"VENCIDA",IF(BH139&gt;=-5,"POR VENCER","AL DÍA"))))</f>
        <v/>
      </c>
      <c r="BL139" s="185" t="n"/>
      <c r="BM139" s="119">
        <f>IF(N($H139)&lt;10,"",IF(BG139="","",BG139+31))</f>
        <v/>
      </c>
      <c r="BN139" s="124">
        <f>IF(BM139="","",TODAY()-BM139)</f>
        <v/>
      </c>
      <c r="BO139" s="494" t="n"/>
      <c r="BP139" s="184" t="n"/>
      <c r="BQ139" s="184">
        <f>IF(BM139="","SIN ESTADO",IF(BO139&lt;&gt;"","PAGA",IF(BN139&gt;0,"VENCIDA",IF(BN139&gt;=-5,"POR VENCER","AL DÍA"))))</f>
        <v/>
      </c>
      <c r="BR139" s="185" t="n"/>
      <c r="BS139" s="119">
        <f>IF(N($H139)&lt;11,"",IF(BM139="","",BM139+31))</f>
        <v/>
      </c>
      <c r="BT139" s="124">
        <f>IF(BS139="","",TODAY()-BS139)</f>
        <v/>
      </c>
      <c r="BU139" s="494" t="n"/>
      <c r="BV139" s="184" t="n"/>
      <c r="BW139" s="184">
        <f>IF(BS139="","SIN ESTADO",IF(BU139&lt;&gt;"","PAGA",IF(BT139&gt;0,"VENCIDA",IF(BT139&gt;=-5,"POR VENCER","AL DÍA"))))</f>
        <v/>
      </c>
      <c r="BX139" s="185" t="n"/>
      <c r="BY139" s="119">
        <f>IF(N($H139)&lt;12,"",IF(BS139="","",BS139+31))</f>
        <v/>
      </c>
      <c r="BZ139" s="124">
        <f>IF(BY139="","",TODAY()-BY139)</f>
        <v/>
      </c>
      <c r="CA139" s="494" t="n"/>
      <c r="CB139" s="184" t="n"/>
      <c r="CC139" s="184">
        <f>IF(BY139="","SIN ESTADO",IF(CA139&lt;&gt;"","PAGA",IF(BZ139&gt;0,"VENCIDA",IF(BZ139&gt;=-5,"POR VENCER","AL DÍA"))))</f>
        <v/>
      </c>
      <c r="CD139" s="185" t="n"/>
      <c r="CE139" s="119">
        <f>IF(N($H139)&lt;13,"",IF(BY139="","",BY139+31))</f>
        <v/>
      </c>
      <c r="CF139" s="124">
        <f>IF(CE139="","",TODAY()-CE139)</f>
        <v/>
      </c>
      <c r="CG139" s="494" t="n"/>
      <c r="CH139" s="184" t="n"/>
      <c r="CI139" s="184">
        <f>IF(CE139="","SIN ESTADO",IF(CG139&lt;&gt;"","PAGA",IF(CF139&gt;0,"VENCIDA",IF(CF139&gt;=-5,"POR VENCER","AL DÍA"))))</f>
        <v/>
      </c>
      <c r="CJ139" s="185" t="n"/>
      <c r="CK139" s="119">
        <f>IF(N($H139)&lt;14,"",IF(CE139="","",CE139+31))</f>
        <v/>
      </c>
      <c r="CL139" s="124">
        <f>IF(CK139="","",TODAY()-CK139)</f>
        <v/>
      </c>
      <c r="CM139" s="494" t="n"/>
      <c r="CN139" s="184" t="n"/>
      <c r="CO139" s="184">
        <f>IF(CK139="","SIN ESTADO",IF(CM139&lt;&gt;"","PAGA",IF(CL139&gt;0,"VENCIDA",IF(CL139&gt;=-5,"POR VENCER","AL DÍA"))))</f>
        <v/>
      </c>
      <c r="CP139" s="185" t="n"/>
      <c r="CQ139" s="119">
        <f>IF(N($H139)&lt;15,"",IF(CK139="","",CK139+31))</f>
        <v/>
      </c>
      <c r="CR139" s="124">
        <f>IF(CQ139="","",TODAY()-CQ139)</f>
        <v/>
      </c>
      <c r="CS139" s="494" t="n"/>
      <c r="CT139" s="184" t="n"/>
      <c r="CU139" s="184">
        <f>IF(CQ139="","SIN ESTADO",IF(CS139&lt;&gt;"","PAGA",IF(CR139&gt;0,"VENCIDA",IF(CR139&gt;=-5,"POR VENCER","AL DÍA"))))</f>
        <v/>
      </c>
      <c r="CV139" s="185" t="n"/>
      <c r="CW139" s="119">
        <f>IF(N($H139)&lt;16,"",IF(CQ139="","",CQ139+31))</f>
        <v/>
      </c>
      <c r="CX139" s="124">
        <f>IF(CW139="","",TODAY()-CW139)</f>
        <v/>
      </c>
      <c r="CY139" s="494" t="n"/>
      <c r="CZ139" s="184" t="n"/>
      <c r="DA139" s="184">
        <f>IF(CW139="","SIN ESTADO",IF(CY139&lt;&gt;"","PAGA",IF(CX139&gt;0,"VENCIDA",IF(CX139&gt;=-5,"POR VENCER","AL DÍA"))))</f>
        <v/>
      </c>
      <c r="DB139" s="185" t="n"/>
      <c r="DC139" s="119">
        <f>IF(N($H139)&lt;17,"",IF(CW139="","",CW139+31))</f>
        <v/>
      </c>
      <c r="DD139" s="124">
        <f>IF(DC139="","",TODAY()-DC139)</f>
        <v/>
      </c>
      <c r="DE139" s="494" t="n"/>
      <c r="DF139" s="184" t="n"/>
      <c r="DG139" s="184">
        <f>IF(DC139="","SIN ESTADO",IF(DE139&lt;&gt;"","PAGA",IF(DD139&gt;0,"VENCIDA",IF(DD139&gt;=-5,"POR VENCER","AL DÍA"))))</f>
        <v/>
      </c>
      <c r="DH139" s="185" t="n"/>
      <c r="DI139" s="119">
        <f>IF(N($H139)&lt;18,"",IF(DC139="","",DC139+31))</f>
        <v/>
      </c>
      <c r="DJ139" s="124">
        <f>IF(DI139="","",TODAY()-DI139)</f>
        <v/>
      </c>
      <c r="DK139" s="494" t="n"/>
      <c r="DL139" s="184" t="n"/>
      <c r="DM139" s="184">
        <f>IF(DI139="","SIN ESTADO",IF(DK139&lt;&gt;"","PAGA",IF(DJ139&gt;0,"VENCIDA",IF(DJ139&gt;=-5,"POR VENCER","AL DÍA"))))</f>
        <v/>
      </c>
      <c r="DN139" s="185" t="n"/>
      <c r="DO139" s="119">
        <f>IF(N($H139)&lt;19,"",IF(DI139="","",DI139+31))</f>
        <v/>
      </c>
      <c r="DP139" s="124">
        <f>IF(DO139="","",TODAY()-DO139)</f>
        <v/>
      </c>
      <c r="DQ139" s="494" t="n"/>
      <c r="DR139" s="184" t="n"/>
      <c r="DS139" s="184">
        <f>IF(DO139="","SIN ESTADO",IF(DQ139&lt;&gt;"","PAGA",IF(DP139&gt;0,"VENCIDA",IF(DP139&gt;=-5,"POR VENCER","AL DÍA"))))</f>
        <v/>
      </c>
      <c r="DT139" s="185" t="n"/>
      <c r="DU139" s="119">
        <f>IF(N($H139)&lt;20,"",IF(DO139="","",DO139+31))</f>
        <v/>
      </c>
      <c r="DV139" s="124">
        <f>IF(DU139="","",TODAY()-DU139)</f>
        <v/>
      </c>
      <c r="DW139" s="494" t="n"/>
      <c r="DX139" s="184" t="n"/>
      <c r="DY139" s="184">
        <f>IF(DU139="","SIN ESTADO",IF(DW139&lt;&gt;"","PAGA",IF(DV139&gt;0,"VENCIDA",IF(DV139&gt;=-5,"POR VENCER","AL DÍA"))))</f>
        <v/>
      </c>
      <c r="DZ139" s="185" t="n"/>
      <c r="EA139" s="119">
        <f>IF(N($H139)&lt;21,"",IF(DU139="","",DU139+31))</f>
        <v/>
      </c>
      <c r="EB139" s="124">
        <f>IF(EA139="","",TODAY()-EA139)</f>
        <v/>
      </c>
      <c r="EC139" s="494" t="n"/>
      <c r="ED139" s="184" t="n"/>
      <c r="EE139" s="184">
        <f>IF(EA139="","SIN ESTADO",IF(EC139&lt;&gt;"","PAGA",IF(EB139&gt;0,"VENCIDA",IF(EB139&gt;=-5,"POR VENCER","AL DÍA"))))</f>
        <v/>
      </c>
      <c r="EF139" s="185" t="n"/>
      <c r="EG139" s="119">
        <f>IF(N($H139)&lt;22,"",IF(EA139="","",EA139+31))</f>
        <v/>
      </c>
      <c r="EH139" s="124">
        <f>IF(EG139="","",TODAY()-EG139)</f>
        <v/>
      </c>
      <c r="EI139" s="494" t="n"/>
      <c r="EJ139" s="184" t="n"/>
      <c r="EK139" s="184">
        <f>IF(EG139="","SIN ESTADO",IF(EI139&lt;&gt;"","PAGA",IF(EH139&gt;0,"VENCIDA",IF(EH139&gt;=-5,"POR VENCER","AL DÍA"))))</f>
        <v/>
      </c>
      <c r="EL139" s="185" t="n"/>
      <c r="EM139" s="119">
        <f>IF(N($H139)&lt;23,"",IF(EG139="","",EG139+31))</f>
        <v/>
      </c>
      <c r="EN139" s="124">
        <f>IF(EM139="","",TODAY()-EM139)</f>
        <v/>
      </c>
      <c r="EO139" s="494" t="n"/>
      <c r="EP139" s="184" t="n"/>
      <c r="EQ139" s="184">
        <f>IF(EM139="","SIN ESTADO",IF(EO139&lt;&gt;"","PAGA",IF(EN139&gt;0,"VENCIDA",IF(EN139&gt;=-5,"POR VENCER","AL DÍA"))))</f>
        <v/>
      </c>
      <c r="ER139" s="185" t="n"/>
      <c r="ES139" s="119">
        <f>IF(N($H139)&lt;24,"",IF(EM139="","",EM139+31))</f>
        <v/>
      </c>
      <c r="ET139" s="124">
        <f>IF(ES139="","",TODAY()-ES139)</f>
        <v/>
      </c>
      <c r="EU139" s="494" t="n"/>
      <c r="EV139" s="184" t="n"/>
      <c r="EW139" s="184">
        <f>IF(ES139="","SIN ESTADO",IF(EU139&lt;&gt;"","PAGA",IF(ET139&gt;0,"VENCIDA",IF(ET139&gt;=-5,"POR VENCER","AL DÍA"))))</f>
        <v/>
      </c>
      <c r="EX139" s="185" t="n"/>
      <c r="EY139" s="119">
        <f>IF(N($H139)&lt;25,"",IF(ES139="","",ES139+31))</f>
        <v/>
      </c>
      <c r="EZ139" s="124">
        <f>IF(EY139="","",TODAY()-EY139)</f>
        <v/>
      </c>
      <c r="FA139" s="494" t="n"/>
      <c r="FB139" s="184" t="n"/>
      <c r="FC139" s="184">
        <f>IF(EY139="","SIN ESTADO",IF(FA139&lt;&gt;"","PAGA",IF(EZ139&gt;0,"VENCIDA",IF(EZ139&gt;=-5,"POR VENCER","AL DÍA"))))</f>
        <v/>
      </c>
      <c r="FD139" s="185" t="n"/>
      <c r="FE139" s="119">
        <f>IF(N($H139)&lt;26,"",IF(EY139="","",EY139+31))</f>
        <v/>
      </c>
      <c r="FF139" s="124">
        <f>IF(FE139="","",TODAY()-FE139)</f>
        <v/>
      </c>
      <c r="FG139" s="494" t="n"/>
      <c r="FH139" s="184" t="n"/>
      <c r="FI139" s="184">
        <f>IF(FE139="","SIN ESTADO",IF(FG139&lt;&gt;"","PAGA",IF(FF139&gt;0,"VENCIDA",IF(FF139&gt;=-5,"POR VENCER","AL DÍA"))))</f>
        <v/>
      </c>
      <c r="FJ139" s="185" t="n"/>
      <c r="FK139" s="119">
        <f>IF(N($H139)&lt;27,"",IF(FE139="","",FE139+31))</f>
        <v/>
      </c>
      <c r="FL139" s="124">
        <f>IF(FK139="","",TODAY()-FK139)</f>
        <v/>
      </c>
      <c r="FM139" s="494" t="n"/>
      <c r="FN139" s="184" t="n"/>
      <c r="FO139" s="184">
        <f>IF(FK139="","SIN ESTADO",IF(FM139&lt;&gt;"","PAGA",IF(FL139&gt;0,"VENCIDA",IF(FL139&gt;=-5,"POR VENCER","AL DÍA"))))</f>
        <v/>
      </c>
      <c r="FP139" s="185" t="n"/>
      <c r="FQ139" s="119">
        <f>IF(N($H139)&lt;28,"",IF(FK139="","",FK139+31))</f>
        <v/>
      </c>
      <c r="FR139" s="124">
        <f>IF(FQ139="","",TODAY()-FQ139)</f>
        <v/>
      </c>
      <c r="FS139" s="494" t="n"/>
      <c r="FT139" s="184" t="n"/>
      <c r="FU139" s="184">
        <f>IF(FQ139="","SIN ESTADO",IF(FS139&lt;&gt;"","PAGA",IF(FR139&gt;0,"VENCIDA",IF(FR139&gt;=-5,"POR VENCER","AL DÍA"))))</f>
        <v/>
      </c>
      <c r="FV139" s="185" t="n"/>
      <c r="FW139" s="119">
        <f>IF(N($H139)&lt;29,"",IF(FQ139="","",FQ139+31))</f>
        <v/>
      </c>
      <c r="FX139" s="124">
        <f>IF(FW139="","",TODAY()-FW139)</f>
        <v/>
      </c>
      <c r="FY139" s="494" t="n"/>
      <c r="FZ139" s="184" t="n"/>
      <c r="GA139" s="184">
        <f>IF(FW139="","SIN ESTADO",IF(FY139&lt;&gt;"","PAGA",IF(FX139&gt;0,"VENCIDA",IF(FX139&gt;=-5,"POR VENCER","AL DÍA"))))</f>
        <v/>
      </c>
      <c r="GB139" s="185" t="n"/>
      <c r="GC139" s="119">
        <f>IF(N($H139)&lt;30,"",IF(FW139="","",FW139+31))</f>
        <v/>
      </c>
      <c r="GD139" s="124">
        <f>IF(GC139="","",TODAY()-GC139)</f>
        <v/>
      </c>
      <c r="GE139" s="494" t="n"/>
      <c r="GF139" s="184" t="n"/>
      <c r="GG139" s="184">
        <f>IF(GC139="","SIN ESTADO",IF(GE139&lt;&gt;"","PAGA",IF(GD139&gt;0,"VENCIDA",IF(GD139&gt;=-5,"POR VENCER","AL DÍA"))))</f>
        <v/>
      </c>
      <c r="GH139" s="185" t="n"/>
      <c r="GI139" s="119">
        <f>IF(N($H139)&lt;31,"",IF(GC139="","",GC139+31))</f>
        <v/>
      </c>
      <c r="GJ139" s="124">
        <f>IF(GI139="","",TODAY()-GI139)</f>
        <v/>
      </c>
      <c r="GK139" s="494" t="n"/>
      <c r="GL139" s="184" t="n"/>
      <c r="GM139" s="184">
        <f>IF(GI139="","SIN ESTADO",IF(GK139&lt;&gt;"","PAGA",IF(GJ139&gt;0,"VENCIDA",IF(GJ139&gt;=-5,"POR VENCER","AL DÍA"))))</f>
        <v/>
      </c>
      <c r="GN139" s="185" t="n"/>
      <c r="GO139" s="119">
        <f>IF(N($H139)&lt;32,"",IF(GI139="","",GI139+31))</f>
        <v/>
      </c>
      <c r="GP139" s="124">
        <f>IF(GO139="","",TODAY()-GO139)</f>
        <v/>
      </c>
      <c r="GQ139" s="494" t="n"/>
      <c r="GR139" s="184" t="n"/>
      <c r="GS139" s="184">
        <f>IF(GO139="","SIN ESTADO",IF(GQ139&lt;&gt;"","PAGA",IF(GP139&gt;0,"VENCIDA",IF(GP139&gt;=-5,"POR VENCER","AL DÍA"))))</f>
        <v/>
      </c>
      <c r="GT139" s="185" t="n"/>
      <c r="GU139" s="119">
        <f>IF(N($H139)&lt;33,"",IF(GO139="","",GO139+31))</f>
        <v/>
      </c>
      <c r="GV139" s="124">
        <f>IF(GU139="","",TODAY()-GU139)</f>
        <v/>
      </c>
      <c r="GW139" s="494" t="n"/>
      <c r="GX139" s="184" t="n"/>
      <c r="GY139" s="184">
        <f>IF(GU139="","SIN ESTADO",IF(GW139&lt;&gt;"","PAGA",IF(GV139&gt;0,"VENCIDA",IF(GV139&gt;=-5,"POR VENCER","AL DÍA"))))</f>
        <v/>
      </c>
      <c r="GZ139" s="185" t="n"/>
      <c r="HA139" s="119">
        <f>IF(N($H139)&lt;34,"",IF(GU139="","",GU139+31))</f>
        <v/>
      </c>
      <c r="HB139" s="124">
        <f>IF(HA139="","",TODAY()-HA139)</f>
        <v/>
      </c>
      <c r="HC139" s="494" t="n"/>
      <c r="HD139" s="184" t="n"/>
      <c r="HE139" s="184">
        <f>IF(HA139="","SIN ESTADO",IF(HC139&lt;&gt;"","PAGA",IF(HB139&gt;0,"VENCIDA",IF(HB139&gt;=-5,"POR VENCER","AL DÍA"))))</f>
        <v/>
      </c>
      <c r="HF139" s="185" t="n"/>
      <c r="HG139" s="119">
        <f>IF(N($H139)&lt;35,"",IF(HA139="","",HA139+31))</f>
        <v/>
      </c>
      <c r="HH139" s="124">
        <f>IF(HG139="","",TODAY()-HG139)</f>
        <v/>
      </c>
      <c r="HI139" s="494" t="n"/>
      <c r="HJ139" s="184" t="n"/>
      <c r="HK139" s="184">
        <f>IF(HG139="","SIN ESTADO",IF(HI139&lt;&gt;"","PAGA",IF(HH139&gt;0,"VENCIDA",IF(HH139&gt;=-5,"POR VENCER","AL DÍA"))))</f>
        <v/>
      </c>
      <c r="HL139" s="168" t="n"/>
      <c r="HM139" s="119">
        <f>IF(N($H139)&lt;36,"",IF(HG139="","",HG139+31))</f>
        <v/>
      </c>
      <c r="HN139" s="124">
        <f>IF(HM139="","",TODAY()-HM139)</f>
        <v/>
      </c>
      <c r="HO139" s="494" t="n"/>
      <c r="HP139" s="184" t="n"/>
      <c r="HQ139" s="184">
        <f>IF(HM139="","SIN ESTADO",IF(HO139&lt;&gt;"","PAGA",IF(HN139&gt;0,"VENCIDA",IF(HN139&gt;=-5,"POR VENCER","AL DÍA"))))</f>
        <v/>
      </c>
      <c r="HR139" s="168" t="n"/>
      <c r="HS139" s="169">
        <f>N139+T139+Z139+AF139+AL139+AR139+AX139+BD139+BJ139+BP139+BV139+CB139+CH139+CN139+CT139+CZ139+DF139+DL139+DR139+DX139+ED139+EJ139+EP139+EV139+FB139+FH139+FN139+FT139+FZ139+GF139+GL139+GR139+GX139+HD139+HJ139+HP139</f>
        <v/>
      </c>
      <c r="HU139" s="170">
        <f>IFERROR(N($J139),0)</f>
        <v/>
      </c>
      <c r="HW139" s="170">
        <f>SUMPRODUCT((MOD(COLUMN($M139:$HR139)-COLUMN($M139),6)=0)*ISNUMBER($M139:$HR139)*($M139:$HR139&gt;=RESUMEN!$C$26)*($M139:$HR139&lt;=RESUMEN!$C$27)*IFERROR(N($N139:$HS139),0))</f>
        <v/>
      </c>
      <c r="HX139" s="170">
        <f>SUMPRODUCT((MOD(COLUMN($M139:$HR139)-COLUMN($M139),6)=0)*ISNUMBER($M139:$HR139)*($M139:$HR139&gt;=RESUMEN!$C$26)*($M139:$HR139&lt;=RESUMEN!$C$27))</f>
        <v/>
      </c>
    </row>
    <row r="140" ht="15.75" customHeight="1" s="506">
      <c r="B140" s="113">
        <f>VENTAS!A139</f>
        <v/>
      </c>
      <c r="C140" s="236">
        <f>VENTAS!B139</f>
        <v/>
      </c>
      <c r="D140" s="53">
        <f>VENTAS!C139</f>
        <v/>
      </c>
      <c r="E140" s="114">
        <f>VENTAS!D139</f>
        <v/>
      </c>
      <c r="F140" s="114">
        <f>VENTAS!J139</f>
        <v/>
      </c>
      <c r="G140" s="494">
        <f>VENTAS!F139</f>
        <v/>
      </c>
      <c r="H140" s="479">
        <f>VENTAS!K139</f>
        <v/>
      </c>
      <c r="I140" s="479">
        <f>VENTAS!M139</f>
        <v/>
      </c>
      <c r="J140" s="184">
        <f>VENTAS!L139</f>
        <v/>
      </c>
      <c r="K140" s="119">
        <f>IF(N($H140)&lt;1,"",$G140+31)</f>
        <v/>
      </c>
      <c r="L140" s="124">
        <f>IF(K140="","",TODAY()-K140)</f>
        <v/>
      </c>
      <c r="M140" s="494" t="n"/>
      <c r="N140" s="374" t="n"/>
      <c r="O140" s="184">
        <f>IF(K140="","SIN ESTADO",IF(M140&lt;&gt;"","PAGA",IF(L140&gt;0,"VENCIDA",IF(L140&gt;=-5,"POR VENCER","AL DÍA"))))</f>
        <v/>
      </c>
      <c r="P140" s="185" t="n"/>
      <c r="Q140" s="119">
        <f>IF(N($H140)&lt;2,"",IF(K140="","",K140+31))</f>
        <v/>
      </c>
      <c r="R140" s="124">
        <f>IF(Q140="","",TODAY()-Q140)</f>
        <v/>
      </c>
      <c r="S140" s="494" t="n"/>
      <c r="T140" s="184" t="n"/>
      <c r="U140" s="184">
        <f>IF(Q140="","SIN ESTADO",IF(S140&lt;&gt;"","PAGA",IF(R140&gt;0,"VENCIDA",IF(R140&gt;=-5,"POR VENCER","AL DÍA"))))</f>
        <v/>
      </c>
      <c r="V140" s="185" t="n"/>
      <c r="W140" s="119">
        <f>IF(N($H140)&lt;3,"",IF(Q140="","",Q140+31))</f>
        <v/>
      </c>
      <c r="X140" s="124">
        <f>IF(W140="","",TODAY()-W140)</f>
        <v/>
      </c>
      <c r="Y140" s="494" t="n"/>
      <c r="Z140" s="184" t="n"/>
      <c r="AA140" s="184">
        <f>IF(W140="","SIN ESTADO",IF(Y140&lt;&gt;"","PAGA",IF(X140&gt;0,"VENCIDA",IF(X140&gt;=-5,"POR VENCER","AL DÍA"))))</f>
        <v/>
      </c>
      <c r="AB140" s="185" t="n"/>
      <c r="AC140" s="119">
        <f>IF(N($H140)&lt;4,"",IF(W140="","",W140+31))</f>
        <v/>
      </c>
      <c r="AD140" s="124">
        <f>IF(AC140="","",TODAY()-AC140)</f>
        <v/>
      </c>
      <c r="AE140" s="494" t="n"/>
      <c r="AF140" s="184" t="n"/>
      <c r="AG140" s="184">
        <f>IF(AC140="","SIN ESTADO",IF(AE140&lt;&gt;"","PAGA",IF(AD140&gt;0,"VENCIDA",IF(AD140&gt;=-5,"POR VENCER","AL DÍA"))))</f>
        <v/>
      </c>
      <c r="AH140" s="185" t="n"/>
      <c r="AI140" s="119">
        <f>IF(N($H140)&lt;5,"",IF(AC140="","",AC140+31))</f>
        <v/>
      </c>
      <c r="AJ140" s="124">
        <f>IF(AI140="","",TODAY()-AI140)</f>
        <v/>
      </c>
      <c r="AK140" s="494" t="n"/>
      <c r="AL140" s="184" t="n"/>
      <c r="AM140" s="184">
        <f>IF(AI140="","SIN ESTADO",IF(AK140&lt;&gt;"","PAGA",IF(AJ140&gt;0,"VENCIDA",IF(AJ140&gt;=-5,"POR VENCER","AL DÍA"))))</f>
        <v/>
      </c>
      <c r="AN140" s="185" t="n"/>
      <c r="AO140" s="119">
        <f>IF(N($H140)&lt;6,"",IF(AI140="","",AI140+31))</f>
        <v/>
      </c>
      <c r="AP140" s="124">
        <f>IF(AO140="","",TODAY()-AO140)</f>
        <v/>
      </c>
      <c r="AQ140" s="270" t="n"/>
      <c r="AR140" s="184" t="n"/>
      <c r="AS140" s="184">
        <f>IF(AO140="","SIN ESTADO",IF(AQ140&lt;&gt;"","PAGA",IF(AP140&gt;0,"VENCIDA",IF(AP140&gt;=-5,"POR VENCER","AL DÍA"))))</f>
        <v/>
      </c>
      <c r="AT140" s="185" t="n"/>
      <c r="AU140" s="119">
        <f>IF(N($H140)&lt;7,"",IF(AO140="","",AO140+31))</f>
        <v/>
      </c>
      <c r="AV140" s="124">
        <f>IF(AU140="","",TODAY()-AU140)</f>
        <v/>
      </c>
      <c r="AW140" s="494" t="n"/>
      <c r="AX140" s="184" t="n"/>
      <c r="AY140" s="184">
        <f>IF(AU140="","SIN ESTADO",IF(AW140&lt;&gt;"","PAGA",IF(AV140&gt;0,"VENCIDA",IF(AV140&gt;=-5,"POR VENCER","AL DÍA"))))</f>
        <v/>
      </c>
      <c r="AZ140" s="185" t="n"/>
      <c r="BA140" s="119">
        <f>IF(N($H140)&lt;8,"",IF(AU140="","",AU140+31))</f>
        <v/>
      </c>
      <c r="BB140" s="124">
        <f>IF(BA140="","",TODAY()-BA140)</f>
        <v/>
      </c>
      <c r="BC140" s="494" t="n"/>
      <c r="BD140" s="184" t="n"/>
      <c r="BE140" s="184">
        <f>IF(BA140="","SIN ESTADO",IF(BC140&lt;&gt;"","PAGA",IF(BB140&gt;0,"VENCIDA",IF(BB140&gt;=-5,"POR VENCER","AL DÍA"))))</f>
        <v/>
      </c>
      <c r="BF140" s="185" t="n"/>
      <c r="BG140" s="119">
        <f>IF(N($H140)&lt;9,"",IF(BA140="","",BA140+31))</f>
        <v/>
      </c>
      <c r="BH140" s="124">
        <f>IF(BG140="","",TODAY()-BG140)</f>
        <v/>
      </c>
      <c r="BI140" s="494" t="n"/>
      <c r="BJ140" s="184" t="n"/>
      <c r="BK140" s="184">
        <f>IF(BG140="","SIN ESTADO",IF(BI140&lt;&gt;"","PAGA",IF(BH140&gt;0,"VENCIDA",IF(BH140&gt;=-5,"POR VENCER","AL DÍA"))))</f>
        <v/>
      </c>
      <c r="BL140" s="185" t="n"/>
      <c r="BM140" s="119">
        <f>IF(N($H140)&lt;10,"",IF(BG140="","",BG140+31))</f>
        <v/>
      </c>
      <c r="BN140" s="124">
        <f>IF(BM140="","",TODAY()-BM140)</f>
        <v/>
      </c>
      <c r="BO140" s="494" t="n"/>
      <c r="BP140" s="184" t="n"/>
      <c r="BQ140" s="184">
        <f>IF(BM140="","SIN ESTADO",IF(BO140&lt;&gt;"","PAGA",IF(BN140&gt;0,"VENCIDA",IF(BN140&gt;=-5,"POR VENCER","AL DÍA"))))</f>
        <v/>
      </c>
      <c r="BR140" s="185" t="n"/>
      <c r="BS140" s="119">
        <f>IF(N($H140)&lt;11,"",IF(BM140="","",BM140+31))</f>
        <v/>
      </c>
      <c r="BT140" s="124">
        <f>IF(BS140="","",TODAY()-BS140)</f>
        <v/>
      </c>
      <c r="BU140" s="494" t="n"/>
      <c r="BV140" s="184" t="n"/>
      <c r="BW140" s="184">
        <f>IF(BS140="","SIN ESTADO",IF(BU140&lt;&gt;"","PAGA",IF(BT140&gt;0,"VENCIDA",IF(BT140&gt;=-5,"POR VENCER","AL DÍA"))))</f>
        <v/>
      </c>
      <c r="BX140" s="185" t="n"/>
      <c r="BY140" s="119">
        <f>IF(N($H140)&lt;12,"",IF(BS140="","",BS140+31))</f>
        <v/>
      </c>
      <c r="BZ140" s="124">
        <f>IF(BY140="","",TODAY()-BY140)</f>
        <v/>
      </c>
      <c r="CA140" s="494" t="n"/>
      <c r="CB140" s="184" t="n"/>
      <c r="CC140" s="184">
        <f>IF(BY140="","SIN ESTADO",IF(CA140&lt;&gt;"","PAGA",IF(BZ140&gt;0,"VENCIDA",IF(BZ140&gt;=-5,"POR VENCER","AL DÍA"))))</f>
        <v/>
      </c>
      <c r="CD140" s="185" t="n"/>
      <c r="CE140" s="119">
        <f>IF(N($H140)&lt;13,"",IF(BY140="","",BY140+31))</f>
        <v/>
      </c>
      <c r="CF140" s="124">
        <f>IF(CE140="","",TODAY()-CE140)</f>
        <v/>
      </c>
      <c r="CG140" s="494" t="n"/>
      <c r="CH140" s="184" t="n"/>
      <c r="CI140" s="184">
        <f>IF(CE140="","SIN ESTADO",IF(CG140&lt;&gt;"","PAGA",IF(CF140&gt;0,"VENCIDA",IF(CF140&gt;=-5,"POR VENCER","AL DÍA"))))</f>
        <v/>
      </c>
      <c r="CJ140" s="185" t="n"/>
      <c r="CK140" s="119">
        <f>IF(N($H140)&lt;14,"",IF(CE140="","",CE140+31))</f>
        <v/>
      </c>
      <c r="CL140" s="124">
        <f>IF(CK140="","",TODAY()-CK140)</f>
        <v/>
      </c>
      <c r="CM140" s="494" t="n"/>
      <c r="CN140" s="184" t="n"/>
      <c r="CO140" s="184">
        <f>IF(CK140="","SIN ESTADO",IF(CM140&lt;&gt;"","PAGA",IF(CL140&gt;0,"VENCIDA",IF(CL140&gt;=-5,"POR VENCER","AL DÍA"))))</f>
        <v/>
      </c>
      <c r="CP140" s="185" t="n"/>
      <c r="CQ140" s="119">
        <f>IF(N($H140)&lt;15,"",IF(CK140="","",CK140+31))</f>
        <v/>
      </c>
      <c r="CR140" s="124">
        <f>IF(CQ140="","",TODAY()-CQ140)</f>
        <v/>
      </c>
      <c r="CS140" s="494" t="n"/>
      <c r="CT140" s="184" t="n"/>
      <c r="CU140" s="184">
        <f>IF(CQ140="","SIN ESTADO",IF(CS140&lt;&gt;"","PAGA",IF(CR140&gt;0,"VENCIDA",IF(CR140&gt;=-5,"POR VENCER","AL DÍA"))))</f>
        <v/>
      </c>
      <c r="CV140" s="185" t="n"/>
      <c r="CW140" s="119">
        <f>IF(N($H140)&lt;16,"",IF(CQ140="","",CQ140+31))</f>
        <v/>
      </c>
      <c r="CX140" s="124">
        <f>IF(CW140="","",TODAY()-CW140)</f>
        <v/>
      </c>
      <c r="CY140" s="494" t="n"/>
      <c r="CZ140" s="184" t="n"/>
      <c r="DA140" s="184">
        <f>IF(CW140="","SIN ESTADO",IF(CY140&lt;&gt;"","PAGA",IF(CX140&gt;0,"VENCIDA",IF(CX140&gt;=-5,"POR VENCER","AL DÍA"))))</f>
        <v/>
      </c>
      <c r="DB140" s="185" t="n"/>
      <c r="DC140" s="119">
        <f>IF(N($H140)&lt;17,"",IF(CW140="","",CW140+31))</f>
        <v/>
      </c>
      <c r="DD140" s="124">
        <f>IF(DC140="","",TODAY()-DC140)</f>
        <v/>
      </c>
      <c r="DE140" s="494" t="n"/>
      <c r="DF140" s="184" t="n"/>
      <c r="DG140" s="184">
        <f>IF(DC140="","SIN ESTADO",IF(DE140&lt;&gt;"","PAGA",IF(DD140&gt;0,"VENCIDA",IF(DD140&gt;=-5,"POR VENCER","AL DÍA"))))</f>
        <v/>
      </c>
      <c r="DH140" s="185" t="n"/>
      <c r="DI140" s="119">
        <f>IF(N($H140)&lt;18,"",IF(DC140="","",DC140+31))</f>
        <v/>
      </c>
      <c r="DJ140" s="124">
        <f>IF(DI140="","",TODAY()-DI140)</f>
        <v/>
      </c>
      <c r="DK140" s="494" t="n"/>
      <c r="DL140" s="184" t="n"/>
      <c r="DM140" s="184">
        <f>IF(DI140="","SIN ESTADO",IF(DK140&lt;&gt;"","PAGA",IF(DJ140&gt;0,"VENCIDA",IF(DJ140&gt;=-5,"POR VENCER","AL DÍA"))))</f>
        <v/>
      </c>
      <c r="DN140" s="185" t="n"/>
      <c r="DO140" s="119">
        <f>IF(N($H140)&lt;19,"",IF(DI140="","",DI140+31))</f>
        <v/>
      </c>
      <c r="DP140" s="124">
        <f>IF(DO140="","",TODAY()-DO140)</f>
        <v/>
      </c>
      <c r="DQ140" s="494" t="n"/>
      <c r="DR140" s="184" t="n"/>
      <c r="DS140" s="184">
        <f>IF(DO140="","SIN ESTADO",IF(DQ140&lt;&gt;"","PAGA",IF(DP140&gt;0,"VENCIDA",IF(DP140&gt;=-5,"POR VENCER","AL DÍA"))))</f>
        <v/>
      </c>
      <c r="DT140" s="185" t="n"/>
      <c r="DU140" s="119">
        <f>IF(N($H140)&lt;20,"",IF(DO140="","",DO140+31))</f>
        <v/>
      </c>
      <c r="DV140" s="124">
        <f>IF(DU140="","",TODAY()-DU140)</f>
        <v/>
      </c>
      <c r="DW140" s="494" t="n"/>
      <c r="DX140" s="184" t="n"/>
      <c r="DY140" s="184">
        <f>IF(DU140="","SIN ESTADO",IF(DW140&lt;&gt;"","PAGA",IF(DV140&gt;0,"VENCIDA",IF(DV140&gt;=-5,"POR VENCER","AL DÍA"))))</f>
        <v/>
      </c>
      <c r="DZ140" s="185" t="n"/>
      <c r="EA140" s="119">
        <f>IF(N($H140)&lt;21,"",IF(DU140="","",DU140+31))</f>
        <v/>
      </c>
      <c r="EB140" s="124">
        <f>IF(EA140="","",TODAY()-EA140)</f>
        <v/>
      </c>
      <c r="EC140" s="494" t="n"/>
      <c r="ED140" s="184" t="n"/>
      <c r="EE140" s="184">
        <f>IF(EA140="","SIN ESTADO",IF(EC140&lt;&gt;"","PAGA",IF(EB140&gt;0,"VENCIDA",IF(EB140&gt;=-5,"POR VENCER","AL DÍA"))))</f>
        <v/>
      </c>
      <c r="EF140" s="185" t="n"/>
      <c r="EG140" s="119">
        <f>IF(N($H140)&lt;22,"",IF(EA140="","",EA140+31))</f>
        <v/>
      </c>
      <c r="EH140" s="124">
        <f>IF(EG140="","",TODAY()-EG140)</f>
        <v/>
      </c>
      <c r="EI140" s="494" t="n"/>
      <c r="EJ140" s="184" t="n"/>
      <c r="EK140" s="184">
        <f>IF(EG140="","SIN ESTADO",IF(EI140&lt;&gt;"","PAGA",IF(EH140&gt;0,"VENCIDA",IF(EH140&gt;=-5,"POR VENCER","AL DÍA"))))</f>
        <v/>
      </c>
      <c r="EL140" s="185" t="n"/>
      <c r="EM140" s="119">
        <f>IF(N($H140)&lt;23,"",IF(EG140="","",EG140+31))</f>
        <v/>
      </c>
      <c r="EN140" s="124">
        <f>IF(EM140="","",TODAY()-EM140)</f>
        <v/>
      </c>
      <c r="EO140" s="494" t="n"/>
      <c r="EP140" s="184" t="n"/>
      <c r="EQ140" s="184">
        <f>IF(EM140="","SIN ESTADO",IF(EO140&lt;&gt;"","PAGA",IF(EN140&gt;0,"VENCIDA",IF(EN140&gt;=-5,"POR VENCER","AL DÍA"))))</f>
        <v/>
      </c>
      <c r="ER140" s="185" t="n"/>
      <c r="ES140" s="119">
        <f>IF(N($H140)&lt;24,"",IF(EM140="","",EM140+31))</f>
        <v/>
      </c>
      <c r="ET140" s="124">
        <f>IF(ES140="","",TODAY()-ES140)</f>
        <v/>
      </c>
      <c r="EU140" s="494" t="n"/>
      <c r="EV140" s="184" t="n"/>
      <c r="EW140" s="184">
        <f>IF(ES140="","SIN ESTADO",IF(EU140&lt;&gt;"","PAGA",IF(ET140&gt;0,"VENCIDA",IF(ET140&gt;=-5,"POR VENCER","AL DÍA"))))</f>
        <v/>
      </c>
      <c r="EX140" s="185" t="n"/>
      <c r="EY140" s="119">
        <f>IF(N($H140)&lt;25,"",IF(ES140="","",ES140+31))</f>
        <v/>
      </c>
      <c r="EZ140" s="124">
        <f>IF(EY140="","",TODAY()-EY140)</f>
        <v/>
      </c>
      <c r="FA140" s="494" t="n"/>
      <c r="FB140" s="184" t="n"/>
      <c r="FC140" s="184">
        <f>IF(EY140="","SIN ESTADO",IF(FA140&lt;&gt;"","PAGA",IF(EZ140&gt;0,"VENCIDA",IF(EZ140&gt;=-5,"POR VENCER","AL DÍA"))))</f>
        <v/>
      </c>
      <c r="FD140" s="185" t="n"/>
      <c r="FE140" s="119">
        <f>IF(N($H140)&lt;26,"",IF(EY140="","",EY140+31))</f>
        <v/>
      </c>
      <c r="FF140" s="124">
        <f>IF(FE140="","",TODAY()-FE140)</f>
        <v/>
      </c>
      <c r="FG140" s="494" t="n"/>
      <c r="FH140" s="184" t="n"/>
      <c r="FI140" s="184">
        <f>IF(FE140="","SIN ESTADO",IF(FG140&lt;&gt;"","PAGA",IF(FF140&gt;0,"VENCIDA",IF(FF140&gt;=-5,"POR VENCER","AL DÍA"))))</f>
        <v/>
      </c>
      <c r="FJ140" s="185" t="n"/>
      <c r="FK140" s="119">
        <f>IF(N($H140)&lt;27,"",IF(FE140="","",FE140+31))</f>
        <v/>
      </c>
      <c r="FL140" s="124">
        <f>IF(FK140="","",TODAY()-FK140)</f>
        <v/>
      </c>
      <c r="FM140" s="494" t="n"/>
      <c r="FN140" s="184" t="n"/>
      <c r="FO140" s="184">
        <f>IF(FK140="","SIN ESTADO",IF(FM140&lt;&gt;"","PAGA",IF(FL140&gt;0,"VENCIDA",IF(FL140&gt;=-5,"POR VENCER","AL DÍA"))))</f>
        <v/>
      </c>
      <c r="FP140" s="185" t="n"/>
      <c r="FQ140" s="119">
        <f>IF(N($H140)&lt;28,"",IF(FK140="","",FK140+31))</f>
        <v/>
      </c>
      <c r="FR140" s="124">
        <f>IF(FQ140="","",TODAY()-FQ140)</f>
        <v/>
      </c>
      <c r="FS140" s="494" t="n"/>
      <c r="FT140" s="184" t="n"/>
      <c r="FU140" s="184">
        <f>IF(FQ140="","SIN ESTADO",IF(FS140&lt;&gt;"","PAGA",IF(FR140&gt;0,"VENCIDA",IF(FR140&gt;=-5,"POR VENCER","AL DÍA"))))</f>
        <v/>
      </c>
      <c r="FV140" s="185" t="n"/>
      <c r="FW140" s="119">
        <f>IF(N($H140)&lt;29,"",IF(FQ140="","",FQ140+31))</f>
        <v/>
      </c>
      <c r="FX140" s="124">
        <f>IF(FW140="","",TODAY()-FW140)</f>
        <v/>
      </c>
      <c r="FY140" s="494" t="n"/>
      <c r="FZ140" s="184" t="n"/>
      <c r="GA140" s="184">
        <f>IF(FW140="","SIN ESTADO",IF(FY140&lt;&gt;"","PAGA",IF(FX140&gt;0,"VENCIDA",IF(FX140&gt;=-5,"POR VENCER","AL DÍA"))))</f>
        <v/>
      </c>
      <c r="GB140" s="185" t="n"/>
      <c r="GC140" s="119">
        <f>IF(N($H140)&lt;30,"",IF(FW140="","",FW140+31))</f>
        <v/>
      </c>
      <c r="GD140" s="124">
        <f>IF(GC140="","",TODAY()-GC140)</f>
        <v/>
      </c>
      <c r="GE140" s="494" t="n"/>
      <c r="GF140" s="184" t="n"/>
      <c r="GG140" s="184">
        <f>IF(GC140="","SIN ESTADO",IF(GE140&lt;&gt;"","PAGA",IF(GD140&gt;0,"VENCIDA",IF(GD140&gt;=-5,"POR VENCER","AL DÍA"))))</f>
        <v/>
      </c>
      <c r="GH140" s="185" t="n"/>
      <c r="GI140" s="119">
        <f>IF(N($H140)&lt;31,"",IF(GC140="","",GC140+31))</f>
        <v/>
      </c>
      <c r="GJ140" s="124">
        <f>IF(GI140="","",TODAY()-GI140)</f>
        <v/>
      </c>
      <c r="GK140" s="494" t="n"/>
      <c r="GL140" s="184" t="n"/>
      <c r="GM140" s="184">
        <f>IF(GI140="","SIN ESTADO",IF(GK140&lt;&gt;"","PAGA",IF(GJ140&gt;0,"VENCIDA",IF(GJ140&gt;=-5,"POR VENCER","AL DÍA"))))</f>
        <v/>
      </c>
      <c r="GN140" s="185" t="n"/>
      <c r="GO140" s="119">
        <f>IF(N($H140)&lt;32,"",IF(GI140="","",GI140+31))</f>
        <v/>
      </c>
      <c r="GP140" s="124">
        <f>IF(GO140="","",TODAY()-GO140)</f>
        <v/>
      </c>
      <c r="GQ140" s="494" t="n"/>
      <c r="GR140" s="184" t="n"/>
      <c r="GS140" s="184">
        <f>IF(GO140="","SIN ESTADO",IF(GQ140&lt;&gt;"","PAGA",IF(GP140&gt;0,"VENCIDA",IF(GP140&gt;=-5,"POR VENCER","AL DÍA"))))</f>
        <v/>
      </c>
      <c r="GT140" s="185" t="n"/>
      <c r="GU140" s="119">
        <f>IF(N($H140)&lt;33,"",IF(GO140="","",GO140+31))</f>
        <v/>
      </c>
      <c r="GV140" s="124">
        <f>IF(GU140="","",TODAY()-GU140)</f>
        <v/>
      </c>
      <c r="GW140" s="494" t="n"/>
      <c r="GX140" s="184" t="n"/>
      <c r="GY140" s="184">
        <f>IF(GU140="","SIN ESTADO",IF(GW140&lt;&gt;"","PAGA",IF(GV140&gt;0,"VENCIDA",IF(GV140&gt;=-5,"POR VENCER","AL DÍA"))))</f>
        <v/>
      </c>
      <c r="GZ140" s="185" t="n"/>
      <c r="HA140" s="119">
        <f>IF(N($H140)&lt;34,"",IF(GU140="","",GU140+31))</f>
        <v/>
      </c>
      <c r="HB140" s="124">
        <f>IF(HA140="","",TODAY()-HA140)</f>
        <v/>
      </c>
      <c r="HC140" s="494" t="n"/>
      <c r="HD140" s="184" t="n"/>
      <c r="HE140" s="184">
        <f>IF(HA140="","SIN ESTADO",IF(HC140&lt;&gt;"","PAGA",IF(HB140&gt;0,"VENCIDA",IF(HB140&gt;=-5,"POR VENCER","AL DÍA"))))</f>
        <v/>
      </c>
      <c r="HF140" s="185" t="n"/>
      <c r="HG140" s="119">
        <f>IF(N($H140)&lt;35,"",IF(HA140="","",HA140+31))</f>
        <v/>
      </c>
      <c r="HH140" s="124">
        <f>IF(HG140="","",TODAY()-HG140)</f>
        <v/>
      </c>
      <c r="HI140" s="494" t="n"/>
      <c r="HJ140" s="184" t="n"/>
      <c r="HK140" s="184">
        <f>IF(HG140="","SIN ESTADO",IF(HI140&lt;&gt;"","PAGA",IF(HH140&gt;0,"VENCIDA",IF(HH140&gt;=-5,"POR VENCER","AL DÍA"))))</f>
        <v/>
      </c>
      <c r="HL140" s="168" t="n"/>
      <c r="HM140" s="119">
        <f>IF(N($H140)&lt;36,"",IF(HG140="","",HG140+31))</f>
        <v/>
      </c>
      <c r="HN140" s="124">
        <f>IF(HM140="","",TODAY()-HM140)</f>
        <v/>
      </c>
      <c r="HO140" s="494" t="n"/>
      <c r="HP140" s="184" t="n"/>
      <c r="HQ140" s="184">
        <f>IF(HM140="","SIN ESTADO",IF(HO140&lt;&gt;"","PAGA",IF(HN140&gt;0,"VENCIDA",IF(HN140&gt;=-5,"POR VENCER","AL DÍA"))))</f>
        <v/>
      </c>
      <c r="HR140" s="168" t="n"/>
      <c r="HS140" s="169">
        <f>N140+T140+Z140+AF140+AL140+AR140+AX140+BD140+BJ140+BP140+BV140+CB140+CH140+CN140+CT140+CZ140+DF140+DL140+DR140+DX140+ED140+EJ140+EP140+EV140+FB140+FH140+FN140+FT140+FZ140+GF140+GL140+GR140+GX140+HD140+HJ140+HP140</f>
        <v/>
      </c>
      <c r="HU140" s="170">
        <f>IFERROR(N($J140),0)</f>
        <v/>
      </c>
      <c r="HW140" s="170">
        <f>SUMPRODUCT((MOD(COLUMN($M140:$HR140)-COLUMN($M140),6)=0)*ISNUMBER($M140:$HR140)*($M140:$HR140&gt;=RESUMEN!$C$26)*($M140:$HR140&lt;=RESUMEN!$C$27)*IFERROR(N($N140:$HS140),0))</f>
        <v/>
      </c>
      <c r="HX140" s="170">
        <f>SUMPRODUCT((MOD(COLUMN($M140:$HR140)-COLUMN($M140),6)=0)*ISNUMBER($M140:$HR140)*($M140:$HR140&gt;=RESUMEN!$C$26)*($M140:$HR140&lt;=RESUMEN!$C$27))</f>
        <v/>
      </c>
    </row>
    <row r="141" ht="15.75" customHeight="1" s="506">
      <c r="B141" s="113">
        <f>VENTAS!A140</f>
        <v/>
      </c>
      <c r="C141" s="473">
        <f>VENTAS!B140</f>
        <v/>
      </c>
      <c r="D141" s="53">
        <f>VENTAS!C140</f>
        <v/>
      </c>
      <c r="E141" s="114">
        <f>VENTAS!D140</f>
        <v/>
      </c>
      <c r="F141" s="114">
        <f>VENTAS!J140</f>
        <v/>
      </c>
      <c r="G141" s="494">
        <f>VENTAS!F140</f>
        <v/>
      </c>
      <c r="H141" s="479">
        <f>VENTAS!K140</f>
        <v/>
      </c>
      <c r="I141" s="479">
        <f>VENTAS!M140</f>
        <v/>
      </c>
      <c r="J141" s="184">
        <f>VENTAS!L140</f>
        <v/>
      </c>
      <c r="K141" s="119">
        <f>IF(N($H141)&lt;1,"",$G141+31)</f>
        <v/>
      </c>
      <c r="L141" s="124">
        <f>IF(K141="","",TODAY()-K141)</f>
        <v/>
      </c>
      <c r="M141" s="494" t="n"/>
      <c r="N141" s="374" t="n"/>
      <c r="O141" s="184">
        <f>IF(K141="","SIN ESTADO",IF(M141&lt;&gt;"","PAGA",IF(L141&gt;0,"VENCIDA",IF(L141&gt;=-5,"POR VENCER","AL DÍA"))))</f>
        <v/>
      </c>
      <c r="P141" s="185" t="n"/>
      <c r="Q141" s="119">
        <f>IF(N($H141)&lt;2,"",IF(K141="","",K141+31))</f>
        <v/>
      </c>
      <c r="R141" s="124">
        <f>IF(Q141="","",TODAY()-Q141)</f>
        <v/>
      </c>
      <c r="S141" s="494" t="n"/>
      <c r="T141" s="184" t="n"/>
      <c r="U141" s="184">
        <f>IF(Q141="","SIN ESTADO",IF(S141&lt;&gt;"","PAGA",IF(R141&gt;0,"VENCIDA",IF(R141&gt;=-5,"POR VENCER","AL DÍA"))))</f>
        <v/>
      </c>
      <c r="V141" s="185" t="n"/>
      <c r="W141" s="119">
        <f>IF(N($H141)&lt;3,"",IF(Q141="","",Q141+31))</f>
        <v/>
      </c>
      <c r="X141" s="124">
        <f>IF(W141="","",TODAY()-W141)</f>
        <v/>
      </c>
      <c r="Y141" s="494" t="n"/>
      <c r="Z141" s="184" t="n"/>
      <c r="AA141" s="184">
        <f>IF(W141="","SIN ESTADO",IF(Y141&lt;&gt;"","PAGA",IF(X141&gt;0,"VENCIDA",IF(X141&gt;=-5,"POR VENCER","AL DÍA"))))</f>
        <v/>
      </c>
      <c r="AB141" s="185" t="n"/>
      <c r="AC141" s="119">
        <f>IF(N($H141)&lt;4,"",IF(W141="","",W141+31))</f>
        <v/>
      </c>
      <c r="AD141" s="124">
        <f>IF(AC141="","",TODAY()-AC141)</f>
        <v/>
      </c>
      <c r="AE141" s="494" t="n"/>
      <c r="AF141" s="184" t="n"/>
      <c r="AG141" s="184">
        <f>IF(AC141="","SIN ESTADO",IF(AE141&lt;&gt;"","PAGA",IF(AD141&gt;0,"VENCIDA",IF(AD141&gt;=-5,"POR VENCER","AL DÍA"))))</f>
        <v/>
      </c>
      <c r="AH141" s="185" t="n"/>
      <c r="AI141" s="119">
        <f>IF(N($H141)&lt;5,"",IF(AC141="","",AC141+31))</f>
        <v/>
      </c>
      <c r="AJ141" s="124">
        <f>IF(AI141="","",TODAY()-AI141)</f>
        <v/>
      </c>
      <c r="AK141" s="494" t="n"/>
      <c r="AL141" s="184" t="n"/>
      <c r="AM141" s="184">
        <f>IF(AI141="","SIN ESTADO",IF(AK141&lt;&gt;"","PAGA",IF(AJ141&gt;0,"VENCIDA",IF(AJ141&gt;=-5,"POR VENCER","AL DÍA"))))</f>
        <v/>
      </c>
      <c r="AN141" s="185" t="n"/>
      <c r="AO141" s="119">
        <f>IF(N($H141)&lt;6,"",IF(AI141="","",AI141+31))</f>
        <v/>
      </c>
      <c r="AP141" s="124">
        <f>IF(AO141="","",TODAY()-AO141)</f>
        <v/>
      </c>
      <c r="AQ141" s="270" t="n"/>
      <c r="AR141" s="184" t="n"/>
      <c r="AS141" s="184">
        <f>IF(AO141="","SIN ESTADO",IF(AQ141&lt;&gt;"","PAGA",IF(AP141&gt;0,"VENCIDA",IF(AP141&gt;=-5,"POR VENCER","AL DÍA"))))</f>
        <v/>
      </c>
      <c r="AT141" s="185" t="n"/>
      <c r="AU141" s="119">
        <f>IF(N($H141)&lt;7,"",IF(AO141="","",AO141+31))</f>
        <v/>
      </c>
      <c r="AV141" s="124">
        <f>IF(AU141="","",TODAY()-AU141)</f>
        <v/>
      </c>
      <c r="AW141" s="494" t="n"/>
      <c r="AX141" s="184" t="n"/>
      <c r="AY141" s="184">
        <f>IF(AU141="","SIN ESTADO",IF(AW141&lt;&gt;"","PAGA",IF(AV141&gt;0,"VENCIDA",IF(AV141&gt;=-5,"POR VENCER","AL DÍA"))))</f>
        <v/>
      </c>
      <c r="AZ141" s="185" t="n"/>
      <c r="BA141" s="119">
        <f>IF(N($H141)&lt;8,"",IF(AU141="","",AU141+31))</f>
        <v/>
      </c>
      <c r="BB141" s="124">
        <f>IF(BA141="","",TODAY()-BA141)</f>
        <v/>
      </c>
      <c r="BC141" s="494" t="n"/>
      <c r="BD141" s="184" t="n"/>
      <c r="BE141" s="184">
        <f>IF(BA141="","SIN ESTADO",IF(BC141&lt;&gt;"","PAGA",IF(BB141&gt;0,"VENCIDA",IF(BB141&gt;=-5,"POR VENCER","AL DÍA"))))</f>
        <v/>
      </c>
      <c r="BF141" s="185" t="n"/>
      <c r="BG141" s="119">
        <f>IF(N($H141)&lt;9,"",IF(BA141="","",BA141+31))</f>
        <v/>
      </c>
      <c r="BH141" s="124">
        <f>IF(BG141="","",TODAY()-BG141)</f>
        <v/>
      </c>
      <c r="BI141" s="494" t="n"/>
      <c r="BJ141" s="184" t="n"/>
      <c r="BK141" s="184">
        <f>IF(BG141="","SIN ESTADO",IF(BI141&lt;&gt;"","PAGA",IF(BH141&gt;0,"VENCIDA",IF(BH141&gt;=-5,"POR VENCER","AL DÍA"))))</f>
        <v/>
      </c>
      <c r="BL141" s="185" t="n"/>
      <c r="BM141" s="119">
        <f>IF(N($H141)&lt;10,"",IF(BG141="","",BG141+31))</f>
        <v/>
      </c>
      <c r="BN141" s="124">
        <f>IF(BM141="","",TODAY()-BM141)</f>
        <v/>
      </c>
      <c r="BO141" s="494" t="n"/>
      <c r="BP141" s="184" t="n"/>
      <c r="BQ141" s="184">
        <f>IF(BM141="","SIN ESTADO",IF(BO141&lt;&gt;"","PAGA",IF(BN141&gt;0,"VENCIDA",IF(BN141&gt;=-5,"POR VENCER","AL DÍA"))))</f>
        <v/>
      </c>
      <c r="BR141" s="185" t="n"/>
      <c r="BS141" s="119">
        <f>IF(N($H141)&lt;11,"",IF(BM141="","",BM141+31))</f>
        <v/>
      </c>
      <c r="BT141" s="124">
        <f>IF(BS141="","",TODAY()-BS141)</f>
        <v/>
      </c>
      <c r="BU141" s="494" t="n"/>
      <c r="BV141" s="184" t="n"/>
      <c r="BW141" s="184">
        <f>IF(BS141="","SIN ESTADO",IF(BU141&lt;&gt;"","PAGA",IF(BT141&gt;0,"VENCIDA",IF(BT141&gt;=-5,"POR VENCER","AL DÍA"))))</f>
        <v/>
      </c>
      <c r="BX141" s="185" t="n"/>
      <c r="BY141" s="119">
        <f>IF(N($H141)&lt;12,"",IF(BS141="","",BS141+31))</f>
        <v/>
      </c>
      <c r="BZ141" s="124">
        <f>IF(BY141="","",TODAY()-BY141)</f>
        <v/>
      </c>
      <c r="CA141" s="494" t="n"/>
      <c r="CB141" s="184" t="n"/>
      <c r="CC141" s="184">
        <f>IF(BY141="","SIN ESTADO",IF(CA141&lt;&gt;"","PAGA",IF(BZ141&gt;0,"VENCIDA",IF(BZ141&gt;=-5,"POR VENCER","AL DÍA"))))</f>
        <v/>
      </c>
      <c r="CD141" s="185" t="n"/>
      <c r="CE141" s="119">
        <f>IF(N($H141)&lt;13,"",IF(BY141="","",BY141+31))</f>
        <v/>
      </c>
      <c r="CF141" s="124">
        <f>IF(CE141="","",TODAY()-CE141)</f>
        <v/>
      </c>
      <c r="CG141" s="494" t="n"/>
      <c r="CH141" s="184" t="n"/>
      <c r="CI141" s="184">
        <f>IF(CE141="","SIN ESTADO",IF(CG141&lt;&gt;"","PAGA",IF(CF141&gt;0,"VENCIDA",IF(CF141&gt;=-5,"POR VENCER","AL DÍA"))))</f>
        <v/>
      </c>
      <c r="CJ141" s="185" t="n"/>
      <c r="CK141" s="119">
        <f>IF(N($H141)&lt;14,"",IF(CE141="","",CE141+31))</f>
        <v/>
      </c>
      <c r="CL141" s="124">
        <f>IF(CK141="","",TODAY()-CK141)</f>
        <v/>
      </c>
      <c r="CM141" s="494" t="n"/>
      <c r="CN141" s="184" t="n"/>
      <c r="CO141" s="184">
        <f>IF(CK141="","SIN ESTADO",IF(CM141&lt;&gt;"","PAGA",IF(CL141&gt;0,"VENCIDA",IF(CL141&gt;=-5,"POR VENCER","AL DÍA"))))</f>
        <v/>
      </c>
      <c r="CP141" s="185" t="n"/>
      <c r="CQ141" s="119">
        <f>IF(N($H141)&lt;15,"",IF(CK141="","",CK141+31))</f>
        <v/>
      </c>
      <c r="CR141" s="124">
        <f>IF(CQ141="","",TODAY()-CQ141)</f>
        <v/>
      </c>
      <c r="CS141" s="494" t="n"/>
      <c r="CT141" s="184" t="n"/>
      <c r="CU141" s="184">
        <f>IF(CQ141="","SIN ESTADO",IF(CS141&lt;&gt;"","PAGA",IF(CR141&gt;0,"VENCIDA",IF(CR141&gt;=-5,"POR VENCER","AL DÍA"))))</f>
        <v/>
      </c>
      <c r="CV141" s="185" t="n"/>
      <c r="CW141" s="119">
        <f>IF(N($H141)&lt;16,"",IF(CQ141="","",CQ141+31))</f>
        <v/>
      </c>
      <c r="CX141" s="124">
        <f>IF(CW141="","",TODAY()-CW141)</f>
        <v/>
      </c>
      <c r="CY141" s="494" t="n"/>
      <c r="CZ141" s="184" t="n"/>
      <c r="DA141" s="184">
        <f>IF(CW141="","SIN ESTADO",IF(CY141&lt;&gt;"","PAGA",IF(CX141&gt;0,"VENCIDA",IF(CX141&gt;=-5,"POR VENCER","AL DÍA"))))</f>
        <v/>
      </c>
      <c r="DB141" s="185" t="n"/>
      <c r="DC141" s="119">
        <f>IF(N($H141)&lt;17,"",IF(CW141="","",CW141+31))</f>
        <v/>
      </c>
      <c r="DD141" s="124">
        <f>IF(DC141="","",TODAY()-DC141)</f>
        <v/>
      </c>
      <c r="DE141" s="494" t="n"/>
      <c r="DF141" s="184" t="n"/>
      <c r="DG141" s="184">
        <f>IF(DC141="","SIN ESTADO",IF(DE141&lt;&gt;"","PAGA",IF(DD141&gt;0,"VENCIDA",IF(DD141&gt;=-5,"POR VENCER","AL DÍA"))))</f>
        <v/>
      </c>
      <c r="DH141" s="185" t="n"/>
      <c r="DI141" s="119">
        <f>IF(N($H141)&lt;18,"",IF(DC141="","",DC141+31))</f>
        <v/>
      </c>
      <c r="DJ141" s="124">
        <f>IF(DI141="","",TODAY()-DI141)</f>
        <v/>
      </c>
      <c r="DK141" s="494" t="n"/>
      <c r="DL141" s="184" t="n"/>
      <c r="DM141" s="184">
        <f>IF(DI141="","SIN ESTADO",IF(DK141&lt;&gt;"","PAGA",IF(DJ141&gt;0,"VENCIDA",IF(DJ141&gt;=-5,"POR VENCER","AL DÍA"))))</f>
        <v/>
      </c>
      <c r="DN141" s="185" t="n"/>
      <c r="DO141" s="119">
        <f>IF(N($H141)&lt;19,"",IF(DI141="","",DI141+31))</f>
        <v/>
      </c>
      <c r="DP141" s="124">
        <f>IF(DO141="","",TODAY()-DO141)</f>
        <v/>
      </c>
      <c r="DQ141" s="494" t="n"/>
      <c r="DR141" s="184" t="n"/>
      <c r="DS141" s="184">
        <f>IF(DO141="","SIN ESTADO",IF(DQ141&lt;&gt;"","PAGA",IF(DP141&gt;0,"VENCIDA",IF(DP141&gt;=-5,"POR VENCER","AL DÍA"))))</f>
        <v/>
      </c>
      <c r="DT141" s="185" t="n"/>
      <c r="DU141" s="119">
        <f>IF(N($H141)&lt;20,"",IF(DO141="","",DO141+31))</f>
        <v/>
      </c>
      <c r="DV141" s="124">
        <f>IF(DU141="","",TODAY()-DU141)</f>
        <v/>
      </c>
      <c r="DW141" s="494" t="n"/>
      <c r="DX141" s="184" t="n"/>
      <c r="DY141" s="184">
        <f>IF(DU141="","SIN ESTADO",IF(DW141&lt;&gt;"","PAGA",IF(DV141&gt;0,"VENCIDA",IF(DV141&gt;=-5,"POR VENCER","AL DÍA"))))</f>
        <v/>
      </c>
      <c r="DZ141" s="185" t="n"/>
      <c r="EA141" s="119">
        <f>IF(N($H141)&lt;21,"",IF(DU141="","",DU141+31))</f>
        <v/>
      </c>
      <c r="EB141" s="124">
        <f>IF(EA141="","",TODAY()-EA141)</f>
        <v/>
      </c>
      <c r="EC141" s="494" t="n"/>
      <c r="ED141" s="184" t="n"/>
      <c r="EE141" s="184">
        <f>IF(EA141="","SIN ESTADO",IF(EC141&lt;&gt;"","PAGA",IF(EB141&gt;0,"VENCIDA",IF(EB141&gt;=-5,"POR VENCER","AL DÍA"))))</f>
        <v/>
      </c>
      <c r="EF141" s="185" t="n"/>
      <c r="EG141" s="119">
        <f>IF(N($H141)&lt;22,"",IF(EA141="","",EA141+31))</f>
        <v/>
      </c>
      <c r="EH141" s="124">
        <f>IF(EG141="","",TODAY()-EG141)</f>
        <v/>
      </c>
      <c r="EI141" s="494" t="n"/>
      <c r="EJ141" s="184" t="n"/>
      <c r="EK141" s="184">
        <f>IF(EG141="","SIN ESTADO",IF(EI141&lt;&gt;"","PAGA",IF(EH141&gt;0,"VENCIDA",IF(EH141&gt;=-5,"POR VENCER","AL DÍA"))))</f>
        <v/>
      </c>
      <c r="EL141" s="185" t="n"/>
      <c r="EM141" s="119">
        <f>IF(N($H141)&lt;23,"",IF(EG141="","",EG141+31))</f>
        <v/>
      </c>
      <c r="EN141" s="124">
        <f>IF(EM141="","",TODAY()-EM141)</f>
        <v/>
      </c>
      <c r="EO141" s="494" t="n"/>
      <c r="EP141" s="184" t="n"/>
      <c r="EQ141" s="184">
        <f>IF(EM141="","SIN ESTADO",IF(EO141&lt;&gt;"","PAGA",IF(EN141&gt;0,"VENCIDA",IF(EN141&gt;=-5,"POR VENCER","AL DÍA"))))</f>
        <v/>
      </c>
      <c r="ER141" s="185" t="n"/>
      <c r="ES141" s="119">
        <f>IF(N($H141)&lt;24,"",IF(EM141="","",EM141+31))</f>
        <v/>
      </c>
      <c r="ET141" s="124">
        <f>IF(ES141="","",TODAY()-ES141)</f>
        <v/>
      </c>
      <c r="EU141" s="494" t="n"/>
      <c r="EV141" s="184" t="n"/>
      <c r="EW141" s="184">
        <f>IF(ES141="","SIN ESTADO",IF(EU141&lt;&gt;"","PAGA",IF(ET141&gt;0,"VENCIDA",IF(ET141&gt;=-5,"POR VENCER","AL DÍA"))))</f>
        <v/>
      </c>
      <c r="EX141" s="185" t="n"/>
      <c r="EY141" s="119">
        <f>IF(N($H141)&lt;25,"",IF(ES141="","",ES141+31))</f>
        <v/>
      </c>
      <c r="EZ141" s="124">
        <f>IF(EY141="","",TODAY()-EY141)</f>
        <v/>
      </c>
      <c r="FA141" s="494" t="n"/>
      <c r="FB141" s="184" t="n"/>
      <c r="FC141" s="184">
        <f>IF(EY141="","SIN ESTADO",IF(FA141&lt;&gt;"","PAGA",IF(EZ141&gt;0,"VENCIDA",IF(EZ141&gt;=-5,"POR VENCER","AL DÍA"))))</f>
        <v/>
      </c>
      <c r="FD141" s="185" t="n"/>
      <c r="FE141" s="119">
        <f>IF(N($H141)&lt;26,"",IF(EY141="","",EY141+31))</f>
        <v/>
      </c>
      <c r="FF141" s="124">
        <f>IF(FE141="","",TODAY()-FE141)</f>
        <v/>
      </c>
      <c r="FG141" s="494" t="n"/>
      <c r="FH141" s="184" t="n"/>
      <c r="FI141" s="184">
        <f>IF(FE141="","SIN ESTADO",IF(FG141&lt;&gt;"","PAGA",IF(FF141&gt;0,"VENCIDA",IF(FF141&gt;=-5,"POR VENCER","AL DÍA"))))</f>
        <v/>
      </c>
      <c r="FJ141" s="185" t="n"/>
      <c r="FK141" s="119">
        <f>IF(N($H141)&lt;27,"",IF(FE141="","",FE141+31))</f>
        <v/>
      </c>
      <c r="FL141" s="124">
        <f>IF(FK141="","",TODAY()-FK141)</f>
        <v/>
      </c>
      <c r="FM141" s="494" t="n"/>
      <c r="FN141" s="184" t="n"/>
      <c r="FO141" s="184">
        <f>IF(FK141="","SIN ESTADO",IF(FM141&lt;&gt;"","PAGA",IF(FL141&gt;0,"VENCIDA",IF(FL141&gt;=-5,"POR VENCER","AL DÍA"))))</f>
        <v/>
      </c>
      <c r="FP141" s="185" t="n"/>
      <c r="FQ141" s="119">
        <f>IF(N($H141)&lt;28,"",IF(FK141="","",FK141+31))</f>
        <v/>
      </c>
      <c r="FR141" s="124">
        <f>IF(FQ141="","",TODAY()-FQ141)</f>
        <v/>
      </c>
      <c r="FS141" s="494" t="n"/>
      <c r="FT141" s="184" t="n"/>
      <c r="FU141" s="184">
        <f>IF(FQ141="","SIN ESTADO",IF(FS141&lt;&gt;"","PAGA",IF(FR141&gt;0,"VENCIDA",IF(FR141&gt;=-5,"POR VENCER","AL DÍA"))))</f>
        <v/>
      </c>
      <c r="FV141" s="185" t="n"/>
      <c r="FW141" s="119">
        <f>IF(N($H141)&lt;29,"",IF(FQ141="","",FQ141+31))</f>
        <v/>
      </c>
      <c r="FX141" s="124">
        <f>IF(FW141="","",TODAY()-FW141)</f>
        <v/>
      </c>
      <c r="FY141" s="494" t="n"/>
      <c r="FZ141" s="184" t="n"/>
      <c r="GA141" s="184">
        <f>IF(FW141="","SIN ESTADO",IF(FY141&lt;&gt;"","PAGA",IF(FX141&gt;0,"VENCIDA",IF(FX141&gt;=-5,"POR VENCER","AL DÍA"))))</f>
        <v/>
      </c>
      <c r="GB141" s="185" t="n"/>
      <c r="GC141" s="119">
        <f>IF(N($H141)&lt;30,"",IF(FW141="","",FW141+31))</f>
        <v/>
      </c>
      <c r="GD141" s="124">
        <f>IF(GC141="","",TODAY()-GC141)</f>
        <v/>
      </c>
      <c r="GE141" s="494" t="n"/>
      <c r="GF141" s="184" t="n"/>
      <c r="GG141" s="184">
        <f>IF(GC141="","SIN ESTADO",IF(GE141&lt;&gt;"","PAGA",IF(GD141&gt;0,"VENCIDA",IF(GD141&gt;=-5,"POR VENCER","AL DÍA"))))</f>
        <v/>
      </c>
      <c r="GH141" s="185" t="n"/>
      <c r="GI141" s="119">
        <f>IF(N($H141)&lt;31,"",IF(GC141="","",GC141+31))</f>
        <v/>
      </c>
      <c r="GJ141" s="124">
        <f>IF(GI141="","",TODAY()-GI141)</f>
        <v/>
      </c>
      <c r="GK141" s="494" t="n"/>
      <c r="GL141" s="184" t="n"/>
      <c r="GM141" s="184">
        <f>IF(GI141="","SIN ESTADO",IF(GK141&lt;&gt;"","PAGA",IF(GJ141&gt;0,"VENCIDA",IF(GJ141&gt;=-5,"POR VENCER","AL DÍA"))))</f>
        <v/>
      </c>
      <c r="GN141" s="185" t="n"/>
      <c r="GO141" s="119">
        <f>IF(N($H141)&lt;32,"",IF(GI141="","",GI141+31))</f>
        <v/>
      </c>
      <c r="GP141" s="124">
        <f>IF(GO141="","",TODAY()-GO141)</f>
        <v/>
      </c>
      <c r="GQ141" s="494" t="n"/>
      <c r="GR141" s="184" t="n"/>
      <c r="GS141" s="184">
        <f>IF(GO141="","SIN ESTADO",IF(GQ141&lt;&gt;"","PAGA",IF(GP141&gt;0,"VENCIDA",IF(GP141&gt;=-5,"POR VENCER","AL DÍA"))))</f>
        <v/>
      </c>
      <c r="GT141" s="185" t="n"/>
      <c r="GU141" s="119">
        <f>IF(N($H141)&lt;33,"",IF(GO141="","",GO141+31))</f>
        <v/>
      </c>
      <c r="GV141" s="124">
        <f>IF(GU141="","",TODAY()-GU141)</f>
        <v/>
      </c>
      <c r="GW141" s="494" t="n"/>
      <c r="GX141" s="184" t="n"/>
      <c r="GY141" s="184">
        <f>IF(GU141="","SIN ESTADO",IF(GW141&lt;&gt;"","PAGA",IF(GV141&gt;0,"VENCIDA",IF(GV141&gt;=-5,"POR VENCER","AL DÍA"))))</f>
        <v/>
      </c>
      <c r="GZ141" s="185" t="n"/>
      <c r="HA141" s="119">
        <f>IF(N($H141)&lt;34,"",IF(GU141="","",GU141+31))</f>
        <v/>
      </c>
      <c r="HB141" s="124">
        <f>IF(HA141="","",TODAY()-HA141)</f>
        <v/>
      </c>
      <c r="HC141" s="494" t="n"/>
      <c r="HD141" s="184" t="n"/>
      <c r="HE141" s="184">
        <f>IF(HA141="","SIN ESTADO",IF(HC141&lt;&gt;"","PAGA",IF(HB141&gt;0,"VENCIDA",IF(HB141&gt;=-5,"POR VENCER","AL DÍA"))))</f>
        <v/>
      </c>
      <c r="HF141" s="185" t="n"/>
      <c r="HG141" s="119">
        <f>IF(N($H141)&lt;35,"",IF(HA141="","",HA141+31))</f>
        <v/>
      </c>
      <c r="HH141" s="124">
        <f>IF(HG141="","",TODAY()-HG141)</f>
        <v/>
      </c>
      <c r="HI141" s="494" t="n"/>
      <c r="HJ141" s="184" t="n"/>
      <c r="HK141" s="184">
        <f>IF(HG141="","SIN ESTADO",IF(HI141&lt;&gt;"","PAGA",IF(HH141&gt;0,"VENCIDA",IF(HH141&gt;=-5,"POR VENCER","AL DÍA"))))</f>
        <v/>
      </c>
      <c r="HL141" s="168" t="n"/>
      <c r="HM141" s="119">
        <f>IF(N($H141)&lt;36,"",IF(HG141="","",HG141+31))</f>
        <v/>
      </c>
      <c r="HN141" s="124">
        <f>IF(HM141="","",TODAY()-HM141)</f>
        <v/>
      </c>
      <c r="HO141" s="494" t="n"/>
      <c r="HP141" s="184" t="n"/>
      <c r="HQ141" s="184">
        <f>IF(HM141="","SIN ESTADO",IF(HO141&lt;&gt;"","PAGA",IF(HN141&gt;0,"VENCIDA",IF(HN141&gt;=-5,"POR VENCER","AL DÍA"))))</f>
        <v/>
      </c>
      <c r="HR141" s="168" t="n"/>
      <c r="HS141" s="169">
        <f>N141+T141+Z141+AF141+AL141+AR141+AX141+BD141+BJ141+BP141+BV141+CB141+CH141+CN141+CT141+CZ141+DF141+DL141+DR141+DX141+ED141+EJ141+EP141+EV141+FB141+FH141+FN141+FT141+FZ141+GF141+GL141+GR141+GX141+HD141+HJ141+HP141</f>
        <v/>
      </c>
      <c r="HU141" s="170">
        <f>IFERROR(N($J141),0)</f>
        <v/>
      </c>
      <c r="HW141" s="170">
        <f>SUMPRODUCT((MOD(COLUMN($M141:$HR141)-COLUMN($M141),6)=0)*ISNUMBER($M141:$HR141)*($M141:$HR141&gt;=RESUMEN!$C$26)*($M141:$HR141&lt;=RESUMEN!$C$27)*IFERROR(N($N141:$HS141),0))</f>
        <v/>
      </c>
      <c r="HX141" s="170">
        <f>SUMPRODUCT((MOD(COLUMN($M141:$HR141)-COLUMN($M141),6)=0)*ISNUMBER($M141:$HR141)*($M141:$HR141&gt;=RESUMEN!$C$26)*($M141:$HR141&lt;=RESUMEN!$C$27))</f>
        <v/>
      </c>
    </row>
    <row r="142" ht="15.75" customHeight="1" s="506">
      <c r="B142" s="113">
        <f>VENTAS!A141</f>
        <v/>
      </c>
      <c r="C142" s="236">
        <f>VENTAS!B141</f>
        <v/>
      </c>
      <c r="D142" s="53">
        <f>VENTAS!C141</f>
        <v/>
      </c>
      <c r="E142" s="114">
        <f>VENTAS!D141</f>
        <v/>
      </c>
      <c r="F142" s="114">
        <f>VENTAS!J141</f>
        <v/>
      </c>
      <c r="G142" s="494">
        <f>VENTAS!F141</f>
        <v/>
      </c>
      <c r="H142" s="479">
        <f>VENTAS!K141</f>
        <v/>
      </c>
      <c r="I142" s="479">
        <f>VENTAS!M141</f>
        <v/>
      </c>
      <c r="J142" s="184">
        <f>VENTAS!L141</f>
        <v/>
      </c>
      <c r="K142" s="119">
        <f>IF(N($H142)&lt;1,"",$G142+31)</f>
        <v/>
      </c>
      <c r="L142" s="124">
        <f>IF(K142="","",TODAY()-K142)</f>
        <v/>
      </c>
      <c r="M142" s="201" t="n">
        <v>46118</v>
      </c>
      <c r="N142" s="374" t="n">
        <v>1700000</v>
      </c>
      <c r="O142" s="184">
        <f>IF(K142="","SIN ESTADO",IF(M142&lt;&gt;"","PAGA",IF(L142&gt;0,"VENCIDA",IF(L142&gt;=-5,"POR VENCER","AL DÍA"))))</f>
        <v/>
      </c>
      <c r="P142" s="185" t="inlineStr">
        <is>
          <t>TRANSFERENCIA</t>
        </is>
      </c>
      <c r="Q142" s="119">
        <f>IF(N($H142)&lt;2,"",IF(K142="","",K142+31))</f>
        <v/>
      </c>
      <c r="R142" s="124">
        <f>IF(Q142="","",TODAY()-Q142)</f>
        <v/>
      </c>
      <c r="S142" s="494" t="n">
        <v>46148</v>
      </c>
      <c r="T142" s="184" t="n">
        <v>1700000</v>
      </c>
      <c r="U142" s="184">
        <f>IF(Q142="","SIN ESTADO",IF(S142&lt;&gt;"","PAGA",IF(R142&gt;0,"VENCIDA",IF(R142&gt;=-5,"POR VENCER","AL DÍA"))))</f>
        <v/>
      </c>
      <c r="V142" s="185" t="inlineStr">
        <is>
          <t>TRANSFERENCIA</t>
        </is>
      </c>
      <c r="W142" s="119">
        <f>IF(N($H142)&lt;3,"",IF(Q142="","",Q142+31))</f>
        <v/>
      </c>
      <c r="X142" s="124">
        <f>IF(W142="","",TODAY()-W142)</f>
        <v/>
      </c>
      <c r="Y142" s="494" t="n">
        <v>46178</v>
      </c>
      <c r="Z142" s="184" t="n">
        <v>1700000</v>
      </c>
      <c r="AA142" s="184">
        <f>IF(W142="","SIN ESTADO",IF(Y142&lt;&gt;"","PAGA",IF(X142&gt;0,"VENCIDA",IF(X142&gt;=-5,"POR VENCER","AL DÍA"))))</f>
        <v/>
      </c>
      <c r="AB142" s="185" t="inlineStr">
        <is>
          <t>TRANSFERENCIA</t>
        </is>
      </c>
      <c r="AC142" s="119">
        <f>IF(N($H142)&lt;4,"",IF(W142="","",W142+31))</f>
        <v/>
      </c>
      <c r="AD142" s="124">
        <f>IF(AC142="","",TODAY()-AC142)</f>
        <v/>
      </c>
      <c r="AE142" s="494" t="n">
        <v>46207</v>
      </c>
      <c r="AF142" s="184" t="n">
        <v>1700000</v>
      </c>
      <c r="AG142" s="184">
        <f>IF(AC142="","SIN ESTADO",IF(AE142&lt;&gt;"","PAGA",IF(AD142&gt;0,"VENCIDA",IF(AD142&gt;=-5,"POR VENCER","AL DÍA"))))</f>
        <v/>
      </c>
      <c r="AH142" s="185" t="inlineStr">
        <is>
          <t>TRANSFERENCIA</t>
        </is>
      </c>
      <c r="AI142" s="119">
        <f>IF(N($H142)&lt;5,"",IF(AC142="","",AC142+31))</f>
        <v/>
      </c>
      <c r="AJ142" s="124">
        <f>IF(AI142="","",TODAY()-AI142)</f>
        <v/>
      </c>
      <c r="AK142" s="494" t="n">
        <v>46239</v>
      </c>
      <c r="AL142" s="184" t="n">
        <v>1700000</v>
      </c>
      <c r="AM142" s="184">
        <f>IF(AI142="","SIN ESTADO",IF(AK142&lt;&gt;"","PAGA",IF(AJ142&gt;0,"VENCIDA",IF(AJ142&gt;=-5,"POR VENCER","AL DÍA"))))</f>
        <v/>
      </c>
      <c r="AN142" s="185" t="inlineStr">
        <is>
          <t>TRANSFERENCIA</t>
        </is>
      </c>
      <c r="AO142" s="119">
        <f>IF(N($H142)&lt;6,"",IF(AI142="","",AI142+31))</f>
        <v/>
      </c>
      <c r="AP142" s="124">
        <f>IF(AO142="","",TODAY()-AO142)</f>
        <v/>
      </c>
      <c r="AQ142" s="270" t="n">
        <v>46273</v>
      </c>
      <c r="AR142" s="184" t="n">
        <v>1700000</v>
      </c>
      <c r="AS142" s="184">
        <f>IF(AO142="","SIN ESTADO",IF(AQ142&lt;&gt;"","PAGA",IF(AP142&gt;0,"VENCIDA",IF(AP142&gt;=-5,"POR VENCER","AL DÍA"))))</f>
        <v/>
      </c>
      <c r="AT142" s="185" t="inlineStr">
        <is>
          <t>TRANSFERENCIA</t>
        </is>
      </c>
      <c r="AU142" s="119">
        <f>IF(N($H142)&lt;7,"",IF(AO142="","",AO142+31))</f>
        <v/>
      </c>
      <c r="AV142" s="124">
        <f>IF(AU142="","",TODAY()-AU142)</f>
        <v/>
      </c>
      <c r="AW142" s="494" t="n"/>
      <c r="AX142" s="184" t="n"/>
      <c r="AY142" s="184">
        <f>IF(AU142="","SIN ESTADO",IF(AW142&lt;&gt;"","PAGA",IF(AV142&gt;0,"VENCIDA",IF(AV142&gt;=-5,"POR VENCER","AL DÍA"))))</f>
        <v/>
      </c>
      <c r="AZ142" s="185" t="n"/>
      <c r="BA142" s="119">
        <f>IF(N($H142)&lt;8,"",IF(AU142="","",AU142+31))</f>
        <v/>
      </c>
      <c r="BB142" s="124">
        <f>IF(BA142="","",TODAY()-BA142)</f>
        <v/>
      </c>
      <c r="BC142" s="494" t="n"/>
      <c r="BD142" s="184" t="n"/>
      <c r="BE142" s="184">
        <f>IF(BA142="","SIN ESTADO",IF(BC142&lt;&gt;"","PAGA",IF(BB142&gt;0,"VENCIDA",IF(BB142&gt;=-5,"POR VENCER","AL DÍA"))))</f>
        <v/>
      </c>
      <c r="BF142" s="185" t="n"/>
      <c r="BG142" s="119">
        <f>IF(N($H142)&lt;9,"",IF(BA142="","",BA142+31))</f>
        <v/>
      </c>
      <c r="BH142" s="124">
        <f>IF(BG142="","",TODAY()-BG142)</f>
        <v/>
      </c>
      <c r="BI142" s="494" t="n"/>
      <c r="BJ142" s="184" t="n"/>
      <c r="BK142" s="184">
        <f>IF(BG142="","SIN ESTADO",IF(BI142&lt;&gt;"","PAGA",IF(BH142&gt;0,"VENCIDA",IF(BH142&gt;=-5,"POR VENCER","AL DÍA"))))</f>
        <v/>
      </c>
      <c r="BL142" s="185" t="n"/>
      <c r="BM142" s="119">
        <f>IF(N($H142)&lt;10,"",IF(BG142="","",BG142+31))</f>
        <v/>
      </c>
      <c r="BN142" s="124">
        <f>IF(BM142="","",TODAY()-BM142)</f>
        <v/>
      </c>
      <c r="BO142" s="494" t="n"/>
      <c r="BP142" s="184" t="n"/>
      <c r="BQ142" s="184">
        <f>IF(BM142="","SIN ESTADO",IF(BO142&lt;&gt;"","PAGA",IF(BN142&gt;0,"VENCIDA",IF(BN142&gt;=-5,"POR VENCER","AL DÍA"))))</f>
        <v/>
      </c>
      <c r="BR142" s="185" t="n"/>
      <c r="BS142" s="119">
        <f>IF(N($H142)&lt;11,"",IF(BM142="","",BM142+31))</f>
        <v/>
      </c>
      <c r="BT142" s="124">
        <f>IF(BS142="","",TODAY()-BS142)</f>
        <v/>
      </c>
      <c r="BU142" s="494" t="n"/>
      <c r="BV142" s="184" t="n"/>
      <c r="BW142" s="184">
        <f>IF(BS142="","SIN ESTADO",IF(BU142&lt;&gt;"","PAGA",IF(BT142&gt;0,"VENCIDA",IF(BT142&gt;=-5,"POR VENCER","AL DÍA"))))</f>
        <v/>
      </c>
      <c r="BX142" s="185" t="n"/>
      <c r="BY142" s="119">
        <f>IF(N($H142)&lt;12,"",IF(BS142="","",BS142+31))</f>
        <v/>
      </c>
      <c r="BZ142" s="124">
        <f>IF(BY142="","",TODAY()-BY142)</f>
        <v/>
      </c>
      <c r="CA142" s="494" t="n"/>
      <c r="CB142" s="184" t="n"/>
      <c r="CC142" s="184">
        <f>IF(BY142="","SIN ESTADO",IF(CA142&lt;&gt;"","PAGA",IF(BZ142&gt;0,"VENCIDA",IF(BZ142&gt;=-5,"POR VENCER","AL DÍA"))))</f>
        <v/>
      </c>
      <c r="CD142" s="185" t="n"/>
      <c r="CE142" s="119">
        <f>IF(N($H142)&lt;13,"",IF(BY142="","",BY142+31))</f>
        <v/>
      </c>
      <c r="CF142" s="124">
        <f>IF(CE142="","",TODAY()-CE142)</f>
        <v/>
      </c>
      <c r="CG142" s="494" t="n"/>
      <c r="CH142" s="184" t="n"/>
      <c r="CI142" s="184">
        <f>IF(CE142="","SIN ESTADO",IF(CG142&lt;&gt;"","PAGA",IF(CF142&gt;0,"VENCIDA",IF(CF142&gt;=-5,"POR VENCER","AL DÍA"))))</f>
        <v/>
      </c>
      <c r="CJ142" s="185" t="n"/>
      <c r="CK142" s="119">
        <f>IF(N($H142)&lt;14,"",IF(CE142="","",CE142+31))</f>
        <v/>
      </c>
      <c r="CL142" s="124">
        <f>IF(CK142="","",TODAY()-CK142)</f>
        <v/>
      </c>
      <c r="CM142" s="494" t="n"/>
      <c r="CN142" s="184" t="n"/>
      <c r="CO142" s="184">
        <f>IF(CK142="","SIN ESTADO",IF(CM142&lt;&gt;"","PAGA",IF(CL142&gt;0,"VENCIDA",IF(CL142&gt;=-5,"POR VENCER","AL DÍA"))))</f>
        <v/>
      </c>
      <c r="CP142" s="185" t="n"/>
      <c r="CQ142" s="119">
        <f>IF(N($H142)&lt;15,"",IF(CK142="","",CK142+31))</f>
        <v/>
      </c>
      <c r="CR142" s="124">
        <f>IF(CQ142="","",TODAY()-CQ142)</f>
        <v/>
      </c>
      <c r="CS142" s="494" t="n"/>
      <c r="CT142" s="184" t="n"/>
      <c r="CU142" s="184">
        <f>IF(CQ142="","SIN ESTADO",IF(CS142&lt;&gt;"","PAGA",IF(CR142&gt;0,"VENCIDA",IF(CR142&gt;=-5,"POR VENCER","AL DÍA"))))</f>
        <v/>
      </c>
      <c r="CV142" s="185" t="n"/>
      <c r="CW142" s="119">
        <f>IF(N($H142)&lt;16,"",IF(CQ142="","",CQ142+31))</f>
        <v/>
      </c>
      <c r="CX142" s="124">
        <f>IF(CW142="","",TODAY()-CW142)</f>
        <v/>
      </c>
      <c r="CY142" s="494" t="n"/>
      <c r="CZ142" s="184" t="n"/>
      <c r="DA142" s="184">
        <f>IF(CW142="","SIN ESTADO",IF(CY142&lt;&gt;"","PAGA",IF(CX142&gt;0,"VENCIDA",IF(CX142&gt;=-5,"POR VENCER","AL DÍA"))))</f>
        <v/>
      </c>
      <c r="DB142" s="185" t="n"/>
      <c r="DC142" s="119">
        <f>IF(N($H142)&lt;17,"",IF(CW142="","",CW142+31))</f>
        <v/>
      </c>
      <c r="DD142" s="124">
        <f>IF(DC142="","",TODAY()-DC142)</f>
        <v/>
      </c>
      <c r="DE142" s="494" t="n"/>
      <c r="DF142" s="184" t="n"/>
      <c r="DG142" s="184">
        <f>IF(DC142="","SIN ESTADO",IF(DE142&lt;&gt;"","PAGA",IF(DD142&gt;0,"VENCIDA",IF(DD142&gt;=-5,"POR VENCER","AL DÍA"))))</f>
        <v/>
      </c>
      <c r="DH142" s="185" t="n"/>
      <c r="DI142" s="119">
        <f>IF(N($H142)&lt;18,"",IF(DC142="","",DC142+31))</f>
        <v/>
      </c>
      <c r="DJ142" s="124">
        <f>IF(DI142="","",TODAY()-DI142)</f>
        <v/>
      </c>
      <c r="DK142" s="494" t="n"/>
      <c r="DL142" s="184" t="n"/>
      <c r="DM142" s="184">
        <f>IF(DI142="","SIN ESTADO",IF(DK142&lt;&gt;"","PAGA",IF(DJ142&gt;0,"VENCIDA",IF(DJ142&gt;=-5,"POR VENCER","AL DÍA"))))</f>
        <v/>
      </c>
      <c r="DN142" s="185" t="n"/>
      <c r="DO142" s="119">
        <f>IF(N($H142)&lt;19,"",IF(DI142="","",DI142+31))</f>
        <v/>
      </c>
      <c r="DP142" s="124">
        <f>IF(DO142="","",TODAY()-DO142)</f>
        <v/>
      </c>
      <c r="DQ142" s="494" t="n"/>
      <c r="DR142" s="184" t="n"/>
      <c r="DS142" s="184">
        <f>IF(DO142="","SIN ESTADO",IF(DQ142&lt;&gt;"","PAGA",IF(DP142&gt;0,"VENCIDA",IF(DP142&gt;=-5,"POR VENCER","AL DÍA"))))</f>
        <v/>
      </c>
      <c r="DT142" s="185" t="n"/>
      <c r="DU142" s="119">
        <f>IF(N($H142)&lt;20,"",IF(DO142="","",DO142+31))</f>
        <v/>
      </c>
      <c r="DV142" s="124">
        <f>IF(DU142="","",TODAY()-DU142)</f>
        <v/>
      </c>
      <c r="DW142" s="494" t="n"/>
      <c r="DX142" s="184" t="n"/>
      <c r="DY142" s="184">
        <f>IF(DU142="","SIN ESTADO",IF(DW142&lt;&gt;"","PAGA",IF(DV142&gt;0,"VENCIDA",IF(DV142&gt;=-5,"POR VENCER","AL DÍA"))))</f>
        <v/>
      </c>
      <c r="DZ142" s="185" t="n"/>
      <c r="EA142" s="119">
        <f>IF(N($H142)&lt;21,"",IF(DU142="","",DU142+31))</f>
        <v/>
      </c>
      <c r="EB142" s="124">
        <f>IF(EA142="","",TODAY()-EA142)</f>
        <v/>
      </c>
      <c r="EC142" s="494" t="n"/>
      <c r="ED142" s="184" t="n"/>
      <c r="EE142" s="184">
        <f>IF(EA142="","SIN ESTADO",IF(EC142&lt;&gt;"","PAGA",IF(EB142&gt;0,"VENCIDA",IF(EB142&gt;=-5,"POR VENCER","AL DÍA"))))</f>
        <v/>
      </c>
      <c r="EF142" s="185" t="n"/>
      <c r="EG142" s="119">
        <f>IF(N($H142)&lt;22,"",IF(EA142="","",EA142+31))</f>
        <v/>
      </c>
      <c r="EH142" s="124">
        <f>IF(EG142="","",TODAY()-EG142)</f>
        <v/>
      </c>
      <c r="EI142" s="494" t="n"/>
      <c r="EJ142" s="184" t="n"/>
      <c r="EK142" s="184">
        <f>IF(EG142="","SIN ESTADO",IF(EI142&lt;&gt;"","PAGA",IF(EH142&gt;0,"VENCIDA",IF(EH142&gt;=-5,"POR VENCER","AL DÍA"))))</f>
        <v/>
      </c>
      <c r="EL142" s="185" t="n"/>
      <c r="EM142" s="119">
        <f>IF(N($H142)&lt;23,"",IF(EG142="","",EG142+31))</f>
        <v/>
      </c>
      <c r="EN142" s="124">
        <f>IF(EM142="","",TODAY()-EM142)</f>
        <v/>
      </c>
      <c r="EO142" s="494" t="n"/>
      <c r="EP142" s="184" t="n"/>
      <c r="EQ142" s="184">
        <f>IF(EM142="","SIN ESTADO",IF(EO142&lt;&gt;"","PAGA",IF(EN142&gt;0,"VENCIDA",IF(EN142&gt;=-5,"POR VENCER","AL DÍA"))))</f>
        <v/>
      </c>
      <c r="ER142" s="185" t="n"/>
      <c r="ES142" s="119">
        <f>IF(N($H142)&lt;24,"",IF(EM142="","",EM142+31))</f>
        <v/>
      </c>
      <c r="ET142" s="124">
        <f>IF(ES142="","",TODAY()-ES142)</f>
        <v/>
      </c>
      <c r="EU142" s="494" t="n"/>
      <c r="EV142" s="184" t="n"/>
      <c r="EW142" s="184">
        <f>IF(ES142="","SIN ESTADO",IF(EU142&lt;&gt;"","PAGA",IF(ET142&gt;0,"VENCIDA",IF(ET142&gt;=-5,"POR VENCER","AL DÍA"))))</f>
        <v/>
      </c>
      <c r="EX142" s="185" t="n"/>
      <c r="EY142" s="119">
        <f>IF(N($H142)&lt;25,"",IF(ES142="","",ES142+31))</f>
        <v/>
      </c>
      <c r="EZ142" s="124">
        <f>IF(EY142="","",TODAY()-EY142)</f>
        <v/>
      </c>
      <c r="FA142" s="494" t="n"/>
      <c r="FB142" s="184" t="n"/>
      <c r="FC142" s="184">
        <f>IF(EY142="","SIN ESTADO",IF(FA142&lt;&gt;"","PAGA",IF(EZ142&gt;0,"VENCIDA",IF(EZ142&gt;=-5,"POR VENCER","AL DÍA"))))</f>
        <v/>
      </c>
      <c r="FD142" s="185" t="n"/>
      <c r="FE142" s="119">
        <f>IF(N($H142)&lt;26,"",IF(EY142="","",EY142+31))</f>
        <v/>
      </c>
      <c r="FF142" s="124">
        <f>IF(FE142="","",TODAY()-FE142)</f>
        <v/>
      </c>
      <c r="FG142" s="494" t="n"/>
      <c r="FH142" s="184" t="n"/>
      <c r="FI142" s="184">
        <f>IF(FE142="","SIN ESTADO",IF(FG142&lt;&gt;"","PAGA",IF(FF142&gt;0,"VENCIDA",IF(FF142&gt;=-5,"POR VENCER","AL DÍA"))))</f>
        <v/>
      </c>
      <c r="FJ142" s="185" t="n"/>
      <c r="FK142" s="119">
        <f>IF(N($H142)&lt;27,"",IF(FE142="","",FE142+31))</f>
        <v/>
      </c>
      <c r="FL142" s="124">
        <f>IF(FK142="","",TODAY()-FK142)</f>
        <v/>
      </c>
      <c r="FM142" s="494" t="n"/>
      <c r="FN142" s="184" t="n"/>
      <c r="FO142" s="184">
        <f>IF(FK142="","SIN ESTADO",IF(FM142&lt;&gt;"","PAGA",IF(FL142&gt;0,"VENCIDA",IF(FL142&gt;=-5,"POR VENCER","AL DÍA"))))</f>
        <v/>
      </c>
      <c r="FP142" s="185" t="n"/>
      <c r="FQ142" s="119">
        <f>IF(N($H142)&lt;28,"",IF(FK142="","",FK142+31))</f>
        <v/>
      </c>
      <c r="FR142" s="124">
        <f>IF(FQ142="","",TODAY()-FQ142)</f>
        <v/>
      </c>
      <c r="FS142" s="494" t="n"/>
      <c r="FT142" s="184" t="n"/>
      <c r="FU142" s="184">
        <f>IF(FQ142="","SIN ESTADO",IF(FS142&lt;&gt;"","PAGA",IF(FR142&gt;0,"VENCIDA",IF(FR142&gt;=-5,"POR VENCER","AL DÍA"))))</f>
        <v/>
      </c>
      <c r="FV142" s="185" t="n"/>
      <c r="FW142" s="119">
        <f>IF(N($H142)&lt;29,"",IF(FQ142="","",FQ142+31))</f>
        <v/>
      </c>
      <c r="FX142" s="124">
        <f>IF(FW142="","",TODAY()-FW142)</f>
        <v/>
      </c>
      <c r="FY142" s="494" t="n"/>
      <c r="FZ142" s="184" t="n"/>
      <c r="GA142" s="184">
        <f>IF(FW142="","SIN ESTADO",IF(FY142&lt;&gt;"","PAGA",IF(FX142&gt;0,"VENCIDA",IF(FX142&gt;=-5,"POR VENCER","AL DÍA"))))</f>
        <v/>
      </c>
      <c r="GB142" s="185" t="n"/>
      <c r="GC142" s="119">
        <f>IF(N($H142)&lt;30,"",IF(FW142="","",FW142+31))</f>
        <v/>
      </c>
      <c r="GD142" s="124">
        <f>IF(GC142="","",TODAY()-GC142)</f>
        <v/>
      </c>
      <c r="GE142" s="494" t="n"/>
      <c r="GF142" s="184" t="n"/>
      <c r="GG142" s="184">
        <f>IF(GC142="","SIN ESTADO",IF(GE142&lt;&gt;"","PAGA",IF(GD142&gt;0,"VENCIDA",IF(GD142&gt;=-5,"POR VENCER","AL DÍA"))))</f>
        <v/>
      </c>
      <c r="GH142" s="185" t="n"/>
      <c r="GI142" s="119">
        <f>IF(N($H142)&lt;31,"",IF(GC142="","",GC142+31))</f>
        <v/>
      </c>
      <c r="GJ142" s="124">
        <f>IF(GI142="","",TODAY()-GI142)</f>
        <v/>
      </c>
      <c r="GK142" s="494" t="n"/>
      <c r="GL142" s="184" t="n"/>
      <c r="GM142" s="184">
        <f>IF(GI142="","SIN ESTADO",IF(GK142&lt;&gt;"","PAGA",IF(GJ142&gt;0,"VENCIDA",IF(GJ142&gt;=-5,"POR VENCER","AL DÍA"))))</f>
        <v/>
      </c>
      <c r="GN142" s="185" t="n"/>
      <c r="GO142" s="119">
        <f>IF(N($H142)&lt;32,"",IF(GI142="","",GI142+31))</f>
        <v/>
      </c>
      <c r="GP142" s="124">
        <f>IF(GO142="","",TODAY()-GO142)</f>
        <v/>
      </c>
      <c r="GQ142" s="494" t="n"/>
      <c r="GR142" s="184" t="n"/>
      <c r="GS142" s="184">
        <f>IF(GO142="","SIN ESTADO",IF(GQ142&lt;&gt;"","PAGA",IF(GP142&gt;0,"VENCIDA",IF(GP142&gt;=-5,"POR VENCER","AL DÍA"))))</f>
        <v/>
      </c>
      <c r="GT142" s="185" t="n"/>
      <c r="GU142" s="119">
        <f>IF(N($H142)&lt;33,"",IF(GO142="","",GO142+31))</f>
        <v/>
      </c>
      <c r="GV142" s="124">
        <f>IF(GU142="","",TODAY()-GU142)</f>
        <v/>
      </c>
      <c r="GW142" s="494" t="n"/>
      <c r="GX142" s="184" t="n"/>
      <c r="GY142" s="184">
        <f>IF(GU142="","SIN ESTADO",IF(GW142&lt;&gt;"","PAGA",IF(GV142&gt;0,"VENCIDA",IF(GV142&gt;=-5,"POR VENCER","AL DÍA"))))</f>
        <v/>
      </c>
      <c r="GZ142" s="185" t="n"/>
      <c r="HA142" s="119">
        <f>IF(N($H142)&lt;34,"",IF(GU142="","",GU142+31))</f>
        <v/>
      </c>
      <c r="HB142" s="124">
        <f>IF(HA142="","",TODAY()-HA142)</f>
        <v/>
      </c>
      <c r="HC142" s="494" t="n"/>
      <c r="HD142" s="184" t="n"/>
      <c r="HE142" s="184">
        <f>IF(HA142="","SIN ESTADO",IF(HC142&lt;&gt;"","PAGA",IF(HB142&gt;0,"VENCIDA",IF(HB142&gt;=-5,"POR VENCER","AL DÍA"))))</f>
        <v/>
      </c>
      <c r="HF142" s="185" t="n"/>
      <c r="HG142" s="119">
        <f>IF(N($H142)&lt;35,"",IF(HA142="","",HA142+31))</f>
        <v/>
      </c>
      <c r="HH142" s="124">
        <f>IF(HG142="","",TODAY()-HG142)</f>
        <v/>
      </c>
      <c r="HI142" s="494" t="n"/>
      <c r="HJ142" s="184" t="n"/>
      <c r="HK142" s="184">
        <f>IF(HG142="","SIN ESTADO",IF(HI142&lt;&gt;"","PAGA",IF(HH142&gt;0,"VENCIDA",IF(HH142&gt;=-5,"POR VENCER","AL DÍA"))))</f>
        <v/>
      </c>
      <c r="HL142" s="168" t="n"/>
      <c r="HM142" s="119">
        <f>IF(N($H142)&lt;36,"",IF(HG142="","",HG142+31))</f>
        <v/>
      </c>
      <c r="HN142" s="124">
        <f>IF(HM142="","",TODAY()-HM142)</f>
        <v/>
      </c>
      <c r="HO142" s="494" t="n"/>
      <c r="HP142" s="184" t="n"/>
      <c r="HQ142" s="184">
        <f>IF(HM142="","SIN ESTADO",IF(HO142&lt;&gt;"","PAGA",IF(HN142&gt;0,"VENCIDA",IF(HN142&gt;=-5,"POR VENCER","AL DÍA"))))</f>
        <v/>
      </c>
      <c r="HR142" s="168" t="n"/>
      <c r="HS142" s="169">
        <f>N142+T142+Z142+AF142+AL142+AR142+AX142+BD142+BJ142+BP142+BV142+CB142+CH142+CN142+CT142+CZ142+DF142+DL142+DR142+DX142+ED142+EJ142+EP142+EV142+FB142+FH142+FN142+FT142+FZ142+GF142+GL142+GR142+GX142+HD142+HJ142+HP142</f>
        <v/>
      </c>
      <c r="HU142" s="170">
        <f>IFERROR(N($J142),0)</f>
        <v/>
      </c>
      <c r="HW142" s="170">
        <f>SUMPRODUCT((MOD(COLUMN($M142:$HR142)-COLUMN($M142),6)=0)*ISNUMBER($M142:$HR142)*($M142:$HR142&gt;=RESUMEN!$C$26)*($M142:$HR142&lt;=RESUMEN!$C$27)*IFERROR(N($N142:$HS142),0))</f>
        <v/>
      </c>
      <c r="HX142" s="170">
        <f>SUMPRODUCT((MOD(COLUMN($M142:$HR142)-COLUMN($M142),6)=0)*ISNUMBER($M142:$HR142)*($M142:$HR142&gt;=RESUMEN!$C$26)*($M142:$HR142&lt;=RESUMEN!$C$27))</f>
        <v/>
      </c>
    </row>
    <row r="143" ht="15.75" customHeight="1" s="506">
      <c r="B143" s="113">
        <f>VENTAS!A142</f>
        <v/>
      </c>
      <c r="C143" s="236">
        <f>VENTAS!B142</f>
        <v/>
      </c>
      <c r="D143" s="53">
        <f>VENTAS!C142</f>
        <v/>
      </c>
      <c r="E143" s="114">
        <f>VENTAS!D142</f>
        <v/>
      </c>
      <c r="F143" s="114">
        <f>VENTAS!J142</f>
        <v/>
      </c>
      <c r="G143" s="494">
        <f>VENTAS!F142</f>
        <v/>
      </c>
      <c r="H143" s="479">
        <f>VENTAS!K142</f>
        <v/>
      </c>
      <c r="I143" s="479">
        <f>VENTAS!M142</f>
        <v/>
      </c>
      <c r="J143" s="184">
        <f>VENTAS!L142</f>
        <v/>
      </c>
      <c r="K143" s="119">
        <f>IF(N($H143)&lt;1,"",$G143+31)</f>
        <v/>
      </c>
      <c r="L143" s="124">
        <f>IF(K143="","",TODAY()-K143)</f>
        <v/>
      </c>
      <c r="M143" s="201" t="n">
        <v>46066</v>
      </c>
      <c r="N143" s="374" t="n">
        <v>875000</v>
      </c>
      <c r="O143" s="184">
        <f>IF(K143="","SIN ESTADO",IF(M143&lt;&gt;"","PAGA",IF(L143&gt;0,"VENCIDA",IF(L143&gt;=-5,"POR VENCER","AL DÍA"))))</f>
        <v/>
      </c>
      <c r="P143" s="185" t="inlineStr">
        <is>
          <t>EFECTIVO</t>
        </is>
      </c>
      <c r="Q143" s="119">
        <f>IF(N($H143)&lt;2,"",IF(K143="","",K143+31))</f>
        <v/>
      </c>
      <c r="R143" s="124">
        <f>IF(Q143="","",TODAY()-Q143)</f>
        <v/>
      </c>
      <c r="S143" s="414" t="n">
        <v>46066</v>
      </c>
      <c r="T143" s="184" t="n">
        <v>875000</v>
      </c>
      <c r="U143" s="184">
        <f>IF(Q143="","SIN ESTADO",IF(S143&lt;&gt;"","PAGA",IF(R143&gt;0,"VENCIDA",IF(R143&gt;=-5,"POR VENCER","AL DÍA"))))</f>
        <v/>
      </c>
      <c r="V143" s="185" t="inlineStr">
        <is>
          <t>EFECTIVO</t>
        </is>
      </c>
      <c r="W143" s="119">
        <f>IF(N($H143)&lt;3,"",IF(Q143="","",Q143+31))</f>
        <v/>
      </c>
      <c r="X143" s="124">
        <f>IF(W143="","",TODAY()-W143)</f>
        <v/>
      </c>
      <c r="Y143" s="494" t="n">
        <v>46092</v>
      </c>
      <c r="Z143" s="184" t="n">
        <v>875000</v>
      </c>
      <c r="AA143" s="184">
        <f>IF(W143="","SIN ESTADO",IF(Y143&lt;&gt;"","PAGA",IF(X143&gt;0,"VENCIDA",IF(X143&gt;=-5,"POR VENCER","AL DÍA"))))</f>
        <v/>
      </c>
      <c r="AB143" s="185" t="inlineStr">
        <is>
          <t>TRANSFERENCIA</t>
        </is>
      </c>
      <c r="AC143" s="119">
        <f>IF(N($H143)&lt;4,"",IF(W143="","",W143+31))</f>
        <v/>
      </c>
      <c r="AD143" s="124">
        <f>IF(AC143="","",TODAY()-AC143)</f>
        <v/>
      </c>
      <c r="AE143" s="494" t="n">
        <v>46167</v>
      </c>
      <c r="AF143" s="184" t="n">
        <v>875000</v>
      </c>
      <c r="AG143" s="184">
        <f>IF(AC143="","SIN ESTADO",IF(AE143&lt;&gt;"","PAGA",IF(AD143&gt;0,"VENCIDA",IF(AD143&gt;=-5,"POR VENCER","AL DÍA"))))</f>
        <v/>
      </c>
      <c r="AH143" s="185" t="inlineStr">
        <is>
          <t>TRANSFERENCIA</t>
        </is>
      </c>
      <c r="AI143" s="119">
        <f>IF(N($H143)&lt;5,"",IF(AC143="","",AC143+31))</f>
        <v/>
      </c>
      <c r="AJ143" s="124">
        <f>IF(AI143="","",TODAY()-AI143)</f>
        <v/>
      </c>
      <c r="AK143" s="494" t="n">
        <v>46196</v>
      </c>
      <c r="AL143" s="184" t="n">
        <v>875000</v>
      </c>
      <c r="AM143" s="184">
        <f>IF(AI143="","SIN ESTADO",IF(AK143&lt;&gt;"","PAGA",IF(AJ143&gt;0,"VENCIDA",IF(AJ143&gt;=-5,"POR VENCER","AL DÍA"))))</f>
        <v/>
      </c>
      <c r="AN143" s="185" t="inlineStr">
        <is>
          <t>TRANSFERENCIA</t>
        </is>
      </c>
      <c r="AO143" s="119">
        <f>IF(N($H143)&lt;6,"",IF(AI143="","",AI143+31))</f>
        <v/>
      </c>
      <c r="AP143" s="124">
        <f>IF(AO143="","",TODAY()-AO143)</f>
        <v/>
      </c>
      <c r="AQ143" s="270" t="n">
        <v>46218</v>
      </c>
      <c r="AR143" s="184" t="n">
        <v>875000</v>
      </c>
      <c r="AS143" s="184">
        <f>IF(AO143="","SIN ESTADO",IF(AQ143&lt;&gt;"","PAGA",IF(AP143&gt;0,"VENCIDA",IF(AP143&gt;=-5,"POR VENCER","AL DÍA"))))</f>
        <v/>
      </c>
      <c r="AT143" s="185" t="inlineStr">
        <is>
          <t>TRANSFERENCIA</t>
        </is>
      </c>
      <c r="AU143" s="119">
        <f>IF(N($H143)&lt;7,"",IF(AO143="","",AO143+31))</f>
        <v/>
      </c>
      <c r="AV143" s="124">
        <f>IF(AU143="","",TODAY()-AU143)</f>
        <v/>
      </c>
      <c r="AW143" s="494" t="n">
        <v>46253</v>
      </c>
      <c r="AX143" s="184" t="n">
        <v>8750000</v>
      </c>
      <c r="AY143" s="184">
        <f>IF(AU143="","SIN ESTADO",IF(AW143&lt;&gt;"","PAGA",IF(AV143&gt;0,"VENCIDA",IF(AV143&gt;=-5,"POR VENCER","AL DÍA"))))</f>
        <v/>
      </c>
      <c r="AZ143" s="185" t="inlineStr">
        <is>
          <t>TRANSFERENCIA</t>
        </is>
      </c>
      <c r="BA143" s="119">
        <f>IF(N($H143)&lt;8,"",IF(AU143="","",AU143+31))</f>
        <v/>
      </c>
      <c r="BB143" s="124">
        <f>IF(BA143="","",TODAY()-BA143)</f>
        <v/>
      </c>
      <c r="BC143" s="494" t="n">
        <v>46286</v>
      </c>
      <c r="BD143" s="184" t="n">
        <v>875000</v>
      </c>
      <c r="BE143" s="184">
        <f>IF(BA143="","SIN ESTADO",IF(BC143&lt;&gt;"","PAGA",IF(BB143&gt;0,"VENCIDA",IF(BB143&gt;=-5,"POR VENCER","AL DÍA"))))</f>
        <v/>
      </c>
      <c r="BF143" s="185" t="inlineStr">
        <is>
          <t>TRANSFERENCIA</t>
        </is>
      </c>
      <c r="BG143" s="119">
        <f>IF(N($H143)&lt;9,"",IF(BA143="","",BA143+31))</f>
        <v/>
      </c>
      <c r="BH143" s="124">
        <f>IF(BG143="","",TODAY()-BG143)</f>
        <v/>
      </c>
      <c r="BI143" s="494" t="n"/>
      <c r="BJ143" s="184" t="n"/>
      <c r="BK143" s="184">
        <f>IF(BG143="","SIN ESTADO",IF(BI143&lt;&gt;"","PAGA",IF(BH143&gt;0,"VENCIDA",IF(BH143&gt;=-5,"POR VENCER","AL DÍA"))))</f>
        <v/>
      </c>
      <c r="BL143" s="185" t="n"/>
      <c r="BM143" s="119">
        <f>IF(N($H143)&lt;10,"",IF(BG143="","",BG143+31))</f>
        <v/>
      </c>
      <c r="BN143" s="124">
        <f>IF(BM143="","",TODAY()-BM143)</f>
        <v/>
      </c>
      <c r="BO143" s="494" t="n"/>
      <c r="BP143" s="184" t="n"/>
      <c r="BQ143" s="184">
        <f>IF(BM143="","SIN ESTADO",IF(BO143&lt;&gt;"","PAGA",IF(BN143&gt;0,"VENCIDA",IF(BN143&gt;=-5,"POR VENCER","AL DÍA"))))</f>
        <v/>
      </c>
      <c r="BR143" s="185" t="n"/>
      <c r="BS143" s="119">
        <f>IF(N($H143)&lt;11,"",IF(BM143="","",BM143+31))</f>
        <v/>
      </c>
      <c r="BT143" s="124">
        <f>IF(BS143="","",TODAY()-BS143)</f>
        <v/>
      </c>
      <c r="BU143" s="494" t="n"/>
      <c r="BV143" s="184" t="n"/>
      <c r="BW143" s="184">
        <f>IF(BS143="","SIN ESTADO",IF(BU143&lt;&gt;"","PAGA",IF(BT143&gt;0,"VENCIDA",IF(BT143&gt;=-5,"POR VENCER","AL DÍA"))))</f>
        <v/>
      </c>
      <c r="BX143" s="185" t="n"/>
      <c r="BY143" s="119">
        <f>IF(N($H143)&lt;12,"",IF(BS143="","",BS143+31))</f>
        <v/>
      </c>
      <c r="BZ143" s="124">
        <f>IF(BY143="","",TODAY()-BY143)</f>
        <v/>
      </c>
      <c r="CA143" s="494" t="n"/>
      <c r="CB143" s="184" t="n"/>
      <c r="CC143" s="184">
        <f>IF(BY143="","SIN ESTADO",IF(CA143&lt;&gt;"","PAGA",IF(BZ143&gt;0,"VENCIDA",IF(BZ143&gt;=-5,"POR VENCER","AL DÍA"))))</f>
        <v/>
      </c>
      <c r="CD143" s="185" t="n"/>
      <c r="CE143" s="119">
        <f>IF(N($H143)&lt;13,"",IF(BY143="","",BY143+31))</f>
        <v/>
      </c>
      <c r="CF143" s="124">
        <f>IF(CE143="","",TODAY()-CE143)</f>
        <v/>
      </c>
      <c r="CG143" s="494" t="n"/>
      <c r="CH143" s="184" t="n"/>
      <c r="CI143" s="184">
        <f>IF(CE143="","SIN ESTADO",IF(CG143&lt;&gt;"","PAGA",IF(CF143&gt;0,"VENCIDA",IF(CF143&gt;=-5,"POR VENCER","AL DÍA"))))</f>
        <v/>
      </c>
      <c r="CJ143" s="185" t="n"/>
      <c r="CK143" s="119">
        <f>IF(N($H143)&lt;14,"",IF(CE143="","",CE143+31))</f>
        <v/>
      </c>
      <c r="CL143" s="124">
        <f>IF(CK143="","",TODAY()-CK143)</f>
        <v/>
      </c>
      <c r="CM143" s="494" t="n"/>
      <c r="CN143" s="184" t="n"/>
      <c r="CO143" s="184">
        <f>IF(CK143="","SIN ESTADO",IF(CM143&lt;&gt;"","PAGA",IF(CL143&gt;0,"VENCIDA",IF(CL143&gt;=-5,"POR VENCER","AL DÍA"))))</f>
        <v/>
      </c>
      <c r="CP143" s="185" t="n"/>
      <c r="CQ143" s="119">
        <f>IF(N($H143)&lt;15,"",IF(CK143="","",CK143+31))</f>
        <v/>
      </c>
      <c r="CR143" s="124">
        <f>IF(CQ143="","",TODAY()-CQ143)</f>
        <v/>
      </c>
      <c r="CS143" s="494" t="n"/>
      <c r="CT143" s="184" t="n"/>
      <c r="CU143" s="184">
        <f>IF(CQ143="","SIN ESTADO",IF(CS143&lt;&gt;"","PAGA",IF(CR143&gt;0,"VENCIDA",IF(CR143&gt;=-5,"POR VENCER","AL DÍA"))))</f>
        <v/>
      </c>
      <c r="CV143" s="185" t="n"/>
      <c r="CW143" s="119">
        <f>IF(N($H143)&lt;16,"",IF(CQ143="","",CQ143+31))</f>
        <v/>
      </c>
      <c r="CX143" s="124">
        <f>IF(CW143="","",TODAY()-CW143)</f>
        <v/>
      </c>
      <c r="CY143" s="494" t="n"/>
      <c r="CZ143" s="184" t="n"/>
      <c r="DA143" s="184">
        <f>IF(CW143="","SIN ESTADO",IF(CY143&lt;&gt;"","PAGA",IF(CX143&gt;0,"VENCIDA",IF(CX143&gt;=-5,"POR VENCER","AL DÍA"))))</f>
        <v/>
      </c>
      <c r="DB143" s="185" t="n"/>
      <c r="DC143" s="119">
        <f>IF(N($H143)&lt;17,"",IF(CW143="","",CW143+31))</f>
        <v/>
      </c>
      <c r="DD143" s="124">
        <f>IF(DC143="","",TODAY()-DC143)</f>
        <v/>
      </c>
      <c r="DE143" s="494" t="n"/>
      <c r="DF143" s="184" t="n"/>
      <c r="DG143" s="184">
        <f>IF(DC143="","SIN ESTADO",IF(DE143&lt;&gt;"","PAGA",IF(DD143&gt;0,"VENCIDA",IF(DD143&gt;=-5,"POR VENCER","AL DÍA"))))</f>
        <v/>
      </c>
      <c r="DH143" s="185" t="n"/>
      <c r="DI143" s="119">
        <f>IF(N($H143)&lt;18,"",IF(DC143="","",DC143+31))</f>
        <v/>
      </c>
      <c r="DJ143" s="124">
        <f>IF(DI143="","",TODAY()-DI143)</f>
        <v/>
      </c>
      <c r="DK143" s="494" t="n"/>
      <c r="DL143" s="184" t="n"/>
      <c r="DM143" s="184">
        <f>IF(DI143="","SIN ESTADO",IF(DK143&lt;&gt;"","PAGA",IF(DJ143&gt;0,"VENCIDA",IF(DJ143&gt;=-5,"POR VENCER","AL DÍA"))))</f>
        <v/>
      </c>
      <c r="DN143" s="185" t="n"/>
      <c r="DO143" s="119">
        <f>IF(N($H143)&lt;19,"",IF(DI143="","",DI143+31))</f>
        <v/>
      </c>
      <c r="DP143" s="124">
        <f>IF(DO143="","",TODAY()-DO143)</f>
        <v/>
      </c>
      <c r="DQ143" s="494" t="n"/>
      <c r="DR143" s="184" t="n"/>
      <c r="DS143" s="184">
        <f>IF(DO143="","SIN ESTADO",IF(DQ143&lt;&gt;"","PAGA",IF(DP143&gt;0,"VENCIDA",IF(DP143&gt;=-5,"POR VENCER","AL DÍA"))))</f>
        <v/>
      </c>
      <c r="DT143" s="185" t="n"/>
      <c r="DU143" s="119">
        <f>IF(N($H143)&lt;20,"",IF(DO143="","",DO143+31))</f>
        <v/>
      </c>
      <c r="DV143" s="124">
        <f>IF(DU143="","",TODAY()-DU143)</f>
        <v/>
      </c>
      <c r="DW143" s="494" t="n"/>
      <c r="DX143" s="184" t="n"/>
      <c r="DY143" s="184">
        <f>IF(DU143="","SIN ESTADO",IF(DW143&lt;&gt;"","PAGA",IF(DV143&gt;0,"VENCIDA",IF(DV143&gt;=-5,"POR VENCER","AL DÍA"))))</f>
        <v/>
      </c>
      <c r="DZ143" s="185" t="n"/>
      <c r="EA143" s="119">
        <f>IF(N($H143)&lt;21,"",IF(DU143="","",DU143+31))</f>
        <v/>
      </c>
      <c r="EB143" s="124">
        <f>IF(EA143="","",TODAY()-EA143)</f>
        <v/>
      </c>
      <c r="EC143" s="494" t="n"/>
      <c r="ED143" s="184" t="n"/>
      <c r="EE143" s="184">
        <f>IF(EA143="","SIN ESTADO",IF(EC143&lt;&gt;"","PAGA",IF(EB143&gt;0,"VENCIDA",IF(EB143&gt;=-5,"POR VENCER","AL DÍA"))))</f>
        <v/>
      </c>
      <c r="EF143" s="185" t="n"/>
      <c r="EG143" s="119">
        <f>IF(N($H143)&lt;22,"",IF(EA143="","",EA143+31))</f>
        <v/>
      </c>
      <c r="EH143" s="124">
        <f>IF(EG143="","",TODAY()-EG143)</f>
        <v/>
      </c>
      <c r="EI143" s="494" t="n"/>
      <c r="EJ143" s="184" t="n"/>
      <c r="EK143" s="184">
        <f>IF(EG143="","SIN ESTADO",IF(EI143&lt;&gt;"","PAGA",IF(EH143&gt;0,"VENCIDA",IF(EH143&gt;=-5,"POR VENCER","AL DÍA"))))</f>
        <v/>
      </c>
      <c r="EL143" s="185" t="n"/>
      <c r="EM143" s="119">
        <f>IF(N($H143)&lt;23,"",IF(EG143="","",EG143+31))</f>
        <v/>
      </c>
      <c r="EN143" s="124">
        <f>IF(EM143="","",TODAY()-EM143)</f>
        <v/>
      </c>
      <c r="EO143" s="494" t="n"/>
      <c r="EP143" s="184" t="n"/>
      <c r="EQ143" s="184">
        <f>IF(EM143="","SIN ESTADO",IF(EO143&lt;&gt;"","PAGA",IF(EN143&gt;0,"VENCIDA",IF(EN143&gt;=-5,"POR VENCER","AL DÍA"))))</f>
        <v/>
      </c>
      <c r="ER143" s="185" t="n"/>
      <c r="ES143" s="119">
        <f>IF(N($H143)&lt;24,"",IF(EM143="","",EM143+31))</f>
        <v/>
      </c>
      <c r="ET143" s="124">
        <f>IF(ES143="","",TODAY()-ES143)</f>
        <v/>
      </c>
      <c r="EU143" s="494" t="n"/>
      <c r="EV143" s="184" t="n"/>
      <c r="EW143" s="184">
        <f>IF(ES143="","SIN ESTADO",IF(EU143&lt;&gt;"","PAGA",IF(ET143&gt;0,"VENCIDA",IF(ET143&gt;=-5,"POR VENCER","AL DÍA"))))</f>
        <v/>
      </c>
      <c r="EX143" s="185" t="n"/>
      <c r="EY143" s="119">
        <f>IF(N($H143)&lt;25,"",IF(ES143="","",ES143+31))</f>
        <v/>
      </c>
      <c r="EZ143" s="124">
        <f>IF(EY143="","",TODAY()-EY143)</f>
        <v/>
      </c>
      <c r="FA143" s="494" t="n"/>
      <c r="FB143" s="184" t="n"/>
      <c r="FC143" s="184">
        <f>IF(EY143="","SIN ESTADO",IF(FA143&lt;&gt;"","PAGA",IF(EZ143&gt;0,"VENCIDA",IF(EZ143&gt;=-5,"POR VENCER","AL DÍA"))))</f>
        <v/>
      </c>
      <c r="FD143" s="185" t="n"/>
      <c r="FE143" s="119">
        <f>IF(N($H143)&lt;26,"",IF(EY143="","",EY143+31))</f>
        <v/>
      </c>
      <c r="FF143" s="124">
        <f>IF(FE143="","",TODAY()-FE143)</f>
        <v/>
      </c>
      <c r="FG143" s="494" t="n"/>
      <c r="FH143" s="184" t="n"/>
      <c r="FI143" s="184">
        <f>IF(FE143="","SIN ESTADO",IF(FG143&lt;&gt;"","PAGA",IF(FF143&gt;0,"VENCIDA",IF(FF143&gt;=-5,"POR VENCER","AL DÍA"))))</f>
        <v/>
      </c>
      <c r="FJ143" s="185" t="n"/>
      <c r="FK143" s="119">
        <f>IF(N($H143)&lt;27,"",IF(FE143="","",FE143+31))</f>
        <v/>
      </c>
      <c r="FL143" s="124">
        <f>IF(FK143="","",TODAY()-FK143)</f>
        <v/>
      </c>
      <c r="FM143" s="494" t="n"/>
      <c r="FN143" s="184" t="n"/>
      <c r="FO143" s="184">
        <f>IF(FK143="","SIN ESTADO",IF(FM143&lt;&gt;"","PAGA",IF(FL143&gt;0,"VENCIDA",IF(FL143&gt;=-5,"POR VENCER","AL DÍA"))))</f>
        <v/>
      </c>
      <c r="FP143" s="185" t="n"/>
      <c r="FQ143" s="119">
        <f>IF(N($H143)&lt;28,"",IF(FK143="","",FK143+31))</f>
        <v/>
      </c>
      <c r="FR143" s="124">
        <f>IF(FQ143="","",TODAY()-FQ143)</f>
        <v/>
      </c>
      <c r="FS143" s="494" t="n"/>
      <c r="FT143" s="184" t="n"/>
      <c r="FU143" s="184">
        <f>IF(FQ143="","SIN ESTADO",IF(FS143&lt;&gt;"","PAGA",IF(FR143&gt;0,"VENCIDA",IF(FR143&gt;=-5,"POR VENCER","AL DÍA"))))</f>
        <v/>
      </c>
      <c r="FV143" s="185" t="n"/>
      <c r="FW143" s="119">
        <f>IF(N($H143)&lt;29,"",IF(FQ143="","",FQ143+31))</f>
        <v/>
      </c>
      <c r="FX143" s="124">
        <f>IF(FW143="","",TODAY()-FW143)</f>
        <v/>
      </c>
      <c r="FY143" s="494" t="n"/>
      <c r="FZ143" s="184" t="n"/>
      <c r="GA143" s="184">
        <f>IF(FW143="","SIN ESTADO",IF(FY143&lt;&gt;"","PAGA",IF(FX143&gt;0,"VENCIDA",IF(FX143&gt;=-5,"POR VENCER","AL DÍA"))))</f>
        <v/>
      </c>
      <c r="GB143" s="185" t="n"/>
      <c r="GC143" s="119">
        <f>IF(N($H143)&lt;30,"",IF(FW143="","",FW143+31))</f>
        <v/>
      </c>
      <c r="GD143" s="124">
        <f>IF(GC143="","",TODAY()-GC143)</f>
        <v/>
      </c>
      <c r="GE143" s="494" t="n"/>
      <c r="GF143" s="184" t="n"/>
      <c r="GG143" s="184">
        <f>IF(GC143="","SIN ESTADO",IF(GE143&lt;&gt;"","PAGA",IF(GD143&gt;0,"VENCIDA",IF(GD143&gt;=-5,"POR VENCER","AL DÍA"))))</f>
        <v/>
      </c>
      <c r="GH143" s="185" t="n"/>
      <c r="GI143" s="119">
        <f>IF(N($H143)&lt;31,"",IF(GC143="","",GC143+31))</f>
        <v/>
      </c>
      <c r="GJ143" s="124">
        <f>IF(GI143="","",TODAY()-GI143)</f>
        <v/>
      </c>
      <c r="GK143" s="494" t="n"/>
      <c r="GL143" s="184" t="n"/>
      <c r="GM143" s="184">
        <f>IF(GI143="","SIN ESTADO",IF(GK143&lt;&gt;"","PAGA",IF(GJ143&gt;0,"VENCIDA",IF(GJ143&gt;=-5,"POR VENCER","AL DÍA"))))</f>
        <v/>
      </c>
      <c r="GN143" s="185" t="n"/>
      <c r="GO143" s="119">
        <f>IF(N($H143)&lt;32,"",IF(GI143="","",GI143+31))</f>
        <v/>
      </c>
      <c r="GP143" s="124">
        <f>IF(GO143="","",TODAY()-GO143)</f>
        <v/>
      </c>
      <c r="GQ143" s="494" t="n"/>
      <c r="GR143" s="184" t="n"/>
      <c r="GS143" s="184">
        <f>IF(GO143="","SIN ESTADO",IF(GQ143&lt;&gt;"","PAGA",IF(GP143&gt;0,"VENCIDA",IF(GP143&gt;=-5,"POR VENCER","AL DÍA"))))</f>
        <v/>
      </c>
      <c r="GT143" s="185" t="n"/>
      <c r="GU143" s="119">
        <f>IF(N($H143)&lt;33,"",IF(GO143="","",GO143+31))</f>
        <v/>
      </c>
      <c r="GV143" s="124">
        <f>IF(GU143="","",TODAY()-GU143)</f>
        <v/>
      </c>
      <c r="GW143" s="494" t="n"/>
      <c r="GX143" s="184" t="n"/>
      <c r="GY143" s="184">
        <f>IF(GU143="","SIN ESTADO",IF(GW143&lt;&gt;"","PAGA",IF(GV143&gt;0,"VENCIDA",IF(GV143&gt;=-5,"POR VENCER","AL DÍA"))))</f>
        <v/>
      </c>
      <c r="GZ143" s="185" t="n"/>
      <c r="HA143" s="119">
        <f>IF(N($H143)&lt;34,"",IF(GU143="","",GU143+31))</f>
        <v/>
      </c>
      <c r="HB143" s="124">
        <f>IF(HA143="","",TODAY()-HA143)</f>
        <v/>
      </c>
      <c r="HC143" s="494" t="n"/>
      <c r="HD143" s="184" t="n"/>
      <c r="HE143" s="184">
        <f>IF(HA143="","SIN ESTADO",IF(HC143&lt;&gt;"","PAGA",IF(HB143&gt;0,"VENCIDA",IF(HB143&gt;=-5,"POR VENCER","AL DÍA"))))</f>
        <v/>
      </c>
      <c r="HF143" s="185" t="n"/>
      <c r="HG143" s="119">
        <f>IF(N($H143)&lt;35,"",IF(HA143="","",HA143+31))</f>
        <v/>
      </c>
      <c r="HH143" s="124">
        <f>IF(HG143="","",TODAY()-HG143)</f>
        <v/>
      </c>
      <c r="HI143" s="494" t="n"/>
      <c r="HJ143" s="184" t="n"/>
      <c r="HK143" s="184">
        <f>IF(HG143="","SIN ESTADO",IF(HI143&lt;&gt;"","PAGA",IF(HH143&gt;0,"VENCIDA",IF(HH143&gt;=-5,"POR VENCER","AL DÍA"))))</f>
        <v/>
      </c>
      <c r="HL143" s="168" t="n"/>
      <c r="HM143" s="119">
        <f>IF(N($H143)&lt;36,"",IF(HG143="","",HG143+31))</f>
        <v/>
      </c>
      <c r="HN143" s="124">
        <f>IF(HM143="","",TODAY()-HM143)</f>
        <v/>
      </c>
      <c r="HO143" s="494" t="n"/>
      <c r="HP143" s="184" t="n"/>
      <c r="HQ143" s="184">
        <f>IF(HM143="","SIN ESTADO",IF(HO143&lt;&gt;"","PAGA",IF(HN143&gt;0,"VENCIDA",IF(HN143&gt;=-5,"POR VENCER","AL DÍA"))))</f>
        <v/>
      </c>
      <c r="HR143" s="168" t="n"/>
      <c r="HS143" s="169">
        <f>N143+T143+Z143+AF143+AL143+AR143+AX143+BD143+BJ143+BP143+BV143+CB143+CH143+CN143+CT143+CZ143+DF143+DL143+DR143+DX143+ED143+EJ143+EP143+EV143+FB143+FH143+FN143+FT143+FZ143+GF143+GL143+GR143+GX143+HD143+HJ143+HP143</f>
        <v/>
      </c>
      <c r="HU143" s="170">
        <f>IFERROR(N($J143),0)</f>
        <v/>
      </c>
      <c r="HW143" s="170">
        <f>SUMPRODUCT((MOD(COLUMN($M143:$HR143)-COLUMN($M143),6)=0)*ISNUMBER($M143:$HR143)*($M143:$HR143&gt;=RESUMEN!$C$26)*($M143:$HR143&lt;=RESUMEN!$C$27)*IFERROR(N($N143:$HS143),0))</f>
        <v/>
      </c>
      <c r="HX143" s="170">
        <f>SUMPRODUCT((MOD(COLUMN($M143:$HR143)-COLUMN($M143),6)=0)*ISNUMBER($M143:$HR143)*($M143:$HR143&gt;=RESUMEN!$C$26)*($M143:$HR143&lt;=RESUMEN!$C$27))</f>
        <v/>
      </c>
    </row>
    <row r="144" ht="15.75" customHeight="1" s="506">
      <c r="B144" s="113">
        <f>VENTAS!A143</f>
        <v/>
      </c>
      <c r="C144" s="217">
        <f>VENTAS!B143</f>
        <v/>
      </c>
      <c r="D144" s="53">
        <f>VENTAS!C143</f>
        <v/>
      </c>
      <c r="E144" s="114">
        <f>VENTAS!D143</f>
        <v/>
      </c>
      <c r="F144" s="114">
        <f>VENTAS!J143</f>
        <v/>
      </c>
      <c r="G144" s="494">
        <f>VENTAS!F143</f>
        <v/>
      </c>
      <c r="H144" s="479">
        <f>VENTAS!K143</f>
        <v/>
      </c>
      <c r="I144" s="479">
        <f>VENTAS!M143</f>
        <v/>
      </c>
      <c r="J144" s="184">
        <f>VENTAS!L143</f>
        <v/>
      </c>
      <c r="K144" s="119">
        <f>IF(N($H144)&lt;1,"",$G144+31)</f>
        <v/>
      </c>
      <c r="L144" s="124">
        <f>IF(K144="","",TODAY()-K144)</f>
        <v/>
      </c>
      <c r="M144" s="494" t="n">
        <v>46195</v>
      </c>
      <c r="N144" s="374" t="n">
        <v>1000000</v>
      </c>
      <c r="O144" s="184">
        <f>IF(K144="","SIN ESTADO",IF(M144&lt;&gt;"","PAGA",IF(L144&gt;0,"VENCIDA",IF(L144&gt;=-5,"POR VENCER","AL DÍA"))))</f>
        <v/>
      </c>
      <c r="P144" s="185" t="inlineStr">
        <is>
          <t>TRANSFERENCIA</t>
        </is>
      </c>
      <c r="Q144" s="119">
        <f>IF(N($H144)&lt;2,"",IF(K144="","",K144+31))</f>
        <v/>
      </c>
      <c r="R144" s="124">
        <f>IF(Q144="","",TODAY()-Q144)</f>
        <v/>
      </c>
      <c r="S144" s="494" t="n">
        <v>46258</v>
      </c>
      <c r="T144" s="184" t="n">
        <v>1000000</v>
      </c>
      <c r="U144" s="184">
        <f>IF(Q144="","SIN ESTADO",IF(S144&lt;&gt;"","PAGA",IF(R144&gt;0,"VENCIDA",IF(R144&gt;=-5,"POR VENCER","AL DÍA"))))</f>
        <v/>
      </c>
      <c r="V144" s="185" t="inlineStr">
        <is>
          <t>TRANSFERENCIA</t>
        </is>
      </c>
      <c r="W144" s="119">
        <f>IF(N($H144)&lt;3,"",IF(Q144="","",Q144+31))</f>
        <v/>
      </c>
      <c r="X144" s="124">
        <f>IF(W144="","",TODAY()-W144)</f>
        <v/>
      </c>
      <c r="Y144" s="494" t="n">
        <v>46281</v>
      </c>
      <c r="Z144" s="184" t="n">
        <v>4750000</v>
      </c>
      <c r="AA144" s="184">
        <f>IF(W144="","SIN ESTADO",IF(Y144&lt;&gt;"","PAGA",IF(X144&gt;0,"VENCIDA",IF(X144&gt;=-5,"POR VENCER","AL DÍA"))))</f>
        <v/>
      </c>
      <c r="AB144" s="185" t="inlineStr">
        <is>
          <t>TRANSFERENCIA</t>
        </is>
      </c>
      <c r="AC144" s="119">
        <f>IF(N($H144)&lt;4,"",IF(W144="","",W144+31))</f>
        <v/>
      </c>
      <c r="AD144" s="124">
        <f>IF(AC144="","",TODAY()-AC144)</f>
        <v/>
      </c>
      <c r="AE144" s="494" t="n">
        <v>46281</v>
      </c>
      <c r="AF144" s="184" t="n"/>
      <c r="AG144" s="184">
        <f>IF(AC144="","SIN ESTADO",IF(AE144&lt;&gt;"","PAGA",IF(AD144&gt;0,"VENCIDA",IF(AD144&gt;=-5,"POR VENCER","AL DÍA"))))</f>
        <v/>
      </c>
      <c r="AH144" s="185" t="n"/>
      <c r="AI144" s="119">
        <f>IF(N($H144)&lt;5,"",IF(AC144="","",AC144+31))</f>
        <v/>
      </c>
      <c r="AJ144" s="124">
        <f>IF(AI144="","",TODAY()-AI144)</f>
        <v/>
      </c>
      <c r="AK144" s="494" t="n">
        <v>46281</v>
      </c>
      <c r="AL144" s="184" t="n"/>
      <c r="AM144" s="184">
        <f>IF(AI144="","SIN ESTADO",IF(AK144&lt;&gt;"","PAGA",IF(AJ144&gt;0,"VENCIDA",IF(AJ144&gt;=-5,"POR VENCER","AL DÍA"))))</f>
        <v/>
      </c>
      <c r="AN144" s="185" t="n"/>
      <c r="AO144" s="119">
        <f>IF(N($H144)&lt;6,"",IF(AI144="","",AI144+31))</f>
        <v/>
      </c>
      <c r="AP144" s="124">
        <f>IF(AO144="","",TODAY()-AO144)</f>
        <v/>
      </c>
      <c r="AQ144" s="270" t="n">
        <v>46281</v>
      </c>
      <c r="AR144" s="184" t="n"/>
      <c r="AS144" s="184">
        <f>IF(AO144="","SIN ESTADO",IF(AQ144&lt;&gt;"","PAGA",IF(AP144&gt;0,"VENCIDA",IF(AP144&gt;=-5,"POR VENCER","AL DÍA"))))</f>
        <v/>
      </c>
      <c r="AT144" s="185" t="n"/>
      <c r="AU144" s="119">
        <f>IF(N($H144)&lt;7,"",IF(AO144="","",AO144+31))</f>
        <v/>
      </c>
      <c r="AV144" s="124">
        <f>IF(AU144="","",TODAY()-AU144)</f>
        <v/>
      </c>
      <c r="AW144" s="494" t="n">
        <v>46281</v>
      </c>
      <c r="AX144" s="184" t="n"/>
      <c r="AY144" s="184">
        <f>IF(AU144="","SIN ESTADO",IF(AW144&lt;&gt;"","PAGA",IF(AV144&gt;0,"VENCIDA",IF(AV144&gt;=-5,"POR VENCER","AL DÍA"))))</f>
        <v/>
      </c>
      <c r="AZ144" s="185" t="n"/>
      <c r="BA144" s="119">
        <f>IF(N($H144)&lt;8,"",IF(AU144="","",AU144+31))</f>
        <v/>
      </c>
      <c r="BB144" s="124">
        <f>IF(BA144="","",TODAY()-BA144)</f>
        <v/>
      </c>
      <c r="BC144" s="494" t="n">
        <v>46281</v>
      </c>
      <c r="BD144" s="184" t="n"/>
      <c r="BE144" s="184">
        <f>IF(BA144="","SIN ESTADO",IF(BC144&lt;&gt;"","PAGA",IF(BB144&gt;0,"VENCIDA",IF(BB144&gt;=-5,"POR VENCER","AL DÍA"))))</f>
        <v/>
      </c>
      <c r="BF144" s="185" t="n"/>
      <c r="BG144" s="119">
        <f>IF(N($H144)&lt;9,"",IF(BA144="","",BA144+31))</f>
        <v/>
      </c>
      <c r="BH144" s="124">
        <f>IF(BG144="","",TODAY()-BG144)</f>
        <v/>
      </c>
      <c r="BI144" s="494" t="n"/>
      <c r="BJ144" s="184" t="n"/>
      <c r="BK144" s="184">
        <f>IF(BG144="","SIN ESTADO",IF(BI144&lt;&gt;"","PAGA",IF(BH144&gt;0,"VENCIDA",IF(BH144&gt;=-5,"POR VENCER","AL DÍA"))))</f>
        <v/>
      </c>
      <c r="BL144" s="185" t="n"/>
      <c r="BM144" s="119">
        <f>IF(N($H144)&lt;10,"",IF(BG144="","",BG144+31))</f>
        <v/>
      </c>
      <c r="BN144" s="124">
        <f>IF(BM144="","",TODAY()-BM144)</f>
        <v/>
      </c>
      <c r="BO144" s="494" t="n"/>
      <c r="BP144" s="184" t="n"/>
      <c r="BQ144" s="184">
        <f>IF(BM144="","SIN ESTADO",IF(BO144&lt;&gt;"","PAGA",IF(BN144&gt;0,"VENCIDA",IF(BN144&gt;=-5,"POR VENCER","AL DÍA"))))</f>
        <v/>
      </c>
      <c r="BR144" s="185" t="n"/>
      <c r="BS144" s="119">
        <f>IF(N($H144)&lt;11,"",IF(BM144="","",BM144+31))</f>
        <v/>
      </c>
      <c r="BT144" s="124">
        <f>IF(BS144="","",TODAY()-BS144)</f>
        <v/>
      </c>
      <c r="BU144" s="494" t="n"/>
      <c r="BV144" s="184" t="n"/>
      <c r="BW144" s="184">
        <f>IF(BS144="","SIN ESTADO",IF(BU144&lt;&gt;"","PAGA",IF(BT144&gt;0,"VENCIDA",IF(BT144&gt;=-5,"POR VENCER","AL DÍA"))))</f>
        <v/>
      </c>
      <c r="BX144" s="185" t="n"/>
      <c r="BY144" s="119">
        <f>IF(N($H144)&lt;12,"",IF(BS144="","",BS144+31))</f>
        <v/>
      </c>
      <c r="BZ144" s="124">
        <f>IF(BY144="","",TODAY()-BY144)</f>
        <v/>
      </c>
      <c r="CA144" s="494" t="n"/>
      <c r="CB144" s="184" t="n"/>
      <c r="CC144" s="184">
        <f>IF(BY144="","SIN ESTADO",IF(CA144&lt;&gt;"","PAGA",IF(BZ144&gt;0,"VENCIDA",IF(BZ144&gt;=-5,"POR VENCER","AL DÍA"))))</f>
        <v/>
      </c>
      <c r="CD144" s="185" t="n"/>
      <c r="CE144" s="119">
        <f>IF(N($H144)&lt;13,"",IF(BY144="","",BY144+31))</f>
        <v/>
      </c>
      <c r="CF144" s="124">
        <f>IF(CE144="","",TODAY()-CE144)</f>
        <v/>
      </c>
      <c r="CG144" s="494" t="n"/>
      <c r="CH144" s="184" t="n"/>
      <c r="CI144" s="184">
        <f>IF(CE144="","SIN ESTADO",IF(CG144&lt;&gt;"","PAGA",IF(CF144&gt;0,"VENCIDA",IF(CF144&gt;=-5,"POR VENCER","AL DÍA"))))</f>
        <v/>
      </c>
      <c r="CJ144" s="185" t="n"/>
      <c r="CK144" s="119">
        <f>IF(N($H144)&lt;14,"",IF(CE144="","",CE144+31))</f>
        <v/>
      </c>
      <c r="CL144" s="124">
        <f>IF(CK144="","",TODAY()-CK144)</f>
        <v/>
      </c>
      <c r="CM144" s="494" t="n"/>
      <c r="CN144" s="184" t="n"/>
      <c r="CO144" s="184">
        <f>IF(CK144="","SIN ESTADO",IF(CM144&lt;&gt;"","PAGA",IF(CL144&gt;0,"VENCIDA",IF(CL144&gt;=-5,"POR VENCER","AL DÍA"))))</f>
        <v/>
      </c>
      <c r="CP144" s="185" t="n"/>
      <c r="CQ144" s="119">
        <f>IF(N($H144)&lt;15,"",IF(CK144="","",CK144+31))</f>
        <v/>
      </c>
      <c r="CR144" s="124">
        <f>IF(CQ144="","",TODAY()-CQ144)</f>
        <v/>
      </c>
      <c r="CS144" s="494" t="n"/>
      <c r="CT144" s="184" t="n"/>
      <c r="CU144" s="184">
        <f>IF(CQ144="","SIN ESTADO",IF(CS144&lt;&gt;"","PAGA",IF(CR144&gt;0,"VENCIDA",IF(CR144&gt;=-5,"POR VENCER","AL DÍA"))))</f>
        <v/>
      </c>
      <c r="CV144" s="185" t="n"/>
      <c r="CW144" s="119">
        <f>IF(N($H144)&lt;16,"",IF(CQ144="","",CQ144+31))</f>
        <v/>
      </c>
      <c r="CX144" s="124">
        <f>IF(CW144="","",TODAY()-CW144)</f>
        <v/>
      </c>
      <c r="CY144" s="494" t="n"/>
      <c r="CZ144" s="184" t="n"/>
      <c r="DA144" s="184">
        <f>IF(CW144="","SIN ESTADO",IF(CY144&lt;&gt;"","PAGA",IF(CX144&gt;0,"VENCIDA",IF(CX144&gt;=-5,"POR VENCER","AL DÍA"))))</f>
        <v/>
      </c>
      <c r="DB144" s="185" t="n"/>
      <c r="DC144" s="119">
        <f>IF(N($H144)&lt;17,"",IF(CW144="","",CW144+31))</f>
        <v/>
      </c>
      <c r="DD144" s="124">
        <f>IF(DC144="","",TODAY()-DC144)</f>
        <v/>
      </c>
      <c r="DE144" s="494" t="n"/>
      <c r="DF144" s="184" t="n"/>
      <c r="DG144" s="184">
        <f>IF(DC144="","SIN ESTADO",IF(DE144&lt;&gt;"","PAGA",IF(DD144&gt;0,"VENCIDA",IF(DD144&gt;=-5,"POR VENCER","AL DÍA"))))</f>
        <v/>
      </c>
      <c r="DH144" s="185" t="n"/>
      <c r="DI144" s="119">
        <f>IF(N($H144)&lt;18,"",IF(DC144="","",DC144+31))</f>
        <v/>
      </c>
      <c r="DJ144" s="124">
        <f>IF(DI144="","",TODAY()-DI144)</f>
        <v/>
      </c>
      <c r="DK144" s="494" t="n"/>
      <c r="DL144" s="184" t="n"/>
      <c r="DM144" s="184">
        <f>IF(DI144="","SIN ESTADO",IF(DK144&lt;&gt;"","PAGA",IF(DJ144&gt;0,"VENCIDA",IF(DJ144&gt;=-5,"POR VENCER","AL DÍA"))))</f>
        <v/>
      </c>
      <c r="DN144" s="185" t="n"/>
      <c r="DO144" s="119">
        <f>IF(N($H144)&lt;19,"",IF(DI144="","",DI144+31))</f>
        <v/>
      </c>
      <c r="DP144" s="124">
        <f>IF(DO144="","",TODAY()-DO144)</f>
        <v/>
      </c>
      <c r="DQ144" s="494" t="n"/>
      <c r="DR144" s="184" t="n"/>
      <c r="DS144" s="184">
        <f>IF(DO144="","SIN ESTADO",IF(DQ144&lt;&gt;"","PAGA",IF(DP144&gt;0,"VENCIDA",IF(DP144&gt;=-5,"POR VENCER","AL DÍA"))))</f>
        <v/>
      </c>
      <c r="DT144" s="185" t="n"/>
      <c r="DU144" s="119">
        <f>IF(N($H144)&lt;20,"",IF(DO144="","",DO144+31))</f>
        <v/>
      </c>
      <c r="DV144" s="124">
        <f>IF(DU144="","",TODAY()-DU144)</f>
        <v/>
      </c>
      <c r="DW144" s="494" t="n"/>
      <c r="DX144" s="184" t="n"/>
      <c r="DY144" s="184">
        <f>IF(DU144="","SIN ESTADO",IF(DW144&lt;&gt;"","PAGA",IF(DV144&gt;0,"VENCIDA",IF(DV144&gt;=-5,"POR VENCER","AL DÍA"))))</f>
        <v/>
      </c>
      <c r="DZ144" s="185" t="n"/>
      <c r="EA144" s="119">
        <f>IF(N($H144)&lt;21,"",IF(DU144="","",DU144+31))</f>
        <v/>
      </c>
      <c r="EB144" s="124">
        <f>IF(EA144="","",TODAY()-EA144)</f>
        <v/>
      </c>
      <c r="EC144" s="494" t="n"/>
      <c r="ED144" s="184" t="n"/>
      <c r="EE144" s="184">
        <f>IF(EA144="","SIN ESTADO",IF(EC144&lt;&gt;"","PAGA",IF(EB144&gt;0,"VENCIDA",IF(EB144&gt;=-5,"POR VENCER","AL DÍA"))))</f>
        <v/>
      </c>
      <c r="EF144" s="185" t="n"/>
      <c r="EG144" s="119">
        <f>IF(N($H144)&lt;22,"",IF(EA144="","",EA144+31))</f>
        <v/>
      </c>
      <c r="EH144" s="124">
        <f>IF(EG144="","",TODAY()-EG144)</f>
        <v/>
      </c>
      <c r="EI144" s="494" t="n"/>
      <c r="EJ144" s="184" t="n"/>
      <c r="EK144" s="184">
        <f>IF(EG144="","SIN ESTADO",IF(EI144&lt;&gt;"","PAGA",IF(EH144&gt;0,"VENCIDA",IF(EH144&gt;=-5,"POR VENCER","AL DÍA"))))</f>
        <v/>
      </c>
      <c r="EL144" s="185" t="n"/>
      <c r="EM144" s="119">
        <f>IF(N($H144)&lt;23,"",IF(EG144="","",EG144+31))</f>
        <v/>
      </c>
      <c r="EN144" s="124">
        <f>IF(EM144="","",TODAY()-EM144)</f>
        <v/>
      </c>
      <c r="EO144" s="494" t="n"/>
      <c r="EP144" s="184" t="n"/>
      <c r="EQ144" s="184">
        <f>IF(EM144="","SIN ESTADO",IF(EO144&lt;&gt;"","PAGA",IF(EN144&gt;0,"VENCIDA",IF(EN144&gt;=-5,"POR VENCER","AL DÍA"))))</f>
        <v/>
      </c>
      <c r="ER144" s="185" t="n"/>
      <c r="ES144" s="119">
        <f>IF(N($H144)&lt;24,"",IF(EM144="","",EM144+31))</f>
        <v/>
      </c>
      <c r="ET144" s="124">
        <f>IF(ES144="","",TODAY()-ES144)</f>
        <v/>
      </c>
      <c r="EU144" s="494" t="n"/>
      <c r="EV144" s="184" t="n"/>
      <c r="EW144" s="184">
        <f>IF(ES144="","SIN ESTADO",IF(EU144&lt;&gt;"","PAGA",IF(ET144&gt;0,"VENCIDA",IF(ET144&gt;=-5,"POR VENCER","AL DÍA"))))</f>
        <v/>
      </c>
      <c r="EX144" s="185" t="n"/>
      <c r="EY144" s="119">
        <f>IF(N($H144)&lt;25,"",IF(ES144="","",ES144+31))</f>
        <v/>
      </c>
      <c r="EZ144" s="124">
        <f>IF(EY144="","",TODAY()-EY144)</f>
        <v/>
      </c>
      <c r="FA144" s="494" t="n"/>
      <c r="FB144" s="184" t="n"/>
      <c r="FC144" s="184">
        <f>IF(EY144="","SIN ESTADO",IF(FA144&lt;&gt;"","PAGA",IF(EZ144&gt;0,"VENCIDA",IF(EZ144&gt;=-5,"POR VENCER","AL DÍA"))))</f>
        <v/>
      </c>
      <c r="FD144" s="185" t="n"/>
      <c r="FE144" s="119">
        <f>IF(N($H144)&lt;26,"",IF(EY144="","",EY144+31))</f>
        <v/>
      </c>
      <c r="FF144" s="124">
        <f>IF(FE144="","",TODAY()-FE144)</f>
        <v/>
      </c>
      <c r="FG144" s="494" t="n"/>
      <c r="FH144" s="184" t="n"/>
      <c r="FI144" s="184">
        <f>IF(FE144="","SIN ESTADO",IF(FG144&lt;&gt;"","PAGA",IF(FF144&gt;0,"VENCIDA",IF(FF144&gt;=-5,"POR VENCER","AL DÍA"))))</f>
        <v/>
      </c>
      <c r="FJ144" s="185" t="n"/>
      <c r="FK144" s="119">
        <f>IF(N($H144)&lt;27,"",IF(FE144="","",FE144+31))</f>
        <v/>
      </c>
      <c r="FL144" s="124">
        <f>IF(FK144="","",TODAY()-FK144)</f>
        <v/>
      </c>
      <c r="FM144" s="494" t="n"/>
      <c r="FN144" s="184" t="n"/>
      <c r="FO144" s="184">
        <f>IF(FK144="","SIN ESTADO",IF(FM144&lt;&gt;"","PAGA",IF(FL144&gt;0,"VENCIDA",IF(FL144&gt;=-5,"POR VENCER","AL DÍA"))))</f>
        <v/>
      </c>
      <c r="FP144" s="185" t="n"/>
      <c r="FQ144" s="119">
        <f>IF(N($H144)&lt;28,"",IF(FK144="","",FK144+31))</f>
        <v/>
      </c>
      <c r="FR144" s="124">
        <f>IF(FQ144="","",TODAY()-FQ144)</f>
        <v/>
      </c>
      <c r="FS144" s="494" t="n"/>
      <c r="FT144" s="184" t="n"/>
      <c r="FU144" s="184">
        <f>IF(FQ144="","SIN ESTADO",IF(FS144&lt;&gt;"","PAGA",IF(FR144&gt;0,"VENCIDA",IF(FR144&gt;=-5,"POR VENCER","AL DÍA"))))</f>
        <v/>
      </c>
      <c r="FV144" s="185" t="n"/>
      <c r="FW144" s="119">
        <f>IF(N($H144)&lt;29,"",IF(FQ144="","",FQ144+31))</f>
        <v/>
      </c>
      <c r="FX144" s="124">
        <f>IF(FW144="","",TODAY()-FW144)</f>
        <v/>
      </c>
      <c r="FY144" s="494" t="n"/>
      <c r="FZ144" s="184" t="n"/>
      <c r="GA144" s="184">
        <f>IF(FW144="","SIN ESTADO",IF(FY144&lt;&gt;"","PAGA",IF(FX144&gt;0,"VENCIDA",IF(FX144&gt;=-5,"POR VENCER","AL DÍA"))))</f>
        <v/>
      </c>
      <c r="GB144" s="185" t="n"/>
      <c r="GC144" s="119">
        <f>IF(N($H144)&lt;30,"",IF(FW144="","",FW144+31))</f>
        <v/>
      </c>
      <c r="GD144" s="124">
        <f>IF(GC144="","",TODAY()-GC144)</f>
        <v/>
      </c>
      <c r="GE144" s="494" t="n"/>
      <c r="GF144" s="184" t="n"/>
      <c r="GG144" s="184">
        <f>IF(GC144="","SIN ESTADO",IF(GE144&lt;&gt;"","PAGA",IF(GD144&gt;0,"VENCIDA",IF(GD144&gt;=-5,"POR VENCER","AL DÍA"))))</f>
        <v/>
      </c>
      <c r="GH144" s="185" t="n"/>
      <c r="GI144" s="119">
        <f>IF(N($H144)&lt;31,"",IF(GC144="","",GC144+31))</f>
        <v/>
      </c>
      <c r="GJ144" s="124">
        <f>IF(GI144="","",TODAY()-GI144)</f>
        <v/>
      </c>
      <c r="GK144" s="494" t="n"/>
      <c r="GL144" s="184" t="n"/>
      <c r="GM144" s="184">
        <f>IF(GI144="","SIN ESTADO",IF(GK144&lt;&gt;"","PAGA",IF(GJ144&gt;0,"VENCIDA",IF(GJ144&gt;=-5,"POR VENCER","AL DÍA"))))</f>
        <v/>
      </c>
      <c r="GN144" s="185" t="n"/>
      <c r="GO144" s="119">
        <f>IF(N($H144)&lt;32,"",IF(GI144="","",GI144+31))</f>
        <v/>
      </c>
      <c r="GP144" s="124">
        <f>IF(GO144="","",TODAY()-GO144)</f>
        <v/>
      </c>
      <c r="GQ144" s="494" t="n"/>
      <c r="GR144" s="184" t="n"/>
      <c r="GS144" s="184">
        <f>IF(GO144="","SIN ESTADO",IF(GQ144&lt;&gt;"","PAGA",IF(GP144&gt;0,"VENCIDA",IF(GP144&gt;=-5,"POR VENCER","AL DÍA"))))</f>
        <v/>
      </c>
      <c r="GT144" s="185" t="n"/>
      <c r="GU144" s="119">
        <f>IF(N($H144)&lt;33,"",IF(GO144="","",GO144+31))</f>
        <v/>
      </c>
      <c r="GV144" s="124">
        <f>IF(GU144="","",TODAY()-GU144)</f>
        <v/>
      </c>
      <c r="GW144" s="494" t="n"/>
      <c r="GX144" s="184" t="n"/>
      <c r="GY144" s="184">
        <f>IF(GU144="","SIN ESTADO",IF(GW144&lt;&gt;"","PAGA",IF(GV144&gt;0,"VENCIDA",IF(GV144&gt;=-5,"POR VENCER","AL DÍA"))))</f>
        <v/>
      </c>
      <c r="GZ144" s="185" t="n"/>
      <c r="HA144" s="119">
        <f>IF(N($H144)&lt;34,"",IF(GU144="","",GU144+31))</f>
        <v/>
      </c>
      <c r="HB144" s="124">
        <f>IF(HA144="","",TODAY()-HA144)</f>
        <v/>
      </c>
      <c r="HC144" s="494" t="n"/>
      <c r="HD144" s="184" t="n"/>
      <c r="HE144" s="184">
        <f>IF(HA144="","SIN ESTADO",IF(HC144&lt;&gt;"","PAGA",IF(HB144&gt;0,"VENCIDA",IF(HB144&gt;=-5,"POR VENCER","AL DÍA"))))</f>
        <v/>
      </c>
      <c r="HF144" s="185" t="n"/>
      <c r="HG144" s="119">
        <f>IF(N($H144)&lt;35,"",IF(HA144="","",HA144+31))</f>
        <v/>
      </c>
      <c r="HH144" s="124">
        <f>IF(HG144="","",TODAY()-HG144)</f>
        <v/>
      </c>
      <c r="HI144" s="494" t="n"/>
      <c r="HJ144" s="184" t="n"/>
      <c r="HK144" s="184">
        <f>IF(HG144="","SIN ESTADO",IF(HI144&lt;&gt;"","PAGA",IF(HH144&gt;0,"VENCIDA",IF(HH144&gt;=-5,"POR VENCER","AL DÍA"))))</f>
        <v/>
      </c>
      <c r="HL144" s="168" t="n"/>
      <c r="HM144" s="119">
        <f>IF(N($H144)&lt;36,"",IF(HG144="","",HG144+31))</f>
        <v/>
      </c>
      <c r="HN144" s="124">
        <f>IF(HM144="","",TODAY()-HM144)</f>
        <v/>
      </c>
      <c r="HO144" s="494" t="n"/>
      <c r="HP144" s="184" t="n"/>
      <c r="HQ144" s="184">
        <f>IF(HM144="","SIN ESTADO",IF(HO144&lt;&gt;"","PAGA",IF(HN144&gt;0,"VENCIDA",IF(HN144&gt;=-5,"POR VENCER","AL DÍA"))))</f>
        <v/>
      </c>
      <c r="HR144" s="168" t="n"/>
      <c r="HS144" s="169">
        <f>N144+T144+Z144+AF144+AL144+AR144+AX144+BD144+BJ144+BP144+BV144+CB144+CH144+CN144+CT144+CZ144+DF144+DL144+DR144+DX144+ED144+EJ144+EP144+EV144+FB144+FH144+FN144+FT144+FZ144+GF144+GL144+GR144+GX144+HD144+HJ144+HP144</f>
        <v/>
      </c>
      <c r="HU144" s="170">
        <f>IFERROR(N($J144),0)</f>
        <v/>
      </c>
      <c r="HW144" s="170">
        <f>SUMPRODUCT((MOD(COLUMN($M144:$HR144)-COLUMN($M144),6)=0)*ISNUMBER($M144:$HR144)*($M144:$HR144&gt;=RESUMEN!$C$26)*($M144:$HR144&lt;=RESUMEN!$C$27)*IFERROR(N($N144:$HS144),0))</f>
        <v/>
      </c>
      <c r="HX144" s="170">
        <f>SUMPRODUCT((MOD(COLUMN($M144:$HR144)-COLUMN($M144),6)=0)*ISNUMBER($M144:$HR144)*($M144:$HR144&gt;=RESUMEN!$C$26)*($M144:$HR144&lt;=RESUMEN!$C$27))</f>
        <v/>
      </c>
    </row>
    <row r="145" ht="15.75" customHeight="1" s="506">
      <c r="B145" s="113">
        <f>VENTAS!A144</f>
        <v/>
      </c>
      <c r="C145" s="217">
        <f>VENTAS!B144</f>
        <v/>
      </c>
      <c r="D145" s="53">
        <f>VENTAS!C144</f>
        <v/>
      </c>
      <c r="E145" s="114">
        <f>VENTAS!D144</f>
        <v/>
      </c>
      <c r="F145" s="114">
        <f>VENTAS!J144</f>
        <v/>
      </c>
      <c r="G145" s="494">
        <f>VENTAS!F144</f>
        <v/>
      </c>
      <c r="H145" s="479">
        <f>VENTAS!K144</f>
        <v/>
      </c>
      <c r="I145" s="479">
        <f>VENTAS!M144</f>
        <v/>
      </c>
      <c r="J145" s="184">
        <f>VENTAS!L144</f>
        <v/>
      </c>
      <c r="K145" s="119">
        <f>IF(N($H145)&lt;1,"",$G145+31)</f>
        <v/>
      </c>
      <c r="L145" s="124">
        <f>IF(K145="","",TODAY()-K145)</f>
        <v/>
      </c>
      <c r="M145" s="494" t="n">
        <v>46056</v>
      </c>
      <c r="N145" s="374" t="n">
        <v>1000000</v>
      </c>
      <c r="O145" s="184">
        <f>IF(K145="","SIN ESTADO",IF(M145&lt;&gt;"","PAGA",IF(L145&gt;0,"VENCIDA",IF(L145&gt;=-5,"POR VENCER","AL DÍA"))))</f>
        <v/>
      </c>
      <c r="P145" s="185" t="inlineStr">
        <is>
          <t>TRANSFERENCIA</t>
        </is>
      </c>
      <c r="Q145" s="119">
        <f>IF(N($H145)&lt;2,"",IF(K145="","",K145+31))</f>
        <v/>
      </c>
      <c r="R145" s="124">
        <f>IF(Q145="","",TODAY()-Q145)</f>
        <v/>
      </c>
      <c r="S145" s="494" t="n">
        <v>46074</v>
      </c>
      <c r="T145" s="184" t="n">
        <v>800000</v>
      </c>
      <c r="U145" s="184">
        <f>IF(Q145="","SIN ESTADO",IF(S145&lt;&gt;"","PAGA",IF(R145&gt;0,"VENCIDA",IF(R145&gt;=-5,"POR VENCER","AL DÍA"))))</f>
        <v/>
      </c>
      <c r="V145" s="185" t="inlineStr">
        <is>
          <t>TRANSFERENCIA</t>
        </is>
      </c>
      <c r="W145" s="119">
        <f>IF(N($H145)&lt;3,"",IF(Q145="","",Q145+31))</f>
        <v/>
      </c>
      <c r="X145" s="124">
        <f>IF(W145="","",TODAY()-W145)</f>
        <v/>
      </c>
      <c r="Y145" s="494" t="n"/>
      <c r="Z145" s="184" t="n"/>
      <c r="AA145" s="184">
        <f>IF(W145="","SIN ESTADO",IF(Y145&lt;&gt;"","PAGA",IF(X145&gt;0,"VENCIDA",IF(X145&gt;=-5,"POR VENCER","AL DÍA"))))</f>
        <v/>
      </c>
      <c r="AB145" s="185" t="n"/>
      <c r="AC145" s="119">
        <f>IF(N($H145)&lt;4,"",IF(W145="","",W145+31))</f>
        <v/>
      </c>
      <c r="AD145" s="124">
        <f>IF(AC145="","",TODAY()-AC145)</f>
        <v/>
      </c>
      <c r="AE145" s="494" t="n"/>
      <c r="AF145" s="184" t="n"/>
      <c r="AG145" s="184">
        <f>IF(AC145="","SIN ESTADO",IF(AE145&lt;&gt;"","PAGA",IF(AD145&gt;0,"VENCIDA",IF(AD145&gt;=-5,"POR VENCER","AL DÍA"))))</f>
        <v/>
      </c>
      <c r="AH145" s="185" t="n"/>
      <c r="AI145" s="119">
        <f>IF(N($H145)&lt;5,"",IF(AC145="","",AC145+31))</f>
        <v/>
      </c>
      <c r="AJ145" s="124">
        <f>IF(AI145="","",TODAY()-AI145)</f>
        <v/>
      </c>
      <c r="AK145" s="494" t="n"/>
      <c r="AL145" s="184" t="n"/>
      <c r="AM145" s="184">
        <f>IF(AI145="","SIN ESTADO",IF(AK145&lt;&gt;"","PAGA",IF(AJ145&gt;0,"VENCIDA",IF(AJ145&gt;=-5,"POR VENCER","AL DÍA"))))</f>
        <v/>
      </c>
      <c r="AN145" s="185" t="n"/>
      <c r="AO145" s="119">
        <f>IF(N($H145)&lt;6,"",IF(AI145="","",AI145+31))</f>
        <v/>
      </c>
      <c r="AP145" s="124">
        <f>IF(AO145="","",TODAY()-AO145)</f>
        <v/>
      </c>
      <c r="AQ145" s="270" t="n"/>
      <c r="AR145" s="184" t="n"/>
      <c r="AS145" s="184">
        <f>IF(AO145="","SIN ESTADO",IF(AQ145&lt;&gt;"","PAGA",IF(AP145&gt;0,"VENCIDA",IF(AP145&gt;=-5,"POR VENCER","AL DÍA"))))</f>
        <v/>
      </c>
      <c r="AT145" s="185" t="n"/>
      <c r="AU145" s="119">
        <f>IF(N($H145)&lt;7,"",IF(AO145="","",AO145+31))</f>
        <v/>
      </c>
      <c r="AV145" s="124">
        <f>IF(AU145="","",TODAY()-AU145)</f>
        <v/>
      </c>
      <c r="AW145" s="494" t="n"/>
      <c r="AX145" s="184" t="n"/>
      <c r="AY145" s="184">
        <f>IF(AU145="","SIN ESTADO",IF(AW145&lt;&gt;"","PAGA",IF(AV145&gt;0,"VENCIDA",IF(AV145&gt;=-5,"POR VENCER","AL DÍA"))))</f>
        <v/>
      </c>
      <c r="AZ145" s="185" t="n"/>
      <c r="BA145" s="119">
        <f>IF(N($H145)&lt;8,"",IF(AU145="","",AU145+31))</f>
        <v/>
      </c>
      <c r="BB145" s="124">
        <f>IF(BA145="","",TODAY()-BA145)</f>
        <v/>
      </c>
      <c r="BC145" s="494" t="n"/>
      <c r="BD145" s="184" t="n"/>
      <c r="BE145" s="184">
        <f>IF(BA145="","SIN ESTADO",IF(BC145&lt;&gt;"","PAGA",IF(BB145&gt;0,"VENCIDA",IF(BB145&gt;=-5,"POR VENCER","AL DÍA"))))</f>
        <v/>
      </c>
      <c r="BF145" s="185" t="n"/>
      <c r="BG145" s="119">
        <f>IF(N($H145)&lt;9,"",IF(BA145="","",BA145+31))</f>
        <v/>
      </c>
      <c r="BH145" s="124">
        <f>IF(BG145="","",TODAY()-BG145)</f>
        <v/>
      </c>
      <c r="BI145" s="494" t="n"/>
      <c r="BJ145" s="184" t="n"/>
      <c r="BK145" s="184">
        <f>IF(BG145="","SIN ESTADO",IF(BI145&lt;&gt;"","PAGA",IF(BH145&gt;0,"VENCIDA",IF(BH145&gt;=-5,"POR VENCER","AL DÍA"))))</f>
        <v/>
      </c>
      <c r="BL145" s="185" t="n"/>
      <c r="BM145" s="119">
        <f>IF(N($H145)&lt;10,"",IF(BG145="","",BG145+31))</f>
        <v/>
      </c>
      <c r="BN145" s="124">
        <f>IF(BM145="","",TODAY()-BM145)</f>
        <v/>
      </c>
      <c r="BO145" s="494" t="n"/>
      <c r="BP145" s="184" t="n"/>
      <c r="BQ145" s="184">
        <f>IF(BM145="","SIN ESTADO",IF(BO145&lt;&gt;"","PAGA",IF(BN145&gt;0,"VENCIDA",IF(BN145&gt;=-5,"POR VENCER","AL DÍA"))))</f>
        <v/>
      </c>
      <c r="BR145" s="185" t="n"/>
      <c r="BS145" s="119">
        <f>IF(N($H145)&lt;11,"",IF(BM145="","",BM145+31))</f>
        <v/>
      </c>
      <c r="BT145" s="124">
        <f>IF(BS145="","",TODAY()-BS145)</f>
        <v/>
      </c>
      <c r="BU145" s="494" t="n"/>
      <c r="BV145" s="184" t="n"/>
      <c r="BW145" s="184">
        <f>IF(BS145="","SIN ESTADO",IF(BU145&lt;&gt;"","PAGA",IF(BT145&gt;0,"VENCIDA",IF(BT145&gt;=-5,"POR VENCER","AL DÍA"))))</f>
        <v/>
      </c>
      <c r="BX145" s="185" t="n"/>
      <c r="BY145" s="119">
        <f>IF(N($H145)&lt;12,"",IF(BS145="","",BS145+31))</f>
        <v/>
      </c>
      <c r="BZ145" s="124">
        <f>IF(BY145="","",TODAY()-BY145)</f>
        <v/>
      </c>
      <c r="CA145" s="494" t="n"/>
      <c r="CB145" s="184" t="n"/>
      <c r="CC145" s="184">
        <f>IF(BY145="","SIN ESTADO",IF(CA145&lt;&gt;"","PAGA",IF(BZ145&gt;0,"VENCIDA",IF(BZ145&gt;=-5,"POR VENCER","AL DÍA"))))</f>
        <v/>
      </c>
      <c r="CD145" s="185" t="n"/>
      <c r="CE145" s="119">
        <f>IF(N($H145)&lt;13,"",IF(BY145="","",BY145+31))</f>
        <v/>
      </c>
      <c r="CF145" s="124">
        <f>IF(CE145="","",TODAY()-CE145)</f>
        <v/>
      </c>
      <c r="CG145" s="494" t="n"/>
      <c r="CH145" s="184" t="n"/>
      <c r="CI145" s="184">
        <f>IF(CE145="","SIN ESTADO",IF(CG145&lt;&gt;"","PAGA",IF(CF145&gt;0,"VENCIDA",IF(CF145&gt;=-5,"POR VENCER","AL DÍA"))))</f>
        <v/>
      </c>
      <c r="CJ145" s="185" t="n"/>
      <c r="CK145" s="119">
        <f>IF(N($H145)&lt;14,"",IF(CE145="","",CE145+31))</f>
        <v/>
      </c>
      <c r="CL145" s="124">
        <f>IF(CK145="","",TODAY()-CK145)</f>
        <v/>
      </c>
      <c r="CM145" s="494" t="n"/>
      <c r="CN145" s="184" t="n"/>
      <c r="CO145" s="184">
        <f>IF(CK145="","SIN ESTADO",IF(CM145&lt;&gt;"","PAGA",IF(CL145&gt;0,"VENCIDA",IF(CL145&gt;=-5,"POR VENCER","AL DÍA"))))</f>
        <v/>
      </c>
      <c r="CP145" s="185" t="n"/>
      <c r="CQ145" s="119">
        <f>IF(N($H145)&lt;15,"",IF(CK145="","",CK145+31))</f>
        <v/>
      </c>
      <c r="CR145" s="124">
        <f>IF(CQ145="","",TODAY()-CQ145)</f>
        <v/>
      </c>
      <c r="CS145" s="494" t="n"/>
      <c r="CT145" s="184" t="n"/>
      <c r="CU145" s="184">
        <f>IF(CQ145="","SIN ESTADO",IF(CS145&lt;&gt;"","PAGA",IF(CR145&gt;0,"VENCIDA",IF(CR145&gt;=-5,"POR VENCER","AL DÍA"))))</f>
        <v/>
      </c>
      <c r="CV145" s="185" t="n"/>
      <c r="CW145" s="119">
        <f>IF(N($H145)&lt;16,"",IF(CQ145="","",CQ145+31))</f>
        <v/>
      </c>
      <c r="CX145" s="124">
        <f>IF(CW145="","",TODAY()-CW145)</f>
        <v/>
      </c>
      <c r="CY145" s="494" t="n"/>
      <c r="CZ145" s="184" t="n"/>
      <c r="DA145" s="184">
        <f>IF(CW145="","SIN ESTADO",IF(CY145&lt;&gt;"","PAGA",IF(CX145&gt;0,"VENCIDA",IF(CX145&gt;=-5,"POR VENCER","AL DÍA"))))</f>
        <v/>
      </c>
      <c r="DB145" s="185" t="n"/>
      <c r="DC145" s="119">
        <f>IF(N($H145)&lt;17,"",IF(CW145="","",CW145+31))</f>
        <v/>
      </c>
      <c r="DD145" s="124">
        <f>IF(DC145="","",TODAY()-DC145)</f>
        <v/>
      </c>
      <c r="DE145" s="494" t="n"/>
      <c r="DF145" s="184" t="n"/>
      <c r="DG145" s="184">
        <f>IF(DC145="","SIN ESTADO",IF(DE145&lt;&gt;"","PAGA",IF(DD145&gt;0,"VENCIDA",IF(DD145&gt;=-5,"POR VENCER","AL DÍA"))))</f>
        <v/>
      </c>
      <c r="DH145" s="185" t="n"/>
      <c r="DI145" s="119">
        <f>IF(N($H145)&lt;18,"",IF(DC145="","",DC145+31))</f>
        <v/>
      </c>
      <c r="DJ145" s="124">
        <f>IF(DI145="","",TODAY()-DI145)</f>
        <v/>
      </c>
      <c r="DK145" s="494" t="n"/>
      <c r="DL145" s="184" t="n"/>
      <c r="DM145" s="184">
        <f>IF(DI145="","SIN ESTADO",IF(DK145&lt;&gt;"","PAGA",IF(DJ145&gt;0,"VENCIDA",IF(DJ145&gt;=-5,"POR VENCER","AL DÍA"))))</f>
        <v/>
      </c>
      <c r="DN145" s="185" t="n"/>
      <c r="DO145" s="119">
        <f>IF(N($H145)&lt;19,"",IF(DI145="","",DI145+31))</f>
        <v/>
      </c>
      <c r="DP145" s="124">
        <f>IF(DO145="","",TODAY()-DO145)</f>
        <v/>
      </c>
      <c r="DQ145" s="494" t="n"/>
      <c r="DR145" s="184" t="n"/>
      <c r="DS145" s="184">
        <f>IF(DO145="","SIN ESTADO",IF(DQ145&lt;&gt;"","PAGA",IF(DP145&gt;0,"VENCIDA",IF(DP145&gt;=-5,"POR VENCER","AL DÍA"))))</f>
        <v/>
      </c>
      <c r="DT145" s="185" t="n"/>
      <c r="DU145" s="119">
        <f>IF(N($H145)&lt;20,"",IF(DO145="","",DO145+31))</f>
        <v/>
      </c>
      <c r="DV145" s="124">
        <f>IF(DU145="","",TODAY()-DU145)</f>
        <v/>
      </c>
      <c r="DW145" s="494" t="n"/>
      <c r="DX145" s="184" t="n"/>
      <c r="DY145" s="184">
        <f>IF(DU145="","SIN ESTADO",IF(DW145&lt;&gt;"","PAGA",IF(DV145&gt;0,"VENCIDA",IF(DV145&gt;=-5,"POR VENCER","AL DÍA"))))</f>
        <v/>
      </c>
      <c r="DZ145" s="185" t="n"/>
      <c r="EA145" s="119">
        <f>IF(N($H145)&lt;21,"",IF(DU145="","",DU145+31))</f>
        <v/>
      </c>
      <c r="EB145" s="124">
        <f>IF(EA145="","",TODAY()-EA145)</f>
        <v/>
      </c>
      <c r="EC145" s="494" t="n"/>
      <c r="ED145" s="184" t="n"/>
      <c r="EE145" s="184">
        <f>IF(EA145="","SIN ESTADO",IF(EC145&lt;&gt;"","PAGA",IF(EB145&gt;0,"VENCIDA",IF(EB145&gt;=-5,"POR VENCER","AL DÍA"))))</f>
        <v/>
      </c>
      <c r="EF145" s="185" t="n"/>
      <c r="EG145" s="119">
        <f>IF(N($H145)&lt;22,"",IF(EA145="","",EA145+31))</f>
        <v/>
      </c>
      <c r="EH145" s="124">
        <f>IF(EG145="","",TODAY()-EG145)</f>
        <v/>
      </c>
      <c r="EI145" s="494" t="n"/>
      <c r="EJ145" s="184" t="n"/>
      <c r="EK145" s="184">
        <f>IF(EG145="","SIN ESTADO",IF(EI145&lt;&gt;"","PAGA",IF(EH145&gt;0,"VENCIDA",IF(EH145&gt;=-5,"POR VENCER","AL DÍA"))))</f>
        <v/>
      </c>
      <c r="EL145" s="185" t="n"/>
      <c r="EM145" s="119">
        <f>IF(N($H145)&lt;23,"",IF(EG145="","",EG145+31))</f>
        <v/>
      </c>
      <c r="EN145" s="124">
        <f>IF(EM145="","",TODAY()-EM145)</f>
        <v/>
      </c>
      <c r="EO145" s="494" t="n"/>
      <c r="EP145" s="184" t="n"/>
      <c r="EQ145" s="184">
        <f>IF(EM145="","SIN ESTADO",IF(EO145&lt;&gt;"","PAGA",IF(EN145&gt;0,"VENCIDA",IF(EN145&gt;=-5,"POR VENCER","AL DÍA"))))</f>
        <v/>
      </c>
      <c r="ER145" s="185" t="n"/>
      <c r="ES145" s="119">
        <f>IF(N($H145)&lt;24,"",IF(EM145="","",EM145+31))</f>
        <v/>
      </c>
      <c r="ET145" s="124">
        <f>IF(ES145="","",TODAY()-ES145)</f>
        <v/>
      </c>
      <c r="EU145" s="494" t="n"/>
      <c r="EV145" s="184" t="n"/>
      <c r="EW145" s="184">
        <f>IF(ES145="","SIN ESTADO",IF(EU145&lt;&gt;"","PAGA",IF(ET145&gt;0,"VENCIDA",IF(ET145&gt;=-5,"POR VENCER","AL DÍA"))))</f>
        <v/>
      </c>
      <c r="EX145" s="185" t="n"/>
      <c r="EY145" s="119">
        <f>IF(N($H145)&lt;25,"",IF(ES145="","",ES145+31))</f>
        <v/>
      </c>
      <c r="EZ145" s="124">
        <f>IF(EY145="","",TODAY()-EY145)</f>
        <v/>
      </c>
      <c r="FA145" s="494" t="n"/>
      <c r="FB145" s="184" t="n"/>
      <c r="FC145" s="184">
        <f>IF(EY145="","SIN ESTADO",IF(FA145&lt;&gt;"","PAGA",IF(EZ145&gt;0,"VENCIDA",IF(EZ145&gt;=-5,"POR VENCER","AL DÍA"))))</f>
        <v/>
      </c>
      <c r="FD145" s="185" t="n"/>
      <c r="FE145" s="119">
        <f>IF(N($H145)&lt;26,"",IF(EY145="","",EY145+31))</f>
        <v/>
      </c>
      <c r="FF145" s="124">
        <f>IF(FE145="","",TODAY()-FE145)</f>
        <v/>
      </c>
      <c r="FG145" s="494" t="n"/>
      <c r="FH145" s="184" t="n"/>
      <c r="FI145" s="184">
        <f>IF(FE145="","SIN ESTADO",IF(FG145&lt;&gt;"","PAGA",IF(FF145&gt;0,"VENCIDA",IF(FF145&gt;=-5,"POR VENCER","AL DÍA"))))</f>
        <v/>
      </c>
      <c r="FJ145" s="185" t="n"/>
      <c r="FK145" s="119">
        <f>IF(N($H145)&lt;27,"",IF(FE145="","",FE145+31))</f>
        <v/>
      </c>
      <c r="FL145" s="124">
        <f>IF(FK145="","",TODAY()-FK145)</f>
        <v/>
      </c>
      <c r="FM145" s="494" t="n"/>
      <c r="FN145" s="184" t="n"/>
      <c r="FO145" s="184">
        <f>IF(FK145="","SIN ESTADO",IF(FM145&lt;&gt;"","PAGA",IF(FL145&gt;0,"VENCIDA",IF(FL145&gt;=-5,"POR VENCER","AL DÍA"))))</f>
        <v/>
      </c>
      <c r="FP145" s="185" t="n"/>
      <c r="FQ145" s="119">
        <f>IF(N($H145)&lt;28,"",IF(FK145="","",FK145+31))</f>
        <v/>
      </c>
      <c r="FR145" s="124">
        <f>IF(FQ145="","",TODAY()-FQ145)</f>
        <v/>
      </c>
      <c r="FS145" s="494" t="n"/>
      <c r="FT145" s="184" t="n"/>
      <c r="FU145" s="184">
        <f>IF(FQ145="","SIN ESTADO",IF(FS145&lt;&gt;"","PAGA",IF(FR145&gt;0,"VENCIDA",IF(FR145&gt;=-5,"POR VENCER","AL DÍA"))))</f>
        <v/>
      </c>
      <c r="FV145" s="185" t="n"/>
      <c r="FW145" s="119">
        <f>IF(N($H145)&lt;29,"",IF(FQ145="","",FQ145+31))</f>
        <v/>
      </c>
      <c r="FX145" s="124">
        <f>IF(FW145="","",TODAY()-FW145)</f>
        <v/>
      </c>
      <c r="FY145" s="494" t="n"/>
      <c r="FZ145" s="184" t="n"/>
      <c r="GA145" s="184">
        <f>IF(FW145="","SIN ESTADO",IF(FY145&lt;&gt;"","PAGA",IF(FX145&gt;0,"VENCIDA",IF(FX145&gt;=-5,"POR VENCER","AL DÍA"))))</f>
        <v/>
      </c>
      <c r="GB145" s="185" t="n"/>
      <c r="GC145" s="119">
        <f>IF(N($H145)&lt;30,"",IF(FW145="","",FW145+31))</f>
        <v/>
      </c>
      <c r="GD145" s="124">
        <f>IF(GC145="","",TODAY()-GC145)</f>
        <v/>
      </c>
      <c r="GE145" s="494" t="n"/>
      <c r="GF145" s="184" t="n"/>
      <c r="GG145" s="184">
        <f>IF(GC145="","SIN ESTADO",IF(GE145&lt;&gt;"","PAGA",IF(GD145&gt;0,"VENCIDA",IF(GD145&gt;=-5,"POR VENCER","AL DÍA"))))</f>
        <v/>
      </c>
      <c r="GH145" s="185" t="n"/>
      <c r="GI145" s="119">
        <f>IF(N($H145)&lt;31,"",IF(GC145="","",GC145+31))</f>
        <v/>
      </c>
      <c r="GJ145" s="124">
        <f>IF(GI145="","",TODAY()-GI145)</f>
        <v/>
      </c>
      <c r="GK145" s="494" t="n"/>
      <c r="GL145" s="184" t="n"/>
      <c r="GM145" s="184">
        <f>IF(GI145="","SIN ESTADO",IF(GK145&lt;&gt;"","PAGA",IF(GJ145&gt;0,"VENCIDA",IF(GJ145&gt;=-5,"POR VENCER","AL DÍA"))))</f>
        <v/>
      </c>
      <c r="GN145" s="185" t="n"/>
      <c r="GO145" s="119">
        <f>IF(N($H145)&lt;32,"",IF(GI145="","",GI145+31))</f>
        <v/>
      </c>
      <c r="GP145" s="124">
        <f>IF(GO145="","",TODAY()-GO145)</f>
        <v/>
      </c>
      <c r="GQ145" s="494" t="n"/>
      <c r="GR145" s="184" t="n"/>
      <c r="GS145" s="184">
        <f>IF(GO145="","SIN ESTADO",IF(GQ145&lt;&gt;"","PAGA",IF(GP145&gt;0,"VENCIDA",IF(GP145&gt;=-5,"POR VENCER","AL DÍA"))))</f>
        <v/>
      </c>
      <c r="GT145" s="185" t="n"/>
      <c r="GU145" s="119">
        <f>IF(N($H145)&lt;33,"",IF(GO145="","",GO145+31))</f>
        <v/>
      </c>
      <c r="GV145" s="124">
        <f>IF(GU145="","",TODAY()-GU145)</f>
        <v/>
      </c>
      <c r="GW145" s="494" t="n"/>
      <c r="GX145" s="184" t="n"/>
      <c r="GY145" s="184">
        <f>IF(GU145="","SIN ESTADO",IF(GW145&lt;&gt;"","PAGA",IF(GV145&gt;0,"VENCIDA",IF(GV145&gt;=-5,"POR VENCER","AL DÍA"))))</f>
        <v/>
      </c>
      <c r="GZ145" s="185" t="n"/>
      <c r="HA145" s="119">
        <f>IF(N($H145)&lt;34,"",IF(GU145="","",GU145+31))</f>
        <v/>
      </c>
      <c r="HB145" s="124">
        <f>IF(HA145="","",TODAY()-HA145)</f>
        <v/>
      </c>
      <c r="HC145" s="494" t="n"/>
      <c r="HD145" s="184" t="n"/>
      <c r="HE145" s="184">
        <f>IF(HA145="","SIN ESTADO",IF(HC145&lt;&gt;"","PAGA",IF(HB145&gt;0,"VENCIDA",IF(HB145&gt;=-5,"POR VENCER","AL DÍA"))))</f>
        <v/>
      </c>
      <c r="HF145" s="185" t="n"/>
      <c r="HG145" s="119">
        <f>IF(N($H145)&lt;35,"",IF(HA145="","",HA145+31))</f>
        <v/>
      </c>
      <c r="HH145" s="124">
        <f>IF(HG145="","",TODAY()-HG145)</f>
        <v/>
      </c>
      <c r="HI145" s="494" t="n"/>
      <c r="HJ145" s="184" t="n"/>
      <c r="HK145" s="184">
        <f>IF(HG145="","SIN ESTADO",IF(HI145&lt;&gt;"","PAGA",IF(HH145&gt;0,"VENCIDA",IF(HH145&gt;=-5,"POR VENCER","AL DÍA"))))</f>
        <v/>
      </c>
      <c r="HL145" s="168" t="n"/>
      <c r="HM145" s="119">
        <f>IF(N($H145)&lt;36,"",IF(HG145="","",HG145+31))</f>
        <v/>
      </c>
      <c r="HN145" s="124">
        <f>IF(HM145="","",TODAY()-HM145)</f>
        <v/>
      </c>
      <c r="HO145" s="494" t="n"/>
      <c r="HP145" s="184" t="n"/>
      <c r="HQ145" s="184">
        <f>IF(HM145="","SIN ESTADO",IF(HO145&lt;&gt;"","PAGA",IF(HN145&gt;0,"VENCIDA",IF(HN145&gt;=-5,"POR VENCER","AL DÍA"))))</f>
        <v/>
      </c>
      <c r="HR145" s="168" t="n"/>
      <c r="HS145" s="169">
        <f>N145+T145+Z145+AF145+AL145+AR145+AX145+BD145+BJ145+BP145+BV145+CB145+CH145+CN145+CT145+CZ145+DF145+DL145+DR145+DX145+ED145+EJ145+EP145+EV145+FB145+FH145+FN145+FT145+FZ145+GF145+GL145+GR145+GX145+HD145+HJ145+HP145</f>
        <v/>
      </c>
      <c r="HU145" s="170">
        <f>IFERROR(N($J145),0)</f>
        <v/>
      </c>
      <c r="HW145" s="170">
        <f>SUMPRODUCT((MOD(COLUMN($M145:$HR145)-COLUMN($M145),6)=0)*ISNUMBER($M145:$HR145)*($M145:$HR145&gt;=RESUMEN!$C$26)*($M145:$HR145&lt;=RESUMEN!$C$27)*IFERROR(N($N145:$HS145),0))</f>
        <v/>
      </c>
      <c r="HX145" s="170">
        <f>SUMPRODUCT((MOD(COLUMN($M145:$HR145)-COLUMN($M145),6)=0)*ISNUMBER($M145:$HR145)*($M145:$HR145&gt;=RESUMEN!$C$26)*($M145:$HR145&lt;=RESUMEN!$C$27))</f>
        <v/>
      </c>
    </row>
    <row r="146" ht="15.75" customHeight="1" s="506">
      <c r="B146" s="113">
        <f>VENTAS!A145</f>
        <v/>
      </c>
      <c r="C146" s="236">
        <f>VENTAS!B145</f>
        <v/>
      </c>
      <c r="D146" s="53">
        <f>VENTAS!C145</f>
        <v/>
      </c>
      <c r="E146" s="114">
        <f>VENTAS!D145</f>
        <v/>
      </c>
      <c r="F146" s="114">
        <f>VENTAS!J145</f>
        <v/>
      </c>
      <c r="G146" s="494">
        <f>VENTAS!F145</f>
        <v/>
      </c>
      <c r="H146" s="479">
        <f>VENTAS!K145</f>
        <v/>
      </c>
      <c r="I146" s="479">
        <f>VENTAS!M145</f>
        <v/>
      </c>
      <c r="J146" s="184">
        <f>VENTAS!L145</f>
        <v/>
      </c>
      <c r="K146" s="119">
        <f>IF(N($H146)&lt;1,"",$G146+31)</f>
        <v/>
      </c>
      <c r="L146" s="124">
        <f>IF(K146="","",TODAY()-K146)</f>
        <v/>
      </c>
      <c r="M146" s="494" t="n"/>
      <c r="N146" s="374" t="n"/>
      <c r="O146" s="184">
        <f>IF(K146="","SIN ESTADO",IF(M146&lt;&gt;"","PAGA",IF(L146&gt;0,"VENCIDA",IF(L146&gt;=-5,"POR VENCER","AL DÍA"))))</f>
        <v/>
      </c>
      <c r="P146" s="185" t="n"/>
      <c r="Q146" s="119">
        <f>IF(N($H146)&lt;2,"",IF(K146="","",K146+31))</f>
        <v/>
      </c>
      <c r="R146" s="124">
        <f>IF(Q146="","",TODAY()-Q146)</f>
        <v/>
      </c>
      <c r="S146" s="494" t="n"/>
      <c r="T146" s="184" t="n"/>
      <c r="U146" s="184">
        <f>IF(Q146="","SIN ESTADO",IF(S146&lt;&gt;"","PAGA",IF(R146&gt;0,"VENCIDA",IF(R146&gt;=-5,"POR VENCER","AL DÍA"))))</f>
        <v/>
      </c>
      <c r="V146" s="185" t="n"/>
      <c r="W146" s="119">
        <f>IF(N($H146)&lt;3,"",IF(Q146="","",Q146+31))</f>
        <v/>
      </c>
      <c r="X146" s="124">
        <f>IF(W146="","",TODAY()-W146)</f>
        <v/>
      </c>
      <c r="Y146" s="494" t="n"/>
      <c r="Z146" s="184" t="n"/>
      <c r="AA146" s="184">
        <f>IF(W146="","SIN ESTADO",IF(Y146&lt;&gt;"","PAGA",IF(X146&gt;0,"VENCIDA",IF(X146&gt;=-5,"POR VENCER","AL DÍA"))))</f>
        <v/>
      </c>
      <c r="AB146" s="185" t="n"/>
      <c r="AC146" s="119">
        <f>IF(N($H146)&lt;4,"",IF(W146="","",W146+31))</f>
        <v/>
      </c>
      <c r="AD146" s="124">
        <f>IF(AC146="","",TODAY()-AC146)</f>
        <v/>
      </c>
      <c r="AE146" s="494" t="n"/>
      <c r="AF146" s="184" t="n"/>
      <c r="AG146" s="184">
        <f>IF(AC146="","SIN ESTADO",IF(AE146&lt;&gt;"","PAGA",IF(AD146&gt;0,"VENCIDA",IF(AD146&gt;=-5,"POR VENCER","AL DÍA"))))</f>
        <v/>
      </c>
      <c r="AH146" s="185" t="n"/>
      <c r="AI146" s="119">
        <f>IF(N($H146)&lt;5,"",IF(AC146="","",AC146+31))</f>
        <v/>
      </c>
      <c r="AJ146" s="124">
        <f>IF(AI146="","",TODAY()-AI146)</f>
        <v/>
      </c>
      <c r="AK146" s="494" t="n"/>
      <c r="AL146" s="184" t="n"/>
      <c r="AM146" s="184">
        <f>IF(AI146="","SIN ESTADO",IF(AK146&lt;&gt;"","PAGA",IF(AJ146&gt;0,"VENCIDA",IF(AJ146&gt;=-5,"POR VENCER","AL DÍA"))))</f>
        <v/>
      </c>
      <c r="AN146" s="185" t="n"/>
      <c r="AO146" s="119">
        <f>IF(N($H146)&lt;6,"",IF(AI146="","",AI146+31))</f>
        <v/>
      </c>
      <c r="AP146" s="124">
        <f>IF(AO146="","",TODAY()-AO146)</f>
        <v/>
      </c>
      <c r="AQ146" s="270" t="n"/>
      <c r="AR146" s="184" t="n"/>
      <c r="AS146" s="184">
        <f>IF(AO146="","SIN ESTADO",IF(AQ146&lt;&gt;"","PAGA",IF(AP146&gt;0,"VENCIDA",IF(AP146&gt;=-5,"POR VENCER","AL DÍA"))))</f>
        <v/>
      </c>
      <c r="AT146" s="185" t="n"/>
      <c r="AU146" s="119">
        <f>IF(N($H146)&lt;7,"",IF(AO146="","",AO146+31))</f>
        <v/>
      </c>
      <c r="AV146" s="124">
        <f>IF(AU146="","",TODAY()-AU146)</f>
        <v/>
      </c>
      <c r="AW146" s="494" t="n"/>
      <c r="AX146" s="184" t="n"/>
      <c r="AY146" s="184">
        <f>IF(AU146="","SIN ESTADO",IF(AW146&lt;&gt;"","PAGA",IF(AV146&gt;0,"VENCIDA",IF(AV146&gt;=-5,"POR VENCER","AL DÍA"))))</f>
        <v/>
      </c>
      <c r="AZ146" s="185" t="n"/>
      <c r="BA146" s="119">
        <f>IF(N($H146)&lt;8,"",IF(AU146="","",AU146+31))</f>
        <v/>
      </c>
      <c r="BB146" s="124">
        <f>IF(BA146="","",TODAY()-BA146)</f>
        <v/>
      </c>
      <c r="BC146" s="494" t="n"/>
      <c r="BD146" s="184" t="n"/>
      <c r="BE146" s="184">
        <f>IF(BA146="","SIN ESTADO",IF(BC146&lt;&gt;"","PAGA",IF(BB146&gt;0,"VENCIDA",IF(BB146&gt;=-5,"POR VENCER","AL DÍA"))))</f>
        <v/>
      </c>
      <c r="BF146" s="185" t="n"/>
      <c r="BG146" s="119">
        <f>IF(N($H146)&lt;9,"",IF(BA146="","",BA146+31))</f>
        <v/>
      </c>
      <c r="BH146" s="124">
        <f>IF(BG146="","",TODAY()-BG146)</f>
        <v/>
      </c>
      <c r="BI146" s="494" t="n"/>
      <c r="BJ146" s="184" t="n"/>
      <c r="BK146" s="184">
        <f>IF(BG146="","SIN ESTADO",IF(BI146&lt;&gt;"","PAGA",IF(BH146&gt;0,"VENCIDA",IF(BH146&gt;=-5,"POR VENCER","AL DÍA"))))</f>
        <v/>
      </c>
      <c r="BL146" s="185" t="n"/>
      <c r="BM146" s="119">
        <f>IF(N($H146)&lt;10,"",IF(BG146="","",BG146+31))</f>
        <v/>
      </c>
      <c r="BN146" s="124">
        <f>IF(BM146="","",TODAY()-BM146)</f>
        <v/>
      </c>
      <c r="BO146" s="494" t="n"/>
      <c r="BP146" s="184" t="n"/>
      <c r="BQ146" s="184">
        <f>IF(BM146="","SIN ESTADO",IF(BO146&lt;&gt;"","PAGA",IF(BN146&gt;0,"VENCIDA",IF(BN146&gt;=-5,"POR VENCER","AL DÍA"))))</f>
        <v/>
      </c>
      <c r="BR146" s="185" t="n"/>
      <c r="BS146" s="119">
        <f>IF(N($H146)&lt;11,"",IF(BM146="","",BM146+31))</f>
        <v/>
      </c>
      <c r="BT146" s="124">
        <f>IF(BS146="","",TODAY()-BS146)</f>
        <v/>
      </c>
      <c r="BU146" s="494" t="n"/>
      <c r="BV146" s="184" t="n"/>
      <c r="BW146" s="184">
        <f>IF(BS146="","SIN ESTADO",IF(BU146&lt;&gt;"","PAGA",IF(BT146&gt;0,"VENCIDA",IF(BT146&gt;=-5,"POR VENCER","AL DÍA"))))</f>
        <v/>
      </c>
      <c r="BX146" s="185" t="n"/>
      <c r="BY146" s="119">
        <f>IF(N($H146)&lt;12,"",IF(BS146="","",BS146+31))</f>
        <v/>
      </c>
      <c r="BZ146" s="124">
        <f>IF(BY146="","",TODAY()-BY146)</f>
        <v/>
      </c>
      <c r="CA146" s="494" t="n"/>
      <c r="CB146" s="184" t="n"/>
      <c r="CC146" s="184">
        <f>IF(BY146="","SIN ESTADO",IF(CA146&lt;&gt;"","PAGA",IF(BZ146&gt;0,"VENCIDA",IF(BZ146&gt;=-5,"POR VENCER","AL DÍA"))))</f>
        <v/>
      </c>
      <c r="CD146" s="185" t="n"/>
      <c r="CE146" s="119">
        <f>IF(N($H146)&lt;13,"",IF(BY146="","",BY146+31))</f>
        <v/>
      </c>
      <c r="CF146" s="124">
        <f>IF(CE146="","",TODAY()-CE146)</f>
        <v/>
      </c>
      <c r="CG146" s="494" t="n"/>
      <c r="CH146" s="184" t="n"/>
      <c r="CI146" s="184">
        <f>IF(CE146="","SIN ESTADO",IF(CG146&lt;&gt;"","PAGA",IF(CF146&gt;0,"VENCIDA",IF(CF146&gt;=-5,"POR VENCER","AL DÍA"))))</f>
        <v/>
      </c>
      <c r="CJ146" s="185" t="n"/>
      <c r="CK146" s="119">
        <f>IF(N($H146)&lt;14,"",IF(CE146="","",CE146+31))</f>
        <v/>
      </c>
      <c r="CL146" s="124">
        <f>IF(CK146="","",TODAY()-CK146)</f>
        <v/>
      </c>
      <c r="CM146" s="494" t="n"/>
      <c r="CN146" s="184" t="n"/>
      <c r="CO146" s="184">
        <f>IF(CK146="","SIN ESTADO",IF(CM146&lt;&gt;"","PAGA",IF(CL146&gt;0,"VENCIDA",IF(CL146&gt;=-5,"POR VENCER","AL DÍA"))))</f>
        <v/>
      </c>
      <c r="CP146" s="185" t="n"/>
      <c r="CQ146" s="119">
        <f>IF(N($H146)&lt;15,"",IF(CK146="","",CK146+31))</f>
        <v/>
      </c>
      <c r="CR146" s="124">
        <f>IF(CQ146="","",TODAY()-CQ146)</f>
        <v/>
      </c>
      <c r="CS146" s="494" t="n"/>
      <c r="CT146" s="184" t="n"/>
      <c r="CU146" s="184">
        <f>IF(CQ146="","SIN ESTADO",IF(CS146&lt;&gt;"","PAGA",IF(CR146&gt;0,"VENCIDA",IF(CR146&gt;=-5,"POR VENCER","AL DÍA"))))</f>
        <v/>
      </c>
      <c r="CV146" s="185" t="n"/>
      <c r="CW146" s="119">
        <f>IF(N($H146)&lt;16,"",IF(CQ146="","",CQ146+31))</f>
        <v/>
      </c>
      <c r="CX146" s="124">
        <f>IF(CW146="","",TODAY()-CW146)</f>
        <v/>
      </c>
      <c r="CY146" s="494" t="n"/>
      <c r="CZ146" s="184" t="n"/>
      <c r="DA146" s="184">
        <f>IF(CW146="","SIN ESTADO",IF(CY146&lt;&gt;"","PAGA",IF(CX146&gt;0,"VENCIDA",IF(CX146&gt;=-5,"POR VENCER","AL DÍA"))))</f>
        <v/>
      </c>
      <c r="DB146" s="185" t="n"/>
      <c r="DC146" s="119">
        <f>IF(N($H146)&lt;17,"",IF(CW146="","",CW146+31))</f>
        <v/>
      </c>
      <c r="DD146" s="124">
        <f>IF(DC146="","",TODAY()-DC146)</f>
        <v/>
      </c>
      <c r="DE146" s="494" t="n"/>
      <c r="DF146" s="184" t="n"/>
      <c r="DG146" s="184">
        <f>IF(DC146="","SIN ESTADO",IF(DE146&lt;&gt;"","PAGA",IF(DD146&gt;0,"VENCIDA",IF(DD146&gt;=-5,"POR VENCER","AL DÍA"))))</f>
        <v/>
      </c>
      <c r="DH146" s="185" t="n"/>
      <c r="DI146" s="119">
        <f>IF(N($H146)&lt;18,"",IF(DC146="","",DC146+31))</f>
        <v/>
      </c>
      <c r="DJ146" s="124">
        <f>IF(DI146="","",TODAY()-DI146)</f>
        <v/>
      </c>
      <c r="DK146" s="494" t="n"/>
      <c r="DL146" s="184" t="n"/>
      <c r="DM146" s="184">
        <f>IF(DI146="","SIN ESTADO",IF(DK146&lt;&gt;"","PAGA",IF(DJ146&gt;0,"VENCIDA",IF(DJ146&gt;=-5,"POR VENCER","AL DÍA"))))</f>
        <v/>
      </c>
      <c r="DN146" s="185" t="n"/>
      <c r="DO146" s="119">
        <f>IF(N($H146)&lt;19,"",IF(DI146="","",DI146+31))</f>
        <v/>
      </c>
      <c r="DP146" s="124">
        <f>IF(DO146="","",TODAY()-DO146)</f>
        <v/>
      </c>
      <c r="DQ146" s="494" t="n"/>
      <c r="DR146" s="184" t="n"/>
      <c r="DS146" s="184">
        <f>IF(DO146="","SIN ESTADO",IF(DQ146&lt;&gt;"","PAGA",IF(DP146&gt;0,"VENCIDA",IF(DP146&gt;=-5,"POR VENCER","AL DÍA"))))</f>
        <v/>
      </c>
      <c r="DT146" s="185" t="n"/>
      <c r="DU146" s="119">
        <f>IF(N($H146)&lt;20,"",IF(DO146="","",DO146+31))</f>
        <v/>
      </c>
      <c r="DV146" s="124">
        <f>IF(DU146="","",TODAY()-DU146)</f>
        <v/>
      </c>
      <c r="DW146" s="494" t="n"/>
      <c r="DX146" s="184" t="n"/>
      <c r="DY146" s="184">
        <f>IF(DU146="","SIN ESTADO",IF(DW146&lt;&gt;"","PAGA",IF(DV146&gt;0,"VENCIDA",IF(DV146&gt;=-5,"POR VENCER","AL DÍA"))))</f>
        <v/>
      </c>
      <c r="DZ146" s="185" t="n"/>
      <c r="EA146" s="119">
        <f>IF(N($H146)&lt;21,"",IF(DU146="","",DU146+31))</f>
        <v/>
      </c>
      <c r="EB146" s="124">
        <f>IF(EA146="","",TODAY()-EA146)</f>
        <v/>
      </c>
      <c r="EC146" s="494" t="n"/>
      <c r="ED146" s="184" t="n"/>
      <c r="EE146" s="184">
        <f>IF(EA146="","SIN ESTADO",IF(EC146&lt;&gt;"","PAGA",IF(EB146&gt;0,"VENCIDA",IF(EB146&gt;=-5,"POR VENCER","AL DÍA"))))</f>
        <v/>
      </c>
      <c r="EF146" s="185" t="n"/>
      <c r="EG146" s="119">
        <f>IF(N($H146)&lt;22,"",IF(EA146="","",EA146+31))</f>
        <v/>
      </c>
      <c r="EH146" s="124">
        <f>IF(EG146="","",TODAY()-EG146)</f>
        <v/>
      </c>
      <c r="EI146" s="494" t="n"/>
      <c r="EJ146" s="184" t="n"/>
      <c r="EK146" s="184">
        <f>IF(EG146="","SIN ESTADO",IF(EI146&lt;&gt;"","PAGA",IF(EH146&gt;0,"VENCIDA",IF(EH146&gt;=-5,"POR VENCER","AL DÍA"))))</f>
        <v/>
      </c>
      <c r="EL146" s="185" t="n"/>
      <c r="EM146" s="119">
        <f>IF(N($H146)&lt;23,"",IF(EG146="","",EG146+31))</f>
        <v/>
      </c>
      <c r="EN146" s="124">
        <f>IF(EM146="","",TODAY()-EM146)</f>
        <v/>
      </c>
      <c r="EO146" s="494" t="n"/>
      <c r="EP146" s="184" t="n"/>
      <c r="EQ146" s="184">
        <f>IF(EM146="","SIN ESTADO",IF(EO146&lt;&gt;"","PAGA",IF(EN146&gt;0,"VENCIDA",IF(EN146&gt;=-5,"POR VENCER","AL DÍA"))))</f>
        <v/>
      </c>
      <c r="ER146" s="185" t="n"/>
      <c r="ES146" s="119">
        <f>IF(N($H146)&lt;24,"",IF(EM146="","",EM146+31))</f>
        <v/>
      </c>
      <c r="ET146" s="124">
        <f>IF(ES146="","",TODAY()-ES146)</f>
        <v/>
      </c>
      <c r="EU146" s="494" t="n"/>
      <c r="EV146" s="184" t="n"/>
      <c r="EW146" s="184">
        <f>IF(ES146="","SIN ESTADO",IF(EU146&lt;&gt;"","PAGA",IF(ET146&gt;0,"VENCIDA",IF(ET146&gt;=-5,"POR VENCER","AL DÍA"))))</f>
        <v/>
      </c>
      <c r="EX146" s="185" t="n"/>
      <c r="EY146" s="119">
        <f>IF(N($H146)&lt;25,"",IF(ES146="","",ES146+31))</f>
        <v/>
      </c>
      <c r="EZ146" s="124">
        <f>IF(EY146="","",TODAY()-EY146)</f>
        <v/>
      </c>
      <c r="FA146" s="494" t="n"/>
      <c r="FB146" s="184" t="n"/>
      <c r="FC146" s="184">
        <f>IF(EY146="","SIN ESTADO",IF(FA146&lt;&gt;"","PAGA",IF(EZ146&gt;0,"VENCIDA",IF(EZ146&gt;=-5,"POR VENCER","AL DÍA"))))</f>
        <v/>
      </c>
      <c r="FD146" s="185" t="n"/>
      <c r="FE146" s="119">
        <f>IF(N($H146)&lt;26,"",IF(EY146="","",EY146+31))</f>
        <v/>
      </c>
      <c r="FF146" s="124">
        <f>IF(FE146="","",TODAY()-FE146)</f>
        <v/>
      </c>
      <c r="FG146" s="494" t="n"/>
      <c r="FH146" s="184" t="n"/>
      <c r="FI146" s="184">
        <f>IF(FE146="","SIN ESTADO",IF(FG146&lt;&gt;"","PAGA",IF(FF146&gt;0,"VENCIDA",IF(FF146&gt;=-5,"POR VENCER","AL DÍA"))))</f>
        <v/>
      </c>
      <c r="FJ146" s="185" t="n"/>
      <c r="FK146" s="119">
        <f>IF(N($H146)&lt;27,"",IF(FE146="","",FE146+31))</f>
        <v/>
      </c>
      <c r="FL146" s="124">
        <f>IF(FK146="","",TODAY()-FK146)</f>
        <v/>
      </c>
      <c r="FM146" s="494" t="n"/>
      <c r="FN146" s="184" t="n"/>
      <c r="FO146" s="184">
        <f>IF(FK146="","SIN ESTADO",IF(FM146&lt;&gt;"","PAGA",IF(FL146&gt;0,"VENCIDA",IF(FL146&gt;=-5,"POR VENCER","AL DÍA"))))</f>
        <v/>
      </c>
      <c r="FP146" s="185" t="n"/>
      <c r="FQ146" s="119">
        <f>IF(N($H146)&lt;28,"",IF(FK146="","",FK146+31))</f>
        <v/>
      </c>
      <c r="FR146" s="124">
        <f>IF(FQ146="","",TODAY()-FQ146)</f>
        <v/>
      </c>
      <c r="FS146" s="494" t="n"/>
      <c r="FT146" s="184" t="n"/>
      <c r="FU146" s="184">
        <f>IF(FQ146="","SIN ESTADO",IF(FS146&lt;&gt;"","PAGA",IF(FR146&gt;0,"VENCIDA",IF(FR146&gt;=-5,"POR VENCER","AL DÍA"))))</f>
        <v/>
      </c>
      <c r="FV146" s="185" t="n"/>
      <c r="FW146" s="119">
        <f>IF(N($H146)&lt;29,"",IF(FQ146="","",FQ146+31))</f>
        <v/>
      </c>
      <c r="FX146" s="124">
        <f>IF(FW146="","",TODAY()-FW146)</f>
        <v/>
      </c>
      <c r="FY146" s="494" t="n"/>
      <c r="FZ146" s="184" t="n"/>
      <c r="GA146" s="184">
        <f>IF(FW146="","SIN ESTADO",IF(FY146&lt;&gt;"","PAGA",IF(FX146&gt;0,"VENCIDA",IF(FX146&gt;=-5,"POR VENCER","AL DÍA"))))</f>
        <v/>
      </c>
      <c r="GB146" s="185" t="n"/>
      <c r="GC146" s="119">
        <f>IF(N($H146)&lt;30,"",IF(FW146="","",FW146+31))</f>
        <v/>
      </c>
      <c r="GD146" s="124">
        <f>IF(GC146="","",TODAY()-GC146)</f>
        <v/>
      </c>
      <c r="GE146" s="494" t="n"/>
      <c r="GF146" s="184" t="n"/>
      <c r="GG146" s="184">
        <f>IF(GC146="","SIN ESTADO",IF(GE146&lt;&gt;"","PAGA",IF(GD146&gt;0,"VENCIDA",IF(GD146&gt;=-5,"POR VENCER","AL DÍA"))))</f>
        <v/>
      </c>
      <c r="GH146" s="185" t="n"/>
      <c r="GI146" s="119">
        <f>IF(N($H146)&lt;31,"",IF(GC146="","",GC146+31))</f>
        <v/>
      </c>
      <c r="GJ146" s="124">
        <f>IF(GI146="","",TODAY()-GI146)</f>
        <v/>
      </c>
      <c r="GK146" s="494" t="n"/>
      <c r="GL146" s="184" t="n"/>
      <c r="GM146" s="184">
        <f>IF(GI146="","SIN ESTADO",IF(GK146&lt;&gt;"","PAGA",IF(GJ146&gt;0,"VENCIDA",IF(GJ146&gt;=-5,"POR VENCER","AL DÍA"))))</f>
        <v/>
      </c>
      <c r="GN146" s="185" t="n"/>
      <c r="GO146" s="119">
        <f>IF(N($H146)&lt;32,"",IF(GI146="","",GI146+31))</f>
        <v/>
      </c>
      <c r="GP146" s="124">
        <f>IF(GO146="","",TODAY()-GO146)</f>
        <v/>
      </c>
      <c r="GQ146" s="494" t="n"/>
      <c r="GR146" s="184" t="n"/>
      <c r="GS146" s="184">
        <f>IF(GO146="","SIN ESTADO",IF(GQ146&lt;&gt;"","PAGA",IF(GP146&gt;0,"VENCIDA",IF(GP146&gt;=-5,"POR VENCER","AL DÍA"))))</f>
        <v/>
      </c>
      <c r="GT146" s="185" t="n"/>
      <c r="GU146" s="119">
        <f>IF(N($H146)&lt;33,"",IF(GO146="","",GO146+31))</f>
        <v/>
      </c>
      <c r="GV146" s="124">
        <f>IF(GU146="","",TODAY()-GU146)</f>
        <v/>
      </c>
      <c r="GW146" s="494" t="n"/>
      <c r="GX146" s="184" t="n"/>
      <c r="GY146" s="184">
        <f>IF(GU146="","SIN ESTADO",IF(GW146&lt;&gt;"","PAGA",IF(GV146&gt;0,"VENCIDA",IF(GV146&gt;=-5,"POR VENCER","AL DÍA"))))</f>
        <v/>
      </c>
      <c r="GZ146" s="185" t="n"/>
      <c r="HA146" s="119">
        <f>IF(N($H146)&lt;34,"",IF(GU146="","",GU146+31))</f>
        <v/>
      </c>
      <c r="HB146" s="124">
        <f>IF(HA146="","",TODAY()-HA146)</f>
        <v/>
      </c>
      <c r="HC146" s="494" t="n"/>
      <c r="HD146" s="184" t="n"/>
      <c r="HE146" s="184">
        <f>IF(HA146="","SIN ESTADO",IF(HC146&lt;&gt;"","PAGA",IF(HB146&gt;0,"VENCIDA",IF(HB146&gt;=-5,"POR VENCER","AL DÍA"))))</f>
        <v/>
      </c>
      <c r="HF146" s="185" t="n"/>
      <c r="HG146" s="119">
        <f>IF(N($H146)&lt;35,"",IF(HA146="","",HA146+31))</f>
        <v/>
      </c>
      <c r="HH146" s="124">
        <f>IF(HG146="","",TODAY()-HG146)</f>
        <v/>
      </c>
      <c r="HI146" s="494" t="n"/>
      <c r="HJ146" s="184" t="n"/>
      <c r="HK146" s="184">
        <f>IF(HG146="","SIN ESTADO",IF(HI146&lt;&gt;"","PAGA",IF(HH146&gt;0,"VENCIDA",IF(HH146&gt;=-5,"POR VENCER","AL DÍA"))))</f>
        <v/>
      </c>
      <c r="HL146" s="168" t="n"/>
      <c r="HM146" s="119">
        <f>IF(N($H146)&lt;36,"",IF(HG146="","",HG146+31))</f>
        <v/>
      </c>
      <c r="HN146" s="124">
        <f>IF(HM146="","",TODAY()-HM146)</f>
        <v/>
      </c>
      <c r="HO146" s="494" t="n"/>
      <c r="HP146" s="184" t="n"/>
      <c r="HQ146" s="184">
        <f>IF(HM146="","SIN ESTADO",IF(HO146&lt;&gt;"","PAGA",IF(HN146&gt;0,"VENCIDA",IF(HN146&gt;=-5,"POR VENCER","AL DÍA"))))</f>
        <v/>
      </c>
      <c r="HR146" s="168" t="n"/>
      <c r="HS146" s="169">
        <f>N146+T146+Z146+AF146+AL146+AR146+AX146+BD146+BJ146+BP146+BV146+CB146+CH146+CN146+CT146+CZ146+DF146+DL146+DR146+DX146+ED146+EJ146+EP146+EV146+FB146+FH146+FN146+FT146+FZ146+GF146+GL146+GR146+GX146+HD146+HJ146+HP146</f>
        <v/>
      </c>
      <c r="HU146" s="170">
        <f>IFERROR(N($J146),0)</f>
        <v/>
      </c>
      <c r="HW146" s="170">
        <f>SUMPRODUCT((MOD(COLUMN($M146:$HR146)-COLUMN($M146),6)=0)*ISNUMBER($M146:$HR146)*($M146:$HR146&gt;=RESUMEN!$C$26)*($M146:$HR146&lt;=RESUMEN!$C$27)*IFERROR(N($N146:$HS146),0))</f>
        <v/>
      </c>
      <c r="HX146" s="170">
        <f>SUMPRODUCT((MOD(COLUMN($M146:$HR146)-COLUMN($M146),6)=0)*ISNUMBER($M146:$HR146)*($M146:$HR146&gt;=RESUMEN!$C$26)*($M146:$HR146&lt;=RESUMEN!$C$27))</f>
        <v/>
      </c>
    </row>
    <row r="147" ht="15.75" customHeight="1" s="506">
      <c r="B147" s="113">
        <f>VENTAS!A146</f>
        <v/>
      </c>
      <c r="C147" s="236">
        <f>VENTAS!B146</f>
        <v/>
      </c>
      <c r="D147" s="53">
        <f>VENTAS!C146</f>
        <v/>
      </c>
      <c r="E147" s="114">
        <f>VENTAS!D146</f>
        <v/>
      </c>
      <c r="F147" s="114">
        <f>VENTAS!J146</f>
        <v/>
      </c>
      <c r="G147" s="494">
        <f>VENTAS!F146</f>
        <v/>
      </c>
      <c r="H147" s="479">
        <f>VENTAS!K146</f>
        <v/>
      </c>
      <c r="I147" s="479">
        <f>VENTAS!M146</f>
        <v/>
      </c>
      <c r="J147" s="184">
        <f>VENTAS!L146</f>
        <v/>
      </c>
      <c r="K147" s="119">
        <f>IF(N($H147)&lt;1,"",$G147+31)</f>
        <v/>
      </c>
      <c r="L147" s="124">
        <f>IF(K147="","",TODAY()-K147)</f>
        <v/>
      </c>
      <c r="M147" s="494" t="n"/>
      <c r="N147" s="374" t="n"/>
      <c r="O147" s="184">
        <f>IF(K147="","SIN ESTADO",IF(M147&lt;&gt;"","PAGA",IF(L147&gt;0,"VENCIDA",IF(L147&gt;=-5,"POR VENCER","AL DÍA"))))</f>
        <v/>
      </c>
      <c r="P147" s="185" t="n"/>
      <c r="Q147" s="119">
        <f>IF(N($H147)&lt;2,"",IF(K147="","",K147+31))</f>
        <v/>
      </c>
      <c r="R147" s="124">
        <f>IF(Q147="","",TODAY()-Q147)</f>
        <v/>
      </c>
      <c r="S147" s="494" t="n"/>
      <c r="T147" s="184" t="n"/>
      <c r="U147" s="184">
        <f>IF(Q147="","SIN ESTADO",IF(S147&lt;&gt;"","PAGA",IF(R147&gt;0,"VENCIDA",IF(R147&gt;=-5,"POR VENCER","AL DÍA"))))</f>
        <v/>
      </c>
      <c r="V147" s="185" t="n"/>
      <c r="W147" s="119">
        <f>IF(N($H147)&lt;3,"",IF(Q147="","",Q147+31))</f>
        <v/>
      </c>
      <c r="X147" s="124">
        <f>IF(W147="","",TODAY()-W147)</f>
        <v/>
      </c>
      <c r="Y147" s="494" t="n"/>
      <c r="Z147" s="184" t="n"/>
      <c r="AA147" s="184">
        <f>IF(W147="","SIN ESTADO",IF(Y147&lt;&gt;"","PAGA",IF(X147&gt;0,"VENCIDA",IF(X147&gt;=-5,"POR VENCER","AL DÍA"))))</f>
        <v/>
      </c>
      <c r="AB147" s="185" t="n"/>
      <c r="AC147" s="119">
        <f>IF(N($H147)&lt;4,"",IF(W147="","",W147+31))</f>
        <v/>
      </c>
      <c r="AD147" s="124">
        <f>IF(AC147="","",TODAY()-AC147)</f>
        <v/>
      </c>
      <c r="AE147" s="494" t="n"/>
      <c r="AF147" s="184" t="n"/>
      <c r="AG147" s="184">
        <f>IF(AC147="","SIN ESTADO",IF(AE147&lt;&gt;"","PAGA",IF(AD147&gt;0,"VENCIDA",IF(AD147&gt;=-5,"POR VENCER","AL DÍA"))))</f>
        <v/>
      </c>
      <c r="AH147" s="185" t="n"/>
      <c r="AI147" s="119">
        <f>IF(N($H147)&lt;5,"",IF(AC147="","",AC147+31))</f>
        <v/>
      </c>
      <c r="AJ147" s="124">
        <f>IF(AI147="","",TODAY()-AI147)</f>
        <v/>
      </c>
      <c r="AK147" s="494" t="n"/>
      <c r="AL147" s="184" t="n"/>
      <c r="AM147" s="184">
        <f>IF(AI147="","SIN ESTADO",IF(AK147&lt;&gt;"","PAGA",IF(AJ147&gt;0,"VENCIDA",IF(AJ147&gt;=-5,"POR VENCER","AL DÍA"))))</f>
        <v/>
      </c>
      <c r="AN147" s="185" t="n"/>
      <c r="AO147" s="119">
        <f>IF(N($H147)&lt;6,"",IF(AI147="","",AI147+31))</f>
        <v/>
      </c>
      <c r="AP147" s="124">
        <f>IF(AO147="","",TODAY()-AO147)</f>
        <v/>
      </c>
      <c r="AQ147" s="270" t="n"/>
      <c r="AR147" s="184" t="n"/>
      <c r="AS147" s="184">
        <f>IF(AO147="","SIN ESTADO",IF(AQ147&lt;&gt;"","PAGA",IF(AP147&gt;0,"VENCIDA",IF(AP147&gt;=-5,"POR VENCER","AL DÍA"))))</f>
        <v/>
      </c>
      <c r="AT147" s="185" t="n"/>
      <c r="AU147" s="119">
        <f>IF(N($H147)&lt;7,"",IF(AO147="","",AO147+31))</f>
        <v/>
      </c>
      <c r="AV147" s="124">
        <f>IF(AU147="","",TODAY()-AU147)</f>
        <v/>
      </c>
      <c r="AW147" s="494" t="n"/>
      <c r="AX147" s="184" t="n"/>
      <c r="AY147" s="184">
        <f>IF(AU147="","SIN ESTADO",IF(AW147&lt;&gt;"","PAGA",IF(AV147&gt;0,"VENCIDA",IF(AV147&gt;=-5,"POR VENCER","AL DÍA"))))</f>
        <v/>
      </c>
      <c r="AZ147" s="185" t="n"/>
      <c r="BA147" s="119">
        <f>IF(N($H147)&lt;8,"",IF(AU147="","",AU147+31))</f>
        <v/>
      </c>
      <c r="BB147" s="124">
        <f>IF(BA147="","",TODAY()-BA147)</f>
        <v/>
      </c>
      <c r="BC147" s="494" t="n"/>
      <c r="BD147" s="184" t="n"/>
      <c r="BE147" s="184">
        <f>IF(BA147="","SIN ESTADO",IF(BC147&lt;&gt;"","PAGA",IF(BB147&gt;0,"VENCIDA",IF(BB147&gt;=-5,"POR VENCER","AL DÍA"))))</f>
        <v/>
      </c>
      <c r="BF147" s="185" t="n"/>
      <c r="BG147" s="119">
        <f>IF(N($H147)&lt;9,"",IF(BA147="","",BA147+31))</f>
        <v/>
      </c>
      <c r="BH147" s="124">
        <f>IF(BG147="","",TODAY()-BG147)</f>
        <v/>
      </c>
      <c r="BI147" s="494" t="n"/>
      <c r="BJ147" s="184" t="n"/>
      <c r="BK147" s="184">
        <f>IF(BG147="","SIN ESTADO",IF(BI147&lt;&gt;"","PAGA",IF(BH147&gt;0,"VENCIDA",IF(BH147&gt;=-5,"POR VENCER","AL DÍA"))))</f>
        <v/>
      </c>
      <c r="BL147" s="185" t="n"/>
      <c r="BM147" s="119">
        <f>IF(N($H147)&lt;10,"",IF(BG147="","",BG147+31))</f>
        <v/>
      </c>
      <c r="BN147" s="124">
        <f>IF(BM147="","",TODAY()-BM147)</f>
        <v/>
      </c>
      <c r="BO147" s="494" t="n"/>
      <c r="BP147" s="184" t="n"/>
      <c r="BQ147" s="184">
        <f>IF(BM147="","SIN ESTADO",IF(BO147&lt;&gt;"","PAGA",IF(BN147&gt;0,"VENCIDA",IF(BN147&gt;=-5,"POR VENCER","AL DÍA"))))</f>
        <v/>
      </c>
      <c r="BR147" s="185" t="n"/>
      <c r="BS147" s="119">
        <f>IF(N($H147)&lt;11,"",IF(BM147="","",BM147+31))</f>
        <v/>
      </c>
      <c r="BT147" s="124">
        <f>IF(BS147="","",TODAY()-BS147)</f>
        <v/>
      </c>
      <c r="BU147" s="494" t="n"/>
      <c r="BV147" s="184" t="n"/>
      <c r="BW147" s="184">
        <f>IF(BS147="","SIN ESTADO",IF(BU147&lt;&gt;"","PAGA",IF(BT147&gt;0,"VENCIDA",IF(BT147&gt;=-5,"POR VENCER","AL DÍA"))))</f>
        <v/>
      </c>
      <c r="BX147" s="185" t="n"/>
      <c r="BY147" s="119">
        <f>IF(N($H147)&lt;12,"",IF(BS147="","",BS147+31))</f>
        <v/>
      </c>
      <c r="BZ147" s="124">
        <f>IF(BY147="","",TODAY()-BY147)</f>
        <v/>
      </c>
      <c r="CA147" s="494" t="n"/>
      <c r="CB147" s="184" t="n"/>
      <c r="CC147" s="184">
        <f>IF(BY147="","SIN ESTADO",IF(CA147&lt;&gt;"","PAGA",IF(BZ147&gt;0,"VENCIDA",IF(BZ147&gt;=-5,"POR VENCER","AL DÍA"))))</f>
        <v/>
      </c>
      <c r="CD147" s="185" t="n"/>
      <c r="CE147" s="119">
        <f>IF(N($H147)&lt;13,"",IF(BY147="","",BY147+31))</f>
        <v/>
      </c>
      <c r="CF147" s="124">
        <f>IF(CE147="","",TODAY()-CE147)</f>
        <v/>
      </c>
      <c r="CG147" s="494" t="n"/>
      <c r="CH147" s="184" t="n"/>
      <c r="CI147" s="184">
        <f>IF(CE147="","SIN ESTADO",IF(CG147&lt;&gt;"","PAGA",IF(CF147&gt;0,"VENCIDA",IF(CF147&gt;=-5,"POR VENCER","AL DÍA"))))</f>
        <v/>
      </c>
      <c r="CJ147" s="185" t="n"/>
      <c r="CK147" s="119">
        <f>IF(N($H147)&lt;14,"",IF(CE147="","",CE147+31))</f>
        <v/>
      </c>
      <c r="CL147" s="124">
        <f>IF(CK147="","",TODAY()-CK147)</f>
        <v/>
      </c>
      <c r="CM147" s="494" t="n"/>
      <c r="CN147" s="184" t="n"/>
      <c r="CO147" s="184">
        <f>IF(CK147="","SIN ESTADO",IF(CM147&lt;&gt;"","PAGA",IF(CL147&gt;0,"VENCIDA",IF(CL147&gt;=-5,"POR VENCER","AL DÍA"))))</f>
        <v/>
      </c>
      <c r="CP147" s="185" t="n"/>
      <c r="CQ147" s="119">
        <f>IF(N($H147)&lt;15,"",IF(CK147="","",CK147+31))</f>
        <v/>
      </c>
      <c r="CR147" s="124">
        <f>IF(CQ147="","",TODAY()-CQ147)</f>
        <v/>
      </c>
      <c r="CS147" s="494" t="n"/>
      <c r="CT147" s="184" t="n"/>
      <c r="CU147" s="184">
        <f>IF(CQ147="","SIN ESTADO",IF(CS147&lt;&gt;"","PAGA",IF(CR147&gt;0,"VENCIDA",IF(CR147&gt;=-5,"POR VENCER","AL DÍA"))))</f>
        <v/>
      </c>
      <c r="CV147" s="185" t="n"/>
      <c r="CW147" s="119">
        <f>IF(N($H147)&lt;16,"",IF(CQ147="","",CQ147+31))</f>
        <v/>
      </c>
      <c r="CX147" s="124">
        <f>IF(CW147="","",TODAY()-CW147)</f>
        <v/>
      </c>
      <c r="CY147" s="494" t="n"/>
      <c r="CZ147" s="184" t="n"/>
      <c r="DA147" s="184">
        <f>IF(CW147="","SIN ESTADO",IF(CY147&lt;&gt;"","PAGA",IF(CX147&gt;0,"VENCIDA",IF(CX147&gt;=-5,"POR VENCER","AL DÍA"))))</f>
        <v/>
      </c>
      <c r="DB147" s="185" t="n"/>
      <c r="DC147" s="119">
        <f>IF(N($H147)&lt;17,"",IF(CW147="","",CW147+31))</f>
        <v/>
      </c>
      <c r="DD147" s="124">
        <f>IF(DC147="","",TODAY()-DC147)</f>
        <v/>
      </c>
      <c r="DE147" s="494" t="n"/>
      <c r="DF147" s="184" t="n"/>
      <c r="DG147" s="184">
        <f>IF(DC147="","SIN ESTADO",IF(DE147&lt;&gt;"","PAGA",IF(DD147&gt;0,"VENCIDA",IF(DD147&gt;=-5,"POR VENCER","AL DÍA"))))</f>
        <v/>
      </c>
      <c r="DH147" s="185" t="n"/>
      <c r="DI147" s="119">
        <f>IF(N($H147)&lt;18,"",IF(DC147="","",DC147+31))</f>
        <v/>
      </c>
      <c r="DJ147" s="124">
        <f>IF(DI147="","",TODAY()-DI147)</f>
        <v/>
      </c>
      <c r="DK147" s="494" t="n"/>
      <c r="DL147" s="184" t="n"/>
      <c r="DM147" s="184">
        <f>IF(DI147="","SIN ESTADO",IF(DK147&lt;&gt;"","PAGA",IF(DJ147&gt;0,"VENCIDA",IF(DJ147&gt;=-5,"POR VENCER","AL DÍA"))))</f>
        <v/>
      </c>
      <c r="DN147" s="185" t="n"/>
      <c r="DO147" s="119">
        <f>IF(N($H147)&lt;19,"",IF(DI147="","",DI147+31))</f>
        <v/>
      </c>
      <c r="DP147" s="124">
        <f>IF(DO147="","",TODAY()-DO147)</f>
        <v/>
      </c>
      <c r="DQ147" s="494" t="n"/>
      <c r="DR147" s="184" t="n"/>
      <c r="DS147" s="184">
        <f>IF(DO147="","SIN ESTADO",IF(DQ147&lt;&gt;"","PAGA",IF(DP147&gt;0,"VENCIDA",IF(DP147&gt;=-5,"POR VENCER","AL DÍA"))))</f>
        <v/>
      </c>
      <c r="DT147" s="185" t="n"/>
      <c r="DU147" s="119">
        <f>IF(N($H147)&lt;20,"",IF(DO147="","",DO147+31))</f>
        <v/>
      </c>
      <c r="DV147" s="124">
        <f>IF(DU147="","",TODAY()-DU147)</f>
        <v/>
      </c>
      <c r="DW147" s="494" t="n"/>
      <c r="DX147" s="184" t="n"/>
      <c r="DY147" s="184">
        <f>IF(DU147="","SIN ESTADO",IF(DW147&lt;&gt;"","PAGA",IF(DV147&gt;0,"VENCIDA",IF(DV147&gt;=-5,"POR VENCER","AL DÍA"))))</f>
        <v/>
      </c>
      <c r="DZ147" s="185" t="n"/>
      <c r="EA147" s="119">
        <f>IF(N($H147)&lt;21,"",IF(DU147="","",DU147+31))</f>
        <v/>
      </c>
      <c r="EB147" s="124">
        <f>IF(EA147="","",TODAY()-EA147)</f>
        <v/>
      </c>
      <c r="EC147" s="494" t="n"/>
      <c r="ED147" s="184" t="n"/>
      <c r="EE147" s="184">
        <f>IF(EA147="","SIN ESTADO",IF(EC147&lt;&gt;"","PAGA",IF(EB147&gt;0,"VENCIDA",IF(EB147&gt;=-5,"POR VENCER","AL DÍA"))))</f>
        <v/>
      </c>
      <c r="EF147" s="185" t="n"/>
      <c r="EG147" s="119">
        <f>IF(N($H147)&lt;22,"",IF(EA147="","",EA147+31))</f>
        <v/>
      </c>
      <c r="EH147" s="124">
        <f>IF(EG147="","",TODAY()-EG147)</f>
        <v/>
      </c>
      <c r="EI147" s="494" t="n"/>
      <c r="EJ147" s="184" t="n"/>
      <c r="EK147" s="184">
        <f>IF(EG147="","SIN ESTADO",IF(EI147&lt;&gt;"","PAGA",IF(EH147&gt;0,"VENCIDA",IF(EH147&gt;=-5,"POR VENCER","AL DÍA"))))</f>
        <v/>
      </c>
      <c r="EL147" s="185" t="n"/>
      <c r="EM147" s="119">
        <f>IF(N($H147)&lt;23,"",IF(EG147="","",EG147+31))</f>
        <v/>
      </c>
      <c r="EN147" s="124">
        <f>IF(EM147="","",TODAY()-EM147)</f>
        <v/>
      </c>
      <c r="EO147" s="494" t="n"/>
      <c r="EP147" s="184" t="n"/>
      <c r="EQ147" s="184">
        <f>IF(EM147="","SIN ESTADO",IF(EO147&lt;&gt;"","PAGA",IF(EN147&gt;0,"VENCIDA",IF(EN147&gt;=-5,"POR VENCER","AL DÍA"))))</f>
        <v/>
      </c>
      <c r="ER147" s="185" t="n"/>
      <c r="ES147" s="119">
        <f>IF(N($H147)&lt;24,"",IF(EM147="","",EM147+31))</f>
        <v/>
      </c>
      <c r="ET147" s="124">
        <f>IF(ES147="","",TODAY()-ES147)</f>
        <v/>
      </c>
      <c r="EU147" s="494" t="n"/>
      <c r="EV147" s="184" t="n"/>
      <c r="EW147" s="184">
        <f>IF(ES147="","SIN ESTADO",IF(EU147&lt;&gt;"","PAGA",IF(ET147&gt;0,"VENCIDA",IF(ET147&gt;=-5,"POR VENCER","AL DÍA"))))</f>
        <v/>
      </c>
      <c r="EX147" s="185" t="n"/>
      <c r="EY147" s="119">
        <f>IF(N($H147)&lt;25,"",IF(ES147="","",ES147+31))</f>
        <v/>
      </c>
      <c r="EZ147" s="124">
        <f>IF(EY147="","",TODAY()-EY147)</f>
        <v/>
      </c>
      <c r="FA147" s="494" t="n"/>
      <c r="FB147" s="184" t="n"/>
      <c r="FC147" s="184">
        <f>IF(EY147="","SIN ESTADO",IF(FA147&lt;&gt;"","PAGA",IF(EZ147&gt;0,"VENCIDA",IF(EZ147&gt;=-5,"POR VENCER","AL DÍA"))))</f>
        <v/>
      </c>
      <c r="FD147" s="185" t="n"/>
      <c r="FE147" s="119">
        <f>IF(N($H147)&lt;26,"",IF(EY147="","",EY147+31))</f>
        <v/>
      </c>
      <c r="FF147" s="124">
        <f>IF(FE147="","",TODAY()-FE147)</f>
        <v/>
      </c>
      <c r="FG147" s="494" t="n"/>
      <c r="FH147" s="184" t="n"/>
      <c r="FI147" s="184">
        <f>IF(FE147="","SIN ESTADO",IF(FG147&lt;&gt;"","PAGA",IF(FF147&gt;0,"VENCIDA",IF(FF147&gt;=-5,"POR VENCER","AL DÍA"))))</f>
        <v/>
      </c>
      <c r="FJ147" s="185" t="n"/>
      <c r="FK147" s="119">
        <f>IF(N($H147)&lt;27,"",IF(FE147="","",FE147+31))</f>
        <v/>
      </c>
      <c r="FL147" s="124">
        <f>IF(FK147="","",TODAY()-FK147)</f>
        <v/>
      </c>
      <c r="FM147" s="494" t="n"/>
      <c r="FN147" s="184" t="n"/>
      <c r="FO147" s="184">
        <f>IF(FK147="","SIN ESTADO",IF(FM147&lt;&gt;"","PAGA",IF(FL147&gt;0,"VENCIDA",IF(FL147&gt;=-5,"POR VENCER","AL DÍA"))))</f>
        <v/>
      </c>
      <c r="FP147" s="185" t="n"/>
      <c r="FQ147" s="119">
        <f>IF(N($H147)&lt;28,"",IF(FK147="","",FK147+31))</f>
        <v/>
      </c>
      <c r="FR147" s="124">
        <f>IF(FQ147="","",TODAY()-FQ147)</f>
        <v/>
      </c>
      <c r="FS147" s="494" t="n"/>
      <c r="FT147" s="184" t="n"/>
      <c r="FU147" s="184">
        <f>IF(FQ147="","SIN ESTADO",IF(FS147&lt;&gt;"","PAGA",IF(FR147&gt;0,"VENCIDA",IF(FR147&gt;=-5,"POR VENCER","AL DÍA"))))</f>
        <v/>
      </c>
      <c r="FV147" s="185" t="n"/>
      <c r="FW147" s="119">
        <f>IF(N($H147)&lt;29,"",IF(FQ147="","",FQ147+31))</f>
        <v/>
      </c>
      <c r="FX147" s="124">
        <f>IF(FW147="","",TODAY()-FW147)</f>
        <v/>
      </c>
      <c r="FY147" s="494" t="n"/>
      <c r="FZ147" s="184" t="n"/>
      <c r="GA147" s="184">
        <f>IF(FW147="","SIN ESTADO",IF(FY147&lt;&gt;"","PAGA",IF(FX147&gt;0,"VENCIDA",IF(FX147&gt;=-5,"POR VENCER","AL DÍA"))))</f>
        <v/>
      </c>
      <c r="GB147" s="185" t="n"/>
      <c r="GC147" s="119">
        <f>IF(N($H147)&lt;30,"",IF(FW147="","",FW147+31))</f>
        <v/>
      </c>
      <c r="GD147" s="124">
        <f>IF(GC147="","",TODAY()-GC147)</f>
        <v/>
      </c>
      <c r="GE147" s="494" t="n"/>
      <c r="GF147" s="184" t="n"/>
      <c r="GG147" s="184">
        <f>IF(GC147="","SIN ESTADO",IF(GE147&lt;&gt;"","PAGA",IF(GD147&gt;0,"VENCIDA",IF(GD147&gt;=-5,"POR VENCER","AL DÍA"))))</f>
        <v/>
      </c>
      <c r="GH147" s="185" t="n"/>
      <c r="GI147" s="119">
        <f>IF(N($H147)&lt;31,"",IF(GC147="","",GC147+31))</f>
        <v/>
      </c>
      <c r="GJ147" s="124">
        <f>IF(GI147="","",TODAY()-GI147)</f>
        <v/>
      </c>
      <c r="GK147" s="494" t="n"/>
      <c r="GL147" s="184" t="n"/>
      <c r="GM147" s="184">
        <f>IF(GI147="","SIN ESTADO",IF(GK147&lt;&gt;"","PAGA",IF(GJ147&gt;0,"VENCIDA",IF(GJ147&gt;=-5,"POR VENCER","AL DÍA"))))</f>
        <v/>
      </c>
      <c r="GN147" s="185" t="n"/>
      <c r="GO147" s="119">
        <f>IF(N($H147)&lt;32,"",IF(GI147="","",GI147+31))</f>
        <v/>
      </c>
      <c r="GP147" s="124">
        <f>IF(GO147="","",TODAY()-GO147)</f>
        <v/>
      </c>
      <c r="GQ147" s="494" t="n"/>
      <c r="GR147" s="184" t="n"/>
      <c r="GS147" s="184">
        <f>IF(GO147="","SIN ESTADO",IF(GQ147&lt;&gt;"","PAGA",IF(GP147&gt;0,"VENCIDA",IF(GP147&gt;=-5,"POR VENCER","AL DÍA"))))</f>
        <v/>
      </c>
      <c r="GT147" s="185" t="n"/>
      <c r="GU147" s="119">
        <f>IF(N($H147)&lt;33,"",IF(GO147="","",GO147+31))</f>
        <v/>
      </c>
      <c r="GV147" s="124">
        <f>IF(GU147="","",TODAY()-GU147)</f>
        <v/>
      </c>
      <c r="GW147" s="494" t="n"/>
      <c r="GX147" s="184" t="n"/>
      <c r="GY147" s="184">
        <f>IF(GU147="","SIN ESTADO",IF(GW147&lt;&gt;"","PAGA",IF(GV147&gt;0,"VENCIDA",IF(GV147&gt;=-5,"POR VENCER","AL DÍA"))))</f>
        <v/>
      </c>
      <c r="GZ147" s="185" t="n"/>
      <c r="HA147" s="119">
        <f>IF(N($H147)&lt;34,"",IF(GU147="","",GU147+31))</f>
        <v/>
      </c>
      <c r="HB147" s="124">
        <f>IF(HA147="","",TODAY()-HA147)</f>
        <v/>
      </c>
      <c r="HC147" s="494" t="n"/>
      <c r="HD147" s="184" t="n"/>
      <c r="HE147" s="184">
        <f>IF(HA147="","SIN ESTADO",IF(HC147&lt;&gt;"","PAGA",IF(HB147&gt;0,"VENCIDA",IF(HB147&gt;=-5,"POR VENCER","AL DÍA"))))</f>
        <v/>
      </c>
      <c r="HF147" s="185" t="n"/>
      <c r="HG147" s="119">
        <f>IF(N($H147)&lt;35,"",IF(HA147="","",HA147+31))</f>
        <v/>
      </c>
      <c r="HH147" s="124">
        <f>IF(HG147="","",TODAY()-HG147)</f>
        <v/>
      </c>
      <c r="HI147" s="494" t="n"/>
      <c r="HJ147" s="184" t="n"/>
      <c r="HK147" s="184">
        <f>IF(HG147="","SIN ESTADO",IF(HI147&lt;&gt;"","PAGA",IF(HH147&gt;0,"VENCIDA",IF(HH147&gt;=-5,"POR VENCER","AL DÍA"))))</f>
        <v/>
      </c>
      <c r="HL147" s="168" t="n"/>
      <c r="HM147" s="119">
        <f>IF(N($H147)&lt;36,"",IF(HG147="","",HG147+31))</f>
        <v/>
      </c>
      <c r="HN147" s="124">
        <f>IF(HM147="","",TODAY()-HM147)</f>
        <v/>
      </c>
      <c r="HO147" s="494" t="n"/>
      <c r="HP147" s="184" t="n"/>
      <c r="HQ147" s="184">
        <f>IF(HM147="","SIN ESTADO",IF(HO147&lt;&gt;"","PAGA",IF(HN147&gt;0,"VENCIDA",IF(HN147&gt;=-5,"POR VENCER","AL DÍA"))))</f>
        <v/>
      </c>
      <c r="HR147" s="168" t="n"/>
      <c r="HS147" s="169">
        <f>N147+T147+Z147+AF147+AL147+AR147+AX147+BD147+BJ147+BP147+BV147+CB147+CH147+CN147+CT147+CZ147+DF147+DL147+DR147+DX147+ED147+EJ147+EP147+EV147+FB147+FH147+FN147+FT147+FZ147+GF147+GL147+GR147+GX147+HD147+HJ147+HP147</f>
        <v/>
      </c>
      <c r="HU147" s="170">
        <f>IFERROR(N($J147),0)</f>
        <v/>
      </c>
      <c r="HW147" s="170">
        <f>SUMPRODUCT((MOD(COLUMN($M147:$HR147)-COLUMN($M147),6)=0)*ISNUMBER($M147:$HR147)*($M147:$HR147&gt;=RESUMEN!$C$26)*($M147:$HR147&lt;=RESUMEN!$C$27)*IFERROR(N($N147:$HS147),0))</f>
        <v/>
      </c>
      <c r="HX147" s="170">
        <f>SUMPRODUCT((MOD(COLUMN($M147:$HR147)-COLUMN($M147),6)=0)*ISNUMBER($M147:$HR147)*($M147:$HR147&gt;=RESUMEN!$C$26)*($M147:$HR147&lt;=RESUMEN!$C$27))</f>
        <v/>
      </c>
    </row>
    <row r="148" ht="15.75" customHeight="1" s="506">
      <c r="B148" s="113">
        <f>VENTAS!A147</f>
        <v/>
      </c>
      <c r="C148" s="236">
        <f>VENTAS!B147</f>
        <v/>
      </c>
      <c r="D148" s="53">
        <f>VENTAS!C147</f>
        <v/>
      </c>
      <c r="E148" s="114">
        <f>VENTAS!D147</f>
        <v/>
      </c>
      <c r="F148" s="114">
        <f>VENTAS!J147</f>
        <v/>
      </c>
      <c r="G148" s="494">
        <f>VENTAS!F147</f>
        <v/>
      </c>
      <c r="H148" s="479">
        <f>VENTAS!K147</f>
        <v/>
      </c>
      <c r="I148" s="479">
        <f>VENTAS!M147</f>
        <v/>
      </c>
      <c r="J148" s="184">
        <f>VENTAS!L147</f>
        <v/>
      </c>
      <c r="K148" s="119">
        <f>IF(N($H148)&lt;1,"",$G148+31)</f>
        <v/>
      </c>
      <c r="L148" s="124">
        <f>IF(K148="","",TODAY()-K148)</f>
        <v/>
      </c>
      <c r="M148" s="201" t="n">
        <v>45908</v>
      </c>
      <c r="N148" s="374" t="n">
        <v>1083400</v>
      </c>
      <c r="O148" s="184">
        <f>IF(K148="","SIN ESTADO",IF(M148&lt;&gt;"","PAGA",IF(L148&gt;0,"VENCIDA",IF(L148&gt;=-5,"POR VENCER","AL DÍA"))))</f>
        <v/>
      </c>
      <c r="P148" s="185" t="inlineStr">
        <is>
          <t>TRANSFERENCIA</t>
        </is>
      </c>
      <c r="Q148" s="119">
        <f>IF(N($H148)&lt;2,"",IF(K148="","",K148+31))</f>
        <v/>
      </c>
      <c r="R148" s="124">
        <f>IF(Q148="","",TODAY()-Q148)</f>
        <v/>
      </c>
      <c r="S148" s="406" t="n">
        <v>45927</v>
      </c>
      <c r="T148" s="184" t="n">
        <v>1083400</v>
      </c>
      <c r="U148" s="184">
        <f>IF(Q148="","SIN ESTADO",IF(S148&lt;&gt;"","PAGA",IF(R148&gt;0,"VENCIDA",IF(R148&gt;=-5,"POR VENCER","AL DÍA"))))</f>
        <v/>
      </c>
      <c r="V148" s="185" t="inlineStr">
        <is>
          <t>TRANSFERENCIA</t>
        </is>
      </c>
      <c r="W148" s="119">
        <f>IF(N($H148)&lt;3,"",IF(Q148="","",Q148+31))</f>
        <v/>
      </c>
      <c r="X148" s="124">
        <f>IF(W148="","",TODAY()-W148)</f>
        <v/>
      </c>
      <c r="Y148" s="407" t="n">
        <v>45959</v>
      </c>
      <c r="Z148" s="474" t="n">
        <v>1083400</v>
      </c>
      <c r="AA148" s="184">
        <f>IF(W148="","SIN ESTADO",IF(Y148&lt;&gt;"","PAGA",IF(X148&gt;0,"VENCIDA",IF(X148&gt;=-5,"POR VENCER","AL DÍA"))))</f>
        <v/>
      </c>
      <c r="AB148" s="185" t="inlineStr">
        <is>
          <t>TRANSFERENCIA</t>
        </is>
      </c>
      <c r="AC148" s="119">
        <f>IF(N($H148)&lt;4,"",IF(W148="","",W148+31))</f>
        <v/>
      </c>
      <c r="AD148" s="124">
        <f>IF(AC148="","",TODAY()-AC148)</f>
        <v/>
      </c>
      <c r="AE148" s="227" t="n">
        <v>45988</v>
      </c>
      <c r="AF148" s="114" t="n">
        <v>1083400</v>
      </c>
      <c r="AG148" s="184">
        <f>IF(AC148="","SIN ESTADO",IF(AE148&lt;&gt;"","PAGA",IF(AD148&gt;0,"VENCIDA",IF(AD148&gt;=-5,"POR VENCER","AL DÍA"))))</f>
        <v/>
      </c>
      <c r="AH148" s="185" t="inlineStr">
        <is>
          <t>TRANSFERENCIA</t>
        </is>
      </c>
      <c r="AI148" s="119">
        <f>IF(N($H148)&lt;5,"",IF(AC148="","",AC148+31))</f>
        <v/>
      </c>
      <c r="AJ148" s="124">
        <f>IF(AI148="","",TODAY()-AI148)</f>
        <v/>
      </c>
      <c r="AK148" s="407" t="n">
        <v>46019</v>
      </c>
      <c r="AL148" s="184" t="n">
        <v>1083400</v>
      </c>
      <c r="AM148" s="184">
        <f>IF(AI148="","SIN ESTADO",IF(AK148&lt;&gt;"","PAGA",IF(AJ148&gt;0,"VENCIDA",IF(AJ148&gt;=-5,"POR VENCER","AL DÍA"))))</f>
        <v/>
      </c>
      <c r="AN148" s="185" t="inlineStr">
        <is>
          <t>TRANSFERENCIA</t>
        </is>
      </c>
      <c r="AO148" s="119">
        <f>IF(N($H148)&lt;6,"",IF(AI148="","",AI148+31))</f>
        <v/>
      </c>
      <c r="AP148" s="124">
        <f>IF(AO148="","",TODAY()-AO148)</f>
        <v/>
      </c>
      <c r="AQ148" s="477" t="n">
        <v>46054</v>
      </c>
      <c r="AR148" s="184" t="n">
        <v>1083400</v>
      </c>
      <c r="AS148" s="184">
        <f>IF(AO148="","SIN ESTADO",IF(AQ148&lt;&gt;"","PAGA",IF(AP148&gt;0,"VENCIDA",IF(AP148&gt;=-5,"POR VENCER","AL DÍA"))))</f>
        <v/>
      </c>
      <c r="AT148" s="185" t="inlineStr">
        <is>
          <t>TRANSFERENCIA</t>
        </is>
      </c>
      <c r="AU148" s="119">
        <f>IF(N($H148)&lt;7,"",IF(AO148="","",AO148+31))</f>
        <v/>
      </c>
      <c r="AV148" s="124">
        <f>IF(AU148="","",TODAY()-AU148)</f>
        <v/>
      </c>
      <c r="AW148" s="407" t="n">
        <v>46111</v>
      </c>
      <c r="AX148" s="184" t="n">
        <v>1083400</v>
      </c>
      <c r="AY148" s="184">
        <f>IF(AU148="","SIN ESTADO",IF(AW148&lt;&gt;"","PAGA",IF(AV148&gt;0,"VENCIDA",IF(AV148&gt;=-5,"POR VENCER","AL DÍA"))))</f>
        <v/>
      </c>
      <c r="AZ148" s="185" t="inlineStr">
        <is>
          <t>TRANSFERENCIA</t>
        </is>
      </c>
      <c r="BA148" s="119">
        <f>IF(N($H148)&lt;8,"",IF(AU148="","",AU148+31))</f>
        <v/>
      </c>
      <c r="BB148" s="124">
        <f>IF(BA148="","",TODAY()-BA148)</f>
        <v/>
      </c>
      <c r="BC148" s="494" t="n">
        <v>46143</v>
      </c>
      <c r="BD148" s="184" t="n">
        <v>1083400</v>
      </c>
      <c r="BE148" s="184">
        <f>IF(BA148="","SIN ESTADO",IF(BC148&lt;&gt;"","PAGA",IF(BB148&gt;0,"VENCIDA",IF(BB148&gt;=-5,"POR VENCER","AL DÍA"))))</f>
        <v/>
      </c>
      <c r="BF148" s="185" t="inlineStr">
        <is>
          <t>TRANSFERENCIA</t>
        </is>
      </c>
      <c r="BG148" s="119">
        <f>IF(N($H148)&lt;9,"",IF(BA148="","",BA148+31))</f>
        <v/>
      </c>
      <c r="BH148" s="124">
        <f>IF(BG148="","",TODAY()-BG148)</f>
        <v/>
      </c>
      <c r="BI148" s="494" t="n">
        <v>46171</v>
      </c>
      <c r="BJ148" s="184" t="n">
        <v>1083400</v>
      </c>
      <c r="BK148" s="184">
        <f>IF(BG148="","SIN ESTADO",IF(BI148&lt;&gt;"","PAGA",IF(BH148&gt;0,"VENCIDA",IF(BH148&gt;=-5,"POR VENCER","AL DÍA"))))</f>
        <v/>
      </c>
      <c r="BL148" s="185" t="inlineStr">
        <is>
          <t>TRANSFERENCIA</t>
        </is>
      </c>
      <c r="BM148" s="119">
        <f>IF(N($H148)&lt;10,"",IF(BG148="","",BG148+31))</f>
        <v/>
      </c>
      <c r="BN148" s="124">
        <f>IF(BM148="","",TODAY()-BM148)</f>
        <v/>
      </c>
      <c r="BO148" s="494" t="n">
        <v>46204</v>
      </c>
      <c r="BP148" s="184" t="n">
        <v>1083400</v>
      </c>
      <c r="BQ148" s="184">
        <f>IF(BM148="","SIN ESTADO",IF(BO148&lt;&gt;"","PAGA",IF(BN148&gt;0,"VENCIDA",IF(BN148&gt;=-5,"POR VENCER","AL DÍA"))))</f>
        <v/>
      </c>
      <c r="BR148" s="185" t="n"/>
      <c r="BS148" s="119">
        <f>IF(N($H148)&lt;11,"",IF(BM148="","",BM148+31))</f>
        <v/>
      </c>
      <c r="BT148" s="124">
        <f>IF(BS148="","",TODAY()-BS148)</f>
        <v/>
      </c>
      <c r="BU148" s="494" t="n">
        <v>46233</v>
      </c>
      <c r="BV148" s="184" t="n">
        <v>1083000</v>
      </c>
      <c r="BW148" s="184">
        <f>IF(BS148="","SIN ESTADO",IF(BU148&lt;&gt;"","PAGA",IF(BT148&gt;0,"VENCIDA",IF(BT148&gt;=-5,"POR VENCER","AL DÍA"))))</f>
        <v/>
      </c>
      <c r="BX148" s="185" t="inlineStr">
        <is>
          <t>TRANSFERENCIA</t>
        </is>
      </c>
      <c r="BY148" s="119">
        <f>IF(N($H148)&lt;12,"",IF(BS148="","",BS148+31))</f>
        <v/>
      </c>
      <c r="BZ148" s="124">
        <f>IF(BY148="","",TODAY()-BY148)</f>
        <v/>
      </c>
      <c r="CA148" s="494" t="n">
        <v>46261</v>
      </c>
      <c r="CB148" s="184" t="n">
        <v>1083400</v>
      </c>
      <c r="CC148" s="184">
        <f>IF(BY148="","SIN ESTADO",IF(CA148&lt;&gt;"","PAGA",IF(BZ148&gt;0,"VENCIDA",IF(BZ148&gt;=-5,"POR VENCER","AL DÍA"))))</f>
        <v/>
      </c>
      <c r="CD148" s="185" t="inlineStr">
        <is>
          <t>TRANSFERENCIA</t>
        </is>
      </c>
      <c r="CE148" s="119">
        <f>IF(N($H148)&lt;13,"",IF(BY148="","",BY148+31))</f>
        <v/>
      </c>
      <c r="CF148" s="124">
        <f>IF(CE148="","",TODAY()-CE148)</f>
        <v/>
      </c>
      <c r="CG148" s="494" t="n"/>
      <c r="CH148" s="184" t="n"/>
      <c r="CI148" s="184">
        <f>IF(CE148="","SIN ESTADO",IF(CG148&lt;&gt;"","PAGA",IF(CF148&gt;0,"VENCIDA",IF(CF148&gt;=-5,"POR VENCER","AL DÍA"))))</f>
        <v/>
      </c>
      <c r="CJ148" s="185" t="n"/>
      <c r="CK148" s="119">
        <f>IF(N($H148)&lt;14,"",IF(CE148="","",CE148+31))</f>
        <v/>
      </c>
      <c r="CL148" s="124">
        <f>IF(CK148="","",TODAY()-CK148)</f>
        <v/>
      </c>
      <c r="CM148" s="494" t="n"/>
      <c r="CN148" s="184" t="n"/>
      <c r="CO148" s="184">
        <f>IF(CK148="","SIN ESTADO",IF(CM148&lt;&gt;"","PAGA",IF(CL148&gt;0,"VENCIDA",IF(CL148&gt;=-5,"POR VENCER","AL DÍA"))))</f>
        <v/>
      </c>
      <c r="CP148" s="185" t="n"/>
      <c r="CQ148" s="119">
        <f>IF(N($H148)&lt;15,"",IF(CK148="","",CK148+31))</f>
        <v/>
      </c>
      <c r="CR148" s="124">
        <f>IF(CQ148="","",TODAY()-CQ148)</f>
        <v/>
      </c>
      <c r="CS148" s="494" t="n"/>
      <c r="CT148" s="184" t="n"/>
      <c r="CU148" s="184">
        <f>IF(CQ148="","SIN ESTADO",IF(CS148&lt;&gt;"","PAGA",IF(CR148&gt;0,"VENCIDA",IF(CR148&gt;=-5,"POR VENCER","AL DÍA"))))</f>
        <v/>
      </c>
      <c r="CV148" s="185" t="n"/>
      <c r="CW148" s="119">
        <f>IF(N($H148)&lt;16,"",IF(CQ148="","",CQ148+31))</f>
        <v/>
      </c>
      <c r="CX148" s="124">
        <f>IF(CW148="","",TODAY()-CW148)</f>
        <v/>
      </c>
      <c r="CY148" s="494" t="n"/>
      <c r="CZ148" s="184" t="n"/>
      <c r="DA148" s="184">
        <f>IF(CW148="","SIN ESTADO",IF(CY148&lt;&gt;"","PAGA",IF(CX148&gt;0,"VENCIDA",IF(CX148&gt;=-5,"POR VENCER","AL DÍA"))))</f>
        <v/>
      </c>
      <c r="DB148" s="185" t="n"/>
      <c r="DC148" s="119">
        <f>IF(N($H148)&lt;17,"",IF(CW148="","",CW148+31))</f>
        <v/>
      </c>
      <c r="DD148" s="124">
        <f>IF(DC148="","",TODAY()-DC148)</f>
        <v/>
      </c>
      <c r="DE148" s="494" t="n"/>
      <c r="DF148" s="184" t="n"/>
      <c r="DG148" s="184">
        <f>IF(DC148="","SIN ESTADO",IF(DE148&lt;&gt;"","PAGA",IF(DD148&gt;0,"VENCIDA",IF(DD148&gt;=-5,"POR VENCER","AL DÍA"))))</f>
        <v/>
      </c>
      <c r="DH148" s="185" t="n"/>
      <c r="DI148" s="119">
        <f>IF(N($H148)&lt;18,"",IF(DC148="","",DC148+31))</f>
        <v/>
      </c>
      <c r="DJ148" s="124">
        <f>IF(DI148="","",TODAY()-DI148)</f>
        <v/>
      </c>
      <c r="DK148" s="494" t="n"/>
      <c r="DL148" s="184" t="n"/>
      <c r="DM148" s="184">
        <f>IF(DI148="","SIN ESTADO",IF(DK148&lt;&gt;"","PAGA",IF(DJ148&gt;0,"VENCIDA",IF(DJ148&gt;=-5,"POR VENCER","AL DÍA"))))</f>
        <v/>
      </c>
      <c r="DN148" s="185" t="n"/>
      <c r="DO148" s="119">
        <f>IF(N($H148)&lt;19,"",IF(DI148="","",DI148+31))</f>
        <v/>
      </c>
      <c r="DP148" s="124">
        <f>IF(DO148="","",TODAY()-DO148)</f>
        <v/>
      </c>
      <c r="DQ148" s="494" t="n"/>
      <c r="DR148" s="184" t="n"/>
      <c r="DS148" s="184">
        <f>IF(DO148="","SIN ESTADO",IF(DQ148&lt;&gt;"","PAGA",IF(DP148&gt;0,"VENCIDA",IF(DP148&gt;=-5,"POR VENCER","AL DÍA"))))</f>
        <v/>
      </c>
      <c r="DT148" s="185" t="n"/>
      <c r="DU148" s="119">
        <f>IF(N($H148)&lt;20,"",IF(DO148="","",DO148+31))</f>
        <v/>
      </c>
      <c r="DV148" s="124">
        <f>IF(DU148="","",TODAY()-DU148)</f>
        <v/>
      </c>
      <c r="DW148" s="494" t="n"/>
      <c r="DX148" s="184" t="n"/>
      <c r="DY148" s="184">
        <f>IF(DU148="","SIN ESTADO",IF(DW148&lt;&gt;"","PAGA",IF(DV148&gt;0,"VENCIDA",IF(DV148&gt;=-5,"POR VENCER","AL DÍA"))))</f>
        <v/>
      </c>
      <c r="DZ148" s="185" t="n"/>
      <c r="EA148" s="119">
        <f>IF(N($H148)&lt;21,"",IF(DU148="","",DU148+31))</f>
        <v/>
      </c>
      <c r="EB148" s="124">
        <f>IF(EA148="","",TODAY()-EA148)</f>
        <v/>
      </c>
      <c r="EC148" s="494" t="n"/>
      <c r="ED148" s="184" t="n"/>
      <c r="EE148" s="184">
        <f>IF(EA148="","SIN ESTADO",IF(EC148&lt;&gt;"","PAGA",IF(EB148&gt;0,"VENCIDA",IF(EB148&gt;=-5,"POR VENCER","AL DÍA"))))</f>
        <v/>
      </c>
      <c r="EF148" s="185" t="n"/>
      <c r="EG148" s="119">
        <f>IF(N($H148)&lt;22,"",IF(EA148="","",EA148+31))</f>
        <v/>
      </c>
      <c r="EH148" s="124">
        <f>IF(EG148="","",TODAY()-EG148)</f>
        <v/>
      </c>
      <c r="EI148" s="494" t="n"/>
      <c r="EJ148" s="184" t="n"/>
      <c r="EK148" s="184">
        <f>IF(EG148="","SIN ESTADO",IF(EI148&lt;&gt;"","PAGA",IF(EH148&gt;0,"VENCIDA",IF(EH148&gt;=-5,"POR VENCER","AL DÍA"))))</f>
        <v/>
      </c>
      <c r="EL148" s="185" t="n"/>
      <c r="EM148" s="119">
        <f>IF(N($H148)&lt;23,"",IF(EG148="","",EG148+31))</f>
        <v/>
      </c>
      <c r="EN148" s="124">
        <f>IF(EM148="","",TODAY()-EM148)</f>
        <v/>
      </c>
      <c r="EO148" s="494" t="n"/>
      <c r="EP148" s="184" t="n"/>
      <c r="EQ148" s="184">
        <f>IF(EM148="","SIN ESTADO",IF(EO148&lt;&gt;"","PAGA",IF(EN148&gt;0,"VENCIDA",IF(EN148&gt;=-5,"POR VENCER","AL DÍA"))))</f>
        <v/>
      </c>
      <c r="ER148" s="185" t="n"/>
      <c r="ES148" s="119">
        <f>IF(N($H148)&lt;24,"",IF(EM148="","",EM148+31))</f>
        <v/>
      </c>
      <c r="ET148" s="124">
        <f>IF(ES148="","",TODAY()-ES148)</f>
        <v/>
      </c>
      <c r="EU148" s="494" t="n"/>
      <c r="EV148" s="184" t="n"/>
      <c r="EW148" s="184">
        <f>IF(ES148="","SIN ESTADO",IF(EU148&lt;&gt;"","PAGA",IF(ET148&gt;0,"VENCIDA",IF(ET148&gt;=-5,"POR VENCER","AL DÍA"))))</f>
        <v/>
      </c>
      <c r="EX148" s="185" t="n"/>
      <c r="EY148" s="119">
        <f>IF(N($H148)&lt;25,"",IF(ES148="","",ES148+31))</f>
        <v/>
      </c>
      <c r="EZ148" s="124">
        <f>IF(EY148="","",TODAY()-EY148)</f>
        <v/>
      </c>
      <c r="FA148" s="494" t="n"/>
      <c r="FB148" s="184" t="n"/>
      <c r="FC148" s="184">
        <f>IF(EY148="","SIN ESTADO",IF(FA148&lt;&gt;"","PAGA",IF(EZ148&gt;0,"VENCIDA",IF(EZ148&gt;=-5,"POR VENCER","AL DÍA"))))</f>
        <v/>
      </c>
      <c r="FD148" s="185" t="n"/>
      <c r="FE148" s="119">
        <f>IF(N($H148)&lt;26,"",IF(EY148="","",EY148+31))</f>
        <v/>
      </c>
      <c r="FF148" s="124">
        <f>IF(FE148="","",TODAY()-FE148)</f>
        <v/>
      </c>
      <c r="FG148" s="494" t="n"/>
      <c r="FH148" s="184" t="n"/>
      <c r="FI148" s="184">
        <f>IF(FE148="","SIN ESTADO",IF(FG148&lt;&gt;"","PAGA",IF(FF148&gt;0,"VENCIDA",IF(FF148&gt;=-5,"POR VENCER","AL DÍA"))))</f>
        <v/>
      </c>
      <c r="FJ148" s="185" t="n"/>
      <c r="FK148" s="119">
        <f>IF(N($H148)&lt;27,"",IF(FE148="","",FE148+31))</f>
        <v/>
      </c>
      <c r="FL148" s="124">
        <f>IF(FK148="","",TODAY()-FK148)</f>
        <v/>
      </c>
      <c r="FM148" s="494" t="n"/>
      <c r="FN148" s="184" t="n"/>
      <c r="FO148" s="184">
        <f>IF(FK148="","SIN ESTADO",IF(FM148&lt;&gt;"","PAGA",IF(FL148&gt;0,"VENCIDA",IF(FL148&gt;=-5,"POR VENCER","AL DÍA"))))</f>
        <v/>
      </c>
      <c r="FP148" s="185" t="n"/>
      <c r="FQ148" s="119">
        <f>IF(N($H148)&lt;28,"",IF(FK148="","",FK148+31))</f>
        <v/>
      </c>
      <c r="FR148" s="124">
        <f>IF(FQ148="","",TODAY()-FQ148)</f>
        <v/>
      </c>
      <c r="FS148" s="494" t="n"/>
      <c r="FT148" s="184" t="n"/>
      <c r="FU148" s="184">
        <f>IF(FQ148="","SIN ESTADO",IF(FS148&lt;&gt;"","PAGA",IF(FR148&gt;0,"VENCIDA",IF(FR148&gt;=-5,"POR VENCER","AL DÍA"))))</f>
        <v/>
      </c>
      <c r="FV148" s="185" t="n"/>
      <c r="FW148" s="119">
        <f>IF(N($H148)&lt;29,"",IF(FQ148="","",FQ148+31))</f>
        <v/>
      </c>
      <c r="FX148" s="124">
        <f>IF(FW148="","",TODAY()-FW148)</f>
        <v/>
      </c>
      <c r="FY148" s="494" t="n"/>
      <c r="FZ148" s="184" t="n"/>
      <c r="GA148" s="184">
        <f>IF(FW148="","SIN ESTADO",IF(FY148&lt;&gt;"","PAGA",IF(FX148&gt;0,"VENCIDA",IF(FX148&gt;=-5,"POR VENCER","AL DÍA"))))</f>
        <v/>
      </c>
      <c r="GB148" s="185" t="n"/>
      <c r="GC148" s="119">
        <f>IF(N($H148)&lt;30,"",IF(FW148="","",FW148+31))</f>
        <v/>
      </c>
      <c r="GD148" s="124">
        <f>IF(GC148="","",TODAY()-GC148)</f>
        <v/>
      </c>
      <c r="GE148" s="494" t="n"/>
      <c r="GF148" s="184" t="n"/>
      <c r="GG148" s="184">
        <f>IF(GC148="","SIN ESTADO",IF(GE148&lt;&gt;"","PAGA",IF(GD148&gt;0,"VENCIDA",IF(GD148&gt;=-5,"POR VENCER","AL DÍA"))))</f>
        <v/>
      </c>
      <c r="GH148" s="185" t="n"/>
      <c r="GI148" s="119">
        <f>IF(N($H148)&lt;31,"",IF(GC148="","",GC148+31))</f>
        <v/>
      </c>
      <c r="GJ148" s="124">
        <f>IF(GI148="","",TODAY()-GI148)</f>
        <v/>
      </c>
      <c r="GK148" s="494" t="n"/>
      <c r="GL148" s="184" t="n"/>
      <c r="GM148" s="184">
        <f>IF(GI148="","SIN ESTADO",IF(GK148&lt;&gt;"","PAGA",IF(GJ148&gt;0,"VENCIDA",IF(GJ148&gt;=-5,"POR VENCER","AL DÍA"))))</f>
        <v/>
      </c>
      <c r="GN148" s="185" t="n"/>
      <c r="GO148" s="119">
        <f>IF(N($H148)&lt;32,"",IF(GI148="","",GI148+31))</f>
        <v/>
      </c>
      <c r="GP148" s="124">
        <f>IF(GO148="","",TODAY()-GO148)</f>
        <v/>
      </c>
      <c r="GQ148" s="494" t="n"/>
      <c r="GR148" s="184" t="n"/>
      <c r="GS148" s="184">
        <f>IF(GO148="","SIN ESTADO",IF(GQ148&lt;&gt;"","PAGA",IF(GP148&gt;0,"VENCIDA",IF(GP148&gt;=-5,"POR VENCER","AL DÍA"))))</f>
        <v/>
      </c>
      <c r="GT148" s="185" t="n"/>
      <c r="GU148" s="119">
        <f>IF(N($H148)&lt;33,"",IF(GO148="","",GO148+31))</f>
        <v/>
      </c>
      <c r="GV148" s="124">
        <f>IF(GU148="","",TODAY()-GU148)</f>
        <v/>
      </c>
      <c r="GW148" s="494" t="n"/>
      <c r="GX148" s="184" t="n"/>
      <c r="GY148" s="184">
        <f>IF(GU148="","SIN ESTADO",IF(GW148&lt;&gt;"","PAGA",IF(GV148&gt;0,"VENCIDA",IF(GV148&gt;=-5,"POR VENCER","AL DÍA"))))</f>
        <v/>
      </c>
      <c r="GZ148" s="185" t="n"/>
      <c r="HA148" s="119">
        <f>IF(N($H148)&lt;34,"",IF(GU148="","",GU148+31))</f>
        <v/>
      </c>
      <c r="HB148" s="124">
        <f>IF(HA148="","",TODAY()-HA148)</f>
        <v/>
      </c>
      <c r="HC148" s="494" t="n"/>
      <c r="HD148" s="184" t="n"/>
      <c r="HE148" s="184">
        <f>IF(HA148="","SIN ESTADO",IF(HC148&lt;&gt;"","PAGA",IF(HB148&gt;0,"VENCIDA",IF(HB148&gt;=-5,"POR VENCER","AL DÍA"))))</f>
        <v/>
      </c>
      <c r="HF148" s="185" t="n"/>
      <c r="HG148" s="119">
        <f>IF(N($H148)&lt;35,"",IF(HA148="","",HA148+31))</f>
        <v/>
      </c>
      <c r="HH148" s="124">
        <f>IF(HG148="","",TODAY()-HG148)</f>
        <v/>
      </c>
      <c r="HI148" s="494" t="n"/>
      <c r="HJ148" s="184" t="n"/>
      <c r="HK148" s="184">
        <f>IF(HG148="","SIN ESTADO",IF(HI148&lt;&gt;"","PAGA",IF(HH148&gt;0,"VENCIDA",IF(HH148&gt;=-5,"POR VENCER","AL DÍA"))))</f>
        <v/>
      </c>
      <c r="HL148" s="168" t="n"/>
      <c r="HM148" s="119">
        <f>IF(N($H148)&lt;36,"",IF(HG148="","",HG148+31))</f>
        <v/>
      </c>
      <c r="HN148" s="124">
        <f>IF(HM148="","",TODAY()-HM148)</f>
        <v/>
      </c>
      <c r="HO148" s="494" t="n"/>
      <c r="HP148" s="184" t="n"/>
      <c r="HQ148" s="184">
        <f>IF(HM148="","SIN ESTADO",IF(HO148&lt;&gt;"","PAGA",IF(HN148&gt;0,"VENCIDA",IF(HN148&gt;=-5,"POR VENCER","AL DÍA"))))</f>
        <v/>
      </c>
      <c r="HR148" s="168" t="n"/>
      <c r="HS148" s="169">
        <f>N148+T148+Z148+AF148+AL148+AR148+AX148+BD148+BJ148+BP148+BV148+CB148+CH148+CN148+CT148+CZ148+DF148+DL148+DR148+DX148+ED148+EJ148+EP148+EV148+FB148+FH148+FN148+FT148+FZ148+GF148+GL148+GR148+GX148+HD148+HJ148+HP148</f>
        <v/>
      </c>
      <c r="HU148" s="170">
        <f>IFERROR(N($J148),0)</f>
        <v/>
      </c>
      <c r="HW148" s="170">
        <f>SUMPRODUCT((MOD(COLUMN($M148:$HR148)-COLUMN($M148),6)=0)*ISNUMBER($M148:$HR148)*($M148:$HR148&gt;=RESUMEN!$C$26)*($M148:$HR148&lt;=RESUMEN!$C$27)*IFERROR(N($N148:$HS148),0))</f>
        <v/>
      </c>
      <c r="HX148" s="170">
        <f>SUMPRODUCT((MOD(COLUMN($M148:$HR148)-COLUMN($M148),6)=0)*ISNUMBER($M148:$HR148)*($M148:$HR148&gt;=RESUMEN!$C$26)*($M148:$HR148&lt;=RESUMEN!$C$27))</f>
        <v/>
      </c>
    </row>
    <row r="149" ht="15.75" customHeight="1" s="506">
      <c r="B149" s="113">
        <f>VENTAS!A148</f>
        <v/>
      </c>
      <c r="C149" s="236">
        <f>VENTAS!B148</f>
        <v/>
      </c>
      <c r="D149" s="53">
        <f>VENTAS!C148</f>
        <v/>
      </c>
      <c r="E149" s="114">
        <f>VENTAS!D148</f>
        <v/>
      </c>
      <c r="F149" s="114">
        <f>VENTAS!J148</f>
        <v/>
      </c>
      <c r="G149" s="494">
        <f>VENTAS!F148</f>
        <v/>
      </c>
      <c r="H149" s="479">
        <f>VENTAS!K148</f>
        <v/>
      </c>
      <c r="I149" s="479">
        <f>VENTAS!M148</f>
        <v/>
      </c>
      <c r="J149" s="184">
        <f>VENTAS!L148</f>
        <v/>
      </c>
      <c r="K149" s="119">
        <f>IF(N($H149)&lt;1,"",$G149+31)</f>
        <v/>
      </c>
      <c r="L149" s="124">
        <f>IF(K149="","",TODAY()-K149)</f>
        <v/>
      </c>
      <c r="M149" s="201" t="n">
        <v>45864</v>
      </c>
      <c r="N149" s="374" t="n">
        <v>1083000</v>
      </c>
      <c r="O149" s="184">
        <f>IF(K149="","SIN ESTADO",IF(M149&lt;&gt;"","PAGA",IF(L149&gt;0,"VENCIDA",IF(L149&gt;=-5,"POR VENCER","AL DÍA"))))</f>
        <v/>
      </c>
      <c r="P149" s="185" t="inlineStr">
        <is>
          <t>TRANSFERENCIA</t>
        </is>
      </c>
      <c r="Q149" s="119">
        <f>IF(N($H149)&lt;2,"",IF(K149="","",K149+31))</f>
        <v/>
      </c>
      <c r="R149" s="124">
        <f>IF(Q149="","",TODAY()-Q149)</f>
        <v/>
      </c>
      <c r="S149" s="406" t="n">
        <v>45895</v>
      </c>
      <c r="T149" s="184" t="n">
        <v>1083000</v>
      </c>
      <c r="U149" s="184">
        <f>IF(Q149="","SIN ESTADO",IF(S149&lt;&gt;"","PAGA",IF(R149&gt;0,"VENCIDA",IF(R149&gt;=-5,"POR VENCER","AL DÍA"))))</f>
        <v/>
      </c>
      <c r="V149" s="185" t="inlineStr">
        <is>
          <t>TRANSFERENCIA</t>
        </is>
      </c>
      <c r="W149" s="119">
        <f>IF(N($H149)&lt;3,"",IF(Q149="","",Q149+31))</f>
        <v/>
      </c>
      <c r="X149" s="124">
        <f>IF(W149="","",TODAY()-W149)</f>
        <v/>
      </c>
      <c r="Y149" s="407" t="n">
        <v>46352</v>
      </c>
      <c r="Z149" s="184" t="n">
        <v>1083000</v>
      </c>
      <c r="AA149" s="184">
        <f>IF(W149="","SIN ESTADO",IF(Y149&lt;&gt;"","PAGA",IF(X149&gt;0,"VENCIDA",IF(X149&gt;=-5,"POR VENCER","AL DÍA"))))</f>
        <v/>
      </c>
      <c r="AB149" s="185" t="inlineStr">
        <is>
          <t>EFECTIVO</t>
        </is>
      </c>
      <c r="AC149" s="119">
        <f>IF(N($H149)&lt;4,"",IF(W149="","",W149+31))</f>
        <v/>
      </c>
      <c r="AD149" s="124">
        <f>IF(AC149="","",TODAY()-AC149)</f>
        <v/>
      </c>
      <c r="AE149" s="227" t="n">
        <v>46018</v>
      </c>
      <c r="AF149" s="114" t="n">
        <v>1000000</v>
      </c>
      <c r="AG149" s="184">
        <f>IF(AC149="","SIN ESTADO",IF(AE149&lt;&gt;"","PAGA",IF(AD149&gt;0,"VENCIDA",IF(AD149&gt;=-5,"POR VENCER","AL DÍA"))))</f>
        <v/>
      </c>
      <c r="AH149" s="185" t="inlineStr">
        <is>
          <t>EFECTIVO</t>
        </is>
      </c>
      <c r="AI149" s="119">
        <f>IF(N($H149)&lt;5,"",IF(AC149="","",AC149+31))</f>
        <v/>
      </c>
      <c r="AJ149" s="124">
        <f>IF(AI149="","",TODAY()-AI149)</f>
        <v/>
      </c>
      <c r="AK149" s="407" t="n">
        <v>46049</v>
      </c>
      <c r="AL149" s="184" t="n">
        <v>1083000</v>
      </c>
      <c r="AM149" s="184">
        <f>IF(AI149="","SIN ESTADO",IF(AK149&lt;&gt;"","PAGA",IF(AJ149&gt;0,"VENCIDA",IF(AJ149&gt;=-5,"POR VENCER","AL DÍA"))))</f>
        <v/>
      </c>
      <c r="AN149" s="185" t="inlineStr">
        <is>
          <t>EFECTIVO</t>
        </is>
      </c>
      <c r="AO149" s="119">
        <f>IF(N($H149)&lt;6,"",IF(AI149="","",AI149+31))</f>
        <v/>
      </c>
      <c r="AP149" s="124">
        <f>IF(AO149="","",TODAY()-AO149)</f>
        <v/>
      </c>
      <c r="AQ149" s="270" t="n">
        <v>46108</v>
      </c>
      <c r="AR149" s="184" t="n">
        <v>1083000</v>
      </c>
      <c r="AS149" s="184">
        <f>IF(AO149="","SIN ESTADO",IF(AQ149&lt;&gt;"","PAGA",IF(AP149&gt;0,"VENCIDA",IF(AP149&gt;=-5,"POR VENCER","AL DÍA"))))</f>
        <v/>
      </c>
      <c r="AT149" s="185" t="inlineStr">
        <is>
          <t>EFECTIVO</t>
        </is>
      </c>
      <c r="AU149" s="119">
        <f>IF(N($H149)&lt;7,"",IF(AO149="","",AO149+31))</f>
        <v/>
      </c>
      <c r="AV149" s="124">
        <f>IF(AU149="","",TODAY()-AU149)</f>
        <v/>
      </c>
      <c r="AW149" s="494" t="n">
        <v>46142</v>
      </c>
      <c r="AX149" s="184" t="n">
        <v>1000000</v>
      </c>
      <c r="AY149" s="184">
        <f>IF(AU149="","SIN ESTADO",IF(AW149&lt;&gt;"","PAGA",IF(AV149&gt;0,"VENCIDA",IF(AV149&gt;=-5,"POR VENCER","AL DÍA"))))</f>
        <v/>
      </c>
      <c r="AZ149" s="185" t="inlineStr">
        <is>
          <t>EFECTIVO</t>
        </is>
      </c>
      <c r="BA149" s="119">
        <f>IF(N($H149)&lt;8,"",IF(AU149="","",AU149+31))</f>
        <v/>
      </c>
      <c r="BB149" s="124">
        <f>IF(BA149="","",TODAY()-BA149)</f>
        <v/>
      </c>
      <c r="BC149" s="494" t="n">
        <v>46170</v>
      </c>
      <c r="BD149" s="184" t="n">
        <v>1000000</v>
      </c>
      <c r="BE149" s="184">
        <f>IF(BA149="","SIN ESTADO",IF(BC149&lt;&gt;"","PAGA",IF(BB149&gt;0,"VENCIDA",IF(BB149&gt;=-5,"POR VENCER","AL DÍA"))))</f>
        <v/>
      </c>
      <c r="BF149" s="185" t="n"/>
      <c r="BG149" s="119">
        <f>IF(N($H149)&lt;9,"",IF(BA149="","",BA149+31))</f>
        <v/>
      </c>
      <c r="BH149" s="124">
        <f>IF(BG149="","",TODAY()-BG149)</f>
        <v/>
      </c>
      <c r="BI149" s="494" t="n">
        <v>46233</v>
      </c>
      <c r="BJ149" s="184" t="n">
        <v>1000000</v>
      </c>
      <c r="BK149" s="184">
        <f>IF(BG149="","SIN ESTADO",IF(BI149&lt;&gt;"","PAGA",IF(BH149&gt;0,"VENCIDA",IF(BH149&gt;=-5,"POR VENCER","AL DÍA"))))</f>
        <v/>
      </c>
      <c r="BL149" s="185" t="inlineStr">
        <is>
          <t>TRANSFERENCIA</t>
        </is>
      </c>
      <c r="BM149" s="119">
        <f>IF(N($H149)&lt;10,"",IF(BG149="","",BG149+31))</f>
        <v/>
      </c>
      <c r="BN149" s="124">
        <f>IF(BM149="","",TODAY()-BM149)</f>
        <v/>
      </c>
      <c r="BO149" s="494" t="n">
        <v>338429</v>
      </c>
      <c r="BP149" s="184" t="n">
        <v>1000000</v>
      </c>
      <c r="BQ149" s="184">
        <f>IF(BM149="","SIN ESTADO",IF(BO149&lt;&gt;"","PAGA",IF(BN149&gt;0,"VENCIDA",IF(BN149&gt;=-5,"POR VENCER","AL DÍA"))))</f>
        <v/>
      </c>
      <c r="BR149" s="185" t="n"/>
      <c r="BS149" s="119">
        <f>IF(N($H149)&lt;11,"",IF(BM149="","",BM149+31))</f>
        <v/>
      </c>
      <c r="BT149" s="124">
        <f>IF(BS149="","",TODAY()-BS149)</f>
        <v/>
      </c>
      <c r="BU149" s="494" t="n">
        <v>46265</v>
      </c>
      <c r="BV149" s="184" t="n">
        <v>1000000</v>
      </c>
      <c r="BW149" s="184">
        <f>IF(BS149="","SIN ESTADO",IF(BU149&lt;&gt;"","PAGA",IF(BT149&gt;0,"VENCIDA",IF(BT149&gt;=-5,"POR VENCER","AL DÍA"))))</f>
        <v/>
      </c>
      <c r="BX149" s="185" t="n"/>
      <c r="BY149" s="119">
        <f>IF(N($H149)&lt;12,"",IF(BS149="","",BS149+31))</f>
        <v/>
      </c>
      <c r="BZ149" s="124">
        <f>IF(BY149="","",TODAY()-BY149)</f>
        <v/>
      </c>
      <c r="CA149" s="494" t="n">
        <v>46266</v>
      </c>
      <c r="CB149" s="184" t="n">
        <v>1000000</v>
      </c>
      <c r="CC149" s="184">
        <f>IF(BY149="","SIN ESTADO",IF(CA149&lt;&gt;"","PAGA",IF(BZ149&gt;0,"VENCIDA",IF(BZ149&gt;=-5,"POR VENCER","AL DÍA"))))</f>
        <v/>
      </c>
      <c r="CD149" s="185" t="n"/>
      <c r="CE149" s="119">
        <f>IF(N($H149)&lt;13,"",IF(BY149="","",BY149+31))</f>
        <v/>
      </c>
      <c r="CF149" s="124">
        <f>IF(CE149="","",TODAY()-CE149)</f>
        <v/>
      </c>
      <c r="CG149" s="494" t="n"/>
      <c r="CH149" s="184" t="n"/>
      <c r="CI149" s="184">
        <f>IF(CE149="","SIN ESTADO",IF(CG149&lt;&gt;"","PAGA",IF(CF149&gt;0,"VENCIDA",IF(CF149&gt;=-5,"POR VENCER","AL DÍA"))))</f>
        <v/>
      </c>
      <c r="CJ149" s="185" t="n"/>
      <c r="CK149" s="119">
        <f>IF(N($H149)&lt;14,"",IF(CE149="","",CE149+31))</f>
        <v/>
      </c>
      <c r="CL149" s="124">
        <f>IF(CK149="","",TODAY()-CK149)</f>
        <v/>
      </c>
      <c r="CM149" s="494" t="n"/>
      <c r="CN149" s="184" t="n"/>
      <c r="CO149" s="184">
        <f>IF(CK149="","SIN ESTADO",IF(CM149&lt;&gt;"","PAGA",IF(CL149&gt;0,"VENCIDA",IF(CL149&gt;=-5,"POR VENCER","AL DÍA"))))</f>
        <v/>
      </c>
      <c r="CP149" s="185" t="n"/>
      <c r="CQ149" s="119">
        <f>IF(N($H149)&lt;15,"",IF(CK149="","",CK149+31))</f>
        <v/>
      </c>
      <c r="CR149" s="124">
        <f>IF(CQ149="","",TODAY()-CQ149)</f>
        <v/>
      </c>
      <c r="CS149" s="494" t="n"/>
      <c r="CT149" s="184" t="n"/>
      <c r="CU149" s="184">
        <f>IF(CQ149="","SIN ESTADO",IF(CS149&lt;&gt;"","PAGA",IF(CR149&gt;0,"VENCIDA",IF(CR149&gt;=-5,"POR VENCER","AL DÍA"))))</f>
        <v/>
      </c>
      <c r="CV149" s="185" t="n"/>
      <c r="CW149" s="119">
        <f>IF(N($H149)&lt;16,"",IF(CQ149="","",CQ149+31))</f>
        <v/>
      </c>
      <c r="CX149" s="124">
        <f>IF(CW149="","",TODAY()-CW149)</f>
        <v/>
      </c>
      <c r="CY149" s="494" t="n"/>
      <c r="CZ149" s="184" t="n"/>
      <c r="DA149" s="184">
        <f>IF(CW149="","SIN ESTADO",IF(CY149&lt;&gt;"","PAGA",IF(CX149&gt;0,"VENCIDA",IF(CX149&gt;=-5,"POR VENCER","AL DÍA"))))</f>
        <v/>
      </c>
      <c r="DB149" s="185" t="n"/>
      <c r="DC149" s="119">
        <f>IF(N($H149)&lt;17,"",IF(CW149="","",CW149+31))</f>
        <v/>
      </c>
      <c r="DD149" s="124">
        <f>IF(DC149="","",TODAY()-DC149)</f>
        <v/>
      </c>
      <c r="DE149" s="494" t="n"/>
      <c r="DF149" s="184" t="n"/>
      <c r="DG149" s="184">
        <f>IF(DC149="","SIN ESTADO",IF(DE149&lt;&gt;"","PAGA",IF(DD149&gt;0,"VENCIDA",IF(DD149&gt;=-5,"POR VENCER","AL DÍA"))))</f>
        <v/>
      </c>
      <c r="DH149" s="185" t="n"/>
      <c r="DI149" s="119">
        <f>IF(N($H149)&lt;18,"",IF(DC149="","",DC149+31))</f>
        <v/>
      </c>
      <c r="DJ149" s="124">
        <f>IF(DI149="","",TODAY()-DI149)</f>
        <v/>
      </c>
      <c r="DK149" s="494" t="n"/>
      <c r="DL149" s="184" t="n"/>
      <c r="DM149" s="184">
        <f>IF(DI149="","SIN ESTADO",IF(DK149&lt;&gt;"","PAGA",IF(DJ149&gt;0,"VENCIDA",IF(DJ149&gt;=-5,"POR VENCER","AL DÍA"))))</f>
        <v/>
      </c>
      <c r="DN149" s="185" t="n"/>
      <c r="DO149" s="119">
        <f>IF(N($H149)&lt;19,"",IF(DI149="","",DI149+31))</f>
        <v/>
      </c>
      <c r="DP149" s="124">
        <f>IF(DO149="","",TODAY()-DO149)</f>
        <v/>
      </c>
      <c r="DQ149" s="494" t="n"/>
      <c r="DR149" s="184" t="n"/>
      <c r="DS149" s="184">
        <f>IF(DO149="","SIN ESTADO",IF(DQ149&lt;&gt;"","PAGA",IF(DP149&gt;0,"VENCIDA",IF(DP149&gt;=-5,"POR VENCER","AL DÍA"))))</f>
        <v/>
      </c>
      <c r="DT149" s="185" t="n"/>
      <c r="DU149" s="119">
        <f>IF(N($H149)&lt;20,"",IF(DO149="","",DO149+31))</f>
        <v/>
      </c>
      <c r="DV149" s="124">
        <f>IF(DU149="","",TODAY()-DU149)</f>
        <v/>
      </c>
      <c r="DW149" s="494" t="n"/>
      <c r="DX149" s="184" t="n"/>
      <c r="DY149" s="184">
        <f>IF(DU149="","SIN ESTADO",IF(DW149&lt;&gt;"","PAGA",IF(DV149&gt;0,"VENCIDA",IF(DV149&gt;=-5,"POR VENCER","AL DÍA"))))</f>
        <v/>
      </c>
      <c r="DZ149" s="185" t="n"/>
      <c r="EA149" s="119">
        <f>IF(N($H149)&lt;21,"",IF(DU149="","",DU149+31))</f>
        <v/>
      </c>
      <c r="EB149" s="124">
        <f>IF(EA149="","",TODAY()-EA149)</f>
        <v/>
      </c>
      <c r="EC149" s="494" t="n"/>
      <c r="ED149" s="184" t="n"/>
      <c r="EE149" s="184">
        <f>IF(EA149="","SIN ESTADO",IF(EC149&lt;&gt;"","PAGA",IF(EB149&gt;0,"VENCIDA",IF(EB149&gt;=-5,"POR VENCER","AL DÍA"))))</f>
        <v/>
      </c>
      <c r="EF149" s="185" t="n"/>
      <c r="EG149" s="119">
        <f>IF(N($H149)&lt;22,"",IF(EA149="","",EA149+31))</f>
        <v/>
      </c>
      <c r="EH149" s="124">
        <f>IF(EG149="","",TODAY()-EG149)</f>
        <v/>
      </c>
      <c r="EI149" s="494" t="n"/>
      <c r="EJ149" s="184" t="n"/>
      <c r="EK149" s="184">
        <f>IF(EG149="","SIN ESTADO",IF(EI149&lt;&gt;"","PAGA",IF(EH149&gt;0,"VENCIDA",IF(EH149&gt;=-5,"POR VENCER","AL DÍA"))))</f>
        <v/>
      </c>
      <c r="EL149" s="185" t="n"/>
      <c r="EM149" s="119">
        <f>IF(N($H149)&lt;23,"",IF(EG149="","",EG149+31))</f>
        <v/>
      </c>
      <c r="EN149" s="124">
        <f>IF(EM149="","",TODAY()-EM149)</f>
        <v/>
      </c>
      <c r="EO149" s="494" t="n"/>
      <c r="EP149" s="184" t="n"/>
      <c r="EQ149" s="184">
        <f>IF(EM149="","SIN ESTADO",IF(EO149&lt;&gt;"","PAGA",IF(EN149&gt;0,"VENCIDA",IF(EN149&gt;=-5,"POR VENCER","AL DÍA"))))</f>
        <v/>
      </c>
      <c r="ER149" s="185" t="n"/>
      <c r="ES149" s="119">
        <f>IF(N($H149)&lt;24,"",IF(EM149="","",EM149+31))</f>
        <v/>
      </c>
      <c r="ET149" s="124">
        <f>IF(ES149="","",TODAY()-ES149)</f>
        <v/>
      </c>
      <c r="EU149" s="494" t="n"/>
      <c r="EV149" s="184" t="n"/>
      <c r="EW149" s="184">
        <f>IF(ES149="","SIN ESTADO",IF(EU149&lt;&gt;"","PAGA",IF(ET149&gt;0,"VENCIDA",IF(ET149&gt;=-5,"POR VENCER","AL DÍA"))))</f>
        <v/>
      </c>
      <c r="EX149" s="185" t="n"/>
      <c r="EY149" s="119">
        <f>IF(N($H149)&lt;25,"",IF(ES149="","",ES149+31))</f>
        <v/>
      </c>
      <c r="EZ149" s="124">
        <f>IF(EY149="","",TODAY()-EY149)</f>
        <v/>
      </c>
      <c r="FA149" s="494" t="n"/>
      <c r="FB149" s="184" t="n"/>
      <c r="FC149" s="184">
        <f>IF(EY149="","SIN ESTADO",IF(FA149&lt;&gt;"","PAGA",IF(EZ149&gt;0,"VENCIDA",IF(EZ149&gt;=-5,"POR VENCER","AL DÍA"))))</f>
        <v/>
      </c>
      <c r="FD149" s="185" t="n"/>
      <c r="FE149" s="119">
        <f>IF(N($H149)&lt;26,"",IF(EY149="","",EY149+31))</f>
        <v/>
      </c>
      <c r="FF149" s="124">
        <f>IF(FE149="","",TODAY()-FE149)</f>
        <v/>
      </c>
      <c r="FG149" s="494" t="n"/>
      <c r="FH149" s="184" t="n"/>
      <c r="FI149" s="184">
        <f>IF(FE149="","SIN ESTADO",IF(FG149&lt;&gt;"","PAGA",IF(FF149&gt;0,"VENCIDA",IF(FF149&gt;=-5,"POR VENCER","AL DÍA"))))</f>
        <v/>
      </c>
      <c r="FJ149" s="185" t="n"/>
      <c r="FK149" s="119">
        <f>IF(N($H149)&lt;27,"",IF(FE149="","",FE149+31))</f>
        <v/>
      </c>
      <c r="FL149" s="124">
        <f>IF(FK149="","",TODAY()-FK149)</f>
        <v/>
      </c>
      <c r="FM149" s="494" t="n"/>
      <c r="FN149" s="184" t="n"/>
      <c r="FO149" s="184">
        <f>IF(FK149="","SIN ESTADO",IF(FM149&lt;&gt;"","PAGA",IF(FL149&gt;0,"VENCIDA",IF(FL149&gt;=-5,"POR VENCER","AL DÍA"))))</f>
        <v/>
      </c>
      <c r="FP149" s="185" t="n"/>
      <c r="FQ149" s="119">
        <f>IF(N($H149)&lt;28,"",IF(FK149="","",FK149+31))</f>
        <v/>
      </c>
      <c r="FR149" s="124">
        <f>IF(FQ149="","",TODAY()-FQ149)</f>
        <v/>
      </c>
      <c r="FS149" s="494" t="n"/>
      <c r="FT149" s="184" t="n"/>
      <c r="FU149" s="184">
        <f>IF(FQ149="","SIN ESTADO",IF(FS149&lt;&gt;"","PAGA",IF(FR149&gt;0,"VENCIDA",IF(FR149&gt;=-5,"POR VENCER","AL DÍA"))))</f>
        <v/>
      </c>
      <c r="FV149" s="185" t="n"/>
      <c r="FW149" s="119">
        <f>IF(N($H149)&lt;29,"",IF(FQ149="","",FQ149+31))</f>
        <v/>
      </c>
      <c r="FX149" s="124">
        <f>IF(FW149="","",TODAY()-FW149)</f>
        <v/>
      </c>
      <c r="FY149" s="494" t="n"/>
      <c r="FZ149" s="184" t="n"/>
      <c r="GA149" s="184">
        <f>IF(FW149="","SIN ESTADO",IF(FY149&lt;&gt;"","PAGA",IF(FX149&gt;0,"VENCIDA",IF(FX149&gt;=-5,"POR VENCER","AL DÍA"))))</f>
        <v/>
      </c>
      <c r="GB149" s="185" t="n"/>
      <c r="GC149" s="119">
        <f>IF(N($H149)&lt;30,"",IF(FW149="","",FW149+31))</f>
        <v/>
      </c>
      <c r="GD149" s="124">
        <f>IF(GC149="","",TODAY()-GC149)</f>
        <v/>
      </c>
      <c r="GE149" s="494" t="n"/>
      <c r="GF149" s="184" t="n"/>
      <c r="GG149" s="184">
        <f>IF(GC149="","SIN ESTADO",IF(GE149&lt;&gt;"","PAGA",IF(GD149&gt;0,"VENCIDA",IF(GD149&gt;=-5,"POR VENCER","AL DÍA"))))</f>
        <v/>
      </c>
      <c r="GH149" s="185" t="n"/>
      <c r="GI149" s="119">
        <f>IF(N($H149)&lt;31,"",IF(GC149="","",GC149+31))</f>
        <v/>
      </c>
      <c r="GJ149" s="124">
        <f>IF(GI149="","",TODAY()-GI149)</f>
        <v/>
      </c>
      <c r="GK149" s="494" t="n"/>
      <c r="GL149" s="184" t="n"/>
      <c r="GM149" s="184">
        <f>IF(GI149="","SIN ESTADO",IF(GK149&lt;&gt;"","PAGA",IF(GJ149&gt;0,"VENCIDA",IF(GJ149&gt;=-5,"POR VENCER","AL DÍA"))))</f>
        <v/>
      </c>
      <c r="GN149" s="185" t="n"/>
      <c r="GO149" s="119">
        <f>IF(N($H149)&lt;32,"",IF(GI149="","",GI149+31))</f>
        <v/>
      </c>
      <c r="GP149" s="124">
        <f>IF(GO149="","",TODAY()-GO149)</f>
        <v/>
      </c>
      <c r="GQ149" s="494" t="n"/>
      <c r="GR149" s="184" t="n"/>
      <c r="GS149" s="184">
        <f>IF(GO149="","SIN ESTADO",IF(GQ149&lt;&gt;"","PAGA",IF(GP149&gt;0,"VENCIDA",IF(GP149&gt;=-5,"POR VENCER","AL DÍA"))))</f>
        <v/>
      </c>
      <c r="GT149" s="185" t="n"/>
      <c r="GU149" s="119">
        <f>IF(N($H149)&lt;33,"",IF(GO149="","",GO149+31))</f>
        <v/>
      </c>
      <c r="GV149" s="124">
        <f>IF(GU149="","",TODAY()-GU149)</f>
        <v/>
      </c>
      <c r="GW149" s="494" t="n"/>
      <c r="GX149" s="184" t="n"/>
      <c r="GY149" s="184">
        <f>IF(GU149="","SIN ESTADO",IF(GW149&lt;&gt;"","PAGA",IF(GV149&gt;0,"VENCIDA",IF(GV149&gt;=-5,"POR VENCER","AL DÍA"))))</f>
        <v/>
      </c>
      <c r="GZ149" s="185" t="n"/>
      <c r="HA149" s="119">
        <f>IF(N($H149)&lt;34,"",IF(GU149="","",GU149+31))</f>
        <v/>
      </c>
      <c r="HB149" s="124">
        <f>IF(HA149="","",TODAY()-HA149)</f>
        <v/>
      </c>
      <c r="HC149" s="494" t="n"/>
      <c r="HD149" s="184" t="n"/>
      <c r="HE149" s="184">
        <f>IF(HA149="","SIN ESTADO",IF(HC149&lt;&gt;"","PAGA",IF(HB149&gt;0,"VENCIDA",IF(HB149&gt;=-5,"POR VENCER","AL DÍA"))))</f>
        <v/>
      </c>
      <c r="HF149" s="185" t="n"/>
      <c r="HG149" s="119">
        <f>IF(N($H149)&lt;35,"",IF(HA149="","",HA149+31))</f>
        <v/>
      </c>
      <c r="HH149" s="124">
        <f>IF(HG149="","",TODAY()-HG149)</f>
        <v/>
      </c>
      <c r="HI149" s="494" t="n"/>
      <c r="HJ149" s="184" t="n"/>
      <c r="HK149" s="184">
        <f>IF(HG149="","SIN ESTADO",IF(HI149&lt;&gt;"","PAGA",IF(HH149&gt;0,"VENCIDA",IF(HH149&gt;=-5,"POR VENCER","AL DÍA"))))</f>
        <v/>
      </c>
      <c r="HL149" s="168" t="n"/>
      <c r="HM149" s="119">
        <f>IF(N($H149)&lt;36,"",IF(HG149="","",HG149+31))</f>
        <v/>
      </c>
      <c r="HN149" s="124">
        <f>IF(HM149="","",TODAY()-HM149)</f>
        <v/>
      </c>
      <c r="HO149" s="494" t="n"/>
      <c r="HP149" s="184" t="n"/>
      <c r="HQ149" s="184">
        <f>IF(HM149="","SIN ESTADO",IF(HO149&lt;&gt;"","PAGA",IF(HN149&gt;0,"VENCIDA",IF(HN149&gt;=-5,"POR VENCER","AL DÍA"))))</f>
        <v/>
      </c>
      <c r="HR149" s="168" t="n"/>
      <c r="HS149" s="169">
        <f>N149+T149+Z149+AF149+AL149+AR149+AX149+BD149+BJ149+BP149+BV149+CB149+CH149+CN149+CT149+CZ149+DF149+DL149+DR149+DX149+ED149+EJ149+EP149+EV149+FB149+FH149+FN149+FT149+FZ149+GF149+GL149+GR149+GX149+HD149+HJ149+HP149</f>
        <v/>
      </c>
      <c r="HU149" s="170">
        <f>IFERROR(N($J149),0)</f>
        <v/>
      </c>
      <c r="HW149" s="170">
        <f>SUMPRODUCT((MOD(COLUMN($M149:$HR149)-COLUMN($M149),6)=0)*ISNUMBER($M149:$HR149)*($M149:$HR149&gt;=RESUMEN!$C$26)*($M149:$HR149&lt;=RESUMEN!$C$27)*IFERROR(N($N149:$HS149),0))</f>
        <v/>
      </c>
      <c r="HX149" s="170">
        <f>SUMPRODUCT((MOD(COLUMN($M149:$HR149)-COLUMN($M149),6)=0)*ISNUMBER($M149:$HR149)*($M149:$HR149&gt;=RESUMEN!$C$26)*($M149:$HR149&lt;=RESUMEN!$C$27))</f>
        <v/>
      </c>
    </row>
    <row r="150" ht="15.75" customHeight="1" s="506">
      <c r="B150" s="113">
        <f>VENTAS!A149</f>
        <v/>
      </c>
      <c r="C150" s="236">
        <f>VENTAS!B149</f>
        <v/>
      </c>
      <c r="D150" s="53">
        <f>VENTAS!C149</f>
        <v/>
      </c>
      <c r="E150" s="114">
        <f>VENTAS!D149</f>
        <v/>
      </c>
      <c r="F150" s="114">
        <f>VENTAS!J149</f>
        <v/>
      </c>
      <c r="G150" s="494">
        <f>VENTAS!F149</f>
        <v/>
      </c>
      <c r="H150" s="479">
        <f>VENTAS!K149</f>
        <v/>
      </c>
      <c r="I150" s="479">
        <f>VENTAS!M149</f>
        <v/>
      </c>
      <c r="J150" s="184">
        <f>VENTAS!L149</f>
        <v/>
      </c>
      <c r="K150" s="119">
        <f>IF(N($H150)&lt;1,"",$G150+31)</f>
        <v/>
      </c>
      <c r="L150" s="124">
        <f>IF(K150="","",TODAY()-K150)</f>
        <v/>
      </c>
      <c r="M150" s="201" t="n"/>
      <c r="N150" s="374" t="n"/>
      <c r="O150" s="184">
        <f>IF(K150="","SIN ESTADO",IF(M150&lt;&gt;"","PAGA",IF(L150&gt;0,"VENCIDA",IF(L150&gt;=-5,"POR VENCER","AL DÍA"))))</f>
        <v/>
      </c>
      <c r="P150" s="185" t="n"/>
      <c r="Q150" s="119">
        <f>IF(N($H150)&lt;2,"",IF(K150="","",K150+31))</f>
        <v/>
      </c>
      <c r="R150" s="124">
        <f>IF(Q150="","",TODAY()-Q150)</f>
        <v/>
      </c>
      <c r="S150" s="406" t="n"/>
      <c r="T150" s="184" t="n"/>
      <c r="U150" s="184">
        <f>IF(Q150="","SIN ESTADO",IF(S150&lt;&gt;"","PAGA",IF(R150&gt;0,"VENCIDA",IF(R150&gt;=-5,"POR VENCER","AL DÍA"))))</f>
        <v/>
      </c>
      <c r="V150" s="185" t="n"/>
      <c r="W150" s="119">
        <f>IF(N($H150)&lt;3,"",IF(Q150="","",Q150+31))</f>
        <v/>
      </c>
      <c r="X150" s="124">
        <f>IF(W150="","",TODAY()-W150)</f>
        <v/>
      </c>
      <c r="Y150" s="406" t="n"/>
      <c r="Z150" s="184" t="n"/>
      <c r="AA150" s="184">
        <f>IF(W150="","SIN ESTADO",IF(Y150&lt;&gt;"","PAGA",IF(X150&gt;0,"VENCIDA",IF(X150&gt;=-5,"POR VENCER","AL DÍA"))))</f>
        <v/>
      </c>
      <c r="AB150" s="185" t="n"/>
      <c r="AC150" s="119">
        <f>IF(N($H150)&lt;4,"",IF(W150="","",W150+31))</f>
        <v/>
      </c>
      <c r="AD150" s="124">
        <f>IF(AC150="","",TODAY()-AC150)</f>
        <v/>
      </c>
      <c r="AE150" s="494" t="n"/>
      <c r="AF150" s="184" t="n"/>
      <c r="AG150" s="184">
        <f>IF(AC150="","SIN ESTADO",IF(AE150&lt;&gt;"","PAGA",IF(AD150&gt;0,"VENCIDA",IF(AD150&gt;=-5,"POR VENCER","AL DÍA"))))</f>
        <v/>
      </c>
      <c r="AH150" s="185" t="n"/>
      <c r="AI150" s="119">
        <f>IF(N($H150)&lt;5,"",IF(AC150="","",AC150+31))</f>
        <v/>
      </c>
      <c r="AJ150" s="124">
        <f>IF(AI150="","",TODAY()-AI150)</f>
        <v/>
      </c>
      <c r="AK150" s="494" t="n"/>
      <c r="AL150" s="184" t="n"/>
      <c r="AM150" s="184">
        <f>IF(AI150="","SIN ESTADO",IF(AK150&lt;&gt;"","PAGA",IF(AJ150&gt;0,"VENCIDA",IF(AJ150&gt;=-5,"POR VENCER","AL DÍA"))))</f>
        <v/>
      </c>
      <c r="AN150" s="185" t="n"/>
      <c r="AO150" s="119">
        <f>IF(N($H150)&lt;6,"",IF(AI150="","",AI150+31))</f>
        <v/>
      </c>
      <c r="AP150" s="124">
        <f>IF(AO150="","",TODAY()-AO150)</f>
        <v/>
      </c>
      <c r="AQ150" s="270" t="n"/>
      <c r="AR150" s="184" t="n"/>
      <c r="AS150" s="184">
        <f>IF(AO150="","SIN ESTADO",IF(AQ150&lt;&gt;"","PAGA",IF(AP150&gt;0,"VENCIDA",IF(AP150&gt;=-5,"POR VENCER","AL DÍA"))))</f>
        <v/>
      </c>
      <c r="AT150" s="185" t="n"/>
      <c r="AU150" s="119">
        <f>IF(N($H150)&lt;7,"",IF(AO150="","",AO150+31))</f>
        <v/>
      </c>
      <c r="AV150" s="124">
        <f>IF(AU150="","",TODAY()-AU150)</f>
        <v/>
      </c>
      <c r="AW150" s="494" t="n"/>
      <c r="AX150" s="184" t="n"/>
      <c r="AY150" s="184">
        <f>IF(AU150="","SIN ESTADO",IF(AW150&lt;&gt;"","PAGA",IF(AV150&gt;0,"VENCIDA",IF(AV150&gt;=-5,"POR VENCER","AL DÍA"))))</f>
        <v/>
      </c>
      <c r="AZ150" s="185" t="n"/>
      <c r="BA150" s="119">
        <f>IF(N($H150)&lt;8,"",IF(AU150="","",AU150+31))</f>
        <v/>
      </c>
      <c r="BB150" s="124">
        <f>IF(BA150="","",TODAY()-BA150)</f>
        <v/>
      </c>
      <c r="BC150" s="494" t="n"/>
      <c r="BD150" s="184" t="n"/>
      <c r="BE150" s="184">
        <f>IF(BA150="","SIN ESTADO",IF(BC150&lt;&gt;"","PAGA",IF(BB150&gt;0,"VENCIDA",IF(BB150&gt;=-5,"POR VENCER","AL DÍA"))))</f>
        <v/>
      </c>
      <c r="BF150" s="185" t="n"/>
      <c r="BG150" s="119">
        <f>IF(N($H150)&lt;9,"",IF(BA150="","",BA150+31))</f>
        <v/>
      </c>
      <c r="BH150" s="124">
        <f>IF(BG150="","",TODAY()-BG150)</f>
        <v/>
      </c>
      <c r="BI150" s="494" t="n"/>
      <c r="BJ150" s="184" t="n"/>
      <c r="BK150" s="184">
        <f>IF(BG150="","SIN ESTADO",IF(BI150&lt;&gt;"","PAGA",IF(BH150&gt;0,"VENCIDA",IF(BH150&gt;=-5,"POR VENCER","AL DÍA"))))</f>
        <v/>
      </c>
      <c r="BL150" s="185" t="n"/>
      <c r="BM150" s="119">
        <f>IF(N($H150)&lt;10,"",IF(BG150="","",BG150+31))</f>
        <v/>
      </c>
      <c r="BN150" s="124">
        <f>IF(BM150="","",TODAY()-BM150)</f>
        <v/>
      </c>
      <c r="BO150" s="494" t="n"/>
      <c r="BP150" s="184" t="n"/>
      <c r="BQ150" s="184">
        <f>IF(BM150="","SIN ESTADO",IF(BO150&lt;&gt;"","PAGA",IF(BN150&gt;0,"VENCIDA",IF(BN150&gt;=-5,"POR VENCER","AL DÍA"))))</f>
        <v/>
      </c>
      <c r="BR150" s="185" t="n"/>
      <c r="BS150" s="119">
        <f>IF(N($H150)&lt;11,"",IF(BM150="","",BM150+31))</f>
        <v/>
      </c>
      <c r="BT150" s="124">
        <f>IF(BS150="","",TODAY()-BS150)</f>
        <v/>
      </c>
      <c r="BU150" s="494" t="n"/>
      <c r="BV150" s="184" t="n"/>
      <c r="BW150" s="184">
        <f>IF(BS150="","SIN ESTADO",IF(BU150&lt;&gt;"","PAGA",IF(BT150&gt;0,"VENCIDA",IF(BT150&gt;=-5,"POR VENCER","AL DÍA"))))</f>
        <v/>
      </c>
      <c r="BX150" s="185" t="n"/>
      <c r="BY150" s="119">
        <f>IF(N($H150)&lt;12,"",IF(BS150="","",BS150+31))</f>
        <v/>
      </c>
      <c r="BZ150" s="124">
        <f>IF(BY150="","",TODAY()-BY150)</f>
        <v/>
      </c>
      <c r="CA150" s="494" t="n"/>
      <c r="CB150" s="184" t="n"/>
      <c r="CC150" s="184">
        <f>IF(BY150="","SIN ESTADO",IF(CA150&lt;&gt;"","PAGA",IF(BZ150&gt;0,"VENCIDA",IF(BZ150&gt;=-5,"POR VENCER","AL DÍA"))))</f>
        <v/>
      </c>
      <c r="CD150" s="185" t="n"/>
      <c r="CE150" s="119">
        <f>IF(N($H150)&lt;13,"",IF(BY150="","",BY150+31))</f>
        <v/>
      </c>
      <c r="CF150" s="124">
        <f>IF(CE150="","",TODAY()-CE150)</f>
        <v/>
      </c>
      <c r="CG150" s="494" t="n"/>
      <c r="CH150" s="184" t="n"/>
      <c r="CI150" s="184">
        <f>IF(CE150="","SIN ESTADO",IF(CG150&lt;&gt;"","PAGA",IF(CF150&gt;0,"VENCIDA",IF(CF150&gt;=-5,"POR VENCER","AL DÍA"))))</f>
        <v/>
      </c>
      <c r="CJ150" s="185" t="n"/>
      <c r="CK150" s="119">
        <f>IF(N($H150)&lt;14,"",IF(CE150="","",CE150+31))</f>
        <v/>
      </c>
      <c r="CL150" s="124">
        <f>IF(CK150="","",TODAY()-CK150)</f>
        <v/>
      </c>
      <c r="CM150" s="494" t="n"/>
      <c r="CN150" s="184" t="n"/>
      <c r="CO150" s="184">
        <f>IF(CK150="","SIN ESTADO",IF(CM150&lt;&gt;"","PAGA",IF(CL150&gt;0,"VENCIDA",IF(CL150&gt;=-5,"POR VENCER","AL DÍA"))))</f>
        <v/>
      </c>
      <c r="CP150" s="185" t="n"/>
      <c r="CQ150" s="119">
        <f>IF(N($H150)&lt;15,"",IF(CK150="","",CK150+31))</f>
        <v/>
      </c>
      <c r="CR150" s="124">
        <f>IF(CQ150="","",TODAY()-CQ150)</f>
        <v/>
      </c>
      <c r="CS150" s="494" t="n"/>
      <c r="CT150" s="184" t="n"/>
      <c r="CU150" s="184">
        <f>IF(CQ150="","SIN ESTADO",IF(CS150&lt;&gt;"","PAGA",IF(CR150&gt;0,"VENCIDA",IF(CR150&gt;=-5,"POR VENCER","AL DÍA"))))</f>
        <v/>
      </c>
      <c r="CV150" s="185" t="n"/>
      <c r="CW150" s="119">
        <f>IF(N($H150)&lt;16,"",IF(CQ150="","",CQ150+31))</f>
        <v/>
      </c>
      <c r="CX150" s="124">
        <f>IF(CW150="","",TODAY()-CW150)</f>
        <v/>
      </c>
      <c r="CY150" s="494" t="n"/>
      <c r="CZ150" s="184" t="n"/>
      <c r="DA150" s="184">
        <f>IF(CW150="","SIN ESTADO",IF(CY150&lt;&gt;"","PAGA",IF(CX150&gt;0,"VENCIDA",IF(CX150&gt;=-5,"POR VENCER","AL DÍA"))))</f>
        <v/>
      </c>
      <c r="DB150" s="185" t="n"/>
      <c r="DC150" s="119">
        <f>IF(N($H150)&lt;17,"",IF(CW150="","",CW150+31))</f>
        <v/>
      </c>
      <c r="DD150" s="124">
        <f>IF(DC150="","",TODAY()-DC150)</f>
        <v/>
      </c>
      <c r="DE150" s="494" t="n"/>
      <c r="DF150" s="184" t="n"/>
      <c r="DG150" s="184">
        <f>IF(DC150="","SIN ESTADO",IF(DE150&lt;&gt;"","PAGA",IF(DD150&gt;0,"VENCIDA",IF(DD150&gt;=-5,"POR VENCER","AL DÍA"))))</f>
        <v/>
      </c>
      <c r="DH150" s="185" t="n"/>
      <c r="DI150" s="119">
        <f>IF(N($H150)&lt;18,"",IF(DC150="","",DC150+31))</f>
        <v/>
      </c>
      <c r="DJ150" s="124">
        <f>IF(DI150="","",TODAY()-DI150)</f>
        <v/>
      </c>
      <c r="DK150" s="494" t="n"/>
      <c r="DL150" s="184" t="n"/>
      <c r="DM150" s="184">
        <f>IF(DI150="","SIN ESTADO",IF(DK150&lt;&gt;"","PAGA",IF(DJ150&gt;0,"VENCIDA",IF(DJ150&gt;=-5,"POR VENCER","AL DÍA"))))</f>
        <v/>
      </c>
      <c r="DN150" s="185" t="n"/>
      <c r="DO150" s="119">
        <f>IF(N($H150)&lt;19,"",IF(DI150="","",DI150+31))</f>
        <v/>
      </c>
      <c r="DP150" s="124">
        <f>IF(DO150="","",TODAY()-DO150)</f>
        <v/>
      </c>
      <c r="DQ150" s="494" t="n"/>
      <c r="DR150" s="184" t="n"/>
      <c r="DS150" s="184">
        <f>IF(DO150="","SIN ESTADO",IF(DQ150&lt;&gt;"","PAGA",IF(DP150&gt;0,"VENCIDA",IF(DP150&gt;=-5,"POR VENCER","AL DÍA"))))</f>
        <v/>
      </c>
      <c r="DT150" s="185" t="n"/>
      <c r="DU150" s="119">
        <f>IF(N($H150)&lt;20,"",IF(DO150="","",DO150+31))</f>
        <v/>
      </c>
      <c r="DV150" s="124">
        <f>IF(DU150="","",TODAY()-DU150)</f>
        <v/>
      </c>
      <c r="DW150" s="494" t="n"/>
      <c r="DX150" s="184" t="n"/>
      <c r="DY150" s="184">
        <f>IF(DU150="","SIN ESTADO",IF(DW150&lt;&gt;"","PAGA",IF(DV150&gt;0,"VENCIDA",IF(DV150&gt;=-5,"POR VENCER","AL DÍA"))))</f>
        <v/>
      </c>
      <c r="DZ150" s="185" t="n"/>
      <c r="EA150" s="119">
        <f>IF(N($H150)&lt;21,"",IF(DU150="","",DU150+31))</f>
        <v/>
      </c>
      <c r="EB150" s="124">
        <f>IF(EA150="","",TODAY()-EA150)</f>
        <v/>
      </c>
      <c r="EC150" s="494" t="n"/>
      <c r="ED150" s="184" t="n"/>
      <c r="EE150" s="184">
        <f>IF(EA150="","SIN ESTADO",IF(EC150&lt;&gt;"","PAGA",IF(EB150&gt;0,"VENCIDA",IF(EB150&gt;=-5,"POR VENCER","AL DÍA"))))</f>
        <v/>
      </c>
      <c r="EF150" s="185" t="n"/>
      <c r="EG150" s="119">
        <f>IF(N($H150)&lt;22,"",IF(EA150="","",EA150+31))</f>
        <v/>
      </c>
      <c r="EH150" s="124">
        <f>IF(EG150="","",TODAY()-EG150)</f>
        <v/>
      </c>
      <c r="EI150" s="494" t="n"/>
      <c r="EJ150" s="184" t="n"/>
      <c r="EK150" s="184">
        <f>IF(EG150="","SIN ESTADO",IF(EI150&lt;&gt;"","PAGA",IF(EH150&gt;0,"VENCIDA",IF(EH150&gt;=-5,"POR VENCER","AL DÍA"))))</f>
        <v/>
      </c>
      <c r="EL150" s="185" t="n"/>
      <c r="EM150" s="119">
        <f>IF(N($H150)&lt;23,"",IF(EG150="","",EG150+31))</f>
        <v/>
      </c>
      <c r="EN150" s="124">
        <f>IF(EM150="","",TODAY()-EM150)</f>
        <v/>
      </c>
      <c r="EO150" s="494" t="n"/>
      <c r="EP150" s="184" t="n"/>
      <c r="EQ150" s="184">
        <f>IF(EM150="","SIN ESTADO",IF(EO150&lt;&gt;"","PAGA",IF(EN150&gt;0,"VENCIDA",IF(EN150&gt;=-5,"POR VENCER","AL DÍA"))))</f>
        <v/>
      </c>
      <c r="ER150" s="185" t="n"/>
      <c r="ES150" s="119">
        <f>IF(N($H150)&lt;24,"",IF(EM150="","",EM150+31))</f>
        <v/>
      </c>
      <c r="ET150" s="124">
        <f>IF(ES150="","",TODAY()-ES150)</f>
        <v/>
      </c>
      <c r="EU150" s="494" t="n"/>
      <c r="EV150" s="184" t="n"/>
      <c r="EW150" s="184">
        <f>IF(ES150="","SIN ESTADO",IF(EU150&lt;&gt;"","PAGA",IF(ET150&gt;0,"VENCIDA",IF(ET150&gt;=-5,"POR VENCER","AL DÍA"))))</f>
        <v/>
      </c>
      <c r="EX150" s="185" t="n"/>
      <c r="EY150" s="119">
        <f>IF(N($H150)&lt;25,"",IF(ES150="","",ES150+31))</f>
        <v/>
      </c>
      <c r="EZ150" s="124">
        <f>IF(EY150="","",TODAY()-EY150)</f>
        <v/>
      </c>
      <c r="FA150" s="494" t="n"/>
      <c r="FB150" s="184" t="n"/>
      <c r="FC150" s="184">
        <f>IF(EY150="","SIN ESTADO",IF(FA150&lt;&gt;"","PAGA",IF(EZ150&gt;0,"VENCIDA",IF(EZ150&gt;=-5,"POR VENCER","AL DÍA"))))</f>
        <v/>
      </c>
      <c r="FD150" s="185" t="n"/>
      <c r="FE150" s="119">
        <f>IF(N($H150)&lt;26,"",IF(EY150="","",EY150+31))</f>
        <v/>
      </c>
      <c r="FF150" s="124">
        <f>IF(FE150="","",TODAY()-FE150)</f>
        <v/>
      </c>
      <c r="FG150" s="494" t="n"/>
      <c r="FH150" s="184" t="n"/>
      <c r="FI150" s="184">
        <f>IF(FE150="","SIN ESTADO",IF(FG150&lt;&gt;"","PAGA",IF(FF150&gt;0,"VENCIDA",IF(FF150&gt;=-5,"POR VENCER","AL DÍA"))))</f>
        <v/>
      </c>
      <c r="FJ150" s="185" t="n"/>
      <c r="FK150" s="119">
        <f>IF(N($H150)&lt;27,"",IF(FE150="","",FE150+31))</f>
        <v/>
      </c>
      <c r="FL150" s="124">
        <f>IF(FK150="","",TODAY()-FK150)</f>
        <v/>
      </c>
      <c r="FM150" s="494" t="n"/>
      <c r="FN150" s="184" t="n"/>
      <c r="FO150" s="184">
        <f>IF(FK150="","SIN ESTADO",IF(FM150&lt;&gt;"","PAGA",IF(FL150&gt;0,"VENCIDA",IF(FL150&gt;=-5,"POR VENCER","AL DÍA"))))</f>
        <v/>
      </c>
      <c r="FP150" s="185" t="n"/>
      <c r="FQ150" s="119">
        <f>IF(N($H150)&lt;28,"",IF(FK150="","",FK150+31))</f>
        <v/>
      </c>
      <c r="FR150" s="124">
        <f>IF(FQ150="","",TODAY()-FQ150)</f>
        <v/>
      </c>
      <c r="FS150" s="494" t="n"/>
      <c r="FT150" s="184" t="n"/>
      <c r="FU150" s="184">
        <f>IF(FQ150="","SIN ESTADO",IF(FS150&lt;&gt;"","PAGA",IF(FR150&gt;0,"VENCIDA",IF(FR150&gt;=-5,"POR VENCER","AL DÍA"))))</f>
        <v/>
      </c>
      <c r="FV150" s="185" t="n"/>
      <c r="FW150" s="119">
        <f>IF(N($H150)&lt;29,"",IF(FQ150="","",FQ150+31))</f>
        <v/>
      </c>
      <c r="FX150" s="124">
        <f>IF(FW150="","",TODAY()-FW150)</f>
        <v/>
      </c>
      <c r="FY150" s="494" t="n"/>
      <c r="FZ150" s="184" t="n"/>
      <c r="GA150" s="184">
        <f>IF(FW150="","SIN ESTADO",IF(FY150&lt;&gt;"","PAGA",IF(FX150&gt;0,"VENCIDA",IF(FX150&gt;=-5,"POR VENCER","AL DÍA"))))</f>
        <v/>
      </c>
      <c r="GB150" s="185" t="n"/>
      <c r="GC150" s="119">
        <f>IF(N($H150)&lt;30,"",IF(FW150="","",FW150+31))</f>
        <v/>
      </c>
      <c r="GD150" s="124">
        <f>IF(GC150="","",TODAY()-GC150)</f>
        <v/>
      </c>
      <c r="GE150" s="494" t="n"/>
      <c r="GF150" s="184" t="n"/>
      <c r="GG150" s="184">
        <f>IF(GC150="","SIN ESTADO",IF(GE150&lt;&gt;"","PAGA",IF(GD150&gt;0,"VENCIDA",IF(GD150&gt;=-5,"POR VENCER","AL DÍA"))))</f>
        <v/>
      </c>
      <c r="GH150" s="185" t="n"/>
      <c r="GI150" s="119">
        <f>IF(N($H150)&lt;31,"",IF(GC150="","",GC150+31))</f>
        <v/>
      </c>
      <c r="GJ150" s="124">
        <f>IF(GI150="","",TODAY()-GI150)</f>
        <v/>
      </c>
      <c r="GK150" s="494" t="n"/>
      <c r="GL150" s="184" t="n"/>
      <c r="GM150" s="184">
        <f>IF(GI150="","SIN ESTADO",IF(GK150&lt;&gt;"","PAGA",IF(GJ150&gt;0,"VENCIDA",IF(GJ150&gt;=-5,"POR VENCER","AL DÍA"))))</f>
        <v/>
      </c>
      <c r="GN150" s="185" t="n"/>
      <c r="GO150" s="119">
        <f>IF(N($H150)&lt;32,"",IF(GI150="","",GI150+31))</f>
        <v/>
      </c>
      <c r="GP150" s="124">
        <f>IF(GO150="","",TODAY()-GO150)</f>
        <v/>
      </c>
      <c r="GQ150" s="494" t="n"/>
      <c r="GR150" s="184" t="n"/>
      <c r="GS150" s="184">
        <f>IF(GO150="","SIN ESTADO",IF(GQ150&lt;&gt;"","PAGA",IF(GP150&gt;0,"VENCIDA",IF(GP150&gt;=-5,"POR VENCER","AL DÍA"))))</f>
        <v/>
      </c>
      <c r="GT150" s="185" t="n"/>
      <c r="GU150" s="119">
        <f>IF(N($H150)&lt;33,"",IF(GO150="","",GO150+31))</f>
        <v/>
      </c>
      <c r="GV150" s="124">
        <f>IF(GU150="","",TODAY()-GU150)</f>
        <v/>
      </c>
      <c r="GW150" s="494" t="n"/>
      <c r="GX150" s="184" t="n"/>
      <c r="GY150" s="184">
        <f>IF(GU150="","SIN ESTADO",IF(GW150&lt;&gt;"","PAGA",IF(GV150&gt;0,"VENCIDA",IF(GV150&gt;=-5,"POR VENCER","AL DÍA"))))</f>
        <v/>
      </c>
      <c r="GZ150" s="185" t="n"/>
      <c r="HA150" s="119">
        <f>IF(N($H150)&lt;34,"",IF(GU150="","",GU150+31))</f>
        <v/>
      </c>
      <c r="HB150" s="124">
        <f>IF(HA150="","",TODAY()-HA150)</f>
        <v/>
      </c>
      <c r="HC150" s="494" t="n"/>
      <c r="HD150" s="184" t="n"/>
      <c r="HE150" s="184">
        <f>IF(HA150="","SIN ESTADO",IF(HC150&lt;&gt;"","PAGA",IF(HB150&gt;0,"VENCIDA",IF(HB150&gt;=-5,"POR VENCER","AL DÍA"))))</f>
        <v/>
      </c>
      <c r="HF150" s="185" t="n"/>
      <c r="HG150" s="119">
        <f>IF(N($H150)&lt;35,"",IF(HA150="","",HA150+31))</f>
        <v/>
      </c>
      <c r="HH150" s="124">
        <f>IF(HG150="","",TODAY()-HG150)</f>
        <v/>
      </c>
      <c r="HI150" s="494" t="n"/>
      <c r="HJ150" s="184" t="n"/>
      <c r="HK150" s="184">
        <f>IF(HG150="","SIN ESTADO",IF(HI150&lt;&gt;"","PAGA",IF(HH150&gt;0,"VENCIDA",IF(HH150&gt;=-5,"POR VENCER","AL DÍA"))))</f>
        <v/>
      </c>
      <c r="HL150" s="168" t="n"/>
      <c r="HM150" s="119">
        <f>IF(N($H150)&lt;36,"",IF(HG150="","",HG150+31))</f>
        <v/>
      </c>
      <c r="HN150" s="124">
        <f>IF(HM150="","",TODAY()-HM150)</f>
        <v/>
      </c>
      <c r="HO150" s="494" t="n"/>
      <c r="HP150" s="184" t="n"/>
      <c r="HQ150" s="184">
        <f>IF(HM150="","SIN ESTADO",IF(HO150&lt;&gt;"","PAGA",IF(HN150&gt;0,"VENCIDA",IF(HN150&gt;=-5,"POR VENCER","AL DÍA"))))</f>
        <v/>
      </c>
      <c r="HR150" s="168" t="n"/>
      <c r="HS150" s="169">
        <f>N150+T150+Z150+AF150+AL150+AR150+AX150+BD150+BJ150+BP150+BV150+CB150+CH150+CN150+CT150+CZ150+DF150+DL150+DR150+DX150+ED150+EJ150+EP150+EV150+FB150+FH150+FN150+FT150+FZ150+GF150+GL150+GR150+GX150+HD150+HJ150+HP150</f>
        <v/>
      </c>
      <c r="HU150" s="170">
        <f>IFERROR(N($J150),0)</f>
        <v/>
      </c>
      <c r="HW150" s="170">
        <f>SUMPRODUCT((MOD(COLUMN($M150:$HR150)-COLUMN($M150),6)=0)*ISNUMBER($M150:$HR150)*($M150:$HR150&gt;=RESUMEN!$C$26)*($M150:$HR150&lt;=RESUMEN!$C$27)*IFERROR(N($N150:$HS150),0))</f>
        <v/>
      </c>
      <c r="HX150" s="170">
        <f>SUMPRODUCT((MOD(COLUMN($M150:$HR150)-COLUMN($M150),6)=0)*ISNUMBER($M150:$HR150)*($M150:$HR150&gt;=RESUMEN!$C$26)*($M150:$HR150&lt;=RESUMEN!$C$27))</f>
        <v/>
      </c>
    </row>
    <row r="151" ht="15.75" customHeight="1" s="506">
      <c r="B151" s="113">
        <f>VENTAS!A150</f>
        <v/>
      </c>
      <c r="C151" s="236">
        <f>VENTAS!B150</f>
        <v/>
      </c>
      <c r="D151" s="53">
        <f>VENTAS!C150</f>
        <v/>
      </c>
      <c r="E151" s="114">
        <f>VENTAS!D150</f>
        <v/>
      </c>
      <c r="F151" s="114">
        <f>VENTAS!J150</f>
        <v/>
      </c>
      <c r="G151" s="494">
        <f>VENTAS!F150</f>
        <v/>
      </c>
      <c r="H151" s="479">
        <f>VENTAS!K150</f>
        <v/>
      </c>
      <c r="I151" s="479">
        <f>VENTAS!M150</f>
        <v/>
      </c>
      <c r="J151" s="184">
        <f>VENTAS!L150</f>
        <v/>
      </c>
      <c r="K151" s="119">
        <f>IF(N($H151)&lt;1,"",$G151+31)</f>
        <v/>
      </c>
      <c r="L151" s="124">
        <f>IF(K151="","",TODAY()-K151)</f>
        <v/>
      </c>
      <c r="M151" s="494" t="n"/>
      <c r="N151" s="374" t="n"/>
      <c r="O151" s="184">
        <f>IF(K151="","SIN ESTADO",IF(M151&lt;&gt;"","PAGA",IF(L151&gt;0,"VENCIDA",IF(L151&gt;=-5,"POR VENCER","AL DÍA"))))</f>
        <v/>
      </c>
      <c r="P151" s="185" t="n"/>
      <c r="Q151" s="119">
        <f>IF(N($H151)&lt;2,"",IF(K151="","",K151+31))</f>
        <v/>
      </c>
      <c r="R151" s="124">
        <f>IF(Q151="","",TODAY()-Q151)</f>
        <v/>
      </c>
      <c r="S151" s="494" t="n"/>
      <c r="T151" s="184" t="n"/>
      <c r="U151" s="184">
        <f>IF(Q151="","SIN ESTADO",IF(S151&lt;&gt;"","PAGA",IF(R151&gt;0,"VENCIDA",IF(R151&gt;=-5,"POR VENCER","AL DÍA"))))</f>
        <v/>
      </c>
      <c r="V151" s="185" t="n"/>
      <c r="W151" s="119">
        <f>IF(N($H151)&lt;3,"",IF(Q151="","",Q151+31))</f>
        <v/>
      </c>
      <c r="X151" s="124">
        <f>IF(W151="","",TODAY()-W151)</f>
        <v/>
      </c>
      <c r="Y151" s="494" t="n"/>
      <c r="Z151" s="184" t="n"/>
      <c r="AA151" s="184">
        <f>IF(W151="","SIN ESTADO",IF(Y151&lt;&gt;"","PAGA",IF(X151&gt;0,"VENCIDA",IF(X151&gt;=-5,"POR VENCER","AL DÍA"))))</f>
        <v/>
      </c>
      <c r="AB151" s="185" t="n"/>
      <c r="AC151" s="119">
        <f>IF(N($H151)&lt;4,"",IF(W151="","",W151+31))</f>
        <v/>
      </c>
      <c r="AD151" s="124">
        <f>IF(AC151="","",TODAY()-AC151)</f>
        <v/>
      </c>
      <c r="AE151" s="494" t="n"/>
      <c r="AF151" s="184" t="n"/>
      <c r="AG151" s="184">
        <f>IF(AC151="","SIN ESTADO",IF(AE151&lt;&gt;"","PAGA",IF(AD151&gt;0,"VENCIDA",IF(AD151&gt;=-5,"POR VENCER","AL DÍA"))))</f>
        <v/>
      </c>
      <c r="AH151" s="185" t="n"/>
      <c r="AI151" s="119">
        <f>IF(N($H151)&lt;5,"",IF(AC151="","",AC151+31))</f>
        <v/>
      </c>
      <c r="AJ151" s="124">
        <f>IF(AI151="","",TODAY()-AI151)</f>
        <v/>
      </c>
      <c r="AK151" s="494" t="n"/>
      <c r="AL151" s="184" t="n"/>
      <c r="AM151" s="184">
        <f>IF(AI151="","SIN ESTADO",IF(AK151&lt;&gt;"","PAGA",IF(AJ151&gt;0,"VENCIDA",IF(AJ151&gt;=-5,"POR VENCER","AL DÍA"))))</f>
        <v/>
      </c>
      <c r="AN151" s="185" t="n"/>
      <c r="AO151" s="119">
        <f>IF(N($H151)&lt;6,"",IF(AI151="","",AI151+31))</f>
        <v/>
      </c>
      <c r="AP151" s="124">
        <f>IF(AO151="","",TODAY()-AO151)</f>
        <v/>
      </c>
      <c r="AQ151" s="270" t="n"/>
      <c r="AR151" s="184" t="n"/>
      <c r="AS151" s="184">
        <f>IF(AO151="","SIN ESTADO",IF(AQ151&lt;&gt;"","PAGA",IF(AP151&gt;0,"VENCIDA",IF(AP151&gt;=-5,"POR VENCER","AL DÍA"))))</f>
        <v/>
      </c>
      <c r="AT151" s="185" t="n"/>
      <c r="AU151" s="119">
        <f>IF(N($H151)&lt;7,"",IF(AO151="","",AO151+31))</f>
        <v/>
      </c>
      <c r="AV151" s="124">
        <f>IF(AU151="","",TODAY()-AU151)</f>
        <v/>
      </c>
      <c r="AW151" s="494" t="n"/>
      <c r="AX151" s="184" t="n"/>
      <c r="AY151" s="184">
        <f>IF(AU151="","SIN ESTADO",IF(AW151&lt;&gt;"","PAGA",IF(AV151&gt;0,"VENCIDA",IF(AV151&gt;=-5,"POR VENCER","AL DÍA"))))</f>
        <v/>
      </c>
      <c r="AZ151" s="185" t="n"/>
      <c r="BA151" s="119">
        <f>IF(N($H151)&lt;8,"",IF(AU151="","",AU151+31))</f>
        <v/>
      </c>
      <c r="BB151" s="124">
        <f>IF(BA151="","",TODAY()-BA151)</f>
        <v/>
      </c>
      <c r="BC151" s="494" t="n"/>
      <c r="BD151" s="184" t="n"/>
      <c r="BE151" s="184">
        <f>IF(BA151="","SIN ESTADO",IF(BC151&lt;&gt;"","PAGA",IF(BB151&gt;0,"VENCIDA",IF(BB151&gt;=-5,"POR VENCER","AL DÍA"))))</f>
        <v/>
      </c>
      <c r="BF151" s="185" t="n"/>
      <c r="BG151" s="119">
        <f>IF(N($H151)&lt;9,"",IF(BA151="","",BA151+31))</f>
        <v/>
      </c>
      <c r="BH151" s="124">
        <f>IF(BG151="","",TODAY()-BG151)</f>
        <v/>
      </c>
      <c r="BI151" s="494" t="n"/>
      <c r="BJ151" s="184" t="n"/>
      <c r="BK151" s="184">
        <f>IF(BG151="","SIN ESTADO",IF(BI151&lt;&gt;"","PAGA",IF(BH151&gt;0,"VENCIDA",IF(BH151&gt;=-5,"POR VENCER","AL DÍA"))))</f>
        <v/>
      </c>
      <c r="BL151" s="185" t="n"/>
      <c r="BM151" s="119">
        <f>IF(N($H151)&lt;10,"",IF(BG151="","",BG151+31))</f>
        <v/>
      </c>
      <c r="BN151" s="124">
        <f>IF(BM151="","",TODAY()-BM151)</f>
        <v/>
      </c>
      <c r="BO151" s="494" t="n"/>
      <c r="BP151" s="184" t="n"/>
      <c r="BQ151" s="184">
        <f>IF(BM151="","SIN ESTADO",IF(BO151&lt;&gt;"","PAGA",IF(BN151&gt;0,"VENCIDA",IF(BN151&gt;=-5,"POR VENCER","AL DÍA"))))</f>
        <v/>
      </c>
      <c r="BR151" s="185" t="n"/>
      <c r="BS151" s="119">
        <f>IF(N($H151)&lt;11,"",IF(BM151="","",BM151+31))</f>
        <v/>
      </c>
      <c r="BT151" s="124">
        <f>IF(BS151="","",TODAY()-BS151)</f>
        <v/>
      </c>
      <c r="BU151" s="494" t="n"/>
      <c r="BV151" s="184" t="n"/>
      <c r="BW151" s="184">
        <f>IF(BS151="","SIN ESTADO",IF(BU151&lt;&gt;"","PAGA",IF(BT151&gt;0,"VENCIDA",IF(BT151&gt;=-5,"POR VENCER","AL DÍA"))))</f>
        <v/>
      </c>
      <c r="BX151" s="185" t="n"/>
      <c r="BY151" s="119">
        <f>IF(N($H151)&lt;12,"",IF(BS151="","",BS151+31))</f>
        <v/>
      </c>
      <c r="BZ151" s="124">
        <f>IF(BY151="","",TODAY()-BY151)</f>
        <v/>
      </c>
      <c r="CA151" s="494" t="n"/>
      <c r="CB151" s="184" t="n"/>
      <c r="CC151" s="184">
        <f>IF(BY151="","SIN ESTADO",IF(CA151&lt;&gt;"","PAGA",IF(BZ151&gt;0,"VENCIDA",IF(BZ151&gt;=-5,"POR VENCER","AL DÍA"))))</f>
        <v/>
      </c>
      <c r="CD151" s="185" t="n"/>
      <c r="CE151" s="119">
        <f>IF(N($H151)&lt;13,"",IF(BY151="","",BY151+31))</f>
        <v/>
      </c>
      <c r="CF151" s="124">
        <f>IF(CE151="","",TODAY()-CE151)</f>
        <v/>
      </c>
      <c r="CG151" s="494" t="n"/>
      <c r="CH151" s="184" t="n"/>
      <c r="CI151" s="184">
        <f>IF(CE151="","SIN ESTADO",IF(CG151&lt;&gt;"","PAGA",IF(CF151&gt;0,"VENCIDA",IF(CF151&gt;=-5,"POR VENCER","AL DÍA"))))</f>
        <v/>
      </c>
      <c r="CJ151" s="185" t="n"/>
      <c r="CK151" s="119">
        <f>IF(N($H151)&lt;14,"",IF(CE151="","",CE151+31))</f>
        <v/>
      </c>
      <c r="CL151" s="124">
        <f>IF(CK151="","",TODAY()-CK151)</f>
        <v/>
      </c>
      <c r="CM151" s="494" t="n"/>
      <c r="CN151" s="184" t="n"/>
      <c r="CO151" s="184">
        <f>IF(CK151="","SIN ESTADO",IF(CM151&lt;&gt;"","PAGA",IF(CL151&gt;0,"VENCIDA",IF(CL151&gt;=-5,"POR VENCER","AL DÍA"))))</f>
        <v/>
      </c>
      <c r="CP151" s="185" t="n"/>
      <c r="CQ151" s="119">
        <f>IF(N($H151)&lt;15,"",IF(CK151="","",CK151+31))</f>
        <v/>
      </c>
      <c r="CR151" s="124">
        <f>IF(CQ151="","",TODAY()-CQ151)</f>
        <v/>
      </c>
      <c r="CS151" s="494" t="n"/>
      <c r="CT151" s="184" t="n"/>
      <c r="CU151" s="184">
        <f>IF(CQ151="","SIN ESTADO",IF(CS151&lt;&gt;"","PAGA",IF(CR151&gt;0,"VENCIDA",IF(CR151&gt;=-5,"POR VENCER","AL DÍA"))))</f>
        <v/>
      </c>
      <c r="CV151" s="185" t="n"/>
      <c r="CW151" s="119">
        <f>IF(N($H151)&lt;16,"",IF(CQ151="","",CQ151+31))</f>
        <v/>
      </c>
      <c r="CX151" s="124">
        <f>IF(CW151="","",TODAY()-CW151)</f>
        <v/>
      </c>
      <c r="CY151" s="494" t="n"/>
      <c r="CZ151" s="184" t="n"/>
      <c r="DA151" s="184">
        <f>IF(CW151="","SIN ESTADO",IF(CY151&lt;&gt;"","PAGA",IF(CX151&gt;0,"VENCIDA",IF(CX151&gt;=-5,"POR VENCER","AL DÍA"))))</f>
        <v/>
      </c>
      <c r="DB151" s="185" t="n"/>
      <c r="DC151" s="119">
        <f>IF(N($H151)&lt;17,"",IF(CW151="","",CW151+31))</f>
        <v/>
      </c>
      <c r="DD151" s="124">
        <f>IF(DC151="","",TODAY()-DC151)</f>
        <v/>
      </c>
      <c r="DE151" s="494" t="n"/>
      <c r="DF151" s="184" t="n"/>
      <c r="DG151" s="184">
        <f>IF(DC151="","SIN ESTADO",IF(DE151&lt;&gt;"","PAGA",IF(DD151&gt;0,"VENCIDA",IF(DD151&gt;=-5,"POR VENCER","AL DÍA"))))</f>
        <v/>
      </c>
      <c r="DH151" s="185" t="n"/>
      <c r="DI151" s="119">
        <f>IF(N($H151)&lt;18,"",IF(DC151="","",DC151+31))</f>
        <v/>
      </c>
      <c r="DJ151" s="124">
        <f>IF(DI151="","",TODAY()-DI151)</f>
        <v/>
      </c>
      <c r="DK151" s="494" t="n"/>
      <c r="DL151" s="184" t="n"/>
      <c r="DM151" s="184">
        <f>IF(DI151="","SIN ESTADO",IF(DK151&lt;&gt;"","PAGA",IF(DJ151&gt;0,"VENCIDA",IF(DJ151&gt;=-5,"POR VENCER","AL DÍA"))))</f>
        <v/>
      </c>
      <c r="DN151" s="185" t="n"/>
      <c r="DO151" s="119">
        <f>IF(N($H151)&lt;19,"",IF(DI151="","",DI151+31))</f>
        <v/>
      </c>
      <c r="DP151" s="124">
        <f>IF(DO151="","",TODAY()-DO151)</f>
        <v/>
      </c>
      <c r="DQ151" s="494" t="n"/>
      <c r="DR151" s="184" t="n"/>
      <c r="DS151" s="184">
        <f>IF(DO151="","SIN ESTADO",IF(DQ151&lt;&gt;"","PAGA",IF(DP151&gt;0,"VENCIDA",IF(DP151&gt;=-5,"POR VENCER","AL DÍA"))))</f>
        <v/>
      </c>
      <c r="DT151" s="185" t="n"/>
      <c r="DU151" s="119">
        <f>IF(N($H151)&lt;20,"",IF(DO151="","",DO151+31))</f>
        <v/>
      </c>
      <c r="DV151" s="124">
        <f>IF(DU151="","",TODAY()-DU151)</f>
        <v/>
      </c>
      <c r="DW151" s="494" t="n"/>
      <c r="DX151" s="184" t="n"/>
      <c r="DY151" s="184">
        <f>IF(DU151="","SIN ESTADO",IF(DW151&lt;&gt;"","PAGA",IF(DV151&gt;0,"VENCIDA",IF(DV151&gt;=-5,"POR VENCER","AL DÍA"))))</f>
        <v/>
      </c>
      <c r="DZ151" s="185" t="n"/>
      <c r="EA151" s="119">
        <f>IF(N($H151)&lt;21,"",IF(DU151="","",DU151+31))</f>
        <v/>
      </c>
      <c r="EB151" s="124">
        <f>IF(EA151="","",TODAY()-EA151)</f>
        <v/>
      </c>
      <c r="EC151" s="494" t="n"/>
      <c r="ED151" s="184" t="n"/>
      <c r="EE151" s="184">
        <f>IF(EA151="","SIN ESTADO",IF(EC151&lt;&gt;"","PAGA",IF(EB151&gt;0,"VENCIDA",IF(EB151&gt;=-5,"POR VENCER","AL DÍA"))))</f>
        <v/>
      </c>
      <c r="EF151" s="185" t="n"/>
      <c r="EG151" s="119">
        <f>IF(N($H151)&lt;22,"",IF(EA151="","",EA151+31))</f>
        <v/>
      </c>
      <c r="EH151" s="124">
        <f>IF(EG151="","",TODAY()-EG151)</f>
        <v/>
      </c>
      <c r="EI151" s="494" t="n"/>
      <c r="EJ151" s="184" t="n"/>
      <c r="EK151" s="184">
        <f>IF(EG151="","SIN ESTADO",IF(EI151&lt;&gt;"","PAGA",IF(EH151&gt;0,"VENCIDA",IF(EH151&gt;=-5,"POR VENCER","AL DÍA"))))</f>
        <v/>
      </c>
      <c r="EL151" s="185" t="n"/>
      <c r="EM151" s="119">
        <f>IF(N($H151)&lt;23,"",IF(EG151="","",EG151+31))</f>
        <v/>
      </c>
      <c r="EN151" s="124">
        <f>IF(EM151="","",TODAY()-EM151)</f>
        <v/>
      </c>
      <c r="EO151" s="494" t="n"/>
      <c r="EP151" s="184" t="n"/>
      <c r="EQ151" s="184">
        <f>IF(EM151="","SIN ESTADO",IF(EO151&lt;&gt;"","PAGA",IF(EN151&gt;0,"VENCIDA",IF(EN151&gt;=-5,"POR VENCER","AL DÍA"))))</f>
        <v/>
      </c>
      <c r="ER151" s="185" t="n"/>
      <c r="ES151" s="119">
        <f>IF(N($H151)&lt;24,"",IF(EM151="","",EM151+31))</f>
        <v/>
      </c>
      <c r="ET151" s="124">
        <f>IF(ES151="","",TODAY()-ES151)</f>
        <v/>
      </c>
      <c r="EU151" s="494" t="n"/>
      <c r="EV151" s="184" t="n"/>
      <c r="EW151" s="184">
        <f>IF(ES151="","SIN ESTADO",IF(EU151&lt;&gt;"","PAGA",IF(ET151&gt;0,"VENCIDA",IF(ET151&gt;=-5,"POR VENCER","AL DÍA"))))</f>
        <v/>
      </c>
      <c r="EX151" s="185" t="n"/>
      <c r="EY151" s="119">
        <f>IF(N($H151)&lt;25,"",IF(ES151="","",ES151+31))</f>
        <v/>
      </c>
      <c r="EZ151" s="124">
        <f>IF(EY151="","",TODAY()-EY151)</f>
        <v/>
      </c>
      <c r="FA151" s="494" t="n"/>
      <c r="FB151" s="184" t="n"/>
      <c r="FC151" s="184">
        <f>IF(EY151="","SIN ESTADO",IF(FA151&lt;&gt;"","PAGA",IF(EZ151&gt;0,"VENCIDA",IF(EZ151&gt;=-5,"POR VENCER","AL DÍA"))))</f>
        <v/>
      </c>
      <c r="FD151" s="185" t="n"/>
      <c r="FE151" s="119">
        <f>IF(N($H151)&lt;26,"",IF(EY151="","",EY151+31))</f>
        <v/>
      </c>
      <c r="FF151" s="124">
        <f>IF(FE151="","",TODAY()-FE151)</f>
        <v/>
      </c>
      <c r="FG151" s="494" t="n"/>
      <c r="FH151" s="184" t="n"/>
      <c r="FI151" s="184">
        <f>IF(FE151="","SIN ESTADO",IF(FG151&lt;&gt;"","PAGA",IF(FF151&gt;0,"VENCIDA",IF(FF151&gt;=-5,"POR VENCER","AL DÍA"))))</f>
        <v/>
      </c>
      <c r="FJ151" s="185" t="n"/>
      <c r="FK151" s="119">
        <f>IF(N($H151)&lt;27,"",IF(FE151="","",FE151+31))</f>
        <v/>
      </c>
      <c r="FL151" s="124">
        <f>IF(FK151="","",TODAY()-FK151)</f>
        <v/>
      </c>
      <c r="FM151" s="494" t="n"/>
      <c r="FN151" s="184" t="n"/>
      <c r="FO151" s="184">
        <f>IF(FK151="","SIN ESTADO",IF(FM151&lt;&gt;"","PAGA",IF(FL151&gt;0,"VENCIDA",IF(FL151&gt;=-5,"POR VENCER","AL DÍA"))))</f>
        <v/>
      </c>
      <c r="FP151" s="185" t="n"/>
      <c r="FQ151" s="119">
        <f>IF(N($H151)&lt;28,"",IF(FK151="","",FK151+31))</f>
        <v/>
      </c>
      <c r="FR151" s="124">
        <f>IF(FQ151="","",TODAY()-FQ151)</f>
        <v/>
      </c>
      <c r="FS151" s="494" t="n"/>
      <c r="FT151" s="184" t="n"/>
      <c r="FU151" s="184">
        <f>IF(FQ151="","SIN ESTADO",IF(FS151&lt;&gt;"","PAGA",IF(FR151&gt;0,"VENCIDA",IF(FR151&gt;=-5,"POR VENCER","AL DÍA"))))</f>
        <v/>
      </c>
      <c r="FV151" s="185" t="n"/>
      <c r="FW151" s="119">
        <f>IF(N($H151)&lt;29,"",IF(FQ151="","",FQ151+31))</f>
        <v/>
      </c>
      <c r="FX151" s="124">
        <f>IF(FW151="","",TODAY()-FW151)</f>
        <v/>
      </c>
      <c r="FY151" s="494" t="n"/>
      <c r="FZ151" s="184" t="n"/>
      <c r="GA151" s="184">
        <f>IF(FW151="","SIN ESTADO",IF(FY151&lt;&gt;"","PAGA",IF(FX151&gt;0,"VENCIDA",IF(FX151&gt;=-5,"POR VENCER","AL DÍA"))))</f>
        <v/>
      </c>
      <c r="GB151" s="185" t="n"/>
      <c r="GC151" s="119">
        <f>IF(N($H151)&lt;30,"",IF(FW151="","",FW151+31))</f>
        <v/>
      </c>
      <c r="GD151" s="124">
        <f>IF(GC151="","",TODAY()-GC151)</f>
        <v/>
      </c>
      <c r="GE151" s="494" t="n"/>
      <c r="GF151" s="184" t="n"/>
      <c r="GG151" s="184">
        <f>IF(GC151="","SIN ESTADO",IF(GE151&lt;&gt;"","PAGA",IF(GD151&gt;0,"VENCIDA",IF(GD151&gt;=-5,"POR VENCER","AL DÍA"))))</f>
        <v/>
      </c>
      <c r="GH151" s="185" t="n"/>
      <c r="GI151" s="119">
        <f>IF(N($H151)&lt;31,"",IF(GC151="","",GC151+31))</f>
        <v/>
      </c>
      <c r="GJ151" s="124">
        <f>IF(GI151="","",TODAY()-GI151)</f>
        <v/>
      </c>
      <c r="GK151" s="494" t="n"/>
      <c r="GL151" s="184" t="n"/>
      <c r="GM151" s="184">
        <f>IF(GI151="","SIN ESTADO",IF(GK151&lt;&gt;"","PAGA",IF(GJ151&gt;0,"VENCIDA",IF(GJ151&gt;=-5,"POR VENCER","AL DÍA"))))</f>
        <v/>
      </c>
      <c r="GN151" s="185" t="n"/>
      <c r="GO151" s="119">
        <f>IF(N($H151)&lt;32,"",IF(GI151="","",GI151+31))</f>
        <v/>
      </c>
      <c r="GP151" s="124">
        <f>IF(GO151="","",TODAY()-GO151)</f>
        <v/>
      </c>
      <c r="GQ151" s="494" t="n"/>
      <c r="GR151" s="184" t="n"/>
      <c r="GS151" s="184">
        <f>IF(GO151="","SIN ESTADO",IF(GQ151&lt;&gt;"","PAGA",IF(GP151&gt;0,"VENCIDA",IF(GP151&gt;=-5,"POR VENCER","AL DÍA"))))</f>
        <v/>
      </c>
      <c r="GT151" s="185" t="n"/>
      <c r="GU151" s="119">
        <f>IF(N($H151)&lt;33,"",IF(GO151="","",GO151+31))</f>
        <v/>
      </c>
      <c r="GV151" s="124">
        <f>IF(GU151="","",TODAY()-GU151)</f>
        <v/>
      </c>
      <c r="GW151" s="494" t="n"/>
      <c r="GX151" s="184" t="n"/>
      <c r="GY151" s="184">
        <f>IF(GU151="","SIN ESTADO",IF(GW151&lt;&gt;"","PAGA",IF(GV151&gt;0,"VENCIDA",IF(GV151&gt;=-5,"POR VENCER","AL DÍA"))))</f>
        <v/>
      </c>
      <c r="GZ151" s="185" t="n"/>
      <c r="HA151" s="119">
        <f>IF(N($H151)&lt;34,"",IF(GU151="","",GU151+31))</f>
        <v/>
      </c>
      <c r="HB151" s="124">
        <f>IF(HA151="","",TODAY()-HA151)</f>
        <v/>
      </c>
      <c r="HC151" s="494" t="n"/>
      <c r="HD151" s="184" t="n"/>
      <c r="HE151" s="184">
        <f>IF(HA151="","SIN ESTADO",IF(HC151&lt;&gt;"","PAGA",IF(HB151&gt;0,"VENCIDA",IF(HB151&gt;=-5,"POR VENCER","AL DÍA"))))</f>
        <v/>
      </c>
      <c r="HF151" s="185" t="n"/>
      <c r="HG151" s="119">
        <f>IF(N($H151)&lt;35,"",IF(HA151="","",HA151+31))</f>
        <v/>
      </c>
      <c r="HH151" s="124">
        <f>IF(HG151="","",TODAY()-HG151)</f>
        <v/>
      </c>
      <c r="HI151" s="494" t="n"/>
      <c r="HJ151" s="184" t="n"/>
      <c r="HK151" s="184">
        <f>IF(HG151="","SIN ESTADO",IF(HI151&lt;&gt;"","PAGA",IF(HH151&gt;0,"VENCIDA",IF(HH151&gt;=-5,"POR VENCER","AL DÍA"))))</f>
        <v/>
      </c>
      <c r="HL151" s="168" t="n"/>
      <c r="HM151" s="119">
        <f>IF(N($H151)&lt;36,"",IF(HG151="","",HG151+31))</f>
        <v/>
      </c>
      <c r="HN151" s="124">
        <f>IF(HM151="","",TODAY()-HM151)</f>
        <v/>
      </c>
      <c r="HO151" s="494" t="n"/>
      <c r="HP151" s="184" t="n"/>
      <c r="HQ151" s="184">
        <f>IF(HM151="","SIN ESTADO",IF(HO151&lt;&gt;"","PAGA",IF(HN151&gt;0,"VENCIDA",IF(HN151&gt;=-5,"POR VENCER","AL DÍA"))))</f>
        <v/>
      </c>
      <c r="HR151" s="168" t="n"/>
      <c r="HS151" s="169">
        <f>N151+T151+Z151+AF151+AL151+AR151+AX151+BD151+BJ151+BP151+BV151+CB151+CH151+CN151+CT151+CZ151+DF151+DL151+DR151+DX151+ED151+EJ151+EP151+EV151+FB151+FH151+FN151+FT151+FZ151+GF151+GL151+GR151+GX151+HD151+HJ151+HP151</f>
        <v/>
      </c>
      <c r="HU151" s="170">
        <f>IFERROR(N($J151),0)</f>
        <v/>
      </c>
      <c r="HW151" s="170">
        <f>SUMPRODUCT((MOD(COLUMN($M151:$HR151)-COLUMN($M151),6)=0)*ISNUMBER($M151:$HR151)*($M151:$HR151&gt;=RESUMEN!$C$26)*($M151:$HR151&lt;=RESUMEN!$C$27)*IFERROR(N($N151:$HS151),0))</f>
        <v/>
      </c>
      <c r="HX151" s="170">
        <f>SUMPRODUCT((MOD(COLUMN($M151:$HR151)-COLUMN($M151),6)=0)*ISNUMBER($M151:$HR151)*($M151:$HR151&gt;=RESUMEN!$C$26)*($M151:$HR151&lt;=RESUMEN!$C$27))</f>
        <v/>
      </c>
    </row>
    <row r="152" ht="15.75" customHeight="1" s="506">
      <c r="B152" s="113">
        <f>VENTAS!A151</f>
        <v/>
      </c>
      <c r="C152" s="236">
        <f>VENTAS!B151</f>
        <v/>
      </c>
      <c r="D152" s="53">
        <f>VENTAS!C151</f>
        <v/>
      </c>
      <c r="E152" s="114">
        <f>VENTAS!D151</f>
        <v/>
      </c>
      <c r="F152" s="114">
        <f>VENTAS!J151</f>
        <v/>
      </c>
      <c r="G152" s="494">
        <f>VENTAS!F151</f>
        <v/>
      </c>
      <c r="H152" s="479">
        <f>VENTAS!K151</f>
        <v/>
      </c>
      <c r="I152" s="479">
        <f>VENTAS!M151</f>
        <v/>
      </c>
      <c r="J152" s="184">
        <f>VENTAS!L151</f>
        <v/>
      </c>
      <c r="K152" s="119">
        <f>IF(N($H152)&lt;1,"",$G152+31)</f>
        <v/>
      </c>
      <c r="L152" s="124">
        <f>IF(K152="","",TODAY()-K152)</f>
        <v/>
      </c>
      <c r="M152" s="201" t="n">
        <v>46057</v>
      </c>
      <c r="N152" s="374" t="n">
        <v>1000000</v>
      </c>
      <c r="O152" s="184">
        <f>IF(K152="","SIN ESTADO",IF(M152&lt;&gt;"","PAGA",IF(L152&gt;0,"VENCIDA",IF(L152&gt;=-5,"POR VENCER","AL DÍA"))))</f>
        <v/>
      </c>
      <c r="P152" s="185" t="inlineStr">
        <is>
          <t>TRANSFERENCIA</t>
        </is>
      </c>
      <c r="Q152" s="119">
        <f>IF(N($H152)&lt;2,"",IF(K152="","",K152+31))</f>
        <v/>
      </c>
      <c r="R152" s="124">
        <f>IF(Q152="","",TODAY()-Q152)</f>
        <v/>
      </c>
      <c r="S152" s="406" t="n">
        <v>46083</v>
      </c>
      <c r="T152" s="184" t="n">
        <v>1000000</v>
      </c>
      <c r="U152" s="184">
        <f>IF(Q152="","SIN ESTADO",IF(S152&lt;&gt;"","PAGA",IF(R152&gt;0,"VENCIDA",IF(R152&gt;=-5,"POR VENCER","AL DÍA"))))</f>
        <v/>
      </c>
      <c r="V152" s="185" t="inlineStr">
        <is>
          <t>TRANSFERENCIA</t>
        </is>
      </c>
      <c r="W152" s="119">
        <f>IF(N($H152)&lt;3,"",IF(Q152="","",Q152+31))</f>
        <v/>
      </c>
      <c r="X152" s="124">
        <f>IF(W152="","",TODAY()-W152)</f>
        <v/>
      </c>
      <c r="Y152" s="406" t="n">
        <v>46083</v>
      </c>
      <c r="Z152" s="475" t="n">
        <v>1000000</v>
      </c>
      <c r="AA152" s="184">
        <f>IF(W152="","SIN ESTADO",IF(Y152&lt;&gt;"","PAGA",IF(X152&gt;0,"VENCIDA",IF(X152&gt;=-5,"POR VENCER","AL DÍA"))))</f>
        <v/>
      </c>
      <c r="AB152" s="185" t="inlineStr">
        <is>
          <t>TRANSFERENCIA</t>
        </is>
      </c>
      <c r="AC152" s="119">
        <f>IF(N($H152)&lt;4,"",IF(W152="","",W152+31))</f>
        <v/>
      </c>
      <c r="AD152" s="124">
        <f>IF(AC152="","",TODAY()-AC152)</f>
        <v/>
      </c>
      <c r="AE152" s="494" t="n">
        <v>46140</v>
      </c>
      <c r="AF152" s="114" t="n">
        <v>1000000</v>
      </c>
      <c r="AG152" s="184">
        <f>IF(AC152="","SIN ESTADO",IF(AE152&lt;&gt;"","PAGA",IF(AD152&gt;0,"VENCIDA",IF(AD152&gt;=-5,"POR VENCER","AL DÍA"))))</f>
        <v/>
      </c>
      <c r="AH152" s="185" t="inlineStr">
        <is>
          <t>TRANSFERENCIA</t>
        </is>
      </c>
      <c r="AI152" s="119">
        <f>IF(N($H152)&lt;5,"",IF(AC152="","",AC152+31))</f>
        <v/>
      </c>
      <c r="AJ152" s="124">
        <f>IF(AI152="","",TODAY()-AI152)</f>
        <v/>
      </c>
      <c r="AK152" s="494" t="n">
        <v>46190</v>
      </c>
      <c r="AL152" s="184" t="n">
        <v>1000000</v>
      </c>
      <c r="AM152" s="184">
        <f>IF(AI152="","SIN ESTADO",IF(AK152&lt;&gt;"","PAGA",IF(AJ152&gt;0,"VENCIDA",IF(AJ152&gt;=-5,"POR VENCER","AL DÍA"))))</f>
        <v/>
      </c>
      <c r="AN152" s="185" t="inlineStr">
        <is>
          <t>TRANSFERENCIA</t>
        </is>
      </c>
      <c r="AO152" s="119">
        <f>IF(N($H152)&lt;6,"",IF(AI152="","",AI152+31))</f>
        <v/>
      </c>
      <c r="AP152" s="124">
        <f>IF(AO152="","",TODAY()-AO152)</f>
        <v/>
      </c>
      <c r="AQ152" s="270" t="n">
        <v>46233</v>
      </c>
      <c r="AR152" s="184" t="n">
        <v>1000000</v>
      </c>
      <c r="AS152" s="184">
        <f>IF(AO152="","SIN ESTADO",IF(AQ152&lt;&gt;"","PAGA",IF(AP152&gt;0,"VENCIDA",IF(AP152&gt;=-5,"POR VENCER","AL DÍA"))))</f>
        <v/>
      </c>
      <c r="AT152" s="185" t="inlineStr">
        <is>
          <t>TRANSFERENCIA</t>
        </is>
      </c>
      <c r="AU152" s="119">
        <f>IF(N($H152)&lt;7,"",IF(AO152="","",AO152+31))</f>
        <v/>
      </c>
      <c r="AV152" s="124">
        <f>IF(AU152="","",TODAY()-AU152)</f>
        <v/>
      </c>
      <c r="AW152" s="494" t="n">
        <v>46281</v>
      </c>
      <c r="AX152" s="184" t="n">
        <v>1000000</v>
      </c>
      <c r="AY152" s="184">
        <f>IF(AU152="","SIN ESTADO",IF(AW152&lt;&gt;"","PAGA",IF(AV152&gt;0,"VENCIDA",IF(AV152&gt;=-5,"POR VENCER","AL DÍA"))))</f>
        <v/>
      </c>
      <c r="AZ152" s="185" t="inlineStr">
        <is>
          <t>TRANSFERENCIA</t>
        </is>
      </c>
      <c r="BA152" s="119">
        <f>IF(N($H152)&lt;8,"",IF(AU152="","",AU152+31))</f>
        <v/>
      </c>
      <c r="BB152" s="124">
        <f>IF(BA152="","",TODAY()-BA152)</f>
        <v/>
      </c>
      <c r="BC152" s="494" t="n"/>
      <c r="BD152" s="184" t="n"/>
      <c r="BE152" s="184">
        <f>IF(BA152="","SIN ESTADO",IF(BC152&lt;&gt;"","PAGA",IF(BB152&gt;0,"VENCIDA",IF(BB152&gt;=-5,"POR VENCER","AL DÍA"))))</f>
        <v/>
      </c>
      <c r="BF152" s="185" t="n"/>
      <c r="BG152" s="119">
        <f>IF(N($H152)&lt;9,"",IF(BA152="","",BA152+31))</f>
        <v/>
      </c>
      <c r="BH152" s="124">
        <f>IF(BG152="","",TODAY()-BG152)</f>
        <v/>
      </c>
      <c r="BI152" s="494" t="n"/>
      <c r="BJ152" s="184" t="n"/>
      <c r="BK152" s="184">
        <f>IF(BG152="","SIN ESTADO",IF(BI152&lt;&gt;"","PAGA",IF(BH152&gt;0,"VENCIDA",IF(BH152&gt;=-5,"POR VENCER","AL DÍA"))))</f>
        <v/>
      </c>
      <c r="BL152" s="185" t="n"/>
      <c r="BM152" s="119">
        <f>IF(N($H152)&lt;10,"",IF(BG152="","",BG152+31))</f>
        <v/>
      </c>
      <c r="BN152" s="124">
        <f>IF(BM152="","",TODAY()-BM152)</f>
        <v/>
      </c>
      <c r="BO152" s="494" t="n"/>
      <c r="BP152" s="184" t="n"/>
      <c r="BQ152" s="184">
        <f>IF(BM152="","SIN ESTADO",IF(BO152&lt;&gt;"","PAGA",IF(BN152&gt;0,"VENCIDA",IF(BN152&gt;=-5,"POR VENCER","AL DÍA"))))</f>
        <v/>
      </c>
      <c r="BR152" s="185" t="n"/>
      <c r="BS152" s="119">
        <f>IF(N($H152)&lt;11,"",IF(BM152="","",BM152+31))</f>
        <v/>
      </c>
      <c r="BT152" s="124">
        <f>IF(BS152="","",TODAY()-BS152)</f>
        <v/>
      </c>
      <c r="BU152" s="494" t="n"/>
      <c r="BV152" s="184" t="n"/>
      <c r="BW152" s="184">
        <f>IF(BS152="","SIN ESTADO",IF(BU152&lt;&gt;"","PAGA",IF(BT152&gt;0,"VENCIDA",IF(BT152&gt;=-5,"POR VENCER","AL DÍA"))))</f>
        <v/>
      </c>
      <c r="BX152" s="185" t="n"/>
      <c r="BY152" s="119">
        <f>IF(N($H152)&lt;12,"",IF(BS152="","",BS152+31))</f>
        <v/>
      </c>
      <c r="BZ152" s="124">
        <f>IF(BY152="","",TODAY()-BY152)</f>
        <v/>
      </c>
      <c r="CA152" s="494" t="n"/>
      <c r="CB152" s="184" t="n"/>
      <c r="CC152" s="184">
        <f>IF(BY152="","SIN ESTADO",IF(CA152&lt;&gt;"","PAGA",IF(BZ152&gt;0,"VENCIDA",IF(BZ152&gt;=-5,"POR VENCER","AL DÍA"))))</f>
        <v/>
      </c>
      <c r="CD152" s="185" t="n"/>
      <c r="CE152" s="119">
        <f>IF(N($H152)&lt;13,"",IF(BY152="","",BY152+31))</f>
        <v/>
      </c>
      <c r="CF152" s="124">
        <f>IF(CE152="","",TODAY()-CE152)</f>
        <v/>
      </c>
      <c r="CG152" s="494" t="n"/>
      <c r="CH152" s="184" t="n"/>
      <c r="CI152" s="184">
        <f>IF(CE152="","SIN ESTADO",IF(CG152&lt;&gt;"","PAGA",IF(CF152&gt;0,"VENCIDA",IF(CF152&gt;=-5,"POR VENCER","AL DÍA"))))</f>
        <v/>
      </c>
      <c r="CJ152" s="185" t="n"/>
      <c r="CK152" s="119">
        <f>IF(N($H152)&lt;14,"",IF(CE152="","",CE152+31))</f>
        <v/>
      </c>
      <c r="CL152" s="124">
        <f>IF(CK152="","",TODAY()-CK152)</f>
        <v/>
      </c>
      <c r="CM152" s="494" t="n"/>
      <c r="CN152" s="184" t="n"/>
      <c r="CO152" s="184">
        <f>IF(CK152="","SIN ESTADO",IF(CM152&lt;&gt;"","PAGA",IF(CL152&gt;0,"VENCIDA",IF(CL152&gt;=-5,"POR VENCER","AL DÍA"))))</f>
        <v/>
      </c>
      <c r="CP152" s="185" t="n"/>
      <c r="CQ152" s="119">
        <f>IF(N($H152)&lt;15,"",IF(CK152="","",CK152+31))</f>
        <v/>
      </c>
      <c r="CR152" s="124">
        <f>IF(CQ152="","",TODAY()-CQ152)</f>
        <v/>
      </c>
      <c r="CS152" s="494" t="n"/>
      <c r="CT152" s="184" t="n"/>
      <c r="CU152" s="184">
        <f>IF(CQ152="","SIN ESTADO",IF(CS152&lt;&gt;"","PAGA",IF(CR152&gt;0,"VENCIDA",IF(CR152&gt;=-5,"POR VENCER","AL DÍA"))))</f>
        <v/>
      </c>
      <c r="CV152" s="185" t="n"/>
      <c r="CW152" s="119">
        <f>IF(N($H152)&lt;16,"",IF(CQ152="","",CQ152+31))</f>
        <v/>
      </c>
      <c r="CX152" s="124">
        <f>IF(CW152="","",TODAY()-CW152)</f>
        <v/>
      </c>
      <c r="CY152" s="494" t="n"/>
      <c r="CZ152" s="184" t="n"/>
      <c r="DA152" s="184">
        <f>IF(CW152="","SIN ESTADO",IF(CY152&lt;&gt;"","PAGA",IF(CX152&gt;0,"VENCIDA",IF(CX152&gt;=-5,"POR VENCER","AL DÍA"))))</f>
        <v/>
      </c>
      <c r="DB152" s="185" t="n"/>
      <c r="DC152" s="119">
        <f>IF(N($H152)&lt;17,"",IF(CW152="","",CW152+31))</f>
        <v/>
      </c>
      <c r="DD152" s="124">
        <f>IF(DC152="","",TODAY()-DC152)</f>
        <v/>
      </c>
      <c r="DE152" s="494" t="n"/>
      <c r="DF152" s="184" t="n"/>
      <c r="DG152" s="184">
        <f>IF(DC152="","SIN ESTADO",IF(DE152&lt;&gt;"","PAGA",IF(DD152&gt;0,"VENCIDA",IF(DD152&gt;=-5,"POR VENCER","AL DÍA"))))</f>
        <v/>
      </c>
      <c r="DH152" s="185" t="n"/>
      <c r="DI152" s="119">
        <f>IF(N($H152)&lt;18,"",IF(DC152="","",DC152+31))</f>
        <v/>
      </c>
      <c r="DJ152" s="124">
        <f>IF(DI152="","",TODAY()-DI152)</f>
        <v/>
      </c>
      <c r="DK152" s="494" t="n"/>
      <c r="DL152" s="184" t="n"/>
      <c r="DM152" s="184">
        <f>IF(DI152="","SIN ESTADO",IF(DK152&lt;&gt;"","PAGA",IF(DJ152&gt;0,"VENCIDA",IF(DJ152&gt;=-5,"POR VENCER","AL DÍA"))))</f>
        <v/>
      </c>
      <c r="DN152" s="185" t="n"/>
      <c r="DO152" s="119">
        <f>IF(N($H152)&lt;19,"",IF(DI152="","",DI152+31))</f>
        <v/>
      </c>
      <c r="DP152" s="124">
        <f>IF(DO152="","",TODAY()-DO152)</f>
        <v/>
      </c>
      <c r="DQ152" s="494" t="n"/>
      <c r="DR152" s="184" t="n"/>
      <c r="DS152" s="184">
        <f>IF(DO152="","SIN ESTADO",IF(DQ152&lt;&gt;"","PAGA",IF(DP152&gt;0,"VENCIDA",IF(DP152&gt;=-5,"POR VENCER","AL DÍA"))))</f>
        <v/>
      </c>
      <c r="DT152" s="185" t="n"/>
      <c r="DU152" s="119">
        <f>IF(N($H152)&lt;20,"",IF(DO152="","",DO152+31))</f>
        <v/>
      </c>
      <c r="DV152" s="124">
        <f>IF(DU152="","",TODAY()-DU152)</f>
        <v/>
      </c>
      <c r="DW152" s="494" t="n"/>
      <c r="DX152" s="184" t="n"/>
      <c r="DY152" s="184">
        <f>IF(DU152="","SIN ESTADO",IF(DW152&lt;&gt;"","PAGA",IF(DV152&gt;0,"VENCIDA",IF(DV152&gt;=-5,"POR VENCER","AL DÍA"))))</f>
        <v/>
      </c>
      <c r="DZ152" s="185" t="n"/>
      <c r="EA152" s="119">
        <f>IF(N($H152)&lt;21,"",IF(DU152="","",DU152+31))</f>
        <v/>
      </c>
      <c r="EB152" s="124">
        <f>IF(EA152="","",TODAY()-EA152)</f>
        <v/>
      </c>
      <c r="EC152" s="494" t="n"/>
      <c r="ED152" s="184" t="n"/>
      <c r="EE152" s="184">
        <f>IF(EA152="","SIN ESTADO",IF(EC152&lt;&gt;"","PAGA",IF(EB152&gt;0,"VENCIDA",IF(EB152&gt;=-5,"POR VENCER","AL DÍA"))))</f>
        <v/>
      </c>
      <c r="EF152" s="185" t="n"/>
      <c r="EG152" s="119">
        <f>IF(N($H152)&lt;22,"",IF(EA152="","",EA152+31))</f>
        <v/>
      </c>
      <c r="EH152" s="124">
        <f>IF(EG152="","",TODAY()-EG152)</f>
        <v/>
      </c>
      <c r="EI152" s="494" t="n"/>
      <c r="EJ152" s="184" t="n"/>
      <c r="EK152" s="184">
        <f>IF(EG152="","SIN ESTADO",IF(EI152&lt;&gt;"","PAGA",IF(EH152&gt;0,"VENCIDA",IF(EH152&gt;=-5,"POR VENCER","AL DÍA"))))</f>
        <v/>
      </c>
      <c r="EL152" s="185" t="n"/>
      <c r="EM152" s="119">
        <f>IF(N($H152)&lt;23,"",IF(EG152="","",EG152+31))</f>
        <v/>
      </c>
      <c r="EN152" s="124">
        <f>IF(EM152="","",TODAY()-EM152)</f>
        <v/>
      </c>
      <c r="EO152" s="494" t="n"/>
      <c r="EP152" s="184" t="n"/>
      <c r="EQ152" s="184">
        <f>IF(EM152="","SIN ESTADO",IF(EO152&lt;&gt;"","PAGA",IF(EN152&gt;0,"VENCIDA",IF(EN152&gt;=-5,"POR VENCER","AL DÍA"))))</f>
        <v/>
      </c>
      <c r="ER152" s="185" t="n"/>
      <c r="ES152" s="119">
        <f>IF(N($H152)&lt;24,"",IF(EM152="","",EM152+31))</f>
        <v/>
      </c>
      <c r="ET152" s="124">
        <f>IF(ES152="","",TODAY()-ES152)</f>
        <v/>
      </c>
      <c r="EU152" s="494" t="n"/>
      <c r="EV152" s="184" t="n"/>
      <c r="EW152" s="184">
        <f>IF(ES152="","SIN ESTADO",IF(EU152&lt;&gt;"","PAGA",IF(ET152&gt;0,"VENCIDA",IF(ET152&gt;=-5,"POR VENCER","AL DÍA"))))</f>
        <v/>
      </c>
      <c r="EX152" s="185" t="n"/>
      <c r="EY152" s="119">
        <f>IF(N($H152)&lt;25,"",IF(ES152="","",ES152+31))</f>
        <v/>
      </c>
      <c r="EZ152" s="124">
        <f>IF(EY152="","",TODAY()-EY152)</f>
        <v/>
      </c>
      <c r="FA152" s="494" t="n"/>
      <c r="FB152" s="184" t="n"/>
      <c r="FC152" s="184">
        <f>IF(EY152="","SIN ESTADO",IF(FA152&lt;&gt;"","PAGA",IF(EZ152&gt;0,"VENCIDA",IF(EZ152&gt;=-5,"POR VENCER","AL DÍA"))))</f>
        <v/>
      </c>
      <c r="FD152" s="185" t="n"/>
      <c r="FE152" s="119">
        <f>IF(N($H152)&lt;26,"",IF(EY152="","",EY152+31))</f>
        <v/>
      </c>
      <c r="FF152" s="124">
        <f>IF(FE152="","",TODAY()-FE152)</f>
        <v/>
      </c>
      <c r="FG152" s="494" t="n"/>
      <c r="FH152" s="184" t="n"/>
      <c r="FI152" s="184">
        <f>IF(FE152="","SIN ESTADO",IF(FG152&lt;&gt;"","PAGA",IF(FF152&gt;0,"VENCIDA",IF(FF152&gt;=-5,"POR VENCER","AL DÍA"))))</f>
        <v/>
      </c>
      <c r="FJ152" s="185" t="n"/>
      <c r="FK152" s="119">
        <f>IF(N($H152)&lt;27,"",IF(FE152="","",FE152+31))</f>
        <v/>
      </c>
      <c r="FL152" s="124">
        <f>IF(FK152="","",TODAY()-FK152)</f>
        <v/>
      </c>
      <c r="FM152" s="494" t="n"/>
      <c r="FN152" s="184" t="n"/>
      <c r="FO152" s="184">
        <f>IF(FK152="","SIN ESTADO",IF(FM152&lt;&gt;"","PAGA",IF(FL152&gt;0,"VENCIDA",IF(FL152&gt;=-5,"POR VENCER","AL DÍA"))))</f>
        <v/>
      </c>
      <c r="FP152" s="185" t="n"/>
      <c r="FQ152" s="119">
        <f>IF(N($H152)&lt;28,"",IF(FK152="","",FK152+31))</f>
        <v/>
      </c>
      <c r="FR152" s="124">
        <f>IF(FQ152="","",TODAY()-FQ152)</f>
        <v/>
      </c>
      <c r="FS152" s="494" t="n"/>
      <c r="FT152" s="184" t="n"/>
      <c r="FU152" s="184">
        <f>IF(FQ152="","SIN ESTADO",IF(FS152&lt;&gt;"","PAGA",IF(FR152&gt;0,"VENCIDA",IF(FR152&gt;=-5,"POR VENCER","AL DÍA"))))</f>
        <v/>
      </c>
      <c r="FV152" s="185" t="n"/>
      <c r="FW152" s="119">
        <f>IF(N($H152)&lt;29,"",IF(FQ152="","",FQ152+31))</f>
        <v/>
      </c>
      <c r="FX152" s="124">
        <f>IF(FW152="","",TODAY()-FW152)</f>
        <v/>
      </c>
      <c r="FY152" s="494" t="n"/>
      <c r="FZ152" s="184" t="n"/>
      <c r="GA152" s="184">
        <f>IF(FW152="","SIN ESTADO",IF(FY152&lt;&gt;"","PAGA",IF(FX152&gt;0,"VENCIDA",IF(FX152&gt;=-5,"POR VENCER","AL DÍA"))))</f>
        <v/>
      </c>
      <c r="GB152" s="185" t="n"/>
      <c r="GC152" s="119">
        <f>IF(N($H152)&lt;30,"",IF(FW152="","",FW152+31))</f>
        <v/>
      </c>
      <c r="GD152" s="124">
        <f>IF(GC152="","",TODAY()-GC152)</f>
        <v/>
      </c>
      <c r="GE152" s="494" t="n"/>
      <c r="GF152" s="184" t="n"/>
      <c r="GG152" s="184">
        <f>IF(GC152="","SIN ESTADO",IF(GE152&lt;&gt;"","PAGA",IF(GD152&gt;0,"VENCIDA",IF(GD152&gt;=-5,"POR VENCER","AL DÍA"))))</f>
        <v/>
      </c>
      <c r="GH152" s="185" t="n"/>
      <c r="GI152" s="119">
        <f>IF(N($H152)&lt;31,"",IF(GC152="","",GC152+31))</f>
        <v/>
      </c>
      <c r="GJ152" s="124">
        <f>IF(GI152="","",TODAY()-GI152)</f>
        <v/>
      </c>
      <c r="GK152" s="494" t="n"/>
      <c r="GL152" s="184" t="n"/>
      <c r="GM152" s="184">
        <f>IF(GI152="","SIN ESTADO",IF(GK152&lt;&gt;"","PAGA",IF(GJ152&gt;0,"VENCIDA",IF(GJ152&gt;=-5,"POR VENCER","AL DÍA"))))</f>
        <v/>
      </c>
      <c r="GN152" s="185" t="n"/>
      <c r="GO152" s="119">
        <f>IF(N($H152)&lt;32,"",IF(GI152="","",GI152+31))</f>
        <v/>
      </c>
      <c r="GP152" s="124">
        <f>IF(GO152="","",TODAY()-GO152)</f>
        <v/>
      </c>
      <c r="GQ152" s="494" t="n"/>
      <c r="GR152" s="184" t="n"/>
      <c r="GS152" s="184">
        <f>IF(GO152="","SIN ESTADO",IF(GQ152&lt;&gt;"","PAGA",IF(GP152&gt;0,"VENCIDA",IF(GP152&gt;=-5,"POR VENCER","AL DÍA"))))</f>
        <v/>
      </c>
      <c r="GT152" s="185" t="n"/>
      <c r="GU152" s="119">
        <f>IF(N($H152)&lt;33,"",IF(GO152="","",GO152+31))</f>
        <v/>
      </c>
      <c r="GV152" s="124">
        <f>IF(GU152="","",TODAY()-GU152)</f>
        <v/>
      </c>
      <c r="GW152" s="494" t="n"/>
      <c r="GX152" s="184" t="n"/>
      <c r="GY152" s="184">
        <f>IF(GU152="","SIN ESTADO",IF(GW152&lt;&gt;"","PAGA",IF(GV152&gt;0,"VENCIDA",IF(GV152&gt;=-5,"POR VENCER","AL DÍA"))))</f>
        <v/>
      </c>
      <c r="GZ152" s="185" t="n"/>
      <c r="HA152" s="119">
        <f>IF(N($H152)&lt;34,"",IF(GU152="","",GU152+31))</f>
        <v/>
      </c>
      <c r="HB152" s="124">
        <f>IF(HA152="","",TODAY()-HA152)</f>
        <v/>
      </c>
      <c r="HC152" s="494" t="n"/>
      <c r="HD152" s="184" t="n"/>
      <c r="HE152" s="184">
        <f>IF(HA152="","SIN ESTADO",IF(HC152&lt;&gt;"","PAGA",IF(HB152&gt;0,"VENCIDA",IF(HB152&gt;=-5,"POR VENCER","AL DÍA"))))</f>
        <v/>
      </c>
      <c r="HF152" s="185" t="n"/>
      <c r="HG152" s="119">
        <f>IF(N($H152)&lt;35,"",IF(HA152="","",HA152+31))</f>
        <v/>
      </c>
      <c r="HH152" s="124">
        <f>IF(HG152="","",TODAY()-HG152)</f>
        <v/>
      </c>
      <c r="HI152" s="494" t="n"/>
      <c r="HJ152" s="184" t="n"/>
      <c r="HK152" s="184">
        <f>IF(HG152="","SIN ESTADO",IF(HI152&lt;&gt;"","PAGA",IF(HH152&gt;0,"VENCIDA",IF(HH152&gt;=-5,"POR VENCER","AL DÍA"))))</f>
        <v/>
      </c>
      <c r="HL152" s="168" t="n"/>
      <c r="HM152" s="119">
        <f>IF(N($H152)&lt;36,"",IF(HG152="","",HG152+31))</f>
        <v/>
      </c>
      <c r="HN152" s="124">
        <f>IF(HM152="","",TODAY()-HM152)</f>
        <v/>
      </c>
      <c r="HO152" s="494" t="n"/>
      <c r="HP152" s="184" t="n"/>
      <c r="HQ152" s="184">
        <f>IF(HM152="","SIN ESTADO",IF(HO152&lt;&gt;"","PAGA",IF(HN152&gt;0,"VENCIDA",IF(HN152&gt;=-5,"POR VENCER","AL DÍA"))))</f>
        <v/>
      </c>
      <c r="HR152" s="168" t="n"/>
      <c r="HS152" s="169">
        <f>N152+T152+Z152+AF152+AL152+AR152+AX152+BD152+BJ152+BP152+BV152+CB152+CH152+CN152+CT152+CZ152+DF152+DL152+DR152+DX152+ED152+EJ152+EP152+EV152+FB152+FH152+FN152+FT152+FZ152+GF152+GL152+GR152+GX152+HD152+HJ152+HP152</f>
        <v/>
      </c>
      <c r="HU152" s="170">
        <f>IFERROR(N($J152),0)</f>
        <v/>
      </c>
      <c r="HW152" s="170">
        <f>SUMPRODUCT((MOD(COLUMN($M152:$HR152)-COLUMN($M152),6)=0)*ISNUMBER($M152:$HR152)*($M152:$HR152&gt;=RESUMEN!$C$26)*($M152:$HR152&lt;=RESUMEN!$C$27)*IFERROR(N($N152:$HS152),0))</f>
        <v/>
      </c>
      <c r="HX152" s="170">
        <f>SUMPRODUCT((MOD(COLUMN($M152:$HR152)-COLUMN($M152),6)=0)*ISNUMBER($M152:$HR152)*($M152:$HR152&gt;=RESUMEN!$C$26)*($M152:$HR152&lt;=RESUMEN!$C$27))</f>
        <v/>
      </c>
    </row>
    <row r="153" ht="15.75" customHeight="1" s="506">
      <c r="B153" s="113">
        <f>VENTAS!A152</f>
        <v/>
      </c>
      <c r="C153" s="236">
        <f>VENTAS!B152</f>
        <v/>
      </c>
      <c r="D153" s="53">
        <f>VENTAS!C152</f>
        <v/>
      </c>
      <c r="E153" s="114">
        <f>VENTAS!D152</f>
        <v/>
      </c>
      <c r="F153" s="114">
        <f>VENTAS!J152</f>
        <v/>
      </c>
      <c r="G153" s="494">
        <f>VENTAS!F152</f>
        <v/>
      </c>
      <c r="H153" s="479">
        <f>VENTAS!K152</f>
        <v/>
      </c>
      <c r="I153" s="479">
        <f>VENTAS!M152</f>
        <v/>
      </c>
      <c r="J153" s="184">
        <f>VENTAS!L152</f>
        <v/>
      </c>
      <c r="K153" s="119">
        <f>IF(N($H153)&lt;1,"",$G153+31)</f>
        <v/>
      </c>
      <c r="L153" s="124">
        <f>IF(K153="","",TODAY()-K153)</f>
        <v/>
      </c>
      <c r="M153" s="201" t="n">
        <v>46072</v>
      </c>
      <c r="N153" s="374" t="n">
        <v>875000</v>
      </c>
      <c r="O153" s="184">
        <f>IF(K153="","SIN ESTADO",IF(M153&lt;&gt;"","PAGA",IF(L153&gt;0,"VENCIDA",IF(L153&gt;=-5,"POR VENCER","AL DÍA"))))</f>
        <v/>
      </c>
      <c r="P153" s="185" t="inlineStr">
        <is>
          <t>TRANSFERENCIA</t>
        </is>
      </c>
      <c r="Q153" s="119">
        <f>IF(N($H153)&lt;2,"",IF(K153="","",K153+31))</f>
        <v/>
      </c>
      <c r="R153" s="124">
        <f>IF(Q153="","",TODAY()-Q153)</f>
        <v/>
      </c>
      <c r="S153" s="494" t="n">
        <v>46149</v>
      </c>
      <c r="T153" s="184" t="n">
        <v>875000</v>
      </c>
      <c r="U153" s="184">
        <f>IF(Q153="","SIN ESTADO",IF(S153&lt;&gt;"","PAGA",IF(R153&gt;0,"VENCIDA",IF(R153&gt;=-5,"POR VENCER","AL DÍA"))))</f>
        <v/>
      </c>
      <c r="V153" s="185" t="inlineStr">
        <is>
          <t>TRANSFERENCIA</t>
        </is>
      </c>
      <c r="W153" s="119">
        <f>IF(N($H153)&lt;3,"",IF(Q153="","",Q153+31))</f>
        <v/>
      </c>
      <c r="X153" s="124">
        <f>IF(W153="","",TODAY()-W153)</f>
        <v/>
      </c>
      <c r="Y153" s="494" t="n">
        <v>46174</v>
      </c>
      <c r="Z153" s="184" t="n">
        <v>875000</v>
      </c>
      <c r="AA153" s="184">
        <f>IF(W153="","SIN ESTADO",IF(Y153&lt;&gt;"","PAGA",IF(X153&gt;0,"VENCIDA",IF(X153&gt;=-5,"POR VENCER","AL DÍA"))))</f>
        <v/>
      </c>
      <c r="AB153" s="185" t="inlineStr">
        <is>
          <t>TRANSFERENCIA</t>
        </is>
      </c>
      <c r="AC153" s="119">
        <f>IF(N($H153)&lt;4,"",IF(W153="","",W153+31))</f>
        <v/>
      </c>
      <c r="AD153" s="124">
        <f>IF(AC153="","",TODAY()-AC153)</f>
        <v/>
      </c>
      <c r="AE153" s="494" t="n">
        <v>46175</v>
      </c>
      <c r="AF153" s="184" t="n">
        <v>875000</v>
      </c>
      <c r="AG153" s="184">
        <f>IF(AC153="","SIN ESTADO",IF(AE153&lt;&gt;"","PAGA",IF(AD153&gt;0,"VENCIDA",IF(AD153&gt;=-5,"POR VENCER","AL DÍA"))))</f>
        <v/>
      </c>
      <c r="AH153" s="185" t="inlineStr">
        <is>
          <t>TRANSFERENCIA</t>
        </is>
      </c>
      <c r="AI153" s="119">
        <f>IF(N($H153)&lt;5,"",IF(AC153="","",AC153+31))</f>
        <v/>
      </c>
      <c r="AJ153" s="124">
        <f>IF(AI153="","",TODAY()-AI153)</f>
        <v/>
      </c>
      <c r="AK153" s="494" t="n">
        <v>46192</v>
      </c>
      <c r="AL153" s="184" t="n">
        <v>875000</v>
      </c>
      <c r="AM153" s="184">
        <f>IF(AI153="","SIN ESTADO",IF(AK153&lt;&gt;"","PAGA",IF(AJ153&gt;0,"VENCIDA",IF(AJ153&gt;=-5,"POR VENCER","AL DÍA"))))</f>
        <v/>
      </c>
      <c r="AN153" s="185" t="inlineStr">
        <is>
          <t>TRANSFERENCIA</t>
        </is>
      </c>
      <c r="AO153" s="119">
        <f>IF(N($H153)&lt;6,"",IF(AI153="","",AI153+31))</f>
        <v/>
      </c>
      <c r="AP153" s="124">
        <f>IF(AO153="","",TODAY()-AO153)</f>
        <v/>
      </c>
      <c r="AQ153" s="270" t="n"/>
      <c r="AR153" s="184" t="n"/>
      <c r="AS153" s="184">
        <f>IF(AO153="","SIN ESTADO",IF(AQ153&lt;&gt;"","PAGA",IF(AP153&gt;0,"VENCIDA",IF(AP153&gt;=-5,"POR VENCER","AL DÍA"))))</f>
        <v/>
      </c>
      <c r="AT153" s="185" t="n"/>
      <c r="AU153" s="119">
        <f>IF(N($H153)&lt;7,"",IF(AO153="","",AO153+31))</f>
        <v/>
      </c>
      <c r="AV153" s="124">
        <f>IF(AU153="","",TODAY()-AU153)</f>
        <v/>
      </c>
      <c r="AW153" s="494" t="n"/>
      <c r="AX153" s="184" t="n"/>
      <c r="AY153" s="184">
        <f>IF(AU153="","SIN ESTADO",IF(AW153&lt;&gt;"","PAGA",IF(AV153&gt;0,"VENCIDA",IF(AV153&gt;=-5,"POR VENCER","AL DÍA"))))</f>
        <v/>
      </c>
      <c r="AZ153" s="185" t="n"/>
      <c r="BA153" s="119">
        <f>IF(N($H153)&lt;8,"",IF(AU153="","",AU153+31))</f>
        <v/>
      </c>
      <c r="BB153" s="124">
        <f>IF(BA153="","",TODAY()-BA153)</f>
        <v/>
      </c>
      <c r="BC153" s="494" t="n"/>
      <c r="BD153" s="184" t="n"/>
      <c r="BE153" s="184">
        <f>IF(BA153="","SIN ESTADO",IF(BC153&lt;&gt;"","PAGA",IF(BB153&gt;0,"VENCIDA",IF(BB153&gt;=-5,"POR VENCER","AL DÍA"))))</f>
        <v/>
      </c>
      <c r="BF153" s="185" t="n"/>
      <c r="BG153" s="119">
        <f>IF(N($H153)&lt;9,"",IF(BA153="","",BA153+31))</f>
        <v/>
      </c>
      <c r="BH153" s="124">
        <f>IF(BG153="","",TODAY()-BG153)</f>
        <v/>
      </c>
      <c r="BI153" s="494" t="n"/>
      <c r="BJ153" s="184" t="n"/>
      <c r="BK153" s="184">
        <f>IF(BG153="","SIN ESTADO",IF(BI153&lt;&gt;"","PAGA",IF(BH153&gt;0,"VENCIDA",IF(BH153&gt;=-5,"POR VENCER","AL DÍA"))))</f>
        <v/>
      </c>
      <c r="BL153" s="185" t="n"/>
      <c r="BM153" s="119">
        <f>IF(N($H153)&lt;10,"",IF(BG153="","",BG153+31))</f>
        <v/>
      </c>
      <c r="BN153" s="124">
        <f>IF(BM153="","",TODAY()-BM153)</f>
        <v/>
      </c>
      <c r="BO153" s="494" t="n"/>
      <c r="BP153" s="184" t="n"/>
      <c r="BQ153" s="184">
        <f>IF(BM153="","SIN ESTADO",IF(BO153&lt;&gt;"","PAGA",IF(BN153&gt;0,"VENCIDA",IF(BN153&gt;=-5,"POR VENCER","AL DÍA"))))</f>
        <v/>
      </c>
      <c r="BR153" s="185" t="n"/>
      <c r="BS153" s="119">
        <f>IF(N($H153)&lt;11,"",IF(BM153="","",BM153+31))</f>
        <v/>
      </c>
      <c r="BT153" s="124">
        <f>IF(BS153="","",TODAY()-BS153)</f>
        <v/>
      </c>
      <c r="BU153" s="494" t="n"/>
      <c r="BV153" s="184" t="n"/>
      <c r="BW153" s="184">
        <f>IF(BS153="","SIN ESTADO",IF(BU153&lt;&gt;"","PAGA",IF(BT153&gt;0,"VENCIDA",IF(BT153&gt;=-5,"POR VENCER","AL DÍA"))))</f>
        <v/>
      </c>
      <c r="BX153" s="185" t="n"/>
      <c r="BY153" s="119">
        <f>IF(N($H153)&lt;12,"",IF(BS153="","",BS153+31))</f>
        <v/>
      </c>
      <c r="BZ153" s="124">
        <f>IF(BY153="","",TODAY()-BY153)</f>
        <v/>
      </c>
      <c r="CA153" s="494" t="n"/>
      <c r="CB153" s="184" t="n"/>
      <c r="CC153" s="184">
        <f>IF(BY153="","SIN ESTADO",IF(CA153&lt;&gt;"","PAGA",IF(BZ153&gt;0,"VENCIDA",IF(BZ153&gt;=-5,"POR VENCER","AL DÍA"))))</f>
        <v/>
      </c>
      <c r="CD153" s="185" t="n"/>
      <c r="CE153" s="119">
        <f>IF(N($H153)&lt;13,"",IF(BY153="","",BY153+31))</f>
        <v/>
      </c>
      <c r="CF153" s="124">
        <f>IF(CE153="","",TODAY()-CE153)</f>
        <v/>
      </c>
      <c r="CG153" s="494" t="n"/>
      <c r="CH153" s="184" t="n"/>
      <c r="CI153" s="184">
        <f>IF(CE153="","SIN ESTADO",IF(CG153&lt;&gt;"","PAGA",IF(CF153&gt;0,"VENCIDA",IF(CF153&gt;=-5,"POR VENCER","AL DÍA"))))</f>
        <v/>
      </c>
      <c r="CJ153" s="185" t="n"/>
      <c r="CK153" s="119">
        <f>IF(N($H153)&lt;14,"",IF(CE153="","",CE153+31))</f>
        <v/>
      </c>
      <c r="CL153" s="124">
        <f>IF(CK153="","",TODAY()-CK153)</f>
        <v/>
      </c>
      <c r="CM153" s="494" t="n"/>
      <c r="CN153" s="184" t="n"/>
      <c r="CO153" s="184">
        <f>IF(CK153="","SIN ESTADO",IF(CM153&lt;&gt;"","PAGA",IF(CL153&gt;0,"VENCIDA",IF(CL153&gt;=-5,"POR VENCER","AL DÍA"))))</f>
        <v/>
      </c>
      <c r="CP153" s="185" t="n"/>
      <c r="CQ153" s="119">
        <f>IF(N($H153)&lt;15,"",IF(CK153="","",CK153+31))</f>
        <v/>
      </c>
      <c r="CR153" s="124">
        <f>IF(CQ153="","",TODAY()-CQ153)</f>
        <v/>
      </c>
      <c r="CS153" s="494" t="n"/>
      <c r="CT153" s="184" t="n"/>
      <c r="CU153" s="184">
        <f>IF(CQ153="","SIN ESTADO",IF(CS153&lt;&gt;"","PAGA",IF(CR153&gt;0,"VENCIDA",IF(CR153&gt;=-5,"POR VENCER","AL DÍA"))))</f>
        <v/>
      </c>
      <c r="CV153" s="185" t="n"/>
      <c r="CW153" s="119">
        <f>IF(N($H153)&lt;16,"",IF(CQ153="","",CQ153+31))</f>
        <v/>
      </c>
      <c r="CX153" s="124">
        <f>IF(CW153="","",TODAY()-CW153)</f>
        <v/>
      </c>
      <c r="CY153" s="494" t="n"/>
      <c r="CZ153" s="184" t="n"/>
      <c r="DA153" s="184">
        <f>IF(CW153="","SIN ESTADO",IF(CY153&lt;&gt;"","PAGA",IF(CX153&gt;0,"VENCIDA",IF(CX153&gt;=-5,"POR VENCER","AL DÍA"))))</f>
        <v/>
      </c>
      <c r="DB153" s="185" t="n"/>
      <c r="DC153" s="119">
        <f>IF(N($H153)&lt;17,"",IF(CW153="","",CW153+31))</f>
        <v/>
      </c>
      <c r="DD153" s="124">
        <f>IF(DC153="","",TODAY()-DC153)</f>
        <v/>
      </c>
      <c r="DE153" s="494" t="n"/>
      <c r="DF153" s="184" t="n"/>
      <c r="DG153" s="184">
        <f>IF(DC153="","SIN ESTADO",IF(DE153&lt;&gt;"","PAGA",IF(DD153&gt;0,"VENCIDA",IF(DD153&gt;=-5,"POR VENCER","AL DÍA"))))</f>
        <v/>
      </c>
      <c r="DH153" s="185" t="n"/>
      <c r="DI153" s="119">
        <f>IF(N($H153)&lt;18,"",IF(DC153="","",DC153+31))</f>
        <v/>
      </c>
      <c r="DJ153" s="124">
        <f>IF(DI153="","",TODAY()-DI153)</f>
        <v/>
      </c>
      <c r="DK153" s="494" t="n"/>
      <c r="DL153" s="184" t="n"/>
      <c r="DM153" s="184">
        <f>IF(DI153="","SIN ESTADO",IF(DK153&lt;&gt;"","PAGA",IF(DJ153&gt;0,"VENCIDA",IF(DJ153&gt;=-5,"POR VENCER","AL DÍA"))))</f>
        <v/>
      </c>
      <c r="DN153" s="185" t="n"/>
      <c r="DO153" s="119">
        <f>IF(N($H153)&lt;19,"",IF(DI153="","",DI153+31))</f>
        <v/>
      </c>
      <c r="DP153" s="124">
        <f>IF(DO153="","",TODAY()-DO153)</f>
        <v/>
      </c>
      <c r="DQ153" s="494" t="n"/>
      <c r="DR153" s="184" t="n"/>
      <c r="DS153" s="184">
        <f>IF(DO153="","SIN ESTADO",IF(DQ153&lt;&gt;"","PAGA",IF(DP153&gt;0,"VENCIDA",IF(DP153&gt;=-5,"POR VENCER","AL DÍA"))))</f>
        <v/>
      </c>
      <c r="DT153" s="185" t="n"/>
      <c r="DU153" s="119">
        <f>IF(N($H153)&lt;20,"",IF(DO153="","",DO153+31))</f>
        <v/>
      </c>
      <c r="DV153" s="124">
        <f>IF(DU153="","",TODAY()-DU153)</f>
        <v/>
      </c>
      <c r="DW153" s="494" t="n"/>
      <c r="DX153" s="184" t="n"/>
      <c r="DY153" s="184">
        <f>IF(DU153="","SIN ESTADO",IF(DW153&lt;&gt;"","PAGA",IF(DV153&gt;0,"VENCIDA",IF(DV153&gt;=-5,"POR VENCER","AL DÍA"))))</f>
        <v/>
      </c>
      <c r="DZ153" s="185" t="n"/>
      <c r="EA153" s="119">
        <f>IF(N($H153)&lt;21,"",IF(DU153="","",DU153+31))</f>
        <v/>
      </c>
      <c r="EB153" s="124">
        <f>IF(EA153="","",TODAY()-EA153)</f>
        <v/>
      </c>
      <c r="EC153" s="494" t="n"/>
      <c r="ED153" s="184" t="n"/>
      <c r="EE153" s="184">
        <f>IF(EA153="","SIN ESTADO",IF(EC153&lt;&gt;"","PAGA",IF(EB153&gt;0,"VENCIDA",IF(EB153&gt;=-5,"POR VENCER","AL DÍA"))))</f>
        <v/>
      </c>
      <c r="EF153" s="185" t="n"/>
      <c r="EG153" s="119">
        <f>IF(N($H153)&lt;22,"",IF(EA153="","",EA153+31))</f>
        <v/>
      </c>
      <c r="EH153" s="124">
        <f>IF(EG153="","",TODAY()-EG153)</f>
        <v/>
      </c>
      <c r="EI153" s="494" t="n"/>
      <c r="EJ153" s="184" t="n"/>
      <c r="EK153" s="184">
        <f>IF(EG153="","SIN ESTADO",IF(EI153&lt;&gt;"","PAGA",IF(EH153&gt;0,"VENCIDA",IF(EH153&gt;=-5,"POR VENCER","AL DÍA"))))</f>
        <v/>
      </c>
      <c r="EL153" s="185" t="n"/>
      <c r="EM153" s="119">
        <f>IF(N($H153)&lt;23,"",IF(EG153="","",EG153+31))</f>
        <v/>
      </c>
      <c r="EN153" s="124">
        <f>IF(EM153="","",TODAY()-EM153)</f>
        <v/>
      </c>
      <c r="EO153" s="494" t="n"/>
      <c r="EP153" s="184" t="n"/>
      <c r="EQ153" s="184">
        <f>IF(EM153="","SIN ESTADO",IF(EO153&lt;&gt;"","PAGA",IF(EN153&gt;0,"VENCIDA",IF(EN153&gt;=-5,"POR VENCER","AL DÍA"))))</f>
        <v/>
      </c>
      <c r="ER153" s="185" t="n"/>
      <c r="ES153" s="119">
        <f>IF(N($H153)&lt;24,"",IF(EM153="","",EM153+31))</f>
        <v/>
      </c>
      <c r="ET153" s="124">
        <f>IF(ES153="","",TODAY()-ES153)</f>
        <v/>
      </c>
      <c r="EU153" s="494" t="n"/>
      <c r="EV153" s="184" t="n"/>
      <c r="EW153" s="184">
        <f>IF(ES153="","SIN ESTADO",IF(EU153&lt;&gt;"","PAGA",IF(ET153&gt;0,"VENCIDA",IF(ET153&gt;=-5,"POR VENCER","AL DÍA"))))</f>
        <v/>
      </c>
      <c r="EX153" s="185" t="n"/>
      <c r="EY153" s="119">
        <f>IF(N($H153)&lt;25,"",IF(ES153="","",ES153+31))</f>
        <v/>
      </c>
      <c r="EZ153" s="124">
        <f>IF(EY153="","",TODAY()-EY153)</f>
        <v/>
      </c>
      <c r="FA153" s="494" t="n"/>
      <c r="FB153" s="184" t="n"/>
      <c r="FC153" s="184">
        <f>IF(EY153="","SIN ESTADO",IF(FA153&lt;&gt;"","PAGA",IF(EZ153&gt;0,"VENCIDA",IF(EZ153&gt;=-5,"POR VENCER","AL DÍA"))))</f>
        <v/>
      </c>
      <c r="FD153" s="185" t="n"/>
      <c r="FE153" s="119">
        <f>IF(N($H153)&lt;26,"",IF(EY153="","",EY153+31))</f>
        <v/>
      </c>
      <c r="FF153" s="124">
        <f>IF(FE153="","",TODAY()-FE153)</f>
        <v/>
      </c>
      <c r="FG153" s="494" t="n"/>
      <c r="FH153" s="184" t="n"/>
      <c r="FI153" s="184">
        <f>IF(FE153="","SIN ESTADO",IF(FG153&lt;&gt;"","PAGA",IF(FF153&gt;0,"VENCIDA",IF(FF153&gt;=-5,"POR VENCER","AL DÍA"))))</f>
        <v/>
      </c>
      <c r="FJ153" s="185" t="n"/>
      <c r="FK153" s="119">
        <f>IF(N($H153)&lt;27,"",IF(FE153="","",FE153+31))</f>
        <v/>
      </c>
      <c r="FL153" s="124">
        <f>IF(FK153="","",TODAY()-FK153)</f>
        <v/>
      </c>
      <c r="FM153" s="494" t="n"/>
      <c r="FN153" s="184" t="n"/>
      <c r="FO153" s="184">
        <f>IF(FK153="","SIN ESTADO",IF(FM153&lt;&gt;"","PAGA",IF(FL153&gt;0,"VENCIDA",IF(FL153&gt;=-5,"POR VENCER","AL DÍA"))))</f>
        <v/>
      </c>
      <c r="FP153" s="185" t="n"/>
      <c r="FQ153" s="119">
        <f>IF(N($H153)&lt;28,"",IF(FK153="","",FK153+31))</f>
        <v/>
      </c>
      <c r="FR153" s="124">
        <f>IF(FQ153="","",TODAY()-FQ153)</f>
        <v/>
      </c>
      <c r="FS153" s="494" t="n"/>
      <c r="FT153" s="184" t="n"/>
      <c r="FU153" s="184">
        <f>IF(FQ153="","SIN ESTADO",IF(FS153&lt;&gt;"","PAGA",IF(FR153&gt;0,"VENCIDA",IF(FR153&gt;=-5,"POR VENCER","AL DÍA"))))</f>
        <v/>
      </c>
      <c r="FV153" s="185" t="n"/>
      <c r="FW153" s="119">
        <f>IF(N($H153)&lt;29,"",IF(FQ153="","",FQ153+31))</f>
        <v/>
      </c>
      <c r="FX153" s="124">
        <f>IF(FW153="","",TODAY()-FW153)</f>
        <v/>
      </c>
      <c r="FY153" s="494" t="n"/>
      <c r="FZ153" s="184" t="n"/>
      <c r="GA153" s="184">
        <f>IF(FW153="","SIN ESTADO",IF(FY153&lt;&gt;"","PAGA",IF(FX153&gt;0,"VENCIDA",IF(FX153&gt;=-5,"POR VENCER","AL DÍA"))))</f>
        <v/>
      </c>
      <c r="GB153" s="185" t="n"/>
      <c r="GC153" s="119">
        <f>IF(N($H153)&lt;30,"",IF(FW153="","",FW153+31))</f>
        <v/>
      </c>
      <c r="GD153" s="124">
        <f>IF(GC153="","",TODAY()-GC153)</f>
        <v/>
      </c>
      <c r="GE153" s="494" t="n"/>
      <c r="GF153" s="184" t="n"/>
      <c r="GG153" s="184">
        <f>IF(GC153="","SIN ESTADO",IF(GE153&lt;&gt;"","PAGA",IF(GD153&gt;0,"VENCIDA",IF(GD153&gt;=-5,"POR VENCER","AL DÍA"))))</f>
        <v/>
      </c>
      <c r="GH153" s="185" t="n"/>
      <c r="GI153" s="119">
        <f>IF(N($H153)&lt;31,"",IF(GC153="","",GC153+31))</f>
        <v/>
      </c>
      <c r="GJ153" s="124">
        <f>IF(GI153="","",TODAY()-GI153)</f>
        <v/>
      </c>
      <c r="GK153" s="494" t="n"/>
      <c r="GL153" s="184" t="n"/>
      <c r="GM153" s="184">
        <f>IF(GI153="","SIN ESTADO",IF(GK153&lt;&gt;"","PAGA",IF(GJ153&gt;0,"VENCIDA",IF(GJ153&gt;=-5,"POR VENCER","AL DÍA"))))</f>
        <v/>
      </c>
      <c r="GN153" s="185" t="n"/>
      <c r="GO153" s="119">
        <f>IF(N($H153)&lt;32,"",IF(GI153="","",GI153+31))</f>
        <v/>
      </c>
      <c r="GP153" s="124">
        <f>IF(GO153="","",TODAY()-GO153)</f>
        <v/>
      </c>
      <c r="GQ153" s="494" t="n"/>
      <c r="GR153" s="184" t="n"/>
      <c r="GS153" s="184">
        <f>IF(GO153="","SIN ESTADO",IF(GQ153&lt;&gt;"","PAGA",IF(GP153&gt;0,"VENCIDA",IF(GP153&gt;=-5,"POR VENCER","AL DÍA"))))</f>
        <v/>
      </c>
      <c r="GT153" s="185" t="n"/>
      <c r="GU153" s="119">
        <f>IF(N($H153)&lt;33,"",IF(GO153="","",GO153+31))</f>
        <v/>
      </c>
      <c r="GV153" s="124">
        <f>IF(GU153="","",TODAY()-GU153)</f>
        <v/>
      </c>
      <c r="GW153" s="494" t="n"/>
      <c r="GX153" s="184" t="n"/>
      <c r="GY153" s="184">
        <f>IF(GU153="","SIN ESTADO",IF(GW153&lt;&gt;"","PAGA",IF(GV153&gt;0,"VENCIDA",IF(GV153&gt;=-5,"POR VENCER","AL DÍA"))))</f>
        <v/>
      </c>
      <c r="GZ153" s="185" t="n"/>
      <c r="HA153" s="119">
        <f>IF(N($H153)&lt;34,"",IF(GU153="","",GU153+31))</f>
        <v/>
      </c>
      <c r="HB153" s="124">
        <f>IF(HA153="","",TODAY()-HA153)</f>
        <v/>
      </c>
      <c r="HC153" s="494" t="n"/>
      <c r="HD153" s="184" t="n"/>
      <c r="HE153" s="184">
        <f>IF(HA153="","SIN ESTADO",IF(HC153&lt;&gt;"","PAGA",IF(HB153&gt;0,"VENCIDA",IF(HB153&gt;=-5,"POR VENCER","AL DÍA"))))</f>
        <v/>
      </c>
      <c r="HF153" s="185" t="n"/>
      <c r="HG153" s="119">
        <f>IF(N($H153)&lt;35,"",IF(HA153="","",HA153+31))</f>
        <v/>
      </c>
      <c r="HH153" s="124">
        <f>IF(HG153="","",TODAY()-HG153)</f>
        <v/>
      </c>
      <c r="HI153" s="494" t="n"/>
      <c r="HJ153" s="184" t="n"/>
      <c r="HK153" s="184">
        <f>IF(HG153="","SIN ESTADO",IF(HI153&lt;&gt;"","PAGA",IF(HH153&gt;0,"VENCIDA",IF(HH153&gt;=-5,"POR VENCER","AL DÍA"))))</f>
        <v/>
      </c>
      <c r="HL153" s="168" t="n"/>
      <c r="HM153" s="119">
        <f>IF(N($H153)&lt;36,"",IF(HG153="","",HG153+31))</f>
        <v/>
      </c>
      <c r="HN153" s="124">
        <f>IF(HM153="","",TODAY()-HM153)</f>
        <v/>
      </c>
      <c r="HO153" s="494" t="n"/>
      <c r="HP153" s="184" t="n"/>
      <c r="HQ153" s="184">
        <f>IF(HM153="","SIN ESTADO",IF(HO153&lt;&gt;"","PAGA",IF(HN153&gt;0,"VENCIDA",IF(HN153&gt;=-5,"POR VENCER","AL DÍA"))))</f>
        <v/>
      </c>
      <c r="HR153" s="168" t="n"/>
      <c r="HS153" s="169">
        <f>N153+T153+Z153+AF153+AL153+AR153+AX153+BD153+BJ153+BP153+BV153+CB153+CH153+CN153+CT153+CZ153+DF153+DL153+DR153+DX153+ED153+EJ153+EP153+EV153+FB153+FH153+FN153+FT153+FZ153+GF153+GL153+GR153+GX153+HD153+HJ153+HP153</f>
        <v/>
      </c>
      <c r="HU153" s="170">
        <f>IFERROR(N($J153),0)</f>
        <v/>
      </c>
      <c r="HW153" s="170">
        <f>SUMPRODUCT((MOD(COLUMN($M153:$HR153)-COLUMN($M153),6)=0)*ISNUMBER($M153:$HR153)*($M153:$HR153&gt;=RESUMEN!$C$26)*($M153:$HR153&lt;=RESUMEN!$C$27)*IFERROR(N($N153:$HS153),0))</f>
        <v/>
      </c>
      <c r="HX153" s="170">
        <f>SUMPRODUCT((MOD(COLUMN($M153:$HR153)-COLUMN($M153),6)=0)*ISNUMBER($M153:$HR153)*($M153:$HR153&gt;=RESUMEN!$C$26)*($M153:$HR153&lt;=RESUMEN!$C$27))</f>
        <v/>
      </c>
    </row>
    <row r="154" ht="15.75" customHeight="1" s="506">
      <c r="B154" s="113">
        <f>VENTAS!A153</f>
        <v/>
      </c>
      <c r="C154" s="236">
        <f>VENTAS!B153</f>
        <v/>
      </c>
      <c r="D154" s="53">
        <f>VENTAS!C153</f>
        <v/>
      </c>
      <c r="E154" s="114">
        <f>VENTAS!D153</f>
        <v/>
      </c>
      <c r="F154" s="114">
        <f>VENTAS!J153</f>
        <v/>
      </c>
      <c r="G154" s="494">
        <f>VENTAS!F153</f>
        <v/>
      </c>
      <c r="H154" s="479">
        <f>VENTAS!K153</f>
        <v/>
      </c>
      <c r="I154" s="479">
        <f>VENTAS!M153</f>
        <v/>
      </c>
      <c r="J154" s="184">
        <f>VENTAS!L153</f>
        <v/>
      </c>
      <c r="K154" s="119" t="n">
        <v>46190</v>
      </c>
      <c r="L154" s="124">
        <f>IF(K154="","",TODAY()-K154)</f>
        <v/>
      </c>
      <c r="M154" s="494" t="n">
        <v>46190</v>
      </c>
      <c r="N154" s="374" t="n">
        <v>1043000</v>
      </c>
      <c r="O154" s="184">
        <f>IF(K154="","SIN ESTADO",IF(M154&lt;&gt;"","PAGA",IF(L154&gt;0,"VENCIDA",IF(L154&gt;=-5,"POR VENCER","AL DÍA"))))</f>
        <v/>
      </c>
      <c r="P154" s="185" t="inlineStr">
        <is>
          <t>TRANSFERENCIA</t>
        </is>
      </c>
      <c r="Q154" s="119">
        <f>IF(N($H154)&lt;2,"",IF(K154="","",K154+31))</f>
        <v/>
      </c>
      <c r="R154" s="124">
        <f>IF(Q154="","",TODAY()-Q154)</f>
        <v/>
      </c>
      <c r="S154" s="494" t="n">
        <v>46230</v>
      </c>
      <c r="T154" s="184" t="n">
        <v>1043000</v>
      </c>
      <c r="U154" s="184">
        <f>IF(Q154="","SIN ESTADO",IF(S154&lt;&gt;"","PAGA",IF(R154&gt;0,"VENCIDA",IF(R154&gt;=-5,"POR VENCER","AL DÍA"))))</f>
        <v/>
      </c>
      <c r="V154" s="185" t="inlineStr">
        <is>
          <t>TRANSFERENCIA</t>
        </is>
      </c>
      <c r="W154" s="119">
        <f>IF(N($H154)&lt;3,"",IF(Q154="","",Q154+31))</f>
        <v/>
      </c>
      <c r="X154" s="124">
        <f>IF(W154="","",TODAY()-W154)</f>
        <v/>
      </c>
      <c r="Y154" s="494" t="n"/>
      <c r="Z154" s="184" t="n"/>
      <c r="AA154" s="184">
        <f>IF(W154="","SIN ESTADO",IF(Y154&lt;&gt;"","PAGA",IF(X154&gt;0,"VENCIDA",IF(X154&gt;=-5,"POR VENCER","AL DÍA"))))</f>
        <v/>
      </c>
      <c r="AB154" s="185" t="n"/>
      <c r="AC154" s="119">
        <f>IF(N($H154)&lt;4,"",IF(W154="","",W154+31))</f>
        <v/>
      </c>
      <c r="AD154" s="124">
        <f>IF(AC154="","",TODAY()-AC154)</f>
        <v/>
      </c>
      <c r="AE154" s="494" t="n"/>
      <c r="AF154" s="184" t="n"/>
      <c r="AG154" s="184">
        <f>IF(AC154="","SIN ESTADO",IF(AE154&lt;&gt;"","PAGA",IF(AD154&gt;0,"VENCIDA",IF(AD154&gt;=-5,"POR VENCER","AL DÍA"))))</f>
        <v/>
      </c>
      <c r="AH154" s="185" t="n"/>
      <c r="AI154" s="119">
        <f>IF(N($H154)&lt;5,"",IF(AC154="","",AC154+31))</f>
        <v/>
      </c>
      <c r="AJ154" s="124">
        <f>IF(AI154="","",TODAY()-AI154)</f>
        <v/>
      </c>
      <c r="AK154" s="494" t="n"/>
      <c r="AL154" s="184" t="n"/>
      <c r="AM154" s="184">
        <f>IF(AI154="","SIN ESTADO",IF(AK154&lt;&gt;"","PAGA",IF(AJ154&gt;0,"VENCIDA",IF(AJ154&gt;=-5,"POR VENCER","AL DÍA"))))</f>
        <v/>
      </c>
      <c r="AN154" s="185" t="n"/>
      <c r="AO154" s="119">
        <f>IF(N($H154)&lt;6,"",IF(AI154="","",AI154+31))</f>
        <v/>
      </c>
      <c r="AP154" s="124">
        <f>IF(AO154="","",TODAY()-AO154)</f>
        <v/>
      </c>
      <c r="AQ154" s="270" t="n"/>
      <c r="AR154" s="184" t="n"/>
      <c r="AS154" s="184">
        <f>IF(AO154="","SIN ESTADO",IF(AQ154&lt;&gt;"","PAGA",IF(AP154&gt;0,"VENCIDA",IF(AP154&gt;=-5,"POR VENCER","AL DÍA"))))</f>
        <v/>
      </c>
      <c r="AT154" s="185" t="n"/>
      <c r="AU154" s="119">
        <f>IF(N($H154)&lt;7,"",IF(AO154="","",AO154+31))</f>
        <v/>
      </c>
      <c r="AV154" s="124">
        <f>IF(AU154="","",TODAY()-AU154)</f>
        <v/>
      </c>
      <c r="AW154" s="494" t="n"/>
      <c r="AX154" s="184" t="n"/>
      <c r="AY154" s="184">
        <f>IF(AU154="","SIN ESTADO",IF(AW154&lt;&gt;"","PAGA",IF(AV154&gt;0,"VENCIDA",IF(AV154&gt;=-5,"POR VENCER","AL DÍA"))))</f>
        <v/>
      </c>
      <c r="AZ154" s="185" t="n"/>
      <c r="BA154" s="119">
        <f>IF(N($H154)&lt;8,"",IF(AU154="","",AU154+31))</f>
        <v/>
      </c>
      <c r="BB154" s="124">
        <f>IF(BA154="","",TODAY()-BA154)</f>
        <v/>
      </c>
      <c r="BC154" s="494" t="n"/>
      <c r="BD154" s="184" t="n"/>
      <c r="BE154" s="184">
        <f>IF(BA154="","SIN ESTADO",IF(BC154&lt;&gt;"","PAGA",IF(BB154&gt;0,"VENCIDA",IF(BB154&gt;=-5,"POR VENCER","AL DÍA"))))</f>
        <v/>
      </c>
      <c r="BF154" s="185" t="n"/>
      <c r="BG154" s="119">
        <f>IF(N($H154)&lt;9,"",IF(BA154="","",BA154+31))</f>
        <v/>
      </c>
      <c r="BH154" s="124">
        <f>IF(BG154="","",TODAY()-BG154)</f>
        <v/>
      </c>
      <c r="BI154" s="494" t="n"/>
      <c r="BJ154" s="184" t="n"/>
      <c r="BK154" s="184">
        <f>IF(BG154="","SIN ESTADO",IF(BI154&lt;&gt;"","PAGA",IF(BH154&gt;0,"VENCIDA",IF(BH154&gt;=-5,"POR VENCER","AL DÍA"))))</f>
        <v/>
      </c>
      <c r="BL154" s="185" t="n"/>
      <c r="BM154" s="119">
        <f>IF(N($H154)&lt;10,"",IF(BG154="","",BG154+31))</f>
        <v/>
      </c>
      <c r="BN154" s="124">
        <f>IF(BM154="","",TODAY()-BM154)</f>
        <v/>
      </c>
      <c r="BO154" s="494" t="n"/>
      <c r="BP154" s="184" t="n"/>
      <c r="BQ154" s="184">
        <f>IF(BM154="","SIN ESTADO",IF(BO154&lt;&gt;"","PAGA",IF(BN154&gt;0,"VENCIDA",IF(BN154&gt;=-5,"POR VENCER","AL DÍA"))))</f>
        <v/>
      </c>
      <c r="BR154" s="185" t="n"/>
      <c r="BS154" s="119">
        <f>IF(N($H154)&lt;11,"",IF(BM154="","",BM154+31))</f>
        <v/>
      </c>
      <c r="BT154" s="124">
        <f>IF(BS154="","",TODAY()-BS154)</f>
        <v/>
      </c>
      <c r="BU154" s="494" t="n"/>
      <c r="BV154" s="184" t="n"/>
      <c r="BW154" s="184">
        <f>IF(BS154="","SIN ESTADO",IF(BU154&lt;&gt;"","PAGA",IF(BT154&gt;0,"VENCIDA",IF(BT154&gt;=-5,"POR VENCER","AL DÍA"))))</f>
        <v/>
      </c>
      <c r="BX154" s="185" t="n"/>
      <c r="BY154" s="119">
        <f>IF(N($H154)&lt;12,"",IF(BS154="","",BS154+31))</f>
        <v/>
      </c>
      <c r="BZ154" s="124">
        <f>IF(BY154="","",TODAY()-BY154)</f>
        <v/>
      </c>
      <c r="CA154" s="494" t="n"/>
      <c r="CB154" s="184" t="n"/>
      <c r="CC154" s="184">
        <f>IF(BY154="","SIN ESTADO",IF(CA154&lt;&gt;"","PAGA",IF(BZ154&gt;0,"VENCIDA",IF(BZ154&gt;=-5,"POR VENCER","AL DÍA"))))</f>
        <v/>
      </c>
      <c r="CD154" s="185" t="n"/>
      <c r="CE154" s="119">
        <f>IF(N($H154)&lt;13,"",IF(BY154="","",BY154+31))</f>
        <v/>
      </c>
      <c r="CF154" s="124">
        <f>IF(CE154="","",TODAY()-CE154)</f>
        <v/>
      </c>
      <c r="CG154" s="494" t="n"/>
      <c r="CH154" s="184" t="n"/>
      <c r="CI154" s="184">
        <f>IF(CE154="","SIN ESTADO",IF(CG154&lt;&gt;"","PAGA",IF(CF154&gt;0,"VENCIDA",IF(CF154&gt;=-5,"POR VENCER","AL DÍA"))))</f>
        <v/>
      </c>
      <c r="CJ154" s="185" t="n"/>
      <c r="CK154" s="119">
        <f>IF(N($H154)&lt;14,"",IF(CE154="","",CE154+31))</f>
        <v/>
      </c>
      <c r="CL154" s="124">
        <f>IF(CK154="","",TODAY()-CK154)</f>
        <v/>
      </c>
      <c r="CM154" s="494" t="n"/>
      <c r="CN154" s="184" t="n"/>
      <c r="CO154" s="184">
        <f>IF(CK154="","SIN ESTADO",IF(CM154&lt;&gt;"","PAGA",IF(CL154&gt;0,"VENCIDA",IF(CL154&gt;=-5,"POR VENCER","AL DÍA"))))</f>
        <v/>
      </c>
      <c r="CP154" s="185" t="n"/>
      <c r="CQ154" s="119">
        <f>IF(N($H154)&lt;15,"",IF(CK154="","",CK154+31))</f>
        <v/>
      </c>
      <c r="CR154" s="124">
        <f>IF(CQ154="","",TODAY()-CQ154)</f>
        <v/>
      </c>
      <c r="CS154" s="494" t="n"/>
      <c r="CT154" s="184" t="n"/>
      <c r="CU154" s="184">
        <f>IF(CQ154="","SIN ESTADO",IF(CS154&lt;&gt;"","PAGA",IF(CR154&gt;0,"VENCIDA",IF(CR154&gt;=-5,"POR VENCER","AL DÍA"))))</f>
        <v/>
      </c>
      <c r="CV154" s="185" t="n"/>
      <c r="CW154" s="119">
        <f>IF(N($H154)&lt;16,"",IF(CQ154="","",CQ154+31))</f>
        <v/>
      </c>
      <c r="CX154" s="124">
        <f>IF(CW154="","",TODAY()-CW154)</f>
        <v/>
      </c>
      <c r="CY154" s="494" t="n"/>
      <c r="CZ154" s="184" t="n"/>
      <c r="DA154" s="184">
        <f>IF(CW154="","SIN ESTADO",IF(CY154&lt;&gt;"","PAGA",IF(CX154&gt;0,"VENCIDA",IF(CX154&gt;=-5,"POR VENCER","AL DÍA"))))</f>
        <v/>
      </c>
      <c r="DB154" s="185" t="n"/>
      <c r="DC154" s="119">
        <f>IF(N($H154)&lt;17,"",IF(CW154="","",CW154+31))</f>
        <v/>
      </c>
      <c r="DD154" s="124">
        <f>IF(DC154="","",TODAY()-DC154)</f>
        <v/>
      </c>
      <c r="DE154" s="494" t="n"/>
      <c r="DF154" s="184" t="n"/>
      <c r="DG154" s="184">
        <f>IF(DC154="","SIN ESTADO",IF(DE154&lt;&gt;"","PAGA",IF(DD154&gt;0,"VENCIDA",IF(DD154&gt;=-5,"POR VENCER","AL DÍA"))))</f>
        <v/>
      </c>
      <c r="DH154" s="185" t="n"/>
      <c r="DI154" s="119">
        <f>IF(N($H154)&lt;18,"",IF(DC154="","",DC154+31))</f>
        <v/>
      </c>
      <c r="DJ154" s="124">
        <f>IF(DI154="","",TODAY()-DI154)</f>
        <v/>
      </c>
      <c r="DK154" s="494" t="n"/>
      <c r="DL154" s="184" t="n"/>
      <c r="DM154" s="184">
        <f>IF(DI154="","SIN ESTADO",IF(DK154&lt;&gt;"","PAGA",IF(DJ154&gt;0,"VENCIDA",IF(DJ154&gt;=-5,"POR VENCER","AL DÍA"))))</f>
        <v/>
      </c>
      <c r="DN154" s="185" t="n"/>
      <c r="DO154" s="119">
        <f>IF(N($H154)&lt;19,"",IF(DI154="","",DI154+31))</f>
        <v/>
      </c>
      <c r="DP154" s="124">
        <f>IF(DO154="","",TODAY()-DO154)</f>
        <v/>
      </c>
      <c r="DQ154" s="494" t="n"/>
      <c r="DR154" s="184" t="n"/>
      <c r="DS154" s="184">
        <f>IF(DO154="","SIN ESTADO",IF(DQ154&lt;&gt;"","PAGA",IF(DP154&gt;0,"VENCIDA",IF(DP154&gt;=-5,"POR VENCER","AL DÍA"))))</f>
        <v/>
      </c>
      <c r="DT154" s="185" t="n"/>
      <c r="DU154" s="119">
        <f>IF(N($H154)&lt;20,"",IF(DO154="","",DO154+31))</f>
        <v/>
      </c>
      <c r="DV154" s="124">
        <f>IF(DU154="","",TODAY()-DU154)</f>
        <v/>
      </c>
      <c r="DW154" s="494" t="n"/>
      <c r="DX154" s="184" t="n"/>
      <c r="DY154" s="184">
        <f>IF(DU154="","SIN ESTADO",IF(DW154&lt;&gt;"","PAGA",IF(DV154&gt;0,"VENCIDA",IF(DV154&gt;=-5,"POR VENCER","AL DÍA"))))</f>
        <v/>
      </c>
      <c r="DZ154" s="185" t="n"/>
      <c r="EA154" s="119">
        <f>IF(N($H154)&lt;21,"",IF(DU154="","",DU154+31))</f>
        <v/>
      </c>
      <c r="EB154" s="124">
        <f>IF(EA154="","",TODAY()-EA154)</f>
        <v/>
      </c>
      <c r="EC154" s="494" t="n"/>
      <c r="ED154" s="184" t="n"/>
      <c r="EE154" s="184">
        <f>IF(EA154="","SIN ESTADO",IF(EC154&lt;&gt;"","PAGA",IF(EB154&gt;0,"VENCIDA",IF(EB154&gt;=-5,"POR VENCER","AL DÍA"))))</f>
        <v/>
      </c>
      <c r="EF154" s="185" t="n"/>
      <c r="EG154" s="119">
        <f>IF(N($H154)&lt;22,"",IF(EA154="","",EA154+31))</f>
        <v/>
      </c>
      <c r="EH154" s="124">
        <f>IF(EG154="","",TODAY()-EG154)</f>
        <v/>
      </c>
      <c r="EI154" s="494" t="n"/>
      <c r="EJ154" s="184" t="n"/>
      <c r="EK154" s="184">
        <f>IF(EG154="","SIN ESTADO",IF(EI154&lt;&gt;"","PAGA",IF(EH154&gt;0,"VENCIDA",IF(EH154&gt;=-5,"POR VENCER","AL DÍA"))))</f>
        <v/>
      </c>
      <c r="EL154" s="185" t="n"/>
      <c r="EM154" s="119">
        <f>IF(N($H154)&lt;23,"",IF(EG154="","",EG154+31))</f>
        <v/>
      </c>
      <c r="EN154" s="124">
        <f>IF(EM154="","",TODAY()-EM154)</f>
        <v/>
      </c>
      <c r="EO154" s="494" t="n"/>
      <c r="EP154" s="184" t="n"/>
      <c r="EQ154" s="184">
        <f>IF(EM154="","SIN ESTADO",IF(EO154&lt;&gt;"","PAGA",IF(EN154&gt;0,"VENCIDA",IF(EN154&gt;=-5,"POR VENCER","AL DÍA"))))</f>
        <v/>
      </c>
      <c r="ER154" s="185" t="n"/>
      <c r="ES154" s="119">
        <f>IF(N($H154)&lt;24,"",IF(EM154="","",EM154+31))</f>
        <v/>
      </c>
      <c r="ET154" s="124">
        <f>IF(ES154="","",TODAY()-ES154)</f>
        <v/>
      </c>
      <c r="EU154" s="494" t="n"/>
      <c r="EV154" s="184" t="n"/>
      <c r="EW154" s="184">
        <f>IF(ES154="","SIN ESTADO",IF(EU154&lt;&gt;"","PAGA",IF(ET154&gt;0,"VENCIDA",IF(ET154&gt;=-5,"POR VENCER","AL DÍA"))))</f>
        <v/>
      </c>
      <c r="EX154" s="185" t="n"/>
      <c r="EY154" s="119">
        <f>IF(N($H154)&lt;25,"",IF(ES154="","",ES154+31))</f>
        <v/>
      </c>
      <c r="EZ154" s="124">
        <f>IF(EY154="","",TODAY()-EY154)</f>
        <v/>
      </c>
      <c r="FA154" s="494" t="n"/>
      <c r="FB154" s="184" t="n"/>
      <c r="FC154" s="184">
        <f>IF(EY154="","SIN ESTADO",IF(FA154&lt;&gt;"","PAGA",IF(EZ154&gt;0,"VENCIDA",IF(EZ154&gt;=-5,"POR VENCER","AL DÍA"))))</f>
        <v/>
      </c>
      <c r="FD154" s="185" t="n"/>
      <c r="FE154" s="119">
        <f>IF(N($H154)&lt;26,"",IF(EY154="","",EY154+31))</f>
        <v/>
      </c>
      <c r="FF154" s="124">
        <f>IF(FE154="","",TODAY()-FE154)</f>
        <v/>
      </c>
      <c r="FG154" s="494" t="n"/>
      <c r="FH154" s="184" t="n"/>
      <c r="FI154" s="184">
        <f>IF(FE154="","SIN ESTADO",IF(FG154&lt;&gt;"","PAGA",IF(FF154&gt;0,"VENCIDA",IF(FF154&gt;=-5,"POR VENCER","AL DÍA"))))</f>
        <v/>
      </c>
      <c r="FJ154" s="185" t="n"/>
      <c r="FK154" s="119">
        <f>IF(N($H154)&lt;27,"",IF(FE154="","",FE154+31))</f>
        <v/>
      </c>
      <c r="FL154" s="124">
        <f>IF(FK154="","",TODAY()-FK154)</f>
        <v/>
      </c>
      <c r="FM154" s="494" t="n"/>
      <c r="FN154" s="184" t="n"/>
      <c r="FO154" s="184">
        <f>IF(FK154="","SIN ESTADO",IF(FM154&lt;&gt;"","PAGA",IF(FL154&gt;0,"VENCIDA",IF(FL154&gt;=-5,"POR VENCER","AL DÍA"))))</f>
        <v/>
      </c>
      <c r="FP154" s="185" t="n"/>
      <c r="FQ154" s="119">
        <f>IF(N($H154)&lt;28,"",IF(FK154="","",FK154+31))</f>
        <v/>
      </c>
      <c r="FR154" s="124">
        <f>IF(FQ154="","",TODAY()-FQ154)</f>
        <v/>
      </c>
      <c r="FS154" s="494" t="n"/>
      <c r="FT154" s="184" t="n"/>
      <c r="FU154" s="184">
        <f>IF(FQ154="","SIN ESTADO",IF(FS154&lt;&gt;"","PAGA",IF(FR154&gt;0,"VENCIDA",IF(FR154&gt;=-5,"POR VENCER","AL DÍA"))))</f>
        <v/>
      </c>
      <c r="FV154" s="185" t="n"/>
      <c r="FW154" s="119">
        <f>IF(N($H154)&lt;29,"",IF(FQ154="","",FQ154+31))</f>
        <v/>
      </c>
      <c r="FX154" s="124">
        <f>IF(FW154="","",TODAY()-FW154)</f>
        <v/>
      </c>
      <c r="FY154" s="494" t="n"/>
      <c r="FZ154" s="184" t="n"/>
      <c r="GA154" s="184">
        <f>IF(FW154="","SIN ESTADO",IF(FY154&lt;&gt;"","PAGA",IF(FX154&gt;0,"VENCIDA",IF(FX154&gt;=-5,"POR VENCER","AL DÍA"))))</f>
        <v/>
      </c>
      <c r="GB154" s="185" t="n"/>
      <c r="GC154" s="119">
        <f>IF(N($H154)&lt;30,"",IF(FW154="","",FW154+31))</f>
        <v/>
      </c>
      <c r="GD154" s="124">
        <f>IF(GC154="","",TODAY()-GC154)</f>
        <v/>
      </c>
      <c r="GE154" s="494" t="n"/>
      <c r="GF154" s="184" t="n"/>
      <c r="GG154" s="184">
        <f>IF(GC154="","SIN ESTADO",IF(GE154&lt;&gt;"","PAGA",IF(GD154&gt;0,"VENCIDA",IF(GD154&gt;=-5,"POR VENCER","AL DÍA"))))</f>
        <v/>
      </c>
      <c r="GH154" s="185" t="n"/>
      <c r="GI154" s="119">
        <f>IF(N($H154)&lt;31,"",IF(GC154="","",GC154+31))</f>
        <v/>
      </c>
      <c r="GJ154" s="124">
        <f>IF(GI154="","",TODAY()-GI154)</f>
        <v/>
      </c>
      <c r="GK154" s="494" t="n"/>
      <c r="GL154" s="184" t="n"/>
      <c r="GM154" s="184">
        <f>IF(GI154="","SIN ESTADO",IF(GK154&lt;&gt;"","PAGA",IF(GJ154&gt;0,"VENCIDA",IF(GJ154&gt;=-5,"POR VENCER","AL DÍA"))))</f>
        <v/>
      </c>
      <c r="GN154" s="185" t="n"/>
      <c r="GO154" s="119">
        <f>IF(N($H154)&lt;32,"",IF(GI154="","",GI154+31))</f>
        <v/>
      </c>
      <c r="GP154" s="124">
        <f>IF(GO154="","",TODAY()-GO154)</f>
        <v/>
      </c>
      <c r="GQ154" s="494" t="n"/>
      <c r="GR154" s="184" t="n"/>
      <c r="GS154" s="184">
        <f>IF(GO154="","SIN ESTADO",IF(GQ154&lt;&gt;"","PAGA",IF(GP154&gt;0,"VENCIDA",IF(GP154&gt;=-5,"POR VENCER","AL DÍA"))))</f>
        <v/>
      </c>
      <c r="GT154" s="185" t="n"/>
      <c r="GU154" s="119">
        <f>IF(N($H154)&lt;33,"",IF(GO154="","",GO154+31))</f>
        <v/>
      </c>
      <c r="GV154" s="124">
        <f>IF(GU154="","",TODAY()-GU154)</f>
        <v/>
      </c>
      <c r="GW154" s="494" t="n"/>
      <c r="GX154" s="184" t="n"/>
      <c r="GY154" s="184">
        <f>IF(GU154="","SIN ESTADO",IF(GW154&lt;&gt;"","PAGA",IF(GV154&gt;0,"VENCIDA",IF(GV154&gt;=-5,"POR VENCER","AL DÍA"))))</f>
        <v/>
      </c>
      <c r="GZ154" s="185" t="n"/>
      <c r="HA154" s="119">
        <f>IF(N($H154)&lt;34,"",IF(GU154="","",GU154+31))</f>
        <v/>
      </c>
      <c r="HB154" s="124">
        <f>IF(HA154="","",TODAY()-HA154)</f>
        <v/>
      </c>
      <c r="HC154" s="494" t="n"/>
      <c r="HD154" s="184" t="n"/>
      <c r="HE154" s="184">
        <f>IF(HA154="","SIN ESTADO",IF(HC154&lt;&gt;"","PAGA",IF(HB154&gt;0,"VENCIDA",IF(HB154&gt;=-5,"POR VENCER","AL DÍA"))))</f>
        <v/>
      </c>
      <c r="HF154" s="185" t="n"/>
      <c r="HG154" s="119">
        <f>IF(N($H154)&lt;35,"",IF(HA154="","",HA154+31))</f>
        <v/>
      </c>
      <c r="HH154" s="124">
        <f>IF(HG154="","",TODAY()-HG154)</f>
        <v/>
      </c>
      <c r="HI154" s="494" t="n"/>
      <c r="HJ154" s="184" t="n"/>
      <c r="HK154" s="184">
        <f>IF(HG154="","SIN ESTADO",IF(HI154&lt;&gt;"","PAGA",IF(HH154&gt;0,"VENCIDA",IF(HH154&gt;=-5,"POR VENCER","AL DÍA"))))</f>
        <v/>
      </c>
      <c r="HL154" s="168" t="n"/>
      <c r="HM154" s="119">
        <f>IF(N($H154)&lt;36,"",IF(HG154="","",HG154+31))</f>
        <v/>
      </c>
      <c r="HN154" s="124">
        <f>IF(HM154="","",TODAY()-HM154)</f>
        <v/>
      </c>
      <c r="HO154" s="494" t="n"/>
      <c r="HP154" s="184" t="n"/>
      <c r="HQ154" s="184">
        <f>IF(HM154="","SIN ESTADO",IF(HO154&lt;&gt;"","PAGA",IF(HN154&gt;0,"VENCIDA",IF(HN154&gt;=-5,"POR VENCER","AL DÍA"))))</f>
        <v/>
      </c>
      <c r="HR154" s="168" t="n"/>
      <c r="HS154" s="169">
        <f>N154+T154+Z154+AF154+AL154+AR154+AX154+BD154+BJ154+BP154+BV154+CB154+CH154+CN154+CT154+CZ154+DF154+DL154+DR154+DX154+ED154+EJ154+EP154+EV154+FB154+FH154+FN154+FT154+FZ154+GF154+GL154+GR154+GX154+HD154+HJ154+HP154</f>
        <v/>
      </c>
      <c r="HU154" s="170">
        <f>IFERROR(N($J154),0)</f>
        <v/>
      </c>
      <c r="HW154" s="170">
        <f>SUMPRODUCT((MOD(COLUMN($M154:$HR154)-COLUMN($M154),6)=0)*ISNUMBER($M154:$HR154)*($M154:$HR154&gt;=RESUMEN!$C$26)*($M154:$HR154&lt;=RESUMEN!$C$27)*IFERROR(N($N154:$HS154),0))</f>
        <v/>
      </c>
      <c r="HX154" s="170">
        <f>SUMPRODUCT((MOD(COLUMN($M154:$HR154)-COLUMN($M154),6)=0)*ISNUMBER($M154:$HR154)*($M154:$HR154&gt;=RESUMEN!$C$26)*($M154:$HR154&lt;=RESUMEN!$C$27))</f>
        <v/>
      </c>
    </row>
    <row r="155" ht="15.75" customHeight="1" s="506">
      <c r="B155" s="113">
        <f>VENTAS!A154</f>
        <v/>
      </c>
      <c r="C155" s="236">
        <f>VENTAS!B154</f>
        <v/>
      </c>
      <c r="D155" s="53">
        <f>VENTAS!C154</f>
        <v/>
      </c>
      <c r="E155" s="114">
        <f>VENTAS!D154</f>
        <v/>
      </c>
      <c r="F155" s="114">
        <f>VENTAS!J154</f>
        <v/>
      </c>
      <c r="G155" s="494">
        <f>VENTAS!F154</f>
        <v/>
      </c>
      <c r="H155" s="479">
        <f>VENTAS!K154</f>
        <v/>
      </c>
      <c r="I155" s="479">
        <f>VENTAS!M154</f>
        <v/>
      </c>
      <c r="J155" s="184">
        <f>VENTAS!L154</f>
        <v/>
      </c>
      <c r="K155" s="119">
        <f>IF(N($H155)&lt;1,"",$G155+31)</f>
        <v/>
      </c>
      <c r="L155" s="124">
        <f>IF(K155="","",TODAY()-K155)</f>
        <v/>
      </c>
      <c r="M155" s="494" t="n"/>
      <c r="N155" s="374" t="n"/>
      <c r="O155" s="184">
        <f>IF(K155="","SIN ESTADO",IF(M155&lt;&gt;"","PAGA",IF(L155&gt;0,"VENCIDA",IF(L155&gt;=-5,"POR VENCER","AL DÍA"))))</f>
        <v/>
      </c>
      <c r="P155" s="185" t="n"/>
      <c r="Q155" s="119">
        <f>IF(N($H155)&lt;2,"",IF(K155="","",K155+31))</f>
        <v/>
      </c>
      <c r="R155" s="124">
        <f>IF(Q155="","",TODAY()-Q155)</f>
        <v/>
      </c>
      <c r="S155" s="494" t="n"/>
      <c r="T155" s="184" t="n"/>
      <c r="U155" s="184">
        <f>IF(Q155="","SIN ESTADO",IF(S155&lt;&gt;"","PAGA",IF(R155&gt;0,"VENCIDA",IF(R155&gt;=-5,"POR VENCER","AL DÍA"))))</f>
        <v/>
      </c>
      <c r="V155" s="185" t="n"/>
      <c r="W155" s="119">
        <f>IF(N($H155)&lt;3,"",IF(Q155="","",Q155+31))</f>
        <v/>
      </c>
      <c r="X155" s="124">
        <f>IF(W155="","",TODAY()-W155)</f>
        <v/>
      </c>
      <c r="Y155" s="494" t="n"/>
      <c r="Z155" s="184" t="n"/>
      <c r="AA155" s="184">
        <f>IF(W155="","SIN ESTADO",IF(Y155&lt;&gt;"","PAGA",IF(X155&gt;0,"VENCIDA",IF(X155&gt;=-5,"POR VENCER","AL DÍA"))))</f>
        <v/>
      </c>
      <c r="AB155" s="185" t="n"/>
      <c r="AC155" s="119">
        <f>IF(N($H155)&lt;4,"",IF(W155="","",W155+31))</f>
        <v/>
      </c>
      <c r="AD155" s="124">
        <f>IF(AC155="","",TODAY()-AC155)</f>
        <v/>
      </c>
      <c r="AE155" s="494" t="n"/>
      <c r="AF155" s="184" t="n"/>
      <c r="AG155" s="184">
        <f>IF(AC155="","SIN ESTADO",IF(AE155&lt;&gt;"","PAGA",IF(AD155&gt;0,"VENCIDA",IF(AD155&gt;=-5,"POR VENCER","AL DÍA"))))</f>
        <v/>
      </c>
      <c r="AH155" s="185" t="n"/>
      <c r="AI155" s="119">
        <f>IF(N($H155)&lt;5,"",IF(AC155="","",AC155+31))</f>
        <v/>
      </c>
      <c r="AJ155" s="124">
        <f>IF(AI155="","",TODAY()-AI155)</f>
        <v/>
      </c>
      <c r="AK155" s="494" t="n"/>
      <c r="AL155" s="184" t="n"/>
      <c r="AM155" s="184">
        <f>IF(AI155="","SIN ESTADO",IF(AK155&lt;&gt;"","PAGA",IF(AJ155&gt;0,"VENCIDA",IF(AJ155&gt;=-5,"POR VENCER","AL DÍA"))))</f>
        <v/>
      </c>
      <c r="AN155" s="185" t="n"/>
      <c r="AO155" s="119">
        <f>IF(N($H155)&lt;6,"",IF(AI155="","",AI155+31))</f>
        <v/>
      </c>
      <c r="AP155" s="124">
        <f>IF(AO155="","",TODAY()-AO155)</f>
        <v/>
      </c>
      <c r="AQ155" s="270" t="n"/>
      <c r="AR155" s="184" t="n"/>
      <c r="AS155" s="184">
        <f>IF(AO155="","SIN ESTADO",IF(AQ155&lt;&gt;"","PAGA",IF(AP155&gt;0,"VENCIDA",IF(AP155&gt;=-5,"POR VENCER","AL DÍA"))))</f>
        <v/>
      </c>
      <c r="AT155" s="185" t="n"/>
      <c r="AU155" s="119">
        <f>IF(N($H155)&lt;7,"",IF(AO155="","",AO155+31))</f>
        <v/>
      </c>
      <c r="AV155" s="124">
        <f>IF(AU155="","",TODAY()-AU155)</f>
        <v/>
      </c>
      <c r="AW155" s="494" t="n"/>
      <c r="AX155" s="184" t="n"/>
      <c r="AY155" s="184">
        <f>IF(AU155="","SIN ESTADO",IF(AW155&lt;&gt;"","PAGA",IF(AV155&gt;0,"VENCIDA",IF(AV155&gt;=-5,"POR VENCER","AL DÍA"))))</f>
        <v/>
      </c>
      <c r="AZ155" s="185" t="n"/>
      <c r="BA155" s="119">
        <f>IF(N($H155)&lt;8,"",IF(AU155="","",AU155+31))</f>
        <v/>
      </c>
      <c r="BB155" s="124">
        <f>IF(BA155="","",TODAY()-BA155)</f>
        <v/>
      </c>
      <c r="BC155" s="494" t="n"/>
      <c r="BD155" s="184" t="n"/>
      <c r="BE155" s="184">
        <f>IF(BA155="","SIN ESTADO",IF(BC155&lt;&gt;"","PAGA",IF(BB155&gt;0,"VENCIDA",IF(BB155&gt;=-5,"POR VENCER","AL DÍA"))))</f>
        <v/>
      </c>
      <c r="BF155" s="185" t="n"/>
      <c r="BG155" s="119">
        <f>IF(N($H155)&lt;9,"",IF(BA155="","",BA155+31))</f>
        <v/>
      </c>
      <c r="BH155" s="124">
        <f>IF(BG155="","",TODAY()-BG155)</f>
        <v/>
      </c>
      <c r="BI155" s="494" t="n"/>
      <c r="BJ155" s="184" t="n"/>
      <c r="BK155" s="184">
        <f>IF(BG155="","SIN ESTADO",IF(BI155&lt;&gt;"","PAGA",IF(BH155&gt;0,"VENCIDA",IF(BH155&gt;=-5,"POR VENCER","AL DÍA"))))</f>
        <v/>
      </c>
      <c r="BL155" s="185" t="n"/>
      <c r="BM155" s="119">
        <f>IF(N($H155)&lt;10,"",IF(BG155="","",BG155+31))</f>
        <v/>
      </c>
      <c r="BN155" s="124">
        <f>IF(BM155="","",TODAY()-BM155)</f>
        <v/>
      </c>
      <c r="BO155" s="494" t="n"/>
      <c r="BP155" s="184" t="n"/>
      <c r="BQ155" s="184">
        <f>IF(BM155="","SIN ESTADO",IF(BO155&lt;&gt;"","PAGA",IF(BN155&gt;0,"VENCIDA",IF(BN155&gt;=-5,"POR VENCER","AL DÍA"))))</f>
        <v/>
      </c>
      <c r="BR155" s="185" t="n"/>
      <c r="BS155" s="119">
        <f>IF(N($H155)&lt;11,"",IF(BM155="","",BM155+31))</f>
        <v/>
      </c>
      <c r="BT155" s="124">
        <f>IF(BS155="","",TODAY()-BS155)</f>
        <v/>
      </c>
      <c r="BU155" s="494" t="n"/>
      <c r="BV155" s="184" t="n"/>
      <c r="BW155" s="184">
        <f>IF(BS155="","SIN ESTADO",IF(BU155&lt;&gt;"","PAGA",IF(BT155&gt;0,"VENCIDA",IF(BT155&gt;=-5,"POR VENCER","AL DÍA"))))</f>
        <v/>
      </c>
      <c r="BX155" s="185" t="n"/>
      <c r="BY155" s="119">
        <f>IF(N($H155)&lt;12,"",IF(BS155="","",BS155+31))</f>
        <v/>
      </c>
      <c r="BZ155" s="124">
        <f>IF(BY155="","",TODAY()-BY155)</f>
        <v/>
      </c>
      <c r="CA155" s="494" t="n"/>
      <c r="CB155" s="184" t="n"/>
      <c r="CC155" s="184">
        <f>IF(BY155="","SIN ESTADO",IF(CA155&lt;&gt;"","PAGA",IF(BZ155&gt;0,"VENCIDA",IF(BZ155&gt;=-5,"POR VENCER","AL DÍA"))))</f>
        <v/>
      </c>
      <c r="CD155" s="185" t="n"/>
      <c r="CE155" s="119">
        <f>IF(N($H155)&lt;13,"",IF(BY155="","",BY155+31))</f>
        <v/>
      </c>
      <c r="CF155" s="124">
        <f>IF(CE155="","",TODAY()-CE155)</f>
        <v/>
      </c>
      <c r="CG155" s="494" t="n"/>
      <c r="CH155" s="184" t="n"/>
      <c r="CI155" s="184">
        <f>IF(CE155="","SIN ESTADO",IF(CG155&lt;&gt;"","PAGA",IF(CF155&gt;0,"VENCIDA",IF(CF155&gt;=-5,"POR VENCER","AL DÍA"))))</f>
        <v/>
      </c>
      <c r="CJ155" s="185" t="n"/>
      <c r="CK155" s="119">
        <f>IF(N($H155)&lt;14,"",IF(CE155="","",CE155+31))</f>
        <v/>
      </c>
      <c r="CL155" s="124">
        <f>IF(CK155="","",TODAY()-CK155)</f>
        <v/>
      </c>
      <c r="CM155" s="494" t="n"/>
      <c r="CN155" s="184" t="n"/>
      <c r="CO155" s="184">
        <f>IF(CK155="","SIN ESTADO",IF(CM155&lt;&gt;"","PAGA",IF(CL155&gt;0,"VENCIDA",IF(CL155&gt;=-5,"POR VENCER","AL DÍA"))))</f>
        <v/>
      </c>
      <c r="CP155" s="185" t="n"/>
      <c r="CQ155" s="119">
        <f>IF(N($H155)&lt;15,"",IF(CK155="","",CK155+31))</f>
        <v/>
      </c>
      <c r="CR155" s="124">
        <f>IF(CQ155="","",TODAY()-CQ155)</f>
        <v/>
      </c>
      <c r="CS155" s="494" t="n"/>
      <c r="CT155" s="184" t="n"/>
      <c r="CU155" s="184">
        <f>IF(CQ155="","SIN ESTADO",IF(CS155&lt;&gt;"","PAGA",IF(CR155&gt;0,"VENCIDA",IF(CR155&gt;=-5,"POR VENCER","AL DÍA"))))</f>
        <v/>
      </c>
      <c r="CV155" s="185" t="n"/>
      <c r="CW155" s="119">
        <f>IF(N($H155)&lt;16,"",IF(CQ155="","",CQ155+31))</f>
        <v/>
      </c>
      <c r="CX155" s="124">
        <f>IF(CW155="","",TODAY()-CW155)</f>
        <v/>
      </c>
      <c r="CY155" s="494" t="n"/>
      <c r="CZ155" s="184" t="n"/>
      <c r="DA155" s="184">
        <f>IF(CW155="","SIN ESTADO",IF(CY155&lt;&gt;"","PAGA",IF(CX155&gt;0,"VENCIDA",IF(CX155&gt;=-5,"POR VENCER","AL DÍA"))))</f>
        <v/>
      </c>
      <c r="DB155" s="185" t="n"/>
      <c r="DC155" s="119">
        <f>IF(N($H155)&lt;17,"",IF(CW155="","",CW155+31))</f>
        <v/>
      </c>
      <c r="DD155" s="124">
        <f>IF(DC155="","",TODAY()-DC155)</f>
        <v/>
      </c>
      <c r="DE155" s="494" t="n"/>
      <c r="DF155" s="184" t="n"/>
      <c r="DG155" s="184">
        <f>IF(DC155="","SIN ESTADO",IF(DE155&lt;&gt;"","PAGA",IF(DD155&gt;0,"VENCIDA",IF(DD155&gt;=-5,"POR VENCER","AL DÍA"))))</f>
        <v/>
      </c>
      <c r="DH155" s="185" t="n"/>
      <c r="DI155" s="119">
        <f>IF(N($H155)&lt;18,"",IF(DC155="","",DC155+31))</f>
        <v/>
      </c>
      <c r="DJ155" s="124">
        <f>IF(DI155="","",TODAY()-DI155)</f>
        <v/>
      </c>
      <c r="DK155" s="494" t="n"/>
      <c r="DL155" s="184" t="n"/>
      <c r="DM155" s="184">
        <f>IF(DI155="","SIN ESTADO",IF(DK155&lt;&gt;"","PAGA",IF(DJ155&gt;0,"VENCIDA",IF(DJ155&gt;=-5,"POR VENCER","AL DÍA"))))</f>
        <v/>
      </c>
      <c r="DN155" s="185" t="n"/>
      <c r="DO155" s="119">
        <f>IF(N($H155)&lt;19,"",IF(DI155="","",DI155+31))</f>
        <v/>
      </c>
      <c r="DP155" s="124">
        <f>IF(DO155="","",TODAY()-DO155)</f>
        <v/>
      </c>
      <c r="DQ155" s="494" t="n"/>
      <c r="DR155" s="184" t="n"/>
      <c r="DS155" s="184">
        <f>IF(DO155="","SIN ESTADO",IF(DQ155&lt;&gt;"","PAGA",IF(DP155&gt;0,"VENCIDA",IF(DP155&gt;=-5,"POR VENCER","AL DÍA"))))</f>
        <v/>
      </c>
      <c r="DT155" s="185" t="n"/>
      <c r="DU155" s="119">
        <f>IF(N($H155)&lt;20,"",IF(DO155="","",DO155+31))</f>
        <v/>
      </c>
      <c r="DV155" s="124">
        <f>IF(DU155="","",TODAY()-DU155)</f>
        <v/>
      </c>
      <c r="DW155" s="494" t="n"/>
      <c r="DX155" s="184" t="n"/>
      <c r="DY155" s="184">
        <f>IF(DU155="","SIN ESTADO",IF(DW155&lt;&gt;"","PAGA",IF(DV155&gt;0,"VENCIDA",IF(DV155&gt;=-5,"POR VENCER","AL DÍA"))))</f>
        <v/>
      </c>
      <c r="DZ155" s="185" t="n"/>
      <c r="EA155" s="119">
        <f>IF(N($H155)&lt;21,"",IF(DU155="","",DU155+31))</f>
        <v/>
      </c>
      <c r="EB155" s="124">
        <f>IF(EA155="","",TODAY()-EA155)</f>
        <v/>
      </c>
      <c r="EC155" s="494" t="n"/>
      <c r="ED155" s="184" t="n"/>
      <c r="EE155" s="184">
        <f>IF(EA155="","SIN ESTADO",IF(EC155&lt;&gt;"","PAGA",IF(EB155&gt;0,"VENCIDA",IF(EB155&gt;=-5,"POR VENCER","AL DÍA"))))</f>
        <v/>
      </c>
      <c r="EF155" s="185" t="n"/>
      <c r="EG155" s="119">
        <f>IF(N($H155)&lt;22,"",IF(EA155="","",EA155+31))</f>
        <v/>
      </c>
      <c r="EH155" s="124">
        <f>IF(EG155="","",TODAY()-EG155)</f>
        <v/>
      </c>
      <c r="EI155" s="494" t="n"/>
      <c r="EJ155" s="184" t="n"/>
      <c r="EK155" s="184">
        <f>IF(EG155="","SIN ESTADO",IF(EI155&lt;&gt;"","PAGA",IF(EH155&gt;0,"VENCIDA",IF(EH155&gt;=-5,"POR VENCER","AL DÍA"))))</f>
        <v/>
      </c>
      <c r="EL155" s="185" t="n"/>
      <c r="EM155" s="119">
        <f>IF(N($H155)&lt;23,"",IF(EG155="","",EG155+31))</f>
        <v/>
      </c>
      <c r="EN155" s="124">
        <f>IF(EM155="","",TODAY()-EM155)</f>
        <v/>
      </c>
      <c r="EO155" s="494" t="n"/>
      <c r="EP155" s="184" t="n"/>
      <c r="EQ155" s="184">
        <f>IF(EM155="","SIN ESTADO",IF(EO155&lt;&gt;"","PAGA",IF(EN155&gt;0,"VENCIDA",IF(EN155&gt;=-5,"POR VENCER","AL DÍA"))))</f>
        <v/>
      </c>
      <c r="ER155" s="185" t="n"/>
      <c r="ES155" s="119">
        <f>IF(N($H155)&lt;24,"",IF(EM155="","",EM155+31))</f>
        <v/>
      </c>
      <c r="ET155" s="124">
        <f>IF(ES155="","",TODAY()-ES155)</f>
        <v/>
      </c>
      <c r="EU155" s="494" t="n"/>
      <c r="EV155" s="184" t="n"/>
      <c r="EW155" s="184">
        <f>IF(ES155="","SIN ESTADO",IF(EU155&lt;&gt;"","PAGA",IF(ET155&gt;0,"VENCIDA",IF(ET155&gt;=-5,"POR VENCER","AL DÍA"))))</f>
        <v/>
      </c>
      <c r="EX155" s="185" t="n"/>
      <c r="EY155" s="119">
        <f>IF(N($H155)&lt;25,"",IF(ES155="","",ES155+31))</f>
        <v/>
      </c>
      <c r="EZ155" s="124">
        <f>IF(EY155="","",TODAY()-EY155)</f>
        <v/>
      </c>
      <c r="FA155" s="494" t="n"/>
      <c r="FB155" s="184" t="n"/>
      <c r="FC155" s="184">
        <f>IF(EY155="","SIN ESTADO",IF(FA155&lt;&gt;"","PAGA",IF(EZ155&gt;0,"VENCIDA",IF(EZ155&gt;=-5,"POR VENCER","AL DÍA"))))</f>
        <v/>
      </c>
      <c r="FD155" s="185" t="n"/>
      <c r="FE155" s="119">
        <f>IF(N($H155)&lt;26,"",IF(EY155="","",EY155+31))</f>
        <v/>
      </c>
      <c r="FF155" s="124">
        <f>IF(FE155="","",TODAY()-FE155)</f>
        <v/>
      </c>
      <c r="FG155" s="494" t="n"/>
      <c r="FH155" s="184" t="n"/>
      <c r="FI155" s="184">
        <f>IF(FE155="","SIN ESTADO",IF(FG155&lt;&gt;"","PAGA",IF(FF155&gt;0,"VENCIDA",IF(FF155&gt;=-5,"POR VENCER","AL DÍA"))))</f>
        <v/>
      </c>
      <c r="FJ155" s="185" t="n"/>
      <c r="FK155" s="119">
        <f>IF(N($H155)&lt;27,"",IF(FE155="","",FE155+31))</f>
        <v/>
      </c>
      <c r="FL155" s="124">
        <f>IF(FK155="","",TODAY()-FK155)</f>
        <v/>
      </c>
      <c r="FM155" s="494" t="n"/>
      <c r="FN155" s="184" t="n"/>
      <c r="FO155" s="184">
        <f>IF(FK155="","SIN ESTADO",IF(FM155&lt;&gt;"","PAGA",IF(FL155&gt;0,"VENCIDA",IF(FL155&gt;=-5,"POR VENCER","AL DÍA"))))</f>
        <v/>
      </c>
      <c r="FP155" s="185" t="n"/>
      <c r="FQ155" s="119">
        <f>IF(N($H155)&lt;28,"",IF(FK155="","",FK155+31))</f>
        <v/>
      </c>
      <c r="FR155" s="124">
        <f>IF(FQ155="","",TODAY()-FQ155)</f>
        <v/>
      </c>
      <c r="FS155" s="494" t="n"/>
      <c r="FT155" s="184" t="n"/>
      <c r="FU155" s="184">
        <f>IF(FQ155="","SIN ESTADO",IF(FS155&lt;&gt;"","PAGA",IF(FR155&gt;0,"VENCIDA",IF(FR155&gt;=-5,"POR VENCER","AL DÍA"))))</f>
        <v/>
      </c>
      <c r="FV155" s="185" t="n"/>
      <c r="FW155" s="119">
        <f>IF(N($H155)&lt;29,"",IF(FQ155="","",FQ155+31))</f>
        <v/>
      </c>
      <c r="FX155" s="124">
        <f>IF(FW155="","",TODAY()-FW155)</f>
        <v/>
      </c>
      <c r="FY155" s="494" t="n"/>
      <c r="FZ155" s="184" t="n"/>
      <c r="GA155" s="184">
        <f>IF(FW155="","SIN ESTADO",IF(FY155&lt;&gt;"","PAGA",IF(FX155&gt;0,"VENCIDA",IF(FX155&gt;=-5,"POR VENCER","AL DÍA"))))</f>
        <v/>
      </c>
      <c r="GB155" s="185" t="n"/>
      <c r="GC155" s="119">
        <f>IF(N($H155)&lt;30,"",IF(FW155="","",FW155+31))</f>
        <v/>
      </c>
      <c r="GD155" s="124">
        <f>IF(GC155="","",TODAY()-GC155)</f>
        <v/>
      </c>
      <c r="GE155" s="494" t="n"/>
      <c r="GF155" s="184" t="n"/>
      <c r="GG155" s="184">
        <f>IF(GC155="","SIN ESTADO",IF(GE155&lt;&gt;"","PAGA",IF(GD155&gt;0,"VENCIDA",IF(GD155&gt;=-5,"POR VENCER","AL DÍA"))))</f>
        <v/>
      </c>
      <c r="GH155" s="185" t="n"/>
      <c r="GI155" s="119">
        <f>IF(N($H155)&lt;31,"",IF(GC155="","",GC155+31))</f>
        <v/>
      </c>
      <c r="GJ155" s="124">
        <f>IF(GI155="","",TODAY()-GI155)</f>
        <v/>
      </c>
      <c r="GK155" s="494" t="n"/>
      <c r="GL155" s="184" t="n"/>
      <c r="GM155" s="184">
        <f>IF(GI155="","SIN ESTADO",IF(GK155&lt;&gt;"","PAGA",IF(GJ155&gt;0,"VENCIDA",IF(GJ155&gt;=-5,"POR VENCER","AL DÍA"))))</f>
        <v/>
      </c>
      <c r="GN155" s="185" t="n"/>
      <c r="GO155" s="119">
        <f>IF(N($H155)&lt;32,"",IF(GI155="","",GI155+31))</f>
        <v/>
      </c>
      <c r="GP155" s="124">
        <f>IF(GO155="","",TODAY()-GO155)</f>
        <v/>
      </c>
      <c r="GQ155" s="494" t="n"/>
      <c r="GR155" s="184" t="n"/>
      <c r="GS155" s="184">
        <f>IF(GO155="","SIN ESTADO",IF(GQ155&lt;&gt;"","PAGA",IF(GP155&gt;0,"VENCIDA",IF(GP155&gt;=-5,"POR VENCER","AL DÍA"))))</f>
        <v/>
      </c>
      <c r="GT155" s="185" t="n"/>
      <c r="GU155" s="119">
        <f>IF(N($H155)&lt;33,"",IF(GO155="","",GO155+31))</f>
        <v/>
      </c>
      <c r="GV155" s="124">
        <f>IF(GU155="","",TODAY()-GU155)</f>
        <v/>
      </c>
      <c r="GW155" s="494" t="n"/>
      <c r="GX155" s="184" t="n"/>
      <c r="GY155" s="184">
        <f>IF(GU155="","SIN ESTADO",IF(GW155&lt;&gt;"","PAGA",IF(GV155&gt;0,"VENCIDA",IF(GV155&gt;=-5,"POR VENCER","AL DÍA"))))</f>
        <v/>
      </c>
      <c r="GZ155" s="185" t="n"/>
      <c r="HA155" s="119">
        <f>IF(N($H155)&lt;34,"",IF(GU155="","",GU155+31))</f>
        <v/>
      </c>
      <c r="HB155" s="124">
        <f>IF(HA155="","",TODAY()-HA155)</f>
        <v/>
      </c>
      <c r="HC155" s="494" t="n"/>
      <c r="HD155" s="184" t="n"/>
      <c r="HE155" s="184">
        <f>IF(HA155="","SIN ESTADO",IF(HC155&lt;&gt;"","PAGA",IF(HB155&gt;0,"VENCIDA",IF(HB155&gt;=-5,"POR VENCER","AL DÍA"))))</f>
        <v/>
      </c>
      <c r="HF155" s="185" t="n"/>
      <c r="HG155" s="119">
        <f>IF(N($H155)&lt;35,"",IF(HA155="","",HA155+31))</f>
        <v/>
      </c>
      <c r="HH155" s="124">
        <f>IF(HG155="","",TODAY()-HG155)</f>
        <v/>
      </c>
      <c r="HI155" s="494" t="n"/>
      <c r="HJ155" s="184" t="n"/>
      <c r="HK155" s="184">
        <f>IF(HG155="","SIN ESTADO",IF(HI155&lt;&gt;"","PAGA",IF(HH155&gt;0,"VENCIDA",IF(HH155&gt;=-5,"POR VENCER","AL DÍA"))))</f>
        <v/>
      </c>
      <c r="HL155" s="168" t="n"/>
      <c r="HM155" s="119">
        <f>IF(N($H155)&lt;36,"",IF(HG155="","",HG155+31))</f>
        <v/>
      </c>
      <c r="HN155" s="124">
        <f>IF(HM155="","",TODAY()-HM155)</f>
        <v/>
      </c>
      <c r="HO155" s="494" t="n"/>
      <c r="HP155" s="184" t="n"/>
      <c r="HQ155" s="184">
        <f>IF(HM155="","SIN ESTADO",IF(HO155&lt;&gt;"","PAGA",IF(HN155&gt;0,"VENCIDA",IF(HN155&gt;=-5,"POR VENCER","AL DÍA"))))</f>
        <v/>
      </c>
      <c r="HR155" s="168" t="n"/>
      <c r="HS155" s="169">
        <f>N155+T155+Z155+AF155+AL155+AR155+AX155+BD155+BJ155+BP155+BV155+CB155+CH155+CN155+CT155+CZ155+DF155+DL155+DR155+DX155+ED155+EJ155+EP155+EV155+FB155+FH155+FN155+FT155+FZ155+GF155+GL155+GR155+GX155+HD155+HJ155+HP155</f>
        <v/>
      </c>
      <c r="HU155" s="170">
        <f>IFERROR(N($J155),0)</f>
        <v/>
      </c>
      <c r="HW155" s="170">
        <f>SUMPRODUCT((MOD(COLUMN($M155:$HR155)-COLUMN($M155),6)=0)*ISNUMBER($M155:$HR155)*($M155:$HR155&gt;=RESUMEN!$C$26)*($M155:$HR155&lt;=RESUMEN!$C$27)*IFERROR(N($N155:$HS155),0))</f>
        <v/>
      </c>
      <c r="HX155" s="170">
        <f>SUMPRODUCT((MOD(COLUMN($M155:$HR155)-COLUMN($M155),6)=0)*ISNUMBER($M155:$HR155)*($M155:$HR155&gt;=RESUMEN!$C$26)*($M155:$HR155&lt;=RESUMEN!$C$27))</f>
        <v/>
      </c>
    </row>
    <row r="156" ht="15.75" customHeight="1" s="506">
      <c r="B156" s="113">
        <f>VENTAS!A155</f>
        <v/>
      </c>
      <c r="C156" s="236">
        <f>VENTAS!B155</f>
        <v/>
      </c>
      <c r="D156" s="53">
        <f>VENTAS!C155</f>
        <v/>
      </c>
      <c r="E156" s="114">
        <f>VENTAS!D155</f>
        <v/>
      </c>
      <c r="F156" s="114">
        <f>VENTAS!J155</f>
        <v/>
      </c>
      <c r="G156" s="494">
        <f>VENTAS!F155</f>
        <v/>
      </c>
      <c r="H156" s="479">
        <f>VENTAS!K155</f>
        <v/>
      </c>
      <c r="I156" s="479">
        <f>VENTAS!M155</f>
        <v/>
      </c>
      <c r="J156" s="184">
        <f>VENTAS!L155</f>
        <v/>
      </c>
      <c r="K156" s="119">
        <f>IF(N($H156)&lt;1,"",$G156+31)</f>
        <v/>
      </c>
      <c r="L156" s="124">
        <f>IF(K156="","",TODAY()-K156)</f>
        <v/>
      </c>
      <c r="M156" s="494" t="n"/>
      <c r="N156" s="374" t="n"/>
      <c r="O156" s="184">
        <f>IF(K156="","SIN ESTADO",IF(M156&lt;&gt;"","PAGA",IF(L156&gt;0,"VENCIDA",IF(L156&gt;=-5,"POR VENCER","AL DÍA"))))</f>
        <v/>
      </c>
      <c r="P156" s="185" t="n"/>
      <c r="Q156" s="119">
        <f>IF(N($H156)&lt;2,"",IF(K156="","",K156+31))</f>
        <v/>
      </c>
      <c r="R156" s="124">
        <f>IF(Q156="","",TODAY()-Q156)</f>
        <v/>
      </c>
      <c r="S156" s="494" t="n"/>
      <c r="T156" s="184" t="n"/>
      <c r="U156" s="184">
        <f>IF(Q156="","SIN ESTADO",IF(S156&lt;&gt;"","PAGA",IF(R156&gt;0,"VENCIDA",IF(R156&gt;=-5,"POR VENCER","AL DÍA"))))</f>
        <v/>
      </c>
      <c r="V156" s="185" t="n"/>
      <c r="W156" s="119">
        <f>IF(N($H156)&lt;3,"",IF(Q156="","",Q156+31))</f>
        <v/>
      </c>
      <c r="X156" s="124">
        <f>IF(W156="","",TODAY()-W156)</f>
        <v/>
      </c>
      <c r="Y156" s="494" t="n"/>
      <c r="Z156" s="184" t="n"/>
      <c r="AA156" s="184">
        <f>IF(W156="","SIN ESTADO",IF(Y156&lt;&gt;"","PAGA",IF(X156&gt;0,"VENCIDA",IF(X156&gt;=-5,"POR VENCER","AL DÍA"))))</f>
        <v/>
      </c>
      <c r="AB156" s="185" t="n"/>
      <c r="AC156" s="119">
        <f>IF(N($H156)&lt;4,"",IF(W156="","",W156+31))</f>
        <v/>
      </c>
      <c r="AD156" s="124">
        <f>IF(AC156="","",TODAY()-AC156)</f>
        <v/>
      </c>
      <c r="AE156" s="494" t="n"/>
      <c r="AF156" s="184" t="n"/>
      <c r="AG156" s="184">
        <f>IF(AC156="","SIN ESTADO",IF(AE156&lt;&gt;"","PAGA",IF(AD156&gt;0,"VENCIDA",IF(AD156&gt;=-5,"POR VENCER","AL DÍA"))))</f>
        <v/>
      </c>
      <c r="AH156" s="185" t="n"/>
      <c r="AI156" s="119">
        <f>IF(N($H156)&lt;5,"",IF(AC156="","",AC156+31))</f>
        <v/>
      </c>
      <c r="AJ156" s="124">
        <f>IF(AI156="","",TODAY()-AI156)</f>
        <v/>
      </c>
      <c r="AK156" s="494" t="n"/>
      <c r="AL156" s="184" t="n"/>
      <c r="AM156" s="184">
        <f>IF(AI156="","SIN ESTADO",IF(AK156&lt;&gt;"","PAGA",IF(AJ156&gt;0,"VENCIDA",IF(AJ156&gt;=-5,"POR VENCER","AL DÍA"))))</f>
        <v/>
      </c>
      <c r="AN156" s="185" t="n"/>
      <c r="AO156" s="119">
        <f>IF(N($H156)&lt;6,"",IF(AI156="","",AI156+31))</f>
        <v/>
      </c>
      <c r="AP156" s="124">
        <f>IF(AO156="","",TODAY()-AO156)</f>
        <v/>
      </c>
      <c r="AQ156" s="270" t="n"/>
      <c r="AR156" s="184" t="n"/>
      <c r="AS156" s="184">
        <f>IF(AO156="","SIN ESTADO",IF(AQ156&lt;&gt;"","PAGA",IF(AP156&gt;0,"VENCIDA",IF(AP156&gt;=-5,"POR VENCER","AL DÍA"))))</f>
        <v/>
      </c>
      <c r="AT156" s="185" t="n"/>
      <c r="AU156" s="119">
        <f>IF(N($H156)&lt;7,"",IF(AO156="","",AO156+31))</f>
        <v/>
      </c>
      <c r="AV156" s="124">
        <f>IF(AU156="","",TODAY()-AU156)</f>
        <v/>
      </c>
      <c r="AW156" s="494" t="n"/>
      <c r="AX156" s="184" t="n"/>
      <c r="AY156" s="184">
        <f>IF(AU156="","SIN ESTADO",IF(AW156&lt;&gt;"","PAGA",IF(AV156&gt;0,"VENCIDA",IF(AV156&gt;=-5,"POR VENCER","AL DÍA"))))</f>
        <v/>
      </c>
      <c r="AZ156" s="185" t="n"/>
      <c r="BA156" s="119">
        <f>IF(N($H156)&lt;8,"",IF(AU156="","",AU156+31))</f>
        <v/>
      </c>
      <c r="BB156" s="124">
        <f>IF(BA156="","",TODAY()-BA156)</f>
        <v/>
      </c>
      <c r="BC156" s="494" t="n"/>
      <c r="BD156" s="184" t="n"/>
      <c r="BE156" s="184">
        <f>IF(BA156="","SIN ESTADO",IF(BC156&lt;&gt;"","PAGA",IF(BB156&gt;0,"VENCIDA",IF(BB156&gt;=-5,"POR VENCER","AL DÍA"))))</f>
        <v/>
      </c>
      <c r="BF156" s="185" t="n"/>
      <c r="BG156" s="119">
        <f>IF(N($H156)&lt;9,"",IF(BA156="","",BA156+31))</f>
        <v/>
      </c>
      <c r="BH156" s="124">
        <f>IF(BG156="","",TODAY()-BG156)</f>
        <v/>
      </c>
      <c r="BI156" s="494" t="n"/>
      <c r="BJ156" s="184" t="n"/>
      <c r="BK156" s="184">
        <f>IF(BG156="","SIN ESTADO",IF(BI156&lt;&gt;"","PAGA",IF(BH156&gt;0,"VENCIDA",IF(BH156&gt;=-5,"POR VENCER","AL DÍA"))))</f>
        <v/>
      </c>
      <c r="BL156" s="185" t="n"/>
      <c r="BM156" s="119">
        <f>IF(N($H156)&lt;10,"",IF(BG156="","",BG156+31))</f>
        <v/>
      </c>
      <c r="BN156" s="124">
        <f>IF(BM156="","",TODAY()-BM156)</f>
        <v/>
      </c>
      <c r="BO156" s="494" t="n"/>
      <c r="BP156" s="184" t="n"/>
      <c r="BQ156" s="184">
        <f>IF(BM156="","SIN ESTADO",IF(BO156&lt;&gt;"","PAGA",IF(BN156&gt;0,"VENCIDA",IF(BN156&gt;=-5,"POR VENCER","AL DÍA"))))</f>
        <v/>
      </c>
      <c r="BR156" s="185" t="n"/>
      <c r="BS156" s="119">
        <f>IF(N($H156)&lt;11,"",IF(BM156="","",BM156+31))</f>
        <v/>
      </c>
      <c r="BT156" s="124">
        <f>IF(BS156="","",TODAY()-BS156)</f>
        <v/>
      </c>
      <c r="BU156" s="494" t="n"/>
      <c r="BV156" s="184" t="n"/>
      <c r="BW156" s="184">
        <f>IF(BS156="","SIN ESTADO",IF(BU156&lt;&gt;"","PAGA",IF(BT156&gt;0,"VENCIDA",IF(BT156&gt;=-5,"POR VENCER","AL DÍA"))))</f>
        <v/>
      </c>
      <c r="BX156" s="185" t="n"/>
      <c r="BY156" s="119">
        <f>IF(N($H156)&lt;12,"",IF(BS156="","",BS156+31))</f>
        <v/>
      </c>
      <c r="BZ156" s="124">
        <f>IF(BY156="","",TODAY()-BY156)</f>
        <v/>
      </c>
      <c r="CA156" s="494" t="n"/>
      <c r="CB156" s="184" t="n"/>
      <c r="CC156" s="184">
        <f>IF(BY156="","SIN ESTADO",IF(CA156&lt;&gt;"","PAGA",IF(BZ156&gt;0,"VENCIDA",IF(BZ156&gt;=-5,"POR VENCER","AL DÍA"))))</f>
        <v/>
      </c>
      <c r="CD156" s="185" t="n"/>
      <c r="CE156" s="119">
        <f>IF(N($H156)&lt;13,"",IF(BY156="","",BY156+31))</f>
        <v/>
      </c>
      <c r="CF156" s="124">
        <f>IF(CE156="","",TODAY()-CE156)</f>
        <v/>
      </c>
      <c r="CG156" s="494" t="n"/>
      <c r="CH156" s="184" t="n"/>
      <c r="CI156" s="184">
        <f>IF(CE156="","SIN ESTADO",IF(CG156&lt;&gt;"","PAGA",IF(CF156&gt;0,"VENCIDA",IF(CF156&gt;=-5,"POR VENCER","AL DÍA"))))</f>
        <v/>
      </c>
      <c r="CJ156" s="185" t="n"/>
      <c r="CK156" s="119">
        <f>IF(N($H156)&lt;14,"",IF(CE156="","",CE156+31))</f>
        <v/>
      </c>
      <c r="CL156" s="124">
        <f>IF(CK156="","",TODAY()-CK156)</f>
        <v/>
      </c>
      <c r="CM156" s="494" t="n"/>
      <c r="CN156" s="184" t="n"/>
      <c r="CO156" s="184">
        <f>IF(CK156="","SIN ESTADO",IF(CM156&lt;&gt;"","PAGA",IF(CL156&gt;0,"VENCIDA",IF(CL156&gt;=-5,"POR VENCER","AL DÍA"))))</f>
        <v/>
      </c>
      <c r="CP156" s="185" t="n"/>
      <c r="CQ156" s="119">
        <f>IF(N($H156)&lt;15,"",IF(CK156="","",CK156+31))</f>
        <v/>
      </c>
      <c r="CR156" s="124">
        <f>IF(CQ156="","",TODAY()-CQ156)</f>
        <v/>
      </c>
      <c r="CS156" s="494" t="n"/>
      <c r="CT156" s="184" t="n"/>
      <c r="CU156" s="184">
        <f>IF(CQ156="","SIN ESTADO",IF(CS156&lt;&gt;"","PAGA",IF(CR156&gt;0,"VENCIDA",IF(CR156&gt;=-5,"POR VENCER","AL DÍA"))))</f>
        <v/>
      </c>
      <c r="CV156" s="185" t="n"/>
      <c r="CW156" s="119">
        <f>IF(N($H156)&lt;16,"",IF(CQ156="","",CQ156+31))</f>
        <v/>
      </c>
      <c r="CX156" s="124">
        <f>IF(CW156="","",TODAY()-CW156)</f>
        <v/>
      </c>
      <c r="CY156" s="494" t="n"/>
      <c r="CZ156" s="184" t="n"/>
      <c r="DA156" s="184">
        <f>IF(CW156="","SIN ESTADO",IF(CY156&lt;&gt;"","PAGA",IF(CX156&gt;0,"VENCIDA",IF(CX156&gt;=-5,"POR VENCER","AL DÍA"))))</f>
        <v/>
      </c>
      <c r="DB156" s="185" t="n"/>
      <c r="DC156" s="119">
        <f>IF(N($H156)&lt;17,"",IF(CW156="","",CW156+31))</f>
        <v/>
      </c>
      <c r="DD156" s="124">
        <f>IF(DC156="","",TODAY()-DC156)</f>
        <v/>
      </c>
      <c r="DE156" s="494" t="n"/>
      <c r="DF156" s="184" t="n"/>
      <c r="DG156" s="184">
        <f>IF(DC156="","SIN ESTADO",IF(DE156&lt;&gt;"","PAGA",IF(DD156&gt;0,"VENCIDA",IF(DD156&gt;=-5,"POR VENCER","AL DÍA"))))</f>
        <v/>
      </c>
      <c r="DH156" s="185" t="n"/>
      <c r="DI156" s="119">
        <f>IF(N($H156)&lt;18,"",IF(DC156="","",DC156+31))</f>
        <v/>
      </c>
      <c r="DJ156" s="124">
        <f>IF(DI156="","",TODAY()-DI156)</f>
        <v/>
      </c>
      <c r="DK156" s="494" t="n"/>
      <c r="DL156" s="184" t="n"/>
      <c r="DM156" s="184">
        <f>IF(DI156="","SIN ESTADO",IF(DK156&lt;&gt;"","PAGA",IF(DJ156&gt;0,"VENCIDA",IF(DJ156&gt;=-5,"POR VENCER","AL DÍA"))))</f>
        <v/>
      </c>
      <c r="DN156" s="185" t="n"/>
      <c r="DO156" s="119">
        <f>IF(N($H156)&lt;19,"",IF(DI156="","",DI156+31))</f>
        <v/>
      </c>
      <c r="DP156" s="124">
        <f>IF(DO156="","",TODAY()-DO156)</f>
        <v/>
      </c>
      <c r="DQ156" s="494" t="n"/>
      <c r="DR156" s="184" t="n"/>
      <c r="DS156" s="184">
        <f>IF(DO156="","SIN ESTADO",IF(DQ156&lt;&gt;"","PAGA",IF(DP156&gt;0,"VENCIDA",IF(DP156&gt;=-5,"POR VENCER","AL DÍA"))))</f>
        <v/>
      </c>
      <c r="DT156" s="185" t="n"/>
      <c r="DU156" s="119">
        <f>IF(N($H156)&lt;20,"",IF(DO156="","",DO156+31))</f>
        <v/>
      </c>
      <c r="DV156" s="124">
        <f>IF(DU156="","",TODAY()-DU156)</f>
        <v/>
      </c>
      <c r="DW156" s="494" t="n"/>
      <c r="DX156" s="184" t="n"/>
      <c r="DY156" s="184">
        <f>IF(DU156="","SIN ESTADO",IF(DW156&lt;&gt;"","PAGA",IF(DV156&gt;0,"VENCIDA",IF(DV156&gt;=-5,"POR VENCER","AL DÍA"))))</f>
        <v/>
      </c>
      <c r="DZ156" s="185" t="n"/>
      <c r="EA156" s="119">
        <f>IF(N($H156)&lt;21,"",IF(DU156="","",DU156+31))</f>
        <v/>
      </c>
      <c r="EB156" s="124">
        <f>IF(EA156="","",TODAY()-EA156)</f>
        <v/>
      </c>
      <c r="EC156" s="494" t="n"/>
      <c r="ED156" s="184" t="n"/>
      <c r="EE156" s="184">
        <f>IF(EA156="","SIN ESTADO",IF(EC156&lt;&gt;"","PAGA",IF(EB156&gt;0,"VENCIDA",IF(EB156&gt;=-5,"POR VENCER","AL DÍA"))))</f>
        <v/>
      </c>
      <c r="EF156" s="185" t="n"/>
      <c r="EG156" s="119">
        <f>IF(N($H156)&lt;22,"",IF(EA156="","",EA156+31))</f>
        <v/>
      </c>
      <c r="EH156" s="124">
        <f>IF(EG156="","",TODAY()-EG156)</f>
        <v/>
      </c>
      <c r="EI156" s="494" t="n"/>
      <c r="EJ156" s="184" t="n"/>
      <c r="EK156" s="184">
        <f>IF(EG156="","SIN ESTADO",IF(EI156&lt;&gt;"","PAGA",IF(EH156&gt;0,"VENCIDA",IF(EH156&gt;=-5,"POR VENCER","AL DÍA"))))</f>
        <v/>
      </c>
      <c r="EL156" s="185" t="n"/>
      <c r="EM156" s="119">
        <f>IF(N($H156)&lt;23,"",IF(EG156="","",EG156+31))</f>
        <v/>
      </c>
      <c r="EN156" s="124">
        <f>IF(EM156="","",TODAY()-EM156)</f>
        <v/>
      </c>
      <c r="EO156" s="494" t="n"/>
      <c r="EP156" s="184" t="n"/>
      <c r="EQ156" s="184">
        <f>IF(EM156="","SIN ESTADO",IF(EO156&lt;&gt;"","PAGA",IF(EN156&gt;0,"VENCIDA",IF(EN156&gt;=-5,"POR VENCER","AL DÍA"))))</f>
        <v/>
      </c>
      <c r="ER156" s="185" t="n"/>
      <c r="ES156" s="119">
        <f>IF(N($H156)&lt;24,"",IF(EM156="","",EM156+31))</f>
        <v/>
      </c>
      <c r="ET156" s="124">
        <f>IF(ES156="","",TODAY()-ES156)</f>
        <v/>
      </c>
      <c r="EU156" s="494" t="n"/>
      <c r="EV156" s="184" t="n"/>
      <c r="EW156" s="184">
        <f>IF(ES156="","SIN ESTADO",IF(EU156&lt;&gt;"","PAGA",IF(ET156&gt;0,"VENCIDA",IF(ET156&gt;=-5,"POR VENCER","AL DÍA"))))</f>
        <v/>
      </c>
      <c r="EX156" s="185" t="n"/>
      <c r="EY156" s="119">
        <f>IF(N($H156)&lt;25,"",IF(ES156="","",ES156+31))</f>
        <v/>
      </c>
      <c r="EZ156" s="124">
        <f>IF(EY156="","",TODAY()-EY156)</f>
        <v/>
      </c>
      <c r="FA156" s="494" t="n"/>
      <c r="FB156" s="184" t="n"/>
      <c r="FC156" s="184">
        <f>IF(EY156="","SIN ESTADO",IF(FA156&lt;&gt;"","PAGA",IF(EZ156&gt;0,"VENCIDA",IF(EZ156&gt;=-5,"POR VENCER","AL DÍA"))))</f>
        <v/>
      </c>
      <c r="FD156" s="185" t="n"/>
      <c r="FE156" s="119">
        <f>IF(N($H156)&lt;26,"",IF(EY156="","",EY156+31))</f>
        <v/>
      </c>
      <c r="FF156" s="124">
        <f>IF(FE156="","",TODAY()-FE156)</f>
        <v/>
      </c>
      <c r="FG156" s="494" t="n"/>
      <c r="FH156" s="184" t="n"/>
      <c r="FI156" s="184">
        <f>IF(FE156="","SIN ESTADO",IF(FG156&lt;&gt;"","PAGA",IF(FF156&gt;0,"VENCIDA",IF(FF156&gt;=-5,"POR VENCER","AL DÍA"))))</f>
        <v/>
      </c>
      <c r="FJ156" s="185" t="n"/>
      <c r="FK156" s="119">
        <f>IF(N($H156)&lt;27,"",IF(FE156="","",FE156+31))</f>
        <v/>
      </c>
      <c r="FL156" s="124">
        <f>IF(FK156="","",TODAY()-FK156)</f>
        <v/>
      </c>
      <c r="FM156" s="494" t="n"/>
      <c r="FN156" s="184" t="n"/>
      <c r="FO156" s="184">
        <f>IF(FK156="","SIN ESTADO",IF(FM156&lt;&gt;"","PAGA",IF(FL156&gt;0,"VENCIDA",IF(FL156&gt;=-5,"POR VENCER","AL DÍA"))))</f>
        <v/>
      </c>
      <c r="FP156" s="185" t="n"/>
      <c r="FQ156" s="119">
        <f>IF(N($H156)&lt;28,"",IF(FK156="","",FK156+31))</f>
        <v/>
      </c>
      <c r="FR156" s="124">
        <f>IF(FQ156="","",TODAY()-FQ156)</f>
        <v/>
      </c>
      <c r="FS156" s="494" t="n"/>
      <c r="FT156" s="184" t="n"/>
      <c r="FU156" s="184">
        <f>IF(FQ156="","SIN ESTADO",IF(FS156&lt;&gt;"","PAGA",IF(FR156&gt;0,"VENCIDA",IF(FR156&gt;=-5,"POR VENCER","AL DÍA"))))</f>
        <v/>
      </c>
      <c r="FV156" s="185" t="n"/>
      <c r="FW156" s="119">
        <f>IF(N($H156)&lt;29,"",IF(FQ156="","",FQ156+31))</f>
        <v/>
      </c>
      <c r="FX156" s="124">
        <f>IF(FW156="","",TODAY()-FW156)</f>
        <v/>
      </c>
      <c r="FY156" s="494" t="n"/>
      <c r="FZ156" s="184" t="n"/>
      <c r="GA156" s="184">
        <f>IF(FW156="","SIN ESTADO",IF(FY156&lt;&gt;"","PAGA",IF(FX156&gt;0,"VENCIDA",IF(FX156&gt;=-5,"POR VENCER","AL DÍA"))))</f>
        <v/>
      </c>
      <c r="GB156" s="185" t="n"/>
      <c r="GC156" s="119">
        <f>IF(N($H156)&lt;30,"",IF(FW156="","",FW156+31))</f>
        <v/>
      </c>
      <c r="GD156" s="124">
        <f>IF(GC156="","",TODAY()-GC156)</f>
        <v/>
      </c>
      <c r="GE156" s="494" t="n"/>
      <c r="GF156" s="184" t="n"/>
      <c r="GG156" s="184">
        <f>IF(GC156="","SIN ESTADO",IF(GE156&lt;&gt;"","PAGA",IF(GD156&gt;0,"VENCIDA",IF(GD156&gt;=-5,"POR VENCER","AL DÍA"))))</f>
        <v/>
      </c>
      <c r="GH156" s="185" t="n"/>
      <c r="GI156" s="119">
        <f>IF(N($H156)&lt;31,"",IF(GC156="","",GC156+31))</f>
        <v/>
      </c>
      <c r="GJ156" s="124">
        <f>IF(GI156="","",TODAY()-GI156)</f>
        <v/>
      </c>
      <c r="GK156" s="494" t="n"/>
      <c r="GL156" s="184" t="n"/>
      <c r="GM156" s="184">
        <f>IF(GI156="","SIN ESTADO",IF(GK156&lt;&gt;"","PAGA",IF(GJ156&gt;0,"VENCIDA",IF(GJ156&gt;=-5,"POR VENCER","AL DÍA"))))</f>
        <v/>
      </c>
      <c r="GN156" s="185" t="n"/>
      <c r="GO156" s="119">
        <f>IF(N($H156)&lt;32,"",IF(GI156="","",GI156+31))</f>
        <v/>
      </c>
      <c r="GP156" s="124">
        <f>IF(GO156="","",TODAY()-GO156)</f>
        <v/>
      </c>
      <c r="GQ156" s="494" t="n"/>
      <c r="GR156" s="184" t="n"/>
      <c r="GS156" s="184">
        <f>IF(GO156="","SIN ESTADO",IF(GQ156&lt;&gt;"","PAGA",IF(GP156&gt;0,"VENCIDA",IF(GP156&gt;=-5,"POR VENCER","AL DÍA"))))</f>
        <v/>
      </c>
      <c r="GT156" s="185" t="n"/>
      <c r="GU156" s="119">
        <f>IF(N($H156)&lt;33,"",IF(GO156="","",GO156+31))</f>
        <v/>
      </c>
      <c r="GV156" s="124">
        <f>IF(GU156="","",TODAY()-GU156)</f>
        <v/>
      </c>
      <c r="GW156" s="494" t="n"/>
      <c r="GX156" s="184" t="n"/>
      <c r="GY156" s="184">
        <f>IF(GU156="","SIN ESTADO",IF(GW156&lt;&gt;"","PAGA",IF(GV156&gt;0,"VENCIDA",IF(GV156&gt;=-5,"POR VENCER","AL DÍA"))))</f>
        <v/>
      </c>
      <c r="GZ156" s="185" t="n"/>
      <c r="HA156" s="119">
        <f>IF(N($H156)&lt;34,"",IF(GU156="","",GU156+31))</f>
        <v/>
      </c>
      <c r="HB156" s="124">
        <f>IF(HA156="","",TODAY()-HA156)</f>
        <v/>
      </c>
      <c r="HC156" s="494" t="n"/>
      <c r="HD156" s="184" t="n"/>
      <c r="HE156" s="184">
        <f>IF(HA156="","SIN ESTADO",IF(HC156&lt;&gt;"","PAGA",IF(HB156&gt;0,"VENCIDA",IF(HB156&gt;=-5,"POR VENCER","AL DÍA"))))</f>
        <v/>
      </c>
      <c r="HF156" s="185" t="n"/>
      <c r="HG156" s="119">
        <f>IF(N($H156)&lt;35,"",IF(HA156="","",HA156+31))</f>
        <v/>
      </c>
      <c r="HH156" s="124">
        <f>IF(HG156="","",TODAY()-HG156)</f>
        <v/>
      </c>
      <c r="HI156" s="494" t="n"/>
      <c r="HJ156" s="184" t="n"/>
      <c r="HK156" s="184">
        <f>IF(HG156="","SIN ESTADO",IF(HI156&lt;&gt;"","PAGA",IF(HH156&gt;0,"VENCIDA",IF(HH156&gt;=-5,"POR VENCER","AL DÍA"))))</f>
        <v/>
      </c>
      <c r="HL156" s="168" t="n"/>
      <c r="HM156" s="119">
        <f>IF(N($H156)&lt;36,"",IF(HG156="","",HG156+31))</f>
        <v/>
      </c>
      <c r="HN156" s="124">
        <f>IF(HM156="","",TODAY()-HM156)</f>
        <v/>
      </c>
      <c r="HO156" s="494" t="n"/>
      <c r="HP156" s="184" t="n"/>
      <c r="HQ156" s="184">
        <f>IF(HM156="","SIN ESTADO",IF(HO156&lt;&gt;"","PAGA",IF(HN156&gt;0,"VENCIDA",IF(HN156&gt;=-5,"POR VENCER","AL DÍA"))))</f>
        <v/>
      </c>
      <c r="HR156" s="168" t="n"/>
      <c r="HS156" s="169">
        <f>N156+T156+Z156+AF156+AL156+AR156+AX156+BD156+BJ156+BP156+BV156+CB156+CH156+CN156+CT156+CZ156+DF156+DL156+DR156+DX156+ED156+EJ156+EP156+EV156+FB156+FH156+FN156+FT156+FZ156+GF156+GL156+GR156+GX156+HD156+HJ156+HP156</f>
        <v/>
      </c>
      <c r="HU156" s="170">
        <f>IFERROR(N($J156),0)</f>
        <v/>
      </c>
      <c r="HW156" s="170">
        <f>SUMPRODUCT((MOD(COLUMN($M156:$HR156)-COLUMN($M156),6)=0)*ISNUMBER($M156:$HR156)*($M156:$HR156&gt;=RESUMEN!$C$26)*($M156:$HR156&lt;=RESUMEN!$C$27)*IFERROR(N($N156:$HS156),0))</f>
        <v/>
      </c>
      <c r="HX156" s="170">
        <f>SUMPRODUCT((MOD(COLUMN($M156:$HR156)-COLUMN($M156),6)=0)*ISNUMBER($M156:$HR156)*($M156:$HR156&gt;=RESUMEN!$C$26)*($M156:$HR156&lt;=RESUMEN!$C$27))</f>
        <v/>
      </c>
    </row>
    <row r="157" ht="15.75" customHeight="1" s="506">
      <c r="B157" s="113">
        <f>VENTAS!A156</f>
        <v/>
      </c>
      <c r="C157" s="236">
        <f>VENTAS!B156</f>
        <v/>
      </c>
      <c r="D157" s="53">
        <f>VENTAS!C156</f>
        <v/>
      </c>
      <c r="E157" s="114">
        <f>VENTAS!D156</f>
        <v/>
      </c>
      <c r="F157" s="114">
        <f>VENTAS!J156</f>
        <v/>
      </c>
      <c r="G157" s="494">
        <f>VENTAS!F156</f>
        <v/>
      </c>
      <c r="H157" s="479">
        <f>VENTAS!K156</f>
        <v/>
      </c>
      <c r="I157" s="479">
        <f>VENTAS!M156</f>
        <v/>
      </c>
      <c r="J157" s="184">
        <f>VENTAS!L156</f>
        <v/>
      </c>
      <c r="K157" s="119">
        <f>IF(N($H157)&lt;1,"",$G157+31)</f>
        <v/>
      </c>
      <c r="L157" s="124">
        <f>IF(K157="","",TODAY()-K157)</f>
        <v/>
      </c>
      <c r="M157" s="494" t="n">
        <v>46077</v>
      </c>
      <c r="N157" s="364" t="n">
        <v>1100000</v>
      </c>
      <c r="O157" s="184">
        <f>IF(K157="","SIN ESTADO",IF(M157&lt;&gt;"","PAGA",IF(L157&gt;0,"VENCIDA",IF(L157&gt;=-5,"POR VENCER","AL DÍA"))))</f>
        <v/>
      </c>
      <c r="P157" s="185" t="inlineStr">
        <is>
          <t>EFECTIVO</t>
        </is>
      </c>
      <c r="Q157" s="119">
        <f>IF(N($H157)&lt;2,"",IF(K157="","",K157+31))</f>
        <v/>
      </c>
      <c r="R157" s="124">
        <f>IF(Q157="","",TODAY()-Q157)</f>
        <v/>
      </c>
      <c r="S157" s="494" t="n">
        <v>46139</v>
      </c>
      <c r="T157" s="114" t="n">
        <v>487200</v>
      </c>
      <c r="U157" s="184">
        <f>IF(Q157="","SIN ESTADO",IF(S157&lt;&gt;"","PAGA",IF(R157&gt;0,"VENCIDA",IF(R157&gt;=-5,"POR VENCER","AL DÍA"))))</f>
        <v/>
      </c>
      <c r="V157" s="185" t="inlineStr">
        <is>
          <t>EFECTIVO</t>
        </is>
      </c>
      <c r="W157" s="119">
        <f>IF(N($H157)&lt;3,"",IF(Q157="","",Q157+31))</f>
        <v/>
      </c>
      <c r="X157" s="124">
        <f>IF(W157="","",TODAY()-W157)</f>
        <v/>
      </c>
      <c r="Y157" s="494" t="n">
        <v>46139</v>
      </c>
      <c r="Z157" s="114" t="n">
        <v>800000</v>
      </c>
      <c r="AA157" s="184">
        <f>IF(W157="","SIN ESTADO",IF(Y157&lt;&gt;"","PAGA",IF(X157&gt;0,"VENCIDA",IF(X157&gt;=-5,"POR VENCER","AL DÍA"))))</f>
        <v/>
      </c>
      <c r="AB157" s="185" t="inlineStr">
        <is>
          <t>TRANSFERENCIA</t>
        </is>
      </c>
      <c r="AC157" s="119">
        <f>IF(N($H157)&lt;4,"",IF(W157="","",W157+31))</f>
        <v/>
      </c>
      <c r="AD157" s="124">
        <f>IF(AC157="","",TODAY()-AC157)</f>
        <v/>
      </c>
      <c r="AE157" s="494" t="n">
        <v>46139</v>
      </c>
      <c r="AF157" s="114" t="n">
        <v>800000</v>
      </c>
      <c r="AG157" s="184">
        <f>IF(AC157="","SIN ESTADO",IF(AE157&lt;&gt;"","PAGA",IF(AD157&gt;0,"VENCIDA",IF(AD157&gt;=-5,"POR VENCER","AL DÍA"))))</f>
        <v/>
      </c>
      <c r="AH157" s="185" t="inlineStr">
        <is>
          <t>TRANSFERENCIA</t>
        </is>
      </c>
      <c r="AI157" s="119">
        <f>IF(N($H157)&lt;5,"",IF(AC157="","",AC157+31))</f>
        <v/>
      </c>
      <c r="AJ157" s="124">
        <f>IF(AI157="","",TODAY()-AI157)</f>
        <v/>
      </c>
      <c r="AK157" s="494" t="n">
        <v>46247</v>
      </c>
      <c r="AL157" s="184" t="n">
        <v>800000</v>
      </c>
      <c r="AM157" s="184">
        <f>IF(AI157="","SIN ESTADO",IF(AK157&lt;&gt;"","PAGA",IF(AJ157&gt;0,"VENCIDA",IF(AJ157&gt;=-5,"POR VENCER","AL DÍA"))))</f>
        <v/>
      </c>
      <c r="AN157" s="185" t="n"/>
      <c r="AO157" s="119">
        <f>IF(N($H157)&lt;6,"",IF(AI157="","",AI157+31))</f>
        <v/>
      </c>
      <c r="AP157" s="124">
        <f>IF(AO157="","",TODAY()-AO157)</f>
        <v/>
      </c>
      <c r="AQ157" s="270" t="n">
        <v>46267</v>
      </c>
      <c r="AR157" s="184" t="n">
        <v>1600000</v>
      </c>
      <c r="AS157" s="184">
        <f>IF(AO157="","SIN ESTADO",IF(AQ157&lt;&gt;"","PAGA",IF(AP157&gt;0,"VENCIDA",IF(AP157&gt;=-5,"POR VENCER","AL DÍA"))))</f>
        <v/>
      </c>
      <c r="AT157" s="185" t="n"/>
      <c r="AU157" s="119">
        <f>IF(N($H157)&lt;7,"",IF(AO157="","",AO157+31))</f>
        <v/>
      </c>
      <c r="AV157" s="124">
        <f>IF(AU157="","",TODAY()-AU157)</f>
        <v/>
      </c>
      <c r="AW157" s="494" t="n">
        <v>46267</v>
      </c>
      <c r="AX157" s="184" t="n"/>
      <c r="AY157" s="184">
        <f>IF(AU157="","SIN ESTADO",IF(AW157&lt;&gt;"","PAGA",IF(AV157&gt;0,"VENCIDA",IF(AV157&gt;=-5,"POR VENCER","AL DÍA"))))</f>
        <v/>
      </c>
      <c r="AZ157" s="185" t="n"/>
      <c r="BA157" s="119">
        <f>IF(N($H157)&lt;8,"",IF(AU157="","",AU157+31))</f>
        <v/>
      </c>
      <c r="BB157" s="124">
        <f>IF(BA157="","",TODAY()-BA157)</f>
        <v/>
      </c>
      <c r="BC157" s="494" t="n"/>
      <c r="BD157" s="184" t="n"/>
      <c r="BE157" s="184">
        <f>IF(BA157="","SIN ESTADO",IF(BC157&lt;&gt;"","PAGA",IF(BB157&gt;0,"VENCIDA",IF(BB157&gt;=-5,"POR VENCER","AL DÍA"))))</f>
        <v/>
      </c>
      <c r="BF157" s="185" t="n"/>
      <c r="BG157" s="119">
        <f>IF(N($H157)&lt;9,"",IF(BA157="","",BA157+31))</f>
        <v/>
      </c>
      <c r="BH157" s="124">
        <f>IF(BG157="","",TODAY()-BG157)</f>
        <v/>
      </c>
      <c r="BI157" s="494" t="n"/>
      <c r="BJ157" s="184" t="n"/>
      <c r="BK157" s="184">
        <f>IF(BG157="","SIN ESTADO",IF(BI157&lt;&gt;"","PAGA",IF(BH157&gt;0,"VENCIDA",IF(BH157&gt;=-5,"POR VENCER","AL DÍA"))))</f>
        <v/>
      </c>
      <c r="BL157" s="185" t="n"/>
      <c r="BM157" s="119">
        <f>IF(N($H157)&lt;10,"",IF(BG157="","",BG157+31))</f>
        <v/>
      </c>
      <c r="BN157" s="124">
        <f>IF(BM157="","",TODAY()-BM157)</f>
        <v/>
      </c>
      <c r="BO157" s="494" t="n"/>
      <c r="BP157" s="184" t="n"/>
      <c r="BQ157" s="184">
        <f>IF(BM157="","SIN ESTADO",IF(BO157&lt;&gt;"","PAGA",IF(BN157&gt;0,"VENCIDA",IF(BN157&gt;=-5,"POR VENCER","AL DÍA"))))</f>
        <v/>
      </c>
      <c r="BR157" s="185" t="n"/>
      <c r="BS157" s="119">
        <f>IF(N($H157)&lt;11,"",IF(BM157="","",BM157+31))</f>
        <v/>
      </c>
      <c r="BT157" s="124">
        <f>IF(BS157="","",TODAY()-BS157)</f>
        <v/>
      </c>
      <c r="BU157" s="494" t="n"/>
      <c r="BV157" s="184" t="n"/>
      <c r="BW157" s="184">
        <f>IF(BS157="","SIN ESTADO",IF(BU157&lt;&gt;"","PAGA",IF(BT157&gt;0,"VENCIDA",IF(BT157&gt;=-5,"POR VENCER","AL DÍA"))))</f>
        <v/>
      </c>
      <c r="BX157" s="185" t="n"/>
      <c r="BY157" s="119">
        <f>IF(N($H157)&lt;12,"",IF(BS157="","",BS157+31))</f>
        <v/>
      </c>
      <c r="BZ157" s="124">
        <f>IF(BY157="","",TODAY()-BY157)</f>
        <v/>
      </c>
      <c r="CA157" s="494" t="n"/>
      <c r="CB157" s="184" t="n"/>
      <c r="CC157" s="184">
        <f>IF(BY157="","SIN ESTADO",IF(CA157&lt;&gt;"","PAGA",IF(BZ157&gt;0,"VENCIDA",IF(BZ157&gt;=-5,"POR VENCER","AL DÍA"))))</f>
        <v/>
      </c>
      <c r="CD157" s="185" t="n"/>
      <c r="CE157" s="119">
        <f>IF(N($H157)&lt;13,"",IF(BY157="","",BY157+31))</f>
        <v/>
      </c>
      <c r="CF157" s="124">
        <f>IF(CE157="","",TODAY()-CE157)</f>
        <v/>
      </c>
      <c r="CG157" s="494" t="n"/>
      <c r="CH157" s="184" t="n"/>
      <c r="CI157" s="184">
        <f>IF(CE157="","SIN ESTADO",IF(CG157&lt;&gt;"","PAGA",IF(CF157&gt;0,"VENCIDA",IF(CF157&gt;=-5,"POR VENCER","AL DÍA"))))</f>
        <v/>
      </c>
      <c r="CJ157" s="185" t="n"/>
      <c r="CK157" s="119">
        <f>IF(N($H157)&lt;14,"",IF(CE157="","",CE157+31))</f>
        <v/>
      </c>
      <c r="CL157" s="124">
        <f>IF(CK157="","",TODAY()-CK157)</f>
        <v/>
      </c>
      <c r="CM157" s="494" t="n"/>
      <c r="CN157" s="184" t="n"/>
      <c r="CO157" s="184">
        <f>IF(CK157="","SIN ESTADO",IF(CM157&lt;&gt;"","PAGA",IF(CL157&gt;0,"VENCIDA",IF(CL157&gt;=-5,"POR VENCER","AL DÍA"))))</f>
        <v/>
      </c>
      <c r="CP157" s="185" t="n"/>
      <c r="CQ157" s="119">
        <f>IF(N($H157)&lt;15,"",IF(CK157="","",CK157+31))</f>
        <v/>
      </c>
      <c r="CR157" s="124">
        <f>IF(CQ157="","",TODAY()-CQ157)</f>
        <v/>
      </c>
      <c r="CS157" s="494" t="n"/>
      <c r="CT157" s="184" t="n"/>
      <c r="CU157" s="184">
        <f>IF(CQ157="","SIN ESTADO",IF(CS157&lt;&gt;"","PAGA",IF(CR157&gt;0,"VENCIDA",IF(CR157&gt;=-5,"POR VENCER","AL DÍA"))))</f>
        <v/>
      </c>
      <c r="CV157" s="185" t="n"/>
      <c r="CW157" s="119">
        <f>IF(N($H157)&lt;16,"",IF(CQ157="","",CQ157+31))</f>
        <v/>
      </c>
      <c r="CX157" s="124">
        <f>IF(CW157="","",TODAY()-CW157)</f>
        <v/>
      </c>
      <c r="CY157" s="494" t="n"/>
      <c r="CZ157" s="184" t="n"/>
      <c r="DA157" s="184">
        <f>IF(CW157="","SIN ESTADO",IF(CY157&lt;&gt;"","PAGA",IF(CX157&gt;0,"VENCIDA",IF(CX157&gt;=-5,"POR VENCER","AL DÍA"))))</f>
        <v/>
      </c>
      <c r="DB157" s="185" t="n"/>
      <c r="DC157" s="119">
        <f>IF(N($H157)&lt;17,"",IF(CW157="","",CW157+31))</f>
        <v/>
      </c>
      <c r="DD157" s="124">
        <f>IF(DC157="","",TODAY()-DC157)</f>
        <v/>
      </c>
      <c r="DE157" s="494" t="n"/>
      <c r="DF157" s="184" t="n"/>
      <c r="DG157" s="184">
        <f>IF(DC157="","SIN ESTADO",IF(DE157&lt;&gt;"","PAGA",IF(DD157&gt;0,"VENCIDA",IF(DD157&gt;=-5,"POR VENCER","AL DÍA"))))</f>
        <v/>
      </c>
      <c r="DH157" s="185" t="n"/>
      <c r="DI157" s="119">
        <f>IF(N($H157)&lt;18,"",IF(DC157="","",DC157+31))</f>
        <v/>
      </c>
      <c r="DJ157" s="124">
        <f>IF(DI157="","",TODAY()-DI157)</f>
        <v/>
      </c>
      <c r="DK157" s="494" t="n"/>
      <c r="DL157" s="184" t="n"/>
      <c r="DM157" s="184">
        <f>IF(DI157="","SIN ESTADO",IF(DK157&lt;&gt;"","PAGA",IF(DJ157&gt;0,"VENCIDA",IF(DJ157&gt;=-5,"POR VENCER","AL DÍA"))))</f>
        <v/>
      </c>
      <c r="DN157" s="185" t="n"/>
      <c r="DO157" s="119">
        <f>IF(N($H157)&lt;19,"",IF(DI157="","",DI157+31))</f>
        <v/>
      </c>
      <c r="DP157" s="124">
        <f>IF(DO157="","",TODAY()-DO157)</f>
        <v/>
      </c>
      <c r="DQ157" s="494" t="n"/>
      <c r="DR157" s="184" t="n"/>
      <c r="DS157" s="184">
        <f>IF(DO157="","SIN ESTADO",IF(DQ157&lt;&gt;"","PAGA",IF(DP157&gt;0,"VENCIDA",IF(DP157&gt;=-5,"POR VENCER","AL DÍA"))))</f>
        <v/>
      </c>
      <c r="DT157" s="185" t="n"/>
      <c r="DU157" s="119">
        <f>IF(N($H157)&lt;20,"",IF(DO157="","",DO157+31))</f>
        <v/>
      </c>
      <c r="DV157" s="124">
        <f>IF(DU157="","",TODAY()-DU157)</f>
        <v/>
      </c>
      <c r="DW157" s="494" t="n"/>
      <c r="DX157" s="184" t="n"/>
      <c r="DY157" s="184">
        <f>IF(DU157="","SIN ESTADO",IF(DW157&lt;&gt;"","PAGA",IF(DV157&gt;0,"VENCIDA",IF(DV157&gt;=-5,"POR VENCER","AL DÍA"))))</f>
        <v/>
      </c>
      <c r="DZ157" s="185" t="n"/>
      <c r="EA157" s="119">
        <f>IF(N($H157)&lt;21,"",IF(DU157="","",DU157+31))</f>
        <v/>
      </c>
      <c r="EB157" s="124">
        <f>IF(EA157="","",TODAY()-EA157)</f>
        <v/>
      </c>
      <c r="EC157" s="494" t="n"/>
      <c r="ED157" s="184" t="n"/>
      <c r="EE157" s="184">
        <f>IF(EA157="","SIN ESTADO",IF(EC157&lt;&gt;"","PAGA",IF(EB157&gt;0,"VENCIDA",IF(EB157&gt;=-5,"POR VENCER","AL DÍA"))))</f>
        <v/>
      </c>
      <c r="EF157" s="185" t="n"/>
      <c r="EG157" s="119">
        <f>IF(N($H157)&lt;22,"",IF(EA157="","",EA157+31))</f>
        <v/>
      </c>
      <c r="EH157" s="124">
        <f>IF(EG157="","",TODAY()-EG157)</f>
        <v/>
      </c>
      <c r="EI157" s="494" t="n"/>
      <c r="EJ157" s="184" t="n"/>
      <c r="EK157" s="184">
        <f>IF(EG157="","SIN ESTADO",IF(EI157&lt;&gt;"","PAGA",IF(EH157&gt;0,"VENCIDA",IF(EH157&gt;=-5,"POR VENCER","AL DÍA"))))</f>
        <v/>
      </c>
      <c r="EL157" s="185" t="n"/>
      <c r="EM157" s="119">
        <f>IF(N($H157)&lt;23,"",IF(EG157="","",EG157+31))</f>
        <v/>
      </c>
      <c r="EN157" s="124">
        <f>IF(EM157="","",TODAY()-EM157)</f>
        <v/>
      </c>
      <c r="EO157" s="494" t="n"/>
      <c r="EP157" s="184" t="n"/>
      <c r="EQ157" s="184">
        <f>IF(EM157="","SIN ESTADO",IF(EO157&lt;&gt;"","PAGA",IF(EN157&gt;0,"VENCIDA",IF(EN157&gt;=-5,"POR VENCER","AL DÍA"))))</f>
        <v/>
      </c>
      <c r="ER157" s="185" t="n"/>
      <c r="ES157" s="119">
        <f>IF(N($H157)&lt;24,"",IF(EM157="","",EM157+31))</f>
        <v/>
      </c>
      <c r="ET157" s="124">
        <f>IF(ES157="","",TODAY()-ES157)</f>
        <v/>
      </c>
      <c r="EU157" s="494" t="n"/>
      <c r="EV157" s="184" t="n"/>
      <c r="EW157" s="184">
        <f>IF(ES157="","SIN ESTADO",IF(EU157&lt;&gt;"","PAGA",IF(ET157&gt;0,"VENCIDA",IF(ET157&gt;=-5,"POR VENCER","AL DÍA"))))</f>
        <v/>
      </c>
      <c r="EX157" s="185" t="n"/>
      <c r="EY157" s="119">
        <f>IF(N($H157)&lt;25,"",IF(ES157="","",ES157+31))</f>
        <v/>
      </c>
      <c r="EZ157" s="124">
        <f>IF(EY157="","",TODAY()-EY157)</f>
        <v/>
      </c>
      <c r="FA157" s="494" t="n"/>
      <c r="FB157" s="184" t="n"/>
      <c r="FC157" s="184">
        <f>IF(EY157="","SIN ESTADO",IF(FA157&lt;&gt;"","PAGA",IF(EZ157&gt;0,"VENCIDA",IF(EZ157&gt;=-5,"POR VENCER","AL DÍA"))))</f>
        <v/>
      </c>
      <c r="FD157" s="185" t="n"/>
      <c r="FE157" s="119">
        <f>IF(N($H157)&lt;26,"",IF(EY157="","",EY157+31))</f>
        <v/>
      </c>
      <c r="FF157" s="124">
        <f>IF(FE157="","",TODAY()-FE157)</f>
        <v/>
      </c>
      <c r="FG157" s="494" t="n"/>
      <c r="FH157" s="184" t="n"/>
      <c r="FI157" s="184">
        <f>IF(FE157="","SIN ESTADO",IF(FG157&lt;&gt;"","PAGA",IF(FF157&gt;0,"VENCIDA",IF(FF157&gt;=-5,"POR VENCER","AL DÍA"))))</f>
        <v/>
      </c>
      <c r="FJ157" s="185" t="n"/>
      <c r="FK157" s="119">
        <f>IF(N($H157)&lt;27,"",IF(FE157="","",FE157+31))</f>
        <v/>
      </c>
      <c r="FL157" s="124">
        <f>IF(FK157="","",TODAY()-FK157)</f>
        <v/>
      </c>
      <c r="FM157" s="494" t="n"/>
      <c r="FN157" s="184" t="n"/>
      <c r="FO157" s="184">
        <f>IF(FK157="","SIN ESTADO",IF(FM157&lt;&gt;"","PAGA",IF(FL157&gt;0,"VENCIDA",IF(FL157&gt;=-5,"POR VENCER","AL DÍA"))))</f>
        <v/>
      </c>
      <c r="FP157" s="185" t="n"/>
      <c r="FQ157" s="119">
        <f>IF(N($H157)&lt;28,"",IF(FK157="","",FK157+31))</f>
        <v/>
      </c>
      <c r="FR157" s="124">
        <f>IF(FQ157="","",TODAY()-FQ157)</f>
        <v/>
      </c>
      <c r="FS157" s="494" t="n"/>
      <c r="FT157" s="184" t="n"/>
      <c r="FU157" s="184">
        <f>IF(FQ157="","SIN ESTADO",IF(FS157&lt;&gt;"","PAGA",IF(FR157&gt;0,"VENCIDA",IF(FR157&gt;=-5,"POR VENCER","AL DÍA"))))</f>
        <v/>
      </c>
      <c r="FV157" s="185" t="n"/>
      <c r="FW157" s="119">
        <f>IF(N($H157)&lt;29,"",IF(FQ157="","",FQ157+31))</f>
        <v/>
      </c>
      <c r="FX157" s="124">
        <f>IF(FW157="","",TODAY()-FW157)</f>
        <v/>
      </c>
      <c r="FY157" s="494" t="n"/>
      <c r="FZ157" s="184" t="n"/>
      <c r="GA157" s="184">
        <f>IF(FW157="","SIN ESTADO",IF(FY157&lt;&gt;"","PAGA",IF(FX157&gt;0,"VENCIDA",IF(FX157&gt;=-5,"POR VENCER","AL DÍA"))))</f>
        <v/>
      </c>
      <c r="GB157" s="185" t="n"/>
      <c r="GC157" s="119">
        <f>IF(N($H157)&lt;30,"",IF(FW157="","",FW157+31))</f>
        <v/>
      </c>
      <c r="GD157" s="124">
        <f>IF(GC157="","",TODAY()-GC157)</f>
        <v/>
      </c>
      <c r="GE157" s="494" t="n"/>
      <c r="GF157" s="184" t="n"/>
      <c r="GG157" s="184">
        <f>IF(GC157="","SIN ESTADO",IF(GE157&lt;&gt;"","PAGA",IF(GD157&gt;0,"VENCIDA",IF(GD157&gt;=-5,"POR VENCER","AL DÍA"))))</f>
        <v/>
      </c>
      <c r="GH157" s="185" t="n"/>
      <c r="GI157" s="119">
        <f>IF(N($H157)&lt;31,"",IF(GC157="","",GC157+31))</f>
        <v/>
      </c>
      <c r="GJ157" s="124">
        <f>IF(GI157="","",TODAY()-GI157)</f>
        <v/>
      </c>
      <c r="GK157" s="494" t="n"/>
      <c r="GL157" s="184" t="n"/>
      <c r="GM157" s="184">
        <f>IF(GI157="","SIN ESTADO",IF(GK157&lt;&gt;"","PAGA",IF(GJ157&gt;0,"VENCIDA",IF(GJ157&gt;=-5,"POR VENCER","AL DÍA"))))</f>
        <v/>
      </c>
      <c r="GN157" s="185" t="n"/>
      <c r="GO157" s="119">
        <f>IF(N($H157)&lt;32,"",IF(GI157="","",GI157+31))</f>
        <v/>
      </c>
      <c r="GP157" s="124">
        <f>IF(GO157="","",TODAY()-GO157)</f>
        <v/>
      </c>
      <c r="GQ157" s="494" t="n"/>
      <c r="GR157" s="184" t="n"/>
      <c r="GS157" s="184">
        <f>IF(GO157="","SIN ESTADO",IF(GQ157&lt;&gt;"","PAGA",IF(GP157&gt;0,"VENCIDA",IF(GP157&gt;=-5,"POR VENCER","AL DÍA"))))</f>
        <v/>
      </c>
      <c r="GT157" s="185" t="n"/>
      <c r="GU157" s="119">
        <f>IF(N($H157)&lt;33,"",IF(GO157="","",GO157+31))</f>
        <v/>
      </c>
      <c r="GV157" s="124">
        <f>IF(GU157="","",TODAY()-GU157)</f>
        <v/>
      </c>
      <c r="GW157" s="494" t="n"/>
      <c r="GX157" s="184" t="n"/>
      <c r="GY157" s="184">
        <f>IF(GU157="","SIN ESTADO",IF(GW157&lt;&gt;"","PAGA",IF(GV157&gt;0,"VENCIDA",IF(GV157&gt;=-5,"POR VENCER","AL DÍA"))))</f>
        <v/>
      </c>
      <c r="GZ157" s="185" t="n"/>
      <c r="HA157" s="119">
        <f>IF(N($H157)&lt;34,"",IF(GU157="","",GU157+31))</f>
        <v/>
      </c>
      <c r="HB157" s="124">
        <f>IF(HA157="","",TODAY()-HA157)</f>
        <v/>
      </c>
      <c r="HC157" s="494" t="n"/>
      <c r="HD157" s="184" t="n"/>
      <c r="HE157" s="184">
        <f>IF(HA157="","SIN ESTADO",IF(HC157&lt;&gt;"","PAGA",IF(HB157&gt;0,"VENCIDA",IF(HB157&gt;=-5,"POR VENCER","AL DÍA"))))</f>
        <v/>
      </c>
      <c r="HF157" s="185" t="n"/>
      <c r="HG157" s="119">
        <f>IF(N($H157)&lt;35,"",IF(HA157="","",HA157+31))</f>
        <v/>
      </c>
      <c r="HH157" s="124">
        <f>IF(HG157="","",TODAY()-HG157)</f>
        <v/>
      </c>
      <c r="HI157" s="494" t="n"/>
      <c r="HJ157" s="184" t="n"/>
      <c r="HK157" s="184">
        <f>IF(HG157="","SIN ESTADO",IF(HI157&lt;&gt;"","PAGA",IF(HH157&gt;0,"VENCIDA",IF(HH157&gt;=-5,"POR VENCER","AL DÍA"))))</f>
        <v/>
      </c>
      <c r="HL157" s="168" t="n"/>
      <c r="HM157" s="119">
        <f>IF(N($H157)&lt;36,"",IF(HG157="","",HG157+31))</f>
        <v/>
      </c>
      <c r="HN157" s="124">
        <f>IF(HM157="","",TODAY()-HM157)</f>
        <v/>
      </c>
      <c r="HO157" s="494" t="n"/>
      <c r="HP157" s="184" t="n"/>
      <c r="HQ157" s="184">
        <f>IF(HM157="","SIN ESTADO",IF(HO157&lt;&gt;"","PAGA",IF(HN157&gt;0,"VENCIDA",IF(HN157&gt;=-5,"POR VENCER","AL DÍA"))))</f>
        <v/>
      </c>
      <c r="HR157" s="168" t="n"/>
      <c r="HS157" s="169">
        <f>N157+T157+Z157+AF157+AL157+AR157+AX157+BD157+BJ157+BP157+BV157+CB157+CH157+CN157+CT157+CZ157+DF157+DL157+DR157+DX157+ED157+EJ157+EP157+EV157+FB157+FH157+FN157+FT157+FZ157+GF157+GL157+GR157+GX157+HD157+HJ157+HP157</f>
        <v/>
      </c>
      <c r="HU157" s="170">
        <f>IFERROR(N($J157),0)</f>
        <v/>
      </c>
      <c r="HW157" s="170">
        <f>SUMPRODUCT((MOD(COLUMN($M157:$HR157)-COLUMN($M157),6)=0)*ISNUMBER($M157:$HR157)*($M157:$HR157&gt;=RESUMEN!$C$26)*($M157:$HR157&lt;=RESUMEN!$C$27)*IFERROR(N($N157:$HS157),0))</f>
        <v/>
      </c>
      <c r="HX157" s="170">
        <f>SUMPRODUCT((MOD(COLUMN($M157:$HR157)-COLUMN($M157),6)=0)*ISNUMBER($M157:$HR157)*($M157:$HR157&gt;=RESUMEN!$C$26)*($M157:$HR157&lt;=RESUMEN!$C$27))</f>
        <v/>
      </c>
    </row>
    <row r="158" ht="15.75" customHeight="1" s="506">
      <c r="B158" s="113">
        <f>VENTAS!A157</f>
        <v/>
      </c>
      <c r="C158" s="236">
        <f>VENTAS!B157</f>
        <v/>
      </c>
      <c r="D158" s="53">
        <f>VENTAS!C157</f>
        <v/>
      </c>
      <c r="E158" s="114">
        <f>VENTAS!D157</f>
        <v/>
      </c>
      <c r="F158" s="114">
        <f>VENTAS!J157</f>
        <v/>
      </c>
      <c r="G158" s="494">
        <f>VENTAS!F157</f>
        <v/>
      </c>
      <c r="H158" s="479">
        <f>VENTAS!K157</f>
        <v/>
      </c>
      <c r="I158" s="479">
        <f>VENTAS!M157</f>
        <v/>
      </c>
      <c r="J158" s="184">
        <f>VENTAS!L157</f>
        <v/>
      </c>
      <c r="K158" s="119">
        <f>IF(N($H158)&lt;1,"",$G158+31)</f>
        <v/>
      </c>
      <c r="L158" s="124">
        <f>IF(K158="","",TODAY()-K158)</f>
        <v/>
      </c>
      <c r="M158" s="494" t="n">
        <v>46136</v>
      </c>
      <c r="N158" s="374" t="n">
        <v>875000</v>
      </c>
      <c r="O158" s="184">
        <f>IF(K158="","SIN ESTADO",IF(M158&lt;&gt;"","PAGA",IF(L158&gt;0,"VENCIDA",IF(L158&gt;=-5,"POR VENCER","AL DÍA"))))</f>
        <v/>
      </c>
      <c r="P158" s="185" t="inlineStr">
        <is>
          <t>TRANSFERENCIA</t>
        </is>
      </c>
      <c r="Q158" s="119">
        <f>IF(N($H158)&lt;2,"",IF(K158="","",K158+31))</f>
        <v/>
      </c>
      <c r="R158" s="124">
        <f>IF(Q158="","",TODAY()-Q158)</f>
        <v/>
      </c>
      <c r="S158" s="494" t="n">
        <v>46168</v>
      </c>
      <c r="T158" s="184" t="n">
        <v>875000</v>
      </c>
      <c r="U158" s="184">
        <f>IF(Q158="","SIN ESTADO",IF(S158&lt;&gt;"","PAGA",IF(R158&gt;0,"VENCIDA",IF(R158&gt;=-5,"POR VENCER","AL DÍA"))))</f>
        <v/>
      </c>
      <c r="V158" s="185" t="inlineStr">
        <is>
          <t>TRANSFERENCIA</t>
        </is>
      </c>
      <c r="W158" s="119">
        <f>IF(N($H158)&lt;3,"",IF(Q158="","",Q158+31))</f>
        <v/>
      </c>
      <c r="X158" s="124">
        <f>IF(W158="","",TODAY()-W158)</f>
        <v/>
      </c>
      <c r="Y158" s="494" t="n">
        <v>46230</v>
      </c>
      <c r="Z158" s="184" t="n">
        <v>875000</v>
      </c>
      <c r="AA158" s="184">
        <f>IF(W158="","SIN ESTADO",IF(Y158&lt;&gt;"","PAGA",IF(X158&gt;0,"VENCIDA",IF(X158&gt;=-5,"POR VENCER","AL DÍA"))))</f>
        <v/>
      </c>
      <c r="AB158" s="185" t="inlineStr">
        <is>
          <t>TRANSFERENCIA</t>
        </is>
      </c>
      <c r="AC158" s="119">
        <f>IF(N($H158)&lt;4,"",IF(W158="","",W158+31))</f>
        <v/>
      </c>
      <c r="AD158" s="124">
        <f>IF(AC158="","",TODAY()-AC158)</f>
        <v/>
      </c>
      <c r="AE158" s="494" t="n">
        <v>46261</v>
      </c>
      <c r="AF158" s="184" t="n">
        <v>875000</v>
      </c>
      <c r="AG158" s="184">
        <f>IF(AC158="","SIN ESTADO",IF(AE158&lt;&gt;"","PAGA",IF(AD158&gt;0,"VENCIDA",IF(AD158&gt;=-5,"POR VENCER","AL DÍA"))))</f>
        <v/>
      </c>
      <c r="AH158" s="185" t="inlineStr">
        <is>
          <t>TRANSFERENCIA</t>
        </is>
      </c>
      <c r="AI158" s="119">
        <f>IF(N($H158)&lt;5,"",IF(AC158="","",AC158+31))</f>
        <v/>
      </c>
      <c r="AJ158" s="124">
        <f>IF(AI158="","",TODAY()-AI158)</f>
        <v/>
      </c>
      <c r="AK158" s="494" t="n"/>
      <c r="AL158" s="184" t="n"/>
      <c r="AM158" s="184">
        <f>IF(AI158="","SIN ESTADO",IF(AK158&lt;&gt;"","PAGA",IF(AJ158&gt;0,"VENCIDA",IF(AJ158&gt;=-5,"POR VENCER","AL DÍA"))))</f>
        <v/>
      </c>
      <c r="AN158" s="185" t="n"/>
      <c r="AO158" s="119">
        <f>IF(N($H158)&lt;6,"",IF(AI158="","",AI158+31))</f>
        <v/>
      </c>
      <c r="AP158" s="124">
        <f>IF(AO158="","",TODAY()-AO158)</f>
        <v/>
      </c>
      <c r="AQ158" s="270" t="n"/>
      <c r="AR158" s="184" t="n"/>
      <c r="AS158" s="184">
        <f>IF(AO158="","SIN ESTADO",IF(AQ158&lt;&gt;"","PAGA",IF(AP158&gt;0,"VENCIDA",IF(AP158&gt;=-5,"POR VENCER","AL DÍA"))))</f>
        <v/>
      </c>
      <c r="AT158" s="185" t="n"/>
      <c r="AU158" s="119">
        <f>IF(N($H158)&lt;7,"",IF(AO158="","",AO158+31))</f>
        <v/>
      </c>
      <c r="AV158" s="124">
        <f>IF(AU158="","",TODAY()-AU158)</f>
        <v/>
      </c>
      <c r="AW158" s="494" t="n"/>
      <c r="AX158" s="184" t="n"/>
      <c r="AY158" s="184">
        <f>IF(AU158="","SIN ESTADO",IF(AW158&lt;&gt;"","PAGA",IF(AV158&gt;0,"VENCIDA",IF(AV158&gt;=-5,"POR VENCER","AL DÍA"))))</f>
        <v/>
      </c>
      <c r="AZ158" s="185" t="n"/>
      <c r="BA158" s="119">
        <f>IF(N($H158)&lt;8,"",IF(AU158="","",AU158+31))</f>
        <v/>
      </c>
      <c r="BB158" s="124">
        <f>IF(BA158="","",TODAY()-BA158)</f>
        <v/>
      </c>
      <c r="BC158" s="494" t="n"/>
      <c r="BD158" s="184" t="n"/>
      <c r="BE158" s="184">
        <f>IF(BA158="","SIN ESTADO",IF(BC158&lt;&gt;"","PAGA",IF(BB158&gt;0,"VENCIDA",IF(BB158&gt;=-5,"POR VENCER","AL DÍA"))))</f>
        <v/>
      </c>
      <c r="BF158" s="185" t="n"/>
      <c r="BG158" s="119">
        <f>IF(N($H158)&lt;9,"",IF(BA158="","",BA158+31))</f>
        <v/>
      </c>
      <c r="BH158" s="124">
        <f>IF(BG158="","",TODAY()-BG158)</f>
        <v/>
      </c>
      <c r="BI158" s="494" t="n"/>
      <c r="BJ158" s="184" t="n"/>
      <c r="BK158" s="184">
        <f>IF(BG158="","SIN ESTADO",IF(BI158&lt;&gt;"","PAGA",IF(BH158&gt;0,"VENCIDA",IF(BH158&gt;=-5,"POR VENCER","AL DÍA"))))</f>
        <v/>
      </c>
      <c r="BL158" s="185" t="n"/>
      <c r="BM158" s="119">
        <f>IF(N($H158)&lt;10,"",IF(BG158="","",BG158+31))</f>
        <v/>
      </c>
      <c r="BN158" s="124">
        <f>IF(BM158="","",TODAY()-BM158)</f>
        <v/>
      </c>
      <c r="BO158" s="494" t="n"/>
      <c r="BP158" s="184" t="n"/>
      <c r="BQ158" s="184">
        <f>IF(BM158="","SIN ESTADO",IF(BO158&lt;&gt;"","PAGA",IF(BN158&gt;0,"VENCIDA",IF(BN158&gt;=-5,"POR VENCER","AL DÍA"))))</f>
        <v/>
      </c>
      <c r="BR158" s="185" t="n"/>
      <c r="BS158" s="119">
        <f>IF(N($H158)&lt;11,"",IF(BM158="","",BM158+31))</f>
        <v/>
      </c>
      <c r="BT158" s="124">
        <f>IF(BS158="","",TODAY()-BS158)</f>
        <v/>
      </c>
      <c r="BU158" s="494" t="n"/>
      <c r="BV158" s="184" t="n"/>
      <c r="BW158" s="184">
        <f>IF(BS158="","SIN ESTADO",IF(BU158&lt;&gt;"","PAGA",IF(BT158&gt;0,"VENCIDA",IF(BT158&gt;=-5,"POR VENCER","AL DÍA"))))</f>
        <v/>
      </c>
      <c r="BX158" s="185" t="n"/>
      <c r="BY158" s="119">
        <f>IF(N($H158)&lt;12,"",IF(BS158="","",BS158+31))</f>
        <v/>
      </c>
      <c r="BZ158" s="124">
        <f>IF(BY158="","",TODAY()-BY158)</f>
        <v/>
      </c>
      <c r="CA158" s="494" t="n"/>
      <c r="CB158" s="184" t="n"/>
      <c r="CC158" s="184">
        <f>IF(BY158="","SIN ESTADO",IF(CA158&lt;&gt;"","PAGA",IF(BZ158&gt;0,"VENCIDA",IF(BZ158&gt;=-5,"POR VENCER","AL DÍA"))))</f>
        <v/>
      </c>
      <c r="CD158" s="185" t="n"/>
      <c r="CE158" s="119">
        <f>IF(N($H158)&lt;13,"",IF(BY158="","",BY158+31))</f>
        <v/>
      </c>
      <c r="CF158" s="124">
        <f>IF(CE158="","",TODAY()-CE158)</f>
        <v/>
      </c>
      <c r="CG158" s="494" t="n"/>
      <c r="CH158" s="184" t="n"/>
      <c r="CI158" s="184">
        <f>IF(CE158="","SIN ESTADO",IF(CG158&lt;&gt;"","PAGA",IF(CF158&gt;0,"VENCIDA",IF(CF158&gt;=-5,"POR VENCER","AL DÍA"))))</f>
        <v/>
      </c>
      <c r="CJ158" s="185" t="n"/>
      <c r="CK158" s="119">
        <f>IF(N($H158)&lt;14,"",IF(CE158="","",CE158+31))</f>
        <v/>
      </c>
      <c r="CL158" s="124">
        <f>IF(CK158="","",TODAY()-CK158)</f>
        <v/>
      </c>
      <c r="CM158" s="494" t="n"/>
      <c r="CN158" s="184" t="n"/>
      <c r="CO158" s="184">
        <f>IF(CK158="","SIN ESTADO",IF(CM158&lt;&gt;"","PAGA",IF(CL158&gt;0,"VENCIDA",IF(CL158&gt;=-5,"POR VENCER","AL DÍA"))))</f>
        <v/>
      </c>
      <c r="CP158" s="185" t="n"/>
      <c r="CQ158" s="119">
        <f>IF(N($H158)&lt;15,"",IF(CK158="","",CK158+31))</f>
        <v/>
      </c>
      <c r="CR158" s="124">
        <f>IF(CQ158="","",TODAY()-CQ158)</f>
        <v/>
      </c>
      <c r="CS158" s="494" t="n"/>
      <c r="CT158" s="184" t="n"/>
      <c r="CU158" s="184">
        <f>IF(CQ158="","SIN ESTADO",IF(CS158&lt;&gt;"","PAGA",IF(CR158&gt;0,"VENCIDA",IF(CR158&gt;=-5,"POR VENCER","AL DÍA"))))</f>
        <v/>
      </c>
      <c r="CV158" s="185" t="n"/>
      <c r="CW158" s="119">
        <f>IF(N($H158)&lt;16,"",IF(CQ158="","",CQ158+31))</f>
        <v/>
      </c>
      <c r="CX158" s="124">
        <f>IF(CW158="","",TODAY()-CW158)</f>
        <v/>
      </c>
      <c r="CY158" s="494" t="n"/>
      <c r="CZ158" s="184" t="n"/>
      <c r="DA158" s="184">
        <f>IF(CW158="","SIN ESTADO",IF(CY158&lt;&gt;"","PAGA",IF(CX158&gt;0,"VENCIDA",IF(CX158&gt;=-5,"POR VENCER","AL DÍA"))))</f>
        <v/>
      </c>
      <c r="DB158" s="185" t="n"/>
      <c r="DC158" s="119">
        <f>IF(N($H158)&lt;17,"",IF(CW158="","",CW158+31))</f>
        <v/>
      </c>
      <c r="DD158" s="124">
        <f>IF(DC158="","",TODAY()-DC158)</f>
        <v/>
      </c>
      <c r="DE158" s="494" t="n"/>
      <c r="DF158" s="184" t="n"/>
      <c r="DG158" s="184">
        <f>IF(DC158="","SIN ESTADO",IF(DE158&lt;&gt;"","PAGA",IF(DD158&gt;0,"VENCIDA",IF(DD158&gt;=-5,"POR VENCER","AL DÍA"))))</f>
        <v/>
      </c>
      <c r="DH158" s="185" t="n"/>
      <c r="DI158" s="119">
        <f>IF(N($H158)&lt;18,"",IF(DC158="","",DC158+31))</f>
        <v/>
      </c>
      <c r="DJ158" s="124">
        <f>IF(DI158="","",TODAY()-DI158)</f>
        <v/>
      </c>
      <c r="DK158" s="494" t="n"/>
      <c r="DL158" s="184" t="n"/>
      <c r="DM158" s="184">
        <f>IF(DI158="","SIN ESTADO",IF(DK158&lt;&gt;"","PAGA",IF(DJ158&gt;0,"VENCIDA",IF(DJ158&gt;=-5,"POR VENCER","AL DÍA"))))</f>
        <v/>
      </c>
      <c r="DN158" s="185" t="n"/>
      <c r="DO158" s="119">
        <f>IF(N($H158)&lt;19,"",IF(DI158="","",DI158+31))</f>
        <v/>
      </c>
      <c r="DP158" s="124">
        <f>IF(DO158="","",TODAY()-DO158)</f>
        <v/>
      </c>
      <c r="DQ158" s="494" t="n"/>
      <c r="DR158" s="184" t="n"/>
      <c r="DS158" s="184">
        <f>IF(DO158="","SIN ESTADO",IF(DQ158&lt;&gt;"","PAGA",IF(DP158&gt;0,"VENCIDA",IF(DP158&gt;=-5,"POR VENCER","AL DÍA"))))</f>
        <v/>
      </c>
      <c r="DT158" s="185" t="n"/>
      <c r="DU158" s="119">
        <f>IF(N($H158)&lt;20,"",IF(DO158="","",DO158+31))</f>
        <v/>
      </c>
      <c r="DV158" s="124">
        <f>IF(DU158="","",TODAY()-DU158)</f>
        <v/>
      </c>
      <c r="DW158" s="494" t="n"/>
      <c r="DX158" s="184" t="n"/>
      <c r="DY158" s="184">
        <f>IF(DU158="","SIN ESTADO",IF(DW158&lt;&gt;"","PAGA",IF(DV158&gt;0,"VENCIDA",IF(DV158&gt;=-5,"POR VENCER","AL DÍA"))))</f>
        <v/>
      </c>
      <c r="DZ158" s="185" t="n"/>
      <c r="EA158" s="119">
        <f>IF(N($H158)&lt;21,"",IF(DU158="","",DU158+31))</f>
        <v/>
      </c>
      <c r="EB158" s="124">
        <f>IF(EA158="","",TODAY()-EA158)</f>
        <v/>
      </c>
      <c r="EC158" s="494" t="n"/>
      <c r="ED158" s="184" t="n"/>
      <c r="EE158" s="184">
        <f>IF(EA158="","SIN ESTADO",IF(EC158&lt;&gt;"","PAGA",IF(EB158&gt;0,"VENCIDA",IF(EB158&gt;=-5,"POR VENCER","AL DÍA"))))</f>
        <v/>
      </c>
      <c r="EF158" s="185" t="n"/>
      <c r="EG158" s="119">
        <f>IF(N($H158)&lt;22,"",IF(EA158="","",EA158+31))</f>
        <v/>
      </c>
      <c r="EH158" s="124">
        <f>IF(EG158="","",TODAY()-EG158)</f>
        <v/>
      </c>
      <c r="EI158" s="494" t="n"/>
      <c r="EJ158" s="184" t="n"/>
      <c r="EK158" s="184">
        <f>IF(EG158="","SIN ESTADO",IF(EI158&lt;&gt;"","PAGA",IF(EH158&gt;0,"VENCIDA",IF(EH158&gt;=-5,"POR VENCER","AL DÍA"))))</f>
        <v/>
      </c>
      <c r="EL158" s="185" t="n"/>
      <c r="EM158" s="119">
        <f>IF(N($H158)&lt;23,"",IF(EG158="","",EG158+31))</f>
        <v/>
      </c>
      <c r="EN158" s="124">
        <f>IF(EM158="","",TODAY()-EM158)</f>
        <v/>
      </c>
      <c r="EO158" s="494" t="n"/>
      <c r="EP158" s="184" t="n"/>
      <c r="EQ158" s="184">
        <f>IF(EM158="","SIN ESTADO",IF(EO158&lt;&gt;"","PAGA",IF(EN158&gt;0,"VENCIDA",IF(EN158&gt;=-5,"POR VENCER","AL DÍA"))))</f>
        <v/>
      </c>
      <c r="ER158" s="185" t="n"/>
      <c r="ES158" s="119">
        <f>IF(N($H158)&lt;24,"",IF(EM158="","",EM158+31))</f>
        <v/>
      </c>
      <c r="ET158" s="124">
        <f>IF(ES158="","",TODAY()-ES158)</f>
        <v/>
      </c>
      <c r="EU158" s="494" t="n"/>
      <c r="EV158" s="184" t="n"/>
      <c r="EW158" s="184">
        <f>IF(ES158="","SIN ESTADO",IF(EU158&lt;&gt;"","PAGA",IF(ET158&gt;0,"VENCIDA",IF(ET158&gt;=-5,"POR VENCER","AL DÍA"))))</f>
        <v/>
      </c>
      <c r="EX158" s="185" t="n"/>
      <c r="EY158" s="119">
        <f>IF(N($H158)&lt;25,"",IF(ES158="","",ES158+31))</f>
        <v/>
      </c>
      <c r="EZ158" s="124">
        <f>IF(EY158="","",TODAY()-EY158)</f>
        <v/>
      </c>
      <c r="FA158" s="494" t="n"/>
      <c r="FB158" s="184" t="n"/>
      <c r="FC158" s="184">
        <f>IF(EY158="","SIN ESTADO",IF(FA158&lt;&gt;"","PAGA",IF(EZ158&gt;0,"VENCIDA",IF(EZ158&gt;=-5,"POR VENCER","AL DÍA"))))</f>
        <v/>
      </c>
      <c r="FD158" s="185" t="n"/>
      <c r="FE158" s="119">
        <f>IF(N($H158)&lt;26,"",IF(EY158="","",EY158+31))</f>
        <v/>
      </c>
      <c r="FF158" s="124">
        <f>IF(FE158="","",TODAY()-FE158)</f>
        <v/>
      </c>
      <c r="FG158" s="494" t="n"/>
      <c r="FH158" s="184" t="n"/>
      <c r="FI158" s="184">
        <f>IF(FE158="","SIN ESTADO",IF(FG158&lt;&gt;"","PAGA",IF(FF158&gt;0,"VENCIDA",IF(FF158&gt;=-5,"POR VENCER","AL DÍA"))))</f>
        <v/>
      </c>
      <c r="FJ158" s="185" t="n"/>
      <c r="FK158" s="119">
        <f>IF(N($H158)&lt;27,"",IF(FE158="","",FE158+31))</f>
        <v/>
      </c>
      <c r="FL158" s="124">
        <f>IF(FK158="","",TODAY()-FK158)</f>
        <v/>
      </c>
      <c r="FM158" s="494" t="n"/>
      <c r="FN158" s="184" t="n"/>
      <c r="FO158" s="184">
        <f>IF(FK158="","SIN ESTADO",IF(FM158&lt;&gt;"","PAGA",IF(FL158&gt;0,"VENCIDA",IF(FL158&gt;=-5,"POR VENCER","AL DÍA"))))</f>
        <v/>
      </c>
      <c r="FP158" s="185" t="n"/>
      <c r="FQ158" s="119">
        <f>IF(N($H158)&lt;28,"",IF(FK158="","",FK158+31))</f>
        <v/>
      </c>
      <c r="FR158" s="124">
        <f>IF(FQ158="","",TODAY()-FQ158)</f>
        <v/>
      </c>
      <c r="FS158" s="494" t="n"/>
      <c r="FT158" s="184" t="n"/>
      <c r="FU158" s="184">
        <f>IF(FQ158="","SIN ESTADO",IF(FS158&lt;&gt;"","PAGA",IF(FR158&gt;0,"VENCIDA",IF(FR158&gt;=-5,"POR VENCER","AL DÍA"))))</f>
        <v/>
      </c>
      <c r="FV158" s="185" t="n"/>
      <c r="FW158" s="119">
        <f>IF(N($H158)&lt;29,"",IF(FQ158="","",FQ158+31))</f>
        <v/>
      </c>
      <c r="FX158" s="124">
        <f>IF(FW158="","",TODAY()-FW158)</f>
        <v/>
      </c>
      <c r="FY158" s="494" t="n"/>
      <c r="FZ158" s="184" t="n"/>
      <c r="GA158" s="184">
        <f>IF(FW158="","SIN ESTADO",IF(FY158&lt;&gt;"","PAGA",IF(FX158&gt;0,"VENCIDA",IF(FX158&gt;=-5,"POR VENCER","AL DÍA"))))</f>
        <v/>
      </c>
      <c r="GB158" s="185" t="n"/>
      <c r="GC158" s="119">
        <f>IF(N($H158)&lt;30,"",IF(FW158="","",FW158+31))</f>
        <v/>
      </c>
      <c r="GD158" s="124">
        <f>IF(GC158="","",TODAY()-GC158)</f>
        <v/>
      </c>
      <c r="GE158" s="494" t="n"/>
      <c r="GF158" s="184" t="n"/>
      <c r="GG158" s="184">
        <f>IF(GC158="","SIN ESTADO",IF(GE158&lt;&gt;"","PAGA",IF(GD158&gt;0,"VENCIDA",IF(GD158&gt;=-5,"POR VENCER","AL DÍA"))))</f>
        <v/>
      </c>
      <c r="GH158" s="185" t="n"/>
      <c r="GI158" s="119">
        <f>IF(N($H158)&lt;31,"",IF(GC158="","",GC158+31))</f>
        <v/>
      </c>
      <c r="GJ158" s="124">
        <f>IF(GI158="","",TODAY()-GI158)</f>
        <v/>
      </c>
      <c r="GK158" s="494" t="n"/>
      <c r="GL158" s="184" t="n"/>
      <c r="GM158" s="184">
        <f>IF(GI158="","SIN ESTADO",IF(GK158&lt;&gt;"","PAGA",IF(GJ158&gt;0,"VENCIDA",IF(GJ158&gt;=-5,"POR VENCER","AL DÍA"))))</f>
        <v/>
      </c>
      <c r="GN158" s="185" t="n"/>
      <c r="GO158" s="119">
        <f>IF(N($H158)&lt;32,"",IF(GI158="","",GI158+31))</f>
        <v/>
      </c>
      <c r="GP158" s="124">
        <f>IF(GO158="","",TODAY()-GO158)</f>
        <v/>
      </c>
      <c r="GQ158" s="494" t="n"/>
      <c r="GR158" s="184" t="n"/>
      <c r="GS158" s="184">
        <f>IF(GO158="","SIN ESTADO",IF(GQ158&lt;&gt;"","PAGA",IF(GP158&gt;0,"VENCIDA",IF(GP158&gt;=-5,"POR VENCER","AL DÍA"))))</f>
        <v/>
      </c>
      <c r="GT158" s="185" t="n"/>
      <c r="GU158" s="119">
        <f>IF(N($H158)&lt;33,"",IF(GO158="","",GO158+31))</f>
        <v/>
      </c>
      <c r="GV158" s="124">
        <f>IF(GU158="","",TODAY()-GU158)</f>
        <v/>
      </c>
      <c r="GW158" s="494" t="n"/>
      <c r="GX158" s="184" t="n"/>
      <c r="GY158" s="184">
        <f>IF(GU158="","SIN ESTADO",IF(GW158&lt;&gt;"","PAGA",IF(GV158&gt;0,"VENCIDA",IF(GV158&gt;=-5,"POR VENCER","AL DÍA"))))</f>
        <v/>
      </c>
      <c r="GZ158" s="185" t="n"/>
      <c r="HA158" s="119">
        <f>IF(N($H158)&lt;34,"",IF(GU158="","",GU158+31))</f>
        <v/>
      </c>
      <c r="HB158" s="124">
        <f>IF(HA158="","",TODAY()-HA158)</f>
        <v/>
      </c>
      <c r="HC158" s="494" t="n"/>
      <c r="HD158" s="184" t="n"/>
      <c r="HE158" s="184">
        <f>IF(HA158="","SIN ESTADO",IF(HC158&lt;&gt;"","PAGA",IF(HB158&gt;0,"VENCIDA",IF(HB158&gt;=-5,"POR VENCER","AL DÍA"))))</f>
        <v/>
      </c>
      <c r="HF158" s="185" t="n"/>
      <c r="HG158" s="119">
        <f>IF(N($H158)&lt;35,"",IF(HA158="","",HA158+31))</f>
        <v/>
      </c>
      <c r="HH158" s="124">
        <f>IF(HG158="","",TODAY()-HG158)</f>
        <v/>
      </c>
      <c r="HI158" s="494" t="n"/>
      <c r="HJ158" s="184" t="n"/>
      <c r="HK158" s="184">
        <f>IF(HG158="","SIN ESTADO",IF(HI158&lt;&gt;"","PAGA",IF(HH158&gt;0,"VENCIDA",IF(HH158&gt;=-5,"POR VENCER","AL DÍA"))))</f>
        <v/>
      </c>
      <c r="HL158" s="168" t="n"/>
      <c r="HM158" s="119">
        <f>IF(N($H158)&lt;36,"",IF(HG158="","",HG158+31))</f>
        <v/>
      </c>
      <c r="HN158" s="124">
        <f>IF(HM158="","",TODAY()-HM158)</f>
        <v/>
      </c>
      <c r="HO158" s="494" t="n"/>
      <c r="HP158" s="184" t="n"/>
      <c r="HQ158" s="184">
        <f>IF(HM158="","SIN ESTADO",IF(HO158&lt;&gt;"","PAGA",IF(HN158&gt;0,"VENCIDA",IF(HN158&gt;=-5,"POR VENCER","AL DÍA"))))</f>
        <v/>
      </c>
      <c r="HR158" s="168" t="n"/>
      <c r="HS158" s="169">
        <f>N158+T158+Z158+AF158+AL158+AR158+AX158+BD158+BJ158+BP158+BV158+CB158+CH158+CN158+CT158+CZ158+DF158+DL158+DR158+DX158+ED158+EJ158+EP158+EV158+FB158+FH158+FN158+FT158+FZ158+GF158+GL158+GR158+GX158+HD158+HJ158+HP158</f>
        <v/>
      </c>
      <c r="HU158" s="170">
        <f>IFERROR(N($J158),0)</f>
        <v/>
      </c>
      <c r="HW158" s="170">
        <f>SUMPRODUCT((MOD(COLUMN($M158:$HR158)-COLUMN($M158),6)=0)*ISNUMBER($M158:$HR158)*($M158:$HR158&gt;=RESUMEN!$C$26)*($M158:$HR158&lt;=RESUMEN!$C$27)*IFERROR(N($N158:$HS158),0))</f>
        <v/>
      </c>
      <c r="HX158" s="170">
        <f>SUMPRODUCT((MOD(COLUMN($M158:$HR158)-COLUMN($M158),6)=0)*ISNUMBER($M158:$HR158)*($M158:$HR158&gt;=RESUMEN!$C$26)*($M158:$HR158&lt;=RESUMEN!$C$27))</f>
        <v/>
      </c>
    </row>
    <row r="159" ht="15.75" customHeight="1" s="506">
      <c r="B159" s="113">
        <f>VENTAS!A158</f>
        <v/>
      </c>
      <c r="C159" s="236">
        <f>VENTAS!B158</f>
        <v/>
      </c>
      <c r="D159" s="53">
        <f>VENTAS!C158</f>
        <v/>
      </c>
      <c r="E159" s="114">
        <f>VENTAS!D158</f>
        <v/>
      </c>
      <c r="F159" s="114">
        <f>VENTAS!J158</f>
        <v/>
      </c>
      <c r="G159" s="494">
        <f>VENTAS!F158</f>
        <v/>
      </c>
      <c r="H159" s="479">
        <f>VENTAS!K158</f>
        <v/>
      </c>
      <c r="I159" s="479">
        <f>VENTAS!M158</f>
        <v/>
      </c>
      <c r="J159" s="184">
        <f>VENTAS!L158</f>
        <v/>
      </c>
      <c r="K159" s="119">
        <f>IF(N($H159)&lt;1,"",$G159+31)</f>
        <v/>
      </c>
      <c r="L159" s="124">
        <f>IF(K159="","",TODAY()-K159)</f>
        <v/>
      </c>
      <c r="M159" s="494" t="n">
        <v>46079</v>
      </c>
      <c r="N159" s="374" t="n"/>
      <c r="O159" s="184">
        <f>IF(K159="","SIN ESTADO",IF(M159&lt;&gt;"","PAGA",IF(L159&gt;0,"VENCIDA",IF(L159&gt;=-5,"POR VENCER","AL DÍA"))))</f>
        <v/>
      </c>
      <c r="P159" s="185" t="inlineStr">
        <is>
          <t>EFECTIVO</t>
        </is>
      </c>
      <c r="Q159" s="119">
        <f>IF(N($H159)&lt;2,"",IF(K159="","",K159+31))</f>
        <v/>
      </c>
      <c r="R159" s="124">
        <f>IF(Q159="","",TODAY()-Q159)</f>
        <v/>
      </c>
      <c r="S159" s="494" t="n"/>
      <c r="T159" s="184" t="n"/>
      <c r="U159" s="184">
        <f>IF(Q159="","SIN ESTADO",IF(S159&lt;&gt;"","PAGA",IF(R159&gt;0,"VENCIDA",IF(R159&gt;=-5,"POR VENCER","AL DÍA"))))</f>
        <v/>
      </c>
      <c r="V159" s="185" t="n"/>
      <c r="W159" s="119">
        <f>IF(N($H159)&lt;3,"",IF(Q159="","",Q159+31))</f>
        <v/>
      </c>
      <c r="X159" s="124">
        <f>IF(W159="","",TODAY()-W159)</f>
        <v/>
      </c>
      <c r="Y159" s="494" t="n"/>
      <c r="Z159" s="184" t="n"/>
      <c r="AA159" s="184">
        <f>IF(W159="","SIN ESTADO",IF(Y159&lt;&gt;"","PAGA",IF(X159&gt;0,"VENCIDA",IF(X159&gt;=-5,"POR VENCER","AL DÍA"))))</f>
        <v/>
      </c>
      <c r="AB159" s="185" t="n"/>
      <c r="AC159" s="119">
        <f>IF(N($H159)&lt;4,"",IF(W159="","",W159+31))</f>
        <v/>
      </c>
      <c r="AD159" s="124">
        <f>IF(AC159="","",TODAY()-AC159)</f>
        <v/>
      </c>
      <c r="AE159" s="494" t="n"/>
      <c r="AF159" s="184" t="n"/>
      <c r="AG159" s="184">
        <f>IF(AC159="","SIN ESTADO",IF(AE159&lt;&gt;"","PAGA",IF(AD159&gt;0,"VENCIDA",IF(AD159&gt;=-5,"POR VENCER","AL DÍA"))))</f>
        <v/>
      </c>
      <c r="AH159" s="185" t="n"/>
      <c r="AI159" s="119">
        <f>IF(N($H159)&lt;5,"",IF(AC159="","",AC159+31))</f>
        <v/>
      </c>
      <c r="AJ159" s="124">
        <f>IF(AI159="","",TODAY()-AI159)</f>
        <v/>
      </c>
      <c r="AK159" s="494" t="n"/>
      <c r="AL159" s="184" t="n"/>
      <c r="AM159" s="184">
        <f>IF(AI159="","SIN ESTADO",IF(AK159&lt;&gt;"","PAGA",IF(AJ159&gt;0,"VENCIDA",IF(AJ159&gt;=-5,"POR VENCER","AL DÍA"))))</f>
        <v/>
      </c>
      <c r="AN159" s="185" t="n"/>
      <c r="AO159" s="119">
        <f>IF(N($H159)&lt;6,"",IF(AI159="","",AI159+31))</f>
        <v/>
      </c>
      <c r="AP159" s="124">
        <f>IF(AO159="","",TODAY()-AO159)</f>
        <v/>
      </c>
      <c r="AQ159" s="270" t="n"/>
      <c r="AR159" s="184" t="n"/>
      <c r="AS159" s="184">
        <f>IF(AO159="","SIN ESTADO",IF(AQ159&lt;&gt;"","PAGA",IF(AP159&gt;0,"VENCIDA",IF(AP159&gt;=-5,"POR VENCER","AL DÍA"))))</f>
        <v/>
      </c>
      <c r="AT159" s="185" t="n"/>
      <c r="AU159" s="119">
        <f>IF(N($H159)&lt;7,"",IF(AO159="","",AO159+31))</f>
        <v/>
      </c>
      <c r="AV159" s="124">
        <f>IF(AU159="","",TODAY()-AU159)</f>
        <v/>
      </c>
      <c r="AW159" s="494" t="n"/>
      <c r="AX159" s="184" t="n"/>
      <c r="AY159" s="184">
        <f>IF(AU159="","SIN ESTADO",IF(AW159&lt;&gt;"","PAGA",IF(AV159&gt;0,"VENCIDA",IF(AV159&gt;=-5,"POR VENCER","AL DÍA"))))</f>
        <v/>
      </c>
      <c r="AZ159" s="185" t="n"/>
      <c r="BA159" s="119">
        <f>IF(N($H159)&lt;8,"",IF(AU159="","",AU159+31))</f>
        <v/>
      </c>
      <c r="BB159" s="124">
        <f>IF(BA159="","",TODAY()-BA159)</f>
        <v/>
      </c>
      <c r="BC159" s="494" t="n"/>
      <c r="BD159" s="184" t="n"/>
      <c r="BE159" s="184">
        <f>IF(BA159="","SIN ESTADO",IF(BC159&lt;&gt;"","PAGA",IF(BB159&gt;0,"VENCIDA",IF(BB159&gt;=-5,"POR VENCER","AL DÍA"))))</f>
        <v/>
      </c>
      <c r="BF159" s="185" t="n"/>
      <c r="BG159" s="119">
        <f>IF(N($H159)&lt;9,"",IF(BA159="","",BA159+31))</f>
        <v/>
      </c>
      <c r="BH159" s="124">
        <f>IF(BG159="","",TODAY()-BG159)</f>
        <v/>
      </c>
      <c r="BI159" s="494" t="n"/>
      <c r="BJ159" s="184" t="n"/>
      <c r="BK159" s="184">
        <f>IF(BG159="","SIN ESTADO",IF(BI159&lt;&gt;"","PAGA",IF(BH159&gt;0,"VENCIDA",IF(BH159&gt;=-5,"POR VENCER","AL DÍA"))))</f>
        <v/>
      </c>
      <c r="BL159" s="185" t="n"/>
      <c r="BM159" s="119">
        <f>IF(N($H159)&lt;10,"",IF(BG159="","",BG159+31))</f>
        <v/>
      </c>
      <c r="BN159" s="124">
        <f>IF(BM159="","",TODAY()-BM159)</f>
        <v/>
      </c>
      <c r="BO159" s="494" t="n"/>
      <c r="BP159" s="184" t="n"/>
      <c r="BQ159" s="184">
        <f>IF(BM159="","SIN ESTADO",IF(BO159&lt;&gt;"","PAGA",IF(BN159&gt;0,"VENCIDA",IF(BN159&gt;=-5,"POR VENCER","AL DÍA"))))</f>
        <v/>
      </c>
      <c r="BR159" s="185" t="n"/>
      <c r="BS159" s="119">
        <f>IF(N($H159)&lt;11,"",IF(BM159="","",BM159+31))</f>
        <v/>
      </c>
      <c r="BT159" s="124">
        <f>IF(BS159="","",TODAY()-BS159)</f>
        <v/>
      </c>
      <c r="BU159" s="494" t="n"/>
      <c r="BV159" s="184" t="n"/>
      <c r="BW159" s="184">
        <f>IF(BS159="","SIN ESTADO",IF(BU159&lt;&gt;"","PAGA",IF(BT159&gt;0,"VENCIDA",IF(BT159&gt;=-5,"POR VENCER","AL DÍA"))))</f>
        <v/>
      </c>
      <c r="BX159" s="185" t="n"/>
      <c r="BY159" s="119">
        <f>IF(N($H159)&lt;12,"",IF(BS159="","",BS159+31))</f>
        <v/>
      </c>
      <c r="BZ159" s="124">
        <f>IF(BY159="","",TODAY()-BY159)</f>
        <v/>
      </c>
      <c r="CA159" s="494" t="n"/>
      <c r="CB159" s="184" t="n"/>
      <c r="CC159" s="184">
        <f>IF(BY159="","SIN ESTADO",IF(CA159&lt;&gt;"","PAGA",IF(BZ159&gt;0,"VENCIDA",IF(BZ159&gt;=-5,"POR VENCER","AL DÍA"))))</f>
        <v/>
      </c>
      <c r="CD159" s="185" t="n"/>
      <c r="CE159" s="119">
        <f>IF(N($H159)&lt;13,"",IF(BY159="","",BY159+31))</f>
        <v/>
      </c>
      <c r="CF159" s="124">
        <f>IF(CE159="","",TODAY()-CE159)</f>
        <v/>
      </c>
      <c r="CG159" s="494" t="n"/>
      <c r="CH159" s="184" t="n"/>
      <c r="CI159" s="184">
        <f>IF(CE159="","SIN ESTADO",IF(CG159&lt;&gt;"","PAGA",IF(CF159&gt;0,"VENCIDA",IF(CF159&gt;=-5,"POR VENCER","AL DÍA"))))</f>
        <v/>
      </c>
      <c r="CJ159" s="185" t="n"/>
      <c r="CK159" s="119">
        <f>IF(N($H159)&lt;14,"",IF(CE159="","",CE159+31))</f>
        <v/>
      </c>
      <c r="CL159" s="124">
        <f>IF(CK159="","",TODAY()-CK159)</f>
        <v/>
      </c>
      <c r="CM159" s="494" t="n"/>
      <c r="CN159" s="184" t="n"/>
      <c r="CO159" s="184">
        <f>IF(CK159="","SIN ESTADO",IF(CM159&lt;&gt;"","PAGA",IF(CL159&gt;0,"VENCIDA",IF(CL159&gt;=-5,"POR VENCER","AL DÍA"))))</f>
        <v/>
      </c>
      <c r="CP159" s="185" t="n"/>
      <c r="CQ159" s="119">
        <f>IF(N($H159)&lt;15,"",IF(CK159="","",CK159+31))</f>
        <v/>
      </c>
      <c r="CR159" s="124">
        <f>IF(CQ159="","",TODAY()-CQ159)</f>
        <v/>
      </c>
      <c r="CS159" s="494" t="n"/>
      <c r="CT159" s="184" t="n"/>
      <c r="CU159" s="184">
        <f>IF(CQ159="","SIN ESTADO",IF(CS159&lt;&gt;"","PAGA",IF(CR159&gt;0,"VENCIDA",IF(CR159&gt;=-5,"POR VENCER","AL DÍA"))))</f>
        <v/>
      </c>
      <c r="CV159" s="185" t="n"/>
      <c r="CW159" s="119">
        <f>IF(N($H159)&lt;16,"",IF(CQ159="","",CQ159+31))</f>
        <v/>
      </c>
      <c r="CX159" s="124">
        <f>IF(CW159="","",TODAY()-CW159)</f>
        <v/>
      </c>
      <c r="CY159" s="494" t="n"/>
      <c r="CZ159" s="184" t="n"/>
      <c r="DA159" s="184">
        <f>IF(CW159="","SIN ESTADO",IF(CY159&lt;&gt;"","PAGA",IF(CX159&gt;0,"VENCIDA",IF(CX159&gt;=-5,"POR VENCER","AL DÍA"))))</f>
        <v/>
      </c>
      <c r="DB159" s="185" t="n"/>
      <c r="DC159" s="119">
        <f>IF(N($H159)&lt;17,"",IF(CW159="","",CW159+31))</f>
        <v/>
      </c>
      <c r="DD159" s="124">
        <f>IF(DC159="","",TODAY()-DC159)</f>
        <v/>
      </c>
      <c r="DE159" s="494" t="n"/>
      <c r="DF159" s="184" t="n"/>
      <c r="DG159" s="184">
        <f>IF(DC159="","SIN ESTADO",IF(DE159&lt;&gt;"","PAGA",IF(DD159&gt;0,"VENCIDA",IF(DD159&gt;=-5,"POR VENCER","AL DÍA"))))</f>
        <v/>
      </c>
      <c r="DH159" s="185" t="n"/>
      <c r="DI159" s="119">
        <f>IF(N($H159)&lt;18,"",IF(DC159="","",DC159+31))</f>
        <v/>
      </c>
      <c r="DJ159" s="124">
        <f>IF(DI159="","",TODAY()-DI159)</f>
        <v/>
      </c>
      <c r="DK159" s="494" t="n"/>
      <c r="DL159" s="184" t="n"/>
      <c r="DM159" s="184">
        <f>IF(DI159="","SIN ESTADO",IF(DK159&lt;&gt;"","PAGA",IF(DJ159&gt;0,"VENCIDA",IF(DJ159&gt;=-5,"POR VENCER","AL DÍA"))))</f>
        <v/>
      </c>
      <c r="DN159" s="185" t="n"/>
      <c r="DO159" s="119">
        <f>IF(N($H159)&lt;19,"",IF(DI159="","",DI159+31))</f>
        <v/>
      </c>
      <c r="DP159" s="124">
        <f>IF(DO159="","",TODAY()-DO159)</f>
        <v/>
      </c>
      <c r="DQ159" s="494" t="n"/>
      <c r="DR159" s="184" t="n"/>
      <c r="DS159" s="184">
        <f>IF(DO159="","SIN ESTADO",IF(DQ159&lt;&gt;"","PAGA",IF(DP159&gt;0,"VENCIDA",IF(DP159&gt;=-5,"POR VENCER","AL DÍA"))))</f>
        <v/>
      </c>
      <c r="DT159" s="185" t="n"/>
      <c r="DU159" s="119">
        <f>IF(N($H159)&lt;20,"",IF(DO159="","",DO159+31))</f>
        <v/>
      </c>
      <c r="DV159" s="124">
        <f>IF(DU159="","",TODAY()-DU159)</f>
        <v/>
      </c>
      <c r="DW159" s="494" t="n"/>
      <c r="DX159" s="184" t="n"/>
      <c r="DY159" s="184">
        <f>IF(DU159="","SIN ESTADO",IF(DW159&lt;&gt;"","PAGA",IF(DV159&gt;0,"VENCIDA",IF(DV159&gt;=-5,"POR VENCER","AL DÍA"))))</f>
        <v/>
      </c>
      <c r="DZ159" s="185" t="n"/>
      <c r="EA159" s="119">
        <f>IF(N($H159)&lt;21,"",IF(DU159="","",DU159+31))</f>
        <v/>
      </c>
      <c r="EB159" s="124">
        <f>IF(EA159="","",TODAY()-EA159)</f>
        <v/>
      </c>
      <c r="EC159" s="494" t="n"/>
      <c r="ED159" s="184" t="n"/>
      <c r="EE159" s="184">
        <f>IF(EA159="","SIN ESTADO",IF(EC159&lt;&gt;"","PAGA",IF(EB159&gt;0,"VENCIDA",IF(EB159&gt;=-5,"POR VENCER","AL DÍA"))))</f>
        <v/>
      </c>
      <c r="EF159" s="185" t="n"/>
      <c r="EG159" s="119">
        <f>IF(N($H159)&lt;22,"",IF(EA159="","",EA159+31))</f>
        <v/>
      </c>
      <c r="EH159" s="124">
        <f>IF(EG159="","",TODAY()-EG159)</f>
        <v/>
      </c>
      <c r="EI159" s="494" t="n"/>
      <c r="EJ159" s="184" t="n"/>
      <c r="EK159" s="184">
        <f>IF(EG159="","SIN ESTADO",IF(EI159&lt;&gt;"","PAGA",IF(EH159&gt;0,"VENCIDA",IF(EH159&gt;=-5,"POR VENCER","AL DÍA"))))</f>
        <v/>
      </c>
      <c r="EL159" s="185" t="n"/>
      <c r="EM159" s="119">
        <f>IF(N($H159)&lt;23,"",IF(EG159="","",EG159+31))</f>
        <v/>
      </c>
      <c r="EN159" s="124">
        <f>IF(EM159="","",TODAY()-EM159)</f>
        <v/>
      </c>
      <c r="EO159" s="494" t="n"/>
      <c r="EP159" s="184" t="n"/>
      <c r="EQ159" s="184">
        <f>IF(EM159="","SIN ESTADO",IF(EO159&lt;&gt;"","PAGA",IF(EN159&gt;0,"VENCIDA",IF(EN159&gt;=-5,"POR VENCER","AL DÍA"))))</f>
        <v/>
      </c>
      <c r="ER159" s="185" t="n"/>
      <c r="ES159" s="119">
        <f>IF(N($H159)&lt;24,"",IF(EM159="","",EM159+31))</f>
        <v/>
      </c>
      <c r="ET159" s="124">
        <f>IF(ES159="","",TODAY()-ES159)</f>
        <v/>
      </c>
      <c r="EU159" s="494" t="n"/>
      <c r="EV159" s="184" t="n"/>
      <c r="EW159" s="184">
        <f>IF(ES159="","SIN ESTADO",IF(EU159&lt;&gt;"","PAGA",IF(ET159&gt;0,"VENCIDA",IF(ET159&gt;=-5,"POR VENCER","AL DÍA"))))</f>
        <v/>
      </c>
      <c r="EX159" s="185" t="n"/>
      <c r="EY159" s="119">
        <f>IF(N($H159)&lt;25,"",IF(ES159="","",ES159+31))</f>
        <v/>
      </c>
      <c r="EZ159" s="124">
        <f>IF(EY159="","",TODAY()-EY159)</f>
        <v/>
      </c>
      <c r="FA159" s="494" t="n"/>
      <c r="FB159" s="184" t="n"/>
      <c r="FC159" s="184">
        <f>IF(EY159="","SIN ESTADO",IF(FA159&lt;&gt;"","PAGA",IF(EZ159&gt;0,"VENCIDA",IF(EZ159&gt;=-5,"POR VENCER","AL DÍA"))))</f>
        <v/>
      </c>
      <c r="FD159" s="185" t="n"/>
      <c r="FE159" s="119">
        <f>IF(N($H159)&lt;26,"",IF(EY159="","",EY159+31))</f>
        <v/>
      </c>
      <c r="FF159" s="124">
        <f>IF(FE159="","",TODAY()-FE159)</f>
        <v/>
      </c>
      <c r="FG159" s="494" t="n"/>
      <c r="FH159" s="184" t="n"/>
      <c r="FI159" s="184">
        <f>IF(FE159="","SIN ESTADO",IF(FG159&lt;&gt;"","PAGA",IF(FF159&gt;0,"VENCIDA",IF(FF159&gt;=-5,"POR VENCER","AL DÍA"))))</f>
        <v/>
      </c>
      <c r="FJ159" s="185" t="n"/>
      <c r="FK159" s="119">
        <f>IF(N($H159)&lt;27,"",IF(FE159="","",FE159+31))</f>
        <v/>
      </c>
      <c r="FL159" s="124">
        <f>IF(FK159="","",TODAY()-FK159)</f>
        <v/>
      </c>
      <c r="FM159" s="494" t="n"/>
      <c r="FN159" s="184" t="n"/>
      <c r="FO159" s="184">
        <f>IF(FK159="","SIN ESTADO",IF(FM159&lt;&gt;"","PAGA",IF(FL159&gt;0,"VENCIDA",IF(FL159&gt;=-5,"POR VENCER","AL DÍA"))))</f>
        <v/>
      </c>
      <c r="FP159" s="185" t="n"/>
      <c r="FQ159" s="119">
        <f>IF(N($H159)&lt;28,"",IF(FK159="","",FK159+31))</f>
        <v/>
      </c>
      <c r="FR159" s="124">
        <f>IF(FQ159="","",TODAY()-FQ159)</f>
        <v/>
      </c>
      <c r="FS159" s="494" t="n"/>
      <c r="FT159" s="184" t="n"/>
      <c r="FU159" s="184">
        <f>IF(FQ159="","SIN ESTADO",IF(FS159&lt;&gt;"","PAGA",IF(FR159&gt;0,"VENCIDA",IF(FR159&gt;=-5,"POR VENCER","AL DÍA"))))</f>
        <v/>
      </c>
      <c r="FV159" s="185" t="n"/>
      <c r="FW159" s="119">
        <f>IF(N($H159)&lt;29,"",IF(FQ159="","",FQ159+31))</f>
        <v/>
      </c>
      <c r="FX159" s="124">
        <f>IF(FW159="","",TODAY()-FW159)</f>
        <v/>
      </c>
      <c r="FY159" s="494" t="n"/>
      <c r="FZ159" s="184" t="n"/>
      <c r="GA159" s="184">
        <f>IF(FW159="","SIN ESTADO",IF(FY159&lt;&gt;"","PAGA",IF(FX159&gt;0,"VENCIDA",IF(FX159&gt;=-5,"POR VENCER","AL DÍA"))))</f>
        <v/>
      </c>
      <c r="GB159" s="185" t="n"/>
      <c r="GC159" s="119">
        <f>IF(N($H159)&lt;30,"",IF(FW159="","",FW159+31))</f>
        <v/>
      </c>
      <c r="GD159" s="124">
        <f>IF(GC159="","",TODAY()-GC159)</f>
        <v/>
      </c>
      <c r="GE159" s="494" t="n"/>
      <c r="GF159" s="184" t="n"/>
      <c r="GG159" s="184">
        <f>IF(GC159="","SIN ESTADO",IF(GE159&lt;&gt;"","PAGA",IF(GD159&gt;0,"VENCIDA",IF(GD159&gt;=-5,"POR VENCER","AL DÍA"))))</f>
        <v/>
      </c>
      <c r="GH159" s="185" t="n"/>
      <c r="GI159" s="119">
        <f>IF(N($H159)&lt;31,"",IF(GC159="","",GC159+31))</f>
        <v/>
      </c>
      <c r="GJ159" s="124">
        <f>IF(GI159="","",TODAY()-GI159)</f>
        <v/>
      </c>
      <c r="GK159" s="494" t="n"/>
      <c r="GL159" s="184" t="n"/>
      <c r="GM159" s="184">
        <f>IF(GI159="","SIN ESTADO",IF(GK159&lt;&gt;"","PAGA",IF(GJ159&gt;0,"VENCIDA",IF(GJ159&gt;=-5,"POR VENCER","AL DÍA"))))</f>
        <v/>
      </c>
      <c r="GN159" s="185" t="n"/>
      <c r="GO159" s="119">
        <f>IF(N($H159)&lt;32,"",IF(GI159="","",GI159+31))</f>
        <v/>
      </c>
      <c r="GP159" s="124">
        <f>IF(GO159="","",TODAY()-GO159)</f>
        <v/>
      </c>
      <c r="GQ159" s="494" t="n"/>
      <c r="GR159" s="184" t="n"/>
      <c r="GS159" s="184">
        <f>IF(GO159="","SIN ESTADO",IF(GQ159&lt;&gt;"","PAGA",IF(GP159&gt;0,"VENCIDA",IF(GP159&gt;=-5,"POR VENCER","AL DÍA"))))</f>
        <v/>
      </c>
      <c r="GT159" s="185" t="n"/>
      <c r="GU159" s="119">
        <f>IF(N($H159)&lt;33,"",IF(GO159="","",GO159+31))</f>
        <v/>
      </c>
      <c r="GV159" s="124">
        <f>IF(GU159="","",TODAY()-GU159)</f>
        <v/>
      </c>
      <c r="GW159" s="494" t="n"/>
      <c r="GX159" s="184" t="n"/>
      <c r="GY159" s="184">
        <f>IF(GU159="","SIN ESTADO",IF(GW159&lt;&gt;"","PAGA",IF(GV159&gt;0,"VENCIDA",IF(GV159&gt;=-5,"POR VENCER","AL DÍA"))))</f>
        <v/>
      </c>
      <c r="GZ159" s="185" t="n"/>
      <c r="HA159" s="119">
        <f>IF(N($H159)&lt;34,"",IF(GU159="","",GU159+31))</f>
        <v/>
      </c>
      <c r="HB159" s="124">
        <f>IF(HA159="","",TODAY()-HA159)</f>
        <v/>
      </c>
      <c r="HC159" s="494" t="n"/>
      <c r="HD159" s="184" t="n"/>
      <c r="HE159" s="184">
        <f>IF(HA159="","SIN ESTADO",IF(HC159&lt;&gt;"","PAGA",IF(HB159&gt;0,"VENCIDA",IF(HB159&gt;=-5,"POR VENCER","AL DÍA"))))</f>
        <v/>
      </c>
      <c r="HF159" s="185" t="n"/>
      <c r="HG159" s="119">
        <f>IF(N($H159)&lt;35,"",IF(HA159="","",HA159+31))</f>
        <v/>
      </c>
      <c r="HH159" s="124">
        <f>IF(HG159="","",TODAY()-HG159)</f>
        <v/>
      </c>
      <c r="HI159" s="494" t="n"/>
      <c r="HJ159" s="184" t="n"/>
      <c r="HK159" s="184">
        <f>IF(HG159="","SIN ESTADO",IF(HI159&lt;&gt;"","PAGA",IF(HH159&gt;0,"VENCIDA",IF(HH159&gt;=-5,"POR VENCER","AL DÍA"))))</f>
        <v/>
      </c>
      <c r="HL159" s="168" t="n"/>
      <c r="HM159" s="119">
        <f>IF(N($H159)&lt;36,"",IF(HG159="","",HG159+31))</f>
        <v/>
      </c>
      <c r="HN159" s="124">
        <f>IF(HM159="","",TODAY()-HM159)</f>
        <v/>
      </c>
      <c r="HO159" s="494" t="n"/>
      <c r="HP159" s="184" t="n"/>
      <c r="HQ159" s="184">
        <f>IF(HM159="","SIN ESTADO",IF(HO159&lt;&gt;"","PAGA",IF(HN159&gt;0,"VENCIDA",IF(HN159&gt;=-5,"POR VENCER","AL DÍA"))))</f>
        <v/>
      </c>
      <c r="HR159" s="168" t="n"/>
      <c r="HS159" s="169">
        <f>N159+T159+Z159+AF159+AL159+AR159+AX159+BD159+BJ159+BP159+BV159+CB159+CH159+CN159+CT159+CZ159+DF159+DL159+DR159+DX159+ED159+EJ159+EP159+EV159+FB159+FH159+FN159+FT159+FZ159+GF159+GL159+GR159+GX159+HD159+HJ159+HP159</f>
        <v/>
      </c>
      <c r="HU159" s="170">
        <f>IFERROR(N($J159),0)</f>
        <v/>
      </c>
      <c r="HW159" s="170">
        <f>SUMPRODUCT((MOD(COLUMN($M159:$HR159)-COLUMN($M159),6)=0)*ISNUMBER($M159:$HR159)*($M159:$HR159&gt;=RESUMEN!$C$26)*($M159:$HR159&lt;=RESUMEN!$C$27)*IFERROR(N($N159:$HS159),0))</f>
        <v/>
      </c>
      <c r="HX159" s="170">
        <f>SUMPRODUCT((MOD(COLUMN($M159:$HR159)-COLUMN($M159),6)=0)*ISNUMBER($M159:$HR159)*($M159:$HR159&gt;=RESUMEN!$C$26)*($M159:$HR159&lt;=RESUMEN!$C$27))</f>
        <v/>
      </c>
    </row>
    <row r="160" ht="15.75" customHeight="1" s="506">
      <c r="B160" s="113">
        <f>VENTAS!A159</f>
        <v/>
      </c>
      <c r="C160" s="236">
        <f>VENTAS!B159</f>
        <v/>
      </c>
      <c r="D160" s="53">
        <f>VENTAS!C159</f>
        <v/>
      </c>
      <c r="E160" s="114">
        <f>VENTAS!D159</f>
        <v/>
      </c>
      <c r="F160" s="114">
        <f>VENTAS!J159</f>
        <v/>
      </c>
      <c r="G160" s="494">
        <f>VENTAS!F159</f>
        <v/>
      </c>
      <c r="H160" s="479">
        <f>VENTAS!K159</f>
        <v/>
      </c>
      <c r="I160" s="479">
        <f>VENTAS!M159</f>
        <v/>
      </c>
      <c r="J160" s="184">
        <f>VENTAS!L159</f>
        <v/>
      </c>
      <c r="K160" s="119">
        <f>IF(N($H160)&lt;1,"",$G160+31)</f>
        <v/>
      </c>
      <c r="L160" s="124">
        <f>IF(K160="","",TODAY()-K160)</f>
        <v/>
      </c>
      <c r="M160" s="201" t="n">
        <v>45981</v>
      </c>
      <c r="N160" s="374" t="n">
        <v>1200000</v>
      </c>
      <c r="O160" s="184">
        <f>IF(K160="","SIN ESTADO",IF(M160&lt;&gt;"","PAGA",IF(L160&gt;0,"VENCIDA",IF(L160&gt;=-5,"POR VENCER","AL DÍA"))))</f>
        <v/>
      </c>
      <c r="P160" s="185" t="inlineStr">
        <is>
          <t>TRANSFERENCIA</t>
        </is>
      </c>
      <c r="Q160" s="119">
        <f>IF(N($H160)&lt;2,"",IF(K160="","",K160+31))</f>
        <v/>
      </c>
      <c r="R160" s="124">
        <f>IF(Q160="","",TODAY()-Q160)</f>
        <v/>
      </c>
      <c r="S160" s="406" t="n">
        <v>46000</v>
      </c>
      <c r="T160" s="184" t="n">
        <v>1200000</v>
      </c>
      <c r="U160" s="184">
        <f>IF(Q160="","SIN ESTADO",IF(S160&lt;&gt;"","PAGA",IF(R160&gt;0,"VENCIDA",IF(R160&gt;=-5,"POR VENCER","AL DÍA"))))</f>
        <v/>
      </c>
      <c r="V160" s="185" t="inlineStr">
        <is>
          <t>TRANSFERENCIA</t>
        </is>
      </c>
      <c r="W160" s="119">
        <f>IF(N($H160)&lt;3,"",IF(Q160="","",Q160+31))</f>
        <v/>
      </c>
      <c r="X160" s="124">
        <f>IF(W160="","",TODAY()-W160)</f>
        <v/>
      </c>
      <c r="Y160" s="407" t="n">
        <v>46066</v>
      </c>
      <c r="Z160" s="184" t="n">
        <v>1000000</v>
      </c>
      <c r="AA160" s="184">
        <f>IF(W160="","SIN ESTADO",IF(Y160&lt;&gt;"","PAGA",IF(X160&gt;0,"VENCIDA",IF(X160&gt;=-5,"POR VENCER","AL DÍA"))))</f>
        <v/>
      </c>
      <c r="AB160" s="185" t="inlineStr">
        <is>
          <t>TRANSFERENCIA</t>
        </is>
      </c>
      <c r="AC160" s="119">
        <f>IF(N($H160)&lt;4,"",IF(W160="","",W160+31))</f>
        <v/>
      </c>
      <c r="AD160" s="124">
        <f>IF(AC160="","",TODAY()-AC160)</f>
        <v/>
      </c>
      <c r="AE160" s="227" t="n">
        <v>46119</v>
      </c>
      <c r="AF160" s="184" t="n">
        <v>1200000</v>
      </c>
      <c r="AG160" s="184">
        <f>IF(AC160="","SIN ESTADO",IF(AE160&lt;&gt;"","PAGA",IF(AD160&gt;0,"VENCIDA",IF(AD160&gt;=-5,"POR VENCER","AL DÍA"))))</f>
        <v/>
      </c>
      <c r="AH160" s="185" t="inlineStr">
        <is>
          <t>TRANSFERENCIA</t>
        </is>
      </c>
      <c r="AI160" s="119">
        <f>IF(N($H160)&lt;5,"",IF(AC160="","",AC160+31))</f>
        <v/>
      </c>
      <c r="AJ160" s="124">
        <f>IF(AI160="","",TODAY()-AI160)</f>
        <v/>
      </c>
      <c r="AK160" s="494" t="n">
        <v>46171</v>
      </c>
      <c r="AL160" s="184" t="n">
        <v>1000000</v>
      </c>
      <c r="AM160" s="184">
        <f>IF(AI160="","SIN ESTADO",IF(AK160&lt;&gt;"","PAGA",IF(AJ160&gt;0,"VENCIDA",IF(AJ160&gt;=-5,"POR VENCER","AL DÍA"))))</f>
        <v/>
      </c>
      <c r="AN160" s="185" t="inlineStr">
        <is>
          <t>TRANSFERENCIA</t>
        </is>
      </c>
      <c r="AO160" s="119">
        <f>IF(N($H160)&lt;6,"",IF(AI160="","",AI160+31))</f>
        <v/>
      </c>
      <c r="AP160" s="124">
        <f>IF(AO160="","",TODAY()-AO160)</f>
        <v/>
      </c>
      <c r="AQ160" s="270" t="n">
        <v>46217</v>
      </c>
      <c r="AR160" s="184" t="n">
        <v>10000000</v>
      </c>
      <c r="AS160" s="184">
        <f>IF(AO160="","SIN ESTADO",IF(AQ160&lt;&gt;"","PAGA",IF(AP160&gt;0,"VENCIDA",IF(AP160&gt;=-5,"POR VENCER","AL DÍA"))))</f>
        <v/>
      </c>
      <c r="AT160" s="185" t="inlineStr">
        <is>
          <t>TRANSFERENCIA</t>
        </is>
      </c>
      <c r="AU160" s="119">
        <f>IF(N($H160)&lt;7,"",IF(AO160="","",AO160+31))</f>
        <v/>
      </c>
      <c r="AV160" s="124">
        <f>IF(AU160="","",TODAY()-AU160)</f>
        <v/>
      </c>
      <c r="AW160" s="494" t="n">
        <v>46217</v>
      </c>
      <c r="AX160" s="184" t="n"/>
      <c r="AY160" s="184">
        <f>IF(AU160="","SIN ESTADO",IF(AW160&lt;&gt;"","PAGA",IF(AV160&gt;0,"VENCIDA",IF(AV160&gt;=-5,"POR VENCER","AL DÍA"))))</f>
        <v/>
      </c>
      <c r="AZ160" s="185" t="n"/>
      <c r="BA160" s="119">
        <f>IF(N($H160)&lt;8,"",IF(AU160="","",AU160+31))</f>
        <v/>
      </c>
      <c r="BB160" s="124">
        <f>IF(BA160="","",TODAY()-BA160)</f>
        <v/>
      </c>
      <c r="BC160" s="494" t="n">
        <v>46217</v>
      </c>
      <c r="BD160" s="184" t="n"/>
      <c r="BE160" s="184">
        <f>IF(BA160="","SIN ESTADO",IF(BC160&lt;&gt;"","PAGA",IF(BB160&gt;0,"VENCIDA",IF(BB160&gt;=-5,"POR VENCER","AL DÍA"))))</f>
        <v/>
      </c>
      <c r="BF160" s="185" t="n"/>
      <c r="BG160" s="119">
        <f>IF(N($H160)&lt;9,"",IF(BA160="","",BA160+31))</f>
        <v/>
      </c>
      <c r="BH160" s="124">
        <f>IF(BG160="","",TODAY()-BG160)</f>
        <v/>
      </c>
      <c r="BI160" s="494" t="n">
        <v>46217</v>
      </c>
      <c r="BJ160" s="184" t="n"/>
      <c r="BK160" s="184">
        <f>IF(BG160="","SIN ESTADO",IF(BI160&lt;&gt;"","PAGA",IF(BH160&gt;0,"VENCIDA",IF(BH160&gt;=-5,"POR VENCER","AL DÍA"))))</f>
        <v/>
      </c>
      <c r="BL160" s="185" t="n"/>
      <c r="BM160" s="119">
        <f>IF(N($H160)&lt;10,"",IF(BG160="","",BG160+31))</f>
        <v/>
      </c>
      <c r="BN160" s="124">
        <f>IF(BM160="","",TODAY()-BM160)</f>
        <v/>
      </c>
      <c r="BO160" s="494" t="n">
        <v>46217</v>
      </c>
      <c r="BP160" s="184" t="n"/>
      <c r="BQ160" s="184">
        <f>IF(BM160="","SIN ESTADO",IF(BO160&lt;&gt;"","PAGA",IF(BN160&gt;0,"VENCIDA",IF(BN160&gt;=-5,"POR VENCER","AL DÍA"))))</f>
        <v/>
      </c>
      <c r="BR160" s="185" t="n"/>
      <c r="BS160" s="119">
        <f>IF(N($H160)&lt;11,"",IF(BM160="","",BM160+31))</f>
        <v/>
      </c>
      <c r="BT160" s="124">
        <f>IF(BS160="","",TODAY()-BS160)</f>
        <v/>
      </c>
      <c r="BU160" s="494" t="n">
        <v>46217</v>
      </c>
      <c r="BV160" s="184" t="n"/>
      <c r="BW160" s="184">
        <f>IF(BS160="","SIN ESTADO",IF(BU160&lt;&gt;"","PAGA",IF(BT160&gt;0,"VENCIDA",IF(BT160&gt;=-5,"POR VENCER","AL DÍA"))))</f>
        <v/>
      </c>
      <c r="BX160" s="185" t="n"/>
      <c r="BY160" s="119">
        <f>IF(N($H160)&lt;12,"",IF(BS160="","",BS160+31))</f>
        <v/>
      </c>
      <c r="BZ160" s="124">
        <f>IF(BY160="","",TODAY()-BY160)</f>
        <v/>
      </c>
      <c r="CA160" s="494" t="n">
        <v>46217</v>
      </c>
      <c r="CB160" s="184" t="n"/>
      <c r="CC160" s="184">
        <f>IF(BY160="","SIN ESTADO",IF(CA160&lt;&gt;"","PAGA",IF(BZ160&gt;0,"VENCIDA",IF(BZ160&gt;=-5,"POR VENCER","AL DÍA"))))</f>
        <v/>
      </c>
      <c r="CD160" s="185" t="n"/>
      <c r="CE160" s="119">
        <f>IF(N($H160)&lt;13,"",IF(BY160="","",BY160+31))</f>
        <v/>
      </c>
      <c r="CF160" s="124">
        <f>IF(CE160="","",TODAY()-CE160)</f>
        <v/>
      </c>
      <c r="CG160" s="494" t="n">
        <v>46217</v>
      </c>
      <c r="CH160" s="184" t="n"/>
      <c r="CI160" s="184">
        <f>IF(CE160="","SIN ESTADO",IF(CG160&lt;&gt;"","PAGA",IF(CF160&gt;0,"VENCIDA",IF(CF160&gt;=-5,"POR VENCER","AL DÍA"))))</f>
        <v/>
      </c>
      <c r="CJ160" s="185" t="n"/>
      <c r="CK160" s="119">
        <f>IF(N($H160)&lt;14,"",IF(CE160="","",CE160+31))</f>
        <v/>
      </c>
      <c r="CL160" s="124">
        <f>IF(CK160="","",TODAY()-CK160)</f>
        <v/>
      </c>
      <c r="CM160" s="494" t="n">
        <v>46217</v>
      </c>
      <c r="CN160" s="184" t="n"/>
      <c r="CO160" s="184">
        <f>IF(CK160="","SIN ESTADO",IF(CM160&lt;&gt;"","PAGA",IF(CL160&gt;0,"VENCIDA",IF(CL160&gt;=-5,"POR VENCER","AL DÍA"))))</f>
        <v/>
      </c>
      <c r="CP160" s="185" t="n"/>
      <c r="CQ160" s="119">
        <f>IF(N($H160)&lt;15,"",IF(CK160="","",CK160+31))</f>
        <v/>
      </c>
      <c r="CR160" s="124">
        <f>IF(CQ160="","",TODAY()-CQ160)</f>
        <v/>
      </c>
      <c r="CS160" s="494" t="n">
        <v>46217</v>
      </c>
      <c r="CT160" s="184" t="n"/>
      <c r="CU160" s="184">
        <f>IF(CQ160="","SIN ESTADO",IF(CS160&lt;&gt;"","PAGA",IF(CR160&gt;0,"VENCIDA",IF(CR160&gt;=-5,"POR VENCER","AL DÍA"))))</f>
        <v/>
      </c>
      <c r="CV160" s="185" t="n"/>
      <c r="CW160" s="119">
        <f>IF(N($H160)&lt;16,"",IF(CQ160="","",CQ160+31))</f>
        <v/>
      </c>
      <c r="CX160" s="124">
        <f>IF(CW160="","",TODAY()-CW160)</f>
        <v/>
      </c>
      <c r="CY160" s="494" t="n">
        <v>46217</v>
      </c>
      <c r="CZ160" s="184" t="n"/>
      <c r="DA160" s="184">
        <f>IF(CW160="","SIN ESTADO",IF(CY160&lt;&gt;"","PAGA",IF(CX160&gt;0,"VENCIDA",IF(CX160&gt;=-5,"POR VENCER","AL DÍA"))))</f>
        <v/>
      </c>
      <c r="DB160" s="185" t="n"/>
      <c r="DC160" s="119">
        <f>IF(N($H160)&lt;17,"",IF(CW160="","",CW160+31))</f>
        <v/>
      </c>
      <c r="DD160" s="124">
        <f>IF(DC160="","",TODAY()-DC160)</f>
        <v/>
      </c>
      <c r="DE160" s="494" t="n"/>
      <c r="DF160" s="184" t="n"/>
      <c r="DG160" s="184">
        <f>IF(DC160="","SIN ESTADO",IF(DE160&lt;&gt;"","PAGA",IF(DD160&gt;0,"VENCIDA",IF(DD160&gt;=-5,"POR VENCER","AL DÍA"))))</f>
        <v/>
      </c>
      <c r="DH160" s="185" t="n"/>
      <c r="DI160" s="119">
        <f>IF(N($H160)&lt;18,"",IF(DC160="","",DC160+31))</f>
        <v/>
      </c>
      <c r="DJ160" s="124">
        <f>IF(DI160="","",TODAY()-DI160)</f>
        <v/>
      </c>
      <c r="DK160" s="494" t="n"/>
      <c r="DL160" s="184" t="n"/>
      <c r="DM160" s="184">
        <f>IF(DI160="","SIN ESTADO",IF(DK160&lt;&gt;"","PAGA",IF(DJ160&gt;0,"VENCIDA",IF(DJ160&gt;=-5,"POR VENCER","AL DÍA"))))</f>
        <v/>
      </c>
      <c r="DN160" s="185" t="n"/>
      <c r="DO160" s="119">
        <f>IF(N($H160)&lt;19,"",IF(DI160="","",DI160+31))</f>
        <v/>
      </c>
      <c r="DP160" s="124">
        <f>IF(DO160="","",TODAY()-DO160)</f>
        <v/>
      </c>
      <c r="DQ160" s="494" t="n"/>
      <c r="DR160" s="184" t="n"/>
      <c r="DS160" s="184">
        <f>IF(DO160="","SIN ESTADO",IF(DQ160&lt;&gt;"","PAGA",IF(DP160&gt;0,"VENCIDA",IF(DP160&gt;=-5,"POR VENCER","AL DÍA"))))</f>
        <v/>
      </c>
      <c r="DT160" s="185" t="n"/>
      <c r="DU160" s="119">
        <f>IF(N($H160)&lt;20,"",IF(DO160="","",DO160+31))</f>
        <v/>
      </c>
      <c r="DV160" s="124">
        <f>IF(DU160="","",TODAY()-DU160)</f>
        <v/>
      </c>
      <c r="DW160" s="494" t="n"/>
      <c r="DX160" s="184" t="n"/>
      <c r="DY160" s="184">
        <f>IF(DU160="","SIN ESTADO",IF(DW160&lt;&gt;"","PAGA",IF(DV160&gt;0,"VENCIDA",IF(DV160&gt;=-5,"POR VENCER","AL DÍA"))))</f>
        <v/>
      </c>
      <c r="DZ160" s="185" t="n"/>
      <c r="EA160" s="119">
        <f>IF(N($H160)&lt;21,"",IF(DU160="","",DU160+31))</f>
        <v/>
      </c>
      <c r="EB160" s="124">
        <f>IF(EA160="","",TODAY()-EA160)</f>
        <v/>
      </c>
      <c r="EC160" s="494" t="n"/>
      <c r="ED160" s="184" t="n"/>
      <c r="EE160" s="184">
        <f>IF(EA160="","SIN ESTADO",IF(EC160&lt;&gt;"","PAGA",IF(EB160&gt;0,"VENCIDA",IF(EB160&gt;=-5,"POR VENCER","AL DÍA"))))</f>
        <v/>
      </c>
      <c r="EF160" s="185" t="n"/>
      <c r="EG160" s="119">
        <f>IF(N($H160)&lt;22,"",IF(EA160="","",EA160+31))</f>
        <v/>
      </c>
      <c r="EH160" s="124">
        <f>IF(EG160="","",TODAY()-EG160)</f>
        <v/>
      </c>
      <c r="EI160" s="494" t="n"/>
      <c r="EJ160" s="184" t="n"/>
      <c r="EK160" s="184">
        <f>IF(EG160="","SIN ESTADO",IF(EI160&lt;&gt;"","PAGA",IF(EH160&gt;0,"VENCIDA",IF(EH160&gt;=-5,"POR VENCER","AL DÍA"))))</f>
        <v/>
      </c>
      <c r="EL160" s="185" t="n"/>
      <c r="EM160" s="119">
        <f>IF(N($H160)&lt;23,"",IF(EG160="","",EG160+31))</f>
        <v/>
      </c>
      <c r="EN160" s="124">
        <f>IF(EM160="","",TODAY()-EM160)</f>
        <v/>
      </c>
      <c r="EO160" s="494" t="n"/>
      <c r="EP160" s="184" t="n"/>
      <c r="EQ160" s="184">
        <f>IF(EM160="","SIN ESTADO",IF(EO160&lt;&gt;"","PAGA",IF(EN160&gt;0,"VENCIDA",IF(EN160&gt;=-5,"POR VENCER","AL DÍA"))))</f>
        <v/>
      </c>
      <c r="ER160" s="185" t="n"/>
      <c r="ES160" s="119">
        <f>IF(N($H160)&lt;24,"",IF(EM160="","",EM160+31))</f>
        <v/>
      </c>
      <c r="ET160" s="124">
        <f>IF(ES160="","",TODAY()-ES160)</f>
        <v/>
      </c>
      <c r="EU160" s="494" t="n"/>
      <c r="EV160" s="184" t="n"/>
      <c r="EW160" s="184">
        <f>IF(ES160="","SIN ESTADO",IF(EU160&lt;&gt;"","PAGA",IF(ET160&gt;0,"VENCIDA",IF(ET160&gt;=-5,"POR VENCER","AL DÍA"))))</f>
        <v/>
      </c>
      <c r="EX160" s="185" t="n"/>
      <c r="EY160" s="119">
        <f>IF(N($H160)&lt;25,"",IF(ES160="","",ES160+31))</f>
        <v/>
      </c>
      <c r="EZ160" s="124">
        <f>IF(EY160="","",TODAY()-EY160)</f>
        <v/>
      </c>
      <c r="FA160" s="494" t="n"/>
      <c r="FB160" s="184" t="n"/>
      <c r="FC160" s="184">
        <f>IF(EY160="","SIN ESTADO",IF(FA160&lt;&gt;"","PAGA",IF(EZ160&gt;0,"VENCIDA",IF(EZ160&gt;=-5,"POR VENCER","AL DÍA"))))</f>
        <v/>
      </c>
      <c r="FD160" s="185" t="n"/>
      <c r="FE160" s="119">
        <f>IF(N($H160)&lt;26,"",IF(EY160="","",EY160+31))</f>
        <v/>
      </c>
      <c r="FF160" s="124">
        <f>IF(FE160="","",TODAY()-FE160)</f>
        <v/>
      </c>
      <c r="FG160" s="494" t="n"/>
      <c r="FH160" s="184" t="n"/>
      <c r="FI160" s="184">
        <f>IF(FE160="","SIN ESTADO",IF(FG160&lt;&gt;"","PAGA",IF(FF160&gt;0,"VENCIDA",IF(FF160&gt;=-5,"POR VENCER","AL DÍA"))))</f>
        <v/>
      </c>
      <c r="FJ160" s="185" t="n"/>
      <c r="FK160" s="119">
        <f>IF(N($H160)&lt;27,"",IF(FE160="","",FE160+31))</f>
        <v/>
      </c>
      <c r="FL160" s="124">
        <f>IF(FK160="","",TODAY()-FK160)</f>
        <v/>
      </c>
      <c r="FM160" s="494" t="n"/>
      <c r="FN160" s="184" t="n"/>
      <c r="FO160" s="184">
        <f>IF(FK160="","SIN ESTADO",IF(FM160&lt;&gt;"","PAGA",IF(FL160&gt;0,"VENCIDA",IF(FL160&gt;=-5,"POR VENCER","AL DÍA"))))</f>
        <v/>
      </c>
      <c r="FP160" s="185" t="n"/>
      <c r="FQ160" s="119">
        <f>IF(N($H160)&lt;28,"",IF(FK160="","",FK160+31))</f>
        <v/>
      </c>
      <c r="FR160" s="124">
        <f>IF(FQ160="","",TODAY()-FQ160)</f>
        <v/>
      </c>
      <c r="FS160" s="494" t="n"/>
      <c r="FT160" s="184" t="n"/>
      <c r="FU160" s="184">
        <f>IF(FQ160="","SIN ESTADO",IF(FS160&lt;&gt;"","PAGA",IF(FR160&gt;0,"VENCIDA",IF(FR160&gt;=-5,"POR VENCER","AL DÍA"))))</f>
        <v/>
      </c>
      <c r="FV160" s="185" t="n"/>
      <c r="FW160" s="119">
        <f>IF(N($H160)&lt;29,"",IF(FQ160="","",FQ160+31))</f>
        <v/>
      </c>
      <c r="FX160" s="124">
        <f>IF(FW160="","",TODAY()-FW160)</f>
        <v/>
      </c>
      <c r="FY160" s="494" t="n"/>
      <c r="FZ160" s="184" t="n"/>
      <c r="GA160" s="184">
        <f>IF(FW160="","SIN ESTADO",IF(FY160&lt;&gt;"","PAGA",IF(FX160&gt;0,"VENCIDA",IF(FX160&gt;=-5,"POR VENCER","AL DÍA"))))</f>
        <v/>
      </c>
      <c r="GB160" s="185" t="n"/>
      <c r="GC160" s="119">
        <f>IF(N($H160)&lt;30,"",IF(FW160="","",FW160+31))</f>
        <v/>
      </c>
      <c r="GD160" s="124">
        <f>IF(GC160="","",TODAY()-GC160)</f>
        <v/>
      </c>
      <c r="GE160" s="494" t="n"/>
      <c r="GF160" s="184" t="n"/>
      <c r="GG160" s="184">
        <f>IF(GC160="","SIN ESTADO",IF(GE160&lt;&gt;"","PAGA",IF(GD160&gt;0,"VENCIDA",IF(GD160&gt;=-5,"POR VENCER","AL DÍA"))))</f>
        <v/>
      </c>
      <c r="GH160" s="185" t="n"/>
      <c r="GI160" s="119">
        <f>IF(N($H160)&lt;31,"",IF(GC160="","",GC160+31))</f>
        <v/>
      </c>
      <c r="GJ160" s="124">
        <f>IF(GI160="","",TODAY()-GI160)</f>
        <v/>
      </c>
      <c r="GK160" s="494" t="n"/>
      <c r="GL160" s="184" t="n"/>
      <c r="GM160" s="184">
        <f>IF(GI160="","SIN ESTADO",IF(GK160&lt;&gt;"","PAGA",IF(GJ160&gt;0,"VENCIDA",IF(GJ160&gt;=-5,"POR VENCER","AL DÍA"))))</f>
        <v/>
      </c>
      <c r="GN160" s="185" t="n"/>
      <c r="GO160" s="119">
        <f>IF(N($H160)&lt;32,"",IF(GI160="","",GI160+31))</f>
        <v/>
      </c>
      <c r="GP160" s="124">
        <f>IF(GO160="","",TODAY()-GO160)</f>
        <v/>
      </c>
      <c r="GQ160" s="494" t="n"/>
      <c r="GR160" s="184" t="n"/>
      <c r="GS160" s="184">
        <f>IF(GO160="","SIN ESTADO",IF(GQ160&lt;&gt;"","PAGA",IF(GP160&gt;0,"VENCIDA",IF(GP160&gt;=-5,"POR VENCER","AL DÍA"))))</f>
        <v/>
      </c>
      <c r="GT160" s="185" t="n"/>
      <c r="GU160" s="119">
        <f>IF(N($H160)&lt;33,"",IF(GO160="","",GO160+31))</f>
        <v/>
      </c>
      <c r="GV160" s="124">
        <f>IF(GU160="","",TODAY()-GU160)</f>
        <v/>
      </c>
      <c r="GW160" s="494" t="n"/>
      <c r="GX160" s="184" t="n"/>
      <c r="GY160" s="184">
        <f>IF(GU160="","SIN ESTADO",IF(GW160&lt;&gt;"","PAGA",IF(GV160&gt;0,"VENCIDA",IF(GV160&gt;=-5,"POR VENCER","AL DÍA"))))</f>
        <v/>
      </c>
      <c r="GZ160" s="185" t="n"/>
      <c r="HA160" s="119">
        <f>IF(N($H160)&lt;34,"",IF(GU160="","",GU160+31))</f>
        <v/>
      </c>
      <c r="HB160" s="124">
        <f>IF(HA160="","",TODAY()-HA160)</f>
        <v/>
      </c>
      <c r="HC160" s="494" t="n"/>
      <c r="HD160" s="184" t="n"/>
      <c r="HE160" s="184">
        <f>IF(HA160="","SIN ESTADO",IF(HC160&lt;&gt;"","PAGA",IF(HB160&gt;0,"VENCIDA",IF(HB160&gt;=-5,"POR VENCER","AL DÍA"))))</f>
        <v/>
      </c>
      <c r="HF160" s="185" t="n"/>
      <c r="HG160" s="119">
        <f>IF(N($H160)&lt;35,"",IF(HA160="","",HA160+31))</f>
        <v/>
      </c>
      <c r="HH160" s="124">
        <f>IF(HG160="","",TODAY()-HG160)</f>
        <v/>
      </c>
      <c r="HI160" s="494" t="n"/>
      <c r="HJ160" s="184" t="n"/>
      <c r="HK160" s="184">
        <f>IF(HG160="","SIN ESTADO",IF(HI160&lt;&gt;"","PAGA",IF(HH160&gt;0,"VENCIDA",IF(HH160&gt;=-5,"POR VENCER","AL DÍA"))))</f>
        <v/>
      </c>
      <c r="HL160" s="168" t="n"/>
      <c r="HM160" s="119">
        <f>IF(N($H160)&lt;36,"",IF(HG160="","",HG160+31))</f>
        <v/>
      </c>
      <c r="HN160" s="124">
        <f>IF(HM160="","",TODAY()-HM160)</f>
        <v/>
      </c>
      <c r="HO160" s="494" t="n"/>
      <c r="HP160" s="184" t="n"/>
      <c r="HQ160" s="184">
        <f>IF(HM160="","SIN ESTADO",IF(HO160&lt;&gt;"","PAGA",IF(HN160&gt;0,"VENCIDA",IF(HN160&gt;=-5,"POR VENCER","AL DÍA"))))</f>
        <v/>
      </c>
      <c r="HR160" s="168" t="n"/>
      <c r="HS160" s="169">
        <f>N160+T160+Z160+AF160+AL160+AR160+AX160+BD160+BJ160+BP160+BV160+CB160+CH160+CN160+CT160+CZ160+DF160+DL160+DR160+DX160+ED160+EJ160+EP160+EV160+FB160+FH160+FN160+FT160+FZ160+GF160+GL160+GR160+GX160+HD160+HJ160+HP160</f>
        <v/>
      </c>
      <c r="HU160" s="170">
        <f>IFERROR(N($J160),0)</f>
        <v/>
      </c>
      <c r="HW160" s="170">
        <f>SUMPRODUCT((MOD(COLUMN($M160:$HR160)-COLUMN($M160),6)=0)*ISNUMBER($M160:$HR160)*($M160:$HR160&gt;=RESUMEN!$C$26)*($M160:$HR160&lt;=RESUMEN!$C$27)*IFERROR(N($N160:$HS160),0))</f>
        <v/>
      </c>
      <c r="HX160" s="170">
        <f>SUMPRODUCT((MOD(COLUMN($M160:$HR160)-COLUMN($M160),6)=0)*ISNUMBER($M160:$HR160)*($M160:$HR160&gt;=RESUMEN!$C$26)*($M160:$HR160&lt;=RESUMEN!$C$27))</f>
        <v/>
      </c>
    </row>
    <row r="161" ht="15.75" customHeight="1" s="506">
      <c r="B161" s="113">
        <f>VENTAS!A160</f>
        <v/>
      </c>
      <c r="C161" s="236">
        <f>VENTAS!B160</f>
        <v/>
      </c>
      <c r="D161" s="53">
        <f>VENTAS!C160</f>
        <v/>
      </c>
      <c r="E161" s="114">
        <f>VENTAS!D160</f>
        <v/>
      </c>
      <c r="F161" s="114">
        <f>VENTAS!J160</f>
        <v/>
      </c>
      <c r="G161" s="494">
        <f>VENTAS!F160</f>
        <v/>
      </c>
      <c r="H161" s="479">
        <f>VENTAS!K160</f>
        <v/>
      </c>
      <c r="I161" s="479">
        <f>VENTAS!M160</f>
        <v/>
      </c>
      <c r="J161" s="184">
        <f>VENTAS!L160</f>
        <v/>
      </c>
      <c r="K161" s="119">
        <f>IF(N($H161)&lt;1,"",$G161+31)</f>
        <v/>
      </c>
      <c r="L161" s="124">
        <f>IF(K161="","",TODAY()-K161)</f>
        <v/>
      </c>
      <c r="M161" s="494" t="n"/>
      <c r="N161" s="374" t="n"/>
      <c r="O161" s="184">
        <f>IF(K161="","SIN ESTADO",IF(M161&lt;&gt;"","PAGA",IF(L161&gt;0,"VENCIDA",IF(L161&gt;=-5,"POR VENCER","AL DÍA"))))</f>
        <v/>
      </c>
      <c r="P161" s="185" t="n"/>
      <c r="Q161" s="119">
        <f>IF(N($H161)&lt;2,"",IF(K161="","",K161+31))</f>
        <v/>
      </c>
      <c r="R161" s="124">
        <f>IF(Q161="","",TODAY()-Q161)</f>
        <v/>
      </c>
      <c r="S161" s="494" t="n"/>
      <c r="T161" s="184" t="n"/>
      <c r="U161" s="184">
        <f>IF(Q161="","SIN ESTADO",IF(S161&lt;&gt;"","PAGA",IF(R161&gt;0,"VENCIDA",IF(R161&gt;=-5,"POR VENCER","AL DÍA"))))</f>
        <v/>
      </c>
      <c r="V161" s="185" t="n"/>
      <c r="W161" s="119">
        <f>IF(N($H161)&lt;3,"",IF(Q161="","",Q161+31))</f>
        <v/>
      </c>
      <c r="X161" s="124">
        <f>IF(W161="","",TODAY()-W161)</f>
        <v/>
      </c>
      <c r="Y161" s="494" t="n"/>
      <c r="Z161" s="184" t="n"/>
      <c r="AA161" s="184">
        <f>IF(W161="","SIN ESTADO",IF(Y161&lt;&gt;"","PAGA",IF(X161&gt;0,"VENCIDA",IF(X161&gt;=-5,"POR VENCER","AL DÍA"))))</f>
        <v/>
      </c>
      <c r="AB161" s="185" t="n"/>
      <c r="AC161" s="119">
        <f>IF(N($H161)&lt;4,"",IF(W161="","",W161+31))</f>
        <v/>
      </c>
      <c r="AD161" s="124">
        <f>IF(AC161="","",TODAY()-AC161)</f>
        <v/>
      </c>
      <c r="AE161" s="494" t="n"/>
      <c r="AF161" s="184" t="n"/>
      <c r="AG161" s="184">
        <f>IF(AC161="","SIN ESTADO",IF(AE161&lt;&gt;"","PAGA",IF(AD161&gt;0,"VENCIDA",IF(AD161&gt;=-5,"POR VENCER","AL DÍA"))))</f>
        <v/>
      </c>
      <c r="AH161" s="185" t="n"/>
      <c r="AI161" s="119">
        <f>IF(N($H161)&lt;5,"",IF(AC161="","",AC161+31))</f>
        <v/>
      </c>
      <c r="AJ161" s="124">
        <f>IF(AI161="","",TODAY()-AI161)</f>
        <v/>
      </c>
      <c r="AK161" s="494" t="n"/>
      <c r="AL161" s="184" t="n"/>
      <c r="AM161" s="184">
        <f>IF(AI161="","SIN ESTADO",IF(AK161&lt;&gt;"","PAGA",IF(AJ161&gt;0,"VENCIDA",IF(AJ161&gt;=-5,"POR VENCER","AL DÍA"))))</f>
        <v/>
      </c>
      <c r="AN161" s="185" t="n"/>
      <c r="AO161" s="119">
        <f>IF(N($H161)&lt;6,"",IF(AI161="","",AI161+31))</f>
        <v/>
      </c>
      <c r="AP161" s="124">
        <f>IF(AO161="","",TODAY()-AO161)</f>
        <v/>
      </c>
      <c r="AQ161" s="270" t="n"/>
      <c r="AR161" s="184" t="n"/>
      <c r="AS161" s="184">
        <f>IF(AO161="","SIN ESTADO",IF(AQ161&lt;&gt;"","PAGA",IF(AP161&gt;0,"VENCIDA",IF(AP161&gt;=-5,"POR VENCER","AL DÍA"))))</f>
        <v/>
      </c>
      <c r="AT161" s="185" t="n"/>
      <c r="AU161" s="119">
        <f>IF(N($H161)&lt;7,"",IF(AO161="","",AO161+31))</f>
        <v/>
      </c>
      <c r="AV161" s="124">
        <f>IF(AU161="","",TODAY()-AU161)</f>
        <v/>
      </c>
      <c r="AW161" s="494" t="n"/>
      <c r="AX161" s="184" t="n"/>
      <c r="AY161" s="184">
        <f>IF(AU161="","SIN ESTADO",IF(AW161&lt;&gt;"","PAGA",IF(AV161&gt;0,"VENCIDA",IF(AV161&gt;=-5,"POR VENCER","AL DÍA"))))</f>
        <v/>
      </c>
      <c r="AZ161" s="185" t="n"/>
      <c r="BA161" s="119">
        <f>IF(N($H161)&lt;8,"",IF(AU161="","",AU161+31))</f>
        <v/>
      </c>
      <c r="BB161" s="124">
        <f>IF(BA161="","",TODAY()-BA161)</f>
        <v/>
      </c>
      <c r="BC161" s="494" t="n"/>
      <c r="BD161" s="184" t="n"/>
      <c r="BE161" s="184">
        <f>IF(BA161="","SIN ESTADO",IF(BC161&lt;&gt;"","PAGA",IF(BB161&gt;0,"VENCIDA",IF(BB161&gt;=-5,"POR VENCER","AL DÍA"))))</f>
        <v/>
      </c>
      <c r="BF161" s="185" t="n"/>
      <c r="BG161" s="119">
        <f>IF(N($H161)&lt;9,"",IF(BA161="","",BA161+31))</f>
        <v/>
      </c>
      <c r="BH161" s="124">
        <f>IF(BG161="","",TODAY()-BG161)</f>
        <v/>
      </c>
      <c r="BI161" s="494" t="n"/>
      <c r="BJ161" s="184" t="n"/>
      <c r="BK161" s="184">
        <f>IF(BG161="","SIN ESTADO",IF(BI161&lt;&gt;"","PAGA",IF(BH161&gt;0,"VENCIDA",IF(BH161&gt;=-5,"POR VENCER","AL DÍA"))))</f>
        <v/>
      </c>
      <c r="BL161" s="185" t="n"/>
      <c r="BM161" s="119">
        <f>IF(N($H161)&lt;10,"",IF(BG161="","",BG161+31))</f>
        <v/>
      </c>
      <c r="BN161" s="124">
        <f>IF(BM161="","",TODAY()-BM161)</f>
        <v/>
      </c>
      <c r="BO161" s="494" t="n"/>
      <c r="BP161" s="184" t="n"/>
      <c r="BQ161" s="184">
        <f>IF(BM161="","SIN ESTADO",IF(BO161&lt;&gt;"","PAGA",IF(BN161&gt;0,"VENCIDA",IF(BN161&gt;=-5,"POR VENCER","AL DÍA"))))</f>
        <v/>
      </c>
      <c r="BR161" s="185" t="n"/>
      <c r="BS161" s="119">
        <f>IF(N($H161)&lt;11,"",IF(BM161="","",BM161+31))</f>
        <v/>
      </c>
      <c r="BT161" s="124">
        <f>IF(BS161="","",TODAY()-BS161)</f>
        <v/>
      </c>
      <c r="BU161" s="494" t="n"/>
      <c r="BV161" s="184" t="n"/>
      <c r="BW161" s="184">
        <f>IF(BS161="","SIN ESTADO",IF(BU161&lt;&gt;"","PAGA",IF(BT161&gt;0,"VENCIDA",IF(BT161&gt;=-5,"POR VENCER","AL DÍA"))))</f>
        <v/>
      </c>
      <c r="BX161" s="185" t="n"/>
      <c r="BY161" s="119">
        <f>IF(N($H161)&lt;12,"",IF(BS161="","",BS161+31))</f>
        <v/>
      </c>
      <c r="BZ161" s="124">
        <f>IF(BY161="","",TODAY()-BY161)</f>
        <v/>
      </c>
      <c r="CA161" s="494" t="n"/>
      <c r="CB161" s="184" t="n"/>
      <c r="CC161" s="184">
        <f>IF(BY161="","SIN ESTADO",IF(CA161&lt;&gt;"","PAGA",IF(BZ161&gt;0,"VENCIDA",IF(BZ161&gt;=-5,"POR VENCER","AL DÍA"))))</f>
        <v/>
      </c>
      <c r="CD161" s="185" t="n"/>
      <c r="CE161" s="119">
        <f>IF(N($H161)&lt;13,"",IF(BY161="","",BY161+31))</f>
        <v/>
      </c>
      <c r="CF161" s="124">
        <f>IF(CE161="","",TODAY()-CE161)</f>
        <v/>
      </c>
      <c r="CG161" s="494" t="n"/>
      <c r="CH161" s="184" t="n"/>
      <c r="CI161" s="184">
        <f>IF(CE161="","SIN ESTADO",IF(CG161&lt;&gt;"","PAGA",IF(CF161&gt;0,"VENCIDA",IF(CF161&gt;=-5,"POR VENCER","AL DÍA"))))</f>
        <v/>
      </c>
      <c r="CJ161" s="185" t="n"/>
      <c r="CK161" s="119">
        <f>IF(N($H161)&lt;14,"",IF(CE161="","",CE161+31))</f>
        <v/>
      </c>
      <c r="CL161" s="124">
        <f>IF(CK161="","",TODAY()-CK161)</f>
        <v/>
      </c>
      <c r="CM161" s="494" t="n"/>
      <c r="CN161" s="184" t="n"/>
      <c r="CO161" s="184">
        <f>IF(CK161="","SIN ESTADO",IF(CM161&lt;&gt;"","PAGA",IF(CL161&gt;0,"VENCIDA",IF(CL161&gt;=-5,"POR VENCER","AL DÍA"))))</f>
        <v/>
      </c>
      <c r="CP161" s="185" t="n"/>
      <c r="CQ161" s="119">
        <f>IF(N($H161)&lt;15,"",IF(CK161="","",CK161+31))</f>
        <v/>
      </c>
      <c r="CR161" s="124">
        <f>IF(CQ161="","",TODAY()-CQ161)</f>
        <v/>
      </c>
      <c r="CS161" s="494" t="n"/>
      <c r="CT161" s="184" t="n"/>
      <c r="CU161" s="184">
        <f>IF(CQ161="","SIN ESTADO",IF(CS161&lt;&gt;"","PAGA",IF(CR161&gt;0,"VENCIDA",IF(CR161&gt;=-5,"POR VENCER","AL DÍA"))))</f>
        <v/>
      </c>
      <c r="CV161" s="185" t="n"/>
      <c r="CW161" s="119">
        <f>IF(N($H161)&lt;16,"",IF(CQ161="","",CQ161+31))</f>
        <v/>
      </c>
      <c r="CX161" s="124">
        <f>IF(CW161="","",TODAY()-CW161)</f>
        <v/>
      </c>
      <c r="CY161" s="494" t="n"/>
      <c r="CZ161" s="184" t="n"/>
      <c r="DA161" s="184">
        <f>IF(CW161="","SIN ESTADO",IF(CY161&lt;&gt;"","PAGA",IF(CX161&gt;0,"VENCIDA",IF(CX161&gt;=-5,"POR VENCER","AL DÍA"))))</f>
        <v/>
      </c>
      <c r="DB161" s="185" t="n"/>
      <c r="DC161" s="119">
        <f>IF(N($H161)&lt;17,"",IF(CW161="","",CW161+31))</f>
        <v/>
      </c>
      <c r="DD161" s="124">
        <f>IF(DC161="","",TODAY()-DC161)</f>
        <v/>
      </c>
      <c r="DE161" s="494" t="n"/>
      <c r="DF161" s="184" t="n"/>
      <c r="DG161" s="184">
        <f>IF(DC161="","SIN ESTADO",IF(DE161&lt;&gt;"","PAGA",IF(DD161&gt;0,"VENCIDA",IF(DD161&gt;=-5,"POR VENCER","AL DÍA"))))</f>
        <v/>
      </c>
      <c r="DH161" s="185" t="n"/>
      <c r="DI161" s="119">
        <f>IF(N($H161)&lt;18,"",IF(DC161="","",DC161+31))</f>
        <v/>
      </c>
      <c r="DJ161" s="124">
        <f>IF(DI161="","",TODAY()-DI161)</f>
        <v/>
      </c>
      <c r="DK161" s="494" t="n"/>
      <c r="DL161" s="184" t="n"/>
      <c r="DM161" s="184">
        <f>IF(DI161="","SIN ESTADO",IF(DK161&lt;&gt;"","PAGA",IF(DJ161&gt;0,"VENCIDA",IF(DJ161&gt;=-5,"POR VENCER","AL DÍA"))))</f>
        <v/>
      </c>
      <c r="DN161" s="185" t="n"/>
      <c r="DO161" s="119">
        <f>IF(N($H161)&lt;19,"",IF(DI161="","",DI161+31))</f>
        <v/>
      </c>
      <c r="DP161" s="124">
        <f>IF(DO161="","",TODAY()-DO161)</f>
        <v/>
      </c>
      <c r="DQ161" s="494" t="n"/>
      <c r="DR161" s="184" t="n"/>
      <c r="DS161" s="184">
        <f>IF(DO161="","SIN ESTADO",IF(DQ161&lt;&gt;"","PAGA",IF(DP161&gt;0,"VENCIDA",IF(DP161&gt;=-5,"POR VENCER","AL DÍA"))))</f>
        <v/>
      </c>
      <c r="DT161" s="185" t="n"/>
      <c r="DU161" s="119">
        <f>IF(N($H161)&lt;20,"",IF(DO161="","",DO161+31))</f>
        <v/>
      </c>
      <c r="DV161" s="124">
        <f>IF(DU161="","",TODAY()-DU161)</f>
        <v/>
      </c>
      <c r="DW161" s="494" t="n"/>
      <c r="DX161" s="184" t="n"/>
      <c r="DY161" s="184">
        <f>IF(DU161="","SIN ESTADO",IF(DW161&lt;&gt;"","PAGA",IF(DV161&gt;0,"VENCIDA",IF(DV161&gt;=-5,"POR VENCER","AL DÍA"))))</f>
        <v/>
      </c>
      <c r="DZ161" s="185" t="n"/>
      <c r="EA161" s="119">
        <f>IF(N($H161)&lt;21,"",IF(DU161="","",DU161+31))</f>
        <v/>
      </c>
      <c r="EB161" s="124">
        <f>IF(EA161="","",TODAY()-EA161)</f>
        <v/>
      </c>
      <c r="EC161" s="494" t="n"/>
      <c r="ED161" s="184" t="n"/>
      <c r="EE161" s="184">
        <f>IF(EA161="","SIN ESTADO",IF(EC161&lt;&gt;"","PAGA",IF(EB161&gt;0,"VENCIDA",IF(EB161&gt;=-5,"POR VENCER","AL DÍA"))))</f>
        <v/>
      </c>
      <c r="EF161" s="185" t="n"/>
      <c r="EG161" s="119">
        <f>IF(N($H161)&lt;22,"",IF(EA161="","",EA161+31))</f>
        <v/>
      </c>
      <c r="EH161" s="124">
        <f>IF(EG161="","",TODAY()-EG161)</f>
        <v/>
      </c>
      <c r="EI161" s="494" t="n"/>
      <c r="EJ161" s="184" t="n"/>
      <c r="EK161" s="184">
        <f>IF(EG161="","SIN ESTADO",IF(EI161&lt;&gt;"","PAGA",IF(EH161&gt;0,"VENCIDA",IF(EH161&gt;=-5,"POR VENCER","AL DÍA"))))</f>
        <v/>
      </c>
      <c r="EL161" s="185" t="n"/>
      <c r="EM161" s="119">
        <f>IF(N($H161)&lt;23,"",IF(EG161="","",EG161+31))</f>
        <v/>
      </c>
      <c r="EN161" s="124">
        <f>IF(EM161="","",TODAY()-EM161)</f>
        <v/>
      </c>
      <c r="EO161" s="494" t="n"/>
      <c r="EP161" s="184" t="n"/>
      <c r="EQ161" s="184">
        <f>IF(EM161="","SIN ESTADO",IF(EO161&lt;&gt;"","PAGA",IF(EN161&gt;0,"VENCIDA",IF(EN161&gt;=-5,"POR VENCER","AL DÍA"))))</f>
        <v/>
      </c>
      <c r="ER161" s="185" t="n"/>
      <c r="ES161" s="119">
        <f>IF(N($H161)&lt;24,"",IF(EM161="","",EM161+31))</f>
        <v/>
      </c>
      <c r="ET161" s="124">
        <f>IF(ES161="","",TODAY()-ES161)</f>
        <v/>
      </c>
      <c r="EU161" s="494" t="n"/>
      <c r="EV161" s="184" t="n"/>
      <c r="EW161" s="184">
        <f>IF(ES161="","SIN ESTADO",IF(EU161&lt;&gt;"","PAGA",IF(ET161&gt;0,"VENCIDA",IF(ET161&gt;=-5,"POR VENCER","AL DÍA"))))</f>
        <v/>
      </c>
      <c r="EX161" s="185" t="n"/>
      <c r="EY161" s="119">
        <f>IF(N($H161)&lt;25,"",IF(ES161="","",ES161+31))</f>
        <v/>
      </c>
      <c r="EZ161" s="124">
        <f>IF(EY161="","",TODAY()-EY161)</f>
        <v/>
      </c>
      <c r="FA161" s="494" t="n"/>
      <c r="FB161" s="184" t="n"/>
      <c r="FC161" s="184">
        <f>IF(EY161="","SIN ESTADO",IF(FA161&lt;&gt;"","PAGA",IF(EZ161&gt;0,"VENCIDA",IF(EZ161&gt;=-5,"POR VENCER","AL DÍA"))))</f>
        <v/>
      </c>
      <c r="FD161" s="185" t="n"/>
      <c r="FE161" s="119">
        <f>IF(N($H161)&lt;26,"",IF(EY161="","",EY161+31))</f>
        <v/>
      </c>
      <c r="FF161" s="124">
        <f>IF(FE161="","",TODAY()-FE161)</f>
        <v/>
      </c>
      <c r="FG161" s="494" t="n"/>
      <c r="FH161" s="184" t="n"/>
      <c r="FI161" s="184">
        <f>IF(FE161="","SIN ESTADO",IF(FG161&lt;&gt;"","PAGA",IF(FF161&gt;0,"VENCIDA",IF(FF161&gt;=-5,"POR VENCER","AL DÍA"))))</f>
        <v/>
      </c>
      <c r="FJ161" s="185" t="n"/>
      <c r="FK161" s="119">
        <f>IF(N($H161)&lt;27,"",IF(FE161="","",FE161+31))</f>
        <v/>
      </c>
      <c r="FL161" s="124">
        <f>IF(FK161="","",TODAY()-FK161)</f>
        <v/>
      </c>
      <c r="FM161" s="494" t="n"/>
      <c r="FN161" s="184" t="n"/>
      <c r="FO161" s="184">
        <f>IF(FK161="","SIN ESTADO",IF(FM161&lt;&gt;"","PAGA",IF(FL161&gt;0,"VENCIDA",IF(FL161&gt;=-5,"POR VENCER","AL DÍA"))))</f>
        <v/>
      </c>
      <c r="FP161" s="185" t="n"/>
      <c r="FQ161" s="119">
        <f>IF(N($H161)&lt;28,"",IF(FK161="","",FK161+31))</f>
        <v/>
      </c>
      <c r="FR161" s="124">
        <f>IF(FQ161="","",TODAY()-FQ161)</f>
        <v/>
      </c>
      <c r="FS161" s="494" t="n"/>
      <c r="FT161" s="184" t="n"/>
      <c r="FU161" s="184">
        <f>IF(FQ161="","SIN ESTADO",IF(FS161&lt;&gt;"","PAGA",IF(FR161&gt;0,"VENCIDA",IF(FR161&gt;=-5,"POR VENCER","AL DÍA"))))</f>
        <v/>
      </c>
      <c r="FV161" s="185" t="n"/>
      <c r="FW161" s="119">
        <f>IF(N($H161)&lt;29,"",IF(FQ161="","",FQ161+31))</f>
        <v/>
      </c>
      <c r="FX161" s="124">
        <f>IF(FW161="","",TODAY()-FW161)</f>
        <v/>
      </c>
      <c r="FY161" s="494" t="n"/>
      <c r="FZ161" s="184" t="n"/>
      <c r="GA161" s="184">
        <f>IF(FW161="","SIN ESTADO",IF(FY161&lt;&gt;"","PAGA",IF(FX161&gt;0,"VENCIDA",IF(FX161&gt;=-5,"POR VENCER","AL DÍA"))))</f>
        <v/>
      </c>
      <c r="GB161" s="185" t="n"/>
      <c r="GC161" s="119">
        <f>IF(N($H161)&lt;30,"",IF(FW161="","",FW161+31))</f>
        <v/>
      </c>
      <c r="GD161" s="124">
        <f>IF(GC161="","",TODAY()-GC161)</f>
        <v/>
      </c>
      <c r="GE161" s="494" t="n"/>
      <c r="GF161" s="184" t="n"/>
      <c r="GG161" s="184">
        <f>IF(GC161="","SIN ESTADO",IF(GE161&lt;&gt;"","PAGA",IF(GD161&gt;0,"VENCIDA",IF(GD161&gt;=-5,"POR VENCER","AL DÍA"))))</f>
        <v/>
      </c>
      <c r="GH161" s="185" t="n"/>
      <c r="GI161" s="119">
        <f>IF(N($H161)&lt;31,"",IF(GC161="","",GC161+31))</f>
        <v/>
      </c>
      <c r="GJ161" s="124">
        <f>IF(GI161="","",TODAY()-GI161)</f>
        <v/>
      </c>
      <c r="GK161" s="494" t="n"/>
      <c r="GL161" s="184" t="n"/>
      <c r="GM161" s="184">
        <f>IF(GI161="","SIN ESTADO",IF(GK161&lt;&gt;"","PAGA",IF(GJ161&gt;0,"VENCIDA",IF(GJ161&gt;=-5,"POR VENCER","AL DÍA"))))</f>
        <v/>
      </c>
      <c r="GN161" s="185" t="n"/>
      <c r="GO161" s="119">
        <f>IF(N($H161)&lt;32,"",IF(GI161="","",GI161+31))</f>
        <v/>
      </c>
      <c r="GP161" s="124">
        <f>IF(GO161="","",TODAY()-GO161)</f>
        <v/>
      </c>
      <c r="GQ161" s="494" t="n"/>
      <c r="GR161" s="184" t="n"/>
      <c r="GS161" s="184">
        <f>IF(GO161="","SIN ESTADO",IF(GQ161&lt;&gt;"","PAGA",IF(GP161&gt;0,"VENCIDA",IF(GP161&gt;=-5,"POR VENCER","AL DÍA"))))</f>
        <v/>
      </c>
      <c r="GT161" s="185" t="n"/>
      <c r="GU161" s="119">
        <f>IF(N($H161)&lt;33,"",IF(GO161="","",GO161+31))</f>
        <v/>
      </c>
      <c r="GV161" s="124">
        <f>IF(GU161="","",TODAY()-GU161)</f>
        <v/>
      </c>
      <c r="GW161" s="494" t="n"/>
      <c r="GX161" s="184" t="n"/>
      <c r="GY161" s="184">
        <f>IF(GU161="","SIN ESTADO",IF(GW161&lt;&gt;"","PAGA",IF(GV161&gt;0,"VENCIDA",IF(GV161&gt;=-5,"POR VENCER","AL DÍA"))))</f>
        <v/>
      </c>
      <c r="GZ161" s="185" t="n"/>
      <c r="HA161" s="119">
        <f>IF(N($H161)&lt;34,"",IF(GU161="","",GU161+31))</f>
        <v/>
      </c>
      <c r="HB161" s="124">
        <f>IF(HA161="","",TODAY()-HA161)</f>
        <v/>
      </c>
      <c r="HC161" s="494" t="n"/>
      <c r="HD161" s="184" t="n"/>
      <c r="HE161" s="184">
        <f>IF(HA161="","SIN ESTADO",IF(HC161&lt;&gt;"","PAGA",IF(HB161&gt;0,"VENCIDA",IF(HB161&gt;=-5,"POR VENCER","AL DÍA"))))</f>
        <v/>
      </c>
      <c r="HF161" s="185" t="n"/>
      <c r="HG161" s="119">
        <f>IF(N($H161)&lt;35,"",IF(HA161="","",HA161+31))</f>
        <v/>
      </c>
      <c r="HH161" s="124">
        <f>IF(HG161="","",TODAY()-HG161)</f>
        <v/>
      </c>
      <c r="HI161" s="494" t="n"/>
      <c r="HJ161" s="184" t="n"/>
      <c r="HK161" s="184">
        <f>IF(HG161="","SIN ESTADO",IF(HI161&lt;&gt;"","PAGA",IF(HH161&gt;0,"VENCIDA",IF(HH161&gt;=-5,"POR VENCER","AL DÍA"))))</f>
        <v/>
      </c>
      <c r="HL161" s="168" t="n"/>
      <c r="HM161" s="119">
        <f>IF(N($H161)&lt;36,"",IF(HG161="","",HG161+31))</f>
        <v/>
      </c>
      <c r="HN161" s="124">
        <f>IF(HM161="","",TODAY()-HM161)</f>
        <v/>
      </c>
      <c r="HO161" s="494" t="n"/>
      <c r="HP161" s="184" t="n"/>
      <c r="HQ161" s="184">
        <f>IF(HM161="","SIN ESTADO",IF(HO161&lt;&gt;"","PAGA",IF(HN161&gt;0,"VENCIDA",IF(HN161&gt;=-5,"POR VENCER","AL DÍA"))))</f>
        <v/>
      </c>
      <c r="HR161" s="168" t="n"/>
      <c r="HS161" s="169">
        <f>N161+T161+Z161+AF161+AL161+AR161+AX161+BD161+BJ161+BP161+BV161+CB161+CH161+CN161+CT161+CZ161+DF161+DL161+DR161+DX161+ED161+EJ161+EP161+EV161+FB161+FH161+FN161+FT161+FZ161+GF161+GL161+GR161+GX161+HD161+HJ161+HP161</f>
        <v/>
      </c>
      <c r="HU161" s="170">
        <f>IFERROR(N($J161),0)</f>
        <v/>
      </c>
      <c r="HW161" s="170">
        <f>SUMPRODUCT((MOD(COLUMN($M161:$HR161)-COLUMN($M161),6)=0)*ISNUMBER($M161:$HR161)*($M161:$HR161&gt;=RESUMEN!$C$26)*($M161:$HR161&lt;=RESUMEN!$C$27)*IFERROR(N($N161:$HS161),0))</f>
        <v/>
      </c>
      <c r="HX161" s="170">
        <f>SUMPRODUCT((MOD(COLUMN($M161:$HR161)-COLUMN($M161),6)=0)*ISNUMBER($M161:$HR161)*($M161:$HR161&gt;=RESUMEN!$C$26)*($M161:$HR161&lt;=RESUMEN!$C$27))</f>
        <v/>
      </c>
    </row>
    <row r="162" ht="15.75" customHeight="1" s="506">
      <c r="B162" s="113">
        <f>VENTAS!A161</f>
        <v/>
      </c>
      <c r="C162" s="236">
        <f>VENTAS!B161</f>
        <v/>
      </c>
      <c r="D162" s="53">
        <f>VENTAS!C161</f>
        <v/>
      </c>
      <c r="E162" s="114">
        <f>VENTAS!D161</f>
        <v/>
      </c>
      <c r="F162" s="114">
        <f>VENTAS!J161</f>
        <v/>
      </c>
      <c r="G162" s="494">
        <f>VENTAS!F161</f>
        <v/>
      </c>
      <c r="H162" s="479">
        <f>VENTAS!K161</f>
        <v/>
      </c>
      <c r="I162" s="479">
        <f>VENTAS!M161</f>
        <v/>
      </c>
      <c r="J162" s="184">
        <f>VENTAS!L161</f>
        <v/>
      </c>
      <c r="K162" s="119">
        <f>IF(N($H162)&lt;1,"",$G162+31)</f>
        <v/>
      </c>
      <c r="L162" s="124">
        <f>IF(K162="","",TODAY()-K162)</f>
        <v/>
      </c>
      <c r="M162" s="201" t="n">
        <v>45899</v>
      </c>
      <c r="N162" s="374" t="n">
        <v>1958500</v>
      </c>
      <c r="O162" s="184">
        <f>IF(K162="","SIN ESTADO",IF(M162&lt;&gt;"","PAGA",IF(L162&gt;0,"VENCIDA",IF(L162&gt;=-5,"POR VENCER","AL DÍA"))))</f>
        <v/>
      </c>
      <c r="P162" s="185" t="inlineStr">
        <is>
          <t>TRANSFERENCIA</t>
        </is>
      </c>
      <c r="Q162" s="119">
        <f>IF(N($H162)&lt;2,"",IF(K162="","",K162+31))</f>
        <v/>
      </c>
      <c r="R162" s="124">
        <f>IF(Q162="","",TODAY()-Q162)</f>
        <v/>
      </c>
      <c r="S162" s="406" t="n">
        <v>45929</v>
      </c>
      <c r="T162" s="184" t="n">
        <v>1958300</v>
      </c>
      <c r="U162" s="184">
        <f>IF(Q162="","SIN ESTADO",IF(S162&lt;&gt;"","PAGA",IF(R162&gt;0,"VENCIDA",IF(R162&gt;=-5,"POR VENCER","AL DÍA"))))</f>
        <v/>
      </c>
      <c r="V162" s="185" t="inlineStr">
        <is>
          <t>TRANSFERENCIA</t>
        </is>
      </c>
      <c r="W162" s="119">
        <f>IF(N($H162)&lt;3,"",IF(Q162="","",Q162+31))</f>
        <v/>
      </c>
      <c r="X162" s="124">
        <f>IF(W162="","",TODAY()-W162)</f>
        <v/>
      </c>
      <c r="Y162" s="407" t="n">
        <v>46327</v>
      </c>
      <c r="Z162" s="184" t="n">
        <v>1958400</v>
      </c>
      <c r="AA162" s="184">
        <f>IF(W162="","SIN ESTADO",IF(Y162&lt;&gt;"","PAGA",IF(X162&gt;0,"VENCIDA",IF(X162&gt;=-5,"POR VENCER","AL DÍA"))))</f>
        <v/>
      </c>
      <c r="AB162" s="185" t="inlineStr">
        <is>
          <t>TRANSFERENCIA</t>
        </is>
      </c>
      <c r="AC162" s="119">
        <f>IF(N($H162)&lt;4,"",IF(W162="","",W162+31))</f>
        <v/>
      </c>
      <c r="AD162" s="124">
        <f>IF(AC162="","",TODAY()-AC162)</f>
        <v/>
      </c>
      <c r="AE162" s="227" t="n">
        <v>45988</v>
      </c>
      <c r="AF162" s="184" t="n">
        <v>1958300</v>
      </c>
      <c r="AG162" s="184">
        <f>IF(AC162="","SIN ESTADO",IF(AE162&lt;&gt;"","PAGA",IF(AD162&gt;0,"VENCIDA",IF(AD162&gt;=-5,"POR VENCER","AL DÍA"))))</f>
        <v/>
      </c>
      <c r="AH162" s="185" t="inlineStr">
        <is>
          <t>TRANSFERENCIA</t>
        </is>
      </c>
      <c r="AI162" s="119">
        <f>IF(N($H162)&lt;5,"",IF(AC162="","",AC162+31))</f>
        <v/>
      </c>
      <c r="AJ162" s="124">
        <f>IF(AI162="","",TODAY()-AI162)</f>
        <v/>
      </c>
      <c r="AK162" s="407" t="n">
        <v>46031</v>
      </c>
      <c r="AL162" s="184" t="n">
        <v>1958300</v>
      </c>
      <c r="AM162" s="184">
        <f>IF(AI162="","SIN ESTADO",IF(AK162&lt;&gt;"","PAGA",IF(AJ162&gt;0,"VENCIDA",IF(AJ162&gt;=-5,"POR VENCER","AL DÍA"))))</f>
        <v/>
      </c>
      <c r="AN162" s="185" t="inlineStr">
        <is>
          <t>TRANSFERENCIA</t>
        </is>
      </c>
      <c r="AO162" s="119">
        <f>IF(N($H162)&lt;6,"",IF(AI162="","",AI162+31))</f>
        <v/>
      </c>
      <c r="AP162" s="124">
        <f>IF(AO162="","",TODAY()-AO162)</f>
        <v/>
      </c>
      <c r="AQ162" s="477" t="n">
        <v>46065</v>
      </c>
      <c r="AR162" s="184" t="n">
        <v>1958300</v>
      </c>
      <c r="AS162" s="184">
        <f>IF(AO162="","SIN ESTADO",IF(AQ162&lt;&gt;"","PAGA",IF(AP162&gt;0,"VENCIDA",IF(AP162&gt;=-5,"POR VENCER","AL DÍA"))))</f>
        <v/>
      </c>
      <c r="AT162" s="185" t="inlineStr">
        <is>
          <t>TRANSFERENCIA</t>
        </is>
      </c>
      <c r="AU162" s="119">
        <f>IF(N($H162)&lt;7,"",IF(AO162="","",AO162+31))</f>
        <v/>
      </c>
      <c r="AV162" s="124">
        <f>IF(AU162="","",TODAY()-AU162)</f>
        <v/>
      </c>
      <c r="AW162" s="407" t="n">
        <v>46118</v>
      </c>
      <c r="AX162" s="184" t="n">
        <v>1958300</v>
      </c>
      <c r="AY162" s="184">
        <f>IF(AU162="","SIN ESTADO",IF(AW162&lt;&gt;"","PAGA",IF(AV162&gt;0,"VENCIDA",IF(AV162&gt;=-5,"POR VENCER","AL DÍA"))))</f>
        <v/>
      </c>
      <c r="AZ162" s="185" t="inlineStr">
        <is>
          <t>TRANSFERENCIA</t>
        </is>
      </c>
      <c r="BA162" s="119">
        <f>IF(N($H162)&lt;8,"",IF(AU162="","",AU162+31))</f>
        <v/>
      </c>
      <c r="BB162" s="124">
        <f>IF(BA162="","",TODAY()-BA162)</f>
        <v/>
      </c>
      <c r="BC162" s="227" t="n">
        <v>46123</v>
      </c>
      <c r="BD162" s="184" t="n">
        <v>1958300</v>
      </c>
      <c r="BE162" s="184">
        <f>IF(BA162="","SIN ESTADO",IF(BC162&lt;&gt;"","PAGA",IF(BB162&gt;0,"VENCIDA",IF(BB162&gt;=-5,"POR VENCER","AL DÍA"))))</f>
        <v/>
      </c>
      <c r="BF162" s="185" t="inlineStr">
        <is>
          <t>TRANSFERENCIA</t>
        </is>
      </c>
      <c r="BG162" s="119">
        <f>IF(N($H162)&lt;9,"",IF(BA162="","",BA162+31))</f>
        <v/>
      </c>
      <c r="BH162" s="124">
        <f>IF(BG162="","",TODAY()-BG162)</f>
        <v/>
      </c>
      <c r="BI162" s="494" t="n">
        <v>46146</v>
      </c>
      <c r="BJ162" s="184" t="n">
        <v>1958300</v>
      </c>
      <c r="BK162" s="184">
        <f>IF(BG162="","SIN ESTADO",IF(BI162&lt;&gt;"","PAGA",IF(BH162&gt;0,"VENCIDA",IF(BH162&gt;=-5,"POR VENCER","AL DÍA"))))</f>
        <v/>
      </c>
      <c r="BL162" s="185" t="inlineStr">
        <is>
          <t>TRANSFERENCIA</t>
        </is>
      </c>
      <c r="BM162" s="119">
        <f>IF(N($H162)&lt;10,"",IF(BG162="","",BG162+31))</f>
        <v/>
      </c>
      <c r="BN162" s="124">
        <f>IF(BM162="","",TODAY()-BM162)</f>
        <v/>
      </c>
      <c r="BO162" s="494" t="n">
        <v>46193</v>
      </c>
      <c r="BP162" s="184" t="n">
        <v>1958400</v>
      </c>
      <c r="BQ162" s="184">
        <f>IF(BM162="","SIN ESTADO",IF(BO162&lt;&gt;"","PAGA",IF(BN162&gt;0,"VENCIDA",IF(BN162&gt;=-5,"POR VENCER","AL DÍA"))))</f>
        <v/>
      </c>
      <c r="BR162" s="185" t="inlineStr">
        <is>
          <t>TRANSFERENCIA</t>
        </is>
      </c>
      <c r="BS162" s="119">
        <f>IF(N($H162)&lt;11,"",IF(BM162="","",BM162+31))</f>
        <v/>
      </c>
      <c r="BT162" s="124">
        <f>IF(BS162="","",TODAY()-BS162)</f>
        <v/>
      </c>
      <c r="BU162" s="494" t="n">
        <v>46204</v>
      </c>
      <c r="BV162" s="184" t="n">
        <v>1958400</v>
      </c>
      <c r="BW162" s="184">
        <f>IF(BS162="","SIN ESTADO",IF(BU162&lt;&gt;"","PAGA",IF(BT162&gt;0,"VENCIDA",IF(BT162&gt;=-5,"POR VENCER","AL DÍA"))))</f>
        <v/>
      </c>
      <c r="BX162" s="185" t="inlineStr">
        <is>
          <t>TRANSFERENCIA</t>
        </is>
      </c>
      <c r="BY162" s="119">
        <f>IF(N($H162)&lt;12,"",IF(BS162="","",BS162+31))</f>
        <v/>
      </c>
      <c r="BZ162" s="124">
        <f>IF(BY162="","",TODAY()-BY162)</f>
        <v/>
      </c>
      <c r="CA162" s="494" t="n">
        <v>46284</v>
      </c>
      <c r="CB162" s="184" t="n">
        <v>1958300</v>
      </c>
      <c r="CC162" s="184">
        <f>IF(BY162="","SIN ESTADO",IF(CA162&lt;&gt;"","PAGA",IF(BZ162&gt;0,"VENCIDA",IF(BZ162&gt;=-5,"POR VENCER","AL DÍA"))))</f>
        <v/>
      </c>
      <c r="CD162" s="185" t="inlineStr">
        <is>
          <t>TRANSFERENCIA</t>
        </is>
      </c>
      <c r="CE162" s="119">
        <f>IF(N($H162)&lt;13,"",IF(BY162="","",BY162+31))</f>
        <v/>
      </c>
      <c r="CF162" s="124">
        <f>IF(CE162="","",TODAY()-CE162)</f>
        <v/>
      </c>
      <c r="CG162" s="494" t="n"/>
      <c r="CH162" s="184" t="n"/>
      <c r="CI162" s="184">
        <f>IF(CE162="","SIN ESTADO",IF(CG162&lt;&gt;"","PAGA",IF(CF162&gt;0,"VENCIDA",IF(CF162&gt;=-5,"POR VENCER","AL DÍA"))))</f>
        <v/>
      </c>
      <c r="CJ162" s="185" t="n"/>
      <c r="CK162" s="119">
        <f>IF(N($H162)&lt;14,"",IF(CE162="","",CE162+31))</f>
        <v/>
      </c>
      <c r="CL162" s="124">
        <f>IF(CK162="","",TODAY()-CK162)</f>
        <v/>
      </c>
      <c r="CM162" s="494" t="n"/>
      <c r="CN162" s="184" t="n"/>
      <c r="CO162" s="184">
        <f>IF(CK162="","SIN ESTADO",IF(CM162&lt;&gt;"","PAGA",IF(CL162&gt;0,"VENCIDA",IF(CL162&gt;=-5,"POR VENCER","AL DÍA"))))</f>
        <v/>
      </c>
      <c r="CP162" s="185" t="n"/>
      <c r="CQ162" s="119">
        <f>IF(N($H162)&lt;15,"",IF(CK162="","",CK162+31))</f>
        <v/>
      </c>
      <c r="CR162" s="124">
        <f>IF(CQ162="","",TODAY()-CQ162)</f>
        <v/>
      </c>
      <c r="CS162" s="494" t="n"/>
      <c r="CT162" s="184" t="n"/>
      <c r="CU162" s="184">
        <f>IF(CQ162="","SIN ESTADO",IF(CS162&lt;&gt;"","PAGA",IF(CR162&gt;0,"VENCIDA",IF(CR162&gt;=-5,"POR VENCER","AL DÍA"))))</f>
        <v/>
      </c>
      <c r="CV162" s="185" t="n"/>
      <c r="CW162" s="119">
        <f>IF(N($H162)&lt;16,"",IF(CQ162="","",CQ162+31))</f>
        <v/>
      </c>
      <c r="CX162" s="124">
        <f>IF(CW162="","",TODAY()-CW162)</f>
        <v/>
      </c>
      <c r="CY162" s="494" t="n"/>
      <c r="CZ162" s="184" t="n"/>
      <c r="DA162" s="184">
        <f>IF(CW162="","SIN ESTADO",IF(CY162&lt;&gt;"","PAGA",IF(CX162&gt;0,"VENCIDA",IF(CX162&gt;=-5,"POR VENCER","AL DÍA"))))</f>
        <v/>
      </c>
      <c r="DB162" s="185" t="n"/>
      <c r="DC162" s="119">
        <f>IF(N($H162)&lt;17,"",IF(CW162="","",CW162+31))</f>
        <v/>
      </c>
      <c r="DD162" s="124">
        <f>IF(DC162="","",TODAY()-DC162)</f>
        <v/>
      </c>
      <c r="DE162" s="494" t="n"/>
      <c r="DF162" s="184" t="n"/>
      <c r="DG162" s="184">
        <f>IF(DC162="","SIN ESTADO",IF(DE162&lt;&gt;"","PAGA",IF(DD162&gt;0,"VENCIDA",IF(DD162&gt;=-5,"POR VENCER","AL DÍA"))))</f>
        <v/>
      </c>
      <c r="DH162" s="185" t="n"/>
      <c r="DI162" s="119">
        <f>IF(N($H162)&lt;18,"",IF(DC162="","",DC162+31))</f>
        <v/>
      </c>
      <c r="DJ162" s="124">
        <f>IF(DI162="","",TODAY()-DI162)</f>
        <v/>
      </c>
      <c r="DK162" s="494" t="n"/>
      <c r="DL162" s="184" t="n"/>
      <c r="DM162" s="184">
        <f>IF(DI162="","SIN ESTADO",IF(DK162&lt;&gt;"","PAGA",IF(DJ162&gt;0,"VENCIDA",IF(DJ162&gt;=-5,"POR VENCER","AL DÍA"))))</f>
        <v/>
      </c>
      <c r="DN162" s="185" t="n"/>
      <c r="DO162" s="119">
        <f>IF(N($H162)&lt;19,"",IF(DI162="","",DI162+31))</f>
        <v/>
      </c>
      <c r="DP162" s="124">
        <f>IF(DO162="","",TODAY()-DO162)</f>
        <v/>
      </c>
      <c r="DQ162" s="494" t="n"/>
      <c r="DR162" s="184" t="n"/>
      <c r="DS162" s="184">
        <f>IF(DO162="","SIN ESTADO",IF(DQ162&lt;&gt;"","PAGA",IF(DP162&gt;0,"VENCIDA",IF(DP162&gt;=-5,"POR VENCER","AL DÍA"))))</f>
        <v/>
      </c>
      <c r="DT162" s="185" t="n"/>
      <c r="DU162" s="119">
        <f>IF(N($H162)&lt;20,"",IF(DO162="","",DO162+31))</f>
        <v/>
      </c>
      <c r="DV162" s="124">
        <f>IF(DU162="","",TODAY()-DU162)</f>
        <v/>
      </c>
      <c r="DW162" s="494" t="n"/>
      <c r="DX162" s="184" t="n"/>
      <c r="DY162" s="184">
        <f>IF(DU162="","SIN ESTADO",IF(DW162&lt;&gt;"","PAGA",IF(DV162&gt;0,"VENCIDA",IF(DV162&gt;=-5,"POR VENCER","AL DÍA"))))</f>
        <v/>
      </c>
      <c r="DZ162" s="185" t="n"/>
      <c r="EA162" s="119">
        <f>IF(N($H162)&lt;21,"",IF(DU162="","",DU162+31))</f>
        <v/>
      </c>
      <c r="EB162" s="124">
        <f>IF(EA162="","",TODAY()-EA162)</f>
        <v/>
      </c>
      <c r="EC162" s="494" t="n"/>
      <c r="ED162" s="184" t="n"/>
      <c r="EE162" s="184">
        <f>IF(EA162="","SIN ESTADO",IF(EC162&lt;&gt;"","PAGA",IF(EB162&gt;0,"VENCIDA",IF(EB162&gt;=-5,"POR VENCER","AL DÍA"))))</f>
        <v/>
      </c>
      <c r="EF162" s="185" t="n"/>
      <c r="EG162" s="119">
        <f>IF(N($H162)&lt;22,"",IF(EA162="","",EA162+31))</f>
        <v/>
      </c>
      <c r="EH162" s="124">
        <f>IF(EG162="","",TODAY()-EG162)</f>
        <v/>
      </c>
      <c r="EI162" s="494" t="n"/>
      <c r="EJ162" s="184" t="n"/>
      <c r="EK162" s="184">
        <f>IF(EG162="","SIN ESTADO",IF(EI162&lt;&gt;"","PAGA",IF(EH162&gt;0,"VENCIDA",IF(EH162&gt;=-5,"POR VENCER","AL DÍA"))))</f>
        <v/>
      </c>
      <c r="EL162" s="185" t="n"/>
      <c r="EM162" s="119">
        <f>IF(N($H162)&lt;23,"",IF(EG162="","",EG162+31))</f>
        <v/>
      </c>
      <c r="EN162" s="124">
        <f>IF(EM162="","",TODAY()-EM162)</f>
        <v/>
      </c>
      <c r="EO162" s="494" t="n"/>
      <c r="EP162" s="184" t="n"/>
      <c r="EQ162" s="184">
        <f>IF(EM162="","SIN ESTADO",IF(EO162&lt;&gt;"","PAGA",IF(EN162&gt;0,"VENCIDA",IF(EN162&gt;=-5,"POR VENCER","AL DÍA"))))</f>
        <v/>
      </c>
      <c r="ER162" s="185" t="n"/>
      <c r="ES162" s="119">
        <f>IF(N($H162)&lt;24,"",IF(EM162="","",EM162+31))</f>
        <v/>
      </c>
      <c r="ET162" s="124">
        <f>IF(ES162="","",TODAY()-ES162)</f>
        <v/>
      </c>
      <c r="EU162" s="494" t="n"/>
      <c r="EV162" s="184" t="n"/>
      <c r="EW162" s="184">
        <f>IF(ES162="","SIN ESTADO",IF(EU162&lt;&gt;"","PAGA",IF(ET162&gt;0,"VENCIDA",IF(ET162&gt;=-5,"POR VENCER","AL DÍA"))))</f>
        <v/>
      </c>
      <c r="EX162" s="185" t="n"/>
      <c r="EY162" s="119">
        <f>IF(N($H162)&lt;25,"",IF(ES162="","",ES162+31))</f>
        <v/>
      </c>
      <c r="EZ162" s="124">
        <f>IF(EY162="","",TODAY()-EY162)</f>
        <v/>
      </c>
      <c r="FA162" s="494" t="n"/>
      <c r="FB162" s="184" t="n"/>
      <c r="FC162" s="184">
        <f>IF(EY162="","SIN ESTADO",IF(FA162&lt;&gt;"","PAGA",IF(EZ162&gt;0,"VENCIDA",IF(EZ162&gt;=-5,"POR VENCER","AL DÍA"))))</f>
        <v/>
      </c>
      <c r="FD162" s="185" t="n"/>
      <c r="FE162" s="119">
        <f>IF(N($H162)&lt;26,"",IF(EY162="","",EY162+31))</f>
        <v/>
      </c>
      <c r="FF162" s="124">
        <f>IF(FE162="","",TODAY()-FE162)</f>
        <v/>
      </c>
      <c r="FG162" s="494" t="n"/>
      <c r="FH162" s="184" t="n"/>
      <c r="FI162" s="184">
        <f>IF(FE162="","SIN ESTADO",IF(FG162&lt;&gt;"","PAGA",IF(FF162&gt;0,"VENCIDA",IF(FF162&gt;=-5,"POR VENCER","AL DÍA"))))</f>
        <v/>
      </c>
      <c r="FJ162" s="185" t="n"/>
      <c r="FK162" s="119">
        <f>IF(N($H162)&lt;27,"",IF(FE162="","",FE162+31))</f>
        <v/>
      </c>
      <c r="FL162" s="124">
        <f>IF(FK162="","",TODAY()-FK162)</f>
        <v/>
      </c>
      <c r="FM162" s="494" t="n"/>
      <c r="FN162" s="184" t="n"/>
      <c r="FO162" s="184">
        <f>IF(FK162="","SIN ESTADO",IF(FM162&lt;&gt;"","PAGA",IF(FL162&gt;0,"VENCIDA",IF(FL162&gt;=-5,"POR VENCER","AL DÍA"))))</f>
        <v/>
      </c>
      <c r="FP162" s="185" t="n"/>
      <c r="FQ162" s="119">
        <f>IF(N($H162)&lt;28,"",IF(FK162="","",FK162+31))</f>
        <v/>
      </c>
      <c r="FR162" s="124">
        <f>IF(FQ162="","",TODAY()-FQ162)</f>
        <v/>
      </c>
      <c r="FS162" s="494" t="n"/>
      <c r="FT162" s="184" t="n"/>
      <c r="FU162" s="184">
        <f>IF(FQ162="","SIN ESTADO",IF(FS162&lt;&gt;"","PAGA",IF(FR162&gt;0,"VENCIDA",IF(FR162&gt;=-5,"POR VENCER","AL DÍA"))))</f>
        <v/>
      </c>
      <c r="FV162" s="185" t="n"/>
      <c r="FW162" s="119">
        <f>IF(N($H162)&lt;29,"",IF(FQ162="","",FQ162+31))</f>
        <v/>
      </c>
      <c r="FX162" s="124">
        <f>IF(FW162="","",TODAY()-FW162)</f>
        <v/>
      </c>
      <c r="FY162" s="494" t="n"/>
      <c r="FZ162" s="184" t="n"/>
      <c r="GA162" s="184">
        <f>IF(FW162="","SIN ESTADO",IF(FY162&lt;&gt;"","PAGA",IF(FX162&gt;0,"VENCIDA",IF(FX162&gt;=-5,"POR VENCER","AL DÍA"))))</f>
        <v/>
      </c>
      <c r="GB162" s="185" t="n"/>
      <c r="GC162" s="119">
        <f>IF(N($H162)&lt;30,"",IF(FW162="","",FW162+31))</f>
        <v/>
      </c>
      <c r="GD162" s="124">
        <f>IF(GC162="","",TODAY()-GC162)</f>
        <v/>
      </c>
      <c r="GE162" s="494" t="n"/>
      <c r="GF162" s="184" t="n"/>
      <c r="GG162" s="184">
        <f>IF(GC162="","SIN ESTADO",IF(GE162&lt;&gt;"","PAGA",IF(GD162&gt;0,"VENCIDA",IF(GD162&gt;=-5,"POR VENCER","AL DÍA"))))</f>
        <v/>
      </c>
      <c r="GH162" s="185" t="n"/>
      <c r="GI162" s="119">
        <f>IF(N($H162)&lt;31,"",IF(GC162="","",GC162+31))</f>
        <v/>
      </c>
      <c r="GJ162" s="124">
        <f>IF(GI162="","",TODAY()-GI162)</f>
        <v/>
      </c>
      <c r="GK162" s="494" t="n"/>
      <c r="GL162" s="184" t="n"/>
      <c r="GM162" s="184">
        <f>IF(GI162="","SIN ESTADO",IF(GK162&lt;&gt;"","PAGA",IF(GJ162&gt;0,"VENCIDA",IF(GJ162&gt;=-5,"POR VENCER","AL DÍA"))))</f>
        <v/>
      </c>
      <c r="GN162" s="185" t="n"/>
      <c r="GO162" s="119">
        <f>IF(N($H162)&lt;32,"",IF(GI162="","",GI162+31))</f>
        <v/>
      </c>
      <c r="GP162" s="124">
        <f>IF(GO162="","",TODAY()-GO162)</f>
        <v/>
      </c>
      <c r="GQ162" s="494" t="n"/>
      <c r="GR162" s="184" t="n"/>
      <c r="GS162" s="184">
        <f>IF(GO162="","SIN ESTADO",IF(GQ162&lt;&gt;"","PAGA",IF(GP162&gt;0,"VENCIDA",IF(GP162&gt;=-5,"POR VENCER","AL DÍA"))))</f>
        <v/>
      </c>
      <c r="GT162" s="185" t="n"/>
      <c r="GU162" s="119">
        <f>IF(N($H162)&lt;33,"",IF(GO162="","",GO162+31))</f>
        <v/>
      </c>
      <c r="GV162" s="124">
        <f>IF(GU162="","",TODAY()-GU162)</f>
        <v/>
      </c>
      <c r="GW162" s="494" t="n"/>
      <c r="GX162" s="184" t="n"/>
      <c r="GY162" s="184">
        <f>IF(GU162="","SIN ESTADO",IF(GW162&lt;&gt;"","PAGA",IF(GV162&gt;0,"VENCIDA",IF(GV162&gt;=-5,"POR VENCER","AL DÍA"))))</f>
        <v/>
      </c>
      <c r="GZ162" s="185" t="n"/>
      <c r="HA162" s="119">
        <f>IF(N($H162)&lt;34,"",IF(GU162="","",GU162+31))</f>
        <v/>
      </c>
      <c r="HB162" s="124">
        <f>IF(HA162="","",TODAY()-HA162)</f>
        <v/>
      </c>
      <c r="HC162" s="494" t="n"/>
      <c r="HD162" s="184" t="n"/>
      <c r="HE162" s="184">
        <f>IF(HA162="","SIN ESTADO",IF(HC162&lt;&gt;"","PAGA",IF(HB162&gt;0,"VENCIDA",IF(HB162&gt;=-5,"POR VENCER","AL DÍA"))))</f>
        <v/>
      </c>
      <c r="HF162" s="185" t="n"/>
      <c r="HG162" s="119">
        <f>IF(N($H162)&lt;35,"",IF(HA162="","",HA162+31))</f>
        <v/>
      </c>
      <c r="HH162" s="124">
        <f>IF(HG162="","",TODAY()-HG162)</f>
        <v/>
      </c>
      <c r="HI162" s="494" t="n"/>
      <c r="HJ162" s="184" t="n"/>
      <c r="HK162" s="184">
        <f>IF(HG162="","SIN ESTADO",IF(HI162&lt;&gt;"","PAGA",IF(HH162&gt;0,"VENCIDA",IF(HH162&gt;=-5,"POR VENCER","AL DÍA"))))</f>
        <v/>
      </c>
      <c r="HL162" s="168" t="n"/>
      <c r="HM162" s="119">
        <f>IF(N($H162)&lt;36,"",IF(HG162="","",HG162+31))</f>
        <v/>
      </c>
      <c r="HN162" s="124">
        <f>IF(HM162="","",TODAY()-HM162)</f>
        <v/>
      </c>
      <c r="HO162" s="494" t="n"/>
      <c r="HP162" s="184" t="n"/>
      <c r="HQ162" s="184">
        <f>IF(HM162="","SIN ESTADO",IF(HO162&lt;&gt;"","PAGA",IF(HN162&gt;0,"VENCIDA",IF(HN162&gt;=-5,"POR VENCER","AL DÍA"))))</f>
        <v/>
      </c>
      <c r="HR162" s="168" t="n"/>
      <c r="HS162" s="169">
        <f>N162+T162+Z162+AF162+AL162+AR162+AX162+BD162+BJ162+BP162+BV162+CB162+CH162+CN162+CT162+CZ162+DF162+DL162+DR162+DX162+ED162+EJ162+EP162+EV162+FB162+FH162+FN162+FT162+FZ162+GF162+GL162+GR162+GX162+HD162+HJ162+HP162</f>
        <v/>
      </c>
      <c r="HU162" s="170">
        <f>IFERROR(N($J162),0)</f>
        <v/>
      </c>
      <c r="HW162" s="170">
        <f>SUMPRODUCT((MOD(COLUMN($M162:$HR162)-COLUMN($M162),6)=0)*ISNUMBER($M162:$HR162)*($M162:$HR162&gt;=RESUMEN!$C$26)*($M162:$HR162&lt;=RESUMEN!$C$27)*IFERROR(N($N162:$HS162),0))</f>
        <v/>
      </c>
      <c r="HX162" s="170">
        <f>SUMPRODUCT((MOD(COLUMN($M162:$HR162)-COLUMN($M162),6)=0)*ISNUMBER($M162:$HR162)*($M162:$HR162&gt;=RESUMEN!$C$26)*($M162:$HR162&lt;=RESUMEN!$C$27))</f>
        <v/>
      </c>
    </row>
    <row r="163" ht="15.75" customHeight="1" s="506">
      <c r="B163" s="113">
        <f>VENTAS!A162</f>
        <v/>
      </c>
      <c r="C163" s="236">
        <f>VENTAS!B162</f>
        <v/>
      </c>
      <c r="D163" s="53">
        <f>VENTAS!C162</f>
        <v/>
      </c>
      <c r="E163" s="114">
        <f>VENTAS!D162</f>
        <v/>
      </c>
      <c r="F163" s="114">
        <f>VENTAS!J162</f>
        <v/>
      </c>
      <c r="G163" s="494">
        <f>VENTAS!F162</f>
        <v/>
      </c>
      <c r="H163" s="479">
        <f>VENTAS!K162</f>
        <v/>
      </c>
      <c r="I163" s="479">
        <f>VENTAS!M162</f>
        <v/>
      </c>
      <c r="J163" s="184">
        <f>VENTAS!L162</f>
        <v/>
      </c>
      <c r="K163" s="119">
        <f>IF(N($H163)&lt;1,"",$G163+31)</f>
        <v/>
      </c>
      <c r="L163" s="124">
        <f>IF(K163="","",TODAY()-K163)</f>
        <v/>
      </c>
      <c r="M163" s="489" t="n">
        <v>46085</v>
      </c>
      <c r="N163" s="374" t="n"/>
      <c r="O163" s="184">
        <f>IF(K163="","SIN ESTADO",IF(M163&lt;&gt;"","PAGA",IF(L163&gt;0,"VENCIDA",IF(L163&gt;=-5,"POR VENCER","AL DÍA"))))</f>
        <v/>
      </c>
      <c r="P163" s="185" t="inlineStr">
        <is>
          <t>EFECTIVO</t>
        </is>
      </c>
      <c r="Q163" s="119">
        <f>IF(N($H163)&lt;2,"",IF(K163="","",K163+31))</f>
        <v/>
      </c>
      <c r="R163" s="124">
        <f>IF(Q163="","",TODAY()-Q163)</f>
        <v/>
      </c>
      <c r="S163" s="494" t="n"/>
      <c r="T163" s="184" t="n"/>
      <c r="U163" s="184">
        <f>IF(Q163="","SIN ESTADO",IF(S163&lt;&gt;"","PAGA",IF(R163&gt;0,"VENCIDA",IF(R163&gt;=-5,"POR VENCER","AL DÍA"))))</f>
        <v/>
      </c>
      <c r="V163" s="185" t="n"/>
      <c r="W163" s="119">
        <f>IF(N($H163)&lt;3,"",IF(Q163="","",Q163+31))</f>
        <v/>
      </c>
      <c r="X163" s="124">
        <f>IF(W163="","",TODAY()-W163)</f>
        <v/>
      </c>
      <c r="Y163" s="494" t="n"/>
      <c r="Z163" s="184" t="n"/>
      <c r="AA163" s="184">
        <f>IF(W163="","SIN ESTADO",IF(Y163&lt;&gt;"","PAGA",IF(X163&gt;0,"VENCIDA",IF(X163&gt;=-5,"POR VENCER","AL DÍA"))))</f>
        <v/>
      </c>
      <c r="AB163" s="185" t="n"/>
      <c r="AC163" s="119">
        <f>IF(N($H163)&lt;4,"",IF(W163="","",W163+31))</f>
        <v/>
      </c>
      <c r="AD163" s="124">
        <f>IF(AC163="","",TODAY()-AC163)</f>
        <v/>
      </c>
      <c r="AE163" s="494" t="n"/>
      <c r="AF163" s="184" t="n"/>
      <c r="AG163" s="184">
        <f>IF(AC163="","SIN ESTADO",IF(AE163&lt;&gt;"","PAGA",IF(AD163&gt;0,"VENCIDA",IF(AD163&gt;=-5,"POR VENCER","AL DÍA"))))</f>
        <v/>
      </c>
      <c r="AH163" s="185" t="n"/>
      <c r="AI163" s="119">
        <f>IF(N($H163)&lt;5,"",IF(AC163="","",AC163+31))</f>
        <v/>
      </c>
      <c r="AJ163" s="124">
        <f>IF(AI163="","",TODAY()-AI163)</f>
        <v/>
      </c>
      <c r="AK163" s="494" t="n"/>
      <c r="AL163" s="184" t="n"/>
      <c r="AM163" s="184">
        <f>IF(AI163="","SIN ESTADO",IF(AK163&lt;&gt;"","PAGA",IF(AJ163&gt;0,"VENCIDA",IF(AJ163&gt;=-5,"POR VENCER","AL DÍA"))))</f>
        <v/>
      </c>
      <c r="AN163" s="185" t="n"/>
      <c r="AO163" s="119">
        <f>IF(N($H163)&lt;6,"",IF(AI163="","",AI163+31))</f>
        <v/>
      </c>
      <c r="AP163" s="124">
        <f>IF(AO163="","",TODAY()-AO163)</f>
        <v/>
      </c>
      <c r="AQ163" s="270" t="n"/>
      <c r="AR163" s="184" t="n"/>
      <c r="AS163" s="184">
        <f>IF(AO163="","SIN ESTADO",IF(AQ163&lt;&gt;"","PAGA",IF(AP163&gt;0,"VENCIDA",IF(AP163&gt;=-5,"POR VENCER","AL DÍA"))))</f>
        <v/>
      </c>
      <c r="AT163" s="185" t="n"/>
      <c r="AU163" s="119">
        <f>IF(N($H163)&lt;7,"",IF(AO163="","",AO163+31))</f>
        <v/>
      </c>
      <c r="AV163" s="124">
        <f>IF(AU163="","",TODAY()-AU163)</f>
        <v/>
      </c>
      <c r="AW163" s="494" t="n"/>
      <c r="AX163" s="184" t="n"/>
      <c r="AY163" s="184">
        <f>IF(AU163="","SIN ESTADO",IF(AW163&lt;&gt;"","PAGA",IF(AV163&gt;0,"VENCIDA",IF(AV163&gt;=-5,"POR VENCER","AL DÍA"))))</f>
        <v/>
      </c>
      <c r="AZ163" s="185" t="n"/>
      <c r="BA163" s="119">
        <f>IF(N($H163)&lt;8,"",IF(AU163="","",AU163+31))</f>
        <v/>
      </c>
      <c r="BB163" s="124">
        <f>IF(BA163="","",TODAY()-BA163)</f>
        <v/>
      </c>
      <c r="BC163" s="494" t="n"/>
      <c r="BD163" s="184" t="n"/>
      <c r="BE163" s="184">
        <f>IF(BA163="","SIN ESTADO",IF(BC163&lt;&gt;"","PAGA",IF(BB163&gt;0,"VENCIDA",IF(BB163&gt;=-5,"POR VENCER","AL DÍA"))))</f>
        <v/>
      </c>
      <c r="BF163" s="185" t="n"/>
      <c r="BG163" s="119">
        <f>IF(N($H163)&lt;9,"",IF(BA163="","",BA163+31))</f>
        <v/>
      </c>
      <c r="BH163" s="124">
        <f>IF(BG163="","",TODAY()-BG163)</f>
        <v/>
      </c>
      <c r="BI163" s="494" t="n"/>
      <c r="BJ163" s="184" t="n"/>
      <c r="BK163" s="184">
        <f>IF(BG163="","SIN ESTADO",IF(BI163&lt;&gt;"","PAGA",IF(BH163&gt;0,"VENCIDA",IF(BH163&gt;=-5,"POR VENCER","AL DÍA"))))</f>
        <v/>
      </c>
      <c r="BL163" s="185" t="n"/>
      <c r="BM163" s="119">
        <f>IF(N($H163)&lt;10,"",IF(BG163="","",BG163+31))</f>
        <v/>
      </c>
      <c r="BN163" s="124">
        <f>IF(BM163="","",TODAY()-BM163)</f>
        <v/>
      </c>
      <c r="BO163" s="494" t="n"/>
      <c r="BP163" s="184" t="n"/>
      <c r="BQ163" s="184">
        <f>IF(BM163="","SIN ESTADO",IF(BO163&lt;&gt;"","PAGA",IF(BN163&gt;0,"VENCIDA",IF(BN163&gt;=-5,"POR VENCER","AL DÍA"))))</f>
        <v/>
      </c>
      <c r="BR163" s="185" t="n"/>
      <c r="BS163" s="119">
        <f>IF(N($H163)&lt;11,"",IF(BM163="","",BM163+31))</f>
        <v/>
      </c>
      <c r="BT163" s="124">
        <f>IF(BS163="","",TODAY()-BS163)</f>
        <v/>
      </c>
      <c r="BU163" s="494" t="n"/>
      <c r="BV163" s="184" t="n"/>
      <c r="BW163" s="184">
        <f>IF(BS163="","SIN ESTADO",IF(BU163&lt;&gt;"","PAGA",IF(BT163&gt;0,"VENCIDA",IF(BT163&gt;=-5,"POR VENCER","AL DÍA"))))</f>
        <v/>
      </c>
      <c r="BX163" s="185" t="n"/>
      <c r="BY163" s="119">
        <f>IF(N($H163)&lt;12,"",IF(BS163="","",BS163+31))</f>
        <v/>
      </c>
      <c r="BZ163" s="124">
        <f>IF(BY163="","",TODAY()-BY163)</f>
        <v/>
      </c>
      <c r="CA163" s="494" t="n"/>
      <c r="CB163" s="184" t="n"/>
      <c r="CC163" s="184">
        <f>IF(BY163="","SIN ESTADO",IF(CA163&lt;&gt;"","PAGA",IF(BZ163&gt;0,"VENCIDA",IF(BZ163&gt;=-5,"POR VENCER","AL DÍA"))))</f>
        <v/>
      </c>
      <c r="CD163" s="185" t="n"/>
      <c r="CE163" s="119">
        <f>IF(N($H163)&lt;13,"",IF(BY163="","",BY163+31))</f>
        <v/>
      </c>
      <c r="CF163" s="124">
        <f>IF(CE163="","",TODAY()-CE163)</f>
        <v/>
      </c>
      <c r="CG163" s="494" t="n"/>
      <c r="CH163" s="184" t="n"/>
      <c r="CI163" s="184">
        <f>IF(CE163="","SIN ESTADO",IF(CG163&lt;&gt;"","PAGA",IF(CF163&gt;0,"VENCIDA",IF(CF163&gt;=-5,"POR VENCER","AL DÍA"))))</f>
        <v/>
      </c>
      <c r="CJ163" s="185" t="n"/>
      <c r="CK163" s="119">
        <f>IF(N($H163)&lt;14,"",IF(CE163="","",CE163+31))</f>
        <v/>
      </c>
      <c r="CL163" s="124">
        <f>IF(CK163="","",TODAY()-CK163)</f>
        <v/>
      </c>
      <c r="CM163" s="494" t="n"/>
      <c r="CN163" s="184" t="n"/>
      <c r="CO163" s="184">
        <f>IF(CK163="","SIN ESTADO",IF(CM163&lt;&gt;"","PAGA",IF(CL163&gt;0,"VENCIDA",IF(CL163&gt;=-5,"POR VENCER","AL DÍA"))))</f>
        <v/>
      </c>
      <c r="CP163" s="185" t="n"/>
      <c r="CQ163" s="119">
        <f>IF(N($H163)&lt;15,"",IF(CK163="","",CK163+31))</f>
        <v/>
      </c>
      <c r="CR163" s="124">
        <f>IF(CQ163="","",TODAY()-CQ163)</f>
        <v/>
      </c>
      <c r="CS163" s="494" t="n"/>
      <c r="CT163" s="184" t="n"/>
      <c r="CU163" s="184">
        <f>IF(CQ163="","SIN ESTADO",IF(CS163&lt;&gt;"","PAGA",IF(CR163&gt;0,"VENCIDA",IF(CR163&gt;=-5,"POR VENCER","AL DÍA"))))</f>
        <v/>
      </c>
      <c r="CV163" s="185" t="n"/>
      <c r="CW163" s="119">
        <f>IF(N($H163)&lt;16,"",IF(CQ163="","",CQ163+31))</f>
        <v/>
      </c>
      <c r="CX163" s="124">
        <f>IF(CW163="","",TODAY()-CW163)</f>
        <v/>
      </c>
      <c r="CY163" s="494" t="n"/>
      <c r="CZ163" s="184" t="n"/>
      <c r="DA163" s="184">
        <f>IF(CW163="","SIN ESTADO",IF(CY163&lt;&gt;"","PAGA",IF(CX163&gt;0,"VENCIDA",IF(CX163&gt;=-5,"POR VENCER","AL DÍA"))))</f>
        <v/>
      </c>
      <c r="DB163" s="185" t="n"/>
      <c r="DC163" s="119">
        <f>IF(N($H163)&lt;17,"",IF(CW163="","",CW163+31))</f>
        <v/>
      </c>
      <c r="DD163" s="124">
        <f>IF(DC163="","",TODAY()-DC163)</f>
        <v/>
      </c>
      <c r="DE163" s="494" t="n"/>
      <c r="DF163" s="184" t="n"/>
      <c r="DG163" s="184">
        <f>IF(DC163="","SIN ESTADO",IF(DE163&lt;&gt;"","PAGA",IF(DD163&gt;0,"VENCIDA",IF(DD163&gt;=-5,"POR VENCER","AL DÍA"))))</f>
        <v/>
      </c>
      <c r="DH163" s="185" t="n"/>
      <c r="DI163" s="119">
        <f>IF(N($H163)&lt;18,"",IF(DC163="","",DC163+31))</f>
        <v/>
      </c>
      <c r="DJ163" s="124">
        <f>IF(DI163="","",TODAY()-DI163)</f>
        <v/>
      </c>
      <c r="DK163" s="494" t="n"/>
      <c r="DL163" s="184" t="n"/>
      <c r="DM163" s="184">
        <f>IF(DI163="","SIN ESTADO",IF(DK163&lt;&gt;"","PAGA",IF(DJ163&gt;0,"VENCIDA",IF(DJ163&gt;=-5,"POR VENCER","AL DÍA"))))</f>
        <v/>
      </c>
      <c r="DN163" s="185" t="n"/>
      <c r="DO163" s="119">
        <f>IF(N($H163)&lt;19,"",IF(DI163="","",DI163+31))</f>
        <v/>
      </c>
      <c r="DP163" s="124">
        <f>IF(DO163="","",TODAY()-DO163)</f>
        <v/>
      </c>
      <c r="DQ163" s="494" t="n"/>
      <c r="DR163" s="184" t="n"/>
      <c r="DS163" s="184">
        <f>IF(DO163="","SIN ESTADO",IF(DQ163&lt;&gt;"","PAGA",IF(DP163&gt;0,"VENCIDA",IF(DP163&gt;=-5,"POR VENCER","AL DÍA"))))</f>
        <v/>
      </c>
      <c r="DT163" s="185" t="n"/>
      <c r="DU163" s="119">
        <f>IF(N($H163)&lt;20,"",IF(DO163="","",DO163+31))</f>
        <v/>
      </c>
      <c r="DV163" s="124">
        <f>IF(DU163="","",TODAY()-DU163)</f>
        <v/>
      </c>
      <c r="DW163" s="494" t="n"/>
      <c r="DX163" s="184" t="n"/>
      <c r="DY163" s="184">
        <f>IF(DU163="","SIN ESTADO",IF(DW163&lt;&gt;"","PAGA",IF(DV163&gt;0,"VENCIDA",IF(DV163&gt;=-5,"POR VENCER","AL DÍA"))))</f>
        <v/>
      </c>
      <c r="DZ163" s="185" t="n"/>
      <c r="EA163" s="119">
        <f>IF(N($H163)&lt;21,"",IF(DU163="","",DU163+31))</f>
        <v/>
      </c>
      <c r="EB163" s="124">
        <f>IF(EA163="","",TODAY()-EA163)</f>
        <v/>
      </c>
      <c r="EC163" s="494" t="n"/>
      <c r="ED163" s="184" t="n"/>
      <c r="EE163" s="184">
        <f>IF(EA163="","SIN ESTADO",IF(EC163&lt;&gt;"","PAGA",IF(EB163&gt;0,"VENCIDA",IF(EB163&gt;=-5,"POR VENCER","AL DÍA"))))</f>
        <v/>
      </c>
      <c r="EF163" s="185" t="n"/>
      <c r="EG163" s="119">
        <f>IF(N($H163)&lt;22,"",IF(EA163="","",EA163+31))</f>
        <v/>
      </c>
      <c r="EH163" s="124">
        <f>IF(EG163="","",TODAY()-EG163)</f>
        <v/>
      </c>
      <c r="EI163" s="494" t="n"/>
      <c r="EJ163" s="184" t="n"/>
      <c r="EK163" s="184">
        <f>IF(EG163="","SIN ESTADO",IF(EI163&lt;&gt;"","PAGA",IF(EH163&gt;0,"VENCIDA",IF(EH163&gt;=-5,"POR VENCER","AL DÍA"))))</f>
        <v/>
      </c>
      <c r="EL163" s="185" t="n"/>
      <c r="EM163" s="119">
        <f>IF(N($H163)&lt;23,"",IF(EG163="","",EG163+31))</f>
        <v/>
      </c>
      <c r="EN163" s="124">
        <f>IF(EM163="","",TODAY()-EM163)</f>
        <v/>
      </c>
      <c r="EO163" s="494" t="n"/>
      <c r="EP163" s="184" t="n"/>
      <c r="EQ163" s="184">
        <f>IF(EM163="","SIN ESTADO",IF(EO163&lt;&gt;"","PAGA",IF(EN163&gt;0,"VENCIDA",IF(EN163&gt;=-5,"POR VENCER","AL DÍA"))))</f>
        <v/>
      </c>
      <c r="ER163" s="185" t="n"/>
      <c r="ES163" s="119">
        <f>IF(N($H163)&lt;24,"",IF(EM163="","",EM163+31))</f>
        <v/>
      </c>
      <c r="ET163" s="124">
        <f>IF(ES163="","",TODAY()-ES163)</f>
        <v/>
      </c>
      <c r="EU163" s="494" t="n"/>
      <c r="EV163" s="184" t="n"/>
      <c r="EW163" s="184">
        <f>IF(ES163="","SIN ESTADO",IF(EU163&lt;&gt;"","PAGA",IF(ET163&gt;0,"VENCIDA",IF(ET163&gt;=-5,"POR VENCER","AL DÍA"))))</f>
        <v/>
      </c>
      <c r="EX163" s="185" t="n"/>
      <c r="EY163" s="119">
        <f>IF(N($H163)&lt;25,"",IF(ES163="","",ES163+31))</f>
        <v/>
      </c>
      <c r="EZ163" s="124">
        <f>IF(EY163="","",TODAY()-EY163)</f>
        <v/>
      </c>
      <c r="FA163" s="494" t="n"/>
      <c r="FB163" s="184" t="n"/>
      <c r="FC163" s="184">
        <f>IF(EY163="","SIN ESTADO",IF(FA163&lt;&gt;"","PAGA",IF(EZ163&gt;0,"VENCIDA",IF(EZ163&gt;=-5,"POR VENCER","AL DÍA"))))</f>
        <v/>
      </c>
      <c r="FD163" s="185" t="n"/>
      <c r="FE163" s="119">
        <f>IF(N($H163)&lt;26,"",IF(EY163="","",EY163+31))</f>
        <v/>
      </c>
      <c r="FF163" s="124">
        <f>IF(FE163="","",TODAY()-FE163)</f>
        <v/>
      </c>
      <c r="FG163" s="494" t="n"/>
      <c r="FH163" s="184" t="n"/>
      <c r="FI163" s="184">
        <f>IF(FE163="","SIN ESTADO",IF(FG163&lt;&gt;"","PAGA",IF(FF163&gt;0,"VENCIDA",IF(FF163&gt;=-5,"POR VENCER","AL DÍA"))))</f>
        <v/>
      </c>
      <c r="FJ163" s="185" t="n"/>
      <c r="FK163" s="119">
        <f>IF(N($H163)&lt;27,"",IF(FE163="","",FE163+31))</f>
        <v/>
      </c>
      <c r="FL163" s="124">
        <f>IF(FK163="","",TODAY()-FK163)</f>
        <v/>
      </c>
      <c r="FM163" s="494" t="n"/>
      <c r="FN163" s="184" t="n"/>
      <c r="FO163" s="184">
        <f>IF(FK163="","SIN ESTADO",IF(FM163&lt;&gt;"","PAGA",IF(FL163&gt;0,"VENCIDA",IF(FL163&gt;=-5,"POR VENCER","AL DÍA"))))</f>
        <v/>
      </c>
      <c r="FP163" s="185" t="n"/>
      <c r="FQ163" s="119">
        <f>IF(N($H163)&lt;28,"",IF(FK163="","",FK163+31))</f>
        <v/>
      </c>
      <c r="FR163" s="124">
        <f>IF(FQ163="","",TODAY()-FQ163)</f>
        <v/>
      </c>
      <c r="FS163" s="494" t="n"/>
      <c r="FT163" s="184" t="n"/>
      <c r="FU163" s="184">
        <f>IF(FQ163="","SIN ESTADO",IF(FS163&lt;&gt;"","PAGA",IF(FR163&gt;0,"VENCIDA",IF(FR163&gt;=-5,"POR VENCER","AL DÍA"))))</f>
        <v/>
      </c>
      <c r="FV163" s="185" t="n"/>
      <c r="FW163" s="119">
        <f>IF(N($H163)&lt;29,"",IF(FQ163="","",FQ163+31))</f>
        <v/>
      </c>
      <c r="FX163" s="124">
        <f>IF(FW163="","",TODAY()-FW163)</f>
        <v/>
      </c>
      <c r="FY163" s="494" t="n"/>
      <c r="FZ163" s="184" t="n"/>
      <c r="GA163" s="184">
        <f>IF(FW163="","SIN ESTADO",IF(FY163&lt;&gt;"","PAGA",IF(FX163&gt;0,"VENCIDA",IF(FX163&gt;=-5,"POR VENCER","AL DÍA"))))</f>
        <v/>
      </c>
      <c r="GB163" s="185" t="n"/>
      <c r="GC163" s="119">
        <f>IF(N($H163)&lt;30,"",IF(FW163="","",FW163+31))</f>
        <v/>
      </c>
      <c r="GD163" s="124">
        <f>IF(GC163="","",TODAY()-GC163)</f>
        <v/>
      </c>
      <c r="GE163" s="494" t="n"/>
      <c r="GF163" s="184" t="n"/>
      <c r="GG163" s="184">
        <f>IF(GC163="","SIN ESTADO",IF(GE163&lt;&gt;"","PAGA",IF(GD163&gt;0,"VENCIDA",IF(GD163&gt;=-5,"POR VENCER","AL DÍA"))))</f>
        <v/>
      </c>
      <c r="GH163" s="185" t="n"/>
      <c r="GI163" s="119">
        <f>IF(N($H163)&lt;31,"",IF(GC163="","",GC163+31))</f>
        <v/>
      </c>
      <c r="GJ163" s="124">
        <f>IF(GI163="","",TODAY()-GI163)</f>
        <v/>
      </c>
      <c r="GK163" s="494" t="n"/>
      <c r="GL163" s="184" t="n"/>
      <c r="GM163" s="184">
        <f>IF(GI163="","SIN ESTADO",IF(GK163&lt;&gt;"","PAGA",IF(GJ163&gt;0,"VENCIDA",IF(GJ163&gt;=-5,"POR VENCER","AL DÍA"))))</f>
        <v/>
      </c>
      <c r="GN163" s="185" t="n"/>
      <c r="GO163" s="119">
        <f>IF(N($H163)&lt;32,"",IF(GI163="","",GI163+31))</f>
        <v/>
      </c>
      <c r="GP163" s="124">
        <f>IF(GO163="","",TODAY()-GO163)</f>
        <v/>
      </c>
      <c r="GQ163" s="494" t="n"/>
      <c r="GR163" s="184" t="n"/>
      <c r="GS163" s="184">
        <f>IF(GO163="","SIN ESTADO",IF(GQ163&lt;&gt;"","PAGA",IF(GP163&gt;0,"VENCIDA",IF(GP163&gt;=-5,"POR VENCER","AL DÍA"))))</f>
        <v/>
      </c>
      <c r="GT163" s="185" t="n"/>
      <c r="GU163" s="119">
        <f>IF(N($H163)&lt;33,"",IF(GO163="","",GO163+31))</f>
        <v/>
      </c>
      <c r="GV163" s="124">
        <f>IF(GU163="","",TODAY()-GU163)</f>
        <v/>
      </c>
      <c r="GW163" s="494" t="n"/>
      <c r="GX163" s="184" t="n"/>
      <c r="GY163" s="184">
        <f>IF(GU163="","SIN ESTADO",IF(GW163&lt;&gt;"","PAGA",IF(GV163&gt;0,"VENCIDA",IF(GV163&gt;=-5,"POR VENCER","AL DÍA"))))</f>
        <v/>
      </c>
      <c r="GZ163" s="185" t="n"/>
      <c r="HA163" s="119">
        <f>IF(N($H163)&lt;34,"",IF(GU163="","",GU163+31))</f>
        <v/>
      </c>
      <c r="HB163" s="124">
        <f>IF(HA163="","",TODAY()-HA163)</f>
        <v/>
      </c>
      <c r="HC163" s="494" t="n"/>
      <c r="HD163" s="184" t="n"/>
      <c r="HE163" s="184">
        <f>IF(HA163="","SIN ESTADO",IF(HC163&lt;&gt;"","PAGA",IF(HB163&gt;0,"VENCIDA",IF(HB163&gt;=-5,"POR VENCER","AL DÍA"))))</f>
        <v/>
      </c>
      <c r="HF163" s="185" t="n"/>
      <c r="HG163" s="119">
        <f>IF(N($H163)&lt;35,"",IF(HA163="","",HA163+31))</f>
        <v/>
      </c>
      <c r="HH163" s="124">
        <f>IF(HG163="","",TODAY()-HG163)</f>
        <v/>
      </c>
      <c r="HI163" s="494" t="n"/>
      <c r="HJ163" s="184" t="n"/>
      <c r="HK163" s="184">
        <f>IF(HG163="","SIN ESTADO",IF(HI163&lt;&gt;"","PAGA",IF(HH163&gt;0,"VENCIDA",IF(HH163&gt;=-5,"POR VENCER","AL DÍA"))))</f>
        <v/>
      </c>
      <c r="HL163" s="168" t="n"/>
      <c r="HM163" s="119">
        <f>IF(N($H163)&lt;36,"",IF(HG163="","",HG163+31))</f>
        <v/>
      </c>
      <c r="HN163" s="124">
        <f>IF(HM163="","",TODAY()-HM163)</f>
        <v/>
      </c>
      <c r="HO163" s="494" t="n"/>
      <c r="HP163" s="184" t="n"/>
      <c r="HQ163" s="184">
        <f>IF(HM163="","SIN ESTADO",IF(HO163&lt;&gt;"","PAGA",IF(HN163&gt;0,"VENCIDA",IF(HN163&gt;=-5,"POR VENCER","AL DÍA"))))</f>
        <v/>
      </c>
      <c r="HR163" s="168" t="n"/>
      <c r="HS163" s="169">
        <f>N163+T163+Z163+AF163+AL163+AR163+AX163+BD163+BJ163+BP163+BV163+CB163+CH163+CN163+CT163+CZ163+DF163+DL163+DR163+DX163+ED163+EJ163+EP163+EV163+FB163+FH163+FN163+FT163+FZ163+GF163+GL163+GR163+GX163+HD163+HJ163+HP163</f>
        <v/>
      </c>
      <c r="HU163" s="170">
        <f>IFERROR(N($J163),0)</f>
        <v/>
      </c>
      <c r="HW163" s="170">
        <f>SUMPRODUCT((MOD(COLUMN($M163:$HR163)-COLUMN($M163),6)=0)*ISNUMBER($M163:$HR163)*($M163:$HR163&gt;=RESUMEN!$C$26)*($M163:$HR163&lt;=RESUMEN!$C$27)*IFERROR(N($N163:$HS163),0))</f>
        <v/>
      </c>
      <c r="HX163" s="170">
        <f>SUMPRODUCT((MOD(COLUMN($M163:$HR163)-COLUMN($M163),6)=0)*ISNUMBER($M163:$HR163)*($M163:$HR163&gt;=RESUMEN!$C$26)*($M163:$HR163&lt;=RESUMEN!$C$27))</f>
        <v/>
      </c>
    </row>
    <row r="164" ht="15.75" customHeight="1" s="506">
      <c r="B164" s="113">
        <f>VENTAS!A163</f>
        <v/>
      </c>
      <c r="C164" s="236">
        <f>VENTAS!B163</f>
        <v/>
      </c>
      <c r="D164" s="53">
        <f>VENTAS!C163</f>
        <v/>
      </c>
      <c r="E164" s="114">
        <f>VENTAS!D163</f>
        <v/>
      </c>
      <c r="F164" s="114">
        <f>VENTAS!J163</f>
        <v/>
      </c>
      <c r="G164" s="494">
        <f>VENTAS!F163</f>
        <v/>
      </c>
      <c r="H164" s="479">
        <f>VENTAS!K163</f>
        <v/>
      </c>
      <c r="I164" s="479">
        <f>VENTAS!M163</f>
        <v/>
      </c>
      <c r="J164" s="184">
        <f>VENTAS!L163</f>
        <v/>
      </c>
      <c r="K164" s="119">
        <f>IF(N($H164)&lt;1,"",$G164+31)</f>
        <v/>
      </c>
      <c r="L164" s="124">
        <f>IF(K164="","",TODAY()-K164)</f>
        <v/>
      </c>
      <c r="M164" s="201" t="n">
        <v>46017</v>
      </c>
      <c r="N164" s="374" t="n">
        <v>875000</v>
      </c>
      <c r="O164" s="184">
        <f>IF(K164="","SIN ESTADO",IF(M164&lt;&gt;"","PAGA",IF(L164&gt;0,"VENCIDA",IF(L164&gt;=-5,"POR VENCER","AL DÍA"))))</f>
        <v/>
      </c>
      <c r="P164" s="185" t="inlineStr">
        <is>
          <t>TRANSFERENCIA</t>
        </is>
      </c>
      <c r="Q164" s="119">
        <f>IF(N($H164)&lt;2,"",IF(K164="","",K164+31))</f>
        <v/>
      </c>
      <c r="R164" s="124">
        <f>IF(Q164="","",TODAY()-Q164)</f>
        <v/>
      </c>
      <c r="S164" s="406" t="n">
        <v>46043</v>
      </c>
      <c r="T164" s="184" t="n">
        <v>875000</v>
      </c>
      <c r="U164" s="184">
        <f>IF(Q164="","SIN ESTADO",IF(S164&lt;&gt;"","PAGA",IF(R164&gt;0,"VENCIDA",IF(R164&gt;=-5,"POR VENCER","AL DÍA"))))</f>
        <v/>
      </c>
      <c r="V164" s="185" t="inlineStr">
        <is>
          <t>TRANSFERENCIA</t>
        </is>
      </c>
      <c r="W164" s="119">
        <f>IF(N($H164)&lt;3,"",IF(Q164="","",Q164+31))</f>
        <v/>
      </c>
      <c r="X164" s="124">
        <f>IF(W164="","",TODAY()-W164)</f>
        <v/>
      </c>
      <c r="Y164" s="407" t="n">
        <v>46080</v>
      </c>
      <c r="Z164" s="184" t="n">
        <v>875000</v>
      </c>
      <c r="AA164" s="184">
        <f>IF(W164="","SIN ESTADO",IF(Y164&lt;&gt;"","PAGA",IF(X164&gt;0,"VENCIDA",IF(X164&gt;=-5,"POR VENCER","AL DÍA"))))</f>
        <v/>
      </c>
      <c r="AB164" s="185" t="inlineStr">
        <is>
          <t>TRANSFERENCIA</t>
        </is>
      </c>
      <c r="AC164" s="119">
        <f>IF(N($H164)&lt;4,"",IF(W164="","",W164+31))</f>
        <v/>
      </c>
      <c r="AD164" s="124">
        <f>IF(AC164="","",TODAY()-AC164)</f>
        <v/>
      </c>
      <c r="AE164" s="227" t="n">
        <v>46111</v>
      </c>
      <c r="AF164" s="184" t="n">
        <v>875000</v>
      </c>
      <c r="AG164" s="184">
        <f>IF(AC164="","SIN ESTADO",IF(AE164&lt;&gt;"","PAGA",IF(AD164&gt;0,"VENCIDA",IF(AD164&gt;=-5,"POR VENCER","AL DÍA"))))</f>
        <v/>
      </c>
      <c r="AH164" s="185" t="inlineStr">
        <is>
          <t>TRANSFERENCIA</t>
        </is>
      </c>
      <c r="AI164" s="119">
        <f>IF(N($H164)&lt;5,"",IF(AC164="","",AC164+31))</f>
        <v/>
      </c>
      <c r="AJ164" s="124">
        <f>IF(AI164="","",TODAY()-AI164)</f>
        <v/>
      </c>
      <c r="AK164" s="494" t="n">
        <v>46172</v>
      </c>
      <c r="AL164" s="184" t="n">
        <v>875000</v>
      </c>
      <c r="AM164" s="184">
        <f>IF(AI164="","SIN ESTADO",IF(AK164&lt;&gt;"","PAGA",IF(AJ164&gt;0,"VENCIDA",IF(AJ164&gt;=-5,"POR VENCER","AL DÍA"))))</f>
        <v/>
      </c>
      <c r="AN164" s="185" t="inlineStr">
        <is>
          <t>TRANSFERENCIA</t>
        </is>
      </c>
      <c r="AO164" s="119">
        <f>IF(N($H164)&lt;6,"",IF(AI164="","",AI164+31))</f>
        <v/>
      </c>
      <c r="AP164" s="124">
        <f>IF(AO164="","",TODAY()-AO164)</f>
        <v/>
      </c>
      <c r="AQ164" s="270" t="n">
        <v>46203</v>
      </c>
      <c r="AR164" s="184" t="n">
        <v>875000</v>
      </c>
      <c r="AS164" s="184">
        <f>IF(AO164="","SIN ESTADO",IF(AQ164&lt;&gt;"","PAGA",IF(AP164&gt;0,"VENCIDA",IF(AP164&gt;=-5,"POR VENCER","AL DÍA"))))</f>
        <v/>
      </c>
      <c r="AT164" s="185" t="inlineStr">
        <is>
          <t>TRANSFERENCIA</t>
        </is>
      </c>
      <c r="AU164" s="119">
        <f>IF(N($H164)&lt;7,"",IF(AO164="","",AO164+31))</f>
        <v/>
      </c>
      <c r="AV164" s="124">
        <f>IF(AU164="","",TODAY()-AU164)</f>
        <v/>
      </c>
      <c r="AW164" s="494" t="n">
        <v>46233</v>
      </c>
      <c r="AX164" s="184" t="n">
        <v>875000</v>
      </c>
      <c r="AY164" s="184">
        <f>IF(AU164="","SIN ESTADO",IF(AW164&lt;&gt;"","PAGA",IF(AV164&gt;0,"VENCIDA",IF(AV164&gt;=-5,"POR VENCER","AL DÍA"))))</f>
        <v/>
      </c>
      <c r="AZ164" s="185" t="inlineStr">
        <is>
          <t>TRANSFERENCIA</t>
        </is>
      </c>
      <c r="BA164" s="119">
        <f>IF(N($H164)&lt;8,"",IF(AU164="","",AU164+31))</f>
        <v/>
      </c>
      <c r="BB164" s="124">
        <f>IF(BA164="","",TODAY()-BA164)</f>
        <v/>
      </c>
      <c r="BC164" s="494" t="n">
        <v>46264</v>
      </c>
      <c r="BD164" s="184" t="n">
        <v>875000</v>
      </c>
      <c r="BE164" s="184">
        <f>IF(BA164="","SIN ESTADO",IF(BC164&lt;&gt;"","PAGA",IF(BB164&gt;0,"VENCIDA",IF(BB164&gt;=-5,"POR VENCER","AL DÍA"))))</f>
        <v/>
      </c>
      <c r="BF164" s="185" t="inlineStr">
        <is>
          <t>TRANSFERENCIA</t>
        </is>
      </c>
      <c r="BG164" s="119">
        <f>IF(N($H164)&lt;9,"",IF(BA164="","",BA164+31))</f>
        <v/>
      </c>
      <c r="BH164" s="124">
        <f>IF(BG164="","",TODAY()-BG164)</f>
        <v/>
      </c>
      <c r="BI164" s="494" t="n">
        <v>46264</v>
      </c>
      <c r="BJ164" s="184" t="n"/>
      <c r="BK164" s="184">
        <f>IF(BG164="","SIN ESTADO",IF(BI164&lt;&gt;"","PAGA",IF(BH164&gt;0,"VENCIDA",IF(BH164&gt;=-5,"POR VENCER","AL DÍA"))))</f>
        <v/>
      </c>
      <c r="BL164" s="185" t="n"/>
      <c r="BM164" s="119">
        <f>IF(N($H164)&lt;10,"",IF(BG164="","",BG164+31))</f>
        <v/>
      </c>
      <c r="BN164" s="124">
        <f>IF(BM164="","",TODAY()-BM164)</f>
        <v/>
      </c>
      <c r="BO164" s="494" t="n"/>
      <c r="BP164" s="184" t="n"/>
      <c r="BQ164" s="184">
        <f>IF(BM164="","SIN ESTADO",IF(BO164&lt;&gt;"","PAGA",IF(BN164&gt;0,"VENCIDA",IF(BN164&gt;=-5,"POR VENCER","AL DÍA"))))</f>
        <v/>
      </c>
      <c r="BR164" s="185" t="n"/>
      <c r="BS164" s="119">
        <f>IF(N($H164)&lt;11,"",IF(BM164="","",BM164+31))</f>
        <v/>
      </c>
      <c r="BT164" s="124">
        <f>IF(BS164="","",TODAY()-BS164)</f>
        <v/>
      </c>
      <c r="BU164" s="494" t="n"/>
      <c r="BV164" s="184" t="n"/>
      <c r="BW164" s="184">
        <f>IF(BS164="","SIN ESTADO",IF(BU164&lt;&gt;"","PAGA",IF(BT164&gt;0,"VENCIDA",IF(BT164&gt;=-5,"POR VENCER","AL DÍA"))))</f>
        <v/>
      </c>
      <c r="BX164" s="185" t="n"/>
      <c r="BY164" s="119">
        <f>IF(N($H164)&lt;12,"",IF(BS164="","",BS164+31))</f>
        <v/>
      </c>
      <c r="BZ164" s="124">
        <f>IF(BY164="","",TODAY()-BY164)</f>
        <v/>
      </c>
      <c r="CA164" s="494" t="n"/>
      <c r="CB164" s="184" t="n"/>
      <c r="CC164" s="184">
        <f>IF(BY164="","SIN ESTADO",IF(CA164&lt;&gt;"","PAGA",IF(BZ164&gt;0,"VENCIDA",IF(BZ164&gt;=-5,"POR VENCER","AL DÍA"))))</f>
        <v/>
      </c>
      <c r="CD164" s="185" t="n"/>
      <c r="CE164" s="119">
        <f>IF(N($H164)&lt;13,"",IF(BY164="","",BY164+31))</f>
        <v/>
      </c>
      <c r="CF164" s="124">
        <f>IF(CE164="","",TODAY()-CE164)</f>
        <v/>
      </c>
      <c r="CG164" s="494" t="n"/>
      <c r="CH164" s="184" t="n"/>
      <c r="CI164" s="184">
        <f>IF(CE164="","SIN ESTADO",IF(CG164&lt;&gt;"","PAGA",IF(CF164&gt;0,"VENCIDA",IF(CF164&gt;=-5,"POR VENCER","AL DÍA"))))</f>
        <v/>
      </c>
      <c r="CJ164" s="185" t="n"/>
      <c r="CK164" s="119">
        <f>IF(N($H164)&lt;14,"",IF(CE164="","",CE164+31))</f>
        <v/>
      </c>
      <c r="CL164" s="124">
        <f>IF(CK164="","",TODAY()-CK164)</f>
        <v/>
      </c>
      <c r="CM164" s="494" t="n"/>
      <c r="CN164" s="184" t="n"/>
      <c r="CO164" s="184">
        <f>IF(CK164="","SIN ESTADO",IF(CM164&lt;&gt;"","PAGA",IF(CL164&gt;0,"VENCIDA",IF(CL164&gt;=-5,"POR VENCER","AL DÍA"))))</f>
        <v/>
      </c>
      <c r="CP164" s="185" t="n"/>
      <c r="CQ164" s="119">
        <f>IF(N($H164)&lt;15,"",IF(CK164="","",CK164+31))</f>
        <v/>
      </c>
      <c r="CR164" s="124">
        <f>IF(CQ164="","",TODAY()-CQ164)</f>
        <v/>
      </c>
      <c r="CS164" s="494" t="n"/>
      <c r="CT164" s="184" t="n"/>
      <c r="CU164" s="184">
        <f>IF(CQ164="","SIN ESTADO",IF(CS164&lt;&gt;"","PAGA",IF(CR164&gt;0,"VENCIDA",IF(CR164&gt;=-5,"POR VENCER","AL DÍA"))))</f>
        <v/>
      </c>
      <c r="CV164" s="185" t="n"/>
      <c r="CW164" s="119">
        <f>IF(N($H164)&lt;16,"",IF(CQ164="","",CQ164+31))</f>
        <v/>
      </c>
      <c r="CX164" s="124">
        <f>IF(CW164="","",TODAY()-CW164)</f>
        <v/>
      </c>
      <c r="CY164" s="494" t="n"/>
      <c r="CZ164" s="184" t="n"/>
      <c r="DA164" s="184">
        <f>IF(CW164="","SIN ESTADO",IF(CY164&lt;&gt;"","PAGA",IF(CX164&gt;0,"VENCIDA",IF(CX164&gt;=-5,"POR VENCER","AL DÍA"))))</f>
        <v/>
      </c>
      <c r="DB164" s="185" t="n"/>
      <c r="DC164" s="119">
        <f>IF(N($H164)&lt;17,"",IF(CW164="","",CW164+31))</f>
        <v/>
      </c>
      <c r="DD164" s="124">
        <f>IF(DC164="","",TODAY()-DC164)</f>
        <v/>
      </c>
      <c r="DE164" s="494" t="n"/>
      <c r="DF164" s="184" t="n"/>
      <c r="DG164" s="184">
        <f>IF(DC164="","SIN ESTADO",IF(DE164&lt;&gt;"","PAGA",IF(DD164&gt;0,"VENCIDA",IF(DD164&gt;=-5,"POR VENCER","AL DÍA"))))</f>
        <v/>
      </c>
      <c r="DH164" s="185" t="n"/>
      <c r="DI164" s="119">
        <f>IF(N($H164)&lt;18,"",IF(DC164="","",DC164+31))</f>
        <v/>
      </c>
      <c r="DJ164" s="124">
        <f>IF(DI164="","",TODAY()-DI164)</f>
        <v/>
      </c>
      <c r="DK164" s="494" t="n"/>
      <c r="DL164" s="184" t="n"/>
      <c r="DM164" s="184">
        <f>IF(DI164="","SIN ESTADO",IF(DK164&lt;&gt;"","PAGA",IF(DJ164&gt;0,"VENCIDA",IF(DJ164&gt;=-5,"POR VENCER","AL DÍA"))))</f>
        <v/>
      </c>
      <c r="DN164" s="185" t="n"/>
      <c r="DO164" s="119">
        <f>IF(N($H164)&lt;19,"",IF(DI164="","",DI164+31))</f>
        <v/>
      </c>
      <c r="DP164" s="124">
        <f>IF(DO164="","",TODAY()-DO164)</f>
        <v/>
      </c>
      <c r="DQ164" s="494" t="n"/>
      <c r="DR164" s="184" t="n"/>
      <c r="DS164" s="184">
        <f>IF(DO164="","SIN ESTADO",IF(DQ164&lt;&gt;"","PAGA",IF(DP164&gt;0,"VENCIDA",IF(DP164&gt;=-5,"POR VENCER","AL DÍA"))))</f>
        <v/>
      </c>
      <c r="DT164" s="185" t="n"/>
      <c r="DU164" s="119">
        <f>IF(N($H164)&lt;20,"",IF(DO164="","",DO164+31))</f>
        <v/>
      </c>
      <c r="DV164" s="124">
        <f>IF(DU164="","",TODAY()-DU164)</f>
        <v/>
      </c>
      <c r="DW164" s="494" t="n"/>
      <c r="DX164" s="184" t="n"/>
      <c r="DY164" s="184">
        <f>IF(DU164="","SIN ESTADO",IF(DW164&lt;&gt;"","PAGA",IF(DV164&gt;0,"VENCIDA",IF(DV164&gt;=-5,"POR VENCER","AL DÍA"))))</f>
        <v/>
      </c>
      <c r="DZ164" s="185" t="n"/>
      <c r="EA164" s="119">
        <f>IF(N($H164)&lt;21,"",IF(DU164="","",DU164+31))</f>
        <v/>
      </c>
      <c r="EB164" s="124">
        <f>IF(EA164="","",TODAY()-EA164)</f>
        <v/>
      </c>
      <c r="EC164" s="494" t="n"/>
      <c r="ED164" s="184" t="n"/>
      <c r="EE164" s="184">
        <f>IF(EA164="","SIN ESTADO",IF(EC164&lt;&gt;"","PAGA",IF(EB164&gt;0,"VENCIDA",IF(EB164&gt;=-5,"POR VENCER","AL DÍA"))))</f>
        <v/>
      </c>
      <c r="EF164" s="185" t="n"/>
      <c r="EG164" s="119">
        <f>IF(N($H164)&lt;22,"",IF(EA164="","",EA164+31))</f>
        <v/>
      </c>
      <c r="EH164" s="124">
        <f>IF(EG164="","",TODAY()-EG164)</f>
        <v/>
      </c>
      <c r="EI164" s="494" t="n"/>
      <c r="EJ164" s="184" t="n"/>
      <c r="EK164" s="184">
        <f>IF(EG164="","SIN ESTADO",IF(EI164&lt;&gt;"","PAGA",IF(EH164&gt;0,"VENCIDA",IF(EH164&gt;=-5,"POR VENCER","AL DÍA"))))</f>
        <v/>
      </c>
      <c r="EL164" s="185" t="n"/>
      <c r="EM164" s="119">
        <f>IF(N($H164)&lt;23,"",IF(EG164="","",EG164+31))</f>
        <v/>
      </c>
      <c r="EN164" s="124">
        <f>IF(EM164="","",TODAY()-EM164)</f>
        <v/>
      </c>
      <c r="EO164" s="494" t="n"/>
      <c r="EP164" s="184" t="n"/>
      <c r="EQ164" s="184">
        <f>IF(EM164="","SIN ESTADO",IF(EO164&lt;&gt;"","PAGA",IF(EN164&gt;0,"VENCIDA",IF(EN164&gt;=-5,"POR VENCER","AL DÍA"))))</f>
        <v/>
      </c>
      <c r="ER164" s="185" t="n"/>
      <c r="ES164" s="119">
        <f>IF(N($H164)&lt;24,"",IF(EM164="","",EM164+31))</f>
        <v/>
      </c>
      <c r="ET164" s="124">
        <f>IF(ES164="","",TODAY()-ES164)</f>
        <v/>
      </c>
      <c r="EU164" s="494" t="n"/>
      <c r="EV164" s="184" t="n"/>
      <c r="EW164" s="184">
        <f>IF(ES164="","SIN ESTADO",IF(EU164&lt;&gt;"","PAGA",IF(ET164&gt;0,"VENCIDA",IF(ET164&gt;=-5,"POR VENCER","AL DÍA"))))</f>
        <v/>
      </c>
      <c r="EX164" s="185" t="n"/>
      <c r="EY164" s="119">
        <f>IF(N($H164)&lt;25,"",IF(ES164="","",ES164+31))</f>
        <v/>
      </c>
      <c r="EZ164" s="124">
        <f>IF(EY164="","",TODAY()-EY164)</f>
        <v/>
      </c>
      <c r="FA164" s="494" t="n"/>
      <c r="FB164" s="184" t="n"/>
      <c r="FC164" s="184">
        <f>IF(EY164="","SIN ESTADO",IF(FA164&lt;&gt;"","PAGA",IF(EZ164&gt;0,"VENCIDA",IF(EZ164&gt;=-5,"POR VENCER","AL DÍA"))))</f>
        <v/>
      </c>
      <c r="FD164" s="185" t="n"/>
      <c r="FE164" s="119">
        <f>IF(N($H164)&lt;26,"",IF(EY164="","",EY164+31))</f>
        <v/>
      </c>
      <c r="FF164" s="124">
        <f>IF(FE164="","",TODAY()-FE164)</f>
        <v/>
      </c>
      <c r="FG164" s="494" t="n"/>
      <c r="FH164" s="184" t="n"/>
      <c r="FI164" s="184">
        <f>IF(FE164="","SIN ESTADO",IF(FG164&lt;&gt;"","PAGA",IF(FF164&gt;0,"VENCIDA",IF(FF164&gt;=-5,"POR VENCER","AL DÍA"))))</f>
        <v/>
      </c>
      <c r="FJ164" s="185" t="n"/>
      <c r="FK164" s="119">
        <f>IF(N($H164)&lt;27,"",IF(FE164="","",FE164+31))</f>
        <v/>
      </c>
      <c r="FL164" s="124">
        <f>IF(FK164="","",TODAY()-FK164)</f>
        <v/>
      </c>
      <c r="FM164" s="494" t="n"/>
      <c r="FN164" s="184" t="n"/>
      <c r="FO164" s="184">
        <f>IF(FK164="","SIN ESTADO",IF(FM164&lt;&gt;"","PAGA",IF(FL164&gt;0,"VENCIDA",IF(FL164&gt;=-5,"POR VENCER","AL DÍA"))))</f>
        <v/>
      </c>
      <c r="FP164" s="185" t="n"/>
      <c r="FQ164" s="119">
        <f>IF(N($H164)&lt;28,"",IF(FK164="","",FK164+31))</f>
        <v/>
      </c>
      <c r="FR164" s="124">
        <f>IF(FQ164="","",TODAY()-FQ164)</f>
        <v/>
      </c>
      <c r="FS164" s="494" t="n"/>
      <c r="FT164" s="184" t="n"/>
      <c r="FU164" s="184">
        <f>IF(FQ164="","SIN ESTADO",IF(FS164&lt;&gt;"","PAGA",IF(FR164&gt;0,"VENCIDA",IF(FR164&gt;=-5,"POR VENCER","AL DÍA"))))</f>
        <v/>
      </c>
      <c r="FV164" s="185" t="n"/>
      <c r="FW164" s="119">
        <f>IF(N($H164)&lt;29,"",IF(FQ164="","",FQ164+31))</f>
        <v/>
      </c>
      <c r="FX164" s="124">
        <f>IF(FW164="","",TODAY()-FW164)</f>
        <v/>
      </c>
      <c r="FY164" s="494" t="n"/>
      <c r="FZ164" s="184" t="n"/>
      <c r="GA164" s="184">
        <f>IF(FW164="","SIN ESTADO",IF(FY164&lt;&gt;"","PAGA",IF(FX164&gt;0,"VENCIDA",IF(FX164&gt;=-5,"POR VENCER","AL DÍA"))))</f>
        <v/>
      </c>
      <c r="GB164" s="185" t="n"/>
      <c r="GC164" s="119">
        <f>IF(N($H164)&lt;30,"",IF(FW164="","",FW164+31))</f>
        <v/>
      </c>
      <c r="GD164" s="124">
        <f>IF(GC164="","",TODAY()-GC164)</f>
        <v/>
      </c>
      <c r="GE164" s="494" t="n"/>
      <c r="GF164" s="184" t="n"/>
      <c r="GG164" s="184">
        <f>IF(GC164="","SIN ESTADO",IF(GE164&lt;&gt;"","PAGA",IF(GD164&gt;0,"VENCIDA",IF(GD164&gt;=-5,"POR VENCER","AL DÍA"))))</f>
        <v/>
      </c>
      <c r="GH164" s="185" t="n"/>
      <c r="GI164" s="119">
        <f>IF(N($H164)&lt;31,"",IF(GC164="","",GC164+31))</f>
        <v/>
      </c>
      <c r="GJ164" s="124">
        <f>IF(GI164="","",TODAY()-GI164)</f>
        <v/>
      </c>
      <c r="GK164" s="494" t="n"/>
      <c r="GL164" s="184" t="n"/>
      <c r="GM164" s="184">
        <f>IF(GI164="","SIN ESTADO",IF(GK164&lt;&gt;"","PAGA",IF(GJ164&gt;0,"VENCIDA",IF(GJ164&gt;=-5,"POR VENCER","AL DÍA"))))</f>
        <v/>
      </c>
      <c r="GN164" s="185" t="n"/>
      <c r="GO164" s="119">
        <f>IF(N($H164)&lt;32,"",IF(GI164="","",GI164+31))</f>
        <v/>
      </c>
      <c r="GP164" s="124">
        <f>IF(GO164="","",TODAY()-GO164)</f>
        <v/>
      </c>
      <c r="GQ164" s="494" t="n"/>
      <c r="GR164" s="184" t="n"/>
      <c r="GS164" s="184">
        <f>IF(GO164="","SIN ESTADO",IF(GQ164&lt;&gt;"","PAGA",IF(GP164&gt;0,"VENCIDA",IF(GP164&gt;=-5,"POR VENCER","AL DÍA"))))</f>
        <v/>
      </c>
      <c r="GT164" s="185" t="n"/>
      <c r="GU164" s="119">
        <f>IF(N($H164)&lt;33,"",IF(GO164="","",GO164+31))</f>
        <v/>
      </c>
      <c r="GV164" s="124">
        <f>IF(GU164="","",TODAY()-GU164)</f>
        <v/>
      </c>
      <c r="GW164" s="494" t="n"/>
      <c r="GX164" s="184" t="n"/>
      <c r="GY164" s="184">
        <f>IF(GU164="","SIN ESTADO",IF(GW164&lt;&gt;"","PAGA",IF(GV164&gt;0,"VENCIDA",IF(GV164&gt;=-5,"POR VENCER","AL DÍA"))))</f>
        <v/>
      </c>
      <c r="GZ164" s="185" t="n"/>
      <c r="HA164" s="119">
        <f>IF(N($H164)&lt;34,"",IF(GU164="","",GU164+31))</f>
        <v/>
      </c>
      <c r="HB164" s="124">
        <f>IF(HA164="","",TODAY()-HA164)</f>
        <v/>
      </c>
      <c r="HC164" s="494" t="n"/>
      <c r="HD164" s="184" t="n"/>
      <c r="HE164" s="184">
        <f>IF(HA164="","SIN ESTADO",IF(HC164&lt;&gt;"","PAGA",IF(HB164&gt;0,"VENCIDA",IF(HB164&gt;=-5,"POR VENCER","AL DÍA"))))</f>
        <v/>
      </c>
      <c r="HF164" s="185" t="n"/>
      <c r="HG164" s="119">
        <f>IF(N($H164)&lt;35,"",IF(HA164="","",HA164+31))</f>
        <v/>
      </c>
      <c r="HH164" s="124">
        <f>IF(HG164="","",TODAY()-HG164)</f>
        <v/>
      </c>
      <c r="HI164" s="494" t="n"/>
      <c r="HJ164" s="184" t="n"/>
      <c r="HK164" s="184">
        <f>IF(HG164="","SIN ESTADO",IF(HI164&lt;&gt;"","PAGA",IF(HH164&gt;0,"VENCIDA",IF(HH164&gt;=-5,"POR VENCER","AL DÍA"))))</f>
        <v/>
      </c>
      <c r="HL164" s="168" t="n"/>
      <c r="HM164" s="119">
        <f>IF(N($H164)&lt;36,"",IF(HG164="","",HG164+31))</f>
        <v/>
      </c>
      <c r="HN164" s="124">
        <f>IF(HM164="","",TODAY()-HM164)</f>
        <v/>
      </c>
      <c r="HO164" s="494" t="n"/>
      <c r="HP164" s="184" t="n"/>
      <c r="HQ164" s="184">
        <f>IF(HM164="","SIN ESTADO",IF(HO164&lt;&gt;"","PAGA",IF(HN164&gt;0,"VENCIDA",IF(HN164&gt;=-5,"POR VENCER","AL DÍA"))))</f>
        <v/>
      </c>
      <c r="HR164" s="168" t="n"/>
      <c r="HS164" s="169">
        <f>N164+T164+Z164+AF164+AL164+AR164+AX164+BD164+BJ164+BP164+BV164+CB164+CH164+CN164+CT164+CZ164+DF164+DL164+DR164+DX164+ED164+EJ164+EP164+EV164+FB164+FH164+FN164+FT164+FZ164+GF164+GL164+GR164+GX164+HD164+HJ164+HP164</f>
        <v/>
      </c>
      <c r="HU164" s="170">
        <f>IFERROR(N($J164),0)</f>
        <v/>
      </c>
      <c r="HW164" s="170">
        <f>SUMPRODUCT((MOD(COLUMN($M164:$HR164)-COLUMN($M164),6)=0)*ISNUMBER($M164:$HR164)*($M164:$HR164&gt;=RESUMEN!$C$26)*($M164:$HR164&lt;=RESUMEN!$C$27)*IFERROR(N($N164:$HS164),0))</f>
        <v/>
      </c>
      <c r="HX164" s="170">
        <f>SUMPRODUCT((MOD(COLUMN($M164:$HR164)-COLUMN($M164),6)=0)*ISNUMBER($M164:$HR164)*($M164:$HR164&gt;=RESUMEN!$C$26)*($M164:$HR164&lt;=RESUMEN!$C$27))</f>
        <v/>
      </c>
    </row>
    <row r="165" ht="15.75" customHeight="1" s="506">
      <c r="B165" s="113">
        <f>VENTAS!A164</f>
        <v/>
      </c>
      <c r="C165" s="236">
        <f>VENTAS!B164</f>
        <v/>
      </c>
      <c r="D165" s="53">
        <f>VENTAS!C164</f>
        <v/>
      </c>
      <c r="E165" s="114">
        <f>VENTAS!D164</f>
        <v/>
      </c>
      <c r="F165" s="114">
        <f>VENTAS!J164</f>
        <v/>
      </c>
      <c r="G165" s="494">
        <f>VENTAS!F164</f>
        <v/>
      </c>
      <c r="H165" s="479">
        <f>VENTAS!K164</f>
        <v/>
      </c>
      <c r="I165" s="479">
        <f>VENTAS!M164</f>
        <v/>
      </c>
      <c r="J165" s="184">
        <f>VENTAS!L164</f>
        <v/>
      </c>
      <c r="K165" s="119">
        <f>IF(N($H165)&lt;1,"",$G165+31)</f>
        <v/>
      </c>
      <c r="L165" s="124">
        <f>IF(K165="","",TODAY()-K165)</f>
        <v/>
      </c>
      <c r="M165" s="201" t="n">
        <v>45953</v>
      </c>
      <c r="N165" s="374" t="n">
        <v>650000</v>
      </c>
      <c r="O165" s="184">
        <f>IF(K165="","SIN ESTADO",IF(M165&lt;&gt;"","PAGA",IF(L165&gt;0,"VENCIDA",IF(L165&gt;=-5,"POR VENCER","AL DÍA"))))</f>
        <v/>
      </c>
      <c r="P165" s="185" t="inlineStr">
        <is>
          <t>EFECTIVO</t>
        </is>
      </c>
      <c r="Q165" s="119">
        <f>IF(N($H165)&lt;2,"",IF(K165="","",K165+31))</f>
        <v/>
      </c>
      <c r="R165" s="124">
        <f>IF(Q165="","",TODAY()-Q165)</f>
        <v/>
      </c>
      <c r="S165" s="406" t="n">
        <v>45987</v>
      </c>
      <c r="T165" s="184" t="n">
        <v>850000</v>
      </c>
      <c r="U165" s="184">
        <f>IF(Q165="","SIN ESTADO",IF(S165&lt;&gt;"","PAGA",IF(R165&gt;0,"VENCIDA",IF(R165&gt;=-5,"POR VENCER","AL DÍA"))))</f>
        <v/>
      </c>
      <c r="V165" s="185" t="inlineStr">
        <is>
          <t>TRANSFERENCIA</t>
        </is>
      </c>
      <c r="W165" s="119">
        <f>IF(N($H165)&lt;3,"",IF(Q165="","",Q165+31))</f>
        <v/>
      </c>
      <c r="X165" s="124">
        <f>IF(W165="","",TODAY()-W165)</f>
        <v/>
      </c>
      <c r="Y165" s="407" t="n">
        <v>46049</v>
      </c>
      <c r="Z165" s="184" t="n">
        <v>850000</v>
      </c>
      <c r="AA165" s="184">
        <f>IF(W165="","SIN ESTADO",IF(Y165&lt;&gt;"","PAGA",IF(X165&gt;0,"VENCIDA",IF(X165&gt;=-5,"POR VENCER","AL DÍA"))))</f>
        <v/>
      </c>
      <c r="AB165" s="185" t="inlineStr">
        <is>
          <t>TRANSFERENCIA</t>
        </is>
      </c>
      <c r="AC165" s="119">
        <f>IF(N($H165)&lt;4,"",IF(W165="","",W165+31))</f>
        <v/>
      </c>
      <c r="AD165" s="124">
        <f>IF(AC165="","",TODAY()-AC165)</f>
        <v/>
      </c>
      <c r="AE165" s="227" t="n">
        <v>46079</v>
      </c>
      <c r="AF165" s="184" t="n">
        <v>850000</v>
      </c>
      <c r="AG165" s="184">
        <f>IF(AC165="","SIN ESTADO",IF(AE165&lt;&gt;"","PAGA",IF(AD165&gt;0,"VENCIDA",IF(AD165&gt;=-5,"POR VENCER","AL DÍA"))))</f>
        <v/>
      </c>
      <c r="AH165" s="185" t="inlineStr">
        <is>
          <t>TRANSFERENCIA</t>
        </is>
      </c>
      <c r="AI165" s="119">
        <f>IF(N($H165)&lt;5,"",IF(AC165="","",AC165+31))</f>
        <v/>
      </c>
      <c r="AJ165" s="124">
        <f>IF(AI165="","",TODAY()-AI165)</f>
        <v/>
      </c>
      <c r="AK165" s="407" t="n">
        <v>46110</v>
      </c>
      <c r="AL165" s="184" t="n">
        <v>850000</v>
      </c>
      <c r="AM165" s="184">
        <f>IF(AI165="","SIN ESTADO",IF(AK165&lt;&gt;"","PAGA",IF(AJ165&gt;0,"VENCIDA",IF(AJ165&gt;=-5,"POR VENCER","AL DÍA"))))</f>
        <v/>
      </c>
      <c r="AN165" s="185" t="inlineStr">
        <is>
          <t>TRANSFERENCIA</t>
        </is>
      </c>
      <c r="AO165" s="119">
        <f>IF(N($H165)&lt;6,"",IF(AI165="","",AI165+31))</f>
        <v/>
      </c>
      <c r="AP165" s="124">
        <f>IF(AO165="","",TODAY()-AO165)</f>
        <v/>
      </c>
      <c r="AQ165" s="270" t="n">
        <v>46173</v>
      </c>
      <c r="AR165" s="184" t="n">
        <v>850000</v>
      </c>
      <c r="AS165" s="184">
        <f>IF(AO165="","SIN ESTADO",IF(AQ165&lt;&gt;"","PAGA",IF(AP165&gt;0,"VENCIDA",IF(AP165&gt;=-5,"POR VENCER","AL DÍA"))))</f>
        <v/>
      </c>
      <c r="AT165" s="185" t="inlineStr">
        <is>
          <t>TRANSFERENCIA</t>
        </is>
      </c>
      <c r="AU165" s="119">
        <f>IF(N($H165)&lt;7,"",IF(AO165="","",AO165+31))</f>
        <v/>
      </c>
      <c r="AV165" s="124">
        <f>IF(AU165="","",TODAY()-AU165)</f>
        <v/>
      </c>
      <c r="AW165" s="494" t="n">
        <v>46203</v>
      </c>
      <c r="AX165" s="184" t="n">
        <v>850000</v>
      </c>
      <c r="AY165" s="184">
        <f>IF(AU165="","SIN ESTADO",IF(AW165&lt;&gt;"","PAGA",IF(AV165&gt;0,"VENCIDA",IF(AV165&gt;=-5,"POR VENCER","AL DÍA"))))</f>
        <v/>
      </c>
      <c r="AZ165" s="185" t="inlineStr">
        <is>
          <t>TRANSFERENCIA</t>
        </is>
      </c>
      <c r="BA165" s="119">
        <f>IF(N($H165)&lt;8,"",IF(AU165="","",AU165+31))</f>
        <v/>
      </c>
      <c r="BB165" s="124">
        <f>IF(BA165="","",TODAY()-BA165)</f>
        <v/>
      </c>
      <c r="BC165" s="494" t="n">
        <v>46233</v>
      </c>
      <c r="BD165" s="184" t="n">
        <v>850000</v>
      </c>
      <c r="BE165" s="184">
        <f>IF(BA165="","SIN ESTADO",IF(BC165&lt;&gt;"","PAGA",IF(BB165&gt;0,"VENCIDA",IF(BB165&gt;=-5,"POR VENCER","AL DÍA"))))</f>
        <v/>
      </c>
      <c r="BF165" s="185" t="inlineStr">
        <is>
          <t>TRANSFERENCIA</t>
        </is>
      </c>
      <c r="BG165" s="119">
        <f>IF(N($H165)&lt;9,"",IF(BA165="","",BA165+31))</f>
        <v/>
      </c>
      <c r="BH165" s="124">
        <f>IF(BG165="","",TODAY()-BG165)</f>
        <v/>
      </c>
      <c r="BI165" s="494" t="n">
        <v>46262</v>
      </c>
      <c r="BJ165" s="184" t="n">
        <v>850000</v>
      </c>
      <c r="BK165" s="184">
        <f>IF(BG165="","SIN ESTADO",IF(BI165&lt;&gt;"","PAGA",IF(BH165&gt;0,"VENCIDA",IF(BH165&gt;=-5,"POR VENCER","AL DÍA"))))</f>
        <v/>
      </c>
      <c r="BL165" s="185" t="inlineStr">
        <is>
          <t>TRANSFERENCIA</t>
        </is>
      </c>
      <c r="BM165" s="119">
        <f>IF(N($H165)&lt;10,"",IF(BG165="","",BG165+31))</f>
        <v/>
      </c>
      <c r="BN165" s="124">
        <f>IF(BM165="","",TODAY()-BM165)</f>
        <v/>
      </c>
      <c r="BO165" s="494" t="n"/>
      <c r="BP165" s="184" t="n"/>
      <c r="BQ165" s="184">
        <f>IF(BM165="","SIN ESTADO",IF(BO165&lt;&gt;"","PAGA",IF(BN165&gt;0,"VENCIDA",IF(BN165&gt;=-5,"POR VENCER","AL DÍA"))))</f>
        <v/>
      </c>
      <c r="BR165" s="185" t="n"/>
      <c r="BS165" s="119">
        <f>IF(N($H165)&lt;11,"",IF(BM165="","",BM165+31))</f>
        <v/>
      </c>
      <c r="BT165" s="124">
        <f>IF(BS165="","",TODAY()-BS165)</f>
        <v/>
      </c>
      <c r="BU165" s="494" t="n"/>
      <c r="BV165" s="184" t="n"/>
      <c r="BW165" s="184">
        <f>IF(BS165="","SIN ESTADO",IF(BU165&lt;&gt;"","PAGA",IF(BT165&gt;0,"VENCIDA",IF(BT165&gt;=-5,"POR VENCER","AL DÍA"))))</f>
        <v/>
      </c>
      <c r="BX165" s="185" t="n"/>
      <c r="BY165" s="119">
        <f>IF(N($H165)&lt;12,"",IF(BS165="","",BS165+31))</f>
        <v/>
      </c>
      <c r="BZ165" s="124">
        <f>IF(BY165="","",TODAY()-BY165)</f>
        <v/>
      </c>
      <c r="CA165" s="494" t="n"/>
      <c r="CB165" s="184" t="n"/>
      <c r="CC165" s="184">
        <f>IF(BY165="","SIN ESTADO",IF(CA165&lt;&gt;"","PAGA",IF(BZ165&gt;0,"VENCIDA",IF(BZ165&gt;=-5,"POR VENCER","AL DÍA"))))</f>
        <v/>
      </c>
      <c r="CD165" s="185" t="n"/>
      <c r="CE165" s="119">
        <f>IF(N($H165)&lt;13,"",IF(BY165="","",BY165+31))</f>
        <v/>
      </c>
      <c r="CF165" s="124">
        <f>IF(CE165="","",TODAY()-CE165)</f>
        <v/>
      </c>
      <c r="CG165" s="494" t="n"/>
      <c r="CH165" s="184" t="n"/>
      <c r="CI165" s="184">
        <f>IF(CE165="","SIN ESTADO",IF(CG165&lt;&gt;"","PAGA",IF(CF165&gt;0,"VENCIDA",IF(CF165&gt;=-5,"POR VENCER","AL DÍA"))))</f>
        <v/>
      </c>
      <c r="CJ165" s="185" t="n"/>
      <c r="CK165" s="119">
        <f>IF(N($H165)&lt;14,"",IF(CE165="","",CE165+31))</f>
        <v/>
      </c>
      <c r="CL165" s="124">
        <f>IF(CK165="","",TODAY()-CK165)</f>
        <v/>
      </c>
      <c r="CM165" s="494" t="n"/>
      <c r="CN165" s="184" t="n"/>
      <c r="CO165" s="184">
        <f>IF(CK165="","SIN ESTADO",IF(CM165&lt;&gt;"","PAGA",IF(CL165&gt;0,"VENCIDA",IF(CL165&gt;=-5,"POR VENCER","AL DÍA"))))</f>
        <v/>
      </c>
      <c r="CP165" s="185" t="n"/>
      <c r="CQ165" s="119">
        <f>IF(N($H165)&lt;15,"",IF(CK165="","",CK165+31))</f>
        <v/>
      </c>
      <c r="CR165" s="124">
        <f>IF(CQ165="","",TODAY()-CQ165)</f>
        <v/>
      </c>
      <c r="CS165" s="494" t="n"/>
      <c r="CT165" s="184" t="n"/>
      <c r="CU165" s="184">
        <f>IF(CQ165="","SIN ESTADO",IF(CS165&lt;&gt;"","PAGA",IF(CR165&gt;0,"VENCIDA",IF(CR165&gt;=-5,"POR VENCER","AL DÍA"))))</f>
        <v/>
      </c>
      <c r="CV165" s="185" t="n"/>
      <c r="CW165" s="119">
        <f>IF(N($H165)&lt;16,"",IF(CQ165="","",CQ165+31))</f>
        <v/>
      </c>
      <c r="CX165" s="124">
        <f>IF(CW165="","",TODAY()-CW165)</f>
        <v/>
      </c>
      <c r="CY165" s="494" t="n"/>
      <c r="CZ165" s="184" t="n"/>
      <c r="DA165" s="184">
        <f>IF(CW165="","SIN ESTADO",IF(CY165&lt;&gt;"","PAGA",IF(CX165&gt;0,"VENCIDA",IF(CX165&gt;=-5,"POR VENCER","AL DÍA"))))</f>
        <v/>
      </c>
      <c r="DB165" s="185" t="n"/>
      <c r="DC165" s="119">
        <f>IF(N($H165)&lt;17,"",IF(CW165="","",CW165+31))</f>
        <v/>
      </c>
      <c r="DD165" s="124">
        <f>IF(DC165="","",TODAY()-DC165)</f>
        <v/>
      </c>
      <c r="DE165" s="494" t="n"/>
      <c r="DF165" s="184" t="n"/>
      <c r="DG165" s="184">
        <f>IF(DC165="","SIN ESTADO",IF(DE165&lt;&gt;"","PAGA",IF(DD165&gt;0,"VENCIDA",IF(DD165&gt;=-5,"POR VENCER","AL DÍA"))))</f>
        <v/>
      </c>
      <c r="DH165" s="185" t="n"/>
      <c r="DI165" s="119">
        <f>IF(N($H165)&lt;18,"",IF(DC165="","",DC165+31))</f>
        <v/>
      </c>
      <c r="DJ165" s="124">
        <f>IF(DI165="","",TODAY()-DI165)</f>
        <v/>
      </c>
      <c r="DK165" s="494" t="n"/>
      <c r="DL165" s="184" t="n"/>
      <c r="DM165" s="184">
        <f>IF(DI165="","SIN ESTADO",IF(DK165&lt;&gt;"","PAGA",IF(DJ165&gt;0,"VENCIDA",IF(DJ165&gt;=-5,"POR VENCER","AL DÍA"))))</f>
        <v/>
      </c>
      <c r="DN165" s="185" t="n"/>
      <c r="DO165" s="119">
        <f>IF(N($H165)&lt;19,"",IF(DI165="","",DI165+31))</f>
        <v/>
      </c>
      <c r="DP165" s="124">
        <f>IF(DO165="","",TODAY()-DO165)</f>
        <v/>
      </c>
      <c r="DQ165" s="494" t="n"/>
      <c r="DR165" s="184" t="n"/>
      <c r="DS165" s="184">
        <f>IF(DO165="","SIN ESTADO",IF(DQ165&lt;&gt;"","PAGA",IF(DP165&gt;0,"VENCIDA",IF(DP165&gt;=-5,"POR VENCER","AL DÍA"))))</f>
        <v/>
      </c>
      <c r="DT165" s="185" t="n"/>
      <c r="DU165" s="119">
        <f>IF(N($H165)&lt;20,"",IF(DO165="","",DO165+31))</f>
        <v/>
      </c>
      <c r="DV165" s="124">
        <f>IF(DU165="","",TODAY()-DU165)</f>
        <v/>
      </c>
      <c r="DW165" s="494" t="n"/>
      <c r="DX165" s="184" t="n"/>
      <c r="DY165" s="184">
        <f>IF(DU165="","SIN ESTADO",IF(DW165&lt;&gt;"","PAGA",IF(DV165&gt;0,"VENCIDA",IF(DV165&gt;=-5,"POR VENCER","AL DÍA"))))</f>
        <v/>
      </c>
      <c r="DZ165" s="185" t="n"/>
      <c r="EA165" s="119">
        <f>IF(N($H165)&lt;21,"",IF(DU165="","",DU165+31))</f>
        <v/>
      </c>
      <c r="EB165" s="124">
        <f>IF(EA165="","",TODAY()-EA165)</f>
        <v/>
      </c>
      <c r="EC165" s="494" t="n"/>
      <c r="ED165" s="184" t="n"/>
      <c r="EE165" s="184">
        <f>IF(EA165="","SIN ESTADO",IF(EC165&lt;&gt;"","PAGA",IF(EB165&gt;0,"VENCIDA",IF(EB165&gt;=-5,"POR VENCER","AL DÍA"))))</f>
        <v/>
      </c>
      <c r="EF165" s="185" t="n"/>
      <c r="EG165" s="119">
        <f>IF(N($H165)&lt;22,"",IF(EA165="","",EA165+31))</f>
        <v/>
      </c>
      <c r="EH165" s="124">
        <f>IF(EG165="","",TODAY()-EG165)</f>
        <v/>
      </c>
      <c r="EI165" s="494" t="n"/>
      <c r="EJ165" s="184" t="n"/>
      <c r="EK165" s="184">
        <f>IF(EG165="","SIN ESTADO",IF(EI165&lt;&gt;"","PAGA",IF(EH165&gt;0,"VENCIDA",IF(EH165&gt;=-5,"POR VENCER","AL DÍA"))))</f>
        <v/>
      </c>
      <c r="EL165" s="185" t="n"/>
      <c r="EM165" s="119">
        <f>IF(N($H165)&lt;23,"",IF(EG165="","",EG165+31))</f>
        <v/>
      </c>
      <c r="EN165" s="124">
        <f>IF(EM165="","",TODAY()-EM165)</f>
        <v/>
      </c>
      <c r="EO165" s="494" t="n"/>
      <c r="EP165" s="184" t="n"/>
      <c r="EQ165" s="184">
        <f>IF(EM165="","SIN ESTADO",IF(EO165&lt;&gt;"","PAGA",IF(EN165&gt;0,"VENCIDA",IF(EN165&gt;=-5,"POR VENCER","AL DÍA"))))</f>
        <v/>
      </c>
      <c r="ER165" s="185" t="n"/>
      <c r="ES165" s="119">
        <f>IF(N($H165)&lt;24,"",IF(EM165="","",EM165+31))</f>
        <v/>
      </c>
      <c r="ET165" s="124">
        <f>IF(ES165="","",TODAY()-ES165)</f>
        <v/>
      </c>
      <c r="EU165" s="494" t="n"/>
      <c r="EV165" s="184" t="n"/>
      <c r="EW165" s="184">
        <f>IF(ES165="","SIN ESTADO",IF(EU165&lt;&gt;"","PAGA",IF(ET165&gt;0,"VENCIDA",IF(ET165&gt;=-5,"POR VENCER","AL DÍA"))))</f>
        <v/>
      </c>
      <c r="EX165" s="185" t="n"/>
      <c r="EY165" s="119">
        <f>IF(N($H165)&lt;25,"",IF(ES165="","",ES165+31))</f>
        <v/>
      </c>
      <c r="EZ165" s="124">
        <f>IF(EY165="","",TODAY()-EY165)</f>
        <v/>
      </c>
      <c r="FA165" s="494" t="n"/>
      <c r="FB165" s="184" t="n"/>
      <c r="FC165" s="184">
        <f>IF(EY165="","SIN ESTADO",IF(FA165&lt;&gt;"","PAGA",IF(EZ165&gt;0,"VENCIDA",IF(EZ165&gt;=-5,"POR VENCER","AL DÍA"))))</f>
        <v/>
      </c>
      <c r="FD165" s="185" t="n"/>
      <c r="FE165" s="119">
        <f>IF(N($H165)&lt;26,"",IF(EY165="","",EY165+31))</f>
        <v/>
      </c>
      <c r="FF165" s="124">
        <f>IF(FE165="","",TODAY()-FE165)</f>
        <v/>
      </c>
      <c r="FG165" s="494" t="n"/>
      <c r="FH165" s="184" t="n"/>
      <c r="FI165" s="184">
        <f>IF(FE165="","SIN ESTADO",IF(FG165&lt;&gt;"","PAGA",IF(FF165&gt;0,"VENCIDA",IF(FF165&gt;=-5,"POR VENCER","AL DÍA"))))</f>
        <v/>
      </c>
      <c r="FJ165" s="185" t="n"/>
      <c r="FK165" s="119">
        <f>IF(N($H165)&lt;27,"",IF(FE165="","",FE165+31))</f>
        <v/>
      </c>
      <c r="FL165" s="124">
        <f>IF(FK165="","",TODAY()-FK165)</f>
        <v/>
      </c>
      <c r="FM165" s="494" t="n"/>
      <c r="FN165" s="184" t="n"/>
      <c r="FO165" s="184">
        <f>IF(FK165="","SIN ESTADO",IF(FM165&lt;&gt;"","PAGA",IF(FL165&gt;0,"VENCIDA",IF(FL165&gt;=-5,"POR VENCER","AL DÍA"))))</f>
        <v/>
      </c>
      <c r="FP165" s="185" t="n"/>
      <c r="FQ165" s="119">
        <f>IF(N($H165)&lt;28,"",IF(FK165="","",FK165+31))</f>
        <v/>
      </c>
      <c r="FR165" s="124">
        <f>IF(FQ165="","",TODAY()-FQ165)</f>
        <v/>
      </c>
      <c r="FS165" s="494" t="n"/>
      <c r="FT165" s="184" t="n"/>
      <c r="FU165" s="184">
        <f>IF(FQ165="","SIN ESTADO",IF(FS165&lt;&gt;"","PAGA",IF(FR165&gt;0,"VENCIDA",IF(FR165&gt;=-5,"POR VENCER","AL DÍA"))))</f>
        <v/>
      </c>
      <c r="FV165" s="185" t="n"/>
      <c r="FW165" s="119">
        <f>IF(N($H165)&lt;29,"",IF(FQ165="","",FQ165+31))</f>
        <v/>
      </c>
      <c r="FX165" s="124">
        <f>IF(FW165="","",TODAY()-FW165)</f>
        <v/>
      </c>
      <c r="FY165" s="494" t="n"/>
      <c r="FZ165" s="184" t="n"/>
      <c r="GA165" s="184">
        <f>IF(FW165="","SIN ESTADO",IF(FY165&lt;&gt;"","PAGA",IF(FX165&gt;0,"VENCIDA",IF(FX165&gt;=-5,"POR VENCER","AL DÍA"))))</f>
        <v/>
      </c>
      <c r="GB165" s="185" t="n"/>
      <c r="GC165" s="119">
        <f>IF(N($H165)&lt;30,"",IF(FW165="","",FW165+31))</f>
        <v/>
      </c>
      <c r="GD165" s="124">
        <f>IF(GC165="","",TODAY()-GC165)</f>
        <v/>
      </c>
      <c r="GE165" s="494" t="n"/>
      <c r="GF165" s="184" t="n"/>
      <c r="GG165" s="184">
        <f>IF(GC165="","SIN ESTADO",IF(GE165&lt;&gt;"","PAGA",IF(GD165&gt;0,"VENCIDA",IF(GD165&gt;=-5,"POR VENCER","AL DÍA"))))</f>
        <v/>
      </c>
      <c r="GH165" s="185" t="n"/>
      <c r="GI165" s="119">
        <f>IF(N($H165)&lt;31,"",IF(GC165="","",GC165+31))</f>
        <v/>
      </c>
      <c r="GJ165" s="124">
        <f>IF(GI165="","",TODAY()-GI165)</f>
        <v/>
      </c>
      <c r="GK165" s="494" t="n"/>
      <c r="GL165" s="184" t="n"/>
      <c r="GM165" s="184">
        <f>IF(GI165="","SIN ESTADO",IF(GK165&lt;&gt;"","PAGA",IF(GJ165&gt;0,"VENCIDA",IF(GJ165&gt;=-5,"POR VENCER","AL DÍA"))))</f>
        <v/>
      </c>
      <c r="GN165" s="185" t="n"/>
      <c r="GO165" s="119">
        <f>IF(N($H165)&lt;32,"",IF(GI165="","",GI165+31))</f>
        <v/>
      </c>
      <c r="GP165" s="124">
        <f>IF(GO165="","",TODAY()-GO165)</f>
        <v/>
      </c>
      <c r="GQ165" s="494" t="n"/>
      <c r="GR165" s="184" t="n"/>
      <c r="GS165" s="184">
        <f>IF(GO165="","SIN ESTADO",IF(GQ165&lt;&gt;"","PAGA",IF(GP165&gt;0,"VENCIDA",IF(GP165&gt;=-5,"POR VENCER","AL DÍA"))))</f>
        <v/>
      </c>
      <c r="GT165" s="185" t="n"/>
      <c r="GU165" s="119">
        <f>IF(N($H165)&lt;33,"",IF(GO165="","",GO165+31))</f>
        <v/>
      </c>
      <c r="GV165" s="124">
        <f>IF(GU165="","",TODAY()-GU165)</f>
        <v/>
      </c>
      <c r="GW165" s="494" t="n"/>
      <c r="GX165" s="184" t="n"/>
      <c r="GY165" s="184">
        <f>IF(GU165="","SIN ESTADO",IF(GW165&lt;&gt;"","PAGA",IF(GV165&gt;0,"VENCIDA",IF(GV165&gt;=-5,"POR VENCER","AL DÍA"))))</f>
        <v/>
      </c>
      <c r="GZ165" s="185" t="n"/>
      <c r="HA165" s="119">
        <f>IF(N($H165)&lt;34,"",IF(GU165="","",GU165+31))</f>
        <v/>
      </c>
      <c r="HB165" s="124">
        <f>IF(HA165="","",TODAY()-HA165)</f>
        <v/>
      </c>
      <c r="HC165" s="494" t="n"/>
      <c r="HD165" s="184" t="n"/>
      <c r="HE165" s="184">
        <f>IF(HA165="","SIN ESTADO",IF(HC165&lt;&gt;"","PAGA",IF(HB165&gt;0,"VENCIDA",IF(HB165&gt;=-5,"POR VENCER","AL DÍA"))))</f>
        <v/>
      </c>
      <c r="HF165" s="185" t="n"/>
      <c r="HG165" s="119">
        <f>IF(N($H165)&lt;35,"",IF(HA165="","",HA165+31))</f>
        <v/>
      </c>
      <c r="HH165" s="124">
        <f>IF(HG165="","",TODAY()-HG165)</f>
        <v/>
      </c>
      <c r="HI165" s="494" t="n"/>
      <c r="HJ165" s="184" t="n"/>
      <c r="HK165" s="184">
        <f>IF(HG165="","SIN ESTADO",IF(HI165&lt;&gt;"","PAGA",IF(HH165&gt;0,"VENCIDA",IF(HH165&gt;=-5,"POR VENCER","AL DÍA"))))</f>
        <v/>
      </c>
      <c r="HL165" s="168" t="n"/>
      <c r="HM165" s="119">
        <f>IF(N($H165)&lt;36,"",IF(HG165="","",HG165+31))</f>
        <v/>
      </c>
      <c r="HN165" s="124">
        <f>IF(HM165="","",TODAY()-HM165)</f>
        <v/>
      </c>
      <c r="HO165" s="494" t="n"/>
      <c r="HP165" s="184" t="n"/>
      <c r="HQ165" s="184">
        <f>IF(HM165="","SIN ESTADO",IF(HO165&lt;&gt;"","PAGA",IF(HN165&gt;0,"VENCIDA",IF(HN165&gt;=-5,"POR VENCER","AL DÍA"))))</f>
        <v/>
      </c>
      <c r="HR165" s="168" t="n"/>
      <c r="HS165" s="169">
        <f>N165+T165+Z165+AF165+AL165+AR165+AX165+BD165+BJ165+BP165+BV165+CB165+CH165+CN165+CT165+CZ165+DF165+DL165+DR165+DX165+ED165+EJ165+EP165+EV165+FB165+FH165+FN165+FT165+FZ165+GF165+GL165+GR165+GX165+HD165+HJ165+HP165</f>
        <v/>
      </c>
      <c r="HU165" s="170">
        <f>IFERROR(N($J165),0)</f>
        <v/>
      </c>
      <c r="HW165" s="170">
        <f>SUMPRODUCT((MOD(COLUMN($M165:$HR165)-COLUMN($M165),6)=0)*ISNUMBER($M165:$HR165)*($M165:$HR165&gt;=RESUMEN!$C$26)*($M165:$HR165&lt;=RESUMEN!$C$27)*IFERROR(N($N165:$HS165),0))</f>
        <v/>
      </c>
      <c r="HX165" s="170">
        <f>SUMPRODUCT((MOD(COLUMN($M165:$HR165)-COLUMN($M165),6)=0)*ISNUMBER($M165:$HR165)*($M165:$HR165&gt;=RESUMEN!$C$26)*($M165:$HR165&lt;=RESUMEN!$C$27))</f>
        <v/>
      </c>
    </row>
    <row r="166" ht="15.75" customHeight="1" s="506">
      <c r="B166" s="113">
        <f>VENTAS!A165</f>
        <v/>
      </c>
      <c r="C166" s="236">
        <f>VENTAS!B165</f>
        <v/>
      </c>
      <c r="D166" s="53">
        <f>VENTAS!C165</f>
        <v/>
      </c>
      <c r="E166" s="114">
        <f>VENTAS!D165</f>
        <v/>
      </c>
      <c r="F166" s="114">
        <f>VENTAS!J165</f>
        <v/>
      </c>
      <c r="G166" s="494">
        <f>VENTAS!F165</f>
        <v/>
      </c>
      <c r="H166" s="479">
        <f>VENTAS!K165</f>
        <v/>
      </c>
      <c r="I166" s="479">
        <f>VENTAS!M165</f>
        <v/>
      </c>
      <c r="J166" s="184">
        <f>VENTAS!L165</f>
        <v/>
      </c>
      <c r="K166" s="119">
        <f>IF(N($H166)&lt;1,"",$G166+31)</f>
        <v/>
      </c>
      <c r="L166" s="124">
        <f>IF(K166="","",TODAY()-K166)</f>
        <v/>
      </c>
      <c r="M166" s="201" t="n">
        <v>45917</v>
      </c>
      <c r="N166" s="374" t="n">
        <v>800000</v>
      </c>
      <c r="O166" s="184">
        <f>IF(K166="","SIN ESTADO",IF(M166&lt;&gt;"","PAGA",IF(L166&gt;0,"VENCIDA",IF(L166&gt;=-5,"POR VENCER","AL DÍA"))))</f>
        <v/>
      </c>
      <c r="P166" s="185" t="inlineStr">
        <is>
          <t>TRANSFERENCIA</t>
        </is>
      </c>
      <c r="Q166" s="119">
        <f>IF(N($H166)&lt;2,"",IF(K166="","",K166+31))</f>
        <v/>
      </c>
      <c r="R166" s="124">
        <f>IF(Q166="","",TODAY()-Q166)</f>
        <v/>
      </c>
      <c r="S166" s="406" t="n">
        <v>46020</v>
      </c>
      <c r="T166" s="184" t="n">
        <v>1000000</v>
      </c>
      <c r="U166" s="184">
        <f>IF(Q166="","SIN ESTADO",IF(S166&lt;&gt;"","PAGA",IF(R166&gt;0,"VENCIDA",IF(R166&gt;=-5,"POR VENCER","AL DÍA"))))</f>
        <v/>
      </c>
      <c r="V166" s="185" t="inlineStr">
        <is>
          <t>TRANSFERENCIA</t>
        </is>
      </c>
      <c r="W166" s="119">
        <f>IF(N($H166)&lt;3,"",IF(Q166="","",Q166+31))</f>
        <v/>
      </c>
      <c r="X166" s="124">
        <f>IF(W166="","",TODAY()-W166)</f>
        <v/>
      </c>
      <c r="Y166" s="494" t="n"/>
      <c r="Z166" s="184" t="n"/>
      <c r="AA166" s="184">
        <f>IF(W166="","SIN ESTADO",IF(Y166&lt;&gt;"","PAGA",IF(X166&gt;0,"VENCIDA",IF(X166&gt;=-5,"POR VENCER","AL DÍA"))))</f>
        <v/>
      </c>
      <c r="AB166" s="185" t="n"/>
      <c r="AC166" s="119">
        <f>IF(N($H166)&lt;4,"",IF(W166="","",W166+31))</f>
        <v/>
      </c>
      <c r="AD166" s="124">
        <f>IF(AC166="","",TODAY()-AC166)</f>
        <v/>
      </c>
      <c r="AE166" s="494" t="n"/>
      <c r="AF166" s="184" t="n"/>
      <c r="AG166" s="184">
        <f>IF(AC166="","SIN ESTADO",IF(AE166&lt;&gt;"","PAGA",IF(AD166&gt;0,"VENCIDA",IF(AD166&gt;=-5,"POR VENCER","AL DÍA"))))</f>
        <v/>
      </c>
      <c r="AH166" s="185" t="n"/>
      <c r="AI166" s="119">
        <f>IF(N($H166)&lt;5,"",IF(AC166="","",AC166+31))</f>
        <v/>
      </c>
      <c r="AJ166" s="124">
        <f>IF(AI166="","",TODAY()-AI166)</f>
        <v/>
      </c>
      <c r="AK166" s="494" t="n"/>
      <c r="AL166" s="184" t="n"/>
      <c r="AM166" s="184">
        <f>IF(AI166="","SIN ESTADO",IF(AK166&lt;&gt;"","PAGA",IF(AJ166&gt;0,"VENCIDA",IF(AJ166&gt;=-5,"POR VENCER","AL DÍA"))))</f>
        <v/>
      </c>
      <c r="AN166" s="185" t="n"/>
      <c r="AO166" s="119">
        <f>IF(N($H166)&lt;6,"",IF(AI166="","",AI166+31))</f>
        <v/>
      </c>
      <c r="AP166" s="124">
        <f>IF(AO166="","",TODAY()-AO166)</f>
        <v/>
      </c>
      <c r="AQ166" s="270" t="n"/>
      <c r="AR166" s="184" t="n"/>
      <c r="AS166" s="184">
        <f>IF(AO166="","SIN ESTADO",IF(AQ166&lt;&gt;"","PAGA",IF(AP166&gt;0,"VENCIDA",IF(AP166&gt;=-5,"POR VENCER","AL DÍA"))))</f>
        <v/>
      </c>
      <c r="AT166" s="185" t="n"/>
      <c r="AU166" s="119">
        <f>IF(N($H166)&lt;7,"",IF(AO166="","",AO166+31))</f>
        <v/>
      </c>
      <c r="AV166" s="124">
        <f>IF(AU166="","",TODAY()-AU166)</f>
        <v/>
      </c>
      <c r="AW166" s="494" t="n"/>
      <c r="AX166" s="184" t="n"/>
      <c r="AY166" s="184">
        <f>IF(AU166="","SIN ESTADO",IF(AW166&lt;&gt;"","PAGA",IF(AV166&gt;0,"VENCIDA",IF(AV166&gt;=-5,"POR VENCER","AL DÍA"))))</f>
        <v/>
      </c>
      <c r="AZ166" s="185" t="n"/>
      <c r="BA166" s="119">
        <f>IF(N($H166)&lt;8,"",IF(AU166="","",AU166+31))</f>
        <v/>
      </c>
      <c r="BB166" s="124">
        <f>IF(BA166="","",TODAY()-BA166)</f>
        <v/>
      </c>
      <c r="BC166" s="494" t="n"/>
      <c r="BD166" s="184" t="n"/>
      <c r="BE166" s="184">
        <f>IF(BA166="","SIN ESTADO",IF(BC166&lt;&gt;"","PAGA",IF(BB166&gt;0,"VENCIDA",IF(BB166&gt;=-5,"POR VENCER","AL DÍA"))))</f>
        <v/>
      </c>
      <c r="BF166" s="185" t="n"/>
      <c r="BG166" s="119">
        <f>IF(N($H166)&lt;9,"",IF(BA166="","",BA166+31))</f>
        <v/>
      </c>
      <c r="BH166" s="124">
        <f>IF(BG166="","",TODAY()-BG166)</f>
        <v/>
      </c>
      <c r="BI166" s="494" t="n"/>
      <c r="BJ166" s="184" t="n"/>
      <c r="BK166" s="184">
        <f>IF(BG166="","SIN ESTADO",IF(BI166&lt;&gt;"","PAGA",IF(BH166&gt;0,"VENCIDA",IF(BH166&gt;=-5,"POR VENCER","AL DÍA"))))</f>
        <v/>
      </c>
      <c r="BL166" s="185" t="n"/>
      <c r="BM166" s="119">
        <f>IF(N($H166)&lt;10,"",IF(BG166="","",BG166+31))</f>
        <v/>
      </c>
      <c r="BN166" s="124">
        <f>IF(BM166="","",TODAY()-BM166)</f>
        <v/>
      </c>
      <c r="BO166" s="494" t="n"/>
      <c r="BP166" s="184" t="n"/>
      <c r="BQ166" s="184">
        <f>IF(BM166="","SIN ESTADO",IF(BO166&lt;&gt;"","PAGA",IF(BN166&gt;0,"VENCIDA",IF(BN166&gt;=-5,"POR VENCER","AL DÍA"))))</f>
        <v/>
      </c>
      <c r="BR166" s="185" t="n"/>
      <c r="BS166" s="119">
        <f>IF(N($H166)&lt;11,"",IF(BM166="","",BM166+31))</f>
        <v/>
      </c>
      <c r="BT166" s="124">
        <f>IF(BS166="","",TODAY()-BS166)</f>
        <v/>
      </c>
      <c r="BU166" s="494" t="n"/>
      <c r="BV166" s="184" t="n"/>
      <c r="BW166" s="184">
        <f>IF(BS166="","SIN ESTADO",IF(BU166&lt;&gt;"","PAGA",IF(BT166&gt;0,"VENCIDA",IF(BT166&gt;=-5,"POR VENCER","AL DÍA"))))</f>
        <v/>
      </c>
      <c r="BX166" s="185" t="n"/>
      <c r="BY166" s="119">
        <f>IF(N($H166)&lt;12,"",IF(BS166="","",BS166+31))</f>
        <v/>
      </c>
      <c r="BZ166" s="124">
        <f>IF(BY166="","",TODAY()-BY166)</f>
        <v/>
      </c>
      <c r="CA166" s="494" t="n"/>
      <c r="CB166" s="184" t="n"/>
      <c r="CC166" s="184">
        <f>IF(BY166="","SIN ESTADO",IF(CA166&lt;&gt;"","PAGA",IF(BZ166&gt;0,"VENCIDA",IF(BZ166&gt;=-5,"POR VENCER","AL DÍA"))))</f>
        <v/>
      </c>
      <c r="CD166" s="185" t="n"/>
      <c r="CE166" s="119">
        <f>IF(N($H166)&lt;13,"",IF(BY166="","",BY166+31))</f>
        <v/>
      </c>
      <c r="CF166" s="124">
        <f>IF(CE166="","",TODAY()-CE166)</f>
        <v/>
      </c>
      <c r="CG166" s="494" t="n"/>
      <c r="CH166" s="184" t="n"/>
      <c r="CI166" s="184">
        <f>IF(CE166="","SIN ESTADO",IF(CG166&lt;&gt;"","PAGA",IF(CF166&gt;0,"VENCIDA",IF(CF166&gt;=-5,"POR VENCER","AL DÍA"))))</f>
        <v/>
      </c>
      <c r="CJ166" s="185" t="n"/>
      <c r="CK166" s="119">
        <f>IF(N($H166)&lt;14,"",IF(CE166="","",CE166+31))</f>
        <v/>
      </c>
      <c r="CL166" s="124">
        <f>IF(CK166="","",TODAY()-CK166)</f>
        <v/>
      </c>
      <c r="CM166" s="494" t="n"/>
      <c r="CN166" s="184" t="n"/>
      <c r="CO166" s="184">
        <f>IF(CK166="","SIN ESTADO",IF(CM166&lt;&gt;"","PAGA",IF(CL166&gt;0,"VENCIDA",IF(CL166&gt;=-5,"POR VENCER","AL DÍA"))))</f>
        <v/>
      </c>
      <c r="CP166" s="185" t="n"/>
      <c r="CQ166" s="119">
        <f>IF(N($H166)&lt;15,"",IF(CK166="","",CK166+31))</f>
        <v/>
      </c>
      <c r="CR166" s="124">
        <f>IF(CQ166="","",TODAY()-CQ166)</f>
        <v/>
      </c>
      <c r="CS166" s="494" t="n"/>
      <c r="CT166" s="184" t="n"/>
      <c r="CU166" s="184">
        <f>IF(CQ166="","SIN ESTADO",IF(CS166&lt;&gt;"","PAGA",IF(CR166&gt;0,"VENCIDA",IF(CR166&gt;=-5,"POR VENCER","AL DÍA"))))</f>
        <v/>
      </c>
      <c r="CV166" s="185" t="n"/>
      <c r="CW166" s="119">
        <f>IF(N($H166)&lt;16,"",IF(CQ166="","",CQ166+31))</f>
        <v/>
      </c>
      <c r="CX166" s="124">
        <f>IF(CW166="","",TODAY()-CW166)</f>
        <v/>
      </c>
      <c r="CY166" s="494" t="n"/>
      <c r="CZ166" s="184" t="n"/>
      <c r="DA166" s="184">
        <f>IF(CW166="","SIN ESTADO",IF(CY166&lt;&gt;"","PAGA",IF(CX166&gt;0,"VENCIDA",IF(CX166&gt;=-5,"POR VENCER","AL DÍA"))))</f>
        <v/>
      </c>
      <c r="DB166" s="185" t="n"/>
      <c r="DC166" s="119">
        <f>IF(N($H166)&lt;17,"",IF(CW166="","",CW166+31))</f>
        <v/>
      </c>
      <c r="DD166" s="124">
        <f>IF(DC166="","",TODAY()-DC166)</f>
        <v/>
      </c>
      <c r="DE166" s="494" t="n"/>
      <c r="DF166" s="184" t="n"/>
      <c r="DG166" s="184">
        <f>IF(DC166="","SIN ESTADO",IF(DE166&lt;&gt;"","PAGA",IF(DD166&gt;0,"VENCIDA",IF(DD166&gt;=-5,"POR VENCER","AL DÍA"))))</f>
        <v/>
      </c>
      <c r="DH166" s="185" t="n"/>
      <c r="DI166" s="119">
        <f>IF(N($H166)&lt;18,"",IF(DC166="","",DC166+31))</f>
        <v/>
      </c>
      <c r="DJ166" s="124">
        <f>IF(DI166="","",TODAY()-DI166)</f>
        <v/>
      </c>
      <c r="DK166" s="494" t="n"/>
      <c r="DL166" s="184" t="n"/>
      <c r="DM166" s="184">
        <f>IF(DI166="","SIN ESTADO",IF(DK166&lt;&gt;"","PAGA",IF(DJ166&gt;0,"VENCIDA",IF(DJ166&gt;=-5,"POR VENCER","AL DÍA"))))</f>
        <v/>
      </c>
      <c r="DN166" s="185" t="n"/>
      <c r="DO166" s="119">
        <f>IF(N($H166)&lt;19,"",IF(DI166="","",DI166+31))</f>
        <v/>
      </c>
      <c r="DP166" s="124">
        <f>IF(DO166="","",TODAY()-DO166)</f>
        <v/>
      </c>
      <c r="DQ166" s="494" t="n"/>
      <c r="DR166" s="184" t="n"/>
      <c r="DS166" s="184">
        <f>IF(DO166="","SIN ESTADO",IF(DQ166&lt;&gt;"","PAGA",IF(DP166&gt;0,"VENCIDA",IF(DP166&gt;=-5,"POR VENCER","AL DÍA"))))</f>
        <v/>
      </c>
      <c r="DT166" s="185" t="n"/>
      <c r="DU166" s="119">
        <f>IF(N($H166)&lt;20,"",IF(DO166="","",DO166+31))</f>
        <v/>
      </c>
      <c r="DV166" s="124">
        <f>IF(DU166="","",TODAY()-DU166)</f>
        <v/>
      </c>
      <c r="DW166" s="494" t="n"/>
      <c r="DX166" s="184" t="n"/>
      <c r="DY166" s="184">
        <f>IF(DU166="","SIN ESTADO",IF(DW166&lt;&gt;"","PAGA",IF(DV166&gt;0,"VENCIDA",IF(DV166&gt;=-5,"POR VENCER","AL DÍA"))))</f>
        <v/>
      </c>
      <c r="DZ166" s="185" t="n"/>
      <c r="EA166" s="119">
        <f>IF(N($H166)&lt;21,"",IF(DU166="","",DU166+31))</f>
        <v/>
      </c>
      <c r="EB166" s="124">
        <f>IF(EA166="","",TODAY()-EA166)</f>
        <v/>
      </c>
      <c r="EC166" s="494" t="n"/>
      <c r="ED166" s="184" t="n"/>
      <c r="EE166" s="184">
        <f>IF(EA166="","SIN ESTADO",IF(EC166&lt;&gt;"","PAGA",IF(EB166&gt;0,"VENCIDA",IF(EB166&gt;=-5,"POR VENCER","AL DÍA"))))</f>
        <v/>
      </c>
      <c r="EF166" s="185" t="n"/>
      <c r="EG166" s="119">
        <f>IF(N($H166)&lt;22,"",IF(EA166="","",EA166+31))</f>
        <v/>
      </c>
      <c r="EH166" s="124">
        <f>IF(EG166="","",TODAY()-EG166)</f>
        <v/>
      </c>
      <c r="EI166" s="494" t="n"/>
      <c r="EJ166" s="184" t="n"/>
      <c r="EK166" s="184">
        <f>IF(EG166="","SIN ESTADO",IF(EI166&lt;&gt;"","PAGA",IF(EH166&gt;0,"VENCIDA",IF(EH166&gt;=-5,"POR VENCER","AL DÍA"))))</f>
        <v/>
      </c>
      <c r="EL166" s="185" t="n"/>
      <c r="EM166" s="119">
        <f>IF(N($H166)&lt;23,"",IF(EG166="","",EG166+31))</f>
        <v/>
      </c>
      <c r="EN166" s="124">
        <f>IF(EM166="","",TODAY()-EM166)</f>
        <v/>
      </c>
      <c r="EO166" s="494" t="n"/>
      <c r="EP166" s="184" t="n"/>
      <c r="EQ166" s="184">
        <f>IF(EM166="","SIN ESTADO",IF(EO166&lt;&gt;"","PAGA",IF(EN166&gt;0,"VENCIDA",IF(EN166&gt;=-5,"POR VENCER","AL DÍA"))))</f>
        <v/>
      </c>
      <c r="ER166" s="185" t="n"/>
      <c r="ES166" s="119">
        <f>IF(N($H166)&lt;24,"",IF(EM166="","",EM166+31))</f>
        <v/>
      </c>
      <c r="ET166" s="124">
        <f>IF(ES166="","",TODAY()-ES166)</f>
        <v/>
      </c>
      <c r="EU166" s="494" t="n"/>
      <c r="EV166" s="184" t="n"/>
      <c r="EW166" s="184">
        <f>IF(ES166="","SIN ESTADO",IF(EU166&lt;&gt;"","PAGA",IF(ET166&gt;0,"VENCIDA",IF(ET166&gt;=-5,"POR VENCER","AL DÍA"))))</f>
        <v/>
      </c>
      <c r="EX166" s="185" t="n"/>
      <c r="EY166" s="119">
        <f>IF(N($H166)&lt;25,"",IF(ES166="","",ES166+31))</f>
        <v/>
      </c>
      <c r="EZ166" s="124">
        <f>IF(EY166="","",TODAY()-EY166)</f>
        <v/>
      </c>
      <c r="FA166" s="494" t="n"/>
      <c r="FB166" s="184" t="n"/>
      <c r="FC166" s="184">
        <f>IF(EY166="","SIN ESTADO",IF(FA166&lt;&gt;"","PAGA",IF(EZ166&gt;0,"VENCIDA",IF(EZ166&gt;=-5,"POR VENCER","AL DÍA"))))</f>
        <v/>
      </c>
      <c r="FD166" s="185" t="n"/>
      <c r="FE166" s="119">
        <f>IF(N($H166)&lt;26,"",IF(EY166="","",EY166+31))</f>
        <v/>
      </c>
      <c r="FF166" s="124">
        <f>IF(FE166="","",TODAY()-FE166)</f>
        <v/>
      </c>
      <c r="FG166" s="494" t="n"/>
      <c r="FH166" s="184" t="n"/>
      <c r="FI166" s="184">
        <f>IF(FE166="","SIN ESTADO",IF(FG166&lt;&gt;"","PAGA",IF(FF166&gt;0,"VENCIDA",IF(FF166&gt;=-5,"POR VENCER","AL DÍA"))))</f>
        <v/>
      </c>
      <c r="FJ166" s="185" t="n"/>
      <c r="FK166" s="119">
        <f>IF(N($H166)&lt;27,"",IF(FE166="","",FE166+31))</f>
        <v/>
      </c>
      <c r="FL166" s="124">
        <f>IF(FK166="","",TODAY()-FK166)</f>
        <v/>
      </c>
      <c r="FM166" s="494" t="n"/>
      <c r="FN166" s="184" t="n"/>
      <c r="FO166" s="184">
        <f>IF(FK166="","SIN ESTADO",IF(FM166&lt;&gt;"","PAGA",IF(FL166&gt;0,"VENCIDA",IF(FL166&gt;=-5,"POR VENCER","AL DÍA"))))</f>
        <v/>
      </c>
      <c r="FP166" s="185" t="n"/>
      <c r="FQ166" s="119">
        <f>IF(N($H166)&lt;28,"",IF(FK166="","",FK166+31))</f>
        <v/>
      </c>
      <c r="FR166" s="124">
        <f>IF(FQ166="","",TODAY()-FQ166)</f>
        <v/>
      </c>
      <c r="FS166" s="494" t="n"/>
      <c r="FT166" s="184" t="n"/>
      <c r="FU166" s="184">
        <f>IF(FQ166="","SIN ESTADO",IF(FS166&lt;&gt;"","PAGA",IF(FR166&gt;0,"VENCIDA",IF(FR166&gt;=-5,"POR VENCER","AL DÍA"))))</f>
        <v/>
      </c>
      <c r="FV166" s="185" t="n"/>
      <c r="FW166" s="119">
        <f>IF(N($H166)&lt;29,"",IF(FQ166="","",FQ166+31))</f>
        <v/>
      </c>
      <c r="FX166" s="124">
        <f>IF(FW166="","",TODAY()-FW166)</f>
        <v/>
      </c>
      <c r="FY166" s="494" t="n"/>
      <c r="FZ166" s="184" t="n"/>
      <c r="GA166" s="184">
        <f>IF(FW166="","SIN ESTADO",IF(FY166&lt;&gt;"","PAGA",IF(FX166&gt;0,"VENCIDA",IF(FX166&gt;=-5,"POR VENCER","AL DÍA"))))</f>
        <v/>
      </c>
      <c r="GB166" s="185" t="n"/>
      <c r="GC166" s="119">
        <f>IF(N($H166)&lt;30,"",IF(FW166="","",FW166+31))</f>
        <v/>
      </c>
      <c r="GD166" s="124">
        <f>IF(GC166="","",TODAY()-GC166)</f>
        <v/>
      </c>
      <c r="GE166" s="494" t="n"/>
      <c r="GF166" s="184" t="n"/>
      <c r="GG166" s="184">
        <f>IF(GC166="","SIN ESTADO",IF(GE166&lt;&gt;"","PAGA",IF(GD166&gt;0,"VENCIDA",IF(GD166&gt;=-5,"POR VENCER","AL DÍA"))))</f>
        <v/>
      </c>
      <c r="GH166" s="185" t="n"/>
      <c r="GI166" s="119">
        <f>IF(N($H166)&lt;31,"",IF(GC166="","",GC166+31))</f>
        <v/>
      </c>
      <c r="GJ166" s="124">
        <f>IF(GI166="","",TODAY()-GI166)</f>
        <v/>
      </c>
      <c r="GK166" s="494" t="n"/>
      <c r="GL166" s="184" t="n"/>
      <c r="GM166" s="184">
        <f>IF(GI166="","SIN ESTADO",IF(GK166&lt;&gt;"","PAGA",IF(GJ166&gt;0,"VENCIDA",IF(GJ166&gt;=-5,"POR VENCER","AL DÍA"))))</f>
        <v/>
      </c>
      <c r="GN166" s="185" t="n"/>
      <c r="GO166" s="119">
        <f>IF(N($H166)&lt;32,"",IF(GI166="","",GI166+31))</f>
        <v/>
      </c>
      <c r="GP166" s="124">
        <f>IF(GO166="","",TODAY()-GO166)</f>
        <v/>
      </c>
      <c r="GQ166" s="494" t="n"/>
      <c r="GR166" s="184" t="n"/>
      <c r="GS166" s="184">
        <f>IF(GO166="","SIN ESTADO",IF(GQ166&lt;&gt;"","PAGA",IF(GP166&gt;0,"VENCIDA",IF(GP166&gt;=-5,"POR VENCER","AL DÍA"))))</f>
        <v/>
      </c>
      <c r="GT166" s="185" t="n"/>
      <c r="GU166" s="119">
        <f>IF(N($H166)&lt;33,"",IF(GO166="","",GO166+31))</f>
        <v/>
      </c>
      <c r="GV166" s="124">
        <f>IF(GU166="","",TODAY()-GU166)</f>
        <v/>
      </c>
      <c r="GW166" s="494" t="n"/>
      <c r="GX166" s="184" t="n"/>
      <c r="GY166" s="184">
        <f>IF(GU166="","SIN ESTADO",IF(GW166&lt;&gt;"","PAGA",IF(GV166&gt;0,"VENCIDA",IF(GV166&gt;=-5,"POR VENCER","AL DÍA"))))</f>
        <v/>
      </c>
      <c r="GZ166" s="185" t="n"/>
      <c r="HA166" s="119">
        <f>IF(N($H166)&lt;34,"",IF(GU166="","",GU166+31))</f>
        <v/>
      </c>
      <c r="HB166" s="124">
        <f>IF(HA166="","",TODAY()-HA166)</f>
        <v/>
      </c>
      <c r="HC166" s="494" t="n"/>
      <c r="HD166" s="184" t="n"/>
      <c r="HE166" s="184">
        <f>IF(HA166="","SIN ESTADO",IF(HC166&lt;&gt;"","PAGA",IF(HB166&gt;0,"VENCIDA",IF(HB166&gt;=-5,"POR VENCER","AL DÍA"))))</f>
        <v/>
      </c>
      <c r="HF166" s="185" t="n"/>
      <c r="HG166" s="119">
        <f>IF(N($H166)&lt;35,"",IF(HA166="","",HA166+31))</f>
        <v/>
      </c>
      <c r="HH166" s="124">
        <f>IF(HG166="","",TODAY()-HG166)</f>
        <v/>
      </c>
      <c r="HI166" s="494" t="n"/>
      <c r="HJ166" s="184" t="n"/>
      <c r="HK166" s="184">
        <f>IF(HG166="","SIN ESTADO",IF(HI166&lt;&gt;"","PAGA",IF(HH166&gt;0,"VENCIDA",IF(HH166&gt;=-5,"POR VENCER","AL DÍA"))))</f>
        <v/>
      </c>
      <c r="HL166" s="168" t="n"/>
      <c r="HM166" s="119">
        <f>IF(N($H166)&lt;36,"",IF(HG166="","",HG166+31))</f>
        <v/>
      </c>
      <c r="HN166" s="124">
        <f>IF(HM166="","",TODAY()-HM166)</f>
        <v/>
      </c>
      <c r="HO166" s="494" t="n"/>
      <c r="HP166" s="184" t="n"/>
      <c r="HQ166" s="184">
        <f>IF(HM166="","SIN ESTADO",IF(HO166&lt;&gt;"","PAGA",IF(HN166&gt;0,"VENCIDA",IF(HN166&gt;=-5,"POR VENCER","AL DÍA"))))</f>
        <v/>
      </c>
      <c r="HR166" s="168" t="n"/>
      <c r="HS166" s="169">
        <f>N166+T166+Z166+AF166+AL166+AR166+AX166+BD166+BJ166+BP166+BV166+CB166+CH166+CN166+CT166+CZ166+DF166+DL166+DR166+DX166+ED166+EJ166+EP166+EV166+FB166+FH166+FN166+FT166+FZ166+GF166+GL166+GR166+GX166+HD166+HJ166+HP166</f>
        <v/>
      </c>
      <c r="HU166" s="170">
        <f>IFERROR(N($J166),0)</f>
        <v/>
      </c>
      <c r="HW166" s="170">
        <f>SUMPRODUCT((MOD(COLUMN($M166:$HR166)-COLUMN($M166),6)=0)*ISNUMBER($M166:$HR166)*($M166:$HR166&gt;=RESUMEN!$C$26)*($M166:$HR166&lt;=RESUMEN!$C$27)*IFERROR(N($N166:$HS166),0))</f>
        <v/>
      </c>
      <c r="HX166" s="170">
        <f>SUMPRODUCT((MOD(COLUMN($M166:$HR166)-COLUMN($M166),6)=0)*ISNUMBER($M166:$HR166)*($M166:$HR166&gt;=RESUMEN!$C$26)*($M166:$HR166&lt;=RESUMEN!$C$27))</f>
        <v/>
      </c>
    </row>
    <row r="167" ht="15.75" customHeight="1" s="506">
      <c r="B167" s="113">
        <f>VENTAS!A166</f>
        <v/>
      </c>
      <c r="C167" s="236">
        <f>VENTAS!B166</f>
        <v/>
      </c>
      <c r="D167" s="53">
        <f>VENTAS!C166</f>
        <v/>
      </c>
      <c r="E167" s="114">
        <f>VENTAS!D166</f>
        <v/>
      </c>
      <c r="F167" s="114">
        <f>VENTAS!J166</f>
        <v/>
      </c>
      <c r="G167" s="494">
        <f>VENTAS!F166</f>
        <v/>
      </c>
      <c r="H167" s="479">
        <f>VENTAS!K166</f>
        <v/>
      </c>
      <c r="I167" s="479">
        <f>VENTAS!M166</f>
        <v/>
      </c>
      <c r="J167" s="184">
        <f>VENTAS!L166</f>
        <v/>
      </c>
      <c r="K167" s="119">
        <f>IF(N($H167)&lt;1,"",$G167+31)</f>
        <v/>
      </c>
      <c r="L167" s="124">
        <f>IF(K167="","",TODAY()-K167)</f>
        <v/>
      </c>
      <c r="M167" s="201" t="n">
        <v>45945</v>
      </c>
      <c r="N167" s="374" t="n">
        <v>875000</v>
      </c>
      <c r="O167" s="184">
        <f>IF(K167="","SIN ESTADO",IF(M167&lt;&gt;"","PAGA",IF(L167&gt;0,"VENCIDA",IF(L167&gt;=-5,"POR VENCER","AL DÍA"))))</f>
        <v/>
      </c>
      <c r="P167" s="185" t="inlineStr">
        <is>
          <t>TRANSFERENCIA</t>
        </is>
      </c>
      <c r="Q167" s="119">
        <f>IF(N($H167)&lt;2,"",IF(K167="","",K167+31))</f>
        <v/>
      </c>
      <c r="R167" s="124">
        <f>IF(Q167="","",TODAY()-Q167)</f>
        <v/>
      </c>
      <c r="S167" s="406" t="n">
        <v>45979</v>
      </c>
      <c r="T167" s="184" t="n">
        <v>875000</v>
      </c>
      <c r="U167" s="184">
        <f>IF(Q167="","SIN ESTADO",IF(S167&lt;&gt;"","PAGA",IF(R167&gt;0,"VENCIDA",IF(R167&gt;=-5,"POR VENCER","AL DÍA"))))</f>
        <v/>
      </c>
      <c r="V167" s="185" t="inlineStr">
        <is>
          <t>TRANSFERENCIA</t>
        </is>
      </c>
      <c r="W167" s="119">
        <f>IF(N($H167)&lt;3,"",IF(Q167="","",Q167+31))</f>
        <v/>
      </c>
      <c r="X167" s="124">
        <f>IF(W167="","",TODAY()-W167)</f>
        <v/>
      </c>
      <c r="Y167" s="407" t="n">
        <v>46008</v>
      </c>
      <c r="Z167" s="184" t="n">
        <v>875000</v>
      </c>
      <c r="AA167" s="184">
        <f>IF(W167="","SIN ESTADO",IF(Y167&lt;&gt;"","PAGA",IF(X167&gt;0,"VENCIDA",IF(X167&gt;=-5,"POR VENCER","AL DÍA"))))</f>
        <v/>
      </c>
      <c r="AB167" s="185" t="inlineStr">
        <is>
          <t>TRANSFERENCIA</t>
        </is>
      </c>
      <c r="AC167" s="119">
        <f>IF(N($H167)&lt;4,"",IF(W167="","",W167+31))</f>
        <v/>
      </c>
      <c r="AD167" s="124">
        <f>IF(AC167="","",TODAY()-AC167)</f>
        <v/>
      </c>
      <c r="AE167" s="227" t="n">
        <v>45674</v>
      </c>
      <c r="AF167" s="184" t="n">
        <v>875000</v>
      </c>
      <c r="AG167" s="184">
        <f>IF(AC167="","SIN ESTADO",IF(AE167&lt;&gt;"","PAGA",IF(AD167&gt;0,"VENCIDA",IF(AD167&gt;=-5,"POR VENCER","AL DÍA"))))</f>
        <v/>
      </c>
      <c r="AH167" s="185" t="inlineStr">
        <is>
          <t>TRANSFERENCIA</t>
        </is>
      </c>
      <c r="AI167" s="119">
        <f>IF(N($H167)&lt;5,"",IF(AC167="","",AC167+31))</f>
        <v/>
      </c>
      <c r="AJ167" s="124">
        <f>IF(AI167="","",TODAY()-AI167)</f>
        <v/>
      </c>
      <c r="AK167" s="407" t="n">
        <v>46069</v>
      </c>
      <c r="AL167" s="184" t="n">
        <v>875000</v>
      </c>
      <c r="AM167" s="184">
        <f>IF(AI167="","SIN ESTADO",IF(AK167&lt;&gt;"","PAGA",IF(AJ167&gt;0,"VENCIDA",IF(AJ167&gt;=-5,"POR VENCER","AL DÍA"))))</f>
        <v/>
      </c>
      <c r="AN167" s="185" t="inlineStr">
        <is>
          <t>TRANSFERENCIA</t>
        </is>
      </c>
      <c r="AO167" s="119">
        <f>IF(N($H167)&lt;6,"",IF(AI167="","",AI167+31))</f>
        <v/>
      </c>
      <c r="AP167" s="124">
        <f>IF(AO167="","",TODAY()-AO167)</f>
        <v/>
      </c>
      <c r="AQ167" s="477" t="n">
        <v>46097</v>
      </c>
      <c r="AR167" s="184" t="n">
        <v>875000</v>
      </c>
      <c r="AS167" s="184">
        <f>IF(AO167="","SIN ESTADO",IF(AQ167&lt;&gt;"","PAGA",IF(AP167&gt;0,"VENCIDA",IF(AP167&gt;=-5,"POR VENCER","AL DÍA"))))</f>
        <v/>
      </c>
      <c r="AT167" s="185" t="inlineStr">
        <is>
          <t>TRANSFERENCIA</t>
        </is>
      </c>
      <c r="AU167" s="119">
        <f>IF(N($H167)&lt;7,"",IF(AO167="","",AO167+31))</f>
        <v/>
      </c>
      <c r="AV167" s="124">
        <f>IF(AU167="","",TODAY()-AU167)</f>
        <v/>
      </c>
      <c r="AW167" s="407" t="n">
        <v>46129</v>
      </c>
      <c r="AX167" s="184" t="n">
        <v>875000</v>
      </c>
      <c r="AY167" s="184">
        <f>IF(AU167="","SIN ESTADO",IF(AW167&lt;&gt;"","PAGA",IF(AV167&gt;0,"VENCIDA",IF(AV167&gt;=-5,"POR VENCER","AL DÍA"))))</f>
        <v/>
      </c>
      <c r="AZ167" s="185" t="inlineStr">
        <is>
          <t>TRANSFERENCIA</t>
        </is>
      </c>
      <c r="BA167" s="119">
        <f>IF(N($H167)&lt;8,"",IF(AU167="","",AU167+31))</f>
        <v/>
      </c>
      <c r="BB167" s="124">
        <f>IF(BA167="","",TODAY()-BA167)</f>
        <v/>
      </c>
      <c r="BC167" s="494" t="n">
        <v>46160</v>
      </c>
      <c r="BD167" s="184" t="n">
        <v>875000</v>
      </c>
      <c r="BE167" s="184">
        <f>IF(BA167="","SIN ESTADO",IF(BC167&lt;&gt;"","PAGA",IF(BB167&gt;0,"VENCIDA",IF(BB167&gt;=-5,"POR VENCER","AL DÍA"))))</f>
        <v/>
      </c>
      <c r="BF167" s="185" t="inlineStr">
        <is>
          <t>TRANSFERENCIA</t>
        </is>
      </c>
      <c r="BG167" s="119">
        <f>IF(N($H167)&lt;9,"",IF(BA167="","",BA167+31))</f>
        <v/>
      </c>
      <c r="BH167" s="124">
        <f>IF(BG167="","",TODAY()-BG167)</f>
        <v/>
      </c>
      <c r="BI167" s="494" t="n">
        <v>46186</v>
      </c>
      <c r="BJ167" s="184" t="n">
        <v>14000000</v>
      </c>
      <c r="BK167" s="184">
        <f>IF(BG167="","SIN ESTADO",IF(BI167&lt;&gt;"","PAGA",IF(BH167&gt;0,"VENCIDA",IF(BH167&gt;=-5,"POR VENCER","AL DÍA"))))</f>
        <v/>
      </c>
      <c r="BL167" s="185" t="inlineStr">
        <is>
          <t>EFECTIVO</t>
        </is>
      </c>
      <c r="BM167" s="119">
        <f>IF(N($H167)&lt;10,"",IF(BG167="","",BG167+31))</f>
        <v/>
      </c>
      <c r="BN167" s="124">
        <f>IF(BM167="","",TODAY()-BM167)</f>
        <v/>
      </c>
      <c r="BO167" s="494" t="n"/>
      <c r="BP167" s="184" t="n"/>
      <c r="BQ167" s="184">
        <f>IF(BM167="","SIN ESTADO",IF(BO167&lt;&gt;"","PAGA",IF(BN167&gt;0,"VENCIDA",IF(BN167&gt;=-5,"POR VENCER","AL DÍA"))))</f>
        <v/>
      </c>
      <c r="BR167" s="185" t="n"/>
      <c r="BS167" s="119">
        <f>IF(N($H167)&lt;11,"",IF(BM167="","",BM167+31))</f>
        <v/>
      </c>
      <c r="BT167" s="124">
        <f>IF(BS167="","",TODAY()-BS167)</f>
        <v/>
      </c>
      <c r="BU167" s="494" t="n"/>
      <c r="BV167" s="184" t="n"/>
      <c r="BW167" s="184">
        <f>IF(BS167="","SIN ESTADO",IF(BU167&lt;&gt;"","PAGA",IF(BT167&gt;0,"VENCIDA",IF(BT167&gt;=-5,"POR VENCER","AL DÍA"))))</f>
        <v/>
      </c>
      <c r="BX167" s="185" t="n"/>
      <c r="BY167" s="119">
        <f>IF(N($H167)&lt;12,"",IF(BS167="","",BS167+31))</f>
        <v/>
      </c>
      <c r="BZ167" s="124">
        <f>IF(BY167="","",TODAY()-BY167)</f>
        <v/>
      </c>
      <c r="CA167" s="494" t="n"/>
      <c r="CB167" s="184" t="n"/>
      <c r="CC167" s="184">
        <f>IF(BY167="","SIN ESTADO",IF(CA167&lt;&gt;"","PAGA",IF(BZ167&gt;0,"VENCIDA",IF(BZ167&gt;=-5,"POR VENCER","AL DÍA"))))</f>
        <v/>
      </c>
      <c r="CD167" s="185" t="n"/>
      <c r="CE167" s="119">
        <f>IF(N($H167)&lt;13,"",IF(BY167="","",BY167+31))</f>
        <v/>
      </c>
      <c r="CF167" s="124">
        <f>IF(CE167="","",TODAY()-CE167)</f>
        <v/>
      </c>
      <c r="CG167" s="494" t="n"/>
      <c r="CH167" s="184" t="n"/>
      <c r="CI167" s="184">
        <f>IF(CE167="","SIN ESTADO",IF(CG167&lt;&gt;"","PAGA",IF(CF167&gt;0,"VENCIDA",IF(CF167&gt;=-5,"POR VENCER","AL DÍA"))))</f>
        <v/>
      </c>
      <c r="CJ167" s="185" t="n"/>
      <c r="CK167" s="119">
        <f>IF(N($H167)&lt;14,"",IF(CE167="","",CE167+31))</f>
        <v/>
      </c>
      <c r="CL167" s="124">
        <f>IF(CK167="","",TODAY()-CK167)</f>
        <v/>
      </c>
      <c r="CM167" s="494" t="n"/>
      <c r="CN167" s="184" t="n"/>
      <c r="CO167" s="184">
        <f>IF(CK167="","SIN ESTADO",IF(CM167&lt;&gt;"","PAGA",IF(CL167&gt;0,"VENCIDA",IF(CL167&gt;=-5,"POR VENCER","AL DÍA"))))</f>
        <v/>
      </c>
      <c r="CP167" s="185" t="n"/>
      <c r="CQ167" s="119">
        <f>IF(N($H167)&lt;15,"",IF(CK167="","",CK167+31))</f>
        <v/>
      </c>
      <c r="CR167" s="124">
        <f>IF(CQ167="","",TODAY()-CQ167)</f>
        <v/>
      </c>
      <c r="CS167" s="494" t="n"/>
      <c r="CT167" s="184" t="n"/>
      <c r="CU167" s="184">
        <f>IF(CQ167="","SIN ESTADO",IF(CS167&lt;&gt;"","PAGA",IF(CR167&gt;0,"VENCIDA",IF(CR167&gt;=-5,"POR VENCER","AL DÍA"))))</f>
        <v/>
      </c>
      <c r="CV167" s="185" t="n"/>
      <c r="CW167" s="119">
        <f>IF(N($H167)&lt;16,"",IF(CQ167="","",CQ167+31))</f>
        <v/>
      </c>
      <c r="CX167" s="124">
        <f>IF(CW167="","",TODAY()-CW167)</f>
        <v/>
      </c>
      <c r="CY167" s="494" t="n"/>
      <c r="CZ167" s="184" t="n"/>
      <c r="DA167" s="184">
        <f>IF(CW167="","SIN ESTADO",IF(CY167&lt;&gt;"","PAGA",IF(CX167&gt;0,"VENCIDA",IF(CX167&gt;=-5,"POR VENCER","AL DÍA"))))</f>
        <v/>
      </c>
      <c r="DB167" s="185" t="n"/>
      <c r="DC167" s="119">
        <f>IF(N($H167)&lt;17,"",IF(CW167="","",CW167+31))</f>
        <v/>
      </c>
      <c r="DD167" s="124">
        <f>IF(DC167="","",TODAY()-DC167)</f>
        <v/>
      </c>
      <c r="DE167" s="494" t="n"/>
      <c r="DF167" s="184" t="n"/>
      <c r="DG167" s="184">
        <f>IF(DC167="","SIN ESTADO",IF(DE167&lt;&gt;"","PAGA",IF(DD167&gt;0,"VENCIDA",IF(DD167&gt;=-5,"POR VENCER","AL DÍA"))))</f>
        <v/>
      </c>
      <c r="DH167" s="185" t="n"/>
      <c r="DI167" s="119">
        <f>IF(N($H167)&lt;18,"",IF(DC167="","",DC167+31))</f>
        <v/>
      </c>
      <c r="DJ167" s="124">
        <f>IF(DI167="","",TODAY()-DI167)</f>
        <v/>
      </c>
      <c r="DK167" s="494" t="n"/>
      <c r="DL167" s="184" t="n"/>
      <c r="DM167" s="184">
        <f>IF(DI167="","SIN ESTADO",IF(DK167&lt;&gt;"","PAGA",IF(DJ167&gt;0,"VENCIDA",IF(DJ167&gt;=-5,"POR VENCER","AL DÍA"))))</f>
        <v/>
      </c>
      <c r="DN167" s="185" t="n"/>
      <c r="DO167" s="119">
        <f>IF(N($H167)&lt;19,"",IF(DI167="","",DI167+31))</f>
        <v/>
      </c>
      <c r="DP167" s="124">
        <f>IF(DO167="","",TODAY()-DO167)</f>
        <v/>
      </c>
      <c r="DQ167" s="494" t="n"/>
      <c r="DR167" s="184" t="n"/>
      <c r="DS167" s="184">
        <f>IF(DO167="","SIN ESTADO",IF(DQ167&lt;&gt;"","PAGA",IF(DP167&gt;0,"VENCIDA",IF(DP167&gt;=-5,"POR VENCER","AL DÍA"))))</f>
        <v/>
      </c>
      <c r="DT167" s="185" t="n"/>
      <c r="DU167" s="119">
        <f>IF(N($H167)&lt;20,"",IF(DO167="","",DO167+31))</f>
        <v/>
      </c>
      <c r="DV167" s="124">
        <f>IF(DU167="","",TODAY()-DU167)</f>
        <v/>
      </c>
      <c r="DW167" s="494" t="n"/>
      <c r="DX167" s="184" t="n"/>
      <c r="DY167" s="184">
        <f>IF(DU167="","SIN ESTADO",IF(DW167&lt;&gt;"","PAGA",IF(DV167&gt;0,"VENCIDA",IF(DV167&gt;=-5,"POR VENCER","AL DÍA"))))</f>
        <v/>
      </c>
      <c r="DZ167" s="185" t="n"/>
      <c r="EA167" s="119">
        <f>IF(N($H167)&lt;21,"",IF(DU167="","",DU167+31))</f>
        <v/>
      </c>
      <c r="EB167" s="124">
        <f>IF(EA167="","",TODAY()-EA167)</f>
        <v/>
      </c>
      <c r="EC167" s="494" t="n"/>
      <c r="ED167" s="184" t="n"/>
      <c r="EE167" s="184">
        <f>IF(EA167="","SIN ESTADO",IF(EC167&lt;&gt;"","PAGA",IF(EB167&gt;0,"VENCIDA",IF(EB167&gt;=-5,"POR VENCER","AL DÍA"))))</f>
        <v/>
      </c>
      <c r="EF167" s="185" t="n"/>
      <c r="EG167" s="119">
        <f>IF(N($H167)&lt;22,"",IF(EA167="","",EA167+31))</f>
        <v/>
      </c>
      <c r="EH167" s="124">
        <f>IF(EG167="","",TODAY()-EG167)</f>
        <v/>
      </c>
      <c r="EI167" s="494" t="n"/>
      <c r="EJ167" s="184" t="n"/>
      <c r="EK167" s="184">
        <f>IF(EG167="","SIN ESTADO",IF(EI167&lt;&gt;"","PAGA",IF(EH167&gt;0,"VENCIDA",IF(EH167&gt;=-5,"POR VENCER","AL DÍA"))))</f>
        <v/>
      </c>
      <c r="EL167" s="185" t="n"/>
      <c r="EM167" s="119">
        <f>IF(N($H167)&lt;23,"",IF(EG167="","",EG167+31))</f>
        <v/>
      </c>
      <c r="EN167" s="124">
        <f>IF(EM167="","",TODAY()-EM167)</f>
        <v/>
      </c>
      <c r="EO167" s="494" t="n"/>
      <c r="EP167" s="184" t="n"/>
      <c r="EQ167" s="184">
        <f>IF(EM167="","SIN ESTADO",IF(EO167&lt;&gt;"","PAGA",IF(EN167&gt;0,"VENCIDA",IF(EN167&gt;=-5,"POR VENCER","AL DÍA"))))</f>
        <v/>
      </c>
      <c r="ER167" s="185" t="n"/>
      <c r="ES167" s="119">
        <f>IF(N($H167)&lt;24,"",IF(EM167="","",EM167+31))</f>
        <v/>
      </c>
      <c r="ET167" s="124">
        <f>IF(ES167="","",TODAY()-ES167)</f>
        <v/>
      </c>
      <c r="EU167" s="494" t="n"/>
      <c r="EV167" s="184" t="n"/>
      <c r="EW167" s="184">
        <f>IF(ES167="","SIN ESTADO",IF(EU167&lt;&gt;"","PAGA",IF(ET167&gt;0,"VENCIDA",IF(ET167&gt;=-5,"POR VENCER","AL DÍA"))))</f>
        <v/>
      </c>
      <c r="EX167" s="185" t="n"/>
      <c r="EY167" s="119">
        <f>IF(N($H167)&lt;25,"",IF(ES167="","",ES167+31))</f>
        <v/>
      </c>
      <c r="EZ167" s="124">
        <f>IF(EY167="","",TODAY()-EY167)</f>
        <v/>
      </c>
      <c r="FA167" s="494" t="n"/>
      <c r="FB167" s="184" t="n"/>
      <c r="FC167" s="184">
        <f>IF(EY167="","SIN ESTADO",IF(FA167&lt;&gt;"","PAGA",IF(EZ167&gt;0,"VENCIDA",IF(EZ167&gt;=-5,"POR VENCER","AL DÍA"))))</f>
        <v/>
      </c>
      <c r="FD167" s="185" t="n"/>
      <c r="FE167" s="119">
        <f>IF(N($H167)&lt;26,"",IF(EY167="","",EY167+31))</f>
        <v/>
      </c>
      <c r="FF167" s="124">
        <f>IF(FE167="","",TODAY()-FE167)</f>
        <v/>
      </c>
      <c r="FG167" s="494" t="n"/>
      <c r="FH167" s="184" t="n"/>
      <c r="FI167" s="184">
        <f>IF(FE167="","SIN ESTADO",IF(FG167&lt;&gt;"","PAGA",IF(FF167&gt;0,"VENCIDA",IF(FF167&gt;=-5,"POR VENCER","AL DÍA"))))</f>
        <v/>
      </c>
      <c r="FJ167" s="185" t="n"/>
      <c r="FK167" s="119">
        <f>IF(N($H167)&lt;27,"",IF(FE167="","",FE167+31))</f>
        <v/>
      </c>
      <c r="FL167" s="124">
        <f>IF(FK167="","",TODAY()-FK167)</f>
        <v/>
      </c>
      <c r="FM167" s="494" t="n"/>
      <c r="FN167" s="184" t="n"/>
      <c r="FO167" s="184">
        <f>IF(FK167="","SIN ESTADO",IF(FM167&lt;&gt;"","PAGA",IF(FL167&gt;0,"VENCIDA",IF(FL167&gt;=-5,"POR VENCER","AL DÍA"))))</f>
        <v/>
      </c>
      <c r="FP167" s="185" t="n"/>
      <c r="FQ167" s="119">
        <f>IF(N($H167)&lt;28,"",IF(FK167="","",FK167+31))</f>
        <v/>
      </c>
      <c r="FR167" s="124">
        <f>IF(FQ167="","",TODAY()-FQ167)</f>
        <v/>
      </c>
      <c r="FS167" s="494" t="n"/>
      <c r="FT167" s="184" t="n"/>
      <c r="FU167" s="184">
        <f>IF(FQ167="","SIN ESTADO",IF(FS167&lt;&gt;"","PAGA",IF(FR167&gt;0,"VENCIDA",IF(FR167&gt;=-5,"POR VENCER","AL DÍA"))))</f>
        <v/>
      </c>
      <c r="FV167" s="185" t="n"/>
      <c r="FW167" s="119">
        <f>IF(N($H167)&lt;29,"",IF(FQ167="","",FQ167+31))</f>
        <v/>
      </c>
      <c r="FX167" s="124">
        <f>IF(FW167="","",TODAY()-FW167)</f>
        <v/>
      </c>
      <c r="FY167" s="494" t="n"/>
      <c r="FZ167" s="184" t="n"/>
      <c r="GA167" s="184">
        <f>IF(FW167="","SIN ESTADO",IF(FY167&lt;&gt;"","PAGA",IF(FX167&gt;0,"VENCIDA",IF(FX167&gt;=-5,"POR VENCER","AL DÍA"))))</f>
        <v/>
      </c>
      <c r="GB167" s="185" t="n"/>
      <c r="GC167" s="119">
        <f>IF(N($H167)&lt;30,"",IF(FW167="","",FW167+31))</f>
        <v/>
      </c>
      <c r="GD167" s="124">
        <f>IF(GC167="","",TODAY()-GC167)</f>
        <v/>
      </c>
      <c r="GE167" s="494" t="n"/>
      <c r="GF167" s="184" t="n"/>
      <c r="GG167" s="184">
        <f>IF(GC167="","SIN ESTADO",IF(GE167&lt;&gt;"","PAGA",IF(GD167&gt;0,"VENCIDA",IF(GD167&gt;=-5,"POR VENCER","AL DÍA"))))</f>
        <v/>
      </c>
      <c r="GH167" s="185" t="n"/>
      <c r="GI167" s="119">
        <f>IF(N($H167)&lt;31,"",IF(GC167="","",GC167+31))</f>
        <v/>
      </c>
      <c r="GJ167" s="124">
        <f>IF(GI167="","",TODAY()-GI167)</f>
        <v/>
      </c>
      <c r="GK167" s="494" t="n"/>
      <c r="GL167" s="184" t="n"/>
      <c r="GM167" s="184">
        <f>IF(GI167="","SIN ESTADO",IF(GK167&lt;&gt;"","PAGA",IF(GJ167&gt;0,"VENCIDA",IF(GJ167&gt;=-5,"POR VENCER","AL DÍA"))))</f>
        <v/>
      </c>
      <c r="GN167" s="185" t="n"/>
      <c r="GO167" s="119">
        <f>IF(N($H167)&lt;32,"",IF(GI167="","",GI167+31))</f>
        <v/>
      </c>
      <c r="GP167" s="124">
        <f>IF(GO167="","",TODAY()-GO167)</f>
        <v/>
      </c>
      <c r="GQ167" s="494" t="n"/>
      <c r="GR167" s="184" t="n"/>
      <c r="GS167" s="184">
        <f>IF(GO167="","SIN ESTADO",IF(GQ167&lt;&gt;"","PAGA",IF(GP167&gt;0,"VENCIDA",IF(GP167&gt;=-5,"POR VENCER","AL DÍA"))))</f>
        <v/>
      </c>
      <c r="GT167" s="185" t="n"/>
      <c r="GU167" s="119">
        <f>IF(N($H167)&lt;33,"",IF(GO167="","",GO167+31))</f>
        <v/>
      </c>
      <c r="GV167" s="124">
        <f>IF(GU167="","",TODAY()-GU167)</f>
        <v/>
      </c>
      <c r="GW167" s="494" t="n"/>
      <c r="GX167" s="184" t="n"/>
      <c r="GY167" s="184">
        <f>IF(GU167="","SIN ESTADO",IF(GW167&lt;&gt;"","PAGA",IF(GV167&gt;0,"VENCIDA",IF(GV167&gt;=-5,"POR VENCER","AL DÍA"))))</f>
        <v/>
      </c>
      <c r="GZ167" s="185" t="n"/>
      <c r="HA167" s="119">
        <f>IF(N($H167)&lt;34,"",IF(GU167="","",GU167+31))</f>
        <v/>
      </c>
      <c r="HB167" s="124">
        <f>IF(HA167="","",TODAY()-HA167)</f>
        <v/>
      </c>
      <c r="HC167" s="494" t="n"/>
      <c r="HD167" s="184" t="n"/>
      <c r="HE167" s="184">
        <f>IF(HA167="","SIN ESTADO",IF(HC167&lt;&gt;"","PAGA",IF(HB167&gt;0,"VENCIDA",IF(HB167&gt;=-5,"POR VENCER","AL DÍA"))))</f>
        <v/>
      </c>
      <c r="HF167" s="185" t="n"/>
      <c r="HG167" s="119">
        <f>IF(N($H167)&lt;35,"",IF(HA167="","",HA167+31))</f>
        <v/>
      </c>
      <c r="HH167" s="124">
        <f>IF(HG167="","",TODAY()-HG167)</f>
        <v/>
      </c>
      <c r="HI167" s="494" t="n"/>
      <c r="HJ167" s="184" t="n"/>
      <c r="HK167" s="184">
        <f>IF(HG167="","SIN ESTADO",IF(HI167&lt;&gt;"","PAGA",IF(HH167&gt;0,"VENCIDA",IF(HH167&gt;=-5,"POR VENCER","AL DÍA"))))</f>
        <v/>
      </c>
      <c r="HL167" s="168" t="n"/>
      <c r="HM167" s="119">
        <f>IF(N($H167)&lt;36,"",IF(HG167="","",HG167+31))</f>
        <v/>
      </c>
      <c r="HN167" s="124">
        <f>IF(HM167="","",TODAY()-HM167)</f>
        <v/>
      </c>
      <c r="HO167" s="494" t="n"/>
      <c r="HP167" s="184" t="n"/>
      <c r="HQ167" s="184">
        <f>IF(HM167="","SIN ESTADO",IF(HO167&lt;&gt;"","PAGA",IF(HN167&gt;0,"VENCIDA",IF(HN167&gt;=-5,"POR VENCER","AL DÍA"))))</f>
        <v/>
      </c>
      <c r="HR167" s="168" t="n"/>
      <c r="HS167" s="169">
        <f>N167+T167+Z167+AF167+AL167+AR167+AX167+BD167+BJ167+BP167+BV167+CB167+CH167+CN167+CT167+CZ167+DF167+DL167+DR167+DX167+ED167+EJ167+EP167+EV167+FB167+FH167+FN167+FT167+FZ167+GF167+GL167+GR167+GX167+HD167+HJ167+HP167</f>
        <v/>
      </c>
      <c r="HU167" s="170">
        <f>IFERROR(N($J167),0)</f>
        <v/>
      </c>
      <c r="HW167" s="170">
        <f>SUMPRODUCT((MOD(COLUMN($M167:$HR167)-COLUMN($M167),6)=0)*ISNUMBER($M167:$HR167)*($M167:$HR167&gt;=RESUMEN!$C$26)*($M167:$HR167&lt;=RESUMEN!$C$27)*IFERROR(N($N167:$HS167),0))</f>
        <v/>
      </c>
      <c r="HX167" s="170">
        <f>SUMPRODUCT((MOD(COLUMN($M167:$HR167)-COLUMN($M167),6)=0)*ISNUMBER($M167:$HR167)*($M167:$HR167&gt;=RESUMEN!$C$26)*($M167:$HR167&lt;=RESUMEN!$C$27))</f>
        <v/>
      </c>
    </row>
    <row r="168" ht="15.75" customHeight="1" s="506">
      <c r="B168" s="113">
        <f>VENTAS!A167</f>
        <v/>
      </c>
      <c r="C168" s="236">
        <f>VENTAS!B167</f>
        <v/>
      </c>
      <c r="D168" s="53">
        <f>VENTAS!C167</f>
        <v/>
      </c>
      <c r="E168" s="114">
        <f>VENTAS!D167</f>
        <v/>
      </c>
      <c r="F168" s="114">
        <f>VENTAS!J167</f>
        <v/>
      </c>
      <c r="G168" s="494">
        <f>VENTAS!F167</f>
        <v/>
      </c>
      <c r="H168" s="479">
        <f>VENTAS!K167</f>
        <v/>
      </c>
      <c r="I168" s="479">
        <f>VENTAS!M167</f>
        <v/>
      </c>
      <c r="J168" s="184">
        <f>VENTAS!L167</f>
        <v/>
      </c>
      <c r="K168" s="119">
        <f>IF(N($H168)&lt;1,"",$G168+31)</f>
        <v/>
      </c>
      <c r="L168" s="124">
        <f>IF(K168="","",TODAY()-K168)</f>
        <v/>
      </c>
      <c r="M168" s="494" t="n"/>
      <c r="N168" s="374" t="n"/>
      <c r="O168" s="184">
        <f>IF(K168="","SIN ESTADO",IF(M168&lt;&gt;"","PAGA",IF(L168&gt;0,"VENCIDA",IF(L168&gt;=-5,"POR VENCER","AL DÍA"))))</f>
        <v/>
      </c>
      <c r="P168" s="185" t="n"/>
      <c r="Q168" s="119">
        <f>IF(N($H168)&lt;2,"",IF(K168="","",K168+31))</f>
        <v/>
      </c>
      <c r="R168" s="124">
        <f>IF(Q168="","",TODAY()-Q168)</f>
        <v/>
      </c>
      <c r="S168" s="494" t="n"/>
      <c r="T168" s="184" t="n"/>
      <c r="U168" s="184">
        <f>IF(Q168="","SIN ESTADO",IF(S168&lt;&gt;"","PAGA",IF(R168&gt;0,"VENCIDA",IF(R168&gt;=-5,"POR VENCER","AL DÍA"))))</f>
        <v/>
      </c>
      <c r="V168" s="185" t="n"/>
      <c r="W168" s="119">
        <f>IF(N($H168)&lt;3,"",IF(Q168="","",Q168+31))</f>
        <v/>
      </c>
      <c r="X168" s="124">
        <f>IF(W168="","",TODAY()-W168)</f>
        <v/>
      </c>
      <c r="Y168" s="494" t="n"/>
      <c r="Z168" s="184" t="n"/>
      <c r="AA168" s="184">
        <f>IF(W168="","SIN ESTADO",IF(Y168&lt;&gt;"","PAGA",IF(X168&gt;0,"VENCIDA",IF(X168&gt;=-5,"POR VENCER","AL DÍA"))))</f>
        <v/>
      </c>
      <c r="AB168" s="185" t="n"/>
      <c r="AC168" s="119">
        <f>IF(N($H168)&lt;4,"",IF(W168="","",W168+31))</f>
        <v/>
      </c>
      <c r="AD168" s="124">
        <f>IF(AC168="","",TODAY()-AC168)</f>
        <v/>
      </c>
      <c r="AE168" s="494" t="n"/>
      <c r="AF168" s="184" t="n"/>
      <c r="AG168" s="184">
        <f>IF(AC168="","SIN ESTADO",IF(AE168&lt;&gt;"","PAGA",IF(AD168&gt;0,"VENCIDA",IF(AD168&gt;=-5,"POR VENCER","AL DÍA"))))</f>
        <v/>
      </c>
      <c r="AH168" s="185" t="n"/>
      <c r="AI168" s="119">
        <f>IF(N($H168)&lt;5,"",IF(AC168="","",AC168+31))</f>
        <v/>
      </c>
      <c r="AJ168" s="124">
        <f>IF(AI168="","",TODAY()-AI168)</f>
        <v/>
      </c>
      <c r="AK168" s="494" t="n"/>
      <c r="AL168" s="184" t="n"/>
      <c r="AM168" s="184">
        <f>IF(AI168="","SIN ESTADO",IF(AK168&lt;&gt;"","PAGA",IF(AJ168&gt;0,"VENCIDA",IF(AJ168&gt;=-5,"POR VENCER","AL DÍA"))))</f>
        <v/>
      </c>
      <c r="AN168" s="185" t="n"/>
      <c r="AO168" s="119">
        <f>IF(N($H168)&lt;6,"",IF(AI168="","",AI168+31))</f>
        <v/>
      </c>
      <c r="AP168" s="124">
        <f>IF(AO168="","",TODAY()-AO168)</f>
        <v/>
      </c>
      <c r="AQ168" s="270" t="n"/>
      <c r="AR168" s="184" t="n"/>
      <c r="AS168" s="184">
        <f>IF(AO168="","SIN ESTADO",IF(AQ168&lt;&gt;"","PAGA",IF(AP168&gt;0,"VENCIDA",IF(AP168&gt;=-5,"POR VENCER","AL DÍA"))))</f>
        <v/>
      </c>
      <c r="AT168" s="185" t="n"/>
      <c r="AU168" s="119">
        <f>IF(N($H168)&lt;7,"",IF(AO168="","",AO168+31))</f>
        <v/>
      </c>
      <c r="AV168" s="124">
        <f>IF(AU168="","",TODAY()-AU168)</f>
        <v/>
      </c>
      <c r="AW168" s="494" t="n"/>
      <c r="AX168" s="184" t="n"/>
      <c r="AY168" s="184">
        <f>IF(AU168="","SIN ESTADO",IF(AW168&lt;&gt;"","PAGA",IF(AV168&gt;0,"VENCIDA",IF(AV168&gt;=-5,"POR VENCER","AL DÍA"))))</f>
        <v/>
      </c>
      <c r="AZ168" s="185" t="n"/>
      <c r="BA168" s="119">
        <f>IF(N($H168)&lt;8,"",IF(AU168="","",AU168+31))</f>
        <v/>
      </c>
      <c r="BB168" s="124">
        <f>IF(BA168="","",TODAY()-BA168)</f>
        <v/>
      </c>
      <c r="BC168" s="494" t="n"/>
      <c r="BD168" s="184" t="n"/>
      <c r="BE168" s="184">
        <f>IF(BA168="","SIN ESTADO",IF(BC168&lt;&gt;"","PAGA",IF(BB168&gt;0,"VENCIDA",IF(BB168&gt;=-5,"POR VENCER","AL DÍA"))))</f>
        <v/>
      </c>
      <c r="BF168" s="185" t="n"/>
      <c r="BG168" s="119">
        <f>IF(N($H168)&lt;9,"",IF(BA168="","",BA168+31))</f>
        <v/>
      </c>
      <c r="BH168" s="124">
        <f>IF(BG168="","",TODAY()-BG168)</f>
        <v/>
      </c>
      <c r="BI168" s="494" t="n"/>
      <c r="BJ168" s="184" t="n"/>
      <c r="BK168" s="184">
        <f>IF(BG168="","SIN ESTADO",IF(BI168&lt;&gt;"","PAGA",IF(BH168&gt;0,"VENCIDA",IF(BH168&gt;=-5,"POR VENCER","AL DÍA"))))</f>
        <v/>
      </c>
      <c r="BL168" s="185" t="n"/>
      <c r="BM168" s="119">
        <f>IF(N($H168)&lt;10,"",IF(BG168="","",BG168+31))</f>
        <v/>
      </c>
      <c r="BN168" s="124">
        <f>IF(BM168="","",TODAY()-BM168)</f>
        <v/>
      </c>
      <c r="BO168" s="494" t="n"/>
      <c r="BP168" s="184" t="n"/>
      <c r="BQ168" s="184">
        <f>IF(BM168="","SIN ESTADO",IF(BO168&lt;&gt;"","PAGA",IF(BN168&gt;0,"VENCIDA",IF(BN168&gt;=-5,"POR VENCER","AL DÍA"))))</f>
        <v/>
      </c>
      <c r="BR168" s="185" t="n"/>
      <c r="BS168" s="119">
        <f>IF(N($H168)&lt;11,"",IF(BM168="","",BM168+31))</f>
        <v/>
      </c>
      <c r="BT168" s="124">
        <f>IF(BS168="","",TODAY()-BS168)</f>
        <v/>
      </c>
      <c r="BU168" s="494" t="n"/>
      <c r="BV168" s="184" t="n"/>
      <c r="BW168" s="184">
        <f>IF(BS168="","SIN ESTADO",IF(BU168&lt;&gt;"","PAGA",IF(BT168&gt;0,"VENCIDA",IF(BT168&gt;=-5,"POR VENCER","AL DÍA"))))</f>
        <v/>
      </c>
      <c r="BX168" s="185" t="n"/>
      <c r="BY168" s="119">
        <f>IF(N($H168)&lt;12,"",IF(BS168="","",BS168+31))</f>
        <v/>
      </c>
      <c r="BZ168" s="124">
        <f>IF(BY168="","",TODAY()-BY168)</f>
        <v/>
      </c>
      <c r="CA168" s="494" t="n"/>
      <c r="CB168" s="184" t="n"/>
      <c r="CC168" s="184">
        <f>IF(BY168="","SIN ESTADO",IF(CA168&lt;&gt;"","PAGA",IF(BZ168&gt;0,"VENCIDA",IF(BZ168&gt;=-5,"POR VENCER","AL DÍA"))))</f>
        <v/>
      </c>
      <c r="CD168" s="185" t="n"/>
      <c r="CE168" s="119">
        <f>IF(N($H168)&lt;13,"",IF(BY168="","",BY168+31))</f>
        <v/>
      </c>
      <c r="CF168" s="124">
        <f>IF(CE168="","",TODAY()-CE168)</f>
        <v/>
      </c>
      <c r="CG168" s="494" t="n"/>
      <c r="CH168" s="184" t="n"/>
      <c r="CI168" s="184">
        <f>IF(CE168="","SIN ESTADO",IF(CG168&lt;&gt;"","PAGA",IF(CF168&gt;0,"VENCIDA",IF(CF168&gt;=-5,"POR VENCER","AL DÍA"))))</f>
        <v/>
      </c>
      <c r="CJ168" s="185" t="n"/>
      <c r="CK168" s="119">
        <f>IF(N($H168)&lt;14,"",IF(CE168="","",CE168+31))</f>
        <v/>
      </c>
      <c r="CL168" s="124">
        <f>IF(CK168="","",TODAY()-CK168)</f>
        <v/>
      </c>
      <c r="CM168" s="494" t="n"/>
      <c r="CN168" s="184" t="n"/>
      <c r="CO168" s="184">
        <f>IF(CK168="","SIN ESTADO",IF(CM168&lt;&gt;"","PAGA",IF(CL168&gt;0,"VENCIDA",IF(CL168&gt;=-5,"POR VENCER","AL DÍA"))))</f>
        <v/>
      </c>
      <c r="CP168" s="185" t="n"/>
      <c r="CQ168" s="119">
        <f>IF(N($H168)&lt;15,"",IF(CK168="","",CK168+31))</f>
        <v/>
      </c>
      <c r="CR168" s="124">
        <f>IF(CQ168="","",TODAY()-CQ168)</f>
        <v/>
      </c>
      <c r="CS168" s="494" t="n"/>
      <c r="CT168" s="184" t="n"/>
      <c r="CU168" s="184">
        <f>IF(CQ168="","SIN ESTADO",IF(CS168&lt;&gt;"","PAGA",IF(CR168&gt;0,"VENCIDA",IF(CR168&gt;=-5,"POR VENCER","AL DÍA"))))</f>
        <v/>
      </c>
      <c r="CV168" s="185" t="n"/>
      <c r="CW168" s="119">
        <f>IF(N($H168)&lt;16,"",IF(CQ168="","",CQ168+31))</f>
        <v/>
      </c>
      <c r="CX168" s="124">
        <f>IF(CW168="","",TODAY()-CW168)</f>
        <v/>
      </c>
      <c r="CY168" s="494" t="n"/>
      <c r="CZ168" s="184" t="n"/>
      <c r="DA168" s="184">
        <f>IF(CW168="","SIN ESTADO",IF(CY168&lt;&gt;"","PAGA",IF(CX168&gt;0,"VENCIDA",IF(CX168&gt;=-5,"POR VENCER","AL DÍA"))))</f>
        <v/>
      </c>
      <c r="DB168" s="185" t="n"/>
      <c r="DC168" s="119">
        <f>IF(N($H168)&lt;17,"",IF(CW168="","",CW168+31))</f>
        <v/>
      </c>
      <c r="DD168" s="124">
        <f>IF(DC168="","",TODAY()-DC168)</f>
        <v/>
      </c>
      <c r="DE168" s="494" t="n"/>
      <c r="DF168" s="184" t="n"/>
      <c r="DG168" s="184">
        <f>IF(DC168="","SIN ESTADO",IF(DE168&lt;&gt;"","PAGA",IF(DD168&gt;0,"VENCIDA",IF(DD168&gt;=-5,"POR VENCER","AL DÍA"))))</f>
        <v/>
      </c>
      <c r="DH168" s="185" t="n"/>
      <c r="DI168" s="119">
        <f>IF(N($H168)&lt;18,"",IF(DC168="","",DC168+31))</f>
        <v/>
      </c>
      <c r="DJ168" s="124">
        <f>IF(DI168="","",TODAY()-DI168)</f>
        <v/>
      </c>
      <c r="DK168" s="494" t="n"/>
      <c r="DL168" s="184" t="n"/>
      <c r="DM168" s="184">
        <f>IF(DI168="","SIN ESTADO",IF(DK168&lt;&gt;"","PAGA",IF(DJ168&gt;0,"VENCIDA",IF(DJ168&gt;=-5,"POR VENCER","AL DÍA"))))</f>
        <v/>
      </c>
      <c r="DN168" s="185" t="n"/>
      <c r="DO168" s="119">
        <f>IF(N($H168)&lt;19,"",IF(DI168="","",DI168+31))</f>
        <v/>
      </c>
      <c r="DP168" s="124">
        <f>IF(DO168="","",TODAY()-DO168)</f>
        <v/>
      </c>
      <c r="DQ168" s="494" t="n"/>
      <c r="DR168" s="184" t="n"/>
      <c r="DS168" s="184">
        <f>IF(DO168="","SIN ESTADO",IF(DQ168&lt;&gt;"","PAGA",IF(DP168&gt;0,"VENCIDA",IF(DP168&gt;=-5,"POR VENCER","AL DÍA"))))</f>
        <v/>
      </c>
      <c r="DT168" s="185" t="n"/>
      <c r="DU168" s="119">
        <f>IF(N($H168)&lt;20,"",IF(DO168="","",DO168+31))</f>
        <v/>
      </c>
      <c r="DV168" s="124">
        <f>IF(DU168="","",TODAY()-DU168)</f>
        <v/>
      </c>
      <c r="DW168" s="494" t="n"/>
      <c r="DX168" s="184" t="n"/>
      <c r="DY168" s="184">
        <f>IF(DU168="","SIN ESTADO",IF(DW168&lt;&gt;"","PAGA",IF(DV168&gt;0,"VENCIDA",IF(DV168&gt;=-5,"POR VENCER","AL DÍA"))))</f>
        <v/>
      </c>
      <c r="DZ168" s="185" t="n"/>
      <c r="EA168" s="119">
        <f>IF(N($H168)&lt;21,"",IF(DU168="","",DU168+31))</f>
        <v/>
      </c>
      <c r="EB168" s="124">
        <f>IF(EA168="","",TODAY()-EA168)</f>
        <v/>
      </c>
      <c r="EC168" s="494" t="n"/>
      <c r="ED168" s="184" t="n"/>
      <c r="EE168" s="184">
        <f>IF(EA168="","SIN ESTADO",IF(EC168&lt;&gt;"","PAGA",IF(EB168&gt;0,"VENCIDA",IF(EB168&gt;=-5,"POR VENCER","AL DÍA"))))</f>
        <v/>
      </c>
      <c r="EF168" s="185" t="n"/>
      <c r="EG168" s="119">
        <f>IF(N($H168)&lt;22,"",IF(EA168="","",EA168+31))</f>
        <v/>
      </c>
      <c r="EH168" s="124">
        <f>IF(EG168="","",TODAY()-EG168)</f>
        <v/>
      </c>
      <c r="EI168" s="494" t="n"/>
      <c r="EJ168" s="184" t="n"/>
      <c r="EK168" s="184">
        <f>IF(EG168="","SIN ESTADO",IF(EI168&lt;&gt;"","PAGA",IF(EH168&gt;0,"VENCIDA",IF(EH168&gt;=-5,"POR VENCER","AL DÍA"))))</f>
        <v/>
      </c>
      <c r="EL168" s="185" t="n"/>
      <c r="EM168" s="119">
        <f>IF(N($H168)&lt;23,"",IF(EG168="","",EG168+31))</f>
        <v/>
      </c>
      <c r="EN168" s="124">
        <f>IF(EM168="","",TODAY()-EM168)</f>
        <v/>
      </c>
      <c r="EO168" s="494" t="n"/>
      <c r="EP168" s="184" t="n"/>
      <c r="EQ168" s="184">
        <f>IF(EM168="","SIN ESTADO",IF(EO168&lt;&gt;"","PAGA",IF(EN168&gt;0,"VENCIDA",IF(EN168&gt;=-5,"POR VENCER","AL DÍA"))))</f>
        <v/>
      </c>
      <c r="ER168" s="185" t="n"/>
      <c r="ES168" s="119">
        <f>IF(N($H168)&lt;24,"",IF(EM168="","",EM168+31))</f>
        <v/>
      </c>
      <c r="ET168" s="124">
        <f>IF(ES168="","",TODAY()-ES168)</f>
        <v/>
      </c>
      <c r="EU168" s="494" t="n"/>
      <c r="EV168" s="184" t="n"/>
      <c r="EW168" s="184">
        <f>IF(ES168="","SIN ESTADO",IF(EU168&lt;&gt;"","PAGA",IF(ET168&gt;0,"VENCIDA",IF(ET168&gt;=-5,"POR VENCER","AL DÍA"))))</f>
        <v/>
      </c>
      <c r="EX168" s="185" t="n"/>
      <c r="EY168" s="119">
        <f>IF(N($H168)&lt;25,"",IF(ES168="","",ES168+31))</f>
        <v/>
      </c>
      <c r="EZ168" s="124">
        <f>IF(EY168="","",TODAY()-EY168)</f>
        <v/>
      </c>
      <c r="FA168" s="494" t="n"/>
      <c r="FB168" s="184" t="n"/>
      <c r="FC168" s="184">
        <f>IF(EY168="","SIN ESTADO",IF(FA168&lt;&gt;"","PAGA",IF(EZ168&gt;0,"VENCIDA",IF(EZ168&gt;=-5,"POR VENCER","AL DÍA"))))</f>
        <v/>
      </c>
      <c r="FD168" s="185" t="n"/>
      <c r="FE168" s="119">
        <f>IF(N($H168)&lt;26,"",IF(EY168="","",EY168+31))</f>
        <v/>
      </c>
      <c r="FF168" s="124">
        <f>IF(FE168="","",TODAY()-FE168)</f>
        <v/>
      </c>
      <c r="FG168" s="494" t="n"/>
      <c r="FH168" s="184" t="n"/>
      <c r="FI168" s="184">
        <f>IF(FE168="","SIN ESTADO",IF(FG168&lt;&gt;"","PAGA",IF(FF168&gt;0,"VENCIDA",IF(FF168&gt;=-5,"POR VENCER","AL DÍA"))))</f>
        <v/>
      </c>
      <c r="FJ168" s="185" t="n"/>
      <c r="FK168" s="119">
        <f>IF(N($H168)&lt;27,"",IF(FE168="","",FE168+31))</f>
        <v/>
      </c>
      <c r="FL168" s="124">
        <f>IF(FK168="","",TODAY()-FK168)</f>
        <v/>
      </c>
      <c r="FM168" s="494" t="n"/>
      <c r="FN168" s="184" t="n"/>
      <c r="FO168" s="184">
        <f>IF(FK168="","SIN ESTADO",IF(FM168&lt;&gt;"","PAGA",IF(FL168&gt;0,"VENCIDA",IF(FL168&gt;=-5,"POR VENCER","AL DÍA"))))</f>
        <v/>
      </c>
      <c r="FP168" s="185" t="n"/>
      <c r="FQ168" s="119">
        <f>IF(N($H168)&lt;28,"",IF(FK168="","",FK168+31))</f>
        <v/>
      </c>
      <c r="FR168" s="124">
        <f>IF(FQ168="","",TODAY()-FQ168)</f>
        <v/>
      </c>
      <c r="FS168" s="494" t="n"/>
      <c r="FT168" s="184" t="n"/>
      <c r="FU168" s="184">
        <f>IF(FQ168="","SIN ESTADO",IF(FS168&lt;&gt;"","PAGA",IF(FR168&gt;0,"VENCIDA",IF(FR168&gt;=-5,"POR VENCER","AL DÍA"))))</f>
        <v/>
      </c>
      <c r="FV168" s="185" t="n"/>
      <c r="FW168" s="119">
        <f>IF(N($H168)&lt;29,"",IF(FQ168="","",FQ168+31))</f>
        <v/>
      </c>
      <c r="FX168" s="124">
        <f>IF(FW168="","",TODAY()-FW168)</f>
        <v/>
      </c>
      <c r="FY168" s="494" t="n"/>
      <c r="FZ168" s="184" t="n"/>
      <c r="GA168" s="184">
        <f>IF(FW168="","SIN ESTADO",IF(FY168&lt;&gt;"","PAGA",IF(FX168&gt;0,"VENCIDA",IF(FX168&gt;=-5,"POR VENCER","AL DÍA"))))</f>
        <v/>
      </c>
      <c r="GB168" s="185" t="n"/>
      <c r="GC168" s="119">
        <f>IF(N($H168)&lt;30,"",IF(FW168="","",FW168+31))</f>
        <v/>
      </c>
      <c r="GD168" s="124">
        <f>IF(GC168="","",TODAY()-GC168)</f>
        <v/>
      </c>
      <c r="GE168" s="494" t="n"/>
      <c r="GF168" s="184" t="n"/>
      <c r="GG168" s="184">
        <f>IF(GC168="","SIN ESTADO",IF(GE168&lt;&gt;"","PAGA",IF(GD168&gt;0,"VENCIDA",IF(GD168&gt;=-5,"POR VENCER","AL DÍA"))))</f>
        <v/>
      </c>
      <c r="GH168" s="185" t="n"/>
      <c r="GI168" s="119">
        <f>IF(N($H168)&lt;31,"",IF(GC168="","",GC168+31))</f>
        <v/>
      </c>
      <c r="GJ168" s="124">
        <f>IF(GI168="","",TODAY()-GI168)</f>
        <v/>
      </c>
      <c r="GK168" s="494" t="n"/>
      <c r="GL168" s="184" t="n"/>
      <c r="GM168" s="184">
        <f>IF(GI168="","SIN ESTADO",IF(GK168&lt;&gt;"","PAGA",IF(GJ168&gt;0,"VENCIDA",IF(GJ168&gt;=-5,"POR VENCER","AL DÍA"))))</f>
        <v/>
      </c>
      <c r="GN168" s="185" t="n"/>
      <c r="GO168" s="119">
        <f>IF(N($H168)&lt;32,"",IF(GI168="","",GI168+31))</f>
        <v/>
      </c>
      <c r="GP168" s="124">
        <f>IF(GO168="","",TODAY()-GO168)</f>
        <v/>
      </c>
      <c r="GQ168" s="494" t="n"/>
      <c r="GR168" s="184" t="n"/>
      <c r="GS168" s="184">
        <f>IF(GO168="","SIN ESTADO",IF(GQ168&lt;&gt;"","PAGA",IF(GP168&gt;0,"VENCIDA",IF(GP168&gt;=-5,"POR VENCER","AL DÍA"))))</f>
        <v/>
      </c>
      <c r="GT168" s="185" t="n"/>
      <c r="GU168" s="119">
        <f>IF(N($H168)&lt;33,"",IF(GO168="","",GO168+31))</f>
        <v/>
      </c>
      <c r="GV168" s="124">
        <f>IF(GU168="","",TODAY()-GU168)</f>
        <v/>
      </c>
      <c r="GW168" s="494" t="n"/>
      <c r="GX168" s="184" t="n"/>
      <c r="GY168" s="184">
        <f>IF(GU168="","SIN ESTADO",IF(GW168&lt;&gt;"","PAGA",IF(GV168&gt;0,"VENCIDA",IF(GV168&gt;=-5,"POR VENCER","AL DÍA"))))</f>
        <v/>
      </c>
      <c r="GZ168" s="185" t="n"/>
      <c r="HA168" s="119">
        <f>IF(N($H168)&lt;34,"",IF(GU168="","",GU168+31))</f>
        <v/>
      </c>
      <c r="HB168" s="124">
        <f>IF(HA168="","",TODAY()-HA168)</f>
        <v/>
      </c>
      <c r="HC168" s="494" t="n"/>
      <c r="HD168" s="184" t="n"/>
      <c r="HE168" s="184">
        <f>IF(HA168="","SIN ESTADO",IF(HC168&lt;&gt;"","PAGA",IF(HB168&gt;0,"VENCIDA",IF(HB168&gt;=-5,"POR VENCER","AL DÍA"))))</f>
        <v/>
      </c>
      <c r="HF168" s="185" t="n"/>
      <c r="HG168" s="119">
        <f>IF(N($H168)&lt;35,"",IF(HA168="","",HA168+31))</f>
        <v/>
      </c>
      <c r="HH168" s="124">
        <f>IF(HG168="","",TODAY()-HG168)</f>
        <v/>
      </c>
      <c r="HI168" s="494" t="n"/>
      <c r="HJ168" s="184" t="n"/>
      <c r="HK168" s="184">
        <f>IF(HG168="","SIN ESTADO",IF(HI168&lt;&gt;"","PAGA",IF(HH168&gt;0,"VENCIDA",IF(HH168&gt;=-5,"POR VENCER","AL DÍA"))))</f>
        <v/>
      </c>
      <c r="HL168" s="168" t="n"/>
      <c r="HM168" s="119">
        <f>IF(N($H168)&lt;36,"",IF(HG168="","",HG168+31))</f>
        <v/>
      </c>
      <c r="HN168" s="124">
        <f>IF(HM168="","",TODAY()-HM168)</f>
        <v/>
      </c>
      <c r="HO168" s="494" t="n"/>
      <c r="HP168" s="184" t="n"/>
      <c r="HQ168" s="184">
        <f>IF(HM168="","SIN ESTADO",IF(HO168&lt;&gt;"","PAGA",IF(HN168&gt;0,"VENCIDA",IF(HN168&gt;=-5,"POR VENCER","AL DÍA"))))</f>
        <v/>
      </c>
      <c r="HR168" s="168" t="n"/>
      <c r="HS168" s="169">
        <f>N168+T168+Z168+AF168+AL168+AR168+AX168+BD168+BJ168+BP168+BV168+CB168+CH168+CN168+CT168+CZ168+DF168+DL168+DR168+DX168+ED168+EJ168+EP168+EV168+FB168+FH168+FN168+FT168+FZ168+GF168+GL168+GR168+GX168+HD168+HJ168+HP168</f>
        <v/>
      </c>
      <c r="HU168" s="170">
        <f>IFERROR(N($J168),0)</f>
        <v/>
      </c>
      <c r="HW168" s="170">
        <f>SUMPRODUCT((MOD(COLUMN($M168:$HR168)-COLUMN($M168),6)=0)*ISNUMBER($M168:$HR168)*($M168:$HR168&gt;=RESUMEN!$C$26)*($M168:$HR168&lt;=RESUMEN!$C$27)*IFERROR(N($N168:$HS168),0))</f>
        <v/>
      </c>
      <c r="HX168" s="170">
        <f>SUMPRODUCT((MOD(COLUMN($M168:$HR168)-COLUMN($M168),6)=0)*ISNUMBER($M168:$HR168)*($M168:$HR168&gt;=RESUMEN!$C$26)*($M168:$HR168&lt;=RESUMEN!$C$27))</f>
        <v/>
      </c>
    </row>
    <row r="169" ht="15.75" customHeight="1" s="506">
      <c r="B169" s="113">
        <f>VENTAS!A168</f>
        <v/>
      </c>
      <c r="C169" s="236">
        <f>VENTAS!B168</f>
        <v/>
      </c>
      <c r="D169" s="53">
        <f>VENTAS!C168</f>
        <v/>
      </c>
      <c r="E169" s="114">
        <f>VENTAS!D168</f>
        <v/>
      </c>
      <c r="F169" s="114">
        <f>VENTAS!J168</f>
        <v/>
      </c>
      <c r="G169" s="494">
        <f>VENTAS!F168</f>
        <v/>
      </c>
      <c r="H169" s="479">
        <f>VENTAS!K168</f>
        <v/>
      </c>
      <c r="I169" s="479">
        <f>VENTAS!M168</f>
        <v/>
      </c>
      <c r="J169" s="184">
        <f>VENTAS!L168</f>
        <v/>
      </c>
      <c r="K169" s="119">
        <f>IF(N($H169)&lt;1,"",$G169+31)</f>
        <v/>
      </c>
      <c r="L169" s="124">
        <f>IF(K169="","",TODAY()-K169)</f>
        <v/>
      </c>
      <c r="M169" s="201" t="n">
        <v>45935</v>
      </c>
      <c r="N169" s="374" t="n">
        <v>870000</v>
      </c>
      <c r="O169" s="184">
        <f>IF(K169="","SIN ESTADO",IF(M169&lt;&gt;"","PAGA",IF(L169&gt;0,"VENCIDA",IF(L169&gt;=-5,"POR VENCER","AL DÍA"))))</f>
        <v/>
      </c>
      <c r="P169" s="185" t="inlineStr">
        <is>
          <t>TRANSFERENCIA</t>
        </is>
      </c>
      <c r="Q169" s="119">
        <f>IF(N($H169)&lt;2,"",IF(K169="","",K169+31))</f>
        <v/>
      </c>
      <c r="R169" s="124">
        <f>IF(Q169="","",TODAY()-Q169)</f>
        <v/>
      </c>
      <c r="S169" s="406" t="n">
        <v>45977</v>
      </c>
      <c r="T169" s="184" t="n">
        <v>870000</v>
      </c>
      <c r="U169" s="184">
        <f>IF(Q169="","SIN ESTADO",IF(S169&lt;&gt;"","PAGA",IF(R169&gt;0,"VENCIDA",IF(R169&gt;=-5,"POR VENCER","AL DÍA"))))</f>
        <v/>
      </c>
      <c r="V169" s="185" t="inlineStr">
        <is>
          <t>TRANSFERENCIA</t>
        </is>
      </c>
      <c r="W169" s="119">
        <f>IF(N($H169)&lt;3,"",IF(Q169="","",Q169+31))</f>
        <v/>
      </c>
      <c r="X169" s="124">
        <f>IF(W169="","",TODAY()-W169)</f>
        <v/>
      </c>
      <c r="Y169" s="407" t="n">
        <v>46070</v>
      </c>
      <c r="Z169" s="184" t="n">
        <v>870000</v>
      </c>
      <c r="AA169" s="184">
        <f>IF(W169="","SIN ESTADO",IF(Y169&lt;&gt;"","PAGA",IF(X169&gt;0,"VENCIDA",IF(X169&gt;=-5,"POR VENCER","AL DÍA"))))</f>
        <v/>
      </c>
      <c r="AB169" s="185" t="inlineStr">
        <is>
          <t>TRANSFERENCIA</t>
        </is>
      </c>
      <c r="AC169" s="119">
        <f>IF(N($H169)&lt;4,"",IF(W169="","",W169+31))</f>
        <v/>
      </c>
      <c r="AD169" s="124">
        <f>IF(AC169="","",TODAY()-AC169)</f>
        <v/>
      </c>
      <c r="AE169" s="407" t="n">
        <v>46038</v>
      </c>
      <c r="AF169" s="184" t="n">
        <v>870000</v>
      </c>
      <c r="AG169" s="184">
        <f>IF(AC169="","SIN ESTADO",IF(AE169&lt;&gt;"","PAGA",IF(AD169&gt;0,"VENCIDA",IF(AD169&gt;=-5,"POR VENCER","AL DÍA"))))</f>
        <v/>
      </c>
      <c r="AH169" s="185" t="inlineStr">
        <is>
          <t>TRANSFERENCIA</t>
        </is>
      </c>
      <c r="AI169" s="119">
        <f>IF(N($H169)&lt;5,"",IF(AC169="","",AC169+31))</f>
        <v/>
      </c>
      <c r="AJ169" s="124">
        <f>IF(AI169="","",TODAY()-AI169)</f>
        <v/>
      </c>
      <c r="AK169" s="227" t="n">
        <v>46070</v>
      </c>
      <c r="AL169" s="184" t="n">
        <v>1740000</v>
      </c>
      <c r="AM169" s="184">
        <f>IF(AI169="","SIN ESTADO",IF(AK169&lt;&gt;"","PAGA",IF(AJ169&gt;0,"VENCIDA",IF(AJ169&gt;=-5,"POR VENCER","AL DÍA"))))</f>
        <v/>
      </c>
      <c r="AN169" s="185" t="inlineStr">
        <is>
          <t>TRANSFERENCIA</t>
        </is>
      </c>
      <c r="AO169" s="119">
        <f>IF(N($H169)&lt;6,"",IF(AI169="","",AI169+31))</f>
        <v/>
      </c>
      <c r="AP169" s="124">
        <f>IF(AO169="","",TODAY()-AO169)</f>
        <v/>
      </c>
      <c r="AQ169" s="270" t="n">
        <v>46070</v>
      </c>
      <c r="AR169" s="184" t="n"/>
      <c r="AS169" s="184">
        <f>IF(AO169="","SIN ESTADO",IF(AQ169&lt;&gt;"","PAGA",IF(AP169&gt;0,"VENCIDA",IF(AP169&gt;=-5,"POR VENCER","AL DÍA"))))</f>
        <v/>
      </c>
      <c r="AT169" s="185" t="inlineStr">
        <is>
          <t>TRANSFERENCIA</t>
        </is>
      </c>
      <c r="AU169" s="119">
        <f>IF(N($H169)&lt;7,"",IF(AO169="","",AO169+31))</f>
        <v/>
      </c>
      <c r="AV169" s="124">
        <f>IF(AU169="","",TODAY()-AU169)</f>
        <v/>
      </c>
      <c r="AW169" s="494" t="n">
        <v>46122</v>
      </c>
      <c r="AX169" s="184" t="n">
        <v>780000</v>
      </c>
      <c r="AY169" s="184">
        <f>IF(AU169="","SIN ESTADO",IF(AW169&lt;&gt;"","PAGA",IF(AV169&gt;0,"VENCIDA",IF(AV169&gt;=-5,"POR VENCER","AL DÍA"))))</f>
        <v/>
      </c>
      <c r="AZ169" s="185" t="inlineStr">
        <is>
          <t>TRANSFERENCIA</t>
        </is>
      </c>
      <c r="BA169" s="119">
        <f>IF(N($H169)&lt;8,"",IF(AU169="","",AU169+31))</f>
        <v/>
      </c>
      <c r="BB169" s="124">
        <f>IF(BA169="","",TODAY()-BA169)</f>
        <v/>
      </c>
      <c r="BC169" s="494" t="n">
        <v>46153</v>
      </c>
      <c r="BD169" s="184" t="n">
        <v>870000</v>
      </c>
      <c r="BE169" s="184">
        <f>IF(BA169="","SIN ESTADO",IF(BC169&lt;&gt;"","PAGA",IF(BB169&gt;0,"VENCIDA",IF(BB169&gt;=-5,"POR VENCER","AL DÍA"))))</f>
        <v/>
      </c>
      <c r="BF169" s="185" t="inlineStr">
        <is>
          <t>TRANSFERENCIA</t>
        </is>
      </c>
      <c r="BG169" s="119">
        <f>IF(N($H169)&lt;9,"",IF(BA169="","",BA169+31))</f>
        <v/>
      </c>
      <c r="BH169" s="124">
        <f>IF(BG169="","",TODAY()-BG169)</f>
        <v/>
      </c>
      <c r="BI169" s="494" t="n">
        <v>46204</v>
      </c>
      <c r="BJ169" s="184" t="n">
        <v>1600000</v>
      </c>
      <c r="BK169" s="184">
        <f>IF(BG169="","SIN ESTADO",IF(BI169&lt;&gt;"","PAGA",IF(BH169&gt;0,"VENCIDA",IF(BH169&gt;=-5,"POR VENCER","AL DÍA"))))</f>
        <v/>
      </c>
      <c r="BL169" s="185" t="inlineStr">
        <is>
          <t>TRANSFERENCIA</t>
        </is>
      </c>
      <c r="BM169" s="119">
        <f>IF(N($H169)&lt;10,"",IF(BG169="","",BG169+31))</f>
        <v/>
      </c>
      <c r="BN169" s="124">
        <f>IF(BM169="","",TODAY()-BM169)</f>
        <v/>
      </c>
      <c r="BO169" s="494" t="n">
        <v>46204</v>
      </c>
      <c r="BP169" s="184" t="n"/>
      <c r="BQ169" s="184">
        <f>IF(BM169="","SIN ESTADO",IF(BO169&lt;&gt;"","PAGA",IF(BN169&gt;0,"VENCIDA",IF(BN169&gt;=-5,"POR VENCER","AL DÍA"))))</f>
        <v/>
      </c>
      <c r="BR169" s="185" t="inlineStr">
        <is>
          <t>TRANSFERENCIA</t>
        </is>
      </c>
      <c r="BS169" s="119">
        <f>IF(N($H169)&lt;11,"",IF(BM169="","",BM169+31))</f>
        <v/>
      </c>
      <c r="BT169" s="124">
        <f>IF(BS169="","",TODAY()-BS169)</f>
        <v/>
      </c>
      <c r="BU169" s="494" t="n">
        <v>46274</v>
      </c>
      <c r="BV169" s="184" t="n">
        <v>800000</v>
      </c>
      <c r="BW169" s="184">
        <f>IF(BS169="","SIN ESTADO",IF(BU169&lt;&gt;"","PAGA",IF(BT169&gt;0,"VENCIDA",IF(BT169&gt;=-5,"POR VENCER","AL DÍA"))))</f>
        <v/>
      </c>
      <c r="BX169" s="185" t="inlineStr">
        <is>
          <t>TRANSFERENCIA</t>
        </is>
      </c>
      <c r="BY169" s="119">
        <f>IF(N($H169)&lt;12,"",IF(BS169="","",BS169+31))</f>
        <v/>
      </c>
      <c r="BZ169" s="124">
        <f>IF(BY169="","",TODAY()-BY169)</f>
        <v/>
      </c>
      <c r="CA169" s="494" t="n"/>
      <c r="CB169" s="184" t="n"/>
      <c r="CC169" s="184">
        <f>IF(BY169="","SIN ESTADO",IF(CA169&lt;&gt;"","PAGA",IF(BZ169&gt;0,"VENCIDA",IF(BZ169&gt;=-5,"POR VENCER","AL DÍA"))))</f>
        <v/>
      </c>
      <c r="CD169" s="185" t="n"/>
      <c r="CE169" s="119">
        <f>IF(N($H169)&lt;13,"",IF(BY169="","",BY169+31))</f>
        <v/>
      </c>
      <c r="CF169" s="124">
        <f>IF(CE169="","",TODAY()-CE169)</f>
        <v/>
      </c>
      <c r="CG169" s="494" t="n"/>
      <c r="CH169" s="184" t="n"/>
      <c r="CI169" s="184">
        <f>IF(CE169="","SIN ESTADO",IF(CG169&lt;&gt;"","PAGA",IF(CF169&gt;0,"VENCIDA",IF(CF169&gt;=-5,"POR VENCER","AL DÍA"))))</f>
        <v/>
      </c>
      <c r="CJ169" s="185" t="n"/>
      <c r="CK169" s="119">
        <f>IF(N($H169)&lt;14,"",IF(CE169="","",CE169+31))</f>
        <v/>
      </c>
      <c r="CL169" s="124">
        <f>IF(CK169="","",TODAY()-CK169)</f>
        <v/>
      </c>
      <c r="CM169" s="494" t="n"/>
      <c r="CN169" s="184" t="n"/>
      <c r="CO169" s="184">
        <f>IF(CK169="","SIN ESTADO",IF(CM169&lt;&gt;"","PAGA",IF(CL169&gt;0,"VENCIDA",IF(CL169&gt;=-5,"POR VENCER","AL DÍA"))))</f>
        <v/>
      </c>
      <c r="CP169" s="185" t="n"/>
      <c r="CQ169" s="119">
        <f>IF(N($H169)&lt;15,"",IF(CK169="","",CK169+31))</f>
        <v/>
      </c>
      <c r="CR169" s="124">
        <f>IF(CQ169="","",TODAY()-CQ169)</f>
        <v/>
      </c>
      <c r="CS169" s="494" t="n"/>
      <c r="CT169" s="184" t="n"/>
      <c r="CU169" s="184">
        <f>IF(CQ169="","SIN ESTADO",IF(CS169&lt;&gt;"","PAGA",IF(CR169&gt;0,"VENCIDA",IF(CR169&gt;=-5,"POR VENCER","AL DÍA"))))</f>
        <v/>
      </c>
      <c r="CV169" s="185" t="n"/>
      <c r="CW169" s="119">
        <f>IF(N($H169)&lt;16,"",IF(CQ169="","",CQ169+31))</f>
        <v/>
      </c>
      <c r="CX169" s="124">
        <f>IF(CW169="","",TODAY()-CW169)</f>
        <v/>
      </c>
      <c r="CY169" s="494" t="n"/>
      <c r="CZ169" s="184" t="n"/>
      <c r="DA169" s="184">
        <f>IF(CW169="","SIN ESTADO",IF(CY169&lt;&gt;"","PAGA",IF(CX169&gt;0,"VENCIDA",IF(CX169&gt;=-5,"POR VENCER","AL DÍA"))))</f>
        <v/>
      </c>
      <c r="DB169" s="185" t="n"/>
      <c r="DC169" s="119">
        <f>IF(N($H169)&lt;17,"",IF(CW169="","",CW169+31))</f>
        <v/>
      </c>
      <c r="DD169" s="124">
        <f>IF(DC169="","",TODAY()-DC169)</f>
        <v/>
      </c>
      <c r="DE169" s="494" t="n"/>
      <c r="DF169" s="184" t="n"/>
      <c r="DG169" s="184">
        <f>IF(DC169="","SIN ESTADO",IF(DE169&lt;&gt;"","PAGA",IF(DD169&gt;0,"VENCIDA",IF(DD169&gt;=-5,"POR VENCER","AL DÍA"))))</f>
        <v/>
      </c>
      <c r="DH169" s="185" t="n"/>
      <c r="DI169" s="119">
        <f>IF(N($H169)&lt;18,"",IF(DC169="","",DC169+31))</f>
        <v/>
      </c>
      <c r="DJ169" s="124">
        <f>IF(DI169="","",TODAY()-DI169)</f>
        <v/>
      </c>
      <c r="DK169" s="494" t="n"/>
      <c r="DL169" s="184" t="n"/>
      <c r="DM169" s="184">
        <f>IF(DI169="","SIN ESTADO",IF(DK169&lt;&gt;"","PAGA",IF(DJ169&gt;0,"VENCIDA",IF(DJ169&gt;=-5,"POR VENCER","AL DÍA"))))</f>
        <v/>
      </c>
      <c r="DN169" s="185" t="n"/>
      <c r="DO169" s="119">
        <f>IF(N($H169)&lt;19,"",IF(DI169="","",DI169+31))</f>
        <v/>
      </c>
      <c r="DP169" s="124">
        <f>IF(DO169="","",TODAY()-DO169)</f>
        <v/>
      </c>
      <c r="DQ169" s="494" t="n"/>
      <c r="DR169" s="184" t="n"/>
      <c r="DS169" s="184">
        <f>IF(DO169="","SIN ESTADO",IF(DQ169&lt;&gt;"","PAGA",IF(DP169&gt;0,"VENCIDA",IF(DP169&gt;=-5,"POR VENCER","AL DÍA"))))</f>
        <v/>
      </c>
      <c r="DT169" s="185" t="n"/>
      <c r="DU169" s="119">
        <f>IF(N($H169)&lt;20,"",IF(DO169="","",DO169+31))</f>
        <v/>
      </c>
      <c r="DV169" s="124">
        <f>IF(DU169="","",TODAY()-DU169)</f>
        <v/>
      </c>
      <c r="DW169" s="494" t="n"/>
      <c r="DX169" s="184" t="n"/>
      <c r="DY169" s="184">
        <f>IF(DU169="","SIN ESTADO",IF(DW169&lt;&gt;"","PAGA",IF(DV169&gt;0,"VENCIDA",IF(DV169&gt;=-5,"POR VENCER","AL DÍA"))))</f>
        <v/>
      </c>
      <c r="DZ169" s="185" t="n"/>
      <c r="EA169" s="119">
        <f>IF(N($H169)&lt;21,"",IF(DU169="","",DU169+31))</f>
        <v/>
      </c>
      <c r="EB169" s="124">
        <f>IF(EA169="","",TODAY()-EA169)</f>
        <v/>
      </c>
      <c r="EC169" s="494" t="n"/>
      <c r="ED169" s="184" t="n"/>
      <c r="EE169" s="184">
        <f>IF(EA169="","SIN ESTADO",IF(EC169&lt;&gt;"","PAGA",IF(EB169&gt;0,"VENCIDA",IF(EB169&gt;=-5,"POR VENCER","AL DÍA"))))</f>
        <v/>
      </c>
      <c r="EF169" s="185" t="n"/>
      <c r="EG169" s="119">
        <f>IF(N($H169)&lt;22,"",IF(EA169="","",EA169+31))</f>
        <v/>
      </c>
      <c r="EH169" s="124">
        <f>IF(EG169="","",TODAY()-EG169)</f>
        <v/>
      </c>
      <c r="EI169" s="494" t="n"/>
      <c r="EJ169" s="184" t="n"/>
      <c r="EK169" s="184">
        <f>IF(EG169="","SIN ESTADO",IF(EI169&lt;&gt;"","PAGA",IF(EH169&gt;0,"VENCIDA",IF(EH169&gt;=-5,"POR VENCER","AL DÍA"))))</f>
        <v/>
      </c>
      <c r="EL169" s="185" t="n"/>
      <c r="EM169" s="119">
        <f>IF(N($H169)&lt;23,"",IF(EG169="","",EG169+31))</f>
        <v/>
      </c>
      <c r="EN169" s="124">
        <f>IF(EM169="","",TODAY()-EM169)</f>
        <v/>
      </c>
      <c r="EO169" s="494" t="n"/>
      <c r="EP169" s="184" t="n"/>
      <c r="EQ169" s="184">
        <f>IF(EM169="","SIN ESTADO",IF(EO169&lt;&gt;"","PAGA",IF(EN169&gt;0,"VENCIDA",IF(EN169&gt;=-5,"POR VENCER","AL DÍA"))))</f>
        <v/>
      </c>
      <c r="ER169" s="185" t="n"/>
      <c r="ES169" s="119">
        <f>IF(N($H169)&lt;24,"",IF(EM169="","",EM169+31))</f>
        <v/>
      </c>
      <c r="ET169" s="124">
        <f>IF(ES169="","",TODAY()-ES169)</f>
        <v/>
      </c>
      <c r="EU169" s="494" t="n"/>
      <c r="EV169" s="184" t="n"/>
      <c r="EW169" s="184">
        <f>IF(ES169="","SIN ESTADO",IF(EU169&lt;&gt;"","PAGA",IF(ET169&gt;0,"VENCIDA",IF(ET169&gt;=-5,"POR VENCER","AL DÍA"))))</f>
        <v/>
      </c>
      <c r="EX169" s="185" t="n"/>
      <c r="EY169" s="119">
        <f>IF(N($H169)&lt;25,"",IF(ES169="","",ES169+31))</f>
        <v/>
      </c>
      <c r="EZ169" s="124">
        <f>IF(EY169="","",TODAY()-EY169)</f>
        <v/>
      </c>
      <c r="FA169" s="494" t="n"/>
      <c r="FB169" s="184" t="n"/>
      <c r="FC169" s="184">
        <f>IF(EY169="","SIN ESTADO",IF(FA169&lt;&gt;"","PAGA",IF(EZ169&gt;0,"VENCIDA",IF(EZ169&gt;=-5,"POR VENCER","AL DÍA"))))</f>
        <v/>
      </c>
      <c r="FD169" s="185" t="n"/>
      <c r="FE169" s="119">
        <f>IF(N($H169)&lt;26,"",IF(EY169="","",EY169+31))</f>
        <v/>
      </c>
      <c r="FF169" s="124">
        <f>IF(FE169="","",TODAY()-FE169)</f>
        <v/>
      </c>
      <c r="FG169" s="494" t="n"/>
      <c r="FH169" s="184" t="n"/>
      <c r="FI169" s="184">
        <f>IF(FE169="","SIN ESTADO",IF(FG169&lt;&gt;"","PAGA",IF(FF169&gt;0,"VENCIDA",IF(FF169&gt;=-5,"POR VENCER","AL DÍA"))))</f>
        <v/>
      </c>
      <c r="FJ169" s="185" t="n"/>
      <c r="FK169" s="119">
        <f>IF(N($H169)&lt;27,"",IF(FE169="","",FE169+31))</f>
        <v/>
      </c>
      <c r="FL169" s="124">
        <f>IF(FK169="","",TODAY()-FK169)</f>
        <v/>
      </c>
      <c r="FM169" s="494" t="n"/>
      <c r="FN169" s="184" t="n"/>
      <c r="FO169" s="184">
        <f>IF(FK169="","SIN ESTADO",IF(FM169&lt;&gt;"","PAGA",IF(FL169&gt;0,"VENCIDA",IF(FL169&gt;=-5,"POR VENCER","AL DÍA"))))</f>
        <v/>
      </c>
      <c r="FP169" s="185" t="n"/>
      <c r="FQ169" s="119">
        <f>IF(N($H169)&lt;28,"",IF(FK169="","",FK169+31))</f>
        <v/>
      </c>
      <c r="FR169" s="124">
        <f>IF(FQ169="","",TODAY()-FQ169)</f>
        <v/>
      </c>
      <c r="FS169" s="494" t="n"/>
      <c r="FT169" s="184" t="n"/>
      <c r="FU169" s="184">
        <f>IF(FQ169="","SIN ESTADO",IF(FS169&lt;&gt;"","PAGA",IF(FR169&gt;0,"VENCIDA",IF(FR169&gt;=-5,"POR VENCER","AL DÍA"))))</f>
        <v/>
      </c>
      <c r="FV169" s="185" t="n"/>
      <c r="FW169" s="119">
        <f>IF(N($H169)&lt;29,"",IF(FQ169="","",FQ169+31))</f>
        <v/>
      </c>
      <c r="FX169" s="124">
        <f>IF(FW169="","",TODAY()-FW169)</f>
        <v/>
      </c>
      <c r="FY169" s="494" t="n"/>
      <c r="FZ169" s="184" t="n"/>
      <c r="GA169" s="184">
        <f>IF(FW169="","SIN ESTADO",IF(FY169&lt;&gt;"","PAGA",IF(FX169&gt;0,"VENCIDA",IF(FX169&gt;=-5,"POR VENCER","AL DÍA"))))</f>
        <v/>
      </c>
      <c r="GB169" s="185" t="n"/>
      <c r="GC169" s="119">
        <f>IF(N($H169)&lt;30,"",IF(FW169="","",FW169+31))</f>
        <v/>
      </c>
      <c r="GD169" s="124">
        <f>IF(GC169="","",TODAY()-GC169)</f>
        <v/>
      </c>
      <c r="GE169" s="494" t="n"/>
      <c r="GF169" s="184" t="n"/>
      <c r="GG169" s="184">
        <f>IF(GC169="","SIN ESTADO",IF(GE169&lt;&gt;"","PAGA",IF(GD169&gt;0,"VENCIDA",IF(GD169&gt;=-5,"POR VENCER","AL DÍA"))))</f>
        <v/>
      </c>
      <c r="GH169" s="185" t="n"/>
      <c r="GI169" s="119">
        <f>IF(N($H169)&lt;31,"",IF(GC169="","",GC169+31))</f>
        <v/>
      </c>
      <c r="GJ169" s="124">
        <f>IF(GI169="","",TODAY()-GI169)</f>
        <v/>
      </c>
      <c r="GK169" s="494" t="n"/>
      <c r="GL169" s="184" t="n"/>
      <c r="GM169" s="184">
        <f>IF(GI169="","SIN ESTADO",IF(GK169&lt;&gt;"","PAGA",IF(GJ169&gt;0,"VENCIDA",IF(GJ169&gt;=-5,"POR VENCER","AL DÍA"))))</f>
        <v/>
      </c>
      <c r="GN169" s="185" t="n"/>
      <c r="GO169" s="119">
        <f>IF(N($H169)&lt;32,"",IF(GI169="","",GI169+31))</f>
        <v/>
      </c>
      <c r="GP169" s="124">
        <f>IF(GO169="","",TODAY()-GO169)</f>
        <v/>
      </c>
      <c r="GQ169" s="494" t="n"/>
      <c r="GR169" s="184" t="n"/>
      <c r="GS169" s="184">
        <f>IF(GO169="","SIN ESTADO",IF(GQ169&lt;&gt;"","PAGA",IF(GP169&gt;0,"VENCIDA",IF(GP169&gt;=-5,"POR VENCER","AL DÍA"))))</f>
        <v/>
      </c>
      <c r="GT169" s="185" t="n"/>
      <c r="GU169" s="119">
        <f>IF(N($H169)&lt;33,"",IF(GO169="","",GO169+31))</f>
        <v/>
      </c>
      <c r="GV169" s="124">
        <f>IF(GU169="","",TODAY()-GU169)</f>
        <v/>
      </c>
      <c r="GW169" s="494" t="n"/>
      <c r="GX169" s="184" t="n"/>
      <c r="GY169" s="184">
        <f>IF(GU169="","SIN ESTADO",IF(GW169&lt;&gt;"","PAGA",IF(GV169&gt;0,"VENCIDA",IF(GV169&gt;=-5,"POR VENCER","AL DÍA"))))</f>
        <v/>
      </c>
      <c r="GZ169" s="185" t="n"/>
      <c r="HA169" s="119">
        <f>IF(N($H169)&lt;34,"",IF(GU169="","",GU169+31))</f>
        <v/>
      </c>
      <c r="HB169" s="124">
        <f>IF(HA169="","",TODAY()-HA169)</f>
        <v/>
      </c>
      <c r="HC169" s="494" t="n"/>
      <c r="HD169" s="184" t="n"/>
      <c r="HE169" s="184">
        <f>IF(HA169="","SIN ESTADO",IF(HC169&lt;&gt;"","PAGA",IF(HB169&gt;0,"VENCIDA",IF(HB169&gt;=-5,"POR VENCER","AL DÍA"))))</f>
        <v/>
      </c>
      <c r="HF169" s="185" t="n"/>
      <c r="HG169" s="119">
        <f>IF(N($H169)&lt;35,"",IF(HA169="","",HA169+31))</f>
        <v/>
      </c>
      <c r="HH169" s="124">
        <f>IF(HG169="","",TODAY()-HG169)</f>
        <v/>
      </c>
      <c r="HI169" s="494" t="n"/>
      <c r="HJ169" s="184" t="n"/>
      <c r="HK169" s="184">
        <f>IF(HG169="","SIN ESTADO",IF(HI169&lt;&gt;"","PAGA",IF(HH169&gt;0,"VENCIDA",IF(HH169&gt;=-5,"POR VENCER","AL DÍA"))))</f>
        <v/>
      </c>
      <c r="HL169" s="168" t="n"/>
      <c r="HM169" s="119">
        <f>IF(N($H169)&lt;36,"",IF(HG169="","",HG169+31))</f>
        <v/>
      </c>
      <c r="HN169" s="124">
        <f>IF(HM169="","",TODAY()-HM169)</f>
        <v/>
      </c>
      <c r="HO169" s="494" t="n"/>
      <c r="HP169" s="184" t="n"/>
      <c r="HQ169" s="184">
        <f>IF(HM169="","SIN ESTADO",IF(HO169&lt;&gt;"","PAGA",IF(HN169&gt;0,"VENCIDA",IF(HN169&gt;=-5,"POR VENCER","AL DÍA"))))</f>
        <v/>
      </c>
      <c r="HR169" s="168" t="n"/>
      <c r="HS169" s="169">
        <f>N169+T169+Z169+AF169+AL169+AR169+AX169+BD169+BJ169+BP169+BV169+CB169+CH169+CN169+CT169+CZ169+DF169+DL169+DR169+DX169+ED169+EJ169+EP169+EV169+FB169+FH169+FN169+FT169+FZ169+GF169+GL169+GR169+GX169+HD169+HJ169+HP169</f>
        <v/>
      </c>
      <c r="HU169" s="170">
        <f>IFERROR(N($J169),0)</f>
        <v/>
      </c>
      <c r="HW169" s="170">
        <f>SUMPRODUCT((MOD(COLUMN($M169:$HR169)-COLUMN($M169),6)=0)*ISNUMBER($M169:$HR169)*($M169:$HR169&gt;=RESUMEN!$C$26)*($M169:$HR169&lt;=RESUMEN!$C$27)*IFERROR(N($N169:$HS169),0))</f>
        <v/>
      </c>
      <c r="HX169" s="170">
        <f>SUMPRODUCT((MOD(COLUMN($M169:$HR169)-COLUMN($M169),6)=0)*ISNUMBER($M169:$HR169)*($M169:$HR169&gt;=RESUMEN!$C$26)*($M169:$HR169&lt;=RESUMEN!$C$27))</f>
        <v/>
      </c>
    </row>
    <row r="170" ht="15.75" customHeight="1" s="506">
      <c r="B170" s="113">
        <f>VENTAS!A169</f>
        <v/>
      </c>
      <c r="C170" s="236">
        <f>VENTAS!B169</f>
        <v/>
      </c>
      <c r="D170" s="53">
        <f>VENTAS!C169</f>
        <v/>
      </c>
      <c r="E170" s="114">
        <f>VENTAS!D169</f>
        <v/>
      </c>
      <c r="F170" s="114">
        <f>VENTAS!J169</f>
        <v/>
      </c>
      <c r="G170" s="494">
        <f>VENTAS!F169</f>
        <v/>
      </c>
      <c r="H170" s="479">
        <f>VENTAS!K169</f>
        <v/>
      </c>
      <c r="I170" s="479">
        <f>VENTAS!M169</f>
        <v/>
      </c>
      <c r="J170" s="184">
        <f>VENTAS!L169</f>
        <v/>
      </c>
      <c r="K170" s="119">
        <f>IF(N($H170)&lt;1,"",$G170+31)</f>
        <v/>
      </c>
      <c r="L170" s="124">
        <f>IF(K170="","",TODAY()-K170)</f>
        <v/>
      </c>
      <c r="M170" s="494" t="n"/>
      <c r="N170" s="374" t="n"/>
      <c r="O170" s="184">
        <f>IF(K170="","SIN ESTADO",IF(M170&lt;&gt;"","PAGA",IF(L170&gt;0,"VENCIDA",IF(L170&gt;=-5,"POR VENCER","AL DÍA"))))</f>
        <v/>
      </c>
      <c r="P170" s="185" t="n"/>
      <c r="Q170" s="119">
        <f>IF(N($H170)&lt;2,"",IF(K170="","",K170+31))</f>
        <v/>
      </c>
      <c r="R170" s="124">
        <f>IF(Q170="","",TODAY()-Q170)</f>
        <v/>
      </c>
      <c r="S170" s="494" t="n"/>
      <c r="T170" s="184" t="n"/>
      <c r="U170" s="184">
        <f>IF(Q170="","SIN ESTADO",IF(S170&lt;&gt;"","PAGA",IF(R170&gt;0,"VENCIDA",IF(R170&gt;=-5,"POR VENCER","AL DÍA"))))</f>
        <v/>
      </c>
      <c r="V170" s="185" t="n"/>
      <c r="W170" s="119">
        <f>IF(N($H170)&lt;3,"",IF(Q170="","",Q170+31))</f>
        <v/>
      </c>
      <c r="X170" s="124">
        <f>IF(W170="","",TODAY()-W170)</f>
        <v/>
      </c>
      <c r="Y170" s="494" t="n"/>
      <c r="Z170" s="184" t="n"/>
      <c r="AA170" s="184">
        <f>IF(W170="","SIN ESTADO",IF(Y170&lt;&gt;"","PAGA",IF(X170&gt;0,"VENCIDA",IF(X170&gt;=-5,"POR VENCER","AL DÍA"))))</f>
        <v/>
      </c>
      <c r="AB170" s="185" t="n"/>
      <c r="AC170" s="119">
        <f>IF(N($H170)&lt;4,"",IF(W170="","",W170+31))</f>
        <v/>
      </c>
      <c r="AD170" s="124">
        <f>IF(AC170="","",TODAY()-AC170)</f>
        <v/>
      </c>
      <c r="AE170" s="494" t="n"/>
      <c r="AF170" s="184" t="n"/>
      <c r="AG170" s="184">
        <f>IF(AC170="","SIN ESTADO",IF(AE170&lt;&gt;"","PAGA",IF(AD170&gt;0,"VENCIDA",IF(AD170&gt;=-5,"POR VENCER","AL DÍA"))))</f>
        <v/>
      </c>
      <c r="AH170" s="185" t="n"/>
      <c r="AI170" s="119">
        <f>IF(N($H170)&lt;5,"",IF(AC170="","",AC170+31))</f>
        <v/>
      </c>
      <c r="AJ170" s="124">
        <f>IF(AI170="","",TODAY()-AI170)</f>
        <v/>
      </c>
      <c r="AK170" s="494" t="n"/>
      <c r="AL170" s="184" t="n"/>
      <c r="AM170" s="184">
        <f>IF(AI170="","SIN ESTADO",IF(AK170&lt;&gt;"","PAGA",IF(AJ170&gt;0,"VENCIDA",IF(AJ170&gt;=-5,"POR VENCER","AL DÍA"))))</f>
        <v/>
      </c>
      <c r="AN170" s="185" t="n"/>
      <c r="AO170" s="119">
        <f>IF(N($H170)&lt;6,"",IF(AI170="","",AI170+31))</f>
        <v/>
      </c>
      <c r="AP170" s="124">
        <f>IF(AO170="","",TODAY()-AO170)</f>
        <v/>
      </c>
      <c r="AQ170" s="270" t="n"/>
      <c r="AR170" s="184" t="n"/>
      <c r="AS170" s="184">
        <f>IF(AO170="","SIN ESTADO",IF(AQ170&lt;&gt;"","PAGA",IF(AP170&gt;0,"VENCIDA",IF(AP170&gt;=-5,"POR VENCER","AL DÍA"))))</f>
        <v/>
      </c>
      <c r="AT170" s="185" t="n"/>
      <c r="AU170" s="119">
        <f>IF(N($H170)&lt;7,"",IF(AO170="","",AO170+31))</f>
        <v/>
      </c>
      <c r="AV170" s="124">
        <f>IF(AU170="","",TODAY()-AU170)</f>
        <v/>
      </c>
      <c r="AW170" s="494" t="n"/>
      <c r="AX170" s="184" t="n"/>
      <c r="AY170" s="184">
        <f>IF(AU170="","SIN ESTADO",IF(AW170&lt;&gt;"","PAGA",IF(AV170&gt;0,"VENCIDA",IF(AV170&gt;=-5,"POR VENCER","AL DÍA"))))</f>
        <v/>
      </c>
      <c r="AZ170" s="185" t="n"/>
      <c r="BA170" s="119">
        <f>IF(N($H170)&lt;8,"",IF(AU170="","",AU170+31))</f>
        <v/>
      </c>
      <c r="BB170" s="124">
        <f>IF(BA170="","",TODAY()-BA170)</f>
        <v/>
      </c>
      <c r="BC170" s="494" t="n"/>
      <c r="BD170" s="184" t="n"/>
      <c r="BE170" s="184">
        <f>IF(BA170="","SIN ESTADO",IF(BC170&lt;&gt;"","PAGA",IF(BB170&gt;0,"VENCIDA",IF(BB170&gt;=-5,"POR VENCER","AL DÍA"))))</f>
        <v/>
      </c>
      <c r="BF170" s="185" t="n"/>
      <c r="BG170" s="119">
        <f>IF(N($H170)&lt;9,"",IF(BA170="","",BA170+31))</f>
        <v/>
      </c>
      <c r="BH170" s="124">
        <f>IF(BG170="","",TODAY()-BG170)</f>
        <v/>
      </c>
      <c r="BI170" s="494" t="n"/>
      <c r="BJ170" s="184" t="n"/>
      <c r="BK170" s="184">
        <f>IF(BG170="","SIN ESTADO",IF(BI170&lt;&gt;"","PAGA",IF(BH170&gt;0,"VENCIDA",IF(BH170&gt;=-5,"POR VENCER","AL DÍA"))))</f>
        <v/>
      </c>
      <c r="BL170" s="185" t="n"/>
      <c r="BM170" s="119">
        <f>IF(N($H170)&lt;10,"",IF(BG170="","",BG170+31))</f>
        <v/>
      </c>
      <c r="BN170" s="124">
        <f>IF(BM170="","",TODAY()-BM170)</f>
        <v/>
      </c>
      <c r="BO170" s="494" t="n"/>
      <c r="BP170" s="184" t="n"/>
      <c r="BQ170" s="184">
        <f>IF(BM170="","SIN ESTADO",IF(BO170&lt;&gt;"","PAGA",IF(BN170&gt;0,"VENCIDA",IF(BN170&gt;=-5,"POR VENCER","AL DÍA"))))</f>
        <v/>
      </c>
      <c r="BR170" s="185" t="n"/>
      <c r="BS170" s="119">
        <f>IF(N($H170)&lt;11,"",IF(BM170="","",BM170+31))</f>
        <v/>
      </c>
      <c r="BT170" s="124">
        <f>IF(BS170="","",TODAY()-BS170)</f>
        <v/>
      </c>
      <c r="BU170" s="494" t="n"/>
      <c r="BV170" s="184" t="n"/>
      <c r="BW170" s="184">
        <f>IF(BS170="","SIN ESTADO",IF(BU170&lt;&gt;"","PAGA",IF(BT170&gt;0,"VENCIDA",IF(BT170&gt;=-5,"POR VENCER","AL DÍA"))))</f>
        <v/>
      </c>
      <c r="BX170" s="185" t="n"/>
      <c r="BY170" s="119">
        <f>IF(N($H170)&lt;12,"",IF(BS170="","",BS170+31))</f>
        <v/>
      </c>
      <c r="BZ170" s="124">
        <f>IF(BY170="","",TODAY()-BY170)</f>
        <v/>
      </c>
      <c r="CA170" s="494" t="n"/>
      <c r="CB170" s="184" t="n"/>
      <c r="CC170" s="184">
        <f>IF(BY170="","SIN ESTADO",IF(CA170&lt;&gt;"","PAGA",IF(BZ170&gt;0,"VENCIDA",IF(BZ170&gt;=-5,"POR VENCER","AL DÍA"))))</f>
        <v/>
      </c>
      <c r="CD170" s="185" t="n"/>
      <c r="CE170" s="119">
        <f>IF(N($H170)&lt;13,"",IF(BY170="","",BY170+31))</f>
        <v/>
      </c>
      <c r="CF170" s="124">
        <f>IF(CE170="","",TODAY()-CE170)</f>
        <v/>
      </c>
      <c r="CG170" s="494" t="n"/>
      <c r="CH170" s="184" t="n"/>
      <c r="CI170" s="184">
        <f>IF(CE170="","SIN ESTADO",IF(CG170&lt;&gt;"","PAGA",IF(CF170&gt;0,"VENCIDA",IF(CF170&gt;=-5,"POR VENCER","AL DÍA"))))</f>
        <v/>
      </c>
      <c r="CJ170" s="185" t="n"/>
      <c r="CK170" s="119">
        <f>IF(N($H170)&lt;14,"",IF(CE170="","",CE170+31))</f>
        <v/>
      </c>
      <c r="CL170" s="124">
        <f>IF(CK170="","",TODAY()-CK170)</f>
        <v/>
      </c>
      <c r="CM170" s="494" t="n"/>
      <c r="CN170" s="184" t="n"/>
      <c r="CO170" s="184">
        <f>IF(CK170="","SIN ESTADO",IF(CM170&lt;&gt;"","PAGA",IF(CL170&gt;0,"VENCIDA",IF(CL170&gt;=-5,"POR VENCER","AL DÍA"))))</f>
        <v/>
      </c>
      <c r="CP170" s="185" t="n"/>
      <c r="CQ170" s="119">
        <f>IF(N($H170)&lt;15,"",IF(CK170="","",CK170+31))</f>
        <v/>
      </c>
      <c r="CR170" s="124">
        <f>IF(CQ170="","",TODAY()-CQ170)</f>
        <v/>
      </c>
      <c r="CS170" s="494" t="n"/>
      <c r="CT170" s="184" t="n"/>
      <c r="CU170" s="184">
        <f>IF(CQ170="","SIN ESTADO",IF(CS170&lt;&gt;"","PAGA",IF(CR170&gt;0,"VENCIDA",IF(CR170&gt;=-5,"POR VENCER","AL DÍA"))))</f>
        <v/>
      </c>
      <c r="CV170" s="185" t="n"/>
      <c r="CW170" s="119">
        <f>IF(N($H170)&lt;16,"",IF(CQ170="","",CQ170+31))</f>
        <v/>
      </c>
      <c r="CX170" s="124">
        <f>IF(CW170="","",TODAY()-CW170)</f>
        <v/>
      </c>
      <c r="CY170" s="494" t="n"/>
      <c r="CZ170" s="184" t="n"/>
      <c r="DA170" s="184">
        <f>IF(CW170="","SIN ESTADO",IF(CY170&lt;&gt;"","PAGA",IF(CX170&gt;0,"VENCIDA",IF(CX170&gt;=-5,"POR VENCER","AL DÍA"))))</f>
        <v/>
      </c>
      <c r="DB170" s="185" t="n"/>
      <c r="DC170" s="119">
        <f>IF(N($H170)&lt;17,"",IF(CW170="","",CW170+31))</f>
        <v/>
      </c>
      <c r="DD170" s="124">
        <f>IF(DC170="","",TODAY()-DC170)</f>
        <v/>
      </c>
      <c r="DE170" s="494" t="n"/>
      <c r="DF170" s="184" t="n"/>
      <c r="DG170" s="184">
        <f>IF(DC170="","SIN ESTADO",IF(DE170&lt;&gt;"","PAGA",IF(DD170&gt;0,"VENCIDA",IF(DD170&gt;=-5,"POR VENCER","AL DÍA"))))</f>
        <v/>
      </c>
      <c r="DH170" s="185" t="n"/>
      <c r="DI170" s="119">
        <f>IF(N($H170)&lt;18,"",IF(DC170="","",DC170+31))</f>
        <v/>
      </c>
      <c r="DJ170" s="124">
        <f>IF(DI170="","",TODAY()-DI170)</f>
        <v/>
      </c>
      <c r="DK170" s="494" t="n"/>
      <c r="DL170" s="184" t="n"/>
      <c r="DM170" s="184">
        <f>IF(DI170="","SIN ESTADO",IF(DK170&lt;&gt;"","PAGA",IF(DJ170&gt;0,"VENCIDA",IF(DJ170&gt;=-5,"POR VENCER","AL DÍA"))))</f>
        <v/>
      </c>
      <c r="DN170" s="185" t="n"/>
      <c r="DO170" s="119">
        <f>IF(N($H170)&lt;19,"",IF(DI170="","",DI170+31))</f>
        <v/>
      </c>
      <c r="DP170" s="124">
        <f>IF(DO170="","",TODAY()-DO170)</f>
        <v/>
      </c>
      <c r="DQ170" s="494" t="n"/>
      <c r="DR170" s="184" t="n"/>
      <c r="DS170" s="184">
        <f>IF(DO170="","SIN ESTADO",IF(DQ170&lt;&gt;"","PAGA",IF(DP170&gt;0,"VENCIDA",IF(DP170&gt;=-5,"POR VENCER","AL DÍA"))))</f>
        <v/>
      </c>
      <c r="DT170" s="185" t="n"/>
      <c r="DU170" s="119">
        <f>IF(N($H170)&lt;20,"",IF(DO170="","",DO170+31))</f>
        <v/>
      </c>
      <c r="DV170" s="124">
        <f>IF(DU170="","",TODAY()-DU170)</f>
        <v/>
      </c>
      <c r="DW170" s="494" t="n"/>
      <c r="DX170" s="184" t="n"/>
      <c r="DY170" s="184">
        <f>IF(DU170="","SIN ESTADO",IF(DW170&lt;&gt;"","PAGA",IF(DV170&gt;0,"VENCIDA",IF(DV170&gt;=-5,"POR VENCER","AL DÍA"))))</f>
        <v/>
      </c>
      <c r="DZ170" s="185" t="n"/>
      <c r="EA170" s="119">
        <f>IF(N($H170)&lt;21,"",IF(DU170="","",DU170+31))</f>
        <v/>
      </c>
      <c r="EB170" s="124">
        <f>IF(EA170="","",TODAY()-EA170)</f>
        <v/>
      </c>
      <c r="EC170" s="494" t="n"/>
      <c r="ED170" s="184" t="n"/>
      <c r="EE170" s="184">
        <f>IF(EA170="","SIN ESTADO",IF(EC170&lt;&gt;"","PAGA",IF(EB170&gt;0,"VENCIDA",IF(EB170&gt;=-5,"POR VENCER","AL DÍA"))))</f>
        <v/>
      </c>
      <c r="EF170" s="185" t="n"/>
      <c r="EG170" s="119">
        <f>IF(N($H170)&lt;22,"",IF(EA170="","",EA170+31))</f>
        <v/>
      </c>
      <c r="EH170" s="124">
        <f>IF(EG170="","",TODAY()-EG170)</f>
        <v/>
      </c>
      <c r="EI170" s="494" t="n"/>
      <c r="EJ170" s="184" t="n"/>
      <c r="EK170" s="184">
        <f>IF(EG170="","SIN ESTADO",IF(EI170&lt;&gt;"","PAGA",IF(EH170&gt;0,"VENCIDA",IF(EH170&gt;=-5,"POR VENCER","AL DÍA"))))</f>
        <v/>
      </c>
      <c r="EL170" s="185" t="n"/>
      <c r="EM170" s="119">
        <f>IF(N($H170)&lt;23,"",IF(EG170="","",EG170+31))</f>
        <v/>
      </c>
      <c r="EN170" s="124">
        <f>IF(EM170="","",TODAY()-EM170)</f>
        <v/>
      </c>
      <c r="EO170" s="494" t="n"/>
      <c r="EP170" s="184" t="n"/>
      <c r="EQ170" s="184">
        <f>IF(EM170="","SIN ESTADO",IF(EO170&lt;&gt;"","PAGA",IF(EN170&gt;0,"VENCIDA",IF(EN170&gt;=-5,"POR VENCER","AL DÍA"))))</f>
        <v/>
      </c>
      <c r="ER170" s="185" t="n"/>
      <c r="ES170" s="119">
        <f>IF(N($H170)&lt;24,"",IF(EM170="","",EM170+31))</f>
        <v/>
      </c>
      <c r="ET170" s="124">
        <f>IF(ES170="","",TODAY()-ES170)</f>
        <v/>
      </c>
      <c r="EU170" s="494" t="n"/>
      <c r="EV170" s="184" t="n"/>
      <c r="EW170" s="184">
        <f>IF(ES170="","SIN ESTADO",IF(EU170&lt;&gt;"","PAGA",IF(ET170&gt;0,"VENCIDA",IF(ET170&gt;=-5,"POR VENCER","AL DÍA"))))</f>
        <v/>
      </c>
      <c r="EX170" s="185" t="n"/>
      <c r="EY170" s="119">
        <f>IF(N($H170)&lt;25,"",IF(ES170="","",ES170+31))</f>
        <v/>
      </c>
      <c r="EZ170" s="124">
        <f>IF(EY170="","",TODAY()-EY170)</f>
        <v/>
      </c>
      <c r="FA170" s="494" t="n"/>
      <c r="FB170" s="184" t="n"/>
      <c r="FC170" s="184">
        <f>IF(EY170="","SIN ESTADO",IF(FA170&lt;&gt;"","PAGA",IF(EZ170&gt;0,"VENCIDA",IF(EZ170&gt;=-5,"POR VENCER","AL DÍA"))))</f>
        <v/>
      </c>
      <c r="FD170" s="185" t="n"/>
      <c r="FE170" s="119">
        <f>IF(N($H170)&lt;26,"",IF(EY170="","",EY170+31))</f>
        <v/>
      </c>
      <c r="FF170" s="124">
        <f>IF(FE170="","",TODAY()-FE170)</f>
        <v/>
      </c>
      <c r="FG170" s="494" t="n"/>
      <c r="FH170" s="184" t="n"/>
      <c r="FI170" s="184">
        <f>IF(FE170="","SIN ESTADO",IF(FG170&lt;&gt;"","PAGA",IF(FF170&gt;0,"VENCIDA",IF(FF170&gt;=-5,"POR VENCER","AL DÍA"))))</f>
        <v/>
      </c>
      <c r="FJ170" s="185" t="n"/>
      <c r="FK170" s="119">
        <f>IF(N($H170)&lt;27,"",IF(FE170="","",FE170+31))</f>
        <v/>
      </c>
      <c r="FL170" s="124">
        <f>IF(FK170="","",TODAY()-FK170)</f>
        <v/>
      </c>
      <c r="FM170" s="494" t="n"/>
      <c r="FN170" s="184" t="n"/>
      <c r="FO170" s="184">
        <f>IF(FK170="","SIN ESTADO",IF(FM170&lt;&gt;"","PAGA",IF(FL170&gt;0,"VENCIDA",IF(FL170&gt;=-5,"POR VENCER","AL DÍA"))))</f>
        <v/>
      </c>
      <c r="FP170" s="185" t="n"/>
      <c r="FQ170" s="119">
        <f>IF(N($H170)&lt;28,"",IF(FK170="","",FK170+31))</f>
        <v/>
      </c>
      <c r="FR170" s="124">
        <f>IF(FQ170="","",TODAY()-FQ170)</f>
        <v/>
      </c>
      <c r="FS170" s="494" t="n"/>
      <c r="FT170" s="184" t="n"/>
      <c r="FU170" s="184">
        <f>IF(FQ170="","SIN ESTADO",IF(FS170&lt;&gt;"","PAGA",IF(FR170&gt;0,"VENCIDA",IF(FR170&gt;=-5,"POR VENCER","AL DÍA"))))</f>
        <v/>
      </c>
      <c r="FV170" s="185" t="n"/>
      <c r="FW170" s="119">
        <f>IF(N($H170)&lt;29,"",IF(FQ170="","",FQ170+31))</f>
        <v/>
      </c>
      <c r="FX170" s="124">
        <f>IF(FW170="","",TODAY()-FW170)</f>
        <v/>
      </c>
      <c r="FY170" s="494" t="n"/>
      <c r="FZ170" s="184" t="n"/>
      <c r="GA170" s="184">
        <f>IF(FW170="","SIN ESTADO",IF(FY170&lt;&gt;"","PAGA",IF(FX170&gt;0,"VENCIDA",IF(FX170&gt;=-5,"POR VENCER","AL DÍA"))))</f>
        <v/>
      </c>
      <c r="GB170" s="185" t="n"/>
      <c r="GC170" s="119">
        <f>IF(N($H170)&lt;30,"",IF(FW170="","",FW170+31))</f>
        <v/>
      </c>
      <c r="GD170" s="124">
        <f>IF(GC170="","",TODAY()-GC170)</f>
        <v/>
      </c>
      <c r="GE170" s="494" t="n"/>
      <c r="GF170" s="184" t="n"/>
      <c r="GG170" s="184">
        <f>IF(GC170="","SIN ESTADO",IF(GE170&lt;&gt;"","PAGA",IF(GD170&gt;0,"VENCIDA",IF(GD170&gt;=-5,"POR VENCER","AL DÍA"))))</f>
        <v/>
      </c>
      <c r="GH170" s="185" t="n"/>
      <c r="GI170" s="119">
        <f>IF(N($H170)&lt;31,"",IF(GC170="","",GC170+31))</f>
        <v/>
      </c>
      <c r="GJ170" s="124">
        <f>IF(GI170="","",TODAY()-GI170)</f>
        <v/>
      </c>
      <c r="GK170" s="494" t="n"/>
      <c r="GL170" s="184" t="n"/>
      <c r="GM170" s="184">
        <f>IF(GI170="","SIN ESTADO",IF(GK170&lt;&gt;"","PAGA",IF(GJ170&gt;0,"VENCIDA",IF(GJ170&gt;=-5,"POR VENCER","AL DÍA"))))</f>
        <v/>
      </c>
      <c r="GN170" s="185" t="n"/>
      <c r="GO170" s="119">
        <f>IF(N($H170)&lt;32,"",IF(GI170="","",GI170+31))</f>
        <v/>
      </c>
      <c r="GP170" s="124">
        <f>IF(GO170="","",TODAY()-GO170)</f>
        <v/>
      </c>
      <c r="GQ170" s="494" t="n"/>
      <c r="GR170" s="184" t="n"/>
      <c r="GS170" s="184">
        <f>IF(GO170="","SIN ESTADO",IF(GQ170&lt;&gt;"","PAGA",IF(GP170&gt;0,"VENCIDA",IF(GP170&gt;=-5,"POR VENCER","AL DÍA"))))</f>
        <v/>
      </c>
      <c r="GT170" s="185" t="n"/>
      <c r="GU170" s="119">
        <f>IF(N($H170)&lt;33,"",IF(GO170="","",GO170+31))</f>
        <v/>
      </c>
      <c r="GV170" s="124">
        <f>IF(GU170="","",TODAY()-GU170)</f>
        <v/>
      </c>
      <c r="GW170" s="494" t="n"/>
      <c r="GX170" s="184" t="n"/>
      <c r="GY170" s="184">
        <f>IF(GU170="","SIN ESTADO",IF(GW170&lt;&gt;"","PAGA",IF(GV170&gt;0,"VENCIDA",IF(GV170&gt;=-5,"POR VENCER","AL DÍA"))))</f>
        <v/>
      </c>
      <c r="GZ170" s="185" t="n"/>
      <c r="HA170" s="119">
        <f>IF(N($H170)&lt;34,"",IF(GU170="","",GU170+31))</f>
        <v/>
      </c>
      <c r="HB170" s="124">
        <f>IF(HA170="","",TODAY()-HA170)</f>
        <v/>
      </c>
      <c r="HC170" s="494" t="n"/>
      <c r="HD170" s="184" t="n"/>
      <c r="HE170" s="184">
        <f>IF(HA170="","SIN ESTADO",IF(HC170&lt;&gt;"","PAGA",IF(HB170&gt;0,"VENCIDA",IF(HB170&gt;=-5,"POR VENCER","AL DÍA"))))</f>
        <v/>
      </c>
      <c r="HF170" s="185" t="n"/>
      <c r="HG170" s="119">
        <f>IF(N($H170)&lt;35,"",IF(HA170="","",HA170+31))</f>
        <v/>
      </c>
      <c r="HH170" s="124">
        <f>IF(HG170="","",TODAY()-HG170)</f>
        <v/>
      </c>
      <c r="HI170" s="494" t="n"/>
      <c r="HJ170" s="184" t="n"/>
      <c r="HK170" s="184">
        <f>IF(HG170="","SIN ESTADO",IF(HI170&lt;&gt;"","PAGA",IF(HH170&gt;0,"VENCIDA",IF(HH170&gt;=-5,"POR VENCER","AL DÍA"))))</f>
        <v/>
      </c>
      <c r="HL170" s="168" t="n"/>
      <c r="HM170" s="119">
        <f>IF(N($H170)&lt;36,"",IF(HG170="","",HG170+31))</f>
        <v/>
      </c>
      <c r="HN170" s="124">
        <f>IF(HM170="","",TODAY()-HM170)</f>
        <v/>
      </c>
      <c r="HO170" s="494" t="n"/>
      <c r="HP170" s="184" t="n"/>
      <c r="HQ170" s="184">
        <f>IF(HM170="","SIN ESTADO",IF(HO170&lt;&gt;"","PAGA",IF(HN170&gt;0,"VENCIDA",IF(HN170&gt;=-5,"POR VENCER","AL DÍA"))))</f>
        <v/>
      </c>
      <c r="HR170" s="168" t="n"/>
      <c r="HS170" s="169">
        <f>N170+T170+Z170+AF170+AL170+AR170+AX170+BD170+BJ170+BP170+BV170+CB170+CH170+CN170+CT170+CZ170+DF170+DL170+DR170+DX170+ED170+EJ170+EP170+EV170+FB170+FH170+FN170+FT170+FZ170+GF170+GL170+GR170+GX170+HD170+HJ170+HP170</f>
        <v/>
      </c>
      <c r="HU170" s="170">
        <f>IFERROR(N($J170),0)</f>
        <v/>
      </c>
      <c r="HW170" s="170">
        <f>SUMPRODUCT((MOD(COLUMN($M170:$HR170)-COLUMN($M170),6)=0)*ISNUMBER($M170:$HR170)*($M170:$HR170&gt;=RESUMEN!$C$26)*($M170:$HR170&lt;=RESUMEN!$C$27)*IFERROR(N($N170:$HS170),0))</f>
        <v/>
      </c>
      <c r="HX170" s="170">
        <f>SUMPRODUCT((MOD(COLUMN($M170:$HR170)-COLUMN($M170),6)=0)*ISNUMBER($M170:$HR170)*($M170:$HR170&gt;=RESUMEN!$C$26)*($M170:$HR170&lt;=RESUMEN!$C$27))</f>
        <v/>
      </c>
    </row>
    <row r="171" ht="15.75" customHeight="1" s="506">
      <c r="B171" s="113">
        <f>VENTAS!A170</f>
        <v/>
      </c>
      <c r="C171" s="236">
        <f>VENTAS!B170</f>
        <v/>
      </c>
      <c r="D171" s="53">
        <f>VENTAS!C170</f>
        <v/>
      </c>
      <c r="E171" s="114">
        <f>VENTAS!D170</f>
        <v/>
      </c>
      <c r="F171" s="114">
        <f>VENTAS!J170</f>
        <v/>
      </c>
      <c r="G171" s="494">
        <f>VENTAS!F170</f>
        <v/>
      </c>
      <c r="H171" s="479">
        <f>VENTAS!K170</f>
        <v/>
      </c>
      <c r="I171" s="479">
        <f>VENTAS!M170</f>
        <v/>
      </c>
      <c r="J171" s="184">
        <f>VENTAS!L170</f>
        <v/>
      </c>
      <c r="K171" s="119">
        <f>IF(N($H171)&lt;1,"",$G171+31)</f>
        <v/>
      </c>
      <c r="L171" s="124">
        <f>IF(K171="","",TODAY()-K171)</f>
        <v/>
      </c>
      <c r="M171" s="201" t="n">
        <v>45930</v>
      </c>
      <c r="N171" s="374" t="n">
        <v>1000000</v>
      </c>
      <c r="O171" s="184">
        <f>IF(K171="","SIN ESTADO",IF(M171&lt;&gt;"","PAGA",IF(L171&gt;0,"VENCIDA",IF(L171&gt;=-5,"POR VENCER","AL DÍA"))))</f>
        <v/>
      </c>
      <c r="P171" s="185" t="inlineStr">
        <is>
          <t>TRANSFERENCIA</t>
        </is>
      </c>
      <c r="Q171" s="119">
        <f>IF(N($H171)&lt;2,"",IF(K171="","",K171+31))</f>
        <v/>
      </c>
      <c r="R171" s="124">
        <f>IF(Q171="","",TODAY()-Q171)</f>
        <v/>
      </c>
      <c r="S171" s="406" t="n">
        <v>45991</v>
      </c>
      <c r="T171" s="184" t="n">
        <v>1000000</v>
      </c>
      <c r="U171" s="184">
        <f>IF(Q171="","SIN ESTADO",IF(S171&lt;&gt;"","PAGA",IF(R171&gt;0,"VENCIDA",IF(R171&gt;=-5,"POR VENCER","AL DÍA"))))</f>
        <v/>
      </c>
      <c r="V171" s="185" t="inlineStr">
        <is>
          <t>TRANSFERENCIA</t>
        </is>
      </c>
      <c r="W171" s="119">
        <f>IF(N($H171)&lt;3,"",IF(Q171="","",Q171+31))</f>
        <v/>
      </c>
      <c r="X171" s="124">
        <f>IF(W171="","",TODAY()-W171)</f>
        <v/>
      </c>
      <c r="Y171" s="406" t="n">
        <v>45991</v>
      </c>
      <c r="Z171" s="184" t="n">
        <v>1000000</v>
      </c>
      <c r="AA171" s="184">
        <f>IF(W171="","SIN ESTADO",IF(Y171&lt;&gt;"","PAGA",IF(X171&gt;0,"VENCIDA",IF(X171&gt;=-5,"POR VENCER","AL DÍA"))))</f>
        <v/>
      </c>
      <c r="AB171" s="185" t="inlineStr">
        <is>
          <t>TRANSFERENCIA</t>
        </is>
      </c>
      <c r="AC171" s="119">
        <f>IF(N($H171)&lt;4,"",IF(W171="","",W171+31))</f>
        <v/>
      </c>
      <c r="AD171" s="124">
        <f>IF(AC171="","",TODAY()-AC171)</f>
        <v/>
      </c>
      <c r="AE171" s="414" t="n">
        <v>46021</v>
      </c>
      <c r="AF171" s="184" t="n">
        <v>900000</v>
      </c>
      <c r="AG171" s="184">
        <f>IF(AC171="","SIN ESTADO",IF(AE171&lt;&gt;"","PAGA",IF(AD171&gt;0,"VENCIDA",IF(AD171&gt;=-5,"POR VENCER","AL DÍA"))))</f>
        <v/>
      </c>
      <c r="AH171" s="185" t="inlineStr">
        <is>
          <t>TRANSFERENCIA</t>
        </is>
      </c>
      <c r="AI171" s="119">
        <f>IF(N($H171)&lt;5,"",IF(AC171="","",AC171+31))</f>
        <v/>
      </c>
      <c r="AJ171" s="124">
        <f>IF(AI171="","",TODAY()-AI171)</f>
        <v/>
      </c>
      <c r="AK171" s="227" t="n">
        <v>46088</v>
      </c>
      <c r="AL171" s="184" t="n">
        <v>1000000</v>
      </c>
      <c r="AM171" s="184">
        <f>IF(AI171="","SIN ESTADO",IF(AK171&lt;&gt;"","PAGA",IF(AJ171&gt;0,"VENCIDA",IF(AJ171&gt;=-5,"POR VENCER","AL DÍA"))))</f>
        <v/>
      </c>
      <c r="AN171" s="185" t="inlineStr">
        <is>
          <t>TRANSFERENCIA</t>
        </is>
      </c>
      <c r="AO171" s="119">
        <f>IF(N($H171)&lt;6,"",IF(AI171="","",AI171+31))</f>
        <v/>
      </c>
      <c r="AP171" s="124">
        <f>IF(AO171="","",TODAY()-AO171)</f>
        <v/>
      </c>
      <c r="AQ171" s="476" t="n">
        <v>46204</v>
      </c>
      <c r="AR171" s="184" t="n">
        <v>1000000</v>
      </c>
      <c r="AS171" s="184">
        <f>IF(AO171="","SIN ESTADO",IF(AQ171&lt;&gt;"","PAGA",IF(AP171&gt;0,"VENCIDA",IF(AP171&gt;=-5,"POR VENCER","AL DÍA"))))</f>
        <v/>
      </c>
      <c r="AT171" s="185" t="inlineStr">
        <is>
          <t>TRANSFERENCIA</t>
        </is>
      </c>
      <c r="AU171" s="119">
        <f>IF(N($H171)&lt;7,"",IF(AO171="","",AO171+31))</f>
        <v/>
      </c>
      <c r="AV171" s="124">
        <f>IF(AU171="","",TODAY()-AU171)</f>
        <v/>
      </c>
      <c r="AW171" s="494" t="n">
        <v>46204</v>
      </c>
      <c r="AX171" s="184" t="n">
        <v>1000000</v>
      </c>
      <c r="AY171" s="184">
        <f>IF(AU171="","SIN ESTADO",IF(AW171&lt;&gt;"","PAGA",IF(AV171&gt;0,"VENCIDA",IF(AV171&gt;=-5,"POR VENCER","AL DÍA"))))</f>
        <v/>
      </c>
      <c r="AZ171" s="185" t="n"/>
      <c r="BA171" s="119">
        <f>IF(N($H171)&lt;8,"",IF(AU171="","",AU171+31))</f>
        <v/>
      </c>
      <c r="BB171" s="124">
        <f>IF(BA171="","",TODAY()-BA171)</f>
        <v/>
      </c>
      <c r="BC171" s="494" t="n"/>
      <c r="BD171" s="184" t="n"/>
      <c r="BE171" s="184">
        <f>IF(BA171="","SIN ESTADO",IF(BC171&lt;&gt;"","PAGA",IF(BB171&gt;0,"VENCIDA",IF(BB171&gt;=-5,"POR VENCER","AL DÍA"))))</f>
        <v/>
      </c>
      <c r="BF171" s="185" t="n"/>
      <c r="BG171" s="119">
        <f>IF(N($H171)&lt;9,"",IF(BA171="","",BA171+31))</f>
        <v/>
      </c>
      <c r="BH171" s="124">
        <f>IF(BG171="","",TODAY()-BG171)</f>
        <v/>
      </c>
      <c r="BI171" s="494" t="n"/>
      <c r="BJ171" s="184" t="n"/>
      <c r="BK171" s="184">
        <f>IF(BG171="","SIN ESTADO",IF(BI171&lt;&gt;"","PAGA",IF(BH171&gt;0,"VENCIDA",IF(BH171&gt;=-5,"POR VENCER","AL DÍA"))))</f>
        <v/>
      </c>
      <c r="BL171" s="185" t="n"/>
      <c r="BM171" s="119">
        <f>IF(N($H171)&lt;10,"",IF(BG171="","",BG171+31))</f>
        <v/>
      </c>
      <c r="BN171" s="124">
        <f>IF(BM171="","",TODAY()-BM171)</f>
        <v/>
      </c>
      <c r="BO171" s="494" t="n"/>
      <c r="BP171" s="184" t="n"/>
      <c r="BQ171" s="184">
        <f>IF(BM171="","SIN ESTADO",IF(BO171&lt;&gt;"","PAGA",IF(BN171&gt;0,"VENCIDA",IF(BN171&gt;=-5,"POR VENCER","AL DÍA"))))</f>
        <v/>
      </c>
      <c r="BR171" s="185" t="n"/>
      <c r="BS171" s="119">
        <f>IF(N($H171)&lt;11,"",IF(BM171="","",BM171+31))</f>
        <v/>
      </c>
      <c r="BT171" s="124">
        <f>IF(BS171="","",TODAY()-BS171)</f>
        <v/>
      </c>
      <c r="BU171" s="494" t="n"/>
      <c r="BV171" s="184" t="n"/>
      <c r="BW171" s="184">
        <f>IF(BS171="","SIN ESTADO",IF(BU171&lt;&gt;"","PAGA",IF(BT171&gt;0,"VENCIDA",IF(BT171&gt;=-5,"POR VENCER","AL DÍA"))))</f>
        <v/>
      </c>
      <c r="BX171" s="185" t="n"/>
      <c r="BY171" s="119">
        <f>IF(N($H171)&lt;12,"",IF(BS171="","",BS171+31))</f>
        <v/>
      </c>
      <c r="BZ171" s="124">
        <f>IF(BY171="","",TODAY()-BY171)</f>
        <v/>
      </c>
      <c r="CA171" s="494" t="n"/>
      <c r="CB171" s="184" t="n"/>
      <c r="CC171" s="184">
        <f>IF(BY171="","SIN ESTADO",IF(CA171&lt;&gt;"","PAGA",IF(BZ171&gt;0,"VENCIDA",IF(BZ171&gt;=-5,"POR VENCER","AL DÍA"))))</f>
        <v/>
      </c>
      <c r="CD171" s="185" t="n"/>
      <c r="CE171" s="119">
        <f>IF(N($H171)&lt;13,"",IF(BY171="","",BY171+31))</f>
        <v/>
      </c>
      <c r="CF171" s="124">
        <f>IF(CE171="","",TODAY()-CE171)</f>
        <v/>
      </c>
      <c r="CG171" s="494" t="n"/>
      <c r="CH171" s="184" t="n"/>
      <c r="CI171" s="184">
        <f>IF(CE171="","SIN ESTADO",IF(CG171&lt;&gt;"","PAGA",IF(CF171&gt;0,"VENCIDA",IF(CF171&gt;=-5,"POR VENCER","AL DÍA"))))</f>
        <v/>
      </c>
      <c r="CJ171" s="185" t="n"/>
      <c r="CK171" s="119">
        <f>IF(N($H171)&lt;14,"",IF(CE171="","",CE171+31))</f>
        <v/>
      </c>
      <c r="CL171" s="124">
        <f>IF(CK171="","",TODAY()-CK171)</f>
        <v/>
      </c>
      <c r="CM171" s="494" t="n"/>
      <c r="CN171" s="184" t="n"/>
      <c r="CO171" s="184">
        <f>IF(CK171="","SIN ESTADO",IF(CM171&lt;&gt;"","PAGA",IF(CL171&gt;0,"VENCIDA",IF(CL171&gt;=-5,"POR VENCER","AL DÍA"))))</f>
        <v/>
      </c>
      <c r="CP171" s="185" t="n"/>
      <c r="CQ171" s="119">
        <f>IF(N($H171)&lt;15,"",IF(CK171="","",CK171+31))</f>
        <v/>
      </c>
      <c r="CR171" s="124">
        <f>IF(CQ171="","",TODAY()-CQ171)</f>
        <v/>
      </c>
      <c r="CS171" s="494" t="n"/>
      <c r="CT171" s="184" t="n"/>
      <c r="CU171" s="184">
        <f>IF(CQ171="","SIN ESTADO",IF(CS171&lt;&gt;"","PAGA",IF(CR171&gt;0,"VENCIDA",IF(CR171&gt;=-5,"POR VENCER","AL DÍA"))))</f>
        <v/>
      </c>
      <c r="CV171" s="185" t="n"/>
      <c r="CW171" s="119">
        <f>IF(N($H171)&lt;16,"",IF(CQ171="","",CQ171+31))</f>
        <v/>
      </c>
      <c r="CX171" s="124">
        <f>IF(CW171="","",TODAY()-CW171)</f>
        <v/>
      </c>
      <c r="CY171" s="494" t="n"/>
      <c r="CZ171" s="184" t="n"/>
      <c r="DA171" s="184">
        <f>IF(CW171="","SIN ESTADO",IF(CY171&lt;&gt;"","PAGA",IF(CX171&gt;0,"VENCIDA",IF(CX171&gt;=-5,"POR VENCER","AL DÍA"))))</f>
        <v/>
      </c>
      <c r="DB171" s="185" t="n"/>
      <c r="DC171" s="119">
        <f>IF(N($H171)&lt;17,"",IF(CW171="","",CW171+31))</f>
        <v/>
      </c>
      <c r="DD171" s="124">
        <f>IF(DC171="","",TODAY()-DC171)</f>
        <v/>
      </c>
      <c r="DE171" s="494" t="n"/>
      <c r="DF171" s="184" t="n"/>
      <c r="DG171" s="184">
        <f>IF(DC171="","SIN ESTADO",IF(DE171&lt;&gt;"","PAGA",IF(DD171&gt;0,"VENCIDA",IF(DD171&gt;=-5,"POR VENCER","AL DÍA"))))</f>
        <v/>
      </c>
      <c r="DH171" s="185" t="n"/>
      <c r="DI171" s="119">
        <f>IF(N($H171)&lt;18,"",IF(DC171="","",DC171+31))</f>
        <v/>
      </c>
      <c r="DJ171" s="124">
        <f>IF(DI171="","",TODAY()-DI171)</f>
        <v/>
      </c>
      <c r="DK171" s="494" t="n"/>
      <c r="DL171" s="184" t="n"/>
      <c r="DM171" s="184">
        <f>IF(DI171="","SIN ESTADO",IF(DK171&lt;&gt;"","PAGA",IF(DJ171&gt;0,"VENCIDA",IF(DJ171&gt;=-5,"POR VENCER","AL DÍA"))))</f>
        <v/>
      </c>
      <c r="DN171" s="185" t="n"/>
      <c r="DO171" s="119">
        <f>IF(N($H171)&lt;19,"",IF(DI171="","",DI171+31))</f>
        <v/>
      </c>
      <c r="DP171" s="124">
        <f>IF(DO171="","",TODAY()-DO171)</f>
        <v/>
      </c>
      <c r="DQ171" s="494" t="n"/>
      <c r="DR171" s="184" t="n"/>
      <c r="DS171" s="184">
        <f>IF(DO171="","SIN ESTADO",IF(DQ171&lt;&gt;"","PAGA",IF(DP171&gt;0,"VENCIDA",IF(DP171&gt;=-5,"POR VENCER","AL DÍA"))))</f>
        <v/>
      </c>
      <c r="DT171" s="185" t="n"/>
      <c r="DU171" s="119">
        <f>IF(N($H171)&lt;20,"",IF(DO171="","",DO171+31))</f>
        <v/>
      </c>
      <c r="DV171" s="124">
        <f>IF(DU171="","",TODAY()-DU171)</f>
        <v/>
      </c>
      <c r="DW171" s="494" t="n"/>
      <c r="DX171" s="184" t="n"/>
      <c r="DY171" s="184">
        <f>IF(DU171="","SIN ESTADO",IF(DW171&lt;&gt;"","PAGA",IF(DV171&gt;0,"VENCIDA",IF(DV171&gt;=-5,"POR VENCER","AL DÍA"))))</f>
        <v/>
      </c>
      <c r="DZ171" s="185" t="n"/>
      <c r="EA171" s="119">
        <f>IF(N($H171)&lt;21,"",IF(DU171="","",DU171+31))</f>
        <v/>
      </c>
      <c r="EB171" s="124">
        <f>IF(EA171="","",TODAY()-EA171)</f>
        <v/>
      </c>
      <c r="EC171" s="494" t="n"/>
      <c r="ED171" s="184" t="n"/>
      <c r="EE171" s="184">
        <f>IF(EA171="","SIN ESTADO",IF(EC171&lt;&gt;"","PAGA",IF(EB171&gt;0,"VENCIDA",IF(EB171&gt;=-5,"POR VENCER","AL DÍA"))))</f>
        <v/>
      </c>
      <c r="EF171" s="185" t="n"/>
      <c r="EG171" s="119">
        <f>IF(N($H171)&lt;22,"",IF(EA171="","",EA171+31))</f>
        <v/>
      </c>
      <c r="EH171" s="124">
        <f>IF(EG171="","",TODAY()-EG171)</f>
        <v/>
      </c>
      <c r="EI171" s="494" t="n"/>
      <c r="EJ171" s="184" t="n"/>
      <c r="EK171" s="184">
        <f>IF(EG171="","SIN ESTADO",IF(EI171&lt;&gt;"","PAGA",IF(EH171&gt;0,"VENCIDA",IF(EH171&gt;=-5,"POR VENCER","AL DÍA"))))</f>
        <v/>
      </c>
      <c r="EL171" s="185" t="n"/>
      <c r="EM171" s="119">
        <f>IF(N($H171)&lt;23,"",IF(EG171="","",EG171+31))</f>
        <v/>
      </c>
      <c r="EN171" s="124">
        <f>IF(EM171="","",TODAY()-EM171)</f>
        <v/>
      </c>
      <c r="EO171" s="494" t="n"/>
      <c r="EP171" s="184" t="n"/>
      <c r="EQ171" s="184">
        <f>IF(EM171="","SIN ESTADO",IF(EO171&lt;&gt;"","PAGA",IF(EN171&gt;0,"VENCIDA",IF(EN171&gt;=-5,"POR VENCER","AL DÍA"))))</f>
        <v/>
      </c>
      <c r="ER171" s="185" t="n"/>
      <c r="ES171" s="119">
        <f>IF(N($H171)&lt;24,"",IF(EM171="","",EM171+31))</f>
        <v/>
      </c>
      <c r="ET171" s="124">
        <f>IF(ES171="","",TODAY()-ES171)</f>
        <v/>
      </c>
      <c r="EU171" s="494" t="n"/>
      <c r="EV171" s="184" t="n"/>
      <c r="EW171" s="184">
        <f>IF(ES171="","SIN ESTADO",IF(EU171&lt;&gt;"","PAGA",IF(ET171&gt;0,"VENCIDA",IF(ET171&gt;=-5,"POR VENCER","AL DÍA"))))</f>
        <v/>
      </c>
      <c r="EX171" s="185" t="n"/>
      <c r="EY171" s="119">
        <f>IF(N($H171)&lt;25,"",IF(ES171="","",ES171+31))</f>
        <v/>
      </c>
      <c r="EZ171" s="124">
        <f>IF(EY171="","",TODAY()-EY171)</f>
        <v/>
      </c>
      <c r="FA171" s="494" t="n"/>
      <c r="FB171" s="184" t="n"/>
      <c r="FC171" s="184">
        <f>IF(EY171="","SIN ESTADO",IF(FA171&lt;&gt;"","PAGA",IF(EZ171&gt;0,"VENCIDA",IF(EZ171&gt;=-5,"POR VENCER","AL DÍA"))))</f>
        <v/>
      </c>
      <c r="FD171" s="185" t="n"/>
      <c r="FE171" s="119">
        <f>IF(N($H171)&lt;26,"",IF(EY171="","",EY171+31))</f>
        <v/>
      </c>
      <c r="FF171" s="124">
        <f>IF(FE171="","",TODAY()-FE171)</f>
        <v/>
      </c>
      <c r="FG171" s="494" t="n"/>
      <c r="FH171" s="184" t="n"/>
      <c r="FI171" s="184">
        <f>IF(FE171="","SIN ESTADO",IF(FG171&lt;&gt;"","PAGA",IF(FF171&gt;0,"VENCIDA",IF(FF171&gt;=-5,"POR VENCER","AL DÍA"))))</f>
        <v/>
      </c>
      <c r="FJ171" s="185" t="n"/>
      <c r="FK171" s="119">
        <f>IF(N($H171)&lt;27,"",IF(FE171="","",FE171+31))</f>
        <v/>
      </c>
      <c r="FL171" s="124">
        <f>IF(FK171="","",TODAY()-FK171)</f>
        <v/>
      </c>
      <c r="FM171" s="494" t="n"/>
      <c r="FN171" s="184" t="n"/>
      <c r="FO171" s="184">
        <f>IF(FK171="","SIN ESTADO",IF(FM171&lt;&gt;"","PAGA",IF(FL171&gt;0,"VENCIDA",IF(FL171&gt;=-5,"POR VENCER","AL DÍA"))))</f>
        <v/>
      </c>
      <c r="FP171" s="185" t="n"/>
      <c r="FQ171" s="119">
        <f>IF(N($H171)&lt;28,"",IF(FK171="","",FK171+31))</f>
        <v/>
      </c>
      <c r="FR171" s="124">
        <f>IF(FQ171="","",TODAY()-FQ171)</f>
        <v/>
      </c>
      <c r="FS171" s="494" t="n"/>
      <c r="FT171" s="184" t="n"/>
      <c r="FU171" s="184">
        <f>IF(FQ171="","SIN ESTADO",IF(FS171&lt;&gt;"","PAGA",IF(FR171&gt;0,"VENCIDA",IF(FR171&gt;=-5,"POR VENCER","AL DÍA"))))</f>
        <v/>
      </c>
      <c r="FV171" s="185" t="n"/>
      <c r="FW171" s="119">
        <f>IF(N($H171)&lt;29,"",IF(FQ171="","",FQ171+31))</f>
        <v/>
      </c>
      <c r="FX171" s="124">
        <f>IF(FW171="","",TODAY()-FW171)</f>
        <v/>
      </c>
      <c r="FY171" s="494" t="n"/>
      <c r="FZ171" s="184" t="n"/>
      <c r="GA171" s="184">
        <f>IF(FW171="","SIN ESTADO",IF(FY171&lt;&gt;"","PAGA",IF(FX171&gt;0,"VENCIDA",IF(FX171&gt;=-5,"POR VENCER","AL DÍA"))))</f>
        <v/>
      </c>
      <c r="GB171" s="185" t="n"/>
      <c r="GC171" s="119">
        <f>IF(N($H171)&lt;30,"",IF(FW171="","",FW171+31))</f>
        <v/>
      </c>
      <c r="GD171" s="124">
        <f>IF(GC171="","",TODAY()-GC171)</f>
        <v/>
      </c>
      <c r="GE171" s="494" t="n"/>
      <c r="GF171" s="184" t="n"/>
      <c r="GG171" s="184">
        <f>IF(GC171="","SIN ESTADO",IF(GE171&lt;&gt;"","PAGA",IF(GD171&gt;0,"VENCIDA",IF(GD171&gt;=-5,"POR VENCER","AL DÍA"))))</f>
        <v/>
      </c>
      <c r="GH171" s="185" t="n"/>
      <c r="GI171" s="119">
        <f>IF(N($H171)&lt;31,"",IF(GC171="","",GC171+31))</f>
        <v/>
      </c>
      <c r="GJ171" s="124">
        <f>IF(GI171="","",TODAY()-GI171)</f>
        <v/>
      </c>
      <c r="GK171" s="494" t="n"/>
      <c r="GL171" s="184" t="n"/>
      <c r="GM171" s="184">
        <f>IF(GI171="","SIN ESTADO",IF(GK171&lt;&gt;"","PAGA",IF(GJ171&gt;0,"VENCIDA",IF(GJ171&gt;=-5,"POR VENCER","AL DÍA"))))</f>
        <v/>
      </c>
      <c r="GN171" s="185" t="n"/>
      <c r="GO171" s="119">
        <f>IF(N($H171)&lt;32,"",IF(GI171="","",GI171+31))</f>
        <v/>
      </c>
      <c r="GP171" s="124">
        <f>IF(GO171="","",TODAY()-GO171)</f>
        <v/>
      </c>
      <c r="GQ171" s="494" t="n"/>
      <c r="GR171" s="184" t="n"/>
      <c r="GS171" s="184">
        <f>IF(GO171="","SIN ESTADO",IF(GQ171&lt;&gt;"","PAGA",IF(GP171&gt;0,"VENCIDA",IF(GP171&gt;=-5,"POR VENCER","AL DÍA"))))</f>
        <v/>
      </c>
      <c r="GT171" s="185" t="n"/>
      <c r="GU171" s="119">
        <f>IF(N($H171)&lt;33,"",IF(GO171="","",GO171+31))</f>
        <v/>
      </c>
      <c r="GV171" s="124">
        <f>IF(GU171="","",TODAY()-GU171)</f>
        <v/>
      </c>
      <c r="GW171" s="494" t="n"/>
      <c r="GX171" s="184" t="n"/>
      <c r="GY171" s="184">
        <f>IF(GU171="","SIN ESTADO",IF(GW171&lt;&gt;"","PAGA",IF(GV171&gt;0,"VENCIDA",IF(GV171&gt;=-5,"POR VENCER","AL DÍA"))))</f>
        <v/>
      </c>
      <c r="GZ171" s="185" t="n"/>
      <c r="HA171" s="119">
        <f>IF(N($H171)&lt;34,"",IF(GU171="","",GU171+31))</f>
        <v/>
      </c>
      <c r="HB171" s="124">
        <f>IF(HA171="","",TODAY()-HA171)</f>
        <v/>
      </c>
      <c r="HC171" s="494" t="n"/>
      <c r="HD171" s="184" t="n"/>
      <c r="HE171" s="184">
        <f>IF(HA171="","SIN ESTADO",IF(HC171&lt;&gt;"","PAGA",IF(HB171&gt;0,"VENCIDA",IF(HB171&gt;=-5,"POR VENCER","AL DÍA"))))</f>
        <v/>
      </c>
      <c r="HF171" s="185" t="n"/>
      <c r="HG171" s="119">
        <f>IF(N($H171)&lt;35,"",IF(HA171="","",HA171+31))</f>
        <v/>
      </c>
      <c r="HH171" s="124">
        <f>IF(HG171="","",TODAY()-HG171)</f>
        <v/>
      </c>
      <c r="HI171" s="494" t="n"/>
      <c r="HJ171" s="184" t="n"/>
      <c r="HK171" s="184">
        <f>IF(HG171="","SIN ESTADO",IF(HI171&lt;&gt;"","PAGA",IF(HH171&gt;0,"VENCIDA",IF(HH171&gt;=-5,"POR VENCER","AL DÍA"))))</f>
        <v/>
      </c>
      <c r="HL171" s="168" t="n"/>
      <c r="HM171" s="119">
        <f>IF(N($H171)&lt;36,"",IF(HG171="","",HG171+31))</f>
        <v/>
      </c>
      <c r="HN171" s="124">
        <f>IF(HM171="","",TODAY()-HM171)</f>
        <v/>
      </c>
      <c r="HO171" s="494" t="n"/>
      <c r="HP171" s="184" t="n"/>
      <c r="HQ171" s="184">
        <f>IF(HM171="","SIN ESTADO",IF(HO171&lt;&gt;"","PAGA",IF(HN171&gt;0,"VENCIDA",IF(HN171&gt;=-5,"POR VENCER","AL DÍA"))))</f>
        <v/>
      </c>
      <c r="HR171" s="168" t="n"/>
      <c r="HS171" s="169">
        <f>N171+T171+Z171+AF171+AL171+AR171+AX171+BD171+BJ171+BP171+BV171+CB171+CH171+CN171+CT171+CZ171+DF171+DL171+DR171+DX171+ED171+EJ171+EP171+EV171+FB171+FH171+FN171+FT171+FZ171+GF171+GL171+GR171+GX171+HD171+HJ171+HP171</f>
        <v/>
      </c>
      <c r="HU171" s="170">
        <f>IFERROR(N($J171),0)</f>
        <v/>
      </c>
      <c r="HW171" s="170">
        <f>SUMPRODUCT((MOD(COLUMN($M171:$HR171)-COLUMN($M171),6)=0)*ISNUMBER($M171:$HR171)*($M171:$HR171&gt;=RESUMEN!$C$26)*($M171:$HR171&lt;=RESUMEN!$C$27)*IFERROR(N($N171:$HS171),0))</f>
        <v/>
      </c>
      <c r="HX171" s="170">
        <f>SUMPRODUCT((MOD(COLUMN($M171:$HR171)-COLUMN($M171),6)=0)*ISNUMBER($M171:$HR171)*($M171:$HR171&gt;=RESUMEN!$C$26)*($M171:$HR171&lt;=RESUMEN!$C$27))</f>
        <v/>
      </c>
    </row>
    <row r="172" ht="15.75" customHeight="1" s="506">
      <c r="B172" s="113">
        <f>VENTAS!A171</f>
        <v/>
      </c>
      <c r="C172" s="236">
        <f>VENTAS!B171</f>
        <v/>
      </c>
      <c r="D172" s="53">
        <f>VENTAS!C171</f>
        <v/>
      </c>
      <c r="E172" s="114">
        <f>VENTAS!D171</f>
        <v/>
      </c>
      <c r="F172" s="114">
        <f>VENTAS!J171</f>
        <v/>
      </c>
      <c r="G172" s="494">
        <f>VENTAS!F171</f>
        <v/>
      </c>
      <c r="H172" s="479">
        <f>VENTAS!K171</f>
        <v/>
      </c>
      <c r="I172" s="479">
        <f>VENTAS!M171</f>
        <v/>
      </c>
      <c r="J172" s="184">
        <f>VENTAS!L171</f>
        <v/>
      </c>
      <c r="K172" s="119">
        <f>IF(N($H172)&lt;1,"",$G172+31)</f>
        <v/>
      </c>
      <c r="L172" s="124">
        <f>IF(K172="","",TODAY()-K172)</f>
        <v/>
      </c>
      <c r="M172" s="201" t="n">
        <v>46131</v>
      </c>
      <c r="N172" s="374" t="n">
        <v>875000</v>
      </c>
      <c r="O172" s="184">
        <f>IF(K172="","SIN ESTADO",IF(M172&lt;&gt;"","PAGA",IF(L172&gt;0,"VENCIDA",IF(L172&gt;=-5,"POR VENCER","AL DÍA"))))</f>
        <v/>
      </c>
      <c r="P172" s="185" t="inlineStr">
        <is>
          <t>TRANSFERENCIA</t>
        </is>
      </c>
      <c r="Q172" s="119">
        <f>IF(N($H172)&lt;2,"",IF(K172="","",K172+31))</f>
        <v/>
      </c>
      <c r="R172" s="124">
        <f>IF(Q172="","",TODAY()-Q172)</f>
        <v/>
      </c>
      <c r="S172" s="494" t="n">
        <v>46160</v>
      </c>
      <c r="T172" s="184" t="n">
        <v>875000</v>
      </c>
      <c r="U172" s="184">
        <f>IF(Q172="","SIN ESTADO",IF(S172&lt;&gt;"","PAGA",IF(R172&gt;0,"VENCIDA",IF(R172&gt;=-5,"POR VENCER","AL DÍA"))))</f>
        <v/>
      </c>
      <c r="V172" s="185" t="inlineStr">
        <is>
          <t>TRANSFERENCIA</t>
        </is>
      </c>
      <c r="W172" s="119">
        <f>IF(N($H172)&lt;3,"",IF(Q172="","",Q172+31))</f>
        <v/>
      </c>
      <c r="X172" s="124">
        <f>IF(W172="","",TODAY()-W172)</f>
        <v/>
      </c>
      <c r="Y172" s="494" t="n">
        <v>46190</v>
      </c>
      <c r="Z172" s="184" t="n">
        <v>875000</v>
      </c>
      <c r="AA172" s="184">
        <f>IF(W172="","SIN ESTADO",IF(Y172&lt;&gt;"","PAGA",IF(X172&gt;0,"VENCIDA",IF(X172&gt;=-5,"POR VENCER","AL DÍA"))))</f>
        <v/>
      </c>
      <c r="AB172" s="185" t="inlineStr">
        <is>
          <t>TRANSFERENCIA</t>
        </is>
      </c>
      <c r="AC172" s="119">
        <f>IF(N($H172)&lt;4,"",IF(W172="","",W172+31))</f>
        <v/>
      </c>
      <c r="AD172" s="124">
        <f>IF(AC172="","",TODAY()-AC172)</f>
        <v/>
      </c>
      <c r="AE172" s="494" t="n">
        <v>46219</v>
      </c>
      <c r="AF172" s="184" t="n">
        <v>875000</v>
      </c>
      <c r="AG172" s="184">
        <f>IF(AC172="","SIN ESTADO",IF(AE172&lt;&gt;"","PAGA",IF(AD172&gt;0,"VENCIDA",IF(AD172&gt;=-5,"POR VENCER","AL DÍA"))))</f>
        <v/>
      </c>
      <c r="AH172" s="185" t="inlineStr">
        <is>
          <t>TRANSFERENCIA</t>
        </is>
      </c>
      <c r="AI172" s="119">
        <f>IF(N($H172)&lt;5,"",IF(AC172="","",AC172+31))</f>
        <v/>
      </c>
      <c r="AJ172" s="124">
        <f>IF(AI172="","",TODAY()-AI172)</f>
        <v/>
      </c>
      <c r="AK172" s="494" t="n">
        <v>46252</v>
      </c>
      <c r="AL172" s="184" t="n">
        <v>875000</v>
      </c>
      <c r="AM172" s="184">
        <f>IF(AI172="","SIN ESTADO",IF(AK172&lt;&gt;"","PAGA",IF(AJ172&gt;0,"VENCIDA",IF(AJ172&gt;=-5,"POR VENCER","AL DÍA"))))</f>
        <v/>
      </c>
      <c r="AN172" s="185" t="inlineStr">
        <is>
          <t>TRANSFERENCIA</t>
        </is>
      </c>
      <c r="AO172" s="119">
        <f>IF(N($H172)&lt;6,"",IF(AI172="","",AI172+31))</f>
        <v/>
      </c>
      <c r="AP172" s="124">
        <f>IF(AO172="","",TODAY()-AO172)</f>
        <v/>
      </c>
      <c r="AQ172" s="270" t="n">
        <v>46286</v>
      </c>
      <c r="AR172" s="184" t="n">
        <v>875000</v>
      </c>
      <c r="AS172" s="184">
        <f>IF(AO172="","SIN ESTADO",IF(AQ172&lt;&gt;"","PAGA",IF(AP172&gt;0,"VENCIDA",IF(AP172&gt;=-5,"POR VENCER","AL DÍA"))))</f>
        <v/>
      </c>
      <c r="AT172" s="185" t="inlineStr">
        <is>
          <t>TRANSFERENCIA</t>
        </is>
      </c>
      <c r="AU172" s="119">
        <f>IF(N($H172)&lt;7,"",IF(AO172="","",AO172+31))</f>
        <v/>
      </c>
      <c r="AV172" s="124">
        <f>IF(AU172="","",TODAY()-AU172)</f>
        <v/>
      </c>
      <c r="AW172" s="494" t="n"/>
      <c r="AX172" s="184" t="n"/>
      <c r="AY172" s="184">
        <f>IF(AU172="","SIN ESTADO",IF(AW172&lt;&gt;"","PAGA",IF(AV172&gt;0,"VENCIDA",IF(AV172&gt;=-5,"POR VENCER","AL DÍA"))))</f>
        <v/>
      </c>
      <c r="AZ172" s="185" t="n"/>
      <c r="BA172" s="119">
        <f>IF(N($H172)&lt;8,"",IF(AU172="","",AU172+31))</f>
        <v/>
      </c>
      <c r="BB172" s="124">
        <f>IF(BA172="","",TODAY()-BA172)</f>
        <v/>
      </c>
      <c r="BC172" s="494" t="n"/>
      <c r="BD172" s="184" t="n"/>
      <c r="BE172" s="184">
        <f>IF(BA172="","SIN ESTADO",IF(BC172&lt;&gt;"","PAGA",IF(BB172&gt;0,"VENCIDA",IF(BB172&gt;=-5,"POR VENCER","AL DÍA"))))</f>
        <v/>
      </c>
      <c r="BF172" s="185" t="n"/>
      <c r="BG172" s="119">
        <f>IF(N($H172)&lt;9,"",IF(BA172="","",BA172+31))</f>
        <v/>
      </c>
      <c r="BH172" s="124">
        <f>IF(BG172="","",TODAY()-BG172)</f>
        <v/>
      </c>
      <c r="BI172" s="494" t="n"/>
      <c r="BJ172" s="184" t="n"/>
      <c r="BK172" s="184">
        <f>IF(BG172="","SIN ESTADO",IF(BI172&lt;&gt;"","PAGA",IF(BH172&gt;0,"VENCIDA",IF(BH172&gt;=-5,"POR VENCER","AL DÍA"))))</f>
        <v/>
      </c>
      <c r="BL172" s="185" t="n"/>
      <c r="BM172" s="119">
        <f>IF(N($H172)&lt;10,"",IF(BG172="","",BG172+31))</f>
        <v/>
      </c>
      <c r="BN172" s="124">
        <f>IF(BM172="","",TODAY()-BM172)</f>
        <v/>
      </c>
      <c r="BO172" s="494" t="n"/>
      <c r="BP172" s="184" t="n"/>
      <c r="BQ172" s="184">
        <f>IF(BM172="","SIN ESTADO",IF(BO172&lt;&gt;"","PAGA",IF(BN172&gt;0,"VENCIDA",IF(BN172&gt;=-5,"POR VENCER","AL DÍA"))))</f>
        <v/>
      </c>
      <c r="BR172" s="185" t="n"/>
      <c r="BS172" s="119">
        <f>IF(N($H172)&lt;11,"",IF(BM172="","",BM172+31))</f>
        <v/>
      </c>
      <c r="BT172" s="124">
        <f>IF(BS172="","",TODAY()-BS172)</f>
        <v/>
      </c>
      <c r="BU172" s="494" t="n"/>
      <c r="BV172" s="184" t="n"/>
      <c r="BW172" s="184">
        <f>IF(BS172="","SIN ESTADO",IF(BU172&lt;&gt;"","PAGA",IF(BT172&gt;0,"VENCIDA",IF(BT172&gt;=-5,"POR VENCER","AL DÍA"))))</f>
        <v/>
      </c>
      <c r="BX172" s="185" t="n"/>
      <c r="BY172" s="119">
        <f>IF(N($H172)&lt;12,"",IF(BS172="","",BS172+31))</f>
        <v/>
      </c>
      <c r="BZ172" s="124">
        <f>IF(BY172="","",TODAY()-BY172)</f>
        <v/>
      </c>
      <c r="CA172" s="494" t="n"/>
      <c r="CB172" s="184" t="n"/>
      <c r="CC172" s="184">
        <f>IF(BY172="","SIN ESTADO",IF(CA172&lt;&gt;"","PAGA",IF(BZ172&gt;0,"VENCIDA",IF(BZ172&gt;=-5,"POR VENCER","AL DÍA"))))</f>
        <v/>
      </c>
      <c r="CD172" s="185" t="n"/>
      <c r="CE172" s="119">
        <f>IF(N($H172)&lt;13,"",IF(BY172="","",BY172+31))</f>
        <v/>
      </c>
      <c r="CF172" s="124">
        <f>IF(CE172="","",TODAY()-CE172)</f>
        <v/>
      </c>
      <c r="CG172" s="494" t="n"/>
      <c r="CH172" s="184" t="n"/>
      <c r="CI172" s="184">
        <f>IF(CE172="","SIN ESTADO",IF(CG172&lt;&gt;"","PAGA",IF(CF172&gt;0,"VENCIDA",IF(CF172&gt;=-5,"POR VENCER","AL DÍA"))))</f>
        <v/>
      </c>
      <c r="CJ172" s="185" t="n"/>
      <c r="CK172" s="119">
        <f>IF(N($H172)&lt;14,"",IF(CE172="","",CE172+31))</f>
        <v/>
      </c>
      <c r="CL172" s="124">
        <f>IF(CK172="","",TODAY()-CK172)</f>
        <v/>
      </c>
      <c r="CM172" s="494" t="n"/>
      <c r="CN172" s="184" t="n"/>
      <c r="CO172" s="184">
        <f>IF(CK172="","SIN ESTADO",IF(CM172&lt;&gt;"","PAGA",IF(CL172&gt;0,"VENCIDA",IF(CL172&gt;=-5,"POR VENCER","AL DÍA"))))</f>
        <v/>
      </c>
      <c r="CP172" s="185" t="n"/>
      <c r="CQ172" s="119">
        <f>IF(N($H172)&lt;15,"",IF(CK172="","",CK172+31))</f>
        <v/>
      </c>
      <c r="CR172" s="124">
        <f>IF(CQ172="","",TODAY()-CQ172)</f>
        <v/>
      </c>
      <c r="CS172" s="494" t="n"/>
      <c r="CT172" s="184" t="n"/>
      <c r="CU172" s="184">
        <f>IF(CQ172="","SIN ESTADO",IF(CS172&lt;&gt;"","PAGA",IF(CR172&gt;0,"VENCIDA",IF(CR172&gt;=-5,"POR VENCER","AL DÍA"))))</f>
        <v/>
      </c>
      <c r="CV172" s="185" t="n"/>
      <c r="CW172" s="119">
        <f>IF(N($H172)&lt;16,"",IF(CQ172="","",CQ172+31))</f>
        <v/>
      </c>
      <c r="CX172" s="124">
        <f>IF(CW172="","",TODAY()-CW172)</f>
        <v/>
      </c>
      <c r="CY172" s="494" t="n"/>
      <c r="CZ172" s="184" t="n"/>
      <c r="DA172" s="184">
        <f>IF(CW172="","SIN ESTADO",IF(CY172&lt;&gt;"","PAGA",IF(CX172&gt;0,"VENCIDA",IF(CX172&gt;=-5,"POR VENCER","AL DÍA"))))</f>
        <v/>
      </c>
      <c r="DB172" s="185" t="n"/>
      <c r="DC172" s="119">
        <f>IF(N($H172)&lt;17,"",IF(CW172="","",CW172+31))</f>
        <v/>
      </c>
      <c r="DD172" s="124">
        <f>IF(DC172="","",TODAY()-DC172)</f>
        <v/>
      </c>
      <c r="DE172" s="494" t="n"/>
      <c r="DF172" s="184" t="n"/>
      <c r="DG172" s="184">
        <f>IF(DC172="","SIN ESTADO",IF(DE172&lt;&gt;"","PAGA",IF(DD172&gt;0,"VENCIDA",IF(DD172&gt;=-5,"POR VENCER","AL DÍA"))))</f>
        <v/>
      </c>
      <c r="DH172" s="185" t="n"/>
      <c r="DI172" s="119">
        <f>IF(N($H172)&lt;18,"",IF(DC172="","",DC172+31))</f>
        <v/>
      </c>
      <c r="DJ172" s="124">
        <f>IF(DI172="","",TODAY()-DI172)</f>
        <v/>
      </c>
      <c r="DK172" s="494" t="n"/>
      <c r="DL172" s="184" t="n"/>
      <c r="DM172" s="184">
        <f>IF(DI172="","SIN ESTADO",IF(DK172&lt;&gt;"","PAGA",IF(DJ172&gt;0,"VENCIDA",IF(DJ172&gt;=-5,"POR VENCER","AL DÍA"))))</f>
        <v/>
      </c>
      <c r="DN172" s="185" t="n"/>
      <c r="DO172" s="119">
        <f>IF(N($H172)&lt;19,"",IF(DI172="","",DI172+31))</f>
        <v/>
      </c>
      <c r="DP172" s="124">
        <f>IF(DO172="","",TODAY()-DO172)</f>
        <v/>
      </c>
      <c r="DQ172" s="494" t="n"/>
      <c r="DR172" s="184" t="n"/>
      <c r="DS172" s="184">
        <f>IF(DO172="","SIN ESTADO",IF(DQ172&lt;&gt;"","PAGA",IF(DP172&gt;0,"VENCIDA",IF(DP172&gt;=-5,"POR VENCER","AL DÍA"))))</f>
        <v/>
      </c>
      <c r="DT172" s="185" t="n"/>
      <c r="DU172" s="119">
        <f>IF(N($H172)&lt;20,"",IF(DO172="","",DO172+31))</f>
        <v/>
      </c>
      <c r="DV172" s="124">
        <f>IF(DU172="","",TODAY()-DU172)</f>
        <v/>
      </c>
      <c r="DW172" s="494" t="n"/>
      <c r="DX172" s="184" t="n"/>
      <c r="DY172" s="184">
        <f>IF(DU172="","SIN ESTADO",IF(DW172&lt;&gt;"","PAGA",IF(DV172&gt;0,"VENCIDA",IF(DV172&gt;=-5,"POR VENCER","AL DÍA"))))</f>
        <v/>
      </c>
      <c r="DZ172" s="185" t="n"/>
      <c r="EA172" s="119">
        <f>IF(N($H172)&lt;21,"",IF(DU172="","",DU172+31))</f>
        <v/>
      </c>
      <c r="EB172" s="124">
        <f>IF(EA172="","",TODAY()-EA172)</f>
        <v/>
      </c>
      <c r="EC172" s="494" t="n"/>
      <c r="ED172" s="184" t="n"/>
      <c r="EE172" s="184">
        <f>IF(EA172="","SIN ESTADO",IF(EC172&lt;&gt;"","PAGA",IF(EB172&gt;0,"VENCIDA",IF(EB172&gt;=-5,"POR VENCER","AL DÍA"))))</f>
        <v/>
      </c>
      <c r="EF172" s="185" t="n"/>
      <c r="EG172" s="119">
        <f>IF(N($H172)&lt;22,"",IF(EA172="","",EA172+31))</f>
        <v/>
      </c>
      <c r="EH172" s="124">
        <f>IF(EG172="","",TODAY()-EG172)</f>
        <v/>
      </c>
      <c r="EI172" s="494" t="n"/>
      <c r="EJ172" s="184" t="n"/>
      <c r="EK172" s="184">
        <f>IF(EG172="","SIN ESTADO",IF(EI172&lt;&gt;"","PAGA",IF(EH172&gt;0,"VENCIDA",IF(EH172&gt;=-5,"POR VENCER","AL DÍA"))))</f>
        <v/>
      </c>
      <c r="EL172" s="185" t="n"/>
      <c r="EM172" s="119">
        <f>IF(N($H172)&lt;23,"",IF(EG172="","",EG172+31))</f>
        <v/>
      </c>
      <c r="EN172" s="124">
        <f>IF(EM172="","",TODAY()-EM172)</f>
        <v/>
      </c>
      <c r="EO172" s="494" t="n"/>
      <c r="EP172" s="184" t="n"/>
      <c r="EQ172" s="184">
        <f>IF(EM172="","SIN ESTADO",IF(EO172&lt;&gt;"","PAGA",IF(EN172&gt;0,"VENCIDA",IF(EN172&gt;=-5,"POR VENCER","AL DÍA"))))</f>
        <v/>
      </c>
      <c r="ER172" s="185" t="n"/>
      <c r="ES172" s="119">
        <f>IF(N($H172)&lt;24,"",IF(EM172="","",EM172+31))</f>
        <v/>
      </c>
      <c r="ET172" s="124">
        <f>IF(ES172="","",TODAY()-ES172)</f>
        <v/>
      </c>
      <c r="EU172" s="494" t="n"/>
      <c r="EV172" s="184" t="n"/>
      <c r="EW172" s="184">
        <f>IF(ES172="","SIN ESTADO",IF(EU172&lt;&gt;"","PAGA",IF(ET172&gt;0,"VENCIDA",IF(ET172&gt;=-5,"POR VENCER","AL DÍA"))))</f>
        <v/>
      </c>
      <c r="EX172" s="185" t="n"/>
      <c r="EY172" s="119">
        <f>IF(N($H172)&lt;25,"",IF(ES172="","",ES172+31))</f>
        <v/>
      </c>
      <c r="EZ172" s="124">
        <f>IF(EY172="","",TODAY()-EY172)</f>
        <v/>
      </c>
      <c r="FA172" s="494" t="n"/>
      <c r="FB172" s="184" t="n"/>
      <c r="FC172" s="184">
        <f>IF(EY172="","SIN ESTADO",IF(FA172&lt;&gt;"","PAGA",IF(EZ172&gt;0,"VENCIDA",IF(EZ172&gt;=-5,"POR VENCER","AL DÍA"))))</f>
        <v/>
      </c>
      <c r="FD172" s="185" t="n"/>
      <c r="FE172" s="119">
        <f>IF(N($H172)&lt;26,"",IF(EY172="","",EY172+31))</f>
        <v/>
      </c>
      <c r="FF172" s="124">
        <f>IF(FE172="","",TODAY()-FE172)</f>
        <v/>
      </c>
      <c r="FG172" s="494" t="n"/>
      <c r="FH172" s="184" t="n"/>
      <c r="FI172" s="184">
        <f>IF(FE172="","SIN ESTADO",IF(FG172&lt;&gt;"","PAGA",IF(FF172&gt;0,"VENCIDA",IF(FF172&gt;=-5,"POR VENCER","AL DÍA"))))</f>
        <v/>
      </c>
      <c r="FJ172" s="185" t="n"/>
      <c r="FK172" s="119">
        <f>IF(N($H172)&lt;27,"",IF(FE172="","",FE172+31))</f>
        <v/>
      </c>
      <c r="FL172" s="124">
        <f>IF(FK172="","",TODAY()-FK172)</f>
        <v/>
      </c>
      <c r="FM172" s="494" t="n"/>
      <c r="FN172" s="184" t="n"/>
      <c r="FO172" s="184">
        <f>IF(FK172="","SIN ESTADO",IF(FM172&lt;&gt;"","PAGA",IF(FL172&gt;0,"VENCIDA",IF(FL172&gt;=-5,"POR VENCER","AL DÍA"))))</f>
        <v/>
      </c>
      <c r="FP172" s="185" t="n"/>
      <c r="FQ172" s="119">
        <f>IF(N($H172)&lt;28,"",IF(FK172="","",FK172+31))</f>
        <v/>
      </c>
      <c r="FR172" s="124">
        <f>IF(FQ172="","",TODAY()-FQ172)</f>
        <v/>
      </c>
      <c r="FS172" s="494" t="n"/>
      <c r="FT172" s="184" t="n"/>
      <c r="FU172" s="184">
        <f>IF(FQ172="","SIN ESTADO",IF(FS172&lt;&gt;"","PAGA",IF(FR172&gt;0,"VENCIDA",IF(FR172&gt;=-5,"POR VENCER","AL DÍA"))))</f>
        <v/>
      </c>
      <c r="FV172" s="185" t="n"/>
      <c r="FW172" s="119">
        <f>IF(N($H172)&lt;29,"",IF(FQ172="","",FQ172+31))</f>
        <v/>
      </c>
      <c r="FX172" s="124">
        <f>IF(FW172="","",TODAY()-FW172)</f>
        <v/>
      </c>
      <c r="FY172" s="494" t="n"/>
      <c r="FZ172" s="184" t="n"/>
      <c r="GA172" s="184">
        <f>IF(FW172="","SIN ESTADO",IF(FY172&lt;&gt;"","PAGA",IF(FX172&gt;0,"VENCIDA",IF(FX172&gt;=-5,"POR VENCER","AL DÍA"))))</f>
        <v/>
      </c>
      <c r="GB172" s="185" t="n"/>
      <c r="GC172" s="119">
        <f>IF(N($H172)&lt;30,"",IF(FW172="","",FW172+31))</f>
        <v/>
      </c>
      <c r="GD172" s="124">
        <f>IF(GC172="","",TODAY()-GC172)</f>
        <v/>
      </c>
      <c r="GE172" s="494" t="n"/>
      <c r="GF172" s="184" t="n"/>
      <c r="GG172" s="184">
        <f>IF(GC172="","SIN ESTADO",IF(GE172&lt;&gt;"","PAGA",IF(GD172&gt;0,"VENCIDA",IF(GD172&gt;=-5,"POR VENCER","AL DÍA"))))</f>
        <v/>
      </c>
      <c r="GH172" s="185" t="n"/>
      <c r="GI172" s="119">
        <f>IF(N($H172)&lt;31,"",IF(GC172="","",GC172+31))</f>
        <v/>
      </c>
      <c r="GJ172" s="124">
        <f>IF(GI172="","",TODAY()-GI172)</f>
        <v/>
      </c>
      <c r="GK172" s="494" t="n"/>
      <c r="GL172" s="184" t="n"/>
      <c r="GM172" s="184">
        <f>IF(GI172="","SIN ESTADO",IF(GK172&lt;&gt;"","PAGA",IF(GJ172&gt;0,"VENCIDA",IF(GJ172&gt;=-5,"POR VENCER","AL DÍA"))))</f>
        <v/>
      </c>
      <c r="GN172" s="185" t="n"/>
      <c r="GO172" s="119">
        <f>IF(N($H172)&lt;32,"",IF(GI172="","",GI172+31))</f>
        <v/>
      </c>
      <c r="GP172" s="124">
        <f>IF(GO172="","",TODAY()-GO172)</f>
        <v/>
      </c>
      <c r="GQ172" s="494" t="n"/>
      <c r="GR172" s="184" t="n"/>
      <c r="GS172" s="184">
        <f>IF(GO172="","SIN ESTADO",IF(GQ172&lt;&gt;"","PAGA",IF(GP172&gt;0,"VENCIDA",IF(GP172&gt;=-5,"POR VENCER","AL DÍA"))))</f>
        <v/>
      </c>
      <c r="GT172" s="185" t="n"/>
      <c r="GU172" s="119">
        <f>IF(N($H172)&lt;33,"",IF(GO172="","",GO172+31))</f>
        <v/>
      </c>
      <c r="GV172" s="124">
        <f>IF(GU172="","",TODAY()-GU172)</f>
        <v/>
      </c>
      <c r="GW172" s="494" t="n"/>
      <c r="GX172" s="184" t="n"/>
      <c r="GY172" s="184">
        <f>IF(GU172="","SIN ESTADO",IF(GW172&lt;&gt;"","PAGA",IF(GV172&gt;0,"VENCIDA",IF(GV172&gt;=-5,"POR VENCER","AL DÍA"))))</f>
        <v/>
      </c>
      <c r="GZ172" s="185" t="n"/>
      <c r="HA172" s="119">
        <f>IF(N($H172)&lt;34,"",IF(GU172="","",GU172+31))</f>
        <v/>
      </c>
      <c r="HB172" s="124">
        <f>IF(HA172="","",TODAY()-HA172)</f>
        <v/>
      </c>
      <c r="HC172" s="494" t="n"/>
      <c r="HD172" s="184" t="n"/>
      <c r="HE172" s="184">
        <f>IF(HA172="","SIN ESTADO",IF(HC172&lt;&gt;"","PAGA",IF(HB172&gt;0,"VENCIDA",IF(HB172&gt;=-5,"POR VENCER","AL DÍA"))))</f>
        <v/>
      </c>
      <c r="HF172" s="185" t="n"/>
      <c r="HG172" s="119">
        <f>IF(N($H172)&lt;35,"",IF(HA172="","",HA172+31))</f>
        <v/>
      </c>
      <c r="HH172" s="124">
        <f>IF(HG172="","",TODAY()-HG172)</f>
        <v/>
      </c>
      <c r="HI172" s="494" t="n"/>
      <c r="HJ172" s="184" t="n"/>
      <c r="HK172" s="184">
        <f>IF(HG172="","SIN ESTADO",IF(HI172&lt;&gt;"","PAGA",IF(HH172&gt;0,"VENCIDA",IF(HH172&gt;=-5,"POR VENCER","AL DÍA"))))</f>
        <v/>
      </c>
      <c r="HL172" s="168" t="n"/>
      <c r="HM172" s="119">
        <f>IF(N($H172)&lt;36,"",IF(HG172="","",HG172+31))</f>
        <v/>
      </c>
      <c r="HN172" s="124">
        <f>IF(HM172="","",TODAY()-HM172)</f>
        <v/>
      </c>
      <c r="HO172" s="494" t="n"/>
      <c r="HP172" s="184" t="n"/>
      <c r="HQ172" s="184">
        <f>IF(HM172="","SIN ESTADO",IF(HO172&lt;&gt;"","PAGA",IF(HN172&gt;0,"VENCIDA",IF(HN172&gt;=-5,"POR VENCER","AL DÍA"))))</f>
        <v/>
      </c>
      <c r="HR172" s="168" t="n"/>
      <c r="HS172" s="169">
        <f>N172+T172+Z172+AF172+AL172+AR172+AX172+BD172+BJ172+BP172+BV172+CB172+CH172+CN172+CT172+CZ172+DF172+DL172+DR172+DX172+ED172+EJ172+EP172+EV172+FB172+FH172+FN172+FT172+FZ172+GF172+GL172+GR172+GX172+HD172+HJ172+HP172</f>
        <v/>
      </c>
      <c r="HU172" s="170">
        <f>IFERROR(N($J172),0)</f>
        <v/>
      </c>
      <c r="HW172" s="170">
        <f>SUMPRODUCT((MOD(COLUMN($M172:$HR172)-COLUMN($M172),6)=0)*ISNUMBER($M172:$HR172)*($M172:$HR172&gt;=RESUMEN!$C$26)*($M172:$HR172&lt;=RESUMEN!$C$27)*IFERROR(N($N172:$HS172),0))</f>
        <v/>
      </c>
      <c r="HX172" s="170">
        <f>SUMPRODUCT((MOD(COLUMN($M172:$HR172)-COLUMN($M172),6)=0)*ISNUMBER($M172:$HR172)*($M172:$HR172&gt;=RESUMEN!$C$26)*($M172:$HR172&lt;=RESUMEN!$C$27))</f>
        <v/>
      </c>
    </row>
    <row r="173" ht="15.75" customHeight="1" s="506">
      <c r="B173" s="113">
        <f>VENTAS!A172</f>
        <v/>
      </c>
      <c r="C173" s="236">
        <f>VENTAS!B172</f>
        <v/>
      </c>
      <c r="D173" s="53">
        <f>VENTAS!C172</f>
        <v/>
      </c>
      <c r="E173" s="114">
        <f>VENTAS!D172</f>
        <v/>
      </c>
      <c r="F173" s="114">
        <f>VENTAS!J172</f>
        <v/>
      </c>
      <c r="G173" s="494">
        <f>VENTAS!F172</f>
        <v/>
      </c>
      <c r="H173" s="479">
        <f>VENTAS!K172</f>
        <v/>
      </c>
      <c r="I173" s="479">
        <f>VENTAS!M172</f>
        <v/>
      </c>
      <c r="J173" s="184">
        <f>VENTAS!L172</f>
        <v/>
      </c>
      <c r="K173" s="119">
        <f>IF(N($H173)&lt;1,"",$G173+31)</f>
        <v/>
      </c>
      <c r="L173" s="124">
        <f>IF(K173="","",TODAY()-K173)</f>
        <v/>
      </c>
      <c r="M173" s="201" t="n">
        <v>45916</v>
      </c>
      <c r="N173" s="374" t="n">
        <v>1083400</v>
      </c>
      <c r="O173" s="184">
        <f>IF(K173="","SIN ESTADO",IF(M173&lt;&gt;"","PAGA",IF(L173&gt;0,"VENCIDA",IF(L173&gt;=-5,"POR VENCER","AL DÍA"))))</f>
        <v/>
      </c>
      <c r="P173" s="185" t="inlineStr">
        <is>
          <t>TRANSFERENCIA</t>
        </is>
      </c>
      <c r="Q173" s="119">
        <f>IF(N($H173)&lt;2,"",IF(K173="","",K173+31))</f>
        <v/>
      </c>
      <c r="R173" s="124">
        <f>IF(Q173="","",TODAY()-Q173)</f>
        <v/>
      </c>
      <c r="S173" s="406" t="n">
        <v>45951</v>
      </c>
      <c r="T173" s="184" t="n">
        <v>1083400</v>
      </c>
      <c r="U173" s="184">
        <f>IF(Q173="","SIN ESTADO",IF(S173&lt;&gt;"","PAGA",IF(R173&gt;0,"VENCIDA",IF(R173&gt;=-5,"POR VENCER","AL DÍA"))))</f>
        <v/>
      </c>
      <c r="V173" s="185" t="inlineStr">
        <is>
          <t>TRANSFERENCIA</t>
        </is>
      </c>
      <c r="W173" s="119">
        <f>IF(N($H173)&lt;3,"",IF(Q173="","",Q173+31))</f>
        <v/>
      </c>
      <c r="X173" s="124">
        <f>IF(W173="","",TODAY()-W173)</f>
        <v/>
      </c>
      <c r="Y173" s="407" t="n">
        <v>45989</v>
      </c>
      <c r="Z173" s="184" t="n">
        <v>1080000</v>
      </c>
      <c r="AA173" s="184">
        <f>IF(W173="","SIN ESTADO",IF(Y173&lt;&gt;"","PAGA",IF(X173&gt;0,"VENCIDA",IF(X173&gt;=-5,"POR VENCER","AL DÍA"))))</f>
        <v/>
      </c>
      <c r="AB173" s="185" t="inlineStr">
        <is>
          <t>TRANSFERENCIA</t>
        </is>
      </c>
      <c r="AC173" s="119">
        <f>IF(N($H173)&lt;4,"",IF(W173="","",W173+31))</f>
        <v/>
      </c>
      <c r="AD173" s="124">
        <f>IF(AC173="","",TODAY()-AC173)</f>
        <v/>
      </c>
      <c r="AE173" s="407" t="n">
        <v>46022</v>
      </c>
      <c r="AF173" s="184" t="n">
        <v>1080000</v>
      </c>
      <c r="AG173" s="184">
        <f>IF(AC173="","SIN ESTADO",IF(AE173&lt;&gt;"","PAGA",IF(AD173&gt;0,"VENCIDA",IF(AD173&gt;=-5,"POR VENCER","AL DÍA"))))</f>
        <v/>
      </c>
      <c r="AH173" s="185" t="inlineStr">
        <is>
          <t>TRANSFERENCIA</t>
        </is>
      </c>
      <c r="AI173" s="119">
        <f>IF(N($H173)&lt;5,"",IF(AC173="","",AC173+31))</f>
        <v/>
      </c>
      <c r="AJ173" s="124">
        <f>IF(AI173="","",TODAY()-AI173)</f>
        <v/>
      </c>
      <c r="AK173" s="407" t="n">
        <v>46053</v>
      </c>
      <c r="AL173" s="184" t="n">
        <v>1080000</v>
      </c>
      <c r="AM173" s="184">
        <f>IF(AI173="","SIN ESTADO",IF(AK173&lt;&gt;"","PAGA",IF(AJ173&gt;0,"VENCIDA",IF(AJ173&gt;=-5,"POR VENCER","AL DÍA"))))</f>
        <v/>
      </c>
      <c r="AN173" s="185" t="inlineStr">
        <is>
          <t>TRANSFERENCIA</t>
        </is>
      </c>
      <c r="AO173" s="119">
        <f>IF(N($H173)&lt;6,"",IF(AI173="","",AI173+31))</f>
        <v/>
      </c>
      <c r="AP173" s="124">
        <f>IF(AO173="","",TODAY()-AO173)</f>
        <v/>
      </c>
      <c r="AQ173" s="477" t="n">
        <v>46076</v>
      </c>
      <c r="AR173" s="184" t="n">
        <v>1083400</v>
      </c>
      <c r="AS173" s="184">
        <f>IF(AO173="","SIN ESTADO",IF(AQ173&lt;&gt;"","PAGA",IF(AP173&gt;0,"VENCIDA",IF(AP173&gt;=-5,"POR VENCER","AL DÍA"))))</f>
        <v/>
      </c>
      <c r="AT173" s="185" t="inlineStr">
        <is>
          <t>TRANSFERENCIA</t>
        </is>
      </c>
      <c r="AU173" s="119">
        <f>IF(N($H173)&lt;7,"",IF(AO173="","",AO173+31))</f>
        <v/>
      </c>
      <c r="AV173" s="124">
        <f>IF(AU173="","",TODAY()-AU173)</f>
        <v/>
      </c>
      <c r="AW173" s="407" t="n">
        <v>46110</v>
      </c>
      <c r="AX173" s="184" t="n">
        <v>1080000</v>
      </c>
      <c r="AY173" s="184">
        <f>IF(AU173="","SIN ESTADO",IF(AW173&lt;&gt;"","PAGA",IF(AV173&gt;0,"VENCIDA",IF(AV173&gt;=-5,"POR VENCER","AL DÍA"))))</f>
        <v/>
      </c>
      <c r="AZ173" s="185" t="inlineStr">
        <is>
          <t>TRANSFERENCIA</t>
        </is>
      </c>
      <c r="BA173" s="119">
        <f>IF(N($H173)&lt;8,"",IF(AU173="","",AU173+31))</f>
        <v/>
      </c>
      <c r="BB173" s="124">
        <f>IF(BA173="","",TODAY()-BA173)</f>
        <v/>
      </c>
      <c r="BC173" s="494" t="n">
        <v>46131</v>
      </c>
      <c r="BD173" s="184" t="n">
        <v>1080000</v>
      </c>
      <c r="BE173" s="184">
        <f>IF(BA173="","SIN ESTADO",IF(BC173&lt;&gt;"","PAGA",IF(BB173&gt;0,"VENCIDA",IF(BB173&gt;=-5,"POR VENCER","AL DÍA"))))</f>
        <v/>
      </c>
      <c r="BF173" s="185" t="inlineStr">
        <is>
          <t>TRANSFERENCIA</t>
        </is>
      </c>
      <c r="BG173" s="119">
        <f>IF(N($H173)&lt;9,"",IF(BA173="","",BA173+31))</f>
        <v/>
      </c>
      <c r="BH173" s="124">
        <f>IF(BG173="","",TODAY()-BG173)</f>
        <v/>
      </c>
      <c r="BI173" s="494" t="n">
        <v>46165</v>
      </c>
      <c r="BJ173" s="184" t="n">
        <v>1080000</v>
      </c>
      <c r="BK173" s="184">
        <f>IF(BG173="","SIN ESTADO",IF(BI173&lt;&gt;"","PAGA",IF(BH173&gt;0,"VENCIDA",IF(BH173&gt;=-5,"POR VENCER","AL DÍA"))))</f>
        <v/>
      </c>
      <c r="BL173" s="185" t="inlineStr">
        <is>
          <t>TRANSFERENCIA</t>
        </is>
      </c>
      <c r="BM173" s="119">
        <f>IF(N($H173)&lt;10,"",IF(BG173="","",BG173+31))</f>
        <v/>
      </c>
      <c r="BN173" s="124">
        <f>IF(BM173="","",TODAY()-BM173)</f>
        <v/>
      </c>
      <c r="BO173" s="494" t="n">
        <v>46203</v>
      </c>
      <c r="BP173" s="184" t="n">
        <v>1080000</v>
      </c>
      <c r="BQ173" s="184">
        <f>IF(BM173="","SIN ESTADO",IF(BO173&lt;&gt;"","PAGA",IF(BN173&gt;0,"VENCIDA",IF(BN173&gt;=-5,"POR VENCER","AL DÍA"))))</f>
        <v/>
      </c>
      <c r="BR173" s="185" t="inlineStr">
        <is>
          <t>TRANSFERENCIA</t>
        </is>
      </c>
      <c r="BS173" s="119">
        <f>IF(N($H173)&lt;11,"",IF(BM173="","",BM173+31))</f>
        <v/>
      </c>
      <c r="BT173" s="124">
        <f>IF(BS173="","",TODAY()-BS173)</f>
        <v/>
      </c>
      <c r="BU173" s="494" t="n">
        <v>46228</v>
      </c>
      <c r="BV173" s="184" t="n">
        <v>1080000</v>
      </c>
      <c r="BW173" s="184">
        <f>IF(BS173="","SIN ESTADO",IF(BU173&lt;&gt;"","PAGA",IF(BT173&gt;0,"VENCIDA",IF(BT173&gt;=-5,"POR VENCER","AL DÍA"))))</f>
        <v/>
      </c>
      <c r="BX173" s="185" t="inlineStr">
        <is>
          <t>TRANSFERENCIA</t>
        </is>
      </c>
      <c r="BY173" s="119">
        <f>IF(N($H173)&lt;12,"",IF(BS173="","",BS173+31))</f>
        <v/>
      </c>
      <c r="BZ173" s="124">
        <f>IF(BY173="","",TODAY()-BY173)</f>
        <v/>
      </c>
      <c r="CA173" s="494" t="n">
        <v>46265</v>
      </c>
      <c r="CB173" s="184" t="n">
        <v>1080000</v>
      </c>
      <c r="CC173" s="184">
        <f>IF(BY173="","SIN ESTADO",IF(CA173&lt;&gt;"","PAGA",IF(BZ173&gt;0,"VENCIDA",IF(BZ173&gt;=-5,"POR VENCER","AL DÍA"))))</f>
        <v/>
      </c>
      <c r="CD173" s="185" t="inlineStr">
        <is>
          <t>TRANSFERENCIA</t>
        </is>
      </c>
      <c r="CE173" s="119">
        <f>IF(N($H173)&lt;13,"",IF(BY173="","",BY173+31))</f>
        <v/>
      </c>
      <c r="CF173" s="124">
        <f>IF(CE173="","",TODAY()-CE173)</f>
        <v/>
      </c>
      <c r="CG173" s="494" t="n"/>
      <c r="CH173" s="184" t="n"/>
      <c r="CI173" s="184">
        <f>IF(CE173="","SIN ESTADO",IF(CG173&lt;&gt;"","PAGA",IF(CF173&gt;0,"VENCIDA",IF(CF173&gt;=-5,"POR VENCER","AL DÍA"))))</f>
        <v/>
      </c>
      <c r="CJ173" s="185" t="n"/>
      <c r="CK173" s="119">
        <f>IF(N($H173)&lt;14,"",IF(CE173="","",CE173+31))</f>
        <v/>
      </c>
      <c r="CL173" s="124">
        <f>IF(CK173="","",TODAY()-CK173)</f>
        <v/>
      </c>
      <c r="CM173" s="494" t="n"/>
      <c r="CN173" s="184" t="n"/>
      <c r="CO173" s="184">
        <f>IF(CK173="","SIN ESTADO",IF(CM173&lt;&gt;"","PAGA",IF(CL173&gt;0,"VENCIDA",IF(CL173&gt;=-5,"POR VENCER","AL DÍA"))))</f>
        <v/>
      </c>
      <c r="CP173" s="185" t="n"/>
      <c r="CQ173" s="119">
        <f>IF(N($H173)&lt;15,"",IF(CK173="","",CK173+31))</f>
        <v/>
      </c>
      <c r="CR173" s="124">
        <f>IF(CQ173="","",TODAY()-CQ173)</f>
        <v/>
      </c>
      <c r="CS173" s="494" t="n"/>
      <c r="CT173" s="184" t="n"/>
      <c r="CU173" s="184">
        <f>IF(CQ173="","SIN ESTADO",IF(CS173&lt;&gt;"","PAGA",IF(CR173&gt;0,"VENCIDA",IF(CR173&gt;=-5,"POR VENCER","AL DÍA"))))</f>
        <v/>
      </c>
      <c r="CV173" s="185" t="n"/>
      <c r="CW173" s="119">
        <f>IF(N($H173)&lt;16,"",IF(CQ173="","",CQ173+31))</f>
        <v/>
      </c>
      <c r="CX173" s="124">
        <f>IF(CW173="","",TODAY()-CW173)</f>
        <v/>
      </c>
      <c r="CY173" s="494" t="n"/>
      <c r="CZ173" s="184" t="n"/>
      <c r="DA173" s="184">
        <f>IF(CW173="","SIN ESTADO",IF(CY173&lt;&gt;"","PAGA",IF(CX173&gt;0,"VENCIDA",IF(CX173&gt;=-5,"POR VENCER","AL DÍA"))))</f>
        <v/>
      </c>
      <c r="DB173" s="185" t="n"/>
      <c r="DC173" s="119">
        <f>IF(N($H173)&lt;17,"",IF(CW173="","",CW173+31))</f>
        <v/>
      </c>
      <c r="DD173" s="124">
        <f>IF(DC173="","",TODAY()-DC173)</f>
        <v/>
      </c>
      <c r="DE173" s="494" t="n"/>
      <c r="DF173" s="184" t="n"/>
      <c r="DG173" s="184">
        <f>IF(DC173="","SIN ESTADO",IF(DE173&lt;&gt;"","PAGA",IF(DD173&gt;0,"VENCIDA",IF(DD173&gt;=-5,"POR VENCER","AL DÍA"))))</f>
        <v/>
      </c>
      <c r="DH173" s="185" t="n"/>
      <c r="DI173" s="119">
        <f>IF(N($H173)&lt;18,"",IF(DC173="","",DC173+31))</f>
        <v/>
      </c>
      <c r="DJ173" s="124">
        <f>IF(DI173="","",TODAY()-DI173)</f>
        <v/>
      </c>
      <c r="DK173" s="494" t="n"/>
      <c r="DL173" s="184" t="n"/>
      <c r="DM173" s="184">
        <f>IF(DI173="","SIN ESTADO",IF(DK173&lt;&gt;"","PAGA",IF(DJ173&gt;0,"VENCIDA",IF(DJ173&gt;=-5,"POR VENCER","AL DÍA"))))</f>
        <v/>
      </c>
      <c r="DN173" s="185" t="n"/>
      <c r="DO173" s="119">
        <f>IF(N($H173)&lt;19,"",IF(DI173="","",DI173+31))</f>
        <v/>
      </c>
      <c r="DP173" s="124">
        <f>IF(DO173="","",TODAY()-DO173)</f>
        <v/>
      </c>
      <c r="DQ173" s="494" t="n"/>
      <c r="DR173" s="184" t="n"/>
      <c r="DS173" s="184">
        <f>IF(DO173="","SIN ESTADO",IF(DQ173&lt;&gt;"","PAGA",IF(DP173&gt;0,"VENCIDA",IF(DP173&gt;=-5,"POR VENCER","AL DÍA"))))</f>
        <v/>
      </c>
      <c r="DT173" s="185" t="n"/>
      <c r="DU173" s="119">
        <f>IF(N($H173)&lt;20,"",IF(DO173="","",DO173+31))</f>
        <v/>
      </c>
      <c r="DV173" s="124">
        <f>IF(DU173="","",TODAY()-DU173)</f>
        <v/>
      </c>
      <c r="DW173" s="494" t="n"/>
      <c r="DX173" s="184" t="n"/>
      <c r="DY173" s="184">
        <f>IF(DU173="","SIN ESTADO",IF(DW173&lt;&gt;"","PAGA",IF(DV173&gt;0,"VENCIDA",IF(DV173&gt;=-5,"POR VENCER","AL DÍA"))))</f>
        <v/>
      </c>
      <c r="DZ173" s="185" t="n"/>
      <c r="EA173" s="119">
        <f>IF(N($H173)&lt;21,"",IF(DU173="","",DU173+31))</f>
        <v/>
      </c>
      <c r="EB173" s="124">
        <f>IF(EA173="","",TODAY()-EA173)</f>
        <v/>
      </c>
      <c r="EC173" s="494" t="n"/>
      <c r="ED173" s="184" t="n"/>
      <c r="EE173" s="184">
        <f>IF(EA173="","SIN ESTADO",IF(EC173&lt;&gt;"","PAGA",IF(EB173&gt;0,"VENCIDA",IF(EB173&gt;=-5,"POR VENCER","AL DÍA"))))</f>
        <v/>
      </c>
      <c r="EF173" s="185" t="n"/>
      <c r="EG173" s="119">
        <f>IF(N($H173)&lt;22,"",IF(EA173="","",EA173+31))</f>
        <v/>
      </c>
      <c r="EH173" s="124">
        <f>IF(EG173="","",TODAY()-EG173)</f>
        <v/>
      </c>
      <c r="EI173" s="494" t="n"/>
      <c r="EJ173" s="184" t="n"/>
      <c r="EK173" s="184">
        <f>IF(EG173="","SIN ESTADO",IF(EI173&lt;&gt;"","PAGA",IF(EH173&gt;0,"VENCIDA",IF(EH173&gt;=-5,"POR VENCER","AL DÍA"))))</f>
        <v/>
      </c>
      <c r="EL173" s="185" t="n"/>
      <c r="EM173" s="119">
        <f>IF(N($H173)&lt;23,"",IF(EG173="","",EG173+31))</f>
        <v/>
      </c>
      <c r="EN173" s="124">
        <f>IF(EM173="","",TODAY()-EM173)</f>
        <v/>
      </c>
      <c r="EO173" s="494" t="n"/>
      <c r="EP173" s="184" t="n"/>
      <c r="EQ173" s="184">
        <f>IF(EM173="","SIN ESTADO",IF(EO173&lt;&gt;"","PAGA",IF(EN173&gt;0,"VENCIDA",IF(EN173&gt;=-5,"POR VENCER","AL DÍA"))))</f>
        <v/>
      </c>
      <c r="ER173" s="185" t="n"/>
      <c r="ES173" s="119">
        <f>IF(N($H173)&lt;24,"",IF(EM173="","",EM173+31))</f>
        <v/>
      </c>
      <c r="ET173" s="124">
        <f>IF(ES173="","",TODAY()-ES173)</f>
        <v/>
      </c>
      <c r="EU173" s="494" t="n"/>
      <c r="EV173" s="184" t="n"/>
      <c r="EW173" s="184">
        <f>IF(ES173="","SIN ESTADO",IF(EU173&lt;&gt;"","PAGA",IF(ET173&gt;0,"VENCIDA",IF(ET173&gt;=-5,"POR VENCER","AL DÍA"))))</f>
        <v/>
      </c>
      <c r="EX173" s="185" t="n"/>
      <c r="EY173" s="119">
        <f>IF(N($H173)&lt;25,"",IF(ES173="","",ES173+31))</f>
        <v/>
      </c>
      <c r="EZ173" s="124">
        <f>IF(EY173="","",TODAY()-EY173)</f>
        <v/>
      </c>
      <c r="FA173" s="494" t="n"/>
      <c r="FB173" s="184" t="n"/>
      <c r="FC173" s="184">
        <f>IF(EY173="","SIN ESTADO",IF(FA173&lt;&gt;"","PAGA",IF(EZ173&gt;0,"VENCIDA",IF(EZ173&gt;=-5,"POR VENCER","AL DÍA"))))</f>
        <v/>
      </c>
      <c r="FD173" s="185" t="n"/>
      <c r="FE173" s="119">
        <f>IF(N($H173)&lt;26,"",IF(EY173="","",EY173+31))</f>
        <v/>
      </c>
      <c r="FF173" s="124">
        <f>IF(FE173="","",TODAY()-FE173)</f>
        <v/>
      </c>
      <c r="FG173" s="494" t="n"/>
      <c r="FH173" s="184" t="n"/>
      <c r="FI173" s="184">
        <f>IF(FE173="","SIN ESTADO",IF(FG173&lt;&gt;"","PAGA",IF(FF173&gt;0,"VENCIDA",IF(FF173&gt;=-5,"POR VENCER","AL DÍA"))))</f>
        <v/>
      </c>
      <c r="FJ173" s="185" t="n"/>
      <c r="FK173" s="119">
        <f>IF(N($H173)&lt;27,"",IF(FE173="","",FE173+31))</f>
        <v/>
      </c>
      <c r="FL173" s="124">
        <f>IF(FK173="","",TODAY()-FK173)</f>
        <v/>
      </c>
      <c r="FM173" s="494" t="n"/>
      <c r="FN173" s="184" t="n"/>
      <c r="FO173" s="184">
        <f>IF(FK173="","SIN ESTADO",IF(FM173&lt;&gt;"","PAGA",IF(FL173&gt;0,"VENCIDA",IF(FL173&gt;=-5,"POR VENCER","AL DÍA"))))</f>
        <v/>
      </c>
      <c r="FP173" s="185" t="n"/>
      <c r="FQ173" s="119">
        <f>IF(N($H173)&lt;28,"",IF(FK173="","",FK173+31))</f>
        <v/>
      </c>
      <c r="FR173" s="124">
        <f>IF(FQ173="","",TODAY()-FQ173)</f>
        <v/>
      </c>
      <c r="FS173" s="494" t="n"/>
      <c r="FT173" s="184" t="n"/>
      <c r="FU173" s="184">
        <f>IF(FQ173="","SIN ESTADO",IF(FS173&lt;&gt;"","PAGA",IF(FR173&gt;0,"VENCIDA",IF(FR173&gt;=-5,"POR VENCER","AL DÍA"))))</f>
        <v/>
      </c>
      <c r="FV173" s="185" t="n"/>
      <c r="FW173" s="119">
        <f>IF(N($H173)&lt;29,"",IF(FQ173="","",FQ173+31))</f>
        <v/>
      </c>
      <c r="FX173" s="124">
        <f>IF(FW173="","",TODAY()-FW173)</f>
        <v/>
      </c>
      <c r="FY173" s="494" t="n"/>
      <c r="FZ173" s="184" t="n"/>
      <c r="GA173" s="184">
        <f>IF(FW173="","SIN ESTADO",IF(FY173&lt;&gt;"","PAGA",IF(FX173&gt;0,"VENCIDA",IF(FX173&gt;=-5,"POR VENCER","AL DÍA"))))</f>
        <v/>
      </c>
      <c r="GB173" s="185" t="n"/>
      <c r="GC173" s="119">
        <f>IF(N($H173)&lt;30,"",IF(FW173="","",FW173+31))</f>
        <v/>
      </c>
      <c r="GD173" s="124">
        <f>IF(GC173="","",TODAY()-GC173)</f>
        <v/>
      </c>
      <c r="GE173" s="494" t="n"/>
      <c r="GF173" s="184" t="n"/>
      <c r="GG173" s="184">
        <f>IF(GC173="","SIN ESTADO",IF(GE173&lt;&gt;"","PAGA",IF(GD173&gt;0,"VENCIDA",IF(GD173&gt;=-5,"POR VENCER","AL DÍA"))))</f>
        <v/>
      </c>
      <c r="GH173" s="185" t="n"/>
      <c r="GI173" s="119">
        <f>IF(N($H173)&lt;31,"",IF(GC173="","",GC173+31))</f>
        <v/>
      </c>
      <c r="GJ173" s="124">
        <f>IF(GI173="","",TODAY()-GI173)</f>
        <v/>
      </c>
      <c r="GK173" s="494" t="n"/>
      <c r="GL173" s="184" t="n"/>
      <c r="GM173" s="184">
        <f>IF(GI173="","SIN ESTADO",IF(GK173&lt;&gt;"","PAGA",IF(GJ173&gt;0,"VENCIDA",IF(GJ173&gt;=-5,"POR VENCER","AL DÍA"))))</f>
        <v/>
      </c>
      <c r="GN173" s="185" t="n"/>
      <c r="GO173" s="119">
        <f>IF(N($H173)&lt;32,"",IF(GI173="","",GI173+31))</f>
        <v/>
      </c>
      <c r="GP173" s="124">
        <f>IF(GO173="","",TODAY()-GO173)</f>
        <v/>
      </c>
      <c r="GQ173" s="494" t="n"/>
      <c r="GR173" s="184" t="n"/>
      <c r="GS173" s="184">
        <f>IF(GO173="","SIN ESTADO",IF(GQ173&lt;&gt;"","PAGA",IF(GP173&gt;0,"VENCIDA",IF(GP173&gt;=-5,"POR VENCER","AL DÍA"))))</f>
        <v/>
      </c>
      <c r="GT173" s="185" t="n"/>
      <c r="GU173" s="119">
        <f>IF(N($H173)&lt;33,"",IF(GO173="","",GO173+31))</f>
        <v/>
      </c>
      <c r="GV173" s="124">
        <f>IF(GU173="","",TODAY()-GU173)</f>
        <v/>
      </c>
      <c r="GW173" s="494" t="n"/>
      <c r="GX173" s="184" t="n"/>
      <c r="GY173" s="184">
        <f>IF(GU173="","SIN ESTADO",IF(GW173&lt;&gt;"","PAGA",IF(GV173&gt;0,"VENCIDA",IF(GV173&gt;=-5,"POR VENCER","AL DÍA"))))</f>
        <v/>
      </c>
      <c r="GZ173" s="185" t="n"/>
      <c r="HA173" s="119">
        <f>IF(N($H173)&lt;34,"",IF(GU173="","",GU173+31))</f>
        <v/>
      </c>
      <c r="HB173" s="124">
        <f>IF(HA173="","",TODAY()-HA173)</f>
        <v/>
      </c>
      <c r="HC173" s="494" t="n"/>
      <c r="HD173" s="184" t="n"/>
      <c r="HE173" s="184">
        <f>IF(HA173="","SIN ESTADO",IF(HC173&lt;&gt;"","PAGA",IF(HB173&gt;0,"VENCIDA",IF(HB173&gt;=-5,"POR VENCER","AL DÍA"))))</f>
        <v/>
      </c>
      <c r="HF173" s="185" t="n"/>
      <c r="HG173" s="119">
        <f>IF(N($H173)&lt;35,"",IF(HA173="","",HA173+31))</f>
        <v/>
      </c>
      <c r="HH173" s="124">
        <f>IF(HG173="","",TODAY()-HG173)</f>
        <v/>
      </c>
      <c r="HI173" s="494" t="n"/>
      <c r="HJ173" s="184" t="n"/>
      <c r="HK173" s="184">
        <f>IF(HG173="","SIN ESTADO",IF(HI173&lt;&gt;"","PAGA",IF(HH173&gt;0,"VENCIDA",IF(HH173&gt;=-5,"POR VENCER","AL DÍA"))))</f>
        <v/>
      </c>
      <c r="HL173" s="168" t="n"/>
      <c r="HM173" s="119">
        <f>IF(N($H173)&lt;36,"",IF(HG173="","",HG173+31))</f>
        <v/>
      </c>
      <c r="HN173" s="124">
        <f>IF(HM173="","",TODAY()-HM173)</f>
        <v/>
      </c>
      <c r="HO173" s="494" t="n"/>
      <c r="HP173" s="184" t="n"/>
      <c r="HQ173" s="184">
        <f>IF(HM173="","SIN ESTADO",IF(HO173&lt;&gt;"","PAGA",IF(HN173&gt;0,"VENCIDA",IF(HN173&gt;=-5,"POR VENCER","AL DÍA"))))</f>
        <v/>
      </c>
      <c r="HR173" s="168" t="n"/>
      <c r="HS173" s="169">
        <f>N173+T173+Z173+AF173+AL173+AR173+AX173+BD173+BJ173+BP173+BV173+CB173+CH173+CN173+CT173+CZ173+DF173+DL173+DR173+DX173+ED173+EJ173+EP173+EV173+FB173+FH173+FN173+FT173+FZ173+GF173+GL173+GR173+GX173+HD173+HJ173+HP173</f>
        <v/>
      </c>
      <c r="HU173" s="170">
        <f>IFERROR(N($J173),0)</f>
        <v/>
      </c>
      <c r="HW173" s="170">
        <f>SUMPRODUCT((MOD(COLUMN($M173:$HR173)-COLUMN($M173),6)=0)*ISNUMBER($M173:$HR173)*($M173:$HR173&gt;=RESUMEN!$C$26)*($M173:$HR173&lt;=RESUMEN!$C$27)*IFERROR(N($N173:$HS173),0))</f>
        <v/>
      </c>
      <c r="HX173" s="170">
        <f>SUMPRODUCT((MOD(COLUMN($M173:$HR173)-COLUMN($M173),6)=0)*ISNUMBER($M173:$HR173)*($M173:$HR173&gt;=RESUMEN!$C$26)*($M173:$HR173&lt;=RESUMEN!$C$27))</f>
        <v/>
      </c>
    </row>
    <row r="174" ht="15.75" customHeight="1" s="506">
      <c r="B174" s="113">
        <f>VENTAS!A173</f>
        <v/>
      </c>
      <c r="C174" s="236">
        <f>VENTAS!B173</f>
        <v/>
      </c>
      <c r="D174" s="53">
        <f>VENTAS!C173</f>
        <v/>
      </c>
      <c r="E174" s="114">
        <f>VENTAS!D173</f>
        <v/>
      </c>
      <c r="F174" s="114">
        <f>VENTAS!J173</f>
        <v/>
      </c>
      <c r="G174" s="494">
        <f>VENTAS!F173</f>
        <v/>
      </c>
      <c r="H174" s="479">
        <f>VENTAS!K173</f>
        <v/>
      </c>
      <c r="I174" s="479">
        <f>VENTAS!M173</f>
        <v/>
      </c>
      <c r="J174" s="184">
        <f>VENTAS!L173</f>
        <v/>
      </c>
      <c r="K174" s="119">
        <f>IF(N($H174)&lt;1,"",$G174+31)</f>
        <v/>
      </c>
      <c r="L174" s="124">
        <f>IF(K174="","",TODAY()-K174)</f>
        <v/>
      </c>
      <c r="M174" s="265" t="n">
        <v>45929</v>
      </c>
      <c r="N174" s="374" t="n">
        <v>901800</v>
      </c>
      <c r="O174" s="184">
        <f>IF(K174="","SIN ESTADO",IF(M174&lt;&gt;"","PAGA",IF(L174&gt;0,"VENCIDA",IF(L174&gt;=-5,"POR VENCER","AL DÍA"))))</f>
        <v/>
      </c>
      <c r="P174" s="185" t="inlineStr">
        <is>
          <t>TRANSFERENCIA</t>
        </is>
      </c>
      <c r="Q174" s="119">
        <f>IF(N($H174)&lt;2,"",IF(K174="","",K174+31))</f>
        <v/>
      </c>
      <c r="R174" s="124">
        <f>IF(Q174="","",TODAY()-Q174)</f>
        <v/>
      </c>
      <c r="S174" s="406" t="n">
        <v>45960</v>
      </c>
      <c r="T174" s="184" t="n">
        <v>901800</v>
      </c>
      <c r="U174" s="184">
        <f>IF(Q174="","SIN ESTADO",IF(S174&lt;&gt;"","PAGA",IF(R174&gt;0,"VENCIDA",IF(R174&gt;=-5,"POR VENCER","AL DÍA"))))</f>
        <v/>
      </c>
      <c r="V174" s="185" t="inlineStr">
        <is>
          <t>TRANSFERENCIA</t>
        </is>
      </c>
      <c r="W174" s="119">
        <f>IF(N($H174)&lt;3,"",IF(Q174="","",Q174+31))</f>
        <v/>
      </c>
      <c r="X174" s="124">
        <f>IF(W174="","",TODAY()-W174)</f>
        <v/>
      </c>
      <c r="Y174" s="407" t="n">
        <v>45989</v>
      </c>
      <c r="Z174" s="184" t="n">
        <v>901800</v>
      </c>
      <c r="AA174" s="184">
        <f>IF(W174="","SIN ESTADO",IF(Y174&lt;&gt;"","PAGA",IF(X174&gt;0,"VENCIDA",IF(X174&gt;=-5,"POR VENCER","AL DÍA"))))</f>
        <v/>
      </c>
      <c r="AB174" s="185" t="inlineStr">
        <is>
          <t>TRANSFERENCIA</t>
        </is>
      </c>
      <c r="AC174" s="119">
        <f>IF(N($H174)&lt;4,"",IF(W174="","",W174+31))</f>
        <v/>
      </c>
      <c r="AD174" s="124">
        <f>IF(AC174="","",TODAY()-AC174)</f>
        <v/>
      </c>
      <c r="AE174" s="407" t="n">
        <v>46022</v>
      </c>
      <c r="AF174" s="184" t="n">
        <v>901800</v>
      </c>
      <c r="AG174" s="184">
        <f>IF(AC174="","SIN ESTADO",IF(AE174&lt;&gt;"","PAGA",IF(AD174&gt;0,"VENCIDA",IF(AD174&gt;=-5,"POR VENCER","AL DÍA"))))</f>
        <v/>
      </c>
      <c r="AH174" s="185" t="inlineStr">
        <is>
          <t>TRANSFERENCIA</t>
        </is>
      </c>
      <c r="AI174" s="119">
        <f>IF(N($H174)&lt;5,"",IF(AC174="","",AC174+31))</f>
        <v/>
      </c>
      <c r="AJ174" s="124">
        <f>IF(AI174="","",TODAY()-AI174)</f>
        <v/>
      </c>
      <c r="AK174" s="407" t="n">
        <v>46081</v>
      </c>
      <c r="AL174" s="184" t="n">
        <v>901800</v>
      </c>
      <c r="AM174" s="184">
        <f>IF(AI174="","SIN ESTADO",IF(AK174&lt;&gt;"","PAGA",IF(AJ174&gt;0,"VENCIDA",IF(AJ174&gt;=-5,"POR VENCER","AL DÍA"))))</f>
        <v/>
      </c>
      <c r="AN174" s="185" t="inlineStr">
        <is>
          <t>TRANSFERENCIA</t>
        </is>
      </c>
      <c r="AO174" s="119">
        <f>IF(N($H174)&lt;6,"",IF(AI174="","",AI174+31))</f>
        <v/>
      </c>
      <c r="AP174" s="124">
        <f>IF(AO174="","",TODAY()-AO174)</f>
        <v/>
      </c>
      <c r="AQ174" s="477" t="n">
        <v>46112</v>
      </c>
      <c r="AR174" s="184" t="n">
        <v>901800</v>
      </c>
      <c r="AS174" s="184">
        <f>IF(AO174="","SIN ESTADO",IF(AQ174&lt;&gt;"","PAGA",IF(AP174&gt;0,"VENCIDA",IF(AP174&gt;=-5,"POR VENCER","AL DÍA"))))</f>
        <v/>
      </c>
      <c r="AT174" s="185" t="inlineStr">
        <is>
          <t>TRANSFERENCIA</t>
        </is>
      </c>
      <c r="AU174" s="119">
        <f>IF(N($H174)&lt;7,"",IF(AO174="","",AO174+31))</f>
        <v/>
      </c>
      <c r="AV174" s="124">
        <f>IF(AU174="","",TODAY()-AU174)</f>
        <v/>
      </c>
      <c r="AW174" s="494" t="n">
        <v>46145</v>
      </c>
      <c r="AX174" s="184" t="n">
        <v>901800</v>
      </c>
      <c r="AY174" s="184">
        <f>IF(AU174="","SIN ESTADO",IF(AW174&lt;&gt;"","PAGA",IF(AV174&gt;0,"VENCIDA",IF(AV174&gt;=-5,"POR VENCER","AL DÍA"))))</f>
        <v/>
      </c>
      <c r="AZ174" s="185" t="inlineStr">
        <is>
          <t>TRANSFERENCIA</t>
        </is>
      </c>
      <c r="BA174" s="119">
        <f>IF(N($H174)&lt;8,"",IF(AU174="","",AU174+31))</f>
        <v/>
      </c>
      <c r="BB174" s="124">
        <f>IF(BA174="","",TODAY()-BA174)</f>
        <v/>
      </c>
      <c r="BC174" s="494" t="n">
        <v>46174</v>
      </c>
      <c r="BD174" s="184" t="n">
        <v>918000</v>
      </c>
      <c r="BE174" s="184">
        <f>IF(BA174="","SIN ESTADO",IF(BC174&lt;&gt;"","PAGA",IF(BB174&gt;0,"VENCIDA",IF(BB174&gt;=-5,"POR VENCER","AL DÍA"))))</f>
        <v/>
      </c>
      <c r="BF174" s="185" t="inlineStr">
        <is>
          <t>TRANSFERENCIA</t>
        </is>
      </c>
      <c r="BG174" s="119">
        <f>IF(N($H174)&lt;9,"",IF(BA174="","",BA174+31))</f>
        <v/>
      </c>
      <c r="BH174" s="124">
        <f>IF(BG174="","",TODAY()-BG174)</f>
        <v/>
      </c>
      <c r="BI174" s="494" t="n">
        <v>46203</v>
      </c>
      <c r="BJ174" s="184" t="n">
        <v>900000</v>
      </c>
      <c r="BK174" s="184">
        <f>IF(BG174="","SIN ESTADO",IF(BI174&lt;&gt;"","PAGA",IF(BH174&gt;0,"VENCIDA",IF(BH174&gt;=-5,"POR VENCER","AL DÍA"))))</f>
        <v/>
      </c>
      <c r="BL174" s="185" t="inlineStr">
        <is>
          <t>TRANSFERENCIA</t>
        </is>
      </c>
      <c r="BM174" s="119">
        <f>IF(N($H174)&lt;10,"",IF(BG174="","",BG174+31))</f>
        <v/>
      </c>
      <c r="BN174" s="124">
        <f>IF(BM174="","",TODAY()-BM174)</f>
        <v/>
      </c>
      <c r="BO174" s="494" t="n">
        <v>46239</v>
      </c>
      <c r="BP174" s="184" t="n">
        <v>900000</v>
      </c>
      <c r="BQ174" s="184">
        <f>IF(BM174="","SIN ESTADO",IF(BO174&lt;&gt;"","PAGA",IF(BN174&gt;0,"VENCIDA",IF(BN174&gt;=-5,"POR VENCER","AL DÍA"))))</f>
        <v/>
      </c>
      <c r="BR174" s="185" t="inlineStr">
        <is>
          <t>TRANSFERENCIA</t>
        </is>
      </c>
      <c r="BS174" s="119">
        <f>IF(N($H174)&lt;11,"",IF(BM174="","",BM174+31))</f>
        <v/>
      </c>
      <c r="BT174" s="124">
        <f>IF(BS174="","",TODAY()-BS174)</f>
        <v/>
      </c>
      <c r="BU174" s="494" t="n">
        <v>46274</v>
      </c>
      <c r="BV174" s="184" t="n">
        <v>900000</v>
      </c>
      <c r="BW174" s="184">
        <f>IF(BS174="","SIN ESTADO",IF(BU174&lt;&gt;"","PAGA",IF(BT174&gt;0,"VENCIDA",IF(BT174&gt;=-5,"POR VENCER","AL DÍA"))))</f>
        <v/>
      </c>
      <c r="BX174" s="185" t="inlineStr">
        <is>
          <t>TRANSFERENCIA</t>
        </is>
      </c>
      <c r="BY174" s="119">
        <f>IF(N($H174)&lt;12,"",IF(BS174="","",BS174+31))</f>
        <v/>
      </c>
      <c r="BZ174" s="124">
        <f>IF(BY174="","",TODAY()-BY174)</f>
        <v/>
      </c>
      <c r="CA174" s="494" t="n"/>
      <c r="CB174" s="184" t="n"/>
      <c r="CC174" s="184">
        <f>IF(BY174="","SIN ESTADO",IF(CA174&lt;&gt;"","PAGA",IF(BZ174&gt;0,"VENCIDA",IF(BZ174&gt;=-5,"POR VENCER","AL DÍA"))))</f>
        <v/>
      </c>
      <c r="CD174" s="185" t="n"/>
      <c r="CE174" s="119">
        <f>IF(N($H174)&lt;13,"",IF(BY174="","",BY174+31))</f>
        <v/>
      </c>
      <c r="CF174" s="124">
        <f>IF(CE174="","",TODAY()-CE174)</f>
        <v/>
      </c>
      <c r="CG174" s="494" t="n"/>
      <c r="CH174" s="184" t="n"/>
      <c r="CI174" s="184">
        <f>IF(CE174="","SIN ESTADO",IF(CG174&lt;&gt;"","PAGA",IF(CF174&gt;0,"VENCIDA",IF(CF174&gt;=-5,"POR VENCER","AL DÍA"))))</f>
        <v/>
      </c>
      <c r="CJ174" s="185" t="n"/>
      <c r="CK174" s="119">
        <f>IF(N($H174)&lt;14,"",IF(CE174="","",CE174+31))</f>
        <v/>
      </c>
      <c r="CL174" s="124">
        <f>IF(CK174="","",TODAY()-CK174)</f>
        <v/>
      </c>
      <c r="CM174" s="494" t="n"/>
      <c r="CN174" s="184" t="n"/>
      <c r="CO174" s="184">
        <f>IF(CK174="","SIN ESTADO",IF(CM174&lt;&gt;"","PAGA",IF(CL174&gt;0,"VENCIDA",IF(CL174&gt;=-5,"POR VENCER","AL DÍA"))))</f>
        <v/>
      </c>
      <c r="CP174" s="185" t="n"/>
      <c r="CQ174" s="119">
        <f>IF(N($H174)&lt;15,"",IF(CK174="","",CK174+31))</f>
        <v/>
      </c>
      <c r="CR174" s="124">
        <f>IF(CQ174="","",TODAY()-CQ174)</f>
        <v/>
      </c>
      <c r="CS174" s="494" t="n"/>
      <c r="CT174" s="184" t="n"/>
      <c r="CU174" s="184">
        <f>IF(CQ174="","SIN ESTADO",IF(CS174&lt;&gt;"","PAGA",IF(CR174&gt;0,"VENCIDA",IF(CR174&gt;=-5,"POR VENCER","AL DÍA"))))</f>
        <v/>
      </c>
      <c r="CV174" s="185" t="n"/>
      <c r="CW174" s="119">
        <f>IF(N($H174)&lt;16,"",IF(CQ174="","",CQ174+31))</f>
        <v/>
      </c>
      <c r="CX174" s="124">
        <f>IF(CW174="","",TODAY()-CW174)</f>
        <v/>
      </c>
      <c r="CY174" s="494" t="n"/>
      <c r="CZ174" s="184" t="n"/>
      <c r="DA174" s="184">
        <f>IF(CW174="","SIN ESTADO",IF(CY174&lt;&gt;"","PAGA",IF(CX174&gt;0,"VENCIDA",IF(CX174&gt;=-5,"POR VENCER","AL DÍA"))))</f>
        <v/>
      </c>
      <c r="DB174" s="185" t="n"/>
      <c r="DC174" s="119">
        <f>IF(N($H174)&lt;17,"",IF(CW174="","",CW174+31))</f>
        <v/>
      </c>
      <c r="DD174" s="124">
        <f>IF(DC174="","",TODAY()-DC174)</f>
        <v/>
      </c>
      <c r="DE174" s="494" t="n"/>
      <c r="DF174" s="184" t="n"/>
      <c r="DG174" s="184">
        <f>IF(DC174="","SIN ESTADO",IF(DE174&lt;&gt;"","PAGA",IF(DD174&gt;0,"VENCIDA",IF(DD174&gt;=-5,"POR VENCER","AL DÍA"))))</f>
        <v/>
      </c>
      <c r="DH174" s="185" t="n"/>
      <c r="DI174" s="119">
        <f>IF(N($H174)&lt;18,"",IF(DC174="","",DC174+31))</f>
        <v/>
      </c>
      <c r="DJ174" s="124">
        <f>IF(DI174="","",TODAY()-DI174)</f>
        <v/>
      </c>
      <c r="DK174" s="494" t="n"/>
      <c r="DL174" s="184" t="n"/>
      <c r="DM174" s="184">
        <f>IF(DI174="","SIN ESTADO",IF(DK174&lt;&gt;"","PAGA",IF(DJ174&gt;0,"VENCIDA",IF(DJ174&gt;=-5,"POR VENCER","AL DÍA"))))</f>
        <v/>
      </c>
      <c r="DN174" s="185" t="n"/>
      <c r="DO174" s="119">
        <f>IF(N($H174)&lt;19,"",IF(DI174="","",DI174+31))</f>
        <v/>
      </c>
      <c r="DP174" s="124">
        <f>IF(DO174="","",TODAY()-DO174)</f>
        <v/>
      </c>
      <c r="DQ174" s="494" t="n"/>
      <c r="DR174" s="184" t="n"/>
      <c r="DS174" s="184">
        <f>IF(DO174="","SIN ESTADO",IF(DQ174&lt;&gt;"","PAGA",IF(DP174&gt;0,"VENCIDA",IF(DP174&gt;=-5,"POR VENCER","AL DÍA"))))</f>
        <v/>
      </c>
      <c r="DT174" s="185" t="n"/>
      <c r="DU174" s="119">
        <f>IF(N($H174)&lt;20,"",IF(DO174="","",DO174+31))</f>
        <v/>
      </c>
      <c r="DV174" s="124">
        <f>IF(DU174="","",TODAY()-DU174)</f>
        <v/>
      </c>
      <c r="DW174" s="494" t="n"/>
      <c r="DX174" s="184" t="n"/>
      <c r="DY174" s="184">
        <f>IF(DU174="","SIN ESTADO",IF(DW174&lt;&gt;"","PAGA",IF(DV174&gt;0,"VENCIDA",IF(DV174&gt;=-5,"POR VENCER","AL DÍA"))))</f>
        <v/>
      </c>
      <c r="DZ174" s="185" t="n"/>
      <c r="EA174" s="119">
        <f>IF(N($H174)&lt;21,"",IF(DU174="","",DU174+31))</f>
        <v/>
      </c>
      <c r="EB174" s="124">
        <f>IF(EA174="","",TODAY()-EA174)</f>
        <v/>
      </c>
      <c r="EC174" s="494" t="n"/>
      <c r="ED174" s="184" t="n"/>
      <c r="EE174" s="184">
        <f>IF(EA174="","SIN ESTADO",IF(EC174&lt;&gt;"","PAGA",IF(EB174&gt;0,"VENCIDA",IF(EB174&gt;=-5,"POR VENCER","AL DÍA"))))</f>
        <v/>
      </c>
      <c r="EF174" s="185" t="n"/>
      <c r="EG174" s="119">
        <f>IF(N($H174)&lt;22,"",IF(EA174="","",EA174+31))</f>
        <v/>
      </c>
      <c r="EH174" s="124">
        <f>IF(EG174="","",TODAY()-EG174)</f>
        <v/>
      </c>
      <c r="EI174" s="494" t="n"/>
      <c r="EJ174" s="184" t="n"/>
      <c r="EK174" s="184">
        <f>IF(EG174="","SIN ESTADO",IF(EI174&lt;&gt;"","PAGA",IF(EH174&gt;0,"VENCIDA",IF(EH174&gt;=-5,"POR VENCER","AL DÍA"))))</f>
        <v/>
      </c>
      <c r="EL174" s="185" t="n"/>
      <c r="EM174" s="119">
        <f>IF(N($H174)&lt;23,"",IF(EG174="","",EG174+31))</f>
        <v/>
      </c>
      <c r="EN174" s="124">
        <f>IF(EM174="","",TODAY()-EM174)</f>
        <v/>
      </c>
      <c r="EO174" s="494" t="n"/>
      <c r="EP174" s="184" t="n"/>
      <c r="EQ174" s="184">
        <f>IF(EM174="","SIN ESTADO",IF(EO174&lt;&gt;"","PAGA",IF(EN174&gt;0,"VENCIDA",IF(EN174&gt;=-5,"POR VENCER","AL DÍA"))))</f>
        <v/>
      </c>
      <c r="ER174" s="185" t="n"/>
      <c r="ES174" s="119">
        <f>IF(N($H174)&lt;24,"",IF(EM174="","",EM174+31))</f>
        <v/>
      </c>
      <c r="ET174" s="124">
        <f>IF(ES174="","",TODAY()-ES174)</f>
        <v/>
      </c>
      <c r="EU174" s="494" t="n"/>
      <c r="EV174" s="184" t="n"/>
      <c r="EW174" s="184">
        <f>IF(ES174="","SIN ESTADO",IF(EU174&lt;&gt;"","PAGA",IF(ET174&gt;0,"VENCIDA",IF(ET174&gt;=-5,"POR VENCER","AL DÍA"))))</f>
        <v/>
      </c>
      <c r="EX174" s="185" t="n"/>
      <c r="EY174" s="119">
        <f>IF(N($H174)&lt;25,"",IF(ES174="","",ES174+31))</f>
        <v/>
      </c>
      <c r="EZ174" s="124">
        <f>IF(EY174="","",TODAY()-EY174)</f>
        <v/>
      </c>
      <c r="FA174" s="494" t="n"/>
      <c r="FB174" s="184" t="n"/>
      <c r="FC174" s="184">
        <f>IF(EY174="","SIN ESTADO",IF(FA174&lt;&gt;"","PAGA",IF(EZ174&gt;0,"VENCIDA",IF(EZ174&gt;=-5,"POR VENCER","AL DÍA"))))</f>
        <v/>
      </c>
      <c r="FD174" s="185" t="n"/>
      <c r="FE174" s="119">
        <f>IF(N($H174)&lt;26,"",IF(EY174="","",EY174+31))</f>
        <v/>
      </c>
      <c r="FF174" s="124">
        <f>IF(FE174="","",TODAY()-FE174)</f>
        <v/>
      </c>
      <c r="FG174" s="494" t="n"/>
      <c r="FH174" s="184" t="n"/>
      <c r="FI174" s="184">
        <f>IF(FE174="","SIN ESTADO",IF(FG174&lt;&gt;"","PAGA",IF(FF174&gt;0,"VENCIDA",IF(FF174&gt;=-5,"POR VENCER","AL DÍA"))))</f>
        <v/>
      </c>
      <c r="FJ174" s="185" t="n"/>
      <c r="FK174" s="119">
        <f>IF(N($H174)&lt;27,"",IF(FE174="","",FE174+31))</f>
        <v/>
      </c>
      <c r="FL174" s="124">
        <f>IF(FK174="","",TODAY()-FK174)</f>
        <v/>
      </c>
      <c r="FM174" s="494" t="n"/>
      <c r="FN174" s="184" t="n"/>
      <c r="FO174" s="184">
        <f>IF(FK174="","SIN ESTADO",IF(FM174&lt;&gt;"","PAGA",IF(FL174&gt;0,"VENCIDA",IF(FL174&gt;=-5,"POR VENCER","AL DÍA"))))</f>
        <v/>
      </c>
      <c r="FP174" s="185" t="n"/>
      <c r="FQ174" s="119">
        <f>IF(N($H174)&lt;28,"",IF(FK174="","",FK174+31))</f>
        <v/>
      </c>
      <c r="FR174" s="124">
        <f>IF(FQ174="","",TODAY()-FQ174)</f>
        <v/>
      </c>
      <c r="FS174" s="494" t="n"/>
      <c r="FT174" s="184" t="n"/>
      <c r="FU174" s="184">
        <f>IF(FQ174="","SIN ESTADO",IF(FS174&lt;&gt;"","PAGA",IF(FR174&gt;0,"VENCIDA",IF(FR174&gt;=-5,"POR VENCER","AL DÍA"))))</f>
        <v/>
      </c>
      <c r="FV174" s="185" t="n"/>
      <c r="FW174" s="119">
        <f>IF(N($H174)&lt;29,"",IF(FQ174="","",FQ174+31))</f>
        <v/>
      </c>
      <c r="FX174" s="124">
        <f>IF(FW174="","",TODAY()-FW174)</f>
        <v/>
      </c>
      <c r="FY174" s="494" t="n"/>
      <c r="FZ174" s="184" t="n"/>
      <c r="GA174" s="184">
        <f>IF(FW174="","SIN ESTADO",IF(FY174&lt;&gt;"","PAGA",IF(FX174&gt;0,"VENCIDA",IF(FX174&gt;=-5,"POR VENCER","AL DÍA"))))</f>
        <v/>
      </c>
      <c r="GB174" s="185" t="n"/>
      <c r="GC174" s="119">
        <f>IF(N($H174)&lt;30,"",IF(FW174="","",FW174+31))</f>
        <v/>
      </c>
      <c r="GD174" s="124">
        <f>IF(GC174="","",TODAY()-GC174)</f>
        <v/>
      </c>
      <c r="GE174" s="494" t="n"/>
      <c r="GF174" s="184" t="n"/>
      <c r="GG174" s="184">
        <f>IF(GC174="","SIN ESTADO",IF(GE174&lt;&gt;"","PAGA",IF(GD174&gt;0,"VENCIDA",IF(GD174&gt;=-5,"POR VENCER","AL DÍA"))))</f>
        <v/>
      </c>
      <c r="GH174" s="185" t="n"/>
      <c r="GI174" s="119">
        <f>IF(N($H174)&lt;31,"",IF(GC174="","",GC174+31))</f>
        <v/>
      </c>
      <c r="GJ174" s="124">
        <f>IF(GI174="","",TODAY()-GI174)</f>
        <v/>
      </c>
      <c r="GK174" s="494" t="n"/>
      <c r="GL174" s="184" t="n"/>
      <c r="GM174" s="184">
        <f>IF(GI174="","SIN ESTADO",IF(GK174&lt;&gt;"","PAGA",IF(GJ174&gt;0,"VENCIDA",IF(GJ174&gt;=-5,"POR VENCER","AL DÍA"))))</f>
        <v/>
      </c>
      <c r="GN174" s="185" t="n"/>
      <c r="GO174" s="119">
        <f>IF(N($H174)&lt;32,"",IF(GI174="","",GI174+31))</f>
        <v/>
      </c>
      <c r="GP174" s="124">
        <f>IF(GO174="","",TODAY()-GO174)</f>
        <v/>
      </c>
      <c r="GQ174" s="494" t="n"/>
      <c r="GR174" s="184" t="n"/>
      <c r="GS174" s="184">
        <f>IF(GO174="","SIN ESTADO",IF(GQ174&lt;&gt;"","PAGA",IF(GP174&gt;0,"VENCIDA",IF(GP174&gt;=-5,"POR VENCER","AL DÍA"))))</f>
        <v/>
      </c>
      <c r="GT174" s="185" t="n"/>
      <c r="GU174" s="119">
        <f>IF(N($H174)&lt;33,"",IF(GO174="","",GO174+31))</f>
        <v/>
      </c>
      <c r="GV174" s="124">
        <f>IF(GU174="","",TODAY()-GU174)</f>
        <v/>
      </c>
      <c r="GW174" s="494" t="n"/>
      <c r="GX174" s="184" t="n"/>
      <c r="GY174" s="184">
        <f>IF(GU174="","SIN ESTADO",IF(GW174&lt;&gt;"","PAGA",IF(GV174&gt;0,"VENCIDA",IF(GV174&gt;=-5,"POR VENCER","AL DÍA"))))</f>
        <v/>
      </c>
      <c r="GZ174" s="185" t="n"/>
      <c r="HA174" s="119">
        <f>IF(N($H174)&lt;34,"",IF(GU174="","",GU174+31))</f>
        <v/>
      </c>
      <c r="HB174" s="124">
        <f>IF(HA174="","",TODAY()-HA174)</f>
        <v/>
      </c>
      <c r="HC174" s="494" t="n"/>
      <c r="HD174" s="184" t="n"/>
      <c r="HE174" s="184">
        <f>IF(HA174="","SIN ESTADO",IF(HC174&lt;&gt;"","PAGA",IF(HB174&gt;0,"VENCIDA",IF(HB174&gt;=-5,"POR VENCER","AL DÍA"))))</f>
        <v/>
      </c>
      <c r="HF174" s="185" t="n"/>
      <c r="HG174" s="119">
        <f>IF(N($H174)&lt;35,"",IF(HA174="","",HA174+31))</f>
        <v/>
      </c>
      <c r="HH174" s="124">
        <f>IF(HG174="","",TODAY()-HG174)</f>
        <v/>
      </c>
      <c r="HI174" s="494" t="n"/>
      <c r="HJ174" s="184" t="n"/>
      <c r="HK174" s="184">
        <f>IF(HG174="","SIN ESTADO",IF(HI174&lt;&gt;"","PAGA",IF(HH174&gt;0,"VENCIDA",IF(HH174&gt;=-5,"POR VENCER","AL DÍA"))))</f>
        <v/>
      </c>
      <c r="HL174" s="168" t="n"/>
      <c r="HM174" s="119">
        <f>IF(N($H174)&lt;36,"",IF(HG174="","",HG174+31))</f>
        <v/>
      </c>
      <c r="HN174" s="124">
        <f>IF(HM174="","",TODAY()-HM174)</f>
        <v/>
      </c>
      <c r="HO174" s="494" t="n"/>
      <c r="HP174" s="184" t="n"/>
      <c r="HQ174" s="184">
        <f>IF(HM174="","SIN ESTADO",IF(HO174&lt;&gt;"","PAGA",IF(HN174&gt;0,"VENCIDA",IF(HN174&gt;=-5,"POR VENCER","AL DÍA"))))</f>
        <v/>
      </c>
      <c r="HR174" s="168" t="n"/>
      <c r="HS174" s="169">
        <f>N174+T174+Z174+AF174+AL174+AR174+AX174+BD174+BJ174+BP174+BV174+CB174+CH174+CN174+CT174+CZ174+DF174+DL174+DR174+DX174+ED174+EJ174+EP174+EV174+FB174+FH174+FN174+FT174+FZ174+GF174+GL174+GR174+GX174+HD174+HJ174+HP174</f>
        <v/>
      </c>
      <c r="HU174" s="170">
        <f>IFERROR(N($J174),0)</f>
        <v/>
      </c>
      <c r="HW174" s="170">
        <f>SUMPRODUCT((MOD(COLUMN($M174:$HR174)-COLUMN($M174),6)=0)*ISNUMBER($M174:$HR174)*($M174:$HR174&gt;=RESUMEN!$C$26)*($M174:$HR174&lt;=RESUMEN!$C$27)*IFERROR(N($N174:$HS174),0))</f>
        <v/>
      </c>
      <c r="HX174" s="170">
        <f>SUMPRODUCT((MOD(COLUMN($M174:$HR174)-COLUMN($M174),6)=0)*ISNUMBER($M174:$HR174)*($M174:$HR174&gt;=RESUMEN!$C$26)*($M174:$HR174&lt;=RESUMEN!$C$27))</f>
        <v/>
      </c>
    </row>
    <row r="175" ht="15.75" customHeight="1" s="506">
      <c r="B175" s="113">
        <f>VENTAS!A174</f>
        <v/>
      </c>
      <c r="C175" s="236">
        <f>VENTAS!B174</f>
        <v/>
      </c>
      <c r="D175" s="53">
        <f>VENTAS!C174</f>
        <v/>
      </c>
      <c r="E175" s="114">
        <f>VENTAS!D174</f>
        <v/>
      </c>
      <c r="F175" s="114">
        <f>VENTAS!J174</f>
        <v/>
      </c>
      <c r="G175" s="494">
        <f>VENTAS!F174</f>
        <v/>
      </c>
      <c r="H175" s="479">
        <f>VENTAS!K174</f>
        <v/>
      </c>
      <c r="I175" s="479">
        <f>VENTAS!M174</f>
        <v/>
      </c>
      <c r="J175" s="184">
        <f>VENTAS!L174</f>
        <v/>
      </c>
      <c r="K175" s="119">
        <f>IF(N($H175)&lt;1,"",$G175+31)</f>
        <v/>
      </c>
      <c r="L175" s="124">
        <f>IF(K175="","",TODAY()-K175)</f>
        <v/>
      </c>
      <c r="M175" s="201" t="n">
        <v>45916</v>
      </c>
      <c r="N175" s="374" t="n">
        <v>899900</v>
      </c>
      <c r="O175" s="184">
        <f>IF(K175="","SIN ESTADO",IF(M175&lt;&gt;"","PAGA",IF(L175&gt;0,"VENCIDA",IF(L175&gt;=-5,"POR VENCER","AL DÍA"))))</f>
        <v/>
      </c>
      <c r="P175" s="185" t="inlineStr">
        <is>
          <t>TRANSFERENCIA</t>
        </is>
      </c>
      <c r="Q175" s="119">
        <f>IF(N($H175)&lt;2,"",IF(K175="","",K175+31))</f>
        <v/>
      </c>
      <c r="R175" s="124">
        <f>IF(Q175="","",TODAY()-Q175)</f>
        <v/>
      </c>
      <c r="S175" s="406" t="n">
        <v>45952</v>
      </c>
      <c r="T175" s="184" t="n">
        <v>900000</v>
      </c>
      <c r="U175" s="184">
        <f>IF(Q175="","SIN ESTADO",IF(S175&lt;&gt;"","PAGA",IF(R175&gt;0,"VENCIDA",IF(R175&gt;=-5,"POR VENCER","AL DÍA"))))</f>
        <v/>
      </c>
      <c r="V175" s="185" t="inlineStr">
        <is>
          <t>TRANSFERENCIA</t>
        </is>
      </c>
      <c r="W175" s="119">
        <f>IF(N($H175)&lt;3,"",IF(Q175="","",Q175+31))</f>
        <v/>
      </c>
      <c r="X175" s="124">
        <f>IF(W175="","",TODAY()-W175)</f>
        <v/>
      </c>
      <c r="Y175" s="407" t="n">
        <v>45990</v>
      </c>
      <c r="Z175" s="184" t="n">
        <v>900000</v>
      </c>
      <c r="AA175" s="184">
        <f>IF(W175="","SIN ESTADO",IF(Y175&lt;&gt;"","PAGA",IF(X175&gt;0,"VENCIDA",IF(X175&gt;=-5,"POR VENCER","AL DÍA"))))</f>
        <v/>
      </c>
      <c r="AB175" s="185" t="inlineStr">
        <is>
          <t>TRANSFERENCIA</t>
        </is>
      </c>
      <c r="AC175" s="119">
        <f>IF(N($H175)&lt;4,"",IF(W175="","",W175+31))</f>
        <v/>
      </c>
      <c r="AD175" s="124">
        <f>IF(AC175="","",TODAY()-AC175)</f>
        <v/>
      </c>
      <c r="AE175" s="407" t="n">
        <v>46022</v>
      </c>
      <c r="AF175" s="184" t="n">
        <v>900000</v>
      </c>
      <c r="AG175" s="184">
        <f>IF(AC175="","SIN ESTADO",IF(AE175&lt;&gt;"","PAGA",IF(AD175&gt;0,"VENCIDA",IF(AD175&gt;=-5,"POR VENCER","AL DÍA"))))</f>
        <v/>
      </c>
      <c r="AH175" s="185" t="inlineStr">
        <is>
          <t>TRANSFERENCIA</t>
        </is>
      </c>
      <c r="AI175" s="119">
        <f>IF(N($H175)&lt;5,"",IF(AC175="","",AC175+31))</f>
        <v/>
      </c>
      <c r="AJ175" s="124">
        <f>IF(AI175="","",TODAY()-AI175)</f>
        <v/>
      </c>
      <c r="AK175" s="407" t="n">
        <v>46053</v>
      </c>
      <c r="AL175" s="184" t="n">
        <v>900000</v>
      </c>
      <c r="AM175" s="184">
        <f>IF(AI175="","SIN ESTADO",IF(AK175&lt;&gt;"","PAGA",IF(AJ175&gt;0,"VENCIDA",IF(AJ175&gt;=-5,"POR VENCER","AL DÍA"))))</f>
        <v/>
      </c>
      <c r="AN175" s="185" t="inlineStr">
        <is>
          <t>TRANSFERENCIA</t>
        </is>
      </c>
      <c r="AO175" s="119">
        <f>IF(N($H175)&lt;6,"",IF(AI175="","",AI175+31))</f>
        <v/>
      </c>
      <c r="AP175" s="124">
        <f>IF(AO175="","",TODAY()-AO175)</f>
        <v/>
      </c>
      <c r="AQ175" s="477" t="n">
        <v>46081</v>
      </c>
      <c r="AR175" s="184" t="n">
        <v>900000</v>
      </c>
      <c r="AS175" s="184">
        <f>IF(AO175="","SIN ESTADO",IF(AQ175&lt;&gt;"","PAGA",IF(AP175&gt;0,"VENCIDA",IF(AP175&gt;=-5,"POR VENCER","AL DÍA"))))</f>
        <v/>
      </c>
      <c r="AT175" s="185" t="inlineStr">
        <is>
          <t>TRANSFERENCIA</t>
        </is>
      </c>
      <c r="AU175" s="119">
        <f>IF(N($H175)&lt;7,"",IF(AO175="","",AO175+31))</f>
        <v/>
      </c>
      <c r="AV175" s="124">
        <f>IF(AU175="","",TODAY()-AU175)</f>
        <v/>
      </c>
      <c r="AW175" s="407" t="n">
        <v>46112</v>
      </c>
      <c r="AX175" s="184" t="n">
        <v>900000</v>
      </c>
      <c r="AY175" s="184">
        <f>IF(AU175="","SIN ESTADO",IF(AW175&lt;&gt;"","PAGA",IF(AV175&gt;0,"VENCIDA",IF(AV175&gt;=-5,"POR VENCER","AL DÍA"))))</f>
        <v/>
      </c>
      <c r="AZ175" s="185" t="inlineStr">
        <is>
          <t>TRANSFERENCIA</t>
        </is>
      </c>
      <c r="BA175" s="119">
        <f>IF(N($H175)&lt;8,"",IF(AU175="","",AU175+31))</f>
        <v/>
      </c>
      <c r="BB175" s="124">
        <f>IF(BA175="","",TODAY()-BA175)</f>
        <v/>
      </c>
      <c r="BC175" s="494" t="n">
        <v>46145</v>
      </c>
      <c r="BD175" s="184" t="n">
        <v>900000</v>
      </c>
      <c r="BE175" s="184">
        <f>IF(BA175="","SIN ESTADO",IF(BC175&lt;&gt;"","PAGA",IF(BB175&gt;0,"VENCIDA",IF(BB175&gt;=-5,"POR VENCER","AL DÍA"))))</f>
        <v/>
      </c>
      <c r="BF175" s="185" t="inlineStr">
        <is>
          <t>TRANSFERENCIA</t>
        </is>
      </c>
      <c r="BG175" s="119">
        <f>IF(N($H175)&lt;9,"",IF(BA175="","",BA175+31))</f>
        <v/>
      </c>
      <c r="BH175" s="124">
        <f>IF(BG175="","",TODAY()-BG175)</f>
        <v/>
      </c>
      <c r="BI175" s="494" t="n">
        <v>46163</v>
      </c>
      <c r="BJ175" s="184" t="n">
        <v>900000</v>
      </c>
      <c r="BK175" s="184">
        <f>IF(BG175="","SIN ESTADO",IF(BI175&lt;&gt;"","PAGA",IF(BH175&gt;0,"VENCIDA",IF(BH175&gt;=-5,"POR VENCER","AL DÍA"))))</f>
        <v/>
      </c>
      <c r="BL175" s="185" t="inlineStr">
        <is>
          <t>TRANSFERENCIA</t>
        </is>
      </c>
      <c r="BM175" s="119">
        <f>IF(N($H175)&lt;10,"",IF(BG175="","",BG175+31))</f>
        <v/>
      </c>
      <c r="BN175" s="124">
        <f>IF(BM175="","",TODAY()-BM175)</f>
        <v/>
      </c>
      <c r="BO175" s="494" t="n">
        <v>46264</v>
      </c>
      <c r="BP175" s="184" t="n">
        <v>900000</v>
      </c>
      <c r="BQ175" s="184">
        <f>IF(BM175="","SIN ESTADO",IF(BO175&lt;&gt;"","PAGA",IF(BN175&gt;0,"VENCIDA",IF(BN175&gt;=-5,"POR VENCER","AL DÍA"))))</f>
        <v/>
      </c>
      <c r="BR175" s="185" t="inlineStr">
        <is>
          <t>TRANSFERENCIA</t>
        </is>
      </c>
      <c r="BS175" s="119">
        <f>IF(N($H175)&lt;11,"",IF(BM175="","",BM175+31))</f>
        <v/>
      </c>
      <c r="BT175" s="124">
        <f>IF(BS175="","",TODAY()-BS175)</f>
        <v/>
      </c>
      <c r="BU175" s="494" t="n"/>
      <c r="BV175" s="184" t="n"/>
      <c r="BW175" s="184">
        <f>IF(BS175="","SIN ESTADO",IF(BU175&lt;&gt;"","PAGA",IF(BT175&gt;0,"VENCIDA",IF(BT175&gt;=-5,"POR VENCER","AL DÍA"))))</f>
        <v/>
      </c>
      <c r="BX175" s="185" t="n"/>
      <c r="BY175" s="119">
        <f>IF(N($H175)&lt;12,"",IF(BS175="","",BS175+31))</f>
        <v/>
      </c>
      <c r="BZ175" s="124">
        <f>IF(BY175="","",TODAY()-BY175)</f>
        <v/>
      </c>
      <c r="CA175" s="494" t="n"/>
      <c r="CB175" s="184" t="n"/>
      <c r="CC175" s="184">
        <f>IF(BY175="","SIN ESTADO",IF(CA175&lt;&gt;"","PAGA",IF(BZ175&gt;0,"VENCIDA",IF(BZ175&gt;=-5,"POR VENCER","AL DÍA"))))</f>
        <v/>
      </c>
      <c r="CD175" s="185" t="n"/>
      <c r="CE175" s="119">
        <f>IF(N($H175)&lt;13,"",IF(BY175="","",BY175+31))</f>
        <v/>
      </c>
      <c r="CF175" s="124">
        <f>IF(CE175="","",TODAY()-CE175)</f>
        <v/>
      </c>
      <c r="CG175" s="494" t="n"/>
      <c r="CH175" s="184" t="n"/>
      <c r="CI175" s="184">
        <f>IF(CE175="","SIN ESTADO",IF(CG175&lt;&gt;"","PAGA",IF(CF175&gt;0,"VENCIDA",IF(CF175&gt;=-5,"POR VENCER","AL DÍA"))))</f>
        <v/>
      </c>
      <c r="CJ175" s="185" t="n"/>
      <c r="CK175" s="119">
        <f>IF(N($H175)&lt;14,"",IF(CE175="","",CE175+31))</f>
        <v/>
      </c>
      <c r="CL175" s="124">
        <f>IF(CK175="","",TODAY()-CK175)</f>
        <v/>
      </c>
      <c r="CM175" s="494" t="n"/>
      <c r="CN175" s="184" t="n"/>
      <c r="CO175" s="184">
        <f>IF(CK175="","SIN ESTADO",IF(CM175&lt;&gt;"","PAGA",IF(CL175&gt;0,"VENCIDA",IF(CL175&gt;=-5,"POR VENCER","AL DÍA"))))</f>
        <v/>
      </c>
      <c r="CP175" s="185" t="n"/>
      <c r="CQ175" s="119">
        <f>IF(N($H175)&lt;15,"",IF(CK175="","",CK175+31))</f>
        <v/>
      </c>
      <c r="CR175" s="124">
        <f>IF(CQ175="","",TODAY()-CQ175)</f>
        <v/>
      </c>
      <c r="CS175" s="494" t="n"/>
      <c r="CT175" s="184" t="n"/>
      <c r="CU175" s="184">
        <f>IF(CQ175="","SIN ESTADO",IF(CS175&lt;&gt;"","PAGA",IF(CR175&gt;0,"VENCIDA",IF(CR175&gt;=-5,"POR VENCER","AL DÍA"))))</f>
        <v/>
      </c>
      <c r="CV175" s="185" t="n"/>
      <c r="CW175" s="119">
        <f>IF(N($H175)&lt;16,"",IF(CQ175="","",CQ175+31))</f>
        <v/>
      </c>
      <c r="CX175" s="124">
        <f>IF(CW175="","",TODAY()-CW175)</f>
        <v/>
      </c>
      <c r="CY175" s="494" t="n"/>
      <c r="CZ175" s="184" t="n"/>
      <c r="DA175" s="184">
        <f>IF(CW175="","SIN ESTADO",IF(CY175&lt;&gt;"","PAGA",IF(CX175&gt;0,"VENCIDA",IF(CX175&gt;=-5,"POR VENCER","AL DÍA"))))</f>
        <v/>
      </c>
      <c r="DB175" s="185" t="n"/>
      <c r="DC175" s="119">
        <f>IF(N($H175)&lt;17,"",IF(CW175="","",CW175+31))</f>
        <v/>
      </c>
      <c r="DD175" s="124">
        <f>IF(DC175="","",TODAY()-DC175)</f>
        <v/>
      </c>
      <c r="DE175" s="494" t="n"/>
      <c r="DF175" s="184" t="n"/>
      <c r="DG175" s="184">
        <f>IF(DC175="","SIN ESTADO",IF(DE175&lt;&gt;"","PAGA",IF(DD175&gt;0,"VENCIDA",IF(DD175&gt;=-5,"POR VENCER","AL DÍA"))))</f>
        <v/>
      </c>
      <c r="DH175" s="185" t="n"/>
      <c r="DI175" s="119">
        <f>IF(N($H175)&lt;18,"",IF(DC175="","",DC175+31))</f>
        <v/>
      </c>
      <c r="DJ175" s="124">
        <f>IF(DI175="","",TODAY()-DI175)</f>
        <v/>
      </c>
      <c r="DK175" s="494" t="n"/>
      <c r="DL175" s="184" t="n"/>
      <c r="DM175" s="184">
        <f>IF(DI175="","SIN ESTADO",IF(DK175&lt;&gt;"","PAGA",IF(DJ175&gt;0,"VENCIDA",IF(DJ175&gt;=-5,"POR VENCER","AL DÍA"))))</f>
        <v/>
      </c>
      <c r="DN175" s="185" t="n"/>
      <c r="DO175" s="119">
        <f>IF(N($H175)&lt;19,"",IF(DI175="","",DI175+31))</f>
        <v/>
      </c>
      <c r="DP175" s="124">
        <f>IF(DO175="","",TODAY()-DO175)</f>
        <v/>
      </c>
      <c r="DQ175" s="494" t="n"/>
      <c r="DR175" s="184" t="n"/>
      <c r="DS175" s="184">
        <f>IF(DO175="","SIN ESTADO",IF(DQ175&lt;&gt;"","PAGA",IF(DP175&gt;0,"VENCIDA",IF(DP175&gt;=-5,"POR VENCER","AL DÍA"))))</f>
        <v/>
      </c>
      <c r="DT175" s="185" t="n"/>
      <c r="DU175" s="119">
        <f>IF(N($H175)&lt;20,"",IF(DO175="","",DO175+31))</f>
        <v/>
      </c>
      <c r="DV175" s="124">
        <f>IF(DU175="","",TODAY()-DU175)</f>
        <v/>
      </c>
      <c r="DW175" s="494" t="n"/>
      <c r="DX175" s="184" t="n"/>
      <c r="DY175" s="184">
        <f>IF(DU175="","SIN ESTADO",IF(DW175&lt;&gt;"","PAGA",IF(DV175&gt;0,"VENCIDA",IF(DV175&gt;=-5,"POR VENCER","AL DÍA"))))</f>
        <v/>
      </c>
      <c r="DZ175" s="185" t="n"/>
      <c r="EA175" s="119">
        <f>IF(N($H175)&lt;21,"",IF(DU175="","",DU175+31))</f>
        <v/>
      </c>
      <c r="EB175" s="124">
        <f>IF(EA175="","",TODAY()-EA175)</f>
        <v/>
      </c>
      <c r="EC175" s="494" t="n"/>
      <c r="ED175" s="184" t="n"/>
      <c r="EE175" s="184">
        <f>IF(EA175="","SIN ESTADO",IF(EC175&lt;&gt;"","PAGA",IF(EB175&gt;0,"VENCIDA",IF(EB175&gt;=-5,"POR VENCER","AL DÍA"))))</f>
        <v/>
      </c>
      <c r="EF175" s="185" t="n"/>
      <c r="EG175" s="119">
        <f>IF(N($H175)&lt;22,"",IF(EA175="","",EA175+31))</f>
        <v/>
      </c>
      <c r="EH175" s="124">
        <f>IF(EG175="","",TODAY()-EG175)</f>
        <v/>
      </c>
      <c r="EI175" s="494" t="n"/>
      <c r="EJ175" s="184" t="n"/>
      <c r="EK175" s="184">
        <f>IF(EG175="","SIN ESTADO",IF(EI175&lt;&gt;"","PAGA",IF(EH175&gt;0,"VENCIDA",IF(EH175&gt;=-5,"POR VENCER","AL DÍA"))))</f>
        <v/>
      </c>
      <c r="EL175" s="185" t="n"/>
      <c r="EM175" s="119">
        <f>IF(N($H175)&lt;23,"",IF(EG175="","",EG175+31))</f>
        <v/>
      </c>
      <c r="EN175" s="124">
        <f>IF(EM175="","",TODAY()-EM175)</f>
        <v/>
      </c>
      <c r="EO175" s="494" t="n"/>
      <c r="EP175" s="184" t="n"/>
      <c r="EQ175" s="184">
        <f>IF(EM175="","SIN ESTADO",IF(EO175&lt;&gt;"","PAGA",IF(EN175&gt;0,"VENCIDA",IF(EN175&gt;=-5,"POR VENCER","AL DÍA"))))</f>
        <v/>
      </c>
      <c r="ER175" s="185" t="n"/>
      <c r="ES175" s="119">
        <f>IF(N($H175)&lt;24,"",IF(EM175="","",EM175+31))</f>
        <v/>
      </c>
      <c r="ET175" s="124">
        <f>IF(ES175="","",TODAY()-ES175)</f>
        <v/>
      </c>
      <c r="EU175" s="494" t="n"/>
      <c r="EV175" s="184" t="n"/>
      <c r="EW175" s="184">
        <f>IF(ES175="","SIN ESTADO",IF(EU175&lt;&gt;"","PAGA",IF(ET175&gt;0,"VENCIDA",IF(ET175&gt;=-5,"POR VENCER","AL DÍA"))))</f>
        <v/>
      </c>
      <c r="EX175" s="185" t="n"/>
      <c r="EY175" s="119">
        <f>IF(N($H175)&lt;25,"",IF(ES175="","",ES175+31))</f>
        <v/>
      </c>
      <c r="EZ175" s="124">
        <f>IF(EY175="","",TODAY()-EY175)</f>
        <v/>
      </c>
      <c r="FA175" s="494" t="n"/>
      <c r="FB175" s="184" t="n"/>
      <c r="FC175" s="184">
        <f>IF(EY175="","SIN ESTADO",IF(FA175&lt;&gt;"","PAGA",IF(EZ175&gt;0,"VENCIDA",IF(EZ175&gt;=-5,"POR VENCER","AL DÍA"))))</f>
        <v/>
      </c>
      <c r="FD175" s="185" t="n"/>
      <c r="FE175" s="119">
        <f>IF(N($H175)&lt;26,"",IF(EY175="","",EY175+31))</f>
        <v/>
      </c>
      <c r="FF175" s="124">
        <f>IF(FE175="","",TODAY()-FE175)</f>
        <v/>
      </c>
      <c r="FG175" s="494" t="n"/>
      <c r="FH175" s="184" t="n"/>
      <c r="FI175" s="184">
        <f>IF(FE175="","SIN ESTADO",IF(FG175&lt;&gt;"","PAGA",IF(FF175&gt;0,"VENCIDA",IF(FF175&gt;=-5,"POR VENCER","AL DÍA"))))</f>
        <v/>
      </c>
      <c r="FJ175" s="185" t="n"/>
      <c r="FK175" s="119">
        <f>IF(N($H175)&lt;27,"",IF(FE175="","",FE175+31))</f>
        <v/>
      </c>
      <c r="FL175" s="124">
        <f>IF(FK175="","",TODAY()-FK175)</f>
        <v/>
      </c>
      <c r="FM175" s="494" t="n"/>
      <c r="FN175" s="184" t="n"/>
      <c r="FO175" s="184">
        <f>IF(FK175="","SIN ESTADO",IF(FM175&lt;&gt;"","PAGA",IF(FL175&gt;0,"VENCIDA",IF(FL175&gt;=-5,"POR VENCER","AL DÍA"))))</f>
        <v/>
      </c>
      <c r="FP175" s="185" t="n"/>
      <c r="FQ175" s="119">
        <f>IF(N($H175)&lt;28,"",IF(FK175="","",FK175+31))</f>
        <v/>
      </c>
      <c r="FR175" s="124">
        <f>IF(FQ175="","",TODAY()-FQ175)</f>
        <v/>
      </c>
      <c r="FS175" s="494" t="n"/>
      <c r="FT175" s="184" t="n"/>
      <c r="FU175" s="184">
        <f>IF(FQ175="","SIN ESTADO",IF(FS175&lt;&gt;"","PAGA",IF(FR175&gt;0,"VENCIDA",IF(FR175&gt;=-5,"POR VENCER","AL DÍA"))))</f>
        <v/>
      </c>
      <c r="FV175" s="185" t="n"/>
      <c r="FW175" s="119">
        <f>IF(N($H175)&lt;29,"",IF(FQ175="","",FQ175+31))</f>
        <v/>
      </c>
      <c r="FX175" s="124">
        <f>IF(FW175="","",TODAY()-FW175)</f>
        <v/>
      </c>
      <c r="FY175" s="494" t="n"/>
      <c r="FZ175" s="184" t="n"/>
      <c r="GA175" s="184">
        <f>IF(FW175="","SIN ESTADO",IF(FY175&lt;&gt;"","PAGA",IF(FX175&gt;0,"VENCIDA",IF(FX175&gt;=-5,"POR VENCER","AL DÍA"))))</f>
        <v/>
      </c>
      <c r="GB175" s="185" t="n"/>
      <c r="GC175" s="119">
        <f>IF(N($H175)&lt;30,"",IF(FW175="","",FW175+31))</f>
        <v/>
      </c>
      <c r="GD175" s="124">
        <f>IF(GC175="","",TODAY()-GC175)</f>
        <v/>
      </c>
      <c r="GE175" s="494" t="n"/>
      <c r="GF175" s="184" t="n"/>
      <c r="GG175" s="184">
        <f>IF(GC175="","SIN ESTADO",IF(GE175&lt;&gt;"","PAGA",IF(GD175&gt;0,"VENCIDA",IF(GD175&gt;=-5,"POR VENCER","AL DÍA"))))</f>
        <v/>
      </c>
      <c r="GH175" s="185" t="n"/>
      <c r="GI175" s="119">
        <f>IF(N($H175)&lt;31,"",IF(GC175="","",GC175+31))</f>
        <v/>
      </c>
      <c r="GJ175" s="124">
        <f>IF(GI175="","",TODAY()-GI175)</f>
        <v/>
      </c>
      <c r="GK175" s="494" t="n"/>
      <c r="GL175" s="184" t="n"/>
      <c r="GM175" s="184">
        <f>IF(GI175="","SIN ESTADO",IF(GK175&lt;&gt;"","PAGA",IF(GJ175&gt;0,"VENCIDA",IF(GJ175&gt;=-5,"POR VENCER","AL DÍA"))))</f>
        <v/>
      </c>
      <c r="GN175" s="185" t="n"/>
      <c r="GO175" s="119">
        <f>IF(N($H175)&lt;32,"",IF(GI175="","",GI175+31))</f>
        <v/>
      </c>
      <c r="GP175" s="124">
        <f>IF(GO175="","",TODAY()-GO175)</f>
        <v/>
      </c>
      <c r="GQ175" s="494" t="n"/>
      <c r="GR175" s="184" t="n"/>
      <c r="GS175" s="184">
        <f>IF(GO175="","SIN ESTADO",IF(GQ175&lt;&gt;"","PAGA",IF(GP175&gt;0,"VENCIDA",IF(GP175&gt;=-5,"POR VENCER","AL DÍA"))))</f>
        <v/>
      </c>
      <c r="GT175" s="185" t="n"/>
      <c r="GU175" s="119">
        <f>IF(N($H175)&lt;33,"",IF(GO175="","",GO175+31))</f>
        <v/>
      </c>
      <c r="GV175" s="124">
        <f>IF(GU175="","",TODAY()-GU175)</f>
        <v/>
      </c>
      <c r="GW175" s="494" t="n"/>
      <c r="GX175" s="184" t="n"/>
      <c r="GY175" s="184">
        <f>IF(GU175="","SIN ESTADO",IF(GW175&lt;&gt;"","PAGA",IF(GV175&gt;0,"VENCIDA",IF(GV175&gt;=-5,"POR VENCER","AL DÍA"))))</f>
        <v/>
      </c>
      <c r="GZ175" s="185" t="n"/>
      <c r="HA175" s="119">
        <f>IF(N($H175)&lt;34,"",IF(GU175="","",GU175+31))</f>
        <v/>
      </c>
      <c r="HB175" s="124">
        <f>IF(HA175="","",TODAY()-HA175)</f>
        <v/>
      </c>
      <c r="HC175" s="494" t="n"/>
      <c r="HD175" s="184" t="n"/>
      <c r="HE175" s="184">
        <f>IF(HA175="","SIN ESTADO",IF(HC175&lt;&gt;"","PAGA",IF(HB175&gt;0,"VENCIDA",IF(HB175&gt;=-5,"POR VENCER","AL DÍA"))))</f>
        <v/>
      </c>
      <c r="HF175" s="185" t="n"/>
      <c r="HG175" s="119">
        <f>IF(N($H175)&lt;35,"",IF(HA175="","",HA175+31))</f>
        <v/>
      </c>
      <c r="HH175" s="124">
        <f>IF(HG175="","",TODAY()-HG175)</f>
        <v/>
      </c>
      <c r="HI175" s="494" t="n"/>
      <c r="HJ175" s="184" t="n"/>
      <c r="HK175" s="184">
        <f>IF(HG175="","SIN ESTADO",IF(HI175&lt;&gt;"","PAGA",IF(HH175&gt;0,"VENCIDA",IF(HH175&gt;=-5,"POR VENCER","AL DÍA"))))</f>
        <v/>
      </c>
      <c r="HL175" s="168" t="n"/>
      <c r="HM175" s="119">
        <f>IF(N($H175)&lt;36,"",IF(HG175="","",HG175+31))</f>
        <v/>
      </c>
      <c r="HN175" s="124">
        <f>IF(HM175="","",TODAY()-HM175)</f>
        <v/>
      </c>
      <c r="HO175" s="494" t="n"/>
      <c r="HP175" s="184" t="n"/>
      <c r="HQ175" s="184">
        <f>IF(HM175="","SIN ESTADO",IF(HO175&lt;&gt;"","PAGA",IF(HN175&gt;0,"VENCIDA",IF(HN175&gt;=-5,"POR VENCER","AL DÍA"))))</f>
        <v/>
      </c>
      <c r="HR175" s="168" t="n"/>
      <c r="HS175" s="169">
        <f>N175+T175+Z175+AF175+AL175+AR175+AX175+BD175+BJ175+BP175+BV175+CB175+CH175+CN175+CT175+CZ175+DF175+DL175+DR175+DX175+ED175+EJ175+EP175+EV175+FB175+FH175+FN175+FT175+FZ175+GF175+GL175+GR175+GX175+HD175+HJ175+HP175</f>
        <v/>
      </c>
      <c r="HU175" s="170">
        <f>IFERROR(N($J175),0)</f>
        <v/>
      </c>
      <c r="HW175" s="170">
        <f>SUMPRODUCT((MOD(COLUMN($M175:$HR175)-COLUMN($M175),6)=0)*ISNUMBER($M175:$HR175)*($M175:$HR175&gt;=RESUMEN!$C$26)*($M175:$HR175&lt;=RESUMEN!$C$27)*IFERROR(N($N175:$HS175),0))</f>
        <v/>
      </c>
      <c r="HX175" s="170">
        <f>SUMPRODUCT((MOD(COLUMN($M175:$HR175)-COLUMN($M175),6)=0)*ISNUMBER($M175:$HR175)*($M175:$HR175&gt;=RESUMEN!$C$26)*($M175:$HR175&lt;=RESUMEN!$C$27))</f>
        <v/>
      </c>
    </row>
    <row r="176" ht="15.75" customHeight="1" s="506">
      <c r="B176" s="113">
        <f>VENTAS!A175</f>
        <v/>
      </c>
      <c r="C176" s="236">
        <f>VENTAS!B175</f>
        <v/>
      </c>
      <c r="D176" s="53">
        <f>VENTAS!C175</f>
        <v/>
      </c>
      <c r="E176" s="114">
        <f>VENTAS!D175</f>
        <v/>
      </c>
      <c r="F176" s="114">
        <f>VENTAS!J175</f>
        <v/>
      </c>
      <c r="G176" s="494">
        <f>VENTAS!F175</f>
        <v/>
      </c>
      <c r="H176" s="479">
        <f>VENTAS!K175</f>
        <v/>
      </c>
      <c r="I176" s="479">
        <f>VENTAS!M175</f>
        <v/>
      </c>
      <c r="J176" s="184">
        <f>VENTAS!L175</f>
        <v/>
      </c>
      <c r="K176" s="119">
        <f>IF(N($H176)&lt;1,"",$G176+31)</f>
        <v/>
      </c>
      <c r="L176" s="124">
        <f>IF(K176="","",TODAY()-K176)</f>
        <v/>
      </c>
      <c r="M176" s="201" t="n">
        <v>46002</v>
      </c>
      <c r="N176" s="374" t="n">
        <v>998500</v>
      </c>
      <c r="O176" s="184">
        <f>IF(K176="","SIN ESTADO",IF(M176&lt;&gt;"","PAGA",IF(L176&gt;0,"VENCIDA",IF(L176&gt;=-5,"POR VENCER","AL DÍA"))))</f>
        <v/>
      </c>
      <c r="P176" s="185" t="inlineStr">
        <is>
          <t>TRANSFERENCIA</t>
        </is>
      </c>
      <c r="Q176" s="119">
        <f>IF(N($H176)&lt;2,"",IF(K176="","",K176+31))</f>
        <v/>
      </c>
      <c r="R176" s="124">
        <f>IF(Q176="","",TODAY()-Q176)</f>
        <v/>
      </c>
      <c r="S176" s="406" t="n">
        <v>45667</v>
      </c>
      <c r="T176" s="184" t="n">
        <v>998500</v>
      </c>
      <c r="U176" s="184">
        <f>IF(Q176="","SIN ESTADO",IF(S176&lt;&gt;"","PAGA",IF(R176&gt;0,"VENCIDA",IF(R176&gt;=-5,"POR VENCER","AL DÍA"))))</f>
        <v/>
      </c>
      <c r="V176" s="185" t="inlineStr">
        <is>
          <t>TRANSFERENCIA</t>
        </is>
      </c>
      <c r="W176" s="119">
        <f>IF(N($H176)&lt;3,"",IF(Q176="","",Q176+31))</f>
        <v/>
      </c>
      <c r="X176" s="124">
        <f>IF(W176="","",TODAY()-W176)</f>
        <v/>
      </c>
      <c r="Y176" s="407" t="n">
        <v>46063</v>
      </c>
      <c r="Z176" s="184" t="n">
        <v>998500</v>
      </c>
      <c r="AA176" s="184">
        <f>IF(W176="","SIN ESTADO",IF(Y176&lt;&gt;"","PAGA",IF(X176&gt;0,"VENCIDA",IF(X176&gt;=-5,"POR VENCER","AL DÍA"))))</f>
        <v/>
      </c>
      <c r="AB176" s="185" t="inlineStr">
        <is>
          <t>TRANSFERENCIA</t>
        </is>
      </c>
      <c r="AC176" s="119">
        <f>IF(N($H176)&lt;4,"",IF(W176="","",W176+31))</f>
        <v/>
      </c>
      <c r="AD176" s="124">
        <f>IF(AC176="","",TODAY()-AC176)</f>
        <v/>
      </c>
      <c r="AE176" s="227" t="n">
        <v>46092</v>
      </c>
      <c r="AF176" s="184" t="n">
        <v>998500</v>
      </c>
      <c r="AG176" s="184">
        <f>IF(AC176="","SIN ESTADO",IF(AE176&lt;&gt;"","PAGA",IF(AD176&gt;0,"VENCIDA",IF(AD176&gt;=-5,"POR VENCER","AL DÍA"))))</f>
        <v/>
      </c>
      <c r="AH176" s="185" t="inlineStr">
        <is>
          <t>TRANSFERENCIA</t>
        </is>
      </c>
      <c r="AI176" s="119">
        <f>IF(N($H176)&lt;5,"",IF(AC176="","",AC176+31))</f>
        <v/>
      </c>
      <c r="AJ176" s="124">
        <f>IF(AI176="","",TODAY()-AI176)</f>
        <v/>
      </c>
      <c r="AK176" s="407" t="n">
        <v>46122</v>
      </c>
      <c r="AL176" s="184" t="n">
        <v>900000</v>
      </c>
      <c r="AM176" s="184">
        <f>IF(AI176="","SIN ESTADO",IF(AK176&lt;&gt;"","PAGA",IF(AJ176&gt;0,"VENCIDA",IF(AJ176&gt;=-5,"POR VENCER","AL DÍA"))))</f>
        <v/>
      </c>
      <c r="AN176" s="185" t="inlineStr">
        <is>
          <t>TRANSFERENCIA</t>
        </is>
      </c>
      <c r="AO176" s="119">
        <f>IF(N($H176)&lt;6,"",IF(AI176="","",AI176+31))</f>
        <v/>
      </c>
      <c r="AP176" s="124">
        <f>IF(AO176="","",TODAY()-AO176)</f>
        <v/>
      </c>
      <c r="AQ176" s="270" t="n">
        <v>46183</v>
      </c>
      <c r="AR176" s="184" t="n">
        <v>998000</v>
      </c>
      <c r="AS176" s="184">
        <f>IF(AO176="","SIN ESTADO",IF(AQ176&lt;&gt;"","PAGA",IF(AP176&gt;0,"VENCIDA",IF(AP176&gt;=-5,"POR VENCER","AL DÍA"))))</f>
        <v/>
      </c>
      <c r="AT176" s="185" t="inlineStr">
        <is>
          <t>TRANSFERENCIA</t>
        </is>
      </c>
      <c r="AU176" s="119">
        <f>IF(N($H176)&lt;7,"",IF(AO176="","",AO176+31))</f>
        <v/>
      </c>
      <c r="AV176" s="124">
        <f>IF(AU176="","",TODAY()-AU176)</f>
        <v/>
      </c>
      <c r="AW176" s="494" t="n">
        <v>46217</v>
      </c>
      <c r="AX176" s="184" t="n">
        <v>998000</v>
      </c>
      <c r="AY176" s="184">
        <f>IF(AU176="","SIN ESTADO",IF(AW176&lt;&gt;"","PAGA",IF(AV176&gt;0,"VENCIDA",IF(AV176&gt;=-5,"POR VENCER","AL DÍA"))))</f>
        <v/>
      </c>
      <c r="AZ176" s="185" t="inlineStr">
        <is>
          <t>TRANSFERENCIA</t>
        </is>
      </c>
      <c r="BA176" s="119">
        <f>IF(N($H176)&lt;8,"",IF(AU176="","",AU176+31))</f>
        <v/>
      </c>
      <c r="BB176" s="124">
        <f>IF(BA176="","",TODAY()-BA176)</f>
        <v/>
      </c>
      <c r="BC176" s="494" t="n">
        <v>46237</v>
      </c>
      <c r="BD176" s="184" t="n">
        <v>998000</v>
      </c>
      <c r="BE176" s="184">
        <f>IF(BA176="","SIN ESTADO",IF(BC176&lt;&gt;"","PAGA",IF(BB176&gt;0,"VENCIDA",IF(BB176&gt;=-5,"POR VENCER","AL DÍA"))))</f>
        <v/>
      </c>
      <c r="BF176" s="185" t="inlineStr">
        <is>
          <t>TRANSFERENCIA</t>
        </is>
      </c>
      <c r="BG176" s="119">
        <f>IF(N($H176)&lt;9,"",IF(BA176="","",BA176+31))</f>
        <v/>
      </c>
      <c r="BH176" s="124">
        <f>IF(BG176="","",TODAY()-BG176)</f>
        <v/>
      </c>
      <c r="BI176" s="494" t="n"/>
      <c r="BJ176" s="184" t="n"/>
      <c r="BK176" s="184">
        <f>IF(BG176="","SIN ESTADO",IF(BI176&lt;&gt;"","PAGA",IF(BH176&gt;0,"VENCIDA",IF(BH176&gt;=-5,"POR VENCER","AL DÍA"))))</f>
        <v/>
      </c>
      <c r="BL176" s="185" t="n"/>
      <c r="BM176" s="119">
        <f>IF(N($H176)&lt;10,"",IF(BG176="","",BG176+31))</f>
        <v/>
      </c>
      <c r="BN176" s="124">
        <f>IF(BM176="","",TODAY()-BM176)</f>
        <v/>
      </c>
      <c r="BO176" s="494" t="n"/>
      <c r="BP176" s="184" t="n"/>
      <c r="BQ176" s="184">
        <f>IF(BM176="","SIN ESTADO",IF(BO176&lt;&gt;"","PAGA",IF(BN176&gt;0,"VENCIDA",IF(BN176&gt;=-5,"POR VENCER","AL DÍA"))))</f>
        <v/>
      </c>
      <c r="BR176" s="185" t="n"/>
      <c r="BS176" s="119">
        <f>IF(N($H176)&lt;11,"",IF(BM176="","",BM176+31))</f>
        <v/>
      </c>
      <c r="BT176" s="124">
        <f>IF(BS176="","",TODAY()-BS176)</f>
        <v/>
      </c>
      <c r="BU176" s="494" t="n"/>
      <c r="BV176" s="184" t="n"/>
      <c r="BW176" s="184">
        <f>IF(BS176="","SIN ESTADO",IF(BU176&lt;&gt;"","PAGA",IF(BT176&gt;0,"VENCIDA",IF(BT176&gt;=-5,"POR VENCER","AL DÍA"))))</f>
        <v/>
      </c>
      <c r="BX176" s="185" t="n"/>
      <c r="BY176" s="119">
        <f>IF(N($H176)&lt;12,"",IF(BS176="","",BS176+31))</f>
        <v/>
      </c>
      <c r="BZ176" s="124">
        <f>IF(BY176="","",TODAY()-BY176)</f>
        <v/>
      </c>
      <c r="CA176" s="494" t="n"/>
      <c r="CB176" s="184" t="n"/>
      <c r="CC176" s="184">
        <f>IF(BY176="","SIN ESTADO",IF(CA176&lt;&gt;"","PAGA",IF(BZ176&gt;0,"VENCIDA",IF(BZ176&gt;=-5,"POR VENCER","AL DÍA"))))</f>
        <v/>
      </c>
      <c r="CD176" s="185" t="n"/>
      <c r="CE176" s="119">
        <f>IF(N($H176)&lt;13,"",IF(BY176="","",BY176+31))</f>
        <v/>
      </c>
      <c r="CF176" s="124">
        <f>IF(CE176="","",TODAY()-CE176)</f>
        <v/>
      </c>
      <c r="CG176" s="494" t="n"/>
      <c r="CH176" s="184" t="n"/>
      <c r="CI176" s="184">
        <f>IF(CE176="","SIN ESTADO",IF(CG176&lt;&gt;"","PAGA",IF(CF176&gt;0,"VENCIDA",IF(CF176&gt;=-5,"POR VENCER","AL DÍA"))))</f>
        <v/>
      </c>
      <c r="CJ176" s="185" t="n"/>
      <c r="CK176" s="119">
        <f>IF(N($H176)&lt;14,"",IF(CE176="","",CE176+31))</f>
        <v/>
      </c>
      <c r="CL176" s="124">
        <f>IF(CK176="","",TODAY()-CK176)</f>
        <v/>
      </c>
      <c r="CM176" s="494" t="n"/>
      <c r="CN176" s="184" t="n"/>
      <c r="CO176" s="184">
        <f>IF(CK176="","SIN ESTADO",IF(CM176&lt;&gt;"","PAGA",IF(CL176&gt;0,"VENCIDA",IF(CL176&gt;=-5,"POR VENCER","AL DÍA"))))</f>
        <v/>
      </c>
      <c r="CP176" s="185" t="n"/>
      <c r="CQ176" s="119">
        <f>IF(N($H176)&lt;15,"",IF(CK176="","",CK176+31))</f>
        <v/>
      </c>
      <c r="CR176" s="124">
        <f>IF(CQ176="","",TODAY()-CQ176)</f>
        <v/>
      </c>
      <c r="CS176" s="494" t="n"/>
      <c r="CT176" s="184" t="n"/>
      <c r="CU176" s="184">
        <f>IF(CQ176="","SIN ESTADO",IF(CS176&lt;&gt;"","PAGA",IF(CR176&gt;0,"VENCIDA",IF(CR176&gt;=-5,"POR VENCER","AL DÍA"))))</f>
        <v/>
      </c>
      <c r="CV176" s="185" t="n"/>
      <c r="CW176" s="119">
        <f>IF(N($H176)&lt;16,"",IF(CQ176="","",CQ176+31))</f>
        <v/>
      </c>
      <c r="CX176" s="124">
        <f>IF(CW176="","",TODAY()-CW176)</f>
        <v/>
      </c>
      <c r="CY176" s="494" t="n"/>
      <c r="CZ176" s="184" t="n"/>
      <c r="DA176" s="184">
        <f>IF(CW176="","SIN ESTADO",IF(CY176&lt;&gt;"","PAGA",IF(CX176&gt;0,"VENCIDA",IF(CX176&gt;=-5,"POR VENCER","AL DÍA"))))</f>
        <v/>
      </c>
      <c r="DB176" s="185" t="n"/>
      <c r="DC176" s="119">
        <f>IF(N($H176)&lt;17,"",IF(CW176="","",CW176+31))</f>
        <v/>
      </c>
      <c r="DD176" s="124">
        <f>IF(DC176="","",TODAY()-DC176)</f>
        <v/>
      </c>
      <c r="DE176" s="494" t="n"/>
      <c r="DF176" s="184" t="n"/>
      <c r="DG176" s="184">
        <f>IF(DC176="","SIN ESTADO",IF(DE176&lt;&gt;"","PAGA",IF(DD176&gt;0,"VENCIDA",IF(DD176&gt;=-5,"POR VENCER","AL DÍA"))))</f>
        <v/>
      </c>
      <c r="DH176" s="185" t="n"/>
      <c r="DI176" s="119">
        <f>IF(N($H176)&lt;18,"",IF(DC176="","",DC176+31))</f>
        <v/>
      </c>
      <c r="DJ176" s="124">
        <f>IF(DI176="","",TODAY()-DI176)</f>
        <v/>
      </c>
      <c r="DK176" s="494" t="n"/>
      <c r="DL176" s="184" t="n"/>
      <c r="DM176" s="184">
        <f>IF(DI176="","SIN ESTADO",IF(DK176&lt;&gt;"","PAGA",IF(DJ176&gt;0,"VENCIDA",IF(DJ176&gt;=-5,"POR VENCER","AL DÍA"))))</f>
        <v/>
      </c>
      <c r="DN176" s="185" t="n"/>
      <c r="DO176" s="119">
        <f>IF(N($H176)&lt;19,"",IF(DI176="","",DI176+31))</f>
        <v/>
      </c>
      <c r="DP176" s="124">
        <f>IF(DO176="","",TODAY()-DO176)</f>
        <v/>
      </c>
      <c r="DQ176" s="494" t="n"/>
      <c r="DR176" s="184" t="n"/>
      <c r="DS176" s="184">
        <f>IF(DO176="","SIN ESTADO",IF(DQ176&lt;&gt;"","PAGA",IF(DP176&gt;0,"VENCIDA",IF(DP176&gt;=-5,"POR VENCER","AL DÍA"))))</f>
        <v/>
      </c>
      <c r="DT176" s="185" t="n"/>
      <c r="DU176" s="119">
        <f>IF(N($H176)&lt;20,"",IF(DO176="","",DO176+31))</f>
        <v/>
      </c>
      <c r="DV176" s="124">
        <f>IF(DU176="","",TODAY()-DU176)</f>
        <v/>
      </c>
      <c r="DW176" s="494" t="n"/>
      <c r="DX176" s="184" t="n"/>
      <c r="DY176" s="184">
        <f>IF(DU176="","SIN ESTADO",IF(DW176&lt;&gt;"","PAGA",IF(DV176&gt;0,"VENCIDA",IF(DV176&gt;=-5,"POR VENCER","AL DÍA"))))</f>
        <v/>
      </c>
      <c r="DZ176" s="185" t="n"/>
      <c r="EA176" s="119">
        <f>IF(N($H176)&lt;21,"",IF(DU176="","",DU176+31))</f>
        <v/>
      </c>
      <c r="EB176" s="124">
        <f>IF(EA176="","",TODAY()-EA176)</f>
        <v/>
      </c>
      <c r="EC176" s="494" t="n"/>
      <c r="ED176" s="184" t="n"/>
      <c r="EE176" s="184">
        <f>IF(EA176="","SIN ESTADO",IF(EC176&lt;&gt;"","PAGA",IF(EB176&gt;0,"VENCIDA",IF(EB176&gt;=-5,"POR VENCER","AL DÍA"))))</f>
        <v/>
      </c>
      <c r="EF176" s="185" t="n"/>
      <c r="EG176" s="119">
        <f>IF(N($H176)&lt;22,"",IF(EA176="","",EA176+31))</f>
        <v/>
      </c>
      <c r="EH176" s="124">
        <f>IF(EG176="","",TODAY()-EG176)</f>
        <v/>
      </c>
      <c r="EI176" s="494" t="n"/>
      <c r="EJ176" s="184" t="n"/>
      <c r="EK176" s="184">
        <f>IF(EG176="","SIN ESTADO",IF(EI176&lt;&gt;"","PAGA",IF(EH176&gt;0,"VENCIDA",IF(EH176&gt;=-5,"POR VENCER","AL DÍA"))))</f>
        <v/>
      </c>
      <c r="EL176" s="185" t="n"/>
      <c r="EM176" s="119">
        <f>IF(N($H176)&lt;23,"",IF(EG176="","",EG176+31))</f>
        <v/>
      </c>
      <c r="EN176" s="124">
        <f>IF(EM176="","",TODAY()-EM176)</f>
        <v/>
      </c>
      <c r="EO176" s="494" t="n"/>
      <c r="EP176" s="184" t="n"/>
      <c r="EQ176" s="184">
        <f>IF(EM176="","SIN ESTADO",IF(EO176&lt;&gt;"","PAGA",IF(EN176&gt;0,"VENCIDA",IF(EN176&gt;=-5,"POR VENCER","AL DÍA"))))</f>
        <v/>
      </c>
      <c r="ER176" s="185" t="n"/>
      <c r="ES176" s="119">
        <f>IF(N($H176)&lt;24,"",IF(EM176="","",EM176+31))</f>
        <v/>
      </c>
      <c r="ET176" s="124">
        <f>IF(ES176="","",TODAY()-ES176)</f>
        <v/>
      </c>
      <c r="EU176" s="494" t="n"/>
      <c r="EV176" s="184" t="n"/>
      <c r="EW176" s="184">
        <f>IF(ES176="","SIN ESTADO",IF(EU176&lt;&gt;"","PAGA",IF(ET176&gt;0,"VENCIDA",IF(ET176&gt;=-5,"POR VENCER","AL DÍA"))))</f>
        <v/>
      </c>
      <c r="EX176" s="185" t="n"/>
      <c r="EY176" s="119">
        <f>IF(N($H176)&lt;25,"",IF(ES176="","",ES176+31))</f>
        <v/>
      </c>
      <c r="EZ176" s="124">
        <f>IF(EY176="","",TODAY()-EY176)</f>
        <v/>
      </c>
      <c r="FA176" s="494" t="n"/>
      <c r="FB176" s="184" t="n"/>
      <c r="FC176" s="184">
        <f>IF(EY176="","SIN ESTADO",IF(FA176&lt;&gt;"","PAGA",IF(EZ176&gt;0,"VENCIDA",IF(EZ176&gt;=-5,"POR VENCER","AL DÍA"))))</f>
        <v/>
      </c>
      <c r="FD176" s="185" t="n"/>
      <c r="FE176" s="119">
        <f>IF(N($H176)&lt;26,"",IF(EY176="","",EY176+31))</f>
        <v/>
      </c>
      <c r="FF176" s="124">
        <f>IF(FE176="","",TODAY()-FE176)</f>
        <v/>
      </c>
      <c r="FG176" s="494" t="n"/>
      <c r="FH176" s="184" t="n"/>
      <c r="FI176" s="184">
        <f>IF(FE176="","SIN ESTADO",IF(FG176&lt;&gt;"","PAGA",IF(FF176&gt;0,"VENCIDA",IF(FF176&gt;=-5,"POR VENCER","AL DÍA"))))</f>
        <v/>
      </c>
      <c r="FJ176" s="185" t="n"/>
      <c r="FK176" s="119">
        <f>IF(N($H176)&lt;27,"",IF(FE176="","",FE176+31))</f>
        <v/>
      </c>
      <c r="FL176" s="124">
        <f>IF(FK176="","",TODAY()-FK176)</f>
        <v/>
      </c>
      <c r="FM176" s="494" t="n"/>
      <c r="FN176" s="184" t="n"/>
      <c r="FO176" s="184">
        <f>IF(FK176="","SIN ESTADO",IF(FM176&lt;&gt;"","PAGA",IF(FL176&gt;0,"VENCIDA",IF(FL176&gt;=-5,"POR VENCER","AL DÍA"))))</f>
        <v/>
      </c>
      <c r="FP176" s="185" t="n"/>
      <c r="FQ176" s="119">
        <f>IF(N($H176)&lt;28,"",IF(FK176="","",FK176+31))</f>
        <v/>
      </c>
      <c r="FR176" s="124">
        <f>IF(FQ176="","",TODAY()-FQ176)</f>
        <v/>
      </c>
      <c r="FS176" s="494" t="n"/>
      <c r="FT176" s="184" t="n"/>
      <c r="FU176" s="184">
        <f>IF(FQ176="","SIN ESTADO",IF(FS176&lt;&gt;"","PAGA",IF(FR176&gt;0,"VENCIDA",IF(FR176&gt;=-5,"POR VENCER","AL DÍA"))))</f>
        <v/>
      </c>
      <c r="FV176" s="185" t="n"/>
      <c r="FW176" s="119">
        <f>IF(N($H176)&lt;29,"",IF(FQ176="","",FQ176+31))</f>
        <v/>
      </c>
      <c r="FX176" s="124">
        <f>IF(FW176="","",TODAY()-FW176)</f>
        <v/>
      </c>
      <c r="FY176" s="494" t="n"/>
      <c r="FZ176" s="184" t="n"/>
      <c r="GA176" s="184">
        <f>IF(FW176="","SIN ESTADO",IF(FY176&lt;&gt;"","PAGA",IF(FX176&gt;0,"VENCIDA",IF(FX176&gt;=-5,"POR VENCER","AL DÍA"))))</f>
        <v/>
      </c>
      <c r="GB176" s="185" t="n"/>
      <c r="GC176" s="119">
        <f>IF(N($H176)&lt;30,"",IF(FW176="","",FW176+31))</f>
        <v/>
      </c>
      <c r="GD176" s="124">
        <f>IF(GC176="","",TODAY()-GC176)</f>
        <v/>
      </c>
      <c r="GE176" s="494" t="n"/>
      <c r="GF176" s="184" t="n"/>
      <c r="GG176" s="184">
        <f>IF(GC176="","SIN ESTADO",IF(GE176&lt;&gt;"","PAGA",IF(GD176&gt;0,"VENCIDA",IF(GD176&gt;=-5,"POR VENCER","AL DÍA"))))</f>
        <v/>
      </c>
      <c r="GH176" s="185" t="n"/>
      <c r="GI176" s="119">
        <f>IF(N($H176)&lt;31,"",IF(GC176="","",GC176+31))</f>
        <v/>
      </c>
      <c r="GJ176" s="124">
        <f>IF(GI176="","",TODAY()-GI176)</f>
        <v/>
      </c>
      <c r="GK176" s="494" t="n"/>
      <c r="GL176" s="184" t="n"/>
      <c r="GM176" s="184">
        <f>IF(GI176="","SIN ESTADO",IF(GK176&lt;&gt;"","PAGA",IF(GJ176&gt;0,"VENCIDA",IF(GJ176&gt;=-5,"POR VENCER","AL DÍA"))))</f>
        <v/>
      </c>
      <c r="GN176" s="185" t="n"/>
      <c r="GO176" s="119">
        <f>IF(N($H176)&lt;32,"",IF(GI176="","",GI176+31))</f>
        <v/>
      </c>
      <c r="GP176" s="124">
        <f>IF(GO176="","",TODAY()-GO176)</f>
        <v/>
      </c>
      <c r="GQ176" s="494" t="n"/>
      <c r="GR176" s="184" t="n"/>
      <c r="GS176" s="184">
        <f>IF(GO176="","SIN ESTADO",IF(GQ176&lt;&gt;"","PAGA",IF(GP176&gt;0,"VENCIDA",IF(GP176&gt;=-5,"POR VENCER","AL DÍA"))))</f>
        <v/>
      </c>
      <c r="GT176" s="185" t="n"/>
      <c r="GU176" s="119">
        <f>IF(N($H176)&lt;33,"",IF(GO176="","",GO176+31))</f>
        <v/>
      </c>
      <c r="GV176" s="124">
        <f>IF(GU176="","",TODAY()-GU176)</f>
        <v/>
      </c>
      <c r="GW176" s="494" t="n"/>
      <c r="GX176" s="184" t="n"/>
      <c r="GY176" s="184">
        <f>IF(GU176="","SIN ESTADO",IF(GW176&lt;&gt;"","PAGA",IF(GV176&gt;0,"VENCIDA",IF(GV176&gt;=-5,"POR VENCER","AL DÍA"))))</f>
        <v/>
      </c>
      <c r="GZ176" s="185" t="n"/>
      <c r="HA176" s="119">
        <f>IF(N($H176)&lt;34,"",IF(GU176="","",GU176+31))</f>
        <v/>
      </c>
      <c r="HB176" s="124">
        <f>IF(HA176="","",TODAY()-HA176)</f>
        <v/>
      </c>
      <c r="HC176" s="494" t="n"/>
      <c r="HD176" s="184" t="n"/>
      <c r="HE176" s="184">
        <f>IF(HA176="","SIN ESTADO",IF(HC176&lt;&gt;"","PAGA",IF(HB176&gt;0,"VENCIDA",IF(HB176&gt;=-5,"POR VENCER","AL DÍA"))))</f>
        <v/>
      </c>
      <c r="HF176" s="185" t="n"/>
      <c r="HG176" s="119">
        <f>IF(N($H176)&lt;35,"",IF(HA176="","",HA176+31))</f>
        <v/>
      </c>
      <c r="HH176" s="124">
        <f>IF(HG176="","",TODAY()-HG176)</f>
        <v/>
      </c>
      <c r="HI176" s="494" t="n"/>
      <c r="HJ176" s="184" t="n"/>
      <c r="HK176" s="184">
        <f>IF(HG176="","SIN ESTADO",IF(HI176&lt;&gt;"","PAGA",IF(HH176&gt;0,"VENCIDA",IF(HH176&gt;=-5,"POR VENCER","AL DÍA"))))</f>
        <v/>
      </c>
      <c r="HL176" s="168" t="n"/>
      <c r="HM176" s="119">
        <f>IF(N($H176)&lt;36,"",IF(HG176="","",HG176+31))</f>
        <v/>
      </c>
      <c r="HN176" s="124">
        <f>IF(HM176="","",TODAY()-HM176)</f>
        <v/>
      </c>
      <c r="HO176" s="494" t="n"/>
      <c r="HP176" s="184" t="n"/>
      <c r="HQ176" s="184">
        <f>IF(HM176="","SIN ESTADO",IF(HO176&lt;&gt;"","PAGA",IF(HN176&gt;0,"VENCIDA",IF(HN176&gt;=-5,"POR VENCER","AL DÍA"))))</f>
        <v/>
      </c>
      <c r="HR176" s="168" t="n"/>
      <c r="HS176" s="169">
        <f>N176+T176+Z176+AF176+AL176+AR176+AX176+BD176+BJ176+BP176+BV176+CB176+CH176+CN176+CT176+CZ176+DF176+DL176+DR176+DX176+ED176+EJ176+EP176+EV176+FB176+FH176+FN176+FT176+FZ176+GF176+GL176+GR176+GX176+HD176+HJ176+HP176</f>
        <v/>
      </c>
      <c r="HU176" s="170">
        <f>IFERROR(N($J176),0)</f>
        <v/>
      </c>
      <c r="HW176" s="170">
        <f>SUMPRODUCT((MOD(COLUMN($M176:$HR176)-COLUMN($M176),6)=0)*ISNUMBER($M176:$HR176)*($M176:$HR176&gt;=RESUMEN!$C$26)*($M176:$HR176&lt;=RESUMEN!$C$27)*IFERROR(N($N176:$HS176),0))</f>
        <v/>
      </c>
      <c r="HX176" s="170">
        <f>SUMPRODUCT((MOD(COLUMN($M176:$HR176)-COLUMN($M176),6)=0)*ISNUMBER($M176:$HR176)*($M176:$HR176&gt;=RESUMEN!$C$26)*($M176:$HR176&lt;=RESUMEN!$C$27))</f>
        <v/>
      </c>
    </row>
    <row r="177" ht="15.75" customHeight="1" s="506">
      <c r="B177" s="113">
        <f>VENTAS!A176</f>
        <v/>
      </c>
      <c r="C177" s="236">
        <f>VENTAS!B176</f>
        <v/>
      </c>
      <c r="D177" s="53">
        <f>VENTAS!C176</f>
        <v/>
      </c>
      <c r="E177" s="114">
        <f>VENTAS!D176</f>
        <v/>
      </c>
      <c r="F177" s="114">
        <f>VENTAS!J176</f>
        <v/>
      </c>
      <c r="G177" s="494">
        <f>VENTAS!F176</f>
        <v/>
      </c>
      <c r="H177" s="479">
        <f>VENTAS!K176</f>
        <v/>
      </c>
      <c r="I177" s="479">
        <f>VENTAS!M176</f>
        <v/>
      </c>
      <c r="J177" s="184">
        <f>VENTAS!L176</f>
        <v/>
      </c>
      <c r="K177" s="119">
        <f>IF(N($H177)&lt;1,"",$G177+31)</f>
        <v/>
      </c>
      <c r="L177" s="124">
        <f>IF(K177="","",TODAY()-K177)</f>
        <v/>
      </c>
      <c r="M177" s="201" t="n">
        <v>45910</v>
      </c>
      <c r="N177" s="374" t="n">
        <v>2000000</v>
      </c>
      <c r="O177" s="184">
        <f>IF(K177="","SIN ESTADO",IF(M177&lt;&gt;"","PAGA",IF(L177&gt;0,"VENCIDA",IF(L177&gt;=-5,"POR VENCER","AL DÍA"))))</f>
        <v/>
      </c>
      <c r="P177" s="185" t="inlineStr">
        <is>
          <t>TRANSFERENCIA</t>
        </is>
      </c>
      <c r="Q177" s="119">
        <f>IF(N($H177)&lt;2,"",IF(K177="","",K177+31))</f>
        <v/>
      </c>
      <c r="R177" s="124">
        <f>IF(Q177="","",TODAY()-Q177)</f>
        <v/>
      </c>
      <c r="S177" s="406" t="n">
        <v>45941</v>
      </c>
      <c r="T177" s="184" t="n">
        <v>2000000</v>
      </c>
      <c r="U177" s="184">
        <f>IF(Q177="","SIN ESTADO",IF(S177&lt;&gt;"","PAGA",IF(R177&gt;0,"VENCIDA",IF(R177&gt;=-5,"POR VENCER","AL DÍA"))))</f>
        <v/>
      </c>
      <c r="V177" s="185" t="inlineStr">
        <is>
          <t>TRANSFERENCIA</t>
        </is>
      </c>
      <c r="W177" s="119">
        <f>IF(N($H177)&lt;3,"",IF(Q177="","",Q177+31))</f>
        <v/>
      </c>
      <c r="X177" s="124">
        <f>IF(W177="","",TODAY()-W177)</f>
        <v/>
      </c>
      <c r="Y177" s="407" t="n">
        <v>45973</v>
      </c>
      <c r="Z177" s="184" t="n">
        <v>2000000</v>
      </c>
      <c r="AA177" s="184">
        <f>IF(W177="","SIN ESTADO",IF(Y177&lt;&gt;"","PAGA",IF(X177&gt;0,"VENCIDA",IF(X177&gt;=-5,"POR VENCER","AL DÍA"))))</f>
        <v/>
      </c>
      <c r="AB177" s="185" t="inlineStr">
        <is>
          <t>TRANSFERENCIA</t>
        </is>
      </c>
      <c r="AC177" s="119">
        <f>IF(N($H177)&lt;4,"",IF(W177="","",W177+31))</f>
        <v/>
      </c>
      <c r="AD177" s="124">
        <f>IF(AC177="","",TODAY()-AC177)</f>
        <v/>
      </c>
      <c r="AE177" s="227" t="n">
        <v>46002</v>
      </c>
      <c r="AF177" s="184" t="n">
        <v>2000000</v>
      </c>
      <c r="AG177" s="184">
        <f>IF(AC177="","SIN ESTADO",IF(AE177&lt;&gt;"","PAGA",IF(AD177&gt;0,"VENCIDA",IF(AD177&gt;=-5,"POR VENCER","AL DÍA"))))</f>
        <v/>
      </c>
      <c r="AH177" s="185" t="inlineStr">
        <is>
          <t>TRANSFERENCIA</t>
        </is>
      </c>
      <c r="AI177" s="119">
        <f>IF(N($H177)&lt;5,"",IF(AC177="","",AC177+31))</f>
        <v/>
      </c>
      <c r="AJ177" s="124">
        <f>IF(AI177="","",TODAY()-AI177)</f>
        <v/>
      </c>
      <c r="AK177" s="407" t="n">
        <v>46032</v>
      </c>
      <c r="AL177" s="184" t="n">
        <v>2000000</v>
      </c>
      <c r="AM177" s="184">
        <f>IF(AI177="","SIN ESTADO",IF(AK177&lt;&gt;"","PAGA",IF(AJ177&gt;0,"VENCIDA",IF(AJ177&gt;=-5,"POR VENCER","AL DÍA"))))</f>
        <v/>
      </c>
      <c r="AN177" s="185" t="inlineStr">
        <is>
          <t>TRANSFERENCIA</t>
        </is>
      </c>
      <c r="AO177" s="119">
        <f>IF(N($H177)&lt;6,"",IF(AI177="","",AI177+31))</f>
        <v/>
      </c>
      <c r="AP177" s="124">
        <f>IF(AO177="","",TODAY()-AO177)</f>
        <v/>
      </c>
      <c r="AQ177" s="477" t="n">
        <v>46062</v>
      </c>
      <c r="AR177" s="184" t="n">
        <v>2000000</v>
      </c>
      <c r="AS177" s="184">
        <f>IF(AO177="","SIN ESTADO",IF(AQ177&lt;&gt;"","PAGA",IF(AP177&gt;0,"VENCIDA",IF(AP177&gt;=-5,"POR VENCER","AL DÍA"))))</f>
        <v/>
      </c>
      <c r="AT177" s="185" t="inlineStr">
        <is>
          <t>TRANSFERENCIA</t>
        </is>
      </c>
      <c r="AU177" s="119">
        <f>IF(N($H177)&lt;7,"",IF(AO177="","",AO177+31))</f>
        <v/>
      </c>
      <c r="AV177" s="124">
        <f>IF(AU177="","",TODAY()-AU177)</f>
        <v/>
      </c>
      <c r="AW177" s="407" t="n">
        <v>46089</v>
      </c>
      <c r="AX177" s="184" t="n">
        <v>2000000</v>
      </c>
      <c r="AY177" s="184">
        <f>IF(AU177="","SIN ESTADO",IF(AW177&lt;&gt;"","PAGA",IF(AV177&gt;0,"VENCIDA",IF(AV177&gt;=-5,"POR VENCER","AL DÍA"))))</f>
        <v/>
      </c>
      <c r="AZ177" s="185" t="inlineStr">
        <is>
          <t>TRANSFERENCIA</t>
        </is>
      </c>
      <c r="BA177" s="119">
        <f>IF(N($H177)&lt;8,"",IF(AU177="","",AU177+31))</f>
        <v/>
      </c>
      <c r="BB177" s="124">
        <f>IF(BA177="","",TODAY()-BA177)</f>
        <v/>
      </c>
      <c r="BC177" s="227" t="n">
        <v>46121</v>
      </c>
      <c r="BD177" s="184" t="n">
        <v>2000000</v>
      </c>
      <c r="BE177" s="184">
        <f>IF(BA177="","SIN ESTADO",IF(BC177&lt;&gt;"","PAGA",IF(BB177&gt;0,"VENCIDA",IF(BB177&gt;=-5,"POR VENCER","AL DÍA"))))</f>
        <v/>
      </c>
      <c r="BF177" s="185" t="inlineStr">
        <is>
          <t>TRANSFERENCIA</t>
        </is>
      </c>
      <c r="BG177" s="119">
        <f>IF(N($H177)&lt;9,"",IF(BA177="","",BA177+31))</f>
        <v/>
      </c>
      <c r="BH177" s="124">
        <f>IF(BG177="","",TODAY()-BG177)</f>
        <v/>
      </c>
      <c r="BI177" s="494" t="n">
        <v>46151</v>
      </c>
      <c r="BJ177" s="184" t="n">
        <v>2000000</v>
      </c>
      <c r="BK177" s="184">
        <f>IF(BG177="","SIN ESTADO",IF(BI177&lt;&gt;"","PAGA",IF(BH177&gt;0,"VENCIDA",IF(BH177&gt;=-5,"POR VENCER","AL DÍA"))))</f>
        <v/>
      </c>
      <c r="BL177" s="185" t="inlineStr">
        <is>
          <t>TRANSFERENCIA</t>
        </is>
      </c>
      <c r="BM177" s="119">
        <f>IF(N($H177)&lt;10,"",IF(BG177="","",BG177+31))</f>
        <v/>
      </c>
      <c r="BN177" s="124">
        <f>IF(BM177="","",TODAY()-BM177)</f>
        <v/>
      </c>
      <c r="BO177" s="494" t="n">
        <v>46183</v>
      </c>
      <c r="BP177" s="184" t="n">
        <v>2000000</v>
      </c>
      <c r="BQ177" s="184">
        <f>IF(BM177="","SIN ESTADO",IF(BO177&lt;&gt;"","PAGA",IF(BN177&gt;0,"VENCIDA",IF(BN177&gt;=-5,"POR VENCER","AL DÍA"))))</f>
        <v/>
      </c>
      <c r="BR177" s="185" t="inlineStr">
        <is>
          <t>TRANSFERENCIA</t>
        </is>
      </c>
      <c r="BS177" s="119">
        <f>IF(N($H177)&lt;11,"",IF(BM177="","",BM177+31))</f>
        <v/>
      </c>
      <c r="BT177" s="124">
        <f>IF(BS177="","",TODAY()-BS177)</f>
        <v/>
      </c>
      <c r="BU177" s="494" t="n">
        <v>46214</v>
      </c>
      <c r="BV177" s="184" t="n">
        <v>2000000</v>
      </c>
      <c r="BW177" s="184">
        <f>IF(BS177="","SIN ESTADO",IF(BU177&lt;&gt;"","PAGA",IF(BT177&gt;0,"VENCIDA",IF(BT177&gt;=-5,"POR VENCER","AL DÍA"))))</f>
        <v/>
      </c>
      <c r="BX177" s="185" t="inlineStr">
        <is>
          <t>TRANSFERENCIA</t>
        </is>
      </c>
      <c r="BY177" s="119">
        <f>IF(N($H177)&lt;12,"",IF(BS177="","",BS177+31))</f>
        <v/>
      </c>
      <c r="BZ177" s="124">
        <f>IF(BY177="","",TODAY()-BY177)</f>
        <v/>
      </c>
      <c r="CA177" s="494" t="n">
        <v>46243</v>
      </c>
      <c r="CB177" s="184" t="n">
        <v>2000000</v>
      </c>
      <c r="CC177" s="184">
        <f>IF(BY177="","SIN ESTADO",IF(CA177&lt;&gt;"","PAGA",IF(BZ177&gt;0,"VENCIDA",IF(BZ177&gt;=-5,"POR VENCER","AL DÍA"))))</f>
        <v/>
      </c>
      <c r="CD177" s="185" t="inlineStr">
        <is>
          <t>TRANSFERENCIA</t>
        </is>
      </c>
      <c r="CE177" s="119">
        <f>IF(N($H177)&lt;13,"",IF(BY177="","",BY177+31))</f>
        <v/>
      </c>
      <c r="CF177" s="124">
        <f>IF(CE177="","",TODAY()-CE177)</f>
        <v/>
      </c>
      <c r="CG177" s="494" t="n">
        <v>46271</v>
      </c>
      <c r="CH177" s="184" t="n">
        <v>2000000</v>
      </c>
      <c r="CI177" s="184">
        <f>IF(CE177="","SIN ESTADO",IF(CG177&lt;&gt;"","PAGA",IF(CF177&gt;0,"VENCIDA",IF(CF177&gt;=-5,"POR VENCER","AL DÍA"))))</f>
        <v/>
      </c>
      <c r="CJ177" s="185" t="inlineStr">
        <is>
          <t>TRANSFERENCIA</t>
        </is>
      </c>
      <c r="CK177" s="119">
        <f>IF(N($H177)&lt;14,"",IF(CE177="","",CE177+31))</f>
        <v/>
      </c>
      <c r="CL177" s="124">
        <f>IF(CK177="","",TODAY()-CK177)</f>
        <v/>
      </c>
      <c r="CM177" s="494" t="n"/>
      <c r="CN177" s="184" t="n"/>
      <c r="CO177" s="184">
        <f>IF(CK177="","SIN ESTADO",IF(CM177&lt;&gt;"","PAGA",IF(CL177&gt;0,"VENCIDA",IF(CL177&gt;=-5,"POR VENCER","AL DÍA"))))</f>
        <v/>
      </c>
      <c r="CP177" s="185" t="n"/>
      <c r="CQ177" s="119">
        <f>IF(N($H177)&lt;15,"",IF(CK177="","",CK177+31))</f>
        <v/>
      </c>
      <c r="CR177" s="124">
        <f>IF(CQ177="","",TODAY()-CQ177)</f>
        <v/>
      </c>
      <c r="CS177" s="494" t="n"/>
      <c r="CT177" s="184" t="n"/>
      <c r="CU177" s="184">
        <f>IF(CQ177="","SIN ESTADO",IF(CS177&lt;&gt;"","PAGA",IF(CR177&gt;0,"VENCIDA",IF(CR177&gt;=-5,"POR VENCER","AL DÍA"))))</f>
        <v/>
      </c>
      <c r="CV177" s="185" t="n"/>
      <c r="CW177" s="119">
        <f>IF(N($H177)&lt;16,"",IF(CQ177="","",CQ177+31))</f>
        <v/>
      </c>
      <c r="CX177" s="124">
        <f>IF(CW177="","",TODAY()-CW177)</f>
        <v/>
      </c>
      <c r="CY177" s="494" t="n"/>
      <c r="CZ177" s="184" t="n"/>
      <c r="DA177" s="184">
        <f>IF(CW177="","SIN ESTADO",IF(CY177&lt;&gt;"","PAGA",IF(CX177&gt;0,"VENCIDA",IF(CX177&gt;=-5,"POR VENCER","AL DÍA"))))</f>
        <v/>
      </c>
      <c r="DB177" s="185" t="n"/>
      <c r="DC177" s="119">
        <f>IF(N($H177)&lt;17,"",IF(CW177="","",CW177+31))</f>
        <v/>
      </c>
      <c r="DD177" s="124">
        <f>IF(DC177="","",TODAY()-DC177)</f>
        <v/>
      </c>
      <c r="DE177" s="494" t="n"/>
      <c r="DF177" s="184" t="n"/>
      <c r="DG177" s="184">
        <f>IF(DC177="","SIN ESTADO",IF(DE177&lt;&gt;"","PAGA",IF(DD177&gt;0,"VENCIDA",IF(DD177&gt;=-5,"POR VENCER","AL DÍA"))))</f>
        <v/>
      </c>
      <c r="DH177" s="185" t="n"/>
      <c r="DI177" s="119">
        <f>IF(N($H177)&lt;18,"",IF(DC177="","",DC177+31))</f>
        <v/>
      </c>
      <c r="DJ177" s="124">
        <f>IF(DI177="","",TODAY()-DI177)</f>
        <v/>
      </c>
      <c r="DK177" s="494" t="n"/>
      <c r="DL177" s="184" t="n"/>
      <c r="DM177" s="184">
        <f>IF(DI177="","SIN ESTADO",IF(DK177&lt;&gt;"","PAGA",IF(DJ177&gt;0,"VENCIDA",IF(DJ177&gt;=-5,"POR VENCER","AL DÍA"))))</f>
        <v/>
      </c>
      <c r="DN177" s="185" t="n"/>
      <c r="DO177" s="119">
        <f>IF(N($H177)&lt;19,"",IF(DI177="","",DI177+31))</f>
        <v/>
      </c>
      <c r="DP177" s="124">
        <f>IF(DO177="","",TODAY()-DO177)</f>
        <v/>
      </c>
      <c r="DQ177" s="494" t="n"/>
      <c r="DR177" s="184" t="n"/>
      <c r="DS177" s="184">
        <f>IF(DO177="","SIN ESTADO",IF(DQ177&lt;&gt;"","PAGA",IF(DP177&gt;0,"VENCIDA",IF(DP177&gt;=-5,"POR VENCER","AL DÍA"))))</f>
        <v/>
      </c>
      <c r="DT177" s="185" t="n"/>
      <c r="DU177" s="119">
        <f>IF(N($H177)&lt;20,"",IF(DO177="","",DO177+31))</f>
        <v/>
      </c>
      <c r="DV177" s="124">
        <f>IF(DU177="","",TODAY()-DU177)</f>
        <v/>
      </c>
      <c r="DW177" s="494" t="n"/>
      <c r="DX177" s="184" t="n"/>
      <c r="DY177" s="184">
        <f>IF(DU177="","SIN ESTADO",IF(DW177&lt;&gt;"","PAGA",IF(DV177&gt;0,"VENCIDA",IF(DV177&gt;=-5,"POR VENCER","AL DÍA"))))</f>
        <v/>
      </c>
      <c r="DZ177" s="185" t="n"/>
      <c r="EA177" s="119">
        <f>IF(N($H177)&lt;21,"",IF(DU177="","",DU177+31))</f>
        <v/>
      </c>
      <c r="EB177" s="124">
        <f>IF(EA177="","",TODAY()-EA177)</f>
        <v/>
      </c>
      <c r="EC177" s="494" t="n"/>
      <c r="ED177" s="184" t="n"/>
      <c r="EE177" s="184">
        <f>IF(EA177="","SIN ESTADO",IF(EC177&lt;&gt;"","PAGA",IF(EB177&gt;0,"VENCIDA",IF(EB177&gt;=-5,"POR VENCER","AL DÍA"))))</f>
        <v/>
      </c>
      <c r="EF177" s="185" t="n"/>
      <c r="EG177" s="119">
        <f>IF(N($H177)&lt;22,"",IF(EA177="","",EA177+31))</f>
        <v/>
      </c>
      <c r="EH177" s="124">
        <f>IF(EG177="","",TODAY()-EG177)</f>
        <v/>
      </c>
      <c r="EI177" s="494" t="n"/>
      <c r="EJ177" s="184" t="n"/>
      <c r="EK177" s="184">
        <f>IF(EG177="","SIN ESTADO",IF(EI177&lt;&gt;"","PAGA",IF(EH177&gt;0,"VENCIDA",IF(EH177&gt;=-5,"POR VENCER","AL DÍA"))))</f>
        <v/>
      </c>
      <c r="EL177" s="185" t="n"/>
      <c r="EM177" s="119">
        <f>IF(N($H177)&lt;23,"",IF(EG177="","",EG177+31))</f>
        <v/>
      </c>
      <c r="EN177" s="124">
        <f>IF(EM177="","",TODAY()-EM177)</f>
        <v/>
      </c>
      <c r="EO177" s="494" t="n"/>
      <c r="EP177" s="184" t="n"/>
      <c r="EQ177" s="184">
        <f>IF(EM177="","SIN ESTADO",IF(EO177&lt;&gt;"","PAGA",IF(EN177&gt;0,"VENCIDA",IF(EN177&gt;=-5,"POR VENCER","AL DÍA"))))</f>
        <v/>
      </c>
      <c r="ER177" s="185" t="n"/>
      <c r="ES177" s="119">
        <f>IF(N($H177)&lt;24,"",IF(EM177="","",EM177+31))</f>
        <v/>
      </c>
      <c r="ET177" s="124">
        <f>IF(ES177="","",TODAY()-ES177)</f>
        <v/>
      </c>
      <c r="EU177" s="494" t="n"/>
      <c r="EV177" s="184" t="n"/>
      <c r="EW177" s="184">
        <f>IF(ES177="","SIN ESTADO",IF(EU177&lt;&gt;"","PAGA",IF(ET177&gt;0,"VENCIDA",IF(ET177&gt;=-5,"POR VENCER","AL DÍA"))))</f>
        <v/>
      </c>
      <c r="EX177" s="185" t="n"/>
      <c r="EY177" s="119">
        <f>IF(N($H177)&lt;25,"",IF(ES177="","",ES177+31))</f>
        <v/>
      </c>
      <c r="EZ177" s="124">
        <f>IF(EY177="","",TODAY()-EY177)</f>
        <v/>
      </c>
      <c r="FA177" s="494" t="n"/>
      <c r="FB177" s="184" t="n"/>
      <c r="FC177" s="184">
        <f>IF(EY177="","SIN ESTADO",IF(FA177&lt;&gt;"","PAGA",IF(EZ177&gt;0,"VENCIDA",IF(EZ177&gt;=-5,"POR VENCER","AL DÍA"))))</f>
        <v/>
      </c>
      <c r="FD177" s="185" t="n"/>
      <c r="FE177" s="119">
        <f>IF(N($H177)&lt;26,"",IF(EY177="","",EY177+31))</f>
        <v/>
      </c>
      <c r="FF177" s="124">
        <f>IF(FE177="","",TODAY()-FE177)</f>
        <v/>
      </c>
      <c r="FG177" s="494" t="n"/>
      <c r="FH177" s="184" t="n"/>
      <c r="FI177" s="184">
        <f>IF(FE177="","SIN ESTADO",IF(FG177&lt;&gt;"","PAGA",IF(FF177&gt;0,"VENCIDA",IF(FF177&gt;=-5,"POR VENCER","AL DÍA"))))</f>
        <v/>
      </c>
      <c r="FJ177" s="185" t="n"/>
      <c r="FK177" s="119">
        <f>IF(N($H177)&lt;27,"",IF(FE177="","",FE177+31))</f>
        <v/>
      </c>
      <c r="FL177" s="124">
        <f>IF(FK177="","",TODAY()-FK177)</f>
        <v/>
      </c>
      <c r="FM177" s="494" t="n"/>
      <c r="FN177" s="184" t="n"/>
      <c r="FO177" s="184">
        <f>IF(FK177="","SIN ESTADO",IF(FM177&lt;&gt;"","PAGA",IF(FL177&gt;0,"VENCIDA",IF(FL177&gt;=-5,"POR VENCER","AL DÍA"))))</f>
        <v/>
      </c>
      <c r="FP177" s="185" t="n"/>
      <c r="FQ177" s="119">
        <f>IF(N($H177)&lt;28,"",IF(FK177="","",FK177+31))</f>
        <v/>
      </c>
      <c r="FR177" s="124">
        <f>IF(FQ177="","",TODAY()-FQ177)</f>
        <v/>
      </c>
      <c r="FS177" s="494" t="n"/>
      <c r="FT177" s="184" t="n"/>
      <c r="FU177" s="184">
        <f>IF(FQ177="","SIN ESTADO",IF(FS177&lt;&gt;"","PAGA",IF(FR177&gt;0,"VENCIDA",IF(FR177&gt;=-5,"POR VENCER","AL DÍA"))))</f>
        <v/>
      </c>
      <c r="FV177" s="185" t="n"/>
      <c r="FW177" s="119">
        <f>IF(N($H177)&lt;29,"",IF(FQ177="","",FQ177+31))</f>
        <v/>
      </c>
      <c r="FX177" s="124">
        <f>IF(FW177="","",TODAY()-FW177)</f>
        <v/>
      </c>
      <c r="FY177" s="494" t="n"/>
      <c r="FZ177" s="184" t="n"/>
      <c r="GA177" s="184">
        <f>IF(FW177="","SIN ESTADO",IF(FY177&lt;&gt;"","PAGA",IF(FX177&gt;0,"VENCIDA",IF(FX177&gt;=-5,"POR VENCER","AL DÍA"))))</f>
        <v/>
      </c>
      <c r="GB177" s="185" t="n"/>
      <c r="GC177" s="119">
        <f>IF(N($H177)&lt;30,"",IF(FW177="","",FW177+31))</f>
        <v/>
      </c>
      <c r="GD177" s="124">
        <f>IF(GC177="","",TODAY()-GC177)</f>
        <v/>
      </c>
      <c r="GE177" s="494" t="n"/>
      <c r="GF177" s="184" t="n"/>
      <c r="GG177" s="184">
        <f>IF(GC177="","SIN ESTADO",IF(GE177&lt;&gt;"","PAGA",IF(GD177&gt;0,"VENCIDA",IF(GD177&gt;=-5,"POR VENCER","AL DÍA"))))</f>
        <v/>
      </c>
      <c r="GH177" s="185" t="n"/>
      <c r="GI177" s="119">
        <f>IF(N($H177)&lt;31,"",IF(GC177="","",GC177+31))</f>
        <v/>
      </c>
      <c r="GJ177" s="124">
        <f>IF(GI177="","",TODAY()-GI177)</f>
        <v/>
      </c>
      <c r="GK177" s="494" t="n"/>
      <c r="GL177" s="184" t="n"/>
      <c r="GM177" s="184">
        <f>IF(GI177="","SIN ESTADO",IF(GK177&lt;&gt;"","PAGA",IF(GJ177&gt;0,"VENCIDA",IF(GJ177&gt;=-5,"POR VENCER","AL DÍA"))))</f>
        <v/>
      </c>
      <c r="GN177" s="185" t="n"/>
      <c r="GO177" s="119">
        <f>IF(N($H177)&lt;32,"",IF(GI177="","",GI177+31))</f>
        <v/>
      </c>
      <c r="GP177" s="124">
        <f>IF(GO177="","",TODAY()-GO177)</f>
        <v/>
      </c>
      <c r="GQ177" s="494" t="n"/>
      <c r="GR177" s="184" t="n"/>
      <c r="GS177" s="184">
        <f>IF(GO177="","SIN ESTADO",IF(GQ177&lt;&gt;"","PAGA",IF(GP177&gt;0,"VENCIDA",IF(GP177&gt;=-5,"POR VENCER","AL DÍA"))))</f>
        <v/>
      </c>
      <c r="GT177" s="185" t="n"/>
      <c r="GU177" s="119">
        <f>IF(N($H177)&lt;33,"",IF(GO177="","",GO177+31))</f>
        <v/>
      </c>
      <c r="GV177" s="124">
        <f>IF(GU177="","",TODAY()-GU177)</f>
        <v/>
      </c>
      <c r="GW177" s="494" t="n"/>
      <c r="GX177" s="184" t="n"/>
      <c r="GY177" s="184">
        <f>IF(GU177="","SIN ESTADO",IF(GW177&lt;&gt;"","PAGA",IF(GV177&gt;0,"VENCIDA",IF(GV177&gt;=-5,"POR VENCER","AL DÍA"))))</f>
        <v/>
      </c>
      <c r="GZ177" s="185" t="n"/>
      <c r="HA177" s="119">
        <f>IF(N($H177)&lt;34,"",IF(GU177="","",GU177+31))</f>
        <v/>
      </c>
      <c r="HB177" s="124">
        <f>IF(HA177="","",TODAY()-HA177)</f>
        <v/>
      </c>
      <c r="HC177" s="494" t="n"/>
      <c r="HD177" s="184" t="n"/>
      <c r="HE177" s="184">
        <f>IF(HA177="","SIN ESTADO",IF(HC177&lt;&gt;"","PAGA",IF(HB177&gt;0,"VENCIDA",IF(HB177&gt;=-5,"POR VENCER","AL DÍA"))))</f>
        <v/>
      </c>
      <c r="HF177" s="185" t="n"/>
      <c r="HG177" s="119">
        <f>IF(N($H177)&lt;35,"",IF(HA177="","",HA177+31))</f>
        <v/>
      </c>
      <c r="HH177" s="124">
        <f>IF(HG177="","",TODAY()-HG177)</f>
        <v/>
      </c>
      <c r="HI177" s="494" t="n"/>
      <c r="HJ177" s="184" t="n"/>
      <c r="HK177" s="184">
        <f>IF(HG177="","SIN ESTADO",IF(HI177&lt;&gt;"","PAGA",IF(HH177&gt;0,"VENCIDA",IF(HH177&gt;=-5,"POR VENCER","AL DÍA"))))</f>
        <v/>
      </c>
      <c r="HL177" s="168" t="n"/>
      <c r="HM177" s="119">
        <f>IF(N($H177)&lt;36,"",IF(HG177="","",HG177+31))</f>
        <v/>
      </c>
      <c r="HN177" s="124">
        <f>IF(HM177="","",TODAY()-HM177)</f>
        <v/>
      </c>
      <c r="HO177" s="494" t="n"/>
      <c r="HP177" s="184" t="n"/>
      <c r="HQ177" s="184">
        <f>IF(HM177="","SIN ESTADO",IF(HO177&lt;&gt;"","PAGA",IF(HN177&gt;0,"VENCIDA",IF(HN177&gt;=-5,"POR VENCER","AL DÍA"))))</f>
        <v/>
      </c>
      <c r="HR177" s="168" t="n"/>
      <c r="HS177" s="169">
        <f>N177+T177+Z177+AF177+AL177+AR177+AX177+BD177+BJ177+BP177+BV177+CB177+CH177+CN177+CT177+CZ177+DF177+DL177+DR177+DX177+ED177+EJ177+EP177+EV177+FB177+FH177+FN177+FT177+FZ177+GF177+GL177+GR177+GX177+HD177+HJ177+HP177</f>
        <v/>
      </c>
      <c r="HU177" s="170">
        <f>IFERROR(N($J177),0)</f>
        <v/>
      </c>
      <c r="HW177" s="170">
        <f>SUMPRODUCT((MOD(COLUMN($M177:$HR177)-COLUMN($M177),6)=0)*ISNUMBER($M177:$HR177)*($M177:$HR177&gt;=RESUMEN!$C$26)*($M177:$HR177&lt;=RESUMEN!$C$27)*IFERROR(N($N177:$HS177),0))</f>
        <v/>
      </c>
      <c r="HX177" s="170">
        <f>SUMPRODUCT((MOD(COLUMN($M177:$HR177)-COLUMN($M177),6)=0)*ISNUMBER($M177:$HR177)*($M177:$HR177&gt;=RESUMEN!$C$26)*($M177:$HR177&lt;=RESUMEN!$C$27))</f>
        <v/>
      </c>
    </row>
    <row r="178" ht="15.75" customHeight="1" s="506">
      <c r="B178" s="113">
        <f>VENTAS!A177</f>
        <v/>
      </c>
      <c r="C178" s="236">
        <f>VENTAS!B177</f>
        <v/>
      </c>
      <c r="D178" s="53">
        <f>VENTAS!C177</f>
        <v/>
      </c>
      <c r="E178" s="114">
        <f>VENTAS!D177</f>
        <v/>
      </c>
      <c r="F178" s="114">
        <f>VENTAS!J177</f>
        <v/>
      </c>
      <c r="G178" s="494">
        <f>VENTAS!F177</f>
        <v/>
      </c>
      <c r="H178" s="479">
        <f>VENTAS!K177</f>
        <v/>
      </c>
      <c r="I178" s="479">
        <f>VENTAS!M177</f>
        <v/>
      </c>
      <c r="J178" s="184">
        <f>VENTAS!L177</f>
        <v/>
      </c>
      <c r="K178" s="119">
        <f>IF(N($H178)&lt;1,"",$G178+31)</f>
        <v/>
      </c>
      <c r="L178" s="124">
        <f>IF(K178="","",TODAY()-K178)</f>
        <v/>
      </c>
      <c r="M178" s="201" t="n">
        <v>46072</v>
      </c>
      <c r="N178" s="374" t="n">
        <v>875000</v>
      </c>
      <c r="O178" s="184">
        <f>IF(K178="","SIN ESTADO",IF(M178&lt;&gt;"","PAGA",IF(L178&gt;0,"VENCIDA",IF(L178&gt;=-5,"POR VENCER","AL DÍA"))))</f>
        <v/>
      </c>
      <c r="P178" s="185" t="inlineStr">
        <is>
          <t>TRANSFERENCIA</t>
        </is>
      </c>
      <c r="Q178" s="119">
        <f>IF(N($H178)&lt;2,"",IF(K178="","",K178+31))</f>
        <v/>
      </c>
      <c r="R178" s="124">
        <f>IF(Q178="","",TODAY()-Q178)</f>
        <v/>
      </c>
      <c r="S178" s="406" t="n">
        <v>46102</v>
      </c>
      <c r="T178" s="184" t="n">
        <v>875000</v>
      </c>
      <c r="U178" s="184">
        <f>IF(Q178="","SIN ESTADO",IF(S178&lt;&gt;"","PAGA",IF(R178&gt;0,"VENCIDA",IF(R178&gt;=-5,"POR VENCER","AL DÍA"))))</f>
        <v/>
      </c>
      <c r="V178" s="185" t="inlineStr">
        <is>
          <t>TRANSFERENCIA</t>
        </is>
      </c>
      <c r="W178" s="119">
        <f>IF(N($H178)&lt;3,"",IF(Q178="","",Q178+31))</f>
        <v/>
      </c>
      <c r="X178" s="124">
        <f>IF(W178="","",TODAY()-W178)</f>
        <v/>
      </c>
      <c r="Y178" s="407" t="n">
        <v>46130</v>
      </c>
      <c r="Z178" s="184" t="n">
        <v>875000</v>
      </c>
      <c r="AA178" s="184">
        <f>IF(W178="","SIN ESTADO",IF(Y178&lt;&gt;"","PAGA",IF(X178&gt;0,"VENCIDA",IF(X178&gt;=-5,"POR VENCER","AL DÍA"))))</f>
        <v/>
      </c>
      <c r="AB178" s="185" t="inlineStr">
        <is>
          <t>TRANSFERENCIA</t>
        </is>
      </c>
      <c r="AC178" s="119">
        <f>IF(N($H178)&lt;4,"",IF(W178="","",W178+31))</f>
        <v/>
      </c>
      <c r="AD178" s="124">
        <f>IF(AC178="","",TODAY()-AC178)</f>
        <v/>
      </c>
      <c r="AE178" s="494" t="n">
        <v>46160</v>
      </c>
      <c r="AF178" s="184" t="n">
        <v>875000</v>
      </c>
      <c r="AG178" s="184">
        <f>IF(AC178="","SIN ESTADO",IF(AE178&lt;&gt;"","PAGA",IF(AD178&gt;0,"VENCIDA",IF(AD178&gt;=-5,"POR VENCER","AL DÍA"))))</f>
        <v/>
      </c>
      <c r="AH178" s="185" t="inlineStr">
        <is>
          <t>TRANSFERENCIA</t>
        </is>
      </c>
      <c r="AI178" s="119">
        <f>IF(N($H178)&lt;5,"",IF(AC178="","",AC178+31))</f>
        <v/>
      </c>
      <c r="AJ178" s="124">
        <f>IF(AI178="","",TODAY()-AI178)</f>
        <v/>
      </c>
      <c r="AK178" s="494" t="n">
        <v>46187</v>
      </c>
      <c r="AL178" s="184" t="n">
        <v>875000</v>
      </c>
      <c r="AM178" s="184">
        <f>IF(AI178="","SIN ESTADO",IF(AK178&lt;&gt;"","PAGA",IF(AJ178&gt;0,"VENCIDA",IF(AJ178&gt;=-5,"POR VENCER","AL DÍA"))))</f>
        <v/>
      </c>
      <c r="AN178" s="185" t="inlineStr">
        <is>
          <t>TRANSFERENCIA</t>
        </is>
      </c>
      <c r="AO178" s="119">
        <f>IF(N($H178)&lt;6,"",IF(AI178="","",AI178+31))</f>
        <v/>
      </c>
      <c r="AP178" s="124">
        <f>IF(AO178="","",TODAY()-AO178)</f>
        <v/>
      </c>
      <c r="AQ178" s="270" t="n">
        <v>46223</v>
      </c>
      <c r="AR178" s="184" t="n">
        <v>875000</v>
      </c>
      <c r="AS178" s="184">
        <f>IF(AO178="","SIN ESTADO",IF(AQ178&lt;&gt;"","PAGA",IF(AP178&gt;0,"VENCIDA",IF(AP178&gt;=-5,"POR VENCER","AL DÍA"))))</f>
        <v/>
      </c>
      <c r="AT178" s="185" t="inlineStr">
        <is>
          <t>TRANSFERENCIA</t>
        </is>
      </c>
      <c r="AU178" s="119">
        <f>IF(N($H178)&lt;7,"",IF(AO178="","",AO178+31))</f>
        <v/>
      </c>
      <c r="AV178" s="124">
        <f>IF(AU178="","",TODAY()-AU178)</f>
        <v/>
      </c>
      <c r="AW178" s="494" t="n">
        <v>46253</v>
      </c>
      <c r="AX178" s="184" t="n">
        <v>875000</v>
      </c>
      <c r="AY178" s="184">
        <f>IF(AU178="","SIN ESTADO",IF(AW178&lt;&gt;"","PAGA",IF(AV178&gt;0,"VENCIDA",IF(AV178&gt;=-5,"POR VENCER","AL DÍA"))))</f>
        <v/>
      </c>
      <c r="AZ178" s="185" t="inlineStr">
        <is>
          <t>TRANSFERENCIA</t>
        </is>
      </c>
      <c r="BA178" s="119">
        <f>IF(N($H178)&lt;8,"",IF(AU178="","",AU178+31))</f>
        <v/>
      </c>
      <c r="BB178" s="124">
        <f>IF(BA178="","",TODAY()-BA178)</f>
        <v/>
      </c>
      <c r="BC178" s="494" t="n">
        <v>46286</v>
      </c>
      <c r="BD178" s="184" t="n">
        <v>875000</v>
      </c>
      <c r="BE178" s="184">
        <f>IF(BA178="","SIN ESTADO",IF(BC178&lt;&gt;"","PAGA",IF(BB178&gt;0,"VENCIDA",IF(BB178&gt;=-5,"POR VENCER","AL DÍA"))))</f>
        <v/>
      </c>
      <c r="BF178" s="185" t="inlineStr">
        <is>
          <t>TRANSFERENCIA</t>
        </is>
      </c>
      <c r="BG178" s="119">
        <f>IF(N($H178)&lt;9,"",IF(BA178="","",BA178+31))</f>
        <v/>
      </c>
      <c r="BH178" s="124">
        <f>IF(BG178="","",TODAY()-BG178)</f>
        <v/>
      </c>
      <c r="BI178" s="494" t="n"/>
      <c r="BJ178" s="184" t="n"/>
      <c r="BK178" s="184">
        <f>IF(BG178="","SIN ESTADO",IF(BI178&lt;&gt;"","PAGA",IF(BH178&gt;0,"VENCIDA",IF(BH178&gt;=-5,"POR VENCER","AL DÍA"))))</f>
        <v/>
      </c>
      <c r="BL178" s="185" t="n"/>
      <c r="BM178" s="119">
        <f>IF(N($H178)&lt;10,"",IF(BG178="","",BG178+31))</f>
        <v/>
      </c>
      <c r="BN178" s="124">
        <f>IF(BM178="","",TODAY()-BM178)</f>
        <v/>
      </c>
      <c r="BO178" s="494" t="n"/>
      <c r="BP178" s="184" t="n"/>
      <c r="BQ178" s="184">
        <f>IF(BM178="","SIN ESTADO",IF(BO178&lt;&gt;"","PAGA",IF(BN178&gt;0,"VENCIDA",IF(BN178&gt;=-5,"POR VENCER","AL DÍA"))))</f>
        <v/>
      </c>
      <c r="BR178" s="185" t="n"/>
      <c r="BS178" s="119">
        <f>IF(N($H178)&lt;11,"",IF(BM178="","",BM178+31))</f>
        <v/>
      </c>
      <c r="BT178" s="124">
        <f>IF(BS178="","",TODAY()-BS178)</f>
        <v/>
      </c>
      <c r="BU178" s="494" t="n"/>
      <c r="BV178" s="184" t="n"/>
      <c r="BW178" s="184">
        <f>IF(BS178="","SIN ESTADO",IF(BU178&lt;&gt;"","PAGA",IF(BT178&gt;0,"VENCIDA",IF(BT178&gt;=-5,"POR VENCER","AL DÍA"))))</f>
        <v/>
      </c>
      <c r="BX178" s="185" t="n"/>
      <c r="BY178" s="119">
        <f>IF(N($H178)&lt;12,"",IF(BS178="","",BS178+31))</f>
        <v/>
      </c>
      <c r="BZ178" s="124">
        <f>IF(BY178="","",TODAY()-BY178)</f>
        <v/>
      </c>
      <c r="CA178" s="494" t="n"/>
      <c r="CB178" s="184" t="n"/>
      <c r="CC178" s="184">
        <f>IF(BY178="","SIN ESTADO",IF(CA178&lt;&gt;"","PAGA",IF(BZ178&gt;0,"VENCIDA",IF(BZ178&gt;=-5,"POR VENCER","AL DÍA"))))</f>
        <v/>
      </c>
      <c r="CD178" s="185" t="n"/>
      <c r="CE178" s="119">
        <f>IF(N($H178)&lt;13,"",IF(BY178="","",BY178+31))</f>
        <v/>
      </c>
      <c r="CF178" s="124">
        <f>IF(CE178="","",TODAY()-CE178)</f>
        <v/>
      </c>
      <c r="CG178" s="494" t="n"/>
      <c r="CH178" s="184" t="n"/>
      <c r="CI178" s="184">
        <f>IF(CE178="","SIN ESTADO",IF(CG178&lt;&gt;"","PAGA",IF(CF178&gt;0,"VENCIDA",IF(CF178&gt;=-5,"POR VENCER","AL DÍA"))))</f>
        <v/>
      </c>
      <c r="CJ178" s="185" t="n"/>
      <c r="CK178" s="119">
        <f>IF(N($H178)&lt;14,"",IF(CE178="","",CE178+31))</f>
        <v/>
      </c>
      <c r="CL178" s="124">
        <f>IF(CK178="","",TODAY()-CK178)</f>
        <v/>
      </c>
      <c r="CM178" s="494" t="n"/>
      <c r="CN178" s="184" t="n"/>
      <c r="CO178" s="184">
        <f>IF(CK178="","SIN ESTADO",IF(CM178&lt;&gt;"","PAGA",IF(CL178&gt;0,"VENCIDA",IF(CL178&gt;=-5,"POR VENCER","AL DÍA"))))</f>
        <v/>
      </c>
      <c r="CP178" s="185" t="n"/>
      <c r="CQ178" s="119">
        <f>IF(N($H178)&lt;15,"",IF(CK178="","",CK178+31))</f>
        <v/>
      </c>
      <c r="CR178" s="124">
        <f>IF(CQ178="","",TODAY()-CQ178)</f>
        <v/>
      </c>
      <c r="CS178" s="494" t="n"/>
      <c r="CT178" s="184" t="n"/>
      <c r="CU178" s="184">
        <f>IF(CQ178="","SIN ESTADO",IF(CS178&lt;&gt;"","PAGA",IF(CR178&gt;0,"VENCIDA",IF(CR178&gt;=-5,"POR VENCER","AL DÍA"))))</f>
        <v/>
      </c>
      <c r="CV178" s="185" t="n"/>
      <c r="CW178" s="119">
        <f>IF(N($H178)&lt;16,"",IF(CQ178="","",CQ178+31))</f>
        <v/>
      </c>
      <c r="CX178" s="124">
        <f>IF(CW178="","",TODAY()-CW178)</f>
        <v/>
      </c>
      <c r="CY178" s="494" t="n"/>
      <c r="CZ178" s="184" t="n"/>
      <c r="DA178" s="184">
        <f>IF(CW178="","SIN ESTADO",IF(CY178&lt;&gt;"","PAGA",IF(CX178&gt;0,"VENCIDA",IF(CX178&gt;=-5,"POR VENCER","AL DÍA"))))</f>
        <v/>
      </c>
      <c r="DB178" s="185" t="n"/>
      <c r="DC178" s="119">
        <f>IF(N($H178)&lt;17,"",IF(CW178="","",CW178+31))</f>
        <v/>
      </c>
      <c r="DD178" s="124">
        <f>IF(DC178="","",TODAY()-DC178)</f>
        <v/>
      </c>
      <c r="DE178" s="494" t="n"/>
      <c r="DF178" s="184" t="n"/>
      <c r="DG178" s="184">
        <f>IF(DC178="","SIN ESTADO",IF(DE178&lt;&gt;"","PAGA",IF(DD178&gt;0,"VENCIDA",IF(DD178&gt;=-5,"POR VENCER","AL DÍA"))))</f>
        <v/>
      </c>
      <c r="DH178" s="185" t="n"/>
      <c r="DI178" s="119">
        <f>IF(N($H178)&lt;18,"",IF(DC178="","",DC178+31))</f>
        <v/>
      </c>
      <c r="DJ178" s="124">
        <f>IF(DI178="","",TODAY()-DI178)</f>
        <v/>
      </c>
      <c r="DK178" s="494" t="n"/>
      <c r="DL178" s="184" t="n"/>
      <c r="DM178" s="184">
        <f>IF(DI178="","SIN ESTADO",IF(DK178&lt;&gt;"","PAGA",IF(DJ178&gt;0,"VENCIDA",IF(DJ178&gt;=-5,"POR VENCER","AL DÍA"))))</f>
        <v/>
      </c>
      <c r="DN178" s="185" t="n"/>
      <c r="DO178" s="119">
        <f>IF(N($H178)&lt;19,"",IF(DI178="","",DI178+31))</f>
        <v/>
      </c>
      <c r="DP178" s="124">
        <f>IF(DO178="","",TODAY()-DO178)</f>
        <v/>
      </c>
      <c r="DQ178" s="494" t="n"/>
      <c r="DR178" s="184" t="n"/>
      <c r="DS178" s="184">
        <f>IF(DO178="","SIN ESTADO",IF(DQ178&lt;&gt;"","PAGA",IF(DP178&gt;0,"VENCIDA",IF(DP178&gt;=-5,"POR VENCER","AL DÍA"))))</f>
        <v/>
      </c>
      <c r="DT178" s="185" t="n"/>
      <c r="DU178" s="119">
        <f>IF(N($H178)&lt;20,"",IF(DO178="","",DO178+31))</f>
        <v/>
      </c>
      <c r="DV178" s="124">
        <f>IF(DU178="","",TODAY()-DU178)</f>
        <v/>
      </c>
      <c r="DW178" s="494" t="n"/>
      <c r="DX178" s="184" t="n"/>
      <c r="DY178" s="184">
        <f>IF(DU178="","SIN ESTADO",IF(DW178&lt;&gt;"","PAGA",IF(DV178&gt;0,"VENCIDA",IF(DV178&gt;=-5,"POR VENCER","AL DÍA"))))</f>
        <v/>
      </c>
      <c r="DZ178" s="185" t="n"/>
      <c r="EA178" s="119">
        <f>IF(N($H178)&lt;21,"",IF(DU178="","",DU178+31))</f>
        <v/>
      </c>
      <c r="EB178" s="124">
        <f>IF(EA178="","",TODAY()-EA178)</f>
        <v/>
      </c>
      <c r="EC178" s="494" t="n"/>
      <c r="ED178" s="184" t="n"/>
      <c r="EE178" s="184">
        <f>IF(EA178="","SIN ESTADO",IF(EC178&lt;&gt;"","PAGA",IF(EB178&gt;0,"VENCIDA",IF(EB178&gt;=-5,"POR VENCER","AL DÍA"))))</f>
        <v/>
      </c>
      <c r="EF178" s="185" t="n"/>
      <c r="EG178" s="119">
        <f>IF(N($H178)&lt;22,"",IF(EA178="","",EA178+31))</f>
        <v/>
      </c>
      <c r="EH178" s="124">
        <f>IF(EG178="","",TODAY()-EG178)</f>
        <v/>
      </c>
      <c r="EI178" s="494" t="n"/>
      <c r="EJ178" s="184" t="n"/>
      <c r="EK178" s="184">
        <f>IF(EG178="","SIN ESTADO",IF(EI178&lt;&gt;"","PAGA",IF(EH178&gt;0,"VENCIDA",IF(EH178&gt;=-5,"POR VENCER","AL DÍA"))))</f>
        <v/>
      </c>
      <c r="EL178" s="185" t="n"/>
      <c r="EM178" s="119">
        <f>IF(N($H178)&lt;23,"",IF(EG178="","",EG178+31))</f>
        <v/>
      </c>
      <c r="EN178" s="124">
        <f>IF(EM178="","",TODAY()-EM178)</f>
        <v/>
      </c>
      <c r="EO178" s="494" t="n"/>
      <c r="EP178" s="184" t="n"/>
      <c r="EQ178" s="184">
        <f>IF(EM178="","SIN ESTADO",IF(EO178&lt;&gt;"","PAGA",IF(EN178&gt;0,"VENCIDA",IF(EN178&gt;=-5,"POR VENCER","AL DÍA"))))</f>
        <v/>
      </c>
      <c r="ER178" s="185" t="n"/>
      <c r="ES178" s="119">
        <f>IF(N($H178)&lt;24,"",IF(EM178="","",EM178+31))</f>
        <v/>
      </c>
      <c r="ET178" s="124">
        <f>IF(ES178="","",TODAY()-ES178)</f>
        <v/>
      </c>
      <c r="EU178" s="494" t="n"/>
      <c r="EV178" s="184" t="n"/>
      <c r="EW178" s="184">
        <f>IF(ES178="","SIN ESTADO",IF(EU178&lt;&gt;"","PAGA",IF(ET178&gt;0,"VENCIDA",IF(ET178&gt;=-5,"POR VENCER","AL DÍA"))))</f>
        <v/>
      </c>
      <c r="EX178" s="185" t="n"/>
      <c r="EY178" s="119">
        <f>IF(N($H178)&lt;25,"",IF(ES178="","",ES178+31))</f>
        <v/>
      </c>
      <c r="EZ178" s="124">
        <f>IF(EY178="","",TODAY()-EY178)</f>
        <v/>
      </c>
      <c r="FA178" s="494" t="n"/>
      <c r="FB178" s="184" t="n"/>
      <c r="FC178" s="184">
        <f>IF(EY178="","SIN ESTADO",IF(FA178&lt;&gt;"","PAGA",IF(EZ178&gt;0,"VENCIDA",IF(EZ178&gt;=-5,"POR VENCER","AL DÍA"))))</f>
        <v/>
      </c>
      <c r="FD178" s="185" t="n"/>
      <c r="FE178" s="119">
        <f>IF(N($H178)&lt;26,"",IF(EY178="","",EY178+31))</f>
        <v/>
      </c>
      <c r="FF178" s="124">
        <f>IF(FE178="","",TODAY()-FE178)</f>
        <v/>
      </c>
      <c r="FG178" s="494" t="n"/>
      <c r="FH178" s="184" t="n"/>
      <c r="FI178" s="184">
        <f>IF(FE178="","SIN ESTADO",IF(FG178&lt;&gt;"","PAGA",IF(FF178&gt;0,"VENCIDA",IF(FF178&gt;=-5,"POR VENCER","AL DÍA"))))</f>
        <v/>
      </c>
      <c r="FJ178" s="185" t="n"/>
      <c r="FK178" s="119">
        <f>IF(N($H178)&lt;27,"",IF(FE178="","",FE178+31))</f>
        <v/>
      </c>
      <c r="FL178" s="124">
        <f>IF(FK178="","",TODAY()-FK178)</f>
        <v/>
      </c>
      <c r="FM178" s="494" t="n"/>
      <c r="FN178" s="184" t="n"/>
      <c r="FO178" s="184">
        <f>IF(FK178="","SIN ESTADO",IF(FM178&lt;&gt;"","PAGA",IF(FL178&gt;0,"VENCIDA",IF(FL178&gt;=-5,"POR VENCER","AL DÍA"))))</f>
        <v/>
      </c>
      <c r="FP178" s="185" t="n"/>
      <c r="FQ178" s="119">
        <f>IF(N($H178)&lt;28,"",IF(FK178="","",FK178+31))</f>
        <v/>
      </c>
      <c r="FR178" s="124">
        <f>IF(FQ178="","",TODAY()-FQ178)</f>
        <v/>
      </c>
      <c r="FS178" s="494" t="n"/>
      <c r="FT178" s="184" t="n"/>
      <c r="FU178" s="184">
        <f>IF(FQ178="","SIN ESTADO",IF(FS178&lt;&gt;"","PAGA",IF(FR178&gt;0,"VENCIDA",IF(FR178&gt;=-5,"POR VENCER","AL DÍA"))))</f>
        <v/>
      </c>
      <c r="FV178" s="185" t="n"/>
      <c r="FW178" s="119">
        <f>IF(N($H178)&lt;29,"",IF(FQ178="","",FQ178+31))</f>
        <v/>
      </c>
      <c r="FX178" s="124">
        <f>IF(FW178="","",TODAY()-FW178)</f>
        <v/>
      </c>
      <c r="FY178" s="494" t="n"/>
      <c r="FZ178" s="184" t="n"/>
      <c r="GA178" s="184">
        <f>IF(FW178="","SIN ESTADO",IF(FY178&lt;&gt;"","PAGA",IF(FX178&gt;0,"VENCIDA",IF(FX178&gt;=-5,"POR VENCER","AL DÍA"))))</f>
        <v/>
      </c>
      <c r="GB178" s="185" t="n"/>
      <c r="GC178" s="119">
        <f>IF(N($H178)&lt;30,"",IF(FW178="","",FW178+31))</f>
        <v/>
      </c>
      <c r="GD178" s="124">
        <f>IF(GC178="","",TODAY()-GC178)</f>
        <v/>
      </c>
      <c r="GE178" s="494" t="n"/>
      <c r="GF178" s="184" t="n"/>
      <c r="GG178" s="184">
        <f>IF(GC178="","SIN ESTADO",IF(GE178&lt;&gt;"","PAGA",IF(GD178&gt;0,"VENCIDA",IF(GD178&gt;=-5,"POR VENCER","AL DÍA"))))</f>
        <v/>
      </c>
      <c r="GH178" s="185" t="n"/>
      <c r="GI178" s="119">
        <f>IF(N($H178)&lt;31,"",IF(GC178="","",GC178+31))</f>
        <v/>
      </c>
      <c r="GJ178" s="124">
        <f>IF(GI178="","",TODAY()-GI178)</f>
        <v/>
      </c>
      <c r="GK178" s="494" t="n"/>
      <c r="GL178" s="184" t="n"/>
      <c r="GM178" s="184">
        <f>IF(GI178="","SIN ESTADO",IF(GK178&lt;&gt;"","PAGA",IF(GJ178&gt;0,"VENCIDA",IF(GJ178&gt;=-5,"POR VENCER","AL DÍA"))))</f>
        <v/>
      </c>
      <c r="GN178" s="185" t="n"/>
      <c r="GO178" s="119">
        <f>IF(N($H178)&lt;32,"",IF(GI178="","",GI178+31))</f>
        <v/>
      </c>
      <c r="GP178" s="124">
        <f>IF(GO178="","",TODAY()-GO178)</f>
        <v/>
      </c>
      <c r="GQ178" s="494" t="n"/>
      <c r="GR178" s="184" t="n"/>
      <c r="GS178" s="184">
        <f>IF(GO178="","SIN ESTADO",IF(GQ178&lt;&gt;"","PAGA",IF(GP178&gt;0,"VENCIDA",IF(GP178&gt;=-5,"POR VENCER","AL DÍA"))))</f>
        <v/>
      </c>
      <c r="GT178" s="185" t="n"/>
      <c r="GU178" s="119">
        <f>IF(N($H178)&lt;33,"",IF(GO178="","",GO178+31))</f>
        <v/>
      </c>
      <c r="GV178" s="124">
        <f>IF(GU178="","",TODAY()-GU178)</f>
        <v/>
      </c>
      <c r="GW178" s="494" t="n"/>
      <c r="GX178" s="184" t="n"/>
      <c r="GY178" s="184">
        <f>IF(GU178="","SIN ESTADO",IF(GW178&lt;&gt;"","PAGA",IF(GV178&gt;0,"VENCIDA",IF(GV178&gt;=-5,"POR VENCER","AL DÍA"))))</f>
        <v/>
      </c>
      <c r="GZ178" s="185" t="n"/>
      <c r="HA178" s="119">
        <f>IF(N($H178)&lt;34,"",IF(GU178="","",GU178+31))</f>
        <v/>
      </c>
      <c r="HB178" s="124">
        <f>IF(HA178="","",TODAY()-HA178)</f>
        <v/>
      </c>
      <c r="HC178" s="494" t="n"/>
      <c r="HD178" s="184" t="n"/>
      <c r="HE178" s="184">
        <f>IF(HA178="","SIN ESTADO",IF(HC178&lt;&gt;"","PAGA",IF(HB178&gt;0,"VENCIDA",IF(HB178&gt;=-5,"POR VENCER","AL DÍA"))))</f>
        <v/>
      </c>
      <c r="HF178" s="185" t="n"/>
      <c r="HG178" s="119">
        <f>IF(N($H178)&lt;35,"",IF(HA178="","",HA178+31))</f>
        <v/>
      </c>
      <c r="HH178" s="124">
        <f>IF(HG178="","",TODAY()-HG178)</f>
        <v/>
      </c>
      <c r="HI178" s="494" t="n"/>
      <c r="HJ178" s="184" t="n"/>
      <c r="HK178" s="184">
        <f>IF(HG178="","SIN ESTADO",IF(HI178&lt;&gt;"","PAGA",IF(HH178&gt;0,"VENCIDA",IF(HH178&gt;=-5,"POR VENCER","AL DÍA"))))</f>
        <v/>
      </c>
      <c r="HL178" s="168" t="n"/>
      <c r="HM178" s="119">
        <f>IF(N($H178)&lt;36,"",IF(HG178="","",HG178+31))</f>
        <v/>
      </c>
      <c r="HN178" s="124">
        <f>IF(HM178="","",TODAY()-HM178)</f>
        <v/>
      </c>
      <c r="HO178" s="494" t="n"/>
      <c r="HP178" s="184" t="n"/>
      <c r="HQ178" s="184">
        <f>IF(HM178="","SIN ESTADO",IF(HO178&lt;&gt;"","PAGA",IF(HN178&gt;0,"VENCIDA",IF(HN178&gt;=-5,"POR VENCER","AL DÍA"))))</f>
        <v/>
      </c>
      <c r="HR178" s="168" t="n"/>
      <c r="HS178" s="169">
        <f>N178+T178+Z178+AF178+AL178+AR178+AX178+BD178+BJ178+BP178+BV178+CB178+CH178+CN178+CT178+CZ178+DF178+DL178+DR178+DX178+ED178+EJ178+EP178+EV178+FB178+FH178+FN178+FT178+FZ178+GF178+GL178+GR178+GX178+HD178+HJ178+HP178</f>
        <v/>
      </c>
      <c r="HU178" s="170">
        <f>IFERROR(N($J178),0)</f>
        <v/>
      </c>
      <c r="HW178" s="170">
        <f>SUMPRODUCT((MOD(COLUMN($M178:$HR178)-COLUMN($M178),6)=0)*ISNUMBER($M178:$HR178)*($M178:$HR178&gt;=RESUMEN!$C$26)*($M178:$HR178&lt;=RESUMEN!$C$27)*IFERROR(N($N178:$HS178),0))</f>
        <v/>
      </c>
      <c r="HX178" s="170">
        <f>SUMPRODUCT((MOD(COLUMN($M178:$HR178)-COLUMN($M178),6)=0)*ISNUMBER($M178:$HR178)*($M178:$HR178&gt;=RESUMEN!$C$26)*($M178:$HR178&lt;=RESUMEN!$C$27))</f>
        <v/>
      </c>
    </row>
    <row r="179" ht="15.75" customHeight="1" s="506">
      <c r="B179" s="113">
        <f>VENTAS!A178</f>
        <v/>
      </c>
      <c r="C179" s="236">
        <f>VENTAS!B178</f>
        <v/>
      </c>
      <c r="D179" s="53">
        <f>VENTAS!C178</f>
        <v/>
      </c>
      <c r="E179" s="114">
        <f>VENTAS!D178</f>
        <v/>
      </c>
      <c r="F179" s="114">
        <f>VENTAS!J178</f>
        <v/>
      </c>
      <c r="G179" s="494">
        <f>VENTAS!F178</f>
        <v/>
      </c>
      <c r="H179" s="479">
        <f>VENTAS!K178</f>
        <v/>
      </c>
      <c r="I179" s="479">
        <f>VENTAS!M178</f>
        <v/>
      </c>
      <c r="J179" s="184">
        <f>VENTAS!L178</f>
        <v/>
      </c>
      <c r="K179" s="119">
        <f>IF(N($H179)&lt;1,"",$G179+31)</f>
        <v/>
      </c>
      <c r="L179" s="124">
        <f>IF(K179="","",TODAY()-K179)</f>
        <v/>
      </c>
      <c r="M179" s="201" t="n">
        <v>46063</v>
      </c>
      <c r="N179" s="374" t="n">
        <v>875000</v>
      </c>
      <c r="O179" s="184">
        <f>IF(K179="","SIN ESTADO",IF(M179&lt;&gt;"","PAGA",IF(L179&gt;0,"VENCIDA",IF(L179&gt;=-5,"POR VENCER","AL DÍA"))))</f>
        <v/>
      </c>
      <c r="P179" s="185" t="inlineStr">
        <is>
          <t>TRANSFERENCIA</t>
        </is>
      </c>
      <c r="Q179" s="119">
        <f>IF(N($H179)&lt;2,"",IF(K179="","",K179+31))</f>
        <v/>
      </c>
      <c r="R179" s="124">
        <f>IF(Q179="","",TODAY()-Q179)</f>
        <v/>
      </c>
      <c r="S179" s="406" t="n">
        <v>46087</v>
      </c>
      <c r="T179" s="184" t="n">
        <v>875000</v>
      </c>
      <c r="U179" s="184">
        <f>IF(Q179="","SIN ESTADO",IF(S179&lt;&gt;"","PAGA",IF(R179&gt;0,"VENCIDA",IF(R179&gt;=-5,"POR VENCER","AL DÍA"))))</f>
        <v/>
      </c>
      <c r="V179" s="185" t="inlineStr">
        <is>
          <t>TRANSFERENCIA</t>
        </is>
      </c>
      <c r="W179" s="119">
        <f>IF(N($H179)&lt;3,"",IF(Q179="","",Q179+31))</f>
        <v/>
      </c>
      <c r="X179" s="124">
        <f>IF(W179="","",TODAY()-W179)</f>
        <v/>
      </c>
      <c r="Y179" s="407" t="n">
        <v>46129</v>
      </c>
      <c r="Z179" s="184" t="n">
        <v>875000</v>
      </c>
      <c r="AA179" s="184">
        <f>IF(W179="","SIN ESTADO",IF(Y179&lt;&gt;"","PAGA",IF(X179&gt;0,"VENCIDA",IF(X179&gt;=-5,"POR VENCER","AL DÍA"))))</f>
        <v/>
      </c>
      <c r="AB179" s="185" t="inlineStr">
        <is>
          <t>TRANSFERENCIA</t>
        </is>
      </c>
      <c r="AC179" s="119">
        <f>IF(N($H179)&lt;4,"",IF(W179="","",W179+31))</f>
        <v/>
      </c>
      <c r="AD179" s="124">
        <f>IF(AC179="","",TODAY()-AC179)</f>
        <v/>
      </c>
      <c r="AE179" s="494" t="n">
        <v>46149</v>
      </c>
      <c r="AF179" s="184" t="n">
        <v>875000</v>
      </c>
      <c r="AG179" s="184">
        <f>IF(AC179="","SIN ESTADO",IF(AE179&lt;&gt;"","PAGA",IF(AD179&gt;0,"VENCIDA",IF(AD179&gt;=-5,"POR VENCER","AL DÍA"))))</f>
        <v/>
      </c>
      <c r="AH179" s="185" t="inlineStr">
        <is>
          <t>TRANSFERENCIA</t>
        </is>
      </c>
      <c r="AI179" s="119">
        <f>IF(N($H179)&lt;5,"",IF(AC179="","",AC179+31))</f>
        <v/>
      </c>
      <c r="AJ179" s="124">
        <f>IF(AI179="","",TODAY()-AI179)</f>
        <v/>
      </c>
      <c r="AK179" s="494" t="n">
        <v>46186</v>
      </c>
      <c r="AL179" s="184" t="n">
        <v>875000</v>
      </c>
      <c r="AM179" s="184">
        <f>IF(AI179="","SIN ESTADO",IF(AK179&lt;&gt;"","PAGA",IF(AJ179&gt;0,"VENCIDA",IF(AJ179&gt;=-5,"POR VENCER","AL DÍA"))))</f>
        <v/>
      </c>
      <c r="AN179" s="185" t="inlineStr">
        <is>
          <t>TRANSFERENCIA</t>
        </is>
      </c>
      <c r="AO179" s="119">
        <f>IF(N($H179)&lt;6,"",IF(AI179="","",AI179+31))</f>
        <v/>
      </c>
      <c r="AP179" s="124">
        <f>IF(AO179="","",TODAY()-AO179)</f>
        <v/>
      </c>
      <c r="AQ179" s="270" t="n">
        <v>46234</v>
      </c>
      <c r="AR179" s="184" t="n">
        <v>875000</v>
      </c>
      <c r="AS179" s="184">
        <f>IF(AO179="","SIN ESTADO",IF(AQ179&lt;&gt;"","PAGA",IF(AP179&gt;0,"VENCIDA",IF(AP179&gt;=-5,"POR VENCER","AL DÍA"))))</f>
        <v/>
      </c>
      <c r="AT179" s="185" t="inlineStr">
        <is>
          <t>TRANSFERENCIA</t>
        </is>
      </c>
      <c r="AU179" s="119">
        <f>IF(N($H179)&lt;7,"",IF(AO179="","",AO179+31))</f>
        <v/>
      </c>
      <c r="AV179" s="124">
        <f>IF(AU179="","",TODAY()-AU179)</f>
        <v/>
      </c>
      <c r="AW179" s="494" t="n">
        <v>46270</v>
      </c>
      <c r="AX179" s="184" t="n">
        <v>6000000</v>
      </c>
      <c r="AY179" s="184">
        <f>IF(AU179="","SIN ESTADO",IF(AW179&lt;&gt;"","PAGA",IF(AV179&gt;0,"VENCIDA",IF(AV179&gt;=-5,"POR VENCER","AL DÍA"))))</f>
        <v/>
      </c>
      <c r="AZ179" s="185" t="inlineStr">
        <is>
          <t>TRANSFERENCIA</t>
        </is>
      </c>
      <c r="BA179" s="119">
        <f>IF(N($H179)&lt;8,"",IF(AU179="","",AU179+31))</f>
        <v/>
      </c>
      <c r="BB179" s="124">
        <f>IF(BA179="","",TODAY()-BA179)</f>
        <v/>
      </c>
      <c r="BC179" s="494" t="n">
        <v>46270</v>
      </c>
      <c r="BD179" s="184" t="n"/>
      <c r="BE179" s="184">
        <f>IF(BA179="","SIN ESTADO",IF(BC179&lt;&gt;"","PAGA",IF(BB179&gt;0,"VENCIDA",IF(BB179&gt;=-5,"POR VENCER","AL DÍA"))))</f>
        <v/>
      </c>
      <c r="BF179" s="185" t="n"/>
      <c r="BG179" s="119">
        <f>IF(N($H179)&lt;9,"",IF(BA179="","",BA179+31))</f>
        <v/>
      </c>
      <c r="BH179" s="124">
        <f>IF(BG179="","",TODAY()-BG179)</f>
        <v/>
      </c>
      <c r="BI179" s="494" t="n">
        <v>46270</v>
      </c>
      <c r="BJ179" s="184" t="n"/>
      <c r="BK179" s="184">
        <f>IF(BG179="","SIN ESTADO",IF(BI179&lt;&gt;"","PAGA",IF(BH179&gt;0,"VENCIDA",IF(BH179&gt;=-5,"POR VENCER","AL DÍA"))))</f>
        <v/>
      </c>
      <c r="BL179" s="185" t="n"/>
      <c r="BM179" s="119">
        <f>IF(N($H179)&lt;10,"",IF(BG179="","",BG179+31))</f>
        <v/>
      </c>
      <c r="BN179" s="124">
        <f>IF(BM179="","",TODAY()-BM179)</f>
        <v/>
      </c>
      <c r="BO179" s="494" t="n">
        <v>46270</v>
      </c>
      <c r="BP179" s="184" t="n"/>
      <c r="BQ179" s="184">
        <f>IF(BM179="","SIN ESTADO",IF(BO179&lt;&gt;"","PAGA",IF(BN179&gt;0,"VENCIDA",IF(BN179&gt;=-5,"POR VENCER","AL DÍA"))))</f>
        <v/>
      </c>
      <c r="BR179" s="185" t="n"/>
      <c r="BS179" s="119">
        <f>IF(N($H179)&lt;11,"",IF(BM179="","",BM179+31))</f>
        <v/>
      </c>
      <c r="BT179" s="124">
        <f>IF(BS179="","",TODAY()-BS179)</f>
        <v/>
      </c>
      <c r="BU179" s="494" t="n">
        <v>46270</v>
      </c>
      <c r="BV179" s="184" t="n"/>
      <c r="BW179" s="184">
        <f>IF(BS179="","SIN ESTADO",IF(BU179&lt;&gt;"","PAGA",IF(BT179&gt;0,"VENCIDA",IF(BT179&gt;=-5,"POR VENCER","AL DÍA"))))</f>
        <v/>
      </c>
      <c r="BX179" s="185" t="n"/>
      <c r="BY179" s="119">
        <f>IF(N($H179)&lt;12,"",IF(BS179="","",BS179+31))</f>
        <v/>
      </c>
      <c r="BZ179" s="124">
        <f>IF(BY179="","",TODAY()-BY179)</f>
        <v/>
      </c>
      <c r="CA179" s="494" t="n">
        <v>46270</v>
      </c>
      <c r="CB179" s="184" t="n"/>
      <c r="CC179" s="184">
        <f>IF(BY179="","SIN ESTADO",IF(CA179&lt;&gt;"","PAGA",IF(BZ179&gt;0,"VENCIDA",IF(BZ179&gt;=-5,"POR VENCER","AL DÍA"))))</f>
        <v/>
      </c>
      <c r="CD179" s="185" t="n"/>
      <c r="CE179" s="119">
        <f>IF(N($H179)&lt;13,"",IF(BY179="","",BY179+31))</f>
        <v/>
      </c>
      <c r="CF179" s="124">
        <f>IF(CE179="","",TODAY()-CE179)</f>
        <v/>
      </c>
      <c r="CG179" s="494" t="n"/>
      <c r="CH179" s="184" t="n"/>
      <c r="CI179" s="184">
        <f>IF(CE179="","SIN ESTADO",IF(CG179&lt;&gt;"","PAGA",IF(CF179&gt;0,"VENCIDA",IF(CF179&gt;=-5,"POR VENCER","AL DÍA"))))</f>
        <v/>
      </c>
      <c r="CJ179" s="185" t="n"/>
      <c r="CK179" s="119">
        <f>IF(N($H179)&lt;14,"",IF(CE179="","",CE179+31))</f>
        <v/>
      </c>
      <c r="CL179" s="124">
        <f>IF(CK179="","",TODAY()-CK179)</f>
        <v/>
      </c>
      <c r="CM179" s="494" t="n"/>
      <c r="CN179" s="184" t="n"/>
      <c r="CO179" s="184">
        <f>IF(CK179="","SIN ESTADO",IF(CM179&lt;&gt;"","PAGA",IF(CL179&gt;0,"VENCIDA",IF(CL179&gt;=-5,"POR VENCER","AL DÍA"))))</f>
        <v/>
      </c>
      <c r="CP179" s="185" t="n"/>
      <c r="CQ179" s="119">
        <f>IF(N($H179)&lt;15,"",IF(CK179="","",CK179+31))</f>
        <v/>
      </c>
      <c r="CR179" s="124">
        <f>IF(CQ179="","",TODAY()-CQ179)</f>
        <v/>
      </c>
      <c r="CS179" s="494" t="n"/>
      <c r="CT179" s="184" t="n"/>
      <c r="CU179" s="184">
        <f>IF(CQ179="","SIN ESTADO",IF(CS179&lt;&gt;"","PAGA",IF(CR179&gt;0,"VENCIDA",IF(CR179&gt;=-5,"POR VENCER","AL DÍA"))))</f>
        <v/>
      </c>
      <c r="CV179" s="185" t="n"/>
      <c r="CW179" s="119">
        <f>IF(N($H179)&lt;16,"",IF(CQ179="","",CQ179+31))</f>
        <v/>
      </c>
      <c r="CX179" s="124">
        <f>IF(CW179="","",TODAY()-CW179)</f>
        <v/>
      </c>
      <c r="CY179" s="494" t="n"/>
      <c r="CZ179" s="184" t="n"/>
      <c r="DA179" s="184">
        <f>IF(CW179="","SIN ESTADO",IF(CY179&lt;&gt;"","PAGA",IF(CX179&gt;0,"VENCIDA",IF(CX179&gt;=-5,"POR VENCER","AL DÍA"))))</f>
        <v/>
      </c>
      <c r="DB179" s="185" t="n"/>
      <c r="DC179" s="119">
        <f>IF(N($H179)&lt;17,"",IF(CW179="","",CW179+31))</f>
        <v/>
      </c>
      <c r="DD179" s="124">
        <f>IF(DC179="","",TODAY()-DC179)</f>
        <v/>
      </c>
      <c r="DE179" s="494" t="n"/>
      <c r="DF179" s="184" t="n"/>
      <c r="DG179" s="184">
        <f>IF(DC179="","SIN ESTADO",IF(DE179&lt;&gt;"","PAGA",IF(DD179&gt;0,"VENCIDA",IF(DD179&gt;=-5,"POR VENCER","AL DÍA"))))</f>
        <v/>
      </c>
      <c r="DH179" s="185" t="n"/>
      <c r="DI179" s="119">
        <f>IF(N($H179)&lt;18,"",IF(DC179="","",DC179+31))</f>
        <v/>
      </c>
      <c r="DJ179" s="124">
        <f>IF(DI179="","",TODAY()-DI179)</f>
        <v/>
      </c>
      <c r="DK179" s="494" t="n"/>
      <c r="DL179" s="184" t="n"/>
      <c r="DM179" s="184">
        <f>IF(DI179="","SIN ESTADO",IF(DK179&lt;&gt;"","PAGA",IF(DJ179&gt;0,"VENCIDA",IF(DJ179&gt;=-5,"POR VENCER","AL DÍA"))))</f>
        <v/>
      </c>
      <c r="DN179" s="185" t="n"/>
      <c r="DO179" s="119">
        <f>IF(N($H179)&lt;19,"",IF(DI179="","",DI179+31))</f>
        <v/>
      </c>
      <c r="DP179" s="124">
        <f>IF(DO179="","",TODAY()-DO179)</f>
        <v/>
      </c>
      <c r="DQ179" s="494" t="n"/>
      <c r="DR179" s="184" t="n"/>
      <c r="DS179" s="184">
        <f>IF(DO179="","SIN ESTADO",IF(DQ179&lt;&gt;"","PAGA",IF(DP179&gt;0,"VENCIDA",IF(DP179&gt;=-5,"POR VENCER","AL DÍA"))))</f>
        <v/>
      </c>
      <c r="DT179" s="185" t="n"/>
      <c r="DU179" s="119">
        <f>IF(N($H179)&lt;20,"",IF(DO179="","",DO179+31))</f>
        <v/>
      </c>
      <c r="DV179" s="124">
        <f>IF(DU179="","",TODAY()-DU179)</f>
        <v/>
      </c>
      <c r="DW179" s="494" t="n"/>
      <c r="DX179" s="184" t="n"/>
      <c r="DY179" s="184">
        <f>IF(DU179="","SIN ESTADO",IF(DW179&lt;&gt;"","PAGA",IF(DV179&gt;0,"VENCIDA",IF(DV179&gt;=-5,"POR VENCER","AL DÍA"))))</f>
        <v/>
      </c>
      <c r="DZ179" s="185" t="n"/>
      <c r="EA179" s="119">
        <f>IF(N($H179)&lt;21,"",IF(DU179="","",DU179+31))</f>
        <v/>
      </c>
      <c r="EB179" s="124">
        <f>IF(EA179="","",TODAY()-EA179)</f>
        <v/>
      </c>
      <c r="EC179" s="494" t="n"/>
      <c r="ED179" s="184" t="n"/>
      <c r="EE179" s="184">
        <f>IF(EA179="","SIN ESTADO",IF(EC179&lt;&gt;"","PAGA",IF(EB179&gt;0,"VENCIDA",IF(EB179&gt;=-5,"POR VENCER","AL DÍA"))))</f>
        <v/>
      </c>
      <c r="EF179" s="185" t="n"/>
      <c r="EG179" s="119">
        <f>IF(N($H179)&lt;22,"",IF(EA179="","",EA179+31))</f>
        <v/>
      </c>
      <c r="EH179" s="124">
        <f>IF(EG179="","",TODAY()-EG179)</f>
        <v/>
      </c>
      <c r="EI179" s="494" t="n"/>
      <c r="EJ179" s="184" t="n"/>
      <c r="EK179" s="184">
        <f>IF(EG179="","SIN ESTADO",IF(EI179&lt;&gt;"","PAGA",IF(EH179&gt;0,"VENCIDA",IF(EH179&gt;=-5,"POR VENCER","AL DÍA"))))</f>
        <v/>
      </c>
      <c r="EL179" s="185" t="n"/>
      <c r="EM179" s="119">
        <f>IF(N($H179)&lt;23,"",IF(EG179="","",EG179+31))</f>
        <v/>
      </c>
      <c r="EN179" s="124">
        <f>IF(EM179="","",TODAY()-EM179)</f>
        <v/>
      </c>
      <c r="EO179" s="494" t="n"/>
      <c r="EP179" s="184" t="n"/>
      <c r="EQ179" s="184">
        <f>IF(EM179="","SIN ESTADO",IF(EO179&lt;&gt;"","PAGA",IF(EN179&gt;0,"VENCIDA",IF(EN179&gt;=-5,"POR VENCER","AL DÍA"))))</f>
        <v/>
      </c>
      <c r="ER179" s="185" t="n"/>
      <c r="ES179" s="119">
        <f>IF(N($H179)&lt;24,"",IF(EM179="","",EM179+31))</f>
        <v/>
      </c>
      <c r="ET179" s="124">
        <f>IF(ES179="","",TODAY()-ES179)</f>
        <v/>
      </c>
      <c r="EU179" s="494" t="n"/>
      <c r="EV179" s="184" t="n"/>
      <c r="EW179" s="184">
        <f>IF(ES179="","SIN ESTADO",IF(EU179&lt;&gt;"","PAGA",IF(ET179&gt;0,"VENCIDA",IF(ET179&gt;=-5,"POR VENCER","AL DÍA"))))</f>
        <v/>
      </c>
      <c r="EX179" s="185" t="n"/>
      <c r="EY179" s="119">
        <f>IF(N($H179)&lt;25,"",IF(ES179="","",ES179+31))</f>
        <v/>
      </c>
      <c r="EZ179" s="124">
        <f>IF(EY179="","",TODAY()-EY179)</f>
        <v/>
      </c>
      <c r="FA179" s="494" t="n"/>
      <c r="FB179" s="184" t="n"/>
      <c r="FC179" s="184">
        <f>IF(EY179="","SIN ESTADO",IF(FA179&lt;&gt;"","PAGA",IF(EZ179&gt;0,"VENCIDA",IF(EZ179&gt;=-5,"POR VENCER","AL DÍA"))))</f>
        <v/>
      </c>
      <c r="FD179" s="185" t="n"/>
      <c r="FE179" s="119">
        <f>IF(N($H179)&lt;26,"",IF(EY179="","",EY179+31))</f>
        <v/>
      </c>
      <c r="FF179" s="124">
        <f>IF(FE179="","",TODAY()-FE179)</f>
        <v/>
      </c>
      <c r="FG179" s="494" t="n"/>
      <c r="FH179" s="184" t="n"/>
      <c r="FI179" s="184">
        <f>IF(FE179="","SIN ESTADO",IF(FG179&lt;&gt;"","PAGA",IF(FF179&gt;0,"VENCIDA",IF(FF179&gt;=-5,"POR VENCER","AL DÍA"))))</f>
        <v/>
      </c>
      <c r="FJ179" s="185" t="n"/>
      <c r="FK179" s="119">
        <f>IF(N($H179)&lt;27,"",IF(FE179="","",FE179+31))</f>
        <v/>
      </c>
      <c r="FL179" s="124">
        <f>IF(FK179="","",TODAY()-FK179)</f>
        <v/>
      </c>
      <c r="FM179" s="494" t="n"/>
      <c r="FN179" s="184" t="n"/>
      <c r="FO179" s="184">
        <f>IF(FK179="","SIN ESTADO",IF(FM179&lt;&gt;"","PAGA",IF(FL179&gt;0,"VENCIDA",IF(FL179&gt;=-5,"POR VENCER","AL DÍA"))))</f>
        <v/>
      </c>
      <c r="FP179" s="185" t="n"/>
      <c r="FQ179" s="119">
        <f>IF(N($H179)&lt;28,"",IF(FK179="","",FK179+31))</f>
        <v/>
      </c>
      <c r="FR179" s="124">
        <f>IF(FQ179="","",TODAY()-FQ179)</f>
        <v/>
      </c>
      <c r="FS179" s="494" t="n"/>
      <c r="FT179" s="184" t="n"/>
      <c r="FU179" s="184">
        <f>IF(FQ179="","SIN ESTADO",IF(FS179&lt;&gt;"","PAGA",IF(FR179&gt;0,"VENCIDA",IF(FR179&gt;=-5,"POR VENCER","AL DÍA"))))</f>
        <v/>
      </c>
      <c r="FV179" s="185" t="n"/>
      <c r="FW179" s="119">
        <f>IF(N($H179)&lt;29,"",IF(FQ179="","",FQ179+31))</f>
        <v/>
      </c>
      <c r="FX179" s="124">
        <f>IF(FW179="","",TODAY()-FW179)</f>
        <v/>
      </c>
      <c r="FY179" s="494" t="n"/>
      <c r="FZ179" s="184" t="n"/>
      <c r="GA179" s="184">
        <f>IF(FW179="","SIN ESTADO",IF(FY179&lt;&gt;"","PAGA",IF(FX179&gt;0,"VENCIDA",IF(FX179&gt;=-5,"POR VENCER","AL DÍA"))))</f>
        <v/>
      </c>
      <c r="GB179" s="185" t="n"/>
      <c r="GC179" s="119">
        <f>IF(N($H179)&lt;30,"",IF(FW179="","",FW179+31))</f>
        <v/>
      </c>
      <c r="GD179" s="124">
        <f>IF(GC179="","",TODAY()-GC179)</f>
        <v/>
      </c>
      <c r="GE179" s="494" t="n"/>
      <c r="GF179" s="184" t="n"/>
      <c r="GG179" s="184">
        <f>IF(GC179="","SIN ESTADO",IF(GE179&lt;&gt;"","PAGA",IF(GD179&gt;0,"VENCIDA",IF(GD179&gt;=-5,"POR VENCER","AL DÍA"))))</f>
        <v/>
      </c>
      <c r="GH179" s="185" t="n"/>
      <c r="GI179" s="119">
        <f>IF(N($H179)&lt;31,"",IF(GC179="","",GC179+31))</f>
        <v/>
      </c>
      <c r="GJ179" s="124">
        <f>IF(GI179="","",TODAY()-GI179)</f>
        <v/>
      </c>
      <c r="GK179" s="494" t="n"/>
      <c r="GL179" s="184" t="n"/>
      <c r="GM179" s="184">
        <f>IF(GI179="","SIN ESTADO",IF(GK179&lt;&gt;"","PAGA",IF(GJ179&gt;0,"VENCIDA",IF(GJ179&gt;=-5,"POR VENCER","AL DÍA"))))</f>
        <v/>
      </c>
      <c r="GN179" s="185" t="n"/>
      <c r="GO179" s="119">
        <f>IF(N($H179)&lt;32,"",IF(GI179="","",GI179+31))</f>
        <v/>
      </c>
      <c r="GP179" s="124">
        <f>IF(GO179="","",TODAY()-GO179)</f>
        <v/>
      </c>
      <c r="GQ179" s="494" t="n"/>
      <c r="GR179" s="184" t="n"/>
      <c r="GS179" s="184">
        <f>IF(GO179="","SIN ESTADO",IF(GQ179&lt;&gt;"","PAGA",IF(GP179&gt;0,"VENCIDA",IF(GP179&gt;=-5,"POR VENCER","AL DÍA"))))</f>
        <v/>
      </c>
      <c r="GT179" s="185" t="n"/>
      <c r="GU179" s="119">
        <f>IF(N($H179)&lt;33,"",IF(GO179="","",GO179+31))</f>
        <v/>
      </c>
      <c r="GV179" s="124">
        <f>IF(GU179="","",TODAY()-GU179)</f>
        <v/>
      </c>
      <c r="GW179" s="494" t="n"/>
      <c r="GX179" s="184" t="n"/>
      <c r="GY179" s="184">
        <f>IF(GU179="","SIN ESTADO",IF(GW179&lt;&gt;"","PAGA",IF(GV179&gt;0,"VENCIDA",IF(GV179&gt;=-5,"POR VENCER","AL DÍA"))))</f>
        <v/>
      </c>
      <c r="GZ179" s="185" t="n"/>
      <c r="HA179" s="119">
        <f>IF(N($H179)&lt;34,"",IF(GU179="","",GU179+31))</f>
        <v/>
      </c>
      <c r="HB179" s="124">
        <f>IF(HA179="","",TODAY()-HA179)</f>
        <v/>
      </c>
      <c r="HC179" s="494" t="n"/>
      <c r="HD179" s="184" t="n"/>
      <c r="HE179" s="184">
        <f>IF(HA179="","SIN ESTADO",IF(HC179&lt;&gt;"","PAGA",IF(HB179&gt;0,"VENCIDA",IF(HB179&gt;=-5,"POR VENCER","AL DÍA"))))</f>
        <v/>
      </c>
      <c r="HF179" s="185" t="n"/>
      <c r="HG179" s="119">
        <f>IF(N($H179)&lt;35,"",IF(HA179="","",HA179+31))</f>
        <v/>
      </c>
      <c r="HH179" s="124">
        <f>IF(HG179="","",TODAY()-HG179)</f>
        <v/>
      </c>
      <c r="HI179" s="494" t="n"/>
      <c r="HJ179" s="184" t="n"/>
      <c r="HK179" s="184">
        <f>IF(HG179="","SIN ESTADO",IF(HI179&lt;&gt;"","PAGA",IF(HH179&gt;0,"VENCIDA",IF(HH179&gt;=-5,"POR VENCER","AL DÍA"))))</f>
        <v/>
      </c>
      <c r="HL179" s="168" t="n"/>
      <c r="HM179" s="119">
        <f>IF(N($H179)&lt;36,"",IF(HG179="","",HG179+31))</f>
        <v/>
      </c>
      <c r="HN179" s="124">
        <f>IF(HM179="","",TODAY()-HM179)</f>
        <v/>
      </c>
      <c r="HO179" s="494" t="n"/>
      <c r="HP179" s="184" t="n"/>
      <c r="HQ179" s="184">
        <f>IF(HM179="","SIN ESTADO",IF(HO179&lt;&gt;"","PAGA",IF(HN179&gt;0,"VENCIDA",IF(HN179&gt;=-5,"POR VENCER","AL DÍA"))))</f>
        <v/>
      </c>
      <c r="HR179" s="168" t="n"/>
      <c r="HS179" s="169">
        <f>N179+T179+Z179+AF179+AL179+AR179+AX179+BD179+BJ179+BP179+BV179+CB179+CH179+CN179+CT179+CZ179+DF179+DL179+DR179+DX179+ED179+EJ179+EP179+EV179+FB179+FH179+FN179+FT179+FZ179+GF179+GL179+GR179+GX179+HD179+HJ179+HP179</f>
        <v/>
      </c>
      <c r="HU179" s="170">
        <f>IFERROR(N($J179),0)</f>
        <v/>
      </c>
      <c r="HW179" s="170">
        <f>SUMPRODUCT((MOD(COLUMN($M179:$HR179)-COLUMN($M179),6)=0)*ISNUMBER($M179:$HR179)*($M179:$HR179&gt;=RESUMEN!$C$26)*($M179:$HR179&lt;=RESUMEN!$C$27)*IFERROR(N($N179:$HS179),0))</f>
        <v/>
      </c>
      <c r="HX179" s="170">
        <f>SUMPRODUCT((MOD(COLUMN($M179:$HR179)-COLUMN($M179),6)=0)*ISNUMBER($M179:$HR179)*($M179:$HR179&gt;=RESUMEN!$C$26)*($M179:$HR179&lt;=RESUMEN!$C$27))</f>
        <v/>
      </c>
    </row>
    <row r="180" ht="15.75" customHeight="1" s="506">
      <c r="B180" s="113">
        <f>VENTAS!A179</f>
        <v/>
      </c>
      <c r="C180" s="236">
        <f>VENTAS!B179</f>
        <v/>
      </c>
      <c r="D180" s="53">
        <f>VENTAS!C179</f>
        <v/>
      </c>
      <c r="E180" s="114">
        <f>VENTAS!D179</f>
        <v/>
      </c>
      <c r="F180" s="114">
        <f>VENTAS!J179</f>
        <v/>
      </c>
      <c r="G180" s="494">
        <f>VENTAS!F179</f>
        <v/>
      </c>
      <c r="H180" s="479">
        <f>VENTAS!K179</f>
        <v/>
      </c>
      <c r="I180" s="479">
        <f>VENTAS!M179</f>
        <v/>
      </c>
      <c r="J180" s="184">
        <f>VENTAS!L179</f>
        <v/>
      </c>
      <c r="K180" s="119">
        <f>IF(N($H180)&lt;1,"",$G180+31)</f>
        <v/>
      </c>
      <c r="L180" s="124">
        <f>IF(K180="","",TODAY()-K180)</f>
        <v/>
      </c>
      <c r="M180" s="494" t="n">
        <v>46059</v>
      </c>
      <c r="N180" s="374" t="n">
        <v>21000000</v>
      </c>
      <c r="O180" s="184">
        <f>IF(K180="","SIN ESTADO",IF(M180&lt;&gt;"","PAGA",IF(L180&gt;0,"VENCIDA",IF(L180&gt;=-5,"POR VENCER","AL DÍA"))))</f>
        <v/>
      </c>
      <c r="P180" s="185" t="inlineStr">
        <is>
          <t>EFECTIVO</t>
        </is>
      </c>
      <c r="Q180" s="119">
        <f>IF(N($H180)&lt;2,"",IF(K180="","",K180+31))</f>
        <v/>
      </c>
      <c r="R180" s="124">
        <f>IF(Q180="","",TODAY()-Q180)</f>
        <v/>
      </c>
      <c r="S180" s="494" t="n"/>
      <c r="T180" s="184" t="n"/>
      <c r="U180" s="184">
        <f>IF(Q180="","SIN ESTADO",IF(S180&lt;&gt;"","PAGA",IF(R180&gt;0,"VENCIDA",IF(R180&gt;=-5,"POR VENCER","AL DÍA"))))</f>
        <v/>
      </c>
      <c r="V180" s="185" t="n"/>
      <c r="W180" s="119">
        <f>IF(N($H180)&lt;3,"",IF(Q180="","",Q180+31))</f>
        <v/>
      </c>
      <c r="X180" s="124">
        <f>IF(W180="","",TODAY()-W180)</f>
        <v/>
      </c>
      <c r="Y180" s="494" t="n"/>
      <c r="Z180" s="184" t="n"/>
      <c r="AA180" s="184">
        <f>IF(W180="","SIN ESTADO",IF(Y180&lt;&gt;"","PAGA",IF(X180&gt;0,"VENCIDA",IF(X180&gt;=-5,"POR VENCER","AL DÍA"))))</f>
        <v/>
      </c>
      <c r="AB180" s="185" t="n"/>
      <c r="AC180" s="119">
        <f>IF(N($H180)&lt;4,"",IF(W180="","",W180+31))</f>
        <v/>
      </c>
      <c r="AD180" s="124">
        <f>IF(AC180="","",TODAY()-AC180)</f>
        <v/>
      </c>
      <c r="AE180" s="494" t="n"/>
      <c r="AF180" s="184" t="n"/>
      <c r="AG180" s="184">
        <f>IF(AC180="","SIN ESTADO",IF(AE180&lt;&gt;"","PAGA",IF(AD180&gt;0,"VENCIDA",IF(AD180&gt;=-5,"POR VENCER","AL DÍA"))))</f>
        <v/>
      </c>
      <c r="AH180" s="185" t="n"/>
      <c r="AI180" s="119">
        <f>IF(N($H180)&lt;5,"",IF(AC180="","",AC180+31))</f>
        <v/>
      </c>
      <c r="AJ180" s="124">
        <f>IF(AI180="","",TODAY()-AI180)</f>
        <v/>
      </c>
      <c r="AK180" s="494" t="n"/>
      <c r="AL180" s="184" t="n"/>
      <c r="AM180" s="184">
        <f>IF(AI180="","SIN ESTADO",IF(AK180&lt;&gt;"","PAGA",IF(AJ180&gt;0,"VENCIDA",IF(AJ180&gt;=-5,"POR VENCER","AL DÍA"))))</f>
        <v/>
      </c>
      <c r="AN180" s="185" t="n"/>
      <c r="AO180" s="119">
        <f>IF(N($H180)&lt;6,"",IF(AI180="","",AI180+31))</f>
        <v/>
      </c>
      <c r="AP180" s="124">
        <f>IF(AO180="","",TODAY()-AO180)</f>
        <v/>
      </c>
      <c r="AQ180" s="270" t="n"/>
      <c r="AR180" s="184" t="n"/>
      <c r="AS180" s="184">
        <f>IF(AO180="","SIN ESTADO",IF(AQ180&lt;&gt;"","PAGA",IF(AP180&gt;0,"VENCIDA",IF(AP180&gt;=-5,"POR VENCER","AL DÍA"))))</f>
        <v/>
      </c>
      <c r="AT180" s="185" t="n"/>
      <c r="AU180" s="119">
        <f>IF(N($H180)&lt;7,"",IF(AO180="","",AO180+31))</f>
        <v/>
      </c>
      <c r="AV180" s="124">
        <f>IF(AU180="","",TODAY()-AU180)</f>
        <v/>
      </c>
      <c r="AW180" s="494" t="n"/>
      <c r="AX180" s="184" t="n"/>
      <c r="AY180" s="184">
        <f>IF(AU180="","SIN ESTADO",IF(AW180&lt;&gt;"","PAGA",IF(AV180&gt;0,"VENCIDA",IF(AV180&gt;=-5,"POR VENCER","AL DÍA"))))</f>
        <v/>
      </c>
      <c r="AZ180" s="185" t="n"/>
      <c r="BA180" s="119">
        <f>IF(N($H180)&lt;8,"",IF(AU180="","",AU180+31))</f>
        <v/>
      </c>
      <c r="BB180" s="124">
        <f>IF(BA180="","",TODAY()-BA180)</f>
        <v/>
      </c>
      <c r="BC180" s="494" t="n"/>
      <c r="BD180" s="184" t="n"/>
      <c r="BE180" s="184">
        <f>IF(BA180="","SIN ESTADO",IF(BC180&lt;&gt;"","PAGA",IF(BB180&gt;0,"VENCIDA",IF(BB180&gt;=-5,"POR VENCER","AL DÍA"))))</f>
        <v/>
      </c>
      <c r="BF180" s="185" t="n"/>
      <c r="BG180" s="119">
        <f>IF(N($H180)&lt;9,"",IF(BA180="","",BA180+31))</f>
        <v/>
      </c>
      <c r="BH180" s="124">
        <f>IF(BG180="","",TODAY()-BG180)</f>
        <v/>
      </c>
      <c r="BI180" s="494" t="n"/>
      <c r="BJ180" s="184" t="n"/>
      <c r="BK180" s="184">
        <f>IF(BG180="","SIN ESTADO",IF(BI180&lt;&gt;"","PAGA",IF(BH180&gt;0,"VENCIDA",IF(BH180&gt;=-5,"POR VENCER","AL DÍA"))))</f>
        <v/>
      </c>
      <c r="BL180" s="185" t="n"/>
      <c r="BM180" s="119">
        <f>IF(N($H180)&lt;10,"",IF(BG180="","",BG180+31))</f>
        <v/>
      </c>
      <c r="BN180" s="124">
        <f>IF(BM180="","",TODAY()-BM180)</f>
        <v/>
      </c>
      <c r="BO180" s="494" t="n"/>
      <c r="BP180" s="184" t="n"/>
      <c r="BQ180" s="184">
        <f>IF(BM180="","SIN ESTADO",IF(BO180&lt;&gt;"","PAGA",IF(BN180&gt;0,"VENCIDA",IF(BN180&gt;=-5,"POR VENCER","AL DÍA"))))</f>
        <v/>
      </c>
      <c r="BR180" s="185" t="n"/>
      <c r="BS180" s="119">
        <f>IF(N($H180)&lt;11,"",IF(BM180="","",BM180+31))</f>
        <v/>
      </c>
      <c r="BT180" s="124">
        <f>IF(BS180="","",TODAY()-BS180)</f>
        <v/>
      </c>
      <c r="BU180" s="494" t="n"/>
      <c r="BV180" s="184" t="n"/>
      <c r="BW180" s="184">
        <f>IF(BS180="","SIN ESTADO",IF(BU180&lt;&gt;"","PAGA",IF(BT180&gt;0,"VENCIDA",IF(BT180&gt;=-5,"POR VENCER","AL DÍA"))))</f>
        <v/>
      </c>
      <c r="BX180" s="185" t="n"/>
      <c r="BY180" s="119">
        <f>IF(N($H180)&lt;12,"",IF(BS180="","",BS180+31))</f>
        <v/>
      </c>
      <c r="BZ180" s="124">
        <f>IF(BY180="","",TODAY()-BY180)</f>
        <v/>
      </c>
      <c r="CA180" s="494" t="n"/>
      <c r="CB180" s="184" t="n"/>
      <c r="CC180" s="184">
        <f>IF(BY180="","SIN ESTADO",IF(CA180&lt;&gt;"","PAGA",IF(BZ180&gt;0,"VENCIDA",IF(BZ180&gt;=-5,"POR VENCER","AL DÍA"))))</f>
        <v/>
      </c>
      <c r="CD180" s="185" t="n"/>
      <c r="CE180" s="119">
        <f>IF(N($H180)&lt;13,"",IF(BY180="","",BY180+31))</f>
        <v/>
      </c>
      <c r="CF180" s="124">
        <f>IF(CE180="","",TODAY()-CE180)</f>
        <v/>
      </c>
      <c r="CG180" s="494" t="n"/>
      <c r="CH180" s="184" t="n"/>
      <c r="CI180" s="184">
        <f>IF(CE180="","SIN ESTADO",IF(CG180&lt;&gt;"","PAGA",IF(CF180&gt;0,"VENCIDA",IF(CF180&gt;=-5,"POR VENCER","AL DÍA"))))</f>
        <v/>
      </c>
      <c r="CJ180" s="185" t="n"/>
      <c r="CK180" s="119">
        <f>IF(N($H180)&lt;14,"",IF(CE180="","",CE180+31))</f>
        <v/>
      </c>
      <c r="CL180" s="124">
        <f>IF(CK180="","",TODAY()-CK180)</f>
        <v/>
      </c>
      <c r="CM180" s="494" t="n"/>
      <c r="CN180" s="184" t="n"/>
      <c r="CO180" s="184">
        <f>IF(CK180="","SIN ESTADO",IF(CM180&lt;&gt;"","PAGA",IF(CL180&gt;0,"VENCIDA",IF(CL180&gt;=-5,"POR VENCER","AL DÍA"))))</f>
        <v/>
      </c>
      <c r="CP180" s="185" t="n"/>
      <c r="CQ180" s="119">
        <f>IF(N($H180)&lt;15,"",IF(CK180="","",CK180+31))</f>
        <v/>
      </c>
      <c r="CR180" s="124">
        <f>IF(CQ180="","",TODAY()-CQ180)</f>
        <v/>
      </c>
      <c r="CS180" s="494" t="n"/>
      <c r="CT180" s="184" t="n"/>
      <c r="CU180" s="184">
        <f>IF(CQ180="","SIN ESTADO",IF(CS180&lt;&gt;"","PAGA",IF(CR180&gt;0,"VENCIDA",IF(CR180&gt;=-5,"POR VENCER","AL DÍA"))))</f>
        <v/>
      </c>
      <c r="CV180" s="185" t="n"/>
      <c r="CW180" s="119">
        <f>IF(N($H180)&lt;16,"",IF(CQ180="","",CQ180+31))</f>
        <v/>
      </c>
      <c r="CX180" s="124">
        <f>IF(CW180="","",TODAY()-CW180)</f>
        <v/>
      </c>
      <c r="CY180" s="494" t="n"/>
      <c r="CZ180" s="184" t="n"/>
      <c r="DA180" s="184">
        <f>IF(CW180="","SIN ESTADO",IF(CY180&lt;&gt;"","PAGA",IF(CX180&gt;0,"VENCIDA",IF(CX180&gt;=-5,"POR VENCER","AL DÍA"))))</f>
        <v/>
      </c>
      <c r="DB180" s="185" t="n"/>
      <c r="DC180" s="119">
        <f>IF(N($H180)&lt;17,"",IF(CW180="","",CW180+31))</f>
        <v/>
      </c>
      <c r="DD180" s="124">
        <f>IF(DC180="","",TODAY()-DC180)</f>
        <v/>
      </c>
      <c r="DE180" s="494" t="n"/>
      <c r="DF180" s="184" t="n"/>
      <c r="DG180" s="184">
        <f>IF(DC180="","SIN ESTADO",IF(DE180&lt;&gt;"","PAGA",IF(DD180&gt;0,"VENCIDA",IF(DD180&gt;=-5,"POR VENCER","AL DÍA"))))</f>
        <v/>
      </c>
      <c r="DH180" s="185" t="n"/>
      <c r="DI180" s="119">
        <f>IF(N($H180)&lt;18,"",IF(DC180="","",DC180+31))</f>
        <v/>
      </c>
      <c r="DJ180" s="124">
        <f>IF(DI180="","",TODAY()-DI180)</f>
        <v/>
      </c>
      <c r="DK180" s="494" t="n"/>
      <c r="DL180" s="184" t="n"/>
      <c r="DM180" s="184">
        <f>IF(DI180="","SIN ESTADO",IF(DK180&lt;&gt;"","PAGA",IF(DJ180&gt;0,"VENCIDA",IF(DJ180&gt;=-5,"POR VENCER","AL DÍA"))))</f>
        <v/>
      </c>
      <c r="DN180" s="185" t="n"/>
      <c r="DO180" s="119">
        <f>IF(N($H180)&lt;19,"",IF(DI180="","",DI180+31))</f>
        <v/>
      </c>
      <c r="DP180" s="124">
        <f>IF(DO180="","",TODAY()-DO180)</f>
        <v/>
      </c>
      <c r="DQ180" s="494" t="n"/>
      <c r="DR180" s="184" t="n"/>
      <c r="DS180" s="184">
        <f>IF(DO180="","SIN ESTADO",IF(DQ180&lt;&gt;"","PAGA",IF(DP180&gt;0,"VENCIDA",IF(DP180&gt;=-5,"POR VENCER","AL DÍA"))))</f>
        <v/>
      </c>
      <c r="DT180" s="185" t="n"/>
      <c r="DU180" s="119">
        <f>IF(N($H180)&lt;20,"",IF(DO180="","",DO180+31))</f>
        <v/>
      </c>
      <c r="DV180" s="124">
        <f>IF(DU180="","",TODAY()-DU180)</f>
        <v/>
      </c>
      <c r="DW180" s="494" t="n"/>
      <c r="DX180" s="184" t="n"/>
      <c r="DY180" s="184">
        <f>IF(DU180="","SIN ESTADO",IF(DW180&lt;&gt;"","PAGA",IF(DV180&gt;0,"VENCIDA",IF(DV180&gt;=-5,"POR VENCER","AL DÍA"))))</f>
        <v/>
      </c>
      <c r="DZ180" s="185" t="n"/>
      <c r="EA180" s="119">
        <f>IF(N($H180)&lt;21,"",IF(DU180="","",DU180+31))</f>
        <v/>
      </c>
      <c r="EB180" s="124">
        <f>IF(EA180="","",TODAY()-EA180)</f>
        <v/>
      </c>
      <c r="EC180" s="494" t="n"/>
      <c r="ED180" s="184" t="n"/>
      <c r="EE180" s="184">
        <f>IF(EA180="","SIN ESTADO",IF(EC180&lt;&gt;"","PAGA",IF(EB180&gt;0,"VENCIDA",IF(EB180&gt;=-5,"POR VENCER","AL DÍA"))))</f>
        <v/>
      </c>
      <c r="EF180" s="185" t="n"/>
      <c r="EG180" s="119">
        <f>IF(N($H180)&lt;22,"",IF(EA180="","",EA180+31))</f>
        <v/>
      </c>
      <c r="EH180" s="124">
        <f>IF(EG180="","",TODAY()-EG180)</f>
        <v/>
      </c>
      <c r="EI180" s="494" t="n"/>
      <c r="EJ180" s="184" t="n"/>
      <c r="EK180" s="184">
        <f>IF(EG180="","SIN ESTADO",IF(EI180&lt;&gt;"","PAGA",IF(EH180&gt;0,"VENCIDA",IF(EH180&gt;=-5,"POR VENCER","AL DÍA"))))</f>
        <v/>
      </c>
      <c r="EL180" s="185" t="n"/>
      <c r="EM180" s="119">
        <f>IF(N($H180)&lt;23,"",IF(EG180="","",EG180+31))</f>
        <v/>
      </c>
      <c r="EN180" s="124">
        <f>IF(EM180="","",TODAY()-EM180)</f>
        <v/>
      </c>
      <c r="EO180" s="494" t="n"/>
      <c r="EP180" s="184" t="n"/>
      <c r="EQ180" s="184">
        <f>IF(EM180="","SIN ESTADO",IF(EO180&lt;&gt;"","PAGA",IF(EN180&gt;0,"VENCIDA",IF(EN180&gt;=-5,"POR VENCER","AL DÍA"))))</f>
        <v/>
      </c>
      <c r="ER180" s="185" t="n"/>
      <c r="ES180" s="119">
        <f>IF(N($H180)&lt;24,"",IF(EM180="","",EM180+31))</f>
        <v/>
      </c>
      <c r="ET180" s="124">
        <f>IF(ES180="","",TODAY()-ES180)</f>
        <v/>
      </c>
      <c r="EU180" s="494" t="n"/>
      <c r="EV180" s="184" t="n"/>
      <c r="EW180" s="184">
        <f>IF(ES180="","SIN ESTADO",IF(EU180&lt;&gt;"","PAGA",IF(ET180&gt;0,"VENCIDA",IF(ET180&gt;=-5,"POR VENCER","AL DÍA"))))</f>
        <v/>
      </c>
      <c r="EX180" s="185" t="n"/>
      <c r="EY180" s="119">
        <f>IF(N($H180)&lt;25,"",IF(ES180="","",ES180+31))</f>
        <v/>
      </c>
      <c r="EZ180" s="124">
        <f>IF(EY180="","",TODAY()-EY180)</f>
        <v/>
      </c>
      <c r="FA180" s="494" t="n"/>
      <c r="FB180" s="184" t="n"/>
      <c r="FC180" s="184">
        <f>IF(EY180="","SIN ESTADO",IF(FA180&lt;&gt;"","PAGA",IF(EZ180&gt;0,"VENCIDA",IF(EZ180&gt;=-5,"POR VENCER","AL DÍA"))))</f>
        <v/>
      </c>
      <c r="FD180" s="185" t="n"/>
      <c r="FE180" s="119">
        <f>IF(N($H180)&lt;26,"",IF(EY180="","",EY180+31))</f>
        <v/>
      </c>
      <c r="FF180" s="124">
        <f>IF(FE180="","",TODAY()-FE180)</f>
        <v/>
      </c>
      <c r="FG180" s="494" t="n"/>
      <c r="FH180" s="184" t="n"/>
      <c r="FI180" s="184">
        <f>IF(FE180="","SIN ESTADO",IF(FG180&lt;&gt;"","PAGA",IF(FF180&gt;0,"VENCIDA",IF(FF180&gt;=-5,"POR VENCER","AL DÍA"))))</f>
        <v/>
      </c>
      <c r="FJ180" s="185" t="n"/>
      <c r="FK180" s="119">
        <f>IF(N($H180)&lt;27,"",IF(FE180="","",FE180+31))</f>
        <v/>
      </c>
      <c r="FL180" s="124">
        <f>IF(FK180="","",TODAY()-FK180)</f>
        <v/>
      </c>
      <c r="FM180" s="494" t="n"/>
      <c r="FN180" s="184" t="n"/>
      <c r="FO180" s="184">
        <f>IF(FK180="","SIN ESTADO",IF(FM180&lt;&gt;"","PAGA",IF(FL180&gt;0,"VENCIDA",IF(FL180&gt;=-5,"POR VENCER","AL DÍA"))))</f>
        <v/>
      </c>
      <c r="FP180" s="185" t="n"/>
      <c r="FQ180" s="119">
        <f>IF(N($H180)&lt;28,"",IF(FK180="","",FK180+31))</f>
        <v/>
      </c>
      <c r="FR180" s="124">
        <f>IF(FQ180="","",TODAY()-FQ180)</f>
        <v/>
      </c>
      <c r="FS180" s="494" t="n"/>
      <c r="FT180" s="184" t="n"/>
      <c r="FU180" s="184">
        <f>IF(FQ180="","SIN ESTADO",IF(FS180&lt;&gt;"","PAGA",IF(FR180&gt;0,"VENCIDA",IF(FR180&gt;=-5,"POR VENCER","AL DÍA"))))</f>
        <v/>
      </c>
      <c r="FV180" s="185" t="n"/>
      <c r="FW180" s="119">
        <f>IF(N($H180)&lt;29,"",IF(FQ180="","",FQ180+31))</f>
        <v/>
      </c>
      <c r="FX180" s="124">
        <f>IF(FW180="","",TODAY()-FW180)</f>
        <v/>
      </c>
      <c r="FY180" s="494" t="n"/>
      <c r="FZ180" s="184" t="n"/>
      <c r="GA180" s="184">
        <f>IF(FW180="","SIN ESTADO",IF(FY180&lt;&gt;"","PAGA",IF(FX180&gt;0,"VENCIDA",IF(FX180&gt;=-5,"POR VENCER","AL DÍA"))))</f>
        <v/>
      </c>
      <c r="GB180" s="185" t="n"/>
      <c r="GC180" s="119">
        <f>IF(N($H180)&lt;30,"",IF(FW180="","",FW180+31))</f>
        <v/>
      </c>
      <c r="GD180" s="124">
        <f>IF(GC180="","",TODAY()-GC180)</f>
        <v/>
      </c>
      <c r="GE180" s="494" t="n"/>
      <c r="GF180" s="184" t="n"/>
      <c r="GG180" s="184">
        <f>IF(GC180="","SIN ESTADO",IF(GE180&lt;&gt;"","PAGA",IF(GD180&gt;0,"VENCIDA",IF(GD180&gt;=-5,"POR VENCER","AL DÍA"))))</f>
        <v/>
      </c>
      <c r="GH180" s="185" t="n"/>
      <c r="GI180" s="119">
        <f>IF(N($H180)&lt;31,"",IF(GC180="","",GC180+31))</f>
        <v/>
      </c>
      <c r="GJ180" s="124">
        <f>IF(GI180="","",TODAY()-GI180)</f>
        <v/>
      </c>
      <c r="GK180" s="494" t="n"/>
      <c r="GL180" s="184" t="n"/>
      <c r="GM180" s="184">
        <f>IF(GI180="","SIN ESTADO",IF(GK180&lt;&gt;"","PAGA",IF(GJ180&gt;0,"VENCIDA",IF(GJ180&gt;=-5,"POR VENCER","AL DÍA"))))</f>
        <v/>
      </c>
      <c r="GN180" s="185" t="n"/>
      <c r="GO180" s="119">
        <f>IF(N($H180)&lt;32,"",IF(GI180="","",GI180+31))</f>
        <v/>
      </c>
      <c r="GP180" s="124">
        <f>IF(GO180="","",TODAY()-GO180)</f>
        <v/>
      </c>
      <c r="GQ180" s="494" t="n"/>
      <c r="GR180" s="184" t="n"/>
      <c r="GS180" s="184">
        <f>IF(GO180="","SIN ESTADO",IF(GQ180&lt;&gt;"","PAGA",IF(GP180&gt;0,"VENCIDA",IF(GP180&gt;=-5,"POR VENCER","AL DÍA"))))</f>
        <v/>
      </c>
      <c r="GT180" s="185" t="n"/>
      <c r="GU180" s="119">
        <f>IF(N($H180)&lt;33,"",IF(GO180="","",GO180+31))</f>
        <v/>
      </c>
      <c r="GV180" s="124">
        <f>IF(GU180="","",TODAY()-GU180)</f>
        <v/>
      </c>
      <c r="GW180" s="494" t="n"/>
      <c r="GX180" s="184" t="n"/>
      <c r="GY180" s="184">
        <f>IF(GU180="","SIN ESTADO",IF(GW180&lt;&gt;"","PAGA",IF(GV180&gt;0,"VENCIDA",IF(GV180&gt;=-5,"POR VENCER","AL DÍA"))))</f>
        <v/>
      </c>
      <c r="GZ180" s="185" t="n"/>
      <c r="HA180" s="119">
        <f>IF(N($H180)&lt;34,"",IF(GU180="","",GU180+31))</f>
        <v/>
      </c>
      <c r="HB180" s="124">
        <f>IF(HA180="","",TODAY()-HA180)</f>
        <v/>
      </c>
      <c r="HC180" s="494" t="n"/>
      <c r="HD180" s="184" t="n"/>
      <c r="HE180" s="184">
        <f>IF(HA180="","SIN ESTADO",IF(HC180&lt;&gt;"","PAGA",IF(HB180&gt;0,"VENCIDA",IF(HB180&gt;=-5,"POR VENCER","AL DÍA"))))</f>
        <v/>
      </c>
      <c r="HF180" s="185" t="n"/>
      <c r="HG180" s="119">
        <f>IF(N($H180)&lt;35,"",IF(HA180="","",HA180+31))</f>
        <v/>
      </c>
      <c r="HH180" s="124">
        <f>IF(HG180="","",TODAY()-HG180)</f>
        <v/>
      </c>
      <c r="HI180" s="494" t="n"/>
      <c r="HJ180" s="184" t="n"/>
      <c r="HK180" s="184">
        <f>IF(HG180="","SIN ESTADO",IF(HI180&lt;&gt;"","PAGA",IF(HH180&gt;0,"VENCIDA",IF(HH180&gt;=-5,"POR VENCER","AL DÍA"))))</f>
        <v/>
      </c>
      <c r="HL180" s="168" t="n"/>
      <c r="HM180" s="119">
        <f>IF(N($H180)&lt;36,"",IF(HG180="","",HG180+31))</f>
        <v/>
      </c>
      <c r="HN180" s="124">
        <f>IF(HM180="","",TODAY()-HM180)</f>
        <v/>
      </c>
      <c r="HO180" s="494" t="n"/>
      <c r="HP180" s="184" t="n"/>
      <c r="HQ180" s="184">
        <f>IF(HM180="","SIN ESTADO",IF(HO180&lt;&gt;"","PAGA",IF(HN180&gt;0,"VENCIDA",IF(HN180&gt;=-5,"POR VENCER","AL DÍA"))))</f>
        <v/>
      </c>
      <c r="HR180" s="168" t="n"/>
      <c r="HS180" s="169">
        <f>N180+T180+Z180+AF180+AL180+AR180+AX180+BD180+BJ180+BP180+BV180+CB180+CH180+CN180+CT180+CZ180+DF180+DL180+DR180+DX180+ED180+EJ180+EP180+EV180+FB180+FH180+FN180+FT180+FZ180+GF180+GL180+GR180+GX180+HD180+HJ180+HP180</f>
        <v/>
      </c>
      <c r="HU180" s="170">
        <f>IFERROR(N($J180),0)</f>
        <v/>
      </c>
      <c r="HW180" s="170">
        <f>SUMPRODUCT((MOD(COLUMN($M180:$HR180)-COLUMN($M180),6)=0)*ISNUMBER($M180:$HR180)*($M180:$HR180&gt;=RESUMEN!$C$26)*($M180:$HR180&lt;=RESUMEN!$C$27)*IFERROR(N($N180:$HS180),0))</f>
        <v/>
      </c>
      <c r="HX180" s="170">
        <f>SUMPRODUCT((MOD(COLUMN($M180:$HR180)-COLUMN($M180),6)=0)*ISNUMBER($M180:$HR180)*($M180:$HR180&gt;=RESUMEN!$C$26)*($M180:$HR180&lt;=RESUMEN!$C$27))</f>
        <v/>
      </c>
    </row>
    <row r="181" ht="15.75" customHeight="1" s="506">
      <c r="B181" s="113">
        <f>VENTAS!A180</f>
        <v/>
      </c>
      <c r="C181" s="236">
        <f>VENTAS!B180</f>
        <v/>
      </c>
      <c r="D181" s="53">
        <f>VENTAS!C180</f>
        <v/>
      </c>
      <c r="E181" s="114">
        <f>VENTAS!D180</f>
        <v/>
      </c>
      <c r="F181" s="114">
        <f>VENTAS!J180</f>
        <v/>
      </c>
      <c r="G181" s="494">
        <f>VENTAS!F180</f>
        <v/>
      </c>
      <c r="H181" s="479">
        <f>VENTAS!K180</f>
        <v/>
      </c>
      <c r="I181" s="479">
        <f>VENTAS!M180</f>
        <v/>
      </c>
      <c r="J181" s="184">
        <f>VENTAS!L180</f>
        <v/>
      </c>
      <c r="K181" s="119">
        <f>IF(N($H181)&lt;1,"",$G181+31)</f>
        <v/>
      </c>
      <c r="L181" s="124">
        <f>IF(K181="","",TODAY()-K181)</f>
        <v/>
      </c>
      <c r="M181" s="201" t="n">
        <v>46063</v>
      </c>
      <c r="N181" s="374" t="n">
        <v>1225000</v>
      </c>
      <c r="O181" s="184">
        <f>IF(K181="","SIN ESTADO",IF(M181&lt;&gt;"","PAGA",IF(L181&gt;0,"VENCIDA",IF(L181&gt;=-5,"POR VENCER","AL DÍA"))))</f>
        <v/>
      </c>
      <c r="P181" s="185" t="inlineStr">
        <is>
          <t>TRANSFERENCIA</t>
        </is>
      </c>
      <c r="Q181" s="119">
        <f>IF(N($H181)&lt;2,"",IF(K181="","",K181+31))</f>
        <v/>
      </c>
      <c r="R181" s="124">
        <f>IF(Q181="","",TODAY()-Q181)</f>
        <v/>
      </c>
      <c r="S181" s="406" t="n">
        <v>46087</v>
      </c>
      <c r="T181" s="184" t="n">
        <v>1225000</v>
      </c>
      <c r="U181" s="184">
        <f>IF(Q181="","SIN ESTADO",IF(S181&lt;&gt;"","PAGA",IF(R181&gt;0,"VENCIDA",IF(R181&gt;=-5,"POR VENCER","AL DÍA"))))</f>
        <v/>
      </c>
      <c r="V181" s="185" t="inlineStr">
        <is>
          <t>TRANSFERENCIA</t>
        </is>
      </c>
      <c r="W181" s="119">
        <f>IF(N($H181)&lt;3,"",IF(Q181="","",Q181+31))</f>
        <v/>
      </c>
      <c r="X181" s="124">
        <f>IF(W181="","",TODAY()-W181)</f>
        <v/>
      </c>
      <c r="Y181" s="407" t="n">
        <v>46129</v>
      </c>
      <c r="Z181" s="184" t="n">
        <v>1225000</v>
      </c>
      <c r="AA181" s="184">
        <f>IF(W181="","SIN ESTADO",IF(Y181&lt;&gt;"","PAGA",IF(X181&gt;0,"VENCIDA",IF(X181&gt;=-5,"POR VENCER","AL DÍA"))))</f>
        <v/>
      </c>
      <c r="AB181" s="185" t="inlineStr">
        <is>
          <t>TRANSFERENCIA</t>
        </is>
      </c>
      <c r="AC181" s="119">
        <f>IF(N($H181)&lt;4,"",IF(W181="","",W181+31))</f>
        <v/>
      </c>
      <c r="AD181" s="124">
        <f>IF(AC181="","",TODAY()-AC181)</f>
        <v/>
      </c>
      <c r="AE181" s="494" t="n">
        <v>46149</v>
      </c>
      <c r="AF181" s="184" t="n">
        <v>1225000</v>
      </c>
      <c r="AG181" s="184">
        <f>IF(AC181="","SIN ESTADO",IF(AE181&lt;&gt;"","PAGA",IF(AD181&gt;0,"VENCIDA",IF(AD181&gt;=-5,"POR VENCER","AL DÍA"))))</f>
        <v/>
      </c>
      <c r="AH181" s="185" t="inlineStr">
        <is>
          <t>TRANSFERENCIA</t>
        </is>
      </c>
      <c r="AI181" s="119">
        <f>IF(N($H181)&lt;5,"",IF(AC181="","",AC181+31))</f>
        <v/>
      </c>
      <c r="AJ181" s="124">
        <f>IF(AI181="","",TODAY()-AI181)</f>
        <v/>
      </c>
      <c r="AK181" s="494" t="n">
        <v>46186</v>
      </c>
      <c r="AL181" s="184" t="n">
        <v>1125000</v>
      </c>
      <c r="AM181" s="184">
        <f>IF(AI181="","SIN ESTADO",IF(AK181&lt;&gt;"","PAGA",IF(AJ181&gt;0,"VENCIDA",IF(AJ181&gt;=-5,"POR VENCER","AL DÍA"))))</f>
        <v/>
      </c>
      <c r="AN181" s="185" t="inlineStr">
        <is>
          <t>TRANSFERENCIA</t>
        </is>
      </c>
      <c r="AO181" s="119">
        <f>IF(N($H181)&lt;6,"",IF(AI181="","",AI181+31))</f>
        <v/>
      </c>
      <c r="AP181" s="124">
        <f>IF(AO181="","",TODAY()-AO181)</f>
        <v/>
      </c>
      <c r="AQ181" s="270" t="n">
        <v>46234</v>
      </c>
      <c r="AR181" s="184" t="n">
        <v>1125000</v>
      </c>
      <c r="AS181" s="184">
        <f>IF(AO181="","SIN ESTADO",IF(AQ181&lt;&gt;"","PAGA",IF(AP181&gt;0,"VENCIDA",IF(AP181&gt;=-5,"POR VENCER","AL DÍA"))))</f>
        <v/>
      </c>
      <c r="AT181" s="185" t="inlineStr">
        <is>
          <t>TRANSFERENCIA</t>
        </is>
      </c>
      <c r="AU181" s="119">
        <f>IF(N($H181)&lt;7,"",IF(AO181="","",AO181+31))</f>
        <v/>
      </c>
      <c r="AV181" s="124">
        <f>IF(AU181="","",TODAY()-AU181)</f>
        <v/>
      </c>
      <c r="AW181" s="270" t="n">
        <v>46270</v>
      </c>
      <c r="AX181" s="184" t="n">
        <v>6000000</v>
      </c>
      <c r="AY181" s="184">
        <f>IF(AU181="","SIN ESTADO",IF(AW181&lt;&gt;"","PAGA",IF(AV181&gt;0,"VENCIDA",IF(AV181&gt;=-5,"POR VENCER","AL DÍA"))))</f>
        <v/>
      </c>
      <c r="AZ181" s="185" t="inlineStr">
        <is>
          <t>Opción 2</t>
        </is>
      </c>
      <c r="BA181" s="119">
        <f>IF(N($H181)&lt;8,"",IF(AU181="","",AU181+31))</f>
        <v/>
      </c>
      <c r="BB181" s="124">
        <f>IF(BA181="","",TODAY()-BA181)</f>
        <v/>
      </c>
      <c r="BC181" s="494" t="n">
        <v>46270</v>
      </c>
      <c r="BD181" s="184" t="n"/>
      <c r="BE181" s="184">
        <f>IF(BA181="","SIN ESTADO",IF(BC181&lt;&gt;"","PAGA",IF(BB181&gt;0,"VENCIDA",IF(BB181&gt;=-5,"POR VENCER","AL DÍA"))))</f>
        <v/>
      </c>
      <c r="BF181" s="185" t="n"/>
      <c r="BG181" s="119">
        <f>IF(N($H181)&lt;9,"",IF(BA181="","",BA181+31))</f>
        <v/>
      </c>
      <c r="BH181" s="124">
        <f>IF(BG181="","",TODAY()-BG181)</f>
        <v/>
      </c>
      <c r="BI181" s="494" t="n">
        <v>46151</v>
      </c>
      <c r="BJ181" s="184" t="n"/>
      <c r="BK181" s="184">
        <f>IF(BG181="","SIN ESTADO",IF(BI181&lt;&gt;"","PAGA",IF(BH181&gt;0,"VENCIDA",IF(BH181&gt;=-5,"POR VENCER","AL DÍA"))))</f>
        <v/>
      </c>
      <c r="BL181" s="185" t="n"/>
      <c r="BM181" s="119">
        <f>IF(N($H181)&lt;10,"",IF(BG181="","",BG181+31))</f>
        <v/>
      </c>
      <c r="BN181" s="124">
        <f>IF(BM181="","",TODAY()-BM181)</f>
        <v/>
      </c>
      <c r="BO181" s="494" t="n">
        <v>46270</v>
      </c>
      <c r="BP181" s="184" t="n"/>
      <c r="BQ181" s="184">
        <f>IF(BM181="","SIN ESTADO",IF(BO181&lt;&gt;"","PAGA",IF(BN181&gt;0,"VENCIDA",IF(BN181&gt;=-5,"POR VENCER","AL DÍA"))))</f>
        <v/>
      </c>
      <c r="BR181" s="185" t="n"/>
      <c r="BS181" s="119">
        <f>IF(N($H181)&lt;11,"",IF(BM181="","",BM181+31))</f>
        <v/>
      </c>
      <c r="BT181" s="124">
        <f>IF(BS181="","",TODAY()-BS181)</f>
        <v/>
      </c>
      <c r="BU181" s="494" t="n">
        <v>46270</v>
      </c>
      <c r="BV181" s="184" t="n"/>
      <c r="BW181" s="184">
        <f>IF(BS181="","SIN ESTADO",IF(BU181&lt;&gt;"","PAGA",IF(BT181&gt;0,"VENCIDA",IF(BT181&gt;=-5,"POR VENCER","AL DÍA"))))</f>
        <v/>
      </c>
      <c r="BX181" s="185" t="n"/>
      <c r="BY181" s="119">
        <f>IF(N($H181)&lt;12,"",IF(BS181="","",BS181+31))</f>
        <v/>
      </c>
      <c r="BZ181" s="124">
        <f>IF(BY181="","",TODAY()-BY181)</f>
        <v/>
      </c>
      <c r="CA181" s="494" t="n"/>
      <c r="CB181" s="184" t="n"/>
      <c r="CC181" s="184">
        <f>IF(BY181="","SIN ESTADO",IF(CA181&lt;&gt;"","PAGA",IF(BZ181&gt;0,"VENCIDA",IF(BZ181&gt;=-5,"POR VENCER","AL DÍA"))))</f>
        <v/>
      </c>
      <c r="CD181" s="185" t="n"/>
      <c r="CE181" s="119">
        <f>IF(N($H181)&lt;13,"",IF(BY181="","",BY181+31))</f>
        <v/>
      </c>
      <c r="CF181" s="124">
        <f>IF(CE181="","",TODAY()-CE181)</f>
        <v/>
      </c>
      <c r="CG181" s="494" t="n"/>
      <c r="CH181" s="184" t="n"/>
      <c r="CI181" s="184">
        <f>IF(CE181="","SIN ESTADO",IF(CG181&lt;&gt;"","PAGA",IF(CF181&gt;0,"VENCIDA",IF(CF181&gt;=-5,"POR VENCER","AL DÍA"))))</f>
        <v/>
      </c>
      <c r="CJ181" s="185" t="n"/>
      <c r="CK181" s="119">
        <f>IF(N($H181)&lt;14,"",IF(CE181="","",CE181+31))</f>
        <v/>
      </c>
      <c r="CL181" s="124">
        <f>IF(CK181="","",TODAY()-CK181)</f>
        <v/>
      </c>
      <c r="CM181" s="494" t="n"/>
      <c r="CN181" s="184" t="n"/>
      <c r="CO181" s="184">
        <f>IF(CK181="","SIN ESTADO",IF(CM181&lt;&gt;"","PAGA",IF(CL181&gt;0,"VENCIDA",IF(CL181&gt;=-5,"POR VENCER","AL DÍA"))))</f>
        <v/>
      </c>
      <c r="CP181" s="185" t="n"/>
      <c r="CQ181" s="119">
        <f>IF(N($H181)&lt;15,"",IF(CK181="","",CK181+31))</f>
        <v/>
      </c>
      <c r="CR181" s="124">
        <f>IF(CQ181="","",TODAY()-CQ181)</f>
        <v/>
      </c>
      <c r="CS181" s="494" t="n"/>
      <c r="CT181" s="184" t="n"/>
      <c r="CU181" s="184">
        <f>IF(CQ181="","SIN ESTADO",IF(CS181&lt;&gt;"","PAGA",IF(CR181&gt;0,"VENCIDA",IF(CR181&gt;=-5,"POR VENCER","AL DÍA"))))</f>
        <v/>
      </c>
      <c r="CV181" s="185" t="n"/>
      <c r="CW181" s="119">
        <f>IF(N($H181)&lt;16,"",IF(CQ181="","",CQ181+31))</f>
        <v/>
      </c>
      <c r="CX181" s="124">
        <f>IF(CW181="","",TODAY()-CW181)</f>
        <v/>
      </c>
      <c r="CY181" s="494" t="n"/>
      <c r="CZ181" s="184" t="n"/>
      <c r="DA181" s="184">
        <f>IF(CW181="","SIN ESTADO",IF(CY181&lt;&gt;"","PAGA",IF(CX181&gt;0,"VENCIDA",IF(CX181&gt;=-5,"POR VENCER","AL DÍA"))))</f>
        <v/>
      </c>
      <c r="DB181" s="185" t="n"/>
      <c r="DC181" s="119">
        <f>IF(N($H181)&lt;17,"",IF(CW181="","",CW181+31))</f>
        <v/>
      </c>
      <c r="DD181" s="124">
        <f>IF(DC181="","",TODAY()-DC181)</f>
        <v/>
      </c>
      <c r="DE181" s="494" t="n"/>
      <c r="DF181" s="184" t="n"/>
      <c r="DG181" s="184">
        <f>IF(DC181="","SIN ESTADO",IF(DE181&lt;&gt;"","PAGA",IF(DD181&gt;0,"VENCIDA",IF(DD181&gt;=-5,"POR VENCER","AL DÍA"))))</f>
        <v/>
      </c>
      <c r="DH181" s="185" t="n"/>
      <c r="DI181" s="119">
        <f>IF(N($H181)&lt;18,"",IF(DC181="","",DC181+31))</f>
        <v/>
      </c>
      <c r="DJ181" s="124">
        <f>IF(DI181="","",TODAY()-DI181)</f>
        <v/>
      </c>
      <c r="DK181" s="494" t="n"/>
      <c r="DL181" s="184" t="n"/>
      <c r="DM181" s="184">
        <f>IF(DI181="","SIN ESTADO",IF(DK181&lt;&gt;"","PAGA",IF(DJ181&gt;0,"VENCIDA",IF(DJ181&gt;=-5,"POR VENCER","AL DÍA"))))</f>
        <v/>
      </c>
      <c r="DN181" s="185" t="n"/>
      <c r="DO181" s="119">
        <f>IF(N($H181)&lt;19,"",IF(DI181="","",DI181+31))</f>
        <v/>
      </c>
      <c r="DP181" s="124">
        <f>IF(DO181="","",TODAY()-DO181)</f>
        <v/>
      </c>
      <c r="DQ181" s="494" t="n"/>
      <c r="DR181" s="184" t="n"/>
      <c r="DS181" s="184">
        <f>IF(DO181="","SIN ESTADO",IF(DQ181&lt;&gt;"","PAGA",IF(DP181&gt;0,"VENCIDA",IF(DP181&gt;=-5,"POR VENCER","AL DÍA"))))</f>
        <v/>
      </c>
      <c r="DT181" s="185" t="n"/>
      <c r="DU181" s="119">
        <f>IF(N($H181)&lt;20,"",IF(DO181="","",DO181+31))</f>
        <v/>
      </c>
      <c r="DV181" s="124">
        <f>IF(DU181="","",TODAY()-DU181)</f>
        <v/>
      </c>
      <c r="DW181" s="494" t="n"/>
      <c r="DX181" s="184" t="n"/>
      <c r="DY181" s="184">
        <f>IF(DU181="","SIN ESTADO",IF(DW181&lt;&gt;"","PAGA",IF(DV181&gt;0,"VENCIDA",IF(DV181&gt;=-5,"POR VENCER","AL DÍA"))))</f>
        <v/>
      </c>
      <c r="DZ181" s="185" t="n"/>
      <c r="EA181" s="119">
        <f>IF(N($H181)&lt;21,"",IF(DU181="","",DU181+31))</f>
        <v/>
      </c>
      <c r="EB181" s="124">
        <f>IF(EA181="","",TODAY()-EA181)</f>
        <v/>
      </c>
      <c r="EC181" s="494" t="n"/>
      <c r="ED181" s="184" t="n"/>
      <c r="EE181" s="184">
        <f>IF(EA181="","SIN ESTADO",IF(EC181&lt;&gt;"","PAGA",IF(EB181&gt;0,"VENCIDA",IF(EB181&gt;=-5,"POR VENCER","AL DÍA"))))</f>
        <v/>
      </c>
      <c r="EF181" s="185" t="n"/>
      <c r="EG181" s="119">
        <f>IF(N($H181)&lt;22,"",IF(EA181="","",EA181+31))</f>
        <v/>
      </c>
      <c r="EH181" s="124">
        <f>IF(EG181="","",TODAY()-EG181)</f>
        <v/>
      </c>
      <c r="EI181" s="494" t="n"/>
      <c r="EJ181" s="184" t="n"/>
      <c r="EK181" s="184">
        <f>IF(EG181="","SIN ESTADO",IF(EI181&lt;&gt;"","PAGA",IF(EH181&gt;0,"VENCIDA",IF(EH181&gt;=-5,"POR VENCER","AL DÍA"))))</f>
        <v/>
      </c>
      <c r="EL181" s="185" t="n"/>
      <c r="EM181" s="119">
        <f>IF(N($H181)&lt;23,"",IF(EG181="","",EG181+31))</f>
        <v/>
      </c>
      <c r="EN181" s="124">
        <f>IF(EM181="","",TODAY()-EM181)</f>
        <v/>
      </c>
      <c r="EO181" s="494" t="n"/>
      <c r="EP181" s="184" t="n"/>
      <c r="EQ181" s="184">
        <f>IF(EM181="","SIN ESTADO",IF(EO181&lt;&gt;"","PAGA",IF(EN181&gt;0,"VENCIDA",IF(EN181&gt;=-5,"POR VENCER","AL DÍA"))))</f>
        <v/>
      </c>
      <c r="ER181" s="185" t="n"/>
      <c r="ES181" s="119">
        <f>IF(N($H181)&lt;24,"",IF(EM181="","",EM181+31))</f>
        <v/>
      </c>
      <c r="ET181" s="124">
        <f>IF(ES181="","",TODAY()-ES181)</f>
        <v/>
      </c>
      <c r="EU181" s="494" t="n"/>
      <c r="EV181" s="184" t="n"/>
      <c r="EW181" s="184">
        <f>IF(ES181="","SIN ESTADO",IF(EU181&lt;&gt;"","PAGA",IF(ET181&gt;0,"VENCIDA",IF(ET181&gt;=-5,"POR VENCER","AL DÍA"))))</f>
        <v/>
      </c>
      <c r="EX181" s="185" t="n"/>
      <c r="EY181" s="119">
        <f>IF(N($H181)&lt;25,"",IF(ES181="","",ES181+31))</f>
        <v/>
      </c>
      <c r="EZ181" s="124">
        <f>IF(EY181="","",TODAY()-EY181)</f>
        <v/>
      </c>
      <c r="FA181" s="494" t="n"/>
      <c r="FB181" s="184" t="n"/>
      <c r="FC181" s="184">
        <f>IF(EY181="","SIN ESTADO",IF(FA181&lt;&gt;"","PAGA",IF(EZ181&gt;0,"VENCIDA",IF(EZ181&gt;=-5,"POR VENCER","AL DÍA"))))</f>
        <v/>
      </c>
      <c r="FD181" s="185" t="n"/>
      <c r="FE181" s="119">
        <f>IF(N($H181)&lt;26,"",IF(EY181="","",EY181+31))</f>
        <v/>
      </c>
      <c r="FF181" s="124">
        <f>IF(FE181="","",TODAY()-FE181)</f>
        <v/>
      </c>
      <c r="FG181" s="494" t="n"/>
      <c r="FH181" s="184" t="n"/>
      <c r="FI181" s="184">
        <f>IF(FE181="","SIN ESTADO",IF(FG181&lt;&gt;"","PAGA",IF(FF181&gt;0,"VENCIDA",IF(FF181&gt;=-5,"POR VENCER","AL DÍA"))))</f>
        <v/>
      </c>
      <c r="FJ181" s="185" t="n"/>
      <c r="FK181" s="119">
        <f>IF(N($H181)&lt;27,"",IF(FE181="","",FE181+31))</f>
        <v/>
      </c>
      <c r="FL181" s="124">
        <f>IF(FK181="","",TODAY()-FK181)</f>
        <v/>
      </c>
      <c r="FM181" s="494" t="n"/>
      <c r="FN181" s="184" t="n"/>
      <c r="FO181" s="184">
        <f>IF(FK181="","SIN ESTADO",IF(FM181&lt;&gt;"","PAGA",IF(FL181&gt;0,"VENCIDA",IF(FL181&gt;=-5,"POR VENCER","AL DÍA"))))</f>
        <v/>
      </c>
      <c r="FP181" s="185" t="n"/>
      <c r="FQ181" s="119">
        <f>IF(N($H181)&lt;28,"",IF(FK181="","",FK181+31))</f>
        <v/>
      </c>
      <c r="FR181" s="124">
        <f>IF(FQ181="","",TODAY()-FQ181)</f>
        <v/>
      </c>
      <c r="FS181" s="494" t="n"/>
      <c r="FT181" s="184" t="n"/>
      <c r="FU181" s="184">
        <f>IF(FQ181="","SIN ESTADO",IF(FS181&lt;&gt;"","PAGA",IF(FR181&gt;0,"VENCIDA",IF(FR181&gt;=-5,"POR VENCER","AL DÍA"))))</f>
        <v/>
      </c>
      <c r="FV181" s="185" t="n"/>
      <c r="FW181" s="119">
        <f>IF(N($H181)&lt;29,"",IF(FQ181="","",FQ181+31))</f>
        <v/>
      </c>
      <c r="FX181" s="124">
        <f>IF(FW181="","",TODAY()-FW181)</f>
        <v/>
      </c>
      <c r="FY181" s="494" t="n"/>
      <c r="FZ181" s="184" t="n"/>
      <c r="GA181" s="184">
        <f>IF(FW181="","SIN ESTADO",IF(FY181&lt;&gt;"","PAGA",IF(FX181&gt;0,"VENCIDA",IF(FX181&gt;=-5,"POR VENCER","AL DÍA"))))</f>
        <v/>
      </c>
      <c r="GB181" s="185" t="n"/>
      <c r="GC181" s="119">
        <f>IF(N($H181)&lt;30,"",IF(FW181="","",FW181+31))</f>
        <v/>
      </c>
      <c r="GD181" s="124">
        <f>IF(GC181="","",TODAY()-GC181)</f>
        <v/>
      </c>
      <c r="GE181" s="494" t="n"/>
      <c r="GF181" s="184" t="n"/>
      <c r="GG181" s="184">
        <f>IF(GC181="","SIN ESTADO",IF(GE181&lt;&gt;"","PAGA",IF(GD181&gt;0,"VENCIDA",IF(GD181&gt;=-5,"POR VENCER","AL DÍA"))))</f>
        <v/>
      </c>
      <c r="GH181" s="185" t="n"/>
      <c r="GI181" s="119">
        <f>IF(N($H181)&lt;31,"",IF(GC181="","",GC181+31))</f>
        <v/>
      </c>
      <c r="GJ181" s="124">
        <f>IF(GI181="","",TODAY()-GI181)</f>
        <v/>
      </c>
      <c r="GK181" s="494" t="n"/>
      <c r="GL181" s="184" t="n"/>
      <c r="GM181" s="184">
        <f>IF(GI181="","SIN ESTADO",IF(GK181&lt;&gt;"","PAGA",IF(GJ181&gt;0,"VENCIDA",IF(GJ181&gt;=-5,"POR VENCER","AL DÍA"))))</f>
        <v/>
      </c>
      <c r="GN181" s="185" t="n"/>
      <c r="GO181" s="119">
        <f>IF(N($H181)&lt;32,"",IF(GI181="","",GI181+31))</f>
        <v/>
      </c>
      <c r="GP181" s="124">
        <f>IF(GO181="","",TODAY()-GO181)</f>
        <v/>
      </c>
      <c r="GQ181" s="494" t="n"/>
      <c r="GR181" s="184" t="n"/>
      <c r="GS181" s="184">
        <f>IF(GO181="","SIN ESTADO",IF(GQ181&lt;&gt;"","PAGA",IF(GP181&gt;0,"VENCIDA",IF(GP181&gt;=-5,"POR VENCER","AL DÍA"))))</f>
        <v/>
      </c>
      <c r="GT181" s="185" t="n"/>
      <c r="GU181" s="119">
        <f>IF(N($H181)&lt;33,"",IF(GO181="","",GO181+31))</f>
        <v/>
      </c>
      <c r="GV181" s="124">
        <f>IF(GU181="","",TODAY()-GU181)</f>
        <v/>
      </c>
      <c r="GW181" s="494" t="n"/>
      <c r="GX181" s="184" t="n"/>
      <c r="GY181" s="184">
        <f>IF(GU181="","SIN ESTADO",IF(GW181&lt;&gt;"","PAGA",IF(GV181&gt;0,"VENCIDA",IF(GV181&gt;=-5,"POR VENCER","AL DÍA"))))</f>
        <v/>
      </c>
      <c r="GZ181" s="185" t="n"/>
      <c r="HA181" s="119">
        <f>IF(N($H181)&lt;34,"",IF(GU181="","",GU181+31))</f>
        <v/>
      </c>
      <c r="HB181" s="124">
        <f>IF(HA181="","",TODAY()-HA181)</f>
        <v/>
      </c>
      <c r="HC181" s="494" t="n"/>
      <c r="HD181" s="184" t="n"/>
      <c r="HE181" s="184">
        <f>IF(HA181="","SIN ESTADO",IF(HC181&lt;&gt;"","PAGA",IF(HB181&gt;0,"VENCIDA",IF(HB181&gt;=-5,"POR VENCER","AL DÍA"))))</f>
        <v/>
      </c>
      <c r="HF181" s="185" t="n"/>
      <c r="HG181" s="119">
        <f>IF(N($H181)&lt;35,"",IF(HA181="","",HA181+31))</f>
        <v/>
      </c>
      <c r="HH181" s="124">
        <f>IF(HG181="","",TODAY()-HG181)</f>
        <v/>
      </c>
      <c r="HI181" s="494" t="n"/>
      <c r="HJ181" s="184" t="n"/>
      <c r="HK181" s="184">
        <f>IF(HG181="","SIN ESTADO",IF(HI181&lt;&gt;"","PAGA",IF(HH181&gt;0,"VENCIDA",IF(HH181&gt;=-5,"POR VENCER","AL DÍA"))))</f>
        <v/>
      </c>
      <c r="HL181" s="168" t="n"/>
      <c r="HM181" s="119">
        <f>IF(N($H181)&lt;36,"",IF(HG181="","",HG181+31))</f>
        <v/>
      </c>
      <c r="HN181" s="124">
        <f>IF(HM181="","",TODAY()-HM181)</f>
        <v/>
      </c>
      <c r="HO181" s="494" t="n"/>
      <c r="HP181" s="184" t="n"/>
      <c r="HQ181" s="184">
        <f>IF(HM181="","SIN ESTADO",IF(HO181&lt;&gt;"","PAGA",IF(HN181&gt;0,"VENCIDA",IF(HN181&gt;=-5,"POR VENCER","AL DÍA"))))</f>
        <v/>
      </c>
      <c r="HR181" s="168" t="n"/>
      <c r="HS181" s="169">
        <f>N181+T181+Z181+AF181+AL181+AR181+AX181+BD181+BJ181+BP181+BV181+CB181+CH181+CN181+CT181+CZ181+DF181+DL181+DR181+DX181+ED181+EJ181+EP181+EV181+FB181+FH181+FN181+FT181+FZ181+GF181+GL181+GR181+GX181+HD181+HJ181+HP181</f>
        <v/>
      </c>
      <c r="HU181" s="170">
        <f>IFERROR(N($J181),0)</f>
        <v/>
      </c>
      <c r="HW181" s="170">
        <f>SUMPRODUCT((MOD(COLUMN($M181:$HR181)-COLUMN($M181),6)=0)*ISNUMBER($M181:$HR181)*($M181:$HR181&gt;=RESUMEN!$C$26)*($M181:$HR181&lt;=RESUMEN!$C$27)*IFERROR(N($N181:$HS181),0))</f>
        <v/>
      </c>
      <c r="HX181" s="170">
        <f>SUMPRODUCT((MOD(COLUMN($M181:$HR181)-COLUMN($M181),6)=0)*ISNUMBER($M181:$HR181)*($M181:$HR181&gt;=RESUMEN!$C$26)*($M181:$HR181&lt;=RESUMEN!$C$27))</f>
        <v/>
      </c>
    </row>
    <row r="182" ht="15.75" customHeight="1" s="506">
      <c r="B182" s="113">
        <f>VENTAS!A181</f>
        <v/>
      </c>
      <c r="C182" s="236">
        <f>VENTAS!B181</f>
        <v/>
      </c>
      <c r="D182" s="53">
        <f>VENTAS!C181</f>
        <v/>
      </c>
      <c r="E182" s="114">
        <f>VENTAS!D181</f>
        <v/>
      </c>
      <c r="F182" s="114">
        <f>VENTAS!J181</f>
        <v/>
      </c>
      <c r="G182" s="494">
        <f>VENTAS!F181</f>
        <v/>
      </c>
      <c r="H182" s="479">
        <f>VENTAS!K181</f>
        <v/>
      </c>
      <c r="I182" s="479">
        <f>VENTAS!M181</f>
        <v/>
      </c>
      <c r="J182" s="184">
        <f>VENTAS!L181</f>
        <v/>
      </c>
      <c r="K182" s="119">
        <f>IF(N($H182)&lt;1,"",$G182+31)</f>
        <v/>
      </c>
      <c r="L182" s="124">
        <f>IF(K182="","",TODAY()-K182)</f>
        <v/>
      </c>
      <c r="M182" s="201" t="n">
        <v>45944</v>
      </c>
      <c r="N182" s="374" t="n">
        <v>1274900</v>
      </c>
      <c r="O182" s="184">
        <f>IF(K182="","SIN ESTADO",IF(M182&lt;&gt;"","PAGA",IF(L182&gt;0,"VENCIDA",IF(L182&gt;=-5,"POR VENCER","AL DÍA"))))</f>
        <v/>
      </c>
      <c r="P182" s="185" t="inlineStr">
        <is>
          <t>TRANSFERENCIA</t>
        </is>
      </c>
      <c r="Q182" s="119">
        <f>IF(N($H182)&lt;2,"",IF(K182="","",K182+31))</f>
        <v/>
      </c>
      <c r="R182" s="124">
        <f>IF(Q182="","",TODAY()-Q182)</f>
        <v/>
      </c>
      <c r="S182" s="406" t="n">
        <v>45970</v>
      </c>
      <c r="T182" s="184" t="n">
        <v>1274900</v>
      </c>
      <c r="U182" s="184">
        <f>IF(Q182="","SIN ESTADO",IF(S182&lt;&gt;"","PAGA",IF(R182&gt;0,"VENCIDA",IF(R182&gt;=-5,"POR VENCER","AL DÍA"))))</f>
        <v/>
      </c>
      <c r="V182" s="185" t="inlineStr">
        <is>
          <t>TRANSFERENCIA</t>
        </is>
      </c>
      <c r="W182" s="119">
        <f>IF(N($H182)&lt;3,"",IF(Q182="","",Q182+31))</f>
        <v/>
      </c>
      <c r="X182" s="124">
        <f>IF(W182="","",TODAY()-W182)</f>
        <v/>
      </c>
      <c r="Y182" s="407" t="n">
        <v>46002</v>
      </c>
      <c r="Z182" s="184" t="n">
        <v>1274900</v>
      </c>
      <c r="AA182" s="184">
        <f>IF(W182="","SIN ESTADO",IF(Y182&lt;&gt;"","PAGA",IF(X182&gt;0,"VENCIDA",IF(X182&gt;=-5,"POR VENCER","AL DÍA"))))</f>
        <v/>
      </c>
      <c r="AB182" s="185" t="inlineStr">
        <is>
          <t>TRANSFERENCIA</t>
        </is>
      </c>
      <c r="AC182" s="119">
        <f>IF(N($H182)&lt;4,"",IF(W182="","",W182+31))</f>
        <v/>
      </c>
      <c r="AD182" s="124">
        <f>IF(AC182="","",TODAY()-AC182)</f>
        <v/>
      </c>
      <c r="AE182" s="227" t="n">
        <v>46050</v>
      </c>
      <c r="AF182" s="184" t="n">
        <v>1274900</v>
      </c>
      <c r="AG182" s="184">
        <f>IF(AC182="","SIN ESTADO",IF(AE182&lt;&gt;"","PAGA",IF(AD182&gt;0,"VENCIDA",IF(AD182&gt;=-5,"POR VENCER","AL DÍA"))))</f>
        <v/>
      </c>
      <c r="AH182" s="185" t="inlineStr">
        <is>
          <t>TRANSFERENCIA</t>
        </is>
      </c>
      <c r="AI182" s="119">
        <f>IF(N($H182)&lt;5,"",IF(AC182="","",AC182+31))</f>
        <v/>
      </c>
      <c r="AJ182" s="124">
        <f>IF(AI182="","",TODAY()-AI182)</f>
        <v/>
      </c>
      <c r="AK182" s="407" t="n">
        <v>46090</v>
      </c>
      <c r="AL182" s="184" t="n">
        <v>1275000</v>
      </c>
      <c r="AM182" s="184">
        <f>IF(AI182="","SIN ESTADO",IF(AK182&lt;&gt;"","PAGA",IF(AJ182&gt;0,"VENCIDA",IF(AJ182&gt;=-5,"POR VENCER","AL DÍA"))))</f>
        <v/>
      </c>
      <c r="AN182" s="185" t="inlineStr">
        <is>
          <t>TRANSFERENCIA</t>
        </is>
      </c>
      <c r="AO182" s="119">
        <f>IF(N($H182)&lt;6,"",IF(AI182="","",AI182+31))</f>
        <v/>
      </c>
      <c r="AP182" s="124">
        <f>IF(AO182="","",TODAY()-AO182)</f>
        <v/>
      </c>
      <c r="AQ182" s="476" t="n">
        <v>46090</v>
      </c>
      <c r="AR182" s="184" t="n">
        <v>1275000</v>
      </c>
      <c r="AS182" s="184">
        <f>IF(AO182="","SIN ESTADO",IF(AQ182&lt;&gt;"","PAGA",IF(AP182&gt;0,"VENCIDA",IF(AP182&gt;=-5,"POR VENCER","AL DÍA"))))</f>
        <v/>
      </c>
      <c r="AT182" s="185" t="inlineStr">
        <is>
          <t>TRANSFERENCIA</t>
        </is>
      </c>
      <c r="AU182" s="119">
        <f>IF(N($H182)&lt;7,"",IF(AO182="","",AO182+31))</f>
        <v/>
      </c>
      <c r="AV182" s="124">
        <f>IF(AU182="","",TODAY()-AU182)</f>
        <v/>
      </c>
      <c r="AW182" s="494" t="n"/>
      <c r="AX182" s="184" t="n"/>
      <c r="AY182" s="184">
        <f>IF(AU182="","SIN ESTADO",IF(AW182&lt;&gt;"","PAGA",IF(AV182&gt;0,"VENCIDA",IF(AV182&gt;=-5,"POR VENCER","AL DÍA"))))</f>
        <v/>
      </c>
      <c r="AZ182" s="185" t="n"/>
      <c r="BA182" s="119">
        <f>IF(N($H182)&lt;8,"",IF(AU182="","",AU182+31))</f>
        <v/>
      </c>
      <c r="BB182" s="124">
        <f>IF(BA182="","",TODAY()-BA182)</f>
        <v/>
      </c>
      <c r="BC182" s="494" t="n"/>
      <c r="BD182" s="184" t="n"/>
      <c r="BE182" s="184">
        <f>IF(BA182="","SIN ESTADO",IF(BC182&lt;&gt;"","PAGA",IF(BB182&gt;0,"VENCIDA",IF(BB182&gt;=-5,"POR VENCER","AL DÍA"))))</f>
        <v/>
      </c>
      <c r="BF182" s="185" t="n"/>
      <c r="BG182" s="119">
        <f>IF(N($H182)&lt;9,"",IF(BA182="","",BA182+31))</f>
        <v/>
      </c>
      <c r="BH182" s="124">
        <f>IF(BG182="","",TODAY()-BG182)</f>
        <v/>
      </c>
      <c r="BI182" s="494" t="n"/>
      <c r="BJ182" s="184" t="n"/>
      <c r="BK182" s="184">
        <f>IF(BG182="","SIN ESTADO",IF(BI182&lt;&gt;"","PAGA",IF(BH182&gt;0,"VENCIDA",IF(BH182&gt;=-5,"POR VENCER","AL DÍA"))))</f>
        <v/>
      </c>
      <c r="BL182" s="185" t="n"/>
      <c r="BM182" s="119">
        <f>IF(N($H182)&lt;10,"",IF(BG182="","",BG182+31))</f>
        <v/>
      </c>
      <c r="BN182" s="124">
        <f>IF(BM182="","",TODAY()-BM182)</f>
        <v/>
      </c>
      <c r="BO182" s="494" t="n"/>
      <c r="BP182" s="184" t="n"/>
      <c r="BQ182" s="184">
        <f>IF(BM182="","SIN ESTADO",IF(BO182&lt;&gt;"","PAGA",IF(BN182&gt;0,"VENCIDA",IF(BN182&gt;=-5,"POR VENCER","AL DÍA"))))</f>
        <v/>
      </c>
      <c r="BR182" s="185" t="n"/>
      <c r="BS182" s="119">
        <f>IF(N($H182)&lt;11,"",IF(BM182="","",BM182+31))</f>
        <v/>
      </c>
      <c r="BT182" s="124">
        <f>IF(BS182="","",TODAY()-BS182)</f>
        <v/>
      </c>
      <c r="BU182" s="494" t="n"/>
      <c r="BV182" s="184" t="n"/>
      <c r="BW182" s="184">
        <f>IF(BS182="","SIN ESTADO",IF(BU182&lt;&gt;"","PAGA",IF(BT182&gt;0,"VENCIDA",IF(BT182&gt;=-5,"POR VENCER","AL DÍA"))))</f>
        <v/>
      </c>
      <c r="BX182" s="185" t="n"/>
      <c r="BY182" s="119">
        <f>IF(N($H182)&lt;12,"",IF(BS182="","",BS182+31))</f>
        <v/>
      </c>
      <c r="BZ182" s="124">
        <f>IF(BY182="","",TODAY()-BY182)</f>
        <v/>
      </c>
      <c r="CA182" s="494" t="n"/>
      <c r="CB182" s="184" t="n"/>
      <c r="CC182" s="184">
        <f>IF(BY182="","SIN ESTADO",IF(CA182&lt;&gt;"","PAGA",IF(BZ182&gt;0,"VENCIDA",IF(BZ182&gt;=-5,"POR VENCER","AL DÍA"))))</f>
        <v/>
      </c>
      <c r="CD182" s="185" t="n"/>
      <c r="CE182" s="119">
        <f>IF(N($H182)&lt;13,"",IF(BY182="","",BY182+31))</f>
        <v/>
      </c>
      <c r="CF182" s="124">
        <f>IF(CE182="","",TODAY()-CE182)</f>
        <v/>
      </c>
      <c r="CG182" s="494" t="n"/>
      <c r="CH182" s="184" t="n"/>
      <c r="CI182" s="184">
        <f>IF(CE182="","SIN ESTADO",IF(CG182&lt;&gt;"","PAGA",IF(CF182&gt;0,"VENCIDA",IF(CF182&gt;=-5,"POR VENCER","AL DÍA"))))</f>
        <v/>
      </c>
      <c r="CJ182" s="185" t="n"/>
      <c r="CK182" s="119">
        <f>IF(N($H182)&lt;14,"",IF(CE182="","",CE182+31))</f>
        <v/>
      </c>
      <c r="CL182" s="124">
        <f>IF(CK182="","",TODAY()-CK182)</f>
        <v/>
      </c>
      <c r="CM182" s="494" t="n"/>
      <c r="CN182" s="184" t="n"/>
      <c r="CO182" s="184">
        <f>IF(CK182="","SIN ESTADO",IF(CM182&lt;&gt;"","PAGA",IF(CL182&gt;0,"VENCIDA",IF(CL182&gt;=-5,"POR VENCER","AL DÍA"))))</f>
        <v/>
      </c>
      <c r="CP182" s="185" t="n"/>
      <c r="CQ182" s="119">
        <f>IF(N($H182)&lt;15,"",IF(CK182="","",CK182+31))</f>
        <v/>
      </c>
      <c r="CR182" s="124">
        <f>IF(CQ182="","",TODAY()-CQ182)</f>
        <v/>
      </c>
      <c r="CS182" s="494" t="n"/>
      <c r="CT182" s="184" t="n"/>
      <c r="CU182" s="184">
        <f>IF(CQ182="","SIN ESTADO",IF(CS182&lt;&gt;"","PAGA",IF(CR182&gt;0,"VENCIDA",IF(CR182&gt;=-5,"POR VENCER","AL DÍA"))))</f>
        <v/>
      </c>
      <c r="CV182" s="185" t="n"/>
      <c r="CW182" s="119">
        <f>IF(N($H182)&lt;16,"",IF(CQ182="","",CQ182+31))</f>
        <v/>
      </c>
      <c r="CX182" s="124">
        <f>IF(CW182="","",TODAY()-CW182)</f>
        <v/>
      </c>
      <c r="CY182" s="494" t="n"/>
      <c r="CZ182" s="184" t="n"/>
      <c r="DA182" s="184">
        <f>IF(CW182="","SIN ESTADO",IF(CY182&lt;&gt;"","PAGA",IF(CX182&gt;0,"VENCIDA",IF(CX182&gt;=-5,"POR VENCER","AL DÍA"))))</f>
        <v/>
      </c>
      <c r="DB182" s="185" t="n"/>
      <c r="DC182" s="119">
        <f>IF(N($H182)&lt;17,"",IF(CW182="","",CW182+31))</f>
        <v/>
      </c>
      <c r="DD182" s="124">
        <f>IF(DC182="","",TODAY()-DC182)</f>
        <v/>
      </c>
      <c r="DE182" s="494" t="n"/>
      <c r="DF182" s="184" t="n"/>
      <c r="DG182" s="184">
        <f>IF(DC182="","SIN ESTADO",IF(DE182&lt;&gt;"","PAGA",IF(DD182&gt;0,"VENCIDA",IF(DD182&gt;=-5,"POR VENCER","AL DÍA"))))</f>
        <v/>
      </c>
      <c r="DH182" s="185" t="n"/>
      <c r="DI182" s="119">
        <f>IF(N($H182)&lt;18,"",IF(DC182="","",DC182+31))</f>
        <v/>
      </c>
      <c r="DJ182" s="124">
        <f>IF(DI182="","",TODAY()-DI182)</f>
        <v/>
      </c>
      <c r="DK182" s="494" t="n"/>
      <c r="DL182" s="184" t="n"/>
      <c r="DM182" s="184">
        <f>IF(DI182="","SIN ESTADO",IF(DK182&lt;&gt;"","PAGA",IF(DJ182&gt;0,"VENCIDA",IF(DJ182&gt;=-5,"POR VENCER","AL DÍA"))))</f>
        <v/>
      </c>
      <c r="DN182" s="185" t="n"/>
      <c r="DO182" s="119">
        <f>IF(N($H182)&lt;19,"",IF(DI182="","",DI182+31))</f>
        <v/>
      </c>
      <c r="DP182" s="124">
        <f>IF(DO182="","",TODAY()-DO182)</f>
        <v/>
      </c>
      <c r="DQ182" s="494" t="n"/>
      <c r="DR182" s="184" t="n"/>
      <c r="DS182" s="184">
        <f>IF(DO182="","SIN ESTADO",IF(DQ182&lt;&gt;"","PAGA",IF(DP182&gt;0,"VENCIDA",IF(DP182&gt;=-5,"POR VENCER","AL DÍA"))))</f>
        <v/>
      </c>
      <c r="DT182" s="185" t="n"/>
      <c r="DU182" s="119">
        <f>IF(N($H182)&lt;20,"",IF(DO182="","",DO182+31))</f>
        <v/>
      </c>
      <c r="DV182" s="124">
        <f>IF(DU182="","",TODAY()-DU182)</f>
        <v/>
      </c>
      <c r="DW182" s="494" t="n"/>
      <c r="DX182" s="184" t="n"/>
      <c r="DY182" s="184">
        <f>IF(DU182="","SIN ESTADO",IF(DW182&lt;&gt;"","PAGA",IF(DV182&gt;0,"VENCIDA",IF(DV182&gt;=-5,"POR VENCER","AL DÍA"))))</f>
        <v/>
      </c>
      <c r="DZ182" s="185" t="n"/>
      <c r="EA182" s="119">
        <f>IF(N($H182)&lt;21,"",IF(DU182="","",DU182+31))</f>
        <v/>
      </c>
      <c r="EB182" s="124">
        <f>IF(EA182="","",TODAY()-EA182)</f>
        <v/>
      </c>
      <c r="EC182" s="494" t="n"/>
      <c r="ED182" s="184" t="n"/>
      <c r="EE182" s="184">
        <f>IF(EA182="","SIN ESTADO",IF(EC182&lt;&gt;"","PAGA",IF(EB182&gt;0,"VENCIDA",IF(EB182&gt;=-5,"POR VENCER","AL DÍA"))))</f>
        <v/>
      </c>
      <c r="EF182" s="185" t="n"/>
      <c r="EG182" s="119">
        <f>IF(N($H182)&lt;22,"",IF(EA182="","",EA182+31))</f>
        <v/>
      </c>
      <c r="EH182" s="124">
        <f>IF(EG182="","",TODAY()-EG182)</f>
        <v/>
      </c>
      <c r="EI182" s="494" t="n"/>
      <c r="EJ182" s="184" t="n"/>
      <c r="EK182" s="184">
        <f>IF(EG182="","SIN ESTADO",IF(EI182&lt;&gt;"","PAGA",IF(EH182&gt;0,"VENCIDA",IF(EH182&gt;=-5,"POR VENCER","AL DÍA"))))</f>
        <v/>
      </c>
      <c r="EL182" s="185" t="n"/>
      <c r="EM182" s="119">
        <f>IF(N($H182)&lt;23,"",IF(EG182="","",EG182+31))</f>
        <v/>
      </c>
      <c r="EN182" s="124">
        <f>IF(EM182="","",TODAY()-EM182)</f>
        <v/>
      </c>
      <c r="EO182" s="494" t="n"/>
      <c r="EP182" s="184" t="n"/>
      <c r="EQ182" s="184">
        <f>IF(EM182="","SIN ESTADO",IF(EO182&lt;&gt;"","PAGA",IF(EN182&gt;0,"VENCIDA",IF(EN182&gt;=-5,"POR VENCER","AL DÍA"))))</f>
        <v/>
      </c>
      <c r="ER182" s="185" t="n"/>
      <c r="ES182" s="119">
        <f>IF(N($H182)&lt;24,"",IF(EM182="","",EM182+31))</f>
        <v/>
      </c>
      <c r="ET182" s="124">
        <f>IF(ES182="","",TODAY()-ES182)</f>
        <v/>
      </c>
      <c r="EU182" s="494" t="n"/>
      <c r="EV182" s="184" t="n"/>
      <c r="EW182" s="184">
        <f>IF(ES182="","SIN ESTADO",IF(EU182&lt;&gt;"","PAGA",IF(ET182&gt;0,"VENCIDA",IF(ET182&gt;=-5,"POR VENCER","AL DÍA"))))</f>
        <v/>
      </c>
      <c r="EX182" s="185" t="n"/>
      <c r="EY182" s="119">
        <f>IF(N($H182)&lt;25,"",IF(ES182="","",ES182+31))</f>
        <v/>
      </c>
      <c r="EZ182" s="124">
        <f>IF(EY182="","",TODAY()-EY182)</f>
        <v/>
      </c>
      <c r="FA182" s="494" t="n"/>
      <c r="FB182" s="184" t="n"/>
      <c r="FC182" s="184">
        <f>IF(EY182="","SIN ESTADO",IF(FA182&lt;&gt;"","PAGA",IF(EZ182&gt;0,"VENCIDA",IF(EZ182&gt;=-5,"POR VENCER","AL DÍA"))))</f>
        <v/>
      </c>
      <c r="FD182" s="185" t="n"/>
      <c r="FE182" s="119">
        <f>IF(N($H182)&lt;26,"",IF(EY182="","",EY182+31))</f>
        <v/>
      </c>
      <c r="FF182" s="124">
        <f>IF(FE182="","",TODAY()-FE182)</f>
        <v/>
      </c>
      <c r="FG182" s="494" t="n"/>
      <c r="FH182" s="184" t="n"/>
      <c r="FI182" s="184">
        <f>IF(FE182="","SIN ESTADO",IF(FG182&lt;&gt;"","PAGA",IF(FF182&gt;0,"VENCIDA",IF(FF182&gt;=-5,"POR VENCER","AL DÍA"))))</f>
        <v/>
      </c>
      <c r="FJ182" s="185" t="n"/>
      <c r="FK182" s="119">
        <f>IF(N($H182)&lt;27,"",IF(FE182="","",FE182+31))</f>
        <v/>
      </c>
      <c r="FL182" s="124">
        <f>IF(FK182="","",TODAY()-FK182)</f>
        <v/>
      </c>
      <c r="FM182" s="494" t="n"/>
      <c r="FN182" s="184" t="n"/>
      <c r="FO182" s="184">
        <f>IF(FK182="","SIN ESTADO",IF(FM182&lt;&gt;"","PAGA",IF(FL182&gt;0,"VENCIDA",IF(FL182&gt;=-5,"POR VENCER","AL DÍA"))))</f>
        <v/>
      </c>
      <c r="FP182" s="185" t="n"/>
      <c r="FQ182" s="119">
        <f>IF(N($H182)&lt;28,"",IF(FK182="","",FK182+31))</f>
        <v/>
      </c>
      <c r="FR182" s="124">
        <f>IF(FQ182="","",TODAY()-FQ182)</f>
        <v/>
      </c>
      <c r="FS182" s="494" t="n"/>
      <c r="FT182" s="184" t="n"/>
      <c r="FU182" s="184">
        <f>IF(FQ182="","SIN ESTADO",IF(FS182&lt;&gt;"","PAGA",IF(FR182&gt;0,"VENCIDA",IF(FR182&gt;=-5,"POR VENCER","AL DÍA"))))</f>
        <v/>
      </c>
      <c r="FV182" s="185" t="n"/>
      <c r="FW182" s="119">
        <f>IF(N($H182)&lt;29,"",IF(FQ182="","",FQ182+31))</f>
        <v/>
      </c>
      <c r="FX182" s="124">
        <f>IF(FW182="","",TODAY()-FW182)</f>
        <v/>
      </c>
      <c r="FY182" s="494" t="n"/>
      <c r="FZ182" s="184" t="n"/>
      <c r="GA182" s="184">
        <f>IF(FW182="","SIN ESTADO",IF(FY182&lt;&gt;"","PAGA",IF(FX182&gt;0,"VENCIDA",IF(FX182&gt;=-5,"POR VENCER","AL DÍA"))))</f>
        <v/>
      </c>
      <c r="GB182" s="185" t="n"/>
      <c r="GC182" s="119">
        <f>IF(N($H182)&lt;30,"",IF(FW182="","",FW182+31))</f>
        <v/>
      </c>
      <c r="GD182" s="124">
        <f>IF(GC182="","",TODAY()-GC182)</f>
        <v/>
      </c>
      <c r="GE182" s="494" t="n"/>
      <c r="GF182" s="184" t="n"/>
      <c r="GG182" s="184">
        <f>IF(GC182="","SIN ESTADO",IF(GE182&lt;&gt;"","PAGA",IF(GD182&gt;0,"VENCIDA",IF(GD182&gt;=-5,"POR VENCER","AL DÍA"))))</f>
        <v/>
      </c>
      <c r="GH182" s="185" t="n"/>
      <c r="GI182" s="119">
        <f>IF(N($H182)&lt;31,"",IF(GC182="","",GC182+31))</f>
        <v/>
      </c>
      <c r="GJ182" s="124">
        <f>IF(GI182="","",TODAY()-GI182)</f>
        <v/>
      </c>
      <c r="GK182" s="494" t="n"/>
      <c r="GL182" s="184" t="n"/>
      <c r="GM182" s="184">
        <f>IF(GI182="","SIN ESTADO",IF(GK182&lt;&gt;"","PAGA",IF(GJ182&gt;0,"VENCIDA",IF(GJ182&gt;=-5,"POR VENCER","AL DÍA"))))</f>
        <v/>
      </c>
      <c r="GN182" s="185" t="n"/>
      <c r="GO182" s="119">
        <f>IF(N($H182)&lt;32,"",IF(GI182="","",GI182+31))</f>
        <v/>
      </c>
      <c r="GP182" s="124">
        <f>IF(GO182="","",TODAY()-GO182)</f>
        <v/>
      </c>
      <c r="GQ182" s="494" t="n"/>
      <c r="GR182" s="184" t="n"/>
      <c r="GS182" s="184">
        <f>IF(GO182="","SIN ESTADO",IF(GQ182&lt;&gt;"","PAGA",IF(GP182&gt;0,"VENCIDA",IF(GP182&gt;=-5,"POR VENCER","AL DÍA"))))</f>
        <v/>
      </c>
      <c r="GT182" s="185" t="n"/>
      <c r="GU182" s="119">
        <f>IF(N($H182)&lt;33,"",IF(GO182="","",GO182+31))</f>
        <v/>
      </c>
      <c r="GV182" s="124">
        <f>IF(GU182="","",TODAY()-GU182)</f>
        <v/>
      </c>
      <c r="GW182" s="494" t="n"/>
      <c r="GX182" s="184" t="n"/>
      <c r="GY182" s="184">
        <f>IF(GU182="","SIN ESTADO",IF(GW182&lt;&gt;"","PAGA",IF(GV182&gt;0,"VENCIDA",IF(GV182&gt;=-5,"POR VENCER","AL DÍA"))))</f>
        <v/>
      </c>
      <c r="GZ182" s="185" t="n"/>
      <c r="HA182" s="119">
        <f>IF(N($H182)&lt;34,"",IF(GU182="","",GU182+31))</f>
        <v/>
      </c>
      <c r="HB182" s="124">
        <f>IF(HA182="","",TODAY()-HA182)</f>
        <v/>
      </c>
      <c r="HC182" s="494" t="n"/>
      <c r="HD182" s="184" t="n"/>
      <c r="HE182" s="184">
        <f>IF(HA182="","SIN ESTADO",IF(HC182&lt;&gt;"","PAGA",IF(HB182&gt;0,"VENCIDA",IF(HB182&gt;=-5,"POR VENCER","AL DÍA"))))</f>
        <v/>
      </c>
      <c r="HF182" s="185" t="n"/>
      <c r="HG182" s="119">
        <f>IF(N($H182)&lt;35,"",IF(HA182="","",HA182+31))</f>
        <v/>
      </c>
      <c r="HH182" s="124">
        <f>IF(HG182="","",TODAY()-HG182)</f>
        <v/>
      </c>
      <c r="HI182" s="494" t="n"/>
      <c r="HJ182" s="184" t="n"/>
      <c r="HK182" s="184">
        <f>IF(HG182="","SIN ESTADO",IF(HI182&lt;&gt;"","PAGA",IF(HH182&gt;0,"VENCIDA",IF(HH182&gt;=-5,"POR VENCER","AL DÍA"))))</f>
        <v/>
      </c>
      <c r="HL182" s="168" t="n"/>
      <c r="HM182" s="119">
        <f>IF(N($H182)&lt;36,"",IF(HG182="","",HG182+31))</f>
        <v/>
      </c>
      <c r="HN182" s="124">
        <f>IF(HM182="","",TODAY()-HM182)</f>
        <v/>
      </c>
      <c r="HO182" s="494" t="n"/>
      <c r="HP182" s="184" t="n"/>
      <c r="HQ182" s="184">
        <f>IF(HM182="","SIN ESTADO",IF(HO182&lt;&gt;"","PAGA",IF(HN182&gt;0,"VENCIDA",IF(HN182&gt;=-5,"POR VENCER","AL DÍA"))))</f>
        <v/>
      </c>
      <c r="HR182" s="168" t="n"/>
      <c r="HS182" s="169">
        <f>N182+T182+Z182+AF182+AL182+AR182+AX182+BD182+BJ182+BP182+BV182+CB182+CH182+CN182+CT182+CZ182+DF182+DL182+DR182+DX182+ED182+EJ182+EP182+EV182+FB182+FH182+FN182+FT182+FZ182+GF182+GL182+GR182+GX182+HD182+HJ182+HP182</f>
        <v/>
      </c>
      <c r="HU182" s="170">
        <f>IFERROR(N($J182),0)</f>
        <v/>
      </c>
      <c r="HW182" s="170">
        <f>SUMPRODUCT((MOD(COLUMN($M182:$HR182)-COLUMN($M182),6)=0)*ISNUMBER($M182:$HR182)*($M182:$HR182&gt;=RESUMEN!$C$26)*($M182:$HR182&lt;=RESUMEN!$C$27)*IFERROR(N($N182:$HS182),0))</f>
        <v/>
      </c>
      <c r="HX182" s="170">
        <f>SUMPRODUCT((MOD(COLUMN($M182:$HR182)-COLUMN($M182),6)=0)*ISNUMBER($M182:$HR182)*($M182:$HR182&gt;=RESUMEN!$C$26)*($M182:$HR182&lt;=RESUMEN!$C$27))</f>
        <v/>
      </c>
    </row>
    <row r="183" ht="15.75" customHeight="1" s="506">
      <c r="B183" s="113">
        <f>VENTAS!A182</f>
        <v/>
      </c>
      <c r="C183" s="236">
        <f>VENTAS!B182</f>
        <v/>
      </c>
      <c r="D183" s="53">
        <f>VENTAS!C182</f>
        <v/>
      </c>
      <c r="E183" s="114">
        <f>VENTAS!D182</f>
        <v/>
      </c>
      <c r="F183" s="114">
        <f>VENTAS!J182</f>
        <v/>
      </c>
      <c r="G183" s="494">
        <f>VENTAS!F182</f>
        <v/>
      </c>
      <c r="H183" s="479">
        <f>VENTAS!K182</f>
        <v/>
      </c>
      <c r="I183" s="479">
        <f>VENTAS!M182</f>
        <v/>
      </c>
      <c r="J183" s="184">
        <f>VENTAS!L182</f>
        <v/>
      </c>
      <c r="K183" s="119">
        <f>IF(N($H183)&lt;1,"",$G183+31)</f>
        <v/>
      </c>
      <c r="L183" s="124">
        <f>IF(K183="","",TODAY()-K183)</f>
        <v/>
      </c>
      <c r="M183" s="201" t="n">
        <v>46115</v>
      </c>
      <c r="N183" s="374" t="n">
        <v>875000</v>
      </c>
      <c r="O183" s="184">
        <f>IF(K183="","SIN ESTADO",IF(M183&lt;&gt;"","PAGA",IF(L183&gt;0,"VENCIDA",IF(L183&gt;=-5,"POR VENCER","AL DÍA"))))</f>
        <v/>
      </c>
      <c r="P183" s="185" t="inlineStr">
        <is>
          <t>TRANSFERENCIA</t>
        </is>
      </c>
      <c r="Q183" s="119">
        <f>IF(N($H183)&lt;2,"",IF(K183="","",K183+31))</f>
        <v/>
      </c>
      <c r="R183" s="124">
        <f>IF(Q183="","",TODAY()-Q183)</f>
        <v/>
      </c>
      <c r="S183" s="494" t="n">
        <v>46137</v>
      </c>
      <c r="T183" s="184" t="n">
        <v>875000</v>
      </c>
      <c r="U183" s="184">
        <f>IF(Q183="","SIN ESTADO",IF(S183&lt;&gt;"","PAGA",IF(R183&gt;0,"VENCIDA",IF(R183&gt;=-5,"POR VENCER","AL DÍA"))))</f>
        <v/>
      </c>
      <c r="V183" s="185" t="inlineStr">
        <is>
          <t>TRANSFERENCIA</t>
        </is>
      </c>
      <c r="W183" s="119">
        <f>IF(N($H183)&lt;3,"",IF(Q183="","",Q183+31))</f>
        <v/>
      </c>
      <c r="X183" s="124">
        <f>IF(W183="","",TODAY()-W183)</f>
        <v/>
      </c>
      <c r="Y183" s="494" t="n">
        <v>46173</v>
      </c>
      <c r="Z183" s="184" t="n">
        <v>875000</v>
      </c>
      <c r="AA183" s="184">
        <f>IF(W183="","SIN ESTADO",IF(Y183&lt;&gt;"","PAGA",IF(X183&gt;0,"VENCIDA",IF(X183&gt;=-5,"POR VENCER","AL DÍA"))))</f>
        <v/>
      </c>
      <c r="AB183" s="185" t="inlineStr">
        <is>
          <t>TRANSFERENCIA</t>
        </is>
      </c>
      <c r="AC183" s="119">
        <f>IF(N($H183)&lt;4,"",IF(W183="","",W183+31))</f>
        <v/>
      </c>
      <c r="AD183" s="124">
        <f>IF(AC183="","",TODAY()-AC183)</f>
        <v/>
      </c>
      <c r="AE183" s="494" t="n">
        <v>46202</v>
      </c>
      <c r="AF183" s="184" t="n">
        <v>875000</v>
      </c>
      <c r="AG183" s="184">
        <f>IF(AC183="","SIN ESTADO",IF(AE183&lt;&gt;"","PAGA",IF(AD183&gt;0,"VENCIDA",IF(AD183&gt;=-5,"POR VENCER","AL DÍA"))))</f>
        <v/>
      </c>
      <c r="AH183" s="185" t="inlineStr">
        <is>
          <t>TRANSFERENCIA</t>
        </is>
      </c>
      <c r="AI183" s="119">
        <f>IF(N($H183)&lt;5,"",IF(AC183="","",AC183+31))</f>
        <v/>
      </c>
      <c r="AJ183" s="124">
        <f>IF(AI183="","",TODAY()-AI183)</f>
        <v/>
      </c>
      <c r="AK183" s="494" t="n">
        <v>46207</v>
      </c>
      <c r="AL183" s="184" t="n">
        <v>875000</v>
      </c>
      <c r="AM183" s="184">
        <f>IF(AI183="","SIN ESTADO",IF(AK183&lt;&gt;"","PAGA",IF(AJ183&gt;0,"VENCIDA",IF(AJ183&gt;=-5,"POR VENCER","AL DÍA"))))</f>
        <v/>
      </c>
      <c r="AN183" s="185" t="inlineStr">
        <is>
          <t>TRANSFERENCIA</t>
        </is>
      </c>
      <c r="AO183" s="119">
        <f>IF(N($H183)&lt;6,"",IF(AI183="","",AI183+31))</f>
        <v/>
      </c>
      <c r="AP183" s="124">
        <f>IF(AO183="","",TODAY()-AO183)</f>
        <v/>
      </c>
      <c r="AQ183" s="270" t="n">
        <v>46235</v>
      </c>
      <c r="AR183" s="184" t="n">
        <v>875000</v>
      </c>
      <c r="AS183" s="184">
        <f>IF(AO183="","SIN ESTADO",IF(AQ183&lt;&gt;"","PAGA",IF(AP183&gt;0,"VENCIDA",IF(AP183&gt;=-5,"POR VENCER","AL DÍA"))))</f>
        <v/>
      </c>
      <c r="AT183" s="185" t="inlineStr">
        <is>
          <t>TRANSFERENCIA</t>
        </is>
      </c>
      <c r="AU183" s="119">
        <f>IF(N($H183)&lt;7,"",IF(AO183="","",AO183+31))</f>
        <v/>
      </c>
      <c r="AV183" s="124">
        <f>IF(AU183="","",TODAY()-AU183)</f>
        <v/>
      </c>
      <c r="AW183" s="494" t="n">
        <v>46261</v>
      </c>
      <c r="AX183" s="184" t="n">
        <v>875000</v>
      </c>
      <c r="AY183" s="184">
        <f>IF(AU183="","SIN ESTADO",IF(AW183&lt;&gt;"","PAGA",IF(AV183&gt;0,"VENCIDA",IF(AV183&gt;=-5,"POR VENCER","AL DÍA"))))</f>
        <v/>
      </c>
      <c r="AZ183" s="185" t="inlineStr">
        <is>
          <t>TRANSFERENCIA</t>
        </is>
      </c>
      <c r="BA183" s="119">
        <f>IF(N($H183)&lt;8,"",IF(AU183="","",AU183+31))</f>
        <v/>
      </c>
      <c r="BB183" s="124">
        <f>IF(BA183="","",TODAY()-BA183)</f>
        <v/>
      </c>
      <c r="BC183" s="494" t="n"/>
      <c r="BD183" s="184" t="n"/>
      <c r="BE183" s="184">
        <f>IF(BA183="","SIN ESTADO",IF(BC183&lt;&gt;"","PAGA",IF(BB183&gt;0,"VENCIDA",IF(BB183&gt;=-5,"POR VENCER","AL DÍA"))))</f>
        <v/>
      </c>
      <c r="BF183" s="185" t="n"/>
      <c r="BG183" s="119">
        <f>IF(N($H183)&lt;9,"",IF(BA183="","",BA183+31))</f>
        <v/>
      </c>
      <c r="BH183" s="124">
        <f>IF(BG183="","",TODAY()-BG183)</f>
        <v/>
      </c>
      <c r="BI183" s="494" t="n"/>
      <c r="BJ183" s="184" t="n"/>
      <c r="BK183" s="184">
        <f>IF(BG183="","SIN ESTADO",IF(BI183&lt;&gt;"","PAGA",IF(BH183&gt;0,"VENCIDA",IF(BH183&gt;=-5,"POR VENCER","AL DÍA"))))</f>
        <v/>
      </c>
      <c r="BL183" s="185" t="n"/>
      <c r="BM183" s="119">
        <f>IF(N($H183)&lt;10,"",IF(BG183="","",BG183+31))</f>
        <v/>
      </c>
      <c r="BN183" s="124">
        <f>IF(BM183="","",TODAY()-BM183)</f>
        <v/>
      </c>
      <c r="BO183" s="494" t="n"/>
      <c r="BP183" s="184" t="n"/>
      <c r="BQ183" s="184">
        <f>IF(BM183="","SIN ESTADO",IF(BO183&lt;&gt;"","PAGA",IF(BN183&gt;0,"VENCIDA",IF(BN183&gt;=-5,"POR VENCER","AL DÍA"))))</f>
        <v/>
      </c>
      <c r="BR183" s="185" t="n"/>
      <c r="BS183" s="119">
        <f>IF(N($H183)&lt;11,"",IF(BM183="","",BM183+31))</f>
        <v/>
      </c>
      <c r="BT183" s="124">
        <f>IF(BS183="","",TODAY()-BS183)</f>
        <v/>
      </c>
      <c r="BU183" s="494" t="n"/>
      <c r="BV183" s="184" t="n"/>
      <c r="BW183" s="184">
        <f>IF(BS183="","SIN ESTADO",IF(BU183&lt;&gt;"","PAGA",IF(BT183&gt;0,"VENCIDA",IF(BT183&gt;=-5,"POR VENCER","AL DÍA"))))</f>
        <v/>
      </c>
      <c r="BX183" s="185" t="n"/>
      <c r="BY183" s="119">
        <f>IF(N($H183)&lt;12,"",IF(BS183="","",BS183+31))</f>
        <v/>
      </c>
      <c r="BZ183" s="124">
        <f>IF(BY183="","",TODAY()-BY183)</f>
        <v/>
      </c>
      <c r="CA183" s="494" t="n"/>
      <c r="CB183" s="184" t="n"/>
      <c r="CC183" s="184">
        <f>IF(BY183="","SIN ESTADO",IF(CA183&lt;&gt;"","PAGA",IF(BZ183&gt;0,"VENCIDA",IF(BZ183&gt;=-5,"POR VENCER","AL DÍA"))))</f>
        <v/>
      </c>
      <c r="CD183" s="185" t="n"/>
      <c r="CE183" s="119">
        <f>IF(N($H183)&lt;13,"",IF(BY183="","",BY183+31))</f>
        <v/>
      </c>
      <c r="CF183" s="124">
        <f>IF(CE183="","",TODAY()-CE183)</f>
        <v/>
      </c>
      <c r="CG183" s="494" t="n"/>
      <c r="CH183" s="184" t="n"/>
      <c r="CI183" s="184">
        <f>IF(CE183="","SIN ESTADO",IF(CG183&lt;&gt;"","PAGA",IF(CF183&gt;0,"VENCIDA",IF(CF183&gt;=-5,"POR VENCER","AL DÍA"))))</f>
        <v/>
      </c>
      <c r="CJ183" s="185" t="n"/>
      <c r="CK183" s="119">
        <f>IF(N($H183)&lt;14,"",IF(CE183="","",CE183+31))</f>
        <v/>
      </c>
      <c r="CL183" s="124">
        <f>IF(CK183="","",TODAY()-CK183)</f>
        <v/>
      </c>
      <c r="CM183" s="494" t="n"/>
      <c r="CN183" s="184" t="n"/>
      <c r="CO183" s="184">
        <f>IF(CK183="","SIN ESTADO",IF(CM183&lt;&gt;"","PAGA",IF(CL183&gt;0,"VENCIDA",IF(CL183&gt;=-5,"POR VENCER","AL DÍA"))))</f>
        <v/>
      </c>
      <c r="CP183" s="185" t="n"/>
      <c r="CQ183" s="119">
        <f>IF(N($H183)&lt;15,"",IF(CK183="","",CK183+31))</f>
        <v/>
      </c>
      <c r="CR183" s="124">
        <f>IF(CQ183="","",TODAY()-CQ183)</f>
        <v/>
      </c>
      <c r="CS183" s="494" t="n"/>
      <c r="CT183" s="184" t="n"/>
      <c r="CU183" s="184">
        <f>IF(CQ183="","SIN ESTADO",IF(CS183&lt;&gt;"","PAGA",IF(CR183&gt;0,"VENCIDA",IF(CR183&gt;=-5,"POR VENCER","AL DÍA"))))</f>
        <v/>
      </c>
      <c r="CV183" s="185" t="n"/>
      <c r="CW183" s="119">
        <f>IF(N($H183)&lt;16,"",IF(CQ183="","",CQ183+31))</f>
        <v/>
      </c>
      <c r="CX183" s="124">
        <f>IF(CW183="","",TODAY()-CW183)</f>
        <v/>
      </c>
      <c r="CY183" s="494" t="n"/>
      <c r="CZ183" s="184" t="n"/>
      <c r="DA183" s="184">
        <f>IF(CW183="","SIN ESTADO",IF(CY183&lt;&gt;"","PAGA",IF(CX183&gt;0,"VENCIDA",IF(CX183&gt;=-5,"POR VENCER","AL DÍA"))))</f>
        <v/>
      </c>
      <c r="DB183" s="185" t="n"/>
      <c r="DC183" s="119">
        <f>IF(N($H183)&lt;17,"",IF(CW183="","",CW183+31))</f>
        <v/>
      </c>
      <c r="DD183" s="124">
        <f>IF(DC183="","",TODAY()-DC183)</f>
        <v/>
      </c>
      <c r="DE183" s="494" t="n"/>
      <c r="DF183" s="184" t="n"/>
      <c r="DG183" s="184">
        <f>IF(DC183="","SIN ESTADO",IF(DE183&lt;&gt;"","PAGA",IF(DD183&gt;0,"VENCIDA",IF(DD183&gt;=-5,"POR VENCER","AL DÍA"))))</f>
        <v/>
      </c>
      <c r="DH183" s="185" t="n"/>
      <c r="DI183" s="119">
        <f>IF(N($H183)&lt;18,"",IF(DC183="","",DC183+31))</f>
        <v/>
      </c>
      <c r="DJ183" s="124">
        <f>IF(DI183="","",TODAY()-DI183)</f>
        <v/>
      </c>
      <c r="DK183" s="494" t="n"/>
      <c r="DL183" s="184" t="n"/>
      <c r="DM183" s="184">
        <f>IF(DI183="","SIN ESTADO",IF(DK183&lt;&gt;"","PAGA",IF(DJ183&gt;0,"VENCIDA",IF(DJ183&gt;=-5,"POR VENCER","AL DÍA"))))</f>
        <v/>
      </c>
      <c r="DN183" s="185" t="n"/>
      <c r="DO183" s="119">
        <f>IF(N($H183)&lt;19,"",IF(DI183="","",DI183+31))</f>
        <v/>
      </c>
      <c r="DP183" s="124">
        <f>IF(DO183="","",TODAY()-DO183)</f>
        <v/>
      </c>
      <c r="DQ183" s="494" t="n"/>
      <c r="DR183" s="184" t="n"/>
      <c r="DS183" s="184">
        <f>IF(DO183="","SIN ESTADO",IF(DQ183&lt;&gt;"","PAGA",IF(DP183&gt;0,"VENCIDA",IF(DP183&gt;=-5,"POR VENCER","AL DÍA"))))</f>
        <v/>
      </c>
      <c r="DT183" s="185" t="n"/>
      <c r="DU183" s="119">
        <f>IF(N($H183)&lt;20,"",IF(DO183="","",DO183+31))</f>
        <v/>
      </c>
      <c r="DV183" s="124">
        <f>IF(DU183="","",TODAY()-DU183)</f>
        <v/>
      </c>
      <c r="DW183" s="494" t="n"/>
      <c r="DX183" s="184" t="n"/>
      <c r="DY183" s="184">
        <f>IF(DU183="","SIN ESTADO",IF(DW183&lt;&gt;"","PAGA",IF(DV183&gt;0,"VENCIDA",IF(DV183&gt;=-5,"POR VENCER","AL DÍA"))))</f>
        <v/>
      </c>
      <c r="DZ183" s="185" t="n"/>
      <c r="EA183" s="119">
        <f>IF(N($H183)&lt;21,"",IF(DU183="","",DU183+31))</f>
        <v/>
      </c>
      <c r="EB183" s="124">
        <f>IF(EA183="","",TODAY()-EA183)</f>
        <v/>
      </c>
      <c r="EC183" s="494" t="n"/>
      <c r="ED183" s="184" t="n"/>
      <c r="EE183" s="184">
        <f>IF(EA183="","SIN ESTADO",IF(EC183&lt;&gt;"","PAGA",IF(EB183&gt;0,"VENCIDA",IF(EB183&gt;=-5,"POR VENCER","AL DÍA"))))</f>
        <v/>
      </c>
      <c r="EF183" s="185" t="n"/>
      <c r="EG183" s="119">
        <f>IF(N($H183)&lt;22,"",IF(EA183="","",EA183+31))</f>
        <v/>
      </c>
      <c r="EH183" s="124">
        <f>IF(EG183="","",TODAY()-EG183)</f>
        <v/>
      </c>
      <c r="EI183" s="494" t="n"/>
      <c r="EJ183" s="184" t="n"/>
      <c r="EK183" s="184">
        <f>IF(EG183="","SIN ESTADO",IF(EI183&lt;&gt;"","PAGA",IF(EH183&gt;0,"VENCIDA",IF(EH183&gt;=-5,"POR VENCER","AL DÍA"))))</f>
        <v/>
      </c>
      <c r="EL183" s="185" t="n"/>
      <c r="EM183" s="119">
        <f>IF(N($H183)&lt;23,"",IF(EG183="","",EG183+31))</f>
        <v/>
      </c>
      <c r="EN183" s="124">
        <f>IF(EM183="","",TODAY()-EM183)</f>
        <v/>
      </c>
      <c r="EO183" s="494" t="n"/>
      <c r="EP183" s="184" t="n"/>
      <c r="EQ183" s="184">
        <f>IF(EM183="","SIN ESTADO",IF(EO183&lt;&gt;"","PAGA",IF(EN183&gt;0,"VENCIDA",IF(EN183&gt;=-5,"POR VENCER","AL DÍA"))))</f>
        <v/>
      </c>
      <c r="ER183" s="185" t="n"/>
      <c r="ES183" s="119">
        <f>IF(N($H183)&lt;24,"",IF(EM183="","",EM183+31))</f>
        <v/>
      </c>
      <c r="ET183" s="124">
        <f>IF(ES183="","",TODAY()-ES183)</f>
        <v/>
      </c>
      <c r="EU183" s="494" t="n"/>
      <c r="EV183" s="184" t="n"/>
      <c r="EW183" s="184">
        <f>IF(ES183="","SIN ESTADO",IF(EU183&lt;&gt;"","PAGA",IF(ET183&gt;0,"VENCIDA",IF(ET183&gt;=-5,"POR VENCER","AL DÍA"))))</f>
        <v/>
      </c>
      <c r="EX183" s="185" t="n"/>
      <c r="EY183" s="119">
        <f>IF(N($H183)&lt;25,"",IF(ES183="","",ES183+31))</f>
        <v/>
      </c>
      <c r="EZ183" s="124">
        <f>IF(EY183="","",TODAY()-EY183)</f>
        <v/>
      </c>
      <c r="FA183" s="494" t="n"/>
      <c r="FB183" s="184" t="n"/>
      <c r="FC183" s="184">
        <f>IF(EY183="","SIN ESTADO",IF(FA183&lt;&gt;"","PAGA",IF(EZ183&gt;0,"VENCIDA",IF(EZ183&gt;=-5,"POR VENCER","AL DÍA"))))</f>
        <v/>
      </c>
      <c r="FD183" s="185" t="n"/>
      <c r="FE183" s="119">
        <f>IF(N($H183)&lt;26,"",IF(EY183="","",EY183+31))</f>
        <v/>
      </c>
      <c r="FF183" s="124">
        <f>IF(FE183="","",TODAY()-FE183)</f>
        <v/>
      </c>
      <c r="FG183" s="494" t="n"/>
      <c r="FH183" s="184" t="n"/>
      <c r="FI183" s="184">
        <f>IF(FE183="","SIN ESTADO",IF(FG183&lt;&gt;"","PAGA",IF(FF183&gt;0,"VENCIDA",IF(FF183&gt;=-5,"POR VENCER","AL DÍA"))))</f>
        <v/>
      </c>
      <c r="FJ183" s="185" t="n"/>
      <c r="FK183" s="119">
        <f>IF(N($H183)&lt;27,"",IF(FE183="","",FE183+31))</f>
        <v/>
      </c>
      <c r="FL183" s="124">
        <f>IF(FK183="","",TODAY()-FK183)</f>
        <v/>
      </c>
      <c r="FM183" s="494" t="n"/>
      <c r="FN183" s="184" t="n"/>
      <c r="FO183" s="184">
        <f>IF(FK183="","SIN ESTADO",IF(FM183&lt;&gt;"","PAGA",IF(FL183&gt;0,"VENCIDA",IF(FL183&gt;=-5,"POR VENCER","AL DÍA"))))</f>
        <v/>
      </c>
      <c r="FP183" s="185" t="n"/>
      <c r="FQ183" s="119">
        <f>IF(N($H183)&lt;28,"",IF(FK183="","",FK183+31))</f>
        <v/>
      </c>
      <c r="FR183" s="124">
        <f>IF(FQ183="","",TODAY()-FQ183)</f>
        <v/>
      </c>
      <c r="FS183" s="494" t="n"/>
      <c r="FT183" s="184" t="n"/>
      <c r="FU183" s="184">
        <f>IF(FQ183="","SIN ESTADO",IF(FS183&lt;&gt;"","PAGA",IF(FR183&gt;0,"VENCIDA",IF(FR183&gt;=-5,"POR VENCER","AL DÍA"))))</f>
        <v/>
      </c>
      <c r="FV183" s="185" t="n"/>
      <c r="FW183" s="119">
        <f>IF(N($H183)&lt;29,"",IF(FQ183="","",FQ183+31))</f>
        <v/>
      </c>
      <c r="FX183" s="124">
        <f>IF(FW183="","",TODAY()-FW183)</f>
        <v/>
      </c>
      <c r="FY183" s="494" t="n"/>
      <c r="FZ183" s="184" t="n"/>
      <c r="GA183" s="184">
        <f>IF(FW183="","SIN ESTADO",IF(FY183&lt;&gt;"","PAGA",IF(FX183&gt;0,"VENCIDA",IF(FX183&gt;=-5,"POR VENCER","AL DÍA"))))</f>
        <v/>
      </c>
      <c r="GB183" s="185" t="n"/>
      <c r="GC183" s="119">
        <f>IF(N($H183)&lt;30,"",IF(FW183="","",FW183+31))</f>
        <v/>
      </c>
      <c r="GD183" s="124">
        <f>IF(GC183="","",TODAY()-GC183)</f>
        <v/>
      </c>
      <c r="GE183" s="494" t="n"/>
      <c r="GF183" s="184" t="n"/>
      <c r="GG183" s="184">
        <f>IF(GC183="","SIN ESTADO",IF(GE183&lt;&gt;"","PAGA",IF(GD183&gt;0,"VENCIDA",IF(GD183&gt;=-5,"POR VENCER","AL DÍA"))))</f>
        <v/>
      </c>
      <c r="GH183" s="185" t="n"/>
      <c r="GI183" s="119">
        <f>IF(N($H183)&lt;31,"",IF(GC183="","",GC183+31))</f>
        <v/>
      </c>
      <c r="GJ183" s="124">
        <f>IF(GI183="","",TODAY()-GI183)</f>
        <v/>
      </c>
      <c r="GK183" s="494" t="n"/>
      <c r="GL183" s="184" t="n"/>
      <c r="GM183" s="184">
        <f>IF(GI183="","SIN ESTADO",IF(GK183&lt;&gt;"","PAGA",IF(GJ183&gt;0,"VENCIDA",IF(GJ183&gt;=-5,"POR VENCER","AL DÍA"))))</f>
        <v/>
      </c>
      <c r="GN183" s="185" t="n"/>
      <c r="GO183" s="119">
        <f>IF(N($H183)&lt;32,"",IF(GI183="","",GI183+31))</f>
        <v/>
      </c>
      <c r="GP183" s="124">
        <f>IF(GO183="","",TODAY()-GO183)</f>
        <v/>
      </c>
      <c r="GQ183" s="494" t="n"/>
      <c r="GR183" s="184" t="n"/>
      <c r="GS183" s="184">
        <f>IF(GO183="","SIN ESTADO",IF(GQ183&lt;&gt;"","PAGA",IF(GP183&gt;0,"VENCIDA",IF(GP183&gt;=-5,"POR VENCER","AL DÍA"))))</f>
        <v/>
      </c>
      <c r="GT183" s="185" t="n"/>
      <c r="GU183" s="119">
        <f>IF(N($H183)&lt;33,"",IF(GO183="","",GO183+31))</f>
        <v/>
      </c>
      <c r="GV183" s="124">
        <f>IF(GU183="","",TODAY()-GU183)</f>
        <v/>
      </c>
      <c r="GW183" s="494" t="n"/>
      <c r="GX183" s="184" t="n"/>
      <c r="GY183" s="184">
        <f>IF(GU183="","SIN ESTADO",IF(GW183&lt;&gt;"","PAGA",IF(GV183&gt;0,"VENCIDA",IF(GV183&gt;=-5,"POR VENCER","AL DÍA"))))</f>
        <v/>
      </c>
      <c r="GZ183" s="185" t="n"/>
      <c r="HA183" s="119">
        <f>IF(N($H183)&lt;34,"",IF(GU183="","",GU183+31))</f>
        <v/>
      </c>
      <c r="HB183" s="124">
        <f>IF(HA183="","",TODAY()-HA183)</f>
        <v/>
      </c>
      <c r="HC183" s="494" t="n"/>
      <c r="HD183" s="184" t="n"/>
      <c r="HE183" s="184">
        <f>IF(HA183="","SIN ESTADO",IF(HC183&lt;&gt;"","PAGA",IF(HB183&gt;0,"VENCIDA",IF(HB183&gt;=-5,"POR VENCER","AL DÍA"))))</f>
        <v/>
      </c>
      <c r="HF183" s="185" t="n"/>
      <c r="HG183" s="119">
        <f>IF(N($H183)&lt;35,"",IF(HA183="","",HA183+31))</f>
        <v/>
      </c>
      <c r="HH183" s="124">
        <f>IF(HG183="","",TODAY()-HG183)</f>
        <v/>
      </c>
      <c r="HI183" s="494" t="n"/>
      <c r="HJ183" s="184" t="n"/>
      <c r="HK183" s="184">
        <f>IF(HG183="","SIN ESTADO",IF(HI183&lt;&gt;"","PAGA",IF(HH183&gt;0,"VENCIDA",IF(HH183&gt;=-5,"POR VENCER","AL DÍA"))))</f>
        <v/>
      </c>
      <c r="HL183" s="168" t="n"/>
      <c r="HM183" s="119">
        <f>IF(N($H183)&lt;36,"",IF(HG183="","",HG183+31))</f>
        <v/>
      </c>
      <c r="HN183" s="124">
        <f>IF(HM183="","",TODAY()-HM183)</f>
        <v/>
      </c>
      <c r="HO183" s="494" t="n"/>
      <c r="HP183" s="184" t="n"/>
      <c r="HQ183" s="184">
        <f>IF(HM183="","SIN ESTADO",IF(HO183&lt;&gt;"","PAGA",IF(HN183&gt;0,"VENCIDA",IF(HN183&gt;=-5,"POR VENCER","AL DÍA"))))</f>
        <v/>
      </c>
      <c r="HR183" s="168" t="n"/>
      <c r="HS183" s="169">
        <f>N183+T183+Z183+AF183+AL183+AR183+AX183+BD183+BJ183+BP183+BV183+CB183+CH183+CN183+CT183+CZ183+DF183+DL183+DR183+DX183+ED183+EJ183+EP183+EV183+FB183+FH183+FN183+FT183+FZ183+GF183+GL183+GR183+GX183+HD183+HJ183+HP183</f>
        <v/>
      </c>
      <c r="HU183" s="170">
        <f>IFERROR(N($J183),0)</f>
        <v/>
      </c>
      <c r="HW183" s="170">
        <f>SUMPRODUCT((MOD(COLUMN($M183:$HR183)-COLUMN($M183),6)=0)*ISNUMBER($M183:$HR183)*($M183:$HR183&gt;=RESUMEN!$C$26)*($M183:$HR183&lt;=RESUMEN!$C$27)*IFERROR(N($N183:$HS183),0))</f>
        <v/>
      </c>
      <c r="HX183" s="170">
        <f>SUMPRODUCT((MOD(COLUMN($M183:$HR183)-COLUMN($M183),6)=0)*ISNUMBER($M183:$HR183)*($M183:$HR183&gt;=RESUMEN!$C$26)*($M183:$HR183&lt;=RESUMEN!$C$27))</f>
        <v/>
      </c>
    </row>
    <row r="184" ht="15.75" customHeight="1" s="506">
      <c r="B184" s="113">
        <f>VENTAS!A183</f>
        <v/>
      </c>
      <c r="C184" s="236">
        <f>VENTAS!B183</f>
        <v/>
      </c>
      <c r="D184" s="53">
        <f>VENTAS!C183</f>
        <v/>
      </c>
      <c r="E184" s="114">
        <f>VENTAS!D183</f>
        <v/>
      </c>
      <c r="F184" s="114">
        <f>VENTAS!J183</f>
        <v/>
      </c>
      <c r="G184" s="494">
        <f>VENTAS!F183</f>
        <v/>
      </c>
      <c r="H184" s="479">
        <f>VENTAS!K183</f>
        <v/>
      </c>
      <c r="I184" s="479">
        <f>VENTAS!M183</f>
        <v/>
      </c>
      <c r="J184" s="184">
        <f>VENTAS!L183</f>
        <v/>
      </c>
      <c r="K184" s="119">
        <f>IF(N($H184)&lt;1,"",$G184+31)</f>
        <v/>
      </c>
      <c r="L184" s="124">
        <f>IF(K184="","",TODAY()-K184)</f>
        <v/>
      </c>
      <c r="M184" s="201" t="n">
        <v>46104</v>
      </c>
      <c r="N184" s="374" t="n">
        <v>875000</v>
      </c>
      <c r="O184" s="184">
        <f>IF(K184="","SIN ESTADO",IF(M184&lt;&gt;"","PAGA",IF(L184&gt;0,"VENCIDA",IF(L184&gt;=-5,"POR VENCER","AL DÍA"))))</f>
        <v/>
      </c>
      <c r="P184" s="185" t="inlineStr">
        <is>
          <t>TRANSFERENCIA</t>
        </is>
      </c>
      <c r="Q184" s="119">
        <f>IF(N($H184)&lt;2,"",IF(K184="","",K184+31))</f>
        <v/>
      </c>
      <c r="R184" s="124">
        <f>IF(Q184="","",TODAY()-Q184)</f>
        <v/>
      </c>
      <c r="S184" s="494" t="n">
        <v>46139</v>
      </c>
      <c r="T184" s="184" t="n">
        <v>875000</v>
      </c>
      <c r="U184" s="184">
        <f>IF(Q184="","SIN ESTADO",IF(S184&lt;&gt;"","PAGA",IF(R184&gt;0,"VENCIDA",IF(R184&gt;=-5,"POR VENCER","AL DÍA"))))</f>
        <v/>
      </c>
      <c r="V184" s="185" t="inlineStr">
        <is>
          <t>TRANSFERENCIA</t>
        </is>
      </c>
      <c r="W184" s="119">
        <f>IF(N($H184)&lt;3,"",IF(Q184="","",Q184+31))</f>
        <v/>
      </c>
      <c r="X184" s="124">
        <f>IF(W184="","",TODAY()-W184)</f>
        <v/>
      </c>
      <c r="Y184" s="494" t="n">
        <v>46167</v>
      </c>
      <c r="Z184" s="184" t="n">
        <v>875000</v>
      </c>
      <c r="AA184" s="184">
        <f>IF(W184="","SIN ESTADO",IF(Y184&lt;&gt;"","PAGA",IF(X184&gt;0,"VENCIDA",IF(X184&gt;=-5,"POR VENCER","AL DÍA"))))</f>
        <v/>
      </c>
      <c r="AB184" s="185" t="inlineStr">
        <is>
          <t>TRANSFERENCIA</t>
        </is>
      </c>
      <c r="AC184" s="119">
        <f>IF(N($H184)&lt;4,"",IF(W184="","",W184+31))</f>
        <v/>
      </c>
      <c r="AD184" s="124">
        <f>IF(AC184="","",TODAY()-AC184)</f>
        <v/>
      </c>
      <c r="AE184" s="494" t="n">
        <v>46202</v>
      </c>
      <c r="AF184" s="184" t="n">
        <v>875000</v>
      </c>
      <c r="AG184" s="184">
        <f>IF(AC184="","SIN ESTADO",IF(AE184&lt;&gt;"","PAGA",IF(AD184&gt;0,"VENCIDA",IF(AD184&gt;=-5,"POR VENCER","AL DÍA"))))</f>
        <v/>
      </c>
      <c r="AH184" s="185" t="inlineStr">
        <is>
          <t>TRANSFERENCIA</t>
        </is>
      </c>
      <c r="AI184" s="119">
        <f>IF(N($H184)&lt;5,"",IF(AC184="","",AC184+31))</f>
        <v/>
      </c>
      <c r="AJ184" s="124">
        <f>IF(AI184="","",TODAY()-AI184)</f>
        <v/>
      </c>
      <c r="AK184" s="494" t="n">
        <v>46227</v>
      </c>
      <c r="AL184" s="184" t="n">
        <v>875000</v>
      </c>
      <c r="AM184" s="184">
        <f>IF(AI184="","SIN ESTADO",IF(AK184&lt;&gt;"","PAGA",IF(AJ184&gt;0,"VENCIDA",IF(AJ184&gt;=-5,"POR VENCER","AL DÍA"))))</f>
        <v/>
      </c>
      <c r="AN184" s="185" t="inlineStr">
        <is>
          <t>TRANSFERENCIA</t>
        </is>
      </c>
      <c r="AO184" s="119">
        <f>IF(N($H184)&lt;6,"",IF(AI184="","",AI184+31))</f>
        <v/>
      </c>
      <c r="AP184" s="124">
        <f>IF(AO184="","",TODAY()-AO184)</f>
        <v/>
      </c>
      <c r="AQ184" s="270" t="n">
        <v>46235</v>
      </c>
      <c r="AR184" s="184" t="n">
        <v>875000</v>
      </c>
      <c r="AS184" s="184">
        <f>IF(AO184="","SIN ESTADO",IF(AQ184&lt;&gt;"","PAGA",IF(AP184&gt;0,"VENCIDA",IF(AP184&gt;=-5,"POR VENCER","AL DÍA"))))</f>
        <v/>
      </c>
      <c r="AT184" s="185" t="inlineStr">
        <is>
          <t>TRANSFERENCIA</t>
        </is>
      </c>
      <c r="AU184" s="119">
        <f>IF(N($H184)&lt;7,"",IF(AO184="","",AO184+31))</f>
        <v/>
      </c>
      <c r="AV184" s="124">
        <f>IF(AU184="","",TODAY()-AU184)</f>
        <v/>
      </c>
      <c r="AW184" s="494" t="n">
        <v>46260</v>
      </c>
      <c r="AX184" s="184" t="n">
        <v>875000</v>
      </c>
      <c r="AY184" s="184">
        <f>IF(AU184="","SIN ESTADO",IF(AW184&lt;&gt;"","PAGA",IF(AV184&gt;0,"VENCIDA",IF(AV184&gt;=-5,"POR VENCER","AL DÍA"))))</f>
        <v/>
      </c>
      <c r="AZ184" s="185" t="inlineStr">
        <is>
          <t>TRANSFERENCIA</t>
        </is>
      </c>
      <c r="BA184" s="119">
        <f>IF(N($H184)&lt;8,"",IF(AU184="","",AU184+31))</f>
        <v/>
      </c>
      <c r="BB184" s="124">
        <f>IF(BA184="","",TODAY()-BA184)</f>
        <v/>
      </c>
      <c r="BC184" s="494" t="n"/>
      <c r="BD184" s="184" t="n"/>
      <c r="BE184" s="184">
        <f>IF(BA184="","SIN ESTADO",IF(BC184&lt;&gt;"","PAGA",IF(BB184&gt;0,"VENCIDA",IF(BB184&gt;=-5,"POR VENCER","AL DÍA"))))</f>
        <v/>
      </c>
      <c r="BF184" s="185" t="n"/>
      <c r="BG184" s="119">
        <f>IF(N($H184)&lt;9,"",IF(BA184="","",BA184+31))</f>
        <v/>
      </c>
      <c r="BH184" s="124">
        <f>IF(BG184="","",TODAY()-BG184)</f>
        <v/>
      </c>
      <c r="BI184" s="494" t="n"/>
      <c r="BJ184" s="184" t="n"/>
      <c r="BK184" s="184">
        <f>IF(BG184="","SIN ESTADO",IF(BI184&lt;&gt;"","PAGA",IF(BH184&gt;0,"VENCIDA",IF(BH184&gt;=-5,"POR VENCER","AL DÍA"))))</f>
        <v/>
      </c>
      <c r="BL184" s="185" t="n"/>
      <c r="BM184" s="119">
        <f>IF(N($H184)&lt;10,"",IF(BG184="","",BG184+31))</f>
        <v/>
      </c>
      <c r="BN184" s="124">
        <f>IF(BM184="","",TODAY()-BM184)</f>
        <v/>
      </c>
      <c r="BO184" s="494" t="n"/>
      <c r="BP184" s="184" t="n"/>
      <c r="BQ184" s="184">
        <f>IF(BM184="","SIN ESTADO",IF(BO184&lt;&gt;"","PAGA",IF(BN184&gt;0,"VENCIDA",IF(BN184&gt;=-5,"POR VENCER","AL DÍA"))))</f>
        <v/>
      </c>
      <c r="BR184" s="185" t="n"/>
      <c r="BS184" s="119">
        <f>IF(N($H184)&lt;11,"",IF(BM184="","",BM184+31))</f>
        <v/>
      </c>
      <c r="BT184" s="124">
        <f>IF(BS184="","",TODAY()-BS184)</f>
        <v/>
      </c>
      <c r="BU184" s="494" t="n"/>
      <c r="BV184" s="184" t="n"/>
      <c r="BW184" s="184">
        <f>IF(BS184="","SIN ESTADO",IF(BU184&lt;&gt;"","PAGA",IF(BT184&gt;0,"VENCIDA",IF(BT184&gt;=-5,"POR VENCER","AL DÍA"))))</f>
        <v/>
      </c>
      <c r="BX184" s="185" t="n"/>
      <c r="BY184" s="119">
        <f>IF(N($H184)&lt;12,"",IF(BS184="","",BS184+31))</f>
        <v/>
      </c>
      <c r="BZ184" s="124">
        <f>IF(BY184="","",TODAY()-BY184)</f>
        <v/>
      </c>
      <c r="CA184" s="494" t="n"/>
      <c r="CB184" s="184" t="n"/>
      <c r="CC184" s="184">
        <f>IF(BY184="","SIN ESTADO",IF(CA184&lt;&gt;"","PAGA",IF(BZ184&gt;0,"VENCIDA",IF(BZ184&gt;=-5,"POR VENCER","AL DÍA"))))</f>
        <v/>
      </c>
      <c r="CD184" s="185" t="n"/>
      <c r="CE184" s="119">
        <f>IF(N($H184)&lt;13,"",IF(BY184="","",BY184+31))</f>
        <v/>
      </c>
      <c r="CF184" s="124">
        <f>IF(CE184="","",TODAY()-CE184)</f>
        <v/>
      </c>
      <c r="CG184" s="494" t="n"/>
      <c r="CH184" s="184" t="n"/>
      <c r="CI184" s="184">
        <f>IF(CE184="","SIN ESTADO",IF(CG184&lt;&gt;"","PAGA",IF(CF184&gt;0,"VENCIDA",IF(CF184&gt;=-5,"POR VENCER","AL DÍA"))))</f>
        <v/>
      </c>
      <c r="CJ184" s="185" t="n"/>
      <c r="CK184" s="119">
        <f>IF(N($H184)&lt;14,"",IF(CE184="","",CE184+31))</f>
        <v/>
      </c>
      <c r="CL184" s="124">
        <f>IF(CK184="","",TODAY()-CK184)</f>
        <v/>
      </c>
      <c r="CM184" s="494" t="n"/>
      <c r="CN184" s="184" t="n"/>
      <c r="CO184" s="184">
        <f>IF(CK184="","SIN ESTADO",IF(CM184&lt;&gt;"","PAGA",IF(CL184&gt;0,"VENCIDA",IF(CL184&gt;=-5,"POR VENCER","AL DÍA"))))</f>
        <v/>
      </c>
      <c r="CP184" s="185" t="n"/>
      <c r="CQ184" s="119">
        <f>IF(N($H184)&lt;15,"",IF(CK184="","",CK184+31))</f>
        <v/>
      </c>
      <c r="CR184" s="124">
        <f>IF(CQ184="","",TODAY()-CQ184)</f>
        <v/>
      </c>
      <c r="CS184" s="494" t="n"/>
      <c r="CT184" s="184" t="n"/>
      <c r="CU184" s="184">
        <f>IF(CQ184="","SIN ESTADO",IF(CS184&lt;&gt;"","PAGA",IF(CR184&gt;0,"VENCIDA",IF(CR184&gt;=-5,"POR VENCER","AL DÍA"))))</f>
        <v/>
      </c>
      <c r="CV184" s="185" t="n"/>
      <c r="CW184" s="119">
        <f>IF(N($H184)&lt;16,"",IF(CQ184="","",CQ184+31))</f>
        <v/>
      </c>
      <c r="CX184" s="124">
        <f>IF(CW184="","",TODAY()-CW184)</f>
        <v/>
      </c>
      <c r="CY184" s="494" t="n"/>
      <c r="CZ184" s="184" t="n"/>
      <c r="DA184" s="184">
        <f>IF(CW184="","SIN ESTADO",IF(CY184&lt;&gt;"","PAGA",IF(CX184&gt;0,"VENCIDA",IF(CX184&gt;=-5,"POR VENCER","AL DÍA"))))</f>
        <v/>
      </c>
      <c r="DB184" s="185" t="n"/>
      <c r="DC184" s="119">
        <f>IF(N($H184)&lt;17,"",IF(CW184="","",CW184+31))</f>
        <v/>
      </c>
      <c r="DD184" s="124">
        <f>IF(DC184="","",TODAY()-DC184)</f>
        <v/>
      </c>
      <c r="DE184" s="494" t="n"/>
      <c r="DF184" s="184" t="n"/>
      <c r="DG184" s="184">
        <f>IF(DC184="","SIN ESTADO",IF(DE184&lt;&gt;"","PAGA",IF(DD184&gt;0,"VENCIDA",IF(DD184&gt;=-5,"POR VENCER","AL DÍA"))))</f>
        <v/>
      </c>
      <c r="DH184" s="185" t="n"/>
      <c r="DI184" s="119">
        <f>IF(N($H184)&lt;18,"",IF(DC184="","",DC184+31))</f>
        <v/>
      </c>
      <c r="DJ184" s="124">
        <f>IF(DI184="","",TODAY()-DI184)</f>
        <v/>
      </c>
      <c r="DK184" s="494" t="n"/>
      <c r="DL184" s="184" t="n"/>
      <c r="DM184" s="184">
        <f>IF(DI184="","SIN ESTADO",IF(DK184&lt;&gt;"","PAGA",IF(DJ184&gt;0,"VENCIDA",IF(DJ184&gt;=-5,"POR VENCER","AL DÍA"))))</f>
        <v/>
      </c>
      <c r="DN184" s="185" t="n"/>
      <c r="DO184" s="119">
        <f>IF(N($H184)&lt;19,"",IF(DI184="","",DI184+31))</f>
        <v/>
      </c>
      <c r="DP184" s="124">
        <f>IF(DO184="","",TODAY()-DO184)</f>
        <v/>
      </c>
      <c r="DQ184" s="494" t="n"/>
      <c r="DR184" s="184" t="n"/>
      <c r="DS184" s="184">
        <f>IF(DO184="","SIN ESTADO",IF(DQ184&lt;&gt;"","PAGA",IF(DP184&gt;0,"VENCIDA",IF(DP184&gt;=-5,"POR VENCER","AL DÍA"))))</f>
        <v/>
      </c>
      <c r="DT184" s="185" t="n"/>
      <c r="DU184" s="119">
        <f>IF(N($H184)&lt;20,"",IF(DO184="","",DO184+31))</f>
        <v/>
      </c>
      <c r="DV184" s="124">
        <f>IF(DU184="","",TODAY()-DU184)</f>
        <v/>
      </c>
      <c r="DW184" s="494" t="n"/>
      <c r="DX184" s="184" t="n"/>
      <c r="DY184" s="184">
        <f>IF(DU184="","SIN ESTADO",IF(DW184&lt;&gt;"","PAGA",IF(DV184&gt;0,"VENCIDA",IF(DV184&gt;=-5,"POR VENCER","AL DÍA"))))</f>
        <v/>
      </c>
      <c r="DZ184" s="185" t="n"/>
      <c r="EA184" s="119">
        <f>IF(N($H184)&lt;21,"",IF(DU184="","",DU184+31))</f>
        <v/>
      </c>
      <c r="EB184" s="124">
        <f>IF(EA184="","",TODAY()-EA184)</f>
        <v/>
      </c>
      <c r="EC184" s="494" t="n"/>
      <c r="ED184" s="184" t="n"/>
      <c r="EE184" s="184">
        <f>IF(EA184="","SIN ESTADO",IF(EC184&lt;&gt;"","PAGA",IF(EB184&gt;0,"VENCIDA",IF(EB184&gt;=-5,"POR VENCER","AL DÍA"))))</f>
        <v/>
      </c>
      <c r="EF184" s="185" t="n"/>
      <c r="EG184" s="119">
        <f>IF(N($H184)&lt;22,"",IF(EA184="","",EA184+31))</f>
        <v/>
      </c>
      <c r="EH184" s="124">
        <f>IF(EG184="","",TODAY()-EG184)</f>
        <v/>
      </c>
      <c r="EI184" s="494" t="n"/>
      <c r="EJ184" s="184" t="n"/>
      <c r="EK184" s="184">
        <f>IF(EG184="","SIN ESTADO",IF(EI184&lt;&gt;"","PAGA",IF(EH184&gt;0,"VENCIDA",IF(EH184&gt;=-5,"POR VENCER","AL DÍA"))))</f>
        <v/>
      </c>
      <c r="EL184" s="185" t="n"/>
      <c r="EM184" s="119">
        <f>IF(N($H184)&lt;23,"",IF(EG184="","",EG184+31))</f>
        <v/>
      </c>
      <c r="EN184" s="124">
        <f>IF(EM184="","",TODAY()-EM184)</f>
        <v/>
      </c>
      <c r="EO184" s="494" t="n"/>
      <c r="EP184" s="184" t="n"/>
      <c r="EQ184" s="184">
        <f>IF(EM184="","SIN ESTADO",IF(EO184&lt;&gt;"","PAGA",IF(EN184&gt;0,"VENCIDA",IF(EN184&gt;=-5,"POR VENCER","AL DÍA"))))</f>
        <v/>
      </c>
      <c r="ER184" s="185" t="n"/>
      <c r="ES184" s="119">
        <f>IF(N($H184)&lt;24,"",IF(EM184="","",EM184+31))</f>
        <v/>
      </c>
      <c r="ET184" s="124">
        <f>IF(ES184="","",TODAY()-ES184)</f>
        <v/>
      </c>
      <c r="EU184" s="494" t="n"/>
      <c r="EV184" s="184" t="n"/>
      <c r="EW184" s="184">
        <f>IF(ES184="","SIN ESTADO",IF(EU184&lt;&gt;"","PAGA",IF(ET184&gt;0,"VENCIDA",IF(ET184&gt;=-5,"POR VENCER","AL DÍA"))))</f>
        <v/>
      </c>
      <c r="EX184" s="185" t="n"/>
      <c r="EY184" s="119">
        <f>IF(N($H184)&lt;25,"",IF(ES184="","",ES184+31))</f>
        <v/>
      </c>
      <c r="EZ184" s="124">
        <f>IF(EY184="","",TODAY()-EY184)</f>
        <v/>
      </c>
      <c r="FA184" s="494" t="n"/>
      <c r="FB184" s="184" t="n"/>
      <c r="FC184" s="184">
        <f>IF(EY184="","SIN ESTADO",IF(FA184&lt;&gt;"","PAGA",IF(EZ184&gt;0,"VENCIDA",IF(EZ184&gt;=-5,"POR VENCER","AL DÍA"))))</f>
        <v/>
      </c>
      <c r="FD184" s="185" t="n"/>
      <c r="FE184" s="119">
        <f>IF(N($H184)&lt;26,"",IF(EY184="","",EY184+31))</f>
        <v/>
      </c>
      <c r="FF184" s="124">
        <f>IF(FE184="","",TODAY()-FE184)</f>
        <v/>
      </c>
      <c r="FG184" s="494" t="n"/>
      <c r="FH184" s="184" t="n"/>
      <c r="FI184" s="184">
        <f>IF(FE184="","SIN ESTADO",IF(FG184&lt;&gt;"","PAGA",IF(FF184&gt;0,"VENCIDA",IF(FF184&gt;=-5,"POR VENCER","AL DÍA"))))</f>
        <v/>
      </c>
      <c r="FJ184" s="185" t="n"/>
      <c r="FK184" s="119">
        <f>IF(N($H184)&lt;27,"",IF(FE184="","",FE184+31))</f>
        <v/>
      </c>
      <c r="FL184" s="124">
        <f>IF(FK184="","",TODAY()-FK184)</f>
        <v/>
      </c>
      <c r="FM184" s="494" t="n"/>
      <c r="FN184" s="184" t="n"/>
      <c r="FO184" s="184">
        <f>IF(FK184="","SIN ESTADO",IF(FM184&lt;&gt;"","PAGA",IF(FL184&gt;0,"VENCIDA",IF(FL184&gt;=-5,"POR VENCER","AL DÍA"))))</f>
        <v/>
      </c>
      <c r="FP184" s="185" t="n"/>
      <c r="FQ184" s="119">
        <f>IF(N($H184)&lt;28,"",IF(FK184="","",FK184+31))</f>
        <v/>
      </c>
      <c r="FR184" s="124">
        <f>IF(FQ184="","",TODAY()-FQ184)</f>
        <v/>
      </c>
      <c r="FS184" s="494" t="n"/>
      <c r="FT184" s="184" t="n"/>
      <c r="FU184" s="184">
        <f>IF(FQ184="","SIN ESTADO",IF(FS184&lt;&gt;"","PAGA",IF(FR184&gt;0,"VENCIDA",IF(FR184&gt;=-5,"POR VENCER","AL DÍA"))))</f>
        <v/>
      </c>
      <c r="FV184" s="185" t="n"/>
      <c r="FW184" s="119">
        <f>IF(N($H184)&lt;29,"",IF(FQ184="","",FQ184+31))</f>
        <v/>
      </c>
      <c r="FX184" s="124">
        <f>IF(FW184="","",TODAY()-FW184)</f>
        <v/>
      </c>
      <c r="FY184" s="494" t="n"/>
      <c r="FZ184" s="184" t="n"/>
      <c r="GA184" s="184">
        <f>IF(FW184="","SIN ESTADO",IF(FY184&lt;&gt;"","PAGA",IF(FX184&gt;0,"VENCIDA",IF(FX184&gt;=-5,"POR VENCER","AL DÍA"))))</f>
        <v/>
      </c>
      <c r="GB184" s="185" t="n"/>
      <c r="GC184" s="119">
        <f>IF(N($H184)&lt;30,"",IF(FW184="","",FW184+31))</f>
        <v/>
      </c>
      <c r="GD184" s="124">
        <f>IF(GC184="","",TODAY()-GC184)</f>
        <v/>
      </c>
      <c r="GE184" s="494" t="n"/>
      <c r="GF184" s="184" t="n"/>
      <c r="GG184" s="184">
        <f>IF(GC184="","SIN ESTADO",IF(GE184&lt;&gt;"","PAGA",IF(GD184&gt;0,"VENCIDA",IF(GD184&gt;=-5,"POR VENCER","AL DÍA"))))</f>
        <v/>
      </c>
      <c r="GH184" s="185" t="n"/>
      <c r="GI184" s="119">
        <f>IF(N($H184)&lt;31,"",IF(GC184="","",GC184+31))</f>
        <v/>
      </c>
      <c r="GJ184" s="124">
        <f>IF(GI184="","",TODAY()-GI184)</f>
        <v/>
      </c>
      <c r="GK184" s="494" t="n"/>
      <c r="GL184" s="184" t="n"/>
      <c r="GM184" s="184">
        <f>IF(GI184="","SIN ESTADO",IF(GK184&lt;&gt;"","PAGA",IF(GJ184&gt;0,"VENCIDA",IF(GJ184&gt;=-5,"POR VENCER","AL DÍA"))))</f>
        <v/>
      </c>
      <c r="GN184" s="185" t="n"/>
      <c r="GO184" s="119">
        <f>IF(N($H184)&lt;32,"",IF(GI184="","",GI184+31))</f>
        <v/>
      </c>
      <c r="GP184" s="124">
        <f>IF(GO184="","",TODAY()-GO184)</f>
        <v/>
      </c>
      <c r="GQ184" s="494" t="n"/>
      <c r="GR184" s="184" t="n"/>
      <c r="GS184" s="184">
        <f>IF(GO184="","SIN ESTADO",IF(GQ184&lt;&gt;"","PAGA",IF(GP184&gt;0,"VENCIDA",IF(GP184&gt;=-5,"POR VENCER","AL DÍA"))))</f>
        <v/>
      </c>
      <c r="GT184" s="185" t="n"/>
      <c r="GU184" s="119">
        <f>IF(N($H184)&lt;33,"",IF(GO184="","",GO184+31))</f>
        <v/>
      </c>
      <c r="GV184" s="124">
        <f>IF(GU184="","",TODAY()-GU184)</f>
        <v/>
      </c>
      <c r="GW184" s="494" t="n"/>
      <c r="GX184" s="184" t="n"/>
      <c r="GY184" s="184">
        <f>IF(GU184="","SIN ESTADO",IF(GW184&lt;&gt;"","PAGA",IF(GV184&gt;0,"VENCIDA",IF(GV184&gt;=-5,"POR VENCER","AL DÍA"))))</f>
        <v/>
      </c>
      <c r="GZ184" s="185" t="n"/>
      <c r="HA184" s="119">
        <f>IF(N($H184)&lt;34,"",IF(GU184="","",GU184+31))</f>
        <v/>
      </c>
      <c r="HB184" s="124">
        <f>IF(HA184="","",TODAY()-HA184)</f>
        <v/>
      </c>
      <c r="HC184" s="494" t="n"/>
      <c r="HD184" s="184" t="n"/>
      <c r="HE184" s="184">
        <f>IF(HA184="","SIN ESTADO",IF(HC184&lt;&gt;"","PAGA",IF(HB184&gt;0,"VENCIDA",IF(HB184&gt;=-5,"POR VENCER","AL DÍA"))))</f>
        <v/>
      </c>
      <c r="HF184" s="185" t="n"/>
      <c r="HG184" s="119">
        <f>IF(N($H184)&lt;35,"",IF(HA184="","",HA184+31))</f>
        <v/>
      </c>
      <c r="HH184" s="124">
        <f>IF(HG184="","",TODAY()-HG184)</f>
        <v/>
      </c>
      <c r="HI184" s="494" t="n"/>
      <c r="HJ184" s="184" t="n"/>
      <c r="HK184" s="184">
        <f>IF(HG184="","SIN ESTADO",IF(HI184&lt;&gt;"","PAGA",IF(HH184&gt;0,"VENCIDA",IF(HH184&gt;=-5,"POR VENCER","AL DÍA"))))</f>
        <v/>
      </c>
      <c r="HL184" s="168" t="n"/>
      <c r="HM184" s="119">
        <f>IF(N($H184)&lt;36,"",IF(HG184="","",HG184+31))</f>
        <v/>
      </c>
      <c r="HN184" s="124">
        <f>IF(HM184="","",TODAY()-HM184)</f>
        <v/>
      </c>
      <c r="HO184" s="494" t="n"/>
      <c r="HP184" s="184" t="n"/>
      <c r="HQ184" s="184">
        <f>IF(HM184="","SIN ESTADO",IF(HO184&lt;&gt;"","PAGA",IF(HN184&gt;0,"VENCIDA",IF(HN184&gt;=-5,"POR VENCER","AL DÍA"))))</f>
        <v/>
      </c>
      <c r="HR184" s="168" t="n"/>
      <c r="HS184" s="169">
        <f>N184+T184+Z184+AF184+AL184+AR184+AX184+BD184+BJ184+BP184+BV184+CB184+CH184+CN184+CT184+CZ184+DF184+DL184+DR184+DX184+ED184+EJ184+EP184+EV184+FB184+FH184+FN184+FT184+FZ184+GF184+GL184+GR184+GX184+HD184+HJ184+HP184</f>
        <v/>
      </c>
      <c r="HU184" s="170">
        <f>IFERROR(N($J184),0)</f>
        <v/>
      </c>
      <c r="HW184" s="170">
        <f>SUMPRODUCT((MOD(COLUMN($M184:$HR184)-COLUMN($M184),6)=0)*ISNUMBER($M184:$HR184)*($M184:$HR184&gt;=RESUMEN!$C$26)*($M184:$HR184&lt;=RESUMEN!$C$27)*IFERROR(N($N184:$HS184),0))</f>
        <v/>
      </c>
      <c r="HX184" s="170">
        <f>SUMPRODUCT((MOD(COLUMN($M184:$HR184)-COLUMN($M184),6)=0)*ISNUMBER($M184:$HR184)*($M184:$HR184&gt;=RESUMEN!$C$26)*($M184:$HR184&lt;=RESUMEN!$C$27))</f>
        <v/>
      </c>
    </row>
    <row r="185" ht="15.75" customHeight="1" s="506">
      <c r="B185" s="113">
        <f>VENTAS!A184</f>
        <v/>
      </c>
      <c r="C185" s="236">
        <f>VENTAS!B184</f>
        <v/>
      </c>
      <c r="D185" s="53">
        <f>VENTAS!C184</f>
        <v/>
      </c>
      <c r="E185" s="114">
        <f>VENTAS!D184</f>
        <v/>
      </c>
      <c r="F185" s="114">
        <f>VENTAS!J184</f>
        <v/>
      </c>
      <c r="G185" s="494">
        <f>VENTAS!F184</f>
        <v/>
      </c>
      <c r="H185" s="479">
        <f>VENTAS!K184</f>
        <v/>
      </c>
      <c r="I185" s="479">
        <f>VENTAS!M184</f>
        <v/>
      </c>
      <c r="J185" s="184">
        <f>VENTAS!L184</f>
        <v/>
      </c>
      <c r="K185" s="119">
        <f>IF(N($H185)&lt;1,"",$G185+31)</f>
        <v/>
      </c>
      <c r="L185" s="124">
        <f>IF(K185="","",TODAY()-K185)</f>
        <v/>
      </c>
      <c r="M185" s="201" t="n">
        <v>46104</v>
      </c>
      <c r="N185" s="374" t="n">
        <v>875000</v>
      </c>
      <c r="O185" s="184">
        <f>IF(K185="","SIN ESTADO",IF(M185&lt;&gt;"","PAGA",IF(L185&gt;0,"VENCIDA",IF(L185&gt;=-5,"POR VENCER","AL DÍA"))))</f>
        <v/>
      </c>
      <c r="P185" s="185" t="inlineStr">
        <is>
          <t>TRANSFERENCIA</t>
        </is>
      </c>
      <c r="Q185" s="119">
        <f>IF(N($H185)&lt;2,"",IF(K185="","",K185+31))</f>
        <v/>
      </c>
      <c r="R185" s="124">
        <f>IF(Q185="","",TODAY()-Q185)</f>
        <v/>
      </c>
      <c r="S185" s="494" t="n">
        <v>46139</v>
      </c>
      <c r="T185" s="184" t="n">
        <v>875000</v>
      </c>
      <c r="U185" s="184">
        <f>IF(Q185="","SIN ESTADO",IF(S185&lt;&gt;"","PAGA",IF(R185&gt;0,"VENCIDA",IF(R185&gt;=-5,"POR VENCER","AL DÍA"))))</f>
        <v/>
      </c>
      <c r="V185" s="185" t="inlineStr">
        <is>
          <t>TRANSFERENCIA</t>
        </is>
      </c>
      <c r="W185" s="119">
        <f>IF(N($H185)&lt;3,"",IF(Q185="","",Q185+31))</f>
        <v/>
      </c>
      <c r="X185" s="124">
        <f>IF(W185="","",TODAY()-W185)</f>
        <v/>
      </c>
      <c r="Y185" s="494" t="n">
        <v>46144</v>
      </c>
      <c r="Z185" s="184" t="n">
        <v>875000</v>
      </c>
      <c r="AA185" s="184">
        <f>IF(W185="","SIN ESTADO",IF(Y185&lt;&gt;"","PAGA",IF(X185&gt;0,"VENCIDA",IF(X185&gt;=-5,"POR VENCER","AL DÍA"))))</f>
        <v/>
      </c>
      <c r="AB185" s="185" t="inlineStr">
        <is>
          <t>TRANSFERENCIA</t>
        </is>
      </c>
      <c r="AC185" s="119">
        <f>IF(N($H185)&lt;4,"",IF(W185="","",W185+31))</f>
        <v/>
      </c>
      <c r="AD185" s="124">
        <f>IF(AC185="","",TODAY()-AC185)</f>
        <v/>
      </c>
      <c r="AE185" s="494" t="n">
        <v>46167</v>
      </c>
      <c r="AF185" s="184" t="n">
        <v>875000</v>
      </c>
      <c r="AG185" s="184">
        <f>IF(AC185="","SIN ESTADO",IF(AE185&lt;&gt;"","PAGA",IF(AD185&gt;0,"VENCIDA",IF(AD185&gt;=-5,"POR VENCER","AL DÍA"))))</f>
        <v/>
      </c>
      <c r="AH185" s="185" t="inlineStr">
        <is>
          <t>TRANSFERENCIA</t>
        </is>
      </c>
      <c r="AI185" s="119">
        <f>IF(N($H185)&lt;5,"",IF(AC185="","",AC185+31))</f>
        <v/>
      </c>
      <c r="AJ185" s="124">
        <f>IF(AI185="","",TODAY()-AI185)</f>
        <v/>
      </c>
      <c r="AK185" s="494" t="n"/>
      <c r="AL185" s="184" t="n"/>
      <c r="AM185" s="184">
        <f>IF(AI185="","SIN ESTADO",IF(AK185&lt;&gt;"","PAGA",IF(AJ185&gt;0,"VENCIDA",IF(AJ185&gt;=-5,"POR VENCER","AL DÍA"))))</f>
        <v/>
      </c>
      <c r="AN185" s="185" t="n"/>
      <c r="AO185" s="119">
        <f>IF(N($H185)&lt;6,"",IF(AI185="","",AI185+31))</f>
        <v/>
      </c>
      <c r="AP185" s="124">
        <f>IF(AO185="","",TODAY()-AO185)</f>
        <v/>
      </c>
      <c r="AQ185" s="270" t="n"/>
      <c r="AR185" s="184" t="n"/>
      <c r="AS185" s="184">
        <f>IF(AO185="","SIN ESTADO",IF(AQ185&lt;&gt;"","PAGA",IF(AP185&gt;0,"VENCIDA",IF(AP185&gt;=-5,"POR VENCER","AL DÍA"))))</f>
        <v/>
      </c>
      <c r="AT185" s="185" t="n"/>
      <c r="AU185" s="119">
        <f>IF(N($H185)&lt;7,"",IF(AO185="","",AO185+31))</f>
        <v/>
      </c>
      <c r="AV185" s="124">
        <f>IF(AU185="","",TODAY()-AU185)</f>
        <v/>
      </c>
      <c r="AW185" s="494" t="n"/>
      <c r="AX185" s="184" t="n"/>
      <c r="AY185" s="184">
        <f>IF(AU185="","SIN ESTADO",IF(AW185&lt;&gt;"","PAGA",IF(AV185&gt;0,"VENCIDA",IF(AV185&gt;=-5,"POR VENCER","AL DÍA"))))</f>
        <v/>
      </c>
      <c r="AZ185" s="185" t="n"/>
      <c r="BA185" s="119">
        <f>IF(N($H185)&lt;8,"",IF(AU185="","",AU185+31))</f>
        <v/>
      </c>
      <c r="BB185" s="124">
        <f>IF(BA185="","",TODAY()-BA185)</f>
        <v/>
      </c>
      <c r="BC185" s="494" t="n"/>
      <c r="BD185" s="184" t="n"/>
      <c r="BE185" s="184">
        <f>IF(BA185="","SIN ESTADO",IF(BC185&lt;&gt;"","PAGA",IF(BB185&gt;0,"VENCIDA",IF(BB185&gt;=-5,"POR VENCER","AL DÍA"))))</f>
        <v/>
      </c>
      <c r="BF185" s="185" t="n"/>
      <c r="BG185" s="119">
        <f>IF(N($H185)&lt;9,"",IF(BA185="","",BA185+31))</f>
        <v/>
      </c>
      <c r="BH185" s="124">
        <f>IF(BG185="","",TODAY()-BG185)</f>
        <v/>
      </c>
      <c r="BI185" s="494" t="n"/>
      <c r="BJ185" s="184" t="n"/>
      <c r="BK185" s="184">
        <f>IF(BG185="","SIN ESTADO",IF(BI185&lt;&gt;"","PAGA",IF(BH185&gt;0,"VENCIDA",IF(BH185&gt;=-5,"POR VENCER","AL DÍA"))))</f>
        <v/>
      </c>
      <c r="BL185" s="185" t="n"/>
      <c r="BM185" s="119">
        <f>IF(N($H185)&lt;10,"",IF(BG185="","",BG185+31))</f>
        <v/>
      </c>
      <c r="BN185" s="124">
        <f>IF(BM185="","",TODAY()-BM185)</f>
        <v/>
      </c>
      <c r="BO185" s="494" t="n"/>
      <c r="BP185" s="184" t="n"/>
      <c r="BQ185" s="184">
        <f>IF(BM185="","SIN ESTADO",IF(BO185&lt;&gt;"","PAGA",IF(BN185&gt;0,"VENCIDA",IF(BN185&gt;=-5,"POR VENCER","AL DÍA"))))</f>
        <v/>
      </c>
      <c r="BR185" s="185" t="n"/>
      <c r="BS185" s="119">
        <f>IF(N($H185)&lt;11,"",IF(BM185="","",BM185+31))</f>
        <v/>
      </c>
      <c r="BT185" s="124">
        <f>IF(BS185="","",TODAY()-BS185)</f>
        <v/>
      </c>
      <c r="BU185" s="494" t="n"/>
      <c r="BV185" s="184" t="n"/>
      <c r="BW185" s="184">
        <f>IF(BS185="","SIN ESTADO",IF(BU185&lt;&gt;"","PAGA",IF(BT185&gt;0,"VENCIDA",IF(BT185&gt;=-5,"POR VENCER","AL DÍA"))))</f>
        <v/>
      </c>
      <c r="BX185" s="185" t="n"/>
      <c r="BY185" s="119">
        <f>IF(N($H185)&lt;12,"",IF(BS185="","",BS185+31))</f>
        <v/>
      </c>
      <c r="BZ185" s="124">
        <f>IF(BY185="","",TODAY()-BY185)</f>
        <v/>
      </c>
      <c r="CA185" s="494" t="n"/>
      <c r="CB185" s="184" t="n"/>
      <c r="CC185" s="184">
        <f>IF(BY185="","SIN ESTADO",IF(CA185&lt;&gt;"","PAGA",IF(BZ185&gt;0,"VENCIDA",IF(BZ185&gt;=-5,"POR VENCER","AL DÍA"))))</f>
        <v/>
      </c>
      <c r="CD185" s="185" t="n"/>
      <c r="CE185" s="119">
        <f>IF(N($H185)&lt;13,"",IF(BY185="","",BY185+31))</f>
        <v/>
      </c>
      <c r="CF185" s="124">
        <f>IF(CE185="","",TODAY()-CE185)</f>
        <v/>
      </c>
      <c r="CG185" s="494" t="n"/>
      <c r="CH185" s="184" t="n"/>
      <c r="CI185" s="184">
        <f>IF(CE185="","SIN ESTADO",IF(CG185&lt;&gt;"","PAGA",IF(CF185&gt;0,"VENCIDA",IF(CF185&gt;=-5,"POR VENCER","AL DÍA"))))</f>
        <v/>
      </c>
      <c r="CJ185" s="185" t="n"/>
      <c r="CK185" s="119">
        <f>IF(N($H185)&lt;14,"",IF(CE185="","",CE185+31))</f>
        <v/>
      </c>
      <c r="CL185" s="124">
        <f>IF(CK185="","",TODAY()-CK185)</f>
        <v/>
      </c>
      <c r="CM185" s="494" t="n"/>
      <c r="CN185" s="184" t="n"/>
      <c r="CO185" s="184">
        <f>IF(CK185="","SIN ESTADO",IF(CM185&lt;&gt;"","PAGA",IF(CL185&gt;0,"VENCIDA",IF(CL185&gt;=-5,"POR VENCER","AL DÍA"))))</f>
        <v/>
      </c>
      <c r="CP185" s="185" t="n"/>
      <c r="CQ185" s="119">
        <f>IF(N($H185)&lt;15,"",IF(CK185="","",CK185+31))</f>
        <v/>
      </c>
      <c r="CR185" s="124">
        <f>IF(CQ185="","",TODAY()-CQ185)</f>
        <v/>
      </c>
      <c r="CS185" s="494" t="n"/>
      <c r="CT185" s="184" t="n"/>
      <c r="CU185" s="184">
        <f>IF(CQ185="","SIN ESTADO",IF(CS185&lt;&gt;"","PAGA",IF(CR185&gt;0,"VENCIDA",IF(CR185&gt;=-5,"POR VENCER","AL DÍA"))))</f>
        <v/>
      </c>
      <c r="CV185" s="185" t="n"/>
      <c r="CW185" s="119">
        <f>IF(N($H185)&lt;16,"",IF(CQ185="","",CQ185+31))</f>
        <v/>
      </c>
      <c r="CX185" s="124">
        <f>IF(CW185="","",TODAY()-CW185)</f>
        <v/>
      </c>
      <c r="CY185" s="494" t="n"/>
      <c r="CZ185" s="184" t="n"/>
      <c r="DA185" s="184">
        <f>IF(CW185="","SIN ESTADO",IF(CY185&lt;&gt;"","PAGA",IF(CX185&gt;0,"VENCIDA",IF(CX185&gt;=-5,"POR VENCER","AL DÍA"))))</f>
        <v/>
      </c>
      <c r="DB185" s="185" t="n"/>
      <c r="DC185" s="119">
        <f>IF(N($H185)&lt;17,"",IF(CW185="","",CW185+31))</f>
        <v/>
      </c>
      <c r="DD185" s="124">
        <f>IF(DC185="","",TODAY()-DC185)</f>
        <v/>
      </c>
      <c r="DE185" s="494" t="n"/>
      <c r="DF185" s="184" t="n"/>
      <c r="DG185" s="184">
        <f>IF(DC185="","SIN ESTADO",IF(DE185&lt;&gt;"","PAGA",IF(DD185&gt;0,"VENCIDA",IF(DD185&gt;=-5,"POR VENCER","AL DÍA"))))</f>
        <v/>
      </c>
      <c r="DH185" s="185" t="n"/>
      <c r="DI185" s="119">
        <f>IF(N($H185)&lt;18,"",IF(DC185="","",DC185+31))</f>
        <v/>
      </c>
      <c r="DJ185" s="124">
        <f>IF(DI185="","",TODAY()-DI185)</f>
        <v/>
      </c>
      <c r="DK185" s="494" t="n"/>
      <c r="DL185" s="184" t="n"/>
      <c r="DM185" s="184">
        <f>IF(DI185="","SIN ESTADO",IF(DK185&lt;&gt;"","PAGA",IF(DJ185&gt;0,"VENCIDA",IF(DJ185&gt;=-5,"POR VENCER","AL DÍA"))))</f>
        <v/>
      </c>
      <c r="DN185" s="185" t="n"/>
      <c r="DO185" s="119">
        <f>IF(N($H185)&lt;19,"",IF(DI185="","",DI185+31))</f>
        <v/>
      </c>
      <c r="DP185" s="124">
        <f>IF(DO185="","",TODAY()-DO185)</f>
        <v/>
      </c>
      <c r="DQ185" s="494" t="n"/>
      <c r="DR185" s="184" t="n"/>
      <c r="DS185" s="184">
        <f>IF(DO185="","SIN ESTADO",IF(DQ185&lt;&gt;"","PAGA",IF(DP185&gt;0,"VENCIDA",IF(DP185&gt;=-5,"POR VENCER","AL DÍA"))))</f>
        <v/>
      </c>
      <c r="DT185" s="185" t="n"/>
      <c r="DU185" s="119">
        <f>IF(N($H185)&lt;20,"",IF(DO185="","",DO185+31))</f>
        <v/>
      </c>
      <c r="DV185" s="124">
        <f>IF(DU185="","",TODAY()-DU185)</f>
        <v/>
      </c>
      <c r="DW185" s="494" t="n"/>
      <c r="DX185" s="184" t="n"/>
      <c r="DY185" s="184">
        <f>IF(DU185="","SIN ESTADO",IF(DW185&lt;&gt;"","PAGA",IF(DV185&gt;0,"VENCIDA",IF(DV185&gt;=-5,"POR VENCER","AL DÍA"))))</f>
        <v/>
      </c>
      <c r="DZ185" s="185" t="n"/>
      <c r="EA185" s="119">
        <f>IF(N($H185)&lt;21,"",IF(DU185="","",DU185+31))</f>
        <v/>
      </c>
      <c r="EB185" s="124">
        <f>IF(EA185="","",TODAY()-EA185)</f>
        <v/>
      </c>
      <c r="EC185" s="494" t="n"/>
      <c r="ED185" s="184" t="n"/>
      <c r="EE185" s="184">
        <f>IF(EA185="","SIN ESTADO",IF(EC185&lt;&gt;"","PAGA",IF(EB185&gt;0,"VENCIDA",IF(EB185&gt;=-5,"POR VENCER","AL DÍA"))))</f>
        <v/>
      </c>
      <c r="EF185" s="185" t="n"/>
      <c r="EG185" s="119">
        <f>IF(N($H185)&lt;22,"",IF(EA185="","",EA185+31))</f>
        <v/>
      </c>
      <c r="EH185" s="124">
        <f>IF(EG185="","",TODAY()-EG185)</f>
        <v/>
      </c>
      <c r="EI185" s="494" t="n"/>
      <c r="EJ185" s="184" t="n"/>
      <c r="EK185" s="184">
        <f>IF(EG185="","SIN ESTADO",IF(EI185&lt;&gt;"","PAGA",IF(EH185&gt;0,"VENCIDA",IF(EH185&gt;=-5,"POR VENCER","AL DÍA"))))</f>
        <v/>
      </c>
      <c r="EL185" s="185" t="n"/>
      <c r="EM185" s="119">
        <f>IF(N($H185)&lt;23,"",IF(EG185="","",EG185+31))</f>
        <v/>
      </c>
      <c r="EN185" s="124">
        <f>IF(EM185="","",TODAY()-EM185)</f>
        <v/>
      </c>
      <c r="EO185" s="494" t="n"/>
      <c r="EP185" s="184" t="n"/>
      <c r="EQ185" s="184">
        <f>IF(EM185="","SIN ESTADO",IF(EO185&lt;&gt;"","PAGA",IF(EN185&gt;0,"VENCIDA",IF(EN185&gt;=-5,"POR VENCER","AL DÍA"))))</f>
        <v/>
      </c>
      <c r="ER185" s="185" t="n"/>
      <c r="ES185" s="119">
        <f>IF(N($H185)&lt;24,"",IF(EM185="","",EM185+31))</f>
        <v/>
      </c>
      <c r="ET185" s="124">
        <f>IF(ES185="","",TODAY()-ES185)</f>
        <v/>
      </c>
      <c r="EU185" s="494" t="n"/>
      <c r="EV185" s="184" t="n"/>
      <c r="EW185" s="184">
        <f>IF(ES185="","SIN ESTADO",IF(EU185&lt;&gt;"","PAGA",IF(ET185&gt;0,"VENCIDA",IF(ET185&gt;=-5,"POR VENCER","AL DÍA"))))</f>
        <v/>
      </c>
      <c r="EX185" s="185" t="n"/>
      <c r="EY185" s="119">
        <f>IF(N($H185)&lt;25,"",IF(ES185="","",ES185+31))</f>
        <v/>
      </c>
      <c r="EZ185" s="124">
        <f>IF(EY185="","",TODAY()-EY185)</f>
        <v/>
      </c>
      <c r="FA185" s="494" t="n"/>
      <c r="FB185" s="184" t="n"/>
      <c r="FC185" s="184">
        <f>IF(EY185="","SIN ESTADO",IF(FA185&lt;&gt;"","PAGA",IF(EZ185&gt;0,"VENCIDA",IF(EZ185&gt;=-5,"POR VENCER","AL DÍA"))))</f>
        <v/>
      </c>
      <c r="FD185" s="185" t="n"/>
      <c r="FE185" s="119">
        <f>IF(N($H185)&lt;26,"",IF(EY185="","",EY185+31))</f>
        <v/>
      </c>
      <c r="FF185" s="124">
        <f>IF(FE185="","",TODAY()-FE185)</f>
        <v/>
      </c>
      <c r="FG185" s="494" t="n"/>
      <c r="FH185" s="184" t="n"/>
      <c r="FI185" s="184">
        <f>IF(FE185="","SIN ESTADO",IF(FG185&lt;&gt;"","PAGA",IF(FF185&gt;0,"VENCIDA",IF(FF185&gt;=-5,"POR VENCER","AL DÍA"))))</f>
        <v/>
      </c>
      <c r="FJ185" s="185" t="n"/>
      <c r="FK185" s="119">
        <f>IF(N($H185)&lt;27,"",IF(FE185="","",FE185+31))</f>
        <v/>
      </c>
      <c r="FL185" s="124">
        <f>IF(FK185="","",TODAY()-FK185)</f>
        <v/>
      </c>
      <c r="FM185" s="494" t="n"/>
      <c r="FN185" s="184" t="n"/>
      <c r="FO185" s="184">
        <f>IF(FK185="","SIN ESTADO",IF(FM185&lt;&gt;"","PAGA",IF(FL185&gt;0,"VENCIDA",IF(FL185&gt;=-5,"POR VENCER","AL DÍA"))))</f>
        <v/>
      </c>
      <c r="FP185" s="185" t="n"/>
      <c r="FQ185" s="119">
        <f>IF(N($H185)&lt;28,"",IF(FK185="","",FK185+31))</f>
        <v/>
      </c>
      <c r="FR185" s="124">
        <f>IF(FQ185="","",TODAY()-FQ185)</f>
        <v/>
      </c>
      <c r="FS185" s="494" t="n"/>
      <c r="FT185" s="184" t="n"/>
      <c r="FU185" s="184">
        <f>IF(FQ185="","SIN ESTADO",IF(FS185&lt;&gt;"","PAGA",IF(FR185&gt;0,"VENCIDA",IF(FR185&gt;=-5,"POR VENCER","AL DÍA"))))</f>
        <v/>
      </c>
      <c r="FV185" s="185" t="n"/>
      <c r="FW185" s="119">
        <f>IF(N($H185)&lt;29,"",IF(FQ185="","",FQ185+31))</f>
        <v/>
      </c>
      <c r="FX185" s="124">
        <f>IF(FW185="","",TODAY()-FW185)</f>
        <v/>
      </c>
      <c r="FY185" s="494" t="n"/>
      <c r="FZ185" s="184" t="n"/>
      <c r="GA185" s="184">
        <f>IF(FW185="","SIN ESTADO",IF(FY185&lt;&gt;"","PAGA",IF(FX185&gt;0,"VENCIDA",IF(FX185&gt;=-5,"POR VENCER","AL DÍA"))))</f>
        <v/>
      </c>
      <c r="GB185" s="185" t="n"/>
      <c r="GC185" s="119">
        <f>IF(N($H185)&lt;30,"",IF(FW185="","",FW185+31))</f>
        <v/>
      </c>
      <c r="GD185" s="124">
        <f>IF(GC185="","",TODAY()-GC185)</f>
        <v/>
      </c>
      <c r="GE185" s="494" t="n"/>
      <c r="GF185" s="184" t="n"/>
      <c r="GG185" s="184">
        <f>IF(GC185="","SIN ESTADO",IF(GE185&lt;&gt;"","PAGA",IF(GD185&gt;0,"VENCIDA",IF(GD185&gt;=-5,"POR VENCER","AL DÍA"))))</f>
        <v/>
      </c>
      <c r="GH185" s="185" t="n"/>
      <c r="GI185" s="119">
        <f>IF(N($H185)&lt;31,"",IF(GC185="","",GC185+31))</f>
        <v/>
      </c>
      <c r="GJ185" s="124">
        <f>IF(GI185="","",TODAY()-GI185)</f>
        <v/>
      </c>
      <c r="GK185" s="494" t="n"/>
      <c r="GL185" s="184" t="n"/>
      <c r="GM185" s="184">
        <f>IF(GI185="","SIN ESTADO",IF(GK185&lt;&gt;"","PAGA",IF(GJ185&gt;0,"VENCIDA",IF(GJ185&gt;=-5,"POR VENCER","AL DÍA"))))</f>
        <v/>
      </c>
      <c r="GN185" s="185" t="n"/>
      <c r="GO185" s="119">
        <f>IF(N($H185)&lt;32,"",IF(GI185="","",GI185+31))</f>
        <v/>
      </c>
      <c r="GP185" s="124">
        <f>IF(GO185="","",TODAY()-GO185)</f>
        <v/>
      </c>
      <c r="GQ185" s="494" t="n"/>
      <c r="GR185" s="184" t="n"/>
      <c r="GS185" s="184">
        <f>IF(GO185="","SIN ESTADO",IF(GQ185&lt;&gt;"","PAGA",IF(GP185&gt;0,"VENCIDA",IF(GP185&gt;=-5,"POR VENCER","AL DÍA"))))</f>
        <v/>
      </c>
      <c r="GT185" s="185" t="n"/>
      <c r="GU185" s="119">
        <f>IF(N($H185)&lt;33,"",IF(GO185="","",GO185+31))</f>
        <v/>
      </c>
      <c r="GV185" s="124">
        <f>IF(GU185="","",TODAY()-GU185)</f>
        <v/>
      </c>
      <c r="GW185" s="494" t="n"/>
      <c r="GX185" s="184" t="n"/>
      <c r="GY185" s="184">
        <f>IF(GU185="","SIN ESTADO",IF(GW185&lt;&gt;"","PAGA",IF(GV185&gt;0,"VENCIDA",IF(GV185&gt;=-5,"POR VENCER","AL DÍA"))))</f>
        <v/>
      </c>
      <c r="GZ185" s="185" t="n"/>
      <c r="HA185" s="119">
        <f>IF(N($H185)&lt;34,"",IF(GU185="","",GU185+31))</f>
        <v/>
      </c>
      <c r="HB185" s="124">
        <f>IF(HA185="","",TODAY()-HA185)</f>
        <v/>
      </c>
      <c r="HC185" s="494" t="n"/>
      <c r="HD185" s="184" t="n"/>
      <c r="HE185" s="184">
        <f>IF(HA185="","SIN ESTADO",IF(HC185&lt;&gt;"","PAGA",IF(HB185&gt;0,"VENCIDA",IF(HB185&gt;=-5,"POR VENCER","AL DÍA"))))</f>
        <v/>
      </c>
      <c r="HF185" s="185" t="n"/>
      <c r="HG185" s="119">
        <f>IF(N($H185)&lt;35,"",IF(HA185="","",HA185+31))</f>
        <v/>
      </c>
      <c r="HH185" s="124">
        <f>IF(HG185="","",TODAY()-HG185)</f>
        <v/>
      </c>
      <c r="HI185" s="494" t="n"/>
      <c r="HJ185" s="184" t="n"/>
      <c r="HK185" s="184">
        <f>IF(HG185="","SIN ESTADO",IF(HI185&lt;&gt;"","PAGA",IF(HH185&gt;0,"VENCIDA",IF(HH185&gt;=-5,"POR VENCER","AL DÍA"))))</f>
        <v/>
      </c>
      <c r="HL185" s="168" t="n"/>
      <c r="HM185" s="119">
        <f>IF(N($H185)&lt;36,"",IF(HG185="","",HG185+31))</f>
        <v/>
      </c>
      <c r="HN185" s="124">
        <f>IF(HM185="","",TODAY()-HM185)</f>
        <v/>
      </c>
      <c r="HO185" s="494" t="n"/>
      <c r="HP185" s="184" t="n"/>
      <c r="HQ185" s="184">
        <f>IF(HM185="","SIN ESTADO",IF(HO185&lt;&gt;"","PAGA",IF(HN185&gt;0,"VENCIDA",IF(HN185&gt;=-5,"POR VENCER","AL DÍA"))))</f>
        <v/>
      </c>
      <c r="HR185" s="168" t="n"/>
      <c r="HS185" s="169">
        <f>N185+T185+Z185+AF185+AL185+AR185+AX185+BD185+BJ185+BP185+BV185+CB185+CH185+CN185+CT185+CZ185+DF185+DL185+DR185+DX185+ED185+EJ185+EP185+EV185+FB185+FH185+FN185+FT185+FZ185+GF185+GL185+GR185+GX185+HD185+HJ185+HP185</f>
        <v/>
      </c>
      <c r="HU185" s="170">
        <f>IFERROR(N($J185),0)</f>
        <v/>
      </c>
      <c r="HW185" s="170">
        <f>SUMPRODUCT((MOD(COLUMN($M185:$HR185)-COLUMN($M185),6)=0)*ISNUMBER($M185:$HR185)*($M185:$HR185&gt;=RESUMEN!$C$26)*($M185:$HR185&lt;=RESUMEN!$C$27)*IFERROR(N($N185:$HS185),0))</f>
        <v/>
      </c>
      <c r="HX185" s="170">
        <f>SUMPRODUCT((MOD(COLUMN($M185:$HR185)-COLUMN($M185),6)=0)*ISNUMBER($M185:$HR185)*($M185:$HR185&gt;=RESUMEN!$C$26)*($M185:$HR185&lt;=RESUMEN!$C$27))</f>
        <v/>
      </c>
    </row>
    <row r="186" ht="15.75" customHeight="1" s="506">
      <c r="B186" s="113">
        <f>VENTAS!A185</f>
        <v/>
      </c>
      <c r="C186" s="236">
        <f>VENTAS!B185</f>
        <v/>
      </c>
      <c r="D186" s="53">
        <f>VENTAS!C185</f>
        <v/>
      </c>
      <c r="E186" s="114">
        <f>VENTAS!D185</f>
        <v/>
      </c>
      <c r="F186" s="114">
        <f>VENTAS!J185</f>
        <v/>
      </c>
      <c r="G186" s="494">
        <f>VENTAS!F185</f>
        <v/>
      </c>
      <c r="H186" s="479">
        <f>VENTAS!K185</f>
        <v/>
      </c>
      <c r="I186" s="479">
        <f>VENTAS!M185</f>
        <v/>
      </c>
      <c r="J186" s="184">
        <f>VENTAS!L185</f>
        <v/>
      </c>
      <c r="K186" s="119">
        <f>IF(N($H186)&lt;1,"",$G186+31)</f>
        <v/>
      </c>
      <c r="L186" s="124">
        <f>IF(K186="","",TODAY()-K186)</f>
        <v/>
      </c>
      <c r="M186" s="201" t="n"/>
      <c r="N186" s="374" t="n"/>
      <c r="O186" s="184">
        <f>IF(K186="","SIN ESTADO",IF(M186&lt;&gt;"","PAGA",IF(L186&gt;0,"VENCIDA",IF(L186&gt;=-5,"POR VENCER","AL DÍA"))))</f>
        <v/>
      </c>
      <c r="P186" s="185" t="n"/>
      <c r="Q186" s="119">
        <f>IF(N($H186)&lt;2,"",IF(K186="","",K186+31))</f>
        <v/>
      </c>
      <c r="R186" s="124">
        <f>IF(Q186="","",TODAY()-Q186)</f>
        <v/>
      </c>
      <c r="S186" s="494" t="n"/>
      <c r="T186" s="184" t="n"/>
      <c r="U186" s="184">
        <f>IF(Q186="","SIN ESTADO",IF(S186&lt;&gt;"","PAGA",IF(R186&gt;0,"VENCIDA",IF(R186&gt;=-5,"POR VENCER","AL DÍA"))))</f>
        <v/>
      </c>
      <c r="V186" s="185" t="n"/>
      <c r="W186" s="119">
        <f>IF(N($H186)&lt;3,"",IF(Q186="","",Q186+31))</f>
        <v/>
      </c>
      <c r="X186" s="124">
        <f>IF(W186="","",TODAY()-W186)</f>
        <v/>
      </c>
      <c r="Y186" s="494" t="n"/>
      <c r="Z186" s="184" t="n"/>
      <c r="AA186" s="184">
        <f>IF(W186="","SIN ESTADO",IF(Y186&lt;&gt;"","PAGA",IF(X186&gt;0,"VENCIDA",IF(X186&gt;=-5,"POR VENCER","AL DÍA"))))</f>
        <v/>
      </c>
      <c r="AB186" s="185" t="n"/>
      <c r="AC186" s="119">
        <f>IF(N($H186)&lt;4,"",IF(W186="","",W186+31))</f>
        <v/>
      </c>
      <c r="AD186" s="124">
        <f>IF(AC186="","",TODAY()-AC186)</f>
        <v/>
      </c>
      <c r="AE186" s="494" t="n"/>
      <c r="AF186" s="184" t="n"/>
      <c r="AG186" s="184">
        <f>IF(AC186="","SIN ESTADO",IF(AE186&lt;&gt;"","PAGA",IF(AD186&gt;0,"VENCIDA",IF(AD186&gt;=-5,"POR VENCER","AL DÍA"))))</f>
        <v/>
      </c>
      <c r="AH186" s="185" t="n"/>
      <c r="AI186" s="119">
        <f>IF(N($H186)&lt;5,"",IF(AC186="","",AC186+31))</f>
        <v/>
      </c>
      <c r="AJ186" s="124">
        <f>IF(AI186="","",TODAY()-AI186)</f>
        <v/>
      </c>
      <c r="AK186" s="494" t="n"/>
      <c r="AL186" s="184" t="n"/>
      <c r="AM186" s="184">
        <f>IF(AI186="","SIN ESTADO",IF(AK186&lt;&gt;"","PAGA",IF(AJ186&gt;0,"VENCIDA",IF(AJ186&gt;=-5,"POR VENCER","AL DÍA"))))</f>
        <v/>
      </c>
      <c r="AN186" s="185" t="n"/>
      <c r="AO186" s="119">
        <f>IF(N($H186)&lt;6,"",IF(AI186="","",AI186+31))</f>
        <v/>
      </c>
      <c r="AP186" s="124">
        <f>IF(AO186="","",TODAY()-AO186)</f>
        <v/>
      </c>
      <c r="AQ186" s="270" t="n"/>
      <c r="AR186" s="184" t="n"/>
      <c r="AS186" s="184">
        <f>IF(AO186="","SIN ESTADO",IF(AQ186&lt;&gt;"","PAGA",IF(AP186&gt;0,"VENCIDA",IF(AP186&gt;=-5,"POR VENCER","AL DÍA"))))</f>
        <v/>
      </c>
      <c r="AT186" s="185" t="n"/>
      <c r="AU186" s="119">
        <f>IF(N($H186)&lt;7,"",IF(AO186="","",AO186+31))</f>
        <v/>
      </c>
      <c r="AV186" s="124">
        <f>IF(AU186="","",TODAY()-AU186)</f>
        <v/>
      </c>
      <c r="AW186" s="494" t="n"/>
      <c r="AX186" s="184" t="n"/>
      <c r="AY186" s="184">
        <f>IF(AU186="","SIN ESTADO",IF(AW186&lt;&gt;"","PAGA",IF(AV186&gt;0,"VENCIDA",IF(AV186&gt;=-5,"POR VENCER","AL DÍA"))))</f>
        <v/>
      </c>
      <c r="AZ186" s="185" t="n"/>
      <c r="BA186" s="119">
        <f>IF(N($H186)&lt;8,"",IF(AU186="","",AU186+31))</f>
        <v/>
      </c>
      <c r="BB186" s="124">
        <f>IF(BA186="","",TODAY()-BA186)</f>
        <v/>
      </c>
      <c r="BC186" s="494" t="n"/>
      <c r="BD186" s="184" t="n"/>
      <c r="BE186" s="184">
        <f>IF(BA186="","SIN ESTADO",IF(BC186&lt;&gt;"","PAGA",IF(BB186&gt;0,"VENCIDA",IF(BB186&gt;=-5,"POR VENCER","AL DÍA"))))</f>
        <v/>
      </c>
      <c r="BF186" s="185" t="n"/>
      <c r="BG186" s="119">
        <f>IF(N($H186)&lt;9,"",IF(BA186="","",BA186+31))</f>
        <v/>
      </c>
      <c r="BH186" s="124">
        <f>IF(BG186="","",TODAY()-BG186)</f>
        <v/>
      </c>
      <c r="BI186" s="494" t="n"/>
      <c r="BJ186" s="184" t="n"/>
      <c r="BK186" s="184">
        <f>IF(BG186="","SIN ESTADO",IF(BI186&lt;&gt;"","PAGA",IF(BH186&gt;0,"VENCIDA",IF(BH186&gt;=-5,"POR VENCER","AL DÍA"))))</f>
        <v/>
      </c>
      <c r="BL186" s="185" t="n"/>
      <c r="BM186" s="119">
        <f>IF(N($H186)&lt;10,"",IF(BG186="","",BG186+31))</f>
        <v/>
      </c>
      <c r="BN186" s="124">
        <f>IF(BM186="","",TODAY()-BM186)</f>
        <v/>
      </c>
      <c r="BO186" s="494" t="n"/>
      <c r="BP186" s="184" t="n"/>
      <c r="BQ186" s="184">
        <f>IF(BM186="","SIN ESTADO",IF(BO186&lt;&gt;"","PAGA",IF(BN186&gt;0,"VENCIDA",IF(BN186&gt;=-5,"POR VENCER","AL DÍA"))))</f>
        <v/>
      </c>
      <c r="BR186" s="185" t="n"/>
      <c r="BS186" s="119">
        <f>IF(N($H186)&lt;11,"",IF(BM186="","",BM186+31))</f>
        <v/>
      </c>
      <c r="BT186" s="124">
        <f>IF(BS186="","",TODAY()-BS186)</f>
        <v/>
      </c>
      <c r="BU186" s="494" t="n"/>
      <c r="BV186" s="184" t="n"/>
      <c r="BW186" s="184">
        <f>IF(BS186="","SIN ESTADO",IF(BU186&lt;&gt;"","PAGA",IF(BT186&gt;0,"VENCIDA",IF(BT186&gt;=-5,"POR VENCER","AL DÍA"))))</f>
        <v/>
      </c>
      <c r="BX186" s="185" t="n"/>
      <c r="BY186" s="119">
        <f>IF(N($H186)&lt;12,"",IF(BS186="","",BS186+31))</f>
        <v/>
      </c>
      <c r="BZ186" s="124">
        <f>IF(BY186="","",TODAY()-BY186)</f>
        <v/>
      </c>
      <c r="CA186" s="494" t="n"/>
      <c r="CB186" s="184" t="n"/>
      <c r="CC186" s="184">
        <f>IF(BY186="","SIN ESTADO",IF(CA186&lt;&gt;"","PAGA",IF(BZ186&gt;0,"VENCIDA",IF(BZ186&gt;=-5,"POR VENCER","AL DÍA"))))</f>
        <v/>
      </c>
      <c r="CD186" s="185" t="n"/>
      <c r="CE186" s="119">
        <f>IF(N($H186)&lt;13,"",IF(BY186="","",BY186+31))</f>
        <v/>
      </c>
      <c r="CF186" s="124">
        <f>IF(CE186="","",TODAY()-CE186)</f>
        <v/>
      </c>
      <c r="CG186" s="494" t="n"/>
      <c r="CH186" s="184" t="n"/>
      <c r="CI186" s="184">
        <f>IF(CE186="","SIN ESTADO",IF(CG186&lt;&gt;"","PAGA",IF(CF186&gt;0,"VENCIDA",IF(CF186&gt;=-5,"POR VENCER","AL DÍA"))))</f>
        <v/>
      </c>
      <c r="CJ186" s="185" t="n"/>
      <c r="CK186" s="119">
        <f>IF(N($H186)&lt;14,"",IF(CE186="","",CE186+31))</f>
        <v/>
      </c>
      <c r="CL186" s="124">
        <f>IF(CK186="","",TODAY()-CK186)</f>
        <v/>
      </c>
      <c r="CM186" s="494" t="n"/>
      <c r="CN186" s="184" t="n"/>
      <c r="CO186" s="184">
        <f>IF(CK186="","SIN ESTADO",IF(CM186&lt;&gt;"","PAGA",IF(CL186&gt;0,"VENCIDA",IF(CL186&gt;=-5,"POR VENCER","AL DÍA"))))</f>
        <v/>
      </c>
      <c r="CP186" s="185" t="n"/>
      <c r="CQ186" s="119">
        <f>IF(N($H186)&lt;15,"",IF(CK186="","",CK186+31))</f>
        <v/>
      </c>
      <c r="CR186" s="124">
        <f>IF(CQ186="","",TODAY()-CQ186)</f>
        <v/>
      </c>
      <c r="CS186" s="494" t="n"/>
      <c r="CT186" s="184" t="n"/>
      <c r="CU186" s="184">
        <f>IF(CQ186="","SIN ESTADO",IF(CS186&lt;&gt;"","PAGA",IF(CR186&gt;0,"VENCIDA",IF(CR186&gt;=-5,"POR VENCER","AL DÍA"))))</f>
        <v/>
      </c>
      <c r="CV186" s="185" t="n"/>
      <c r="CW186" s="119">
        <f>IF(N($H186)&lt;16,"",IF(CQ186="","",CQ186+31))</f>
        <v/>
      </c>
      <c r="CX186" s="124">
        <f>IF(CW186="","",TODAY()-CW186)</f>
        <v/>
      </c>
      <c r="CY186" s="494" t="n"/>
      <c r="CZ186" s="184" t="n"/>
      <c r="DA186" s="184">
        <f>IF(CW186="","SIN ESTADO",IF(CY186&lt;&gt;"","PAGA",IF(CX186&gt;0,"VENCIDA",IF(CX186&gt;=-5,"POR VENCER","AL DÍA"))))</f>
        <v/>
      </c>
      <c r="DB186" s="185" t="n"/>
      <c r="DC186" s="119">
        <f>IF(N($H186)&lt;17,"",IF(CW186="","",CW186+31))</f>
        <v/>
      </c>
      <c r="DD186" s="124">
        <f>IF(DC186="","",TODAY()-DC186)</f>
        <v/>
      </c>
      <c r="DE186" s="494" t="n"/>
      <c r="DF186" s="184" t="n"/>
      <c r="DG186" s="184">
        <f>IF(DC186="","SIN ESTADO",IF(DE186&lt;&gt;"","PAGA",IF(DD186&gt;0,"VENCIDA",IF(DD186&gt;=-5,"POR VENCER","AL DÍA"))))</f>
        <v/>
      </c>
      <c r="DH186" s="185" t="n"/>
      <c r="DI186" s="119">
        <f>IF(N($H186)&lt;18,"",IF(DC186="","",DC186+31))</f>
        <v/>
      </c>
      <c r="DJ186" s="124">
        <f>IF(DI186="","",TODAY()-DI186)</f>
        <v/>
      </c>
      <c r="DK186" s="494" t="n"/>
      <c r="DL186" s="184" t="n"/>
      <c r="DM186" s="184">
        <f>IF(DI186="","SIN ESTADO",IF(DK186&lt;&gt;"","PAGA",IF(DJ186&gt;0,"VENCIDA",IF(DJ186&gt;=-5,"POR VENCER","AL DÍA"))))</f>
        <v/>
      </c>
      <c r="DN186" s="185" t="n"/>
      <c r="DO186" s="119">
        <f>IF(N($H186)&lt;19,"",IF(DI186="","",DI186+31))</f>
        <v/>
      </c>
      <c r="DP186" s="124">
        <f>IF(DO186="","",TODAY()-DO186)</f>
        <v/>
      </c>
      <c r="DQ186" s="494" t="n"/>
      <c r="DR186" s="184" t="n"/>
      <c r="DS186" s="184">
        <f>IF(DO186="","SIN ESTADO",IF(DQ186&lt;&gt;"","PAGA",IF(DP186&gt;0,"VENCIDA",IF(DP186&gt;=-5,"POR VENCER","AL DÍA"))))</f>
        <v/>
      </c>
      <c r="DT186" s="185" t="n"/>
      <c r="DU186" s="119">
        <f>IF(N($H186)&lt;20,"",IF(DO186="","",DO186+31))</f>
        <v/>
      </c>
      <c r="DV186" s="124">
        <f>IF(DU186="","",TODAY()-DU186)</f>
        <v/>
      </c>
      <c r="DW186" s="494" t="n"/>
      <c r="DX186" s="184" t="n"/>
      <c r="DY186" s="184">
        <f>IF(DU186="","SIN ESTADO",IF(DW186&lt;&gt;"","PAGA",IF(DV186&gt;0,"VENCIDA",IF(DV186&gt;=-5,"POR VENCER","AL DÍA"))))</f>
        <v/>
      </c>
      <c r="DZ186" s="185" t="n"/>
      <c r="EA186" s="119">
        <f>IF(N($H186)&lt;21,"",IF(DU186="","",DU186+31))</f>
        <v/>
      </c>
      <c r="EB186" s="124">
        <f>IF(EA186="","",TODAY()-EA186)</f>
        <v/>
      </c>
      <c r="EC186" s="494" t="n"/>
      <c r="ED186" s="184" t="n"/>
      <c r="EE186" s="184">
        <f>IF(EA186="","SIN ESTADO",IF(EC186&lt;&gt;"","PAGA",IF(EB186&gt;0,"VENCIDA",IF(EB186&gt;=-5,"POR VENCER","AL DÍA"))))</f>
        <v/>
      </c>
      <c r="EF186" s="185" t="n"/>
      <c r="EG186" s="119">
        <f>IF(N($H186)&lt;22,"",IF(EA186="","",EA186+31))</f>
        <v/>
      </c>
      <c r="EH186" s="124">
        <f>IF(EG186="","",TODAY()-EG186)</f>
        <v/>
      </c>
      <c r="EI186" s="494" t="n"/>
      <c r="EJ186" s="184" t="n"/>
      <c r="EK186" s="184">
        <f>IF(EG186="","SIN ESTADO",IF(EI186&lt;&gt;"","PAGA",IF(EH186&gt;0,"VENCIDA",IF(EH186&gt;=-5,"POR VENCER","AL DÍA"))))</f>
        <v/>
      </c>
      <c r="EL186" s="185" t="n"/>
      <c r="EM186" s="119">
        <f>IF(N($H186)&lt;23,"",IF(EG186="","",EG186+31))</f>
        <v/>
      </c>
      <c r="EN186" s="124">
        <f>IF(EM186="","",TODAY()-EM186)</f>
        <v/>
      </c>
      <c r="EO186" s="494" t="n"/>
      <c r="EP186" s="184" t="n"/>
      <c r="EQ186" s="184">
        <f>IF(EM186="","SIN ESTADO",IF(EO186&lt;&gt;"","PAGA",IF(EN186&gt;0,"VENCIDA",IF(EN186&gt;=-5,"POR VENCER","AL DÍA"))))</f>
        <v/>
      </c>
      <c r="ER186" s="185" t="n"/>
      <c r="ES186" s="119">
        <f>IF(N($H186)&lt;24,"",IF(EM186="","",EM186+31))</f>
        <v/>
      </c>
      <c r="ET186" s="124">
        <f>IF(ES186="","",TODAY()-ES186)</f>
        <v/>
      </c>
      <c r="EU186" s="494" t="n"/>
      <c r="EV186" s="184" t="n"/>
      <c r="EW186" s="184">
        <f>IF(ES186="","SIN ESTADO",IF(EU186&lt;&gt;"","PAGA",IF(ET186&gt;0,"VENCIDA",IF(ET186&gt;=-5,"POR VENCER","AL DÍA"))))</f>
        <v/>
      </c>
      <c r="EX186" s="185" t="n"/>
      <c r="EY186" s="119">
        <f>IF(N($H186)&lt;25,"",IF(ES186="","",ES186+31))</f>
        <v/>
      </c>
      <c r="EZ186" s="124">
        <f>IF(EY186="","",TODAY()-EY186)</f>
        <v/>
      </c>
      <c r="FA186" s="494" t="n"/>
      <c r="FB186" s="184" t="n"/>
      <c r="FC186" s="184">
        <f>IF(EY186="","SIN ESTADO",IF(FA186&lt;&gt;"","PAGA",IF(EZ186&gt;0,"VENCIDA",IF(EZ186&gt;=-5,"POR VENCER","AL DÍA"))))</f>
        <v/>
      </c>
      <c r="FD186" s="185" t="n"/>
      <c r="FE186" s="119">
        <f>IF(N($H186)&lt;26,"",IF(EY186="","",EY186+31))</f>
        <v/>
      </c>
      <c r="FF186" s="124">
        <f>IF(FE186="","",TODAY()-FE186)</f>
        <v/>
      </c>
      <c r="FG186" s="494" t="n"/>
      <c r="FH186" s="184" t="n"/>
      <c r="FI186" s="184">
        <f>IF(FE186="","SIN ESTADO",IF(FG186&lt;&gt;"","PAGA",IF(FF186&gt;0,"VENCIDA",IF(FF186&gt;=-5,"POR VENCER","AL DÍA"))))</f>
        <v/>
      </c>
      <c r="FJ186" s="185" t="n"/>
      <c r="FK186" s="119">
        <f>IF(N($H186)&lt;27,"",IF(FE186="","",FE186+31))</f>
        <v/>
      </c>
      <c r="FL186" s="124">
        <f>IF(FK186="","",TODAY()-FK186)</f>
        <v/>
      </c>
      <c r="FM186" s="494" t="n"/>
      <c r="FN186" s="184" t="n"/>
      <c r="FO186" s="184">
        <f>IF(FK186="","SIN ESTADO",IF(FM186&lt;&gt;"","PAGA",IF(FL186&gt;0,"VENCIDA",IF(FL186&gt;=-5,"POR VENCER","AL DÍA"))))</f>
        <v/>
      </c>
      <c r="FP186" s="185" t="n"/>
      <c r="FQ186" s="119">
        <f>IF(N($H186)&lt;28,"",IF(FK186="","",FK186+31))</f>
        <v/>
      </c>
      <c r="FR186" s="124">
        <f>IF(FQ186="","",TODAY()-FQ186)</f>
        <v/>
      </c>
      <c r="FS186" s="494" t="n"/>
      <c r="FT186" s="184" t="n"/>
      <c r="FU186" s="184">
        <f>IF(FQ186="","SIN ESTADO",IF(FS186&lt;&gt;"","PAGA",IF(FR186&gt;0,"VENCIDA",IF(FR186&gt;=-5,"POR VENCER","AL DÍA"))))</f>
        <v/>
      </c>
      <c r="FV186" s="185" t="n"/>
      <c r="FW186" s="119">
        <f>IF(N($H186)&lt;29,"",IF(FQ186="","",FQ186+31))</f>
        <v/>
      </c>
      <c r="FX186" s="124">
        <f>IF(FW186="","",TODAY()-FW186)</f>
        <v/>
      </c>
      <c r="FY186" s="494" t="n"/>
      <c r="FZ186" s="184" t="n"/>
      <c r="GA186" s="184">
        <f>IF(FW186="","SIN ESTADO",IF(FY186&lt;&gt;"","PAGA",IF(FX186&gt;0,"VENCIDA",IF(FX186&gt;=-5,"POR VENCER","AL DÍA"))))</f>
        <v/>
      </c>
      <c r="GB186" s="185" t="n"/>
      <c r="GC186" s="119">
        <f>IF(N($H186)&lt;30,"",IF(FW186="","",FW186+31))</f>
        <v/>
      </c>
      <c r="GD186" s="124">
        <f>IF(GC186="","",TODAY()-GC186)</f>
        <v/>
      </c>
      <c r="GE186" s="494" t="n"/>
      <c r="GF186" s="184" t="n"/>
      <c r="GG186" s="184">
        <f>IF(GC186="","SIN ESTADO",IF(GE186&lt;&gt;"","PAGA",IF(GD186&gt;0,"VENCIDA",IF(GD186&gt;=-5,"POR VENCER","AL DÍA"))))</f>
        <v/>
      </c>
      <c r="GH186" s="185" t="n"/>
      <c r="GI186" s="119">
        <f>IF(N($H186)&lt;31,"",IF(GC186="","",GC186+31))</f>
        <v/>
      </c>
      <c r="GJ186" s="124">
        <f>IF(GI186="","",TODAY()-GI186)</f>
        <v/>
      </c>
      <c r="GK186" s="494" t="n"/>
      <c r="GL186" s="184" t="n"/>
      <c r="GM186" s="184">
        <f>IF(GI186="","SIN ESTADO",IF(GK186&lt;&gt;"","PAGA",IF(GJ186&gt;0,"VENCIDA",IF(GJ186&gt;=-5,"POR VENCER","AL DÍA"))))</f>
        <v/>
      </c>
      <c r="GN186" s="185" t="n"/>
      <c r="GO186" s="119">
        <f>IF(N($H186)&lt;32,"",IF(GI186="","",GI186+31))</f>
        <v/>
      </c>
      <c r="GP186" s="124">
        <f>IF(GO186="","",TODAY()-GO186)</f>
        <v/>
      </c>
      <c r="GQ186" s="494" t="n"/>
      <c r="GR186" s="184" t="n"/>
      <c r="GS186" s="184">
        <f>IF(GO186="","SIN ESTADO",IF(GQ186&lt;&gt;"","PAGA",IF(GP186&gt;0,"VENCIDA",IF(GP186&gt;=-5,"POR VENCER","AL DÍA"))))</f>
        <v/>
      </c>
      <c r="GT186" s="185" t="n"/>
      <c r="GU186" s="119">
        <f>IF(N($H186)&lt;33,"",IF(GO186="","",GO186+31))</f>
        <v/>
      </c>
      <c r="GV186" s="124">
        <f>IF(GU186="","",TODAY()-GU186)</f>
        <v/>
      </c>
      <c r="GW186" s="494" t="n"/>
      <c r="GX186" s="184" t="n"/>
      <c r="GY186" s="184">
        <f>IF(GU186="","SIN ESTADO",IF(GW186&lt;&gt;"","PAGA",IF(GV186&gt;0,"VENCIDA",IF(GV186&gt;=-5,"POR VENCER","AL DÍA"))))</f>
        <v/>
      </c>
      <c r="GZ186" s="185" t="n"/>
      <c r="HA186" s="119">
        <f>IF(N($H186)&lt;34,"",IF(GU186="","",GU186+31))</f>
        <v/>
      </c>
      <c r="HB186" s="124">
        <f>IF(HA186="","",TODAY()-HA186)</f>
        <v/>
      </c>
      <c r="HC186" s="494" t="n"/>
      <c r="HD186" s="184" t="n"/>
      <c r="HE186" s="184">
        <f>IF(HA186="","SIN ESTADO",IF(HC186&lt;&gt;"","PAGA",IF(HB186&gt;0,"VENCIDA",IF(HB186&gt;=-5,"POR VENCER","AL DÍA"))))</f>
        <v/>
      </c>
      <c r="HF186" s="185" t="n"/>
      <c r="HG186" s="119">
        <f>IF(N($H186)&lt;35,"",IF(HA186="","",HA186+31))</f>
        <v/>
      </c>
      <c r="HH186" s="124">
        <f>IF(HG186="","",TODAY()-HG186)</f>
        <v/>
      </c>
      <c r="HI186" s="494" t="n"/>
      <c r="HJ186" s="184" t="n"/>
      <c r="HK186" s="184">
        <f>IF(HG186="","SIN ESTADO",IF(HI186&lt;&gt;"","PAGA",IF(HH186&gt;0,"VENCIDA",IF(HH186&gt;=-5,"POR VENCER","AL DÍA"))))</f>
        <v/>
      </c>
      <c r="HL186" s="168" t="n"/>
      <c r="HM186" s="119">
        <f>IF(N($H186)&lt;36,"",IF(HG186="","",HG186+31))</f>
        <v/>
      </c>
      <c r="HN186" s="124">
        <f>IF(HM186="","",TODAY()-HM186)</f>
        <v/>
      </c>
      <c r="HO186" s="494" t="n"/>
      <c r="HP186" s="184" t="n"/>
      <c r="HQ186" s="184">
        <f>IF(HM186="","SIN ESTADO",IF(HO186&lt;&gt;"","PAGA",IF(HN186&gt;0,"VENCIDA",IF(HN186&gt;=-5,"POR VENCER","AL DÍA"))))</f>
        <v/>
      </c>
      <c r="HR186" s="168" t="n"/>
      <c r="HS186" s="169">
        <f>N186+T186+Z186+AF186+AL186+AR186+AX186+BD186+BJ186+BP186+BV186+CB186+CH186+CN186+CT186+CZ186+DF186+DL186+DR186+DX186+ED186+EJ186+EP186+EV186+FB186+FH186+FN186+FT186+FZ186+GF186+GL186+GR186+GX186+HD186+HJ186+HP186</f>
        <v/>
      </c>
      <c r="HU186" s="170">
        <f>IFERROR(N($J186),0)</f>
        <v/>
      </c>
      <c r="HW186" s="170">
        <f>SUMPRODUCT((MOD(COLUMN($M186:$HR186)-COLUMN($M186),6)=0)*ISNUMBER($M186:$HR186)*($M186:$HR186&gt;=RESUMEN!$C$26)*($M186:$HR186&lt;=RESUMEN!$C$27)*IFERROR(N($N186:$HS186),0))</f>
        <v/>
      </c>
      <c r="HX186" s="170">
        <f>SUMPRODUCT((MOD(COLUMN($M186:$HR186)-COLUMN($M186),6)=0)*ISNUMBER($M186:$HR186)*($M186:$HR186&gt;=RESUMEN!$C$26)*($M186:$HR186&lt;=RESUMEN!$C$27))</f>
        <v/>
      </c>
    </row>
    <row r="187" ht="15.75" customHeight="1" s="506">
      <c r="B187" s="113">
        <f>VENTAS!A186</f>
        <v/>
      </c>
      <c r="C187" s="236">
        <f>VENTAS!B186</f>
        <v/>
      </c>
      <c r="D187" s="53">
        <f>VENTAS!C186</f>
        <v/>
      </c>
      <c r="E187" s="114">
        <f>VENTAS!D186</f>
        <v/>
      </c>
      <c r="F187" s="114">
        <f>VENTAS!J186</f>
        <v/>
      </c>
      <c r="G187" s="494">
        <f>VENTAS!F186</f>
        <v/>
      </c>
      <c r="H187" s="479">
        <f>VENTAS!K186</f>
        <v/>
      </c>
      <c r="I187" s="479">
        <f>VENTAS!M186</f>
        <v/>
      </c>
      <c r="J187" s="184">
        <f>VENTAS!L186</f>
        <v/>
      </c>
      <c r="K187" s="119">
        <f>IF(N($H187)&lt;1,"",$G187+31)</f>
        <v/>
      </c>
      <c r="L187" s="124">
        <f>IF(K187="","",TODAY()-K187)</f>
        <v/>
      </c>
      <c r="M187" s="494" t="n">
        <v>46254</v>
      </c>
      <c r="N187" s="374" t="n">
        <v>187500</v>
      </c>
      <c r="O187" s="184">
        <f>IF(K187="","SIN ESTADO",IF(M187&lt;&gt;"","PAGA",IF(L187&gt;0,"VENCIDA",IF(L187&gt;=-5,"POR VENCER","AL DÍA"))))</f>
        <v/>
      </c>
      <c r="P187" s="185" t="inlineStr">
        <is>
          <t>TRANSFERENCIA</t>
        </is>
      </c>
      <c r="Q187" s="119">
        <f>IF(N($H187)&lt;2,"",IF(K187="","",K187+31))</f>
        <v/>
      </c>
      <c r="R187" s="124">
        <f>IF(Q187="","",TODAY()-Q187)</f>
        <v/>
      </c>
      <c r="S187" s="494" t="n"/>
      <c r="T187" s="184" t="n"/>
      <c r="U187" s="184">
        <f>IF(Q187="","SIN ESTADO",IF(S187&lt;&gt;"","PAGA",IF(R187&gt;0,"VENCIDA",IF(R187&gt;=-5,"POR VENCER","AL DÍA"))))</f>
        <v/>
      </c>
      <c r="V187" s="185" t="n"/>
      <c r="W187" s="119">
        <f>IF(N($H187)&lt;3,"",IF(Q187="","",Q187+31))</f>
        <v/>
      </c>
      <c r="X187" s="124">
        <f>IF(W187="","",TODAY()-W187)</f>
        <v/>
      </c>
      <c r="Y187" s="494" t="n"/>
      <c r="Z187" s="184" t="n"/>
      <c r="AA187" s="184">
        <f>IF(W187="","SIN ESTADO",IF(Y187&lt;&gt;"","PAGA",IF(X187&gt;0,"VENCIDA",IF(X187&gt;=-5,"POR VENCER","AL DÍA"))))</f>
        <v/>
      </c>
      <c r="AB187" s="185" t="n"/>
      <c r="AC187" s="119">
        <f>IF(N($H187)&lt;4,"",IF(W187="","",W187+31))</f>
        <v/>
      </c>
      <c r="AD187" s="124">
        <f>IF(AC187="","",TODAY()-AC187)</f>
        <v/>
      </c>
      <c r="AE187" s="494" t="n"/>
      <c r="AF187" s="184" t="n"/>
      <c r="AG187" s="184">
        <f>IF(AC187="","SIN ESTADO",IF(AE187&lt;&gt;"","PAGA",IF(AD187&gt;0,"VENCIDA",IF(AD187&gt;=-5,"POR VENCER","AL DÍA"))))</f>
        <v/>
      </c>
      <c r="AH187" s="185" t="n"/>
      <c r="AI187" s="119">
        <f>IF(N($H187)&lt;5,"",IF(AC187="","",AC187+31))</f>
        <v/>
      </c>
      <c r="AJ187" s="124">
        <f>IF(AI187="","",TODAY()-AI187)</f>
        <v/>
      </c>
      <c r="AK187" s="494" t="n"/>
      <c r="AL187" s="184" t="n"/>
      <c r="AM187" s="184">
        <f>IF(AI187="","SIN ESTADO",IF(AK187&lt;&gt;"","PAGA",IF(AJ187&gt;0,"VENCIDA",IF(AJ187&gt;=-5,"POR VENCER","AL DÍA"))))</f>
        <v/>
      </c>
      <c r="AN187" s="185" t="n"/>
      <c r="AO187" s="119">
        <f>IF(N($H187)&lt;6,"",IF(AI187="","",AI187+31))</f>
        <v/>
      </c>
      <c r="AP187" s="124">
        <f>IF(AO187="","",TODAY()-AO187)</f>
        <v/>
      </c>
      <c r="AQ187" s="270" t="n"/>
      <c r="AR187" s="184" t="n"/>
      <c r="AS187" s="184">
        <f>IF(AO187="","SIN ESTADO",IF(AQ187&lt;&gt;"","PAGA",IF(AP187&gt;0,"VENCIDA",IF(AP187&gt;=-5,"POR VENCER","AL DÍA"))))</f>
        <v/>
      </c>
      <c r="AT187" s="185" t="n"/>
      <c r="AU187" s="119">
        <f>IF(N($H187)&lt;7,"",IF(AO187="","",AO187+31))</f>
        <v/>
      </c>
      <c r="AV187" s="124">
        <f>IF(AU187="","",TODAY()-AU187)</f>
        <v/>
      </c>
      <c r="AW187" s="494" t="n"/>
      <c r="AX187" s="184" t="n"/>
      <c r="AY187" s="184">
        <f>IF(AU187="","SIN ESTADO",IF(AW187&lt;&gt;"","PAGA",IF(AV187&gt;0,"VENCIDA",IF(AV187&gt;=-5,"POR VENCER","AL DÍA"))))</f>
        <v/>
      </c>
      <c r="AZ187" s="185" t="n"/>
      <c r="BA187" s="119">
        <f>IF(N($H187)&lt;8,"",IF(AU187="","",AU187+31))</f>
        <v/>
      </c>
      <c r="BB187" s="124">
        <f>IF(BA187="","",TODAY()-BA187)</f>
        <v/>
      </c>
      <c r="BC187" s="494" t="n"/>
      <c r="BD187" s="184" t="n"/>
      <c r="BE187" s="184">
        <f>IF(BA187="","SIN ESTADO",IF(BC187&lt;&gt;"","PAGA",IF(BB187&gt;0,"VENCIDA",IF(BB187&gt;=-5,"POR VENCER","AL DÍA"))))</f>
        <v/>
      </c>
      <c r="BF187" s="185" t="n"/>
      <c r="BG187" s="119">
        <f>IF(N($H187)&lt;9,"",IF(BA187="","",BA187+31))</f>
        <v/>
      </c>
      <c r="BH187" s="124">
        <f>IF(BG187="","",TODAY()-BG187)</f>
        <v/>
      </c>
      <c r="BI187" s="494" t="n"/>
      <c r="BJ187" s="184" t="n"/>
      <c r="BK187" s="184">
        <f>IF(BG187="","SIN ESTADO",IF(BI187&lt;&gt;"","PAGA",IF(BH187&gt;0,"VENCIDA",IF(BH187&gt;=-5,"POR VENCER","AL DÍA"))))</f>
        <v/>
      </c>
      <c r="BL187" s="185" t="n"/>
      <c r="BM187" s="119">
        <f>IF(N($H187)&lt;10,"",IF(BG187="","",BG187+31))</f>
        <v/>
      </c>
      <c r="BN187" s="124">
        <f>IF(BM187="","",TODAY()-BM187)</f>
        <v/>
      </c>
      <c r="BO187" s="494" t="n"/>
      <c r="BP187" s="184" t="n"/>
      <c r="BQ187" s="184">
        <f>IF(BM187="","SIN ESTADO",IF(BO187&lt;&gt;"","PAGA",IF(BN187&gt;0,"VENCIDA",IF(BN187&gt;=-5,"POR VENCER","AL DÍA"))))</f>
        <v/>
      </c>
      <c r="BR187" s="185" t="n"/>
      <c r="BS187" s="119">
        <f>IF(N($H187)&lt;11,"",IF(BM187="","",BM187+31))</f>
        <v/>
      </c>
      <c r="BT187" s="124">
        <f>IF(BS187="","",TODAY()-BS187)</f>
        <v/>
      </c>
      <c r="BU187" s="494" t="n"/>
      <c r="BV187" s="184" t="n"/>
      <c r="BW187" s="184">
        <f>IF(BS187="","SIN ESTADO",IF(BU187&lt;&gt;"","PAGA",IF(BT187&gt;0,"VENCIDA",IF(BT187&gt;=-5,"POR VENCER","AL DÍA"))))</f>
        <v/>
      </c>
      <c r="BX187" s="185" t="n"/>
      <c r="BY187" s="119">
        <f>IF(N($H187)&lt;12,"",IF(BS187="","",BS187+31))</f>
        <v/>
      </c>
      <c r="BZ187" s="124">
        <f>IF(BY187="","",TODAY()-BY187)</f>
        <v/>
      </c>
      <c r="CA187" s="494" t="n"/>
      <c r="CB187" s="184" t="n"/>
      <c r="CC187" s="184">
        <f>IF(BY187="","SIN ESTADO",IF(CA187&lt;&gt;"","PAGA",IF(BZ187&gt;0,"VENCIDA",IF(BZ187&gt;=-5,"POR VENCER","AL DÍA"))))</f>
        <v/>
      </c>
      <c r="CD187" s="185" t="n"/>
      <c r="CE187" s="119">
        <f>IF(N($H187)&lt;13,"",IF(BY187="","",BY187+31))</f>
        <v/>
      </c>
      <c r="CF187" s="124">
        <f>IF(CE187="","",TODAY()-CE187)</f>
        <v/>
      </c>
      <c r="CG187" s="494" t="n"/>
      <c r="CH187" s="184" t="n"/>
      <c r="CI187" s="184">
        <f>IF(CE187="","SIN ESTADO",IF(CG187&lt;&gt;"","PAGA",IF(CF187&gt;0,"VENCIDA",IF(CF187&gt;=-5,"POR VENCER","AL DÍA"))))</f>
        <v/>
      </c>
      <c r="CJ187" s="185" t="n"/>
      <c r="CK187" s="119">
        <f>IF(N($H187)&lt;14,"",IF(CE187="","",CE187+31))</f>
        <v/>
      </c>
      <c r="CL187" s="124">
        <f>IF(CK187="","",TODAY()-CK187)</f>
        <v/>
      </c>
      <c r="CM187" s="494" t="n"/>
      <c r="CN187" s="184" t="n"/>
      <c r="CO187" s="184">
        <f>IF(CK187="","SIN ESTADO",IF(CM187&lt;&gt;"","PAGA",IF(CL187&gt;0,"VENCIDA",IF(CL187&gt;=-5,"POR VENCER","AL DÍA"))))</f>
        <v/>
      </c>
      <c r="CP187" s="185" t="n"/>
      <c r="CQ187" s="119">
        <f>IF(N($H187)&lt;15,"",IF(CK187="","",CK187+31))</f>
        <v/>
      </c>
      <c r="CR187" s="124">
        <f>IF(CQ187="","",TODAY()-CQ187)</f>
        <v/>
      </c>
      <c r="CS187" s="494" t="n"/>
      <c r="CT187" s="184" t="n"/>
      <c r="CU187" s="184">
        <f>IF(CQ187="","SIN ESTADO",IF(CS187&lt;&gt;"","PAGA",IF(CR187&gt;0,"VENCIDA",IF(CR187&gt;=-5,"POR VENCER","AL DÍA"))))</f>
        <v/>
      </c>
      <c r="CV187" s="185" t="n"/>
      <c r="CW187" s="119">
        <f>IF(N($H187)&lt;16,"",IF(CQ187="","",CQ187+31))</f>
        <v/>
      </c>
      <c r="CX187" s="124">
        <f>IF(CW187="","",TODAY()-CW187)</f>
        <v/>
      </c>
      <c r="CY187" s="494" t="n"/>
      <c r="CZ187" s="184" t="n"/>
      <c r="DA187" s="184">
        <f>IF(CW187="","SIN ESTADO",IF(CY187&lt;&gt;"","PAGA",IF(CX187&gt;0,"VENCIDA",IF(CX187&gt;=-5,"POR VENCER","AL DÍA"))))</f>
        <v/>
      </c>
      <c r="DB187" s="185" t="n"/>
      <c r="DC187" s="119">
        <f>IF(N($H187)&lt;17,"",IF(CW187="","",CW187+31))</f>
        <v/>
      </c>
      <c r="DD187" s="124">
        <f>IF(DC187="","",TODAY()-DC187)</f>
        <v/>
      </c>
      <c r="DE187" s="494" t="n"/>
      <c r="DF187" s="184" t="n"/>
      <c r="DG187" s="184">
        <f>IF(DC187="","SIN ESTADO",IF(DE187&lt;&gt;"","PAGA",IF(DD187&gt;0,"VENCIDA",IF(DD187&gt;=-5,"POR VENCER","AL DÍA"))))</f>
        <v/>
      </c>
      <c r="DH187" s="185" t="n"/>
      <c r="DI187" s="119">
        <f>IF(N($H187)&lt;18,"",IF(DC187="","",DC187+31))</f>
        <v/>
      </c>
      <c r="DJ187" s="124">
        <f>IF(DI187="","",TODAY()-DI187)</f>
        <v/>
      </c>
      <c r="DK187" s="494" t="n"/>
      <c r="DL187" s="184" t="n"/>
      <c r="DM187" s="184">
        <f>IF(DI187="","SIN ESTADO",IF(DK187&lt;&gt;"","PAGA",IF(DJ187&gt;0,"VENCIDA",IF(DJ187&gt;=-5,"POR VENCER","AL DÍA"))))</f>
        <v/>
      </c>
      <c r="DN187" s="185" t="n"/>
      <c r="DO187" s="119">
        <f>IF(N($H187)&lt;19,"",IF(DI187="","",DI187+31))</f>
        <v/>
      </c>
      <c r="DP187" s="124">
        <f>IF(DO187="","",TODAY()-DO187)</f>
        <v/>
      </c>
      <c r="DQ187" s="494" t="n"/>
      <c r="DR187" s="184" t="n"/>
      <c r="DS187" s="184">
        <f>IF(DO187="","SIN ESTADO",IF(DQ187&lt;&gt;"","PAGA",IF(DP187&gt;0,"VENCIDA",IF(DP187&gt;=-5,"POR VENCER","AL DÍA"))))</f>
        <v/>
      </c>
      <c r="DT187" s="185" t="n"/>
      <c r="DU187" s="119">
        <f>IF(N($H187)&lt;20,"",IF(DO187="","",DO187+31))</f>
        <v/>
      </c>
      <c r="DV187" s="124">
        <f>IF(DU187="","",TODAY()-DU187)</f>
        <v/>
      </c>
      <c r="DW187" s="494" t="n"/>
      <c r="DX187" s="184" t="n"/>
      <c r="DY187" s="184">
        <f>IF(DU187="","SIN ESTADO",IF(DW187&lt;&gt;"","PAGA",IF(DV187&gt;0,"VENCIDA",IF(DV187&gt;=-5,"POR VENCER","AL DÍA"))))</f>
        <v/>
      </c>
      <c r="DZ187" s="185" t="n"/>
      <c r="EA187" s="119">
        <f>IF(N($H187)&lt;21,"",IF(DU187="","",DU187+31))</f>
        <v/>
      </c>
      <c r="EB187" s="124">
        <f>IF(EA187="","",TODAY()-EA187)</f>
        <v/>
      </c>
      <c r="EC187" s="494" t="n"/>
      <c r="ED187" s="184" t="n"/>
      <c r="EE187" s="184">
        <f>IF(EA187="","SIN ESTADO",IF(EC187&lt;&gt;"","PAGA",IF(EB187&gt;0,"VENCIDA",IF(EB187&gt;=-5,"POR VENCER","AL DÍA"))))</f>
        <v/>
      </c>
      <c r="EF187" s="185" t="n"/>
      <c r="EG187" s="119">
        <f>IF(N($H187)&lt;22,"",IF(EA187="","",EA187+31))</f>
        <v/>
      </c>
      <c r="EH187" s="124">
        <f>IF(EG187="","",TODAY()-EG187)</f>
        <v/>
      </c>
      <c r="EI187" s="494" t="n"/>
      <c r="EJ187" s="184" t="n"/>
      <c r="EK187" s="184">
        <f>IF(EG187="","SIN ESTADO",IF(EI187&lt;&gt;"","PAGA",IF(EH187&gt;0,"VENCIDA",IF(EH187&gt;=-5,"POR VENCER","AL DÍA"))))</f>
        <v/>
      </c>
      <c r="EL187" s="185" t="n"/>
      <c r="EM187" s="119">
        <f>IF(N($H187)&lt;23,"",IF(EG187="","",EG187+31))</f>
        <v/>
      </c>
      <c r="EN187" s="124">
        <f>IF(EM187="","",TODAY()-EM187)</f>
        <v/>
      </c>
      <c r="EO187" s="494" t="n"/>
      <c r="EP187" s="184" t="n"/>
      <c r="EQ187" s="184">
        <f>IF(EM187="","SIN ESTADO",IF(EO187&lt;&gt;"","PAGA",IF(EN187&gt;0,"VENCIDA",IF(EN187&gt;=-5,"POR VENCER","AL DÍA"))))</f>
        <v/>
      </c>
      <c r="ER187" s="185" t="n"/>
      <c r="ES187" s="119">
        <f>IF(N($H187)&lt;24,"",IF(EM187="","",EM187+31))</f>
        <v/>
      </c>
      <c r="ET187" s="124">
        <f>IF(ES187="","",TODAY()-ES187)</f>
        <v/>
      </c>
      <c r="EU187" s="494" t="n"/>
      <c r="EV187" s="184" t="n"/>
      <c r="EW187" s="184">
        <f>IF(ES187="","SIN ESTADO",IF(EU187&lt;&gt;"","PAGA",IF(ET187&gt;0,"VENCIDA",IF(ET187&gt;=-5,"POR VENCER","AL DÍA"))))</f>
        <v/>
      </c>
      <c r="EX187" s="185" t="n"/>
      <c r="EY187" s="119">
        <f>IF(N($H187)&lt;25,"",IF(ES187="","",ES187+31))</f>
        <v/>
      </c>
      <c r="EZ187" s="124">
        <f>IF(EY187="","",TODAY()-EY187)</f>
        <v/>
      </c>
      <c r="FA187" s="494" t="n"/>
      <c r="FB187" s="184" t="n"/>
      <c r="FC187" s="184">
        <f>IF(EY187="","SIN ESTADO",IF(FA187&lt;&gt;"","PAGA",IF(EZ187&gt;0,"VENCIDA",IF(EZ187&gt;=-5,"POR VENCER","AL DÍA"))))</f>
        <v/>
      </c>
      <c r="FD187" s="185" t="n"/>
      <c r="FE187" s="119">
        <f>IF(N($H187)&lt;26,"",IF(EY187="","",EY187+31))</f>
        <v/>
      </c>
      <c r="FF187" s="124">
        <f>IF(FE187="","",TODAY()-FE187)</f>
        <v/>
      </c>
      <c r="FG187" s="494" t="n"/>
      <c r="FH187" s="184" t="n"/>
      <c r="FI187" s="184">
        <f>IF(FE187="","SIN ESTADO",IF(FG187&lt;&gt;"","PAGA",IF(FF187&gt;0,"VENCIDA",IF(FF187&gt;=-5,"POR VENCER","AL DÍA"))))</f>
        <v/>
      </c>
      <c r="FJ187" s="185" t="n"/>
      <c r="FK187" s="119">
        <f>IF(N($H187)&lt;27,"",IF(FE187="","",FE187+31))</f>
        <v/>
      </c>
      <c r="FL187" s="124">
        <f>IF(FK187="","",TODAY()-FK187)</f>
        <v/>
      </c>
      <c r="FM187" s="494" t="n"/>
      <c r="FN187" s="184" t="n"/>
      <c r="FO187" s="184">
        <f>IF(FK187="","SIN ESTADO",IF(FM187&lt;&gt;"","PAGA",IF(FL187&gt;0,"VENCIDA",IF(FL187&gt;=-5,"POR VENCER","AL DÍA"))))</f>
        <v/>
      </c>
      <c r="FP187" s="185" t="n"/>
      <c r="FQ187" s="119">
        <f>IF(N($H187)&lt;28,"",IF(FK187="","",FK187+31))</f>
        <v/>
      </c>
      <c r="FR187" s="124">
        <f>IF(FQ187="","",TODAY()-FQ187)</f>
        <v/>
      </c>
      <c r="FS187" s="494" t="n"/>
      <c r="FT187" s="184" t="n"/>
      <c r="FU187" s="184">
        <f>IF(FQ187="","SIN ESTADO",IF(FS187&lt;&gt;"","PAGA",IF(FR187&gt;0,"VENCIDA",IF(FR187&gt;=-5,"POR VENCER","AL DÍA"))))</f>
        <v/>
      </c>
      <c r="FV187" s="185" t="n"/>
      <c r="FW187" s="119">
        <f>IF(N($H187)&lt;29,"",IF(FQ187="","",FQ187+31))</f>
        <v/>
      </c>
      <c r="FX187" s="124">
        <f>IF(FW187="","",TODAY()-FW187)</f>
        <v/>
      </c>
      <c r="FY187" s="494" t="n"/>
      <c r="FZ187" s="184" t="n"/>
      <c r="GA187" s="184">
        <f>IF(FW187="","SIN ESTADO",IF(FY187&lt;&gt;"","PAGA",IF(FX187&gt;0,"VENCIDA",IF(FX187&gt;=-5,"POR VENCER","AL DÍA"))))</f>
        <v/>
      </c>
      <c r="GB187" s="185" t="n"/>
      <c r="GC187" s="119">
        <f>IF(N($H187)&lt;30,"",IF(FW187="","",FW187+31))</f>
        <v/>
      </c>
      <c r="GD187" s="124">
        <f>IF(GC187="","",TODAY()-GC187)</f>
        <v/>
      </c>
      <c r="GE187" s="494" t="n"/>
      <c r="GF187" s="184" t="n"/>
      <c r="GG187" s="184">
        <f>IF(GC187="","SIN ESTADO",IF(GE187&lt;&gt;"","PAGA",IF(GD187&gt;0,"VENCIDA",IF(GD187&gt;=-5,"POR VENCER","AL DÍA"))))</f>
        <v/>
      </c>
      <c r="GH187" s="185" t="n"/>
      <c r="GI187" s="119">
        <f>IF(N($H187)&lt;31,"",IF(GC187="","",GC187+31))</f>
        <v/>
      </c>
      <c r="GJ187" s="124">
        <f>IF(GI187="","",TODAY()-GI187)</f>
        <v/>
      </c>
      <c r="GK187" s="494" t="n"/>
      <c r="GL187" s="184" t="n"/>
      <c r="GM187" s="184">
        <f>IF(GI187="","SIN ESTADO",IF(GK187&lt;&gt;"","PAGA",IF(GJ187&gt;0,"VENCIDA",IF(GJ187&gt;=-5,"POR VENCER","AL DÍA"))))</f>
        <v/>
      </c>
      <c r="GN187" s="185" t="n"/>
      <c r="GO187" s="119">
        <f>IF(N($H187)&lt;32,"",IF(GI187="","",GI187+31))</f>
        <v/>
      </c>
      <c r="GP187" s="124">
        <f>IF(GO187="","",TODAY()-GO187)</f>
        <v/>
      </c>
      <c r="GQ187" s="494" t="n"/>
      <c r="GR187" s="184" t="n"/>
      <c r="GS187" s="184">
        <f>IF(GO187="","SIN ESTADO",IF(GQ187&lt;&gt;"","PAGA",IF(GP187&gt;0,"VENCIDA",IF(GP187&gt;=-5,"POR VENCER","AL DÍA"))))</f>
        <v/>
      </c>
      <c r="GT187" s="185" t="n"/>
      <c r="GU187" s="119">
        <f>IF(N($H187)&lt;33,"",IF(GO187="","",GO187+31))</f>
        <v/>
      </c>
      <c r="GV187" s="124">
        <f>IF(GU187="","",TODAY()-GU187)</f>
        <v/>
      </c>
      <c r="GW187" s="494" t="n"/>
      <c r="GX187" s="184" t="n"/>
      <c r="GY187" s="184">
        <f>IF(GU187="","SIN ESTADO",IF(GW187&lt;&gt;"","PAGA",IF(GV187&gt;0,"VENCIDA",IF(GV187&gt;=-5,"POR VENCER","AL DÍA"))))</f>
        <v/>
      </c>
      <c r="GZ187" s="185" t="n"/>
      <c r="HA187" s="119">
        <f>IF(N($H187)&lt;34,"",IF(GU187="","",GU187+31))</f>
        <v/>
      </c>
      <c r="HB187" s="124">
        <f>IF(HA187="","",TODAY()-HA187)</f>
        <v/>
      </c>
      <c r="HC187" s="494" t="n"/>
      <c r="HD187" s="184" t="n"/>
      <c r="HE187" s="184">
        <f>IF(HA187="","SIN ESTADO",IF(HC187&lt;&gt;"","PAGA",IF(HB187&gt;0,"VENCIDA",IF(HB187&gt;=-5,"POR VENCER","AL DÍA"))))</f>
        <v/>
      </c>
      <c r="HF187" s="185" t="n"/>
      <c r="HG187" s="119">
        <f>IF(N($H187)&lt;35,"",IF(HA187="","",HA187+31))</f>
        <v/>
      </c>
      <c r="HH187" s="124">
        <f>IF(HG187="","",TODAY()-HG187)</f>
        <v/>
      </c>
      <c r="HI187" s="494" t="n"/>
      <c r="HJ187" s="184" t="n"/>
      <c r="HK187" s="184">
        <f>IF(HG187="","SIN ESTADO",IF(HI187&lt;&gt;"","PAGA",IF(HH187&gt;0,"VENCIDA",IF(HH187&gt;=-5,"POR VENCER","AL DÍA"))))</f>
        <v/>
      </c>
      <c r="HL187" s="168" t="n"/>
      <c r="HM187" s="119">
        <f>IF(N($H187)&lt;36,"",IF(HG187="","",HG187+31))</f>
        <v/>
      </c>
      <c r="HN187" s="124">
        <f>IF(HM187="","",TODAY()-HM187)</f>
        <v/>
      </c>
      <c r="HO187" s="494" t="n"/>
      <c r="HP187" s="184" t="n"/>
      <c r="HQ187" s="184">
        <f>IF(HM187="","SIN ESTADO",IF(HO187&lt;&gt;"","PAGA",IF(HN187&gt;0,"VENCIDA",IF(HN187&gt;=-5,"POR VENCER","AL DÍA"))))</f>
        <v/>
      </c>
      <c r="HR187" s="168" t="n"/>
      <c r="HS187" s="169">
        <f>N187+T187+Z187+AF187+AL187+AR187+AX187+BD187+BJ187+BP187+BV187+CB187+CH187+CN187+CT187+CZ187+DF187+DL187+DR187+DX187+ED187+EJ187+EP187+EV187+FB187+FH187+FN187+FT187+FZ187+GF187+GL187+GR187+GX187+HD187+HJ187+HP187</f>
        <v/>
      </c>
      <c r="HU187" s="170">
        <f>IFERROR(N($J187),0)</f>
        <v/>
      </c>
      <c r="HW187" s="170">
        <f>SUMPRODUCT((MOD(COLUMN($M187:$HR187)-COLUMN($M187),6)=0)*ISNUMBER($M187:$HR187)*($M187:$HR187&gt;=RESUMEN!$C$26)*($M187:$HR187&lt;=RESUMEN!$C$27)*IFERROR(N($N187:$HS187),0))</f>
        <v/>
      </c>
      <c r="HX187" s="170">
        <f>SUMPRODUCT((MOD(COLUMN($M187:$HR187)-COLUMN($M187),6)=0)*ISNUMBER($M187:$HR187)*($M187:$HR187&gt;=RESUMEN!$C$26)*($M187:$HR187&lt;=RESUMEN!$C$27))</f>
        <v/>
      </c>
    </row>
    <row r="188" ht="15.75" customHeight="1" s="506">
      <c r="B188" s="113">
        <f>VENTAS!A187</f>
        <v/>
      </c>
      <c r="C188" s="236">
        <f>VENTAS!B187</f>
        <v/>
      </c>
      <c r="D188" s="53">
        <f>VENTAS!C187</f>
        <v/>
      </c>
      <c r="E188" s="114">
        <f>VENTAS!D187</f>
        <v/>
      </c>
      <c r="F188" s="114">
        <f>VENTAS!J187</f>
        <v/>
      </c>
      <c r="G188" s="494">
        <f>VENTAS!F187</f>
        <v/>
      </c>
      <c r="H188" s="479">
        <f>VENTAS!K187</f>
        <v/>
      </c>
      <c r="I188" s="479">
        <f>VENTAS!M187</f>
        <v/>
      </c>
      <c r="J188" s="184">
        <f>VENTAS!L187</f>
        <v/>
      </c>
      <c r="K188" s="119">
        <f>IF(N($H188)&lt;1,"",$G188+31)</f>
        <v/>
      </c>
      <c r="L188" s="124">
        <f>IF(K188="","",TODAY()-K188)</f>
        <v/>
      </c>
      <c r="M188" s="494" t="n">
        <v>46047</v>
      </c>
      <c r="N188" s="374" t="n">
        <v>0</v>
      </c>
      <c r="O188" s="184">
        <f>IF(K188="","SIN ESTADO",IF(M188&lt;&gt;"","PAGA",IF(L188&gt;0,"VENCIDA",IF(L188&gt;=-5,"POR VENCER","AL DÍA"))))</f>
        <v/>
      </c>
      <c r="P188" s="185" t="inlineStr">
        <is>
          <t>EFECTIVO</t>
        </is>
      </c>
      <c r="Q188" s="119">
        <f>IF(N($H188)&lt;2,"",IF(K188="","",K188+31))</f>
        <v/>
      </c>
      <c r="R188" s="124">
        <f>IF(Q188="","",TODAY()-Q188)</f>
        <v/>
      </c>
      <c r="S188" s="494" t="n"/>
      <c r="T188" s="184" t="n"/>
      <c r="U188" s="184">
        <f>IF(Q188="","SIN ESTADO",IF(S188&lt;&gt;"","PAGA",IF(R188&gt;0,"VENCIDA",IF(R188&gt;=-5,"POR VENCER","AL DÍA"))))</f>
        <v/>
      </c>
      <c r="V188" s="185" t="n"/>
      <c r="W188" s="119">
        <f>IF(N($H188)&lt;3,"",IF(Q188="","",Q188+31))</f>
        <v/>
      </c>
      <c r="X188" s="124">
        <f>IF(W188="","",TODAY()-W188)</f>
        <v/>
      </c>
      <c r="Y188" s="494" t="n"/>
      <c r="Z188" s="184" t="n"/>
      <c r="AA188" s="184">
        <f>IF(W188="","SIN ESTADO",IF(Y188&lt;&gt;"","PAGA",IF(X188&gt;0,"VENCIDA",IF(X188&gt;=-5,"POR VENCER","AL DÍA"))))</f>
        <v/>
      </c>
      <c r="AB188" s="185" t="n"/>
      <c r="AC188" s="119">
        <f>IF(N($H188)&lt;4,"",IF(W188="","",W188+31))</f>
        <v/>
      </c>
      <c r="AD188" s="124">
        <f>IF(AC188="","",TODAY()-AC188)</f>
        <v/>
      </c>
      <c r="AE188" s="494" t="n"/>
      <c r="AF188" s="184" t="n"/>
      <c r="AG188" s="184">
        <f>IF(AC188="","SIN ESTADO",IF(AE188&lt;&gt;"","PAGA",IF(AD188&gt;0,"VENCIDA",IF(AD188&gt;=-5,"POR VENCER","AL DÍA"))))</f>
        <v/>
      </c>
      <c r="AH188" s="185" t="n"/>
      <c r="AI188" s="119">
        <f>IF(N($H188)&lt;5,"",IF(AC188="","",AC188+31))</f>
        <v/>
      </c>
      <c r="AJ188" s="124">
        <f>IF(AI188="","",TODAY()-AI188)</f>
        <v/>
      </c>
      <c r="AK188" s="494" t="n"/>
      <c r="AL188" s="184" t="n"/>
      <c r="AM188" s="184">
        <f>IF(AI188="","SIN ESTADO",IF(AK188&lt;&gt;"","PAGA",IF(AJ188&gt;0,"VENCIDA",IF(AJ188&gt;=-5,"POR VENCER","AL DÍA"))))</f>
        <v/>
      </c>
      <c r="AN188" s="185" t="n"/>
      <c r="AO188" s="119">
        <f>IF(N($H188)&lt;6,"",IF(AI188="","",AI188+31))</f>
        <v/>
      </c>
      <c r="AP188" s="124">
        <f>IF(AO188="","",TODAY()-AO188)</f>
        <v/>
      </c>
      <c r="AQ188" s="270" t="n"/>
      <c r="AR188" s="184" t="n"/>
      <c r="AS188" s="184">
        <f>IF(AO188="","SIN ESTADO",IF(AQ188&lt;&gt;"","PAGA",IF(AP188&gt;0,"VENCIDA",IF(AP188&gt;=-5,"POR VENCER","AL DÍA"))))</f>
        <v/>
      </c>
      <c r="AT188" s="185" t="n"/>
      <c r="AU188" s="119">
        <f>IF(N($H188)&lt;7,"",IF(AO188="","",AO188+31))</f>
        <v/>
      </c>
      <c r="AV188" s="124">
        <f>IF(AU188="","",TODAY()-AU188)</f>
        <v/>
      </c>
      <c r="AW188" s="494" t="n"/>
      <c r="AX188" s="184" t="n"/>
      <c r="AY188" s="184">
        <f>IF(AU188="","SIN ESTADO",IF(AW188&lt;&gt;"","PAGA",IF(AV188&gt;0,"VENCIDA",IF(AV188&gt;=-5,"POR VENCER","AL DÍA"))))</f>
        <v/>
      </c>
      <c r="AZ188" s="185" t="n"/>
      <c r="BA188" s="119">
        <f>IF(N($H188)&lt;8,"",IF(AU188="","",AU188+31))</f>
        <v/>
      </c>
      <c r="BB188" s="124">
        <f>IF(BA188="","",TODAY()-BA188)</f>
        <v/>
      </c>
      <c r="BC188" s="494" t="n"/>
      <c r="BD188" s="184" t="n"/>
      <c r="BE188" s="184">
        <f>IF(BA188="","SIN ESTADO",IF(BC188&lt;&gt;"","PAGA",IF(BB188&gt;0,"VENCIDA",IF(BB188&gt;=-5,"POR VENCER","AL DÍA"))))</f>
        <v/>
      </c>
      <c r="BF188" s="185" t="n"/>
      <c r="BG188" s="119">
        <f>IF(N($H188)&lt;9,"",IF(BA188="","",BA188+31))</f>
        <v/>
      </c>
      <c r="BH188" s="124">
        <f>IF(BG188="","",TODAY()-BG188)</f>
        <v/>
      </c>
      <c r="BI188" s="494" t="n"/>
      <c r="BJ188" s="184" t="n"/>
      <c r="BK188" s="184">
        <f>IF(BG188="","SIN ESTADO",IF(BI188&lt;&gt;"","PAGA",IF(BH188&gt;0,"VENCIDA",IF(BH188&gt;=-5,"POR VENCER","AL DÍA"))))</f>
        <v/>
      </c>
      <c r="BL188" s="185" t="n"/>
      <c r="BM188" s="119">
        <f>IF(N($H188)&lt;10,"",IF(BG188="","",BG188+31))</f>
        <v/>
      </c>
      <c r="BN188" s="124">
        <f>IF(BM188="","",TODAY()-BM188)</f>
        <v/>
      </c>
      <c r="BO188" s="494" t="n"/>
      <c r="BP188" s="184" t="n"/>
      <c r="BQ188" s="184">
        <f>IF(BM188="","SIN ESTADO",IF(BO188&lt;&gt;"","PAGA",IF(BN188&gt;0,"VENCIDA",IF(BN188&gt;=-5,"POR VENCER","AL DÍA"))))</f>
        <v/>
      </c>
      <c r="BR188" s="185" t="n"/>
      <c r="BS188" s="119">
        <f>IF(N($H188)&lt;11,"",IF(BM188="","",BM188+31))</f>
        <v/>
      </c>
      <c r="BT188" s="124">
        <f>IF(BS188="","",TODAY()-BS188)</f>
        <v/>
      </c>
      <c r="BU188" s="494" t="n"/>
      <c r="BV188" s="184" t="n"/>
      <c r="BW188" s="184">
        <f>IF(BS188="","SIN ESTADO",IF(BU188&lt;&gt;"","PAGA",IF(BT188&gt;0,"VENCIDA",IF(BT188&gt;=-5,"POR VENCER","AL DÍA"))))</f>
        <v/>
      </c>
      <c r="BX188" s="185" t="n"/>
      <c r="BY188" s="119">
        <f>IF(N($H188)&lt;12,"",IF(BS188="","",BS188+31))</f>
        <v/>
      </c>
      <c r="BZ188" s="124">
        <f>IF(BY188="","",TODAY()-BY188)</f>
        <v/>
      </c>
      <c r="CA188" s="494" t="n"/>
      <c r="CB188" s="184" t="n"/>
      <c r="CC188" s="184">
        <f>IF(BY188="","SIN ESTADO",IF(CA188&lt;&gt;"","PAGA",IF(BZ188&gt;0,"VENCIDA",IF(BZ188&gt;=-5,"POR VENCER","AL DÍA"))))</f>
        <v/>
      </c>
      <c r="CD188" s="185" t="n"/>
      <c r="CE188" s="119">
        <f>IF(N($H188)&lt;13,"",IF(BY188="","",BY188+31))</f>
        <v/>
      </c>
      <c r="CF188" s="124">
        <f>IF(CE188="","",TODAY()-CE188)</f>
        <v/>
      </c>
      <c r="CG188" s="494" t="n"/>
      <c r="CH188" s="184" t="n"/>
      <c r="CI188" s="184">
        <f>IF(CE188="","SIN ESTADO",IF(CG188&lt;&gt;"","PAGA",IF(CF188&gt;0,"VENCIDA",IF(CF188&gt;=-5,"POR VENCER","AL DÍA"))))</f>
        <v/>
      </c>
      <c r="CJ188" s="185" t="n"/>
      <c r="CK188" s="119">
        <f>IF(N($H188)&lt;14,"",IF(CE188="","",CE188+31))</f>
        <v/>
      </c>
      <c r="CL188" s="124">
        <f>IF(CK188="","",TODAY()-CK188)</f>
        <v/>
      </c>
      <c r="CM188" s="494" t="n"/>
      <c r="CN188" s="184" t="n"/>
      <c r="CO188" s="184">
        <f>IF(CK188="","SIN ESTADO",IF(CM188&lt;&gt;"","PAGA",IF(CL188&gt;0,"VENCIDA",IF(CL188&gt;=-5,"POR VENCER","AL DÍA"))))</f>
        <v/>
      </c>
      <c r="CP188" s="185" t="n"/>
      <c r="CQ188" s="119">
        <f>IF(N($H188)&lt;15,"",IF(CK188="","",CK188+31))</f>
        <v/>
      </c>
      <c r="CR188" s="124">
        <f>IF(CQ188="","",TODAY()-CQ188)</f>
        <v/>
      </c>
      <c r="CS188" s="494" t="n"/>
      <c r="CT188" s="184" t="n"/>
      <c r="CU188" s="184">
        <f>IF(CQ188="","SIN ESTADO",IF(CS188&lt;&gt;"","PAGA",IF(CR188&gt;0,"VENCIDA",IF(CR188&gt;=-5,"POR VENCER","AL DÍA"))))</f>
        <v/>
      </c>
      <c r="CV188" s="185" t="n"/>
      <c r="CW188" s="119">
        <f>IF(N($H188)&lt;16,"",IF(CQ188="","",CQ188+31))</f>
        <v/>
      </c>
      <c r="CX188" s="124">
        <f>IF(CW188="","",TODAY()-CW188)</f>
        <v/>
      </c>
      <c r="CY188" s="494" t="n"/>
      <c r="CZ188" s="184" t="n"/>
      <c r="DA188" s="184">
        <f>IF(CW188="","SIN ESTADO",IF(CY188&lt;&gt;"","PAGA",IF(CX188&gt;0,"VENCIDA",IF(CX188&gt;=-5,"POR VENCER","AL DÍA"))))</f>
        <v/>
      </c>
      <c r="DB188" s="185" t="n"/>
      <c r="DC188" s="119">
        <f>IF(N($H188)&lt;17,"",IF(CW188="","",CW188+31))</f>
        <v/>
      </c>
      <c r="DD188" s="124">
        <f>IF(DC188="","",TODAY()-DC188)</f>
        <v/>
      </c>
      <c r="DE188" s="494" t="n"/>
      <c r="DF188" s="184" t="n"/>
      <c r="DG188" s="184">
        <f>IF(DC188="","SIN ESTADO",IF(DE188&lt;&gt;"","PAGA",IF(DD188&gt;0,"VENCIDA",IF(DD188&gt;=-5,"POR VENCER","AL DÍA"))))</f>
        <v/>
      </c>
      <c r="DH188" s="185" t="n"/>
      <c r="DI188" s="119">
        <f>IF(N($H188)&lt;18,"",IF(DC188="","",DC188+31))</f>
        <v/>
      </c>
      <c r="DJ188" s="124">
        <f>IF(DI188="","",TODAY()-DI188)</f>
        <v/>
      </c>
      <c r="DK188" s="494" t="n"/>
      <c r="DL188" s="184" t="n"/>
      <c r="DM188" s="184">
        <f>IF(DI188="","SIN ESTADO",IF(DK188&lt;&gt;"","PAGA",IF(DJ188&gt;0,"VENCIDA",IF(DJ188&gt;=-5,"POR VENCER","AL DÍA"))))</f>
        <v/>
      </c>
      <c r="DN188" s="185" t="n"/>
      <c r="DO188" s="119">
        <f>IF(N($H188)&lt;19,"",IF(DI188="","",DI188+31))</f>
        <v/>
      </c>
      <c r="DP188" s="124">
        <f>IF(DO188="","",TODAY()-DO188)</f>
        <v/>
      </c>
      <c r="DQ188" s="494" t="n"/>
      <c r="DR188" s="184" t="n"/>
      <c r="DS188" s="184">
        <f>IF(DO188="","SIN ESTADO",IF(DQ188&lt;&gt;"","PAGA",IF(DP188&gt;0,"VENCIDA",IF(DP188&gt;=-5,"POR VENCER","AL DÍA"))))</f>
        <v/>
      </c>
      <c r="DT188" s="185" t="n"/>
      <c r="DU188" s="119">
        <f>IF(N($H188)&lt;20,"",IF(DO188="","",DO188+31))</f>
        <v/>
      </c>
      <c r="DV188" s="124">
        <f>IF(DU188="","",TODAY()-DU188)</f>
        <v/>
      </c>
      <c r="DW188" s="494" t="n"/>
      <c r="DX188" s="184" t="n"/>
      <c r="DY188" s="184">
        <f>IF(DU188="","SIN ESTADO",IF(DW188&lt;&gt;"","PAGA",IF(DV188&gt;0,"VENCIDA",IF(DV188&gt;=-5,"POR VENCER","AL DÍA"))))</f>
        <v/>
      </c>
      <c r="DZ188" s="185" t="n"/>
      <c r="EA188" s="119">
        <f>IF(N($H188)&lt;21,"",IF(DU188="","",DU188+31))</f>
        <v/>
      </c>
      <c r="EB188" s="124">
        <f>IF(EA188="","",TODAY()-EA188)</f>
        <v/>
      </c>
      <c r="EC188" s="494" t="n"/>
      <c r="ED188" s="184" t="n"/>
      <c r="EE188" s="184">
        <f>IF(EA188="","SIN ESTADO",IF(EC188&lt;&gt;"","PAGA",IF(EB188&gt;0,"VENCIDA",IF(EB188&gt;=-5,"POR VENCER","AL DÍA"))))</f>
        <v/>
      </c>
      <c r="EF188" s="185" t="n"/>
      <c r="EG188" s="119">
        <f>IF(N($H188)&lt;22,"",IF(EA188="","",EA188+31))</f>
        <v/>
      </c>
      <c r="EH188" s="124">
        <f>IF(EG188="","",TODAY()-EG188)</f>
        <v/>
      </c>
      <c r="EI188" s="494" t="n"/>
      <c r="EJ188" s="184" t="n"/>
      <c r="EK188" s="184">
        <f>IF(EG188="","SIN ESTADO",IF(EI188&lt;&gt;"","PAGA",IF(EH188&gt;0,"VENCIDA",IF(EH188&gt;=-5,"POR VENCER","AL DÍA"))))</f>
        <v/>
      </c>
      <c r="EL188" s="185" t="n"/>
      <c r="EM188" s="119">
        <f>IF(N($H188)&lt;23,"",IF(EG188="","",EG188+31))</f>
        <v/>
      </c>
      <c r="EN188" s="124">
        <f>IF(EM188="","",TODAY()-EM188)</f>
        <v/>
      </c>
      <c r="EO188" s="494" t="n"/>
      <c r="EP188" s="184" t="n"/>
      <c r="EQ188" s="184">
        <f>IF(EM188="","SIN ESTADO",IF(EO188&lt;&gt;"","PAGA",IF(EN188&gt;0,"VENCIDA",IF(EN188&gt;=-5,"POR VENCER","AL DÍA"))))</f>
        <v/>
      </c>
      <c r="ER188" s="185" t="n"/>
      <c r="ES188" s="119">
        <f>IF(N($H188)&lt;24,"",IF(EM188="","",EM188+31))</f>
        <v/>
      </c>
      <c r="ET188" s="124">
        <f>IF(ES188="","",TODAY()-ES188)</f>
        <v/>
      </c>
      <c r="EU188" s="494" t="n"/>
      <c r="EV188" s="184" t="n"/>
      <c r="EW188" s="184">
        <f>IF(ES188="","SIN ESTADO",IF(EU188&lt;&gt;"","PAGA",IF(ET188&gt;0,"VENCIDA",IF(ET188&gt;=-5,"POR VENCER","AL DÍA"))))</f>
        <v/>
      </c>
      <c r="EX188" s="185" t="n"/>
      <c r="EY188" s="119">
        <f>IF(N($H188)&lt;25,"",IF(ES188="","",ES188+31))</f>
        <v/>
      </c>
      <c r="EZ188" s="124">
        <f>IF(EY188="","",TODAY()-EY188)</f>
        <v/>
      </c>
      <c r="FA188" s="494" t="n"/>
      <c r="FB188" s="184" t="n"/>
      <c r="FC188" s="184">
        <f>IF(EY188="","SIN ESTADO",IF(FA188&lt;&gt;"","PAGA",IF(EZ188&gt;0,"VENCIDA",IF(EZ188&gt;=-5,"POR VENCER","AL DÍA"))))</f>
        <v/>
      </c>
      <c r="FD188" s="185" t="n"/>
      <c r="FE188" s="119">
        <f>IF(N($H188)&lt;26,"",IF(EY188="","",EY188+31))</f>
        <v/>
      </c>
      <c r="FF188" s="124">
        <f>IF(FE188="","",TODAY()-FE188)</f>
        <v/>
      </c>
      <c r="FG188" s="494" t="n"/>
      <c r="FH188" s="184" t="n"/>
      <c r="FI188" s="184">
        <f>IF(FE188="","SIN ESTADO",IF(FG188&lt;&gt;"","PAGA",IF(FF188&gt;0,"VENCIDA",IF(FF188&gt;=-5,"POR VENCER","AL DÍA"))))</f>
        <v/>
      </c>
      <c r="FJ188" s="185" t="n"/>
      <c r="FK188" s="119">
        <f>IF(N($H188)&lt;27,"",IF(FE188="","",FE188+31))</f>
        <v/>
      </c>
      <c r="FL188" s="124">
        <f>IF(FK188="","",TODAY()-FK188)</f>
        <v/>
      </c>
      <c r="FM188" s="494" t="n"/>
      <c r="FN188" s="184" t="n"/>
      <c r="FO188" s="184">
        <f>IF(FK188="","SIN ESTADO",IF(FM188&lt;&gt;"","PAGA",IF(FL188&gt;0,"VENCIDA",IF(FL188&gt;=-5,"POR VENCER","AL DÍA"))))</f>
        <v/>
      </c>
      <c r="FP188" s="185" t="n"/>
      <c r="FQ188" s="119">
        <f>IF(N($H188)&lt;28,"",IF(FK188="","",FK188+31))</f>
        <v/>
      </c>
      <c r="FR188" s="124">
        <f>IF(FQ188="","",TODAY()-FQ188)</f>
        <v/>
      </c>
      <c r="FS188" s="494" t="n"/>
      <c r="FT188" s="184" t="n"/>
      <c r="FU188" s="184">
        <f>IF(FQ188="","SIN ESTADO",IF(FS188&lt;&gt;"","PAGA",IF(FR188&gt;0,"VENCIDA",IF(FR188&gt;=-5,"POR VENCER","AL DÍA"))))</f>
        <v/>
      </c>
      <c r="FV188" s="185" t="n"/>
      <c r="FW188" s="119">
        <f>IF(N($H188)&lt;29,"",IF(FQ188="","",FQ188+31))</f>
        <v/>
      </c>
      <c r="FX188" s="124">
        <f>IF(FW188="","",TODAY()-FW188)</f>
        <v/>
      </c>
      <c r="FY188" s="494" t="n"/>
      <c r="FZ188" s="184" t="n"/>
      <c r="GA188" s="184">
        <f>IF(FW188="","SIN ESTADO",IF(FY188&lt;&gt;"","PAGA",IF(FX188&gt;0,"VENCIDA",IF(FX188&gt;=-5,"POR VENCER","AL DÍA"))))</f>
        <v/>
      </c>
      <c r="GB188" s="185" t="n"/>
      <c r="GC188" s="119">
        <f>IF(N($H188)&lt;30,"",IF(FW188="","",FW188+31))</f>
        <v/>
      </c>
      <c r="GD188" s="124">
        <f>IF(GC188="","",TODAY()-GC188)</f>
        <v/>
      </c>
      <c r="GE188" s="494" t="n"/>
      <c r="GF188" s="184" t="n"/>
      <c r="GG188" s="184">
        <f>IF(GC188="","SIN ESTADO",IF(GE188&lt;&gt;"","PAGA",IF(GD188&gt;0,"VENCIDA",IF(GD188&gt;=-5,"POR VENCER","AL DÍA"))))</f>
        <v/>
      </c>
      <c r="GH188" s="185" t="n"/>
      <c r="GI188" s="119">
        <f>IF(N($H188)&lt;31,"",IF(GC188="","",GC188+31))</f>
        <v/>
      </c>
      <c r="GJ188" s="124">
        <f>IF(GI188="","",TODAY()-GI188)</f>
        <v/>
      </c>
      <c r="GK188" s="494" t="n"/>
      <c r="GL188" s="184" t="n"/>
      <c r="GM188" s="184">
        <f>IF(GI188="","SIN ESTADO",IF(GK188&lt;&gt;"","PAGA",IF(GJ188&gt;0,"VENCIDA",IF(GJ188&gt;=-5,"POR VENCER","AL DÍA"))))</f>
        <v/>
      </c>
      <c r="GN188" s="185" t="n"/>
      <c r="GO188" s="119">
        <f>IF(N($H188)&lt;32,"",IF(GI188="","",GI188+31))</f>
        <v/>
      </c>
      <c r="GP188" s="124">
        <f>IF(GO188="","",TODAY()-GO188)</f>
        <v/>
      </c>
      <c r="GQ188" s="494" t="n"/>
      <c r="GR188" s="184" t="n"/>
      <c r="GS188" s="184">
        <f>IF(GO188="","SIN ESTADO",IF(GQ188&lt;&gt;"","PAGA",IF(GP188&gt;0,"VENCIDA",IF(GP188&gt;=-5,"POR VENCER","AL DÍA"))))</f>
        <v/>
      </c>
      <c r="GT188" s="185" t="n"/>
      <c r="GU188" s="119">
        <f>IF(N($H188)&lt;33,"",IF(GO188="","",GO188+31))</f>
        <v/>
      </c>
      <c r="GV188" s="124">
        <f>IF(GU188="","",TODAY()-GU188)</f>
        <v/>
      </c>
      <c r="GW188" s="494" t="n"/>
      <c r="GX188" s="184" t="n"/>
      <c r="GY188" s="184">
        <f>IF(GU188="","SIN ESTADO",IF(GW188&lt;&gt;"","PAGA",IF(GV188&gt;0,"VENCIDA",IF(GV188&gt;=-5,"POR VENCER","AL DÍA"))))</f>
        <v/>
      </c>
      <c r="GZ188" s="185" t="n"/>
      <c r="HA188" s="119">
        <f>IF(N($H188)&lt;34,"",IF(GU188="","",GU188+31))</f>
        <v/>
      </c>
      <c r="HB188" s="124">
        <f>IF(HA188="","",TODAY()-HA188)</f>
        <v/>
      </c>
      <c r="HC188" s="494" t="n"/>
      <c r="HD188" s="184" t="n"/>
      <c r="HE188" s="184">
        <f>IF(HA188="","SIN ESTADO",IF(HC188&lt;&gt;"","PAGA",IF(HB188&gt;0,"VENCIDA",IF(HB188&gt;=-5,"POR VENCER","AL DÍA"))))</f>
        <v/>
      </c>
      <c r="HF188" s="185" t="n"/>
      <c r="HG188" s="119">
        <f>IF(N($H188)&lt;35,"",IF(HA188="","",HA188+31))</f>
        <v/>
      </c>
      <c r="HH188" s="124">
        <f>IF(HG188="","",TODAY()-HG188)</f>
        <v/>
      </c>
      <c r="HI188" s="494" t="n"/>
      <c r="HJ188" s="184" t="n"/>
      <c r="HK188" s="184">
        <f>IF(HG188="","SIN ESTADO",IF(HI188&lt;&gt;"","PAGA",IF(HH188&gt;0,"VENCIDA",IF(HH188&gt;=-5,"POR VENCER","AL DÍA"))))</f>
        <v/>
      </c>
      <c r="HL188" s="168" t="n"/>
      <c r="HM188" s="119">
        <f>IF(N($H188)&lt;36,"",IF(HG188="","",HG188+31))</f>
        <v/>
      </c>
      <c r="HN188" s="124">
        <f>IF(HM188="","",TODAY()-HM188)</f>
        <v/>
      </c>
      <c r="HO188" s="494" t="n"/>
      <c r="HP188" s="184" t="n"/>
      <c r="HQ188" s="184">
        <f>IF(HM188="","SIN ESTADO",IF(HO188&lt;&gt;"","PAGA",IF(HN188&gt;0,"VENCIDA",IF(HN188&gt;=-5,"POR VENCER","AL DÍA"))))</f>
        <v/>
      </c>
      <c r="HR188" s="168" t="n"/>
      <c r="HS188" s="169">
        <f>N188+T188+Z188+AF188+AL188+AR188+AX188+BD188+BJ188+BP188+BV188+CB188+CH188+CN188+CT188+CZ188+DF188+DL188+DR188+DX188+ED188+EJ188+EP188+EV188+FB188+FH188+FN188+FT188+FZ188+GF188+GL188+GR188+GX188+HD188+HJ188+HP188</f>
        <v/>
      </c>
      <c r="HU188" s="170">
        <f>IFERROR(N($J188),0)</f>
        <v/>
      </c>
      <c r="HW188" s="170">
        <f>SUMPRODUCT((MOD(COLUMN($M188:$HR188)-COLUMN($M188),6)=0)*ISNUMBER($M188:$HR188)*($M188:$HR188&gt;=RESUMEN!$C$26)*($M188:$HR188&lt;=RESUMEN!$C$27)*IFERROR(N($N188:$HS188),0))</f>
        <v/>
      </c>
      <c r="HX188" s="170">
        <f>SUMPRODUCT((MOD(COLUMN($M188:$HR188)-COLUMN($M188),6)=0)*ISNUMBER($M188:$HR188)*($M188:$HR188&gt;=RESUMEN!$C$26)*($M188:$HR188&lt;=RESUMEN!$C$27))</f>
        <v/>
      </c>
    </row>
    <row r="189" ht="15.75" customHeight="1" s="506">
      <c r="B189" s="113">
        <f>VENTAS!A188</f>
        <v/>
      </c>
      <c r="C189" s="236">
        <f>VENTAS!B188</f>
        <v/>
      </c>
      <c r="D189" s="53">
        <f>VENTAS!C188</f>
        <v/>
      </c>
      <c r="E189" s="114">
        <f>VENTAS!D188</f>
        <v/>
      </c>
      <c r="F189" s="114">
        <f>VENTAS!J188</f>
        <v/>
      </c>
      <c r="G189" s="494">
        <f>VENTAS!F188</f>
        <v/>
      </c>
      <c r="H189" s="479">
        <f>VENTAS!K188</f>
        <v/>
      </c>
      <c r="I189" s="479" t="inlineStr">
        <is>
          <t>PAGO EN SU TOTALIDAD</t>
        </is>
      </c>
      <c r="J189" s="184">
        <f>VENTAS!L188</f>
        <v/>
      </c>
      <c r="K189" s="119">
        <f>IF(N($H189)&lt;1,"",$G189+31)</f>
        <v/>
      </c>
      <c r="L189" s="124">
        <f>IF(K189="","",TODAY()-K189)</f>
        <v/>
      </c>
      <c r="M189" s="494" t="n">
        <v>46176</v>
      </c>
      <c r="N189" s="374" t="n">
        <v>23500000</v>
      </c>
      <c r="O189" s="184">
        <f>IF(K189="","SIN ESTADO",IF(M189&lt;&gt;"","PAGA",IF(L189&gt;0,"VENCIDA",IF(L189&gt;=-5,"POR VENCER","AL DÍA"))))</f>
        <v/>
      </c>
      <c r="P189" s="185" t="inlineStr">
        <is>
          <t>TRANSFERENCIA</t>
        </is>
      </c>
      <c r="Q189" s="119">
        <f>IF(N($H189)&lt;2,"",IF(K189="","",K189+31))</f>
        <v/>
      </c>
      <c r="R189" s="124">
        <f>IF(Q189="","",TODAY()-Q189)</f>
        <v/>
      </c>
      <c r="S189" s="494" t="n"/>
      <c r="T189" s="184" t="n"/>
      <c r="U189" s="184">
        <f>IF(Q189="","SIN ESTADO",IF(S189&lt;&gt;"","PAGA",IF(R189&gt;0,"VENCIDA",IF(R189&gt;=-5,"POR VENCER","AL DÍA"))))</f>
        <v/>
      </c>
      <c r="V189" s="185" t="n"/>
      <c r="W189" s="119">
        <f>IF(N($H189)&lt;3,"",IF(Q189="","",Q189+31))</f>
        <v/>
      </c>
      <c r="X189" s="124">
        <f>IF(W189="","",TODAY()-W189)</f>
        <v/>
      </c>
      <c r="Y189" s="494" t="n"/>
      <c r="Z189" s="184" t="n"/>
      <c r="AA189" s="184">
        <f>IF(W189="","SIN ESTADO",IF(Y189&lt;&gt;"","PAGA",IF(X189&gt;0,"VENCIDA",IF(X189&gt;=-5,"POR VENCER","AL DÍA"))))</f>
        <v/>
      </c>
      <c r="AB189" s="185" t="n"/>
      <c r="AC189" s="119">
        <f>IF(N($H189)&lt;4,"",IF(W189="","",W189+31))</f>
        <v/>
      </c>
      <c r="AD189" s="124">
        <f>IF(AC189="","",TODAY()-AC189)</f>
        <v/>
      </c>
      <c r="AE189" s="494" t="n"/>
      <c r="AF189" s="184" t="n"/>
      <c r="AG189" s="184">
        <f>IF(AC189="","SIN ESTADO",IF(AE189&lt;&gt;"","PAGA",IF(AD189&gt;0,"VENCIDA",IF(AD189&gt;=-5,"POR VENCER","AL DÍA"))))</f>
        <v/>
      </c>
      <c r="AH189" s="185" t="n"/>
      <c r="AI189" s="119">
        <f>IF(N($H189)&lt;5,"",IF(AC189="","",AC189+31))</f>
        <v/>
      </c>
      <c r="AJ189" s="124">
        <f>IF(AI189="","",TODAY()-AI189)</f>
        <v/>
      </c>
      <c r="AK189" s="494" t="n"/>
      <c r="AL189" s="184" t="n"/>
      <c r="AM189" s="184">
        <f>IF(AI189="","SIN ESTADO",IF(AK189&lt;&gt;"","PAGA",IF(AJ189&gt;0,"VENCIDA",IF(AJ189&gt;=-5,"POR VENCER","AL DÍA"))))</f>
        <v/>
      </c>
      <c r="AN189" s="185" t="n"/>
      <c r="AO189" s="119">
        <f>IF(N($H189)&lt;6,"",IF(AI189="","",AI189+31))</f>
        <v/>
      </c>
      <c r="AP189" s="124">
        <f>IF(AO189="","",TODAY()-AO189)</f>
        <v/>
      </c>
      <c r="AQ189" s="270" t="n"/>
      <c r="AR189" s="184" t="n"/>
      <c r="AS189" s="184">
        <f>IF(AO189="","SIN ESTADO",IF(AQ189&lt;&gt;"","PAGA",IF(AP189&gt;0,"VENCIDA",IF(AP189&gt;=-5,"POR VENCER","AL DÍA"))))</f>
        <v/>
      </c>
      <c r="AT189" s="185" t="n"/>
      <c r="AU189" s="119">
        <f>IF(N($H189)&lt;7,"",IF(AO189="","",AO189+31))</f>
        <v/>
      </c>
      <c r="AV189" s="124">
        <f>IF(AU189="","",TODAY()-AU189)</f>
        <v/>
      </c>
      <c r="AW189" s="494" t="n"/>
      <c r="AX189" s="184" t="n"/>
      <c r="AY189" s="184">
        <f>IF(AU189="","SIN ESTADO",IF(AW189&lt;&gt;"","PAGA",IF(AV189&gt;0,"VENCIDA",IF(AV189&gt;=-5,"POR VENCER","AL DÍA"))))</f>
        <v/>
      </c>
      <c r="AZ189" s="185" t="n"/>
      <c r="BA189" s="119">
        <f>IF(N($H189)&lt;8,"",IF(AU189="","",AU189+31))</f>
        <v/>
      </c>
      <c r="BB189" s="124">
        <f>IF(BA189="","",TODAY()-BA189)</f>
        <v/>
      </c>
      <c r="BC189" s="494" t="n"/>
      <c r="BD189" s="184" t="n"/>
      <c r="BE189" s="184">
        <f>IF(BA189="","SIN ESTADO",IF(BC189&lt;&gt;"","PAGA",IF(BB189&gt;0,"VENCIDA",IF(BB189&gt;=-5,"POR VENCER","AL DÍA"))))</f>
        <v/>
      </c>
      <c r="BF189" s="185" t="n"/>
      <c r="BG189" s="119">
        <f>IF(N($H189)&lt;9,"",IF(BA189="","",BA189+31))</f>
        <v/>
      </c>
      <c r="BH189" s="124">
        <f>IF(BG189="","",TODAY()-BG189)</f>
        <v/>
      </c>
      <c r="BI189" s="494" t="n"/>
      <c r="BJ189" s="184" t="n"/>
      <c r="BK189" s="184">
        <f>IF(BG189="","SIN ESTADO",IF(BI189&lt;&gt;"","PAGA",IF(BH189&gt;0,"VENCIDA",IF(BH189&gt;=-5,"POR VENCER","AL DÍA"))))</f>
        <v/>
      </c>
      <c r="BL189" s="185" t="n"/>
      <c r="BM189" s="119">
        <f>IF(N($H189)&lt;10,"",IF(BG189="","",BG189+31))</f>
        <v/>
      </c>
      <c r="BN189" s="124">
        <f>IF(BM189="","",TODAY()-BM189)</f>
        <v/>
      </c>
      <c r="BO189" s="494" t="n"/>
      <c r="BP189" s="184" t="n"/>
      <c r="BQ189" s="184">
        <f>IF(BM189="","SIN ESTADO",IF(BO189&lt;&gt;"","PAGA",IF(BN189&gt;0,"VENCIDA",IF(BN189&gt;=-5,"POR VENCER","AL DÍA"))))</f>
        <v/>
      </c>
      <c r="BR189" s="185" t="n"/>
      <c r="BS189" s="119">
        <f>IF(N($H189)&lt;11,"",IF(BM189="","",BM189+31))</f>
        <v/>
      </c>
      <c r="BT189" s="124">
        <f>IF(BS189="","",TODAY()-BS189)</f>
        <v/>
      </c>
      <c r="BU189" s="494" t="n"/>
      <c r="BV189" s="184" t="n"/>
      <c r="BW189" s="184">
        <f>IF(BS189="","SIN ESTADO",IF(BU189&lt;&gt;"","PAGA",IF(BT189&gt;0,"VENCIDA",IF(BT189&gt;=-5,"POR VENCER","AL DÍA"))))</f>
        <v/>
      </c>
      <c r="BX189" s="185" t="n"/>
      <c r="BY189" s="119">
        <f>IF(N($H189)&lt;12,"",IF(BS189="","",BS189+31))</f>
        <v/>
      </c>
      <c r="BZ189" s="124">
        <f>IF(BY189="","",TODAY()-BY189)</f>
        <v/>
      </c>
      <c r="CA189" s="494" t="n"/>
      <c r="CB189" s="184" t="n"/>
      <c r="CC189" s="184">
        <f>IF(BY189="","SIN ESTADO",IF(CA189&lt;&gt;"","PAGA",IF(BZ189&gt;0,"VENCIDA",IF(BZ189&gt;=-5,"POR VENCER","AL DÍA"))))</f>
        <v/>
      </c>
      <c r="CD189" s="185" t="n"/>
      <c r="CE189" s="119">
        <f>IF(N($H189)&lt;13,"",IF(BY189="","",BY189+31))</f>
        <v/>
      </c>
      <c r="CF189" s="124">
        <f>IF(CE189="","",TODAY()-CE189)</f>
        <v/>
      </c>
      <c r="CG189" s="494" t="n"/>
      <c r="CH189" s="184" t="n"/>
      <c r="CI189" s="184">
        <f>IF(CE189="","SIN ESTADO",IF(CG189&lt;&gt;"","PAGA",IF(CF189&gt;0,"VENCIDA",IF(CF189&gt;=-5,"POR VENCER","AL DÍA"))))</f>
        <v/>
      </c>
      <c r="CJ189" s="185" t="n"/>
      <c r="CK189" s="119">
        <f>IF(N($H189)&lt;14,"",IF(CE189="","",CE189+31))</f>
        <v/>
      </c>
      <c r="CL189" s="124">
        <f>IF(CK189="","",TODAY()-CK189)</f>
        <v/>
      </c>
      <c r="CM189" s="494" t="n"/>
      <c r="CN189" s="184" t="n"/>
      <c r="CO189" s="184">
        <f>IF(CK189="","SIN ESTADO",IF(CM189&lt;&gt;"","PAGA",IF(CL189&gt;0,"VENCIDA",IF(CL189&gt;=-5,"POR VENCER","AL DÍA"))))</f>
        <v/>
      </c>
      <c r="CP189" s="185" t="n"/>
      <c r="CQ189" s="119">
        <f>IF(N($H189)&lt;15,"",IF(CK189="","",CK189+31))</f>
        <v/>
      </c>
      <c r="CR189" s="124">
        <f>IF(CQ189="","",TODAY()-CQ189)</f>
        <v/>
      </c>
      <c r="CS189" s="494" t="n"/>
      <c r="CT189" s="184" t="n"/>
      <c r="CU189" s="184">
        <f>IF(CQ189="","SIN ESTADO",IF(CS189&lt;&gt;"","PAGA",IF(CR189&gt;0,"VENCIDA",IF(CR189&gt;=-5,"POR VENCER","AL DÍA"))))</f>
        <v/>
      </c>
      <c r="CV189" s="185" t="n"/>
      <c r="CW189" s="119">
        <f>IF(N($H189)&lt;16,"",IF(CQ189="","",CQ189+31))</f>
        <v/>
      </c>
      <c r="CX189" s="124">
        <f>IF(CW189="","",TODAY()-CW189)</f>
        <v/>
      </c>
      <c r="CY189" s="494" t="n"/>
      <c r="CZ189" s="184" t="n"/>
      <c r="DA189" s="184">
        <f>IF(CW189="","SIN ESTADO",IF(CY189&lt;&gt;"","PAGA",IF(CX189&gt;0,"VENCIDA",IF(CX189&gt;=-5,"POR VENCER","AL DÍA"))))</f>
        <v/>
      </c>
      <c r="DB189" s="185" t="n"/>
      <c r="DC189" s="119">
        <f>IF(N($H189)&lt;17,"",IF(CW189="","",CW189+31))</f>
        <v/>
      </c>
      <c r="DD189" s="124">
        <f>IF(DC189="","",TODAY()-DC189)</f>
        <v/>
      </c>
      <c r="DE189" s="494" t="n"/>
      <c r="DF189" s="184" t="n"/>
      <c r="DG189" s="184">
        <f>IF(DC189="","SIN ESTADO",IF(DE189&lt;&gt;"","PAGA",IF(DD189&gt;0,"VENCIDA",IF(DD189&gt;=-5,"POR VENCER","AL DÍA"))))</f>
        <v/>
      </c>
      <c r="DH189" s="185" t="n"/>
      <c r="DI189" s="119">
        <f>IF(N($H189)&lt;18,"",IF(DC189="","",DC189+31))</f>
        <v/>
      </c>
      <c r="DJ189" s="124">
        <f>IF(DI189="","",TODAY()-DI189)</f>
        <v/>
      </c>
      <c r="DK189" s="494" t="n"/>
      <c r="DL189" s="184" t="n"/>
      <c r="DM189" s="184">
        <f>IF(DI189="","SIN ESTADO",IF(DK189&lt;&gt;"","PAGA",IF(DJ189&gt;0,"VENCIDA",IF(DJ189&gt;=-5,"POR VENCER","AL DÍA"))))</f>
        <v/>
      </c>
      <c r="DN189" s="185" t="n"/>
      <c r="DO189" s="119">
        <f>IF(N($H189)&lt;19,"",IF(DI189="","",DI189+31))</f>
        <v/>
      </c>
      <c r="DP189" s="124">
        <f>IF(DO189="","",TODAY()-DO189)</f>
        <v/>
      </c>
      <c r="DQ189" s="494" t="n"/>
      <c r="DR189" s="184" t="n"/>
      <c r="DS189" s="184">
        <f>IF(DO189="","SIN ESTADO",IF(DQ189&lt;&gt;"","PAGA",IF(DP189&gt;0,"VENCIDA",IF(DP189&gt;=-5,"POR VENCER","AL DÍA"))))</f>
        <v/>
      </c>
      <c r="DT189" s="185" t="n"/>
      <c r="DU189" s="119">
        <f>IF(N($H189)&lt;20,"",IF(DO189="","",DO189+31))</f>
        <v/>
      </c>
      <c r="DV189" s="124">
        <f>IF(DU189="","",TODAY()-DU189)</f>
        <v/>
      </c>
      <c r="DW189" s="494" t="n"/>
      <c r="DX189" s="184" t="n"/>
      <c r="DY189" s="184">
        <f>IF(DU189="","SIN ESTADO",IF(DW189&lt;&gt;"","PAGA",IF(DV189&gt;0,"VENCIDA",IF(DV189&gt;=-5,"POR VENCER","AL DÍA"))))</f>
        <v/>
      </c>
      <c r="DZ189" s="185" t="n"/>
      <c r="EA189" s="119">
        <f>IF(N($H189)&lt;21,"",IF(DU189="","",DU189+31))</f>
        <v/>
      </c>
      <c r="EB189" s="124">
        <f>IF(EA189="","",TODAY()-EA189)</f>
        <v/>
      </c>
      <c r="EC189" s="494" t="n"/>
      <c r="ED189" s="184" t="n"/>
      <c r="EE189" s="184">
        <f>IF(EA189="","SIN ESTADO",IF(EC189&lt;&gt;"","PAGA",IF(EB189&gt;0,"VENCIDA",IF(EB189&gt;=-5,"POR VENCER","AL DÍA"))))</f>
        <v/>
      </c>
      <c r="EF189" s="185" t="n"/>
      <c r="EG189" s="119">
        <f>IF(N($H189)&lt;22,"",IF(EA189="","",EA189+31))</f>
        <v/>
      </c>
      <c r="EH189" s="124">
        <f>IF(EG189="","",TODAY()-EG189)</f>
        <v/>
      </c>
      <c r="EI189" s="494" t="n"/>
      <c r="EJ189" s="184" t="n"/>
      <c r="EK189" s="184">
        <f>IF(EG189="","SIN ESTADO",IF(EI189&lt;&gt;"","PAGA",IF(EH189&gt;0,"VENCIDA",IF(EH189&gt;=-5,"POR VENCER","AL DÍA"))))</f>
        <v/>
      </c>
      <c r="EL189" s="185" t="n"/>
      <c r="EM189" s="119">
        <f>IF(N($H189)&lt;23,"",IF(EG189="","",EG189+31))</f>
        <v/>
      </c>
      <c r="EN189" s="124">
        <f>IF(EM189="","",TODAY()-EM189)</f>
        <v/>
      </c>
      <c r="EO189" s="494" t="n"/>
      <c r="EP189" s="184" t="n"/>
      <c r="EQ189" s="184">
        <f>IF(EM189="","SIN ESTADO",IF(EO189&lt;&gt;"","PAGA",IF(EN189&gt;0,"VENCIDA",IF(EN189&gt;=-5,"POR VENCER","AL DÍA"))))</f>
        <v/>
      </c>
      <c r="ER189" s="185" t="n"/>
      <c r="ES189" s="119">
        <f>IF(N($H189)&lt;24,"",IF(EM189="","",EM189+31))</f>
        <v/>
      </c>
      <c r="ET189" s="124">
        <f>IF(ES189="","",TODAY()-ES189)</f>
        <v/>
      </c>
      <c r="EU189" s="494" t="n"/>
      <c r="EV189" s="184" t="n"/>
      <c r="EW189" s="184">
        <f>IF(ES189="","SIN ESTADO",IF(EU189&lt;&gt;"","PAGA",IF(ET189&gt;0,"VENCIDA",IF(ET189&gt;=-5,"POR VENCER","AL DÍA"))))</f>
        <v/>
      </c>
      <c r="EX189" s="185" t="n"/>
      <c r="EY189" s="119">
        <f>IF(N($H189)&lt;25,"",IF(ES189="","",ES189+31))</f>
        <v/>
      </c>
      <c r="EZ189" s="124">
        <f>IF(EY189="","",TODAY()-EY189)</f>
        <v/>
      </c>
      <c r="FA189" s="494" t="n"/>
      <c r="FB189" s="184" t="n"/>
      <c r="FC189" s="184">
        <f>IF(EY189="","SIN ESTADO",IF(FA189&lt;&gt;"","PAGA",IF(EZ189&gt;0,"VENCIDA",IF(EZ189&gt;=-5,"POR VENCER","AL DÍA"))))</f>
        <v/>
      </c>
      <c r="FD189" s="185" t="n"/>
      <c r="FE189" s="119">
        <f>IF(N($H189)&lt;26,"",IF(EY189="","",EY189+31))</f>
        <v/>
      </c>
      <c r="FF189" s="124">
        <f>IF(FE189="","",TODAY()-FE189)</f>
        <v/>
      </c>
      <c r="FG189" s="494" t="n"/>
      <c r="FH189" s="184" t="n"/>
      <c r="FI189" s="184">
        <f>IF(FE189="","SIN ESTADO",IF(FG189&lt;&gt;"","PAGA",IF(FF189&gt;0,"VENCIDA",IF(FF189&gt;=-5,"POR VENCER","AL DÍA"))))</f>
        <v/>
      </c>
      <c r="FJ189" s="185" t="n"/>
      <c r="FK189" s="119">
        <f>IF(N($H189)&lt;27,"",IF(FE189="","",FE189+31))</f>
        <v/>
      </c>
      <c r="FL189" s="124">
        <f>IF(FK189="","",TODAY()-FK189)</f>
        <v/>
      </c>
      <c r="FM189" s="494" t="n"/>
      <c r="FN189" s="184" t="n"/>
      <c r="FO189" s="184">
        <f>IF(FK189="","SIN ESTADO",IF(FM189&lt;&gt;"","PAGA",IF(FL189&gt;0,"VENCIDA",IF(FL189&gt;=-5,"POR VENCER","AL DÍA"))))</f>
        <v/>
      </c>
      <c r="FP189" s="185" t="n"/>
      <c r="FQ189" s="119">
        <f>IF(N($H189)&lt;28,"",IF(FK189="","",FK189+31))</f>
        <v/>
      </c>
      <c r="FR189" s="124">
        <f>IF(FQ189="","",TODAY()-FQ189)</f>
        <v/>
      </c>
      <c r="FS189" s="494" t="n"/>
      <c r="FT189" s="184" t="n"/>
      <c r="FU189" s="184">
        <f>IF(FQ189="","SIN ESTADO",IF(FS189&lt;&gt;"","PAGA",IF(FR189&gt;0,"VENCIDA",IF(FR189&gt;=-5,"POR VENCER","AL DÍA"))))</f>
        <v/>
      </c>
      <c r="FV189" s="185" t="n"/>
      <c r="FW189" s="119">
        <f>IF(N($H189)&lt;29,"",IF(FQ189="","",FQ189+31))</f>
        <v/>
      </c>
      <c r="FX189" s="124">
        <f>IF(FW189="","",TODAY()-FW189)</f>
        <v/>
      </c>
      <c r="FY189" s="494" t="n"/>
      <c r="FZ189" s="184" t="n"/>
      <c r="GA189" s="184">
        <f>IF(FW189="","SIN ESTADO",IF(FY189&lt;&gt;"","PAGA",IF(FX189&gt;0,"VENCIDA",IF(FX189&gt;=-5,"POR VENCER","AL DÍA"))))</f>
        <v/>
      </c>
      <c r="GB189" s="185" t="n"/>
      <c r="GC189" s="119">
        <f>IF(N($H189)&lt;30,"",IF(FW189="","",FW189+31))</f>
        <v/>
      </c>
      <c r="GD189" s="124">
        <f>IF(GC189="","",TODAY()-GC189)</f>
        <v/>
      </c>
      <c r="GE189" s="494" t="n"/>
      <c r="GF189" s="184" t="n"/>
      <c r="GG189" s="184">
        <f>IF(GC189="","SIN ESTADO",IF(GE189&lt;&gt;"","PAGA",IF(GD189&gt;0,"VENCIDA",IF(GD189&gt;=-5,"POR VENCER","AL DÍA"))))</f>
        <v/>
      </c>
      <c r="GH189" s="185" t="n"/>
      <c r="GI189" s="119">
        <f>IF(N($H189)&lt;31,"",IF(GC189="","",GC189+31))</f>
        <v/>
      </c>
      <c r="GJ189" s="124">
        <f>IF(GI189="","",TODAY()-GI189)</f>
        <v/>
      </c>
      <c r="GK189" s="494" t="n"/>
      <c r="GL189" s="184" t="n"/>
      <c r="GM189" s="184">
        <f>IF(GI189="","SIN ESTADO",IF(GK189&lt;&gt;"","PAGA",IF(GJ189&gt;0,"VENCIDA",IF(GJ189&gt;=-5,"POR VENCER","AL DÍA"))))</f>
        <v/>
      </c>
      <c r="GN189" s="185" t="n"/>
      <c r="GO189" s="119">
        <f>IF(N($H189)&lt;32,"",IF(GI189="","",GI189+31))</f>
        <v/>
      </c>
      <c r="GP189" s="124">
        <f>IF(GO189="","",TODAY()-GO189)</f>
        <v/>
      </c>
      <c r="GQ189" s="494" t="n"/>
      <c r="GR189" s="184" t="n"/>
      <c r="GS189" s="184">
        <f>IF(GO189="","SIN ESTADO",IF(GQ189&lt;&gt;"","PAGA",IF(GP189&gt;0,"VENCIDA",IF(GP189&gt;=-5,"POR VENCER","AL DÍA"))))</f>
        <v/>
      </c>
      <c r="GT189" s="185" t="n"/>
      <c r="GU189" s="119">
        <f>IF(N($H189)&lt;33,"",IF(GO189="","",GO189+31))</f>
        <v/>
      </c>
      <c r="GV189" s="124">
        <f>IF(GU189="","",TODAY()-GU189)</f>
        <v/>
      </c>
      <c r="GW189" s="494" t="n"/>
      <c r="GX189" s="184" t="n"/>
      <c r="GY189" s="184">
        <f>IF(GU189="","SIN ESTADO",IF(GW189&lt;&gt;"","PAGA",IF(GV189&gt;0,"VENCIDA",IF(GV189&gt;=-5,"POR VENCER","AL DÍA"))))</f>
        <v/>
      </c>
      <c r="GZ189" s="185" t="n"/>
      <c r="HA189" s="119">
        <f>IF(N($H189)&lt;34,"",IF(GU189="","",GU189+31))</f>
        <v/>
      </c>
      <c r="HB189" s="124">
        <f>IF(HA189="","",TODAY()-HA189)</f>
        <v/>
      </c>
      <c r="HC189" s="494" t="n"/>
      <c r="HD189" s="184" t="n"/>
      <c r="HE189" s="184">
        <f>IF(HA189="","SIN ESTADO",IF(HC189&lt;&gt;"","PAGA",IF(HB189&gt;0,"VENCIDA",IF(HB189&gt;=-5,"POR VENCER","AL DÍA"))))</f>
        <v/>
      </c>
      <c r="HF189" s="185" t="n"/>
      <c r="HG189" s="119">
        <f>IF(N($H189)&lt;35,"",IF(HA189="","",HA189+31))</f>
        <v/>
      </c>
      <c r="HH189" s="124">
        <f>IF(HG189="","",TODAY()-HG189)</f>
        <v/>
      </c>
      <c r="HI189" s="494" t="n"/>
      <c r="HJ189" s="184" t="n"/>
      <c r="HK189" s="184">
        <f>IF(HG189="","SIN ESTADO",IF(HI189&lt;&gt;"","PAGA",IF(HH189&gt;0,"VENCIDA",IF(HH189&gt;=-5,"POR VENCER","AL DÍA"))))</f>
        <v/>
      </c>
      <c r="HL189" s="168" t="n"/>
      <c r="HM189" s="119">
        <f>IF(N($H189)&lt;36,"",IF(HG189="","",HG189+31))</f>
        <v/>
      </c>
      <c r="HN189" s="124">
        <f>IF(HM189="","",TODAY()-HM189)</f>
        <v/>
      </c>
      <c r="HO189" s="494" t="n"/>
      <c r="HP189" s="184" t="n"/>
      <c r="HQ189" s="184">
        <f>IF(HM189="","SIN ESTADO",IF(HO189&lt;&gt;"","PAGA",IF(HN189&gt;0,"VENCIDA",IF(HN189&gt;=-5,"POR VENCER","AL DÍA"))))</f>
        <v/>
      </c>
      <c r="HR189" s="168" t="n"/>
      <c r="HS189" s="169">
        <f>N189+T189+Z189+AF189+AL189+AR189+AX189+BD189+BJ189+BP189+BV189+CB189+CH189+CN189+CT189+CZ189+DF189+DL189+DR189+DX189+ED189+EJ189+EP189+EV189+FB189+FH189+FN189+FT189+FZ189+GF189+GL189+GR189+GX189+HD189+HJ189+HP189</f>
        <v/>
      </c>
      <c r="HU189" s="170">
        <f>IFERROR(N($J189),0)</f>
        <v/>
      </c>
      <c r="HW189" s="170">
        <f>SUMPRODUCT((MOD(COLUMN($M189:$HR189)-COLUMN($M189),6)=0)*ISNUMBER($M189:$HR189)*($M189:$HR189&gt;=RESUMEN!$C$26)*($M189:$HR189&lt;=RESUMEN!$C$27)*IFERROR(N($N189:$HS189),0))</f>
        <v/>
      </c>
      <c r="HX189" s="170">
        <f>SUMPRODUCT((MOD(COLUMN($M189:$HR189)-COLUMN($M189),6)=0)*ISNUMBER($M189:$HR189)*($M189:$HR189&gt;=RESUMEN!$C$26)*($M189:$HR189&lt;=RESUMEN!$C$27))</f>
        <v/>
      </c>
    </row>
    <row r="190" ht="15.75" customHeight="1" s="506">
      <c r="B190" s="113">
        <f>VENTAS!A189</f>
        <v/>
      </c>
      <c r="C190" s="236">
        <f>VENTAS!B189</f>
        <v/>
      </c>
      <c r="D190" s="53">
        <f>VENTAS!C189</f>
        <v/>
      </c>
      <c r="E190" s="114">
        <f>VENTAS!D189</f>
        <v/>
      </c>
      <c r="F190" s="114">
        <f>VENTAS!J189</f>
        <v/>
      </c>
      <c r="G190" s="494">
        <f>VENTAS!F189</f>
        <v/>
      </c>
      <c r="H190" s="479">
        <f>VENTAS!K189</f>
        <v/>
      </c>
      <c r="I190" s="479">
        <f>VENTAS!M189</f>
        <v/>
      </c>
      <c r="J190" s="184">
        <f>VENTAS!L189</f>
        <v/>
      </c>
      <c r="K190" s="119">
        <f>IF(N($H190)&lt;1,"",$G190+31)</f>
        <v/>
      </c>
      <c r="L190" s="124">
        <f>IF(K190="","",TODAY()-K190)</f>
        <v/>
      </c>
      <c r="M190" s="494" t="n"/>
      <c r="N190" s="374" t="n"/>
      <c r="O190" s="184">
        <f>IF(K190="","SIN ESTADO",IF(M190&lt;&gt;"","PAGA",IF(L190&gt;0,"VENCIDA",IF(L190&gt;=-5,"POR VENCER","AL DÍA"))))</f>
        <v/>
      </c>
      <c r="P190" s="185" t="n"/>
      <c r="Q190" s="119">
        <f>IF(N($H190)&lt;2,"",IF(K190="","",K190+31))</f>
        <v/>
      </c>
      <c r="R190" s="124">
        <f>IF(Q190="","",TODAY()-Q190)</f>
        <v/>
      </c>
      <c r="S190" s="494" t="n"/>
      <c r="T190" s="184" t="n"/>
      <c r="U190" s="184">
        <f>IF(Q190="","SIN ESTADO",IF(S190&lt;&gt;"","PAGA",IF(R190&gt;0,"VENCIDA",IF(R190&gt;=-5,"POR VENCER","AL DÍA"))))</f>
        <v/>
      </c>
      <c r="V190" s="185" t="n"/>
      <c r="W190" s="119">
        <f>IF(N($H190)&lt;3,"",IF(Q190="","",Q190+31))</f>
        <v/>
      </c>
      <c r="X190" s="124">
        <f>IF(W190="","",TODAY()-W190)</f>
        <v/>
      </c>
      <c r="Y190" s="494" t="n"/>
      <c r="Z190" s="184" t="n"/>
      <c r="AA190" s="184">
        <f>IF(W190="","SIN ESTADO",IF(Y190&lt;&gt;"","PAGA",IF(X190&gt;0,"VENCIDA",IF(X190&gt;=-5,"POR VENCER","AL DÍA"))))</f>
        <v/>
      </c>
      <c r="AB190" s="185" t="n"/>
      <c r="AC190" s="119">
        <f>IF(N($H190)&lt;4,"",IF(W190="","",W190+31))</f>
        <v/>
      </c>
      <c r="AD190" s="124">
        <f>IF(AC190="","",TODAY()-AC190)</f>
        <v/>
      </c>
      <c r="AE190" s="494" t="n"/>
      <c r="AF190" s="184" t="n"/>
      <c r="AG190" s="184">
        <f>IF(AC190="","SIN ESTADO",IF(AE190&lt;&gt;"","PAGA",IF(AD190&gt;0,"VENCIDA",IF(AD190&gt;=-5,"POR VENCER","AL DÍA"))))</f>
        <v/>
      </c>
      <c r="AH190" s="185" t="n"/>
      <c r="AI190" s="119">
        <f>IF(N($H190)&lt;5,"",IF(AC190="","",AC190+31))</f>
        <v/>
      </c>
      <c r="AJ190" s="124">
        <f>IF(AI190="","",TODAY()-AI190)</f>
        <v/>
      </c>
      <c r="AK190" s="494" t="n"/>
      <c r="AL190" s="184" t="n"/>
      <c r="AM190" s="184">
        <f>IF(AI190="","SIN ESTADO",IF(AK190&lt;&gt;"","PAGA",IF(AJ190&gt;0,"VENCIDA",IF(AJ190&gt;=-5,"POR VENCER","AL DÍA"))))</f>
        <v/>
      </c>
      <c r="AN190" s="185" t="n"/>
      <c r="AO190" s="119">
        <f>IF(N($H190)&lt;6,"",IF(AI190="","",AI190+31))</f>
        <v/>
      </c>
      <c r="AP190" s="124">
        <f>IF(AO190="","",TODAY()-AO190)</f>
        <v/>
      </c>
      <c r="AQ190" s="270" t="n"/>
      <c r="AR190" s="184" t="n"/>
      <c r="AS190" s="184">
        <f>IF(AO190="","SIN ESTADO",IF(AQ190&lt;&gt;"","PAGA",IF(AP190&gt;0,"VENCIDA",IF(AP190&gt;=-5,"POR VENCER","AL DÍA"))))</f>
        <v/>
      </c>
      <c r="AT190" s="185" t="n"/>
      <c r="AU190" s="119">
        <f>IF(N($H190)&lt;7,"",IF(AO190="","",AO190+31))</f>
        <v/>
      </c>
      <c r="AV190" s="124">
        <f>IF(AU190="","",TODAY()-AU190)</f>
        <v/>
      </c>
      <c r="AW190" s="494" t="n"/>
      <c r="AX190" s="184" t="n"/>
      <c r="AY190" s="184">
        <f>IF(AU190="","SIN ESTADO",IF(AW190&lt;&gt;"","PAGA",IF(AV190&gt;0,"VENCIDA",IF(AV190&gt;=-5,"POR VENCER","AL DÍA"))))</f>
        <v/>
      </c>
      <c r="AZ190" s="185" t="n"/>
      <c r="BA190" s="119">
        <f>IF(N($H190)&lt;8,"",IF(AU190="","",AU190+31))</f>
        <v/>
      </c>
      <c r="BB190" s="124">
        <f>IF(BA190="","",TODAY()-BA190)</f>
        <v/>
      </c>
      <c r="BC190" s="494" t="n"/>
      <c r="BD190" s="184" t="n"/>
      <c r="BE190" s="184">
        <f>IF(BA190="","SIN ESTADO",IF(BC190&lt;&gt;"","PAGA",IF(BB190&gt;0,"VENCIDA",IF(BB190&gt;=-5,"POR VENCER","AL DÍA"))))</f>
        <v/>
      </c>
      <c r="BF190" s="185" t="n"/>
      <c r="BG190" s="119">
        <f>IF(N($H190)&lt;9,"",IF(BA190="","",BA190+31))</f>
        <v/>
      </c>
      <c r="BH190" s="124">
        <f>IF(BG190="","",TODAY()-BG190)</f>
        <v/>
      </c>
      <c r="BI190" s="494" t="n"/>
      <c r="BJ190" s="184" t="n"/>
      <c r="BK190" s="184">
        <f>IF(BG190="","SIN ESTADO",IF(BI190&lt;&gt;"","PAGA",IF(BH190&gt;0,"VENCIDA",IF(BH190&gt;=-5,"POR VENCER","AL DÍA"))))</f>
        <v/>
      </c>
      <c r="BL190" s="185" t="n"/>
      <c r="BM190" s="119">
        <f>IF(N($H190)&lt;10,"",IF(BG190="","",BG190+31))</f>
        <v/>
      </c>
      <c r="BN190" s="124">
        <f>IF(BM190="","",TODAY()-BM190)</f>
        <v/>
      </c>
      <c r="BO190" s="494" t="n"/>
      <c r="BP190" s="184" t="n"/>
      <c r="BQ190" s="184">
        <f>IF(BM190="","SIN ESTADO",IF(BO190&lt;&gt;"","PAGA",IF(BN190&gt;0,"VENCIDA",IF(BN190&gt;=-5,"POR VENCER","AL DÍA"))))</f>
        <v/>
      </c>
      <c r="BR190" s="185" t="n"/>
      <c r="BS190" s="119">
        <f>IF(N($H190)&lt;11,"",IF(BM190="","",BM190+31))</f>
        <v/>
      </c>
      <c r="BT190" s="124">
        <f>IF(BS190="","",TODAY()-BS190)</f>
        <v/>
      </c>
      <c r="BU190" s="494" t="n"/>
      <c r="BV190" s="184" t="n"/>
      <c r="BW190" s="184">
        <f>IF(BS190="","SIN ESTADO",IF(BU190&lt;&gt;"","PAGA",IF(BT190&gt;0,"VENCIDA",IF(BT190&gt;=-5,"POR VENCER","AL DÍA"))))</f>
        <v/>
      </c>
      <c r="BX190" s="185" t="n"/>
      <c r="BY190" s="119">
        <f>IF(N($H190)&lt;12,"",IF(BS190="","",BS190+31))</f>
        <v/>
      </c>
      <c r="BZ190" s="124">
        <f>IF(BY190="","",TODAY()-BY190)</f>
        <v/>
      </c>
      <c r="CA190" s="494" t="n"/>
      <c r="CB190" s="184" t="n"/>
      <c r="CC190" s="184">
        <f>IF(BY190="","SIN ESTADO",IF(CA190&lt;&gt;"","PAGA",IF(BZ190&gt;0,"VENCIDA",IF(BZ190&gt;=-5,"POR VENCER","AL DÍA"))))</f>
        <v/>
      </c>
      <c r="CD190" s="185" t="n"/>
      <c r="CE190" s="119">
        <f>IF(N($H190)&lt;13,"",IF(BY190="","",BY190+31))</f>
        <v/>
      </c>
      <c r="CF190" s="124">
        <f>IF(CE190="","",TODAY()-CE190)</f>
        <v/>
      </c>
      <c r="CG190" s="494" t="n"/>
      <c r="CH190" s="184" t="n"/>
      <c r="CI190" s="184">
        <f>IF(CE190="","SIN ESTADO",IF(CG190&lt;&gt;"","PAGA",IF(CF190&gt;0,"VENCIDA",IF(CF190&gt;=-5,"POR VENCER","AL DÍA"))))</f>
        <v/>
      </c>
      <c r="CJ190" s="185" t="n"/>
      <c r="CK190" s="119">
        <f>IF(N($H190)&lt;14,"",IF(CE190="","",CE190+31))</f>
        <v/>
      </c>
      <c r="CL190" s="124">
        <f>IF(CK190="","",TODAY()-CK190)</f>
        <v/>
      </c>
      <c r="CM190" s="494" t="n"/>
      <c r="CN190" s="184" t="n"/>
      <c r="CO190" s="184">
        <f>IF(CK190="","SIN ESTADO",IF(CM190&lt;&gt;"","PAGA",IF(CL190&gt;0,"VENCIDA",IF(CL190&gt;=-5,"POR VENCER","AL DÍA"))))</f>
        <v/>
      </c>
      <c r="CP190" s="185" t="n"/>
      <c r="CQ190" s="119">
        <f>IF(N($H190)&lt;15,"",IF(CK190="","",CK190+31))</f>
        <v/>
      </c>
      <c r="CR190" s="124">
        <f>IF(CQ190="","",TODAY()-CQ190)</f>
        <v/>
      </c>
      <c r="CS190" s="494" t="n"/>
      <c r="CT190" s="184" t="n"/>
      <c r="CU190" s="184">
        <f>IF(CQ190="","SIN ESTADO",IF(CS190&lt;&gt;"","PAGA",IF(CR190&gt;0,"VENCIDA",IF(CR190&gt;=-5,"POR VENCER","AL DÍA"))))</f>
        <v/>
      </c>
      <c r="CV190" s="185" t="n"/>
      <c r="CW190" s="119">
        <f>IF(N($H190)&lt;16,"",IF(CQ190="","",CQ190+31))</f>
        <v/>
      </c>
      <c r="CX190" s="124">
        <f>IF(CW190="","",TODAY()-CW190)</f>
        <v/>
      </c>
      <c r="CY190" s="494" t="n"/>
      <c r="CZ190" s="184" t="n"/>
      <c r="DA190" s="184">
        <f>IF(CW190="","SIN ESTADO",IF(CY190&lt;&gt;"","PAGA",IF(CX190&gt;0,"VENCIDA",IF(CX190&gt;=-5,"POR VENCER","AL DÍA"))))</f>
        <v/>
      </c>
      <c r="DB190" s="185" t="n"/>
      <c r="DC190" s="119">
        <f>IF(N($H190)&lt;17,"",IF(CW190="","",CW190+31))</f>
        <v/>
      </c>
      <c r="DD190" s="124">
        <f>IF(DC190="","",TODAY()-DC190)</f>
        <v/>
      </c>
      <c r="DE190" s="494" t="n"/>
      <c r="DF190" s="184" t="n"/>
      <c r="DG190" s="184">
        <f>IF(DC190="","SIN ESTADO",IF(DE190&lt;&gt;"","PAGA",IF(DD190&gt;0,"VENCIDA",IF(DD190&gt;=-5,"POR VENCER","AL DÍA"))))</f>
        <v/>
      </c>
      <c r="DH190" s="185" t="n"/>
      <c r="DI190" s="119">
        <f>IF(N($H190)&lt;18,"",IF(DC190="","",DC190+31))</f>
        <v/>
      </c>
      <c r="DJ190" s="124">
        <f>IF(DI190="","",TODAY()-DI190)</f>
        <v/>
      </c>
      <c r="DK190" s="494" t="n"/>
      <c r="DL190" s="184" t="n"/>
      <c r="DM190" s="184">
        <f>IF(DI190="","SIN ESTADO",IF(DK190&lt;&gt;"","PAGA",IF(DJ190&gt;0,"VENCIDA",IF(DJ190&gt;=-5,"POR VENCER","AL DÍA"))))</f>
        <v/>
      </c>
      <c r="DN190" s="185" t="n"/>
      <c r="DO190" s="119">
        <f>IF(N($H190)&lt;19,"",IF(DI190="","",DI190+31))</f>
        <v/>
      </c>
      <c r="DP190" s="124">
        <f>IF(DO190="","",TODAY()-DO190)</f>
        <v/>
      </c>
      <c r="DQ190" s="494" t="n"/>
      <c r="DR190" s="184" t="n"/>
      <c r="DS190" s="184">
        <f>IF(DO190="","SIN ESTADO",IF(DQ190&lt;&gt;"","PAGA",IF(DP190&gt;0,"VENCIDA",IF(DP190&gt;=-5,"POR VENCER","AL DÍA"))))</f>
        <v/>
      </c>
      <c r="DT190" s="185" t="n"/>
      <c r="DU190" s="119">
        <f>IF(N($H190)&lt;20,"",IF(DO190="","",DO190+31))</f>
        <v/>
      </c>
      <c r="DV190" s="124">
        <f>IF(DU190="","",TODAY()-DU190)</f>
        <v/>
      </c>
      <c r="DW190" s="494" t="n"/>
      <c r="DX190" s="184" t="n"/>
      <c r="DY190" s="184">
        <f>IF(DU190="","SIN ESTADO",IF(DW190&lt;&gt;"","PAGA",IF(DV190&gt;0,"VENCIDA",IF(DV190&gt;=-5,"POR VENCER","AL DÍA"))))</f>
        <v/>
      </c>
      <c r="DZ190" s="185" t="n"/>
      <c r="EA190" s="119">
        <f>IF(N($H190)&lt;21,"",IF(DU190="","",DU190+31))</f>
        <v/>
      </c>
      <c r="EB190" s="124">
        <f>IF(EA190="","",TODAY()-EA190)</f>
        <v/>
      </c>
      <c r="EC190" s="494" t="n"/>
      <c r="ED190" s="184" t="n"/>
      <c r="EE190" s="184">
        <f>IF(EA190="","SIN ESTADO",IF(EC190&lt;&gt;"","PAGA",IF(EB190&gt;0,"VENCIDA",IF(EB190&gt;=-5,"POR VENCER","AL DÍA"))))</f>
        <v/>
      </c>
      <c r="EF190" s="185" t="n"/>
      <c r="EG190" s="119">
        <f>IF(N($H190)&lt;22,"",IF(EA190="","",EA190+31))</f>
        <v/>
      </c>
      <c r="EH190" s="124">
        <f>IF(EG190="","",TODAY()-EG190)</f>
        <v/>
      </c>
      <c r="EI190" s="494" t="n"/>
      <c r="EJ190" s="184" t="n"/>
      <c r="EK190" s="184">
        <f>IF(EG190="","SIN ESTADO",IF(EI190&lt;&gt;"","PAGA",IF(EH190&gt;0,"VENCIDA",IF(EH190&gt;=-5,"POR VENCER","AL DÍA"))))</f>
        <v/>
      </c>
      <c r="EL190" s="185" t="n"/>
      <c r="EM190" s="119">
        <f>IF(N($H190)&lt;23,"",IF(EG190="","",EG190+31))</f>
        <v/>
      </c>
      <c r="EN190" s="124">
        <f>IF(EM190="","",TODAY()-EM190)</f>
        <v/>
      </c>
      <c r="EO190" s="494" t="n"/>
      <c r="EP190" s="184" t="n"/>
      <c r="EQ190" s="184">
        <f>IF(EM190="","SIN ESTADO",IF(EO190&lt;&gt;"","PAGA",IF(EN190&gt;0,"VENCIDA",IF(EN190&gt;=-5,"POR VENCER","AL DÍA"))))</f>
        <v/>
      </c>
      <c r="ER190" s="185" t="n"/>
      <c r="ES190" s="119">
        <f>IF(N($H190)&lt;24,"",IF(EM190="","",EM190+31))</f>
        <v/>
      </c>
      <c r="ET190" s="124">
        <f>IF(ES190="","",TODAY()-ES190)</f>
        <v/>
      </c>
      <c r="EU190" s="494" t="n"/>
      <c r="EV190" s="184" t="n"/>
      <c r="EW190" s="184">
        <f>IF(ES190="","SIN ESTADO",IF(EU190&lt;&gt;"","PAGA",IF(ET190&gt;0,"VENCIDA",IF(ET190&gt;=-5,"POR VENCER","AL DÍA"))))</f>
        <v/>
      </c>
      <c r="EX190" s="185" t="n"/>
      <c r="EY190" s="119">
        <f>IF(N($H190)&lt;25,"",IF(ES190="","",ES190+31))</f>
        <v/>
      </c>
      <c r="EZ190" s="124">
        <f>IF(EY190="","",TODAY()-EY190)</f>
        <v/>
      </c>
      <c r="FA190" s="494" t="n"/>
      <c r="FB190" s="184" t="n"/>
      <c r="FC190" s="184">
        <f>IF(EY190="","SIN ESTADO",IF(FA190&lt;&gt;"","PAGA",IF(EZ190&gt;0,"VENCIDA",IF(EZ190&gt;=-5,"POR VENCER","AL DÍA"))))</f>
        <v/>
      </c>
      <c r="FD190" s="185" t="n"/>
      <c r="FE190" s="119">
        <f>IF(N($H190)&lt;26,"",IF(EY190="","",EY190+31))</f>
        <v/>
      </c>
      <c r="FF190" s="124">
        <f>IF(FE190="","",TODAY()-FE190)</f>
        <v/>
      </c>
      <c r="FG190" s="494" t="n"/>
      <c r="FH190" s="184" t="n"/>
      <c r="FI190" s="184">
        <f>IF(FE190="","SIN ESTADO",IF(FG190&lt;&gt;"","PAGA",IF(FF190&gt;0,"VENCIDA",IF(FF190&gt;=-5,"POR VENCER","AL DÍA"))))</f>
        <v/>
      </c>
      <c r="FJ190" s="185" t="n"/>
      <c r="FK190" s="119">
        <f>IF(N($H190)&lt;27,"",IF(FE190="","",FE190+31))</f>
        <v/>
      </c>
      <c r="FL190" s="124">
        <f>IF(FK190="","",TODAY()-FK190)</f>
        <v/>
      </c>
      <c r="FM190" s="494" t="n"/>
      <c r="FN190" s="184" t="n"/>
      <c r="FO190" s="184">
        <f>IF(FK190="","SIN ESTADO",IF(FM190&lt;&gt;"","PAGA",IF(FL190&gt;0,"VENCIDA",IF(FL190&gt;=-5,"POR VENCER","AL DÍA"))))</f>
        <v/>
      </c>
      <c r="FP190" s="185" t="n"/>
      <c r="FQ190" s="119">
        <f>IF(N($H190)&lt;28,"",IF(FK190="","",FK190+31))</f>
        <v/>
      </c>
      <c r="FR190" s="124">
        <f>IF(FQ190="","",TODAY()-FQ190)</f>
        <v/>
      </c>
      <c r="FS190" s="494" t="n"/>
      <c r="FT190" s="184" t="n"/>
      <c r="FU190" s="184">
        <f>IF(FQ190="","SIN ESTADO",IF(FS190&lt;&gt;"","PAGA",IF(FR190&gt;0,"VENCIDA",IF(FR190&gt;=-5,"POR VENCER","AL DÍA"))))</f>
        <v/>
      </c>
      <c r="FV190" s="185" t="n"/>
      <c r="FW190" s="119">
        <f>IF(N($H190)&lt;29,"",IF(FQ190="","",FQ190+31))</f>
        <v/>
      </c>
      <c r="FX190" s="124">
        <f>IF(FW190="","",TODAY()-FW190)</f>
        <v/>
      </c>
      <c r="FY190" s="494" t="n"/>
      <c r="FZ190" s="184" t="n"/>
      <c r="GA190" s="184">
        <f>IF(FW190="","SIN ESTADO",IF(FY190&lt;&gt;"","PAGA",IF(FX190&gt;0,"VENCIDA",IF(FX190&gt;=-5,"POR VENCER","AL DÍA"))))</f>
        <v/>
      </c>
      <c r="GB190" s="185" t="n"/>
      <c r="GC190" s="119">
        <f>IF(N($H190)&lt;30,"",IF(FW190="","",FW190+31))</f>
        <v/>
      </c>
      <c r="GD190" s="124">
        <f>IF(GC190="","",TODAY()-GC190)</f>
        <v/>
      </c>
      <c r="GE190" s="494" t="n"/>
      <c r="GF190" s="184" t="n"/>
      <c r="GG190" s="184">
        <f>IF(GC190="","SIN ESTADO",IF(GE190&lt;&gt;"","PAGA",IF(GD190&gt;0,"VENCIDA",IF(GD190&gt;=-5,"POR VENCER","AL DÍA"))))</f>
        <v/>
      </c>
      <c r="GH190" s="185" t="n"/>
      <c r="GI190" s="119">
        <f>IF(N($H190)&lt;31,"",IF(GC190="","",GC190+31))</f>
        <v/>
      </c>
      <c r="GJ190" s="124">
        <f>IF(GI190="","",TODAY()-GI190)</f>
        <v/>
      </c>
      <c r="GK190" s="494" t="n"/>
      <c r="GL190" s="184" t="n"/>
      <c r="GM190" s="184">
        <f>IF(GI190="","SIN ESTADO",IF(GK190&lt;&gt;"","PAGA",IF(GJ190&gt;0,"VENCIDA",IF(GJ190&gt;=-5,"POR VENCER","AL DÍA"))))</f>
        <v/>
      </c>
      <c r="GN190" s="185" t="n"/>
      <c r="GO190" s="119">
        <f>IF(N($H190)&lt;32,"",IF(GI190="","",GI190+31))</f>
        <v/>
      </c>
      <c r="GP190" s="124">
        <f>IF(GO190="","",TODAY()-GO190)</f>
        <v/>
      </c>
      <c r="GQ190" s="494" t="n"/>
      <c r="GR190" s="184" t="n"/>
      <c r="GS190" s="184">
        <f>IF(GO190="","SIN ESTADO",IF(GQ190&lt;&gt;"","PAGA",IF(GP190&gt;0,"VENCIDA",IF(GP190&gt;=-5,"POR VENCER","AL DÍA"))))</f>
        <v/>
      </c>
      <c r="GT190" s="185" t="n"/>
      <c r="GU190" s="119">
        <f>IF(N($H190)&lt;33,"",IF(GO190="","",GO190+31))</f>
        <v/>
      </c>
      <c r="GV190" s="124">
        <f>IF(GU190="","",TODAY()-GU190)</f>
        <v/>
      </c>
      <c r="GW190" s="494" t="n"/>
      <c r="GX190" s="184" t="n"/>
      <c r="GY190" s="184">
        <f>IF(GU190="","SIN ESTADO",IF(GW190&lt;&gt;"","PAGA",IF(GV190&gt;0,"VENCIDA",IF(GV190&gt;=-5,"POR VENCER","AL DÍA"))))</f>
        <v/>
      </c>
      <c r="GZ190" s="185" t="n"/>
      <c r="HA190" s="119">
        <f>IF(N($H190)&lt;34,"",IF(GU190="","",GU190+31))</f>
        <v/>
      </c>
      <c r="HB190" s="124">
        <f>IF(HA190="","",TODAY()-HA190)</f>
        <v/>
      </c>
      <c r="HC190" s="494" t="n"/>
      <c r="HD190" s="184" t="n"/>
      <c r="HE190" s="184">
        <f>IF(HA190="","SIN ESTADO",IF(HC190&lt;&gt;"","PAGA",IF(HB190&gt;0,"VENCIDA",IF(HB190&gt;=-5,"POR VENCER","AL DÍA"))))</f>
        <v/>
      </c>
      <c r="HF190" s="185" t="n"/>
      <c r="HG190" s="119">
        <f>IF(N($H190)&lt;35,"",IF(HA190="","",HA190+31))</f>
        <v/>
      </c>
      <c r="HH190" s="124">
        <f>IF(HG190="","",TODAY()-HG190)</f>
        <v/>
      </c>
      <c r="HI190" s="494" t="n"/>
      <c r="HJ190" s="184" t="n"/>
      <c r="HK190" s="184">
        <f>IF(HG190="","SIN ESTADO",IF(HI190&lt;&gt;"","PAGA",IF(HH190&gt;0,"VENCIDA",IF(HH190&gt;=-5,"POR VENCER","AL DÍA"))))</f>
        <v/>
      </c>
      <c r="HL190" s="168" t="n"/>
      <c r="HM190" s="119">
        <f>IF(N($H190)&lt;36,"",IF(HG190="","",HG190+31))</f>
        <v/>
      </c>
      <c r="HN190" s="124">
        <f>IF(HM190="","",TODAY()-HM190)</f>
        <v/>
      </c>
      <c r="HO190" s="494" t="n"/>
      <c r="HP190" s="184" t="n"/>
      <c r="HQ190" s="184">
        <f>IF(HM190="","SIN ESTADO",IF(HO190&lt;&gt;"","PAGA",IF(HN190&gt;0,"VENCIDA",IF(HN190&gt;=-5,"POR VENCER","AL DÍA"))))</f>
        <v/>
      </c>
      <c r="HR190" s="168" t="n"/>
      <c r="HS190" s="169">
        <f>N190+T190+Z190+AF190+AL190+AR190+AX190+BD190+BJ190+BP190+BV190+CB190+CH190+CN190+CT190+CZ190+DF190+DL190+DR190+DX190+ED190+EJ190+EP190+EV190+FB190+FH190+FN190+FT190+FZ190+GF190+GL190+GR190+GX190+HD190+HJ190+HP190</f>
        <v/>
      </c>
      <c r="HU190" s="170">
        <f>IFERROR(N($J190),0)</f>
        <v/>
      </c>
      <c r="HW190" s="170">
        <f>SUMPRODUCT((MOD(COLUMN($M190:$HR190)-COLUMN($M190),6)=0)*ISNUMBER($M190:$HR190)*($M190:$HR190&gt;=RESUMEN!$C$26)*($M190:$HR190&lt;=RESUMEN!$C$27)*IFERROR(N($N190:$HS190),0))</f>
        <v/>
      </c>
      <c r="HX190" s="170">
        <f>SUMPRODUCT((MOD(COLUMN($M190:$HR190)-COLUMN($M190),6)=0)*ISNUMBER($M190:$HR190)*($M190:$HR190&gt;=RESUMEN!$C$26)*($M190:$HR190&lt;=RESUMEN!$C$27))</f>
        <v/>
      </c>
    </row>
    <row r="191" ht="15.75" customHeight="1" s="506">
      <c r="B191" s="113">
        <f>VENTAS!A190</f>
        <v/>
      </c>
      <c r="C191" s="236">
        <f>VENTAS!B190</f>
        <v/>
      </c>
      <c r="D191" s="53">
        <f>VENTAS!C190</f>
        <v/>
      </c>
      <c r="E191" s="114">
        <f>VENTAS!D190</f>
        <v/>
      </c>
      <c r="F191" s="114">
        <f>VENTAS!J190</f>
        <v/>
      </c>
      <c r="G191" s="494">
        <f>VENTAS!F190</f>
        <v/>
      </c>
      <c r="H191" s="479">
        <f>VENTAS!K190</f>
        <v/>
      </c>
      <c r="I191" s="479">
        <f>VENTAS!M190</f>
        <v/>
      </c>
      <c r="J191" s="184">
        <f>VENTAS!L190</f>
        <v/>
      </c>
      <c r="K191" s="119">
        <f>IF(N($H191)&lt;1,"",$G191+31)</f>
        <v/>
      </c>
      <c r="L191" s="124">
        <f>IF(K191="","",TODAY()-K191)</f>
        <v/>
      </c>
      <c r="M191" s="491" t="n">
        <v>46074</v>
      </c>
      <c r="N191" s="374" t="n">
        <v>1150000</v>
      </c>
      <c r="O191" s="184">
        <f>IF(K191="","SIN ESTADO",IF(M191&lt;&gt;"","PAGA",IF(L191&gt;0,"VENCIDA",IF(L191&gt;=-5,"POR VENCER","AL DÍA"))))</f>
        <v/>
      </c>
      <c r="P191" s="185" t="inlineStr">
        <is>
          <t>TRANSFERENCIA</t>
        </is>
      </c>
      <c r="Q191" s="119">
        <f>IF(N($H191)&lt;2,"",IF(K191="","",K191+31))</f>
        <v/>
      </c>
      <c r="R191" s="124">
        <f>IF(Q191="","",TODAY()-Q191)</f>
        <v/>
      </c>
      <c r="S191" s="470" t="n">
        <v>46111</v>
      </c>
      <c r="T191" s="184" t="n">
        <v>1153000</v>
      </c>
      <c r="U191" s="184">
        <f>IF(Q191="","SIN ESTADO",IF(S191&lt;&gt;"","PAGA",IF(R191&gt;0,"VENCIDA",IF(R191&gt;=-5,"POR VENCER","AL DÍA"))))</f>
        <v/>
      </c>
      <c r="V191" s="185" t="inlineStr">
        <is>
          <t>TRANSFERENCIA</t>
        </is>
      </c>
      <c r="W191" s="119">
        <f>IF(N($H191)&lt;3,"",IF(Q191="","",Q191+31))</f>
        <v/>
      </c>
      <c r="X191" s="124">
        <f>IF(W191="","",TODAY()-W191)</f>
        <v/>
      </c>
      <c r="Y191" s="494" t="n">
        <v>46137</v>
      </c>
      <c r="Z191" s="184" t="n">
        <v>1153000</v>
      </c>
      <c r="AA191" s="184">
        <f>IF(W191="","SIN ESTADO",IF(Y191&lt;&gt;"","PAGA",IF(X191&gt;0,"VENCIDA",IF(X191&gt;=-5,"POR VENCER","AL DÍA"))))</f>
        <v/>
      </c>
      <c r="AB191" s="185" t="inlineStr">
        <is>
          <t>TRANSFERENCIA</t>
        </is>
      </c>
      <c r="AC191" s="119">
        <f>IF(N($H191)&lt;4,"",IF(W191="","",W191+31))</f>
        <v/>
      </c>
      <c r="AD191" s="124">
        <f>IF(AC191="","",TODAY()-AC191)</f>
        <v/>
      </c>
      <c r="AE191" s="494" t="n">
        <v>46173</v>
      </c>
      <c r="AF191" s="184" t="n">
        <v>1153000</v>
      </c>
      <c r="AG191" s="184">
        <f>IF(AC191="","SIN ESTADO",IF(AE191&lt;&gt;"","PAGA",IF(AD191&gt;0,"VENCIDA",IF(AD191&gt;=-5,"POR VENCER","AL DÍA"))))</f>
        <v/>
      </c>
      <c r="AH191" s="185" t="inlineStr">
        <is>
          <t>TRANSFERENCIA</t>
        </is>
      </c>
      <c r="AI191" s="119">
        <f>IF(N($H191)&lt;5,"",IF(AC191="","",AC191+31))</f>
        <v/>
      </c>
      <c r="AJ191" s="124">
        <f>IF(AI191="","",TODAY()-AI191)</f>
        <v/>
      </c>
      <c r="AK191" s="494" t="n">
        <v>46207</v>
      </c>
      <c r="AL191" s="184" t="n">
        <v>1153000</v>
      </c>
      <c r="AM191" s="184">
        <f>IF(AI191="","SIN ESTADO",IF(AK191&lt;&gt;"","PAGA",IF(AJ191&gt;0,"VENCIDA",IF(AJ191&gt;=-5,"POR VENCER","AL DÍA"))))</f>
        <v/>
      </c>
      <c r="AN191" s="185" t="inlineStr">
        <is>
          <t>TRANSFERENCIA</t>
        </is>
      </c>
      <c r="AO191" s="119">
        <f>IF(N($H191)&lt;6,"",IF(AI191="","",AI191+31))</f>
        <v/>
      </c>
      <c r="AP191" s="124">
        <f>IF(AO191="","",TODAY()-AO191)</f>
        <v/>
      </c>
      <c r="AQ191" s="270" t="n">
        <v>46235</v>
      </c>
      <c r="AR191" s="184" t="n">
        <v>1153000</v>
      </c>
      <c r="AS191" s="184">
        <f>IF(AO191="","SIN ESTADO",IF(AQ191&lt;&gt;"","PAGA",IF(AP191&gt;0,"VENCIDA",IF(AP191&gt;=-5,"POR VENCER","AL DÍA"))))</f>
        <v/>
      </c>
      <c r="AT191" s="185" t="inlineStr">
        <is>
          <t>TRANSFERENCIA</t>
        </is>
      </c>
      <c r="AU191" s="119">
        <f>IF(N($H191)&lt;7,"",IF(AO191="","",AO191+31))</f>
        <v/>
      </c>
      <c r="AV191" s="124">
        <f>IF(AU191="","",TODAY()-AU191)</f>
        <v/>
      </c>
      <c r="AW191" s="494" t="n">
        <v>46261</v>
      </c>
      <c r="AX191" s="184" t="n">
        <v>1153000</v>
      </c>
      <c r="AY191" s="184">
        <f>IF(AU191="","SIN ESTADO",IF(AW191&lt;&gt;"","PAGA",IF(AV191&gt;0,"VENCIDA",IF(AV191&gt;=-5,"POR VENCER","AL DÍA"))))</f>
        <v/>
      </c>
      <c r="AZ191" s="185" t="inlineStr">
        <is>
          <t>TRANSFERENCIA</t>
        </is>
      </c>
      <c r="BA191" s="119">
        <f>IF(N($H191)&lt;8,"",IF(AU191="","",AU191+31))</f>
        <v/>
      </c>
      <c r="BB191" s="124">
        <f>IF(BA191="","",TODAY()-BA191)</f>
        <v/>
      </c>
      <c r="BC191" s="494" t="n"/>
      <c r="BD191" s="184" t="n"/>
      <c r="BE191" s="184">
        <f>IF(BA191="","SIN ESTADO",IF(BC191&lt;&gt;"","PAGA",IF(BB191&gt;0,"VENCIDA",IF(BB191&gt;=-5,"POR VENCER","AL DÍA"))))</f>
        <v/>
      </c>
      <c r="BF191" s="185" t="n"/>
      <c r="BG191" s="119">
        <f>IF(N($H191)&lt;9,"",IF(BA191="","",BA191+31))</f>
        <v/>
      </c>
      <c r="BH191" s="124">
        <f>IF(BG191="","",TODAY()-BG191)</f>
        <v/>
      </c>
      <c r="BI191" s="494" t="n"/>
      <c r="BJ191" s="184" t="n"/>
      <c r="BK191" s="184">
        <f>IF(BG191="","SIN ESTADO",IF(BI191&lt;&gt;"","PAGA",IF(BH191&gt;0,"VENCIDA",IF(BH191&gt;=-5,"POR VENCER","AL DÍA"))))</f>
        <v/>
      </c>
      <c r="BL191" s="185" t="n"/>
      <c r="BM191" s="119">
        <f>IF(N($H191)&lt;10,"",IF(BG191="","",BG191+31))</f>
        <v/>
      </c>
      <c r="BN191" s="124">
        <f>IF(BM191="","",TODAY()-BM191)</f>
        <v/>
      </c>
      <c r="BO191" s="494" t="n"/>
      <c r="BP191" s="184" t="n"/>
      <c r="BQ191" s="184">
        <f>IF(BM191="","SIN ESTADO",IF(BO191&lt;&gt;"","PAGA",IF(BN191&gt;0,"VENCIDA",IF(BN191&gt;=-5,"POR VENCER","AL DÍA"))))</f>
        <v/>
      </c>
      <c r="BR191" s="185" t="n"/>
      <c r="BS191" s="119">
        <f>IF(N($H191)&lt;11,"",IF(BM191="","",BM191+31))</f>
        <v/>
      </c>
      <c r="BT191" s="124">
        <f>IF(BS191="","",TODAY()-BS191)</f>
        <v/>
      </c>
      <c r="BU191" s="494" t="n"/>
      <c r="BV191" s="184" t="n"/>
      <c r="BW191" s="184">
        <f>IF(BS191="","SIN ESTADO",IF(BU191&lt;&gt;"","PAGA",IF(BT191&gt;0,"VENCIDA",IF(BT191&gt;=-5,"POR VENCER","AL DÍA"))))</f>
        <v/>
      </c>
      <c r="BX191" s="185" t="n"/>
      <c r="BY191" s="119">
        <f>IF(N($H191)&lt;12,"",IF(BS191="","",BS191+31))</f>
        <v/>
      </c>
      <c r="BZ191" s="124">
        <f>IF(BY191="","",TODAY()-BY191)</f>
        <v/>
      </c>
      <c r="CA191" s="494" t="n"/>
      <c r="CB191" s="184" t="n"/>
      <c r="CC191" s="184">
        <f>IF(BY191="","SIN ESTADO",IF(CA191&lt;&gt;"","PAGA",IF(BZ191&gt;0,"VENCIDA",IF(BZ191&gt;=-5,"POR VENCER","AL DÍA"))))</f>
        <v/>
      </c>
      <c r="CD191" s="185" t="n"/>
      <c r="CE191" s="119">
        <f>IF(N($H191)&lt;13,"",IF(BY191="","",BY191+31))</f>
        <v/>
      </c>
      <c r="CF191" s="124">
        <f>IF(CE191="","",TODAY()-CE191)</f>
        <v/>
      </c>
      <c r="CG191" s="494" t="n"/>
      <c r="CH191" s="184" t="n"/>
      <c r="CI191" s="184">
        <f>IF(CE191="","SIN ESTADO",IF(CG191&lt;&gt;"","PAGA",IF(CF191&gt;0,"VENCIDA",IF(CF191&gt;=-5,"POR VENCER","AL DÍA"))))</f>
        <v/>
      </c>
      <c r="CJ191" s="185" t="n"/>
      <c r="CK191" s="119">
        <f>IF(N($H191)&lt;14,"",IF(CE191="","",CE191+31))</f>
        <v/>
      </c>
      <c r="CL191" s="124">
        <f>IF(CK191="","",TODAY()-CK191)</f>
        <v/>
      </c>
      <c r="CM191" s="494" t="n"/>
      <c r="CN191" s="184" t="n"/>
      <c r="CO191" s="184">
        <f>IF(CK191="","SIN ESTADO",IF(CM191&lt;&gt;"","PAGA",IF(CL191&gt;0,"VENCIDA",IF(CL191&gt;=-5,"POR VENCER","AL DÍA"))))</f>
        <v/>
      </c>
      <c r="CP191" s="185" t="n"/>
      <c r="CQ191" s="119">
        <f>IF(N($H191)&lt;15,"",IF(CK191="","",CK191+31))</f>
        <v/>
      </c>
      <c r="CR191" s="124">
        <f>IF(CQ191="","",TODAY()-CQ191)</f>
        <v/>
      </c>
      <c r="CS191" s="494" t="n"/>
      <c r="CT191" s="184" t="n"/>
      <c r="CU191" s="184">
        <f>IF(CQ191="","SIN ESTADO",IF(CS191&lt;&gt;"","PAGA",IF(CR191&gt;0,"VENCIDA",IF(CR191&gt;=-5,"POR VENCER","AL DÍA"))))</f>
        <v/>
      </c>
      <c r="CV191" s="185" t="n"/>
      <c r="CW191" s="119">
        <f>IF(N($H191)&lt;16,"",IF(CQ191="","",CQ191+31))</f>
        <v/>
      </c>
      <c r="CX191" s="124">
        <f>IF(CW191="","",TODAY()-CW191)</f>
        <v/>
      </c>
      <c r="CY191" s="494" t="n"/>
      <c r="CZ191" s="184" t="n"/>
      <c r="DA191" s="184">
        <f>IF(CW191="","SIN ESTADO",IF(CY191&lt;&gt;"","PAGA",IF(CX191&gt;0,"VENCIDA",IF(CX191&gt;=-5,"POR VENCER","AL DÍA"))))</f>
        <v/>
      </c>
      <c r="DB191" s="185" t="n"/>
      <c r="DC191" s="119">
        <f>IF(N($H191)&lt;17,"",IF(CW191="","",CW191+31))</f>
        <v/>
      </c>
      <c r="DD191" s="124">
        <f>IF(DC191="","",TODAY()-DC191)</f>
        <v/>
      </c>
      <c r="DE191" s="494" t="n"/>
      <c r="DF191" s="184" t="n"/>
      <c r="DG191" s="184">
        <f>IF(DC191="","SIN ESTADO",IF(DE191&lt;&gt;"","PAGA",IF(DD191&gt;0,"VENCIDA",IF(DD191&gt;=-5,"POR VENCER","AL DÍA"))))</f>
        <v/>
      </c>
      <c r="DH191" s="185" t="n"/>
      <c r="DI191" s="119">
        <f>IF(N($H191)&lt;18,"",IF(DC191="","",DC191+31))</f>
        <v/>
      </c>
      <c r="DJ191" s="124">
        <f>IF(DI191="","",TODAY()-DI191)</f>
        <v/>
      </c>
      <c r="DK191" s="494" t="n"/>
      <c r="DL191" s="184" t="n"/>
      <c r="DM191" s="184">
        <f>IF(DI191="","SIN ESTADO",IF(DK191&lt;&gt;"","PAGA",IF(DJ191&gt;0,"VENCIDA",IF(DJ191&gt;=-5,"POR VENCER","AL DÍA"))))</f>
        <v/>
      </c>
      <c r="DN191" s="185" t="n"/>
      <c r="DO191" s="119">
        <f>IF(N($H191)&lt;19,"",IF(DI191="","",DI191+31))</f>
        <v/>
      </c>
      <c r="DP191" s="124">
        <f>IF(DO191="","",TODAY()-DO191)</f>
        <v/>
      </c>
      <c r="DQ191" s="494" t="n"/>
      <c r="DR191" s="184" t="n"/>
      <c r="DS191" s="184">
        <f>IF(DO191="","SIN ESTADO",IF(DQ191&lt;&gt;"","PAGA",IF(DP191&gt;0,"VENCIDA",IF(DP191&gt;=-5,"POR VENCER","AL DÍA"))))</f>
        <v/>
      </c>
      <c r="DT191" s="185" t="n"/>
      <c r="DU191" s="119">
        <f>IF(N($H191)&lt;20,"",IF(DO191="","",DO191+31))</f>
        <v/>
      </c>
      <c r="DV191" s="124">
        <f>IF(DU191="","",TODAY()-DU191)</f>
        <v/>
      </c>
      <c r="DW191" s="494" t="n"/>
      <c r="DX191" s="184" t="n"/>
      <c r="DY191" s="184">
        <f>IF(DU191="","SIN ESTADO",IF(DW191&lt;&gt;"","PAGA",IF(DV191&gt;0,"VENCIDA",IF(DV191&gt;=-5,"POR VENCER","AL DÍA"))))</f>
        <v/>
      </c>
      <c r="DZ191" s="185" t="n"/>
      <c r="EA191" s="119">
        <f>IF(N($H191)&lt;21,"",IF(DU191="","",DU191+31))</f>
        <v/>
      </c>
      <c r="EB191" s="124">
        <f>IF(EA191="","",TODAY()-EA191)</f>
        <v/>
      </c>
      <c r="EC191" s="494" t="n"/>
      <c r="ED191" s="184" t="n"/>
      <c r="EE191" s="184">
        <f>IF(EA191="","SIN ESTADO",IF(EC191&lt;&gt;"","PAGA",IF(EB191&gt;0,"VENCIDA",IF(EB191&gt;=-5,"POR VENCER","AL DÍA"))))</f>
        <v/>
      </c>
      <c r="EF191" s="185" t="n"/>
      <c r="EG191" s="119">
        <f>IF(N($H191)&lt;22,"",IF(EA191="","",EA191+31))</f>
        <v/>
      </c>
      <c r="EH191" s="124">
        <f>IF(EG191="","",TODAY()-EG191)</f>
        <v/>
      </c>
      <c r="EI191" s="494" t="n"/>
      <c r="EJ191" s="184" t="n"/>
      <c r="EK191" s="184">
        <f>IF(EG191="","SIN ESTADO",IF(EI191&lt;&gt;"","PAGA",IF(EH191&gt;0,"VENCIDA",IF(EH191&gt;=-5,"POR VENCER","AL DÍA"))))</f>
        <v/>
      </c>
      <c r="EL191" s="185" t="n"/>
      <c r="EM191" s="119">
        <f>IF(N($H191)&lt;23,"",IF(EG191="","",EG191+31))</f>
        <v/>
      </c>
      <c r="EN191" s="124">
        <f>IF(EM191="","",TODAY()-EM191)</f>
        <v/>
      </c>
      <c r="EO191" s="494" t="n"/>
      <c r="EP191" s="184" t="n"/>
      <c r="EQ191" s="184">
        <f>IF(EM191="","SIN ESTADO",IF(EO191&lt;&gt;"","PAGA",IF(EN191&gt;0,"VENCIDA",IF(EN191&gt;=-5,"POR VENCER","AL DÍA"))))</f>
        <v/>
      </c>
      <c r="ER191" s="185" t="n"/>
      <c r="ES191" s="119">
        <f>IF(N($H191)&lt;24,"",IF(EM191="","",EM191+31))</f>
        <v/>
      </c>
      <c r="ET191" s="124">
        <f>IF(ES191="","",TODAY()-ES191)</f>
        <v/>
      </c>
      <c r="EU191" s="494" t="n"/>
      <c r="EV191" s="184" t="n"/>
      <c r="EW191" s="184">
        <f>IF(ES191="","SIN ESTADO",IF(EU191&lt;&gt;"","PAGA",IF(ET191&gt;0,"VENCIDA",IF(ET191&gt;=-5,"POR VENCER","AL DÍA"))))</f>
        <v/>
      </c>
      <c r="EX191" s="185" t="n"/>
      <c r="EY191" s="119">
        <f>IF(N($H191)&lt;25,"",IF(ES191="","",ES191+31))</f>
        <v/>
      </c>
      <c r="EZ191" s="124">
        <f>IF(EY191="","",TODAY()-EY191)</f>
        <v/>
      </c>
      <c r="FA191" s="494" t="n"/>
      <c r="FB191" s="184" t="n"/>
      <c r="FC191" s="184">
        <f>IF(EY191="","SIN ESTADO",IF(FA191&lt;&gt;"","PAGA",IF(EZ191&gt;0,"VENCIDA",IF(EZ191&gt;=-5,"POR VENCER","AL DÍA"))))</f>
        <v/>
      </c>
      <c r="FD191" s="185" t="n"/>
      <c r="FE191" s="119">
        <f>IF(N($H191)&lt;26,"",IF(EY191="","",EY191+31))</f>
        <v/>
      </c>
      <c r="FF191" s="124">
        <f>IF(FE191="","",TODAY()-FE191)</f>
        <v/>
      </c>
      <c r="FG191" s="494" t="n"/>
      <c r="FH191" s="184" t="n"/>
      <c r="FI191" s="184">
        <f>IF(FE191="","SIN ESTADO",IF(FG191&lt;&gt;"","PAGA",IF(FF191&gt;0,"VENCIDA",IF(FF191&gt;=-5,"POR VENCER","AL DÍA"))))</f>
        <v/>
      </c>
      <c r="FJ191" s="185" t="n"/>
      <c r="FK191" s="119">
        <f>IF(N($H191)&lt;27,"",IF(FE191="","",FE191+31))</f>
        <v/>
      </c>
      <c r="FL191" s="124">
        <f>IF(FK191="","",TODAY()-FK191)</f>
        <v/>
      </c>
      <c r="FM191" s="494" t="n"/>
      <c r="FN191" s="184" t="n"/>
      <c r="FO191" s="184">
        <f>IF(FK191="","SIN ESTADO",IF(FM191&lt;&gt;"","PAGA",IF(FL191&gt;0,"VENCIDA",IF(FL191&gt;=-5,"POR VENCER","AL DÍA"))))</f>
        <v/>
      </c>
      <c r="FP191" s="185" t="n"/>
      <c r="FQ191" s="119">
        <f>IF(N($H191)&lt;28,"",IF(FK191="","",FK191+31))</f>
        <v/>
      </c>
      <c r="FR191" s="124">
        <f>IF(FQ191="","",TODAY()-FQ191)</f>
        <v/>
      </c>
      <c r="FS191" s="494" t="n"/>
      <c r="FT191" s="184" t="n"/>
      <c r="FU191" s="184">
        <f>IF(FQ191="","SIN ESTADO",IF(FS191&lt;&gt;"","PAGA",IF(FR191&gt;0,"VENCIDA",IF(FR191&gt;=-5,"POR VENCER","AL DÍA"))))</f>
        <v/>
      </c>
      <c r="FV191" s="185" t="n"/>
      <c r="FW191" s="119">
        <f>IF(N($H191)&lt;29,"",IF(FQ191="","",FQ191+31))</f>
        <v/>
      </c>
      <c r="FX191" s="124">
        <f>IF(FW191="","",TODAY()-FW191)</f>
        <v/>
      </c>
      <c r="FY191" s="494" t="n"/>
      <c r="FZ191" s="184" t="n"/>
      <c r="GA191" s="184">
        <f>IF(FW191="","SIN ESTADO",IF(FY191&lt;&gt;"","PAGA",IF(FX191&gt;0,"VENCIDA",IF(FX191&gt;=-5,"POR VENCER","AL DÍA"))))</f>
        <v/>
      </c>
      <c r="GB191" s="185" t="n"/>
      <c r="GC191" s="119">
        <f>IF(N($H191)&lt;30,"",IF(FW191="","",FW191+31))</f>
        <v/>
      </c>
      <c r="GD191" s="124">
        <f>IF(GC191="","",TODAY()-GC191)</f>
        <v/>
      </c>
      <c r="GE191" s="494" t="n"/>
      <c r="GF191" s="184" t="n"/>
      <c r="GG191" s="184">
        <f>IF(GC191="","SIN ESTADO",IF(GE191&lt;&gt;"","PAGA",IF(GD191&gt;0,"VENCIDA",IF(GD191&gt;=-5,"POR VENCER","AL DÍA"))))</f>
        <v/>
      </c>
      <c r="GH191" s="185" t="n"/>
      <c r="GI191" s="119">
        <f>IF(N($H191)&lt;31,"",IF(GC191="","",GC191+31))</f>
        <v/>
      </c>
      <c r="GJ191" s="124">
        <f>IF(GI191="","",TODAY()-GI191)</f>
        <v/>
      </c>
      <c r="GK191" s="494" t="n"/>
      <c r="GL191" s="184" t="n"/>
      <c r="GM191" s="184">
        <f>IF(GI191="","SIN ESTADO",IF(GK191&lt;&gt;"","PAGA",IF(GJ191&gt;0,"VENCIDA",IF(GJ191&gt;=-5,"POR VENCER","AL DÍA"))))</f>
        <v/>
      </c>
      <c r="GN191" s="185" t="n"/>
      <c r="GO191" s="119">
        <f>IF(N($H191)&lt;32,"",IF(GI191="","",GI191+31))</f>
        <v/>
      </c>
      <c r="GP191" s="124">
        <f>IF(GO191="","",TODAY()-GO191)</f>
        <v/>
      </c>
      <c r="GQ191" s="494" t="n"/>
      <c r="GR191" s="184" t="n"/>
      <c r="GS191" s="184">
        <f>IF(GO191="","SIN ESTADO",IF(GQ191&lt;&gt;"","PAGA",IF(GP191&gt;0,"VENCIDA",IF(GP191&gt;=-5,"POR VENCER","AL DÍA"))))</f>
        <v/>
      </c>
      <c r="GT191" s="185" t="n"/>
      <c r="GU191" s="119">
        <f>IF(N($H191)&lt;33,"",IF(GO191="","",GO191+31))</f>
        <v/>
      </c>
      <c r="GV191" s="124">
        <f>IF(GU191="","",TODAY()-GU191)</f>
        <v/>
      </c>
      <c r="GW191" s="494" t="n"/>
      <c r="GX191" s="184" t="n"/>
      <c r="GY191" s="184">
        <f>IF(GU191="","SIN ESTADO",IF(GW191&lt;&gt;"","PAGA",IF(GV191&gt;0,"VENCIDA",IF(GV191&gt;=-5,"POR VENCER","AL DÍA"))))</f>
        <v/>
      </c>
      <c r="GZ191" s="185" t="n"/>
      <c r="HA191" s="119">
        <f>IF(N($H191)&lt;34,"",IF(GU191="","",GU191+31))</f>
        <v/>
      </c>
      <c r="HB191" s="124">
        <f>IF(HA191="","",TODAY()-HA191)</f>
        <v/>
      </c>
      <c r="HC191" s="494" t="n"/>
      <c r="HD191" s="184" t="n"/>
      <c r="HE191" s="184">
        <f>IF(HA191="","SIN ESTADO",IF(HC191&lt;&gt;"","PAGA",IF(HB191&gt;0,"VENCIDA",IF(HB191&gt;=-5,"POR VENCER","AL DÍA"))))</f>
        <v/>
      </c>
      <c r="HF191" s="185" t="n"/>
      <c r="HG191" s="119">
        <f>IF(N($H191)&lt;35,"",IF(HA191="","",HA191+31))</f>
        <v/>
      </c>
      <c r="HH191" s="124">
        <f>IF(HG191="","",TODAY()-HG191)</f>
        <v/>
      </c>
      <c r="HI191" s="494" t="n"/>
      <c r="HJ191" s="184" t="n"/>
      <c r="HK191" s="184">
        <f>IF(HG191="","SIN ESTADO",IF(HI191&lt;&gt;"","PAGA",IF(HH191&gt;0,"VENCIDA",IF(HH191&gt;=-5,"POR VENCER","AL DÍA"))))</f>
        <v/>
      </c>
      <c r="HL191" s="168" t="n"/>
      <c r="HM191" s="119">
        <f>IF(N($H191)&lt;36,"",IF(HG191="","",HG191+31))</f>
        <v/>
      </c>
      <c r="HN191" s="124">
        <f>IF(HM191="","",TODAY()-HM191)</f>
        <v/>
      </c>
      <c r="HO191" s="494" t="n"/>
      <c r="HP191" s="184" t="n"/>
      <c r="HQ191" s="184">
        <f>IF(HM191="","SIN ESTADO",IF(HO191&lt;&gt;"","PAGA",IF(HN191&gt;0,"VENCIDA",IF(HN191&gt;=-5,"POR VENCER","AL DÍA"))))</f>
        <v/>
      </c>
      <c r="HR191" s="168" t="n"/>
      <c r="HS191" s="169">
        <f>N191+T191+Z191+AF191+AL191+AR191+AX191+BD191+BJ191+BP191+BV191+CB191+CH191+CN191+CT191+CZ191+DF191+DL191+DR191+DX191+ED191+EJ191+EP191+EV191+FB191+FH191+FN191+FT191+FZ191+GF191+GL191+GR191+GX191+HD191+HJ191+HP191</f>
        <v/>
      </c>
      <c r="HU191" s="170">
        <f>IFERROR(N($J191),0)</f>
        <v/>
      </c>
      <c r="HW191" s="170">
        <f>SUMPRODUCT((MOD(COLUMN($M191:$HR191)-COLUMN($M191),6)=0)*ISNUMBER($M191:$HR191)*($M191:$HR191&gt;=RESUMEN!$C$26)*($M191:$HR191&lt;=RESUMEN!$C$27)*IFERROR(N($N191:$HS191),0))</f>
        <v/>
      </c>
      <c r="HX191" s="170">
        <f>SUMPRODUCT((MOD(COLUMN($M191:$HR191)-COLUMN($M191),6)=0)*ISNUMBER($M191:$HR191)*($M191:$HR191&gt;=RESUMEN!$C$26)*($M191:$HR191&lt;=RESUMEN!$C$27))</f>
        <v/>
      </c>
    </row>
    <row r="192" ht="15.75" customHeight="1" s="506">
      <c r="B192" s="113">
        <f>VENTAS!A191</f>
        <v/>
      </c>
      <c r="C192" s="236">
        <f>VENTAS!B191</f>
        <v/>
      </c>
      <c r="D192" s="53">
        <f>VENTAS!C191</f>
        <v/>
      </c>
      <c r="E192" s="114">
        <f>VENTAS!D191</f>
        <v/>
      </c>
      <c r="F192" s="114">
        <f>VENTAS!J191</f>
        <v/>
      </c>
      <c r="G192" s="494">
        <f>VENTAS!F191</f>
        <v/>
      </c>
      <c r="H192" s="479">
        <f>VENTAS!K191</f>
        <v/>
      </c>
      <c r="I192" s="479">
        <f>VENTAS!M191</f>
        <v/>
      </c>
      <c r="J192" s="184">
        <f>VENTAS!L191</f>
        <v/>
      </c>
      <c r="K192" s="119">
        <f>IF(N($H192)&lt;1,"",$G192+31)</f>
        <v/>
      </c>
      <c r="L192" s="124">
        <f>IF(K192="","",TODAY()-K192)</f>
        <v/>
      </c>
      <c r="M192" s="469" t="n">
        <v>45993</v>
      </c>
      <c r="N192" s="374" t="n">
        <v>1750000</v>
      </c>
      <c r="O192" s="184">
        <f>IF(K192="","SIN ESTADO",IF(M192&lt;&gt;"","PAGA",IF(L192&gt;0,"VENCIDA",IF(L192&gt;=-5,"POR VENCER","AL DÍA"))))</f>
        <v/>
      </c>
      <c r="P192" s="185" t="inlineStr">
        <is>
          <t>TRANSFERENCIA</t>
        </is>
      </c>
      <c r="Q192" s="119">
        <f>IF(N($H192)&lt;2,"",IF(K192="","",K192+31))</f>
        <v/>
      </c>
      <c r="R192" s="124">
        <f>IF(Q192="","",TODAY()-Q192)</f>
        <v/>
      </c>
      <c r="S192" s="470" t="n">
        <v>45659</v>
      </c>
      <c r="T192" s="184" t="n">
        <v>1750000</v>
      </c>
      <c r="U192" s="184">
        <f>IF(Q192="","SIN ESTADO",IF(S192&lt;&gt;"","PAGA",IF(R192&gt;0,"VENCIDA",IF(R192&gt;=-5,"POR VENCER","AL DÍA"))))</f>
        <v/>
      </c>
      <c r="V192" s="185" t="inlineStr">
        <is>
          <t>TRANSFERENCIA</t>
        </is>
      </c>
      <c r="W192" s="119">
        <f>IF(N($H192)&lt;3,"",IF(Q192="","",Q192+31))</f>
        <v/>
      </c>
      <c r="X192" s="124">
        <f>IF(W192="","",TODAY()-W192)</f>
        <v/>
      </c>
      <c r="Y192" s="471" t="n">
        <v>46060</v>
      </c>
      <c r="Z192" s="184" t="n">
        <v>1750000</v>
      </c>
      <c r="AA192" s="184">
        <f>IF(W192="","SIN ESTADO",IF(Y192&lt;&gt;"","PAGA",IF(X192&gt;0,"VENCIDA",IF(X192&gt;=-5,"POR VENCER","AL DÍA"))))</f>
        <v/>
      </c>
      <c r="AB192" s="185" t="inlineStr">
        <is>
          <t>TRANSFERENCIA</t>
        </is>
      </c>
      <c r="AC192" s="119">
        <f>IF(N($H192)&lt;4,"",IF(W192="","",W192+31))</f>
        <v/>
      </c>
      <c r="AD192" s="124">
        <f>IF(AC192="","",TODAY()-AC192)</f>
        <v/>
      </c>
      <c r="AE192" s="497" t="n">
        <v>46084</v>
      </c>
      <c r="AF192" s="184" t="n">
        <v>1750000</v>
      </c>
      <c r="AG192" s="184">
        <f>IF(AC192="","SIN ESTADO",IF(AE192&lt;&gt;"","PAGA",IF(AD192&gt;0,"VENCIDA",IF(AD192&gt;=-5,"POR VENCER","AL DÍA"))))</f>
        <v/>
      </c>
      <c r="AH192" s="185" t="inlineStr">
        <is>
          <t>TRANSFERENCIA</t>
        </is>
      </c>
      <c r="AI192" s="119">
        <f>IF(N($H192)&lt;5,"",IF(AC192="","",AC192+31))</f>
        <v/>
      </c>
      <c r="AJ192" s="124">
        <f>IF(AI192="","",TODAY()-AI192)</f>
        <v/>
      </c>
      <c r="AK192" s="471" t="n">
        <v>46093</v>
      </c>
      <c r="AL192" s="184" t="n">
        <v>4400000</v>
      </c>
      <c r="AM192" s="184">
        <f>IF(AI192="","SIN ESTADO",IF(AK192&lt;&gt;"","PAGA",IF(AJ192&gt;0,"VENCIDA",IF(AJ192&gt;=-5,"POR VENCER","AL DÍA"))))</f>
        <v/>
      </c>
      <c r="AN192" s="185" t="inlineStr">
        <is>
          <t>TRANSFERENCIA</t>
        </is>
      </c>
      <c r="AO192" s="119">
        <f>IF(N($H192)&lt;6,"",IF(AI192="","",AI192+31))</f>
        <v/>
      </c>
      <c r="AP192" s="124">
        <f>IF(AO192="","",TODAY()-AO192)</f>
        <v/>
      </c>
      <c r="AQ192" s="488" t="n">
        <v>46110</v>
      </c>
      <c r="AR192" s="184" t="n">
        <v>875000</v>
      </c>
      <c r="AS192" s="184">
        <f>IF(AO192="","SIN ESTADO",IF(AQ192&lt;&gt;"","PAGA",IF(AP192&gt;0,"VENCIDA",IF(AP192&gt;=-5,"POR VENCER","AL DÍA"))))</f>
        <v/>
      </c>
      <c r="AT192" s="185" t="inlineStr">
        <is>
          <t>TRANSFERENCIA</t>
        </is>
      </c>
      <c r="AU192" s="119">
        <f>IF(N($H192)&lt;7,"",IF(AO192="","",AO192+31))</f>
        <v/>
      </c>
      <c r="AV192" s="124">
        <f>IF(AU192="","",TODAY()-AU192)</f>
        <v/>
      </c>
      <c r="AW192" s="494" t="n">
        <v>46112</v>
      </c>
      <c r="AX192" s="184" t="n">
        <v>4000000</v>
      </c>
      <c r="AY192" s="184">
        <f>IF(AU192="","SIN ESTADO",IF(AW192&lt;&gt;"","PAGA",IF(AV192&gt;0,"VENCIDA",IF(AV192&gt;=-5,"POR VENCER","AL DÍA"))))</f>
        <v/>
      </c>
      <c r="AZ192" s="185" t="inlineStr">
        <is>
          <t>TRANSFERENCIA</t>
        </is>
      </c>
      <c r="BA192" s="119">
        <f>IF(N($H192)&lt;8,"",IF(AU192="","",AU192+31))</f>
        <v/>
      </c>
      <c r="BB192" s="124">
        <f>IF(BA192="","",TODAY()-BA192)</f>
        <v/>
      </c>
      <c r="BC192" s="494" t="n">
        <v>46146</v>
      </c>
      <c r="BD192" s="184" t="n">
        <v>875000</v>
      </c>
      <c r="BE192" s="184">
        <f>IF(BA192="","SIN ESTADO",IF(BC192&lt;&gt;"","PAGA",IF(BB192&gt;0,"VENCIDA",IF(BB192&gt;=-5,"POR VENCER","AL DÍA"))))</f>
        <v/>
      </c>
      <c r="BF192" s="185" t="inlineStr">
        <is>
          <t>TRANSFERENCIA</t>
        </is>
      </c>
      <c r="BG192" s="119">
        <f>IF(N($H192)&lt;9,"",IF(BA192="","",BA192+31))</f>
        <v/>
      </c>
      <c r="BH192" s="124">
        <f>IF(BG192="","",TODAY()-BG192)</f>
        <v/>
      </c>
      <c r="BI192" s="494" t="n">
        <v>46155</v>
      </c>
      <c r="BJ192" s="184" t="n">
        <v>875000</v>
      </c>
      <c r="BK192" s="184">
        <f>IF(BG192="","SIN ESTADO",IF(BI192&lt;&gt;"","PAGA",IF(BH192&gt;0,"VENCIDA",IF(BH192&gt;=-5,"POR VENCER","AL DÍA"))))</f>
        <v/>
      </c>
      <c r="BL192" s="185" t="inlineStr">
        <is>
          <t>TRANSFERENCIA</t>
        </is>
      </c>
      <c r="BM192" s="119">
        <f>IF(N($H192)&lt;10,"",IF(BG192="","",BG192+31))</f>
        <v/>
      </c>
      <c r="BN192" s="124">
        <f>IF(BM192="","",TODAY()-BM192)</f>
        <v/>
      </c>
      <c r="BO192" s="494" t="n">
        <v>46176</v>
      </c>
      <c r="BP192" s="184" t="n">
        <v>7225000</v>
      </c>
      <c r="BQ192" s="184">
        <f>IF(BM192="","SIN ESTADO",IF(BO192&lt;&gt;"","PAGA",IF(BN192&gt;0,"VENCIDA",IF(BN192&gt;=-5,"POR VENCER","AL DÍA"))))</f>
        <v/>
      </c>
      <c r="BR192" s="185" t="inlineStr">
        <is>
          <t>TRANSFERENCIA</t>
        </is>
      </c>
      <c r="BS192" s="119">
        <f>IF(N($H192)&lt;11,"",IF(BM192="","",BM192+31))</f>
        <v/>
      </c>
      <c r="BT192" s="124">
        <f>IF(BS192="","",TODAY()-BS192)</f>
        <v/>
      </c>
      <c r="BU192" s="494" t="n">
        <v>46176</v>
      </c>
      <c r="BV192" s="184" t="n">
        <v>875000</v>
      </c>
      <c r="BW192" s="184">
        <f>IF(BS192="","SIN ESTADO",IF(BU192&lt;&gt;"","PAGA",IF(BT192&gt;0,"VENCIDA",IF(BT192&gt;=-5,"POR VENCER","AL DÍA"))))</f>
        <v/>
      </c>
      <c r="BX192" s="185" t="inlineStr">
        <is>
          <t>TRANSFERENCIA</t>
        </is>
      </c>
      <c r="BY192" s="119">
        <f>IF(N($H192)&lt;12,"",IF(BS192="","",BS192+31))</f>
        <v/>
      </c>
      <c r="BZ192" s="124">
        <f>IF(BY192="","",TODAY()-BY192)</f>
        <v/>
      </c>
      <c r="CA192" s="494" t="n">
        <v>46237</v>
      </c>
      <c r="CB192" s="184" t="n">
        <v>875000</v>
      </c>
      <c r="CC192" s="184">
        <f>IF(BY192="","SIN ESTADO",IF(CA192&lt;&gt;"","PAGA",IF(BZ192&gt;0,"VENCIDA",IF(BZ192&gt;=-5,"POR VENCER","AL DÍA"))))</f>
        <v/>
      </c>
      <c r="CD192" s="185" t="inlineStr">
        <is>
          <t>TRANSFERENCIA</t>
        </is>
      </c>
      <c r="CE192" s="119">
        <f>IF(N($H192)&lt;13,"",IF(BY192="","",BY192+31))</f>
        <v/>
      </c>
      <c r="CF192" s="124">
        <f>IF(CE192="","",TODAY()-CE192)</f>
        <v/>
      </c>
      <c r="CG192" s="494" t="n">
        <v>46274</v>
      </c>
      <c r="CH192" s="184" t="n">
        <v>875000</v>
      </c>
      <c r="CI192" s="184">
        <f>IF(CE192="","SIN ESTADO",IF(CG192&lt;&gt;"","PAGA",IF(CF192&gt;0,"VENCIDA",IF(CF192&gt;=-5,"POR VENCER","AL DÍA"))))</f>
        <v/>
      </c>
      <c r="CJ192" s="185" t="inlineStr">
        <is>
          <t>TRANSFERENCIA</t>
        </is>
      </c>
      <c r="CK192" s="119">
        <f>IF(N($H192)&lt;14,"",IF(CE192="","",CE192+31))</f>
        <v/>
      </c>
      <c r="CL192" s="124">
        <f>IF(CK192="","",TODAY()-CK192)</f>
        <v/>
      </c>
      <c r="CM192" s="494" t="n"/>
      <c r="CN192" s="184" t="n"/>
      <c r="CO192" s="184">
        <f>IF(CK192="","SIN ESTADO",IF(CM192&lt;&gt;"","PAGA",IF(CL192&gt;0,"VENCIDA",IF(CL192&gt;=-5,"POR VENCER","AL DÍA"))))</f>
        <v/>
      </c>
      <c r="CP192" s="185" t="n"/>
      <c r="CQ192" s="119">
        <f>IF(N($H192)&lt;15,"",IF(CK192="","",CK192+31))</f>
        <v/>
      </c>
      <c r="CR192" s="124">
        <f>IF(CQ192="","",TODAY()-CQ192)</f>
        <v/>
      </c>
      <c r="CS192" s="494" t="n"/>
      <c r="CT192" s="184" t="n"/>
      <c r="CU192" s="184">
        <f>IF(CQ192="","SIN ESTADO",IF(CS192&lt;&gt;"","PAGA",IF(CR192&gt;0,"VENCIDA",IF(CR192&gt;=-5,"POR VENCER","AL DÍA"))))</f>
        <v/>
      </c>
      <c r="CV192" s="185" t="n"/>
      <c r="CW192" s="119">
        <f>IF(N($H192)&lt;16,"",IF(CQ192="","",CQ192+31))</f>
        <v/>
      </c>
      <c r="CX192" s="124">
        <f>IF(CW192="","",TODAY()-CW192)</f>
        <v/>
      </c>
      <c r="CY192" s="494" t="n"/>
      <c r="CZ192" s="184" t="n"/>
      <c r="DA192" s="184">
        <f>IF(CW192="","SIN ESTADO",IF(CY192&lt;&gt;"","PAGA",IF(CX192&gt;0,"VENCIDA",IF(CX192&gt;=-5,"POR VENCER","AL DÍA"))))</f>
        <v/>
      </c>
      <c r="DB192" s="185" t="n"/>
      <c r="DC192" s="119">
        <f>IF(N($H192)&lt;17,"",IF(CW192="","",CW192+31))</f>
        <v/>
      </c>
      <c r="DD192" s="124">
        <f>IF(DC192="","",TODAY()-DC192)</f>
        <v/>
      </c>
      <c r="DE192" s="494" t="n"/>
      <c r="DF192" s="184" t="n"/>
      <c r="DG192" s="184">
        <f>IF(DC192="","SIN ESTADO",IF(DE192&lt;&gt;"","PAGA",IF(DD192&gt;0,"VENCIDA",IF(DD192&gt;=-5,"POR VENCER","AL DÍA"))))</f>
        <v/>
      </c>
      <c r="DH192" s="185" t="n"/>
      <c r="DI192" s="119">
        <f>IF(N($H192)&lt;18,"",IF(DC192="","",DC192+31))</f>
        <v/>
      </c>
      <c r="DJ192" s="124">
        <f>IF(DI192="","",TODAY()-DI192)</f>
        <v/>
      </c>
      <c r="DK192" s="494" t="n"/>
      <c r="DL192" s="184" t="n"/>
      <c r="DM192" s="184">
        <f>IF(DI192="","SIN ESTADO",IF(DK192&lt;&gt;"","PAGA",IF(DJ192&gt;0,"VENCIDA",IF(DJ192&gt;=-5,"POR VENCER","AL DÍA"))))</f>
        <v/>
      </c>
      <c r="DN192" s="185" t="n"/>
      <c r="DO192" s="119">
        <f>IF(N($H192)&lt;19,"",IF(DI192="","",DI192+31))</f>
        <v/>
      </c>
      <c r="DP192" s="124">
        <f>IF(DO192="","",TODAY()-DO192)</f>
        <v/>
      </c>
      <c r="DQ192" s="494" t="n"/>
      <c r="DR192" s="184" t="n"/>
      <c r="DS192" s="184">
        <f>IF(DO192="","SIN ESTADO",IF(DQ192&lt;&gt;"","PAGA",IF(DP192&gt;0,"VENCIDA",IF(DP192&gt;=-5,"POR VENCER","AL DÍA"))))</f>
        <v/>
      </c>
      <c r="DT192" s="185" t="n"/>
      <c r="DU192" s="119">
        <f>IF(N($H192)&lt;20,"",IF(DO192="","",DO192+31))</f>
        <v/>
      </c>
      <c r="DV192" s="124">
        <f>IF(DU192="","",TODAY()-DU192)</f>
        <v/>
      </c>
      <c r="DW192" s="494" t="n"/>
      <c r="DX192" s="184" t="n"/>
      <c r="DY192" s="184">
        <f>IF(DU192="","SIN ESTADO",IF(DW192&lt;&gt;"","PAGA",IF(DV192&gt;0,"VENCIDA",IF(DV192&gt;=-5,"POR VENCER","AL DÍA"))))</f>
        <v/>
      </c>
      <c r="DZ192" s="185" t="n"/>
      <c r="EA192" s="119">
        <f>IF(N($H192)&lt;21,"",IF(DU192="","",DU192+31))</f>
        <v/>
      </c>
      <c r="EB192" s="124">
        <f>IF(EA192="","",TODAY()-EA192)</f>
        <v/>
      </c>
      <c r="EC192" s="494" t="n"/>
      <c r="ED192" s="184" t="n"/>
      <c r="EE192" s="184">
        <f>IF(EA192="","SIN ESTADO",IF(EC192&lt;&gt;"","PAGA",IF(EB192&gt;0,"VENCIDA",IF(EB192&gt;=-5,"POR VENCER","AL DÍA"))))</f>
        <v/>
      </c>
      <c r="EF192" s="185" t="n"/>
      <c r="EG192" s="119">
        <f>IF(N($H192)&lt;22,"",IF(EA192="","",EA192+31))</f>
        <v/>
      </c>
      <c r="EH192" s="124">
        <f>IF(EG192="","",TODAY()-EG192)</f>
        <v/>
      </c>
      <c r="EI192" s="494" t="n"/>
      <c r="EJ192" s="184" t="n"/>
      <c r="EK192" s="184">
        <f>IF(EG192="","SIN ESTADO",IF(EI192&lt;&gt;"","PAGA",IF(EH192&gt;0,"VENCIDA",IF(EH192&gt;=-5,"POR VENCER","AL DÍA"))))</f>
        <v/>
      </c>
      <c r="EL192" s="185" t="n"/>
      <c r="EM192" s="119">
        <f>IF(N($H192)&lt;23,"",IF(EG192="","",EG192+31))</f>
        <v/>
      </c>
      <c r="EN192" s="124">
        <f>IF(EM192="","",TODAY()-EM192)</f>
        <v/>
      </c>
      <c r="EO192" s="494" t="n"/>
      <c r="EP192" s="184" t="n"/>
      <c r="EQ192" s="184">
        <f>IF(EM192="","SIN ESTADO",IF(EO192&lt;&gt;"","PAGA",IF(EN192&gt;0,"VENCIDA",IF(EN192&gt;=-5,"POR VENCER","AL DÍA"))))</f>
        <v/>
      </c>
      <c r="ER192" s="185" t="n"/>
      <c r="ES192" s="119">
        <f>IF(N($H192)&lt;24,"",IF(EM192="","",EM192+31))</f>
        <v/>
      </c>
      <c r="ET192" s="124">
        <f>IF(ES192="","",TODAY()-ES192)</f>
        <v/>
      </c>
      <c r="EU192" s="494" t="n"/>
      <c r="EV192" s="184" t="n"/>
      <c r="EW192" s="184">
        <f>IF(ES192="","SIN ESTADO",IF(EU192&lt;&gt;"","PAGA",IF(ET192&gt;0,"VENCIDA",IF(ET192&gt;=-5,"POR VENCER","AL DÍA"))))</f>
        <v/>
      </c>
      <c r="EX192" s="185" t="n"/>
      <c r="EY192" s="119">
        <f>IF(N($H192)&lt;25,"",IF(ES192="","",ES192+31))</f>
        <v/>
      </c>
      <c r="EZ192" s="124">
        <f>IF(EY192="","",TODAY()-EY192)</f>
        <v/>
      </c>
      <c r="FA192" s="494" t="n"/>
      <c r="FB192" s="184" t="n"/>
      <c r="FC192" s="184">
        <f>IF(EY192="","SIN ESTADO",IF(FA192&lt;&gt;"","PAGA",IF(EZ192&gt;0,"VENCIDA",IF(EZ192&gt;=-5,"POR VENCER","AL DÍA"))))</f>
        <v/>
      </c>
      <c r="FD192" s="185" t="n"/>
      <c r="FE192" s="119">
        <f>IF(N($H192)&lt;26,"",IF(EY192="","",EY192+31))</f>
        <v/>
      </c>
      <c r="FF192" s="124">
        <f>IF(FE192="","",TODAY()-FE192)</f>
        <v/>
      </c>
      <c r="FG192" s="494" t="n"/>
      <c r="FH192" s="184" t="n"/>
      <c r="FI192" s="184">
        <f>IF(FE192="","SIN ESTADO",IF(FG192&lt;&gt;"","PAGA",IF(FF192&gt;0,"VENCIDA",IF(FF192&gt;=-5,"POR VENCER","AL DÍA"))))</f>
        <v/>
      </c>
      <c r="FJ192" s="185" t="n"/>
      <c r="FK192" s="119">
        <f>IF(N($H192)&lt;27,"",IF(FE192="","",FE192+31))</f>
        <v/>
      </c>
      <c r="FL192" s="124">
        <f>IF(FK192="","",TODAY()-FK192)</f>
        <v/>
      </c>
      <c r="FM192" s="494" t="n"/>
      <c r="FN192" s="184" t="n"/>
      <c r="FO192" s="184">
        <f>IF(FK192="","SIN ESTADO",IF(FM192&lt;&gt;"","PAGA",IF(FL192&gt;0,"VENCIDA",IF(FL192&gt;=-5,"POR VENCER","AL DÍA"))))</f>
        <v/>
      </c>
      <c r="FP192" s="185" t="n"/>
      <c r="FQ192" s="119">
        <f>IF(N($H192)&lt;28,"",IF(FK192="","",FK192+31))</f>
        <v/>
      </c>
      <c r="FR192" s="124">
        <f>IF(FQ192="","",TODAY()-FQ192)</f>
        <v/>
      </c>
      <c r="FS192" s="494" t="n"/>
      <c r="FT192" s="184" t="n"/>
      <c r="FU192" s="184">
        <f>IF(FQ192="","SIN ESTADO",IF(FS192&lt;&gt;"","PAGA",IF(FR192&gt;0,"VENCIDA",IF(FR192&gt;=-5,"POR VENCER","AL DÍA"))))</f>
        <v/>
      </c>
      <c r="FV192" s="185" t="n"/>
      <c r="FW192" s="119">
        <f>IF(N($H192)&lt;29,"",IF(FQ192="","",FQ192+31))</f>
        <v/>
      </c>
      <c r="FX192" s="124">
        <f>IF(FW192="","",TODAY()-FW192)</f>
        <v/>
      </c>
      <c r="FY192" s="494" t="n"/>
      <c r="FZ192" s="184" t="n"/>
      <c r="GA192" s="184">
        <f>IF(FW192="","SIN ESTADO",IF(FY192&lt;&gt;"","PAGA",IF(FX192&gt;0,"VENCIDA",IF(FX192&gt;=-5,"POR VENCER","AL DÍA"))))</f>
        <v/>
      </c>
      <c r="GB192" s="185" t="n"/>
      <c r="GC192" s="119">
        <f>IF(N($H192)&lt;30,"",IF(FW192="","",FW192+31))</f>
        <v/>
      </c>
      <c r="GD192" s="124">
        <f>IF(GC192="","",TODAY()-GC192)</f>
        <v/>
      </c>
      <c r="GE192" s="494" t="n"/>
      <c r="GF192" s="184" t="n"/>
      <c r="GG192" s="184">
        <f>IF(GC192="","SIN ESTADO",IF(GE192&lt;&gt;"","PAGA",IF(GD192&gt;0,"VENCIDA",IF(GD192&gt;=-5,"POR VENCER","AL DÍA"))))</f>
        <v/>
      </c>
      <c r="GH192" s="185" t="n"/>
      <c r="GI192" s="119">
        <f>IF(N($H192)&lt;31,"",IF(GC192="","",GC192+31))</f>
        <v/>
      </c>
      <c r="GJ192" s="124">
        <f>IF(GI192="","",TODAY()-GI192)</f>
        <v/>
      </c>
      <c r="GK192" s="494" t="n"/>
      <c r="GL192" s="184" t="n"/>
      <c r="GM192" s="184">
        <f>IF(GI192="","SIN ESTADO",IF(GK192&lt;&gt;"","PAGA",IF(GJ192&gt;0,"VENCIDA",IF(GJ192&gt;=-5,"POR VENCER","AL DÍA"))))</f>
        <v/>
      </c>
      <c r="GN192" s="185" t="n"/>
      <c r="GO192" s="119">
        <f>IF(N($H192)&lt;32,"",IF(GI192="","",GI192+31))</f>
        <v/>
      </c>
      <c r="GP192" s="124">
        <f>IF(GO192="","",TODAY()-GO192)</f>
        <v/>
      </c>
      <c r="GQ192" s="494" t="n"/>
      <c r="GR192" s="184" t="n"/>
      <c r="GS192" s="184">
        <f>IF(GO192="","SIN ESTADO",IF(GQ192&lt;&gt;"","PAGA",IF(GP192&gt;0,"VENCIDA",IF(GP192&gt;=-5,"POR VENCER","AL DÍA"))))</f>
        <v/>
      </c>
      <c r="GT192" s="185" t="n"/>
      <c r="GU192" s="119">
        <f>IF(N($H192)&lt;33,"",IF(GO192="","",GO192+31))</f>
        <v/>
      </c>
      <c r="GV192" s="124">
        <f>IF(GU192="","",TODAY()-GU192)</f>
        <v/>
      </c>
      <c r="GW192" s="494" t="n"/>
      <c r="GX192" s="184" t="n"/>
      <c r="GY192" s="184">
        <f>IF(GU192="","SIN ESTADO",IF(GW192&lt;&gt;"","PAGA",IF(GV192&gt;0,"VENCIDA",IF(GV192&gt;=-5,"POR VENCER","AL DÍA"))))</f>
        <v/>
      </c>
      <c r="GZ192" s="185" t="n"/>
      <c r="HA192" s="119">
        <f>IF(N($H192)&lt;34,"",IF(GU192="","",GU192+31))</f>
        <v/>
      </c>
      <c r="HB192" s="124">
        <f>IF(HA192="","",TODAY()-HA192)</f>
        <v/>
      </c>
      <c r="HC192" s="494" t="n"/>
      <c r="HD192" s="184" t="n"/>
      <c r="HE192" s="184">
        <f>IF(HA192="","SIN ESTADO",IF(HC192&lt;&gt;"","PAGA",IF(HB192&gt;0,"VENCIDA",IF(HB192&gt;=-5,"POR VENCER","AL DÍA"))))</f>
        <v/>
      </c>
      <c r="HF192" s="185" t="n"/>
      <c r="HG192" s="119">
        <f>IF(N($H192)&lt;35,"",IF(HA192="","",HA192+31))</f>
        <v/>
      </c>
      <c r="HH192" s="124">
        <f>IF(HG192="","",TODAY()-HG192)</f>
        <v/>
      </c>
      <c r="HI192" s="494" t="n"/>
      <c r="HJ192" s="184" t="n"/>
      <c r="HK192" s="184">
        <f>IF(HG192="","SIN ESTADO",IF(HI192&lt;&gt;"","PAGA",IF(HH192&gt;0,"VENCIDA",IF(HH192&gt;=-5,"POR VENCER","AL DÍA"))))</f>
        <v/>
      </c>
      <c r="HL192" s="168" t="n"/>
      <c r="HM192" s="119">
        <f>IF(N($H192)&lt;36,"",IF(HG192="","",HG192+31))</f>
        <v/>
      </c>
      <c r="HN192" s="124">
        <f>IF(HM192="","",TODAY()-HM192)</f>
        <v/>
      </c>
      <c r="HO192" s="494" t="n"/>
      <c r="HP192" s="184" t="n"/>
      <c r="HQ192" s="184">
        <f>IF(HM192="","SIN ESTADO",IF(HO192&lt;&gt;"","PAGA",IF(HN192&gt;0,"VENCIDA",IF(HN192&gt;=-5,"POR VENCER","AL DÍA"))))</f>
        <v/>
      </c>
      <c r="HR192" s="168" t="n"/>
      <c r="HS192" s="169">
        <f>N192+T192+Z192+AF192+AL192+AR192+AX192+BD192+BJ192+BP192+BV192+CB192+CH192+CN192+CT192+CZ192+DF192+DL192+DR192+DX192+ED192+EJ192+EP192+EV192+FB192+FH192+FN192+FT192+FZ192+GF192+GL192+GR192+GX192+HD192+HJ192+HP192</f>
        <v/>
      </c>
      <c r="HU192" s="170">
        <f>IFERROR(N($J192),0)</f>
        <v/>
      </c>
      <c r="HW192" s="170">
        <f>SUMPRODUCT((MOD(COLUMN($M192:$HR192)-COLUMN($M192),6)=0)*ISNUMBER($M192:$HR192)*($M192:$HR192&gt;=RESUMEN!$C$26)*($M192:$HR192&lt;=RESUMEN!$C$27)*IFERROR(N($N192:$HS192),0))</f>
        <v/>
      </c>
      <c r="HX192" s="170">
        <f>SUMPRODUCT((MOD(COLUMN($M192:$HR192)-COLUMN($M192),6)=0)*ISNUMBER($M192:$HR192)*($M192:$HR192&gt;=RESUMEN!$C$26)*($M192:$HR192&lt;=RESUMEN!$C$27))</f>
        <v/>
      </c>
    </row>
    <row r="193" ht="15.75" customHeight="1" s="506">
      <c r="B193" s="113">
        <f>VENTAS!A192</f>
        <v/>
      </c>
      <c r="C193" s="236">
        <f>VENTAS!B192</f>
        <v/>
      </c>
      <c r="D193" s="53">
        <f>VENTAS!C192</f>
        <v/>
      </c>
      <c r="E193" s="114">
        <f>VENTAS!D192</f>
        <v/>
      </c>
      <c r="F193" s="114">
        <f>VENTAS!J192</f>
        <v/>
      </c>
      <c r="G193" s="494">
        <f>VENTAS!F192</f>
        <v/>
      </c>
      <c r="H193" s="479">
        <f>VENTAS!K192</f>
        <v/>
      </c>
      <c r="I193" s="479">
        <f>VENTAS!M192</f>
        <v/>
      </c>
      <c r="J193" s="184">
        <f>VENTAS!L192</f>
        <v/>
      </c>
      <c r="K193" s="119">
        <f>IF(N($H193)&lt;1,"",$G193+31)</f>
        <v/>
      </c>
      <c r="L193" s="124">
        <f>IF(K193="","",TODAY()-K193)</f>
        <v/>
      </c>
      <c r="M193" s="469" t="n">
        <v>45932</v>
      </c>
      <c r="N193" s="374" t="n">
        <v>1100000</v>
      </c>
      <c r="O193" s="184">
        <f>IF(K193="","SIN ESTADO",IF(M193&lt;&gt;"","PAGA",IF(L193&gt;0,"VENCIDA",IF(L193&gt;=-5,"POR VENCER","AL DÍA"))))</f>
        <v/>
      </c>
      <c r="P193" s="185" t="inlineStr">
        <is>
          <t>EFECTIVO</t>
        </is>
      </c>
      <c r="Q193" s="119">
        <f>IF(N($H193)&lt;2,"",IF(K193="","",K193+31))</f>
        <v/>
      </c>
      <c r="R193" s="124">
        <f>IF(Q193="","",TODAY()-Q193)</f>
        <v/>
      </c>
      <c r="S193" s="470" t="n">
        <v>45979</v>
      </c>
      <c r="T193" s="184" t="n">
        <v>1000000</v>
      </c>
      <c r="U193" s="184">
        <f>IF(Q193="","SIN ESTADO",IF(S193&lt;&gt;"","PAGA",IF(R193&gt;0,"VENCIDA",IF(R193&gt;=-5,"POR VENCER","AL DÍA"))))</f>
        <v/>
      </c>
      <c r="V193" s="185" t="inlineStr">
        <is>
          <t>TRANSFERENCIA</t>
        </is>
      </c>
      <c r="W193" s="119">
        <f>IF(N($H193)&lt;3,"",IF(Q193="","",Q193+31))</f>
        <v/>
      </c>
      <c r="X193" s="124">
        <f>IF(W193="","",TODAY()-W193)</f>
        <v/>
      </c>
      <c r="Y193" s="471" t="n">
        <v>46080</v>
      </c>
      <c r="Z193" s="184" t="n">
        <v>1000000</v>
      </c>
      <c r="AA193" s="184">
        <f>IF(W193="","SIN ESTADO",IF(Y193&lt;&gt;"","PAGA",IF(X193&gt;0,"VENCIDA",IF(X193&gt;=-5,"POR VENCER","AL DÍA"))))</f>
        <v/>
      </c>
      <c r="AB193" s="185" t="inlineStr">
        <is>
          <t>TRANSFERENCIA</t>
        </is>
      </c>
      <c r="AC193" s="119">
        <f>IF(N($H193)&lt;4,"",IF(W193="","",W193+31))</f>
        <v/>
      </c>
      <c r="AD193" s="124">
        <f>IF(AC193="","",TODAY()-AC193)</f>
        <v/>
      </c>
      <c r="AE193" s="471" t="n">
        <v>46080</v>
      </c>
      <c r="AF193" s="184" t="n">
        <v>1000000</v>
      </c>
      <c r="AG193" s="184">
        <f>IF(AC193="","SIN ESTADO",IF(AE193&lt;&gt;"","PAGA",IF(AD193&gt;0,"VENCIDA",IF(AD193&gt;=-5,"POR VENCER","AL DÍA"))))</f>
        <v/>
      </c>
      <c r="AH193" s="185" t="inlineStr">
        <is>
          <t>TRANSFERENCIA</t>
        </is>
      </c>
      <c r="AI193" s="119">
        <f>IF(N($H193)&lt;5,"",IF(AC193="","",AC193+31))</f>
        <v/>
      </c>
      <c r="AJ193" s="124">
        <f>IF(AI193="","",TODAY()-AI193)</f>
        <v/>
      </c>
      <c r="AK193" s="471" t="n">
        <v>46080</v>
      </c>
      <c r="AL193" s="184" t="n">
        <v>1000000</v>
      </c>
      <c r="AM193" s="184">
        <f>IF(AI193="","SIN ESTADO",IF(AK193&lt;&gt;"","PAGA",IF(AJ193&gt;0,"VENCIDA",IF(AJ193&gt;=-5,"POR VENCER","AL DÍA"))))</f>
        <v/>
      </c>
      <c r="AN193" s="185" t="inlineStr">
        <is>
          <t>TRANSFERENCIA</t>
        </is>
      </c>
      <c r="AO193" s="119">
        <f>IF(N($H193)&lt;6,"",IF(AI193="","",AI193+31))</f>
        <v/>
      </c>
      <c r="AP193" s="124">
        <f>IF(AO193="","",TODAY()-AO193)</f>
        <v/>
      </c>
      <c r="AQ193" s="270" t="n">
        <v>46178</v>
      </c>
      <c r="AR193" s="184" t="n">
        <v>1000000</v>
      </c>
      <c r="AS193" s="184">
        <f>IF(AO193="","SIN ESTADO",IF(AQ193&lt;&gt;"","PAGA",IF(AP193&gt;0,"VENCIDA",IF(AP193&gt;=-5,"POR VENCER","AL DÍA"))))</f>
        <v/>
      </c>
      <c r="AT193" s="185" t="inlineStr">
        <is>
          <t>TRANSFERENCIA</t>
        </is>
      </c>
      <c r="AU193" s="119">
        <f>IF(N($H193)&lt;7,"",IF(AO193="","",AO193+31))</f>
        <v/>
      </c>
      <c r="AV193" s="124">
        <f>IF(AU193="","",TODAY()-AU193)</f>
        <v/>
      </c>
      <c r="AW193" s="494" t="n"/>
      <c r="AX193" s="184" t="n"/>
      <c r="AY193" s="184">
        <f>IF(AU193="","SIN ESTADO",IF(AW193&lt;&gt;"","PAGA",IF(AV193&gt;0,"VENCIDA",IF(AV193&gt;=-5,"POR VENCER","AL DÍA"))))</f>
        <v/>
      </c>
      <c r="AZ193" s="185" t="n"/>
      <c r="BA193" s="119">
        <f>IF(N($H193)&lt;8,"",IF(AU193="","",AU193+31))</f>
        <v/>
      </c>
      <c r="BB193" s="124">
        <f>IF(BA193="","",TODAY()-BA193)</f>
        <v/>
      </c>
      <c r="BC193" s="494" t="n"/>
      <c r="BD193" s="184" t="n"/>
      <c r="BE193" s="184">
        <f>IF(BA193="","SIN ESTADO",IF(BC193&lt;&gt;"","PAGA",IF(BB193&gt;0,"VENCIDA",IF(BB193&gt;=-5,"POR VENCER","AL DÍA"))))</f>
        <v/>
      </c>
      <c r="BF193" s="185" t="n"/>
      <c r="BG193" s="119">
        <f>IF(N($H193)&lt;9,"",IF(BA193="","",BA193+31))</f>
        <v/>
      </c>
      <c r="BH193" s="124">
        <f>IF(BG193="","",TODAY()-BG193)</f>
        <v/>
      </c>
      <c r="BI193" s="494" t="n"/>
      <c r="BJ193" s="184" t="n"/>
      <c r="BK193" s="184">
        <f>IF(BG193="","SIN ESTADO",IF(BI193&lt;&gt;"","PAGA",IF(BH193&gt;0,"VENCIDA",IF(BH193&gt;=-5,"POR VENCER","AL DÍA"))))</f>
        <v/>
      </c>
      <c r="BL193" s="185" t="n"/>
      <c r="BM193" s="119">
        <f>IF(N($H193)&lt;10,"",IF(BG193="","",BG193+31))</f>
        <v/>
      </c>
      <c r="BN193" s="124">
        <f>IF(BM193="","",TODAY()-BM193)</f>
        <v/>
      </c>
      <c r="BO193" s="494" t="n"/>
      <c r="BP193" s="184" t="n"/>
      <c r="BQ193" s="184">
        <f>IF(BM193="","SIN ESTADO",IF(BO193&lt;&gt;"","PAGA",IF(BN193&gt;0,"VENCIDA",IF(BN193&gt;=-5,"POR VENCER","AL DÍA"))))</f>
        <v/>
      </c>
      <c r="BR193" s="185" t="n"/>
      <c r="BS193" s="119">
        <f>IF(N($H193)&lt;11,"",IF(BM193="","",BM193+31))</f>
        <v/>
      </c>
      <c r="BT193" s="124">
        <f>IF(BS193="","",TODAY()-BS193)</f>
        <v/>
      </c>
      <c r="BU193" s="494" t="n"/>
      <c r="BV193" s="184" t="n"/>
      <c r="BW193" s="184">
        <f>IF(BS193="","SIN ESTADO",IF(BU193&lt;&gt;"","PAGA",IF(BT193&gt;0,"VENCIDA",IF(BT193&gt;=-5,"POR VENCER","AL DÍA"))))</f>
        <v/>
      </c>
      <c r="BX193" s="185" t="n"/>
      <c r="BY193" s="119">
        <f>IF(N($H193)&lt;12,"",IF(BS193="","",BS193+31))</f>
        <v/>
      </c>
      <c r="BZ193" s="124">
        <f>IF(BY193="","",TODAY()-BY193)</f>
        <v/>
      </c>
      <c r="CA193" s="494" t="n"/>
      <c r="CB193" s="184" t="n"/>
      <c r="CC193" s="184">
        <f>IF(BY193="","SIN ESTADO",IF(CA193&lt;&gt;"","PAGA",IF(BZ193&gt;0,"VENCIDA",IF(BZ193&gt;=-5,"POR VENCER","AL DÍA"))))</f>
        <v/>
      </c>
      <c r="CD193" s="185" t="n"/>
      <c r="CE193" s="119">
        <f>IF(N($H193)&lt;13,"",IF(BY193="","",BY193+31))</f>
        <v/>
      </c>
      <c r="CF193" s="124">
        <f>IF(CE193="","",TODAY()-CE193)</f>
        <v/>
      </c>
      <c r="CG193" s="494" t="n"/>
      <c r="CH193" s="184" t="n"/>
      <c r="CI193" s="184">
        <f>IF(CE193="","SIN ESTADO",IF(CG193&lt;&gt;"","PAGA",IF(CF193&gt;0,"VENCIDA",IF(CF193&gt;=-5,"POR VENCER","AL DÍA"))))</f>
        <v/>
      </c>
      <c r="CJ193" s="185" t="n"/>
      <c r="CK193" s="119">
        <f>IF(N($H193)&lt;14,"",IF(CE193="","",CE193+31))</f>
        <v/>
      </c>
      <c r="CL193" s="124">
        <f>IF(CK193="","",TODAY()-CK193)</f>
        <v/>
      </c>
      <c r="CM193" s="494" t="n"/>
      <c r="CN193" s="184" t="n"/>
      <c r="CO193" s="184">
        <f>IF(CK193="","SIN ESTADO",IF(CM193&lt;&gt;"","PAGA",IF(CL193&gt;0,"VENCIDA",IF(CL193&gt;=-5,"POR VENCER","AL DÍA"))))</f>
        <v/>
      </c>
      <c r="CP193" s="185" t="n"/>
      <c r="CQ193" s="119">
        <f>IF(N($H193)&lt;15,"",IF(CK193="","",CK193+31))</f>
        <v/>
      </c>
      <c r="CR193" s="124">
        <f>IF(CQ193="","",TODAY()-CQ193)</f>
        <v/>
      </c>
      <c r="CS193" s="494" t="n"/>
      <c r="CT193" s="184" t="n"/>
      <c r="CU193" s="184">
        <f>IF(CQ193="","SIN ESTADO",IF(CS193&lt;&gt;"","PAGA",IF(CR193&gt;0,"VENCIDA",IF(CR193&gt;=-5,"POR VENCER","AL DÍA"))))</f>
        <v/>
      </c>
      <c r="CV193" s="185" t="n"/>
      <c r="CW193" s="119">
        <f>IF(N($H193)&lt;16,"",IF(CQ193="","",CQ193+31))</f>
        <v/>
      </c>
      <c r="CX193" s="124">
        <f>IF(CW193="","",TODAY()-CW193)</f>
        <v/>
      </c>
      <c r="CY193" s="494" t="n"/>
      <c r="CZ193" s="184" t="n"/>
      <c r="DA193" s="184">
        <f>IF(CW193="","SIN ESTADO",IF(CY193&lt;&gt;"","PAGA",IF(CX193&gt;0,"VENCIDA",IF(CX193&gt;=-5,"POR VENCER","AL DÍA"))))</f>
        <v/>
      </c>
      <c r="DB193" s="185" t="n"/>
      <c r="DC193" s="119">
        <f>IF(N($H193)&lt;17,"",IF(CW193="","",CW193+31))</f>
        <v/>
      </c>
      <c r="DD193" s="124">
        <f>IF(DC193="","",TODAY()-DC193)</f>
        <v/>
      </c>
      <c r="DE193" s="494" t="n"/>
      <c r="DF193" s="184" t="n"/>
      <c r="DG193" s="184">
        <f>IF(DC193="","SIN ESTADO",IF(DE193&lt;&gt;"","PAGA",IF(DD193&gt;0,"VENCIDA",IF(DD193&gt;=-5,"POR VENCER","AL DÍA"))))</f>
        <v/>
      </c>
      <c r="DH193" s="185" t="n"/>
      <c r="DI193" s="119">
        <f>IF(N($H193)&lt;18,"",IF(DC193="","",DC193+31))</f>
        <v/>
      </c>
      <c r="DJ193" s="124">
        <f>IF(DI193="","",TODAY()-DI193)</f>
        <v/>
      </c>
      <c r="DK193" s="494" t="n"/>
      <c r="DL193" s="184" t="n"/>
      <c r="DM193" s="184">
        <f>IF(DI193="","SIN ESTADO",IF(DK193&lt;&gt;"","PAGA",IF(DJ193&gt;0,"VENCIDA",IF(DJ193&gt;=-5,"POR VENCER","AL DÍA"))))</f>
        <v/>
      </c>
      <c r="DN193" s="185" t="n"/>
      <c r="DO193" s="119">
        <f>IF(N($H193)&lt;19,"",IF(DI193="","",DI193+31))</f>
        <v/>
      </c>
      <c r="DP193" s="124">
        <f>IF(DO193="","",TODAY()-DO193)</f>
        <v/>
      </c>
      <c r="DQ193" s="494" t="n"/>
      <c r="DR193" s="184" t="n"/>
      <c r="DS193" s="184">
        <f>IF(DO193="","SIN ESTADO",IF(DQ193&lt;&gt;"","PAGA",IF(DP193&gt;0,"VENCIDA",IF(DP193&gt;=-5,"POR VENCER","AL DÍA"))))</f>
        <v/>
      </c>
      <c r="DT193" s="185" t="n"/>
      <c r="DU193" s="119">
        <f>IF(N($H193)&lt;20,"",IF(DO193="","",DO193+31))</f>
        <v/>
      </c>
      <c r="DV193" s="124">
        <f>IF(DU193="","",TODAY()-DU193)</f>
        <v/>
      </c>
      <c r="DW193" s="494" t="n"/>
      <c r="DX193" s="184" t="n"/>
      <c r="DY193" s="184">
        <f>IF(DU193="","SIN ESTADO",IF(DW193&lt;&gt;"","PAGA",IF(DV193&gt;0,"VENCIDA",IF(DV193&gt;=-5,"POR VENCER","AL DÍA"))))</f>
        <v/>
      </c>
      <c r="DZ193" s="185" t="n"/>
      <c r="EA193" s="119">
        <f>IF(N($H193)&lt;21,"",IF(DU193="","",DU193+31))</f>
        <v/>
      </c>
      <c r="EB193" s="124">
        <f>IF(EA193="","",TODAY()-EA193)</f>
        <v/>
      </c>
      <c r="EC193" s="494" t="n"/>
      <c r="ED193" s="184" t="n"/>
      <c r="EE193" s="184">
        <f>IF(EA193="","SIN ESTADO",IF(EC193&lt;&gt;"","PAGA",IF(EB193&gt;0,"VENCIDA",IF(EB193&gt;=-5,"POR VENCER","AL DÍA"))))</f>
        <v/>
      </c>
      <c r="EF193" s="185" t="n"/>
      <c r="EG193" s="119">
        <f>IF(N($H193)&lt;22,"",IF(EA193="","",EA193+31))</f>
        <v/>
      </c>
      <c r="EH193" s="124">
        <f>IF(EG193="","",TODAY()-EG193)</f>
        <v/>
      </c>
      <c r="EI193" s="494" t="n"/>
      <c r="EJ193" s="184" t="n"/>
      <c r="EK193" s="184">
        <f>IF(EG193="","SIN ESTADO",IF(EI193&lt;&gt;"","PAGA",IF(EH193&gt;0,"VENCIDA",IF(EH193&gt;=-5,"POR VENCER","AL DÍA"))))</f>
        <v/>
      </c>
      <c r="EL193" s="185" t="n"/>
      <c r="EM193" s="119">
        <f>IF(N($H193)&lt;23,"",IF(EG193="","",EG193+31))</f>
        <v/>
      </c>
      <c r="EN193" s="124">
        <f>IF(EM193="","",TODAY()-EM193)</f>
        <v/>
      </c>
      <c r="EO193" s="494" t="n"/>
      <c r="EP193" s="184" t="n"/>
      <c r="EQ193" s="184">
        <f>IF(EM193="","SIN ESTADO",IF(EO193&lt;&gt;"","PAGA",IF(EN193&gt;0,"VENCIDA",IF(EN193&gt;=-5,"POR VENCER","AL DÍA"))))</f>
        <v/>
      </c>
      <c r="ER193" s="185" t="n"/>
      <c r="ES193" s="119">
        <f>IF(N($H193)&lt;24,"",IF(EM193="","",EM193+31))</f>
        <v/>
      </c>
      <c r="ET193" s="124">
        <f>IF(ES193="","",TODAY()-ES193)</f>
        <v/>
      </c>
      <c r="EU193" s="494" t="n"/>
      <c r="EV193" s="184" t="n"/>
      <c r="EW193" s="184">
        <f>IF(ES193="","SIN ESTADO",IF(EU193&lt;&gt;"","PAGA",IF(ET193&gt;0,"VENCIDA",IF(ET193&gt;=-5,"POR VENCER","AL DÍA"))))</f>
        <v/>
      </c>
      <c r="EX193" s="185" t="n"/>
      <c r="EY193" s="119">
        <f>IF(N($H193)&lt;25,"",IF(ES193="","",ES193+31))</f>
        <v/>
      </c>
      <c r="EZ193" s="124">
        <f>IF(EY193="","",TODAY()-EY193)</f>
        <v/>
      </c>
      <c r="FA193" s="494" t="n"/>
      <c r="FB193" s="184" t="n"/>
      <c r="FC193" s="184">
        <f>IF(EY193="","SIN ESTADO",IF(FA193&lt;&gt;"","PAGA",IF(EZ193&gt;0,"VENCIDA",IF(EZ193&gt;=-5,"POR VENCER","AL DÍA"))))</f>
        <v/>
      </c>
      <c r="FD193" s="185" t="n"/>
      <c r="FE193" s="119">
        <f>IF(N($H193)&lt;26,"",IF(EY193="","",EY193+31))</f>
        <v/>
      </c>
      <c r="FF193" s="124">
        <f>IF(FE193="","",TODAY()-FE193)</f>
        <v/>
      </c>
      <c r="FG193" s="494" t="n"/>
      <c r="FH193" s="184" t="n"/>
      <c r="FI193" s="184">
        <f>IF(FE193="","SIN ESTADO",IF(FG193&lt;&gt;"","PAGA",IF(FF193&gt;0,"VENCIDA",IF(FF193&gt;=-5,"POR VENCER","AL DÍA"))))</f>
        <v/>
      </c>
      <c r="FJ193" s="185" t="n"/>
      <c r="FK193" s="119">
        <f>IF(N($H193)&lt;27,"",IF(FE193="","",FE193+31))</f>
        <v/>
      </c>
      <c r="FL193" s="124">
        <f>IF(FK193="","",TODAY()-FK193)</f>
        <v/>
      </c>
      <c r="FM193" s="494" t="n"/>
      <c r="FN193" s="184" t="n"/>
      <c r="FO193" s="184">
        <f>IF(FK193="","SIN ESTADO",IF(FM193&lt;&gt;"","PAGA",IF(FL193&gt;0,"VENCIDA",IF(FL193&gt;=-5,"POR VENCER","AL DÍA"))))</f>
        <v/>
      </c>
      <c r="FP193" s="185" t="n"/>
      <c r="FQ193" s="119">
        <f>IF(N($H193)&lt;28,"",IF(FK193="","",FK193+31))</f>
        <v/>
      </c>
      <c r="FR193" s="124">
        <f>IF(FQ193="","",TODAY()-FQ193)</f>
        <v/>
      </c>
      <c r="FS193" s="494" t="n"/>
      <c r="FT193" s="184" t="n"/>
      <c r="FU193" s="184">
        <f>IF(FQ193="","SIN ESTADO",IF(FS193&lt;&gt;"","PAGA",IF(FR193&gt;0,"VENCIDA",IF(FR193&gt;=-5,"POR VENCER","AL DÍA"))))</f>
        <v/>
      </c>
      <c r="FV193" s="185" t="n"/>
      <c r="FW193" s="119">
        <f>IF(N($H193)&lt;29,"",IF(FQ193="","",FQ193+31))</f>
        <v/>
      </c>
      <c r="FX193" s="124">
        <f>IF(FW193="","",TODAY()-FW193)</f>
        <v/>
      </c>
      <c r="FY193" s="494" t="n"/>
      <c r="FZ193" s="184" t="n"/>
      <c r="GA193" s="184">
        <f>IF(FW193="","SIN ESTADO",IF(FY193&lt;&gt;"","PAGA",IF(FX193&gt;0,"VENCIDA",IF(FX193&gt;=-5,"POR VENCER","AL DÍA"))))</f>
        <v/>
      </c>
      <c r="GB193" s="185" t="n"/>
      <c r="GC193" s="119">
        <f>IF(N($H193)&lt;30,"",IF(FW193="","",FW193+31))</f>
        <v/>
      </c>
      <c r="GD193" s="124">
        <f>IF(GC193="","",TODAY()-GC193)</f>
        <v/>
      </c>
      <c r="GE193" s="494" t="n"/>
      <c r="GF193" s="184" t="n"/>
      <c r="GG193" s="184">
        <f>IF(GC193="","SIN ESTADO",IF(GE193&lt;&gt;"","PAGA",IF(GD193&gt;0,"VENCIDA",IF(GD193&gt;=-5,"POR VENCER","AL DÍA"))))</f>
        <v/>
      </c>
      <c r="GH193" s="185" t="n"/>
      <c r="GI193" s="119">
        <f>IF(N($H193)&lt;31,"",IF(GC193="","",GC193+31))</f>
        <v/>
      </c>
      <c r="GJ193" s="124">
        <f>IF(GI193="","",TODAY()-GI193)</f>
        <v/>
      </c>
      <c r="GK193" s="494" t="n"/>
      <c r="GL193" s="184" t="n"/>
      <c r="GM193" s="184">
        <f>IF(GI193="","SIN ESTADO",IF(GK193&lt;&gt;"","PAGA",IF(GJ193&gt;0,"VENCIDA",IF(GJ193&gt;=-5,"POR VENCER","AL DÍA"))))</f>
        <v/>
      </c>
      <c r="GN193" s="185" t="n"/>
      <c r="GO193" s="119">
        <f>IF(N($H193)&lt;32,"",IF(GI193="","",GI193+31))</f>
        <v/>
      </c>
      <c r="GP193" s="124">
        <f>IF(GO193="","",TODAY()-GO193)</f>
        <v/>
      </c>
      <c r="GQ193" s="494" t="n"/>
      <c r="GR193" s="184" t="n"/>
      <c r="GS193" s="184">
        <f>IF(GO193="","SIN ESTADO",IF(GQ193&lt;&gt;"","PAGA",IF(GP193&gt;0,"VENCIDA",IF(GP193&gt;=-5,"POR VENCER","AL DÍA"))))</f>
        <v/>
      </c>
      <c r="GT193" s="185" t="n"/>
      <c r="GU193" s="119">
        <f>IF(N($H193)&lt;33,"",IF(GO193="","",GO193+31))</f>
        <v/>
      </c>
      <c r="GV193" s="124">
        <f>IF(GU193="","",TODAY()-GU193)</f>
        <v/>
      </c>
      <c r="GW193" s="494" t="n"/>
      <c r="GX193" s="184" t="n"/>
      <c r="GY193" s="184">
        <f>IF(GU193="","SIN ESTADO",IF(GW193&lt;&gt;"","PAGA",IF(GV193&gt;0,"VENCIDA",IF(GV193&gt;=-5,"POR VENCER","AL DÍA"))))</f>
        <v/>
      </c>
      <c r="GZ193" s="185" t="n"/>
      <c r="HA193" s="119">
        <f>IF(N($H193)&lt;34,"",IF(GU193="","",GU193+31))</f>
        <v/>
      </c>
      <c r="HB193" s="124">
        <f>IF(HA193="","",TODAY()-HA193)</f>
        <v/>
      </c>
      <c r="HC193" s="494" t="n"/>
      <c r="HD193" s="184" t="n"/>
      <c r="HE193" s="184">
        <f>IF(HA193="","SIN ESTADO",IF(HC193&lt;&gt;"","PAGA",IF(HB193&gt;0,"VENCIDA",IF(HB193&gt;=-5,"POR VENCER","AL DÍA"))))</f>
        <v/>
      </c>
      <c r="HF193" s="185" t="n"/>
      <c r="HG193" s="119">
        <f>IF(N($H193)&lt;35,"",IF(HA193="","",HA193+31))</f>
        <v/>
      </c>
      <c r="HH193" s="124">
        <f>IF(HG193="","",TODAY()-HG193)</f>
        <v/>
      </c>
      <c r="HI193" s="494" t="n"/>
      <c r="HJ193" s="184" t="n"/>
      <c r="HK193" s="184">
        <f>IF(HG193="","SIN ESTADO",IF(HI193&lt;&gt;"","PAGA",IF(HH193&gt;0,"VENCIDA",IF(HH193&gt;=-5,"POR VENCER","AL DÍA"))))</f>
        <v/>
      </c>
      <c r="HL193" s="168" t="n"/>
      <c r="HM193" s="119">
        <f>IF(N($H193)&lt;36,"",IF(HG193="","",HG193+31))</f>
        <v/>
      </c>
      <c r="HN193" s="124">
        <f>IF(HM193="","",TODAY()-HM193)</f>
        <v/>
      </c>
      <c r="HO193" s="494" t="n"/>
      <c r="HP193" s="184" t="n"/>
      <c r="HQ193" s="184">
        <f>IF(HM193="","SIN ESTADO",IF(HO193&lt;&gt;"","PAGA",IF(HN193&gt;0,"VENCIDA",IF(HN193&gt;=-5,"POR VENCER","AL DÍA"))))</f>
        <v/>
      </c>
      <c r="HR193" s="168" t="n"/>
      <c r="HS193" s="169">
        <f>N193+T193+Z193+AF193+AL193+AR193+AX193+BD193+BJ193+BP193+BV193+CB193+CH193+CN193+CT193+CZ193+DF193+DL193+DR193+DX193+ED193+EJ193+EP193+EV193+FB193+FH193+FN193+FT193+FZ193+GF193+GL193+GR193+GX193+HD193+HJ193+HP193</f>
        <v/>
      </c>
      <c r="HU193" s="170">
        <f>IFERROR(N($J193),0)</f>
        <v/>
      </c>
      <c r="HW193" s="170">
        <f>SUMPRODUCT((MOD(COLUMN($M193:$HR193)-COLUMN($M193),6)=0)*ISNUMBER($M193:$HR193)*($M193:$HR193&gt;=RESUMEN!$C$26)*($M193:$HR193&lt;=RESUMEN!$C$27)*IFERROR(N($N193:$HS193),0))</f>
        <v/>
      </c>
      <c r="HX193" s="170">
        <f>SUMPRODUCT((MOD(COLUMN($M193:$HR193)-COLUMN($M193),6)=0)*ISNUMBER($M193:$HR193)*($M193:$HR193&gt;=RESUMEN!$C$26)*($M193:$HR193&lt;=RESUMEN!$C$27))</f>
        <v/>
      </c>
    </row>
    <row r="194" ht="15.75" customHeight="1" s="506">
      <c r="B194" s="113">
        <f>VENTAS!A193</f>
        <v/>
      </c>
      <c r="C194" s="236">
        <f>VENTAS!B193</f>
        <v/>
      </c>
      <c r="D194" s="53">
        <f>VENTAS!C193</f>
        <v/>
      </c>
      <c r="E194" s="114">
        <f>VENTAS!D193</f>
        <v/>
      </c>
      <c r="F194" s="114">
        <f>VENTAS!J193</f>
        <v/>
      </c>
      <c r="G194" s="494">
        <f>VENTAS!F193</f>
        <v/>
      </c>
      <c r="H194" s="479">
        <f>VENTAS!K193</f>
        <v/>
      </c>
      <c r="I194" s="479">
        <f>VENTAS!M193</f>
        <v/>
      </c>
      <c r="J194" s="184">
        <f>VENTAS!L193</f>
        <v/>
      </c>
      <c r="K194" s="119">
        <f>IF(N($H194)&lt;1,"",$G194+31)</f>
        <v/>
      </c>
      <c r="L194" s="124">
        <f>IF(K194="","",TODAY()-K194)</f>
        <v/>
      </c>
      <c r="M194" s="201" t="n">
        <v>45868</v>
      </c>
      <c r="N194" s="374" t="n">
        <v>1383000</v>
      </c>
      <c r="O194" s="184">
        <f>IF(K194="","SIN ESTADO",IF(M194&lt;&gt;"","PAGA",IF(L194&gt;0,"VENCIDA",IF(L194&gt;=-5,"POR VENCER","AL DÍA"))))</f>
        <v/>
      </c>
      <c r="P194" s="185" t="inlineStr">
        <is>
          <t>TRANSFERENCIA</t>
        </is>
      </c>
      <c r="Q194" s="119">
        <f>IF(N($H194)&lt;2,"",IF(K194="","",K194+31))</f>
        <v/>
      </c>
      <c r="R194" s="124">
        <f>IF(Q194="","",TODAY()-Q194)</f>
        <v/>
      </c>
      <c r="S194" s="406" t="n">
        <v>45918</v>
      </c>
      <c r="T194" s="184" t="n">
        <v>1383000</v>
      </c>
      <c r="U194" s="184">
        <f>IF(Q194="","SIN ESTADO",IF(S194&lt;&gt;"","PAGA",IF(R194&gt;0,"VENCIDA",IF(R194&gt;=-5,"POR VENCER","AL DÍA"))))</f>
        <v/>
      </c>
      <c r="V194" s="185" t="inlineStr">
        <is>
          <t>TRANSFERENCIA</t>
        </is>
      </c>
      <c r="W194" s="119">
        <f>IF(N($H194)&lt;3,"",IF(Q194="","",Q194+31))</f>
        <v/>
      </c>
      <c r="X194" s="124">
        <f>IF(W194="","",TODAY()-W194)</f>
        <v/>
      </c>
      <c r="Y194" s="407" t="n">
        <v>45970</v>
      </c>
      <c r="Z194" s="184" t="n">
        <v>1383000</v>
      </c>
      <c r="AA194" s="184">
        <f>IF(W194="","SIN ESTADO",IF(Y194&lt;&gt;"","PAGA",IF(X194&gt;0,"VENCIDA",IF(X194&gt;=-5,"POR VENCER","AL DÍA"))))</f>
        <v/>
      </c>
      <c r="AB194" s="185" t="inlineStr">
        <is>
          <t>TRANSFERENCIA</t>
        </is>
      </c>
      <c r="AC194" s="119">
        <f>IF(N($H194)&lt;4,"",IF(W194="","",W194+31))</f>
        <v/>
      </c>
      <c r="AD194" s="124">
        <f>IF(AC194="","",TODAY()-AC194)</f>
        <v/>
      </c>
      <c r="AE194" s="494" t="n">
        <v>46169</v>
      </c>
      <c r="AF194" s="184" t="n">
        <v>4249000</v>
      </c>
      <c r="AG194" s="184">
        <f>IF(AC194="","SIN ESTADO",IF(AE194&lt;&gt;"","PAGA",IF(AD194&gt;0,"VENCIDA",IF(AD194&gt;=-5,"POR VENCER","AL DÍA"))))</f>
        <v/>
      </c>
      <c r="AH194" s="185" t="n"/>
      <c r="AI194" s="119">
        <f>IF(N($H194)&lt;5,"",IF(AC194="","",AC194+31))</f>
        <v/>
      </c>
      <c r="AJ194" s="124">
        <f>IF(AI194="","",TODAY()-AI194)</f>
        <v/>
      </c>
      <c r="AK194" s="494" t="n">
        <v>46169</v>
      </c>
      <c r="AL194" s="184" t="n"/>
      <c r="AM194" s="184">
        <f>IF(AI194="","SIN ESTADO",IF(AK194&lt;&gt;"","PAGA",IF(AJ194&gt;0,"VENCIDA",IF(AJ194&gt;=-5,"POR VENCER","AL DÍA"))))</f>
        <v/>
      </c>
      <c r="AN194" s="185" t="n"/>
      <c r="AO194" s="119">
        <f>IF(N($H194)&lt;6,"",IF(AI194="","",AI194+31))</f>
        <v/>
      </c>
      <c r="AP194" s="124">
        <f>IF(AO194="","",TODAY()-AO194)</f>
        <v/>
      </c>
      <c r="AQ194" s="270" t="n">
        <v>46169</v>
      </c>
      <c r="AR194" s="184" t="n"/>
      <c r="AS194" s="184">
        <f>IF(AO194="","SIN ESTADO",IF(AQ194&lt;&gt;"","PAGA",IF(AP194&gt;0,"VENCIDA",IF(AP194&gt;=-5,"POR VENCER","AL DÍA"))))</f>
        <v/>
      </c>
      <c r="AT194" s="185" t="n"/>
      <c r="AU194" s="119">
        <f>IF(N($H194)&lt;7,"",IF(AO194="","",AO194+31))</f>
        <v/>
      </c>
      <c r="AV194" s="124">
        <f>IF(AU194="","",TODAY()-AU194)</f>
        <v/>
      </c>
      <c r="AW194" s="494" t="n"/>
      <c r="AX194" s="184" t="n"/>
      <c r="AY194" s="184">
        <f>IF(AU194="","SIN ESTADO",IF(AW194&lt;&gt;"","PAGA",IF(AV194&gt;0,"VENCIDA",IF(AV194&gt;=-5,"POR VENCER","AL DÍA"))))</f>
        <v/>
      </c>
      <c r="AZ194" s="185" t="n"/>
      <c r="BA194" s="119">
        <f>IF(N($H194)&lt;8,"",IF(AU194="","",AU194+31))</f>
        <v/>
      </c>
      <c r="BB194" s="124">
        <f>IF(BA194="","",TODAY()-BA194)</f>
        <v/>
      </c>
      <c r="BC194" s="494" t="n"/>
      <c r="BD194" s="184" t="n"/>
      <c r="BE194" s="184">
        <f>IF(BA194="","SIN ESTADO",IF(BC194&lt;&gt;"","PAGA",IF(BB194&gt;0,"VENCIDA",IF(BB194&gt;=-5,"POR VENCER","AL DÍA"))))</f>
        <v/>
      </c>
      <c r="BF194" s="185" t="n"/>
      <c r="BG194" s="119">
        <f>IF(N($H194)&lt;9,"",IF(BA194="","",BA194+31))</f>
        <v/>
      </c>
      <c r="BH194" s="124">
        <f>IF(BG194="","",TODAY()-BG194)</f>
        <v/>
      </c>
      <c r="BI194" s="494" t="n"/>
      <c r="BJ194" s="184" t="n"/>
      <c r="BK194" s="184">
        <f>IF(BG194="","SIN ESTADO",IF(BI194&lt;&gt;"","PAGA",IF(BH194&gt;0,"VENCIDA",IF(BH194&gt;=-5,"POR VENCER","AL DÍA"))))</f>
        <v/>
      </c>
      <c r="BL194" s="185" t="n"/>
      <c r="BM194" s="119">
        <f>IF(N($H194)&lt;10,"",IF(BG194="","",BG194+31))</f>
        <v/>
      </c>
      <c r="BN194" s="124">
        <f>IF(BM194="","",TODAY()-BM194)</f>
        <v/>
      </c>
      <c r="BO194" s="494" t="n"/>
      <c r="BP194" s="184" t="n"/>
      <c r="BQ194" s="184">
        <f>IF(BM194="","SIN ESTADO",IF(BO194&lt;&gt;"","PAGA",IF(BN194&gt;0,"VENCIDA",IF(BN194&gt;=-5,"POR VENCER","AL DÍA"))))</f>
        <v/>
      </c>
      <c r="BR194" s="185" t="n"/>
      <c r="BS194" s="119">
        <f>IF(N($H194)&lt;11,"",IF(BM194="","",BM194+31))</f>
        <v/>
      </c>
      <c r="BT194" s="124">
        <f>IF(BS194="","",TODAY()-BS194)</f>
        <v/>
      </c>
      <c r="BU194" s="494" t="n"/>
      <c r="BV194" s="184" t="n"/>
      <c r="BW194" s="184">
        <f>IF(BS194="","SIN ESTADO",IF(BU194&lt;&gt;"","PAGA",IF(BT194&gt;0,"VENCIDA",IF(BT194&gt;=-5,"POR VENCER","AL DÍA"))))</f>
        <v/>
      </c>
      <c r="BX194" s="185" t="n"/>
      <c r="BY194" s="119">
        <f>IF(N($H194)&lt;12,"",IF(BS194="","",BS194+31))</f>
        <v/>
      </c>
      <c r="BZ194" s="124">
        <f>IF(BY194="","",TODAY()-BY194)</f>
        <v/>
      </c>
      <c r="CA194" s="494" t="n"/>
      <c r="CB194" s="184" t="n"/>
      <c r="CC194" s="184">
        <f>IF(BY194="","SIN ESTADO",IF(CA194&lt;&gt;"","PAGA",IF(BZ194&gt;0,"VENCIDA",IF(BZ194&gt;=-5,"POR VENCER","AL DÍA"))))</f>
        <v/>
      </c>
      <c r="CD194" s="185" t="n"/>
      <c r="CE194" s="119">
        <f>IF(N($H194)&lt;13,"",IF(BY194="","",BY194+31))</f>
        <v/>
      </c>
      <c r="CF194" s="124">
        <f>IF(CE194="","",TODAY()-CE194)</f>
        <v/>
      </c>
      <c r="CG194" s="494" t="n"/>
      <c r="CH194" s="184" t="n"/>
      <c r="CI194" s="184">
        <f>IF(CE194="","SIN ESTADO",IF(CG194&lt;&gt;"","PAGA",IF(CF194&gt;0,"VENCIDA",IF(CF194&gt;=-5,"POR VENCER","AL DÍA"))))</f>
        <v/>
      </c>
      <c r="CJ194" s="185" t="n"/>
      <c r="CK194" s="119">
        <f>IF(N($H194)&lt;14,"",IF(CE194="","",CE194+31))</f>
        <v/>
      </c>
      <c r="CL194" s="124">
        <f>IF(CK194="","",TODAY()-CK194)</f>
        <v/>
      </c>
      <c r="CM194" s="494" t="n"/>
      <c r="CN194" s="184" t="n"/>
      <c r="CO194" s="184">
        <f>IF(CK194="","SIN ESTADO",IF(CM194&lt;&gt;"","PAGA",IF(CL194&gt;0,"VENCIDA",IF(CL194&gt;=-5,"POR VENCER","AL DÍA"))))</f>
        <v/>
      </c>
      <c r="CP194" s="185" t="n"/>
      <c r="CQ194" s="119">
        <f>IF(N($H194)&lt;15,"",IF(CK194="","",CK194+31))</f>
        <v/>
      </c>
      <c r="CR194" s="124">
        <f>IF(CQ194="","",TODAY()-CQ194)</f>
        <v/>
      </c>
      <c r="CS194" s="494" t="n"/>
      <c r="CT194" s="184" t="n"/>
      <c r="CU194" s="184">
        <f>IF(CQ194="","SIN ESTADO",IF(CS194&lt;&gt;"","PAGA",IF(CR194&gt;0,"VENCIDA",IF(CR194&gt;=-5,"POR VENCER","AL DÍA"))))</f>
        <v/>
      </c>
      <c r="CV194" s="185" t="n"/>
      <c r="CW194" s="119">
        <f>IF(N($H194)&lt;16,"",IF(CQ194="","",CQ194+31))</f>
        <v/>
      </c>
      <c r="CX194" s="124">
        <f>IF(CW194="","",TODAY()-CW194)</f>
        <v/>
      </c>
      <c r="CY194" s="494" t="n"/>
      <c r="CZ194" s="184" t="n"/>
      <c r="DA194" s="184">
        <f>IF(CW194="","SIN ESTADO",IF(CY194&lt;&gt;"","PAGA",IF(CX194&gt;0,"VENCIDA",IF(CX194&gt;=-5,"POR VENCER","AL DÍA"))))</f>
        <v/>
      </c>
      <c r="DB194" s="185" t="n"/>
      <c r="DC194" s="119">
        <f>IF(N($H194)&lt;17,"",IF(CW194="","",CW194+31))</f>
        <v/>
      </c>
      <c r="DD194" s="124">
        <f>IF(DC194="","",TODAY()-DC194)</f>
        <v/>
      </c>
      <c r="DE194" s="494" t="n"/>
      <c r="DF194" s="184" t="n"/>
      <c r="DG194" s="184">
        <f>IF(DC194="","SIN ESTADO",IF(DE194&lt;&gt;"","PAGA",IF(DD194&gt;0,"VENCIDA",IF(DD194&gt;=-5,"POR VENCER","AL DÍA"))))</f>
        <v/>
      </c>
      <c r="DH194" s="185" t="n"/>
      <c r="DI194" s="119">
        <f>IF(N($H194)&lt;18,"",IF(DC194="","",DC194+31))</f>
        <v/>
      </c>
      <c r="DJ194" s="124">
        <f>IF(DI194="","",TODAY()-DI194)</f>
        <v/>
      </c>
      <c r="DK194" s="494" t="n"/>
      <c r="DL194" s="184" t="n"/>
      <c r="DM194" s="184">
        <f>IF(DI194="","SIN ESTADO",IF(DK194&lt;&gt;"","PAGA",IF(DJ194&gt;0,"VENCIDA",IF(DJ194&gt;=-5,"POR VENCER","AL DÍA"))))</f>
        <v/>
      </c>
      <c r="DN194" s="185" t="n"/>
      <c r="DO194" s="119">
        <f>IF(N($H194)&lt;19,"",IF(DI194="","",DI194+31))</f>
        <v/>
      </c>
      <c r="DP194" s="124">
        <f>IF(DO194="","",TODAY()-DO194)</f>
        <v/>
      </c>
      <c r="DQ194" s="494" t="n"/>
      <c r="DR194" s="184" t="n"/>
      <c r="DS194" s="184">
        <f>IF(DO194="","SIN ESTADO",IF(DQ194&lt;&gt;"","PAGA",IF(DP194&gt;0,"VENCIDA",IF(DP194&gt;=-5,"POR VENCER","AL DÍA"))))</f>
        <v/>
      </c>
      <c r="DT194" s="185" t="n"/>
      <c r="DU194" s="119">
        <f>IF(N($H194)&lt;20,"",IF(DO194="","",DO194+31))</f>
        <v/>
      </c>
      <c r="DV194" s="124">
        <f>IF(DU194="","",TODAY()-DU194)</f>
        <v/>
      </c>
      <c r="DW194" s="494" t="n"/>
      <c r="DX194" s="184" t="n"/>
      <c r="DY194" s="184">
        <f>IF(DU194="","SIN ESTADO",IF(DW194&lt;&gt;"","PAGA",IF(DV194&gt;0,"VENCIDA",IF(DV194&gt;=-5,"POR VENCER","AL DÍA"))))</f>
        <v/>
      </c>
      <c r="DZ194" s="185" t="n"/>
      <c r="EA194" s="119">
        <f>IF(N($H194)&lt;21,"",IF(DU194="","",DU194+31))</f>
        <v/>
      </c>
      <c r="EB194" s="124">
        <f>IF(EA194="","",TODAY()-EA194)</f>
        <v/>
      </c>
      <c r="EC194" s="494" t="n"/>
      <c r="ED194" s="184" t="n"/>
      <c r="EE194" s="184">
        <f>IF(EA194="","SIN ESTADO",IF(EC194&lt;&gt;"","PAGA",IF(EB194&gt;0,"VENCIDA",IF(EB194&gt;=-5,"POR VENCER","AL DÍA"))))</f>
        <v/>
      </c>
      <c r="EF194" s="185" t="n"/>
      <c r="EG194" s="119">
        <f>IF(N($H194)&lt;22,"",IF(EA194="","",EA194+31))</f>
        <v/>
      </c>
      <c r="EH194" s="124">
        <f>IF(EG194="","",TODAY()-EG194)</f>
        <v/>
      </c>
      <c r="EI194" s="494" t="n"/>
      <c r="EJ194" s="184" t="n"/>
      <c r="EK194" s="184">
        <f>IF(EG194="","SIN ESTADO",IF(EI194&lt;&gt;"","PAGA",IF(EH194&gt;0,"VENCIDA",IF(EH194&gt;=-5,"POR VENCER","AL DÍA"))))</f>
        <v/>
      </c>
      <c r="EL194" s="185" t="n"/>
      <c r="EM194" s="119">
        <f>IF(N($H194)&lt;23,"",IF(EG194="","",EG194+31))</f>
        <v/>
      </c>
      <c r="EN194" s="124">
        <f>IF(EM194="","",TODAY()-EM194)</f>
        <v/>
      </c>
      <c r="EO194" s="494" t="n"/>
      <c r="EP194" s="184" t="n"/>
      <c r="EQ194" s="184">
        <f>IF(EM194="","SIN ESTADO",IF(EO194&lt;&gt;"","PAGA",IF(EN194&gt;0,"VENCIDA",IF(EN194&gt;=-5,"POR VENCER","AL DÍA"))))</f>
        <v/>
      </c>
      <c r="ER194" s="185" t="n"/>
      <c r="ES194" s="119">
        <f>IF(N($H194)&lt;24,"",IF(EM194="","",EM194+31))</f>
        <v/>
      </c>
      <c r="ET194" s="124">
        <f>IF(ES194="","",TODAY()-ES194)</f>
        <v/>
      </c>
      <c r="EU194" s="494" t="n"/>
      <c r="EV194" s="184" t="n"/>
      <c r="EW194" s="184">
        <f>IF(ES194="","SIN ESTADO",IF(EU194&lt;&gt;"","PAGA",IF(ET194&gt;0,"VENCIDA",IF(ET194&gt;=-5,"POR VENCER","AL DÍA"))))</f>
        <v/>
      </c>
      <c r="EX194" s="185" t="n"/>
      <c r="EY194" s="119">
        <f>IF(N($H194)&lt;25,"",IF(ES194="","",ES194+31))</f>
        <v/>
      </c>
      <c r="EZ194" s="124">
        <f>IF(EY194="","",TODAY()-EY194)</f>
        <v/>
      </c>
      <c r="FA194" s="494" t="n"/>
      <c r="FB194" s="184" t="n"/>
      <c r="FC194" s="184">
        <f>IF(EY194="","SIN ESTADO",IF(FA194&lt;&gt;"","PAGA",IF(EZ194&gt;0,"VENCIDA",IF(EZ194&gt;=-5,"POR VENCER","AL DÍA"))))</f>
        <v/>
      </c>
      <c r="FD194" s="185" t="n"/>
      <c r="FE194" s="119">
        <f>IF(N($H194)&lt;26,"",IF(EY194="","",EY194+31))</f>
        <v/>
      </c>
      <c r="FF194" s="124">
        <f>IF(FE194="","",TODAY()-FE194)</f>
        <v/>
      </c>
      <c r="FG194" s="494" t="n"/>
      <c r="FH194" s="184" t="n"/>
      <c r="FI194" s="184">
        <f>IF(FE194="","SIN ESTADO",IF(FG194&lt;&gt;"","PAGA",IF(FF194&gt;0,"VENCIDA",IF(FF194&gt;=-5,"POR VENCER","AL DÍA"))))</f>
        <v/>
      </c>
      <c r="FJ194" s="185" t="n"/>
      <c r="FK194" s="119">
        <f>IF(N($H194)&lt;27,"",IF(FE194="","",FE194+31))</f>
        <v/>
      </c>
      <c r="FL194" s="124">
        <f>IF(FK194="","",TODAY()-FK194)</f>
        <v/>
      </c>
      <c r="FM194" s="494" t="n"/>
      <c r="FN194" s="184" t="n"/>
      <c r="FO194" s="184">
        <f>IF(FK194="","SIN ESTADO",IF(FM194&lt;&gt;"","PAGA",IF(FL194&gt;0,"VENCIDA",IF(FL194&gt;=-5,"POR VENCER","AL DÍA"))))</f>
        <v/>
      </c>
      <c r="FP194" s="185" t="n"/>
      <c r="FQ194" s="119">
        <f>IF(N($H194)&lt;28,"",IF(FK194="","",FK194+31))</f>
        <v/>
      </c>
      <c r="FR194" s="124">
        <f>IF(FQ194="","",TODAY()-FQ194)</f>
        <v/>
      </c>
      <c r="FS194" s="494" t="n"/>
      <c r="FT194" s="184" t="n"/>
      <c r="FU194" s="184">
        <f>IF(FQ194="","SIN ESTADO",IF(FS194&lt;&gt;"","PAGA",IF(FR194&gt;0,"VENCIDA",IF(FR194&gt;=-5,"POR VENCER","AL DÍA"))))</f>
        <v/>
      </c>
      <c r="FV194" s="185" t="n"/>
      <c r="FW194" s="119">
        <f>IF(N($H194)&lt;29,"",IF(FQ194="","",FQ194+31))</f>
        <v/>
      </c>
      <c r="FX194" s="124">
        <f>IF(FW194="","",TODAY()-FW194)</f>
        <v/>
      </c>
      <c r="FY194" s="494" t="n"/>
      <c r="FZ194" s="184" t="n"/>
      <c r="GA194" s="184">
        <f>IF(FW194="","SIN ESTADO",IF(FY194&lt;&gt;"","PAGA",IF(FX194&gt;0,"VENCIDA",IF(FX194&gt;=-5,"POR VENCER","AL DÍA"))))</f>
        <v/>
      </c>
      <c r="GB194" s="185" t="n"/>
      <c r="GC194" s="119">
        <f>IF(N($H194)&lt;30,"",IF(FW194="","",FW194+31))</f>
        <v/>
      </c>
      <c r="GD194" s="124">
        <f>IF(GC194="","",TODAY()-GC194)</f>
        <v/>
      </c>
      <c r="GE194" s="494" t="n"/>
      <c r="GF194" s="184" t="n"/>
      <c r="GG194" s="184">
        <f>IF(GC194="","SIN ESTADO",IF(GE194&lt;&gt;"","PAGA",IF(GD194&gt;0,"VENCIDA",IF(GD194&gt;=-5,"POR VENCER","AL DÍA"))))</f>
        <v/>
      </c>
      <c r="GH194" s="185" t="n"/>
      <c r="GI194" s="119">
        <f>IF(N($H194)&lt;31,"",IF(GC194="","",GC194+31))</f>
        <v/>
      </c>
      <c r="GJ194" s="124">
        <f>IF(GI194="","",TODAY()-GI194)</f>
        <v/>
      </c>
      <c r="GK194" s="494" t="n"/>
      <c r="GL194" s="184" t="n"/>
      <c r="GM194" s="184">
        <f>IF(GI194="","SIN ESTADO",IF(GK194&lt;&gt;"","PAGA",IF(GJ194&gt;0,"VENCIDA",IF(GJ194&gt;=-5,"POR VENCER","AL DÍA"))))</f>
        <v/>
      </c>
      <c r="GN194" s="185" t="n"/>
      <c r="GO194" s="119">
        <f>IF(N($H194)&lt;32,"",IF(GI194="","",GI194+31))</f>
        <v/>
      </c>
      <c r="GP194" s="124">
        <f>IF(GO194="","",TODAY()-GO194)</f>
        <v/>
      </c>
      <c r="GQ194" s="494" t="n"/>
      <c r="GR194" s="184" t="n"/>
      <c r="GS194" s="184">
        <f>IF(GO194="","SIN ESTADO",IF(GQ194&lt;&gt;"","PAGA",IF(GP194&gt;0,"VENCIDA",IF(GP194&gt;=-5,"POR VENCER","AL DÍA"))))</f>
        <v/>
      </c>
      <c r="GT194" s="185" t="n"/>
      <c r="GU194" s="119">
        <f>IF(N($H194)&lt;33,"",IF(GO194="","",GO194+31))</f>
        <v/>
      </c>
      <c r="GV194" s="124">
        <f>IF(GU194="","",TODAY()-GU194)</f>
        <v/>
      </c>
      <c r="GW194" s="494" t="n"/>
      <c r="GX194" s="184" t="n"/>
      <c r="GY194" s="184">
        <f>IF(GU194="","SIN ESTADO",IF(GW194&lt;&gt;"","PAGA",IF(GV194&gt;0,"VENCIDA",IF(GV194&gt;=-5,"POR VENCER","AL DÍA"))))</f>
        <v/>
      </c>
      <c r="GZ194" s="185" t="n"/>
      <c r="HA194" s="119">
        <f>IF(N($H194)&lt;34,"",IF(GU194="","",GU194+31))</f>
        <v/>
      </c>
      <c r="HB194" s="124">
        <f>IF(HA194="","",TODAY()-HA194)</f>
        <v/>
      </c>
      <c r="HC194" s="494" t="n"/>
      <c r="HD194" s="184" t="n"/>
      <c r="HE194" s="184">
        <f>IF(HA194="","SIN ESTADO",IF(HC194&lt;&gt;"","PAGA",IF(HB194&gt;0,"VENCIDA",IF(HB194&gt;=-5,"POR VENCER","AL DÍA"))))</f>
        <v/>
      </c>
      <c r="HF194" s="185" t="n"/>
      <c r="HG194" s="119">
        <f>IF(N($H194)&lt;35,"",IF(HA194="","",HA194+31))</f>
        <v/>
      </c>
      <c r="HH194" s="124">
        <f>IF(HG194="","",TODAY()-HG194)</f>
        <v/>
      </c>
      <c r="HI194" s="494" t="n"/>
      <c r="HJ194" s="184" t="n"/>
      <c r="HK194" s="184">
        <f>IF(HG194="","SIN ESTADO",IF(HI194&lt;&gt;"","PAGA",IF(HH194&gt;0,"VENCIDA",IF(HH194&gt;=-5,"POR VENCER","AL DÍA"))))</f>
        <v/>
      </c>
      <c r="HL194" s="168" t="n"/>
      <c r="HM194" s="119">
        <f>IF(N($H194)&lt;36,"",IF(HG194="","",HG194+31))</f>
        <v/>
      </c>
      <c r="HN194" s="124">
        <f>IF(HM194="","",TODAY()-HM194)</f>
        <v/>
      </c>
      <c r="HO194" s="494" t="n"/>
      <c r="HP194" s="184" t="n"/>
      <c r="HQ194" s="184">
        <f>IF(HM194="","SIN ESTADO",IF(HO194&lt;&gt;"","PAGA",IF(HN194&gt;0,"VENCIDA",IF(HN194&gt;=-5,"POR VENCER","AL DÍA"))))</f>
        <v/>
      </c>
      <c r="HR194" s="168" t="n"/>
      <c r="HS194" s="169">
        <f>N194+T194+Z194+AF194+AL194+AR194+AX194+BD194+BJ194+BP194+BV194+CB194+CH194+CN194+CT194+CZ194+DF194+DL194+DR194+DX194+ED194+EJ194+EP194+EV194+FB194+FH194+FN194+FT194+FZ194+GF194+GL194+GR194+GX194+HD194+HJ194+HP194</f>
        <v/>
      </c>
      <c r="HU194" s="170">
        <f>IFERROR(N($J194),0)</f>
        <v/>
      </c>
      <c r="HW194" s="170">
        <f>SUMPRODUCT((MOD(COLUMN($M194:$HR194)-COLUMN($M194),6)=0)*ISNUMBER($M194:$HR194)*($M194:$HR194&gt;=RESUMEN!$C$26)*($M194:$HR194&lt;=RESUMEN!$C$27)*IFERROR(N($N194:$HS194),0))</f>
        <v/>
      </c>
      <c r="HX194" s="170">
        <f>SUMPRODUCT((MOD(COLUMN($M194:$HR194)-COLUMN($M194),6)=0)*ISNUMBER($M194:$HR194)*($M194:$HR194&gt;=RESUMEN!$C$26)*($M194:$HR194&lt;=RESUMEN!$C$27))</f>
        <v/>
      </c>
    </row>
    <row r="195" ht="15.75" customHeight="1" s="506">
      <c r="B195" s="113">
        <f>VENTAS!A194</f>
        <v/>
      </c>
      <c r="C195" s="236">
        <f>VENTAS!B194</f>
        <v/>
      </c>
      <c r="D195" s="53">
        <f>VENTAS!C194</f>
        <v/>
      </c>
      <c r="E195" s="114">
        <f>VENTAS!D194</f>
        <v/>
      </c>
      <c r="F195" s="114">
        <f>VENTAS!J194</f>
        <v/>
      </c>
      <c r="G195" s="494">
        <f>VENTAS!F194</f>
        <v/>
      </c>
      <c r="H195" s="479">
        <f>VENTAS!K194</f>
        <v/>
      </c>
      <c r="I195" s="479">
        <f>VENTAS!M194</f>
        <v/>
      </c>
      <c r="J195" s="184">
        <f>VENTAS!L194</f>
        <v/>
      </c>
      <c r="K195" s="119">
        <f>IF(N($H195)&lt;1,"",$G195+31)</f>
        <v/>
      </c>
      <c r="L195" s="124">
        <f>IF(K195="","",TODAY()-K195)</f>
        <v/>
      </c>
      <c r="M195" s="494" t="n"/>
      <c r="N195" s="374" t="n"/>
      <c r="O195" s="184">
        <f>IF(K195="","SIN ESTADO",IF(M195&lt;&gt;"","PAGA",IF(L195&gt;0,"VENCIDA",IF(L195&gt;=-5,"POR VENCER","AL DÍA"))))</f>
        <v/>
      </c>
      <c r="P195" s="185" t="n"/>
      <c r="Q195" s="119">
        <f>IF(N($H195)&lt;2,"",IF(K195="","",K195+31))</f>
        <v/>
      </c>
      <c r="R195" s="124">
        <f>IF(Q195="","",TODAY()-Q195)</f>
        <v/>
      </c>
      <c r="S195" s="494" t="n"/>
      <c r="T195" s="184" t="n"/>
      <c r="U195" s="184">
        <f>IF(Q195="","SIN ESTADO",IF(S195&lt;&gt;"","PAGA",IF(R195&gt;0,"VENCIDA",IF(R195&gt;=-5,"POR VENCER","AL DÍA"))))</f>
        <v/>
      </c>
      <c r="V195" s="185" t="n"/>
      <c r="W195" s="119">
        <f>IF(N($H195)&lt;3,"",IF(Q195="","",Q195+31))</f>
        <v/>
      </c>
      <c r="X195" s="124">
        <f>IF(W195="","",TODAY()-W195)</f>
        <v/>
      </c>
      <c r="Y195" s="494" t="n"/>
      <c r="Z195" s="184" t="n"/>
      <c r="AA195" s="184">
        <f>IF(W195="","SIN ESTADO",IF(Y195&lt;&gt;"","PAGA",IF(X195&gt;0,"VENCIDA",IF(X195&gt;=-5,"POR VENCER","AL DÍA"))))</f>
        <v/>
      </c>
      <c r="AB195" s="185" t="n"/>
      <c r="AC195" s="119">
        <f>IF(N($H195)&lt;4,"",IF(W195="","",W195+31))</f>
        <v/>
      </c>
      <c r="AD195" s="124">
        <f>IF(AC195="","",TODAY()-AC195)</f>
        <v/>
      </c>
      <c r="AE195" s="494" t="n"/>
      <c r="AF195" s="184" t="n"/>
      <c r="AG195" s="184">
        <f>IF(AC195="","SIN ESTADO",IF(AE195&lt;&gt;"","PAGA",IF(AD195&gt;0,"VENCIDA",IF(AD195&gt;=-5,"POR VENCER","AL DÍA"))))</f>
        <v/>
      </c>
      <c r="AH195" s="185" t="n"/>
      <c r="AI195" s="119">
        <f>IF(N($H195)&lt;5,"",IF(AC195="","",AC195+31))</f>
        <v/>
      </c>
      <c r="AJ195" s="124">
        <f>IF(AI195="","",TODAY()-AI195)</f>
        <v/>
      </c>
      <c r="AK195" s="494" t="n"/>
      <c r="AL195" s="184" t="n"/>
      <c r="AM195" s="184">
        <f>IF(AI195="","SIN ESTADO",IF(AK195&lt;&gt;"","PAGA",IF(AJ195&gt;0,"VENCIDA",IF(AJ195&gt;=-5,"POR VENCER","AL DÍA"))))</f>
        <v/>
      </c>
      <c r="AN195" s="185" t="n"/>
      <c r="AO195" s="119">
        <f>IF(N($H195)&lt;6,"",IF(AI195="","",AI195+31))</f>
        <v/>
      </c>
      <c r="AP195" s="124">
        <f>IF(AO195="","",TODAY()-AO195)</f>
        <v/>
      </c>
      <c r="AQ195" s="270" t="n"/>
      <c r="AR195" s="184" t="n"/>
      <c r="AS195" s="184">
        <f>IF(AO195="","SIN ESTADO",IF(AQ195&lt;&gt;"","PAGA",IF(AP195&gt;0,"VENCIDA",IF(AP195&gt;=-5,"POR VENCER","AL DÍA"))))</f>
        <v/>
      </c>
      <c r="AT195" s="185" t="n"/>
      <c r="AU195" s="119">
        <f>IF(N($H195)&lt;7,"",IF(AO195="","",AO195+31))</f>
        <v/>
      </c>
      <c r="AV195" s="124">
        <f>IF(AU195="","",TODAY()-AU195)</f>
        <v/>
      </c>
      <c r="AW195" s="494" t="n"/>
      <c r="AX195" s="184" t="n"/>
      <c r="AY195" s="184">
        <f>IF(AU195="","SIN ESTADO",IF(AW195&lt;&gt;"","PAGA",IF(AV195&gt;0,"VENCIDA",IF(AV195&gt;=-5,"POR VENCER","AL DÍA"))))</f>
        <v/>
      </c>
      <c r="AZ195" s="185" t="n"/>
      <c r="BA195" s="119">
        <f>IF(N($H195)&lt;8,"",IF(AU195="","",AU195+31))</f>
        <v/>
      </c>
      <c r="BB195" s="124">
        <f>IF(BA195="","",TODAY()-BA195)</f>
        <v/>
      </c>
      <c r="BC195" s="494" t="n"/>
      <c r="BD195" s="184" t="n"/>
      <c r="BE195" s="184">
        <f>IF(BA195="","SIN ESTADO",IF(BC195&lt;&gt;"","PAGA",IF(BB195&gt;0,"VENCIDA",IF(BB195&gt;=-5,"POR VENCER","AL DÍA"))))</f>
        <v/>
      </c>
      <c r="BF195" s="185" t="n"/>
      <c r="BG195" s="119">
        <f>IF(N($H195)&lt;9,"",IF(BA195="","",BA195+31))</f>
        <v/>
      </c>
      <c r="BH195" s="124">
        <f>IF(BG195="","",TODAY()-BG195)</f>
        <v/>
      </c>
      <c r="BI195" s="494" t="n"/>
      <c r="BJ195" s="184" t="n"/>
      <c r="BK195" s="184">
        <f>IF(BG195="","SIN ESTADO",IF(BI195&lt;&gt;"","PAGA",IF(BH195&gt;0,"VENCIDA",IF(BH195&gt;=-5,"POR VENCER","AL DÍA"))))</f>
        <v/>
      </c>
      <c r="BL195" s="185" t="n"/>
      <c r="BM195" s="119">
        <f>IF(N($H195)&lt;10,"",IF(BG195="","",BG195+31))</f>
        <v/>
      </c>
      <c r="BN195" s="124">
        <f>IF(BM195="","",TODAY()-BM195)</f>
        <v/>
      </c>
      <c r="BO195" s="494" t="n"/>
      <c r="BP195" s="184" t="n"/>
      <c r="BQ195" s="184">
        <f>IF(BM195="","SIN ESTADO",IF(BO195&lt;&gt;"","PAGA",IF(BN195&gt;0,"VENCIDA",IF(BN195&gt;=-5,"POR VENCER","AL DÍA"))))</f>
        <v/>
      </c>
      <c r="BR195" s="185" t="n"/>
      <c r="BS195" s="119">
        <f>IF(N($H195)&lt;11,"",IF(BM195="","",BM195+31))</f>
        <v/>
      </c>
      <c r="BT195" s="124">
        <f>IF(BS195="","",TODAY()-BS195)</f>
        <v/>
      </c>
      <c r="BU195" s="494" t="n"/>
      <c r="BV195" s="184" t="n"/>
      <c r="BW195" s="184">
        <f>IF(BS195="","SIN ESTADO",IF(BU195&lt;&gt;"","PAGA",IF(BT195&gt;0,"VENCIDA",IF(BT195&gt;=-5,"POR VENCER","AL DÍA"))))</f>
        <v/>
      </c>
      <c r="BX195" s="185" t="n"/>
      <c r="BY195" s="119">
        <f>IF(N($H195)&lt;12,"",IF(BS195="","",BS195+31))</f>
        <v/>
      </c>
      <c r="BZ195" s="124">
        <f>IF(BY195="","",TODAY()-BY195)</f>
        <v/>
      </c>
      <c r="CA195" s="494" t="n"/>
      <c r="CB195" s="184" t="n"/>
      <c r="CC195" s="184">
        <f>IF(BY195="","SIN ESTADO",IF(CA195&lt;&gt;"","PAGA",IF(BZ195&gt;0,"VENCIDA",IF(BZ195&gt;=-5,"POR VENCER","AL DÍA"))))</f>
        <v/>
      </c>
      <c r="CD195" s="185" t="n"/>
      <c r="CE195" s="119">
        <f>IF(N($H195)&lt;13,"",IF(BY195="","",BY195+31))</f>
        <v/>
      </c>
      <c r="CF195" s="124">
        <f>IF(CE195="","",TODAY()-CE195)</f>
        <v/>
      </c>
      <c r="CG195" s="494" t="n"/>
      <c r="CH195" s="184" t="n"/>
      <c r="CI195" s="184">
        <f>IF(CE195="","SIN ESTADO",IF(CG195&lt;&gt;"","PAGA",IF(CF195&gt;0,"VENCIDA",IF(CF195&gt;=-5,"POR VENCER","AL DÍA"))))</f>
        <v/>
      </c>
      <c r="CJ195" s="185" t="n"/>
      <c r="CK195" s="119">
        <f>IF(N($H195)&lt;14,"",IF(CE195="","",CE195+31))</f>
        <v/>
      </c>
      <c r="CL195" s="124">
        <f>IF(CK195="","",TODAY()-CK195)</f>
        <v/>
      </c>
      <c r="CM195" s="494" t="n"/>
      <c r="CN195" s="184" t="n"/>
      <c r="CO195" s="184">
        <f>IF(CK195="","SIN ESTADO",IF(CM195&lt;&gt;"","PAGA",IF(CL195&gt;0,"VENCIDA",IF(CL195&gt;=-5,"POR VENCER","AL DÍA"))))</f>
        <v/>
      </c>
      <c r="CP195" s="185" t="n"/>
      <c r="CQ195" s="119">
        <f>IF(N($H195)&lt;15,"",IF(CK195="","",CK195+31))</f>
        <v/>
      </c>
      <c r="CR195" s="124">
        <f>IF(CQ195="","",TODAY()-CQ195)</f>
        <v/>
      </c>
      <c r="CS195" s="494" t="n"/>
      <c r="CT195" s="184" t="n"/>
      <c r="CU195" s="184">
        <f>IF(CQ195="","SIN ESTADO",IF(CS195&lt;&gt;"","PAGA",IF(CR195&gt;0,"VENCIDA",IF(CR195&gt;=-5,"POR VENCER","AL DÍA"))))</f>
        <v/>
      </c>
      <c r="CV195" s="185" t="n"/>
      <c r="CW195" s="119">
        <f>IF(N($H195)&lt;16,"",IF(CQ195="","",CQ195+31))</f>
        <v/>
      </c>
      <c r="CX195" s="124">
        <f>IF(CW195="","",TODAY()-CW195)</f>
        <v/>
      </c>
      <c r="CY195" s="494" t="n"/>
      <c r="CZ195" s="184" t="n"/>
      <c r="DA195" s="184">
        <f>IF(CW195="","SIN ESTADO",IF(CY195&lt;&gt;"","PAGA",IF(CX195&gt;0,"VENCIDA",IF(CX195&gt;=-5,"POR VENCER","AL DÍA"))))</f>
        <v/>
      </c>
      <c r="DB195" s="185" t="n"/>
      <c r="DC195" s="119">
        <f>IF(N($H195)&lt;17,"",IF(CW195="","",CW195+31))</f>
        <v/>
      </c>
      <c r="DD195" s="124">
        <f>IF(DC195="","",TODAY()-DC195)</f>
        <v/>
      </c>
      <c r="DE195" s="494" t="n"/>
      <c r="DF195" s="184" t="n"/>
      <c r="DG195" s="184">
        <f>IF(DC195="","SIN ESTADO",IF(DE195&lt;&gt;"","PAGA",IF(DD195&gt;0,"VENCIDA",IF(DD195&gt;=-5,"POR VENCER","AL DÍA"))))</f>
        <v/>
      </c>
      <c r="DH195" s="185" t="n"/>
      <c r="DI195" s="119">
        <f>IF(N($H195)&lt;18,"",IF(DC195="","",DC195+31))</f>
        <v/>
      </c>
      <c r="DJ195" s="124">
        <f>IF(DI195="","",TODAY()-DI195)</f>
        <v/>
      </c>
      <c r="DK195" s="494" t="n"/>
      <c r="DL195" s="184" t="n"/>
      <c r="DM195" s="184">
        <f>IF(DI195="","SIN ESTADO",IF(DK195&lt;&gt;"","PAGA",IF(DJ195&gt;0,"VENCIDA",IF(DJ195&gt;=-5,"POR VENCER","AL DÍA"))))</f>
        <v/>
      </c>
      <c r="DN195" s="185" t="n"/>
      <c r="DO195" s="119">
        <f>IF(N($H195)&lt;19,"",IF(DI195="","",DI195+31))</f>
        <v/>
      </c>
      <c r="DP195" s="124">
        <f>IF(DO195="","",TODAY()-DO195)</f>
        <v/>
      </c>
      <c r="DQ195" s="494" t="n"/>
      <c r="DR195" s="184" t="n"/>
      <c r="DS195" s="184">
        <f>IF(DO195="","SIN ESTADO",IF(DQ195&lt;&gt;"","PAGA",IF(DP195&gt;0,"VENCIDA",IF(DP195&gt;=-5,"POR VENCER","AL DÍA"))))</f>
        <v/>
      </c>
      <c r="DT195" s="185" t="n"/>
      <c r="DU195" s="119">
        <f>IF(N($H195)&lt;20,"",IF(DO195="","",DO195+31))</f>
        <v/>
      </c>
      <c r="DV195" s="124">
        <f>IF(DU195="","",TODAY()-DU195)</f>
        <v/>
      </c>
      <c r="DW195" s="494" t="n"/>
      <c r="DX195" s="184" t="n"/>
      <c r="DY195" s="184">
        <f>IF(DU195="","SIN ESTADO",IF(DW195&lt;&gt;"","PAGA",IF(DV195&gt;0,"VENCIDA",IF(DV195&gt;=-5,"POR VENCER","AL DÍA"))))</f>
        <v/>
      </c>
      <c r="DZ195" s="185" t="n"/>
      <c r="EA195" s="119">
        <f>IF(N($H195)&lt;21,"",IF(DU195="","",DU195+31))</f>
        <v/>
      </c>
      <c r="EB195" s="124">
        <f>IF(EA195="","",TODAY()-EA195)</f>
        <v/>
      </c>
      <c r="EC195" s="494" t="n"/>
      <c r="ED195" s="184" t="n"/>
      <c r="EE195" s="184">
        <f>IF(EA195="","SIN ESTADO",IF(EC195&lt;&gt;"","PAGA",IF(EB195&gt;0,"VENCIDA",IF(EB195&gt;=-5,"POR VENCER","AL DÍA"))))</f>
        <v/>
      </c>
      <c r="EF195" s="185" t="n"/>
      <c r="EG195" s="119">
        <f>IF(N($H195)&lt;22,"",IF(EA195="","",EA195+31))</f>
        <v/>
      </c>
      <c r="EH195" s="124">
        <f>IF(EG195="","",TODAY()-EG195)</f>
        <v/>
      </c>
      <c r="EI195" s="494" t="n"/>
      <c r="EJ195" s="184" t="n"/>
      <c r="EK195" s="184">
        <f>IF(EG195="","SIN ESTADO",IF(EI195&lt;&gt;"","PAGA",IF(EH195&gt;0,"VENCIDA",IF(EH195&gt;=-5,"POR VENCER","AL DÍA"))))</f>
        <v/>
      </c>
      <c r="EL195" s="185" t="n"/>
      <c r="EM195" s="119">
        <f>IF(N($H195)&lt;23,"",IF(EG195="","",EG195+31))</f>
        <v/>
      </c>
      <c r="EN195" s="124">
        <f>IF(EM195="","",TODAY()-EM195)</f>
        <v/>
      </c>
      <c r="EO195" s="494" t="n"/>
      <c r="EP195" s="184" t="n"/>
      <c r="EQ195" s="184">
        <f>IF(EM195="","SIN ESTADO",IF(EO195&lt;&gt;"","PAGA",IF(EN195&gt;0,"VENCIDA",IF(EN195&gt;=-5,"POR VENCER","AL DÍA"))))</f>
        <v/>
      </c>
      <c r="ER195" s="185" t="n"/>
      <c r="ES195" s="119">
        <f>IF(N($H195)&lt;24,"",IF(EM195="","",EM195+31))</f>
        <v/>
      </c>
      <c r="ET195" s="124">
        <f>IF(ES195="","",TODAY()-ES195)</f>
        <v/>
      </c>
      <c r="EU195" s="494" t="n"/>
      <c r="EV195" s="184" t="n"/>
      <c r="EW195" s="184">
        <f>IF(ES195="","SIN ESTADO",IF(EU195&lt;&gt;"","PAGA",IF(ET195&gt;0,"VENCIDA",IF(ET195&gt;=-5,"POR VENCER","AL DÍA"))))</f>
        <v/>
      </c>
      <c r="EX195" s="185" t="n"/>
      <c r="EY195" s="119">
        <f>IF(N($H195)&lt;25,"",IF(ES195="","",ES195+31))</f>
        <v/>
      </c>
      <c r="EZ195" s="124">
        <f>IF(EY195="","",TODAY()-EY195)</f>
        <v/>
      </c>
      <c r="FA195" s="494" t="n"/>
      <c r="FB195" s="184" t="n"/>
      <c r="FC195" s="184">
        <f>IF(EY195="","SIN ESTADO",IF(FA195&lt;&gt;"","PAGA",IF(EZ195&gt;0,"VENCIDA",IF(EZ195&gt;=-5,"POR VENCER","AL DÍA"))))</f>
        <v/>
      </c>
      <c r="FD195" s="185" t="n"/>
      <c r="FE195" s="119">
        <f>IF(N($H195)&lt;26,"",IF(EY195="","",EY195+31))</f>
        <v/>
      </c>
      <c r="FF195" s="124">
        <f>IF(FE195="","",TODAY()-FE195)</f>
        <v/>
      </c>
      <c r="FG195" s="494" t="n"/>
      <c r="FH195" s="184" t="n"/>
      <c r="FI195" s="184">
        <f>IF(FE195="","SIN ESTADO",IF(FG195&lt;&gt;"","PAGA",IF(FF195&gt;0,"VENCIDA",IF(FF195&gt;=-5,"POR VENCER","AL DÍA"))))</f>
        <v/>
      </c>
      <c r="FJ195" s="185" t="n"/>
      <c r="FK195" s="119">
        <f>IF(N($H195)&lt;27,"",IF(FE195="","",FE195+31))</f>
        <v/>
      </c>
      <c r="FL195" s="124">
        <f>IF(FK195="","",TODAY()-FK195)</f>
        <v/>
      </c>
      <c r="FM195" s="494" t="n"/>
      <c r="FN195" s="184" t="n"/>
      <c r="FO195" s="184">
        <f>IF(FK195="","SIN ESTADO",IF(FM195&lt;&gt;"","PAGA",IF(FL195&gt;0,"VENCIDA",IF(FL195&gt;=-5,"POR VENCER","AL DÍA"))))</f>
        <v/>
      </c>
      <c r="FP195" s="185" t="n"/>
      <c r="FQ195" s="119">
        <f>IF(N($H195)&lt;28,"",IF(FK195="","",FK195+31))</f>
        <v/>
      </c>
      <c r="FR195" s="124">
        <f>IF(FQ195="","",TODAY()-FQ195)</f>
        <v/>
      </c>
      <c r="FS195" s="494" t="n"/>
      <c r="FT195" s="184" t="n"/>
      <c r="FU195" s="184">
        <f>IF(FQ195="","SIN ESTADO",IF(FS195&lt;&gt;"","PAGA",IF(FR195&gt;0,"VENCIDA",IF(FR195&gt;=-5,"POR VENCER","AL DÍA"))))</f>
        <v/>
      </c>
      <c r="FV195" s="185" t="n"/>
      <c r="FW195" s="119">
        <f>IF(N($H195)&lt;29,"",IF(FQ195="","",FQ195+31))</f>
        <v/>
      </c>
      <c r="FX195" s="124">
        <f>IF(FW195="","",TODAY()-FW195)</f>
        <v/>
      </c>
      <c r="FY195" s="494" t="n"/>
      <c r="FZ195" s="184" t="n"/>
      <c r="GA195" s="184">
        <f>IF(FW195="","SIN ESTADO",IF(FY195&lt;&gt;"","PAGA",IF(FX195&gt;0,"VENCIDA",IF(FX195&gt;=-5,"POR VENCER","AL DÍA"))))</f>
        <v/>
      </c>
      <c r="GB195" s="185" t="n"/>
      <c r="GC195" s="119">
        <f>IF(N($H195)&lt;30,"",IF(FW195="","",FW195+31))</f>
        <v/>
      </c>
      <c r="GD195" s="124">
        <f>IF(GC195="","",TODAY()-GC195)</f>
        <v/>
      </c>
      <c r="GE195" s="494" t="n"/>
      <c r="GF195" s="184" t="n"/>
      <c r="GG195" s="184">
        <f>IF(GC195="","SIN ESTADO",IF(GE195&lt;&gt;"","PAGA",IF(GD195&gt;0,"VENCIDA",IF(GD195&gt;=-5,"POR VENCER","AL DÍA"))))</f>
        <v/>
      </c>
      <c r="GH195" s="185" t="n"/>
      <c r="GI195" s="119">
        <f>IF(N($H195)&lt;31,"",IF(GC195="","",GC195+31))</f>
        <v/>
      </c>
      <c r="GJ195" s="124">
        <f>IF(GI195="","",TODAY()-GI195)</f>
        <v/>
      </c>
      <c r="GK195" s="494" t="n"/>
      <c r="GL195" s="184" t="n"/>
      <c r="GM195" s="184">
        <f>IF(GI195="","SIN ESTADO",IF(GK195&lt;&gt;"","PAGA",IF(GJ195&gt;0,"VENCIDA",IF(GJ195&gt;=-5,"POR VENCER","AL DÍA"))))</f>
        <v/>
      </c>
      <c r="GN195" s="185" t="n"/>
      <c r="GO195" s="119">
        <f>IF(N($H195)&lt;32,"",IF(GI195="","",GI195+31))</f>
        <v/>
      </c>
      <c r="GP195" s="124">
        <f>IF(GO195="","",TODAY()-GO195)</f>
        <v/>
      </c>
      <c r="GQ195" s="494" t="n"/>
      <c r="GR195" s="184" t="n"/>
      <c r="GS195" s="184">
        <f>IF(GO195="","SIN ESTADO",IF(GQ195&lt;&gt;"","PAGA",IF(GP195&gt;0,"VENCIDA",IF(GP195&gt;=-5,"POR VENCER","AL DÍA"))))</f>
        <v/>
      </c>
      <c r="GT195" s="185" t="n"/>
      <c r="GU195" s="119">
        <f>IF(N($H195)&lt;33,"",IF(GO195="","",GO195+31))</f>
        <v/>
      </c>
      <c r="GV195" s="124">
        <f>IF(GU195="","",TODAY()-GU195)</f>
        <v/>
      </c>
      <c r="GW195" s="494" t="n"/>
      <c r="GX195" s="184" t="n"/>
      <c r="GY195" s="184">
        <f>IF(GU195="","SIN ESTADO",IF(GW195&lt;&gt;"","PAGA",IF(GV195&gt;0,"VENCIDA",IF(GV195&gt;=-5,"POR VENCER","AL DÍA"))))</f>
        <v/>
      </c>
      <c r="GZ195" s="185" t="n"/>
      <c r="HA195" s="119">
        <f>IF(N($H195)&lt;34,"",IF(GU195="","",GU195+31))</f>
        <v/>
      </c>
      <c r="HB195" s="124">
        <f>IF(HA195="","",TODAY()-HA195)</f>
        <v/>
      </c>
      <c r="HC195" s="494" t="n"/>
      <c r="HD195" s="184" t="n"/>
      <c r="HE195" s="184">
        <f>IF(HA195="","SIN ESTADO",IF(HC195&lt;&gt;"","PAGA",IF(HB195&gt;0,"VENCIDA",IF(HB195&gt;=-5,"POR VENCER","AL DÍA"))))</f>
        <v/>
      </c>
      <c r="HF195" s="185" t="n"/>
      <c r="HG195" s="119">
        <f>IF(N($H195)&lt;35,"",IF(HA195="","",HA195+31))</f>
        <v/>
      </c>
      <c r="HH195" s="124">
        <f>IF(HG195="","",TODAY()-HG195)</f>
        <v/>
      </c>
      <c r="HI195" s="494" t="n"/>
      <c r="HJ195" s="184" t="n"/>
      <c r="HK195" s="184">
        <f>IF(HG195="","SIN ESTADO",IF(HI195&lt;&gt;"","PAGA",IF(HH195&gt;0,"VENCIDA",IF(HH195&gt;=-5,"POR VENCER","AL DÍA"))))</f>
        <v/>
      </c>
      <c r="HL195" s="168" t="n"/>
      <c r="HM195" s="119">
        <f>IF(N($H195)&lt;36,"",IF(HG195="","",HG195+31))</f>
        <v/>
      </c>
      <c r="HN195" s="124">
        <f>IF(HM195="","",TODAY()-HM195)</f>
        <v/>
      </c>
      <c r="HO195" s="494" t="n"/>
      <c r="HP195" s="184" t="n"/>
      <c r="HQ195" s="184">
        <f>IF(HM195="","SIN ESTADO",IF(HO195&lt;&gt;"","PAGA",IF(HN195&gt;0,"VENCIDA",IF(HN195&gt;=-5,"POR VENCER","AL DÍA"))))</f>
        <v/>
      </c>
      <c r="HR195" s="168" t="n"/>
      <c r="HS195" s="169">
        <f>N195+T195+Z195+AF195+AL195+AR195+AX195+BD195+BJ195+BP195+BV195+CB195+CH195+CN195+CT195+CZ195+DF195+DL195+DR195+DX195+ED195+EJ195+EP195+EV195+FB195+FH195+FN195+FT195+FZ195+GF195+GL195+GR195+GX195+HD195+HJ195+HP195</f>
        <v/>
      </c>
      <c r="HU195" s="170">
        <f>IFERROR(N($J195),0)</f>
        <v/>
      </c>
      <c r="HW195" s="170">
        <f>SUMPRODUCT((MOD(COLUMN($M195:$HR195)-COLUMN($M195),6)=0)*ISNUMBER($M195:$HR195)*($M195:$HR195&gt;=RESUMEN!$C$26)*($M195:$HR195&lt;=RESUMEN!$C$27)*IFERROR(N($N195:$HS195),0))</f>
        <v/>
      </c>
      <c r="HX195" s="170">
        <f>SUMPRODUCT((MOD(COLUMN($M195:$HR195)-COLUMN($M195),6)=0)*ISNUMBER($M195:$HR195)*($M195:$HR195&gt;=RESUMEN!$C$26)*($M195:$HR195&lt;=RESUMEN!$C$27))</f>
        <v/>
      </c>
    </row>
    <row r="196" ht="15.75" customHeight="1" s="506">
      <c r="B196" s="113">
        <f>VENTAS!A195</f>
        <v/>
      </c>
      <c r="C196" s="473">
        <f>VENTAS!B195</f>
        <v/>
      </c>
      <c r="D196" s="53">
        <f>VENTAS!C195</f>
        <v/>
      </c>
      <c r="E196" s="114">
        <f>VENTAS!D195</f>
        <v/>
      </c>
      <c r="F196" s="114">
        <f>VENTAS!J195</f>
        <v/>
      </c>
      <c r="G196" s="494">
        <f>VENTAS!F195</f>
        <v/>
      </c>
      <c r="H196" s="479">
        <f>VENTAS!K195</f>
        <v/>
      </c>
      <c r="I196" s="479">
        <f>VENTAS!M195</f>
        <v/>
      </c>
      <c r="J196" s="184">
        <f>VENTAS!L195</f>
        <v/>
      </c>
      <c r="K196" s="119">
        <f>IF(N($H196)&lt;1,"",$G196+31)</f>
        <v/>
      </c>
      <c r="L196" s="124">
        <f>IF(K196="","",TODAY()-K196)</f>
        <v/>
      </c>
      <c r="M196" s="494" t="n"/>
      <c r="N196" s="374" t="n"/>
      <c r="O196" s="184">
        <f>IF(K196="","SIN ESTADO",IF(M196&lt;&gt;"","PAGA",IF(L196&gt;0,"VENCIDA",IF(L196&gt;=-5,"POR VENCER","AL DÍA"))))</f>
        <v/>
      </c>
      <c r="P196" s="185" t="n"/>
      <c r="Q196" s="119">
        <f>IF(N($H196)&lt;2,"",IF(K196="","",K196+31))</f>
        <v/>
      </c>
      <c r="R196" s="124">
        <f>IF(Q196="","",TODAY()-Q196)</f>
        <v/>
      </c>
      <c r="S196" s="494" t="n"/>
      <c r="T196" s="184" t="n"/>
      <c r="U196" s="184">
        <f>IF(Q196="","SIN ESTADO",IF(S196&lt;&gt;"","PAGA",IF(R196&gt;0,"VENCIDA",IF(R196&gt;=-5,"POR VENCER","AL DÍA"))))</f>
        <v/>
      </c>
      <c r="V196" s="185" t="n"/>
      <c r="W196" s="119">
        <f>IF(N($H196)&lt;3,"",IF(Q196="","",Q196+31))</f>
        <v/>
      </c>
      <c r="X196" s="124">
        <f>IF(W196="","",TODAY()-W196)</f>
        <v/>
      </c>
      <c r="Y196" s="494" t="n"/>
      <c r="Z196" s="184" t="n"/>
      <c r="AA196" s="184">
        <f>IF(W196="","SIN ESTADO",IF(Y196&lt;&gt;"","PAGA",IF(X196&gt;0,"VENCIDA",IF(X196&gt;=-5,"POR VENCER","AL DÍA"))))</f>
        <v/>
      </c>
      <c r="AB196" s="185" t="n"/>
      <c r="AC196" s="119">
        <f>IF(N($H196)&lt;4,"",IF(W196="","",W196+31))</f>
        <v/>
      </c>
      <c r="AD196" s="124">
        <f>IF(AC196="","",TODAY()-AC196)</f>
        <v/>
      </c>
      <c r="AE196" s="494" t="n"/>
      <c r="AF196" s="184" t="n"/>
      <c r="AG196" s="184">
        <f>IF(AC196="","SIN ESTADO",IF(AE196&lt;&gt;"","PAGA",IF(AD196&gt;0,"VENCIDA",IF(AD196&gt;=-5,"POR VENCER","AL DÍA"))))</f>
        <v/>
      </c>
      <c r="AH196" s="185" t="n"/>
      <c r="AI196" s="119">
        <f>IF(N($H196)&lt;5,"",IF(AC196="","",AC196+31))</f>
        <v/>
      </c>
      <c r="AJ196" s="124">
        <f>IF(AI196="","",TODAY()-AI196)</f>
        <v/>
      </c>
      <c r="AK196" s="494" t="n"/>
      <c r="AL196" s="184" t="n"/>
      <c r="AM196" s="184">
        <f>IF(AI196="","SIN ESTADO",IF(AK196&lt;&gt;"","PAGA",IF(AJ196&gt;0,"VENCIDA",IF(AJ196&gt;=-5,"POR VENCER","AL DÍA"))))</f>
        <v/>
      </c>
      <c r="AN196" s="185" t="n"/>
      <c r="AO196" s="119">
        <f>IF(N($H196)&lt;6,"",IF(AI196="","",AI196+31))</f>
        <v/>
      </c>
      <c r="AP196" s="124">
        <f>IF(AO196="","",TODAY()-AO196)</f>
        <v/>
      </c>
      <c r="AQ196" s="270" t="n"/>
      <c r="AR196" s="184" t="n"/>
      <c r="AS196" s="184">
        <f>IF(AO196="","SIN ESTADO",IF(AQ196&lt;&gt;"","PAGA",IF(AP196&gt;0,"VENCIDA",IF(AP196&gt;=-5,"POR VENCER","AL DÍA"))))</f>
        <v/>
      </c>
      <c r="AT196" s="185" t="n"/>
      <c r="AU196" s="119">
        <f>IF(N($H196)&lt;7,"",IF(AO196="","",AO196+31))</f>
        <v/>
      </c>
      <c r="AV196" s="124">
        <f>IF(AU196="","",TODAY()-AU196)</f>
        <v/>
      </c>
      <c r="AW196" s="494" t="n"/>
      <c r="AX196" s="184" t="n"/>
      <c r="AY196" s="184">
        <f>IF(AU196="","SIN ESTADO",IF(AW196&lt;&gt;"","PAGA",IF(AV196&gt;0,"VENCIDA",IF(AV196&gt;=-5,"POR VENCER","AL DÍA"))))</f>
        <v/>
      </c>
      <c r="AZ196" s="185" t="n"/>
      <c r="BA196" s="119">
        <f>IF(N($H196)&lt;8,"",IF(AU196="","",AU196+31))</f>
        <v/>
      </c>
      <c r="BB196" s="124">
        <f>IF(BA196="","",TODAY()-BA196)</f>
        <v/>
      </c>
      <c r="BC196" s="494" t="n"/>
      <c r="BD196" s="184" t="n"/>
      <c r="BE196" s="184">
        <f>IF(BA196="","SIN ESTADO",IF(BC196&lt;&gt;"","PAGA",IF(BB196&gt;0,"VENCIDA",IF(BB196&gt;=-5,"POR VENCER","AL DÍA"))))</f>
        <v/>
      </c>
      <c r="BF196" s="185" t="n"/>
      <c r="BG196" s="119">
        <f>IF(N($H196)&lt;9,"",IF(BA196="","",BA196+31))</f>
        <v/>
      </c>
      <c r="BH196" s="124">
        <f>IF(BG196="","",TODAY()-BG196)</f>
        <v/>
      </c>
      <c r="BI196" s="494" t="n"/>
      <c r="BJ196" s="184" t="n"/>
      <c r="BK196" s="184">
        <f>IF(BG196="","SIN ESTADO",IF(BI196&lt;&gt;"","PAGA",IF(BH196&gt;0,"VENCIDA",IF(BH196&gt;=-5,"POR VENCER","AL DÍA"))))</f>
        <v/>
      </c>
      <c r="BL196" s="185" t="n"/>
      <c r="BM196" s="119">
        <f>IF(N($H196)&lt;10,"",IF(BG196="","",BG196+31))</f>
        <v/>
      </c>
      <c r="BN196" s="124">
        <f>IF(BM196="","",TODAY()-BM196)</f>
        <v/>
      </c>
      <c r="BO196" s="494" t="n"/>
      <c r="BP196" s="184" t="n"/>
      <c r="BQ196" s="184">
        <f>IF(BM196="","SIN ESTADO",IF(BO196&lt;&gt;"","PAGA",IF(BN196&gt;0,"VENCIDA",IF(BN196&gt;=-5,"POR VENCER","AL DÍA"))))</f>
        <v/>
      </c>
      <c r="BR196" s="185" t="n"/>
      <c r="BS196" s="119">
        <f>IF(N($H196)&lt;11,"",IF(BM196="","",BM196+31))</f>
        <v/>
      </c>
      <c r="BT196" s="124">
        <f>IF(BS196="","",TODAY()-BS196)</f>
        <v/>
      </c>
      <c r="BU196" s="494" t="n"/>
      <c r="BV196" s="184" t="n"/>
      <c r="BW196" s="184">
        <f>IF(BS196="","SIN ESTADO",IF(BU196&lt;&gt;"","PAGA",IF(BT196&gt;0,"VENCIDA",IF(BT196&gt;=-5,"POR VENCER","AL DÍA"))))</f>
        <v/>
      </c>
      <c r="BX196" s="185" t="n"/>
      <c r="BY196" s="119">
        <f>IF(N($H196)&lt;12,"",IF(BS196="","",BS196+31))</f>
        <v/>
      </c>
      <c r="BZ196" s="124">
        <f>IF(BY196="","",TODAY()-BY196)</f>
        <v/>
      </c>
      <c r="CA196" s="494" t="n"/>
      <c r="CB196" s="184" t="n"/>
      <c r="CC196" s="184">
        <f>IF(BY196="","SIN ESTADO",IF(CA196&lt;&gt;"","PAGA",IF(BZ196&gt;0,"VENCIDA",IF(BZ196&gt;=-5,"POR VENCER","AL DÍA"))))</f>
        <v/>
      </c>
      <c r="CD196" s="185" t="n"/>
      <c r="CE196" s="119">
        <f>IF(N($H196)&lt;13,"",IF(BY196="","",BY196+31))</f>
        <v/>
      </c>
      <c r="CF196" s="124">
        <f>IF(CE196="","",TODAY()-CE196)</f>
        <v/>
      </c>
      <c r="CG196" s="494" t="n"/>
      <c r="CH196" s="184" t="n"/>
      <c r="CI196" s="184">
        <f>IF(CE196="","SIN ESTADO",IF(CG196&lt;&gt;"","PAGA",IF(CF196&gt;0,"VENCIDA",IF(CF196&gt;=-5,"POR VENCER","AL DÍA"))))</f>
        <v/>
      </c>
      <c r="CJ196" s="185" t="n"/>
      <c r="CK196" s="119">
        <f>IF(N($H196)&lt;14,"",IF(CE196="","",CE196+31))</f>
        <v/>
      </c>
      <c r="CL196" s="124">
        <f>IF(CK196="","",TODAY()-CK196)</f>
        <v/>
      </c>
      <c r="CM196" s="494" t="n"/>
      <c r="CN196" s="184" t="n"/>
      <c r="CO196" s="184">
        <f>IF(CK196="","SIN ESTADO",IF(CM196&lt;&gt;"","PAGA",IF(CL196&gt;0,"VENCIDA",IF(CL196&gt;=-5,"POR VENCER","AL DÍA"))))</f>
        <v/>
      </c>
      <c r="CP196" s="185" t="n"/>
      <c r="CQ196" s="119">
        <f>IF(N($H196)&lt;15,"",IF(CK196="","",CK196+31))</f>
        <v/>
      </c>
      <c r="CR196" s="124">
        <f>IF(CQ196="","",TODAY()-CQ196)</f>
        <v/>
      </c>
      <c r="CS196" s="494" t="n"/>
      <c r="CT196" s="184" t="n"/>
      <c r="CU196" s="184">
        <f>IF(CQ196="","SIN ESTADO",IF(CS196&lt;&gt;"","PAGA",IF(CR196&gt;0,"VENCIDA",IF(CR196&gt;=-5,"POR VENCER","AL DÍA"))))</f>
        <v/>
      </c>
      <c r="CV196" s="185" t="n"/>
      <c r="CW196" s="119">
        <f>IF(N($H196)&lt;16,"",IF(CQ196="","",CQ196+31))</f>
        <v/>
      </c>
      <c r="CX196" s="124">
        <f>IF(CW196="","",TODAY()-CW196)</f>
        <v/>
      </c>
      <c r="CY196" s="494" t="n"/>
      <c r="CZ196" s="184" t="n"/>
      <c r="DA196" s="184">
        <f>IF(CW196="","SIN ESTADO",IF(CY196&lt;&gt;"","PAGA",IF(CX196&gt;0,"VENCIDA",IF(CX196&gt;=-5,"POR VENCER","AL DÍA"))))</f>
        <v/>
      </c>
      <c r="DB196" s="185" t="n"/>
      <c r="DC196" s="119">
        <f>IF(N($H196)&lt;17,"",IF(CW196="","",CW196+31))</f>
        <v/>
      </c>
      <c r="DD196" s="124">
        <f>IF(DC196="","",TODAY()-DC196)</f>
        <v/>
      </c>
      <c r="DE196" s="494" t="n"/>
      <c r="DF196" s="184" t="n"/>
      <c r="DG196" s="184">
        <f>IF(DC196="","SIN ESTADO",IF(DE196&lt;&gt;"","PAGA",IF(DD196&gt;0,"VENCIDA",IF(DD196&gt;=-5,"POR VENCER","AL DÍA"))))</f>
        <v/>
      </c>
      <c r="DH196" s="185" t="n"/>
      <c r="DI196" s="119">
        <f>IF(N($H196)&lt;18,"",IF(DC196="","",DC196+31))</f>
        <v/>
      </c>
      <c r="DJ196" s="124">
        <f>IF(DI196="","",TODAY()-DI196)</f>
        <v/>
      </c>
      <c r="DK196" s="494" t="n"/>
      <c r="DL196" s="184" t="n"/>
      <c r="DM196" s="184">
        <f>IF(DI196="","SIN ESTADO",IF(DK196&lt;&gt;"","PAGA",IF(DJ196&gt;0,"VENCIDA",IF(DJ196&gt;=-5,"POR VENCER","AL DÍA"))))</f>
        <v/>
      </c>
      <c r="DN196" s="185" t="n"/>
      <c r="DO196" s="119">
        <f>IF(N($H196)&lt;19,"",IF(DI196="","",DI196+31))</f>
        <v/>
      </c>
      <c r="DP196" s="124">
        <f>IF(DO196="","",TODAY()-DO196)</f>
        <v/>
      </c>
      <c r="DQ196" s="494" t="n"/>
      <c r="DR196" s="184" t="n"/>
      <c r="DS196" s="184">
        <f>IF(DO196="","SIN ESTADO",IF(DQ196&lt;&gt;"","PAGA",IF(DP196&gt;0,"VENCIDA",IF(DP196&gt;=-5,"POR VENCER","AL DÍA"))))</f>
        <v/>
      </c>
      <c r="DT196" s="185" t="n"/>
      <c r="DU196" s="119">
        <f>IF(N($H196)&lt;20,"",IF(DO196="","",DO196+31))</f>
        <v/>
      </c>
      <c r="DV196" s="124">
        <f>IF(DU196="","",TODAY()-DU196)</f>
        <v/>
      </c>
      <c r="DW196" s="494" t="n"/>
      <c r="DX196" s="184" t="n"/>
      <c r="DY196" s="184">
        <f>IF(DU196="","SIN ESTADO",IF(DW196&lt;&gt;"","PAGA",IF(DV196&gt;0,"VENCIDA",IF(DV196&gt;=-5,"POR VENCER","AL DÍA"))))</f>
        <v/>
      </c>
      <c r="DZ196" s="185" t="n"/>
      <c r="EA196" s="119">
        <f>IF(N($H196)&lt;21,"",IF(DU196="","",DU196+31))</f>
        <v/>
      </c>
      <c r="EB196" s="124">
        <f>IF(EA196="","",TODAY()-EA196)</f>
        <v/>
      </c>
      <c r="EC196" s="494" t="n"/>
      <c r="ED196" s="184" t="n"/>
      <c r="EE196" s="184">
        <f>IF(EA196="","SIN ESTADO",IF(EC196&lt;&gt;"","PAGA",IF(EB196&gt;0,"VENCIDA",IF(EB196&gt;=-5,"POR VENCER","AL DÍA"))))</f>
        <v/>
      </c>
      <c r="EF196" s="185" t="n"/>
      <c r="EG196" s="119">
        <f>IF(N($H196)&lt;22,"",IF(EA196="","",EA196+31))</f>
        <v/>
      </c>
      <c r="EH196" s="124">
        <f>IF(EG196="","",TODAY()-EG196)</f>
        <v/>
      </c>
      <c r="EI196" s="494" t="n"/>
      <c r="EJ196" s="184" t="n"/>
      <c r="EK196" s="184">
        <f>IF(EG196="","SIN ESTADO",IF(EI196&lt;&gt;"","PAGA",IF(EH196&gt;0,"VENCIDA",IF(EH196&gt;=-5,"POR VENCER","AL DÍA"))))</f>
        <v/>
      </c>
      <c r="EL196" s="185" t="n"/>
      <c r="EM196" s="119">
        <f>IF(N($H196)&lt;23,"",IF(EG196="","",EG196+31))</f>
        <v/>
      </c>
      <c r="EN196" s="124">
        <f>IF(EM196="","",TODAY()-EM196)</f>
        <v/>
      </c>
      <c r="EO196" s="494" t="n"/>
      <c r="EP196" s="184" t="n"/>
      <c r="EQ196" s="184">
        <f>IF(EM196="","SIN ESTADO",IF(EO196&lt;&gt;"","PAGA",IF(EN196&gt;0,"VENCIDA",IF(EN196&gt;=-5,"POR VENCER","AL DÍA"))))</f>
        <v/>
      </c>
      <c r="ER196" s="185" t="n"/>
      <c r="ES196" s="119">
        <f>IF(N($H196)&lt;24,"",IF(EM196="","",EM196+31))</f>
        <v/>
      </c>
      <c r="ET196" s="124">
        <f>IF(ES196="","",TODAY()-ES196)</f>
        <v/>
      </c>
      <c r="EU196" s="494" t="n"/>
      <c r="EV196" s="184" t="n"/>
      <c r="EW196" s="184">
        <f>IF(ES196="","SIN ESTADO",IF(EU196&lt;&gt;"","PAGA",IF(ET196&gt;0,"VENCIDA",IF(ET196&gt;=-5,"POR VENCER","AL DÍA"))))</f>
        <v/>
      </c>
      <c r="EX196" s="185" t="n"/>
      <c r="EY196" s="119">
        <f>IF(N($H196)&lt;25,"",IF(ES196="","",ES196+31))</f>
        <v/>
      </c>
      <c r="EZ196" s="124">
        <f>IF(EY196="","",TODAY()-EY196)</f>
        <v/>
      </c>
      <c r="FA196" s="494" t="n"/>
      <c r="FB196" s="184" t="n"/>
      <c r="FC196" s="184">
        <f>IF(EY196="","SIN ESTADO",IF(FA196&lt;&gt;"","PAGA",IF(EZ196&gt;0,"VENCIDA",IF(EZ196&gt;=-5,"POR VENCER","AL DÍA"))))</f>
        <v/>
      </c>
      <c r="FD196" s="185" t="n"/>
      <c r="FE196" s="119">
        <f>IF(N($H196)&lt;26,"",IF(EY196="","",EY196+31))</f>
        <v/>
      </c>
      <c r="FF196" s="124">
        <f>IF(FE196="","",TODAY()-FE196)</f>
        <v/>
      </c>
      <c r="FG196" s="494" t="n"/>
      <c r="FH196" s="184" t="n"/>
      <c r="FI196" s="184">
        <f>IF(FE196="","SIN ESTADO",IF(FG196&lt;&gt;"","PAGA",IF(FF196&gt;0,"VENCIDA",IF(FF196&gt;=-5,"POR VENCER","AL DÍA"))))</f>
        <v/>
      </c>
      <c r="FJ196" s="185" t="n"/>
      <c r="FK196" s="119">
        <f>IF(N($H196)&lt;27,"",IF(FE196="","",FE196+31))</f>
        <v/>
      </c>
      <c r="FL196" s="124">
        <f>IF(FK196="","",TODAY()-FK196)</f>
        <v/>
      </c>
      <c r="FM196" s="494" t="n"/>
      <c r="FN196" s="184" t="n"/>
      <c r="FO196" s="184">
        <f>IF(FK196="","SIN ESTADO",IF(FM196&lt;&gt;"","PAGA",IF(FL196&gt;0,"VENCIDA",IF(FL196&gt;=-5,"POR VENCER","AL DÍA"))))</f>
        <v/>
      </c>
      <c r="FP196" s="185" t="n"/>
      <c r="FQ196" s="119">
        <f>IF(N($H196)&lt;28,"",IF(FK196="","",FK196+31))</f>
        <v/>
      </c>
      <c r="FR196" s="124">
        <f>IF(FQ196="","",TODAY()-FQ196)</f>
        <v/>
      </c>
      <c r="FS196" s="494" t="n"/>
      <c r="FT196" s="184" t="n"/>
      <c r="FU196" s="184">
        <f>IF(FQ196="","SIN ESTADO",IF(FS196&lt;&gt;"","PAGA",IF(FR196&gt;0,"VENCIDA",IF(FR196&gt;=-5,"POR VENCER","AL DÍA"))))</f>
        <v/>
      </c>
      <c r="FV196" s="185" t="n"/>
      <c r="FW196" s="119">
        <f>IF(N($H196)&lt;29,"",IF(FQ196="","",FQ196+31))</f>
        <v/>
      </c>
      <c r="FX196" s="124">
        <f>IF(FW196="","",TODAY()-FW196)</f>
        <v/>
      </c>
      <c r="FY196" s="494" t="n"/>
      <c r="FZ196" s="184" t="n"/>
      <c r="GA196" s="184">
        <f>IF(FW196="","SIN ESTADO",IF(FY196&lt;&gt;"","PAGA",IF(FX196&gt;0,"VENCIDA",IF(FX196&gt;=-5,"POR VENCER","AL DÍA"))))</f>
        <v/>
      </c>
      <c r="GB196" s="185" t="n"/>
      <c r="GC196" s="119">
        <f>IF(N($H196)&lt;30,"",IF(FW196="","",FW196+31))</f>
        <v/>
      </c>
      <c r="GD196" s="124">
        <f>IF(GC196="","",TODAY()-GC196)</f>
        <v/>
      </c>
      <c r="GE196" s="494" t="n"/>
      <c r="GF196" s="184" t="n"/>
      <c r="GG196" s="184">
        <f>IF(GC196="","SIN ESTADO",IF(GE196&lt;&gt;"","PAGA",IF(GD196&gt;0,"VENCIDA",IF(GD196&gt;=-5,"POR VENCER","AL DÍA"))))</f>
        <v/>
      </c>
      <c r="GH196" s="185" t="n"/>
      <c r="GI196" s="119">
        <f>IF(N($H196)&lt;31,"",IF(GC196="","",GC196+31))</f>
        <v/>
      </c>
      <c r="GJ196" s="124">
        <f>IF(GI196="","",TODAY()-GI196)</f>
        <v/>
      </c>
      <c r="GK196" s="494" t="n"/>
      <c r="GL196" s="184" t="n"/>
      <c r="GM196" s="184">
        <f>IF(GI196="","SIN ESTADO",IF(GK196&lt;&gt;"","PAGA",IF(GJ196&gt;0,"VENCIDA",IF(GJ196&gt;=-5,"POR VENCER","AL DÍA"))))</f>
        <v/>
      </c>
      <c r="GN196" s="185" t="n"/>
      <c r="GO196" s="119">
        <f>IF(N($H196)&lt;32,"",IF(GI196="","",GI196+31))</f>
        <v/>
      </c>
      <c r="GP196" s="124">
        <f>IF(GO196="","",TODAY()-GO196)</f>
        <v/>
      </c>
      <c r="GQ196" s="494" t="n"/>
      <c r="GR196" s="184" t="n"/>
      <c r="GS196" s="184">
        <f>IF(GO196="","SIN ESTADO",IF(GQ196&lt;&gt;"","PAGA",IF(GP196&gt;0,"VENCIDA",IF(GP196&gt;=-5,"POR VENCER","AL DÍA"))))</f>
        <v/>
      </c>
      <c r="GT196" s="185" t="n"/>
      <c r="GU196" s="119">
        <f>IF(N($H196)&lt;33,"",IF(GO196="","",GO196+31))</f>
        <v/>
      </c>
      <c r="GV196" s="124">
        <f>IF(GU196="","",TODAY()-GU196)</f>
        <v/>
      </c>
      <c r="GW196" s="494" t="n"/>
      <c r="GX196" s="184" t="n"/>
      <c r="GY196" s="184">
        <f>IF(GU196="","SIN ESTADO",IF(GW196&lt;&gt;"","PAGA",IF(GV196&gt;0,"VENCIDA",IF(GV196&gt;=-5,"POR VENCER","AL DÍA"))))</f>
        <v/>
      </c>
      <c r="GZ196" s="185" t="n"/>
      <c r="HA196" s="119">
        <f>IF(N($H196)&lt;34,"",IF(GU196="","",GU196+31))</f>
        <v/>
      </c>
      <c r="HB196" s="124">
        <f>IF(HA196="","",TODAY()-HA196)</f>
        <v/>
      </c>
      <c r="HC196" s="494" t="n"/>
      <c r="HD196" s="184" t="n"/>
      <c r="HE196" s="184">
        <f>IF(HA196="","SIN ESTADO",IF(HC196&lt;&gt;"","PAGA",IF(HB196&gt;0,"VENCIDA",IF(HB196&gt;=-5,"POR VENCER","AL DÍA"))))</f>
        <v/>
      </c>
      <c r="HF196" s="185" t="n"/>
      <c r="HG196" s="119">
        <f>IF(N($H196)&lt;35,"",IF(HA196="","",HA196+31))</f>
        <v/>
      </c>
      <c r="HH196" s="124">
        <f>IF(HG196="","",TODAY()-HG196)</f>
        <v/>
      </c>
      <c r="HI196" s="494" t="n"/>
      <c r="HJ196" s="184" t="n"/>
      <c r="HK196" s="184">
        <f>IF(HG196="","SIN ESTADO",IF(HI196&lt;&gt;"","PAGA",IF(HH196&gt;0,"VENCIDA",IF(HH196&gt;=-5,"POR VENCER","AL DÍA"))))</f>
        <v/>
      </c>
      <c r="HL196" s="168" t="n"/>
      <c r="HM196" s="119">
        <f>IF(N($H196)&lt;36,"",IF(HG196="","",HG196+31))</f>
        <v/>
      </c>
      <c r="HN196" s="124">
        <f>IF(HM196="","",TODAY()-HM196)</f>
        <v/>
      </c>
      <c r="HO196" s="494" t="n"/>
      <c r="HP196" s="184" t="n"/>
      <c r="HQ196" s="184">
        <f>IF(HM196="","SIN ESTADO",IF(HO196&lt;&gt;"","PAGA",IF(HN196&gt;0,"VENCIDA",IF(HN196&gt;=-5,"POR VENCER","AL DÍA"))))</f>
        <v/>
      </c>
      <c r="HR196" s="168" t="n"/>
      <c r="HS196" s="169">
        <f>N196+T196+Z196+AF196+AL196+AR196+AX196+BD196+BJ196+BP196+BV196+CB196+CH196+CN196+CT196+CZ196+DF196+DL196+DR196+DX196+ED196+EJ196+EP196+EV196+FB196+FH196+FN196+FT196+FZ196+GF196+GL196+GR196+GX196+HD196+HJ196+HP196</f>
        <v/>
      </c>
      <c r="HU196" s="170">
        <f>IFERROR(N($J196),0)</f>
        <v/>
      </c>
      <c r="HW196" s="170">
        <f>SUMPRODUCT((MOD(COLUMN($M196:$HR196)-COLUMN($M196),6)=0)*ISNUMBER($M196:$HR196)*($M196:$HR196&gt;=RESUMEN!$C$26)*($M196:$HR196&lt;=RESUMEN!$C$27)*IFERROR(N($N196:$HS196),0))</f>
        <v/>
      </c>
      <c r="HX196" s="170">
        <f>SUMPRODUCT((MOD(COLUMN($M196:$HR196)-COLUMN($M196),6)=0)*ISNUMBER($M196:$HR196)*($M196:$HR196&gt;=RESUMEN!$C$26)*($M196:$HR196&lt;=RESUMEN!$C$27))</f>
        <v/>
      </c>
    </row>
    <row r="197" ht="15.75" customHeight="1" s="506">
      <c r="B197" s="113">
        <f>VENTAS!A196</f>
        <v/>
      </c>
      <c r="C197" s="236">
        <f>VENTAS!B196</f>
        <v/>
      </c>
      <c r="D197" s="53">
        <f>VENTAS!C196</f>
        <v/>
      </c>
      <c r="E197" s="114">
        <f>VENTAS!D196</f>
        <v/>
      </c>
      <c r="F197" s="114">
        <f>VENTAS!J196</f>
        <v/>
      </c>
      <c r="G197" s="494">
        <f>VENTAS!F196</f>
        <v/>
      </c>
      <c r="H197" s="479">
        <f>VENTAS!K196</f>
        <v/>
      </c>
      <c r="I197" s="479">
        <f>VENTAS!M196</f>
        <v/>
      </c>
      <c r="J197" s="184">
        <f>VENTAS!L196</f>
        <v/>
      </c>
      <c r="K197" s="119">
        <f>IF(N($H197)&lt;1,"",$G197+31)</f>
        <v/>
      </c>
      <c r="L197" s="124">
        <f>IF(K197="","",TODAY()-K197)</f>
        <v/>
      </c>
      <c r="M197" s="201" t="n">
        <v>45958</v>
      </c>
      <c r="N197" s="374" t="n">
        <v>1083000</v>
      </c>
      <c r="O197" s="184">
        <f>IF(K197="","SIN ESTADO",IF(M197&lt;&gt;"","PAGA",IF(L197&gt;0,"VENCIDA",IF(L197&gt;=-5,"POR VENCER","AL DÍA"))))</f>
        <v/>
      </c>
      <c r="P197" s="185" t="inlineStr">
        <is>
          <t>TRANSFERENCIA</t>
        </is>
      </c>
      <c r="Q197" s="119">
        <f>IF(N($H197)&lt;2,"",IF(K197="","",K197+31))</f>
        <v/>
      </c>
      <c r="R197" s="124">
        <f>IF(Q197="","",TODAY()-Q197)</f>
        <v/>
      </c>
      <c r="S197" s="406" t="n">
        <v>45992</v>
      </c>
      <c r="T197" s="184" t="n">
        <v>1083000</v>
      </c>
      <c r="U197" s="184">
        <f>IF(Q197="","SIN ESTADO",IF(S197&lt;&gt;"","PAGA",IF(R197&gt;0,"VENCIDA",IF(R197&gt;=-5,"POR VENCER","AL DÍA"))))</f>
        <v/>
      </c>
      <c r="V197" s="185" t="inlineStr">
        <is>
          <t>TRANSFERENCIA</t>
        </is>
      </c>
      <c r="W197" s="119">
        <f>IF(N($H197)&lt;3,"",IF(Q197="","",Q197+31))</f>
        <v/>
      </c>
      <c r="X197" s="124">
        <f>IF(W197="","",TODAY()-W197)</f>
        <v/>
      </c>
      <c r="Y197" s="471" t="n">
        <v>45664</v>
      </c>
      <c r="Z197" s="184" t="n">
        <v>1083000</v>
      </c>
      <c r="AA197" s="184">
        <f>IF(W197="","SIN ESTADO",IF(Y197&lt;&gt;"","PAGA",IF(X197&gt;0,"VENCIDA",IF(X197&gt;=-5,"POR VENCER","AL DÍA"))))</f>
        <v/>
      </c>
      <c r="AB197" s="185" t="inlineStr">
        <is>
          <t>TRANSFERENCIA</t>
        </is>
      </c>
      <c r="AC197" s="119">
        <f>IF(N($H197)&lt;4,"",IF(W197="","",W197+31))</f>
        <v/>
      </c>
      <c r="AD197" s="124">
        <f>IF(AC197="","",TODAY()-AC197)</f>
        <v/>
      </c>
      <c r="AE197" s="497" t="n">
        <v>46055</v>
      </c>
      <c r="AF197" s="184" t="n">
        <v>1083000</v>
      </c>
      <c r="AG197" s="184">
        <f>IF(AC197="","SIN ESTADO",IF(AE197&lt;&gt;"","PAGA",IF(AD197&gt;0,"VENCIDA",IF(AD197&gt;=-5,"POR VENCER","AL DÍA"))))</f>
        <v/>
      </c>
      <c r="AH197" s="185" t="inlineStr">
        <is>
          <t>TRANSFERENCIA</t>
        </is>
      </c>
      <c r="AI197" s="119">
        <f>IF(N($H197)&lt;5,"",IF(AC197="","",AC197+31))</f>
        <v/>
      </c>
      <c r="AJ197" s="124">
        <f>IF(AI197="","",TODAY()-AI197)</f>
        <v/>
      </c>
      <c r="AK197" s="471" t="n">
        <v>46087</v>
      </c>
      <c r="AL197" s="184" t="n">
        <v>1083000</v>
      </c>
      <c r="AM197" s="184">
        <f>IF(AI197="","SIN ESTADO",IF(AK197&lt;&gt;"","PAGA",IF(AJ197&gt;0,"VENCIDA",IF(AJ197&gt;=-5,"POR VENCER","AL DÍA"))))</f>
        <v/>
      </c>
      <c r="AN197" s="185" t="inlineStr">
        <is>
          <t>TRANSFERENCIA</t>
        </is>
      </c>
      <c r="AO197" s="119">
        <f>IF(N($H197)&lt;6,"",IF(AI197="","",AI197+31))</f>
        <v/>
      </c>
      <c r="AP197" s="124">
        <f>IF(AO197="","",TODAY()-AO197)</f>
        <v/>
      </c>
      <c r="AQ197" s="270" t="n">
        <v>46134</v>
      </c>
      <c r="AR197" s="184" t="n">
        <v>1083000</v>
      </c>
      <c r="AS197" s="184">
        <f>IF(AO197="","SIN ESTADO",IF(AQ197&lt;&gt;"","PAGA",IF(AP197&gt;0,"VENCIDA",IF(AP197&gt;=-5,"POR VENCER","AL DÍA"))))</f>
        <v/>
      </c>
      <c r="AT197" s="185" t="inlineStr">
        <is>
          <t>TRANSFERENCIA</t>
        </is>
      </c>
      <c r="AU197" s="119">
        <f>IF(N($H197)&lt;7,"",IF(AO197="","",AO197+31))</f>
        <v/>
      </c>
      <c r="AV197" s="124">
        <f>IF(AU197="","",TODAY()-AU197)</f>
        <v/>
      </c>
      <c r="AW197" s="494" t="n">
        <v>46168</v>
      </c>
      <c r="AX197" s="184" t="n">
        <v>1083000</v>
      </c>
      <c r="AY197" s="184">
        <f>IF(AU197="","SIN ESTADO",IF(AW197&lt;&gt;"","PAGA",IF(AV197&gt;0,"VENCIDA",IF(AV197&gt;=-5,"POR VENCER","AL DÍA"))))</f>
        <v/>
      </c>
      <c r="AZ197" s="185" t="inlineStr">
        <is>
          <t>TRANSFERENCIA</t>
        </is>
      </c>
      <c r="BA197" s="119">
        <f>IF(N($H197)&lt;8,"",IF(AU197="","",AU197+31))</f>
        <v/>
      </c>
      <c r="BB197" s="124">
        <f>IF(BA197="","",TODAY()-BA197)</f>
        <v/>
      </c>
      <c r="BC197" s="494" t="n"/>
      <c r="BD197" s="184" t="n"/>
      <c r="BE197" s="184">
        <f>IF(BA197="","SIN ESTADO",IF(BC197&lt;&gt;"","PAGA",IF(BB197&gt;0,"VENCIDA",IF(BB197&gt;=-5,"POR VENCER","AL DÍA"))))</f>
        <v/>
      </c>
      <c r="BF197" s="185" t="n"/>
      <c r="BG197" s="119">
        <f>IF(N($H197)&lt;9,"",IF(BA197="","",BA197+31))</f>
        <v/>
      </c>
      <c r="BH197" s="124">
        <f>IF(BG197="","",TODAY()-BG197)</f>
        <v/>
      </c>
      <c r="BI197" s="494" t="n"/>
      <c r="BJ197" s="184" t="n"/>
      <c r="BK197" s="184">
        <f>IF(BG197="","SIN ESTADO",IF(BI197&lt;&gt;"","PAGA",IF(BH197&gt;0,"VENCIDA",IF(BH197&gt;=-5,"POR VENCER","AL DÍA"))))</f>
        <v/>
      </c>
      <c r="BL197" s="185" t="n"/>
      <c r="BM197" s="119">
        <f>IF(N($H197)&lt;10,"",IF(BG197="","",BG197+31))</f>
        <v/>
      </c>
      <c r="BN197" s="124">
        <f>IF(BM197="","",TODAY()-BM197)</f>
        <v/>
      </c>
      <c r="BO197" s="494" t="n"/>
      <c r="BP197" s="184" t="n"/>
      <c r="BQ197" s="184">
        <f>IF(BM197="","SIN ESTADO",IF(BO197&lt;&gt;"","PAGA",IF(BN197&gt;0,"VENCIDA",IF(BN197&gt;=-5,"POR VENCER","AL DÍA"))))</f>
        <v/>
      </c>
      <c r="BR197" s="185" t="n"/>
      <c r="BS197" s="119">
        <f>IF(N($H197)&lt;11,"",IF(BM197="","",BM197+31))</f>
        <v/>
      </c>
      <c r="BT197" s="124">
        <f>IF(BS197="","",TODAY()-BS197)</f>
        <v/>
      </c>
      <c r="BU197" s="494" t="n"/>
      <c r="BV197" s="184" t="n"/>
      <c r="BW197" s="184">
        <f>IF(BS197="","SIN ESTADO",IF(BU197&lt;&gt;"","PAGA",IF(BT197&gt;0,"VENCIDA",IF(BT197&gt;=-5,"POR VENCER","AL DÍA"))))</f>
        <v/>
      </c>
      <c r="BX197" s="185" t="n"/>
      <c r="BY197" s="119">
        <f>IF(N($H197)&lt;12,"",IF(BS197="","",BS197+31))</f>
        <v/>
      </c>
      <c r="BZ197" s="124">
        <f>IF(BY197="","",TODAY()-BY197)</f>
        <v/>
      </c>
      <c r="CA197" s="494" t="n"/>
      <c r="CB197" s="184" t="n"/>
      <c r="CC197" s="184">
        <f>IF(BY197="","SIN ESTADO",IF(CA197&lt;&gt;"","PAGA",IF(BZ197&gt;0,"VENCIDA",IF(BZ197&gt;=-5,"POR VENCER","AL DÍA"))))</f>
        <v/>
      </c>
      <c r="CD197" s="185" t="n"/>
      <c r="CE197" s="119">
        <f>IF(N($H197)&lt;13,"",IF(BY197="","",BY197+31))</f>
        <v/>
      </c>
      <c r="CF197" s="124">
        <f>IF(CE197="","",TODAY()-CE197)</f>
        <v/>
      </c>
      <c r="CG197" s="494" t="n"/>
      <c r="CH197" s="184" t="n"/>
      <c r="CI197" s="184">
        <f>IF(CE197="","SIN ESTADO",IF(CG197&lt;&gt;"","PAGA",IF(CF197&gt;0,"VENCIDA",IF(CF197&gt;=-5,"POR VENCER","AL DÍA"))))</f>
        <v/>
      </c>
      <c r="CJ197" s="185" t="n"/>
      <c r="CK197" s="119">
        <f>IF(N($H197)&lt;14,"",IF(CE197="","",CE197+31))</f>
        <v/>
      </c>
      <c r="CL197" s="124">
        <f>IF(CK197="","",TODAY()-CK197)</f>
        <v/>
      </c>
      <c r="CM197" s="494" t="n"/>
      <c r="CN197" s="184" t="n"/>
      <c r="CO197" s="184">
        <f>IF(CK197="","SIN ESTADO",IF(CM197&lt;&gt;"","PAGA",IF(CL197&gt;0,"VENCIDA",IF(CL197&gt;=-5,"POR VENCER","AL DÍA"))))</f>
        <v/>
      </c>
      <c r="CP197" s="185" t="n"/>
      <c r="CQ197" s="119">
        <f>IF(N($H197)&lt;15,"",IF(CK197="","",CK197+31))</f>
        <v/>
      </c>
      <c r="CR197" s="124">
        <f>IF(CQ197="","",TODAY()-CQ197)</f>
        <v/>
      </c>
      <c r="CS197" s="494" t="n"/>
      <c r="CT197" s="184" t="n"/>
      <c r="CU197" s="184">
        <f>IF(CQ197="","SIN ESTADO",IF(CS197&lt;&gt;"","PAGA",IF(CR197&gt;0,"VENCIDA",IF(CR197&gt;=-5,"POR VENCER","AL DÍA"))))</f>
        <v/>
      </c>
      <c r="CV197" s="185" t="n"/>
      <c r="CW197" s="119">
        <f>IF(N($H197)&lt;16,"",IF(CQ197="","",CQ197+31))</f>
        <v/>
      </c>
      <c r="CX197" s="124">
        <f>IF(CW197="","",TODAY()-CW197)</f>
        <v/>
      </c>
      <c r="CY197" s="494" t="n"/>
      <c r="CZ197" s="184" t="n"/>
      <c r="DA197" s="184">
        <f>IF(CW197="","SIN ESTADO",IF(CY197&lt;&gt;"","PAGA",IF(CX197&gt;0,"VENCIDA",IF(CX197&gt;=-5,"POR VENCER","AL DÍA"))))</f>
        <v/>
      </c>
      <c r="DB197" s="185" t="n"/>
      <c r="DC197" s="119">
        <f>IF(N($H197)&lt;17,"",IF(CW197="","",CW197+31))</f>
        <v/>
      </c>
      <c r="DD197" s="124">
        <f>IF(DC197="","",TODAY()-DC197)</f>
        <v/>
      </c>
      <c r="DE197" s="494" t="n"/>
      <c r="DF197" s="184" t="n"/>
      <c r="DG197" s="184">
        <f>IF(DC197="","SIN ESTADO",IF(DE197&lt;&gt;"","PAGA",IF(DD197&gt;0,"VENCIDA",IF(DD197&gt;=-5,"POR VENCER","AL DÍA"))))</f>
        <v/>
      </c>
      <c r="DH197" s="185" t="n"/>
      <c r="DI197" s="119">
        <f>IF(N($H197)&lt;18,"",IF(DC197="","",DC197+31))</f>
        <v/>
      </c>
      <c r="DJ197" s="124">
        <f>IF(DI197="","",TODAY()-DI197)</f>
        <v/>
      </c>
      <c r="DK197" s="494" t="n"/>
      <c r="DL197" s="184" t="n"/>
      <c r="DM197" s="184">
        <f>IF(DI197="","SIN ESTADO",IF(DK197&lt;&gt;"","PAGA",IF(DJ197&gt;0,"VENCIDA",IF(DJ197&gt;=-5,"POR VENCER","AL DÍA"))))</f>
        <v/>
      </c>
      <c r="DN197" s="185" t="n"/>
      <c r="DO197" s="119">
        <f>IF(N($H197)&lt;19,"",IF(DI197="","",DI197+31))</f>
        <v/>
      </c>
      <c r="DP197" s="124">
        <f>IF(DO197="","",TODAY()-DO197)</f>
        <v/>
      </c>
      <c r="DQ197" s="494" t="n"/>
      <c r="DR197" s="184" t="n"/>
      <c r="DS197" s="184">
        <f>IF(DO197="","SIN ESTADO",IF(DQ197&lt;&gt;"","PAGA",IF(DP197&gt;0,"VENCIDA",IF(DP197&gt;=-5,"POR VENCER","AL DÍA"))))</f>
        <v/>
      </c>
      <c r="DT197" s="185" t="n"/>
      <c r="DU197" s="119">
        <f>IF(N($H197)&lt;20,"",IF(DO197="","",DO197+31))</f>
        <v/>
      </c>
      <c r="DV197" s="124">
        <f>IF(DU197="","",TODAY()-DU197)</f>
        <v/>
      </c>
      <c r="DW197" s="494" t="n"/>
      <c r="DX197" s="184" t="n"/>
      <c r="DY197" s="184">
        <f>IF(DU197="","SIN ESTADO",IF(DW197&lt;&gt;"","PAGA",IF(DV197&gt;0,"VENCIDA",IF(DV197&gt;=-5,"POR VENCER","AL DÍA"))))</f>
        <v/>
      </c>
      <c r="DZ197" s="185" t="n"/>
      <c r="EA197" s="119">
        <f>IF(N($H197)&lt;21,"",IF(DU197="","",DU197+31))</f>
        <v/>
      </c>
      <c r="EB197" s="124">
        <f>IF(EA197="","",TODAY()-EA197)</f>
        <v/>
      </c>
      <c r="EC197" s="494" t="n"/>
      <c r="ED197" s="184" t="n"/>
      <c r="EE197" s="184">
        <f>IF(EA197="","SIN ESTADO",IF(EC197&lt;&gt;"","PAGA",IF(EB197&gt;0,"VENCIDA",IF(EB197&gt;=-5,"POR VENCER","AL DÍA"))))</f>
        <v/>
      </c>
      <c r="EF197" s="185" t="n"/>
      <c r="EG197" s="119">
        <f>IF(N($H197)&lt;22,"",IF(EA197="","",EA197+31))</f>
        <v/>
      </c>
      <c r="EH197" s="124">
        <f>IF(EG197="","",TODAY()-EG197)</f>
        <v/>
      </c>
      <c r="EI197" s="494" t="n"/>
      <c r="EJ197" s="184" t="n"/>
      <c r="EK197" s="184">
        <f>IF(EG197="","SIN ESTADO",IF(EI197&lt;&gt;"","PAGA",IF(EH197&gt;0,"VENCIDA",IF(EH197&gt;=-5,"POR VENCER","AL DÍA"))))</f>
        <v/>
      </c>
      <c r="EL197" s="185" t="n"/>
      <c r="EM197" s="119">
        <f>IF(N($H197)&lt;23,"",IF(EG197="","",EG197+31))</f>
        <v/>
      </c>
      <c r="EN197" s="124">
        <f>IF(EM197="","",TODAY()-EM197)</f>
        <v/>
      </c>
      <c r="EO197" s="494" t="n"/>
      <c r="EP197" s="184" t="n"/>
      <c r="EQ197" s="184">
        <f>IF(EM197="","SIN ESTADO",IF(EO197&lt;&gt;"","PAGA",IF(EN197&gt;0,"VENCIDA",IF(EN197&gt;=-5,"POR VENCER","AL DÍA"))))</f>
        <v/>
      </c>
      <c r="ER197" s="185" t="n"/>
      <c r="ES197" s="119">
        <f>IF(N($H197)&lt;24,"",IF(EM197="","",EM197+31))</f>
        <v/>
      </c>
      <c r="ET197" s="124">
        <f>IF(ES197="","",TODAY()-ES197)</f>
        <v/>
      </c>
      <c r="EU197" s="494" t="n"/>
      <c r="EV197" s="184" t="n"/>
      <c r="EW197" s="184">
        <f>IF(ES197="","SIN ESTADO",IF(EU197&lt;&gt;"","PAGA",IF(ET197&gt;0,"VENCIDA",IF(ET197&gt;=-5,"POR VENCER","AL DÍA"))))</f>
        <v/>
      </c>
      <c r="EX197" s="185" t="n"/>
      <c r="EY197" s="119">
        <f>IF(N($H197)&lt;25,"",IF(ES197="","",ES197+31))</f>
        <v/>
      </c>
      <c r="EZ197" s="124">
        <f>IF(EY197="","",TODAY()-EY197)</f>
        <v/>
      </c>
      <c r="FA197" s="494" t="n"/>
      <c r="FB197" s="184" t="n"/>
      <c r="FC197" s="184">
        <f>IF(EY197="","SIN ESTADO",IF(FA197&lt;&gt;"","PAGA",IF(EZ197&gt;0,"VENCIDA",IF(EZ197&gt;=-5,"POR VENCER","AL DÍA"))))</f>
        <v/>
      </c>
      <c r="FD197" s="185" t="n"/>
      <c r="FE197" s="119">
        <f>IF(N($H197)&lt;26,"",IF(EY197="","",EY197+31))</f>
        <v/>
      </c>
      <c r="FF197" s="124">
        <f>IF(FE197="","",TODAY()-FE197)</f>
        <v/>
      </c>
      <c r="FG197" s="494" t="n"/>
      <c r="FH197" s="184" t="n"/>
      <c r="FI197" s="184">
        <f>IF(FE197="","SIN ESTADO",IF(FG197&lt;&gt;"","PAGA",IF(FF197&gt;0,"VENCIDA",IF(FF197&gt;=-5,"POR VENCER","AL DÍA"))))</f>
        <v/>
      </c>
      <c r="FJ197" s="185" t="n"/>
      <c r="FK197" s="119">
        <f>IF(N($H197)&lt;27,"",IF(FE197="","",FE197+31))</f>
        <v/>
      </c>
      <c r="FL197" s="124">
        <f>IF(FK197="","",TODAY()-FK197)</f>
        <v/>
      </c>
      <c r="FM197" s="494" t="n"/>
      <c r="FN197" s="184" t="n"/>
      <c r="FO197" s="184">
        <f>IF(FK197="","SIN ESTADO",IF(FM197&lt;&gt;"","PAGA",IF(FL197&gt;0,"VENCIDA",IF(FL197&gt;=-5,"POR VENCER","AL DÍA"))))</f>
        <v/>
      </c>
      <c r="FP197" s="185" t="n"/>
      <c r="FQ197" s="119">
        <f>IF(N($H197)&lt;28,"",IF(FK197="","",FK197+31))</f>
        <v/>
      </c>
      <c r="FR197" s="124">
        <f>IF(FQ197="","",TODAY()-FQ197)</f>
        <v/>
      </c>
      <c r="FS197" s="494" t="n"/>
      <c r="FT197" s="184" t="n"/>
      <c r="FU197" s="184">
        <f>IF(FQ197="","SIN ESTADO",IF(FS197&lt;&gt;"","PAGA",IF(FR197&gt;0,"VENCIDA",IF(FR197&gt;=-5,"POR VENCER","AL DÍA"))))</f>
        <v/>
      </c>
      <c r="FV197" s="185" t="n"/>
      <c r="FW197" s="119">
        <f>IF(N($H197)&lt;29,"",IF(FQ197="","",FQ197+31))</f>
        <v/>
      </c>
      <c r="FX197" s="124">
        <f>IF(FW197="","",TODAY()-FW197)</f>
        <v/>
      </c>
      <c r="FY197" s="494" t="n"/>
      <c r="FZ197" s="184" t="n"/>
      <c r="GA197" s="184">
        <f>IF(FW197="","SIN ESTADO",IF(FY197&lt;&gt;"","PAGA",IF(FX197&gt;0,"VENCIDA",IF(FX197&gt;=-5,"POR VENCER","AL DÍA"))))</f>
        <v/>
      </c>
      <c r="GB197" s="185" t="n"/>
      <c r="GC197" s="119">
        <f>IF(N($H197)&lt;30,"",IF(FW197="","",FW197+31))</f>
        <v/>
      </c>
      <c r="GD197" s="124">
        <f>IF(GC197="","",TODAY()-GC197)</f>
        <v/>
      </c>
      <c r="GE197" s="494" t="n"/>
      <c r="GF197" s="184" t="n"/>
      <c r="GG197" s="184">
        <f>IF(GC197="","SIN ESTADO",IF(GE197&lt;&gt;"","PAGA",IF(GD197&gt;0,"VENCIDA",IF(GD197&gt;=-5,"POR VENCER","AL DÍA"))))</f>
        <v/>
      </c>
      <c r="GH197" s="185" t="n"/>
      <c r="GI197" s="119">
        <f>IF(N($H197)&lt;31,"",IF(GC197="","",GC197+31))</f>
        <v/>
      </c>
      <c r="GJ197" s="124">
        <f>IF(GI197="","",TODAY()-GI197)</f>
        <v/>
      </c>
      <c r="GK197" s="494" t="n"/>
      <c r="GL197" s="184" t="n"/>
      <c r="GM197" s="184">
        <f>IF(GI197="","SIN ESTADO",IF(GK197&lt;&gt;"","PAGA",IF(GJ197&gt;0,"VENCIDA",IF(GJ197&gt;=-5,"POR VENCER","AL DÍA"))))</f>
        <v/>
      </c>
      <c r="GN197" s="185" t="n"/>
      <c r="GO197" s="119">
        <f>IF(N($H197)&lt;32,"",IF(GI197="","",GI197+31))</f>
        <v/>
      </c>
      <c r="GP197" s="124">
        <f>IF(GO197="","",TODAY()-GO197)</f>
        <v/>
      </c>
      <c r="GQ197" s="494" t="n"/>
      <c r="GR197" s="184" t="n"/>
      <c r="GS197" s="184">
        <f>IF(GO197="","SIN ESTADO",IF(GQ197&lt;&gt;"","PAGA",IF(GP197&gt;0,"VENCIDA",IF(GP197&gt;=-5,"POR VENCER","AL DÍA"))))</f>
        <v/>
      </c>
      <c r="GT197" s="185" t="n"/>
      <c r="GU197" s="119">
        <f>IF(N($H197)&lt;33,"",IF(GO197="","",GO197+31))</f>
        <v/>
      </c>
      <c r="GV197" s="124">
        <f>IF(GU197="","",TODAY()-GU197)</f>
        <v/>
      </c>
      <c r="GW197" s="494" t="n"/>
      <c r="GX197" s="184" t="n"/>
      <c r="GY197" s="184">
        <f>IF(GU197="","SIN ESTADO",IF(GW197&lt;&gt;"","PAGA",IF(GV197&gt;0,"VENCIDA",IF(GV197&gt;=-5,"POR VENCER","AL DÍA"))))</f>
        <v/>
      </c>
      <c r="GZ197" s="185" t="n"/>
      <c r="HA197" s="119">
        <f>IF(N($H197)&lt;34,"",IF(GU197="","",GU197+31))</f>
        <v/>
      </c>
      <c r="HB197" s="124">
        <f>IF(HA197="","",TODAY()-HA197)</f>
        <v/>
      </c>
      <c r="HC197" s="494" t="n"/>
      <c r="HD197" s="184" t="n"/>
      <c r="HE197" s="184">
        <f>IF(HA197="","SIN ESTADO",IF(HC197&lt;&gt;"","PAGA",IF(HB197&gt;0,"VENCIDA",IF(HB197&gt;=-5,"POR VENCER","AL DÍA"))))</f>
        <v/>
      </c>
      <c r="HF197" s="185" t="n"/>
      <c r="HG197" s="119">
        <f>IF(N($H197)&lt;35,"",IF(HA197="","",HA197+31))</f>
        <v/>
      </c>
      <c r="HH197" s="124">
        <f>IF(HG197="","",TODAY()-HG197)</f>
        <v/>
      </c>
      <c r="HI197" s="494" t="n"/>
      <c r="HJ197" s="184" t="n"/>
      <c r="HK197" s="184">
        <f>IF(HG197="","SIN ESTADO",IF(HI197&lt;&gt;"","PAGA",IF(HH197&gt;0,"VENCIDA",IF(HH197&gt;=-5,"POR VENCER","AL DÍA"))))</f>
        <v/>
      </c>
      <c r="HL197" s="168" t="n"/>
      <c r="HM197" s="119">
        <f>IF(N($H197)&lt;36,"",IF(HG197="","",HG197+31))</f>
        <v/>
      </c>
      <c r="HN197" s="124">
        <f>IF(HM197="","",TODAY()-HM197)</f>
        <v/>
      </c>
      <c r="HO197" s="494" t="n"/>
      <c r="HP197" s="184" t="n"/>
      <c r="HQ197" s="184">
        <f>IF(HM197="","SIN ESTADO",IF(HO197&lt;&gt;"","PAGA",IF(HN197&gt;0,"VENCIDA",IF(HN197&gt;=-5,"POR VENCER","AL DÍA"))))</f>
        <v/>
      </c>
      <c r="HR197" s="168" t="n"/>
      <c r="HS197" s="169">
        <f>N197+T197+Z197+AF197+AL197+AR197+AX197+BD197+BJ197+BP197+BV197+CB197+CH197+CN197+CT197+CZ197+DF197+DL197+DR197+DX197+ED197+EJ197+EP197+EV197+FB197+FH197+FN197+FT197+FZ197+GF197+GL197+GR197+GX197+HD197+HJ197+HP197</f>
        <v/>
      </c>
      <c r="HU197" s="170">
        <f>IFERROR(N($J197),0)</f>
        <v/>
      </c>
      <c r="HW197" s="170">
        <f>SUMPRODUCT((MOD(COLUMN($M197:$HR197)-COLUMN($M197),6)=0)*ISNUMBER($M197:$HR197)*($M197:$HR197&gt;=RESUMEN!$C$26)*($M197:$HR197&lt;=RESUMEN!$C$27)*IFERROR(N($N197:$HS197),0))</f>
        <v/>
      </c>
      <c r="HX197" s="170">
        <f>SUMPRODUCT((MOD(COLUMN($M197:$HR197)-COLUMN($M197),6)=0)*ISNUMBER($M197:$HR197)*($M197:$HR197&gt;=RESUMEN!$C$26)*($M197:$HR197&lt;=RESUMEN!$C$27))</f>
        <v/>
      </c>
    </row>
    <row r="198" ht="15.75" customHeight="1" s="506">
      <c r="B198" s="113">
        <f>VENTAS!A197</f>
        <v/>
      </c>
      <c r="C198" s="236" t="inlineStr">
        <is>
          <t>LC1 - 21 - 5</t>
        </is>
      </c>
      <c r="D198" s="53">
        <f>VENTAS!C197</f>
        <v/>
      </c>
      <c r="E198" s="192" t="n">
        <v>30000000</v>
      </c>
      <c r="F198" s="114" t="n">
        <v>26000000</v>
      </c>
      <c r="G198" s="191" t="n">
        <v>45927</v>
      </c>
      <c r="H198" s="479" t="n">
        <v>24</v>
      </c>
      <c r="I198" s="479" t="inlineStr">
        <is>
          <t xml:space="preserve">27 DE CADA MES </t>
        </is>
      </c>
      <c r="J198" s="184">
        <f>F198/H198</f>
        <v/>
      </c>
      <c r="K198" s="119">
        <f>IF(N($H198)&lt;1,"",$G198+31)</f>
        <v/>
      </c>
      <c r="L198" s="124">
        <f>IF(K198="","",TODAY()-K198)</f>
        <v/>
      </c>
      <c r="M198" s="201" t="n">
        <v>45958</v>
      </c>
      <c r="N198" s="374" t="n">
        <v>1083000</v>
      </c>
      <c r="O198" s="184" t="inlineStr">
        <is>
          <t>PAGA</t>
        </is>
      </c>
      <c r="P198" s="185" t="inlineStr">
        <is>
          <t>TRANSFERENCIA</t>
        </is>
      </c>
      <c r="Q198" s="119">
        <f>IF(N($H198)&lt;2,"",IF(K198="","",K198+31))</f>
        <v/>
      </c>
      <c r="R198" s="124">
        <f>IF(Q198="","",TODAY()-Q198)</f>
        <v/>
      </c>
      <c r="S198" s="406" t="n">
        <v>45994</v>
      </c>
      <c r="T198" s="184" t="n">
        <v>1083000</v>
      </c>
      <c r="U198" s="184" t="inlineStr">
        <is>
          <t>PAGA</t>
        </is>
      </c>
      <c r="V198" s="185" t="inlineStr">
        <is>
          <t>TRANSFERENCIA</t>
        </is>
      </c>
      <c r="W198" s="119">
        <f>IF(N($H198)&lt;3,"",IF(Q198="","",Q198+31))</f>
        <v/>
      </c>
      <c r="X198" s="124">
        <f>IF(W198="","",TODAY()-W198)</f>
        <v/>
      </c>
      <c r="Y198" s="471" t="n">
        <v>45664</v>
      </c>
      <c r="Z198" s="184" t="n">
        <v>1083000</v>
      </c>
      <c r="AA198" s="184" t="inlineStr">
        <is>
          <t>PAGA</t>
        </is>
      </c>
      <c r="AB198" s="185" t="inlineStr">
        <is>
          <t>TRANSFERENCIA</t>
        </is>
      </c>
      <c r="AC198" s="119">
        <f>IF(N($H198)&lt;4,"",IF(W198="","",W198+31))</f>
        <v/>
      </c>
      <c r="AD198" s="124">
        <f>IF(AC198="","",TODAY()-AC198)</f>
        <v/>
      </c>
      <c r="AE198" s="497" t="n">
        <v>46055</v>
      </c>
      <c r="AF198" s="184" t="n">
        <v>1083000</v>
      </c>
      <c r="AG198" s="184">
        <f>IF(AC198="","SIN ESTADO",IF(AE198&lt;&gt;"","PAGA",IF(AD198&gt;0,"VENCIDA",IF(AD198&gt;=-5,"POR VENCER","AL DÍA"))))</f>
        <v/>
      </c>
      <c r="AH198" s="185" t="inlineStr">
        <is>
          <t>TRANSFERENCIA</t>
        </is>
      </c>
      <c r="AI198" s="119">
        <f>IF(N($H198)&lt;5,"",IF(AC198="","",AC198+31))</f>
        <v/>
      </c>
      <c r="AJ198" s="124">
        <f>IF(AI198="","",TODAY()-AI198)</f>
        <v/>
      </c>
      <c r="AK198" s="471" t="n">
        <v>46087</v>
      </c>
      <c r="AL198" s="184" t="n">
        <v>1083000</v>
      </c>
      <c r="AM198" s="184">
        <f>IF(AI198="","SIN ESTADO",IF(AK198&lt;&gt;"","PAGA",IF(AJ198&gt;0,"VENCIDA",IF(AJ198&gt;=-5,"POR VENCER","AL DÍA"))))</f>
        <v/>
      </c>
      <c r="AN198" s="185" t="inlineStr">
        <is>
          <t>TRANSFERENCIA</t>
        </is>
      </c>
      <c r="AO198" s="119">
        <f>IF(N($H198)&lt;6,"",IF(AI198="","",AI198+31))</f>
        <v/>
      </c>
      <c r="AP198" s="124">
        <f>IF(AO198="","",TODAY()-AO198)</f>
        <v/>
      </c>
      <c r="AQ198" s="270" t="n">
        <v>46134</v>
      </c>
      <c r="AR198" s="184" t="n">
        <v>1083000</v>
      </c>
      <c r="AS198" s="184">
        <f>IF(AO198="","SIN ESTADO",IF(AQ198&lt;&gt;"","PAGA",IF(AP198&gt;0,"VENCIDA",IF(AP198&gt;=-5,"POR VENCER","AL DÍA"))))</f>
        <v/>
      </c>
      <c r="AT198" s="185" t="inlineStr">
        <is>
          <t>TRANSFERENCIA</t>
        </is>
      </c>
      <c r="AU198" s="119" t="n">
        <v>46147</v>
      </c>
      <c r="AV198" s="124">
        <f>IF(AU198="","",TODAY()-AU198)</f>
        <v/>
      </c>
      <c r="AW198" s="494" t="n">
        <v>46169</v>
      </c>
      <c r="AX198" s="184" t="n">
        <v>1083000</v>
      </c>
      <c r="AY198" s="184" t="inlineStr">
        <is>
          <t>PAGADA</t>
        </is>
      </c>
      <c r="AZ198" s="185" t="inlineStr">
        <is>
          <t>TRANSFERENCIA</t>
        </is>
      </c>
      <c r="BA198" s="119">
        <f>IF(N($H198)&lt;8,"",IF(AU198="","",AU198+31))</f>
        <v/>
      </c>
      <c r="BB198" s="124">
        <f>IF(BA198="","",TODAY()-BA198)</f>
        <v/>
      </c>
      <c r="BC198" s="494" t="n"/>
      <c r="BD198" s="184" t="n"/>
      <c r="BE198" s="184" t="n"/>
      <c r="BF198" s="185" t="n"/>
      <c r="BG198" s="119">
        <f>IF(N($H198)&lt;9,"",IF(BA198="","",BA198+31))</f>
        <v/>
      </c>
      <c r="BH198" s="124">
        <f>IF(BG198="","",TODAY()-BG198)</f>
        <v/>
      </c>
      <c r="BI198" s="494" t="n"/>
      <c r="BJ198" s="184" t="n"/>
      <c r="BK198" s="184" t="n"/>
      <c r="BL198" s="185" t="n"/>
      <c r="BM198" s="119">
        <f>IF(N($H198)&lt;10,"",IF(BG198="","",BG198+31))</f>
        <v/>
      </c>
      <c r="BN198" s="124">
        <f>IF(BM198="","",TODAY()-BM198)</f>
        <v/>
      </c>
      <c r="BO198" s="494" t="n"/>
      <c r="BP198" s="184" t="n"/>
      <c r="BQ198" s="184" t="n"/>
      <c r="BR198" s="185" t="n"/>
      <c r="BS198" s="119">
        <f>IF(N($H198)&lt;11,"",IF(BM198="","",BM198+31))</f>
        <v/>
      </c>
      <c r="BT198" s="124">
        <f>IF(BS198="","",TODAY()-BS198)</f>
        <v/>
      </c>
      <c r="BU198" s="494" t="n"/>
      <c r="BV198" s="184" t="n"/>
      <c r="BW198" s="184" t="n"/>
      <c r="BX198" s="185" t="n"/>
      <c r="BY198" s="119">
        <f>IF(N($H198)&lt;12,"",IF(BS198="","",BS198+31))</f>
        <v/>
      </c>
      <c r="BZ198" s="124">
        <f>IF(BY198="","",TODAY()-BY198)</f>
        <v/>
      </c>
      <c r="CA198" s="494" t="n"/>
      <c r="CB198" s="184" t="n"/>
      <c r="CC198" s="184" t="n"/>
      <c r="CD198" s="185" t="n"/>
      <c r="CE198" s="119">
        <f>IF(N($H198)&lt;13,"",IF(BY198="","",BY198+31))</f>
        <v/>
      </c>
      <c r="CF198" s="124">
        <f>IF(CE198="","",TODAY()-CE198)</f>
        <v/>
      </c>
      <c r="CG198" s="494" t="n"/>
      <c r="CH198" s="184" t="n"/>
      <c r="CI198" s="184" t="n"/>
      <c r="CJ198" s="185" t="n"/>
      <c r="CK198" s="119">
        <f>IF(N($H198)&lt;14,"",IF(CE198="","",CE198+31))</f>
        <v/>
      </c>
      <c r="CL198" s="124">
        <f>IF(CK198="","",TODAY()-CK198)</f>
        <v/>
      </c>
      <c r="CM198" s="494" t="n"/>
      <c r="CN198" s="184" t="n"/>
      <c r="CO198" s="184" t="n"/>
      <c r="CP198" s="185" t="n"/>
      <c r="CQ198" s="119">
        <f>IF(N($H198)&lt;15,"",IF(CK198="","",CK198+31))</f>
        <v/>
      </c>
      <c r="CR198" s="124">
        <f>IF(CQ198="","",TODAY()-CQ198)</f>
        <v/>
      </c>
      <c r="CS198" s="494" t="n"/>
      <c r="CT198" s="184" t="n"/>
      <c r="CU198" s="184" t="n"/>
      <c r="CV198" s="185" t="n"/>
      <c r="CW198" s="119">
        <f>IF(N($H198)&lt;16,"",IF(CQ198="","",CQ198+31))</f>
        <v/>
      </c>
      <c r="CX198" s="124">
        <f>IF(CW198="","",TODAY()-CW198)</f>
        <v/>
      </c>
      <c r="CY198" s="494" t="n"/>
      <c r="CZ198" s="184" t="n"/>
      <c r="DA198" s="184" t="n"/>
      <c r="DB198" s="185" t="n"/>
      <c r="DC198" s="119">
        <f>IF(N($H198)&lt;17,"",IF(CW198="","",CW198+31))</f>
        <v/>
      </c>
      <c r="DD198" s="124">
        <f>IF(DC198="","",TODAY()-DC198)</f>
        <v/>
      </c>
      <c r="DE198" s="494" t="n"/>
      <c r="DF198" s="184" t="n"/>
      <c r="DG198" s="184" t="n"/>
      <c r="DH198" s="185" t="n"/>
      <c r="DI198" s="119">
        <f>IF(N($H198)&lt;18,"",IF(DC198="","",DC198+31))</f>
        <v/>
      </c>
      <c r="DJ198" s="124">
        <f>IF(DI198="","",TODAY()-DI198)</f>
        <v/>
      </c>
      <c r="DK198" s="494" t="n"/>
      <c r="DL198" s="184" t="n"/>
      <c r="DM198" s="184" t="n"/>
      <c r="DN198" s="185" t="n"/>
      <c r="DO198" s="119">
        <f>IF(N($H198)&lt;19,"",IF(DI198="","",DI198+31))</f>
        <v/>
      </c>
      <c r="DP198" s="124">
        <f>IF(DO198="","",TODAY()-DO198)</f>
        <v/>
      </c>
      <c r="DQ198" s="494" t="n"/>
      <c r="DR198" s="184" t="n"/>
      <c r="DS198" s="184" t="n"/>
      <c r="DT198" s="185" t="n"/>
      <c r="DU198" s="119">
        <f>IF(N($H198)&lt;20,"",IF(DO198="","",DO198+31))</f>
        <v/>
      </c>
      <c r="DV198" s="124">
        <f>IF(DU198="","",TODAY()-DU198)</f>
        <v/>
      </c>
      <c r="DW198" s="494" t="n"/>
      <c r="DX198" s="184" t="n"/>
      <c r="DY198" s="184" t="n"/>
      <c r="DZ198" s="185" t="n"/>
      <c r="EA198" s="119">
        <f>IF(N($H198)&lt;21,"",IF(DU198="","",DU198+31))</f>
        <v/>
      </c>
      <c r="EB198" s="124">
        <f>IF(EA198="","",TODAY()-EA198)</f>
        <v/>
      </c>
      <c r="EC198" s="494" t="n"/>
      <c r="ED198" s="184" t="n"/>
      <c r="EE198" s="184" t="n"/>
      <c r="EF198" s="185" t="n"/>
      <c r="EG198" s="119">
        <f>IF(N($H198)&lt;22,"",IF(EA198="","",EA198+31))</f>
        <v/>
      </c>
      <c r="EH198" s="124">
        <f>IF(EG198="","",TODAY()-EG198)</f>
        <v/>
      </c>
      <c r="EI198" s="494" t="n"/>
      <c r="EJ198" s="184" t="n"/>
      <c r="EK198" s="184" t="n"/>
      <c r="EL198" s="185" t="n"/>
      <c r="EM198" s="119">
        <f>IF(N($H198)&lt;23,"",IF(EG198="","",EG198+31))</f>
        <v/>
      </c>
      <c r="EN198" s="124">
        <f>IF(EM198="","",TODAY()-EM198)</f>
        <v/>
      </c>
      <c r="EO198" s="494" t="n"/>
      <c r="EP198" s="184" t="n"/>
      <c r="EQ198" s="184" t="n"/>
      <c r="ER198" s="185" t="n"/>
      <c r="ES198" s="119">
        <f>IF(N($H198)&lt;24,"",IF(EM198="","",EM198+31))</f>
        <v/>
      </c>
      <c r="ET198" s="124">
        <f>IF(ES198="","",TODAY()-ES198)</f>
        <v/>
      </c>
      <c r="EU198" s="494" t="n"/>
      <c r="EV198" s="184" t="n"/>
      <c r="EW198" s="184" t="n"/>
      <c r="EX198" s="185" t="n"/>
      <c r="EY198" s="119">
        <f>IF(N($H198)&lt;25,"",IF(ES198="","",ES198+31))</f>
        <v/>
      </c>
      <c r="EZ198" s="124">
        <f>IF(EY198="","",TODAY()-EY198)</f>
        <v/>
      </c>
      <c r="FA198" s="494" t="n"/>
      <c r="FB198" s="184" t="n"/>
      <c r="FC198" s="184" t="n"/>
      <c r="FD198" s="185" t="n"/>
      <c r="FE198" s="119">
        <f>IF(N($H198)&lt;26,"",IF(EY198="","",EY198+31))</f>
        <v/>
      </c>
      <c r="FF198" s="124">
        <f>IF(FE198="","",TODAY()-FE198)</f>
        <v/>
      </c>
      <c r="FG198" s="494" t="n"/>
      <c r="FH198" s="184" t="n"/>
      <c r="FI198" s="184" t="n"/>
      <c r="FJ198" s="185" t="n"/>
      <c r="FK198" s="119">
        <f>IF(N($H198)&lt;27,"",IF(FE198="","",FE198+31))</f>
        <v/>
      </c>
      <c r="FL198" s="124">
        <f>IF(FK198="","",TODAY()-FK198)</f>
        <v/>
      </c>
      <c r="FM198" s="494" t="n"/>
      <c r="FN198" s="184" t="n"/>
      <c r="FO198" s="184" t="n"/>
      <c r="FP198" s="185" t="n"/>
      <c r="FQ198" s="119">
        <f>IF(N($H198)&lt;28,"",IF(FK198="","",FK198+31))</f>
        <v/>
      </c>
      <c r="FR198" s="124">
        <f>IF(FQ198="","",TODAY()-FQ198)</f>
        <v/>
      </c>
      <c r="FS198" s="494" t="n"/>
      <c r="FT198" s="184" t="n"/>
      <c r="FU198" s="184" t="n"/>
      <c r="FV198" s="185" t="n"/>
      <c r="FW198" s="119">
        <f>IF(N($H198)&lt;29,"",IF(FQ198="","",FQ198+31))</f>
        <v/>
      </c>
      <c r="FX198" s="124">
        <f>IF(FW198="","",TODAY()-FW198)</f>
        <v/>
      </c>
      <c r="FY198" s="494" t="n"/>
      <c r="FZ198" s="184" t="n"/>
      <c r="GA198" s="184" t="n"/>
      <c r="GB198" s="185" t="n"/>
      <c r="GC198" s="119">
        <f>IF(N($H198)&lt;30,"",IF(FW198="","",FW198+31))</f>
        <v/>
      </c>
      <c r="GD198" s="124">
        <f>IF(GC198="","",TODAY()-GC198)</f>
        <v/>
      </c>
      <c r="GE198" s="494" t="n"/>
      <c r="GF198" s="184" t="n"/>
      <c r="GG198" s="184" t="n"/>
      <c r="GH198" s="185" t="n"/>
      <c r="GI198" s="119">
        <f>IF(N($H198)&lt;31,"",IF(GC198="","",GC198+31))</f>
        <v/>
      </c>
      <c r="GJ198" s="124">
        <f>IF(GI198="","",TODAY()-GI198)</f>
        <v/>
      </c>
      <c r="GK198" s="494" t="n"/>
      <c r="GL198" s="184" t="n"/>
      <c r="GM198" s="184" t="n"/>
      <c r="GN198" s="185" t="n"/>
      <c r="GO198" s="119">
        <f>IF(N($H198)&lt;32,"",IF(GI198="","",GI198+31))</f>
        <v/>
      </c>
      <c r="GP198" s="124">
        <f>IF(GO198="","",TODAY()-GO198)</f>
        <v/>
      </c>
      <c r="GQ198" s="494" t="n"/>
      <c r="GR198" s="184" t="n"/>
      <c r="GS198" s="184" t="n"/>
      <c r="GT198" s="185" t="n"/>
      <c r="GU198" s="119">
        <f>IF(N($H198)&lt;33,"",IF(GO198="","",GO198+31))</f>
        <v/>
      </c>
      <c r="GV198" s="124">
        <f>IF(GU198="","",TODAY()-GU198)</f>
        <v/>
      </c>
      <c r="GW198" s="494" t="n"/>
      <c r="GX198" s="184" t="n"/>
      <c r="GY198" s="184" t="n"/>
      <c r="GZ198" s="185" t="n"/>
      <c r="HA198" s="119">
        <f>IF(N($H198)&lt;34,"",IF(GU198="","",GU198+31))</f>
        <v/>
      </c>
      <c r="HB198" s="124">
        <f>IF(HA198="","",TODAY()-HA198)</f>
        <v/>
      </c>
      <c r="HC198" s="494" t="n"/>
      <c r="HD198" s="184" t="n"/>
      <c r="HE198" s="184" t="n"/>
      <c r="HF198" s="185" t="n"/>
      <c r="HG198" s="119">
        <f>IF(N($H198)&lt;35,"",IF(HA198="","",HA198+31))</f>
        <v/>
      </c>
      <c r="HH198" s="124">
        <f>IF(HG198="","",TODAY()-HG198)</f>
        <v/>
      </c>
      <c r="HI198" s="494" t="n"/>
      <c r="HJ198" s="184" t="n"/>
      <c r="HK198" s="184" t="n"/>
      <c r="HL198" s="168" t="n"/>
      <c r="HM198" s="119">
        <f>IF(N($H198)&lt;36,"",IF(HG198="","",HG198+31))</f>
        <v/>
      </c>
      <c r="HN198" s="124">
        <f>IF(HM198="","",TODAY()-HM198)</f>
        <v/>
      </c>
      <c r="HO198" s="494" t="n"/>
      <c r="HP198" s="184" t="n"/>
      <c r="HQ198" s="184" t="n"/>
      <c r="HR198" s="168" t="n"/>
      <c r="HS198" s="169">
        <f>N198+T198+Z198+AF198+AL198+AR198+AX198+BD198+BJ198+BP198+BV198+CB198+CH198+CN198+CT198+CZ198+DF198+DL198+DR198+DX198+ED198+EJ198+EP198+EV198+FB198+FH198+FN198+FT198+FZ198+GF198+GL198+GR198+GX198+HD198+HJ198+HP198</f>
        <v/>
      </c>
      <c r="HU198" s="170">
        <f>IFERROR(N($J198),0)</f>
        <v/>
      </c>
      <c r="HW198" s="170">
        <f>SUMPRODUCT((MOD(COLUMN($M198:$HR198)-COLUMN($M198),6)=0)*ISNUMBER($M198:$HR198)*($M198:$HR198&gt;=RESUMEN!$C$26)*($M198:$HR198&lt;=RESUMEN!$C$27)*IFERROR(N($N198:$HS198),0))</f>
        <v/>
      </c>
      <c r="HX198" s="170">
        <f>SUMPRODUCT((MOD(COLUMN($M198:$HR198)-COLUMN($M198),6)=0)*ISNUMBER($M198:$HR198)*($M198:$HR198&gt;=RESUMEN!$C$26)*($M198:$HR198&lt;=RESUMEN!$C$27))</f>
        <v/>
      </c>
    </row>
    <row r="199" ht="15.75" customHeight="1" s="506">
      <c r="B199" s="113">
        <f>VENTAS!A198</f>
        <v/>
      </c>
      <c r="C199" s="236" t="inlineStr">
        <is>
          <t xml:space="preserve">LC1 - 21 - 6 </t>
        </is>
      </c>
      <c r="D199" s="53">
        <f>VENTAS!C198</f>
        <v/>
      </c>
      <c r="E199" s="114" t="n">
        <v>25000000</v>
      </c>
      <c r="F199" s="114" t="n">
        <v>25000000</v>
      </c>
      <c r="G199" s="191" t="n">
        <v>45651</v>
      </c>
      <c r="H199" s="479" t="n">
        <v>30</v>
      </c>
      <c r="I199" s="479" t="inlineStr">
        <is>
          <t xml:space="preserve">25 DE CADA MES </t>
        </is>
      </c>
      <c r="J199" s="184">
        <f>F199/H199</f>
        <v/>
      </c>
      <c r="K199" s="119" t="n">
        <v>45683</v>
      </c>
      <c r="L199" s="124">
        <f>IF(K199="","",TODAY()-K199)</f>
        <v/>
      </c>
      <c r="M199" s="201" t="n">
        <v>46047</v>
      </c>
      <c r="N199" s="374" t="n">
        <v>840000</v>
      </c>
      <c r="O199" s="184" t="inlineStr">
        <is>
          <t>PAGA</t>
        </is>
      </c>
      <c r="P199" s="185" t="inlineStr">
        <is>
          <t>TRANSFERENCIA</t>
        </is>
      </c>
      <c r="Q199" s="119">
        <f>IF(N($H199)&lt;2,"",IF(K199="","",K199+31))</f>
        <v/>
      </c>
      <c r="R199" s="124">
        <f>IF(Q199="","",TODAY()-Q199)</f>
        <v/>
      </c>
      <c r="S199" s="478" t="n">
        <v>46099</v>
      </c>
      <c r="T199" s="184" t="n">
        <v>840000</v>
      </c>
      <c r="U199" s="184" t="inlineStr">
        <is>
          <t>PAGA</t>
        </is>
      </c>
      <c r="V199" s="185" t="inlineStr">
        <is>
          <t>EFECTIVO</t>
        </is>
      </c>
      <c r="W199" s="119">
        <f>IF(N($H199)&lt;3,"",IF(Q199="","",Q199+31))</f>
        <v/>
      </c>
      <c r="X199" s="124">
        <f>IF(W199="","",TODAY()-W199)</f>
        <v/>
      </c>
      <c r="Y199" s="471" t="n">
        <v>46099</v>
      </c>
      <c r="Z199" s="184" t="n">
        <v>840000</v>
      </c>
      <c r="AA199" s="184" t="inlineStr">
        <is>
          <t>PAGA</t>
        </is>
      </c>
      <c r="AB199" s="185" t="inlineStr">
        <is>
          <t>EFECTIVO</t>
        </is>
      </c>
      <c r="AC199" s="119">
        <f>IF(N($H199)&lt;4,"",IF(W199="","",W199+31))</f>
        <v/>
      </c>
      <c r="AD199" s="124">
        <f>IF(AC199="","",TODAY()-AC199)</f>
        <v/>
      </c>
      <c r="AE199" s="480" t="n">
        <v>46154</v>
      </c>
      <c r="AF199" s="184" t="n">
        <v>840000</v>
      </c>
      <c r="AG199" s="184">
        <f>IF(AC199="","SIN ESTADO",IF(AE199&lt;&gt;"","PAGA",IF(AD199&gt;0,"VENCIDA",IF(AD199&gt;=-5,"POR VENCER","AL DÍA"))))</f>
        <v/>
      </c>
      <c r="AH199" s="185" t="inlineStr">
        <is>
          <t>EFECTIVO</t>
        </is>
      </c>
      <c r="AI199" s="119">
        <f>IF(N($H199)&lt;5,"",IF(AC199="","",AC199+31))</f>
        <v/>
      </c>
      <c r="AJ199" s="124">
        <f>IF(AI199="","",TODAY()-AI199)</f>
        <v/>
      </c>
      <c r="AK199" s="480" t="n">
        <v>46185</v>
      </c>
      <c r="AL199" s="184" t="n">
        <v>840000</v>
      </c>
      <c r="AM199" s="184" t="inlineStr">
        <is>
          <t>PAGA</t>
        </is>
      </c>
      <c r="AN199" s="185" t="inlineStr">
        <is>
          <t>TRANSFERENCIA</t>
        </is>
      </c>
      <c r="AO199" s="119">
        <f>IF(N($H199)&lt;6,"",IF(AI199="","",AI199+31))</f>
        <v/>
      </c>
      <c r="AP199" s="124">
        <f>IF(AO199="","",TODAY()-AO199)</f>
        <v/>
      </c>
      <c r="AQ199" s="270" t="n"/>
      <c r="AR199" s="184" t="n"/>
      <c r="AS199" s="184" t="n"/>
      <c r="AT199" s="185" t="n"/>
      <c r="AU199" s="119">
        <f>IF(N($H199)&lt;7,"",IF(AO199="","",AO199+31))</f>
        <v/>
      </c>
      <c r="AV199" s="124">
        <f>IF(AU199="","",TODAY()-AU199)</f>
        <v/>
      </c>
      <c r="AW199" s="494" t="n"/>
      <c r="AX199" s="184" t="n"/>
      <c r="AY199" s="184" t="n"/>
      <c r="AZ199" s="185" t="n"/>
      <c r="BA199" s="119">
        <f>IF(N($H199)&lt;8,"",IF(AU199="","",AU199+31))</f>
        <v/>
      </c>
      <c r="BB199" s="124">
        <f>IF(BA199="","",TODAY()-BA199)</f>
        <v/>
      </c>
      <c r="BC199" s="494" t="n"/>
      <c r="BD199" s="184" t="n"/>
      <c r="BE199" s="184" t="n"/>
      <c r="BF199" s="185" t="n"/>
      <c r="BG199" s="119">
        <f>IF(N($H199)&lt;9,"",IF(BA199="","",BA199+31))</f>
        <v/>
      </c>
      <c r="BH199" s="124">
        <f>IF(BG199="","",TODAY()-BG199)</f>
        <v/>
      </c>
      <c r="BI199" s="494" t="n"/>
      <c r="BJ199" s="184" t="n"/>
      <c r="BK199" s="184" t="n"/>
      <c r="BL199" s="185" t="n"/>
      <c r="BM199" s="119">
        <f>IF(N($H199)&lt;10,"",IF(BG199="","",BG199+31))</f>
        <v/>
      </c>
      <c r="BN199" s="124">
        <f>IF(BM199="","",TODAY()-BM199)</f>
        <v/>
      </c>
      <c r="BO199" s="494" t="n"/>
      <c r="BP199" s="184" t="n"/>
      <c r="BQ199" s="184" t="n"/>
      <c r="BR199" s="185" t="n"/>
      <c r="BS199" s="119">
        <f>IF(N($H199)&lt;11,"",IF(BM199="","",BM199+31))</f>
        <v/>
      </c>
      <c r="BT199" s="124">
        <f>IF(BS199="","",TODAY()-BS199)</f>
        <v/>
      </c>
      <c r="BU199" s="494" t="n"/>
      <c r="BV199" s="184" t="n"/>
      <c r="BW199" s="184" t="n"/>
      <c r="BX199" s="185" t="n"/>
      <c r="BY199" s="119">
        <f>IF(N($H199)&lt;12,"",IF(BS199="","",BS199+31))</f>
        <v/>
      </c>
      <c r="BZ199" s="124">
        <f>IF(BY199="","",TODAY()-BY199)</f>
        <v/>
      </c>
      <c r="CA199" s="494" t="n"/>
      <c r="CB199" s="184" t="n"/>
      <c r="CC199" s="184" t="n"/>
      <c r="CD199" s="185" t="n"/>
      <c r="CE199" s="119">
        <f>IF(N($H199)&lt;13,"",IF(BY199="","",BY199+31))</f>
        <v/>
      </c>
      <c r="CF199" s="124">
        <f>IF(CE199="","",TODAY()-CE199)</f>
        <v/>
      </c>
      <c r="CG199" s="494" t="n"/>
      <c r="CH199" s="184" t="n"/>
      <c r="CI199" s="184" t="n"/>
      <c r="CJ199" s="185" t="n"/>
      <c r="CK199" s="119">
        <f>IF(N($H199)&lt;14,"",IF(CE199="","",CE199+31))</f>
        <v/>
      </c>
      <c r="CL199" s="124">
        <f>IF(CK199="","",TODAY()-CK199)</f>
        <v/>
      </c>
      <c r="CM199" s="494" t="n"/>
      <c r="CN199" s="184" t="n"/>
      <c r="CO199" s="184" t="n"/>
      <c r="CP199" s="185" t="n"/>
      <c r="CQ199" s="119">
        <f>IF(N($H199)&lt;15,"",IF(CK199="","",CK199+31))</f>
        <v/>
      </c>
      <c r="CR199" s="124">
        <f>IF(CQ199="","",TODAY()-CQ199)</f>
        <v/>
      </c>
      <c r="CS199" s="494" t="n"/>
      <c r="CT199" s="184" t="n"/>
      <c r="CU199" s="184" t="n"/>
      <c r="CV199" s="185" t="n"/>
      <c r="CW199" s="119">
        <f>IF(N($H199)&lt;16,"",IF(CQ199="","",CQ199+31))</f>
        <v/>
      </c>
      <c r="CX199" s="124">
        <f>IF(CW199="","",TODAY()-CW199)</f>
        <v/>
      </c>
      <c r="CY199" s="494" t="n"/>
      <c r="CZ199" s="184" t="n"/>
      <c r="DA199" s="184" t="n"/>
      <c r="DB199" s="185" t="n"/>
      <c r="DC199" s="119">
        <f>IF(N($H199)&lt;17,"",IF(CW199="","",CW199+31))</f>
        <v/>
      </c>
      <c r="DD199" s="124">
        <f>IF(DC199="","",TODAY()-DC199)</f>
        <v/>
      </c>
      <c r="DE199" s="494" t="n"/>
      <c r="DF199" s="184" t="n"/>
      <c r="DG199" s="184" t="n"/>
      <c r="DH199" s="185" t="n"/>
      <c r="DI199" s="119">
        <f>IF(N($H199)&lt;18,"",IF(DC199="","",DC199+31))</f>
        <v/>
      </c>
      <c r="DJ199" s="124">
        <f>IF(DI199="","",TODAY()-DI199)</f>
        <v/>
      </c>
      <c r="DK199" s="494" t="n"/>
      <c r="DL199" s="184" t="n"/>
      <c r="DM199" s="184" t="n"/>
      <c r="DN199" s="185" t="n"/>
      <c r="DO199" s="119">
        <f>IF(N($H199)&lt;19,"",IF(DI199="","",DI199+31))</f>
        <v/>
      </c>
      <c r="DP199" s="124">
        <f>IF(DO199="","",TODAY()-DO199)</f>
        <v/>
      </c>
      <c r="DQ199" s="494" t="n"/>
      <c r="DR199" s="184" t="n"/>
      <c r="DS199" s="184" t="n"/>
      <c r="DT199" s="185" t="n"/>
      <c r="DU199" s="119">
        <f>IF(N($H199)&lt;20,"",IF(DO199="","",DO199+31))</f>
        <v/>
      </c>
      <c r="DV199" s="124">
        <f>IF(DU199="","",TODAY()-DU199)</f>
        <v/>
      </c>
      <c r="DW199" s="494" t="n"/>
      <c r="DX199" s="184" t="n"/>
      <c r="DY199" s="184" t="n"/>
      <c r="DZ199" s="185" t="n"/>
      <c r="EA199" s="119">
        <f>IF(N($H199)&lt;21,"",IF(DU199="","",DU199+31))</f>
        <v/>
      </c>
      <c r="EB199" s="124">
        <f>IF(EA199="","",TODAY()-EA199)</f>
        <v/>
      </c>
      <c r="EC199" s="494" t="n"/>
      <c r="ED199" s="184" t="n"/>
      <c r="EE199" s="184" t="n"/>
      <c r="EF199" s="185" t="n"/>
      <c r="EG199" s="119">
        <f>IF(N($H199)&lt;22,"",IF(EA199="","",EA199+31))</f>
        <v/>
      </c>
      <c r="EH199" s="124">
        <f>IF(EG199="","",TODAY()-EG199)</f>
        <v/>
      </c>
      <c r="EI199" s="494" t="n"/>
      <c r="EJ199" s="184" t="n"/>
      <c r="EK199" s="184" t="n"/>
      <c r="EL199" s="185" t="n"/>
      <c r="EM199" s="119">
        <f>IF(N($H199)&lt;23,"",IF(EG199="","",EG199+31))</f>
        <v/>
      </c>
      <c r="EN199" s="124">
        <f>IF(EM199="","",TODAY()-EM199)</f>
        <v/>
      </c>
      <c r="EO199" s="494" t="n"/>
      <c r="EP199" s="184" t="n"/>
      <c r="EQ199" s="184" t="n"/>
      <c r="ER199" s="185" t="n"/>
      <c r="ES199" s="119">
        <f>IF(N($H199)&lt;24,"",IF(EM199="","",EM199+31))</f>
        <v/>
      </c>
      <c r="ET199" s="124">
        <f>IF(ES199="","",TODAY()-ES199)</f>
        <v/>
      </c>
      <c r="EU199" s="494" t="n"/>
      <c r="EV199" s="184" t="n"/>
      <c r="EW199" s="184" t="n"/>
      <c r="EX199" s="185" t="n"/>
      <c r="EY199" s="119">
        <f>IF(N($H199)&lt;25,"",IF(ES199="","",ES199+31))</f>
        <v/>
      </c>
      <c r="EZ199" s="124">
        <f>IF(EY199="","",TODAY()-EY199)</f>
        <v/>
      </c>
      <c r="FA199" s="494" t="n"/>
      <c r="FB199" s="184" t="n"/>
      <c r="FC199" s="184" t="n"/>
      <c r="FD199" s="185" t="n"/>
      <c r="FE199" s="119">
        <f>IF(N($H199)&lt;26,"",IF(EY199="","",EY199+31))</f>
        <v/>
      </c>
      <c r="FF199" s="124">
        <f>IF(FE199="","",TODAY()-FE199)</f>
        <v/>
      </c>
      <c r="FG199" s="494" t="n"/>
      <c r="FH199" s="184" t="n"/>
      <c r="FI199" s="184" t="n"/>
      <c r="FJ199" s="185" t="n"/>
      <c r="FK199" s="119">
        <f>IF(N($H199)&lt;27,"",IF(FE199="","",FE199+31))</f>
        <v/>
      </c>
      <c r="FL199" s="124">
        <f>IF(FK199="","",TODAY()-FK199)</f>
        <v/>
      </c>
      <c r="FM199" s="494" t="n"/>
      <c r="FN199" s="184" t="n"/>
      <c r="FO199" s="184" t="n"/>
      <c r="FP199" s="185" t="n"/>
      <c r="FQ199" s="119">
        <f>IF(N($H199)&lt;28,"",IF(FK199="","",FK199+31))</f>
        <v/>
      </c>
      <c r="FR199" s="124">
        <f>IF(FQ199="","",TODAY()-FQ199)</f>
        <v/>
      </c>
      <c r="FS199" s="494" t="n"/>
      <c r="FT199" s="184" t="n"/>
      <c r="FU199" s="184" t="n"/>
      <c r="FV199" s="185" t="n"/>
      <c r="FW199" s="119">
        <f>IF(N($H199)&lt;29,"",IF(FQ199="","",FQ199+31))</f>
        <v/>
      </c>
      <c r="FX199" s="124">
        <f>IF(FW199="","",TODAY()-FW199)</f>
        <v/>
      </c>
      <c r="FY199" s="494" t="n"/>
      <c r="FZ199" s="184" t="n"/>
      <c r="GA199" s="184" t="n"/>
      <c r="GB199" s="185" t="n"/>
      <c r="GC199" s="119">
        <f>IF(N($H199)&lt;30,"",IF(FW199="","",FW199+31))</f>
        <v/>
      </c>
      <c r="GD199" s="124">
        <f>IF(GC199="","",TODAY()-GC199)</f>
        <v/>
      </c>
      <c r="GE199" s="494" t="n"/>
      <c r="GF199" s="184" t="n"/>
      <c r="GG199" s="184" t="n"/>
      <c r="GH199" s="185" t="n"/>
      <c r="GI199" s="119">
        <f>IF(N($H199)&lt;31,"",IF(GC199="","",GC199+31))</f>
        <v/>
      </c>
      <c r="GJ199" s="124">
        <f>IF(GI199="","",TODAY()-GI199)</f>
        <v/>
      </c>
      <c r="GK199" s="494" t="n"/>
      <c r="GL199" s="184" t="n"/>
      <c r="GM199" s="184" t="n"/>
      <c r="GN199" s="185" t="n"/>
      <c r="GO199" s="119">
        <f>IF(N($H199)&lt;32,"",IF(GI199="","",GI199+31))</f>
        <v/>
      </c>
      <c r="GP199" s="124">
        <f>IF(GO199="","",TODAY()-GO199)</f>
        <v/>
      </c>
      <c r="GQ199" s="494" t="n"/>
      <c r="GR199" s="184" t="n"/>
      <c r="GS199" s="184" t="n"/>
      <c r="GT199" s="185" t="n"/>
      <c r="GU199" s="119">
        <f>IF(N($H199)&lt;33,"",IF(GO199="","",GO199+31))</f>
        <v/>
      </c>
      <c r="GV199" s="124">
        <f>IF(GU199="","",TODAY()-GU199)</f>
        <v/>
      </c>
      <c r="GW199" s="494" t="n"/>
      <c r="GX199" s="184" t="n"/>
      <c r="GY199" s="184" t="n"/>
      <c r="GZ199" s="185" t="n"/>
      <c r="HA199" s="119">
        <f>IF(N($H199)&lt;34,"",IF(GU199="","",GU199+31))</f>
        <v/>
      </c>
      <c r="HB199" s="124">
        <f>IF(HA199="","",TODAY()-HA199)</f>
        <v/>
      </c>
      <c r="HC199" s="494" t="n"/>
      <c r="HD199" s="184" t="n"/>
      <c r="HE199" s="184" t="n"/>
      <c r="HF199" s="185" t="n"/>
      <c r="HG199" s="119">
        <f>IF(N($H199)&lt;35,"",IF(HA199="","",HA199+31))</f>
        <v/>
      </c>
      <c r="HH199" s="124">
        <f>IF(HG199="","",TODAY()-HG199)</f>
        <v/>
      </c>
      <c r="HI199" s="494" t="n"/>
      <c r="HJ199" s="184" t="n"/>
      <c r="HK199" s="184" t="n"/>
      <c r="HL199" s="168" t="n"/>
      <c r="HM199" s="119">
        <f>IF(N($H199)&lt;36,"",IF(HG199="","",HG199+31))</f>
        <v/>
      </c>
      <c r="HN199" s="124">
        <f>IF(HM199="","",TODAY()-HM199)</f>
        <v/>
      </c>
      <c r="HO199" s="494" t="n"/>
      <c r="HP199" s="184" t="n"/>
      <c r="HQ199" s="184" t="n"/>
      <c r="HR199" s="168" t="n"/>
      <c r="HS199" s="169">
        <f>N199+T199+Z199+AF199+AL199+AR199+AX199+BD199+BJ199+BP199+BV199+CB199+CH199+CN199+CT199+CZ199+DF199+DL199+DR199+DX199+ED199+EJ199+EP199+EV199+FB199+FH199+FN199+FT199+FZ199+GF199+GL199+GR199+GX199+HD199+HJ199+HP199</f>
        <v/>
      </c>
      <c r="HU199" s="170">
        <f>IFERROR(N($J199),0)</f>
        <v/>
      </c>
      <c r="HW199" s="170">
        <f>SUMPRODUCT((MOD(COLUMN($M199:$HR199)-COLUMN($M199),6)=0)*ISNUMBER($M199:$HR199)*($M199:$HR199&gt;=RESUMEN!$C$26)*($M199:$HR199&lt;=RESUMEN!$C$27)*IFERROR(N($N199:$HS199),0))</f>
        <v/>
      </c>
      <c r="HX199" s="170">
        <f>SUMPRODUCT((MOD(COLUMN($M199:$HR199)-COLUMN($M199),6)=0)*ISNUMBER($M199:$HR199)*($M199:$HR199&gt;=RESUMEN!$C$26)*($M199:$HR199&lt;=RESUMEN!$C$27))</f>
        <v/>
      </c>
    </row>
    <row r="200" ht="15.75" customHeight="1" s="506">
      <c r="B200" s="113">
        <f>VENTAS!A199</f>
        <v/>
      </c>
      <c r="C200" s="236" t="inlineStr">
        <is>
          <t xml:space="preserve">LC1 - 21 - 7 </t>
        </is>
      </c>
      <c r="D200" s="53">
        <f>VENTAS!C199</f>
        <v/>
      </c>
      <c r="E200" s="114" t="n">
        <v>25000000</v>
      </c>
      <c r="F200" s="114" t="n">
        <v>25000000</v>
      </c>
      <c r="G200" s="494" t="n">
        <v>46219</v>
      </c>
      <c r="H200" s="479" t="n">
        <v>24</v>
      </c>
      <c r="I200" s="479" t="inlineStr">
        <is>
          <t>20 DE CADA MES</t>
        </is>
      </c>
      <c r="J200" s="184" t="n">
        <v>875000</v>
      </c>
      <c r="K200" s="119">
        <f>IF(N($H200)&lt;1,"",$G200+31)</f>
        <v/>
      </c>
      <c r="L200" s="124">
        <f>IF(K200="","",TODAY()-K200)</f>
        <v/>
      </c>
      <c r="M200" s="494" t="n">
        <v>46254</v>
      </c>
      <c r="N200" s="374" t="n">
        <v>1000000</v>
      </c>
      <c r="O200" s="184">
        <f>IF(K200="","SIN ESTADO",IF(M200&lt;&gt;"","PAGA",IF(L200&gt;0,"VENCIDA",IF(L200&gt;=-5,"POR VENCER","AL DÍA"))))</f>
        <v/>
      </c>
      <c r="P200" s="185" t="inlineStr">
        <is>
          <t>TRANSFERENCIA</t>
        </is>
      </c>
      <c r="Q200" s="119">
        <f>IF(N($H200)&lt;2,"",IF(K200="","",K200+31))</f>
        <v/>
      </c>
      <c r="R200" s="124">
        <f>IF(Q200="","",TODAY()-Q200)</f>
        <v/>
      </c>
      <c r="S200" s="480" t="n">
        <v>46282</v>
      </c>
      <c r="T200" s="184" t="n">
        <v>1000000</v>
      </c>
      <c r="U200" s="184">
        <f>IF(Q200="","SIN ESTADO",IF(S200&lt;&gt;"","PAGA",IF(R200&gt;0,"VENCIDA",IF(R200&gt;=-5,"POR VENCER","AL DÍA"))))</f>
        <v/>
      </c>
      <c r="V200" s="185" t="inlineStr">
        <is>
          <t>TRANSFERENCIA</t>
        </is>
      </c>
      <c r="W200" s="119">
        <f>IF(N($H200)&lt;3,"",IF(Q200="","",Q200+31))</f>
        <v/>
      </c>
      <c r="X200" s="124">
        <f>IF(W200="","",TODAY()-W200)</f>
        <v/>
      </c>
      <c r="Y200" s="480" t="n"/>
      <c r="Z200" s="184" t="n"/>
      <c r="AA200" s="184">
        <f>IF(W200="","SIN ESTADO",IF(Y200&lt;&gt;"","PAGA",IF(X200&gt;0,"VENCIDA",IF(X200&gt;=-5,"POR VENCER","AL DÍA"))))</f>
        <v/>
      </c>
      <c r="AB200" s="185" t="n"/>
      <c r="AC200" s="119">
        <f>IF(N($H200)&lt;4,"",IF(W200="","",W200+31))</f>
        <v/>
      </c>
      <c r="AD200" s="124">
        <f>IF(AC200="","",TODAY()-AC200)</f>
        <v/>
      </c>
      <c r="AE200" s="480" t="n"/>
      <c r="AF200" s="184" t="n"/>
      <c r="AG200" s="184">
        <f>IF(AC200="","SIN ESTADO",IF(AE200&lt;&gt;"","PAGA",IF(AD200&gt;0,"VENCIDA",IF(AD200&gt;=-5,"POR VENCER","AL DÍA"))))</f>
        <v/>
      </c>
      <c r="AH200" s="185" t="n"/>
      <c r="AI200" s="119">
        <f>IF(N($H200)&lt;5,"",IF(AC200="","",AC200+31))</f>
        <v/>
      </c>
      <c r="AJ200" s="124">
        <f>IF(AI200="","",TODAY()-AI200)</f>
        <v/>
      </c>
      <c r="AK200" s="480" t="n"/>
      <c r="AL200" s="184" t="n"/>
      <c r="AM200" s="184" t="n"/>
      <c r="AN200" s="185" t="n"/>
      <c r="AO200" s="119">
        <f>IF(N($H200)&lt;6,"",IF(AI200="","",AI200+31))</f>
        <v/>
      </c>
      <c r="AP200" s="124">
        <f>IF(AO200="","",TODAY()-AO200)</f>
        <v/>
      </c>
      <c r="AQ200" s="270" t="n"/>
      <c r="AR200" s="184" t="n"/>
      <c r="AS200" s="184" t="n"/>
      <c r="AT200" s="185" t="n"/>
      <c r="AU200" s="119">
        <f>IF(N($H200)&lt;7,"",IF(AO200="","",AO200+31))</f>
        <v/>
      </c>
      <c r="AV200" s="124">
        <f>IF(AU200="","",TODAY()-AU200)</f>
        <v/>
      </c>
      <c r="AW200" s="494" t="n"/>
      <c r="AX200" s="184" t="n"/>
      <c r="AY200" s="184" t="n"/>
      <c r="AZ200" s="185" t="n"/>
      <c r="BA200" s="119">
        <f>IF(N($H200)&lt;8,"",IF(AU200="","",AU200+31))</f>
        <v/>
      </c>
      <c r="BB200" s="124">
        <f>IF(BA200="","",TODAY()-BA200)</f>
        <v/>
      </c>
      <c r="BC200" s="494" t="n"/>
      <c r="BD200" s="184" t="n"/>
      <c r="BE200" s="184" t="n"/>
      <c r="BF200" s="185" t="n"/>
      <c r="BG200" s="119">
        <f>IF(N($H200)&lt;9,"",IF(BA200="","",BA200+31))</f>
        <v/>
      </c>
      <c r="BH200" s="124">
        <f>IF(BG200="","",TODAY()-BG200)</f>
        <v/>
      </c>
      <c r="BI200" s="494" t="n"/>
      <c r="BJ200" s="184" t="n"/>
      <c r="BK200" s="184" t="n"/>
      <c r="BL200" s="185" t="n"/>
      <c r="BM200" s="119">
        <f>IF(N($H200)&lt;10,"",IF(BG200="","",BG200+31))</f>
        <v/>
      </c>
      <c r="BN200" s="124">
        <f>IF(BM200="","",TODAY()-BM200)</f>
        <v/>
      </c>
      <c r="BO200" s="494" t="n"/>
      <c r="BP200" s="184" t="n"/>
      <c r="BQ200" s="184" t="n"/>
      <c r="BR200" s="185" t="n"/>
      <c r="BS200" s="119">
        <f>IF(N($H200)&lt;11,"",IF(BM200="","",BM200+31))</f>
        <v/>
      </c>
      <c r="BT200" s="124">
        <f>IF(BS200="","",TODAY()-BS200)</f>
        <v/>
      </c>
      <c r="BU200" s="494" t="n"/>
      <c r="BV200" s="184" t="n"/>
      <c r="BW200" s="184" t="n"/>
      <c r="BX200" s="185" t="n"/>
      <c r="BY200" s="119">
        <f>IF(N($H200)&lt;12,"",IF(BS200="","",BS200+31))</f>
        <v/>
      </c>
      <c r="BZ200" s="124">
        <f>IF(BY200="","",TODAY()-BY200)</f>
        <v/>
      </c>
      <c r="CA200" s="494" t="n"/>
      <c r="CB200" s="184" t="n"/>
      <c r="CC200" s="184" t="n"/>
      <c r="CD200" s="185" t="n"/>
      <c r="CE200" s="119">
        <f>IF(N($H200)&lt;13,"",IF(BY200="","",BY200+31))</f>
        <v/>
      </c>
      <c r="CF200" s="124">
        <f>IF(CE200="","",TODAY()-CE200)</f>
        <v/>
      </c>
      <c r="CG200" s="494" t="n"/>
      <c r="CH200" s="184" t="n"/>
      <c r="CI200" s="184" t="n"/>
      <c r="CJ200" s="185" t="n"/>
      <c r="CK200" s="119">
        <f>IF(N($H200)&lt;14,"",IF(CE200="","",CE200+31))</f>
        <v/>
      </c>
      <c r="CL200" s="124">
        <f>IF(CK200="","",TODAY()-CK200)</f>
        <v/>
      </c>
      <c r="CM200" s="494" t="n"/>
      <c r="CN200" s="184" t="n"/>
      <c r="CO200" s="184" t="n"/>
      <c r="CP200" s="185" t="n"/>
      <c r="CQ200" s="119">
        <f>IF(N($H200)&lt;15,"",IF(CK200="","",CK200+31))</f>
        <v/>
      </c>
      <c r="CR200" s="124">
        <f>IF(CQ200="","",TODAY()-CQ200)</f>
        <v/>
      </c>
      <c r="CS200" s="494" t="n"/>
      <c r="CT200" s="184" t="n"/>
      <c r="CU200" s="184" t="n"/>
      <c r="CV200" s="185" t="n"/>
      <c r="CW200" s="119">
        <f>IF(N($H200)&lt;16,"",IF(CQ200="","",CQ200+31))</f>
        <v/>
      </c>
      <c r="CX200" s="124">
        <f>IF(CW200="","",TODAY()-CW200)</f>
        <v/>
      </c>
      <c r="CY200" s="494" t="n"/>
      <c r="CZ200" s="184" t="n"/>
      <c r="DA200" s="184" t="n"/>
      <c r="DB200" s="185" t="n"/>
      <c r="DC200" s="119">
        <f>IF(N($H200)&lt;17,"",IF(CW200="","",CW200+31))</f>
        <v/>
      </c>
      <c r="DD200" s="124">
        <f>IF(DC200="","",TODAY()-DC200)</f>
        <v/>
      </c>
      <c r="DE200" s="494" t="n"/>
      <c r="DF200" s="184" t="n"/>
      <c r="DG200" s="184" t="n"/>
      <c r="DH200" s="185" t="n"/>
      <c r="DI200" s="119">
        <f>IF(N($H200)&lt;18,"",IF(DC200="","",DC200+31))</f>
        <v/>
      </c>
      <c r="DJ200" s="124">
        <f>IF(DI200="","",TODAY()-DI200)</f>
        <v/>
      </c>
      <c r="DK200" s="494" t="n"/>
      <c r="DL200" s="184" t="n"/>
      <c r="DM200" s="184" t="n"/>
      <c r="DN200" s="185" t="n"/>
      <c r="DO200" s="119">
        <f>IF(N($H200)&lt;19,"",IF(DI200="","",DI200+31))</f>
        <v/>
      </c>
      <c r="DP200" s="124">
        <f>IF(DO200="","",TODAY()-DO200)</f>
        <v/>
      </c>
      <c r="DQ200" s="494" t="n"/>
      <c r="DR200" s="184" t="n"/>
      <c r="DS200" s="184" t="n"/>
      <c r="DT200" s="185" t="n"/>
      <c r="DU200" s="119">
        <f>IF(N($H200)&lt;20,"",IF(DO200="","",DO200+31))</f>
        <v/>
      </c>
      <c r="DV200" s="124">
        <f>IF(DU200="","",TODAY()-DU200)</f>
        <v/>
      </c>
      <c r="DW200" s="494" t="n"/>
      <c r="DX200" s="184" t="n"/>
      <c r="DY200" s="184" t="n"/>
      <c r="DZ200" s="185" t="n"/>
      <c r="EA200" s="119">
        <f>IF(N($H200)&lt;21,"",IF(DU200="","",DU200+31))</f>
        <v/>
      </c>
      <c r="EB200" s="124">
        <f>IF(EA200="","",TODAY()-EA200)</f>
        <v/>
      </c>
      <c r="EC200" s="494" t="n"/>
      <c r="ED200" s="184" t="n"/>
      <c r="EE200" s="184" t="n"/>
      <c r="EF200" s="185" t="n"/>
      <c r="EG200" s="119">
        <f>IF(N($H200)&lt;22,"",IF(EA200="","",EA200+31))</f>
        <v/>
      </c>
      <c r="EH200" s="124">
        <f>IF(EG200="","",TODAY()-EG200)</f>
        <v/>
      </c>
      <c r="EI200" s="494" t="n"/>
      <c r="EJ200" s="184" t="n"/>
      <c r="EK200" s="184" t="n"/>
      <c r="EL200" s="185" t="n"/>
      <c r="EM200" s="119">
        <f>IF(N($H200)&lt;23,"",IF(EG200="","",EG200+31))</f>
        <v/>
      </c>
      <c r="EN200" s="124">
        <f>IF(EM200="","",TODAY()-EM200)</f>
        <v/>
      </c>
      <c r="EO200" s="494" t="n"/>
      <c r="EP200" s="184" t="n"/>
      <c r="EQ200" s="184" t="n"/>
      <c r="ER200" s="185" t="n"/>
      <c r="ES200" s="119">
        <f>IF(N($H200)&lt;24,"",IF(EM200="","",EM200+31))</f>
        <v/>
      </c>
      <c r="ET200" s="124">
        <f>IF(ES200="","",TODAY()-ES200)</f>
        <v/>
      </c>
      <c r="EU200" s="494" t="n"/>
      <c r="EV200" s="184" t="n"/>
      <c r="EW200" s="184" t="n"/>
      <c r="EX200" s="185" t="n"/>
      <c r="EY200" s="119">
        <f>IF(N($H200)&lt;25,"",IF(ES200="","",ES200+31))</f>
        <v/>
      </c>
      <c r="EZ200" s="124">
        <f>IF(EY200="","",TODAY()-EY200)</f>
        <v/>
      </c>
      <c r="FA200" s="494" t="n"/>
      <c r="FB200" s="184" t="n"/>
      <c r="FC200" s="184" t="n"/>
      <c r="FD200" s="185" t="n"/>
      <c r="FE200" s="119">
        <f>IF(N($H200)&lt;26,"",IF(EY200="","",EY200+31))</f>
        <v/>
      </c>
      <c r="FF200" s="124">
        <f>IF(FE200="","",TODAY()-FE200)</f>
        <v/>
      </c>
      <c r="FG200" s="494" t="n"/>
      <c r="FH200" s="184" t="n"/>
      <c r="FI200" s="184" t="n"/>
      <c r="FJ200" s="185" t="n"/>
      <c r="FK200" s="119">
        <f>IF(N($H200)&lt;27,"",IF(FE200="","",FE200+31))</f>
        <v/>
      </c>
      <c r="FL200" s="124">
        <f>IF(FK200="","",TODAY()-FK200)</f>
        <v/>
      </c>
      <c r="FM200" s="494" t="n"/>
      <c r="FN200" s="184" t="n"/>
      <c r="FO200" s="184" t="n"/>
      <c r="FP200" s="185" t="n"/>
      <c r="FQ200" s="119">
        <f>IF(N($H200)&lt;28,"",IF(FK200="","",FK200+31))</f>
        <v/>
      </c>
      <c r="FR200" s="124">
        <f>IF(FQ200="","",TODAY()-FQ200)</f>
        <v/>
      </c>
      <c r="FS200" s="494" t="n"/>
      <c r="FT200" s="184" t="n"/>
      <c r="FU200" s="184" t="n"/>
      <c r="FV200" s="185" t="n"/>
      <c r="FW200" s="119">
        <f>IF(N($H200)&lt;29,"",IF(FQ200="","",FQ200+31))</f>
        <v/>
      </c>
      <c r="FX200" s="124">
        <f>IF(FW200="","",TODAY()-FW200)</f>
        <v/>
      </c>
      <c r="FY200" s="494" t="n"/>
      <c r="FZ200" s="184" t="n"/>
      <c r="GA200" s="184" t="n"/>
      <c r="GB200" s="185" t="n"/>
      <c r="GC200" s="119">
        <f>IF(N($H200)&lt;30,"",IF(FW200="","",FW200+31))</f>
        <v/>
      </c>
      <c r="GD200" s="124">
        <f>IF(GC200="","",TODAY()-GC200)</f>
        <v/>
      </c>
      <c r="GE200" s="494" t="n"/>
      <c r="GF200" s="184" t="n"/>
      <c r="GG200" s="184" t="n"/>
      <c r="GH200" s="185" t="n"/>
      <c r="GI200" s="119">
        <f>IF(N($H200)&lt;31,"",IF(GC200="","",GC200+31))</f>
        <v/>
      </c>
      <c r="GJ200" s="124">
        <f>IF(GI200="","",TODAY()-GI200)</f>
        <v/>
      </c>
      <c r="GK200" s="494" t="n"/>
      <c r="GL200" s="184" t="n"/>
      <c r="GM200" s="184" t="n"/>
      <c r="GN200" s="185" t="n"/>
      <c r="GO200" s="119">
        <f>IF(N($H200)&lt;32,"",IF(GI200="","",GI200+31))</f>
        <v/>
      </c>
      <c r="GP200" s="124">
        <f>IF(GO200="","",TODAY()-GO200)</f>
        <v/>
      </c>
      <c r="GQ200" s="494" t="n"/>
      <c r="GR200" s="184" t="n"/>
      <c r="GS200" s="184" t="n"/>
      <c r="GT200" s="185" t="n"/>
      <c r="GU200" s="119">
        <f>IF(N($H200)&lt;33,"",IF(GO200="","",GO200+31))</f>
        <v/>
      </c>
      <c r="GV200" s="124">
        <f>IF(GU200="","",TODAY()-GU200)</f>
        <v/>
      </c>
      <c r="GW200" s="494" t="n"/>
      <c r="GX200" s="184" t="n"/>
      <c r="GY200" s="184" t="n"/>
      <c r="GZ200" s="185" t="n"/>
      <c r="HA200" s="119">
        <f>IF(N($H200)&lt;34,"",IF(GU200="","",GU200+31))</f>
        <v/>
      </c>
      <c r="HB200" s="124">
        <f>IF(HA200="","",TODAY()-HA200)</f>
        <v/>
      </c>
      <c r="HC200" s="494" t="n"/>
      <c r="HD200" s="184" t="n"/>
      <c r="HE200" s="184" t="n"/>
      <c r="HF200" s="185" t="n"/>
      <c r="HG200" s="119">
        <f>IF(N($H200)&lt;35,"",IF(HA200="","",HA200+31))</f>
        <v/>
      </c>
      <c r="HH200" s="124">
        <f>IF(HG200="","",TODAY()-HG200)</f>
        <v/>
      </c>
      <c r="HI200" s="494" t="n"/>
      <c r="HJ200" s="184" t="n"/>
      <c r="HK200" s="184" t="n"/>
      <c r="HL200" s="168" t="n"/>
      <c r="HM200" s="119">
        <f>IF(N($H200)&lt;36,"",IF(HG200="","",HG200+31))</f>
        <v/>
      </c>
      <c r="HN200" s="124">
        <f>IF(HM200="","",TODAY()-HM200)</f>
        <v/>
      </c>
      <c r="HO200" s="494" t="n"/>
      <c r="HP200" s="184" t="n"/>
      <c r="HQ200" s="184" t="n"/>
      <c r="HR200" s="168" t="n"/>
      <c r="HS200" s="169">
        <f>N200+T200+Z200+AF200+AL200+AR200+AX200+BD200+BJ200+BP200+BV200+CB200+CH200+CN200+CT200+CZ200+DF200+DL200+DR200+DX200+ED200+EJ200+EP200+EV200+FB200+FH200+FN200+FT200+FZ200+GF200+GL200+GR200+GX200+HD200+HJ200+HP200</f>
        <v/>
      </c>
      <c r="HU200" s="170">
        <f>IFERROR(N($J200),0)</f>
        <v/>
      </c>
      <c r="HW200" s="170">
        <f>SUMPRODUCT((MOD(COLUMN($M200:$HR200)-COLUMN($M200),6)=0)*ISNUMBER($M200:$HR200)*($M200:$HR200&gt;=RESUMEN!$C$26)*($M200:$HR200&lt;=RESUMEN!$C$27)*IFERROR(N($N200:$HS200),0))</f>
        <v/>
      </c>
      <c r="HX200" s="170">
        <f>SUMPRODUCT((MOD(COLUMN($M200:$HR200)-COLUMN($M200),6)=0)*ISNUMBER($M200:$HR200)*($M200:$HR200&gt;=RESUMEN!$C$26)*($M200:$HR200&lt;=RESUMEN!$C$27))</f>
        <v/>
      </c>
    </row>
    <row r="201" ht="15.75" customHeight="1" s="506">
      <c r="B201" s="113">
        <f>VENTAS!A200</f>
        <v/>
      </c>
      <c r="C201" s="236" t="inlineStr">
        <is>
          <t xml:space="preserve">LC1 - 21 - 8 </t>
        </is>
      </c>
      <c r="D201" s="53">
        <f>VENTAS!C200</f>
        <v/>
      </c>
      <c r="E201" s="114" t="n"/>
      <c r="F201" s="114" t="n"/>
      <c r="G201" s="494" t="n"/>
      <c r="H201" s="479" t="n"/>
      <c r="I201" s="479" t="n"/>
      <c r="J201" s="184" t="n"/>
      <c r="K201" s="119">
        <f>IF(N($H201)&lt;1,"",$G201+31)</f>
        <v/>
      </c>
      <c r="L201" s="124">
        <f>IF(K201="","",TODAY()-K201)</f>
        <v/>
      </c>
      <c r="M201" s="494" t="n"/>
      <c r="N201" s="374" t="n"/>
      <c r="O201" s="184">
        <f>IF(K201="","SIN ESTADO",IF(M201&lt;&gt;"","PAGA",IF(L201&gt;0,"VENCIDA",IF(L201&gt;=-5,"POR VENCER","AL DÍA"))))</f>
        <v/>
      </c>
      <c r="P201" s="185" t="n"/>
      <c r="Q201" s="119">
        <f>IF(N($H201)&lt;2,"",IF(K201="","",K201+31))</f>
        <v/>
      </c>
      <c r="R201" s="124">
        <f>IF(Q201="","",TODAY()-Q201)</f>
        <v/>
      </c>
      <c r="S201" s="480" t="n"/>
      <c r="T201" s="184" t="n"/>
      <c r="U201" s="184">
        <f>IF(Q201="","SIN ESTADO",IF(S201&lt;&gt;"","PAGA",IF(R201&gt;0,"VENCIDA",IF(R201&gt;=-5,"POR VENCER","AL DÍA"))))</f>
        <v/>
      </c>
      <c r="V201" s="185" t="n"/>
      <c r="W201" s="119">
        <f>IF(N($H201)&lt;3,"",IF(Q201="","",Q201+31))</f>
        <v/>
      </c>
      <c r="X201" s="124">
        <f>IF(W201="","",TODAY()-W201)</f>
        <v/>
      </c>
      <c r="Y201" s="480" t="n"/>
      <c r="Z201" s="184" t="n"/>
      <c r="AA201" s="184">
        <f>IF(W201="","SIN ESTADO",IF(Y201&lt;&gt;"","PAGA",IF(X201&gt;0,"VENCIDA",IF(X201&gt;=-5,"POR VENCER","AL DÍA"))))</f>
        <v/>
      </c>
      <c r="AB201" s="185" t="n"/>
      <c r="AC201" s="119">
        <f>IF(N($H201)&lt;4,"",IF(W201="","",W201+31))</f>
        <v/>
      </c>
      <c r="AD201" s="124">
        <f>IF(AC201="","",TODAY()-AC201)</f>
        <v/>
      </c>
      <c r="AE201" s="480" t="n"/>
      <c r="AF201" s="184" t="n"/>
      <c r="AG201" s="184">
        <f>IF(AC201="","SIN ESTADO",IF(AE201&lt;&gt;"","PAGA",IF(AD201&gt;0,"VENCIDA",IF(AD201&gt;=-5,"POR VENCER","AL DÍA"))))</f>
        <v/>
      </c>
      <c r="AH201" s="185" t="n"/>
      <c r="AI201" s="119">
        <f>IF(N($H201)&lt;5,"",IF(AC201="","",AC201+31))</f>
        <v/>
      </c>
      <c r="AJ201" s="124">
        <f>IF(AI201="","",TODAY()-AI201)</f>
        <v/>
      </c>
      <c r="AK201" s="480" t="n"/>
      <c r="AL201" s="184" t="n"/>
      <c r="AM201" s="184" t="n"/>
      <c r="AN201" s="185" t="n"/>
      <c r="AO201" s="119">
        <f>IF(N($H201)&lt;6,"",IF(AI201="","",AI201+31))</f>
        <v/>
      </c>
      <c r="AP201" s="124">
        <f>IF(AO201="","",TODAY()-AO201)</f>
        <v/>
      </c>
      <c r="AQ201" s="270" t="n"/>
      <c r="AR201" s="184" t="n"/>
      <c r="AS201" s="184" t="n"/>
      <c r="AT201" s="185" t="n"/>
      <c r="AU201" s="119">
        <f>IF(N($H201)&lt;7,"",IF(AO201="","",AO201+31))</f>
        <v/>
      </c>
      <c r="AV201" s="124">
        <f>IF(AU201="","",TODAY()-AU201)</f>
        <v/>
      </c>
      <c r="AW201" s="494" t="n"/>
      <c r="AX201" s="184" t="n"/>
      <c r="AY201" s="184" t="n"/>
      <c r="AZ201" s="185" t="n"/>
      <c r="BA201" s="119">
        <f>IF(N($H201)&lt;8,"",IF(AU201="","",AU201+31))</f>
        <v/>
      </c>
      <c r="BB201" s="124">
        <f>IF(BA201="","",TODAY()-BA201)</f>
        <v/>
      </c>
      <c r="BC201" s="494" t="n"/>
      <c r="BD201" s="184" t="n"/>
      <c r="BE201" s="184" t="n"/>
      <c r="BF201" s="185" t="n"/>
      <c r="BG201" s="119">
        <f>IF(N($H201)&lt;9,"",IF(BA201="","",BA201+31))</f>
        <v/>
      </c>
      <c r="BH201" s="124">
        <f>IF(BG201="","",TODAY()-BG201)</f>
        <v/>
      </c>
      <c r="BI201" s="494" t="n"/>
      <c r="BJ201" s="184" t="n"/>
      <c r="BK201" s="184" t="n"/>
      <c r="BL201" s="185" t="n"/>
      <c r="BM201" s="119">
        <f>IF(N($H201)&lt;10,"",IF(BG201="","",BG201+31))</f>
        <v/>
      </c>
      <c r="BN201" s="124">
        <f>IF(BM201="","",TODAY()-BM201)</f>
        <v/>
      </c>
      <c r="BO201" s="494" t="n"/>
      <c r="BP201" s="184" t="n"/>
      <c r="BQ201" s="184" t="n"/>
      <c r="BR201" s="185" t="n"/>
      <c r="BS201" s="119">
        <f>IF(N($H201)&lt;11,"",IF(BM201="","",BM201+31))</f>
        <v/>
      </c>
      <c r="BT201" s="124">
        <f>IF(BS201="","",TODAY()-BS201)</f>
        <v/>
      </c>
      <c r="BU201" s="494" t="n"/>
      <c r="BV201" s="184" t="n"/>
      <c r="BW201" s="184" t="n"/>
      <c r="BX201" s="185" t="n"/>
      <c r="BY201" s="119">
        <f>IF(N($H201)&lt;12,"",IF(BS201="","",BS201+31))</f>
        <v/>
      </c>
      <c r="BZ201" s="124">
        <f>IF(BY201="","",TODAY()-BY201)</f>
        <v/>
      </c>
      <c r="CA201" s="494" t="n"/>
      <c r="CB201" s="184" t="n"/>
      <c r="CC201" s="184" t="n"/>
      <c r="CD201" s="185" t="n"/>
      <c r="CE201" s="119">
        <f>IF(N($H201)&lt;13,"",IF(BY201="","",BY201+31))</f>
        <v/>
      </c>
      <c r="CF201" s="124">
        <f>IF(CE201="","",TODAY()-CE201)</f>
        <v/>
      </c>
      <c r="CG201" s="494" t="n"/>
      <c r="CH201" s="184" t="n"/>
      <c r="CI201" s="184" t="n"/>
      <c r="CJ201" s="185" t="n"/>
      <c r="CK201" s="119">
        <f>IF(N($H201)&lt;14,"",IF(CE201="","",CE201+31))</f>
        <v/>
      </c>
      <c r="CL201" s="124">
        <f>IF(CK201="","",TODAY()-CK201)</f>
        <v/>
      </c>
      <c r="CM201" s="494" t="n"/>
      <c r="CN201" s="184" t="n"/>
      <c r="CO201" s="184" t="n"/>
      <c r="CP201" s="185" t="n"/>
      <c r="CQ201" s="119">
        <f>IF(N($H201)&lt;15,"",IF(CK201="","",CK201+31))</f>
        <v/>
      </c>
      <c r="CR201" s="124">
        <f>IF(CQ201="","",TODAY()-CQ201)</f>
        <v/>
      </c>
      <c r="CS201" s="494" t="n"/>
      <c r="CT201" s="184" t="n"/>
      <c r="CU201" s="184" t="n"/>
      <c r="CV201" s="185" t="n"/>
      <c r="CW201" s="119">
        <f>IF(N($H201)&lt;16,"",IF(CQ201="","",CQ201+31))</f>
        <v/>
      </c>
      <c r="CX201" s="124">
        <f>IF(CW201="","",TODAY()-CW201)</f>
        <v/>
      </c>
      <c r="CY201" s="494" t="n"/>
      <c r="CZ201" s="184" t="n"/>
      <c r="DA201" s="184" t="n"/>
      <c r="DB201" s="185" t="n"/>
      <c r="DC201" s="119">
        <f>IF(N($H201)&lt;17,"",IF(CW201="","",CW201+31))</f>
        <v/>
      </c>
      <c r="DD201" s="124">
        <f>IF(DC201="","",TODAY()-DC201)</f>
        <v/>
      </c>
      <c r="DE201" s="494" t="n"/>
      <c r="DF201" s="184" t="n"/>
      <c r="DG201" s="184" t="n"/>
      <c r="DH201" s="185" t="n"/>
      <c r="DI201" s="119">
        <f>IF(N($H201)&lt;18,"",IF(DC201="","",DC201+31))</f>
        <v/>
      </c>
      <c r="DJ201" s="124">
        <f>IF(DI201="","",TODAY()-DI201)</f>
        <v/>
      </c>
      <c r="DK201" s="494" t="n"/>
      <c r="DL201" s="184" t="n"/>
      <c r="DM201" s="184" t="n"/>
      <c r="DN201" s="185" t="n"/>
      <c r="DO201" s="119">
        <f>IF(N($H201)&lt;19,"",IF(DI201="","",DI201+31))</f>
        <v/>
      </c>
      <c r="DP201" s="124">
        <f>IF(DO201="","",TODAY()-DO201)</f>
        <v/>
      </c>
      <c r="DQ201" s="494" t="n"/>
      <c r="DR201" s="184" t="n"/>
      <c r="DS201" s="184" t="n"/>
      <c r="DT201" s="185" t="n"/>
      <c r="DU201" s="119">
        <f>IF(N($H201)&lt;20,"",IF(DO201="","",DO201+31))</f>
        <v/>
      </c>
      <c r="DV201" s="124">
        <f>IF(DU201="","",TODAY()-DU201)</f>
        <v/>
      </c>
      <c r="DW201" s="494" t="n"/>
      <c r="DX201" s="184" t="n"/>
      <c r="DY201" s="184" t="n"/>
      <c r="DZ201" s="185" t="n"/>
      <c r="EA201" s="119">
        <f>IF(N($H201)&lt;21,"",IF(DU201="","",DU201+31))</f>
        <v/>
      </c>
      <c r="EB201" s="124">
        <f>IF(EA201="","",TODAY()-EA201)</f>
        <v/>
      </c>
      <c r="EC201" s="494" t="n"/>
      <c r="ED201" s="184" t="n"/>
      <c r="EE201" s="184" t="n"/>
      <c r="EF201" s="185" t="n"/>
      <c r="EG201" s="119">
        <f>IF(N($H201)&lt;22,"",IF(EA201="","",EA201+31))</f>
        <v/>
      </c>
      <c r="EH201" s="124">
        <f>IF(EG201="","",TODAY()-EG201)</f>
        <v/>
      </c>
      <c r="EI201" s="494" t="n"/>
      <c r="EJ201" s="184" t="n"/>
      <c r="EK201" s="184" t="n"/>
      <c r="EL201" s="185" t="n"/>
      <c r="EM201" s="119">
        <f>IF(N($H201)&lt;23,"",IF(EG201="","",EG201+31))</f>
        <v/>
      </c>
      <c r="EN201" s="124">
        <f>IF(EM201="","",TODAY()-EM201)</f>
        <v/>
      </c>
      <c r="EO201" s="494" t="n"/>
      <c r="EP201" s="184" t="n"/>
      <c r="EQ201" s="184" t="n"/>
      <c r="ER201" s="185" t="n"/>
      <c r="ES201" s="119">
        <f>IF(N($H201)&lt;24,"",IF(EM201="","",EM201+31))</f>
        <v/>
      </c>
      <c r="ET201" s="124">
        <f>IF(ES201="","",TODAY()-ES201)</f>
        <v/>
      </c>
      <c r="EU201" s="494" t="n"/>
      <c r="EV201" s="184" t="n"/>
      <c r="EW201" s="184" t="n"/>
      <c r="EX201" s="185" t="n"/>
      <c r="EY201" s="119">
        <f>IF(N($H201)&lt;25,"",IF(ES201="","",ES201+31))</f>
        <v/>
      </c>
      <c r="EZ201" s="124">
        <f>IF(EY201="","",TODAY()-EY201)</f>
        <v/>
      </c>
      <c r="FA201" s="494" t="n"/>
      <c r="FB201" s="184" t="n"/>
      <c r="FC201" s="184" t="n"/>
      <c r="FD201" s="185" t="n"/>
      <c r="FE201" s="119">
        <f>IF(N($H201)&lt;26,"",IF(EY201="","",EY201+31))</f>
        <v/>
      </c>
      <c r="FF201" s="124">
        <f>IF(FE201="","",TODAY()-FE201)</f>
        <v/>
      </c>
      <c r="FG201" s="494" t="n"/>
      <c r="FH201" s="184" t="n"/>
      <c r="FI201" s="184" t="n"/>
      <c r="FJ201" s="185" t="n"/>
      <c r="FK201" s="119">
        <f>IF(N($H201)&lt;27,"",IF(FE201="","",FE201+31))</f>
        <v/>
      </c>
      <c r="FL201" s="124">
        <f>IF(FK201="","",TODAY()-FK201)</f>
        <v/>
      </c>
      <c r="FM201" s="494" t="n"/>
      <c r="FN201" s="184" t="n"/>
      <c r="FO201" s="184" t="n"/>
      <c r="FP201" s="185" t="n"/>
      <c r="FQ201" s="119">
        <f>IF(N($H201)&lt;28,"",IF(FK201="","",FK201+31))</f>
        <v/>
      </c>
      <c r="FR201" s="124">
        <f>IF(FQ201="","",TODAY()-FQ201)</f>
        <v/>
      </c>
      <c r="FS201" s="494" t="n"/>
      <c r="FT201" s="184" t="n"/>
      <c r="FU201" s="184" t="n"/>
      <c r="FV201" s="185" t="n"/>
      <c r="FW201" s="119">
        <f>IF(N($H201)&lt;29,"",IF(FQ201="","",FQ201+31))</f>
        <v/>
      </c>
      <c r="FX201" s="124">
        <f>IF(FW201="","",TODAY()-FW201)</f>
        <v/>
      </c>
      <c r="FY201" s="494" t="n"/>
      <c r="FZ201" s="184" t="n"/>
      <c r="GA201" s="184" t="n"/>
      <c r="GB201" s="185" t="n"/>
      <c r="GC201" s="119">
        <f>IF(N($H201)&lt;30,"",IF(FW201="","",FW201+31))</f>
        <v/>
      </c>
      <c r="GD201" s="124">
        <f>IF(GC201="","",TODAY()-GC201)</f>
        <v/>
      </c>
      <c r="GE201" s="494" t="n"/>
      <c r="GF201" s="184" t="n"/>
      <c r="GG201" s="184" t="n"/>
      <c r="GH201" s="185" t="n"/>
      <c r="GI201" s="119">
        <f>IF(N($H201)&lt;31,"",IF(GC201="","",GC201+31))</f>
        <v/>
      </c>
      <c r="GJ201" s="124">
        <f>IF(GI201="","",TODAY()-GI201)</f>
        <v/>
      </c>
      <c r="GK201" s="494" t="n"/>
      <c r="GL201" s="184" t="n"/>
      <c r="GM201" s="184" t="n"/>
      <c r="GN201" s="185" t="n"/>
      <c r="GO201" s="119">
        <f>IF(N($H201)&lt;32,"",IF(GI201="","",GI201+31))</f>
        <v/>
      </c>
      <c r="GP201" s="124">
        <f>IF(GO201="","",TODAY()-GO201)</f>
        <v/>
      </c>
      <c r="GQ201" s="494" t="n"/>
      <c r="GR201" s="184" t="n"/>
      <c r="GS201" s="184" t="n"/>
      <c r="GT201" s="185" t="n"/>
      <c r="GU201" s="119">
        <f>IF(N($H201)&lt;33,"",IF(GO201="","",GO201+31))</f>
        <v/>
      </c>
      <c r="GV201" s="124">
        <f>IF(GU201="","",TODAY()-GU201)</f>
        <v/>
      </c>
      <c r="GW201" s="494" t="n"/>
      <c r="GX201" s="184" t="n"/>
      <c r="GY201" s="184" t="n"/>
      <c r="GZ201" s="185" t="n"/>
      <c r="HA201" s="119">
        <f>IF(N($H201)&lt;34,"",IF(GU201="","",GU201+31))</f>
        <v/>
      </c>
      <c r="HB201" s="124">
        <f>IF(HA201="","",TODAY()-HA201)</f>
        <v/>
      </c>
      <c r="HC201" s="494" t="n"/>
      <c r="HD201" s="184" t="n"/>
      <c r="HE201" s="184" t="n"/>
      <c r="HF201" s="185" t="n"/>
      <c r="HG201" s="119">
        <f>IF(N($H201)&lt;35,"",IF(HA201="","",HA201+31))</f>
        <v/>
      </c>
      <c r="HH201" s="124">
        <f>IF(HG201="","",TODAY()-HG201)</f>
        <v/>
      </c>
      <c r="HI201" s="494" t="n"/>
      <c r="HJ201" s="184" t="n"/>
      <c r="HK201" s="184" t="n"/>
      <c r="HL201" s="168" t="n"/>
      <c r="HM201" s="119">
        <f>IF(N($H201)&lt;36,"",IF(HG201="","",HG201+31))</f>
        <v/>
      </c>
      <c r="HN201" s="124">
        <f>IF(HM201="","",TODAY()-HM201)</f>
        <v/>
      </c>
      <c r="HO201" s="494" t="n"/>
      <c r="HP201" s="184" t="n"/>
      <c r="HQ201" s="184" t="n"/>
      <c r="HR201" s="168" t="n"/>
      <c r="HS201" s="169">
        <f>N201+T201+Z201+AF201+AL201+AR201+AX201+BD201+BJ201+BP201+BV201+CB201+CH201+CN201+CT201+CZ201+DF201+DL201+DR201+DX201+ED201+EJ201+EP201+EV201+FB201+FH201+FN201+FT201+FZ201+GF201+GL201+GR201+GX201+HD201+HJ201+HP201</f>
        <v/>
      </c>
      <c r="HU201" s="170">
        <f>IFERROR(N($J201),0)</f>
        <v/>
      </c>
      <c r="HW201" s="170">
        <f>SUMPRODUCT((MOD(COLUMN($M201:$HR201)-COLUMN($M201),6)=0)*ISNUMBER($M201:$HR201)*($M201:$HR201&gt;=RESUMEN!$C$26)*($M201:$HR201&lt;=RESUMEN!$C$27)*IFERROR(N($N201:$HS201),0))</f>
        <v/>
      </c>
      <c r="HX201" s="170">
        <f>SUMPRODUCT((MOD(COLUMN($M201:$HR201)-COLUMN($M201),6)=0)*ISNUMBER($M201:$HR201)*($M201:$HR201&gt;=RESUMEN!$C$26)*($M201:$HR201&lt;=RESUMEN!$C$27))</f>
        <v/>
      </c>
    </row>
    <row r="202" ht="15.75" customHeight="1" s="506">
      <c r="B202" s="113">
        <f>VENTAS!A201</f>
        <v/>
      </c>
      <c r="C202" s="236">
        <f>VENTAS!B201</f>
        <v/>
      </c>
      <c r="D202" s="53">
        <f>VENTAS!C201</f>
        <v/>
      </c>
      <c r="E202" s="114">
        <f>VENTAS!D201</f>
        <v/>
      </c>
      <c r="F202" s="114">
        <f>VENTAS!J201</f>
        <v/>
      </c>
      <c r="G202" s="494">
        <f>VENTAS!F201</f>
        <v/>
      </c>
      <c r="H202" s="479">
        <f>VENTAS!K201</f>
        <v/>
      </c>
      <c r="I202" s="479">
        <f>VENTAS!M201</f>
        <v/>
      </c>
      <c r="J202" s="184">
        <f>VENTAS!L201</f>
        <v/>
      </c>
      <c r="K202" s="119">
        <f>IF(N($H202)&lt;1,"",$G202+31)</f>
        <v/>
      </c>
      <c r="L202" s="124">
        <f>IF(K202="","",TODAY()-K202)</f>
        <v/>
      </c>
      <c r="M202" s="469" t="n">
        <v>45967</v>
      </c>
      <c r="N202" s="374" t="n">
        <v>1500000</v>
      </c>
      <c r="O202" s="184">
        <f>IF(K202="","SIN ESTADO",IF(M202&lt;&gt;"","PAGA",IF(L202&gt;0,"VENCIDA",IF(L202&gt;=-5,"POR VENCER","AL DÍA"))))</f>
        <v/>
      </c>
      <c r="P202" s="185" t="inlineStr">
        <is>
          <t>TRANSFERENCIA</t>
        </is>
      </c>
      <c r="Q202" s="119">
        <f>IF(N($H202)&lt;2,"",IF(K202="","",K202+31))</f>
        <v/>
      </c>
      <c r="R202" s="124">
        <f>IF(Q202="","",TODAY()-Q202)</f>
        <v/>
      </c>
      <c r="S202" s="481" t="n">
        <v>45998</v>
      </c>
      <c r="T202" s="184" t="n">
        <v>1100000</v>
      </c>
      <c r="U202" s="184">
        <f>IF(Q202="","SIN ESTADO",IF(S202&lt;&gt;"","PAGA",IF(R202&gt;0,"VENCIDA",IF(R202&gt;=-5,"POR VENCER","AL DÍA"))))</f>
        <v/>
      </c>
      <c r="V202" s="185" t="inlineStr">
        <is>
          <t>TRANSFERENCIA</t>
        </is>
      </c>
      <c r="W202" s="119">
        <f>IF(N($H202)&lt;3,"",IF(Q202="","",Q202+31))</f>
        <v/>
      </c>
      <c r="X202" s="124">
        <f>IF(W202="","",TODAY()-W202)</f>
        <v/>
      </c>
      <c r="Y202" s="471" t="n">
        <v>45664</v>
      </c>
      <c r="Z202" s="184" t="n">
        <v>1100000</v>
      </c>
      <c r="AA202" s="184">
        <f>IF(W202="","SIN ESTADO",IF(Y202&lt;&gt;"","PAGA",IF(X202&gt;0,"VENCIDA",IF(X202&gt;=-5,"POR VENCER","AL DÍA"))))</f>
        <v/>
      </c>
      <c r="AB202" s="185" t="inlineStr">
        <is>
          <t>TRANSFERENCIA</t>
        </is>
      </c>
      <c r="AC202" s="119">
        <f>IF(N($H202)&lt;4,"",IF(W202="","",W202+31))</f>
        <v/>
      </c>
      <c r="AD202" s="124">
        <f>IF(AC202="","",TODAY()-AC202)</f>
        <v/>
      </c>
      <c r="AE202" s="497" t="n">
        <v>46091</v>
      </c>
      <c r="AF202" s="184" t="n">
        <v>1100000</v>
      </c>
      <c r="AG202" s="184">
        <f>IF(AC202="","SIN ESTADO",IF(AE202&lt;&gt;"","PAGA",IF(AD202&gt;0,"VENCIDA",IF(AD202&gt;=-5,"POR VENCER","AL DÍA"))))</f>
        <v/>
      </c>
      <c r="AH202" s="185" t="inlineStr">
        <is>
          <t>TRANSFERENCIA</t>
        </is>
      </c>
      <c r="AI202" s="119">
        <f>IF(N($H202)&lt;5,"",IF(AC202="","",AC202+31))</f>
        <v/>
      </c>
      <c r="AJ202" s="124">
        <f>IF(AI202="","",TODAY()-AI202)</f>
        <v/>
      </c>
      <c r="AK202" s="471" t="n">
        <v>46125</v>
      </c>
      <c r="AL202" s="184" t="n">
        <v>1100000</v>
      </c>
      <c r="AM202" s="184">
        <f>IF(AI202="","SIN ESTADO",IF(AK202&lt;&gt;"","PAGA",IF(AJ202&gt;0,"VENCIDA",IF(AJ202&gt;=-5,"POR VENCER","AL DÍA"))))</f>
        <v/>
      </c>
      <c r="AN202" s="185" t="inlineStr">
        <is>
          <t>TRANSFERENCIA</t>
        </is>
      </c>
      <c r="AO202" s="119">
        <f>IF(N($H202)&lt;6,"",IF(AI202="","",AI202+31))</f>
        <v/>
      </c>
      <c r="AP202" s="124">
        <f>IF(AO202="","",TODAY()-AO202)</f>
        <v/>
      </c>
      <c r="AQ202" s="270" t="n">
        <v>46153</v>
      </c>
      <c r="AR202" s="184" t="n">
        <v>1100000</v>
      </c>
      <c r="AS202" s="184">
        <f>IF(AO202="","SIN ESTADO",IF(AQ202&lt;&gt;"","PAGA",IF(AP202&gt;0,"VENCIDA",IF(AP202&gt;=-5,"POR VENCER","AL DÍA"))))</f>
        <v/>
      </c>
      <c r="AT202" s="185" t="inlineStr">
        <is>
          <t>TRANSFERENCIA</t>
        </is>
      </c>
      <c r="AU202" s="119">
        <f>IF(N($H202)&lt;7,"",IF(AO202="","",AO202+31))</f>
        <v/>
      </c>
      <c r="AV202" s="124">
        <f>IF(AU202="","",TODAY()-AU202)</f>
        <v/>
      </c>
      <c r="AW202" s="494" t="n">
        <v>46190</v>
      </c>
      <c r="AX202" s="184" t="n">
        <v>1100000</v>
      </c>
      <c r="AY202" s="184">
        <f>IF(AU202="","SIN ESTADO",IF(AW202&lt;&gt;"","PAGA",IF(AV202&gt;0,"VENCIDA",IF(AV202&gt;=-5,"POR VENCER","AL DÍA"))))</f>
        <v/>
      </c>
      <c r="AZ202" s="185" t="inlineStr">
        <is>
          <t>TRANSFERENCIA</t>
        </is>
      </c>
      <c r="BA202" s="119">
        <f>IF(N($H202)&lt;8,"",IF(AU202="","",AU202+31))</f>
        <v/>
      </c>
      <c r="BB202" s="124">
        <f>IF(BA202="","",TODAY()-BA202)</f>
        <v/>
      </c>
      <c r="BC202" s="494" t="n">
        <v>46217</v>
      </c>
      <c r="BD202" s="184" t="n">
        <v>1100000</v>
      </c>
      <c r="BE202" s="184">
        <f>IF(BA202="","SIN ESTADO",IF(BC202&lt;&gt;"","PAGA",IF(BB202&gt;0,"VENCIDA",IF(BB202&gt;=-5,"POR VENCER","AL DÍA"))))</f>
        <v/>
      </c>
      <c r="BF202" s="185" t="inlineStr">
        <is>
          <t>TRANSFERENCIA</t>
        </is>
      </c>
      <c r="BG202" s="119">
        <f>IF(N($H202)&lt;9,"",IF(BA202="","",BA202+31))</f>
        <v/>
      </c>
      <c r="BH202" s="124">
        <f>IF(BG202="","",TODAY()-BG202)</f>
        <v/>
      </c>
      <c r="BI202" s="494" t="n">
        <v>46247</v>
      </c>
      <c r="BJ202" s="184" t="n">
        <v>1100000</v>
      </c>
      <c r="BK202" s="184">
        <f>IF(BG202="","SIN ESTADO",IF(BI202&lt;&gt;"","PAGA",IF(BH202&gt;0,"VENCIDA",IF(BH202&gt;=-5,"POR VENCER","AL DÍA"))))</f>
        <v/>
      </c>
      <c r="BL202" s="185" t="inlineStr">
        <is>
          <t>TRANSFERENCIA</t>
        </is>
      </c>
      <c r="BM202" s="119">
        <f>IF(N($H202)&lt;10,"",IF(BG202="","",BG202+31))</f>
        <v/>
      </c>
      <c r="BN202" s="124">
        <f>IF(BM202="","",TODAY()-BM202)</f>
        <v/>
      </c>
      <c r="BO202" s="494" t="n">
        <v>46286</v>
      </c>
      <c r="BP202" s="184" t="n">
        <v>1100000</v>
      </c>
      <c r="BQ202" s="184">
        <f>IF(BM202="","SIN ESTADO",IF(BO202&lt;&gt;"","PAGA",IF(BN202&gt;0,"VENCIDA",IF(BN202&gt;=-5,"POR VENCER","AL DÍA"))))</f>
        <v/>
      </c>
      <c r="BR202" s="185" t="inlineStr">
        <is>
          <t>TRANSFERENCIA</t>
        </is>
      </c>
      <c r="BS202" s="119">
        <f>IF(N($H202)&lt;11,"",IF(BM202="","",BM202+31))</f>
        <v/>
      </c>
      <c r="BT202" s="124">
        <f>IF(BS202="","",TODAY()-BS202)</f>
        <v/>
      </c>
      <c r="BU202" s="494" t="n"/>
      <c r="BV202" s="184" t="n"/>
      <c r="BW202" s="184">
        <f>IF(BS202="","SIN ESTADO",IF(BU202&lt;&gt;"","PAGA",IF(BT202&gt;0,"VENCIDA",IF(BT202&gt;=-5,"POR VENCER","AL DÍA"))))</f>
        <v/>
      </c>
      <c r="BX202" s="185" t="n"/>
      <c r="BY202" s="119">
        <f>IF(N($H202)&lt;12,"",IF(BS202="","",BS202+31))</f>
        <v/>
      </c>
      <c r="BZ202" s="124">
        <f>IF(BY202="","",TODAY()-BY202)</f>
        <v/>
      </c>
      <c r="CA202" s="494" t="n"/>
      <c r="CB202" s="184" t="n"/>
      <c r="CC202" s="184">
        <f>IF(BY202="","SIN ESTADO",IF(CA202&lt;&gt;"","PAGA",IF(BZ202&gt;0,"VENCIDA",IF(BZ202&gt;=-5,"POR VENCER","AL DÍA"))))</f>
        <v/>
      </c>
      <c r="CD202" s="185" t="n"/>
      <c r="CE202" s="119">
        <f>IF(N($H202)&lt;13,"",IF(BY202="","",BY202+31))</f>
        <v/>
      </c>
      <c r="CF202" s="124">
        <f>IF(CE202="","",TODAY()-CE202)</f>
        <v/>
      </c>
      <c r="CG202" s="494" t="n"/>
      <c r="CH202" s="184" t="n"/>
      <c r="CI202" s="184">
        <f>IF(CE202="","SIN ESTADO",IF(CG202&lt;&gt;"","PAGA",IF(CF202&gt;0,"VENCIDA",IF(CF202&gt;=-5,"POR VENCER","AL DÍA"))))</f>
        <v/>
      </c>
      <c r="CJ202" s="185" t="n"/>
      <c r="CK202" s="119">
        <f>IF(N($H202)&lt;14,"",IF(CE202="","",CE202+31))</f>
        <v/>
      </c>
      <c r="CL202" s="124">
        <f>IF(CK202="","",TODAY()-CK202)</f>
        <v/>
      </c>
      <c r="CM202" s="494" t="n"/>
      <c r="CN202" s="184" t="n"/>
      <c r="CO202" s="184">
        <f>IF(CK202="","SIN ESTADO",IF(CM202&lt;&gt;"","PAGA",IF(CL202&gt;0,"VENCIDA",IF(CL202&gt;=-5,"POR VENCER","AL DÍA"))))</f>
        <v/>
      </c>
      <c r="CP202" s="185" t="n"/>
      <c r="CQ202" s="119">
        <f>IF(N($H202)&lt;15,"",IF(CK202="","",CK202+31))</f>
        <v/>
      </c>
      <c r="CR202" s="124">
        <f>IF(CQ202="","",TODAY()-CQ202)</f>
        <v/>
      </c>
      <c r="CS202" s="494" t="n"/>
      <c r="CT202" s="184" t="n"/>
      <c r="CU202" s="184">
        <f>IF(CQ202="","SIN ESTADO",IF(CS202&lt;&gt;"","PAGA",IF(CR202&gt;0,"VENCIDA",IF(CR202&gt;=-5,"POR VENCER","AL DÍA"))))</f>
        <v/>
      </c>
      <c r="CV202" s="185" t="n"/>
      <c r="CW202" s="119">
        <f>IF(N($H202)&lt;16,"",IF(CQ202="","",CQ202+31))</f>
        <v/>
      </c>
      <c r="CX202" s="124">
        <f>IF(CW202="","",TODAY()-CW202)</f>
        <v/>
      </c>
      <c r="CY202" s="494" t="n"/>
      <c r="CZ202" s="184" t="n"/>
      <c r="DA202" s="184">
        <f>IF(CW202="","SIN ESTADO",IF(CY202&lt;&gt;"","PAGA",IF(CX202&gt;0,"VENCIDA",IF(CX202&gt;=-5,"POR VENCER","AL DÍA"))))</f>
        <v/>
      </c>
      <c r="DB202" s="185" t="n"/>
      <c r="DC202" s="119">
        <f>IF(N($H202)&lt;17,"",IF(CW202="","",CW202+31))</f>
        <v/>
      </c>
      <c r="DD202" s="124">
        <f>IF(DC202="","",TODAY()-DC202)</f>
        <v/>
      </c>
      <c r="DE202" s="494" t="n"/>
      <c r="DF202" s="184" t="n"/>
      <c r="DG202" s="184">
        <f>IF(DC202="","SIN ESTADO",IF(DE202&lt;&gt;"","PAGA",IF(DD202&gt;0,"VENCIDA",IF(DD202&gt;=-5,"POR VENCER","AL DÍA"))))</f>
        <v/>
      </c>
      <c r="DH202" s="185" t="n"/>
      <c r="DI202" s="119">
        <f>IF(N($H202)&lt;18,"",IF(DC202="","",DC202+31))</f>
        <v/>
      </c>
      <c r="DJ202" s="124">
        <f>IF(DI202="","",TODAY()-DI202)</f>
        <v/>
      </c>
      <c r="DK202" s="494" t="n"/>
      <c r="DL202" s="184" t="n"/>
      <c r="DM202" s="184">
        <f>IF(DI202="","SIN ESTADO",IF(DK202&lt;&gt;"","PAGA",IF(DJ202&gt;0,"VENCIDA",IF(DJ202&gt;=-5,"POR VENCER","AL DÍA"))))</f>
        <v/>
      </c>
      <c r="DN202" s="185" t="n"/>
      <c r="DO202" s="119">
        <f>IF(N($H202)&lt;19,"",IF(DI202="","",DI202+31))</f>
        <v/>
      </c>
      <c r="DP202" s="124">
        <f>IF(DO202="","",TODAY()-DO202)</f>
        <v/>
      </c>
      <c r="DQ202" s="494" t="n"/>
      <c r="DR202" s="184" t="n"/>
      <c r="DS202" s="184">
        <f>IF(DO202="","SIN ESTADO",IF(DQ202&lt;&gt;"","PAGA",IF(DP202&gt;0,"VENCIDA",IF(DP202&gt;=-5,"POR VENCER","AL DÍA"))))</f>
        <v/>
      </c>
      <c r="DT202" s="185" t="n"/>
      <c r="DU202" s="119">
        <f>IF(N($H202)&lt;20,"",IF(DO202="","",DO202+31))</f>
        <v/>
      </c>
      <c r="DV202" s="124">
        <f>IF(DU202="","",TODAY()-DU202)</f>
        <v/>
      </c>
      <c r="DW202" s="494" t="n"/>
      <c r="DX202" s="184" t="n"/>
      <c r="DY202" s="184">
        <f>IF(DU202="","SIN ESTADO",IF(DW202&lt;&gt;"","PAGA",IF(DV202&gt;0,"VENCIDA",IF(DV202&gt;=-5,"POR VENCER","AL DÍA"))))</f>
        <v/>
      </c>
      <c r="DZ202" s="185" t="n"/>
      <c r="EA202" s="119">
        <f>IF(N($H202)&lt;21,"",IF(DU202="","",DU202+31))</f>
        <v/>
      </c>
      <c r="EB202" s="124">
        <f>IF(EA202="","",TODAY()-EA202)</f>
        <v/>
      </c>
      <c r="EC202" s="494" t="n"/>
      <c r="ED202" s="184" t="n"/>
      <c r="EE202" s="184">
        <f>IF(EA202="","SIN ESTADO",IF(EC202&lt;&gt;"","PAGA",IF(EB202&gt;0,"VENCIDA",IF(EB202&gt;=-5,"POR VENCER","AL DÍA"))))</f>
        <v/>
      </c>
      <c r="EF202" s="185" t="n"/>
      <c r="EG202" s="119">
        <f>IF(N($H202)&lt;22,"",IF(EA202="","",EA202+31))</f>
        <v/>
      </c>
      <c r="EH202" s="124">
        <f>IF(EG202="","",TODAY()-EG202)</f>
        <v/>
      </c>
      <c r="EI202" s="494" t="n"/>
      <c r="EJ202" s="184" t="n"/>
      <c r="EK202" s="184">
        <f>IF(EG202="","SIN ESTADO",IF(EI202&lt;&gt;"","PAGA",IF(EH202&gt;0,"VENCIDA",IF(EH202&gt;=-5,"POR VENCER","AL DÍA"))))</f>
        <v/>
      </c>
      <c r="EL202" s="185" t="n"/>
      <c r="EM202" s="119">
        <f>IF(N($H202)&lt;23,"",IF(EG202="","",EG202+31))</f>
        <v/>
      </c>
      <c r="EN202" s="124">
        <f>IF(EM202="","",TODAY()-EM202)</f>
        <v/>
      </c>
      <c r="EO202" s="494" t="n"/>
      <c r="EP202" s="184" t="n"/>
      <c r="EQ202" s="184">
        <f>IF(EM202="","SIN ESTADO",IF(EO202&lt;&gt;"","PAGA",IF(EN202&gt;0,"VENCIDA",IF(EN202&gt;=-5,"POR VENCER","AL DÍA"))))</f>
        <v/>
      </c>
      <c r="ER202" s="185" t="n"/>
      <c r="ES202" s="119">
        <f>IF(N($H202)&lt;24,"",IF(EM202="","",EM202+31))</f>
        <v/>
      </c>
      <c r="ET202" s="124">
        <f>IF(ES202="","",TODAY()-ES202)</f>
        <v/>
      </c>
      <c r="EU202" s="494" t="n"/>
      <c r="EV202" s="184" t="n"/>
      <c r="EW202" s="184">
        <f>IF(ES202="","SIN ESTADO",IF(EU202&lt;&gt;"","PAGA",IF(ET202&gt;0,"VENCIDA",IF(ET202&gt;=-5,"POR VENCER","AL DÍA"))))</f>
        <v/>
      </c>
      <c r="EX202" s="185" t="n"/>
      <c r="EY202" s="119">
        <f>IF(N($H202)&lt;25,"",IF(ES202="","",ES202+31))</f>
        <v/>
      </c>
      <c r="EZ202" s="124">
        <f>IF(EY202="","",TODAY()-EY202)</f>
        <v/>
      </c>
      <c r="FA202" s="494" t="n"/>
      <c r="FB202" s="184" t="n"/>
      <c r="FC202" s="184">
        <f>IF(EY202="","SIN ESTADO",IF(FA202&lt;&gt;"","PAGA",IF(EZ202&gt;0,"VENCIDA",IF(EZ202&gt;=-5,"POR VENCER","AL DÍA"))))</f>
        <v/>
      </c>
      <c r="FD202" s="185" t="n"/>
      <c r="FE202" s="119">
        <f>IF(N($H202)&lt;26,"",IF(EY202="","",EY202+31))</f>
        <v/>
      </c>
      <c r="FF202" s="124">
        <f>IF(FE202="","",TODAY()-FE202)</f>
        <v/>
      </c>
      <c r="FG202" s="494" t="n"/>
      <c r="FH202" s="184" t="n"/>
      <c r="FI202" s="184">
        <f>IF(FE202="","SIN ESTADO",IF(FG202&lt;&gt;"","PAGA",IF(FF202&gt;0,"VENCIDA",IF(FF202&gt;=-5,"POR VENCER","AL DÍA"))))</f>
        <v/>
      </c>
      <c r="FJ202" s="185" t="n"/>
      <c r="FK202" s="119">
        <f>IF(N($H202)&lt;27,"",IF(FE202="","",FE202+31))</f>
        <v/>
      </c>
      <c r="FL202" s="124">
        <f>IF(FK202="","",TODAY()-FK202)</f>
        <v/>
      </c>
      <c r="FM202" s="494" t="n"/>
      <c r="FN202" s="184" t="n"/>
      <c r="FO202" s="184">
        <f>IF(FK202="","SIN ESTADO",IF(FM202&lt;&gt;"","PAGA",IF(FL202&gt;0,"VENCIDA",IF(FL202&gt;=-5,"POR VENCER","AL DÍA"))))</f>
        <v/>
      </c>
      <c r="FP202" s="185" t="n"/>
      <c r="FQ202" s="119">
        <f>IF(N($H202)&lt;28,"",IF(FK202="","",FK202+31))</f>
        <v/>
      </c>
      <c r="FR202" s="124">
        <f>IF(FQ202="","",TODAY()-FQ202)</f>
        <v/>
      </c>
      <c r="FS202" s="494" t="n"/>
      <c r="FT202" s="184" t="n"/>
      <c r="FU202" s="184">
        <f>IF(FQ202="","SIN ESTADO",IF(FS202&lt;&gt;"","PAGA",IF(FR202&gt;0,"VENCIDA",IF(FR202&gt;=-5,"POR VENCER","AL DÍA"))))</f>
        <v/>
      </c>
      <c r="FV202" s="185" t="n"/>
      <c r="FW202" s="119">
        <f>IF(N($H202)&lt;29,"",IF(FQ202="","",FQ202+31))</f>
        <v/>
      </c>
      <c r="FX202" s="124">
        <f>IF(FW202="","",TODAY()-FW202)</f>
        <v/>
      </c>
      <c r="FY202" s="494" t="n"/>
      <c r="FZ202" s="184" t="n"/>
      <c r="GA202" s="184">
        <f>IF(FW202="","SIN ESTADO",IF(FY202&lt;&gt;"","PAGA",IF(FX202&gt;0,"VENCIDA",IF(FX202&gt;=-5,"POR VENCER","AL DÍA"))))</f>
        <v/>
      </c>
      <c r="GB202" s="185" t="n"/>
      <c r="GC202" s="119">
        <f>IF(N($H202)&lt;30,"",IF(FW202="","",FW202+31))</f>
        <v/>
      </c>
      <c r="GD202" s="124">
        <f>IF(GC202="","",TODAY()-GC202)</f>
        <v/>
      </c>
      <c r="GE202" s="494" t="n"/>
      <c r="GF202" s="184" t="n"/>
      <c r="GG202" s="184">
        <f>IF(GC202="","SIN ESTADO",IF(GE202&lt;&gt;"","PAGA",IF(GD202&gt;0,"VENCIDA",IF(GD202&gt;=-5,"POR VENCER","AL DÍA"))))</f>
        <v/>
      </c>
      <c r="GH202" s="185" t="n"/>
      <c r="GI202" s="119">
        <f>IF(N($H202)&lt;31,"",IF(GC202="","",GC202+31))</f>
        <v/>
      </c>
      <c r="GJ202" s="124">
        <f>IF(GI202="","",TODAY()-GI202)</f>
        <v/>
      </c>
      <c r="GK202" s="494" t="n"/>
      <c r="GL202" s="184" t="n"/>
      <c r="GM202" s="184">
        <f>IF(GI202="","SIN ESTADO",IF(GK202&lt;&gt;"","PAGA",IF(GJ202&gt;0,"VENCIDA",IF(GJ202&gt;=-5,"POR VENCER","AL DÍA"))))</f>
        <v/>
      </c>
      <c r="GN202" s="185" t="n"/>
      <c r="GO202" s="119">
        <f>IF(N($H202)&lt;32,"",IF(GI202="","",GI202+31))</f>
        <v/>
      </c>
      <c r="GP202" s="124">
        <f>IF(GO202="","",TODAY()-GO202)</f>
        <v/>
      </c>
      <c r="GQ202" s="494" t="n"/>
      <c r="GR202" s="184" t="n"/>
      <c r="GS202" s="184">
        <f>IF(GO202="","SIN ESTADO",IF(GQ202&lt;&gt;"","PAGA",IF(GP202&gt;0,"VENCIDA",IF(GP202&gt;=-5,"POR VENCER","AL DÍA"))))</f>
        <v/>
      </c>
      <c r="GT202" s="185" t="n"/>
      <c r="GU202" s="119">
        <f>IF(N($H202)&lt;33,"",IF(GO202="","",GO202+31))</f>
        <v/>
      </c>
      <c r="GV202" s="124">
        <f>IF(GU202="","",TODAY()-GU202)</f>
        <v/>
      </c>
      <c r="GW202" s="494" t="n"/>
      <c r="GX202" s="184" t="n"/>
      <c r="GY202" s="184">
        <f>IF(GU202="","SIN ESTADO",IF(GW202&lt;&gt;"","PAGA",IF(GV202&gt;0,"VENCIDA",IF(GV202&gt;=-5,"POR VENCER","AL DÍA"))))</f>
        <v/>
      </c>
      <c r="GZ202" s="185" t="n"/>
      <c r="HA202" s="119">
        <f>IF(N($H202)&lt;34,"",IF(GU202="","",GU202+31))</f>
        <v/>
      </c>
      <c r="HB202" s="124">
        <f>IF(HA202="","",TODAY()-HA202)</f>
        <v/>
      </c>
      <c r="HC202" s="494" t="n"/>
      <c r="HD202" s="184" t="n"/>
      <c r="HE202" s="184">
        <f>IF(HA202="","SIN ESTADO",IF(HC202&lt;&gt;"","PAGA",IF(HB202&gt;0,"VENCIDA",IF(HB202&gt;=-5,"POR VENCER","AL DÍA"))))</f>
        <v/>
      </c>
      <c r="HF202" s="185" t="n"/>
      <c r="HG202" s="119">
        <f>IF(N($H202)&lt;35,"",IF(HA202="","",HA202+31))</f>
        <v/>
      </c>
      <c r="HH202" s="124">
        <f>IF(HG202="","",TODAY()-HG202)</f>
        <v/>
      </c>
      <c r="HI202" s="494" t="n"/>
      <c r="HJ202" s="184" t="n"/>
      <c r="HK202" s="184">
        <f>IF(HG202="","SIN ESTADO",IF(HI202&lt;&gt;"","PAGA",IF(HH202&gt;0,"VENCIDA",IF(HH202&gt;=-5,"POR VENCER","AL DÍA"))))</f>
        <v/>
      </c>
      <c r="HL202" s="168" t="n"/>
      <c r="HM202" s="119">
        <f>IF(N($H202)&lt;36,"",IF(HG202="","",HG202+31))</f>
        <v/>
      </c>
      <c r="HN202" s="124">
        <f>IF(HM202="","",TODAY()-HM202)</f>
        <v/>
      </c>
      <c r="HO202" s="494" t="n"/>
      <c r="HP202" s="184" t="n"/>
      <c r="HQ202" s="184">
        <f>IF(HM202="","SIN ESTADO",IF(HO202&lt;&gt;"","PAGA",IF(HN202&gt;0,"VENCIDA",IF(HN202&gt;=-5,"POR VENCER","AL DÍA"))))</f>
        <v/>
      </c>
      <c r="HR202" s="168" t="n"/>
      <c r="HS202" s="169">
        <f>N202+T202+Z202+AF202+AL202+AR202+AX202+BD202+BJ202+BP202+BV202+CB202+CH202+CN202+CT202+CZ202+DF202+DL202+DR202+DX202+ED202+EJ202+EP202+EV202+FB202+FH202+FN202+FT202+FZ202+GF202+GL202+GR202+GX202+HD202+HJ202+HP202</f>
        <v/>
      </c>
      <c r="HU202" s="170">
        <f>IFERROR(N($J202),0)</f>
        <v/>
      </c>
      <c r="HW202" s="170">
        <f>SUMPRODUCT((MOD(COLUMN($M202:$HR202)-COLUMN($M202),6)=0)*ISNUMBER($M202:$HR202)*($M202:$HR202&gt;=RESUMEN!$C$26)*($M202:$HR202&lt;=RESUMEN!$C$27)*IFERROR(N($N202:$HS202),0))</f>
        <v/>
      </c>
      <c r="HX202" s="170">
        <f>SUMPRODUCT((MOD(COLUMN($M202:$HR202)-COLUMN($M202),6)=0)*ISNUMBER($M202:$HR202)*($M202:$HR202&gt;=RESUMEN!$C$26)*($M202:$HR202&lt;=RESUMEN!$C$27))</f>
        <v/>
      </c>
    </row>
    <row r="203" ht="15.75" customHeight="1" s="506">
      <c r="B203" s="113">
        <f>VENTAS!A202</f>
        <v/>
      </c>
      <c r="C203" s="236">
        <f>VENTAS!B202</f>
        <v/>
      </c>
      <c r="D203" s="53">
        <f>VENTAS!C202</f>
        <v/>
      </c>
      <c r="E203" s="114">
        <f>VENTAS!D202</f>
        <v/>
      </c>
      <c r="F203" s="114">
        <f>VENTAS!J202</f>
        <v/>
      </c>
      <c r="G203" s="494">
        <f>VENTAS!F202</f>
        <v/>
      </c>
      <c r="H203" s="479">
        <f>VENTAS!K202</f>
        <v/>
      </c>
      <c r="I203" s="479">
        <f>VENTAS!M202</f>
        <v/>
      </c>
      <c r="J203" s="184">
        <f>VENTAS!L202</f>
        <v/>
      </c>
      <c r="K203" s="119">
        <f>IF(N($H203)&lt;1,"",$G203+31)</f>
        <v/>
      </c>
      <c r="L203" s="124">
        <f>IF(K203="","",TODAY()-K203)</f>
        <v/>
      </c>
      <c r="M203" s="469" t="n">
        <v>45937</v>
      </c>
      <c r="N203" s="374" t="n">
        <v>1000000</v>
      </c>
      <c r="O203" s="184">
        <f>IF(K203="","SIN ESTADO",IF(M203&lt;&gt;"","PAGA",IF(L203&gt;0,"VENCIDA",IF(L203&gt;=-5,"POR VENCER","AL DÍA"))))</f>
        <v/>
      </c>
      <c r="P203" s="185" t="inlineStr">
        <is>
          <t>TRANSFERENCIA</t>
        </is>
      </c>
      <c r="Q203" s="119">
        <f>IF(N($H203)&lt;2,"",IF(K203="","",K203+31))</f>
        <v/>
      </c>
      <c r="R203" s="124">
        <f>IF(Q203="","",TODAY()-Q203)</f>
        <v/>
      </c>
      <c r="S203" s="470" t="n">
        <v>45972</v>
      </c>
      <c r="T203" s="184" t="n">
        <v>1000000</v>
      </c>
      <c r="U203" s="184">
        <f>IF(Q203="","SIN ESTADO",IF(S203&lt;&gt;"","PAGA",IF(R203&gt;0,"VENCIDA",IF(R203&gt;=-5,"POR VENCER","AL DÍA"))))</f>
        <v/>
      </c>
      <c r="V203" s="185" t="inlineStr">
        <is>
          <t>TRANSFERENCIA</t>
        </is>
      </c>
      <c r="W203" s="119">
        <f>IF(N($H203)&lt;3,"",IF(Q203="","",Q203+31))</f>
        <v/>
      </c>
      <c r="X203" s="124">
        <f>IF(W203="","",TODAY()-W203)</f>
        <v/>
      </c>
      <c r="Y203" s="471" t="n">
        <v>46000</v>
      </c>
      <c r="Z203" s="184" t="n">
        <v>1000000</v>
      </c>
      <c r="AA203" s="184">
        <f>IF(W203="","SIN ESTADO",IF(Y203&lt;&gt;"","PAGA",IF(X203&gt;0,"VENCIDA",IF(X203&gt;=-5,"POR VENCER","AL DÍA"))))</f>
        <v/>
      </c>
      <c r="AB203" s="185" t="inlineStr">
        <is>
          <t>TRANSFERENCIA</t>
        </is>
      </c>
      <c r="AC203" s="119">
        <f>IF(N($H203)&lt;4,"",IF(W203="","",W203+31))</f>
        <v/>
      </c>
      <c r="AD203" s="124">
        <f>IF(AC203="","",TODAY()-AC203)</f>
        <v/>
      </c>
      <c r="AE203" s="497" t="n">
        <v>46031</v>
      </c>
      <c r="AF203" s="184" t="n">
        <v>1000000</v>
      </c>
      <c r="AG203" s="184">
        <f>IF(AC203="","SIN ESTADO",IF(AE203&lt;&gt;"","PAGA",IF(AD203&gt;0,"VENCIDA",IF(AD203&gt;=-5,"POR VENCER","AL DÍA"))))</f>
        <v/>
      </c>
      <c r="AH203" s="185" t="inlineStr">
        <is>
          <t>TRANSFERENCIA</t>
        </is>
      </c>
      <c r="AI203" s="119">
        <f>IF(N($H203)&lt;5,"",IF(AC203="","",AC203+31))</f>
        <v/>
      </c>
      <c r="AJ203" s="124">
        <f>IF(AI203="","",TODAY()-AI203)</f>
        <v/>
      </c>
      <c r="AK203" s="471" t="n">
        <v>46062</v>
      </c>
      <c r="AL203" s="184" t="n">
        <v>1000000</v>
      </c>
      <c r="AM203" s="184">
        <f>IF(AI203="","SIN ESTADO",IF(AK203&lt;&gt;"","PAGA",IF(AJ203&gt;0,"VENCIDA",IF(AJ203&gt;=-5,"POR VENCER","AL DÍA"))))</f>
        <v/>
      </c>
      <c r="AN203" s="185" t="inlineStr">
        <is>
          <t>TRANSFERENCIA</t>
        </is>
      </c>
      <c r="AO203" s="119">
        <f>IF(N($H203)&lt;6,"",IF(AI203="","",AI203+31))</f>
        <v/>
      </c>
      <c r="AP203" s="124">
        <f>IF(AO203="","",TODAY()-AO203)</f>
        <v/>
      </c>
      <c r="AQ203" s="488" t="n">
        <v>46092</v>
      </c>
      <c r="AR203" s="184" t="n">
        <v>1000000</v>
      </c>
      <c r="AS203" s="184">
        <f>IF(AO203="","SIN ESTADO",IF(AQ203&lt;&gt;"","PAGA",IF(AP203&gt;0,"VENCIDA",IF(AP203&gt;=-5,"POR VENCER","AL DÍA"))))</f>
        <v/>
      </c>
      <c r="AT203" s="185" t="inlineStr">
        <is>
          <t>TRANSFERENCIA</t>
        </is>
      </c>
      <c r="AU203" s="119">
        <f>IF(N($H203)&lt;7,"",IF(AO203="","",AO203+31))</f>
        <v/>
      </c>
      <c r="AV203" s="124">
        <f>IF(AU203="","",TODAY()-AU203)</f>
        <v/>
      </c>
      <c r="AW203" s="471" t="n">
        <v>46121</v>
      </c>
      <c r="AX203" s="184" t="n">
        <v>1000000</v>
      </c>
      <c r="AY203" s="184">
        <f>IF(AU203="","SIN ESTADO",IF(AW203&lt;&gt;"","PAGA",IF(AV203&gt;0,"VENCIDA",IF(AV203&gt;=-5,"POR VENCER","AL DÍA"))))</f>
        <v/>
      </c>
      <c r="AZ203" s="185" t="inlineStr">
        <is>
          <t>TRANSFERENCIA</t>
        </is>
      </c>
      <c r="BA203" s="119">
        <f>IF(N($H203)&lt;8,"",IF(AU203="","",AU203+31))</f>
        <v/>
      </c>
      <c r="BB203" s="124">
        <f>IF(BA203="","",TODAY()-BA203)</f>
        <v/>
      </c>
      <c r="BC203" s="494" t="n">
        <v>46153</v>
      </c>
      <c r="BD203" s="184" t="n">
        <v>1000000</v>
      </c>
      <c r="BE203" s="184">
        <f>IF(BA203="","SIN ESTADO",IF(BC203&lt;&gt;"","PAGA",IF(BB203&gt;0,"VENCIDA",IF(BB203&gt;=-5,"POR VENCER","AL DÍA"))))</f>
        <v/>
      </c>
      <c r="BF203" s="185" t="inlineStr">
        <is>
          <t>TRANSFERENCIA</t>
        </is>
      </c>
      <c r="BG203" s="119">
        <f>IF(N($H203)&lt;9,"",IF(BA203="","",BA203+31))</f>
        <v/>
      </c>
      <c r="BH203" s="124">
        <f>IF(BG203="","",TODAY()-BG203)</f>
        <v/>
      </c>
      <c r="BI203" s="494" t="n">
        <v>46184</v>
      </c>
      <c r="BJ203" s="184" t="n">
        <v>1000000</v>
      </c>
      <c r="BK203" s="184">
        <f>IF(BG203="","SIN ESTADO",IF(BI203&lt;&gt;"","PAGA",IF(BH203&gt;0,"VENCIDA",IF(BH203&gt;=-5,"POR VENCER","AL DÍA"))))</f>
        <v/>
      </c>
      <c r="BL203" s="185" t="inlineStr">
        <is>
          <t>TRANSFERENCIA</t>
        </is>
      </c>
      <c r="BM203" s="119">
        <f>IF(N($H203)&lt;10,"",IF(BG203="","",BG203+31))</f>
        <v/>
      </c>
      <c r="BN203" s="124">
        <f>IF(BM203="","",TODAY()-BM203)</f>
        <v/>
      </c>
      <c r="BO203" s="494" t="n">
        <v>46217</v>
      </c>
      <c r="BP203" s="184" t="n">
        <v>1000000</v>
      </c>
      <c r="BQ203" s="184">
        <f>IF(BM203="","SIN ESTADO",IF(BO203&lt;&gt;"","PAGA",IF(BN203&gt;0,"VENCIDA",IF(BN203&gt;=-5,"POR VENCER","AL DÍA"))))</f>
        <v/>
      </c>
      <c r="BR203" s="185" t="inlineStr">
        <is>
          <t>TRANSFERENCIA</t>
        </is>
      </c>
      <c r="BS203" s="119">
        <f>IF(N($H203)&lt;11,"",IF(BM203="","",BM203+31))</f>
        <v/>
      </c>
      <c r="BT203" s="124">
        <f>IF(BS203="","",TODAY()-BS203)</f>
        <v/>
      </c>
      <c r="BU203" s="494" t="n">
        <v>46245</v>
      </c>
      <c r="BV203" s="184" t="n">
        <v>1000000</v>
      </c>
      <c r="BW203" s="184">
        <f>IF(BS203="","SIN ESTADO",IF(BU203&lt;&gt;"","PAGA",IF(BT203&gt;0,"VENCIDA",IF(BT203&gt;=-5,"POR VENCER","AL DÍA"))))</f>
        <v/>
      </c>
      <c r="BX203" s="185" t="inlineStr">
        <is>
          <t>TRANSFERENCIA</t>
        </is>
      </c>
      <c r="BY203" s="119">
        <f>IF(N($H203)&lt;12,"",IF(BS203="","",BS203+31))</f>
        <v/>
      </c>
      <c r="BZ203" s="124">
        <f>IF(BY203="","",TODAY()-BY203)</f>
        <v/>
      </c>
      <c r="CA203" s="494" t="n">
        <v>46283</v>
      </c>
      <c r="CB203" s="184" t="n">
        <v>1000000</v>
      </c>
      <c r="CC203" s="184">
        <f>IF(BY203="","SIN ESTADO",IF(CA203&lt;&gt;"","PAGA",IF(BZ203&gt;0,"VENCIDA",IF(BZ203&gt;=-5,"POR VENCER","AL DÍA"))))</f>
        <v/>
      </c>
      <c r="CD203" s="185" t="inlineStr">
        <is>
          <t>TRANSFERENCIA</t>
        </is>
      </c>
      <c r="CE203" s="119">
        <f>IF(N($H203)&lt;13,"",IF(BY203="","",BY203+31))</f>
        <v/>
      </c>
      <c r="CF203" s="124">
        <f>IF(CE203="","",TODAY()-CE203)</f>
        <v/>
      </c>
      <c r="CG203" s="494" t="n"/>
      <c r="CH203" s="184" t="n"/>
      <c r="CI203" s="184">
        <f>IF(CE203="","SIN ESTADO",IF(CG203&lt;&gt;"","PAGA",IF(CF203&gt;0,"VENCIDA",IF(CF203&gt;=-5,"POR VENCER","AL DÍA"))))</f>
        <v/>
      </c>
      <c r="CJ203" s="185" t="n"/>
      <c r="CK203" s="119">
        <f>IF(N($H203)&lt;14,"",IF(CE203="","",CE203+31))</f>
        <v/>
      </c>
      <c r="CL203" s="124">
        <f>IF(CK203="","",TODAY()-CK203)</f>
        <v/>
      </c>
      <c r="CM203" s="494" t="n"/>
      <c r="CN203" s="184" t="n"/>
      <c r="CO203" s="184">
        <f>IF(CK203="","SIN ESTADO",IF(CM203&lt;&gt;"","PAGA",IF(CL203&gt;0,"VENCIDA",IF(CL203&gt;=-5,"POR VENCER","AL DÍA"))))</f>
        <v/>
      </c>
      <c r="CP203" s="185" t="n"/>
      <c r="CQ203" s="119">
        <f>IF(N($H203)&lt;15,"",IF(CK203="","",CK203+31))</f>
        <v/>
      </c>
      <c r="CR203" s="124">
        <f>IF(CQ203="","",TODAY()-CQ203)</f>
        <v/>
      </c>
      <c r="CS203" s="494" t="n"/>
      <c r="CT203" s="184" t="n"/>
      <c r="CU203" s="184">
        <f>IF(CQ203="","SIN ESTADO",IF(CS203&lt;&gt;"","PAGA",IF(CR203&gt;0,"VENCIDA",IF(CR203&gt;=-5,"POR VENCER","AL DÍA"))))</f>
        <v/>
      </c>
      <c r="CV203" s="185" t="n"/>
      <c r="CW203" s="119">
        <f>IF(N($H203)&lt;16,"",IF(CQ203="","",CQ203+31))</f>
        <v/>
      </c>
      <c r="CX203" s="124">
        <f>IF(CW203="","",TODAY()-CW203)</f>
        <v/>
      </c>
      <c r="CY203" s="494" t="n"/>
      <c r="CZ203" s="184" t="n"/>
      <c r="DA203" s="184">
        <f>IF(CW203="","SIN ESTADO",IF(CY203&lt;&gt;"","PAGA",IF(CX203&gt;0,"VENCIDA",IF(CX203&gt;=-5,"POR VENCER","AL DÍA"))))</f>
        <v/>
      </c>
      <c r="DB203" s="185" t="n"/>
      <c r="DC203" s="119">
        <f>IF(N($H203)&lt;17,"",IF(CW203="","",CW203+31))</f>
        <v/>
      </c>
      <c r="DD203" s="124">
        <f>IF(DC203="","",TODAY()-DC203)</f>
        <v/>
      </c>
      <c r="DE203" s="494" t="n"/>
      <c r="DF203" s="184" t="n"/>
      <c r="DG203" s="184">
        <f>IF(DC203="","SIN ESTADO",IF(DE203&lt;&gt;"","PAGA",IF(DD203&gt;0,"VENCIDA",IF(DD203&gt;=-5,"POR VENCER","AL DÍA"))))</f>
        <v/>
      </c>
      <c r="DH203" s="185" t="n"/>
      <c r="DI203" s="119">
        <f>IF(N($H203)&lt;18,"",IF(DC203="","",DC203+31))</f>
        <v/>
      </c>
      <c r="DJ203" s="124">
        <f>IF(DI203="","",TODAY()-DI203)</f>
        <v/>
      </c>
      <c r="DK203" s="494" t="n"/>
      <c r="DL203" s="184" t="n"/>
      <c r="DM203" s="184">
        <f>IF(DI203="","SIN ESTADO",IF(DK203&lt;&gt;"","PAGA",IF(DJ203&gt;0,"VENCIDA",IF(DJ203&gt;=-5,"POR VENCER","AL DÍA"))))</f>
        <v/>
      </c>
      <c r="DN203" s="185" t="n"/>
      <c r="DO203" s="119">
        <f>IF(N($H203)&lt;19,"",IF(DI203="","",DI203+31))</f>
        <v/>
      </c>
      <c r="DP203" s="124">
        <f>IF(DO203="","",TODAY()-DO203)</f>
        <v/>
      </c>
      <c r="DQ203" s="494" t="n"/>
      <c r="DR203" s="184" t="n"/>
      <c r="DS203" s="184">
        <f>IF(DO203="","SIN ESTADO",IF(DQ203&lt;&gt;"","PAGA",IF(DP203&gt;0,"VENCIDA",IF(DP203&gt;=-5,"POR VENCER","AL DÍA"))))</f>
        <v/>
      </c>
      <c r="DT203" s="185" t="n"/>
      <c r="DU203" s="119">
        <f>IF(N($H203)&lt;20,"",IF(DO203="","",DO203+31))</f>
        <v/>
      </c>
      <c r="DV203" s="124">
        <f>IF(DU203="","",TODAY()-DU203)</f>
        <v/>
      </c>
      <c r="DW203" s="494" t="n"/>
      <c r="DX203" s="184" t="n"/>
      <c r="DY203" s="184">
        <f>IF(DU203="","SIN ESTADO",IF(DW203&lt;&gt;"","PAGA",IF(DV203&gt;0,"VENCIDA",IF(DV203&gt;=-5,"POR VENCER","AL DÍA"))))</f>
        <v/>
      </c>
      <c r="DZ203" s="185" t="n"/>
      <c r="EA203" s="119">
        <f>IF(N($H203)&lt;21,"",IF(DU203="","",DU203+31))</f>
        <v/>
      </c>
      <c r="EB203" s="124">
        <f>IF(EA203="","",TODAY()-EA203)</f>
        <v/>
      </c>
      <c r="EC203" s="494" t="n"/>
      <c r="ED203" s="184" t="n"/>
      <c r="EE203" s="184">
        <f>IF(EA203="","SIN ESTADO",IF(EC203&lt;&gt;"","PAGA",IF(EB203&gt;0,"VENCIDA",IF(EB203&gt;=-5,"POR VENCER","AL DÍA"))))</f>
        <v/>
      </c>
      <c r="EF203" s="185" t="n"/>
      <c r="EG203" s="119">
        <f>IF(N($H203)&lt;22,"",IF(EA203="","",EA203+31))</f>
        <v/>
      </c>
      <c r="EH203" s="124">
        <f>IF(EG203="","",TODAY()-EG203)</f>
        <v/>
      </c>
      <c r="EI203" s="494" t="n"/>
      <c r="EJ203" s="184" t="n"/>
      <c r="EK203" s="184">
        <f>IF(EG203="","SIN ESTADO",IF(EI203&lt;&gt;"","PAGA",IF(EH203&gt;0,"VENCIDA",IF(EH203&gt;=-5,"POR VENCER","AL DÍA"))))</f>
        <v/>
      </c>
      <c r="EL203" s="185" t="n"/>
      <c r="EM203" s="119">
        <f>IF(N($H203)&lt;23,"",IF(EG203="","",EG203+31))</f>
        <v/>
      </c>
      <c r="EN203" s="124">
        <f>IF(EM203="","",TODAY()-EM203)</f>
        <v/>
      </c>
      <c r="EO203" s="494" t="n"/>
      <c r="EP203" s="184" t="n"/>
      <c r="EQ203" s="184">
        <f>IF(EM203="","SIN ESTADO",IF(EO203&lt;&gt;"","PAGA",IF(EN203&gt;0,"VENCIDA",IF(EN203&gt;=-5,"POR VENCER","AL DÍA"))))</f>
        <v/>
      </c>
      <c r="ER203" s="185" t="n"/>
      <c r="ES203" s="119">
        <f>IF(N($H203)&lt;24,"",IF(EM203="","",EM203+31))</f>
        <v/>
      </c>
      <c r="ET203" s="124">
        <f>IF(ES203="","",TODAY()-ES203)</f>
        <v/>
      </c>
      <c r="EU203" s="494" t="n"/>
      <c r="EV203" s="184" t="n"/>
      <c r="EW203" s="184">
        <f>IF(ES203="","SIN ESTADO",IF(EU203&lt;&gt;"","PAGA",IF(ET203&gt;0,"VENCIDA",IF(ET203&gt;=-5,"POR VENCER","AL DÍA"))))</f>
        <v/>
      </c>
      <c r="EX203" s="185" t="n"/>
      <c r="EY203" s="119">
        <f>IF(N($H203)&lt;25,"",IF(ES203="","",ES203+31))</f>
        <v/>
      </c>
      <c r="EZ203" s="124">
        <f>IF(EY203="","",TODAY()-EY203)</f>
        <v/>
      </c>
      <c r="FA203" s="494" t="n"/>
      <c r="FB203" s="184" t="n"/>
      <c r="FC203" s="184">
        <f>IF(EY203="","SIN ESTADO",IF(FA203&lt;&gt;"","PAGA",IF(EZ203&gt;0,"VENCIDA",IF(EZ203&gt;=-5,"POR VENCER","AL DÍA"))))</f>
        <v/>
      </c>
      <c r="FD203" s="185" t="n"/>
      <c r="FE203" s="119">
        <f>IF(N($H203)&lt;26,"",IF(EY203="","",EY203+31))</f>
        <v/>
      </c>
      <c r="FF203" s="124">
        <f>IF(FE203="","",TODAY()-FE203)</f>
        <v/>
      </c>
      <c r="FG203" s="494" t="n"/>
      <c r="FH203" s="184" t="n"/>
      <c r="FI203" s="184">
        <f>IF(FE203="","SIN ESTADO",IF(FG203&lt;&gt;"","PAGA",IF(FF203&gt;0,"VENCIDA",IF(FF203&gt;=-5,"POR VENCER","AL DÍA"))))</f>
        <v/>
      </c>
      <c r="FJ203" s="185" t="n"/>
      <c r="FK203" s="119">
        <f>IF(N($H203)&lt;27,"",IF(FE203="","",FE203+31))</f>
        <v/>
      </c>
      <c r="FL203" s="124">
        <f>IF(FK203="","",TODAY()-FK203)</f>
        <v/>
      </c>
      <c r="FM203" s="494" t="n"/>
      <c r="FN203" s="184" t="n"/>
      <c r="FO203" s="184">
        <f>IF(FK203="","SIN ESTADO",IF(FM203&lt;&gt;"","PAGA",IF(FL203&gt;0,"VENCIDA",IF(FL203&gt;=-5,"POR VENCER","AL DÍA"))))</f>
        <v/>
      </c>
      <c r="FP203" s="185" t="n"/>
      <c r="FQ203" s="119">
        <f>IF(N($H203)&lt;28,"",IF(FK203="","",FK203+31))</f>
        <v/>
      </c>
      <c r="FR203" s="124">
        <f>IF(FQ203="","",TODAY()-FQ203)</f>
        <v/>
      </c>
      <c r="FS203" s="494" t="n"/>
      <c r="FT203" s="184" t="n"/>
      <c r="FU203" s="184">
        <f>IF(FQ203="","SIN ESTADO",IF(FS203&lt;&gt;"","PAGA",IF(FR203&gt;0,"VENCIDA",IF(FR203&gt;=-5,"POR VENCER","AL DÍA"))))</f>
        <v/>
      </c>
      <c r="FV203" s="185" t="n"/>
      <c r="FW203" s="119">
        <f>IF(N($H203)&lt;29,"",IF(FQ203="","",FQ203+31))</f>
        <v/>
      </c>
      <c r="FX203" s="124">
        <f>IF(FW203="","",TODAY()-FW203)</f>
        <v/>
      </c>
      <c r="FY203" s="494" t="n"/>
      <c r="FZ203" s="184" t="n"/>
      <c r="GA203" s="184">
        <f>IF(FW203="","SIN ESTADO",IF(FY203&lt;&gt;"","PAGA",IF(FX203&gt;0,"VENCIDA",IF(FX203&gt;=-5,"POR VENCER","AL DÍA"))))</f>
        <v/>
      </c>
      <c r="GB203" s="185" t="n"/>
      <c r="GC203" s="119">
        <f>IF(N($H203)&lt;30,"",IF(FW203="","",FW203+31))</f>
        <v/>
      </c>
      <c r="GD203" s="124">
        <f>IF(GC203="","",TODAY()-GC203)</f>
        <v/>
      </c>
      <c r="GE203" s="494" t="n"/>
      <c r="GF203" s="184" t="n"/>
      <c r="GG203" s="184">
        <f>IF(GC203="","SIN ESTADO",IF(GE203&lt;&gt;"","PAGA",IF(GD203&gt;0,"VENCIDA",IF(GD203&gt;=-5,"POR VENCER","AL DÍA"))))</f>
        <v/>
      </c>
      <c r="GH203" s="185" t="n"/>
      <c r="GI203" s="119">
        <f>IF(N($H203)&lt;31,"",IF(GC203="","",GC203+31))</f>
        <v/>
      </c>
      <c r="GJ203" s="124">
        <f>IF(GI203="","",TODAY()-GI203)</f>
        <v/>
      </c>
      <c r="GK203" s="494" t="n"/>
      <c r="GL203" s="184" t="n"/>
      <c r="GM203" s="184">
        <f>IF(GI203="","SIN ESTADO",IF(GK203&lt;&gt;"","PAGA",IF(GJ203&gt;0,"VENCIDA",IF(GJ203&gt;=-5,"POR VENCER","AL DÍA"))))</f>
        <v/>
      </c>
      <c r="GN203" s="185" t="n"/>
      <c r="GO203" s="119">
        <f>IF(N($H203)&lt;32,"",IF(GI203="","",GI203+31))</f>
        <v/>
      </c>
      <c r="GP203" s="124">
        <f>IF(GO203="","",TODAY()-GO203)</f>
        <v/>
      </c>
      <c r="GQ203" s="494" t="n"/>
      <c r="GR203" s="184" t="n"/>
      <c r="GS203" s="184">
        <f>IF(GO203="","SIN ESTADO",IF(GQ203&lt;&gt;"","PAGA",IF(GP203&gt;0,"VENCIDA",IF(GP203&gt;=-5,"POR VENCER","AL DÍA"))))</f>
        <v/>
      </c>
      <c r="GT203" s="185" t="n"/>
      <c r="GU203" s="119">
        <f>IF(N($H203)&lt;33,"",IF(GO203="","",GO203+31))</f>
        <v/>
      </c>
      <c r="GV203" s="124">
        <f>IF(GU203="","",TODAY()-GU203)</f>
        <v/>
      </c>
      <c r="GW203" s="494" t="n"/>
      <c r="GX203" s="184" t="n"/>
      <c r="GY203" s="184">
        <f>IF(GU203="","SIN ESTADO",IF(GW203&lt;&gt;"","PAGA",IF(GV203&gt;0,"VENCIDA",IF(GV203&gt;=-5,"POR VENCER","AL DÍA"))))</f>
        <v/>
      </c>
      <c r="GZ203" s="185" t="n"/>
      <c r="HA203" s="119">
        <f>IF(N($H203)&lt;34,"",IF(GU203="","",GU203+31))</f>
        <v/>
      </c>
      <c r="HB203" s="124">
        <f>IF(HA203="","",TODAY()-HA203)</f>
        <v/>
      </c>
      <c r="HC203" s="494" t="n"/>
      <c r="HD203" s="184" t="n"/>
      <c r="HE203" s="184">
        <f>IF(HA203="","SIN ESTADO",IF(HC203&lt;&gt;"","PAGA",IF(HB203&gt;0,"VENCIDA",IF(HB203&gt;=-5,"POR VENCER","AL DÍA"))))</f>
        <v/>
      </c>
      <c r="HF203" s="185" t="n"/>
      <c r="HG203" s="119">
        <f>IF(N($H203)&lt;35,"",IF(HA203="","",HA203+31))</f>
        <v/>
      </c>
      <c r="HH203" s="124">
        <f>IF(HG203="","",TODAY()-HG203)</f>
        <v/>
      </c>
      <c r="HI203" s="494" t="n"/>
      <c r="HJ203" s="184" t="n"/>
      <c r="HK203" s="184">
        <f>IF(HG203="","SIN ESTADO",IF(HI203&lt;&gt;"","PAGA",IF(HH203&gt;0,"VENCIDA",IF(HH203&gt;=-5,"POR VENCER","AL DÍA"))))</f>
        <v/>
      </c>
      <c r="HL203" s="168" t="n"/>
      <c r="HM203" s="119">
        <f>IF(N($H203)&lt;36,"",IF(HG203="","",HG203+31))</f>
        <v/>
      </c>
      <c r="HN203" s="124">
        <f>IF(HM203="","",TODAY()-HM203)</f>
        <v/>
      </c>
      <c r="HO203" s="494" t="n"/>
      <c r="HP203" s="184" t="n"/>
      <c r="HQ203" s="184">
        <f>IF(HM203="","SIN ESTADO",IF(HO203&lt;&gt;"","PAGA",IF(HN203&gt;0,"VENCIDA",IF(HN203&gt;=-5,"POR VENCER","AL DÍA"))))</f>
        <v/>
      </c>
      <c r="HR203" s="168" t="n"/>
      <c r="HS203" s="169">
        <f>N203+T203+Z203+AF203+AL203+AR203+AX203+BD203+BJ203+BP203+BV203+CB203+CH203+CN203+CT203+CZ203+DF203+DL203+DR203+DX203+ED203+EJ203+EP203+EV203+FB203+FH203+FN203+FT203+FZ203+GF203+GL203+GR203+GX203+HD203+HJ203+HP203</f>
        <v/>
      </c>
      <c r="HU203" s="170">
        <f>IFERROR(N($J203),0)</f>
        <v/>
      </c>
      <c r="HW203" s="170">
        <f>SUMPRODUCT((MOD(COLUMN($M203:$HR203)-COLUMN($M203),6)=0)*ISNUMBER($M203:$HR203)*($M203:$HR203&gt;=RESUMEN!$C$26)*($M203:$HR203&lt;=RESUMEN!$C$27)*IFERROR(N($N203:$HS203),0))</f>
        <v/>
      </c>
      <c r="HX203" s="170">
        <f>SUMPRODUCT((MOD(COLUMN($M203:$HR203)-COLUMN($M203),6)=0)*ISNUMBER($M203:$HR203)*($M203:$HR203&gt;=RESUMEN!$C$26)*($M203:$HR203&lt;=RESUMEN!$C$27))</f>
        <v/>
      </c>
    </row>
    <row r="204" ht="15.75" customHeight="1" s="506">
      <c r="B204" s="113">
        <f>VENTAS!A203</f>
        <v/>
      </c>
      <c r="C204" s="236">
        <f>VENTAS!B203</f>
        <v/>
      </c>
      <c r="D204" s="53">
        <f>VENTAS!C203</f>
        <v/>
      </c>
      <c r="E204" s="114">
        <f>VENTAS!D203</f>
        <v/>
      </c>
      <c r="F204" s="114">
        <f>VENTAS!J203</f>
        <v/>
      </c>
      <c r="G204" s="494">
        <f>VENTAS!F203</f>
        <v/>
      </c>
      <c r="H204" s="479">
        <f>VENTAS!K203</f>
        <v/>
      </c>
      <c r="I204" s="479">
        <f>VENTAS!M203</f>
        <v/>
      </c>
      <c r="J204" s="184">
        <f>VENTAS!L203</f>
        <v/>
      </c>
      <c r="K204" s="119">
        <f>IF(N($H204)&lt;1,"",$G204+31)</f>
        <v/>
      </c>
      <c r="L204" s="124">
        <f>IF(K204="","",TODAY()-K204)</f>
        <v/>
      </c>
      <c r="M204" s="469" t="n">
        <v>45985</v>
      </c>
      <c r="N204" s="374" t="n">
        <v>5000000</v>
      </c>
      <c r="O204" s="184">
        <f>IF(K204="","SIN ESTADO",IF(M204&lt;&gt;"","PAGA",IF(L204&gt;0,"VENCIDA",IF(L204&gt;=-5,"POR VENCER","AL DÍA"))))</f>
        <v/>
      </c>
      <c r="P204" s="185" t="inlineStr">
        <is>
          <t>CHEQUE</t>
        </is>
      </c>
      <c r="Q204" s="119">
        <f>IF(N($H204)&lt;2,"",IF(K204="","",K204+31))</f>
        <v/>
      </c>
      <c r="R204" s="124">
        <f>IF(Q204="","",TODAY()-Q204)</f>
        <v/>
      </c>
      <c r="S204" s="481" t="n">
        <v>46134</v>
      </c>
      <c r="T204" s="184" t="n">
        <v>5000000</v>
      </c>
      <c r="U204" s="184">
        <f>IF(Q204="","SIN ESTADO",IF(S204&lt;&gt;"","PAGA",IF(R204&gt;0,"VENCIDA",IF(R204&gt;=-5,"POR VENCER","AL DÍA"))))</f>
        <v/>
      </c>
      <c r="V204" s="185" t="inlineStr">
        <is>
          <t>CHEQUE</t>
        </is>
      </c>
      <c r="W204" s="119">
        <f>IF(N($H204)&lt;3,"",IF(Q204="","",Q204+31))</f>
        <v/>
      </c>
      <c r="X204" s="124">
        <f>IF(W204="","",TODAY()-W204)</f>
        <v/>
      </c>
      <c r="Y204" s="494" t="n"/>
      <c r="Z204" s="184" t="n"/>
      <c r="AA204" s="184">
        <f>IF(W204="","SIN ESTADO",IF(Y204&lt;&gt;"","PAGA",IF(X204&gt;0,"VENCIDA",IF(X204&gt;=-5,"POR VENCER","AL DÍA"))))</f>
        <v/>
      </c>
      <c r="AB204" s="185" t="n"/>
      <c r="AC204" s="119">
        <f>IF(N($H204)&lt;4,"",IF(W204="","",W204+31))</f>
        <v/>
      </c>
      <c r="AD204" s="124">
        <f>IF(AC204="","",TODAY()-AC204)</f>
        <v/>
      </c>
      <c r="AE204" s="494" t="n"/>
      <c r="AF204" s="184" t="n"/>
      <c r="AG204" s="184">
        <f>IF(AC204="","SIN ESTADO",IF(AE204&lt;&gt;"","PAGA",IF(AD204&gt;0,"VENCIDA",IF(AD204&gt;=-5,"POR VENCER","AL DÍA"))))</f>
        <v/>
      </c>
      <c r="AH204" s="185" t="n"/>
      <c r="AI204" s="119">
        <f>IF(N($H204)&lt;5,"",IF(AC204="","",AC204+31))</f>
        <v/>
      </c>
      <c r="AJ204" s="124">
        <f>IF(AI204="","",TODAY()-AI204)</f>
        <v/>
      </c>
      <c r="AK204" s="494" t="n"/>
      <c r="AL204" s="184" t="n"/>
      <c r="AM204" s="184">
        <f>IF(AI204="","SIN ESTADO",IF(AK204&lt;&gt;"","PAGA",IF(AJ204&gt;0,"VENCIDA",IF(AJ204&gt;=-5,"POR VENCER","AL DÍA"))))</f>
        <v/>
      </c>
      <c r="AN204" s="185" t="n"/>
      <c r="AO204" s="119">
        <f>IF(N($H204)&lt;6,"",IF(AI204="","",AI204+31))</f>
        <v/>
      </c>
      <c r="AP204" s="124">
        <f>IF(AO204="","",TODAY()-AO204)</f>
        <v/>
      </c>
      <c r="AQ204" s="270" t="n"/>
      <c r="AR204" s="184" t="n"/>
      <c r="AS204" s="184">
        <f>IF(AO204="","SIN ESTADO",IF(AQ204&lt;&gt;"","PAGA",IF(AP204&gt;0,"VENCIDA",IF(AP204&gt;=-5,"POR VENCER","AL DÍA"))))</f>
        <v/>
      </c>
      <c r="AT204" s="185" t="n"/>
      <c r="AU204" s="119">
        <f>IF(N($H204)&lt;7,"",IF(AO204="","",AO204+31))</f>
        <v/>
      </c>
      <c r="AV204" s="124">
        <f>IF(AU204="","",TODAY()-AU204)</f>
        <v/>
      </c>
      <c r="AW204" s="494" t="n"/>
      <c r="AX204" s="184" t="n"/>
      <c r="AY204" s="184">
        <f>IF(AU204="","SIN ESTADO",IF(AW204&lt;&gt;"","PAGA",IF(AV204&gt;0,"VENCIDA",IF(AV204&gt;=-5,"POR VENCER","AL DÍA"))))</f>
        <v/>
      </c>
      <c r="AZ204" s="185" t="n"/>
      <c r="BA204" s="119">
        <f>IF(N($H204)&lt;8,"",IF(AU204="","",AU204+31))</f>
        <v/>
      </c>
      <c r="BB204" s="124">
        <f>IF(BA204="","",TODAY()-BA204)</f>
        <v/>
      </c>
      <c r="BC204" s="494" t="n"/>
      <c r="BD204" s="184" t="n"/>
      <c r="BE204" s="184">
        <f>IF(BA204="","SIN ESTADO",IF(BC204&lt;&gt;"","PAGA",IF(BB204&gt;0,"VENCIDA",IF(BB204&gt;=-5,"POR VENCER","AL DÍA"))))</f>
        <v/>
      </c>
      <c r="BF204" s="185" t="n"/>
      <c r="BG204" s="119">
        <f>IF(N($H204)&lt;9,"",IF(BA204="","",BA204+31))</f>
        <v/>
      </c>
      <c r="BH204" s="124">
        <f>IF(BG204="","",TODAY()-BG204)</f>
        <v/>
      </c>
      <c r="BI204" s="494" t="n"/>
      <c r="BJ204" s="184" t="n"/>
      <c r="BK204" s="184">
        <f>IF(BG204="","SIN ESTADO",IF(BI204&lt;&gt;"","PAGA",IF(BH204&gt;0,"VENCIDA",IF(BH204&gt;=-5,"POR VENCER","AL DÍA"))))</f>
        <v/>
      </c>
      <c r="BL204" s="185" t="n"/>
      <c r="BM204" s="119">
        <f>IF(N($H204)&lt;10,"",IF(BG204="","",BG204+31))</f>
        <v/>
      </c>
      <c r="BN204" s="124">
        <f>IF(BM204="","",TODAY()-BM204)</f>
        <v/>
      </c>
      <c r="BO204" s="494" t="n"/>
      <c r="BP204" s="184" t="n"/>
      <c r="BQ204" s="184">
        <f>IF(BM204="","SIN ESTADO",IF(BO204&lt;&gt;"","PAGA",IF(BN204&gt;0,"VENCIDA",IF(BN204&gt;=-5,"POR VENCER","AL DÍA"))))</f>
        <v/>
      </c>
      <c r="BR204" s="185" t="n"/>
      <c r="BS204" s="119">
        <f>IF(N($H204)&lt;11,"",IF(BM204="","",BM204+31))</f>
        <v/>
      </c>
      <c r="BT204" s="124">
        <f>IF(BS204="","",TODAY()-BS204)</f>
        <v/>
      </c>
      <c r="BU204" s="494" t="n"/>
      <c r="BV204" s="184" t="n"/>
      <c r="BW204" s="184">
        <f>IF(BS204="","SIN ESTADO",IF(BU204&lt;&gt;"","PAGA",IF(BT204&gt;0,"VENCIDA",IF(BT204&gt;=-5,"POR VENCER","AL DÍA"))))</f>
        <v/>
      </c>
      <c r="BX204" s="185" t="n"/>
      <c r="BY204" s="119">
        <f>IF(N($H204)&lt;12,"",IF(BS204="","",BS204+31))</f>
        <v/>
      </c>
      <c r="BZ204" s="124">
        <f>IF(BY204="","",TODAY()-BY204)</f>
        <v/>
      </c>
      <c r="CA204" s="494" t="n"/>
      <c r="CB204" s="184" t="n"/>
      <c r="CC204" s="184">
        <f>IF(BY204="","SIN ESTADO",IF(CA204&lt;&gt;"","PAGA",IF(BZ204&gt;0,"VENCIDA",IF(BZ204&gt;=-5,"POR VENCER","AL DÍA"))))</f>
        <v/>
      </c>
      <c r="CD204" s="185" t="n"/>
      <c r="CE204" s="119">
        <f>IF(N($H204)&lt;13,"",IF(BY204="","",BY204+31))</f>
        <v/>
      </c>
      <c r="CF204" s="124">
        <f>IF(CE204="","",TODAY()-CE204)</f>
        <v/>
      </c>
      <c r="CG204" s="494" t="n"/>
      <c r="CH204" s="184" t="n"/>
      <c r="CI204" s="184">
        <f>IF(CE204="","SIN ESTADO",IF(CG204&lt;&gt;"","PAGA",IF(CF204&gt;0,"VENCIDA",IF(CF204&gt;=-5,"POR VENCER","AL DÍA"))))</f>
        <v/>
      </c>
      <c r="CJ204" s="185" t="n"/>
      <c r="CK204" s="119">
        <f>IF(N($H204)&lt;14,"",IF(CE204="","",CE204+31))</f>
        <v/>
      </c>
      <c r="CL204" s="124">
        <f>IF(CK204="","",TODAY()-CK204)</f>
        <v/>
      </c>
      <c r="CM204" s="494" t="n"/>
      <c r="CN204" s="184" t="n"/>
      <c r="CO204" s="184">
        <f>IF(CK204="","SIN ESTADO",IF(CM204&lt;&gt;"","PAGA",IF(CL204&gt;0,"VENCIDA",IF(CL204&gt;=-5,"POR VENCER","AL DÍA"))))</f>
        <v/>
      </c>
      <c r="CP204" s="185" t="n"/>
      <c r="CQ204" s="119">
        <f>IF(N($H204)&lt;15,"",IF(CK204="","",CK204+31))</f>
        <v/>
      </c>
      <c r="CR204" s="124">
        <f>IF(CQ204="","",TODAY()-CQ204)</f>
        <v/>
      </c>
      <c r="CS204" s="494" t="n"/>
      <c r="CT204" s="184" t="n"/>
      <c r="CU204" s="184">
        <f>IF(CQ204="","SIN ESTADO",IF(CS204&lt;&gt;"","PAGA",IF(CR204&gt;0,"VENCIDA",IF(CR204&gt;=-5,"POR VENCER","AL DÍA"))))</f>
        <v/>
      </c>
      <c r="CV204" s="185" t="n"/>
      <c r="CW204" s="119">
        <f>IF(N($H204)&lt;16,"",IF(CQ204="","",CQ204+31))</f>
        <v/>
      </c>
      <c r="CX204" s="124">
        <f>IF(CW204="","",TODAY()-CW204)</f>
        <v/>
      </c>
      <c r="CY204" s="494" t="n"/>
      <c r="CZ204" s="184" t="n"/>
      <c r="DA204" s="184">
        <f>IF(CW204="","SIN ESTADO",IF(CY204&lt;&gt;"","PAGA",IF(CX204&gt;0,"VENCIDA",IF(CX204&gt;=-5,"POR VENCER","AL DÍA"))))</f>
        <v/>
      </c>
      <c r="DB204" s="185" t="n"/>
      <c r="DC204" s="119">
        <f>IF(N($H204)&lt;17,"",IF(CW204="","",CW204+31))</f>
        <v/>
      </c>
      <c r="DD204" s="124">
        <f>IF(DC204="","",TODAY()-DC204)</f>
        <v/>
      </c>
      <c r="DE204" s="494" t="n"/>
      <c r="DF204" s="184" t="n"/>
      <c r="DG204" s="184">
        <f>IF(DC204="","SIN ESTADO",IF(DE204&lt;&gt;"","PAGA",IF(DD204&gt;0,"VENCIDA",IF(DD204&gt;=-5,"POR VENCER","AL DÍA"))))</f>
        <v/>
      </c>
      <c r="DH204" s="185" t="n"/>
      <c r="DI204" s="119">
        <f>IF(N($H204)&lt;18,"",IF(DC204="","",DC204+31))</f>
        <v/>
      </c>
      <c r="DJ204" s="124">
        <f>IF(DI204="","",TODAY()-DI204)</f>
        <v/>
      </c>
      <c r="DK204" s="494" t="n"/>
      <c r="DL204" s="184" t="n"/>
      <c r="DM204" s="184">
        <f>IF(DI204="","SIN ESTADO",IF(DK204&lt;&gt;"","PAGA",IF(DJ204&gt;0,"VENCIDA",IF(DJ204&gt;=-5,"POR VENCER","AL DÍA"))))</f>
        <v/>
      </c>
      <c r="DN204" s="185" t="n"/>
      <c r="DO204" s="119">
        <f>IF(N($H204)&lt;19,"",IF(DI204="","",DI204+31))</f>
        <v/>
      </c>
      <c r="DP204" s="124">
        <f>IF(DO204="","",TODAY()-DO204)</f>
        <v/>
      </c>
      <c r="DQ204" s="494" t="n"/>
      <c r="DR204" s="184" t="n"/>
      <c r="DS204" s="184">
        <f>IF(DO204="","SIN ESTADO",IF(DQ204&lt;&gt;"","PAGA",IF(DP204&gt;0,"VENCIDA",IF(DP204&gt;=-5,"POR VENCER","AL DÍA"))))</f>
        <v/>
      </c>
      <c r="DT204" s="185" t="n"/>
      <c r="DU204" s="119">
        <f>IF(N($H204)&lt;20,"",IF(DO204="","",DO204+31))</f>
        <v/>
      </c>
      <c r="DV204" s="124">
        <f>IF(DU204="","",TODAY()-DU204)</f>
        <v/>
      </c>
      <c r="DW204" s="494" t="n"/>
      <c r="DX204" s="184" t="n"/>
      <c r="DY204" s="184">
        <f>IF(DU204="","SIN ESTADO",IF(DW204&lt;&gt;"","PAGA",IF(DV204&gt;0,"VENCIDA",IF(DV204&gt;=-5,"POR VENCER","AL DÍA"))))</f>
        <v/>
      </c>
      <c r="DZ204" s="185" t="n"/>
      <c r="EA204" s="119">
        <f>IF(N($H204)&lt;21,"",IF(DU204="","",DU204+31))</f>
        <v/>
      </c>
      <c r="EB204" s="124">
        <f>IF(EA204="","",TODAY()-EA204)</f>
        <v/>
      </c>
      <c r="EC204" s="494" t="n"/>
      <c r="ED204" s="184" t="n"/>
      <c r="EE204" s="184">
        <f>IF(EA204="","SIN ESTADO",IF(EC204&lt;&gt;"","PAGA",IF(EB204&gt;0,"VENCIDA",IF(EB204&gt;=-5,"POR VENCER","AL DÍA"))))</f>
        <v/>
      </c>
      <c r="EF204" s="185" t="n"/>
      <c r="EG204" s="119">
        <f>IF(N($H204)&lt;22,"",IF(EA204="","",EA204+31))</f>
        <v/>
      </c>
      <c r="EH204" s="124">
        <f>IF(EG204="","",TODAY()-EG204)</f>
        <v/>
      </c>
      <c r="EI204" s="494" t="n"/>
      <c r="EJ204" s="184" t="n"/>
      <c r="EK204" s="184">
        <f>IF(EG204="","SIN ESTADO",IF(EI204&lt;&gt;"","PAGA",IF(EH204&gt;0,"VENCIDA",IF(EH204&gt;=-5,"POR VENCER","AL DÍA"))))</f>
        <v/>
      </c>
      <c r="EL204" s="185" t="n"/>
      <c r="EM204" s="119">
        <f>IF(N($H204)&lt;23,"",IF(EG204="","",EG204+31))</f>
        <v/>
      </c>
      <c r="EN204" s="124">
        <f>IF(EM204="","",TODAY()-EM204)</f>
        <v/>
      </c>
      <c r="EO204" s="494" t="n"/>
      <c r="EP204" s="184" t="n"/>
      <c r="EQ204" s="184">
        <f>IF(EM204="","SIN ESTADO",IF(EO204&lt;&gt;"","PAGA",IF(EN204&gt;0,"VENCIDA",IF(EN204&gt;=-5,"POR VENCER","AL DÍA"))))</f>
        <v/>
      </c>
      <c r="ER204" s="185" t="n"/>
      <c r="ES204" s="119">
        <f>IF(N($H204)&lt;24,"",IF(EM204="","",EM204+31))</f>
        <v/>
      </c>
      <c r="ET204" s="124">
        <f>IF(ES204="","",TODAY()-ES204)</f>
        <v/>
      </c>
      <c r="EU204" s="494" t="n"/>
      <c r="EV204" s="184" t="n"/>
      <c r="EW204" s="184">
        <f>IF(ES204="","SIN ESTADO",IF(EU204&lt;&gt;"","PAGA",IF(ET204&gt;0,"VENCIDA",IF(ET204&gt;=-5,"POR VENCER","AL DÍA"))))</f>
        <v/>
      </c>
      <c r="EX204" s="185" t="n"/>
      <c r="EY204" s="119">
        <f>IF(N($H204)&lt;25,"",IF(ES204="","",ES204+31))</f>
        <v/>
      </c>
      <c r="EZ204" s="124">
        <f>IF(EY204="","",TODAY()-EY204)</f>
        <v/>
      </c>
      <c r="FA204" s="494" t="n"/>
      <c r="FB204" s="184" t="n"/>
      <c r="FC204" s="184">
        <f>IF(EY204="","SIN ESTADO",IF(FA204&lt;&gt;"","PAGA",IF(EZ204&gt;0,"VENCIDA",IF(EZ204&gt;=-5,"POR VENCER","AL DÍA"))))</f>
        <v/>
      </c>
      <c r="FD204" s="185" t="n"/>
      <c r="FE204" s="119">
        <f>IF(N($H204)&lt;26,"",IF(EY204="","",EY204+31))</f>
        <v/>
      </c>
      <c r="FF204" s="124">
        <f>IF(FE204="","",TODAY()-FE204)</f>
        <v/>
      </c>
      <c r="FG204" s="494" t="n"/>
      <c r="FH204" s="184" t="n"/>
      <c r="FI204" s="184">
        <f>IF(FE204="","SIN ESTADO",IF(FG204&lt;&gt;"","PAGA",IF(FF204&gt;0,"VENCIDA",IF(FF204&gt;=-5,"POR VENCER","AL DÍA"))))</f>
        <v/>
      </c>
      <c r="FJ204" s="185" t="n"/>
      <c r="FK204" s="119">
        <f>IF(N($H204)&lt;27,"",IF(FE204="","",FE204+31))</f>
        <v/>
      </c>
      <c r="FL204" s="124">
        <f>IF(FK204="","",TODAY()-FK204)</f>
        <v/>
      </c>
      <c r="FM204" s="494" t="n"/>
      <c r="FN204" s="184" t="n"/>
      <c r="FO204" s="184">
        <f>IF(FK204="","SIN ESTADO",IF(FM204&lt;&gt;"","PAGA",IF(FL204&gt;0,"VENCIDA",IF(FL204&gt;=-5,"POR VENCER","AL DÍA"))))</f>
        <v/>
      </c>
      <c r="FP204" s="185" t="n"/>
      <c r="FQ204" s="119">
        <f>IF(N($H204)&lt;28,"",IF(FK204="","",FK204+31))</f>
        <v/>
      </c>
      <c r="FR204" s="124">
        <f>IF(FQ204="","",TODAY()-FQ204)</f>
        <v/>
      </c>
      <c r="FS204" s="494" t="n"/>
      <c r="FT204" s="184" t="n"/>
      <c r="FU204" s="184">
        <f>IF(FQ204="","SIN ESTADO",IF(FS204&lt;&gt;"","PAGA",IF(FR204&gt;0,"VENCIDA",IF(FR204&gt;=-5,"POR VENCER","AL DÍA"))))</f>
        <v/>
      </c>
      <c r="FV204" s="185" t="n"/>
      <c r="FW204" s="119">
        <f>IF(N($H204)&lt;29,"",IF(FQ204="","",FQ204+31))</f>
        <v/>
      </c>
      <c r="FX204" s="124">
        <f>IF(FW204="","",TODAY()-FW204)</f>
        <v/>
      </c>
      <c r="FY204" s="494" t="n"/>
      <c r="FZ204" s="184" t="n"/>
      <c r="GA204" s="184">
        <f>IF(FW204="","SIN ESTADO",IF(FY204&lt;&gt;"","PAGA",IF(FX204&gt;0,"VENCIDA",IF(FX204&gt;=-5,"POR VENCER","AL DÍA"))))</f>
        <v/>
      </c>
      <c r="GB204" s="185" t="n"/>
      <c r="GC204" s="119">
        <f>IF(N($H204)&lt;30,"",IF(FW204="","",FW204+31))</f>
        <v/>
      </c>
      <c r="GD204" s="124">
        <f>IF(GC204="","",TODAY()-GC204)</f>
        <v/>
      </c>
      <c r="GE204" s="494" t="n"/>
      <c r="GF204" s="184" t="n"/>
      <c r="GG204" s="184">
        <f>IF(GC204="","SIN ESTADO",IF(GE204&lt;&gt;"","PAGA",IF(GD204&gt;0,"VENCIDA",IF(GD204&gt;=-5,"POR VENCER","AL DÍA"))))</f>
        <v/>
      </c>
      <c r="GH204" s="185" t="n"/>
      <c r="GI204" s="119">
        <f>IF(N($H204)&lt;31,"",IF(GC204="","",GC204+31))</f>
        <v/>
      </c>
      <c r="GJ204" s="124">
        <f>IF(GI204="","",TODAY()-GI204)</f>
        <v/>
      </c>
      <c r="GK204" s="494" t="n"/>
      <c r="GL204" s="184" t="n"/>
      <c r="GM204" s="184">
        <f>IF(GI204="","SIN ESTADO",IF(GK204&lt;&gt;"","PAGA",IF(GJ204&gt;0,"VENCIDA",IF(GJ204&gt;=-5,"POR VENCER","AL DÍA"))))</f>
        <v/>
      </c>
      <c r="GN204" s="185" t="n"/>
      <c r="GO204" s="119">
        <f>IF(N($H204)&lt;32,"",IF(GI204="","",GI204+31))</f>
        <v/>
      </c>
      <c r="GP204" s="124">
        <f>IF(GO204="","",TODAY()-GO204)</f>
        <v/>
      </c>
      <c r="GQ204" s="494" t="n"/>
      <c r="GR204" s="184" t="n"/>
      <c r="GS204" s="184">
        <f>IF(GO204="","SIN ESTADO",IF(GQ204&lt;&gt;"","PAGA",IF(GP204&gt;0,"VENCIDA",IF(GP204&gt;=-5,"POR VENCER","AL DÍA"))))</f>
        <v/>
      </c>
      <c r="GT204" s="185" t="n"/>
      <c r="GU204" s="119">
        <f>IF(N($H204)&lt;33,"",IF(GO204="","",GO204+31))</f>
        <v/>
      </c>
      <c r="GV204" s="124">
        <f>IF(GU204="","",TODAY()-GU204)</f>
        <v/>
      </c>
      <c r="GW204" s="494" t="n"/>
      <c r="GX204" s="184" t="n"/>
      <c r="GY204" s="184">
        <f>IF(GU204="","SIN ESTADO",IF(GW204&lt;&gt;"","PAGA",IF(GV204&gt;0,"VENCIDA",IF(GV204&gt;=-5,"POR VENCER","AL DÍA"))))</f>
        <v/>
      </c>
      <c r="GZ204" s="185" t="n"/>
      <c r="HA204" s="119">
        <f>IF(N($H204)&lt;34,"",IF(GU204="","",GU204+31))</f>
        <v/>
      </c>
      <c r="HB204" s="124">
        <f>IF(HA204="","",TODAY()-HA204)</f>
        <v/>
      </c>
      <c r="HC204" s="494" t="n"/>
      <c r="HD204" s="184" t="n"/>
      <c r="HE204" s="184">
        <f>IF(HA204="","SIN ESTADO",IF(HC204&lt;&gt;"","PAGA",IF(HB204&gt;0,"VENCIDA",IF(HB204&gt;=-5,"POR VENCER","AL DÍA"))))</f>
        <v/>
      </c>
      <c r="HF204" s="185" t="n"/>
      <c r="HG204" s="119">
        <f>IF(N($H204)&lt;35,"",IF(HA204="","",HA204+31))</f>
        <v/>
      </c>
      <c r="HH204" s="124">
        <f>IF(HG204="","",TODAY()-HG204)</f>
        <v/>
      </c>
      <c r="HI204" s="494" t="n"/>
      <c r="HJ204" s="184" t="n"/>
      <c r="HK204" s="184">
        <f>IF(HG204="","SIN ESTADO",IF(HI204&lt;&gt;"","PAGA",IF(HH204&gt;0,"VENCIDA",IF(HH204&gt;=-5,"POR VENCER","AL DÍA"))))</f>
        <v/>
      </c>
      <c r="HL204" s="168" t="n"/>
      <c r="HM204" s="119">
        <f>IF(N($H204)&lt;36,"",IF(HG204="","",HG204+31))</f>
        <v/>
      </c>
      <c r="HN204" s="124">
        <f>IF(HM204="","",TODAY()-HM204)</f>
        <v/>
      </c>
      <c r="HO204" s="494" t="n"/>
      <c r="HP204" s="184" t="n"/>
      <c r="HQ204" s="184">
        <f>IF(HM204="","SIN ESTADO",IF(HO204&lt;&gt;"","PAGA",IF(HN204&gt;0,"VENCIDA",IF(HN204&gt;=-5,"POR VENCER","AL DÍA"))))</f>
        <v/>
      </c>
      <c r="HR204" s="168" t="n"/>
      <c r="HS204" s="169">
        <f>N204+T204+Z204+AF204+AL204+AR204+AX204+BD204+BJ204+BP204+BV204+CB204+CH204+CN204+CT204+CZ204+DF204+DL204+DR204+DX204+ED204+EJ204+EP204+EV204+FB204+FH204+FN204+FT204+FZ204+GF204+GL204+GR204+GX204+HD204+HJ204+HP204</f>
        <v/>
      </c>
      <c r="HU204" s="170">
        <f>IFERROR(N($J204),0)</f>
        <v/>
      </c>
      <c r="HW204" s="170">
        <f>SUMPRODUCT((MOD(COLUMN($M204:$HR204)-COLUMN($M204),6)=0)*ISNUMBER($M204:$HR204)*($M204:$HR204&gt;=RESUMEN!$C$26)*($M204:$HR204&lt;=RESUMEN!$C$27)*IFERROR(N($N204:$HS204),0))</f>
        <v/>
      </c>
      <c r="HX204" s="170">
        <f>SUMPRODUCT((MOD(COLUMN($M204:$HR204)-COLUMN($M204),6)=0)*ISNUMBER($M204:$HR204)*($M204:$HR204&gt;=RESUMEN!$C$26)*($M204:$HR204&lt;=RESUMEN!$C$27))</f>
        <v/>
      </c>
    </row>
    <row r="205" ht="15.75" customHeight="1" s="506">
      <c r="B205" s="113">
        <f>VENTAS!A204</f>
        <v/>
      </c>
      <c r="C205" s="236">
        <f>VENTAS!B204</f>
        <v/>
      </c>
      <c r="D205" s="53">
        <f>VENTAS!C204</f>
        <v/>
      </c>
      <c r="E205" s="114">
        <f>VENTAS!D204</f>
        <v/>
      </c>
      <c r="F205" s="114">
        <f>VENTAS!J204</f>
        <v/>
      </c>
      <c r="G205" s="494">
        <f>VENTAS!F204</f>
        <v/>
      </c>
      <c r="H205" s="479">
        <f>VENTAS!K204</f>
        <v/>
      </c>
      <c r="I205" s="479">
        <f>VENTAS!M204</f>
        <v/>
      </c>
      <c r="J205" s="184">
        <f>VENTAS!L204</f>
        <v/>
      </c>
      <c r="K205" s="119">
        <f>IF(N($H205)&lt;1,"",$G205+31)</f>
        <v/>
      </c>
      <c r="L205" s="124">
        <f>IF(K205="","",TODAY()-K205)</f>
        <v/>
      </c>
      <c r="M205" s="469" t="n">
        <v>45988</v>
      </c>
      <c r="N205" s="374" t="n">
        <v>1000000</v>
      </c>
      <c r="O205" s="184">
        <f>IF(K205="","SIN ESTADO",IF(M205&lt;&gt;"","PAGA",IF(L205&gt;0,"VENCIDA",IF(L205&gt;=-5,"POR VENCER","AL DÍA"))))</f>
        <v/>
      </c>
      <c r="P205" s="185" t="inlineStr">
        <is>
          <t>TRANSFERENCIA</t>
        </is>
      </c>
      <c r="Q205" s="119">
        <f>IF(N($H205)&lt;2,"",IF(K205="","",K205+31))</f>
        <v/>
      </c>
      <c r="R205" s="124">
        <f>IF(Q205="","",TODAY()-Q205)</f>
        <v/>
      </c>
      <c r="S205" s="470" t="n">
        <v>46017</v>
      </c>
      <c r="T205" s="184" t="n">
        <v>1000000</v>
      </c>
      <c r="U205" s="184">
        <f>IF(Q205="","SIN ESTADO",IF(S205&lt;&gt;"","PAGA",IF(R205&gt;0,"VENCIDA",IF(R205&gt;=-5,"POR VENCER","AL DÍA"))))</f>
        <v/>
      </c>
      <c r="V205" s="185" t="inlineStr">
        <is>
          <t>TRANSFERENCIA</t>
        </is>
      </c>
      <c r="W205" s="119">
        <f>IF(N($H205)&lt;3,"",IF(Q205="","",Q205+31))</f>
        <v/>
      </c>
      <c r="X205" s="124">
        <f>IF(W205="","",TODAY()-W205)</f>
        <v/>
      </c>
      <c r="Y205" s="471" t="n">
        <v>46049</v>
      </c>
      <c r="Z205" s="184" t="n">
        <v>1000000</v>
      </c>
      <c r="AA205" s="184">
        <f>IF(W205="","SIN ESTADO",IF(Y205&lt;&gt;"","PAGA",IF(X205&gt;0,"VENCIDA",IF(X205&gt;=-5,"POR VENCER","AL DÍA"))))</f>
        <v/>
      </c>
      <c r="AB205" s="185" t="inlineStr">
        <is>
          <t>TRANSFERENCIA</t>
        </is>
      </c>
      <c r="AC205" s="119">
        <f>IF(N($H205)&lt;4,"",IF(W205="","",W205+31))</f>
        <v/>
      </c>
      <c r="AD205" s="124">
        <f>IF(AC205="","",TODAY()-AC205)</f>
        <v/>
      </c>
      <c r="AE205" s="497" t="n">
        <v>46079</v>
      </c>
      <c r="AF205" s="184" t="n">
        <v>1000000</v>
      </c>
      <c r="AG205" s="184">
        <f>IF(AC205="","SIN ESTADO",IF(AE205&lt;&gt;"","PAGA",IF(AD205&gt;0,"VENCIDA",IF(AD205&gt;=-5,"POR VENCER","AL DÍA"))))</f>
        <v/>
      </c>
      <c r="AH205" s="185" t="inlineStr">
        <is>
          <t>TRANSFERENCIA</t>
        </is>
      </c>
      <c r="AI205" s="119">
        <f>IF(N($H205)&lt;5,"",IF(AC205="","",AC205+31))</f>
        <v/>
      </c>
      <c r="AJ205" s="124">
        <f>IF(AI205="","",TODAY()-AI205)</f>
        <v/>
      </c>
      <c r="AK205" s="471" t="n">
        <v>46110</v>
      </c>
      <c r="AL205" s="184" t="n">
        <v>1000000</v>
      </c>
      <c r="AM205" s="184">
        <f>IF(AI205="","SIN ESTADO",IF(AK205&lt;&gt;"","PAGA",IF(AJ205&gt;0,"VENCIDA",IF(AJ205&gt;=-5,"POR VENCER","AL DÍA"))))</f>
        <v/>
      </c>
      <c r="AN205" s="185" t="inlineStr">
        <is>
          <t>TRANSFERENCIA</t>
        </is>
      </c>
      <c r="AO205" s="119">
        <f>IF(N($H205)&lt;6,"",IF(AI205="","",AI205+31))</f>
        <v/>
      </c>
      <c r="AP205" s="124">
        <f>IF(AO205="","",TODAY()-AO205)</f>
        <v/>
      </c>
      <c r="AQ205" s="270" t="n">
        <v>46141</v>
      </c>
      <c r="AR205" s="114" t="n">
        <v>1000000</v>
      </c>
      <c r="AS205" s="184">
        <f>IF(AO205="","SIN ESTADO",IF(AQ205&lt;&gt;"","PAGA",IF(AP205&gt;0,"VENCIDA",IF(AP205&gt;=-5,"POR VENCER","AL DÍA"))))</f>
        <v/>
      </c>
      <c r="AT205" s="185" t="inlineStr">
        <is>
          <t>TRANSFERENCIA</t>
        </is>
      </c>
      <c r="AU205" s="119">
        <f>IF(N($H205)&lt;7,"",IF(AO205="","",AO205+31))</f>
        <v/>
      </c>
      <c r="AV205" s="124">
        <f>IF(AU205="","",TODAY()-AU205)</f>
        <v/>
      </c>
      <c r="AW205" s="494" t="n">
        <v>46171</v>
      </c>
      <c r="AX205" s="184" t="n">
        <v>1000000</v>
      </c>
      <c r="AY205" s="184">
        <f>IF(AU205="","SIN ESTADO",IF(AW205&lt;&gt;"","PAGA",IF(AV205&gt;0,"VENCIDA",IF(AV205&gt;=-5,"POR VENCER","AL DÍA"))))</f>
        <v/>
      </c>
      <c r="AZ205" s="185" t="inlineStr">
        <is>
          <t>TRANSFERENCIA</t>
        </is>
      </c>
      <c r="BA205" s="119">
        <f>IF(N($H205)&lt;8,"",IF(AU205="","",AU205+31))</f>
        <v/>
      </c>
      <c r="BB205" s="124">
        <f>IF(BA205="","",TODAY()-BA205)</f>
        <v/>
      </c>
      <c r="BC205" s="494" t="n">
        <v>46203</v>
      </c>
      <c r="BD205" s="184" t="n">
        <v>1000000</v>
      </c>
      <c r="BE205" s="184">
        <f>IF(BA205="","SIN ESTADO",IF(BC205&lt;&gt;"","PAGA",IF(BB205&gt;0,"VENCIDA",IF(BB205&gt;=-5,"POR VENCER","AL DÍA"))))</f>
        <v/>
      </c>
      <c r="BF205" s="185" t="inlineStr">
        <is>
          <t>TRANSFERENCIA</t>
        </is>
      </c>
      <c r="BG205" s="119">
        <f>IF(N($H205)&lt;9,"",IF(BA205="","",BA205+31))</f>
        <v/>
      </c>
      <c r="BH205" s="124">
        <f>IF(BG205="","",TODAY()-BG205)</f>
        <v/>
      </c>
      <c r="BI205" s="494" t="n">
        <v>46233</v>
      </c>
      <c r="BJ205" s="184" t="n">
        <v>1000000</v>
      </c>
      <c r="BK205" s="184">
        <f>IF(BG205="","SIN ESTADO",IF(BI205&lt;&gt;"","PAGA",IF(BH205&gt;0,"VENCIDA",IF(BH205&gt;=-5,"POR VENCER","AL DÍA"))))</f>
        <v/>
      </c>
      <c r="BL205" s="185" t="inlineStr">
        <is>
          <t>TRANSFERENCIA</t>
        </is>
      </c>
      <c r="BM205" s="119">
        <f>IF(N($H205)&lt;10,"",IF(BG205="","",BG205+31))</f>
        <v/>
      </c>
      <c r="BN205" s="124">
        <f>IF(BM205="","",TODAY()-BM205)</f>
        <v/>
      </c>
      <c r="BO205" s="494" t="n">
        <v>46262</v>
      </c>
      <c r="BP205" s="184" t="n">
        <v>1000000</v>
      </c>
      <c r="BQ205" s="184">
        <f>IF(BM205="","SIN ESTADO",IF(BO205&lt;&gt;"","PAGA",IF(BN205&gt;0,"VENCIDA",IF(BN205&gt;=-5,"POR VENCER","AL DÍA"))))</f>
        <v/>
      </c>
      <c r="BR205" s="185" t="inlineStr">
        <is>
          <t>TRANSFERENCIA</t>
        </is>
      </c>
      <c r="BS205" s="119">
        <f>IF(N($H205)&lt;11,"",IF(BM205="","",BM205+31))</f>
        <v/>
      </c>
      <c r="BT205" s="124">
        <f>IF(BS205="","",TODAY()-BS205)</f>
        <v/>
      </c>
      <c r="BU205" s="494" t="n"/>
      <c r="BV205" s="184" t="n"/>
      <c r="BW205" s="184">
        <f>IF(BS205="","SIN ESTADO",IF(BU205&lt;&gt;"","PAGA",IF(BT205&gt;0,"VENCIDA",IF(BT205&gt;=-5,"POR VENCER","AL DÍA"))))</f>
        <v/>
      </c>
      <c r="BX205" s="185" t="n"/>
      <c r="BY205" s="119">
        <f>IF(N($H205)&lt;12,"",IF(BS205="","",BS205+31))</f>
        <v/>
      </c>
      <c r="BZ205" s="124">
        <f>IF(BY205="","",TODAY()-BY205)</f>
        <v/>
      </c>
      <c r="CA205" s="494" t="n"/>
      <c r="CB205" s="184" t="n"/>
      <c r="CC205" s="184">
        <f>IF(BY205="","SIN ESTADO",IF(CA205&lt;&gt;"","PAGA",IF(BZ205&gt;0,"VENCIDA",IF(BZ205&gt;=-5,"POR VENCER","AL DÍA"))))</f>
        <v/>
      </c>
      <c r="CD205" s="185" t="n"/>
      <c r="CE205" s="119">
        <f>IF(N($H205)&lt;13,"",IF(BY205="","",BY205+31))</f>
        <v/>
      </c>
      <c r="CF205" s="124">
        <f>IF(CE205="","",TODAY()-CE205)</f>
        <v/>
      </c>
      <c r="CG205" s="494" t="n"/>
      <c r="CH205" s="184" t="n"/>
      <c r="CI205" s="184">
        <f>IF(CE205="","SIN ESTADO",IF(CG205&lt;&gt;"","PAGA",IF(CF205&gt;0,"VENCIDA",IF(CF205&gt;=-5,"POR VENCER","AL DÍA"))))</f>
        <v/>
      </c>
      <c r="CJ205" s="185" t="n"/>
      <c r="CK205" s="119">
        <f>IF(N($H205)&lt;14,"",IF(CE205="","",CE205+31))</f>
        <v/>
      </c>
      <c r="CL205" s="124">
        <f>IF(CK205="","",TODAY()-CK205)</f>
        <v/>
      </c>
      <c r="CM205" s="494" t="n"/>
      <c r="CN205" s="184" t="n"/>
      <c r="CO205" s="184">
        <f>IF(CK205="","SIN ESTADO",IF(CM205&lt;&gt;"","PAGA",IF(CL205&gt;0,"VENCIDA",IF(CL205&gt;=-5,"POR VENCER","AL DÍA"))))</f>
        <v/>
      </c>
      <c r="CP205" s="185" t="n"/>
      <c r="CQ205" s="119">
        <f>IF(N($H205)&lt;15,"",IF(CK205="","",CK205+31))</f>
        <v/>
      </c>
      <c r="CR205" s="124">
        <f>IF(CQ205="","",TODAY()-CQ205)</f>
        <v/>
      </c>
      <c r="CS205" s="494" t="n"/>
      <c r="CT205" s="184" t="n"/>
      <c r="CU205" s="184">
        <f>IF(CQ205="","SIN ESTADO",IF(CS205&lt;&gt;"","PAGA",IF(CR205&gt;0,"VENCIDA",IF(CR205&gt;=-5,"POR VENCER","AL DÍA"))))</f>
        <v/>
      </c>
      <c r="CV205" s="185" t="n"/>
      <c r="CW205" s="119">
        <f>IF(N($H205)&lt;16,"",IF(CQ205="","",CQ205+31))</f>
        <v/>
      </c>
      <c r="CX205" s="124">
        <f>IF(CW205="","",TODAY()-CW205)</f>
        <v/>
      </c>
      <c r="CY205" s="494" t="n"/>
      <c r="CZ205" s="184" t="n"/>
      <c r="DA205" s="184">
        <f>IF(CW205="","SIN ESTADO",IF(CY205&lt;&gt;"","PAGA",IF(CX205&gt;0,"VENCIDA",IF(CX205&gt;=-5,"POR VENCER","AL DÍA"))))</f>
        <v/>
      </c>
      <c r="DB205" s="185" t="n"/>
      <c r="DC205" s="119">
        <f>IF(N($H205)&lt;17,"",IF(CW205="","",CW205+31))</f>
        <v/>
      </c>
      <c r="DD205" s="124">
        <f>IF(DC205="","",TODAY()-DC205)</f>
        <v/>
      </c>
      <c r="DE205" s="494" t="n"/>
      <c r="DF205" s="184" t="n"/>
      <c r="DG205" s="184">
        <f>IF(DC205="","SIN ESTADO",IF(DE205&lt;&gt;"","PAGA",IF(DD205&gt;0,"VENCIDA",IF(DD205&gt;=-5,"POR VENCER","AL DÍA"))))</f>
        <v/>
      </c>
      <c r="DH205" s="185" t="n"/>
      <c r="DI205" s="119">
        <f>IF(N($H205)&lt;18,"",IF(DC205="","",DC205+31))</f>
        <v/>
      </c>
      <c r="DJ205" s="124">
        <f>IF(DI205="","",TODAY()-DI205)</f>
        <v/>
      </c>
      <c r="DK205" s="494" t="n"/>
      <c r="DL205" s="184" t="n"/>
      <c r="DM205" s="184">
        <f>IF(DI205="","SIN ESTADO",IF(DK205&lt;&gt;"","PAGA",IF(DJ205&gt;0,"VENCIDA",IF(DJ205&gt;=-5,"POR VENCER","AL DÍA"))))</f>
        <v/>
      </c>
      <c r="DN205" s="185" t="n"/>
      <c r="DO205" s="119">
        <f>IF(N($H205)&lt;19,"",IF(DI205="","",DI205+31))</f>
        <v/>
      </c>
      <c r="DP205" s="124">
        <f>IF(DO205="","",TODAY()-DO205)</f>
        <v/>
      </c>
      <c r="DQ205" s="494" t="n"/>
      <c r="DR205" s="184" t="n"/>
      <c r="DS205" s="184">
        <f>IF(DO205="","SIN ESTADO",IF(DQ205&lt;&gt;"","PAGA",IF(DP205&gt;0,"VENCIDA",IF(DP205&gt;=-5,"POR VENCER","AL DÍA"))))</f>
        <v/>
      </c>
      <c r="DT205" s="185" t="n"/>
      <c r="DU205" s="119">
        <f>IF(N($H205)&lt;20,"",IF(DO205="","",DO205+31))</f>
        <v/>
      </c>
      <c r="DV205" s="124">
        <f>IF(DU205="","",TODAY()-DU205)</f>
        <v/>
      </c>
      <c r="DW205" s="494" t="n"/>
      <c r="DX205" s="184" t="n"/>
      <c r="DY205" s="184">
        <f>IF(DU205="","SIN ESTADO",IF(DW205&lt;&gt;"","PAGA",IF(DV205&gt;0,"VENCIDA",IF(DV205&gt;=-5,"POR VENCER","AL DÍA"))))</f>
        <v/>
      </c>
      <c r="DZ205" s="185" t="n"/>
      <c r="EA205" s="119">
        <f>IF(N($H205)&lt;21,"",IF(DU205="","",DU205+31))</f>
        <v/>
      </c>
      <c r="EB205" s="124">
        <f>IF(EA205="","",TODAY()-EA205)</f>
        <v/>
      </c>
      <c r="EC205" s="494" t="n"/>
      <c r="ED205" s="184" t="n"/>
      <c r="EE205" s="184">
        <f>IF(EA205="","SIN ESTADO",IF(EC205&lt;&gt;"","PAGA",IF(EB205&gt;0,"VENCIDA",IF(EB205&gt;=-5,"POR VENCER","AL DÍA"))))</f>
        <v/>
      </c>
      <c r="EF205" s="185" t="n"/>
      <c r="EG205" s="119">
        <f>IF(N($H205)&lt;22,"",IF(EA205="","",EA205+31))</f>
        <v/>
      </c>
      <c r="EH205" s="124">
        <f>IF(EG205="","",TODAY()-EG205)</f>
        <v/>
      </c>
      <c r="EI205" s="494" t="n"/>
      <c r="EJ205" s="184" t="n"/>
      <c r="EK205" s="184">
        <f>IF(EG205="","SIN ESTADO",IF(EI205&lt;&gt;"","PAGA",IF(EH205&gt;0,"VENCIDA",IF(EH205&gt;=-5,"POR VENCER","AL DÍA"))))</f>
        <v/>
      </c>
      <c r="EL205" s="185" t="n"/>
      <c r="EM205" s="119">
        <f>IF(N($H205)&lt;23,"",IF(EG205="","",EG205+31))</f>
        <v/>
      </c>
      <c r="EN205" s="124">
        <f>IF(EM205="","",TODAY()-EM205)</f>
        <v/>
      </c>
      <c r="EO205" s="494" t="n"/>
      <c r="EP205" s="184" t="n"/>
      <c r="EQ205" s="184">
        <f>IF(EM205="","SIN ESTADO",IF(EO205&lt;&gt;"","PAGA",IF(EN205&gt;0,"VENCIDA",IF(EN205&gt;=-5,"POR VENCER","AL DÍA"))))</f>
        <v/>
      </c>
      <c r="ER205" s="185" t="n"/>
      <c r="ES205" s="119">
        <f>IF(N($H205)&lt;24,"",IF(EM205="","",EM205+31))</f>
        <v/>
      </c>
      <c r="ET205" s="124">
        <f>IF(ES205="","",TODAY()-ES205)</f>
        <v/>
      </c>
      <c r="EU205" s="494" t="n"/>
      <c r="EV205" s="184" t="n"/>
      <c r="EW205" s="184">
        <f>IF(ES205="","SIN ESTADO",IF(EU205&lt;&gt;"","PAGA",IF(ET205&gt;0,"VENCIDA",IF(ET205&gt;=-5,"POR VENCER","AL DÍA"))))</f>
        <v/>
      </c>
      <c r="EX205" s="185" t="n"/>
      <c r="EY205" s="119">
        <f>IF(N($H205)&lt;25,"",IF(ES205="","",ES205+31))</f>
        <v/>
      </c>
      <c r="EZ205" s="124">
        <f>IF(EY205="","",TODAY()-EY205)</f>
        <v/>
      </c>
      <c r="FA205" s="494" t="n"/>
      <c r="FB205" s="184" t="n"/>
      <c r="FC205" s="184">
        <f>IF(EY205="","SIN ESTADO",IF(FA205&lt;&gt;"","PAGA",IF(EZ205&gt;0,"VENCIDA",IF(EZ205&gt;=-5,"POR VENCER","AL DÍA"))))</f>
        <v/>
      </c>
      <c r="FD205" s="185" t="n"/>
      <c r="FE205" s="119">
        <f>IF(N($H205)&lt;26,"",IF(EY205="","",EY205+31))</f>
        <v/>
      </c>
      <c r="FF205" s="124">
        <f>IF(FE205="","",TODAY()-FE205)</f>
        <v/>
      </c>
      <c r="FG205" s="494" t="n"/>
      <c r="FH205" s="184" t="n"/>
      <c r="FI205" s="184">
        <f>IF(FE205="","SIN ESTADO",IF(FG205&lt;&gt;"","PAGA",IF(FF205&gt;0,"VENCIDA",IF(FF205&gt;=-5,"POR VENCER","AL DÍA"))))</f>
        <v/>
      </c>
      <c r="FJ205" s="185" t="n"/>
      <c r="FK205" s="119">
        <f>IF(N($H205)&lt;27,"",IF(FE205="","",FE205+31))</f>
        <v/>
      </c>
      <c r="FL205" s="124">
        <f>IF(FK205="","",TODAY()-FK205)</f>
        <v/>
      </c>
      <c r="FM205" s="494" t="n"/>
      <c r="FN205" s="184" t="n"/>
      <c r="FO205" s="184">
        <f>IF(FK205="","SIN ESTADO",IF(FM205&lt;&gt;"","PAGA",IF(FL205&gt;0,"VENCIDA",IF(FL205&gt;=-5,"POR VENCER","AL DÍA"))))</f>
        <v/>
      </c>
      <c r="FP205" s="185" t="n"/>
      <c r="FQ205" s="119">
        <f>IF(N($H205)&lt;28,"",IF(FK205="","",FK205+31))</f>
        <v/>
      </c>
      <c r="FR205" s="124">
        <f>IF(FQ205="","",TODAY()-FQ205)</f>
        <v/>
      </c>
      <c r="FS205" s="494" t="n"/>
      <c r="FT205" s="184" t="n"/>
      <c r="FU205" s="184">
        <f>IF(FQ205="","SIN ESTADO",IF(FS205&lt;&gt;"","PAGA",IF(FR205&gt;0,"VENCIDA",IF(FR205&gt;=-5,"POR VENCER","AL DÍA"))))</f>
        <v/>
      </c>
      <c r="FV205" s="185" t="n"/>
      <c r="FW205" s="119">
        <f>IF(N($H205)&lt;29,"",IF(FQ205="","",FQ205+31))</f>
        <v/>
      </c>
      <c r="FX205" s="124">
        <f>IF(FW205="","",TODAY()-FW205)</f>
        <v/>
      </c>
      <c r="FY205" s="494" t="n"/>
      <c r="FZ205" s="184" t="n"/>
      <c r="GA205" s="184">
        <f>IF(FW205="","SIN ESTADO",IF(FY205&lt;&gt;"","PAGA",IF(FX205&gt;0,"VENCIDA",IF(FX205&gt;=-5,"POR VENCER","AL DÍA"))))</f>
        <v/>
      </c>
      <c r="GB205" s="185" t="n"/>
      <c r="GC205" s="119">
        <f>IF(N($H205)&lt;30,"",IF(FW205="","",FW205+31))</f>
        <v/>
      </c>
      <c r="GD205" s="124">
        <f>IF(GC205="","",TODAY()-GC205)</f>
        <v/>
      </c>
      <c r="GE205" s="494" t="n"/>
      <c r="GF205" s="184" t="n"/>
      <c r="GG205" s="184">
        <f>IF(GC205="","SIN ESTADO",IF(GE205&lt;&gt;"","PAGA",IF(GD205&gt;0,"VENCIDA",IF(GD205&gt;=-5,"POR VENCER","AL DÍA"))))</f>
        <v/>
      </c>
      <c r="GH205" s="185" t="n"/>
      <c r="GI205" s="119">
        <f>IF(N($H205)&lt;31,"",IF(GC205="","",GC205+31))</f>
        <v/>
      </c>
      <c r="GJ205" s="124">
        <f>IF(GI205="","",TODAY()-GI205)</f>
        <v/>
      </c>
      <c r="GK205" s="494" t="n"/>
      <c r="GL205" s="184" t="n"/>
      <c r="GM205" s="184">
        <f>IF(GI205="","SIN ESTADO",IF(GK205&lt;&gt;"","PAGA",IF(GJ205&gt;0,"VENCIDA",IF(GJ205&gt;=-5,"POR VENCER","AL DÍA"))))</f>
        <v/>
      </c>
      <c r="GN205" s="185" t="n"/>
      <c r="GO205" s="119">
        <f>IF(N($H205)&lt;32,"",IF(GI205="","",GI205+31))</f>
        <v/>
      </c>
      <c r="GP205" s="124">
        <f>IF(GO205="","",TODAY()-GO205)</f>
        <v/>
      </c>
      <c r="GQ205" s="494" t="n"/>
      <c r="GR205" s="184" t="n"/>
      <c r="GS205" s="184">
        <f>IF(GO205="","SIN ESTADO",IF(GQ205&lt;&gt;"","PAGA",IF(GP205&gt;0,"VENCIDA",IF(GP205&gt;=-5,"POR VENCER","AL DÍA"))))</f>
        <v/>
      </c>
      <c r="GT205" s="185" t="n"/>
      <c r="GU205" s="119">
        <f>IF(N($H205)&lt;33,"",IF(GO205="","",GO205+31))</f>
        <v/>
      </c>
      <c r="GV205" s="124">
        <f>IF(GU205="","",TODAY()-GU205)</f>
        <v/>
      </c>
      <c r="GW205" s="494" t="n"/>
      <c r="GX205" s="184" t="n"/>
      <c r="GY205" s="184">
        <f>IF(GU205="","SIN ESTADO",IF(GW205&lt;&gt;"","PAGA",IF(GV205&gt;0,"VENCIDA",IF(GV205&gt;=-5,"POR VENCER","AL DÍA"))))</f>
        <v/>
      </c>
      <c r="GZ205" s="185" t="n"/>
      <c r="HA205" s="119">
        <f>IF(N($H205)&lt;34,"",IF(GU205="","",GU205+31))</f>
        <v/>
      </c>
      <c r="HB205" s="124">
        <f>IF(HA205="","",TODAY()-HA205)</f>
        <v/>
      </c>
      <c r="HC205" s="494" t="n"/>
      <c r="HD205" s="184" t="n"/>
      <c r="HE205" s="184">
        <f>IF(HA205="","SIN ESTADO",IF(HC205&lt;&gt;"","PAGA",IF(HB205&gt;0,"VENCIDA",IF(HB205&gt;=-5,"POR VENCER","AL DÍA"))))</f>
        <v/>
      </c>
      <c r="HF205" s="185" t="n"/>
      <c r="HG205" s="119">
        <f>IF(N($H205)&lt;35,"",IF(HA205="","",HA205+31))</f>
        <v/>
      </c>
      <c r="HH205" s="124">
        <f>IF(HG205="","",TODAY()-HG205)</f>
        <v/>
      </c>
      <c r="HI205" s="494" t="n"/>
      <c r="HJ205" s="184" t="n"/>
      <c r="HK205" s="184">
        <f>IF(HG205="","SIN ESTADO",IF(HI205&lt;&gt;"","PAGA",IF(HH205&gt;0,"VENCIDA",IF(HH205&gt;=-5,"POR VENCER","AL DÍA"))))</f>
        <v/>
      </c>
      <c r="HL205" s="168" t="n"/>
      <c r="HM205" s="119">
        <f>IF(N($H205)&lt;36,"",IF(HG205="","",HG205+31))</f>
        <v/>
      </c>
      <c r="HN205" s="124">
        <f>IF(HM205="","",TODAY()-HM205)</f>
        <v/>
      </c>
      <c r="HO205" s="494" t="n"/>
      <c r="HP205" s="184" t="n"/>
      <c r="HQ205" s="184">
        <f>IF(HM205="","SIN ESTADO",IF(HO205&lt;&gt;"","PAGA",IF(HN205&gt;0,"VENCIDA",IF(HN205&gt;=-5,"POR VENCER","AL DÍA"))))</f>
        <v/>
      </c>
      <c r="HR205" s="168" t="n"/>
      <c r="HS205" s="169">
        <f>N205+T205+Z205+AF205+AL205+AR205+AX205+BD205+BJ205+BP205+BV205+CB205+CH205+CN205+CT205+CZ205+DF205+DL205+DR205+DX205+ED205+EJ205+EP205+EV205+FB205+FH205+FN205+FT205+FZ205+GF205+GL205+GR205+GX205+HD205+HJ205+HP205</f>
        <v/>
      </c>
      <c r="HU205" s="170">
        <f>IFERROR(N($J205),0)</f>
        <v/>
      </c>
      <c r="HW205" s="170">
        <f>SUMPRODUCT((MOD(COLUMN($M205:$HR205)-COLUMN($M205),6)=0)*ISNUMBER($M205:$HR205)*($M205:$HR205&gt;=RESUMEN!$C$26)*($M205:$HR205&lt;=RESUMEN!$C$27)*IFERROR(N($N205:$HS205),0))</f>
        <v/>
      </c>
      <c r="HX205" s="170">
        <f>SUMPRODUCT((MOD(COLUMN($M205:$HR205)-COLUMN($M205),6)=0)*ISNUMBER($M205:$HR205)*($M205:$HR205&gt;=RESUMEN!$C$26)*($M205:$HR205&lt;=RESUMEN!$C$27))</f>
        <v/>
      </c>
    </row>
    <row r="206" ht="15.75" customHeight="1" s="506">
      <c r="B206" s="113">
        <f>VENTAS!A205</f>
        <v/>
      </c>
      <c r="C206" s="236">
        <f>VENTAS!B205</f>
        <v/>
      </c>
      <c r="D206" s="53">
        <f>VENTAS!C205</f>
        <v/>
      </c>
      <c r="E206" s="114">
        <f>VENTAS!D205</f>
        <v/>
      </c>
      <c r="F206" s="114">
        <f>VENTAS!J205</f>
        <v/>
      </c>
      <c r="G206" s="494">
        <f>VENTAS!F205</f>
        <v/>
      </c>
      <c r="H206" s="479">
        <f>VENTAS!K205</f>
        <v/>
      </c>
      <c r="I206" s="479">
        <f>VENTAS!M205</f>
        <v/>
      </c>
      <c r="J206" s="184">
        <f>VENTAS!L205</f>
        <v/>
      </c>
      <c r="K206" s="119">
        <f>IF(N($H206)&lt;1,"",$G206+31)</f>
        <v/>
      </c>
      <c r="L206" s="124">
        <f>IF(K206="","",TODAY()-K206)</f>
        <v/>
      </c>
      <c r="M206" s="469" t="n">
        <v>45985</v>
      </c>
      <c r="N206" s="374" t="n">
        <v>1000000</v>
      </c>
      <c r="O206" s="184">
        <f>IF(K206="","SIN ESTADO",IF(M206&lt;&gt;"","PAGA",IF(L206&gt;0,"VENCIDA",IF(L206&gt;=-5,"POR VENCER","AL DÍA"))))</f>
        <v/>
      </c>
      <c r="P206" s="185" t="inlineStr">
        <is>
          <t>TRANSFERENCIA</t>
        </is>
      </c>
      <c r="Q206" s="119">
        <f>IF(N($H206)&lt;2,"",IF(K206="","",K206+31))</f>
        <v/>
      </c>
      <c r="R206" s="124">
        <f>IF(Q206="","",TODAY()-Q206)</f>
        <v/>
      </c>
      <c r="S206" s="470" t="n">
        <v>46022</v>
      </c>
      <c r="T206" s="184" t="n">
        <v>1000000</v>
      </c>
      <c r="U206" s="184">
        <f>IF(Q206="","SIN ESTADO",IF(S206&lt;&gt;"","PAGA",IF(R206&gt;0,"VENCIDA",IF(R206&gt;=-5,"POR VENCER","AL DÍA"))))</f>
        <v/>
      </c>
      <c r="V206" s="185" t="inlineStr">
        <is>
          <t>TRANSFERENCIA</t>
        </is>
      </c>
      <c r="W206" s="119">
        <f>IF(N($H206)&lt;3,"",IF(Q206="","",Q206+31))</f>
        <v/>
      </c>
      <c r="X206" s="124">
        <f>IF(W206="","",TODAY()-W206)</f>
        <v/>
      </c>
      <c r="Y206" s="471" t="n">
        <v>46055</v>
      </c>
      <c r="Z206" s="184" t="n">
        <v>1000000</v>
      </c>
      <c r="AA206" s="184">
        <f>IF(W206="","SIN ESTADO",IF(Y206&lt;&gt;"","PAGA",IF(X206&gt;0,"VENCIDA",IF(X206&gt;=-5,"POR VENCER","AL DÍA"))))</f>
        <v/>
      </c>
      <c r="AB206" s="185" t="inlineStr">
        <is>
          <t>TRANSFERENCIA</t>
        </is>
      </c>
      <c r="AC206" s="119">
        <f>IF(N($H206)&lt;4,"",IF(W206="","",W206+31))</f>
        <v/>
      </c>
      <c r="AD206" s="124">
        <f>IF(AC206="","",TODAY()-AC206)</f>
        <v/>
      </c>
      <c r="AE206" s="497" t="n">
        <v>46083</v>
      </c>
      <c r="AF206" s="184" t="n">
        <v>1000000</v>
      </c>
      <c r="AG206" s="184">
        <f>IF(AC206="","SIN ESTADO",IF(AE206&lt;&gt;"","PAGA",IF(AD206&gt;0,"VENCIDA",IF(AD206&gt;=-5,"POR VENCER","AL DÍA"))))</f>
        <v/>
      </c>
      <c r="AH206" s="185" t="inlineStr">
        <is>
          <t>TRANSFERENCIA</t>
        </is>
      </c>
      <c r="AI206" s="119">
        <f>IF(N($H206)&lt;5,"",IF(AC206="","",AC206+31))</f>
        <v/>
      </c>
      <c r="AJ206" s="124">
        <f>IF(AI206="","",TODAY()-AI206)</f>
        <v/>
      </c>
      <c r="AK206" s="471" t="n">
        <v>46113</v>
      </c>
      <c r="AL206" s="184" t="n">
        <v>1000000</v>
      </c>
      <c r="AM206" s="184">
        <f>IF(AI206="","SIN ESTADO",IF(AK206&lt;&gt;"","PAGA",IF(AJ206&gt;0,"VENCIDA",IF(AJ206&gt;=-5,"POR VENCER","AL DÍA"))))</f>
        <v/>
      </c>
      <c r="AN206" s="185" t="inlineStr">
        <is>
          <t>TRANSFERENCIA</t>
        </is>
      </c>
      <c r="AO206" s="119">
        <f>IF(N($H206)&lt;6,"",IF(AI206="","",AI206+31))</f>
        <v/>
      </c>
      <c r="AP206" s="124">
        <f>IF(AO206="","",TODAY()-AO206)</f>
        <v/>
      </c>
      <c r="AQ206" s="270" t="n">
        <v>46142</v>
      </c>
      <c r="AR206" s="114" t="n">
        <v>1000000</v>
      </c>
      <c r="AS206" s="184">
        <f>IF(AO206="","SIN ESTADO",IF(AQ206&lt;&gt;"","PAGA",IF(AP206&gt;0,"VENCIDA",IF(AP206&gt;=-5,"POR VENCER","AL DÍA"))))</f>
        <v/>
      </c>
      <c r="AT206" s="185" t="inlineStr">
        <is>
          <t>TRANSFERENCIA</t>
        </is>
      </c>
      <c r="AU206" s="119">
        <f>IF(N($H206)&lt;7,"",IF(AO206="","",AO206+31))</f>
        <v/>
      </c>
      <c r="AV206" s="124">
        <f>IF(AU206="","",TODAY()-AU206)</f>
        <v/>
      </c>
      <c r="AW206" s="494" t="n">
        <v>46179</v>
      </c>
      <c r="AX206" s="184" t="n">
        <v>1000000</v>
      </c>
      <c r="AY206" s="184">
        <f>IF(AU206="","SIN ESTADO",IF(AW206&lt;&gt;"","PAGA",IF(AV206&gt;0,"VENCIDA",IF(AV206&gt;=-5,"POR VENCER","AL DÍA"))))</f>
        <v/>
      </c>
      <c r="AZ206" s="185" t="inlineStr">
        <is>
          <t>TRANSFERENCIA</t>
        </is>
      </c>
      <c r="BA206" s="119">
        <f>IF(N($H206)&lt;8,"",IF(AU206="","",AU206+31))</f>
        <v/>
      </c>
      <c r="BB206" s="124">
        <f>IF(BA206="","",TODAY()-BA206)</f>
        <v/>
      </c>
      <c r="BC206" s="494" t="n">
        <v>46210</v>
      </c>
      <c r="BD206" s="184" t="n">
        <v>300000</v>
      </c>
      <c r="BE206" s="184">
        <f>IF(BA206="","SIN ESTADO",IF(BC206&lt;&gt;"","PAGA",IF(BB206&gt;0,"VENCIDA",IF(BB206&gt;=-5,"POR VENCER","AL DÍA"))))</f>
        <v/>
      </c>
      <c r="BF206" s="185" t="inlineStr">
        <is>
          <t>TRANSFERENCIA</t>
        </is>
      </c>
      <c r="BG206" s="119">
        <f>IF(N($H206)&lt;9,"",IF(BA206="","",BA206+31))</f>
        <v/>
      </c>
      <c r="BH206" s="124">
        <f>IF(BG206="","",TODAY()-BG206)</f>
        <v/>
      </c>
      <c r="BI206" s="494" t="n">
        <v>46213</v>
      </c>
      <c r="BJ206" s="184" t="n">
        <v>200000</v>
      </c>
      <c r="BK206" s="184">
        <f>IF(BG206="","SIN ESTADO",IF(BI206&lt;&gt;"","PAGA",IF(BH206&gt;0,"VENCIDA",IF(BH206&gt;=-5,"POR VENCER","AL DÍA"))))</f>
        <v/>
      </c>
      <c r="BL206" s="185" t="inlineStr">
        <is>
          <t>TRANSFERENCIA</t>
        </is>
      </c>
      <c r="BM206" s="119">
        <f>IF(N($H206)&lt;10,"",IF(BG206="","",BG206+31))</f>
        <v/>
      </c>
      <c r="BN206" s="124">
        <f>IF(BM206="","",TODAY()-BM206)</f>
        <v/>
      </c>
      <c r="BO206" s="494" t="n">
        <v>46244</v>
      </c>
      <c r="BP206" s="184" t="n">
        <v>750000</v>
      </c>
      <c r="BQ206" s="184">
        <f>IF(BM206="","SIN ESTADO",IF(BO206&lt;&gt;"","PAGA",IF(BN206&gt;0,"VENCIDA",IF(BN206&gt;=-5,"POR VENCER","AL DÍA"))))</f>
        <v/>
      </c>
      <c r="BR206" s="185" t="inlineStr">
        <is>
          <t>TRANSFERENCIA</t>
        </is>
      </c>
      <c r="BS206" s="119">
        <f>IF(N($H206)&lt;11,"",IF(BM206="","",BM206+31))</f>
        <v/>
      </c>
      <c r="BT206" s="124">
        <f>IF(BS206="","",TODAY()-BS206)</f>
        <v/>
      </c>
      <c r="BU206" s="494" t="n"/>
      <c r="BV206" s="184" t="n"/>
      <c r="BW206" s="184">
        <f>IF(BS206="","SIN ESTADO",IF(BU206&lt;&gt;"","PAGA",IF(BT206&gt;0,"VENCIDA",IF(BT206&gt;=-5,"POR VENCER","AL DÍA"))))</f>
        <v/>
      </c>
      <c r="BX206" s="185" t="n"/>
      <c r="BY206" s="119">
        <f>IF(N($H206)&lt;12,"",IF(BS206="","",BS206+31))</f>
        <v/>
      </c>
      <c r="BZ206" s="124">
        <f>IF(BY206="","",TODAY()-BY206)</f>
        <v/>
      </c>
      <c r="CA206" s="494" t="n"/>
      <c r="CB206" s="184" t="n"/>
      <c r="CC206" s="184">
        <f>IF(BY206="","SIN ESTADO",IF(CA206&lt;&gt;"","PAGA",IF(BZ206&gt;0,"VENCIDA",IF(BZ206&gt;=-5,"POR VENCER","AL DÍA"))))</f>
        <v/>
      </c>
      <c r="CD206" s="185" t="n"/>
      <c r="CE206" s="119">
        <f>IF(N($H206)&lt;13,"",IF(BY206="","",BY206+31))</f>
        <v/>
      </c>
      <c r="CF206" s="124">
        <f>IF(CE206="","",TODAY()-CE206)</f>
        <v/>
      </c>
      <c r="CG206" s="494" t="n"/>
      <c r="CH206" s="184" t="n"/>
      <c r="CI206" s="184">
        <f>IF(CE206="","SIN ESTADO",IF(CG206&lt;&gt;"","PAGA",IF(CF206&gt;0,"VENCIDA",IF(CF206&gt;=-5,"POR VENCER","AL DÍA"))))</f>
        <v/>
      </c>
      <c r="CJ206" s="185" t="n"/>
      <c r="CK206" s="119">
        <f>IF(N($H206)&lt;14,"",IF(CE206="","",CE206+31))</f>
        <v/>
      </c>
      <c r="CL206" s="124">
        <f>IF(CK206="","",TODAY()-CK206)</f>
        <v/>
      </c>
      <c r="CM206" s="494" t="n"/>
      <c r="CN206" s="184" t="n"/>
      <c r="CO206" s="184">
        <f>IF(CK206="","SIN ESTADO",IF(CM206&lt;&gt;"","PAGA",IF(CL206&gt;0,"VENCIDA",IF(CL206&gt;=-5,"POR VENCER","AL DÍA"))))</f>
        <v/>
      </c>
      <c r="CP206" s="185" t="n"/>
      <c r="CQ206" s="119">
        <f>IF(N($H206)&lt;15,"",IF(CK206="","",CK206+31))</f>
        <v/>
      </c>
      <c r="CR206" s="124">
        <f>IF(CQ206="","",TODAY()-CQ206)</f>
        <v/>
      </c>
      <c r="CS206" s="494" t="n"/>
      <c r="CT206" s="184" t="n"/>
      <c r="CU206" s="184">
        <f>IF(CQ206="","SIN ESTADO",IF(CS206&lt;&gt;"","PAGA",IF(CR206&gt;0,"VENCIDA",IF(CR206&gt;=-5,"POR VENCER","AL DÍA"))))</f>
        <v/>
      </c>
      <c r="CV206" s="185" t="n"/>
      <c r="CW206" s="119">
        <f>IF(N($H206)&lt;16,"",IF(CQ206="","",CQ206+31))</f>
        <v/>
      </c>
      <c r="CX206" s="124">
        <f>IF(CW206="","",TODAY()-CW206)</f>
        <v/>
      </c>
      <c r="CY206" s="494" t="n"/>
      <c r="CZ206" s="184" t="n"/>
      <c r="DA206" s="184">
        <f>IF(CW206="","SIN ESTADO",IF(CY206&lt;&gt;"","PAGA",IF(CX206&gt;0,"VENCIDA",IF(CX206&gt;=-5,"POR VENCER","AL DÍA"))))</f>
        <v/>
      </c>
      <c r="DB206" s="185" t="n"/>
      <c r="DC206" s="119">
        <f>IF(N($H206)&lt;17,"",IF(CW206="","",CW206+31))</f>
        <v/>
      </c>
      <c r="DD206" s="124">
        <f>IF(DC206="","",TODAY()-DC206)</f>
        <v/>
      </c>
      <c r="DE206" s="494" t="n"/>
      <c r="DF206" s="184" t="n"/>
      <c r="DG206" s="184">
        <f>IF(DC206="","SIN ESTADO",IF(DE206&lt;&gt;"","PAGA",IF(DD206&gt;0,"VENCIDA",IF(DD206&gt;=-5,"POR VENCER","AL DÍA"))))</f>
        <v/>
      </c>
      <c r="DH206" s="185" t="n"/>
      <c r="DI206" s="119">
        <f>IF(N($H206)&lt;18,"",IF(DC206="","",DC206+31))</f>
        <v/>
      </c>
      <c r="DJ206" s="124">
        <f>IF(DI206="","",TODAY()-DI206)</f>
        <v/>
      </c>
      <c r="DK206" s="494" t="n"/>
      <c r="DL206" s="184" t="n"/>
      <c r="DM206" s="184">
        <f>IF(DI206="","SIN ESTADO",IF(DK206&lt;&gt;"","PAGA",IF(DJ206&gt;0,"VENCIDA",IF(DJ206&gt;=-5,"POR VENCER","AL DÍA"))))</f>
        <v/>
      </c>
      <c r="DN206" s="185" t="n"/>
      <c r="DO206" s="119">
        <f>IF(N($H206)&lt;19,"",IF(DI206="","",DI206+31))</f>
        <v/>
      </c>
      <c r="DP206" s="124">
        <f>IF(DO206="","",TODAY()-DO206)</f>
        <v/>
      </c>
      <c r="DQ206" s="494" t="n"/>
      <c r="DR206" s="184" t="n"/>
      <c r="DS206" s="184">
        <f>IF(DO206="","SIN ESTADO",IF(DQ206&lt;&gt;"","PAGA",IF(DP206&gt;0,"VENCIDA",IF(DP206&gt;=-5,"POR VENCER","AL DÍA"))))</f>
        <v/>
      </c>
      <c r="DT206" s="185" t="n"/>
      <c r="DU206" s="119">
        <f>IF(N($H206)&lt;20,"",IF(DO206="","",DO206+31))</f>
        <v/>
      </c>
      <c r="DV206" s="124">
        <f>IF(DU206="","",TODAY()-DU206)</f>
        <v/>
      </c>
      <c r="DW206" s="494" t="n"/>
      <c r="DX206" s="184" t="n"/>
      <c r="DY206" s="184">
        <f>IF(DU206="","SIN ESTADO",IF(DW206&lt;&gt;"","PAGA",IF(DV206&gt;0,"VENCIDA",IF(DV206&gt;=-5,"POR VENCER","AL DÍA"))))</f>
        <v/>
      </c>
      <c r="DZ206" s="185" t="n"/>
      <c r="EA206" s="119">
        <f>IF(N($H206)&lt;21,"",IF(DU206="","",DU206+31))</f>
        <v/>
      </c>
      <c r="EB206" s="124">
        <f>IF(EA206="","",TODAY()-EA206)</f>
        <v/>
      </c>
      <c r="EC206" s="494" t="n"/>
      <c r="ED206" s="184" t="n"/>
      <c r="EE206" s="184">
        <f>IF(EA206="","SIN ESTADO",IF(EC206&lt;&gt;"","PAGA",IF(EB206&gt;0,"VENCIDA",IF(EB206&gt;=-5,"POR VENCER","AL DÍA"))))</f>
        <v/>
      </c>
      <c r="EF206" s="185" t="n"/>
      <c r="EG206" s="119">
        <f>IF(N($H206)&lt;22,"",IF(EA206="","",EA206+31))</f>
        <v/>
      </c>
      <c r="EH206" s="124">
        <f>IF(EG206="","",TODAY()-EG206)</f>
        <v/>
      </c>
      <c r="EI206" s="494" t="n"/>
      <c r="EJ206" s="184" t="n"/>
      <c r="EK206" s="184">
        <f>IF(EG206="","SIN ESTADO",IF(EI206&lt;&gt;"","PAGA",IF(EH206&gt;0,"VENCIDA",IF(EH206&gt;=-5,"POR VENCER","AL DÍA"))))</f>
        <v/>
      </c>
      <c r="EL206" s="185" t="n"/>
      <c r="EM206" s="119">
        <f>IF(N($H206)&lt;23,"",IF(EG206="","",EG206+31))</f>
        <v/>
      </c>
      <c r="EN206" s="124">
        <f>IF(EM206="","",TODAY()-EM206)</f>
        <v/>
      </c>
      <c r="EO206" s="494" t="n"/>
      <c r="EP206" s="184" t="n"/>
      <c r="EQ206" s="184">
        <f>IF(EM206="","SIN ESTADO",IF(EO206&lt;&gt;"","PAGA",IF(EN206&gt;0,"VENCIDA",IF(EN206&gt;=-5,"POR VENCER","AL DÍA"))))</f>
        <v/>
      </c>
      <c r="ER206" s="185" t="n"/>
      <c r="ES206" s="119">
        <f>IF(N($H206)&lt;24,"",IF(EM206="","",EM206+31))</f>
        <v/>
      </c>
      <c r="ET206" s="124">
        <f>IF(ES206="","",TODAY()-ES206)</f>
        <v/>
      </c>
      <c r="EU206" s="494" t="n"/>
      <c r="EV206" s="184" t="n"/>
      <c r="EW206" s="184">
        <f>IF(ES206="","SIN ESTADO",IF(EU206&lt;&gt;"","PAGA",IF(ET206&gt;0,"VENCIDA",IF(ET206&gt;=-5,"POR VENCER","AL DÍA"))))</f>
        <v/>
      </c>
      <c r="EX206" s="185" t="n"/>
      <c r="EY206" s="119">
        <f>IF(N($H206)&lt;25,"",IF(ES206="","",ES206+31))</f>
        <v/>
      </c>
      <c r="EZ206" s="124">
        <f>IF(EY206="","",TODAY()-EY206)</f>
        <v/>
      </c>
      <c r="FA206" s="494" t="n"/>
      <c r="FB206" s="184" t="n"/>
      <c r="FC206" s="184">
        <f>IF(EY206="","SIN ESTADO",IF(FA206&lt;&gt;"","PAGA",IF(EZ206&gt;0,"VENCIDA",IF(EZ206&gt;=-5,"POR VENCER","AL DÍA"))))</f>
        <v/>
      </c>
      <c r="FD206" s="185" t="n"/>
      <c r="FE206" s="119">
        <f>IF(N($H206)&lt;26,"",IF(EY206="","",EY206+31))</f>
        <v/>
      </c>
      <c r="FF206" s="124">
        <f>IF(FE206="","",TODAY()-FE206)</f>
        <v/>
      </c>
      <c r="FG206" s="494" t="n"/>
      <c r="FH206" s="184" t="n"/>
      <c r="FI206" s="184">
        <f>IF(FE206="","SIN ESTADO",IF(FG206&lt;&gt;"","PAGA",IF(FF206&gt;0,"VENCIDA",IF(FF206&gt;=-5,"POR VENCER","AL DÍA"))))</f>
        <v/>
      </c>
      <c r="FJ206" s="185" t="n"/>
      <c r="FK206" s="119">
        <f>IF(N($H206)&lt;27,"",IF(FE206="","",FE206+31))</f>
        <v/>
      </c>
      <c r="FL206" s="124">
        <f>IF(FK206="","",TODAY()-FK206)</f>
        <v/>
      </c>
      <c r="FM206" s="494" t="n"/>
      <c r="FN206" s="184" t="n"/>
      <c r="FO206" s="184">
        <f>IF(FK206="","SIN ESTADO",IF(FM206&lt;&gt;"","PAGA",IF(FL206&gt;0,"VENCIDA",IF(FL206&gt;=-5,"POR VENCER","AL DÍA"))))</f>
        <v/>
      </c>
      <c r="FP206" s="185" t="n"/>
      <c r="FQ206" s="119">
        <f>IF(N($H206)&lt;28,"",IF(FK206="","",FK206+31))</f>
        <v/>
      </c>
      <c r="FR206" s="124">
        <f>IF(FQ206="","",TODAY()-FQ206)</f>
        <v/>
      </c>
      <c r="FS206" s="494" t="n"/>
      <c r="FT206" s="184" t="n"/>
      <c r="FU206" s="184">
        <f>IF(FQ206="","SIN ESTADO",IF(FS206&lt;&gt;"","PAGA",IF(FR206&gt;0,"VENCIDA",IF(FR206&gt;=-5,"POR VENCER","AL DÍA"))))</f>
        <v/>
      </c>
      <c r="FV206" s="185" t="n"/>
      <c r="FW206" s="119">
        <f>IF(N($H206)&lt;29,"",IF(FQ206="","",FQ206+31))</f>
        <v/>
      </c>
      <c r="FX206" s="124">
        <f>IF(FW206="","",TODAY()-FW206)</f>
        <v/>
      </c>
      <c r="FY206" s="494" t="n"/>
      <c r="FZ206" s="184" t="n"/>
      <c r="GA206" s="184">
        <f>IF(FW206="","SIN ESTADO",IF(FY206&lt;&gt;"","PAGA",IF(FX206&gt;0,"VENCIDA",IF(FX206&gt;=-5,"POR VENCER","AL DÍA"))))</f>
        <v/>
      </c>
      <c r="GB206" s="185" t="n"/>
      <c r="GC206" s="119">
        <f>IF(N($H206)&lt;30,"",IF(FW206="","",FW206+31))</f>
        <v/>
      </c>
      <c r="GD206" s="124">
        <f>IF(GC206="","",TODAY()-GC206)</f>
        <v/>
      </c>
      <c r="GE206" s="494" t="n"/>
      <c r="GF206" s="184" t="n"/>
      <c r="GG206" s="184">
        <f>IF(GC206="","SIN ESTADO",IF(GE206&lt;&gt;"","PAGA",IF(GD206&gt;0,"VENCIDA",IF(GD206&gt;=-5,"POR VENCER","AL DÍA"))))</f>
        <v/>
      </c>
      <c r="GH206" s="185" t="n"/>
      <c r="GI206" s="119">
        <f>IF(N($H206)&lt;31,"",IF(GC206="","",GC206+31))</f>
        <v/>
      </c>
      <c r="GJ206" s="124">
        <f>IF(GI206="","",TODAY()-GI206)</f>
        <v/>
      </c>
      <c r="GK206" s="494" t="n"/>
      <c r="GL206" s="184" t="n"/>
      <c r="GM206" s="184">
        <f>IF(GI206="","SIN ESTADO",IF(GK206&lt;&gt;"","PAGA",IF(GJ206&gt;0,"VENCIDA",IF(GJ206&gt;=-5,"POR VENCER","AL DÍA"))))</f>
        <v/>
      </c>
      <c r="GN206" s="185" t="n"/>
      <c r="GO206" s="119">
        <f>IF(N($H206)&lt;32,"",IF(GI206="","",GI206+31))</f>
        <v/>
      </c>
      <c r="GP206" s="124">
        <f>IF(GO206="","",TODAY()-GO206)</f>
        <v/>
      </c>
      <c r="GQ206" s="494" t="n"/>
      <c r="GR206" s="184" t="n"/>
      <c r="GS206" s="184">
        <f>IF(GO206="","SIN ESTADO",IF(GQ206&lt;&gt;"","PAGA",IF(GP206&gt;0,"VENCIDA",IF(GP206&gt;=-5,"POR VENCER","AL DÍA"))))</f>
        <v/>
      </c>
      <c r="GT206" s="185" t="n"/>
      <c r="GU206" s="119">
        <f>IF(N($H206)&lt;33,"",IF(GO206="","",GO206+31))</f>
        <v/>
      </c>
      <c r="GV206" s="124">
        <f>IF(GU206="","",TODAY()-GU206)</f>
        <v/>
      </c>
      <c r="GW206" s="494" t="n"/>
      <c r="GX206" s="184" t="n"/>
      <c r="GY206" s="184">
        <f>IF(GU206="","SIN ESTADO",IF(GW206&lt;&gt;"","PAGA",IF(GV206&gt;0,"VENCIDA",IF(GV206&gt;=-5,"POR VENCER","AL DÍA"))))</f>
        <v/>
      </c>
      <c r="GZ206" s="185" t="n"/>
      <c r="HA206" s="119">
        <f>IF(N($H206)&lt;34,"",IF(GU206="","",GU206+31))</f>
        <v/>
      </c>
      <c r="HB206" s="124">
        <f>IF(HA206="","",TODAY()-HA206)</f>
        <v/>
      </c>
      <c r="HC206" s="494" t="n"/>
      <c r="HD206" s="184" t="n"/>
      <c r="HE206" s="184">
        <f>IF(HA206="","SIN ESTADO",IF(HC206&lt;&gt;"","PAGA",IF(HB206&gt;0,"VENCIDA",IF(HB206&gt;=-5,"POR VENCER","AL DÍA"))))</f>
        <v/>
      </c>
      <c r="HF206" s="185" t="n"/>
      <c r="HG206" s="119">
        <f>IF(N($H206)&lt;35,"",IF(HA206="","",HA206+31))</f>
        <v/>
      </c>
      <c r="HH206" s="124">
        <f>IF(HG206="","",TODAY()-HG206)</f>
        <v/>
      </c>
      <c r="HI206" s="494" t="n"/>
      <c r="HJ206" s="184" t="n"/>
      <c r="HK206" s="184">
        <f>IF(HG206="","SIN ESTADO",IF(HI206&lt;&gt;"","PAGA",IF(HH206&gt;0,"VENCIDA",IF(HH206&gt;=-5,"POR VENCER","AL DÍA"))))</f>
        <v/>
      </c>
      <c r="HL206" s="168" t="n"/>
      <c r="HM206" s="119">
        <f>IF(N($H206)&lt;36,"",IF(HG206="","",HG206+31))</f>
        <v/>
      </c>
      <c r="HN206" s="124">
        <f>IF(HM206="","",TODAY()-HM206)</f>
        <v/>
      </c>
      <c r="HO206" s="494" t="n"/>
      <c r="HP206" s="184" t="n"/>
      <c r="HQ206" s="184">
        <f>IF(HM206="","SIN ESTADO",IF(HO206&lt;&gt;"","PAGA",IF(HN206&gt;0,"VENCIDA",IF(HN206&gt;=-5,"POR VENCER","AL DÍA"))))</f>
        <v/>
      </c>
      <c r="HR206" s="168" t="n"/>
      <c r="HS206" s="169">
        <f>N206+T206+Z206+AF206+AL206+AR206+AX206+BD206+BJ206+BP206+BV206+CB206+CH206+CN206+CT206+CZ206+DF206+DL206+DR206+DX206+ED206+EJ206+EP206+EV206+FB206+FH206+FN206+FT206+FZ206+GF206+GL206+GR206+GX206+HD206+HJ206+HP206</f>
        <v/>
      </c>
      <c r="HU206" s="170">
        <f>IFERROR(N($J206),0)</f>
        <v/>
      </c>
      <c r="HW206" s="170">
        <f>SUMPRODUCT((MOD(COLUMN($M206:$HR206)-COLUMN($M206),6)=0)*ISNUMBER($M206:$HR206)*($M206:$HR206&gt;=RESUMEN!$C$26)*($M206:$HR206&lt;=RESUMEN!$C$27)*IFERROR(N($N206:$HS206),0))</f>
        <v/>
      </c>
      <c r="HX206" s="170">
        <f>SUMPRODUCT((MOD(COLUMN($M206:$HR206)-COLUMN($M206),6)=0)*ISNUMBER($M206:$HR206)*($M206:$HR206&gt;=RESUMEN!$C$26)*($M206:$HR206&lt;=RESUMEN!$C$27))</f>
        <v/>
      </c>
    </row>
    <row r="207" ht="15.75" customHeight="1" s="506">
      <c r="B207" s="113">
        <f>VENTAS!A206</f>
        <v/>
      </c>
      <c r="C207" s="236">
        <f>VENTAS!B206</f>
        <v/>
      </c>
      <c r="D207" s="53">
        <f>VENTAS!C206</f>
        <v/>
      </c>
      <c r="E207" s="114">
        <f>VENTAS!D206</f>
        <v/>
      </c>
      <c r="F207" s="114">
        <f>VENTAS!J206</f>
        <v/>
      </c>
      <c r="G207" s="494">
        <f>VENTAS!F206</f>
        <v/>
      </c>
      <c r="H207" s="479">
        <f>VENTAS!K206</f>
        <v/>
      </c>
      <c r="I207" s="479">
        <f>VENTAS!M206</f>
        <v/>
      </c>
      <c r="J207" s="184">
        <f>VENTAS!L206</f>
        <v/>
      </c>
      <c r="K207" s="119">
        <f>IF(N($H207)&lt;1,"",$G207+31)</f>
        <v/>
      </c>
      <c r="L207" s="124">
        <f>IF(K207="","",TODAY()-K207)</f>
        <v/>
      </c>
      <c r="M207" s="469" t="n">
        <v>45952</v>
      </c>
      <c r="N207" s="374" t="n">
        <v>1000000</v>
      </c>
      <c r="O207" s="184">
        <f>IF(K207="","SIN ESTADO",IF(M207&lt;&gt;"","PAGA",IF(L207&gt;0,"VENCIDA",IF(L207&gt;=-5,"POR VENCER","AL DÍA"))))</f>
        <v/>
      </c>
      <c r="P207" s="185" t="inlineStr">
        <is>
          <t>TRANSFERENCIA</t>
        </is>
      </c>
      <c r="Q207" s="119">
        <f>IF(N($H207)&lt;2,"",IF(K207="","",K207+31))</f>
        <v/>
      </c>
      <c r="R207" s="124">
        <f>IF(Q207="","",TODAY()-Q207)</f>
        <v/>
      </c>
      <c r="S207" s="470" t="n">
        <v>45981</v>
      </c>
      <c r="T207" s="184" t="n">
        <v>1000000</v>
      </c>
      <c r="U207" s="184">
        <f>IF(Q207="","SIN ESTADO",IF(S207&lt;&gt;"","PAGA",IF(R207&gt;0,"VENCIDA",IF(R207&gt;=-5,"POR VENCER","AL DÍA"))))</f>
        <v/>
      </c>
      <c r="V207" s="185" t="inlineStr">
        <is>
          <t>TRANSFERENCIA</t>
        </is>
      </c>
      <c r="W207" s="119">
        <f>IF(N($H207)&lt;3,"",IF(Q207="","",Q207+31))</f>
        <v/>
      </c>
      <c r="X207" s="124">
        <f>IF(W207="","",TODAY()-W207)</f>
        <v/>
      </c>
      <c r="Y207" s="481" t="n">
        <v>46011</v>
      </c>
      <c r="Z207" s="184" t="n">
        <v>1000000</v>
      </c>
      <c r="AA207" s="184">
        <f>IF(W207="","SIN ESTADO",IF(Y207&lt;&gt;"","PAGA",IF(X207&gt;0,"VENCIDA",IF(X207&gt;=-5,"POR VENCER","AL DÍA"))))</f>
        <v/>
      </c>
      <c r="AB207" s="185" t="inlineStr">
        <is>
          <t>TRANSFERENCIA</t>
        </is>
      </c>
      <c r="AC207" s="119">
        <f>IF(N($H207)&lt;4,"",IF(W207="","",W207+31))</f>
        <v/>
      </c>
      <c r="AD207" s="124">
        <f>IF(AC207="","",TODAY()-AC207)</f>
        <v/>
      </c>
      <c r="AE207" s="497" t="n">
        <v>46045</v>
      </c>
      <c r="AF207" s="184" t="n">
        <v>1000000</v>
      </c>
      <c r="AG207" s="184">
        <f>IF(AC207="","SIN ESTADO",IF(AE207&lt;&gt;"","PAGA",IF(AD207&gt;0,"VENCIDA",IF(AD207&gt;=-5,"POR VENCER","AL DÍA"))))</f>
        <v/>
      </c>
      <c r="AH207" s="185" t="inlineStr">
        <is>
          <t>TRANSFERENCIA</t>
        </is>
      </c>
      <c r="AI207" s="119">
        <f>IF(N($H207)&lt;5,"",IF(AC207="","",AC207+31))</f>
        <v/>
      </c>
      <c r="AJ207" s="124">
        <f>IF(AI207="","",TODAY()-AI207)</f>
        <v/>
      </c>
      <c r="AK207" s="471" t="n">
        <v>46076</v>
      </c>
      <c r="AL207" s="184" t="n">
        <v>1000000</v>
      </c>
      <c r="AM207" s="184">
        <f>IF(AI207="","SIN ESTADO",IF(AK207&lt;&gt;"","PAGA",IF(AJ207&gt;0,"VENCIDA",IF(AJ207&gt;=-5,"POR VENCER","AL DÍA"))))</f>
        <v/>
      </c>
      <c r="AN207" s="185" t="inlineStr">
        <is>
          <t>TRANSFERENCIA</t>
        </is>
      </c>
      <c r="AO207" s="119">
        <f>IF(N($H207)&lt;6,"",IF(AI207="","",AI207+31))</f>
        <v/>
      </c>
      <c r="AP207" s="124">
        <f>IF(AO207="","",TODAY()-AO207)</f>
        <v/>
      </c>
      <c r="AQ207" s="488" t="n">
        <v>46106</v>
      </c>
      <c r="AR207" s="184" t="n">
        <v>1000000</v>
      </c>
      <c r="AS207" s="184">
        <f>IF(AO207="","SIN ESTADO",IF(AQ207&lt;&gt;"","PAGA",IF(AP207&gt;0,"VENCIDA",IF(AP207&gt;=-5,"POR VENCER","AL DÍA"))))</f>
        <v/>
      </c>
      <c r="AT207" s="185" t="inlineStr">
        <is>
          <t>TRANSFERENCIA</t>
        </is>
      </c>
      <c r="AU207" s="119">
        <f>IF(N($H207)&lt;7,"",IF(AO207="","",AO207+31))</f>
        <v/>
      </c>
      <c r="AV207" s="124">
        <f>IF(AU207="","",TODAY()-AU207)</f>
        <v/>
      </c>
      <c r="AW207" s="494" t="n">
        <v>46135</v>
      </c>
      <c r="AX207" s="184" t="n">
        <v>1000000</v>
      </c>
      <c r="AY207" s="184">
        <f>IF(AU207="","SIN ESTADO",IF(AW207&lt;&gt;"","PAGA",IF(AV207&gt;0,"VENCIDA",IF(AV207&gt;=-5,"POR VENCER","AL DÍA"))))</f>
        <v/>
      </c>
      <c r="AZ207" s="185" t="inlineStr">
        <is>
          <t>TRANSFERENCIA</t>
        </is>
      </c>
      <c r="BA207" s="119">
        <f>IF(N($H207)&lt;8,"",IF(AU207="","",AU207+31))</f>
        <v/>
      </c>
      <c r="BB207" s="124">
        <f>IF(BA207="","",TODAY()-BA207)</f>
        <v/>
      </c>
      <c r="BC207" s="494" t="n">
        <v>46164</v>
      </c>
      <c r="BD207" s="184" t="n">
        <v>1000000</v>
      </c>
      <c r="BE207" s="184">
        <f>IF(BA207="","SIN ESTADO",IF(BC207&lt;&gt;"","PAGA",IF(BB207&gt;0,"VENCIDA",IF(BB207&gt;=-5,"POR VENCER","AL DÍA"))))</f>
        <v/>
      </c>
      <c r="BF207" s="185" t="inlineStr">
        <is>
          <t>TRANSFERENCIA</t>
        </is>
      </c>
      <c r="BG207" s="119">
        <f>IF(N($H207)&lt;9,"",IF(BA207="","",BA207+31))</f>
        <v/>
      </c>
      <c r="BH207" s="124">
        <f>IF(BG207="","",TODAY()-BG207)</f>
        <v/>
      </c>
      <c r="BI207" s="494" t="n">
        <v>46196</v>
      </c>
      <c r="BJ207" s="184" t="n">
        <v>1000000</v>
      </c>
      <c r="BK207" s="184">
        <f>IF(BG207="","SIN ESTADO",IF(BI207&lt;&gt;"","PAGA",IF(BH207&gt;0,"VENCIDA",IF(BH207&gt;=-5,"POR VENCER","AL DÍA"))))</f>
        <v/>
      </c>
      <c r="BL207" s="185" t="inlineStr">
        <is>
          <t>TRANSFERENCIA</t>
        </is>
      </c>
      <c r="BM207" s="119">
        <f>IF(N($H207)&lt;10,"",IF(BG207="","",BG207+31))</f>
        <v/>
      </c>
      <c r="BN207" s="124">
        <f>IF(BM207="","",TODAY()-BM207)</f>
        <v/>
      </c>
      <c r="BO207" s="494" t="n">
        <v>46227</v>
      </c>
      <c r="BP207" s="184" t="n">
        <v>1000000</v>
      </c>
      <c r="BQ207" s="184">
        <f>IF(BM207="","SIN ESTADO",IF(BO207&lt;&gt;"","PAGA",IF(BN207&gt;0,"VENCIDA",IF(BN207&gt;=-5,"POR VENCER","AL DÍA"))))</f>
        <v/>
      </c>
      <c r="BR207" s="185" t="inlineStr">
        <is>
          <t>TRANSFERENCIA</t>
        </is>
      </c>
      <c r="BS207" s="119">
        <f>IF(N($H207)&lt;11,"",IF(BM207="","",BM207+31))</f>
        <v/>
      </c>
      <c r="BT207" s="124">
        <f>IF(BS207="","",TODAY()-BS207)</f>
        <v/>
      </c>
      <c r="BU207" s="494" t="n">
        <v>46258</v>
      </c>
      <c r="BV207" s="184" t="n">
        <v>1000000</v>
      </c>
      <c r="BW207" s="184">
        <f>IF(BS207="","SIN ESTADO",IF(BU207&lt;&gt;"","PAGA",IF(BT207&gt;0,"VENCIDA",IF(BT207&gt;=-5,"POR VENCER","AL DÍA"))))</f>
        <v/>
      </c>
      <c r="BX207" s="185" t="inlineStr">
        <is>
          <t>TRANSFERENCIA</t>
        </is>
      </c>
      <c r="BY207" s="119">
        <f>IF(N($H207)&lt;12,"",IF(BS207="","",BS207+31))</f>
        <v/>
      </c>
      <c r="BZ207" s="124">
        <f>IF(BY207="","",TODAY()-BY207)</f>
        <v/>
      </c>
      <c r="CA207" s="494" t="n"/>
      <c r="CB207" s="184" t="n"/>
      <c r="CC207" s="184">
        <f>IF(BY207="","SIN ESTADO",IF(CA207&lt;&gt;"","PAGA",IF(BZ207&gt;0,"VENCIDA",IF(BZ207&gt;=-5,"POR VENCER","AL DÍA"))))</f>
        <v/>
      </c>
      <c r="CD207" s="185" t="n"/>
      <c r="CE207" s="119">
        <f>IF(N($H207)&lt;13,"",IF(BY207="","",BY207+31))</f>
        <v/>
      </c>
      <c r="CF207" s="124">
        <f>IF(CE207="","",TODAY()-CE207)</f>
        <v/>
      </c>
      <c r="CG207" s="494" t="n"/>
      <c r="CH207" s="184" t="n"/>
      <c r="CI207" s="184">
        <f>IF(CE207="","SIN ESTADO",IF(CG207&lt;&gt;"","PAGA",IF(CF207&gt;0,"VENCIDA",IF(CF207&gt;=-5,"POR VENCER","AL DÍA"))))</f>
        <v/>
      </c>
      <c r="CJ207" s="185" t="n"/>
      <c r="CK207" s="119">
        <f>IF(N($H207)&lt;14,"",IF(CE207="","",CE207+31))</f>
        <v/>
      </c>
      <c r="CL207" s="124">
        <f>IF(CK207="","",TODAY()-CK207)</f>
        <v/>
      </c>
      <c r="CM207" s="494" t="n"/>
      <c r="CN207" s="184" t="n"/>
      <c r="CO207" s="184">
        <f>IF(CK207="","SIN ESTADO",IF(CM207&lt;&gt;"","PAGA",IF(CL207&gt;0,"VENCIDA",IF(CL207&gt;=-5,"POR VENCER","AL DÍA"))))</f>
        <v/>
      </c>
      <c r="CP207" s="185" t="n"/>
      <c r="CQ207" s="119">
        <f>IF(N($H207)&lt;15,"",IF(CK207="","",CK207+31))</f>
        <v/>
      </c>
      <c r="CR207" s="124">
        <f>IF(CQ207="","",TODAY()-CQ207)</f>
        <v/>
      </c>
      <c r="CS207" s="494" t="n"/>
      <c r="CT207" s="184" t="n"/>
      <c r="CU207" s="184">
        <f>IF(CQ207="","SIN ESTADO",IF(CS207&lt;&gt;"","PAGA",IF(CR207&gt;0,"VENCIDA",IF(CR207&gt;=-5,"POR VENCER","AL DÍA"))))</f>
        <v/>
      </c>
      <c r="CV207" s="185" t="n"/>
      <c r="CW207" s="119">
        <f>IF(N($H207)&lt;16,"",IF(CQ207="","",CQ207+31))</f>
        <v/>
      </c>
      <c r="CX207" s="124">
        <f>IF(CW207="","",TODAY()-CW207)</f>
        <v/>
      </c>
      <c r="CY207" s="494" t="n"/>
      <c r="CZ207" s="184" t="n"/>
      <c r="DA207" s="184">
        <f>IF(CW207="","SIN ESTADO",IF(CY207&lt;&gt;"","PAGA",IF(CX207&gt;0,"VENCIDA",IF(CX207&gt;=-5,"POR VENCER","AL DÍA"))))</f>
        <v/>
      </c>
      <c r="DB207" s="185" t="n"/>
      <c r="DC207" s="119">
        <f>IF(N($H207)&lt;17,"",IF(CW207="","",CW207+31))</f>
        <v/>
      </c>
      <c r="DD207" s="124">
        <f>IF(DC207="","",TODAY()-DC207)</f>
        <v/>
      </c>
      <c r="DE207" s="494" t="n"/>
      <c r="DF207" s="184" t="n"/>
      <c r="DG207" s="184">
        <f>IF(DC207="","SIN ESTADO",IF(DE207&lt;&gt;"","PAGA",IF(DD207&gt;0,"VENCIDA",IF(DD207&gt;=-5,"POR VENCER","AL DÍA"))))</f>
        <v/>
      </c>
      <c r="DH207" s="185" t="n"/>
      <c r="DI207" s="119">
        <f>IF(N($H207)&lt;18,"",IF(DC207="","",DC207+31))</f>
        <v/>
      </c>
      <c r="DJ207" s="124">
        <f>IF(DI207="","",TODAY()-DI207)</f>
        <v/>
      </c>
      <c r="DK207" s="494" t="n"/>
      <c r="DL207" s="184" t="n"/>
      <c r="DM207" s="184">
        <f>IF(DI207="","SIN ESTADO",IF(DK207&lt;&gt;"","PAGA",IF(DJ207&gt;0,"VENCIDA",IF(DJ207&gt;=-5,"POR VENCER","AL DÍA"))))</f>
        <v/>
      </c>
      <c r="DN207" s="185" t="n"/>
      <c r="DO207" s="119">
        <f>IF(N($H207)&lt;19,"",IF(DI207="","",DI207+31))</f>
        <v/>
      </c>
      <c r="DP207" s="124">
        <f>IF(DO207="","",TODAY()-DO207)</f>
        <v/>
      </c>
      <c r="DQ207" s="494" t="n"/>
      <c r="DR207" s="184" t="n"/>
      <c r="DS207" s="184">
        <f>IF(DO207="","SIN ESTADO",IF(DQ207&lt;&gt;"","PAGA",IF(DP207&gt;0,"VENCIDA",IF(DP207&gt;=-5,"POR VENCER","AL DÍA"))))</f>
        <v/>
      </c>
      <c r="DT207" s="185" t="n"/>
      <c r="DU207" s="119">
        <f>IF(N($H207)&lt;20,"",IF(DO207="","",DO207+31))</f>
        <v/>
      </c>
      <c r="DV207" s="124">
        <f>IF(DU207="","",TODAY()-DU207)</f>
        <v/>
      </c>
      <c r="DW207" s="494" t="n"/>
      <c r="DX207" s="184" t="n"/>
      <c r="DY207" s="184">
        <f>IF(DU207="","SIN ESTADO",IF(DW207&lt;&gt;"","PAGA",IF(DV207&gt;0,"VENCIDA",IF(DV207&gt;=-5,"POR VENCER","AL DÍA"))))</f>
        <v/>
      </c>
      <c r="DZ207" s="185" t="n"/>
      <c r="EA207" s="119">
        <f>IF(N($H207)&lt;21,"",IF(DU207="","",DU207+31))</f>
        <v/>
      </c>
      <c r="EB207" s="124">
        <f>IF(EA207="","",TODAY()-EA207)</f>
        <v/>
      </c>
      <c r="EC207" s="494" t="n"/>
      <c r="ED207" s="184" t="n"/>
      <c r="EE207" s="184">
        <f>IF(EA207="","SIN ESTADO",IF(EC207&lt;&gt;"","PAGA",IF(EB207&gt;0,"VENCIDA",IF(EB207&gt;=-5,"POR VENCER","AL DÍA"))))</f>
        <v/>
      </c>
      <c r="EF207" s="185" t="n"/>
      <c r="EG207" s="119">
        <f>IF(N($H207)&lt;22,"",IF(EA207="","",EA207+31))</f>
        <v/>
      </c>
      <c r="EH207" s="124">
        <f>IF(EG207="","",TODAY()-EG207)</f>
        <v/>
      </c>
      <c r="EI207" s="494" t="n"/>
      <c r="EJ207" s="184" t="n"/>
      <c r="EK207" s="184">
        <f>IF(EG207="","SIN ESTADO",IF(EI207&lt;&gt;"","PAGA",IF(EH207&gt;0,"VENCIDA",IF(EH207&gt;=-5,"POR VENCER","AL DÍA"))))</f>
        <v/>
      </c>
      <c r="EL207" s="185" t="n"/>
      <c r="EM207" s="119">
        <f>IF(N($H207)&lt;23,"",IF(EG207="","",EG207+31))</f>
        <v/>
      </c>
      <c r="EN207" s="124">
        <f>IF(EM207="","",TODAY()-EM207)</f>
        <v/>
      </c>
      <c r="EO207" s="494" t="n"/>
      <c r="EP207" s="184" t="n"/>
      <c r="EQ207" s="184">
        <f>IF(EM207="","SIN ESTADO",IF(EO207&lt;&gt;"","PAGA",IF(EN207&gt;0,"VENCIDA",IF(EN207&gt;=-5,"POR VENCER","AL DÍA"))))</f>
        <v/>
      </c>
      <c r="ER207" s="185" t="n"/>
      <c r="ES207" s="119">
        <f>IF(N($H207)&lt;24,"",IF(EM207="","",EM207+31))</f>
        <v/>
      </c>
      <c r="ET207" s="124">
        <f>IF(ES207="","",TODAY()-ES207)</f>
        <v/>
      </c>
      <c r="EU207" s="494" t="n"/>
      <c r="EV207" s="184" t="n"/>
      <c r="EW207" s="184">
        <f>IF(ES207="","SIN ESTADO",IF(EU207&lt;&gt;"","PAGA",IF(ET207&gt;0,"VENCIDA",IF(ET207&gt;=-5,"POR VENCER","AL DÍA"))))</f>
        <v/>
      </c>
      <c r="EX207" s="185" t="n"/>
      <c r="EY207" s="119">
        <f>IF(N($H207)&lt;25,"",IF(ES207="","",ES207+31))</f>
        <v/>
      </c>
      <c r="EZ207" s="124">
        <f>IF(EY207="","",TODAY()-EY207)</f>
        <v/>
      </c>
      <c r="FA207" s="494" t="n"/>
      <c r="FB207" s="184" t="n"/>
      <c r="FC207" s="184">
        <f>IF(EY207="","SIN ESTADO",IF(FA207&lt;&gt;"","PAGA",IF(EZ207&gt;0,"VENCIDA",IF(EZ207&gt;=-5,"POR VENCER","AL DÍA"))))</f>
        <v/>
      </c>
      <c r="FD207" s="185" t="n"/>
      <c r="FE207" s="119">
        <f>IF(N($H207)&lt;26,"",IF(EY207="","",EY207+31))</f>
        <v/>
      </c>
      <c r="FF207" s="124">
        <f>IF(FE207="","",TODAY()-FE207)</f>
        <v/>
      </c>
      <c r="FG207" s="494" t="n"/>
      <c r="FH207" s="184" t="n"/>
      <c r="FI207" s="184">
        <f>IF(FE207="","SIN ESTADO",IF(FG207&lt;&gt;"","PAGA",IF(FF207&gt;0,"VENCIDA",IF(FF207&gt;=-5,"POR VENCER","AL DÍA"))))</f>
        <v/>
      </c>
      <c r="FJ207" s="185" t="n"/>
      <c r="FK207" s="119">
        <f>IF(N($H207)&lt;27,"",IF(FE207="","",FE207+31))</f>
        <v/>
      </c>
      <c r="FL207" s="124">
        <f>IF(FK207="","",TODAY()-FK207)</f>
        <v/>
      </c>
      <c r="FM207" s="494" t="n"/>
      <c r="FN207" s="184" t="n"/>
      <c r="FO207" s="184">
        <f>IF(FK207="","SIN ESTADO",IF(FM207&lt;&gt;"","PAGA",IF(FL207&gt;0,"VENCIDA",IF(FL207&gt;=-5,"POR VENCER","AL DÍA"))))</f>
        <v/>
      </c>
      <c r="FP207" s="185" t="n"/>
      <c r="FQ207" s="119">
        <f>IF(N($H207)&lt;28,"",IF(FK207="","",FK207+31))</f>
        <v/>
      </c>
      <c r="FR207" s="124">
        <f>IF(FQ207="","",TODAY()-FQ207)</f>
        <v/>
      </c>
      <c r="FS207" s="494" t="n"/>
      <c r="FT207" s="184" t="n"/>
      <c r="FU207" s="184">
        <f>IF(FQ207="","SIN ESTADO",IF(FS207&lt;&gt;"","PAGA",IF(FR207&gt;0,"VENCIDA",IF(FR207&gt;=-5,"POR VENCER","AL DÍA"))))</f>
        <v/>
      </c>
      <c r="FV207" s="185" t="n"/>
      <c r="FW207" s="119">
        <f>IF(N($H207)&lt;29,"",IF(FQ207="","",FQ207+31))</f>
        <v/>
      </c>
      <c r="FX207" s="124">
        <f>IF(FW207="","",TODAY()-FW207)</f>
        <v/>
      </c>
      <c r="FY207" s="494" t="n"/>
      <c r="FZ207" s="184" t="n"/>
      <c r="GA207" s="184">
        <f>IF(FW207="","SIN ESTADO",IF(FY207&lt;&gt;"","PAGA",IF(FX207&gt;0,"VENCIDA",IF(FX207&gt;=-5,"POR VENCER","AL DÍA"))))</f>
        <v/>
      </c>
      <c r="GB207" s="185" t="n"/>
      <c r="GC207" s="119">
        <f>IF(N($H207)&lt;30,"",IF(FW207="","",FW207+31))</f>
        <v/>
      </c>
      <c r="GD207" s="124">
        <f>IF(GC207="","",TODAY()-GC207)</f>
        <v/>
      </c>
      <c r="GE207" s="494" t="n"/>
      <c r="GF207" s="184" t="n"/>
      <c r="GG207" s="184">
        <f>IF(GC207="","SIN ESTADO",IF(GE207&lt;&gt;"","PAGA",IF(GD207&gt;0,"VENCIDA",IF(GD207&gt;=-5,"POR VENCER","AL DÍA"))))</f>
        <v/>
      </c>
      <c r="GH207" s="185" t="n"/>
      <c r="GI207" s="119">
        <f>IF(N($H207)&lt;31,"",IF(GC207="","",GC207+31))</f>
        <v/>
      </c>
      <c r="GJ207" s="124">
        <f>IF(GI207="","",TODAY()-GI207)</f>
        <v/>
      </c>
      <c r="GK207" s="494" t="n"/>
      <c r="GL207" s="184" t="n"/>
      <c r="GM207" s="184">
        <f>IF(GI207="","SIN ESTADO",IF(GK207&lt;&gt;"","PAGA",IF(GJ207&gt;0,"VENCIDA",IF(GJ207&gt;=-5,"POR VENCER","AL DÍA"))))</f>
        <v/>
      </c>
      <c r="GN207" s="185" t="n"/>
      <c r="GO207" s="119">
        <f>IF(N($H207)&lt;32,"",IF(GI207="","",GI207+31))</f>
        <v/>
      </c>
      <c r="GP207" s="124">
        <f>IF(GO207="","",TODAY()-GO207)</f>
        <v/>
      </c>
      <c r="GQ207" s="494" t="n"/>
      <c r="GR207" s="184" t="n"/>
      <c r="GS207" s="184">
        <f>IF(GO207="","SIN ESTADO",IF(GQ207&lt;&gt;"","PAGA",IF(GP207&gt;0,"VENCIDA",IF(GP207&gt;=-5,"POR VENCER","AL DÍA"))))</f>
        <v/>
      </c>
      <c r="GT207" s="185" t="n"/>
      <c r="GU207" s="119">
        <f>IF(N($H207)&lt;33,"",IF(GO207="","",GO207+31))</f>
        <v/>
      </c>
      <c r="GV207" s="124">
        <f>IF(GU207="","",TODAY()-GU207)</f>
        <v/>
      </c>
      <c r="GW207" s="494" t="n"/>
      <c r="GX207" s="184" t="n"/>
      <c r="GY207" s="184">
        <f>IF(GU207="","SIN ESTADO",IF(GW207&lt;&gt;"","PAGA",IF(GV207&gt;0,"VENCIDA",IF(GV207&gt;=-5,"POR VENCER","AL DÍA"))))</f>
        <v/>
      </c>
      <c r="GZ207" s="185" t="n"/>
      <c r="HA207" s="119">
        <f>IF(N($H207)&lt;34,"",IF(GU207="","",GU207+31))</f>
        <v/>
      </c>
      <c r="HB207" s="124">
        <f>IF(HA207="","",TODAY()-HA207)</f>
        <v/>
      </c>
      <c r="HC207" s="494" t="n"/>
      <c r="HD207" s="184" t="n"/>
      <c r="HE207" s="184">
        <f>IF(HA207="","SIN ESTADO",IF(HC207&lt;&gt;"","PAGA",IF(HB207&gt;0,"VENCIDA",IF(HB207&gt;=-5,"POR VENCER","AL DÍA"))))</f>
        <v/>
      </c>
      <c r="HF207" s="185" t="n"/>
      <c r="HG207" s="119">
        <f>IF(N($H207)&lt;35,"",IF(HA207="","",HA207+31))</f>
        <v/>
      </c>
      <c r="HH207" s="124">
        <f>IF(HG207="","",TODAY()-HG207)</f>
        <v/>
      </c>
      <c r="HI207" s="494" t="n"/>
      <c r="HJ207" s="184" t="n"/>
      <c r="HK207" s="184">
        <f>IF(HG207="","SIN ESTADO",IF(HI207&lt;&gt;"","PAGA",IF(HH207&gt;0,"VENCIDA",IF(HH207&gt;=-5,"POR VENCER","AL DÍA"))))</f>
        <v/>
      </c>
      <c r="HL207" s="168" t="n"/>
      <c r="HM207" s="119">
        <f>IF(N($H207)&lt;36,"",IF(HG207="","",HG207+31))</f>
        <v/>
      </c>
      <c r="HN207" s="124">
        <f>IF(HM207="","",TODAY()-HM207)</f>
        <v/>
      </c>
      <c r="HO207" s="494" t="n"/>
      <c r="HP207" s="184" t="n"/>
      <c r="HQ207" s="184">
        <f>IF(HM207="","SIN ESTADO",IF(HO207&lt;&gt;"","PAGA",IF(HN207&gt;0,"VENCIDA",IF(HN207&gt;=-5,"POR VENCER","AL DÍA"))))</f>
        <v/>
      </c>
      <c r="HR207" s="168" t="n"/>
      <c r="HS207" s="169">
        <f>N207+T207+Z207+AF207+AL207+AR207+AX207+BD207+BJ207+BP207+BV207+CB207+CH207+CN207+CT207+CZ207+DF207+DL207+DR207+DX207+ED207+EJ207+EP207+EV207+FB207+FH207+FN207+FT207+FZ207+GF207+GL207+GR207+GX207+HD207+HJ207+HP207</f>
        <v/>
      </c>
      <c r="HU207" s="170">
        <f>IFERROR(N($J207),0)</f>
        <v/>
      </c>
      <c r="HW207" s="170">
        <f>SUMPRODUCT((MOD(COLUMN($M207:$HR207)-COLUMN($M207),6)=0)*ISNUMBER($M207:$HR207)*($M207:$HR207&gt;=RESUMEN!$C$26)*($M207:$HR207&lt;=RESUMEN!$C$27)*IFERROR(N($N207:$HS207),0))</f>
        <v/>
      </c>
      <c r="HX207" s="170">
        <f>SUMPRODUCT((MOD(COLUMN($M207:$HR207)-COLUMN($M207),6)=0)*ISNUMBER($M207:$HR207)*($M207:$HR207&gt;=RESUMEN!$C$26)*($M207:$HR207&lt;=RESUMEN!$C$27))</f>
        <v/>
      </c>
    </row>
    <row r="208" ht="15.75" customHeight="1" s="506">
      <c r="B208" s="113">
        <f>VENTAS!A207</f>
        <v/>
      </c>
      <c r="C208" s="236">
        <f>VENTAS!B207</f>
        <v/>
      </c>
      <c r="D208" s="53">
        <f>VENTAS!C207</f>
        <v/>
      </c>
      <c r="E208" s="114">
        <f>VENTAS!D207</f>
        <v/>
      </c>
      <c r="F208" s="114">
        <f>VENTAS!J207</f>
        <v/>
      </c>
      <c r="G208" s="494">
        <f>VENTAS!F207</f>
        <v/>
      </c>
      <c r="H208" s="479">
        <f>VENTAS!K207</f>
        <v/>
      </c>
      <c r="I208" s="479">
        <f>VENTAS!M207</f>
        <v/>
      </c>
      <c r="J208" s="184">
        <f>VENTAS!L207</f>
        <v/>
      </c>
      <c r="K208" s="119">
        <f>IF(N($H208)&lt;1,"",$G208+31)</f>
        <v/>
      </c>
      <c r="L208" s="124">
        <f>IF(K208="","",TODAY()-K208)</f>
        <v/>
      </c>
      <c r="M208" s="469" t="n">
        <v>45966</v>
      </c>
      <c r="N208" s="374" t="n">
        <v>1000000</v>
      </c>
      <c r="O208" s="184">
        <f>IF(K208="","SIN ESTADO",IF(M208&lt;&gt;"","PAGA",IF(L208&gt;0,"VENCIDA",IF(L208&gt;=-5,"POR VENCER","AL DÍA"))))</f>
        <v/>
      </c>
      <c r="P208" s="185" t="inlineStr">
        <is>
          <t>TRANSFERENCIA</t>
        </is>
      </c>
      <c r="Q208" s="119">
        <f>IF(N($H208)&lt;2,"",IF(K208="","",K208+31))</f>
        <v/>
      </c>
      <c r="R208" s="124">
        <f>IF(Q208="","",TODAY()-Q208)</f>
        <v/>
      </c>
      <c r="S208" s="470" t="n">
        <v>45994</v>
      </c>
      <c r="T208" s="184" t="n">
        <v>1000000</v>
      </c>
      <c r="U208" s="184">
        <f>IF(Q208="","SIN ESTADO",IF(S208&lt;&gt;"","PAGA",IF(R208&gt;0,"VENCIDA",IF(R208&gt;=-5,"POR VENCER","AL DÍA"))))</f>
        <v/>
      </c>
      <c r="V208" s="185" t="inlineStr">
        <is>
          <t>TRANSFERENCIA</t>
        </is>
      </c>
      <c r="W208" s="119">
        <f>IF(N($H208)&lt;3,"",IF(Q208="","",Q208+31))</f>
        <v/>
      </c>
      <c r="X208" s="124">
        <f>IF(W208="","",TODAY()-W208)</f>
        <v/>
      </c>
      <c r="Y208" s="471" t="n">
        <v>46025</v>
      </c>
      <c r="Z208" s="184" t="n">
        <v>1000000</v>
      </c>
      <c r="AA208" s="184">
        <f>IF(W208="","SIN ESTADO",IF(Y208&lt;&gt;"","PAGA",IF(X208&gt;0,"VENCIDA",IF(X208&gt;=-5,"POR VENCER","AL DÍA"))))</f>
        <v/>
      </c>
      <c r="AB208" s="185" t="inlineStr">
        <is>
          <t>TRANSFERENCIA</t>
        </is>
      </c>
      <c r="AC208" s="119">
        <f>IF(N($H208)&lt;4,"",IF(W208="","",W208+31))</f>
        <v/>
      </c>
      <c r="AD208" s="124">
        <f>IF(AC208="","",TODAY()-AC208)</f>
        <v/>
      </c>
      <c r="AE208" s="497" t="n">
        <v>46054</v>
      </c>
      <c r="AF208" s="184" t="n">
        <v>1000000</v>
      </c>
      <c r="AG208" s="184">
        <f>IF(AC208="","SIN ESTADO",IF(AE208&lt;&gt;"","PAGA",IF(AD208&gt;0,"VENCIDA",IF(AD208&gt;=-5,"POR VENCER","AL DÍA"))))</f>
        <v/>
      </c>
      <c r="AH208" s="185" t="inlineStr">
        <is>
          <t>TRANSFERENCIA</t>
        </is>
      </c>
      <c r="AI208" s="119">
        <f>IF(N($H208)&lt;5,"",IF(AC208="","",AC208+31))</f>
        <v/>
      </c>
      <c r="AJ208" s="124">
        <f>IF(AI208="","",TODAY()-AI208)</f>
        <v/>
      </c>
      <c r="AK208" s="471" t="n">
        <v>46097</v>
      </c>
      <c r="AL208" s="184" t="n">
        <v>1000000</v>
      </c>
      <c r="AM208" s="184">
        <f>IF(AI208="","SIN ESTADO",IF(AK208&lt;&gt;"","PAGA",IF(AJ208&gt;0,"VENCIDA",IF(AJ208&gt;=-5,"POR VENCER","AL DÍA"))))</f>
        <v/>
      </c>
      <c r="AN208" s="185" t="inlineStr">
        <is>
          <t>TRANSFERENCIA</t>
        </is>
      </c>
      <c r="AO208" s="119">
        <f>IF(N($H208)&lt;6,"",IF(AI208="","",AI208+31))</f>
        <v/>
      </c>
      <c r="AP208" s="124">
        <f>IF(AO208="","",TODAY()-AO208)</f>
        <v/>
      </c>
      <c r="AQ208" s="270" t="n">
        <v>46170</v>
      </c>
      <c r="AR208" s="184" t="n">
        <v>2000000</v>
      </c>
      <c r="AS208" s="184">
        <f>IF(AO208="","SIN ESTADO",IF(AQ208&lt;&gt;"","PAGA",IF(AP208&gt;0,"VENCIDA",IF(AP208&gt;=-5,"POR VENCER","AL DÍA"))))</f>
        <v/>
      </c>
      <c r="AT208" s="185" t="inlineStr">
        <is>
          <t>TRANSFERENCIA</t>
        </is>
      </c>
      <c r="AU208" s="119">
        <f>IF(N($H208)&lt;7,"",IF(AO208="","",AO208+31))</f>
        <v/>
      </c>
      <c r="AV208" s="124">
        <f>IF(AU208="","",TODAY()-AU208)</f>
        <v/>
      </c>
      <c r="AW208" s="494" t="n">
        <v>46170</v>
      </c>
      <c r="AX208" s="184" t="n"/>
      <c r="AY208" s="184">
        <f>IF(AU208="","SIN ESTADO",IF(AW208&lt;&gt;"","PAGA",IF(AV208&gt;0,"VENCIDA",IF(AV208&gt;=-5,"POR VENCER","AL DÍA"))))</f>
        <v/>
      </c>
      <c r="AZ208" s="185" t="n"/>
      <c r="BA208" s="119">
        <f>IF(N($H208)&lt;8,"",IF(AU208="","",AU208+31))</f>
        <v/>
      </c>
      <c r="BB208" s="124">
        <f>IF(BA208="","",TODAY()-BA208)</f>
        <v/>
      </c>
      <c r="BC208" s="494" t="n"/>
      <c r="BD208" s="184" t="n"/>
      <c r="BE208" s="184">
        <f>IF(BA208="","SIN ESTADO",IF(BC208&lt;&gt;"","PAGA",IF(BB208&gt;0,"VENCIDA",IF(BB208&gt;=-5,"POR VENCER","AL DÍA"))))</f>
        <v/>
      </c>
      <c r="BF208" s="185" t="n"/>
      <c r="BG208" s="119">
        <f>IF(N($H208)&lt;9,"",IF(BA208="","",BA208+31))</f>
        <v/>
      </c>
      <c r="BH208" s="124">
        <f>IF(BG208="","",TODAY()-BG208)</f>
        <v/>
      </c>
      <c r="BI208" s="494" t="n"/>
      <c r="BJ208" s="184" t="n"/>
      <c r="BK208" s="184">
        <f>IF(BG208="","SIN ESTADO",IF(BI208&lt;&gt;"","PAGA",IF(BH208&gt;0,"VENCIDA",IF(BH208&gt;=-5,"POR VENCER","AL DÍA"))))</f>
        <v/>
      </c>
      <c r="BL208" s="185" t="n"/>
      <c r="BM208" s="119">
        <f>IF(N($H208)&lt;10,"",IF(BG208="","",BG208+31))</f>
        <v/>
      </c>
      <c r="BN208" s="124">
        <f>IF(BM208="","",TODAY()-BM208)</f>
        <v/>
      </c>
      <c r="BO208" s="494" t="n"/>
      <c r="BP208" s="184" t="n"/>
      <c r="BQ208" s="184">
        <f>IF(BM208="","SIN ESTADO",IF(BO208&lt;&gt;"","PAGA",IF(BN208&gt;0,"VENCIDA",IF(BN208&gt;=-5,"POR VENCER","AL DÍA"))))</f>
        <v/>
      </c>
      <c r="BR208" s="185" t="n"/>
      <c r="BS208" s="119">
        <f>IF(N($H208)&lt;11,"",IF(BM208="","",BM208+31))</f>
        <v/>
      </c>
      <c r="BT208" s="124">
        <f>IF(BS208="","",TODAY()-BS208)</f>
        <v/>
      </c>
      <c r="BU208" s="494" t="n"/>
      <c r="BV208" s="184" t="n"/>
      <c r="BW208" s="184">
        <f>IF(BS208="","SIN ESTADO",IF(BU208&lt;&gt;"","PAGA",IF(BT208&gt;0,"VENCIDA",IF(BT208&gt;=-5,"POR VENCER","AL DÍA"))))</f>
        <v/>
      </c>
      <c r="BX208" s="185" t="n"/>
      <c r="BY208" s="119">
        <f>IF(N($H208)&lt;12,"",IF(BS208="","",BS208+31))</f>
        <v/>
      </c>
      <c r="BZ208" s="124">
        <f>IF(BY208="","",TODAY()-BY208)</f>
        <v/>
      </c>
      <c r="CA208" s="494" t="n"/>
      <c r="CB208" s="184" t="n"/>
      <c r="CC208" s="184">
        <f>IF(BY208="","SIN ESTADO",IF(CA208&lt;&gt;"","PAGA",IF(BZ208&gt;0,"VENCIDA",IF(BZ208&gt;=-5,"POR VENCER","AL DÍA"))))</f>
        <v/>
      </c>
      <c r="CD208" s="185" t="n"/>
      <c r="CE208" s="119">
        <f>IF(N($H208)&lt;13,"",IF(BY208="","",BY208+31))</f>
        <v/>
      </c>
      <c r="CF208" s="124">
        <f>IF(CE208="","",TODAY()-CE208)</f>
        <v/>
      </c>
      <c r="CG208" s="494" t="n"/>
      <c r="CH208" s="184" t="n"/>
      <c r="CI208" s="184">
        <f>IF(CE208="","SIN ESTADO",IF(CG208&lt;&gt;"","PAGA",IF(CF208&gt;0,"VENCIDA",IF(CF208&gt;=-5,"POR VENCER","AL DÍA"))))</f>
        <v/>
      </c>
      <c r="CJ208" s="185" t="n"/>
      <c r="CK208" s="119">
        <f>IF(N($H208)&lt;14,"",IF(CE208="","",CE208+31))</f>
        <v/>
      </c>
      <c r="CL208" s="124">
        <f>IF(CK208="","",TODAY()-CK208)</f>
        <v/>
      </c>
      <c r="CM208" s="494" t="n"/>
      <c r="CN208" s="184" t="n"/>
      <c r="CO208" s="184">
        <f>IF(CK208="","SIN ESTADO",IF(CM208&lt;&gt;"","PAGA",IF(CL208&gt;0,"VENCIDA",IF(CL208&gt;=-5,"POR VENCER","AL DÍA"))))</f>
        <v/>
      </c>
      <c r="CP208" s="185" t="n"/>
      <c r="CQ208" s="119">
        <f>IF(N($H208)&lt;15,"",IF(CK208="","",CK208+31))</f>
        <v/>
      </c>
      <c r="CR208" s="124">
        <f>IF(CQ208="","",TODAY()-CQ208)</f>
        <v/>
      </c>
      <c r="CS208" s="494" t="n"/>
      <c r="CT208" s="184" t="n"/>
      <c r="CU208" s="184">
        <f>IF(CQ208="","SIN ESTADO",IF(CS208&lt;&gt;"","PAGA",IF(CR208&gt;0,"VENCIDA",IF(CR208&gt;=-5,"POR VENCER","AL DÍA"))))</f>
        <v/>
      </c>
      <c r="CV208" s="185" t="n"/>
      <c r="CW208" s="119">
        <f>IF(N($H208)&lt;16,"",IF(CQ208="","",CQ208+31))</f>
        <v/>
      </c>
      <c r="CX208" s="124">
        <f>IF(CW208="","",TODAY()-CW208)</f>
        <v/>
      </c>
      <c r="CY208" s="494" t="n"/>
      <c r="CZ208" s="184" t="n"/>
      <c r="DA208" s="184">
        <f>IF(CW208="","SIN ESTADO",IF(CY208&lt;&gt;"","PAGA",IF(CX208&gt;0,"VENCIDA",IF(CX208&gt;=-5,"POR VENCER","AL DÍA"))))</f>
        <v/>
      </c>
      <c r="DB208" s="185" t="n"/>
      <c r="DC208" s="119">
        <f>IF(N($H208)&lt;17,"",IF(CW208="","",CW208+31))</f>
        <v/>
      </c>
      <c r="DD208" s="124">
        <f>IF(DC208="","",TODAY()-DC208)</f>
        <v/>
      </c>
      <c r="DE208" s="494" t="n"/>
      <c r="DF208" s="184" t="n"/>
      <c r="DG208" s="184">
        <f>IF(DC208="","SIN ESTADO",IF(DE208&lt;&gt;"","PAGA",IF(DD208&gt;0,"VENCIDA",IF(DD208&gt;=-5,"POR VENCER","AL DÍA"))))</f>
        <v/>
      </c>
      <c r="DH208" s="185" t="n"/>
      <c r="DI208" s="119">
        <f>IF(N($H208)&lt;18,"",IF(DC208="","",DC208+31))</f>
        <v/>
      </c>
      <c r="DJ208" s="124">
        <f>IF(DI208="","",TODAY()-DI208)</f>
        <v/>
      </c>
      <c r="DK208" s="494" t="n"/>
      <c r="DL208" s="184" t="n"/>
      <c r="DM208" s="184">
        <f>IF(DI208="","SIN ESTADO",IF(DK208&lt;&gt;"","PAGA",IF(DJ208&gt;0,"VENCIDA",IF(DJ208&gt;=-5,"POR VENCER","AL DÍA"))))</f>
        <v/>
      </c>
      <c r="DN208" s="185" t="n"/>
      <c r="DO208" s="119">
        <f>IF(N($H208)&lt;19,"",IF(DI208="","",DI208+31))</f>
        <v/>
      </c>
      <c r="DP208" s="124">
        <f>IF(DO208="","",TODAY()-DO208)</f>
        <v/>
      </c>
      <c r="DQ208" s="494" t="n"/>
      <c r="DR208" s="184" t="n"/>
      <c r="DS208" s="184">
        <f>IF(DO208="","SIN ESTADO",IF(DQ208&lt;&gt;"","PAGA",IF(DP208&gt;0,"VENCIDA",IF(DP208&gt;=-5,"POR VENCER","AL DÍA"))))</f>
        <v/>
      </c>
      <c r="DT208" s="185" t="n"/>
      <c r="DU208" s="119">
        <f>IF(N($H208)&lt;20,"",IF(DO208="","",DO208+31))</f>
        <v/>
      </c>
      <c r="DV208" s="124">
        <f>IF(DU208="","",TODAY()-DU208)</f>
        <v/>
      </c>
      <c r="DW208" s="494" t="n"/>
      <c r="DX208" s="184" t="n"/>
      <c r="DY208" s="184">
        <f>IF(DU208="","SIN ESTADO",IF(DW208&lt;&gt;"","PAGA",IF(DV208&gt;0,"VENCIDA",IF(DV208&gt;=-5,"POR VENCER","AL DÍA"))))</f>
        <v/>
      </c>
      <c r="DZ208" s="185" t="n"/>
      <c r="EA208" s="119">
        <f>IF(N($H208)&lt;21,"",IF(DU208="","",DU208+31))</f>
        <v/>
      </c>
      <c r="EB208" s="124">
        <f>IF(EA208="","",TODAY()-EA208)</f>
        <v/>
      </c>
      <c r="EC208" s="494" t="n"/>
      <c r="ED208" s="184" t="n"/>
      <c r="EE208" s="184">
        <f>IF(EA208="","SIN ESTADO",IF(EC208&lt;&gt;"","PAGA",IF(EB208&gt;0,"VENCIDA",IF(EB208&gt;=-5,"POR VENCER","AL DÍA"))))</f>
        <v/>
      </c>
      <c r="EF208" s="185" t="n"/>
      <c r="EG208" s="119">
        <f>IF(N($H208)&lt;22,"",IF(EA208="","",EA208+31))</f>
        <v/>
      </c>
      <c r="EH208" s="124">
        <f>IF(EG208="","",TODAY()-EG208)</f>
        <v/>
      </c>
      <c r="EI208" s="494" t="n"/>
      <c r="EJ208" s="184" t="n"/>
      <c r="EK208" s="184">
        <f>IF(EG208="","SIN ESTADO",IF(EI208&lt;&gt;"","PAGA",IF(EH208&gt;0,"VENCIDA",IF(EH208&gt;=-5,"POR VENCER","AL DÍA"))))</f>
        <v/>
      </c>
      <c r="EL208" s="185" t="n"/>
      <c r="EM208" s="119">
        <f>IF(N($H208)&lt;23,"",IF(EG208="","",EG208+31))</f>
        <v/>
      </c>
      <c r="EN208" s="124">
        <f>IF(EM208="","",TODAY()-EM208)</f>
        <v/>
      </c>
      <c r="EO208" s="494" t="n"/>
      <c r="EP208" s="184" t="n"/>
      <c r="EQ208" s="184">
        <f>IF(EM208="","SIN ESTADO",IF(EO208&lt;&gt;"","PAGA",IF(EN208&gt;0,"VENCIDA",IF(EN208&gt;=-5,"POR VENCER","AL DÍA"))))</f>
        <v/>
      </c>
      <c r="ER208" s="185" t="n"/>
      <c r="ES208" s="119">
        <f>IF(N($H208)&lt;24,"",IF(EM208="","",EM208+31))</f>
        <v/>
      </c>
      <c r="ET208" s="124">
        <f>IF(ES208="","",TODAY()-ES208)</f>
        <v/>
      </c>
      <c r="EU208" s="494" t="n"/>
      <c r="EV208" s="184" t="n"/>
      <c r="EW208" s="184">
        <f>IF(ES208="","SIN ESTADO",IF(EU208&lt;&gt;"","PAGA",IF(ET208&gt;0,"VENCIDA",IF(ET208&gt;=-5,"POR VENCER","AL DÍA"))))</f>
        <v/>
      </c>
      <c r="EX208" s="185" t="n"/>
      <c r="EY208" s="119">
        <f>IF(N($H208)&lt;25,"",IF(ES208="","",ES208+31))</f>
        <v/>
      </c>
      <c r="EZ208" s="124">
        <f>IF(EY208="","",TODAY()-EY208)</f>
        <v/>
      </c>
      <c r="FA208" s="494" t="n"/>
      <c r="FB208" s="184" t="n"/>
      <c r="FC208" s="184">
        <f>IF(EY208="","SIN ESTADO",IF(FA208&lt;&gt;"","PAGA",IF(EZ208&gt;0,"VENCIDA",IF(EZ208&gt;=-5,"POR VENCER","AL DÍA"))))</f>
        <v/>
      </c>
      <c r="FD208" s="185" t="n"/>
      <c r="FE208" s="119">
        <f>IF(N($H208)&lt;26,"",IF(EY208="","",EY208+31))</f>
        <v/>
      </c>
      <c r="FF208" s="124">
        <f>IF(FE208="","",TODAY()-FE208)</f>
        <v/>
      </c>
      <c r="FG208" s="494" t="n"/>
      <c r="FH208" s="184" t="n"/>
      <c r="FI208" s="184">
        <f>IF(FE208="","SIN ESTADO",IF(FG208&lt;&gt;"","PAGA",IF(FF208&gt;0,"VENCIDA",IF(FF208&gt;=-5,"POR VENCER","AL DÍA"))))</f>
        <v/>
      </c>
      <c r="FJ208" s="185" t="n"/>
      <c r="FK208" s="119">
        <f>IF(N($H208)&lt;27,"",IF(FE208="","",FE208+31))</f>
        <v/>
      </c>
      <c r="FL208" s="124">
        <f>IF(FK208="","",TODAY()-FK208)</f>
        <v/>
      </c>
      <c r="FM208" s="494" t="n"/>
      <c r="FN208" s="184" t="n"/>
      <c r="FO208" s="184">
        <f>IF(FK208="","SIN ESTADO",IF(FM208&lt;&gt;"","PAGA",IF(FL208&gt;0,"VENCIDA",IF(FL208&gt;=-5,"POR VENCER","AL DÍA"))))</f>
        <v/>
      </c>
      <c r="FP208" s="185" t="n"/>
      <c r="FQ208" s="119">
        <f>IF(N($H208)&lt;28,"",IF(FK208="","",FK208+31))</f>
        <v/>
      </c>
      <c r="FR208" s="124">
        <f>IF(FQ208="","",TODAY()-FQ208)</f>
        <v/>
      </c>
      <c r="FS208" s="494" t="n"/>
      <c r="FT208" s="184" t="n"/>
      <c r="FU208" s="184">
        <f>IF(FQ208="","SIN ESTADO",IF(FS208&lt;&gt;"","PAGA",IF(FR208&gt;0,"VENCIDA",IF(FR208&gt;=-5,"POR VENCER","AL DÍA"))))</f>
        <v/>
      </c>
      <c r="FV208" s="185" t="n"/>
      <c r="FW208" s="119">
        <f>IF(N($H208)&lt;29,"",IF(FQ208="","",FQ208+31))</f>
        <v/>
      </c>
      <c r="FX208" s="124">
        <f>IF(FW208="","",TODAY()-FW208)</f>
        <v/>
      </c>
      <c r="FY208" s="494" t="n"/>
      <c r="FZ208" s="184" t="n"/>
      <c r="GA208" s="184">
        <f>IF(FW208="","SIN ESTADO",IF(FY208&lt;&gt;"","PAGA",IF(FX208&gt;0,"VENCIDA",IF(FX208&gt;=-5,"POR VENCER","AL DÍA"))))</f>
        <v/>
      </c>
      <c r="GB208" s="185" t="n"/>
      <c r="GC208" s="119">
        <f>IF(N($H208)&lt;30,"",IF(FW208="","",FW208+31))</f>
        <v/>
      </c>
      <c r="GD208" s="124">
        <f>IF(GC208="","",TODAY()-GC208)</f>
        <v/>
      </c>
      <c r="GE208" s="494" t="n"/>
      <c r="GF208" s="184" t="n"/>
      <c r="GG208" s="184">
        <f>IF(GC208="","SIN ESTADO",IF(GE208&lt;&gt;"","PAGA",IF(GD208&gt;0,"VENCIDA",IF(GD208&gt;=-5,"POR VENCER","AL DÍA"))))</f>
        <v/>
      </c>
      <c r="GH208" s="185" t="n"/>
      <c r="GI208" s="119">
        <f>IF(N($H208)&lt;31,"",IF(GC208="","",GC208+31))</f>
        <v/>
      </c>
      <c r="GJ208" s="124">
        <f>IF(GI208="","",TODAY()-GI208)</f>
        <v/>
      </c>
      <c r="GK208" s="494" t="n"/>
      <c r="GL208" s="184" t="n"/>
      <c r="GM208" s="184">
        <f>IF(GI208="","SIN ESTADO",IF(GK208&lt;&gt;"","PAGA",IF(GJ208&gt;0,"VENCIDA",IF(GJ208&gt;=-5,"POR VENCER","AL DÍA"))))</f>
        <v/>
      </c>
      <c r="GN208" s="185" t="n"/>
      <c r="GO208" s="119">
        <f>IF(N($H208)&lt;32,"",IF(GI208="","",GI208+31))</f>
        <v/>
      </c>
      <c r="GP208" s="124">
        <f>IF(GO208="","",TODAY()-GO208)</f>
        <v/>
      </c>
      <c r="GQ208" s="494" t="n"/>
      <c r="GR208" s="184" t="n"/>
      <c r="GS208" s="184">
        <f>IF(GO208="","SIN ESTADO",IF(GQ208&lt;&gt;"","PAGA",IF(GP208&gt;0,"VENCIDA",IF(GP208&gt;=-5,"POR VENCER","AL DÍA"))))</f>
        <v/>
      </c>
      <c r="GT208" s="185" t="n"/>
      <c r="GU208" s="119">
        <f>IF(N($H208)&lt;33,"",IF(GO208="","",GO208+31))</f>
        <v/>
      </c>
      <c r="GV208" s="124">
        <f>IF(GU208="","",TODAY()-GU208)</f>
        <v/>
      </c>
      <c r="GW208" s="494" t="n"/>
      <c r="GX208" s="184" t="n"/>
      <c r="GY208" s="184">
        <f>IF(GU208="","SIN ESTADO",IF(GW208&lt;&gt;"","PAGA",IF(GV208&gt;0,"VENCIDA",IF(GV208&gt;=-5,"POR VENCER","AL DÍA"))))</f>
        <v/>
      </c>
      <c r="GZ208" s="185" t="n"/>
      <c r="HA208" s="119">
        <f>IF(N($H208)&lt;34,"",IF(GU208="","",GU208+31))</f>
        <v/>
      </c>
      <c r="HB208" s="124">
        <f>IF(HA208="","",TODAY()-HA208)</f>
        <v/>
      </c>
      <c r="HC208" s="494" t="n"/>
      <c r="HD208" s="184" t="n"/>
      <c r="HE208" s="184">
        <f>IF(HA208="","SIN ESTADO",IF(HC208&lt;&gt;"","PAGA",IF(HB208&gt;0,"VENCIDA",IF(HB208&gt;=-5,"POR VENCER","AL DÍA"))))</f>
        <v/>
      </c>
      <c r="HF208" s="185" t="n"/>
      <c r="HG208" s="119">
        <f>IF(N($H208)&lt;35,"",IF(HA208="","",HA208+31))</f>
        <v/>
      </c>
      <c r="HH208" s="124">
        <f>IF(HG208="","",TODAY()-HG208)</f>
        <v/>
      </c>
      <c r="HI208" s="494" t="n"/>
      <c r="HJ208" s="184" t="n"/>
      <c r="HK208" s="184">
        <f>IF(HG208="","SIN ESTADO",IF(HI208&lt;&gt;"","PAGA",IF(HH208&gt;0,"VENCIDA",IF(HH208&gt;=-5,"POR VENCER","AL DÍA"))))</f>
        <v/>
      </c>
      <c r="HL208" s="168" t="n"/>
      <c r="HM208" s="119">
        <f>IF(N($H208)&lt;36,"",IF(HG208="","",HG208+31))</f>
        <v/>
      </c>
      <c r="HN208" s="124">
        <f>IF(HM208="","",TODAY()-HM208)</f>
        <v/>
      </c>
      <c r="HO208" s="494" t="n"/>
      <c r="HP208" s="184" t="n"/>
      <c r="HQ208" s="184">
        <f>IF(HM208="","SIN ESTADO",IF(HO208&lt;&gt;"","PAGA",IF(HN208&gt;0,"VENCIDA",IF(HN208&gt;=-5,"POR VENCER","AL DÍA"))))</f>
        <v/>
      </c>
      <c r="HR208" s="168" t="n"/>
      <c r="HS208" s="169">
        <f>N208+T208+Z208+AF208+AL208+AR208+AX208+BD208+BJ208+BP208+BV208+CB208+CH208+CN208+CT208+CZ208+DF208+DL208+DR208+DX208+ED208+EJ208+EP208+EV208+FB208+FH208+FN208+FT208+FZ208+GF208+GL208+GR208+GX208+HD208+HJ208+HP208</f>
        <v/>
      </c>
      <c r="HU208" s="170">
        <f>IFERROR(N($J208),0)</f>
        <v/>
      </c>
      <c r="HW208" s="170">
        <f>SUMPRODUCT((MOD(COLUMN($M208:$HR208)-COLUMN($M208),6)=0)*ISNUMBER($M208:$HR208)*($M208:$HR208&gt;=RESUMEN!$C$26)*($M208:$HR208&lt;=RESUMEN!$C$27)*IFERROR(N($N208:$HS208),0))</f>
        <v/>
      </c>
      <c r="HX208" s="170">
        <f>SUMPRODUCT((MOD(COLUMN($M208:$HR208)-COLUMN($M208),6)=0)*ISNUMBER($M208:$HR208)*($M208:$HR208&gt;=RESUMEN!$C$26)*($M208:$HR208&lt;=RESUMEN!$C$27))</f>
        <v/>
      </c>
    </row>
    <row r="209" ht="15.75" customHeight="1" s="506">
      <c r="B209" s="113">
        <f>VENTAS!A208</f>
        <v/>
      </c>
      <c r="C209" s="236">
        <f>VENTAS!B208</f>
        <v/>
      </c>
      <c r="D209" s="53">
        <f>VENTAS!C208</f>
        <v/>
      </c>
      <c r="E209" s="114">
        <f>VENTAS!D208</f>
        <v/>
      </c>
      <c r="F209" s="114">
        <f>VENTAS!J208</f>
        <v/>
      </c>
      <c r="G209" s="494">
        <f>VENTAS!F208</f>
        <v/>
      </c>
      <c r="H209" s="479">
        <f>VENTAS!K208</f>
        <v/>
      </c>
      <c r="I209" s="479">
        <f>VENTAS!M208</f>
        <v/>
      </c>
      <c r="J209" s="184">
        <f>VENTAS!L208</f>
        <v/>
      </c>
      <c r="K209" s="119">
        <f>IF(N($H209)&lt;1,"",$G209+31)</f>
        <v/>
      </c>
      <c r="L209" s="124">
        <f>IF(K209="","",TODAY()-K209)</f>
        <v/>
      </c>
      <c r="M209" s="469" t="n">
        <v>45894</v>
      </c>
      <c r="N209" s="374" t="n">
        <v>1750000</v>
      </c>
      <c r="O209" s="184">
        <f>IF(K209="","SIN ESTADO",IF(M209&lt;&gt;"","PAGA",IF(L209&gt;0,"VENCIDA",IF(L209&gt;=-5,"POR VENCER","AL DÍA"))))</f>
        <v/>
      </c>
      <c r="P209" s="185" t="inlineStr">
        <is>
          <t>TRANSFERENCIA</t>
        </is>
      </c>
      <c r="Q209" s="119">
        <f>IF(N($H209)&lt;2,"",IF(K209="","",K209+31))</f>
        <v/>
      </c>
      <c r="R209" s="124">
        <f>IF(Q209="","",TODAY()-Q209)</f>
        <v/>
      </c>
      <c r="S209" s="470" t="n">
        <v>45901</v>
      </c>
      <c r="T209" s="184" t="n">
        <v>1750000</v>
      </c>
      <c r="U209" s="184">
        <f>IF(Q209="","SIN ESTADO",IF(S209&lt;&gt;"","PAGA",IF(R209&gt;0,"VENCIDA",IF(R209&gt;=-5,"POR VENCER","AL DÍA"))))</f>
        <v/>
      </c>
      <c r="V209" s="185" t="inlineStr">
        <is>
          <t>TRANSFERENCIA</t>
        </is>
      </c>
      <c r="W209" s="119">
        <f>IF(N($H209)&lt;3,"",IF(Q209="","",Q209+31))</f>
        <v/>
      </c>
      <c r="X209" s="124">
        <f>IF(W209="","",TODAY()-W209)</f>
        <v/>
      </c>
      <c r="Y209" s="471" t="n">
        <v>45931</v>
      </c>
      <c r="Z209" s="184" t="n">
        <v>1750000</v>
      </c>
      <c r="AA209" s="184">
        <f>IF(W209="","SIN ESTADO",IF(Y209&lt;&gt;"","PAGA",IF(X209&gt;0,"VENCIDA",IF(X209&gt;=-5,"POR VENCER","AL DÍA"))))</f>
        <v/>
      </c>
      <c r="AB209" s="185" t="inlineStr">
        <is>
          <t>TRANSFERENCIA</t>
        </is>
      </c>
      <c r="AC209" s="119">
        <f>IF(N($H209)&lt;4,"",IF(W209="","",W209+31))</f>
        <v/>
      </c>
      <c r="AD209" s="124">
        <f>IF(AC209="","",TODAY()-AC209)</f>
        <v/>
      </c>
      <c r="AE209" s="497" t="n">
        <v>45966</v>
      </c>
      <c r="AF209" s="184" t="n">
        <v>1750000</v>
      </c>
      <c r="AG209" s="184">
        <f>IF(AC209="","SIN ESTADO",IF(AE209&lt;&gt;"","PAGA",IF(AD209&gt;0,"VENCIDA",IF(AD209&gt;=-5,"POR VENCER","AL DÍA"))))</f>
        <v/>
      </c>
      <c r="AH209" s="185" t="inlineStr">
        <is>
          <t>TRANSFERENCIA</t>
        </is>
      </c>
      <c r="AI209" s="119">
        <f>IF(N($H209)&lt;5,"",IF(AC209="","",AC209+31))</f>
        <v/>
      </c>
      <c r="AJ209" s="124">
        <f>IF(AI209="","",TODAY()-AI209)</f>
        <v/>
      </c>
      <c r="AK209" s="471" t="n">
        <v>45993</v>
      </c>
      <c r="AL209" s="184" t="n">
        <v>1750000</v>
      </c>
      <c r="AM209" s="184">
        <f>IF(AI209="","SIN ESTADO",IF(AK209&lt;&gt;"","PAGA",IF(AJ209&gt;0,"VENCIDA",IF(AJ209&gt;=-5,"POR VENCER","AL DÍA"))))</f>
        <v/>
      </c>
      <c r="AN209" s="185" t="inlineStr">
        <is>
          <t>TRANSFERENCIA</t>
        </is>
      </c>
      <c r="AO209" s="119">
        <f>IF(N($H209)&lt;6,"",IF(AI209="","",AI209+31))</f>
        <v/>
      </c>
      <c r="AP209" s="124">
        <f>IF(AO209="","",TODAY()-AO209)</f>
        <v/>
      </c>
      <c r="AQ209" s="488" t="n">
        <v>46027</v>
      </c>
      <c r="AR209" s="184" t="n">
        <v>1750000</v>
      </c>
      <c r="AS209" s="184">
        <f>IF(AO209="","SIN ESTADO",IF(AQ209&lt;&gt;"","PAGA",IF(AP209&gt;0,"VENCIDA",IF(AP209&gt;=-5,"POR VENCER","AL DÍA"))))</f>
        <v/>
      </c>
      <c r="AT209" s="185" t="inlineStr">
        <is>
          <t>TRANSFERENCIA</t>
        </is>
      </c>
      <c r="AU209" s="119">
        <f>IF(N($H209)&lt;7,"",IF(AO209="","",AO209+31))</f>
        <v/>
      </c>
      <c r="AV209" s="124">
        <f>IF(AU209="","",TODAY()-AU209)</f>
        <v/>
      </c>
      <c r="AW209" s="471" t="n">
        <v>46055</v>
      </c>
      <c r="AX209" s="184" t="n">
        <v>1750000</v>
      </c>
      <c r="AY209" s="184">
        <f>IF(AU209="","SIN ESTADO",IF(AW209&lt;&gt;"","PAGA",IF(AV209&gt;0,"VENCIDA",IF(AV209&gt;=-5,"POR VENCER","AL DÍA"))))</f>
        <v/>
      </c>
      <c r="AZ209" s="185" t="inlineStr">
        <is>
          <t>TRANSFERENCIA</t>
        </is>
      </c>
      <c r="BA209" s="119">
        <f>IF(N($H209)&lt;8,"",IF(AU209="","",AU209+31))</f>
        <v/>
      </c>
      <c r="BB209" s="124">
        <f>IF(BA209="","",TODAY()-BA209)</f>
        <v/>
      </c>
      <c r="BC209" s="497" t="n">
        <v>46083</v>
      </c>
      <c r="BD209" s="184" t="n">
        <v>1750000</v>
      </c>
      <c r="BE209" s="184">
        <f>IF(BA209="","SIN ESTADO",IF(BC209&lt;&gt;"","PAGA",IF(BB209&gt;0,"VENCIDA",IF(BB209&gt;=-5,"POR VENCER","AL DÍA"))))</f>
        <v/>
      </c>
      <c r="BF209" s="185" t="inlineStr">
        <is>
          <t>TRANSFERENCIA</t>
        </is>
      </c>
      <c r="BG209" s="119">
        <f>IF(N($H209)&lt;9,"",IF(BA209="","",BA209+31))</f>
        <v/>
      </c>
      <c r="BH209" s="124">
        <f>IF(BG209="","",TODAY()-BG209)</f>
        <v/>
      </c>
      <c r="BI209" s="471" t="n">
        <v>46119</v>
      </c>
      <c r="BJ209" s="184" t="n">
        <v>1750000</v>
      </c>
      <c r="BK209" s="184">
        <f>IF(BG209="","SIN ESTADO",IF(BI209&lt;&gt;"","PAGA",IF(BH209&gt;0,"VENCIDA",IF(BH209&gt;=-5,"POR VENCER","AL DÍA"))))</f>
        <v/>
      </c>
      <c r="BL209" s="185" t="inlineStr">
        <is>
          <t>TRANSFERENCIA</t>
        </is>
      </c>
      <c r="BM209" s="119">
        <f>IF(N($H209)&lt;10,"",IF(BG209="","",BG209+31))</f>
        <v/>
      </c>
      <c r="BN209" s="124">
        <f>IF(BM209="","",TODAY()-BM209)</f>
        <v/>
      </c>
      <c r="BO209" s="494" t="n">
        <v>46146</v>
      </c>
      <c r="BP209" s="184" t="n">
        <v>1750000</v>
      </c>
      <c r="BQ209" s="184">
        <f>IF(BM209="","SIN ESTADO",IF(BO209&lt;&gt;"","PAGA",IF(BN209&gt;0,"VENCIDA",IF(BN209&gt;=-5,"POR VENCER","AL DÍA"))))</f>
        <v/>
      </c>
      <c r="BR209" s="185" t="inlineStr">
        <is>
          <t>TRANSFERENCIA</t>
        </is>
      </c>
      <c r="BS209" s="119">
        <f>IF(N($H209)&lt;11,"",IF(BM209="","",BM209+31))</f>
        <v/>
      </c>
      <c r="BT209" s="124">
        <f>IF(BS209="","",TODAY()-BS209)</f>
        <v/>
      </c>
      <c r="BU209" s="494" t="n">
        <v>46177</v>
      </c>
      <c r="BV209" s="184" t="n">
        <v>1750000</v>
      </c>
      <c r="BW209" s="184">
        <f>IF(BS209="","SIN ESTADO",IF(BU209&lt;&gt;"","PAGA",IF(BT209&gt;0,"VENCIDA",IF(BT209&gt;=-5,"POR VENCER","AL DÍA"))))</f>
        <v/>
      </c>
      <c r="BX209" s="185" t="inlineStr">
        <is>
          <t>TRANSFERENCIA</t>
        </is>
      </c>
      <c r="BY209" s="119">
        <f>IF(N($H209)&lt;12,"",IF(BS209="","",BS209+31))</f>
        <v/>
      </c>
      <c r="BZ209" s="124">
        <f>IF(BY209="","",TODAY()-BY209)</f>
        <v/>
      </c>
      <c r="CA209" s="494" t="n">
        <v>46205</v>
      </c>
      <c r="CB209" s="184" t="n">
        <v>1750000</v>
      </c>
      <c r="CC209" s="184">
        <f>IF(BY209="","SIN ESTADO",IF(CA209&lt;&gt;"","PAGA",IF(BZ209&gt;0,"VENCIDA",IF(BZ209&gt;=-5,"POR VENCER","AL DÍA"))))</f>
        <v/>
      </c>
      <c r="CD209" s="185" t="inlineStr">
        <is>
          <t>TRANSFERENCIA</t>
        </is>
      </c>
      <c r="CE209" s="119">
        <f>IF(N($H209)&lt;13,"",IF(BY209="","",BY209+31))</f>
        <v/>
      </c>
      <c r="CF209" s="124">
        <f>IF(CE209="","",TODAY()-CE209)</f>
        <v/>
      </c>
      <c r="CG209" s="494" t="n">
        <v>46236</v>
      </c>
      <c r="CH209" s="184" t="n">
        <v>1750000</v>
      </c>
      <c r="CI209" s="184">
        <f>IF(CE209="","SIN ESTADO",IF(CG209&lt;&gt;"","PAGA",IF(CF209&gt;0,"VENCIDA",IF(CF209&gt;=-5,"POR VENCER","AL DÍA"))))</f>
        <v/>
      </c>
      <c r="CJ209" s="185" t="inlineStr">
        <is>
          <t>TRANSFERENCIA</t>
        </is>
      </c>
      <c r="CK209" s="119">
        <f>IF(N($H209)&lt;14,"",IF(CE209="","",CE209+31))</f>
        <v/>
      </c>
      <c r="CL209" s="124">
        <f>IF(CK209="","",TODAY()-CK209)</f>
        <v/>
      </c>
      <c r="CM209" s="494" t="n">
        <v>46269</v>
      </c>
      <c r="CN209" s="184" t="n">
        <v>1750000</v>
      </c>
      <c r="CO209" s="184">
        <f>IF(CK209="","SIN ESTADO",IF(CM209&lt;&gt;"","PAGA",IF(CL209&gt;0,"VENCIDA",IF(CL209&gt;=-5,"POR VENCER","AL DÍA"))))</f>
        <v/>
      </c>
      <c r="CP209" s="185" t="inlineStr">
        <is>
          <t>TRANSFERENCIA</t>
        </is>
      </c>
      <c r="CQ209" s="119">
        <f>IF(N($H209)&lt;15,"",IF(CK209="","",CK209+31))</f>
        <v/>
      </c>
      <c r="CR209" s="124">
        <f>IF(CQ209="","",TODAY()-CQ209)</f>
        <v/>
      </c>
      <c r="CS209" s="494" t="n"/>
      <c r="CT209" s="184" t="n"/>
      <c r="CU209" s="184">
        <f>IF(CQ209="","SIN ESTADO",IF(CS209&lt;&gt;"","PAGA",IF(CR209&gt;0,"VENCIDA",IF(CR209&gt;=-5,"POR VENCER","AL DÍA"))))</f>
        <v/>
      </c>
      <c r="CV209" s="185" t="n"/>
      <c r="CW209" s="119">
        <f>IF(N($H209)&lt;16,"",IF(CQ209="","",CQ209+31))</f>
        <v/>
      </c>
      <c r="CX209" s="124">
        <f>IF(CW209="","",TODAY()-CW209)</f>
        <v/>
      </c>
      <c r="CY209" s="494" t="n"/>
      <c r="CZ209" s="184" t="n"/>
      <c r="DA209" s="184">
        <f>IF(CW209="","SIN ESTADO",IF(CY209&lt;&gt;"","PAGA",IF(CX209&gt;0,"VENCIDA",IF(CX209&gt;=-5,"POR VENCER","AL DÍA"))))</f>
        <v/>
      </c>
      <c r="DB209" s="185" t="n"/>
      <c r="DC209" s="119">
        <f>IF(N($H209)&lt;17,"",IF(CW209="","",CW209+31))</f>
        <v/>
      </c>
      <c r="DD209" s="124">
        <f>IF(DC209="","",TODAY()-DC209)</f>
        <v/>
      </c>
      <c r="DE209" s="494" t="n"/>
      <c r="DF209" s="184" t="n"/>
      <c r="DG209" s="184">
        <f>IF(DC209="","SIN ESTADO",IF(DE209&lt;&gt;"","PAGA",IF(DD209&gt;0,"VENCIDA",IF(DD209&gt;=-5,"POR VENCER","AL DÍA"))))</f>
        <v/>
      </c>
      <c r="DH209" s="185" t="n"/>
      <c r="DI209" s="119">
        <f>IF(N($H209)&lt;18,"",IF(DC209="","",DC209+31))</f>
        <v/>
      </c>
      <c r="DJ209" s="124">
        <f>IF(DI209="","",TODAY()-DI209)</f>
        <v/>
      </c>
      <c r="DK209" s="494" t="n"/>
      <c r="DL209" s="184" t="n"/>
      <c r="DM209" s="184">
        <f>IF(DI209="","SIN ESTADO",IF(DK209&lt;&gt;"","PAGA",IF(DJ209&gt;0,"VENCIDA",IF(DJ209&gt;=-5,"POR VENCER","AL DÍA"))))</f>
        <v/>
      </c>
      <c r="DN209" s="185" t="n"/>
      <c r="DO209" s="119">
        <f>IF(N($H209)&lt;19,"",IF(DI209="","",DI209+31))</f>
        <v/>
      </c>
      <c r="DP209" s="124">
        <f>IF(DO209="","",TODAY()-DO209)</f>
        <v/>
      </c>
      <c r="DQ209" s="494" t="n"/>
      <c r="DR209" s="184" t="n"/>
      <c r="DS209" s="184">
        <f>IF(DO209="","SIN ESTADO",IF(DQ209&lt;&gt;"","PAGA",IF(DP209&gt;0,"VENCIDA",IF(DP209&gt;=-5,"POR VENCER","AL DÍA"))))</f>
        <v/>
      </c>
      <c r="DT209" s="185" t="n"/>
      <c r="DU209" s="119">
        <f>IF(N($H209)&lt;20,"",IF(DO209="","",DO209+31))</f>
        <v/>
      </c>
      <c r="DV209" s="124">
        <f>IF(DU209="","",TODAY()-DU209)</f>
        <v/>
      </c>
      <c r="DW209" s="494" t="n"/>
      <c r="DX209" s="184" t="n"/>
      <c r="DY209" s="184">
        <f>IF(DU209="","SIN ESTADO",IF(DW209&lt;&gt;"","PAGA",IF(DV209&gt;0,"VENCIDA",IF(DV209&gt;=-5,"POR VENCER","AL DÍA"))))</f>
        <v/>
      </c>
      <c r="DZ209" s="185" t="n"/>
      <c r="EA209" s="119">
        <f>IF(N($H209)&lt;21,"",IF(DU209="","",DU209+31))</f>
        <v/>
      </c>
      <c r="EB209" s="124">
        <f>IF(EA209="","",TODAY()-EA209)</f>
        <v/>
      </c>
      <c r="EC209" s="494" t="n"/>
      <c r="ED209" s="184" t="n"/>
      <c r="EE209" s="184">
        <f>IF(EA209="","SIN ESTADO",IF(EC209&lt;&gt;"","PAGA",IF(EB209&gt;0,"VENCIDA",IF(EB209&gt;=-5,"POR VENCER","AL DÍA"))))</f>
        <v/>
      </c>
      <c r="EF209" s="185" t="n"/>
      <c r="EG209" s="119">
        <f>IF(N($H209)&lt;22,"",IF(EA209="","",EA209+31))</f>
        <v/>
      </c>
      <c r="EH209" s="124">
        <f>IF(EG209="","",TODAY()-EG209)</f>
        <v/>
      </c>
      <c r="EI209" s="494" t="n"/>
      <c r="EJ209" s="184" t="n"/>
      <c r="EK209" s="184">
        <f>IF(EG209="","SIN ESTADO",IF(EI209&lt;&gt;"","PAGA",IF(EH209&gt;0,"VENCIDA",IF(EH209&gt;=-5,"POR VENCER","AL DÍA"))))</f>
        <v/>
      </c>
      <c r="EL209" s="185" t="n"/>
      <c r="EM209" s="119">
        <f>IF(N($H209)&lt;23,"",IF(EG209="","",EG209+31))</f>
        <v/>
      </c>
      <c r="EN209" s="124">
        <f>IF(EM209="","",TODAY()-EM209)</f>
        <v/>
      </c>
      <c r="EO209" s="494" t="n"/>
      <c r="EP209" s="184" t="n"/>
      <c r="EQ209" s="184">
        <f>IF(EM209="","SIN ESTADO",IF(EO209&lt;&gt;"","PAGA",IF(EN209&gt;0,"VENCIDA",IF(EN209&gt;=-5,"POR VENCER","AL DÍA"))))</f>
        <v/>
      </c>
      <c r="ER209" s="185" t="n"/>
      <c r="ES209" s="119">
        <f>IF(N($H209)&lt;24,"",IF(EM209="","",EM209+31))</f>
        <v/>
      </c>
      <c r="ET209" s="124">
        <f>IF(ES209="","",TODAY()-ES209)</f>
        <v/>
      </c>
      <c r="EU209" s="494" t="n"/>
      <c r="EV209" s="184" t="n"/>
      <c r="EW209" s="184">
        <f>IF(ES209="","SIN ESTADO",IF(EU209&lt;&gt;"","PAGA",IF(ET209&gt;0,"VENCIDA",IF(ET209&gt;=-5,"POR VENCER","AL DÍA"))))</f>
        <v/>
      </c>
      <c r="EX209" s="185" t="n"/>
      <c r="EY209" s="119">
        <f>IF(N($H209)&lt;25,"",IF(ES209="","",ES209+31))</f>
        <v/>
      </c>
      <c r="EZ209" s="124">
        <f>IF(EY209="","",TODAY()-EY209)</f>
        <v/>
      </c>
      <c r="FA209" s="494" t="n"/>
      <c r="FB209" s="184" t="n"/>
      <c r="FC209" s="184">
        <f>IF(EY209="","SIN ESTADO",IF(FA209&lt;&gt;"","PAGA",IF(EZ209&gt;0,"VENCIDA",IF(EZ209&gt;=-5,"POR VENCER","AL DÍA"))))</f>
        <v/>
      </c>
      <c r="FD209" s="185" t="n"/>
      <c r="FE209" s="119">
        <f>IF(N($H209)&lt;26,"",IF(EY209="","",EY209+31))</f>
        <v/>
      </c>
      <c r="FF209" s="124">
        <f>IF(FE209="","",TODAY()-FE209)</f>
        <v/>
      </c>
      <c r="FG209" s="494" t="n"/>
      <c r="FH209" s="184" t="n"/>
      <c r="FI209" s="184">
        <f>IF(FE209="","SIN ESTADO",IF(FG209&lt;&gt;"","PAGA",IF(FF209&gt;0,"VENCIDA",IF(FF209&gt;=-5,"POR VENCER","AL DÍA"))))</f>
        <v/>
      </c>
      <c r="FJ209" s="185" t="n"/>
      <c r="FK209" s="119">
        <f>IF(N($H209)&lt;27,"",IF(FE209="","",FE209+31))</f>
        <v/>
      </c>
      <c r="FL209" s="124">
        <f>IF(FK209="","",TODAY()-FK209)</f>
        <v/>
      </c>
      <c r="FM209" s="494" t="n"/>
      <c r="FN209" s="184" t="n"/>
      <c r="FO209" s="184">
        <f>IF(FK209="","SIN ESTADO",IF(FM209&lt;&gt;"","PAGA",IF(FL209&gt;0,"VENCIDA",IF(FL209&gt;=-5,"POR VENCER","AL DÍA"))))</f>
        <v/>
      </c>
      <c r="FP209" s="185" t="n"/>
      <c r="FQ209" s="119">
        <f>IF(N($H209)&lt;28,"",IF(FK209="","",FK209+31))</f>
        <v/>
      </c>
      <c r="FR209" s="124">
        <f>IF(FQ209="","",TODAY()-FQ209)</f>
        <v/>
      </c>
      <c r="FS209" s="494" t="n"/>
      <c r="FT209" s="184" t="n"/>
      <c r="FU209" s="184">
        <f>IF(FQ209="","SIN ESTADO",IF(FS209&lt;&gt;"","PAGA",IF(FR209&gt;0,"VENCIDA",IF(FR209&gt;=-5,"POR VENCER","AL DÍA"))))</f>
        <v/>
      </c>
      <c r="FV209" s="185" t="n"/>
      <c r="FW209" s="119">
        <f>IF(N($H209)&lt;29,"",IF(FQ209="","",FQ209+31))</f>
        <v/>
      </c>
      <c r="FX209" s="124">
        <f>IF(FW209="","",TODAY()-FW209)</f>
        <v/>
      </c>
      <c r="FY209" s="494" t="n"/>
      <c r="FZ209" s="184" t="n"/>
      <c r="GA209" s="184">
        <f>IF(FW209="","SIN ESTADO",IF(FY209&lt;&gt;"","PAGA",IF(FX209&gt;0,"VENCIDA",IF(FX209&gt;=-5,"POR VENCER","AL DÍA"))))</f>
        <v/>
      </c>
      <c r="GB209" s="185" t="n"/>
      <c r="GC209" s="119">
        <f>IF(N($H209)&lt;30,"",IF(FW209="","",FW209+31))</f>
        <v/>
      </c>
      <c r="GD209" s="124">
        <f>IF(GC209="","",TODAY()-GC209)</f>
        <v/>
      </c>
      <c r="GE209" s="494" t="n"/>
      <c r="GF209" s="184" t="n"/>
      <c r="GG209" s="184">
        <f>IF(GC209="","SIN ESTADO",IF(GE209&lt;&gt;"","PAGA",IF(GD209&gt;0,"VENCIDA",IF(GD209&gt;=-5,"POR VENCER","AL DÍA"))))</f>
        <v/>
      </c>
      <c r="GH209" s="185" t="n"/>
      <c r="GI209" s="119">
        <f>IF(N($H209)&lt;31,"",IF(GC209="","",GC209+31))</f>
        <v/>
      </c>
      <c r="GJ209" s="124">
        <f>IF(GI209="","",TODAY()-GI209)</f>
        <v/>
      </c>
      <c r="GK209" s="494" t="n"/>
      <c r="GL209" s="184" t="n"/>
      <c r="GM209" s="184">
        <f>IF(GI209="","SIN ESTADO",IF(GK209&lt;&gt;"","PAGA",IF(GJ209&gt;0,"VENCIDA",IF(GJ209&gt;=-5,"POR VENCER","AL DÍA"))))</f>
        <v/>
      </c>
      <c r="GN209" s="185" t="n"/>
      <c r="GO209" s="119">
        <f>IF(N($H209)&lt;32,"",IF(GI209="","",GI209+31))</f>
        <v/>
      </c>
      <c r="GP209" s="124">
        <f>IF(GO209="","",TODAY()-GO209)</f>
        <v/>
      </c>
      <c r="GQ209" s="494" t="n"/>
      <c r="GR209" s="184" t="n"/>
      <c r="GS209" s="184">
        <f>IF(GO209="","SIN ESTADO",IF(GQ209&lt;&gt;"","PAGA",IF(GP209&gt;0,"VENCIDA",IF(GP209&gt;=-5,"POR VENCER","AL DÍA"))))</f>
        <v/>
      </c>
      <c r="GT209" s="185" t="n"/>
      <c r="GU209" s="119">
        <f>IF(N($H209)&lt;33,"",IF(GO209="","",GO209+31))</f>
        <v/>
      </c>
      <c r="GV209" s="124">
        <f>IF(GU209="","",TODAY()-GU209)</f>
        <v/>
      </c>
      <c r="GW209" s="494" t="n"/>
      <c r="GX209" s="184" t="n"/>
      <c r="GY209" s="184">
        <f>IF(GU209="","SIN ESTADO",IF(GW209&lt;&gt;"","PAGA",IF(GV209&gt;0,"VENCIDA",IF(GV209&gt;=-5,"POR VENCER","AL DÍA"))))</f>
        <v/>
      </c>
      <c r="GZ209" s="185" t="n"/>
      <c r="HA209" s="119">
        <f>IF(N($H209)&lt;34,"",IF(GU209="","",GU209+31))</f>
        <v/>
      </c>
      <c r="HB209" s="124">
        <f>IF(HA209="","",TODAY()-HA209)</f>
        <v/>
      </c>
      <c r="HC209" s="494" t="n"/>
      <c r="HD209" s="184" t="n"/>
      <c r="HE209" s="184">
        <f>IF(HA209="","SIN ESTADO",IF(HC209&lt;&gt;"","PAGA",IF(HB209&gt;0,"VENCIDA",IF(HB209&gt;=-5,"POR VENCER","AL DÍA"))))</f>
        <v/>
      </c>
      <c r="HF209" s="185" t="n"/>
      <c r="HG209" s="119">
        <f>IF(N($H209)&lt;35,"",IF(HA209="","",HA209+31))</f>
        <v/>
      </c>
      <c r="HH209" s="124">
        <f>IF(HG209="","",TODAY()-HG209)</f>
        <v/>
      </c>
      <c r="HI209" s="494" t="n"/>
      <c r="HJ209" s="184" t="n"/>
      <c r="HK209" s="184">
        <f>IF(HG209="","SIN ESTADO",IF(HI209&lt;&gt;"","PAGA",IF(HH209&gt;0,"VENCIDA",IF(HH209&gt;=-5,"POR VENCER","AL DÍA"))))</f>
        <v/>
      </c>
      <c r="HL209" s="168" t="n"/>
      <c r="HM209" s="119">
        <f>IF(N($H209)&lt;36,"",IF(HG209="","",HG209+31))</f>
        <v/>
      </c>
      <c r="HN209" s="124">
        <f>IF(HM209="","",TODAY()-HM209)</f>
        <v/>
      </c>
      <c r="HO209" s="494" t="n"/>
      <c r="HP209" s="184" t="n"/>
      <c r="HQ209" s="184">
        <f>IF(HM209="","SIN ESTADO",IF(HO209&lt;&gt;"","PAGA",IF(HN209&gt;0,"VENCIDA",IF(HN209&gt;=-5,"POR VENCER","AL DÍA"))))</f>
        <v/>
      </c>
      <c r="HR209" s="168" t="n"/>
      <c r="HS209" s="169">
        <f>N209+T209+Z209+AF209+AL209+AR209+AX209+BD209+BJ209+BP209+BV209+CB209+CH209+CN209+CT209+CZ209+DF209+DL209+DR209+DX209+ED209+EJ209+EP209+EV209+FB209+FH209+FN209+FT209+FZ209+GF209+GL209+GR209+GX209+HD209+HJ209+HP209</f>
        <v/>
      </c>
      <c r="HU209" s="170">
        <f>IFERROR(N($J209),0)</f>
        <v/>
      </c>
      <c r="HW209" s="170">
        <f>SUMPRODUCT((MOD(COLUMN($M209:$HR209)-COLUMN($M209),6)=0)*ISNUMBER($M209:$HR209)*($M209:$HR209&gt;=RESUMEN!$C$26)*($M209:$HR209&lt;=RESUMEN!$C$27)*IFERROR(N($N209:$HS209),0))</f>
        <v/>
      </c>
      <c r="HX209" s="170">
        <f>SUMPRODUCT((MOD(COLUMN($M209:$HR209)-COLUMN($M209),6)=0)*ISNUMBER($M209:$HR209)*($M209:$HR209&gt;=RESUMEN!$C$26)*($M209:$HR209&lt;=RESUMEN!$C$27))</f>
        <v/>
      </c>
    </row>
    <row r="210" ht="15.75" customHeight="1" s="506">
      <c r="B210" s="113">
        <f>VENTAS!A209</f>
        <v/>
      </c>
      <c r="C210" s="236">
        <f>VENTAS!B209</f>
        <v/>
      </c>
      <c r="D210" s="53">
        <f>VENTAS!C209</f>
        <v/>
      </c>
      <c r="E210" s="114">
        <f>VENTAS!D209</f>
        <v/>
      </c>
      <c r="F210" s="114">
        <f>VENTAS!J209</f>
        <v/>
      </c>
      <c r="G210" s="494">
        <f>VENTAS!F209</f>
        <v/>
      </c>
      <c r="H210" s="479">
        <f>VENTAS!K209</f>
        <v/>
      </c>
      <c r="I210" s="479">
        <f>VENTAS!M209</f>
        <v/>
      </c>
      <c r="J210" s="184">
        <f>VENTAS!L209</f>
        <v/>
      </c>
      <c r="K210" s="119">
        <f>IF(N($H210)&lt;1,"",$G210+31)</f>
        <v/>
      </c>
      <c r="L210" s="124">
        <f>IF(K210="","",TODAY()-K210)</f>
        <v/>
      </c>
      <c r="M210" s="494" t="n">
        <v>46287</v>
      </c>
      <c r="N210" s="374" t="n">
        <v>500000</v>
      </c>
      <c r="O210" s="184">
        <f>IF(K210="","SIN ESTADO",IF(M210&lt;&gt;"","PAGA",IF(L210&gt;0,"VENCIDA",IF(L210&gt;=-5,"POR VENCER","AL DÍA"))))</f>
        <v/>
      </c>
      <c r="P210" s="185" t="inlineStr">
        <is>
          <t>TRANSFERENCIA</t>
        </is>
      </c>
      <c r="Q210" s="119">
        <f>IF(N($H210)&lt;2,"",IF(K210="","",K210+31))</f>
        <v/>
      </c>
      <c r="R210" s="124">
        <f>IF(Q210="","",TODAY()-Q210)</f>
        <v/>
      </c>
      <c r="S210" s="494" t="n"/>
      <c r="T210" s="184" t="n"/>
      <c r="U210" s="184">
        <f>IF(Q210="","SIN ESTADO",IF(S210&lt;&gt;"","PAGA",IF(R210&gt;0,"VENCIDA",IF(R210&gt;=-5,"POR VENCER","AL DÍA"))))</f>
        <v/>
      </c>
      <c r="V210" s="185" t="n"/>
      <c r="W210" s="119">
        <f>IF(N($H210)&lt;3,"",IF(Q210="","",Q210+31))</f>
        <v/>
      </c>
      <c r="X210" s="124">
        <f>IF(W210="","",TODAY()-W210)</f>
        <v/>
      </c>
      <c r="Y210" s="494" t="n"/>
      <c r="Z210" s="184" t="n"/>
      <c r="AA210" s="184">
        <f>IF(W210="","SIN ESTADO",IF(Y210&lt;&gt;"","PAGA",IF(X210&gt;0,"VENCIDA",IF(X210&gt;=-5,"POR VENCER","AL DÍA"))))</f>
        <v/>
      </c>
      <c r="AB210" s="185" t="n"/>
      <c r="AC210" s="119">
        <f>IF(N($H210)&lt;4,"",IF(W210="","",W210+31))</f>
        <v/>
      </c>
      <c r="AD210" s="124">
        <f>IF(AC210="","",TODAY()-AC210)</f>
        <v/>
      </c>
      <c r="AE210" s="494" t="n"/>
      <c r="AF210" s="184" t="n"/>
      <c r="AG210" s="184">
        <f>IF(AC210="","SIN ESTADO",IF(AE210&lt;&gt;"","PAGA",IF(AD210&gt;0,"VENCIDA",IF(AD210&gt;=-5,"POR VENCER","AL DÍA"))))</f>
        <v/>
      </c>
      <c r="AH210" s="185" t="n"/>
      <c r="AI210" s="119">
        <f>IF(N($H210)&lt;5,"",IF(AC210="","",AC210+31))</f>
        <v/>
      </c>
      <c r="AJ210" s="124">
        <f>IF(AI210="","",TODAY()-AI210)</f>
        <v/>
      </c>
      <c r="AK210" s="494" t="n"/>
      <c r="AL210" s="184" t="n"/>
      <c r="AM210" s="184">
        <f>IF(AI210="","SIN ESTADO",IF(AK210&lt;&gt;"","PAGA",IF(AJ210&gt;0,"VENCIDA",IF(AJ210&gt;=-5,"POR VENCER","AL DÍA"))))</f>
        <v/>
      </c>
      <c r="AN210" s="185" t="n"/>
      <c r="AO210" s="119">
        <f>IF(N($H210)&lt;6,"",IF(AI210="","",AI210+31))</f>
        <v/>
      </c>
      <c r="AP210" s="124">
        <f>IF(AO210="","",TODAY()-AO210)</f>
        <v/>
      </c>
      <c r="AQ210" s="270" t="n"/>
      <c r="AR210" s="184" t="n"/>
      <c r="AS210" s="184">
        <f>IF(AO210="","SIN ESTADO",IF(AQ210&lt;&gt;"","PAGA",IF(AP210&gt;0,"VENCIDA",IF(AP210&gt;=-5,"POR VENCER","AL DÍA"))))</f>
        <v/>
      </c>
      <c r="AT210" s="185" t="n"/>
      <c r="AU210" s="119">
        <f>IF(N($H210)&lt;7,"",IF(AO210="","",AO210+31))</f>
        <v/>
      </c>
      <c r="AV210" s="124">
        <f>IF(AU210="","",TODAY()-AU210)</f>
        <v/>
      </c>
      <c r="AW210" s="494" t="n"/>
      <c r="AX210" s="184" t="n"/>
      <c r="AY210" s="184">
        <f>IF(AU210="","SIN ESTADO",IF(AW210&lt;&gt;"","PAGA",IF(AV210&gt;0,"VENCIDA",IF(AV210&gt;=-5,"POR VENCER","AL DÍA"))))</f>
        <v/>
      </c>
      <c r="AZ210" s="185" t="n"/>
      <c r="BA210" s="119">
        <f>IF(N($H210)&lt;8,"",IF(AU210="","",AU210+31))</f>
        <v/>
      </c>
      <c r="BB210" s="124">
        <f>IF(BA210="","",TODAY()-BA210)</f>
        <v/>
      </c>
      <c r="BC210" s="494" t="n"/>
      <c r="BD210" s="184" t="n"/>
      <c r="BE210" s="184">
        <f>IF(BA210="","SIN ESTADO",IF(BC210&lt;&gt;"","PAGA",IF(BB210&gt;0,"VENCIDA",IF(BB210&gt;=-5,"POR VENCER","AL DÍA"))))</f>
        <v/>
      </c>
      <c r="BF210" s="185" t="n"/>
      <c r="BG210" s="119">
        <f>IF(N($H210)&lt;9,"",IF(BA210="","",BA210+31))</f>
        <v/>
      </c>
      <c r="BH210" s="124">
        <f>IF(BG210="","",TODAY()-BG210)</f>
        <v/>
      </c>
      <c r="BI210" s="494" t="n"/>
      <c r="BJ210" s="184" t="n"/>
      <c r="BK210" s="184">
        <f>IF(BG210="","SIN ESTADO",IF(BI210&lt;&gt;"","PAGA",IF(BH210&gt;0,"VENCIDA",IF(BH210&gt;=-5,"POR VENCER","AL DÍA"))))</f>
        <v/>
      </c>
      <c r="BL210" s="185" t="n"/>
      <c r="BM210" s="119">
        <f>IF(N($H210)&lt;10,"",IF(BG210="","",BG210+31))</f>
        <v/>
      </c>
      <c r="BN210" s="124">
        <f>IF(BM210="","",TODAY()-BM210)</f>
        <v/>
      </c>
      <c r="BO210" s="494" t="n"/>
      <c r="BP210" s="184" t="n"/>
      <c r="BQ210" s="184">
        <f>IF(BM210="","SIN ESTADO",IF(BO210&lt;&gt;"","PAGA",IF(BN210&gt;0,"VENCIDA",IF(BN210&gt;=-5,"POR VENCER","AL DÍA"))))</f>
        <v/>
      </c>
      <c r="BR210" s="185" t="n"/>
      <c r="BS210" s="119">
        <f>IF(N($H210)&lt;11,"",IF(BM210="","",BM210+31))</f>
        <v/>
      </c>
      <c r="BT210" s="124">
        <f>IF(BS210="","",TODAY()-BS210)</f>
        <v/>
      </c>
      <c r="BU210" s="494" t="n"/>
      <c r="BV210" s="184" t="n"/>
      <c r="BW210" s="184">
        <f>IF(BS210="","SIN ESTADO",IF(BU210&lt;&gt;"","PAGA",IF(BT210&gt;0,"VENCIDA",IF(BT210&gt;=-5,"POR VENCER","AL DÍA"))))</f>
        <v/>
      </c>
      <c r="BX210" s="185" t="n"/>
      <c r="BY210" s="119">
        <f>IF(N($H210)&lt;12,"",IF(BS210="","",BS210+31))</f>
        <v/>
      </c>
      <c r="BZ210" s="124">
        <f>IF(BY210="","",TODAY()-BY210)</f>
        <v/>
      </c>
      <c r="CA210" s="494" t="n"/>
      <c r="CB210" s="184" t="n"/>
      <c r="CC210" s="184">
        <f>IF(BY210="","SIN ESTADO",IF(CA210&lt;&gt;"","PAGA",IF(BZ210&gt;0,"VENCIDA",IF(BZ210&gt;=-5,"POR VENCER","AL DÍA"))))</f>
        <v/>
      </c>
      <c r="CD210" s="185" t="n"/>
      <c r="CE210" s="119">
        <f>IF(N($H210)&lt;13,"",IF(BY210="","",BY210+31))</f>
        <v/>
      </c>
      <c r="CF210" s="124">
        <f>IF(CE210="","",TODAY()-CE210)</f>
        <v/>
      </c>
      <c r="CG210" s="494" t="n"/>
      <c r="CH210" s="184" t="n"/>
      <c r="CI210" s="184">
        <f>IF(CE210="","SIN ESTADO",IF(CG210&lt;&gt;"","PAGA",IF(CF210&gt;0,"VENCIDA",IF(CF210&gt;=-5,"POR VENCER","AL DÍA"))))</f>
        <v/>
      </c>
      <c r="CJ210" s="185" t="n"/>
      <c r="CK210" s="119">
        <f>IF(N($H210)&lt;14,"",IF(CE210="","",CE210+31))</f>
        <v/>
      </c>
      <c r="CL210" s="124">
        <f>IF(CK210="","",TODAY()-CK210)</f>
        <v/>
      </c>
      <c r="CM210" s="494" t="n"/>
      <c r="CN210" s="184" t="n"/>
      <c r="CO210" s="184">
        <f>IF(CK210="","SIN ESTADO",IF(CM210&lt;&gt;"","PAGA",IF(CL210&gt;0,"VENCIDA",IF(CL210&gt;=-5,"POR VENCER","AL DÍA"))))</f>
        <v/>
      </c>
      <c r="CP210" s="185" t="n"/>
      <c r="CQ210" s="119">
        <f>IF(N($H210)&lt;15,"",IF(CK210="","",CK210+31))</f>
        <v/>
      </c>
      <c r="CR210" s="124">
        <f>IF(CQ210="","",TODAY()-CQ210)</f>
        <v/>
      </c>
      <c r="CS210" s="494" t="n"/>
      <c r="CT210" s="184" t="n"/>
      <c r="CU210" s="184">
        <f>IF(CQ210="","SIN ESTADO",IF(CS210&lt;&gt;"","PAGA",IF(CR210&gt;0,"VENCIDA",IF(CR210&gt;=-5,"POR VENCER","AL DÍA"))))</f>
        <v/>
      </c>
      <c r="CV210" s="185" t="n"/>
      <c r="CW210" s="119">
        <f>IF(N($H210)&lt;16,"",IF(CQ210="","",CQ210+31))</f>
        <v/>
      </c>
      <c r="CX210" s="124">
        <f>IF(CW210="","",TODAY()-CW210)</f>
        <v/>
      </c>
      <c r="CY210" s="494" t="n"/>
      <c r="CZ210" s="184" t="n"/>
      <c r="DA210" s="184">
        <f>IF(CW210="","SIN ESTADO",IF(CY210&lt;&gt;"","PAGA",IF(CX210&gt;0,"VENCIDA",IF(CX210&gt;=-5,"POR VENCER","AL DÍA"))))</f>
        <v/>
      </c>
      <c r="DB210" s="185" t="n"/>
      <c r="DC210" s="119">
        <f>IF(N($H210)&lt;17,"",IF(CW210="","",CW210+31))</f>
        <v/>
      </c>
      <c r="DD210" s="124">
        <f>IF(DC210="","",TODAY()-DC210)</f>
        <v/>
      </c>
      <c r="DE210" s="494" t="n"/>
      <c r="DF210" s="184" t="n"/>
      <c r="DG210" s="184">
        <f>IF(DC210="","SIN ESTADO",IF(DE210&lt;&gt;"","PAGA",IF(DD210&gt;0,"VENCIDA",IF(DD210&gt;=-5,"POR VENCER","AL DÍA"))))</f>
        <v/>
      </c>
      <c r="DH210" s="185" t="n"/>
      <c r="DI210" s="119">
        <f>IF(N($H210)&lt;18,"",IF(DC210="","",DC210+31))</f>
        <v/>
      </c>
      <c r="DJ210" s="124">
        <f>IF(DI210="","",TODAY()-DI210)</f>
        <v/>
      </c>
      <c r="DK210" s="494" t="n"/>
      <c r="DL210" s="184" t="n"/>
      <c r="DM210" s="184">
        <f>IF(DI210="","SIN ESTADO",IF(DK210&lt;&gt;"","PAGA",IF(DJ210&gt;0,"VENCIDA",IF(DJ210&gt;=-5,"POR VENCER","AL DÍA"))))</f>
        <v/>
      </c>
      <c r="DN210" s="185" t="n"/>
      <c r="DO210" s="119">
        <f>IF(N($H210)&lt;19,"",IF(DI210="","",DI210+31))</f>
        <v/>
      </c>
      <c r="DP210" s="124">
        <f>IF(DO210="","",TODAY()-DO210)</f>
        <v/>
      </c>
      <c r="DQ210" s="494" t="n"/>
      <c r="DR210" s="184" t="n"/>
      <c r="DS210" s="184">
        <f>IF(DO210="","SIN ESTADO",IF(DQ210&lt;&gt;"","PAGA",IF(DP210&gt;0,"VENCIDA",IF(DP210&gt;=-5,"POR VENCER","AL DÍA"))))</f>
        <v/>
      </c>
      <c r="DT210" s="185" t="n"/>
      <c r="DU210" s="119">
        <f>IF(N($H210)&lt;20,"",IF(DO210="","",DO210+31))</f>
        <v/>
      </c>
      <c r="DV210" s="124">
        <f>IF(DU210="","",TODAY()-DU210)</f>
        <v/>
      </c>
      <c r="DW210" s="494" t="n"/>
      <c r="DX210" s="184" t="n"/>
      <c r="DY210" s="184">
        <f>IF(DU210="","SIN ESTADO",IF(DW210&lt;&gt;"","PAGA",IF(DV210&gt;0,"VENCIDA",IF(DV210&gt;=-5,"POR VENCER","AL DÍA"))))</f>
        <v/>
      </c>
      <c r="DZ210" s="185" t="n"/>
      <c r="EA210" s="119">
        <f>IF(N($H210)&lt;21,"",IF(DU210="","",DU210+31))</f>
        <v/>
      </c>
      <c r="EB210" s="124">
        <f>IF(EA210="","",TODAY()-EA210)</f>
        <v/>
      </c>
      <c r="EC210" s="494" t="n"/>
      <c r="ED210" s="184" t="n"/>
      <c r="EE210" s="184">
        <f>IF(EA210="","SIN ESTADO",IF(EC210&lt;&gt;"","PAGA",IF(EB210&gt;0,"VENCIDA",IF(EB210&gt;=-5,"POR VENCER","AL DÍA"))))</f>
        <v/>
      </c>
      <c r="EF210" s="185" t="n"/>
      <c r="EG210" s="119">
        <f>IF(N($H210)&lt;22,"",IF(EA210="","",EA210+31))</f>
        <v/>
      </c>
      <c r="EH210" s="124">
        <f>IF(EG210="","",TODAY()-EG210)</f>
        <v/>
      </c>
      <c r="EI210" s="494" t="n"/>
      <c r="EJ210" s="184" t="n"/>
      <c r="EK210" s="184">
        <f>IF(EG210="","SIN ESTADO",IF(EI210&lt;&gt;"","PAGA",IF(EH210&gt;0,"VENCIDA",IF(EH210&gt;=-5,"POR VENCER","AL DÍA"))))</f>
        <v/>
      </c>
      <c r="EL210" s="185" t="n"/>
      <c r="EM210" s="119">
        <f>IF(N($H210)&lt;23,"",IF(EG210="","",EG210+31))</f>
        <v/>
      </c>
      <c r="EN210" s="124">
        <f>IF(EM210="","",TODAY()-EM210)</f>
        <v/>
      </c>
      <c r="EO210" s="494" t="n"/>
      <c r="EP210" s="184" t="n"/>
      <c r="EQ210" s="184">
        <f>IF(EM210="","SIN ESTADO",IF(EO210&lt;&gt;"","PAGA",IF(EN210&gt;0,"VENCIDA",IF(EN210&gt;=-5,"POR VENCER","AL DÍA"))))</f>
        <v/>
      </c>
      <c r="ER210" s="185" t="n"/>
      <c r="ES210" s="119">
        <f>IF(N($H210)&lt;24,"",IF(EM210="","",EM210+31))</f>
        <v/>
      </c>
      <c r="ET210" s="124">
        <f>IF(ES210="","",TODAY()-ES210)</f>
        <v/>
      </c>
      <c r="EU210" s="494" t="n"/>
      <c r="EV210" s="184" t="n"/>
      <c r="EW210" s="184">
        <f>IF(ES210="","SIN ESTADO",IF(EU210&lt;&gt;"","PAGA",IF(ET210&gt;0,"VENCIDA",IF(ET210&gt;=-5,"POR VENCER","AL DÍA"))))</f>
        <v/>
      </c>
      <c r="EX210" s="185" t="n"/>
      <c r="EY210" s="119">
        <f>IF(N($H210)&lt;25,"",IF(ES210="","",ES210+31))</f>
        <v/>
      </c>
      <c r="EZ210" s="124">
        <f>IF(EY210="","",TODAY()-EY210)</f>
        <v/>
      </c>
      <c r="FA210" s="494" t="n"/>
      <c r="FB210" s="184" t="n"/>
      <c r="FC210" s="184">
        <f>IF(EY210="","SIN ESTADO",IF(FA210&lt;&gt;"","PAGA",IF(EZ210&gt;0,"VENCIDA",IF(EZ210&gt;=-5,"POR VENCER","AL DÍA"))))</f>
        <v/>
      </c>
      <c r="FD210" s="185" t="n"/>
      <c r="FE210" s="119">
        <f>IF(N($H210)&lt;26,"",IF(EY210="","",EY210+31))</f>
        <v/>
      </c>
      <c r="FF210" s="124">
        <f>IF(FE210="","",TODAY()-FE210)</f>
        <v/>
      </c>
      <c r="FG210" s="494" t="n"/>
      <c r="FH210" s="184" t="n"/>
      <c r="FI210" s="184">
        <f>IF(FE210="","SIN ESTADO",IF(FG210&lt;&gt;"","PAGA",IF(FF210&gt;0,"VENCIDA",IF(FF210&gt;=-5,"POR VENCER","AL DÍA"))))</f>
        <v/>
      </c>
      <c r="FJ210" s="185" t="n"/>
      <c r="FK210" s="119">
        <f>IF(N($H210)&lt;27,"",IF(FE210="","",FE210+31))</f>
        <v/>
      </c>
      <c r="FL210" s="124">
        <f>IF(FK210="","",TODAY()-FK210)</f>
        <v/>
      </c>
      <c r="FM210" s="494" t="n"/>
      <c r="FN210" s="184" t="n"/>
      <c r="FO210" s="184">
        <f>IF(FK210="","SIN ESTADO",IF(FM210&lt;&gt;"","PAGA",IF(FL210&gt;0,"VENCIDA",IF(FL210&gt;=-5,"POR VENCER","AL DÍA"))))</f>
        <v/>
      </c>
      <c r="FP210" s="185" t="n"/>
      <c r="FQ210" s="119">
        <f>IF(N($H210)&lt;28,"",IF(FK210="","",FK210+31))</f>
        <v/>
      </c>
      <c r="FR210" s="124">
        <f>IF(FQ210="","",TODAY()-FQ210)</f>
        <v/>
      </c>
      <c r="FS210" s="494" t="n"/>
      <c r="FT210" s="184" t="n"/>
      <c r="FU210" s="184">
        <f>IF(FQ210="","SIN ESTADO",IF(FS210&lt;&gt;"","PAGA",IF(FR210&gt;0,"VENCIDA",IF(FR210&gt;=-5,"POR VENCER","AL DÍA"))))</f>
        <v/>
      </c>
      <c r="FV210" s="185" t="n"/>
      <c r="FW210" s="119">
        <f>IF(N($H210)&lt;29,"",IF(FQ210="","",FQ210+31))</f>
        <v/>
      </c>
      <c r="FX210" s="124">
        <f>IF(FW210="","",TODAY()-FW210)</f>
        <v/>
      </c>
      <c r="FY210" s="494" t="n"/>
      <c r="FZ210" s="184" t="n"/>
      <c r="GA210" s="184">
        <f>IF(FW210="","SIN ESTADO",IF(FY210&lt;&gt;"","PAGA",IF(FX210&gt;0,"VENCIDA",IF(FX210&gt;=-5,"POR VENCER","AL DÍA"))))</f>
        <v/>
      </c>
      <c r="GB210" s="185" t="n"/>
      <c r="GC210" s="119">
        <f>IF(N($H210)&lt;30,"",IF(FW210="","",FW210+31))</f>
        <v/>
      </c>
      <c r="GD210" s="124">
        <f>IF(GC210="","",TODAY()-GC210)</f>
        <v/>
      </c>
      <c r="GE210" s="494" t="n"/>
      <c r="GF210" s="184" t="n"/>
      <c r="GG210" s="184">
        <f>IF(GC210="","SIN ESTADO",IF(GE210&lt;&gt;"","PAGA",IF(GD210&gt;0,"VENCIDA",IF(GD210&gt;=-5,"POR VENCER","AL DÍA"))))</f>
        <v/>
      </c>
      <c r="GH210" s="185" t="n"/>
      <c r="GI210" s="119">
        <f>IF(N($H210)&lt;31,"",IF(GC210="","",GC210+31))</f>
        <v/>
      </c>
      <c r="GJ210" s="124">
        <f>IF(GI210="","",TODAY()-GI210)</f>
        <v/>
      </c>
      <c r="GK210" s="494" t="n"/>
      <c r="GL210" s="184" t="n"/>
      <c r="GM210" s="184">
        <f>IF(GI210="","SIN ESTADO",IF(GK210&lt;&gt;"","PAGA",IF(GJ210&gt;0,"VENCIDA",IF(GJ210&gt;=-5,"POR VENCER","AL DÍA"))))</f>
        <v/>
      </c>
      <c r="GN210" s="185" t="n"/>
      <c r="GO210" s="119">
        <f>IF(N($H210)&lt;32,"",IF(GI210="","",GI210+31))</f>
        <v/>
      </c>
      <c r="GP210" s="124">
        <f>IF(GO210="","",TODAY()-GO210)</f>
        <v/>
      </c>
      <c r="GQ210" s="494" t="n"/>
      <c r="GR210" s="184" t="n"/>
      <c r="GS210" s="184">
        <f>IF(GO210="","SIN ESTADO",IF(GQ210&lt;&gt;"","PAGA",IF(GP210&gt;0,"VENCIDA",IF(GP210&gt;=-5,"POR VENCER","AL DÍA"))))</f>
        <v/>
      </c>
      <c r="GT210" s="185" t="n"/>
      <c r="GU210" s="119">
        <f>IF(N($H210)&lt;33,"",IF(GO210="","",GO210+31))</f>
        <v/>
      </c>
      <c r="GV210" s="124">
        <f>IF(GU210="","",TODAY()-GU210)</f>
        <v/>
      </c>
      <c r="GW210" s="494" t="n"/>
      <c r="GX210" s="184" t="n"/>
      <c r="GY210" s="184">
        <f>IF(GU210="","SIN ESTADO",IF(GW210&lt;&gt;"","PAGA",IF(GV210&gt;0,"VENCIDA",IF(GV210&gt;=-5,"POR VENCER","AL DÍA"))))</f>
        <v/>
      </c>
      <c r="GZ210" s="185" t="n"/>
      <c r="HA210" s="119">
        <f>IF(N($H210)&lt;34,"",IF(GU210="","",GU210+31))</f>
        <v/>
      </c>
      <c r="HB210" s="124">
        <f>IF(HA210="","",TODAY()-HA210)</f>
        <v/>
      </c>
      <c r="HC210" s="494" t="n"/>
      <c r="HD210" s="184" t="n"/>
      <c r="HE210" s="184">
        <f>IF(HA210="","SIN ESTADO",IF(HC210&lt;&gt;"","PAGA",IF(HB210&gt;0,"VENCIDA",IF(HB210&gt;=-5,"POR VENCER","AL DÍA"))))</f>
        <v/>
      </c>
      <c r="HF210" s="185" t="n"/>
      <c r="HG210" s="119">
        <f>IF(N($H210)&lt;35,"",IF(HA210="","",HA210+31))</f>
        <v/>
      </c>
      <c r="HH210" s="124">
        <f>IF(HG210="","",TODAY()-HG210)</f>
        <v/>
      </c>
      <c r="HI210" s="494" t="n"/>
      <c r="HJ210" s="184" t="n"/>
      <c r="HK210" s="184">
        <f>IF(HG210="","SIN ESTADO",IF(HI210&lt;&gt;"","PAGA",IF(HH210&gt;0,"VENCIDA",IF(HH210&gt;=-5,"POR VENCER","AL DÍA"))))</f>
        <v/>
      </c>
      <c r="HL210" s="168" t="n"/>
      <c r="HM210" s="119">
        <f>IF(N($H210)&lt;36,"",IF(HG210="","",HG210+31))</f>
        <v/>
      </c>
      <c r="HN210" s="124">
        <f>IF(HM210="","",TODAY()-HM210)</f>
        <v/>
      </c>
      <c r="HO210" s="494" t="n"/>
      <c r="HP210" s="184" t="n"/>
      <c r="HQ210" s="184">
        <f>IF(HM210="","SIN ESTADO",IF(HO210&lt;&gt;"","PAGA",IF(HN210&gt;0,"VENCIDA",IF(HN210&gt;=-5,"POR VENCER","AL DÍA"))))</f>
        <v/>
      </c>
      <c r="HR210" s="168" t="n"/>
      <c r="HS210" s="169">
        <f>N210+T210+Z210+AF210+AL210+AR210+AX210+BD210+BJ210+BP210+BV210+CB210+CH210+CN210+CT210+CZ210+DF210+DL210+DR210+DX210+ED210+EJ210+EP210+EV210+FB210+FH210+FN210+FT210+FZ210+GF210+GL210+GR210+GX210+HD210+HJ210+HP210</f>
        <v/>
      </c>
      <c r="HU210" s="170">
        <f>IFERROR(N($J210),0)</f>
        <v/>
      </c>
      <c r="HW210" s="170">
        <f>SUMPRODUCT((MOD(COLUMN($M210:$HR210)-COLUMN($M210),6)=0)*ISNUMBER($M210:$HR210)*($M210:$HR210&gt;=RESUMEN!$C$26)*($M210:$HR210&lt;=RESUMEN!$C$27)*IFERROR(N($N210:$HS210),0))</f>
        <v/>
      </c>
      <c r="HX210" s="170">
        <f>SUMPRODUCT((MOD(COLUMN($M210:$HR210)-COLUMN($M210),6)=0)*ISNUMBER($M210:$HR210)*($M210:$HR210&gt;=RESUMEN!$C$26)*($M210:$HR210&lt;=RESUMEN!$C$27))</f>
        <v/>
      </c>
    </row>
    <row r="211" ht="15.75" customHeight="1" s="506">
      <c r="B211" s="113">
        <f>VENTAS!A210</f>
        <v/>
      </c>
      <c r="C211" s="236">
        <f>VENTAS!B210</f>
        <v/>
      </c>
      <c r="D211" s="53">
        <f>VENTAS!C210</f>
        <v/>
      </c>
      <c r="E211" s="114">
        <f>VENTAS!D210</f>
        <v/>
      </c>
      <c r="F211" s="114">
        <f>VENTAS!J210</f>
        <v/>
      </c>
      <c r="G211" s="494">
        <f>VENTAS!F210</f>
        <v/>
      </c>
      <c r="H211" s="479">
        <f>VENTAS!K210</f>
        <v/>
      </c>
      <c r="I211" s="479">
        <f>VENTAS!M210</f>
        <v/>
      </c>
      <c r="J211" s="184">
        <f>VENTAS!L210</f>
        <v/>
      </c>
      <c r="K211" s="119">
        <f>IF(N($H211)&lt;1,"",$G211+31)</f>
        <v/>
      </c>
      <c r="L211" s="124">
        <f>IF(K211="","",TODAY()-K211)</f>
        <v/>
      </c>
      <c r="M211" s="494" t="n"/>
      <c r="N211" s="374" t="n"/>
      <c r="O211" s="184">
        <f>IF(K211="","SIN ESTADO",IF(M211&lt;&gt;"","PAGA",IF(L211&gt;0,"VENCIDA",IF(L211&gt;=-5,"POR VENCER","AL DÍA"))))</f>
        <v/>
      </c>
      <c r="P211" s="185" t="n"/>
      <c r="Q211" s="119">
        <f>IF(N($H211)&lt;2,"",IF(K211="","",K211+31))</f>
        <v/>
      </c>
      <c r="R211" s="124">
        <f>IF(Q211="","",TODAY()-Q211)</f>
        <v/>
      </c>
      <c r="S211" s="494" t="n"/>
      <c r="T211" s="184" t="n"/>
      <c r="U211" s="184">
        <f>IF(Q211="","SIN ESTADO",IF(S211&lt;&gt;"","PAGA",IF(R211&gt;0,"VENCIDA",IF(R211&gt;=-5,"POR VENCER","AL DÍA"))))</f>
        <v/>
      </c>
      <c r="V211" s="185" t="n"/>
      <c r="W211" s="119">
        <f>IF(N($H211)&lt;3,"",IF(Q211="","",Q211+31))</f>
        <v/>
      </c>
      <c r="X211" s="124">
        <f>IF(W211="","",TODAY()-W211)</f>
        <v/>
      </c>
      <c r="Y211" s="494" t="n"/>
      <c r="Z211" s="184" t="n"/>
      <c r="AA211" s="184">
        <f>IF(W211="","SIN ESTADO",IF(Y211&lt;&gt;"","PAGA",IF(X211&gt;0,"VENCIDA",IF(X211&gt;=-5,"POR VENCER","AL DÍA"))))</f>
        <v/>
      </c>
      <c r="AB211" s="185" t="n"/>
      <c r="AC211" s="119">
        <f>IF(N($H211)&lt;4,"",IF(W211="","",W211+31))</f>
        <v/>
      </c>
      <c r="AD211" s="124">
        <f>IF(AC211="","",TODAY()-AC211)</f>
        <v/>
      </c>
      <c r="AE211" s="494" t="n"/>
      <c r="AF211" s="184" t="n"/>
      <c r="AG211" s="184">
        <f>IF(AC211="","SIN ESTADO",IF(AE211&lt;&gt;"","PAGA",IF(AD211&gt;0,"VENCIDA",IF(AD211&gt;=-5,"POR VENCER","AL DÍA"))))</f>
        <v/>
      </c>
      <c r="AH211" s="185" t="n"/>
      <c r="AI211" s="119">
        <f>IF(N($H211)&lt;5,"",IF(AC211="","",AC211+31))</f>
        <v/>
      </c>
      <c r="AJ211" s="124">
        <f>IF(AI211="","",TODAY()-AI211)</f>
        <v/>
      </c>
      <c r="AK211" s="494" t="n"/>
      <c r="AL211" s="184" t="n"/>
      <c r="AM211" s="184">
        <f>IF(AI211="","SIN ESTADO",IF(AK211&lt;&gt;"","PAGA",IF(AJ211&gt;0,"VENCIDA",IF(AJ211&gt;=-5,"POR VENCER","AL DÍA"))))</f>
        <v/>
      </c>
      <c r="AN211" s="185" t="n"/>
      <c r="AO211" s="119">
        <f>IF(N($H211)&lt;6,"",IF(AI211="","",AI211+31))</f>
        <v/>
      </c>
      <c r="AP211" s="124">
        <f>IF(AO211="","",TODAY()-AO211)</f>
        <v/>
      </c>
      <c r="AQ211" s="270" t="n"/>
      <c r="AR211" s="184" t="n"/>
      <c r="AS211" s="184">
        <f>IF(AO211="","SIN ESTADO",IF(AQ211&lt;&gt;"","PAGA",IF(AP211&gt;0,"VENCIDA",IF(AP211&gt;=-5,"POR VENCER","AL DÍA"))))</f>
        <v/>
      </c>
      <c r="AT211" s="185" t="n"/>
      <c r="AU211" s="119">
        <f>IF(N($H211)&lt;7,"",IF(AO211="","",AO211+31))</f>
        <v/>
      </c>
      <c r="AV211" s="124">
        <f>IF(AU211="","",TODAY()-AU211)</f>
        <v/>
      </c>
      <c r="AW211" s="494" t="n"/>
      <c r="AX211" s="184" t="n"/>
      <c r="AY211" s="184">
        <f>IF(AU211="","SIN ESTADO",IF(AW211&lt;&gt;"","PAGA",IF(AV211&gt;0,"VENCIDA",IF(AV211&gt;=-5,"POR VENCER","AL DÍA"))))</f>
        <v/>
      </c>
      <c r="AZ211" s="185" t="n"/>
      <c r="BA211" s="119">
        <f>IF(N($H211)&lt;8,"",IF(AU211="","",AU211+31))</f>
        <v/>
      </c>
      <c r="BB211" s="124">
        <f>IF(BA211="","",TODAY()-BA211)</f>
        <v/>
      </c>
      <c r="BC211" s="494" t="n"/>
      <c r="BD211" s="184" t="n"/>
      <c r="BE211" s="184">
        <f>IF(BA211="","SIN ESTADO",IF(BC211&lt;&gt;"","PAGA",IF(BB211&gt;0,"VENCIDA",IF(BB211&gt;=-5,"POR VENCER","AL DÍA"))))</f>
        <v/>
      </c>
      <c r="BF211" s="185" t="n"/>
      <c r="BG211" s="119">
        <f>IF(N($H211)&lt;9,"",IF(BA211="","",BA211+31))</f>
        <v/>
      </c>
      <c r="BH211" s="124">
        <f>IF(BG211="","",TODAY()-BG211)</f>
        <v/>
      </c>
      <c r="BI211" s="494" t="n"/>
      <c r="BJ211" s="184" t="n"/>
      <c r="BK211" s="184">
        <f>IF(BG211="","SIN ESTADO",IF(BI211&lt;&gt;"","PAGA",IF(BH211&gt;0,"VENCIDA",IF(BH211&gt;=-5,"POR VENCER","AL DÍA"))))</f>
        <v/>
      </c>
      <c r="BL211" s="185" t="n"/>
      <c r="BM211" s="119">
        <f>IF(N($H211)&lt;10,"",IF(BG211="","",BG211+31))</f>
        <v/>
      </c>
      <c r="BN211" s="124">
        <f>IF(BM211="","",TODAY()-BM211)</f>
        <v/>
      </c>
      <c r="BO211" s="494" t="n"/>
      <c r="BP211" s="184" t="n"/>
      <c r="BQ211" s="184">
        <f>IF(BM211="","SIN ESTADO",IF(BO211&lt;&gt;"","PAGA",IF(BN211&gt;0,"VENCIDA",IF(BN211&gt;=-5,"POR VENCER","AL DÍA"))))</f>
        <v/>
      </c>
      <c r="BR211" s="185" t="n"/>
      <c r="BS211" s="119">
        <f>IF(N($H211)&lt;11,"",IF(BM211="","",BM211+31))</f>
        <v/>
      </c>
      <c r="BT211" s="124">
        <f>IF(BS211="","",TODAY()-BS211)</f>
        <v/>
      </c>
      <c r="BU211" s="494" t="n"/>
      <c r="BV211" s="184" t="n"/>
      <c r="BW211" s="184">
        <f>IF(BS211="","SIN ESTADO",IF(BU211&lt;&gt;"","PAGA",IF(BT211&gt;0,"VENCIDA",IF(BT211&gt;=-5,"POR VENCER","AL DÍA"))))</f>
        <v/>
      </c>
      <c r="BX211" s="185" t="n"/>
      <c r="BY211" s="119">
        <f>IF(N($H211)&lt;12,"",IF(BS211="","",BS211+31))</f>
        <v/>
      </c>
      <c r="BZ211" s="124">
        <f>IF(BY211="","",TODAY()-BY211)</f>
        <v/>
      </c>
      <c r="CA211" s="494" t="n"/>
      <c r="CB211" s="184" t="n"/>
      <c r="CC211" s="184">
        <f>IF(BY211="","SIN ESTADO",IF(CA211&lt;&gt;"","PAGA",IF(BZ211&gt;0,"VENCIDA",IF(BZ211&gt;=-5,"POR VENCER","AL DÍA"))))</f>
        <v/>
      </c>
      <c r="CD211" s="185" t="n"/>
      <c r="CE211" s="119">
        <f>IF(N($H211)&lt;13,"",IF(BY211="","",BY211+31))</f>
        <v/>
      </c>
      <c r="CF211" s="124">
        <f>IF(CE211="","",TODAY()-CE211)</f>
        <v/>
      </c>
      <c r="CG211" s="494" t="n"/>
      <c r="CH211" s="184" t="n"/>
      <c r="CI211" s="184">
        <f>IF(CE211="","SIN ESTADO",IF(CG211&lt;&gt;"","PAGA",IF(CF211&gt;0,"VENCIDA",IF(CF211&gt;=-5,"POR VENCER","AL DÍA"))))</f>
        <v/>
      </c>
      <c r="CJ211" s="185" t="n"/>
      <c r="CK211" s="119">
        <f>IF(N($H211)&lt;14,"",IF(CE211="","",CE211+31))</f>
        <v/>
      </c>
      <c r="CL211" s="124">
        <f>IF(CK211="","",TODAY()-CK211)</f>
        <v/>
      </c>
      <c r="CM211" s="494" t="n"/>
      <c r="CN211" s="184" t="n"/>
      <c r="CO211" s="184">
        <f>IF(CK211="","SIN ESTADO",IF(CM211&lt;&gt;"","PAGA",IF(CL211&gt;0,"VENCIDA",IF(CL211&gt;=-5,"POR VENCER","AL DÍA"))))</f>
        <v/>
      </c>
      <c r="CP211" s="185" t="n"/>
      <c r="CQ211" s="119">
        <f>IF(N($H211)&lt;15,"",IF(CK211="","",CK211+31))</f>
        <v/>
      </c>
      <c r="CR211" s="124">
        <f>IF(CQ211="","",TODAY()-CQ211)</f>
        <v/>
      </c>
      <c r="CS211" s="494" t="n"/>
      <c r="CT211" s="184" t="n"/>
      <c r="CU211" s="184">
        <f>IF(CQ211="","SIN ESTADO",IF(CS211&lt;&gt;"","PAGA",IF(CR211&gt;0,"VENCIDA",IF(CR211&gt;=-5,"POR VENCER","AL DÍA"))))</f>
        <v/>
      </c>
      <c r="CV211" s="185" t="n"/>
      <c r="CW211" s="119">
        <f>IF(N($H211)&lt;16,"",IF(CQ211="","",CQ211+31))</f>
        <v/>
      </c>
      <c r="CX211" s="124">
        <f>IF(CW211="","",TODAY()-CW211)</f>
        <v/>
      </c>
      <c r="CY211" s="494" t="n"/>
      <c r="CZ211" s="184" t="n"/>
      <c r="DA211" s="184">
        <f>IF(CW211="","SIN ESTADO",IF(CY211&lt;&gt;"","PAGA",IF(CX211&gt;0,"VENCIDA",IF(CX211&gt;=-5,"POR VENCER","AL DÍA"))))</f>
        <v/>
      </c>
      <c r="DB211" s="185" t="n"/>
      <c r="DC211" s="119">
        <f>IF(N($H211)&lt;17,"",IF(CW211="","",CW211+31))</f>
        <v/>
      </c>
      <c r="DD211" s="124">
        <f>IF(DC211="","",TODAY()-DC211)</f>
        <v/>
      </c>
      <c r="DE211" s="494" t="n"/>
      <c r="DF211" s="184" t="n"/>
      <c r="DG211" s="184">
        <f>IF(DC211="","SIN ESTADO",IF(DE211&lt;&gt;"","PAGA",IF(DD211&gt;0,"VENCIDA",IF(DD211&gt;=-5,"POR VENCER","AL DÍA"))))</f>
        <v/>
      </c>
      <c r="DH211" s="185" t="n"/>
      <c r="DI211" s="119">
        <f>IF(N($H211)&lt;18,"",IF(DC211="","",DC211+31))</f>
        <v/>
      </c>
      <c r="DJ211" s="124">
        <f>IF(DI211="","",TODAY()-DI211)</f>
        <v/>
      </c>
      <c r="DK211" s="494" t="n"/>
      <c r="DL211" s="184" t="n"/>
      <c r="DM211" s="184">
        <f>IF(DI211="","SIN ESTADO",IF(DK211&lt;&gt;"","PAGA",IF(DJ211&gt;0,"VENCIDA",IF(DJ211&gt;=-5,"POR VENCER","AL DÍA"))))</f>
        <v/>
      </c>
      <c r="DN211" s="185" t="n"/>
      <c r="DO211" s="119">
        <f>IF(N($H211)&lt;19,"",IF(DI211="","",DI211+31))</f>
        <v/>
      </c>
      <c r="DP211" s="124">
        <f>IF(DO211="","",TODAY()-DO211)</f>
        <v/>
      </c>
      <c r="DQ211" s="494" t="n"/>
      <c r="DR211" s="184" t="n"/>
      <c r="DS211" s="184">
        <f>IF(DO211="","SIN ESTADO",IF(DQ211&lt;&gt;"","PAGA",IF(DP211&gt;0,"VENCIDA",IF(DP211&gt;=-5,"POR VENCER","AL DÍA"))))</f>
        <v/>
      </c>
      <c r="DT211" s="185" t="n"/>
      <c r="DU211" s="119">
        <f>IF(N($H211)&lt;20,"",IF(DO211="","",DO211+31))</f>
        <v/>
      </c>
      <c r="DV211" s="124">
        <f>IF(DU211="","",TODAY()-DU211)</f>
        <v/>
      </c>
      <c r="DW211" s="494" t="n"/>
      <c r="DX211" s="184" t="n"/>
      <c r="DY211" s="184">
        <f>IF(DU211="","SIN ESTADO",IF(DW211&lt;&gt;"","PAGA",IF(DV211&gt;0,"VENCIDA",IF(DV211&gt;=-5,"POR VENCER","AL DÍA"))))</f>
        <v/>
      </c>
      <c r="DZ211" s="185" t="n"/>
      <c r="EA211" s="119">
        <f>IF(N($H211)&lt;21,"",IF(DU211="","",DU211+31))</f>
        <v/>
      </c>
      <c r="EB211" s="124">
        <f>IF(EA211="","",TODAY()-EA211)</f>
        <v/>
      </c>
      <c r="EC211" s="494" t="n"/>
      <c r="ED211" s="184" t="n"/>
      <c r="EE211" s="184">
        <f>IF(EA211="","SIN ESTADO",IF(EC211&lt;&gt;"","PAGA",IF(EB211&gt;0,"VENCIDA",IF(EB211&gt;=-5,"POR VENCER","AL DÍA"))))</f>
        <v/>
      </c>
      <c r="EF211" s="185" t="n"/>
      <c r="EG211" s="119">
        <f>IF(N($H211)&lt;22,"",IF(EA211="","",EA211+31))</f>
        <v/>
      </c>
      <c r="EH211" s="124">
        <f>IF(EG211="","",TODAY()-EG211)</f>
        <v/>
      </c>
      <c r="EI211" s="494" t="n"/>
      <c r="EJ211" s="184" t="n"/>
      <c r="EK211" s="184">
        <f>IF(EG211="","SIN ESTADO",IF(EI211&lt;&gt;"","PAGA",IF(EH211&gt;0,"VENCIDA",IF(EH211&gt;=-5,"POR VENCER","AL DÍA"))))</f>
        <v/>
      </c>
      <c r="EL211" s="185" t="n"/>
      <c r="EM211" s="119">
        <f>IF(N($H211)&lt;23,"",IF(EG211="","",EG211+31))</f>
        <v/>
      </c>
      <c r="EN211" s="124">
        <f>IF(EM211="","",TODAY()-EM211)</f>
        <v/>
      </c>
      <c r="EO211" s="494" t="n"/>
      <c r="EP211" s="184" t="n"/>
      <c r="EQ211" s="184">
        <f>IF(EM211="","SIN ESTADO",IF(EO211&lt;&gt;"","PAGA",IF(EN211&gt;0,"VENCIDA",IF(EN211&gt;=-5,"POR VENCER","AL DÍA"))))</f>
        <v/>
      </c>
      <c r="ER211" s="185" t="n"/>
      <c r="ES211" s="119">
        <f>IF(N($H211)&lt;24,"",IF(EM211="","",EM211+31))</f>
        <v/>
      </c>
      <c r="ET211" s="124">
        <f>IF(ES211="","",TODAY()-ES211)</f>
        <v/>
      </c>
      <c r="EU211" s="494" t="n"/>
      <c r="EV211" s="184" t="n"/>
      <c r="EW211" s="184">
        <f>IF(ES211="","SIN ESTADO",IF(EU211&lt;&gt;"","PAGA",IF(ET211&gt;0,"VENCIDA",IF(ET211&gt;=-5,"POR VENCER","AL DÍA"))))</f>
        <v/>
      </c>
      <c r="EX211" s="185" t="n"/>
      <c r="EY211" s="119">
        <f>IF(N($H211)&lt;25,"",IF(ES211="","",ES211+31))</f>
        <v/>
      </c>
      <c r="EZ211" s="124">
        <f>IF(EY211="","",TODAY()-EY211)</f>
        <v/>
      </c>
      <c r="FA211" s="494" t="n"/>
      <c r="FB211" s="184" t="n"/>
      <c r="FC211" s="184">
        <f>IF(EY211="","SIN ESTADO",IF(FA211&lt;&gt;"","PAGA",IF(EZ211&gt;0,"VENCIDA",IF(EZ211&gt;=-5,"POR VENCER","AL DÍA"))))</f>
        <v/>
      </c>
      <c r="FD211" s="185" t="n"/>
      <c r="FE211" s="119">
        <f>IF(N($H211)&lt;26,"",IF(EY211="","",EY211+31))</f>
        <v/>
      </c>
      <c r="FF211" s="124">
        <f>IF(FE211="","",TODAY()-FE211)</f>
        <v/>
      </c>
      <c r="FG211" s="494" t="n"/>
      <c r="FH211" s="184" t="n"/>
      <c r="FI211" s="184">
        <f>IF(FE211="","SIN ESTADO",IF(FG211&lt;&gt;"","PAGA",IF(FF211&gt;0,"VENCIDA",IF(FF211&gt;=-5,"POR VENCER","AL DÍA"))))</f>
        <v/>
      </c>
      <c r="FJ211" s="185" t="n"/>
      <c r="FK211" s="119">
        <f>IF(N($H211)&lt;27,"",IF(FE211="","",FE211+31))</f>
        <v/>
      </c>
      <c r="FL211" s="124">
        <f>IF(FK211="","",TODAY()-FK211)</f>
        <v/>
      </c>
      <c r="FM211" s="494" t="n"/>
      <c r="FN211" s="184" t="n"/>
      <c r="FO211" s="184">
        <f>IF(FK211="","SIN ESTADO",IF(FM211&lt;&gt;"","PAGA",IF(FL211&gt;0,"VENCIDA",IF(FL211&gt;=-5,"POR VENCER","AL DÍA"))))</f>
        <v/>
      </c>
      <c r="FP211" s="185" t="n"/>
      <c r="FQ211" s="119">
        <f>IF(N($H211)&lt;28,"",IF(FK211="","",FK211+31))</f>
        <v/>
      </c>
      <c r="FR211" s="124">
        <f>IF(FQ211="","",TODAY()-FQ211)</f>
        <v/>
      </c>
      <c r="FS211" s="494" t="n"/>
      <c r="FT211" s="184" t="n"/>
      <c r="FU211" s="184">
        <f>IF(FQ211="","SIN ESTADO",IF(FS211&lt;&gt;"","PAGA",IF(FR211&gt;0,"VENCIDA",IF(FR211&gt;=-5,"POR VENCER","AL DÍA"))))</f>
        <v/>
      </c>
      <c r="FV211" s="185" t="n"/>
      <c r="FW211" s="119">
        <f>IF(N($H211)&lt;29,"",IF(FQ211="","",FQ211+31))</f>
        <v/>
      </c>
      <c r="FX211" s="124">
        <f>IF(FW211="","",TODAY()-FW211)</f>
        <v/>
      </c>
      <c r="FY211" s="494" t="n"/>
      <c r="FZ211" s="184" t="n"/>
      <c r="GA211" s="184">
        <f>IF(FW211="","SIN ESTADO",IF(FY211&lt;&gt;"","PAGA",IF(FX211&gt;0,"VENCIDA",IF(FX211&gt;=-5,"POR VENCER","AL DÍA"))))</f>
        <v/>
      </c>
      <c r="GB211" s="185" t="n"/>
      <c r="GC211" s="119">
        <f>IF(N($H211)&lt;30,"",IF(FW211="","",FW211+31))</f>
        <v/>
      </c>
      <c r="GD211" s="124">
        <f>IF(GC211="","",TODAY()-GC211)</f>
        <v/>
      </c>
      <c r="GE211" s="494" t="n"/>
      <c r="GF211" s="184" t="n"/>
      <c r="GG211" s="184">
        <f>IF(GC211="","SIN ESTADO",IF(GE211&lt;&gt;"","PAGA",IF(GD211&gt;0,"VENCIDA",IF(GD211&gt;=-5,"POR VENCER","AL DÍA"))))</f>
        <v/>
      </c>
      <c r="GH211" s="185" t="n"/>
      <c r="GI211" s="119">
        <f>IF(N($H211)&lt;31,"",IF(GC211="","",GC211+31))</f>
        <v/>
      </c>
      <c r="GJ211" s="124">
        <f>IF(GI211="","",TODAY()-GI211)</f>
        <v/>
      </c>
      <c r="GK211" s="494" t="n"/>
      <c r="GL211" s="184" t="n"/>
      <c r="GM211" s="184">
        <f>IF(GI211="","SIN ESTADO",IF(GK211&lt;&gt;"","PAGA",IF(GJ211&gt;0,"VENCIDA",IF(GJ211&gt;=-5,"POR VENCER","AL DÍA"))))</f>
        <v/>
      </c>
      <c r="GN211" s="185" t="n"/>
      <c r="GO211" s="119">
        <f>IF(N($H211)&lt;32,"",IF(GI211="","",GI211+31))</f>
        <v/>
      </c>
      <c r="GP211" s="124">
        <f>IF(GO211="","",TODAY()-GO211)</f>
        <v/>
      </c>
      <c r="GQ211" s="494" t="n"/>
      <c r="GR211" s="184" t="n"/>
      <c r="GS211" s="184">
        <f>IF(GO211="","SIN ESTADO",IF(GQ211&lt;&gt;"","PAGA",IF(GP211&gt;0,"VENCIDA",IF(GP211&gt;=-5,"POR VENCER","AL DÍA"))))</f>
        <v/>
      </c>
      <c r="GT211" s="185" t="n"/>
      <c r="GU211" s="119">
        <f>IF(N($H211)&lt;33,"",IF(GO211="","",GO211+31))</f>
        <v/>
      </c>
      <c r="GV211" s="124">
        <f>IF(GU211="","",TODAY()-GU211)</f>
        <v/>
      </c>
      <c r="GW211" s="494" t="n"/>
      <c r="GX211" s="184" t="n"/>
      <c r="GY211" s="184">
        <f>IF(GU211="","SIN ESTADO",IF(GW211&lt;&gt;"","PAGA",IF(GV211&gt;0,"VENCIDA",IF(GV211&gt;=-5,"POR VENCER","AL DÍA"))))</f>
        <v/>
      </c>
      <c r="GZ211" s="185" t="n"/>
      <c r="HA211" s="119">
        <f>IF(N($H211)&lt;34,"",IF(GU211="","",GU211+31))</f>
        <v/>
      </c>
      <c r="HB211" s="124">
        <f>IF(HA211="","",TODAY()-HA211)</f>
        <v/>
      </c>
      <c r="HC211" s="494" t="n"/>
      <c r="HD211" s="184" t="n"/>
      <c r="HE211" s="184">
        <f>IF(HA211="","SIN ESTADO",IF(HC211&lt;&gt;"","PAGA",IF(HB211&gt;0,"VENCIDA",IF(HB211&gt;=-5,"POR VENCER","AL DÍA"))))</f>
        <v/>
      </c>
      <c r="HF211" s="185" t="n"/>
      <c r="HG211" s="119">
        <f>IF(N($H211)&lt;35,"",IF(HA211="","",HA211+31))</f>
        <v/>
      </c>
      <c r="HH211" s="124">
        <f>IF(HG211="","",TODAY()-HG211)</f>
        <v/>
      </c>
      <c r="HI211" s="494" t="n"/>
      <c r="HJ211" s="184" t="n"/>
      <c r="HK211" s="184">
        <f>IF(HG211="","SIN ESTADO",IF(HI211&lt;&gt;"","PAGA",IF(HH211&gt;0,"VENCIDA",IF(HH211&gt;=-5,"POR VENCER","AL DÍA"))))</f>
        <v/>
      </c>
      <c r="HL211" s="168" t="n"/>
      <c r="HM211" s="119">
        <f>IF(N($H211)&lt;36,"",IF(HG211="","",HG211+31))</f>
        <v/>
      </c>
      <c r="HN211" s="124">
        <f>IF(HM211="","",TODAY()-HM211)</f>
        <v/>
      </c>
      <c r="HO211" s="494" t="n"/>
      <c r="HP211" s="184" t="n"/>
      <c r="HQ211" s="184">
        <f>IF(HM211="","SIN ESTADO",IF(HO211&lt;&gt;"","PAGA",IF(HN211&gt;0,"VENCIDA",IF(HN211&gt;=-5,"POR VENCER","AL DÍA"))))</f>
        <v/>
      </c>
      <c r="HR211" s="168" t="n"/>
      <c r="HS211" s="169">
        <f>N211+T211+Z211+AF211+AL211+AR211+AX211+BD211+BJ211+BP211+BV211+CB211+CH211+CN211+CT211+CZ211+DF211+DL211+DR211+DX211+ED211+EJ211+EP211+EV211+FB211+FH211+FN211+FT211+FZ211+GF211+GL211+GR211+GX211+HD211+HJ211+HP211</f>
        <v/>
      </c>
      <c r="HU211" s="170">
        <f>IFERROR(N($J211),0)</f>
        <v/>
      </c>
      <c r="HW211" s="170">
        <f>SUMPRODUCT((MOD(COLUMN($M211:$HR211)-COLUMN($M211),6)=0)*ISNUMBER($M211:$HR211)*($M211:$HR211&gt;=RESUMEN!$C$26)*($M211:$HR211&lt;=RESUMEN!$C$27)*IFERROR(N($N211:$HS211),0))</f>
        <v/>
      </c>
      <c r="HX211" s="170">
        <f>SUMPRODUCT((MOD(COLUMN($M211:$HR211)-COLUMN($M211),6)=0)*ISNUMBER($M211:$HR211)*($M211:$HR211&gt;=RESUMEN!$C$26)*($M211:$HR211&lt;=RESUMEN!$C$27))</f>
        <v/>
      </c>
    </row>
    <row r="212" ht="15.75" customHeight="1" s="506">
      <c r="B212" s="113">
        <f>VENTAS!A211</f>
        <v/>
      </c>
      <c r="C212" s="236">
        <f>VENTAS!B211</f>
        <v/>
      </c>
      <c r="D212" s="53">
        <f>VENTAS!C211</f>
        <v/>
      </c>
      <c r="E212" s="114">
        <f>VENTAS!D211</f>
        <v/>
      </c>
      <c r="F212" s="114">
        <f>VENTAS!J211</f>
        <v/>
      </c>
      <c r="G212" s="494">
        <f>VENTAS!F211</f>
        <v/>
      </c>
      <c r="H212" s="479">
        <f>VENTAS!K211</f>
        <v/>
      </c>
      <c r="I212" s="479">
        <f>VENTAS!M211</f>
        <v/>
      </c>
      <c r="J212" s="184">
        <f>VENTAS!L211</f>
        <v/>
      </c>
      <c r="K212" s="119">
        <f>IF(N($H212)&lt;1,"",$G212+31)</f>
        <v/>
      </c>
      <c r="L212" s="124">
        <f>IF(K212="","",TODAY()-K212)</f>
        <v/>
      </c>
      <c r="M212" s="469" t="n">
        <v>45925</v>
      </c>
      <c r="N212" s="374" t="n">
        <v>1000000</v>
      </c>
      <c r="O212" s="184">
        <f>IF(K212="","SIN ESTADO",IF(M212&lt;&gt;"","PAGA",IF(L212&gt;0,"VENCIDA",IF(L212&gt;=-5,"POR VENCER","AL DÍA"))))</f>
        <v/>
      </c>
      <c r="P212" s="185" t="inlineStr">
        <is>
          <t>TRANSFERENCIA</t>
        </is>
      </c>
      <c r="Q212" s="119">
        <f>IF(N($H212)&lt;2,"",IF(K212="","",K212+31))</f>
        <v/>
      </c>
      <c r="R212" s="124">
        <f>IF(Q212="","",TODAY()-Q212)</f>
        <v/>
      </c>
      <c r="S212" s="470" t="n">
        <v>45953</v>
      </c>
      <c r="T212" s="184" t="n">
        <v>1000000</v>
      </c>
      <c r="U212" s="184">
        <f>IF(Q212="","SIN ESTADO",IF(S212&lt;&gt;"","PAGA",IF(R212&gt;0,"VENCIDA",IF(R212&gt;=-5,"POR VENCER","AL DÍA"))))</f>
        <v/>
      </c>
      <c r="V212" s="185" t="inlineStr">
        <is>
          <t>TRANSFERENCIA</t>
        </is>
      </c>
      <c r="W212" s="119">
        <f>IF(N($H212)&lt;3,"",IF(Q212="","",Q212+31))</f>
        <v/>
      </c>
      <c r="X212" s="124">
        <f>IF(W212="","",TODAY()-W212)</f>
        <v/>
      </c>
      <c r="Y212" s="494" t="n">
        <v>45985</v>
      </c>
      <c r="Z212" s="184" t="n">
        <v>1000000</v>
      </c>
      <c r="AA212" s="184">
        <f>IF(W212="","SIN ESTADO",IF(Y212&lt;&gt;"","PAGA",IF(X212&gt;0,"VENCIDA",IF(X212&gt;=-5,"POR VENCER","AL DÍA"))))</f>
        <v/>
      </c>
      <c r="AB212" s="185" t="inlineStr">
        <is>
          <t>TRANSFERENCIA</t>
        </is>
      </c>
      <c r="AC212" s="119">
        <f>IF(N($H212)&lt;4,"",IF(W212="","",W212+31))</f>
        <v/>
      </c>
      <c r="AD212" s="124">
        <f>IF(AC212="","",TODAY()-AC212)</f>
        <v/>
      </c>
      <c r="AE212" s="497" t="n">
        <v>46009</v>
      </c>
      <c r="AF212" s="184" t="n">
        <v>1000000</v>
      </c>
      <c r="AG212" s="184">
        <f>IF(AC212="","SIN ESTADO",IF(AE212&lt;&gt;"","PAGA",IF(AD212&gt;0,"VENCIDA",IF(AD212&gt;=-5,"POR VENCER","AL DÍA"))))</f>
        <v/>
      </c>
      <c r="AH212" s="185" t="inlineStr">
        <is>
          <t>TRANSFERENCIA</t>
        </is>
      </c>
      <c r="AI212" s="119">
        <f>IF(N($H212)&lt;5,"",IF(AC212="","",AC212+31))</f>
        <v/>
      </c>
      <c r="AJ212" s="124">
        <f>IF(AI212="","",TODAY()-AI212)</f>
        <v/>
      </c>
      <c r="AK212" s="471" t="n">
        <v>45676</v>
      </c>
      <c r="AL212" s="184" t="n">
        <v>1000000</v>
      </c>
      <c r="AM212" s="184">
        <f>IF(AI212="","SIN ESTADO",IF(AK212&lt;&gt;"","PAGA",IF(AJ212&gt;0,"VENCIDA",IF(AJ212&gt;=-5,"POR VENCER","AL DÍA"))))</f>
        <v/>
      </c>
      <c r="AN212" s="185" t="inlineStr">
        <is>
          <t>TRANSFERENCIA</t>
        </is>
      </c>
      <c r="AO212" s="119">
        <f>IF(N($H212)&lt;6,"",IF(AI212="","",AI212+31))</f>
        <v/>
      </c>
      <c r="AP212" s="124">
        <f>IF(AO212="","",TODAY()-AO212)</f>
        <v/>
      </c>
      <c r="AQ212" s="488" t="n">
        <v>46072</v>
      </c>
      <c r="AR212" s="184" t="n">
        <v>1000000</v>
      </c>
      <c r="AS212" s="184">
        <f>IF(AO212="","SIN ESTADO",IF(AQ212&lt;&gt;"","PAGA",IF(AP212&gt;0,"VENCIDA",IF(AP212&gt;=-5,"POR VENCER","AL DÍA"))))</f>
        <v/>
      </c>
      <c r="AT212" s="185" t="inlineStr">
        <is>
          <t>TRANSFERENCIA</t>
        </is>
      </c>
      <c r="AU212" s="119">
        <f>IF(N($H212)&lt;7,"",IF(AO212="","",AO212+31))</f>
        <v/>
      </c>
      <c r="AV212" s="124">
        <f>IF(AU212="","",TODAY()-AU212)</f>
        <v/>
      </c>
      <c r="AW212" s="471" t="n">
        <v>46099</v>
      </c>
      <c r="AX212" s="184" t="n">
        <v>1000000</v>
      </c>
      <c r="AY212" s="184">
        <f>IF(AU212="","SIN ESTADO",IF(AW212&lt;&gt;"","PAGA",IF(AV212&gt;0,"VENCIDA",IF(AV212&gt;=-5,"POR VENCER","AL DÍA"))))</f>
        <v/>
      </c>
      <c r="AZ212" s="185" t="inlineStr">
        <is>
          <t>TRANSFERENCIA</t>
        </is>
      </c>
      <c r="BA212" s="119">
        <f>IF(N($H212)&lt;8,"",IF(AU212="","",AU212+31))</f>
        <v/>
      </c>
      <c r="BB212" s="124">
        <f>IF(BA212="","",TODAY()-BA212)</f>
        <v/>
      </c>
      <c r="BC212" s="494" t="n">
        <v>46130</v>
      </c>
      <c r="BD212" s="184" t="n">
        <v>1000000</v>
      </c>
      <c r="BE212" s="184">
        <f>IF(BA212="","SIN ESTADO",IF(BC212&lt;&gt;"","PAGA",IF(BB212&gt;0,"VENCIDA",IF(BB212&gt;=-5,"POR VENCER","AL DÍA"))))</f>
        <v/>
      </c>
      <c r="BF212" s="185" t="inlineStr">
        <is>
          <t>TRANSFERENCIA</t>
        </is>
      </c>
      <c r="BG212" s="119">
        <f>IF(N($H212)&lt;9,"",IF(BA212="","",BA212+31))</f>
        <v/>
      </c>
      <c r="BH212" s="124">
        <f>IF(BG212="","",TODAY()-BG212)</f>
        <v/>
      </c>
      <c r="BI212" s="494" t="n">
        <v>46158</v>
      </c>
      <c r="BJ212" s="184" t="n">
        <v>1000000</v>
      </c>
      <c r="BK212" s="184">
        <f>IF(BG212="","SIN ESTADO",IF(BI212&lt;&gt;"","PAGA",IF(BH212&gt;0,"VENCIDA",IF(BH212&gt;=-5,"POR VENCER","AL DÍA"))))</f>
        <v/>
      </c>
      <c r="BL212" s="185" t="inlineStr">
        <is>
          <t>TRANSFERENCIA</t>
        </is>
      </c>
      <c r="BM212" s="119">
        <f>IF(N($H212)&lt;10,"",IF(BG212="","",BG212+31))</f>
        <v/>
      </c>
      <c r="BN212" s="124">
        <f>IF(BM212="","",TODAY()-BM212)</f>
        <v/>
      </c>
      <c r="BO212" s="494" t="n">
        <v>46192</v>
      </c>
      <c r="BP212" s="184" t="n">
        <v>1000000</v>
      </c>
      <c r="BQ212" s="184">
        <f>IF(BM212="","SIN ESTADO",IF(BO212&lt;&gt;"","PAGA",IF(BN212&gt;0,"VENCIDA",IF(BN212&gt;=-5,"POR VENCER","AL DÍA"))))</f>
        <v/>
      </c>
      <c r="BR212" s="185" t="inlineStr">
        <is>
          <t>TRANSFERENCIA</t>
        </is>
      </c>
      <c r="BS212" s="119">
        <f>IF(N($H212)&lt;11,"",IF(BM212="","",BM212+31))</f>
        <v/>
      </c>
      <c r="BT212" s="124">
        <f>IF(BS212="","",TODAY()-BS212)</f>
        <v/>
      </c>
      <c r="BU212" s="494" t="n">
        <v>46224</v>
      </c>
      <c r="BV212" s="184" t="n">
        <v>1000000</v>
      </c>
      <c r="BW212" s="184">
        <f>IF(BS212="","SIN ESTADO",IF(BU212&lt;&gt;"","PAGA",IF(BT212&gt;0,"VENCIDA",IF(BT212&gt;=-5,"POR VENCER","AL DÍA"))))</f>
        <v/>
      </c>
      <c r="BX212" s="185" t="inlineStr">
        <is>
          <t>TRANSFERENCIA</t>
        </is>
      </c>
      <c r="BY212" s="119">
        <f>IF(N($H212)&lt;12,"",IF(BS212="","",BS212+31))</f>
        <v/>
      </c>
      <c r="BZ212" s="124">
        <f>IF(BY212="","",TODAY()-BY212)</f>
        <v/>
      </c>
      <c r="CA212" s="494" t="n">
        <v>46264</v>
      </c>
      <c r="CB212" s="184" t="n">
        <v>1000000</v>
      </c>
      <c r="CC212" s="184">
        <f>IF(BY212="","SIN ESTADO",IF(CA212&lt;&gt;"","PAGA",IF(BZ212&gt;0,"VENCIDA",IF(BZ212&gt;=-5,"POR VENCER","AL DÍA"))))</f>
        <v/>
      </c>
      <c r="CD212" s="185" t="inlineStr">
        <is>
          <t>TRANSFERENCIA</t>
        </is>
      </c>
      <c r="CE212" s="119">
        <f>IF(N($H212)&lt;13,"",IF(BY212="","",BY212+31))</f>
        <v/>
      </c>
      <c r="CF212" s="124">
        <f>IF(CE212="","",TODAY()-CE212)</f>
        <v/>
      </c>
      <c r="CG212" s="494" t="n"/>
      <c r="CH212" s="184" t="n"/>
      <c r="CI212" s="184">
        <f>IF(CE212="","SIN ESTADO",IF(CG212&lt;&gt;"","PAGA",IF(CF212&gt;0,"VENCIDA",IF(CF212&gt;=-5,"POR VENCER","AL DÍA"))))</f>
        <v/>
      </c>
      <c r="CJ212" s="185" t="n"/>
      <c r="CK212" s="119">
        <f>IF(N($H212)&lt;14,"",IF(CE212="","",CE212+31))</f>
        <v/>
      </c>
      <c r="CL212" s="124">
        <f>IF(CK212="","",TODAY()-CK212)</f>
        <v/>
      </c>
      <c r="CM212" s="494" t="n"/>
      <c r="CN212" s="184" t="n"/>
      <c r="CO212" s="184">
        <f>IF(CK212="","SIN ESTADO",IF(CM212&lt;&gt;"","PAGA",IF(CL212&gt;0,"VENCIDA",IF(CL212&gt;=-5,"POR VENCER","AL DÍA"))))</f>
        <v/>
      </c>
      <c r="CP212" s="185" t="n"/>
      <c r="CQ212" s="119">
        <f>IF(N($H212)&lt;15,"",IF(CK212="","",CK212+31))</f>
        <v/>
      </c>
      <c r="CR212" s="124">
        <f>IF(CQ212="","",TODAY()-CQ212)</f>
        <v/>
      </c>
      <c r="CS212" s="494" t="n"/>
      <c r="CT212" s="184" t="n"/>
      <c r="CU212" s="184">
        <f>IF(CQ212="","SIN ESTADO",IF(CS212&lt;&gt;"","PAGA",IF(CR212&gt;0,"VENCIDA",IF(CR212&gt;=-5,"POR VENCER","AL DÍA"))))</f>
        <v/>
      </c>
      <c r="CV212" s="185" t="n"/>
      <c r="CW212" s="119">
        <f>IF(N($H212)&lt;16,"",IF(CQ212="","",CQ212+31))</f>
        <v/>
      </c>
      <c r="CX212" s="124">
        <f>IF(CW212="","",TODAY()-CW212)</f>
        <v/>
      </c>
      <c r="CY212" s="494" t="n"/>
      <c r="CZ212" s="184" t="n"/>
      <c r="DA212" s="184">
        <f>IF(CW212="","SIN ESTADO",IF(CY212&lt;&gt;"","PAGA",IF(CX212&gt;0,"VENCIDA",IF(CX212&gt;=-5,"POR VENCER","AL DÍA"))))</f>
        <v/>
      </c>
      <c r="DB212" s="185" t="n"/>
      <c r="DC212" s="119">
        <f>IF(N($H212)&lt;17,"",IF(CW212="","",CW212+31))</f>
        <v/>
      </c>
      <c r="DD212" s="124">
        <f>IF(DC212="","",TODAY()-DC212)</f>
        <v/>
      </c>
      <c r="DE212" s="494" t="n"/>
      <c r="DF212" s="184" t="n"/>
      <c r="DG212" s="184">
        <f>IF(DC212="","SIN ESTADO",IF(DE212&lt;&gt;"","PAGA",IF(DD212&gt;0,"VENCIDA",IF(DD212&gt;=-5,"POR VENCER","AL DÍA"))))</f>
        <v/>
      </c>
      <c r="DH212" s="185" t="n"/>
      <c r="DI212" s="119">
        <f>IF(N($H212)&lt;18,"",IF(DC212="","",DC212+31))</f>
        <v/>
      </c>
      <c r="DJ212" s="124">
        <f>IF(DI212="","",TODAY()-DI212)</f>
        <v/>
      </c>
      <c r="DK212" s="494" t="n"/>
      <c r="DL212" s="184" t="n"/>
      <c r="DM212" s="184">
        <f>IF(DI212="","SIN ESTADO",IF(DK212&lt;&gt;"","PAGA",IF(DJ212&gt;0,"VENCIDA",IF(DJ212&gt;=-5,"POR VENCER","AL DÍA"))))</f>
        <v/>
      </c>
      <c r="DN212" s="185" t="n"/>
      <c r="DO212" s="119">
        <f>IF(N($H212)&lt;19,"",IF(DI212="","",DI212+31))</f>
        <v/>
      </c>
      <c r="DP212" s="124">
        <f>IF(DO212="","",TODAY()-DO212)</f>
        <v/>
      </c>
      <c r="DQ212" s="494" t="n"/>
      <c r="DR212" s="184" t="n"/>
      <c r="DS212" s="184">
        <f>IF(DO212="","SIN ESTADO",IF(DQ212&lt;&gt;"","PAGA",IF(DP212&gt;0,"VENCIDA",IF(DP212&gt;=-5,"POR VENCER","AL DÍA"))))</f>
        <v/>
      </c>
      <c r="DT212" s="185" t="n"/>
      <c r="DU212" s="119">
        <f>IF(N($H212)&lt;20,"",IF(DO212="","",DO212+31))</f>
        <v/>
      </c>
      <c r="DV212" s="124">
        <f>IF(DU212="","",TODAY()-DU212)</f>
        <v/>
      </c>
      <c r="DW212" s="494" t="n"/>
      <c r="DX212" s="184" t="n"/>
      <c r="DY212" s="184">
        <f>IF(DU212="","SIN ESTADO",IF(DW212&lt;&gt;"","PAGA",IF(DV212&gt;0,"VENCIDA",IF(DV212&gt;=-5,"POR VENCER","AL DÍA"))))</f>
        <v/>
      </c>
      <c r="DZ212" s="185" t="n"/>
      <c r="EA212" s="119">
        <f>IF(N($H212)&lt;21,"",IF(DU212="","",DU212+31))</f>
        <v/>
      </c>
      <c r="EB212" s="124">
        <f>IF(EA212="","",TODAY()-EA212)</f>
        <v/>
      </c>
      <c r="EC212" s="494" t="n"/>
      <c r="ED212" s="184" t="n"/>
      <c r="EE212" s="184">
        <f>IF(EA212="","SIN ESTADO",IF(EC212&lt;&gt;"","PAGA",IF(EB212&gt;0,"VENCIDA",IF(EB212&gt;=-5,"POR VENCER","AL DÍA"))))</f>
        <v/>
      </c>
      <c r="EF212" s="185" t="n"/>
      <c r="EG212" s="119">
        <f>IF(N($H212)&lt;22,"",IF(EA212="","",EA212+31))</f>
        <v/>
      </c>
      <c r="EH212" s="124">
        <f>IF(EG212="","",TODAY()-EG212)</f>
        <v/>
      </c>
      <c r="EI212" s="494" t="n"/>
      <c r="EJ212" s="184" t="n"/>
      <c r="EK212" s="184">
        <f>IF(EG212="","SIN ESTADO",IF(EI212&lt;&gt;"","PAGA",IF(EH212&gt;0,"VENCIDA",IF(EH212&gt;=-5,"POR VENCER","AL DÍA"))))</f>
        <v/>
      </c>
      <c r="EL212" s="185" t="n"/>
      <c r="EM212" s="119">
        <f>IF(N($H212)&lt;23,"",IF(EG212="","",EG212+31))</f>
        <v/>
      </c>
      <c r="EN212" s="124">
        <f>IF(EM212="","",TODAY()-EM212)</f>
        <v/>
      </c>
      <c r="EO212" s="494" t="n"/>
      <c r="EP212" s="184" t="n"/>
      <c r="EQ212" s="184">
        <f>IF(EM212="","SIN ESTADO",IF(EO212&lt;&gt;"","PAGA",IF(EN212&gt;0,"VENCIDA",IF(EN212&gt;=-5,"POR VENCER","AL DÍA"))))</f>
        <v/>
      </c>
      <c r="ER212" s="185" t="n"/>
      <c r="ES212" s="119">
        <f>IF(N($H212)&lt;24,"",IF(EM212="","",EM212+31))</f>
        <v/>
      </c>
      <c r="ET212" s="124">
        <f>IF(ES212="","",TODAY()-ES212)</f>
        <v/>
      </c>
      <c r="EU212" s="494" t="n"/>
      <c r="EV212" s="184" t="n"/>
      <c r="EW212" s="184">
        <f>IF(ES212="","SIN ESTADO",IF(EU212&lt;&gt;"","PAGA",IF(ET212&gt;0,"VENCIDA",IF(ET212&gt;=-5,"POR VENCER","AL DÍA"))))</f>
        <v/>
      </c>
      <c r="EX212" s="185" t="n"/>
      <c r="EY212" s="119">
        <f>IF(N($H212)&lt;25,"",IF(ES212="","",ES212+31))</f>
        <v/>
      </c>
      <c r="EZ212" s="124">
        <f>IF(EY212="","",TODAY()-EY212)</f>
        <v/>
      </c>
      <c r="FA212" s="494" t="n"/>
      <c r="FB212" s="184" t="n"/>
      <c r="FC212" s="184">
        <f>IF(EY212="","SIN ESTADO",IF(FA212&lt;&gt;"","PAGA",IF(EZ212&gt;0,"VENCIDA",IF(EZ212&gt;=-5,"POR VENCER","AL DÍA"))))</f>
        <v/>
      </c>
      <c r="FD212" s="185" t="n"/>
      <c r="FE212" s="119">
        <f>IF(N($H212)&lt;26,"",IF(EY212="","",EY212+31))</f>
        <v/>
      </c>
      <c r="FF212" s="124">
        <f>IF(FE212="","",TODAY()-FE212)</f>
        <v/>
      </c>
      <c r="FG212" s="494" t="n"/>
      <c r="FH212" s="184" t="n"/>
      <c r="FI212" s="184">
        <f>IF(FE212="","SIN ESTADO",IF(FG212&lt;&gt;"","PAGA",IF(FF212&gt;0,"VENCIDA",IF(FF212&gt;=-5,"POR VENCER","AL DÍA"))))</f>
        <v/>
      </c>
      <c r="FJ212" s="185" t="n"/>
      <c r="FK212" s="119">
        <f>IF(N($H212)&lt;27,"",IF(FE212="","",FE212+31))</f>
        <v/>
      </c>
      <c r="FL212" s="124">
        <f>IF(FK212="","",TODAY()-FK212)</f>
        <v/>
      </c>
      <c r="FM212" s="494" t="n"/>
      <c r="FN212" s="184" t="n"/>
      <c r="FO212" s="184">
        <f>IF(FK212="","SIN ESTADO",IF(FM212&lt;&gt;"","PAGA",IF(FL212&gt;0,"VENCIDA",IF(FL212&gt;=-5,"POR VENCER","AL DÍA"))))</f>
        <v/>
      </c>
      <c r="FP212" s="185" t="n"/>
      <c r="FQ212" s="119">
        <f>IF(N($H212)&lt;28,"",IF(FK212="","",FK212+31))</f>
        <v/>
      </c>
      <c r="FR212" s="124">
        <f>IF(FQ212="","",TODAY()-FQ212)</f>
        <v/>
      </c>
      <c r="FS212" s="494" t="n"/>
      <c r="FT212" s="184" t="n"/>
      <c r="FU212" s="184">
        <f>IF(FQ212="","SIN ESTADO",IF(FS212&lt;&gt;"","PAGA",IF(FR212&gt;0,"VENCIDA",IF(FR212&gt;=-5,"POR VENCER","AL DÍA"))))</f>
        <v/>
      </c>
      <c r="FV212" s="185" t="n"/>
      <c r="FW212" s="119">
        <f>IF(N($H212)&lt;29,"",IF(FQ212="","",FQ212+31))</f>
        <v/>
      </c>
      <c r="FX212" s="124">
        <f>IF(FW212="","",TODAY()-FW212)</f>
        <v/>
      </c>
      <c r="FY212" s="494" t="n"/>
      <c r="FZ212" s="184" t="n"/>
      <c r="GA212" s="184">
        <f>IF(FW212="","SIN ESTADO",IF(FY212&lt;&gt;"","PAGA",IF(FX212&gt;0,"VENCIDA",IF(FX212&gt;=-5,"POR VENCER","AL DÍA"))))</f>
        <v/>
      </c>
      <c r="GB212" s="185" t="n"/>
      <c r="GC212" s="119">
        <f>IF(N($H212)&lt;30,"",IF(FW212="","",FW212+31))</f>
        <v/>
      </c>
      <c r="GD212" s="124">
        <f>IF(GC212="","",TODAY()-GC212)</f>
        <v/>
      </c>
      <c r="GE212" s="494" t="n"/>
      <c r="GF212" s="184" t="n"/>
      <c r="GG212" s="184">
        <f>IF(GC212="","SIN ESTADO",IF(GE212&lt;&gt;"","PAGA",IF(GD212&gt;0,"VENCIDA",IF(GD212&gt;=-5,"POR VENCER","AL DÍA"))))</f>
        <v/>
      </c>
      <c r="GH212" s="185" t="n"/>
      <c r="GI212" s="119">
        <f>IF(N($H212)&lt;31,"",IF(GC212="","",GC212+31))</f>
        <v/>
      </c>
      <c r="GJ212" s="124">
        <f>IF(GI212="","",TODAY()-GI212)</f>
        <v/>
      </c>
      <c r="GK212" s="494" t="n"/>
      <c r="GL212" s="184" t="n"/>
      <c r="GM212" s="184">
        <f>IF(GI212="","SIN ESTADO",IF(GK212&lt;&gt;"","PAGA",IF(GJ212&gt;0,"VENCIDA",IF(GJ212&gt;=-5,"POR VENCER","AL DÍA"))))</f>
        <v/>
      </c>
      <c r="GN212" s="185" t="n"/>
      <c r="GO212" s="119">
        <f>IF(N($H212)&lt;32,"",IF(GI212="","",GI212+31))</f>
        <v/>
      </c>
      <c r="GP212" s="124">
        <f>IF(GO212="","",TODAY()-GO212)</f>
        <v/>
      </c>
      <c r="GQ212" s="494" t="n"/>
      <c r="GR212" s="184" t="n"/>
      <c r="GS212" s="184">
        <f>IF(GO212="","SIN ESTADO",IF(GQ212&lt;&gt;"","PAGA",IF(GP212&gt;0,"VENCIDA",IF(GP212&gt;=-5,"POR VENCER","AL DÍA"))))</f>
        <v/>
      </c>
      <c r="GT212" s="185" t="n"/>
      <c r="GU212" s="119">
        <f>IF(N($H212)&lt;33,"",IF(GO212="","",GO212+31))</f>
        <v/>
      </c>
      <c r="GV212" s="124">
        <f>IF(GU212="","",TODAY()-GU212)</f>
        <v/>
      </c>
      <c r="GW212" s="494" t="n"/>
      <c r="GX212" s="184" t="n"/>
      <c r="GY212" s="184">
        <f>IF(GU212="","SIN ESTADO",IF(GW212&lt;&gt;"","PAGA",IF(GV212&gt;0,"VENCIDA",IF(GV212&gt;=-5,"POR VENCER","AL DÍA"))))</f>
        <v/>
      </c>
      <c r="GZ212" s="185" t="n"/>
      <c r="HA212" s="119">
        <f>IF(N($H212)&lt;34,"",IF(GU212="","",GU212+31))</f>
        <v/>
      </c>
      <c r="HB212" s="124">
        <f>IF(HA212="","",TODAY()-HA212)</f>
        <v/>
      </c>
      <c r="HC212" s="494" t="n"/>
      <c r="HD212" s="184" t="n"/>
      <c r="HE212" s="184">
        <f>IF(HA212="","SIN ESTADO",IF(HC212&lt;&gt;"","PAGA",IF(HB212&gt;0,"VENCIDA",IF(HB212&gt;=-5,"POR VENCER","AL DÍA"))))</f>
        <v/>
      </c>
      <c r="HF212" s="185" t="n"/>
      <c r="HG212" s="119">
        <f>IF(N($H212)&lt;35,"",IF(HA212="","",HA212+31))</f>
        <v/>
      </c>
      <c r="HH212" s="124">
        <f>IF(HG212="","",TODAY()-HG212)</f>
        <v/>
      </c>
      <c r="HI212" s="494" t="n"/>
      <c r="HJ212" s="184" t="n"/>
      <c r="HK212" s="184">
        <f>IF(HG212="","SIN ESTADO",IF(HI212&lt;&gt;"","PAGA",IF(HH212&gt;0,"VENCIDA",IF(HH212&gt;=-5,"POR VENCER","AL DÍA"))))</f>
        <v/>
      </c>
      <c r="HL212" s="168" t="n"/>
      <c r="HM212" s="119">
        <f>IF(N($H212)&lt;36,"",IF(HG212="","",HG212+31))</f>
        <v/>
      </c>
      <c r="HN212" s="124">
        <f>IF(HM212="","",TODAY()-HM212)</f>
        <v/>
      </c>
      <c r="HO212" s="494" t="n"/>
      <c r="HP212" s="184" t="n"/>
      <c r="HQ212" s="184">
        <f>IF(HM212="","SIN ESTADO",IF(HO212&lt;&gt;"","PAGA",IF(HN212&gt;0,"VENCIDA",IF(HN212&gt;=-5,"POR VENCER","AL DÍA"))))</f>
        <v/>
      </c>
      <c r="HR212" s="168" t="n"/>
      <c r="HS212" s="169">
        <f>N212+T212+Z212+AF212+AL212+AR212+AX212+BD212+BJ212+BP212+BV212+CB212+CH212+CN212+CT212+CZ212+DF212+DL212+DR212+DX212+ED212+EJ212+EP212+EV212+FB212+FH212+FN212+FT212+FZ212+GF212+GL212+GR212+GX212+HD212+HJ212+HP212</f>
        <v/>
      </c>
      <c r="HU212" s="170">
        <f>IFERROR(N($J212),0)</f>
        <v/>
      </c>
      <c r="HW212" s="170">
        <f>SUMPRODUCT((MOD(COLUMN($M212:$HR212)-COLUMN($M212),6)=0)*ISNUMBER($M212:$HR212)*($M212:$HR212&gt;=RESUMEN!$C$26)*($M212:$HR212&lt;=RESUMEN!$C$27)*IFERROR(N($N212:$HS212),0))</f>
        <v/>
      </c>
      <c r="HX212" s="170">
        <f>SUMPRODUCT((MOD(COLUMN($M212:$HR212)-COLUMN($M212),6)=0)*ISNUMBER($M212:$HR212)*($M212:$HR212&gt;=RESUMEN!$C$26)*($M212:$HR212&lt;=RESUMEN!$C$27))</f>
        <v/>
      </c>
    </row>
    <row r="213" ht="15.75" customHeight="1" s="506">
      <c r="B213" s="113">
        <f>VENTAS!A212</f>
        <v/>
      </c>
      <c r="C213" s="236">
        <f>VENTAS!B212</f>
        <v/>
      </c>
      <c r="D213" s="53">
        <f>VENTAS!C212</f>
        <v/>
      </c>
      <c r="E213" s="114">
        <f>VENTAS!D212</f>
        <v/>
      </c>
      <c r="F213" s="114">
        <f>VENTAS!J212</f>
        <v/>
      </c>
      <c r="G213" s="494">
        <f>VENTAS!F212</f>
        <v/>
      </c>
      <c r="H213" s="479">
        <f>VENTAS!K212</f>
        <v/>
      </c>
      <c r="I213" s="479">
        <f>VENTAS!M212</f>
        <v/>
      </c>
      <c r="J213" s="184">
        <f>VENTAS!L212</f>
        <v/>
      </c>
      <c r="K213" s="119">
        <f>IF(N($H213)&lt;1,"",$G213+31)</f>
        <v/>
      </c>
      <c r="L213" s="124">
        <f>IF(K213="","",TODAY()-K213)</f>
        <v/>
      </c>
      <c r="M213" s="469" t="n">
        <v>45925</v>
      </c>
      <c r="N213" s="374" t="n">
        <v>1000000</v>
      </c>
      <c r="O213" s="184">
        <f>IF(K213="","SIN ESTADO",IF(M213&lt;&gt;"","PAGA",IF(L213&gt;0,"VENCIDA",IF(L213&gt;=-5,"POR VENCER","AL DÍA"))))</f>
        <v/>
      </c>
      <c r="P213" s="185" t="inlineStr">
        <is>
          <t>TRANSFERENCIA</t>
        </is>
      </c>
      <c r="Q213" s="119">
        <f>IF(N($H213)&lt;2,"",IF(K213="","",K213+31))</f>
        <v/>
      </c>
      <c r="R213" s="124">
        <f>IF(Q213="","",TODAY()-Q213)</f>
        <v/>
      </c>
      <c r="S213" s="470" t="n">
        <v>45953</v>
      </c>
      <c r="T213" s="184" t="n">
        <v>1000000</v>
      </c>
      <c r="U213" s="184">
        <f>IF(Q213="","SIN ESTADO",IF(S213&lt;&gt;"","PAGA",IF(R213&gt;0,"VENCIDA",IF(R213&gt;=-5,"POR VENCER","AL DÍA"))))</f>
        <v/>
      </c>
      <c r="V213" s="185" t="inlineStr">
        <is>
          <t>TRANSFERENCIA</t>
        </is>
      </c>
      <c r="W213" s="119">
        <f>IF(N($H213)&lt;3,"",IF(Q213="","",Q213+31))</f>
        <v/>
      </c>
      <c r="X213" s="124">
        <f>IF(W213="","",TODAY()-W213)</f>
        <v/>
      </c>
      <c r="Y213" s="494" t="n">
        <v>45985</v>
      </c>
      <c r="Z213" s="184" t="n">
        <v>1000000</v>
      </c>
      <c r="AA213" s="184">
        <f>IF(W213="","SIN ESTADO",IF(Y213&lt;&gt;"","PAGA",IF(X213&gt;0,"VENCIDA",IF(X213&gt;=-5,"POR VENCER","AL DÍA"))))</f>
        <v/>
      </c>
      <c r="AB213" s="185" t="inlineStr">
        <is>
          <t>TRANSFERENCIA</t>
        </is>
      </c>
      <c r="AC213" s="119">
        <f>IF(N($H213)&lt;4,"",IF(W213="","",W213+31))</f>
        <v/>
      </c>
      <c r="AD213" s="124">
        <f>IF(AC213="","",TODAY()-AC213)</f>
        <v/>
      </c>
      <c r="AE213" s="497" t="n">
        <v>46009</v>
      </c>
      <c r="AF213" s="184" t="n">
        <v>1000000</v>
      </c>
      <c r="AG213" s="184">
        <f>IF(AC213="","SIN ESTADO",IF(AE213&lt;&gt;"","PAGA",IF(AD213&gt;0,"VENCIDA",IF(AD213&gt;=-5,"POR VENCER","AL DÍA"))))</f>
        <v/>
      </c>
      <c r="AH213" s="185" t="inlineStr">
        <is>
          <t>TRANSFERENCIA</t>
        </is>
      </c>
      <c r="AI213" s="119">
        <f>IF(N($H213)&lt;5,"",IF(AC213="","",AC213+31))</f>
        <v/>
      </c>
      <c r="AJ213" s="124">
        <f>IF(AI213="","",TODAY()-AI213)</f>
        <v/>
      </c>
      <c r="AK213" s="471" t="n">
        <v>45676</v>
      </c>
      <c r="AL213" s="184" t="n">
        <v>1000000</v>
      </c>
      <c r="AM213" s="184">
        <f>IF(AI213="","SIN ESTADO",IF(AK213&lt;&gt;"","PAGA",IF(AJ213&gt;0,"VENCIDA",IF(AJ213&gt;=-5,"POR VENCER","AL DÍA"))))</f>
        <v/>
      </c>
      <c r="AN213" s="185" t="inlineStr">
        <is>
          <t>TRANSFERENCIA</t>
        </is>
      </c>
      <c r="AO213" s="119">
        <f>IF(N($H213)&lt;6,"",IF(AI213="","",AI213+31))</f>
        <v/>
      </c>
      <c r="AP213" s="124">
        <f>IF(AO213="","",TODAY()-AO213)</f>
        <v/>
      </c>
      <c r="AQ213" s="488" t="n">
        <v>46072</v>
      </c>
      <c r="AR213" s="184" t="n">
        <v>1000000</v>
      </c>
      <c r="AS213" s="184">
        <f>IF(AO213="","SIN ESTADO",IF(AQ213&lt;&gt;"","PAGA",IF(AP213&gt;0,"VENCIDA",IF(AP213&gt;=-5,"POR VENCER","AL DÍA"))))</f>
        <v/>
      </c>
      <c r="AT213" s="185" t="inlineStr">
        <is>
          <t>TRANSFERENCIA</t>
        </is>
      </c>
      <c r="AU213" s="119">
        <f>IF(N($H213)&lt;7,"",IF(AO213="","",AO213+31))</f>
        <v/>
      </c>
      <c r="AV213" s="124">
        <f>IF(AU213="","",TODAY()-AU213)</f>
        <v/>
      </c>
      <c r="AW213" s="471" t="n">
        <v>46099</v>
      </c>
      <c r="AX213" s="184" t="n">
        <v>1000000</v>
      </c>
      <c r="AY213" s="184">
        <f>IF(AU213="","SIN ESTADO",IF(AW213&lt;&gt;"","PAGA",IF(AV213&gt;0,"VENCIDA",IF(AV213&gt;=-5,"POR VENCER","AL DÍA"))))</f>
        <v/>
      </c>
      <c r="AZ213" s="185" t="inlineStr">
        <is>
          <t>TRANSFERENCIA</t>
        </is>
      </c>
      <c r="BA213" s="119">
        <f>IF(N($H213)&lt;8,"",IF(AU213="","",AU213+31))</f>
        <v/>
      </c>
      <c r="BB213" s="124">
        <f>IF(BA213="","",TODAY()-BA213)</f>
        <v/>
      </c>
      <c r="BC213" s="494" t="n">
        <v>46131</v>
      </c>
      <c r="BD213" s="184" t="n">
        <v>1000000</v>
      </c>
      <c r="BE213" s="184">
        <f>IF(BA213="","SIN ESTADO",IF(BC212&lt;&gt;"","PAGA",IF(BB213&gt;0,"VENCIDA",IF(BB213&gt;=-5,"POR VENCER","AL DÍA"))))</f>
        <v/>
      </c>
      <c r="BF213" s="185" t="inlineStr">
        <is>
          <t>TRANSFERENCIA</t>
        </is>
      </c>
      <c r="BG213" s="119">
        <f>IF(N($H213)&lt;9,"",IF(BA213="","",BA213+31))</f>
        <v/>
      </c>
      <c r="BH213" s="124">
        <f>IF(BG213="","",TODAY()-BG213)</f>
        <v/>
      </c>
      <c r="BI213" s="494" t="n">
        <v>46158</v>
      </c>
      <c r="BJ213" s="184" t="n">
        <v>1000000</v>
      </c>
      <c r="BK213" s="184">
        <f>IF(BG213="","SIN ESTADO",IF(BI213&lt;&gt;"","PAGA",IF(BH213&gt;0,"VENCIDA",IF(BH213&gt;=-5,"POR VENCER","AL DÍA"))))</f>
        <v/>
      </c>
      <c r="BL213" s="185" t="inlineStr">
        <is>
          <t>TRANSFERENCIA</t>
        </is>
      </c>
      <c r="BM213" s="119">
        <f>IF(N($H213)&lt;10,"",IF(BG213="","",BG213+31))</f>
        <v/>
      </c>
      <c r="BN213" s="124">
        <f>IF(BM213="","",TODAY()-BM213)</f>
        <v/>
      </c>
      <c r="BO213" s="494" t="n">
        <v>46192</v>
      </c>
      <c r="BP213" s="184" t="n">
        <v>1000000</v>
      </c>
      <c r="BQ213" s="184">
        <f>IF(BM213="","SIN ESTADO",IF(BO213&lt;&gt;"","PAGA",IF(BN213&gt;0,"VENCIDA",IF(BN213&gt;=-5,"POR VENCER","AL DÍA"))))</f>
        <v/>
      </c>
      <c r="BR213" s="185" t="inlineStr">
        <is>
          <t>TRANSFERENCIA</t>
        </is>
      </c>
      <c r="BS213" s="119">
        <f>IF(N($H213)&lt;11,"",IF(BM213="","",BM213+31))</f>
        <v/>
      </c>
      <c r="BT213" s="124">
        <f>IF(BS213="","",TODAY()-BS213)</f>
        <v/>
      </c>
      <c r="BU213" s="494" t="n">
        <v>46224</v>
      </c>
      <c r="BV213" s="184" t="n">
        <v>1000000</v>
      </c>
      <c r="BW213" s="184">
        <f>IF(BS213="","SIN ESTADO",IF(BU213&lt;&gt;"","PAGA",IF(BT213&gt;0,"VENCIDA",IF(BT213&gt;=-5,"POR VENCER","AL DÍA"))))</f>
        <v/>
      </c>
      <c r="BX213" s="185" t="inlineStr">
        <is>
          <t>TRANSFERENCIA</t>
        </is>
      </c>
      <c r="BY213" s="119">
        <f>IF(N($H213)&lt;12,"",IF(BS213="","",BS213+31))</f>
        <v/>
      </c>
      <c r="BZ213" s="124">
        <f>IF(BY213="","",TODAY()-BY213)</f>
        <v/>
      </c>
      <c r="CA213" s="494" t="n">
        <v>46264</v>
      </c>
      <c r="CB213" s="184" t="n">
        <v>1000000</v>
      </c>
      <c r="CC213" s="184">
        <f>IF(BY213="","SIN ESTADO",IF(CA213&lt;&gt;"","PAGA",IF(BZ213&gt;0,"VENCIDA",IF(BZ213&gt;=-5,"POR VENCER","AL DÍA"))))</f>
        <v/>
      </c>
      <c r="CD213" s="185" t="inlineStr">
        <is>
          <t>TRANSFERENCIA</t>
        </is>
      </c>
      <c r="CE213" s="119">
        <f>IF(N($H213)&lt;13,"",IF(BY213="","",BY213+31))</f>
        <v/>
      </c>
      <c r="CF213" s="124">
        <f>IF(CE213="","",TODAY()-CE213)</f>
        <v/>
      </c>
      <c r="CG213" s="494" t="n"/>
      <c r="CH213" s="184" t="n"/>
      <c r="CI213" s="184">
        <f>IF(CE213="","SIN ESTADO",IF(CG213&lt;&gt;"","PAGA",IF(CF213&gt;0,"VENCIDA",IF(CF213&gt;=-5,"POR VENCER","AL DÍA"))))</f>
        <v/>
      </c>
      <c r="CJ213" s="185" t="n"/>
      <c r="CK213" s="119">
        <f>IF(N($H213)&lt;14,"",IF(CE213="","",CE213+31))</f>
        <v/>
      </c>
      <c r="CL213" s="124">
        <f>IF(CK213="","",TODAY()-CK213)</f>
        <v/>
      </c>
      <c r="CM213" s="494" t="n"/>
      <c r="CN213" s="184" t="n"/>
      <c r="CO213" s="184">
        <f>IF(CK213="","SIN ESTADO",IF(CM213&lt;&gt;"","PAGA",IF(CL213&gt;0,"VENCIDA",IF(CL213&gt;=-5,"POR VENCER","AL DÍA"))))</f>
        <v/>
      </c>
      <c r="CP213" s="185" t="n"/>
      <c r="CQ213" s="119">
        <f>IF(N($H213)&lt;15,"",IF(CK213="","",CK213+31))</f>
        <v/>
      </c>
      <c r="CR213" s="124">
        <f>IF(CQ213="","",TODAY()-CQ213)</f>
        <v/>
      </c>
      <c r="CS213" s="494" t="n"/>
      <c r="CT213" s="184" t="n"/>
      <c r="CU213" s="184">
        <f>IF(CQ213="","SIN ESTADO",IF(CS213&lt;&gt;"","PAGA",IF(CR213&gt;0,"VENCIDA",IF(CR213&gt;=-5,"POR VENCER","AL DÍA"))))</f>
        <v/>
      </c>
      <c r="CV213" s="185" t="n"/>
      <c r="CW213" s="119">
        <f>IF(N($H213)&lt;16,"",IF(CQ213="","",CQ213+31))</f>
        <v/>
      </c>
      <c r="CX213" s="124">
        <f>IF(CW213="","",TODAY()-CW213)</f>
        <v/>
      </c>
      <c r="CY213" s="494" t="n"/>
      <c r="CZ213" s="184" t="n"/>
      <c r="DA213" s="184">
        <f>IF(CW213="","SIN ESTADO",IF(CY213&lt;&gt;"","PAGA",IF(CX213&gt;0,"VENCIDA",IF(CX213&gt;=-5,"POR VENCER","AL DÍA"))))</f>
        <v/>
      </c>
      <c r="DB213" s="185" t="n"/>
      <c r="DC213" s="119">
        <f>IF(N($H213)&lt;17,"",IF(CW213="","",CW213+31))</f>
        <v/>
      </c>
      <c r="DD213" s="124">
        <f>IF(DC213="","",TODAY()-DC213)</f>
        <v/>
      </c>
      <c r="DE213" s="494" t="n"/>
      <c r="DF213" s="184" t="n"/>
      <c r="DG213" s="184">
        <f>IF(DC213="","SIN ESTADO",IF(DE213&lt;&gt;"","PAGA",IF(DD213&gt;0,"VENCIDA",IF(DD213&gt;=-5,"POR VENCER","AL DÍA"))))</f>
        <v/>
      </c>
      <c r="DH213" s="185" t="n"/>
      <c r="DI213" s="119">
        <f>IF(N($H213)&lt;18,"",IF(DC213="","",DC213+31))</f>
        <v/>
      </c>
      <c r="DJ213" s="124">
        <f>IF(DI213="","",TODAY()-DI213)</f>
        <v/>
      </c>
      <c r="DK213" s="494" t="n"/>
      <c r="DL213" s="184" t="n"/>
      <c r="DM213" s="184">
        <f>IF(DI213="","SIN ESTADO",IF(DK213&lt;&gt;"","PAGA",IF(DJ213&gt;0,"VENCIDA",IF(DJ213&gt;=-5,"POR VENCER","AL DÍA"))))</f>
        <v/>
      </c>
      <c r="DN213" s="185" t="n"/>
      <c r="DO213" s="119">
        <f>IF(N($H213)&lt;19,"",IF(DI213="","",DI213+31))</f>
        <v/>
      </c>
      <c r="DP213" s="124">
        <f>IF(DO213="","",TODAY()-DO213)</f>
        <v/>
      </c>
      <c r="DQ213" s="494" t="n"/>
      <c r="DR213" s="184" t="n"/>
      <c r="DS213" s="184">
        <f>IF(DO213="","SIN ESTADO",IF(DQ213&lt;&gt;"","PAGA",IF(DP213&gt;0,"VENCIDA",IF(DP213&gt;=-5,"POR VENCER","AL DÍA"))))</f>
        <v/>
      </c>
      <c r="DT213" s="185" t="n"/>
      <c r="DU213" s="119">
        <f>IF(N($H213)&lt;20,"",IF(DO213="","",DO213+31))</f>
        <v/>
      </c>
      <c r="DV213" s="124">
        <f>IF(DU213="","",TODAY()-DU213)</f>
        <v/>
      </c>
      <c r="DW213" s="494" t="n"/>
      <c r="DX213" s="184" t="n"/>
      <c r="DY213" s="184">
        <f>IF(DU213="","SIN ESTADO",IF(DW213&lt;&gt;"","PAGA",IF(DV213&gt;0,"VENCIDA",IF(DV213&gt;=-5,"POR VENCER","AL DÍA"))))</f>
        <v/>
      </c>
      <c r="DZ213" s="185" t="n"/>
      <c r="EA213" s="119">
        <f>IF(N($H213)&lt;21,"",IF(DU213="","",DU213+31))</f>
        <v/>
      </c>
      <c r="EB213" s="124">
        <f>IF(EA213="","",TODAY()-EA213)</f>
        <v/>
      </c>
      <c r="EC213" s="494" t="n"/>
      <c r="ED213" s="184" t="n"/>
      <c r="EE213" s="184">
        <f>IF(EA213="","SIN ESTADO",IF(EC213&lt;&gt;"","PAGA",IF(EB213&gt;0,"VENCIDA",IF(EB213&gt;=-5,"POR VENCER","AL DÍA"))))</f>
        <v/>
      </c>
      <c r="EF213" s="185" t="n"/>
      <c r="EG213" s="119">
        <f>IF(N($H213)&lt;22,"",IF(EA213="","",EA213+31))</f>
        <v/>
      </c>
      <c r="EH213" s="124">
        <f>IF(EG213="","",TODAY()-EG213)</f>
        <v/>
      </c>
      <c r="EI213" s="494" t="n"/>
      <c r="EJ213" s="184" t="n"/>
      <c r="EK213" s="184">
        <f>IF(EG213="","SIN ESTADO",IF(EI213&lt;&gt;"","PAGA",IF(EH213&gt;0,"VENCIDA",IF(EH213&gt;=-5,"POR VENCER","AL DÍA"))))</f>
        <v/>
      </c>
      <c r="EL213" s="185" t="n"/>
      <c r="EM213" s="119">
        <f>IF(N($H213)&lt;23,"",IF(EG213="","",EG213+31))</f>
        <v/>
      </c>
      <c r="EN213" s="124">
        <f>IF(EM213="","",TODAY()-EM213)</f>
        <v/>
      </c>
      <c r="EO213" s="494" t="n"/>
      <c r="EP213" s="184" t="n"/>
      <c r="EQ213" s="184">
        <f>IF(EM213="","SIN ESTADO",IF(EO213&lt;&gt;"","PAGA",IF(EN213&gt;0,"VENCIDA",IF(EN213&gt;=-5,"POR VENCER","AL DÍA"))))</f>
        <v/>
      </c>
      <c r="ER213" s="185" t="n"/>
      <c r="ES213" s="119">
        <f>IF(N($H213)&lt;24,"",IF(EM213="","",EM213+31))</f>
        <v/>
      </c>
      <c r="ET213" s="124">
        <f>IF(ES213="","",TODAY()-ES213)</f>
        <v/>
      </c>
      <c r="EU213" s="494" t="n"/>
      <c r="EV213" s="184" t="n"/>
      <c r="EW213" s="184">
        <f>IF(ES213="","SIN ESTADO",IF(EU213&lt;&gt;"","PAGA",IF(ET213&gt;0,"VENCIDA",IF(ET213&gt;=-5,"POR VENCER","AL DÍA"))))</f>
        <v/>
      </c>
      <c r="EX213" s="185" t="n"/>
      <c r="EY213" s="119">
        <f>IF(N($H213)&lt;25,"",IF(ES213="","",ES213+31))</f>
        <v/>
      </c>
      <c r="EZ213" s="124">
        <f>IF(EY213="","",TODAY()-EY213)</f>
        <v/>
      </c>
      <c r="FA213" s="494" t="n"/>
      <c r="FB213" s="184" t="n"/>
      <c r="FC213" s="184">
        <f>IF(EY213="","SIN ESTADO",IF(FA213&lt;&gt;"","PAGA",IF(EZ213&gt;0,"VENCIDA",IF(EZ213&gt;=-5,"POR VENCER","AL DÍA"))))</f>
        <v/>
      </c>
      <c r="FD213" s="185" t="n"/>
      <c r="FE213" s="119">
        <f>IF(N($H213)&lt;26,"",IF(EY213="","",EY213+31))</f>
        <v/>
      </c>
      <c r="FF213" s="124">
        <f>IF(FE213="","",TODAY()-FE213)</f>
        <v/>
      </c>
      <c r="FG213" s="494" t="n"/>
      <c r="FH213" s="184" t="n"/>
      <c r="FI213" s="184">
        <f>IF(FE213="","SIN ESTADO",IF(FG213&lt;&gt;"","PAGA",IF(FF213&gt;0,"VENCIDA",IF(FF213&gt;=-5,"POR VENCER","AL DÍA"))))</f>
        <v/>
      </c>
      <c r="FJ213" s="185" t="n"/>
      <c r="FK213" s="119">
        <f>IF(N($H213)&lt;27,"",IF(FE213="","",FE213+31))</f>
        <v/>
      </c>
      <c r="FL213" s="124">
        <f>IF(FK213="","",TODAY()-FK213)</f>
        <v/>
      </c>
      <c r="FM213" s="494" t="n"/>
      <c r="FN213" s="184" t="n"/>
      <c r="FO213" s="184">
        <f>IF(FK213="","SIN ESTADO",IF(FM213&lt;&gt;"","PAGA",IF(FL213&gt;0,"VENCIDA",IF(FL213&gt;=-5,"POR VENCER","AL DÍA"))))</f>
        <v/>
      </c>
      <c r="FP213" s="185" t="n"/>
      <c r="FQ213" s="119">
        <f>IF(N($H213)&lt;28,"",IF(FK213="","",FK213+31))</f>
        <v/>
      </c>
      <c r="FR213" s="124">
        <f>IF(FQ213="","",TODAY()-FQ213)</f>
        <v/>
      </c>
      <c r="FS213" s="494" t="n"/>
      <c r="FT213" s="184" t="n"/>
      <c r="FU213" s="184">
        <f>IF(FQ213="","SIN ESTADO",IF(FS213&lt;&gt;"","PAGA",IF(FR213&gt;0,"VENCIDA",IF(FR213&gt;=-5,"POR VENCER","AL DÍA"))))</f>
        <v/>
      </c>
      <c r="FV213" s="185" t="n"/>
      <c r="FW213" s="119">
        <f>IF(N($H213)&lt;29,"",IF(FQ213="","",FQ213+31))</f>
        <v/>
      </c>
      <c r="FX213" s="124">
        <f>IF(FW213="","",TODAY()-FW213)</f>
        <v/>
      </c>
      <c r="FY213" s="494" t="n"/>
      <c r="FZ213" s="184" t="n"/>
      <c r="GA213" s="184">
        <f>IF(FW213="","SIN ESTADO",IF(FY213&lt;&gt;"","PAGA",IF(FX213&gt;0,"VENCIDA",IF(FX213&gt;=-5,"POR VENCER","AL DÍA"))))</f>
        <v/>
      </c>
      <c r="GB213" s="185" t="n"/>
      <c r="GC213" s="119">
        <f>IF(N($H213)&lt;30,"",IF(FW213="","",FW213+31))</f>
        <v/>
      </c>
      <c r="GD213" s="124">
        <f>IF(GC213="","",TODAY()-GC213)</f>
        <v/>
      </c>
      <c r="GE213" s="494" t="n"/>
      <c r="GF213" s="184" t="n"/>
      <c r="GG213" s="184">
        <f>IF(GC213="","SIN ESTADO",IF(GE213&lt;&gt;"","PAGA",IF(GD213&gt;0,"VENCIDA",IF(GD213&gt;=-5,"POR VENCER","AL DÍA"))))</f>
        <v/>
      </c>
      <c r="GH213" s="185" t="n"/>
      <c r="GI213" s="119">
        <f>IF(N($H213)&lt;31,"",IF(GC213="","",GC213+31))</f>
        <v/>
      </c>
      <c r="GJ213" s="124">
        <f>IF(GI213="","",TODAY()-GI213)</f>
        <v/>
      </c>
      <c r="GK213" s="494" t="n"/>
      <c r="GL213" s="184" t="n"/>
      <c r="GM213" s="184">
        <f>IF(GI213="","SIN ESTADO",IF(GK213&lt;&gt;"","PAGA",IF(GJ213&gt;0,"VENCIDA",IF(GJ213&gt;=-5,"POR VENCER","AL DÍA"))))</f>
        <v/>
      </c>
      <c r="GN213" s="185" t="n"/>
      <c r="GO213" s="119">
        <f>IF(N($H213)&lt;32,"",IF(GI213="","",GI213+31))</f>
        <v/>
      </c>
      <c r="GP213" s="124">
        <f>IF(GO213="","",TODAY()-GO213)</f>
        <v/>
      </c>
      <c r="GQ213" s="494" t="n"/>
      <c r="GR213" s="184" t="n"/>
      <c r="GS213" s="184">
        <f>IF(GO213="","SIN ESTADO",IF(GQ213&lt;&gt;"","PAGA",IF(GP213&gt;0,"VENCIDA",IF(GP213&gt;=-5,"POR VENCER","AL DÍA"))))</f>
        <v/>
      </c>
      <c r="GT213" s="185" t="n"/>
      <c r="GU213" s="119">
        <f>IF(N($H213)&lt;33,"",IF(GO213="","",GO213+31))</f>
        <v/>
      </c>
      <c r="GV213" s="124">
        <f>IF(GU213="","",TODAY()-GU213)</f>
        <v/>
      </c>
      <c r="GW213" s="494" t="n"/>
      <c r="GX213" s="184" t="n"/>
      <c r="GY213" s="184">
        <f>IF(GU213="","SIN ESTADO",IF(GW213&lt;&gt;"","PAGA",IF(GV213&gt;0,"VENCIDA",IF(GV213&gt;=-5,"POR VENCER","AL DÍA"))))</f>
        <v/>
      </c>
      <c r="GZ213" s="185" t="n"/>
      <c r="HA213" s="119">
        <f>IF(N($H213)&lt;34,"",IF(GU213="","",GU213+31))</f>
        <v/>
      </c>
      <c r="HB213" s="124">
        <f>IF(HA213="","",TODAY()-HA213)</f>
        <v/>
      </c>
      <c r="HC213" s="494" t="n"/>
      <c r="HD213" s="184" t="n"/>
      <c r="HE213" s="184">
        <f>IF(HA213="","SIN ESTADO",IF(HC213&lt;&gt;"","PAGA",IF(HB213&gt;0,"VENCIDA",IF(HB213&gt;=-5,"POR VENCER","AL DÍA"))))</f>
        <v/>
      </c>
      <c r="HF213" s="185" t="n"/>
      <c r="HG213" s="119">
        <f>IF(N($H213)&lt;35,"",IF(HA213="","",HA213+31))</f>
        <v/>
      </c>
      <c r="HH213" s="124">
        <f>IF(HG213="","",TODAY()-HG213)</f>
        <v/>
      </c>
      <c r="HI213" s="494" t="n"/>
      <c r="HJ213" s="184" t="n"/>
      <c r="HK213" s="184">
        <f>IF(HG213="","SIN ESTADO",IF(HI213&lt;&gt;"","PAGA",IF(HH213&gt;0,"VENCIDA",IF(HH213&gt;=-5,"POR VENCER","AL DÍA"))))</f>
        <v/>
      </c>
      <c r="HL213" s="168" t="n"/>
      <c r="HM213" s="119">
        <f>IF(N($H213)&lt;36,"",IF(HG213="","",HG213+31))</f>
        <v/>
      </c>
      <c r="HN213" s="124">
        <f>IF(HM213="","",TODAY()-HM213)</f>
        <v/>
      </c>
      <c r="HO213" s="494" t="n"/>
      <c r="HP213" s="184" t="n"/>
      <c r="HQ213" s="184">
        <f>IF(HM213="","SIN ESTADO",IF(HO213&lt;&gt;"","PAGA",IF(HN213&gt;0,"VENCIDA",IF(HN213&gt;=-5,"POR VENCER","AL DÍA"))))</f>
        <v/>
      </c>
      <c r="HR213" s="168" t="n"/>
      <c r="HS213" s="169">
        <f>N213+T213+Z213+AF213+AL213+AR213+AX213+BD213+BJ213+BP213+BV213+CB213+CH213+CN213+CT213+CZ213+DF213+DL213+DR213+DX213+ED213+EJ213+EP213+EV213+FB213+FH213+FN213+FT213+FZ213+GF213+GL213+GR213+GX213+HD213+HJ213+HP213</f>
        <v/>
      </c>
      <c r="HU213" s="170">
        <f>IFERROR(N($J213),0)</f>
        <v/>
      </c>
      <c r="HW213" s="170">
        <f>SUMPRODUCT((MOD(COLUMN($M213:$HR213)-COLUMN($M213),6)=0)*ISNUMBER($M213:$HR213)*($M213:$HR213&gt;=RESUMEN!$C$26)*($M213:$HR213&lt;=RESUMEN!$C$27)*IFERROR(N($N213:$HS213),0))</f>
        <v/>
      </c>
      <c r="HX213" s="170">
        <f>SUMPRODUCT((MOD(COLUMN($M213:$HR213)-COLUMN($M213),6)=0)*ISNUMBER($M213:$HR213)*($M213:$HR213&gt;=RESUMEN!$C$26)*($M213:$HR213&lt;=RESUMEN!$C$27))</f>
        <v/>
      </c>
    </row>
    <row r="214" ht="15.75" customHeight="1" s="506">
      <c r="B214" s="113">
        <f>VENTAS!A213</f>
        <v/>
      </c>
      <c r="C214" s="236">
        <f>VENTAS!B213</f>
        <v/>
      </c>
      <c r="D214" s="53">
        <f>VENTAS!C213</f>
        <v/>
      </c>
      <c r="E214" s="114">
        <f>VENTAS!D213</f>
        <v/>
      </c>
      <c r="F214" s="114">
        <f>VENTAS!J213</f>
        <v/>
      </c>
      <c r="G214" s="494">
        <f>VENTAS!F213</f>
        <v/>
      </c>
      <c r="H214" s="479">
        <f>VENTAS!K213</f>
        <v/>
      </c>
      <c r="I214" s="479">
        <f>VENTAS!M213</f>
        <v/>
      </c>
      <c r="J214" s="184">
        <f>VENTAS!L213</f>
        <v/>
      </c>
      <c r="K214" s="119">
        <f>IF(N($H214)&lt;1,"",$G214+31)</f>
        <v/>
      </c>
      <c r="L214" s="124">
        <f>IF(K214="","",TODAY()-K214)</f>
        <v/>
      </c>
      <c r="M214" s="494" t="n"/>
      <c r="N214" s="374" t="n"/>
      <c r="O214" s="184">
        <f>IF(K214="","SIN ESTADO",IF(M214&lt;&gt;"","PAGA",IF(L214&gt;0,"VENCIDA",IF(L214&gt;=-5,"POR VENCER","AL DÍA"))))</f>
        <v/>
      </c>
      <c r="P214" s="185" t="n"/>
      <c r="Q214" s="119">
        <f>IF(N($H214)&lt;2,"",IF(K214="","",K214+31))</f>
        <v/>
      </c>
      <c r="R214" s="124">
        <f>IF(Q214="","",TODAY()-Q214)</f>
        <v/>
      </c>
      <c r="S214" s="494" t="n"/>
      <c r="T214" s="184" t="n"/>
      <c r="U214" s="184">
        <f>IF(Q214="","SIN ESTADO",IF(S214&lt;&gt;"","PAGA",IF(R214&gt;0,"VENCIDA",IF(R214&gt;=-5,"POR VENCER","AL DÍA"))))</f>
        <v/>
      </c>
      <c r="V214" s="185" t="n"/>
      <c r="W214" s="119">
        <f>IF(N($H214)&lt;3,"",IF(Q214="","",Q214+31))</f>
        <v/>
      </c>
      <c r="X214" s="124">
        <f>IF(W214="","",TODAY()-W214)</f>
        <v/>
      </c>
      <c r="Y214" s="494" t="n"/>
      <c r="Z214" s="184" t="n"/>
      <c r="AA214" s="184">
        <f>IF(W214="","SIN ESTADO",IF(Y214&lt;&gt;"","PAGA",IF(X214&gt;0,"VENCIDA",IF(X214&gt;=-5,"POR VENCER","AL DÍA"))))</f>
        <v/>
      </c>
      <c r="AB214" s="185" t="n"/>
      <c r="AC214" s="119">
        <f>IF(N($H214)&lt;4,"",IF(W214="","",W214+31))</f>
        <v/>
      </c>
      <c r="AD214" s="124">
        <f>IF(AC214="","",TODAY()-AC214)</f>
        <v/>
      </c>
      <c r="AE214" s="494" t="n"/>
      <c r="AF214" s="184" t="n"/>
      <c r="AG214" s="184">
        <f>IF(AC214="","SIN ESTADO",IF(AE214&lt;&gt;"","PAGA",IF(AD214&gt;0,"VENCIDA",IF(AD214&gt;=-5,"POR VENCER","AL DÍA"))))</f>
        <v/>
      </c>
      <c r="AH214" s="185" t="n"/>
      <c r="AI214" s="119">
        <f>IF(N($H214)&lt;5,"",IF(AC214="","",AC214+31))</f>
        <v/>
      </c>
      <c r="AJ214" s="124">
        <f>IF(AI214="","",TODAY()-AI214)</f>
        <v/>
      </c>
      <c r="AK214" s="494" t="n"/>
      <c r="AL214" s="184" t="n"/>
      <c r="AM214" s="184">
        <f>IF(AI214="","SIN ESTADO",IF(AK214&lt;&gt;"","PAGA",IF(AJ214&gt;0,"VENCIDA",IF(AJ214&gt;=-5,"POR VENCER","AL DÍA"))))</f>
        <v/>
      </c>
      <c r="AN214" s="185" t="n"/>
      <c r="AO214" s="119">
        <f>IF(N($H214)&lt;6,"",IF(AI214="","",AI214+31))</f>
        <v/>
      </c>
      <c r="AP214" s="124">
        <f>IF(AO214="","",TODAY()-AO214)</f>
        <v/>
      </c>
      <c r="AQ214" s="270" t="n"/>
      <c r="AR214" s="184" t="n"/>
      <c r="AS214" s="184">
        <f>IF(AO214="","SIN ESTADO",IF(AQ214&lt;&gt;"","PAGA",IF(AP214&gt;0,"VENCIDA",IF(AP214&gt;=-5,"POR VENCER","AL DÍA"))))</f>
        <v/>
      </c>
      <c r="AT214" s="185" t="n"/>
      <c r="AU214" s="119">
        <f>IF(N($H214)&lt;7,"",IF(AO214="","",AO214+31))</f>
        <v/>
      </c>
      <c r="AV214" s="124">
        <f>IF(AU214="","",TODAY()-AU214)</f>
        <v/>
      </c>
      <c r="AW214" s="494" t="n"/>
      <c r="AX214" s="184" t="n"/>
      <c r="AY214" s="184">
        <f>IF(AU214="","SIN ESTADO",IF(AW214&lt;&gt;"","PAGA",IF(AV214&gt;0,"VENCIDA",IF(AV214&gt;=-5,"POR VENCER","AL DÍA"))))</f>
        <v/>
      </c>
      <c r="AZ214" s="185" t="n"/>
      <c r="BA214" s="119">
        <f>IF(N($H214)&lt;8,"",IF(AU214="","",AU214+31))</f>
        <v/>
      </c>
      <c r="BB214" s="124">
        <f>IF(BA214="","",TODAY()-BA214)</f>
        <v/>
      </c>
      <c r="BC214" s="494" t="n"/>
      <c r="BD214" s="184" t="n"/>
      <c r="BE214" s="184">
        <f>IF(BA214="","SIN ESTADO",IF(BC214&lt;&gt;"","PAGA",IF(BB214&gt;0,"VENCIDA",IF(BB214&gt;=-5,"POR VENCER","AL DÍA"))))</f>
        <v/>
      </c>
      <c r="BF214" s="185" t="n"/>
      <c r="BG214" s="119">
        <f>IF(N($H214)&lt;9,"",IF(BA214="","",BA214+31))</f>
        <v/>
      </c>
      <c r="BH214" s="124">
        <f>IF(BG214="","",TODAY()-BG214)</f>
        <v/>
      </c>
      <c r="BI214" s="494" t="n"/>
      <c r="BJ214" s="184" t="n"/>
      <c r="BK214" s="184">
        <f>IF(BG214="","SIN ESTADO",IF(BI214&lt;&gt;"","PAGA",IF(BH214&gt;0,"VENCIDA",IF(BH214&gt;=-5,"POR VENCER","AL DÍA"))))</f>
        <v/>
      </c>
      <c r="BL214" s="185" t="n"/>
      <c r="BM214" s="119">
        <f>IF(N($H214)&lt;10,"",IF(BG214="","",BG214+31))</f>
        <v/>
      </c>
      <c r="BN214" s="124">
        <f>IF(BM214="","",TODAY()-BM214)</f>
        <v/>
      </c>
      <c r="BO214" s="494" t="n"/>
      <c r="BP214" s="184" t="n"/>
      <c r="BQ214" s="184">
        <f>IF(BM214="","SIN ESTADO",IF(BO214&lt;&gt;"","PAGA",IF(BN214&gt;0,"VENCIDA",IF(BN214&gt;=-5,"POR VENCER","AL DÍA"))))</f>
        <v/>
      </c>
      <c r="BR214" s="185" t="n"/>
      <c r="BS214" s="119">
        <f>IF(N($H214)&lt;11,"",IF(BM214="","",BM214+31))</f>
        <v/>
      </c>
      <c r="BT214" s="124">
        <f>IF(BS214="","",TODAY()-BS214)</f>
        <v/>
      </c>
      <c r="BU214" s="494" t="n"/>
      <c r="BV214" s="184" t="n"/>
      <c r="BW214" s="184">
        <f>IF(BS214="","SIN ESTADO",IF(BU214&lt;&gt;"","PAGA",IF(BT214&gt;0,"VENCIDA",IF(BT214&gt;=-5,"POR VENCER","AL DÍA"))))</f>
        <v/>
      </c>
      <c r="BX214" s="185" t="n"/>
      <c r="BY214" s="119">
        <f>IF(N($H214)&lt;12,"",IF(BS214="","",BS214+31))</f>
        <v/>
      </c>
      <c r="BZ214" s="124">
        <f>IF(BY214="","",TODAY()-BY214)</f>
        <v/>
      </c>
      <c r="CA214" s="494" t="n"/>
      <c r="CB214" s="184" t="n"/>
      <c r="CC214" s="184">
        <f>IF(BY214="","SIN ESTADO",IF(CA214&lt;&gt;"","PAGA",IF(BZ214&gt;0,"VENCIDA",IF(BZ214&gt;=-5,"POR VENCER","AL DÍA"))))</f>
        <v/>
      </c>
      <c r="CD214" s="185" t="n"/>
      <c r="CE214" s="119">
        <f>IF(N($H214)&lt;13,"",IF(BY214="","",BY214+31))</f>
        <v/>
      </c>
      <c r="CF214" s="124">
        <f>IF(CE214="","",TODAY()-CE214)</f>
        <v/>
      </c>
      <c r="CG214" s="494" t="n"/>
      <c r="CH214" s="184" t="n"/>
      <c r="CI214" s="184">
        <f>IF(CE214="","SIN ESTADO",IF(CG214&lt;&gt;"","PAGA",IF(CF214&gt;0,"VENCIDA",IF(CF214&gt;=-5,"POR VENCER","AL DÍA"))))</f>
        <v/>
      </c>
      <c r="CJ214" s="185" t="n"/>
      <c r="CK214" s="119">
        <f>IF(N($H214)&lt;14,"",IF(CE214="","",CE214+31))</f>
        <v/>
      </c>
      <c r="CL214" s="124">
        <f>IF(CK214="","",TODAY()-CK214)</f>
        <v/>
      </c>
      <c r="CM214" s="494" t="n"/>
      <c r="CN214" s="184" t="n"/>
      <c r="CO214" s="184">
        <f>IF(CK214="","SIN ESTADO",IF(CM214&lt;&gt;"","PAGA",IF(CL214&gt;0,"VENCIDA",IF(CL214&gt;=-5,"POR VENCER","AL DÍA"))))</f>
        <v/>
      </c>
      <c r="CP214" s="185" t="n"/>
      <c r="CQ214" s="119">
        <f>IF(N($H214)&lt;15,"",IF(CK214="","",CK214+31))</f>
        <v/>
      </c>
      <c r="CR214" s="124">
        <f>IF(CQ214="","",TODAY()-CQ214)</f>
        <v/>
      </c>
      <c r="CS214" s="494" t="n"/>
      <c r="CT214" s="184" t="n"/>
      <c r="CU214" s="184">
        <f>IF(CQ214="","SIN ESTADO",IF(CS214&lt;&gt;"","PAGA",IF(CR214&gt;0,"VENCIDA",IF(CR214&gt;=-5,"POR VENCER","AL DÍA"))))</f>
        <v/>
      </c>
      <c r="CV214" s="185" t="n"/>
      <c r="CW214" s="119">
        <f>IF(N($H214)&lt;16,"",IF(CQ214="","",CQ214+31))</f>
        <v/>
      </c>
      <c r="CX214" s="124">
        <f>IF(CW214="","",TODAY()-CW214)</f>
        <v/>
      </c>
      <c r="CY214" s="494" t="n"/>
      <c r="CZ214" s="184" t="n"/>
      <c r="DA214" s="184">
        <f>IF(CW214="","SIN ESTADO",IF(CY214&lt;&gt;"","PAGA",IF(CX214&gt;0,"VENCIDA",IF(CX214&gt;=-5,"POR VENCER","AL DÍA"))))</f>
        <v/>
      </c>
      <c r="DB214" s="185" t="n"/>
      <c r="DC214" s="119">
        <f>IF(N($H214)&lt;17,"",IF(CW214="","",CW214+31))</f>
        <v/>
      </c>
      <c r="DD214" s="124">
        <f>IF(DC214="","",TODAY()-DC214)</f>
        <v/>
      </c>
      <c r="DE214" s="494" t="n"/>
      <c r="DF214" s="184" t="n"/>
      <c r="DG214" s="184">
        <f>IF(DC214="","SIN ESTADO",IF(DE214&lt;&gt;"","PAGA",IF(DD214&gt;0,"VENCIDA",IF(DD214&gt;=-5,"POR VENCER","AL DÍA"))))</f>
        <v/>
      </c>
      <c r="DH214" s="185" t="n"/>
      <c r="DI214" s="119">
        <f>IF(N($H214)&lt;18,"",IF(DC214="","",DC214+31))</f>
        <v/>
      </c>
      <c r="DJ214" s="124">
        <f>IF(DI214="","",TODAY()-DI214)</f>
        <v/>
      </c>
      <c r="DK214" s="494" t="n"/>
      <c r="DL214" s="184" t="n"/>
      <c r="DM214" s="184">
        <f>IF(DI214="","SIN ESTADO",IF(DK214&lt;&gt;"","PAGA",IF(DJ214&gt;0,"VENCIDA",IF(DJ214&gt;=-5,"POR VENCER","AL DÍA"))))</f>
        <v/>
      </c>
      <c r="DN214" s="185" t="n"/>
      <c r="DO214" s="119">
        <f>IF(N($H214)&lt;19,"",IF(DI214="","",DI214+31))</f>
        <v/>
      </c>
      <c r="DP214" s="124">
        <f>IF(DO214="","",TODAY()-DO214)</f>
        <v/>
      </c>
      <c r="DQ214" s="494" t="n"/>
      <c r="DR214" s="184" t="n"/>
      <c r="DS214" s="184">
        <f>IF(DO214="","SIN ESTADO",IF(DQ214&lt;&gt;"","PAGA",IF(DP214&gt;0,"VENCIDA",IF(DP214&gt;=-5,"POR VENCER","AL DÍA"))))</f>
        <v/>
      </c>
      <c r="DT214" s="185" t="n"/>
      <c r="DU214" s="119">
        <f>IF(N($H214)&lt;20,"",IF(DO214="","",DO214+31))</f>
        <v/>
      </c>
      <c r="DV214" s="124">
        <f>IF(DU214="","",TODAY()-DU214)</f>
        <v/>
      </c>
      <c r="DW214" s="494" t="n"/>
      <c r="DX214" s="184" t="n"/>
      <c r="DY214" s="184">
        <f>IF(DU214="","SIN ESTADO",IF(DW214&lt;&gt;"","PAGA",IF(DV214&gt;0,"VENCIDA",IF(DV214&gt;=-5,"POR VENCER","AL DÍA"))))</f>
        <v/>
      </c>
      <c r="DZ214" s="185" t="n"/>
      <c r="EA214" s="119">
        <f>IF(N($H214)&lt;21,"",IF(DU214="","",DU214+31))</f>
        <v/>
      </c>
      <c r="EB214" s="124">
        <f>IF(EA214="","",TODAY()-EA214)</f>
        <v/>
      </c>
      <c r="EC214" s="494" t="n"/>
      <c r="ED214" s="184" t="n"/>
      <c r="EE214" s="184">
        <f>IF(EA214="","SIN ESTADO",IF(EC214&lt;&gt;"","PAGA",IF(EB214&gt;0,"VENCIDA",IF(EB214&gt;=-5,"POR VENCER","AL DÍA"))))</f>
        <v/>
      </c>
      <c r="EF214" s="185" t="n"/>
      <c r="EG214" s="119">
        <f>IF(N($H214)&lt;22,"",IF(EA214="","",EA214+31))</f>
        <v/>
      </c>
      <c r="EH214" s="124">
        <f>IF(EG214="","",TODAY()-EG214)</f>
        <v/>
      </c>
      <c r="EI214" s="494" t="n"/>
      <c r="EJ214" s="184" t="n"/>
      <c r="EK214" s="184">
        <f>IF(EG214="","SIN ESTADO",IF(EI214&lt;&gt;"","PAGA",IF(EH214&gt;0,"VENCIDA",IF(EH214&gt;=-5,"POR VENCER","AL DÍA"))))</f>
        <v/>
      </c>
      <c r="EL214" s="185" t="n"/>
      <c r="EM214" s="119">
        <f>IF(N($H214)&lt;23,"",IF(EG214="","",EG214+31))</f>
        <v/>
      </c>
      <c r="EN214" s="124">
        <f>IF(EM214="","",TODAY()-EM214)</f>
        <v/>
      </c>
      <c r="EO214" s="494" t="n"/>
      <c r="EP214" s="184" t="n"/>
      <c r="EQ214" s="184">
        <f>IF(EM214="","SIN ESTADO",IF(EO214&lt;&gt;"","PAGA",IF(EN214&gt;0,"VENCIDA",IF(EN214&gt;=-5,"POR VENCER","AL DÍA"))))</f>
        <v/>
      </c>
      <c r="ER214" s="185" t="n"/>
      <c r="ES214" s="119">
        <f>IF(N($H214)&lt;24,"",IF(EM214="","",EM214+31))</f>
        <v/>
      </c>
      <c r="ET214" s="124">
        <f>IF(ES214="","",TODAY()-ES214)</f>
        <v/>
      </c>
      <c r="EU214" s="494" t="n"/>
      <c r="EV214" s="184" t="n"/>
      <c r="EW214" s="184">
        <f>IF(ES214="","SIN ESTADO",IF(EU214&lt;&gt;"","PAGA",IF(ET214&gt;0,"VENCIDA",IF(ET214&gt;=-5,"POR VENCER","AL DÍA"))))</f>
        <v/>
      </c>
      <c r="EX214" s="185" t="n"/>
      <c r="EY214" s="119">
        <f>IF(N($H214)&lt;25,"",IF(ES214="","",ES214+31))</f>
        <v/>
      </c>
      <c r="EZ214" s="124">
        <f>IF(EY214="","",TODAY()-EY214)</f>
        <v/>
      </c>
      <c r="FA214" s="494" t="n"/>
      <c r="FB214" s="184" t="n"/>
      <c r="FC214" s="184">
        <f>IF(EY214="","SIN ESTADO",IF(FA214&lt;&gt;"","PAGA",IF(EZ214&gt;0,"VENCIDA",IF(EZ214&gt;=-5,"POR VENCER","AL DÍA"))))</f>
        <v/>
      </c>
      <c r="FD214" s="185" t="n"/>
      <c r="FE214" s="119">
        <f>IF(N($H214)&lt;26,"",IF(EY214="","",EY214+31))</f>
        <v/>
      </c>
      <c r="FF214" s="124">
        <f>IF(FE214="","",TODAY()-FE214)</f>
        <v/>
      </c>
      <c r="FG214" s="494" t="n"/>
      <c r="FH214" s="184" t="n"/>
      <c r="FI214" s="184">
        <f>IF(FE214="","SIN ESTADO",IF(FG214&lt;&gt;"","PAGA",IF(FF214&gt;0,"VENCIDA",IF(FF214&gt;=-5,"POR VENCER","AL DÍA"))))</f>
        <v/>
      </c>
      <c r="FJ214" s="185" t="n"/>
      <c r="FK214" s="119">
        <f>IF(N($H214)&lt;27,"",IF(FE214="","",FE214+31))</f>
        <v/>
      </c>
      <c r="FL214" s="124">
        <f>IF(FK214="","",TODAY()-FK214)</f>
        <v/>
      </c>
      <c r="FM214" s="494" t="n"/>
      <c r="FN214" s="184" t="n"/>
      <c r="FO214" s="184">
        <f>IF(FK214="","SIN ESTADO",IF(FM214&lt;&gt;"","PAGA",IF(FL214&gt;0,"VENCIDA",IF(FL214&gt;=-5,"POR VENCER","AL DÍA"))))</f>
        <v/>
      </c>
      <c r="FP214" s="185" t="n"/>
      <c r="FQ214" s="119">
        <f>IF(N($H214)&lt;28,"",IF(FK214="","",FK214+31))</f>
        <v/>
      </c>
      <c r="FR214" s="124">
        <f>IF(FQ214="","",TODAY()-FQ214)</f>
        <v/>
      </c>
      <c r="FS214" s="494" t="n"/>
      <c r="FT214" s="184" t="n"/>
      <c r="FU214" s="184">
        <f>IF(FQ214="","SIN ESTADO",IF(FS214&lt;&gt;"","PAGA",IF(FR214&gt;0,"VENCIDA",IF(FR214&gt;=-5,"POR VENCER","AL DÍA"))))</f>
        <v/>
      </c>
      <c r="FV214" s="185" t="n"/>
      <c r="FW214" s="119">
        <f>IF(N($H214)&lt;29,"",IF(FQ214="","",FQ214+31))</f>
        <v/>
      </c>
      <c r="FX214" s="124">
        <f>IF(FW214="","",TODAY()-FW214)</f>
        <v/>
      </c>
      <c r="FY214" s="494" t="n"/>
      <c r="FZ214" s="184" t="n"/>
      <c r="GA214" s="184">
        <f>IF(FW214="","SIN ESTADO",IF(FY214&lt;&gt;"","PAGA",IF(FX214&gt;0,"VENCIDA",IF(FX214&gt;=-5,"POR VENCER","AL DÍA"))))</f>
        <v/>
      </c>
      <c r="GB214" s="185" t="n"/>
      <c r="GC214" s="119">
        <f>IF(N($H214)&lt;30,"",IF(FW214="","",FW214+31))</f>
        <v/>
      </c>
      <c r="GD214" s="124">
        <f>IF(GC214="","",TODAY()-GC214)</f>
        <v/>
      </c>
      <c r="GE214" s="494" t="n"/>
      <c r="GF214" s="184" t="n"/>
      <c r="GG214" s="184">
        <f>IF(GC214="","SIN ESTADO",IF(GE214&lt;&gt;"","PAGA",IF(GD214&gt;0,"VENCIDA",IF(GD214&gt;=-5,"POR VENCER","AL DÍA"))))</f>
        <v/>
      </c>
      <c r="GH214" s="185" t="n"/>
      <c r="GI214" s="119">
        <f>IF(N($H214)&lt;31,"",IF(GC214="","",GC214+31))</f>
        <v/>
      </c>
      <c r="GJ214" s="124">
        <f>IF(GI214="","",TODAY()-GI214)</f>
        <v/>
      </c>
      <c r="GK214" s="494" t="n"/>
      <c r="GL214" s="184" t="n"/>
      <c r="GM214" s="184">
        <f>IF(GI214="","SIN ESTADO",IF(GK214&lt;&gt;"","PAGA",IF(GJ214&gt;0,"VENCIDA",IF(GJ214&gt;=-5,"POR VENCER","AL DÍA"))))</f>
        <v/>
      </c>
      <c r="GN214" s="185" t="n"/>
      <c r="GO214" s="119">
        <f>IF(N($H214)&lt;32,"",IF(GI214="","",GI214+31))</f>
        <v/>
      </c>
      <c r="GP214" s="124">
        <f>IF(GO214="","",TODAY()-GO214)</f>
        <v/>
      </c>
      <c r="GQ214" s="494" t="n"/>
      <c r="GR214" s="184" t="n"/>
      <c r="GS214" s="184">
        <f>IF(GO214="","SIN ESTADO",IF(GQ214&lt;&gt;"","PAGA",IF(GP214&gt;0,"VENCIDA",IF(GP214&gt;=-5,"POR VENCER","AL DÍA"))))</f>
        <v/>
      </c>
      <c r="GT214" s="185" t="n"/>
      <c r="GU214" s="119">
        <f>IF(N($H214)&lt;33,"",IF(GO214="","",GO214+31))</f>
        <v/>
      </c>
      <c r="GV214" s="124">
        <f>IF(GU214="","",TODAY()-GU214)</f>
        <v/>
      </c>
      <c r="GW214" s="494" t="n"/>
      <c r="GX214" s="184" t="n"/>
      <c r="GY214" s="184">
        <f>IF(GU214="","SIN ESTADO",IF(GW214&lt;&gt;"","PAGA",IF(GV214&gt;0,"VENCIDA",IF(GV214&gt;=-5,"POR VENCER","AL DÍA"))))</f>
        <v/>
      </c>
      <c r="GZ214" s="185" t="n"/>
      <c r="HA214" s="119">
        <f>IF(N($H214)&lt;34,"",IF(GU214="","",GU214+31))</f>
        <v/>
      </c>
      <c r="HB214" s="124">
        <f>IF(HA214="","",TODAY()-HA214)</f>
        <v/>
      </c>
      <c r="HC214" s="494" t="n"/>
      <c r="HD214" s="184" t="n"/>
      <c r="HE214" s="184">
        <f>IF(HA214="","SIN ESTADO",IF(HC214&lt;&gt;"","PAGA",IF(HB214&gt;0,"VENCIDA",IF(HB214&gt;=-5,"POR VENCER","AL DÍA"))))</f>
        <v/>
      </c>
      <c r="HF214" s="185" t="n"/>
      <c r="HG214" s="119">
        <f>IF(N($H214)&lt;35,"",IF(HA214="","",HA214+31))</f>
        <v/>
      </c>
      <c r="HH214" s="124">
        <f>IF(HG214="","",TODAY()-HG214)</f>
        <v/>
      </c>
      <c r="HI214" s="494" t="n"/>
      <c r="HJ214" s="184" t="n"/>
      <c r="HK214" s="184">
        <f>IF(HG214="","SIN ESTADO",IF(HI214&lt;&gt;"","PAGA",IF(HH214&gt;0,"VENCIDA",IF(HH214&gt;=-5,"POR VENCER","AL DÍA"))))</f>
        <v/>
      </c>
      <c r="HL214" s="168" t="n"/>
      <c r="HM214" s="119">
        <f>IF(N($H214)&lt;36,"",IF(HG214="","",HG214+31))</f>
        <v/>
      </c>
      <c r="HN214" s="124">
        <f>IF(HM214="","",TODAY()-HM214)</f>
        <v/>
      </c>
      <c r="HO214" s="494" t="n"/>
      <c r="HP214" s="184" t="n"/>
      <c r="HQ214" s="184">
        <f>IF(HM214="","SIN ESTADO",IF(HO214&lt;&gt;"","PAGA",IF(HN214&gt;0,"VENCIDA",IF(HN214&gt;=-5,"POR VENCER","AL DÍA"))))</f>
        <v/>
      </c>
      <c r="HR214" s="168" t="n"/>
      <c r="HS214" s="169">
        <f>N214+T214+Z214+AF214+AL214+AR214+AX214+BD214+BJ214+BP214+BV214+CB214+CH214+CN214+CT214+CZ214+DF214+DL214+DR214+DX214+ED214+EJ214+EP214+EV214+FB214+FH214+FN214+FT214+FZ214+GF214+GL214+GR214+GX214+HD214+HJ214+HP214</f>
        <v/>
      </c>
      <c r="HU214" s="170">
        <f>IFERROR(N($J214),0)</f>
        <v/>
      </c>
      <c r="HW214" s="170">
        <f>SUMPRODUCT((MOD(COLUMN($M214:$HR214)-COLUMN($M214),6)=0)*ISNUMBER($M214:$HR214)*($M214:$HR214&gt;=RESUMEN!$C$26)*($M214:$HR214&lt;=RESUMEN!$C$27)*IFERROR(N($N214:$HS214),0))</f>
        <v/>
      </c>
      <c r="HX214" s="170">
        <f>SUMPRODUCT((MOD(COLUMN($M214:$HR214)-COLUMN($M214),6)=0)*ISNUMBER($M214:$HR214)*($M214:$HR214&gt;=RESUMEN!$C$26)*($M214:$HR214&lt;=RESUMEN!$C$27))</f>
        <v/>
      </c>
    </row>
    <row r="215" ht="15.75" customHeight="1" s="506">
      <c r="B215" s="113">
        <f>VENTAS!A214</f>
        <v/>
      </c>
      <c r="C215" s="236" t="inlineStr">
        <is>
          <t xml:space="preserve">LC2 - 23 - 7 </t>
        </is>
      </c>
      <c r="D215" s="53">
        <f>VENTAS!C214</f>
        <v/>
      </c>
      <c r="E215" s="114" t="n"/>
      <c r="F215" s="114" t="n"/>
      <c r="G215" s="494" t="n"/>
      <c r="H215" s="479" t="n"/>
      <c r="I215" s="479" t="n"/>
      <c r="J215" s="184" t="n"/>
      <c r="K215" s="119">
        <f>IF(N($H215)&lt;1,"",$G215+31)</f>
        <v/>
      </c>
      <c r="L215" s="124">
        <f>IF(K215="","",TODAY()-K215)</f>
        <v/>
      </c>
      <c r="M215" s="469" t="n"/>
      <c r="N215" s="374" t="n"/>
      <c r="O215" s="184" t="n"/>
      <c r="P215" s="185" t="n"/>
      <c r="Q215" s="119">
        <f>IF(N($H215)&lt;2,"",IF(K215="","",K215+31))</f>
        <v/>
      </c>
      <c r="R215" s="124">
        <f>IF(Q215="","",TODAY()-Q215)</f>
        <v/>
      </c>
      <c r="S215" s="470" t="n"/>
      <c r="T215" s="184" t="n"/>
      <c r="U215" s="184" t="n"/>
      <c r="V215" s="185" t="n"/>
      <c r="W215" s="119">
        <f>IF(N($H215)&lt;3,"",IF(Q215="","",Q215+31))</f>
        <v/>
      </c>
      <c r="X215" s="124">
        <f>IF(W215="","",TODAY()-W215)</f>
        <v/>
      </c>
      <c r="Y215" s="471" t="n"/>
      <c r="Z215" s="184" t="n"/>
      <c r="AA215" s="184" t="n"/>
      <c r="AB215" s="185" t="n"/>
      <c r="AC215" s="119">
        <f>IF(N($H215)&lt;4,"",IF(W215="","",W215+31))</f>
        <v/>
      </c>
      <c r="AD215" s="124">
        <f>IF(AC215="","",TODAY()-AC215)</f>
        <v/>
      </c>
      <c r="AE215" s="497" t="n"/>
      <c r="AF215" s="184" t="n"/>
      <c r="AG215" s="184" t="n"/>
      <c r="AH215" s="185" t="n"/>
      <c r="AI215" s="119">
        <f>IF(N($H215)&lt;5,"",IF(AC215="","",AC215+31))</f>
        <v/>
      </c>
      <c r="AJ215" s="124">
        <f>IF(AI215="","",TODAY()-AI215)</f>
        <v/>
      </c>
      <c r="AK215" s="471" t="n"/>
      <c r="AL215" s="184" t="n"/>
      <c r="AM215" s="184" t="n"/>
      <c r="AN215" s="185" t="n"/>
      <c r="AO215" s="119">
        <f>IF(N($H215)&lt;6,"",IF(AI215="","",AI215+31))</f>
        <v/>
      </c>
      <c r="AP215" s="124">
        <f>IF(AO215="","",TODAY()-AO215)</f>
        <v/>
      </c>
      <c r="AQ215" s="488" t="n"/>
      <c r="AR215" s="184" t="n"/>
      <c r="AS215" s="184" t="n"/>
      <c r="AT215" s="185" t="n"/>
      <c r="AU215" s="119">
        <f>IF(N($H215)&lt;7,"",IF(AO215="","",AO215+31))</f>
        <v/>
      </c>
      <c r="AV215" s="124">
        <f>IF(AU215="","",TODAY()-AU215)</f>
        <v/>
      </c>
      <c r="AW215" s="471" t="n"/>
      <c r="AX215" s="184" t="n"/>
      <c r="AY215" s="184" t="n"/>
      <c r="AZ215" s="185" t="n"/>
      <c r="BA215" s="119">
        <f>IF(N($H215)&lt;8,"",IF(AU215="","",AU215+31))</f>
        <v/>
      </c>
      <c r="BB215" s="124">
        <f>IF(BA215="","",TODAY()-BA215)</f>
        <v/>
      </c>
      <c r="BC215" s="497" t="n"/>
      <c r="BD215" s="184" t="n"/>
      <c r="BE215" s="184" t="n"/>
      <c r="BF215" s="185" t="n"/>
      <c r="BG215" s="119">
        <f>IF(N($H215)&lt;9,"",IF(BA215="","",BA215+31))</f>
        <v/>
      </c>
      <c r="BH215" s="124">
        <f>IF(BG215="","",TODAY()-BG215)</f>
        <v/>
      </c>
      <c r="BI215" s="471" t="n"/>
      <c r="BJ215" s="184" t="n"/>
      <c r="BK215" s="184" t="n"/>
      <c r="BL215" s="185" t="n"/>
      <c r="BM215" s="119">
        <f>IF(N($H215)&lt;10,"",IF(BG215="","",BG215+31))</f>
        <v/>
      </c>
      <c r="BN215" s="124">
        <f>IF(BM215="","",TODAY()-BM215)</f>
        <v/>
      </c>
      <c r="BO215" s="494" t="n"/>
      <c r="BP215" s="184" t="n"/>
      <c r="BQ215" s="184" t="n"/>
      <c r="BR215" s="185" t="n"/>
      <c r="BS215" s="119">
        <f>IF(N($H215)&lt;11,"",IF(BM215="","",BM215+31))</f>
        <v/>
      </c>
      <c r="BT215" s="124">
        <f>IF(BS215="","",TODAY()-BS215)</f>
        <v/>
      </c>
      <c r="BU215" s="494" t="n"/>
      <c r="BV215" s="184" t="n"/>
      <c r="BW215" s="184" t="n"/>
      <c r="BX215" s="185" t="n"/>
      <c r="BY215" s="119">
        <f>IF(N($H215)&lt;12,"",IF(BS215="","",BS215+31))</f>
        <v/>
      </c>
      <c r="BZ215" s="124">
        <f>IF(BY215="","",TODAY()-BY215)</f>
        <v/>
      </c>
      <c r="CA215" s="494" t="n"/>
      <c r="CB215" s="184" t="n"/>
      <c r="CC215" s="184" t="n"/>
      <c r="CD215" s="185" t="n"/>
      <c r="CE215" s="119">
        <f>IF(N($H215)&lt;13,"",IF(BY215="","",BY215+31))</f>
        <v/>
      </c>
      <c r="CF215" s="124">
        <f>IF(CE215="","",TODAY()-CE215)</f>
        <v/>
      </c>
      <c r="CG215" s="494" t="n"/>
      <c r="CH215" s="184" t="n"/>
      <c r="CI215" s="184" t="n"/>
      <c r="CJ215" s="185" t="n"/>
      <c r="CK215" s="119">
        <f>IF(N($H215)&lt;14,"",IF(CE215="","",CE215+31))</f>
        <v/>
      </c>
      <c r="CL215" s="124">
        <f>IF(CK215="","",TODAY()-CK215)</f>
        <v/>
      </c>
      <c r="CM215" s="494" t="n"/>
      <c r="CN215" s="184" t="n"/>
      <c r="CO215" s="184" t="n"/>
      <c r="CP215" s="185" t="n"/>
      <c r="CQ215" s="119">
        <f>IF(N($H215)&lt;15,"",IF(CK215="","",CK215+31))</f>
        <v/>
      </c>
      <c r="CR215" s="124">
        <f>IF(CQ215="","",TODAY()-CQ215)</f>
        <v/>
      </c>
      <c r="CS215" s="494" t="n"/>
      <c r="CT215" s="184" t="n"/>
      <c r="CU215" s="184" t="n"/>
      <c r="CV215" s="185" t="n"/>
      <c r="CW215" s="119">
        <f>IF(N($H215)&lt;16,"",IF(CQ215="","",CQ215+31))</f>
        <v/>
      </c>
      <c r="CX215" s="124">
        <f>IF(CW215="","",TODAY()-CW215)</f>
        <v/>
      </c>
      <c r="CY215" s="494" t="n"/>
      <c r="CZ215" s="184" t="n"/>
      <c r="DA215" s="184" t="n"/>
      <c r="DB215" s="185" t="n"/>
      <c r="DC215" s="119">
        <f>IF(N($H215)&lt;17,"",IF(CW215="","",CW215+31))</f>
        <v/>
      </c>
      <c r="DD215" s="124">
        <f>IF(DC215="","",TODAY()-DC215)</f>
        <v/>
      </c>
      <c r="DE215" s="494" t="n"/>
      <c r="DF215" s="184" t="n"/>
      <c r="DG215" s="184" t="n"/>
      <c r="DH215" s="185" t="n"/>
      <c r="DI215" s="119">
        <f>IF(N($H215)&lt;18,"",IF(DC215="","",DC215+31))</f>
        <v/>
      </c>
      <c r="DJ215" s="124">
        <f>IF(DI215="","",TODAY()-DI215)</f>
        <v/>
      </c>
      <c r="DK215" s="494" t="n"/>
      <c r="DL215" s="184" t="n"/>
      <c r="DM215" s="184" t="n"/>
      <c r="DN215" s="185" t="n"/>
      <c r="DO215" s="119">
        <f>IF(N($H215)&lt;19,"",IF(DI215="","",DI215+31))</f>
        <v/>
      </c>
      <c r="DP215" s="124">
        <f>IF(DO215="","",TODAY()-DO215)</f>
        <v/>
      </c>
      <c r="DQ215" s="494" t="n"/>
      <c r="DR215" s="184" t="n"/>
      <c r="DS215" s="184" t="n"/>
      <c r="DT215" s="185" t="n"/>
      <c r="DU215" s="119">
        <f>IF(N($H215)&lt;20,"",IF(DO215="","",DO215+31))</f>
        <v/>
      </c>
      <c r="DV215" s="124">
        <f>IF(DU215="","",TODAY()-DU215)</f>
        <v/>
      </c>
      <c r="DW215" s="494" t="n"/>
      <c r="DX215" s="184" t="n"/>
      <c r="DY215" s="184" t="n"/>
      <c r="DZ215" s="185" t="n"/>
      <c r="EA215" s="119">
        <f>IF(N($H215)&lt;21,"",IF(DU215="","",DU215+31))</f>
        <v/>
      </c>
      <c r="EB215" s="124">
        <f>IF(EA215="","",TODAY()-EA215)</f>
        <v/>
      </c>
      <c r="EC215" s="494" t="n"/>
      <c r="ED215" s="184" t="n"/>
      <c r="EE215" s="184" t="n"/>
      <c r="EF215" s="185" t="n"/>
      <c r="EG215" s="119">
        <f>IF(N($H215)&lt;22,"",IF(EA215="","",EA215+31))</f>
        <v/>
      </c>
      <c r="EH215" s="124">
        <f>IF(EG215="","",TODAY()-EG215)</f>
        <v/>
      </c>
      <c r="EI215" s="494" t="n"/>
      <c r="EJ215" s="184" t="n"/>
      <c r="EK215" s="184" t="n"/>
      <c r="EL215" s="185" t="n"/>
      <c r="EM215" s="119">
        <f>IF(N($H215)&lt;23,"",IF(EG215="","",EG215+31))</f>
        <v/>
      </c>
      <c r="EN215" s="124">
        <f>IF(EM215="","",TODAY()-EM215)</f>
        <v/>
      </c>
      <c r="EO215" s="494" t="n"/>
      <c r="EP215" s="184" t="n"/>
      <c r="EQ215" s="184" t="n"/>
      <c r="ER215" s="185" t="n"/>
      <c r="ES215" s="119">
        <f>IF(N($H215)&lt;24,"",IF(EM215="","",EM215+31))</f>
        <v/>
      </c>
      <c r="ET215" s="124">
        <f>IF(ES215="","",TODAY()-ES215)</f>
        <v/>
      </c>
      <c r="EU215" s="494" t="n"/>
      <c r="EV215" s="184" t="n"/>
      <c r="EW215" s="184" t="n"/>
      <c r="EX215" s="185" t="n"/>
      <c r="EY215" s="119">
        <f>IF(N($H215)&lt;25,"",IF(ES215="","",ES215+31))</f>
        <v/>
      </c>
      <c r="EZ215" s="124">
        <f>IF(EY215="","",TODAY()-EY215)</f>
        <v/>
      </c>
      <c r="FA215" s="494" t="n"/>
      <c r="FB215" s="184" t="n"/>
      <c r="FC215" s="184" t="n"/>
      <c r="FD215" s="185" t="n"/>
      <c r="FE215" s="119">
        <f>IF(N($H215)&lt;26,"",IF(EY215="","",EY215+31))</f>
        <v/>
      </c>
      <c r="FF215" s="124">
        <f>IF(FE215="","",TODAY()-FE215)</f>
        <v/>
      </c>
      <c r="FG215" s="494" t="n"/>
      <c r="FH215" s="184" t="n"/>
      <c r="FI215" s="184" t="n"/>
      <c r="FJ215" s="185" t="n"/>
      <c r="FK215" s="119">
        <f>IF(N($H215)&lt;27,"",IF(FE215="","",FE215+31))</f>
        <v/>
      </c>
      <c r="FL215" s="124">
        <f>IF(FK215="","",TODAY()-FK215)</f>
        <v/>
      </c>
      <c r="FM215" s="494" t="n"/>
      <c r="FN215" s="184" t="n"/>
      <c r="FO215" s="184" t="n"/>
      <c r="FP215" s="185" t="n"/>
      <c r="FQ215" s="119">
        <f>IF(N($H215)&lt;28,"",IF(FK215="","",FK215+31))</f>
        <v/>
      </c>
      <c r="FR215" s="124">
        <f>IF(FQ215="","",TODAY()-FQ215)</f>
        <v/>
      </c>
      <c r="FS215" s="494" t="n"/>
      <c r="FT215" s="184" t="n"/>
      <c r="FU215" s="184" t="n"/>
      <c r="FV215" s="185" t="n"/>
      <c r="FW215" s="119">
        <f>IF(N($H215)&lt;29,"",IF(FQ215="","",FQ215+31))</f>
        <v/>
      </c>
      <c r="FX215" s="124">
        <f>IF(FW215="","",TODAY()-FW215)</f>
        <v/>
      </c>
      <c r="FY215" s="494" t="n"/>
      <c r="FZ215" s="184" t="n"/>
      <c r="GA215" s="184" t="n"/>
      <c r="GB215" s="185" t="n"/>
      <c r="GC215" s="119">
        <f>IF(N($H215)&lt;30,"",IF(FW215="","",FW215+31))</f>
        <v/>
      </c>
      <c r="GD215" s="124">
        <f>IF(GC215="","",TODAY()-GC215)</f>
        <v/>
      </c>
      <c r="GE215" s="494" t="n"/>
      <c r="GF215" s="184" t="n"/>
      <c r="GG215" s="184" t="n"/>
      <c r="GH215" s="185" t="n"/>
      <c r="GI215" s="119">
        <f>IF(N($H215)&lt;31,"",IF(GC215="","",GC215+31))</f>
        <v/>
      </c>
      <c r="GJ215" s="124">
        <f>IF(GI215="","",TODAY()-GI215)</f>
        <v/>
      </c>
      <c r="GK215" s="494" t="n"/>
      <c r="GL215" s="184" t="n"/>
      <c r="GM215" s="184" t="n"/>
      <c r="GN215" s="185" t="n"/>
      <c r="GO215" s="119">
        <f>IF(N($H215)&lt;32,"",IF(GI215="","",GI215+31))</f>
        <v/>
      </c>
      <c r="GP215" s="124">
        <f>IF(GO215="","",TODAY()-GO215)</f>
        <v/>
      </c>
      <c r="GQ215" s="494" t="n"/>
      <c r="GR215" s="184" t="n"/>
      <c r="GS215" s="184" t="n"/>
      <c r="GT215" s="185" t="n"/>
      <c r="GU215" s="119">
        <f>IF(N($H215)&lt;33,"",IF(GO215="","",GO215+31))</f>
        <v/>
      </c>
      <c r="GV215" s="124">
        <f>IF(GU215="","",TODAY()-GU215)</f>
        <v/>
      </c>
      <c r="GW215" s="494" t="n"/>
      <c r="GX215" s="184" t="n"/>
      <c r="GY215" s="184" t="n"/>
      <c r="GZ215" s="185" t="n"/>
      <c r="HA215" s="119">
        <f>IF(N($H215)&lt;34,"",IF(GU215="","",GU215+31))</f>
        <v/>
      </c>
      <c r="HB215" s="124">
        <f>IF(HA215="","",TODAY()-HA215)</f>
        <v/>
      </c>
      <c r="HC215" s="494" t="n"/>
      <c r="HD215" s="184" t="n"/>
      <c r="HE215" s="184" t="n"/>
      <c r="HF215" s="185" t="n"/>
      <c r="HG215" s="119">
        <f>IF(N($H215)&lt;35,"",IF(HA215="","",HA215+31))</f>
        <v/>
      </c>
      <c r="HH215" s="124">
        <f>IF(HG215="","",TODAY()-HG215)</f>
        <v/>
      </c>
      <c r="HI215" s="494" t="n"/>
      <c r="HJ215" s="184" t="n"/>
      <c r="HK215" s="184" t="n"/>
      <c r="HL215" s="168" t="n"/>
      <c r="HM215" s="119">
        <f>IF(N($H215)&lt;36,"",IF(HG215="","",HG215+31))</f>
        <v/>
      </c>
      <c r="HN215" s="124">
        <f>IF(HM215="","",TODAY()-HM215)</f>
        <v/>
      </c>
      <c r="HO215" s="494" t="n"/>
      <c r="HP215" s="184" t="n"/>
      <c r="HQ215" s="184" t="n"/>
      <c r="HR215" s="168" t="n"/>
      <c r="HS215" s="169">
        <f>N215+T215+Z215+AF215+AL215+AR215+AX215+BD215+BJ215+BP215+BV215+CB215+CH215+CN215+CT215+CZ215+DF215+DL215+DR215+DX215+ED215+EJ215+EP215+EV215+FB215+FH215+FN215+FT215+FZ215+GF215+GL215+GR215+GX215+HD215+HJ215+HP215</f>
        <v/>
      </c>
      <c r="HU215" s="170">
        <f>IFERROR(N($J215),0)</f>
        <v/>
      </c>
      <c r="HW215" s="170">
        <f>SUMPRODUCT((MOD(COLUMN($M215:$HR215)-COLUMN($M215),6)=0)*ISNUMBER($M215:$HR215)*($M215:$HR215&gt;=RESUMEN!$C$26)*($M215:$HR215&lt;=RESUMEN!$C$27)*IFERROR(N($N215:$HS215),0))</f>
        <v/>
      </c>
      <c r="HX215" s="170">
        <f>SUMPRODUCT((MOD(COLUMN($M215:$HR215)-COLUMN($M215),6)=0)*ISNUMBER($M215:$HR215)*($M215:$HR215&gt;=RESUMEN!$C$26)*($M215:$HR215&lt;=RESUMEN!$C$27))</f>
        <v/>
      </c>
    </row>
    <row r="216" ht="15.75" customHeight="1" s="506">
      <c r="B216" s="113">
        <f>VENTAS!A215</f>
        <v/>
      </c>
      <c r="C216" s="236">
        <f>VENTAS!B215</f>
        <v/>
      </c>
      <c r="D216" s="53">
        <f>VENTAS!C215</f>
        <v/>
      </c>
      <c r="E216" s="114">
        <f>VENTAS!D215</f>
        <v/>
      </c>
      <c r="F216" s="114">
        <f>VENTAS!J215</f>
        <v/>
      </c>
      <c r="G216" s="494">
        <f>VENTAS!F215</f>
        <v/>
      </c>
      <c r="H216" s="479">
        <f>VENTAS!K215</f>
        <v/>
      </c>
      <c r="I216" s="479">
        <f>VENTAS!M215</f>
        <v/>
      </c>
      <c r="J216" s="184">
        <f>VENTAS!L215</f>
        <v/>
      </c>
      <c r="K216" s="119">
        <f>IF(N($H216)&lt;1,"",$G216+31)</f>
        <v/>
      </c>
      <c r="L216" s="124">
        <f>IF(K216="","",TODAY()-K216)</f>
        <v/>
      </c>
      <c r="M216" s="469" t="n">
        <v>45870</v>
      </c>
      <c r="N216" s="374" t="n">
        <v>1250000</v>
      </c>
      <c r="O216" s="184">
        <f>IF(K216="","SIN ESTADO",IF(M216&lt;&gt;"","PAGA",IF(L216&gt;0,"VENCIDA",IF(L216&gt;=-5,"POR VENCER","AL DÍA"))))</f>
        <v/>
      </c>
      <c r="P216" s="185" t="inlineStr">
        <is>
          <t>TRANSFERENCIA</t>
        </is>
      </c>
      <c r="Q216" s="119">
        <f>IF(N($H216)&lt;2,"",IF(K216="","",K216+31))</f>
        <v/>
      </c>
      <c r="R216" s="124">
        <f>IF(Q216="","",TODAY()-Q216)</f>
        <v/>
      </c>
      <c r="S216" s="470" t="n">
        <v>45901</v>
      </c>
      <c r="T216" s="184" t="n">
        <v>1250000</v>
      </c>
      <c r="U216" s="184">
        <f>IF(Q216="","SIN ESTADO",IF(S216&lt;&gt;"","PAGA",IF(R216&gt;0,"VENCIDA",IF(R216&gt;=-5,"POR VENCER","AL DÍA"))))</f>
        <v/>
      </c>
      <c r="V216" s="185" t="inlineStr">
        <is>
          <t>TRANSFERENCIA</t>
        </is>
      </c>
      <c r="W216" s="119">
        <f>IF(N($H216)&lt;3,"",IF(Q216="","",Q216+31))</f>
        <v/>
      </c>
      <c r="X216" s="124">
        <f>IF(W216="","",TODAY()-W216)</f>
        <v/>
      </c>
      <c r="Y216" s="471" t="n">
        <v>45931</v>
      </c>
      <c r="Z216" s="184" t="n">
        <v>1250000</v>
      </c>
      <c r="AA216" s="184">
        <f>IF(W216="","SIN ESTADO",IF(Y216&lt;&gt;"","PAGA",IF(X216&gt;0,"VENCIDA",IF(X216&gt;=-5,"POR VENCER","AL DÍA"))))</f>
        <v/>
      </c>
      <c r="AB216" s="185" t="inlineStr">
        <is>
          <t>TRANSFERENCIA</t>
        </is>
      </c>
      <c r="AC216" s="119">
        <f>IF(N($H216)&lt;4,"",IF(W216="","",W216+31))</f>
        <v/>
      </c>
      <c r="AD216" s="124">
        <f>IF(AC216="","",TODAY()-AC216)</f>
        <v/>
      </c>
      <c r="AE216" s="497" t="n">
        <v>45966</v>
      </c>
      <c r="AF216" s="184" t="n">
        <v>1250000</v>
      </c>
      <c r="AG216" s="184">
        <f>IF(AC216="","SIN ESTADO",IF(AE216&lt;&gt;"","PAGA",IF(AD216&gt;0,"VENCIDA",IF(AD216&gt;=-5,"POR VENCER","AL DÍA"))))</f>
        <v/>
      </c>
      <c r="AH216" s="185" t="inlineStr">
        <is>
          <t>TRANSFERENCIA</t>
        </is>
      </c>
      <c r="AI216" s="119">
        <f>IF(N($H216)&lt;5,"",IF(AC216="","",AC216+31))</f>
        <v/>
      </c>
      <c r="AJ216" s="124">
        <f>IF(AI216="","",TODAY()-AI216)</f>
        <v/>
      </c>
      <c r="AK216" s="471" t="n">
        <v>45993</v>
      </c>
      <c r="AL216" s="184" t="n">
        <v>1250000</v>
      </c>
      <c r="AM216" s="184">
        <f>IF(AI216="","SIN ESTADO",IF(AK216&lt;&gt;"","PAGA",IF(AJ216&gt;0,"VENCIDA",IF(AJ216&gt;=-5,"POR VENCER","AL DÍA"))))</f>
        <v/>
      </c>
      <c r="AN216" s="185" t="inlineStr">
        <is>
          <t>TRANSFERENCIA</t>
        </is>
      </c>
      <c r="AO216" s="119">
        <f>IF(N($H216)&lt;6,"",IF(AI216="","",AI216+31))</f>
        <v/>
      </c>
      <c r="AP216" s="124">
        <f>IF(AO216="","",TODAY()-AO216)</f>
        <v/>
      </c>
      <c r="AQ216" s="488" t="n">
        <v>46027</v>
      </c>
      <c r="AR216" s="184" t="n">
        <v>1250000</v>
      </c>
      <c r="AS216" s="184">
        <f>IF(AO216="","SIN ESTADO",IF(AQ216&lt;&gt;"","PAGA",IF(AP216&gt;0,"VENCIDA",IF(AP216&gt;=-5,"POR VENCER","AL DÍA"))))</f>
        <v/>
      </c>
      <c r="AT216" s="185" t="inlineStr">
        <is>
          <t>TRANSFERENCIA</t>
        </is>
      </c>
      <c r="AU216" s="119">
        <f>IF(N($H216)&lt;7,"",IF(AO216="","",AO216+31))</f>
        <v/>
      </c>
      <c r="AV216" s="124">
        <f>IF(AU216="","",TODAY()-AU216)</f>
        <v/>
      </c>
      <c r="AW216" s="471" t="n">
        <v>46055</v>
      </c>
      <c r="AX216" s="184" t="n">
        <v>1250000</v>
      </c>
      <c r="AY216" s="184">
        <f>IF(AU216="","SIN ESTADO",IF(AW216&lt;&gt;"","PAGA",IF(AV216&gt;0,"VENCIDA",IF(AV216&gt;=-5,"POR VENCER","AL DÍA"))))</f>
        <v/>
      </c>
      <c r="AZ216" s="185" t="inlineStr">
        <is>
          <t>TRANSFERENCIA</t>
        </is>
      </c>
      <c r="BA216" s="119">
        <f>IF(N($H216)&lt;8,"",IF(AU216="","",AU216+31))</f>
        <v/>
      </c>
      <c r="BB216" s="124">
        <f>IF(BA216="","",TODAY()-BA216)</f>
        <v/>
      </c>
      <c r="BC216" s="497" t="n">
        <v>46083</v>
      </c>
      <c r="BD216" s="184" t="n">
        <v>1250000</v>
      </c>
      <c r="BE216" s="184">
        <f>IF(BA216="","SIN ESTADO",IF(BC216&lt;&gt;"","PAGA",IF(BB216&gt;0,"VENCIDA",IF(BB216&gt;=-5,"POR VENCER","AL DÍA"))))</f>
        <v/>
      </c>
      <c r="BF216" s="185" t="inlineStr">
        <is>
          <t>TRANSFERENCIA</t>
        </is>
      </c>
      <c r="BG216" s="119">
        <f>IF(N($H216)&lt;9,"",IF(BA216="","",BA216+31))</f>
        <v/>
      </c>
      <c r="BH216" s="124">
        <f>IF(BG216="","",TODAY()-BG216)</f>
        <v/>
      </c>
      <c r="BI216" s="471" t="n">
        <v>46119</v>
      </c>
      <c r="BJ216" s="184" t="n">
        <v>1250000</v>
      </c>
      <c r="BK216" s="184">
        <f>IF(BG216="","SIN ESTADO",IF(BI216&lt;&gt;"","PAGA",IF(BH216&gt;0,"VENCIDA",IF(BH216&gt;=-5,"POR VENCER","AL DÍA"))))</f>
        <v/>
      </c>
      <c r="BL216" s="185" t="inlineStr">
        <is>
          <t>TRANSFERENCIA</t>
        </is>
      </c>
      <c r="BM216" s="119">
        <f>IF(N($H216)&lt;10,"",IF(BG216="","",BG216+31))</f>
        <v/>
      </c>
      <c r="BN216" s="124">
        <f>IF(BM216="","",TODAY()-BM216)</f>
        <v/>
      </c>
      <c r="BO216" s="494" t="n">
        <v>46146</v>
      </c>
      <c r="BP216" s="184" t="n">
        <v>1250000</v>
      </c>
      <c r="BQ216" s="184">
        <f>IF(BM216="","SIN ESTADO",IF(BO216&lt;&gt;"","PAGA",IF(BN216&gt;0,"VENCIDA",IF(BN216&gt;=-5,"POR VENCER","AL DÍA"))))</f>
        <v/>
      </c>
      <c r="BR216" s="185" t="inlineStr">
        <is>
          <t>TRANSFERENCIA</t>
        </is>
      </c>
      <c r="BS216" s="119">
        <f>IF(N($H216)&lt;11,"",IF(BM216="","",BM216+31))</f>
        <v/>
      </c>
      <c r="BT216" s="124">
        <f>IF(BS216="","",TODAY()-BS216)</f>
        <v/>
      </c>
      <c r="BU216" s="494" t="n">
        <v>46118</v>
      </c>
      <c r="BV216" s="184" t="n">
        <v>1250000</v>
      </c>
      <c r="BW216" s="184">
        <f>IF(BS216="","SIN ESTADO",IF(BU216&lt;&gt;"","PAGA",IF(BT216&gt;0,"VENCIDA",IF(BT216&gt;=-5,"POR VENCER","AL DÍA"))))</f>
        <v/>
      </c>
      <c r="BX216" s="185" t="inlineStr">
        <is>
          <t>TRANSFERENCIA</t>
        </is>
      </c>
      <c r="BY216" s="119">
        <f>IF(N($H216)&lt;12,"",IF(BS216="","",BS216+31))</f>
        <v/>
      </c>
      <c r="BZ216" s="124">
        <f>IF(BY216="","",TODAY()-BY216)</f>
        <v/>
      </c>
      <c r="CA216" s="494" t="n">
        <v>46205</v>
      </c>
      <c r="CB216" s="184" t="n">
        <v>1250000</v>
      </c>
      <c r="CC216" s="184">
        <f>IF(BY216="","SIN ESTADO",IF(CA216&lt;&gt;"","PAGA",IF(BZ216&gt;0,"VENCIDA",IF(BZ216&gt;=-5,"POR VENCER","AL DÍA"))))</f>
        <v/>
      </c>
      <c r="CD216" s="185" t="inlineStr">
        <is>
          <t>TRANSFERENCIA</t>
        </is>
      </c>
      <c r="CE216" s="119">
        <f>IF(N($H216)&lt;13,"",IF(BY216="","",BY216+31))</f>
        <v/>
      </c>
      <c r="CF216" s="124">
        <f>IF(CE216="","",TODAY()-CE216)</f>
        <v/>
      </c>
      <c r="CG216" s="494" t="n">
        <v>46236</v>
      </c>
      <c r="CH216" s="184" t="n">
        <v>1250000</v>
      </c>
      <c r="CI216" s="184">
        <f>IF(CE216="","SIN ESTADO",IF(CG216&lt;&gt;"","PAGA",IF(CF216&gt;0,"VENCIDA",IF(CF216&gt;=-5,"POR VENCER","AL DÍA"))))</f>
        <v/>
      </c>
      <c r="CJ216" s="185" t="inlineStr">
        <is>
          <t>TRANSFERENCIA</t>
        </is>
      </c>
      <c r="CK216" s="119">
        <f>IF(N($H216)&lt;14,"",IF(CE216="","",CE216+31))</f>
        <v/>
      </c>
      <c r="CL216" s="124">
        <f>IF(CK216="","",TODAY()-CK216)</f>
        <v/>
      </c>
      <c r="CM216" s="494" t="n">
        <v>46269</v>
      </c>
      <c r="CN216" s="184" t="n">
        <v>1250000</v>
      </c>
      <c r="CO216" s="184">
        <f>IF(CK216="","SIN ESTADO",IF(CM216&lt;&gt;"","PAGA",IF(CL216&gt;0,"VENCIDA",IF(CL216&gt;=-5,"POR VENCER","AL DÍA"))))</f>
        <v/>
      </c>
      <c r="CP216" s="185" t="inlineStr">
        <is>
          <t>TRANSFERENCIA</t>
        </is>
      </c>
      <c r="CQ216" s="119">
        <f>IF(N($H216)&lt;15,"",IF(CK216="","",CK216+31))</f>
        <v/>
      </c>
      <c r="CR216" s="124">
        <f>IF(CQ216="","",TODAY()-CQ216)</f>
        <v/>
      </c>
      <c r="CS216" s="494" t="n"/>
      <c r="CT216" s="184" t="n"/>
      <c r="CU216" s="184">
        <f>IF(CQ216="","SIN ESTADO",IF(CS216&lt;&gt;"","PAGA",IF(CR216&gt;0,"VENCIDA",IF(CR216&gt;=-5,"POR VENCER","AL DÍA"))))</f>
        <v/>
      </c>
      <c r="CV216" s="185" t="n"/>
      <c r="CW216" s="119">
        <f>IF(N($H216)&lt;16,"",IF(CQ216="","",CQ216+31))</f>
        <v/>
      </c>
      <c r="CX216" s="124">
        <f>IF(CW216="","",TODAY()-CW216)</f>
        <v/>
      </c>
      <c r="CY216" s="494" t="n"/>
      <c r="CZ216" s="184" t="n"/>
      <c r="DA216" s="184">
        <f>IF(CW216="","SIN ESTADO",IF(CY216&lt;&gt;"","PAGA",IF(CX216&gt;0,"VENCIDA",IF(CX216&gt;=-5,"POR VENCER","AL DÍA"))))</f>
        <v/>
      </c>
      <c r="DB216" s="185" t="n"/>
      <c r="DC216" s="119">
        <f>IF(N($H216)&lt;17,"",IF(CW216="","",CW216+31))</f>
        <v/>
      </c>
      <c r="DD216" s="124">
        <f>IF(DC216="","",TODAY()-DC216)</f>
        <v/>
      </c>
      <c r="DE216" s="494" t="n"/>
      <c r="DF216" s="184" t="n"/>
      <c r="DG216" s="184">
        <f>IF(DC216="","SIN ESTADO",IF(DE216&lt;&gt;"","PAGA",IF(DD216&gt;0,"VENCIDA",IF(DD216&gt;=-5,"POR VENCER","AL DÍA"))))</f>
        <v/>
      </c>
      <c r="DH216" s="185" t="n"/>
      <c r="DI216" s="119">
        <f>IF(N($H216)&lt;18,"",IF(DC216="","",DC216+31))</f>
        <v/>
      </c>
      <c r="DJ216" s="124">
        <f>IF(DI216="","",TODAY()-DI216)</f>
        <v/>
      </c>
      <c r="DK216" s="494" t="n"/>
      <c r="DL216" s="184" t="n"/>
      <c r="DM216" s="184">
        <f>IF(DI216="","SIN ESTADO",IF(DK216&lt;&gt;"","PAGA",IF(DJ216&gt;0,"VENCIDA",IF(DJ216&gt;=-5,"POR VENCER","AL DÍA"))))</f>
        <v/>
      </c>
      <c r="DN216" s="185" t="n"/>
      <c r="DO216" s="119">
        <f>IF(N($H216)&lt;19,"",IF(DI216="","",DI216+31))</f>
        <v/>
      </c>
      <c r="DP216" s="124">
        <f>IF(DO216="","",TODAY()-DO216)</f>
        <v/>
      </c>
      <c r="DQ216" s="494" t="n"/>
      <c r="DR216" s="184" t="n"/>
      <c r="DS216" s="184">
        <f>IF(DO216="","SIN ESTADO",IF(DQ216&lt;&gt;"","PAGA",IF(DP216&gt;0,"VENCIDA",IF(DP216&gt;=-5,"POR VENCER","AL DÍA"))))</f>
        <v/>
      </c>
      <c r="DT216" s="185" t="n"/>
      <c r="DU216" s="119">
        <f>IF(N($H216)&lt;20,"",IF(DO216="","",DO216+31))</f>
        <v/>
      </c>
      <c r="DV216" s="124">
        <f>IF(DU216="","",TODAY()-DU216)</f>
        <v/>
      </c>
      <c r="DW216" s="494" t="n"/>
      <c r="DX216" s="184" t="n"/>
      <c r="DY216" s="184">
        <f>IF(DU216="","SIN ESTADO",IF(DW216&lt;&gt;"","PAGA",IF(DV216&gt;0,"VENCIDA",IF(DV216&gt;=-5,"POR VENCER","AL DÍA"))))</f>
        <v/>
      </c>
      <c r="DZ216" s="185" t="n"/>
      <c r="EA216" s="119">
        <f>IF(N($H216)&lt;21,"",IF(DU216="","",DU216+31))</f>
        <v/>
      </c>
      <c r="EB216" s="124">
        <f>IF(EA216="","",TODAY()-EA216)</f>
        <v/>
      </c>
      <c r="EC216" s="494" t="n"/>
      <c r="ED216" s="184" t="n"/>
      <c r="EE216" s="184">
        <f>IF(EA216="","SIN ESTADO",IF(EC216&lt;&gt;"","PAGA",IF(EB216&gt;0,"VENCIDA",IF(EB216&gt;=-5,"POR VENCER","AL DÍA"))))</f>
        <v/>
      </c>
      <c r="EF216" s="185" t="n"/>
      <c r="EG216" s="119">
        <f>IF(N($H216)&lt;22,"",IF(EA216="","",EA216+31))</f>
        <v/>
      </c>
      <c r="EH216" s="124">
        <f>IF(EG216="","",TODAY()-EG216)</f>
        <v/>
      </c>
      <c r="EI216" s="494" t="n"/>
      <c r="EJ216" s="184" t="n"/>
      <c r="EK216" s="184">
        <f>IF(EG216="","SIN ESTADO",IF(EI216&lt;&gt;"","PAGA",IF(EH216&gt;0,"VENCIDA",IF(EH216&gt;=-5,"POR VENCER","AL DÍA"))))</f>
        <v/>
      </c>
      <c r="EL216" s="185" t="n"/>
      <c r="EM216" s="119">
        <f>IF(N($H216)&lt;23,"",IF(EG216="","",EG216+31))</f>
        <v/>
      </c>
      <c r="EN216" s="124">
        <f>IF(EM216="","",TODAY()-EM216)</f>
        <v/>
      </c>
      <c r="EO216" s="494" t="n"/>
      <c r="EP216" s="184" t="n"/>
      <c r="EQ216" s="184">
        <f>IF(EM216="","SIN ESTADO",IF(EO216&lt;&gt;"","PAGA",IF(EN216&gt;0,"VENCIDA",IF(EN216&gt;=-5,"POR VENCER","AL DÍA"))))</f>
        <v/>
      </c>
      <c r="ER216" s="185" t="n"/>
      <c r="ES216" s="119">
        <f>IF(N($H216)&lt;24,"",IF(EM216="","",EM216+31))</f>
        <v/>
      </c>
      <c r="ET216" s="124">
        <f>IF(ES216="","",TODAY()-ES216)</f>
        <v/>
      </c>
      <c r="EU216" s="494" t="n"/>
      <c r="EV216" s="184" t="n"/>
      <c r="EW216" s="184">
        <f>IF(ES216="","SIN ESTADO",IF(EU216&lt;&gt;"","PAGA",IF(ET216&gt;0,"VENCIDA",IF(ET216&gt;=-5,"POR VENCER","AL DÍA"))))</f>
        <v/>
      </c>
      <c r="EX216" s="185" t="n"/>
      <c r="EY216" s="119">
        <f>IF(N($H216)&lt;25,"",IF(ES216="","",ES216+31))</f>
        <v/>
      </c>
      <c r="EZ216" s="124">
        <f>IF(EY216="","",TODAY()-EY216)</f>
        <v/>
      </c>
      <c r="FA216" s="494" t="n"/>
      <c r="FB216" s="184" t="n"/>
      <c r="FC216" s="184">
        <f>IF(EY216="","SIN ESTADO",IF(FA216&lt;&gt;"","PAGA",IF(EZ216&gt;0,"VENCIDA",IF(EZ216&gt;=-5,"POR VENCER","AL DÍA"))))</f>
        <v/>
      </c>
      <c r="FD216" s="185" t="n"/>
      <c r="FE216" s="119">
        <f>IF(N($H216)&lt;26,"",IF(EY216="","",EY216+31))</f>
        <v/>
      </c>
      <c r="FF216" s="124">
        <f>IF(FE216="","",TODAY()-FE216)</f>
        <v/>
      </c>
      <c r="FG216" s="494" t="n"/>
      <c r="FH216" s="184" t="n"/>
      <c r="FI216" s="184">
        <f>IF(FE216="","SIN ESTADO",IF(FG216&lt;&gt;"","PAGA",IF(FF216&gt;0,"VENCIDA",IF(FF216&gt;=-5,"POR VENCER","AL DÍA"))))</f>
        <v/>
      </c>
      <c r="FJ216" s="185" t="n"/>
      <c r="FK216" s="119">
        <f>IF(N($H216)&lt;27,"",IF(FE216="","",FE216+31))</f>
        <v/>
      </c>
      <c r="FL216" s="124">
        <f>IF(FK216="","",TODAY()-FK216)</f>
        <v/>
      </c>
      <c r="FM216" s="494" t="n"/>
      <c r="FN216" s="184" t="n"/>
      <c r="FO216" s="184">
        <f>IF(FK216="","SIN ESTADO",IF(FM216&lt;&gt;"","PAGA",IF(FL216&gt;0,"VENCIDA",IF(FL216&gt;=-5,"POR VENCER","AL DÍA"))))</f>
        <v/>
      </c>
      <c r="FP216" s="185" t="n"/>
      <c r="FQ216" s="119">
        <f>IF(N($H216)&lt;28,"",IF(FK216="","",FK216+31))</f>
        <v/>
      </c>
      <c r="FR216" s="124">
        <f>IF(FQ216="","",TODAY()-FQ216)</f>
        <v/>
      </c>
      <c r="FS216" s="494" t="n"/>
      <c r="FT216" s="184" t="n"/>
      <c r="FU216" s="184">
        <f>IF(FQ216="","SIN ESTADO",IF(FS216&lt;&gt;"","PAGA",IF(FR216&gt;0,"VENCIDA",IF(FR216&gt;=-5,"POR VENCER","AL DÍA"))))</f>
        <v/>
      </c>
      <c r="FV216" s="185" t="n"/>
      <c r="FW216" s="119">
        <f>IF(N($H216)&lt;29,"",IF(FQ216="","",FQ216+31))</f>
        <v/>
      </c>
      <c r="FX216" s="124">
        <f>IF(FW216="","",TODAY()-FW216)</f>
        <v/>
      </c>
      <c r="FY216" s="494" t="n"/>
      <c r="FZ216" s="184" t="n"/>
      <c r="GA216" s="184">
        <f>IF(FW216="","SIN ESTADO",IF(FY216&lt;&gt;"","PAGA",IF(FX216&gt;0,"VENCIDA",IF(FX216&gt;=-5,"POR VENCER","AL DÍA"))))</f>
        <v/>
      </c>
      <c r="GB216" s="185" t="n"/>
      <c r="GC216" s="119">
        <f>IF(N($H216)&lt;30,"",IF(FW216="","",FW216+31))</f>
        <v/>
      </c>
      <c r="GD216" s="124">
        <f>IF(GC216="","",TODAY()-GC216)</f>
        <v/>
      </c>
      <c r="GE216" s="494" t="n"/>
      <c r="GF216" s="184" t="n"/>
      <c r="GG216" s="184">
        <f>IF(GC216="","SIN ESTADO",IF(GE216&lt;&gt;"","PAGA",IF(GD216&gt;0,"VENCIDA",IF(GD216&gt;=-5,"POR VENCER","AL DÍA"))))</f>
        <v/>
      </c>
      <c r="GH216" s="185" t="n"/>
      <c r="GI216" s="119">
        <f>IF(N($H216)&lt;31,"",IF(GC216="","",GC216+31))</f>
        <v/>
      </c>
      <c r="GJ216" s="124">
        <f>IF(GI216="","",TODAY()-GI216)</f>
        <v/>
      </c>
      <c r="GK216" s="494" t="n"/>
      <c r="GL216" s="184" t="n"/>
      <c r="GM216" s="184">
        <f>IF(GI216="","SIN ESTADO",IF(GK216&lt;&gt;"","PAGA",IF(GJ216&gt;0,"VENCIDA",IF(GJ216&gt;=-5,"POR VENCER","AL DÍA"))))</f>
        <v/>
      </c>
      <c r="GN216" s="185" t="n"/>
      <c r="GO216" s="119">
        <f>IF(N($H216)&lt;32,"",IF(GI216="","",GI216+31))</f>
        <v/>
      </c>
      <c r="GP216" s="124">
        <f>IF(GO216="","",TODAY()-GO216)</f>
        <v/>
      </c>
      <c r="GQ216" s="494" t="n"/>
      <c r="GR216" s="184" t="n"/>
      <c r="GS216" s="184">
        <f>IF(GO216="","SIN ESTADO",IF(GQ216&lt;&gt;"","PAGA",IF(GP216&gt;0,"VENCIDA",IF(GP216&gt;=-5,"POR VENCER","AL DÍA"))))</f>
        <v/>
      </c>
      <c r="GT216" s="185" t="n"/>
      <c r="GU216" s="119">
        <f>IF(N($H216)&lt;33,"",IF(GO216="","",GO216+31))</f>
        <v/>
      </c>
      <c r="GV216" s="124">
        <f>IF(GU216="","",TODAY()-GU216)</f>
        <v/>
      </c>
      <c r="GW216" s="494" t="n"/>
      <c r="GX216" s="184" t="n"/>
      <c r="GY216" s="184">
        <f>IF(GU216="","SIN ESTADO",IF(GW216&lt;&gt;"","PAGA",IF(GV216&gt;0,"VENCIDA",IF(GV216&gt;=-5,"POR VENCER","AL DÍA"))))</f>
        <v/>
      </c>
      <c r="GZ216" s="185" t="n"/>
      <c r="HA216" s="119">
        <f>IF(N($H216)&lt;34,"",IF(GU216="","",GU216+31))</f>
        <v/>
      </c>
      <c r="HB216" s="124">
        <f>IF(HA216="","",TODAY()-HA216)</f>
        <v/>
      </c>
      <c r="HC216" s="494" t="n"/>
      <c r="HD216" s="184" t="n"/>
      <c r="HE216" s="184">
        <f>IF(HA216="","SIN ESTADO",IF(HC216&lt;&gt;"","PAGA",IF(HB216&gt;0,"VENCIDA",IF(HB216&gt;=-5,"POR VENCER","AL DÍA"))))</f>
        <v/>
      </c>
      <c r="HF216" s="185" t="n"/>
      <c r="HG216" s="119">
        <f>IF(N($H216)&lt;35,"",IF(HA216="","",HA216+31))</f>
        <v/>
      </c>
      <c r="HH216" s="124">
        <f>IF(HG216="","",TODAY()-HG216)</f>
        <v/>
      </c>
      <c r="HI216" s="494" t="n"/>
      <c r="HJ216" s="184" t="n"/>
      <c r="HK216" s="184">
        <f>IF(HG216="","SIN ESTADO",IF(HI216&lt;&gt;"","PAGA",IF(HH216&gt;0,"VENCIDA",IF(HH216&gt;=-5,"POR VENCER","AL DÍA"))))</f>
        <v/>
      </c>
      <c r="HL216" s="168" t="n"/>
      <c r="HM216" s="119">
        <f>IF(N($H216)&lt;36,"",IF(HG216="","",HG216+31))</f>
        <v/>
      </c>
      <c r="HN216" s="124">
        <f>IF(HM216="","",TODAY()-HM216)</f>
        <v/>
      </c>
      <c r="HO216" s="494" t="n"/>
      <c r="HP216" s="184" t="n"/>
      <c r="HQ216" s="184">
        <f>IF(HM216="","SIN ESTADO",IF(HO216&lt;&gt;"","PAGA",IF(HN216&gt;0,"VENCIDA",IF(HN216&gt;=-5,"POR VENCER","AL DÍA"))))</f>
        <v/>
      </c>
      <c r="HR216" s="168" t="n"/>
      <c r="HS216" s="169">
        <f>N216+T216+Z216+AF216+AL216+AR216+AX216+BD216+BJ216+BP216+BV216+CB216+CH216+CN216+CT216+CZ216+DF216+DL216+DR216+DX216+ED216+EJ216+EP216+EV216+FB216+FH216+FN216+FT216+FZ216+GF216+GL216+GR216+GX216+HD216+HJ216+HP216</f>
        <v/>
      </c>
      <c r="HU216" s="170">
        <f>IFERROR(N($J216),0)</f>
        <v/>
      </c>
      <c r="HW216" s="170">
        <f>SUMPRODUCT((MOD(COLUMN($M216:$HR216)-COLUMN($M216),6)=0)*ISNUMBER($M216:$HR216)*($M216:$HR216&gt;=RESUMEN!$C$26)*($M216:$HR216&lt;=RESUMEN!$C$27)*IFERROR(N($N216:$HS216),0))</f>
        <v/>
      </c>
      <c r="HX216" s="170">
        <f>SUMPRODUCT((MOD(COLUMN($M216:$HR216)-COLUMN($M216),6)=0)*ISNUMBER($M216:$HR216)*($M216:$HR216&gt;=RESUMEN!$C$26)*($M216:$HR216&lt;=RESUMEN!$C$27))</f>
        <v/>
      </c>
    </row>
    <row r="217" ht="15.75" customHeight="1" s="506">
      <c r="B217" s="113">
        <f>VENTAS!A216</f>
        <v/>
      </c>
      <c r="C217" s="236">
        <f>VENTAS!B216</f>
        <v/>
      </c>
      <c r="D217" s="53">
        <f>VENTAS!C216</f>
        <v/>
      </c>
      <c r="E217" s="114">
        <f>VENTAS!D216</f>
        <v/>
      </c>
      <c r="F217" s="114">
        <f>VENTAS!J216</f>
        <v/>
      </c>
      <c r="G217" s="494">
        <f>VENTAS!F216</f>
        <v/>
      </c>
      <c r="H217" s="479">
        <f>VENTAS!K216</f>
        <v/>
      </c>
      <c r="I217" s="479">
        <f>VENTAS!M216</f>
        <v/>
      </c>
      <c r="J217" s="184">
        <f>VENTAS!L216</f>
        <v/>
      </c>
      <c r="K217" s="119">
        <f>IF(N($H217)&lt;1,"",$G217+31)</f>
        <v/>
      </c>
      <c r="L217" s="124">
        <f>IF(K217="","",TODAY()-K217)</f>
        <v/>
      </c>
      <c r="M217" s="469" t="n">
        <v>45867</v>
      </c>
      <c r="N217" s="374" t="n">
        <v>1084200</v>
      </c>
      <c r="O217" s="184">
        <f>IF(K217="","SIN ESTADO",IF(M217&lt;&gt;"","PAGA",IF(L217&gt;0,"VENCIDA",IF(L217&gt;=-5,"POR VENCER","AL DÍA"))))</f>
        <v/>
      </c>
      <c r="P217" s="185" t="inlineStr">
        <is>
          <t>TRANSFERENCIA</t>
        </is>
      </c>
      <c r="Q217" s="119">
        <f>IF(N($H217)&lt;2,"",IF(K217="","",K217+31))</f>
        <v/>
      </c>
      <c r="R217" s="124">
        <f>IF(Q217="","",TODAY()-Q217)</f>
        <v/>
      </c>
      <c r="S217" s="470" t="n">
        <v>45899</v>
      </c>
      <c r="T217" s="184" t="n">
        <v>1084000</v>
      </c>
      <c r="U217" s="184">
        <f>IF(Q217="","SIN ESTADO",IF(S217&lt;&gt;"","PAGA",IF(R217&gt;0,"VENCIDA",IF(R217&gt;=-5,"POR VENCER","AL DÍA"))))</f>
        <v/>
      </c>
      <c r="V217" s="185" t="inlineStr">
        <is>
          <t>TRANSFERENCIA</t>
        </is>
      </c>
      <c r="W217" s="119">
        <f>IF(N($H217)&lt;3,"",IF(Q217="","",Q217+31))</f>
        <v/>
      </c>
      <c r="X217" s="124">
        <f>IF(W217="","",TODAY()-W217)</f>
        <v/>
      </c>
      <c r="Y217" s="471" t="n">
        <v>45951</v>
      </c>
      <c r="Z217" s="184" t="n">
        <v>1084000</v>
      </c>
      <c r="AA217" s="184">
        <f>IF(W217="","SIN ESTADO",IF(Y217&lt;&gt;"","PAGA",IF(X217&gt;0,"VENCIDA",IF(X217&gt;=-5,"POR VENCER","AL DÍA"))))</f>
        <v/>
      </c>
      <c r="AB217" s="185" t="inlineStr">
        <is>
          <t>TRANSFERENCIA</t>
        </is>
      </c>
      <c r="AC217" s="119">
        <f>IF(N($H217)&lt;4,"",IF(W217="","",W217+31))</f>
        <v/>
      </c>
      <c r="AD217" s="124">
        <f>IF(AC217="","",TODAY()-AC217)</f>
        <v/>
      </c>
      <c r="AE217" s="497" t="n">
        <v>45979</v>
      </c>
      <c r="AF217" s="184" t="n">
        <v>1084000</v>
      </c>
      <c r="AG217" s="184">
        <f>IF(AC217="","SIN ESTADO",IF(AE217&lt;&gt;"","PAGA",IF(AD217&gt;0,"VENCIDA",IF(AD217&gt;=-5,"POR VENCER","AL DÍA"))))</f>
        <v/>
      </c>
      <c r="AH217" s="185" t="inlineStr">
        <is>
          <t>TRANSFERENCIA</t>
        </is>
      </c>
      <c r="AI217" s="119">
        <f>IF(N($H217)&lt;5,"",IF(AC217="","",AC217+31))</f>
        <v/>
      </c>
      <c r="AJ217" s="124">
        <f>IF(AI217="","",TODAY()-AI217)</f>
        <v/>
      </c>
      <c r="AK217" s="494" t="n"/>
      <c r="AL217" s="184" t="n"/>
      <c r="AM217" s="184">
        <f>IF(AI217="","SIN ESTADO",IF(AK217&lt;&gt;"","PAGA",IF(AJ217&gt;0,"VENCIDA",IF(AJ217&gt;=-5,"POR VENCER","AL DÍA"))))</f>
        <v/>
      </c>
      <c r="AN217" s="185" t="n"/>
      <c r="AO217" s="119">
        <f>IF(N($H217)&lt;6,"",IF(AI217="","",AI217+31))</f>
        <v/>
      </c>
      <c r="AP217" s="124">
        <f>IF(AO217="","",TODAY()-AO217)</f>
        <v/>
      </c>
      <c r="AQ217" s="270" t="n"/>
      <c r="AR217" s="184" t="n"/>
      <c r="AS217" s="184">
        <f>IF(AO217="","SIN ESTADO",IF(AQ217&lt;&gt;"","PAGA",IF(AP217&gt;0,"VENCIDA",IF(AP217&gt;=-5,"POR VENCER","AL DÍA"))))</f>
        <v/>
      </c>
      <c r="AT217" s="185" t="n"/>
      <c r="AU217" s="119">
        <f>IF(N($H217)&lt;7,"",IF(AO217="","",AO217+31))</f>
        <v/>
      </c>
      <c r="AV217" s="124">
        <f>IF(AU217="","",TODAY()-AU217)</f>
        <v/>
      </c>
      <c r="AW217" s="494" t="n"/>
      <c r="AX217" s="184" t="n"/>
      <c r="AY217" s="184">
        <f>IF(AU217="","SIN ESTADO",IF(AW217&lt;&gt;"","PAGA",IF(AV217&gt;0,"VENCIDA",IF(AV217&gt;=-5,"POR VENCER","AL DÍA"))))</f>
        <v/>
      </c>
      <c r="AZ217" s="185" t="n"/>
      <c r="BA217" s="119">
        <f>IF(N($H217)&lt;8,"",IF(AU217="","",AU217+31))</f>
        <v/>
      </c>
      <c r="BB217" s="124">
        <f>IF(BA217="","",TODAY()-BA217)</f>
        <v/>
      </c>
      <c r="BC217" s="494" t="n"/>
      <c r="BD217" s="184" t="n"/>
      <c r="BE217" s="184">
        <f>IF(BA217="","SIN ESTADO",IF(BC217&lt;&gt;"","PAGA",IF(BB217&gt;0,"VENCIDA",IF(BB217&gt;=-5,"POR VENCER","AL DÍA"))))</f>
        <v/>
      </c>
      <c r="BF217" s="185" t="n"/>
      <c r="BG217" s="119">
        <f>IF(N($H217)&lt;9,"",IF(BA217="","",BA217+31))</f>
        <v/>
      </c>
      <c r="BH217" s="124">
        <f>IF(BG217="","",TODAY()-BG217)</f>
        <v/>
      </c>
      <c r="BI217" s="494" t="n"/>
      <c r="BJ217" s="184" t="n"/>
      <c r="BK217" s="184">
        <f>IF(BG217="","SIN ESTADO",IF(BI217&lt;&gt;"","PAGA",IF(BH217&gt;0,"VENCIDA",IF(BH217&gt;=-5,"POR VENCER","AL DÍA"))))</f>
        <v/>
      </c>
      <c r="BL217" s="185" t="n"/>
      <c r="BM217" s="119">
        <f>IF(N($H217)&lt;10,"",IF(BG217="","",BG217+31))</f>
        <v/>
      </c>
      <c r="BN217" s="124">
        <f>IF(BM217="","",TODAY()-BM217)</f>
        <v/>
      </c>
      <c r="BO217" s="494" t="n"/>
      <c r="BP217" s="184" t="n"/>
      <c r="BQ217" s="184">
        <f>IF(BM217="","SIN ESTADO",IF(BO217&lt;&gt;"","PAGA",IF(BN217&gt;0,"VENCIDA",IF(BN217&gt;=-5,"POR VENCER","AL DÍA"))))</f>
        <v/>
      </c>
      <c r="BR217" s="185" t="n"/>
      <c r="BS217" s="119">
        <f>IF(N($H217)&lt;11,"",IF(BM217="","",BM217+31))</f>
        <v/>
      </c>
      <c r="BT217" s="124">
        <f>IF(BS217="","",TODAY()-BS217)</f>
        <v/>
      </c>
      <c r="BU217" s="494" t="n"/>
      <c r="BV217" s="184" t="n"/>
      <c r="BW217" s="184">
        <f>IF(BS217="","SIN ESTADO",IF(BU217&lt;&gt;"","PAGA",IF(BT217&gt;0,"VENCIDA",IF(BT217&gt;=-5,"POR VENCER","AL DÍA"))))</f>
        <v/>
      </c>
      <c r="BX217" s="185" t="n"/>
      <c r="BY217" s="119">
        <f>IF(N($H217)&lt;12,"",IF(BS217="","",BS217+31))</f>
        <v/>
      </c>
      <c r="BZ217" s="124">
        <f>IF(BY217="","",TODAY()-BY217)</f>
        <v/>
      </c>
      <c r="CA217" s="494" t="n"/>
      <c r="CB217" s="184" t="n"/>
      <c r="CC217" s="184">
        <f>IF(BY217="","SIN ESTADO",IF(CA217&lt;&gt;"","PAGA",IF(BZ217&gt;0,"VENCIDA",IF(BZ217&gt;=-5,"POR VENCER","AL DÍA"))))</f>
        <v/>
      </c>
      <c r="CD217" s="185" t="n"/>
      <c r="CE217" s="119">
        <f>IF(N($H217)&lt;13,"",IF(BY217="","",BY217+31))</f>
        <v/>
      </c>
      <c r="CF217" s="124">
        <f>IF(CE217="","",TODAY()-CE217)</f>
        <v/>
      </c>
      <c r="CG217" s="494" t="n"/>
      <c r="CH217" s="184" t="n"/>
      <c r="CI217" s="184">
        <f>IF(CE217="","SIN ESTADO",IF(CG217&lt;&gt;"","PAGA",IF(CF217&gt;0,"VENCIDA",IF(CF217&gt;=-5,"POR VENCER","AL DÍA"))))</f>
        <v/>
      </c>
      <c r="CJ217" s="185" t="n"/>
      <c r="CK217" s="119">
        <f>IF(N($H217)&lt;14,"",IF(CE217="","",CE217+31))</f>
        <v/>
      </c>
      <c r="CL217" s="124">
        <f>IF(CK217="","",TODAY()-CK217)</f>
        <v/>
      </c>
      <c r="CM217" s="494" t="n"/>
      <c r="CN217" s="184" t="n"/>
      <c r="CO217" s="184">
        <f>IF(CK217="","SIN ESTADO",IF(CM217&lt;&gt;"","PAGA",IF(CL217&gt;0,"VENCIDA",IF(CL217&gt;=-5,"POR VENCER","AL DÍA"))))</f>
        <v/>
      </c>
      <c r="CP217" s="185" t="n"/>
      <c r="CQ217" s="119">
        <f>IF(N($H217)&lt;15,"",IF(CK217="","",CK217+31))</f>
        <v/>
      </c>
      <c r="CR217" s="124">
        <f>IF(CQ217="","",TODAY()-CQ217)</f>
        <v/>
      </c>
      <c r="CS217" s="494" t="n"/>
      <c r="CT217" s="184" t="n"/>
      <c r="CU217" s="184">
        <f>IF(CQ217="","SIN ESTADO",IF(CS217&lt;&gt;"","PAGA",IF(CR217&gt;0,"VENCIDA",IF(CR217&gt;=-5,"POR VENCER","AL DÍA"))))</f>
        <v/>
      </c>
      <c r="CV217" s="185" t="n"/>
      <c r="CW217" s="119">
        <f>IF(N($H217)&lt;16,"",IF(CQ217="","",CQ217+31))</f>
        <v/>
      </c>
      <c r="CX217" s="124">
        <f>IF(CW217="","",TODAY()-CW217)</f>
        <v/>
      </c>
      <c r="CY217" s="494" t="n"/>
      <c r="CZ217" s="184" t="n"/>
      <c r="DA217" s="184">
        <f>IF(CW217="","SIN ESTADO",IF(CY217&lt;&gt;"","PAGA",IF(CX217&gt;0,"VENCIDA",IF(CX217&gt;=-5,"POR VENCER","AL DÍA"))))</f>
        <v/>
      </c>
      <c r="DB217" s="185" t="n"/>
      <c r="DC217" s="119">
        <f>IF(N($H217)&lt;17,"",IF(CW217="","",CW217+31))</f>
        <v/>
      </c>
      <c r="DD217" s="124">
        <f>IF(DC217="","",TODAY()-DC217)</f>
        <v/>
      </c>
      <c r="DE217" s="494" t="n"/>
      <c r="DF217" s="184" t="n"/>
      <c r="DG217" s="184">
        <f>IF(DC217="","SIN ESTADO",IF(DE217&lt;&gt;"","PAGA",IF(DD217&gt;0,"VENCIDA",IF(DD217&gt;=-5,"POR VENCER","AL DÍA"))))</f>
        <v/>
      </c>
      <c r="DH217" s="185" t="n"/>
      <c r="DI217" s="119">
        <f>IF(N($H217)&lt;18,"",IF(DC217="","",DC217+31))</f>
        <v/>
      </c>
      <c r="DJ217" s="124">
        <f>IF(DI217="","",TODAY()-DI217)</f>
        <v/>
      </c>
      <c r="DK217" s="494" t="n"/>
      <c r="DL217" s="184" t="n"/>
      <c r="DM217" s="184">
        <f>IF(DI217="","SIN ESTADO",IF(DK217&lt;&gt;"","PAGA",IF(DJ217&gt;0,"VENCIDA",IF(DJ217&gt;=-5,"POR VENCER","AL DÍA"))))</f>
        <v/>
      </c>
      <c r="DN217" s="185" t="n"/>
      <c r="DO217" s="119">
        <f>IF(N($H217)&lt;19,"",IF(DI217="","",DI217+31))</f>
        <v/>
      </c>
      <c r="DP217" s="124">
        <f>IF(DO217="","",TODAY()-DO217)</f>
        <v/>
      </c>
      <c r="DQ217" s="494" t="n"/>
      <c r="DR217" s="184" t="n"/>
      <c r="DS217" s="184">
        <f>IF(DO217="","SIN ESTADO",IF(DQ217&lt;&gt;"","PAGA",IF(DP217&gt;0,"VENCIDA",IF(DP217&gt;=-5,"POR VENCER","AL DÍA"))))</f>
        <v/>
      </c>
      <c r="DT217" s="185" t="n"/>
      <c r="DU217" s="119">
        <f>IF(N($H217)&lt;20,"",IF(DO217="","",DO217+31))</f>
        <v/>
      </c>
      <c r="DV217" s="124">
        <f>IF(DU217="","",TODAY()-DU217)</f>
        <v/>
      </c>
      <c r="DW217" s="494" t="n"/>
      <c r="DX217" s="184" t="n"/>
      <c r="DY217" s="184">
        <f>IF(DU217="","SIN ESTADO",IF(DW217&lt;&gt;"","PAGA",IF(DV217&gt;0,"VENCIDA",IF(DV217&gt;=-5,"POR VENCER","AL DÍA"))))</f>
        <v/>
      </c>
      <c r="DZ217" s="185" t="n"/>
      <c r="EA217" s="119">
        <f>IF(N($H217)&lt;21,"",IF(DU217="","",DU217+31))</f>
        <v/>
      </c>
      <c r="EB217" s="124">
        <f>IF(EA217="","",TODAY()-EA217)</f>
        <v/>
      </c>
      <c r="EC217" s="494" t="n"/>
      <c r="ED217" s="184" t="n"/>
      <c r="EE217" s="184">
        <f>IF(EA217="","SIN ESTADO",IF(EC217&lt;&gt;"","PAGA",IF(EB217&gt;0,"VENCIDA",IF(EB217&gt;=-5,"POR VENCER","AL DÍA"))))</f>
        <v/>
      </c>
      <c r="EF217" s="185" t="n"/>
      <c r="EG217" s="119">
        <f>IF(N($H217)&lt;22,"",IF(EA217="","",EA217+31))</f>
        <v/>
      </c>
      <c r="EH217" s="124">
        <f>IF(EG217="","",TODAY()-EG217)</f>
        <v/>
      </c>
      <c r="EI217" s="494" t="n"/>
      <c r="EJ217" s="184" t="n"/>
      <c r="EK217" s="184">
        <f>IF(EG217="","SIN ESTADO",IF(EI217&lt;&gt;"","PAGA",IF(EH217&gt;0,"VENCIDA",IF(EH217&gt;=-5,"POR VENCER","AL DÍA"))))</f>
        <v/>
      </c>
      <c r="EL217" s="185" t="n"/>
      <c r="EM217" s="119">
        <f>IF(N($H217)&lt;23,"",IF(EG217="","",EG217+31))</f>
        <v/>
      </c>
      <c r="EN217" s="124">
        <f>IF(EM217="","",TODAY()-EM217)</f>
        <v/>
      </c>
      <c r="EO217" s="494" t="n"/>
      <c r="EP217" s="184" t="n"/>
      <c r="EQ217" s="184">
        <f>IF(EM217="","SIN ESTADO",IF(EO217&lt;&gt;"","PAGA",IF(EN217&gt;0,"VENCIDA",IF(EN217&gt;=-5,"POR VENCER","AL DÍA"))))</f>
        <v/>
      </c>
      <c r="ER217" s="185" t="n"/>
      <c r="ES217" s="119">
        <f>IF(N($H217)&lt;24,"",IF(EM217="","",EM217+31))</f>
        <v/>
      </c>
      <c r="ET217" s="124">
        <f>IF(ES217="","",TODAY()-ES217)</f>
        <v/>
      </c>
      <c r="EU217" s="494" t="n"/>
      <c r="EV217" s="184" t="n"/>
      <c r="EW217" s="184">
        <f>IF(ES217="","SIN ESTADO",IF(EU217&lt;&gt;"","PAGA",IF(ET217&gt;0,"VENCIDA",IF(ET217&gt;=-5,"POR VENCER","AL DÍA"))))</f>
        <v/>
      </c>
      <c r="EX217" s="185" t="n"/>
      <c r="EY217" s="119">
        <f>IF(N($H217)&lt;25,"",IF(ES217="","",ES217+31))</f>
        <v/>
      </c>
      <c r="EZ217" s="124">
        <f>IF(EY217="","",TODAY()-EY217)</f>
        <v/>
      </c>
      <c r="FA217" s="494" t="n"/>
      <c r="FB217" s="184" t="n"/>
      <c r="FC217" s="184">
        <f>IF(EY217="","SIN ESTADO",IF(FA217&lt;&gt;"","PAGA",IF(EZ217&gt;0,"VENCIDA",IF(EZ217&gt;=-5,"POR VENCER","AL DÍA"))))</f>
        <v/>
      </c>
      <c r="FD217" s="185" t="n"/>
      <c r="FE217" s="119">
        <f>IF(N($H217)&lt;26,"",IF(EY217="","",EY217+31))</f>
        <v/>
      </c>
      <c r="FF217" s="124">
        <f>IF(FE217="","",TODAY()-FE217)</f>
        <v/>
      </c>
      <c r="FG217" s="494" t="n"/>
      <c r="FH217" s="184" t="n"/>
      <c r="FI217" s="184">
        <f>IF(FE217="","SIN ESTADO",IF(FG217&lt;&gt;"","PAGA",IF(FF217&gt;0,"VENCIDA",IF(FF217&gt;=-5,"POR VENCER","AL DÍA"))))</f>
        <v/>
      </c>
      <c r="FJ217" s="185" t="n"/>
      <c r="FK217" s="119">
        <f>IF(N($H217)&lt;27,"",IF(FE217="","",FE217+31))</f>
        <v/>
      </c>
      <c r="FL217" s="124">
        <f>IF(FK217="","",TODAY()-FK217)</f>
        <v/>
      </c>
      <c r="FM217" s="494" t="n"/>
      <c r="FN217" s="184" t="n"/>
      <c r="FO217" s="184">
        <f>IF(FK217="","SIN ESTADO",IF(FM217&lt;&gt;"","PAGA",IF(FL217&gt;0,"VENCIDA",IF(FL217&gt;=-5,"POR VENCER","AL DÍA"))))</f>
        <v/>
      </c>
      <c r="FP217" s="185" t="n"/>
      <c r="FQ217" s="119">
        <f>IF(N($H217)&lt;28,"",IF(FK217="","",FK217+31))</f>
        <v/>
      </c>
      <c r="FR217" s="124">
        <f>IF(FQ217="","",TODAY()-FQ217)</f>
        <v/>
      </c>
      <c r="FS217" s="494" t="n"/>
      <c r="FT217" s="184" t="n"/>
      <c r="FU217" s="184">
        <f>IF(FQ217="","SIN ESTADO",IF(FS217&lt;&gt;"","PAGA",IF(FR217&gt;0,"VENCIDA",IF(FR217&gt;=-5,"POR VENCER","AL DÍA"))))</f>
        <v/>
      </c>
      <c r="FV217" s="185" t="n"/>
      <c r="FW217" s="119">
        <f>IF(N($H217)&lt;29,"",IF(FQ217="","",FQ217+31))</f>
        <v/>
      </c>
      <c r="FX217" s="124">
        <f>IF(FW217="","",TODAY()-FW217)</f>
        <v/>
      </c>
      <c r="FY217" s="494" t="n"/>
      <c r="FZ217" s="184" t="n"/>
      <c r="GA217" s="184">
        <f>IF(FW217="","SIN ESTADO",IF(FY217&lt;&gt;"","PAGA",IF(FX217&gt;0,"VENCIDA",IF(FX217&gt;=-5,"POR VENCER","AL DÍA"))))</f>
        <v/>
      </c>
      <c r="GB217" s="185" t="n"/>
      <c r="GC217" s="119">
        <f>IF(N($H217)&lt;30,"",IF(FW217="","",FW217+31))</f>
        <v/>
      </c>
      <c r="GD217" s="124">
        <f>IF(GC217="","",TODAY()-GC217)</f>
        <v/>
      </c>
      <c r="GE217" s="494" t="n"/>
      <c r="GF217" s="184" t="n"/>
      <c r="GG217" s="184">
        <f>IF(GC217="","SIN ESTADO",IF(GE217&lt;&gt;"","PAGA",IF(GD217&gt;0,"VENCIDA",IF(GD217&gt;=-5,"POR VENCER","AL DÍA"))))</f>
        <v/>
      </c>
      <c r="GH217" s="185" t="n"/>
      <c r="GI217" s="119">
        <f>IF(N($H217)&lt;31,"",IF(GC217="","",GC217+31))</f>
        <v/>
      </c>
      <c r="GJ217" s="124">
        <f>IF(GI217="","",TODAY()-GI217)</f>
        <v/>
      </c>
      <c r="GK217" s="494" t="n"/>
      <c r="GL217" s="184" t="n"/>
      <c r="GM217" s="184">
        <f>IF(GI217="","SIN ESTADO",IF(GK217&lt;&gt;"","PAGA",IF(GJ217&gt;0,"VENCIDA",IF(GJ217&gt;=-5,"POR VENCER","AL DÍA"))))</f>
        <v/>
      </c>
      <c r="GN217" s="185" t="n"/>
      <c r="GO217" s="119">
        <f>IF(N($H217)&lt;32,"",IF(GI217="","",GI217+31))</f>
        <v/>
      </c>
      <c r="GP217" s="124">
        <f>IF(GO217="","",TODAY()-GO217)</f>
        <v/>
      </c>
      <c r="GQ217" s="494" t="n"/>
      <c r="GR217" s="184" t="n"/>
      <c r="GS217" s="184">
        <f>IF(GO217="","SIN ESTADO",IF(GQ217&lt;&gt;"","PAGA",IF(GP217&gt;0,"VENCIDA",IF(GP217&gt;=-5,"POR VENCER","AL DÍA"))))</f>
        <v/>
      </c>
      <c r="GT217" s="185" t="n"/>
      <c r="GU217" s="119">
        <f>IF(N($H217)&lt;33,"",IF(GO217="","",GO217+31))</f>
        <v/>
      </c>
      <c r="GV217" s="124">
        <f>IF(GU217="","",TODAY()-GU217)</f>
        <v/>
      </c>
      <c r="GW217" s="494" t="n"/>
      <c r="GX217" s="184" t="n"/>
      <c r="GY217" s="184">
        <f>IF(GU217="","SIN ESTADO",IF(GW217&lt;&gt;"","PAGA",IF(GV217&gt;0,"VENCIDA",IF(GV217&gt;=-5,"POR VENCER","AL DÍA"))))</f>
        <v/>
      </c>
      <c r="GZ217" s="185" t="n"/>
      <c r="HA217" s="119">
        <f>IF(N($H217)&lt;34,"",IF(GU217="","",GU217+31))</f>
        <v/>
      </c>
      <c r="HB217" s="124">
        <f>IF(HA217="","",TODAY()-HA217)</f>
        <v/>
      </c>
      <c r="HC217" s="494" t="n"/>
      <c r="HD217" s="184" t="n"/>
      <c r="HE217" s="184">
        <f>IF(HA217="","SIN ESTADO",IF(HC217&lt;&gt;"","PAGA",IF(HB217&gt;0,"VENCIDA",IF(HB217&gt;=-5,"POR VENCER","AL DÍA"))))</f>
        <v/>
      </c>
      <c r="HF217" s="185" t="n"/>
      <c r="HG217" s="119">
        <f>IF(N($H217)&lt;35,"",IF(HA217="","",HA217+31))</f>
        <v/>
      </c>
      <c r="HH217" s="124">
        <f>IF(HG217="","",TODAY()-HG217)</f>
        <v/>
      </c>
      <c r="HI217" s="494" t="n"/>
      <c r="HJ217" s="184" t="n"/>
      <c r="HK217" s="184">
        <f>IF(HG217="","SIN ESTADO",IF(HI217&lt;&gt;"","PAGA",IF(HH217&gt;0,"VENCIDA",IF(HH217&gt;=-5,"POR VENCER","AL DÍA"))))</f>
        <v/>
      </c>
      <c r="HL217" s="168" t="n"/>
      <c r="HM217" s="119">
        <f>IF(N($H217)&lt;36,"",IF(HG217="","",HG217+31))</f>
        <v/>
      </c>
      <c r="HN217" s="124">
        <f>IF(HM217="","",TODAY()-HM217)</f>
        <v/>
      </c>
      <c r="HO217" s="494" t="n"/>
      <c r="HP217" s="184" t="n"/>
      <c r="HQ217" s="184">
        <f>IF(HM217="","SIN ESTADO",IF(HO217&lt;&gt;"","PAGA",IF(HN217&gt;0,"VENCIDA",IF(HN217&gt;=-5,"POR VENCER","AL DÍA"))))</f>
        <v/>
      </c>
      <c r="HR217" s="168" t="n"/>
      <c r="HS217" s="169">
        <f>N217+T217+Z217+AF217+AL217+AR217+AX217+BD217+BJ217+BP217+BV217+CB217+CH217+CN217+CT217+CZ217+DF217+DL217+DR217+DX217+ED217+EJ217+EP217+EV217+FB217+FH217+FN217+FT217+FZ217+GF217+GL217+GR217+GX217+HD217+HJ217+HP217</f>
        <v/>
      </c>
      <c r="HU217" s="170">
        <f>IFERROR(N($J217),0)</f>
        <v/>
      </c>
      <c r="HW217" s="170">
        <f>SUMPRODUCT((MOD(COLUMN($M217:$HR217)-COLUMN($M217),6)=0)*ISNUMBER($M217:$HR217)*($M217:$HR217&gt;=RESUMEN!$C$26)*($M217:$HR217&lt;=RESUMEN!$C$27)*IFERROR(N($N217:$HS217),0))</f>
        <v/>
      </c>
      <c r="HX217" s="170">
        <f>SUMPRODUCT((MOD(COLUMN($M217:$HR217)-COLUMN($M217),6)=0)*ISNUMBER($M217:$HR217)*($M217:$HR217&gt;=RESUMEN!$C$26)*($M217:$HR217&lt;=RESUMEN!$C$27))</f>
        <v/>
      </c>
    </row>
    <row r="218" ht="15.75" customHeight="1" s="506">
      <c r="B218" s="113">
        <f>VENTAS!A217</f>
        <v/>
      </c>
      <c r="C218" s="236">
        <f>VENTAS!B217</f>
        <v/>
      </c>
      <c r="D218" s="53">
        <f>VENTAS!C217</f>
        <v/>
      </c>
      <c r="E218" s="114">
        <f>VENTAS!D217</f>
        <v/>
      </c>
      <c r="F218" s="114">
        <f>VENTAS!J217</f>
        <v/>
      </c>
      <c r="G218" s="494">
        <f>VENTAS!F217</f>
        <v/>
      </c>
      <c r="H218" s="479">
        <f>VENTAS!K217</f>
        <v/>
      </c>
      <c r="I218" s="479">
        <f>VENTAS!M217</f>
        <v/>
      </c>
      <c r="J218" s="184">
        <f>VENTAS!L217</f>
        <v/>
      </c>
      <c r="K218" s="119">
        <f>IF(N($H218)&lt;1,"",$G218+31)</f>
        <v/>
      </c>
      <c r="L218" s="124">
        <f>IF(K218="","",TODAY()-K218)</f>
        <v/>
      </c>
      <c r="M218" s="491" t="n">
        <v>45866</v>
      </c>
      <c r="N218" s="374" t="n">
        <v>1094000</v>
      </c>
      <c r="O218" s="184">
        <f>IF(K218="","SIN ESTADO",IF(M218&lt;&gt;"","PAGA",IF(L218&gt;0,"VENCIDA",IF(L218&gt;=-5,"POR VENCER","AL DÍA"))))</f>
        <v/>
      </c>
      <c r="P218" s="185" t="inlineStr">
        <is>
          <t>TRANSFERENCIA</t>
        </is>
      </c>
      <c r="Q218" s="119">
        <f>IF(N($H218)&lt;2,"",IF(K218="","",K218+31))</f>
        <v/>
      </c>
      <c r="R218" s="124">
        <f>IF(Q218="","",TODAY()-Q218)</f>
        <v/>
      </c>
      <c r="S218" s="470" t="n">
        <v>45897</v>
      </c>
      <c r="T218" s="184" t="n">
        <v>1094000</v>
      </c>
      <c r="U218" s="184">
        <f>IF(Q218="","SIN ESTADO",IF(S218&lt;&gt;"","PAGA",IF(R218&gt;0,"VENCIDA",IF(R218&gt;=-5,"POR VENCER","AL DÍA"))))</f>
        <v/>
      </c>
      <c r="V218" s="185" t="inlineStr">
        <is>
          <t>TRANSFERENCIA</t>
        </is>
      </c>
      <c r="W218" s="119">
        <f>IF(N($H218)&lt;3,"",IF(Q218="","",Q218+31))</f>
        <v/>
      </c>
      <c r="X218" s="124">
        <f>IF(W218="","",TODAY()-W218)</f>
        <v/>
      </c>
      <c r="Y218" s="471" t="n">
        <v>45929</v>
      </c>
      <c r="Z218" s="184" t="n">
        <v>1094000</v>
      </c>
      <c r="AA218" s="184">
        <f>IF(W218="","SIN ESTADO",IF(Y218&lt;&gt;"","PAGA",IF(X218&gt;0,"VENCIDA",IF(X218&gt;=-5,"POR VENCER","AL DÍA"))))</f>
        <v/>
      </c>
      <c r="AB218" s="185" t="inlineStr">
        <is>
          <t>TRANSFERENCIA</t>
        </is>
      </c>
      <c r="AC218" s="119">
        <f>IF(N($H218)&lt;4,"",IF(W218="","",W218+31))</f>
        <v/>
      </c>
      <c r="AD218" s="124">
        <f>IF(AC218="","",TODAY()-AC218)</f>
        <v/>
      </c>
      <c r="AE218" s="497" t="n">
        <v>45959</v>
      </c>
      <c r="AF218" s="184" t="n">
        <v>1094000</v>
      </c>
      <c r="AG218" s="184">
        <f>IF(AC218="","SIN ESTADO",IF(AE218&lt;&gt;"","PAGA",IF(AD218&gt;0,"VENCIDA",IF(AD218&gt;=-5,"POR VENCER","AL DÍA"))))</f>
        <v/>
      </c>
      <c r="AH218" s="185" t="inlineStr">
        <is>
          <t>TRANSFERENCIA</t>
        </is>
      </c>
      <c r="AI218" s="119">
        <f>IF(N($H218)&lt;5,"",IF(AC218="","",AC218+31))</f>
        <v/>
      </c>
      <c r="AJ218" s="124">
        <f>IF(AI218="","",TODAY()-AI218)</f>
        <v/>
      </c>
      <c r="AK218" s="471" t="n">
        <v>45990</v>
      </c>
      <c r="AL218" s="184" t="n">
        <v>1094000</v>
      </c>
      <c r="AM218" s="184">
        <f>IF(AI218="","SIN ESTADO",IF(AK218&lt;&gt;"","PAGA",IF(AJ218&gt;0,"VENCIDA",IF(AJ218&gt;=-5,"POR VENCER","AL DÍA"))))</f>
        <v/>
      </c>
      <c r="AN218" s="185" t="inlineStr">
        <is>
          <t>TRANSFERENCIA</t>
        </is>
      </c>
      <c r="AO218" s="119">
        <f>IF(N($H218)&lt;6,"",IF(AI218="","",AI218+31))</f>
        <v/>
      </c>
      <c r="AP218" s="124">
        <f>IF(AO218="","",TODAY()-AO218)</f>
        <v/>
      </c>
      <c r="AQ218" s="488" t="n">
        <v>46019</v>
      </c>
      <c r="AR218" s="184" t="n">
        <v>1094000</v>
      </c>
      <c r="AS218" s="184">
        <f>IF(AO218="","SIN ESTADO",IF(AQ218&lt;&gt;"","PAGA",IF(AP218&gt;0,"VENCIDA",IF(AP218&gt;=-5,"POR VENCER","AL DÍA"))))</f>
        <v/>
      </c>
      <c r="AT218" s="185" t="inlineStr">
        <is>
          <t>TRANSFERENCIA</t>
        </is>
      </c>
      <c r="AU218" s="119">
        <f>IF(N($H218)&lt;7,"",IF(AO218="","",AO218+31))</f>
        <v/>
      </c>
      <c r="AV218" s="124">
        <f>IF(AU218="","",TODAY()-AU218)</f>
        <v/>
      </c>
      <c r="AW218" s="471" t="n">
        <v>46053</v>
      </c>
      <c r="AX218" s="184" t="n">
        <v>1094000</v>
      </c>
      <c r="AY218" s="184">
        <f>IF(AU218="","SIN ESTADO",IF(AW218&lt;&gt;"","PAGA",IF(AV218&gt;0,"VENCIDA",IF(AV218&gt;=-5,"POR VENCER","AL DÍA"))))</f>
        <v/>
      </c>
      <c r="AZ218" s="185" t="inlineStr">
        <is>
          <t>TRANSFERENCIA</t>
        </is>
      </c>
      <c r="BA218" s="119">
        <f>IF(N($H218)&lt;8,"",IF(AU218="","",AU218+31))</f>
        <v/>
      </c>
      <c r="BB218" s="124">
        <f>IF(BA218="","",TODAY()-BA218)</f>
        <v/>
      </c>
      <c r="BC218" s="497" t="n">
        <v>46084</v>
      </c>
      <c r="BD218" s="184" t="n">
        <v>1094000</v>
      </c>
      <c r="BE218" s="184">
        <f>IF(BA218="","SIN ESTADO",IF(BC218&lt;&gt;"","PAGA",IF(BB218&gt;0,"VENCIDA",IF(BB218&gt;=-5,"POR VENCER","AL DÍA"))))</f>
        <v/>
      </c>
      <c r="BF218" s="185" t="inlineStr">
        <is>
          <t>TRANSFERENCIA</t>
        </is>
      </c>
      <c r="BG218" s="119">
        <f>IF(N($H218)&lt;9,"",IF(BA218="","",BA218+31))</f>
        <v/>
      </c>
      <c r="BH218" s="124">
        <f>IF(BG218="","",TODAY()-BG218)</f>
        <v/>
      </c>
      <c r="BI218" s="471" t="n">
        <v>46109</v>
      </c>
      <c r="BJ218" s="184" t="n">
        <v>1094000</v>
      </c>
      <c r="BK218" s="184">
        <f>IF(BG218="","SIN ESTADO",IF(BI218&lt;&gt;"","PAGA",IF(BH218&gt;0,"VENCIDA",IF(BH218&gt;=-5,"POR VENCER","AL DÍA"))))</f>
        <v/>
      </c>
      <c r="BL218" s="185" t="inlineStr">
        <is>
          <t>TRANSFERENCIA</t>
        </is>
      </c>
      <c r="BM218" s="119">
        <f>IF(N($H218)&lt;10,"",IF(BG218="","",BG218+31))</f>
        <v/>
      </c>
      <c r="BN218" s="124">
        <f>IF(BM218="","",TODAY()-BM218)</f>
        <v/>
      </c>
      <c r="BO218" s="494" t="n">
        <v>46172</v>
      </c>
      <c r="BP218" s="184" t="n">
        <v>1094000</v>
      </c>
      <c r="BQ218" s="184">
        <f>IF(BM218="","SIN ESTADO",IF(BO218&lt;&gt;"","PAGA",IF(BN218&gt;0,"VENCIDA",IF(BN218&gt;=-5,"POR VENCER","AL DÍA"))))</f>
        <v/>
      </c>
      <c r="BR218" s="185" t="inlineStr">
        <is>
          <t>TRANSFERENCIA</t>
        </is>
      </c>
      <c r="BS218" s="119">
        <f>IF(N($H218)&lt;11,"",IF(BM218="","",BM218+31))</f>
        <v/>
      </c>
      <c r="BT218" s="124">
        <f>IF(BS218="","",TODAY()-BS218)</f>
        <v/>
      </c>
      <c r="BU218" s="494" t="n">
        <v>46200</v>
      </c>
      <c r="BV218" s="184" t="n">
        <v>1094000</v>
      </c>
      <c r="BW218" s="184">
        <f>IF(BS218="","SIN ESTADO",IF(BU218&lt;&gt;"","PAGA",IF(BT218&gt;0,"VENCIDA",IF(BT218&gt;=-5,"POR VENCER","AL DÍA"))))</f>
        <v/>
      </c>
      <c r="BX218" s="185" t="inlineStr">
        <is>
          <t>TRANSFERENCIA</t>
        </is>
      </c>
      <c r="BY218" s="119">
        <f>IF(N($H218)&lt;12,"",IF(BS218="","",BS218+31))</f>
        <v/>
      </c>
      <c r="BZ218" s="124">
        <f>IF(BY218="","",TODAY()-BY218)</f>
        <v/>
      </c>
      <c r="CA218" s="494" t="n">
        <v>46233</v>
      </c>
      <c r="CB218" s="184" t="n">
        <v>1094000</v>
      </c>
      <c r="CC218" s="184">
        <f>IF(BY218="","SIN ESTADO",IF(CA218&lt;&gt;"","PAGA",IF(BZ218&gt;0,"VENCIDA",IF(BZ218&gt;=-5,"POR VENCER","AL DÍA"))))</f>
        <v/>
      </c>
      <c r="CD218" s="185" t="inlineStr">
        <is>
          <t>TRANSFERENCIA</t>
        </is>
      </c>
      <c r="CE218" s="119">
        <f>IF(N($H218)&lt;13,"",IF(BY218="","",BY218+31))</f>
        <v/>
      </c>
      <c r="CF218" s="124">
        <f>IF(CE218="","",TODAY()-CE218)</f>
        <v/>
      </c>
      <c r="CG218" s="494" t="n">
        <v>46264</v>
      </c>
      <c r="CH218" s="184" t="n">
        <v>1094000</v>
      </c>
      <c r="CI218" s="184">
        <f>IF(CE218="","SIN ESTADO",IF(CG218&lt;&gt;"","PAGA",IF(CF218&gt;0,"VENCIDA",IF(CF218&gt;=-5,"POR VENCER","AL DÍA"))))</f>
        <v/>
      </c>
      <c r="CJ218" s="185" t="inlineStr">
        <is>
          <t>TRANSFERENCIA</t>
        </is>
      </c>
      <c r="CK218" s="119">
        <f>IF(N($H218)&lt;14,"",IF(CE218="","",CE218+31))</f>
        <v/>
      </c>
      <c r="CL218" s="124">
        <f>IF(CK218="","",TODAY()-CK218)</f>
        <v/>
      </c>
      <c r="CM218" s="494" t="n"/>
      <c r="CN218" s="184" t="n"/>
      <c r="CO218" s="184">
        <f>IF(CK218="","SIN ESTADO",IF(CM218&lt;&gt;"","PAGA",IF(CL218&gt;0,"VENCIDA",IF(CL218&gt;=-5,"POR VENCER","AL DÍA"))))</f>
        <v/>
      </c>
      <c r="CP218" s="185" t="n"/>
      <c r="CQ218" s="119">
        <f>IF(N($H218)&lt;15,"",IF(CK218="","",CK218+31))</f>
        <v/>
      </c>
      <c r="CR218" s="124">
        <f>IF(CQ218="","",TODAY()-CQ218)</f>
        <v/>
      </c>
      <c r="CS218" s="494" t="n"/>
      <c r="CT218" s="184" t="n"/>
      <c r="CU218" s="184">
        <f>IF(CQ218="","SIN ESTADO",IF(CS218&lt;&gt;"","PAGA",IF(CR218&gt;0,"VENCIDA",IF(CR218&gt;=-5,"POR VENCER","AL DÍA"))))</f>
        <v/>
      </c>
      <c r="CV218" s="185" t="n"/>
      <c r="CW218" s="119">
        <f>IF(N($H218)&lt;16,"",IF(CQ218="","",CQ218+31))</f>
        <v/>
      </c>
      <c r="CX218" s="124">
        <f>IF(CW218="","",TODAY()-CW218)</f>
        <v/>
      </c>
      <c r="CY218" s="494" t="n"/>
      <c r="CZ218" s="184" t="n"/>
      <c r="DA218" s="184">
        <f>IF(CW218="","SIN ESTADO",IF(CY218&lt;&gt;"","PAGA",IF(CX218&gt;0,"VENCIDA",IF(CX218&gt;=-5,"POR VENCER","AL DÍA"))))</f>
        <v/>
      </c>
      <c r="DB218" s="185" t="n"/>
      <c r="DC218" s="119">
        <f>IF(N($H218)&lt;17,"",IF(CW218="","",CW218+31))</f>
        <v/>
      </c>
      <c r="DD218" s="124">
        <f>IF(DC218="","",TODAY()-DC218)</f>
        <v/>
      </c>
      <c r="DE218" s="494" t="n"/>
      <c r="DF218" s="184" t="n"/>
      <c r="DG218" s="184">
        <f>IF(DC218="","SIN ESTADO",IF(DE218&lt;&gt;"","PAGA",IF(DD218&gt;0,"VENCIDA",IF(DD218&gt;=-5,"POR VENCER","AL DÍA"))))</f>
        <v/>
      </c>
      <c r="DH218" s="185" t="n"/>
      <c r="DI218" s="119">
        <f>IF(N($H218)&lt;18,"",IF(DC218="","",DC218+31))</f>
        <v/>
      </c>
      <c r="DJ218" s="124">
        <f>IF(DI218="","",TODAY()-DI218)</f>
        <v/>
      </c>
      <c r="DK218" s="494" t="n"/>
      <c r="DL218" s="184" t="n"/>
      <c r="DM218" s="184">
        <f>IF(DI218="","SIN ESTADO",IF(DK218&lt;&gt;"","PAGA",IF(DJ218&gt;0,"VENCIDA",IF(DJ218&gt;=-5,"POR VENCER","AL DÍA"))))</f>
        <v/>
      </c>
      <c r="DN218" s="185" t="n"/>
      <c r="DO218" s="119">
        <f>IF(N($H218)&lt;19,"",IF(DI218="","",DI218+31))</f>
        <v/>
      </c>
      <c r="DP218" s="124">
        <f>IF(DO218="","",TODAY()-DO218)</f>
        <v/>
      </c>
      <c r="DQ218" s="494" t="n"/>
      <c r="DR218" s="184" t="n"/>
      <c r="DS218" s="184">
        <f>IF(DO218="","SIN ESTADO",IF(DQ218&lt;&gt;"","PAGA",IF(DP218&gt;0,"VENCIDA",IF(DP218&gt;=-5,"POR VENCER","AL DÍA"))))</f>
        <v/>
      </c>
      <c r="DT218" s="185" t="n"/>
      <c r="DU218" s="119">
        <f>IF(N($H218)&lt;20,"",IF(DO218="","",DO218+31))</f>
        <v/>
      </c>
      <c r="DV218" s="124">
        <f>IF(DU218="","",TODAY()-DU218)</f>
        <v/>
      </c>
      <c r="DW218" s="494" t="n"/>
      <c r="DX218" s="184" t="n"/>
      <c r="DY218" s="184">
        <f>IF(DU218="","SIN ESTADO",IF(DW218&lt;&gt;"","PAGA",IF(DV218&gt;0,"VENCIDA",IF(DV218&gt;=-5,"POR VENCER","AL DÍA"))))</f>
        <v/>
      </c>
      <c r="DZ218" s="185" t="n"/>
      <c r="EA218" s="119">
        <f>IF(N($H218)&lt;21,"",IF(DU218="","",DU218+31))</f>
        <v/>
      </c>
      <c r="EB218" s="124">
        <f>IF(EA218="","",TODAY()-EA218)</f>
        <v/>
      </c>
      <c r="EC218" s="494" t="n"/>
      <c r="ED218" s="184" t="n"/>
      <c r="EE218" s="184">
        <f>IF(EA218="","SIN ESTADO",IF(EC218&lt;&gt;"","PAGA",IF(EB218&gt;0,"VENCIDA",IF(EB218&gt;=-5,"POR VENCER","AL DÍA"))))</f>
        <v/>
      </c>
      <c r="EF218" s="185" t="n"/>
      <c r="EG218" s="119">
        <f>IF(N($H218)&lt;22,"",IF(EA218="","",EA218+31))</f>
        <v/>
      </c>
      <c r="EH218" s="124">
        <f>IF(EG218="","",TODAY()-EG218)</f>
        <v/>
      </c>
      <c r="EI218" s="494" t="n"/>
      <c r="EJ218" s="184" t="n"/>
      <c r="EK218" s="184">
        <f>IF(EG218="","SIN ESTADO",IF(EI218&lt;&gt;"","PAGA",IF(EH218&gt;0,"VENCIDA",IF(EH218&gt;=-5,"POR VENCER","AL DÍA"))))</f>
        <v/>
      </c>
      <c r="EL218" s="185" t="n"/>
      <c r="EM218" s="119">
        <f>IF(N($H218)&lt;23,"",IF(EG218="","",EG218+31))</f>
        <v/>
      </c>
      <c r="EN218" s="124">
        <f>IF(EM218="","",TODAY()-EM218)</f>
        <v/>
      </c>
      <c r="EO218" s="494" t="n"/>
      <c r="EP218" s="184" t="n"/>
      <c r="EQ218" s="184">
        <f>IF(EM218="","SIN ESTADO",IF(EO218&lt;&gt;"","PAGA",IF(EN218&gt;0,"VENCIDA",IF(EN218&gt;=-5,"POR VENCER","AL DÍA"))))</f>
        <v/>
      </c>
      <c r="ER218" s="185" t="n"/>
      <c r="ES218" s="119">
        <f>IF(N($H218)&lt;24,"",IF(EM218="","",EM218+31))</f>
        <v/>
      </c>
      <c r="ET218" s="124">
        <f>IF(ES218="","",TODAY()-ES218)</f>
        <v/>
      </c>
      <c r="EU218" s="494" t="n"/>
      <c r="EV218" s="184" t="n"/>
      <c r="EW218" s="184">
        <f>IF(ES218="","SIN ESTADO",IF(EU218&lt;&gt;"","PAGA",IF(ET218&gt;0,"VENCIDA",IF(ET218&gt;=-5,"POR VENCER","AL DÍA"))))</f>
        <v/>
      </c>
      <c r="EX218" s="185" t="n"/>
      <c r="EY218" s="119">
        <f>IF(N($H218)&lt;25,"",IF(ES218="","",ES218+31))</f>
        <v/>
      </c>
      <c r="EZ218" s="124">
        <f>IF(EY218="","",TODAY()-EY218)</f>
        <v/>
      </c>
      <c r="FA218" s="494" t="n"/>
      <c r="FB218" s="184" t="n"/>
      <c r="FC218" s="184">
        <f>IF(EY218="","SIN ESTADO",IF(FA218&lt;&gt;"","PAGA",IF(EZ218&gt;0,"VENCIDA",IF(EZ218&gt;=-5,"POR VENCER","AL DÍA"))))</f>
        <v/>
      </c>
      <c r="FD218" s="185" t="n"/>
      <c r="FE218" s="119">
        <f>IF(N($H218)&lt;26,"",IF(EY218="","",EY218+31))</f>
        <v/>
      </c>
      <c r="FF218" s="124">
        <f>IF(FE218="","",TODAY()-FE218)</f>
        <v/>
      </c>
      <c r="FG218" s="494" t="n"/>
      <c r="FH218" s="184" t="n"/>
      <c r="FI218" s="184">
        <f>IF(FE218="","SIN ESTADO",IF(FG218&lt;&gt;"","PAGA",IF(FF218&gt;0,"VENCIDA",IF(FF218&gt;=-5,"POR VENCER","AL DÍA"))))</f>
        <v/>
      </c>
      <c r="FJ218" s="185" t="n"/>
      <c r="FK218" s="119">
        <f>IF(N($H218)&lt;27,"",IF(FE218="","",FE218+31))</f>
        <v/>
      </c>
      <c r="FL218" s="124">
        <f>IF(FK218="","",TODAY()-FK218)</f>
        <v/>
      </c>
      <c r="FM218" s="494" t="n"/>
      <c r="FN218" s="184" t="n"/>
      <c r="FO218" s="184">
        <f>IF(FK218="","SIN ESTADO",IF(FM218&lt;&gt;"","PAGA",IF(FL218&gt;0,"VENCIDA",IF(FL218&gt;=-5,"POR VENCER","AL DÍA"))))</f>
        <v/>
      </c>
      <c r="FP218" s="185" t="n"/>
      <c r="FQ218" s="119">
        <f>IF(N($H218)&lt;28,"",IF(FK218="","",FK218+31))</f>
        <v/>
      </c>
      <c r="FR218" s="124">
        <f>IF(FQ218="","",TODAY()-FQ218)</f>
        <v/>
      </c>
      <c r="FS218" s="494" t="n"/>
      <c r="FT218" s="184" t="n"/>
      <c r="FU218" s="184">
        <f>IF(FQ218="","SIN ESTADO",IF(FS218&lt;&gt;"","PAGA",IF(FR218&gt;0,"VENCIDA",IF(FR218&gt;=-5,"POR VENCER","AL DÍA"))))</f>
        <v/>
      </c>
      <c r="FV218" s="185" t="n"/>
      <c r="FW218" s="119">
        <f>IF(N($H218)&lt;29,"",IF(FQ218="","",FQ218+31))</f>
        <v/>
      </c>
      <c r="FX218" s="124">
        <f>IF(FW218="","",TODAY()-FW218)</f>
        <v/>
      </c>
      <c r="FY218" s="494" t="n"/>
      <c r="FZ218" s="184" t="n"/>
      <c r="GA218" s="184">
        <f>IF(FW218="","SIN ESTADO",IF(FY218&lt;&gt;"","PAGA",IF(FX218&gt;0,"VENCIDA",IF(FX218&gt;=-5,"POR VENCER","AL DÍA"))))</f>
        <v/>
      </c>
      <c r="GB218" s="185" t="n"/>
      <c r="GC218" s="119">
        <f>IF(N($H218)&lt;30,"",IF(FW218="","",FW218+31))</f>
        <v/>
      </c>
      <c r="GD218" s="124">
        <f>IF(GC218="","",TODAY()-GC218)</f>
        <v/>
      </c>
      <c r="GE218" s="494" t="n"/>
      <c r="GF218" s="184" t="n"/>
      <c r="GG218" s="184">
        <f>IF(GC218="","SIN ESTADO",IF(GE218&lt;&gt;"","PAGA",IF(GD218&gt;0,"VENCIDA",IF(GD218&gt;=-5,"POR VENCER","AL DÍA"))))</f>
        <v/>
      </c>
      <c r="GH218" s="185" t="n"/>
      <c r="GI218" s="119">
        <f>IF(N($H218)&lt;31,"",IF(GC218="","",GC218+31))</f>
        <v/>
      </c>
      <c r="GJ218" s="124">
        <f>IF(GI218="","",TODAY()-GI218)</f>
        <v/>
      </c>
      <c r="GK218" s="494" t="n"/>
      <c r="GL218" s="184" t="n"/>
      <c r="GM218" s="184">
        <f>IF(GI218="","SIN ESTADO",IF(GK218&lt;&gt;"","PAGA",IF(GJ218&gt;0,"VENCIDA",IF(GJ218&gt;=-5,"POR VENCER","AL DÍA"))))</f>
        <v/>
      </c>
      <c r="GN218" s="185" t="n"/>
      <c r="GO218" s="119">
        <f>IF(N($H218)&lt;32,"",IF(GI218="","",GI218+31))</f>
        <v/>
      </c>
      <c r="GP218" s="124">
        <f>IF(GO218="","",TODAY()-GO218)</f>
        <v/>
      </c>
      <c r="GQ218" s="494" t="n"/>
      <c r="GR218" s="184" t="n"/>
      <c r="GS218" s="184">
        <f>IF(GO218="","SIN ESTADO",IF(GQ218&lt;&gt;"","PAGA",IF(GP218&gt;0,"VENCIDA",IF(GP218&gt;=-5,"POR VENCER","AL DÍA"))))</f>
        <v/>
      </c>
      <c r="GT218" s="185" t="n"/>
      <c r="GU218" s="119">
        <f>IF(N($H218)&lt;33,"",IF(GO218="","",GO218+31))</f>
        <v/>
      </c>
      <c r="GV218" s="124">
        <f>IF(GU218="","",TODAY()-GU218)</f>
        <v/>
      </c>
      <c r="GW218" s="494" t="n"/>
      <c r="GX218" s="184" t="n"/>
      <c r="GY218" s="184">
        <f>IF(GU218="","SIN ESTADO",IF(GW218&lt;&gt;"","PAGA",IF(GV218&gt;0,"VENCIDA",IF(GV218&gt;=-5,"POR VENCER","AL DÍA"))))</f>
        <v/>
      </c>
      <c r="GZ218" s="185" t="n"/>
      <c r="HA218" s="119">
        <f>IF(N($H218)&lt;34,"",IF(GU218="","",GU218+31))</f>
        <v/>
      </c>
      <c r="HB218" s="124">
        <f>IF(HA218="","",TODAY()-HA218)</f>
        <v/>
      </c>
      <c r="HC218" s="494" t="n"/>
      <c r="HD218" s="184" t="n"/>
      <c r="HE218" s="184">
        <f>IF(HA218="","SIN ESTADO",IF(HC218&lt;&gt;"","PAGA",IF(HB218&gt;0,"VENCIDA",IF(HB218&gt;=-5,"POR VENCER","AL DÍA"))))</f>
        <v/>
      </c>
      <c r="HF218" s="185" t="n"/>
      <c r="HG218" s="119">
        <f>IF(N($H218)&lt;35,"",IF(HA218="","",HA218+31))</f>
        <v/>
      </c>
      <c r="HH218" s="124">
        <f>IF(HG218="","",TODAY()-HG218)</f>
        <v/>
      </c>
      <c r="HI218" s="494" t="n"/>
      <c r="HJ218" s="184" t="n"/>
      <c r="HK218" s="184">
        <f>IF(HG218="","SIN ESTADO",IF(HI218&lt;&gt;"","PAGA",IF(HH218&gt;0,"VENCIDA",IF(HH218&gt;=-5,"POR VENCER","AL DÍA"))))</f>
        <v/>
      </c>
      <c r="HL218" s="168" t="n"/>
      <c r="HM218" s="119">
        <f>IF(N($H218)&lt;36,"",IF(HG218="","",HG218+31))</f>
        <v/>
      </c>
      <c r="HN218" s="124">
        <f>IF(HM218="","",TODAY()-HM218)</f>
        <v/>
      </c>
      <c r="HO218" s="494" t="n"/>
      <c r="HP218" s="184" t="n"/>
      <c r="HQ218" s="184">
        <f>IF(HM218="","SIN ESTADO",IF(HO218&lt;&gt;"","PAGA",IF(HN218&gt;0,"VENCIDA",IF(HN218&gt;=-5,"POR VENCER","AL DÍA"))))</f>
        <v/>
      </c>
      <c r="HR218" s="168" t="n"/>
      <c r="HS218" s="169">
        <f>N218+T218+Z218+AF218+AL218+AR218+AX218+BD218+BJ218+BP218+BV218+CB218+CH218+CN218+CT218+CZ218+DF218+DL218+DR218+DX218+ED218+EJ218+EP218+EV218+FB218+FH218+FN218+FT218+FZ218+GF218+GL218+GR218+GX218+HD218+HJ218+HP218</f>
        <v/>
      </c>
      <c r="HU218" s="170">
        <f>IFERROR(N($J218),0)</f>
        <v/>
      </c>
      <c r="HW218" s="170">
        <f>SUMPRODUCT((MOD(COLUMN($M218:$HR218)-COLUMN($M218),6)=0)*ISNUMBER($M218:$HR218)*($M218:$HR218&gt;=RESUMEN!$C$26)*($M218:$HR218&lt;=RESUMEN!$C$27)*IFERROR(N($N218:$HS218),0))</f>
        <v/>
      </c>
      <c r="HX218" s="170">
        <f>SUMPRODUCT((MOD(COLUMN($M218:$HR218)-COLUMN($M218),6)=0)*ISNUMBER($M218:$HR218)*($M218:$HR218&gt;=RESUMEN!$C$26)*($M218:$HR218&lt;=RESUMEN!$C$27))</f>
        <v/>
      </c>
    </row>
    <row r="219" ht="15.75" customHeight="1" s="506">
      <c r="B219" s="113">
        <f>VENTAS!A218</f>
        <v/>
      </c>
      <c r="C219" s="236">
        <f>VENTAS!B218</f>
        <v/>
      </c>
      <c r="D219" s="53">
        <f>VENTAS!C218</f>
        <v/>
      </c>
      <c r="E219" s="114">
        <f>VENTAS!D218</f>
        <v/>
      </c>
      <c r="F219" s="114">
        <f>VENTAS!J218</f>
        <v/>
      </c>
      <c r="G219" s="494">
        <f>VENTAS!F218</f>
        <v/>
      </c>
      <c r="H219" s="479">
        <f>VENTAS!K218</f>
        <v/>
      </c>
      <c r="I219" s="479">
        <f>VENTAS!M218</f>
        <v/>
      </c>
      <c r="J219" s="184">
        <f>VENTAS!L218</f>
        <v/>
      </c>
      <c r="K219" s="119">
        <f>IF(N($H219)&lt;1,"",$G219+31)</f>
        <v/>
      </c>
      <c r="L219" s="124">
        <f>IF(K219="","",TODAY()-K219)</f>
        <v/>
      </c>
      <c r="M219" s="469" t="n">
        <v>45866</v>
      </c>
      <c r="N219" s="374" t="n">
        <v>1170000</v>
      </c>
      <c r="O219" s="184">
        <f>IF(K219="","SIN ESTADO",IF(M219&lt;&gt;"","PAGA",IF(L219&gt;0,"VENCIDA",IF(L219&gt;=-5,"POR VENCER","AL DÍA"))))</f>
        <v/>
      </c>
      <c r="P219" s="185" t="inlineStr">
        <is>
          <t>TRANSFERENCIA</t>
        </is>
      </c>
      <c r="Q219" s="119">
        <f>IF(N($H219)&lt;2,"",IF(K219="","",K219+31))</f>
        <v/>
      </c>
      <c r="R219" s="124">
        <f>IF(Q219="","",TODAY()-Q219)</f>
        <v/>
      </c>
      <c r="S219" s="470" t="n">
        <v>45896</v>
      </c>
      <c r="T219" s="184" t="n">
        <v>1170000</v>
      </c>
      <c r="U219" s="184">
        <f>IF(Q219="","SIN ESTADO",IF(S219&lt;&gt;"","PAGA",IF(R219&gt;0,"VENCIDA",IF(R219&gt;=-5,"POR VENCER","AL DÍA"))))</f>
        <v/>
      </c>
      <c r="V219" s="185" t="inlineStr">
        <is>
          <t>TRANSFERENCIA</t>
        </is>
      </c>
      <c r="W219" s="119">
        <f>IF(N($H219)&lt;3,"",IF(Q219="","",Q219+31))</f>
        <v/>
      </c>
      <c r="X219" s="124">
        <f>IF(W219="","",TODAY()-W219)</f>
        <v/>
      </c>
      <c r="Y219" s="471" t="n">
        <v>45926</v>
      </c>
      <c r="Z219" s="184" t="n">
        <v>1170000</v>
      </c>
      <c r="AA219" s="184">
        <f>IF(W219="","SIN ESTADO",IF(Y219&lt;&gt;"","PAGA",IF(X219&gt;0,"VENCIDA",IF(X219&gt;=-5,"POR VENCER","AL DÍA"))))</f>
        <v/>
      </c>
      <c r="AB219" s="185" t="inlineStr">
        <is>
          <t>TRANSFERENCIA</t>
        </is>
      </c>
      <c r="AC219" s="119">
        <f>IF(N($H219)&lt;4,"",IF(W219="","",W219+31))</f>
        <v/>
      </c>
      <c r="AD219" s="124">
        <f>IF(AC219="","",TODAY()-AC219)</f>
        <v/>
      </c>
      <c r="AE219" s="497" t="n">
        <v>45957</v>
      </c>
      <c r="AF219" s="184" t="n">
        <v>1170000</v>
      </c>
      <c r="AG219" s="184">
        <f>IF(AC219="","SIN ESTADO",IF(AE219&lt;&gt;"","PAGA",IF(AD219&gt;0,"VENCIDA",IF(AD219&gt;=-5,"POR VENCER","AL DÍA"))))</f>
        <v/>
      </c>
      <c r="AH219" s="185" t="inlineStr">
        <is>
          <t>TRANSFERENCIA</t>
        </is>
      </c>
      <c r="AI219" s="119">
        <f>IF(N($H219)&lt;5,"",IF(AC219="","",AC219+31))</f>
        <v/>
      </c>
      <c r="AJ219" s="124">
        <f>IF(AI219="","",TODAY()-AI219)</f>
        <v/>
      </c>
      <c r="AK219" s="497" t="n">
        <v>45992</v>
      </c>
      <c r="AL219" s="184" t="n">
        <v>1170000</v>
      </c>
      <c r="AM219" s="184">
        <f>IF(AI219="","SIN ESTADO",IF(AK219&lt;&gt;"","PAGA",IF(AJ219&gt;0,"VENCIDA",IF(AJ219&gt;=-5,"POR VENCER","AL DÍA"))))</f>
        <v/>
      </c>
      <c r="AN219" s="185" t="inlineStr">
        <is>
          <t>TRANSFERENCIA</t>
        </is>
      </c>
      <c r="AO219" s="119">
        <f>IF(N($H219)&lt;6,"",IF(AI219="","",AI219+31))</f>
        <v/>
      </c>
      <c r="AP219" s="124">
        <f>IF(AO219="","",TODAY()-AO219)</f>
        <v/>
      </c>
      <c r="AQ219" s="459" t="n">
        <v>46006</v>
      </c>
      <c r="AR219" s="184" t="n">
        <v>1170000</v>
      </c>
      <c r="AS219" s="184">
        <f>IF(AO219="","SIN ESTADO",IF(AQ219&lt;&gt;"","PAGA",IF(AP219&gt;0,"VENCIDA",IF(AP219&gt;=-5,"POR VENCER","AL DÍA"))))</f>
        <v/>
      </c>
      <c r="AT219" s="185" t="inlineStr">
        <is>
          <t>TRANSFERENCIA</t>
        </is>
      </c>
      <c r="AU219" s="119">
        <f>IF(N($H219)&lt;7,"",IF(AO219="","",AO219+31))</f>
        <v/>
      </c>
      <c r="AV219" s="124">
        <f>IF(AU219="","",TODAY()-AU219)</f>
        <v/>
      </c>
      <c r="AW219" s="471" t="n">
        <v>46017</v>
      </c>
      <c r="AX219" s="184" t="n">
        <v>1170000</v>
      </c>
      <c r="AY219" s="184">
        <f>IF(AU219="","SIN ESTADO",IF(AW219&lt;&gt;"","PAGA",IF(AV219&gt;0,"VENCIDA",IF(AV219&gt;=-5,"POR VENCER","AL DÍA"))))</f>
        <v/>
      </c>
      <c r="AZ219" s="185" t="inlineStr">
        <is>
          <t>TRANSFERENCIA</t>
        </is>
      </c>
      <c r="BA219" s="119">
        <f>IF(N($H219)&lt;8,"",IF(AU219="","",AU219+31))</f>
        <v/>
      </c>
      <c r="BB219" s="124">
        <f>IF(BA219="","",TODAY()-BA219)</f>
        <v/>
      </c>
      <c r="BC219" s="497" t="n">
        <v>45683</v>
      </c>
      <c r="BD219" s="184" t="n">
        <v>1170000</v>
      </c>
      <c r="BE219" s="184">
        <f>IF(BA219="","SIN ESTADO",IF(BC219&lt;&gt;"","PAGA",IF(BB219&gt;0,"VENCIDA",IF(BB219&gt;=-5,"POR VENCER","AL DÍA"))))</f>
        <v/>
      </c>
      <c r="BF219" s="185" t="inlineStr">
        <is>
          <t>TRANSFERENCIA</t>
        </is>
      </c>
      <c r="BG219" s="119">
        <f>IF(N($H219)&lt;9,"",IF(BA219="","",BA219+31))</f>
        <v/>
      </c>
      <c r="BH219" s="124">
        <f>IF(BG219="","",TODAY()-BG219)</f>
        <v/>
      </c>
      <c r="BI219" s="471" t="n">
        <v>46080</v>
      </c>
      <c r="BJ219" s="184" t="n">
        <v>1170000</v>
      </c>
      <c r="BK219" s="184">
        <f>IF(BG219="","SIN ESTADO",IF(BI219&lt;&gt;"","PAGA",IF(BH219&gt;0,"VENCIDA",IF(BH219&gt;=-5,"POR VENCER","AL DÍA"))))</f>
        <v/>
      </c>
      <c r="BL219" s="185" t="inlineStr">
        <is>
          <t>TRANSFERENCIA</t>
        </is>
      </c>
      <c r="BM219" s="119">
        <f>IF(N($H219)&lt;10,"",IF(BG219="","",BG219+31))</f>
        <v/>
      </c>
      <c r="BN219" s="124">
        <f>IF(BM219="","",TODAY()-BM219)</f>
        <v/>
      </c>
      <c r="BO219" s="497" t="n">
        <v>46112</v>
      </c>
      <c r="BP219" s="184" t="n">
        <v>1170000</v>
      </c>
      <c r="BQ219" s="184">
        <f>IF(BM219="","SIN ESTADO",IF(BO219&lt;&gt;"","PAGA",IF(BN219&gt;0,"VENCIDA",IF(BN219&gt;=-5,"POR VENCER","AL DÍA"))))</f>
        <v/>
      </c>
      <c r="BR219" s="185" t="inlineStr">
        <is>
          <t>TRANSFERENCIA</t>
        </is>
      </c>
      <c r="BS219" s="119">
        <f>IF(N($H219)&lt;11,"",IF(BM219="","",BM219+31))</f>
        <v/>
      </c>
      <c r="BT219" s="124">
        <f>IF(BS219="","",TODAY()-BS219)</f>
        <v/>
      </c>
      <c r="BU219" s="494" t="n">
        <v>46141</v>
      </c>
      <c r="BV219" s="184" t="n">
        <v>1170000</v>
      </c>
      <c r="BW219" s="184">
        <f>IF(BS219="","SIN ESTADO",IF(BU219&lt;&gt;"","PAGA",IF(BT219&gt;0,"VENCIDA",IF(BT219&gt;=-5,"POR VENCER","AL DÍA"))))</f>
        <v/>
      </c>
      <c r="BX219" s="185" t="inlineStr">
        <is>
          <t>TRANSFERENCIA</t>
        </is>
      </c>
      <c r="BY219" s="119">
        <f>IF(N($H219)&lt;12,"",IF(BS219="","",BS219+31))</f>
        <v/>
      </c>
      <c r="BZ219" s="124">
        <f>IF(BY219="","",TODAY()-BY219)</f>
        <v/>
      </c>
      <c r="CA219" s="494" t="n">
        <v>46169</v>
      </c>
      <c r="CB219" s="184" t="n">
        <v>1170000</v>
      </c>
      <c r="CC219" s="184">
        <f>IF(BY219="","SIN ESTADO",IF(CA219&lt;&gt;"","PAGA",IF(BZ219&gt;0,"VENCIDA",IF(BZ219&gt;=-5,"POR VENCER","AL DÍA"))))</f>
        <v/>
      </c>
      <c r="CD219" s="185" t="inlineStr">
        <is>
          <t>TRANSFERENCIA</t>
        </is>
      </c>
      <c r="CE219" s="119">
        <f>IF(N($H219)&lt;13,"",IF(BY219="","",BY219+31))</f>
        <v/>
      </c>
      <c r="CF219" s="124">
        <f>IF(CE219="","",TODAY()-CE219)</f>
        <v/>
      </c>
      <c r="CG219" s="494" t="n">
        <v>46199</v>
      </c>
      <c r="CH219" s="184" t="n">
        <v>1170000</v>
      </c>
      <c r="CI219" s="184">
        <f>IF(CE219="","SIN ESTADO",IF(CG219&lt;&gt;"","PAGA",IF(CF219&gt;0,"VENCIDA",IF(CF219&gt;=-5,"POR VENCER","AL DÍA"))))</f>
        <v/>
      </c>
      <c r="CJ219" s="185" t="inlineStr">
        <is>
          <t>TRANSFERENCIA</t>
        </is>
      </c>
      <c r="CK219" s="119">
        <f>IF(N($H219)&lt;14,"",IF(CE219="","",CE219+31))</f>
        <v/>
      </c>
      <c r="CL219" s="124">
        <f>IF(CK219="","",TODAY()-CK219)</f>
        <v/>
      </c>
      <c r="CM219" s="229" t="inlineStr">
        <is>
          <t>7-29-26</t>
        </is>
      </c>
      <c r="CN219" s="184" t="n">
        <v>1170000</v>
      </c>
      <c r="CO219" s="184">
        <f>IF(CK219="","SIN ESTADO",IF(CM219&lt;&gt;"","PAGA",IF(CL219&gt;0,"VENCIDA",IF(CL219&gt;=-5,"POR VENCER","AL DÍA"))))</f>
        <v/>
      </c>
      <c r="CP219" s="185" t="inlineStr">
        <is>
          <t>TRANSFERENCIA</t>
        </is>
      </c>
      <c r="CQ219" s="119">
        <f>IF(N($H219)&lt;15,"",IF(CK219="","",CK219+31))</f>
        <v/>
      </c>
      <c r="CR219" s="124">
        <f>IF(CQ219="","",TODAY()-CQ219)</f>
        <v/>
      </c>
      <c r="CS219" s="494" t="n">
        <v>46261</v>
      </c>
      <c r="CT219" s="184" t="n">
        <v>1170000</v>
      </c>
      <c r="CU219" s="184">
        <f>IF(CQ219="","SIN ESTADO",IF(CS219&lt;&gt;"","PAGA",IF(CR219&gt;0,"VENCIDA",IF(CR219&gt;=-5,"POR VENCER","AL DÍA"))))</f>
        <v/>
      </c>
      <c r="CV219" s="185" t="inlineStr">
        <is>
          <t>TRANSFERENCIA</t>
        </is>
      </c>
      <c r="CW219" s="119">
        <f>IF(N($H219)&lt;16,"",IF(CQ219="","",CQ219+31))</f>
        <v/>
      </c>
      <c r="CX219" s="124">
        <f>IF(CW219="","",TODAY()-CW219)</f>
        <v/>
      </c>
      <c r="CY219" s="494" t="n"/>
      <c r="CZ219" s="184" t="n"/>
      <c r="DA219" s="184">
        <f>IF(CW219="","SIN ESTADO",IF(CY219&lt;&gt;"","PAGA",IF(CX219&gt;0,"VENCIDA",IF(CX219&gt;=-5,"POR VENCER","AL DÍA"))))</f>
        <v/>
      </c>
      <c r="DB219" s="185" t="n"/>
      <c r="DC219" s="119">
        <f>IF(N($H219)&lt;17,"",IF(CW219="","",CW219+31))</f>
        <v/>
      </c>
      <c r="DD219" s="124">
        <f>IF(DC219="","",TODAY()-DC219)</f>
        <v/>
      </c>
      <c r="DE219" s="494" t="n"/>
      <c r="DF219" s="184" t="n"/>
      <c r="DG219" s="184">
        <f>IF(DC219="","SIN ESTADO",IF(DE219&lt;&gt;"","PAGA",IF(DD219&gt;0,"VENCIDA",IF(DD219&gt;=-5,"POR VENCER","AL DÍA"))))</f>
        <v/>
      </c>
      <c r="DH219" s="185" t="n"/>
      <c r="DI219" s="119">
        <f>IF(N($H219)&lt;18,"",IF(DC219="","",DC219+31))</f>
        <v/>
      </c>
      <c r="DJ219" s="124">
        <f>IF(DI219="","",TODAY()-DI219)</f>
        <v/>
      </c>
      <c r="DK219" s="494" t="n"/>
      <c r="DL219" s="184" t="n"/>
      <c r="DM219" s="184">
        <f>IF(DI219="","SIN ESTADO",IF(DK219&lt;&gt;"","PAGA",IF(DJ219&gt;0,"VENCIDA",IF(DJ219&gt;=-5,"POR VENCER","AL DÍA"))))</f>
        <v/>
      </c>
      <c r="DN219" s="185" t="n"/>
      <c r="DO219" s="119">
        <f>IF(N($H219)&lt;19,"",IF(DI219="","",DI219+31))</f>
        <v/>
      </c>
      <c r="DP219" s="124">
        <f>IF(DO219="","",TODAY()-DO219)</f>
        <v/>
      </c>
      <c r="DQ219" s="494" t="n"/>
      <c r="DR219" s="184" t="n"/>
      <c r="DS219" s="184">
        <f>IF(DO219="","SIN ESTADO",IF(DQ219&lt;&gt;"","PAGA",IF(DP219&gt;0,"VENCIDA",IF(DP219&gt;=-5,"POR VENCER","AL DÍA"))))</f>
        <v/>
      </c>
      <c r="DT219" s="185" t="n"/>
      <c r="DU219" s="119">
        <f>IF(N($H219)&lt;20,"",IF(DO219="","",DO219+31))</f>
        <v/>
      </c>
      <c r="DV219" s="124">
        <f>IF(DU219="","",TODAY()-DU219)</f>
        <v/>
      </c>
      <c r="DW219" s="494" t="n"/>
      <c r="DX219" s="184" t="n"/>
      <c r="DY219" s="184">
        <f>IF(DU219="","SIN ESTADO",IF(DW219&lt;&gt;"","PAGA",IF(DV219&gt;0,"VENCIDA",IF(DV219&gt;=-5,"POR VENCER","AL DÍA"))))</f>
        <v/>
      </c>
      <c r="DZ219" s="185" t="n"/>
      <c r="EA219" s="119">
        <f>IF(N($H219)&lt;21,"",IF(DU219="","",DU219+31))</f>
        <v/>
      </c>
      <c r="EB219" s="124">
        <f>IF(EA219="","",TODAY()-EA219)</f>
        <v/>
      </c>
      <c r="EC219" s="494" t="n"/>
      <c r="ED219" s="184" t="n"/>
      <c r="EE219" s="184">
        <f>IF(EA219="","SIN ESTADO",IF(EC219&lt;&gt;"","PAGA",IF(EB219&gt;0,"VENCIDA",IF(EB219&gt;=-5,"POR VENCER","AL DÍA"))))</f>
        <v/>
      </c>
      <c r="EF219" s="185" t="n"/>
      <c r="EG219" s="119">
        <f>IF(N($H219)&lt;22,"",IF(EA219="","",EA219+31))</f>
        <v/>
      </c>
      <c r="EH219" s="124">
        <f>IF(EG219="","",TODAY()-EG219)</f>
        <v/>
      </c>
      <c r="EI219" s="494" t="n"/>
      <c r="EJ219" s="184" t="n"/>
      <c r="EK219" s="184">
        <f>IF(EG219="","SIN ESTADO",IF(EI219&lt;&gt;"","PAGA",IF(EH219&gt;0,"VENCIDA",IF(EH219&gt;=-5,"POR VENCER","AL DÍA"))))</f>
        <v/>
      </c>
      <c r="EL219" s="185" t="n"/>
      <c r="EM219" s="119">
        <f>IF(N($H219)&lt;23,"",IF(EG219="","",EG219+31))</f>
        <v/>
      </c>
      <c r="EN219" s="124">
        <f>IF(EM219="","",TODAY()-EM219)</f>
        <v/>
      </c>
      <c r="EO219" s="494" t="n"/>
      <c r="EP219" s="184" t="n"/>
      <c r="EQ219" s="184">
        <f>IF(EM219="","SIN ESTADO",IF(EO219&lt;&gt;"","PAGA",IF(EN219&gt;0,"VENCIDA",IF(EN219&gt;=-5,"POR VENCER","AL DÍA"))))</f>
        <v/>
      </c>
      <c r="ER219" s="185" t="n"/>
      <c r="ES219" s="119">
        <f>IF(N($H219)&lt;24,"",IF(EM219="","",EM219+31))</f>
        <v/>
      </c>
      <c r="ET219" s="124">
        <f>IF(ES219="","",TODAY()-ES219)</f>
        <v/>
      </c>
      <c r="EU219" s="494" t="n"/>
      <c r="EV219" s="184" t="n"/>
      <c r="EW219" s="184">
        <f>IF(ES219="","SIN ESTADO",IF(EU219&lt;&gt;"","PAGA",IF(ET219&gt;0,"VENCIDA",IF(ET219&gt;=-5,"POR VENCER","AL DÍA"))))</f>
        <v/>
      </c>
      <c r="EX219" s="185" t="n"/>
      <c r="EY219" s="119">
        <f>IF(N($H219)&lt;25,"",IF(ES219="","",ES219+31))</f>
        <v/>
      </c>
      <c r="EZ219" s="124">
        <f>IF(EY219="","",TODAY()-EY219)</f>
        <v/>
      </c>
      <c r="FA219" s="494" t="n"/>
      <c r="FB219" s="184" t="n"/>
      <c r="FC219" s="184">
        <f>IF(EY219="","SIN ESTADO",IF(FA219&lt;&gt;"","PAGA",IF(EZ219&gt;0,"VENCIDA",IF(EZ219&gt;=-5,"POR VENCER","AL DÍA"))))</f>
        <v/>
      </c>
      <c r="FD219" s="185" t="n"/>
      <c r="FE219" s="119">
        <f>IF(N($H219)&lt;26,"",IF(EY219="","",EY219+31))</f>
        <v/>
      </c>
      <c r="FF219" s="124">
        <f>IF(FE219="","",TODAY()-FE219)</f>
        <v/>
      </c>
      <c r="FG219" s="494" t="n"/>
      <c r="FH219" s="184" t="n"/>
      <c r="FI219" s="184">
        <f>IF(FE219="","SIN ESTADO",IF(FG219&lt;&gt;"","PAGA",IF(FF219&gt;0,"VENCIDA",IF(FF219&gt;=-5,"POR VENCER","AL DÍA"))))</f>
        <v/>
      </c>
      <c r="FJ219" s="185" t="n"/>
      <c r="FK219" s="119">
        <f>IF(N($H219)&lt;27,"",IF(FE219="","",FE219+31))</f>
        <v/>
      </c>
      <c r="FL219" s="124">
        <f>IF(FK219="","",TODAY()-FK219)</f>
        <v/>
      </c>
      <c r="FM219" s="494" t="n"/>
      <c r="FN219" s="184" t="n"/>
      <c r="FO219" s="184">
        <f>IF(FK219="","SIN ESTADO",IF(FM219&lt;&gt;"","PAGA",IF(FL219&gt;0,"VENCIDA",IF(FL219&gt;=-5,"POR VENCER","AL DÍA"))))</f>
        <v/>
      </c>
      <c r="FP219" s="185" t="n"/>
      <c r="FQ219" s="119">
        <f>IF(N($H219)&lt;28,"",IF(FK219="","",FK219+31))</f>
        <v/>
      </c>
      <c r="FR219" s="124">
        <f>IF(FQ219="","",TODAY()-FQ219)</f>
        <v/>
      </c>
      <c r="FS219" s="494" t="n"/>
      <c r="FT219" s="184" t="n"/>
      <c r="FU219" s="184">
        <f>IF(FQ219="","SIN ESTADO",IF(FS219&lt;&gt;"","PAGA",IF(FR219&gt;0,"VENCIDA",IF(FR219&gt;=-5,"POR VENCER","AL DÍA"))))</f>
        <v/>
      </c>
      <c r="FV219" s="185" t="n"/>
      <c r="FW219" s="119">
        <f>IF(N($H219)&lt;29,"",IF(FQ219="","",FQ219+31))</f>
        <v/>
      </c>
      <c r="FX219" s="124">
        <f>IF(FW219="","",TODAY()-FW219)</f>
        <v/>
      </c>
      <c r="FY219" s="494" t="n"/>
      <c r="FZ219" s="184" t="n"/>
      <c r="GA219" s="184">
        <f>IF(FW219="","SIN ESTADO",IF(FY219&lt;&gt;"","PAGA",IF(FX219&gt;0,"VENCIDA",IF(FX219&gt;=-5,"POR VENCER","AL DÍA"))))</f>
        <v/>
      </c>
      <c r="GB219" s="185" t="n"/>
      <c r="GC219" s="119">
        <f>IF(N($H219)&lt;30,"",IF(FW219="","",FW219+31))</f>
        <v/>
      </c>
      <c r="GD219" s="124">
        <f>IF(GC219="","",TODAY()-GC219)</f>
        <v/>
      </c>
      <c r="GE219" s="494" t="n"/>
      <c r="GF219" s="184" t="n"/>
      <c r="GG219" s="184">
        <f>IF(GC219="","SIN ESTADO",IF(GE219&lt;&gt;"","PAGA",IF(GD219&gt;0,"VENCIDA",IF(GD219&gt;=-5,"POR VENCER","AL DÍA"))))</f>
        <v/>
      </c>
      <c r="GH219" s="185" t="n"/>
      <c r="GI219" s="119">
        <f>IF(N($H219)&lt;31,"",IF(GC219="","",GC219+31))</f>
        <v/>
      </c>
      <c r="GJ219" s="124">
        <f>IF(GI219="","",TODAY()-GI219)</f>
        <v/>
      </c>
      <c r="GK219" s="494" t="n"/>
      <c r="GL219" s="184" t="n"/>
      <c r="GM219" s="184">
        <f>IF(GI219="","SIN ESTADO",IF(GK219&lt;&gt;"","PAGA",IF(GJ219&gt;0,"VENCIDA",IF(GJ219&gt;=-5,"POR VENCER","AL DÍA"))))</f>
        <v/>
      </c>
      <c r="GN219" s="185" t="n"/>
      <c r="GO219" s="119">
        <f>IF(N($H219)&lt;32,"",IF(GI219="","",GI219+31))</f>
        <v/>
      </c>
      <c r="GP219" s="124">
        <f>IF(GO219="","",TODAY()-GO219)</f>
        <v/>
      </c>
      <c r="GQ219" s="494" t="n"/>
      <c r="GR219" s="184" t="n"/>
      <c r="GS219" s="184">
        <f>IF(GO219="","SIN ESTADO",IF(GQ219&lt;&gt;"","PAGA",IF(GP219&gt;0,"VENCIDA",IF(GP219&gt;=-5,"POR VENCER","AL DÍA"))))</f>
        <v/>
      </c>
      <c r="GT219" s="185" t="n"/>
      <c r="GU219" s="119">
        <f>IF(N($H219)&lt;33,"",IF(GO219="","",GO219+31))</f>
        <v/>
      </c>
      <c r="GV219" s="124">
        <f>IF(GU219="","",TODAY()-GU219)</f>
        <v/>
      </c>
      <c r="GW219" s="494" t="n"/>
      <c r="GX219" s="184" t="n"/>
      <c r="GY219" s="184">
        <f>IF(GU219="","SIN ESTADO",IF(GW219&lt;&gt;"","PAGA",IF(GV219&gt;0,"VENCIDA",IF(GV219&gt;=-5,"POR VENCER","AL DÍA"))))</f>
        <v/>
      </c>
      <c r="GZ219" s="185" t="n"/>
      <c r="HA219" s="119">
        <f>IF(N($H219)&lt;34,"",IF(GU219="","",GU219+31))</f>
        <v/>
      </c>
      <c r="HB219" s="124">
        <f>IF(HA219="","",TODAY()-HA219)</f>
        <v/>
      </c>
      <c r="HC219" s="494" t="n"/>
      <c r="HD219" s="184" t="n"/>
      <c r="HE219" s="184">
        <f>IF(HA219="","SIN ESTADO",IF(HC219&lt;&gt;"","PAGA",IF(HB219&gt;0,"VENCIDA",IF(HB219&gt;=-5,"POR VENCER","AL DÍA"))))</f>
        <v/>
      </c>
      <c r="HF219" s="185" t="n"/>
      <c r="HG219" s="119">
        <f>IF(N($H219)&lt;35,"",IF(HA219="","",HA219+31))</f>
        <v/>
      </c>
      <c r="HH219" s="124">
        <f>IF(HG219="","",TODAY()-HG219)</f>
        <v/>
      </c>
      <c r="HI219" s="494" t="n"/>
      <c r="HJ219" s="184" t="n"/>
      <c r="HK219" s="184">
        <f>IF(HG219="","SIN ESTADO",IF(HI219&lt;&gt;"","PAGA",IF(HH219&gt;0,"VENCIDA",IF(HH219&gt;=-5,"POR VENCER","AL DÍA"))))</f>
        <v/>
      </c>
      <c r="HL219" s="168" t="n"/>
      <c r="HM219" s="119">
        <f>IF(N($H219)&lt;36,"",IF(HG219="","",HG219+31))</f>
        <v/>
      </c>
      <c r="HN219" s="124">
        <f>IF(HM219="","",TODAY()-HM219)</f>
        <v/>
      </c>
      <c r="HO219" s="494" t="n"/>
      <c r="HP219" s="184" t="n"/>
      <c r="HQ219" s="184">
        <f>IF(HM219="","SIN ESTADO",IF(HO219&lt;&gt;"","PAGA",IF(HN219&gt;0,"VENCIDA",IF(HN219&gt;=-5,"POR VENCER","AL DÍA"))))</f>
        <v/>
      </c>
      <c r="HR219" s="168" t="n"/>
      <c r="HS219" s="169">
        <f>N219+T219+Z219+AF219+AL219+AR219+AX219+BD219+BJ219+BP219+BV219+CB219+CH219+CN219+CT219+CZ219+DF219+DL219+DR219+DX219+ED219+EJ219+EP219+EV219+FB219+FH219+FN219+FT219+FZ219+GF219+GL219+GR219+GX219+HD219+HJ219+HP219</f>
        <v/>
      </c>
      <c r="HU219" s="170">
        <f>IFERROR(N($J219),0)</f>
        <v/>
      </c>
      <c r="HW219" s="170">
        <f>SUMPRODUCT((MOD(COLUMN($M219:$HR219)-COLUMN($M219),6)=0)*ISNUMBER($M219:$HR219)*($M219:$HR219&gt;=RESUMEN!$C$26)*($M219:$HR219&lt;=RESUMEN!$C$27)*IFERROR(N($N219:$HS219),0))</f>
        <v/>
      </c>
      <c r="HX219" s="170">
        <f>SUMPRODUCT((MOD(COLUMN($M219:$HR219)-COLUMN($M219),6)=0)*ISNUMBER($M219:$HR219)*($M219:$HR219&gt;=RESUMEN!$C$26)*($M219:$HR219&lt;=RESUMEN!$C$27))</f>
        <v/>
      </c>
    </row>
    <row r="220" ht="15.75" customHeight="1" s="506">
      <c r="B220" s="113">
        <f>VENTAS!A219</f>
        <v/>
      </c>
      <c r="C220" s="236">
        <f>VENTAS!B219</f>
        <v/>
      </c>
      <c r="D220" s="53">
        <f>VENTAS!C219</f>
        <v/>
      </c>
      <c r="E220" s="114">
        <f>VENTAS!D219</f>
        <v/>
      </c>
      <c r="F220" s="114">
        <f>VENTAS!J219</f>
        <v/>
      </c>
      <c r="G220" s="494">
        <f>VENTAS!F219</f>
        <v/>
      </c>
      <c r="H220" s="479">
        <f>VENTAS!K219</f>
        <v/>
      </c>
      <c r="I220" s="479">
        <f>VENTAS!M219</f>
        <v/>
      </c>
      <c r="J220" s="184">
        <f>VENTAS!L219</f>
        <v/>
      </c>
      <c r="K220" s="119">
        <f>IF(N($H220)&lt;1,"",$G220+31)</f>
        <v/>
      </c>
      <c r="L220" s="124">
        <f>IF(K220="","",TODAY()-K220)</f>
        <v/>
      </c>
      <c r="M220" s="491" t="n">
        <v>45866</v>
      </c>
      <c r="N220" s="374" t="n">
        <v>1363900</v>
      </c>
      <c r="O220" s="184">
        <f>IF(K220="","SIN ESTADO",IF(M220&lt;&gt;"","PAGA",IF(L220&gt;0,"VENCIDA",IF(L220&gt;=-5,"POR VENCER","AL DÍA"))))</f>
        <v/>
      </c>
      <c r="P220" s="185" t="inlineStr">
        <is>
          <t>TRANSFERENCIA</t>
        </is>
      </c>
      <c r="Q220" s="119">
        <f>IF(N($H220)&lt;2,"",IF(K220="","",K220+31))</f>
        <v/>
      </c>
      <c r="R220" s="124">
        <f>IF(Q220="","",TODAY()-Q220)</f>
        <v/>
      </c>
      <c r="S220" s="470" t="n">
        <v>45896</v>
      </c>
      <c r="T220" s="184" t="n">
        <v>1363000</v>
      </c>
      <c r="U220" s="184">
        <f>IF(Q220="","SIN ESTADO",IF(S220&lt;&gt;"","PAGA",IF(R220&gt;0,"VENCIDA",IF(R220&gt;=-5,"POR VENCER","AL DÍA"))))</f>
        <v/>
      </c>
      <c r="V220" s="185" t="inlineStr">
        <is>
          <t>TRANSFERENCIA</t>
        </is>
      </c>
      <c r="W220" s="119">
        <f>IF(N($H220)&lt;3,"",IF(Q220="","",Q220+31))</f>
        <v/>
      </c>
      <c r="X220" s="124">
        <f>IF(W220="","",TODAY()-W220)</f>
        <v/>
      </c>
      <c r="Y220" s="471" t="n">
        <v>45926</v>
      </c>
      <c r="Z220" s="184" t="n">
        <v>1363000</v>
      </c>
      <c r="AA220" s="184">
        <f>IF(W220="","SIN ESTADO",IF(Y220&lt;&gt;"","PAGA",IF(X220&gt;0,"VENCIDA",IF(X220&gt;=-5,"POR VENCER","AL DÍA"))))</f>
        <v/>
      </c>
      <c r="AB220" s="185" t="inlineStr">
        <is>
          <t>TRANSFERENCIA</t>
        </is>
      </c>
      <c r="AC220" s="119">
        <f>IF(N($H220)&lt;4,"",IF(W220="","",W220+31))</f>
        <v/>
      </c>
      <c r="AD220" s="124">
        <f>IF(AC220="","",TODAY()-AC220)</f>
        <v/>
      </c>
      <c r="AE220" s="497" t="n">
        <v>45957</v>
      </c>
      <c r="AF220" s="184" t="n">
        <v>1363000</v>
      </c>
      <c r="AG220" s="184">
        <f>IF(AC220="","SIN ESTADO",IF(AE220&lt;&gt;"","PAGA",IF(AD220&gt;0,"VENCIDA",IF(AD220&gt;=-5,"POR VENCER","AL DÍA"))))</f>
        <v/>
      </c>
      <c r="AH220" s="185" t="inlineStr">
        <is>
          <t>TRANSFERENCIA</t>
        </is>
      </c>
      <c r="AI220" s="119">
        <f>IF(N($H220)&lt;5,"",IF(AC220="","",AC220+31))</f>
        <v/>
      </c>
      <c r="AJ220" s="124">
        <f>IF(AI220="","",TODAY()-AI220)</f>
        <v/>
      </c>
      <c r="AK220" s="497" t="n">
        <v>45992</v>
      </c>
      <c r="AL220" s="184" t="n">
        <v>1363000</v>
      </c>
      <c r="AM220" s="184">
        <f>IF(AI220="","SIN ESTADO",IF(AK220&lt;&gt;"","PAGA",IF(AJ220&gt;0,"VENCIDA",IF(AJ220&gt;=-5,"POR VENCER","AL DÍA"))))</f>
        <v/>
      </c>
      <c r="AN220" s="185" t="inlineStr">
        <is>
          <t>TRANSFERENCIA</t>
        </is>
      </c>
      <c r="AO220" s="119">
        <f>IF(N($H220)&lt;6,"",IF(AI220="","",AI220+31))</f>
        <v/>
      </c>
      <c r="AP220" s="124">
        <f>IF(AO220="","",TODAY()-AO220)</f>
        <v/>
      </c>
      <c r="AQ220" s="459" t="n">
        <v>46006</v>
      </c>
      <c r="AR220" s="184" t="n">
        <v>1363000</v>
      </c>
      <c r="AS220" s="184">
        <f>IF(AO220="","SIN ESTADO",IF(AQ220&lt;&gt;"","PAGA",IF(AP220&gt;0,"VENCIDA",IF(AP220&gt;=-5,"POR VENCER","AL DÍA"))))</f>
        <v/>
      </c>
      <c r="AT220" s="185" t="inlineStr">
        <is>
          <t>TRANSFERENCIA</t>
        </is>
      </c>
      <c r="AU220" s="119">
        <f>IF(N($H220)&lt;7,"",IF(AO220="","",AO220+31))</f>
        <v/>
      </c>
      <c r="AV220" s="124">
        <f>IF(AU220="","",TODAY()-AU220)</f>
        <v/>
      </c>
      <c r="AW220" s="471" t="n">
        <v>46017</v>
      </c>
      <c r="AX220" s="184" t="n">
        <v>1363000</v>
      </c>
      <c r="AY220" s="184">
        <f>IF(AU220="","SIN ESTADO",IF(AW220&lt;&gt;"","PAGA",IF(AV220&gt;0,"VENCIDA",IF(AV220&gt;=-5,"POR VENCER","AL DÍA"))))</f>
        <v/>
      </c>
      <c r="AZ220" s="185" t="inlineStr">
        <is>
          <t>TRANSFERENCIA</t>
        </is>
      </c>
      <c r="BA220" s="119">
        <f>IF(N($H220)&lt;8,"",IF(AU220="","",AU220+31))</f>
        <v/>
      </c>
      <c r="BB220" s="124">
        <f>IF(BA220="","",TODAY()-BA220)</f>
        <v/>
      </c>
      <c r="BC220" s="497" t="n">
        <v>46048</v>
      </c>
      <c r="BD220" s="184" t="n">
        <v>1363000</v>
      </c>
      <c r="BE220" s="184">
        <f>IF(BA220="","SIN ESTADO",IF(BC220&lt;&gt;"","PAGA",IF(BB220&gt;0,"VENCIDA",IF(BB220&gt;=-5,"POR VENCER","AL DÍA"))))</f>
        <v/>
      </c>
      <c r="BF220" s="185" t="inlineStr">
        <is>
          <t>TRANSFERENCIA</t>
        </is>
      </c>
      <c r="BG220" s="119">
        <f>IF(N($H220)&lt;9,"",IF(BA220="","",BA220+31))</f>
        <v/>
      </c>
      <c r="BH220" s="124">
        <f>IF(BG220="","",TODAY()-BG220)</f>
        <v/>
      </c>
      <c r="BI220" s="471" t="n">
        <v>46080</v>
      </c>
      <c r="BJ220" s="184" t="n">
        <v>1363000</v>
      </c>
      <c r="BK220" s="184">
        <f>IF(BG220="","SIN ESTADO",IF(BI220&lt;&gt;"","PAGA",IF(BH220&gt;0,"VENCIDA",IF(BH220&gt;=-5,"POR VENCER","AL DÍA"))))</f>
        <v/>
      </c>
      <c r="BL220" s="185" t="inlineStr">
        <is>
          <t>TRANSFERENCIA</t>
        </is>
      </c>
      <c r="BM220" s="119">
        <f>IF(N($H220)&lt;10,"",IF(BG220="","",BG220+31))</f>
        <v/>
      </c>
      <c r="BN220" s="124">
        <f>IF(BM220="","",TODAY()-BM220)</f>
        <v/>
      </c>
      <c r="BO220" s="497" t="n">
        <v>46112</v>
      </c>
      <c r="BP220" s="184" t="n">
        <v>1363000</v>
      </c>
      <c r="BQ220" s="184">
        <f>IF(BM220="","SIN ESTADO",IF(BO220&lt;&gt;"","PAGA",IF(BN220&gt;0,"VENCIDA",IF(BN220&gt;=-5,"POR VENCER","AL DÍA"))))</f>
        <v/>
      </c>
      <c r="BR220" s="185" t="inlineStr">
        <is>
          <t>TRANSFERENCIA</t>
        </is>
      </c>
      <c r="BS220" s="119">
        <f>IF(N($H220)&lt;11,"",IF(BM220="","",BM220+31))</f>
        <v/>
      </c>
      <c r="BT220" s="124">
        <f>IF(BS220="","",TODAY()-BS220)</f>
        <v/>
      </c>
      <c r="BU220" s="494" t="n">
        <v>46141</v>
      </c>
      <c r="BV220" s="184" t="n">
        <v>1363000</v>
      </c>
      <c r="BW220" s="184">
        <f>IF(BS220="","SIN ESTADO",IF(BU220&lt;&gt;"","PAGA",IF(BT220&gt;0,"VENCIDA",IF(BT220&gt;=-5,"POR VENCER","AL DÍA"))))</f>
        <v/>
      </c>
      <c r="BX220" s="185" t="inlineStr">
        <is>
          <t>TRANSFERENCIA</t>
        </is>
      </c>
      <c r="BY220" s="119">
        <f>IF(N($H220)&lt;12,"",IF(BS220="","",BS220+31))</f>
        <v/>
      </c>
      <c r="BZ220" s="124">
        <f>IF(BY220="","",TODAY()-BY220)</f>
        <v/>
      </c>
      <c r="CA220" s="494" t="n">
        <v>46170</v>
      </c>
      <c r="CB220" s="184" t="n">
        <v>1363000</v>
      </c>
      <c r="CC220" s="184">
        <f>IF(BY220="","SIN ESTADO",IF(CA220&lt;&gt;"","PAGA",IF(BZ220&gt;0,"VENCIDA",IF(BZ220&gt;=-5,"POR VENCER","AL DÍA"))))</f>
        <v/>
      </c>
      <c r="CD220" s="185" t="inlineStr">
        <is>
          <t>TRANSFERENCIA</t>
        </is>
      </c>
      <c r="CE220" s="119">
        <f>IF(N($H220)&lt;13,"",IF(BY220="","",BY220+31))</f>
        <v/>
      </c>
      <c r="CF220" s="124">
        <f>IF(CE220="","",TODAY()-CE220)</f>
        <v/>
      </c>
      <c r="CG220" s="494" t="n">
        <v>46199</v>
      </c>
      <c r="CH220" s="184" t="n">
        <v>1363000</v>
      </c>
      <c r="CI220" s="184">
        <f>IF(CE220="","SIN ESTADO",IF(CG220&lt;&gt;"","PAGA",IF(CF220&gt;0,"VENCIDA",IF(CF220&gt;=-5,"POR VENCER","AL DÍA"))))</f>
        <v/>
      </c>
      <c r="CJ220" s="185" t="inlineStr">
        <is>
          <t>TRANSFERENCIA</t>
        </is>
      </c>
      <c r="CK220" s="119">
        <f>IF(N($H220)&lt;14,"",IF(CE220="","",CE220+31))</f>
        <v/>
      </c>
      <c r="CL220" s="124">
        <f>IF(CK220="","",TODAY()-CK220)</f>
        <v/>
      </c>
      <c r="CM220" s="494" t="n">
        <v>46232</v>
      </c>
      <c r="CN220" s="184" t="n">
        <v>1363000</v>
      </c>
      <c r="CO220" s="184">
        <f>IF(CK220="","SIN ESTADO",IF(CM220&lt;&gt;"","PAGA",IF(CL220&gt;0,"VENCIDA",IF(CL220&gt;=-5,"POR VENCER","AL DÍA"))))</f>
        <v/>
      </c>
      <c r="CP220" s="185" t="inlineStr">
        <is>
          <t>TRANSFERENCIA</t>
        </is>
      </c>
      <c r="CQ220" s="119">
        <f>IF(N($H220)&lt;15,"",IF(CK220="","",CK220+31))</f>
        <v/>
      </c>
      <c r="CR220" s="124">
        <f>IF(CQ220="","",TODAY()-CQ220)</f>
        <v/>
      </c>
      <c r="CS220" s="494" t="n">
        <v>46261</v>
      </c>
      <c r="CT220" s="184" t="n">
        <v>1363300</v>
      </c>
      <c r="CU220" s="184">
        <f>IF(CQ220="","SIN ESTADO",IF(CS220&lt;&gt;"","PAGA",IF(CR220&gt;0,"VENCIDA",IF(CR220&gt;=-5,"POR VENCER","AL DÍA"))))</f>
        <v/>
      </c>
      <c r="CV220" s="185" t="inlineStr">
        <is>
          <t>TRANSFERENCIA</t>
        </is>
      </c>
      <c r="CW220" s="119">
        <f>IF(N($H220)&lt;16,"",IF(CQ220="","",CQ220+31))</f>
        <v/>
      </c>
      <c r="CX220" s="124">
        <f>IF(CW220="","",TODAY()-CW220)</f>
        <v/>
      </c>
      <c r="CY220" s="494" t="n"/>
      <c r="CZ220" s="184" t="n"/>
      <c r="DA220" s="184">
        <f>IF(CW220="","SIN ESTADO",IF(CY220&lt;&gt;"","PAGA",IF(CX220&gt;0,"VENCIDA",IF(CX220&gt;=-5,"POR VENCER","AL DÍA"))))</f>
        <v/>
      </c>
      <c r="DB220" s="185" t="n"/>
      <c r="DC220" s="119">
        <f>IF(N($H220)&lt;17,"",IF(CW220="","",CW220+31))</f>
        <v/>
      </c>
      <c r="DD220" s="124">
        <f>IF(DC220="","",TODAY()-DC220)</f>
        <v/>
      </c>
      <c r="DE220" s="494" t="n"/>
      <c r="DF220" s="184" t="n"/>
      <c r="DG220" s="184">
        <f>IF(DC220="","SIN ESTADO",IF(DE220&lt;&gt;"","PAGA",IF(DD220&gt;0,"VENCIDA",IF(DD220&gt;=-5,"POR VENCER","AL DÍA"))))</f>
        <v/>
      </c>
      <c r="DH220" s="185" t="n"/>
      <c r="DI220" s="119">
        <f>IF(N($H220)&lt;18,"",IF(DC220="","",DC220+31))</f>
        <v/>
      </c>
      <c r="DJ220" s="124">
        <f>IF(DI220="","",TODAY()-DI220)</f>
        <v/>
      </c>
      <c r="DK220" s="494" t="n"/>
      <c r="DL220" s="184" t="n"/>
      <c r="DM220" s="184">
        <f>IF(DI220="","SIN ESTADO",IF(DK220&lt;&gt;"","PAGA",IF(DJ220&gt;0,"VENCIDA",IF(DJ220&gt;=-5,"POR VENCER","AL DÍA"))))</f>
        <v/>
      </c>
      <c r="DN220" s="185" t="n"/>
      <c r="DO220" s="119">
        <f>IF(N($H220)&lt;19,"",IF(DI220="","",DI220+31))</f>
        <v/>
      </c>
      <c r="DP220" s="124">
        <f>IF(DO220="","",TODAY()-DO220)</f>
        <v/>
      </c>
      <c r="DQ220" s="494" t="n"/>
      <c r="DR220" s="184" t="n"/>
      <c r="DS220" s="184">
        <f>IF(DO220="","SIN ESTADO",IF(DQ220&lt;&gt;"","PAGA",IF(DP220&gt;0,"VENCIDA",IF(DP220&gt;=-5,"POR VENCER","AL DÍA"))))</f>
        <v/>
      </c>
      <c r="DT220" s="185" t="n"/>
      <c r="DU220" s="119">
        <f>IF(N($H220)&lt;20,"",IF(DO220="","",DO220+31))</f>
        <v/>
      </c>
      <c r="DV220" s="124">
        <f>IF(DU220="","",TODAY()-DU220)</f>
        <v/>
      </c>
      <c r="DW220" s="494" t="n"/>
      <c r="DX220" s="184" t="n"/>
      <c r="DY220" s="184">
        <f>IF(DU220="","SIN ESTADO",IF(DW220&lt;&gt;"","PAGA",IF(DV220&gt;0,"VENCIDA",IF(DV220&gt;=-5,"POR VENCER","AL DÍA"))))</f>
        <v/>
      </c>
      <c r="DZ220" s="185" t="n"/>
      <c r="EA220" s="119">
        <f>IF(N($H220)&lt;21,"",IF(DU220="","",DU220+31))</f>
        <v/>
      </c>
      <c r="EB220" s="124">
        <f>IF(EA220="","",TODAY()-EA220)</f>
        <v/>
      </c>
      <c r="EC220" s="494" t="n"/>
      <c r="ED220" s="184" t="n"/>
      <c r="EE220" s="184">
        <f>IF(EA220="","SIN ESTADO",IF(EC220&lt;&gt;"","PAGA",IF(EB220&gt;0,"VENCIDA",IF(EB220&gt;=-5,"POR VENCER","AL DÍA"))))</f>
        <v/>
      </c>
      <c r="EF220" s="185" t="n"/>
      <c r="EG220" s="119">
        <f>IF(N($H220)&lt;22,"",IF(EA220="","",EA220+31))</f>
        <v/>
      </c>
      <c r="EH220" s="124">
        <f>IF(EG220="","",TODAY()-EG220)</f>
        <v/>
      </c>
      <c r="EI220" s="494" t="n"/>
      <c r="EJ220" s="184" t="n"/>
      <c r="EK220" s="184">
        <f>IF(EG220="","SIN ESTADO",IF(EI220&lt;&gt;"","PAGA",IF(EH220&gt;0,"VENCIDA",IF(EH220&gt;=-5,"POR VENCER","AL DÍA"))))</f>
        <v/>
      </c>
      <c r="EL220" s="185" t="n"/>
      <c r="EM220" s="119">
        <f>IF(N($H220)&lt;23,"",IF(EG220="","",EG220+31))</f>
        <v/>
      </c>
      <c r="EN220" s="124">
        <f>IF(EM220="","",TODAY()-EM220)</f>
        <v/>
      </c>
      <c r="EO220" s="494" t="n"/>
      <c r="EP220" s="184" t="n"/>
      <c r="EQ220" s="184">
        <f>IF(EM220="","SIN ESTADO",IF(EO220&lt;&gt;"","PAGA",IF(EN220&gt;0,"VENCIDA",IF(EN220&gt;=-5,"POR VENCER","AL DÍA"))))</f>
        <v/>
      </c>
      <c r="ER220" s="185" t="n"/>
      <c r="ES220" s="119">
        <f>IF(N($H220)&lt;24,"",IF(EM220="","",EM220+31))</f>
        <v/>
      </c>
      <c r="ET220" s="124">
        <f>IF(ES220="","",TODAY()-ES220)</f>
        <v/>
      </c>
      <c r="EU220" s="494" t="n"/>
      <c r="EV220" s="184" t="n"/>
      <c r="EW220" s="184">
        <f>IF(ES220="","SIN ESTADO",IF(EU220&lt;&gt;"","PAGA",IF(ET220&gt;0,"VENCIDA",IF(ET220&gt;=-5,"POR VENCER","AL DÍA"))))</f>
        <v/>
      </c>
      <c r="EX220" s="185" t="n"/>
      <c r="EY220" s="119">
        <f>IF(N($H220)&lt;25,"",IF(ES220="","",ES220+31))</f>
        <v/>
      </c>
      <c r="EZ220" s="124">
        <f>IF(EY220="","",TODAY()-EY220)</f>
        <v/>
      </c>
      <c r="FA220" s="494" t="n"/>
      <c r="FB220" s="184" t="n"/>
      <c r="FC220" s="184">
        <f>IF(EY220="","SIN ESTADO",IF(FA220&lt;&gt;"","PAGA",IF(EZ220&gt;0,"VENCIDA",IF(EZ220&gt;=-5,"POR VENCER","AL DÍA"))))</f>
        <v/>
      </c>
      <c r="FD220" s="185" t="n"/>
      <c r="FE220" s="119">
        <f>IF(N($H220)&lt;26,"",IF(EY220="","",EY220+31))</f>
        <v/>
      </c>
      <c r="FF220" s="124">
        <f>IF(FE220="","",TODAY()-FE220)</f>
        <v/>
      </c>
      <c r="FG220" s="494" t="n"/>
      <c r="FH220" s="184" t="n"/>
      <c r="FI220" s="184">
        <f>IF(FE220="","SIN ESTADO",IF(FG220&lt;&gt;"","PAGA",IF(FF220&gt;0,"VENCIDA",IF(FF220&gt;=-5,"POR VENCER","AL DÍA"))))</f>
        <v/>
      </c>
      <c r="FJ220" s="185" t="n"/>
      <c r="FK220" s="119">
        <f>IF(N($H220)&lt;27,"",IF(FE220="","",FE220+31))</f>
        <v/>
      </c>
      <c r="FL220" s="124">
        <f>IF(FK220="","",TODAY()-FK220)</f>
        <v/>
      </c>
      <c r="FM220" s="494" t="n"/>
      <c r="FN220" s="184" t="n"/>
      <c r="FO220" s="184">
        <f>IF(FK220="","SIN ESTADO",IF(FM220&lt;&gt;"","PAGA",IF(FL220&gt;0,"VENCIDA",IF(FL220&gt;=-5,"POR VENCER","AL DÍA"))))</f>
        <v/>
      </c>
      <c r="FP220" s="185" t="n"/>
      <c r="FQ220" s="119">
        <f>IF(N($H220)&lt;28,"",IF(FK220="","",FK220+31))</f>
        <v/>
      </c>
      <c r="FR220" s="124">
        <f>IF(FQ220="","",TODAY()-FQ220)</f>
        <v/>
      </c>
      <c r="FS220" s="494" t="n"/>
      <c r="FT220" s="184" t="n"/>
      <c r="FU220" s="184">
        <f>IF(FQ220="","SIN ESTADO",IF(FS220&lt;&gt;"","PAGA",IF(FR220&gt;0,"VENCIDA",IF(FR220&gt;=-5,"POR VENCER","AL DÍA"))))</f>
        <v/>
      </c>
      <c r="FV220" s="185" t="n"/>
      <c r="FW220" s="119">
        <f>IF(N($H220)&lt;29,"",IF(FQ220="","",FQ220+31))</f>
        <v/>
      </c>
      <c r="FX220" s="124">
        <f>IF(FW220="","",TODAY()-FW220)</f>
        <v/>
      </c>
      <c r="FY220" s="494" t="n"/>
      <c r="FZ220" s="184" t="n"/>
      <c r="GA220" s="184">
        <f>IF(FW220="","SIN ESTADO",IF(FY220&lt;&gt;"","PAGA",IF(FX220&gt;0,"VENCIDA",IF(FX220&gt;=-5,"POR VENCER","AL DÍA"))))</f>
        <v/>
      </c>
      <c r="GB220" s="185" t="n"/>
      <c r="GC220" s="119">
        <f>IF(N($H220)&lt;30,"",IF(FW220="","",FW220+31))</f>
        <v/>
      </c>
      <c r="GD220" s="124">
        <f>IF(GC220="","",TODAY()-GC220)</f>
        <v/>
      </c>
      <c r="GE220" s="494" t="n"/>
      <c r="GF220" s="184" t="n"/>
      <c r="GG220" s="184">
        <f>IF(GC220="","SIN ESTADO",IF(GE220&lt;&gt;"","PAGA",IF(GD220&gt;0,"VENCIDA",IF(GD220&gt;=-5,"POR VENCER","AL DÍA"))))</f>
        <v/>
      </c>
      <c r="GH220" s="185" t="n"/>
      <c r="GI220" s="119">
        <f>IF(N($H220)&lt;31,"",IF(GC220="","",GC220+31))</f>
        <v/>
      </c>
      <c r="GJ220" s="124">
        <f>IF(GI220="","",TODAY()-GI220)</f>
        <v/>
      </c>
      <c r="GK220" s="494" t="n"/>
      <c r="GL220" s="184" t="n"/>
      <c r="GM220" s="184">
        <f>IF(GI220="","SIN ESTADO",IF(GK220&lt;&gt;"","PAGA",IF(GJ220&gt;0,"VENCIDA",IF(GJ220&gt;=-5,"POR VENCER","AL DÍA"))))</f>
        <v/>
      </c>
      <c r="GN220" s="185" t="n"/>
      <c r="GO220" s="119">
        <f>IF(N($H220)&lt;32,"",IF(GI220="","",GI220+31))</f>
        <v/>
      </c>
      <c r="GP220" s="124">
        <f>IF(GO220="","",TODAY()-GO220)</f>
        <v/>
      </c>
      <c r="GQ220" s="494" t="n"/>
      <c r="GR220" s="184" t="n"/>
      <c r="GS220" s="184">
        <f>IF(GO220="","SIN ESTADO",IF(GQ220&lt;&gt;"","PAGA",IF(GP220&gt;0,"VENCIDA",IF(GP220&gt;=-5,"POR VENCER","AL DÍA"))))</f>
        <v/>
      </c>
      <c r="GT220" s="185" t="n"/>
      <c r="GU220" s="119">
        <f>IF(N($H220)&lt;33,"",IF(GO220="","",GO220+31))</f>
        <v/>
      </c>
      <c r="GV220" s="124">
        <f>IF(GU220="","",TODAY()-GU220)</f>
        <v/>
      </c>
      <c r="GW220" s="494" t="n"/>
      <c r="GX220" s="184" t="n"/>
      <c r="GY220" s="184">
        <f>IF(GU220="","SIN ESTADO",IF(GW220&lt;&gt;"","PAGA",IF(GV220&gt;0,"VENCIDA",IF(GV220&gt;=-5,"POR VENCER","AL DÍA"))))</f>
        <v/>
      </c>
      <c r="GZ220" s="185" t="n"/>
      <c r="HA220" s="119">
        <f>IF(N($H220)&lt;34,"",IF(GU220="","",GU220+31))</f>
        <v/>
      </c>
      <c r="HB220" s="124">
        <f>IF(HA220="","",TODAY()-HA220)</f>
        <v/>
      </c>
      <c r="HC220" s="494" t="n"/>
      <c r="HD220" s="184" t="n"/>
      <c r="HE220" s="184">
        <f>IF(HA220="","SIN ESTADO",IF(HC220&lt;&gt;"","PAGA",IF(HB220&gt;0,"VENCIDA",IF(HB220&gt;=-5,"POR VENCER","AL DÍA"))))</f>
        <v/>
      </c>
      <c r="HF220" s="185" t="n"/>
      <c r="HG220" s="119">
        <f>IF(N($H220)&lt;35,"",IF(HA220="","",HA220+31))</f>
        <v/>
      </c>
      <c r="HH220" s="124">
        <f>IF(HG220="","",TODAY()-HG220)</f>
        <v/>
      </c>
      <c r="HI220" s="494" t="n"/>
      <c r="HJ220" s="184" t="n"/>
      <c r="HK220" s="184">
        <f>IF(HG220="","SIN ESTADO",IF(HI220&lt;&gt;"","PAGA",IF(HH220&gt;0,"VENCIDA",IF(HH220&gt;=-5,"POR VENCER","AL DÍA"))))</f>
        <v/>
      </c>
      <c r="HL220" s="168" t="n"/>
      <c r="HM220" s="119">
        <f>IF(N($H220)&lt;36,"",IF(HG220="","",HG220+31))</f>
        <v/>
      </c>
      <c r="HN220" s="124">
        <f>IF(HM220="","",TODAY()-HM220)</f>
        <v/>
      </c>
      <c r="HO220" s="494" t="n"/>
      <c r="HP220" s="184" t="n"/>
      <c r="HQ220" s="184">
        <f>IF(HM220="","SIN ESTADO",IF(HO220&lt;&gt;"","PAGA",IF(HN220&gt;0,"VENCIDA",IF(HN220&gt;=-5,"POR VENCER","AL DÍA"))))</f>
        <v/>
      </c>
      <c r="HR220" s="168" t="n"/>
      <c r="HS220" s="169">
        <f>N220+T220+Z220+AF220+AL220+AR220+AX220+BD220+BJ220+BP220+BV220+CB220+CH220+CN220+CT220+CZ220+DF220+DL220+DR220+DX220+ED220+EJ220+EP220+EV220+FB220+FH220+FN220+FT220+FZ220+GF220+GL220+GR220+GX220+HD220+HJ220+HP220</f>
        <v/>
      </c>
      <c r="HU220" s="170">
        <f>IFERROR(N($J220),0)</f>
        <v/>
      </c>
      <c r="HW220" s="170">
        <f>SUMPRODUCT((MOD(COLUMN($M220:$HR220)-COLUMN($M220),6)=0)*ISNUMBER($M220:$HR220)*($M220:$HR220&gt;=RESUMEN!$C$26)*($M220:$HR220&lt;=RESUMEN!$C$27)*IFERROR(N($N220:$HS220),0))</f>
        <v/>
      </c>
      <c r="HX220" s="170">
        <f>SUMPRODUCT((MOD(COLUMN($M220:$HR220)-COLUMN($M220),6)=0)*ISNUMBER($M220:$HR220)*($M220:$HR220&gt;=RESUMEN!$C$26)*($M220:$HR220&lt;=RESUMEN!$C$27))</f>
        <v/>
      </c>
    </row>
    <row r="221" ht="15.75" customHeight="1" s="506">
      <c r="B221" s="113">
        <f>VENTAS!A220</f>
        <v/>
      </c>
      <c r="C221" s="236">
        <f>VENTAS!B220</f>
        <v/>
      </c>
      <c r="D221" s="53">
        <f>VENTAS!C220</f>
        <v/>
      </c>
      <c r="E221" s="114">
        <f>VENTAS!D220</f>
        <v/>
      </c>
      <c r="F221" s="114">
        <f>VENTAS!J220</f>
        <v/>
      </c>
      <c r="G221" s="494">
        <f>VENTAS!F220</f>
        <v/>
      </c>
      <c r="H221" s="479">
        <f>VENTAS!K220</f>
        <v/>
      </c>
      <c r="I221" s="479">
        <f>VENTAS!M220</f>
        <v/>
      </c>
      <c r="J221" s="184">
        <f>VENTAS!L220</f>
        <v/>
      </c>
      <c r="K221" s="119">
        <f>IF(N($H221)&lt;1,"",$G221+31)</f>
        <v/>
      </c>
      <c r="L221" s="124">
        <f>IF(K221="","",TODAY()-K221)</f>
        <v/>
      </c>
      <c r="M221" s="494" t="n"/>
      <c r="N221" s="374" t="n"/>
      <c r="O221" s="184">
        <f>IF(K221="","SIN ESTADO",IF(M221&lt;&gt;"","PAGA",IF(L221&gt;0,"VENCIDA",IF(L221&gt;=-5,"POR VENCER","AL DÍA"))))</f>
        <v/>
      </c>
      <c r="P221" s="185" t="n"/>
      <c r="Q221" s="119">
        <f>IF(N($H221)&lt;2,"",IF(K221="","",K221+31))</f>
        <v/>
      </c>
      <c r="R221" s="124">
        <f>IF(Q221="","",TODAY()-Q221)</f>
        <v/>
      </c>
      <c r="S221" s="494" t="n"/>
      <c r="T221" s="184" t="n"/>
      <c r="U221" s="184">
        <f>IF(Q221="","SIN ESTADO",IF(S221&lt;&gt;"","PAGA",IF(R221&gt;0,"VENCIDA",IF(R221&gt;=-5,"POR VENCER","AL DÍA"))))</f>
        <v/>
      </c>
      <c r="V221" s="185" t="n"/>
      <c r="W221" s="119">
        <f>IF(N($H221)&lt;3,"",IF(Q221="","",Q221+31))</f>
        <v/>
      </c>
      <c r="X221" s="124">
        <f>IF(W221="","",TODAY()-W221)</f>
        <v/>
      </c>
      <c r="Y221" s="494" t="n"/>
      <c r="Z221" s="184" t="n"/>
      <c r="AA221" s="184">
        <f>IF(W221="","SIN ESTADO",IF(Y221&lt;&gt;"","PAGA",IF(X221&gt;0,"VENCIDA",IF(X221&gt;=-5,"POR VENCER","AL DÍA"))))</f>
        <v/>
      </c>
      <c r="AB221" s="185" t="n"/>
      <c r="AC221" s="119">
        <f>IF(N($H221)&lt;4,"",IF(W221="","",W221+31))</f>
        <v/>
      </c>
      <c r="AD221" s="124">
        <f>IF(AC221="","",TODAY()-AC221)</f>
        <v/>
      </c>
      <c r="AE221" s="494" t="n"/>
      <c r="AF221" s="184" t="n"/>
      <c r="AG221" s="184">
        <f>IF(AC221="","SIN ESTADO",IF(AE221&lt;&gt;"","PAGA",IF(AD221&gt;0,"VENCIDA",IF(AD221&gt;=-5,"POR VENCER","AL DÍA"))))</f>
        <v/>
      </c>
      <c r="AH221" s="185" t="n"/>
      <c r="AI221" s="119">
        <f>IF(N($H221)&lt;5,"",IF(AC221="","",AC221+31))</f>
        <v/>
      </c>
      <c r="AJ221" s="124">
        <f>IF(AI221="","",TODAY()-AI221)</f>
        <v/>
      </c>
      <c r="AK221" s="494" t="n"/>
      <c r="AL221" s="184" t="n"/>
      <c r="AM221" s="184">
        <f>IF(AI221="","SIN ESTADO",IF(AK221&lt;&gt;"","PAGA",IF(AJ221&gt;0,"VENCIDA",IF(AJ221&gt;=-5,"POR VENCER","AL DÍA"))))</f>
        <v/>
      </c>
      <c r="AN221" s="185" t="n"/>
      <c r="AO221" s="119">
        <f>IF(N($H221)&lt;6,"",IF(AI221="","",AI221+31))</f>
        <v/>
      </c>
      <c r="AP221" s="124">
        <f>IF(AO221="","",TODAY()-AO221)</f>
        <v/>
      </c>
      <c r="AQ221" s="270" t="n"/>
      <c r="AR221" s="184" t="n"/>
      <c r="AS221" s="184">
        <f>IF(AO221="","SIN ESTADO",IF(AQ221&lt;&gt;"","PAGA",IF(AP221&gt;0,"VENCIDA",IF(AP221&gt;=-5,"POR VENCER","AL DÍA"))))</f>
        <v/>
      </c>
      <c r="AT221" s="185" t="n"/>
      <c r="AU221" s="119">
        <f>IF(N($H221)&lt;7,"",IF(AO221="","",AO221+31))</f>
        <v/>
      </c>
      <c r="AV221" s="124">
        <f>IF(AU221="","",TODAY()-AU221)</f>
        <v/>
      </c>
      <c r="AW221" s="494" t="n"/>
      <c r="AX221" s="184" t="n"/>
      <c r="AY221" s="184">
        <f>IF(AU221="","SIN ESTADO",IF(AW221&lt;&gt;"","PAGA",IF(AV221&gt;0,"VENCIDA",IF(AV221&gt;=-5,"POR VENCER","AL DÍA"))))</f>
        <v/>
      </c>
      <c r="AZ221" s="185" t="n"/>
      <c r="BA221" s="119">
        <f>IF(N($H221)&lt;8,"",IF(AU221="","",AU221+31))</f>
        <v/>
      </c>
      <c r="BB221" s="124">
        <f>IF(BA221="","",TODAY()-BA221)</f>
        <v/>
      </c>
      <c r="BC221" s="494" t="n"/>
      <c r="BD221" s="184" t="n"/>
      <c r="BE221" s="184">
        <f>IF(BA221="","SIN ESTADO",IF(BC221&lt;&gt;"","PAGA",IF(BB221&gt;0,"VENCIDA",IF(BB221&gt;=-5,"POR VENCER","AL DÍA"))))</f>
        <v/>
      </c>
      <c r="BF221" s="185" t="n"/>
      <c r="BG221" s="119">
        <f>IF(N($H221)&lt;9,"",IF(BA221="","",BA221+31))</f>
        <v/>
      </c>
      <c r="BH221" s="124">
        <f>IF(BG221="","",TODAY()-BG221)</f>
        <v/>
      </c>
      <c r="BI221" s="494" t="n"/>
      <c r="BJ221" s="184" t="n"/>
      <c r="BK221" s="184">
        <f>IF(BG221="","SIN ESTADO",IF(BI221&lt;&gt;"","PAGA",IF(BH221&gt;0,"VENCIDA",IF(BH221&gt;=-5,"POR VENCER","AL DÍA"))))</f>
        <v/>
      </c>
      <c r="BL221" s="185" t="n"/>
      <c r="BM221" s="119">
        <f>IF(N($H221)&lt;10,"",IF(BG221="","",BG221+31))</f>
        <v/>
      </c>
      <c r="BN221" s="124">
        <f>IF(BM221="","",TODAY()-BM221)</f>
        <v/>
      </c>
      <c r="BO221" s="494" t="n"/>
      <c r="BP221" s="184" t="n"/>
      <c r="BQ221" s="184">
        <f>IF(BM221="","SIN ESTADO",IF(BO221&lt;&gt;"","PAGA",IF(BN221&gt;0,"VENCIDA",IF(BN221&gt;=-5,"POR VENCER","AL DÍA"))))</f>
        <v/>
      </c>
      <c r="BR221" s="185" t="n"/>
      <c r="BS221" s="119">
        <f>IF(N($H221)&lt;11,"",IF(BM221="","",BM221+31))</f>
        <v/>
      </c>
      <c r="BT221" s="124">
        <f>IF(BS221="","",TODAY()-BS221)</f>
        <v/>
      </c>
      <c r="BU221" s="494" t="n"/>
      <c r="BV221" s="184" t="n"/>
      <c r="BW221" s="184">
        <f>IF(BS221="","SIN ESTADO",IF(BU221&lt;&gt;"","PAGA",IF(BT221&gt;0,"VENCIDA",IF(BT221&gt;=-5,"POR VENCER","AL DÍA"))))</f>
        <v/>
      </c>
      <c r="BX221" s="185" t="n"/>
      <c r="BY221" s="119">
        <f>IF(N($H221)&lt;12,"",IF(BS221="","",BS221+31))</f>
        <v/>
      </c>
      <c r="BZ221" s="124">
        <f>IF(BY221="","",TODAY()-BY221)</f>
        <v/>
      </c>
      <c r="CA221" s="494" t="n"/>
      <c r="CB221" s="184" t="n"/>
      <c r="CC221" s="184">
        <f>IF(BY221="","SIN ESTADO",IF(CA221&lt;&gt;"","PAGA",IF(BZ221&gt;0,"VENCIDA",IF(BZ221&gt;=-5,"POR VENCER","AL DÍA"))))</f>
        <v/>
      </c>
      <c r="CD221" s="185" t="n"/>
      <c r="CE221" s="119">
        <f>IF(N($H221)&lt;13,"",IF(BY221="","",BY221+31))</f>
        <v/>
      </c>
      <c r="CF221" s="124">
        <f>IF(CE221="","",TODAY()-CE221)</f>
        <v/>
      </c>
      <c r="CG221" s="494" t="n"/>
      <c r="CH221" s="184" t="n"/>
      <c r="CI221" s="184">
        <f>IF(CE221="","SIN ESTADO",IF(CG221&lt;&gt;"","PAGA",IF(CF221&gt;0,"VENCIDA",IF(CF221&gt;=-5,"POR VENCER","AL DÍA"))))</f>
        <v/>
      </c>
      <c r="CJ221" s="185" t="n"/>
      <c r="CK221" s="119">
        <f>IF(N($H221)&lt;14,"",IF(CE221="","",CE221+31))</f>
        <v/>
      </c>
      <c r="CL221" s="124">
        <f>IF(CK221="","",TODAY()-CK221)</f>
        <v/>
      </c>
      <c r="CM221" s="494" t="n"/>
      <c r="CN221" s="184" t="n"/>
      <c r="CO221" s="184">
        <f>IF(CK221="","SIN ESTADO",IF(CM221&lt;&gt;"","PAGA",IF(CL221&gt;0,"VENCIDA",IF(CL221&gt;=-5,"POR VENCER","AL DÍA"))))</f>
        <v/>
      </c>
      <c r="CP221" s="185" t="n"/>
      <c r="CQ221" s="119">
        <f>IF(N($H221)&lt;15,"",IF(CK221="","",CK221+31))</f>
        <v/>
      </c>
      <c r="CR221" s="124">
        <f>IF(CQ221="","",TODAY()-CQ221)</f>
        <v/>
      </c>
      <c r="CS221" s="494" t="n"/>
      <c r="CT221" s="184" t="n"/>
      <c r="CU221" s="184">
        <f>IF(CQ221="","SIN ESTADO",IF(CS221&lt;&gt;"","PAGA",IF(CR221&gt;0,"VENCIDA",IF(CR221&gt;=-5,"POR VENCER","AL DÍA"))))</f>
        <v/>
      </c>
      <c r="CV221" s="185" t="n"/>
      <c r="CW221" s="119">
        <f>IF(N($H221)&lt;16,"",IF(CQ221="","",CQ221+31))</f>
        <v/>
      </c>
      <c r="CX221" s="124">
        <f>IF(CW221="","",TODAY()-CW221)</f>
        <v/>
      </c>
      <c r="CY221" s="494" t="n"/>
      <c r="CZ221" s="184" t="n"/>
      <c r="DA221" s="184">
        <f>IF(CW221="","SIN ESTADO",IF(CY221&lt;&gt;"","PAGA",IF(CX221&gt;0,"VENCIDA",IF(CX221&gt;=-5,"POR VENCER","AL DÍA"))))</f>
        <v/>
      </c>
      <c r="DB221" s="185" t="n"/>
      <c r="DC221" s="119">
        <f>IF(N($H221)&lt;17,"",IF(CW221="","",CW221+31))</f>
        <v/>
      </c>
      <c r="DD221" s="124">
        <f>IF(DC221="","",TODAY()-DC221)</f>
        <v/>
      </c>
      <c r="DE221" s="494" t="n"/>
      <c r="DF221" s="184" t="n"/>
      <c r="DG221" s="184">
        <f>IF(DC221="","SIN ESTADO",IF(DE221&lt;&gt;"","PAGA",IF(DD221&gt;0,"VENCIDA",IF(DD221&gt;=-5,"POR VENCER","AL DÍA"))))</f>
        <v/>
      </c>
      <c r="DH221" s="185" t="n"/>
      <c r="DI221" s="119">
        <f>IF(N($H221)&lt;18,"",IF(DC221="","",DC221+31))</f>
        <v/>
      </c>
      <c r="DJ221" s="124">
        <f>IF(DI221="","",TODAY()-DI221)</f>
        <v/>
      </c>
      <c r="DK221" s="494" t="n"/>
      <c r="DL221" s="184" t="n"/>
      <c r="DM221" s="184">
        <f>IF(DI221="","SIN ESTADO",IF(DK221&lt;&gt;"","PAGA",IF(DJ221&gt;0,"VENCIDA",IF(DJ221&gt;=-5,"POR VENCER","AL DÍA"))))</f>
        <v/>
      </c>
      <c r="DN221" s="185" t="n"/>
      <c r="DO221" s="119">
        <f>IF(N($H221)&lt;19,"",IF(DI221="","",DI221+31))</f>
        <v/>
      </c>
      <c r="DP221" s="124">
        <f>IF(DO221="","",TODAY()-DO221)</f>
        <v/>
      </c>
      <c r="DQ221" s="494" t="n"/>
      <c r="DR221" s="184" t="n"/>
      <c r="DS221" s="184">
        <f>IF(DO221="","SIN ESTADO",IF(DQ221&lt;&gt;"","PAGA",IF(DP221&gt;0,"VENCIDA",IF(DP221&gt;=-5,"POR VENCER","AL DÍA"))))</f>
        <v/>
      </c>
      <c r="DT221" s="185" t="n"/>
      <c r="DU221" s="119">
        <f>IF(N($H221)&lt;20,"",IF(DO221="","",DO221+31))</f>
        <v/>
      </c>
      <c r="DV221" s="124">
        <f>IF(DU221="","",TODAY()-DU221)</f>
        <v/>
      </c>
      <c r="DW221" s="494" t="n"/>
      <c r="DX221" s="184" t="n"/>
      <c r="DY221" s="184">
        <f>IF(DU221="","SIN ESTADO",IF(DW221&lt;&gt;"","PAGA",IF(DV221&gt;0,"VENCIDA",IF(DV221&gt;=-5,"POR VENCER","AL DÍA"))))</f>
        <v/>
      </c>
      <c r="DZ221" s="185" t="n"/>
      <c r="EA221" s="119">
        <f>IF(N($H221)&lt;21,"",IF(DU221="","",DU221+31))</f>
        <v/>
      </c>
      <c r="EB221" s="124">
        <f>IF(EA221="","",TODAY()-EA221)</f>
        <v/>
      </c>
      <c r="EC221" s="494" t="n"/>
      <c r="ED221" s="184" t="n"/>
      <c r="EE221" s="184">
        <f>IF(EA221="","SIN ESTADO",IF(EC221&lt;&gt;"","PAGA",IF(EB221&gt;0,"VENCIDA",IF(EB221&gt;=-5,"POR VENCER","AL DÍA"))))</f>
        <v/>
      </c>
      <c r="EF221" s="185" t="n"/>
      <c r="EG221" s="119">
        <f>IF(N($H221)&lt;22,"",IF(EA221="","",EA221+31))</f>
        <v/>
      </c>
      <c r="EH221" s="124">
        <f>IF(EG221="","",TODAY()-EG221)</f>
        <v/>
      </c>
      <c r="EI221" s="494" t="n"/>
      <c r="EJ221" s="184" t="n"/>
      <c r="EK221" s="184">
        <f>IF(EG221="","SIN ESTADO",IF(EI221&lt;&gt;"","PAGA",IF(EH221&gt;0,"VENCIDA",IF(EH221&gt;=-5,"POR VENCER","AL DÍA"))))</f>
        <v/>
      </c>
      <c r="EL221" s="185" t="n"/>
      <c r="EM221" s="119">
        <f>IF(N($H221)&lt;23,"",IF(EG221="","",EG221+31))</f>
        <v/>
      </c>
      <c r="EN221" s="124">
        <f>IF(EM221="","",TODAY()-EM221)</f>
        <v/>
      </c>
      <c r="EO221" s="494" t="n"/>
      <c r="EP221" s="184" t="n"/>
      <c r="EQ221" s="184">
        <f>IF(EM221="","SIN ESTADO",IF(EO221&lt;&gt;"","PAGA",IF(EN221&gt;0,"VENCIDA",IF(EN221&gt;=-5,"POR VENCER","AL DÍA"))))</f>
        <v/>
      </c>
      <c r="ER221" s="185" t="n"/>
      <c r="ES221" s="119">
        <f>IF(N($H221)&lt;24,"",IF(EM221="","",EM221+31))</f>
        <v/>
      </c>
      <c r="ET221" s="124">
        <f>IF(ES221="","",TODAY()-ES221)</f>
        <v/>
      </c>
      <c r="EU221" s="494" t="n"/>
      <c r="EV221" s="184" t="n"/>
      <c r="EW221" s="184">
        <f>IF(ES221="","SIN ESTADO",IF(EU221&lt;&gt;"","PAGA",IF(ET221&gt;0,"VENCIDA",IF(ET221&gt;=-5,"POR VENCER","AL DÍA"))))</f>
        <v/>
      </c>
      <c r="EX221" s="185" t="n"/>
      <c r="EY221" s="119">
        <f>IF(N($H221)&lt;25,"",IF(ES221="","",ES221+31))</f>
        <v/>
      </c>
      <c r="EZ221" s="124">
        <f>IF(EY221="","",TODAY()-EY221)</f>
        <v/>
      </c>
      <c r="FA221" s="494" t="n"/>
      <c r="FB221" s="184" t="n"/>
      <c r="FC221" s="184">
        <f>IF(EY221="","SIN ESTADO",IF(FA221&lt;&gt;"","PAGA",IF(EZ221&gt;0,"VENCIDA",IF(EZ221&gt;=-5,"POR VENCER","AL DÍA"))))</f>
        <v/>
      </c>
      <c r="FD221" s="185" t="n"/>
      <c r="FE221" s="119">
        <f>IF(N($H221)&lt;26,"",IF(EY221="","",EY221+31))</f>
        <v/>
      </c>
      <c r="FF221" s="124">
        <f>IF(FE221="","",TODAY()-FE221)</f>
        <v/>
      </c>
      <c r="FG221" s="494" t="n"/>
      <c r="FH221" s="184" t="n"/>
      <c r="FI221" s="184">
        <f>IF(FE221="","SIN ESTADO",IF(FG221&lt;&gt;"","PAGA",IF(FF221&gt;0,"VENCIDA",IF(FF221&gt;=-5,"POR VENCER","AL DÍA"))))</f>
        <v/>
      </c>
      <c r="FJ221" s="185" t="n"/>
      <c r="FK221" s="119">
        <f>IF(N($H221)&lt;27,"",IF(FE221="","",FE221+31))</f>
        <v/>
      </c>
      <c r="FL221" s="124">
        <f>IF(FK221="","",TODAY()-FK221)</f>
        <v/>
      </c>
      <c r="FM221" s="494" t="n"/>
      <c r="FN221" s="184" t="n"/>
      <c r="FO221" s="184">
        <f>IF(FK221="","SIN ESTADO",IF(FM221&lt;&gt;"","PAGA",IF(FL221&gt;0,"VENCIDA",IF(FL221&gt;=-5,"POR VENCER","AL DÍA"))))</f>
        <v/>
      </c>
      <c r="FP221" s="185" t="n"/>
      <c r="FQ221" s="119">
        <f>IF(N($H221)&lt;28,"",IF(FK221="","",FK221+31))</f>
        <v/>
      </c>
      <c r="FR221" s="124">
        <f>IF(FQ221="","",TODAY()-FQ221)</f>
        <v/>
      </c>
      <c r="FS221" s="494" t="n"/>
      <c r="FT221" s="184" t="n"/>
      <c r="FU221" s="184">
        <f>IF(FQ221="","SIN ESTADO",IF(FS221&lt;&gt;"","PAGA",IF(FR221&gt;0,"VENCIDA",IF(FR221&gt;=-5,"POR VENCER","AL DÍA"))))</f>
        <v/>
      </c>
      <c r="FV221" s="185" t="n"/>
      <c r="FW221" s="119">
        <f>IF(N($H221)&lt;29,"",IF(FQ221="","",FQ221+31))</f>
        <v/>
      </c>
      <c r="FX221" s="124">
        <f>IF(FW221="","",TODAY()-FW221)</f>
        <v/>
      </c>
      <c r="FY221" s="494" t="n"/>
      <c r="FZ221" s="184" t="n"/>
      <c r="GA221" s="184">
        <f>IF(FW221="","SIN ESTADO",IF(FY221&lt;&gt;"","PAGA",IF(FX221&gt;0,"VENCIDA",IF(FX221&gt;=-5,"POR VENCER","AL DÍA"))))</f>
        <v/>
      </c>
      <c r="GB221" s="185" t="n"/>
      <c r="GC221" s="119">
        <f>IF(N($H221)&lt;30,"",IF(FW221="","",FW221+31))</f>
        <v/>
      </c>
      <c r="GD221" s="124">
        <f>IF(GC221="","",TODAY()-GC221)</f>
        <v/>
      </c>
      <c r="GE221" s="494" t="n"/>
      <c r="GF221" s="184" t="n"/>
      <c r="GG221" s="184">
        <f>IF(GC221="","SIN ESTADO",IF(GE221&lt;&gt;"","PAGA",IF(GD221&gt;0,"VENCIDA",IF(GD221&gt;=-5,"POR VENCER","AL DÍA"))))</f>
        <v/>
      </c>
      <c r="GH221" s="185" t="n"/>
      <c r="GI221" s="119">
        <f>IF(N($H221)&lt;31,"",IF(GC221="","",GC221+31))</f>
        <v/>
      </c>
      <c r="GJ221" s="124">
        <f>IF(GI221="","",TODAY()-GI221)</f>
        <v/>
      </c>
      <c r="GK221" s="494" t="n"/>
      <c r="GL221" s="184" t="n"/>
      <c r="GM221" s="184">
        <f>IF(GI221="","SIN ESTADO",IF(GK221&lt;&gt;"","PAGA",IF(GJ221&gt;0,"VENCIDA",IF(GJ221&gt;=-5,"POR VENCER","AL DÍA"))))</f>
        <v/>
      </c>
      <c r="GN221" s="185" t="n"/>
      <c r="GO221" s="119">
        <f>IF(N($H221)&lt;32,"",IF(GI221="","",GI221+31))</f>
        <v/>
      </c>
      <c r="GP221" s="124">
        <f>IF(GO221="","",TODAY()-GO221)</f>
        <v/>
      </c>
      <c r="GQ221" s="494" t="n"/>
      <c r="GR221" s="184" t="n"/>
      <c r="GS221" s="184">
        <f>IF(GO221="","SIN ESTADO",IF(GQ221&lt;&gt;"","PAGA",IF(GP221&gt;0,"VENCIDA",IF(GP221&gt;=-5,"POR VENCER","AL DÍA"))))</f>
        <v/>
      </c>
      <c r="GT221" s="185" t="n"/>
      <c r="GU221" s="119">
        <f>IF(N($H221)&lt;33,"",IF(GO221="","",GO221+31))</f>
        <v/>
      </c>
      <c r="GV221" s="124">
        <f>IF(GU221="","",TODAY()-GU221)</f>
        <v/>
      </c>
      <c r="GW221" s="494" t="n"/>
      <c r="GX221" s="184" t="n"/>
      <c r="GY221" s="184">
        <f>IF(GU221="","SIN ESTADO",IF(GW221&lt;&gt;"","PAGA",IF(GV221&gt;0,"VENCIDA",IF(GV221&gt;=-5,"POR VENCER","AL DÍA"))))</f>
        <v/>
      </c>
      <c r="GZ221" s="185" t="n"/>
      <c r="HA221" s="119">
        <f>IF(N($H221)&lt;34,"",IF(GU221="","",GU221+31))</f>
        <v/>
      </c>
      <c r="HB221" s="124">
        <f>IF(HA221="","",TODAY()-HA221)</f>
        <v/>
      </c>
      <c r="HC221" s="494" t="n"/>
      <c r="HD221" s="184" t="n"/>
      <c r="HE221" s="184">
        <f>IF(HA221="","SIN ESTADO",IF(HC221&lt;&gt;"","PAGA",IF(HB221&gt;0,"VENCIDA",IF(HB221&gt;=-5,"POR VENCER","AL DÍA"))))</f>
        <v/>
      </c>
      <c r="HF221" s="185" t="n"/>
      <c r="HG221" s="119">
        <f>IF(N($H221)&lt;35,"",IF(HA221="","",HA221+31))</f>
        <v/>
      </c>
      <c r="HH221" s="124">
        <f>IF(HG221="","",TODAY()-HG221)</f>
        <v/>
      </c>
      <c r="HI221" s="494" t="n"/>
      <c r="HJ221" s="184" t="n"/>
      <c r="HK221" s="184">
        <f>IF(HG221="","SIN ESTADO",IF(HI221&lt;&gt;"","PAGA",IF(HH221&gt;0,"VENCIDA",IF(HH221&gt;=-5,"POR VENCER","AL DÍA"))))</f>
        <v/>
      </c>
      <c r="HL221" s="168" t="n"/>
      <c r="HM221" s="119">
        <f>IF(N($H221)&lt;36,"",IF(HG221="","",HG221+31))</f>
        <v/>
      </c>
      <c r="HN221" s="124">
        <f>IF(HM221="","",TODAY()-HM221)</f>
        <v/>
      </c>
      <c r="HO221" s="494" t="n"/>
      <c r="HP221" s="184" t="n"/>
      <c r="HQ221" s="184">
        <f>IF(HM221="","SIN ESTADO",IF(HO221&lt;&gt;"","PAGA",IF(HN221&gt;0,"VENCIDA",IF(HN221&gt;=-5,"POR VENCER","AL DÍA"))))</f>
        <v/>
      </c>
      <c r="HR221" s="168" t="n"/>
      <c r="HS221" s="169">
        <f>N221+T221+Z221+AF221+AL221+AR221+AX221+BD221+BJ221+BP221+BV221+CB221+CH221+CN221+CT221+CZ221+DF221+DL221+DR221+DX221+ED221+EJ221+EP221+EV221+FB221+FH221+FN221+FT221+FZ221+GF221+GL221+GR221+GX221+HD221+HJ221+HP221</f>
        <v/>
      </c>
      <c r="HU221" s="170">
        <f>IFERROR(N($J221),0)</f>
        <v/>
      </c>
      <c r="HW221" s="170">
        <f>SUMPRODUCT((MOD(COLUMN($M221:$HR221)-COLUMN($M221),6)=0)*ISNUMBER($M221:$HR221)*($M221:$HR221&gt;=RESUMEN!$C$26)*($M221:$HR221&lt;=RESUMEN!$C$27)*IFERROR(N($N221:$HS221),0))</f>
        <v/>
      </c>
      <c r="HX221" s="170">
        <f>SUMPRODUCT((MOD(COLUMN($M221:$HR221)-COLUMN($M221),6)=0)*ISNUMBER($M221:$HR221)*($M221:$HR221&gt;=RESUMEN!$C$26)*($M221:$HR221&lt;=RESUMEN!$C$27))</f>
        <v/>
      </c>
    </row>
    <row r="222" ht="15.75" customHeight="1" s="506">
      <c r="B222" s="113">
        <f>VENTAS!A221</f>
        <v/>
      </c>
      <c r="C222" s="236">
        <f>VENTAS!B221</f>
        <v/>
      </c>
      <c r="D222" s="53">
        <f>VENTAS!C221</f>
        <v/>
      </c>
      <c r="E222" s="114">
        <f>VENTAS!D221</f>
        <v/>
      </c>
      <c r="F222" s="114">
        <f>VENTAS!J221</f>
        <v/>
      </c>
      <c r="G222" s="494">
        <f>VENTAS!F221</f>
        <v/>
      </c>
      <c r="H222" s="479">
        <f>VENTAS!K221</f>
        <v/>
      </c>
      <c r="I222" s="479">
        <f>VENTAS!M221</f>
        <v/>
      </c>
      <c r="J222" s="184">
        <f>VENTAS!L221</f>
        <v/>
      </c>
      <c r="K222" s="119">
        <f>IF(N($H222)&lt;1,"",$G222+31)</f>
        <v/>
      </c>
      <c r="L222" s="124">
        <f>IF(K222="","",TODAY()-K222)</f>
        <v/>
      </c>
      <c r="M222" s="494" t="n"/>
      <c r="N222" s="374" t="n"/>
      <c r="O222" s="184">
        <f>IF(K222="","SIN ESTADO",IF(M222&lt;&gt;"","PAGA",IF(L222&gt;0,"VENCIDA",IF(L222&gt;=-5,"POR VENCER","AL DÍA"))))</f>
        <v/>
      </c>
      <c r="P222" s="185" t="n"/>
      <c r="Q222" s="119">
        <f>IF(N($H222)&lt;2,"",IF(K222="","",K222+31))</f>
        <v/>
      </c>
      <c r="R222" s="124">
        <f>IF(Q222="","",TODAY()-Q222)</f>
        <v/>
      </c>
      <c r="S222" s="494" t="n"/>
      <c r="T222" s="184" t="n"/>
      <c r="U222" s="184">
        <f>IF(Q222="","SIN ESTADO",IF(S222&lt;&gt;"","PAGA",IF(R222&gt;0,"VENCIDA",IF(R222&gt;=-5,"POR VENCER","AL DÍA"))))</f>
        <v/>
      </c>
      <c r="V222" s="185" t="n"/>
      <c r="W222" s="119">
        <f>IF(N($H222)&lt;3,"",IF(Q222="","",Q222+31))</f>
        <v/>
      </c>
      <c r="X222" s="124">
        <f>IF(W222="","",TODAY()-W222)</f>
        <v/>
      </c>
      <c r="Y222" s="494" t="n"/>
      <c r="Z222" s="184" t="n"/>
      <c r="AA222" s="184">
        <f>IF(W222="","SIN ESTADO",IF(Y222&lt;&gt;"","PAGA",IF(X222&gt;0,"VENCIDA",IF(X222&gt;=-5,"POR VENCER","AL DÍA"))))</f>
        <v/>
      </c>
      <c r="AB222" s="185" t="n"/>
      <c r="AC222" s="119">
        <f>IF(N($H222)&lt;4,"",IF(W222="","",W222+31))</f>
        <v/>
      </c>
      <c r="AD222" s="124">
        <f>IF(AC222="","",TODAY()-AC222)</f>
        <v/>
      </c>
      <c r="AE222" s="494" t="n"/>
      <c r="AF222" s="184" t="n"/>
      <c r="AG222" s="184">
        <f>IF(AC222="","SIN ESTADO",IF(AE222&lt;&gt;"","PAGA",IF(AD222&gt;0,"VENCIDA",IF(AD222&gt;=-5,"POR VENCER","AL DÍA"))))</f>
        <v/>
      </c>
      <c r="AH222" s="185" t="n"/>
      <c r="AI222" s="119">
        <f>IF(N($H222)&lt;5,"",IF(AC222="","",AC222+31))</f>
        <v/>
      </c>
      <c r="AJ222" s="124">
        <f>IF(AI222="","",TODAY()-AI222)</f>
        <v/>
      </c>
      <c r="AK222" s="494" t="n"/>
      <c r="AL222" s="184" t="n"/>
      <c r="AM222" s="184">
        <f>IF(AI222="","SIN ESTADO",IF(AK222&lt;&gt;"","PAGA",IF(AJ222&gt;0,"VENCIDA",IF(AJ222&gt;=-5,"POR VENCER","AL DÍA"))))</f>
        <v/>
      </c>
      <c r="AN222" s="185" t="n"/>
      <c r="AO222" s="119">
        <f>IF(N($H222)&lt;6,"",IF(AI222="","",AI222+31))</f>
        <v/>
      </c>
      <c r="AP222" s="124">
        <f>IF(AO222="","",TODAY()-AO222)</f>
        <v/>
      </c>
      <c r="AQ222" s="270" t="n"/>
      <c r="AR222" s="184" t="n"/>
      <c r="AS222" s="184">
        <f>IF(AO222="","SIN ESTADO",IF(AQ222&lt;&gt;"","PAGA",IF(AP222&gt;0,"VENCIDA",IF(AP222&gt;=-5,"POR VENCER","AL DÍA"))))</f>
        <v/>
      </c>
      <c r="AT222" s="185" t="n"/>
      <c r="AU222" s="119">
        <f>IF(N($H222)&lt;7,"",IF(AO222="","",AO222+31))</f>
        <v/>
      </c>
      <c r="AV222" s="124">
        <f>IF(AU222="","",TODAY()-AU222)</f>
        <v/>
      </c>
      <c r="AW222" s="494" t="n"/>
      <c r="AX222" s="184" t="n"/>
      <c r="AY222" s="184">
        <f>IF(AU222="","SIN ESTADO",IF(AW222&lt;&gt;"","PAGA",IF(AV222&gt;0,"VENCIDA",IF(AV222&gt;=-5,"POR VENCER","AL DÍA"))))</f>
        <v/>
      </c>
      <c r="AZ222" s="185" t="n"/>
      <c r="BA222" s="119">
        <f>IF(N($H222)&lt;8,"",IF(AU222="","",AU222+31))</f>
        <v/>
      </c>
      <c r="BB222" s="124">
        <f>IF(BA222="","",TODAY()-BA222)</f>
        <v/>
      </c>
      <c r="BC222" s="494" t="n"/>
      <c r="BD222" s="184" t="n"/>
      <c r="BE222" s="184">
        <f>IF(BA222="","SIN ESTADO",IF(BC222&lt;&gt;"","PAGA",IF(BB222&gt;0,"VENCIDA",IF(BB222&gt;=-5,"POR VENCER","AL DÍA"))))</f>
        <v/>
      </c>
      <c r="BF222" s="185" t="n"/>
      <c r="BG222" s="119">
        <f>IF(N($H222)&lt;9,"",IF(BA222="","",BA222+31))</f>
        <v/>
      </c>
      <c r="BH222" s="124">
        <f>IF(BG222="","",TODAY()-BG222)</f>
        <v/>
      </c>
      <c r="BI222" s="494" t="n"/>
      <c r="BJ222" s="184" t="n"/>
      <c r="BK222" s="184">
        <f>IF(BG222="","SIN ESTADO",IF(BI222&lt;&gt;"","PAGA",IF(BH222&gt;0,"VENCIDA",IF(BH222&gt;=-5,"POR VENCER","AL DÍA"))))</f>
        <v/>
      </c>
      <c r="BL222" s="185" t="n"/>
      <c r="BM222" s="119">
        <f>IF(N($H222)&lt;10,"",IF(BG222="","",BG222+31))</f>
        <v/>
      </c>
      <c r="BN222" s="124">
        <f>IF(BM222="","",TODAY()-BM222)</f>
        <v/>
      </c>
      <c r="BO222" s="494" t="n"/>
      <c r="BP222" s="184" t="n"/>
      <c r="BQ222" s="184">
        <f>IF(BM222="","SIN ESTADO",IF(BO222&lt;&gt;"","PAGA",IF(BN222&gt;0,"VENCIDA",IF(BN222&gt;=-5,"POR VENCER","AL DÍA"))))</f>
        <v/>
      </c>
      <c r="BR222" s="185" t="n"/>
      <c r="BS222" s="119">
        <f>IF(N($H222)&lt;11,"",IF(BM222="","",BM222+31))</f>
        <v/>
      </c>
      <c r="BT222" s="124">
        <f>IF(BS222="","",TODAY()-BS222)</f>
        <v/>
      </c>
      <c r="BU222" s="494" t="n"/>
      <c r="BV222" s="184" t="n"/>
      <c r="BW222" s="184">
        <f>IF(BS222="","SIN ESTADO",IF(BU222&lt;&gt;"","PAGA",IF(BT222&gt;0,"VENCIDA",IF(BT222&gt;=-5,"POR VENCER","AL DÍA"))))</f>
        <v/>
      </c>
      <c r="BX222" s="185" t="n"/>
      <c r="BY222" s="119">
        <f>IF(N($H222)&lt;12,"",IF(BS222="","",BS222+31))</f>
        <v/>
      </c>
      <c r="BZ222" s="124">
        <f>IF(BY222="","",TODAY()-BY222)</f>
        <v/>
      </c>
      <c r="CA222" s="494" t="n"/>
      <c r="CB222" s="184" t="n"/>
      <c r="CC222" s="184">
        <f>IF(BY222="","SIN ESTADO",IF(CA222&lt;&gt;"","PAGA",IF(BZ222&gt;0,"VENCIDA",IF(BZ222&gt;=-5,"POR VENCER","AL DÍA"))))</f>
        <v/>
      </c>
      <c r="CD222" s="185" t="n"/>
      <c r="CE222" s="119">
        <f>IF(N($H222)&lt;13,"",IF(BY222="","",BY222+31))</f>
        <v/>
      </c>
      <c r="CF222" s="124">
        <f>IF(CE222="","",TODAY()-CE222)</f>
        <v/>
      </c>
      <c r="CG222" s="494" t="n"/>
      <c r="CH222" s="184" t="n"/>
      <c r="CI222" s="184">
        <f>IF(CE222="","SIN ESTADO",IF(CG222&lt;&gt;"","PAGA",IF(CF222&gt;0,"VENCIDA",IF(CF222&gt;=-5,"POR VENCER","AL DÍA"))))</f>
        <v/>
      </c>
      <c r="CJ222" s="185" t="n"/>
      <c r="CK222" s="119">
        <f>IF(N($H222)&lt;14,"",IF(CE222="","",CE222+31))</f>
        <v/>
      </c>
      <c r="CL222" s="124">
        <f>IF(CK222="","",TODAY()-CK222)</f>
        <v/>
      </c>
      <c r="CM222" s="494" t="n"/>
      <c r="CN222" s="184" t="n"/>
      <c r="CO222" s="184">
        <f>IF(CK222="","SIN ESTADO",IF(CM222&lt;&gt;"","PAGA",IF(CL222&gt;0,"VENCIDA",IF(CL222&gt;=-5,"POR VENCER","AL DÍA"))))</f>
        <v/>
      </c>
      <c r="CP222" s="185" t="n"/>
      <c r="CQ222" s="119">
        <f>IF(N($H222)&lt;15,"",IF(CK222="","",CK222+31))</f>
        <v/>
      </c>
      <c r="CR222" s="124">
        <f>IF(CQ222="","",TODAY()-CQ222)</f>
        <v/>
      </c>
      <c r="CS222" s="494" t="n"/>
      <c r="CT222" s="184" t="n"/>
      <c r="CU222" s="184">
        <f>IF(CQ222="","SIN ESTADO",IF(CS222&lt;&gt;"","PAGA",IF(CR222&gt;0,"VENCIDA",IF(CR222&gt;=-5,"POR VENCER","AL DÍA"))))</f>
        <v/>
      </c>
      <c r="CV222" s="185" t="n"/>
      <c r="CW222" s="119">
        <f>IF(N($H222)&lt;16,"",IF(CQ222="","",CQ222+31))</f>
        <v/>
      </c>
      <c r="CX222" s="124">
        <f>IF(CW222="","",TODAY()-CW222)</f>
        <v/>
      </c>
      <c r="CY222" s="494" t="n"/>
      <c r="CZ222" s="184" t="n"/>
      <c r="DA222" s="184">
        <f>IF(CW222="","SIN ESTADO",IF(CY222&lt;&gt;"","PAGA",IF(CX222&gt;0,"VENCIDA",IF(CX222&gt;=-5,"POR VENCER","AL DÍA"))))</f>
        <v/>
      </c>
      <c r="DB222" s="185" t="n"/>
      <c r="DC222" s="119">
        <f>IF(N($H222)&lt;17,"",IF(CW222="","",CW222+31))</f>
        <v/>
      </c>
      <c r="DD222" s="124">
        <f>IF(DC222="","",TODAY()-DC222)</f>
        <v/>
      </c>
      <c r="DE222" s="494" t="n"/>
      <c r="DF222" s="184" t="n"/>
      <c r="DG222" s="184">
        <f>IF(DC222="","SIN ESTADO",IF(DE222&lt;&gt;"","PAGA",IF(DD222&gt;0,"VENCIDA",IF(DD222&gt;=-5,"POR VENCER","AL DÍA"))))</f>
        <v/>
      </c>
      <c r="DH222" s="185" t="n"/>
      <c r="DI222" s="119">
        <f>IF(N($H222)&lt;18,"",IF(DC222="","",DC222+31))</f>
        <v/>
      </c>
      <c r="DJ222" s="124">
        <f>IF(DI222="","",TODAY()-DI222)</f>
        <v/>
      </c>
      <c r="DK222" s="494" t="n"/>
      <c r="DL222" s="184" t="n"/>
      <c r="DM222" s="184">
        <f>IF(DI222="","SIN ESTADO",IF(DK222&lt;&gt;"","PAGA",IF(DJ222&gt;0,"VENCIDA",IF(DJ222&gt;=-5,"POR VENCER","AL DÍA"))))</f>
        <v/>
      </c>
      <c r="DN222" s="185" t="n"/>
      <c r="DO222" s="119">
        <f>IF(N($H222)&lt;19,"",IF(DI222="","",DI222+31))</f>
        <v/>
      </c>
      <c r="DP222" s="124">
        <f>IF(DO222="","",TODAY()-DO222)</f>
        <v/>
      </c>
      <c r="DQ222" s="494" t="n"/>
      <c r="DR222" s="184" t="n"/>
      <c r="DS222" s="184">
        <f>IF(DO222="","SIN ESTADO",IF(DQ222&lt;&gt;"","PAGA",IF(DP222&gt;0,"VENCIDA",IF(DP222&gt;=-5,"POR VENCER","AL DÍA"))))</f>
        <v/>
      </c>
      <c r="DT222" s="185" t="n"/>
      <c r="DU222" s="119">
        <f>IF(N($H222)&lt;20,"",IF(DO222="","",DO222+31))</f>
        <v/>
      </c>
      <c r="DV222" s="124">
        <f>IF(DU222="","",TODAY()-DU222)</f>
        <v/>
      </c>
      <c r="DW222" s="494" t="n"/>
      <c r="DX222" s="184" t="n"/>
      <c r="DY222" s="184">
        <f>IF(DU222="","SIN ESTADO",IF(DW222&lt;&gt;"","PAGA",IF(DV222&gt;0,"VENCIDA",IF(DV222&gt;=-5,"POR VENCER","AL DÍA"))))</f>
        <v/>
      </c>
      <c r="DZ222" s="185" t="n"/>
      <c r="EA222" s="119">
        <f>IF(N($H222)&lt;21,"",IF(DU222="","",DU222+31))</f>
        <v/>
      </c>
      <c r="EB222" s="124">
        <f>IF(EA222="","",TODAY()-EA222)</f>
        <v/>
      </c>
      <c r="EC222" s="494" t="n"/>
      <c r="ED222" s="184" t="n"/>
      <c r="EE222" s="184">
        <f>IF(EA222="","SIN ESTADO",IF(EC222&lt;&gt;"","PAGA",IF(EB222&gt;0,"VENCIDA",IF(EB222&gt;=-5,"POR VENCER","AL DÍA"))))</f>
        <v/>
      </c>
      <c r="EF222" s="185" t="n"/>
      <c r="EG222" s="119">
        <f>IF(N($H222)&lt;22,"",IF(EA222="","",EA222+31))</f>
        <v/>
      </c>
      <c r="EH222" s="124">
        <f>IF(EG222="","",TODAY()-EG222)</f>
        <v/>
      </c>
      <c r="EI222" s="494" t="n"/>
      <c r="EJ222" s="184" t="n"/>
      <c r="EK222" s="184">
        <f>IF(EG222="","SIN ESTADO",IF(EI222&lt;&gt;"","PAGA",IF(EH222&gt;0,"VENCIDA",IF(EH222&gt;=-5,"POR VENCER","AL DÍA"))))</f>
        <v/>
      </c>
      <c r="EL222" s="185" t="n"/>
      <c r="EM222" s="119">
        <f>IF(N($H222)&lt;23,"",IF(EG222="","",EG222+31))</f>
        <v/>
      </c>
      <c r="EN222" s="124">
        <f>IF(EM222="","",TODAY()-EM222)</f>
        <v/>
      </c>
      <c r="EO222" s="494" t="n"/>
      <c r="EP222" s="184" t="n"/>
      <c r="EQ222" s="184">
        <f>IF(EM222="","SIN ESTADO",IF(EO222&lt;&gt;"","PAGA",IF(EN222&gt;0,"VENCIDA",IF(EN222&gt;=-5,"POR VENCER","AL DÍA"))))</f>
        <v/>
      </c>
      <c r="ER222" s="185" t="n"/>
      <c r="ES222" s="119">
        <f>IF(N($H222)&lt;24,"",IF(EM222="","",EM222+31))</f>
        <v/>
      </c>
      <c r="ET222" s="124">
        <f>IF(ES222="","",TODAY()-ES222)</f>
        <v/>
      </c>
      <c r="EU222" s="494" t="n"/>
      <c r="EV222" s="184" t="n"/>
      <c r="EW222" s="184">
        <f>IF(ES222="","SIN ESTADO",IF(EU222&lt;&gt;"","PAGA",IF(ET222&gt;0,"VENCIDA",IF(ET222&gt;=-5,"POR VENCER","AL DÍA"))))</f>
        <v/>
      </c>
      <c r="EX222" s="185" t="n"/>
      <c r="EY222" s="119">
        <f>IF(N($H222)&lt;25,"",IF(ES222="","",ES222+31))</f>
        <v/>
      </c>
      <c r="EZ222" s="124">
        <f>IF(EY222="","",TODAY()-EY222)</f>
        <v/>
      </c>
      <c r="FA222" s="494" t="n"/>
      <c r="FB222" s="184" t="n"/>
      <c r="FC222" s="184">
        <f>IF(EY222="","SIN ESTADO",IF(FA222&lt;&gt;"","PAGA",IF(EZ222&gt;0,"VENCIDA",IF(EZ222&gt;=-5,"POR VENCER","AL DÍA"))))</f>
        <v/>
      </c>
      <c r="FD222" s="185" t="n"/>
      <c r="FE222" s="119">
        <f>IF(N($H222)&lt;26,"",IF(EY222="","",EY222+31))</f>
        <v/>
      </c>
      <c r="FF222" s="124">
        <f>IF(FE222="","",TODAY()-FE222)</f>
        <v/>
      </c>
      <c r="FG222" s="494" t="n"/>
      <c r="FH222" s="184" t="n"/>
      <c r="FI222" s="184">
        <f>IF(FE222="","SIN ESTADO",IF(FG222&lt;&gt;"","PAGA",IF(FF222&gt;0,"VENCIDA",IF(FF222&gt;=-5,"POR VENCER","AL DÍA"))))</f>
        <v/>
      </c>
      <c r="FJ222" s="185" t="n"/>
      <c r="FK222" s="119">
        <f>IF(N($H222)&lt;27,"",IF(FE222="","",FE222+31))</f>
        <v/>
      </c>
      <c r="FL222" s="124">
        <f>IF(FK222="","",TODAY()-FK222)</f>
        <v/>
      </c>
      <c r="FM222" s="494" t="n"/>
      <c r="FN222" s="184" t="n"/>
      <c r="FO222" s="184">
        <f>IF(FK222="","SIN ESTADO",IF(FM222&lt;&gt;"","PAGA",IF(FL222&gt;0,"VENCIDA",IF(FL222&gt;=-5,"POR VENCER","AL DÍA"))))</f>
        <v/>
      </c>
      <c r="FP222" s="185" t="n"/>
      <c r="FQ222" s="119">
        <f>IF(N($H222)&lt;28,"",IF(FK222="","",FK222+31))</f>
        <v/>
      </c>
      <c r="FR222" s="124">
        <f>IF(FQ222="","",TODAY()-FQ222)</f>
        <v/>
      </c>
      <c r="FS222" s="494" t="n"/>
      <c r="FT222" s="184" t="n"/>
      <c r="FU222" s="184">
        <f>IF(FQ222="","SIN ESTADO",IF(FS222&lt;&gt;"","PAGA",IF(FR222&gt;0,"VENCIDA",IF(FR222&gt;=-5,"POR VENCER","AL DÍA"))))</f>
        <v/>
      </c>
      <c r="FV222" s="185" t="n"/>
      <c r="FW222" s="119">
        <f>IF(N($H222)&lt;29,"",IF(FQ222="","",FQ222+31))</f>
        <v/>
      </c>
      <c r="FX222" s="124">
        <f>IF(FW222="","",TODAY()-FW222)</f>
        <v/>
      </c>
      <c r="FY222" s="494" t="n"/>
      <c r="FZ222" s="184" t="n"/>
      <c r="GA222" s="184">
        <f>IF(FW222="","SIN ESTADO",IF(FY222&lt;&gt;"","PAGA",IF(FX222&gt;0,"VENCIDA",IF(FX222&gt;=-5,"POR VENCER","AL DÍA"))))</f>
        <v/>
      </c>
      <c r="GB222" s="185" t="n"/>
      <c r="GC222" s="119">
        <f>IF(N($H222)&lt;30,"",IF(FW222="","",FW222+31))</f>
        <v/>
      </c>
      <c r="GD222" s="124">
        <f>IF(GC222="","",TODAY()-GC222)</f>
        <v/>
      </c>
      <c r="GE222" s="494" t="n"/>
      <c r="GF222" s="184" t="n"/>
      <c r="GG222" s="184">
        <f>IF(GC222="","SIN ESTADO",IF(GE222&lt;&gt;"","PAGA",IF(GD222&gt;0,"VENCIDA",IF(GD222&gt;=-5,"POR VENCER","AL DÍA"))))</f>
        <v/>
      </c>
      <c r="GH222" s="185" t="n"/>
      <c r="GI222" s="119">
        <f>IF(N($H222)&lt;31,"",IF(GC222="","",GC222+31))</f>
        <v/>
      </c>
      <c r="GJ222" s="124">
        <f>IF(GI222="","",TODAY()-GI222)</f>
        <v/>
      </c>
      <c r="GK222" s="494" t="n"/>
      <c r="GL222" s="184" t="n"/>
      <c r="GM222" s="184">
        <f>IF(GI222="","SIN ESTADO",IF(GK222&lt;&gt;"","PAGA",IF(GJ222&gt;0,"VENCIDA",IF(GJ222&gt;=-5,"POR VENCER","AL DÍA"))))</f>
        <v/>
      </c>
      <c r="GN222" s="185" t="n"/>
      <c r="GO222" s="119">
        <f>IF(N($H222)&lt;32,"",IF(GI222="","",GI222+31))</f>
        <v/>
      </c>
      <c r="GP222" s="124">
        <f>IF(GO222="","",TODAY()-GO222)</f>
        <v/>
      </c>
      <c r="GQ222" s="494" t="n"/>
      <c r="GR222" s="184" t="n"/>
      <c r="GS222" s="184">
        <f>IF(GO222="","SIN ESTADO",IF(GQ222&lt;&gt;"","PAGA",IF(GP222&gt;0,"VENCIDA",IF(GP222&gt;=-5,"POR VENCER","AL DÍA"))))</f>
        <v/>
      </c>
      <c r="GT222" s="185" t="n"/>
      <c r="GU222" s="119">
        <f>IF(N($H222)&lt;33,"",IF(GO222="","",GO222+31))</f>
        <v/>
      </c>
      <c r="GV222" s="124">
        <f>IF(GU222="","",TODAY()-GU222)</f>
        <v/>
      </c>
      <c r="GW222" s="494" t="n"/>
      <c r="GX222" s="184" t="n"/>
      <c r="GY222" s="184">
        <f>IF(GU222="","SIN ESTADO",IF(GW222&lt;&gt;"","PAGA",IF(GV222&gt;0,"VENCIDA",IF(GV222&gt;=-5,"POR VENCER","AL DÍA"))))</f>
        <v/>
      </c>
      <c r="GZ222" s="185" t="n"/>
      <c r="HA222" s="119">
        <f>IF(N($H222)&lt;34,"",IF(GU222="","",GU222+31))</f>
        <v/>
      </c>
      <c r="HB222" s="124">
        <f>IF(HA222="","",TODAY()-HA222)</f>
        <v/>
      </c>
      <c r="HC222" s="494" t="n"/>
      <c r="HD222" s="184" t="n"/>
      <c r="HE222" s="184">
        <f>IF(HA222="","SIN ESTADO",IF(HC222&lt;&gt;"","PAGA",IF(HB222&gt;0,"VENCIDA",IF(HB222&gt;=-5,"POR VENCER","AL DÍA"))))</f>
        <v/>
      </c>
      <c r="HF222" s="185" t="n"/>
      <c r="HG222" s="119">
        <f>IF(N($H222)&lt;35,"",IF(HA222="","",HA222+31))</f>
        <v/>
      </c>
      <c r="HH222" s="124">
        <f>IF(HG222="","",TODAY()-HG222)</f>
        <v/>
      </c>
      <c r="HI222" s="494" t="n"/>
      <c r="HJ222" s="184" t="n"/>
      <c r="HK222" s="184">
        <f>IF(HG222="","SIN ESTADO",IF(HI222&lt;&gt;"","PAGA",IF(HH222&gt;0,"VENCIDA",IF(HH222&gt;=-5,"POR VENCER","AL DÍA"))))</f>
        <v/>
      </c>
      <c r="HL222" s="168" t="n"/>
      <c r="HM222" s="119">
        <f>IF(N($H222)&lt;36,"",IF(HG222="","",HG222+31))</f>
        <v/>
      </c>
      <c r="HN222" s="124">
        <f>IF(HM222="","",TODAY()-HM222)</f>
        <v/>
      </c>
      <c r="HO222" s="494" t="n"/>
      <c r="HP222" s="184" t="n"/>
      <c r="HQ222" s="184">
        <f>IF(HM222="","SIN ESTADO",IF(HO222&lt;&gt;"","PAGA",IF(HN222&gt;0,"VENCIDA",IF(HN222&gt;=-5,"POR VENCER","AL DÍA"))))</f>
        <v/>
      </c>
      <c r="HR222" s="168" t="n"/>
      <c r="HS222" s="169">
        <f>N222+T222+Z222+AF222+AL222+AR222+AX222+BD222+BJ222+BP222+BV222+CB222+CH222+CN222+CT222+CZ222+DF222+DL222+DR222+DX222+ED222+EJ222+EP222+EV222+FB222+FH222+FN222+FT222+FZ222+GF222+GL222+GR222+GX222+HD222+HJ222+HP222</f>
        <v/>
      </c>
      <c r="HU222" s="170">
        <f>IFERROR(N($J222),0)</f>
        <v/>
      </c>
      <c r="HW222" s="170">
        <f>SUMPRODUCT((MOD(COLUMN($M222:$HR222)-COLUMN($M222),6)=0)*ISNUMBER($M222:$HR222)*($M222:$HR222&gt;=RESUMEN!$C$26)*($M222:$HR222&lt;=RESUMEN!$C$27)*IFERROR(N($N222:$HS222),0))</f>
        <v/>
      </c>
      <c r="HX222" s="170">
        <f>SUMPRODUCT((MOD(COLUMN($M222:$HR222)-COLUMN($M222),6)=0)*ISNUMBER($M222:$HR222)*($M222:$HR222&gt;=RESUMEN!$C$26)*($M222:$HR222&lt;=RESUMEN!$C$27))</f>
        <v/>
      </c>
    </row>
    <row r="223" ht="15.75" customHeight="1" s="506">
      <c r="B223" s="113">
        <f>VENTAS!A222</f>
        <v/>
      </c>
      <c r="C223" s="236">
        <f>VENTAS!B222</f>
        <v/>
      </c>
      <c r="D223" s="53">
        <f>VENTAS!C222</f>
        <v/>
      </c>
      <c r="E223" s="114">
        <f>VENTAS!D222</f>
        <v/>
      </c>
      <c r="F223" s="114">
        <f>VENTAS!J222</f>
        <v/>
      </c>
      <c r="G223" s="494">
        <f>VENTAS!F222</f>
        <v/>
      </c>
      <c r="H223" s="479">
        <f>VENTAS!K222</f>
        <v/>
      </c>
      <c r="I223" s="479">
        <f>VENTAS!M222</f>
        <v/>
      </c>
      <c r="J223" s="184">
        <f>VENTAS!L222</f>
        <v/>
      </c>
      <c r="K223" s="119">
        <f>IF(N($H223)&lt;1,"",$G223+31)</f>
        <v/>
      </c>
      <c r="L223" s="124">
        <f>IF(K223="","",TODAY()-K223)</f>
        <v/>
      </c>
      <c r="M223" s="469" t="n">
        <v>45936</v>
      </c>
      <c r="N223" s="374" t="n">
        <v>908250</v>
      </c>
      <c r="O223" s="184">
        <f>IF(K223="","SIN ESTADO",IF(M223&lt;&gt;"","PAGA",IF(L223&gt;0,"VENCIDA",IF(L223&gt;=-5,"POR VENCER","AL DÍA"))))</f>
        <v/>
      </c>
      <c r="P223" s="185" t="inlineStr">
        <is>
          <t>TRANSFERENCIA</t>
        </is>
      </c>
      <c r="Q223" s="119">
        <f>IF(N($H223)&lt;2,"",IF(K223="","",K223+31))</f>
        <v/>
      </c>
      <c r="R223" s="124">
        <f>IF(Q223="","",TODAY()-Q223)</f>
        <v/>
      </c>
      <c r="S223" s="470" t="n">
        <v>45968</v>
      </c>
      <c r="T223" s="184" t="n">
        <v>908250</v>
      </c>
      <c r="U223" s="184">
        <f>IF(Q223="","SIN ESTADO",IF(S223&lt;&gt;"","PAGA",IF(R223&gt;0,"VENCIDA",IF(R223&gt;=-5,"POR VENCER","AL DÍA"))))</f>
        <v/>
      </c>
      <c r="V223" s="185" t="inlineStr">
        <is>
          <t>TRANSFERENCIA</t>
        </is>
      </c>
      <c r="W223" s="119">
        <f>IF(N($H223)&lt;3,"",IF(Q223="","",Q223+31))</f>
        <v/>
      </c>
      <c r="X223" s="124">
        <f>IF(W223="","",TODAY()-W223)</f>
        <v/>
      </c>
      <c r="Y223" s="471" t="n">
        <v>46019</v>
      </c>
      <c r="Z223" s="184" t="n">
        <v>908250</v>
      </c>
      <c r="AA223" s="184">
        <f>IF(W223="","SIN ESTADO",IF(Y223&lt;&gt;"","PAGA",IF(X223&gt;0,"VENCIDA",IF(X223&gt;=-5,"POR VENCER","AL DÍA"))))</f>
        <v/>
      </c>
      <c r="AB223" s="185" t="inlineStr">
        <is>
          <t>TRANSFERENCIA</t>
        </is>
      </c>
      <c r="AC223" s="119">
        <f>IF(N($H223)&lt;4,"",IF(W223="","",W223+31))</f>
        <v/>
      </c>
      <c r="AD223" s="124">
        <f>IF(AC223="","",TODAY()-AC223)</f>
        <v/>
      </c>
      <c r="AE223" s="497" t="n">
        <v>46031</v>
      </c>
      <c r="AF223" s="184" t="n">
        <v>908250</v>
      </c>
      <c r="AG223" s="184">
        <f>IF(AC223="","SIN ESTADO",IF(AE223&lt;&gt;"","PAGA",IF(AD223&gt;0,"VENCIDA",IF(AD223&gt;=-5,"POR VENCER","AL DÍA"))))</f>
        <v/>
      </c>
      <c r="AH223" s="185" t="inlineStr">
        <is>
          <t>TRANSFERENCIA</t>
        </is>
      </c>
      <c r="AI223" s="119">
        <f>IF(N($H223)&lt;5,"",IF(AC223="","",AC223+31))</f>
        <v/>
      </c>
      <c r="AJ223" s="124">
        <f>IF(AI223="","",TODAY()-AI223)</f>
        <v/>
      </c>
      <c r="AK223" s="471" t="n">
        <v>46056</v>
      </c>
      <c r="AL223" s="184" t="n">
        <v>908250</v>
      </c>
      <c r="AM223" s="184">
        <f>IF(AI223="","SIN ESTADO",IF(AK223&lt;&gt;"","PAGA",IF(AJ223&gt;0,"VENCIDA",IF(AJ223&gt;=-5,"POR VENCER","AL DÍA"))))</f>
        <v/>
      </c>
      <c r="AN223" s="185" t="inlineStr">
        <is>
          <t>TRANSFERENCIA</t>
        </is>
      </c>
      <c r="AO223" s="119">
        <f>IF(N($H223)&lt;6,"",IF(AI223="","",AI223+31))</f>
        <v/>
      </c>
      <c r="AP223" s="124">
        <f>IF(AO223="","",TODAY()-AO223)</f>
        <v/>
      </c>
      <c r="AQ223" s="488" t="n">
        <v>46077</v>
      </c>
      <c r="AR223" s="184" t="n">
        <v>908250</v>
      </c>
      <c r="AS223" s="184">
        <f>IF(AO223="","SIN ESTADO",IF(AQ223&lt;&gt;"","PAGA",IF(AP223&gt;0,"VENCIDA",IF(AP223&gt;=-5,"POR VENCER","AL DÍA"))))</f>
        <v/>
      </c>
      <c r="AT223" s="185" t="inlineStr">
        <is>
          <t>TRANSFERENCIA</t>
        </is>
      </c>
      <c r="AU223" s="119">
        <f>IF(N($H223)&lt;7,"",IF(AO223="","",AO223+31))</f>
        <v/>
      </c>
      <c r="AV223" s="124">
        <f>IF(AU223="","",TODAY()-AU223)</f>
        <v/>
      </c>
      <c r="AW223" s="471" t="n">
        <v>46118</v>
      </c>
      <c r="AX223" s="184" t="n">
        <v>908250</v>
      </c>
      <c r="AY223" s="184">
        <f>IF(AU223="","SIN ESTADO",IF(AW223&lt;&gt;"","PAGA",IF(AV223&gt;0,"VENCIDA",IF(AV223&gt;=-5,"POR VENCER","AL DÍA"))))</f>
        <v/>
      </c>
      <c r="AZ223" s="185" t="inlineStr">
        <is>
          <t>TRANSFERENCIA</t>
        </is>
      </c>
      <c r="BA223" s="119">
        <f>IF(N($H223)&lt;8,"",IF(AU223="","",AU223+31))</f>
        <v/>
      </c>
      <c r="BB223" s="124">
        <f>IF(BA223="","",TODAY()-BA223)</f>
        <v/>
      </c>
      <c r="BC223" s="494" t="n">
        <v>46150</v>
      </c>
      <c r="BD223" s="184" t="n">
        <v>908250</v>
      </c>
      <c r="BE223" s="184">
        <f>IF(BA223="","SIN ESTADO",IF(BC223&lt;&gt;"","PAGA",IF(BB223&gt;0,"VENCIDA",IF(BB223&gt;=-5,"POR VENCER","AL DÍA"))))</f>
        <v/>
      </c>
      <c r="BF223" s="185" t="inlineStr">
        <is>
          <t>TRANSFERENCIA</t>
        </is>
      </c>
      <c r="BG223" s="119">
        <f>IF(N($H223)&lt;9,"",IF(BA223="","",BA223+31))</f>
        <v/>
      </c>
      <c r="BH223" s="124">
        <f>IF(BG223="","",TODAY()-BG223)</f>
        <v/>
      </c>
      <c r="BI223" s="494" t="n">
        <v>46179</v>
      </c>
      <c r="BJ223" s="184" t="n">
        <v>908250</v>
      </c>
      <c r="BK223" s="184">
        <f>IF(BG223="","SIN ESTADO",IF(BI223&lt;&gt;"","PAGA",IF(BH223&gt;0,"VENCIDA",IF(BH223&gt;=-5,"POR VENCER","AL DÍA"))))</f>
        <v/>
      </c>
      <c r="BL223" s="185" t="inlineStr">
        <is>
          <t>TRANSFERENCIA</t>
        </is>
      </c>
      <c r="BM223" s="119">
        <f>IF(N($H223)&lt;10,"",IF(BG223="","",BG223+31))</f>
        <v/>
      </c>
      <c r="BN223" s="124">
        <f>IF(BM223="","",TODAY()-BM223)</f>
        <v/>
      </c>
      <c r="BO223" s="494" t="n">
        <v>46210</v>
      </c>
      <c r="BP223" s="184" t="n">
        <v>908250</v>
      </c>
      <c r="BQ223" s="184">
        <f>IF(BM223="","SIN ESTADO",IF(BO223&lt;&gt;"","PAGA",IF(BN223&gt;0,"VENCIDA",IF(BN223&gt;=-5,"POR VENCER","AL DÍA"))))</f>
        <v/>
      </c>
      <c r="BR223" s="185" t="inlineStr">
        <is>
          <t>TRANSFERENCIA</t>
        </is>
      </c>
      <c r="BS223" s="119">
        <f>IF(N($H223)&lt;11,"",IF(BM223="","",BM223+31))</f>
        <v/>
      </c>
      <c r="BT223" s="124">
        <f>IF(BS223="","",TODAY()-BS223)</f>
        <v/>
      </c>
      <c r="BU223" s="494" t="n">
        <v>46240</v>
      </c>
      <c r="BV223" s="184" t="n">
        <v>908250</v>
      </c>
      <c r="BW223" s="184">
        <f>IF(BS223="","SIN ESTADO",IF(BU223&lt;&gt;"","PAGA",IF(BT223&gt;0,"VENCIDA",IF(BT223&gt;=-5,"POR VENCER","AL DÍA"))))</f>
        <v/>
      </c>
      <c r="BX223" s="185" t="inlineStr">
        <is>
          <t>TRANSFERENCIA</t>
        </is>
      </c>
      <c r="BY223" s="119">
        <f>IF(N($H223)&lt;12,"",IF(BS223="","",BS223+31))</f>
        <v/>
      </c>
      <c r="BZ223" s="124">
        <f>IF(BY223="","",TODAY()-BY223)</f>
        <v/>
      </c>
      <c r="CA223" s="494" t="n">
        <v>46272</v>
      </c>
      <c r="CB223" s="184" t="n">
        <v>908250</v>
      </c>
      <c r="CC223" s="184">
        <f>IF(BY223="","SIN ESTADO",IF(CA223&lt;&gt;"","PAGA",IF(BZ223&gt;0,"VENCIDA",IF(BZ223&gt;=-5,"POR VENCER","AL DÍA"))))</f>
        <v/>
      </c>
      <c r="CD223" s="185" t="inlineStr">
        <is>
          <t>TRANSFERENCIA</t>
        </is>
      </c>
      <c r="CE223" s="119">
        <f>IF(N($H223)&lt;13,"",IF(BY223="","",BY223+31))</f>
        <v/>
      </c>
      <c r="CF223" s="124">
        <f>IF(CE223="","",TODAY()-CE223)</f>
        <v/>
      </c>
      <c r="CG223" s="494" t="n"/>
      <c r="CH223" s="184" t="n"/>
      <c r="CI223" s="184">
        <f>IF(CE223="","SIN ESTADO",IF(CG223&lt;&gt;"","PAGA",IF(CF223&gt;0,"VENCIDA",IF(CF223&gt;=-5,"POR VENCER","AL DÍA"))))</f>
        <v/>
      </c>
      <c r="CJ223" s="185" t="n"/>
      <c r="CK223" s="119">
        <f>IF(N($H223)&lt;14,"",IF(CE223="","",CE223+31))</f>
        <v/>
      </c>
      <c r="CL223" s="124">
        <f>IF(CK223="","",TODAY()-CK223)</f>
        <v/>
      </c>
      <c r="CM223" s="494" t="n"/>
      <c r="CN223" s="184" t="n"/>
      <c r="CO223" s="184">
        <f>IF(CK223="","SIN ESTADO",IF(CM223&lt;&gt;"","PAGA",IF(CL223&gt;0,"VENCIDA",IF(CL223&gt;=-5,"POR VENCER","AL DÍA"))))</f>
        <v/>
      </c>
      <c r="CP223" s="185" t="n"/>
      <c r="CQ223" s="119">
        <f>IF(N($H223)&lt;15,"",IF(CK223="","",CK223+31))</f>
        <v/>
      </c>
      <c r="CR223" s="124">
        <f>IF(CQ223="","",TODAY()-CQ223)</f>
        <v/>
      </c>
      <c r="CS223" s="494" t="n"/>
      <c r="CT223" s="184" t="n"/>
      <c r="CU223" s="184">
        <f>IF(CQ223="","SIN ESTADO",IF(CS223&lt;&gt;"","PAGA",IF(CR223&gt;0,"VENCIDA",IF(CR223&gt;=-5,"POR VENCER","AL DÍA"))))</f>
        <v/>
      </c>
      <c r="CV223" s="185" t="n"/>
      <c r="CW223" s="119">
        <f>IF(N($H223)&lt;16,"",IF(CQ223="","",CQ223+31))</f>
        <v/>
      </c>
      <c r="CX223" s="124">
        <f>IF(CW223="","",TODAY()-CW223)</f>
        <v/>
      </c>
      <c r="CY223" s="494" t="n"/>
      <c r="CZ223" s="184" t="n"/>
      <c r="DA223" s="184">
        <f>IF(CW223="","SIN ESTADO",IF(CY223&lt;&gt;"","PAGA",IF(CX223&gt;0,"VENCIDA",IF(CX223&gt;=-5,"POR VENCER","AL DÍA"))))</f>
        <v/>
      </c>
      <c r="DB223" s="185" t="n"/>
      <c r="DC223" s="119">
        <f>IF(N($H223)&lt;17,"",IF(CW223="","",CW223+31))</f>
        <v/>
      </c>
      <c r="DD223" s="124">
        <f>IF(DC223="","",TODAY()-DC223)</f>
        <v/>
      </c>
      <c r="DE223" s="494" t="n"/>
      <c r="DF223" s="184" t="n"/>
      <c r="DG223" s="184">
        <f>IF(DC223="","SIN ESTADO",IF(DE223&lt;&gt;"","PAGA",IF(DD223&gt;0,"VENCIDA",IF(DD223&gt;=-5,"POR VENCER","AL DÍA"))))</f>
        <v/>
      </c>
      <c r="DH223" s="185" t="n"/>
      <c r="DI223" s="119">
        <f>IF(N($H223)&lt;18,"",IF(DC223="","",DC223+31))</f>
        <v/>
      </c>
      <c r="DJ223" s="124">
        <f>IF(DI223="","",TODAY()-DI223)</f>
        <v/>
      </c>
      <c r="DK223" s="494" t="n"/>
      <c r="DL223" s="184" t="n"/>
      <c r="DM223" s="184">
        <f>IF(DI223="","SIN ESTADO",IF(DK223&lt;&gt;"","PAGA",IF(DJ223&gt;0,"VENCIDA",IF(DJ223&gt;=-5,"POR VENCER","AL DÍA"))))</f>
        <v/>
      </c>
      <c r="DN223" s="185" t="n"/>
      <c r="DO223" s="119">
        <f>IF(N($H223)&lt;19,"",IF(DI223="","",DI223+31))</f>
        <v/>
      </c>
      <c r="DP223" s="124">
        <f>IF(DO223="","",TODAY()-DO223)</f>
        <v/>
      </c>
      <c r="DQ223" s="494" t="n"/>
      <c r="DR223" s="184" t="n"/>
      <c r="DS223" s="184">
        <f>IF(DO223="","SIN ESTADO",IF(DQ223&lt;&gt;"","PAGA",IF(DP223&gt;0,"VENCIDA",IF(DP223&gt;=-5,"POR VENCER","AL DÍA"))))</f>
        <v/>
      </c>
      <c r="DT223" s="185" t="n"/>
      <c r="DU223" s="119">
        <f>IF(N($H223)&lt;20,"",IF(DO223="","",DO223+31))</f>
        <v/>
      </c>
      <c r="DV223" s="124">
        <f>IF(DU223="","",TODAY()-DU223)</f>
        <v/>
      </c>
      <c r="DW223" s="494" t="n"/>
      <c r="DX223" s="184" t="n"/>
      <c r="DY223" s="184">
        <f>IF(DU223="","SIN ESTADO",IF(DW223&lt;&gt;"","PAGA",IF(DV223&gt;0,"VENCIDA",IF(DV223&gt;=-5,"POR VENCER","AL DÍA"))))</f>
        <v/>
      </c>
      <c r="DZ223" s="185" t="n"/>
      <c r="EA223" s="119">
        <f>IF(N($H223)&lt;21,"",IF(DU223="","",DU223+31))</f>
        <v/>
      </c>
      <c r="EB223" s="124">
        <f>IF(EA223="","",TODAY()-EA223)</f>
        <v/>
      </c>
      <c r="EC223" s="494" t="n"/>
      <c r="ED223" s="184" t="n"/>
      <c r="EE223" s="184">
        <f>IF(EA223="","SIN ESTADO",IF(EC223&lt;&gt;"","PAGA",IF(EB223&gt;0,"VENCIDA",IF(EB223&gt;=-5,"POR VENCER","AL DÍA"))))</f>
        <v/>
      </c>
      <c r="EF223" s="185" t="n"/>
      <c r="EG223" s="119">
        <f>IF(N($H223)&lt;22,"",IF(EA223="","",EA223+31))</f>
        <v/>
      </c>
      <c r="EH223" s="124">
        <f>IF(EG223="","",TODAY()-EG223)</f>
        <v/>
      </c>
      <c r="EI223" s="494" t="n"/>
      <c r="EJ223" s="184" t="n"/>
      <c r="EK223" s="184">
        <f>IF(EG223="","SIN ESTADO",IF(EI223&lt;&gt;"","PAGA",IF(EH223&gt;0,"VENCIDA",IF(EH223&gt;=-5,"POR VENCER","AL DÍA"))))</f>
        <v/>
      </c>
      <c r="EL223" s="185" t="n"/>
      <c r="EM223" s="119">
        <f>IF(N($H223)&lt;23,"",IF(EG223="","",EG223+31))</f>
        <v/>
      </c>
      <c r="EN223" s="124">
        <f>IF(EM223="","",TODAY()-EM223)</f>
        <v/>
      </c>
      <c r="EO223" s="494" t="n"/>
      <c r="EP223" s="184" t="n"/>
      <c r="EQ223" s="184">
        <f>IF(EM223="","SIN ESTADO",IF(EO223&lt;&gt;"","PAGA",IF(EN223&gt;0,"VENCIDA",IF(EN223&gt;=-5,"POR VENCER","AL DÍA"))))</f>
        <v/>
      </c>
      <c r="ER223" s="185" t="n"/>
      <c r="ES223" s="119">
        <f>IF(N($H223)&lt;24,"",IF(EM223="","",EM223+31))</f>
        <v/>
      </c>
      <c r="ET223" s="124">
        <f>IF(ES223="","",TODAY()-ES223)</f>
        <v/>
      </c>
      <c r="EU223" s="494" t="n"/>
      <c r="EV223" s="184" t="n"/>
      <c r="EW223" s="184">
        <f>IF(ES223="","SIN ESTADO",IF(EU223&lt;&gt;"","PAGA",IF(ET223&gt;0,"VENCIDA",IF(ET223&gt;=-5,"POR VENCER","AL DÍA"))))</f>
        <v/>
      </c>
      <c r="EX223" s="185" t="n"/>
      <c r="EY223" s="119">
        <f>IF(N($H223)&lt;25,"",IF(ES223="","",ES223+31))</f>
        <v/>
      </c>
      <c r="EZ223" s="124">
        <f>IF(EY223="","",TODAY()-EY223)</f>
        <v/>
      </c>
      <c r="FA223" s="494" t="n"/>
      <c r="FB223" s="184" t="n"/>
      <c r="FC223" s="184">
        <f>IF(EY223="","SIN ESTADO",IF(FA223&lt;&gt;"","PAGA",IF(EZ223&gt;0,"VENCIDA",IF(EZ223&gt;=-5,"POR VENCER","AL DÍA"))))</f>
        <v/>
      </c>
      <c r="FD223" s="185" t="n"/>
      <c r="FE223" s="119">
        <f>IF(N($H223)&lt;26,"",IF(EY223="","",EY223+31))</f>
        <v/>
      </c>
      <c r="FF223" s="124">
        <f>IF(FE223="","",TODAY()-FE223)</f>
        <v/>
      </c>
      <c r="FG223" s="494" t="n"/>
      <c r="FH223" s="184" t="n"/>
      <c r="FI223" s="184">
        <f>IF(FE223="","SIN ESTADO",IF(FG223&lt;&gt;"","PAGA",IF(FF223&gt;0,"VENCIDA",IF(FF223&gt;=-5,"POR VENCER","AL DÍA"))))</f>
        <v/>
      </c>
      <c r="FJ223" s="185" t="n"/>
      <c r="FK223" s="119">
        <f>IF(N($H223)&lt;27,"",IF(FE223="","",FE223+31))</f>
        <v/>
      </c>
      <c r="FL223" s="124">
        <f>IF(FK223="","",TODAY()-FK223)</f>
        <v/>
      </c>
      <c r="FM223" s="494" t="n"/>
      <c r="FN223" s="184" t="n"/>
      <c r="FO223" s="184">
        <f>IF(FK223="","SIN ESTADO",IF(FM223&lt;&gt;"","PAGA",IF(FL223&gt;0,"VENCIDA",IF(FL223&gt;=-5,"POR VENCER","AL DÍA"))))</f>
        <v/>
      </c>
      <c r="FP223" s="185" t="n"/>
      <c r="FQ223" s="119">
        <f>IF(N($H223)&lt;28,"",IF(FK223="","",FK223+31))</f>
        <v/>
      </c>
      <c r="FR223" s="124">
        <f>IF(FQ223="","",TODAY()-FQ223)</f>
        <v/>
      </c>
      <c r="FS223" s="494" t="n"/>
      <c r="FT223" s="184" t="n"/>
      <c r="FU223" s="184">
        <f>IF(FQ223="","SIN ESTADO",IF(FS223&lt;&gt;"","PAGA",IF(FR223&gt;0,"VENCIDA",IF(FR223&gt;=-5,"POR VENCER","AL DÍA"))))</f>
        <v/>
      </c>
      <c r="FV223" s="185" t="n"/>
      <c r="FW223" s="119">
        <f>IF(N($H223)&lt;29,"",IF(FQ223="","",FQ223+31))</f>
        <v/>
      </c>
      <c r="FX223" s="124">
        <f>IF(FW223="","",TODAY()-FW223)</f>
        <v/>
      </c>
      <c r="FY223" s="494" t="n"/>
      <c r="FZ223" s="184" t="n"/>
      <c r="GA223" s="184">
        <f>IF(FW223="","SIN ESTADO",IF(FY223&lt;&gt;"","PAGA",IF(FX223&gt;0,"VENCIDA",IF(FX223&gt;=-5,"POR VENCER","AL DÍA"))))</f>
        <v/>
      </c>
      <c r="GB223" s="185" t="n"/>
      <c r="GC223" s="119">
        <f>IF(N($H223)&lt;30,"",IF(FW223="","",FW223+31))</f>
        <v/>
      </c>
      <c r="GD223" s="124">
        <f>IF(GC223="","",TODAY()-GC223)</f>
        <v/>
      </c>
      <c r="GE223" s="494" t="n"/>
      <c r="GF223" s="184" t="n"/>
      <c r="GG223" s="184">
        <f>IF(GC223="","SIN ESTADO",IF(GE223&lt;&gt;"","PAGA",IF(GD223&gt;0,"VENCIDA",IF(GD223&gt;=-5,"POR VENCER","AL DÍA"))))</f>
        <v/>
      </c>
      <c r="GH223" s="185" t="n"/>
      <c r="GI223" s="119">
        <f>IF(N($H223)&lt;31,"",IF(GC223="","",GC223+31))</f>
        <v/>
      </c>
      <c r="GJ223" s="124">
        <f>IF(GI223="","",TODAY()-GI223)</f>
        <v/>
      </c>
      <c r="GK223" s="494" t="n"/>
      <c r="GL223" s="184" t="n"/>
      <c r="GM223" s="184">
        <f>IF(GI223="","SIN ESTADO",IF(GK223&lt;&gt;"","PAGA",IF(GJ223&gt;0,"VENCIDA",IF(GJ223&gt;=-5,"POR VENCER","AL DÍA"))))</f>
        <v/>
      </c>
      <c r="GN223" s="185" t="n"/>
      <c r="GO223" s="119">
        <f>IF(N($H223)&lt;32,"",IF(GI223="","",GI223+31))</f>
        <v/>
      </c>
      <c r="GP223" s="124">
        <f>IF(GO223="","",TODAY()-GO223)</f>
        <v/>
      </c>
      <c r="GQ223" s="494" t="n"/>
      <c r="GR223" s="184" t="n"/>
      <c r="GS223" s="184">
        <f>IF(GO223="","SIN ESTADO",IF(GQ223&lt;&gt;"","PAGA",IF(GP223&gt;0,"VENCIDA",IF(GP223&gt;=-5,"POR VENCER","AL DÍA"))))</f>
        <v/>
      </c>
      <c r="GT223" s="185" t="n"/>
      <c r="GU223" s="119">
        <f>IF(N($H223)&lt;33,"",IF(GO223="","",GO223+31))</f>
        <v/>
      </c>
      <c r="GV223" s="124">
        <f>IF(GU223="","",TODAY()-GU223)</f>
        <v/>
      </c>
      <c r="GW223" s="494" t="n"/>
      <c r="GX223" s="184" t="n"/>
      <c r="GY223" s="184">
        <f>IF(GU223="","SIN ESTADO",IF(GW223&lt;&gt;"","PAGA",IF(GV223&gt;0,"VENCIDA",IF(GV223&gt;=-5,"POR VENCER","AL DÍA"))))</f>
        <v/>
      </c>
      <c r="GZ223" s="185" t="n"/>
      <c r="HA223" s="119">
        <f>IF(N($H223)&lt;34,"",IF(GU223="","",GU223+31))</f>
        <v/>
      </c>
      <c r="HB223" s="124">
        <f>IF(HA223="","",TODAY()-HA223)</f>
        <v/>
      </c>
      <c r="HC223" s="494" t="n"/>
      <c r="HD223" s="184" t="n"/>
      <c r="HE223" s="184">
        <f>IF(HA223="","SIN ESTADO",IF(HC223&lt;&gt;"","PAGA",IF(HB223&gt;0,"VENCIDA",IF(HB223&gt;=-5,"POR VENCER","AL DÍA"))))</f>
        <v/>
      </c>
      <c r="HF223" s="185" t="n"/>
      <c r="HG223" s="119">
        <f>IF(N($H223)&lt;35,"",IF(HA223="","",HA223+31))</f>
        <v/>
      </c>
      <c r="HH223" s="124">
        <f>IF(HG223="","",TODAY()-HG223)</f>
        <v/>
      </c>
      <c r="HI223" s="494" t="n"/>
      <c r="HJ223" s="184" t="n"/>
      <c r="HK223" s="184">
        <f>IF(HG223="","SIN ESTADO",IF(HI223&lt;&gt;"","PAGA",IF(HH223&gt;0,"VENCIDA",IF(HH223&gt;=-5,"POR VENCER","AL DÍA"))))</f>
        <v/>
      </c>
      <c r="HL223" s="168" t="n"/>
      <c r="HM223" s="119">
        <f>IF(N($H223)&lt;36,"",IF(HG223="","",HG223+31))</f>
        <v/>
      </c>
      <c r="HN223" s="124">
        <f>IF(HM223="","",TODAY()-HM223)</f>
        <v/>
      </c>
      <c r="HO223" s="494" t="n"/>
      <c r="HP223" s="184" t="n"/>
      <c r="HQ223" s="184">
        <f>IF(HM223="","SIN ESTADO",IF(HO223&lt;&gt;"","PAGA",IF(HN223&gt;0,"VENCIDA",IF(HN223&gt;=-5,"POR VENCER","AL DÍA"))))</f>
        <v/>
      </c>
      <c r="HR223" s="168" t="n"/>
      <c r="HS223" s="169">
        <f>N223+T223+Z223+AF223+AL223+AR223+AX223+BD223+BJ223+BP223+BV223+CB223+CH223+CN223+CT223+CZ223+DF223+DL223+DR223+DX223+ED223+EJ223+EP223+EV223+FB223+FH223+FN223+FT223+FZ223+GF223+GL223+GR223+GX223+HD223+HJ223+HP223</f>
        <v/>
      </c>
      <c r="HU223" s="170">
        <f>IFERROR(N($J223),0)</f>
        <v/>
      </c>
      <c r="HW223" s="170">
        <f>SUMPRODUCT((MOD(COLUMN($M223:$HR223)-COLUMN($M223),6)=0)*ISNUMBER($M223:$HR223)*($M223:$HR223&gt;=RESUMEN!$C$26)*($M223:$HR223&lt;=RESUMEN!$C$27)*IFERROR(N($N223:$HS223),0))</f>
        <v/>
      </c>
      <c r="HX223" s="170">
        <f>SUMPRODUCT((MOD(COLUMN($M223:$HR223)-COLUMN($M223),6)=0)*ISNUMBER($M223:$HR223)*($M223:$HR223&gt;=RESUMEN!$C$26)*($M223:$HR223&lt;=RESUMEN!$C$27))</f>
        <v/>
      </c>
    </row>
    <row r="224" ht="15.75" customHeight="1" s="506">
      <c r="B224" s="113">
        <f>VENTAS!A223</f>
        <v/>
      </c>
      <c r="C224" s="236">
        <f>VENTAS!B223</f>
        <v/>
      </c>
      <c r="D224" s="53">
        <f>VENTAS!C223</f>
        <v/>
      </c>
      <c r="E224" s="114">
        <f>VENTAS!D223</f>
        <v/>
      </c>
      <c r="F224" s="114">
        <f>VENTAS!J223</f>
        <v/>
      </c>
      <c r="G224" s="494">
        <f>VENTAS!F223</f>
        <v/>
      </c>
      <c r="H224" s="479">
        <f>VENTAS!K223</f>
        <v/>
      </c>
      <c r="I224" s="479">
        <f>VENTAS!M223</f>
        <v/>
      </c>
      <c r="J224" s="184">
        <f>VENTAS!L223</f>
        <v/>
      </c>
      <c r="K224" s="119">
        <f>IF(N($H224)&lt;1,"",$G224+31)</f>
        <v/>
      </c>
      <c r="L224" s="124">
        <f>IF(K224="","",TODAY()-K224)</f>
        <v/>
      </c>
      <c r="M224" s="469" t="n">
        <v>46089</v>
      </c>
      <c r="N224" s="374" t="n">
        <v>1000000</v>
      </c>
      <c r="O224" s="184">
        <f>IF(K224="","SIN ESTADO",IF(M224&lt;&gt;"","PAGA",IF(L224&gt;0,"VENCIDA",IF(L224&gt;=-5,"POR VENCER","AL DÍA"))))</f>
        <v/>
      </c>
      <c r="P224" s="185" t="inlineStr">
        <is>
          <t>TRANSFERENCIA</t>
        </is>
      </c>
      <c r="Q224" s="119">
        <f>IF(N($H224)&lt;2,"",IF(K224="","",K224+31))</f>
        <v/>
      </c>
      <c r="R224" s="124">
        <f>IF(Q224="","",TODAY()-Q224)</f>
        <v/>
      </c>
      <c r="S224" s="482" t="n">
        <v>46124</v>
      </c>
      <c r="T224" s="184" t="n">
        <v>1000000</v>
      </c>
      <c r="U224" s="184">
        <f>IF(Q224="","SIN ESTADO",IF(S224&lt;&gt;"","PAGA",IF(R224&gt;0,"VENCIDA",IF(R224&gt;=-5,"POR VENCER","AL DÍA"))))</f>
        <v/>
      </c>
      <c r="V224" s="185" t="inlineStr">
        <is>
          <t>TRANSFERENCIA</t>
        </is>
      </c>
      <c r="W224" s="119">
        <f>IF(N($H224)&lt;3,"",IF(Q224="","",Q224+31))</f>
        <v/>
      </c>
      <c r="X224" s="124">
        <f>IF(W224="","",TODAY()-W224)</f>
        <v/>
      </c>
      <c r="Y224" s="494" t="n">
        <v>46150</v>
      </c>
      <c r="Z224" s="184" t="n">
        <v>1000000</v>
      </c>
      <c r="AA224" s="184">
        <f>IF(W224="","SIN ESTADO",IF(Y224&lt;&gt;"","PAGA",IF(X224&gt;0,"VENCIDA",IF(X224&gt;=-5,"POR VENCER","AL DÍA"))))</f>
        <v/>
      </c>
      <c r="AB224" s="185" t="inlineStr">
        <is>
          <t>TRANSFERENCIA</t>
        </is>
      </c>
      <c r="AC224" s="119">
        <f>IF(N($H224)&lt;4,"",IF(W224="","",W224+31))</f>
        <v/>
      </c>
      <c r="AD224" s="124">
        <f>IF(AC224="","",TODAY()-AC224)</f>
        <v/>
      </c>
      <c r="AE224" s="494" t="n">
        <v>46178</v>
      </c>
      <c r="AF224" s="184" t="n">
        <v>1000000</v>
      </c>
      <c r="AG224" s="184">
        <f>IF(AC224="","SIN ESTADO",IF(AE224&lt;&gt;"","PAGA",IF(AD224&gt;0,"VENCIDA",IF(AD224&gt;=-5,"POR VENCER","AL DÍA"))))</f>
        <v/>
      </c>
      <c r="AH224" s="185" t="inlineStr">
        <is>
          <t>TRANSFERENCIA</t>
        </is>
      </c>
      <c r="AI224" s="119">
        <f>IF(N($H224)&lt;5,"",IF(AC224="","",AC224+31))</f>
        <v/>
      </c>
      <c r="AJ224" s="124">
        <f>IF(AI224="","",TODAY()-AI224)</f>
        <v/>
      </c>
      <c r="AK224" s="494" t="n">
        <v>46206</v>
      </c>
      <c r="AL224" s="184" t="n">
        <v>1000000</v>
      </c>
      <c r="AM224" s="184">
        <f>IF(AI224="","SIN ESTADO",IF(AK224&lt;&gt;"","PAGA",IF(AJ224&gt;0,"VENCIDA",IF(AJ224&gt;=-5,"POR VENCER","AL DÍA"))))</f>
        <v/>
      </c>
      <c r="AN224" s="185" t="inlineStr">
        <is>
          <t>TRANSFERENCIA</t>
        </is>
      </c>
      <c r="AO224" s="119">
        <f>IF(N($H224)&lt;6,"",IF(AI224="","",AI224+31))</f>
        <v/>
      </c>
      <c r="AP224" s="124">
        <f>IF(AO224="","",TODAY()-AO224)</f>
        <v/>
      </c>
      <c r="AQ224" s="270" t="n">
        <v>46239</v>
      </c>
      <c r="AR224" s="184" t="n">
        <v>1000000</v>
      </c>
      <c r="AS224" s="184">
        <f>IF(AO224="","SIN ESTADO",IF(AQ224&lt;&gt;"","PAGA",IF(AP224&gt;0,"VENCIDA",IF(AP224&gt;=-5,"POR VENCER","AL DÍA"))))</f>
        <v/>
      </c>
      <c r="AT224" s="185" t="inlineStr">
        <is>
          <t>TRANSFERENCIA</t>
        </is>
      </c>
      <c r="AU224" s="119">
        <f>IF(N($H224)&lt;7,"",IF(AO224="","",AO224+31))</f>
        <v/>
      </c>
      <c r="AV224" s="124">
        <f>IF(AU224="","",TODAY()-AU224)</f>
        <v/>
      </c>
      <c r="AW224" s="494" t="n">
        <v>46269</v>
      </c>
      <c r="AX224" s="184" t="n">
        <v>1000000</v>
      </c>
      <c r="AY224" s="184">
        <f>IF(AU224="","SIN ESTADO",IF(AW224&lt;&gt;"","PAGA",IF(AV224&gt;0,"VENCIDA",IF(AV224&gt;=-5,"POR VENCER","AL DÍA"))))</f>
        <v/>
      </c>
      <c r="AZ224" s="185" t="inlineStr">
        <is>
          <t>TRANSFERENCIA</t>
        </is>
      </c>
      <c r="BA224" s="119">
        <f>IF(N($H224)&lt;8,"",IF(AU224="","",AU224+31))</f>
        <v/>
      </c>
      <c r="BB224" s="124">
        <f>IF(BA224="","",TODAY()-BA224)</f>
        <v/>
      </c>
      <c r="BC224" s="494" t="n"/>
      <c r="BD224" s="184" t="n"/>
      <c r="BE224" s="184">
        <f>IF(BA224="","SIN ESTADO",IF(BC224&lt;&gt;"","PAGA",IF(BB224&gt;0,"VENCIDA",IF(BB224&gt;=-5,"POR VENCER","AL DÍA"))))</f>
        <v/>
      </c>
      <c r="BF224" s="185" t="n"/>
      <c r="BG224" s="119">
        <f>IF(N($H224)&lt;9,"",IF(BA224="","",BA224+31))</f>
        <v/>
      </c>
      <c r="BH224" s="124">
        <f>IF(BG224="","",TODAY()-BG224)</f>
        <v/>
      </c>
      <c r="BI224" s="494" t="n"/>
      <c r="BJ224" s="184" t="n"/>
      <c r="BK224" s="184">
        <f>IF(BG224="","SIN ESTADO",IF(BI224&lt;&gt;"","PAGA",IF(BH224&gt;0,"VENCIDA",IF(BH224&gt;=-5,"POR VENCER","AL DÍA"))))</f>
        <v/>
      </c>
      <c r="BL224" s="185" t="n"/>
      <c r="BM224" s="119">
        <f>IF(N($H224)&lt;10,"",IF(BG224="","",BG224+31))</f>
        <v/>
      </c>
      <c r="BN224" s="124">
        <f>IF(BM224="","",TODAY()-BM224)</f>
        <v/>
      </c>
      <c r="BO224" s="494" t="n"/>
      <c r="BP224" s="184" t="n"/>
      <c r="BQ224" s="184">
        <f>IF(BM224="","SIN ESTADO",IF(BO224&lt;&gt;"","PAGA",IF(BN224&gt;0,"VENCIDA",IF(BN224&gt;=-5,"POR VENCER","AL DÍA"))))</f>
        <v/>
      </c>
      <c r="BR224" s="185" t="n"/>
      <c r="BS224" s="119">
        <f>IF(N($H224)&lt;11,"",IF(BM224="","",BM224+31))</f>
        <v/>
      </c>
      <c r="BT224" s="124">
        <f>IF(BS224="","",TODAY()-BS224)</f>
        <v/>
      </c>
      <c r="BU224" s="494" t="n"/>
      <c r="BV224" s="184" t="n"/>
      <c r="BW224" s="184">
        <f>IF(BS224="","SIN ESTADO",IF(BU224&lt;&gt;"","PAGA",IF(BT224&gt;0,"VENCIDA",IF(BT224&gt;=-5,"POR VENCER","AL DÍA"))))</f>
        <v/>
      </c>
      <c r="BX224" s="185" t="n"/>
      <c r="BY224" s="119">
        <f>IF(N($H224)&lt;12,"",IF(BS224="","",BS224+31))</f>
        <v/>
      </c>
      <c r="BZ224" s="124">
        <f>IF(BY224="","",TODAY()-BY224)</f>
        <v/>
      </c>
      <c r="CA224" s="494" t="n"/>
      <c r="CB224" s="184" t="n"/>
      <c r="CC224" s="184">
        <f>IF(BY224="","SIN ESTADO",IF(CA224&lt;&gt;"","PAGA",IF(BZ224&gt;0,"VENCIDA",IF(BZ224&gt;=-5,"POR VENCER","AL DÍA"))))</f>
        <v/>
      </c>
      <c r="CD224" s="185" t="n"/>
      <c r="CE224" s="119">
        <f>IF(N($H224)&lt;13,"",IF(BY224="","",BY224+31))</f>
        <v/>
      </c>
      <c r="CF224" s="124">
        <f>IF(CE224="","",TODAY()-CE224)</f>
        <v/>
      </c>
      <c r="CG224" s="494" t="n"/>
      <c r="CH224" s="184" t="n"/>
      <c r="CI224" s="184">
        <f>IF(CE224="","SIN ESTADO",IF(CG224&lt;&gt;"","PAGA",IF(CF224&gt;0,"VENCIDA",IF(CF224&gt;=-5,"POR VENCER","AL DÍA"))))</f>
        <v/>
      </c>
      <c r="CJ224" s="185" t="n"/>
      <c r="CK224" s="119">
        <f>IF(N($H224)&lt;14,"",IF(CE224="","",CE224+31))</f>
        <v/>
      </c>
      <c r="CL224" s="124">
        <f>IF(CK224="","",TODAY()-CK224)</f>
        <v/>
      </c>
      <c r="CM224" s="494" t="n"/>
      <c r="CN224" s="184" t="n"/>
      <c r="CO224" s="184">
        <f>IF(CK224="","SIN ESTADO",IF(CM224&lt;&gt;"","PAGA",IF(CL224&gt;0,"VENCIDA",IF(CL224&gt;=-5,"POR VENCER","AL DÍA"))))</f>
        <v/>
      </c>
      <c r="CP224" s="185" t="n"/>
      <c r="CQ224" s="119">
        <f>IF(N($H224)&lt;15,"",IF(CK224="","",CK224+31))</f>
        <v/>
      </c>
      <c r="CR224" s="124">
        <f>IF(CQ224="","",TODAY()-CQ224)</f>
        <v/>
      </c>
      <c r="CS224" s="494" t="n"/>
      <c r="CT224" s="184" t="n"/>
      <c r="CU224" s="184">
        <f>IF(CQ224="","SIN ESTADO",IF(CS224&lt;&gt;"","PAGA",IF(CR224&gt;0,"VENCIDA",IF(CR224&gt;=-5,"POR VENCER","AL DÍA"))))</f>
        <v/>
      </c>
      <c r="CV224" s="185" t="n"/>
      <c r="CW224" s="119">
        <f>IF(N($H224)&lt;16,"",IF(CQ224="","",CQ224+31))</f>
        <v/>
      </c>
      <c r="CX224" s="124">
        <f>IF(CW224="","",TODAY()-CW224)</f>
        <v/>
      </c>
      <c r="CY224" s="494" t="n"/>
      <c r="CZ224" s="184" t="n"/>
      <c r="DA224" s="184">
        <f>IF(CW224="","SIN ESTADO",IF(CY224&lt;&gt;"","PAGA",IF(CX224&gt;0,"VENCIDA",IF(CX224&gt;=-5,"POR VENCER","AL DÍA"))))</f>
        <v/>
      </c>
      <c r="DB224" s="185" t="n"/>
      <c r="DC224" s="119">
        <f>IF(N($H224)&lt;17,"",IF(CW224="","",CW224+31))</f>
        <v/>
      </c>
      <c r="DD224" s="124">
        <f>IF(DC224="","",TODAY()-DC224)</f>
        <v/>
      </c>
      <c r="DE224" s="494" t="n"/>
      <c r="DF224" s="184" t="n"/>
      <c r="DG224" s="184">
        <f>IF(DC224="","SIN ESTADO",IF(DE224&lt;&gt;"","PAGA",IF(DD224&gt;0,"VENCIDA",IF(DD224&gt;=-5,"POR VENCER","AL DÍA"))))</f>
        <v/>
      </c>
      <c r="DH224" s="185" t="n"/>
      <c r="DI224" s="119">
        <f>IF(N($H224)&lt;18,"",IF(DC224="","",DC224+31))</f>
        <v/>
      </c>
      <c r="DJ224" s="124">
        <f>IF(DI224="","",TODAY()-DI224)</f>
        <v/>
      </c>
      <c r="DK224" s="494" t="n"/>
      <c r="DL224" s="184" t="n"/>
      <c r="DM224" s="184">
        <f>IF(DI224="","SIN ESTADO",IF(DK224&lt;&gt;"","PAGA",IF(DJ224&gt;0,"VENCIDA",IF(DJ224&gt;=-5,"POR VENCER","AL DÍA"))))</f>
        <v/>
      </c>
      <c r="DN224" s="185" t="n"/>
      <c r="DO224" s="119">
        <f>IF(N($H224)&lt;19,"",IF(DI224="","",DI224+31))</f>
        <v/>
      </c>
      <c r="DP224" s="124">
        <f>IF(DO224="","",TODAY()-DO224)</f>
        <v/>
      </c>
      <c r="DQ224" s="494" t="n"/>
      <c r="DR224" s="184" t="n"/>
      <c r="DS224" s="184">
        <f>IF(DO224="","SIN ESTADO",IF(DQ224&lt;&gt;"","PAGA",IF(DP224&gt;0,"VENCIDA",IF(DP224&gt;=-5,"POR VENCER","AL DÍA"))))</f>
        <v/>
      </c>
      <c r="DT224" s="185" t="n"/>
      <c r="DU224" s="119">
        <f>IF(N($H224)&lt;20,"",IF(DO224="","",DO224+31))</f>
        <v/>
      </c>
      <c r="DV224" s="124">
        <f>IF(DU224="","",TODAY()-DU224)</f>
        <v/>
      </c>
      <c r="DW224" s="494" t="n"/>
      <c r="DX224" s="184" t="n"/>
      <c r="DY224" s="184">
        <f>IF(DU224="","SIN ESTADO",IF(DW224&lt;&gt;"","PAGA",IF(DV224&gt;0,"VENCIDA",IF(DV224&gt;=-5,"POR VENCER","AL DÍA"))))</f>
        <v/>
      </c>
      <c r="DZ224" s="185" t="n"/>
      <c r="EA224" s="119">
        <f>IF(N($H224)&lt;21,"",IF(DU224="","",DU224+31))</f>
        <v/>
      </c>
      <c r="EB224" s="124">
        <f>IF(EA224="","",TODAY()-EA224)</f>
        <v/>
      </c>
      <c r="EC224" s="494" t="n"/>
      <c r="ED224" s="184" t="n"/>
      <c r="EE224" s="184">
        <f>IF(EA224="","SIN ESTADO",IF(EC224&lt;&gt;"","PAGA",IF(EB224&gt;0,"VENCIDA",IF(EB224&gt;=-5,"POR VENCER","AL DÍA"))))</f>
        <v/>
      </c>
      <c r="EF224" s="185" t="n"/>
      <c r="EG224" s="119">
        <f>IF(N($H224)&lt;22,"",IF(EA224="","",EA224+31))</f>
        <v/>
      </c>
      <c r="EH224" s="124">
        <f>IF(EG224="","",TODAY()-EG224)</f>
        <v/>
      </c>
      <c r="EI224" s="494" t="n"/>
      <c r="EJ224" s="184" t="n"/>
      <c r="EK224" s="184">
        <f>IF(EG224="","SIN ESTADO",IF(EI224&lt;&gt;"","PAGA",IF(EH224&gt;0,"VENCIDA",IF(EH224&gt;=-5,"POR VENCER","AL DÍA"))))</f>
        <v/>
      </c>
      <c r="EL224" s="185" t="n"/>
      <c r="EM224" s="119">
        <f>IF(N($H224)&lt;23,"",IF(EG224="","",EG224+31))</f>
        <v/>
      </c>
      <c r="EN224" s="124">
        <f>IF(EM224="","",TODAY()-EM224)</f>
        <v/>
      </c>
      <c r="EO224" s="494" t="n"/>
      <c r="EP224" s="184" t="n"/>
      <c r="EQ224" s="184">
        <f>IF(EM224="","SIN ESTADO",IF(EO224&lt;&gt;"","PAGA",IF(EN224&gt;0,"VENCIDA",IF(EN224&gt;=-5,"POR VENCER","AL DÍA"))))</f>
        <v/>
      </c>
      <c r="ER224" s="185" t="n"/>
      <c r="ES224" s="119">
        <f>IF(N($H224)&lt;24,"",IF(EM224="","",EM224+31))</f>
        <v/>
      </c>
      <c r="ET224" s="124">
        <f>IF(ES224="","",TODAY()-ES224)</f>
        <v/>
      </c>
      <c r="EU224" s="494" t="n"/>
      <c r="EV224" s="184" t="n"/>
      <c r="EW224" s="184">
        <f>IF(ES224="","SIN ESTADO",IF(EU224&lt;&gt;"","PAGA",IF(ET224&gt;0,"VENCIDA",IF(ET224&gt;=-5,"POR VENCER","AL DÍA"))))</f>
        <v/>
      </c>
      <c r="EX224" s="185" t="n"/>
      <c r="EY224" s="119">
        <f>IF(N($H224)&lt;25,"",IF(ES224="","",ES224+31))</f>
        <v/>
      </c>
      <c r="EZ224" s="124">
        <f>IF(EY224="","",TODAY()-EY224)</f>
        <v/>
      </c>
      <c r="FA224" s="494" t="n"/>
      <c r="FB224" s="184" t="n"/>
      <c r="FC224" s="184">
        <f>IF(EY224="","SIN ESTADO",IF(FA224&lt;&gt;"","PAGA",IF(EZ224&gt;0,"VENCIDA",IF(EZ224&gt;=-5,"POR VENCER","AL DÍA"))))</f>
        <v/>
      </c>
      <c r="FD224" s="185" t="n"/>
      <c r="FE224" s="119">
        <f>IF(N($H224)&lt;26,"",IF(EY224="","",EY224+31))</f>
        <v/>
      </c>
      <c r="FF224" s="124">
        <f>IF(FE224="","",TODAY()-FE224)</f>
        <v/>
      </c>
      <c r="FG224" s="494" t="n"/>
      <c r="FH224" s="184" t="n"/>
      <c r="FI224" s="184">
        <f>IF(FE224="","SIN ESTADO",IF(FG224&lt;&gt;"","PAGA",IF(FF224&gt;0,"VENCIDA",IF(FF224&gt;=-5,"POR VENCER","AL DÍA"))))</f>
        <v/>
      </c>
      <c r="FJ224" s="185" t="n"/>
      <c r="FK224" s="119">
        <f>IF(N($H224)&lt;27,"",IF(FE224="","",FE224+31))</f>
        <v/>
      </c>
      <c r="FL224" s="124">
        <f>IF(FK224="","",TODAY()-FK224)</f>
        <v/>
      </c>
      <c r="FM224" s="494" t="n"/>
      <c r="FN224" s="184" t="n"/>
      <c r="FO224" s="184">
        <f>IF(FK224="","SIN ESTADO",IF(FM224&lt;&gt;"","PAGA",IF(FL224&gt;0,"VENCIDA",IF(FL224&gt;=-5,"POR VENCER","AL DÍA"))))</f>
        <v/>
      </c>
      <c r="FP224" s="185" t="n"/>
      <c r="FQ224" s="119">
        <f>IF(N($H224)&lt;28,"",IF(FK224="","",FK224+31))</f>
        <v/>
      </c>
      <c r="FR224" s="124">
        <f>IF(FQ224="","",TODAY()-FQ224)</f>
        <v/>
      </c>
      <c r="FS224" s="494" t="n"/>
      <c r="FT224" s="184" t="n"/>
      <c r="FU224" s="184">
        <f>IF(FQ224="","SIN ESTADO",IF(FS224&lt;&gt;"","PAGA",IF(FR224&gt;0,"VENCIDA",IF(FR224&gt;=-5,"POR VENCER","AL DÍA"))))</f>
        <v/>
      </c>
      <c r="FV224" s="185" t="n"/>
      <c r="FW224" s="119">
        <f>IF(N($H224)&lt;29,"",IF(FQ224="","",FQ224+31))</f>
        <v/>
      </c>
      <c r="FX224" s="124">
        <f>IF(FW224="","",TODAY()-FW224)</f>
        <v/>
      </c>
      <c r="FY224" s="494" t="n"/>
      <c r="FZ224" s="184" t="n"/>
      <c r="GA224" s="184">
        <f>IF(FW224="","SIN ESTADO",IF(FY224&lt;&gt;"","PAGA",IF(FX224&gt;0,"VENCIDA",IF(FX224&gt;=-5,"POR VENCER","AL DÍA"))))</f>
        <v/>
      </c>
      <c r="GB224" s="185" t="n"/>
      <c r="GC224" s="119">
        <f>IF(N($H224)&lt;30,"",IF(FW224="","",FW224+31))</f>
        <v/>
      </c>
      <c r="GD224" s="124">
        <f>IF(GC224="","",TODAY()-GC224)</f>
        <v/>
      </c>
      <c r="GE224" s="494" t="n"/>
      <c r="GF224" s="184" t="n"/>
      <c r="GG224" s="184">
        <f>IF(GC224="","SIN ESTADO",IF(GE224&lt;&gt;"","PAGA",IF(GD224&gt;0,"VENCIDA",IF(GD224&gt;=-5,"POR VENCER","AL DÍA"))))</f>
        <v/>
      </c>
      <c r="GH224" s="185" t="n"/>
      <c r="GI224" s="119">
        <f>IF(N($H224)&lt;31,"",IF(GC224="","",GC224+31))</f>
        <v/>
      </c>
      <c r="GJ224" s="124">
        <f>IF(GI224="","",TODAY()-GI224)</f>
        <v/>
      </c>
      <c r="GK224" s="494" t="n"/>
      <c r="GL224" s="184" t="n"/>
      <c r="GM224" s="184">
        <f>IF(GI224="","SIN ESTADO",IF(GK224&lt;&gt;"","PAGA",IF(GJ224&gt;0,"VENCIDA",IF(GJ224&gt;=-5,"POR VENCER","AL DÍA"))))</f>
        <v/>
      </c>
      <c r="GN224" s="185" t="n"/>
      <c r="GO224" s="119">
        <f>IF(N($H224)&lt;32,"",IF(GI224="","",GI224+31))</f>
        <v/>
      </c>
      <c r="GP224" s="124">
        <f>IF(GO224="","",TODAY()-GO224)</f>
        <v/>
      </c>
      <c r="GQ224" s="494" t="n"/>
      <c r="GR224" s="184" t="n"/>
      <c r="GS224" s="184">
        <f>IF(GO224="","SIN ESTADO",IF(GQ224&lt;&gt;"","PAGA",IF(GP224&gt;0,"VENCIDA",IF(GP224&gt;=-5,"POR VENCER","AL DÍA"))))</f>
        <v/>
      </c>
      <c r="GT224" s="185" t="n"/>
      <c r="GU224" s="119">
        <f>IF(N($H224)&lt;33,"",IF(GO224="","",GO224+31))</f>
        <v/>
      </c>
      <c r="GV224" s="124">
        <f>IF(GU224="","",TODAY()-GU224)</f>
        <v/>
      </c>
      <c r="GW224" s="494" t="n"/>
      <c r="GX224" s="184" t="n"/>
      <c r="GY224" s="184">
        <f>IF(GU224="","SIN ESTADO",IF(GW224&lt;&gt;"","PAGA",IF(GV224&gt;0,"VENCIDA",IF(GV224&gt;=-5,"POR VENCER","AL DÍA"))))</f>
        <v/>
      </c>
      <c r="GZ224" s="185" t="n"/>
      <c r="HA224" s="119">
        <f>IF(N($H224)&lt;34,"",IF(GU224="","",GU224+31))</f>
        <v/>
      </c>
      <c r="HB224" s="124">
        <f>IF(HA224="","",TODAY()-HA224)</f>
        <v/>
      </c>
      <c r="HC224" s="494" t="n"/>
      <c r="HD224" s="184" t="n"/>
      <c r="HE224" s="184">
        <f>IF(HA224="","SIN ESTADO",IF(HC224&lt;&gt;"","PAGA",IF(HB224&gt;0,"VENCIDA",IF(HB224&gt;=-5,"POR VENCER","AL DÍA"))))</f>
        <v/>
      </c>
      <c r="HF224" s="185" t="n"/>
      <c r="HG224" s="119">
        <f>IF(N($H224)&lt;35,"",IF(HA224="","",HA224+31))</f>
        <v/>
      </c>
      <c r="HH224" s="124">
        <f>IF(HG224="","",TODAY()-HG224)</f>
        <v/>
      </c>
      <c r="HI224" s="494" t="n"/>
      <c r="HJ224" s="184" t="n"/>
      <c r="HK224" s="184">
        <f>IF(HG224="","SIN ESTADO",IF(HI224&lt;&gt;"","PAGA",IF(HH224&gt;0,"VENCIDA",IF(HH224&gt;=-5,"POR VENCER","AL DÍA"))))</f>
        <v/>
      </c>
      <c r="HL224" s="168" t="n"/>
      <c r="HM224" s="119">
        <f>IF(N($H224)&lt;36,"",IF(HG224="","",HG224+31))</f>
        <v/>
      </c>
      <c r="HN224" s="124">
        <f>IF(HM224="","",TODAY()-HM224)</f>
        <v/>
      </c>
      <c r="HO224" s="494" t="n"/>
      <c r="HP224" s="184" t="n"/>
      <c r="HQ224" s="184">
        <f>IF(HM224="","SIN ESTADO",IF(HO224&lt;&gt;"","PAGA",IF(HN224&gt;0,"VENCIDA",IF(HN224&gt;=-5,"POR VENCER","AL DÍA"))))</f>
        <v/>
      </c>
      <c r="HR224" s="168" t="n"/>
      <c r="HS224" s="169">
        <f>N224+T224+Z224+AF224+AL224+AR224+AX224+BD224+BJ224+BP224+BV224+CB224+CH224+CN224+CT224+CZ224+DF224+DL224+DR224+DX224+ED224+EJ224+EP224+EV224+FB224+FH224+FN224+FT224+FZ224+GF224+GL224+GR224+GX224+HD224+HJ224+HP224</f>
        <v/>
      </c>
      <c r="HU224" s="170">
        <f>IFERROR(N($J224),0)</f>
        <v/>
      </c>
      <c r="HW224" s="170">
        <f>SUMPRODUCT((MOD(COLUMN($M224:$HR224)-COLUMN($M224),6)=0)*ISNUMBER($M224:$HR224)*($M224:$HR224&gt;=RESUMEN!$C$26)*($M224:$HR224&lt;=RESUMEN!$C$27)*IFERROR(N($N224:$HS224),0))</f>
        <v/>
      </c>
      <c r="HX224" s="170">
        <f>SUMPRODUCT((MOD(COLUMN($M224:$HR224)-COLUMN($M224),6)=0)*ISNUMBER($M224:$HR224)*($M224:$HR224&gt;=RESUMEN!$C$26)*($M224:$HR224&lt;=RESUMEN!$C$27))</f>
        <v/>
      </c>
    </row>
    <row r="225" ht="15.75" customHeight="1" s="506">
      <c r="B225" s="113">
        <f>VENTAS!A224</f>
        <v/>
      </c>
      <c r="C225" s="236">
        <f>VENTAS!B224</f>
        <v/>
      </c>
      <c r="D225" s="53">
        <f>VENTAS!C224</f>
        <v/>
      </c>
      <c r="E225" s="114">
        <f>VENTAS!D224</f>
        <v/>
      </c>
      <c r="F225" s="114">
        <f>VENTAS!J224</f>
        <v/>
      </c>
      <c r="G225" s="494">
        <f>VENTAS!F224</f>
        <v/>
      </c>
      <c r="H225" s="479">
        <f>VENTAS!K224</f>
        <v/>
      </c>
      <c r="I225" s="479">
        <f>VENTAS!M224</f>
        <v/>
      </c>
      <c r="J225" s="184">
        <f>VENTAS!L224</f>
        <v/>
      </c>
      <c r="K225" s="119">
        <f>IF(N($H225)&lt;1,"",$G225+31)</f>
        <v/>
      </c>
      <c r="L225" s="124">
        <f>IF(K225="","",TODAY()-K225)</f>
        <v/>
      </c>
      <c r="M225" s="469" t="n">
        <v>45909</v>
      </c>
      <c r="N225" s="374" t="n">
        <v>1000000</v>
      </c>
      <c r="O225" s="184">
        <f>IF(K225="","SIN ESTADO",IF(M225&lt;&gt;"","PAGA",IF(L225&gt;0,"VENCIDA",IF(L225&gt;=-5,"POR VENCER","AL DÍA"))))</f>
        <v/>
      </c>
      <c r="P225" s="185" t="inlineStr">
        <is>
          <t>TRANSFERENCIA</t>
        </is>
      </c>
      <c r="Q225" s="119">
        <f>IF(N($H225)&lt;2,"",IF(K225="","",K225+31))</f>
        <v/>
      </c>
      <c r="R225" s="124">
        <f>IF(Q225="","",TODAY()-Q225)</f>
        <v/>
      </c>
      <c r="S225" s="481" t="n">
        <v>45909</v>
      </c>
      <c r="T225" s="184" t="n">
        <v>1000000</v>
      </c>
      <c r="U225" s="184">
        <f>IF(Q225="","SIN ESTADO",IF(S225&lt;&gt;"","PAGA",IF(R225&gt;0,"VENCIDA",IF(R225&gt;=-5,"POR VENCER","AL DÍA"))))</f>
        <v/>
      </c>
      <c r="V225" s="185" t="inlineStr">
        <is>
          <t>TRANSFERENCIA</t>
        </is>
      </c>
      <c r="W225" s="119">
        <f>IF(N($H225)&lt;3,"",IF(Q225="","",Q225+31))</f>
        <v/>
      </c>
      <c r="X225" s="124">
        <f>IF(W225="","",TODAY()-W225)</f>
        <v/>
      </c>
      <c r="Y225" s="481" t="n">
        <v>45909</v>
      </c>
      <c r="Z225" s="184" t="n">
        <v>1000000</v>
      </c>
      <c r="AA225" s="184">
        <f>IF(W225="","SIN ESTADO",IF(Y225&lt;&gt;"","PAGA",IF(X225&gt;0,"VENCIDA",IF(X225&gt;=-5,"POR VENCER","AL DÍA"))))</f>
        <v/>
      </c>
      <c r="AB225" s="185" t="inlineStr">
        <is>
          <t>TRANSFERENCIA</t>
        </is>
      </c>
      <c r="AC225" s="119">
        <f>IF(N($H225)&lt;4,"",IF(W225="","",W225+31))</f>
        <v/>
      </c>
      <c r="AD225" s="124">
        <f>IF(AC225="","",TODAY()-AC225)</f>
        <v/>
      </c>
      <c r="AE225" s="470" t="n">
        <v>45667</v>
      </c>
      <c r="AF225" s="184" t="n">
        <v>1000000</v>
      </c>
      <c r="AG225" s="184">
        <f>IF(AC225="","SIN ESTADO",IF(AE225&lt;&gt;"","PAGA",IF(AD225&gt;0,"VENCIDA",IF(AD225&gt;=-5,"POR VENCER","AL DÍA"))))</f>
        <v/>
      </c>
      <c r="AH225" s="185" t="inlineStr">
        <is>
          <t>TRANSFERENCIA</t>
        </is>
      </c>
      <c r="AI225" s="119">
        <f>IF(N($H225)&lt;5,"",IF(AC225="","",AC225+31))</f>
        <v/>
      </c>
      <c r="AJ225" s="124">
        <f>IF(AI225="","",TODAY()-AI225)</f>
        <v/>
      </c>
      <c r="AK225" s="494" t="n">
        <v>46077</v>
      </c>
      <c r="AL225" s="184" t="n">
        <v>1000000</v>
      </c>
      <c r="AM225" s="184">
        <f>IF(AI225="","SIN ESTADO",IF(AK225&lt;&gt;"","PAGA",IF(AJ225&gt;0,"VENCIDA",IF(AJ225&gt;=-5,"POR VENCER","AL DÍA"))))</f>
        <v/>
      </c>
      <c r="AN225" s="185" t="inlineStr">
        <is>
          <t>TRANSFERENCIA</t>
        </is>
      </c>
      <c r="AO225" s="119">
        <f>IF(N($H225)&lt;6,"",IF(AI225="","",AI225+31))</f>
        <v/>
      </c>
      <c r="AP225" s="124">
        <f>IF(AO225="","",TODAY()-AO225)</f>
        <v/>
      </c>
      <c r="AQ225" s="459" t="n">
        <v>46118</v>
      </c>
      <c r="AR225" s="184" t="n">
        <v>1000000</v>
      </c>
      <c r="AS225" s="184">
        <f>IF(AO225="","SIN ESTADO",IF(AQ225&lt;&gt;"","PAGA",IF(AP225&gt;0,"VENCIDA",IF(AP225&gt;=-5,"POR VENCER","AL DÍA"))))</f>
        <v/>
      </c>
      <c r="AT225" s="185" t="inlineStr">
        <is>
          <t>TRANSFERENCIA</t>
        </is>
      </c>
      <c r="AU225" s="119">
        <f>IF(N($H225)&lt;7,"",IF(AO225="","",AO225+31))</f>
        <v/>
      </c>
      <c r="AV225" s="124">
        <f>IF(AU225="","",TODAY()-AU225)</f>
        <v/>
      </c>
      <c r="AW225" s="494" t="n">
        <v>46237</v>
      </c>
      <c r="AX225" s="184" t="n">
        <v>3000000</v>
      </c>
      <c r="AY225" s="184">
        <f>IF(AU225="","SIN ESTADO",IF(AW225&lt;&gt;"","PAGA",IF(AV225&gt;0,"VENCIDA",IF(AV225&gt;=-5,"POR VENCER","AL DÍA"))))</f>
        <v/>
      </c>
      <c r="AZ225" s="185" t="inlineStr">
        <is>
          <t>TRANSFERENCIA</t>
        </is>
      </c>
      <c r="BA225" s="119">
        <f>IF(N($H225)&lt;8,"",IF(AU225="","",AU225+31))</f>
        <v/>
      </c>
      <c r="BB225" s="124">
        <f>IF(BA225="","",TODAY()-BA225)</f>
        <v/>
      </c>
      <c r="BC225" s="494" t="n"/>
      <c r="BD225" s="184" t="n"/>
      <c r="BE225" s="184">
        <f>IF(BA225="","SIN ESTADO",IF(BC225&lt;&gt;"","PAGA",IF(BB225&gt;0,"VENCIDA",IF(BB225&gt;=-5,"POR VENCER","AL DÍA"))))</f>
        <v/>
      </c>
      <c r="BF225" s="185" t="n"/>
      <c r="BG225" s="119">
        <f>IF(N($H225)&lt;9,"",IF(BA225="","",BA225+31))</f>
        <v/>
      </c>
      <c r="BH225" s="124">
        <f>IF(BG225="","",TODAY()-BG225)</f>
        <v/>
      </c>
      <c r="BI225" s="494" t="n"/>
      <c r="BJ225" s="184" t="n"/>
      <c r="BK225" s="184">
        <f>IF(BG225="","SIN ESTADO",IF(BI225&lt;&gt;"","PAGA",IF(BH225&gt;0,"VENCIDA",IF(BH225&gt;=-5,"POR VENCER","AL DÍA"))))</f>
        <v/>
      </c>
      <c r="BL225" s="185" t="n"/>
      <c r="BM225" s="119">
        <f>IF(N($H225)&lt;10,"",IF(BG225="","",BG225+31))</f>
        <v/>
      </c>
      <c r="BN225" s="124">
        <f>IF(BM225="","",TODAY()-BM225)</f>
        <v/>
      </c>
      <c r="BO225" s="494" t="n"/>
      <c r="BP225" s="184" t="n"/>
      <c r="BQ225" s="184">
        <f>IF(BM225="","SIN ESTADO",IF(BO225&lt;&gt;"","PAGA",IF(BN225&gt;0,"VENCIDA",IF(BN225&gt;=-5,"POR VENCER","AL DÍA"))))</f>
        <v/>
      </c>
      <c r="BR225" s="185" t="n"/>
      <c r="BS225" s="119">
        <f>IF(N($H225)&lt;11,"",IF(BM225="","",BM225+31))</f>
        <v/>
      </c>
      <c r="BT225" s="124">
        <f>IF(BS225="","",TODAY()-BS225)</f>
        <v/>
      </c>
      <c r="BU225" s="494" t="n"/>
      <c r="BV225" s="184" t="n"/>
      <c r="BW225" s="184">
        <f>IF(BS225="","SIN ESTADO",IF(BU225&lt;&gt;"","PAGA",IF(BT225&gt;0,"VENCIDA",IF(BT225&gt;=-5,"POR VENCER","AL DÍA"))))</f>
        <v/>
      </c>
      <c r="BX225" s="185" t="n"/>
      <c r="BY225" s="119">
        <f>IF(N($H225)&lt;12,"",IF(BS225="","",BS225+31))</f>
        <v/>
      </c>
      <c r="BZ225" s="124">
        <f>IF(BY225="","",TODAY()-BY225)</f>
        <v/>
      </c>
      <c r="CA225" s="494" t="n"/>
      <c r="CB225" s="184" t="n"/>
      <c r="CC225" s="184">
        <f>IF(BY225="","SIN ESTADO",IF(CA225&lt;&gt;"","PAGA",IF(BZ225&gt;0,"VENCIDA",IF(BZ225&gt;=-5,"POR VENCER","AL DÍA"))))</f>
        <v/>
      </c>
      <c r="CD225" s="185" t="n"/>
      <c r="CE225" s="119">
        <f>IF(N($H225)&lt;13,"",IF(BY225="","",BY225+31))</f>
        <v/>
      </c>
      <c r="CF225" s="124">
        <f>IF(CE225="","",TODAY()-CE225)</f>
        <v/>
      </c>
      <c r="CG225" s="494" t="n"/>
      <c r="CH225" s="184" t="n"/>
      <c r="CI225" s="184">
        <f>IF(CE225="","SIN ESTADO",IF(CG225&lt;&gt;"","PAGA",IF(CF225&gt;0,"VENCIDA",IF(CF225&gt;=-5,"POR VENCER","AL DÍA"))))</f>
        <v/>
      </c>
      <c r="CJ225" s="185" t="n"/>
      <c r="CK225" s="119">
        <f>IF(N($H225)&lt;14,"",IF(CE225="","",CE225+31))</f>
        <v/>
      </c>
      <c r="CL225" s="124">
        <f>IF(CK225="","",TODAY()-CK225)</f>
        <v/>
      </c>
      <c r="CM225" s="494" t="n"/>
      <c r="CN225" s="184" t="n"/>
      <c r="CO225" s="184">
        <f>IF(CK225="","SIN ESTADO",IF(CM225&lt;&gt;"","PAGA",IF(CL225&gt;0,"VENCIDA",IF(CL225&gt;=-5,"POR VENCER","AL DÍA"))))</f>
        <v/>
      </c>
      <c r="CP225" s="185" t="n"/>
      <c r="CQ225" s="119">
        <f>IF(N($H225)&lt;15,"",IF(CK225="","",CK225+31))</f>
        <v/>
      </c>
      <c r="CR225" s="124">
        <f>IF(CQ225="","",TODAY()-CQ225)</f>
        <v/>
      </c>
      <c r="CS225" s="494" t="n"/>
      <c r="CT225" s="184" t="n"/>
      <c r="CU225" s="184">
        <f>IF(CQ225="","SIN ESTADO",IF(CS225&lt;&gt;"","PAGA",IF(CR225&gt;0,"VENCIDA",IF(CR225&gt;=-5,"POR VENCER","AL DÍA"))))</f>
        <v/>
      </c>
      <c r="CV225" s="185" t="n"/>
      <c r="CW225" s="119">
        <f>IF(N($H225)&lt;16,"",IF(CQ225="","",CQ225+31))</f>
        <v/>
      </c>
      <c r="CX225" s="124">
        <f>IF(CW225="","",TODAY()-CW225)</f>
        <v/>
      </c>
      <c r="CY225" s="494" t="n"/>
      <c r="CZ225" s="184" t="n"/>
      <c r="DA225" s="184">
        <f>IF(CW225="","SIN ESTADO",IF(CY225&lt;&gt;"","PAGA",IF(CX225&gt;0,"VENCIDA",IF(CX225&gt;=-5,"POR VENCER","AL DÍA"))))</f>
        <v/>
      </c>
      <c r="DB225" s="185" t="n"/>
      <c r="DC225" s="119">
        <f>IF(N($H225)&lt;17,"",IF(CW225="","",CW225+31))</f>
        <v/>
      </c>
      <c r="DD225" s="124">
        <f>IF(DC225="","",TODAY()-DC225)</f>
        <v/>
      </c>
      <c r="DE225" s="494" t="n"/>
      <c r="DF225" s="184" t="n"/>
      <c r="DG225" s="184">
        <f>IF(DC225="","SIN ESTADO",IF(DE225&lt;&gt;"","PAGA",IF(DD225&gt;0,"VENCIDA",IF(DD225&gt;=-5,"POR VENCER","AL DÍA"))))</f>
        <v/>
      </c>
      <c r="DH225" s="185" t="n"/>
      <c r="DI225" s="119">
        <f>IF(N($H225)&lt;18,"",IF(DC225="","",DC225+31))</f>
        <v/>
      </c>
      <c r="DJ225" s="124">
        <f>IF(DI225="","",TODAY()-DI225)</f>
        <v/>
      </c>
      <c r="DK225" s="494" t="n"/>
      <c r="DL225" s="184" t="n"/>
      <c r="DM225" s="184">
        <f>IF(DI225="","SIN ESTADO",IF(DK225&lt;&gt;"","PAGA",IF(DJ225&gt;0,"VENCIDA",IF(DJ225&gt;=-5,"POR VENCER","AL DÍA"))))</f>
        <v/>
      </c>
      <c r="DN225" s="185" t="n"/>
      <c r="DO225" s="119">
        <f>IF(N($H225)&lt;19,"",IF(DI225="","",DI225+31))</f>
        <v/>
      </c>
      <c r="DP225" s="124">
        <f>IF(DO225="","",TODAY()-DO225)</f>
        <v/>
      </c>
      <c r="DQ225" s="494" t="n"/>
      <c r="DR225" s="184" t="n"/>
      <c r="DS225" s="184">
        <f>IF(DO225="","SIN ESTADO",IF(DQ225&lt;&gt;"","PAGA",IF(DP225&gt;0,"VENCIDA",IF(DP225&gt;=-5,"POR VENCER","AL DÍA"))))</f>
        <v/>
      </c>
      <c r="DT225" s="185" t="n"/>
      <c r="DU225" s="119">
        <f>IF(N($H225)&lt;20,"",IF(DO225="","",DO225+31))</f>
        <v/>
      </c>
      <c r="DV225" s="124">
        <f>IF(DU225="","",TODAY()-DU225)</f>
        <v/>
      </c>
      <c r="DW225" s="494" t="n"/>
      <c r="DX225" s="184" t="n"/>
      <c r="DY225" s="184">
        <f>IF(DU225="","SIN ESTADO",IF(DW225&lt;&gt;"","PAGA",IF(DV225&gt;0,"VENCIDA",IF(DV225&gt;=-5,"POR VENCER","AL DÍA"))))</f>
        <v/>
      </c>
      <c r="DZ225" s="185" t="n"/>
      <c r="EA225" s="119">
        <f>IF(N($H225)&lt;21,"",IF(DU225="","",DU225+31))</f>
        <v/>
      </c>
      <c r="EB225" s="124">
        <f>IF(EA225="","",TODAY()-EA225)</f>
        <v/>
      </c>
      <c r="EC225" s="494" t="n"/>
      <c r="ED225" s="184" t="n"/>
      <c r="EE225" s="184">
        <f>IF(EA225="","SIN ESTADO",IF(EC225&lt;&gt;"","PAGA",IF(EB225&gt;0,"VENCIDA",IF(EB225&gt;=-5,"POR VENCER","AL DÍA"))))</f>
        <v/>
      </c>
      <c r="EF225" s="185" t="n"/>
      <c r="EG225" s="119">
        <f>IF(N($H225)&lt;22,"",IF(EA225="","",EA225+31))</f>
        <v/>
      </c>
      <c r="EH225" s="124">
        <f>IF(EG225="","",TODAY()-EG225)</f>
        <v/>
      </c>
      <c r="EI225" s="494" t="n"/>
      <c r="EJ225" s="184" t="n"/>
      <c r="EK225" s="184">
        <f>IF(EG225="","SIN ESTADO",IF(EI225&lt;&gt;"","PAGA",IF(EH225&gt;0,"VENCIDA",IF(EH225&gt;=-5,"POR VENCER","AL DÍA"))))</f>
        <v/>
      </c>
      <c r="EL225" s="185" t="n"/>
      <c r="EM225" s="119">
        <f>IF(N($H225)&lt;23,"",IF(EG225="","",EG225+31))</f>
        <v/>
      </c>
      <c r="EN225" s="124">
        <f>IF(EM225="","",TODAY()-EM225)</f>
        <v/>
      </c>
      <c r="EO225" s="494" t="n"/>
      <c r="EP225" s="184" t="n"/>
      <c r="EQ225" s="184">
        <f>IF(EM225="","SIN ESTADO",IF(EO225&lt;&gt;"","PAGA",IF(EN225&gt;0,"VENCIDA",IF(EN225&gt;=-5,"POR VENCER","AL DÍA"))))</f>
        <v/>
      </c>
      <c r="ER225" s="185" t="n"/>
      <c r="ES225" s="119">
        <f>IF(N($H225)&lt;24,"",IF(EM225="","",EM225+31))</f>
        <v/>
      </c>
      <c r="ET225" s="124">
        <f>IF(ES225="","",TODAY()-ES225)</f>
        <v/>
      </c>
      <c r="EU225" s="494" t="n"/>
      <c r="EV225" s="184" t="n"/>
      <c r="EW225" s="184">
        <f>IF(ES225="","SIN ESTADO",IF(EU225&lt;&gt;"","PAGA",IF(ET225&gt;0,"VENCIDA",IF(ET225&gt;=-5,"POR VENCER","AL DÍA"))))</f>
        <v/>
      </c>
      <c r="EX225" s="185" t="n"/>
      <c r="EY225" s="119">
        <f>IF(N($H225)&lt;25,"",IF(ES225="","",ES225+31))</f>
        <v/>
      </c>
      <c r="EZ225" s="124">
        <f>IF(EY225="","",TODAY()-EY225)</f>
        <v/>
      </c>
      <c r="FA225" s="494" t="n"/>
      <c r="FB225" s="184" t="n"/>
      <c r="FC225" s="184">
        <f>IF(EY225="","SIN ESTADO",IF(FA225&lt;&gt;"","PAGA",IF(EZ225&gt;0,"VENCIDA",IF(EZ225&gt;=-5,"POR VENCER","AL DÍA"))))</f>
        <v/>
      </c>
      <c r="FD225" s="185" t="n"/>
      <c r="FE225" s="119">
        <f>IF(N($H225)&lt;26,"",IF(EY225="","",EY225+31))</f>
        <v/>
      </c>
      <c r="FF225" s="124">
        <f>IF(FE225="","",TODAY()-FE225)</f>
        <v/>
      </c>
      <c r="FG225" s="494" t="n"/>
      <c r="FH225" s="184" t="n"/>
      <c r="FI225" s="184">
        <f>IF(FE225="","SIN ESTADO",IF(FG225&lt;&gt;"","PAGA",IF(FF225&gt;0,"VENCIDA",IF(FF225&gt;=-5,"POR VENCER","AL DÍA"))))</f>
        <v/>
      </c>
      <c r="FJ225" s="185" t="n"/>
      <c r="FK225" s="119">
        <f>IF(N($H225)&lt;27,"",IF(FE225="","",FE225+31))</f>
        <v/>
      </c>
      <c r="FL225" s="124">
        <f>IF(FK225="","",TODAY()-FK225)</f>
        <v/>
      </c>
      <c r="FM225" s="494" t="n"/>
      <c r="FN225" s="184" t="n"/>
      <c r="FO225" s="184">
        <f>IF(FK225="","SIN ESTADO",IF(FM225&lt;&gt;"","PAGA",IF(FL225&gt;0,"VENCIDA",IF(FL225&gt;=-5,"POR VENCER","AL DÍA"))))</f>
        <v/>
      </c>
      <c r="FP225" s="185" t="n"/>
      <c r="FQ225" s="119">
        <f>IF(N($H225)&lt;28,"",IF(FK225="","",FK225+31))</f>
        <v/>
      </c>
      <c r="FR225" s="124">
        <f>IF(FQ225="","",TODAY()-FQ225)</f>
        <v/>
      </c>
      <c r="FS225" s="494" t="n"/>
      <c r="FT225" s="184" t="n"/>
      <c r="FU225" s="184">
        <f>IF(FQ225="","SIN ESTADO",IF(FS225&lt;&gt;"","PAGA",IF(FR225&gt;0,"VENCIDA",IF(FR225&gt;=-5,"POR VENCER","AL DÍA"))))</f>
        <v/>
      </c>
      <c r="FV225" s="185" t="n"/>
      <c r="FW225" s="119">
        <f>IF(N($H225)&lt;29,"",IF(FQ225="","",FQ225+31))</f>
        <v/>
      </c>
      <c r="FX225" s="124">
        <f>IF(FW225="","",TODAY()-FW225)</f>
        <v/>
      </c>
      <c r="FY225" s="494" t="n"/>
      <c r="FZ225" s="184" t="n"/>
      <c r="GA225" s="184">
        <f>IF(FW225="","SIN ESTADO",IF(FY225&lt;&gt;"","PAGA",IF(FX225&gt;0,"VENCIDA",IF(FX225&gt;=-5,"POR VENCER","AL DÍA"))))</f>
        <v/>
      </c>
      <c r="GB225" s="185" t="n"/>
      <c r="GC225" s="119">
        <f>IF(N($H225)&lt;30,"",IF(FW225="","",FW225+31))</f>
        <v/>
      </c>
      <c r="GD225" s="124">
        <f>IF(GC225="","",TODAY()-GC225)</f>
        <v/>
      </c>
      <c r="GE225" s="494" t="n"/>
      <c r="GF225" s="184" t="n"/>
      <c r="GG225" s="184">
        <f>IF(GC225="","SIN ESTADO",IF(GE225&lt;&gt;"","PAGA",IF(GD225&gt;0,"VENCIDA",IF(GD225&gt;=-5,"POR VENCER","AL DÍA"))))</f>
        <v/>
      </c>
      <c r="GH225" s="185" t="n"/>
      <c r="GI225" s="119">
        <f>IF(N($H225)&lt;31,"",IF(GC225="","",GC225+31))</f>
        <v/>
      </c>
      <c r="GJ225" s="124">
        <f>IF(GI225="","",TODAY()-GI225)</f>
        <v/>
      </c>
      <c r="GK225" s="494" t="n"/>
      <c r="GL225" s="184" t="n"/>
      <c r="GM225" s="184">
        <f>IF(GI225="","SIN ESTADO",IF(GK225&lt;&gt;"","PAGA",IF(GJ225&gt;0,"VENCIDA",IF(GJ225&gt;=-5,"POR VENCER","AL DÍA"))))</f>
        <v/>
      </c>
      <c r="GN225" s="185" t="n"/>
      <c r="GO225" s="119">
        <f>IF(N($H225)&lt;32,"",IF(GI225="","",GI225+31))</f>
        <v/>
      </c>
      <c r="GP225" s="124">
        <f>IF(GO225="","",TODAY()-GO225)</f>
        <v/>
      </c>
      <c r="GQ225" s="494" t="n"/>
      <c r="GR225" s="184" t="n"/>
      <c r="GS225" s="184">
        <f>IF(GO225="","SIN ESTADO",IF(GQ225&lt;&gt;"","PAGA",IF(GP225&gt;0,"VENCIDA",IF(GP225&gt;=-5,"POR VENCER","AL DÍA"))))</f>
        <v/>
      </c>
      <c r="GT225" s="185" t="n"/>
      <c r="GU225" s="119">
        <f>IF(N($H225)&lt;33,"",IF(GO225="","",GO225+31))</f>
        <v/>
      </c>
      <c r="GV225" s="124">
        <f>IF(GU225="","",TODAY()-GU225)</f>
        <v/>
      </c>
      <c r="GW225" s="494" t="n"/>
      <c r="GX225" s="184" t="n"/>
      <c r="GY225" s="184">
        <f>IF(GU225="","SIN ESTADO",IF(GW225&lt;&gt;"","PAGA",IF(GV225&gt;0,"VENCIDA",IF(GV225&gt;=-5,"POR VENCER","AL DÍA"))))</f>
        <v/>
      </c>
      <c r="GZ225" s="185" t="n"/>
      <c r="HA225" s="119">
        <f>IF(N($H225)&lt;34,"",IF(GU225="","",GU225+31))</f>
        <v/>
      </c>
      <c r="HB225" s="124">
        <f>IF(HA225="","",TODAY()-HA225)</f>
        <v/>
      </c>
      <c r="HC225" s="494" t="n"/>
      <c r="HD225" s="184" t="n"/>
      <c r="HE225" s="184">
        <f>IF(HA225="","SIN ESTADO",IF(HC225&lt;&gt;"","PAGA",IF(HB225&gt;0,"VENCIDA",IF(HB225&gt;=-5,"POR VENCER","AL DÍA"))))</f>
        <v/>
      </c>
      <c r="HF225" s="185" t="n"/>
      <c r="HG225" s="119">
        <f>IF(N($H225)&lt;35,"",IF(HA225="","",HA225+31))</f>
        <v/>
      </c>
      <c r="HH225" s="124">
        <f>IF(HG225="","",TODAY()-HG225)</f>
        <v/>
      </c>
      <c r="HI225" s="494" t="n"/>
      <c r="HJ225" s="184" t="n"/>
      <c r="HK225" s="184">
        <f>IF(HG225="","SIN ESTADO",IF(HI225&lt;&gt;"","PAGA",IF(HH225&gt;0,"VENCIDA",IF(HH225&gt;=-5,"POR VENCER","AL DÍA"))))</f>
        <v/>
      </c>
      <c r="HL225" s="168" t="n"/>
      <c r="HM225" s="119">
        <f>IF(N($H225)&lt;36,"",IF(HG225="","",HG225+31))</f>
        <v/>
      </c>
      <c r="HN225" s="124">
        <f>IF(HM225="","",TODAY()-HM225)</f>
        <v/>
      </c>
      <c r="HO225" s="494" t="n"/>
      <c r="HP225" s="184" t="n"/>
      <c r="HQ225" s="184">
        <f>IF(HM225="","SIN ESTADO",IF(HO225&lt;&gt;"","PAGA",IF(HN225&gt;0,"VENCIDA",IF(HN225&gt;=-5,"POR VENCER","AL DÍA"))))</f>
        <v/>
      </c>
      <c r="HR225" s="168" t="n"/>
      <c r="HS225" s="169">
        <f>N225+T225+Z225+AF225+AL225+AR225+AX225+BD225+BJ225+BP225+BV225+CB225+CH225+CN225+CT225+CZ225+DF225+DL225+DR225+DX225+ED225+EJ225+EP225+EV225+FB225+FH225+FN225+FT225+FZ225+GF225+GL225+GR225+GX225+HD225+HJ225+HP225</f>
        <v/>
      </c>
      <c r="HU225" s="170">
        <f>IFERROR(N($J225),0)</f>
        <v/>
      </c>
      <c r="HW225" s="170">
        <f>SUMPRODUCT((MOD(COLUMN($M225:$HR225)-COLUMN($M225),6)=0)*ISNUMBER($M225:$HR225)*($M225:$HR225&gt;=RESUMEN!$C$26)*($M225:$HR225&lt;=RESUMEN!$C$27)*IFERROR(N($N225:$HS225),0))</f>
        <v/>
      </c>
      <c r="HX225" s="170">
        <f>SUMPRODUCT((MOD(COLUMN($M225:$HR225)-COLUMN($M225),6)=0)*ISNUMBER($M225:$HR225)*($M225:$HR225&gt;=RESUMEN!$C$26)*($M225:$HR225&lt;=RESUMEN!$C$27))</f>
        <v/>
      </c>
    </row>
    <row r="226" ht="15.75" customHeight="1" s="506">
      <c r="B226" s="113">
        <f>VENTAS!A225</f>
        <v/>
      </c>
      <c r="C226" s="236">
        <f>VENTAS!B225</f>
        <v/>
      </c>
      <c r="D226" s="53">
        <f>VENTAS!C225</f>
        <v/>
      </c>
      <c r="E226" s="114">
        <f>VENTAS!D225</f>
        <v/>
      </c>
      <c r="F226" s="114">
        <f>VENTAS!J225</f>
        <v/>
      </c>
      <c r="G226" s="494">
        <f>VENTAS!F225</f>
        <v/>
      </c>
      <c r="H226" s="479">
        <f>VENTAS!K225</f>
        <v/>
      </c>
      <c r="I226" s="479">
        <f>VENTAS!M225</f>
        <v/>
      </c>
      <c r="J226" s="184">
        <f>VENTAS!L225</f>
        <v/>
      </c>
      <c r="K226" s="119">
        <f>IF(N($H226)&lt;1,"",$G226+31)</f>
        <v/>
      </c>
      <c r="L226" s="124">
        <f>IF(K226="","",TODAY()-K226)</f>
        <v/>
      </c>
      <c r="M226" s="469" t="n">
        <v>45921</v>
      </c>
      <c r="N226" s="374" t="n">
        <v>1000000</v>
      </c>
      <c r="O226" s="184">
        <f>IF(K226="","SIN ESTADO",IF(M226&lt;&gt;"","PAGA",IF(L226&gt;0,"VENCIDA",IF(L226&gt;=-5,"POR VENCER","AL DÍA"))))</f>
        <v/>
      </c>
      <c r="P226" s="185" t="inlineStr">
        <is>
          <t>TRANSFERENCIA</t>
        </is>
      </c>
      <c r="Q226" s="119">
        <f>IF(N($H226)&lt;2,"",IF(K226="","",K226+31))</f>
        <v/>
      </c>
      <c r="R226" s="124">
        <f>IF(Q226="","",TODAY()-Q226)</f>
        <v/>
      </c>
      <c r="S226" s="470" t="n">
        <v>45951</v>
      </c>
      <c r="T226" s="184" t="n">
        <v>1000000</v>
      </c>
      <c r="U226" s="184">
        <f>IF(Q226="","SIN ESTADO",IF(S226&lt;&gt;"","PAGA",IF(R226&gt;0,"VENCIDA",IF(R226&gt;=-5,"POR VENCER","AL DÍA"))))</f>
        <v/>
      </c>
      <c r="V226" s="185" t="inlineStr">
        <is>
          <t>TRANSFERENCIA</t>
        </is>
      </c>
      <c r="W226" s="119">
        <f>IF(N($H226)&lt;3,"",IF(Q226="","",Q226+31))</f>
        <v/>
      </c>
      <c r="X226" s="124">
        <f>IF(W226="","",TODAY()-W226)</f>
        <v/>
      </c>
      <c r="Y226" s="471" t="n">
        <v>45981</v>
      </c>
      <c r="Z226" s="184" t="n">
        <v>1000000</v>
      </c>
      <c r="AA226" s="184">
        <f>IF(W226="","SIN ESTADO",IF(Y226&lt;&gt;"","PAGA",IF(X226&gt;0,"VENCIDA",IF(X226&gt;=-5,"POR VENCER","AL DÍA"))))</f>
        <v/>
      </c>
      <c r="AB226" s="185" t="inlineStr">
        <is>
          <t>TRANSFERENCIA</t>
        </is>
      </c>
      <c r="AC226" s="119">
        <f>IF(N($H226)&lt;4,"",IF(W226="","",W226+31))</f>
        <v/>
      </c>
      <c r="AD226" s="124">
        <f>IF(AC226="","",TODAY()-AC226)</f>
        <v/>
      </c>
      <c r="AE226" s="497" t="n">
        <v>46032</v>
      </c>
      <c r="AF226" s="184" t="n">
        <v>1000000</v>
      </c>
      <c r="AG226" s="184">
        <f>IF(AC226="","SIN ESTADO",IF(AE226&lt;&gt;"","PAGA",IF(AD226&gt;0,"VENCIDA",IF(AD226&gt;=-5,"POR VENCER","AL DÍA"))))</f>
        <v/>
      </c>
      <c r="AH226" s="185" t="inlineStr">
        <is>
          <t>TRANSFERENCIA</t>
        </is>
      </c>
      <c r="AI226" s="119">
        <f>IF(N($H226)&lt;5,"",IF(AC226="","",AC226+31))</f>
        <v/>
      </c>
      <c r="AJ226" s="124">
        <f>IF(AI226="","",TODAY()-AI226)</f>
        <v/>
      </c>
      <c r="AK226" s="494" t="n">
        <v>46077</v>
      </c>
      <c r="AL226" s="184" t="n">
        <v>1000000</v>
      </c>
      <c r="AM226" s="184">
        <f>IF(AI226="","SIN ESTADO",IF(AK226&lt;&gt;"","PAGA",IF(AJ226&gt;0,"VENCIDA",IF(AJ226&gt;=-5,"POR VENCER","AL DÍA"))))</f>
        <v/>
      </c>
      <c r="AN226" s="185" t="inlineStr">
        <is>
          <t>TRANSFERENCIA</t>
        </is>
      </c>
      <c r="AO226" s="119">
        <f>IF(N($H226)&lt;6,"",IF(AI226="","",AI226+31))</f>
        <v/>
      </c>
      <c r="AP226" s="124">
        <f>IF(AO226="","",TODAY()-AO226)</f>
        <v/>
      </c>
      <c r="AQ226" s="270" t="n">
        <v>46096</v>
      </c>
      <c r="AR226" s="184" t="n">
        <v>1000000</v>
      </c>
      <c r="AS226" s="184">
        <f>IF(AO226="","SIN ESTADO",IF(AQ226&lt;&gt;"","PAGA",IF(AP226&gt;0,"VENCIDA",IF(AP226&gt;=-5,"POR VENCER","AL DÍA"))))</f>
        <v/>
      </c>
      <c r="AT226" s="185" t="inlineStr">
        <is>
          <t>TRANSFERENCIA</t>
        </is>
      </c>
      <c r="AU226" s="119">
        <f>IF(N($H226)&lt;7,"",IF(AO226="","",AO226+31))</f>
        <v/>
      </c>
      <c r="AV226" s="124">
        <f>IF(AU226="","",TODAY()-AU226)</f>
        <v/>
      </c>
      <c r="AW226" s="494" t="n">
        <v>46108</v>
      </c>
      <c r="AX226" s="184" t="n">
        <v>1000000</v>
      </c>
      <c r="AY226" s="184">
        <f>IF(AU226="","SIN ESTADO",IF(AW226&lt;&gt;"","PAGA",IF(AV226&gt;0,"VENCIDA",IF(AV226&gt;=-5,"POR VENCER","AL DÍA"))))</f>
        <v/>
      </c>
      <c r="AZ226" s="185" t="inlineStr">
        <is>
          <t>TRANSFERENCIA</t>
        </is>
      </c>
      <c r="BA226" s="119">
        <f>IF(N($H226)&lt;8,"",IF(AU226="","",AU226+31))</f>
        <v/>
      </c>
      <c r="BB226" s="124">
        <f>IF(BA226="","",TODAY()-BA226)</f>
        <v/>
      </c>
      <c r="BC226" s="494" t="n">
        <v>46129</v>
      </c>
      <c r="BD226" s="184" t="n">
        <v>1000000</v>
      </c>
      <c r="BE226" s="184">
        <f>IF(BA226="","SIN ESTADO",IF(BC226&lt;&gt;"","PAGA",IF(BB226&gt;0,"VENCIDA",IF(BB226&gt;=-5,"POR VENCER","AL DÍA"))))</f>
        <v/>
      </c>
      <c r="BF226" s="185" t="inlineStr">
        <is>
          <t>TRANSFERENCIA</t>
        </is>
      </c>
      <c r="BG226" s="119">
        <f>IF(N($H226)&lt;9,"",IF(BA226="","",BA226+31))</f>
        <v/>
      </c>
      <c r="BH226" s="124">
        <f>IF(BG226="","",TODAY()-BG226)</f>
        <v/>
      </c>
      <c r="BI226" s="494" t="n">
        <v>46155</v>
      </c>
      <c r="BJ226" s="184" t="n">
        <v>1000000</v>
      </c>
      <c r="BK226" s="184">
        <f>IF(BG226="","SIN ESTADO",IF(BI226&lt;&gt;"","PAGA",IF(BH226&gt;0,"VENCIDA",IF(BH226&gt;=-5,"POR VENCER","AL DÍA"))))</f>
        <v/>
      </c>
      <c r="BL226" s="185" t="inlineStr">
        <is>
          <t>TRANSFERENCIA</t>
        </is>
      </c>
      <c r="BM226" s="119">
        <f>IF(N($H226)&lt;10,"",IF(BG226="","",BG226+31))</f>
        <v/>
      </c>
      <c r="BN226" s="124">
        <f>IF(BM226="","",TODAY()-BM226)</f>
        <v/>
      </c>
      <c r="BO226" s="494" t="n">
        <v>46177</v>
      </c>
      <c r="BP226" s="184" t="n">
        <v>1000000</v>
      </c>
      <c r="BQ226" s="184">
        <f>IF(BM226="","SIN ESTADO",IF(BO226&lt;&gt;"","PAGA",IF(BN226&gt;0,"VENCIDA",IF(BN226&gt;=-5,"POR VENCER","AL DÍA"))))</f>
        <v/>
      </c>
      <c r="BR226" s="185" t="inlineStr">
        <is>
          <t>TRANSFERENCIA</t>
        </is>
      </c>
      <c r="BS226" s="119">
        <f>IF(N($H226)&lt;11,"",IF(BM226="","",BM226+31))</f>
        <v/>
      </c>
      <c r="BT226" s="124">
        <f>IF(BS226="","",TODAY()-BS226)</f>
        <v/>
      </c>
      <c r="BU226" s="494" t="n">
        <v>46148</v>
      </c>
      <c r="BV226" s="184" t="n">
        <v>4000000</v>
      </c>
      <c r="BW226" s="184">
        <f>IF(BS226="","SIN ESTADO",IF(BU226&lt;&gt;"","PAGA",IF(BT226&gt;0,"VENCIDA",IF(BT226&gt;=-5,"POR VENCER","AL DÍA"))))</f>
        <v/>
      </c>
      <c r="BX226" s="185" t="inlineStr">
        <is>
          <t>TRANSFERENCIA</t>
        </is>
      </c>
      <c r="BY226" s="119">
        <f>IF(N($H226)&lt;12,"",IF(BS226="","",BS226+31))</f>
        <v/>
      </c>
      <c r="BZ226" s="124">
        <f>IF(BY226="","",TODAY()-BY226)</f>
        <v/>
      </c>
      <c r="CA226" s="494" t="n">
        <v>46178</v>
      </c>
      <c r="CB226" s="184" t="n"/>
      <c r="CC226" s="184">
        <f>IF(BY226="","SIN ESTADO",IF(CA226&lt;&gt;"","PAGA",IF(BZ226&gt;0,"VENCIDA",IF(BZ226&gt;=-5,"POR VENCER","AL DÍA"))))</f>
        <v/>
      </c>
      <c r="CD226" s="185" t="n"/>
      <c r="CE226" s="119">
        <f>IF(N($H226)&lt;13,"",IF(BY226="","",BY226+31))</f>
        <v/>
      </c>
      <c r="CF226" s="124">
        <f>IF(CE226="","",TODAY()-CE226)</f>
        <v/>
      </c>
      <c r="CG226" s="494" t="n">
        <v>46178</v>
      </c>
      <c r="CH226" s="184" t="n"/>
      <c r="CI226" s="184">
        <f>IF(CE226="","SIN ESTADO",IF(CG226&lt;&gt;"","PAGA",IF(CF226&gt;0,"VENCIDA",IF(CF226&gt;=-5,"POR VENCER","AL DÍA"))))</f>
        <v/>
      </c>
      <c r="CJ226" s="185" t="n"/>
      <c r="CK226" s="119">
        <f>IF(N($H226)&lt;14,"",IF(CE226="","",CE226+31))</f>
        <v/>
      </c>
      <c r="CL226" s="124">
        <f>IF(CK226="","",TODAY()-CK226)</f>
        <v/>
      </c>
      <c r="CM226" s="494" t="n">
        <v>46178</v>
      </c>
      <c r="CN226" s="184" t="n"/>
      <c r="CO226" s="184">
        <f>IF(CK226="","SIN ESTADO",IF(CM226&lt;&gt;"","PAGA",IF(CL226&gt;0,"VENCIDA",IF(CL226&gt;=-5,"POR VENCER","AL DÍA"))))</f>
        <v/>
      </c>
      <c r="CP226" s="185" t="n"/>
      <c r="CQ226" s="119">
        <f>IF(N($H226)&lt;15,"",IF(CK226="","",CK226+31))</f>
        <v/>
      </c>
      <c r="CR226" s="124">
        <f>IF(CQ226="","",TODAY()-CQ226)</f>
        <v/>
      </c>
      <c r="CS226" s="494" t="n"/>
      <c r="CT226" s="184" t="n"/>
      <c r="CU226" s="184">
        <f>IF(CQ226="","SIN ESTADO",IF(CS226&lt;&gt;"","PAGA",IF(CR226&gt;0,"VENCIDA",IF(CR226&gt;=-5,"POR VENCER","AL DÍA"))))</f>
        <v/>
      </c>
      <c r="CV226" s="185" t="n"/>
      <c r="CW226" s="119">
        <f>IF(N($H226)&lt;16,"",IF(CQ226="","",CQ226+31))</f>
        <v/>
      </c>
      <c r="CX226" s="124">
        <f>IF(CW226="","",TODAY()-CW226)</f>
        <v/>
      </c>
      <c r="CY226" s="494" t="n"/>
      <c r="CZ226" s="184" t="n"/>
      <c r="DA226" s="184">
        <f>IF(CW226="","SIN ESTADO",IF(CY226&lt;&gt;"","PAGA",IF(CX226&gt;0,"VENCIDA",IF(CX226&gt;=-5,"POR VENCER","AL DÍA"))))</f>
        <v/>
      </c>
      <c r="DB226" s="185" t="n"/>
      <c r="DC226" s="119">
        <f>IF(N($H226)&lt;17,"",IF(CW226="","",CW226+31))</f>
        <v/>
      </c>
      <c r="DD226" s="124">
        <f>IF(DC226="","",TODAY()-DC226)</f>
        <v/>
      </c>
      <c r="DE226" s="494" t="n"/>
      <c r="DF226" s="184" t="n"/>
      <c r="DG226" s="184">
        <f>IF(DC226="","SIN ESTADO",IF(DE226&lt;&gt;"","PAGA",IF(DD226&gt;0,"VENCIDA",IF(DD226&gt;=-5,"POR VENCER","AL DÍA"))))</f>
        <v/>
      </c>
      <c r="DH226" s="185" t="n"/>
      <c r="DI226" s="119">
        <f>IF(N($H226)&lt;18,"",IF(DC226="","",DC226+31))</f>
        <v/>
      </c>
      <c r="DJ226" s="124">
        <f>IF(DI226="","",TODAY()-DI226)</f>
        <v/>
      </c>
      <c r="DK226" s="494" t="n"/>
      <c r="DL226" s="184" t="n"/>
      <c r="DM226" s="184">
        <f>IF(DI226="","SIN ESTADO",IF(DK226&lt;&gt;"","PAGA",IF(DJ226&gt;0,"VENCIDA",IF(DJ226&gt;=-5,"POR VENCER","AL DÍA"))))</f>
        <v/>
      </c>
      <c r="DN226" s="185" t="n"/>
      <c r="DO226" s="119">
        <f>IF(N($H226)&lt;19,"",IF(DI226="","",DI226+31))</f>
        <v/>
      </c>
      <c r="DP226" s="124">
        <f>IF(DO226="","",TODAY()-DO226)</f>
        <v/>
      </c>
      <c r="DQ226" s="494" t="n"/>
      <c r="DR226" s="184" t="n"/>
      <c r="DS226" s="184">
        <f>IF(DO226="","SIN ESTADO",IF(DQ226&lt;&gt;"","PAGA",IF(DP226&gt;0,"VENCIDA",IF(DP226&gt;=-5,"POR VENCER","AL DÍA"))))</f>
        <v/>
      </c>
      <c r="DT226" s="185" t="n"/>
      <c r="DU226" s="119">
        <f>IF(N($H226)&lt;20,"",IF(DO226="","",DO226+31))</f>
        <v/>
      </c>
      <c r="DV226" s="124">
        <f>IF(DU226="","",TODAY()-DU226)</f>
        <v/>
      </c>
      <c r="DW226" s="494" t="n"/>
      <c r="DX226" s="184" t="n"/>
      <c r="DY226" s="184">
        <f>IF(DU226="","SIN ESTADO",IF(DW226&lt;&gt;"","PAGA",IF(DV226&gt;0,"VENCIDA",IF(DV226&gt;=-5,"POR VENCER","AL DÍA"))))</f>
        <v/>
      </c>
      <c r="DZ226" s="185" t="n"/>
      <c r="EA226" s="119">
        <f>IF(N($H226)&lt;21,"",IF(DU226="","",DU226+31))</f>
        <v/>
      </c>
      <c r="EB226" s="124">
        <f>IF(EA226="","",TODAY()-EA226)</f>
        <v/>
      </c>
      <c r="EC226" s="494" t="n"/>
      <c r="ED226" s="184" t="n"/>
      <c r="EE226" s="184">
        <f>IF(EA226="","SIN ESTADO",IF(EC226&lt;&gt;"","PAGA",IF(EB226&gt;0,"VENCIDA",IF(EB226&gt;=-5,"POR VENCER","AL DÍA"))))</f>
        <v/>
      </c>
      <c r="EF226" s="185" t="n"/>
      <c r="EG226" s="119">
        <f>IF(N($H226)&lt;22,"",IF(EA226="","",EA226+31))</f>
        <v/>
      </c>
      <c r="EH226" s="124">
        <f>IF(EG226="","",TODAY()-EG226)</f>
        <v/>
      </c>
      <c r="EI226" s="494" t="n"/>
      <c r="EJ226" s="184" t="n"/>
      <c r="EK226" s="184">
        <f>IF(EG226="","SIN ESTADO",IF(EI226&lt;&gt;"","PAGA",IF(EH226&gt;0,"VENCIDA",IF(EH226&gt;=-5,"POR VENCER","AL DÍA"))))</f>
        <v/>
      </c>
      <c r="EL226" s="185" t="n"/>
      <c r="EM226" s="119">
        <f>IF(N($H226)&lt;23,"",IF(EG226="","",EG226+31))</f>
        <v/>
      </c>
      <c r="EN226" s="124">
        <f>IF(EM226="","",TODAY()-EM226)</f>
        <v/>
      </c>
      <c r="EO226" s="494" t="n"/>
      <c r="EP226" s="184" t="n"/>
      <c r="EQ226" s="184">
        <f>IF(EM226="","SIN ESTADO",IF(EO226&lt;&gt;"","PAGA",IF(EN226&gt;0,"VENCIDA",IF(EN226&gt;=-5,"POR VENCER","AL DÍA"))))</f>
        <v/>
      </c>
      <c r="ER226" s="185" t="n"/>
      <c r="ES226" s="119">
        <f>IF(N($H226)&lt;24,"",IF(EM226="","",EM226+31))</f>
        <v/>
      </c>
      <c r="ET226" s="124">
        <f>IF(ES226="","",TODAY()-ES226)</f>
        <v/>
      </c>
      <c r="EU226" s="494" t="n"/>
      <c r="EV226" s="184" t="n"/>
      <c r="EW226" s="184">
        <f>IF(ES226="","SIN ESTADO",IF(EU226&lt;&gt;"","PAGA",IF(ET226&gt;0,"VENCIDA",IF(ET226&gt;=-5,"POR VENCER","AL DÍA"))))</f>
        <v/>
      </c>
      <c r="EX226" s="185" t="n"/>
      <c r="EY226" s="119">
        <f>IF(N($H226)&lt;25,"",IF(ES226="","",ES226+31))</f>
        <v/>
      </c>
      <c r="EZ226" s="124">
        <f>IF(EY226="","",TODAY()-EY226)</f>
        <v/>
      </c>
      <c r="FA226" s="494" t="n"/>
      <c r="FB226" s="184" t="n"/>
      <c r="FC226" s="184">
        <f>IF(EY226="","SIN ESTADO",IF(FA226&lt;&gt;"","PAGA",IF(EZ226&gt;0,"VENCIDA",IF(EZ226&gt;=-5,"POR VENCER","AL DÍA"))))</f>
        <v/>
      </c>
      <c r="FD226" s="185" t="n"/>
      <c r="FE226" s="119">
        <f>IF(N($H226)&lt;26,"",IF(EY226="","",EY226+31))</f>
        <v/>
      </c>
      <c r="FF226" s="124">
        <f>IF(FE226="","",TODAY()-FE226)</f>
        <v/>
      </c>
      <c r="FG226" s="494" t="n"/>
      <c r="FH226" s="184" t="n"/>
      <c r="FI226" s="184">
        <f>IF(FE226="","SIN ESTADO",IF(FG226&lt;&gt;"","PAGA",IF(FF226&gt;0,"VENCIDA",IF(FF226&gt;=-5,"POR VENCER","AL DÍA"))))</f>
        <v/>
      </c>
      <c r="FJ226" s="185" t="n"/>
      <c r="FK226" s="119">
        <f>IF(N($H226)&lt;27,"",IF(FE226="","",FE226+31))</f>
        <v/>
      </c>
      <c r="FL226" s="124">
        <f>IF(FK226="","",TODAY()-FK226)</f>
        <v/>
      </c>
      <c r="FM226" s="494" t="n"/>
      <c r="FN226" s="184" t="n"/>
      <c r="FO226" s="184">
        <f>IF(FK226="","SIN ESTADO",IF(FM226&lt;&gt;"","PAGA",IF(FL226&gt;0,"VENCIDA",IF(FL226&gt;=-5,"POR VENCER","AL DÍA"))))</f>
        <v/>
      </c>
      <c r="FP226" s="185" t="n"/>
      <c r="FQ226" s="119">
        <f>IF(N($H226)&lt;28,"",IF(FK226="","",FK226+31))</f>
        <v/>
      </c>
      <c r="FR226" s="124">
        <f>IF(FQ226="","",TODAY()-FQ226)</f>
        <v/>
      </c>
      <c r="FS226" s="494" t="n"/>
      <c r="FT226" s="184" t="n"/>
      <c r="FU226" s="184">
        <f>IF(FQ226="","SIN ESTADO",IF(FS226&lt;&gt;"","PAGA",IF(FR226&gt;0,"VENCIDA",IF(FR226&gt;=-5,"POR VENCER","AL DÍA"))))</f>
        <v/>
      </c>
      <c r="FV226" s="185" t="n"/>
      <c r="FW226" s="119">
        <f>IF(N($H226)&lt;29,"",IF(FQ226="","",FQ226+31))</f>
        <v/>
      </c>
      <c r="FX226" s="124">
        <f>IF(FW226="","",TODAY()-FW226)</f>
        <v/>
      </c>
      <c r="FY226" s="494" t="n"/>
      <c r="FZ226" s="184" t="n"/>
      <c r="GA226" s="184">
        <f>IF(FW226="","SIN ESTADO",IF(FY226&lt;&gt;"","PAGA",IF(FX226&gt;0,"VENCIDA",IF(FX226&gt;=-5,"POR VENCER","AL DÍA"))))</f>
        <v/>
      </c>
      <c r="GB226" s="185" t="n"/>
      <c r="GC226" s="119">
        <f>IF(N($H226)&lt;30,"",IF(FW226="","",FW226+31))</f>
        <v/>
      </c>
      <c r="GD226" s="124">
        <f>IF(GC226="","",TODAY()-GC226)</f>
        <v/>
      </c>
      <c r="GE226" s="494" t="n"/>
      <c r="GF226" s="184" t="n"/>
      <c r="GG226" s="184">
        <f>IF(GC226="","SIN ESTADO",IF(GE226&lt;&gt;"","PAGA",IF(GD226&gt;0,"VENCIDA",IF(GD226&gt;=-5,"POR VENCER","AL DÍA"))))</f>
        <v/>
      </c>
      <c r="GH226" s="185" t="n"/>
      <c r="GI226" s="119">
        <f>IF(N($H226)&lt;31,"",IF(GC226="","",GC226+31))</f>
        <v/>
      </c>
      <c r="GJ226" s="124">
        <f>IF(GI226="","",TODAY()-GI226)</f>
        <v/>
      </c>
      <c r="GK226" s="494" t="n"/>
      <c r="GL226" s="184" t="n"/>
      <c r="GM226" s="184">
        <f>IF(GI226="","SIN ESTADO",IF(GK226&lt;&gt;"","PAGA",IF(GJ226&gt;0,"VENCIDA",IF(GJ226&gt;=-5,"POR VENCER","AL DÍA"))))</f>
        <v/>
      </c>
      <c r="GN226" s="185" t="n"/>
      <c r="GO226" s="119">
        <f>IF(N($H226)&lt;32,"",IF(GI226="","",GI226+31))</f>
        <v/>
      </c>
      <c r="GP226" s="124">
        <f>IF(GO226="","",TODAY()-GO226)</f>
        <v/>
      </c>
      <c r="GQ226" s="494" t="n"/>
      <c r="GR226" s="184" t="n"/>
      <c r="GS226" s="184">
        <f>IF(GO226="","SIN ESTADO",IF(GQ226&lt;&gt;"","PAGA",IF(GP226&gt;0,"VENCIDA",IF(GP226&gt;=-5,"POR VENCER","AL DÍA"))))</f>
        <v/>
      </c>
      <c r="GT226" s="185" t="n"/>
      <c r="GU226" s="119">
        <f>IF(N($H226)&lt;33,"",IF(GO226="","",GO226+31))</f>
        <v/>
      </c>
      <c r="GV226" s="124">
        <f>IF(GU226="","",TODAY()-GU226)</f>
        <v/>
      </c>
      <c r="GW226" s="494" t="n"/>
      <c r="GX226" s="184" t="n"/>
      <c r="GY226" s="184">
        <f>IF(GU226="","SIN ESTADO",IF(GW226&lt;&gt;"","PAGA",IF(GV226&gt;0,"VENCIDA",IF(GV226&gt;=-5,"POR VENCER","AL DÍA"))))</f>
        <v/>
      </c>
      <c r="GZ226" s="185" t="n"/>
      <c r="HA226" s="119">
        <f>IF(N($H226)&lt;34,"",IF(GU226="","",GU226+31))</f>
        <v/>
      </c>
      <c r="HB226" s="124">
        <f>IF(HA226="","",TODAY()-HA226)</f>
        <v/>
      </c>
      <c r="HC226" s="494" t="n"/>
      <c r="HD226" s="184" t="n"/>
      <c r="HE226" s="184">
        <f>IF(HA226="","SIN ESTADO",IF(HC226&lt;&gt;"","PAGA",IF(HB226&gt;0,"VENCIDA",IF(HB226&gt;=-5,"POR VENCER","AL DÍA"))))</f>
        <v/>
      </c>
      <c r="HF226" s="185" t="n"/>
      <c r="HG226" s="119">
        <f>IF(N($H226)&lt;35,"",IF(HA226="","",HA226+31))</f>
        <v/>
      </c>
      <c r="HH226" s="124">
        <f>IF(HG226="","",TODAY()-HG226)</f>
        <v/>
      </c>
      <c r="HI226" s="494" t="n"/>
      <c r="HJ226" s="184" t="n"/>
      <c r="HK226" s="184">
        <f>IF(HG226="","SIN ESTADO",IF(HI226&lt;&gt;"","PAGA",IF(HH226&gt;0,"VENCIDA",IF(HH226&gt;=-5,"POR VENCER","AL DÍA"))))</f>
        <v/>
      </c>
      <c r="HL226" s="168" t="n"/>
      <c r="HM226" s="119">
        <f>IF(N($H226)&lt;36,"",IF(HG226="","",HG226+31))</f>
        <v/>
      </c>
      <c r="HN226" s="124">
        <f>IF(HM226="","",TODAY()-HM226)</f>
        <v/>
      </c>
      <c r="HO226" s="494" t="n"/>
      <c r="HP226" s="184" t="n"/>
      <c r="HQ226" s="184">
        <f>IF(HM226="","SIN ESTADO",IF(HO226&lt;&gt;"","PAGA",IF(HN226&gt;0,"VENCIDA",IF(HN226&gt;=-5,"POR VENCER","AL DÍA"))))</f>
        <v/>
      </c>
      <c r="HR226" s="168" t="n"/>
      <c r="HS226" s="169">
        <f>N226+T226+Z226+AF226+AL226+AR226+AX226+BD226+BJ226+BP226+BV226+CB226+CH226+CN226+CT226+CZ226+DF226+DL226+DR226+DX226+ED226+EJ226+EP226+EV226+FB226+FH226+FN226+FT226+FZ226+GF226+GL226+GR226+GX226+HD226+HJ226+HP226</f>
        <v/>
      </c>
      <c r="HU226" s="170">
        <f>IFERROR(N($J226),0)</f>
        <v/>
      </c>
      <c r="HW226" s="170">
        <f>SUMPRODUCT((MOD(COLUMN($M226:$HR226)-COLUMN($M226),6)=0)*ISNUMBER($M226:$HR226)*($M226:$HR226&gt;=RESUMEN!$C$26)*($M226:$HR226&lt;=RESUMEN!$C$27)*IFERROR(N($N226:$HS226),0))</f>
        <v/>
      </c>
      <c r="HX226" s="170">
        <f>SUMPRODUCT((MOD(COLUMN($M226:$HR226)-COLUMN($M226),6)=0)*ISNUMBER($M226:$HR226)*($M226:$HR226&gt;=RESUMEN!$C$26)*($M226:$HR226&lt;=RESUMEN!$C$27))</f>
        <v/>
      </c>
    </row>
    <row r="227" ht="15.75" customHeight="1" s="506">
      <c r="A227" s="15" t="inlineStr">
        <is>
          <t xml:space="preserve"> </t>
        </is>
      </c>
      <c r="B227" s="113">
        <f>VENTAS!A226</f>
        <v/>
      </c>
      <c r="C227" s="236">
        <f>VENTAS!B226</f>
        <v/>
      </c>
      <c r="D227" s="53">
        <f>VENTAS!C226</f>
        <v/>
      </c>
      <c r="E227" s="114">
        <f>VENTAS!D226</f>
        <v/>
      </c>
      <c r="F227" s="114">
        <f>VENTAS!J226</f>
        <v/>
      </c>
      <c r="G227" s="494">
        <f>VENTAS!F226</f>
        <v/>
      </c>
      <c r="H227" s="479">
        <f>VENTAS!K226</f>
        <v/>
      </c>
      <c r="I227" s="479">
        <f>VENTAS!M226</f>
        <v/>
      </c>
      <c r="J227" s="184">
        <f>VENTAS!L226</f>
        <v/>
      </c>
      <c r="K227" s="119">
        <f>IF(N($H227)&lt;1,"",$G227+31)</f>
        <v/>
      </c>
      <c r="L227" s="124">
        <f>IF(K227="","",TODAY()-K227)</f>
        <v/>
      </c>
      <c r="M227" s="469" t="n">
        <v>45945</v>
      </c>
      <c r="N227" s="374" t="n">
        <v>1000000</v>
      </c>
      <c r="O227" s="184">
        <f>IF(K227="","SIN ESTADO",IF(M227&lt;&gt;"","PAGA",IF(L227&gt;0,"VENCIDA",IF(L227&gt;=-5,"POR VENCER","AL DÍA"))))</f>
        <v/>
      </c>
      <c r="P227" s="185" t="inlineStr">
        <is>
          <t>TRANSFERENCIA</t>
        </is>
      </c>
      <c r="Q227" s="119">
        <f>IF(N($H227)&lt;2,"",IF(K227="","",K227+31))</f>
        <v/>
      </c>
      <c r="R227" s="124">
        <f>IF(Q227="","",TODAY()-Q227)</f>
        <v/>
      </c>
      <c r="S227" s="470" t="n">
        <v>45967</v>
      </c>
      <c r="T227" s="184" t="n">
        <v>1000000</v>
      </c>
      <c r="U227" s="184">
        <f>IF(Q227="","SIN ESTADO",IF(S227&lt;&gt;"","PAGA",IF(R227&gt;0,"VENCIDA",IF(R227&gt;=-5,"POR VENCER","AL DÍA"))))</f>
        <v/>
      </c>
      <c r="V227" s="185" t="inlineStr">
        <is>
          <t>TRANSFERENCIA</t>
        </is>
      </c>
      <c r="W227" s="119">
        <f>IF(N($H227)&lt;3,"",IF(Q227="","",Q227+31))</f>
        <v/>
      </c>
      <c r="X227" s="124">
        <f>IF(W227="","",TODAY()-W227)</f>
        <v/>
      </c>
      <c r="Y227" s="471" t="n">
        <v>46000</v>
      </c>
      <c r="Z227" s="184" t="n">
        <v>1000000</v>
      </c>
      <c r="AA227" s="184">
        <f>IF(W227="","SIN ESTADO",IF(Y227&lt;&gt;"","PAGA",IF(X227&gt;0,"VENCIDA",IF(X227&gt;=-5,"POR VENCER","AL DÍA"))))</f>
        <v/>
      </c>
      <c r="AB227" s="185" t="inlineStr">
        <is>
          <t>TRANSFERENCIA</t>
        </is>
      </c>
      <c r="AC227" s="119">
        <f>IF(N($H227)&lt;4,"",IF(W227="","",W227+31))</f>
        <v/>
      </c>
      <c r="AD227" s="124">
        <f>IF(AC227="","",TODAY()-AC227)</f>
        <v/>
      </c>
      <c r="AE227" s="497" t="n">
        <v>45662</v>
      </c>
      <c r="AF227" s="184" t="n">
        <v>1000000</v>
      </c>
      <c r="AG227" s="184">
        <f>IF(AC227="","SIN ESTADO",IF(AE227&lt;&gt;"","PAGA",IF(AD227&gt;0,"VENCIDA",IF(AD227&gt;=-5,"POR VENCER","AL DÍA"))))</f>
        <v/>
      </c>
      <c r="AH227" s="185" t="inlineStr">
        <is>
          <t>TRANSFERENCIA</t>
        </is>
      </c>
      <c r="AI227" s="119">
        <f>IF(N($H227)&lt;5,"",IF(AC227="","",AC227+31))</f>
        <v/>
      </c>
      <c r="AJ227" s="124">
        <f>IF(AI227="","",TODAY()-AI227)</f>
        <v/>
      </c>
      <c r="AK227" s="471" t="n">
        <v>46058</v>
      </c>
      <c r="AL227" s="184" t="n">
        <v>1000000</v>
      </c>
      <c r="AM227" s="184">
        <f>IF(AI227="","SIN ESTADO",IF(AK227&lt;&gt;"","PAGA",IF(AJ227&gt;0,"VENCIDA",IF(AJ227&gt;=-5,"POR VENCER","AL DÍA"))))</f>
        <v/>
      </c>
      <c r="AN227" s="185" t="inlineStr">
        <is>
          <t>TRANSFERENCIA</t>
        </is>
      </c>
      <c r="AO227" s="119">
        <f>IF(N($H227)&lt;6,"",IF(AI227="","",AI227+31))</f>
        <v/>
      </c>
      <c r="AP227" s="124">
        <f>IF(AO227="","",TODAY()-AO227)</f>
        <v/>
      </c>
      <c r="AQ227" s="488" t="n">
        <v>46093</v>
      </c>
      <c r="AR227" s="184" t="n">
        <v>1000000</v>
      </c>
      <c r="AS227" s="184">
        <f>IF(AO227="","SIN ESTADO",IF(AQ227&lt;&gt;"","PAGA",IF(AP227&gt;0,"VENCIDA",IF(AP227&gt;=-5,"POR VENCER","AL DÍA"))))</f>
        <v/>
      </c>
      <c r="AT227" s="185" t="inlineStr">
        <is>
          <t>TRANSFERENCIA</t>
        </is>
      </c>
      <c r="AU227" s="119">
        <f>IF(N($H227)&lt;7,"",IF(AO227="","",AO227+31))</f>
        <v/>
      </c>
      <c r="AV227" s="124">
        <f>IF(AU227="","",TODAY()-AU227)</f>
        <v/>
      </c>
      <c r="AW227" s="471" t="n">
        <v>46127</v>
      </c>
      <c r="AX227" s="184" t="n">
        <v>1000000</v>
      </c>
      <c r="AY227" s="184">
        <f>IF(AU227="","SIN ESTADO",IF(AW227&lt;&gt;"","PAGA",IF(AV227&gt;0,"VENCIDA",IF(AV227&gt;=-5,"POR VENCER","AL DÍA"))))</f>
        <v/>
      </c>
      <c r="AZ227" s="185" t="inlineStr">
        <is>
          <t>TRANSFERENCIA</t>
        </is>
      </c>
      <c r="BA227" s="119">
        <f>IF(N($H227)&lt;8,"",IF(AU227="","",AU227+31))</f>
        <v/>
      </c>
      <c r="BB227" s="124">
        <f>IF(BA227="","",TODAY()-BA227)</f>
        <v/>
      </c>
      <c r="BC227" s="494" t="n">
        <v>46161</v>
      </c>
      <c r="BD227" s="184" t="n">
        <v>1000000</v>
      </c>
      <c r="BE227" s="184">
        <f>IF(BA227="","SIN ESTADO",IF(BC227&lt;&gt;"","PAGA",IF(BB227&gt;0,"VENCIDA",IF(BB227&gt;=-5,"POR VENCER","AL DÍA"))))</f>
        <v/>
      </c>
      <c r="BF227" s="185" t="inlineStr">
        <is>
          <t>TRANSFERENCIA</t>
        </is>
      </c>
      <c r="BG227" s="119">
        <f>IF(N($H227)&lt;9,"",IF(BA227="","",BA227+31))</f>
        <v/>
      </c>
      <c r="BH227" s="124">
        <f>IF(BG227="","",TODAY()-BG227)</f>
        <v/>
      </c>
      <c r="BI227" s="494" t="n">
        <v>46193</v>
      </c>
      <c r="BJ227" s="184" t="n">
        <v>1000000</v>
      </c>
      <c r="BK227" s="184">
        <f>IF(BG227="","SIN ESTADO",IF(BI227&lt;&gt;"","PAGA",IF(BH227&gt;0,"VENCIDA",IF(BH227&gt;=-5,"POR VENCER","AL DÍA"))))</f>
        <v/>
      </c>
      <c r="BL227" s="185" t="inlineStr">
        <is>
          <t>TRANSFERENCIA</t>
        </is>
      </c>
      <c r="BM227" s="119">
        <f>IF(N($H227)&lt;10,"",IF(BG227="","",BG227+31))</f>
        <v/>
      </c>
      <c r="BN227" s="124">
        <f>IF(BM227="","",TODAY()-BM227)</f>
        <v/>
      </c>
      <c r="BO227" s="494" t="n">
        <v>46225</v>
      </c>
      <c r="BP227" s="184" t="n">
        <v>1000000</v>
      </c>
      <c r="BQ227" s="184">
        <f>IF(BM227="","SIN ESTADO",IF(BO227&lt;&gt;"","PAGA",IF(BN227&gt;0,"VENCIDA",IF(BN227&gt;=-5,"POR VENCER","AL DÍA"))))</f>
        <v/>
      </c>
      <c r="BR227" s="185" t="inlineStr">
        <is>
          <t>TRANSFERENCIA</t>
        </is>
      </c>
      <c r="BS227" s="119">
        <f>IF(N($H227)&lt;11,"",IF(BM227="","",BM227+31))</f>
        <v/>
      </c>
      <c r="BT227" s="124">
        <f>IF(BS227="","",TODAY()-BS227)</f>
        <v/>
      </c>
      <c r="BU227" s="494" t="n">
        <v>46254</v>
      </c>
      <c r="BV227" s="184" t="n">
        <v>1000000</v>
      </c>
      <c r="BW227" s="184">
        <f>IF(BS227="","SIN ESTADO",IF(BU227&lt;&gt;"","PAGA",IF(BT227&gt;0,"VENCIDA",IF(BT227&gt;=-5,"POR VENCER","AL DÍA"))))</f>
        <v/>
      </c>
      <c r="BX227" s="185" t="inlineStr">
        <is>
          <t>TRANSFERENCIA</t>
        </is>
      </c>
      <c r="BY227" s="119">
        <f>IF(N($H227)&lt;12,"",IF(BS227="","",BS227+31))</f>
        <v/>
      </c>
      <c r="BZ227" s="124">
        <f>IF(BY227="","",TODAY()-BY227)</f>
        <v/>
      </c>
      <c r="CA227" s="494" t="n">
        <v>46286</v>
      </c>
      <c r="CB227" s="184" t="n">
        <v>1000000</v>
      </c>
      <c r="CC227" s="184">
        <f>IF(BY227="","SIN ESTADO",IF(CA227&lt;&gt;"","PAGA",IF(BZ227&gt;0,"VENCIDA",IF(BZ227&gt;=-5,"POR VENCER","AL DÍA"))))</f>
        <v/>
      </c>
      <c r="CD227" s="185" t="inlineStr">
        <is>
          <t>TRANSFERENCIA</t>
        </is>
      </c>
      <c r="CE227" s="119">
        <f>IF(N($H227)&lt;13,"",IF(BY227="","",BY227+31))</f>
        <v/>
      </c>
      <c r="CF227" s="124">
        <f>IF(CE227="","",TODAY()-CE227)</f>
        <v/>
      </c>
      <c r="CG227" s="494" t="n"/>
      <c r="CH227" s="184" t="n"/>
      <c r="CI227" s="184">
        <f>IF(CE227="","SIN ESTADO",IF(CG227&lt;&gt;"","PAGA",IF(CF227&gt;0,"VENCIDA",IF(CF227&gt;=-5,"POR VENCER","AL DÍA"))))</f>
        <v/>
      </c>
      <c r="CJ227" s="185" t="n"/>
      <c r="CK227" s="119">
        <f>IF(N($H227)&lt;14,"",IF(CE227="","",CE227+31))</f>
        <v/>
      </c>
      <c r="CL227" s="124">
        <f>IF(CK227="","",TODAY()-CK227)</f>
        <v/>
      </c>
      <c r="CM227" s="494" t="n"/>
      <c r="CN227" s="184" t="n"/>
      <c r="CO227" s="184">
        <f>IF(CK227="","SIN ESTADO",IF(CM227&lt;&gt;"","PAGA",IF(CL227&gt;0,"VENCIDA",IF(CL227&gt;=-5,"POR VENCER","AL DÍA"))))</f>
        <v/>
      </c>
      <c r="CP227" s="185" t="n"/>
      <c r="CQ227" s="119">
        <f>IF(N($H227)&lt;15,"",IF(CK227="","",CK227+31))</f>
        <v/>
      </c>
      <c r="CR227" s="124">
        <f>IF(CQ227="","",TODAY()-CQ227)</f>
        <v/>
      </c>
      <c r="CS227" s="494" t="n"/>
      <c r="CT227" s="184" t="n"/>
      <c r="CU227" s="184">
        <f>IF(CQ227="","SIN ESTADO",IF(CS227&lt;&gt;"","PAGA",IF(CR227&gt;0,"VENCIDA",IF(CR227&gt;=-5,"POR VENCER","AL DÍA"))))</f>
        <v/>
      </c>
      <c r="CV227" s="185" t="n"/>
      <c r="CW227" s="119">
        <f>IF(N($H227)&lt;16,"",IF(CQ227="","",CQ227+31))</f>
        <v/>
      </c>
      <c r="CX227" s="124">
        <f>IF(CW227="","",TODAY()-CW227)</f>
        <v/>
      </c>
      <c r="CY227" s="494" t="n"/>
      <c r="CZ227" s="184" t="n"/>
      <c r="DA227" s="184">
        <f>IF(CW227="","SIN ESTADO",IF(CY227&lt;&gt;"","PAGA",IF(CX227&gt;0,"VENCIDA",IF(CX227&gt;=-5,"POR VENCER","AL DÍA"))))</f>
        <v/>
      </c>
      <c r="DB227" s="185" t="n"/>
      <c r="DC227" s="119">
        <f>IF(N($H227)&lt;17,"",IF(CW227="","",CW227+31))</f>
        <v/>
      </c>
      <c r="DD227" s="124">
        <f>IF(DC227="","",TODAY()-DC227)</f>
        <v/>
      </c>
      <c r="DE227" s="494" t="n"/>
      <c r="DF227" s="184" t="n"/>
      <c r="DG227" s="184">
        <f>IF(DC227="","SIN ESTADO",IF(DE227&lt;&gt;"","PAGA",IF(DD227&gt;0,"VENCIDA",IF(DD227&gt;=-5,"POR VENCER","AL DÍA"))))</f>
        <v/>
      </c>
      <c r="DH227" s="185" t="n"/>
      <c r="DI227" s="119">
        <f>IF(N($H227)&lt;18,"",IF(DC227="","",DC227+31))</f>
        <v/>
      </c>
      <c r="DJ227" s="124">
        <f>IF(DI227="","",TODAY()-DI227)</f>
        <v/>
      </c>
      <c r="DK227" s="494" t="n"/>
      <c r="DL227" s="184" t="n"/>
      <c r="DM227" s="184">
        <f>IF(DI227="","SIN ESTADO",IF(DK227&lt;&gt;"","PAGA",IF(DJ227&gt;0,"VENCIDA",IF(DJ227&gt;=-5,"POR VENCER","AL DÍA"))))</f>
        <v/>
      </c>
      <c r="DN227" s="185" t="n"/>
      <c r="DO227" s="119">
        <f>IF(N($H227)&lt;19,"",IF(DI227="","",DI227+31))</f>
        <v/>
      </c>
      <c r="DP227" s="124">
        <f>IF(DO227="","",TODAY()-DO227)</f>
        <v/>
      </c>
      <c r="DQ227" s="494" t="n"/>
      <c r="DR227" s="184" t="n"/>
      <c r="DS227" s="184">
        <f>IF(DO227="","SIN ESTADO",IF(DQ227&lt;&gt;"","PAGA",IF(DP227&gt;0,"VENCIDA",IF(DP227&gt;=-5,"POR VENCER","AL DÍA"))))</f>
        <v/>
      </c>
      <c r="DT227" s="185" t="n"/>
      <c r="DU227" s="119">
        <f>IF(N($H227)&lt;20,"",IF(DO227="","",DO227+31))</f>
        <v/>
      </c>
      <c r="DV227" s="124">
        <f>IF(DU227="","",TODAY()-DU227)</f>
        <v/>
      </c>
      <c r="DW227" s="494" t="n"/>
      <c r="DX227" s="184" t="n"/>
      <c r="DY227" s="184">
        <f>IF(DU227="","SIN ESTADO",IF(DW227&lt;&gt;"","PAGA",IF(DV227&gt;0,"VENCIDA",IF(DV227&gt;=-5,"POR VENCER","AL DÍA"))))</f>
        <v/>
      </c>
      <c r="DZ227" s="185" t="n"/>
      <c r="EA227" s="119">
        <f>IF(N($H227)&lt;21,"",IF(DU227="","",DU227+31))</f>
        <v/>
      </c>
      <c r="EB227" s="124">
        <f>IF(EA227="","",TODAY()-EA227)</f>
        <v/>
      </c>
      <c r="EC227" s="494" t="n"/>
      <c r="ED227" s="184" t="n"/>
      <c r="EE227" s="184">
        <f>IF(EA227="","SIN ESTADO",IF(EC227&lt;&gt;"","PAGA",IF(EB227&gt;0,"VENCIDA",IF(EB227&gt;=-5,"POR VENCER","AL DÍA"))))</f>
        <v/>
      </c>
      <c r="EF227" s="185" t="n"/>
      <c r="EG227" s="119">
        <f>IF(N($H227)&lt;22,"",IF(EA227="","",EA227+31))</f>
        <v/>
      </c>
      <c r="EH227" s="124">
        <f>IF(EG227="","",TODAY()-EG227)</f>
        <v/>
      </c>
      <c r="EI227" s="494" t="n"/>
      <c r="EJ227" s="184" t="n"/>
      <c r="EK227" s="184">
        <f>IF(EG227="","SIN ESTADO",IF(EI227&lt;&gt;"","PAGA",IF(EH227&gt;0,"VENCIDA",IF(EH227&gt;=-5,"POR VENCER","AL DÍA"))))</f>
        <v/>
      </c>
      <c r="EL227" s="185" t="n"/>
      <c r="EM227" s="119">
        <f>IF(N($H227)&lt;23,"",IF(EG227="","",EG227+31))</f>
        <v/>
      </c>
      <c r="EN227" s="124">
        <f>IF(EM227="","",TODAY()-EM227)</f>
        <v/>
      </c>
      <c r="EO227" s="494" t="n"/>
      <c r="EP227" s="184" t="n"/>
      <c r="EQ227" s="184">
        <f>IF(EM227="","SIN ESTADO",IF(EO227&lt;&gt;"","PAGA",IF(EN227&gt;0,"VENCIDA",IF(EN227&gt;=-5,"POR VENCER","AL DÍA"))))</f>
        <v/>
      </c>
      <c r="ER227" s="185" t="n"/>
      <c r="ES227" s="119">
        <f>IF(N($H227)&lt;24,"",IF(EM227="","",EM227+31))</f>
        <v/>
      </c>
      <c r="ET227" s="124">
        <f>IF(ES227="","",TODAY()-ES227)</f>
        <v/>
      </c>
      <c r="EU227" s="494" t="n"/>
      <c r="EV227" s="184" t="n"/>
      <c r="EW227" s="184">
        <f>IF(ES227="","SIN ESTADO",IF(EU227&lt;&gt;"","PAGA",IF(ET227&gt;0,"VENCIDA",IF(ET227&gt;=-5,"POR VENCER","AL DÍA"))))</f>
        <v/>
      </c>
      <c r="EX227" s="185" t="n"/>
      <c r="EY227" s="119">
        <f>IF(N($H227)&lt;25,"",IF(ES227="","",ES227+31))</f>
        <v/>
      </c>
      <c r="EZ227" s="124">
        <f>IF(EY227="","",TODAY()-EY227)</f>
        <v/>
      </c>
      <c r="FA227" s="494" t="n"/>
      <c r="FB227" s="184" t="n"/>
      <c r="FC227" s="184">
        <f>IF(EY227="","SIN ESTADO",IF(FA227&lt;&gt;"","PAGA",IF(EZ227&gt;0,"VENCIDA",IF(EZ227&gt;=-5,"POR VENCER","AL DÍA"))))</f>
        <v/>
      </c>
      <c r="FD227" s="185" t="n"/>
      <c r="FE227" s="119">
        <f>IF(N($H227)&lt;26,"",IF(EY227="","",EY227+31))</f>
        <v/>
      </c>
      <c r="FF227" s="124">
        <f>IF(FE227="","",TODAY()-FE227)</f>
        <v/>
      </c>
      <c r="FG227" s="494" t="n"/>
      <c r="FH227" s="184" t="n"/>
      <c r="FI227" s="184">
        <f>IF(FE227="","SIN ESTADO",IF(FG227&lt;&gt;"","PAGA",IF(FF227&gt;0,"VENCIDA",IF(FF227&gt;=-5,"POR VENCER","AL DÍA"))))</f>
        <v/>
      </c>
      <c r="FJ227" s="185" t="n"/>
      <c r="FK227" s="119">
        <f>IF(N($H227)&lt;27,"",IF(FE227="","",FE227+31))</f>
        <v/>
      </c>
      <c r="FL227" s="124">
        <f>IF(FK227="","",TODAY()-FK227)</f>
        <v/>
      </c>
      <c r="FM227" s="494" t="n"/>
      <c r="FN227" s="184" t="n"/>
      <c r="FO227" s="184">
        <f>IF(FK227="","SIN ESTADO",IF(FM227&lt;&gt;"","PAGA",IF(FL227&gt;0,"VENCIDA",IF(FL227&gt;=-5,"POR VENCER","AL DÍA"))))</f>
        <v/>
      </c>
      <c r="FP227" s="185" t="n"/>
      <c r="FQ227" s="119">
        <f>IF(N($H227)&lt;28,"",IF(FK227="","",FK227+31))</f>
        <v/>
      </c>
      <c r="FR227" s="124">
        <f>IF(FQ227="","",TODAY()-FQ227)</f>
        <v/>
      </c>
      <c r="FS227" s="494" t="n"/>
      <c r="FT227" s="184" t="n"/>
      <c r="FU227" s="184">
        <f>IF(FQ227="","SIN ESTADO",IF(FS227&lt;&gt;"","PAGA",IF(FR227&gt;0,"VENCIDA",IF(FR227&gt;=-5,"POR VENCER","AL DÍA"))))</f>
        <v/>
      </c>
      <c r="FV227" s="185" t="n"/>
      <c r="FW227" s="119">
        <f>IF(N($H227)&lt;29,"",IF(FQ227="","",FQ227+31))</f>
        <v/>
      </c>
      <c r="FX227" s="124">
        <f>IF(FW227="","",TODAY()-FW227)</f>
        <v/>
      </c>
      <c r="FY227" s="494" t="n"/>
      <c r="FZ227" s="184" t="n"/>
      <c r="GA227" s="184">
        <f>IF(FW227="","SIN ESTADO",IF(FY227&lt;&gt;"","PAGA",IF(FX227&gt;0,"VENCIDA",IF(FX227&gt;=-5,"POR VENCER","AL DÍA"))))</f>
        <v/>
      </c>
      <c r="GB227" s="185" t="n"/>
      <c r="GC227" s="119">
        <f>IF(N($H227)&lt;30,"",IF(FW227="","",FW227+31))</f>
        <v/>
      </c>
      <c r="GD227" s="124">
        <f>IF(GC227="","",TODAY()-GC227)</f>
        <v/>
      </c>
      <c r="GE227" s="494" t="n"/>
      <c r="GF227" s="184" t="n"/>
      <c r="GG227" s="184">
        <f>IF(GC227="","SIN ESTADO",IF(GE227&lt;&gt;"","PAGA",IF(GD227&gt;0,"VENCIDA",IF(GD227&gt;=-5,"POR VENCER","AL DÍA"))))</f>
        <v/>
      </c>
      <c r="GH227" s="185" t="n"/>
      <c r="GI227" s="119">
        <f>IF(N($H227)&lt;31,"",IF(GC227="","",GC227+31))</f>
        <v/>
      </c>
      <c r="GJ227" s="124">
        <f>IF(GI227="","",TODAY()-GI227)</f>
        <v/>
      </c>
      <c r="GK227" s="494" t="n"/>
      <c r="GL227" s="184" t="n"/>
      <c r="GM227" s="184">
        <f>IF(GI227="","SIN ESTADO",IF(GK227&lt;&gt;"","PAGA",IF(GJ227&gt;0,"VENCIDA",IF(GJ227&gt;=-5,"POR VENCER","AL DÍA"))))</f>
        <v/>
      </c>
      <c r="GN227" s="185" t="n"/>
      <c r="GO227" s="119">
        <f>IF(N($H227)&lt;32,"",IF(GI227="","",GI227+31))</f>
        <v/>
      </c>
      <c r="GP227" s="124">
        <f>IF(GO227="","",TODAY()-GO227)</f>
        <v/>
      </c>
      <c r="GQ227" s="494" t="n"/>
      <c r="GR227" s="184" t="n"/>
      <c r="GS227" s="184">
        <f>IF(GO227="","SIN ESTADO",IF(GQ227&lt;&gt;"","PAGA",IF(GP227&gt;0,"VENCIDA",IF(GP227&gt;=-5,"POR VENCER","AL DÍA"))))</f>
        <v/>
      </c>
      <c r="GT227" s="185" t="n"/>
      <c r="GU227" s="119">
        <f>IF(N($H227)&lt;33,"",IF(GO227="","",GO227+31))</f>
        <v/>
      </c>
      <c r="GV227" s="124">
        <f>IF(GU227="","",TODAY()-GU227)</f>
        <v/>
      </c>
      <c r="GW227" s="494" t="n"/>
      <c r="GX227" s="184" t="n"/>
      <c r="GY227" s="184">
        <f>IF(GU227="","SIN ESTADO",IF(GW227&lt;&gt;"","PAGA",IF(GV227&gt;0,"VENCIDA",IF(GV227&gt;=-5,"POR VENCER","AL DÍA"))))</f>
        <v/>
      </c>
      <c r="GZ227" s="185" t="n"/>
      <c r="HA227" s="119">
        <f>IF(N($H227)&lt;34,"",IF(GU227="","",GU227+31))</f>
        <v/>
      </c>
      <c r="HB227" s="124">
        <f>IF(HA227="","",TODAY()-HA227)</f>
        <v/>
      </c>
      <c r="HC227" s="494" t="n"/>
      <c r="HD227" s="184" t="n"/>
      <c r="HE227" s="184">
        <f>IF(HA227="","SIN ESTADO",IF(HC227&lt;&gt;"","PAGA",IF(HB227&gt;0,"VENCIDA",IF(HB227&gt;=-5,"POR VENCER","AL DÍA"))))</f>
        <v/>
      </c>
      <c r="HF227" s="185" t="n"/>
      <c r="HG227" s="119">
        <f>IF(N($H227)&lt;35,"",IF(HA227="","",HA227+31))</f>
        <v/>
      </c>
      <c r="HH227" s="124">
        <f>IF(HG227="","",TODAY()-HG227)</f>
        <v/>
      </c>
      <c r="HI227" s="494" t="n"/>
      <c r="HJ227" s="184" t="n"/>
      <c r="HK227" s="184">
        <f>IF(HG227="","SIN ESTADO",IF(HI227&lt;&gt;"","PAGA",IF(HH227&gt;0,"VENCIDA",IF(HH227&gt;=-5,"POR VENCER","AL DÍA"))))</f>
        <v/>
      </c>
      <c r="HL227" s="168" t="n"/>
      <c r="HM227" s="119">
        <f>IF(N($H227)&lt;36,"",IF(HG227="","",HG227+31))</f>
        <v/>
      </c>
      <c r="HN227" s="124">
        <f>IF(HM227="","",TODAY()-HM227)</f>
        <v/>
      </c>
      <c r="HO227" s="494" t="n"/>
      <c r="HP227" s="184" t="n"/>
      <c r="HQ227" s="184">
        <f>IF(HM227="","SIN ESTADO",IF(HO227&lt;&gt;"","PAGA",IF(HN227&gt;0,"VENCIDA",IF(HN227&gt;=-5,"POR VENCER","AL DÍA"))))</f>
        <v/>
      </c>
      <c r="HR227" s="168" t="n"/>
      <c r="HS227" s="169">
        <f>N227+T227+Z227+AF227+AL227+AR227+AX227+BD227+BJ227+BP227+BV227+CB227+CH227+CN227+CT227+CZ227+DF227+DL227+DR227+DX227+ED227+EJ227+EP227+EV227+FB227+FH227+FN227+FT227+FZ227+GF227+GL227+GR227+GX227+HD227+HJ227+HP227</f>
        <v/>
      </c>
      <c r="HU227" s="170">
        <f>IFERROR(N($J227),0)</f>
        <v/>
      </c>
      <c r="HW227" s="170">
        <f>SUMPRODUCT((MOD(COLUMN($M227:$HR227)-COLUMN($M227),6)=0)*ISNUMBER($M227:$HR227)*($M227:$HR227&gt;=RESUMEN!$C$26)*($M227:$HR227&lt;=RESUMEN!$C$27)*IFERROR(N($N227:$HS227),0))</f>
        <v/>
      </c>
      <c r="HX227" s="170">
        <f>SUMPRODUCT((MOD(COLUMN($M227:$HR227)-COLUMN($M227),6)=0)*ISNUMBER($M227:$HR227)*($M227:$HR227&gt;=RESUMEN!$C$26)*($M227:$HR227&lt;=RESUMEN!$C$27))</f>
        <v/>
      </c>
    </row>
    <row r="228" ht="15.75" customHeight="1" s="506">
      <c r="B228" s="113">
        <f>VENTAS!A227</f>
        <v/>
      </c>
      <c r="C228" s="236">
        <f>VENTAS!B227</f>
        <v/>
      </c>
      <c r="D228" s="53">
        <f>VENTAS!C227</f>
        <v/>
      </c>
      <c r="E228" s="114">
        <f>VENTAS!D227</f>
        <v/>
      </c>
      <c r="F228" s="114">
        <f>VENTAS!J227</f>
        <v/>
      </c>
      <c r="G228" s="494">
        <f>VENTAS!F227</f>
        <v/>
      </c>
      <c r="H228" s="479">
        <f>VENTAS!K227</f>
        <v/>
      </c>
      <c r="I228" s="479">
        <f>VENTAS!M227</f>
        <v/>
      </c>
      <c r="J228" s="184">
        <f>VENTAS!L227</f>
        <v/>
      </c>
      <c r="K228" s="119">
        <f>IF(N($H228)&lt;1,"",$G228+31)</f>
        <v/>
      </c>
      <c r="L228" s="124">
        <f>IF(K228="","",TODAY()-K228)</f>
        <v/>
      </c>
      <c r="M228" s="469" t="n">
        <v>45922</v>
      </c>
      <c r="N228" s="374" t="n">
        <v>1000000</v>
      </c>
      <c r="O228" s="184">
        <f>IF(K228="","SIN ESTADO",IF(M228&lt;&gt;"","PAGA",IF(L228&gt;0,"VENCIDA",IF(L228&gt;=-5,"POR VENCER","AL DÍA"))))</f>
        <v/>
      </c>
      <c r="P228" s="185" t="inlineStr">
        <is>
          <t>TRANSFERENCIA</t>
        </is>
      </c>
      <c r="Q228" s="119">
        <f>IF(N($H228)&lt;2,"",IF(K228="","",K228+31))</f>
        <v/>
      </c>
      <c r="R228" s="124">
        <f>IF(Q228="","",TODAY()-Q228)</f>
        <v/>
      </c>
      <c r="S228" s="471" t="n">
        <v>45967</v>
      </c>
      <c r="T228" s="184" t="n">
        <v>1000000</v>
      </c>
      <c r="U228" s="184">
        <f>IF(Q228="","SIN ESTADO",IF(S228&lt;&gt;"","PAGA",IF(R228&gt;0,"VENCIDA",IF(R228&gt;=-5,"POR VENCER","AL DÍA"))))</f>
        <v/>
      </c>
      <c r="V228" s="185" t="inlineStr">
        <is>
          <t>TRANSFERENCIA</t>
        </is>
      </c>
      <c r="W228" s="119">
        <f>IF(N($H228)&lt;3,"",IF(Q228="","",Q228+31))</f>
        <v/>
      </c>
      <c r="X228" s="124">
        <f>IF(W228="","",TODAY()-W228)</f>
        <v/>
      </c>
      <c r="Y228" s="497" t="n">
        <v>46013</v>
      </c>
      <c r="Z228" s="184" t="n">
        <v>1000000</v>
      </c>
      <c r="AA228" s="184">
        <f>IF(W228="","SIN ESTADO",IF(Y228&lt;&gt;"","PAGA",IF(X228&gt;0,"VENCIDA",IF(X228&gt;=-5,"POR VENCER","AL DÍA"))))</f>
        <v/>
      </c>
      <c r="AB228" s="185" t="inlineStr">
        <is>
          <t>TRANSFERENCIA</t>
        </is>
      </c>
      <c r="AC228" s="119">
        <f>IF(N($H228)&lt;4,"",IF(W228="","",W228+31))</f>
        <v/>
      </c>
      <c r="AD228" s="124">
        <f>IF(AC228="","",TODAY()-AC228)</f>
        <v/>
      </c>
      <c r="AE228" s="497" t="n">
        <v>46018</v>
      </c>
      <c r="AF228" s="184" t="n">
        <v>1000000</v>
      </c>
      <c r="AG228" s="184">
        <f>IF(AC228="","SIN ESTADO",IF(AE228&lt;&gt;"","PAGA",IF(AD228&gt;0,"VENCIDA",IF(AD228&gt;=-5,"POR VENCER","AL DÍA"))))</f>
        <v/>
      </c>
      <c r="AH228" s="185" t="inlineStr">
        <is>
          <t>TRANSFERENCIA</t>
        </is>
      </c>
      <c r="AI228" s="119">
        <f>IF(N($H228)&lt;5,"",IF(AC228="","",AC228+31))</f>
        <v/>
      </c>
      <c r="AJ228" s="124">
        <f>IF(AI228="","",TODAY()-AI228)</f>
        <v/>
      </c>
      <c r="AK228" s="471" t="n">
        <v>46093</v>
      </c>
      <c r="AL228" s="184" t="n">
        <v>770000</v>
      </c>
      <c r="AM228" s="184">
        <f>IF(AI228="","SIN ESTADO",IF(AK228&lt;&gt;"","PAGA",IF(AJ228&gt;0,"VENCIDA",IF(AJ228&gt;=-5,"POR VENCER","AL DÍA"))))</f>
        <v/>
      </c>
      <c r="AN228" s="185" t="inlineStr">
        <is>
          <t>TRANSFERENCIA</t>
        </is>
      </c>
      <c r="AO228" s="119">
        <f>IF(N($H228)&lt;6,"",IF(AI228="","",AI228+31))</f>
        <v/>
      </c>
      <c r="AP228" s="124">
        <f>IF(AO228="","",TODAY()-AO228)</f>
        <v/>
      </c>
      <c r="AQ228" s="488" t="n">
        <v>46104</v>
      </c>
      <c r="AR228" s="184" t="n">
        <v>230000</v>
      </c>
      <c r="AS228" s="184">
        <f>IF(AO228="","SIN ESTADO",IF(AQ228&lt;&gt;"","PAGA",IF(AP228&gt;0,"VENCIDA",IF(AP228&gt;=-5,"POR VENCER","AL DÍA"))))</f>
        <v/>
      </c>
      <c r="AT228" s="185" t="inlineStr">
        <is>
          <t>TRANSFERENCIA</t>
        </is>
      </c>
      <c r="AU228" s="119">
        <f>IF(N($H228)&lt;7,"",IF(AO228="","",AO228+31))</f>
        <v/>
      </c>
      <c r="AV228" s="124">
        <f>IF(AU228="","",TODAY()-AU228)</f>
        <v/>
      </c>
      <c r="AW228" s="471" t="n">
        <v>46112</v>
      </c>
      <c r="AX228" s="184" t="n">
        <v>500000</v>
      </c>
      <c r="AY228" s="184">
        <f>IF(AU228="","SIN ESTADO",IF(AW228&lt;&gt;"","PAGA",IF(AV228&gt;0,"VENCIDA",IF(AV228&gt;=-5,"POR VENCER","AL DÍA"))))</f>
        <v/>
      </c>
      <c r="AZ228" s="185" t="inlineStr">
        <is>
          <t>TRANSFERENCIA</t>
        </is>
      </c>
      <c r="BA228" s="119">
        <f>IF(N($H228)&lt;8,"",IF(AU228="","",AU228+31))</f>
        <v/>
      </c>
      <c r="BB228" s="124">
        <f>IF(BA228="","",TODAY()-BA228)</f>
        <v/>
      </c>
      <c r="BC228" s="497" t="n">
        <v>46114</v>
      </c>
      <c r="BD228" s="184" t="n">
        <v>500000</v>
      </c>
      <c r="BE228" s="184">
        <f>IF(BA228="","SIN ESTADO",IF(BC228&lt;&gt;"","PAGA",IF(BB228&gt;0,"VENCIDA",IF(BB228&gt;=-5,"POR VENCER","AL DÍA"))))</f>
        <v/>
      </c>
      <c r="BF228" s="185" t="inlineStr">
        <is>
          <t>TRANSFERENCIA</t>
        </is>
      </c>
      <c r="BG228" s="119">
        <f>IF(N($H228)&lt;9,"",IF(BA228="","",BA228+31))</f>
        <v/>
      </c>
      <c r="BH228" s="124">
        <f>IF(BG228="","",TODAY()-BG228)</f>
        <v/>
      </c>
      <c r="BI228" s="471" t="n">
        <v>46126</v>
      </c>
      <c r="BJ228" s="184" t="n">
        <v>500000</v>
      </c>
      <c r="BK228" s="184">
        <f>IF(BG228="","SIN ESTADO",IF(BI228&lt;&gt;"","PAGA",IF(BH228&gt;0,"VENCIDA",IF(BH228&gt;=-5,"POR VENCER","AL DÍA"))))</f>
        <v/>
      </c>
      <c r="BL228" s="185" t="inlineStr">
        <is>
          <t>TRANSFERENCIA</t>
        </is>
      </c>
      <c r="BM228" s="119">
        <f>IF(N($H228)&lt;10,"",IF(BG228="","",BG228+31))</f>
        <v/>
      </c>
      <c r="BN228" s="124">
        <f>IF(BM228="","",TODAY()-BM228)</f>
        <v/>
      </c>
      <c r="BO228" s="494" t="n">
        <v>46164</v>
      </c>
      <c r="BP228" s="184" t="n">
        <v>500000</v>
      </c>
      <c r="BQ228" s="184">
        <f>IF(BM228="","SIN ESTADO",IF(BO228&lt;&gt;"","PAGA",IF(BN228&gt;0,"VENCIDA",IF(BN228&gt;=-5,"POR VENCER","AL DÍA"))))</f>
        <v/>
      </c>
      <c r="BR228" s="185" t="inlineStr">
        <is>
          <t>TRANSFERENCIA</t>
        </is>
      </c>
      <c r="BS228" s="119">
        <f>IF(N($H228)&lt;11,"",IF(BM228="","",BM228+31))</f>
        <v/>
      </c>
      <c r="BT228" s="124">
        <f>IF(BS228="","",TODAY()-BS228)</f>
        <v/>
      </c>
      <c r="BU228" s="494" t="n">
        <v>46176</v>
      </c>
      <c r="BV228" s="184" t="n">
        <v>500000</v>
      </c>
      <c r="BW228" s="184">
        <f>IF(BS228="","SIN ESTADO",IF(BU228&lt;&gt;"","PAGA",IF(BT228&gt;0,"VENCIDA",IF(BT228&gt;=-5,"POR VENCER","AL DÍA"))))</f>
        <v/>
      </c>
      <c r="BX228" s="185" t="inlineStr">
        <is>
          <t>TRANSFERENCIA</t>
        </is>
      </c>
      <c r="BY228" s="119">
        <f>IF(N($H228)&lt;12,"",IF(BS228="","",BS228+31))</f>
        <v/>
      </c>
      <c r="BZ228" s="124">
        <f>IF(BY228="","",TODAY()-BY228)</f>
        <v/>
      </c>
      <c r="CA228" s="494" t="n">
        <v>46177</v>
      </c>
      <c r="CB228" s="184" t="n">
        <v>500000</v>
      </c>
      <c r="CC228" s="184">
        <f>IF(BY228="","SIN ESTADO",IF(CA228&lt;&gt;"","PAGA",IF(BZ228&gt;0,"VENCIDA",IF(BZ228&gt;=-5,"POR VENCER","AL DÍA"))))</f>
        <v/>
      </c>
      <c r="CD228" s="185" t="inlineStr">
        <is>
          <t>TRANSFERENCIA</t>
        </is>
      </c>
      <c r="CE228" s="119">
        <f>IF(N($H228)&lt;13,"",IF(BY228="","",BY228+31))</f>
        <v/>
      </c>
      <c r="CF228" s="124">
        <f>IF(CE228="","",TODAY()-CE228)</f>
        <v/>
      </c>
      <c r="CG228" s="494" t="n"/>
      <c r="CH228" s="184" t="n"/>
      <c r="CI228" s="184">
        <f>IF(CE228="","SIN ESTADO",IF(CG228&lt;&gt;"","PAGA",IF(CF228&gt;0,"VENCIDA",IF(CF228&gt;=-5,"POR VENCER","AL DÍA"))))</f>
        <v/>
      </c>
      <c r="CJ228" s="185" t="n"/>
      <c r="CK228" s="119">
        <f>IF(N($H228)&lt;14,"",IF(CE228="","",CE228+31))</f>
        <v/>
      </c>
      <c r="CL228" s="124">
        <f>IF(CK228="","",TODAY()-CK228)</f>
        <v/>
      </c>
      <c r="CM228" s="494" t="n"/>
      <c r="CN228" s="184" t="n"/>
      <c r="CO228" s="184">
        <f>IF(CK228="","SIN ESTADO",IF(CM228&lt;&gt;"","PAGA",IF(CL228&gt;0,"VENCIDA",IF(CL228&gt;=-5,"POR VENCER","AL DÍA"))))</f>
        <v/>
      </c>
      <c r="CP228" s="185" t="n"/>
      <c r="CQ228" s="119">
        <f>IF(N($H228)&lt;15,"",IF(CK228="","",CK228+31))</f>
        <v/>
      </c>
      <c r="CR228" s="124">
        <f>IF(CQ228="","",TODAY()-CQ228)</f>
        <v/>
      </c>
      <c r="CS228" s="494" t="n"/>
      <c r="CT228" s="184" t="n"/>
      <c r="CU228" s="184">
        <f>IF(CQ228="","SIN ESTADO",IF(CS228&lt;&gt;"","PAGA",IF(CR228&gt;0,"VENCIDA",IF(CR228&gt;=-5,"POR VENCER","AL DÍA"))))</f>
        <v/>
      </c>
      <c r="CV228" s="185" t="n"/>
      <c r="CW228" s="119">
        <f>IF(N($H228)&lt;16,"",IF(CQ228="","",CQ228+31))</f>
        <v/>
      </c>
      <c r="CX228" s="124">
        <f>IF(CW228="","",TODAY()-CW228)</f>
        <v/>
      </c>
      <c r="CY228" s="494" t="n"/>
      <c r="CZ228" s="184" t="n"/>
      <c r="DA228" s="184">
        <f>IF(CW228="","SIN ESTADO",IF(CY228&lt;&gt;"","PAGA",IF(CX228&gt;0,"VENCIDA",IF(CX228&gt;=-5,"POR VENCER","AL DÍA"))))</f>
        <v/>
      </c>
      <c r="DB228" s="185" t="n"/>
      <c r="DC228" s="119">
        <f>IF(N($H228)&lt;17,"",IF(CW228="","",CW228+31))</f>
        <v/>
      </c>
      <c r="DD228" s="124">
        <f>IF(DC228="","",TODAY()-DC228)</f>
        <v/>
      </c>
      <c r="DE228" s="494" t="n"/>
      <c r="DF228" s="184" t="n"/>
      <c r="DG228" s="184">
        <f>IF(DC228="","SIN ESTADO",IF(DE228&lt;&gt;"","PAGA",IF(DD228&gt;0,"VENCIDA",IF(DD228&gt;=-5,"POR VENCER","AL DÍA"))))</f>
        <v/>
      </c>
      <c r="DH228" s="185" t="n"/>
      <c r="DI228" s="119">
        <f>IF(N($H228)&lt;18,"",IF(DC228="","",DC228+31))</f>
        <v/>
      </c>
      <c r="DJ228" s="124">
        <f>IF(DI228="","",TODAY()-DI228)</f>
        <v/>
      </c>
      <c r="DK228" s="494" t="n"/>
      <c r="DL228" s="184" t="n"/>
      <c r="DM228" s="184">
        <f>IF(DI228="","SIN ESTADO",IF(DK228&lt;&gt;"","PAGA",IF(DJ228&gt;0,"VENCIDA",IF(DJ228&gt;=-5,"POR VENCER","AL DÍA"))))</f>
        <v/>
      </c>
      <c r="DN228" s="185" t="n"/>
      <c r="DO228" s="119">
        <f>IF(N($H228)&lt;19,"",IF(DI228="","",DI228+31))</f>
        <v/>
      </c>
      <c r="DP228" s="124">
        <f>IF(DO228="","",TODAY()-DO228)</f>
        <v/>
      </c>
      <c r="DQ228" s="494" t="n"/>
      <c r="DR228" s="184" t="n"/>
      <c r="DS228" s="184">
        <f>IF(DO228="","SIN ESTADO",IF(DQ228&lt;&gt;"","PAGA",IF(DP228&gt;0,"VENCIDA",IF(DP228&gt;=-5,"POR VENCER","AL DÍA"))))</f>
        <v/>
      </c>
      <c r="DT228" s="185" t="n"/>
      <c r="DU228" s="119">
        <f>IF(N($H228)&lt;20,"",IF(DO228="","",DO228+31))</f>
        <v/>
      </c>
      <c r="DV228" s="124">
        <f>IF(DU228="","",TODAY()-DU228)</f>
        <v/>
      </c>
      <c r="DW228" s="494" t="n"/>
      <c r="DX228" s="184" t="n"/>
      <c r="DY228" s="184">
        <f>IF(DU228="","SIN ESTADO",IF(DW228&lt;&gt;"","PAGA",IF(DV228&gt;0,"VENCIDA",IF(DV228&gt;=-5,"POR VENCER","AL DÍA"))))</f>
        <v/>
      </c>
      <c r="DZ228" s="185" t="n"/>
      <c r="EA228" s="119">
        <f>IF(N($H228)&lt;21,"",IF(DU228="","",DU228+31))</f>
        <v/>
      </c>
      <c r="EB228" s="124">
        <f>IF(EA228="","",TODAY()-EA228)</f>
        <v/>
      </c>
      <c r="EC228" s="494" t="n"/>
      <c r="ED228" s="184" t="n"/>
      <c r="EE228" s="184">
        <f>IF(EA228="","SIN ESTADO",IF(EC228&lt;&gt;"","PAGA",IF(EB228&gt;0,"VENCIDA",IF(EB228&gt;=-5,"POR VENCER","AL DÍA"))))</f>
        <v/>
      </c>
      <c r="EF228" s="185" t="n"/>
      <c r="EG228" s="119">
        <f>IF(N($H228)&lt;22,"",IF(EA228="","",EA228+31))</f>
        <v/>
      </c>
      <c r="EH228" s="124">
        <f>IF(EG228="","",TODAY()-EG228)</f>
        <v/>
      </c>
      <c r="EI228" s="494" t="n"/>
      <c r="EJ228" s="184" t="n"/>
      <c r="EK228" s="184">
        <f>IF(EG228="","SIN ESTADO",IF(EI228&lt;&gt;"","PAGA",IF(EH228&gt;0,"VENCIDA",IF(EH228&gt;=-5,"POR VENCER","AL DÍA"))))</f>
        <v/>
      </c>
      <c r="EL228" s="185" t="n"/>
      <c r="EM228" s="119">
        <f>IF(N($H228)&lt;23,"",IF(EG228="","",EG228+31))</f>
        <v/>
      </c>
      <c r="EN228" s="124">
        <f>IF(EM228="","",TODAY()-EM228)</f>
        <v/>
      </c>
      <c r="EO228" s="494" t="n"/>
      <c r="EP228" s="184" t="n"/>
      <c r="EQ228" s="184">
        <f>IF(EM228="","SIN ESTADO",IF(EO228&lt;&gt;"","PAGA",IF(EN228&gt;0,"VENCIDA",IF(EN228&gt;=-5,"POR VENCER","AL DÍA"))))</f>
        <v/>
      </c>
      <c r="ER228" s="185" t="n"/>
      <c r="ES228" s="119">
        <f>IF(N($H228)&lt;24,"",IF(EM228="","",EM228+31))</f>
        <v/>
      </c>
      <c r="ET228" s="124">
        <f>IF(ES228="","",TODAY()-ES228)</f>
        <v/>
      </c>
      <c r="EU228" s="494" t="n"/>
      <c r="EV228" s="184" t="n"/>
      <c r="EW228" s="184">
        <f>IF(ES228="","SIN ESTADO",IF(EU228&lt;&gt;"","PAGA",IF(ET228&gt;0,"VENCIDA",IF(ET228&gt;=-5,"POR VENCER","AL DÍA"))))</f>
        <v/>
      </c>
      <c r="EX228" s="185" t="n"/>
      <c r="EY228" s="119">
        <f>IF(N($H228)&lt;25,"",IF(ES228="","",ES228+31))</f>
        <v/>
      </c>
      <c r="EZ228" s="124">
        <f>IF(EY228="","",TODAY()-EY228)</f>
        <v/>
      </c>
      <c r="FA228" s="494" t="n"/>
      <c r="FB228" s="184" t="n"/>
      <c r="FC228" s="184">
        <f>IF(EY228="","SIN ESTADO",IF(FA228&lt;&gt;"","PAGA",IF(EZ228&gt;0,"VENCIDA",IF(EZ228&gt;=-5,"POR VENCER","AL DÍA"))))</f>
        <v/>
      </c>
      <c r="FD228" s="185" t="n"/>
      <c r="FE228" s="119">
        <f>IF(N($H228)&lt;26,"",IF(EY228="","",EY228+31))</f>
        <v/>
      </c>
      <c r="FF228" s="124">
        <f>IF(FE228="","",TODAY()-FE228)</f>
        <v/>
      </c>
      <c r="FG228" s="494" t="n"/>
      <c r="FH228" s="184" t="n"/>
      <c r="FI228" s="184">
        <f>IF(FE228="","SIN ESTADO",IF(FG228&lt;&gt;"","PAGA",IF(FF228&gt;0,"VENCIDA",IF(FF228&gt;=-5,"POR VENCER","AL DÍA"))))</f>
        <v/>
      </c>
      <c r="FJ228" s="185" t="n"/>
      <c r="FK228" s="119">
        <f>IF(N($H228)&lt;27,"",IF(FE228="","",FE228+31))</f>
        <v/>
      </c>
      <c r="FL228" s="124">
        <f>IF(FK228="","",TODAY()-FK228)</f>
        <v/>
      </c>
      <c r="FM228" s="494" t="n"/>
      <c r="FN228" s="184" t="n"/>
      <c r="FO228" s="184">
        <f>IF(FK228="","SIN ESTADO",IF(FM228&lt;&gt;"","PAGA",IF(FL228&gt;0,"VENCIDA",IF(FL228&gt;=-5,"POR VENCER","AL DÍA"))))</f>
        <v/>
      </c>
      <c r="FP228" s="185" t="n"/>
      <c r="FQ228" s="119">
        <f>IF(N($H228)&lt;28,"",IF(FK228="","",FK228+31))</f>
        <v/>
      </c>
      <c r="FR228" s="124">
        <f>IF(FQ228="","",TODAY()-FQ228)</f>
        <v/>
      </c>
      <c r="FS228" s="494" t="n"/>
      <c r="FT228" s="184" t="n"/>
      <c r="FU228" s="184">
        <f>IF(FQ228="","SIN ESTADO",IF(FS228&lt;&gt;"","PAGA",IF(FR228&gt;0,"VENCIDA",IF(FR228&gt;=-5,"POR VENCER","AL DÍA"))))</f>
        <v/>
      </c>
      <c r="FV228" s="185" t="n"/>
      <c r="FW228" s="119">
        <f>IF(N($H228)&lt;29,"",IF(FQ228="","",FQ228+31))</f>
        <v/>
      </c>
      <c r="FX228" s="124">
        <f>IF(FW228="","",TODAY()-FW228)</f>
        <v/>
      </c>
      <c r="FY228" s="494" t="n"/>
      <c r="FZ228" s="184" t="n"/>
      <c r="GA228" s="184">
        <f>IF(FW228="","SIN ESTADO",IF(FY228&lt;&gt;"","PAGA",IF(FX228&gt;0,"VENCIDA",IF(FX228&gt;=-5,"POR VENCER","AL DÍA"))))</f>
        <v/>
      </c>
      <c r="GB228" s="185" t="n"/>
      <c r="GC228" s="119">
        <f>IF(N($H228)&lt;30,"",IF(FW228="","",FW228+31))</f>
        <v/>
      </c>
      <c r="GD228" s="124">
        <f>IF(GC228="","",TODAY()-GC228)</f>
        <v/>
      </c>
      <c r="GE228" s="494" t="n"/>
      <c r="GF228" s="184" t="n"/>
      <c r="GG228" s="184">
        <f>IF(GC228="","SIN ESTADO",IF(GE228&lt;&gt;"","PAGA",IF(GD228&gt;0,"VENCIDA",IF(GD228&gt;=-5,"POR VENCER","AL DÍA"))))</f>
        <v/>
      </c>
      <c r="GH228" s="185" t="n"/>
      <c r="GI228" s="119">
        <f>IF(N($H228)&lt;31,"",IF(GC228="","",GC228+31))</f>
        <v/>
      </c>
      <c r="GJ228" s="124">
        <f>IF(GI228="","",TODAY()-GI228)</f>
        <v/>
      </c>
      <c r="GK228" s="494" t="n"/>
      <c r="GL228" s="184" t="n"/>
      <c r="GM228" s="184">
        <f>IF(GI228="","SIN ESTADO",IF(GK228&lt;&gt;"","PAGA",IF(GJ228&gt;0,"VENCIDA",IF(GJ228&gt;=-5,"POR VENCER","AL DÍA"))))</f>
        <v/>
      </c>
      <c r="GN228" s="185" t="n"/>
      <c r="GO228" s="119">
        <f>IF(N($H228)&lt;32,"",IF(GI228="","",GI228+31))</f>
        <v/>
      </c>
      <c r="GP228" s="124">
        <f>IF(GO228="","",TODAY()-GO228)</f>
        <v/>
      </c>
      <c r="GQ228" s="494" t="n"/>
      <c r="GR228" s="184" t="n"/>
      <c r="GS228" s="184">
        <f>IF(GO228="","SIN ESTADO",IF(GQ228&lt;&gt;"","PAGA",IF(GP228&gt;0,"VENCIDA",IF(GP228&gt;=-5,"POR VENCER","AL DÍA"))))</f>
        <v/>
      </c>
      <c r="GT228" s="185" t="n"/>
      <c r="GU228" s="119">
        <f>IF(N($H228)&lt;33,"",IF(GO228="","",GO228+31))</f>
        <v/>
      </c>
      <c r="GV228" s="124">
        <f>IF(GU228="","",TODAY()-GU228)</f>
        <v/>
      </c>
      <c r="GW228" s="494" t="n"/>
      <c r="GX228" s="184" t="n"/>
      <c r="GY228" s="184">
        <f>IF(GU228="","SIN ESTADO",IF(GW228&lt;&gt;"","PAGA",IF(GV228&gt;0,"VENCIDA",IF(GV228&gt;=-5,"POR VENCER","AL DÍA"))))</f>
        <v/>
      </c>
      <c r="GZ228" s="185" t="n"/>
      <c r="HA228" s="119">
        <f>IF(N($H228)&lt;34,"",IF(GU228="","",GU228+31))</f>
        <v/>
      </c>
      <c r="HB228" s="124">
        <f>IF(HA228="","",TODAY()-HA228)</f>
        <v/>
      </c>
      <c r="HC228" s="494" t="n"/>
      <c r="HD228" s="184" t="n"/>
      <c r="HE228" s="184">
        <f>IF(HA228="","SIN ESTADO",IF(HC228&lt;&gt;"","PAGA",IF(HB228&gt;0,"VENCIDA",IF(HB228&gt;=-5,"POR VENCER","AL DÍA"))))</f>
        <v/>
      </c>
      <c r="HF228" s="185" t="n"/>
      <c r="HG228" s="119">
        <f>IF(N($H228)&lt;35,"",IF(HA228="","",HA228+31))</f>
        <v/>
      </c>
      <c r="HH228" s="124">
        <f>IF(HG228="","",TODAY()-HG228)</f>
        <v/>
      </c>
      <c r="HI228" s="494" t="n"/>
      <c r="HJ228" s="184" t="n"/>
      <c r="HK228" s="184">
        <f>IF(HG228="","SIN ESTADO",IF(HI228&lt;&gt;"","PAGA",IF(HH228&gt;0,"VENCIDA",IF(HH228&gt;=-5,"POR VENCER","AL DÍA"))))</f>
        <v/>
      </c>
      <c r="HL228" s="168" t="n"/>
      <c r="HM228" s="119">
        <f>IF(N($H228)&lt;36,"",IF(HG228="","",HG228+31))</f>
        <v/>
      </c>
      <c r="HN228" s="124">
        <f>IF(HM228="","",TODAY()-HM228)</f>
        <v/>
      </c>
      <c r="HO228" s="494" t="n"/>
      <c r="HP228" s="184" t="n"/>
      <c r="HQ228" s="184">
        <f>IF(HM228="","SIN ESTADO",IF(HO228&lt;&gt;"","PAGA",IF(HN228&gt;0,"VENCIDA",IF(HN228&gt;=-5,"POR VENCER","AL DÍA"))))</f>
        <v/>
      </c>
      <c r="HR228" s="168" t="n"/>
      <c r="HS228" s="169">
        <f>N228+T228+Z228+AF228+AL228+AR228+AX228+BD228+BJ228+BP228+BV228+CB228+CH228+CN228+CT228+CZ228+DF228+DL228+DR228+DX228+ED228+EJ228+EP228+EV228+FB228+FH228+FN228+FT228+FZ228+GF228+GL228+GR228+GX228+HD228+HJ228+HP228</f>
        <v/>
      </c>
      <c r="HU228" s="170">
        <f>IFERROR(N($J228),0)</f>
        <v/>
      </c>
      <c r="HW228" s="170">
        <f>SUMPRODUCT((MOD(COLUMN($M228:$HR228)-COLUMN($M228),6)=0)*ISNUMBER($M228:$HR228)*($M228:$HR228&gt;=RESUMEN!$C$26)*($M228:$HR228&lt;=RESUMEN!$C$27)*IFERROR(N($N228:$HS228),0))</f>
        <v/>
      </c>
      <c r="HX228" s="170">
        <f>SUMPRODUCT((MOD(COLUMN($M228:$HR228)-COLUMN($M228),6)=0)*ISNUMBER($M228:$HR228)*($M228:$HR228&gt;=RESUMEN!$C$26)*($M228:$HR228&lt;=RESUMEN!$C$27))</f>
        <v/>
      </c>
    </row>
    <row r="229" ht="15.75" customHeight="1" s="506">
      <c r="B229" s="113">
        <f>VENTAS!A228</f>
        <v/>
      </c>
      <c r="C229" s="236">
        <f>VENTAS!B228</f>
        <v/>
      </c>
      <c r="D229" s="53">
        <f>VENTAS!C228</f>
        <v/>
      </c>
      <c r="E229" s="114">
        <f>VENTAS!D228</f>
        <v/>
      </c>
      <c r="F229" s="114">
        <f>VENTAS!J228</f>
        <v/>
      </c>
      <c r="G229" s="494">
        <f>VENTAS!F228</f>
        <v/>
      </c>
      <c r="H229" s="479">
        <f>VENTAS!K228</f>
        <v/>
      </c>
      <c r="I229" s="479">
        <f>VENTAS!M228</f>
        <v/>
      </c>
      <c r="J229" s="184">
        <f>VENTAS!L228</f>
        <v/>
      </c>
      <c r="K229" s="119">
        <f>IF(N($H229)&lt;1,"",$G229+31)</f>
        <v/>
      </c>
      <c r="L229" s="124">
        <f>IF(K229="","",TODAY()-K229)</f>
        <v/>
      </c>
      <c r="M229" s="469" t="n">
        <v>45947</v>
      </c>
      <c r="N229" s="374" t="n">
        <v>4000000</v>
      </c>
      <c r="O229" s="184">
        <f>IF(K229="","SIN ESTADO",IF(M229&lt;&gt;"","PAGA",IF(L229&gt;0,"VENCIDA",IF(L229&gt;=-5,"POR VENCER","AL DÍA"))))</f>
        <v/>
      </c>
      <c r="P229" s="185" t="inlineStr">
        <is>
          <t>TRANSFERENCIA</t>
        </is>
      </c>
      <c r="Q229" s="119">
        <f>IF(N($H229)&lt;2,"",IF(K229="","",K229+31))</f>
        <v/>
      </c>
      <c r="R229" s="124">
        <f>IF(Q229="","",TODAY()-Q229)</f>
        <v/>
      </c>
      <c r="S229" s="481" t="n">
        <v>46319</v>
      </c>
      <c r="T229" s="184" t="n">
        <v>5000000</v>
      </c>
      <c r="U229" s="184">
        <f>IF(Q229="","SIN ESTADO",IF(S229&lt;&gt;"","PAGA",IF(R229&gt;0,"VENCIDA",IF(R229&gt;=-5,"POR VENCER","AL DÍA"))))</f>
        <v/>
      </c>
      <c r="V229" s="185" t="inlineStr">
        <is>
          <t>TRANSFERENCIA</t>
        </is>
      </c>
      <c r="W229" s="119">
        <f>IF(N($H229)&lt;3,"",IF(Q229="","",Q229+31))</f>
        <v/>
      </c>
      <c r="X229" s="124">
        <f>IF(W229="","",TODAY()-W229)</f>
        <v/>
      </c>
      <c r="Y229" s="481" t="n">
        <v>46351</v>
      </c>
      <c r="Z229" s="184" t="n">
        <v>5000000</v>
      </c>
      <c r="AA229" s="184">
        <f>IF(W229="","SIN ESTADO",IF(Y229&lt;&gt;"","PAGA",IF(X229&gt;0,"VENCIDA",IF(X229&gt;=-5,"POR VENCER","AL DÍA"))))</f>
        <v/>
      </c>
      <c r="AB229" s="185" t="inlineStr">
        <is>
          <t>TRANSFERENCIA</t>
        </is>
      </c>
      <c r="AC229" s="119">
        <f>IF(N($H229)&lt;4,"",IF(W229="","",W229+31))</f>
        <v/>
      </c>
      <c r="AD229" s="124">
        <f>IF(AC229="","",TODAY()-AC229)</f>
        <v/>
      </c>
      <c r="AE229" s="470" t="n">
        <v>46374</v>
      </c>
      <c r="AF229" s="184" t="n">
        <v>3000000</v>
      </c>
      <c r="AG229" s="184">
        <f>IF(AC229="","SIN ESTADO",IF(AE229&lt;&gt;"","PAGA",IF(AD229&gt;0,"VENCIDA",IF(AD229&gt;=-5,"POR VENCER","AL DÍA"))))</f>
        <v/>
      </c>
      <c r="AH229" s="185" t="inlineStr">
        <is>
          <t>TRANSFERENCIA</t>
        </is>
      </c>
      <c r="AI229" s="119">
        <f>IF(N($H229)&lt;5,"",IF(AC229="","",AC229+31))</f>
        <v/>
      </c>
      <c r="AJ229" s="124">
        <f>IF(AI229="","",TODAY()-AI229)</f>
        <v/>
      </c>
      <c r="AK229" s="470" t="n">
        <v>46047</v>
      </c>
      <c r="AL229" s="184" t="n">
        <v>2000000</v>
      </c>
      <c r="AM229" s="184">
        <f>IF(AI229="","SIN ESTADO",IF(AK229&lt;&gt;"","PAGA",IF(AJ229&gt;0,"VENCIDA",IF(AJ229&gt;=-5,"POR VENCER","AL DÍA"))))</f>
        <v/>
      </c>
      <c r="AN229" s="185" t="inlineStr">
        <is>
          <t>TRANSFERENCIA</t>
        </is>
      </c>
      <c r="AO229" s="119">
        <f>IF(N($H229)&lt;6,"",IF(AI229="","",AI229+31))</f>
        <v/>
      </c>
      <c r="AP229" s="124">
        <f>IF(AO229="","",TODAY()-AO229)</f>
        <v/>
      </c>
      <c r="AQ229" s="488" t="n">
        <v>46100</v>
      </c>
      <c r="AR229" s="184" t="n">
        <v>3000000</v>
      </c>
      <c r="AS229" s="184">
        <f>IF(AO229="","SIN ESTADO",IF(AQ229&lt;&gt;"","PAGA",IF(AP229&gt;0,"VENCIDA",IF(AP229&gt;=-5,"POR VENCER","AL DÍA"))))</f>
        <v/>
      </c>
      <c r="AT229" s="185" t="inlineStr">
        <is>
          <t>TRANSFERENCIA</t>
        </is>
      </c>
      <c r="AU229" s="119">
        <f>IF(N($H229)&lt;7,"",IF(AO229="","",AO229+31))</f>
        <v/>
      </c>
      <c r="AV229" s="124">
        <f>IF(AU229="","",TODAY()-AU229)</f>
        <v/>
      </c>
      <c r="AW229" s="470" t="n">
        <v>46154</v>
      </c>
      <c r="AX229" s="184" t="n">
        <v>3000000</v>
      </c>
      <c r="AY229" s="184">
        <f>IF(AU229="","SIN ESTADO",IF(AW229&lt;&gt;"","PAGA",IF(AV229&gt;0,"VENCIDA",IF(AV229&gt;=-5,"POR VENCER","AL DÍA"))))</f>
        <v/>
      </c>
      <c r="AZ229" s="185" t="inlineStr">
        <is>
          <t>TRANSFERENCIA</t>
        </is>
      </c>
      <c r="BA229" s="119">
        <f>IF(N($H229)&lt;8,"",IF(AU229="","",AU229+31))</f>
        <v/>
      </c>
      <c r="BB229" s="124">
        <f>IF(BA229="","",TODAY()-BA229)</f>
        <v/>
      </c>
      <c r="BC229" s="471" t="n">
        <v>46160</v>
      </c>
      <c r="BD229" s="184" t="n">
        <v>2000000</v>
      </c>
      <c r="BE229" s="184">
        <f>IF(BA229="","SIN ESTADO",IF(BC229&lt;&gt;"","PAGA",IF(BB229&gt;0,"VENCIDA",IF(BB229&gt;=-5,"POR VENCER","AL DÍA"))))</f>
        <v/>
      </c>
      <c r="BF229" s="185" t="inlineStr">
        <is>
          <t>TRANSFERENCIA</t>
        </is>
      </c>
      <c r="BG229" s="119">
        <f>IF(N($H229)&lt;9,"",IF(BA229="","",BA229+31))</f>
        <v/>
      </c>
      <c r="BH229" s="124">
        <f>IF(BG229="","",TODAY()-BG229)</f>
        <v/>
      </c>
      <c r="BI229" s="497" t="n"/>
      <c r="BJ229" s="184" t="n"/>
      <c r="BK229" s="184">
        <f>IF(BG229="","SIN ESTADO",IF(BI229&lt;&gt;"","PAGA",IF(BH229&gt;0,"VENCIDA",IF(BH229&gt;=-5,"POR VENCER","AL DÍA"))))</f>
        <v/>
      </c>
      <c r="BL229" s="185" t="inlineStr">
        <is>
          <t>TRANSFERENCIA</t>
        </is>
      </c>
      <c r="BM229" s="119">
        <f>IF(N($H229)&lt;10,"",IF(BG229="","",BG229+31))</f>
        <v/>
      </c>
      <c r="BN229" s="124">
        <f>IF(BM229="","",TODAY()-BM229)</f>
        <v/>
      </c>
      <c r="BO229" s="471" t="n"/>
      <c r="BP229" s="184" t="n"/>
      <c r="BQ229" s="184">
        <f>IF(BM229="","SIN ESTADO",IF(BO229&lt;&gt;"","PAGA",IF(BN229&gt;0,"VENCIDA",IF(BN229&gt;=-5,"POR VENCER","AL DÍA"))))</f>
        <v/>
      </c>
      <c r="BR229" s="185" t="inlineStr">
        <is>
          <t>TRANSFERENCIA</t>
        </is>
      </c>
      <c r="BS229" s="119">
        <f>IF(N($H229)&lt;11,"",IF(BM229="","",BM229+31))</f>
        <v/>
      </c>
      <c r="BT229" s="124">
        <f>IF(BS229="","",TODAY()-BS229)</f>
        <v/>
      </c>
      <c r="BU229" s="497" t="n"/>
      <c r="BV229" s="184" t="n"/>
      <c r="BW229" s="184">
        <f>IF(BS229="","SIN ESTADO",IF(BU229&lt;&gt;"","PAGA",IF(BT229&gt;0,"VENCIDA",IF(BT229&gt;=-5,"POR VENCER","AL DÍA"))))</f>
        <v/>
      </c>
      <c r="BX229" s="185" t="inlineStr">
        <is>
          <t>TRANSFERENCIA</t>
        </is>
      </c>
      <c r="BY229" s="119">
        <f>IF(N($H229)&lt;12,"",IF(BS229="","",BS229+31))</f>
        <v/>
      </c>
      <c r="BZ229" s="124">
        <f>IF(BY229="","",TODAY()-BY229)</f>
        <v/>
      </c>
      <c r="CA229" s="494" t="n"/>
      <c r="CB229" s="184" t="n"/>
      <c r="CC229" s="184">
        <f>IF(BY229="","SIN ESTADO",IF(CA229&lt;&gt;"","PAGA",IF(BZ229&gt;0,"VENCIDA",IF(BZ229&gt;=-5,"POR VENCER","AL DÍA"))))</f>
        <v/>
      </c>
      <c r="CD229" s="185" t="inlineStr">
        <is>
          <t>TRANSFERENCIA</t>
        </is>
      </c>
      <c r="CE229" s="119">
        <f>IF(N($H229)&lt;13,"",IF(BY229="","",BY229+31))</f>
        <v/>
      </c>
      <c r="CF229" s="124">
        <f>IF(CE229="","",TODAY()-CE229)</f>
        <v/>
      </c>
      <c r="CG229" s="494" t="n"/>
      <c r="CH229" s="184" t="n"/>
      <c r="CI229" s="184">
        <f>IF(CE229="","SIN ESTADO",IF(CG229&lt;&gt;"","PAGA",IF(CF229&gt;0,"VENCIDA",IF(CF229&gt;=-5,"POR VENCER","AL DÍA"))))</f>
        <v/>
      </c>
      <c r="CJ229" s="185" t="n"/>
      <c r="CK229" s="119">
        <f>IF(N($H229)&lt;14,"",IF(CE229="","",CE229+31))</f>
        <v/>
      </c>
      <c r="CL229" s="124">
        <f>IF(CK229="","",TODAY()-CK229)</f>
        <v/>
      </c>
      <c r="CM229" s="494" t="n"/>
      <c r="CN229" s="184" t="n"/>
      <c r="CO229" s="184">
        <f>IF(CK229="","SIN ESTADO",IF(CM229&lt;&gt;"","PAGA",IF(CL229&gt;0,"VENCIDA",IF(CL229&gt;=-5,"POR VENCER","AL DÍA"))))</f>
        <v/>
      </c>
      <c r="CP229" s="185" t="n"/>
      <c r="CQ229" s="119">
        <f>IF(N($H229)&lt;15,"",IF(CK229="","",CK229+31))</f>
        <v/>
      </c>
      <c r="CR229" s="124">
        <f>IF(CQ229="","",TODAY()-CQ229)</f>
        <v/>
      </c>
      <c r="CS229" s="494" t="n"/>
      <c r="CT229" s="184" t="n"/>
      <c r="CU229" s="184">
        <f>IF(CQ229="","SIN ESTADO",IF(CS229&lt;&gt;"","PAGA",IF(CR229&gt;0,"VENCIDA",IF(CR229&gt;=-5,"POR VENCER","AL DÍA"))))</f>
        <v/>
      </c>
      <c r="CV229" s="185" t="n"/>
      <c r="CW229" s="119">
        <f>IF(N($H229)&lt;16,"",IF(CQ229="","",CQ229+31))</f>
        <v/>
      </c>
      <c r="CX229" s="124">
        <f>IF(CW229="","",TODAY()-CW229)</f>
        <v/>
      </c>
      <c r="CY229" s="494" t="n"/>
      <c r="CZ229" s="184" t="n"/>
      <c r="DA229" s="184">
        <f>IF(CW229="","SIN ESTADO",IF(CY229&lt;&gt;"","PAGA",IF(CX229&gt;0,"VENCIDA",IF(CX229&gt;=-5,"POR VENCER","AL DÍA"))))</f>
        <v/>
      </c>
      <c r="DB229" s="185" t="n"/>
      <c r="DC229" s="119">
        <f>IF(N($H229)&lt;17,"",IF(CW229="","",CW229+31))</f>
        <v/>
      </c>
      <c r="DD229" s="124">
        <f>IF(DC229="","",TODAY()-DC229)</f>
        <v/>
      </c>
      <c r="DE229" s="494" t="n"/>
      <c r="DF229" s="184" t="n"/>
      <c r="DG229" s="184">
        <f>IF(DC229="","SIN ESTADO",IF(DE229&lt;&gt;"","PAGA",IF(DD229&gt;0,"VENCIDA",IF(DD229&gt;=-5,"POR VENCER","AL DÍA"))))</f>
        <v/>
      </c>
      <c r="DH229" s="185" t="n"/>
      <c r="DI229" s="119">
        <f>IF(N($H229)&lt;18,"",IF(DC229="","",DC229+31))</f>
        <v/>
      </c>
      <c r="DJ229" s="124">
        <f>IF(DI229="","",TODAY()-DI229)</f>
        <v/>
      </c>
      <c r="DK229" s="494" t="n"/>
      <c r="DL229" s="184" t="n"/>
      <c r="DM229" s="184">
        <f>IF(DI229="","SIN ESTADO",IF(DK229&lt;&gt;"","PAGA",IF(DJ229&gt;0,"VENCIDA",IF(DJ229&gt;=-5,"POR VENCER","AL DÍA"))))</f>
        <v/>
      </c>
      <c r="DN229" s="185" t="n"/>
      <c r="DO229" s="119">
        <f>IF(N($H229)&lt;19,"",IF(DI229="","",DI229+31))</f>
        <v/>
      </c>
      <c r="DP229" s="124">
        <f>IF(DO229="","",TODAY()-DO229)</f>
        <v/>
      </c>
      <c r="DQ229" s="494" t="n"/>
      <c r="DR229" s="184" t="n"/>
      <c r="DS229" s="184">
        <f>IF(DO229="","SIN ESTADO",IF(DQ229&lt;&gt;"","PAGA",IF(DP229&gt;0,"VENCIDA",IF(DP229&gt;=-5,"POR VENCER","AL DÍA"))))</f>
        <v/>
      </c>
      <c r="DT229" s="185" t="n"/>
      <c r="DU229" s="119">
        <f>IF(N($H229)&lt;20,"",IF(DO229="","",DO229+31))</f>
        <v/>
      </c>
      <c r="DV229" s="124">
        <f>IF(DU229="","",TODAY()-DU229)</f>
        <v/>
      </c>
      <c r="DW229" s="494" t="n"/>
      <c r="DX229" s="184" t="n"/>
      <c r="DY229" s="184">
        <f>IF(DU229="","SIN ESTADO",IF(DW229&lt;&gt;"","PAGA",IF(DV229&gt;0,"VENCIDA",IF(DV229&gt;=-5,"POR VENCER","AL DÍA"))))</f>
        <v/>
      </c>
      <c r="DZ229" s="185" t="n"/>
      <c r="EA229" s="119">
        <f>IF(N($H229)&lt;21,"",IF(DU229="","",DU229+31))</f>
        <v/>
      </c>
      <c r="EB229" s="124">
        <f>IF(EA229="","",TODAY()-EA229)</f>
        <v/>
      </c>
      <c r="EC229" s="494" t="n"/>
      <c r="ED229" s="184" t="n"/>
      <c r="EE229" s="184">
        <f>IF(EA229="","SIN ESTADO",IF(EC229&lt;&gt;"","PAGA",IF(EB229&gt;0,"VENCIDA",IF(EB229&gt;=-5,"POR VENCER","AL DÍA"))))</f>
        <v/>
      </c>
      <c r="EF229" s="185" t="n"/>
      <c r="EG229" s="119">
        <f>IF(N($H229)&lt;22,"",IF(EA229="","",EA229+31))</f>
        <v/>
      </c>
      <c r="EH229" s="124">
        <f>IF(EG229="","",TODAY()-EG229)</f>
        <v/>
      </c>
      <c r="EI229" s="494" t="n"/>
      <c r="EJ229" s="184" t="n"/>
      <c r="EK229" s="184">
        <f>IF(EG229="","SIN ESTADO",IF(EI229&lt;&gt;"","PAGA",IF(EH229&gt;0,"VENCIDA",IF(EH229&gt;=-5,"POR VENCER","AL DÍA"))))</f>
        <v/>
      </c>
      <c r="EL229" s="185" t="n"/>
      <c r="EM229" s="119">
        <f>IF(N($H229)&lt;23,"",IF(EG229="","",EG229+31))</f>
        <v/>
      </c>
      <c r="EN229" s="124">
        <f>IF(EM229="","",TODAY()-EM229)</f>
        <v/>
      </c>
      <c r="EO229" s="494" t="n"/>
      <c r="EP229" s="184" t="n"/>
      <c r="EQ229" s="184">
        <f>IF(EM229="","SIN ESTADO",IF(EO229&lt;&gt;"","PAGA",IF(EN229&gt;0,"VENCIDA",IF(EN229&gt;=-5,"POR VENCER","AL DÍA"))))</f>
        <v/>
      </c>
      <c r="ER229" s="185" t="n"/>
      <c r="ES229" s="119">
        <f>IF(N($H229)&lt;24,"",IF(EM229="","",EM229+31))</f>
        <v/>
      </c>
      <c r="ET229" s="124">
        <f>IF(ES229="","",TODAY()-ES229)</f>
        <v/>
      </c>
      <c r="EU229" s="494" t="n"/>
      <c r="EV229" s="184" t="n"/>
      <c r="EW229" s="184">
        <f>IF(ES229="","SIN ESTADO",IF(EU229&lt;&gt;"","PAGA",IF(ET229&gt;0,"VENCIDA",IF(ET229&gt;=-5,"POR VENCER","AL DÍA"))))</f>
        <v/>
      </c>
      <c r="EX229" s="185" t="n"/>
      <c r="EY229" s="119">
        <f>IF(N($H229)&lt;25,"",IF(ES229="","",ES229+31))</f>
        <v/>
      </c>
      <c r="EZ229" s="124">
        <f>IF(EY229="","",TODAY()-EY229)</f>
        <v/>
      </c>
      <c r="FA229" s="494" t="n"/>
      <c r="FB229" s="184" t="n"/>
      <c r="FC229" s="184">
        <f>IF(EY229="","SIN ESTADO",IF(FA229&lt;&gt;"","PAGA",IF(EZ229&gt;0,"VENCIDA",IF(EZ229&gt;=-5,"POR VENCER","AL DÍA"))))</f>
        <v/>
      </c>
      <c r="FD229" s="185" t="n"/>
      <c r="FE229" s="119">
        <f>IF(N($H229)&lt;26,"",IF(EY229="","",EY229+31))</f>
        <v/>
      </c>
      <c r="FF229" s="124">
        <f>IF(FE229="","",TODAY()-FE229)</f>
        <v/>
      </c>
      <c r="FG229" s="494" t="n"/>
      <c r="FH229" s="184" t="n"/>
      <c r="FI229" s="184">
        <f>IF(FE229="","SIN ESTADO",IF(FG229&lt;&gt;"","PAGA",IF(FF229&gt;0,"VENCIDA",IF(FF229&gt;=-5,"POR VENCER","AL DÍA"))))</f>
        <v/>
      </c>
      <c r="FJ229" s="185" t="n"/>
      <c r="FK229" s="119">
        <f>IF(N($H229)&lt;27,"",IF(FE229="","",FE229+31))</f>
        <v/>
      </c>
      <c r="FL229" s="124">
        <f>IF(FK229="","",TODAY()-FK229)</f>
        <v/>
      </c>
      <c r="FM229" s="494" t="n"/>
      <c r="FN229" s="184" t="n"/>
      <c r="FO229" s="184">
        <f>IF(FK229="","SIN ESTADO",IF(FM229&lt;&gt;"","PAGA",IF(FL229&gt;0,"VENCIDA",IF(FL229&gt;=-5,"POR VENCER","AL DÍA"))))</f>
        <v/>
      </c>
      <c r="FP229" s="185" t="n"/>
      <c r="FQ229" s="119">
        <f>IF(N($H229)&lt;28,"",IF(FK229="","",FK229+31))</f>
        <v/>
      </c>
      <c r="FR229" s="124">
        <f>IF(FQ229="","",TODAY()-FQ229)</f>
        <v/>
      </c>
      <c r="FS229" s="494" t="n"/>
      <c r="FT229" s="184" t="n"/>
      <c r="FU229" s="184">
        <f>IF(FQ229="","SIN ESTADO",IF(FS229&lt;&gt;"","PAGA",IF(FR229&gt;0,"VENCIDA",IF(FR229&gt;=-5,"POR VENCER","AL DÍA"))))</f>
        <v/>
      </c>
      <c r="FV229" s="185" t="n"/>
      <c r="FW229" s="119">
        <f>IF(N($H229)&lt;29,"",IF(FQ229="","",FQ229+31))</f>
        <v/>
      </c>
      <c r="FX229" s="124">
        <f>IF(FW229="","",TODAY()-FW229)</f>
        <v/>
      </c>
      <c r="FY229" s="494" t="n"/>
      <c r="FZ229" s="184" t="n"/>
      <c r="GA229" s="184">
        <f>IF(FW229="","SIN ESTADO",IF(FY229&lt;&gt;"","PAGA",IF(FX229&gt;0,"VENCIDA",IF(FX229&gt;=-5,"POR VENCER","AL DÍA"))))</f>
        <v/>
      </c>
      <c r="GB229" s="185" t="n"/>
      <c r="GC229" s="119">
        <f>IF(N($H229)&lt;30,"",IF(FW229="","",FW229+31))</f>
        <v/>
      </c>
      <c r="GD229" s="124">
        <f>IF(GC229="","",TODAY()-GC229)</f>
        <v/>
      </c>
      <c r="GE229" s="494" t="n"/>
      <c r="GF229" s="184" t="n"/>
      <c r="GG229" s="184">
        <f>IF(GC229="","SIN ESTADO",IF(GE229&lt;&gt;"","PAGA",IF(GD229&gt;0,"VENCIDA",IF(GD229&gt;=-5,"POR VENCER","AL DÍA"))))</f>
        <v/>
      </c>
      <c r="GH229" s="185" t="n"/>
      <c r="GI229" s="119">
        <f>IF(N($H229)&lt;31,"",IF(GC229="","",GC229+31))</f>
        <v/>
      </c>
      <c r="GJ229" s="124">
        <f>IF(GI229="","",TODAY()-GI229)</f>
        <v/>
      </c>
      <c r="GK229" s="494" t="n"/>
      <c r="GL229" s="184" t="n"/>
      <c r="GM229" s="184">
        <f>IF(GI229="","SIN ESTADO",IF(GK229&lt;&gt;"","PAGA",IF(GJ229&gt;0,"VENCIDA",IF(GJ229&gt;=-5,"POR VENCER","AL DÍA"))))</f>
        <v/>
      </c>
      <c r="GN229" s="185" t="n"/>
      <c r="GO229" s="119">
        <f>IF(N($H229)&lt;32,"",IF(GI229="","",GI229+31))</f>
        <v/>
      </c>
      <c r="GP229" s="124">
        <f>IF(GO229="","",TODAY()-GO229)</f>
        <v/>
      </c>
      <c r="GQ229" s="494" t="n"/>
      <c r="GR229" s="184" t="n"/>
      <c r="GS229" s="184">
        <f>IF(GO229="","SIN ESTADO",IF(GQ229&lt;&gt;"","PAGA",IF(GP229&gt;0,"VENCIDA",IF(GP229&gt;=-5,"POR VENCER","AL DÍA"))))</f>
        <v/>
      </c>
      <c r="GT229" s="185" t="n"/>
      <c r="GU229" s="119">
        <f>IF(N($H229)&lt;33,"",IF(GO229="","",GO229+31))</f>
        <v/>
      </c>
      <c r="GV229" s="124">
        <f>IF(GU229="","",TODAY()-GU229)</f>
        <v/>
      </c>
      <c r="GW229" s="494" t="n"/>
      <c r="GX229" s="184" t="n"/>
      <c r="GY229" s="184">
        <f>IF(GU229="","SIN ESTADO",IF(GW229&lt;&gt;"","PAGA",IF(GV229&gt;0,"VENCIDA",IF(GV229&gt;=-5,"POR VENCER","AL DÍA"))))</f>
        <v/>
      </c>
      <c r="GZ229" s="185" t="n"/>
      <c r="HA229" s="119">
        <f>IF(N($H229)&lt;34,"",IF(GU229="","",GU229+31))</f>
        <v/>
      </c>
      <c r="HB229" s="124">
        <f>IF(HA229="","",TODAY()-HA229)</f>
        <v/>
      </c>
      <c r="HC229" s="494" t="n"/>
      <c r="HD229" s="184" t="n"/>
      <c r="HE229" s="184">
        <f>IF(HA229="","SIN ESTADO",IF(HC229&lt;&gt;"","PAGA",IF(HB229&gt;0,"VENCIDA",IF(HB229&gt;=-5,"POR VENCER","AL DÍA"))))</f>
        <v/>
      </c>
      <c r="HF229" s="185" t="n"/>
      <c r="HG229" s="119">
        <f>IF(N($H229)&lt;35,"",IF(HA229="","",HA229+31))</f>
        <v/>
      </c>
      <c r="HH229" s="124">
        <f>IF(HG229="","",TODAY()-HG229)</f>
        <v/>
      </c>
      <c r="HI229" s="494" t="n"/>
      <c r="HJ229" s="184" t="n"/>
      <c r="HK229" s="184">
        <f>IF(HG229="","SIN ESTADO",IF(HI229&lt;&gt;"","PAGA",IF(HH229&gt;0,"VENCIDA",IF(HH229&gt;=-5,"POR VENCER","AL DÍA"))))</f>
        <v/>
      </c>
      <c r="HL229" s="168" t="n"/>
      <c r="HM229" s="119">
        <f>IF(N($H229)&lt;36,"",IF(HG229="","",HG229+31))</f>
        <v/>
      </c>
      <c r="HN229" s="124">
        <f>IF(HM229="","",TODAY()-HM229)</f>
        <v/>
      </c>
      <c r="HO229" s="494" t="n"/>
      <c r="HP229" s="184" t="n"/>
      <c r="HQ229" s="184">
        <f>IF(HM229="","SIN ESTADO",IF(HO229&lt;&gt;"","PAGA",IF(HN229&gt;0,"VENCIDA",IF(HN229&gt;=-5,"POR VENCER","AL DÍA"))))</f>
        <v/>
      </c>
      <c r="HR229" s="168" t="n"/>
      <c r="HS229" s="169">
        <f>N229+T229+Z229+AF229+AL229+AR229+AX229+BD229+BJ229+BP229+BV229+CB229+CH229+CN229+CT229+CZ229+DF229+DL229+DR229+DX229+ED229+EJ229+EP229+EV229+FB229+FH229+FN229+FT229+FZ229+GF229+GL229+GR229+GX229+HD229+HJ229+HP229</f>
        <v/>
      </c>
      <c r="HU229" s="170">
        <f>IFERROR(N($J229),0)</f>
        <v/>
      </c>
      <c r="HW229" s="170">
        <f>SUMPRODUCT((MOD(COLUMN($M229:$HR229)-COLUMN($M229),6)=0)*ISNUMBER($M229:$HR229)*($M229:$HR229&gt;=RESUMEN!$C$26)*($M229:$HR229&lt;=RESUMEN!$C$27)*IFERROR(N($N229:$HS229),0))</f>
        <v/>
      </c>
      <c r="HX229" s="170">
        <f>SUMPRODUCT((MOD(COLUMN($M229:$HR229)-COLUMN($M229),6)=0)*ISNUMBER($M229:$HR229)*($M229:$HR229&gt;=RESUMEN!$C$26)*($M229:$HR229&lt;=RESUMEN!$C$27))</f>
        <v/>
      </c>
    </row>
    <row r="230" ht="15.75" customHeight="1" s="506">
      <c r="B230" s="113">
        <f>VENTAS!A229</f>
        <v/>
      </c>
      <c r="C230" s="236">
        <f>VENTAS!B229</f>
        <v/>
      </c>
      <c r="D230" s="53">
        <f>VENTAS!C229</f>
        <v/>
      </c>
      <c r="E230" s="114">
        <f>VENTAS!D229</f>
        <v/>
      </c>
      <c r="F230" s="114">
        <f>VENTAS!J229</f>
        <v/>
      </c>
      <c r="G230" s="494">
        <f>VENTAS!F229</f>
        <v/>
      </c>
      <c r="H230" s="479">
        <f>VENTAS!K229</f>
        <v/>
      </c>
      <c r="I230" s="479">
        <f>VENTAS!M229</f>
        <v/>
      </c>
      <c r="J230" s="184">
        <f>VENTAS!L229</f>
        <v/>
      </c>
      <c r="K230" s="119">
        <f>IF(N($H230)&lt;1,"",$G230+31)</f>
        <v/>
      </c>
      <c r="L230" s="124">
        <f>IF(K230="","",TODAY()-K230)</f>
        <v/>
      </c>
      <c r="M230" s="491" t="n">
        <v>45895</v>
      </c>
      <c r="N230" s="374" t="n">
        <v>1208300</v>
      </c>
      <c r="O230" s="184">
        <f>IF(K230="","SIN ESTADO",IF(M230&lt;&gt;"","PAGA",IF(L230&gt;0,"VENCIDA",IF(L230&gt;=-5,"POR VENCER","AL DÍA"))))</f>
        <v/>
      </c>
      <c r="P230" s="185" t="inlineStr">
        <is>
          <t>TRANSFERENCIA</t>
        </is>
      </c>
      <c r="Q230" s="119">
        <f>IF(N($H230)&lt;2,"",IF(K230="","",K230+31))</f>
        <v/>
      </c>
      <c r="R230" s="124">
        <f>IF(Q230="","",TODAY()-Q230)</f>
        <v/>
      </c>
      <c r="S230" s="470" t="n">
        <v>45929</v>
      </c>
      <c r="T230" s="184" t="n">
        <v>1208300</v>
      </c>
      <c r="U230" s="184">
        <f>IF(Q230="","SIN ESTADO",IF(S230&lt;&gt;"","PAGA",IF(R230&gt;0,"VENCIDA",IF(R230&gt;=-5,"POR VENCER","AL DÍA"))))</f>
        <v/>
      </c>
      <c r="V230" s="185" t="inlineStr">
        <is>
          <t>TRANSFERENCIA</t>
        </is>
      </c>
      <c r="W230" s="119">
        <f>IF(N($H230)&lt;3,"",IF(Q230="","",Q230+31))</f>
        <v/>
      </c>
      <c r="X230" s="124">
        <f>IF(W230="","",TODAY()-W230)</f>
        <v/>
      </c>
      <c r="Y230" s="471" t="n">
        <v>45960</v>
      </c>
      <c r="Z230" s="184" t="n">
        <v>1208300</v>
      </c>
      <c r="AA230" s="184">
        <f>IF(W230="","SIN ESTADO",IF(Y230&lt;&gt;"","PAGA",IF(X230&gt;0,"VENCIDA",IF(X230&gt;=-5,"POR VENCER","AL DÍA"))))</f>
        <v/>
      </c>
      <c r="AB230" s="185" t="inlineStr">
        <is>
          <t>TRANSFERENCIA</t>
        </is>
      </c>
      <c r="AC230" s="119">
        <f>IF(N($H230)&lt;4,"",IF(W230="","",W230+31))</f>
        <v/>
      </c>
      <c r="AD230" s="124">
        <f>IF(AC230="","",TODAY()-AC230)</f>
        <v/>
      </c>
      <c r="AE230" s="497" t="n">
        <v>45989</v>
      </c>
      <c r="AF230" s="184" t="n">
        <v>1208300</v>
      </c>
      <c r="AG230" s="184">
        <f>IF(AC230="","SIN ESTADO",IF(AE230&lt;&gt;"","PAGA",IF(AD230&gt;0,"VENCIDA",IF(AD230&gt;=-5,"POR VENCER","AL DÍA"))))</f>
        <v/>
      </c>
      <c r="AH230" s="185" t="inlineStr">
        <is>
          <t>TRANSFERENCIA</t>
        </is>
      </c>
      <c r="AI230" s="119">
        <f>IF(N($H230)&lt;5,"",IF(AC230="","",AC230+31))</f>
        <v/>
      </c>
      <c r="AJ230" s="124">
        <f>IF(AI230="","",TODAY()-AI230)</f>
        <v/>
      </c>
      <c r="AK230" s="471" t="n">
        <v>46020</v>
      </c>
      <c r="AL230" s="184" t="n">
        <v>1208300</v>
      </c>
      <c r="AM230" s="184">
        <f>IF(AI230="","SIN ESTADO",IF(AK230&lt;&gt;"","PAGA",IF(AJ230&gt;0,"VENCIDA",IF(AJ230&gt;=-5,"POR VENCER","AL DÍA"))))</f>
        <v/>
      </c>
      <c r="AN230" s="185" t="inlineStr">
        <is>
          <t>TRANSFERENCIA</t>
        </is>
      </c>
      <c r="AO230" s="119">
        <f>IF(N($H230)&lt;6,"",IF(AI230="","",AI230+31))</f>
        <v/>
      </c>
      <c r="AP230" s="124">
        <f>IF(AO230="","",TODAY()-AO230)</f>
        <v/>
      </c>
      <c r="AQ230" s="488" t="n">
        <v>46052</v>
      </c>
      <c r="AR230" s="184" t="n">
        <v>1208300</v>
      </c>
      <c r="AS230" s="184">
        <f>IF(AO230="","SIN ESTADO",IF(AQ230&lt;&gt;"","PAGA",IF(AP230&gt;0,"VENCIDA",IF(AP230&gt;=-5,"POR VENCER","AL DÍA"))))</f>
        <v/>
      </c>
      <c r="AT230" s="185" t="inlineStr">
        <is>
          <t>TRANSFERENCIA</t>
        </is>
      </c>
      <c r="AU230" s="119">
        <f>IF(N($H230)&lt;7,"",IF(AO230="","",AO230+31))</f>
        <v/>
      </c>
      <c r="AV230" s="124">
        <f>IF(AU230="","",TODAY()-AU230)</f>
        <v/>
      </c>
      <c r="AW230" s="471" t="n">
        <v>46080</v>
      </c>
      <c r="AX230" s="184" t="n">
        <v>1208300</v>
      </c>
      <c r="AY230" s="184">
        <f>IF(AU230="","SIN ESTADO",IF(AW230&lt;&gt;"","PAGA",IF(AV230&gt;0,"VENCIDA",IF(AV230&gt;=-5,"POR VENCER","AL DÍA"))))</f>
        <v/>
      </c>
      <c r="AZ230" s="185" t="inlineStr">
        <is>
          <t>TRANSFERENCIA</t>
        </is>
      </c>
      <c r="BA230" s="119">
        <f>IF(N($H230)&lt;8,"",IF(AU230="","",AU230+31))</f>
        <v/>
      </c>
      <c r="BB230" s="124">
        <f>IF(BA230="","",TODAY()-BA230)</f>
        <v/>
      </c>
      <c r="BC230" s="497" t="n">
        <v>46106</v>
      </c>
      <c r="BD230" s="184" t="n">
        <v>9000000</v>
      </c>
      <c r="BE230" s="184">
        <f>IF(BA230="","SIN ESTADO",IF(BC230&lt;&gt;"","PAGA",IF(BB230&gt;0,"VENCIDA",IF(BB230&gt;=-5,"POR VENCER","AL DÍA"))))</f>
        <v/>
      </c>
      <c r="BF230" s="185" t="inlineStr">
        <is>
          <t>TRANSFERENCIA</t>
        </is>
      </c>
      <c r="BG230" s="119">
        <f>IF(N($H230)&lt;9,"",IF(BA230="","",BA230+31))</f>
        <v/>
      </c>
      <c r="BH230" s="124">
        <f>IF(BG230="","",TODAY()-BG230)</f>
        <v/>
      </c>
      <c r="BI230" s="471" t="n">
        <v>46112</v>
      </c>
      <c r="BJ230" s="184" t="n">
        <v>1500000</v>
      </c>
      <c r="BK230" s="184">
        <f>IF(BG230="","SIN ESTADO",IF(BI230&lt;&gt;"","PAGA",IF(BH230&gt;0,"VENCIDA",IF(BH230&gt;=-5,"POR VENCER","AL DÍA"))))</f>
        <v/>
      </c>
      <c r="BL230" s="185" t="inlineStr">
        <is>
          <t>TRANSFERENCIA</t>
        </is>
      </c>
      <c r="BM230" s="119">
        <f>IF(N($H230)&lt;10,"",IF(BG230="","",BG230+31))</f>
        <v/>
      </c>
      <c r="BN230" s="124">
        <f>IF(BM230="","",TODAY()-BM230)</f>
        <v/>
      </c>
      <c r="BO230" s="494" t="n">
        <v>46147</v>
      </c>
      <c r="BP230" s="184" t="n">
        <v>1500000</v>
      </c>
      <c r="BQ230" s="184">
        <f>IF(BM230="","SIN ESTADO",IF(BO230&lt;&gt;"","PAGA",IF(BN230&gt;0,"VENCIDA",IF(BN230&gt;=-5,"POR VENCER","AL DÍA"))))</f>
        <v/>
      </c>
      <c r="BR230" s="185" t="inlineStr">
        <is>
          <t>TRANSFERENCIA</t>
        </is>
      </c>
      <c r="BS230" s="119">
        <f>IF(N($H230)&lt;11,"",IF(BM230="","",BM230+31))</f>
        <v/>
      </c>
      <c r="BT230" s="124">
        <f>IF(BS230="","",TODAY()-BS230)</f>
        <v/>
      </c>
      <c r="BU230" s="494" t="n">
        <v>46176</v>
      </c>
      <c r="BV230" s="184" t="n">
        <v>1300000</v>
      </c>
      <c r="BW230" s="184">
        <f>IF(BS230="","SIN ESTADO",IF(BU230&lt;&gt;"","PAGA",IF(BT230&gt;0,"VENCIDA",IF(BT230&gt;=-5,"POR VENCER","AL DÍA"))))</f>
        <v/>
      </c>
      <c r="BX230" s="185" t="inlineStr">
        <is>
          <t>TRANSFERENCIA</t>
        </is>
      </c>
      <c r="BY230" s="119">
        <f>IF(N($H230)&lt;12,"",IF(BS230="","",BS230+31))</f>
        <v/>
      </c>
      <c r="BZ230" s="124">
        <f>IF(BY230="","",TODAY()-BY230)</f>
        <v/>
      </c>
      <c r="CA230" s="494" t="n"/>
      <c r="CB230" s="184" t="n"/>
      <c r="CC230" s="184">
        <f>IF(BY230="","SIN ESTADO",IF(CA230&lt;&gt;"","PAGA",IF(BZ230&gt;0,"VENCIDA",IF(BZ230&gt;=-5,"POR VENCER","AL DÍA"))))</f>
        <v/>
      </c>
      <c r="CD230" s="185" t="n"/>
      <c r="CE230" s="119">
        <f>IF(N($H230)&lt;13,"",IF(BY230="","",BY230+31))</f>
        <v/>
      </c>
      <c r="CF230" s="124">
        <f>IF(CE230="","",TODAY()-CE230)</f>
        <v/>
      </c>
      <c r="CG230" s="494" t="n"/>
      <c r="CH230" s="184" t="n"/>
      <c r="CI230" s="184">
        <f>IF(CE230="","SIN ESTADO",IF(CG230&lt;&gt;"","PAGA",IF(CF230&gt;0,"VENCIDA",IF(CF230&gt;=-5,"POR VENCER","AL DÍA"))))</f>
        <v/>
      </c>
      <c r="CJ230" s="185" t="n"/>
      <c r="CK230" s="119">
        <f>IF(N($H230)&lt;14,"",IF(CE230="","",CE230+31))</f>
        <v/>
      </c>
      <c r="CL230" s="124">
        <f>IF(CK230="","",TODAY()-CK230)</f>
        <v/>
      </c>
      <c r="CM230" s="494" t="n"/>
      <c r="CN230" s="184" t="n"/>
      <c r="CO230" s="184">
        <f>IF(CK230="","SIN ESTADO",IF(CM230&lt;&gt;"","PAGA",IF(CL230&gt;0,"VENCIDA",IF(CL230&gt;=-5,"POR VENCER","AL DÍA"))))</f>
        <v/>
      </c>
      <c r="CP230" s="185" t="n"/>
      <c r="CQ230" s="119">
        <f>IF(N($H230)&lt;15,"",IF(CK230="","",CK230+31))</f>
        <v/>
      </c>
      <c r="CR230" s="124">
        <f>IF(CQ230="","",TODAY()-CQ230)</f>
        <v/>
      </c>
      <c r="CS230" s="494" t="n"/>
      <c r="CT230" s="184" t="n"/>
      <c r="CU230" s="184">
        <f>IF(CQ230="","SIN ESTADO",IF(CS230&lt;&gt;"","PAGA",IF(CR230&gt;0,"VENCIDA",IF(CR230&gt;=-5,"POR VENCER","AL DÍA"))))</f>
        <v/>
      </c>
      <c r="CV230" s="185" t="n"/>
      <c r="CW230" s="119">
        <f>IF(N($H230)&lt;16,"",IF(CQ230="","",CQ230+31))</f>
        <v/>
      </c>
      <c r="CX230" s="124">
        <f>IF(CW230="","",TODAY()-CW230)</f>
        <v/>
      </c>
      <c r="CY230" s="494" t="n"/>
      <c r="CZ230" s="184" t="n"/>
      <c r="DA230" s="184">
        <f>IF(CW230="","SIN ESTADO",IF(CY230&lt;&gt;"","PAGA",IF(CX230&gt;0,"VENCIDA",IF(CX230&gt;=-5,"POR VENCER","AL DÍA"))))</f>
        <v/>
      </c>
      <c r="DB230" s="185" t="n"/>
      <c r="DC230" s="119">
        <f>IF(N($H230)&lt;17,"",IF(CW230="","",CW230+31))</f>
        <v/>
      </c>
      <c r="DD230" s="124">
        <f>IF(DC230="","",TODAY()-DC230)</f>
        <v/>
      </c>
      <c r="DE230" s="494" t="n"/>
      <c r="DF230" s="184" t="n"/>
      <c r="DG230" s="184">
        <f>IF(DC230="","SIN ESTADO",IF(DE230&lt;&gt;"","PAGA",IF(DD230&gt;0,"VENCIDA",IF(DD230&gt;=-5,"POR VENCER","AL DÍA"))))</f>
        <v/>
      </c>
      <c r="DH230" s="185" t="n"/>
      <c r="DI230" s="119">
        <f>IF(N($H230)&lt;18,"",IF(DC230="","",DC230+31))</f>
        <v/>
      </c>
      <c r="DJ230" s="124">
        <f>IF(DI230="","",TODAY()-DI230)</f>
        <v/>
      </c>
      <c r="DK230" s="494" t="n"/>
      <c r="DL230" s="184" t="n"/>
      <c r="DM230" s="184">
        <f>IF(DI230="","SIN ESTADO",IF(DK230&lt;&gt;"","PAGA",IF(DJ230&gt;0,"VENCIDA",IF(DJ230&gt;=-5,"POR VENCER","AL DÍA"))))</f>
        <v/>
      </c>
      <c r="DN230" s="185" t="n"/>
      <c r="DO230" s="119">
        <f>IF(N($H230)&lt;19,"",IF(DI230="","",DI230+31))</f>
        <v/>
      </c>
      <c r="DP230" s="124">
        <f>IF(DO230="","",TODAY()-DO230)</f>
        <v/>
      </c>
      <c r="DQ230" s="494" t="n"/>
      <c r="DR230" s="184" t="n"/>
      <c r="DS230" s="184">
        <f>IF(DO230="","SIN ESTADO",IF(DQ230&lt;&gt;"","PAGA",IF(DP230&gt;0,"VENCIDA",IF(DP230&gt;=-5,"POR VENCER","AL DÍA"))))</f>
        <v/>
      </c>
      <c r="DT230" s="185" t="n"/>
      <c r="DU230" s="119">
        <f>IF(N($H230)&lt;20,"",IF(DO230="","",DO230+31))</f>
        <v/>
      </c>
      <c r="DV230" s="124">
        <f>IF(DU230="","",TODAY()-DU230)</f>
        <v/>
      </c>
      <c r="DW230" s="494" t="n"/>
      <c r="DX230" s="184" t="n"/>
      <c r="DY230" s="184">
        <f>IF(DU230="","SIN ESTADO",IF(DW230&lt;&gt;"","PAGA",IF(DV230&gt;0,"VENCIDA",IF(DV230&gt;=-5,"POR VENCER","AL DÍA"))))</f>
        <v/>
      </c>
      <c r="DZ230" s="185" t="n"/>
      <c r="EA230" s="119">
        <f>IF(N($H230)&lt;21,"",IF(DU230="","",DU230+31))</f>
        <v/>
      </c>
      <c r="EB230" s="124">
        <f>IF(EA230="","",TODAY()-EA230)</f>
        <v/>
      </c>
      <c r="EC230" s="494" t="n"/>
      <c r="ED230" s="184" t="n"/>
      <c r="EE230" s="184">
        <f>IF(EA230="","SIN ESTADO",IF(EC230&lt;&gt;"","PAGA",IF(EB230&gt;0,"VENCIDA",IF(EB230&gt;=-5,"POR VENCER","AL DÍA"))))</f>
        <v/>
      </c>
      <c r="EF230" s="185" t="n"/>
      <c r="EG230" s="119">
        <f>IF(N($H230)&lt;22,"",IF(EA230="","",EA230+31))</f>
        <v/>
      </c>
      <c r="EH230" s="124">
        <f>IF(EG230="","",TODAY()-EG230)</f>
        <v/>
      </c>
      <c r="EI230" s="494" t="n"/>
      <c r="EJ230" s="184" t="n"/>
      <c r="EK230" s="184">
        <f>IF(EG230="","SIN ESTADO",IF(EI230&lt;&gt;"","PAGA",IF(EH230&gt;0,"VENCIDA",IF(EH230&gt;=-5,"POR VENCER","AL DÍA"))))</f>
        <v/>
      </c>
      <c r="EL230" s="185" t="n"/>
      <c r="EM230" s="119">
        <f>IF(N($H230)&lt;23,"",IF(EG230="","",EG230+31))</f>
        <v/>
      </c>
      <c r="EN230" s="124">
        <f>IF(EM230="","",TODAY()-EM230)</f>
        <v/>
      </c>
      <c r="EO230" s="494" t="n"/>
      <c r="EP230" s="184" t="n"/>
      <c r="EQ230" s="184">
        <f>IF(EM230="","SIN ESTADO",IF(EO230&lt;&gt;"","PAGA",IF(EN230&gt;0,"VENCIDA",IF(EN230&gt;=-5,"POR VENCER","AL DÍA"))))</f>
        <v/>
      </c>
      <c r="ER230" s="185" t="n"/>
      <c r="ES230" s="119">
        <f>IF(N($H230)&lt;24,"",IF(EM230="","",EM230+31))</f>
        <v/>
      </c>
      <c r="ET230" s="124">
        <f>IF(ES230="","",TODAY()-ES230)</f>
        <v/>
      </c>
      <c r="EU230" s="494" t="n"/>
      <c r="EV230" s="184" t="n"/>
      <c r="EW230" s="184">
        <f>IF(ES230="","SIN ESTADO",IF(EU230&lt;&gt;"","PAGA",IF(ET230&gt;0,"VENCIDA",IF(ET230&gt;=-5,"POR VENCER","AL DÍA"))))</f>
        <v/>
      </c>
      <c r="EX230" s="185" t="n"/>
      <c r="EY230" s="119">
        <f>IF(N($H230)&lt;25,"",IF(ES230="","",ES230+31))</f>
        <v/>
      </c>
      <c r="EZ230" s="124">
        <f>IF(EY230="","",TODAY()-EY230)</f>
        <v/>
      </c>
      <c r="FA230" s="494" t="n"/>
      <c r="FB230" s="184" t="n"/>
      <c r="FC230" s="184">
        <f>IF(EY230="","SIN ESTADO",IF(FA230&lt;&gt;"","PAGA",IF(EZ230&gt;0,"VENCIDA",IF(EZ230&gt;=-5,"POR VENCER","AL DÍA"))))</f>
        <v/>
      </c>
      <c r="FD230" s="185" t="n"/>
      <c r="FE230" s="119">
        <f>IF(N($H230)&lt;26,"",IF(EY230="","",EY230+31))</f>
        <v/>
      </c>
      <c r="FF230" s="124">
        <f>IF(FE230="","",TODAY()-FE230)</f>
        <v/>
      </c>
      <c r="FG230" s="494" t="n"/>
      <c r="FH230" s="184" t="n"/>
      <c r="FI230" s="184">
        <f>IF(FE230="","SIN ESTADO",IF(FG230&lt;&gt;"","PAGA",IF(FF230&gt;0,"VENCIDA",IF(FF230&gt;=-5,"POR VENCER","AL DÍA"))))</f>
        <v/>
      </c>
      <c r="FJ230" s="185" t="n"/>
      <c r="FK230" s="119">
        <f>IF(N($H230)&lt;27,"",IF(FE230="","",FE230+31))</f>
        <v/>
      </c>
      <c r="FL230" s="124">
        <f>IF(FK230="","",TODAY()-FK230)</f>
        <v/>
      </c>
      <c r="FM230" s="494" t="n"/>
      <c r="FN230" s="184" t="n"/>
      <c r="FO230" s="184">
        <f>IF(FK230="","SIN ESTADO",IF(FM230&lt;&gt;"","PAGA",IF(FL230&gt;0,"VENCIDA",IF(FL230&gt;=-5,"POR VENCER","AL DÍA"))))</f>
        <v/>
      </c>
      <c r="FP230" s="185" t="n"/>
      <c r="FQ230" s="119">
        <f>IF(N($H230)&lt;28,"",IF(FK230="","",FK230+31))</f>
        <v/>
      </c>
      <c r="FR230" s="124">
        <f>IF(FQ230="","",TODAY()-FQ230)</f>
        <v/>
      </c>
      <c r="FS230" s="494" t="n"/>
      <c r="FT230" s="184" t="n"/>
      <c r="FU230" s="184">
        <f>IF(FQ230="","SIN ESTADO",IF(FS230&lt;&gt;"","PAGA",IF(FR230&gt;0,"VENCIDA",IF(FR230&gt;=-5,"POR VENCER","AL DÍA"))))</f>
        <v/>
      </c>
      <c r="FV230" s="185" t="n"/>
      <c r="FW230" s="119">
        <f>IF(N($H230)&lt;29,"",IF(FQ230="","",FQ230+31))</f>
        <v/>
      </c>
      <c r="FX230" s="124">
        <f>IF(FW230="","",TODAY()-FW230)</f>
        <v/>
      </c>
      <c r="FY230" s="494" t="n"/>
      <c r="FZ230" s="184" t="n"/>
      <c r="GA230" s="184">
        <f>IF(FW230="","SIN ESTADO",IF(FY230&lt;&gt;"","PAGA",IF(FX230&gt;0,"VENCIDA",IF(FX230&gt;=-5,"POR VENCER","AL DÍA"))))</f>
        <v/>
      </c>
      <c r="GB230" s="185" t="n"/>
      <c r="GC230" s="119">
        <f>IF(N($H230)&lt;30,"",IF(FW230="","",FW230+31))</f>
        <v/>
      </c>
      <c r="GD230" s="124">
        <f>IF(GC230="","",TODAY()-GC230)</f>
        <v/>
      </c>
      <c r="GE230" s="494" t="n"/>
      <c r="GF230" s="184" t="n"/>
      <c r="GG230" s="184">
        <f>IF(GC230="","SIN ESTADO",IF(GE230&lt;&gt;"","PAGA",IF(GD230&gt;0,"VENCIDA",IF(GD230&gt;=-5,"POR VENCER","AL DÍA"))))</f>
        <v/>
      </c>
      <c r="GH230" s="185" t="n"/>
      <c r="GI230" s="119">
        <f>IF(N($H230)&lt;31,"",IF(GC230="","",GC230+31))</f>
        <v/>
      </c>
      <c r="GJ230" s="124">
        <f>IF(GI230="","",TODAY()-GI230)</f>
        <v/>
      </c>
      <c r="GK230" s="494" t="n"/>
      <c r="GL230" s="184" t="n"/>
      <c r="GM230" s="184">
        <f>IF(GI230="","SIN ESTADO",IF(GK230&lt;&gt;"","PAGA",IF(GJ230&gt;0,"VENCIDA",IF(GJ230&gt;=-5,"POR VENCER","AL DÍA"))))</f>
        <v/>
      </c>
      <c r="GN230" s="185" t="n"/>
      <c r="GO230" s="119">
        <f>IF(N($H230)&lt;32,"",IF(GI230="","",GI230+31))</f>
        <v/>
      </c>
      <c r="GP230" s="124">
        <f>IF(GO230="","",TODAY()-GO230)</f>
        <v/>
      </c>
      <c r="GQ230" s="494" t="n"/>
      <c r="GR230" s="184" t="n"/>
      <c r="GS230" s="184">
        <f>IF(GO230="","SIN ESTADO",IF(GQ230&lt;&gt;"","PAGA",IF(GP230&gt;0,"VENCIDA",IF(GP230&gt;=-5,"POR VENCER","AL DÍA"))))</f>
        <v/>
      </c>
      <c r="GT230" s="185" t="n"/>
      <c r="GU230" s="119">
        <f>IF(N($H230)&lt;33,"",IF(GO230="","",GO230+31))</f>
        <v/>
      </c>
      <c r="GV230" s="124">
        <f>IF(GU230="","",TODAY()-GU230)</f>
        <v/>
      </c>
      <c r="GW230" s="494" t="n"/>
      <c r="GX230" s="184" t="n"/>
      <c r="GY230" s="184">
        <f>IF(GU230="","SIN ESTADO",IF(GW230&lt;&gt;"","PAGA",IF(GV230&gt;0,"VENCIDA",IF(GV230&gt;=-5,"POR VENCER","AL DÍA"))))</f>
        <v/>
      </c>
      <c r="GZ230" s="185" t="n"/>
      <c r="HA230" s="119">
        <f>IF(N($H230)&lt;34,"",IF(GU230="","",GU230+31))</f>
        <v/>
      </c>
      <c r="HB230" s="124">
        <f>IF(HA230="","",TODAY()-HA230)</f>
        <v/>
      </c>
      <c r="HC230" s="494" t="n"/>
      <c r="HD230" s="184" t="n"/>
      <c r="HE230" s="184">
        <f>IF(HA230="","SIN ESTADO",IF(HC230&lt;&gt;"","PAGA",IF(HB230&gt;0,"VENCIDA",IF(HB230&gt;=-5,"POR VENCER","AL DÍA"))))</f>
        <v/>
      </c>
      <c r="HF230" s="185" t="n"/>
      <c r="HG230" s="119">
        <f>IF(N($H230)&lt;35,"",IF(HA230="","",HA230+31))</f>
        <v/>
      </c>
      <c r="HH230" s="124">
        <f>IF(HG230="","",TODAY()-HG230)</f>
        <v/>
      </c>
      <c r="HI230" s="494" t="n"/>
      <c r="HJ230" s="184" t="n"/>
      <c r="HK230" s="184">
        <f>IF(HG230="","SIN ESTADO",IF(HI230&lt;&gt;"","PAGA",IF(HH230&gt;0,"VENCIDA",IF(HH230&gt;=-5,"POR VENCER","AL DÍA"))))</f>
        <v/>
      </c>
      <c r="HL230" s="168" t="n"/>
      <c r="HM230" s="119">
        <f>IF(N($H230)&lt;36,"",IF(HG230="","",HG230+31))</f>
        <v/>
      </c>
      <c r="HN230" s="124">
        <f>IF(HM230="","",TODAY()-HM230)</f>
        <v/>
      </c>
      <c r="HO230" s="494" t="n"/>
      <c r="HP230" s="184" t="n"/>
      <c r="HQ230" s="184">
        <f>IF(HM230="","SIN ESTADO",IF(HO230&lt;&gt;"","PAGA",IF(HN230&gt;0,"VENCIDA",IF(HN230&gt;=-5,"POR VENCER","AL DÍA"))))</f>
        <v/>
      </c>
      <c r="HR230" s="168" t="n"/>
      <c r="HS230" s="169">
        <f>N230+T230+Z230+AF230+AL230+AR230+AX230+BD230+BJ230+BP230+BV230+CB230+CH230+CN230+CT230+CZ230+DF230+DL230+DR230+DX230+ED230+EJ230+EP230+EV230+FB230+FH230+FN230+FT230+FZ230+GF230+GL230+GR230+GX230+HD230+HJ230+HP230</f>
        <v/>
      </c>
      <c r="HU230" s="170">
        <f>IFERROR(N($J230),0)</f>
        <v/>
      </c>
      <c r="HW230" s="170">
        <f>SUMPRODUCT((MOD(COLUMN($M230:$HR230)-COLUMN($M230),6)=0)*ISNUMBER($M230:$HR230)*($M230:$HR230&gt;=RESUMEN!$C$26)*($M230:$HR230&lt;=RESUMEN!$C$27)*IFERROR(N($N230:$HS230),0))</f>
        <v/>
      </c>
      <c r="HX230" s="170">
        <f>SUMPRODUCT((MOD(COLUMN($M230:$HR230)-COLUMN($M230),6)=0)*ISNUMBER($M230:$HR230)*($M230:$HR230&gt;=RESUMEN!$C$26)*($M230:$HR230&lt;=RESUMEN!$C$27))</f>
        <v/>
      </c>
    </row>
    <row r="231" ht="15.75" customHeight="1" s="506">
      <c r="B231" s="113">
        <f>VENTAS!A230</f>
        <v/>
      </c>
      <c r="C231" s="236">
        <f>VENTAS!B230</f>
        <v/>
      </c>
      <c r="D231" s="53">
        <f>VENTAS!C230</f>
        <v/>
      </c>
      <c r="E231" s="114">
        <f>VENTAS!D230</f>
        <v/>
      </c>
      <c r="F231" s="114">
        <f>VENTAS!J230</f>
        <v/>
      </c>
      <c r="G231" s="494">
        <f>VENTAS!F230</f>
        <v/>
      </c>
      <c r="H231" s="479">
        <f>VENTAS!K230</f>
        <v/>
      </c>
      <c r="I231" s="479">
        <f>VENTAS!M230</f>
        <v/>
      </c>
      <c r="J231" s="184">
        <f>VENTAS!L230</f>
        <v/>
      </c>
      <c r="K231" s="119">
        <f>IF(N($H231)&lt;1,"",$G231+31)</f>
        <v/>
      </c>
      <c r="L231" s="124">
        <f>IF(K231="","",TODAY()-K231)</f>
        <v/>
      </c>
      <c r="M231" s="469" t="n">
        <v>45901</v>
      </c>
      <c r="N231" s="374" t="n">
        <v>1000000</v>
      </c>
      <c r="O231" s="184">
        <f>IF(K231="","SIN ESTADO",IF(M231&lt;&gt;"","PAGA",IF(L231&gt;0,"VENCIDA",IF(L231&gt;=-5,"POR VENCER","AL DÍA"))))</f>
        <v/>
      </c>
      <c r="P231" s="185" t="inlineStr">
        <is>
          <t>TRANSFERENCIA</t>
        </is>
      </c>
      <c r="Q231" s="119">
        <f>IF(N($H231)&lt;2,"",IF(K231="","",K231+31))</f>
        <v/>
      </c>
      <c r="R231" s="124">
        <f>IF(Q231="","",TODAY()-Q231)</f>
        <v/>
      </c>
      <c r="S231" s="470" t="n">
        <v>45931</v>
      </c>
      <c r="T231" s="184" t="n">
        <v>1000000</v>
      </c>
      <c r="U231" s="184">
        <f>IF(Q231="","SIN ESTADO",IF(S231&lt;&gt;"","PAGA",IF(R231&gt;0,"VENCIDA",IF(R231&gt;=-5,"POR VENCER","AL DÍA"))))</f>
        <v/>
      </c>
      <c r="V231" s="185" t="inlineStr">
        <is>
          <t>TRANSFERENCIA</t>
        </is>
      </c>
      <c r="W231" s="119">
        <f>IF(N($H231)&lt;3,"",IF(Q231="","",Q231+31))</f>
        <v/>
      </c>
      <c r="X231" s="124">
        <f>IF(W231="","",TODAY()-W231)</f>
        <v/>
      </c>
      <c r="Y231" s="471" t="n">
        <v>45965</v>
      </c>
      <c r="Z231" s="184" t="n">
        <v>1000000</v>
      </c>
      <c r="AA231" s="184">
        <f>IF(W231="","SIN ESTADO",IF(Y231&lt;&gt;"","PAGA",IF(X231&gt;0,"VENCIDA",IF(X231&gt;=-5,"POR VENCER","AL DÍA"))))</f>
        <v/>
      </c>
      <c r="AB231" s="185" t="inlineStr">
        <is>
          <t>TRANSFERENCIA</t>
        </is>
      </c>
      <c r="AC231" s="119">
        <f>IF(N($H231)&lt;4,"",IF(W231="","",W231+31))</f>
        <v/>
      </c>
      <c r="AD231" s="124">
        <f>IF(AC231="","",TODAY()-AC231)</f>
        <v/>
      </c>
      <c r="AE231" s="497" t="n">
        <v>45998</v>
      </c>
      <c r="AF231" s="184" t="n">
        <v>1000000</v>
      </c>
      <c r="AG231" s="184">
        <f>IF(AC231="","SIN ESTADO",IF(AE231&lt;&gt;"","PAGA",IF(AD231&gt;0,"VENCIDA",IF(AD231&gt;=-5,"POR VENCER","AL DÍA"))))</f>
        <v/>
      </c>
      <c r="AH231" s="185" t="inlineStr">
        <is>
          <t>TRANSFERENCIA</t>
        </is>
      </c>
      <c r="AI231" s="119">
        <f>IF(N($H231)&lt;5,"",IF(AC231="","",AC231+31))</f>
        <v/>
      </c>
      <c r="AJ231" s="124">
        <f>IF(AI231="","",TODAY()-AI231)</f>
        <v/>
      </c>
      <c r="AK231" s="471" t="n">
        <v>46027</v>
      </c>
      <c r="AL231" s="184" t="n">
        <v>1000000</v>
      </c>
      <c r="AM231" s="184">
        <f>IF(AI231="","SIN ESTADO",IF(AK231&lt;&gt;"","PAGA",IF(AJ231&gt;0,"VENCIDA",IF(AJ231&gt;=-5,"POR VENCER","AL DÍA"))))</f>
        <v/>
      </c>
      <c r="AN231" s="185" t="inlineStr">
        <is>
          <t>TRANSFERENCIA</t>
        </is>
      </c>
      <c r="AO231" s="119">
        <f>IF(N($H231)&lt;6,"",IF(AI231="","",AI231+31))</f>
        <v/>
      </c>
      <c r="AP231" s="124">
        <f>IF(AO231="","",TODAY()-AO231)</f>
        <v/>
      </c>
      <c r="AQ231" s="488" t="n">
        <v>46057</v>
      </c>
      <c r="AR231" s="184" t="n">
        <v>1000000</v>
      </c>
      <c r="AS231" s="184">
        <f>IF(AO231="","SIN ESTADO",IF(AQ231&lt;&gt;"","PAGA",IF(AP231&gt;0,"VENCIDA",IF(AP231&gt;=-5,"POR VENCER","AL DÍA"))))</f>
        <v/>
      </c>
      <c r="AT231" s="185" t="inlineStr">
        <is>
          <t>TRANSFERENCIA</t>
        </is>
      </c>
      <c r="AU231" s="119">
        <f>IF(N($H231)&lt;7,"",IF(AO231="","",AO231+31))</f>
        <v/>
      </c>
      <c r="AV231" s="124">
        <f>IF(AU231="","",TODAY()-AU231)</f>
        <v/>
      </c>
      <c r="AW231" s="471" t="n">
        <v>46084</v>
      </c>
      <c r="AX231" s="184" t="n">
        <v>1000000</v>
      </c>
      <c r="AY231" s="184">
        <f>IF(AU231="","SIN ESTADO",IF(AW231&lt;&gt;"","PAGA",IF(AV231&gt;0,"VENCIDA",IF(AV231&gt;=-5,"POR VENCER","AL DÍA"))))</f>
        <v/>
      </c>
      <c r="AZ231" s="185" t="inlineStr">
        <is>
          <t>TRANSFERENCIA</t>
        </is>
      </c>
      <c r="BA231" s="119">
        <f>IF(N($H231)&lt;8,"",IF(AU231="","",AU231+31))</f>
        <v/>
      </c>
      <c r="BB231" s="124">
        <f>IF(BA231="","",TODAY()-BA231)</f>
        <v/>
      </c>
      <c r="BC231" s="497" t="n">
        <v>46116</v>
      </c>
      <c r="BD231" s="184" t="n">
        <v>1000000</v>
      </c>
      <c r="BE231" s="184">
        <f>IF(BA231="","SIN ESTADO",IF(BC231&lt;&gt;"","PAGA",IF(BB231&gt;0,"VENCIDA",IF(BB231&gt;=-5,"POR VENCER","AL DÍA"))))</f>
        <v/>
      </c>
      <c r="BF231" s="185" t="inlineStr">
        <is>
          <t>TRANSFERENCIA</t>
        </is>
      </c>
      <c r="BG231" s="119">
        <f>IF(N($H231)&lt;9,"",IF(BA231="","",BA231+31))</f>
        <v/>
      </c>
      <c r="BH231" s="124">
        <f>IF(BG231="","",TODAY()-BG231)</f>
        <v/>
      </c>
      <c r="BI231" s="494" t="n">
        <v>46146</v>
      </c>
      <c r="BJ231" s="184" t="n">
        <v>1000000</v>
      </c>
      <c r="BK231" s="184">
        <f>IF(BG231="","SIN ESTADO",IF(BI231&lt;&gt;"","PAGA",IF(BH231&gt;0,"VENCIDA",IF(BH231&gt;=-5,"POR VENCER","AL DÍA"))))</f>
        <v/>
      </c>
      <c r="BL231" s="185" t="inlineStr">
        <is>
          <t>TRANSFERENCIA</t>
        </is>
      </c>
      <c r="BM231" s="119">
        <f>IF(N($H231)&lt;10,"",IF(BG231="","",BG231+31))</f>
        <v/>
      </c>
      <c r="BN231" s="124">
        <f>IF(BM231="","",TODAY()-BM231)</f>
        <v/>
      </c>
      <c r="BO231" s="494" t="n">
        <v>46177</v>
      </c>
      <c r="BP231" s="184" t="n">
        <v>1000000</v>
      </c>
      <c r="BQ231" s="184">
        <f>IF(BM231="","SIN ESTADO",IF(BO231&lt;&gt;"","PAGA",IF(BN231&gt;0,"VENCIDA",IF(BN231&gt;=-5,"POR VENCER","AL DÍA"))))</f>
        <v/>
      </c>
      <c r="BR231" s="185" t="inlineStr">
        <is>
          <t>TRANSFERENCIA</t>
        </is>
      </c>
      <c r="BS231" s="119">
        <f>IF(N($H231)&lt;11,"",IF(BM231="","",BM231+31))</f>
        <v/>
      </c>
      <c r="BT231" s="124">
        <f>IF(BS231="","",TODAY()-BS231)</f>
        <v/>
      </c>
      <c r="BU231" s="494" t="n">
        <v>46210</v>
      </c>
      <c r="BV231" s="184" t="n">
        <v>1000000</v>
      </c>
      <c r="BW231" s="184">
        <f>IF(BS231="","SIN ESTADO",IF(BU231&lt;&gt;"","PAGA",IF(BT231&gt;0,"VENCIDA",IF(BT231&gt;=-5,"POR VENCER","AL DÍA"))))</f>
        <v/>
      </c>
      <c r="BX231" s="185" t="inlineStr">
        <is>
          <t>TRANSFERENCIA</t>
        </is>
      </c>
      <c r="BY231" s="119">
        <f>IF(N($H231)&lt;12,"",IF(BS231="","",BS231+31))</f>
        <v/>
      </c>
      <c r="BZ231" s="124">
        <f>IF(BY231="","",TODAY()-BY231)</f>
        <v/>
      </c>
      <c r="CA231" s="494" t="n">
        <v>46237</v>
      </c>
      <c r="CB231" s="184" t="n">
        <v>1000000</v>
      </c>
      <c r="CC231" s="184">
        <f>IF(BY231="","SIN ESTADO",IF(CA231&lt;&gt;"","PAGA",IF(BZ231&gt;0,"VENCIDA",IF(BZ231&gt;=-5,"POR VENCER","AL DÍA"))))</f>
        <v/>
      </c>
      <c r="CD231" s="185" t="inlineStr">
        <is>
          <t>TRANSFERENCIA</t>
        </is>
      </c>
      <c r="CE231" s="119">
        <f>IF(N($H231)&lt;13,"",IF(BY231="","",BY231+31))</f>
        <v/>
      </c>
      <c r="CF231" s="124">
        <f>IF(CE231="","",TODAY()-CE231)</f>
        <v/>
      </c>
      <c r="CG231" s="494" t="n">
        <v>46269</v>
      </c>
      <c r="CH231" s="184" t="n">
        <v>1000000</v>
      </c>
      <c r="CI231" s="184">
        <f>IF(CE231="","SIN ESTADO",IF(CG231&lt;&gt;"","PAGA",IF(CF231&gt;0,"VENCIDA",IF(CF231&gt;=-5,"POR VENCER","AL DÍA"))))</f>
        <v/>
      </c>
      <c r="CJ231" s="185" t="inlineStr">
        <is>
          <t>TRANSFERENCIA</t>
        </is>
      </c>
      <c r="CK231" s="119">
        <f>IF(N($H231)&lt;14,"",IF(CE231="","",CE231+31))</f>
        <v/>
      </c>
      <c r="CL231" s="124">
        <f>IF(CK231="","",TODAY()-CK231)</f>
        <v/>
      </c>
      <c r="CM231" s="494" t="n"/>
      <c r="CN231" s="184" t="n"/>
      <c r="CO231" s="184">
        <f>IF(CK231="","SIN ESTADO",IF(CM231&lt;&gt;"","PAGA",IF(CL231&gt;0,"VENCIDA",IF(CL231&gt;=-5,"POR VENCER","AL DÍA"))))</f>
        <v/>
      </c>
      <c r="CP231" s="185" t="n"/>
      <c r="CQ231" s="119">
        <f>IF(N($H231)&lt;15,"",IF(CK231="","",CK231+31))</f>
        <v/>
      </c>
      <c r="CR231" s="124">
        <f>IF(CQ231="","",TODAY()-CQ231)</f>
        <v/>
      </c>
      <c r="CS231" s="494" t="n"/>
      <c r="CT231" s="184" t="n"/>
      <c r="CU231" s="184">
        <f>IF(CQ231="","SIN ESTADO",IF(CS231&lt;&gt;"","PAGA",IF(CR231&gt;0,"VENCIDA",IF(CR231&gt;=-5,"POR VENCER","AL DÍA"))))</f>
        <v/>
      </c>
      <c r="CV231" s="185" t="n"/>
      <c r="CW231" s="119">
        <f>IF(N($H231)&lt;16,"",IF(CQ231="","",CQ231+31))</f>
        <v/>
      </c>
      <c r="CX231" s="124">
        <f>IF(CW231="","",TODAY()-CW231)</f>
        <v/>
      </c>
      <c r="CY231" s="494" t="n"/>
      <c r="CZ231" s="184" t="n"/>
      <c r="DA231" s="184">
        <f>IF(CW231="","SIN ESTADO",IF(CY231&lt;&gt;"","PAGA",IF(CX231&gt;0,"VENCIDA",IF(CX231&gt;=-5,"POR VENCER","AL DÍA"))))</f>
        <v/>
      </c>
      <c r="DB231" s="185" t="n"/>
      <c r="DC231" s="119">
        <f>IF(N($H231)&lt;17,"",IF(CW231="","",CW231+31))</f>
        <v/>
      </c>
      <c r="DD231" s="124">
        <f>IF(DC231="","",TODAY()-DC231)</f>
        <v/>
      </c>
      <c r="DE231" s="494" t="n"/>
      <c r="DF231" s="184" t="n"/>
      <c r="DG231" s="184">
        <f>IF(DC231="","SIN ESTADO",IF(DE231&lt;&gt;"","PAGA",IF(DD231&gt;0,"VENCIDA",IF(DD231&gt;=-5,"POR VENCER","AL DÍA"))))</f>
        <v/>
      </c>
      <c r="DH231" s="185" t="n"/>
      <c r="DI231" s="119">
        <f>IF(N($H231)&lt;18,"",IF(DC231="","",DC231+31))</f>
        <v/>
      </c>
      <c r="DJ231" s="124">
        <f>IF(DI231="","",TODAY()-DI231)</f>
        <v/>
      </c>
      <c r="DK231" s="494" t="n"/>
      <c r="DL231" s="184" t="n"/>
      <c r="DM231" s="184">
        <f>IF(DI231="","SIN ESTADO",IF(DK231&lt;&gt;"","PAGA",IF(DJ231&gt;0,"VENCIDA",IF(DJ231&gt;=-5,"POR VENCER","AL DÍA"))))</f>
        <v/>
      </c>
      <c r="DN231" s="185" t="n"/>
      <c r="DO231" s="119">
        <f>IF(N($H231)&lt;19,"",IF(DI231="","",DI231+31))</f>
        <v/>
      </c>
      <c r="DP231" s="124">
        <f>IF(DO231="","",TODAY()-DO231)</f>
        <v/>
      </c>
      <c r="DQ231" s="494" t="n"/>
      <c r="DR231" s="184" t="n"/>
      <c r="DS231" s="184">
        <f>IF(DO231="","SIN ESTADO",IF(DQ231&lt;&gt;"","PAGA",IF(DP231&gt;0,"VENCIDA",IF(DP231&gt;=-5,"POR VENCER","AL DÍA"))))</f>
        <v/>
      </c>
      <c r="DT231" s="185" t="n"/>
      <c r="DU231" s="119">
        <f>IF(N($H231)&lt;20,"",IF(DO231="","",DO231+31))</f>
        <v/>
      </c>
      <c r="DV231" s="124">
        <f>IF(DU231="","",TODAY()-DU231)</f>
        <v/>
      </c>
      <c r="DW231" s="494" t="n"/>
      <c r="DX231" s="184" t="n"/>
      <c r="DY231" s="184">
        <f>IF(DU231="","SIN ESTADO",IF(DW231&lt;&gt;"","PAGA",IF(DV231&gt;0,"VENCIDA",IF(DV231&gt;=-5,"POR VENCER","AL DÍA"))))</f>
        <v/>
      </c>
      <c r="DZ231" s="185" t="n"/>
      <c r="EA231" s="119">
        <f>IF(N($H231)&lt;21,"",IF(DU231="","",DU231+31))</f>
        <v/>
      </c>
      <c r="EB231" s="124">
        <f>IF(EA231="","",TODAY()-EA231)</f>
        <v/>
      </c>
      <c r="EC231" s="494" t="n"/>
      <c r="ED231" s="184" t="n"/>
      <c r="EE231" s="184">
        <f>IF(EA231="","SIN ESTADO",IF(EC231&lt;&gt;"","PAGA",IF(EB231&gt;0,"VENCIDA",IF(EB231&gt;=-5,"POR VENCER","AL DÍA"))))</f>
        <v/>
      </c>
      <c r="EF231" s="185" t="n"/>
      <c r="EG231" s="119">
        <f>IF(N($H231)&lt;22,"",IF(EA231="","",EA231+31))</f>
        <v/>
      </c>
      <c r="EH231" s="124">
        <f>IF(EG231="","",TODAY()-EG231)</f>
        <v/>
      </c>
      <c r="EI231" s="494" t="n"/>
      <c r="EJ231" s="184" t="n"/>
      <c r="EK231" s="184">
        <f>IF(EG231="","SIN ESTADO",IF(EI231&lt;&gt;"","PAGA",IF(EH231&gt;0,"VENCIDA",IF(EH231&gt;=-5,"POR VENCER","AL DÍA"))))</f>
        <v/>
      </c>
      <c r="EL231" s="185" t="n"/>
      <c r="EM231" s="119">
        <f>IF(N($H231)&lt;23,"",IF(EG231="","",EG231+31))</f>
        <v/>
      </c>
      <c r="EN231" s="124">
        <f>IF(EM231="","",TODAY()-EM231)</f>
        <v/>
      </c>
      <c r="EO231" s="494" t="n"/>
      <c r="EP231" s="184" t="n"/>
      <c r="EQ231" s="184">
        <f>IF(EM231="","SIN ESTADO",IF(EO231&lt;&gt;"","PAGA",IF(EN231&gt;0,"VENCIDA",IF(EN231&gt;=-5,"POR VENCER","AL DÍA"))))</f>
        <v/>
      </c>
      <c r="ER231" s="185" t="n"/>
      <c r="ES231" s="119">
        <f>IF(N($H231)&lt;24,"",IF(EM231="","",EM231+31))</f>
        <v/>
      </c>
      <c r="ET231" s="124">
        <f>IF(ES231="","",TODAY()-ES231)</f>
        <v/>
      </c>
      <c r="EU231" s="494" t="n"/>
      <c r="EV231" s="184" t="n"/>
      <c r="EW231" s="184">
        <f>IF(ES231="","SIN ESTADO",IF(EU231&lt;&gt;"","PAGA",IF(ET231&gt;0,"VENCIDA",IF(ET231&gt;=-5,"POR VENCER","AL DÍA"))))</f>
        <v/>
      </c>
      <c r="EX231" s="185" t="n"/>
      <c r="EY231" s="119">
        <f>IF(N($H231)&lt;25,"",IF(ES231="","",ES231+31))</f>
        <v/>
      </c>
      <c r="EZ231" s="124">
        <f>IF(EY231="","",TODAY()-EY231)</f>
        <v/>
      </c>
      <c r="FA231" s="494" t="n"/>
      <c r="FB231" s="184" t="n"/>
      <c r="FC231" s="184">
        <f>IF(EY231="","SIN ESTADO",IF(FA231&lt;&gt;"","PAGA",IF(EZ231&gt;0,"VENCIDA",IF(EZ231&gt;=-5,"POR VENCER","AL DÍA"))))</f>
        <v/>
      </c>
      <c r="FD231" s="185" t="n"/>
      <c r="FE231" s="119">
        <f>IF(N($H231)&lt;26,"",IF(EY231="","",EY231+31))</f>
        <v/>
      </c>
      <c r="FF231" s="124">
        <f>IF(FE231="","",TODAY()-FE231)</f>
        <v/>
      </c>
      <c r="FG231" s="494" t="n"/>
      <c r="FH231" s="184" t="n"/>
      <c r="FI231" s="184">
        <f>IF(FE231="","SIN ESTADO",IF(FG231&lt;&gt;"","PAGA",IF(FF231&gt;0,"VENCIDA",IF(FF231&gt;=-5,"POR VENCER","AL DÍA"))))</f>
        <v/>
      </c>
      <c r="FJ231" s="185" t="n"/>
      <c r="FK231" s="119">
        <f>IF(N($H231)&lt;27,"",IF(FE231="","",FE231+31))</f>
        <v/>
      </c>
      <c r="FL231" s="124">
        <f>IF(FK231="","",TODAY()-FK231)</f>
        <v/>
      </c>
      <c r="FM231" s="494" t="n"/>
      <c r="FN231" s="184" t="n"/>
      <c r="FO231" s="184">
        <f>IF(FK231="","SIN ESTADO",IF(FM231&lt;&gt;"","PAGA",IF(FL231&gt;0,"VENCIDA",IF(FL231&gt;=-5,"POR VENCER","AL DÍA"))))</f>
        <v/>
      </c>
      <c r="FP231" s="185" t="n"/>
      <c r="FQ231" s="119">
        <f>IF(N($H231)&lt;28,"",IF(FK231="","",FK231+31))</f>
        <v/>
      </c>
      <c r="FR231" s="124">
        <f>IF(FQ231="","",TODAY()-FQ231)</f>
        <v/>
      </c>
      <c r="FS231" s="494" t="n"/>
      <c r="FT231" s="184" t="n"/>
      <c r="FU231" s="184">
        <f>IF(FQ231="","SIN ESTADO",IF(FS231&lt;&gt;"","PAGA",IF(FR231&gt;0,"VENCIDA",IF(FR231&gt;=-5,"POR VENCER","AL DÍA"))))</f>
        <v/>
      </c>
      <c r="FV231" s="185" t="n"/>
      <c r="FW231" s="119">
        <f>IF(N($H231)&lt;29,"",IF(FQ231="","",FQ231+31))</f>
        <v/>
      </c>
      <c r="FX231" s="124">
        <f>IF(FW231="","",TODAY()-FW231)</f>
        <v/>
      </c>
      <c r="FY231" s="494" t="n"/>
      <c r="FZ231" s="184" t="n"/>
      <c r="GA231" s="184">
        <f>IF(FW231="","SIN ESTADO",IF(FY231&lt;&gt;"","PAGA",IF(FX231&gt;0,"VENCIDA",IF(FX231&gt;=-5,"POR VENCER","AL DÍA"))))</f>
        <v/>
      </c>
      <c r="GB231" s="185" t="n"/>
      <c r="GC231" s="119">
        <f>IF(N($H231)&lt;30,"",IF(FW231="","",FW231+31))</f>
        <v/>
      </c>
      <c r="GD231" s="124">
        <f>IF(GC231="","",TODAY()-GC231)</f>
        <v/>
      </c>
      <c r="GE231" s="494" t="n"/>
      <c r="GF231" s="184" t="n"/>
      <c r="GG231" s="184">
        <f>IF(GC231="","SIN ESTADO",IF(GE231&lt;&gt;"","PAGA",IF(GD231&gt;0,"VENCIDA",IF(GD231&gt;=-5,"POR VENCER","AL DÍA"))))</f>
        <v/>
      </c>
      <c r="GH231" s="185" t="n"/>
      <c r="GI231" s="119">
        <f>IF(N($H231)&lt;31,"",IF(GC231="","",GC231+31))</f>
        <v/>
      </c>
      <c r="GJ231" s="124">
        <f>IF(GI231="","",TODAY()-GI231)</f>
        <v/>
      </c>
      <c r="GK231" s="494" t="n"/>
      <c r="GL231" s="184" t="n"/>
      <c r="GM231" s="184">
        <f>IF(GI231="","SIN ESTADO",IF(GK231&lt;&gt;"","PAGA",IF(GJ231&gt;0,"VENCIDA",IF(GJ231&gt;=-5,"POR VENCER","AL DÍA"))))</f>
        <v/>
      </c>
      <c r="GN231" s="185" t="n"/>
      <c r="GO231" s="119">
        <f>IF(N($H231)&lt;32,"",IF(GI231="","",GI231+31))</f>
        <v/>
      </c>
      <c r="GP231" s="124">
        <f>IF(GO231="","",TODAY()-GO231)</f>
        <v/>
      </c>
      <c r="GQ231" s="494" t="n"/>
      <c r="GR231" s="184" t="n"/>
      <c r="GS231" s="184">
        <f>IF(GO231="","SIN ESTADO",IF(GQ231&lt;&gt;"","PAGA",IF(GP231&gt;0,"VENCIDA",IF(GP231&gt;=-5,"POR VENCER","AL DÍA"))))</f>
        <v/>
      </c>
      <c r="GT231" s="185" t="n"/>
      <c r="GU231" s="119">
        <f>IF(N($H231)&lt;33,"",IF(GO231="","",GO231+31))</f>
        <v/>
      </c>
      <c r="GV231" s="124">
        <f>IF(GU231="","",TODAY()-GU231)</f>
        <v/>
      </c>
      <c r="GW231" s="494" t="n"/>
      <c r="GX231" s="184" t="n"/>
      <c r="GY231" s="184">
        <f>IF(GU231="","SIN ESTADO",IF(GW231&lt;&gt;"","PAGA",IF(GV231&gt;0,"VENCIDA",IF(GV231&gt;=-5,"POR VENCER","AL DÍA"))))</f>
        <v/>
      </c>
      <c r="GZ231" s="185" t="n"/>
      <c r="HA231" s="119">
        <f>IF(N($H231)&lt;34,"",IF(GU231="","",GU231+31))</f>
        <v/>
      </c>
      <c r="HB231" s="124">
        <f>IF(HA231="","",TODAY()-HA231)</f>
        <v/>
      </c>
      <c r="HC231" s="494" t="n"/>
      <c r="HD231" s="184" t="n"/>
      <c r="HE231" s="184">
        <f>IF(HA231="","SIN ESTADO",IF(HC231&lt;&gt;"","PAGA",IF(HB231&gt;0,"VENCIDA",IF(HB231&gt;=-5,"POR VENCER","AL DÍA"))))</f>
        <v/>
      </c>
      <c r="HF231" s="185" t="n"/>
      <c r="HG231" s="119">
        <f>IF(N($H231)&lt;35,"",IF(HA231="","",HA231+31))</f>
        <v/>
      </c>
      <c r="HH231" s="124">
        <f>IF(HG231="","",TODAY()-HG231)</f>
        <v/>
      </c>
      <c r="HI231" s="494" t="n"/>
      <c r="HJ231" s="184" t="n"/>
      <c r="HK231" s="184">
        <f>IF(HG231="","SIN ESTADO",IF(HI231&lt;&gt;"","PAGA",IF(HH231&gt;0,"VENCIDA",IF(HH231&gt;=-5,"POR VENCER","AL DÍA"))))</f>
        <v/>
      </c>
      <c r="HL231" s="168" t="n"/>
      <c r="HM231" s="119">
        <f>IF(N($H231)&lt;36,"",IF(HG231="","",HG231+31))</f>
        <v/>
      </c>
      <c r="HN231" s="124">
        <f>IF(HM231="","",TODAY()-HM231)</f>
        <v/>
      </c>
      <c r="HO231" s="494" t="n"/>
      <c r="HP231" s="184" t="n"/>
      <c r="HQ231" s="184">
        <f>IF(HM231="","SIN ESTADO",IF(HO231&lt;&gt;"","PAGA",IF(HN231&gt;0,"VENCIDA",IF(HN231&gt;=-5,"POR VENCER","AL DÍA"))))</f>
        <v/>
      </c>
      <c r="HR231" s="168" t="n"/>
      <c r="HS231" s="169">
        <f>N231+T231+Z231+AF231+AL231+AR231+AX231+BD231+BJ231+BP231+BV231+CB231+CH231+CN231+CT231+CZ231+DF231+DL231+DR231+DX231+ED231+EJ231+EP231+EV231+FB231+FH231+FN231+FT231+FZ231+GF231+GL231+GR231+GX231+HD231+HJ231+HP231</f>
        <v/>
      </c>
      <c r="HU231" s="170">
        <f>IFERROR(N($J231),0)</f>
        <v/>
      </c>
      <c r="HW231" s="170">
        <f>SUMPRODUCT((MOD(COLUMN($M231:$HR231)-COLUMN($M231),6)=0)*ISNUMBER($M231:$HR231)*($M231:$HR231&gt;=RESUMEN!$C$26)*($M231:$HR231&lt;=RESUMEN!$C$27)*IFERROR(N($N231:$HS231),0))</f>
        <v/>
      </c>
      <c r="HX231" s="170">
        <f>SUMPRODUCT((MOD(COLUMN($M231:$HR231)-COLUMN($M231),6)=0)*ISNUMBER($M231:$HR231)*($M231:$HR231&gt;=RESUMEN!$C$26)*($M231:$HR231&lt;=RESUMEN!$C$27))</f>
        <v/>
      </c>
    </row>
    <row r="232" ht="15.75" customHeight="1" s="506">
      <c r="B232" s="113">
        <f>VENTAS!A231</f>
        <v/>
      </c>
      <c r="C232" s="236">
        <f>VENTAS!B231</f>
        <v/>
      </c>
      <c r="D232" s="53">
        <f>VENTAS!C231</f>
        <v/>
      </c>
      <c r="E232" s="114">
        <f>VENTAS!D231</f>
        <v/>
      </c>
      <c r="F232" s="114">
        <f>VENTAS!J231</f>
        <v/>
      </c>
      <c r="G232" s="494">
        <f>VENTAS!F231</f>
        <v/>
      </c>
      <c r="H232" s="479">
        <f>VENTAS!K231</f>
        <v/>
      </c>
      <c r="I232" s="479">
        <f>VENTAS!M231</f>
        <v/>
      </c>
      <c r="J232" s="184">
        <f>VENTAS!L231</f>
        <v/>
      </c>
      <c r="K232" s="119">
        <f>IF(N($H232)&lt;1,"",$G232+31)</f>
        <v/>
      </c>
      <c r="L232" s="124">
        <f>IF(K232="","",TODAY()-K232)</f>
        <v/>
      </c>
      <c r="M232" s="469" t="n">
        <v>45888</v>
      </c>
      <c r="N232" s="374" t="n">
        <v>1000000</v>
      </c>
      <c r="O232" s="184">
        <f>IF(K232="","SIN ESTADO",IF(M232&lt;&gt;"","PAGA",IF(L232&gt;0,"VENCIDA",IF(L232&gt;=-5,"POR VENCER","AL DÍA"))))</f>
        <v/>
      </c>
      <c r="P232" s="185" t="inlineStr">
        <is>
          <t>TRANSFERENCIA</t>
        </is>
      </c>
      <c r="Q232" s="119">
        <f>IF(N($H232)&lt;2,"",IF(K232="","",K232+31))</f>
        <v/>
      </c>
      <c r="R232" s="124">
        <f>IF(Q232="","",TODAY()-Q232)</f>
        <v/>
      </c>
      <c r="S232" s="470" t="n">
        <v>45917</v>
      </c>
      <c r="T232" s="184" t="n">
        <v>1000000</v>
      </c>
      <c r="U232" s="184">
        <f>IF(Q232="","SIN ESTADO",IF(S232&lt;&gt;"","PAGA",IF(R232&gt;0,"VENCIDA",IF(R232&gt;=-5,"POR VENCER","AL DÍA"))))</f>
        <v/>
      </c>
      <c r="V232" s="185" t="inlineStr">
        <is>
          <t>TRANSFERENCIA</t>
        </is>
      </c>
      <c r="W232" s="119">
        <f>IF(N($H232)&lt;3,"",IF(Q232="","",Q232+31))</f>
        <v/>
      </c>
      <c r="X232" s="124">
        <f>IF(W232="","",TODAY()-W232)</f>
        <v/>
      </c>
      <c r="Y232" s="481" t="n">
        <v>45947</v>
      </c>
      <c r="Z232" s="184" t="n">
        <v>1000000</v>
      </c>
      <c r="AA232" s="184">
        <f>IF(W232="","SIN ESTADO",IF(Y232&lt;&gt;"","PAGA",IF(X232&gt;0,"VENCIDA",IF(X232&gt;=-5,"POR VENCER","AL DÍA"))))</f>
        <v/>
      </c>
      <c r="AB232" s="185" t="inlineStr">
        <is>
          <t>TRANSFERENCIA</t>
        </is>
      </c>
      <c r="AC232" s="119">
        <f>IF(N($H232)&lt;4,"",IF(W232="","",W232+31))</f>
        <v/>
      </c>
      <c r="AD232" s="124">
        <f>IF(AC232="","",TODAY()-AC232)</f>
        <v/>
      </c>
      <c r="AE232" s="497" t="n">
        <v>45978</v>
      </c>
      <c r="AF232" s="184" t="n">
        <v>1000000</v>
      </c>
      <c r="AG232" s="184">
        <f>IF(AC232="","SIN ESTADO",IF(AE232&lt;&gt;"","PAGA",IF(AD232&gt;0,"VENCIDA",IF(AD232&gt;=-5,"POR VENCER","AL DÍA"))))</f>
        <v/>
      </c>
      <c r="AH232" s="185" t="inlineStr">
        <is>
          <t>TRANSFERENCIA</t>
        </is>
      </c>
      <c r="AI232" s="119">
        <f>IF(N($H232)&lt;5,"",IF(AC232="","",AC232+31))</f>
        <v/>
      </c>
      <c r="AJ232" s="124">
        <f>IF(AI232="","",TODAY()-AI232)</f>
        <v/>
      </c>
      <c r="AK232" s="481" t="n">
        <v>46008</v>
      </c>
      <c r="AL232" s="184" t="n">
        <v>1000000</v>
      </c>
      <c r="AM232" s="184">
        <f>IF(AI232="","SIN ESTADO",IF(AK232&lt;&gt;"","PAGA",IF(AJ232&gt;0,"VENCIDA",IF(AJ232&gt;=-5,"POR VENCER","AL DÍA"))))</f>
        <v/>
      </c>
      <c r="AN232" s="185" t="inlineStr">
        <is>
          <t>TRANSFERENCIA</t>
        </is>
      </c>
      <c r="AO232" s="119">
        <f>IF(N($H232)&lt;6,"",IF(AI232="","",AI232+31))</f>
        <v/>
      </c>
      <c r="AP232" s="124">
        <f>IF(AO232="","",TODAY()-AO232)</f>
        <v/>
      </c>
      <c r="AQ232" s="488" t="n">
        <v>46039</v>
      </c>
      <c r="AR232" s="184" t="n">
        <v>1000000</v>
      </c>
      <c r="AS232" s="184">
        <f>IF(AO232="","SIN ESTADO",IF(AQ232&lt;&gt;"","PAGA",IF(AP232&gt;0,"VENCIDA",IF(AP232&gt;=-5,"POR VENCER","AL DÍA"))))</f>
        <v/>
      </c>
      <c r="AT232" s="185" t="inlineStr">
        <is>
          <t>TRANSFERENCIA</t>
        </is>
      </c>
      <c r="AU232" s="119">
        <f>IF(N($H232)&lt;7,"",IF(AO232="","",AO232+31))</f>
        <v/>
      </c>
      <c r="AV232" s="124">
        <f>IF(AU232="","",TODAY()-AU232)</f>
        <v/>
      </c>
      <c r="AW232" s="471" t="n">
        <v>46070</v>
      </c>
      <c r="AX232" s="184" t="n">
        <v>1000000</v>
      </c>
      <c r="AY232" s="184">
        <f>IF(AU232="","SIN ESTADO",IF(AW232&lt;&gt;"","PAGA",IF(AV232&gt;0,"VENCIDA",IF(AV232&gt;=-5,"POR VENCER","AL DÍA"))))</f>
        <v/>
      </c>
      <c r="AZ232" s="185" t="inlineStr">
        <is>
          <t>TRANSFERENCIA</t>
        </is>
      </c>
      <c r="BA232" s="119">
        <f>IF(N($H232)&lt;8,"",IF(AU232="","",AU232+31))</f>
        <v/>
      </c>
      <c r="BB232" s="124">
        <f>IF(BA232="","",TODAY()-BA232)</f>
        <v/>
      </c>
      <c r="BC232" s="497" t="n">
        <v>46098</v>
      </c>
      <c r="BD232" s="184" t="n">
        <v>1000000</v>
      </c>
      <c r="BE232" s="184">
        <f>IF(BA232="","SIN ESTADO",IF(BC232&lt;&gt;"","PAGA",IF(BB232&gt;0,"VENCIDA",IF(BB232&gt;=-5,"POR VENCER","AL DÍA"))))</f>
        <v/>
      </c>
      <c r="BF232" s="185" t="inlineStr">
        <is>
          <t>TRANSFERENCIA</t>
        </is>
      </c>
      <c r="BG232" s="119">
        <f>IF(N($H232)&lt;9,"",IF(BA232="","",BA232+31))</f>
        <v/>
      </c>
      <c r="BH232" s="124">
        <f>IF(BG232="","",TODAY()-BG232)</f>
        <v/>
      </c>
      <c r="BI232" s="494" t="n">
        <v>46129</v>
      </c>
      <c r="BJ232" s="184" t="n">
        <v>1000000</v>
      </c>
      <c r="BK232" s="184">
        <f>IF(BG232="","SIN ESTADO",IF(BI232&lt;&gt;"","PAGA",IF(BH232&gt;0,"VENCIDA",IF(BH232&gt;=-5,"POR VENCER","AL DÍA"))))</f>
        <v/>
      </c>
      <c r="BL232" s="185" t="inlineStr">
        <is>
          <t>TRANSFERENCIA</t>
        </is>
      </c>
      <c r="BM232" s="119">
        <f>IF(N($H232)&lt;10,"",IF(BG232="","",BG232+31))</f>
        <v/>
      </c>
      <c r="BN232" s="124">
        <f>IF(BM232="","",TODAY()-BM232)</f>
        <v/>
      </c>
      <c r="BO232" s="494" t="n">
        <v>46159</v>
      </c>
      <c r="BP232" s="184" t="n">
        <v>1000000</v>
      </c>
      <c r="BQ232" s="184">
        <f>IF(BM232="","SIN ESTADO",IF(BO232&lt;&gt;"","PAGA",IF(BN232&gt;0,"VENCIDA",IF(BN232&gt;=-5,"POR VENCER","AL DÍA"))))</f>
        <v/>
      </c>
      <c r="BR232" s="185" t="inlineStr">
        <is>
          <t>TRANSFERENCIA</t>
        </is>
      </c>
      <c r="BS232" s="119">
        <f>IF(N($H232)&lt;11,"",IF(BM232="","",BM232+31))</f>
        <v/>
      </c>
      <c r="BT232" s="124">
        <f>IF(BS232="","",TODAY()-BS232)</f>
        <v/>
      </c>
      <c r="BU232" s="494" t="n">
        <v>46190</v>
      </c>
      <c r="BV232" s="184" t="n">
        <v>1000000</v>
      </c>
      <c r="BW232" s="184">
        <f>IF(BS232="","SIN ESTADO",IF(BU232&lt;&gt;"","PAGA",IF(BT232&gt;0,"VENCIDA",IF(BT232&gt;=-5,"POR VENCER","AL DÍA"))))</f>
        <v/>
      </c>
      <c r="BX232" s="185" t="inlineStr">
        <is>
          <t>TRANSFERENCIA</t>
        </is>
      </c>
      <c r="BY232" s="119">
        <f>IF(N($H232)&lt;12,"",IF(BS232="","",BS232+31))</f>
        <v/>
      </c>
      <c r="BZ232" s="124">
        <f>IF(BY232="","",TODAY()-BY232)</f>
        <v/>
      </c>
      <c r="CA232" s="494" t="n">
        <v>46220</v>
      </c>
      <c r="CB232" s="184" t="n">
        <v>1000000</v>
      </c>
      <c r="CC232" s="184">
        <f>IF(BY232="","SIN ESTADO",IF(CA232&lt;&gt;"","PAGA",IF(BZ232&gt;0,"VENCIDA",IF(BZ232&gt;=-5,"POR VENCER","AL DÍA"))))</f>
        <v/>
      </c>
      <c r="CD232" s="185" t="inlineStr">
        <is>
          <t>TRANSFERENCIA</t>
        </is>
      </c>
      <c r="CE232" s="119">
        <f>IF(N($H232)&lt;13,"",IF(BY232="","",BY232+31))</f>
        <v/>
      </c>
      <c r="CF232" s="124">
        <f>IF(CE232="","",TODAY()-CE232)</f>
        <v/>
      </c>
      <c r="CG232" s="494" t="n">
        <v>46251</v>
      </c>
      <c r="CH232" s="184" t="n">
        <v>1000000</v>
      </c>
      <c r="CI232" s="184">
        <f>IF(CE232="","SIN ESTADO",IF(CG232&lt;&gt;"","PAGA",IF(CF232&gt;0,"VENCIDA",IF(CF232&gt;=-5,"POR VENCER","AL DÍA"))))</f>
        <v/>
      </c>
      <c r="CJ232" s="185" t="inlineStr">
        <is>
          <t>TRANSFERENCIA</t>
        </is>
      </c>
      <c r="CK232" s="119">
        <f>IF(N($H232)&lt;14,"",IF(CE232="","",CE232+31))</f>
        <v/>
      </c>
      <c r="CL232" s="124">
        <f>IF(CK232="","",TODAY()-CK232)</f>
        <v/>
      </c>
      <c r="CM232" s="494" t="n">
        <v>46282</v>
      </c>
      <c r="CN232" s="184" t="n">
        <v>1000000</v>
      </c>
      <c r="CO232" s="184">
        <f>IF(CK232="","SIN ESTADO",IF(CM232&lt;&gt;"","PAGA",IF(CL232&gt;0,"VENCIDA",IF(CL232&gt;=-5,"POR VENCER","AL DÍA"))))</f>
        <v/>
      </c>
      <c r="CP232" s="185" t="inlineStr">
        <is>
          <t>TRANSFERENCIA</t>
        </is>
      </c>
      <c r="CQ232" s="119">
        <f>IF(N($H232)&lt;15,"",IF(CK232="","",CK232+31))</f>
        <v/>
      </c>
      <c r="CR232" s="124">
        <f>IF(CQ232="","",TODAY()-CQ232)</f>
        <v/>
      </c>
      <c r="CS232" s="494" t="n"/>
      <c r="CT232" s="184" t="n"/>
      <c r="CU232" s="184">
        <f>IF(CQ232="","SIN ESTADO",IF(CS232&lt;&gt;"","PAGA",IF(CR232&gt;0,"VENCIDA",IF(CR232&gt;=-5,"POR VENCER","AL DÍA"))))</f>
        <v/>
      </c>
      <c r="CV232" s="185" t="n"/>
      <c r="CW232" s="119">
        <f>IF(N($H232)&lt;16,"",IF(CQ232="","",CQ232+31))</f>
        <v/>
      </c>
      <c r="CX232" s="124">
        <f>IF(CW232="","",TODAY()-CW232)</f>
        <v/>
      </c>
      <c r="CY232" s="494" t="n"/>
      <c r="CZ232" s="184" t="n"/>
      <c r="DA232" s="184">
        <f>IF(CW232="","SIN ESTADO",IF(CY232&lt;&gt;"","PAGA",IF(CX232&gt;0,"VENCIDA",IF(CX232&gt;=-5,"POR VENCER","AL DÍA"))))</f>
        <v/>
      </c>
      <c r="DB232" s="185" t="n"/>
      <c r="DC232" s="119">
        <f>IF(N($H232)&lt;17,"",IF(CW232="","",CW232+31))</f>
        <v/>
      </c>
      <c r="DD232" s="124">
        <f>IF(DC232="","",TODAY()-DC232)</f>
        <v/>
      </c>
      <c r="DE232" s="494" t="n"/>
      <c r="DF232" s="184" t="n"/>
      <c r="DG232" s="184">
        <f>IF(DC232="","SIN ESTADO",IF(DE232&lt;&gt;"","PAGA",IF(DD232&gt;0,"VENCIDA",IF(DD232&gt;=-5,"POR VENCER","AL DÍA"))))</f>
        <v/>
      </c>
      <c r="DH232" s="185" t="n"/>
      <c r="DI232" s="119">
        <f>IF(N($H232)&lt;18,"",IF(DC232="","",DC232+31))</f>
        <v/>
      </c>
      <c r="DJ232" s="124">
        <f>IF(DI232="","",TODAY()-DI232)</f>
        <v/>
      </c>
      <c r="DK232" s="494" t="n"/>
      <c r="DL232" s="184" t="n"/>
      <c r="DM232" s="184">
        <f>IF(DI232="","SIN ESTADO",IF(DK232&lt;&gt;"","PAGA",IF(DJ232&gt;0,"VENCIDA",IF(DJ232&gt;=-5,"POR VENCER","AL DÍA"))))</f>
        <v/>
      </c>
      <c r="DN232" s="185" t="n"/>
      <c r="DO232" s="119">
        <f>IF(N($H232)&lt;19,"",IF(DI232="","",DI232+31))</f>
        <v/>
      </c>
      <c r="DP232" s="124">
        <f>IF(DO232="","",TODAY()-DO232)</f>
        <v/>
      </c>
      <c r="DQ232" s="494" t="n"/>
      <c r="DR232" s="184" t="n"/>
      <c r="DS232" s="184">
        <f>IF(DO232="","SIN ESTADO",IF(DQ232&lt;&gt;"","PAGA",IF(DP232&gt;0,"VENCIDA",IF(DP232&gt;=-5,"POR VENCER","AL DÍA"))))</f>
        <v/>
      </c>
      <c r="DT232" s="185" t="n"/>
      <c r="DU232" s="119">
        <f>IF(N($H232)&lt;20,"",IF(DO232="","",DO232+31))</f>
        <v/>
      </c>
      <c r="DV232" s="124">
        <f>IF(DU232="","",TODAY()-DU232)</f>
        <v/>
      </c>
      <c r="DW232" s="494" t="n"/>
      <c r="DX232" s="184" t="n"/>
      <c r="DY232" s="184">
        <f>IF(DU232="","SIN ESTADO",IF(DW232&lt;&gt;"","PAGA",IF(DV232&gt;0,"VENCIDA",IF(DV232&gt;=-5,"POR VENCER","AL DÍA"))))</f>
        <v/>
      </c>
      <c r="DZ232" s="185" t="n"/>
      <c r="EA232" s="119">
        <f>IF(N($H232)&lt;21,"",IF(DU232="","",DU232+31))</f>
        <v/>
      </c>
      <c r="EB232" s="124">
        <f>IF(EA232="","",TODAY()-EA232)</f>
        <v/>
      </c>
      <c r="EC232" s="494" t="n"/>
      <c r="ED232" s="184" t="n"/>
      <c r="EE232" s="184">
        <f>IF(EA232="","SIN ESTADO",IF(EC232&lt;&gt;"","PAGA",IF(EB232&gt;0,"VENCIDA",IF(EB232&gt;=-5,"POR VENCER","AL DÍA"))))</f>
        <v/>
      </c>
      <c r="EF232" s="185" t="n"/>
      <c r="EG232" s="119">
        <f>IF(N($H232)&lt;22,"",IF(EA232="","",EA232+31))</f>
        <v/>
      </c>
      <c r="EH232" s="124">
        <f>IF(EG232="","",TODAY()-EG232)</f>
        <v/>
      </c>
      <c r="EI232" s="494" t="n"/>
      <c r="EJ232" s="184" t="n"/>
      <c r="EK232" s="184">
        <f>IF(EG232="","SIN ESTADO",IF(EI232&lt;&gt;"","PAGA",IF(EH232&gt;0,"VENCIDA",IF(EH232&gt;=-5,"POR VENCER","AL DÍA"))))</f>
        <v/>
      </c>
      <c r="EL232" s="185" t="n"/>
      <c r="EM232" s="119">
        <f>IF(N($H232)&lt;23,"",IF(EG232="","",EG232+31))</f>
        <v/>
      </c>
      <c r="EN232" s="124">
        <f>IF(EM232="","",TODAY()-EM232)</f>
        <v/>
      </c>
      <c r="EO232" s="494" t="n"/>
      <c r="EP232" s="184" t="n"/>
      <c r="EQ232" s="184">
        <f>IF(EM232="","SIN ESTADO",IF(EO232&lt;&gt;"","PAGA",IF(EN232&gt;0,"VENCIDA",IF(EN232&gt;=-5,"POR VENCER","AL DÍA"))))</f>
        <v/>
      </c>
      <c r="ER232" s="185" t="n"/>
      <c r="ES232" s="119">
        <f>IF(N($H232)&lt;24,"",IF(EM232="","",EM232+31))</f>
        <v/>
      </c>
      <c r="ET232" s="124">
        <f>IF(ES232="","",TODAY()-ES232)</f>
        <v/>
      </c>
      <c r="EU232" s="494" t="n"/>
      <c r="EV232" s="184" t="n"/>
      <c r="EW232" s="184">
        <f>IF(ES232="","SIN ESTADO",IF(EU232&lt;&gt;"","PAGA",IF(ET232&gt;0,"VENCIDA",IF(ET232&gt;=-5,"POR VENCER","AL DÍA"))))</f>
        <v/>
      </c>
      <c r="EX232" s="185" t="n"/>
      <c r="EY232" s="119">
        <f>IF(N($H232)&lt;25,"",IF(ES232="","",ES232+31))</f>
        <v/>
      </c>
      <c r="EZ232" s="124">
        <f>IF(EY232="","",TODAY()-EY232)</f>
        <v/>
      </c>
      <c r="FA232" s="494" t="n"/>
      <c r="FB232" s="184" t="n"/>
      <c r="FC232" s="184">
        <f>IF(EY232="","SIN ESTADO",IF(FA232&lt;&gt;"","PAGA",IF(EZ232&gt;0,"VENCIDA",IF(EZ232&gt;=-5,"POR VENCER","AL DÍA"))))</f>
        <v/>
      </c>
      <c r="FD232" s="185" t="n"/>
      <c r="FE232" s="119">
        <f>IF(N($H232)&lt;26,"",IF(EY232="","",EY232+31))</f>
        <v/>
      </c>
      <c r="FF232" s="124">
        <f>IF(FE232="","",TODAY()-FE232)</f>
        <v/>
      </c>
      <c r="FG232" s="494" t="n"/>
      <c r="FH232" s="184" t="n"/>
      <c r="FI232" s="184">
        <f>IF(FE232="","SIN ESTADO",IF(FG232&lt;&gt;"","PAGA",IF(FF232&gt;0,"VENCIDA",IF(FF232&gt;=-5,"POR VENCER","AL DÍA"))))</f>
        <v/>
      </c>
      <c r="FJ232" s="185" t="n"/>
      <c r="FK232" s="119">
        <f>IF(N($H232)&lt;27,"",IF(FE232="","",FE232+31))</f>
        <v/>
      </c>
      <c r="FL232" s="124">
        <f>IF(FK232="","",TODAY()-FK232)</f>
        <v/>
      </c>
      <c r="FM232" s="494" t="n"/>
      <c r="FN232" s="184" t="n"/>
      <c r="FO232" s="184">
        <f>IF(FK232="","SIN ESTADO",IF(FM232&lt;&gt;"","PAGA",IF(FL232&gt;0,"VENCIDA",IF(FL232&gt;=-5,"POR VENCER","AL DÍA"))))</f>
        <v/>
      </c>
      <c r="FP232" s="185" t="n"/>
      <c r="FQ232" s="119">
        <f>IF(N($H232)&lt;28,"",IF(FK232="","",FK232+31))</f>
        <v/>
      </c>
      <c r="FR232" s="124">
        <f>IF(FQ232="","",TODAY()-FQ232)</f>
        <v/>
      </c>
      <c r="FS232" s="494" t="n"/>
      <c r="FT232" s="184" t="n"/>
      <c r="FU232" s="184">
        <f>IF(FQ232="","SIN ESTADO",IF(FS232&lt;&gt;"","PAGA",IF(FR232&gt;0,"VENCIDA",IF(FR232&gt;=-5,"POR VENCER","AL DÍA"))))</f>
        <v/>
      </c>
      <c r="FV232" s="185" t="n"/>
      <c r="FW232" s="119">
        <f>IF(N($H232)&lt;29,"",IF(FQ232="","",FQ232+31))</f>
        <v/>
      </c>
      <c r="FX232" s="124">
        <f>IF(FW232="","",TODAY()-FW232)</f>
        <v/>
      </c>
      <c r="FY232" s="494" t="n"/>
      <c r="FZ232" s="184" t="n"/>
      <c r="GA232" s="184">
        <f>IF(FW232="","SIN ESTADO",IF(FY232&lt;&gt;"","PAGA",IF(FX232&gt;0,"VENCIDA",IF(FX232&gt;=-5,"POR VENCER","AL DÍA"))))</f>
        <v/>
      </c>
      <c r="GB232" s="185" t="n"/>
      <c r="GC232" s="119">
        <f>IF(N($H232)&lt;30,"",IF(FW232="","",FW232+31))</f>
        <v/>
      </c>
      <c r="GD232" s="124">
        <f>IF(GC232="","",TODAY()-GC232)</f>
        <v/>
      </c>
      <c r="GE232" s="494" t="n"/>
      <c r="GF232" s="184" t="n"/>
      <c r="GG232" s="184">
        <f>IF(GC232="","SIN ESTADO",IF(GE232&lt;&gt;"","PAGA",IF(GD232&gt;0,"VENCIDA",IF(GD232&gt;=-5,"POR VENCER","AL DÍA"))))</f>
        <v/>
      </c>
      <c r="GH232" s="185" t="n"/>
      <c r="GI232" s="119">
        <f>IF(N($H232)&lt;31,"",IF(GC232="","",GC232+31))</f>
        <v/>
      </c>
      <c r="GJ232" s="124">
        <f>IF(GI232="","",TODAY()-GI232)</f>
        <v/>
      </c>
      <c r="GK232" s="494" t="n"/>
      <c r="GL232" s="184" t="n"/>
      <c r="GM232" s="184">
        <f>IF(GI232="","SIN ESTADO",IF(GK232&lt;&gt;"","PAGA",IF(GJ232&gt;0,"VENCIDA",IF(GJ232&gt;=-5,"POR VENCER","AL DÍA"))))</f>
        <v/>
      </c>
      <c r="GN232" s="185" t="n"/>
      <c r="GO232" s="119">
        <f>IF(N($H232)&lt;32,"",IF(GI232="","",GI232+31))</f>
        <v/>
      </c>
      <c r="GP232" s="124">
        <f>IF(GO232="","",TODAY()-GO232)</f>
        <v/>
      </c>
      <c r="GQ232" s="494" t="n"/>
      <c r="GR232" s="184" t="n"/>
      <c r="GS232" s="184">
        <f>IF(GO232="","SIN ESTADO",IF(GQ232&lt;&gt;"","PAGA",IF(GP232&gt;0,"VENCIDA",IF(GP232&gt;=-5,"POR VENCER","AL DÍA"))))</f>
        <v/>
      </c>
      <c r="GT232" s="185" t="n"/>
      <c r="GU232" s="119">
        <f>IF(N($H232)&lt;33,"",IF(GO232="","",GO232+31))</f>
        <v/>
      </c>
      <c r="GV232" s="124">
        <f>IF(GU232="","",TODAY()-GU232)</f>
        <v/>
      </c>
      <c r="GW232" s="494" t="n"/>
      <c r="GX232" s="184" t="n"/>
      <c r="GY232" s="184">
        <f>IF(GU232="","SIN ESTADO",IF(GW232&lt;&gt;"","PAGA",IF(GV232&gt;0,"VENCIDA",IF(GV232&gt;=-5,"POR VENCER","AL DÍA"))))</f>
        <v/>
      </c>
      <c r="GZ232" s="185" t="n"/>
      <c r="HA232" s="119">
        <f>IF(N($H232)&lt;34,"",IF(GU232="","",GU232+31))</f>
        <v/>
      </c>
      <c r="HB232" s="124">
        <f>IF(HA232="","",TODAY()-HA232)</f>
        <v/>
      </c>
      <c r="HC232" s="494" t="n"/>
      <c r="HD232" s="184" t="n"/>
      <c r="HE232" s="184">
        <f>IF(HA232="","SIN ESTADO",IF(HC232&lt;&gt;"","PAGA",IF(HB232&gt;0,"VENCIDA",IF(HB232&gt;=-5,"POR VENCER","AL DÍA"))))</f>
        <v/>
      </c>
      <c r="HF232" s="185" t="n"/>
      <c r="HG232" s="119">
        <f>IF(N($H232)&lt;35,"",IF(HA232="","",HA232+31))</f>
        <v/>
      </c>
      <c r="HH232" s="124">
        <f>IF(HG232="","",TODAY()-HG232)</f>
        <v/>
      </c>
      <c r="HI232" s="494" t="n"/>
      <c r="HJ232" s="184" t="n"/>
      <c r="HK232" s="184">
        <f>IF(HG232="","SIN ESTADO",IF(HI232&lt;&gt;"","PAGA",IF(HH232&gt;0,"VENCIDA",IF(HH232&gt;=-5,"POR VENCER","AL DÍA"))))</f>
        <v/>
      </c>
      <c r="HL232" s="168" t="n"/>
      <c r="HM232" s="119">
        <f>IF(N($H232)&lt;36,"",IF(HG232="","",HG232+31))</f>
        <v/>
      </c>
      <c r="HN232" s="124">
        <f>IF(HM232="","",TODAY()-HM232)</f>
        <v/>
      </c>
      <c r="HO232" s="494" t="n"/>
      <c r="HP232" s="184" t="n"/>
      <c r="HQ232" s="184">
        <f>IF(HM232="","SIN ESTADO",IF(HO232&lt;&gt;"","PAGA",IF(HN232&gt;0,"VENCIDA",IF(HN232&gt;=-5,"POR VENCER","AL DÍA"))))</f>
        <v/>
      </c>
      <c r="HR232" s="168" t="n"/>
      <c r="HS232" s="169">
        <f>N232+T232+Z232+AF232+AL232+AR232+AX232+BD232+BJ232+BP232+BV232+CB232+CH232+CN232+CT232+CZ232+DF232+DL232+DR232+DX232+ED232+EJ232+EP232+EV232+FB232+FH232+FN232+FT232+FZ232+GF232+GL232+GR232+GX232+HD232+HJ232+HP232</f>
        <v/>
      </c>
      <c r="HU232" s="170">
        <f>IFERROR(N($J232),0)</f>
        <v/>
      </c>
      <c r="HW232" s="170">
        <f>SUMPRODUCT((MOD(COLUMN($M232:$HR232)-COLUMN($M232),6)=0)*ISNUMBER($M232:$HR232)*($M232:$HR232&gt;=RESUMEN!$C$26)*($M232:$HR232&lt;=RESUMEN!$C$27)*IFERROR(N($N232:$HS232),0))</f>
        <v/>
      </c>
      <c r="HX232" s="170">
        <f>SUMPRODUCT((MOD(COLUMN($M232:$HR232)-COLUMN($M232),6)=0)*ISNUMBER($M232:$HR232)*($M232:$HR232&gt;=RESUMEN!$C$26)*($M232:$HR232&lt;=RESUMEN!$C$27))</f>
        <v/>
      </c>
    </row>
    <row r="233" ht="15.75" customHeight="1" s="506">
      <c r="B233" s="113">
        <f>VENTAS!A232</f>
        <v/>
      </c>
      <c r="C233" s="236">
        <f>VENTAS!B232</f>
        <v/>
      </c>
      <c r="D233" s="53">
        <f>VENTAS!C232</f>
        <v/>
      </c>
      <c r="E233" s="114">
        <f>VENTAS!D232</f>
        <v/>
      </c>
      <c r="F233" s="114">
        <f>VENTAS!J232</f>
        <v/>
      </c>
      <c r="G233" s="494">
        <f>VENTAS!F232</f>
        <v/>
      </c>
      <c r="H233" s="479">
        <f>VENTAS!K232</f>
        <v/>
      </c>
      <c r="I233" s="479">
        <f>VENTAS!M232</f>
        <v/>
      </c>
      <c r="J233" s="184">
        <f>VENTAS!L232</f>
        <v/>
      </c>
      <c r="K233" s="119">
        <f>IF(N($H233)&lt;1,"",$G233+31)</f>
        <v/>
      </c>
      <c r="L233" s="124">
        <f>IF(K233="","",TODAY()-K233)</f>
        <v/>
      </c>
      <c r="M233" s="469" t="n">
        <v>45884</v>
      </c>
      <c r="N233" s="374" t="n">
        <v>900800</v>
      </c>
      <c r="O233" s="184">
        <f>IF(K233="","SIN ESTADO",IF(M233&lt;&gt;"","PAGA",IF(L233&gt;0,"VENCIDA",IF(L233&gt;=-5,"POR VENCER","AL DÍA"))))</f>
        <v/>
      </c>
      <c r="P233" s="185" t="inlineStr">
        <is>
          <t>TRANSFERENCIA</t>
        </is>
      </c>
      <c r="Q233" s="119">
        <f>IF(N($H233)&lt;2,"",IF(K233="","",K233+31))</f>
        <v/>
      </c>
      <c r="R233" s="124">
        <f>IF(Q233="","",TODAY()-Q233)</f>
        <v/>
      </c>
      <c r="S233" s="470" t="n">
        <v>45908</v>
      </c>
      <c r="T233" s="184" t="n">
        <v>900800</v>
      </c>
      <c r="U233" s="184">
        <f>IF(Q233="","SIN ESTADO",IF(S233&lt;&gt;"","PAGA",IF(R233&gt;0,"VENCIDA",IF(R233&gt;=-5,"POR VENCER","AL DÍA"))))</f>
        <v/>
      </c>
      <c r="V233" s="185" t="inlineStr">
        <is>
          <t>TRANSFERENCIA</t>
        </is>
      </c>
      <c r="W233" s="119">
        <f>IF(N($H233)&lt;3,"",IF(Q233="","",Q233+31))</f>
        <v/>
      </c>
      <c r="X233" s="124">
        <f>IF(W233="","",TODAY()-W233)</f>
        <v/>
      </c>
      <c r="Y233" s="471" t="n">
        <v>45940</v>
      </c>
      <c r="Z233" s="184" t="n">
        <v>900800</v>
      </c>
      <c r="AA233" s="184">
        <f>IF(W233="","SIN ESTADO",IF(Y233&lt;&gt;"","PAGA",IF(X233&gt;0,"VENCIDA",IF(X233&gt;=-5,"POR VENCER","AL DÍA"))))</f>
        <v/>
      </c>
      <c r="AB233" s="185" t="inlineStr">
        <is>
          <t>TRANSFERENCIA</t>
        </is>
      </c>
      <c r="AC233" s="119">
        <f>IF(N($H233)&lt;4,"",IF(W233="","",W233+31))</f>
        <v/>
      </c>
      <c r="AD233" s="124">
        <f>IF(AC233="","",TODAY()-AC233)</f>
        <v/>
      </c>
      <c r="AE233" s="497" t="n">
        <v>45971</v>
      </c>
      <c r="AF233" s="184" t="n">
        <v>900800</v>
      </c>
      <c r="AG233" s="184">
        <f>IF(AC233="","SIN ESTADO",IF(AE233&lt;&gt;"","PAGA",IF(AD233&gt;0,"VENCIDA",IF(AD233&gt;=-5,"POR VENCER","AL DÍA"))))</f>
        <v/>
      </c>
      <c r="AH233" s="185" t="inlineStr">
        <is>
          <t>TRANSFERENCIA</t>
        </is>
      </c>
      <c r="AI233" s="119">
        <f>IF(N($H233)&lt;5,"",IF(AC233="","",AC233+31))</f>
        <v/>
      </c>
      <c r="AJ233" s="124">
        <f>IF(AI233="","",TODAY()-AI233)</f>
        <v/>
      </c>
      <c r="AK233" s="471" t="n">
        <v>46006</v>
      </c>
      <c r="AL233" s="184" t="n">
        <v>900800</v>
      </c>
      <c r="AM233" s="184">
        <f>IF(AI233="","SIN ESTADO",IF(AK233&lt;&gt;"","PAGA",IF(AJ233&gt;0,"VENCIDA",IF(AJ233&gt;=-5,"POR VENCER","AL DÍA"))))</f>
        <v/>
      </c>
      <c r="AN233" s="185" t="inlineStr">
        <is>
          <t>TRANSFERENCIA</t>
        </is>
      </c>
      <c r="AO233" s="119">
        <f>IF(N($H233)&lt;6,"",IF(AI233="","",AI233+31))</f>
        <v/>
      </c>
      <c r="AP233" s="124">
        <f>IF(AO233="","",TODAY()-AO233)</f>
        <v/>
      </c>
      <c r="AQ233" s="488" t="n">
        <v>45659</v>
      </c>
      <c r="AR233" s="184" t="n">
        <v>900800</v>
      </c>
      <c r="AS233" s="184">
        <f>IF(AO233="","SIN ESTADO",IF(AQ233&lt;&gt;"","PAGA",IF(AP233&gt;0,"VENCIDA",IF(AP233&gt;=-5,"POR VENCER","AL DÍA"))))</f>
        <v/>
      </c>
      <c r="AT233" s="185" t="inlineStr">
        <is>
          <t>TRANSFERENCIA</t>
        </is>
      </c>
      <c r="AU233" s="119">
        <f>IF(N($H233)&lt;7,"",IF(AO233="","",AO233+31))</f>
        <v/>
      </c>
      <c r="AV233" s="124">
        <f>IF(AU233="","",TODAY()-AU233)</f>
        <v/>
      </c>
      <c r="AW233" s="471" t="n">
        <v>46056</v>
      </c>
      <c r="AX233" s="184" t="n">
        <v>900800</v>
      </c>
      <c r="AY233" s="184">
        <f>IF(AU233="","SIN ESTADO",IF(AW233&lt;&gt;"","PAGA",IF(AV233&gt;0,"VENCIDA",IF(AV233&gt;=-5,"POR VENCER","AL DÍA"))))</f>
        <v/>
      </c>
      <c r="AZ233" s="185" t="inlineStr">
        <is>
          <t>TRANSFERENCIA</t>
        </is>
      </c>
      <c r="BA233" s="119">
        <f>IF(N($H233)&lt;8,"",IF(AU233="","",AU233+31))</f>
        <v/>
      </c>
      <c r="BB233" s="124">
        <f>IF(BA233="","",TODAY()-BA233)</f>
        <v/>
      </c>
      <c r="BC233" s="497" t="n">
        <v>46091</v>
      </c>
      <c r="BD233" s="184" t="n">
        <v>900800</v>
      </c>
      <c r="BE233" s="184">
        <f>IF(BA233="","SIN ESTADO",IF(BC233&lt;&gt;"","PAGA",IF(BB233&gt;0,"VENCIDA",IF(BB233&gt;=-5,"POR VENCER","AL DÍA"))))</f>
        <v/>
      </c>
      <c r="BF233" s="185" t="inlineStr">
        <is>
          <t>TRANSFERENCIA</t>
        </is>
      </c>
      <c r="BG233" s="119">
        <f>IF(N($H233)&lt;9,"",IF(BA233="","",BA233+31))</f>
        <v/>
      </c>
      <c r="BH233" s="124">
        <f>IF(BG233="","",TODAY()-BG233)</f>
        <v/>
      </c>
      <c r="BI233" s="471" t="n">
        <v>46123</v>
      </c>
      <c r="BJ233" s="184" t="n">
        <v>900800</v>
      </c>
      <c r="BK233" s="184">
        <f>IF(BG233="","SIN ESTADO",IF(BI233&lt;&gt;"","PAGA",IF(BH233&gt;0,"VENCIDA",IF(BH233&gt;=-5,"POR VENCER","AL DÍA"))))</f>
        <v/>
      </c>
      <c r="BL233" s="185" t="inlineStr">
        <is>
          <t>TRANSFERENCIA</t>
        </is>
      </c>
      <c r="BM233" s="119">
        <f>IF(N($H233)&lt;10,"",IF(BG233="","",BG233+31))</f>
        <v/>
      </c>
      <c r="BN233" s="124">
        <f>IF(BM233="","",TODAY()-BM233)</f>
        <v/>
      </c>
      <c r="BO233" s="494" t="n">
        <v>46156</v>
      </c>
      <c r="BP233" s="184" t="n">
        <v>904400</v>
      </c>
      <c r="BQ233" s="184">
        <f>IF(BM233="","SIN ESTADO",IF(BO233&lt;&gt;"","PAGA",IF(BN233&gt;0,"VENCIDA",IF(BN233&gt;=-5,"POR VENCER","AL DÍA"))))</f>
        <v/>
      </c>
      <c r="BR233" s="185" t="inlineStr">
        <is>
          <t>TRANSFERENCIA</t>
        </is>
      </c>
      <c r="BS233" s="119">
        <f>IF(N($H233)&lt;11,"",IF(BM233="","",BM233+31))</f>
        <v/>
      </c>
      <c r="BT233" s="124">
        <f>IF(BS233="","",TODAY()-BS233)</f>
        <v/>
      </c>
      <c r="BU233" s="494" t="n">
        <v>46180</v>
      </c>
      <c r="BV233" s="184" t="n">
        <v>900800</v>
      </c>
      <c r="BW233" s="184">
        <f>IF(BS233="","SIN ESTADO",IF(BU233&lt;&gt;"","PAGA",IF(BT233&gt;0,"VENCIDA",IF(BT233&gt;=-5,"POR VENCER","AL DÍA"))))</f>
        <v/>
      </c>
      <c r="BX233" s="185" t="inlineStr">
        <is>
          <t>TRANSFERENCIA</t>
        </is>
      </c>
      <c r="BY233" s="119">
        <f>IF(N($H233)&lt;12,"",IF(BS233="","",BS233+31))</f>
        <v/>
      </c>
      <c r="BZ233" s="124">
        <f>IF(BY233="","",TODAY()-BY233)</f>
        <v/>
      </c>
      <c r="CA233" s="494" t="n">
        <v>46214</v>
      </c>
      <c r="CB233" s="184" t="n">
        <v>900800</v>
      </c>
      <c r="CC233" s="184">
        <f>IF(BY233="","SIN ESTADO",IF(CA233&lt;&gt;"","PAGA",IF(BZ233&gt;0,"VENCIDA",IF(BZ233&gt;=-5,"POR VENCER","AL DÍA"))))</f>
        <v/>
      </c>
      <c r="CD233" s="185" t="inlineStr">
        <is>
          <t>TRANSFERENCIA</t>
        </is>
      </c>
      <c r="CE233" s="119">
        <f>IF(N($H233)&lt;13,"",IF(BY233="","",BY233+31))</f>
        <v/>
      </c>
      <c r="CF233" s="124">
        <f>IF(CE233="","",TODAY()-CE233)</f>
        <v/>
      </c>
      <c r="CG233" s="494" t="n">
        <v>46245</v>
      </c>
      <c r="CH233" s="184" t="n">
        <v>900800</v>
      </c>
      <c r="CI233" s="184">
        <f>IF(CE233="","SIN ESTADO",IF(CG233&lt;&gt;"","PAGA",IF(CF233&gt;0,"VENCIDA",IF(CF233&gt;=-5,"POR VENCER","AL DÍA"))))</f>
        <v/>
      </c>
      <c r="CJ233" s="185" t="inlineStr">
        <is>
          <t>TRANSFERENCIA</t>
        </is>
      </c>
      <c r="CK233" s="119">
        <f>IF(N($H233)&lt;14,"",IF(CE233="","",CE233+31))</f>
        <v/>
      </c>
      <c r="CL233" s="124">
        <f>IF(CK233="","",TODAY()-CK233)</f>
        <v/>
      </c>
      <c r="CM233" s="494" t="n">
        <v>46279</v>
      </c>
      <c r="CN233" s="184" t="n">
        <v>900800</v>
      </c>
      <c r="CO233" s="184">
        <f>IF(CK233="","SIN ESTADO",IF(CM233&lt;&gt;"","PAGA",IF(CL233&gt;0,"VENCIDA",IF(CL233&gt;=-5,"POR VENCER","AL DÍA"))))</f>
        <v/>
      </c>
      <c r="CP233" s="185" t="inlineStr">
        <is>
          <t>TRANSFERENCIA</t>
        </is>
      </c>
      <c r="CQ233" s="119">
        <f>IF(N($H233)&lt;15,"",IF(CK233="","",CK233+31))</f>
        <v/>
      </c>
      <c r="CR233" s="124">
        <f>IF(CQ233="","",TODAY()-CQ233)</f>
        <v/>
      </c>
      <c r="CS233" s="494" t="n"/>
      <c r="CT233" s="184" t="n"/>
      <c r="CU233" s="184">
        <f>IF(CQ233="","SIN ESTADO",IF(CS233&lt;&gt;"","PAGA",IF(CR233&gt;0,"VENCIDA",IF(CR233&gt;=-5,"POR VENCER","AL DÍA"))))</f>
        <v/>
      </c>
      <c r="CV233" s="185" t="n"/>
      <c r="CW233" s="119">
        <f>IF(N($H233)&lt;16,"",IF(CQ233="","",CQ233+31))</f>
        <v/>
      </c>
      <c r="CX233" s="124">
        <f>IF(CW233="","",TODAY()-CW233)</f>
        <v/>
      </c>
      <c r="CY233" s="494" t="n"/>
      <c r="CZ233" s="184" t="n"/>
      <c r="DA233" s="184">
        <f>IF(CW233="","SIN ESTADO",IF(CY233&lt;&gt;"","PAGA",IF(CX233&gt;0,"VENCIDA",IF(CX233&gt;=-5,"POR VENCER","AL DÍA"))))</f>
        <v/>
      </c>
      <c r="DB233" s="185" t="n"/>
      <c r="DC233" s="119">
        <f>IF(N($H233)&lt;17,"",IF(CW233="","",CW233+31))</f>
        <v/>
      </c>
      <c r="DD233" s="124">
        <f>IF(DC233="","",TODAY()-DC233)</f>
        <v/>
      </c>
      <c r="DE233" s="494" t="n"/>
      <c r="DF233" s="184" t="n"/>
      <c r="DG233" s="184">
        <f>IF(DC233="","SIN ESTADO",IF(DE233&lt;&gt;"","PAGA",IF(DD233&gt;0,"VENCIDA",IF(DD233&gt;=-5,"POR VENCER","AL DÍA"))))</f>
        <v/>
      </c>
      <c r="DH233" s="185" t="n"/>
      <c r="DI233" s="119">
        <f>IF(N($H233)&lt;18,"",IF(DC233="","",DC233+31))</f>
        <v/>
      </c>
      <c r="DJ233" s="124">
        <f>IF(DI233="","",TODAY()-DI233)</f>
        <v/>
      </c>
      <c r="DK233" s="494" t="n"/>
      <c r="DL233" s="184" t="n"/>
      <c r="DM233" s="184">
        <f>IF(DI233="","SIN ESTADO",IF(DK233&lt;&gt;"","PAGA",IF(DJ233&gt;0,"VENCIDA",IF(DJ233&gt;=-5,"POR VENCER","AL DÍA"))))</f>
        <v/>
      </c>
      <c r="DN233" s="185" t="n"/>
      <c r="DO233" s="119">
        <f>IF(N($H233)&lt;19,"",IF(DI233="","",DI233+31))</f>
        <v/>
      </c>
      <c r="DP233" s="124">
        <f>IF(DO233="","",TODAY()-DO233)</f>
        <v/>
      </c>
      <c r="DQ233" s="494" t="n"/>
      <c r="DR233" s="184" t="n"/>
      <c r="DS233" s="184">
        <f>IF(DO233="","SIN ESTADO",IF(DQ233&lt;&gt;"","PAGA",IF(DP233&gt;0,"VENCIDA",IF(DP233&gt;=-5,"POR VENCER","AL DÍA"))))</f>
        <v/>
      </c>
      <c r="DT233" s="185" t="n"/>
      <c r="DU233" s="119">
        <f>IF(N($H233)&lt;20,"",IF(DO233="","",DO233+31))</f>
        <v/>
      </c>
      <c r="DV233" s="124">
        <f>IF(DU233="","",TODAY()-DU233)</f>
        <v/>
      </c>
      <c r="DW233" s="494" t="n"/>
      <c r="DX233" s="184" t="n"/>
      <c r="DY233" s="184">
        <f>IF(DU233="","SIN ESTADO",IF(DW233&lt;&gt;"","PAGA",IF(DV233&gt;0,"VENCIDA",IF(DV233&gt;=-5,"POR VENCER","AL DÍA"))))</f>
        <v/>
      </c>
      <c r="DZ233" s="185" t="n"/>
      <c r="EA233" s="119">
        <f>IF(N($H233)&lt;21,"",IF(DU233="","",DU233+31))</f>
        <v/>
      </c>
      <c r="EB233" s="124">
        <f>IF(EA233="","",TODAY()-EA233)</f>
        <v/>
      </c>
      <c r="EC233" s="494" t="n"/>
      <c r="ED233" s="184" t="n"/>
      <c r="EE233" s="184">
        <f>IF(EA233="","SIN ESTADO",IF(EC233&lt;&gt;"","PAGA",IF(EB233&gt;0,"VENCIDA",IF(EB233&gt;=-5,"POR VENCER","AL DÍA"))))</f>
        <v/>
      </c>
      <c r="EF233" s="185" t="n"/>
      <c r="EG233" s="119">
        <f>IF(N($H233)&lt;22,"",IF(EA233="","",EA233+31))</f>
        <v/>
      </c>
      <c r="EH233" s="124">
        <f>IF(EG233="","",TODAY()-EG233)</f>
        <v/>
      </c>
      <c r="EI233" s="494" t="n"/>
      <c r="EJ233" s="184" t="n"/>
      <c r="EK233" s="184">
        <f>IF(EG233="","SIN ESTADO",IF(EI233&lt;&gt;"","PAGA",IF(EH233&gt;0,"VENCIDA",IF(EH233&gt;=-5,"POR VENCER","AL DÍA"))))</f>
        <v/>
      </c>
      <c r="EL233" s="185" t="n"/>
      <c r="EM233" s="119">
        <f>IF(N($H233)&lt;23,"",IF(EG233="","",EG233+31))</f>
        <v/>
      </c>
      <c r="EN233" s="124">
        <f>IF(EM233="","",TODAY()-EM233)</f>
        <v/>
      </c>
      <c r="EO233" s="494" t="n"/>
      <c r="EP233" s="184" t="n"/>
      <c r="EQ233" s="184">
        <f>IF(EM233="","SIN ESTADO",IF(EO233&lt;&gt;"","PAGA",IF(EN233&gt;0,"VENCIDA",IF(EN233&gt;=-5,"POR VENCER","AL DÍA"))))</f>
        <v/>
      </c>
      <c r="ER233" s="185" t="n"/>
      <c r="ES233" s="119">
        <f>IF(N($H233)&lt;24,"",IF(EM233="","",EM233+31))</f>
        <v/>
      </c>
      <c r="ET233" s="124">
        <f>IF(ES233="","",TODAY()-ES233)</f>
        <v/>
      </c>
      <c r="EU233" s="494" t="n"/>
      <c r="EV233" s="184" t="n"/>
      <c r="EW233" s="184">
        <f>IF(ES233="","SIN ESTADO",IF(EU233&lt;&gt;"","PAGA",IF(ET233&gt;0,"VENCIDA",IF(ET233&gt;=-5,"POR VENCER","AL DÍA"))))</f>
        <v/>
      </c>
      <c r="EX233" s="185" t="n"/>
      <c r="EY233" s="119">
        <f>IF(N($H233)&lt;25,"",IF(ES233="","",ES233+31))</f>
        <v/>
      </c>
      <c r="EZ233" s="124">
        <f>IF(EY233="","",TODAY()-EY233)</f>
        <v/>
      </c>
      <c r="FA233" s="494" t="n"/>
      <c r="FB233" s="184" t="n"/>
      <c r="FC233" s="184">
        <f>IF(EY233="","SIN ESTADO",IF(FA233&lt;&gt;"","PAGA",IF(EZ233&gt;0,"VENCIDA",IF(EZ233&gt;=-5,"POR VENCER","AL DÍA"))))</f>
        <v/>
      </c>
      <c r="FD233" s="185" t="n"/>
      <c r="FE233" s="119">
        <f>IF(N($H233)&lt;26,"",IF(EY233="","",EY233+31))</f>
        <v/>
      </c>
      <c r="FF233" s="124">
        <f>IF(FE233="","",TODAY()-FE233)</f>
        <v/>
      </c>
      <c r="FG233" s="494" t="n"/>
      <c r="FH233" s="184" t="n"/>
      <c r="FI233" s="184">
        <f>IF(FE233="","SIN ESTADO",IF(FG233&lt;&gt;"","PAGA",IF(FF233&gt;0,"VENCIDA",IF(FF233&gt;=-5,"POR VENCER","AL DÍA"))))</f>
        <v/>
      </c>
      <c r="FJ233" s="185" t="n"/>
      <c r="FK233" s="119">
        <f>IF(N($H233)&lt;27,"",IF(FE233="","",FE233+31))</f>
        <v/>
      </c>
      <c r="FL233" s="124">
        <f>IF(FK233="","",TODAY()-FK233)</f>
        <v/>
      </c>
      <c r="FM233" s="494" t="n"/>
      <c r="FN233" s="184" t="n"/>
      <c r="FO233" s="184">
        <f>IF(FK233="","SIN ESTADO",IF(FM233&lt;&gt;"","PAGA",IF(FL233&gt;0,"VENCIDA",IF(FL233&gt;=-5,"POR VENCER","AL DÍA"))))</f>
        <v/>
      </c>
      <c r="FP233" s="185" t="n"/>
      <c r="FQ233" s="119">
        <f>IF(N($H233)&lt;28,"",IF(FK233="","",FK233+31))</f>
        <v/>
      </c>
      <c r="FR233" s="124">
        <f>IF(FQ233="","",TODAY()-FQ233)</f>
        <v/>
      </c>
      <c r="FS233" s="494" t="n"/>
      <c r="FT233" s="184" t="n"/>
      <c r="FU233" s="184">
        <f>IF(FQ233="","SIN ESTADO",IF(FS233&lt;&gt;"","PAGA",IF(FR233&gt;0,"VENCIDA",IF(FR233&gt;=-5,"POR VENCER","AL DÍA"))))</f>
        <v/>
      </c>
      <c r="FV233" s="185" t="n"/>
      <c r="FW233" s="119">
        <f>IF(N($H233)&lt;29,"",IF(FQ233="","",FQ233+31))</f>
        <v/>
      </c>
      <c r="FX233" s="124">
        <f>IF(FW233="","",TODAY()-FW233)</f>
        <v/>
      </c>
      <c r="FY233" s="494" t="n"/>
      <c r="FZ233" s="184" t="n"/>
      <c r="GA233" s="184">
        <f>IF(FW233="","SIN ESTADO",IF(FY233&lt;&gt;"","PAGA",IF(FX233&gt;0,"VENCIDA",IF(FX233&gt;=-5,"POR VENCER","AL DÍA"))))</f>
        <v/>
      </c>
      <c r="GB233" s="185" t="n"/>
      <c r="GC233" s="119">
        <f>IF(N($H233)&lt;30,"",IF(FW233="","",FW233+31))</f>
        <v/>
      </c>
      <c r="GD233" s="124">
        <f>IF(GC233="","",TODAY()-GC233)</f>
        <v/>
      </c>
      <c r="GE233" s="494" t="n"/>
      <c r="GF233" s="184" t="n"/>
      <c r="GG233" s="184">
        <f>IF(GC233="","SIN ESTADO",IF(GE233&lt;&gt;"","PAGA",IF(GD233&gt;0,"VENCIDA",IF(GD233&gt;=-5,"POR VENCER","AL DÍA"))))</f>
        <v/>
      </c>
      <c r="GH233" s="185" t="n"/>
      <c r="GI233" s="119">
        <f>IF(N($H233)&lt;31,"",IF(GC233="","",GC233+31))</f>
        <v/>
      </c>
      <c r="GJ233" s="124">
        <f>IF(GI233="","",TODAY()-GI233)</f>
        <v/>
      </c>
      <c r="GK233" s="494" t="n"/>
      <c r="GL233" s="184" t="n"/>
      <c r="GM233" s="184">
        <f>IF(GI233="","SIN ESTADO",IF(GK233&lt;&gt;"","PAGA",IF(GJ233&gt;0,"VENCIDA",IF(GJ233&gt;=-5,"POR VENCER","AL DÍA"))))</f>
        <v/>
      </c>
      <c r="GN233" s="185" t="n"/>
      <c r="GO233" s="119">
        <f>IF(N($H233)&lt;32,"",IF(GI233="","",GI233+31))</f>
        <v/>
      </c>
      <c r="GP233" s="124">
        <f>IF(GO233="","",TODAY()-GO233)</f>
        <v/>
      </c>
      <c r="GQ233" s="494" t="n"/>
      <c r="GR233" s="184" t="n"/>
      <c r="GS233" s="184">
        <f>IF(GO233="","SIN ESTADO",IF(GQ233&lt;&gt;"","PAGA",IF(GP233&gt;0,"VENCIDA",IF(GP233&gt;=-5,"POR VENCER","AL DÍA"))))</f>
        <v/>
      </c>
      <c r="GT233" s="185" t="n"/>
      <c r="GU233" s="119">
        <f>IF(N($H233)&lt;33,"",IF(GO233="","",GO233+31))</f>
        <v/>
      </c>
      <c r="GV233" s="124">
        <f>IF(GU233="","",TODAY()-GU233)</f>
        <v/>
      </c>
      <c r="GW233" s="494" t="n"/>
      <c r="GX233" s="184" t="n"/>
      <c r="GY233" s="184">
        <f>IF(GU233="","SIN ESTADO",IF(GW233&lt;&gt;"","PAGA",IF(GV233&gt;0,"VENCIDA",IF(GV233&gt;=-5,"POR VENCER","AL DÍA"))))</f>
        <v/>
      </c>
      <c r="GZ233" s="185" t="n"/>
      <c r="HA233" s="119">
        <f>IF(N($H233)&lt;34,"",IF(GU233="","",GU233+31))</f>
        <v/>
      </c>
      <c r="HB233" s="124">
        <f>IF(HA233="","",TODAY()-HA233)</f>
        <v/>
      </c>
      <c r="HC233" s="494" t="n"/>
      <c r="HD233" s="184" t="n"/>
      <c r="HE233" s="184">
        <f>IF(HA233="","SIN ESTADO",IF(HC233&lt;&gt;"","PAGA",IF(HB233&gt;0,"VENCIDA",IF(HB233&gt;=-5,"POR VENCER","AL DÍA"))))</f>
        <v/>
      </c>
      <c r="HF233" s="185" t="n"/>
      <c r="HG233" s="119">
        <f>IF(N($H233)&lt;35,"",IF(HA233="","",HA233+31))</f>
        <v/>
      </c>
      <c r="HH233" s="124">
        <f>IF(HG233="","",TODAY()-HG233)</f>
        <v/>
      </c>
      <c r="HI233" s="494" t="n"/>
      <c r="HJ233" s="184" t="n"/>
      <c r="HK233" s="184">
        <f>IF(HG233="","SIN ESTADO",IF(HI233&lt;&gt;"","PAGA",IF(HH233&gt;0,"VENCIDA",IF(HH233&gt;=-5,"POR VENCER","AL DÍA"))))</f>
        <v/>
      </c>
      <c r="HL233" s="168" t="n"/>
      <c r="HM233" s="119">
        <f>IF(N($H233)&lt;36,"",IF(HG233="","",HG233+31))</f>
        <v/>
      </c>
      <c r="HN233" s="124">
        <f>IF(HM233="","",TODAY()-HM233)</f>
        <v/>
      </c>
      <c r="HO233" s="494" t="n"/>
      <c r="HP233" s="184" t="n"/>
      <c r="HQ233" s="184">
        <f>IF(HM233="","SIN ESTADO",IF(HO233&lt;&gt;"","PAGA",IF(HN233&gt;0,"VENCIDA",IF(HN233&gt;=-5,"POR VENCER","AL DÍA"))))</f>
        <v/>
      </c>
      <c r="HR233" s="168" t="n"/>
      <c r="HS233" s="169">
        <f>N233+T233+Z233+AF233+AL233+AR233+AX233+BD233+BJ233+BP233+BV233+CB233+CH233+CN233+CT233+CZ233+DF233+DL233+DR233+DX233+ED233+EJ233+EP233+EV233+FB233+FH233+FN233+FT233+FZ233+GF233+GL233+GR233+GX233+HD233+HJ233+HP233</f>
        <v/>
      </c>
      <c r="HU233" s="170">
        <f>IFERROR(N($J233),0)</f>
        <v/>
      </c>
      <c r="HW233" s="170">
        <f>SUMPRODUCT((MOD(COLUMN($M233:$HR233)-COLUMN($M233),6)=0)*ISNUMBER($M233:$HR233)*($M233:$HR233&gt;=RESUMEN!$C$26)*($M233:$HR233&lt;=RESUMEN!$C$27)*IFERROR(N($N233:$HS233),0))</f>
        <v/>
      </c>
      <c r="HX233" s="170">
        <f>SUMPRODUCT((MOD(COLUMN($M233:$HR233)-COLUMN($M233),6)=0)*ISNUMBER($M233:$HR233)*($M233:$HR233&gt;=RESUMEN!$C$26)*($M233:$HR233&lt;=RESUMEN!$C$27))</f>
        <v/>
      </c>
    </row>
    <row r="234" ht="15.75" customHeight="1" s="506">
      <c r="B234" s="113">
        <f>VENTAS!A233</f>
        <v/>
      </c>
      <c r="C234" s="236">
        <f>VENTAS!B233</f>
        <v/>
      </c>
      <c r="D234" s="53">
        <f>VENTAS!C233</f>
        <v/>
      </c>
      <c r="E234" s="114">
        <f>VENTAS!D233</f>
        <v/>
      </c>
      <c r="F234" s="114">
        <f>VENTAS!J233</f>
        <v/>
      </c>
      <c r="G234" s="494">
        <f>VENTAS!F233</f>
        <v/>
      </c>
      <c r="H234" s="479">
        <f>VENTAS!K233</f>
        <v/>
      </c>
      <c r="I234" s="479">
        <f>VENTAS!M233</f>
        <v/>
      </c>
      <c r="J234" s="184">
        <f>VENTAS!L233</f>
        <v/>
      </c>
      <c r="K234" s="119">
        <f>IF(N($H234)&lt;1,"",$G234+31)</f>
        <v/>
      </c>
      <c r="L234" s="124">
        <f>IF(K234="","",TODAY()-K234)</f>
        <v/>
      </c>
      <c r="M234" s="494" t="n">
        <v>46263</v>
      </c>
      <c r="N234" s="374" t="n">
        <v>500000</v>
      </c>
      <c r="O234" s="184">
        <f>IF(K234="","SIN ESTADO",IF(M234&lt;&gt;"","PAGA",IF(L234&gt;0,"VENCIDA",IF(L234&gt;=-5,"POR VENCER","AL DÍA"))))</f>
        <v/>
      </c>
      <c r="P234" s="185" t="inlineStr">
        <is>
          <t>TRANSFERENCIA</t>
        </is>
      </c>
      <c r="Q234" s="119">
        <f>IF(N($H234)&lt;2,"",IF(K234="","",K234+31))</f>
        <v/>
      </c>
      <c r="R234" s="124">
        <f>IF(Q234="","",TODAY()-Q234)</f>
        <v/>
      </c>
      <c r="S234" s="494" t="n"/>
      <c r="T234" s="184" t="n"/>
      <c r="U234" s="184">
        <f>IF(Q234="","SIN ESTADO",IF(S234&lt;&gt;"","PAGA",IF(R234&gt;0,"VENCIDA",IF(R234&gt;=-5,"POR VENCER","AL DÍA"))))</f>
        <v/>
      </c>
      <c r="V234" s="185" t="n"/>
      <c r="W234" s="119">
        <f>IF(N($H234)&lt;3,"",IF(Q234="","",Q234+31))</f>
        <v/>
      </c>
      <c r="X234" s="124">
        <f>IF(W234="","",TODAY()-W234)</f>
        <v/>
      </c>
      <c r="Y234" s="494" t="n"/>
      <c r="Z234" s="184" t="n"/>
      <c r="AA234" s="184">
        <f>IF(W234="","SIN ESTADO",IF(Y234&lt;&gt;"","PAGA",IF(X234&gt;0,"VENCIDA",IF(X234&gt;=-5,"POR VENCER","AL DÍA"))))</f>
        <v/>
      </c>
      <c r="AB234" s="185" t="n"/>
      <c r="AC234" s="119">
        <f>IF(N($H234)&lt;4,"",IF(W234="","",W234+31))</f>
        <v/>
      </c>
      <c r="AD234" s="124">
        <f>IF(AC234="","",TODAY()-AC234)</f>
        <v/>
      </c>
      <c r="AE234" s="494" t="n"/>
      <c r="AF234" s="184" t="n"/>
      <c r="AG234" s="184">
        <f>IF(AC234="","SIN ESTADO",IF(AE234&lt;&gt;"","PAGA",IF(AD234&gt;0,"VENCIDA",IF(AD234&gt;=-5,"POR VENCER","AL DÍA"))))</f>
        <v/>
      </c>
      <c r="AH234" s="185" t="n"/>
      <c r="AI234" s="119">
        <f>IF(N($H234)&lt;5,"",IF(AC234="","",AC234+31))</f>
        <v/>
      </c>
      <c r="AJ234" s="124">
        <f>IF(AI234="","",TODAY()-AI234)</f>
        <v/>
      </c>
      <c r="AK234" s="494" t="n"/>
      <c r="AL234" s="184" t="n"/>
      <c r="AM234" s="184">
        <f>IF(AI234="","SIN ESTADO",IF(AK234&lt;&gt;"","PAGA",IF(AJ234&gt;0,"VENCIDA",IF(AJ234&gt;=-5,"POR VENCER","AL DÍA"))))</f>
        <v/>
      </c>
      <c r="AN234" s="185" t="n"/>
      <c r="AO234" s="119">
        <f>IF(N($H234)&lt;6,"",IF(AI234="","",AI234+31))</f>
        <v/>
      </c>
      <c r="AP234" s="124">
        <f>IF(AO234="","",TODAY()-AO234)</f>
        <v/>
      </c>
      <c r="AQ234" s="270" t="n"/>
      <c r="AR234" s="184" t="n"/>
      <c r="AS234" s="184">
        <f>IF(AO234="","SIN ESTADO",IF(AQ234&lt;&gt;"","PAGA",IF(AP234&gt;0,"VENCIDA",IF(AP234&gt;=-5,"POR VENCER","AL DÍA"))))</f>
        <v/>
      </c>
      <c r="AT234" s="185" t="n"/>
      <c r="AU234" s="119">
        <f>IF(N($H234)&lt;7,"",IF(AO234="","",AO234+31))</f>
        <v/>
      </c>
      <c r="AV234" s="124">
        <f>IF(AU234="","",TODAY()-AU234)</f>
        <v/>
      </c>
      <c r="AW234" s="494" t="n"/>
      <c r="AX234" s="184" t="n"/>
      <c r="AY234" s="184">
        <f>IF(AU234="","SIN ESTADO",IF(AW234&lt;&gt;"","PAGA",IF(AV234&gt;0,"VENCIDA",IF(AV234&gt;=-5,"POR VENCER","AL DÍA"))))</f>
        <v/>
      </c>
      <c r="AZ234" s="185" t="n"/>
      <c r="BA234" s="119">
        <f>IF(N($H234)&lt;8,"",IF(AU234="","",AU234+31))</f>
        <v/>
      </c>
      <c r="BB234" s="124">
        <f>IF(BA234="","",TODAY()-BA234)</f>
        <v/>
      </c>
      <c r="BC234" s="494" t="n"/>
      <c r="BD234" s="184" t="n"/>
      <c r="BE234" s="184">
        <f>IF(BA234="","SIN ESTADO",IF(BC234&lt;&gt;"","PAGA",IF(BB234&gt;0,"VENCIDA",IF(BB234&gt;=-5,"POR VENCER","AL DÍA"))))</f>
        <v/>
      </c>
      <c r="BF234" s="185" t="n"/>
      <c r="BG234" s="119">
        <f>IF(N($H234)&lt;9,"",IF(BA234="","",BA234+31))</f>
        <v/>
      </c>
      <c r="BH234" s="124">
        <f>IF(BG234="","",TODAY()-BG234)</f>
        <v/>
      </c>
      <c r="BI234" s="494" t="n"/>
      <c r="BJ234" s="184" t="n"/>
      <c r="BK234" s="184">
        <f>IF(BG234="","SIN ESTADO",IF(BI234&lt;&gt;"","PAGA",IF(BH234&gt;0,"VENCIDA",IF(BH234&gt;=-5,"POR VENCER","AL DÍA"))))</f>
        <v/>
      </c>
      <c r="BL234" s="185" t="n"/>
      <c r="BM234" s="119">
        <f>IF(N($H234)&lt;10,"",IF(BG234="","",BG234+31))</f>
        <v/>
      </c>
      <c r="BN234" s="124">
        <f>IF(BM234="","",TODAY()-BM234)</f>
        <v/>
      </c>
      <c r="BO234" s="494" t="n"/>
      <c r="BP234" s="184" t="n"/>
      <c r="BQ234" s="184">
        <f>IF(BM234="","SIN ESTADO",IF(BO234&lt;&gt;"","PAGA",IF(BN234&gt;0,"VENCIDA",IF(BN234&gt;=-5,"POR VENCER","AL DÍA"))))</f>
        <v/>
      </c>
      <c r="BR234" s="185" t="n"/>
      <c r="BS234" s="119">
        <f>IF(N($H234)&lt;11,"",IF(BM234="","",BM234+31))</f>
        <v/>
      </c>
      <c r="BT234" s="124">
        <f>IF(BS234="","",TODAY()-BS234)</f>
        <v/>
      </c>
      <c r="BU234" s="494" t="n"/>
      <c r="BV234" s="184" t="n"/>
      <c r="BW234" s="184">
        <f>IF(BS234="","SIN ESTADO",IF(BU234&lt;&gt;"","PAGA",IF(BT234&gt;0,"VENCIDA",IF(BT234&gt;=-5,"POR VENCER","AL DÍA"))))</f>
        <v/>
      </c>
      <c r="BX234" s="185" t="n"/>
      <c r="BY234" s="119">
        <f>IF(N($H234)&lt;12,"",IF(BS234="","",BS234+31))</f>
        <v/>
      </c>
      <c r="BZ234" s="124">
        <f>IF(BY234="","",TODAY()-BY234)</f>
        <v/>
      </c>
      <c r="CA234" s="494" t="n"/>
      <c r="CB234" s="184" t="n"/>
      <c r="CC234" s="184">
        <f>IF(BY234="","SIN ESTADO",IF(CA234&lt;&gt;"","PAGA",IF(BZ234&gt;0,"VENCIDA",IF(BZ234&gt;=-5,"POR VENCER","AL DÍA"))))</f>
        <v/>
      </c>
      <c r="CD234" s="185" t="n"/>
      <c r="CE234" s="119">
        <f>IF(N($H234)&lt;13,"",IF(BY234="","",BY234+31))</f>
        <v/>
      </c>
      <c r="CF234" s="124">
        <f>IF(CE234="","",TODAY()-CE234)</f>
        <v/>
      </c>
      <c r="CG234" s="494" t="n"/>
      <c r="CH234" s="184" t="n"/>
      <c r="CI234" s="184">
        <f>IF(CE234="","SIN ESTADO",IF(CG234&lt;&gt;"","PAGA",IF(CF234&gt;0,"VENCIDA",IF(CF234&gt;=-5,"POR VENCER","AL DÍA"))))</f>
        <v/>
      </c>
      <c r="CJ234" s="185" t="n"/>
      <c r="CK234" s="119">
        <f>IF(N($H234)&lt;14,"",IF(CE234="","",CE234+31))</f>
        <v/>
      </c>
      <c r="CL234" s="124">
        <f>IF(CK234="","",TODAY()-CK234)</f>
        <v/>
      </c>
      <c r="CM234" s="494" t="n"/>
      <c r="CN234" s="184" t="n"/>
      <c r="CO234" s="184">
        <f>IF(CK234="","SIN ESTADO",IF(CM234&lt;&gt;"","PAGA",IF(CL234&gt;0,"VENCIDA",IF(CL234&gt;=-5,"POR VENCER","AL DÍA"))))</f>
        <v/>
      </c>
      <c r="CP234" s="185" t="n"/>
      <c r="CQ234" s="119">
        <f>IF(N($H234)&lt;15,"",IF(CK234="","",CK234+31))</f>
        <v/>
      </c>
      <c r="CR234" s="124">
        <f>IF(CQ234="","",TODAY()-CQ234)</f>
        <v/>
      </c>
      <c r="CS234" s="494" t="n"/>
      <c r="CT234" s="184" t="n"/>
      <c r="CU234" s="184">
        <f>IF(CQ234="","SIN ESTADO",IF(CS234&lt;&gt;"","PAGA",IF(CR234&gt;0,"VENCIDA",IF(CR234&gt;=-5,"POR VENCER","AL DÍA"))))</f>
        <v/>
      </c>
      <c r="CV234" s="185" t="n"/>
      <c r="CW234" s="119">
        <f>IF(N($H234)&lt;16,"",IF(CQ234="","",CQ234+31))</f>
        <v/>
      </c>
      <c r="CX234" s="124">
        <f>IF(CW234="","",TODAY()-CW234)</f>
        <v/>
      </c>
      <c r="CY234" s="494" t="n"/>
      <c r="CZ234" s="184" t="n"/>
      <c r="DA234" s="184">
        <f>IF(CW234="","SIN ESTADO",IF(CY234&lt;&gt;"","PAGA",IF(CX234&gt;0,"VENCIDA",IF(CX234&gt;=-5,"POR VENCER","AL DÍA"))))</f>
        <v/>
      </c>
      <c r="DB234" s="185" t="n"/>
      <c r="DC234" s="119">
        <f>IF(N($H234)&lt;17,"",IF(CW234="","",CW234+31))</f>
        <v/>
      </c>
      <c r="DD234" s="124">
        <f>IF(DC234="","",TODAY()-DC234)</f>
        <v/>
      </c>
      <c r="DE234" s="494" t="n"/>
      <c r="DF234" s="184" t="n"/>
      <c r="DG234" s="184">
        <f>IF(DC234="","SIN ESTADO",IF(DE234&lt;&gt;"","PAGA",IF(DD234&gt;0,"VENCIDA",IF(DD234&gt;=-5,"POR VENCER","AL DÍA"))))</f>
        <v/>
      </c>
      <c r="DH234" s="185" t="n"/>
      <c r="DI234" s="119">
        <f>IF(N($H234)&lt;18,"",IF(DC234="","",DC234+31))</f>
        <v/>
      </c>
      <c r="DJ234" s="124">
        <f>IF(DI234="","",TODAY()-DI234)</f>
        <v/>
      </c>
      <c r="DK234" s="494" t="n"/>
      <c r="DL234" s="184" t="n"/>
      <c r="DM234" s="184">
        <f>IF(DI234="","SIN ESTADO",IF(DK234&lt;&gt;"","PAGA",IF(DJ234&gt;0,"VENCIDA",IF(DJ234&gt;=-5,"POR VENCER","AL DÍA"))))</f>
        <v/>
      </c>
      <c r="DN234" s="185" t="n"/>
      <c r="DO234" s="119">
        <f>IF(N($H234)&lt;19,"",IF(DI234="","",DI234+31))</f>
        <v/>
      </c>
      <c r="DP234" s="124">
        <f>IF(DO234="","",TODAY()-DO234)</f>
        <v/>
      </c>
      <c r="DQ234" s="494" t="n"/>
      <c r="DR234" s="184" t="n"/>
      <c r="DS234" s="184">
        <f>IF(DO234="","SIN ESTADO",IF(DQ234&lt;&gt;"","PAGA",IF(DP234&gt;0,"VENCIDA",IF(DP234&gt;=-5,"POR VENCER","AL DÍA"))))</f>
        <v/>
      </c>
      <c r="DT234" s="185" t="n"/>
      <c r="DU234" s="119">
        <f>IF(N($H234)&lt;20,"",IF(DO234="","",DO234+31))</f>
        <v/>
      </c>
      <c r="DV234" s="124">
        <f>IF(DU234="","",TODAY()-DU234)</f>
        <v/>
      </c>
      <c r="DW234" s="494" t="n"/>
      <c r="DX234" s="184" t="n"/>
      <c r="DY234" s="184">
        <f>IF(DU234="","SIN ESTADO",IF(DW234&lt;&gt;"","PAGA",IF(DV234&gt;0,"VENCIDA",IF(DV234&gt;=-5,"POR VENCER","AL DÍA"))))</f>
        <v/>
      </c>
      <c r="DZ234" s="185" t="n"/>
      <c r="EA234" s="119">
        <f>IF(N($H234)&lt;21,"",IF(DU234="","",DU234+31))</f>
        <v/>
      </c>
      <c r="EB234" s="124">
        <f>IF(EA234="","",TODAY()-EA234)</f>
        <v/>
      </c>
      <c r="EC234" s="494" t="n"/>
      <c r="ED234" s="184" t="n"/>
      <c r="EE234" s="184">
        <f>IF(EA234="","SIN ESTADO",IF(EC234&lt;&gt;"","PAGA",IF(EB234&gt;0,"VENCIDA",IF(EB234&gt;=-5,"POR VENCER","AL DÍA"))))</f>
        <v/>
      </c>
      <c r="EF234" s="185" t="n"/>
      <c r="EG234" s="119">
        <f>IF(N($H234)&lt;22,"",IF(EA234="","",EA234+31))</f>
        <v/>
      </c>
      <c r="EH234" s="124">
        <f>IF(EG234="","",TODAY()-EG234)</f>
        <v/>
      </c>
      <c r="EI234" s="494" t="n"/>
      <c r="EJ234" s="184" t="n"/>
      <c r="EK234" s="184">
        <f>IF(EG234="","SIN ESTADO",IF(EI234&lt;&gt;"","PAGA",IF(EH234&gt;0,"VENCIDA",IF(EH234&gt;=-5,"POR VENCER","AL DÍA"))))</f>
        <v/>
      </c>
      <c r="EL234" s="185" t="n"/>
      <c r="EM234" s="119">
        <f>IF(N($H234)&lt;23,"",IF(EG234="","",EG234+31))</f>
        <v/>
      </c>
      <c r="EN234" s="124">
        <f>IF(EM234="","",TODAY()-EM234)</f>
        <v/>
      </c>
      <c r="EO234" s="494" t="n"/>
      <c r="EP234" s="184" t="n"/>
      <c r="EQ234" s="184">
        <f>IF(EM234="","SIN ESTADO",IF(EO234&lt;&gt;"","PAGA",IF(EN234&gt;0,"VENCIDA",IF(EN234&gt;=-5,"POR VENCER","AL DÍA"))))</f>
        <v/>
      </c>
      <c r="ER234" s="185" t="n"/>
      <c r="ES234" s="119">
        <f>IF(N($H234)&lt;24,"",IF(EM234="","",EM234+31))</f>
        <v/>
      </c>
      <c r="ET234" s="124">
        <f>IF(ES234="","",TODAY()-ES234)</f>
        <v/>
      </c>
      <c r="EU234" s="494" t="n"/>
      <c r="EV234" s="184" t="n"/>
      <c r="EW234" s="184">
        <f>IF(ES234="","SIN ESTADO",IF(EU234&lt;&gt;"","PAGA",IF(ET234&gt;0,"VENCIDA",IF(ET234&gt;=-5,"POR VENCER","AL DÍA"))))</f>
        <v/>
      </c>
      <c r="EX234" s="185" t="n"/>
      <c r="EY234" s="119">
        <f>IF(N($H234)&lt;25,"",IF(ES234="","",ES234+31))</f>
        <v/>
      </c>
      <c r="EZ234" s="124">
        <f>IF(EY234="","",TODAY()-EY234)</f>
        <v/>
      </c>
      <c r="FA234" s="494" t="n"/>
      <c r="FB234" s="184" t="n"/>
      <c r="FC234" s="184">
        <f>IF(EY234="","SIN ESTADO",IF(FA234&lt;&gt;"","PAGA",IF(EZ234&gt;0,"VENCIDA",IF(EZ234&gt;=-5,"POR VENCER","AL DÍA"))))</f>
        <v/>
      </c>
      <c r="FD234" s="185" t="n"/>
      <c r="FE234" s="119">
        <f>IF(N($H234)&lt;26,"",IF(EY234="","",EY234+31))</f>
        <v/>
      </c>
      <c r="FF234" s="124">
        <f>IF(FE234="","",TODAY()-FE234)</f>
        <v/>
      </c>
      <c r="FG234" s="494" t="n"/>
      <c r="FH234" s="184" t="n"/>
      <c r="FI234" s="184">
        <f>IF(FE234="","SIN ESTADO",IF(FG234&lt;&gt;"","PAGA",IF(FF234&gt;0,"VENCIDA",IF(FF234&gt;=-5,"POR VENCER","AL DÍA"))))</f>
        <v/>
      </c>
      <c r="FJ234" s="185" t="n"/>
      <c r="FK234" s="119">
        <f>IF(N($H234)&lt;27,"",IF(FE234="","",FE234+31))</f>
        <v/>
      </c>
      <c r="FL234" s="124">
        <f>IF(FK234="","",TODAY()-FK234)</f>
        <v/>
      </c>
      <c r="FM234" s="494" t="n"/>
      <c r="FN234" s="184" t="n"/>
      <c r="FO234" s="184">
        <f>IF(FK234="","SIN ESTADO",IF(FM234&lt;&gt;"","PAGA",IF(FL234&gt;0,"VENCIDA",IF(FL234&gt;=-5,"POR VENCER","AL DÍA"))))</f>
        <v/>
      </c>
      <c r="FP234" s="185" t="n"/>
      <c r="FQ234" s="119">
        <f>IF(N($H234)&lt;28,"",IF(FK234="","",FK234+31))</f>
        <v/>
      </c>
      <c r="FR234" s="124">
        <f>IF(FQ234="","",TODAY()-FQ234)</f>
        <v/>
      </c>
      <c r="FS234" s="494" t="n"/>
      <c r="FT234" s="184" t="n"/>
      <c r="FU234" s="184">
        <f>IF(FQ234="","SIN ESTADO",IF(FS234&lt;&gt;"","PAGA",IF(FR234&gt;0,"VENCIDA",IF(FR234&gt;=-5,"POR VENCER","AL DÍA"))))</f>
        <v/>
      </c>
      <c r="FV234" s="185" t="n"/>
      <c r="FW234" s="119">
        <f>IF(N($H234)&lt;29,"",IF(FQ234="","",FQ234+31))</f>
        <v/>
      </c>
      <c r="FX234" s="124">
        <f>IF(FW234="","",TODAY()-FW234)</f>
        <v/>
      </c>
      <c r="FY234" s="494" t="n"/>
      <c r="FZ234" s="184" t="n"/>
      <c r="GA234" s="184">
        <f>IF(FW234="","SIN ESTADO",IF(FY234&lt;&gt;"","PAGA",IF(FX234&gt;0,"VENCIDA",IF(FX234&gt;=-5,"POR VENCER","AL DÍA"))))</f>
        <v/>
      </c>
      <c r="GB234" s="185" t="n"/>
      <c r="GC234" s="119">
        <f>IF(N($H234)&lt;30,"",IF(FW234="","",FW234+31))</f>
        <v/>
      </c>
      <c r="GD234" s="124">
        <f>IF(GC234="","",TODAY()-GC234)</f>
        <v/>
      </c>
      <c r="GE234" s="494" t="n"/>
      <c r="GF234" s="184" t="n"/>
      <c r="GG234" s="184">
        <f>IF(GC234="","SIN ESTADO",IF(GE234&lt;&gt;"","PAGA",IF(GD234&gt;0,"VENCIDA",IF(GD234&gt;=-5,"POR VENCER","AL DÍA"))))</f>
        <v/>
      </c>
      <c r="GH234" s="185" t="n"/>
      <c r="GI234" s="119">
        <f>IF(N($H234)&lt;31,"",IF(GC234="","",GC234+31))</f>
        <v/>
      </c>
      <c r="GJ234" s="124">
        <f>IF(GI234="","",TODAY()-GI234)</f>
        <v/>
      </c>
      <c r="GK234" s="494" t="n"/>
      <c r="GL234" s="184" t="n"/>
      <c r="GM234" s="184">
        <f>IF(GI234="","SIN ESTADO",IF(GK234&lt;&gt;"","PAGA",IF(GJ234&gt;0,"VENCIDA",IF(GJ234&gt;=-5,"POR VENCER","AL DÍA"))))</f>
        <v/>
      </c>
      <c r="GN234" s="185" t="n"/>
      <c r="GO234" s="119">
        <f>IF(N($H234)&lt;32,"",IF(GI234="","",GI234+31))</f>
        <v/>
      </c>
      <c r="GP234" s="124">
        <f>IF(GO234="","",TODAY()-GO234)</f>
        <v/>
      </c>
      <c r="GQ234" s="494" t="n"/>
      <c r="GR234" s="184" t="n"/>
      <c r="GS234" s="184">
        <f>IF(GO234="","SIN ESTADO",IF(GQ234&lt;&gt;"","PAGA",IF(GP234&gt;0,"VENCIDA",IF(GP234&gt;=-5,"POR VENCER","AL DÍA"))))</f>
        <v/>
      </c>
      <c r="GT234" s="185" t="n"/>
      <c r="GU234" s="119">
        <f>IF(N($H234)&lt;33,"",IF(GO234="","",GO234+31))</f>
        <v/>
      </c>
      <c r="GV234" s="124">
        <f>IF(GU234="","",TODAY()-GU234)</f>
        <v/>
      </c>
      <c r="GW234" s="494" t="n"/>
      <c r="GX234" s="184" t="n"/>
      <c r="GY234" s="184">
        <f>IF(GU234="","SIN ESTADO",IF(GW234&lt;&gt;"","PAGA",IF(GV234&gt;0,"VENCIDA",IF(GV234&gt;=-5,"POR VENCER","AL DÍA"))))</f>
        <v/>
      </c>
      <c r="GZ234" s="185" t="n"/>
      <c r="HA234" s="119">
        <f>IF(N($H234)&lt;34,"",IF(GU234="","",GU234+31))</f>
        <v/>
      </c>
      <c r="HB234" s="124">
        <f>IF(HA234="","",TODAY()-HA234)</f>
        <v/>
      </c>
      <c r="HC234" s="494" t="n"/>
      <c r="HD234" s="184" t="n"/>
      <c r="HE234" s="184">
        <f>IF(HA234="","SIN ESTADO",IF(HC234&lt;&gt;"","PAGA",IF(HB234&gt;0,"VENCIDA",IF(HB234&gt;=-5,"POR VENCER","AL DÍA"))))</f>
        <v/>
      </c>
      <c r="HF234" s="185" t="n"/>
      <c r="HG234" s="119">
        <f>IF(N($H234)&lt;35,"",IF(HA234="","",HA234+31))</f>
        <v/>
      </c>
      <c r="HH234" s="124">
        <f>IF(HG234="","",TODAY()-HG234)</f>
        <v/>
      </c>
      <c r="HI234" s="494" t="n"/>
      <c r="HJ234" s="184" t="n"/>
      <c r="HK234" s="184">
        <f>IF(HG234="","SIN ESTADO",IF(HI234&lt;&gt;"","PAGA",IF(HH234&gt;0,"VENCIDA",IF(HH234&gt;=-5,"POR VENCER","AL DÍA"))))</f>
        <v/>
      </c>
      <c r="HL234" s="168" t="n"/>
      <c r="HM234" s="119">
        <f>IF(N($H234)&lt;36,"",IF(HG234="","",HG234+31))</f>
        <v/>
      </c>
      <c r="HN234" s="124">
        <f>IF(HM234="","",TODAY()-HM234)</f>
        <v/>
      </c>
      <c r="HO234" s="494" t="n"/>
      <c r="HP234" s="184" t="n"/>
      <c r="HQ234" s="184">
        <f>IF(HM234="","SIN ESTADO",IF(HO234&lt;&gt;"","PAGA",IF(HN234&gt;0,"VENCIDA",IF(HN234&gt;=-5,"POR VENCER","AL DÍA"))))</f>
        <v/>
      </c>
      <c r="HR234" s="168" t="n"/>
      <c r="HS234" s="169">
        <f>N234+T234+Z234+AF234+AL234+AR234+AX234+BD234+BJ234+BP234+BV234+CB234+CH234+CN234+CT234+CZ234+DF234+DL234+DR234+DX234+ED234+EJ234+EP234+EV234+FB234+FH234+FN234+FT234+FZ234+GF234+GL234+GR234+GX234+HD234+HJ234+HP234</f>
        <v/>
      </c>
      <c r="HU234" s="170">
        <f>IFERROR(N($J234),0)</f>
        <v/>
      </c>
      <c r="HW234" s="170">
        <f>SUMPRODUCT((MOD(COLUMN($M234:$HR234)-COLUMN($M234),6)=0)*ISNUMBER($M234:$HR234)*($M234:$HR234&gt;=RESUMEN!$C$26)*($M234:$HR234&lt;=RESUMEN!$C$27)*IFERROR(N($N234:$HS234),0))</f>
        <v/>
      </c>
      <c r="HX234" s="170">
        <f>SUMPRODUCT((MOD(COLUMN($M234:$HR234)-COLUMN($M234),6)=0)*ISNUMBER($M234:$HR234)*($M234:$HR234&gt;=RESUMEN!$C$26)*($M234:$HR234&lt;=RESUMEN!$C$27))</f>
        <v/>
      </c>
    </row>
    <row r="235" ht="15.75" customHeight="1" s="506">
      <c r="B235" s="113">
        <f>VENTAS!A234</f>
        <v/>
      </c>
      <c r="C235" s="236">
        <f>VENTAS!B234</f>
        <v/>
      </c>
      <c r="D235" s="53">
        <f>VENTAS!C234</f>
        <v/>
      </c>
      <c r="E235" s="114">
        <f>VENTAS!D234</f>
        <v/>
      </c>
      <c r="F235" s="114">
        <f>VENTAS!J234</f>
        <v/>
      </c>
      <c r="G235" s="494">
        <f>VENTAS!F234</f>
        <v/>
      </c>
      <c r="H235" s="479">
        <f>VENTAS!K234</f>
        <v/>
      </c>
      <c r="I235" s="479">
        <f>VENTAS!M234</f>
        <v/>
      </c>
      <c r="J235" s="184">
        <f>VENTAS!L234</f>
        <v/>
      </c>
      <c r="K235" s="119">
        <f>IF(N($H235)&lt;1,"",$G235+31)</f>
        <v/>
      </c>
      <c r="L235" s="124">
        <f>IF(K235="","",TODAY()-K235)</f>
        <v/>
      </c>
      <c r="M235" s="469" t="n">
        <v>45971</v>
      </c>
      <c r="N235" s="374" t="n">
        <v>1000000</v>
      </c>
      <c r="O235" s="184">
        <f>IF(K235="","SIN ESTADO",IF(M235&lt;&gt;"","PAGA",IF(L235&gt;0,"VENCIDA",IF(L235&gt;=-5,"POR VENCER","AL DÍA"))))</f>
        <v/>
      </c>
      <c r="P235" s="185" t="inlineStr">
        <is>
          <t>TRANSFERENCIA</t>
        </is>
      </c>
      <c r="Q235" s="119">
        <f>IF(N($H235)&lt;2,"",IF(K235="","",K235+31))</f>
        <v/>
      </c>
      <c r="R235" s="124">
        <f>IF(Q235="","",TODAY()-Q235)</f>
        <v/>
      </c>
      <c r="S235" s="470" t="n">
        <v>45996</v>
      </c>
      <c r="T235" s="184" t="n">
        <v>1000000</v>
      </c>
      <c r="U235" s="184">
        <f>IF(Q235="","SIN ESTADO",IF(S235&lt;&gt;"","PAGA",IF(R235&gt;0,"VENCIDA",IF(R235&gt;=-5,"POR VENCER","AL DÍA"))))</f>
        <v/>
      </c>
      <c r="V235" s="185" t="inlineStr">
        <is>
          <t>TRANSFERENCIA</t>
        </is>
      </c>
      <c r="W235" s="119">
        <f>IF(N($H235)&lt;3,"",IF(Q235="","",Q235+31))</f>
        <v/>
      </c>
      <c r="X235" s="124">
        <f>IF(W235="","",TODAY()-W235)</f>
        <v/>
      </c>
      <c r="Y235" s="471" t="n">
        <v>46068</v>
      </c>
      <c r="Z235" s="184" t="n">
        <v>1000000</v>
      </c>
      <c r="AA235" s="184">
        <f>IF(W235="","SIN ESTADO",IF(Y235&lt;&gt;"","PAGA",IF(X235&gt;0,"VENCIDA",IF(X235&gt;=-5,"POR VENCER","AL DÍA"))))</f>
        <v/>
      </c>
      <c r="AB235" s="185" t="inlineStr">
        <is>
          <t>TRANSFERENCIA</t>
        </is>
      </c>
      <c r="AC235" s="119">
        <f>IF(N($H235)&lt;4,"",IF(W235="","",W235+31))</f>
        <v/>
      </c>
      <c r="AD235" s="124">
        <f>IF(AC235="","",TODAY()-AC235)</f>
        <v/>
      </c>
      <c r="AE235" s="497" t="n">
        <v>46090</v>
      </c>
      <c r="AF235" s="184" t="n">
        <v>1000000</v>
      </c>
      <c r="AG235" s="184">
        <f>IF(AC235="","SIN ESTADO",IF(AE235&lt;&gt;"","PAGA",IF(AD235&gt;0,"VENCIDA",IF(AD235&gt;=-5,"POR VENCER","AL DÍA"))))</f>
        <v/>
      </c>
      <c r="AH235" s="185" t="inlineStr">
        <is>
          <t>TRANSFERENCIA</t>
        </is>
      </c>
      <c r="AI235" s="119">
        <f>IF(N($H235)&lt;5,"",IF(AC235="","",AC235+31))</f>
        <v/>
      </c>
      <c r="AJ235" s="124">
        <f>IF(AI235="","",TODAY()-AI235)</f>
        <v/>
      </c>
      <c r="AK235" s="471" t="n">
        <v>46125</v>
      </c>
      <c r="AL235" s="184" t="n">
        <v>1000000</v>
      </c>
      <c r="AM235" s="184">
        <f>IF(AI235="","SIN ESTADO",IF(AK235&lt;&gt;"","PAGA",IF(AJ235&gt;0,"VENCIDA",IF(AJ235&gt;=-5,"POR VENCER","AL DÍA"))))</f>
        <v/>
      </c>
      <c r="AN235" s="185" t="inlineStr">
        <is>
          <t>TRANSFERENCIA</t>
        </is>
      </c>
      <c r="AO235" s="119">
        <f>IF(N($H235)&lt;6,"",IF(AI235="","",AI235+31))</f>
        <v/>
      </c>
      <c r="AP235" s="124">
        <f>IF(AO235="","",TODAY()-AO235)</f>
        <v/>
      </c>
      <c r="AQ235" s="270" t="n">
        <v>46186</v>
      </c>
      <c r="AR235" s="184" t="n">
        <v>1000000</v>
      </c>
      <c r="AS235" s="184">
        <f>IF(AO235="","SIN ESTADO",IF(AQ235&lt;&gt;"","PAGA",IF(AP235&gt;0,"VENCIDA",IF(AP235&gt;=-5,"POR VENCER","AL DÍA"))))</f>
        <v/>
      </c>
      <c r="AT235" s="185" t="inlineStr">
        <is>
          <t>TRANSFERENCIA</t>
        </is>
      </c>
      <c r="AU235" s="119">
        <f>IF(N($H235)&lt;7,"",IF(AO235="","",AO235+31))</f>
        <v/>
      </c>
      <c r="AV235" s="124">
        <f>IF(AU235="","",TODAY()-AU235)</f>
        <v/>
      </c>
      <c r="AW235" s="494" t="n">
        <v>46241</v>
      </c>
      <c r="AX235" s="184" t="n">
        <v>1000000</v>
      </c>
      <c r="AY235" s="184">
        <f>IF(AU235="","SIN ESTADO",IF(AW235&lt;&gt;"","PAGA",IF(AV235&gt;0,"VENCIDA",IF(AV235&gt;=-5,"POR VENCER","AL DÍA"))))</f>
        <v/>
      </c>
      <c r="AZ235" s="185" t="inlineStr">
        <is>
          <t>TRANSFERENCIA</t>
        </is>
      </c>
      <c r="BA235" s="119">
        <f>IF(N($H235)&lt;8,"",IF(AU235="","",AU235+31))</f>
        <v/>
      </c>
      <c r="BB235" s="124">
        <f>IF(BA235="","",TODAY()-BA235)</f>
        <v/>
      </c>
      <c r="BC235" s="494" t="n"/>
      <c r="BD235" s="184" t="n"/>
      <c r="BE235" s="184">
        <f>IF(BA235="","SIN ESTADO",IF(BC235&lt;&gt;"","PAGA",IF(BB235&gt;0,"VENCIDA",IF(BB235&gt;=-5,"POR VENCER","AL DÍA"))))</f>
        <v/>
      </c>
      <c r="BF235" s="185" t="n"/>
      <c r="BG235" s="119">
        <f>IF(N($H235)&lt;9,"",IF(BA235="","",BA235+31))</f>
        <v/>
      </c>
      <c r="BH235" s="124">
        <f>IF(BG235="","",TODAY()-BG235)</f>
        <v/>
      </c>
      <c r="BI235" s="494" t="n"/>
      <c r="BJ235" s="184" t="n"/>
      <c r="BK235" s="184">
        <f>IF(BG235="","SIN ESTADO",IF(BI235&lt;&gt;"","PAGA",IF(BH235&gt;0,"VENCIDA",IF(BH235&gt;=-5,"POR VENCER","AL DÍA"))))</f>
        <v/>
      </c>
      <c r="BL235" s="185" t="n"/>
      <c r="BM235" s="119">
        <f>IF(N($H235)&lt;10,"",IF(BG235="","",BG235+31))</f>
        <v/>
      </c>
      <c r="BN235" s="124">
        <f>IF(BM235="","",TODAY()-BM235)</f>
        <v/>
      </c>
      <c r="BO235" s="494" t="n"/>
      <c r="BP235" s="184" t="n"/>
      <c r="BQ235" s="184">
        <f>IF(BM235="","SIN ESTADO",IF(BO235&lt;&gt;"","PAGA",IF(BN235&gt;0,"VENCIDA",IF(BN235&gt;=-5,"POR VENCER","AL DÍA"))))</f>
        <v/>
      </c>
      <c r="BR235" s="185" t="n"/>
      <c r="BS235" s="119">
        <f>IF(N($H235)&lt;11,"",IF(BM235="","",BM235+31))</f>
        <v/>
      </c>
      <c r="BT235" s="124">
        <f>IF(BS235="","",TODAY()-BS235)</f>
        <v/>
      </c>
      <c r="BU235" s="494" t="n"/>
      <c r="BV235" s="184" t="n"/>
      <c r="BW235" s="184">
        <f>IF(BS235="","SIN ESTADO",IF(BU235&lt;&gt;"","PAGA",IF(BT235&gt;0,"VENCIDA",IF(BT235&gt;=-5,"POR VENCER","AL DÍA"))))</f>
        <v/>
      </c>
      <c r="BX235" s="185" t="n"/>
      <c r="BY235" s="119">
        <f>IF(N($H235)&lt;12,"",IF(BS235="","",BS235+31))</f>
        <v/>
      </c>
      <c r="BZ235" s="124">
        <f>IF(BY235="","",TODAY()-BY235)</f>
        <v/>
      </c>
      <c r="CA235" s="494" t="n"/>
      <c r="CB235" s="184" t="n"/>
      <c r="CC235" s="184">
        <f>IF(BY235="","SIN ESTADO",IF(CA235&lt;&gt;"","PAGA",IF(BZ235&gt;0,"VENCIDA",IF(BZ235&gt;=-5,"POR VENCER","AL DÍA"))))</f>
        <v/>
      </c>
      <c r="CD235" s="185" t="n"/>
      <c r="CE235" s="119">
        <f>IF(N($H235)&lt;13,"",IF(BY235="","",BY235+31))</f>
        <v/>
      </c>
      <c r="CF235" s="124">
        <f>IF(CE235="","",TODAY()-CE235)</f>
        <v/>
      </c>
      <c r="CG235" s="494" t="n"/>
      <c r="CH235" s="184" t="n"/>
      <c r="CI235" s="184">
        <f>IF(CE235="","SIN ESTADO",IF(CG235&lt;&gt;"","PAGA",IF(CF235&gt;0,"VENCIDA",IF(CF235&gt;=-5,"POR VENCER","AL DÍA"))))</f>
        <v/>
      </c>
      <c r="CJ235" s="185" t="n"/>
      <c r="CK235" s="119">
        <f>IF(N($H235)&lt;14,"",IF(CE235="","",CE235+31))</f>
        <v/>
      </c>
      <c r="CL235" s="124">
        <f>IF(CK235="","",TODAY()-CK235)</f>
        <v/>
      </c>
      <c r="CM235" s="494" t="n"/>
      <c r="CN235" s="184" t="n"/>
      <c r="CO235" s="184">
        <f>IF(CK235="","SIN ESTADO",IF(CM235&lt;&gt;"","PAGA",IF(CL235&gt;0,"VENCIDA",IF(CL235&gt;=-5,"POR VENCER","AL DÍA"))))</f>
        <v/>
      </c>
      <c r="CP235" s="185" t="n"/>
      <c r="CQ235" s="119">
        <f>IF(N($H235)&lt;15,"",IF(CK235="","",CK235+31))</f>
        <v/>
      </c>
      <c r="CR235" s="124">
        <f>IF(CQ235="","",TODAY()-CQ235)</f>
        <v/>
      </c>
      <c r="CS235" s="494" t="n"/>
      <c r="CT235" s="184" t="n"/>
      <c r="CU235" s="184">
        <f>IF(CQ235="","SIN ESTADO",IF(CS235&lt;&gt;"","PAGA",IF(CR235&gt;0,"VENCIDA",IF(CR235&gt;=-5,"POR VENCER","AL DÍA"))))</f>
        <v/>
      </c>
      <c r="CV235" s="185" t="n"/>
      <c r="CW235" s="119">
        <f>IF(N($H235)&lt;16,"",IF(CQ235="","",CQ235+31))</f>
        <v/>
      </c>
      <c r="CX235" s="124">
        <f>IF(CW235="","",TODAY()-CW235)</f>
        <v/>
      </c>
      <c r="CY235" s="494" t="n"/>
      <c r="CZ235" s="184" t="n"/>
      <c r="DA235" s="184">
        <f>IF(CW235="","SIN ESTADO",IF(CY235&lt;&gt;"","PAGA",IF(CX235&gt;0,"VENCIDA",IF(CX235&gt;=-5,"POR VENCER","AL DÍA"))))</f>
        <v/>
      </c>
      <c r="DB235" s="185" t="n"/>
      <c r="DC235" s="119">
        <f>IF(N($H235)&lt;17,"",IF(CW235="","",CW235+31))</f>
        <v/>
      </c>
      <c r="DD235" s="124">
        <f>IF(DC235="","",TODAY()-DC235)</f>
        <v/>
      </c>
      <c r="DE235" s="494" t="n"/>
      <c r="DF235" s="184" t="n"/>
      <c r="DG235" s="184">
        <f>IF(DC235="","SIN ESTADO",IF(DE235&lt;&gt;"","PAGA",IF(DD235&gt;0,"VENCIDA",IF(DD235&gt;=-5,"POR VENCER","AL DÍA"))))</f>
        <v/>
      </c>
      <c r="DH235" s="185" t="n"/>
      <c r="DI235" s="119">
        <f>IF(N($H235)&lt;18,"",IF(DC235="","",DC235+31))</f>
        <v/>
      </c>
      <c r="DJ235" s="124">
        <f>IF(DI235="","",TODAY()-DI235)</f>
        <v/>
      </c>
      <c r="DK235" s="494" t="n"/>
      <c r="DL235" s="184" t="n"/>
      <c r="DM235" s="184">
        <f>IF(DI235="","SIN ESTADO",IF(DK235&lt;&gt;"","PAGA",IF(DJ235&gt;0,"VENCIDA",IF(DJ235&gt;=-5,"POR VENCER","AL DÍA"))))</f>
        <v/>
      </c>
      <c r="DN235" s="185" t="n"/>
      <c r="DO235" s="119">
        <f>IF(N($H235)&lt;19,"",IF(DI235="","",DI235+31))</f>
        <v/>
      </c>
      <c r="DP235" s="124">
        <f>IF(DO235="","",TODAY()-DO235)</f>
        <v/>
      </c>
      <c r="DQ235" s="494" t="n"/>
      <c r="DR235" s="184" t="n"/>
      <c r="DS235" s="184">
        <f>IF(DO235="","SIN ESTADO",IF(DQ235&lt;&gt;"","PAGA",IF(DP235&gt;0,"VENCIDA",IF(DP235&gt;=-5,"POR VENCER","AL DÍA"))))</f>
        <v/>
      </c>
      <c r="DT235" s="185" t="n"/>
      <c r="DU235" s="119">
        <f>IF(N($H235)&lt;20,"",IF(DO235="","",DO235+31))</f>
        <v/>
      </c>
      <c r="DV235" s="124">
        <f>IF(DU235="","",TODAY()-DU235)</f>
        <v/>
      </c>
      <c r="DW235" s="494" t="n"/>
      <c r="DX235" s="184" t="n"/>
      <c r="DY235" s="184">
        <f>IF(DU235="","SIN ESTADO",IF(DW235&lt;&gt;"","PAGA",IF(DV235&gt;0,"VENCIDA",IF(DV235&gt;=-5,"POR VENCER","AL DÍA"))))</f>
        <v/>
      </c>
      <c r="DZ235" s="185" t="n"/>
      <c r="EA235" s="119">
        <f>IF(N($H235)&lt;21,"",IF(DU235="","",DU235+31))</f>
        <v/>
      </c>
      <c r="EB235" s="124">
        <f>IF(EA235="","",TODAY()-EA235)</f>
        <v/>
      </c>
      <c r="EC235" s="494" t="n"/>
      <c r="ED235" s="184" t="n"/>
      <c r="EE235" s="184">
        <f>IF(EA235="","SIN ESTADO",IF(EC235&lt;&gt;"","PAGA",IF(EB235&gt;0,"VENCIDA",IF(EB235&gt;=-5,"POR VENCER","AL DÍA"))))</f>
        <v/>
      </c>
      <c r="EF235" s="185" t="n"/>
      <c r="EG235" s="119">
        <f>IF(N($H235)&lt;22,"",IF(EA235="","",EA235+31))</f>
        <v/>
      </c>
      <c r="EH235" s="124">
        <f>IF(EG235="","",TODAY()-EG235)</f>
        <v/>
      </c>
      <c r="EI235" s="494" t="n"/>
      <c r="EJ235" s="184" t="n"/>
      <c r="EK235" s="184">
        <f>IF(EG235="","SIN ESTADO",IF(EI235&lt;&gt;"","PAGA",IF(EH235&gt;0,"VENCIDA",IF(EH235&gt;=-5,"POR VENCER","AL DÍA"))))</f>
        <v/>
      </c>
      <c r="EL235" s="185" t="n"/>
      <c r="EM235" s="119">
        <f>IF(N($H235)&lt;23,"",IF(EG235="","",EG235+31))</f>
        <v/>
      </c>
      <c r="EN235" s="124">
        <f>IF(EM235="","",TODAY()-EM235)</f>
        <v/>
      </c>
      <c r="EO235" s="494" t="n"/>
      <c r="EP235" s="184" t="n"/>
      <c r="EQ235" s="184">
        <f>IF(EM235="","SIN ESTADO",IF(EO235&lt;&gt;"","PAGA",IF(EN235&gt;0,"VENCIDA",IF(EN235&gt;=-5,"POR VENCER","AL DÍA"))))</f>
        <v/>
      </c>
      <c r="ER235" s="185" t="n"/>
      <c r="ES235" s="119">
        <f>IF(N($H235)&lt;24,"",IF(EM235="","",EM235+31))</f>
        <v/>
      </c>
      <c r="ET235" s="124">
        <f>IF(ES235="","",TODAY()-ES235)</f>
        <v/>
      </c>
      <c r="EU235" s="494" t="n"/>
      <c r="EV235" s="184" t="n"/>
      <c r="EW235" s="184">
        <f>IF(ES235="","SIN ESTADO",IF(EU235&lt;&gt;"","PAGA",IF(ET235&gt;0,"VENCIDA",IF(ET235&gt;=-5,"POR VENCER","AL DÍA"))))</f>
        <v/>
      </c>
      <c r="EX235" s="185" t="n"/>
      <c r="EY235" s="119">
        <f>IF(N($H235)&lt;25,"",IF(ES235="","",ES235+31))</f>
        <v/>
      </c>
      <c r="EZ235" s="124">
        <f>IF(EY235="","",TODAY()-EY235)</f>
        <v/>
      </c>
      <c r="FA235" s="494" t="n"/>
      <c r="FB235" s="184" t="n"/>
      <c r="FC235" s="184">
        <f>IF(EY235="","SIN ESTADO",IF(FA235&lt;&gt;"","PAGA",IF(EZ235&gt;0,"VENCIDA",IF(EZ235&gt;=-5,"POR VENCER","AL DÍA"))))</f>
        <v/>
      </c>
      <c r="FD235" s="185" t="n"/>
      <c r="FE235" s="119">
        <f>IF(N($H235)&lt;26,"",IF(EY235="","",EY235+31))</f>
        <v/>
      </c>
      <c r="FF235" s="124">
        <f>IF(FE235="","",TODAY()-FE235)</f>
        <v/>
      </c>
      <c r="FG235" s="494" t="n"/>
      <c r="FH235" s="184" t="n"/>
      <c r="FI235" s="184">
        <f>IF(FE235="","SIN ESTADO",IF(FG235&lt;&gt;"","PAGA",IF(FF235&gt;0,"VENCIDA",IF(FF235&gt;=-5,"POR VENCER","AL DÍA"))))</f>
        <v/>
      </c>
      <c r="FJ235" s="185" t="n"/>
      <c r="FK235" s="119">
        <f>IF(N($H235)&lt;27,"",IF(FE235="","",FE235+31))</f>
        <v/>
      </c>
      <c r="FL235" s="124">
        <f>IF(FK235="","",TODAY()-FK235)</f>
        <v/>
      </c>
      <c r="FM235" s="494" t="n"/>
      <c r="FN235" s="184" t="n"/>
      <c r="FO235" s="184">
        <f>IF(FK235="","SIN ESTADO",IF(FM235&lt;&gt;"","PAGA",IF(FL235&gt;0,"VENCIDA",IF(FL235&gt;=-5,"POR VENCER","AL DÍA"))))</f>
        <v/>
      </c>
      <c r="FP235" s="185" t="n"/>
      <c r="FQ235" s="119">
        <f>IF(N($H235)&lt;28,"",IF(FK235="","",FK235+31))</f>
        <v/>
      </c>
      <c r="FR235" s="124">
        <f>IF(FQ235="","",TODAY()-FQ235)</f>
        <v/>
      </c>
      <c r="FS235" s="494" t="n"/>
      <c r="FT235" s="184" t="n"/>
      <c r="FU235" s="184">
        <f>IF(FQ235="","SIN ESTADO",IF(FS235&lt;&gt;"","PAGA",IF(FR235&gt;0,"VENCIDA",IF(FR235&gt;=-5,"POR VENCER","AL DÍA"))))</f>
        <v/>
      </c>
      <c r="FV235" s="185" t="n"/>
      <c r="FW235" s="119">
        <f>IF(N($H235)&lt;29,"",IF(FQ235="","",FQ235+31))</f>
        <v/>
      </c>
      <c r="FX235" s="124">
        <f>IF(FW235="","",TODAY()-FW235)</f>
        <v/>
      </c>
      <c r="FY235" s="494" t="n"/>
      <c r="FZ235" s="184" t="n"/>
      <c r="GA235" s="184">
        <f>IF(FW235="","SIN ESTADO",IF(FY235&lt;&gt;"","PAGA",IF(FX235&gt;0,"VENCIDA",IF(FX235&gt;=-5,"POR VENCER","AL DÍA"))))</f>
        <v/>
      </c>
      <c r="GB235" s="185" t="n"/>
      <c r="GC235" s="119">
        <f>IF(N($H235)&lt;30,"",IF(FW235="","",FW235+31))</f>
        <v/>
      </c>
      <c r="GD235" s="124">
        <f>IF(GC235="","",TODAY()-GC235)</f>
        <v/>
      </c>
      <c r="GE235" s="494" t="n"/>
      <c r="GF235" s="184" t="n"/>
      <c r="GG235" s="184">
        <f>IF(GC235="","SIN ESTADO",IF(GE235&lt;&gt;"","PAGA",IF(GD235&gt;0,"VENCIDA",IF(GD235&gt;=-5,"POR VENCER","AL DÍA"))))</f>
        <v/>
      </c>
      <c r="GH235" s="185" t="n"/>
      <c r="GI235" s="119">
        <f>IF(N($H235)&lt;31,"",IF(GC235="","",GC235+31))</f>
        <v/>
      </c>
      <c r="GJ235" s="124">
        <f>IF(GI235="","",TODAY()-GI235)</f>
        <v/>
      </c>
      <c r="GK235" s="494" t="n"/>
      <c r="GL235" s="184" t="n"/>
      <c r="GM235" s="184">
        <f>IF(GI235="","SIN ESTADO",IF(GK235&lt;&gt;"","PAGA",IF(GJ235&gt;0,"VENCIDA",IF(GJ235&gt;=-5,"POR VENCER","AL DÍA"))))</f>
        <v/>
      </c>
      <c r="GN235" s="185" t="n"/>
      <c r="GO235" s="119">
        <f>IF(N($H235)&lt;32,"",IF(GI235="","",GI235+31))</f>
        <v/>
      </c>
      <c r="GP235" s="124">
        <f>IF(GO235="","",TODAY()-GO235)</f>
        <v/>
      </c>
      <c r="GQ235" s="494" t="n"/>
      <c r="GR235" s="184" t="n"/>
      <c r="GS235" s="184">
        <f>IF(GO235="","SIN ESTADO",IF(GQ235&lt;&gt;"","PAGA",IF(GP235&gt;0,"VENCIDA",IF(GP235&gt;=-5,"POR VENCER","AL DÍA"))))</f>
        <v/>
      </c>
      <c r="GT235" s="185" t="n"/>
      <c r="GU235" s="119">
        <f>IF(N($H235)&lt;33,"",IF(GO235="","",GO235+31))</f>
        <v/>
      </c>
      <c r="GV235" s="124">
        <f>IF(GU235="","",TODAY()-GU235)</f>
        <v/>
      </c>
      <c r="GW235" s="494" t="n"/>
      <c r="GX235" s="184" t="n"/>
      <c r="GY235" s="184">
        <f>IF(GU235="","SIN ESTADO",IF(GW235&lt;&gt;"","PAGA",IF(GV235&gt;0,"VENCIDA",IF(GV235&gt;=-5,"POR VENCER","AL DÍA"))))</f>
        <v/>
      </c>
      <c r="GZ235" s="185" t="n"/>
      <c r="HA235" s="119">
        <f>IF(N($H235)&lt;34,"",IF(GU235="","",GU235+31))</f>
        <v/>
      </c>
      <c r="HB235" s="124">
        <f>IF(HA235="","",TODAY()-HA235)</f>
        <v/>
      </c>
      <c r="HC235" s="494" t="n"/>
      <c r="HD235" s="184" t="n"/>
      <c r="HE235" s="184">
        <f>IF(HA235="","SIN ESTADO",IF(HC235&lt;&gt;"","PAGA",IF(HB235&gt;0,"VENCIDA",IF(HB235&gt;=-5,"POR VENCER","AL DÍA"))))</f>
        <v/>
      </c>
      <c r="HF235" s="185" t="n"/>
      <c r="HG235" s="119">
        <f>IF(N($H235)&lt;35,"",IF(HA235="","",HA235+31))</f>
        <v/>
      </c>
      <c r="HH235" s="124">
        <f>IF(HG235="","",TODAY()-HG235)</f>
        <v/>
      </c>
      <c r="HI235" s="494" t="n"/>
      <c r="HJ235" s="184" t="n"/>
      <c r="HK235" s="184">
        <f>IF(HG235="","SIN ESTADO",IF(HI235&lt;&gt;"","PAGA",IF(HH235&gt;0,"VENCIDA",IF(HH235&gt;=-5,"POR VENCER","AL DÍA"))))</f>
        <v/>
      </c>
      <c r="HL235" s="168" t="n"/>
      <c r="HM235" s="119">
        <f>IF(N($H235)&lt;36,"",IF(HG235="","",HG235+31))</f>
        <v/>
      </c>
      <c r="HN235" s="124">
        <f>IF(HM235="","",TODAY()-HM235)</f>
        <v/>
      </c>
      <c r="HO235" s="494" t="n"/>
      <c r="HP235" s="184" t="n"/>
      <c r="HQ235" s="184">
        <f>IF(HM235="","SIN ESTADO",IF(HO235&lt;&gt;"","PAGA",IF(HN235&gt;0,"VENCIDA",IF(HN235&gt;=-5,"POR VENCER","AL DÍA"))))</f>
        <v/>
      </c>
      <c r="HR235" s="168" t="n"/>
      <c r="HS235" s="169">
        <f>N235+T235+Z235+AF235+AL235+AR235+AX235+BD235+BJ235+BP235+BV235+CB235+CH235+CN235+CT235+CZ235+DF235+DL235+DR235+DX235+ED235+EJ235+EP235+EV235+FB235+FH235+FN235+FT235+FZ235+GF235+GL235+GR235+GX235+HD235+HJ235+HP235</f>
        <v/>
      </c>
      <c r="HU235" s="170">
        <f>IFERROR(N($J235),0)</f>
        <v/>
      </c>
      <c r="HW235" s="170">
        <f>SUMPRODUCT((MOD(COLUMN($M235:$HR235)-COLUMN($M235),6)=0)*ISNUMBER($M235:$HR235)*($M235:$HR235&gt;=RESUMEN!$C$26)*($M235:$HR235&lt;=RESUMEN!$C$27)*IFERROR(N($N235:$HS235),0))</f>
        <v/>
      </c>
      <c r="HX235" s="170">
        <f>SUMPRODUCT((MOD(COLUMN($M235:$HR235)-COLUMN($M235),6)=0)*ISNUMBER($M235:$HR235)*($M235:$HR235&gt;=RESUMEN!$C$26)*($M235:$HR235&lt;=RESUMEN!$C$27))</f>
        <v/>
      </c>
    </row>
    <row r="236" ht="15.75" customHeight="1" s="506">
      <c r="B236" s="113">
        <f>VENTAS!A235</f>
        <v/>
      </c>
      <c r="C236" s="236">
        <f>VENTAS!B235</f>
        <v/>
      </c>
      <c r="D236" s="53">
        <f>VENTAS!C235</f>
        <v/>
      </c>
      <c r="E236" s="114">
        <f>VENTAS!D235</f>
        <v/>
      </c>
      <c r="F236" s="114">
        <f>VENTAS!J235</f>
        <v/>
      </c>
      <c r="G236" s="494">
        <f>VENTAS!F235</f>
        <v/>
      </c>
      <c r="H236" s="479">
        <f>VENTAS!K235</f>
        <v/>
      </c>
      <c r="I236" s="479">
        <f>VENTAS!M235</f>
        <v/>
      </c>
      <c r="J236" s="184">
        <f>VENTAS!L235</f>
        <v/>
      </c>
      <c r="K236" s="119">
        <f>IF(N($H236)&lt;1,"",$G236+31)</f>
        <v/>
      </c>
      <c r="L236" s="124">
        <f>IF(K236="","",TODAY()-K236)</f>
        <v/>
      </c>
      <c r="M236" s="494" t="n"/>
      <c r="N236" s="374" t="n"/>
      <c r="O236" s="184">
        <f>IF(K236="","SIN ESTADO",IF(M236&lt;&gt;"","PAGA",IF(L236&gt;0,"VENCIDA",IF(L236&gt;=-5,"POR VENCER","AL DÍA"))))</f>
        <v/>
      </c>
      <c r="P236" s="185" t="n"/>
      <c r="Q236" s="119">
        <f>IF(N($H236)&lt;2,"",IF(K236="","",K236+31))</f>
        <v/>
      </c>
      <c r="R236" s="124">
        <f>IF(Q236="","",TODAY()-Q236)</f>
        <v/>
      </c>
      <c r="S236" s="494" t="n"/>
      <c r="T236" s="184" t="n"/>
      <c r="U236" s="184">
        <f>IF(Q236="","SIN ESTADO",IF(S236&lt;&gt;"","PAGA",IF(R236&gt;0,"VENCIDA",IF(R236&gt;=-5,"POR VENCER","AL DÍA"))))</f>
        <v/>
      </c>
      <c r="V236" s="185" t="n"/>
      <c r="W236" s="119">
        <f>IF(N($H236)&lt;3,"",IF(Q236="","",Q236+31))</f>
        <v/>
      </c>
      <c r="X236" s="124">
        <f>IF(W236="","",TODAY()-W236)</f>
        <v/>
      </c>
      <c r="Y236" s="494" t="n"/>
      <c r="Z236" s="184" t="n"/>
      <c r="AA236" s="184">
        <f>IF(W236="","SIN ESTADO",IF(Y236&lt;&gt;"","PAGA",IF(X236&gt;0,"VENCIDA",IF(X236&gt;=-5,"POR VENCER","AL DÍA"))))</f>
        <v/>
      </c>
      <c r="AB236" s="185" t="n"/>
      <c r="AC236" s="119">
        <f>IF(N($H236)&lt;4,"",IF(W236="","",W236+31))</f>
        <v/>
      </c>
      <c r="AD236" s="124">
        <f>IF(AC236="","",TODAY()-AC236)</f>
        <v/>
      </c>
      <c r="AE236" s="494" t="n"/>
      <c r="AF236" s="184" t="n"/>
      <c r="AG236" s="184">
        <f>IF(AC236="","SIN ESTADO",IF(AE236&lt;&gt;"","PAGA",IF(AD236&gt;0,"VENCIDA",IF(AD236&gt;=-5,"POR VENCER","AL DÍA"))))</f>
        <v/>
      </c>
      <c r="AH236" s="185" t="n"/>
      <c r="AI236" s="119">
        <f>IF(N($H236)&lt;5,"",IF(AC236="","",AC236+31))</f>
        <v/>
      </c>
      <c r="AJ236" s="124">
        <f>IF(AI236="","",TODAY()-AI236)</f>
        <v/>
      </c>
      <c r="AK236" s="494" t="n"/>
      <c r="AL236" s="184" t="n"/>
      <c r="AM236" s="184">
        <f>IF(AI236="","SIN ESTADO",IF(AK236&lt;&gt;"","PAGA",IF(AJ236&gt;0,"VENCIDA",IF(AJ236&gt;=-5,"POR VENCER","AL DÍA"))))</f>
        <v/>
      </c>
      <c r="AN236" s="185" t="n"/>
      <c r="AO236" s="119">
        <f>IF(N($H236)&lt;6,"",IF(AI236="","",AI236+31))</f>
        <v/>
      </c>
      <c r="AP236" s="124">
        <f>IF(AO236="","",TODAY()-AO236)</f>
        <v/>
      </c>
      <c r="AQ236" s="270" t="n"/>
      <c r="AR236" s="184" t="n"/>
      <c r="AS236" s="184">
        <f>IF(AO236="","SIN ESTADO",IF(AQ236&lt;&gt;"","PAGA",IF(AP236&gt;0,"VENCIDA",IF(AP236&gt;=-5,"POR VENCER","AL DÍA"))))</f>
        <v/>
      </c>
      <c r="AT236" s="185" t="n"/>
      <c r="AU236" s="119">
        <f>IF(N($H236)&lt;7,"",IF(AO236="","",AO236+31))</f>
        <v/>
      </c>
      <c r="AV236" s="124">
        <f>IF(AU236="","",TODAY()-AU236)</f>
        <v/>
      </c>
      <c r="AW236" s="494" t="n"/>
      <c r="AX236" s="184" t="n"/>
      <c r="AY236" s="184">
        <f>IF(AU236="","SIN ESTADO",IF(AW236&lt;&gt;"","PAGA",IF(AV236&gt;0,"VENCIDA",IF(AV236&gt;=-5,"POR VENCER","AL DÍA"))))</f>
        <v/>
      </c>
      <c r="AZ236" s="185" t="n"/>
      <c r="BA236" s="119">
        <f>IF(N($H236)&lt;8,"",IF(AU236="","",AU236+31))</f>
        <v/>
      </c>
      <c r="BB236" s="124">
        <f>IF(BA236="","",TODAY()-BA236)</f>
        <v/>
      </c>
      <c r="BC236" s="494" t="n"/>
      <c r="BD236" s="184" t="n"/>
      <c r="BE236" s="184">
        <f>IF(BA236="","SIN ESTADO",IF(BC236&lt;&gt;"","PAGA",IF(BB236&gt;0,"VENCIDA",IF(BB236&gt;=-5,"POR VENCER","AL DÍA"))))</f>
        <v/>
      </c>
      <c r="BF236" s="185" t="n"/>
      <c r="BG236" s="119">
        <f>IF(N($H236)&lt;9,"",IF(BA236="","",BA236+31))</f>
        <v/>
      </c>
      <c r="BH236" s="124">
        <f>IF(BG236="","",TODAY()-BG236)</f>
        <v/>
      </c>
      <c r="BI236" s="494" t="n"/>
      <c r="BJ236" s="184" t="n"/>
      <c r="BK236" s="184">
        <f>IF(BG236="","SIN ESTADO",IF(BI236&lt;&gt;"","PAGA",IF(BH236&gt;0,"VENCIDA",IF(BH236&gt;=-5,"POR VENCER","AL DÍA"))))</f>
        <v/>
      </c>
      <c r="BL236" s="185" t="n"/>
      <c r="BM236" s="119">
        <f>IF(N($H236)&lt;10,"",IF(BG236="","",BG236+31))</f>
        <v/>
      </c>
      <c r="BN236" s="124">
        <f>IF(BM236="","",TODAY()-BM236)</f>
        <v/>
      </c>
      <c r="BO236" s="494" t="n"/>
      <c r="BP236" s="184" t="n"/>
      <c r="BQ236" s="184">
        <f>IF(BM236="","SIN ESTADO",IF(BO236&lt;&gt;"","PAGA",IF(BN236&gt;0,"VENCIDA",IF(BN236&gt;=-5,"POR VENCER","AL DÍA"))))</f>
        <v/>
      </c>
      <c r="BR236" s="185" t="n"/>
      <c r="BS236" s="119">
        <f>IF(N($H236)&lt;11,"",IF(BM236="","",BM236+31))</f>
        <v/>
      </c>
      <c r="BT236" s="124">
        <f>IF(BS236="","",TODAY()-BS236)</f>
        <v/>
      </c>
      <c r="BU236" s="494" t="n"/>
      <c r="BV236" s="184" t="n"/>
      <c r="BW236" s="184">
        <f>IF(BS236="","SIN ESTADO",IF(BU236&lt;&gt;"","PAGA",IF(BT236&gt;0,"VENCIDA",IF(BT236&gt;=-5,"POR VENCER","AL DÍA"))))</f>
        <v/>
      </c>
      <c r="BX236" s="185" t="n"/>
      <c r="BY236" s="119">
        <f>IF(N($H236)&lt;12,"",IF(BS236="","",BS236+31))</f>
        <v/>
      </c>
      <c r="BZ236" s="124">
        <f>IF(BY236="","",TODAY()-BY236)</f>
        <v/>
      </c>
      <c r="CA236" s="494" t="n"/>
      <c r="CB236" s="184" t="n"/>
      <c r="CC236" s="184">
        <f>IF(BY236="","SIN ESTADO",IF(CA236&lt;&gt;"","PAGA",IF(BZ236&gt;0,"VENCIDA",IF(BZ236&gt;=-5,"POR VENCER","AL DÍA"))))</f>
        <v/>
      </c>
      <c r="CD236" s="185" t="n"/>
      <c r="CE236" s="119">
        <f>IF(N($H236)&lt;13,"",IF(BY236="","",BY236+31))</f>
        <v/>
      </c>
      <c r="CF236" s="124">
        <f>IF(CE236="","",TODAY()-CE236)</f>
        <v/>
      </c>
      <c r="CG236" s="494" t="n"/>
      <c r="CH236" s="184" t="n"/>
      <c r="CI236" s="184">
        <f>IF(CE236="","SIN ESTADO",IF(CG236&lt;&gt;"","PAGA",IF(CF236&gt;0,"VENCIDA",IF(CF236&gt;=-5,"POR VENCER","AL DÍA"))))</f>
        <v/>
      </c>
      <c r="CJ236" s="185" t="n"/>
      <c r="CK236" s="119">
        <f>IF(N($H236)&lt;14,"",IF(CE236="","",CE236+31))</f>
        <v/>
      </c>
      <c r="CL236" s="124">
        <f>IF(CK236="","",TODAY()-CK236)</f>
        <v/>
      </c>
      <c r="CM236" s="494" t="n"/>
      <c r="CN236" s="184" t="n"/>
      <c r="CO236" s="184">
        <f>IF(CK236="","SIN ESTADO",IF(CM236&lt;&gt;"","PAGA",IF(CL236&gt;0,"VENCIDA",IF(CL236&gt;=-5,"POR VENCER","AL DÍA"))))</f>
        <v/>
      </c>
      <c r="CP236" s="185" t="n"/>
      <c r="CQ236" s="119">
        <f>IF(N($H236)&lt;15,"",IF(CK236="","",CK236+31))</f>
        <v/>
      </c>
      <c r="CR236" s="124">
        <f>IF(CQ236="","",TODAY()-CQ236)</f>
        <v/>
      </c>
      <c r="CS236" s="494" t="n"/>
      <c r="CT236" s="184" t="n"/>
      <c r="CU236" s="184">
        <f>IF(CQ236="","SIN ESTADO",IF(CS236&lt;&gt;"","PAGA",IF(CR236&gt;0,"VENCIDA",IF(CR236&gt;=-5,"POR VENCER","AL DÍA"))))</f>
        <v/>
      </c>
      <c r="CV236" s="185" t="n"/>
      <c r="CW236" s="119">
        <f>IF(N($H236)&lt;16,"",IF(CQ236="","",CQ236+31))</f>
        <v/>
      </c>
      <c r="CX236" s="124">
        <f>IF(CW236="","",TODAY()-CW236)</f>
        <v/>
      </c>
      <c r="CY236" s="494" t="n"/>
      <c r="CZ236" s="184" t="n"/>
      <c r="DA236" s="184">
        <f>IF(CW236="","SIN ESTADO",IF(CY236&lt;&gt;"","PAGA",IF(CX236&gt;0,"VENCIDA",IF(CX236&gt;=-5,"POR VENCER","AL DÍA"))))</f>
        <v/>
      </c>
      <c r="DB236" s="185" t="n"/>
      <c r="DC236" s="119">
        <f>IF(N($H236)&lt;17,"",IF(CW236="","",CW236+31))</f>
        <v/>
      </c>
      <c r="DD236" s="124">
        <f>IF(DC236="","",TODAY()-DC236)</f>
        <v/>
      </c>
      <c r="DE236" s="494" t="n"/>
      <c r="DF236" s="184" t="n"/>
      <c r="DG236" s="184">
        <f>IF(DC236="","SIN ESTADO",IF(DE236&lt;&gt;"","PAGA",IF(DD236&gt;0,"VENCIDA",IF(DD236&gt;=-5,"POR VENCER","AL DÍA"))))</f>
        <v/>
      </c>
      <c r="DH236" s="185" t="n"/>
      <c r="DI236" s="119">
        <f>IF(N($H236)&lt;18,"",IF(DC236="","",DC236+31))</f>
        <v/>
      </c>
      <c r="DJ236" s="124">
        <f>IF(DI236="","",TODAY()-DI236)</f>
        <v/>
      </c>
      <c r="DK236" s="494" t="n"/>
      <c r="DL236" s="184" t="n"/>
      <c r="DM236" s="184">
        <f>IF(DI236="","SIN ESTADO",IF(DK236&lt;&gt;"","PAGA",IF(DJ236&gt;0,"VENCIDA",IF(DJ236&gt;=-5,"POR VENCER","AL DÍA"))))</f>
        <v/>
      </c>
      <c r="DN236" s="185" t="n"/>
      <c r="DO236" s="119">
        <f>IF(N($H236)&lt;19,"",IF(DI236="","",DI236+31))</f>
        <v/>
      </c>
      <c r="DP236" s="124">
        <f>IF(DO236="","",TODAY()-DO236)</f>
        <v/>
      </c>
      <c r="DQ236" s="494" t="n"/>
      <c r="DR236" s="184" t="n"/>
      <c r="DS236" s="184">
        <f>IF(DO236="","SIN ESTADO",IF(DQ236&lt;&gt;"","PAGA",IF(DP236&gt;0,"VENCIDA",IF(DP236&gt;=-5,"POR VENCER","AL DÍA"))))</f>
        <v/>
      </c>
      <c r="DT236" s="185" t="n"/>
      <c r="DU236" s="119">
        <f>IF(N($H236)&lt;20,"",IF(DO236="","",DO236+31))</f>
        <v/>
      </c>
      <c r="DV236" s="124">
        <f>IF(DU236="","",TODAY()-DU236)</f>
        <v/>
      </c>
      <c r="DW236" s="494" t="n"/>
      <c r="DX236" s="184" t="n"/>
      <c r="DY236" s="184">
        <f>IF(DU236="","SIN ESTADO",IF(DW236&lt;&gt;"","PAGA",IF(DV236&gt;0,"VENCIDA",IF(DV236&gt;=-5,"POR VENCER","AL DÍA"))))</f>
        <v/>
      </c>
      <c r="DZ236" s="185" t="n"/>
      <c r="EA236" s="119">
        <f>IF(N($H236)&lt;21,"",IF(DU236="","",DU236+31))</f>
        <v/>
      </c>
      <c r="EB236" s="124">
        <f>IF(EA236="","",TODAY()-EA236)</f>
        <v/>
      </c>
      <c r="EC236" s="494" t="n"/>
      <c r="ED236" s="184" t="n"/>
      <c r="EE236" s="184">
        <f>IF(EA236="","SIN ESTADO",IF(EC236&lt;&gt;"","PAGA",IF(EB236&gt;0,"VENCIDA",IF(EB236&gt;=-5,"POR VENCER","AL DÍA"))))</f>
        <v/>
      </c>
      <c r="EF236" s="185" t="n"/>
      <c r="EG236" s="119">
        <f>IF(N($H236)&lt;22,"",IF(EA236="","",EA236+31))</f>
        <v/>
      </c>
      <c r="EH236" s="124">
        <f>IF(EG236="","",TODAY()-EG236)</f>
        <v/>
      </c>
      <c r="EI236" s="494" t="n"/>
      <c r="EJ236" s="184" t="n"/>
      <c r="EK236" s="184">
        <f>IF(EG236="","SIN ESTADO",IF(EI236&lt;&gt;"","PAGA",IF(EH236&gt;0,"VENCIDA",IF(EH236&gt;=-5,"POR VENCER","AL DÍA"))))</f>
        <v/>
      </c>
      <c r="EL236" s="185" t="n"/>
      <c r="EM236" s="119">
        <f>IF(N($H236)&lt;23,"",IF(EG236="","",EG236+31))</f>
        <v/>
      </c>
      <c r="EN236" s="124">
        <f>IF(EM236="","",TODAY()-EM236)</f>
        <v/>
      </c>
      <c r="EO236" s="494" t="n"/>
      <c r="EP236" s="184" t="n"/>
      <c r="EQ236" s="184">
        <f>IF(EM236="","SIN ESTADO",IF(EO236&lt;&gt;"","PAGA",IF(EN236&gt;0,"VENCIDA",IF(EN236&gt;=-5,"POR VENCER","AL DÍA"))))</f>
        <v/>
      </c>
      <c r="ER236" s="185" t="n"/>
      <c r="ES236" s="119">
        <f>IF(N($H236)&lt;24,"",IF(EM236="","",EM236+31))</f>
        <v/>
      </c>
      <c r="ET236" s="124">
        <f>IF(ES236="","",TODAY()-ES236)</f>
        <v/>
      </c>
      <c r="EU236" s="494" t="n"/>
      <c r="EV236" s="184" t="n"/>
      <c r="EW236" s="184">
        <f>IF(ES236="","SIN ESTADO",IF(EU236&lt;&gt;"","PAGA",IF(ET236&gt;0,"VENCIDA",IF(ET236&gt;=-5,"POR VENCER","AL DÍA"))))</f>
        <v/>
      </c>
      <c r="EX236" s="185" t="n"/>
      <c r="EY236" s="119">
        <f>IF(N($H236)&lt;25,"",IF(ES236="","",ES236+31))</f>
        <v/>
      </c>
      <c r="EZ236" s="124">
        <f>IF(EY236="","",TODAY()-EY236)</f>
        <v/>
      </c>
      <c r="FA236" s="494" t="n"/>
      <c r="FB236" s="184" t="n"/>
      <c r="FC236" s="184">
        <f>IF(EY236="","SIN ESTADO",IF(FA236&lt;&gt;"","PAGA",IF(EZ236&gt;0,"VENCIDA",IF(EZ236&gt;=-5,"POR VENCER","AL DÍA"))))</f>
        <v/>
      </c>
      <c r="FD236" s="185" t="n"/>
      <c r="FE236" s="119">
        <f>IF(N($H236)&lt;26,"",IF(EY236="","",EY236+31))</f>
        <v/>
      </c>
      <c r="FF236" s="124">
        <f>IF(FE236="","",TODAY()-FE236)</f>
        <v/>
      </c>
      <c r="FG236" s="494" t="n"/>
      <c r="FH236" s="184" t="n"/>
      <c r="FI236" s="184">
        <f>IF(FE236="","SIN ESTADO",IF(FG236&lt;&gt;"","PAGA",IF(FF236&gt;0,"VENCIDA",IF(FF236&gt;=-5,"POR VENCER","AL DÍA"))))</f>
        <v/>
      </c>
      <c r="FJ236" s="185" t="n"/>
      <c r="FK236" s="119">
        <f>IF(N($H236)&lt;27,"",IF(FE236="","",FE236+31))</f>
        <v/>
      </c>
      <c r="FL236" s="124">
        <f>IF(FK236="","",TODAY()-FK236)</f>
        <v/>
      </c>
      <c r="FM236" s="494" t="n"/>
      <c r="FN236" s="184" t="n"/>
      <c r="FO236" s="184">
        <f>IF(FK236="","SIN ESTADO",IF(FM236&lt;&gt;"","PAGA",IF(FL236&gt;0,"VENCIDA",IF(FL236&gt;=-5,"POR VENCER","AL DÍA"))))</f>
        <v/>
      </c>
      <c r="FP236" s="185" t="n"/>
      <c r="FQ236" s="119">
        <f>IF(N($H236)&lt;28,"",IF(FK236="","",FK236+31))</f>
        <v/>
      </c>
      <c r="FR236" s="124">
        <f>IF(FQ236="","",TODAY()-FQ236)</f>
        <v/>
      </c>
      <c r="FS236" s="494" t="n"/>
      <c r="FT236" s="184" t="n"/>
      <c r="FU236" s="184">
        <f>IF(FQ236="","SIN ESTADO",IF(FS236&lt;&gt;"","PAGA",IF(FR236&gt;0,"VENCIDA",IF(FR236&gt;=-5,"POR VENCER","AL DÍA"))))</f>
        <v/>
      </c>
      <c r="FV236" s="185" t="n"/>
      <c r="FW236" s="119">
        <f>IF(N($H236)&lt;29,"",IF(FQ236="","",FQ236+31))</f>
        <v/>
      </c>
      <c r="FX236" s="124">
        <f>IF(FW236="","",TODAY()-FW236)</f>
        <v/>
      </c>
      <c r="FY236" s="494" t="n"/>
      <c r="FZ236" s="184" t="n"/>
      <c r="GA236" s="184">
        <f>IF(FW236="","SIN ESTADO",IF(FY236&lt;&gt;"","PAGA",IF(FX236&gt;0,"VENCIDA",IF(FX236&gt;=-5,"POR VENCER","AL DÍA"))))</f>
        <v/>
      </c>
      <c r="GB236" s="185" t="n"/>
      <c r="GC236" s="119">
        <f>IF(N($H236)&lt;30,"",IF(FW236="","",FW236+31))</f>
        <v/>
      </c>
      <c r="GD236" s="124">
        <f>IF(GC236="","",TODAY()-GC236)</f>
        <v/>
      </c>
      <c r="GE236" s="494" t="n"/>
      <c r="GF236" s="184" t="n"/>
      <c r="GG236" s="184">
        <f>IF(GC236="","SIN ESTADO",IF(GE236&lt;&gt;"","PAGA",IF(GD236&gt;0,"VENCIDA",IF(GD236&gt;=-5,"POR VENCER","AL DÍA"))))</f>
        <v/>
      </c>
      <c r="GH236" s="185" t="n"/>
      <c r="GI236" s="119">
        <f>IF(N($H236)&lt;31,"",IF(GC236="","",GC236+31))</f>
        <v/>
      </c>
      <c r="GJ236" s="124">
        <f>IF(GI236="","",TODAY()-GI236)</f>
        <v/>
      </c>
      <c r="GK236" s="494" t="n"/>
      <c r="GL236" s="184" t="n"/>
      <c r="GM236" s="184">
        <f>IF(GI236="","SIN ESTADO",IF(GK236&lt;&gt;"","PAGA",IF(GJ236&gt;0,"VENCIDA",IF(GJ236&gt;=-5,"POR VENCER","AL DÍA"))))</f>
        <v/>
      </c>
      <c r="GN236" s="185" t="n"/>
      <c r="GO236" s="119">
        <f>IF(N($H236)&lt;32,"",IF(GI236="","",GI236+31))</f>
        <v/>
      </c>
      <c r="GP236" s="124">
        <f>IF(GO236="","",TODAY()-GO236)</f>
        <v/>
      </c>
      <c r="GQ236" s="494" t="n"/>
      <c r="GR236" s="184" t="n"/>
      <c r="GS236" s="184">
        <f>IF(GO236="","SIN ESTADO",IF(GQ236&lt;&gt;"","PAGA",IF(GP236&gt;0,"VENCIDA",IF(GP236&gt;=-5,"POR VENCER","AL DÍA"))))</f>
        <v/>
      </c>
      <c r="GT236" s="185" t="n"/>
      <c r="GU236" s="119">
        <f>IF(N($H236)&lt;33,"",IF(GO236="","",GO236+31))</f>
        <v/>
      </c>
      <c r="GV236" s="124">
        <f>IF(GU236="","",TODAY()-GU236)</f>
        <v/>
      </c>
      <c r="GW236" s="494" t="n"/>
      <c r="GX236" s="184" t="n"/>
      <c r="GY236" s="184">
        <f>IF(GU236="","SIN ESTADO",IF(GW236&lt;&gt;"","PAGA",IF(GV236&gt;0,"VENCIDA",IF(GV236&gt;=-5,"POR VENCER","AL DÍA"))))</f>
        <v/>
      </c>
      <c r="GZ236" s="185" t="n"/>
      <c r="HA236" s="119">
        <f>IF(N($H236)&lt;34,"",IF(GU236="","",GU236+31))</f>
        <v/>
      </c>
      <c r="HB236" s="124">
        <f>IF(HA236="","",TODAY()-HA236)</f>
        <v/>
      </c>
      <c r="HC236" s="494" t="n"/>
      <c r="HD236" s="184" t="n"/>
      <c r="HE236" s="184">
        <f>IF(HA236="","SIN ESTADO",IF(HC236&lt;&gt;"","PAGA",IF(HB236&gt;0,"VENCIDA",IF(HB236&gt;=-5,"POR VENCER","AL DÍA"))))</f>
        <v/>
      </c>
      <c r="HF236" s="185" t="n"/>
      <c r="HG236" s="119">
        <f>IF(N($H236)&lt;35,"",IF(HA236="","",HA236+31))</f>
        <v/>
      </c>
      <c r="HH236" s="124">
        <f>IF(HG236="","",TODAY()-HG236)</f>
        <v/>
      </c>
      <c r="HI236" s="494" t="n"/>
      <c r="HJ236" s="184" t="n"/>
      <c r="HK236" s="184">
        <f>IF(HG236="","SIN ESTADO",IF(HI236&lt;&gt;"","PAGA",IF(HH236&gt;0,"VENCIDA",IF(HH236&gt;=-5,"POR VENCER","AL DÍA"))))</f>
        <v/>
      </c>
      <c r="HL236" s="168" t="n"/>
      <c r="HM236" s="119">
        <f>IF(N($H236)&lt;36,"",IF(HG236="","",HG236+31))</f>
        <v/>
      </c>
      <c r="HN236" s="124">
        <f>IF(HM236="","",TODAY()-HM236)</f>
        <v/>
      </c>
      <c r="HO236" s="494" t="n"/>
      <c r="HP236" s="184" t="n"/>
      <c r="HQ236" s="184">
        <f>IF(HM236="","SIN ESTADO",IF(HO236&lt;&gt;"","PAGA",IF(HN236&gt;0,"VENCIDA",IF(HN236&gt;=-5,"POR VENCER","AL DÍA"))))</f>
        <v/>
      </c>
      <c r="HR236" s="168" t="n"/>
      <c r="HS236" s="169">
        <f>N236+T236+Z236+AF236+AL236+AR236+AX236+BD236+BJ236+BP236+BV236+CB236+CH236+CN236+CT236+CZ236+DF236+DL236+DR236+DX236+ED236+EJ236+EP236+EV236+FB236+FH236+FN236+FT236+FZ236+GF236+GL236+GR236+GX236+HD236+HJ236+HP236</f>
        <v/>
      </c>
      <c r="HU236" s="170">
        <f>IFERROR(N($J236),0)</f>
        <v/>
      </c>
      <c r="HW236" s="170">
        <f>SUMPRODUCT((MOD(COLUMN($M236:$HR236)-COLUMN($M236),6)=0)*ISNUMBER($M236:$HR236)*($M236:$HR236&gt;=RESUMEN!$C$26)*($M236:$HR236&lt;=RESUMEN!$C$27)*IFERROR(N($N236:$HS236),0))</f>
        <v/>
      </c>
      <c r="HX236" s="170">
        <f>SUMPRODUCT((MOD(COLUMN($M236:$HR236)-COLUMN($M236),6)=0)*ISNUMBER($M236:$HR236)*($M236:$HR236&gt;=RESUMEN!$C$26)*($M236:$HR236&lt;=RESUMEN!$C$27))</f>
        <v/>
      </c>
    </row>
    <row r="237" ht="15.75" customHeight="1" s="506">
      <c r="B237" s="113">
        <f>VENTAS!A236</f>
        <v/>
      </c>
      <c r="C237" s="236">
        <f>VENTAS!B236</f>
        <v/>
      </c>
      <c r="D237" s="53">
        <f>VENTAS!C236</f>
        <v/>
      </c>
      <c r="E237" s="114">
        <f>VENTAS!D236</f>
        <v/>
      </c>
      <c r="F237" s="114">
        <f>VENTAS!J236</f>
        <v/>
      </c>
      <c r="G237" s="494">
        <f>VENTAS!F236</f>
        <v/>
      </c>
      <c r="H237" s="479">
        <f>VENTAS!K236</f>
        <v/>
      </c>
      <c r="I237" s="479">
        <f>VENTAS!M236</f>
        <v/>
      </c>
      <c r="J237" s="184">
        <f>VENTAS!L236</f>
        <v/>
      </c>
      <c r="K237" s="119">
        <f>IF(N($H237)&lt;1,"",$G237+31)</f>
        <v/>
      </c>
      <c r="L237" s="124">
        <f>IF(K237="","",TODAY()-K237)</f>
        <v/>
      </c>
      <c r="M237" s="469" t="n">
        <v>45899</v>
      </c>
      <c r="N237" s="374" t="n">
        <v>1200000</v>
      </c>
      <c r="O237" s="184">
        <f>IF(K237="","SIN ESTADO",IF(M237&lt;&gt;"","PAGA",IF(L237&gt;0,"VENCIDA",IF(L237&gt;=-5,"POR VENCER","AL DÍA"))))</f>
        <v/>
      </c>
      <c r="P237" s="185" t="inlineStr">
        <is>
          <t>TRANSFERENCIA</t>
        </is>
      </c>
      <c r="Q237" s="119">
        <f>IF(N($H237)&lt;2,"",IF(K237="","",K237+31))</f>
        <v/>
      </c>
      <c r="R237" s="124">
        <f>IF(Q237="","",TODAY()-Q237)</f>
        <v/>
      </c>
      <c r="S237" s="470" t="n">
        <v>45930</v>
      </c>
      <c r="T237" s="184" t="n">
        <v>1200000</v>
      </c>
      <c r="U237" s="184">
        <f>IF(Q237="","SIN ESTADO",IF(S237&lt;&gt;"","PAGA",IF(R237&gt;0,"VENCIDA",IF(R237&gt;=-5,"POR VENCER","AL DÍA"))))</f>
        <v/>
      </c>
      <c r="V237" s="185" t="inlineStr">
        <is>
          <t>TRANSFERENCIA</t>
        </is>
      </c>
      <c r="W237" s="119">
        <f>IF(N($H237)&lt;3,"",IF(Q237="","",Q237+31))</f>
        <v/>
      </c>
      <c r="X237" s="124">
        <f>IF(W237="","",TODAY()-W237)</f>
        <v/>
      </c>
      <c r="Y237" s="471" t="n">
        <v>45955</v>
      </c>
      <c r="Z237" s="184" t="n">
        <v>1216000</v>
      </c>
      <c r="AA237" s="184">
        <f>IF(W237="","SIN ESTADO",IF(Y237&lt;&gt;"","PAGA",IF(X237&gt;0,"VENCIDA",IF(X237&gt;=-5,"POR VENCER","AL DÍA"))))</f>
        <v/>
      </c>
      <c r="AB237" s="185" t="inlineStr">
        <is>
          <t>TRANSFERENCIA</t>
        </is>
      </c>
      <c r="AC237" s="119">
        <f>IF(N($H237)&lt;4,"",IF(W237="","",W237+31))</f>
        <v/>
      </c>
      <c r="AD237" s="124">
        <f>IF(AC237="","",TODAY()-AC237)</f>
        <v/>
      </c>
      <c r="AE237" s="497" t="n">
        <v>45964</v>
      </c>
      <c r="AF237" s="184" t="n">
        <v>1208000</v>
      </c>
      <c r="AG237" s="184">
        <f>IF(AC237="","SIN ESTADO",IF(AE237&lt;&gt;"","PAGA",IF(AD237&gt;0,"VENCIDA",IF(AD237&gt;=-5,"POR VENCER","AL DÍA"))))</f>
        <v/>
      </c>
      <c r="AH237" s="185" t="inlineStr">
        <is>
          <t>TRANSFERENCIA</t>
        </is>
      </c>
      <c r="AI237" s="119">
        <f>IF(N($H237)&lt;5,"",IF(AC237="","",AC237+31))</f>
        <v/>
      </c>
      <c r="AJ237" s="124">
        <f>IF(AI237="","",TODAY()-AI237)</f>
        <v/>
      </c>
      <c r="AK237" s="481" t="n">
        <v>45996</v>
      </c>
      <c r="AL237" s="184" t="n">
        <v>1208000</v>
      </c>
      <c r="AM237" s="184">
        <f>IF(AI237="","SIN ESTADO",IF(AK237&lt;&gt;"","PAGA",IF(AJ237&gt;0,"VENCIDA",IF(AJ237&gt;=-5,"POR VENCER","AL DÍA"))))</f>
        <v/>
      </c>
      <c r="AN237" s="185" t="inlineStr">
        <is>
          <t>TRANSFERENCIA</t>
        </is>
      </c>
      <c r="AO237" s="119">
        <f>IF(N($H237)&lt;6,"",IF(AI237="","",AI237+31))</f>
        <v/>
      </c>
      <c r="AP237" s="124">
        <f>IF(AO237="","",TODAY()-AO237)</f>
        <v/>
      </c>
      <c r="AQ237" s="488" t="n">
        <v>46022</v>
      </c>
      <c r="AR237" s="184" t="n">
        <v>1208000</v>
      </c>
      <c r="AS237" s="184">
        <f>IF(AO237="","SIN ESTADO",IF(AQ237&lt;&gt;"","PAGA",IF(AP237&gt;0,"VENCIDA",IF(AP237&gt;=-5,"POR VENCER","AL DÍA"))))</f>
        <v/>
      </c>
      <c r="AT237" s="185" t="inlineStr">
        <is>
          <t>TRANSFERENCIA</t>
        </is>
      </c>
      <c r="AU237" s="119">
        <f>IF(N($H237)&lt;7,"",IF(AO237="","",AO237+31))</f>
        <v/>
      </c>
      <c r="AV237" s="124">
        <f>IF(AU237="","",TODAY()-AU237)</f>
        <v/>
      </c>
      <c r="AW237" s="471" t="n">
        <v>46059</v>
      </c>
      <c r="AX237" s="184" t="n">
        <v>1208000</v>
      </c>
      <c r="AY237" s="184">
        <f>IF(AU237="","SIN ESTADO",IF(AW237&lt;&gt;"","PAGA",IF(AV237&gt;0,"VENCIDA",IF(AV237&gt;=-5,"POR VENCER","AL DÍA"))))</f>
        <v/>
      </c>
      <c r="AZ237" s="185" t="inlineStr">
        <is>
          <t>TRANSFERENCIA</t>
        </is>
      </c>
      <c r="BA237" s="119">
        <f>IF(N($H237)&lt;8,"",IF(AU237="","",AU237+31))</f>
        <v/>
      </c>
      <c r="BB237" s="124">
        <f>IF(BA237="","",TODAY()-BA237)</f>
        <v/>
      </c>
      <c r="BC237" s="497" t="n">
        <v>46086</v>
      </c>
      <c r="BD237" s="184" t="n">
        <v>1208000</v>
      </c>
      <c r="BE237" s="184">
        <f>IF(BA237="","SIN ESTADO",IF(BC237&lt;&gt;"","PAGA",IF(BB237&gt;0,"VENCIDA",IF(BB237&gt;=-5,"POR VENCER","AL DÍA"))))</f>
        <v/>
      </c>
      <c r="BF237" s="185" t="inlineStr">
        <is>
          <t>TRANSFERENCIA</t>
        </is>
      </c>
      <c r="BG237" s="119">
        <f>IF(N($H237)&lt;9,"",IF(BA237="","",BA237+31))</f>
        <v/>
      </c>
      <c r="BH237" s="124">
        <f>IF(BG237="","",TODAY()-BG237)</f>
        <v/>
      </c>
      <c r="BI237" s="471" t="n">
        <v>46116</v>
      </c>
      <c r="BJ237" s="184" t="n">
        <v>1208000</v>
      </c>
      <c r="BK237" s="184">
        <f>IF(BG237="","SIN ESTADO",IF(BI237&lt;&gt;"","PAGA",IF(BH237&gt;0,"VENCIDA",IF(BH237&gt;=-5,"POR VENCER","AL DÍA"))))</f>
        <v/>
      </c>
      <c r="BL237" s="185" t="inlineStr">
        <is>
          <t>TRANSFERENCIA</t>
        </is>
      </c>
      <c r="BM237" s="119">
        <f>IF(N($H237)&lt;10,"",IF(BG237="","",BG237+31))</f>
        <v/>
      </c>
      <c r="BN237" s="124">
        <f>IF(BM237="","",TODAY()-BM237)</f>
        <v/>
      </c>
      <c r="BO237" s="494" t="n">
        <v>46148</v>
      </c>
      <c r="BP237" s="184" t="n">
        <v>1208000</v>
      </c>
      <c r="BQ237" s="184">
        <f>IF(BM237="","SIN ESTADO",IF(BO237&lt;&gt;"","PAGA",IF(BN237&gt;0,"VENCIDA",IF(BN237&gt;=-5,"POR VENCER","AL DÍA"))))</f>
        <v/>
      </c>
      <c r="BR237" s="185" t="inlineStr">
        <is>
          <t>TRANSFERENCIA</t>
        </is>
      </c>
      <c r="BS237" s="119">
        <f>IF(N($H237)&lt;11,"",IF(BM237="","",BM237+31))</f>
        <v/>
      </c>
      <c r="BT237" s="124">
        <f>IF(BS237="","",TODAY()-BS237)</f>
        <v/>
      </c>
      <c r="BU237" s="494" t="n">
        <v>46176</v>
      </c>
      <c r="BV237" s="184" t="n">
        <v>1208000</v>
      </c>
      <c r="BW237" s="184">
        <f>IF(BS237="","SIN ESTADO",IF(BU237&lt;&gt;"","PAGA",IF(BT237&gt;0,"VENCIDA",IF(BT237&gt;=-5,"POR VENCER","AL DÍA"))))</f>
        <v/>
      </c>
      <c r="BX237" s="185" t="inlineStr">
        <is>
          <t>TRANSFERENCIA</t>
        </is>
      </c>
      <c r="BY237" s="119">
        <f>IF(N($H237)&lt;12,"",IF(BS237="","",BS237+31))</f>
        <v/>
      </c>
      <c r="BZ237" s="124">
        <f>IF(BY237="","",TODAY()-BY237)</f>
        <v/>
      </c>
      <c r="CA237" s="494" t="n">
        <v>46209</v>
      </c>
      <c r="CB237" s="184" t="n">
        <v>1208000</v>
      </c>
      <c r="CC237" s="184">
        <f>IF(BY237="","SIN ESTADO",IF(CA237&lt;&gt;"","PAGA",IF(BZ237&gt;0,"VENCIDA",IF(BZ237&gt;=-5,"POR VENCER","AL DÍA"))))</f>
        <v/>
      </c>
      <c r="CD237" s="185" t="inlineStr">
        <is>
          <t>TRANSFERENCIA</t>
        </is>
      </c>
      <c r="CE237" s="119">
        <f>IF(N($H237)&lt;13,"",IF(BY237="","",BY237+31))</f>
        <v/>
      </c>
      <c r="CF237" s="124">
        <f>IF(CE237="","",TODAY()-CE237)</f>
        <v/>
      </c>
      <c r="CG237" s="494" t="n">
        <v>46237</v>
      </c>
      <c r="CH237" s="184" t="n">
        <v>1208000</v>
      </c>
      <c r="CI237" s="184">
        <f>IF(CE237="","SIN ESTADO",IF(CG237&lt;&gt;"","PAGA",IF(CF237&gt;0,"VENCIDA",IF(CF237&gt;=-5,"POR VENCER","AL DÍA"))))</f>
        <v/>
      </c>
      <c r="CJ237" s="185" t="inlineStr">
        <is>
          <t>TRANSFERENCIA</t>
        </is>
      </c>
      <c r="CK237" s="119">
        <f>IF(N($H237)&lt;14,"",IF(CE237="","",CE237+31))</f>
        <v/>
      </c>
      <c r="CL237" s="124">
        <f>IF(CK237="","",TODAY()-CK237)</f>
        <v/>
      </c>
      <c r="CM237" s="494" t="n">
        <v>46265</v>
      </c>
      <c r="CN237" s="184" t="n">
        <v>1208000</v>
      </c>
      <c r="CO237" s="184">
        <f>IF(CK237="","SIN ESTADO",IF(CM237&lt;&gt;"","PAGA",IF(CL237&gt;0,"VENCIDA",IF(CL237&gt;=-5,"POR VENCER","AL DÍA"))))</f>
        <v/>
      </c>
      <c r="CP237" s="185" t="inlineStr">
        <is>
          <t>TRANSFERENCIA</t>
        </is>
      </c>
      <c r="CQ237" s="119">
        <f>IF(N($H237)&lt;15,"",IF(CK237="","",CK237+31))</f>
        <v/>
      </c>
      <c r="CR237" s="124">
        <f>IF(CQ237="","",TODAY()-CQ237)</f>
        <v/>
      </c>
      <c r="CS237" s="494" t="n"/>
      <c r="CT237" s="184" t="n"/>
      <c r="CU237" s="184">
        <f>IF(CQ237="","SIN ESTADO",IF(CS237&lt;&gt;"","PAGA",IF(CR237&gt;0,"VENCIDA",IF(CR237&gt;=-5,"POR VENCER","AL DÍA"))))</f>
        <v/>
      </c>
      <c r="CV237" s="185" t="n"/>
      <c r="CW237" s="119">
        <f>IF(N($H237)&lt;16,"",IF(CQ237="","",CQ237+31))</f>
        <v/>
      </c>
      <c r="CX237" s="124">
        <f>IF(CW237="","",TODAY()-CW237)</f>
        <v/>
      </c>
      <c r="CY237" s="494" t="n"/>
      <c r="CZ237" s="184" t="n"/>
      <c r="DA237" s="184">
        <f>IF(CW237="","SIN ESTADO",IF(CY237&lt;&gt;"","PAGA",IF(CX237&gt;0,"VENCIDA",IF(CX237&gt;=-5,"POR VENCER","AL DÍA"))))</f>
        <v/>
      </c>
      <c r="DB237" s="185" t="n"/>
      <c r="DC237" s="119">
        <f>IF(N($H237)&lt;17,"",IF(CW237="","",CW237+31))</f>
        <v/>
      </c>
      <c r="DD237" s="124">
        <f>IF(DC237="","",TODAY()-DC237)</f>
        <v/>
      </c>
      <c r="DE237" s="494" t="n"/>
      <c r="DF237" s="184" t="n"/>
      <c r="DG237" s="184">
        <f>IF(DC237="","SIN ESTADO",IF(DE237&lt;&gt;"","PAGA",IF(DD237&gt;0,"VENCIDA",IF(DD237&gt;=-5,"POR VENCER","AL DÍA"))))</f>
        <v/>
      </c>
      <c r="DH237" s="185" t="n"/>
      <c r="DI237" s="119">
        <f>IF(N($H237)&lt;18,"",IF(DC237="","",DC237+31))</f>
        <v/>
      </c>
      <c r="DJ237" s="124">
        <f>IF(DI237="","",TODAY()-DI237)</f>
        <v/>
      </c>
      <c r="DK237" s="494" t="n"/>
      <c r="DL237" s="184" t="n"/>
      <c r="DM237" s="184">
        <f>IF(DI237="","SIN ESTADO",IF(DK237&lt;&gt;"","PAGA",IF(DJ237&gt;0,"VENCIDA",IF(DJ237&gt;=-5,"POR VENCER","AL DÍA"))))</f>
        <v/>
      </c>
      <c r="DN237" s="185" t="n"/>
      <c r="DO237" s="119">
        <f>IF(N($H237)&lt;19,"",IF(DI237="","",DI237+31))</f>
        <v/>
      </c>
      <c r="DP237" s="124">
        <f>IF(DO237="","",TODAY()-DO237)</f>
        <v/>
      </c>
      <c r="DQ237" s="494" t="n"/>
      <c r="DR237" s="184" t="n"/>
      <c r="DS237" s="184">
        <f>IF(DO237="","SIN ESTADO",IF(DQ237&lt;&gt;"","PAGA",IF(DP237&gt;0,"VENCIDA",IF(DP237&gt;=-5,"POR VENCER","AL DÍA"))))</f>
        <v/>
      </c>
      <c r="DT237" s="185" t="n"/>
      <c r="DU237" s="119">
        <f>IF(N($H237)&lt;20,"",IF(DO237="","",DO237+31))</f>
        <v/>
      </c>
      <c r="DV237" s="124">
        <f>IF(DU237="","",TODAY()-DU237)</f>
        <v/>
      </c>
      <c r="DW237" s="494" t="n"/>
      <c r="DX237" s="184" t="n"/>
      <c r="DY237" s="184">
        <f>IF(DU237="","SIN ESTADO",IF(DW237&lt;&gt;"","PAGA",IF(DV237&gt;0,"VENCIDA",IF(DV237&gt;=-5,"POR VENCER","AL DÍA"))))</f>
        <v/>
      </c>
      <c r="DZ237" s="185" t="n"/>
      <c r="EA237" s="119">
        <f>IF(N($H237)&lt;21,"",IF(DU237="","",DU237+31))</f>
        <v/>
      </c>
      <c r="EB237" s="124">
        <f>IF(EA237="","",TODAY()-EA237)</f>
        <v/>
      </c>
      <c r="EC237" s="494" t="n"/>
      <c r="ED237" s="184" t="n"/>
      <c r="EE237" s="184">
        <f>IF(EA237="","SIN ESTADO",IF(EC237&lt;&gt;"","PAGA",IF(EB237&gt;0,"VENCIDA",IF(EB237&gt;=-5,"POR VENCER","AL DÍA"))))</f>
        <v/>
      </c>
      <c r="EF237" s="185" t="n"/>
      <c r="EG237" s="119">
        <f>IF(N($H237)&lt;22,"",IF(EA237="","",EA237+31))</f>
        <v/>
      </c>
      <c r="EH237" s="124">
        <f>IF(EG237="","",TODAY()-EG237)</f>
        <v/>
      </c>
      <c r="EI237" s="494" t="n"/>
      <c r="EJ237" s="184" t="n"/>
      <c r="EK237" s="184">
        <f>IF(EG237="","SIN ESTADO",IF(EI237&lt;&gt;"","PAGA",IF(EH237&gt;0,"VENCIDA",IF(EH237&gt;=-5,"POR VENCER","AL DÍA"))))</f>
        <v/>
      </c>
      <c r="EL237" s="185" t="n"/>
      <c r="EM237" s="119">
        <f>IF(N($H237)&lt;23,"",IF(EG237="","",EG237+31))</f>
        <v/>
      </c>
      <c r="EN237" s="124">
        <f>IF(EM237="","",TODAY()-EM237)</f>
        <v/>
      </c>
      <c r="EO237" s="494" t="n"/>
      <c r="EP237" s="184" t="n"/>
      <c r="EQ237" s="184">
        <f>IF(EM237="","SIN ESTADO",IF(EO237&lt;&gt;"","PAGA",IF(EN237&gt;0,"VENCIDA",IF(EN237&gt;=-5,"POR VENCER","AL DÍA"))))</f>
        <v/>
      </c>
      <c r="ER237" s="185" t="n"/>
      <c r="ES237" s="119">
        <f>IF(N($H237)&lt;24,"",IF(EM237="","",EM237+31))</f>
        <v/>
      </c>
      <c r="ET237" s="124">
        <f>IF(ES237="","",TODAY()-ES237)</f>
        <v/>
      </c>
      <c r="EU237" s="494" t="n"/>
      <c r="EV237" s="184" t="n"/>
      <c r="EW237" s="184">
        <f>IF(ES237="","SIN ESTADO",IF(EU237&lt;&gt;"","PAGA",IF(ET237&gt;0,"VENCIDA",IF(ET237&gt;=-5,"POR VENCER","AL DÍA"))))</f>
        <v/>
      </c>
      <c r="EX237" s="185" t="n"/>
      <c r="EY237" s="119">
        <f>IF(N($H237)&lt;25,"",IF(ES237="","",ES237+31))</f>
        <v/>
      </c>
      <c r="EZ237" s="124">
        <f>IF(EY237="","",TODAY()-EY237)</f>
        <v/>
      </c>
      <c r="FA237" s="494" t="n"/>
      <c r="FB237" s="184" t="n"/>
      <c r="FC237" s="184">
        <f>IF(EY237="","SIN ESTADO",IF(FA237&lt;&gt;"","PAGA",IF(EZ237&gt;0,"VENCIDA",IF(EZ237&gt;=-5,"POR VENCER","AL DÍA"))))</f>
        <v/>
      </c>
      <c r="FD237" s="185" t="n"/>
      <c r="FE237" s="119">
        <f>IF(N($H237)&lt;26,"",IF(EY237="","",EY237+31))</f>
        <v/>
      </c>
      <c r="FF237" s="124">
        <f>IF(FE237="","",TODAY()-FE237)</f>
        <v/>
      </c>
      <c r="FG237" s="494" t="n"/>
      <c r="FH237" s="184" t="n"/>
      <c r="FI237" s="184">
        <f>IF(FE237="","SIN ESTADO",IF(FG237&lt;&gt;"","PAGA",IF(FF237&gt;0,"VENCIDA",IF(FF237&gt;=-5,"POR VENCER","AL DÍA"))))</f>
        <v/>
      </c>
      <c r="FJ237" s="185" t="n"/>
      <c r="FK237" s="119">
        <f>IF(N($H237)&lt;27,"",IF(FE237="","",FE237+31))</f>
        <v/>
      </c>
      <c r="FL237" s="124">
        <f>IF(FK237="","",TODAY()-FK237)</f>
        <v/>
      </c>
      <c r="FM237" s="494" t="n"/>
      <c r="FN237" s="184" t="n"/>
      <c r="FO237" s="184">
        <f>IF(FK237="","SIN ESTADO",IF(FM237&lt;&gt;"","PAGA",IF(FL237&gt;0,"VENCIDA",IF(FL237&gt;=-5,"POR VENCER","AL DÍA"))))</f>
        <v/>
      </c>
      <c r="FP237" s="185" t="n"/>
      <c r="FQ237" s="119">
        <f>IF(N($H237)&lt;28,"",IF(FK237="","",FK237+31))</f>
        <v/>
      </c>
      <c r="FR237" s="124">
        <f>IF(FQ237="","",TODAY()-FQ237)</f>
        <v/>
      </c>
      <c r="FS237" s="494" t="n"/>
      <c r="FT237" s="184" t="n"/>
      <c r="FU237" s="184">
        <f>IF(FQ237="","SIN ESTADO",IF(FS237&lt;&gt;"","PAGA",IF(FR237&gt;0,"VENCIDA",IF(FR237&gt;=-5,"POR VENCER","AL DÍA"))))</f>
        <v/>
      </c>
      <c r="FV237" s="185" t="n"/>
      <c r="FW237" s="119">
        <f>IF(N($H237)&lt;29,"",IF(FQ237="","",FQ237+31))</f>
        <v/>
      </c>
      <c r="FX237" s="124">
        <f>IF(FW237="","",TODAY()-FW237)</f>
        <v/>
      </c>
      <c r="FY237" s="494" t="n"/>
      <c r="FZ237" s="184" t="n"/>
      <c r="GA237" s="184">
        <f>IF(FW237="","SIN ESTADO",IF(FY237&lt;&gt;"","PAGA",IF(FX237&gt;0,"VENCIDA",IF(FX237&gt;=-5,"POR VENCER","AL DÍA"))))</f>
        <v/>
      </c>
      <c r="GB237" s="185" t="n"/>
      <c r="GC237" s="119">
        <f>IF(N($H237)&lt;30,"",IF(FW237="","",FW237+31))</f>
        <v/>
      </c>
      <c r="GD237" s="124">
        <f>IF(GC237="","",TODAY()-GC237)</f>
        <v/>
      </c>
      <c r="GE237" s="494" t="n"/>
      <c r="GF237" s="184" t="n"/>
      <c r="GG237" s="184">
        <f>IF(GC237="","SIN ESTADO",IF(GE237&lt;&gt;"","PAGA",IF(GD237&gt;0,"VENCIDA",IF(GD237&gt;=-5,"POR VENCER","AL DÍA"))))</f>
        <v/>
      </c>
      <c r="GH237" s="185" t="n"/>
      <c r="GI237" s="119">
        <f>IF(N($H237)&lt;31,"",IF(GC237="","",GC237+31))</f>
        <v/>
      </c>
      <c r="GJ237" s="124">
        <f>IF(GI237="","",TODAY()-GI237)</f>
        <v/>
      </c>
      <c r="GK237" s="494" t="n"/>
      <c r="GL237" s="184" t="n"/>
      <c r="GM237" s="184">
        <f>IF(GI237="","SIN ESTADO",IF(GK237&lt;&gt;"","PAGA",IF(GJ237&gt;0,"VENCIDA",IF(GJ237&gt;=-5,"POR VENCER","AL DÍA"))))</f>
        <v/>
      </c>
      <c r="GN237" s="185" t="n"/>
      <c r="GO237" s="119">
        <f>IF(N($H237)&lt;32,"",IF(GI237="","",GI237+31))</f>
        <v/>
      </c>
      <c r="GP237" s="124">
        <f>IF(GO237="","",TODAY()-GO237)</f>
        <v/>
      </c>
      <c r="GQ237" s="494" t="n"/>
      <c r="GR237" s="184" t="n"/>
      <c r="GS237" s="184">
        <f>IF(GO237="","SIN ESTADO",IF(GQ237&lt;&gt;"","PAGA",IF(GP237&gt;0,"VENCIDA",IF(GP237&gt;=-5,"POR VENCER","AL DÍA"))))</f>
        <v/>
      </c>
      <c r="GT237" s="185" t="n"/>
      <c r="GU237" s="119">
        <f>IF(N($H237)&lt;33,"",IF(GO237="","",GO237+31))</f>
        <v/>
      </c>
      <c r="GV237" s="124">
        <f>IF(GU237="","",TODAY()-GU237)</f>
        <v/>
      </c>
      <c r="GW237" s="494" t="n"/>
      <c r="GX237" s="184" t="n"/>
      <c r="GY237" s="184">
        <f>IF(GU237="","SIN ESTADO",IF(GW237&lt;&gt;"","PAGA",IF(GV237&gt;0,"VENCIDA",IF(GV237&gt;=-5,"POR VENCER","AL DÍA"))))</f>
        <v/>
      </c>
      <c r="GZ237" s="185" t="n"/>
      <c r="HA237" s="119">
        <f>IF(N($H237)&lt;34,"",IF(GU237="","",GU237+31))</f>
        <v/>
      </c>
      <c r="HB237" s="124">
        <f>IF(HA237="","",TODAY()-HA237)</f>
        <v/>
      </c>
      <c r="HC237" s="494" t="n"/>
      <c r="HD237" s="184" t="n"/>
      <c r="HE237" s="184">
        <f>IF(HA237="","SIN ESTADO",IF(HC237&lt;&gt;"","PAGA",IF(HB237&gt;0,"VENCIDA",IF(HB237&gt;=-5,"POR VENCER","AL DÍA"))))</f>
        <v/>
      </c>
      <c r="HF237" s="185" t="n"/>
      <c r="HG237" s="119">
        <f>IF(N($H237)&lt;35,"",IF(HA237="","",HA237+31))</f>
        <v/>
      </c>
      <c r="HH237" s="124">
        <f>IF(HG237="","",TODAY()-HG237)</f>
        <v/>
      </c>
      <c r="HI237" s="494" t="n"/>
      <c r="HJ237" s="184" t="n"/>
      <c r="HK237" s="184">
        <f>IF(HG237="","SIN ESTADO",IF(HI237&lt;&gt;"","PAGA",IF(HH237&gt;0,"VENCIDA",IF(HH237&gt;=-5,"POR VENCER","AL DÍA"))))</f>
        <v/>
      </c>
      <c r="HL237" s="168" t="n"/>
      <c r="HM237" s="119">
        <f>IF(N($H237)&lt;36,"",IF(HG237="","",HG237+31))</f>
        <v/>
      </c>
      <c r="HN237" s="124">
        <f>IF(HM237="","",TODAY()-HM237)</f>
        <v/>
      </c>
      <c r="HO237" s="494" t="n"/>
      <c r="HP237" s="184" t="n"/>
      <c r="HQ237" s="184">
        <f>IF(HM237="","SIN ESTADO",IF(HO237&lt;&gt;"","PAGA",IF(HN237&gt;0,"VENCIDA",IF(HN237&gt;=-5,"POR VENCER","AL DÍA"))))</f>
        <v/>
      </c>
      <c r="HR237" s="168" t="n"/>
      <c r="HS237" s="169">
        <f>N237+T237+Z237+AF237+AL237+AR237+AX237+BD237+BJ237+BP237+BV237+CB237+CH237+CN237+CT237+CZ237+DF237+DL237+DR237+DX237+ED237+EJ237+EP237+EV237+FB237+FH237+FN237+FT237+FZ237+GF237+GL237+GR237+GX237+HD237+HJ237+HP237</f>
        <v/>
      </c>
      <c r="HU237" s="170">
        <f>IFERROR(N($J237),0)</f>
        <v/>
      </c>
      <c r="HW237" s="170">
        <f>SUMPRODUCT((MOD(COLUMN($M237:$HR237)-COLUMN($M237),6)=0)*ISNUMBER($M237:$HR237)*($M237:$HR237&gt;=RESUMEN!$C$26)*($M237:$HR237&lt;=RESUMEN!$C$27)*IFERROR(N($N237:$HS237),0))</f>
        <v/>
      </c>
      <c r="HX237" s="170">
        <f>SUMPRODUCT((MOD(COLUMN($M237:$HR237)-COLUMN($M237),6)=0)*ISNUMBER($M237:$HR237)*($M237:$HR237&gt;=RESUMEN!$C$26)*($M237:$HR237&lt;=RESUMEN!$C$27))</f>
        <v/>
      </c>
    </row>
    <row r="238" ht="15.75" customHeight="1" s="506">
      <c r="B238" s="113">
        <f>VENTAS!A237</f>
        <v/>
      </c>
      <c r="C238" s="236">
        <f>VENTAS!B237</f>
        <v/>
      </c>
      <c r="D238" s="53">
        <f>VENTAS!C237</f>
        <v/>
      </c>
      <c r="E238" s="114">
        <f>VENTAS!D237</f>
        <v/>
      </c>
      <c r="F238" s="114">
        <f>VENTAS!J237</f>
        <v/>
      </c>
      <c r="G238" s="494">
        <f>VENTAS!F237</f>
        <v/>
      </c>
      <c r="H238" s="479">
        <f>VENTAS!K237</f>
        <v/>
      </c>
      <c r="I238" s="479">
        <f>VENTAS!M237</f>
        <v/>
      </c>
      <c r="J238" s="184">
        <f>VENTAS!L237</f>
        <v/>
      </c>
      <c r="K238" s="119">
        <f>IF(N($H238)&lt;1,"",$G238+31)</f>
        <v/>
      </c>
      <c r="L238" s="124">
        <f>IF(K238="","",TODAY()-K238)</f>
        <v/>
      </c>
      <c r="M238" s="494" t="n"/>
      <c r="N238" s="374" t="n"/>
      <c r="O238" s="184">
        <f>IF(K238="","SIN ESTADO",IF(M238&lt;&gt;"","PAGA",IF(L238&gt;0,"VENCIDA",IF(L238&gt;=-5,"POR VENCER","AL DÍA"))))</f>
        <v/>
      </c>
      <c r="P238" s="185" t="n"/>
      <c r="Q238" s="119">
        <f>IF(N($H238)&lt;2,"",IF(K238="","",K238+31))</f>
        <v/>
      </c>
      <c r="R238" s="124">
        <f>IF(Q238="","",TODAY()-Q238)</f>
        <v/>
      </c>
      <c r="S238" s="494" t="n"/>
      <c r="T238" s="184" t="n"/>
      <c r="U238" s="184">
        <f>IF(Q238="","SIN ESTADO",IF(S238&lt;&gt;"","PAGA",IF(R238&gt;0,"VENCIDA",IF(R238&gt;=-5,"POR VENCER","AL DÍA"))))</f>
        <v/>
      </c>
      <c r="V238" s="185" t="n"/>
      <c r="W238" s="119">
        <f>IF(N($H238)&lt;3,"",IF(Q238="","",Q238+31))</f>
        <v/>
      </c>
      <c r="X238" s="124">
        <f>IF(W238="","",TODAY()-W238)</f>
        <v/>
      </c>
      <c r="Y238" s="494" t="n"/>
      <c r="Z238" s="184" t="n"/>
      <c r="AA238" s="184">
        <f>IF(W238="","SIN ESTADO",IF(Y238&lt;&gt;"","PAGA",IF(X238&gt;0,"VENCIDA",IF(X238&gt;=-5,"POR VENCER","AL DÍA"))))</f>
        <v/>
      </c>
      <c r="AB238" s="185" t="n"/>
      <c r="AC238" s="119">
        <f>IF(N($H238)&lt;4,"",IF(W238="","",W238+31))</f>
        <v/>
      </c>
      <c r="AD238" s="124">
        <f>IF(AC238="","",TODAY()-AC238)</f>
        <v/>
      </c>
      <c r="AE238" s="494" t="n"/>
      <c r="AF238" s="184" t="n"/>
      <c r="AG238" s="184">
        <f>IF(AC238="","SIN ESTADO",IF(AE238&lt;&gt;"","PAGA",IF(AD238&gt;0,"VENCIDA",IF(AD238&gt;=-5,"POR VENCER","AL DÍA"))))</f>
        <v/>
      </c>
      <c r="AH238" s="185" t="n"/>
      <c r="AI238" s="119">
        <f>IF(N($H238)&lt;5,"",IF(AC238="","",AC238+31))</f>
        <v/>
      </c>
      <c r="AJ238" s="124">
        <f>IF(AI238="","",TODAY()-AI238)</f>
        <v/>
      </c>
      <c r="AK238" s="494" t="n"/>
      <c r="AL238" s="184" t="n"/>
      <c r="AM238" s="184">
        <f>IF(AI238="","SIN ESTADO",IF(AK238&lt;&gt;"","PAGA",IF(AJ238&gt;0,"VENCIDA",IF(AJ238&gt;=-5,"POR VENCER","AL DÍA"))))</f>
        <v/>
      </c>
      <c r="AN238" s="185" t="n"/>
      <c r="AO238" s="119">
        <f>IF(N($H238)&lt;6,"",IF(AI238="","",AI238+31))</f>
        <v/>
      </c>
      <c r="AP238" s="124">
        <f>IF(AO238="","",TODAY()-AO238)</f>
        <v/>
      </c>
      <c r="AQ238" s="270" t="n"/>
      <c r="AR238" s="184" t="n"/>
      <c r="AS238" s="184">
        <f>IF(AO238="","SIN ESTADO",IF(AQ238&lt;&gt;"","PAGA",IF(AP238&gt;0,"VENCIDA",IF(AP238&gt;=-5,"POR VENCER","AL DÍA"))))</f>
        <v/>
      </c>
      <c r="AT238" s="185" t="n"/>
      <c r="AU238" s="119">
        <f>IF(N($H238)&lt;7,"",IF(AO238="","",AO238+31))</f>
        <v/>
      </c>
      <c r="AV238" s="124">
        <f>IF(AU238="","",TODAY()-AU238)</f>
        <v/>
      </c>
      <c r="AW238" s="494" t="n"/>
      <c r="AX238" s="184" t="n"/>
      <c r="AY238" s="184">
        <f>IF(AU238="","SIN ESTADO",IF(AW238&lt;&gt;"","PAGA",IF(AV238&gt;0,"VENCIDA",IF(AV238&gt;=-5,"POR VENCER","AL DÍA"))))</f>
        <v/>
      </c>
      <c r="AZ238" s="185" t="n"/>
      <c r="BA238" s="119">
        <f>IF(N($H238)&lt;8,"",IF(AU238="","",AU238+31))</f>
        <v/>
      </c>
      <c r="BB238" s="124">
        <f>IF(BA238="","",TODAY()-BA238)</f>
        <v/>
      </c>
      <c r="BC238" s="494" t="n"/>
      <c r="BD238" s="184" t="n"/>
      <c r="BE238" s="184">
        <f>IF(BA238="","SIN ESTADO",IF(BC238&lt;&gt;"","PAGA",IF(BB238&gt;0,"VENCIDA",IF(BB238&gt;=-5,"POR VENCER","AL DÍA"))))</f>
        <v/>
      </c>
      <c r="BF238" s="185" t="n"/>
      <c r="BG238" s="119">
        <f>IF(N($H238)&lt;9,"",IF(BA238="","",BA238+31))</f>
        <v/>
      </c>
      <c r="BH238" s="124">
        <f>IF(BG238="","",TODAY()-BG238)</f>
        <v/>
      </c>
      <c r="BI238" s="494" t="n"/>
      <c r="BJ238" s="184" t="n"/>
      <c r="BK238" s="184">
        <f>IF(BG238="","SIN ESTADO",IF(BI238&lt;&gt;"","PAGA",IF(BH238&gt;0,"VENCIDA",IF(BH238&gt;=-5,"POR VENCER","AL DÍA"))))</f>
        <v/>
      </c>
      <c r="BL238" s="185" t="n"/>
      <c r="BM238" s="119">
        <f>IF(N($H238)&lt;10,"",IF(BG238="","",BG238+31))</f>
        <v/>
      </c>
      <c r="BN238" s="124">
        <f>IF(BM238="","",TODAY()-BM238)</f>
        <v/>
      </c>
      <c r="BO238" s="494" t="n"/>
      <c r="BP238" s="184" t="n"/>
      <c r="BQ238" s="184">
        <f>IF(BM238="","SIN ESTADO",IF(BO238&lt;&gt;"","PAGA",IF(BN238&gt;0,"VENCIDA",IF(BN238&gt;=-5,"POR VENCER","AL DÍA"))))</f>
        <v/>
      </c>
      <c r="BR238" s="185" t="n"/>
      <c r="BS238" s="119">
        <f>IF(N($H238)&lt;11,"",IF(BM238="","",BM238+31))</f>
        <v/>
      </c>
      <c r="BT238" s="124">
        <f>IF(BS238="","",TODAY()-BS238)</f>
        <v/>
      </c>
      <c r="BU238" s="494" t="n"/>
      <c r="BV238" s="184" t="n"/>
      <c r="BW238" s="184">
        <f>IF(BS238="","SIN ESTADO",IF(BU238&lt;&gt;"","PAGA",IF(BT238&gt;0,"VENCIDA",IF(BT238&gt;=-5,"POR VENCER","AL DÍA"))))</f>
        <v/>
      </c>
      <c r="BX238" s="185" t="n"/>
      <c r="BY238" s="119">
        <f>IF(N($H238)&lt;12,"",IF(BS238="","",BS238+31))</f>
        <v/>
      </c>
      <c r="BZ238" s="124">
        <f>IF(BY238="","",TODAY()-BY238)</f>
        <v/>
      </c>
      <c r="CA238" s="494" t="n"/>
      <c r="CB238" s="184" t="n"/>
      <c r="CC238" s="184">
        <f>IF(BY238="","SIN ESTADO",IF(CA238&lt;&gt;"","PAGA",IF(BZ238&gt;0,"VENCIDA",IF(BZ238&gt;=-5,"POR VENCER","AL DÍA"))))</f>
        <v/>
      </c>
      <c r="CD238" s="185" t="n"/>
      <c r="CE238" s="119">
        <f>IF(N($H238)&lt;13,"",IF(BY238="","",BY238+31))</f>
        <v/>
      </c>
      <c r="CF238" s="124">
        <f>IF(CE238="","",TODAY()-CE238)</f>
        <v/>
      </c>
      <c r="CG238" s="494" t="n"/>
      <c r="CH238" s="184" t="n"/>
      <c r="CI238" s="184">
        <f>IF(CE238="","SIN ESTADO",IF(CG238&lt;&gt;"","PAGA",IF(CF238&gt;0,"VENCIDA",IF(CF238&gt;=-5,"POR VENCER","AL DÍA"))))</f>
        <v/>
      </c>
      <c r="CJ238" s="185" t="n"/>
      <c r="CK238" s="119">
        <f>IF(N($H238)&lt;14,"",IF(CE238="","",CE238+31))</f>
        <v/>
      </c>
      <c r="CL238" s="124">
        <f>IF(CK238="","",TODAY()-CK238)</f>
        <v/>
      </c>
      <c r="CM238" s="494" t="n"/>
      <c r="CN238" s="184" t="n"/>
      <c r="CO238" s="184">
        <f>IF(CK238="","SIN ESTADO",IF(CM238&lt;&gt;"","PAGA",IF(CL238&gt;0,"VENCIDA",IF(CL238&gt;=-5,"POR VENCER","AL DÍA"))))</f>
        <v/>
      </c>
      <c r="CP238" s="185" t="n"/>
      <c r="CQ238" s="119">
        <f>IF(N($H238)&lt;15,"",IF(CK238="","",CK238+31))</f>
        <v/>
      </c>
      <c r="CR238" s="124">
        <f>IF(CQ238="","",TODAY()-CQ238)</f>
        <v/>
      </c>
      <c r="CS238" s="494" t="n"/>
      <c r="CT238" s="184" t="n"/>
      <c r="CU238" s="184">
        <f>IF(CQ238="","SIN ESTADO",IF(CS238&lt;&gt;"","PAGA",IF(CR238&gt;0,"VENCIDA",IF(CR238&gt;=-5,"POR VENCER","AL DÍA"))))</f>
        <v/>
      </c>
      <c r="CV238" s="185" t="n"/>
      <c r="CW238" s="119">
        <f>IF(N($H238)&lt;16,"",IF(CQ238="","",CQ238+31))</f>
        <v/>
      </c>
      <c r="CX238" s="124">
        <f>IF(CW238="","",TODAY()-CW238)</f>
        <v/>
      </c>
      <c r="CY238" s="494" t="n"/>
      <c r="CZ238" s="184" t="n"/>
      <c r="DA238" s="184">
        <f>IF(CW238="","SIN ESTADO",IF(CY238&lt;&gt;"","PAGA",IF(CX238&gt;0,"VENCIDA",IF(CX238&gt;=-5,"POR VENCER","AL DÍA"))))</f>
        <v/>
      </c>
      <c r="DB238" s="185" t="n"/>
      <c r="DC238" s="119">
        <f>IF(N($H238)&lt;17,"",IF(CW238="","",CW238+31))</f>
        <v/>
      </c>
      <c r="DD238" s="124">
        <f>IF(DC238="","",TODAY()-DC238)</f>
        <v/>
      </c>
      <c r="DE238" s="494" t="n"/>
      <c r="DF238" s="184" t="n"/>
      <c r="DG238" s="184">
        <f>IF(DC238="","SIN ESTADO",IF(DE238&lt;&gt;"","PAGA",IF(DD238&gt;0,"VENCIDA",IF(DD238&gt;=-5,"POR VENCER","AL DÍA"))))</f>
        <v/>
      </c>
      <c r="DH238" s="185" t="n"/>
      <c r="DI238" s="119">
        <f>IF(N($H238)&lt;18,"",IF(DC238="","",DC238+31))</f>
        <v/>
      </c>
      <c r="DJ238" s="124">
        <f>IF(DI238="","",TODAY()-DI238)</f>
        <v/>
      </c>
      <c r="DK238" s="494" t="n"/>
      <c r="DL238" s="184" t="n"/>
      <c r="DM238" s="184">
        <f>IF(DI238="","SIN ESTADO",IF(DK238&lt;&gt;"","PAGA",IF(DJ238&gt;0,"VENCIDA",IF(DJ238&gt;=-5,"POR VENCER","AL DÍA"))))</f>
        <v/>
      </c>
      <c r="DN238" s="185" t="n"/>
      <c r="DO238" s="119">
        <f>IF(N($H238)&lt;19,"",IF(DI238="","",DI238+31))</f>
        <v/>
      </c>
      <c r="DP238" s="124">
        <f>IF(DO238="","",TODAY()-DO238)</f>
        <v/>
      </c>
      <c r="DQ238" s="494" t="n"/>
      <c r="DR238" s="184" t="n"/>
      <c r="DS238" s="184">
        <f>IF(DO238="","SIN ESTADO",IF(DQ238&lt;&gt;"","PAGA",IF(DP238&gt;0,"VENCIDA",IF(DP238&gt;=-5,"POR VENCER","AL DÍA"))))</f>
        <v/>
      </c>
      <c r="DT238" s="185" t="n"/>
      <c r="DU238" s="119">
        <f>IF(N($H238)&lt;20,"",IF(DO238="","",DO238+31))</f>
        <v/>
      </c>
      <c r="DV238" s="124">
        <f>IF(DU238="","",TODAY()-DU238)</f>
        <v/>
      </c>
      <c r="DW238" s="494" t="n"/>
      <c r="DX238" s="184" t="n"/>
      <c r="DY238" s="184">
        <f>IF(DU238="","SIN ESTADO",IF(DW238&lt;&gt;"","PAGA",IF(DV238&gt;0,"VENCIDA",IF(DV238&gt;=-5,"POR VENCER","AL DÍA"))))</f>
        <v/>
      </c>
      <c r="DZ238" s="185" t="n"/>
      <c r="EA238" s="119">
        <f>IF(N($H238)&lt;21,"",IF(DU238="","",DU238+31))</f>
        <v/>
      </c>
      <c r="EB238" s="124">
        <f>IF(EA238="","",TODAY()-EA238)</f>
        <v/>
      </c>
      <c r="EC238" s="494" t="n"/>
      <c r="ED238" s="184" t="n"/>
      <c r="EE238" s="184">
        <f>IF(EA238="","SIN ESTADO",IF(EC238&lt;&gt;"","PAGA",IF(EB238&gt;0,"VENCIDA",IF(EB238&gt;=-5,"POR VENCER","AL DÍA"))))</f>
        <v/>
      </c>
      <c r="EF238" s="185" t="n"/>
      <c r="EG238" s="119">
        <f>IF(N($H238)&lt;22,"",IF(EA238="","",EA238+31))</f>
        <v/>
      </c>
      <c r="EH238" s="124">
        <f>IF(EG238="","",TODAY()-EG238)</f>
        <v/>
      </c>
      <c r="EI238" s="494" t="n"/>
      <c r="EJ238" s="184" t="n"/>
      <c r="EK238" s="184">
        <f>IF(EG238="","SIN ESTADO",IF(EI238&lt;&gt;"","PAGA",IF(EH238&gt;0,"VENCIDA",IF(EH238&gt;=-5,"POR VENCER","AL DÍA"))))</f>
        <v/>
      </c>
      <c r="EL238" s="185" t="n"/>
      <c r="EM238" s="119">
        <f>IF(N($H238)&lt;23,"",IF(EG238="","",EG238+31))</f>
        <v/>
      </c>
      <c r="EN238" s="124">
        <f>IF(EM238="","",TODAY()-EM238)</f>
        <v/>
      </c>
      <c r="EO238" s="494" t="n"/>
      <c r="EP238" s="184" t="n"/>
      <c r="EQ238" s="184">
        <f>IF(EM238="","SIN ESTADO",IF(EO238&lt;&gt;"","PAGA",IF(EN238&gt;0,"VENCIDA",IF(EN238&gt;=-5,"POR VENCER","AL DÍA"))))</f>
        <v/>
      </c>
      <c r="ER238" s="185" t="n"/>
      <c r="ES238" s="119">
        <f>IF(N($H238)&lt;24,"",IF(EM238="","",EM238+31))</f>
        <v/>
      </c>
      <c r="ET238" s="124">
        <f>IF(ES238="","",TODAY()-ES238)</f>
        <v/>
      </c>
      <c r="EU238" s="494" t="n"/>
      <c r="EV238" s="184" t="n"/>
      <c r="EW238" s="184">
        <f>IF(ES238="","SIN ESTADO",IF(EU238&lt;&gt;"","PAGA",IF(ET238&gt;0,"VENCIDA",IF(ET238&gt;=-5,"POR VENCER","AL DÍA"))))</f>
        <v/>
      </c>
      <c r="EX238" s="185" t="n"/>
      <c r="EY238" s="119">
        <f>IF(N($H238)&lt;25,"",IF(ES238="","",ES238+31))</f>
        <v/>
      </c>
      <c r="EZ238" s="124">
        <f>IF(EY238="","",TODAY()-EY238)</f>
        <v/>
      </c>
      <c r="FA238" s="494" t="n"/>
      <c r="FB238" s="184" t="n"/>
      <c r="FC238" s="184">
        <f>IF(EY238="","SIN ESTADO",IF(FA238&lt;&gt;"","PAGA",IF(EZ238&gt;0,"VENCIDA",IF(EZ238&gt;=-5,"POR VENCER","AL DÍA"))))</f>
        <v/>
      </c>
      <c r="FD238" s="185" t="n"/>
      <c r="FE238" s="119">
        <f>IF(N($H238)&lt;26,"",IF(EY238="","",EY238+31))</f>
        <v/>
      </c>
      <c r="FF238" s="124">
        <f>IF(FE238="","",TODAY()-FE238)</f>
        <v/>
      </c>
      <c r="FG238" s="494" t="n"/>
      <c r="FH238" s="184" t="n"/>
      <c r="FI238" s="184">
        <f>IF(FE238="","SIN ESTADO",IF(FG238&lt;&gt;"","PAGA",IF(FF238&gt;0,"VENCIDA",IF(FF238&gt;=-5,"POR VENCER","AL DÍA"))))</f>
        <v/>
      </c>
      <c r="FJ238" s="185" t="n"/>
      <c r="FK238" s="119">
        <f>IF(N($H238)&lt;27,"",IF(FE238="","",FE238+31))</f>
        <v/>
      </c>
      <c r="FL238" s="124">
        <f>IF(FK238="","",TODAY()-FK238)</f>
        <v/>
      </c>
      <c r="FM238" s="494" t="n"/>
      <c r="FN238" s="184" t="n"/>
      <c r="FO238" s="184">
        <f>IF(FK238="","SIN ESTADO",IF(FM238&lt;&gt;"","PAGA",IF(FL238&gt;0,"VENCIDA",IF(FL238&gt;=-5,"POR VENCER","AL DÍA"))))</f>
        <v/>
      </c>
      <c r="FP238" s="185" t="n"/>
      <c r="FQ238" s="119">
        <f>IF(N($H238)&lt;28,"",IF(FK238="","",FK238+31))</f>
        <v/>
      </c>
      <c r="FR238" s="124">
        <f>IF(FQ238="","",TODAY()-FQ238)</f>
        <v/>
      </c>
      <c r="FS238" s="494" t="n"/>
      <c r="FT238" s="184" t="n"/>
      <c r="FU238" s="184">
        <f>IF(FQ238="","SIN ESTADO",IF(FS238&lt;&gt;"","PAGA",IF(FR238&gt;0,"VENCIDA",IF(FR238&gt;=-5,"POR VENCER","AL DÍA"))))</f>
        <v/>
      </c>
      <c r="FV238" s="185" t="n"/>
      <c r="FW238" s="119">
        <f>IF(N($H238)&lt;29,"",IF(FQ238="","",FQ238+31))</f>
        <v/>
      </c>
      <c r="FX238" s="124">
        <f>IF(FW238="","",TODAY()-FW238)</f>
        <v/>
      </c>
      <c r="FY238" s="494" t="n"/>
      <c r="FZ238" s="184" t="n"/>
      <c r="GA238" s="184">
        <f>IF(FW238="","SIN ESTADO",IF(FY238&lt;&gt;"","PAGA",IF(FX238&gt;0,"VENCIDA",IF(FX238&gt;=-5,"POR VENCER","AL DÍA"))))</f>
        <v/>
      </c>
      <c r="GB238" s="185" t="n"/>
      <c r="GC238" s="119">
        <f>IF(N($H238)&lt;30,"",IF(FW238="","",FW238+31))</f>
        <v/>
      </c>
      <c r="GD238" s="124">
        <f>IF(GC238="","",TODAY()-GC238)</f>
        <v/>
      </c>
      <c r="GE238" s="494" t="n"/>
      <c r="GF238" s="184" t="n"/>
      <c r="GG238" s="184">
        <f>IF(GC238="","SIN ESTADO",IF(GE238&lt;&gt;"","PAGA",IF(GD238&gt;0,"VENCIDA",IF(GD238&gt;=-5,"POR VENCER","AL DÍA"))))</f>
        <v/>
      </c>
      <c r="GH238" s="185" t="n"/>
      <c r="GI238" s="119">
        <f>IF(N($H238)&lt;31,"",IF(GC238="","",GC238+31))</f>
        <v/>
      </c>
      <c r="GJ238" s="124">
        <f>IF(GI238="","",TODAY()-GI238)</f>
        <v/>
      </c>
      <c r="GK238" s="494" t="n"/>
      <c r="GL238" s="184" t="n"/>
      <c r="GM238" s="184">
        <f>IF(GI238="","SIN ESTADO",IF(GK238&lt;&gt;"","PAGA",IF(GJ238&gt;0,"VENCIDA",IF(GJ238&gt;=-5,"POR VENCER","AL DÍA"))))</f>
        <v/>
      </c>
      <c r="GN238" s="185" t="n"/>
      <c r="GO238" s="119">
        <f>IF(N($H238)&lt;32,"",IF(GI238="","",GI238+31))</f>
        <v/>
      </c>
      <c r="GP238" s="124">
        <f>IF(GO238="","",TODAY()-GO238)</f>
        <v/>
      </c>
      <c r="GQ238" s="494" t="n"/>
      <c r="GR238" s="184" t="n"/>
      <c r="GS238" s="184">
        <f>IF(GO238="","SIN ESTADO",IF(GQ238&lt;&gt;"","PAGA",IF(GP238&gt;0,"VENCIDA",IF(GP238&gt;=-5,"POR VENCER","AL DÍA"))))</f>
        <v/>
      </c>
      <c r="GT238" s="185" t="n"/>
      <c r="GU238" s="119">
        <f>IF(N($H238)&lt;33,"",IF(GO238="","",GO238+31))</f>
        <v/>
      </c>
      <c r="GV238" s="124">
        <f>IF(GU238="","",TODAY()-GU238)</f>
        <v/>
      </c>
      <c r="GW238" s="494" t="n"/>
      <c r="GX238" s="184" t="n"/>
      <c r="GY238" s="184">
        <f>IF(GU238="","SIN ESTADO",IF(GW238&lt;&gt;"","PAGA",IF(GV238&gt;0,"VENCIDA",IF(GV238&gt;=-5,"POR VENCER","AL DÍA"))))</f>
        <v/>
      </c>
      <c r="GZ238" s="185" t="n"/>
      <c r="HA238" s="119">
        <f>IF(N($H238)&lt;34,"",IF(GU238="","",GU238+31))</f>
        <v/>
      </c>
      <c r="HB238" s="124">
        <f>IF(HA238="","",TODAY()-HA238)</f>
        <v/>
      </c>
      <c r="HC238" s="494" t="n"/>
      <c r="HD238" s="184" t="n"/>
      <c r="HE238" s="184">
        <f>IF(HA238="","SIN ESTADO",IF(HC238&lt;&gt;"","PAGA",IF(HB238&gt;0,"VENCIDA",IF(HB238&gt;=-5,"POR VENCER","AL DÍA"))))</f>
        <v/>
      </c>
      <c r="HF238" s="185" t="n"/>
      <c r="HG238" s="119">
        <f>IF(N($H238)&lt;35,"",IF(HA238="","",HA238+31))</f>
        <v/>
      </c>
      <c r="HH238" s="124">
        <f>IF(HG238="","",TODAY()-HG238)</f>
        <v/>
      </c>
      <c r="HI238" s="494" t="n"/>
      <c r="HJ238" s="184" t="n"/>
      <c r="HK238" s="184">
        <f>IF(HG238="","SIN ESTADO",IF(HI238&lt;&gt;"","PAGA",IF(HH238&gt;0,"VENCIDA",IF(HH238&gt;=-5,"POR VENCER","AL DÍA"))))</f>
        <v/>
      </c>
      <c r="HL238" s="168" t="n"/>
      <c r="HM238" s="119">
        <f>IF(N($H238)&lt;36,"",IF(HG238="","",HG238+31))</f>
        <v/>
      </c>
      <c r="HN238" s="124">
        <f>IF(HM238="","",TODAY()-HM238)</f>
        <v/>
      </c>
      <c r="HO238" s="494" t="n"/>
      <c r="HP238" s="184" t="n"/>
      <c r="HQ238" s="184">
        <f>IF(HM238="","SIN ESTADO",IF(HO238&lt;&gt;"","PAGA",IF(HN238&gt;0,"VENCIDA",IF(HN238&gt;=-5,"POR VENCER","AL DÍA"))))</f>
        <v/>
      </c>
      <c r="HR238" s="168" t="n"/>
      <c r="HS238" s="169">
        <f>N238+T238+Z238+AF238+AL238+AR238+AX238+BD238+BJ238+BP238+BV238+CB238+CH238+CN238+CT238+CZ238+DF238+DL238+DR238+DX238+ED238+EJ238+EP238+EV238+FB238+FH238+FN238+FT238+FZ238+GF238+GL238+GR238+GX238+HD238+HJ238+HP238</f>
        <v/>
      </c>
      <c r="HU238" s="170">
        <f>IFERROR(N($J238),0)</f>
        <v/>
      </c>
      <c r="HW238" s="170">
        <f>SUMPRODUCT((MOD(COLUMN($M238:$HR238)-COLUMN($M238),6)=0)*ISNUMBER($M238:$HR238)*($M238:$HR238&gt;=RESUMEN!$C$26)*($M238:$HR238&lt;=RESUMEN!$C$27)*IFERROR(N($N238:$HS238),0))</f>
        <v/>
      </c>
      <c r="HX238" s="170">
        <f>SUMPRODUCT((MOD(COLUMN($M238:$HR238)-COLUMN($M238),6)=0)*ISNUMBER($M238:$HR238)*($M238:$HR238&gt;=RESUMEN!$C$26)*($M238:$HR238&lt;=RESUMEN!$C$27))</f>
        <v/>
      </c>
    </row>
    <row r="239" ht="15.75" customHeight="1" s="506">
      <c r="B239" s="113">
        <f>VENTAS!A238</f>
        <v/>
      </c>
      <c r="C239" s="236">
        <f>VENTAS!B238</f>
        <v/>
      </c>
      <c r="D239" s="53">
        <f>VENTAS!C238</f>
        <v/>
      </c>
      <c r="E239" s="114">
        <f>VENTAS!D238</f>
        <v/>
      </c>
      <c r="F239" s="114">
        <f>VENTAS!J238</f>
        <v/>
      </c>
      <c r="G239" s="494">
        <f>VENTAS!F238</f>
        <v/>
      </c>
      <c r="H239" s="479">
        <f>VENTAS!K238</f>
        <v/>
      </c>
      <c r="I239" s="479">
        <f>VENTAS!M238</f>
        <v/>
      </c>
      <c r="J239" s="184">
        <f>VENTAS!L238</f>
        <v/>
      </c>
      <c r="K239" s="119">
        <f>IF(N($H239)&lt;1,"",$G239+31)</f>
        <v/>
      </c>
      <c r="L239" s="124">
        <f>IF(K239="","",TODAY()-K239)</f>
        <v/>
      </c>
      <c r="M239" s="469" t="n">
        <v>45952</v>
      </c>
      <c r="N239" s="374" t="n">
        <v>1000000</v>
      </c>
      <c r="O239" s="184">
        <f>IF(K239="","SIN ESTADO",IF(M239&lt;&gt;"","PAGA",IF(L239&gt;0,"VENCIDA",IF(L239&gt;=-5,"POR VENCER","AL DÍA"))))</f>
        <v/>
      </c>
      <c r="P239" s="185" t="inlineStr">
        <is>
          <t>TRANSFERENCIA</t>
        </is>
      </c>
      <c r="Q239" s="119">
        <f>IF(N($H239)&lt;2,"",IF(K239="","",K239+31))</f>
        <v/>
      </c>
      <c r="R239" s="124">
        <f>IF(Q239="","",TODAY()-Q239)</f>
        <v/>
      </c>
      <c r="S239" s="481" t="n">
        <v>45952</v>
      </c>
      <c r="T239" s="184" t="n">
        <v>1000000</v>
      </c>
      <c r="U239" s="184">
        <f>IF(Q239="","SIN ESTADO",IF(S239&lt;&gt;"","PAGA",IF(R239&gt;0,"VENCIDA",IF(R239&gt;=-5,"POR VENCER","AL DÍA"))))</f>
        <v/>
      </c>
      <c r="V239" s="185" t="inlineStr">
        <is>
          <t>TRANSFERENCIA</t>
        </is>
      </c>
      <c r="W239" s="119">
        <f>IF(N($H239)&lt;3,"",IF(Q239="","",Q239+31))</f>
        <v/>
      </c>
      <c r="X239" s="124">
        <f>IF(W239="","",TODAY()-W239)</f>
        <v/>
      </c>
      <c r="Y239" s="481" t="n">
        <v>45952</v>
      </c>
      <c r="Z239" s="184" t="n">
        <v>1000000</v>
      </c>
      <c r="AA239" s="184">
        <f>IF(W239="","SIN ESTADO",IF(Y239&lt;&gt;"","PAGA",IF(X239&gt;0,"VENCIDA",IF(X239&gt;=-5,"POR VENCER","AL DÍA"))))</f>
        <v/>
      </c>
      <c r="AB239" s="185" t="inlineStr">
        <is>
          <t>TRANSFERENCIA</t>
        </is>
      </c>
      <c r="AC239" s="119">
        <f>IF(N($H239)&lt;4,"",IF(W239="","",W239+31))</f>
        <v/>
      </c>
      <c r="AD239" s="124">
        <f>IF(AC239="","",TODAY()-AC239)</f>
        <v/>
      </c>
      <c r="AE239" s="481" t="n">
        <v>45952</v>
      </c>
      <c r="AF239" s="184" t="n">
        <v>1000000</v>
      </c>
      <c r="AG239" s="184">
        <f>IF(AC239="","SIN ESTADO",IF(AE239&lt;&gt;"","PAGA",IF(AD239&gt;0,"VENCIDA",IF(AD239&gt;=-5,"POR VENCER","AL DÍA"))))</f>
        <v/>
      </c>
      <c r="AH239" s="185" t="inlineStr">
        <is>
          <t>TRANSFERENCIA</t>
        </is>
      </c>
      <c r="AI239" s="119">
        <f>IF(N($H239)&lt;5,"",IF(AC239="","",AC239+31))</f>
        <v/>
      </c>
      <c r="AJ239" s="124">
        <f>IF(AI239="","",TODAY()-AI239)</f>
        <v/>
      </c>
      <c r="AK239" s="470" t="n">
        <v>45986</v>
      </c>
      <c r="AL239" s="184" t="n">
        <v>1500000</v>
      </c>
      <c r="AM239" s="184">
        <f>IF(AI239="","SIN ESTADO",IF(AK239&lt;&gt;"","PAGA",IF(AJ239&gt;0,"VENCIDA",IF(AJ239&gt;=-5,"POR VENCER","AL DÍA"))))</f>
        <v/>
      </c>
      <c r="AN239" s="185" t="inlineStr">
        <is>
          <t>TRANSFERENCIA</t>
        </is>
      </c>
      <c r="AO239" s="119">
        <f>IF(N($H239)&lt;6,"",IF(AI239="","",AI239+31))</f>
        <v/>
      </c>
      <c r="AP239" s="124">
        <f>IF(AO239="","",TODAY()-AO239)</f>
        <v/>
      </c>
      <c r="AQ239" s="459" t="n">
        <v>46020</v>
      </c>
      <c r="AR239" s="184" t="n">
        <v>1500000</v>
      </c>
      <c r="AS239" s="184">
        <f>IF(AO239="","SIN ESTADO",IF(AQ239&lt;&gt;"","PAGA",IF(AP239&gt;0,"VENCIDA",IF(AP239&gt;=-5,"POR VENCER","AL DÍA"))))</f>
        <v/>
      </c>
      <c r="AT239" s="185" t="inlineStr">
        <is>
          <t>TRANSFERENCIA</t>
        </is>
      </c>
      <c r="AU239" s="119">
        <f>IF(N($H239)&lt;7,"",IF(AO239="","",AO239+31))</f>
        <v/>
      </c>
      <c r="AV239" s="124">
        <f>IF(AU239="","",TODAY()-AU239)</f>
        <v/>
      </c>
      <c r="AW239" s="494" t="n">
        <v>46166</v>
      </c>
      <c r="AX239" s="184" t="n">
        <v>1000000</v>
      </c>
      <c r="AY239" s="184">
        <f>IF(AU239="","SIN ESTADO",IF(AW239&lt;&gt;"","PAGA",IF(AV239&gt;0,"VENCIDA",IF(AV239&gt;=-5,"POR VENCER","AL DÍA"))))</f>
        <v/>
      </c>
      <c r="AZ239" s="185" t="inlineStr">
        <is>
          <t>TRANSFERENCIA</t>
        </is>
      </c>
      <c r="BA239" s="119">
        <f>IF(N($H239)&lt;8,"",IF(AU239="","",AU239+31))</f>
        <v/>
      </c>
      <c r="BB239" s="124">
        <f>IF(BA239="","",TODAY()-BA239)</f>
        <v/>
      </c>
      <c r="BC239" s="494" t="n">
        <v>46166</v>
      </c>
      <c r="BD239" s="184" t="n">
        <v>1000000</v>
      </c>
      <c r="BE239" s="184">
        <f>IF(BA239="","SIN ESTADO",IF(BC239&lt;&gt;"","PAGA",IF(BB239&gt;0,"VENCIDA",IF(BB239&gt;=-5,"POR VENCER","AL DÍA"))))</f>
        <v/>
      </c>
      <c r="BF239" s="185" t="inlineStr">
        <is>
          <t>TRANSFERENCIA</t>
        </is>
      </c>
      <c r="BG239" s="119">
        <f>IF(N($H239)&lt;9,"",IF(BA239="","",BA239+31))</f>
        <v/>
      </c>
      <c r="BH239" s="124">
        <f>IF(BG239="","",TODAY()-BG239)</f>
        <v/>
      </c>
      <c r="BI239" s="494" t="n">
        <v>46166</v>
      </c>
      <c r="BJ239" s="184" t="n">
        <v>1000000</v>
      </c>
      <c r="BK239" s="184">
        <f>IF(BG239="","SIN ESTADO",IF(BI239&lt;&gt;"","PAGA",IF(BH239&gt;0,"VENCIDA",IF(BH239&gt;=-5,"POR VENCER","AL DÍA"))))</f>
        <v/>
      </c>
      <c r="BL239" s="185" t="inlineStr">
        <is>
          <t>TRANSFERENCIA</t>
        </is>
      </c>
      <c r="BM239" s="119">
        <f>IF(N($H239)&lt;10,"",IF(BG239="","",BG239+31))</f>
        <v/>
      </c>
      <c r="BN239" s="124">
        <f>IF(BM239="","",TODAY()-BM239)</f>
        <v/>
      </c>
      <c r="BO239" s="494" t="n">
        <v>46166</v>
      </c>
      <c r="BP239" s="184" t="n">
        <v>1000000</v>
      </c>
      <c r="BQ239" s="184">
        <f>IF(BM239="","SIN ESTADO",IF(BO239&lt;&gt;"","PAGA",IF(BN239&gt;0,"VENCIDA",IF(BN239&gt;=-5,"POR VENCER","AL DÍA"))))</f>
        <v/>
      </c>
      <c r="BR239" s="185" t="inlineStr">
        <is>
          <t>TRANSFERENCIA</t>
        </is>
      </c>
      <c r="BS239" s="119">
        <f>IF(N($H239)&lt;11,"",IF(BM239="","",BM239+31))</f>
        <v/>
      </c>
      <c r="BT239" s="124">
        <f>IF(BS239="","",TODAY()-BS239)</f>
        <v/>
      </c>
      <c r="BU239" s="494" t="n">
        <v>46166</v>
      </c>
      <c r="BV239" s="184" t="n">
        <v>1000000</v>
      </c>
      <c r="BW239" s="184">
        <f>IF(BS239="","SIN ESTADO",IF(BU239&lt;&gt;"","PAGA",IF(BT239&gt;0,"VENCIDA",IF(BT239&gt;=-5,"POR VENCER","AL DÍA"))))</f>
        <v/>
      </c>
      <c r="BX239" s="185" t="inlineStr">
        <is>
          <t>TRANSFERENCIA</t>
        </is>
      </c>
      <c r="BY239" s="119">
        <f>IF(N($H239)&lt;12,"",IF(BS239="","",BS239+31))</f>
        <v/>
      </c>
      <c r="BZ239" s="124">
        <f>IF(BY239="","",TODAY()-BY239)</f>
        <v/>
      </c>
      <c r="CA239" s="494" t="n"/>
      <c r="CB239" s="184" t="n"/>
      <c r="CC239" s="184">
        <f>IF(BY239="","SIN ESTADO",IF(CA239&lt;&gt;"","PAGA",IF(BZ239&gt;0,"VENCIDA",IF(BZ239&gt;=-5,"POR VENCER","AL DÍA"))))</f>
        <v/>
      </c>
      <c r="CD239" s="185" t="n"/>
      <c r="CE239" s="119">
        <f>IF(N($H239)&lt;13,"",IF(BY239="","",BY239+31))</f>
        <v/>
      </c>
      <c r="CF239" s="124">
        <f>IF(CE239="","",TODAY()-CE239)</f>
        <v/>
      </c>
      <c r="CG239" s="494" t="n"/>
      <c r="CH239" s="184" t="n"/>
      <c r="CI239" s="184">
        <f>IF(CE239="","SIN ESTADO",IF(CG239&lt;&gt;"","PAGA",IF(CF239&gt;0,"VENCIDA",IF(CF239&gt;=-5,"POR VENCER","AL DÍA"))))</f>
        <v/>
      </c>
      <c r="CJ239" s="185" t="n"/>
      <c r="CK239" s="119">
        <f>IF(N($H239)&lt;14,"",IF(CE239="","",CE239+31))</f>
        <v/>
      </c>
      <c r="CL239" s="124">
        <f>IF(CK239="","",TODAY()-CK239)</f>
        <v/>
      </c>
      <c r="CM239" s="494" t="n"/>
      <c r="CN239" s="184" t="n"/>
      <c r="CO239" s="184">
        <f>IF(CK239="","SIN ESTADO",IF(CM239&lt;&gt;"","PAGA",IF(CL239&gt;0,"VENCIDA",IF(CL239&gt;=-5,"POR VENCER","AL DÍA"))))</f>
        <v/>
      </c>
      <c r="CP239" s="185" t="n"/>
      <c r="CQ239" s="119">
        <f>IF(N($H239)&lt;15,"",IF(CK239="","",CK239+31))</f>
        <v/>
      </c>
      <c r="CR239" s="124">
        <f>IF(CQ239="","",TODAY()-CQ239)</f>
        <v/>
      </c>
      <c r="CS239" s="494" t="n"/>
      <c r="CT239" s="184" t="n"/>
      <c r="CU239" s="184">
        <f>IF(CQ239="","SIN ESTADO",IF(CS239&lt;&gt;"","PAGA",IF(CR239&gt;0,"VENCIDA",IF(CR239&gt;=-5,"POR VENCER","AL DÍA"))))</f>
        <v/>
      </c>
      <c r="CV239" s="185" t="n"/>
      <c r="CW239" s="119">
        <f>IF(N($H239)&lt;16,"",IF(CQ239="","",CQ239+31))</f>
        <v/>
      </c>
      <c r="CX239" s="124">
        <f>IF(CW239="","",TODAY()-CW239)</f>
        <v/>
      </c>
      <c r="CY239" s="494" t="n"/>
      <c r="CZ239" s="184" t="n"/>
      <c r="DA239" s="184">
        <f>IF(CW239="","SIN ESTADO",IF(CY239&lt;&gt;"","PAGA",IF(CX239&gt;0,"VENCIDA",IF(CX239&gt;=-5,"POR VENCER","AL DÍA"))))</f>
        <v/>
      </c>
      <c r="DB239" s="185" t="n"/>
      <c r="DC239" s="119">
        <f>IF(N($H239)&lt;17,"",IF(CW239="","",CW239+31))</f>
        <v/>
      </c>
      <c r="DD239" s="124">
        <f>IF(DC239="","",TODAY()-DC239)</f>
        <v/>
      </c>
      <c r="DE239" s="494" t="n"/>
      <c r="DF239" s="184" t="n"/>
      <c r="DG239" s="184">
        <f>IF(DC239="","SIN ESTADO",IF(DE239&lt;&gt;"","PAGA",IF(DD239&gt;0,"VENCIDA",IF(DD239&gt;=-5,"POR VENCER","AL DÍA"))))</f>
        <v/>
      </c>
      <c r="DH239" s="185" t="n"/>
      <c r="DI239" s="119">
        <f>IF(N($H239)&lt;18,"",IF(DC239="","",DC239+31))</f>
        <v/>
      </c>
      <c r="DJ239" s="124">
        <f>IF(DI239="","",TODAY()-DI239)</f>
        <v/>
      </c>
      <c r="DK239" s="494" t="n"/>
      <c r="DL239" s="184" t="n"/>
      <c r="DM239" s="184">
        <f>IF(DI239="","SIN ESTADO",IF(DK239&lt;&gt;"","PAGA",IF(DJ239&gt;0,"VENCIDA",IF(DJ239&gt;=-5,"POR VENCER","AL DÍA"))))</f>
        <v/>
      </c>
      <c r="DN239" s="185" t="n"/>
      <c r="DO239" s="119">
        <f>IF(N($H239)&lt;19,"",IF(DI239="","",DI239+31))</f>
        <v/>
      </c>
      <c r="DP239" s="124">
        <f>IF(DO239="","",TODAY()-DO239)</f>
        <v/>
      </c>
      <c r="DQ239" s="494" t="n"/>
      <c r="DR239" s="184" t="n"/>
      <c r="DS239" s="184">
        <f>IF(DO239="","SIN ESTADO",IF(DQ239&lt;&gt;"","PAGA",IF(DP239&gt;0,"VENCIDA",IF(DP239&gt;=-5,"POR VENCER","AL DÍA"))))</f>
        <v/>
      </c>
      <c r="DT239" s="185" t="n"/>
      <c r="DU239" s="119">
        <f>IF(N($H239)&lt;20,"",IF(DO239="","",DO239+31))</f>
        <v/>
      </c>
      <c r="DV239" s="124">
        <f>IF(DU239="","",TODAY()-DU239)</f>
        <v/>
      </c>
      <c r="DW239" s="494" t="n"/>
      <c r="DX239" s="184" t="n"/>
      <c r="DY239" s="184">
        <f>IF(DU239="","SIN ESTADO",IF(DW239&lt;&gt;"","PAGA",IF(DV239&gt;0,"VENCIDA",IF(DV239&gt;=-5,"POR VENCER","AL DÍA"))))</f>
        <v/>
      </c>
      <c r="DZ239" s="185" t="n"/>
      <c r="EA239" s="119">
        <f>IF(N($H239)&lt;21,"",IF(DU239="","",DU239+31))</f>
        <v/>
      </c>
      <c r="EB239" s="124">
        <f>IF(EA239="","",TODAY()-EA239)</f>
        <v/>
      </c>
      <c r="EC239" s="494" t="n"/>
      <c r="ED239" s="184" t="n"/>
      <c r="EE239" s="184">
        <f>IF(EA239="","SIN ESTADO",IF(EC239&lt;&gt;"","PAGA",IF(EB239&gt;0,"VENCIDA",IF(EB239&gt;=-5,"POR VENCER","AL DÍA"))))</f>
        <v/>
      </c>
      <c r="EF239" s="185" t="n"/>
      <c r="EG239" s="119">
        <f>IF(N($H239)&lt;22,"",IF(EA239="","",EA239+31))</f>
        <v/>
      </c>
      <c r="EH239" s="124">
        <f>IF(EG239="","",TODAY()-EG239)</f>
        <v/>
      </c>
      <c r="EI239" s="494" t="n"/>
      <c r="EJ239" s="184" t="n"/>
      <c r="EK239" s="184">
        <f>IF(EG239="","SIN ESTADO",IF(EI239&lt;&gt;"","PAGA",IF(EH239&gt;0,"VENCIDA",IF(EH239&gt;=-5,"POR VENCER","AL DÍA"))))</f>
        <v/>
      </c>
      <c r="EL239" s="185" t="n"/>
      <c r="EM239" s="119">
        <f>IF(N($H239)&lt;23,"",IF(EG239="","",EG239+31))</f>
        <v/>
      </c>
      <c r="EN239" s="124">
        <f>IF(EM239="","",TODAY()-EM239)</f>
        <v/>
      </c>
      <c r="EO239" s="494" t="n"/>
      <c r="EP239" s="184" t="n"/>
      <c r="EQ239" s="184">
        <f>IF(EM239="","SIN ESTADO",IF(EO239&lt;&gt;"","PAGA",IF(EN239&gt;0,"VENCIDA",IF(EN239&gt;=-5,"POR VENCER","AL DÍA"))))</f>
        <v/>
      </c>
      <c r="ER239" s="185" t="n"/>
      <c r="ES239" s="119">
        <f>IF(N($H239)&lt;24,"",IF(EM239="","",EM239+31))</f>
        <v/>
      </c>
      <c r="ET239" s="124">
        <f>IF(ES239="","",TODAY()-ES239)</f>
        <v/>
      </c>
      <c r="EU239" s="494" t="n"/>
      <c r="EV239" s="184" t="n"/>
      <c r="EW239" s="184">
        <f>IF(ES239="","SIN ESTADO",IF(EU239&lt;&gt;"","PAGA",IF(ET239&gt;0,"VENCIDA",IF(ET239&gt;=-5,"POR VENCER","AL DÍA"))))</f>
        <v/>
      </c>
      <c r="EX239" s="185" t="n"/>
      <c r="EY239" s="119">
        <f>IF(N($H239)&lt;25,"",IF(ES239="","",ES239+31))</f>
        <v/>
      </c>
      <c r="EZ239" s="124">
        <f>IF(EY239="","",TODAY()-EY239)</f>
        <v/>
      </c>
      <c r="FA239" s="494" t="n"/>
      <c r="FB239" s="184" t="n"/>
      <c r="FC239" s="184">
        <f>IF(EY239="","SIN ESTADO",IF(FA239&lt;&gt;"","PAGA",IF(EZ239&gt;0,"VENCIDA",IF(EZ239&gt;=-5,"POR VENCER","AL DÍA"))))</f>
        <v/>
      </c>
      <c r="FD239" s="185" t="n"/>
      <c r="FE239" s="119">
        <f>IF(N($H239)&lt;26,"",IF(EY239="","",EY239+31))</f>
        <v/>
      </c>
      <c r="FF239" s="124">
        <f>IF(FE239="","",TODAY()-FE239)</f>
        <v/>
      </c>
      <c r="FG239" s="494" t="n"/>
      <c r="FH239" s="184" t="n"/>
      <c r="FI239" s="184">
        <f>IF(FE239="","SIN ESTADO",IF(FG239&lt;&gt;"","PAGA",IF(FF239&gt;0,"VENCIDA",IF(FF239&gt;=-5,"POR VENCER","AL DÍA"))))</f>
        <v/>
      </c>
      <c r="FJ239" s="185" t="n"/>
      <c r="FK239" s="119">
        <f>IF(N($H239)&lt;27,"",IF(FE239="","",FE239+31))</f>
        <v/>
      </c>
      <c r="FL239" s="124">
        <f>IF(FK239="","",TODAY()-FK239)</f>
        <v/>
      </c>
      <c r="FM239" s="494" t="n"/>
      <c r="FN239" s="184" t="n"/>
      <c r="FO239" s="184">
        <f>IF(FK239="","SIN ESTADO",IF(FM239&lt;&gt;"","PAGA",IF(FL239&gt;0,"VENCIDA",IF(FL239&gt;=-5,"POR VENCER","AL DÍA"))))</f>
        <v/>
      </c>
      <c r="FP239" s="185" t="n"/>
      <c r="FQ239" s="119">
        <f>IF(N($H239)&lt;28,"",IF(FK239="","",FK239+31))</f>
        <v/>
      </c>
      <c r="FR239" s="124">
        <f>IF(FQ239="","",TODAY()-FQ239)</f>
        <v/>
      </c>
      <c r="FS239" s="494" t="n"/>
      <c r="FT239" s="184" t="n"/>
      <c r="FU239" s="184">
        <f>IF(FQ239="","SIN ESTADO",IF(FS239&lt;&gt;"","PAGA",IF(FR239&gt;0,"VENCIDA",IF(FR239&gt;=-5,"POR VENCER","AL DÍA"))))</f>
        <v/>
      </c>
      <c r="FV239" s="185" t="n"/>
      <c r="FW239" s="119">
        <f>IF(N($H239)&lt;29,"",IF(FQ239="","",FQ239+31))</f>
        <v/>
      </c>
      <c r="FX239" s="124">
        <f>IF(FW239="","",TODAY()-FW239)</f>
        <v/>
      </c>
      <c r="FY239" s="494" t="n"/>
      <c r="FZ239" s="184" t="n"/>
      <c r="GA239" s="184">
        <f>IF(FW239="","SIN ESTADO",IF(FY239&lt;&gt;"","PAGA",IF(FX239&gt;0,"VENCIDA",IF(FX239&gt;=-5,"POR VENCER","AL DÍA"))))</f>
        <v/>
      </c>
      <c r="GB239" s="185" t="n"/>
      <c r="GC239" s="119">
        <f>IF(N($H239)&lt;30,"",IF(FW239="","",FW239+31))</f>
        <v/>
      </c>
      <c r="GD239" s="124">
        <f>IF(GC239="","",TODAY()-GC239)</f>
        <v/>
      </c>
      <c r="GE239" s="494" t="n"/>
      <c r="GF239" s="184" t="n"/>
      <c r="GG239" s="184">
        <f>IF(GC239="","SIN ESTADO",IF(GE239&lt;&gt;"","PAGA",IF(GD239&gt;0,"VENCIDA",IF(GD239&gt;=-5,"POR VENCER","AL DÍA"))))</f>
        <v/>
      </c>
      <c r="GH239" s="185" t="n"/>
      <c r="GI239" s="119">
        <f>IF(N($H239)&lt;31,"",IF(GC239="","",GC239+31))</f>
        <v/>
      </c>
      <c r="GJ239" s="124">
        <f>IF(GI239="","",TODAY()-GI239)</f>
        <v/>
      </c>
      <c r="GK239" s="494" t="n"/>
      <c r="GL239" s="184" t="n"/>
      <c r="GM239" s="184">
        <f>IF(GI239="","SIN ESTADO",IF(GK239&lt;&gt;"","PAGA",IF(GJ239&gt;0,"VENCIDA",IF(GJ239&gt;=-5,"POR VENCER","AL DÍA"))))</f>
        <v/>
      </c>
      <c r="GN239" s="185" t="n"/>
      <c r="GO239" s="119">
        <f>IF(N($H239)&lt;32,"",IF(GI239="","",GI239+31))</f>
        <v/>
      </c>
      <c r="GP239" s="124">
        <f>IF(GO239="","",TODAY()-GO239)</f>
        <v/>
      </c>
      <c r="GQ239" s="494" t="n"/>
      <c r="GR239" s="184" t="n"/>
      <c r="GS239" s="184">
        <f>IF(GO239="","SIN ESTADO",IF(GQ239&lt;&gt;"","PAGA",IF(GP239&gt;0,"VENCIDA",IF(GP239&gt;=-5,"POR VENCER","AL DÍA"))))</f>
        <v/>
      </c>
      <c r="GT239" s="185" t="n"/>
      <c r="GU239" s="119">
        <f>IF(N($H239)&lt;33,"",IF(GO239="","",GO239+31))</f>
        <v/>
      </c>
      <c r="GV239" s="124">
        <f>IF(GU239="","",TODAY()-GU239)</f>
        <v/>
      </c>
      <c r="GW239" s="494" t="n"/>
      <c r="GX239" s="184" t="n"/>
      <c r="GY239" s="184">
        <f>IF(GU239="","SIN ESTADO",IF(GW239&lt;&gt;"","PAGA",IF(GV239&gt;0,"VENCIDA",IF(GV239&gt;=-5,"POR VENCER","AL DÍA"))))</f>
        <v/>
      </c>
      <c r="GZ239" s="185" t="n"/>
      <c r="HA239" s="119">
        <f>IF(N($H239)&lt;34,"",IF(GU239="","",GU239+31))</f>
        <v/>
      </c>
      <c r="HB239" s="124">
        <f>IF(HA239="","",TODAY()-HA239)</f>
        <v/>
      </c>
      <c r="HC239" s="494" t="n"/>
      <c r="HD239" s="184" t="n"/>
      <c r="HE239" s="184">
        <f>IF(HA239="","SIN ESTADO",IF(HC239&lt;&gt;"","PAGA",IF(HB239&gt;0,"VENCIDA",IF(HB239&gt;=-5,"POR VENCER","AL DÍA"))))</f>
        <v/>
      </c>
      <c r="HF239" s="185" t="n"/>
      <c r="HG239" s="119">
        <f>IF(N($H239)&lt;35,"",IF(HA239="","",HA239+31))</f>
        <v/>
      </c>
      <c r="HH239" s="124">
        <f>IF(HG239="","",TODAY()-HG239)</f>
        <v/>
      </c>
      <c r="HI239" s="494" t="n"/>
      <c r="HJ239" s="184" t="n"/>
      <c r="HK239" s="184">
        <f>IF(HG239="","SIN ESTADO",IF(HI239&lt;&gt;"","PAGA",IF(HH239&gt;0,"VENCIDA",IF(HH239&gt;=-5,"POR VENCER","AL DÍA"))))</f>
        <v/>
      </c>
      <c r="HL239" s="168" t="n"/>
      <c r="HM239" s="119">
        <f>IF(N($H239)&lt;36,"",IF(HG239="","",HG239+31))</f>
        <v/>
      </c>
      <c r="HN239" s="124">
        <f>IF(HM239="","",TODAY()-HM239)</f>
        <v/>
      </c>
      <c r="HO239" s="494" t="n"/>
      <c r="HP239" s="184" t="n"/>
      <c r="HQ239" s="184">
        <f>IF(HM239="","SIN ESTADO",IF(HO239&lt;&gt;"","PAGA",IF(HN239&gt;0,"VENCIDA",IF(HN239&gt;=-5,"POR VENCER","AL DÍA"))))</f>
        <v/>
      </c>
      <c r="HR239" s="168" t="n"/>
      <c r="HS239" s="169">
        <f>N239+T239+Z239+AF239+AL239+AR239+AX239+BD239+BJ239+BP239+BV239+CB239+CH239+CN239+CT239+CZ239+DF239+DL239+DR239+DX239+ED239+EJ239+EP239+EV239+FB239+FH239+FN239+FT239+FZ239+GF239+GL239+GR239+GX239+HD239+HJ239+HP239</f>
        <v/>
      </c>
      <c r="HU239" s="170">
        <f>IFERROR(N($J239),0)</f>
        <v/>
      </c>
      <c r="HW239" s="170">
        <f>SUMPRODUCT((MOD(COLUMN($M239:$HR239)-COLUMN($M239),6)=0)*ISNUMBER($M239:$HR239)*($M239:$HR239&gt;=RESUMEN!$C$26)*($M239:$HR239&lt;=RESUMEN!$C$27)*IFERROR(N($N239:$HS239),0))</f>
        <v/>
      </c>
      <c r="HX239" s="170">
        <f>SUMPRODUCT((MOD(COLUMN($M239:$HR239)-COLUMN($M239),6)=0)*ISNUMBER($M239:$HR239)*($M239:$HR239&gt;=RESUMEN!$C$26)*($M239:$HR239&lt;=RESUMEN!$C$27))</f>
        <v/>
      </c>
    </row>
    <row r="240" ht="15.75" customHeight="1" s="506">
      <c r="B240" s="113">
        <f>VENTAS!A239</f>
        <v/>
      </c>
      <c r="C240" s="236">
        <f>VENTAS!B239</f>
        <v/>
      </c>
      <c r="D240" s="53">
        <f>VENTAS!C239</f>
        <v/>
      </c>
      <c r="E240" s="114">
        <f>VENTAS!D239</f>
        <v/>
      </c>
      <c r="F240" s="114">
        <f>VENTAS!J239</f>
        <v/>
      </c>
      <c r="G240" s="494">
        <f>VENTAS!F239</f>
        <v/>
      </c>
      <c r="H240" s="479">
        <f>VENTAS!K239</f>
        <v/>
      </c>
      <c r="I240" s="479">
        <f>VENTAS!M239</f>
        <v/>
      </c>
      <c r="J240" s="184">
        <f>VENTAS!L239</f>
        <v/>
      </c>
      <c r="K240" s="119">
        <f>IF(N($H240)&lt;1,"",$G240+31)</f>
        <v/>
      </c>
      <c r="L240" s="124">
        <f>IF(K240="","",TODAY()-K240)</f>
        <v/>
      </c>
      <c r="M240" s="469" t="n">
        <v>45990</v>
      </c>
      <c r="N240" s="374" t="n">
        <v>1000000</v>
      </c>
      <c r="O240" s="184">
        <f>IF(K240="","SIN ESTADO",IF(M240&lt;&gt;"","PAGA",IF(L240&gt;0,"VENCIDA",IF(L240&gt;=-5,"POR VENCER","AL DÍA"))))</f>
        <v/>
      </c>
      <c r="P240" s="185" t="inlineStr">
        <is>
          <t>TRANSFERENCIA</t>
        </is>
      </c>
      <c r="Q240" s="119">
        <f>IF(N($H240)&lt;2,"",IF(K240="","",K240+31))</f>
        <v/>
      </c>
      <c r="R240" s="124">
        <f>IF(Q240="","",TODAY()-Q240)</f>
        <v/>
      </c>
      <c r="S240" s="481" t="n">
        <v>46021</v>
      </c>
      <c r="T240" s="184" t="n">
        <v>1000000</v>
      </c>
      <c r="U240" s="184">
        <f>IF(Q240="","SIN ESTADO",IF(S240&lt;&gt;"","PAGA",IF(R240&gt;0,"VENCIDA",IF(R240&gt;=-5,"POR VENCER","AL DÍA"))))</f>
        <v/>
      </c>
      <c r="V240" s="185" t="inlineStr">
        <is>
          <t>TRANSFERENCIA</t>
        </is>
      </c>
      <c r="W240" s="119">
        <f>IF(N($H240)&lt;3,"",IF(Q240="","",Q240+31))</f>
        <v/>
      </c>
      <c r="X240" s="124">
        <f>IF(W240="","",TODAY()-W240)</f>
        <v/>
      </c>
      <c r="Y240" s="471" t="n">
        <v>46053</v>
      </c>
      <c r="Z240" s="184" t="n">
        <v>1000000</v>
      </c>
      <c r="AA240" s="184">
        <f>IF(W240="","SIN ESTADO",IF(Y240&lt;&gt;"","PAGA",IF(X240&gt;0,"VENCIDA",IF(X240&gt;=-5,"POR VENCER","AL DÍA"))))</f>
        <v/>
      </c>
      <c r="AB240" s="185" t="inlineStr">
        <is>
          <t>TRANSFERENCIA</t>
        </is>
      </c>
      <c r="AC240" s="119">
        <f>IF(N($H240)&lt;4,"",IF(W240="","",W240+31))</f>
        <v/>
      </c>
      <c r="AD240" s="124">
        <f>IF(AC240="","",TODAY()-AC240)</f>
        <v/>
      </c>
      <c r="AE240" s="497" t="n">
        <v>46085</v>
      </c>
      <c r="AF240" s="184" t="n">
        <v>500000</v>
      </c>
      <c r="AG240" s="184">
        <f>IF(AC240="","SIN ESTADO",IF(AE240&lt;&gt;"","PAGA",IF(AD240&gt;0,"VENCIDA",IF(AD240&gt;=-5,"POR VENCER","AL DÍA"))))</f>
        <v/>
      </c>
      <c r="AH240" s="185" t="inlineStr">
        <is>
          <t>TRANSFERENCIA</t>
        </is>
      </c>
      <c r="AI240" s="119">
        <f>IF(N($H240)&lt;5,"",IF(AC240="","",AC240+31))</f>
        <v/>
      </c>
      <c r="AJ240" s="124">
        <f>IF(AI240="","",TODAY()-AI240)</f>
        <v/>
      </c>
      <c r="AK240" s="494" t="n">
        <v>46156</v>
      </c>
      <c r="AL240" s="184" t="n">
        <v>1000000</v>
      </c>
      <c r="AM240" s="184">
        <f>IF(AI240="","SIN ESTADO",IF(AK240&lt;&gt;"","PAGA",IF(AJ240&gt;0,"VENCIDA",IF(AJ240&gt;=-5,"POR VENCER","AL DÍA"))))</f>
        <v/>
      </c>
      <c r="AN240" s="185" t="inlineStr">
        <is>
          <t>TRANSFERENCIA</t>
        </is>
      </c>
      <c r="AO240" s="119">
        <f>IF(N($H240)&lt;6,"",IF(AI240="","",AI240+31))</f>
        <v/>
      </c>
      <c r="AP240" s="124">
        <f>IF(AO240="","",TODAY()-AO240)</f>
        <v/>
      </c>
      <c r="AQ240" s="270" t="n">
        <v>46213</v>
      </c>
      <c r="AR240" s="184" t="n">
        <v>1000000</v>
      </c>
      <c r="AS240" s="184">
        <f>IF(AO240="","SIN ESTADO",IF(AQ240&lt;&gt;"","PAGA",IF(AP240&gt;0,"VENCIDA",IF(AP240&gt;=-5,"POR VENCER","AL DÍA"))))</f>
        <v/>
      </c>
      <c r="AT240" s="185" t="inlineStr">
        <is>
          <t>TRANSFERENCIA</t>
        </is>
      </c>
      <c r="AU240" s="119">
        <f>IF(N($H240)&lt;7,"",IF(AO240="","",AO240+31))</f>
        <v/>
      </c>
      <c r="AV240" s="124">
        <f>IF(AU240="","",TODAY()-AU240)</f>
        <v/>
      </c>
      <c r="AW240" s="494" t="n">
        <v>46246</v>
      </c>
      <c r="AX240" s="184" t="n">
        <v>1000000</v>
      </c>
      <c r="AY240" s="184">
        <f>IF(AU240="","SIN ESTADO",IF(AW240&lt;&gt;"","PAGA",IF(AV240&gt;0,"VENCIDA",IF(AV240&gt;=-5,"POR VENCER","AL DÍA"))))</f>
        <v/>
      </c>
      <c r="AZ240" s="185" t="inlineStr">
        <is>
          <t>TRANSFERENCIA</t>
        </is>
      </c>
      <c r="BA240" s="119">
        <f>IF(N($H240)&lt;8,"",IF(AU240="","",AU240+31))</f>
        <v/>
      </c>
      <c r="BB240" s="124">
        <f>IF(BA240="","",TODAY()-BA240)</f>
        <v/>
      </c>
      <c r="BC240" s="494" t="n"/>
      <c r="BD240" s="184" t="n"/>
      <c r="BE240" s="184">
        <f>IF(BA240="","SIN ESTADO",IF(BC240&lt;&gt;"","PAGA",IF(BB240&gt;0,"VENCIDA",IF(BB240&gt;=-5,"POR VENCER","AL DÍA"))))</f>
        <v/>
      </c>
      <c r="BF240" s="185" t="n"/>
      <c r="BG240" s="119">
        <f>IF(N($H240)&lt;9,"",IF(BA240="","",BA240+31))</f>
        <v/>
      </c>
      <c r="BH240" s="124">
        <f>IF(BG240="","",TODAY()-BG240)</f>
        <v/>
      </c>
      <c r="BI240" s="494" t="n"/>
      <c r="BJ240" s="184" t="n"/>
      <c r="BK240" s="184">
        <f>IF(BG240="","SIN ESTADO",IF(BI240&lt;&gt;"","PAGA",IF(BH240&gt;0,"VENCIDA",IF(BH240&gt;=-5,"POR VENCER","AL DÍA"))))</f>
        <v/>
      </c>
      <c r="BL240" s="185" t="n"/>
      <c r="BM240" s="119">
        <f>IF(N($H240)&lt;10,"",IF(BG240="","",BG240+31))</f>
        <v/>
      </c>
      <c r="BN240" s="124">
        <f>IF(BM240="","",TODAY()-BM240)</f>
        <v/>
      </c>
      <c r="BO240" s="494" t="n"/>
      <c r="BP240" s="184" t="n"/>
      <c r="BQ240" s="184">
        <f>IF(BM240="","SIN ESTADO",IF(BO240&lt;&gt;"","PAGA",IF(BN240&gt;0,"VENCIDA",IF(BN240&gt;=-5,"POR VENCER","AL DÍA"))))</f>
        <v/>
      </c>
      <c r="BR240" s="185" t="n"/>
      <c r="BS240" s="119">
        <f>IF(N($H240)&lt;11,"",IF(BM240="","",BM240+31))</f>
        <v/>
      </c>
      <c r="BT240" s="124">
        <f>IF(BS240="","",TODAY()-BS240)</f>
        <v/>
      </c>
      <c r="BU240" s="494" t="n"/>
      <c r="BV240" s="184" t="n"/>
      <c r="BW240" s="184">
        <f>IF(BS240="","SIN ESTADO",IF(BU240&lt;&gt;"","PAGA",IF(BT240&gt;0,"VENCIDA",IF(BT240&gt;=-5,"POR VENCER","AL DÍA"))))</f>
        <v/>
      </c>
      <c r="BX240" s="185" t="n"/>
      <c r="BY240" s="119">
        <f>IF(N($H240)&lt;12,"",IF(BS240="","",BS240+31))</f>
        <v/>
      </c>
      <c r="BZ240" s="124">
        <f>IF(BY240="","",TODAY()-BY240)</f>
        <v/>
      </c>
      <c r="CA240" s="494" t="n"/>
      <c r="CB240" s="184" t="n"/>
      <c r="CC240" s="184">
        <f>IF(BY240="","SIN ESTADO",IF(CA240&lt;&gt;"","PAGA",IF(BZ240&gt;0,"VENCIDA",IF(BZ240&gt;=-5,"POR VENCER","AL DÍA"))))</f>
        <v/>
      </c>
      <c r="CD240" s="185" t="n"/>
      <c r="CE240" s="119">
        <f>IF(N($H240)&lt;13,"",IF(BY240="","",BY240+31))</f>
        <v/>
      </c>
      <c r="CF240" s="124">
        <f>IF(CE240="","",TODAY()-CE240)</f>
        <v/>
      </c>
      <c r="CG240" s="494" t="n"/>
      <c r="CH240" s="184" t="n"/>
      <c r="CI240" s="184">
        <f>IF(CE240="","SIN ESTADO",IF(CG240&lt;&gt;"","PAGA",IF(CF240&gt;0,"VENCIDA",IF(CF240&gt;=-5,"POR VENCER","AL DÍA"))))</f>
        <v/>
      </c>
      <c r="CJ240" s="185" t="n"/>
      <c r="CK240" s="119">
        <f>IF(N($H240)&lt;14,"",IF(CE240="","",CE240+31))</f>
        <v/>
      </c>
      <c r="CL240" s="124">
        <f>IF(CK240="","",TODAY()-CK240)</f>
        <v/>
      </c>
      <c r="CM240" s="494" t="n"/>
      <c r="CN240" s="184" t="n"/>
      <c r="CO240" s="184">
        <f>IF(CK240="","SIN ESTADO",IF(CM240&lt;&gt;"","PAGA",IF(CL240&gt;0,"VENCIDA",IF(CL240&gt;=-5,"POR VENCER","AL DÍA"))))</f>
        <v/>
      </c>
      <c r="CP240" s="185" t="n"/>
      <c r="CQ240" s="119">
        <f>IF(N($H240)&lt;15,"",IF(CK240="","",CK240+31))</f>
        <v/>
      </c>
      <c r="CR240" s="124">
        <f>IF(CQ240="","",TODAY()-CQ240)</f>
        <v/>
      </c>
      <c r="CS240" s="494" t="n"/>
      <c r="CT240" s="184" t="n"/>
      <c r="CU240" s="184">
        <f>IF(CQ240="","SIN ESTADO",IF(CS240&lt;&gt;"","PAGA",IF(CR240&gt;0,"VENCIDA",IF(CR240&gt;=-5,"POR VENCER","AL DÍA"))))</f>
        <v/>
      </c>
      <c r="CV240" s="185" t="n"/>
      <c r="CW240" s="119">
        <f>IF(N($H240)&lt;16,"",IF(CQ240="","",CQ240+31))</f>
        <v/>
      </c>
      <c r="CX240" s="124">
        <f>IF(CW240="","",TODAY()-CW240)</f>
        <v/>
      </c>
      <c r="CY240" s="494" t="n"/>
      <c r="CZ240" s="184" t="n"/>
      <c r="DA240" s="184">
        <f>IF(CW240="","SIN ESTADO",IF(CY240&lt;&gt;"","PAGA",IF(CX240&gt;0,"VENCIDA",IF(CX240&gt;=-5,"POR VENCER","AL DÍA"))))</f>
        <v/>
      </c>
      <c r="DB240" s="185" t="n"/>
      <c r="DC240" s="119">
        <f>IF(N($H240)&lt;17,"",IF(CW240="","",CW240+31))</f>
        <v/>
      </c>
      <c r="DD240" s="124">
        <f>IF(DC240="","",TODAY()-DC240)</f>
        <v/>
      </c>
      <c r="DE240" s="494" t="n"/>
      <c r="DF240" s="184" t="n"/>
      <c r="DG240" s="184">
        <f>IF(DC240="","SIN ESTADO",IF(DE240&lt;&gt;"","PAGA",IF(DD240&gt;0,"VENCIDA",IF(DD240&gt;=-5,"POR VENCER","AL DÍA"))))</f>
        <v/>
      </c>
      <c r="DH240" s="185" t="n"/>
      <c r="DI240" s="119">
        <f>IF(N($H240)&lt;18,"",IF(DC240="","",DC240+31))</f>
        <v/>
      </c>
      <c r="DJ240" s="124">
        <f>IF(DI240="","",TODAY()-DI240)</f>
        <v/>
      </c>
      <c r="DK240" s="494" t="n"/>
      <c r="DL240" s="184" t="n"/>
      <c r="DM240" s="184">
        <f>IF(DI240="","SIN ESTADO",IF(DK240&lt;&gt;"","PAGA",IF(DJ240&gt;0,"VENCIDA",IF(DJ240&gt;=-5,"POR VENCER","AL DÍA"))))</f>
        <v/>
      </c>
      <c r="DN240" s="185" t="n"/>
      <c r="DO240" s="119">
        <f>IF(N($H240)&lt;19,"",IF(DI240="","",DI240+31))</f>
        <v/>
      </c>
      <c r="DP240" s="124">
        <f>IF(DO240="","",TODAY()-DO240)</f>
        <v/>
      </c>
      <c r="DQ240" s="494" t="n"/>
      <c r="DR240" s="184" t="n"/>
      <c r="DS240" s="184">
        <f>IF(DO240="","SIN ESTADO",IF(DQ240&lt;&gt;"","PAGA",IF(DP240&gt;0,"VENCIDA",IF(DP240&gt;=-5,"POR VENCER","AL DÍA"))))</f>
        <v/>
      </c>
      <c r="DT240" s="185" t="n"/>
      <c r="DU240" s="119">
        <f>IF(N($H240)&lt;20,"",IF(DO240="","",DO240+31))</f>
        <v/>
      </c>
      <c r="DV240" s="124">
        <f>IF(DU240="","",TODAY()-DU240)</f>
        <v/>
      </c>
      <c r="DW240" s="494" t="n"/>
      <c r="DX240" s="184" t="n"/>
      <c r="DY240" s="184">
        <f>IF(DU240="","SIN ESTADO",IF(DW240&lt;&gt;"","PAGA",IF(DV240&gt;0,"VENCIDA",IF(DV240&gt;=-5,"POR VENCER","AL DÍA"))))</f>
        <v/>
      </c>
      <c r="DZ240" s="185" t="n"/>
      <c r="EA240" s="119">
        <f>IF(N($H240)&lt;21,"",IF(DU240="","",DU240+31))</f>
        <v/>
      </c>
      <c r="EB240" s="124">
        <f>IF(EA240="","",TODAY()-EA240)</f>
        <v/>
      </c>
      <c r="EC240" s="494" t="n"/>
      <c r="ED240" s="184" t="n"/>
      <c r="EE240" s="184">
        <f>IF(EA240="","SIN ESTADO",IF(EC240&lt;&gt;"","PAGA",IF(EB240&gt;0,"VENCIDA",IF(EB240&gt;=-5,"POR VENCER","AL DÍA"))))</f>
        <v/>
      </c>
      <c r="EF240" s="185" t="n"/>
      <c r="EG240" s="119">
        <f>IF(N($H240)&lt;22,"",IF(EA240="","",EA240+31))</f>
        <v/>
      </c>
      <c r="EH240" s="124">
        <f>IF(EG240="","",TODAY()-EG240)</f>
        <v/>
      </c>
      <c r="EI240" s="494" t="n"/>
      <c r="EJ240" s="184" t="n"/>
      <c r="EK240" s="184">
        <f>IF(EG240="","SIN ESTADO",IF(EI240&lt;&gt;"","PAGA",IF(EH240&gt;0,"VENCIDA",IF(EH240&gt;=-5,"POR VENCER","AL DÍA"))))</f>
        <v/>
      </c>
      <c r="EL240" s="185" t="n"/>
      <c r="EM240" s="119">
        <f>IF(N($H240)&lt;23,"",IF(EG240="","",EG240+31))</f>
        <v/>
      </c>
      <c r="EN240" s="124">
        <f>IF(EM240="","",TODAY()-EM240)</f>
        <v/>
      </c>
      <c r="EO240" s="494" t="n"/>
      <c r="EP240" s="184" t="n"/>
      <c r="EQ240" s="184">
        <f>IF(EM240="","SIN ESTADO",IF(EO240&lt;&gt;"","PAGA",IF(EN240&gt;0,"VENCIDA",IF(EN240&gt;=-5,"POR VENCER","AL DÍA"))))</f>
        <v/>
      </c>
      <c r="ER240" s="185" t="n"/>
      <c r="ES240" s="119">
        <f>IF(N($H240)&lt;24,"",IF(EM240="","",EM240+31))</f>
        <v/>
      </c>
      <c r="ET240" s="124">
        <f>IF(ES240="","",TODAY()-ES240)</f>
        <v/>
      </c>
      <c r="EU240" s="494" t="n"/>
      <c r="EV240" s="184" t="n"/>
      <c r="EW240" s="184">
        <f>IF(ES240="","SIN ESTADO",IF(EU240&lt;&gt;"","PAGA",IF(ET240&gt;0,"VENCIDA",IF(ET240&gt;=-5,"POR VENCER","AL DÍA"))))</f>
        <v/>
      </c>
      <c r="EX240" s="185" t="n"/>
      <c r="EY240" s="119">
        <f>IF(N($H240)&lt;25,"",IF(ES240="","",ES240+31))</f>
        <v/>
      </c>
      <c r="EZ240" s="124">
        <f>IF(EY240="","",TODAY()-EY240)</f>
        <v/>
      </c>
      <c r="FA240" s="494" t="n"/>
      <c r="FB240" s="184" t="n"/>
      <c r="FC240" s="184">
        <f>IF(EY240="","SIN ESTADO",IF(FA240&lt;&gt;"","PAGA",IF(EZ240&gt;0,"VENCIDA",IF(EZ240&gt;=-5,"POR VENCER","AL DÍA"))))</f>
        <v/>
      </c>
      <c r="FD240" s="185" t="n"/>
      <c r="FE240" s="119">
        <f>IF(N($H240)&lt;26,"",IF(EY240="","",EY240+31))</f>
        <v/>
      </c>
      <c r="FF240" s="124">
        <f>IF(FE240="","",TODAY()-FE240)</f>
        <v/>
      </c>
      <c r="FG240" s="494" t="n"/>
      <c r="FH240" s="184" t="n"/>
      <c r="FI240" s="184">
        <f>IF(FE240="","SIN ESTADO",IF(FG240&lt;&gt;"","PAGA",IF(FF240&gt;0,"VENCIDA",IF(FF240&gt;=-5,"POR VENCER","AL DÍA"))))</f>
        <v/>
      </c>
      <c r="FJ240" s="185" t="n"/>
      <c r="FK240" s="119">
        <f>IF(N($H240)&lt;27,"",IF(FE240="","",FE240+31))</f>
        <v/>
      </c>
      <c r="FL240" s="124">
        <f>IF(FK240="","",TODAY()-FK240)</f>
        <v/>
      </c>
      <c r="FM240" s="494" t="n"/>
      <c r="FN240" s="184" t="n"/>
      <c r="FO240" s="184">
        <f>IF(FK240="","SIN ESTADO",IF(FM240&lt;&gt;"","PAGA",IF(FL240&gt;0,"VENCIDA",IF(FL240&gt;=-5,"POR VENCER","AL DÍA"))))</f>
        <v/>
      </c>
      <c r="FP240" s="185" t="n"/>
      <c r="FQ240" s="119">
        <f>IF(N($H240)&lt;28,"",IF(FK240="","",FK240+31))</f>
        <v/>
      </c>
      <c r="FR240" s="124">
        <f>IF(FQ240="","",TODAY()-FQ240)</f>
        <v/>
      </c>
      <c r="FS240" s="494" t="n"/>
      <c r="FT240" s="184" t="n"/>
      <c r="FU240" s="184">
        <f>IF(FQ240="","SIN ESTADO",IF(FS240&lt;&gt;"","PAGA",IF(FR240&gt;0,"VENCIDA",IF(FR240&gt;=-5,"POR VENCER","AL DÍA"))))</f>
        <v/>
      </c>
      <c r="FV240" s="185" t="n"/>
      <c r="FW240" s="119">
        <f>IF(N($H240)&lt;29,"",IF(FQ240="","",FQ240+31))</f>
        <v/>
      </c>
      <c r="FX240" s="124">
        <f>IF(FW240="","",TODAY()-FW240)</f>
        <v/>
      </c>
      <c r="FY240" s="494" t="n"/>
      <c r="FZ240" s="184" t="n"/>
      <c r="GA240" s="184">
        <f>IF(FW240="","SIN ESTADO",IF(FY240&lt;&gt;"","PAGA",IF(FX240&gt;0,"VENCIDA",IF(FX240&gt;=-5,"POR VENCER","AL DÍA"))))</f>
        <v/>
      </c>
      <c r="GB240" s="185" t="n"/>
      <c r="GC240" s="119">
        <f>IF(N($H240)&lt;30,"",IF(FW240="","",FW240+31))</f>
        <v/>
      </c>
      <c r="GD240" s="124">
        <f>IF(GC240="","",TODAY()-GC240)</f>
        <v/>
      </c>
      <c r="GE240" s="494" t="n"/>
      <c r="GF240" s="184" t="n"/>
      <c r="GG240" s="184">
        <f>IF(GC240="","SIN ESTADO",IF(GE240&lt;&gt;"","PAGA",IF(GD240&gt;0,"VENCIDA",IF(GD240&gt;=-5,"POR VENCER","AL DÍA"))))</f>
        <v/>
      </c>
      <c r="GH240" s="185" t="n"/>
      <c r="GI240" s="119">
        <f>IF(N($H240)&lt;31,"",IF(GC240="","",GC240+31))</f>
        <v/>
      </c>
      <c r="GJ240" s="124">
        <f>IF(GI240="","",TODAY()-GI240)</f>
        <v/>
      </c>
      <c r="GK240" s="494" t="n"/>
      <c r="GL240" s="184" t="n"/>
      <c r="GM240" s="184">
        <f>IF(GI240="","SIN ESTADO",IF(GK240&lt;&gt;"","PAGA",IF(GJ240&gt;0,"VENCIDA",IF(GJ240&gt;=-5,"POR VENCER","AL DÍA"))))</f>
        <v/>
      </c>
      <c r="GN240" s="185" t="n"/>
      <c r="GO240" s="119">
        <f>IF(N($H240)&lt;32,"",IF(GI240="","",GI240+31))</f>
        <v/>
      </c>
      <c r="GP240" s="124">
        <f>IF(GO240="","",TODAY()-GO240)</f>
        <v/>
      </c>
      <c r="GQ240" s="494" t="n"/>
      <c r="GR240" s="184" t="n"/>
      <c r="GS240" s="184">
        <f>IF(GO240="","SIN ESTADO",IF(GQ240&lt;&gt;"","PAGA",IF(GP240&gt;0,"VENCIDA",IF(GP240&gt;=-5,"POR VENCER","AL DÍA"))))</f>
        <v/>
      </c>
      <c r="GT240" s="185" t="n"/>
      <c r="GU240" s="119">
        <f>IF(N($H240)&lt;33,"",IF(GO240="","",GO240+31))</f>
        <v/>
      </c>
      <c r="GV240" s="124">
        <f>IF(GU240="","",TODAY()-GU240)</f>
        <v/>
      </c>
      <c r="GW240" s="494" t="n"/>
      <c r="GX240" s="184" t="n"/>
      <c r="GY240" s="184">
        <f>IF(GU240="","SIN ESTADO",IF(GW240&lt;&gt;"","PAGA",IF(GV240&gt;0,"VENCIDA",IF(GV240&gt;=-5,"POR VENCER","AL DÍA"))))</f>
        <v/>
      </c>
      <c r="GZ240" s="185" t="n"/>
      <c r="HA240" s="119">
        <f>IF(N($H240)&lt;34,"",IF(GU240="","",GU240+31))</f>
        <v/>
      </c>
      <c r="HB240" s="124">
        <f>IF(HA240="","",TODAY()-HA240)</f>
        <v/>
      </c>
      <c r="HC240" s="494" t="n"/>
      <c r="HD240" s="184" t="n"/>
      <c r="HE240" s="184">
        <f>IF(HA240="","SIN ESTADO",IF(HC240&lt;&gt;"","PAGA",IF(HB240&gt;0,"VENCIDA",IF(HB240&gt;=-5,"POR VENCER","AL DÍA"))))</f>
        <v/>
      </c>
      <c r="HF240" s="185" t="n"/>
      <c r="HG240" s="119">
        <f>IF(N($H240)&lt;35,"",IF(HA240="","",HA240+31))</f>
        <v/>
      </c>
      <c r="HH240" s="124">
        <f>IF(HG240="","",TODAY()-HG240)</f>
        <v/>
      </c>
      <c r="HI240" s="494" t="n"/>
      <c r="HJ240" s="184" t="n"/>
      <c r="HK240" s="184">
        <f>IF(HG240="","SIN ESTADO",IF(HI240&lt;&gt;"","PAGA",IF(HH240&gt;0,"VENCIDA",IF(HH240&gt;=-5,"POR VENCER","AL DÍA"))))</f>
        <v/>
      </c>
      <c r="HL240" s="168" t="n"/>
      <c r="HM240" s="119">
        <f>IF(N($H240)&lt;36,"",IF(HG240="","",HG240+31))</f>
        <v/>
      </c>
      <c r="HN240" s="124">
        <f>IF(HM240="","",TODAY()-HM240)</f>
        <v/>
      </c>
      <c r="HO240" s="494" t="n"/>
      <c r="HP240" s="184" t="n"/>
      <c r="HQ240" s="184">
        <f>IF(HM240="","SIN ESTADO",IF(HO240&lt;&gt;"","PAGA",IF(HN240&gt;0,"VENCIDA",IF(HN240&gt;=-5,"POR VENCER","AL DÍA"))))</f>
        <v/>
      </c>
      <c r="HR240" s="168" t="n"/>
      <c r="HS240" s="169">
        <f>N240+T240+Z240+AF240+AL240+AR240+AX240+BD240+BJ240+BP240+BV240+CB240+CH240+CN240+CT240+CZ240+DF240+DL240+DR240+DX240+ED240+EJ240+EP240+EV240+FB240+FH240+FN240+FT240+FZ240+GF240+GL240+GR240+GX240+HD240+HJ240+HP240</f>
        <v/>
      </c>
      <c r="HU240" s="170">
        <f>IFERROR(N($J240),0)</f>
        <v/>
      </c>
      <c r="HW240" s="170">
        <f>SUMPRODUCT((MOD(COLUMN($M240:$HR240)-COLUMN($M240),6)=0)*ISNUMBER($M240:$HR240)*($M240:$HR240&gt;=RESUMEN!$C$26)*($M240:$HR240&lt;=RESUMEN!$C$27)*IFERROR(N($N240:$HS240),0))</f>
        <v/>
      </c>
      <c r="HX240" s="170">
        <f>SUMPRODUCT((MOD(COLUMN($M240:$HR240)-COLUMN($M240),6)=0)*ISNUMBER($M240:$HR240)*($M240:$HR240&gt;=RESUMEN!$C$26)*($M240:$HR240&lt;=RESUMEN!$C$27))</f>
        <v/>
      </c>
    </row>
    <row r="241" ht="15.75" customHeight="1" s="506">
      <c r="B241" s="113">
        <f>VENTAS!A240</f>
        <v/>
      </c>
      <c r="C241" s="236">
        <f>VENTAS!B240</f>
        <v/>
      </c>
      <c r="D241" s="53">
        <f>VENTAS!C240</f>
        <v/>
      </c>
      <c r="E241" s="114">
        <f>VENTAS!D240</f>
        <v/>
      </c>
      <c r="F241" s="114">
        <f>VENTAS!J240</f>
        <v/>
      </c>
      <c r="G241" s="494">
        <f>VENTAS!F240</f>
        <v/>
      </c>
      <c r="H241" s="479">
        <f>VENTAS!K240</f>
        <v/>
      </c>
      <c r="I241" s="479">
        <f>VENTAS!M240</f>
        <v/>
      </c>
      <c r="J241" s="184">
        <f>VENTAS!L240</f>
        <v/>
      </c>
      <c r="K241" s="119">
        <f>IF(N($H241)&lt;1,"",$G241+31)</f>
        <v/>
      </c>
      <c r="L241" s="124">
        <f>IF(K241="","",TODAY()-K241)</f>
        <v/>
      </c>
      <c r="M241" s="469" t="n">
        <v>45672</v>
      </c>
      <c r="N241" s="374" t="n">
        <v>1000000</v>
      </c>
      <c r="O241" s="184">
        <f>IF(K241="","SIN ESTADO",IF(M241&lt;&gt;"","PAGA",IF(L241&gt;0,"VENCIDA",IF(L241&gt;=-5,"POR VENCER","AL DÍA"))))</f>
        <v/>
      </c>
      <c r="P241" s="185" t="inlineStr">
        <is>
          <t>TRANSFERENCIA</t>
        </is>
      </c>
      <c r="Q241" s="119">
        <f>IF(N($H241)&lt;2,"",IF(K241="","",K241+31))</f>
        <v/>
      </c>
      <c r="R241" s="124">
        <f>IF(Q241="","",TODAY()-Q241)</f>
        <v/>
      </c>
      <c r="S241" s="470" t="n">
        <v>46070</v>
      </c>
      <c r="T241" s="184" t="n">
        <v>1000000</v>
      </c>
      <c r="U241" s="184">
        <f>IF(Q241="","SIN ESTADO",IF(S241&lt;&gt;"","PAGA",IF(R241&gt;0,"VENCIDA",IF(R241&gt;=-5,"POR VENCER","AL DÍA"))))</f>
        <v/>
      </c>
      <c r="V241" s="185" t="inlineStr">
        <is>
          <t>TRANSFERENCIA</t>
        </is>
      </c>
      <c r="W241" s="119">
        <f>IF(N($H241)&lt;3,"",IF(Q241="","",Q241+31))</f>
        <v/>
      </c>
      <c r="X241" s="124">
        <f>IF(W241="","",TODAY()-W241)</f>
        <v/>
      </c>
      <c r="Y241" s="471" t="n">
        <v>46091</v>
      </c>
      <c r="Z241" s="184" t="n">
        <v>1000000</v>
      </c>
      <c r="AA241" s="184">
        <f>IF(W241="","SIN ESTADO",IF(Y241&lt;&gt;"","PAGA",IF(X241&gt;0,"VENCIDA",IF(X241&gt;=-5,"POR VENCER","AL DÍA"))))</f>
        <v/>
      </c>
      <c r="AB241" s="185" t="inlineStr">
        <is>
          <t>TRANSFERENCIA</t>
        </is>
      </c>
      <c r="AC241" s="119">
        <f>IF(N($H241)&lt;4,"",IF(W241="","",W241+31))</f>
        <v/>
      </c>
      <c r="AD241" s="124">
        <f>IF(AC241="","",TODAY()-AC241)</f>
        <v/>
      </c>
      <c r="AE241" s="497" t="n">
        <v>46129</v>
      </c>
      <c r="AF241" s="184" t="n">
        <v>1000000</v>
      </c>
      <c r="AG241" s="184">
        <f>IF(AC241="","SIN ESTADO",IF(AE241&lt;&gt;"","PAGA",IF(AD241&gt;0,"VENCIDA",IF(AD241&gt;=-5,"POR VENCER","AL DÍA"))))</f>
        <v/>
      </c>
      <c r="AH241" s="185" t="inlineStr">
        <is>
          <t>TRANSFERENCIA</t>
        </is>
      </c>
      <c r="AI241" s="119">
        <f>IF(N($H241)&lt;5,"",IF(AC241="","",AC241+31))</f>
        <v/>
      </c>
      <c r="AJ241" s="124">
        <f>IF(AI241="","",TODAY()-AI241)</f>
        <v/>
      </c>
      <c r="AK241" s="494" t="n">
        <v>46159</v>
      </c>
      <c r="AL241" s="184" t="n">
        <v>1000000</v>
      </c>
      <c r="AM241" s="184">
        <f>IF(AI241="","SIN ESTADO",IF(AK241&lt;&gt;"","PAGA",IF(AJ241&gt;0,"VENCIDA",IF(AJ241&gt;=-5,"POR VENCER","AL DÍA"))))</f>
        <v/>
      </c>
      <c r="AN241" s="185" t="inlineStr">
        <is>
          <t>TRANSFERENCIA</t>
        </is>
      </c>
      <c r="AO241" s="119">
        <f>IF(N($H241)&lt;6,"",IF(AI241="","",AI241+31))</f>
        <v/>
      </c>
      <c r="AP241" s="124">
        <f>IF(AO241="","",TODAY()-AO241)</f>
        <v/>
      </c>
      <c r="AQ241" s="270" t="n">
        <v>46163</v>
      </c>
      <c r="AR241" s="184" t="n">
        <v>1000000</v>
      </c>
      <c r="AS241" s="184">
        <f>IF(AO241="","SIN ESTADO",IF(AQ241&lt;&gt;"","PAGA",IF(AP241&gt;0,"VENCIDA",IF(AP241&gt;=-5,"POR VENCER","AL DÍA"))))</f>
        <v/>
      </c>
      <c r="AT241" s="185" t="inlineStr">
        <is>
          <t>TRANSFERENCIA</t>
        </is>
      </c>
      <c r="AU241" s="119">
        <f>IF(N($H241)&lt;7,"",IF(AO241="","",AO241+31))</f>
        <v/>
      </c>
      <c r="AV241" s="124">
        <f>IF(AU241="","",TODAY()-AU241)</f>
        <v/>
      </c>
      <c r="AW241" s="494" t="n">
        <v>46192</v>
      </c>
      <c r="AX241" s="184" t="n">
        <v>1000000</v>
      </c>
      <c r="AY241" s="184">
        <f>IF(AU241="","SIN ESTADO",IF(AW241&lt;&gt;"","PAGA",IF(AV241&gt;0,"VENCIDA",IF(AV241&gt;=-5,"POR VENCER","AL DÍA"))))</f>
        <v/>
      </c>
      <c r="AZ241" s="185" t="inlineStr">
        <is>
          <t>TRANSFERENCIA</t>
        </is>
      </c>
      <c r="BA241" s="119">
        <f>IF(N($H241)&lt;8,"",IF(AU241="","",AU241+31))</f>
        <v/>
      </c>
      <c r="BB241" s="124">
        <f>IF(BA241="","",TODAY()-BA241)</f>
        <v/>
      </c>
      <c r="BC241" s="494" t="n">
        <v>46213</v>
      </c>
      <c r="BD241" s="184" t="n">
        <v>1000000</v>
      </c>
      <c r="BE241" s="184">
        <f>IF(BA241="","SIN ESTADO",IF(BC241&lt;&gt;"","PAGA",IF(BB241&gt;0,"VENCIDA",IF(BB241&gt;=-5,"POR VENCER","AL DÍA"))))</f>
        <v/>
      </c>
      <c r="BF241" s="185" t="inlineStr">
        <is>
          <t>TRANSFERENCIA</t>
        </is>
      </c>
      <c r="BG241" s="119">
        <f>IF(N($H241)&lt;9,"",IF(BA241="","",BA241+31))</f>
        <v/>
      </c>
      <c r="BH241" s="124">
        <f>IF(BG241="","",TODAY()-BG241)</f>
        <v/>
      </c>
      <c r="BI241" s="494" t="n">
        <v>46254</v>
      </c>
      <c r="BJ241" s="184" t="n">
        <v>1000000</v>
      </c>
      <c r="BK241" s="184">
        <f>IF(BG241="","SIN ESTADO",IF(BI241&lt;&gt;"","PAGA",IF(BH241&gt;0,"VENCIDA",IF(BH241&gt;=-5,"POR VENCER","AL DÍA"))))</f>
        <v/>
      </c>
      <c r="BL241" s="185" t="inlineStr">
        <is>
          <t>TRANSFERENCIA</t>
        </is>
      </c>
      <c r="BM241" s="119">
        <f>IF(N($H241)&lt;10,"",IF(BG241="","",BG241+31))</f>
        <v/>
      </c>
      <c r="BN241" s="124">
        <f>IF(BM241="","",TODAY()-BM241)</f>
        <v/>
      </c>
      <c r="BO241" s="494" t="n">
        <v>46287</v>
      </c>
      <c r="BP241" s="184" t="n">
        <v>1000000</v>
      </c>
      <c r="BQ241" s="184">
        <f>IF(BM241="","SIN ESTADO",IF(BO241&lt;&gt;"","PAGA",IF(BN241&gt;0,"VENCIDA",IF(BN241&gt;=-5,"POR VENCER","AL DÍA"))))</f>
        <v/>
      </c>
      <c r="BR241" s="185" t="inlineStr">
        <is>
          <t>TRANSFERENCIA</t>
        </is>
      </c>
      <c r="BS241" s="119">
        <f>IF(N($H241)&lt;11,"",IF(BM241="","",BM241+31))</f>
        <v/>
      </c>
      <c r="BT241" s="124">
        <f>IF(BS241="","",TODAY()-BS241)</f>
        <v/>
      </c>
      <c r="BU241" s="494" t="n"/>
      <c r="BV241" s="184" t="n"/>
      <c r="BW241" s="184">
        <f>IF(BS241="","SIN ESTADO",IF(BU241&lt;&gt;"","PAGA",IF(BT241&gt;0,"VENCIDA",IF(BT241&gt;=-5,"POR VENCER","AL DÍA"))))</f>
        <v/>
      </c>
      <c r="BX241" s="185" t="n"/>
      <c r="BY241" s="119">
        <f>IF(N($H241)&lt;12,"",IF(BS241="","",BS241+31))</f>
        <v/>
      </c>
      <c r="BZ241" s="124">
        <f>IF(BY241="","",TODAY()-BY241)</f>
        <v/>
      </c>
      <c r="CA241" s="494" t="n"/>
      <c r="CB241" s="184" t="n"/>
      <c r="CC241" s="184">
        <f>IF(BY241="","SIN ESTADO",IF(CA241&lt;&gt;"","PAGA",IF(BZ241&gt;0,"VENCIDA",IF(BZ241&gt;=-5,"POR VENCER","AL DÍA"))))</f>
        <v/>
      </c>
      <c r="CD241" s="185" t="n"/>
      <c r="CE241" s="119">
        <f>IF(N($H241)&lt;13,"",IF(BY241="","",BY241+31))</f>
        <v/>
      </c>
      <c r="CF241" s="124">
        <f>IF(CE241="","",TODAY()-CE241)</f>
        <v/>
      </c>
      <c r="CG241" s="494" t="n"/>
      <c r="CH241" s="184" t="n"/>
      <c r="CI241" s="184">
        <f>IF(CE241="","SIN ESTADO",IF(CG241&lt;&gt;"","PAGA",IF(CF241&gt;0,"VENCIDA",IF(CF241&gt;=-5,"POR VENCER","AL DÍA"))))</f>
        <v/>
      </c>
      <c r="CJ241" s="185" t="n"/>
      <c r="CK241" s="119">
        <f>IF(N($H241)&lt;14,"",IF(CE241="","",CE241+31))</f>
        <v/>
      </c>
      <c r="CL241" s="124">
        <f>IF(CK241="","",TODAY()-CK241)</f>
        <v/>
      </c>
      <c r="CM241" s="494" t="n"/>
      <c r="CN241" s="184" t="n"/>
      <c r="CO241" s="184">
        <f>IF(CK241="","SIN ESTADO",IF(CM241&lt;&gt;"","PAGA",IF(CL241&gt;0,"VENCIDA",IF(CL241&gt;=-5,"POR VENCER","AL DÍA"))))</f>
        <v/>
      </c>
      <c r="CP241" s="185" t="n"/>
      <c r="CQ241" s="119">
        <f>IF(N($H241)&lt;15,"",IF(CK241="","",CK241+31))</f>
        <v/>
      </c>
      <c r="CR241" s="124">
        <f>IF(CQ241="","",TODAY()-CQ241)</f>
        <v/>
      </c>
      <c r="CS241" s="494" t="n"/>
      <c r="CT241" s="184" t="n"/>
      <c r="CU241" s="184">
        <f>IF(CQ241="","SIN ESTADO",IF(CS241&lt;&gt;"","PAGA",IF(CR241&gt;0,"VENCIDA",IF(CR241&gt;=-5,"POR VENCER","AL DÍA"))))</f>
        <v/>
      </c>
      <c r="CV241" s="185" t="n"/>
      <c r="CW241" s="119">
        <f>IF(N($H241)&lt;16,"",IF(CQ241="","",CQ241+31))</f>
        <v/>
      </c>
      <c r="CX241" s="124">
        <f>IF(CW241="","",TODAY()-CW241)</f>
        <v/>
      </c>
      <c r="CY241" s="494" t="n"/>
      <c r="CZ241" s="184" t="n"/>
      <c r="DA241" s="184">
        <f>IF(CW241="","SIN ESTADO",IF(CY241&lt;&gt;"","PAGA",IF(CX241&gt;0,"VENCIDA",IF(CX241&gt;=-5,"POR VENCER","AL DÍA"))))</f>
        <v/>
      </c>
      <c r="DB241" s="185" t="n"/>
      <c r="DC241" s="119">
        <f>IF(N($H241)&lt;17,"",IF(CW241="","",CW241+31))</f>
        <v/>
      </c>
      <c r="DD241" s="124">
        <f>IF(DC241="","",TODAY()-DC241)</f>
        <v/>
      </c>
      <c r="DE241" s="494" t="n"/>
      <c r="DF241" s="184" t="n"/>
      <c r="DG241" s="184">
        <f>IF(DC241="","SIN ESTADO",IF(DE241&lt;&gt;"","PAGA",IF(DD241&gt;0,"VENCIDA",IF(DD241&gt;=-5,"POR VENCER","AL DÍA"))))</f>
        <v/>
      </c>
      <c r="DH241" s="185" t="n"/>
      <c r="DI241" s="119">
        <f>IF(N($H241)&lt;18,"",IF(DC241="","",DC241+31))</f>
        <v/>
      </c>
      <c r="DJ241" s="124">
        <f>IF(DI241="","",TODAY()-DI241)</f>
        <v/>
      </c>
      <c r="DK241" s="494" t="n"/>
      <c r="DL241" s="184" t="n"/>
      <c r="DM241" s="184">
        <f>IF(DI241="","SIN ESTADO",IF(DK241&lt;&gt;"","PAGA",IF(DJ241&gt;0,"VENCIDA",IF(DJ241&gt;=-5,"POR VENCER","AL DÍA"))))</f>
        <v/>
      </c>
      <c r="DN241" s="185" t="n"/>
      <c r="DO241" s="119">
        <f>IF(N($H241)&lt;19,"",IF(DI241="","",DI241+31))</f>
        <v/>
      </c>
      <c r="DP241" s="124">
        <f>IF(DO241="","",TODAY()-DO241)</f>
        <v/>
      </c>
      <c r="DQ241" s="494" t="n"/>
      <c r="DR241" s="184" t="n"/>
      <c r="DS241" s="184">
        <f>IF(DO241="","SIN ESTADO",IF(DQ241&lt;&gt;"","PAGA",IF(DP241&gt;0,"VENCIDA",IF(DP241&gt;=-5,"POR VENCER","AL DÍA"))))</f>
        <v/>
      </c>
      <c r="DT241" s="185" t="n"/>
      <c r="DU241" s="119">
        <f>IF(N($H241)&lt;20,"",IF(DO241="","",DO241+31))</f>
        <v/>
      </c>
      <c r="DV241" s="124">
        <f>IF(DU241="","",TODAY()-DU241)</f>
        <v/>
      </c>
      <c r="DW241" s="494" t="n"/>
      <c r="DX241" s="184" t="n"/>
      <c r="DY241" s="184">
        <f>IF(DU241="","SIN ESTADO",IF(DW241&lt;&gt;"","PAGA",IF(DV241&gt;0,"VENCIDA",IF(DV241&gt;=-5,"POR VENCER","AL DÍA"))))</f>
        <v/>
      </c>
      <c r="DZ241" s="185" t="n"/>
      <c r="EA241" s="119">
        <f>IF(N($H241)&lt;21,"",IF(DU241="","",DU241+31))</f>
        <v/>
      </c>
      <c r="EB241" s="124">
        <f>IF(EA241="","",TODAY()-EA241)</f>
        <v/>
      </c>
      <c r="EC241" s="494" t="n"/>
      <c r="ED241" s="184" t="n"/>
      <c r="EE241" s="184">
        <f>IF(EA241="","SIN ESTADO",IF(EC241&lt;&gt;"","PAGA",IF(EB241&gt;0,"VENCIDA",IF(EB241&gt;=-5,"POR VENCER","AL DÍA"))))</f>
        <v/>
      </c>
      <c r="EF241" s="185" t="n"/>
      <c r="EG241" s="119">
        <f>IF(N($H241)&lt;22,"",IF(EA241="","",EA241+31))</f>
        <v/>
      </c>
      <c r="EH241" s="124">
        <f>IF(EG241="","",TODAY()-EG241)</f>
        <v/>
      </c>
      <c r="EI241" s="494" t="n"/>
      <c r="EJ241" s="184" t="n"/>
      <c r="EK241" s="184">
        <f>IF(EG241="","SIN ESTADO",IF(EI241&lt;&gt;"","PAGA",IF(EH241&gt;0,"VENCIDA",IF(EH241&gt;=-5,"POR VENCER","AL DÍA"))))</f>
        <v/>
      </c>
      <c r="EL241" s="185" t="n"/>
      <c r="EM241" s="119">
        <f>IF(N($H241)&lt;23,"",IF(EG241="","",EG241+31))</f>
        <v/>
      </c>
      <c r="EN241" s="124">
        <f>IF(EM241="","",TODAY()-EM241)</f>
        <v/>
      </c>
      <c r="EO241" s="494" t="n"/>
      <c r="EP241" s="184" t="n"/>
      <c r="EQ241" s="184">
        <f>IF(EM241="","SIN ESTADO",IF(EO241&lt;&gt;"","PAGA",IF(EN241&gt;0,"VENCIDA",IF(EN241&gt;=-5,"POR VENCER","AL DÍA"))))</f>
        <v/>
      </c>
      <c r="ER241" s="185" t="n"/>
      <c r="ES241" s="119">
        <f>IF(N($H241)&lt;24,"",IF(EM241="","",EM241+31))</f>
        <v/>
      </c>
      <c r="ET241" s="124">
        <f>IF(ES241="","",TODAY()-ES241)</f>
        <v/>
      </c>
      <c r="EU241" s="494" t="n"/>
      <c r="EV241" s="184" t="n"/>
      <c r="EW241" s="184">
        <f>IF(ES241="","SIN ESTADO",IF(EU241&lt;&gt;"","PAGA",IF(ET241&gt;0,"VENCIDA",IF(ET241&gt;=-5,"POR VENCER","AL DÍA"))))</f>
        <v/>
      </c>
      <c r="EX241" s="185" t="n"/>
      <c r="EY241" s="119">
        <f>IF(N($H241)&lt;25,"",IF(ES241="","",ES241+31))</f>
        <v/>
      </c>
      <c r="EZ241" s="124">
        <f>IF(EY241="","",TODAY()-EY241)</f>
        <v/>
      </c>
      <c r="FA241" s="494" t="n"/>
      <c r="FB241" s="184" t="n"/>
      <c r="FC241" s="184">
        <f>IF(EY241="","SIN ESTADO",IF(FA241&lt;&gt;"","PAGA",IF(EZ241&gt;0,"VENCIDA",IF(EZ241&gt;=-5,"POR VENCER","AL DÍA"))))</f>
        <v/>
      </c>
      <c r="FD241" s="185" t="n"/>
      <c r="FE241" s="119">
        <f>IF(N($H241)&lt;26,"",IF(EY241="","",EY241+31))</f>
        <v/>
      </c>
      <c r="FF241" s="124">
        <f>IF(FE241="","",TODAY()-FE241)</f>
        <v/>
      </c>
      <c r="FG241" s="494" t="n"/>
      <c r="FH241" s="184" t="n"/>
      <c r="FI241" s="184">
        <f>IF(FE241="","SIN ESTADO",IF(FG241&lt;&gt;"","PAGA",IF(FF241&gt;0,"VENCIDA",IF(FF241&gt;=-5,"POR VENCER","AL DÍA"))))</f>
        <v/>
      </c>
      <c r="FJ241" s="185" t="n"/>
      <c r="FK241" s="119">
        <f>IF(N($H241)&lt;27,"",IF(FE241="","",FE241+31))</f>
        <v/>
      </c>
      <c r="FL241" s="124">
        <f>IF(FK241="","",TODAY()-FK241)</f>
        <v/>
      </c>
      <c r="FM241" s="494" t="n"/>
      <c r="FN241" s="184" t="n"/>
      <c r="FO241" s="184">
        <f>IF(FK241="","SIN ESTADO",IF(FM241&lt;&gt;"","PAGA",IF(FL241&gt;0,"VENCIDA",IF(FL241&gt;=-5,"POR VENCER","AL DÍA"))))</f>
        <v/>
      </c>
      <c r="FP241" s="185" t="n"/>
      <c r="FQ241" s="119">
        <f>IF(N($H241)&lt;28,"",IF(FK241="","",FK241+31))</f>
        <v/>
      </c>
      <c r="FR241" s="124">
        <f>IF(FQ241="","",TODAY()-FQ241)</f>
        <v/>
      </c>
      <c r="FS241" s="494" t="n"/>
      <c r="FT241" s="184" t="n"/>
      <c r="FU241" s="184">
        <f>IF(FQ241="","SIN ESTADO",IF(FS241&lt;&gt;"","PAGA",IF(FR241&gt;0,"VENCIDA",IF(FR241&gt;=-5,"POR VENCER","AL DÍA"))))</f>
        <v/>
      </c>
      <c r="FV241" s="185" t="n"/>
      <c r="FW241" s="119">
        <f>IF(N($H241)&lt;29,"",IF(FQ241="","",FQ241+31))</f>
        <v/>
      </c>
      <c r="FX241" s="124">
        <f>IF(FW241="","",TODAY()-FW241)</f>
        <v/>
      </c>
      <c r="FY241" s="494" t="n"/>
      <c r="FZ241" s="184" t="n"/>
      <c r="GA241" s="184">
        <f>IF(FW241="","SIN ESTADO",IF(FY241&lt;&gt;"","PAGA",IF(FX241&gt;0,"VENCIDA",IF(FX241&gt;=-5,"POR VENCER","AL DÍA"))))</f>
        <v/>
      </c>
      <c r="GB241" s="185" t="n"/>
      <c r="GC241" s="119">
        <f>IF(N($H241)&lt;30,"",IF(FW241="","",FW241+31))</f>
        <v/>
      </c>
      <c r="GD241" s="124">
        <f>IF(GC241="","",TODAY()-GC241)</f>
        <v/>
      </c>
      <c r="GE241" s="494" t="n"/>
      <c r="GF241" s="184" t="n"/>
      <c r="GG241" s="184">
        <f>IF(GC241="","SIN ESTADO",IF(GE241&lt;&gt;"","PAGA",IF(GD241&gt;0,"VENCIDA",IF(GD241&gt;=-5,"POR VENCER","AL DÍA"))))</f>
        <v/>
      </c>
      <c r="GH241" s="185" t="n"/>
      <c r="GI241" s="119">
        <f>IF(N($H241)&lt;31,"",IF(GC241="","",GC241+31))</f>
        <v/>
      </c>
      <c r="GJ241" s="124">
        <f>IF(GI241="","",TODAY()-GI241)</f>
        <v/>
      </c>
      <c r="GK241" s="494" t="n"/>
      <c r="GL241" s="184" t="n"/>
      <c r="GM241" s="184">
        <f>IF(GI241="","SIN ESTADO",IF(GK241&lt;&gt;"","PAGA",IF(GJ241&gt;0,"VENCIDA",IF(GJ241&gt;=-5,"POR VENCER","AL DÍA"))))</f>
        <v/>
      </c>
      <c r="GN241" s="185" t="n"/>
      <c r="GO241" s="119">
        <f>IF(N($H241)&lt;32,"",IF(GI241="","",GI241+31))</f>
        <v/>
      </c>
      <c r="GP241" s="124">
        <f>IF(GO241="","",TODAY()-GO241)</f>
        <v/>
      </c>
      <c r="GQ241" s="494" t="n"/>
      <c r="GR241" s="184" t="n"/>
      <c r="GS241" s="184">
        <f>IF(GO241="","SIN ESTADO",IF(GQ241&lt;&gt;"","PAGA",IF(GP241&gt;0,"VENCIDA",IF(GP241&gt;=-5,"POR VENCER","AL DÍA"))))</f>
        <v/>
      </c>
      <c r="GT241" s="185" t="n"/>
      <c r="GU241" s="119">
        <f>IF(N($H241)&lt;33,"",IF(GO241="","",GO241+31))</f>
        <v/>
      </c>
      <c r="GV241" s="124">
        <f>IF(GU241="","",TODAY()-GU241)</f>
        <v/>
      </c>
      <c r="GW241" s="494" t="n"/>
      <c r="GX241" s="184" t="n"/>
      <c r="GY241" s="184">
        <f>IF(GU241="","SIN ESTADO",IF(GW241&lt;&gt;"","PAGA",IF(GV241&gt;0,"VENCIDA",IF(GV241&gt;=-5,"POR VENCER","AL DÍA"))))</f>
        <v/>
      </c>
      <c r="GZ241" s="185" t="n"/>
      <c r="HA241" s="119">
        <f>IF(N($H241)&lt;34,"",IF(GU241="","",GU241+31))</f>
        <v/>
      </c>
      <c r="HB241" s="124">
        <f>IF(HA241="","",TODAY()-HA241)</f>
        <v/>
      </c>
      <c r="HC241" s="494" t="n"/>
      <c r="HD241" s="184" t="n"/>
      <c r="HE241" s="184">
        <f>IF(HA241="","SIN ESTADO",IF(HC241&lt;&gt;"","PAGA",IF(HB241&gt;0,"VENCIDA",IF(HB241&gt;=-5,"POR VENCER","AL DÍA"))))</f>
        <v/>
      </c>
      <c r="HF241" s="185" t="n"/>
      <c r="HG241" s="119">
        <f>IF(N($H241)&lt;35,"",IF(HA241="","",HA241+31))</f>
        <v/>
      </c>
      <c r="HH241" s="124">
        <f>IF(HG241="","",TODAY()-HG241)</f>
        <v/>
      </c>
      <c r="HI241" s="494" t="n"/>
      <c r="HJ241" s="184" t="n"/>
      <c r="HK241" s="184">
        <f>IF(HG241="","SIN ESTADO",IF(HI241&lt;&gt;"","PAGA",IF(HH241&gt;0,"VENCIDA",IF(HH241&gt;=-5,"POR VENCER","AL DÍA"))))</f>
        <v/>
      </c>
      <c r="HL241" s="168" t="n"/>
      <c r="HM241" s="119">
        <f>IF(N($H241)&lt;36,"",IF(HG241="","",HG241+31))</f>
        <v/>
      </c>
      <c r="HN241" s="124">
        <f>IF(HM241="","",TODAY()-HM241)</f>
        <v/>
      </c>
      <c r="HO241" s="494" t="n"/>
      <c r="HP241" s="184" t="n"/>
      <c r="HQ241" s="184">
        <f>IF(HM241="","SIN ESTADO",IF(HO241&lt;&gt;"","PAGA",IF(HN241&gt;0,"VENCIDA",IF(HN241&gt;=-5,"POR VENCER","AL DÍA"))))</f>
        <v/>
      </c>
      <c r="HR241" s="168" t="n"/>
      <c r="HS241" s="169">
        <f>N241+T241+Z241+AF241+AL241+AR241+AX241+BD241+BJ241+BP241+BV241+CB241+CH241+CN241+CT241+CZ241+DF241+DL241+DR241+DX241+ED241+EJ241+EP241+EV241+FB241+FH241+FN241+FT241+FZ241+GF241+GL241+GR241+GX241+HD241+HJ241+HP241</f>
        <v/>
      </c>
      <c r="HU241" s="170">
        <f>IFERROR(N($J241),0)</f>
        <v/>
      </c>
      <c r="HW241" s="170">
        <f>SUMPRODUCT((MOD(COLUMN($M241:$HR241)-COLUMN($M241),6)=0)*ISNUMBER($M241:$HR241)*($M241:$HR241&gt;=RESUMEN!$C$26)*($M241:$HR241&lt;=RESUMEN!$C$27)*IFERROR(N($N241:$HS241),0))</f>
        <v/>
      </c>
      <c r="HX241" s="170">
        <f>SUMPRODUCT((MOD(COLUMN($M241:$HR241)-COLUMN($M241),6)=0)*ISNUMBER($M241:$HR241)*($M241:$HR241&gt;=RESUMEN!$C$26)*($M241:$HR241&lt;=RESUMEN!$C$27))</f>
        <v/>
      </c>
    </row>
    <row r="242" ht="15.75" customHeight="1" s="506">
      <c r="B242" s="113">
        <f>VENTAS!A241</f>
        <v/>
      </c>
      <c r="C242" s="236">
        <f>VENTAS!B241</f>
        <v/>
      </c>
      <c r="D242" s="53">
        <f>VENTAS!C241</f>
        <v/>
      </c>
      <c r="E242" s="114">
        <f>VENTAS!D241</f>
        <v/>
      </c>
      <c r="F242" s="114">
        <f>VENTAS!J241</f>
        <v/>
      </c>
      <c r="G242" s="494">
        <f>VENTAS!F241</f>
        <v/>
      </c>
      <c r="H242" s="479">
        <f>VENTAS!K241</f>
        <v/>
      </c>
      <c r="I242" s="479">
        <f>VENTAS!M241</f>
        <v/>
      </c>
      <c r="J242" s="184">
        <f>VENTAS!L241</f>
        <v/>
      </c>
      <c r="K242" s="119">
        <f>IF(N($H242)&lt;1,"",$G242+31)</f>
        <v/>
      </c>
      <c r="L242" s="124">
        <f>IF(K242="","",TODAY()-K242)</f>
        <v/>
      </c>
      <c r="M242" s="494" t="n">
        <v>46275</v>
      </c>
      <c r="N242" s="374" t="n">
        <v>1570000</v>
      </c>
      <c r="O242" s="184">
        <f>IF(K242="","SIN ESTADO",IF(M242&lt;&gt;"","PAGA",IF(L242&gt;0,"VENCIDA",IF(L242&gt;=-5,"POR VENCER","AL DÍA"))))</f>
        <v/>
      </c>
      <c r="P242" s="185" t="inlineStr">
        <is>
          <t>TRANSFERENCIA</t>
        </is>
      </c>
      <c r="Q242" s="119">
        <f>IF(N($H242)&lt;2,"",IF(K242="","",K242+31))</f>
        <v/>
      </c>
      <c r="R242" s="124">
        <f>IF(Q242="","",TODAY()-Q242)</f>
        <v/>
      </c>
      <c r="S242" s="494" t="n"/>
      <c r="T242" s="184" t="n"/>
      <c r="U242" s="184">
        <f>IF(Q242="","SIN ESTADO",IF(S242&lt;&gt;"","PAGA",IF(R242&gt;0,"VENCIDA",IF(R242&gt;=-5,"POR VENCER","AL DÍA"))))</f>
        <v/>
      </c>
      <c r="V242" s="185" t="n"/>
      <c r="W242" s="119">
        <f>IF(N($H242)&lt;3,"",IF(Q242="","",Q242+31))</f>
        <v/>
      </c>
      <c r="X242" s="124">
        <f>IF(W242="","",TODAY()-W242)</f>
        <v/>
      </c>
      <c r="Y242" s="494" t="n"/>
      <c r="Z242" s="184" t="n"/>
      <c r="AA242" s="184">
        <f>IF(W242="","SIN ESTADO",IF(Y242&lt;&gt;"","PAGA",IF(X242&gt;0,"VENCIDA",IF(X242&gt;=-5,"POR VENCER","AL DÍA"))))</f>
        <v/>
      </c>
      <c r="AB242" s="185" t="n"/>
      <c r="AC242" s="119">
        <f>IF(N($H242)&lt;4,"",IF(W242="","",W242+31))</f>
        <v/>
      </c>
      <c r="AD242" s="124">
        <f>IF(AC242="","",TODAY()-AC242)</f>
        <v/>
      </c>
      <c r="AE242" s="494" t="n"/>
      <c r="AF242" s="184" t="n"/>
      <c r="AG242" s="184">
        <f>IF(AC242="","SIN ESTADO",IF(AE242&lt;&gt;"","PAGA",IF(AD242&gt;0,"VENCIDA",IF(AD242&gt;=-5,"POR VENCER","AL DÍA"))))</f>
        <v/>
      </c>
      <c r="AH242" s="185" t="n"/>
      <c r="AI242" s="119">
        <f>IF(N($H242)&lt;5,"",IF(AC242="","",AC242+31))</f>
        <v/>
      </c>
      <c r="AJ242" s="124">
        <f>IF(AI242="","",TODAY()-AI242)</f>
        <v/>
      </c>
      <c r="AK242" s="494" t="n"/>
      <c r="AL242" s="184" t="n"/>
      <c r="AM242" s="184">
        <f>IF(AI242="","SIN ESTADO",IF(AK242&lt;&gt;"","PAGA",IF(AJ242&gt;0,"VENCIDA",IF(AJ242&gt;=-5,"POR VENCER","AL DÍA"))))</f>
        <v/>
      </c>
      <c r="AN242" s="185" t="n"/>
      <c r="AO242" s="119">
        <f>IF(N($H242)&lt;6,"",IF(AI242="","",AI242+31))</f>
        <v/>
      </c>
      <c r="AP242" s="124">
        <f>IF(AO242="","",TODAY()-AO242)</f>
        <v/>
      </c>
      <c r="AQ242" s="270" t="n"/>
      <c r="AR242" s="184" t="n"/>
      <c r="AS242" s="184">
        <f>IF(AO242="","SIN ESTADO",IF(AQ242&lt;&gt;"","PAGA",IF(AP242&gt;0,"VENCIDA",IF(AP242&gt;=-5,"POR VENCER","AL DÍA"))))</f>
        <v/>
      </c>
      <c r="AT242" s="185" t="n"/>
      <c r="AU242" s="119">
        <f>IF(N($H242)&lt;7,"",IF(AO242="","",AO242+31))</f>
        <v/>
      </c>
      <c r="AV242" s="124">
        <f>IF(AU242="","",TODAY()-AU242)</f>
        <v/>
      </c>
      <c r="AW242" s="494" t="n"/>
      <c r="AX242" s="184" t="n"/>
      <c r="AY242" s="184">
        <f>IF(AU242="","SIN ESTADO",IF(AW242&lt;&gt;"","PAGA",IF(AV242&gt;0,"VENCIDA",IF(AV242&gt;=-5,"POR VENCER","AL DÍA"))))</f>
        <v/>
      </c>
      <c r="AZ242" s="185" t="n"/>
      <c r="BA242" s="119">
        <f>IF(N($H242)&lt;8,"",IF(AU242="","",AU242+31))</f>
        <v/>
      </c>
      <c r="BB242" s="124">
        <f>IF(BA242="","",TODAY()-BA242)</f>
        <v/>
      </c>
      <c r="BC242" s="494" t="n"/>
      <c r="BD242" s="184" t="n"/>
      <c r="BE242" s="184">
        <f>IF(BA242="","SIN ESTADO",IF(BC242&lt;&gt;"","PAGA",IF(BB242&gt;0,"VENCIDA",IF(BB242&gt;=-5,"POR VENCER","AL DÍA"))))</f>
        <v/>
      </c>
      <c r="BF242" s="185" t="n"/>
      <c r="BG242" s="119">
        <f>IF(N($H242)&lt;9,"",IF(BA242="","",BA242+31))</f>
        <v/>
      </c>
      <c r="BH242" s="124">
        <f>IF(BG242="","",TODAY()-BG242)</f>
        <v/>
      </c>
      <c r="BI242" s="494" t="n"/>
      <c r="BJ242" s="184" t="n"/>
      <c r="BK242" s="184">
        <f>IF(BG242="","SIN ESTADO",IF(BI242&lt;&gt;"","PAGA",IF(BH242&gt;0,"VENCIDA",IF(BH242&gt;=-5,"POR VENCER","AL DÍA"))))</f>
        <v/>
      </c>
      <c r="BL242" s="185" t="n"/>
      <c r="BM242" s="119">
        <f>IF(N($H242)&lt;10,"",IF(BG242="","",BG242+31))</f>
        <v/>
      </c>
      <c r="BN242" s="124">
        <f>IF(BM242="","",TODAY()-BM242)</f>
        <v/>
      </c>
      <c r="BO242" s="494" t="n"/>
      <c r="BP242" s="184" t="n"/>
      <c r="BQ242" s="184">
        <f>IF(BM242="","SIN ESTADO",IF(BO242&lt;&gt;"","PAGA",IF(BN242&gt;0,"VENCIDA",IF(BN242&gt;=-5,"POR VENCER","AL DÍA"))))</f>
        <v/>
      </c>
      <c r="BR242" s="185" t="n"/>
      <c r="BS242" s="119">
        <f>IF(N($H242)&lt;11,"",IF(BM242="","",BM242+31))</f>
        <v/>
      </c>
      <c r="BT242" s="124">
        <f>IF(BS242="","",TODAY()-BS242)</f>
        <v/>
      </c>
      <c r="BU242" s="494" t="n"/>
      <c r="BV242" s="184" t="n"/>
      <c r="BW242" s="184">
        <f>IF(BS242="","SIN ESTADO",IF(BU242&lt;&gt;"","PAGA",IF(BT242&gt;0,"VENCIDA",IF(BT242&gt;=-5,"POR VENCER","AL DÍA"))))</f>
        <v/>
      </c>
      <c r="BX242" s="185" t="n"/>
      <c r="BY242" s="119">
        <f>IF(N($H242)&lt;12,"",IF(BS242="","",BS242+31))</f>
        <v/>
      </c>
      <c r="BZ242" s="124">
        <f>IF(BY242="","",TODAY()-BY242)</f>
        <v/>
      </c>
      <c r="CA242" s="494" t="n"/>
      <c r="CB242" s="184" t="n"/>
      <c r="CC242" s="184">
        <f>IF(BY242="","SIN ESTADO",IF(CA242&lt;&gt;"","PAGA",IF(BZ242&gt;0,"VENCIDA",IF(BZ242&gt;=-5,"POR VENCER","AL DÍA"))))</f>
        <v/>
      </c>
      <c r="CD242" s="185" t="n"/>
      <c r="CE242" s="119">
        <f>IF(N($H242)&lt;13,"",IF(BY242="","",BY242+31))</f>
        <v/>
      </c>
      <c r="CF242" s="124">
        <f>IF(CE242="","",TODAY()-CE242)</f>
        <v/>
      </c>
      <c r="CG242" s="494" t="n"/>
      <c r="CH242" s="184" t="n"/>
      <c r="CI242" s="184">
        <f>IF(CE242="","SIN ESTADO",IF(CG242&lt;&gt;"","PAGA",IF(CF242&gt;0,"VENCIDA",IF(CF242&gt;=-5,"POR VENCER","AL DÍA"))))</f>
        <v/>
      </c>
      <c r="CJ242" s="185" t="n"/>
      <c r="CK242" s="119">
        <f>IF(N($H242)&lt;14,"",IF(CE242="","",CE242+31))</f>
        <v/>
      </c>
      <c r="CL242" s="124">
        <f>IF(CK242="","",TODAY()-CK242)</f>
        <v/>
      </c>
      <c r="CM242" s="494" t="n"/>
      <c r="CN242" s="184" t="n"/>
      <c r="CO242" s="184">
        <f>IF(CK242="","SIN ESTADO",IF(CM242&lt;&gt;"","PAGA",IF(CL242&gt;0,"VENCIDA",IF(CL242&gt;=-5,"POR VENCER","AL DÍA"))))</f>
        <v/>
      </c>
      <c r="CP242" s="185" t="n"/>
      <c r="CQ242" s="119">
        <f>IF(N($H242)&lt;15,"",IF(CK242="","",CK242+31))</f>
        <v/>
      </c>
      <c r="CR242" s="124">
        <f>IF(CQ242="","",TODAY()-CQ242)</f>
        <v/>
      </c>
      <c r="CS242" s="494" t="n"/>
      <c r="CT242" s="184" t="n"/>
      <c r="CU242" s="184">
        <f>IF(CQ242="","SIN ESTADO",IF(CS242&lt;&gt;"","PAGA",IF(CR242&gt;0,"VENCIDA",IF(CR242&gt;=-5,"POR VENCER","AL DÍA"))))</f>
        <v/>
      </c>
      <c r="CV242" s="185" t="n"/>
      <c r="CW242" s="119">
        <f>IF(N($H242)&lt;16,"",IF(CQ242="","",CQ242+31))</f>
        <v/>
      </c>
      <c r="CX242" s="124">
        <f>IF(CW242="","",TODAY()-CW242)</f>
        <v/>
      </c>
      <c r="CY242" s="494" t="n"/>
      <c r="CZ242" s="184" t="n"/>
      <c r="DA242" s="184">
        <f>IF(CW242="","SIN ESTADO",IF(CY242&lt;&gt;"","PAGA",IF(CX242&gt;0,"VENCIDA",IF(CX242&gt;=-5,"POR VENCER","AL DÍA"))))</f>
        <v/>
      </c>
      <c r="DB242" s="185" t="n"/>
      <c r="DC242" s="119">
        <f>IF(N($H242)&lt;17,"",IF(CW242="","",CW242+31))</f>
        <v/>
      </c>
      <c r="DD242" s="124">
        <f>IF(DC242="","",TODAY()-DC242)</f>
        <v/>
      </c>
      <c r="DE242" s="494" t="n"/>
      <c r="DF242" s="184" t="n"/>
      <c r="DG242" s="184">
        <f>IF(DC242="","SIN ESTADO",IF(DE242&lt;&gt;"","PAGA",IF(DD242&gt;0,"VENCIDA",IF(DD242&gt;=-5,"POR VENCER","AL DÍA"))))</f>
        <v/>
      </c>
      <c r="DH242" s="185" t="n"/>
      <c r="DI242" s="119">
        <f>IF(N($H242)&lt;18,"",IF(DC242="","",DC242+31))</f>
        <v/>
      </c>
      <c r="DJ242" s="124">
        <f>IF(DI242="","",TODAY()-DI242)</f>
        <v/>
      </c>
      <c r="DK242" s="494" t="n"/>
      <c r="DL242" s="184" t="n"/>
      <c r="DM242" s="184">
        <f>IF(DI242="","SIN ESTADO",IF(DK242&lt;&gt;"","PAGA",IF(DJ242&gt;0,"VENCIDA",IF(DJ242&gt;=-5,"POR VENCER","AL DÍA"))))</f>
        <v/>
      </c>
      <c r="DN242" s="185" t="n"/>
      <c r="DO242" s="119">
        <f>IF(N($H242)&lt;19,"",IF(DI242="","",DI242+31))</f>
        <v/>
      </c>
      <c r="DP242" s="124">
        <f>IF(DO242="","",TODAY()-DO242)</f>
        <v/>
      </c>
      <c r="DQ242" s="494" t="n"/>
      <c r="DR242" s="184" t="n"/>
      <c r="DS242" s="184">
        <f>IF(DO242="","SIN ESTADO",IF(DQ242&lt;&gt;"","PAGA",IF(DP242&gt;0,"VENCIDA",IF(DP242&gt;=-5,"POR VENCER","AL DÍA"))))</f>
        <v/>
      </c>
      <c r="DT242" s="185" t="n"/>
      <c r="DU242" s="119">
        <f>IF(N($H242)&lt;20,"",IF(DO242="","",DO242+31))</f>
        <v/>
      </c>
      <c r="DV242" s="124">
        <f>IF(DU242="","",TODAY()-DU242)</f>
        <v/>
      </c>
      <c r="DW242" s="494" t="n"/>
      <c r="DX242" s="184" t="n"/>
      <c r="DY242" s="184">
        <f>IF(DU242="","SIN ESTADO",IF(DW242&lt;&gt;"","PAGA",IF(DV242&gt;0,"VENCIDA",IF(DV242&gt;=-5,"POR VENCER","AL DÍA"))))</f>
        <v/>
      </c>
      <c r="DZ242" s="185" t="n"/>
      <c r="EA242" s="119">
        <f>IF(N($H242)&lt;21,"",IF(DU242="","",DU242+31))</f>
        <v/>
      </c>
      <c r="EB242" s="124">
        <f>IF(EA242="","",TODAY()-EA242)</f>
        <v/>
      </c>
      <c r="EC242" s="494" t="n"/>
      <c r="ED242" s="184" t="n"/>
      <c r="EE242" s="184">
        <f>IF(EA242="","SIN ESTADO",IF(EC242&lt;&gt;"","PAGA",IF(EB242&gt;0,"VENCIDA",IF(EB242&gt;=-5,"POR VENCER","AL DÍA"))))</f>
        <v/>
      </c>
      <c r="EF242" s="185" t="n"/>
      <c r="EG242" s="119">
        <f>IF(N($H242)&lt;22,"",IF(EA242="","",EA242+31))</f>
        <v/>
      </c>
      <c r="EH242" s="124">
        <f>IF(EG242="","",TODAY()-EG242)</f>
        <v/>
      </c>
      <c r="EI242" s="494" t="n"/>
      <c r="EJ242" s="184" t="n"/>
      <c r="EK242" s="184">
        <f>IF(EG242="","SIN ESTADO",IF(EI242&lt;&gt;"","PAGA",IF(EH242&gt;0,"VENCIDA",IF(EH242&gt;=-5,"POR VENCER","AL DÍA"))))</f>
        <v/>
      </c>
      <c r="EL242" s="185" t="n"/>
      <c r="EM242" s="119">
        <f>IF(N($H242)&lt;23,"",IF(EG242="","",EG242+31))</f>
        <v/>
      </c>
      <c r="EN242" s="124">
        <f>IF(EM242="","",TODAY()-EM242)</f>
        <v/>
      </c>
      <c r="EO242" s="494" t="n"/>
      <c r="EP242" s="184" t="n"/>
      <c r="EQ242" s="184">
        <f>IF(EM242="","SIN ESTADO",IF(EO242&lt;&gt;"","PAGA",IF(EN242&gt;0,"VENCIDA",IF(EN242&gt;=-5,"POR VENCER","AL DÍA"))))</f>
        <v/>
      </c>
      <c r="ER242" s="185" t="n"/>
      <c r="ES242" s="119">
        <f>IF(N($H242)&lt;24,"",IF(EM242="","",EM242+31))</f>
        <v/>
      </c>
      <c r="ET242" s="124">
        <f>IF(ES242="","",TODAY()-ES242)</f>
        <v/>
      </c>
      <c r="EU242" s="494" t="n"/>
      <c r="EV242" s="184" t="n"/>
      <c r="EW242" s="184">
        <f>IF(ES242="","SIN ESTADO",IF(EU242&lt;&gt;"","PAGA",IF(ET242&gt;0,"VENCIDA",IF(ET242&gt;=-5,"POR VENCER","AL DÍA"))))</f>
        <v/>
      </c>
      <c r="EX242" s="185" t="n"/>
      <c r="EY242" s="119">
        <f>IF(N($H242)&lt;25,"",IF(ES242="","",ES242+31))</f>
        <v/>
      </c>
      <c r="EZ242" s="124">
        <f>IF(EY242="","",TODAY()-EY242)</f>
        <v/>
      </c>
      <c r="FA242" s="494" t="n"/>
      <c r="FB242" s="184" t="n"/>
      <c r="FC242" s="184">
        <f>IF(EY242="","SIN ESTADO",IF(FA242&lt;&gt;"","PAGA",IF(EZ242&gt;0,"VENCIDA",IF(EZ242&gt;=-5,"POR VENCER","AL DÍA"))))</f>
        <v/>
      </c>
      <c r="FD242" s="185" t="n"/>
      <c r="FE242" s="119">
        <f>IF(N($H242)&lt;26,"",IF(EY242="","",EY242+31))</f>
        <v/>
      </c>
      <c r="FF242" s="124">
        <f>IF(FE242="","",TODAY()-FE242)</f>
        <v/>
      </c>
      <c r="FG242" s="494" t="n"/>
      <c r="FH242" s="184" t="n"/>
      <c r="FI242" s="184">
        <f>IF(FE242="","SIN ESTADO",IF(FG242&lt;&gt;"","PAGA",IF(FF242&gt;0,"VENCIDA",IF(FF242&gt;=-5,"POR VENCER","AL DÍA"))))</f>
        <v/>
      </c>
      <c r="FJ242" s="185" t="n"/>
      <c r="FK242" s="119">
        <f>IF(N($H242)&lt;27,"",IF(FE242="","",FE242+31))</f>
        <v/>
      </c>
      <c r="FL242" s="124">
        <f>IF(FK242="","",TODAY()-FK242)</f>
        <v/>
      </c>
      <c r="FM242" s="494" t="n"/>
      <c r="FN242" s="184" t="n"/>
      <c r="FO242" s="184">
        <f>IF(FK242="","SIN ESTADO",IF(FM242&lt;&gt;"","PAGA",IF(FL242&gt;0,"VENCIDA",IF(FL242&gt;=-5,"POR VENCER","AL DÍA"))))</f>
        <v/>
      </c>
      <c r="FP242" s="185" t="n"/>
      <c r="FQ242" s="119">
        <f>IF(N($H242)&lt;28,"",IF(FK242="","",FK242+31))</f>
        <v/>
      </c>
      <c r="FR242" s="124">
        <f>IF(FQ242="","",TODAY()-FQ242)</f>
        <v/>
      </c>
      <c r="FS242" s="494" t="n"/>
      <c r="FT242" s="184" t="n"/>
      <c r="FU242" s="184">
        <f>IF(FQ242="","SIN ESTADO",IF(FS242&lt;&gt;"","PAGA",IF(FR242&gt;0,"VENCIDA",IF(FR242&gt;=-5,"POR VENCER","AL DÍA"))))</f>
        <v/>
      </c>
      <c r="FV242" s="185" t="n"/>
      <c r="FW242" s="119">
        <f>IF(N($H242)&lt;29,"",IF(FQ242="","",FQ242+31))</f>
        <v/>
      </c>
      <c r="FX242" s="124">
        <f>IF(FW242="","",TODAY()-FW242)</f>
        <v/>
      </c>
      <c r="FY242" s="494" t="n"/>
      <c r="FZ242" s="184" t="n"/>
      <c r="GA242" s="184">
        <f>IF(FW242="","SIN ESTADO",IF(FY242&lt;&gt;"","PAGA",IF(FX242&gt;0,"VENCIDA",IF(FX242&gt;=-5,"POR VENCER","AL DÍA"))))</f>
        <v/>
      </c>
      <c r="GB242" s="185" t="n"/>
      <c r="GC242" s="119">
        <f>IF(N($H242)&lt;30,"",IF(FW242="","",FW242+31))</f>
        <v/>
      </c>
      <c r="GD242" s="124">
        <f>IF(GC242="","",TODAY()-GC242)</f>
        <v/>
      </c>
      <c r="GE242" s="494" t="n"/>
      <c r="GF242" s="184" t="n"/>
      <c r="GG242" s="184">
        <f>IF(GC242="","SIN ESTADO",IF(GE242&lt;&gt;"","PAGA",IF(GD242&gt;0,"VENCIDA",IF(GD242&gt;=-5,"POR VENCER","AL DÍA"))))</f>
        <v/>
      </c>
      <c r="GH242" s="185" t="n"/>
      <c r="GI242" s="119">
        <f>IF(N($H242)&lt;31,"",IF(GC242="","",GC242+31))</f>
        <v/>
      </c>
      <c r="GJ242" s="124">
        <f>IF(GI242="","",TODAY()-GI242)</f>
        <v/>
      </c>
      <c r="GK242" s="494" t="n"/>
      <c r="GL242" s="184" t="n"/>
      <c r="GM242" s="184">
        <f>IF(GI242="","SIN ESTADO",IF(GK242&lt;&gt;"","PAGA",IF(GJ242&gt;0,"VENCIDA",IF(GJ242&gt;=-5,"POR VENCER","AL DÍA"))))</f>
        <v/>
      </c>
      <c r="GN242" s="185" t="n"/>
      <c r="GO242" s="119">
        <f>IF(N($H242)&lt;32,"",IF(GI242="","",GI242+31))</f>
        <v/>
      </c>
      <c r="GP242" s="124">
        <f>IF(GO242="","",TODAY()-GO242)</f>
        <v/>
      </c>
      <c r="GQ242" s="494" t="n"/>
      <c r="GR242" s="184" t="n"/>
      <c r="GS242" s="184">
        <f>IF(GO242="","SIN ESTADO",IF(GQ242&lt;&gt;"","PAGA",IF(GP242&gt;0,"VENCIDA",IF(GP242&gt;=-5,"POR VENCER","AL DÍA"))))</f>
        <v/>
      </c>
      <c r="GT242" s="185" t="n"/>
      <c r="GU242" s="119">
        <f>IF(N($H242)&lt;33,"",IF(GO242="","",GO242+31))</f>
        <v/>
      </c>
      <c r="GV242" s="124">
        <f>IF(GU242="","",TODAY()-GU242)</f>
        <v/>
      </c>
      <c r="GW242" s="494" t="n"/>
      <c r="GX242" s="184" t="n"/>
      <c r="GY242" s="184">
        <f>IF(GU242="","SIN ESTADO",IF(GW242&lt;&gt;"","PAGA",IF(GV242&gt;0,"VENCIDA",IF(GV242&gt;=-5,"POR VENCER","AL DÍA"))))</f>
        <v/>
      </c>
      <c r="GZ242" s="185" t="n"/>
      <c r="HA242" s="119">
        <f>IF(N($H242)&lt;34,"",IF(GU242="","",GU242+31))</f>
        <v/>
      </c>
      <c r="HB242" s="124">
        <f>IF(HA242="","",TODAY()-HA242)</f>
        <v/>
      </c>
      <c r="HC242" s="494" t="n"/>
      <c r="HD242" s="184" t="n"/>
      <c r="HE242" s="184">
        <f>IF(HA242="","SIN ESTADO",IF(HC242&lt;&gt;"","PAGA",IF(HB242&gt;0,"VENCIDA",IF(HB242&gt;=-5,"POR VENCER","AL DÍA"))))</f>
        <v/>
      </c>
      <c r="HF242" s="185" t="n"/>
      <c r="HG242" s="119">
        <f>IF(N($H242)&lt;35,"",IF(HA242="","",HA242+31))</f>
        <v/>
      </c>
      <c r="HH242" s="124">
        <f>IF(HG242="","",TODAY()-HG242)</f>
        <v/>
      </c>
      <c r="HI242" s="494" t="n"/>
      <c r="HJ242" s="184" t="n"/>
      <c r="HK242" s="184">
        <f>IF(HG242="","SIN ESTADO",IF(HI242&lt;&gt;"","PAGA",IF(HH242&gt;0,"VENCIDA",IF(HH242&gt;=-5,"POR VENCER","AL DÍA"))))</f>
        <v/>
      </c>
      <c r="HL242" s="168" t="n"/>
      <c r="HM242" s="119">
        <f>IF(N($H242)&lt;36,"",IF(HG242="","",HG242+31))</f>
        <v/>
      </c>
      <c r="HN242" s="124">
        <f>IF(HM242="","",TODAY()-HM242)</f>
        <v/>
      </c>
      <c r="HO242" s="494" t="n"/>
      <c r="HP242" s="184" t="n"/>
      <c r="HQ242" s="184">
        <f>IF(HM242="","SIN ESTADO",IF(HO242&lt;&gt;"","PAGA",IF(HN242&gt;0,"VENCIDA",IF(HN242&gt;=-5,"POR VENCER","AL DÍA"))))</f>
        <v/>
      </c>
      <c r="HR242" s="168" t="n"/>
      <c r="HS242" s="169">
        <f>N242+T242+Z242+AF242+AL242+AR242+AX242+BD242+BJ242+BP242+BV242+CB242+CH242+CN242+CT242+CZ242+DF242+DL242+DR242+DX242+ED242+EJ242+EP242+EV242+FB242+FH242+FN242+FT242+FZ242+GF242+GL242+GR242+GX242+HD242+HJ242+HP242</f>
        <v/>
      </c>
      <c r="HU242" s="170">
        <f>IFERROR(N($J242),0)</f>
        <v/>
      </c>
      <c r="HW242" s="170">
        <f>SUMPRODUCT((MOD(COLUMN($M242:$HR242)-COLUMN($M242),6)=0)*ISNUMBER($M242:$HR242)*($M242:$HR242&gt;=RESUMEN!$C$26)*($M242:$HR242&lt;=RESUMEN!$C$27)*IFERROR(N($N242:$HS242),0))</f>
        <v/>
      </c>
      <c r="HX242" s="170">
        <f>SUMPRODUCT((MOD(COLUMN($M242:$HR242)-COLUMN($M242),6)=0)*ISNUMBER($M242:$HR242)*($M242:$HR242&gt;=RESUMEN!$C$26)*($M242:$HR242&lt;=RESUMEN!$C$27))</f>
        <v/>
      </c>
    </row>
    <row r="243" ht="15.75" customHeight="1" s="506">
      <c r="B243" s="113">
        <f>VENTAS!A242</f>
        <v/>
      </c>
      <c r="C243" s="236">
        <f>VENTAS!B242</f>
        <v/>
      </c>
      <c r="D243" s="53">
        <f>VENTAS!C242</f>
        <v/>
      </c>
      <c r="E243" s="114">
        <f>VENTAS!D242</f>
        <v/>
      </c>
      <c r="F243" s="114">
        <f>VENTAS!J242</f>
        <v/>
      </c>
      <c r="G243" s="494">
        <f>VENTAS!F242</f>
        <v/>
      </c>
      <c r="H243" s="479">
        <f>VENTAS!K242</f>
        <v/>
      </c>
      <c r="I243" s="479">
        <f>VENTAS!M242</f>
        <v/>
      </c>
      <c r="J243" s="184">
        <f>VENTAS!L242</f>
        <v/>
      </c>
      <c r="K243" s="119">
        <f>IF(N($H243)&lt;1,"",$G243+31)</f>
        <v/>
      </c>
      <c r="L243" s="124">
        <f>IF(K243="","",TODAY()-K243)</f>
        <v/>
      </c>
      <c r="M243" s="494" t="n">
        <v>46164</v>
      </c>
      <c r="N243" s="374" t="n">
        <v>1804200</v>
      </c>
      <c r="O243" s="184">
        <f>IF(K243="","SIN ESTADO",IF(M243&lt;&gt;"","PAGA",IF(L243&gt;0,"VENCIDA",IF(L243&gt;=-5,"POR VENCER","AL DÍA"))))</f>
        <v/>
      </c>
      <c r="P243" s="185" t="inlineStr">
        <is>
          <t>TRANSFERENCIA</t>
        </is>
      </c>
      <c r="Q243" s="119">
        <f>IF(N($H243)&lt;2,"",IF(K243="","",K243+31))</f>
        <v/>
      </c>
      <c r="R243" s="124">
        <f>IF(Q243="","",TODAY()-Q243)</f>
        <v/>
      </c>
      <c r="S243" s="494" t="n">
        <v>46164</v>
      </c>
      <c r="T243" s="184" t="n">
        <v>1804200</v>
      </c>
      <c r="U243" s="184">
        <f>IF(Q243="","SIN ESTADO",IF(S243&lt;&gt;"","PAGA",IF(R243&gt;0,"VENCIDA",IF(R243&gt;=-5,"POR VENCER","AL DÍA"))))</f>
        <v/>
      </c>
      <c r="V243" s="185" t="inlineStr">
        <is>
          <t>TRANSFERENCIA</t>
        </is>
      </c>
      <c r="W243" s="119">
        <f>IF(N($H243)&lt;3,"",IF(Q243="","",Q243+31))</f>
        <v/>
      </c>
      <c r="X243" s="124">
        <f>IF(W243="","",TODAY()-W243)</f>
        <v/>
      </c>
      <c r="Y243" s="494" t="n">
        <v>46164</v>
      </c>
      <c r="Z243" s="184" t="n">
        <v>1804200</v>
      </c>
      <c r="AA243" s="184">
        <f>IF(W243="","SIN ESTADO",IF(Y243&lt;&gt;"","PAGA",IF(X243&gt;0,"VENCIDA",IF(X243&gt;=-5,"POR VENCER","AL DÍA"))))</f>
        <v/>
      </c>
      <c r="AB243" s="185" t="inlineStr">
        <is>
          <t>TRANSFERENCIA</t>
        </is>
      </c>
      <c r="AC243" s="119">
        <f>IF(N($H243)&lt;4,"",IF(W243="","",W243+31))</f>
        <v/>
      </c>
      <c r="AD243" s="124">
        <f>IF(AC243="","",TODAY()-AC243)</f>
        <v/>
      </c>
      <c r="AE243" s="494" t="n">
        <v>46164</v>
      </c>
      <c r="AF243" s="184" t="n">
        <v>1804200</v>
      </c>
      <c r="AG243" s="184">
        <f>IF(AC243="","SIN ESTADO",IF(AE243&lt;&gt;"","PAGA",IF(AD243&gt;0,"VENCIDA",IF(AD243&gt;=-5,"POR VENCER","AL DÍA"))))</f>
        <v/>
      </c>
      <c r="AH243" s="185" t="inlineStr">
        <is>
          <t>TRANSFERENCIA</t>
        </is>
      </c>
      <c r="AI243" s="119">
        <f>IF(N($H243)&lt;5,"",IF(AC243="","",AC243+31))</f>
        <v/>
      </c>
      <c r="AJ243" s="124">
        <f>IF(AI243="","",TODAY()-AI243)</f>
        <v/>
      </c>
      <c r="AK243" s="494" t="n"/>
      <c r="AL243" s="184" t="n"/>
      <c r="AM243" s="184">
        <f>IF(AI243="","SIN ESTADO",IF(AK243&lt;&gt;"","PAGA",IF(AJ243&gt;0,"VENCIDA",IF(AJ243&gt;=-5,"POR VENCER","AL DÍA"))))</f>
        <v/>
      </c>
      <c r="AN243" s="185" t="n"/>
      <c r="AO243" s="119">
        <f>IF(N($H243)&lt;6,"",IF(AI243="","",AI243+31))</f>
        <v/>
      </c>
      <c r="AP243" s="124">
        <f>IF(AO243="","",TODAY()-AO243)</f>
        <v/>
      </c>
      <c r="AQ243" s="270" t="n"/>
      <c r="AR243" s="184" t="n"/>
      <c r="AS243" s="184">
        <f>IF(AO243="","SIN ESTADO",IF(AQ243&lt;&gt;"","PAGA",IF(AP243&gt;0,"VENCIDA",IF(AP243&gt;=-5,"POR VENCER","AL DÍA"))))</f>
        <v/>
      </c>
      <c r="AT243" s="185" t="n"/>
      <c r="AU243" s="119">
        <f>IF(N($H243)&lt;7,"",IF(AO243="","",AO243+31))</f>
        <v/>
      </c>
      <c r="AV243" s="124">
        <f>IF(AU243="","",TODAY()-AU243)</f>
        <v/>
      </c>
      <c r="AW243" s="494" t="n"/>
      <c r="AX243" s="184" t="n"/>
      <c r="AY243" s="184">
        <f>IF(AU243="","SIN ESTADO",IF(AW243&lt;&gt;"","PAGA",IF(AV243&gt;0,"VENCIDA",IF(AV243&gt;=-5,"POR VENCER","AL DÍA"))))</f>
        <v/>
      </c>
      <c r="AZ243" s="185" t="n"/>
      <c r="BA243" s="119">
        <f>IF(N($H243)&lt;8,"",IF(AU243="","",AU243+31))</f>
        <v/>
      </c>
      <c r="BB243" s="124">
        <f>IF(BA243="","",TODAY()-BA243)</f>
        <v/>
      </c>
      <c r="BC243" s="494" t="n"/>
      <c r="BD243" s="184" t="n"/>
      <c r="BE243" s="184">
        <f>IF(BA243="","SIN ESTADO",IF(BC243&lt;&gt;"","PAGA",IF(BB243&gt;0,"VENCIDA",IF(BB243&gt;=-5,"POR VENCER","AL DÍA"))))</f>
        <v/>
      </c>
      <c r="BF243" s="185" t="n"/>
      <c r="BG243" s="119">
        <f>IF(N($H243)&lt;9,"",IF(BA243="","",BA243+31))</f>
        <v/>
      </c>
      <c r="BH243" s="124">
        <f>IF(BG243="","",TODAY()-BG243)</f>
        <v/>
      </c>
      <c r="BI243" s="494" t="n"/>
      <c r="BJ243" s="184" t="n"/>
      <c r="BK243" s="184">
        <f>IF(BG243="","SIN ESTADO",IF(BI243&lt;&gt;"","PAGA",IF(BH243&gt;0,"VENCIDA",IF(BH243&gt;=-5,"POR VENCER","AL DÍA"))))</f>
        <v/>
      </c>
      <c r="BL243" s="185" t="n"/>
      <c r="BM243" s="119">
        <f>IF(N($H243)&lt;10,"",IF(BG243="","",BG243+31))</f>
        <v/>
      </c>
      <c r="BN243" s="124">
        <f>IF(BM243="","",TODAY()-BM243)</f>
        <v/>
      </c>
      <c r="BO243" s="494" t="n"/>
      <c r="BP243" s="184" t="n"/>
      <c r="BQ243" s="184">
        <f>IF(BM243="","SIN ESTADO",IF(BO243&lt;&gt;"","PAGA",IF(BN243&gt;0,"VENCIDA",IF(BN243&gt;=-5,"POR VENCER","AL DÍA"))))</f>
        <v/>
      </c>
      <c r="BR243" s="185" t="n"/>
      <c r="BS243" s="119">
        <f>IF(N($H243)&lt;11,"",IF(BM243="","",BM243+31))</f>
        <v/>
      </c>
      <c r="BT243" s="124">
        <f>IF(BS243="","",TODAY()-BS243)</f>
        <v/>
      </c>
      <c r="BU243" s="494" t="n"/>
      <c r="BV243" s="184" t="n"/>
      <c r="BW243" s="184">
        <f>IF(BS243="","SIN ESTADO",IF(BU243&lt;&gt;"","PAGA",IF(BT243&gt;0,"VENCIDA",IF(BT243&gt;=-5,"POR VENCER","AL DÍA"))))</f>
        <v/>
      </c>
      <c r="BX243" s="185" t="n"/>
      <c r="BY243" s="119">
        <f>IF(N($H243)&lt;12,"",IF(BS243="","",BS243+31))</f>
        <v/>
      </c>
      <c r="BZ243" s="124">
        <f>IF(BY243="","",TODAY()-BY243)</f>
        <v/>
      </c>
      <c r="CA243" s="494" t="n"/>
      <c r="CB243" s="184" t="n"/>
      <c r="CC243" s="184">
        <f>IF(BY243="","SIN ESTADO",IF(CA243&lt;&gt;"","PAGA",IF(BZ243&gt;0,"VENCIDA",IF(BZ243&gt;=-5,"POR VENCER","AL DÍA"))))</f>
        <v/>
      </c>
      <c r="CD243" s="185" t="n"/>
      <c r="CE243" s="119">
        <f>IF(N($H243)&lt;13,"",IF(BY243="","",BY243+31))</f>
        <v/>
      </c>
      <c r="CF243" s="124">
        <f>IF(CE243="","",TODAY()-CE243)</f>
        <v/>
      </c>
      <c r="CG243" s="494" t="n"/>
      <c r="CH243" s="184" t="n"/>
      <c r="CI243" s="184">
        <f>IF(CE243="","SIN ESTADO",IF(CG243&lt;&gt;"","PAGA",IF(CF243&gt;0,"VENCIDA",IF(CF243&gt;=-5,"POR VENCER","AL DÍA"))))</f>
        <v/>
      </c>
      <c r="CJ243" s="185" t="n"/>
      <c r="CK243" s="119">
        <f>IF(N($H243)&lt;14,"",IF(CE243="","",CE243+31))</f>
        <v/>
      </c>
      <c r="CL243" s="124">
        <f>IF(CK243="","",TODAY()-CK243)</f>
        <v/>
      </c>
      <c r="CM243" s="494" t="n"/>
      <c r="CN243" s="184" t="n"/>
      <c r="CO243" s="184">
        <f>IF(CK243="","SIN ESTADO",IF(CM243&lt;&gt;"","PAGA",IF(CL243&gt;0,"VENCIDA",IF(CL243&gt;=-5,"POR VENCER","AL DÍA"))))</f>
        <v/>
      </c>
      <c r="CP243" s="185" t="n"/>
      <c r="CQ243" s="119">
        <f>IF(N($H243)&lt;15,"",IF(CK243="","",CK243+31))</f>
        <v/>
      </c>
      <c r="CR243" s="124">
        <f>IF(CQ243="","",TODAY()-CQ243)</f>
        <v/>
      </c>
      <c r="CS243" s="494" t="n"/>
      <c r="CT243" s="184" t="n"/>
      <c r="CU243" s="184">
        <f>IF(CQ243="","SIN ESTADO",IF(CS243&lt;&gt;"","PAGA",IF(CR243&gt;0,"VENCIDA",IF(CR243&gt;=-5,"POR VENCER","AL DÍA"))))</f>
        <v/>
      </c>
      <c r="CV243" s="185" t="n"/>
      <c r="CW243" s="119">
        <f>IF(N($H243)&lt;16,"",IF(CQ243="","",CQ243+31))</f>
        <v/>
      </c>
      <c r="CX243" s="124">
        <f>IF(CW243="","",TODAY()-CW243)</f>
        <v/>
      </c>
      <c r="CY243" s="494" t="n"/>
      <c r="CZ243" s="184" t="n"/>
      <c r="DA243" s="184">
        <f>IF(CW243="","SIN ESTADO",IF(CY243&lt;&gt;"","PAGA",IF(CX243&gt;0,"VENCIDA",IF(CX243&gt;=-5,"POR VENCER","AL DÍA"))))</f>
        <v/>
      </c>
      <c r="DB243" s="185" t="n"/>
      <c r="DC243" s="119">
        <f>IF(N($H243)&lt;17,"",IF(CW243="","",CW243+31))</f>
        <v/>
      </c>
      <c r="DD243" s="124">
        <f>IF(DC243="","",TODAY()-DC243)</f>
        <v/>
      </c>
      <c r="DE243" s="494" t="n"/>
      <c r="DF243" s="184" t="n"/>
      <c r="DG243" s="184">
        <f>IF(DC243="","SIN ESTADO",IF(DE243&lt;&gt;"","PAGA",IF(DD243&gt;0,"VENCIDA",IF(DD243&gt;=-5,"POR VENCER","AL DÍA"))))</f>
        <v/>
      </c>
      <c r="DH243" s="185" t="n"/>
      <c r="DI243" s="119">
        <f>IF(N($H243)&lt;18,"",IF(DC243="","",DC243+31))</f>
        <v/>
      </c>
      <c r="DJ243" s="124">
        <f>IF(DI243="","",TODAY()-DI243)</f>
        <v/>
      </c>
      <c r="DK243" s="494" t="n"/>
      <c r="DL243" s="184" t="n"/>
      <c r="DM243" s="184">
        <f>IF(DI243="","SIN ESTADO",IF(DK243&lt;&gt;"","PAGA",IF(DJ243&gt;0,"VENCIDA",IF(DJ243&gt;=-5,"POR VENCER","AL DÍA"))))</f>
        <v/>
      </c>
      <c r="DN243" s="185" t="n"/>
      <c r="DO243" s="119">
        <f>IF(N($H243)&lt;19,"",IF(DI243="","",DI243+31))</f>
        <v/>
      </c>
      <c r="DP243" s="124">
        <f>IF(DO243="","",TODAY()-DO243)</f>
        <v/>
      </c>
      <c r="DQ243" s="494" t="n"/>
      <c r="DR243" s="184" t="n"/>
      <c r="DS243" s="184">
        <f>IF(DO243="","SIN ESTADO",IF(DQ243&lt;&gt;"","PAGA",IF(DP243&gt;0,"VENCIDA",IF(DP243&gt;=-5,"POR VENCER","AL DÍA"))))</f>
        <v/>
      </c>
      <c r="DT243" s="185" t="n"/>
      <c r="DU243" s="119">
        <f>IF(N($H243)&lt;20,"",IF(DO243="","",DO243+31))</f>
        <v/>
      </c>
      <c r="DV243" s="124">
        <f>IF(DU243="","",TODAY()-DU243)</f>
        <v/>
      </c>
      <c r="DW243" s="494" t="n"/>
      <c r="DX243" s="184" t="n"/>
      <c r="DY243" s="184">
        <f>IF(DU243="","SIN ESTADO",IF(DW243&lt;&gt;"","PAGA",IF(DV243&gt;0,"VENCIDA",IF(DV243&gt;=-5,"POR VENCER","AL DÍA"))))</f>
        <v/>
      </c>
      <c r="DZ243" s="185" t="n"/>
      <c r="EA243" s="119">
        <f>IF(N($H243)&lt;21,"",IF(DU243="","",DU243+31))</f>
        <v/>
      </c>
      <c r="EB243" s="124">
        <f>IF(EA243="","",TODAY()-EA243)</f>
        <v/>
      </c>
      <c r="EC243" s="494" t="n"/>
      <c r="ED243" s="184" t="n"/>
      <c r="EE243" s="184">
        <f>IF(EA243="","SIN ESTADO",IF(EC243&lt;&gt;"","PAGA",IF(EB243&gt;0,"VENCIDA",IF(EB243&gt;=-5,"POR VENCER","AL DÍA"))))</f>
        <v/>
      </c>
      <c r="EF243" s="185" t="n"/>
      <c r="EG243" s="119">
        <f>IF(N($H243)&lt;22,"",IF(EA243="","",EA243+31))</f>
        <v/>
      </c>
      <c r="EH243" s="124">
        <f>IF(EG243="","",TODAY()-EG243)</f>
        <v/>
      </c>
      <c r="EI243" s="494" t="n"/>
      <c r="EJ243" s="184" t="n"/>
      <c r="EK243" s="184">
        <f>IF(EG243="","SIN ESTADO",IF(EI243&lt;&gt;"","PAGA",IF(EH243&gt;0,"VENCIDA",IF(EH243&gt;=-5,"POR VENCER","AL DÍA"))))</f>
        <v/>
      </c>
      <c r="EL243" s="185" t="n"/>
      <c r="EM243" s="119">
        <f>IF(N($H243)&lt;23,"",IF(EG243="","",EG243+31))</f>
        <v/>
      </c>
      <c r="EN243" s="124">
        <f>IF(EM243="","",TODAY()-EM243)</f>
        <v/>
      </c>
      <c r="EO243" s="494" t="n"/>
      <c r="EP243" s="184" t="n"/>
      <c r="EQ243" s="184">
        <f>IF(EM243="","SIN ESTADO",IF(EO243&lt;&gt;"","PAGA",IF(EN243&gt;0,"VENCIDA",IF(EN243&gt;=-5,"POR VENCER","AL DÍA"))))</f>
        <v/>
      </c>
      <c r="ER243" s="185" t="n"/>
      <c r="ES243" s="119">
        <f>IF(N($H243)&lt;24,"",IF(EM243="","",EM243+31))</f>
        <v/>
      </c>
      <c r="ET243" s="124">
        <f>IF(ES243="","",TODAY()-ES243)</f>
        <v/>
      </c>
      <c r="EU243" s="494" t="n"/>
      <c r="EV243" s="184" t="n"/>
      <c r="EW243" s="184">
        <f>IF(ES243="","SIN ESTADO",IF(EU243&lt;&gt;"","PAGA",IF(ET243&gt;0,"VENCIDA",IF(ET243&gt;=-5,"POR VENCER","AL DÍA"))))</f>
        <v/>
      </c>
      <c r="EX243" s="185" t="n"/>
      <c r="EY243" s="119">
        <f>IF(N($H243)&lt;25,"",IF(ES243="","",ES243+31))</f>
        <v/>
      </c>
      <c r="EZ243" s="124">
        <f>IF(EY243="","",TODAY()-EY243)</f>
        <v/>
      </c>
      <c r="FA243" s="494" t="n"/>
      <c r="FB243" s="184" t="n"/>
      <c r="FC243" s="184">
        <f>IF(EY243="","SIN ESTADO",IF(FA243&lt;&gt;"","PAGA",IF(EZ243&gt;0,"VENCIDA",IF(EZ243&gt;=-5,"POR VENCER","AL DÍA"))))</f>
        <v/>
      </c>
      <c r="FD243" s="185" t="n"/>
      <c r="FE243" s="119">
        <f>IF(N($H243)&lt;26,"",IF(EY243="","",EY243+31))</f>
        <v/>
      </c>
      <c r="FF243" s="124">
        <f>IF(FE243="","",TODAY()-FE243)</f>
        <v/>
      </c>
      <c r="FG243" s="494" t="n"/>
      <c r="FH243" s="184" t="n"/>
      <c r="FI243" s="184">
        <f>IF(FE243="","SIN ESTADO",IF(FG243&lt;&gt;"","PAGA",IF(FF243&gt;0,"VENCIDA",IF(FF243&gt;=-5,"POR VENCER","AL DÍA"))))</f>
        <v/>
      </c>
      <c r="FJ243" s="185" t="n"/>
      <c r="FK243" s="119">
        <f>IF(N($H243)&lt;27,"",IF(FE243="","",FE243+31))</f>
        <v/>
      </c>
      <c r="FL243" s="124">
        <f>IF(FK243="","",TODAY()-FK243)</f>
        <v/>
      </c>
      <c r="FM243" s="494" t="n"/>
      <c r="FN243" s="184" t="n"/>
      <c r="FO243" s="184">
        <f>IF(FK243="","SIN ESTADO",IF(FM243&lt;&gt;"","PAGA",IF(FL243&gt;0,"VENCIDA",IF(FL243&gt;=-5,"POR VENCER","AL DÍA"))))</f>
        <v/>
      </c>
      <c r="FP243" s="185" t="n"/>
      <c r="FQ243" s="119">
        <f>IF(N($H243)&lt;28,"",IF(FK243="","",FK243+31))</f>
        <v/>
      </c>
      <c r="FR243" s="124">
        <f>IF(FQ243="","",TODAY()-FQ243)</f>
        <v/>
      </c>
      <c r="FS243" s="494" t="n"/>
      <c r="FT243" s="184" t="n"/>
      <c r="FU243" s="184">
        <f>IF(FQ243="","SIN ESTADO",IF(FS243&lt;&gt;"","PAGA",IF(FR243&gt;0,"VENCIDA",IF(FR243&gt;=-5,"POR VENCER","AL DÍA"))))</f>
        <v/>
      </c>
      <c r="FV243" s="185" t="n"/>
      <c r="FW243" s="119">
        <f>IF(N($H243)&lt;29,"",IF(FQ243="","",FQ243+31))</f>
        <v/>
      </c>
      <c r="FX243" s="124">
        <f>IF(FW243="","",TODAY()-FW243)</f>
        <v/>
      </c>
      <c r="FY243" s="494" t="n"/>
      <c r="FZ243" s="184" t="n"/>
      <c r="GA243" s="184">
        <f>IF(FW243="","SIN ESTADO",IF(FY243&lt;&gt;"","PAGA",IF(FX243&gt;0,"VENCIDA",IF(FX243&gt;=-5,"POR VENCER","AL DÍA"))))</f>
        <v/>
      </c>
      <c r="GB243" s="185" t="n"/>
      <c r="GC243" s="119">
        <f>IF(N($H243)&lt;30,"",IF(FW243="","",FW243+31))</f>
        <v/>
      </c>
      <c r="GD243" s="124">
        <f>IF(GC243="","",TODAY()-GC243)</f>
        <v/>
      </c>
      <c r="GE243" s="494" t="n"/>
      <c r="GF243" s="184" t="n"/>
      <c r="GG243" s="184">
        <f>IF(GC243="","SIN ESTADO",IF(GE243&lt;&gt;"","PAGA",IF(GD243&gt;0,"VENCIDA",IF(GD243&gt;=-5,"POR VENCER","AL DÍA"))))</f>
        <v/>
      </c>
      <c r="GH243" s="185" t="n"/>
      <c r="GI243" s="119">
        <f>IF(N($H243)&lt;31,"",IF(GC243="","",GC243+31))</f>
        <v/>
      </c>
      <c r="GJ243" s="124">
        <f>IF(GI243="","",TODAY()-GI243)</f>
        <v/>
      </c>
      <c r="GK243" s="494" t="n"/>
      <c r="GL243" s="184" t="n"/>
      <c r="GM243" s="184">
        <f>IF(GI243="","SIN ESTADO",IF(GK243&lt;&gt;"","PAGA",IF(GJ243&gt;0,"VENCIDA",IF(GJ243&gt;=-5,"POR VENCER","AL DÍA"))))</f>
        <v/>
      </c>
      <c r="GN243" s="185" t="n"/>
      <c r="GO243" s="119">
        <f>IF(N($H243)&lt;32,"",IF(GI243="","",GI243+31))</f>
        <v/>
      </c>
      <c r="GP243" s="124">
        <f>IF(GO243="","",TODAY()-GO243)</f>
        <v/>
      </c>
      <c r="GQ243" s="494" t="n"/>
      <c r="GR243" s="184" t="n"/>
      <c r="GS243" s="184">
        <f>IF(GO243="","SIN ESTADO",IF(GQ243&lt;&gt;"","PAGA",IF(GP243&gt;0,"VENCIDA",IF(GP243&gt;=-5,"POR VENCER","AL DÍA"))))</f>
        <v/>
      </c>
      <c r="GT243" s="185" t="n"/>
      <c r="GU243" s="119">
        <f>IF(N($H243)&lt;33,"",IF(GO243="","",GO243+31))</f>
        <v/>
      </c>
      <c r="GV243" s="124">
        <f>IF(GU243="","",TODAY()-GU243)</f>
        <v/>
      </c>
      <c r="GW243" s="494" t="n"/>
      <c r="GX243" s="184" t="n"/>
      <c r="GY243" s="184">
        <f>IF(GU243="","SIN ESTADO",IF(GW243&lt;&gt;"","PAGA",IF(GV243&gt;0,"VENCIDA",IF(GV243&gt;=-5,"POR VENCER","AL DÍA"))))</f>
        <v/>
      </c>
      <c r="GZ243" s="185" t="n"/>
      <c r="HA243" s="119">
        <f>IF(N($H243)&lt;34,"",IF(GU243="","",GU243+31))</f>
        <v/>
      </c>
      <c r="HB243" s="124">
        <f>IF(HA243="","",TODAY()-HA243)</f>
        <v/>
      </c>
      <c r="HC243" s="494" t="n"/>
      <c r="HD243" s="184" t="n"/>
      <c r="HE243" s="184">
        <f>IF(HA243="","SIN ESTADO",IF(HC243&lt;&gt;"","PAGA",IF(HB243&gt;0,"VENCIDA",IF(HB243&gt;=-5,"POR VENCER","AL DÍA"))))</f>
        <v/>
      </c>
      <c r="HF243" s="185" t="n"/>
      <c r="HG243" s="119">
        <f>IF(N($H243)&lt;35,"",IF(HA243="","",HA243+31))</f>
        <v/>
      </c>
      <c r="HH243" s="124">
        <f>IF(HG243="","",TODAY()-HG243)</f>
        <v/>
      </c>
      <c r="HI243" s="494" t="n"/>
      <c r="HJ243" s="184" t="n"/>
      <c r="HK243" s="184">
        <f>IF(HG243="","SIN ESTADO",IF(HI243&lt;&gt;"","PAGA",IF(HH243&gt;0,"VENCIDA",IF(HH243&gt;=-5,"POR VENCER","AL DÍA"))))</f>
        <v/>
      </c>
      <c r="HL243" s="168" t="n"/>
      <c r="HM243" s="119">
        <f>IF(N($H243)&lt;36,"",IF(HG243="","",HG243+31))</f>
        <v/>
      </c>
      <c r="HN243" s="124">
        <f>IF(HM243="","",TODAY()-HM243)</f>
        <v/>
      </c>
      <c r="HO243" s="494" t="n"/>
      <c r="HP243" s="184" t="n"/>
      <c r="HQ243" s="184">
        <f>IF(HM243="","SIN ESTADO",IF(HO243&lt;&gt;"","PAGA",IF(HN243&gt;0,"VENCIDA",IF(HN243&gt;=-5,"POR VENCER","AL DÍA"))))</f>
        <v/>
      </c>
      <c r="HR243" s="168" t="n"/>
      <c r="HS243" s="169">
        <f>N243+T243+Z243+AF243+AL243+AR243+AX243+BD243+BJ243+BP243+BV243+CB243+CH243+CN243+CT243+CZ243+DF243+DL243+DR243+DX243+ED243+EJ243+EP243+EV243+FB243+FH243+FN243+FT243+FZ243+GF243+GL243+GR243+GX243+HD243+HJ243+HP243</f>
        <v/>
      </c>
      <c r="HU243" s="170">
        <f>IFERROR(N($J243),0)</f>
        <v/>
      </c>
      <c r="HW243" s="170">
        <f>SUMPRODUCT((MOD(COLUMN($M243:$HR243)-COLUMN($M243),6)=0)*ISNUMBER($M243:$HR243)*($M243:$HR243&gt;=RESUMEN!$C$26)*($M243:$HR243&lt;=RESUMEN!$C$27)*IFERROR(N($N243:$HS243),0))</f>
        <v/>
      </c>
      <c r="HX243" s="170">
        <f>SUMPRODUCT((MOD(COLUMN($M243:$HR243)-COLUMN($M243),6)=0)*ISNUMBER($M243:$HR243)*($M243:$HR243&gt;=RESUMEN!$C$26)*($M243:$HR243&lt;=RESUMEN!$C$27))</f>
        <v/>
      </c>
    </row>
    <row r="244" ht="15.75" customHeight="1" s="506">
      <c r="B244" s="113">
        <f>VENTAS!A243</f>
        <v/>
      </c>
      <c r="C244" s="483">
        <f>VENTAS!B243</f>
        <v/>
      </c>
      <c r="D244" s="53">
        <f>VENTAS!C243</f>
        <v/>
      </c>
      <c r="E244" s="114">
        <f>VENTAS!D243</f>
        <v/>
      </c>
      <c r="F244" s="114">
        <f>VENTAS!J243</f>
        <v/>
      </c>
      <c r="G244" s="494">
        <f>VENTAS!F243</f>
        <v/>
      </c>
      <c r="H244" s="479">
        <f>VENTAS!K243</f>
        <v/>
      </c>
      <c r="I244" s="479">
        <f>VENTAS!M243</f>
        <v/>
      </c>
      <c r="J244" s="184">
        <f>VENTAS!L243</f>
        <v/>
      </c>
      <c r="K244" s="119">
        <f>IF(N($H244)&lt;1,"",$G244+31)</f>
        <v/>
      </c>
      <c r="L244" s="124">
        <f>IF(K244="","",TODAY()-K244)</f>
        <v/>
      </c>
      <c r="M244" s="494" t="n">
        <v>45894</v>
      </c>
      <c r="N244" s="374" t="n"/>
      <c r="O244" s="184">
        <f>IF(K244="","SIN ESTADO",IF(M244&lt;&gt;"","PAGA",IF(L244&gt;0,"VENCIDA",IF(L244&gt;=-5,"POR VENCER","AL DÍA"))))</f>
        <v/>
      </c>
      <c r="P244" s="185" t="n"/>
      <c r="Q244" s="119">
        <f>IF(N($H244)&lt;2,"",IF(K244="","",K244+31))</f>
        <v/>
      </c>
      <c r="R244" s="124">
        <f>IF(Q244="","",TODAY()-Q244)</f>
        <v/>
      </c>
      <c r="S244" s="494" t="n"/>
      <c r="T244" s="184" t="n"/>
      <c r="U244" s="184">
        <f>IF(Q244="","SIN ESTADO",IF(S244&lt;&gt;"","PAGA",IF(R244&gt;0,"VENCIDA",IF(R244&gt;=-5,"POR VENCER","AL DÍA"))))</f>
        <v/>
      </c>
      <c r="V244" s="185" t="n"/>
      <c r="W244" s="119">
        <f>IF(N($H244)&lt;3,"",IF(Q244="","",Q244+31))</f>
        <v/>
      </c>
      <c r="X244" s="124">
        <f>IF(W244="","",TODAY()-W244)</f>
        <v/>
      </c>
      <c r="Y244" s="494" t="n"/>
      <c r="Z244" s="184" t="n"/>
      <c r="AA244" s="184">
        <f>IF(W244="","SIN ESTADO",IF(Y244&lt;&gt;"","PAGA",IF(X244&gt;0,"VENCIDA",IF(X244&gt;=-5,"POR VENCER","AL DÍA"))))</f>
        <v/>
      </c>
      <c r="AB244" s="185" t="n"/>
      <c r="AC244" s="119">
        <f>IF(N($H244)&lt;4,"",IF(W244="","",W244+31))</f>
        <v/>
      </c>
      <c r="AD244" s="124">
        <f>IF(AC244="","",TODAY()-AC244)</f>
        <v/>
      </c>
      <c r="AE244" s="494" t="n"/>
      <c r="AF244" s="184" t="n"/>
      <c r="AG244" s="184">
        <f>IF(AC244="","SIN ESTADO",IF(AE244&lt;&gt;"","PAGA",IF(AD244&gt;0,"VENCIDA",IF(AD244&gt;=-5,"POR VENCER","AL DÍA"))))</f>
        <v/>
      </c>
      <c r="AH244" s="185" t="n"/>
      <c r="AI244" s="119">
        <f>IF(N($H244)&lt;5,"",IF(AC244="","",AC244+31))</f>
        <v/>
      </c>
      <c r="AJ244" s="124">
        <f>IF(AI244="","",TODAY()-AI244)</f>
        <v/>
      </c>
      <c r="AK244" s="494" t="n"/>
      <c r="AL244" s="184" t="n"/>
      <c r="AM244" s="184">
        <f>IF(AI244="","SIN ESTADO",IF(AK244&lt;&gt;"","PAGA",IF(AJ244&gt;0,"VENCIDA",IF(AJ244&gt;=-5,"POR VENCER","AL DÍA"))))</f>
        <v/>
      </c>
      <c r="AN244" s="185" t="n"/>
      <c r="AO244" s="119">
        <f>IF(N($H244)&lt;6,"",IF(AI244="","",AI244+31))</f>
        <v/>
      </c>
      <c r="AP244" s="124">
        <f>IF(AO244="","",TODAY()-AO244)</f>
        <v/>
      </c>
      <c r="AQ244" s="270" t="n"/>
      <c r="AR244" s="184" t="n"/>
      <c r="AS244" s="184">
        <f>IF(AO244="","SIN ESTADO",IF(AQ244&lt;&gt;"","PAGA",IF(AP244&gt;0,"VENCIDA",IF(AP244&gt;=-5,"POR VENCER","AL DÍA"))))</f>
        <v/>
      </c>
      <c r="AT244" s="185" t="n"/>
      <c r="AU244" s="119">
        <f>IF(N($H244)&lt;7,"",IF(AO244="","",AO244+31))</f>
        <v/>
      </c>
      <c r="AV244" s="124">
        <f>IF(AU244="","",TODAY()-AU244)</f>
        <v/>
      </c>
      <c r="AW244" s="494" t="n"/>
      <c r="AX244" s="184" t="n"/>
      <c r="AY244" s="184">
        <f>IF(AU244="","SIN ESTADO",IF(AW244&lt;&gt;"","PAGA",IF(AV244&gt;0,"VENCIDA",IF(AV244&gt;=-5,"POR VENCER","AL DÍA"))))</f>
        <v/>
      </c>
      <c r="AZ244" s="185" t="n"/>
      <c r="BA244" s="119">
        <f>IF(N($H244)&lt;8,"",IF(AU244="","",AU244+31))</f>
        <v/>
      </c>
      <c r="BB244" s="124">
        <f>IF(BA244="","",TODAY()-BA244)</f>
        <v/>
      </c>
      <c r="BC244" s="494" t="n"/>
      <c r="BD244" s="184" t="n"/>
      <c r="BE244" s="184">
        <f>IF(BA244="","SIN ESTADO",IF(BC244&lt;&gt;"","PAGA",IF(BB244&gt;0,"VENCIDA",IF(BB244&gt;=-5,"POR VENCER","AL DÍA"))))</f>
        <v/>
      </c>
      <c r="BF244" s="185" t="n"/>
      <c r="BG244" s="119">
        <f>IF(N($H244)&lt;9,"",IF(BA244="","",BA244+31))</f>
        <v/>
      </c>
      <c r="BH244" s="124">
        <f>IF(BG244="","",TODAY()-BG244)</f>
        <v/>
      </c>
      <c r="BI244" s="494" t="n"/>
      <c r="BJ244" s="184" t="n"/>
      <c r="BK244" s="184">
        <f>IF(BG244="","SIN ESTADO",IF(BI244&lt;&gt;"","PAGA",IF(BH244&gt;0,"VENCIDA",IF(BH244&gt;=-5,"POR VENCER","AL DÍA"))))</f>
        <v/>
      </c>
      <c r="BL244" s="185" t="n"/>
      <c r="BM244" s="119">
        <f>IF(N($H244)&lt;10,"",IF(BG244="","",BG244+31))</f>
        <v/>
      </c>
      <c r="BN244" s="124">
        <f>IF(BM244="","",TODAY()-BM244)</f>
        <v/>
      </c>
      <c r="BO244" s="494" t="n"/>
      <c r="BP244" s="184" t="n"/>
      <c r="BQ244" s="184">
        <f>IF(BM244="","SIN ESTADO",IF(BO244&lt;&gt;"","PAGA",IF(BN244&gt;0,"VENCIDA",IF(BN244&gt;=-5,"POR VENCER","AL DÍA"))))</f>
        <v/>
      </c>
      <c r="BR244" s="185" t="n"/>
      <c r="BS244" s="119">
        <f>IF(N($H244)&lt;11,"",IF(BM244="","",BM244+31))</f>
        <v/>
      </c>
      <c r="BT244" s="124">
        <f>IF(BS244="","",TODAY()-BS244)</f>
        <v/>
      </c>
      <c r="BU244" s="494" t="n"/>
      <c r="BV244" s="184" t="n"/>
      <c r="BW244" s="184">
        <f>IF(BS244="","SIN ESTADO",IF(BU244&lt;&gt;"","PAGA",IF(BT244&gt;0,"VENCIDA",IF(BT244&gt;=-5,"POR VENCER","AL DÍA"))))</f>
        <v/>
      </c>
      <c r="BX244" s="185" t="n"/>
      <c r="BY244" s="119">
        <f>IF(N($H244)&lt;12,"",IF(BS244="","",BS244+31))</f>
        <v/>
      </c>
      <c r="BZ244" s="124">
        <f>IF(BY244="","",TODAY()-BY244)</f>
        <v/>
      </c>
      <c r="CA244" s="494" t="n"/>
      <c r="CB244" s="184" t="n"/>
      <c r="CC244" s="184">
        <f>IF(BY244="","SIN ESTADO",IF(CA244&lt;&gt;"","PAGA",IF(BZ244&gt;0,"VENCIDA",IF(BZ244&gt;=-5,"POR VENCER","AL DÍA"))))</f>
        <v/>
      </c>
      <c r="CD244" s="185" t="n"/>
      <c r="CE244" s="119">
        <f>IF(N($H244)&lt;13,"",IF(BY244="","",BY244+31))</f>
        <v/>
      </c>
      <c r="CF244" s="124">
        <f>IF(CE244="","",TODAY()-CE244)</f>
        <v/>
      </c>
      <c r="CG244" s="494" t="n"/>
      <c r="CH244" s="184" t="n"/>
      <c r="CI244" s="184">
        <f>IF(CE244="","SIN ESTADO",IF(CG244&lt;&gt;"","PAGA",IF(CF244&gt;0,"VENCIDA",IF(CF244&gt;=-5,"POR VENCER","AL DÍA"))))</f>
        <v/>
      </c>
      <c r="CJ244" s="185" t="n"/>
      <c r="CK244" s="119">
        <f>IF(N($H244)&lt;14,"",IF(CE244="","",CE244+31))</f>
        <v/>
      </c>
      <c r="CL244" s="124">
        <f>IF(CK244="","",TODAY()-CK244)</f>
        <v/>
      </c>
      <c r="CM244" s="494" t="n"/>
      <c r="CN244" s="184" t="n"/>
      <c r="CO244" s="184">
        <f>IF(CK244="","SIN ESTADO",IF(CM244&lt;&gt;"","PAGA",IF(CL244&gt;0,"VENCIDA",IF(CL244&gt;=-5,"POR VENCER","AL DÍA"))))</f>
        <v/>
      </c>
      <c r="CP244" s="185" t="n"/>
      <c r="CQ244" s="119">
        <f>IF(N($H244)&lt;15,"",IF(CK244="","",CK244+31))</f>
        <v/>
      </c>
      <c r="CR244" s="124">
        <f>IF(CQ244="","",TODAY()-CQ244)</f>
        <v/>
      </c>
      <c r="CS244" s="494" t="n"/>
      <c r="CT244" s="184" t="n"/>
      <c r="CU244" s="184">
        <f>IF(CQ244="","SIN ESTADO",IF(CS244&lt;&gt;"","PAGA",IF(CR244&gt;0,"VENCIDA",IF(CR244&gt;=-5,"POR VENCER","AL DÍA"))))</f>
        <v/>
      </c>
      <c r="CV244" s="185" t="n"/>
      <c r="CW244" s="119">
        <f>IF(N($H244)&lt;16,"",IF(CQ244="","",CQ244+31))</f>
        <v/>
      </c>
      <c r="CX244" s="124">
        <f>IF(CW244="","",TODAY()-CW244)</f>
        <v/>
      </c>
      <c r="CY244" s="494" t="n"/>
      <c r="CZ244" s="184" t="n"/>
      <c r="DA244" s="184">
        <f>IF(CW244="","SIN ESTADO",IF(CY244&lt;&gt;"","PAGA",IF(CX244&gt;0,"VENCIDA",IF(CX244&gt;=-5,"POR VENCER","AL DÍA"))))</f>
        <v/>
      </c>
      <c r="DB244" s="185" t="n"/>
      <c r="DC244" s="119">
        <f>IF(N($H244)&lt;17,"",IF(CW244="","",CW244+31))</f>
        <v/>
      </c>
      <c r="DD244" s="124">
        <f>IF(DC244="","",TODAY()-DC244)</f>
        <v/>
      </c>
      <c r="DE244" s="494" t="n"/>
      <c r="DF244" s="184" t="n"/>
      <c r="DG244" s="184">
        <f>IF(DC244="","SIN ESTADO",IF(DE244&lt;&gt;"","PAGA",IF(DD244&gt;0,"VENCIDA",IF(DD244&gt;=-5,"POR VENCER","AL DÍA"))))</f>
        <v/>
      </c>
      <c r="DH244" s="185" t="n"/>
      <c r="DI244" s="119">
        <f>IF(N($H244)&lt;18,"",IF(DC244="","",DC244+31))</f>
        <v/>
      </c>
      <c r="DJ244" s="124">
        <f>IF(DI244="","",TODAY()-DI244)</f>
        <v/>
      </c>
      <c r="DK244" s="494" t="n"/>
      <c r="DL244" s="184" t="n"/>
      <c r="DM244" s="184">
        <f>IF(DI244="","SIN ESTADO",IF(DK244&lt;&gt;"","PAGA",IF(DJ244&gt;0,"VENCIDA",IF(DJ244&gt;=-5,"POR VENCER","AL DÍA"))))</f>
        <v/>
      </c>
      <c r="DN244" s="185" t="n"/>
      <c r="DO244" s="119">
        <f>IF(N($H244)&lt;19,"",IF(DI244="","",DI244+31))</f>
        <v/>
      </c>
      <c r="DP244" s="124">
        <f>IF(DO244="","",TODAY()-DO244)</f>
        <v/>
      </c>
      <c r="DQ244" s="494" t="n"/>
      <c r="DR244" s="184" t="n"/>
      <c r="DS244" s="184">
        <f>IF(DO244="","SIN ESTADO",IF(DQ244&lt;&gt;"","PAGA",IF(DP244&gt;0,"VENCIDA",IF(DP244&gt;=-5,"POR VENCER","AL DÍA"))))</f>
        <v/>
      </c>
      <c r="DT244" s="185" t="n"/>
      <c r="DU244" s="119">
        <f>IF(N($H244)&lt;20,"",IF(DO244="","",DO244+31))</f>
        <v/>
      </c>
      <c r="DV244" s="124">
        <f>IF(DU244="","",TODAY()-DU244)</f>
        <v/>
      </c>
      <c r="DW244" s="494" t="n"/>
      <c r="DX244" s="184" t="n"/>
      <c r="DY244" s="184">
        <f>IF(DU244="","SIN ESTADO",IF(DW244&lt;&gt;"","PAGA",IF(DV244&gt;0,"VENCIDA",IF(DV244&gt;=-5,"POR VENCER","AL DÍA"))))</f>
        <v/>
      </c>
      <c r="DZ244" s="185" t="n"/>
      <c r="EA244" s="119">
        <f>IF(N($H244)&lt;21,"",IF(DU244="","",DU244+31))</f>
        <v/>
      </c>
      <c r="EB244" s="124">
        <f>IF(EA244="","",TODAY()-EA244)</f>
        <v/>
      </c>
      <c r="EC244" s="494" t="n"/>
      <c r="ED244" s="184" t="n"/>
      <c r="EE244" s="184">
        <f>IF(EA244="","SIN ESTADO",IF(EC244&lt;&gt;"","PAGA",IF(EB244&gt;0,"VENCIDA",IF(EB244&gt;=-5,"POR VENCER","AL DÍA"))))</f>
        <v/>
      </c>
      <c r="EF244" s="185" t="n"/>
      <c r="EG244" s="119">
        <f>IF(N($H244)&lt;22,"",IF(EA244="","",EA244+31))</f>
        <v/>
      </c>
      <c r="EH244" s="124">
        <f>IF(EG244="","",TODAY()-EG244)</f>
        <v/>
      </c>
      <c r="EI244" s="494" t="n"/>
      <c r="EJ244" s="184" t="n"/>
      <c r="EK244" s="184">
        <f>IF(EG244="","SIN ESTADO",IF(EI244&lt;&gt;"","PAGA",IF(EH244&gt;0,"VENCIDA",IF(EH244&gt;=-5,"POR VENCER","AL DÍA"))))</f>
        <v/>
      </c>
      <c r="EL244" s="185" t="n"/>
      <c r="EM244" s="119">
        <f>IF(N($H244)&lt;23,"",IF(EG244="","",EG244+31))</f>
        <v/>
      </c>
      <c r="EN244" s="124">
        <f>IF(EM244="","",TODAY()-EM244)</f>
        <v/>
      </c>
      <c r="EO244" s="494" t="n"/>
      <c r="EP244" s="184" t="n"/>
      <c r="EQ244" s="184">
        <f>IF(EM244="","SIN ESTADO",IF(EO244&lt;&gt;"","PAGA",IF(EN244&gt;0,"VENCIDA",IF(EN244&gt;=-5,"POR VENCER","AL DÍA"))))</f>
        <v/>
      </c>
      <c r="ER244" s="185" t="n"/>
      <c r="ES244" s="119">
        <f>IF(N($H244)&lt;24,"",IF(EM244="","",EM244+31))</f>
        <v/>
      </c>
      <c r="ET244" s="124">
        <f>IF(ES244="","",TODAY()-ES244)</f>
        <v/>
      </c>
      <c r="EU244" s="494" t="n"/>
      <c r="EV244" s="184" t="n"/>
      <c r="EW244" s="184">
        <f>IF(ES244="","SIN ESTADO",IF(EU244&lt;&gt;"","PAGA",IF(ET244&gt;0,"VENCIDA",IF(ET244&gt;=-5,"POR VENCER","AL DÍA"))))</f>
        <v/>
      </c>
      <c r="EX244" s="185" t="n"/>
      <c r="EY244" s="119">
        <f>IF(N($H244)&lt;25,"",IF(ES244="","",ES244+31))</f>
        <v/>
      </c>
      <c r="EZ244" s="124">
        <f>IF(EY244="","",TODAY()-EY244)</f>
        <v/>
      </c>
      <c r="FA244" s="494" t="n"/>
      <c r="FB244" s="184" t="n"/>
      <c r="FC244" s="184">
        <f>IF(EY244="","SIN ESTADO",IF(FA244&lt;&gt;"","PAGA",IF(EZ244&gt;0,"VENCIDA",IF(EZ244&gt;=-5,"POR VENCER","AL DÍA"))))</f>
        <v/>
      </c>
      <c r="FD244" s="185" t="n"/>
      <c r="FE244" s="119">
        <f>IF(N($H244)&lt;26,"",IF(EY244="","",EY244+31))</f>
        <v/>
      </c>
      <c r="FF244" s="124">
        <f>IF(FE244="","",TODAY()-FE244)</f>
        <v/>
      </c>
      <c r="FG244" s="494" t="n"/>
      <c r="FH244" s="184" t="n"/>
      <c r="FI244" s="184">
        <f>IF(FE244="","SIN ESTADO",IF(FG244&lt;&gt;"","PAGA",IF(FF244&gt;0,"VENCIDA",IF(FF244&gt;=-5,"POR VENCER","AL DÍA"))))</f>
        <v/>
      </c>
      <c r="FJ244" s="185" t="n"/>
      <c r="FK244" s="119">
        <f>IF(N($H244)&lt;27,"",IF(FE244="","",FE244+31))</f>
        <v/>
      </c>
      <c r="FL244" s="124">
        <f>IF(FK244="","",TODAY()-FK244)</f>
        <v/>
      </c>
      <c r="FM244" s="494" t="n"/>
      <c r="FN244" s="184" t="n"/>
      <c r="FO244" s="184">
        <f>IF(FK244="","SIN ESTADO",IF(FM244&lt;&gt;"","PAGA",IF(FL244&gt;0,"VENCIDA",IF(FL244&gt;=-5,"POR VENCER","AL DÍA"))))</f>
        <v/>
      </c>
      <c r="FP244" s="185" t="n"/>
      <c r="FQ244" s="119">
        <f>IF(N($H244)&lt;28,"",IF(FK244="","",FK244+31))</f>
        <v/>
      </c>
      <c r="FR244" s="124">
        <f>IF(FQ244="","",TODAY()-FQ244)</f>
        <v/>
      </c>
      <c r="FS244" s="494" t="n"/>
      <c r="FT244" s="184" t="n"/>
      <c r="FU244" s="184">
        <f>IF(FQ244="","SIN ESTADO",IF(FS244&lt;&gt;"","PAGA",IF(FR244&gt;0,"VENCIDA",IF(FR244&gt;=-5,"POR VENCER","AL DÍA"))))</f>
        <v/>
      </c>
      <c r="FV244" s="185" t="n"/>
      <c r="FW244" s="119">
        <f>IF(N($H244)&lt;29,"",IF(FQ244="","",FQ244+31))</f>
        <v/>
      </c>
      <c r="FX244" s="124">
        <f>IF(FW244="","",TODAY()-FW244)</f>
        <v/>
      </c>
      <c r="FY244" s="494" t="n"/>
      <c r="FZ244" s="184" t="n"/>
      <c r="GA244" s="184">
        <f>IF(FW244="","SIN ESTADO",IF(FY244&lt;&gt;"","PAGA",IF(FX244&gt;0,"VENCIDA",IF(FX244&gt;=-5,"POR VENCER","AL DÍA"))))</f>
        <v/>
      </c>
      <c r="GB244" s="185" t="n"/>
      <c r="GC244" s="119">
        <f>IF(N($H244)&lt;30,"",IF(FW244="","",FW244+31))</f>
        <v/>
      </c>
      <c r="GD244" s="124">
        <f>IF(GC244="","",TODAY()-GC244)</f>
        <v/>
      </c>
      <c r="GE244" s="494" t="n"/>
      <c r="GF244" s="184" t="n"/>
      <c r="GG244" s="184">
        <f>IF(GC244="","SIN ESTADO",IF(GE244&lt;&gt;"","PAGA",IF(GD244&gt;0,"VENCIDA",IF(GD244&gt;=-5,"POR VENCER","AL DÍA"))))</f>
        <v/>
      </c>
      <c r="GH244" s="185" t="n"/>
      <c r="GI244" s="119">
        <f>IF(N($H244)&lt;31,"",IF(GC244="","",GC244+31))</f>
        <v/>
      </c>
      <c r="GJ244" s="124">
        <f>IF(GI244="","",TODAY()-GI244)</f>
        <v/>
      </c>
      <c r="GK244" s="494" t="n"/>
      <c r="GL244" s="184" t="n"/>
      <c r="GM244" s="184">
        <f>IF(GI244="","SIN ESTADO",IF(GK244&lt;&gt;"","PAGA",IF(GJ244&gt;0,"VENCIDA",IF(GJ244&gt;=-5,"POR VENCER","AL DÍA"))))</f>
        <v/>
      </c>
      <c r="GN244" s="185" t="n"/>
      <c r="GO244" s="119">
        <f>IF(N($H244)&lt;32,"",IF(GI244="","",GI244+31))</f>
        <v/>
      </c>
      <c r="GP244" s="124">
        <f>IF(GO244="","",TODAY()-GO244)</f>
        <v/>
      </c>
      <c r="GQ244" s="494" t="n"/>
      <c r="GR244" s="184" t="n"/>
      <c r="GS244" s="184">
        <f>IF(GO244="","SIN ESTADO",IF(GQ244&lt;&gt;"","PAGA",IF(GP244&gt;0,"VENCIDA",IF(GP244&gt;=-5,"POR VENCER","AL DÍA"))))</f>
        <v/>
      </c>
      <c r="GT244" s="185" t="n"/>
      <c r="GU244" s="119">
        <f>IF(N($H244)&lt;33,"",IF(GO244="","",GO244+31))</f>
        <v/>
      </c>
      <c r="GV244" s="124">
        <f>IF(GU244="","",TODAY()-GU244)</f>
        <v/>
      </c>
      <c r="GW244" s="494" t="n"/>
      <c r="GX244" s="184" t="n"/>
      <c r="GY244" s="184">
        <f>IF(GU244="","SIN ESTADO",IF(GW244&lt;&gt;"","PAGA",IF(GV244&gt;0,"VENCIDA",IF(GV244&gt;=-5,"POR VENCER","AL DÍA"))))</f>
        <v/>
      </c>
      <c r="GZ244" s="185" t="n"/>
      <c r="HA244" s="119">
        <f>IF(N($H244)&lt;34,"",IF(GU244="","",GU244+31))</f>
        <v/>
      </c>
      <c r="HB244" s="124">
        <f>IF(HA244="","",TODAY()-HA244)</f>
        <v/>
      </c>
      <c r="HC244" s="494" t="n"/>
      <c r="HD244" s="184" t="n"/>
      <c r="HE244" s="184">
        <f>IF(HA244="","SIN ESTADO",IF(HC244&lt;&gt;"","PAGA",IF(HB244&gt;0,"VENCIDA",IF(HB244&gt;=-5,"POR VENCER","AL DÍA"))))</f>
        <v/>
      </c>
      <c r="HF244" s="185" t="n"/>
      <c r="HG244" s="119">
        <f>IF(N($H244)&lt;35,"",IF(HA244="","",HA244+31))</f>
        <v/>
      </c>
      <c r="HH244" s="124">
        <f>IF(HG244="","",TODAY()-HG244)</f>
        <v/>
      </c>
      <c r="HI244" s="494" t="n"/>
      <c r="HJ244" s="184" t="n"/>
      <c r="HK244" s="184">
        <f>IF(HG244="","SIN ESTADO",IF(HI244&lt;&gt;"","PAGA",IF(HH244&gt;0,"VENCIDA",IF(HH244&gt;=-5,"POR VENCER","AL DÍA"))))</f>
        <v/>
      </c>
      <c r="HL244" s="168" t="n"/>
      <c r="HM244" s="119">
        <f>IF(N($H244)&lt;36,"",IF(HG244="","",HG244+31))</f>
        <v/>
      </c>
      <c r="HN244" s="124">
        <f>IF(HM244="","",TODAY()-HM244)</f>
        <v/>
      </c>
      <c r="HO244" s="494" t="n"/>
      <c r="HP244" s="184" t="n"/>
      <c r="HQ244" s="184">
        <f>IF(HM244="","SIN ESTADO",IF(HO244&lt;&gt;"","PAGA",IF(HN244&gt;0,"VENCIDA",IF(HN244&gt;=-5,"POR VENCER","AL DÍA"))))</f>
        <v/>
      </c>
      <c r="HR244" s="168" t="n"/>
      <c r="HS244" s="169">
        <f>N244+T244+Z244+AF244+AL244+AR244+AX244+BD244+BJ244+BP244+BV244+CB244+CH244+CN244+CT244+CZ244+DF244+DL244+DR244+DX244+ED244+EJ244+EP244+EV244+FB244+FH244+FN244+FT244+FZ244+GF244+GL244+GR244+GX244+HD244+HJ244+HP244</f>
        <v/>
      </c>
      <c r="HU244" s="170">
        <f>IFERROR(N($J244),0)</f>
        <v/>
      </c>
      <c r="HW244" s="170">
        <f>SUMPRODUCT((MOD(COLUMN($M244:$HR244)-COLUMN($M244),6)=0)*ISNUMBER($M244:$HR244)*($M244:$HR244&gt;=RESUMEN!$C$26)*($M244:$HR244&lt;=RESUMEN!$C$27)*IFERROR(N($N244:$HS244),0))</f>
        <v/>
      </c>
      <c r="HX244" s="170">
        <f>SUMPRODUCT((MOD(COLUMN($M244:$HR244)-COLUMN($M244),6)=0)*ISNUMBER($M244:$HR244)*($M244:$HR244&gt;=RESUMEN!$C$26)*($M244:$HR244&lt;=RESUMEN!$C$27))</f>
        <v/>
      </c>
    </row>
    <row r="245" ht="15.75" customHeight="1" s="506">
      <c r="B245" s="113">
        <f>VENTAS!A244</f>
        <v/>
      </c>
      <c r="C245" s="236">
        <f>VENTAS!B244</f>
        <v/>
      </c>
      <c r="D245" s="53">
        <f>VENTAS!C244</f>
        <v/>
      </c>
      <c r="E245" s="114">
        <f>VENTAS!D244</f>
        <v/>
      </c>
      <c r="F245" s="114">
        <f>VENTAS!J244</f>
        <v/>
      </c>
      <c r="G245" s="494">
        <f>VENTAS!F244</f>
        <v/>
      </c>
      <c r="H245" s="479">
        <f>VENTAS!K244</f>
        <v/>
      </c>
      <c r="I245" s="479">
        <f>VENTAS!M244</f>
        <v/>
      </c>
      <c r="J245" s="184">
        <f>VENTAS!L244</f>
        <v/>
      </c>
      <c r="K245" s="119">
        <f>IF(N($H245)&lt;1,"",$G245+31)</f>
        <v/>
      </c>
      <c r="L245" s="124">
        <f>IF(K245="","",TODAY()-K245)</f>
        <v/>
      </c>
      <c r="M245" s="469" t="n">
        <v>45924</v>
      </c>
      <c r="N245" s="374" t="n">
        <v>1500000</v>
      </c>
      <c r="O245" s="184">
        <f>IF(K245="","SIN ESTADO",IF(M245&lt;&gt;"","PAGA",IF(L245&gt;0,"VENCIDA",IF(L245&gt;=-5,"POR VENCER","AL DÍA"))))</f>
        <v/>
      </c>
      <c r="P245" s="185" t="inlineStr">
        <is>
          <t>TRANSFERENCIA</t>
        </is>
      </c>
      <c r="Q245" s="119">
        <f>IF(N($H245)&lt;2,"",IF(K245="","",K245+31))</f>
        <v/>
      </c>
      <c r="R245" s="124">
        <f>IF(Q245="","",TODAY()-Q245)</f>
        <v/>
      </c>
      <c r="S245" s="471" t="n">
        <v>45958</v>
      </c>
      <c r="T245" s="184" t="n">
        <v>1000000</v>
      </c>
      <c r="U245" s="184">
        <f>IF(Q245="","SIN ESTADO",IF(S245&lt;&gt;"","PAGA",IF(R245&gt;0,"VENCIDA",IF(R245&gt;=-5,"POR VENCER","AL DÍA"))))</f>
        <v/>
      </c>
      <c r="V245" s="185" t="inlineStr">
        <is>
          <t>TRANSFERENCIA</t>
        </is>
      </c>
      <c r="W245" s="119">
        <f>IF(N($H245)&lt;3,"",IF(Q245="","",Q245+31))</f>
        <v/>
      </c>
      <c r="X245" s="124">
        <f>IF(W245="","",TODAY()-W245)</f>
        <v/>
      </c>
      <c r="Y245" s="471" t="n">
        <v>45979</v>
      </c>
      <c r="Z245" s="184" t="n">
        <v>5000000</v>
      </c>
      <c r="AA245" s="184">
        <f>IF(W245="","SIN ESTADO",IF(Y245&lt;&gt;"","PAGA",IF(X245&gt;0,"VENCIDA",IF(X245&gt;=-5,"POR VENCER","AL DÍA"))))</f>
        <v/>
      </c>
      <c r="AB245" s="185" t="inlineStr">
        <is>
          <t>TRANSFERENCIA</t>
        </is>
      </c>
      <c r="AC245" s="119">
        <f>IF(N($H245)&lt;4,"",IF(W245="","",W245+31))</f>
        <v/>
      </c>
      <c r="AD245" s="124">
        <f>IF(AC245="","",TODAY()-AC245)</f>
        <v/>
      </c>
      <c r="AE245" s="497" t="n">
        <v>46015</v>
      </c>
      <c r="AF245" s="184" t="n">
        <v>1000000</v>
      </c>
      <c r="AG245" s="184">
        <f>IF(AC245="","SIN ESTADO",IF(AE245&lt;&gt;"","PAGA",IF(AD245&gt;0,"VENCIDA",IF(AD245&gt;=-5,"POR VENCER","AL DÍA"))))</f>
        <v/>
      </c>
      <c r="AH245" s="185" t="inlineStr">
        <is>
          <t>TRANSFERENCIA</t>
        </is>
      </c>
      <c r="AI245" s="119">
        <f>IF(N($H245)&lt;5,"",IF(AC245="","",AC245+31))</f>
        <v/>
      </c>
      <c r="AJ245" s="124">
        <f>IF(AI245="","",TODAY()-AI245)</f>
        <v/>
      </c>
      <c r="AK245" s="471" t="n">
        <v>45675</v>
      </c>
      <c r="AL245" s="184" t="n">
        <v>4000000</v>
      </c>
      <c r="AM245" s="184">
        <f>IF(AI245="","SIN ESTADO",IF(AK245&lt;&gt;"","PAGA",IF(AJ245&gt;0,"VENCIDA",IF(AJ245&gt;=-5,"POR VENCER","AL DÍA"))))</f>
        <v/>
      </c>
      <c r="AN245" s="185" t="inlineStr">
        <is>
          <t>TRANSFERENCIA</t>
        </is>
      </c>
      <c r="AO245" s="119">
        <f>IF(N($H245)&lt;6,"",IF(AI245="","",AI245+31))</f>
        <v/>
      </c>
      <c r="AP245" s="124">
        <f>IF(AO245="","",TODAY()-AO245)</f>
        <v/>
      </c>
      <c r="AQ245" s="488" t="n">
        <v>46077</v>
      </c>
      <c r="AR245" s="184" t="n">
        <v>1000000</v>
      </c>
      <c r="AS245" s="184">
        <f>IF(AO245="","SIN ESTADO",IF(AQ245&lt;&gt;"","PAGA",IF(AP245&gt;0,"VENCIDA",IF(AP245&gt;=-5,"POR VENCER","AL DÍA"))))</f>
        <v/>
      </c>
      <c r="AT245" s="185" t="inlineStr">
        <is>
          <t>TRANSFERENCIA</t>
        </is>
      </c>
      <c r="AU245" s="119">
        <f>IF(N($H245)&lt;7,"",IF(AO245="","",AO245+31))</f>
        <v/>
      </c>
      <c r="AV245" s="124">
        <f>IF(AU245="","",TODAY()-AU245)</f>
        <v/>
      </c>
      <c r="AW245" s="471" t="n">
        <v>46104</v>
      </c>
      <c r="AX245" s="184" t="n">
        <v>1000000</v>
      </c>
      <c r="AY245" s="184">
        <f>IF(AU245="","SIN ESTADO",IF(AW245&lt;&gt;"","PAGA",IF(AV245&gt;0,"VENCIDA",IF(AV245&gt;=-5,"POR VENCER","AL DÍA"))))</f>
        <v/>
      </c>
      <c r="AZ245" s="185" t="inlineStr">
        <is>
          <t>TRANSFERENCIA</t>
        </is>
      </c>
      <c r="BA245" s="119">
        <f>IF(N($H245)&lt;8,"",IF(AU245="","",AU245+31))</f>
        <v/>
      </c>
      <c r="BB245" s="124">
        <f>IF(BA245="","",TODAY()-BA245)</f>
        <v/>
      </c>
      <c r="BC245" s="494" t="n">
        <v>46135</v>
      </c>
      <c r="BD245" s="184" t="n">
        <v>1000000</v>
      </c>
      <c r="BE245" s="184">
        <f>IF(BA245="","SIN ESTADO",IF(BC245&lt;&gt;"","PAGA",IF(BB245&gt;0,"VENCIDA",IF(BB245&gt;=-5,"POR VENCER","AL DÍA"))))</f>
        <v/>
      </c>
      <c r="BF245" s="185" t="inlineStr">
        <is>
          <t>TRANSFERENCIA</t>
        </is>
      </c>
      <c r="BG245" s="119">
        <f>IF(N($H245)&lt;9,"",IF(BA245="","",BA245+31))</f>
        <v/>
      </c>
      <c r="BH245" s="124">
        <f>IF(BG245="","",TODAY()-BG245)</f>
        <v/>
      </c>
      <c r="BI245" s="494" t="n">
        <v>46137</v>
      </c>
      <c r="BJ245" s="184" t="n">
        <v>8500000</v>
      </c>
      <c r="BK245" s="184">
        <f>IF(BG245="","SIN ESTADO",IF(BI245&lt;&gt;"","PAGA",IF(BH245&gt;0,"VENCIDA",IF(BH245&gt;=-5,"POR VENCER","AL DÍA"))))</f>
        <v/>
      </c>
      <c r="BL245" s="185" t="n"/>
      <c r="BM245" s="119">
        <f>IF(N($H245)&lt;10,"",IF(BG245="","",BG245+31))</f>
        <v/>
      </c>
      <c r="BN245" s="124">
        <f>IF(BM245="","",TODAY()-BM245)</f>
        <v/>
      </c>
      <c r="BO245" s="494" t="n"/>
      <c r="BP245" s="184" t="n"/>
      <c r="BQ245" s="184">
        <f>IF(BM245="","SIN ESTADO",IF(BO245&lt;&gt;"","PAGA",IF(BN245&gt;0,"VENCIDA",IF(BN245&gt;=-5,"POR VENCER","AL DÍA"))))</f>
        <v/>
      </c>
      <c r="BR245" s="185" t="n"/>
      <c r="BS245" s="119">
        <f>IF(N($H245)&lt;11,"",IF(BM245="","",BM245+31))</f>
        <v/>
      </c>
      <c r="BT245" s="124">
        <f>IF(BS245="","",TODAY()-BS245)</f>
        <v/>
      </c>
      <c r="BU245" s="494" t="n"/>
      <c r="BV245" s="184" t="n"/>
      <c r="BW245" s="184">
        <f>IF(BS245="","SIN ESTADO",IF(BU245&lt;&gt;"","PAGA",IF(BT245&gt;0,"VENCIDA",IF(BT245&gt;=-5,"POR VENCER","AL DÍA"))))</f>
        <v/>
      </c>
      <c r="BX245" s="185" t="n"/>
      <c r="BY245" s="119">
        <f>IF(N($H245)&lt;12,"",IF(BS245="","",BS245+31))</f>
        <v/>
      </c>
      <c r="BZ245" s="124">
        <f>IF(BY245="","",TODAY()-BY245)</f>
        <v/>
      </c>
      <c r="CA245" s="494" t="n"/>
      <c r="CB245" s="184" t="n"/>
      <c r="CC245" s="184">
        <f>IF(BY245="","SIN ESTADO",IF(CA245&lt;&gt;"","PAGA",IF(BZ245&gt;0,"VENCIDA",IF(BZ245&gt;=-5,"POR VENCER","AL DÍA"))))</f>
        <v/>
      </c>
      <c r="CD245" s="185" t="n"/>
      <c r="CE245" s="119">
        <f>IF(N($H245)&lt;13,"",IF(BY245="","",BY245+31))</f>
        <v/>
      </c>
      <c r="CF245" s="124">
        <f>IF(CE245="","",TODAY()-CE245)</f>
        <v/>
      </c>
      <c r="CG245" s="494" t="n"/>
      <c r="CH245" s="184" t="n"/>
      <c r="CI245" s="184">
        <f>IF(CE245="","SIN ESTADO",IF(CG245&lt;&gt;"","PAGA",IF(CF245&gt;0,"VENCIDA",IF(CF245&gt;=-5,"POR VENCER","AL DÍA"))))</f>
        <v/>
      </c>
      <c r="CJ245" s="185" t="n"/>
      <c r="CK245" s="119">
        <f>IF(N($H245)&lt;14,"",IF(CE245="","",CE245+31))</f>
        <v/>
      </c>
      <c r="CL245" s="124">
        <f>IF(CK245="","",TODAY()-CK245)</f>
        <v/>
      </c>
      <c r="CM245" s="494" t="n"/>
      <c r="CN245" s="184" t="n"/>
      <c r="CO245" s="184">
        <f>IF(CK245="","SIN ESTADO",IF(CM245&lt;&gt;"","PAGA",IF(CL245&gt;0,"VENCIDA",IF(CL245&gt;=-5,"POR VENCER","AL DÍA"))))</f>
        <v/>
      </c>
      <c r="CP245" s="185" t="n"/>
      <c r="CQ245" s="119">
        <f>IF(N($H245)&lt;15,"",IF(CK245="","",CK245+31))</f>
        <v/>
      </c>
      <c r="CR245" s="124">
        <f>IF(CQ245="","",TODAY()-CQ245)</f>
        <v/>
      </c>
      <c r="CS245" s="494" t="n"/>
      <c r="CT245" s="184" t="n"/>
      <c r="CU245" s="184">
        <f>IF(CQ245="","SIN ESTADO",IF(CS245&lt;&gt;"","PAGA",IF(CR245&gt;0,"VENCIDA",IF(CR245&gt;=-5,"POR VENCER","AL DÍA"))))</f>
        <v/>
      </c>
      <c r="CV245" s="185" t="n"/>
      <c r="CW245" s="119">
        <f>IF(N($H245)&lt;16,"",IF(CQ245="","",CQ245+31))</f>
        <v/>
      </c>
      <c r="CX245" s="124">
        <f>IF(CW245="","",TODAY()-CW245)</f>
        <v/>
      </c>
      <c r="CY245" s="494" t="n"/>
      <c r="CZ245" s="184" t="n"/>
      <c r="DA245" s="184">
        <f>IF(CW245="","SIN ESTADO",IF(CY245&lt;&gt;"","PAGA",IF(CX245&gt;0,"VENCIDA",IF(CX245&gt;=-5,"POR VENCER","AL DÍA"))))</f>
        <v/>
      </c>
      <c r="DB245" s="185" t="n"/>
      <c r="DC245" s="119">
        <f>IF(N($H245)&lt;17,"",IF(CW245="","",CW245+31))</f>
        <v/>
      </c>
      <c r="DD245" s="124">
        <f>IF(DC245="","",TODAY()-DC245)</f>
        <v/>
      </c>
      <c r="DE245" s="494" t="n"/>
      <c r="DF245" s="184" t="n"/>
      <c r="DG245" s="184">
        <f>IF(DC245="","SIN ESTADO",IF(DE245&lt;&gt;"","PAGA",IF(DD245&gt;0,"VENCIDA",IF(DD245&gt;=-5,"POR VENCER","AL DÍA"))))</f>
        <v/>
      </c>
      <c r="DH245" s="185" t="n"/>
      <c r="DI245" s="119">
        <f>IF(N($H245)&lt;18,"",IF(DC245="","",DC245+31))</f>
        <v/>
      </c>
      <c r="DJ245" s="124">
        <f>IF(DI245="","",TODAY()-DI245)</f>
        <v/>
      </c>
      <c r="DK245" s="494" t="n"/>
      <c r="DL245" s="184" t="n"/>
      <c r="DM245" s="184">
        <f>IF(DI245="","SIN ESTADO",IF(DK245&lt;&gt;"","PAGA",IF(DJ245&gt;0,"VENCIDA",IF(DJ245&gt;=-5,"POR VENCER","AL DÍA"))))</f>
        <v/>
      </c>
      <c r="DN245" s="185" t="n"/>
      <c r="DO245" s="119">
        <f>IF(N($H245)&lt;19,"",IF(DI245="","",DI245+31))</f>
        <v/>
      </c>
      <c r="DP245" s="124">
        <f>IF(DO245="","",TODAY()-DO245)</f>
        <v/>
      </c>
      <c r="DQ245" s="494" t="n"/>
      <c r="DR245" s="184" t="n"/>
      <c r="DS245" s="184">
        <f>IF(DO245="","SIN ESTADO",IF(DQ245&lt;&gt;"","PAGA",IF(DP245&gt;0,"VENCIDA",IF(DP245&gt;=-5,"POR VENCER","AL DÍA"))))</f>
        <v/>
      </c>
      <c r="DT245" s="185" t="n"/>
      <c r="DU245" s="119">
        <f>IF(N($H245)&lt;20,"",IF(DO245="","",DO245+31))</f>
        <v/>
      </c>
      <c r="DV245" s="124">
        <f>IF(DU245="","",TODAY()-DU245)</f>
        <v/>
      </c>
      <c r="DW245" s="494" t="n"/>
      <c r="DX245" s="184" t="n"/>
      <c r="DY245" s="184">
        <f>IF(DU245="","SIN ESTADO",IF(DW245&lt;&gt;"","PAGA",IF(DV245&gt;0,"VENCIDA",IF(DV245&gt;=-5,"POR VENCER","AL DÍA"))))</f>
        <v/>
      </c>
      <c r="DZ245" s="185" t="n"/>
      <c r="EA245" s="119">
        <f>IF(N($H245)&lt;21,"",IF(DU245="","",DU245+31))</f>
        <v/>
      </c>
      <c r="EB245" s="124">
        <f>IF(EA245="","",TODAY()-EA245)</f>
        <v/>
      </c>
      <c r="EC245" s="494" t="n"/>
      <c r="ED245" s="184" t="n"/>
      <c r="EE245" s="184">
        <f>IF(EA245="","SIN ESTADO",IF(EC245&lt;&gt;"","PAGA",IF(EB245&gt;0,"VENCIDA",IF(EB245&gt;=-5,"POR VENCER","AL DÍA"))))</f>
        <v/>
      </c>
      <c r="EF245" s="185" t="n"/>
      <c r="EG245" s="119">
        <f>IF(N($H245)&lt;22,"",IF(EA245="","",EA245+31))</f>
        <v/>
      </c>
      <c r="EH245" s="124">
        <f>IF(EG245="","",TODAY()-EG245)</f>
        <v/>
      </c>
      <c r="EI245" s="494" t="n"/>
      <c r="EJ245" s="184" t="n"/>
      <c r="EK245" s="184">
        <f>IF(EG245="","SIN ESTADO",IF(EI245&lt;&gt;"","PAGA",IF(EH245&gt;0,"VENCIDA",IF(EH245&gt;=-5,"POR VENCER","AL DÍA"))))</f>
        <v/>
      </c>
      <c r="EL245" s="185" t="n"/>
      <c r="EM245" s="119">
        <f>IF(N($H245)&lt;23,"",IF(EG245="","",EG245+31))</f>
        <v/>
      </c>
      <c r="EN245" s="124">
        <f>IF(EM245="","",TODAY()-EM245)</f>
        <v/>
      </c>
      <c r="EO245" s="494" t="n"/>
      <c r="EP245" s="184" t="n"/>
      <c r="EQ245" s="184">
        <f>IF(EM245="","SIN ESTADO",IF(EO245&lt;&gt;"","PAGA",IF(EN245&gt;0,"VENCIDA",IF(EN245&gt;=-5,"POR VENCER","AL DÍA"))))</f>
        <v/>
      </c>
      <c r="ER245" s="185" t="n"/>
      <c r="ES245" s="119">
        <f>IF(N($H245)&lt;24,"",IF(EM245="","",EM245+31))</f>
        <v/>
      </c>
      <c r="ET245" s="124">
        <f>IF(ES245="","",TODAY()-ES245)</f>
        <v/>
      </c>
      <c r="EU245" s="494" t="n"/>
      <c r="EV245" s="184" t="n"/>
      <c r="EW245" s="184">
        <f>IF(ES245="","SIN ESTADO",IF(EU245&lt;&gt;"","PAGA",IF(ET245&gt;0,"VENCIDA",IF(ET245&gt;=-5,"POR VENCER","AL DÍA"))))</f>
        <v/>
      </c>
      <c r="EX245" s="185" t="n"/>
      <c r="EY245" s="119">
        <f>IF(N($H245)&lt;25,"",IF(ES245="","",ES245+31))</f>
        <v/>
      </c>
      <c r="EZ245" s="124">
        <f>IF(EY245="","",TODAY()-EY245)</f>
        <v/>
      </c>
      <c r="FA245" s="494" t="n"/>
      <c r="FB245" s="184" t="n"/>
      <c r="FC245" s="184">
        <f>IF(EY245="","SIN ESTADO",IF(FA245&lt;&gt;"","PAGA",IF(EZ245&gt;0,"VENCIDA",IF(EZ245&gt;=-5,"POR VENCER","AL DÍA"))))</f>
        <v/>
      </c>
      <c r="FD245" s="185" t="n"/>
      <c r="FE245" s="119">
        <f>IF(N($H245)&lt;26,"",IF(EY245="","",EY245+31))</f>
        <v/>
      </c>
      <c r="FF245" s="124">
        <f>IF(FE245="","",TODAY()-FE245)</f>
        <v/>
      </c>
      <c r="FG245" s="494" t="n"/>
      <c r="FH245" s="184" t="n"/>
      <c r="FI245" s="184">
        <f>IF(FE245="","SIN ESTADO",IF(FG245&lt;&gt;"","PAGA",IF(FF245&gt;0,"VENCIDA",IF(FF245&gt;=-5,"POR VENCER","AL DÍA"))))</f>
        <v/>
      </c>
      <c r="FJ245" s="185" t="n"/>
      <c r="FK245" s="119">
        <f>IF(N($H245)&lt;27,"",IF(FE245="","",FE245+31))</f>
        <v/>
      </c>
      <c r="FL245" s="124">
        <f>IF(FK245="","",TODAY()-FK245)</f>
        <v/>
      </c>
      <c r="FM245" s="494" t="n"/>
      <c r="FN245" s="184" t="n"/>
      <c r="FO245" s="184">
        <f>IF(FK245="","SIN ESTADO",IF(FM245&lt;&gt;"","PAGA",IF(FL245&gt;0,"VENCIDA",IF(FL245&gt;=-5,"POR VENCER","AL DÍA"))))</f>
        <v/>
      </c>
      <c r="FP245" s="185" t="n"/>
      <c r="FQ245" s="119">
        <f>IF(N($H245)&lt;28,"",IF(FK245="","",FK245+31))</f>
        <v/>
      </c>
      <c r="FR245" s="124">
        <f>IF(FQ245="","",TODAY()-FQ245)</f>
        <v/>
      </c>
      <c r="FS245" s="494" t="n"/>
      <c r="FT245" s="184" t="n"/>
      <c r="FU245" s="184">
        <f>IF(FQ245="","SIN ESTADO",IF(FS245&lt;&gt;"","PAGA",IF(FR245&gt;0,"VENCIDA",IF(FR245&gt;=-5,"POR VENCER","AL DÍA"))))</f>
        <v/>
      </c>
      <c r="FV245" s="185" t="n"/>
      <c r="FW245" s="119">
        <f>IF(N($H245)&lt;29,"",IF(FQ245="","",FQ245+31))</f>
        <v/>
      </c>
      <c r="FX245" s="124">
        <f>IF(FW245="","",TODAY()-FW245)</f>
        <v/>
      </c>
      <c r="FY245" s="494" t="n"/>
      <c r="FZ245" s="184" t="n"/>
      <c r="GA245" s="184">
        <f>IF(FW245="","SIN ESTADO",IF(FY245&lt;&gt;"","PAGA",IF(FX245&gt;0,"VENCIDA",IF(FX245&gt;=-5,"POR VENCER","AL DÍA"))))</f>
        <v/>
      </c>
      <c r="GB245" s="185" t="n"/>
      <c r="GC245" s="119">
        <f>IF(N($H245)&lt;30,"",IF(FW245="","",FW245+31))</f>
        <v/>
      </c>
      <c r="GD245" s="124">
        <f>IF(GC245="","",TODAY()-GC245)</f>
        <v/>
      </c>
      <c r="GE245" s="494" t="n"/>
      <c r="GF245" s="184" t="n"/>
      <c r="GG245" s="184">
        <f>IF(GC245="","SIN ESTADO",IF(GE245&lt;&gt;"","PAGA",IF(GD245&gt;0,"VENCIDA",IF(GD245&gt;=-5,"POR VENCER","AL DÍA"))))</f>
        <v/>
      </c>
      <c r="GH245" s="185" t="n"/>
      <c r="GI245" s="119">
        <f>IF(N($H245)&lt;31,"",IF(GC245="","",GC245+31))</f>
        <v/>
      </c>
      <c r="GJ245" s="124">
        <f>IF(GI245="","",TODAY()-GI245)</f>
        <v/>
      </c>
      <c r="GK245" s="494" t="n"/>
      <c r="GL245" s="184" t="n"/>
      <c r="GM245" s="184">
        <f>IF(GI245="","SIN ESTADO",IF(GK245&lt;&gt;"","PAGA",IF(GJ245&gt;0,"VENCIDA",IF(GJ245&gt;=-5,"POR VENCER","AL DÍA"))))</f>
        <v/>
      </c>
      <c r="GN245" s="185" t="n"/>
      <c r="GO245" s="119">
        <f>IF(N($H245)&lt;32,"",IF(GI245="","",GI245+31))</f>
        <v/>
      </c>
      <c r="GP245" s="124">
        <f>IF(GO245="","",TODAY()-GO245)</f>
        <v/>
      </c>
      <c r="GQ245" s="494" t="n"/>
      <c r="GR245" s="184" t="n"/>
      <c r="GS245" s="184">
        <f>IF(GO245="","SIN ESTADO",IF(GQ245&lt;&gt;"","PAGA",IF(GP245&gt;0,"VENCIDA",IF(GP245&gt;=-5,"POR VENCER","AL DÍA"))))</f>
        <v/>
      </c>
      <c r="GT245" s="185" t="n"/>
      <c r="GU245" s="119">
        <f>IF(N($H245)&lt;33,"",IF(GO245="","",GO245+31))</f>
        <v/>
      </c>
      <c r="GV245" s="124">
        <f>IF(GU245="","",TODAY()-GU245)</f>
        <v/>
      </c>
      <c r="GW245" s="494" t="n"/>
      <c r="GX245" s="184" t="n"/>
      <c r="GY245" s="184">
        <f>IF(GU245="","SIN ESTADO",IF(GW245&lt;&gt;"","PAGA",IF(GV245&gt;0,"VENCIDA",IF(GV245&gt;=-5,"POR VENCER","AL DÍA"))))</f>
        <v/>
      </c>
      <c r="GZ245" s="185" t="n"/>
      <c r="HA245" s="119">
        <f>IF(N($H245)&lt;34,"",IF(GU245="","",GU245+31))</f>
        <v/>
      </c>
      <c r="HB245" s="124">
        <f>IF(HA245="","",TODAY()-HA245)</f>
        <v/>
      </c>
      <c r="HC245" s="494" t="n"/>
      <c r="HD245" s="184" t="n"/>
      <c r="HE245" s="184">
        <f>IF(HA245="","SIN ESTADO",IF(HC245&lt;&gt;"","PAGA",IF(HB245&gt;0,"VENCIDA",IF(HB245&gt;=-5,"POR VENCER","AL DÍA"))))</f>
        <v/>
      </c>
      <c r="HF245" s="185" t="n"/>
      <c r="HG245" s="119">
        <f>IF(N($H245)&lt;35,"",IF(HA245="","",HA245+31))</f>
        <v/>
      </c>
      <c r="HH245" s="124">
        <f>IF(HG245="","",TODAY()-HG245)</f>
        <v/>
      </c>
      <c r="HI245" s="494" t="n"/>
      <c r="HJ245" s="184" t="n"/>
      <c r="HK245" s="184">
        <f>IF(HG245="","SIN ESTADO",IF(HI245&lt;&gt;"","PAGA",IF(HH245&gt;0,"VENCIDA",IF(HH245&gt;=-5,"POR VENCER","AL DÍA"))))</f>
        <v/>
      </c>
      <c r="HL245" s="168" t="n"/>
      <c r="HM245" s="119">
        <f>IF(N($H245)&lt;36,"",IF(HG245="","",HG245+31))</f>
        <v/>
      </c>
      <c r="HN245" s="124">
        <f>IF(HM245="","",TODAY()-HM245)</f>
        <v/>
      </c>
      <c r="HO245" s="494" t="n"/>
      <c r="HP245" s="184" t="n"/>
      <c r="HQ245" s="184">
        <f>IF(HM245="","SIN ESTADO",IF(HO245&lt;&gt;"","PAGA",IF(HN245&gt;0,"VENCIDA",IF(HN245&gt;=-5,"POR VENCER","AL DÍA"))))</f>
        <v/>
      </c>
      <c r="HR245" s="168" t="n"/>
      <c r="HS245" s="169">
        <f>N245+T245+Z245+AF245+AL245+AR245+AX245+BD245+BJ245+BP245+BV245+CB245+CH245+CN245+CT245+CZ245+DF245+DL245+DR245+DX245+ED245+EJ245+EP245+EV245+FB245+FH245+FN245+FT245+FZ245+GF245+GL245+GR245+GX245+HD245+HJ245+HP245</f>
        <v/>
      </c>
      <c r="HU245" s="170">
        <f>IFERROR(N($J245),0)</f>
        <v/>
      </c>
      <c r="HW245" s="170">
        <f>SUMPRODUCT((MOD(COLUMN($M245:$HR245)-COLUMN($M245),6)=0)*ISNUMBER($M245:$HR245)*($M245:$HR245&gt;=RESUMEN!$C$26)*($M245:$HR245&lt;=RESUMEN!$C$27)*IFERROR(N($N245:$HS245),0))</f>
        <v/>
      </c>
      <c r="HX245" s="170">
        <f>SUMPRODUCT((MOD(COLUMN($M245:$HR245)-COLUMN($M245),6)=0)*ISNUMBER($M245:$HR245)*($M245:$HR245&gt;=RESUMEN!$C$26)*($M245:$HR245&lt;=RESUMEN!$C$27))</f>
        <v/>
      </c>
    </row>
    <row r="246" ht="15.75" customHeight="1" s="506">
      <c r="B246" s="113">
        <f>VENTAS!A245</f>
        <v/>
      </c>
      <c r="C246" s="236">
        <f>VENTAS!B245</f>
        <v/>
      </c>
      <c r="D246" s="53">
        <f>VENTAS!C245</f>
        <v/>
      </c>
      <c r="E246" s="114">
        <f>VENTAS!D245</f>
        <v/>
      </c>
      <c r="F246" s="114">
        <f>VENTAS!J245</f>
        <v/>
      </c>
      <c r="G246" s="494">
        <f>VENTAS!F245</f>
        <v/>
      </c>
      <c r="H246" s="479">
        <f>VENTAS!K245</f>
        <v/>
      </c>
      <c r="I246" s="479">
        <f>VENTAS!M245</f>
        <v/>
      </c>
      <c r="J246" s="184">
        <f>VENTAS!L245</f>
        <v/>
      </c>
      <c r="K246" s="119">
        <f>IF(N($H246)&lt;1,"",$G246+31)</f>
        <v/>
      </c>
      <c r="L246" s="124">
        <f>IF(K246="","",TODAY()-K246)</f>
        <v/>
      </c>
      <c r="M246" s="494" t="n">
        <v>46183</v>
      </c>
      <c r="N246" s="374" t="n">
        <v>916000</v>
      </c>
      <c r="O246" s="184">
        <f>IF(K246="","SIN ESTADO",IF(M246&lt;&gt;"","PAGA",IF(L246&gt;0,"VENCIDA",IF(L246&gt;=-5,"POR VENCER","AL DÍA"))))</f>
        <v/>
      </c>
      <c r="P246" s="185" t="inlineStr">
        <is>
          <t>TRANSFERENCIA</t>
        </is>
      </c>
      <c r="Q246" s="119">
        <f>IF(N($H246)&lt;2,"",IF(K246="","",K246+31))</f>
        <v/>
      </c>
      <c r="R246" s="124">
        <f>IF(Q246="","",TODAY()-Q246)</f>
        <v/>
      </c>
      <c r="S246" s="494" t="n">
        <v>46206</v>
      </c>
      <c r="T246" s="184" t="n">
        <v>958400</v>
      </c>
      <c r="U246" s="184">
        <f>IF(Q246="","SIN ESTADO",IF(S246&lt;&gt;"","PAGA",IF(R246&gt;0,"VENCIDA",IF(R246&gt;=-5,"POR VENCER","AL DÍA"))))</f>
        <v/>
      </c>
      <c r="V246" s="185" t="inlineStr">
        <is>
          <t>TRANSFERENCIA</t>
        </is>
      </c>
      <c r="W246" s="119">
        <f>IF(N($H246)&lt;3,"",IF(Q246="","",Q246+31))</f>
        <v/>
      </c>
      <c r="X246" s="124">
        <f>IF(W246="","",TODAY()-W246)</f>
        <v/>
      </c>
      <c r="Y246" s="494" t="n">
        <v>46228</v>
      </c>
      <c r="Z246" s="184" t="n">
        <v>1000000</v>
      </c>
      <c r="AA246" s="184">
        <f>IF(W246="","SIN ESTADO",IF(Y246&lt;&gt;"","PAGA",IF(X246&gt;0,"VENCIDA",IF(X246&gt;=-5,"POR VENCER","AL DÍA"))))</f>
        <v/>
      </c>
      <c r="AB246" s="185" t="inlineStr">
        <is>
          <t>TRANSFERENCIA</t>
        </is>
      </c>
      <c r="AC246" s="119">
        <f>IF(N($H246)&lt;4,"",IF(W246="","",W246+31))</f>
        <v/>
      </c>
      <c r="AD246" s="124">
        <f>IF(AC246="","",TODAY()-AC246)</f>
        <v/>
      </c>
      <c r="AE246" s="494" t="n">
        <v>46233</v>
      </c>
      <c r="AF246" s="184" t="n">
        <v>950000</v>
      </c>
      <c r="AG246" s="184">
        <f>IF(AC246="","SIN ESTADO",IF(AE246&lt;&gt;"","PAGA",IF(AD246&gt;0,"VENCIDA",IF(AD246&gt;=-5,"POR VENCER","AL DÍA"))))</f>
        <v/>
      </c>
      <c r="AH246" s="185" t="inlineStr">
        <is>
          <t>TRANSFERENCIA</t>
        </is>
      </c>
      <c r="AI246" s="119">
        <f>IF(N($H246)&lt;5,"",IF(AC246="","",AC246+31))</f>
        <v/>
      </c>
      <c r="AJ246" s="124">
        <f>IF(AI246="","",TODAY()-AI246)</f>
        <v/>
      </c>
      <c r="AK246" s="494" t="n">
        <v>46282</v>
      </c>
      <c r="AL246" s="184" t="n">
        <v>1000000</v>
      </c>
      <c r="AM246" s="184">
        <f>IF(AI246="","SIN ESTADO",IF(AK246&lt;&gt;"","PAGA",IF(AJ246&gt;0,"VENCIDA",IF(AJ246&gt;=-5,"POR VENCER","AL DÍA"))))</f>
        <v/>
      </c>
      <c r="AN246" s="185" t="inlineStr">
        <is>
          <t>TRANSFERENCIA</t>
        </is>
      </c>
      <c r="AO246" s="119">
        <f>IF(N($H246)&lt;6,"",IF(AI246="","",AI246+31))</f>
        <v/>
      </c>
      <c r="AP246" s="124">
        <f>IF(AO246="","",TODAY()-AO246)</f>
        <v/>
      </c>
      <c r="AQ246" s="270" t="n"/>
      <c r="AR246" s="184" t="n"/>
      <c r="AS246" s="184">
        <f>IF(AO246="","SIN ESTADO",IF(AQ246&lt;&gt;"","PAGA",IF(AP246&gt;0,"VENCIDA",IF(AP246&gt;=-5,"POR VENCER","AL DÍA"))))</f>
        <v/>
      </c>
      <c r="AT246" s="185" t="n"/>
      <c r="AU246" s="119">
        <f>IF(N($H246)&lt;7,"",IF(AO246="","",AO246+31))</f>
        <v/>
      </c>
      <c r="AV246" s="124">
        <f>IF(AU246="","",TODAY()-AU246)</f>
        <v/>
      </c>
      <c r="AW246" s="494" t="n"/>
      <c r="AX246" s="184" t="n"/>
      <c r="AY246" s="184">
        <f>IF(AU246="","SIN ESTADO",IF(AW246&lt;&gt;"","PAGA",IF(AV246&gt;0,"VENCIDA",IF(AV246&gt;=-5,"POR VENCER","AL DÍA"))))</f>
        <v/>
      </c>
      <c r="AZ246" s="185" t="n"/>
      <c r="BA246" s="119">
        <f>IF(N($H246)&lt;8,"",IF(AU246="","",AU246+31))</f>
        <v/>
      </c>
      <c r="BB246" s="124">
        <f>IF(BA246="","",TODAY()-BA246)</f>
        <v/>
      </c>
      <c r="BC246" s="494" t="n"/>
      <c r="BD246" s="184" t="n"/>
      <c r="BE246" s="184">
        <f>IF(BA246="","SIN ESTADO",IF(BC246&lt;&gt;"","PAGA",IF(BB246&gt;0,"VENCIDA",IF(BB246&gt;=-5,"POR VENCER","AL DÍA"))))</f>
        <v/>
      </c>
      <c r="BF246" s="185" t="n"/>
      <c r="BG246" s="119">
        <f>IF(N($H246)&lt;9,"",IF(BA246="","",BA246+31))</f>
        <v/>
      </c>
      <c r="BH246" s="124">
        <f>IF(BG246="","",TODAY()-BG246)</f>
        <v/>
      </c>
      <c r="BI246" s="494" t="n"/>
      <c r="BJ246" s="184" t="n"/>
      <c r="BK246" s="184">
        <f>IF(BG246="","SIN ESTADO",IF(BI246&lt;&gt;"","PAGA",IF(BH246&gt;0,"VENCIDA",IF(BH246&gt;=-5,"POR VENCER","AL DÍA"))))</f>
        <v/>
      </c>
      <c r="BL246" s="185" t="n"/>
      <c r="BM246" s="119">
        <f>IF(N($H246)&lt;10,"",IF(BG246="","",BG246+31))</f>
        <v/>
      </c>
      <c r="BN246" s="124">
        <f>IF(BM246="","",TODAY()-BM246)</f>
        <v/>
      </c>
      <c r="BO246" s="494" t="n"/>
      <c r="BP246" s="184" t="n"/>
      <c r="BQ246" s="184">
        <f>IF(BM246="","SIN ESTADO",IF(BO246&lt;&gt;"","PAGA",IF(BN246&gt;0,"VENCIDA",IF(BN246&gt;=-5,"POR VENCER","AL DÍA"))))</f>
        <v/>
      </c>
      <c r="BR246" s="185" t="n"/>
      <c r="BS246" s="119">
        <f>IF(N($H246)&lt;11,"",IF(BM246="","",BM246+31))</f>
        <v/>
      </c>
      <c r="BT246" s="124">
        <f>IF(BS246="","",TODAY()-BS246)</f>
        <v/>
      </c>
      <c r="BU246" s="494" t="n"/>
      <c r="BV246" s="184" t="n"/>
      <c r="BW246" s="184">
        <f>IF(BS246="","SIN ESTADO",IF(BU246&lt;&gt;"","PAGA",IF(BT246&gt;0,"VENCIDA",IF(BT246&gt;=-5,"POR VENCER","AL DÍA"))))</f>
        <v/>
      </c>
      <c r="BX246" s="185" t="n"/>
      <c r="BY246" s="119">
        <f>IF(N($H246)&lt;12,"",IF(BS246="","",BS246+31))</f>
        <v/>
      </c>
      <c r="BZ246" s="124">
        <f>IF(BY246="","",TODAY()-BY246)</f>
        <v/>
      </c>
      <c r="CA246" s="494" t="n"/>
      <c r="CB246" s="184" t="n"/>
      <c r="CC246" s="184">
        <f>IF(BY246="","SIN ESTADO",IF(CA246&lt;&gt;"","PAGA",IF(BZ246&gt;0,"VENCIDA",IF(BZ246&gt;=-5,"POR VENCER","AL DÍA"))))</f>
        <v/>
      </c>
      <c r="CD246" s="185" t="n"/>
      <c r="CE246" s="119">
        <f>IF(N($H246)&lt;13,"",IF(BY246="","",BY246+31))</f>
        <v/>
      </c>
      <c r="CF246" s="124">
        <f>IF(CE246="","",TODAY()-CE246)</f>
        <v/>
      </c>
      <c r="CG246" s="494" t="n"/>
      <c r="CH246" s="184" t="n"/>
      <c r="CI246" s="184">
        <f>IF(CE246="","SIN ESTADO",IF(CG246&lt;&gt;"","PAGA",IF(CF246&gt;0,"VENCIDA",IF(CF246&gt;=-5,"POR VENCER","AL DÍA"))))</f>
        <v/>
      </c>
      <c r="CJ246" s="185" t="n"/>
      <c r="CK246" s="119">
        <f>IF(N($H246)&lt;14,"",IF(CE246="","",CE246+31))</f>
        <v/>
      </c>
      <c r="CL246" s="124">
        <f>IF(CK246="","",TODAY()-CK246)</f>
        <v/>
      </c>
      <c r="CM246" s="494" t="n"/>
      <c r="CN246" s="184" t="n"/>
      <c r="CO246" s="184">
        <f>IF(CK246="","SIN ESTADO",IF(CM246&lt;&gt;"","PAGA",IF(CL246&gt;0,"VENCIDA",IF(CL246&gt;=-5,"POR VENCER","AL DÍA"))))</f>
        <v/>
      </c>
      <c r="CP246" s="185" t="n"/>
      <c r="CQ246" s="119">
        <f>IF(N($H246)&lt;15,"",IF(CK246="","",CK246+31))</f>
        <v/>
      </c>
      <c r="CR246" s="124">
        <f>IF(CQ246="","",TODAY()-CQ246)</f>
        <v/>
      </c>
      <c r="CS246" s="494" t="n"/>
      <c r="CT246" s="184" t="n"/>
      <c r="CU246" s="184">
        <f>IF(CQ246="","SIN ESTADO",IF(CS246&lt;&gt;"","PAGA",IF(CR246&gt;0,"VENCIDA",IF(CR246&gt;=-5,"POR VENCER","AL DÍA"))))</f>
        <v/>
      </c>
      <c r="CV246" s="185" t="n"/>
      <c r="CW246" s="119">
        <f>IF(N($H246)&lt;16,"",IF(CQ246="","",CQ246+31))</f>
        <v/>
      </c>
      <c r="CX246" s="124">
        <f>IF(CW246="","",TODAY()-CW246)</f>
        <v/>
      </c>
      <c r="CY246" s="494" t="n"/>
      <c r="CZ246" s="184" t="n"/>
      <c r="DA246" s="184">
        <f>IF(CW246="","SIN ESTADO",IF(CY246&lt;&gt;"","PAGA",IF(CX246&gt;0,"VENCIDA",IF(CX246&gt;=-5,"POR VENCER","AL DÍA"))))</f>
        <v/>
      </c>
      <c r="DB246" s="185" t="n"/>
      <c r="DC246" s="119">
        <f>IF(N($H246)&lt;17,"",IF(CW246="","",CW246+31))</f>
        <v/>
      </c>
      <c r="DD246" s="124">
        <f>IF(DC246="","",TODAY()-DC246)</f>
        <v/>
      </c>
      <c r="DE246" s="494" t="n"/>
      <c r="DF246" s="184" t="n"/>
      <c r="DG246" s="184">
        <f>IF(DC246="","SIN ESTADO",IF(DE246&lt;&gt;"","PAGA",IF(DD246&gt;0,"VENCIDA",IF(DD246&gt;=-5,"POR VENCER","AL DÍA"))))</f>
        <v/>
      </c>
      <c r="DH246" s="185" t="n"/>
      <c r="DI246" s="119">
        <f>IF(N($H246)&lt;18,"",IF(DC246="","",DC246+31))</f>
        <v/>
      </c>
      <c r="DJ246" s="124">
        <f>IF(DI246="","",TODAY()-DI246)</f>
        <v/>
      </c>
      <c r="DK246" s="494" t="n"/>
      <c r="DL246" s="184" t="n"/>
      <c r="DM246" s="184">
        <f>IF(DI246="","SIN ESTADO",IF(DK246&lt;&gt;"","PAGA",IF(DJ246&gt;0,"VENCIDA",IF(DJ246&gt;=-5,"POR VENCER","AL DÍA"))))</f>
        <v/>
      </c>
      <c r="DN246" s="185" t="n"/>
      <c r="DO246" s="119">
        <f>IF(N($H246)&lt;19,"",IF(DI246="","",DI246+31))</f>
        <v/>
      </c>
      <c r="DP246" s="124">
        <f>IF(DO246="","",TODAY()-DO246)</f>
        <v/>
      </c>
      <c r="DQ246" s="494" t="n"/>
      <c r="DR246" s="184" t="n"/>
      <c r="DS246" s="184">
        <f>IF(DO246="","SIN ESTADO",IF(DQ246&lt;&gt;"","PAGA",IF(DP246&gt;0,"VENCIDA",IF(DP246&gt;=-5,"POR VENCER","AL DÍA"))))</f>
        <v/>
      </c>
      <c r="DT246" s="185" t="n"/>
      <c r="DU246" s="119">
        <f>IF(N($H246)&lt;20,"",IF(DO246="","",DO246+31))</f>
        <v/>
      </c>
      <c r="DV246" s="124">
        <f>IF(DU246="","",TODAY()-DU246)</f>
        <v/>
      </c>
      <c r="DW246" s="494" t="n"/>
      <c r="DX246" s="184" t="n"/>
      <c r="DY246" s="184">
        <f>IF(DU246="","SIN ESTADO",IF(DW246&lt;&gt;"","PAGA",IF(DV246&gt;0,"VENCIDA",IF(DV246&gt;=-5,"POR VENCER","AL DÍA"))))</f>
        <v/>
      </c>
      <c r="DZ246" s="185" t="n"/>
      <c r="EA246" s="119">
        <f>IF(N($H246)&lt;21,"",IF(DU246="","",DU246+31))</f>
        <v/>
      </c>
      <c r="EB246" s="124">
        <f>IF(EA246="","",TODAY()-EA246)</f>
        <v/>
      </c>
      <c r="EC246" s="494" t="n"/>
      <c r="ED246" s="184" t="n"/>
      <c r="EE246" s="184">
        <f>IF(EA246="","SIN ESTADO",IF(EC246&lt;&gt;"","PAGA",IF(EB246&gt;0,"VENCIDA",IF(EB246&gt;=-5,"POR VENCER","AL DÍA"))))</f>
        <v/>
      </c>
      <c r="EF246" s="185" t="n"/>
      <c r="EG246" s="119">
        <f>IF(N($H246)&lt;22,"",IF(EA246="","",EA246+31))</f>
        <v/>
      </c>
      <c r="EH246" s="124">
        <f>IF(EG246="","",TODAY()-EG246)</f>
        <v/>
      </c>
      <c r="EI246" s="494" t="n"/>
      <c r="EJ246" s="184" t="n"/>
      <c r="EK246" s="184">
        <f>IF(EG246="","SIN ESTADO",IF(EI246&lt;&gt;"","PAGA",IF(EH246&gt;0,"VENCIDA",IF(EH246&gt;=-5,"POR VENCER","AL DÍA"))))</f>
        <v/>
      </c>
      <c r="EL246" s="185" t="n"/>
      <c r="EM246" s="119">
        <f>IF(N($H246)&lt;23,"",IF(EG246="","",EG246+31))</f>
        <v/>
      </c>
      <c r="EN246" s="124">
        <f>IF(EM246="","",TODAY()-EM246)</f>
        <v/>
      </c>
      <c r="EO246" s="494" t="n"/>
      <c r="EP246" s="184" t="n"/>
      <c r="EQ246" s="184">
        <f>IF(EM246="","SIN ESTADO",IF(EO246&lt;&gt;"","PAGA",IF(EN246&gt;0,"VENCIDA",IF(EN246&gt;=-5,"POR VENCER","AL DÍA"))))</f>
        <v/>
      </c>
      <c r="ER246" s="185" t="n"/>
      <c r="ES246" s="119">
        <f>IF(N($H246)&lt;24,"",IF(EM246="","",EM246+31))</f>
        <v/>
      </c>
      <c r="ET246" s="124">
        <f>IF(ES246="","",TODAY()-ES246)</f>
        <v/>
      </c>
      <c r="EU246" s="494" t="n"/>
      <c r="EV246" s="184" t="n"/>
      <c r="EW246" s="184">
        <f>IF(ES246="","SIN ESTADO",IF(EU246&lt;&gt;"","PAGA",IF(ET246&gt;0,"VENCIDA",IF(ET246&gt;=-5,"POR VENCER","AL DÍA"))))</f>
        <v/>
      </c>
      <c r="EX246" s="185" t="n"/>
      <c r="EY246" s="119">
        <f>IF(N($H246)&lt;25,"",IF(ES246="","",ES246+31))</f>
        <v/>
      </c>
      <c r="EZ246" s="124">
        <f>IF(EY246="","",TODAY()-EY246)</f>
        <v/>
      </c>
      <c r="FA246" s="494" t="n"/>
      <c r="FB246" s="184" t="n"/>
      <c r="FC246" s="184">
        <f>IF(EY246="","SIN ESTADO",IF(FA246&lt;&gt;"","PAGA",IF(EZ246&gt;0,"VENCIDA",IF(EZ246&gt;=-5,"POR VENCER","AL DÍA"))))</f>
        <v/>
      </c>
      <c r="FD246" s="185" t="n"/>
      <c r="FE246" s="119">
        <f>IF(N($H246)&lt;26,"",IF(EY246="","",EY246+31))</f>
        <v/>
      </c>
      <c r="FF246" s="124">
        <f>IF(FE246="","",TODAY()-FE246)</f>
        <v/>
      </c>
      <c r="FG246" s="494" t="n"/>
      <c r="FH246" s="184" t="n"/>
      <c r="FI246" s="184">
        <f>IF(FE246="","SIN ESTADO",IF(FG246&lt;&gt;"","PAGA",IF(FF246&gt;0,"VENCIDA",IF(FF246&gt;=-5,"POR VENCER","AL DÍA"))))</f>
        <v/>
      </c>
      <c r="FJ246" s="185" t="n"/>
      <c r="FK246" s="119">
        <f>IF(N($H246)&lt;27,"",IF(FE246="","",FE246+31))</f>
        <v/>
      </c>
      <c r="FL246" s="124">
        <f>IF(FK246="","",TODAY()-FK246)</f>
        <v/>
      </c>
      <c r="FM246" s="494" t="n"/>
      <c r="FN246" s="184" t="n"/>
      <c r="FO246" s="184">
        <f>IF(FK246="","SIN ESTADO",IF(FM246&lt;&gt;"","PAGA",IF(FL246&gt;0,"VENCIDA",IF(FL246&gt;=-5,"POR VENCER","AL DÍA"))))</f>
        <v/>
      </c>
      <c r="FP246" s="185" t="n"/>
      <c r="FQ246" s="119">
        <f>IF(N($H246)&lt;28,"",IF(FK246="","",FK246+31))</f>
        <v/>
      </c>
      <c r="FR246" s="124">
        <f>IF(FQ246="","",TODAY()-FQ246)</f>
        <v/>
      </c>
      <c r="FS246" s="494" t="n"/>
      <c r="FT246" s="184" t="n"/>
      <c r="FU246" s="184">
        <f>IF(FQ246="","SIN ESTADO",IF(FS246&lt;&gt;"","PAGA",IF(FR246&gt;0,"VENCIDA",IF(FR246&gt;=-5,"POR VENCER","AL DÍA"))))</f>
        <v/>
      </c>
      <c r="FV246" s="185" t="n"/>
      <c r="FW246" s="119">
        <f>IF(N($H246)&lt;29,"",IF(FQ246="","",FQ246+31))</f>
        <v/>
      </c>
      <c r="FX246" s="124">
        <f>IF(FW246="","",TODAY()-FW246)</f>
        <v/>
      </c>
      <c r="FY246" s="494" t="n"/>
      <c r="FZ246" s="184" t="n"/>
      <c r="GA246" s="184">
        <f>IF(FW246="","SIN ESTADO",IF(FY246&lt;&gt;"","PAGA",IF(FX246&gt;0,"VENCIDA",IF(FX246&gt;=-5,"POR VENCER","AL DÍA"))))</f>
        <v/>
      </c>
      <c r="GB246" s="185" t="n"/>
      <c r="GC246" s="119">
        <f>IF(N($H246)&lt;30,"",IF(FW246="","",FW246+31))</f>
        <v/>
      </c>
      <c r="GD246" s="124">
        <f>IF(GC246="","",TODAY()-GC246)</f>
        <v/>
      </c>
      <c r="GE246" s="494" t="n"/>
      <c r="GF246" s="184" t="n"/>
      <c r="GG246" s="184">
        <f>IF(GC246="","SIN ESTADO",IF(GE246&lt;&gt;"","PAGA",IF(GD246&gt;0,"VENCIDA",IF(GD246&gt;=-5,"POR VENCER","AL DÍA"))))</f>
        <v/>
      </c>
      <c r="GH246" s="185" t="n"/>
      <c r="GI246" s="119">
        <f>IF(N($H246)&lt;31,"",IF(GC246="","",GC246+31))</f>
        <v/>
      </c>
      <c r="GJ246" s="124">
        <f>IF(GI246="","",TODAY()-GI246)</f>
        <v/>
      </c>
      <c r="GK246" s="494" t="n"/>
      <c r="GL246" s="184" t="n"/>
      <c r="GM246" s="184">
        <f>IF(GI246="","SIN ESTADO",IF(GK246&lt;&gt;"","PAGA",IF(GJ246&gt;0,"VENCIDA",IF(GJ246&gt;=-5,"POR VENCER","AL DÍA"))))</f>
        <v/>
      </c>
      <c r="GN246" s="185" t="n"/>
      <c r="GO246" s="119">
        <f>IF(N($H246)&lt;32,"",IF(GI246="","",GI246+31))</f>
        <v/>
      </c>
      <c r="GP246" s="124">
        <f>IF(GO246="","",TODAY()-GO246)</f>
        <v/>
      </c>
      <c r="GQ246" s="494" t="n"/>
      <c r="GR246" s="184" t="n"/>
      <c r="GS246" s="184">
        <f>IF(GO246="","SIN ESTADO",IF(GQ246&lt;&gt;"","PAGA",IF(GP246&gt;0,"VENCIDA",IF(GP246&gt;=-5,"POR VENCER","AL DÍA"))))</f>
        <v/>
      </c>
      <c r="GT246" s="185" t="n"/>
      <c r="GU246" s="119">
        <f>IF(N($H246)&lt;33,"",IF(GO246="","",GO246+31))</f>
        <v/>
      </c>
      <c r="GV246" s="124">
        <f>IF(GU246="","",TODAY()-GU246)</f>
        <v/>
      </c>
      <c r="GW246" s="494" t="n"/>
      <c r="GX246" s="184" t="n"/>
      <c r="GY246" s="184">
        <f>IF(GU246="","SIN ESTADO",IF(GW246&lt;&gt;"","PAGA",IF(GV246&gt;0,"VENCIDA",IF(GV246&gt;=-5,"POR VENCER","AL DÍA"))))</f>
        <v/>
      </c>
      <c r="GZ246" s="185" t="n"/>
      <c r="HA246" s="119">
        <f>IF(N($H246)&lt;34,"",IF(GU246="","",GU246+31))</f>
        <v/>
      </c>
      <c r="HB246" s="124">
        <f>IF(HA246="","",TODAY()-HA246)</f>
        <v/>
      </c>
      <c r="HC246" s="494" t="n"/>
      <c r="HD246" s="184" t="n"/>
      <c r="HE246" s="184">
        <f>IF(HA246="","SIN ESTADO",IF(HC246&lt;&gt;"","PAGA",IF(HB246&gt;0,"VENCIDA",IF(HB246&gt;=-5,"POR VENCER","AL DÍA"))))</f>
        <v/>
      </c>
      <c r="HF246" s="185" t="n"/>
      <c r="HG246" s="119">
        <f>IF(N($H246)&lt;35,"",IF(HA246="","",HA246+31))</f>
        <v/>
      </c>
      <c r="HH246" s="124">
        <f>IF(HG246="","",TODAY()-HG246)</f>
        <v/>
      </c>
      <c r="HI246" s="494" t="n"/>
      <c r="HJ246" s="184" t="n"/>
      <c r="HK246" s="184">
        <f>IF(HG246="","SIN ESTADO",IF(HI246&lt;&gt;"","PAGA",IF(HH246&gt;0,"VENCIDA",IF(HH246&gt;=-5,"POR VENCER","AL DÍA"))))</f>
        <v/>
      </c>
      <c r="HL246" s="168" t="n"/>
      <c r="HM246" s="119">
        <f>IF(N($H246)&lt;36,"",IF(HG246="","",HG246+31))</f>
        <v/>
      </c>
      <c r="HN246" s="124">
        <f>IF(HM246="","",TODAY()-HM246)</f>
        <v/>
      </c>
      <c r="HO246" s="494" t="n"/>
      <c r="HP246" s="184" t="n"/>
      <c r="HQ246" s="184">
        <f>IF(HM246="","SIN ESTADO",IF(HO246&lt;&gt;"","PAGA",IF(HN246&gt;0,"VENCIDA",IF(HN246&gt;=-5,"POR VENCER","AL DÍA"))))</f>
        <v/>
      </c>
      <c r="HR246" s="168" t="n"/>
      <c r="HS246" s="169">
        <f>N246+T246+Z246+AF246+AL246+AR246+AX246+BD246+BJ246+BP246+BV246+CB246+CH246+CN246+CT246+CZ246+DF246+DL246+DR246+DX246+ED246+EJ246+EP246+EV246+FB246+FH246+FN246+FT246+FZ246+GF246+GL246+GR246+GX246+HD246+HJ246+HP246</f>
        <v/>
      </c>
      <c r="HU246" s="170">
        <f>IFERROR(N($J246),0)</f>
        <v/>
      </c>
      <c r="HW246" s="170">
        <f>SUMPRODUCT((MOD(COLUMN($M246:$HR246)-COLUMN($M246),6)=0)*ISNUMBER($M246:$HR246)*($M246:$HR246&gt;=RESUMEN!$C$26)*($M246:$HR246&lt;=RESUMEN!$C$27)*IFERROR(N($N246:$HS246),0))</f>
        <v/>
      </c>
      <c r="HX246" s="170">
        <f>SUMPRODUCT((MOD(COLUMN($M246:$HR246)-COLUMN($M246),6)=0)*ISNUMBER($M246:$HR246)*($M246:$HR246&gt;=RESUMEN!$C$26)*($M246:$HR246&lt;=RESUMEN!$C$27))</f>
        <v/>
      </c>
    </row>
    <row r="247" ht="15.75" customHeight="1" s="506">
      <c r="B247" s="113">
        <f>VENTAS!A246</f>
        <v/>
      </c>
      <c r="C247" s="236">
        <f>VENTAS!B246</f>
        <v/>
      </c>
      <c r="D247" s="53">
        <f>VENTAS!C246</f>
        <v/>
      </c>
      <c r="E247" s="114">
        <f>VENTAS!D246</f>
        <v/>
      </c>
      <c r="F247" s="114">
        <f>VENTAS!J246</f>
        <v/>
      </c>
      <c r="G247" s="494">
        <f>VENTAS!F246</f>
        <v/>
      </c>
      <c r="H247" s="479">
        <f>VENTAS!K246</f>
        <v/>
      </c>
      <c r="I247" s="479">
        <f>VENTAS!M246</f>
        <v/>
      </c>
      <c r="J247" s="184">
        <f>VENTAS!L246</f>
        <v/>
      </c>
      <c r="K247" s="119">
        <f>IF(N($H247)&lt;1,"",$G247+31)</f>
        <v/>
      </c>
      <c r="L247" s="124">
        <f>IF(K247="","",TODAY()-K247)</f>
        <v/>
      </c>
      <c r="M247" s="494" t="n">
        <v>46171</v>
      </c>
      <c r="N247" s="374" t="n">
        <v>958400</v>
      </c>
      <c r="O247" s="184">
        <f>IF(K247="","SIN ESTADO",IF(M247&lt;&gt;"","PAGA",IF(L247&gt;0,"VENCIDA",IF(L247&gt;=-5,"POR VENCER","AL DÍA"))))</f>
        <v/>
      </c>
      <c r="P247" s="185" t="inlineStr">
        <is>
          <t>TRANSFERENCIA</t>
        </is>
      </c>
      <c r="Q247" s="119">
        <f>IF(N($H247)&lt;2,"",IF(K247="","",K247+31))</f>
        <v/>
      </c>
      <c r="R247" s="124">
        <f>IF(Q247="","",TODAY()-Q247)</f>
        <v/>
      </c>
      <c r="S247" s="494" t="n">
        <v>46206</v>
      </c>
      <c r="T247" s="184" t="n">
        <v>958400</v>
      </c>
      <c r="U247" s="184">
        <f>IF(Q247="","SIN ESTADO",IF(S247&lt;&gt;"","PAGA",IF(R247&gt;0,"VENCIDA",IF(R247&gt;=-5,"POR VENCER","AL DÍA"))))</f>
        <v/>
      </c>
      <c r="V247" s="185" t="inlineStr">
        <is>
          <t>TRANSFERENCIA</t>
        </is>
      </c>
      <c r="W247" s="119">
        <f>IF(N($H247)&lt;3,"",IF(Q247="","",Q247+31))</f>
        <v/>
      </c>
      <c r="X247" s="124">
        <f>IF(W247="","",TODAY()-W247)</f>
        <v/>
      </c>
      <c r="Y247" s="494" t="n"/>
      <c r="Z247" s="184" t="n"/>
      <c r="AA247" s="184">
        <f>IF(W247="","SIN ESTADO",IF(Y247&lt;&gt;"","PAGA",IF(X247&gt;0,"VENCIDA",IF(X247&gt;=-5,"POR VENCER","AL DÍA"))))</f>
        <v/>
      </c>
      <c r="AB247" s="185" t="n"/>
      <c r="AC247" s="119">
        <f>IF(N($H247)&lt;4,"",IF(W247="","",W247+31))</f>
        <v/>
      </c>
      <c r="AD247" s="124">
        <f>IF(AC247="","",TODAY()-AC247)</f>
        <v/>
      </c>
      <c r="AE247" s="494" t="n"/>
      <c r="AF247" s="184" t="n"/>
      <c r="AG247" s="184">
        <f>IF(AC247="","SIN ESTADO",IF(AE247&lt;&gt;"","PAGA",IF(AD247&gt;0,"VENCIDA",IF(AD247&gt;=-5,"POR VENCER","AL DÍA"))))</f>
        <v/>
      </c>
      <c r="AH247" s="185" t="n"/>
      <c r="AI247" s="119">
        <f>IF(N($H247)&lt;5,"",IF(AC247="","",AC247+31))</f>
        <v/>
      </c>
      <c r="AJ247" s="124">
        <f>IF(AI247="","",TODAY()-AI247)</f>
        <v/>
      </c>
      <c r="AK247" s="494" t="n"/>
      <c r="AL247" s="184" t="n"/>
      <c r="AM247" s="184">
        <f>IF(AI247="","SIN ESTADO",IF(AK247&lt;&gt;"","PAGA",IF(AJ247&gt;0,"VENCIDA",IF(AJ247&gt;=-5,"POR VENCER","AL DÍA"))))</f>
        <v/>
      </c>
      <c r="AN247" s="185" t="n"/>
      <c r="AO247" s="119">
        <f>IF(N($H247)&lt;6,"",IF(AI247="","",AI247+31))</f>
        <v/>
      </c>
      <c r="AP247" s="124">
        <f>IF(AO247="","",TODAY()-AO247)</f>
        <v/>
      </c>
      <c r="AQ247" s="270" t="n"/>
      <c r="AR247" s="184" t="n"/>
      <c r="AS247" s="184">
        <f>IF(AO247="","SIN ESTADO",IF(AQ247&lt;&gt;"","PAGA",IF(AP247&gt;0,"VENCIDA",IF(AP247&gt;=-5,"POR VENCER","AL DÍA"))))</f>
        <v/>
      </c>
      <c r="AT247" s="185" t="n"/>
      <c r="AU247" s="119">
        <f>IF(N($H247)&lt;7,"",IF(AO247="","",AO247+31))</f>
        <v/>
      </c>
      <c r="AV247" s="124">
        <f>IF(AU247="","",TODAY()-AU247)</f>
        <v/>
      </c>
      <c r="AW247" s="494" t="n"/>
      <c r="AX247" s="184" t="n"/>
      <c r="AY247" s="184">
        <f>IF(AU247="","SIN ESTADO",IF(AW247&lt;&gt;"","PAGA",IF(AV247&gt;0,"VENCIDA",IF(AV247&gt;=-5,"POR VENCER","AL DÍA"))))</f>
        <v/>
      </c>
      <c r="AZ247" s="185" t="n"/>
      <c r="BA247" s="119">
        <f>IF(N($H247)&lt;8,"",IF(AU247="","",AU247+31))</f>
        <v/>
      </c>
      <c r="BB247" s="124">
        <f>IF(BA247="","",TODAY()-BA247)</f>
        <v/>
      </c>
      <c r="BC247" s="494" t="n"/>
      <c r="BD247" s="184" t="n"/>
      <c r="BE247" s="184">
        <f>IF(BA247="","SIN ESTADO",IF(BC247&lt;&gt;"","PAGA",IF(BB247&gt;0,"VENCIDA",IF(BB247&gt;=-5,"POR VENCER","AL DÍA"))))</f>
        <v/>
      </c>
      <c r="BF247" s="185" t="n"/>
      <c r="BG247" s="119">
        <f>IF(N($H247)&lt;9,"",IF(BA247="","",BA247+31))</f>
        <v/>
      </c>
      <c r="BH247" s="124">
        <f>IF(BG247="","",TODAY()-BG247)</f>
        <v/>
      </c>
      <c r="BI247" s="494" t="n"/>
      <c r="BJ247" s="184" t="n"/>
      <c r="BK247" s="184">
        <f>IF(BG247="","SIN ESTADO",IF(BI247&lt;&gt;"","PAGA",IF(BH247&gt;0,"VENCIDA",IF(BH247&gt;=-5,"POR VENCER","AL DÍA"))))</f>
        <v/>
      </c>
      <c r="BL247" s="185" t="n"/>
      <c r="BM247" s="119">
        <f>IF(N($H247)&lt;10,"",IF(BG247="","",BG247+31))</f>
        <v/>
      </c>
      <c r="BN247" s="124">
        <f>IF(BM247="","",TODAY()-BM247)</f>
        <v/>
      </c>
      <c r="BO247" s="494" t="n"/>
      <c r="BP247" s="184" t="n"/>
      <c r="BQ247" s="184">
        <f>IF(BM247="","SIN ESTADO",IF(BO247&lt;&gt;"","PAGA",IF(BN247&gt;0,"VENCIDA",IF(BN247&gt;=-5,"POR VENCER","AL DÍA"))))</f>
        <v/>
      </c>
      <c r="BR247" s="185" t="n"/>
      <c r="BS247" s="119">
        <f>IF(N($H247)&lt;11,"",IF(BM247="","",BM247+31))</f>
        <v/>
      </c>
      <c r="BT247" s="124">
        <f>IF(BS247="","",TODAY()-BS247)</f>
        <v/>
      </c>
      <c r="BU247" s="494" t="n"/>
      <c r="BV247" s="184" t="n"/>
      <c r="BW247" s="184">
        <f>IF(BS247="","SIN ESTADO",IF(BU247&lt;&gt;"","PAGA",IF(BT247&gt;0,"VENCIDA",IF(BT247&gt;=-5,"POR VENCER","AL DÍA"))))</f>
        <v/>
      </c>
      <c r="BX247" s="185" t="n"/>
      <c r="BY247" s="119">
        <f>IF(N($H247)&lt;12,"",IF(BS247="","",BS247+31))</f>
        <v/>
      </c>
      <c r="BZ247" s="124">
        <f>IF(BY247="","",TODAY()-BY247)</f>
        <v/>
      </c>
      <c r="CA247" s="494" t="n"/>
      <c r="CB247" s="184" t="n"/>
      <c r="CC247" s="184">
        <f>IF(BY247="","SIN ESTADO",IF(CA247&lt;&gt;"","PAGA",IF(BZ247&gt;0,"VENCIDA",IF(BZ247&gt;=-5,"POR VENCER","AL DÍA"))))</f>
        <v/>
      </c>
      <c r="CD247" s="185" t="n"/>
      <c r="CE247" s="119">
        <f>IF(N($H247)&lt;13,"",IF(BY247="","",BY247+31))</f>
        <v/>
      </c>
      <c r="CF247" s="124">
        <f>IF(CE247="","",TODAY()-CE247)</f>
        <v/>
      </c>
      <c r="CG247" s="494" t="n"/>
      <c r="CH247" s="184" t="n"/>
      <c r="CI247" s="184">
        <f>IF(CE247="","SIN ESTADO",IF(CG247&lt;&gt;"","PAGA",IF(CF247&gt;0,"VENCIDA",IF(CF247&gt;=-5,"POR VENCER","AL DÍA"))))</f>
        <v/>
      </c>
      <c r="CJ247" s="185" t="n"/>
      <c r="CK247" s="119">
        <f>IF(N($H247)&lt;14,"",IF(CE247="","",CE247+31))</f>
        <v/>
      </c>
      <c r="CL247" s="124">
        <f>IF(CK247="","",TODAY()-CK247)</f>
        <v/>
      </c>
      <c r="CM247" s="494" t="n"/>
      <c r="CN247" s="184" t="n"/>
      <c r="CO247" s="184">
        <f>IF(CK247="","SIN ESTADO",IF(CM247&lt;&gt;"","PAGA",IF(CL247&gt;0,"VENCIDA",IF(CL247&gt;=-5,"POR VENCER","AL DÍA"))))</f>
        <v/>
      </c>
      <c r="CP247" s="185" t="n"/>
      <c r="CQ247" s="119">
        <f>IF(N($H247)&lt;15,"",IF(CK247="","",CK247+31))</f>
        <v/>
      </c>
      <c r="CR247" s="124">
        <f>IF(CQ247="","",TODAY()-CQ247)</f>
        <v/>
      </c>
      <c r="CS247" s="494" t="n"/>
      <c r="CT247" s="184" t="n"/>
      <c r="CU247" s="184">
        <f>IF(CQ247="","SIN ESTADO",IF(CS247&lt;&gt;"","PAGA",IF(CR247&gt;0,"VENCIDA",IF(CR247&gt;=-5,"POR VENCER","AL DÍA"))))</f>
        <v/>
      </c>
      <c r="CV247" s="185" t="n"/>
      <c r="CW247" s="119">
        <f>IF(N($H247)&lt;16,"",IF(CQ247="","",CQ247+31))</f>
        <v/>
      </c>
      <c r="CX247" s="124">
        <f>IF(CW247="","",TODAY()-CW247)</f>
        <v/>
      </c>
      <c r="CY247" s="494" t="n"/>
      <c r="CZ247" s="184" t="n"/>
      <c r="DA247" s="184">
        <f>IF(CW247="","SIN ESTADO",IF(CY247&lt;&gt;"","PAGA",IF(CX247&gt;0,"VENCIDA",IF(CX247&gt;=-5,"POR VENCER","AL DÍA"))))</f>
        <v/>
      </c>
      <c r="DB247" s="185" t="n"/>
      <c r="DC247" s="119">
        <f>IF(N($H247)&lt;17,"",IF(CW247="","",CW247+31))</f>
        <v/>
      </c>
      <c r="DD247" s="124">
        <f>IF(DC247="","",TODAY()-DC247)</f>
        <v/>
      </c>
      <c r="DE247" s="494" t="n"/>
      <c r="DF247" s="184" t="n"/>
      <c r="DG247" s="184">
        <f>IF(DC247="","SIN ESTADO",IF(DE247&lt;&gt;"","PAGA",IF(DD247&gt;0,"VENCIDA",IF(DD247&gt;=-5,"POR VENCER","AL DÍA"))))</f>
        <v/>
      </c>
      <c r="DH247" s="185" t="n"/>
      <c r="DI247" s="119">
        <f>IF(N($H247)&lt;18,"",IF(DC247="","",DC247+31))</f>
        <v/>
      </c>
      <c r="DJ247" s="124">
        <f>IF(DI247="","",TODAY()-DI247)</f>
        <v/>
      </c>
      <c r="DK247" s="494" t="n"/>
      <c r="DL247" s="184" t="n"/>
      <c r="DM247" s="184">
        <f>IF(DI247="","SIN ESTADO",IF(DK247&lt;&gt;"","PAGA",IF(DJ247&gt;0,"VENCIDA",IF(DJ247&gt;=-5,"POR VENCER","AL DÍA"))))</f>
        <v/>
      </c>
      <c r="DN247" s="185" t="n"/>
      <c r="DO247" s="119">
        <f>IF(N($H247)&lt;19,"",IF(DI247="","",DI247+31))</f>
        <v/>
      </c>
      <c r="DP247" s="124">
        <f>IF(DO247="","",TODAY()-DO247)</f>
        <v/>
      </c>
      <c r="DQ247" s="494" t="n"/>
      <c r="DR247" s="184" t="n"/>
      <c r="DS247" s="184">
        <f>IF(DO247="","SIN ESTADO",IF(DQ247&lt;&gt;"","PAGA",IF(DP247&gt;0,"VENCIDA",IF(DP247&gt;=-5,"POR VENCER","AL DÍA"))))</f>
        <v/>
      </c>
      <c r="DT247" s="185" t="n"/>
      <c r="DU247" s="119">
        <f>IF(N($H247)&lt;20,"",IF(DO247="","",DO247+31))</f>
        <v/>
      </c>
      <c r="DV247" s="124">
        <f>IF(DU247="","",TODAY()-DU247)</f>
        <v/>
      </c>
      <c r="DW247" s="494" t="n"/>
      <c r="DX247" s="184" t="n"/>
      <c r="DY247" s="184">
        <f>IF(DU247="","SIN ESTADO",IF(DW247&lt;&gt;"","PAGA",IF(DV247&gt;0,"VENCIDA",IF(DV247&gt;=-5,"POR VENCER","AL DÍA"))))</f>
        <v/>
      </c>
      <c r="DZ247" s="185" t="n"/>
      <c r="EA247" s="119">
        <f>IF(N($H247)&lt;21,"",IF(DU247="","",DU247+31))</f>
        <v/>
      </c>
      <c r="EB247" s="124">
        <f>IF(EA247="","",TODAY()-EA247)</f>
        <v/>
      </c>
      <c r="EC247" s="494" t="n"/>
      <c r="ED247" s="184" t="n"/>
      <c r="EE247" s="184">
        <f>IF(EA247="","SIN ESTADO",IF(EC247&lt;&gt;"","PAGA",IF(EB247&gt;0,"VENCIDA",IF(EB247&gt;=-5,"POR VENCER","AL DÍA"))))</f>
        <v/>
      </c>
      <c r="EF247" s="185" t="n"/>
      <c r="EG247" s="119">
        <f>IF(N($H247)&lt;22,"",IF(EA247="","",EA247+31))</f>
        <v/>
      </c>
      <c r="EH247" s="124">
        <f>IF(EG247="","",TODAY()-EG247)</f>
        <v/>
      </c>
      <c r="EI247" s="494" t="n"/>
      <c r="EJ247" s="184" t="n"/>
      <c r="EK247" s="184">
        <f>IF(EG247="","SIN ESTADO",IF(EI247&lt;&gt;"","PAGA",IF(EH247&gt;0,"VENCIDA",IF(EH247&gt;=-5,"POR VENCER","AL DÍA"))))</f>
        <v/>
      </c>
      <c r="EL247" s="185" t="n"/>
      <c r="EM247" s="119">
        <f>IF(N($H247)&lt;23,"",IF(EG247="","",EG247+31))</f>
        <v/>
      </c>
      <c r="EN247" s="124">
        <f>IF(EM247="","",TODAY()-EM247)</f>
        <v/>
      </c>
      <c r="EO247" s="494" t="n"/>
      <c r="EP247" s="184" t="n"/>
      <c r="EQ247" s="184">
        <f>IF(EM247="","SIN ESTADO",IF(EO247&lt;&gt;"","PAGA",IF(EN247&gt;0,"VENCIDA",IF(EN247&gt;=-5,"POR VENCER","AL DÍA"))))</f>
        <v/>
      </c>
      <c r="ER247" s="185" t="n"/>
      <c r="ES247" s="119">
        <f>IF(N($H247)&lt;24,"",IF(EM247="","",EM247+31))</f>
        <v/>
      </c>
      <c r="ET247" s="124">
        <f>IF(ES247="","",TODAY()-ES247)</f>
        <v/>
      </c>
      <c r="EU247" s="494" t="n"/>
      <c r="EV247" s="184" t="n"/>
      <c r="EW247" s="184">
        <f>IF(ES247="","SIN ESTADO",IF(EU247&lt;&gt;"","PAGA",IF(ET247&gt;0,"VENCIDA",IF(ET247&gt;=-5,"POR VENCER","AL DÍA"))))</f>
        <v/>
      </c>
      <c r="EX247" s="185" t="n"/>
      <c r="EY247" s="119">
        <f>IF(N($H247)&lt;25,"",IF(ES247="","",ES247+31))</f>
        <v/>
      </c>
      <c r="EZ247" s="124">
        <f>IF(EY247="","",TODAY()-EY247)</f>
        <v/>
      </c>
      <c r="FA247" s="494" t="n"/>
      <c r="FB247" s="184" t="n"/>
      <c r="FC247" s="184">
        <f>IF(EY247="","SIN ESTADO",IF(FA247&lt;&gt;"","PAGA",IF(EZ247&gt;0,"VENCIDA",IF(EZ247&gt;=-5,"POR VENCER","AL DÍA"))))</f>
        <v/>
      </c>
      <c r="FD247" s="185" t="n"/>
      <c r="FE247" s="119">
        <f>IF(N($H247)&lt;26,"",IF(EY247="","",EY247+31))</f>
        <v/>
      </c>
      <c r="FF247" s="124">
        <f>IF(FE247="","",TODAY()-FE247)</f>
        <v/>
      </c>
      <c r="FG247" s="494" t="n"/>
      <c r="FH247" s="184" t="n"/>
      <c r="FI247" s="184">
        <f>IF(FE247="","SIN ESTADO",IF(FG247&lt;&gt;"","PAGA",IF(FF247&gt;0,"VENCIDA",IF(FF247&gt;=-5,"POR VENCER","AL DÍA"))))</f>
        <v/>
      </c>
      <c r="FJ247" s="185" t="n"/>
      <c r="FK247" s="119">
        <f>IF(N($H247)&lt;27,"",IF(FE247="","",FE247+31))</f>
        <v/>
      </c>
      <c r="FL247" s="124">
        <f>IF(FK247="","",TODAY()-FK247)</f>
        <v/>
      </c>
      <c r="FM247" s="494" t="n"/>
      <c r="FN247" s="184" t="n"/>
      <c r="FO247" s="184">
        <f>IF(FK247="","SIN ESTADO",IF(FM247&lt;&gt;"","PAGA",IF(FL247&gt;0,"VENCIDA",IF(FL247&gt;=-5,"POR VENCER","AL DÍA"))))</f>
        <v/>
      </c>
      <c r="FP247" s="185" t="n"/>
      <c r="FQ247" s="119">
        <f>IF(N($H247)&lt;28,"",IF(FK247="","",FK247+31))</f>
        <v/>
      </c>
      <c r="FR247" s="124">
        <f>IF(FQ247="","",TODAY()-FQ247)</f>
        <v/>
      </c>
      <c r="FS247" s="494" t="n"/>
      <c r="FT247" s="184" t="n"/>
      <c r="FU247" s="184">
        <f>IF(FQ247="","SIN ESTADO",IF(FS247&lt;&gt;"","PAGA",IF(FR247&gt;0,"VENCIDA",IF(FR247&gt;=-5,"POR VENCER","AL DÍA"))))</f>
        <v/>
      </c>
      <c r="FV247" s="185" t="n"/>
      <c r="FW247" s="119">
        <f>IF(N($H247)&lt;29,"",IF(FQ247="","",FQ247+31))</f>
        <v/>
      </c>
      <c r="FX247" s="124">
        <f>IF(FW247="","",TODAY()-FW247)</f>
        <v/>
      </c>
      <c r="FY247" s="494" t="n"/>
      <c r="FZ247" s="184" t="n"/>
      <c r="GA247" s="184">
        <f>IF(FW247="","SIN ESTADO",IF(FY247&lt;&gt;"","PAGA",IF(FX247&gt;0,"VENCIDA",IF(FX247&gt;=-5,"POR VENCER","AL DÍA"))))</f>
        <v/>
      </c>
      <c r="GB247" s="185" t="n"/>
      <c r="GC247" s="119">
        <f>IF(N($H247)&lt;30,"",IF(FW247="","",FW247+31))</f>
        <v/>
      </c>
      <c r="GD247" s="124">
        <f>IF(GC247="","",TODAY()-GC247)</f>
        <v/>
      </c>
      <c r="GE247" s="494" t="n"/>
      <c r="GF247" s="184" t="n"/>
      <c r="GG247" s="184">
        <f>IF(GC247="","SIN ESTADO",IF(GE247&lt;&gt;"","PAGA",IF(GD247&gt;0,"VENCIDA",IF(GD247&gt;=-5,"POR VENCER","AL DÍA"))))</f>
        <v/>
      </c>
      <c r="GH247" s="185" t="n"/>
      <c r="GI247" s="119">
        <f>IF(N($H247)&lt;31,"",IF(GC247="","",GC247+31))</f>
        <v/>
      </c>
      <c r="GJ247" s="124">
        <f>IF(GI247="","",TODAY()-GI247)</f>
        <v/>
      </c>
      <c r="GK247" s="494" t="n"/>
      <c r="GL247" s="184" t="n"/>
      <c r="GM247" s="184">
        <f>IF(GI247="","SIN ESTADO",IF(GK247&lt;&gt;"","PAGA",IF(GJ247&gt;0,"VENCIDA",IF(GJ247&gt;=-5,"POR VENCER","AL DÍA"))))</f>
        <v/>
      </c>
      <c r="GN247" s="185" t="n"/>
      <c r="GO247" s="119">
        <f>IF(N($H247)&lt;32,"",IF(GI247="","",GI247+31))</f>
        <v/>
      </c>
      <c r="GP247" s="124">
        <f>IF(GO247="","",TODAY()-GO247)</f>
        <v/>
      </c>
      <c r="GQ247" s="494" t="n"/>
      <c r="GR247" s="184" t="n"/>
      <c r="GS247" s="184">
        <f>IF(GO247="","SIN ESTADO",IF(GQ247&lt;&gt;"","PAGA",IF(GP247&gt;0,"VENCIDA",IF(GP247&gt;=-5,"POR VENCER","AL DÍA"))))</f>
        <v/>
      </c>
      <c r="GT247" s="185" t="n"/>
      <c r="GU247" s="119">
        <f>IF(N($H247)&lt;33,"",IF(GO247="","",GO247+31))</f>
        <v/>
      </c>
      <c r="GV247" s="124">
        <f>IF(GU247="","",TODAY()-GU247)</f>
        <v/>
      </c>
      <c r="GW247" s="494" t="n"/>
      <c r="GX247" s="184" t="n"/>
      <c r="GY247" s="184">
        <f>IF(GU247="","SIN ESTADO",IF(GW247&lt;&gt;"","PAGA",IF(GV247&gt;0,"VENCIDA",IF(GV247&gt;=-5,"POR VENCER","AL DÍA"))))</f>
        <v/>
      </c>
      <c r="GZ247" s="185" t="n"/>
      <c r="HA247" s="119">
        <f>IF(N($H247)&lt;34,"",IF(GU247="","",GU247+31))</f>
        <v/>
      </c>
      <c r="HB247" s="124">
        <f>IF(HA247="","",TODAY()-HA247)</f>
        <v/>
      </c>
      <c r="HC247" s="494" t="n"/>
      <c r="HD247" s="184" t="n"/>
      <c r="HE247" s="184">
        <f>IF(HA247="","SIN ESTADO",IF(HC247&lt;&gt;"","PAGA",IF(HB247&gt;0,"VENCIDA",IF(HB247&gt;=-5,"POR VENCER","AL DÍA"))))</f>
        <v/>
      </c>
      <c r="HF247" s="185" t="n"/>
      <c r="HG247" s="119">
        <f>IF(N($H247)&lt;35,"",IF(HA247="","",HA247+31))</f>
        <v/>
      </c>
      <c r="HH247" s="124">
        <f>IF(HG247="","",TODAY()-HG247)</f>
        <v/>
      </c>
      <c r="HI247" s="494" t="n"/>
      <c r="HJ247" s="184" t="n"/>
      <c r="HK247" s="184">
        <f>IF(HG247="","SIN ESTADO",IF(HI247&lt;&gt;"","PAGA",IF(HH247&gt;0,"VENCIDA",IF(HH247&gt;=-5,"POR VENCER","AL DÍA"))))</f>
        <v/>
      </c>
      <c r="HL247" s="168" t="n"/>
      <c r="HM247" s="119">
        <f>IF(N($H247)&lt;36,"",IF(HG247="","",HG247+31))</f>
        <v/>
      </c>
      <c r="HN247" s="124">
        <f>IF(HM247="","",TODAY()-HM247)</f>
        <v/>
      </c>
      <c r="HO247" s="494" t="n"/>
      <c r="HP247" s="184" t="n"/>
      <c r="HQ247" s="184">
        <f>IF(HM247="","SIN ESTADO",IF(HO247&lt;&gt;"","PAGA",IF(HN247&gt;0,"VENCIDA",IF(HN247&gt;=-5,"POR VENCER","AL DÍA"))))</f>
        <v/>
      </c>
      <c r="HR247" s="168" t="n"/>
      <c r="HS247" s="169">
        <f>N247+T247+Z247+AF247+AL247+AR247+AX247+BD247+BJ247+BP247+BV247+CB247+CH247+CN247+CT247+CZ247+DF247+DL247+DR247+DX247+ED247+EJ247+EP247+EV247+FB247+FH247+FN247+FT247+FZ247+GF247+GL247+GR247+GX247+HD247+HJ247+HP247</f>
        <v/>
      </c>
      <c r="HU247" s="170">
        <f>IFERROR(N($J247),0)</f>
        <v/>
      </c>
      <c r="HW247" s="170">
        <f>SUMPRODUCT((MOD(COLUMN($M247:$HR247)-COLUMN($M247),6)=0)*ISNUMBER($M247:$HR247)*($M247:$HR247&gt;=RESUMEN!$C$26)*($M247:$HR247&lt;=RESUMEN!$C$27)*IFERROR(N($N247:$HS247),0))</f>
        <v/>
      </c>
      <c r="HX247" s="170">
        <f>SUMPRODUCT((MOD(COLUMN($M247:$HR247)-COLUMN($M247),6)=0)*ISNUMBER($M247:$HR247)*($M247:$HR247&gt;=RESUMEN!$C$26)*($M247:$HR247&lt;=RESUMEN!$C$27))</f>
        <v/>
      </c>
    </row>
    <row r="248" ht="15.75" customHeight="1" s="506">
      <c r="B248" s="113">
        <f>VENTAS!A247</f>
        <v/>
      </c>
      <c r="C248" s="236">
        <f>VENTAS!B247</f>
        <v/>
      </c>
      <c r="D248" s="53">
        <f>VENTAS!C247</f>
        <v/>
      </c>
      <c r="E248" s="114">
        <f>VENTAS!D247</f>
        <v/>
      </c>
      <c r="F248" s="114">
        <f>VENTAS!J247</f>
        <v/>
      </c>
      <c r="G248" s="494">
        <f>VENTAS!F247</f>
        <v/>
      </c>
      <c r="H248" s="479">
        <f>VENTAS!K247</f>
        <v/>
      </c>
      <c r="I248" s="479">
        <f>VENTAS!M247</f>
        <v/>
      </c>
      <c r="J248" s="184">
        <f>VENTAS!L247</f>
        <v/>
      </c>
      <c r="K248" s="119">
        <f>IF(N($H248)&lt;1,"",$G248+31)</f>
        <v/>
      </c>
      <c r="L248" s="124">
        <f>IF(K248="","",TODAY()-K248)</f>
        <v/>
      </c>
      <c r="M248" s="469" t="n">
        <v>45927</v>
      </c>
      <c r="N248" s="374" t="n">
        <v>1208300</v>
      </c>
      <c r="O248" s="184">
        <f>IF(K248="","SIN ESTADO",IF(M248&lt;&gt;"","PAGA",IF(L248&gt;0,"VENCIDA",IF(L248&gt;=-5,"POR VENCER","AL DÍA"))))</f>
        <v/>
      </c>
      <c r="P248" s="185" t="inlineStr">
        <is>
          <t>TRANSFERENCIA</t>
        </is>
      </c>
      <c r="Q248" s="119">
        <f>IF(N($H248)&lt;2,"",IF(K248="","",K248+31))</f>
        <v/>
      </c>
      <c r="R248" s="124">
        <f>IF(Q248="","",TODAY()-Q248)</f>
        <v/>
      </c>
      <c r="S248" s="470" t="n">
        <v>46118</v>
      </c>
      <c r="T248" s="484" t="n">
        <v>1118000</v>
      </c>
      <c r="U248" s="184">
        <f>IF(Q248="","SIN ESTADO",IF(S248&lt;&gt;"","PAGA",IF(R248&gt;0,"VENCIDA",IF(R248&gt;=-5,"POR VENCER","AL DÍA"))))</f>
        <v/>
      </c>
      <c r="V248" s="185" t="inlineStr">
        <is>
          <t>TRANSFERENCIA</t>
        </is>
      </c>
      <c r="W248" s="119">
        <f>IF(N($H248)&lt;3,"",IF(Q248="","",Q248+31))</f>
        <v/>
      </c>
      <c r="X248" s="124">
        <f>IF(W248="","",TODAY()-W248)</f>
        <v/>
      </c>
      <c r="Y248" s="470" t="n">
        <v>46118</v>
      </c>
      <c r="Z248" s="184" t="n">
        <v>1118000</v>
      </c>
      <c r="AA248" s="184">
        <f>IF(W248="","SIN ESTADO",IF(Y248&lt;&gt;"","PAGA",IF(X248&gt;0,"VENCIDA",IF(X248&gt;=-5,"POR VENCER","AL DÍA"))))</f>
        <v/>
      </c>
      <c r="AB248" s="185" t="inlineStr">
        <is>
          <t>TRANSFERENCIA</t>
        </is>
      </c>
      <c r="AC248" s="119">
        <f>IF(N($H248)&lt;4,"",IF(W248="","",W248+31))</f>
        <v/>
      </c>
      <c r="AD248" s="124">
        <f>IF(AC248="","",TODAY()-AC248)</f>
        <v/>
      </c>
      <c r="AE248" s="494" t="n"/>
      <c r="AF248" s="184" t="n"/>
      <c r="AG248" s="184">
        <f>IF(AC248="","SIN ESTADO",IF(AE248&lt;&gt;"","PAGA",IF(AD248&gt;0,"VENCIDA",IF(AD248&gt;=-5,"POR VENCER","AL DÍA"))))</f>
        <v/>
      </c>
      <c r="AH248" s="185" t="n"/>
      <c r="AI248" s="119">
        <f>IF(N($H248)&lt;5,"",IF(AC248="","",AC248+31))</f>
        <v/>
      </c>
      <c r="AJ248" s="124">
        <f>IF(AI248="","",TODAY()-AI248)</f>
        <v/>
      </c>
      <c r="AK248" s="494" t="n"/>
      <c r="AL248" s="184" t="n"/>
      <c r="AM248" s="184">
        <f>IF(AI248="","SIN ESTADO",IF(AK248&lt;&gt;"","PAGA",IF(AJ248&gt;0,"VENCIDA",IF(AJ248&gt;=-5,"POR VENCER","AL DÍA"))))</f>
        <v/>
      </c>
      <c r="AN248" s="185" t="n"/>
      <c r="AO248" s="119">
        <f>IF(N($H248)&lt;6,"",IF(AI248="","",AI248+31))</f>
        <v/>
      </c>
      <c r="AP248" s="124">
        <f>IF(AO248="","",TODAY()-AO248)</f>
        <v/>
      </c>
      <c r="AQ248" s="270" t="n"/>
      <c r="AR248" s="184" t="n"/>
      <c r="AS248" s="184">
        <f>IF(AO248="","SIN ESTADO",IF(AQ248&lt;&gt;"","PAGA",IF(AP248&gt;0,"VENCIDA",IF(AP248&gt;=-5,"POR VENCER","AL DÍA"))))</f>
        <v/>
      </c>
      <c r="AT248" s="185" t="n"/>
      <c r="AU248" s="119">
        <f>IF(N($H248)&lt;7,"",IF(AO248="","",AO248+31))</f>
        <v/>
      </c>
      <c r="AV248" s="124">
        <f>IF(AU248="","",TODAY()-AU248)</f>
        <v/>
      </c>
      <c r="AW248" s="494" t="n"/>
      <c r="AX248" s="184" t="n"/>
      <c r="AY248" s="184">
        <f>IF(AU248="","SIN ESTADO",IF(AW248&lt;&gt;"","PAGA",IF(AV248&gt;0,"VENCIDA",IF(AV248&gt;=-5,"POR VENCER","AL DÍA"))))</f>
        <v/>
      </c>
      <c r="AZ248" s="185" t="n"/>
      <c r="BA248" s="119">
        <f>IF(N($H248)&lt;8,"",IF(AU248="","",AU248+31))</f>
        <v/>
      </c>
      <c r="BB248" s="124">
        <f>IF(BA248="","",TODAY()-BA248)</f>
        <v/>
      </c>
      <c r="BC248" s="494" t="n"/>
      <c r="BD248" s="184" t="n"/>
      <c r="BE248" s="184">
        <f>IF(BA248="","SIN ESTADO",IF(BC248&lt;&gt;"","PAGA",IF(BB248&gt;0,"VENCIDA",IF(BB248&gt;=-5,"POR VENCER","AL DÍA"))))</f>
        <v/>
      </c>
      <c r="BF248" s="185" t="n"/>
      <c r="BG248" s="119">
        <f>IF(N($H248)&lt;9,"",IF(BA248="","",BA248+31))</f>
        <v/>
      </c>
      <c r="BH248" s="124">
        <f>IF(BG248="","",TODAY()-BG248)</f>
        <v/>
      </c>
      <c r="BI248" s="494" t="n"/>
      <c r="BJ248" s="184" t="n"/>
      <c r="BK248" s="184">
        <f>IF(BG248="","SIN ESTADO",IF(BI248&lt;&gt;"","PAGA",IF(BH248&gt;0,"VENCIDA",IF(BH248&gt;=-5,"POR VENCER","AL DÍA"))))</f>
        <v/>
      </c>
      <c r="BL248" s="185" t="n"/>
      <c r="BM248" s="119">
        <f>IF(N($H248)&lt;10,"",IF(BG248="","",BG248+31))</f>
        <v/>
      </c>
      <c r="BN248" s="124">
        <f>IF(BM248="","",TODAY()-BM248)</f>
        <v/>
      </c>
      <c r="BO248" s="494" t="n"/>
      <c r="BP248" s="184" t="n"/>
      <c r="BQ248" s="184">
        <f>IF(BM248="","SIN ESTADO",IF(BO248&lt;&gt;"","PAGA",IF(BN248&gt;0,"VENCIDA",IF(BN248&gt;=-5,"POR VENCER","AL DÍA"))))</f>
        <v/>
      </c>
      <c r="BR248" s="185" t="n"/>
      <c r="BS248" s="119">
        <f>IF(N($H248)&lt;11,"",IF(BM248="","",BM248+31))</f>
        <v/>
      </c>
      <c r="BT248" s="124">
        <f>IF(BS248="","",TODAY()-BS248)</f>
        <v/>
      </c>
      <c r="BU248" s="494" t="n"/>
      <c r="BV248" s="184" t="n"/>
      <c r="BW248" s="184">
        <f>IF(BS248="","SIN ESTADO",IF(BU248&lt;&gt;"","PAGA",IF(BT248&gt;0,"VENCIDA",IF(BT248&gt;=-5,"POR VENCER","AL DÍA"))))</f>
        <v/>
      </c>
      <c r="BX248" s="185" t="n"/>
      <c r="BY248" s="119">
        <f>IF(N($H248)&lt;12,"",IF(BS248="","",BS248+31))</f>
        <v/>
      </c>
      <c r="BZ248" s="124">
        <f>IF(BY248="","",TODAY()-BY248)</f>
        <v/>
      </c>
      <c r="CA248" s="494" t="n"/>
      <c r="CB248" s="184" t="n"/>
      <c r="CC248" s="184">
        <f>IF(BY248="","SIN ESTADO",IF(CA248&lt;&gt;"","PAGA",IF(BZ248&gt;0,"VENCIDA",IF(BZ248&gt;=-5,"POR VENCER","AL DÍA"))))</f>
        <v/>
      </c>
      <c r="CD248" s="185" t="n"/>
      <c r="CE248" s="119">
        <f>IF(N($H248)&lt;13,"",IF(BY248="","",BY248+31))</f>
        <v/>
      </c>
      <c r="CF248" s="124">
        <f>IF(CE248="","",TODAY()-CE248)</f>
        <v/>
      </c>
      <c r="CG248" s="494" t="n"/>
      <c r="CH248" s="184" t="n"/>
      <c r="CI248" s="184">
        <f>IF(CE248="","SIN ESTADO",IF(CG248&lt;&gt;"","PAGA",IF(CF248&gt;0,"VENCIDA",IF(CF248&gt;=-5,"POR VENCER","AL DÍA"))))</f>
        <v/>
      </c>
      <c r="CJ248" s="185" t="n"/>
      <c r="CK248" s="119">
        <f>IF(N($H248)&lt;14,"",IF(CE248="","",CE248+31))</f>
        <v/>
      </c>
      <c r="CL248" s="124">
        <f>IF(CK248="","",TODAY()-CK248)</f>
        <v/>
      </c>
      <c r="CM248" s="494" t="n"/>
      <c r="CN248" s="184" t="n"/>
      <c r="CO248" s="184">
        <f>IF(CK248="","SIN ESTADO",IF(CM248&lt;&gt;"","PAGA",IF(CL248&gt;0,"VENCIDA",IF(CL248&gt;=-5,"POR VENCER","AL DÍA"))))</f>
        <v/>
      </c>
      <c r="CP248" s="185" t="n"/>
      <c r="CQ248" s="119">
        <f>IF(N($H248)&lt;15,"",IF(CK248="","",CK248+31))</f>
        <v/>
      </c>
      <c r="CR248" s="124">
        <f>IF(CQ248="","",TODAY()-CQ248)</f>
        <v/>
      </c>
      <c r="CS248" s="494" t="n"/>
      <c r="CT248" s="184" t="n"/>
      <c r="CU248" s="184">
        <f>IF(CQ248="","SIN ESTADO",IF(CS248&lt;&gt;"","PAGA",IF(CR248&gt;0,"VENCIDA",IF(CR248&gt;=-5,"POR VENCER","AL DÍA"))))</f>
        <v/>
      </c>
      <c r="CV248" s="185" t="n"/>
      <c r="CW248" s="119">
        <f>IF(N($H248)&lt;16,"",IF(CQ248="","",CQ248+31))</f>
        <v/>
      </c>
      <c r="CX248" s="124">
        <f>IF(CW248="","",TODAY()-CW248)</f>
        <v/>
      </c>
      <c r="CY248" s="494" t="n"/>
      <c r="CZ248" s="184" t="n"/>
      <c r="DA248" s="184">
        <f>IF(CW248="","SIN ESTADO",IF(CY248&lt;&gt;"","PAGA",IF(CX248&gt;0,"VENCIDA",IF(CX248&gt;=-5,"POR VENCER","AL DÍA"))))</f>
        <v/>
      </c>
      <c r="DB248" s="185" t="n"/>
      <c r="DC248" s="119">
        <f>IF(N($H248)&lt;17,"",IF(CW248="","",CW248+31))</f>
        <v/>
      </c>
      <c r="DD248" s="124">
        <f>IF(DC248="","",TODAY()-DC248)</f>
        <v/>
      </c>
      <c r="DE248" s="494" t="n"/>
      <c r="DF248" s="184" t="n"/>
      <c r="DG248" s="184">
        <f>IF(DC248="","SIN ESTADO",IF(DE248&lt;&gt;"","PAGA",IF(DD248&gt;0,"VENCIDA",IF(DD248&gt;=-5,"POR VENCER","AL DÍA"))))</f>
        <v/>
      </c>
      <c r="DH248" s="185" t="n"/>
      <c r="DI248" s="119">
        <f>IF(N($H248)&lt;18,"",IF(DC248="","",DC248+31))</f>
        <v/>
      </c>
      <c r="DJ248" s="124">
        <f>IF(DI248="","",TODAY()-DI248)</f>
        <v/>
      </c>
      <c r="DK248" s="494" t="n"/>
      <c r="DL248" s="184" t="n"/>
      <c r="DM248" s="184">
        <f>IF(DI248="","SIN ESTADO",IF(DK248&lt;&gt;"","PAGA",IF(DJ248&gt;0,"VENCIDA",IF(DJ248&gt;=-5,"POR VENCER","AL DÍA"))))</f>
        <v/>
      </c>
      <c r="DN248" s="185" t="n"/>
      <c r="DO248" s="119">
        <f>IF(N($H248)&lt;19,"",IF(DI248="","",DI248+31))</f>
        <v/>
      </c>
      <c r="DP248" s="124">
        <f>IF(DO248="","",TODAY()-DO248)</f>
        <v/>
      </c>
      <c r="DQ248" s="494" t="n"/>
      <c r="DR248" s="184" t="n"/>
      <c r="DS248" s="184">
        <f>IF(DO248="","SIN ESTADO",IF(DQ248&lt;&gt;"","PAGA",IF(DP248&gt;0,"VENCIDA",IF(DP248&gt;=-5,"POR VENCER","AL DÍA"))))</f>
        <v/>
      </c>
      <c r="DT248" s="185" t="n"/>
      <c r="DU248" s="119">
        <f>IF(N($H248)&lt;20,"",IF(DO248="","",DO248+31))</f>
        <v/>
      </c>
      <c r="DV248" s="124">
        <f>IF(DU248="","",TODAY()-DU248)</f>
        <v/>
      </c>
      <c r="DW248" s="494" t="n"/>
      <c r="DX248" s="184" t="n"/>
      <c r="DY248" s="184">
        <f>IF(DU248="","SIN ESTADO",IF(DW248&lt;&gt;"","PAGA",IF(DV248&gt;0,"VENCIDA",IF(DV248&gt;=-5,"POR VENCER","AL DÍA"))))</f>
        <v/>
      </c>
      <c r="DZ248" s="185" t="n"/>
      <c r="EA248" s="119">
        <f>IF(N($H248)&lt;21,"",IF(DU248="","",DU248+31))</f>
        <v/>
      </c>
      <c r="EB248" s="124">
        <f>IF(EA248="","",TODAY()-EA248)</f>
        <v/>
      </c>
      <c r="EC248" s="494" t="n"/>
      <c r="ED248" s="184" t="n"/>
      <c r="EE248" s="184">
        <f>IF(EA248="","SIN ESTADO",IF(EC248&lt;&gt;"","PAGA",IF(EB248&gt;0,"VENCIDA",IF(EB248&gt;=-5,"POR VENCER","AL DÍA"))))</f>
        <v/>
      </c>
      <c r="EF248" s="185" t="n"/>
      <c r="EG248" s="119">
        <f>IF(N($H248)&lt;22,"",IF(EA248="","",EA248+31))</f>
        <v/>
      </c>
      <c r="EH248" s="124">
        <f>IF(EG248="","",TODAY()-EG248)</f>
        <v/>
      </c>
      <c r="EI248" s="494" t="n"/>
      <c r="EJ248" s="184" t="n"/>
      <c r="EK248" s="184">
        <f>IF(EG248="","SIN ESTADO",IF(EI248&lt;&gt;"","PAGA",IF(EH248&gt;0,"VENCIDA",IF(EH248&gt;=-5,"POR VENCER","AL DÍA"))))</f>
        <v/>
      </c>
      <c r="EL248" s="185" t="n"/>
      <c r="EM248" s="119">
        <f>IF(N($H248)&lt;23,"",IF(EG248="","",EG248+31))</f>
        <v/>
      </c>
      <c r="EN248" s="124">
        <f>IF(EM248="","",TODAY()-EM248)</f>
        <v/>
      </c>
      <c r="EO248" s="494" t="n"/>
      <c r="EP248" s="184" t="n"/>
      <c r="EQ248" s="184">
        <f>IF(EM248="","SIN ESTADO",IF(EO248&lt;&gt;"","PAGA",IF(EN248&gt;0,"VENCIDA",IF(EN248&gt;=-5,"POR VENCER","AL DÍA"))))</f>
        <v/>
      </c>
      <c r="ER248" s="185" t="n"/>
      <c r="ES248" s="119">
        <f>IF(N($H248)&lt;24,"",IF(EM248="","",EM248+31))</f>
        <v/>
      </c>
      <c r="ET248" s="124">
        <f>IF(ES248="","",TODAY()-ES248)</f>
        <v/>
      </c>
      <c r="EU248" s="494" t="n"/>
      <c r="EV248" s="184" t="n"/>
      <c r="EW248" s="184">
        <f>IF(ES248="","SIN ESTADO",IF(EU248&lt;&gt;"","PAGA",IF(ET248&gt;0,"VENCIDA",IF(ET248&gt;=-5,"POR VENCER","AL DÍA"))))</f>
        <v/>
      </c>
      <c r="EX248" s="185" t="n"/>
      <c r="EY248" s="119">
        <f>IF(N($H248)&lt;25,"",IF(ES248="","",ES248+31))</f>
        <v/>
      </c>
      <c r="EZ248" s="124">
        <f>IF(EY248="","",TODAY()-EY248)</f>
        <v/>
      </c>
      <c r="FA248" s="494" t="n"/>
      <c r="FB248" s="184" t="n"/>
      <c r="FC248" s="184">
        <f>IF(EY248="","SIN ESTADO",IF(FA248&lt;&gt;"","PAGA",IF(EZ248&gt;0,"VENCIDA",IF(EZ248&gt;=-5,"POR VENCER","AL DÍA"))))</f>
        <v/>
      </c>
      <c r="FD248" s="185" t="n"/>
      <c r="FE248" s="119">
        <f>IF(N($H248)&lt;26,"",IF(EY248="","",EY248+31))</f>
        <v/>
      </c>
      <c r="FF248" s="124">
        <f>IF(FE248="","",TODAY()-FE248)</f>
        <v/>
      </c>
      <c r="FG248" s="494" t="n"/>
      <c r="FH248" s="184" t="n"/>
      <c r="FI248" s="184">
        <f>IF(FE248="","SIN ESTADO",IF(FG248&lt;&gt;"","PAGA",IF(FF248&gt;0,"VENCIDA",IF(FF248&gt;=-5,"POR VENCER","AL DÍA"))))</f>
        <v/>
      </c>
      <c r="FJ248" s="185" t="n"/>
      <c r="FK248" s="119">
        <f>IF(N($H248)&lt;27,"",IF(FE248="","",FE248+31))</f>
        <v/>
      </c>
      <c r="FL248" s="124">
        <f>IF(FK248="","",TODAY()-FK248)</f>
        <v/>
      </c>
      <c r="FM248" s="494" t="n"/>
      <c r="FN248" s="184" t="n"/>
      <c r="FO248" s="184">
        <f>IF(FK248="","SIN ESTADO",IF(FM248&lt;&gt;"","PAGA",IF(FL248&gt;0,"VENCIDA",IF(FL248&gt;=-5,"POR VENCER","AL DÍA"))))</f>
        <v/>
      </c>
      <c r="FP248" s="185" t="n"/>
      <c r="FQ248" s="119">
        <f>IF(N($H248)&lt;28,"",IF(FK248="","",FK248+31))</f>
        <v/>
      </c>
      <c r="FR248" s="124">
        <f>IF(FQ248="","",TODAY()-FQ248)</f>
        <v/>
      </c>
      <c r="FS248" s="494" t="n"/>
      <c r="FT248" s="184" t="n"/>
      <c r="FU248" s="184">
        <f>IF(FQ248="","SIN ESTADO",IF(FS248&lt;&gt;"","PAGA",IF(FR248&gt;0,"VENCIDA",IF(FR248&gt;=-5,"POR VENCER","AL DÍA"))))</f>
        <v/>
      </c>
      <c r="FV248" s="185" t="n"/>
      <c r="FW248" s="119">
        <f>IF(N($H248)&lt;29,"",IF(FQ248="","",FQ248+31))</f>
        <v/>
      </c>
      <c r="FX248" s="124">
        <f>IF(FW248="","",TODAY()-FW248)</f>
        <v/>
      </c>
      <c r="FY248" s="494" t="n"/>
      <c r="FZ248" s="184" t="n"/>
      <c r="GA248" s="184">
        <f>IF(FW248="","SIN ESTADO",IF(FY248&lt;&gt;"","PAGA",IF(FX248&gt;0,"VENCIDA",IF(FX248&gt;=-5,"POR VENCER","AL DÍA"))))</f>
        <v/>
      </c>
      <c r="GB248" s="185" t="n"/>
      <c r="GC248" s="119">
        <f>IF(N($H248)&lt;30,"",IF(FW248="","",FW248+31))</f>
        <v/>
      </c>
      <c r="GD248" s="124">
        <f>IF(GC248="","",TODAY()-GC248)</f>
        <v/>
      </c>
      <c r="GE248" s="494" t="n"/>
      <c r="GF248" s="184" t="n"/>
      <c r="GG248" s="184">
        <f>IF(GC248="","SIN ESTADO",IF(GE248&lt;&gt;"","PAGA",IF(GD248&gt;0,"VENCIDA",IF(GD248&gt;=-5,"POR VENCER","AL DÍA"))))</f>
        <v/>
      </c>
      <c r="GH248" s="185" t="n"/>
      <c r="GI248" s="119">
        <f>IF(N($H248)&lt;31,"",IF(GC248="","",GC248+31))</f>
        <v/>
      </c>
      <c r="GJ248" s="124">
        <f>IF(GI248="","",TODAY()-GI248)</f>
        <v/>
      </c>
      <c r="GK248" s="494" t="n"/>
      <c r="GL248" s="184" t="n"/>
      <c r="GM248" s="184">
        <f>IF(GI248="","SIN ESTADO",IF(GK248&lt;&gt;"","PAGA",IF(GJ248&gt;0,"VENCIDA",IF(GJ248&gt;=-5,"POR VENCER","AL DÍA"))))</f>
        <v/>
      </c>
      <c r="GN248" s="185" t="n"/>
      <c r="GO248" s="119">
        <f>IF(N($H248)&lt;32,"",IF(GI248="","",GI248+31))</f>
        <v/>
      </c>
      <c r="GP248" s="124">
        <f>IF(GO248="","",TODAY()-GO248)</f>
        <v/>
      </c>
      <c r="GQ248" s="494" t="n"/>
      <c r="GR248" s="184" t="n"/>
      <c r="GS248" s="184">
        <f>IF(GO248="","SIN ESTADO",IF(GQ248&lt;&gt;"","PAGA",IF(GP248&gt;0,"VENCIDA",IF(GP248&gt;=-5,"POR VENCER","AL DÍA"))))</f>
        <v/>
      </c>
      <c r="GT248" s="185" t="n"/>
      <c r="GU248" s="119">
        <f>IF(N($H248)&lt;33,"",IF(GO248="","",GO248+31))</f>
        <v/>
      </c>
      <c r="GV248" s="124">
        <f>IF(GU248="","",TODAY()-GU248)</f>
        <v/>
      </c>
      <c r="GW248" s="494" t="n"/>
      <c r="GX248" s="184" t="n"/>
      <c r="GY248" s="184">
        <f>IF(GU248="","SIN ESTADO",IF(GW248&lt;&gt;"","PAGA",IF(GV248&gt;0,"VENCIDA",IF(GV248&gt;=-5,"POR VENCER","AL DÍA"))))</f>
        <v/>
      </c>
      <c r="GZ248" s="185" t="n"/>
      <c r="HA248" s="119">
        <f>IF(N($H248)&lt;34,"",IF(GU248="","",GU248+31))</f>
        <v/>
      </c>
      <c r="HB248" s="124">
        <f>IF(HA248="","",TODAY()-HA248)</f>
        <v/>
      </c>
      <c r="HC248" s="494" t="n"/>
      <c r="HD248" s="184" t="n"/>
      <c r="HE248" s="184">
        <f>IF(HA248="","SIN ESTADO",IF(HC248&lt;&gt;"","PAGA",IF(HB248&gt;0,"VENCIDA",IF(HB248&gt;=-5,"POR VENCER","AL DÍA"))))</f>
        <v/>
      </c>
      <c r="HF248" s="185" t="n"/>
      <c r="HG248" s="119">
        <f>IF(N($H248)&lt;35,"",IF(HA248="","",HA248+31))</f>
        <v/>
      </c>
      <c r="HH248" s="124">
        <f>IF(HG248="","",TODAY()-HG248)</f>
        <v/>
      </c>
      <c r="HI248" s="494" t="n"/>
      <c r="HJ248" s="184" t="n"/>
      <c r="HK248" s="184">
        <f>IF(HG248="","SIN ESTADO",IF(HI248&lt;&gt;"","PAGA",IF(HH248&gt;0,"VENCIDA",IF(HH248&gt;=-5,"POR VENCER","AL DÍA"))))</f>
        <v/>
      </c>
      <c r="HL248" s="168" t="n"/>
      <c r="HM248" s="119">
        <f>IF(N($H248)&lt;36,"",IF(HG248="","",HG248+31))</f>
        <v/>
      </c>
      <c r="HN248" s="124">
        <f>IF(HM248="","",TODAY()-HM248)</f>
        <v/>
      </c>
      <c r="HO248" s="494" t="n"/>
      <c r="HP248" s="184" t="n"/>
      <c r="HQ248" s="184">
        <f>IF(HM248="","SIN ESTADO",IF(HO248&lt;&gt;"","PAGA",IF(HN248&gt;0,"VENCIDA",IF(HN248&gt;=-5,"POR VENCER","AL DÍA"))))</f>
        <v/>
      </c>
      <c r="HR248" s="168" t="n"/>
      <c r="HS248" s="169">
        <f>N248+T248+Z248+AF248+AL248+AR248+AX248+BD248+BJ248+BP248+BV248+CB248+CH248+CN248+CT248+CZ248+DF248+DL248+DR248+DX248+ED248+EJ248+EP248+EV248+FB248+FH248+FN248+FT248+FZ248+GF248+GL248+GR248+GX248+HD248+HJ248+HP248</f>
        <v/>
      </c>
      <c r="HU248" s="170">
        <f>IFERROR(N($J248),0)</f>
        <v/>
      </c>
      <c r="HW248" s="170">
        <f>SUMPRODUCT((MOD(COLUMN($M248:$HR248)-COLUMN($M248),6)=0)*ISNUMBER($M248:$HR248)*($M248:$HR248&gt;=RESUMEN!$C$26)*($M248:$HR248&lt;=RESUMEN!$C$27)*IFERROR(N($N248:$HS248),0))</f>
        <v/>
      </c>
      <c r="HX248" s="170">
        <f>SUMPRODUCT((MOD(COLUMN($M248:$HR248)-COLUMN($M248),6)=0)*ISNUMBER($M248:$HR248)*($M248:$HR248&gt;=RESUMEN!$C$26)*($M248:$HR248&lt;=RESUMEN!$C$27))</f>
        <v/>
      </c>
    </row>
    <row r="249" ht="15.75" customHeight="1" s="506">
      <c r="B249" s="113">
        <f>VENTAS!A248</f>
        <v/>
      </c>
      <c r="C249" s="236">
        <f>VENTAS!B248</f>
        <v/>
      </c>
      <c r="D249" s="53">
        <f>VENTAS!C248</f>
        <v/>
      </c>
      <c r="E249" s="114">
        <f>VENTAS!D248</f>
        <v/>
      </c>
      <c r="F249" s="114">
        <f>VENTAS!J248</f>
        <v/>
      </c>
      <c r="G249" s="494">
        <f>VENTAS!F248</f>
        <v/>
      </c>
      <c r="H249" s="479">
        <f>VENTAS!K248</f>
        <v/>
      </c>
      <c r="I249" s="479">
        <f>VENTAS!M248</f>
        <v/>
      </c>
      <c r="J249" s="184">
        <f>VENTAS!L248</f>
        <v/>
      </c>
      <c r="K249" s="119">
        <f>IF(N($H249)&lt;1,"",$G249+31)</f>
        <v/>
      </c>
      <c r="L249" s="124">
        <f>IF(K249="","",TODAY()-K249)</f>
        <v/>
      </c>
      <c r="M249" s="469" t="n">
        <v>45952</v>
      </c>
      <c r="N249" s="374" t="n">
        <v>1210000</v>
      </c>
      <c r="O249" s="184">
        <f>IF(K249="","SIN ESTADO",IF(M249&lt;&gt;"","PAGA",IF(L249&gt;0,"VENCIDA",IF(L249&gt;=-5,"POR VENCER","AL DÍA"))))</f>
        <v/>
      </c>
      <c r="P249" s="185" t="inlineStr">
        <is>
          <t>TRANSFERENCIA</t>
        </is>
      </c>
      <c r="Q249" s="119">
        <f>IF(N($H249)&lt;2,"",IF(K249="","",K249+31))</f>
        <v/>
      </c>
      <c r="R249" s="124">
        <f>IF(Q249="","",TODAY()-Q249)</f>
        <v/>
      </c>
      <c r="S249" s="470" t="n">
        <v>45982</v>
      </c>
      <c r="T249" s="184" t="n">
        <v>1210000</v>
      </c>
      <c r="U249" s="184">
        <f>IF(Q249="","SIN ESTADO",IF(S249&lt;&gt;"","PAGA",IF(R249&gt;0,"VENCIDA",IF(R249&gt;=-5,"POR VENCER","AL DÍA"))))</f>
        <v/>
      </c>
      <c r="V249" s="185" t="inlineStr">
        <is>
          <t>TRANSFERENCIA</t>
        </is>
      </c>
      <c r="W249" s="119">
        <f>IF(N($H249)&lt;3,"",IF(Q249="","",Q249+31))</f>
        <v/>
      </c>
      <c r="X249" s="124">
        <f>IF(W249="","",TODAY()-W249)</f>
        <v/>
      </c>
      <c r="Y249" s="471" t="n">
        <v>46372</v>
      </c>
      <c r="Z249" s="184" t="n">
        <v>1210000</v>
      </c>
      <c r="AA249" s="184">
        <f>IF(W249="","SIN ESTADO",IF(Y249&lt;&gt;"","PAGA",IF(X249&gt;0,"VENCIDA",IF(X249&gt;=-5,"POR VENCER","AL DÍA"))))</f>
        <v/>
      </c>
      <c r="AB249" s="185" t="inlineStr">
        <is>
          <t>TRANSFERENCIA</t>
        </is>
      </c>
      <c r="AC249" s="119">
        <f>IF(N($H249)&lt;4,"",IF(W249="","",W249+31))</f>
        <v/>
      </c>
      <c r="AD249" s="124">
        <f>IF(AC249="","",TODAY()-AC249)</f>
        <v/>
      </c>
      <c r="AE249" s="494" t="n">
        <v>46043</v>
      </c>
      <c r="AF249" s="184" t="n">
        <v>1210000</v>
      </c>
      <c r="AG249" s="184">
        <f>IF(AC249="","SIN ESTADO",IF(AE249&lt;&gt;"","PAGA",IF(AD249&gt;0,"VENCIDA",IF(AD249&gt;=-5,"POR VENCER","AL DÍA"))))</f>
        <v/>
      </c>
      <c r="AH249" s="185" t="inlineStr">
        <is>
          <t>TRANSFERENCIA</t>
        </is>
      </c>
      <c r="AI249" s="119">
        <f>IF(N($H249)&lt;5,"",IF(AC249="","",AC249+31))</f>
        <v/>
      </c>
      <c r="AJ249" s="124">
        <f>IF(AI249="","",TODAY()-AI249)</f>
        <v/>
      </c>
      <c r="AK249" s="494" t="n">
        <v>46066</v>
      </c>
      <c r="AL249" s="184" t="n">
        <v>1210000</v>
      </c>
      <c r="AM249" s="184">
        <f>IF(AI249="","SIN ESTADO",IF(AK249&lt;&gt;"","PAGA",IF(AJ249&gt;0,"VENCIDA",IF(AJ249&gt;=-5,"POR VENCER","AL DÍA"))))</f>
        <v/>
      </c>
      <c r="AN249" s="185" t="inlineStr">
        <is>
          <t>TRANSFERENCIA</t>
        </is>
      </c>
      <c r="AO249" s="119">
        <f>IF(N($H249)&lt;6,"",IF(AI249="","",AI249+31))</f>
        <v/>
      </c>
      <c r="AP249" s="124">
        <f>IF(AO249="","",TODAY()-AO249)</f>
        <v/>
      </c>
      <c r="AQ249" s="270" t="n">
        <v>46239</v>
      </c>
      <c r="AR249" s="184" t="n">
        <v>1210000</v>
      </c>
      <c r="AS249" s="184">
        <f>IF(AO249="","SIN ESTADO",IF(AQ249&lt;&gt;"","PAGA",IF(AP249&gt;0,"VENCIDA",IF(AP249&gt;=-5,"POR VENCER","AL DÍA"))))</f>
        <v/>
      </c>
      <c r="AT249" s="185" t="inlineStr">
        <is>
          <t>TRANSFERENCIA</t>
        </is>
      </c>
      <c r="AU249" s="119">
        <f>IF(N($H249)&lt;7,"",IF(AO249="","",AO249+31))</f>
        <v/>
      </c>
      <c r="AV249" s="124">
        <f>IF(AU249="","",TODAY()-AU249)</f>
        <v/>
      </c>
      <c r="AW249" s="494" t="n"/>
      <c r="AX249" s="184" t="n"/>
      <c r="AY249" s="184">
        <f>IF(AU249="","SIN ESTADO",IF(AW249&lt;&gt;"","PAGA",IF(AV249&gt;0,"VENCIDA",IF(AV249&gt;=-5,"POR VENCER","AL DÍA"))))</f>
        <v/>
      </c>
      <c r="AZ249" s="185" t="n"/>
      <c r="BA249" s="119">
        <f>IF(N($H249)&lt;8,"",IF(AU249="","",AU249+31))</f>
        <v/>
      </c>
      <c r="BB249" s="124">
        <f>IF(BA249="","",TODAY()-BA249)</f>
        <v/>
      </c>
      <c r="BC249" s="494" t="n"/>
      <c r="BD249" s="184" t="n"/>
      <c r="BE249" s="184">
        <f>IF(BA249="","SIN ESTADO",IF(BC249&lt;&gt;"","PAGA",IF(BB249&gt;0,"VENCIDA",IF(BB249&gt;=-5,"POR VENCER","AL DÍA"))))</f>
        <v/>
      </c>
      <c r="BF249" s="185" t="n"/>
      <c r="BG249" s="119">
        <f>IF(N($H249)&lt;9,"",IF(BA249="","",BA249+31))</f>
        <v/>
      </c>
      <c r="BH249" s="124">
        <f>IF(BG249="","",TODAY()-BG249)</f>
        <v/>
      </c>
      <c r="BI249" s="494" t="n"/>
      <c r="BJ249" s="184" t="n"/>
      <c r="BK249" s="184">
        <f>IF(BG249="","SIN ESTADO",IF(BI249&lt;&gt;"","PAGA",IF(BH249&gt;0,"VENCIDA",IF(BH249&gt;=-5,"POR VENCER","AL DÍA"))))</f>
        <v/>
      </c>
      <c r="BL249" s="185" t="n"/>
      <c r="BM249" s="119">
        <f>IF(N($H249)&lt;10,"",IF(BG249="","",BG249+31))</f>
        <v/>
      </c>
      <c r="BN249" s="124">
        <f>IF(BM249="","",TODAY()-BM249)</f>
        <v/>
      </c>
      <c r="BO249" s="494" t="n"/>
      <c r="BP249" s="184" t="n"/>
      <c r="BQ249" s="184">
        <f>IF(BM249="","SIN ESTADO",IF(BO249&lt;&gt;"","PAGA",IF(BN249&gt;0,"VENCIDA",IF(BN249&gt;=-5,"POR VENCER","AL DÍA"))))</f>
        <v/>
      </c>
      <c r="BR249" s="185" t="n"/>
      <c r="BS249" s="119">
        <f>IF(N($H249)&lt;11,"",IF(BM249="","",BM249+31))</f>
        <v/>
      </c>
      <c r="BT249" s="124">
        <f>IF(BS249="","",TODAY()-BS249)</f>
        <v/>
      </c>
      <c r="BU249" s="494" t="n"/>
      <c r="BV249" s="184" t="n"/>
      <c r="BW249" s="184">
        <f>IF(BS249="","SIN ESTADO",IF(BU249&lt;&gt;"","PAGA",IF(BT249&gt;0,"VENCIDA",IF(BT249&gt;=-5,"POR VENCER","AL DÍA"))))</f>
        <v/>
      </c>
      <c r="BX249" s="185" t="n"/>
      <c r="BY249" s="119">
        <f>IF(N($H249)&lt;12,"",IF(BS249="","",BS249+31))</f>
        <v/>
      </c>
      <c r="BZ249" s="124">
        <f>IF(BY249="","",TODAY()-BY249)</f>
        <v/>
      </c>
      <c r="CA249" s="494" t="n"/>
      <c r="CB249" s="184" t="n"/>
      <c r="CC249" s="184">
        <f>IF(BY249="","SIN ESTADO",IF(CA249&lt;&gt;"","PAGA",IF(BZ249&gt;0,"VENCIDA",IF(BZ249&gt;=-5,"POR VENCER","AL DÍA"))))</f>
        <v/>
      </c>
      <c r="CD249" s="185" t="n"/>
      <c r="CE249" s="119">
        <f>IF(N($H249)&lt;13,"",IF(BY249="","",BY249+31))</f>
        <v/>
      </c>
      <c r="CF249" s="124">
        <f>IF(CE249="","",TODAY()-CE249)</f>
        <v/>
      </c>
      <c r="CG249" s="494" t="n"/>
      <c r="CH249" s="184" t="n"/>
      <c r="CI249" s="184">
        <f>IF(CE249="","SIN ESTADO",IF(CG249&lt;&gt;"","PAGA",IF(CF249&gt;0,"VENCIDA",IF(CF249&gt;=-5,"POR VENCER","AL DÍA"))))</f>
        <v/>
      </c>
      <c r="CJ249" s="185" t="n"/>
      <c r="CK249" s="119">
        <f>IF(N($H249)&lt;14,"",IF(CE249="","",CE249+31))</f>
        <v/>
      </c>
      <c r="CL249" s="124">
        <f>IF(CK249="","",TODAY()-CK249)</f>
        <v/>
      </c>
      <c r="CM249" s="494" t="n"/>
      <c r="CN249" s="184" t="n"/>
      <c r="CO249" s="184">
        <f>IF(CK249="","SIN ESTADO",IF(CM249&lt;&gt;"","PAGA",IF(CL249&gt;0,"VENCIDA",IF(CL249&gt;=-5,"POR VENCER","AL DÍA"))))</f>
        <v/>
      </c>
      <c r="CP249" s="185" t="n"/>
      <c r="CQ249" s="119">
        <f>IF(N($H249)&lt;15,"",IF(CK249="","",CK249+31))</f>
        <v/>
      </c>
      <c r="CR249" s="124">
        <f>IF(CQ249="","",TODAY()-CQ249)</f>
        <v/>
      </c>
      <c r="CS249" s="494" t="n"/>
      <c r="CT249" s="184" t="n"/>
      <c r="CU249" s="184">
        <f>IF(CQ249="","SIN ESTADO",IF(CS249&lt;&gt;"","PAGA",IF(CR249&gt;0,"VENCIDA",IF(CR249&gt;=-5,"POR VENCER","AL DÍA"))))</f>
        <v/>
      </c>
      <c r="CV249" s="185" t="n"/>
      <c r="CW249" s="119">
        <f>IF(N($H249)&lt;16,"",IF(CQ249="","",CQ249+31))</f>
        <v/>
      </c>
      <c r="CX249" s="124">
        <f>IF(CW249="","",TODAY()-CW249)</f>
        <v/>
      </c>
      <c r="CY249" s="494" t="n"/>
      <c r="CZ249" s="184" t="n"/>
      <c r="DA249" s="184">
        <f>IF(CW249="","SIN ESTADO",IF(CY249&lt;&gt;"","PAGA",IF(CX249&gt;0,"VENCIDA",IF(CX249&gt;=-5,"POR VENCER","AL DÍA"))))</f>
        <v/>
      </c>
      <c r="DB249" s="185" t="n"/>
      <c r="DC249" s="119">
        <f>IF(N($H249)&lt;17,"",IF(CW249="","",CW249+31))</f>
        <v/>
      </c>
      <c r="DD249" s="124">
        <f>IF(DC249="","",TODAY()-DC249)</f>
        <v/>
      </c>
      <c r="DE249" s="494" t="n"/>
      <c r="DF249" s="184" t="n"/>
      <c r="DG249" s="184">
        <f>IF(DC249="","SIN ESTADO",IF(DE249&lt;&gt;"","PAGA",IF(DD249&gt;0,"VENCIDA",IF(DD249&gt;=-5,"POR VENCER","AL DÍA"))))</f>
        <v/>
      </c>
      <c r="DH249" s="185" t="n"/>
      <c r="DI249" s="119">
        <f>IF(N($H249)&lt;18,"",IF(DC249="","",DC249+31))</f>
        <v/>
      </c>
      <c r="DJ249" s="124">
        <f>IF(DI249="","",TODAY()-DI249)</f>
        <v/>
      </c>
      <c r="DK249" s="494" t="n"/>
      <c r="DL249" s="184" t="n"/>
      <c r="DM249" s="184">
        <f>IF(DI249="","SIN ESTADO",IF(DK249&lt;&gt;"","PAGA",IF(DJ249&gt;0,"VENCIDA",IF(DJ249&gt;=-5,"POR VENCER","AL DÍA"))))</f>
        <v/>
      </c>
      <c r="DN249" s="185" t="n"/>
      <c r="DO249" s="119">
        <f>IF(N($H249)&lt;19,"",IF(DI249="","",DI249+31))</f>
        <v/>
      </c>
      <c r="DP249" s="124">
        <f>IF(DO249="","",TODAY()-DO249)</f>
        <v/>
      </c>
      <c r="DQ249" s="494" t="n"/>
      <c r="DR249" s="184" t="n"/>
      <c r="DS249" s="184">
        <f>IF(DO249="","SIN ESTADO",IF(DQ249&lt;&gt;"","PAGA",IF(DP249&gt;0,"VENCIDA",IF(DP249&gt;=-5,"POR VENCER","AL DÍA"))))</f>
        <v/>
      </c>
      <c r="DT249" s="185" t="n"/>
      <c r="DU249" s="119">
        <f>IF(N($H249)&lt;20,"",IF(DO249="","",DO249+31))</f>
        <v/>
      </c>
      <c r="DV249" s="124">
        <f>IF(DU249="","",TODAY()-DU249)</f>
        <v/>
      </c>
      <c r="DW249" s="494" t="n"/>
      <c r="DX249" s="184" t="n"/>
      <c r="DY249" s="184">
        <f>IF(DU249="","SIN ESTADO",IF(DW249&lt;&gt;"","PAGA",IF(DV249&gt;0,"VENCIDA",IF(DV249&gt;=-5,"POR VENCER","AL DÍA"))))</f>
        <v/>
      </c>
      <c r="DZ249" s="185" t="n"/>
      <c r="EA249" s="119">
        <f>IF(N($H249)&lt;21,"",IF(DU249="","",DU249+31))</f>
        <v/>
      </c>
      <c r="EB249" s="124">
        <f>IF(EA249="","",TODAY()-EA249)</f>
        <v/>
      </c>
      <c r="EC249" s="494" t="n"/>
      <c r="ED249" s="184" t="n"/>
      <c r="EE249" s="184">
        <f>IF(EA249="","SIN ESTADO",IF(EC249&lt;&gt;"","PAGA",IF(EB249&gt;0,"VENCIDA",IF(EB249&gt;=-5,"POR VENCER","AL DÍA"))))</f>
        <v/>
      </c>
      <c r="EF249" s="185" t="n"/>
      <c r="EG249" s="119">
        <f>IF(N($H249)&lt;22,"",IF(EA249="","",EA249+31))</f>
        <v/>
      </c>
      <c r="EH249" s="124">
        <f>IF(EG249="","",TODAY()-EG249)</f>
        <v/>
      </c>
      <c r="EI249" s="494" t="n"/>
      <c r="EJ249" s="184" t="n"/>
      <c r="EK249" s="184">
        <f>IF(EG249="","SIN ESTADO",IF(EI249&lt;&gt;"","PAGA",IF(EH249&gt;0,"VENCIDA",IF(EH249&gt;=-5,"POR VENCER","AL DÍA"))))</f>
        <v/>
      </c>
      <c r="EL249" s="185" t="n"/>
      <c r="EM249" s="119">
        <f>IF(N($H249)&lt;23,"",IF(EG249="","",EG249+31))</f>
        <v/>
      </c>
      <c r="EN249" s="124">
        <f>IF(EM249="","",TODAY()-EM249)</f>
        <v/>
      </c>
      <c r="EO249" s="494" t="n"/>
      <c r="EP249" s="184" t="n"/>
      <c r="EQ249" s="184">
        <f>IF(EM249="","SIN ESTADO",IF(EO249&lt;&gt;"","PAGA",IF(EN249&gt;0,"VENCIDA",IF(EN249&gt;=-5,"POR VENCER","AL DÍA"))))</f>
        <v/>
      </c>
      <c r="ER249" s="185" t="n"/>
      <c r="ES249" s="119">
        <f>IF(N($H249)&lt;24,"",IF(EM249="","",EM249+31))</f>
        <v/>
      </c>
      <c r="ET249" s="124">
        <f>IF(ES249="","",TODAY()-ES249)</f>
        <v/>
      </c>
      <c r="EU249" s="494" t="n"/>
      <c r="EV249" s="184" t="n"/>
      <c r="EW249" s="184">
        <f>IF(ES249="","SIN ESTADO",IF(EU249&lt;&gt;"","PAGA",IF(ET249&gt;0,"VENCIDA",IF(ET249&gt;=-5,"POR VENCER","AL DÍA"))))</f>
        <v/>
      </c>
      <c r="EX249" s="185" t="n"/>
      <c r="EY249" s="119">
        <f>IF(N($H249)&lt;25,"",IF(ES249="","",ES249+31))</f>
        <v/>
      </c>
      <c r="EZ249" s="124">
        <f>IF(EY249="","",TODAY()-EY249)</f>
        <v/>
      </c>
      <c r="FA249" s="494" t="n"/>
      <c r="FB249" s="184" t="n"/>
      <c r="FC249" s="184">
        <f>IF(EY249="","SIN ESTADO",IF(FA249&lt;&gt;"","PAGA",IF(EZ249&gt;0,"VENCIDA",IF(EZ249&gt;=-5,"POR VENCER","AL DÍA"))))</f>
        <v/>
      </c>
      <c r="FD249" s="185" t="n"/>
      <c r="FE249" s="119">
        <f>IF(N($H249)&lt;26,"",IF(EY249="","",EY249+31))</f>
        <v/>
      </c>
      <c r="FF249" s="124">
        <f>IF(FE249="","",TODAY()-FE249)</f>
        <v/>
      </c>
      <c r="FG249" s="494" t="n"/>
      <c r="FH249" s="184" t="n"/>
      <c r="FI249" s="184">
        <f>IF(FE249="","SIN ESTADO",IF(FG249&lt;&gt;"","PAGA",IF(FF249&gt;0,"VENCIDA",IF(FF249&gt;=-5,"POR VENCER","AL DÍA"))))</f>
        <v/>
      </c>
      <c r="FJ249" s="185" t="n"/>
      <c r="FK249" s="119">
        <f>IF(N($H249)&lt;27,"",IF(FE249="","",FE249+31))</f>
        <v/>
      </c>
      <c r="FL249" s="124">
        <f>IF(FK249="","",TODAY()-FK249)</f>
        <v/>
      </c>
      <c r="FM249" s="494" t="n"/>
      <c r="FN249" s="184" t="n"/>
      <c r="FO249" s="184">
        <f>IF(FK249="","SIN ESTADO",IF(FM249&lt;&gt;"","PAGA",IF(FL249&gt;0,"VENCIDA",IF(FL249&gt;=-5,"POR VENCER","AL DÍA"))))</f>
        <v/>
      </c>
      <c r="FP249" s="185" t="n"/>
      <c r="FQ249" s="119">
        <f>IF(N($H249)&lt;28,"",IF(FK249="","",FK249+31))</f>
        <v/>
      </c>
      <c r="FR249" s="124">
        <f>IF(FQ249="","",TODAY()-FQ249)</f>
        <v/>
      </c>
      <c r="FS249" s="494" t="n"/>
      <c r="FT249" s="184" t="n"/>
      <c r="FU249" s="184">
        <f>IF(FQ249="","SIN ESTADO",IF(FS249&lt;&gt;"","PAGA",IF(FR249&gt;0,"VENCIDA",IF(FR249&gt;=-5,"POR VENCER","AL DÍA"))))</f>
        <v/>
      </c>
      <c r="FV249" s="185" t="n"/>
      <c r="FW249" s="119">
        <f>IF(N($H249)&lt;29,"",IF(FQ249="","",FQ249+31))</f>
        <v/>
      </c>
      <c r="FX249" s="124">
        <f>IF(FW249="","",TODAY()-FW249)</f>
        <v/>
      </c>
      <c r="FY249" s="494" t="n"/>
      <c r="FZ249" s="184" t="n"/>
      <c r="GA249" s="184">
        <f>IF(FW249="","SIN ESTADO",IF(FY249&lt;&gt;"","PAGA",IF(FX249&gt;0,"VENCIDA",IF(FX249&gt;=-5,"POR VENCER","AL DÍA"))))</f>
        <v/>
      </c>
      <c r="GB249" s="185" t="n"/>
      <c r="GC249" s="119">
        <f>IF(N($H249)&lt;30,"",IF(FW249="","",FW249+31))</f>
        <v/>
      </c>
      <c r="GD249" s="124">
        <f>IF(GC249="","",TODAY()-GC249)</f>
        <v/>
      </c>
      <c r="GE249" s="494" t="n"/>
      <c r="GF249" s="184" t="n"/>
      <c r="GG249" s="184">
        <f>IF(GC249="","SIN ESTADO",IF(GE249&lt;&gt;"","PAGA",IF(GD249&gt;0,"VENCIDA",IF(GD249&gt;=-5,"POR VENCER","AL DÍA"))))</f>
        <v/>
      </c>
      <c r="GH249" s="185" t="n"/>
      <c r="GI249" s="119">
        <f>IF(N($H249)&lt;31,"",IF(GC249="","",GC249+31))</f>
        <v/>
      </c>
      <c r="GJ249" s="124">
        <f>IF(GI249="","",TODAY()-GI249)</f>
        <v/>
      </c>
      <c r="GK249" s="494" t="n"/>
      <c r="GL249" s="184" t="n"/>
      <c r="GM249" s="184">
        <f>IF(GI249="","SIN ESTADO",IF(GK249&lt;&gt;"","PAGA",IF(GJ249&gt;0,"VENCIDA",IF(GJ249&gt;=-5,"POR VENCER","AL DÍA"))))</f>
        <v/>
      </c>
      <c r="GN249" s="185" t="n"/>
      <c r="GO249" s="119">
        <f>IF(N($H249)&lt;32,"",IF(GI249="","",GI249+31))</f>
        <v/>
      </c>
      <c r="GP249" s="124">
        <f>IF(GO249="","",TODAY()-GO249)</f>
        <v/>
      </c>
      <c r="GQ249" s="494" t="n"/>
      <c r="GR249" s="184" t="n"/>
      <c r="GS249" s="184">
        <f>IF(GO249="","SIN ESTADO",IF(GQ249&lt;&gt;"","PAGA",IF(GP249&gt;0,"VENCIDA",IF(GP249&gt;=-5,"POR VENCER","AL DÍA"))))</f>
        <v/>
      </c>
      <c r="GT249" s="185" t="n"/>
      <c r="GU249" s="119">
        <f>IF(N($H249)&lt;33,"",IF(GO249="","",GO249+31))</f>
        <v/>
      </c>
      <c r="GV249" s="124">
        <f>IF(GU249="","",TODAY()-GU249)</f>
        <v/>
      </c>
      <c r="GW249" s="494" t="n"/>
      <c r="GX249" s="184" t="n"/>
      <c r="GY249" s="184">
        <f>IF(GU249="","SIN ESTADO",IF(GW249&lt;&gt;"","PAGA",IF(GV249&gt;0,"VENCIDA",IF(GV249&gt;=-5,"POR VENCER","AL DÍA"))))</f>
        <v/>
      </c>
      <c r="GZ249" s="185" t="n"/>
      <c r="HA249" s="119">
        <f>IF(N($H249)&lt;34,"",IF(GU249="","",GU249+31))</f>
        <v/>
      </c>
      <c r="HB249" s="124">
        <f>IF(HA249="","",TODAY()-HA249)</f>
        <v/>
      </c>
      <c r="HC249" s="494" t="n"/>
      <c r="HD249" s="184" t="n"/>
      <c r="HE249" s="184">
        <f>IF(HA249="","SIN ESTADO",IF(HC249&lt;&gt;"","PAGA",IF(HB249&gt;0,"VENCIDA",IF(HB249&gt;=-5,"POR VENCER","AL DÍA"))))</f>
        <v/>
      </c>
      <c r="HF249" s="185" t="n"/>
      <c r="HG249" s="119">
        <f>IF(N($H249)&lt;35,"",IF(HA249="","",HA249+31))</f>
        <v/>
      </c>
      <c r="HH249" s="124">
        <f>IF(HG249="","",TODAY()-HG249)</f>
        <v/>
      </c>
      <c r="HI249" s="494" t="n"/>
      <c r="HJ249" s="184" t="n"/>
      <c r="HK249" s="184">
        <f>IF(HG249="","SIN ESTADO",IF(HI249&lt;&gt;"","PAGA",IF(HH249&gt;0,"VENCIDA",IF(HH249&gt;=-5,"POR VENCER","AL DÍA"))))</f>
        <v/>
      </c>
      <c r="HL249" s="168" t="n"/>
      <c r="HM249" s="119">
        <f>IF(N($H249)&lt;36,"",IF(HG249="","",HG249+31))</f>
        <v/>
      </c>
      <c r="HN249" s="124">
        <f>IF(HM249="","",TODAY()-HM249)</f>
        <v/>
      </c>
      <c r="HO249" s="494" t="n"/>
      <c r="HP249" s="184" t="n"/>
      <c r="HQ249" s="184">
        <f>IF(HM249="","SIN ESTADO",IF(HO249&lt;&gt;"","PAGA",IF(HN249&gt;0,"VENCIDA",IF(HN249&gt;=-5,"POR VENCER","AL DÍA"))))</f>
        <v/>
      </c>
      <c r="HR249" s="168" t="n"/>
      <c r="HS249" s="169">
        <f>N249+T249+Z249+AF249+AL249+AR249+AX249+BD249+BJ249+BP249+BV249+CB249+CH249+CN249+CT249+CZ249+DF249+DL249+DR249+DX249+ED249+EJ249+EP249+EV249+FB249+FH249+FN249+FT249+FZ249+GF249+GL249+GR249+GX249+HD249+HJ249+HP249</f>
        <v/>
      </c>
      <c r="HU249" s="170">
        <f>IFERROR(N($J249),0)</f>
        <v/>
      </c>
      <c r="HW249" s="170">
        <f>SUMPRODUCT((MOD(COLUMN($M249:$HR249)-COLUMN($M249),6)=0)*ISNUMBER($M249:$HR249)*($M249:$HR249&gt;=RESUMEN!$C$26)*($M249:$HR249&lt;=RESUMEN!$C$27)*IFERROR(N($N249:$HS249),0))</f>
        <v/>
      </c>
      <c r="HX249" s="170">
        <f>SUMPRODUCT((MOD(COLUMN($M249:$HR249)-COLUMN($M249),6)=0)*ISNUMBER($M249:$HR249)*($M249:$HR249&gt;=RESUMEN!$C$26)*($M249:$HR249&lt;=RESUMEN!$C$27))</f>
        <v/>
      </c>
    </row>
    <row r="250" ht="15.75" customHeight="1" s="506">
      <c r="B250" s="113">
        <f>VENTAS!A249</f>
        <v/>
      </c>
      <c r="C250" s="236">
        <f>VENTAS!B249</f>
        <v/>
      </c>
      <c r="D250" s="53">
        <f>VENTAS!C249</f>
        <v/>
      </c>
      <c r="E250" s="114">
        <f>VENTAS!D249</f>
        <v/>
      </c>
      <c r="F250" s="114">
        <f>VENTAS!J249</f>
        <v/>
      </c>
      <c r="G250" s="494">
        <f>VENTAS!F249</f>
        <v/>
      </c>
      <c r="H250" s="479">
        <f>VENTAS!K249</f>
        <v/>
      </c>
      <c r="I250" s="479">
        <f>VENTAS!M249</f>
        <v/>
      </c>
      <c r="J250" s="184">
        <f>VENTAS!L249</f>
        <v/>
      </c>
      <c r="K250" s="119">
        <f>IF(N($H250)&lt;1,"",$G250+31)</f>
        <v/>
      </c>
      <c r="L250" s="124">
        <f>IF(K250="","",TODAY()-K250)</f>
        <v/>
      </c>
      <c r="M250" s="494" t="n">
        <v>45930</v>
      </c>
      <c r="N250" s="374" t="n">
        <v>1000000</v>
      </c>
      <c r="O250" s="184">
        <f>IF(K250="","SIN ESTADO",IF(M250&lt;&gt;"","PAGA",IF(L250&gt;0,"VENCIDA",IF(L250&gt;=-5,"POR VENCER","AL DÍA"))))</f>
        <v/>
      </c>
      <c r="P250" s="185" t="inlineStr">
        <is>
          <t>TRANSFERENCIA</t>
        </is>
      </c>
      <c r="Q250" s="119">
        <f>IF(N($H250)&lt;2,"",IF(K250="","",K250+31))</f>
        <v/>
      </c>
      <c r="R250" s="124">
        <f>IF(Q250="","",TODAY()-Q250)</f>
        <v/>
      </c>
      <c r="S250" s="470" t="n">
        <v>45952</v>
      </c>
      <c r="T250" s="184" t="n">
        <v>1200000</v>
      </c>
      <c r="U250" s="184">
        <f>IF(Q250="","SIN ESTADO",IF(S250&lt;&gt;"","PAGA",IF(R250&gt;0,"VENCIDA",IF(R250&gt;=-5,"POR VENCER","AL DÍA"))))</f>
        <v/>
      </c>
      <c r="V250" s="185" t="inlineStr">
        <is>
          <t>TRANSFERENCIA</t>
        </is>
      </c>
      <c r="W250" s="119">
        <f>IF(N($H250)&lt;3,"",IF(Q250="","",Q250+31))</f>
        <v/>
      </c>
      <c r="X250" s="124">
        <f>IF(W250="","",TODAY()-W250)</f>
        <v/>
      </c>
      <c r="Y250" s="471" t="n">
        <v>45969</v>
      </c>
      <c r="Z250" s="184" t="n">
        <v>1000000</v>
      </c>
      <c r="AA250" s="184">
        <f>IF(W250="","SIN ESTADO",IF(Y250&lt;&gt;"","PAGA",IF(X250&gt;0,"VENCIDA",IF(X250&gt;=-5,"POR VENCER","AL DÍA"))))</f>
        <v/>
      </c>
      <c r="AB250" s="185" t="inlineStr">
        <is>
          <t>TRANSFERENCIA</t>
        </is>
      </c>
      <c r="AC250" s="119">
        <f>IF(N($H250)&lt;4,"",IF(W250="","",W250+31))</f>
        <v/>
      </c>
      <c r="AD250" s="124">
        <f>IF(AC250="","",TODAY()-AC250)</f>
        <v/>
      </c>
      <c r="AE250" s="497" t="n">
        <v>46007</v>
      </c>
      <c r="AF250" s="184" t="n">
        <v>1000000</v>
      </c>
      <c r="AG250" s="184">
        <f>IF(AC250="","SIN ESTADO",IF(AE250&lt;&gt;"","PAGA",IF(AD250&gt;0,"VENCIDA",IF(AD250&gt;=-5,"POR VENCER","AL DÍA"))))</f>
        <v/>
      </c>
      <c r="AH250" s="185" t="inlineStr">
        <is>
          <t>TRANSFERENCIA</t>
        </is>
      </c>
      <c r="AI250" s="119">
        <f>IF(N($H250)&lt;5,"",IF(AC250="","",AC250+31))</f>
        <v/>
      </c>
      <c r="AJ250" s="124">
        <f>IF(AI250="","",TODAY()-AI250)</f>
        <v/>
      </c>
      <c r="AK250" s="471" t="n">
        <v>46044</v>
      </c>
      <c r="AL250" s="184" t="n">
        <v>1000000</v>
      </c>
      <c r="AM250" s="184">
        <f>IF(AI250="","SIN ESTADO",IF(AK250&lt;&gt;"","PAGA",IF(AJ250&gt;0,"VENCIDA",IF(AJ250&gt;=-5,"POR VENCER","AL DÍA"))))</f>
        <v/>
      </c>
      <c r="AN250" s="185" t="inlineStr">
        <is>
          <t>TRANSFERENCIA</t>
        </is>
      </c>
      <c r="AO250" s="119">
        <f>IF(N($H250)&lt;6,"",IF(AI250="","",AI250+31))</f>
        <v/>
      </c>
      <c r="AP250" s="124">
        <f>IF(AO250="","",TODAY()-AO250)</f>
        <v/>
      </c>
      <c r="AQ250" s="488" t="n">
        <v>46066</v>
      </c>
      <c r="AR250" s="184" t="n">
        <v>1000000</v>
      </c>
      <c r="AS250" s="184">
        <f>IF(AO250="","SIN ESTADO",IF(AQ250&lt;&gt;"","PAGA",IF(AP250&gt;0,"VENCIDA",IF(AP250&gt;=-5,"POR VENCER","AL DÍA"))))</f>
        <v/>
      </c>
      <c r="AT250" s="185" t="inlineStr">
        <is>
          <t>TRANSFERENCIA</t>
        </is>
      </c>
      <c r="AU250" s="119">
        <f>IF(N($H250)&lt;7,"",IF(AO250="","",AO250+31))</f>
        <v/>
      </c>
      <c r="AV250" s="124">
        <f>IF(AU250="","",TODAY()-AU250)</f>
        <v/>
      </c>
      <c r="AW250" s="471" t="n">
        <v>46103</v>
      </c>
      <c r="AX250" s="184" t="n">
        <v>1000000</v>
      </c>
      <c r="AY250" s="184">
        <f>IF(AU250="","SIN ESTADO",IF(AW250&lt;&gt;"","PAGA",IF(AV250&gt;0,"VENCIDA",IF(AV250&gt;=-5,"POR VENCER","AL DÍA"))))</f>
        <v/>
      </c>
      <c r="AZ250" s="185" t="inlineStr">
        <is>
          <t>TRANSFERENCIA</t>
        </is>
      </c>
      <c r="BA250" s="119">
        <f>IF(N($H250)&lt;8,"",IF(AU250="","",AU250+31))</f>
        <v/>
      </c>
      <c r="BB250" s="124">
        <f>IF(BA250="","",TODAY()-BA250)</f>
        <v/>
      </c>
      <c r="BC250" s="494" t="n">
        <v>46137</v>
      </c>
      <c r="BD250" s="184" t="n">
        <v>1000000</v>
      </c>
      <c r="BE250" s="184">
        <f>IF(BA250="","SIN ESTADO",IF(BC250&lt;&gt;"","PAGA",IF(BB250&gt;0,"VENCIDA",IF(BB250&gt;=-5,"POR VENCER","AL DÍA"))))</f>
        <v/>
      </c>
      <c r="BF250" s="185" t="inlineStr">
        <is>
          <t>TRANSFERENCIA</t>
        </is>
      </c>
      <c r="BG250" s="119">
        <f>IF(N($H250)&lt;9,"",IF(BA250="","",BA250+31))</f>
        <v/>
      </c>
      <c r="BH250" s="124">
        <f>IF(BG250="","",TODAY()-BG250)</f>
        <v/>
      </c>
      <c r="BI250" s="494" t="n">
        <v>46167</v>
      </c>
      <c r="BJ250" s="184" t="n">
        <v>1000000</v>
      </c>
      <c r="BK250" s="184">
        <f>IF(BG250="","SIN ESTADO",IF(BI250&lt;&gt;"","PAGA",IF(BH250&gt;0,"VENCIDA",IF(BH250&gt;=-5,"POR VENCER","AL DÍA"))))</f>
        <v/>
      </c>
      <c r="BL250" s="185" t="inlineStr">
        <is>
          <t>TRANSFERENCIA</t>
        </is>
      </c>
      <c r="BM250" s="119">
        <f>IF(N($H250)&lt;10,"",IF(BG250="","",BG250+31))</f>
        <v/>
      </c>
      <c r="BN250" s="124">
        <f>IF(BM250="","",TODAY()-BM250)</f>
        <v/>
      </c>
      <c r="BO250" s="494" t="n">
        <v>46198</v>
      </c>
      <c r="BP250" s="184" t="n">
        <v>1000000</v>
      </c>
      <c r="BQ250" s="184">
        <f>IF(BM250="","SIN ESTADO",IF(BO250&lt;&gt;"","PAGA",IF(BN250&gt;0,"VENCIDA",IF(BN250&gt;=-5,"POR VENCER","AL DÍA"))))</f>
        <v/>
      </c>
      <c r="BR250" s="185" t="inlineStr">
        <is>
          <t>TRANSFERENCIA</t>
        </is>
      </c>
      <c r="BS250" s="119">
        <f>IF(N($H250)&lt;11,"",IF(BM250="","",BM250+31))</f>
        <v/>
      </c>
      <c r="BT250" s="124">
        <f>IF(BS250="","",TODAY()-BS250)</f>
        <v/>
      </c>
      <c r="BU250" s="494" t="n">
        <v>46228</v>
      </c>
      <c r="BV250" s="184" t="n">
        <v>1000000</v>
      </c>
      <c r="BW250" s="184">
        <f>IF(BS250="","SIN ESTADO",IF(BU250&lt;&gt;"","PAGA",IF(BT250&gt;0,"VENCIDA",IF(BT250&gt;=-5,"POR VENCER","AL DÍA"))))</f>
        <v/>
      </c>
      <c r="BX250" s="185" t="inlineStr">
        <is>
          <t>TRANSFERENCIA</t>
        </is>
      </c>
      <c r="BY250" s="119">
        <f>IF(N($H250)&lt;12,"",IF(BS250="","",BS250+31))</f>
        <v/>
      </c>
      <c r="BZ250" s="124">
        <f>IF(BY250="","",TODAY()-BY250)</f>
        <v/>
      </c>
      <c r="CA250" s="494" t="n">
        <v>46259</v>
      </c>
      <c r="CB250" s="184" t="n">
        <v>1000000</v>
      </c>
      <c r="CC250" s="184">
        <f>IF(BY250="","SIN ESTADO",IF(CA250&lt;&gt;"","PAGA",IF(BZ250&gt;0,"VENCIDA",IF(BZ250&gt;=-5,"POR VENCER","AL DÍA"))))</f>
        <v/>
      </c>
      <c r="CD250" s="185" t="inlineStr">
        <is>
          <t>TRANSFERENCIA</t>
        </is>
      </c>
      <c r="CE250" s="119">
        <f>IF(N($H250)&lt;13,"",IF(BY250="","",BY250+31))</f>
        <v/>
      </c>
      <c r="CF250" s="124">
        <f>IF(CE250="","",TODAY()-CE250)</f>
        <v/>
      </c>
      <c r="CG250" s="494" t="n"/>
      <c r="CH250" s="184" t="n"/>
      <c r="CI250" s="184">
        <f>IF(CE250="","SIN ESTADO",IF(CG250&lt;&gt;"","PAGA",IF(CF250&gt;0,"VENCIDA",IF(CF250&gt;=-5,"POR VENCER","AL DÍA"))))</f>
        <v/>
      </c>
      <c r="CJ250" s="185" t="n"/>
      <c r="CK250" s="119">
        <f>IF(N($H250)&lt;14,"",IF(CE250="","",CE250+31))</f>
        <v/>
      </c>
      <c r="CL250" s="124">
        <f>IF(CK250="","",TODAY()-CK250)</f>
        <v/>
      </c>
      <c r="CM250" s="494" t="n"/>
      <c r="CN250" s="184" t="n"/>
      <c r="CO250" s="184">
        <f>IF(CK250="","SIN ESTADO",IF(CM250&lt;&gt;"","PAGA",IF(CL250&gt;0,"VENCIDA",IF(CL250&gt;=-5,"POR VENCER","AL DÍA"))))</f>
        <v/>
      </c>
      <c r="CP250" s="185" t="n"/>
      <c r="CQ250" s="119">
        <f>IF(N($H250)&lt;15,"",IF(CK250="","",CK250+31))</f>
        <v/>
      </c>
      <c r="CR250" s="124">
        <f>IF(CQ250="","",TODAY()-CQ250)</f>
        <v/>
      </c>
      <c r="CS250" s="494" t="n"/>
      <c r="CT250" s="184" t="n"/>
      <c r="CU250" s="184">
        <f>IF(CQ250="","SIN ESTADO",IF(CS250&lt;&gt;"","PAGA",IF(CR250&gt;0,"VENCIDA",IF(CR250&gt;=-5,"POR VENCER","AL DÍA"))))</f>
        <v/>
      </c>
      <c r="CV250" s="185" t="n"/>
      <c r="CW250" s="119">
        <f>IF(N($H250)&lt;16,"",IF(CQ250="","",CQ250+31))</f>
        <v/>
      </c>
      <c r="CX250" s="124">
        <f>IF(CW250="","",TODAY()-CW250)</f>
        <v/>
      </c>
      <c r="CY250" s="494" t="n"/>
      <c r="CZ250" s="184" t="n"/>
      <c r="DA250" s="184">
        <f>IF(CW250="","SIN ESTADO",IF(CY250&lt;&gt;"","PAGA",IF(CX250&gt;0,"VENCIDA",IF(CX250&gt;=-5,"POR VENCER","AL DÍA"))))</f>
        <v/>
      </c>
      <c r="DB250" s="185" t="n"/>
      <c r="DC250" s="119">
        <f>IF(N($H250)&lt;17,"",IF(CW250="","",CW250+31))</f>
        <v/>
      </c>
      <c r="DD250" s="124">
        <f>IF(DC250="","",TODAY()-DC250)</f>
        <v/>
      </c>
      <c r="DE250" s="494" t="n"/>
      <c r="DF250" s="184" t="n"/>
      <c r="DG250" s="184">
        <f>IF(DC250="","SIN ESTADO",IF(DE250&lt;&gt;"","PAGA",IF(DD250&gt;0,"VENCIDA",IF(DD250&gt;=-5,"POR VENCER","AL DÍA"))))</f>
        <v/>
      </c>
      <c r="DH250" s="185" t="n"/>
      <c r="DI250" s="119">
        <f>IF(N($H250)&lt;18,"",IF(DC250="","",DC250+31))</f>
        <v/>
      </c>
      <c r="DJ250" s="124">
        <f>IF(DI250="","",TODAY()-DI250)</f>
        <v/>
      </c>
      <c r="DK250" s="494" t="n"/>
      <c r="DL250" s="184" t="n"/>
      <c r="DM250" s="184">
        <f>IF(DI250="","SIN ESTADO",IF(DK250&lt;&gt;"","PAGA",IF(DJ250&gt;0,"VENCIDA",IF(DJ250&gt;=-5,"POR VENCER","AL DÍA"))))</f>
        <v/>
      </c>
      <c r="DN250" s="185" t="n"/>
      <c r="DO250" s="119">
        <f>IF(N($H250)&lt;19,"",IF(DI250="","",DI250+31))</f>
        <v/>
      </c>
      <c r="DP250" s="124">
        <f>IF(DO250="","",TODAY()-DO250)</f>
        <v/>
      </c>
      <c r="DQ250" s="494" t="n"/>
      <c r="DR250" s="184" t="n"/>
      <c r="DS250" s="184">
        <f>IF(DO250="","SIN ESTADO",IF(DQ250&lt;&gt;"","PAGA",IF(DP250&gt;0,"VENCIDA",IF(DP250&gt;=-5,"POR VENCER","AL DÍA"))))</f>
        <v/>
      </c>
      <c r="DT250" s="185" t="n"/>
      <c r="DU250" s="119">
        <f>IF(N($H250)&lt;20,"",IF(DO250="","",DO250+31))</f>
        <v/>
      </c>
      <c r="DV250" s="124">
        <f>IF(DU250="","",TODAY()-DU250)</f>
        <v/>
      </c>
      <c r="DW250" s="494" t="n"/>
      <c r="DX250" s="184" t="n"/>
      <c r="DY250" s="184">
        <f>IF(DU250="","SIN ESTADO",IF(DW250&lt;&gt;"","PAGA",IF(DV250&gt;0,"VENCIDA",IF(DV250&gt;=-5,"POR VENCER","AL DÍA"))))</f>
        <v/>
      </c>
      <c r="DZ250" s="185" t="n"/>
      <c r="EA250" s="119">
        <f>IF(N($H250)&lt;21,"",IF(DU250="","",DU250+31))</f>
        <v/>
      </c>
      <c r="EB250" s="124">
        <f>IF(EA250="","",TODAY()-EA250)</f>
        <v/>
      </c>
      <c r="EC250" s="494" t="n"/>
      <c r="ED250" s="184" t="n"/>
      <c r="EE250" s="184">
        <f>IF(EA250="","SIN ESTADO",IF(EC250&lt;&gt;"","PAGA",IF(EB250&gt;0,"VENCIDA",IF(EB250&gt;=-5,"POR VENCER","AL DÍA"))))</f>
        <v/>
      </c>
      <c r="EF250" s="185" t="n"/>
      <c r="EG250" s="119">
        <f>IF(N($H250)&lt;22,"",IF(EA250="","",EA250+31))</f>
        <v/>
      </c>
      <c r="EH250" s="124">
        <f>IF(EG250="","",TODAY()-EG250)</f>
        <v/>
      </c>
      <c r="EI250" s="494" t="n"/>
      <c r="EJ250" s="184" t="n"/>
      <c r="EK250" s="184">
        <f>IF(EG250="","SIN ESTADO",IF(EI250&lt;&gt;"","PAGA",IF(EH250&gt;0,"VENCIDA",IF(EH250&gt;=-5,"POR VENCER","AL DÍA"))))</f>
        <v/>
      </c>
      <c r="EL250" s="185" t="n"/>
      <c r="EM250" s="119">
        <f>IF(N($H250)&lt;23,"",IF(EG250="","",EG250+31))</f>
        <v/>
      </c>
      <c r="EN250" s="124">
        <f>IF(EM250="","",TODAY()-EM250)</f>
        <v/>
      </c>
      <c r="EO250" s="494" t="n"/>
      <c r="EP250" s="184" t="n"/>
      <c r="EQ250" s="184">
        <f>IF(EM250="","SIN ESTADO",IF(EO250&lt;&gt;"","PAGA",IF(EN250&gt;0,"VENCIDA",IF(EN250&gt;=-5,"POR VENCER","AL DÍA"))))</f>
        <v/>
      </c>
      <c r="ER250" s="185" t="n"/>
      <c r="ES250" s="119">
        <f>IF(N($H250)&lt;24,"",IF(EM250="","",EM250+31))</f>
        <v/>
      </c>
      <c r="ET250" s="124">
        <f>IF(ES250="","",TODAY()-ES250)</f>
        <v/>
      </c>
      <c r="EU250" s="494" t="n"/>
      <c r="EV250" s="184" t="n"/>
      <c r="EW250" s="184">
        <f>IF(ES250="","SIN ESTADO",IF(EU250&lt;&gt;"","PAGA",IF(ET250&gt;0,"VENCIDA",IF(ET250&gt;=-5,"POR VENCER","AL DÍA"))))</f>
        <v/>
      </c>
      <c r="EX250" s="185" t="n"/>
      <c r="EY250" s="119">
        <f>IF(N($H250)&lt;25,"",IF(ES250="","",ES250+31))</f>
        <v/>
      </c>
      <c r="EZ250" s="124">
        <f>IF(EY250="","",TODAY()-EY250)</f>
        <v/>
      </c>
      <c r="FA250" s="494" t="n"/>
      <c r="FB250" s="184" t="n"/>
      <c r="FC250" s="184">
        <f>IF(EY250="","SIN ESTADO",IF(FA250&lt;&gt;"","PAGA",IF(EZ250&gt;0,"VENCIDA",IF(EZ250&gt;=-5,"POR VENCER","AL DÍA"))))</f>
        <v/>
      </c>
      <c r="FD250" s="185" t="n"/>
      <c r="FE250" s="119">
        <f>IF(N($H250)&lt;26,"",IF(EY250="","",EY250+31))</f>
        <v/>
      </c>
      <c r="FF250" s="124">
        <f>IF(FE250="","",TODAY()-FE250)</f>
        <v/>
      </c>
      <c r="FG250" s="494" t="n"/>
      <c r="FH250" s="184" t="n"/>
      <c r="FI250" s="184">
        <f>IF(FE250="","SIN ESTADO",IF(FG250&lt;&gt;"","PAGA",IF(FF250&gt;0,"VENCIDA",IF(FF250&gt;=-5,"POR VENCER","AL DÍA"))))</f>
        <v/>
      </c>
      <c r="FJ250" s="185" t="n"/>
      <c r="FK250" s="119">
        <f>IF(N($H250)&lt;27,"",IF(FE250="","",FE250+31))</f>
        <v/>
      </c>
      <c r="FL250" s="124">
        <f>IF(FK250="","",TODAY()-FK250)</f>
        <v/>
      </c>
      <c r="FM250" s="494" t="n"/>
      <c r="FN250" s="184" t="n"/>
      <c r="FO250" s="184">
        <f>IF(FK250="","SIN ESTADO",IF(FM250&lt;&gt;"","PAGA",IF(FL250&gt;0,"VENCIDA",IF(FL250&gt;=-5,"POR VENCER","AL DÍA"))))</f>
        <v/>
      </c>
      <c r="FP250" s="185" t="n"/>
      <c r="FQ250" s="119">
        <f>IF(N($H250)&lt;28,"",IF(FK250="","",FK250+31))</f>
        <v/>
      </c>
      <c r="FR250" s="124">
        <f>IF(FQ250="","",TODAY()-FQ250)</f>
        <v/>
      </c>
      <c r="FS250" s="494" t="n"/>
      <c r="FT250" s="184" t="n"/>
      <c r="FU250" s="184">
        <f>IF(FQ250="","SIN ESTADO",IF(FS250&lt;&gt;"","PAGA",IF(FR250&gt;0,"VENCIDA",IF(FR250&gt;=-5,"POR VENCER","AL DÍA"))))</f>
        <v/>
      </c>
      <c r="FV250" s="185" t="n"/>
      <c r="FW250" s="119">
        <f>IF(N($H250)&lt;29,"",IF(FQ250="","",FQ250+31))</f>
        <v/>
      </c>
      <c r="FX250" s="124">
        <f>IF(FW250="","",TODAY()-FW250)</f>
        <v/>
      </c>
      <c r="FY250" s="494" t="n"/>
      <c r="FZ250" s="184" t="n"/>
      <c r="GA250" s="184">
        <f>IF(FW250="","SIN ESTADO",IF(FY250&lt;&gt;"","PAGA",IF(FX250&gt;0,"VENCIDA",IF(FX250&gt;=-5,"POR VENCER","AL DÍA"))))</f>
        <v/>
      </c>
      <c r="GB250" s="185" t="n"/>
      <c r="GC250" s="119">
        <f>IF(N($H250)&lt;30,"",IF(FW250="","",FW250+31))</f>
        <v/>
      </c>
      <c r="GD250" s="124">
        <f>IF(GC250="","",TODAY()-GC250)</f>
        <v/>
      </c>
      <c r="GE250" s="494" t="n"/>
      <c r="GF250" s="184" t="n"/>
      <c r="GG250" s="184">
        <f>IF(GC250="","SIN ESTADO",IF(GE250&lt;&gt;"","PAGA",IF(GD250&gt;0,"VENCIDA",IF(GD250&gt;=-5,"POR VENCER","AL DÍA"))))</f>
        <v/>
      </c>
      <c r="GH250" s="185" t="n"/>
      <c r="GI250" s="119">
        <f>IF(N($H250)&lt;31,"",IF(GC250="","",GC250+31))</f>
        <v/>
      </c>
      <c r="GJ250" s="124">
        <f>IF(GI250="","",TODAY()-GI250)</f>
        <v/>
      </c>
      <c r="GK250" s="494" t="n"/>
      <c r="GL250" s="184" t="n"/>
      <c r="GM250" s="184">
        <f>IF(GI250="","SIN ESTADO",IF(GK250&lt;&gt;"","PAGA",IF(GJ250&gt;0,"VENCIDA",IF(GJ250&gt;=-5,"POR VENCER","AL DÍA"))))</f>
        <v/>
      </c>
      <c r="GN250" s="185" t="n"/>
      <c r="GO250" s="119">
        <f>IF(N($H250)&lt;32,"",IF(GI250="","",GI250+31))</f>
        <v/>
      </c>
      <c r="GP250" s="124">
        <f>IF(GO250="","",TODAY()-GO250)</f>
        <v/>
      </c>
      <c r="GQ250" s="494" t="n"/>
      <c r="GR250" s="184" t="n"/>
      <c r="GS250" s="184">
        <f>IF(GO250="","SIN ESTADO",IF(GQ250&lt;&gt;"","PAGA",IF(GP250&gt;0,"VENCIDA",IF(GP250&gt;=-5,"POR VENCER","AL DÍA"))))</f>
        <v/>
      </c>
      <c r="GT250" s="185" t="n"/>
      <c r="GU250" s="119">
        <f>IF(N($H250)&lt;33,"",IF(GO250="","",GO250+31))</f>
        <v/>
      </c>
      <c r="GV250" s="124">
        <f>IF(GU250="","",TODAY()-GU250)</f>
        <v/>
      </c>
      <c r="GW250" s="494" t="n"/>
      <c r="GX250" s="184" t="n"/>
      <c r="GY250" s="184">
        <f>IF(GU250="","SIN ESTADO",IF(GW250&lt;&gt;"","PAGA",IF(GV250&gt;0,"VENCIDA",IF(GV250&gt;=-5,"POR VENCER","AL DÍA"))))</f>
        <v/>
      </c>
      <c r="GZ250" s="185" t="n"/>
      <c r="HA250" s="119">
        <f>IF(N($H250)&lt;34,"",IF(GU250="","",GU250+31))</f>
        <v/>
      </c>
      <c r="HB250" s="124">
        <f>IF(HA250="","",TODAY()-HA250)</f>
        <v/>
      </c>
      <c r="HC250" s="494" t="n"/>
      <c r="HD250" s="184" t="n"/>
      <c r="HE250" s="184">
        <f>IF(HA250="","SIN ESTADO",IF(HC250&lt;&gt;"","PAGA",IF(HB250&gt;0,"VENCIDA",IF(HB250&gt;=-5,"POR VENCER","AL DÍA"))))</f>
        <v/>
      </c>
      <c r="HF250" s="185" t="n"/>
      <c r="HG250" s="119">
        <f>IF(N($H250)&lt;35,"",IF(HA250="","",HA250+31))</f>
        <v/>
      </c>
      <c r="HH250" s="124">
        <f>IF(HG250="","",TODAY()-HG250)</f>
        <v/>
      </c>
      <c r="HI250" s="494" t="n"/>
      <c r="HJ250" s="184" t="n"/>
      <c r="HK250" s="184">
        <f>IF(HG250="","SIN ESTADO",IF(HI250&lt;&gt;"","PAGA",IF(HH250&gt;0,"VENCIDA",IF(HH250&gt;=-5,"POR VENCER","AL DÍA"))))</f>
        <v/>
      </c>
      <c r="HL250" s="168" t="n"/>
      <c r="HM250" s="119">
        <f>IF(N($H250)&lt;36,"",IF(HG250="","",HG250+31))</f>
        <v/>
      </c>
      <c r="HN250" s="124">
        <f>IF(HM250="","",TODAY()-HM250)</f>
        <v/>
      </c>
      <c r="HO250" s="494" t="n"/>
      <c r="HP250" s="184" t="n"/>
      <c r="HQ250" s="184">
        <f>IF(HM250="","SIN ESTADO",IF(HO250&lt;&gt;"","PAGA",IF(HN250&gt;0,"VENCIDA",IF(HN250&gt;=-5,"POR VENCER","AL DÍA"))))</f>
        <v/>
      </c>
      <c r="HR250" s="168" t="n"/>
      <c r="HS250" s="169">
        <f>N250+T250+Z250+AF250+AL250+AR250+AX250+BD250+BJ250+BP250+BV250+CB250+CH250+CN250+CT250+CZ250+DF250+DL250+DR250+DX250+ED250+EJ250+EP250+EV250+FB250+FH250+FN250+FT250+FZ250+GF250+GL250+GR250+GX250+HD250+HJ250+HP250</f>
        <v/>
      </c>
      <c r="HU250" s="170">
        <f>IFERROR(N($J250),0)</f>
        <v/>
      </c>
      <c r="HW250" s="170">
        <f>SUMPRODUCT((MOD(COLUMN($M250:$HR250)-COLUMN($M250),6)=0)*ISNUMBER($M250:$HR250)*($M250:$HR250&gt;=RESUMEN!$C$26)*($M250:$HR250&lt;=RESUMEN!$C$27)*IFERROR(N($N250:$HS250),0))</f>
        <v/>
      </c>
      <c r="HX250" s="170">
        <f>SUMPRODUCT((MOD(COLUMN($M250:$HR250)-COLUMN($M250),6)=0)*ISNUMBER($M250:$HR250)*($M250:$HR250&gt;=RESUMEN!$C$26)*($M250:$HR250&lt;=RESUMEN!$C$27))</f>
        <v/>
      </c>
    </row>
    <row r="251" ht="15.75" customHeight="1" s="506">
      <c r="B251" s="113">
        <f>VENTAS!A250</f>
        <v/>
      </c>
      <c r="C251" s="236">
        <f>VENTAS!B250</f>
        <v/>
      </c>
      <c r="D251" s="53">
        <f>VENTAS!C250</f>
        <v/>
      </c>
      <c r="E251" s="114">
        <f>VENTAS!D250</f>
        <v/>
      </c>
      <c r="F251" s="114">
        <f>VENTAS!J250</f>
        <v/>
      </c>
      <c r="G251" s="494">
        <f>VENTAS!F250</f>
        <v/>
      </c>
      <c r="H251" s="479">
        <f>VENTAS!K250</f>
        <v/>
      </c>
      <c r="I251" s="479">
        <f>VENTAS!M250</f>
        <v/>
      </c>
      <c r="J251" s="184">
        <f>VENTAS!L250</f>
        <v/>
      </c>
      <c r="K251" s="119">
        <f>IF(N($H251)&lt;1,"",$G251+31)</f>
        <v/>
      </c>
      <c r="L251" s="124">
        <f>IF(K251="","",TODAY()-K251)</f>
        <v/>
      </c>
      <c r="M251" s="494" t="n"/>
      <c r="N251" s="374" t="n"/>
      <c r="O251" s="184">
        <f>IF(K251="","SIN ESTADO",IF(M251&lt;&gt;"","PAGA",IF(L251&gt;0,"VENCIDA",IF(L251&gt;=-5,"POR VENCER","AL DÍA"))))</f>
        <v/>
      </c>
      <c r="P251" s="185" t="n"/>
      <c r="Q251" s="119">
        <f>IF(N($H251)&lt;2,"",IF(K251="","",K251+31))</f>
        <v/>
      </c>
      <c r="R251" s="124">
        <f>IF(Q251="","",TODAY()-Q251)</f>
        <v/>
      </c>
      <c r="S251" s="494" t="n"/>
      <c r="T251" s="184" t="n"/>
      <c r="U251" s="184">
        <f>IF(Q251="","SIN ESTADO",IF(S251&lt;&gt;"","PAGA",IF(R251&gt;0,"VENCIDA",IF(R251&gt;=-5,"POR VENCER","AL DÍA"))))</f>
        <v/>
      </c>
      <c r="V251" s="185" t="n"/>
      <c r="W251" s="119">
        <f>IF(N($H251)&lt;3,"",IF(Q251="","",Q251+31))</f>
        <v/>
      </c>
      <c r="X251" s="124">
        <f>IF(W251="","",TODAY()-W251)</f>
        <v/>
      </c>
      <c r="Y251" s="494" t="n"/>
      <c r="Z251" s="184" t="n"/>
      <c r="AA251" s="184">
        <f>IF(W251="","SIN ESTADO",IF(Y251&lt;&gt;"","PAGA",IF(X251&gt;0,"VENCIDA",IF(X251&gt;=-5,"POR VENCER","AL DÍA"))))</f>
        <v/>
      </c>
      <c r="AB251" s="185" t="n"/>
      <c r="AC251" s="119">
        <f>IF(N($H251)&lt;4,"",IF(W251="","",W251+31))</f>
        <v/>
      </c>
      <c r="AD251" s="124">
        <f>IF(AC251="","",TODAY()-AC251)</f>
        <v/>
      </c>
      <c r="AE251" s="494" t="n"/>
      <c r="AF251" s="184" t="n"/>
      <c r="AG251" s="184">
        <f>IF(AC251="","SIN ESTADO",IF(AE251&lt;&gt;"","PAGA",IF(AD251&gt;0,"VENCIDA",IF(AD251&gt;=-5,"POR VENCER","AL DÍA"))))</f>
        <v/>
      </c>
      <c r="AH251" s="185" t="n"/>
      <c r="AI251" s="119">
        <f>IF(N($H251)&lt;5,"",IF(AC251="","",AC251+31))</f>
        <v/>
      </c>
      <c r="AJ251" s="124">
        <f>IF(AI251="","",TODAY()-AI251)</f>
        <v/>
      </c>
      <c r="AK251" s="494" t="n"/>
      <c r="AL251" s="184" t="n"/>
      <c r="AM251" s="184">
        <f>IF(AI251="","SIN ESTADO",IF(AK251&lt;&gt;"","PAGA",IF(AJ251&gt;0,"VENCIDA",IF(AJ251&gt;=-5,"POR VENCER","AL DÍA"))))</f>
        <v/>
      </c>
      <c r="AN251" s="185" t="n"/>
      <c r="AO251" s="119">
        <f>IF(N($H251)&lt;6,"",IF(AI251="","",AI251+31))</f>
        <v/>
      </c>
      <c r="AP251" s="124">
        <f>IF(AO251="","",TODAY()-AO251)</f>
        <v/>
      </c>
      <c r="AQ251" s="270" t="n"/>
      <c r="AR251" s="184" t="n"/>
      <c r="AS251" s="184">
        <f>IF(AO251="","SIN ESTADO",IF(AQ251&lt;&gt;"","PAGA",IF(AP251&gt;0,"VENCIDA",IF(AP251&gt;=-5,"POR VENCER","AL DÍA"))))</f>
        <v/>
      </c>
      <c r="AT251" s="185" t="n"/>
      <c r="AU251" s="119">
        <f>IF(N($H251)&lt;7,"",IF(AO251="","",AO251+31))</f>
        <v/>
      </c>
      <c r="AV251" s="124">
        <f>IF(AU251="","",TODAY()-AU251)</f>
        <v/>
      </c>
      <c r="AW251" s="494" t="n"/>
      <c r="AX251" s="184" t="n"/>
      <c r="AY251" s="184">
        <f>IF(AU251="","SIN ESTADO",IF(AW251&lt;&gt;"","PAGA",IF(AV251&gt;0,"VENCIDA",IF(AV251&gt;=-5,"POR VENCER","AL DÍA"))))</f>
        <v/>
      </c>
      <c r="AZ251" s="185" t="n"/>
      <c r="BA251" s="119">
        <f>IF(N($H251)&lt;8,"",IF(AU251="","",AU251+31))</f>
        <v/>
      </c>
      <c r="BB251" s="124">
        <f>IF(BA251="","",TODAY()-BA251)</f>
        <v/>
      </c>
      <c r="BC251" s="494" t="n"/>
      <c r="BD251" s="184" t="n"/>
      <c r="BE251" s="184">
        <f>IF(BA251="","SIN ESTADO",IF(BC251&lt;&gt;"","PAGA",IF(BB251&gt;0,"VENCIDA",IF(BB251&gt;=-5,"POR VENCER","AL DÍA"))))</f>
        <v/>
      </c>
      <c r="BF251" s="185" t="n"/>
      <c r="BG251" s="119">
        <f>IF(N($H251)&lt;9,"",IF(BA251="","",BA251+31))</f>
        <v/>
      </c>
      <c r="BH251" s="124">
        <f>IF(BG251="","",TODAY()-BG251)</f>
        <v/>
      </c>
      <c r="BI251" s="494" t="n"/>
      <c r="BJ251" s="184" t="n"/>
      <c r="BK251" s="184">
        <f>IF(BG251="","SIN ESTADO",IF(BI251&lt;&gt;"","PAGA",IF(BH251&gt;0,"VENCIDA",IF(BH251&gt;=-5,"POR VENCER","AL DÍA"))))</f>
        <v/>
      </c>
      <c r="BL251" s="185" t="n"/>
      <c r="BM251" s="119">
        <f>IF(N($H251)&lt;10,"",IF(BG251="","",BG251+31))</f>
        <v/>
      </c>
      <c r="BN251" s="124">
        <f>IF(BM251="","",TODAY()-BM251)</f>
        <v/>
      </c>
      <c r="BO251" s="494" t="n"/>
      <c r="BP251" s="184" t="n"/>
      <c r="BQ251" s="184">
        <f>IF(BM251="","SIN ESTADO",IF(BO251&lt;&gt;"","PAGA",IF(BN251&gt;0,"VENCIDA",IF(BN251&gt;=-5,"POR VENCER","AL DÍA"))))</f>
        <v/>
      </c>
      <c r="BR251" s="185" t="n"/>
      <c r="BS251" s="119">
        <f>IF(N($H251)&lt;11,"",IF(BM251="","",BM251+31))</f>
        <v/>
      </c>
      <c r="BT251" s="124">
        <f>IF(BS251="","",TODAY()-BS251)</f>
        <v/>
      </c>
      <c r="BU251" s="494" t="n"/>
      <c r="BV251" s="184" t="n"/>
      <c r="BW251" s="184">
        <f>IF(BS251="","SIN ESTADO",IF(BU251&lt;&gt;"","PAGA",IF(BT251&gt;0,"VENCIDA",IF(BT251&gt;=-5,"POR VENCER","AL DÍA"))))</f>
        <v/>
      </c>
      <c r="BX251" s="185" t="n"/>
      <c r="BY251" s="119">
        <f>IF(N($H251)&lt;12,"",IF(BS251="","",BS251+31))</f>
        <v/>
      </c>
      <c r="BZ251" s="124">
        <f>IF(BY251="","",TODAY()-BY251)</f>
        <v/>
      </c>
      <c r="CA251" s="494" t="n"/>
      <c r="CB251" s="184" t="n"/>
      <c r="CC251" s="184">
        <f>IF(BY251="","SIN ESTADO",IF(CA251&lt;&gt;"","PAGA",IF(BZ251&gt;0,"VENCIDA",IF(BZ251&gt;=-5,"POR VENCER","AL DÍA"))))</f>
        <v/>
      </c>
      <c r="CD251" s="185" t="n"/>
      <c r="CE251" s="119">
        <f>IF(N($H251)&lt;13,"",IF(BY251="","",BY251+31))</f>
        <v/>
      </c>
      <c r="CF251" s="124">
        <f>IF(CE251="","",TODAY()-CE251)</f>
        <v/>
      </c>
      <c r="CG251" s="494" t="n"/>
      <c r="CH251" s="184" t="n"/>
      <c r="CI251" s="184">
        <f>IF(CE251="","SIN ESTADO",IF(CG251&lt;&gt;"","PAGA",IF(CF251&gt;0,"VENCIDA",IF(CF251&gt;=-5,"POR VENCER","AL DÍA"))))</f>
        <v/>
      </c>
      <c r="CJ251" s="185" t="n"/>
      <c r="CK251" s="119">
        <f>IF(N($H251)&lt;14,"",IF(CE251="","",CE251+31))</f>
        <v/>
      </c>
      <c r="CL251" s="124">
        <f>IF(CK251="","",TODAY()-CK251)</f>
        <v/>
      </c>
      <c r="CM251" s="494" t="n"/>
      <c r="CN251" s="184" t="n"/>
      <c r="CO251" s="184">
        <f>IF(CK251="","SIN ESTADO",IF(CM251&lt;&gt;"","PAGA",IF(CL251&gt;0,"VENCIDA",IF(CL251&gt;=-5,"POR VENCER","AL DÍA"))))</f>
        <v/>
      </c>
      <c r="CP251" s="185" t="n"/>
      <c r="CQ251" s="119">
        <f>IF(N($H251)&lt;15,"",IF(CK251="","",CK251+31))</f>
        <v/>
      </c>
      <c r="CR251" s="124">
        <f>IF(CQ251="","",TODAY()-CQ251)</f>
        <v/>
      </c>
      <c r="CS251" s="494" t="n"/>
      <c r="CT251" s="184" t="n"/>
      <c r="CU251" s="184">
        <f>IF(CQ251="","SIN ESTADO",IF(CS251&lt;&gt;"","PAGA",IF(CR251&gt;0,"VENCIDA",IF(CR251&gt;=-5,"POR VENCER","AL DÍA"))))</f>
        <v/>
      </c>
      <c r="CV251" s="185" t="n"/>
      <c r="CW251" s="119">
        <f>IF(N($H251)&lt;16,"",IF(CQ251="","",CQ251+31))</f>
        <v/>
      </c>
      <c r="CX251" s="124">
        <f>IF(CW251="","",TODAY()-CW251)</f>
        <v/>
      </c>
      <c r="CY251" s="494" t="n"/>
      <c r="CZ251" s="184" t="n"/>
      <c r="DA251" s="184">
        <f>IF(CW251="","SIN ESTADO",IF(CY251&lt;&gt;"","PAGA",IF(CX251&gt;0,"VENCIDA",IF(CX251&gt;=-5,"POR VENCER","AL DÍA"))))</f>
        <v/>
      </c>
      <c r="DB251" s="185" t="n"/>
      <c r="DC251" s="119">
        <f>IF(N($H251)&lt;17,"",IF(CW251="","",CW251+31))</f>
        <v/>
      </c>
      <c r="DD251" s="124">
        <f>IF(DC251="","",TODAY()-DC251)</f>
        <v/>
      </c>
      <c r="DE251" s="494" t="n"/>
      <c r="DF251" s="184" t="n"/>
      <c r="DG251" s="184">
        <f>IF(DC251="","SIN ESTADO",IF(DE251&lt;&gt;"","PAGA",IF(DD251&gt;0,"VENCIDA",IF(DD251&gt;=-5,"POR VENCER","AL DÍA"))))</f>
        <v/>
      </c>
      <c r="DH251" s="185" t="n"/>
      <c r="DI251" s="119">
        <f>IF(N($H251)&lt;18,"",IF(DC251="","",DC251+31))</f>
        <v/>
      </c>
      <c r="DJ251" s="124">
        <f>IF(DI251="","",TODAY()-DI251)</f>
        <v/>
      </c>
      <c r="DK251" s="494" t="n"/>
      <c r="DL251" s="184" t="n"/>
      <c r="DM251" s="184">
        <f>IF(DI251="","SIN ESTADO",IF(DK251&lt;&gt;"","PAGA",IF(DJ251&gt;0,"VENCIDA",IF(DJ251&gt;=-5,"POR VENCER","AL DÍA"))))</f>
        <v/>
      </c>
      <c r="DN251" s="185" t="n"/>
      <c r="DO251" s="119">
        <f>IF(N($H251)&lt;19,"",IF(DI251="","",DI251+31))</f>
        <v/>
      </c>
      <c r="DP251" s="124">
        <f>IF(DO251="","",TODAY()-DO251)</f>
        <v/>
      </c>
      <c r="DQ251" s="494" t="n"/>
      <c r="DR251" s="184" t="n"/>
      <c r="DS251" s="184">
        <f>IF(DO251="","SIN ESTADO",IF(DQ251&lt;&gt;"","PAGA",IF(DP251&gt;0,"VENCIDA",IF(DP251&gt;=-5,"POR VENCER","AL DÍA"))))</f>
        <v/>
      </c>
      <c r="DT251" s="185" t="n"/>
      <c r="DU251" s="119">
        <f>IF(N($H251)&lt;20,"",IF(DO251="","",DO251+31))</f>
        <v/>
      </c>
      <c r="DV251" s="124">
        <f>IF(DU251="","",TODAY()-DU251)</f>
        <v/>
      </c>
      <c r="DW251" s="494" t="n"/>
      <c r="DX251" s="184" t="n"/>
      <c r="DY251" s="184">
        <f>IF(DU251="","SIN ESTADO",IF(DW251&lt;&gt;"","PAGA",IF(DV251&gt;0,"VENCIDA",IF(DV251&gt;=-5,"POR VENCER","AL DÍA"))))</f>
        <v/>
      </c>
      <c r="DZ251" s="185" t="n"/>
      <c r="EA251" s="119">
        <f>IF(N($H251)&lt;21,"",IF(DU251="","",DU251+31))</f>
        <v/>
      </c>
      <c r="EB251" s="124">
        <f>IF(EA251="","",TODAY()-EA251)</f>
        <v/>
      </c>
      <c r="EC251" s="494" t="n"/>
      <c r="ED251" s="184" t="n"/>
      <c r="EE251" s="184">
        <f>IF(EA251="","SIN ESTADO",IF(EC251&lt;&gt;"","PAGA",IF(EB251&gt;0,"VENCIDA",IF(EB251&gt;=-5,"POR VENCER","AL DÍA"))))</f>
        <v/>
      </c>
      <c r="EF251" s="185" t="n"/>
      <c r="EG251" s="119">
        <f>IF(N($H251)&lt;22,"",IF(EA251="","",EA251+31))</f>
        <v/>
      </c>
      <c r="EH251" s="124">
        <f>IF(EG251="","",TODAY()-EG251)</f>
        <v/>
      </c>
      <c r="EI251" s="494" t="n"/>
      <c r="EJ251" s="184" t="n"/>
      <c r="EK251" s="184">
        <f>IF(EG251="","SIN ESTADO",IF(EI251&lt;&gt;"","PAGA",IF(EH251&gt;0,"VENCIDA",IF(EH251&gt;=-5,"POR VENCER","AL DÍA"))))</f>
        <v/>
      </c>
      <c r="EL251" s="185" t="n"/>
      <c r="EM251" s="119">
        <f>IF(N($H251)&lt;23,"",IF(EG251="","",EG251+31))</f>
        <v/>
      </c>
      <c r="EN251" s="124">
        <f>IF(EM251="","",TODAY()-EM251)</f>
        <v/>
      </c>
      <c r="EO251" s="494" t="n"/>
      <c r="EP251" s="184" t="n"/>
      <c r="EQ251" s="184">
        <f>IF(EM251="","SIN ESTADO",IF(EO251&lt;&gt;"","PAGA",IF(EN251&gt;0,"VENCIDA",IF(EN251&gt;=-5,"POR VENCER","AL DÍA"))))</f>
        <v/>
      </c>
      <c r="ER251" s="185" t="n"/>
      <c r="ES251" s="119">
        <f>IF(N($H251)&lt;24,"",IF(EM251="","",EM251+31))</f>
        <v/>
      </c>
      <c r="ET251" s="124">
        <f>IF(ES251="","",TODAY()-ES251)</f>
        <v/>
      </c>
      <c r="EU251" s="494" t="n"/>
      <c r="EV251" s="184" t="n"/>
      <c r="EW251" s="184">
        <f>IF(ES251="","SIN ESTADO",IF(EU251&lt;&gt;"","PAGA",IF(ET251&gt;0,"VENCIDA",IF(ET251&gt;=-5,"POR VENCER","AL DÍA"))))</f>
        <v/>
      </c>
      <c r="EX251" s="185" t="n"/>
      <c r="EY251" s="119">
        <f>IF(N($H251)&lt;25,"",IF(ES251="","",ES251+31))</f>
        <v/>
      </c>
      <c r="EZ251" s="124">
        <f>IF(EY251="","",TODAY()-EY251)</f>
        <v/>
      </c>
      <c r="FA251" s="494" t="n"/>
      <c r="FB251" s="184" t="n"/>
      <c r="FC251" s="184">
        <f>IF(EY251="","SIN ESTADO",IF(FA251&lt;&gt;"","PAGA",IF(EZ251&gt;0,"VENCIDA",IF(EZ251&gt;=-5,"POR VENCER","AL DÍA"))))</f>
        <v/>
      </c>
      <c r="FD251" s="185" t="n"/>
      <c r="FE251" s="119">
        <f>IF(N($H251)&lt;26,"",IF(EY251="","",EY251+31))</f>
        <v/>
      </c>
      <c r="FF251" s="124">
        <f>IF(FE251="","",TODAY()-FE251)</f>
        <v/>
      </c>
      <c r="FG251" s="494" t="n"/>
      <c r="FH251" s="184" t="n"/>
      <c r="FI251" s="184">
        <f>IF(FE251="","SIN ESTADO",IF(FG251&lt;&gt;"","PAGA",IF(FF251&gt;0,"VENCIDA",IF(FF251&gt;=-5,"POR VENCER","AL DÍA"))))</f>
        <v/>
      </c>
      <c r="FJ251" s="185" t="n"/>
      <c r="FK251" s="119">
        <f>IF(N($H251)&lt;27,"",IF(FE251="","",FE251+31))</f>
        <v/>
      </c>
      <c r="FL251" s="124">
        <f>IF(FK251="","",TODAY()-FK251)</f>
        <v/>
      </c>
      <c r="FM251" s="494" t="n"/>
      <c r="FN251" s="184" t="n"/>
      <c r="FO251" s="184">
        <f>IF(FK251="","SIN ESTADO",IF(FM251&lt;&gt;"","PAGA",IF(FL251&gt;0,"VENCIDA",IF(FL251&gt;=-5,"POR VENCER","AL DÍA"))))</f>
        <v/>
      </c>
      <c r="FP251" s="185" t="n"/>
      <c r="FQ251" s="119">
        <f>IF(N($H251)&lt;28,"",IF(FK251="","",FK251+31))</f>
        <v/>
      </c>
      <c r="FR251" s="124">
        <f>IF(FQ251="","",TODAY()-FQ251)</f>
        <v/>
      </c>
      <c r="FS251" s="494" t="n"/>
      <c r="FT251" s="184" t="n"/>
      <c r="FU251" s="184">
        <f>IF(FQ251="","SIN ESTADO",IF(FS251&lt;&gt;"","PAGA",IF(FR251&gt;0,"VENCIDA",IF(FR251&gt;=-5,"POR VENCER","AL DÍA"))))</f>
        <v/>
      </c>
      <c r="FV251" s="185" t="n"/>
      <c r="FW251" s="119">
        <f>IF(N($H251)&lt;29,"",IF(FQ251="","",FQ251+31))</f>
        <v/>
      </c>
      <c r="FX251" s="124">
        <f>IF(FW251="","",TODAY()-FW251)</f>
        <v/>
      </c>
      <c r="FY251" s="494" t="n"/>
      <c r="FZ251" s="184" t="n"/>
      <c r="GA251" s="184">
        <f>IF(FW251="","SIN ESTADO",IF(FY251&lt;&gt;"","PAGA",IF(FX251&gt;0,"VENCIDA",IF(FX251&gt;=-5,"POR VENCER","AL DÍA"))))</f>
        <v/>
      </c>
      <c r="GB251" s="185" t="n"/>
      <c r="GC251" s="119">
        <f>IF(N($H251)&lt;30,"",IF(FW251="","",FW251+31))</f>
        <v/>
      </c>
      <c r="GD251" s="124">
        <f>IF(GC251="","",TODAY()-GC251)</f>
        <v/>
      </c>
      <c r="GE251" s="494" t="n"/>
      <c r="GF251" s="184" t="n"/>
      <c r="GG251" s="184">
        <f>IF(GC251="","SIN ESTADO",IF(GE251&lt;&gt;"","PAGA",IF(GD251&gt;0,"VENCIDA",IF(GD251&gt;=-5,"POR VENCER","AL DÍA"))))</f>
        <v/>
      </c>
      <c r="GH251" s="185" t="n"/>
      <c r="GI251" s="119">
        <f>IF(N($H251)&lt;31,"",IF(GC251="","",GC251+31))</f>
        <v/>
      </c>
      <c r="GJ251" s="124">
        <f>IF(GI251="","",TODAY()-GI251)</f>
        <v/>
      </c>
      <c r="GK251" s="494" t="n"/>
      <c r="GL251" s="184" t="n"/>
      <c r="GM251" s="184">
        <f>IF(GI251="","SIN ESTADO",IF(GK251&lt;&gt;"","PAGA",IF(GJ251&gt;0,"VENCIDA",IF(GJ251&gt;=-5,"POR VENCER","AL DÍA"))))</f>
        <v/>
      </c>
      <c r="GN251" s="185" t="n"/>
      <c r="GO251" s="119">
        <f>IF(N($H251)&lt;32,"",IF(GI251="","",GI251+31))</f>
        <v/>
      </c>
      <c r="GP251" s="124">
        <f>IF(GO251="","",TODAY()-GO251)</f>
        <v/>
      </c>
      <c r="GQ251" s="494" t="n"/>
      <c r="GR251" s="184" t="n"/>
      <c r="GS251" s="184">
        <f>IF(GO251="","SIN ESTADO",IF(GQ251&lt;&gt;"","PAGA",IF(GP251&gt;0,"VENCIDA",IF(GP251&gt;=-5,"POR VENCER","AL DÍA"))))</f>
        <v/>
      </c>
      <c r="GT251" s="185" t="n"/>
      <c r="GU251" s="119">
        <f>IF(N($H251)&lt;33,"",IF(GO251="","",GO251+31))</f>
        <v/>
      </c>
      <c r="GV251" s="124">
        <f>IF(GU251="","",TODAY()-GU251)</f>
        <v/>
      </c>
      <c r="GW251" s="494" t="n"/>
      <c r="GX251" s="184" t="n"/>
      <c r="GY251" s="184">
        <f>IF(GU251="","SIN ESTADO",IF(GW251&lt;&gt;"","PAGA",IF(GV251&gt;0,"VENCIDA",IF(GV251&gt;=-5,"POR VENCER","AL DÍA"))))</f>
        <v/>
      </c>
      <c r="GZ251" s="185" t="n"/>
      <c r="HA251" s="119">
        <f>IF(N($H251)&lt;34,"",IF(GU251="","",GU251+31))</f>
        <v/>
      </c>
      <c r="HB251" s="124">
        <f>IF(HA251="","",TODAY()-HA251)</f>
        <v/>
      </c>
      <c r="HC251" s="494" t="n"/>
      <c r="HD251" s="184" t="n"/>
      <c r="HE251" s="184">
        <f>IF(HA251="","SIN ESTADO",IF(HC251&lt;&gt;"","PAGA",IF(HB251&gt;0,"VENCIDA",IF(HB251&gt;=-5,"POR VENCER","AL DÍA"))))</f>
        <v/>
      </c>
      <c r="HF251" s="185" t="n"/>
      <c r="HG251" s="119">
        <f>IF(N($H251)&lt;35,"",IF(HA251="","",HA251+31))</f>
        <v/>
      </c>
      <c r="HH251" s="124">
        <f>IF(HG251="","",TODAY()-HG251)</f>
        <v/>
      </c>
      <c r="HI251" s="494" t="n"/>
      <c r="HJ251" s="184" t="n"/>
      <c r="HK251" s="184">
        <f>IF(HG251="","SIN ESTADO",IF(HI251&lt;&gt;"","PAGA",IF(HH251&gt;0,"VENCIDA",IF(HH251&gt;=-5,"POR VENCER","AL DÍA"))))</f>
        <v/>
      </c>
      <c r="HL251" s="168" t="n"/>
      <c r="HM251" s="119">
        <f>IF(N($H251)&lt;36,"",IF(HG251="","",HG251+31))</f>
        <v/>
      </c>
      <c r="HN251" s="124">
        <f>IF(HM251="","",TODAY()-HM251)</f>
        <v/>
      </c>
      <c r="HO251" s="494" t="n"/>
      <c r="HP251" s="184" t="n"/>
      <c r="HQ251" s="184">
        <f>IF(HM251="","SIN ESTADO",IF(HO251&lt;&gt;"","PAGA",IF(HN251&gt;0,"VENCIDA",IF(HN251&gt;=-5,"POR VENCER","AL DÍA"))))</f>
        <v/>
      </c>
      <c r="HR251" s="168" t="n"/>
      <c r="HS251" s="169">
        <f>N251+T251+Z251+AF251+AL251+AR251+AX251+BD251+BJ251+BP251+BV251+CB251+CH251+CN251+CT251+CZ251+DF251+DL251+DR251+DX251+ED251+EJ251+EP251+EV251+FB251+FH251+FN251+FT251+FZ251+GF251+GL251+GR251+GX251+HD251+HJ251+HP251</f>
        <v/>
      </c>
      <c r="HU251" s="170">
        <f>IFERROR(N($J251),0)</f>
        <v/>
      </c>
      <c r="HW251" s="170">
        <f>SUMPRODUCT((MOD(COLUMN($M251:$HR251)-COLUMN($M251),6)=0)*ISNUMBER($M251:$HR251)*($M251:$HR251&gt;=RESUMEN!$C$26)*($M251:$HR251&lt;=RESUMEN!$C$27)*IFERROR(N($N251:$HS251),0))</f>
        <v/>
      </c>
      <c r="HX251" s="170">
        <f>SUMPRODUCT((MOD(COLUMN($M251:$HR251)-COLUMN($M251),6)=0)*ISNUMBER($M251:$HR251)*($M251:$HR251&gt;=RESUMEN!$C$26)*($M251:$HR251&lt;=RESUMEN!$C$27))</f>
        <v/>
      </c>
    </row>
    <row r="252" ht="15.75" customHeight="1" s="506">
      <c r="B252" s="113">
        <f>VENTAS!A251</f>
        <v/>
      </c>
      <c r="C252" s="236">
        <f>VENTAS!B251</f>
        <v/>
      </c>
      <c r="D252" s="53">
        <f>VENTAS!C251</f>
        <v/>
      </c>
      <c r="E252" s="114">
        <f>VENTAS!D251</f>
        <v/>
      </c>
      <c r="F252" s="114">
        <f>VENTAS!J251</f>
        <v/>
      </c>
      <c r="G252" s="494">
        <f>VENTAS!F251</f>
        <v/>
      </c>
      <c r="H252" s="479">
        <f>VENTAS!K251</f>
        <v/>
      </c>
      <c r="I252" s="479">
        <f>VENTAS!M251</f>
        <v/>
      </c>
      <c r="J252" s="184">
        <f>VENTAS!L251</f>
        <v/>
      </c>
      <c r="K252" s="119">
        <f>IF(N($H252)&lt;1,"",$G252+31)</f>
        <v/>
      </c>
      <c r="L252" s="124">
        <f>IF(K252="","",TODAY()-K252)</f>
        <v/>
      </c>
      <c r="M252" s="494" t="n"/>
      <c r="N252" s="374" t="n"/>
      <c r="O252" s="184">
        <f>IF(K252="","SIN ESTADO",IF(M252&lt;&gt;"","PAGA",IF(L252&gt;0,"VENCIDA",IF(L252&gt;=-5,"POR VENCER","AL DÍA"))))</f>
        <v/>
      </c>
      <c r="P252" s="185" t="n"/>
      <c r="Q252" s="119">
        <f>IF(N($H252)&lt;2,"",IF(K252="","",K252+31))</f>
        <v/>
      </c>
      <c r="R252" s="124">
        <f>IF(Q252="","",TODAY()-Q252)</f>
        <v/>
      </c>
      <c r="S252" s="494" t="n"/>
      <c r="T252" s="184" t="n"/>
      <c r="U252" s="184">
        <f>IF(Q252="","SIN ESTADO",IF(S252&lt;&gt;"","PAGA",IF(R252&gt;0,"VENCIDA",IF(R252&gt;=-5,"POR VENCER","AL DÍA"))))</f>
        <v/>
      </c>
      <c r="V252" s="185" t="n"/>
      <c r="W252" s="119">
        <f>IF(N($H252)&lt;3,"",IF(Q252="","",Q252+31))</f>
        <v/>
      </c>
      <c r="X252" s="124">
        <f>IF(W252="","",TODAY()-W252)</f>
        <v/>
      </c>
      <c r="Y252" s="494" t="n"/>
      <c r="Z252" s="184" t="n"/>
      <c r="AA252" s="184">
        <f>IF(W252="","SIN ESTADO",IF(Y252&lt;&gt;"","PAGA",IF(X252&gt;0,"VENCIDA",IF(X252&gt;=-5,"POR VENCER","AL DÍA"))))</f>
        <v/>
      </c>
      <c r="AB252" s="185" t="n"/>
      <c r="AC252" s="119">
        <f>IF(N($H252)&lt;4,"",IF(W252="","",W252+31))</f>
        <v/>
      </c>
      <c r="AD252" s="124">
        <f>IF(AC252="","",TODAY()-AC252)</f>
        <v/>
      </c>
      <c r="AE252" s="494" t="n"/>
      <c r="AF252" s="184" t="n"/>
      <c r="AG252" s="184">
        <f>IF(AC252="","SIN ESTADO",IF(AE252&lt;&gt;"","PAGA",IF(AD252&gt;0,"VENCIDA",IF(AD252&gt;=-5,"POR VENCER","AL DÍA"))))</f>
        <v/>
      </c>
      <c r="AH252" s="185" t="n"/>
      <c r="AI252" s="119">
        <f>IF(N($H252)&lt;5,"",IF(AC252="","",AC252+31))</f>
        <v/>
      </c>
      <c r="AJ252" s="124">
        <f>IF(AI252="","",TODAY()-AI252)</f>
        <v/>
      </c>
      <c r="AK252" s="494" t="n"/>
      <c r="AL252" s="184" t="n"/>
      <c r="AM252" s="184">
        <f>IF(AI252="","SIN ESTADO",IF(AK252&lt;&gt;"","PAGA",IF(AJ252&gt;0,"VENCIDA",IF(AJ252&gt;=-5,"POR VENCER","AL DÍA"))))</f>
        <v/>
      </c>
      <c r="AN252" s="185" t="n"/>
      <c r="AO252" s="119">
        <f>IF(N($H252)&lt;6,"",IF(AI252="","",AI252+31))</f>
        <v/>
      </c>
      <c r="AP252" s="124">
        <f>IF(AO252="","",TODAY()-AO252)</f>
        <v/>
      </c>
      <c r="AQ252" s="270" t="n"/>
      <c r="AR252" s="184" t="n"/>
      <c r="AS252" s="184">
        <f>IF(AO252="","SIN ESTADO",IF(AQ252&lt;&gt;"","PAGA",IF(AP252&gt;0,"VENCIDA",IF(AP252&gt;=-5,"POR VENCER","AL DÍA"))))</f>
        <v/>
      </c>
      <c r="AT252" s="185" t="n"/>
      <c r="AU252" s="119">
        <f>IF(N($H252)&lt;7,"",IF(AO252="","",AO252+31))</f>
        <v/>
      </c>
      <c r="AV252" s="124">
        <f>IF(AU252="","",TODAY()-AU252)</f>
        <v/>
      </c>
      <c r="AW252" s="494" t="n"/>
      <c r="AX252" s="184" t="n"/>
      <c r="AY252" s="184">
        <f>IF(AU252="","SIN ESTADO",IF(AW252&lt;&gt;"","PAGA",IF(AV252&gt;0,"VENCIDA",IF(AV252&gt;=-5,"POR VENCER","AL DÍA"))))</f>
        <v/>
      </c>
      <c r="AZ252" s="185" t="n"/>
      <c r="BA252" s="119">
        <f>IF(N($H252)&lt;8,"",IF(AU252="","",AU252+31))</f>
        <v/>
      </c>
      <c r="BB252" s="124">
        <f>IF(BA252="","",TODAY()-BA252)</f>
        <v/>
      </c>
      <c r="BC252" s="494" t="n"/>
      <c r="BD252" s="184" t="n"/>
      <c r="BE252" s="184">
        <f>IF(BA252="","SIN ESTADO",IF(BC252&lt;&gt;"","PAGA",IF(BB252&gt;0,"VENCIDA",IF(BB252&gt;=-5,"POR VENCER","AL DÍA"))))</f>
        <v/>
      </c>
      <c r="BF252" s="185" t="n"/>
      <c r="BG252" s="119">
        <f>IF(N($H252)&lt;9,"",IF(BA252="","",BA252+31))</f>
        <v/>
      </c>
      <c r="BH252" s="124">
        <f>IF(BG252="","",TODAY()-BG252)</f>
        <v/>
      </c>
      <c r="BI252" s="494" t="n"/>
      <c r="BJ252" s="184" t="n"/>
      <c r="BK252" s="184">
        <f>IF(BG252="","SIN ESTADO",IF(BI252&lt;&gt;"","PAGA",IF(BH252&gt;0,"VENCIDA",IF(BH252&gt;=-5,"POR VENCER","AL DÍA"))))</f>
        <v/>
      </c>
      <c r="BL252" s="185" t="n"/>
      <c r="BM252" s="119">
        <f>IF(N($H252)&lt;10,"",IF(BG252="","",BG252+31))</f>
        <v/>
      </c>
      <c r="BN252" s="124">
        <f>IF(BM252="","",TODAY()-BM252)</f>
        <v/>
      </c>
      <c r="BO252" s="494" t="n"/>
      <c r="BP252" s="184" t="n"/>
      <c r="BQ252" s="184">
        <f>IF(BM252="","SIN ESTADO",IF(BO252&lt;&gt;"","PAGA",IF(BN252&gt;0,"VENCIDA",IF(BN252&gt;=-5,"POR VENCER","AL DÍA"))))</f>
        <v/>
      </c>
      <c r="BR252" s="185" t="n"/>
      <c r="BS252" s="119">
        <f>IF(N($H252)&lt;11,"",IF(BM252="","",BM252+31))</f>
        <v/>
      </c>
      <c r="BT252" s="124">
        <f>IF(BS252="","",TODAY()-BS252)</f>
        <v/>
      </c>
      <c r="BU252" s="494" t="n"/>
      <c r="BV252" s="184" t="n"/>
      <c r="BW252" s="184">
        <f>IF(BS252="","SIN ESTADO",IF(BU252&lt;&gt;"","PAGA",IF(BT252&gt;0,"VENCIDA",IF(BT252&gt;=-5,"POR VENCER","AL DÍA"))))</f>
        <v/>
      </c>
      <c r="BX252" s="185" t="n"/>
      <c r="BY252" s="119">
        <f>IF(N($H252)&lt;12,"",IF(BS252="","",BS252+31))</f>
        <v/>
      </c>
      <c r="BZ252" s="124">
        <f>IF(BY252="","",TODAY()-BY252)</f>
        <v/>
      </c>
      <c r="CA252" s="494" t="n"/>
      <c r="CB252" s="184" t="n"/>
      <c r="CC252" s="184">
        <f>IF(BY252="","SIN ESTADO",IF(CA252&lt;&gt;"","PAGA",IF(BZ252&gt;0,"VENCIDA",IF(BZ252&gt;=-5,"POR VENCER","AL DÍA"))))</f>
        <v/>
      </c>
      <c r="CD252" s="185" t="n"/>
      <c r="CE252" s="119">
        <f>IF(N($H252)&lt;13,"",IF(BY252="","",BY252+31))</f>
        <v/>
      </c>
      <c r="CF252" s="124">
        <f>IF(CE252="","",TODAY()-CE252)</f>
        <v/>
      </c>
      <c r="CG252" s="494" t="n"/>
      <c r="CH252" s="184" t="n"/>
      <c r="CI252" s="184">
        <f>IF(CE252="","SIN ESTADO",IF(CG252&lt;&gt;"","PAGA",IF(CF252&gt;0,"VENCIDA",IF(CF252&gt;=-5,"POR VENCER","AL DÍA"))))</f>
        <v/>
      </c>
      <c r="CJ252" s="185" t="n"/>
      <c r="CK252" s="119">
        <f>IF(N($H252)&lt;14,"",IF(CE252="","",CE252+31))</f>
        <v/>
      </c>
      <c r="CL252" s="124">
        <f>IF(CK252="","",TODAY()-CK252)</f>
        <v/>
      </c>
      <c r="CM252" s="494" t="n"/>
      <c r="CN252" s="184" t="n"/>
      <c r="CO252" s="184">
        <f>IF(CK252="","SIN ESTADO",IF(CM252&lt;&gt;"","PAGA",IF(CL252&gt;0,"VENCIDA",IF(CL252&gt;=-5,"POR VENCER","AL DÍA"))))</f>
        <v/>
      </c>
      <c r="CP252" s="185" t="n"/>
      <c r="CQ252" s="119">
        <f>IF(N($H252)&lt;15,"",IF(CK252="","",CK252+31))</f>
        <v/>
      </c>
      <c r="CR252" s="124">
        <f>IF(CQ252="","",TODAY()-CQ252)</f>
        <v/>
      </c>
      <c r="CS252" s="494" t="n"/>
      <c r="CT252" s="184" t="n"/>
      <c r="CU252" s="184">
        <f>IF(CQ252="","SIN ESTADO",IF(CS252&lt;&gt;"","PAGA",IF(CR252&gt;0,"VENCIDA",IF(CR252&gt;=-5,"POR VENCER","AL DÍA"))))</f>
        <v/>
      </c>
      <c r="CV252" s="185" t="n"/>
      <c r="CW252" s="119">
        <f>IF(N($H252)&lt;16,"",IF(CQ252="","",CQ252+31))</f>
        <v/>
      </c>
      <c r="CX252" s="124">
        <f>IF(CW252="","",TODAY()-CW252)</f>
        <v/>
      </c>
      <c r="CY252" s="494" t="n"/>
      <c r="CZ252" s="184" t="n"/>
      <c r="DA252" s="184">
        <f>IF(CW252="","SIN ESTADO",IF(CY252&lt;&gt;"","PAGA",IF(CX252&gt;0,"VENCIDA",IF(CX252&gt;=-5,"POR VENCER","AL DÍA"))))</f>
        <v/>
      </c>
      <c r="DB252" s="185" t="n"/>
      <c r="DC252" s="119">
        <f>IF(N($H252)&lt;17,"",IF(CW252="","",CW252+31))</f>
        <v/>
      </c>
      <c r="DD252" s="124">
        <f>IF(DC252="","",TODAY()-DC252)</f>
        <v/>
      </c>
      <c r="DE252" s="494" t="n"/>
      <c r="DF252" s="184" t="n"/>
      <c r="DG252" s="184">
        <f>IF(DC252="","SIN ESTADO",IF(DE252&lt;&gt;"","PAGA",IF(DD252&gt;0,"VENCIDA",IF(DD252&gt;=-5,"POR VENCER","AL DÍA"))))</f>
        <v/>
      </c>
      <c r="DH252" s="185" t="n"/>
      <c r="DI252" s="119">
        <f>IF(N($H252)&lt;18,"",IF(DC252="","",DC252+31))</f>
        <v/>
      </c>
      <c r="DJ252" s="124">
        <f>IF(DI252="","",TODAY()-DI252)</f>
        <v/>
      </c>
      <c r="DK252" s="494" t="n"/>
      <c r="DL252" s="184" t="n"/>
      <c r="DM252" s="184">
        <f>IF(DI252="","SIN ESTADO",IF(DK252&lt;&gt;"","PAGA",IF(DJ252&gt;0,"VENCIDA",IF(DJ252&gt;=-5,"POR VENCER","AL DÍA"))))</f>
        <v/>
      </c>
      <c r="DN252" s="185" t="n"/>
      <c r="DO252" s="119">
        <f>IF(N($H252)&lt;19,"",IF(DI252="","",DI252+31))</f>
        <v/>
      </c>
      <c r="DP252" s="124">
        <f>IF(DO252="","",TODAY()-DO252)</f>
        <v/>
      </c>
      <c r="DQ252" s="494" t="n"/>
      <c r="DR252" s="184" t="n"/>
      <c r="DS252" s="184">
        <f>IF(DO252="","SIN ESTADO",IF(DQ252&lt;&gt;"","PAGA",IF(DP252&gt;0,"VENCIDA",IF(DP252&gt;=-5,"POR VENCER","AL DÍA"))))</f>
        <v/>
      </c>
      <c r="DT252" s="185" t="n"/>
      <c r="DU252" s="119">
        <f>IF(N($H252)&lt;20,"",IF(DO252="","",DO252+31))</f>
        <v/>
      </c>
      <c r="DV252" s="124">
        <f>IF(DU252="","",TODAY()-DU252)</f>
        <v/>
      </c>
      <c r="DW252" s="494" t="n"/>
      <c r="DX252" s="184" t="n"/>
      <c r="DY252" s="184">
        <f>IF(DU252="","SIN ESTADO",IF(DW252&lt;&gt;"","PAGA",IF(DV252&gt;0,"VENCIDA",IF(DV252&gt;=-5,"POR VENCER","AL DÍA"))))</f>
        <v/>
      </c>
      <c r="DZ252" s="185" t="n"/>
      <c r="EA252" s="119">
        <f>IF(N($H252)&lt;21,"",IF(DU252="","",DU252+31))</f>
        <v/>
      </c>
      <c r="EB252" s="124">
        <f>IF(EA252="","",TODAY()-EA252)</f>
        <v/>
      </c>
      <c r="EC252" s="494" t="n"/>
      <c r="ED252" s="184" t="n"/>
      <c r="EE252" s="184">
        <f>IF(EA252="","SIN ESTADO",IF(EC252&lt;&gt;"","PAGA",IF(EB252&gt;0,"VENCIDA",IF(EB252&gt;=-5,"POR VENCER","AL DÍA"))))</f>
        <v/>
      </c>
      <c r="EF252" s="185" t="n"/>
      <c r="EG252" s="119">
        <f>IF(N($H252)&lt;22,"",IF(EA252="","",EA252+31))</f>
        <v/>
      </c>
      <c r="EH252" s="124">
        <f>IF(EG252="","",TODAY()-EG252)</f>
        <v/>
      </c>
      <c r="EI252" s="494" t="n"/>
      <c r="EJ252" s="184" t="n"/>
      <c r="EK252" s="184">
        <f>IF(EG252="","SIN ESTADO",IF(EI252&lt;&gt;"","PAGA",IF(EH252&gt;0,"VENCIDA",IF(EH252&gt;=-5,"POR VENCER","AL DÍA"))))</f>
        <v/>
      </c>
      <c r="EL252" s="185" t="n"/>
      <c r="EM252" s="119">
        <f>IF(N($H252)&lt;23,"",IF(EG252="","",EG252+31))</f>
        <v/>
      </c>
      <c r="EN252" s="124">
        <f>IF(EM252="","",TODAY()-EM252)</f>
        <v/>
      </c>
      <c r="EO252" s="494" t="n"/>
      <c r="EP252" s="184" t="n"/>
      <c r="EQ252" s="184">
        <f>IF(EM252="","SIN ESTADO",IF(EO252&lt;&gt;"","PAGA",IF(EN252&gt;0,"VENCIDA",IF(EN252&gt;=-5,"POR VENCER","AL DÍA"))))</f>
        <v/>
      </c>
      <c r="ER252" s="185" t="n"/>
      <c r="ES252" s="119">
        <f>IF(N($H252)&lt;24,"",IF(EM252="","",EM252+31))</f>
        <v/>
      </c>
      <c r="ET252" s="124">
        <f>IF(ES252="","",TODAY()-ES252)</f>
        <v/>
      </c>
      <c r="EU252" s="494" t="n"/>
      <c r="EV252" s="184" t="n"/>
      <c r="EW252" s="184">
        <f>IF(ES252="","SIN ESTADO",IF(EU252&lt;&gt;"","PAGA",IF(ET252&gt;0,"VENCIDA",IF(ET252&gt;=-5,"POR VENCER","AL DÍA"))))</f>
        <v/>
      </c>
      <c r="EX252" s="185" t="n"/>
      <c r="EY252" s="119">
        <f>IF(N($H252)&lt;25,"",IF(ES252="","",ES252+31))</f>
        <v/>
      </c>
      <c r="EZ252" s="124">
        <f>IF(EY252="","",TODAY()-EY252)</f>
        <v/>
      </c>
      <c r="FA252" s="494" t="n"/>
      <c r="FB252" s="184" t="n"/>
      <c r="FC252" s="184">
        <f>IF(EY252="","SIN ESTADO",IF(FA252&lt;&gt;"","PAGA",IF(EZ252&gt;0,"VENCIDA",IF(EZ252&gt;=-5,"POR VENCER","AL DÍA"))))</f>
        <v/>
      </c>
      <c r="FD252" s="185" t="n"/>
      <c r="FE252" s="119">
        <f>IF(N($H252)&lt;26,"",IF(EY252="","",EY252+31))</f>
        <v/>
      </c>
      <c r="FF252" s="124">
        <f>IF(FE252="","",TODAY()-FE252)</f>
        <v/>
      </c>
      <c r="FG252" s="494" t="n"/>
      <c r="FH252" s="184" t="n"/>
      <c r="FI252" s="184">
        <f>IF(FE252="","SIN ESTADO",IF(FG252&lt;&gt;"","PAGA",IF(FF252&gt;0,"VENCIDA",IF(FF252&gt;=-5,"POR VENCER","AL DÍA"))))</f>
        <v/>
      </c>
      <c r="FJ252" s="185" t="n"/>
      <c r="FK252" s="119">
        <f>IF(N($H252)&lt;27,"",IF(FE252="","",FE252+31))</f>
        <v/>
      </c>
      <c r="FL252" s="124">
        <f>IF(FK252="","",TODAY()-FK252)</f>
        <v/>
      </c>
      <c r="FM252" s="494" t="n"/>
      <c r="FN252" s="184" t="n"/>
      <c r="FO252" s="184">
        <f>IF(FK252="","SIN ESTADO",IF(FM252&lt;&gt;"","PAGA",IF(FL252&gt;0,"VENCIDA",IF(FL252&gt;=-5,"POR VENCER","AL DÍA"))))</f>
        <v/>
      </c>
      <c r="FP252" s="185" t="n"/>
      <c r="FQ252" s="119">
        <f>IF(N($H252)&lt;28,"",IF(FK252="","",FK252+31))</f>
        <v/>
      </c>
      <c r="FR252" s="124">
        <f>IF(FQ252="","",TODAY()-FQ252)</f>
        <v/>
      </c>
      <c r="FS252" s="494" t="n"/>
      <c r="FT252" s="184" t="n"/>
      <c r="FU252" s="184">
        <f>IF(FQ252="","SIN ESTADO",IF(FS252&lt;&gt;"","PAGA",IF(FR252&gt;0,"VENCIDA",IF(FR252&gt;=-5,"POR VENCER","AL DÍA"))))</f>
        <v/>
      </c>
      <c r="FV252" s="185" t="n"/>
      <c r="FW252" s="119">
        <f>IF(N($H252)&lt;29,"",IF(FQ252="","",FQ252+31))</f>
        <v/>
      </c>
      <c r="FX252" s="124">
        <f>IF(FW252="","",TODAY()-FW252)</f>
        <v/>
      </c>
      <c r="FY252" s="494" t="n"/>
      <c r="FZ252" s="184" t="n"/>
      <c r="GA252" s="184">
        <f>IF(FW252="","SIN ESTADO",IF(FY252&lt;&gt;"","PAGA",IF(FX252&gt;0,"VENCIDA",IF(FX252&gt;=-5,"POR VENCER","AL DÍA"))))</f>
        <v/>
      </c>
      <c r="GB252" s="185" t="n"/>
      <c r="GC252" s="119">
        <f>IF(N($H252)&lt;30,"",IF(FW252="","",FW252+31))</f>
        <v/>
      </c>
      <c r="GD252" s="124">
        <f>IF(GC252="","",TODAY()-GC252)</f>
        <v/>
      </c>
      <c r="GE252" s="494" t="n"/>
      <c r="GF252" s="184" t="n"/>
      <c r="GG252" s="184">
        <f>IF(GC252="","SIN ESTADO",IF(GE252&lt;&gt;"","PAGA",IF(GD252&gt;0,"VENCIDA",IF(GD252&gt;=-5,"POR VENCER","AL DÍA"))))</f>
        <v/>
      </c>
      <c r="GH252" s="185" t="n"/>
      <c r="GI252" s="119">
        <f>IF(N($H252)&lt;31,"",IF(GC252="","",GC252+31))</f>
        <v/>
      </c>
      <c r="GJ252" s="124">
        <f>IF(GI252="","",TODAY()-GI252)</f>
        <v/>
      </c>
      <c r="GK252" s="494" t="n"/>
      <c r="GL252" s="184" t="n"/>
      <c r="GM252" s="184">
        <f>IF(GI252="","SIN ESTADO",IF(GK252&lt;&gt;"","PAGA",IF(GJ252&gt;0,"VENCIDA",IF(GJ252&gt;=-5,"POR VENCER","AL DÍA"))))</f>
        <v/>
      </c>
      <c r="GN252" s="185" t="n"/>
      <c r="GO252" s="119">
        <f>IF(N($H252)&lt;32,"",IF(GI252="","",GI252+31))</f>
        <v/>
      </c>
      <c r="GP252" s="124">
        <f>IF(GO252="","",TODAY()-GO252)</f>
        <v/>
      </c>
      <c r="GQ252" s="494" t="n"/>
      <c r="GR252" s="184" t="n"/>
      <c r="GS252" s="184">
        <f>IF(GO252="","SIN ESTADO",IF(GQ252&lt;&gt;"","PAGA",IF(GP252&gt;0,"VENCIDA",IF(GP252&gt;=-5,"POR VENCER","AL DÍA"))))</f>
        <v/>
      </c>
      <c r="GT252" s="185" t="n"/>
      <c r="GU252" s="119">
        <f>IF(N($H252)&lt;33,"",IF(GO252="","",GO252+31))</f>
        <v/>
      </c>
      <c r="GV252" s="124">
        <f>IF(GU252="","",TODAY()-GU252)</f>
        <v/>
      </c>
      <c r="GW252" s="494" t="n"/>
      <c r="GX252" s="184" t="n"/>
      <c r="GY252" s="184">
        <f>IF(GU252="","SIN ESTADO",IF(GW252&lt;&gt;"","PAGA",IF(GV252&gt;0,"VENCIDA",IF(GV252&gt;=-5,"POR VENCER","AL DÍA"))))</f>
        <v/>
      </c>
      <c r="GZ252" s="185" t="n"/>
      <c r="HA252" s="119">
        <f>IF(N($H252)&lt;34,"",IF(GU252="","",GU252+31))</f>
        <v/>
      </c>
      <c r="HB252" s="124">
        <f>IF(HA252="","",TODAY()-HA252)</f>
        <v/>
      </c>
      <c r="HC252" s="494" t="n"/>
      <c r="HD252" s="184" t="n"/>
      <c r="HE252" s="184">
        <f>IF(HA252="","SIN ESTADO",IF(HC252&lt;&gt;"","PAGA",IF(HB252&gt;0,"VENCIDA",IF(HB252&gt;=-5,"POR VENCER","AL DÍA"))))</f>
        <v/>
      </c>
      <c r="HF252" s="185" t="n"/>
      <c r="HG252" s="119">
        <f>IF(N($H252)&lt;35,"",IF(HA252="","",HA252+31))</f>
        <v/>
      </c>
      <c r="HH252" s="124">
        <f>IF(HG252="","",TODAY()-HG252)</f>
        <v/>
      </c>
      <c r="HI252" s="494" t="n"/>
      <c r="HJ252" s="184" t="n"/>
      <c r="HK252" s="184">
        <f>IF(HG252="","SIN ESTADO",IF(HI252&lt;&gt;"","PAGA",IF(HH252&gt;0,"VENCIDA",IF(HH252&gt;=-5,"POR VENCER","AL DÍA"))))</f>
        <v/>
      </c>
      <c r="HL252" s="168" t="n"/>
      <c r="HM252" s="119">
        <f>IF(N($H252)&lt;36,"",IF(HG252="","",HG252+31))</f>
        <v/>
      </c>
      <c r="HN252" s="124">
        <f>IF(HM252="","",TODAY()-HM252)</f>
        <v/>
      </c>
      <c r="HO252" s="494" t="n"/>
      <c r="HP252" s="184" t="n"/>
      <c r="HQ252" s="184">
        <f>IF(HM252="","SIN ESTADO",IF(HO252&lt;&gt;"","PAGA",IF(HN252&gt;0,"VENCIDA",IF(HN252&gt;=-5,"POR VENCER","AL DÍA"))))</f>
        <v/>
      </c>
      <c r="HR252" s="168" t="n"/>
      <c r="HS252" s="169">
        <f>N252+T252+Z252+AF252+AL252+AR252+AX252+BD252+BJ252+BP252+BV252+CB252+CH252+CN252+CT252+CZ252+DF252+DL252+DR252+DX252+ED252+EJ252+EP252+EV252+FB252+FH252+FN252+FT252+FZ252+GF252+GL252+GR252+GX252+HD252+HJ252+HP252</f>
        <v/>
      </c>
      <c r="HU252" s="170">
        <f>IFERROR(N($J252),0)</f>
        <v/>
      </c>
      <c r="HW252" s="170">
        <f>SUMPRODUCT((MOD(COLUMN($M252:$HR252)-COLUMN($M252),6)=0)*ISNUMBER($M252:$HR252)*($M252:$HR252&gt;=RESUMEN!$C$26)*($M252:$HR252&lt;=RESUMEN!$C$27)*IFERROR(N($N252:$HS252),0))</f>
        <v/>
      </c>
      <c r="HX252" s="170">
        <f>SUMPRODUCT((MOD(COLUMN($M252:$HR252)-COLUMN($M252),6)=0)*ISNUMBER($M252:$HR252)*($M252:$HR252&gt;=RESUMEN!$C$26)*($M252:$HR252&lt;=RESUMEN!$C$27))</f>
        <v/>
      </c>
    </row>
    <row r="253" ht="15.75" customHeight="1" s="506">
      <c r="B253" s="113">
        <f>VENTAS!A252</f>
        <v/>
      </c>
      <c r="C253" s="236">
        <f>VENTAS!B252</f>
        <v/>
      </c>
      <c r="D253" s="53">
        <f>VENTAS!C252</f>
        <v/>
      </c>
      <c r="E253" s="114">
        <f>VENTAS!D252</f>
        <v/>
      </c>
      <c r="F253" s="114">
        <f>VENTAS!J252</f>
        <v/>
      </c>
      <c r="G253" s="494">
        <f>VENTAS!F252</f>
        <v/>
      </c>
      <c r="H253" s="479">
        <f>VENTAS!K252</f>
        <v/>
      </c>
      <c r="I253" s="479">
        <f>VENTAS!M252</f>
        <v/>
      </c>
      <c r="J253" s="184">
        <f>VENTAS!L252</f>
        <v/>
      </c>
      <c r="K253" s="119">
        <f>IF(N($H253)&lt;1,"",$G253+31)</f>
        <v/>
      </c>
      <c r="L253" s="124">
        <f>IF(K253="","",TODAY()-K253)</f>
        <v/>
      </c>
      <c r="M253" s="494" t="n">
        <v>46288</v>
      </c>
      <c r="N253" s="374" t="n">
        <v>1000000</v>
      </c>
      <c r="O253" s="184">
        <f>IF(K253="","SIN ESTADO",IF(M253&lt;&gt;"","PAGA",IF(L253&gt;0,"VENCIDA",IF(L253&gt;=-5,"POR VENCER","AL DÍA"))))</f>
        <v/>
      </c>
      <c r="P253" s="185" t="inlineStr">
        <is>
          <t>TRANSFERENCIA</t>
        </is>
      </c>
      <c r="Q253" s="119">
        <f>IF(N($H253)&lt;2,"",IF(K253="","",K253+31))</f>
        <v/>
      </c>
      <c r="R253" s="124">
        <f>IF(Q253="","",TODAY()-Q253)</f>
        <v/>
      </c>
      <c r="S253" s="494" t="n"/>
      <c r="T253" s="184" t="n"/>
      <c r="U253" s="184">
        <f>IF(Q253="","SIN ESTADO",IF(S253&lt;&gt;"","PAGA",IF(R253&gt;0,"VENCIDA",IF(R253&gt;=-5,"POR VENCER","AL DÍA"))))</f>
        <v/>
      </c>
      <c r="V253" s="185" t="n"/>
      <c r="W253" s="119">
        <f>IF(N($H253)&lt;3,"",IF(Q253="","",Q253+31))</f>
        <v/>
      </c>
      <c r="X253" s="124">
        <f>IF(W253="","",TODAY()-W253)</f>
        <v/>
      </c>
      <c r="Y253" s="494" t="n"/>
      <c r="Z253" s="184" t="n"/>
      <c r="AA253" s="184">
        <f>IF(W253="","SIN ESTADO",IF(Y253&lt;&gt;"","PAGA",IF(X253&gt;0,"VENCIDA",IF(X253&gt;=-5,"POR VENCER","AL DÍA"))))</f>
        <v/>
      </c>
      <c r="AB253" s="185" t="n"/>
      <c r="AC253" s="119">
        <f>IF(N($H253)&lt;4,"",IF(W253="","",W253+31))</f>
        <v/>
      </c>
      <c r="AD253" s="124">
        <f>IF(AC253="","",TODAY()-AC253)</f>
        <v/>
      </c>
      <c r="AE253" s="494" t="n"/>
      <c r="AF253" s="184" t="n"/>
      <c r="AG253" s="184">
        <f>IF(AC253="","SIN ESTADO",IF(AE253&lt;&gt;"","PAGA",IF(AD253&gt;0,"VENCIDA",IF(AD253&gt;=-5,"POR VENCER","AL DÍA"))))</f>
        <v/>
      </c>
      <c r="AH253" s="185" t="n"/>
      <c r="AI253" s="119">
        <f>IF(N($H253)&lt;5,"",IF(AC253="","",AC253+31))</f>
        <v/>
      </c>
      <c r="AJ253" s="124">
        <f>IF(AI253="","",TODAY()-AI253)</f>
        <v/>
      </c>
      <c r="AK253" s="494" t="n"/>
      <c r="AL253" s="184" t="n"/>
      <c r="AM253" s="184">
        <f>IF(AI253="","SIN ESTADO",IF(AK253&lt;&gt;"","PAGA",IF(AJ253&gt;0,"VENCIDA",IF(AJ253&gt;=-5,"POR VENCER","AL DÍA"))))</f>
        <v/>
      </c>
      <c r="AN253" s="185" t="n"/>
      <c r="AO253" s="119">
        <f>IF(N($H253)&lt;6,"",IF(AI253="","",AI253+31))</f>
        <v/>
      </c>
      <c r="AP253" s="124">
        <f>IF(AO253="","",TODAY()-AO253)</f>
        <v/>
      </c>
      <c r="AQ253" s="270" t="n"/>
      <c r="AR253" s="184" t="n"/>
      <c r="AS253" s="184">
        <f>IF(AO253="","SIN ESTADO",IF(AQ253&lt;&gt;"","PAGA",IF(AP253&gt;0,"VENCIDA",IF(AP253&gt;=-5,"POR VENCER","AL DÍA"))))</f>
        <v/>
      </c>
      <c r="AT253" s="185" t="n"/>
      <c r="AU253" s="119">
        <f>IF(N($H253)&lt;7,"",IF(AO253="","",AO253+31))</f>
        <v/>
      </c>
      <c r="AV253" s="124">
        <f>IF(AU253="","",TODAY()-AU253)</f>
        <v/>
      </c>
      <c r="AW253" s="494" t="n"/>
      <c r="AX253" s="184" t="n"/>
      <c r="AY253" s="184">
        <f>IF(AU253="","SIN ESTADO",IF(AW253&lt;&gt;"","PAGA",IF(AV253&gt;0,"VENCIDA",IF(AV253&gt;=-5,"POR VENCER","AL DÍA"))))</f>
        <v/>
      </c>
      <c r="AZ253" s="185" t="n"/>
      <c r="BA253" s="119">
        <f>IF(N($H253)&lt;8,"",IF(AU253="","",AU253+31))</f>
        <v/>
      </c>
      <c r="BB253" s="124">
        <f>IF(BA253="","",TODAY()-BA253)</f>
        <v/>
      </c>
      <c r="BC253" s="494" t="n"/>
      <c r="BD253" s="184" t="n"/>
      <c r="BE253" s="184">
        <f>IF(BA253="","SIN ESTADO",IF(BC253&lt;&gt;"","PAGA",IF(BB253&gt;0,"VENCIDA",IF(BB253&gt;=-5,"POR VENCER","AL DÍA"))))</f>
        <v/>
      </c>
      <c r="BF253" s="185" t="n"/>
      <c r="BG253" s="119">
        <f>IF(N($H253)&lt;9,"",IF(BA253="","",BA253+31))</f>
        <v/>
      </c>
      <c r="BH253" s="124">
        <f>IF(BG253="","",TODAY()-BG253)</f>
        <v/>
      </c>
      <c r="BI253" s="494" t="n"/>
      <c r="BJ253" s="184" t="n"/>
      <c r="BK253" s="184">
        <f>IF(BG253="","SIN ESTADO",IF(BI253&lt;&gt;"","PAGA",IF(BH253&gt;0,"VENCIDA",IF(BH253&gt;=-5,"POR VENCER","AL DÍA"))))</f>
        <v/>
      </c>
      <c r="BL253" s="185" t="n"/>
      <c r="BM253" s="119">
        <f>IF(N($H253)&lt;10,"",IF(BG253="","",BG253+31))</f>
        <v/>
      </c>
      <c r="BN253" s="124">
        <f>IF(BM253="","",TODAY()-BM253)</f>
        <v/>
      </c>
      <c r="BO253" s="494" t="n"/>
      <c r="BP253" s="184" t="n"/>
      <c r="BQ253" s="184">
        <f>IF(BM253="","SIN ESTADO",IF(BO253&lt;&gt;"","PAGA",IF(BN253&gt;0,"VENCIDA",IF(BN253&gt;=-5,"POR VENCER","AL DÍA"))))</f>
        <v/>
      </c>
      <c r="BR253" s="185" t="n"/>
      <c r="BS253" s="119">
        <f>IF(N($H253)&lt;11,"",IF(BM253="","",BM253+31))</f>
        <v/>
      </c>
      <c r="BT253" s="124">
        <f>IF(BS253="","",TODAY()-BS253)</f>
        <v/>
      </c>
      <c r="BU253" s="494" t="n"/>
      <c r="BV253" s="184" t="n"/>
      <c r="BW253" s="184">
        <f>IF(BS253="","SIN ESTADO",IF(BU253&lt;&gt;"","PAGA",IF(BT253&gt;0,"VENCIDA",IF(BT253&gt;=-5,"POR VENCER","AL DÍA"))))</f>
        <v/>
      </c>
      <c r="BX253" s="185" t="n"/>
      <c r="BY253" s="119">
        <f>IF(N($H253)&lt;12,"",IF(BS253="","",BS253+31))</f>
        <v/>
      </c>
      <c r="BZ253" s="124">
        <f>IF(BY253="","",TODAY()-BY253)</f>
        <v/>
      </c>
      <c r="CA253" s="494" t="n"/>
      <c r="CB253" s="184" t="n"/>
      <c r="CC253" s="184">
        <f>IF(BY253="","SIN ESTADO",IF(CA253&lt;&gt;"","PAGA",IF(BZ253&gt;0,"VENCIDA",IF(BZ253&gt;=-5,"POR VENCER","AL DÍA"))))</f>
        <v/>
      </c>
      <c r="CD253" s="185" t="n"/>
      <c r="CE253" s="119">
        <f>IF(N($H253)&lt;13,"",IF(BY253="","",BY253+31))</f>
        <v/>
      </c>
      <c r="CF253" s="124">
        <f>IF(CE253="","",TODAY()-CE253)</f>
        <v/>
      </c>
      <c r="CG253" s="494" t="n"/>
      <c r="CH253" s="184" t="n"/>
      <c r="CI253" s="184">
        <f>IF(CE253="","SIN ESTADO",IF(CG253&lt;&gt;"","PAGA",IF(CF253&gt;0,"VENCIDA",IF(CF253&gt;=-5,"POR VENCER","AL DÍA"))))</f>
        <v/>
      </c>
      <c r="CJ253" s="185" t="n"/>
      <c r="CK253" s="119">
        <f>IF(N($H253)&lt;14,"",IF(CE253="","",CE253+31))</f>
        <v/>
      </c>
      <c r="CL253" s="124">
        <f>IF(CK253="","",TODAY()-CK253)</f>
        <v/>
      </c>
      <c r="CM253" s="494" t="n"/>
      <c r="CN253" s="184" t="n"/>
      <c r="CO253" s="184">
        <f>IF(CK253="","SIN ESTADO",IF(CM253&lt;&gt;"","PAGA",IF(CL253&gt;0,"VENCIDA",IF(CL253&gt;=-5,"POR VENCER","AL DÍA"))))</f>
        <v/>
      </c>
      <c r="CP253" s="185" t="n"/>
      <c r="CQ253" s="119">
        <f>IF(N($H253)&lt;15,"",IF(CK253="","",CK253+31))</f>
        <v/>
      </c>
      <c r="CR253" s="124">
        <f>IF(CQ253="","",TODAY()-CQ253)</f>
        <v/>
      </c>
      <c r="CS253" s="494" t="n"/>
      <c r="CT253" s="184" t="n"/>
      <c r="CU253" s="184">
        <f>IF(CQ253="","SIN ESTADO",IF(CS253&lt;&gt;"","PAGA",IF(CR253&gt;0,"VENCIDA",IF(CR253&gt;=-5,"POR VENCER","AL DÍA"))))</f>
        <v/>
      </c>
      <c r="CV253" s="185" t="n"/>
      <c r="CW253" s="119">
        <f>IF(N($H253)&lt;16,"",IF(CQ253="","",CQ253+31))</f>
        <v/>
      </c>
      <c r="CX253" s="124">
        <f>IF(CW253="","",TODAY()-CW253)</f>
        <v/>
      </c>
      <c r="CY253" s="494" t="n"/>
      <c r="CZ253" s="184" t="n"/>
      <c r="DA253" s="184">
        <f>IF(CW253="","SIN ESTADO",IF(CY253&lt;&gt;"","PAGA",IF(CX253&gt;0,"VENCIDA",IF(CX253&gt;=-5,"POR VENCER","AL DÍA"))))</f>
        <v/>
      </c>
      <c r="DB253" s="185" t="n"/>
      <c r="DC253" s="119">
        <f>IF(N($H253)&lt;17,"",IF(CW253="","",CW253+31))</f>
        <v/>
      </c>
      <c r="DD253" s="124">
        <f>IF(DC253="","",TODAY()-DC253)</f>
        <v/>
      </c>
      <c r="DE253" s="494" t="n"/>
      <c r="DF253" s="184" t="n"/>
      <c r="DG253" s="184">
        <f>IF(DC253="","SIN ESTADO",IF(DE253&lt;&gt;"","PAGA",IF(DD253&gt;0,"VENCIDA",IF(DD253&gt;=-5,"POR VENCER","AL DÍA"))))</f>
        <v/>
      </c>
      <c r="DH253" s="185" t="n"/>
      <c r="DI253" s="119">
        <f>IF(N($H253)&lt;18,"",IF(DC253="","",DC253+31))</f>
        <v/>
      </c>
      <c r="DJ253" s="124">
        <f>IF(DI253="","",TODAY()-DI253)</f>
        <v/>
      </c>
      <c r="DK253" s="494" t="n"/>
      <c r="DL253" s="184" t="n"/>
      <c r="DM253" s="184">
        <f>IF(DI253="","SIN ESTADO",IF(DK253&lt;&gt;"","PAGA",IF(DJ253&gt;0,"VENCIDA",IF(DJ253&gt;=-5,"POR VENCER","AL DÍA"))))</f>
        <v/>
      </c>
      <c r="DN253" s="185" t="n"/>
      <c r="DO253" s="119">
        <f>IF(N($H253)&lt;19,"",IF(DI253="","",DI253+31))</f>
        <v/>
      </c>
      <c r="DP253" s="124">
        <f>IF(DO253="","",TODAY()-DO253)</f>
        <v/>
      </c>
      <c r="DQ253" s="494" t="n"/>
      <c r="DR253" s="184" t="n"/>
      <c r="DS253" s="184">
        <f>IF(DO253="","SIN ESTADO",IF(DQ253&lt;&gt;"","PAGA",IF(DP253&gt;0,"VENCIDA",IF(DP253&gt;=-5,"POR VENCER","AL DÍA"))))</f>
        <v/>
      </c>
      <c r="DT253" s="185" t="n"/>
      <c r="DU253" s="119">
        <f>IF(N($H253)&lt;20,"",IF(DO253="","",DO253+31))</f>
        <v/>
      </c>
      <c r="DV253" s="124">
        <f>IF(DU253="","",TODAY()-DU253)</f>
        <v/>
      </c>
      <c r="DW253" s="494" t="n"/>
      <c r="DX253" s="184" t="n"/>
      <c r="DY253" s="184">
        <f>IF(DU253="","SIN ESTADO",IF(DW253&lt;&gt;"","PAGA",IF(DV253&gt;0,"VENCIDA",IF(DV253&gt;=-5,"POR VENCER","AL DÍA"))))</f>
        <v/>
      </c>
      <c r="DZ253" s="185" t="n"/>
      <c r="EA253" s="119">
        <f>IF(N($H253)&lt;21,"",IF(DU253="","",DU253+31))</f>
        <v/>
      </c>
      <c r="EB253" s="124">
        <f>IF(EA253="","",TODAY()-EA253)</f>
        <v/>
      </c>
      <c r="EC253" s="494" t="n"/>
      <c r="ED253" s="184" t="n"/>
      <c r="EE253" s="184">
        <f>IF(EA253="","SIN ESTADO",IF(EC253&lt;&gt;"","PAGA",IF(EB253&gt;0,"VENCIDA",IF(EB253&gt;=-5,"POR VENCER","AL DÍA"))))</f>
        <v/>
      </c>
      <c r="EF253" s="185" t="n"/>
      <c r="EG253" s="119">
        <f>IF(N($H253)&lt;22,"",IF(EA253="","",EA253+31))</f>
        <v/>
      </c>
      <c r="EH253" s="124">
        <f>IF(EG253="","",TODAY()-EG253)</f>
        <v/>
      </c>
      <c r="EI253" s="494" t="n"/>
      <c r="EJ253" s="184" t="n"/>
      <c r="EK253" s="184">
        <f>IF(EG253="","SIN ESTADO",IF(EI253&lt;&gt;"","PAGA",IF(EH253&gt;0,"VENCIDA",IF(EH253&gt;=-5,"POR VENCER","AL DÍA"))))</f>
        <v/>
      </c>
      <c r="EL253" s="185" t="n"/>
      <c r="EM253" s="119">
        <f>IF(N($H253)&lt;23,"",IF(EG253="","",EG253+31))</f>
        <v/>
      </c>
      <c r="EN253" s="124">
        <f>IF(EM253="","",TODAY()-EM253)</f>
        <v/>
      </c>
      <c r="EO253" s="494" t="n"/>
      <c r="EP253" s="184" t="n"/>
      <c r="EQ253" s="184">
        <f>IF(EM253="","SIN ESTADO",IF(EO253&lt;&gt;"","PAGA",IF(EN253&gt;0,"VENCIDA",IF(EN253&gt;=-5,"POR VENCER","AL DÍA"))))</f>
        <v/>
      </c>
      <c r="ER253" s="185" t="n"/>
      <c r="ES253" s="119">
        <f>IF(N($H253)&lt;24,"",IF(EM253="","",EM253+31))</f>
        <v/>
      </c>
      <c r="ET253" s="124">
        <f>IF(ES253="","",TODAY()-ES253)</f>
        <v/>
      </c>
      <c r="EU253" s="494" t="n"/>
      <c r="EV253" s="184" t="n"/>
      <c r="EW253" s="184">
        <f>IF(ES253="","SIN ESTADO",IF(EU253&lt;&gt;"","PAGA",IF(ET253&gt;0,"VENCIDA",IF(ET253&gt;=-5,"POR VENCER","AL DÍA"))))</f>
        <v/>
      </c>
      <c r="EX253" s="185" t="n"/>
      <c r="EY253" s="119">
        <f>IF(N($H253)&lt;25,"",IF(ES253="","",ES253+31))</f>
        <v/>
      </c>
      <c r="EZ253" s="124">
        <f>IF(EY253="","",TODAY()-EY253)</f>
        <v/>
      </c>
      <c r="FA253" s="494" t="n"/>
      <c r="FB253" s="184" t="n"/>
      <c r="FC253" s="184">
        <f>IF(EY253="","SIN ESTADO",IF(FA253&lt;&gt;"","PAGA",IF(EZ253&gt;0,"VENCIDA",IF(EZ253&gt;=-5,"POR VENCER","AL DÍA"))))</f>
        <v/>
      </c>
      <c r="FD253" s="185" t="n"/>
      <c r="FE253" s="119">
        <f>IF(N($H253)&lt;26,"",IF(EY253="","",EY253+31))</f>
        <v/>
      </c>
      <c r="FF253" s="124">
        <f>IF(FE253="","",TODAY()-FE253)</f>
        <v/>
      </c>
      <c r="FG253" s="494" t="n"/>
      <c r="FH253" s="184" t="n"/>
      <c r="FI253" s="184">
        <f>IF(FE253="","SIN ESTADO",IF(FG253&lt;&gt;"","PAGA",IF(FF253&gt;0,"VENCIDA",IF(FF253&gt;=-5,"POR VENCER","AL DÍA"))))</f>
        <v/>
      </c>
      <c r="FJ253" s="185" t="n"/>
      <c r="FK253" s="119">
        <f>IF(N($H253)&lt;27,"",IF(FE253="","",FE253+31))</f>
        <v/>
      </c>
      <c r="FL253" s="124">
        <f>IF(FK253="","",TODAY()-FK253)</f>
        <v/>
      </c>
      <c r="FM253" s="494" t="n"/>
      <c r="FN253" s="184" t="n"/>
      <c r="FO253" s="184">
        <f>IF(FK253="","SIN ESTADO",IF(FM253&lt;&gt;"","PAGA",IF(FL253&gt;0,"VENCIDA",IF(FL253&gt;=-5,"POR VENCER","AL DÍA"))))</f>
        <v/>
      </c>
      <c r="FP253" s="185" t="n"/>
      <c r="FQ253" s="119">
        <f>IF(N($H253)&lt;28,"",IF(FK253="","",FK253+31))</f>
        <v/>
      </c>
      <c r="FR253" s="124">
        <f>IF(FQ253="","",TODAY()-FQ253)</f>
        <v/>
      </c>
      <c r="FS253" s="494" t="n"/>
      <c r="FT253" s="184" t="n"/>
      <c r="FU253" s="184">
        <f>IF(FQ253="","SIN ESTADO",IF(FS253&lt;&gt;"","PAGA",IF(FR253&gt;0,"VENCIDA",IF(FR253&gt;=-5,"POR VENCER","AL DÍA"))))</f>
        <v/>
      </c>
      <c r="FV253" s="185" t="n"/>
      <c r="FW253" s="119">
        <f>IF(N($H253)&lt;29,"",IF(FQ253="","",FQ253+31))</f>
        <v/>
      </c>
      <c r="FX253" s="124">
        <f>IF(FW253="","",TODAY()-FW253)</f>
        <v/>
      </c>
      <c r="FY253" s="494" t="n"/>
      <c r="FZ253" s="184" t="n"/>
      <c r="GA253" s="184">
        <f>IF(FW253="","SIN ESTADO",IF(FY253&lt;&gt;"","PAGA",IF(FX253&gt;0,"VENCIDA",IF(FX253&gt;=-5,"POR VENCER","AL DÍA"))))</f>
        <v/>
      </c>
      <c r="GB253" s="185" t="n"/>
      <c r="GC253" s="119">
        <f>IF(N($H253)&lt;30,"",IF(FW253="","",FW253+31))</f>
        <v/>
      </c>
      <c r="GD253" s="124">
        <f>IF(GC253="","",TODAY()-GC253)</f>
        <v/>
      </c>
      <c r="GE253" s="494" t="n"/>
      <c r="GF253" s="184" t="n"/>
      <c r="GG253" s="184">
        <f>IF(GC253="","SIN ESTADO",IF(GE253&lt;&gt;"","PAGA",IF(GD253&gt;0,"VENCIDA",IF(GD253&gt;=-5,"POR VENCER","AL DÍA"))))</f>
        <v/>
      </c>
      <c r="GH253" s="185" t="n"/>
      <c r="GI253" s="119">
        <f>IF(N($H253)&lt;31,"",IF(GC253="","",GC253+31))</f>
        <v/>
      </c>
      <c r="GJ253" s="124">
        <f>IF(GI253="","",TODAY()-GI253)</f>
        <v/>
      </c>
      <c r="GK253" s="494" t="n"/>
      <c r="GL253" s="184" t="n"/>
      <c r="GM253" s="184">
        <f>IF(GI253="","SIN ESTADO",IF(GK253&lt;&gt;"","PAGA",IF(GJ253&gt;0,"VENCIDA",IF(GJ253&gt;=-5,"POR VENCER","AL DÍA"))))</f>
        <v/>
      </c>
      <c r="GN253" s="185" t="n"/>
      <c r="GO253" s="119">
        <f>IF(N($H253)&lt;32,"",IF(GI253="","",GI253+31))</f>
        <v/>
      </c>
      <c r="GP253" s="124">
        <f>IF(GO253="","",TODAY()-GO253)</f>
        <v/>
      </c>
      <c r="GQ253" s="494" t="n"/>
      <c r="GR253" s="184" t="n"/>
      <c r="GS253" s="184">
        <f>IF(GO253="","SIN ESTADO",IF(GQ253&lt;&gt;"","PAGA",IF(GP253&gt;0,"VENCIDA",IF(GP253&gt;=-5,"POR VENCER","AL DÍA"))))</f>
        <v/>
      </c>
      <c r="GT253" s="185" t="n"/>
      <c r="GU253" s="119">
        <f>IF(N($H253)&lt;33,"",IF(GO253="","",GO253+31))</f>
        <v/>
      </c>
      <c r="GV253" s="124">
        <f>IF(GU253="","",TODAY()-GU253)</f>
        <v/>
      </c>
      <c r="GW253" s="494" t="n"/>
      <c r="GX253" s="184" t="n"/>
      <c r="GY253" s="184">
        <f>IF(GU253="","SIN ESTADO",IF(GW253&lt;&gt;"","PAGA",IF(GV253&gt;0,"VENCIDA",IF(GV253&gt;=-5,"POR VENCER","AL DÍA"))))</f>
        <v/>
      </c>
      <c r="GZ253" s="185" t="n"/>
      <c r="HA253" s="119">
        <f>IF(N($H253)&lt;34,"",IF(GU253="","",GU253+31))</f>
        <v/>
      </c>
      <c r="HB253" s="124">
        <f>IF(HA253="","",TODAY()-HA253)</f>
        <v/>
      </c>
      <c r="HC253" s="494" t="n"/>
      <c r="HD253" s="184" t="n"/>
      <c r="HE253" s="184">
        <f>IF(HA253="","SIN ESTADO",IF(HC253&lt;&gt;"","PAGA",IF(HB253&gt;0,"VENCIDA",IF(HB253&gt;=-5,"POR VENCER","AL DÍA"))))</f>
        <v/>
      </c>
      <c r="HF253" s="185" t="n"/>
      <c r="HG253" s="119">
        <f>IF(N($H253)&lt;35,"",IF(HA253="","",HA253+31))</f>
        <v/>
      </c>
      <c r="HH253" s="124">
        <f>IF(HG253="","",TODAY()-HG253)</f>
        <v/>
      </c>
      <c r="HI253" s="494" t="n"/>
      <c r="HJ253" s="184" t="n"/>
      <c r="HK253" s="184">
        <f>IF(HG253="","SIN ESTADO",IF(HI253&lt;&gt;"","PAGA",IF(HH253&gt;0,"VENCIDA",IF(HH253&gt;=-5,"POR VENCER","AL DÍA"))))</f>
        <v/>
      </c>
      <c r="HL253" s="168" t="n"/>
      <c r="HM253" s="119">
        <f>IF(N($H253)&lt;36,"",IF(HG253="","",HG253+31))</f>
        <v/>
      </c>
      <c r="HN253" s="124">
        <f>IF(HM253="","",TODAY()-HM253)</f>
        <v/>
      </c>
      <c r="HO253" s="494" t="n"/>
      <c r="HP253" s="184" t="n"/>
      <c r="HQ253" s="184">
        <f>IF(HM253="","SIN ESTADO",IF(HO253&lt;&gt;"","PAGA",IF(HN253&gt;0,"VENCIDA",IF(HN253&gt;=-5,"POR VENCER","AL DÍA"))))</f>
        <v/>
      </c>
      <c r="HR253" s="168" t="n"/>
      <c r="HS253" s="169">
        <f>N253+T253+Z253+AF253+AL253+AR253+AX253+BD253+BJ253+BP253+BV253+CB253+CH253+CN253+CT253+CZ253+DF253+DL253+DR253+DX253+ED253+EJ253+EP253+EV253+FB253+FH253+FN253+FT253+FZ253+GF253+GL253+GR253+GX253+HD253+HJ253+HP253</f>
        <v/>
      </c>
      <c r="HU253" s="170">
        <f>IFERROR(N($J253),0)</f>
        <v/>
      </c>
      <c r="HW253" s="170">
        <f>SUMPRODUCT((MOD(COLUMN($M253:$HR253)-COLUMN($M253),6)=0)*ISNUMBER($M253:$HR253)*($M253:$HR253&gt;=RESUMEN!$C$26)*($M253:$HR253&lt;=RESUMEN!$C$27)*IFERROR(N($N253:$HS253),0))</f>
        <v/>
      </c>
      <c r="HX253" s="170">
        <f>SUMPRODUCT((MOD(COLUMN($M253:$HR253)-COLUMN($M253),6)=0)*ISNUMBER($M253:$HR253)*($M253:$HR253&gt;=RESUMEN!$C$26)*($M253:$HR253&lt;=RESUMEN!$C$27))</f>
        <v/>
      </c>
    </row>
    <row r="254" ht="15.75" customHeight="1" s="506">
      <c r="B254" s="113">
        <f>VENTAS!A253</f>
        <v/>
      </c>
      <c r="C254" s="236">
        <f>VENTAS!B253</f>
        <v/>
      </c>
      <c r="D254" s="53">
        <f>VENTAS!C253</f>
        <v/>
      </c>
      <c r="E254" s="114">
        <f>VENTAS!D253</f>
        <v/>
      </c>
      <c r="F254" s="114">
        <f>VENTAS!J253</f>
        <v/>
      </c>
      <c r="G254" s="494">
        <f>VENTAS!F253</f>
        <v/>
      </c>
      <c r="H254" s="479">
        <f>VENTAS!K253</f>
        <v/>
      </c>
      <c r="I254" s="479">
        <f>VENTAS!M253</f>
        <v/>
      </c>
      <c r="J254" s="184">
        <f>VENTAS!L253</f>
        <v/>
      </c>
      <c r="K254" s="119">
        <f>IF(N($H254)&lt;1,"",$G254+31)</f>
        <v/>
      </c>
      <c r="L254" s="124">
        <f>IF(K254="","",TODAY()-K254)</f>
        <v/>
      </c>
      <c r="M254" s="469" t="n">
        <v>46049</v>
      </c>
      <c r="N254" s="374" t="n">
        <v>3000000</v>
      </c>
      <c r="O254" s="184">
        <f>IF(K254="","SIN ESTADO",IF(M254&lt;&gt;"","PAGA",IF(L254&gt;0,"VENCIDA",IF(L254&gt;=-5,"POR VENCER","AL DÍA"))))</f>
        <v/>
      </c>
      <c r="P254" s="185" t="inlineStr">
        <is>
          <t>TRANSFERENCIA</t>
        </is>
      </c>
      <c r="Q254" s="119">
        <f>IF(N($H254)&lt;2,"",IF(K254="","",K254+31))</f>
        <v/>
      </c>
      <c r="R254" s="124">
        <f>IF(Q254="","",TODAY()-Q254)</f>
        <v/>
      </c>
      <c r="S254" s="470" t="n">
        <v>46050</v>
      </c>
      <c r="T254" s="184" t="n">
        <v>3000000</v>
      </c>
      <c r="U254" s="184">
        <f>IF(Q254="","SIN ESTADO",IF(S254&lt;&gt;"","PAGA",IF(R254&gt;0,"VENCIDA",IF(R254&gt;=-5,"POR VENCER","AL DÍA"))))</f>
        <v/>
      </c>
      <c r="V254" s="185" t="inlineStr">
        <is>
          <t>TRANSFERENCIA</t>
        </is>
      </c>
      <c r="W254" s="119">
        <f>IF(N($H254)&lt;3,"",IF(Q254="","",Q254+31))</f>
        <v/>
      </c>
      <c r="X254" s="124">
        <f>IF(W254="","",TODAY()-W254)</f>
        <v/>
      </c>
      <c r="Y254" s="471" t="n">
        <v>46055</v>
      </c>
      <c r="Z254" s="184" t="n">
        <v>3000000</v>
      </c>
      <c r="AA254" s="184">
        <f>IF(W254="","SIN ESTADO",IF(Y254&lt;&gt;"","PAGA",IF(X254&gt;0,"VENCIDA",IF(X254&gt;=-5,"POR VENCER","AL DÍA"))))</f>
        <v/>
      </c>
      <c r="AB254" s="185" t="inlineStr">
        <is>
          <t>TRANSFERENCIA</t>
        </is>
      </c>
      <c r="AC254" s="119">
        <f>IF(N($H254)&lt;4,"",IF(W254="","",W254+31))</f>
        <v/>
      </c>
      <c r="AD254" s="124">
        <f>IF(AC254="","",TODAY()-AC254)</f>
        <v/>
      </c>
      <c r="AE254" s="497" t="n">
        <v>46057</v>
      </c>
      <c r="AF254" s="184" t="n">
        <v>3000000</v>
      </c>
      <c r="AG254" s="184">
        <f>IF(AC254="","SIN ESTADO",IF(AE254&lt;&gt;"","PAGA",IF(AD254&gt;0,"VENCIDA",IF(AD254&gt;=-5,"POR VENCER","AL DÍA"))))</f>
        <v/>
      </c>
      <c r="AH254" s="185" t="inlineStr">
        <is>
          <t>TRANSFERENCIA</t>
        </is>
      </c>
      <c r="AI254" s="119">
        <f>IF(N($H254)&lt;5,"",IF(AC254="","",AC254+31))</f>
        <v/>
      </c>
      <c r="AJ254" s="124">
        <f>IF(AI254="","",TODAY()-AI254)</f>
        <v/>
      </c>
      <c r="AK254" s="471" t="n">
        <v>46063</v>
      </c>
      <c r="AL254" s="184" t="n">
        <v>3000000</v>
      </c>
      <c r="AM254" s="184">
        <f>IF(AI254="","SIN ESTADO",IF(AK254&lt;&gt;"","PAGA",IF(AJ254&gt;0,"VENCIDA",IF(AJ254&gt;=-5,"POR VENCER","AL DÍA"))))</f>
        <v/>
      </c>
      <c r="AN254" s="185" t="inlineStr">
        <is>
          <t>TRANSFERENCIA</t>
        </is>
      </c>
      <c r="AO254" s="119">
        <f>IF(N($H254)&lt;6,"",IF(AI254="","",AI254+31))</f>
        <v/>
      </c>
      <c r="AP254" s="124">
        <f>IF(AO254="","",TODAY()-AO254)</f>
        <v/>
      </c>
      <c r="AQ254" s="488" t="n">
        <v>46066</v>
      </c>
      <c r="AR254" s="184" t="n">
        <v>3000000</v>
      </c>
      <c r="AS254" s="184">
        <f>IF(AO254="","SIN ESTADO",IF(AQ254&lt;&gt;"","PAGA",IF(AP254&gt;0,"VENCIDA",IF(AP254&gt;=-5,"POR VENCER","AL DÍA"))))</f>
        <v/>
      </c>
      <c r="AT254" s="185" t="inlineStr">
        <is>
          <t>TRANSFERENCIA</t>
        </is>
      </c>
      <c r="AU254" s="119">
        <f>IF(N($H254)&lt;7,"",IF(AO254="","",AO254+31))</f>
        <v/>
      </c>
      <c r="AV254" s="124">
        <f>IF(AU254="","",TODAY()-AU254)</f>
        <v/>
      </c>
      <c r="AW254" s="471" t="n">
        <v>46094</v>
      </c>
      <c r="AX254" s="184" t="n">
        <v>1400000</v>
      </c>
      <c r="AY254" s="184">
        <f>IF(AU254="","SIN ESTADO",IF(AW254&lt;&gt;"","PAGA",IF(AV254&gt;0,"VENCIDA",IF(AV254&gt;=-5,"POR VENCER","AL DÍA"))))</f>
        <v/>
      </c>
      <c r="AZ254" s="185" t="inlineStr">
        <is>
          <t>TRANSFERENCIA</t>
        </is>
      </c>
      <c r="BA254" s="119">
        <f>IF(N($H254)&lt;8,"",IF(AU254="","",AU254+31))</f>
        <v/>
      </c>
      <c r="BB254" s="124">
        <f>IF(BA254="","",TODAY()-BA254)</f>
        <v/>
      </c>
      <c r="BC254" s="497" t="n">
        <v>46128</v>
      </c>
      <c r="BD254" s="184" t="n">
        <v>1400000</v>
      </c>
      <c r="BE254" s="184">
        <f>IF(BA254="","SIN ESTADO",IF(BC254&lt;&gt;"","PAGA",IF(BB254&gt;0,"VENCIDA",IF(BB254&gt;=-5,"POR VENCER","AL DÍA"))))</f>
        <v/>
      </c>
      <c r="BF254" s="185" t="inlineStr">
        <is>
          <t>TRANSFERENCIA</t>
        </is>
      </c>
      <c r="BG254" s="119">
        <f>IF(N($H254)&lt;9,"",IF(BA254="","",BA254+31))</f>
        <v/>
      </c>
      <c r="BH254" s="124">
        <f>IF(BG254="","",TODAY()-BG254)</f>
        <v/>
      </c>
      <c r="BI254" s="494" t="n">
        <v>46155</v>
      </c>
      <c r="BJ254" s="184" t="n">
        <v>1400000</v>
      </c>
      <c r="BK254" s="184">
        <f>IF(BG254="","SIN ESTADO",IF(BI254&lt;&gt;"","PAGA",IF(BH254&gt;0,"VENCIDA",IF(BH254&gt;=-5,"POR VENCER","AL DÍA"))))</f>
        <v/>
      </c>
      <c r="BL254" s="185" t="inlineStr">
        <is>
          <t>TRANSFERENCIA</t>
        </is>
      </c>
      <c r="BM254" s="119">
        <f>IF(N($H254)&lt;10,"",IF(BG254="","",BG254+31))</f>
        <v/>
      </c>
      <c r="BN254" s="124">
        <f>IF(BM254="","",TODAY()-BM254)</f>
        <v/>
      </c>
      <c r="BO254" s="494" t="n">
        <v>46189</v>
      </c>
      <c r="BP254" s="184" t="n">
        <v>1400000</v>
      </c>
      <c r="BQ254" s="184">
        <f>IF(BM254="","SIN ESTADO",IF(BO254&lt;&gt;"","PAGA",IF(BN254&gt;0,"VENCIDA",IF(BN254&gt;=-5,"POR VENCER","AL DÍA"))))</f>
        <v/>
      </c>
      <c r="BR254" s="185" t="inlineStr">
        <is>
          <t>TRANSFERENCIA</t>
        </is>
      </c>
      <c r="BS254" s="119">
        <f>IF(N($H254)&lt;11,"",IF(BM254="","",BM254+31))</f>
        <v/>
      </c>
      <c r="BT254" s="124">
        <f>IF(BS254="","",TODAY()-BS254)</f>
        <v/>
      </c>
      <c r="BU254" s="494" t="n">
        <v>46220</v>
      </c>
      <c r="BV254" s="184" t="n">
        <v>1400000</v>
      </c>
      <c r="BW254" s="184">
        <f>IF(BS254="","SIN ESTADO",IF(BU254&lt;&gt;"","PAGA",IF(BT254&gt;0,"VENCIDA",IF(BT254&gt;=-5,"POR VENCER","AL DÍA"))))</f>
        <v/>
      </c>
      <c r="BX254" s="185" t="inlineStr">
        <is>
          <t>TRANSFERENCIA</t>
        </is>
      </c>
      <c r="BY254" s="119">
        <f>IF(N($H254)&lt;12,"",IF(BS254="","",BS254+31))</f>
        <v/>
      </c>
      <c r="BZ254" s="124">
        <f>IF(BY254="","",TODAY()-BY254)</f>
        <v/>
      </c>
      <c r="CA254" s="494" t="n">
        <v>46251</v>
      </c>
      <c r="CB254" s="184" t="n">
        <v>1400000</v>
      </c>
      <c r="CC254" s="184">
        <f>IF(BY254="","SIN ESTADO",IF(CA254&lt;&gt;"","PAGA",IF(BZ254&gt;0,"VENCIDA",IF(BZ254&gt;=-5,"POR VENCER","AL DÍA"))))</f>
        <v/>
      </c>
      <c r="CD254" s="185" t="inlineStr">
        <is>
          <t>TRANSFERENCIA</t>
        </is>
      </c>
      <c r="CE254" s="119">
        <f>IF(N($H254)&lt;13,"",IF(BY254="","",BY254+31))</f>
        <v/>
      </c>
      <c r="CF254" s="124">
        <f>IF(CE254="","",TODAY()-CE254)</f>
        <v/>
      </c>
      <c r="CG254" s="494" t="n"/>
      <c r="CH254" s="184" t="n"/>
      <c r="CI254" s="184">
        <f>IF(CE254="","SIN ESTADO",IF(CG254&lt;&gt;"","PAGA",IF(CF254&gt;0,"VENCIDA",IF(CF254&gt;=-5,"POR VENCER","AL DÍA"))))</f>
        <v/>
      </c>
      <c r="CJ254" s="185" t="n"/>
      <c r="CK254" s="119">
        <f>IF(N($H254)&lt;14,"",IF(CE254="","",CE254+31))</f>
        <v/>
      </c>
      <c r="CL254" s="124">
        <f>IF(CK254="","",TODAY()-CK254)</f>
        <v/>
      </c>
      <c r="CM254" s="494" t="n"/>
      <c r="CN254" s="184" t="n"/>
      <c r="CO254" s="184">
        <f>IF(CK254="","SIN ESTADO",IF(CM254&lt;&gt;"","PAGA",IF(CL254&gt;0,"VENCIDA",IF(CL254&gt;=-5,"POR VENCER","AL DÍA"))))</f>
        <v/>
      </c>
      <c r="CP254" s="185" t="n"/>
      <c r="CQ254" s="119">
        <f>IF(N($H254)&lt;15,"",IF(CK254="","",CK254+31))</f>
        <v/>
      </c>
      <c r="CR254" s="124">
        <f>IF(CQ254="","",TODAY()-CQ254)</f>
        <v/>
      </c>
      <c r="CS254" s="494" t="n"/>
      <c r="CT254" s="184" t="n"/>
      <c r="CU254" s="184">
        <f>IF(CQ254="","SIN ESTADO",IF(CS254&lt;&gt;"","PAGA",IF(CR254&gt;0,"VENCIDA",IF(CR254&gt;=-5,"POR VENCER","AL DÍA"))))</f>
        <v/>
      </c>
      <c r="CV254" s="185" t="n"/>
      <c r="CW254" s="119">
        <f>IF(N($H254)&lt;16,"",IF(CQ254="","",CQ254+31))</f>
        <v/>
      </c>
      <c r="CX254" s="124">
        <f>IF(CW254="","",TODAY()-CW254)</f>
        <v/>
      </c>
      <c r="CY254" s="494" t="n"/>
      <c r="CZ254" s="184" t="n"/>
      <c r="DA254" s="184">
        <f>IF(CW254="","SIN ESTADO",IF(CY254&lt;&gt;"","PAGA",IF(CX254&gt;0,"VENCIDA",IF(CX254&gt;=-5,"POR VENCER","AL DÍA"))))</f>
        <v/>
      </c>
      <c r="DB254" s="185" t="n"/>
      <c r="DC254" s="119">
        <f>IF(N($H254)&lt;17,"",IF(CW254="","",CW254+31))</f>
        <v/>
      </c>
      <c r="DD254" s="124">
        <f>IF(DC254="","",TODAY()-DC254)</f>
        <v/>
      </c>
      <c r="DE254" s="494" t="n"/>
      <c r="DF254" s="184" t="n"/>
      <c r="DG254" s="184">
        <f>IF(DC254="","SIN ESTADO",IF(DE254&lt;&gt;"","PAGA",IF(DD254&gt;0,"VENCIDA",IF(DD254&gt;=-5,"POR VENCER","AL DÍA"))))</f>
        <v/>
      </c>
      <c r="DH254" s="185" t="n"/>
      <c r="DI254" s="119">
        <f>IF(N($H254)&lt;18,"",IF(DC254="","",DC254+31))</f>
        <v/>
      </c>
      <c r="DJ254" s="124">
        <f>IF(DI254="","",TODAY()-DI254)</f>
        <v/>
      </c>
      <c r="DK254" s="494" t="n"/>
      <c r="DL254" s="184" t="n"/>
      <c r="DM254" s="184">
        <f>IF(DI254="","SIN ESTADO",IF(DK254&lt;&gt;"","PAGA",IF(DJ254&gt;0,"VENCIDA",IF(DJ254&gt;=-5,"POR VENCER","AL DÍA"))))</f>
        <v/>
      </c>
      <c r="DN254" s="185" t="n"/>
      <c r="DO254" s="119">
        <f>IF(N($H254)&lt;19,"",IF(DI254="","",DI254+31))</f>
        <v/>
      </c>
      <c r="DP254" s="124">
        <f>IF(DO254="","",TODAY()-DO254)</f>
        <v/>
      </c>
      <c r="DQ254" s="494" t="n"/>
      <c r="DR254" s="184" t="n"/>
      <c r="DS254" s="184">
        <f>IF(DO254="","SIN ESTADO",IF(DQ254&lt;&gt;"","PAGA",IF(DP254&gt;0,"VENCIDA",IF(DP254&gt;=-5,"POR VENCER","AL DÍA"))))</f>
        <v/>
      </c>
      <c r="DT254" s="185" t="n"/>
      <c r="DU254" s="119">
        <f>IF(N($H254)&lt;20,"",IF(DO254="","",DO254+31))</f>
        <v/>
      </c>
      <c r="DV254" s="124">
        <f>IF(DU254="","",TODAY()-DU254)</f>
        <v/>
      </c>
      <c r="DW254" s="494" t="n"/>
      <c r="DX254" s="184" t="n"/>
      <c r="DY254" s="184">
        <f>IF(DU254="","SIN ESTADO",IF(DW254&lt;&gt;"","PAGA",IF(DV254&gt;0,"VENCIDA",IF(DV254&gt;=-5,"POR VENCER","AL DÍA"))))</f>
        <v/>
      </c>
      <c r="DZ254" s="185" t="n"/>
      <c r="EA254" s="119">
        <f>IF(N($H254)&lt;21,"",IF(DU254="","",DU254+31))</f>
        <v/>
      </c>
      <c r="EB254" s="124">
        <f>IF(EA254="","",TODAY()-EA254)</f>
        <v/>
      </c>
      <c r="EC254" s="494" t="n"/>
      <c r="ED254" s="184" t="n"/>
      <c r="EE254" s="184">
        <f>IF(EA254="","SIN ESTADO",IF(EC254&lt;&gt;"","PAGA",IF(EB254&gt;0,"VENCIDA",IF(EB254&gt;=-5,"POR VENCER","AL DÍA"))))</f>
        <v/>
      </c>
      <c r="EF254" s="185" t="n"/>
      <c r="EG254" s="119">
        <f>IF(N($H254)&lt;22,"",IF(EA254="","",EA254+31))</f>
        <v/>
      </c>
      <c r="EH254" s="124">
        <f>IF(EG254="","",TODAY()-EG254)</f>
        <v/>
      </c>
      <c r="EI254" s="494" t="n"/>
      <c r="EJ254" s="184" t="n"/>
      <c r="EK254" s="184">
        <f>IF(EG254="","SIN ESTADO",IF(EI254&lt;&gt;"","PAGA",IF(EH254&gt;0,"VENCIDA",IF(EH254&gt;=-5,"POR VENCER","AL DÍA"))))</f>
        <v/>
      </c>
      <c r="EL254" s="185" t="n"/>
      <c r="EM254" s="119">
        <f>IF(N($H254)&lt;23,"",IF(EG254="","",EG254+31))</f>
        <v/>
      </c>
      <c r="EN254" s="124">
        <f>IF(EM254="","",TODAY()-EM254)</f>
        <v/>
      </c>
      <c r="EO254" s="494" t="n"/>
      <c r="EP254" s="184" t="n"/>
      <c r="EQ254" s="184">
        <f>IF(EM254="","SIN ESTADO",IF(EO254&lt;&gt;"","PAGA",IF(EN254&gt;0,"VENCIDA",IF(EN254&gt;=-5,"POR VENCER","AL DÍA"))))</f>
        <v/>
      </c>
      <c r="ER254" s="185" t="n"/>
      <c r="ES254" s="119">
        <f>IF(N($H254)&lt;24,"",IF(EM254="","",EM254+31))</f>
        <v/>
      </c>
      <c r="ET254" s="124">
        <f>IF(ES254="","",TODAY()-ES254)</f>
        <v/>
      </c>
      <c r="EU254" s="494" t="n"/>
      <c r="EV254" s="184" t="n"/>
      <c r="EW254" s="184">
        <f>IF(ES254="","SIN ESTADO",IF(EU254&lt;&gt;"","PAGA",IF(ET254&gt;0,"VENCIDA",IF(ET254&gt;=-5,"POR VENCER","AL DÍA"))))</f>
        <v/>
      </c>
      <c r="EX254" s="185" t="n"/>
      <c r="EY254" s="119">
        <f>IF(N($H254)&lt;25,"",IF(ES254="","",ES254+31))</f>
        <v/>
      </c>
      <c r="EZ254" s="124">
        <f>IF(EY254="","",TODAY()-EY254)</f>
        <v/>
      </c>
      <c r="FA254" s="494" t="n"/>
      <c r="FB254" s="184" t="n"/>
      <c r="FC254" s="184">
        <f>IF(EY254="","SIN ESTADO",IF(FA254&lt;&gt;"","PAGA",IF(EZ254&gt;0,"VENCIDA",IF(EZ254&gt;=-5,"POR VENCER","AL DÍA"))))</f>
        <v/>
      </c>
      <c r="FD254" s="185" t="n"/>
      <c r="FE254" s="119">
        <f>IF(N($H254)&lt;26,"",IF(EY254="","",EY254+31))</f>
        <v/>
      </c>
      <c r="FF254" s="124">
        <f>IF(FE254="","",TODAY()-FE254)</f>
        <v/>
      </c>
      <c r="FG254" s="494" t="n"/>
      <c r="FH254" s="184" t="n"/>
      <c r="FI254" s="184">
        <f>IF(FE254="","SIN ESTADO",IF(FG254&lt;&gt;"","PAGA",IF(FF254&gt;0,"VENCIDA",IF(FF254&gt;=-5,"POR VENCER","AL DÍA"))))</f>
        <v/>
      </c>
      <c r="FJ254" s="185" t="n"/>
      <c r="FK254" s="119">
        <f>IF(N($H254)&lt;27,"",IF(FE254="","",FE254+31))</f>
        <v/>
      </c>
      <c r="FL254" s="124">
        <f>IF(FK254="","",TODAY()-FK254)</f>
        <v/>
      </c>
      <c r="FM254" s="494" t="n"/>
      <c r="FN254" s="184" t="n"/>
      <c r="FO254" s="184">
        <f>IF(FK254="","SIN ESTADO",IF(FM254&lt;&gt;"","PAGA",IF(FL254&gt;0,"VENCIDA",IF(FL254&gt;=-5,"POR VENCER","AL DÍA"))))</f>
        <v/>
      </c>
      <c r="FP254" s="185" t="n"/>
      <c r="FQ254" s="119">
        <f>IF(N($H254)&lt;28,"",IF(FK254="","",FK254+31))</f>
        <v/>
      </c>
      <c r="FR254" s="124">
        <f>IF(FQ254="","",TODAY()-FQ254)</f>
        <v/>
      </c>
      <c r="FS254" s="494" t="n"/>
      <c r="FT254" s="184" t="n"/>
      <c r="FU254" s="184">
        <f>IF(FQ254="","SIN ESTADO",IF(FS254&lt;&gt;"","PAGA",IF(FR254&gt;0,"VENCIDA",IF(FR254&gt;=-5,"POR VENCER","AL DÍA"))))</f>
        <v/>
      </c>
      <c r="FV254" s="185" t="n"/>
      <c r="FW254" s="119">
        <f>IF(N($H254)&lt;29,"",IF(FQ254="","",FQ254+31))</f>
        <v/>
      </c>
      <c r="FX254" s="124">
        <f>IF(FW254="","",TODAY()-FW254)</f>
        <v/>
      </c>
      <c r="FY254" s="494" t="n"/>
      <c r="FZ254" s="184" t="n"/>
      <c r="GA254" s="184">
        <f>IF(FW254="","SIN ESTADO",IF(FY254&lt;&gt;"","PAGA",IF(FX254&gt;0,"VENCIDA",IF(FX254&gt;=-5,"POR VENCER","AL DÍA"))))</f>
        <v/>
      </c>
      <c r="GB254" s="185" t="n"/>
      <c r="GC254" s="119">
        <f>IF(N($H254)&lt;30,"",IF(FW254="","",FW254+31))</f>
        <v/>
      </c>
      <c r="GD254" s="124">
        <f>IF(GC254="","",TODAY()-GC254)</f>
        <v/>
      </c>
      <c r="GE254" s="494" t="n"/>
      <c r="GF254" s="184" t="n"/>
      <c r="GG254" s="184">
        <f>IF(GC254="","SIN ESTADO",IF(GE254&lt;&gt;"","PAGA",IF(GD254&gt;0,"VENCIDA",IF(GD254&gt;=-5,"POR VENCER","AL DÍA"))))</f>
        <v/>
      </c>
      <c r="GH254" s="185" t="n"/>
      <c r="GI254" s="119">
        <f>IF(N($H254)&lt;31,"",IF(GC254="","",GC254+31))</f>
        <v/>
      </c>
      <c r="GJ254" s="124">
        <f>IF(GI254="","",TODAY()-GI254)</f>
        <v/>
      </c>
      <c r="GK254" s="494" t="n"/>
      <c r="GL254" s="184" t="n"/>
      <c r="GM254" s="184">
        <f>IF(GI254="","SIN ESTADO",IF(GK254&lt;&gt;"","PAGA",IF(GJ254&gt;0,"VENCIDA",IF(GJ254&gt;=-5,"POR VENCER","AL DÍA"))))</f>
        <v/>
      </c>
      <c r="GN254" s="185" t="n"/>
      <c r="GO254" s="119">
        <f>IF(N($H254)&lt;32,"",IF(GI254="","",GI254+31))</f>
        <v/>
      </c>
      <c r="GP254" s="124">
        <f>IF(GO254="","",TODAY()-GO254)</f>
        <v/>
      </c>
      <c r="GQ254" s="494" t="n"/>
      <c r="GR254" s="184" t="n"/>
      <c r="GS254" s="184">
        <f>IF(GO254="","SIN ESTADO",IF(GQ254&lt;&gt;"","PAGA",IF(GP254&gt;0,"VENCIDA",IF(GP254&gt;=-5,"POR VENCER","AL DÍA"))))</f>
        <v/>
      </c>
      <c r="GT254" s="185" t="n"/>
      <c r="GU254" s="119">
        <f>IF(N($H254)&lt;33,"",IF(GO254="","",GO254+31))</f>
        <v/>
      </c>
      <c r="GV254" s="124">
        <f>IF(GU254="","",TODAY()-GU254)</f>
        <v/>
      </c>
      <c r="GW254" s="494" t="n"/>
      <c r="GX254" s="184" t="n"/>
      <c r="GY254" s="184">
        <f>IF(GU254="","SIN ESTADO",IF(GW254&lt;&gt;"","PAGA",IF(GV254&gt;0,"VENCIDA",IF(GV254&gt;=-5,"POR VENCER","AL DÍA"))))</f>
        <v/>
      </c>
      <c r="GZ254" s="185" t="n"/>
      <c r="HA254" s="119">
        <f>IF(N($H254)&lt;34,"",IF(GU254="","",GU254+31))</f>
        <v/>
      </c>
      <c r="HB254" s="124">
        <f>IF(HA254="","",TODAY()-HA254)</f>
        <v/>
      </c>
      <c r="HC254" s="494" t="n"/>
      <c r="HD254" s="184" t="n"/>
      <c r="HE254" s="184">
        <f>IF(HA254="","SIN ESTADO",IF(HC254&lt;&gt;"","PAGA",IF(HB254&gt;0,"VENCIDA",IF(HB254&gt;=-5,"POR VENCER","AL DÍA"))))</f>
        <v/>
      </c>
      <c r="HF254" s="185" t="n"/>
      <c r="HG254" s="119">
        <f>IF(N($H254)&lt;35,"",IF(HA254="","",HA254+31))</f>
        <v/>
      </c>
      <c r="HH254" s="124">
        <f>IF(HG254="","",TODAY()-HG254)</f>
        <v/>
      </c>
      <c r="HI254" s="494" t="n"/>
      <c r="HJ254" s="184" t="n"/>
      <c r="HK254" s="184">
        <f>IF(HG254="","SIN ESTADO",IF(HI254&lt;&gt;"","PAGA",IF(HH254&gt;0,"VENCIDA",IF(HH254&gt;=-5,"POR VENCER","AL DÍA"))))</f>
        <v/>
      </c>
      <c r="HL254" s="168" t="n"/>
      <c r="HM254" s="119">
        <f>IF(N($H254)&lt;36,"",IF(HG254="","",HG254+31))</f>
        <v/>
      </c>
      <c r="HN254" s="124">
        <f>IF(HM254="","",TODAY()-HM254)</f>
        <v/>
      </c>
      <c r="HO254" s="494" t="n"/>
      <c r="HP254" s="184" t="n"/>
      <c r="HQ254" s="184">
        <f>IF(HM254="","SIN ESTADO",IF(HO254&lt;&gt;"","PAGA",IF(HN254&gt;0,"VENCIDA",IF(HN254&gt;=-5,"POR VENCER","AL DÍA"))))</f>
        <v/>
      </c>
      <c r="HR254" s="168" t="n"/>
      <c r="HS254" s="169">
        <f>N254+T254+Z254+AF254+AL254+AR254+AX254+BD254+BJ254+BP254+BV254+CB254+CH254+CN254+CT254+CZ254+DF254+DL254+DR254+DX254+ED254+EJ254+EP254+EV254+FB254+FH254+FN254+FT254+FZ254+GF254+GL254+GR254+GX254+HD254+HJ254+HP254</f>
        <v/>
      </c>
      <c r="HU254" s="170">
        <f>IFERROR(N($J254),0)</f>
        <v/>
      </c>
      <c r="HW254" s="170">
        <f>SUMPRODUCT((MOD(COLUMN($M254:$HR254)-COLUMN($M254),6)=0)*ISNUMBER($M254:$HR254)*($M254:$HR254&gt;=RESUMEN!$C$26)*($M254:$HR254&lt;=RESUMEN!$C$27)*IFERROR(N($N254:$HS254),0))</f>
        <v/>
      </c>
      <c r="HX254" s="170">
        <f>SUMPRODUCT((MOD(COLUMN($M254:$HR254)-COLUMN($M254),6)=0)*ISNUMBER($M254:$HR254)*($M254:$HR254&gt;=RESUMEN!$C$26)*($M254:$HR254&lt;=RESUMEN!$C$27))</f>
        <v/>
      </c>
    </row>
    <row r="255" ht="15.75" customHeight="1" s="506">
      <c r="B255" s="113">
        <f>VENTAS!A254</f>
        <v/>
      </c>
      <c r="C255" s="236">
        <f>VENTAS!B254</f>
        <v/>
      </c>
      <c r="D255" s="53">
        <f>VENTAS!C254</f>
        <v/>
      </c>
      <c r="E255" s="114">
        <f>VENTAS!D254</f>
        <v/>
      </c>
      <c r="F255" s="114">
        <f>VENTAS!J254</f>
        <v/>
      </c>
      <c r="G255" s="494">
        <f>VENTAS!F254</f>
        <v/>
      </c>
      <c r="H255" s="479">
        <f>VENTAS!K254</f>
        <v/>
      </c>
      <c r="I255" s="479">
        <f>VENTAS!M254</f>
        <v/>
      </c>
      <c r="J255" s="184">
        <f>VENTAS!L254</f>
        <v/>
      </c>
      <c r="K255" s="119">
        <f>IF(N($H255)&lt;1,"",$G255+31)</f>
        <v/>
      </c>
      <c r="L255" s="124">
        <f>IF(K255="","",TODAY()-K255)</f>
        <v/>
      </c>
      <c r="M255" s="469" t="n">
        <v>46120</v>
      </c>
      <c r="N255" s="374" t="n">
        <v>1419000</v>
      </c>
      <c r="O255" s="184">
        <f>IF(K255="","SIN ESTADO",IF(M255&lt;&gt;"","PAGA",IF(L255&gt;0,"VENCIDA",IF(L255&gt;=-5,"POR VENCER","AL DÍA"))))</f>
        <v/>
      </c>
      <c r="P255" s="185" t="inlineStr">
        <is>
          <t>TRANSFERENCIA</t>
        </is>
      </c>
      <c r="Q255" s="119">
        <f>IF(N($H255)&lt;2,"",IF(K255="","",K255+31))</f>
        <v/>
      </c>
      <c r="R255" s="124">
        <f>IF(Q255="","",TODAY()-Q255)</f>
        <v/>
      </c>
      <c r="S255" s="494" t="n">
        <v>46148</v>
      </c>
      <c r="T255" s="184" t="n">
        <v>1402700</v>
      </c>
      <c r="U255" s="184">
        <f>IF(Q255="","SIN ESTADO",IF(S255&lt;&gt;"","PAGA",IF(R255&gt;0,"VENCIDA",IF(R255&gt;=-5,"POR VENCER","AL DÍA"))))</f>
        <v/>
      </c>
      <c r="V255" s="185" t="inlineStr">
        <is>
          <t>TRANSFERENCIA</t>
        </is>
      </c>
      <c r="W255" s="119">
        <f>IF(N($H255)&lt;3,"",IF(Q255="","",Q255+31))</f>
        <v/>
      </c>
      <c r="X255" s="124">
        <f>IF(W255="","",TODAY()-W255)</f>
        <v/>
      </c>
      <c r="Y255" s="494" t="n">
        <v>46181</v>
      </c>
      <c r="Z255" s="184" t="n">
        <v>1417000</v>
      </c>
      <c r="AA255" s="184">
        <f>IF(W255="","SIN ESTADO",IF(Y255&lt;&gt;"","PAGA",IF(X255&gt;0,"VENCIDA",IF(X255&gt;=-5,"POR VENCER","AL DÍA"))))</f>
        <v/>
      </c>
      <c r="AB255" s="185" t="inlineStr">
        <is>
          <t>TRANSFERENCIA</t>
        </is>
      </c>
      <c r="AC255" s="119">
        <f>IF(N($H255)&lt;4,"",IF(W255="","",W255+31))</f>
        <v/>
      </c>
      <c r="AD255" s="124">
        <f>IF(AC255="","",TODAY()-AC255)</f>
        <v/>
      </c>
      <c r="AE255" s="494" t="n">
        <v>46242</v>
      </c>
      <c r="AF255" s="184" t="n">
        <v>1417000</v>
      </c>
      <c r="AG255" s="184">
        <f>IF(AC255="","SIN ESTADO",IF(AE255&lt;&gt;"","PAGA",IF(AD255&gt;0,"VENCIDA",IF(AD255&gt;=-5,"POR VENCER","AL DÍA"))))</f>
        <v/>
      </c>
      <c r="AH255" s="185" t="inlineStr">
        <is>
          <t>TRANSFERENCIA</t>
        </is>
      </c>
      <c r="AI255" s="119">
        <f>IF(N($H255)&lt;5,"",IF(AC255="","",AC255+31))</f>
        <v/>
      </c>
      <c r="AJ255" s="124">
        <f>IF(AI255="","",TODAY()-AI255)</f>
        <v/>
      </c>
      <c r="AK255" s="494" t="n">
        <v>46273</v>
      </c>
      <c r="AL255" s="184" t="n">
        <v>1417000</v>
      </c>
      <c r="AM255" s="184">
        <f>IF(AI255="","SIN ESTADO",IF(AK255&lt;&gt;"","PAGA",IF(AJ255&gt;0,"VENCIDA",IF(AJ255&gt;=-5,"POR VENCER","AL DÍA"))))</f>
        <v/>
      </c>
      <c r="AN255" s="185" t="inlineStr">
        <is>
          <t>TRANSFERENCIA</t>
        </is>
      </c>
      <c r="AO255" s="119">
        <f>IF(N($H255)&lt;6,"",IF(AI255="","",AI255+31))</f>
        <v/>
      </c>
      <c r="AP255" s="124">
        <f>IF(AO255="","",TODAY()-AO255)</f>
        <v/>
      </c>
      <c r="AQ255" s="270" t="n"/>
      <c r="AR255" s="184" t="n"/>
      <c r="AS255" s="184">
        <f>IF(AO255="","SIN ESTADO",IF(AQ255&lt;&gt;"","PAGA",IF(AP255&gt;0,"VENCIDA",IF(AP255&gt;=-5,"POR VENCER","AL DÍA"))))</f>
        <v/>
      </c>
      <c r="AT255" s="185" t="n"/>
      <c r="AU255" s="119">
        <f>IF(N($H255)&lt;7,"",IF(AO255="","",AO255+31))</f>
        <v/>
      </c>
      <c r="AV255" s="124">
        <f>IF(AU255="","",TODAY()-AU255)</f>
        <v/>
      </c>
      <c r="AW255" s="494" t="n"/>
      <c r="AX255" s="184" t="n"/>
      <c r="AY255" s="184">
        <f>IF(AU255="","SIN ESTADO",IF(AW255&lt;&gt;"","PAGA",IF(AV255&gt;0,"VENCIDA",IF(AV255&gt;=-5,"POR VENCER","AL DÍA"))))</f>
        <v/>
      </c>
      <c r="AZ255" s="185" t="n"/>
      <c r="BA255" s="119">
        <f>IF(N($H255)&lt;8,"",IF(AU255="","",AU255+31))</f>
        <v/>
      </c>
      <c r="BB255" s="124">
        <f>IF(BA255="","",TODAY()-BA255)</f>
        <v/>
      </c>
      <c r="BC255" s="494" t="n"/>
      <c r="BD255" s="184" t="n"/>
      <c r="BE255" s="184">
        <f>IF(BA255="","SIN ESTADO",IF(BC255&lt;&gt;"","PAGA",IF(BB255&gt;0,"VENCIDA",IF(BB255&gt;=-5,"POR VENCER","AL DÍA"))))</f>
        <v/>
      </c>
      <c r="BF255" s="185" t="n"/>
      <c r="BG255" s="119">
        <f>IF(N($H255)&lt;9,"",IF(BA255="","",BA255+31))</f>
        <v/>
      </c>
      <c r="BH255" s="124">
        <f>IF(BG255="","",TODAY()-BG255)</f>
        <v/>
      </c>
      <c r="BI255" s="494" t="n"/>
      <c r="BJ255" s="184" t="n"/>
      <c r="BK255" s="184">
        <f>IF(BG255="","SIN ESTADO",IF(BI255&lt;&gt;"","PAGA",IF(BH255&gt;0,"VENCIDA",IF(BH255&gt;=-5,"POR VENCER","AL DÍA"))))</f>
        <v/>
      </c>
      <c r="BL255" s="185" t="n"/>
      <c r="BM255" s="119">
        <f>IF(N($H255)&lt;10,"",IF(BG255="","",BG255+31))</f>
        <v/>
      </c>
      <c r="BN255" s="124">
        <f>IF(BM255="","",TODAY()-BM255)</f>
        <v/>
      </c>
      <c r="BO255" s="494" t="n"/>
      <c r="BP255" s="184" t="n"/>
      <c r="BQ255" s="184">
        <f>IF(BM255="","SIN ESTADO",IF(BO255&lt;&gt;"","PAGA",IF(BN255&gt;0,"VENCIDA",IF(BN255&gt;=-5,"POR VENCER","AL DÍA"))))</f>
        <v/>
      </c>
      <c r="BR255" s="185" t="n"/>
      <c r="BS255" s="119">
        <f>IF(N($H255)&lt;11,"",IF(BM255="","",BM255+31))</f>
        <v/>
      </c>
      <c r="BT255" s="124">
        <f>IF(BS255="","",TODAY()-BS255)</f>
        <v/>
      </c>
      <c r="BU255" s="494" t="n"/>
      <c r="BV255" s="184" t="n"/>
      <c r="BW255" s="184">
        <f>IF(BS255="","SIN ESTADO",IF(BU255&lt;&gt;"","PAGA",IF(BT255&gt;0,"VENCIDA",IF(BT255&gt;=-5,"POR VENCER","AL DÍA"))))</f>
        <v/>
      </c>
      <c r="BX255" s="185" t="n"/>
      <c r="BY255" s="119">
        <f>IF(N($H255)&lt;12,"",IF(BS255="","",BS255+31))</f>
        <v/>
      </c>
      <c r="BZ255" s="124">
        <f>IF(BY255="","",TODAY()-BY255)</f>
        <v/>
      </c>
      <c r="CA255" s="494" t="n"/>
      <c r="CB255" s="184" t="n"/>
      <c r="CC255" s="184">
        <f>IF(BY255="","SIN ESTADO",IF(CA255&lt;&gt;"","PAGA",IF(BZ255&gt;0,"VENCIDA",IF(BZ255&gt;=-5,"POR VENCER","AL DÍA"))))</f>
        <v/>
      </c>
      <c r="CD255" s="185" t="n"/>
      <c r="CE255" s="119">
        <f>IF(N($H255)&lt;13,"",IF(BY255="","",BY255+31))</f>
        <v/>
      </c>
      <c r="CF255" s="124">
        <f>IF(CE255="","",TODAY()-CE255)</f>
        <v/>
      </c>
      <c r="CG255" s="494" t="n"/>
      <c r="CH255" s="184" t="n"/>
      <c r="CI255" s="184">
        <f>IF(CE255="","SIN ESTADO",IF(CG255&lt;&gt;"","PAGA",IF(CF255&gt;0,"VENCIDA",IF(CF255&gt;=-5,"POR VENCER","AL DÍA"))))</f>
        <v/>
      </c>
      <c r="CJ255" s="185" t="n"/>
      <c r="CK255" s="119">
        <f>IF(N($H255)&lt;14,"",IF(CE255="","",CE255+31))</f>
        <v/>
      </c>
      <c r="CL255" s="124">
        <f>IF(CK255="","",TODAY()-CK255)</f>
        <v/>
      </c>
      <c r="CM255" s="494" t="n"/>
      <c r="CN255" s="184" t="n"/>
      <c r="CO255" s="184">
        <f>IF(CK255="","SIN ESTADO",IF(CM255&lt;&gt;"","PAGA",IF(CL255&gt;0,"VENCIDA",IF(CL255&gt;=-5,"POR VENCER","AL DÍA"))))</f>
        <v/>
      </c>
      <c r="CP255" s="185" t="n"/>
      <c r="CQ255" s="119">
        <f>IF(N($H255)&lt;15,"",IF(CK255="","",CK255+31))</f>
        <v/>
      </c>
      <c r="CR255" s="124">
        <f>IF(CQ255="","",TODAY()-CQ255)</f>
        <v/>
      </c>
      <c r="CS255" s="494" t="n"/>
      <c r="CT255" s="184" t="n"/>
      <c r="CU255" s="184">
        <f>IF(CQ255="","SIN ESTADO",IF(CS255&lt;&gt;"","PAGA",IF(CR255&gt;0,"VENCIDA",IF(CR255&gt;=-5,"POR VENCER","AL DÍA"))))</f>
        <v/>
      </c>
      <c r="CV255" s="185" t="n"/>
      <c r="CW255" s="119">
        <f>IF(N($H255)&lt;16,"",IF(CQ255="","",CQ255+31))</f>
        <v/>
      </c>
      <c r="CX255" s="124">
        <f>IF(CW255="","",TODAY()-CW255)</f>
        <v/>
      </c>
      <c r="CY255" s="494" t="n"/>
      <c r="CZ255" s="184" t="n"/>
      <c r="DA255" s="184">
        <f>IF(CW255="","SIN ESTADO",IF(CY255&lt;&gt;"","PAGA",IF(CX255&gt;0,"VENCIDA",IF(CX255&gt;=-5,"POR VENCER","AL DÍA"))))</f>
        <v/>
      </c>
      <c r="DB255" s="185" t="n"/>
      <c r="DC255" s="119">
        <f>IF(N($H255)&lt;17,"",IF(CW255="","",CW255+31))</f>
        <v/>
      </c>
      <c r="DD255" s="124">
        <f>IF(DC255="","",TODAY()-DC255)</f>
        <v/>
      </c>
      <c r="DE255" s="494" t="n"/>
      <c r="DF255" s="184" t="n"/>
      <c r="DG255" s="184">
        <f>IF(DC255="","SIN ESTADO",IF(DE255&lt;&gt;"","PAGA",IF(DD255&gt;0,"VENCIDA",IF(DD255&gt;=-5,"POR VENCER","AL DÍA"))))</f>
        <v/>
      </c>
      <c r="DH255" s="185" t="n"/>
      <c r="DI255" s="119">
        <f>IF(N($H255)&lt;18,"",IF(DC255="","",DC255+31))</f>
        <v/>
      </c>
      <c r="DJ255" s="124">
        <f>IF(DI255="","",TODAY()-DI255)</f>
        <v/>
      </c>
      <c r="DK255" s="494" t="n"/>
      <c r="DL255" s="184" t="n"/>
      <c r="DM255" s="184">
        <f>IF(DI255="","SIN ESTADO",IF(DK255&lt;&gt;"","PAGA",IF(DJ255&gt;0,"VENCIDA",IF(DJ255&gt;=-5,"POR VENCER","AL DÍA"))))</f>
        <v/>
      </c>
      <c r="DN255" s="185" t="n"/>
      <c r="DO255" s="119">
        <f>IF(N($H255)&lt;19,"",IF(DI255="","",DI255+31))</f>
        <v/>
      </c>
      <c r="DP255" s="124">
        <f>IF(DO255="","",TODAY()-DO255)</f>
        <v/>
      </c>
      <c r="DQ255" s="494" t="n"/>
      <c r="DR255" s="184" t="n"/>
      <c r="DS255" s="184">
        <f>IF(DO255="","SIN ESTADO",IF(DQ255&lt;&gt;"","PAGA",IF(DP255&gt;0,"VENCIDA",IF(DP255&gt;=-5,"POR VENCER","AL DÍA"))))</f>
        <v/>
      </c>
      <c r="DT255" s="185" t="n"/>
      <c r="DU255" s="119">
        <f>IF(N($H255)&lt;20,"",IF(DO255="","",DO255+31))</f>
        <v/>
      </c>
      <c r="DV255" s="124">
        <f>IF(DU255="","",TODAY()-DU255)</f>
        <v/>
      </c>
      <c r="DW255" s="494" t="n"/>
      <c r="DX255" s="184" t="n"/>
      <c r="DY255" s="184">
        <f>IF(DU255="","SIN ESTADO",IF(DW255&lt;&gt;"","PAGA",IF(DV255&gt;0,"VENCIDA",IF(DV255&gt;=-5,"POR VENCER","AL DÍA"))))</f>
        <v/>
      </c>
      <c r="DZ255" s="185" t="n"/>
      <c r="EA255" s="119">
        <f>IF(N($H255)&lt;21,"",IF(DU255="","",DU255+31))</f>
        <v/>
      </c>
      <c r="EB255" s="124">
        <f>IF(EA255="","",TODAY()-EA255)</f>
        <v/>
      </c>
      <c r="EC255" s="494" t="n"/>
      <c r="ED255" s="184" t="n"/>
      <c r="EE255" s="184">
        <f>IF(EA255="","SIN ESTADO",IF(EC255&lt;&gt;"","PAGA",IF(EB255&gt;0,"VENCIDA",IF(EB255&gt;=-5,"POR VENCER","AL DÍA"))))</f>
        <v/>
      </c>
      <c r="EF255" s="185" t="n"/>
      <c r="EG255" s="119">
        <f>IF(N($H255)&lt;22,"",IF(EA255="","",EA255+31))</f>
        <v/>
      </c>
      <c r="EH255" s="124">
        <f>IF(EG255="","",TODAY()-EG255)</f>
        <v/>
      </c>
      <c r="EI255" s="494" t="n"/>
      <c r="EJ255" s="184" t="n"/>
      <c r="EK255" s="184">
        <f>IF(EG255="","SIN ESTADO",IF(EI255&lt;&gt;"","PAGA",IF(EH255&gt;0,"VENCIDA",IF(EH255&gt;=-5,"POR VENCER","AL DÍA"))))</f>
        <v/>
      </c>
      <c r="EL255" s="185" t="n"/>
      <c r="EM255" s="119">
        <f>IF(N($H255)&lt;23,"",IF(EG255="","",EG255+31))</f>
        <v/>
      </c>
      <c r="EN255" s="124">
        <f>IF(EM255="","",TODAY()-EM255)</f>
        <v/>
      </c>
      <c r="EO255" s="494" t="n"/>
      <c r="EP255" s="184" t="n"/>
      <c r="EQ255" s="184">
        <f>IF(EM255="","SIN ESTADO",IF(EO255&lt;&gt;"","PAGA",IF(EN255&gt;0,"VENCIDA",IF(EN255&gt;=-5,"POR VENCER","AL DÍA"))))</f>
        <v/>
      </c>
      <c r="ER255" s="185" t="n"/>
      <c r="ES255" s="119">
        <f>IF(N($H255)&lt;24,"",IF(EM255="","",EM255+31))</f>
        <v/>
      </c>
      <c r="ET255" s="124">
        <f>IF(ES255="","",TODAY()-ES255)</f>
        <v/>
      </c>
      <c r="EU255" s="494" t="n"/>
      <c r="EV255" s="184" t="n"/>
      <c r="EW255" s="184">
        <f>IF(ES255="","SIN ESTADO",IF(EU255&lt;&gt;"","PAGA",IF(ET255&gt;0,"VENCIDA",IF(ET255&gt;=-5,"POR VENCER","AL DÍA"))))</f>
        <v/>
      </c>
      <c r="EX255" s="185" t="n"/>
      <c r="EY255" s="119">
        <f>IF(N($H255)&lt;25,"",IF(ES255="","",ES255+31))</f>
        <v/>
      </c>
      <c r="EZ255" s="124">
        <f>IF(EY255="","",TODAY()-EY255)</f>
        <v/>
      </c>
      <c r="FA255" s="494" t="n"/>
      <c r="FB255" s="184" t="n"/>
      <c r="FC255" s="184">
        <f>IF(EY255="","SIN ESTADO",IF(FA255&lt;&gt;"","PAGA",IF(EZ255&gt;0,"VENCIDA",IF(EZ255&gt;=-5,"POR VENCER","AL DÍA"))))</f>
        <v/>
      </c>
      <c r="FD255" s="185" t="n"/>
      <c r="FE255" s="119">
        <f>IF(N($H255)&lt;26,"",IF(EY255="","",EY255+31))</f>
        <v/>
      </c>
      <c r="FF255" s="124">
        <f>IF(FE255="","",TODAY()-FE255)</f>
        <v/>
      </c>
      <c r="FG255" s="494" t="n"/>
      <c r="FH255" s="184" t="n"/>
      <c r="FI255" s="184">
        <f>IF(FE255="","SIN ESTADO",IF(FG255&lt;&gt;"","PAGA",IF(FF255&gt;0,"VENCIDA",IF(FF255&gt;=-5,"POR VENCER","AL DÍA"))))</f>
        <v/>
      </c>
      <c r="FJ255" s="185" t="n"/>
      <c r="FK255" s="119">
        <f>IF(N($H255)&lt;27,"",IF(FE255="","",FE255+31))</f>
        <v/>
      </c>
      <c r="FL255" s="124">
        <f>IF(FK255="","",TODAY()-FK255)</f>
        <v/>
      </c>
      <c r="FM255" s="494" t="n"/>
      <c r="FN255" s="184" t="n"/>
      <c r="FO255" s="184">
        <f>IF(FK255="","SIN ESTADO",IF(FM255&lt;&gt;"","PAGA",IF(FL255&gt;0,"VENCIDA",IF(FL255&gt;=-5,"POR VENCER","AL DÍA"))))</f>
        <v/>
      </c>
      <c r="FP255" s="185" t="n"/>
      <c r="FQ255" s="119">
        <f>IF(N($H255)&lt;28,"",IF(FK255="","",FK255+31))</f>
        <v/>
      </c>
      <c r="FR255" s="124">
        <f>IF(FQ255="","",TODAY()-FQ255)</f>
        <v/>
      </c>
      <c r="FS255" s="494" t="n"/>
      <c r="FT255" s="184" t="n"/>
      <c r="FU255" s="184">
        <f>IF(FQ255="","SIN ESTADO",IF(FS255&lt;&gt;"","PAGA",IF(FR255&gt;0,"VENCIDA",IF(FR255&gt;=-5,"POR VENCER","AL DÍA"))))</f>
        <v/>
      </c>
      <c r="FV255" s="185" t="n"/>
      <c r="FW255" s="119">
        <f>IF(N($H255)&lt;29,"",IF(FQ255="","",FQ255+31))</f>
        <v/>
      </c>
      <c r="FX255" s="124">
        <f>IF(FW255="","",TODAY()-FW255)</f>
        <v/>
      </c>
      <c r="FY255" s="494" t="n"/>
      <c r="FZ255" s="184" t="n"/>
      <c r="GA255" s="184">
        <f>IF(FW255="","SIN ESTADO",IF(FY255&lt;&gt;"","PAGA",IF(FX255&gt;0,"VENCIDA",IF(FX255&gt;=-5,"POR VENCER","AL DÍA"))))</f>
        <v/>
      </c>
      <c r="GB255" s="185" t="n"/>
      <c r="GC255" s="119">
        <f>IF(N($H255)&lt;30,"",IF(FW255="","",FW255+31))</f>
        <v/>
      </c>
      <c r="GD255" s="124">
        <f>IF(GC255="","",TODAY()-GC255)</f>
        <v/>
      </c>
      <c r="GE255" s="494" t="n"/>
      <c r="GF255" s="184" t="n"/>
      <c r="GG255" s="184">
        <f>IF(GC255="","SIN ESTADO",IF(GE255&lt;&gt;"","PAGA",IF(GD255&gt;0,"VENCIDA",IF(GD255&gt;=-5,"POR VENCER","AL DÍA"))))</f>
        <v/>
      </c>
      <c r="GH255" s="185" t="n"/>
      <c r="GI255" s="119">
        <f>IF(N($H255)&lt;31,"",IF(GC255="","",GC255+31))</f>
        <v/>
      </c>
      <c r="GJ255" s="124">
        <f>IF(GI255="","",TODAY()-GI255)</f>
        <v/>
      </c>
      <c r="GK255" s="494" t="n"/>
      <c r="GL255" s="184" t="n"/>
      <c r="GM255" s="184">
        <f>IF(GI255="","SIN ESTADO",IF(GK255&lt;&gt;"","PAGA",IF(GJ255&gt;0,"VENCIDA",IF(GJ255&gt;=-5,"POR VENCER","AL DÍA"))))</f>
        <v/>
      </c>
      <c r="GN255" s="185" t="n"/>
      <c r="GO255" s="119">
        <f>IF(N($H255)&lt;32,"",IF(GI255="","",GI255+31))</f>
        <v/>
      </c>
      <c r="GP255" s="124">
        <f>IF(GO255="","",TODAY()-GO255)</f>
        <v/>
      </c>
      <c r="GQ255" s="494" t="n"/>
      <c r="GR255" s="184" t="n"/>
      <c r="GS255" s="184">
        <f>IF(GO255="","SIN ESTADO",IF(GQ255&lt;&gt;"","PAGA",IF(GP255&gt;0,"VENCIDA",IF(GP255&gt;=-5,"POR VENCER","AL DÍA"))))</f>
        <v/>
      </c>
      <c r="GT255" s="185" t="n"/>
      <c r="GU255" s="119">
        <f>IF(N($H255)&lt;33,"",IF(GO255="","",GO255+31))</f>
        <v/>
      </c>
      <c r="GV255" s="124">
        <f>IF(GU255="","",TODAY()-GU255)</f>
        <v/>
      </c>
      <c r="GW255" s="494" t="n"/>
      <c r="GX255" s="184" t="n"/>
      <c r="GY255" s="184">
        <f>IF(GU255="","SIN ESTADO",IF(GW255&lt;&gt;"","PAGA",IF(GV255&gt;0,"VENCIDA",IF(GV255&gt;=-5,"POR VENCER","AL DÍA"))))</f>
        <v/>
      </c>
      <c r="GZ255" s="185" t="n"/>
      <c r="HA255" s="119">
        <f>IF(N($H255)&lt;34,"",IF(GU255="","",GU255+31))</f>
        <v/>
      </c>
      <c r="HB255" s="124">
        <f>IF(HA255="","",TODAY()-HA255)</f>
        <v/>
      </c>
      <c r="HC255" s="494" t="n"/>
      <c r="HD255" s="184" t="n"/>
      <c r="HE255" s="184">
        <f>IF(HA255="","SIN ESTADO",IF(HC255&lt;&gt;"","PAGA",IF(HB255&gt;0,"VENCIDA",IF(HB255&gt;=-5,"POR VENCER","AL DÍA"))))</f>
        <v/>
      </c>
      <c r="HF255" s="185" t="n"/>
      <c r="HG255" s="119">
        <f>IF(N($H255)&lt;35,"",IF(HA255="","",HA255+31))</f>
        <v/>
      </c>
      <c r="HH255" s="124">
        <f>IF(HG255="","",TODAY()-HG255)</f>
        <v/>
      </c>
      <c r="HI255" s="494" t="n"/>
      <c r="HJ255" s="184" t="n"/>
      <c r="HK255" s="184">
        <f>IF(HG255="","SIN ESTADO",IF(HI255&lt;&gt;"","PAGA",IF(HH255&gt;0,"VENCIDA",IF(HH255&gt;=-5,"POR VENCER","AL DÍA"))))</f>
        <v/>
      </c>
      <c r="HL255" s="168" t="n"/>
      <c r="HM255" s="119">
        <f>IF(N($H255)&lt;36,"",IF(HG255="","",HG255+31))</f>
        <v/>
      </c>
      <c r="HN255" s="124">
        <f>IF(HM255="","",TODAY()-HM255)</f>
        <v/>
      </c>
      <c r="HO255" s="494" t="n"/>
      <c r="HP255" s="184" t="n"/>
      <c r="HQ255" s="184">
        <f>IF(HM255="","SIN ESTADO",IF(HO255&lt;&gt;"","PAGA",IF(HN255&gt;0,"VENCIDA",IF(HN255&gt;=-5,"POR VENCER","AL DÍA"))))</f>
        <v/>
      </c>
      <c r="HR255" s="168" t="n"/>
      <c r="HS255" s="169">
        <f>N255+T255+Z255+AF255+AL255+AR255+AX255+BD255+BJ255+BP255+BV255+CB255+CH255+CN255+CT255+CZ255+DF255+DL255+DR255+DX255+ED255+EJ255+EP255+EV255+FB255+FH255+FN255+FT255+FZ255+GF255+GL255+GR255+GX255+HD255+HJ255+HP255</f>
        <v/>
      </c>
      <c r="HU255" s="170">
        <f>IFERROR(N($J255),0)</f>
        <v/>
      </c>
      <c r="HW255" s="170">
        <f>SUMPRODUCT((MOD(COLUMN($M255:$HR255)-COLUMN($M255),6)=0)*ISNUMBER($M255:$HR255)*($M255:$HR255&gt;=RESUMEN!$C$26)*($M255:$HR255&lt;=RESUMEN!$C$27)*IFERROR(N($N255:$HS255),0))</f>
        <v/>
      </c>
      <c r="HX255" s="170">
        <f>SUMPRODUCT((MOD(COLUMN($M255:$HR255)-COLUMN($M255),6)=0)*ISNUMBER($M255:$HR255)*($M255:$HR255&gt;=RESUMEN!$C$26)*($M255:$HR255&lt;=RESUMEN!$C$27))</f>
        <v/>
      </c>
    </row>
    <row r="256" ht="15.75" customHeight="1" s="506">
      <c r="B256" s="113">
        <f>VENTAS!A255</f>
        <v/>
      </c>
      <c r="C256" s="483">
        <f>VENTAS!B255</f>
        <v/>
      </c>
      <c r="D256" s="53">
        <f>VENTAS!C255</f>
        <v/>
      </c>
      <c r="E256" s="114">
        <f>VENTAS!D255</f>
        <v/>
      </c>
      <c r="F256" s="114">
        <f>VENTAS!J255</f>
        <v/>
      </c>
      <c r="G256" s="494">
        <f>VENTAS!F255</f>
        <v/>
      </c>
      <c r="H256" s="479">
        <f>VENTAS!K255</f>
        <v/>
      </c>
      <c r="I256" s="479">
        <f>VENTAS!M255</f>
        <v/>
      </c>
      <c r="J256" s="184">
        <f>VENTAS!L255</f>
        <v/>
      </c>
      <c r="K256" s="119">
        <f>IF(N($H256)&lt;1,"",$G256+31)</f>
        <v/>
      </c>
      <c r="L256" s="124">
        <f>IF(K256="","",TODAY()-K256)</f>
        <v/>
      </c>
      <c r="M256" s="494" t="n"/>
      <c r="N256" s="374" t="n"/>
      <c r="O256" s="184">
        <f>IF(K256="","SIN ESTADO",IF(M256&lt;&gt;"","PAGA",IF(L256&gt;0,"VENCIDA",IF(L256&gt;=-5,"POR VENCER","AL DÍA"))))</f>
        <v/>
      </c>
      <c r="P256" s="185" t="n"/>
      <c r="Q256" s="119">
        <f>IF(N($H256)&lt;2,"",IF(K256="","",K256+31))</f>
        <v/>
      </c>
      <c r="R256" s="124">
        <f>IF(Q256="","",TODAY()-Q256)</f>
        <v/>
      </c>
      <c r="S256" s="494" t="n"/>
      <c r="T256" s="184" t="n"/>
      <c r="U256" s="184">
        <f>IF(Q256="","SIN ESTADO",IF(S256&lt;&gt;"","PAGA",IF(R256&gt;0,"VENCIDA",IF(R256&gt;=-5,"POR VENCER","AL DÍA"))))</f>
        <v/>
      </c>
      <c r="V256" s="185" t="n"/>
      <c r="W256" s="119">
        <f>IF(N($H256)&lt;3,"",IF(Q256="","",Q256+31))</f>
        <v/>
      </c>
      <c r="X256" s="124">
        <f>IF(W256="","",TODAY()-W256)</f>
        <v/>
      </c>
      <c r="Y256" s="494" t="n"/>
      <c r="Z256" s="184" t="n"/>
      <c r="AA256" s="184">
        <f>IF(W256="","SIN ESTADO",IF(Y256&lt;&gt;"","PAGA",IF(X256&gt;0,"VENCIDA",IF(X256&gt;=-5,"POR VENCER","AL DÍA"))))</f>
        <v/>
      </c>
      <c r="AB256" s="185" t="n"/>
      <c r="AC256" s="119">
        <f>IF(N($H256)&lt;4,"",IF(W256="","",W256+31))</f>
        <v/>
      </c>
      <c r="AD256" s="124">
        <f>IF(AC256="","",TODAY()-AC256)</f>
        <v/>
      </c>
      <c r="AE256" s="494" t="n"/>
      <c r="AF256" s="184" t="n"/>
      <c r="AG256" s="184">
        <f>IF(AC256="","SIN ESTADO",IF(AE256&lt;&gt;"","PAGA",IF(AD256&gt;0,"VENCIDA",IF(AD256&gt;=-5,"POR VENCER","AL DÍA"))))</f>
        <v/>
      </c>
      <c r="AH256" s="185" t="n"/>
      <c r="AI256" s="119">
        <f>IF(N($H256)&lt;5,"",IF(AC256="","",AC256+31))</f>
        <v/>
      </c>
      <c r="AJ256" s="124">
        <f>IF(AI256="","",TODAY()-AI256)</f>
        <v/>
      </c>
      <c r="AK256" s="494" t="n"/>
      <c r="AL256" s="184" t="n"/>
      <c r="AM256" s="184">
        <f>IF(AI256="","SIN ESTADO",IF(AK256&lt;&gt;"","PAGA",IF(AJ256&gt;0,"VENCIDA",IF(AJ256&gt;=-5,"POR VENCER","AL DÍA"))))</f>
        <v/>
      </c>
      <c r="AN256" s="185" t="n"/>
      <c r="AO256" s="119">
        <f>IF(N($H256)&lt;6,"",IF(AI256="","",AI256+31))</f>
        <v/>
      </c>
      <c r="AP256" s="124">
        <f>IF(AO256="","",TODAY()-AO256)</f>
        <v/>
      </c>
      <c r="AQ256" s="270" t="n"/>
      <c r="AR256" s="184" t="n"/>
      <c r="AS256" s="184">
        <f>IF(AO256="","SIN ESTADO",IF(AQ256&lt;&gt;"","PAGA",IF(AP256&gt;0,"VENCIDA",IF(AP256&gt;=-5,"POR VENCER","AL DÍA"))))</f>
        <v/>
      </c>
      <c r="AT256" s="185" t="n"/>
      <c r="AU256" s="119">
        <f>IF(N($H256)&lt;7,"",IF(AO256="","",AO256+31))</f>
        <v/>
      </c>
      <c r="AV256" s="124">
        <f>IF(AU256="","",TODAY()-AU256)</f>
        <v/>
      </c>
      <c r="AW256" s="494" t="n"/>
      <c r="AX256" s="184" t="n"/>
      <c r="AY256" s="184">
        <f>IF(AU256="","SIN ESTADO",IF(AW256&lt;&gt;"","PAGA",IF(AV256&gt;0,"VENCIDA",IF(AV256&gt;=-5,"POR VENCER","AL DÍA"))))</f>
        <v/>
      </c>
      <c r="AZ256" s="185" t="n"/>
      <c r="BA256" s="119">
        <f>IF(N($H256)&lt;8,"",IF(AU256="","",AU256+31))</f>
        <v/>
      </c>
      <c r="BB256" s="124">
        <f>IF(BA256="","",TODAY()-BA256)</f>
        <v/>
      </c>
      <c r="BC256" s="494" t="n"/>
      <c r="BD256" s="184" t="n"/>
      <c r="BE256" s="184">
        <f>IF(BA256="","SIN ESTADO",IF(BC256&lt;&gt;"","PAGA",IF(BB256&gt;0,"VENCIDA",IF(BB256&gt;=-5,"POR VENCER","AL DÍA"))))</f>
        <v/>
      </c>
      <c r="BF256" s="185" t="n"/>
      <c r="BG256" s="119">
        <f>IF(N($H256)&lt;9,"",IF(BA256="","",BA256+31))</f>
        <v/>
      </c>
      <c r="BH256" s="124">
        <f>IF(BG256="","",TODAY()-BG256)</f>
        <v/>
      </c>
      <c r="BI256" s="494" t="n"/>
      <c r="BJ256" s="184" t="n"/>
      <c r="BK256" s="184">
        <f>IF(BG256="","SIN ESTADO",IF(BI256&lt;&gt;"","PAGA",IF(BH256&gt;0,"VENCIDA",IF(BH256&gt;=-5,"POR VENCER","AL DÍA"))))</f>
        <v/>
      </c>
      <c r="BL256" s="185" t="n"/>
      <c r="BM256" s="119">
        <f>IF(N($H256)&lt;10,"",IF(BG256="","",BG256+31))</f>
        <v/>
      </c>
      <c r="BN256" s="124">
        <f>IF(BM256="","",TODAY()-BM256)</f>
        <v/>
      </c>
      <c r="BO256" s="494" t="n"/>
      <c r="BP256" s="184" t="n"/>
      <c r="BQ256" s="184">
        <f>IF(BM256="","SIN ESTADO",IF(BO256&lt;&gt;"","PAGA",IF(BN256&gt;0,"VENCIDA",IF(BN256&gt;=-5,"POR VENCER","AL DÍA"))))</f>
        <v/>
      </c>
      <c r="BR256" s="185" t="n"/>
      <c r="BS256" s="119">
        <f>IF(N($H256)&lt;11,"",IF(BM256="","",BM256+31))</f>
        <v/>
      </c>
      <c r="BT256" s="124">
        <f>IF(BS256="","",TODAY()-BS256)</f>
        <v/>
      </c>
      <c r="BU256" s="494" t="n"/>
      <c r="BV256" s="184" t="n"/>
      <c r="BW256" s="184">
        <f>IF(BS256="","SIN ESTADO",IF(BU256&lt;&gt;"","PAGA",IF(BT256&gt;0,"VENCIDA",IF(BT256&gt;=-5,"POR VENCER","AL DÍA"))))</f>
        <v/>
      </c>
      <c r="BX256" s="185" t="n"/>
      <c r="BY256" s="119">
        <f>IF(N($H256)&lt;12,"",IF(BS256="","",BS256+31))</f>
        <v/>
      </c>
      <c r="BZ256" s="124">
        <f>IF(BY256="","",TODAY()-BY256)</f>
        <v/>
      </c>
      <c r="CA256" s="494" t="n"/>
      <c r="CB256" s="184" t="n"/>
      <c r="CC256" s="184">
        <f>IF(BY256="","SIN ESTADO",IF(CA256&lt;&gt;"","PAGA",IF(BZ256&gt;0,"VENCIDA",IF(BZ256&gt;=-5,"POR VENCER","AL DÍA"))))</f>
        <v/>
      </c>
      <c r="CD256" s="185" t="n"/>
      <c r="CE256" s="119">
        <f>IF(N($H256)&lt;13,"",IF(BY256="","",BY256+31))</f>
        <v/>
      </c>
      <c r="CF256" s="124">
        <f>IF(CE256="","",TODAY()-CE256)</f>
        <v/>
      </c>
      <c r="CG256" s="494" t="n"/>
      <c r="CH256" s="184" t="n"/>
      <c r="CI256" s="184">
        <f>IF(CE256="","SIN ESTADO",IF(CG256&lt;&gt;"","PAGA",IF(CF256&gt;0,"VENCIDA",IF(CF256&gt;=-5,"POR VENCER","AL DÍA"))))</f>
        <v/>
      </c>
      <c r="CJ256" s="185" t="n"/>
      <c r="CK256" s="119">
        <f>IF(N($H256)&lt;14,"",IF(CE256="","",CE256+31))</f>
        <v/>
      </c>
      <c r="CL256" s="124">
        <f>IF(CK256="","",TODAY()-CK256)</f>
        <v/>
      </c>
      <c r="CM256" s="494" t="n"/>
      <c r="CN256" s="184" t="n"/>
      <c r="CO256" s="184">
        <f>IF(CK256="","SIN ESTADO",IF(CM256&lt;&gt;"","PAGA",IF(CL256&gt;0,"VENCIDA",IF(CL256&gt;=-5,"POR VENCER","AL DÍA"))))</f>
        <v/>
      </c>
      <c r="CP256" s="185" t="n"/>
      <c r="CQ256" s="119">
        <f>IF(N($H256)&lt;15,"",IF(CK256="","",CK256+31))</f>
        <v/>
      </c>
      <c r="CR256" s="124">
        <f>IF(CQ256="","",TODAY()-CQ256)</f>
        <v/>
      </c>
      <c r="CS256" s="494" t="n"/>
      <c r="CT256" s="184" t="n"/>
      <c r="CU256" s="184">
        <f>IF(CQ256="","SIN ESTADO",IF(CS256&lt;&gt;"","PAGA",IF(CR256&gt;0,"VENCIDA",IF(CR256&gt;=-5,"POR VENCER","AL DÍA"))))</f>
        <v/>
      </c>
      <c r="CV256" s="185" t="n"/>
      <c r="CW256" s="119">
        <f>IF(N($H256)&lt;16,"",IF(CQ256="","",CQ256+31))</f>
        <v/>
      </c>
      <c r="CX256" s="124">
        <f>IF(CW256="","",TODAY()-CW256)</f>
        <v/>
      </c>
      <c r="CY256" s="494" t="n"/>
      <c r="CZ256" s="184" t="n"/>
      <c r="DA256" s="184">
        <f>IF(CW256="","SIN ESTADO",IF(CY256&lt;&gt;"","PAGA",IF(CX256&gt;0,"VENCIDA",IF(CX256&gt;=-5,"POR VENCER","AL DÍA"))))</f>
        <v/>
      </c>
      <c r="DB256" s="185" t="n"/>
      <c r="DC256" s="119">
        <f>IF(N($H256)&lt;17,"",IF(CW256="","",CW256+31))</f>
        <v/>
      </c>
      <c r="DD256" s="124">
        <f>IF(DC256="","",TODAY()-DC256)</f>
        <v/>
      </c>
      <c r="DE256" s="494" t="n"/>
      <c r="DF256" s="184" t="n"/>
      <c r="DG256" s="184">
        <f>IF(DC256="","SIN ESTADO",IF(DE256&lt;&gt;"","PAGA",IF(DD256&gt;0,"VENCIDA",IF(DD256&gt;=-5,"POR VENCER","AL DÍA"))))</f>
        <v/>
      </c>
      <c r="DH256" s="185" t="n"/>
      <c r="DI256" s="119">
        <f>IF(N($H256)&lt;18,"",IF(DC256="","",DC256+31))</f>
        <v/>
      </c>
      <c r="DJ256" s="124">
        <f>IF(DI256="","",TODAY()-DI256)</f>
        <v/>
      </c>
      <c r="DK256" s="494" t="n"/>
      <c r="DL256" s="184" t="n"/>
      <c r="DM256" s="184">
        <f>IF(DI256="","SIN ESTADO",IF(DK256&lt;&gt;"","PAGA",IF(DJ256&gt;0,"VENCIDA",IF(DJ256&gt;=-5,"POR VENCER","AL DÍA"))))</f>
        <v/>
      </c>
      <c r="DN256" s="185" t="n"/>
      <c r="DO256" s="119">
        <f>IF(N($H256)&lt;19,"",IF(DI256="","",DI256+31))</f>
        <v/>
      </c>
      <c r="DP256" s="124">
        <f>IF(DO256="","",TODAY()-DO256)</f>
        <v/>
      </c>
      <c r="DQ256" s="494" t="n"/>
      <c r="DR256" s="184" t="n"/>
      <c r="DS256" s="184">
        <f>IF(DO256="","SIN ESTADO",IF(DQ256&lt;&gt;"","PAGA",IF(DP256&gt;0,"VENCIDA",IF(DP256&gt;=-5,"POR VENCER","AL DÍA"))))</f>
        <v/>
      </c>
      <c r="DT256" s="185" t="n"/>
      <c r="DU256" s="119">
        <f>IF(N($H256)&lt;20,"",IF(DO256="","",DO256+31))</f>
        <v/>
      </c>
      <c r="DV256" s="124">
        <f>IF(DU256="","",TODAY()-DU256)</f>
        <v/>
      </c>
      <c r="DW256" s="494" t="n"/>
      <c r="DX256" s="184" t="n"/>
      <c r="DY256" s="184">
        <f>IF(DU256="","SIN ESTADO",IF(DW256&lt;&gt;"","PAGA",IF(DV256&gt;0,"VENCIDA",IF(DV256&gt;=-5,"POR VENCER","AL DÍA"))))</f>
        <v/>
      </c>
      <c r="DZ256" s="185" t="n"/>
      <c r="EA256" s="119">
        <f>IF(N($H256)&lt;21,"",IF(DU256="","",DU256+31))</f>
        <v/>
      </c>
      <c r="EB256" s="124">
        <f>IF(EA256="","",TODAY()-EA256)</f>
        <v/>
      </c>
      <c r="EC256" s="494" t="n"/>
      <c r="ED256" s="184" t="n"/>
      <c r="EE256" s="184">
        <f>IF(EA256="","SIN ESTADO",IF(EC256&lt;&gt;"","PAGA",IF(EB256&gt;0,"VENCIDA",IF(EB256&gt;=-5,"POR VENCER","AL DÍA"))))</f>
        <v/>
      </c>
      <c r="EF256" s="185" t="n"/>
      <c r="EG256" s="119">
        <f>IF(N($H256)&lt;22,"",IF(EA256="","",EA256+31))</f>
        <v/>
      </c>
      <c r="EH256" s="124">
        <f>IF(EG256="","",TODAY()-EG256)</f>
        <v/>
      </c>
      <c r="EI256" s="494" t="n"/>
      <c r="EJ256" s="184" t="n"/>
      <c r="EK256" s="184">
        <f>IF(EG256="","SIN ESTADO",IF(EI256&lt;&gt;"","PAGA",IF(EH256&gt;0,"VENCIDA",IF(EH256&gt;=-5,"POR VENCER","AL DÍA"))))</f>
        <v/>
      </c>
      <c r="EL256" s="185" t="n"/>
      <c r="EM256" s="119">
        <f>IF(N($H256)&lt;23,"",IF(EG256="","",EG256+31))</f>
        <v/>
      </c>
      <c r="EN256" s="124">
        <f>IF(EM256="","",TODAY()-EM256)</f>
        <v/>
      </c>
      <c r="EO256" s="494" t="n"/>
      <c r="EP256" s="184" t="n"/>
      <c r="EQ256" s="184">
        <f>IF(EM256="","SIN ESTADO",IF(EO256&lt;&gt;"","PAGA",IF(EN256&gt;0,"VENCIDA",IF(EN256&gt;=-5,"POR VENCER","AL DÍA"))))</f>
        <v/>
      </c>
      <c r="ER256" s="185" t="n"/>
      <c r="ES256" s="119">
        <f>IF(N($H256)&lt;24,"",IF(EM256="","",EM256+31))</f>
        <v/>
      </c>
      <c r="ET256" s="124">
        <f>IF(ES256="","",TODAY()-ES256)</f>
        <v/>
      </c>
      <c r="EU256" s="494" t="n"/>
      <c r="EV256" s="184" t="n"/>
      <c r="EW256" s="184">
        <f>IF(ES256="","SIN ESTADO",IF(EU256&lt;&gt;"","PAGA",IF(ET256&gt;0,"VENCIDA",IF(ET256&gt;=-5,"POR VENCER","AL DÍA"))))</f>
        <v/>
      </c>
      <c r="EX256" s="185" t="n"/>
      <c r="EY256" s="119">
        <f>IF(N($H256)&lt;25,"",IF(ES256="","",ES256+31))</f>
        <v/>
      </c>
      <c r="EZ256" s="124">
        <f>IF(EY256="","",TODAY()-EY256)</f>
        <v/>
      </c>
      <c r="FA256" s="494" t="n"/>
      <c r="FB256" s="184" t="n"/>
      <c r="FC256" s="184">
        <f>IF(EY256="","SIN ESTADO",IF(FA256&lt;&gt;"","PAGA",IF(EZ256&gt;0,"VENCIDA",IF(EZ256&gt;=-5,"POR VENCER","AL DÍA"))))</f>
        <v/>
      </c>
      <c r="FD256" s="185" t="n"/>
      <c r="FE256" s="119">
        <f>IF(N($H256)&lt;26,"",IF(EY256="","",EY256+31))</f>
        <v/>
      </c>
      <c r="FF256" s="124">
        <f>IF(FE256="","",TODAY()-FE256)</f>
        <v/>
      </c>
      <c r="FG256" s="494" t="n"/>
      <c r="FH256" s="184" t="n"/>
      <c r="FI256" s="184">
        <f>IF(FE256="","SIN ESTADO",IF(FG256&lt;&gt;"","PAGA",IF(FF256&gt;0,"VENCIDA",IF(FF256&gt;=-5,"POR VENCER","AL DÍA"))))</f>
        <v/>
      </c>
      <c r="FJ256" s="185" t="n"/>
      <c r="FK256" s="119">
        <f>IF(N($H256)&lt;27,"",IF(FE256="","",FE256+31))</f>
        <v/>
      </c>
      <c r="FL256" s="124">
        <f>IF(FK256="","",TODAY()-FK256)</f>
        <v/>
      </c>
      <c r="FM256" s="494" t="n"/>
      <c r="FN256" s="184" t="n"/>
      <c r="FO256" s="184">
        <f>IF(FK256="","SIN ESTADO",IF(FM256&lt;&gt;"","PAGA",IF(FL256&gt;0,"VENCIDA",IF(FL256&gt;=-5,"POR VENCER","AL DÍA"))))</f>
        <v/>
      </c>
      <c r="FP256" s="185" t="n"/>
      <c r="FQ256" s="119">
        <f>IF(N($H256)&lt;28,"",IF(FK256="","",FK256+31))</f>
        <v/>
      </c>
      <c r="FR256" s="124">
        <f>IF(FQ256="","",TODAY()-FQ256)</f>
        <v/>
      </c>
      <c r="FS256" s="494" t="n"/>
      <c r="FT256" s="184" t="n"/>
      <c r="FU256" s="184">
        <f>IF(FQ256="","SIN ESTADO",IF(FS256&lt;&gt;"","PAGA",IF(FR256&gt;0,"VENCIDA",IF(FR256&gt;=-5,"POR VENCER","AL DÍA"))))</f>
        <v/>
      </c>
      <c r="FV256" s="185" t="n"/>
      <c r="FW256" s="119">
        <f>IF(N($H256)&lt;29,"",IF(FQ256="","",FQ256+31))</f>
        <v/>
      </c>
      <c r="FX256" s="124">
        <f>IF(FW256="","",TODAY()-FW256)</f>
        <v/>
      </c>
      <c r="FY256" s="494" t="n"/>
      <c r="FZ256" s="184" t="n"/>
      <c r="GA256" s="184">
        <f>IF(FW256="","SIN ESTADO",IF(FY256&lt;&gt;"","PAGA",IF(FX256&gt;0,"VENCIDA",IF(FX256&gt;=-5,"POR VENCER","AL DÍA"))))</f>
        <v/>
      </c>
      <c r="GB256" s="185" t="n"/>
      <c r="GC256" s="119">
        <f>IF(N($H256)&lt;30,"",IF(FW256="","",FW256+31))</f>
        <v/>
      </c>
      <c r="GD256" s="124">
        <f>IF(GC256="","",TODAY()-GC256)</f>
        <v/>
      </c>
      <c r="GE256" s="494" t="n"/>
      <c r="GF256" s="184" t="n"/>
      <c r="GG256" s="184">
        <f>IF(GC256="","SIN ESTADO",IF(GE256&lt;&gt;"","PAGA",IF(GD256&gt;0,"VENCIDA",IF(GD256&gt;=-5,"POR VENCER","AL DÍA"))))</f>
        <v/>
      </c>
      <c r="GH256" s="185" t="n"/>
      <c r="GI256" s="119">
        <f>IF(N($H256)&lt;31,"",IF(GC256="","",GC256+31))</f>
        <v/>
      </c>
      <c r="GJ256" s="124">
        <f>IF(GI256="","",TODAY()-GI256)</f>
        <v/>
      </c>
      <c r="GK256" s="494" t="n"/>
      <c r="GL256" s="184" t="n"/>
      <c r="GM256" s="184">
        <f>IF(GI256="","SIN ESTADO",IF(GK256&lt;&gt;"","PAGA",IF(GJ256&gt;0,"VENCIDA",IF(GJ256&gt;=-5,"POR VENCER","AL DÍA"))))</f>
        <v/>
      </c>
      <c r="GN256" s="185" t="n"/>
      <c r="GO256" s="119">
        <f>IF(N($H256)&lt;32,"",IF(GI256="","",GI256+31))</f>
        <v/>
      </c>
      <c r="GP256" s="124">
        <f>IF(GO256="","",TODAY()-GO256)</f>
        <v/>
      </c>
      <c r="GQ256" s="494" t="n"/>
      <c r="GR256" s="184" t="n"/>
      <c r="GS256" s="184">
        <f>IF(GO256="","SIN ESTADO",IF(GQ256&lt;&gt;"","PAGA",IF(GP256&gt;0,"VENCIDA",IF(GP256&gt;=-5,"POR VENCER","AL DÍA"))))</f>
        <v/>
      </c>
      <c r="GT256" s="185" t="n"/>
      <c r="GU256" s="119">
        <f>IF(N($H256)&lt;33,"",IF(GO256="","",GO256+31))</f>
        <v/>
      </c>
      <c r="GV256" s="124">
        <f>IF(GU256="","",TODAY()-GU256)</f>
        <v/>
      </c>
      <c r="GW256" s="494" t="n"/>
      <c r="GX256" s="184" t="n"/>
      <c r="GY256" s="184">
        <f>IF(GU256="","SIN ESTADO",IF(GW256&lt;&gt;"","PAGA",IF(GV256&gt;0,"VENCIDA",IF(GV256&gt;=-5,"POR VENCER","AL DÍA"))))</f>
        <v/>
      </c>
      <c r="GZ256" s="185" t="n"/>
      <c r="HA256" s="119">
        <f>IF(N($H256)&lt;34,"",IF(GU256="","",GU256+31))</f>
        <v/>
      </c>
      <c r="HB256" s="124">
        <f>IF(HA256="","",TODAY()-HA256)</f>
        <v/>
      </c>
      <c r="HC256" s="494" t="n"/>
      <c r="HD256" s="184" t="n"/>
      <c r="HE256" s="184">
        <f>IF(HA256="","SIN ESTADO",IF(HC256&lt;&gt;"","PAGA",IF(HB256&gt;0,"VENCIDA",IF(HB256&gt;=-5,"POR VENCER","AL DÍA"))))</f>
        <v/>
      </c>
      <c r="HF256" s="185" t="n"/>
      <c r="HG256" s="119">
        <f>IF(N($H256)&lt;35,"",IF(HA256="","",HA256+31))</f>
        <v/>
      </c>
      <c r="HH256" s="124">
        <f>IF(HG256="","",TODAY()-HG256)</f>
        <v/>
      </c>
      <c r="HI256" s="494" t="n"/>
      <c r="HJ256" s="184" t="n"/>
      <c r="HK256" s="184">
        <f>IF(HG256="","SIN ESTADO",IF(HI256&lt;&gt;"","PAGA",IF(HH256&gt;0,"VENCIDA",IF(HH256&gt;=-5,"POR VENCER","AL DÍA"))))</f>
        <v/>
      </c>
      <c r="HL256" s="168" t="n"/>
      <c r="HM256" s="119">
        <f>IF(N($H256)&lt;36,"",IF(HG256="","",HG256+31))</f>
        <v/>
      </c>
      <c r="HN256" s="124">
        <f>IF(HM256="","",TODAY()-HM256)</f>
        <v/>
      </c>
      <c r="HO256" s="494" t="n"/>
      <c r="HP256" s="184" t="n"/>
      <c r="HQ256" s="184">
        <f>IF(HM256="","SIN ESTADO",IF(HO256&lt;&gt;"","PAGA",IF(HN256&gt;0,"VENCIDA",IF(HN256&gt;=-5,"POR VENCER","AL DÍA"))))</f>
        <v/>
      </c>
      <c r="HR256" s="168" t="n"/>
      <c r="HS256" s="169">
        <f>N256+T256+Z256+AF256+AL256+AR256+AX256+BD256+BJ256+BP256+BV256+CB256+CH256+CN256+CT256+CZ256+DF256+DL256+DR256+DX256+ED256+EJ256+EP256+EV256+FB256+FH256+FN256+FT256+FZ256+GF256+GL256+GR256+GX256+HD256+HJ256+HP256</f>
        <v/>
      </c>
      <c r="HU256" s="170">
        <f>IFERROR(N($J256),0)</f>
        <v/>
      </c>
      <c r="HW256" s="170">
        <f>SUMPRODUCT((MOD(COLUMN($M256:$HR256)-COLUMN($M256),6)=0)*ISNUMBER($M256:$HR256)*($M256:$HR256&gt;=RESUMEN!$C$26)*($M256:$HR256&lt;=RESUMEN!$C$27)*IFERROR(N($N256:$HS256),0))</f>
        <v/>
      </c>
      <c r="HX256" s="170">
        <f>SUMPRODUCT((MOD(COLUMN($M256:$HR256)-COLUMN($M256),6)=0)*ISNUMBER($M256:$HR256)*($M256:$HR256&gt;=RESUMEN!$C$26)*($M256:$HR256&lt;=RESUMEN!$C$27))</f>
        <v/>
      </c>
    </row>
    <row r="257" ht="15.75" customHeight="1" s="506">
      <c r="B257" s="113">
        <f>VENTAS!A256</f>
        <v/>
      </c>
      <c r="C257" s="236">
        <f>VENTAS!B256</f>
        <v/>
      </c>
      <c r="D257" s="53">
        <f>VENTAS!C256</f>
        <v/>
      </c>
      <c r="E257" s="114">
        <f>VENTAS!D256</f>
        <v/>
      </c>
      <c r="F257" s="114">
        <f>VENTAS!J256</f>
        <v/>
      </c>
      <c r="G257" s="494">
        <f>VENTAS!F256</f>
        <v/>
      </c>
      <c r="H257" s="479">
        <f>VENTAS!K256</f>
        <v/>
      </c>
      <c r="I257" s="479">
        <f>VENTAS!M256</f>
        <v/>
      </c>
      <c r="J257" s="184">
        <f>VENTAS!L256</f>
        <v/>
      </c>
      <c r="K257" s="119">
        <f>IF(N($H257)&lt;1,"",$G257+31)</f>
        <v/>
      </c>
      <c r="L257" s="124">
        <f>IF(K257="","",TODAY()-K257)</f>
        <v/>
      </c>
      <c r="M257" s="494" t="n">
        <v>46207</v>
      </c>
      <c r="N257" s="374" t="n">
        <v>1000000</v>
      </c>
      <c r="O257" s="184">
        <f>IF(K257="","SIN ESTADO",IF(M257&lt;&gt;"","PAGA",IF(L257&gt;0,"VENCIDA",IF(L257&gt;=-5,"POR VENCER","AL DÍA"))))</f>
        <v/>
      </c>
      <c r="P257" s="185" t="inlineStr">
        <is>
          <t>TRANSFERENCIA</t>
        </is>
      </c>
      <c r="Q257" s="119">
        <f>IF(N($H257)&lt;2,"",IF(K257="","",K257+31))</f>
        <v/>
      </c>
      <c r="R257" s="124">
        <f>IF(Q257="","",TODAY()-Q257)</f>
        <v/>
      </c>
      <c r="S257" s="494" t="n">
        <v>46239</v>
      </c>
      <c r="T257" s="184" t="n">
        <v>1000000</v>
      </c>
      <c r="U257" s="184">
        <f>IF(Q257="","SIN ESTADO",IF(S257&lt;&gt;"","PAGA",IF(R257&gt;0,"VENCIDA",IF(R257&gt;=-5,"POR VENCER","AL DÍA"))))</f>
        <v/>
      </c>
      <c r="V257" s="185" t="inlineStr">
        <is>
          <t>TRANSFERENCIA</t>
        </is>
      </c>
      <c r="W257" s="119">
        <f>IF(N($H257)&lt;3,"",IF(Q257="","",Q257+31))</f>
        <v/>
      </c>
      <c r="X257" s="124">
        <f>IF(W257="","",TODAY()-W257)</f>
        <v/>
      </c>
      <c r="Y257" s="494" t="n">
        <v>46269</v>
      </c>
      <c r="Z257" s="184" t="n">
        <v>1000000</v>
      </c>
      <c r="AA257" s="184">
        <f>IF(W257="","SIN ESTADO",IF(Y257&lt;&gt;"","PAGA",IF(X257&gt;0,"VENCIDA",IF(X257&gt;=-5,"POR VENCER","AL DÍA"))))</f>
        <v/>
      </c>
      <c r="AB257" s="185" t="inlineStr">
        <is>
          <t>TRANSFERENCIA</t>
        </is>
      </c>
      <c r="AC257" s="119">
        <f>IF(N($H257)&lt;4,"",IF(W257="","",W257+31))</f>
        <v/>
      </c>
      <c r="AD257" s="124">
        <f>IF(AC257="","",TODAY()-AC257)</f>
        <v/>
      </c>
      <c r="AE257" s="494" t="n"/>
      <c r="AF257" s="184" t="n"/>
      <c r="AG257" s="184">
        <f>IF(AC257="","SIN ESTADO",IF(AE257&lt;&gt;"","PAGA",IF(AD257&gt;0,"VENCIDA",IF(AD257&gt;=-5,"POR VENCER","AL DÍA"))))</f>
        <v/>
      </c>
      <c r="AH257" s="185" t="n"/>
      <c r="AI257" s="119">
        <f>IF(N($H257)&lt;5,"",IF(AC257="","",AC257+31))</f>
        <v/>
      </c>
      <c r="AJ257" s="124">
        <f>IF(AI257="","",TODAY()-AI257)</f>
        <v/>
      </c>
      <c r="AK257" s="494" t="n"/>
      <c r="AL257" s="184" t="n"/>
      <c r="AM257" s="184">
        <f>IF(AI257="","SIN ESTADO",IF(AK257&lt;&gt;"","PAGA",IF(AJ257&gt;0,"VENCIDA",IF(AJ257&gt;=-5,"POR VENCER","AL DÍA"))))</f>
        <v/>
      </c>
      <c r="AN257" s="185" t="n"/>
      <c r="AO257" s="119">
        <f>IF(N($H257)&lt;6,"",IF(AI257="","",AI257+31))</f>
        <v/>
      </c>
      <c r="AP257" s="124">
        <f>IF(AO257="","",TODAY()-AO257)</f>
        <v/>
      </c>
      <c r="AQ257" s="270" t="n"/>
      <c r="AR257" s="184" t="n"/>
      <c r="AS257" s="184">
        <f>IF(AO257="","SIN ESTADO",IF(AQ257&lt;&gt;"","PAGA",IF(AP257&gt;0,"VENCIDA",IF(AP257&gt;=-5,"POR VENCER","AL DÍA"))))</f>
        <v/>
      </c>
      <c r="AT257" s="185" t="n"/>
      <c r="AU257" s="119">
        <f>IF(N($H257)&lt;7,"",IF(AO257="","",AO257+31))</f>
        <v/>
      </c>
      <c r="AV257" s="124">
        <f>IF(AU257="","",TODAY()-AU257)</f>
        <v/>
      </c>
      <c r="AW257" s="494" t="n"/>
      <c r="AX257" s="184" t="n"/>
      <c r="AY257" s="184">
        <f>IF(AU257="","SIN ESTADO",IF(AW257&lt;&gt;"","PAGA",IF(AV257&gt;0,"VENCIDA",IF(AV257&gt;=-5,"POR VENCER","AL DÍA"))))</f>
        <v/>
      </c>
      <c r="AZ257" s="185" t="n"/>
      <c r="BA257" s="119">
        <f>IF(N($H257)&lt;8,"",IF(AU257="","",AU257+31))</f>
        <v/>
      </c>
      <c r="BB257" s="124">
        <f>IF(BA257="","",TODAY()-BA257)</f>
        <v/>
      </c>
      <c r="BC257" s="494" t="n"/>
      <c r="BD257" s="184" t="n"/>
      <c r="BE257" s="184">
        <f>IF(BA257="","SIN ESTADO",IF(BC257&lt;&gt;"","PAGA",IF(BB257&gt;0,"VENCIDA",IF(BB257&gt;=-5,"POR VENCER","AL DÍA"))))</f>
        <v/>
      </c>
      <c r="BF257" s="185" t="n"/>
      <c r="BG257" s="119">
        <f>IF(N($H257)&lt;9,"",IF(BA257="","",BA257+31))</f>
        <v/>
      </c>
      <c r="BH257" s="124">
        <f>IF(BG257="","",TODAY()-BG257)</f>
        <v/>
      </c>
      <c r="BI257" s="494" t="n"/>
      <c r="BJ257" s="184" t="n"/>
      <c r="BK257" s="184">
        <f>IF(BG257="","SIN ESTADO",IF(BI257&lt;&gt;"","PAGA",IF(BH257&gt;0,"VENCIDA",IF(BH257&gt;=-5,"POR VENCER","AL DÍA"))))</f>
        <v/>
      </c>
      <c r="BL257" s="185" t="n"/>
      <c r="BM257" s="119">
        <f>IF(N($H257)&lt;10,"",IF(BG257="","",BG257+31))</f>
        <v/>
      </c>
      <c r="BN257" s="124">
        <f>IF(BM257="","",TODAY()-BM257)</f>
        <v/>
      </c>
      <c r="BO257" s="494" t="n"/>
      <c r="BP257" s="184" t="n"/>
      <c r="BQ257" s="184">
        <f>IF(BM257="","SIN ESTADO",IF(BO257&lt;&gt;"","PAGA",IF(BN257&gt;0,"VENCIDA",IF(BN257&gt;=-5,"POR VENCER","AL DÍA"))))</f>
        <v/>
      </c>
      <c r="BR257" s="185" t="n"/>
      <c r="BS257" s="119">
        <f>IF(N($H257)&lt;11,"",IF(BM257="","",BM257+31))</f>
        <v/>
      </c>
      <c r="BT257" s="124">
        <f>IF(BS257="","",TODAY()-BS257)</f>
        <v/>
      </c>
      <c r="BU257" s="494" t="n"/>
      <c r="BV257" s="184" t="n"/>
      <c r="BW257" s="184">
        <f>IF(BS257="","SIN ESTADO",IF(BU257&lt;&gt;"","PAGA",IF(BT257&gt;0,"VENCIDA",IF(BT257&gt;=-5,"POR VENCER","AL DÍA"))))</f>
        <v/>
      </c>
      <c r="BX257" s="185" t="n"/>
      <c r="BY257" s="119">
        <f>IF(N($H257)&lt;12,"",IF(BS257="","",BS257+31))</f>
        <v/>
      </c>
      <c r="BZ257" s="124">
        <f>IF(BY257="","",TODAY()-BY257)</f>
        <v/>
      </c>
      <c r="CA257" s="494" t="n"/>
      <c r="CB257" s="184" t="n"/>
      <c r="CC257" s="184">
        <f>IF(BY257="","SIN ESTADO",IF(CA257&lt;&gt;"","PAGA",IF(BZ257&gt;0,"VENCIDA",IF(BZ257&gt;=-5,"POR VENCER","AL DÍA"))))</f>
        <v/>
      </c>
      <c r="CD257" s="185" t="n"/>
      <c r="CE257" s="119">
        <f>IF(N($H257)&lt;13,"",IF(BY257="","",BY257+31))</f>
        <v/>
      </c>
      <c r="CF257" s="124">
        <f>IF(CE257="","",TODAY()-CE257)</f>
        <v/>
      </c>
      <c r="CG257" s="494" t="n"/>
      <c r="CH257" s="184" t="n"/>
      <c r="CI257" s="184">
        <f>IF(CE257="","SIN ESTADO",IF(CG257&lt;&gt;"","PAGA",IF(CF257&gt;0,"VENCIDA",IF(CF257&gt;=-5,"POR VENCER","AL DÍA"))))</f>
        <v/>
      </c>
      <c r="CJ257" s="185" t="n"/>
      <c r="CK257" s="119">
        <f>IF(N($H257)&lt;14,"",IF(CE257="","",CE257+31))</f>
        <v/>
      </c>
      <c r="CL257" s="124">
        <f>IF(CK257="","",TODAY()-CK257)</f>
        <v/>
      </c>
      <c r="CM257" s="494" t="n"/>
      <c r="CN257" s="184" t="n"/>
      <c r="CO257" s="184">
        <f>IF(CK257="","SIN ESTADO",IF(CM257&lt;&gt;"","PAGA",IF(CL257&gt;0,"VENCIDA",IF(CL257&gt;=-5,"POR VENCER","AL DÍA"))))</f>
        <v/>
      </c>
      <c r="CP257" s="185" t="n"/>
      <c r="CQ257" s="119">
        <f>IF(N($H257)&lt;15,"",IF(CK257="","",CK257+31))</f>
        <v/>
      </c>
      <c r="CR257" s="124">
        <f>IF(CQ257="","",TODAY()-CQ257)</f>
        <v/>
      </c>
      <c r="CS257" s="494" t="n"/>
      <c r="CT257" s="184" t="n"/>
      <c r="CU257" s="184">
        <f>IF(CQ257="","SIN ESTADO",IF(CS257&lt;&gt;"","PAGA",IF(CR257&gt;0,"VENCIDA",IF(CR257&gt;=-5,"POR VENCER","AL DÍA"))))</f>
        <v/>
      </c>
      <c r="CV257" s="185" t="n"/>
      <c r="CW257" s="119">
        <f>IF(N($H257)&lt;16,"",IF(CQ257="","",CQ257+31))</f>
        <v/>
      </c>
      <c r="CX257" s="124">
        <f>IF(CW257="","",TODAY()-CW257)</f>
        <v/>
      </c>
      <c r="CY257" s="494" t="n"/>
      <c r="CZ257" s="184" t="n"/>
      <c r="DA257" s="184">
        <f>IF(CW257="","SIN ESTADO",IF(CY257&lt;&gt;"","PAGA",IF(CX257&gt;0,"VENCIDA",IF(CX257&gt;=-5,"POR VENCER","AL DÍA"))))</f>
        <v/>
      </c>
      <c r="DB257" s="185" t="n"/>
      <c r="DC257" s="119">
        <f>IF(N($H257)&lt;17,"",IF(CW257="","",CW257+31))</f>
        <v/>
      </c>
      <c r="DD257" s="124">
        <f>IF(DC257="","",TODAY()-DC257)</f>
        <v/>
      </c>
      <c r="DE257" s="494" t="n"/>
      <c r="DF257" s="184" t="n"/>
      <c r="DG257" s="184">
        <f>IF(DC257="","SIN ESTADO",IF(DE257&lt;&gt;"","PAGA",IF(DD257&gt;0,"VENCIDA",IF(DD257&gt;=-5,"POR VENCER","AL DÍA"))))</f>
        <v/>
      </c>
      <c r="DH257" s="185" t="n"/>
      <c r="DI257" s="119">
        <f>IF(N($H257)&lt;18,"",IF(DC257="","",DC257+31))</f>
        <v/>
      </c>
      <c r="DJ257" s="124">
        <f>IF(DI257="","",TODAY()-DI257)</f>
        <v/>
      </c>
      <c r="DK257" s="494" t="n"/>
      <c r="DL257" s="184" t="n"/>
      <c r="DM257" s="184">
        <f>IF(DI257="","SIN ESTADO",IF(DK257&lt;&gt;"","PAGA",IF(DJ257&gt;0,"VENCIDA",IF(DJ257&gt;=-5,"POR VENCER","AL DÍA"))))</f>
        <v/>
      </c>
      <c r="DN257" s="185" t="n"/>
      <c r="DO257" s="119">
        <f>IF(N($H257)&lt;19,"",IF(DI257="","",DI257+31))</f>
        <v/>
      </c>
      <c r="DP257" s="124">
        <f>IF(DO257="","",TODAY()-DO257)</f>
        <v/>
      </c>
      <c r="DQ257" s="494" t="n"/>
      <c r="DR257" s="184" t="n"/>
      <c r="DS257" s="184">
        <f>IF(DO257="","SIN ESTADO",IF(DQ257&lt;&gt;"","PAGA",IF(DP257&gt;0,"VENCIDA",IF(DP257&gt;=-5,"POR VENCER","AL DÍA"))))</f>
        <v/>
      </c>
      <c r="DT257" s="185" t="n"/>
      <c r="DU257" s="119">
        <f>IF(N($H257)&lt;20,"",IF(DO257="","",DO257+31))</f>
        <v/>
      </c>
      <c r="DV257" s="124">
        <f>IF(DU257="","",TODAY()-DU257)</f>
        <v/>
      </c>
      <c r="DW257" s="494" t="n"/>
      <c r="DX257" s="184" t="n"/>
      <c r="DY257" s="184">
        <f>IF(DU257="","SIN ESTADO",IF(DW257&lt;&gt;"","PAGA",IF(DV257&gt;0,"VENCIDA",IF(DV257&gt;=-5,"POR VENCER","AL DÍA"))))</f>
        <v/>
      </c>
      <c r="DZ257" s="185" t="n"/>
      <c r="EA257" s="119">
        <f>IF(N($H257)&lt;21,"",IF(DU257="","",DU257+31))</f>
        <v/>
      </c>
      <c r="EB257" s="124">
        <f>IF(EA257="","",TODAY()-EA257)</f>
        <v/>
      </c>
      <c r="EC257" s="494" t="n"/>
      <c r="ED257" s="184" t="n"/>
      <c r="EE257" s="184">
        <f>IF(EA257="","SIN ESTADO",IF(EC257&lt;&gt;"","PAGA",IF(EB257&gt;0,"VENCIDA",IF(EB257&gt;=-5,"POR VENCER","AL DÍA"))))</f>
        <v/>
      </c>
      <c r="EF257" s="185" t="n"/>
      <c r="EG257" s="119">
        <f>IF(N($H257)&lt;22,"",IF(EA257="","",EA257+31))</f>
        <v/>
      </c>
      <c r="EH257" s="124">
        <f>IF(EG257="","",TODAY()-EG257)</f>
        <v/>
      </c>
      <c r="EI257" s="494" t="n"/>
      <c r="EJ257" s="184" t="n"/>
      <c r="EK257" s="184">
        <f>IF(EG257="","SIN ESTADO",IF(EI257&lt;&gt;"","PAGA",IF(EH257&gt;0,"VENCIDA",IF(EH257&gt;=-5,"POR VENCER","AL DÍA"))))</f>
        <v/>
      </c>
      <c r="EL257" s="185" t="n"/>
      <c r="EM257" s="119">
        <f>IF(N($H257)&lt;23,"",IF(EG257="","",EG257+31))</f>
        <v/>
      </c>
      <c r="EN257" s="124">
        <f>IF(EM257="","",TODAY()-EM257)</f>
        <v/>
      </c>
      <c r="EO257" s="494" t="n"/>
      <c r="EP257" s="184" t="n"/>
      <c r="EQ257" s="184">
        <f>IF(EM257="","SIN ESTADO",IF(EO257&lt;&gt;"","PAGA",IF(EN257&gt;0,"VENCIDA",IF(EN257&gt;=-5,"POR VENCER","AL DÍA"))))</f>
        <v/>
      </c>
      <c r="ER257" s="185" t="n"/>
      <c r="ES257" s="119">
        <f>IF(N($H257)&lt;24,"",IF(EM257="","",EM257+31))</f>
        <v/>
      </c>
      <c r="ET257" s="124">
        <f>IF(ES257="","",TODAY()-ES257)</f>
        <v/>
      </c>
      <c r="EU257" s="494" t="n"/>
      <c r="EV257" s="184" t="n"/>
      <c r="EW257" s="184">
        <f>IF(ES257="","SIN ESTADO",IF(EU257&lt;&gt;"","PAGA",IF(ET257&gt;0,"VENCIDA",IF(ET257&gt;=-5,"POR VENCER","AL DÍA"))))</f>
        <v/>
      </c>
      <c r="EX257" s="185" t="n"/>
      <c r="EY257" s="119">
        <f>IF(N($H257)&lt;25,"",IF(ES257="","",ES257+31))</f>
        <v/>
      </c>
      <c r="EZ257" s="124">
        <f>IF(EY257="","",TODAY()-EY257)</f>
        <v/>
      </c>
      <c r="FA257" s="494" t="n"/>
      <c r="FB257" s="184" t="n"/>
      <c r="FC257" s="184">
        <f>IF(EY257="","SIN ESTADO",IF(FA257&lt;&gt;"","PAGA",IF(EZ257&gt;0,"VENCIDA",IF(EZ257&gt;=-5,"POR VENCER","AL DÍA"))))</f>
        <v/>
      </c>
      <c r="FD257" s="185" t="n"/>
      <c r="FE257" s="119">
        <f>IF(N($H257)&lt;26,"",IF(EY257="","",EY257+31))</f>
        <v/>
      </c>
      <c r="FF257" s="124">
        <f>IF(FE257="","",TODAY()-FE257)</f>
        <v/>
      </c>
      <c r="FG257" s="494" t="n"/>
      <c r="FH257" s="184" t="n"/>
      <c r="FI257" s="184">
        <f>IF(FE257="","SIN ESTADO",IF(FG257&lt;&gt;"","PAGA",IF(FF257&gt;0,"VENCIDA",IF(FF257&gt;=-5,"POR VENCER","AL DÍA"))))</f>
        <v/>
      </c>
      <c r="FJ257" s="185" t="n"/>
      <c r="FK257" s="119">
        <f>IF(N($H257)&lt;27,"",IF(FE257="","",FE257+31))</f>
        <v/>
      </c>
      <c r="FL257" s="124">
        <f>IF(FK257="","",TODAY()-FK257)</f>
        <v/>
      </c>
      <c r="FM257" s="494" t="n"/>
      <c r="FN257" s="184" t="n"/>
      <c r="FO257" s="184">
        <f>IF(FK257="","SIN ESTADO",IF(FM257&lt;&gt;"","PAGA",IF(FL257&gt;0,"VENCIDA",IF(FL257&gt;=-5,"POR VENCER","AL DÍA"))))</f>
        <v/>
      </c>
      <c r="FP257" s="185" t="n"/>
      <c r="FQ257" s="119">
        <f>IF(N($H257)&lt;28,"",IF(FK257="","",FK257+31))</f>
        <v/>
      </c>
      <c r="FR257" s="124">
        <f>IF(FQ257="","",TODAY()-FQ257)</f>
        <v/>
      </c>
      <c r="FS257" s="494" t="n"/>
      <c r="FT257" s="184" t="n"/>
      <c r="FU257" s="184">
        <f>IF(FQ257="","SIN ESTADO",IF(FS257&lt;&gt;"","PAGA",IF(FR257&gt;0,"VENCIDA",IF(FR257&gt;=-5,"POR VENCER","AL DÍA"))))</f>
        <v/>
      </c>
      <c r="FV257" s="185" t="n"/>
      <c r="FW257" s="119">
        <f>IF(N($H257)&lt;29,"",IF(FQ257="","",FQ257+31))</f>
        <v/>
      </c>
      <c r="FX257" s="124">
        <f>IF(FW257="","",TODAY()-FW257)</f>
        <v/>
      </c>
      <c r="FY257" s="494" t="n"/>
      <c r="FZ257" s="184" t="n"/>
      <c r="GA257" s="184">
        <f>IF(FW257="","SIN ESTADO",IF(FY257&lt;&gt;"","PAGA",IF(FX257&gt;0,"VENCIDA",IF(FX257&gt;=-5,"POR VENCER","AL DÍA"))))</f>
        <v/>
      </c>
      <c r="GB257" s="185" t="n"/>
      <c r="GC257" s="119">
        <f>IF(N($H257)&lt;30,"",IF(FW257="","",FW257+31))</f>
        <v/>
      </c>
      <c r="GD257" s="124">
        <f>IF(GC257="","",TODAY()-GC257)</f>
        <v/>
      </c>
      <c r="GE257" s="494" t="n"/>
      <c r="GF257" s="184" t="n"/>
      <c r="GG257" s="184">
        <f>IF(GC257="","SIN ESTADO",IF(GE257&lt;&gt;"","PAGA",IF(GD257&gt;0,"VENCIDA",IF(GD257&gt;=-5,"POR VENCER","AL DÍA"))))</f>
        <v/>
      </c>
      <c r="GH257" s="185" t="n"/>
      <c r="GI257" s="119">
        <f>IF(N($H257)&lt;31,"",IF(GC257="","",GC257+31))</f>
        <v/>
      </c>
      <c r="GJ257" s="124">
        <f>IF(GI257="","",TODAY()-GI257)</f>
        <v/>
      </c>
      <c r="GK257" s="494" t="n"/>
      <c r="GL257" s="184" t="n"/>
      <c r="GM257" s="184">
        <f>IF(GI257="","SIN ESTADO",IF(GK257&lt;&gt;"","PAGA",IF(GJ257&gt;0,"VENCIDA",IF(GJ257&gt;=-5,"POR VENCER","AL DÍA"))))</f>
        <v/>
      </c>
      <c r="GN257" s="185" t="n"/>
      <c r="GO257" s="119">
        <f>IF(N($H257)&lt;32,"",IF(GI257="","",GI257+31))</f>
        <v/>
      </c>
      <c r="GP257" s="124">
        <f>IF(GO257="","",TODAY()-GO257)</f>
        <v/>
      </c>
      <c r="GQ257" s="494" t="n"/>
      <c r="GR257" s="184" t="n"/>
      <c r="GS257" s="184">
        <f>IF(GO257="","SIN ESTADO",IF(GQ257&lt;&gt;"","PAGA",IF(GP257&gt;0,"VENCIDA",IF(GP257&gt;=-5,"POR VENCER","AL DÍA"))))</f>
        <v/>
      </c>
      <c r="GT257" s="185" t="n"/>
      <c r="GU257" s="119">
        <f>IF(N($H257)&lt;33,"",IF(GO257="","",GO257+31))</f>
        <v/>
      </c>
      <c r="GV257" s="124">
        <f>IF(GU257="","",TODAY()-GU257)</f>
        <v/>
      </c>
      <c r="GW257" s="494" t="n"/>
      <c r="GX257" s="184" t="n"/>
      <c r="GY257" s="184">
        <f>IF(GU257="","SIN ESTADO",IF(GW257&lt;&gt;"","PAGA",IF(GV257&gt;0,"VENCIDA",IF(GV257&gt;=-5,"POR VENCER","AL DÍA"))))</f>
        <v/>
      </c>
      <c r="GZ257" s="185" t="n"/>
      <c r="HA257" s="119">
        <f>IF(N($H257)&lt;34,"",IF(GU257="","",GU257+31))</f>
        <v/>
      </c>
      <c r="HB257" s="124">
        <f>IF(HA257="","",TODAY()-HA257)</f>
        <v/>
      </c>
      <c r="HC257" s="494" t="n"/>
      <c r="HD257" s="184" t="n"/>
      <c r="HE257" s="184">
        <f>IF(HA257="","SIN ESTADO",IF(HC257&lt;&gt;"","PAGA",IF(HB257&gt;0,"VENCIDA",IF(HB257&gt;=-5,"POR VENCER","AL DÍA"))))</f>
        <v/>
      </c>
      <c r="HF257" s="185" t="n"/>
      <c r="HG257" s="119">
        <f>IF(N($H257)&lt;35,"",IF(HA257="","",HA257+31))</f>
        <v/>
      </c>
      <c r="HH257" s="124">
        <f>IF(HG257="","",TODAY()-HG257)</f>
        <v/>
      </c>
      <c r="HI257" s="494" t="n"/>
      <c r="HJ257" s="184" t="n"/>
      <c r="HK257" s="184">
        <f>IF(HG257="","SIN ESTADO",IF(HI257&lt;&gt;"","PAGA",IF(HH257&gt;0,"VENCIDA",IF(HH257&gt;=-5,"POR VENCER","AL DÍA"))))</f>
        <v/>
      </c>
      <c r="HL257" s="168" t="n"/>
      <c r="HM257" s="119">
        <f>IF(N($H257)&lt;36,"",IF(HG257="","",HG257+31))</f>
        <v/>
      </c>
      <c r="HN257" s="124">
        <f>IF(HM257="","",TODAY()-HM257)</f>
        <v/>
      </c>
      <c r="HO257" s="494" t="n"/>
      <c r="HP257" s="184" t="n"/>
      <c r="HQ257" s="184">
        <f>IF(HM257="","SIN ESTADO",IF(HO257&lt;&gt;"","PAGA",IF(HN257&gt;0,"VENCIDA",IF(HN257&gt;=-5,"POR VENCER","AL DÍA"))))</f>
        <v/>
      </c>
      <c r="HR257" s="168" t="n"/>
      <c r="HS257" s="169">
        <f>N257+T257+Z257+AF257+AL257+AR257+AX257+BD257+BJ257+BP257+BV257+CB257+CH257+CN257+CT257+CZ257+DF257+DL257+DR257+DX257+ED257+EJ257+EP257+EV257+FB257+FH257+FN257+FT257+FZ257+GF257+GL257+GR257+GX257+HD257+HJ257+HP257</f>
        <v/>
      </c>
      <c r="HU257" s="170">
        <f>IFERROR(N($J257),0)</f>
        <v/>
      </c>
      <c r="HW257" s="170">
        <f>SUMPRODUCT((MOD(COLUMN($M257:$HR257)-COLUMN($M257),6)=0)*ISNUMBER($M257:$HR257)*($M257:$HR257&gt;=RESUMEN!$C$26)*($M257:$HR257&lt;=RESUMEN!$C$27)*IFERROR(N($N257:$HS257),0))</f>
        <v/>
      </c>
      <c r="HX257" s="170">
        <f>SUMPRODUCT((MOD(COLUMN($M257:$HR257)-COLUMN($M257),6)=0)*ISNUMBER($M257:$HR257)*($M257:$HR257&gt;=RESUMEN!$C$26)*($M257:$HR257&lt;=RESUMEN!$C$27))</f>
        <v/>
      </c>
    </row>
    <row r="258" ht="15.75" customHeight="1" s="506">
      <c r="B258" s="113">
        <f>VENTAS!A257</f>
        <v/>
      </c>
      <c r="C258" s="236">
        <f>VENTAS!B257</f>
        <v/>
      </c>
      <c r="D258" s="53">
        <f>VENTAS!C257</f>
        <v/>
      </c>
      <c r="E258" s="114">
        <f>VENTAS!D257</f>
        <v/>
      </c>
      <c r="F258" s="114">
        <f>VENTAS!J257</f>
        <v/>
      </c>
      <c r="G258" s="494">
        <f>VENTAS!F257</f>
        <v/>
      </c>
      <c r="H258" s="479">
        <f>VENTAS!K257</f>
        <v/>
      </c>
      <c r="I258" s="479">
        <f>VENTAS!M257</f>
        <v/>
      </c>
      <c r="J258" s="184">
        <f>VENTAS!L257</f>
        <v/>
      </c>
      <c r="K258" s="119">
        <f>IF(N($H258)&lt;1,"",$G258+31)</f>
        <v/>
      </c>
      <c r="L258" s="124">
        <f>IF(K258="","",TODAY()-K258)</f>
        <v/>
      </c>
      <c r="M258" s="469" t="n">
        <v>45897</v>
      </c>
      <c r="N258" s="374" t="n">
        <v>2000000</v>
      </c>
      <c r="O258" s="184">
        <f>IF(K258="","SIN ESTADO",IF(M258&lt;&gt;"","PAGA",IF(L258&gt;0,"VENCIDA",IF(L258&gt;=-5,"POR VENCER","AL DÍA"))))</f>
        <v/>
      </c>
      <c r="P258" s="185" t="inlineStr">
        <is>
          <t>TRANSFERENCIA</t>
        </is>
      </c>
      <c r="Q258" s="119">
        <f>IF(N($H258)&lt;2,"",IF(K258="","",K258+31))</f>
        <v/>
      </c>
      <c r="R258" s="124">
        <f>IF(Q258="","",TODAY()-Q258)</f>
        <v/>
      </c>
      <c r="S258" s="470" t="n">
        <v>45929</v>
      </c>
      <c r="T258" s="184" t="n">
        <v>2000000</v>
      </c>
      <c r="U258" s="184">
        <f>IF(Q258="","SIN ESTADO",IF(S258&lt;&gt;"","PAGA",IF(R258&gt;0,"VENCIDA",IF(R258&gt;=-5,"POR VENCER","AL DÍA"))))</f>
        <v/>
      </c>
      <c r="V258" s="185" t="inlineStr">
        <is>
          <t>TRANSFERENCIA</t>
        </is>
      </c>
      <c r="W258" s="119">
        <f>IF(N($H258)&lt;3,"",IF(Q258="","",Q258+31))</f>
        <v/>
      </c>
      <c r="X258" s="124">
        <f>IF(W258="","",TODAY()-W258)</f>
        <v/>
      </c>
      <c r="Y258" s="471" t="n">
        <v>45959</v>
      </c>
      <c r="Z258" s="184" t="n">
        <v>2000000</v>
      </c>
      <c r="AA258" s="184">
        <f>IF(W258="","SIN ESTADO",IF(Y258&lt;&gt;"","PAGA",IF(X258&gt;0,"VENCIDA",IF(X258&gt;=-5,"POR VENCER","AL DÍA"))))</f>
        <v/>
      </c>
      <c r="AB258" s="185" t="inlineStr">
        <is>
          <t>TRANSFERENCIA</t>
        </is>
      </c>
      <c r="AC258" s="119">
        <f>IF(N($H258)&lt;4,"",IF(W258="","",W258+31))</f>
        <v/>
      </c>
      <c r="AD258" s="124">
        <f>IF(AC258="","",TODAY()-AC258)</f>
        <v/>
      </c>
      <c r="AE258" s="497" t="n">
        <v>45989</v>
      </c>
      <c r="AF258" s="184" t="n">
        <v>2000000</v>
      </c>
      <c r="AG258" s="184">
        <f>IF(AC258="","SIN ESTADO",IF(AE258&lt;&gt;"","PAGA",IF(AD258&gt;0,"VENCIDA",IF(AD258&gt;=-5,"POR VENCER","AL DÍA"))))</f>
        <v/>
      </c>
      <c r="AH258" s="185" t="inlineStr">
        <is>
          <t>TRANSFERENCIA</t>
        </is>
      </c>
      <c r="AI258" s="119">
        <f>IF(N($H258)&lt;5,"",IF(AC258="","",AC258+31))</f>
        <v/>
      </c>
      <c r="AJ258" s="124">
        <f>IF(AI258="","",TODAY()-AI258)</f>
        <v/>
      </c>
      <c r="AK258" s="471" t="n">
        <v>46021</v>
      </c>
      <c r="AL258" s="184" t="n">
        <v>2000000</v>
      </c>
      <c r="AM258" s="184">
        <f>IF(AI258="","SIN ESTADO",IF(AK258&lt;&gt;"","PAGA",IF(AJ258&gt;0,"VENCIDA",IF(AJ258&gt;=-5,"POR VENCER","AL DÍA"))))</f>
        <v/>
      </c>
      <c r="AN258" s="185" t="inlineStr">
        <is>
          <t>TRANSFERENCIA</t>
        </is>
      </c>
      <c r="AO258" s="119">
        <f>IF(N($H258)&lt;6,"",IF(AI258="","",AI258+31))</f>
        <v/>
      </c>
      <c r="AP258" s="124">
        <f>IF(AO258="","",TODAY()-AO258)</f>
        <v/>
      </c>
      <c r="AQ258" s="488" t="n">
        <v>46053</v>
      </c>
      <c r="AR258" s="184" t="n">
        <v>2000000</v>
      </c>
      <c r="AS258" s="184">
        <f>IF(AO258="","SIN ESTADO",IF(AQ258&lt;&gt;"","PAGA",IF(AP258&gt;0,"VENCIDA",IF(AP258&gt;=-5,"POR VENCER","AL DÍA"))))</f>
        <v/>
      </c>
      <c r="AT258" s="185" t="inlineStr">
        <is>
          <t>TRANSFERENCIA</t>
        </is>
      </c>
      <c r="AU258" s="119">
        <f>IF(N($H258)&lt;7,"",IF(AO258="","",AO258+31))</f>
        <v/>
      </c>
      <c r="AV258" s="124">
        <f>IF(AU258="","",TODAY()-AU258)</f>
        <v/>
      </c>
      <c r="AW258" s="471" t="n">
        <v>46079</v>
      </c>
      <c r="AX258" s="184" t="n">
        <v>2000000</v>
      </c>
      <c r="AY258" s="184">
        <f>IF(AU258="","SIN ESTADO",IF(AW258&lt;&gt;"","PAGA",IF(AV258&gt;0,"VENCIDA",IF(AV258&gt;=-5,"POR VENCER","AL DÍA"))))</f>
        <v/>
      </c>
      <c r="AZ258" s="185" t="inlineStr">
        <is>
          <t>TRANSFERENCIA</t>
        </is>
      </c>
      <c r="BA258" s="119">
        <f>IF(N($H258)&lt;8,"",IF(AU258="","",AU258+31))</f>
        <v/>
      </c>
      <c r="BB258" s="124">
        <f>IF(BA258="","",TODAY()-BA258)</f>
        <v/>
      </c>
      <c r="BC258" s="497" t="n">
        <v>46112</v>
      </c>
      <c r="BD258" s="184" t="n">
        <v>2000000</v>
      </c>
      <c r="BE258" s="184">
        <f>IF(BA258="","SIN ESTADO",IF(BC258&lt;&gt;"","PAGA",IF(BB258&gt;0,"VENCIDA",IF(BB258&gt;=-5,"POR VENCER","AL DÍA"))))</f>
        <v/>
      </c>
      <c r="BF258" s="185" t="inlineStr">
        <is>
          <t>TRANSFERENCIA</t>
        </is>
      </c>
      <c r="BG258" s="119">
        <f>IF(N($H258)&lt;9,"",IF(BA258="","",BA258+31))</f>
        <v/>
      </c>
      <c r="BH258" s="124">
        <f>IF(BG258="","",TODAY()-BG258)</f>
        <v/>
      </c>
      <c r="BI258" s="494" t="n">
        <v>46142</v>
      </c>
      <c r="BJ258" s="184" t="n">
        <v>2000000</v>
      </c>
      <c r="BK258" s="184">
        <f>IF(BG258="","SIN ESTADO",IF(BI258&lt;&gt;"","PAGA",IF(BH258&gt;0,"VENCIDA",IF(BH258&gt;=-5,"POR VENCER","AL DÍA"))))</f>
        <v/>
      </c>
      <c r="BL258" s="185" t="inlineStr">
        <is>
          <t>TRANSFERENCIA</t>
        </is>
      </c>
      <c r="BM258" s="119">
        <f>IF(N($H258)&lt;10,"",IF(BG258="","",BG258+31))</f>
        <v/>
      </c>
      <c r="BN258" s="124">
        <f>IF(BM258="","",TODAY()-BM258)</f>
        <v/>
      </c>
      <c r="BO258" s="494" t="n">
        <v>46174</v>
      </c>
      <c r="BP258" s="184" t="n">
        <v>2000000</v>
      </c>
      <c r="BQ258" s="184">
        <f>IF(BM258="","SIN ESTADO",IF(BO258&lt;&gt;"","PAGA",IF(BN258&gt;0,"VENCIDA",IF(BN258&gt;=-5,"POR VENCER","AL DÍA"))))</f>
        <v/>
      </c>
      <c r="BR258" s="185" t="inlineStr">
        <is>
          <t>TRANSFERENCIA</t>
        </is>
      </c>
      <c r="BS258" s="119">
        <f>IF(N($H258)&lt;11,"",IF(BM258="","",BM258+31))</f>
        <v/>
      </c>
      <c r="BT258" s="124">
        <f>IF(BS258="","",TODAY()-BS258)</f>
        <v/>
      </c>
      <c r="BU258" s="494" t="n">
        <v>46567</v>
      </c>
      <c r="BV258" s="184" t="n">
        <v>2000000</v>
      </c>
      <c r="BW258" s="184">
        <f>IF(BS258="","SIN ESTADO",IF(BU258&lt;&gt;"","PAGA",IF(BT258&gt;0,"VENCIDA",IF(BT258&gt;=-5,"POR VENCER","AL DÍA"))))</f>
        <v/>
      </c>
      <c r="BX258" s="185" t="inlineStr">
        <is>
          <t>TRANSFERENCIA</t>
        </is>
      </c>
      <c r="BY258" s="119">
        <f>IF(N($H258)&lt;12,"",IF(BS258="","",BS258+31))</f>
        <v/>
      </c>
      <c r="BZ258" s="124">
        <f>IF(BY258="","",TODAY()-BY258)</f>
        <v/>
      </c>
      <c r="CA258" s="494" t="n">
        <v>46234</v>
      </c>
      <c r="CB258" s="184" t="n">
        <v>2000000</v>
      </c>
      <c r="CC258" s="184">
        <f>IF(BY258="","SIN ESTADO",IF(CA258&lt;&gt;"","PAGA",IF(BZ258&gt;0,"VENCIDA",IF(BZ258&gt;=-5,"POR VENCER","AL DÍA"))))</f>
        <v/>
      </c>
      <c r="CD258" s="185" t="inlineStr">
        <is>
          <t>TRANSFERENCIA</t>
        </is>
      </c>
      <c r="CE258" s="119">
        <f>IF(N($H258)&lt;13,"",IF(BY258="","",BY258+31))</f>
        <v/>
      </c>
      <c r="CF258" s="124">
        <f>IF(CE258="","",TODAY()-CE258)</f>
        <v/>
      </c>
      <c r="CG258" s="494" t="n">
        <v>46262</v>
      </c>
      <c r="CH258" s="184" t="n">
        <v>2000000</v>
      </c>
      <c r="CI258" s="184">
        <f>IF(CE258="","SIN ESTADO",IF(CG258&lt;&gt;"","PAGA",IF(CF258&gt;0,"VENCIDA",IF(CF258&gt;=-5,"POR VENCER","AL DÍA"))))</f>
        <v/>
      </c>
      <c r="CJ258" s="185" t="inlineStr">
        <is>
          <t>TRANSFERENCIA</t>
        </is>
      </c>
      <c r="CK258" s="119">
        <f>IF(N($H258)&lt;14,"",IF(CE258="","",CE258+31))</f>
        <v/>
      </c>
      <c r="CL258" s="124">
        <f>IF(CK258="","",TODAY()-CK258)</f>
        <v/>
      </c>
      <c r="CM258" s="494" t="n">
        <v>46286</v>
      </c>
      <c r="CN258" s="184" t="n">
        <v>2000000</v>
      </c>
      <c r="CO258" s="184">
        <f>IF(CK258="","SIN ESTADO",IF(CM258&lt;&gt;"","PAGA",IF(CL258&gt;0,"VENCIDA",IF(CL258&gt;=-5,"POR VENCER","AL DÍA"))))</f>
        <v/>
      </c>
      <c r="CP258" s="185" t="inlineStr">
        <is>
          <t>TRANSFERENCIA</t>
        </is>
      </c>
      <c r="CQ258" s="119">
        <f>IF(N($H258)&lt;15,"",IF(CK258="","",CK258+31))</f>
        <v/>
      </c>
      <c r="CR258" s="124">
        <f>IF(CQ258="","",TODAY()-CQ258)</f>
        <v/>
      </c>
      <c r="CS258" s="494" t="n"/>
      <c r="CT258" s="184" t="n"/>
      <c r="CU258" s="184">
        <f>IF(CQ258="","SIN ESTADO",IF(CS258&lt;&gt;"","PAGA",IF(CR258&gt;0,"VENCIDA",IF(CR258&gt;=-5,"POR VENCER","AL DÍA"))))</f>
        <v/>
      </c>
      <c r="CV258" s="185" t="n"/>
      <c r="CW258" s="119">
        <f>IF(N($H258)&lt;16,"",IF(CQ258="","",CQ258+31))</f>
        <v/>
      </c>
      <c r="CX258" s="124">
        <f>IF(CW258="","",TODAY()-CW258)</f>
        <v/>
      </c>
      <c r="CY258" s="494" t="n"/>
      <c r="CZ258" s="184" t="n"/>
      <c r="DA258" s="184">
        <f>IF(CW258="","SIN ESTADO",IF(CY258&lt;&gt;"","PAGA",IF(CX258&gt;0,"VENCIDA",IF(CX258&gt;=-5,"POR VENCER","AL DÍA"))))</f>
        <v/>
      </c>
      <c r="DB258" s="185" t="n"/>
      <c r="DC258" s="119">
        <f>IF(N($H258)&lt;17,"",IF(CW258="","",CW258+31))</f>
        <v/>
      </c>
      <c r="DD258" s="124">
        <f>IF(DC258="","",TODAY()-DC258)</f>
        <v/>
      </c>
      <c r="DE258" s="494" t="n"/>
      <c r="DF258" s="184" t="n"/>
      <c r="DG258" s="184">
        <f>IF(DC258="","SIN ESTADO",IF(DE258&lt;&gt;"","PAGA",IF(DD258&gt;0,"VENCIDA",IF(DD258&gt;=-5,"POR VENCER","AL DÍA"))))</f>
        <v/>
      </c>
      <c r="DH258" s="185" t="n"/>
      <c r="DI258" s="119">
        <f>IF(N($H258)&lt;18,"",IF(DC258="","",DC258+31))</f>
        <v/>
      </c>
      <c r="DJ258" s="124">
        <f>IF(DI258="","",TODAY()-DI258)</f>
        <v/>
      </c>
      <c r="DK258" s="494" t="n"/>
      <c r="DL258" s="184" t="n"/>
      <c r="DM258" s="184">
        <f>IF(DI258="","SIN ESTADO",IF(DK258&lt;&gt;"","PAGA",IF(DJ258&gt;0,"VENCIDA",IF(DJ258&gt;=-5,"POR VENCER","AL DÍA"))))</f>
        <v/>
      </c>
      <c r="DN258" s="185" t="n"/>
      <c r="DO258" s="119">
        <f>IF(N($H258)&lt;19,"",IF(DI258="","",DI258+31))</f>
        <v/>
      </c>
      <c r="DP258" s="124">
        <f>IF(DO258="","",TODAY()-DO258)</f>
        <v/>
      </c>
      <c r="DQ258" s="494" t="n"/>
      <c r="DR258" s="184" t="n"/>
      <c r="DS258" s="184">
        <f>IF(DO258="","SIN ESTADO",IF(DQ258&lt;&gt;"","PAGA",IF(DP258&gt;0,"VENCIDA",IF(DP258&gt;=-5,"POR VENCER","AL DÍA"))))</f>
        <v/>
      </c>
      <c r="DT258" s="185" t="n"/>
      <c r="DU258" s="119">
        <f>IF(N($H258)&lt;20,"",IF(DO258="","",DO258+31))</f>
        <v/>
      </c>
      <c r="DV258" s="124">
        <f>IF(DU258="","",TODAY()-DU258)</f>
        <v/>
      </c>
      <c r="DW258" s="494" t="n"/>
      <c r="DX258" s="184" t="n"/>
      <c r="DY258" s="184">
        <f>IF(DU258="","SIN ESTADO",IF(DW258&lt;&gt;"","PAGA",IF(DV258&gt;0,"VENCIDA",IF(DV258&gt;=-5,"POR VENCER","AL DÍA"))))</f>
        <v/>
      </c>
      <c r="DZ258" s="185" t="n"/>
      <c r="EA258" s="119">
        <f>IF(N($H258)&lt;21,"",IF(DU258="","",DU258+31))</f>
        <v/>
      </c>
      <c r="EB258" s="124">
        <f>IF(EA258="","",TODAY()-EA258)</f>
        <v/>
      </c>
      <c r="EC258" s="494" t="n"/>
      <c r="ED258" s="184" t="n"/>
      <c r="EE258" s="184">
        <f>IF(EA258="","SIN ESTADO",IF(EC258&lt;&gt;"","PAGA",IF(EB258&gt;0,"VENCIDA",IF(EB258&gt;=-5,"POR VENCER","AL DÍA"))))</f>
        <v/>
      </c>
      <c r="EF258" s="185" t="n"/>
      <c r="EG258" s="119">
        <f>IF(N($H258)&lt;22,"",IF(EA258="","",EA258+31))</f>
        <v/>
      </c>
      <c r="EH258" s="124">
        <f>IF(EG258="","",TODAY()-EG258)</f>
        <v/>
      </c>
      <c r="EI258" s="494" t="n"/>
      <c r="EJ258" s="184" t="n"/>
      <c r="EK258" s="184">
        <f>IF(EG258="","SIN ESTADO",IF(EI258&lt;&gt;"","PAGA",IF(EH258&gt;0,"VENCIDA",IF(EH258&gt;=-5,"POR VENCER","AL DÍA"))))</f>
        <v/>
      </c>
      <c r="EL258" s="185" t="n"/>
      <c r="EM258" s="119">
        <f>IF(N($H258)&lt;23,"",IF(EG258="","",EG258+31))</f>
        <v/>
      </c>
      <c r="EN258" s="124">
        <f>IF(EM258="","",TODAY()-EM258)</f>
        <v/>
      </c>
      <c r="EO258" s="494" t="n"/>
      <c r="EP258" s="184" t="n"/>
      <c r="EQ258" s="184">
        <f>IF(EM258="","SIN ESTADO",IF(EO258&lt;&gt;"","PAGA",IF(EN258&gt;0,"VENCIDA",IF(EN258&gt;=-5,"POR VENCER","AL DÍA"))))</f>
        <v/>
      </c>
      <c r="ER258" s="185" t="n"/>
      <c r="ES258" s="119">
        <f>IF(N($H258)&lt;24,"",IF(EM258="","",EM258+31))</f>
        <v/>
      </c>
      <c r="ET258" s="124">
        <f>IF(ES258="","",TODAY()-ES258)</f>
        <v/>
      </c>
      <c r="EU258" s="494" t="n"/>
      <c r="EV258" s="184" t="n"/>
      <c r="EW258" s="184">
        <f>IF(ES258="","SIN ESTADO",IF(EU258&lt;&gt;"","PAGA",IF(ET258&gt;0,"VENCIDA",IF(ET258&gt;=-5,"POR VENCER","AL DÍA"))))</f>
        <v/>
      </c>
      <c r="EX258" s="185" t="n"/>
      <c r="EY258" s="119">
        <f>IF(N($H258)&lt;25,"",IF(ES258="","",ES258+31))</f>
        <v/>
      </c>
      <c r="EZ258" s="124">
        <f>IF(EY258="","",TODAY()-EY258)</f>
        <v/>
      </c>
      <c r="FA258" s="494" t="n"/>
      <c r="FB258" s="184" t="n"/>
      <c r="FC258" s="184">
        <f>IF(EY258="","SIN ESTADO",IF(FA258&lt;&gt;"","PAGA",IF(EZ258&gt;0,"VENCIDA",IF(EZ258&gt;=-5,"POR VENCER","AL DÍA"))))</f>
        <v/>
      </c>
      <c r="FD258" s="185" t="n"/>
      <c r="FE258" s="119">
        <f>IF(N($H258)&lt;26,"",IF(EY258="","",EY258+31))</f>
        <v/>
      </c>
      <c r="FF258" s="124">
        <f>IF(FE258="","",TODAY()-FE258)</f>
        <v/>
      </c>
      <c r="FG258" s="494" t="n"/>
      <c r="FH258" s="184" t="n"/>
      <c r="FI258" s="184">
        <f>IF(FE258="","SIN ESTADO",IF(FG258&lt;&gt;"","PAGA",IF(FF258&gt;0,"VENCIDA",IF(FF258&gt;=-5,"POR VENCER","AL DÍA"))))</f>
        <v/>
      </c>
      <c r="FJ258" s="185" t="n"/>
      <c r="FK258" s="119">
        <f>IF(N($H258)&lt;27,"",IF(FE258="","",FE258+31))</f>
        <v/>
      </c>
      <c r="FL258" s="124">
        <f>IF(FK258="","",TODAY()-FK258)</f>
        <v/>
      </c>
      <c r="FM258" s="494" t="n"/>
      <c r="FN258" s="184" t="n"/>
      <c r="FO258" s="184">
        <f>IF(FK258="","SIN ESTADO",IF(FM258&lt;&gt;"","PAGA",IF(FL258&gt;0,"VENCIDA",IF(FL258&gt;=-5,"POR VENCER","AL DÍA"))))</f>
        <v/>
      </c>
      <c r="FP258" s="185" t="n"/>
      <c r="FQ258" s="119">
        <f>IF(N($H258)&lt;28,"",IF(FK258="","",FK258+31))</f>
        <v/>
      </c>
      <c r="FR258" s="124">
        <f>IF(FQ258="","",TODAY()-FQ258)</f>
        <v/>
      </c>
      <c r="FS258" s="494" t="n"/>
      <c r="FT258" s="184" t="n"/>
      <c r="FU258" s="184">
        <f>IF(FQ258="","SIN ESTADO",IF(FS258&lt;&gt;"","PAGA",IF(FR258&gt;0,"VENCIDA",IF(FR258&gt;=-5,"POR VENCER","AL DÍA"))))</f>
        <v/>
      </c>
      <c r="FV258" s="185" t="n"/>
      <c r="FW258" s="119">
        <f>IF(N($H258)&lt;29,"",IF(FQ258="","",FQ258+31))</f>
        <v/>
      </c>
      <c r="FX258" s="124">
        <f>IF(FW258="","",TODAY()-FW258)</f>
        <v/>
      </c>
      <c r="FY258" s="494" t="n"/>
      <c r="FZ258" s="184" t="n"/>
      <c r="GA258" s="184">
        <f>IF(FW258="","SIN ESTADO",IF(FY258&lt;&gt;"","PAGA",IF(FX258&gt;0,"VENCIDA",IF(FX258&gt;=-5,"POR VENCER","AL DÍA"))))</f>
        <v/>
      </c>
      <c r="GB258" s="185" t="n"/>
      <c r="GC258" s="119">
        <f>IF(N($H258)&lt;30,"",IF(FW258="","",FW258+31))</f>
        <v/>
      </c>
      <c r="GD258" s="124">
        <f>IF(GC258="","",TODAY()-GC258)</f>
        <v/>
      </c>
      <c r="GE258" s="494" t="n"/>
      <c r="GF258" s="184" t="n"/>
      <c r="GG258" s="184">
        <f>IF(GC258="","SIN ESTADO",IF(GE258&lt;&gt;"","PAGA",IF(GD258&gt;0,"VENCIDA",IF(GD258&gt;=-5,"POR VENCER","AL DÍA"))))</f>
        <v/>
      </c>
      <c r="GH258" s="185" t="n"/>
      <c r="GI258" s="119">
        <f>IF(N($H258)&lt;31,"",IF(GC258="","",GC258+31))</f>
        <v/>
      </c>
      <c r="GJ258" s="124">
        <f>IF(GI258="","",TODAY()-GI258)</f>
        <v/>
      </c>
      <c r="GK258" s="494" t="n"/>
      <c r="GL258" s="184" t="n"/>
      <c r="GM258" s="184">
        <f>IF(GI258="","SIN ESTADO",IF(GK258&lt;&gt;"","PAGA",IF(GJ258&gt;0,"VENCIDA",IF(GJ258&gt;=-5,"POR VENCER","AL DÍA"))))</f>
        <v/>
      </c>
      <c r="GN258" s="185" t="n"/>
      <c r="GO258" s="119">
        <f>IF(N($H258)&lt;32,"",IF(GI258="","",GI258+31))</f>
        <v/>
      </c>
      <c r="GP258" s="124">
        <f>IF(GO258="","",TODAY()-GO258)</f>
        <v/>
      </c>
      <c r="GQ258" s="494" t="n"/>
      <c r="GR258" s="184" t="n"/>
      <c r="GS258" s="184">
        <f>IF(GO258="","SIN ESTADO",IF(GQ258&lt;&gt;"","PAGA",IF(GP258&gt;0,"VENCIDA",IF(GP258&gt;=-5,"POR VENCER","AL DÍA"))))</f>
        <v/>
      </c>
      <c r="GT258" s="185" t="n"/>
      <c r="GU258" s="119">
        <f>IF(N($H258)&lt;33,"",IF(GO258="","",GO258+31))</f>
        <v/>
      </c>
      <c r="GV258" s="124">
        <f>IF(GU258="","",TODAY()-GU258)</f>
        <v/>
      </c>
      <c r="GW258" s="494" t="n"/>
      <c r="GX258" s="184" t="n"/>
      <c r="GY258" s="184">
        <f>IF(GU258="","SIN ESTADO",IF(GW258&lt;&gt;"","PAGA",IF(GV258&gt;0,"VENCIDA",IF(GV258&gt;=-5,"POR VENCER","AL DÍA"))))</f>
        <v/>
      </c>
      <c r="GZ258" s="185" t="n"/>
      <c r="HA258" s="119">
        <f>IF(N($H258)&lt;34,"",IF(GU258="","",GU258+31))</f>
        <v/>
      </c>
      <c r="HB258" s="124">
        <f>IF(HA258="","",TODAY()-HA258)</f>
        <v/>
      </c>
      <c r="HC258" s="494" t="n"/>
      <c r="HD258" s="184" t="n"/>
      <c r="HE258" s="184">
        <f>IF(HA258="","SIN ESTADO",IF(HC258&lt;&gt;"","PAGA",IF(HB258&gt;0,"VENCIDA",IF(HB258&gt;=-5,"POR VENCER","AL DÍA"))))</f>
        <v/>
      </c>
      <c r="HF258" s="185" t="n"/>
      <c r="HG258" s="119">
        <f>IF(N($H258)&lt;35,"",IF(HA258="","",HA258+31))</f>
        <v/>
      </c>
      <c r="HH258" s="124">
        <f>IF(HG258="","",TODAY()-HG258)</f>
        <v/>
      </c>
      <c r="HI258" s="494" t="n"/>
      <c r="HJ258" s="184" t="n"/>
      <c r="HK258" s="184">
        <f>IF(HG258="","SIN ESTADO",IF(HI258&lt;&gt;"","PAGA",IF(HH258&gt;0,"VENCIDA",IF(HH258&gt;=-5,"POR VENCER","AL DÍA"))))</f>
        <v/>
      </c>
      <c r="HL258" s="168" t="n"/>
      <c r="HM258" s="119">
        <f>IF(N($H258)&lt;36,"",IF(HG258="","",HG258+31))</f>
        <v/>
      </c>
      <c r="HN258" s="124">
        <f>IF(HM258="","",TODAY()-HM258)</f>
        <v/>
      </c>
      <c r="HO258" s="494" t="n"/>
      <c r="HP258" s="184" t="n"/>
      <c r="HQ258" s="184">
        <f>IF(HM258="","SIN ESTADO",IF(HO258&lt;&gt;"","PAGA",IF(HN258&gt;0,"VENCIDA",IF(HN258&gt;=-5,"POR VENCER","AL DÍA"))))</f>
        <v/>
      </c>
      <c r="HR258" s="168" t="n"/>
      <c r="HS258" s="169">
        <f>N258+T258+Z258+AF258+AL258+AR258+AX258+BD258+BJ258+BP258+BV258+CB258+CH258+CN258+CT258+CZ258+DF258+DL258+DR258+DX258+ED258+EJ258+EP258+EV258+FB258+FH258+FN258+FT258+FZ258+GF258+GL258+GR258+GX258+HD258+HJ258+HP258</f>
        <v/>
      </c>
      <c r="HU258" s="170">
        <f>IFERROR(N($J258),0)</f>
        <v/>
      </c>
      <c r="HW258" s="170">
        <f>SUMPRODUCT((MOD(COLUMN($M258:$HR258)-COLUMN($M258),6)=0)*ISNUMBER($M258:$HR258)*($M258:$HR258&gt;=RESUMEN!$C$26)*($M258:$HR258&lt;=RESUMEN!$C$27)*IFERROR(N($N258:$HS258),0))</f>
        <v/>
      </c>
      <c r="HX258" s="170">
        <f>SUMPRODUCT((MOD(COLUMN($M258:$HR258)-COLUMN($M258),6)=0)*ISNUMBER($M258:$HR258)*($M258:$HR258&gt;=RESUMEN!$C$26)*($M258:$HR258&lt;=RESUMEN!$C$27))</f>
        <v/>
      </c>
    </row>
    <row r="259" ht="15.75" customHeight="1" s="506">
      <c r="B259" s="113">
        <f>VENTAS!A258</f>
        <v/>
      </c>
      <c r="C259" s="236">
        <f>VENTAS!B258</f>
        <v/>
      </c>
      <c r="D259" s="53">
        <f>VENTAS!C258</f>
        <v/>
      </c>
      <c r="E259" s="114">
        <f>VENTAS!D258</f>
        <v/>
      </c>
      <c r="F259" s="114">
        <f>VENTAS!J258</f>
        <v/>
      </c>
      <c r="G259" s="494">
        <f>VENTAS!F258</f>
        <v/>
      </c>
      <c r="H259" s="479">
        <f>VENTAS!K258</f>
        <v/>
      </c>
      <c r="I259" s="479">
        <f>VENTAS!M258</f>
        <v/>
      </c>
      <c r="J259" s="184">
        <f>VENTAS!L258</f>
        <v/>
      </c>
      <c r="K259" s="119">
        <f>IF(N($H259)&lt;1,"",$G259+31)</f>
        <v/>
      </c>
      <c r="L259" s="124">
        <f>IF(K259="","",TODAY()-K259)</f>
        <v/>
      </c>
      <c r="M259" s="494" t="n">
        <v>46174</v>
      </c>
      <c r="N259" s="374" t="n">
        <v>1209000</v>
      </c>
      <c r="O259" s="184">
        <f>IF(K259="","SIN ESTADO",IF(M259&lt;&gt;"","PAGA",IF(L259&gt;0,"VENCIDA",IF(L259&gt;=-5,"POR VENCER","AL DÍA"))))</f>
        <v/>
      </c>
      <c r="P259" s="185" t="inlineStr">
        <is>
          <t>TRANSFERENCIA</t>
        </is>
      </c>
      <c r="Q259" s="119">
        <f>IF(N($H259)&lt;2,"",IF(K259="","",K259+31))</f>
        <v/>
      </c>
      <c r="R259" s="124">
        <f>IF(Q259="","",TODAY()-Q259)</f>
        <v/>
      </c>
      <c r="S259" s="494" t="n"/>
      <c r="T259" s="184" t="n"/>
      <c r="U259" s="184">
        <f>IF(Q259="","SIN ESTADO",IF(S259&lt;&gt;"","PAGA",IF(R259&gt;0,"VENCIDA",IF(R259&gt;=-5,"POR VENCER","AL DÍA"))))</f>
        <v/>
      </c>
      <c r="V259" s="185" t="n"/>
      <c r="W259" s="119">
        <f>IF(N($H259)&lt;3,"",IF(Q259="","",Q259+31))</f>
        <v/>
      </c>
      <c r="X259" s="124">
        <f>IF(W259="","",TODAY()-W259)</f>
        <v/>
      </c>
      <c r="Y259" s="494" t="n"/>
      <c r="Z259" s="184" t="n"/>
      <c r="AA259" s="184">
        <f>IF(W259="","SIN ESTADO",IF(Y259&lt;&gt;"","PAGA",IF(X259&gt;0,"VENCIDA",IF(X259&gt;=-5,"POR VENCER","AL DÍA"))))</f>
        <v/>
      </c>
      <c r="AB259" s="185" t="n"/>
      <c r="AC259" s="119">
        <f>IF(N($H259)&lt;4,"",IF(W259="","",W259+31))</f>
        <v/>
      </c>
      <c r="AD259" s="124">
        <f>IF(AC259="","",TODAY()-AC259)</f>
        <v/>
      </c>
      <c r="AE259" s="494" t="n"/>
      <c r="AF259" s="184" t="n"/>
      <c r="AG259" s="184">
        <f>IF(AC259="","SIN ESTADO",IF(AE259&lt;&gt;"","PAGA",IF(AD259&gt;0,"VENCIDA",IF(AD259&gt;=-5,"POR VENCER","AL DÍA"))))</f>
        <v/>
      </c>
      <c r="AH259" s="185" t="n"/>
      <c r="AI259" s="119">
        <f>IF(N($H259)&lt;5,"",IF(AC259="","",AC259+31))</f>
        <v/>
      </c>
      <c r="AJ259" s="124">
        <f>IF(AI259="","",TODAY()-AI259)</f>
        <v/>
      </c>
      <c r="AK259" s="494" t="n"/>
      <c r="AL259" s="184" t="n"/>
      <c r="AM259" s="184">
        <f>IF(AI259="","SIN ESTADO",IF(AK259&lt;&gt;"","PAGA",IF(AJ259&gt;0,"VENCIDA",IF(AJ259&gt;=-5,"POR VENCER","AL DÍA"))))</f>
        <v/>
      </c>
      <c r="AN259" s="185" t="n"/>
      <c r="AO259" s="119">
        <f>IF(N($H259)&lt;6,"",IF(AI259="","",AI259+31))</f>
        <v/>
      </c>
      <c r="AP259" s="124">
        <f>IF(AO259="","",TODAY()-AO259)</f>
        <v/>
      </c>
      <c r="AQ259" s="270" t="n"/>
      <c r="AR259" s="184" t="n"/>
      <c r="AS259" s="184">
        <f>IF(AO259="","SIN ESTADO",IF(AQ259&lt;&gt;"","PAGA",IF(AP259&gt;0,"VENCIDA",IF(AP259&gt;=-5,"POR VENCER","AL DÍA"))))</f>
        <v/>
      </c>
      <c r="AT259" s="185" t="n"/>
      <c r="AU259" s="119">
        <f>IF(N($H259)&lt;7,"",IF(AO259="","",AO259+31))</f>
        <v/>
      </c>
      <c r="AV259" s="124">
        <f>IF(AU259="","",TODAY()-AU259)</f>
        <v/>
      </c>
      <c r="AW259" s="494" t="n"/>
      <c r="AX259" s="184" t="n"/>
      <c r="AY259" s="184">
        <f>IF(AU259="","SIN ESTADO",IF(AW259&lt;&gt;"","PAGA",IF(AV259&gt;0,"VENCIDA",IF(AV259&gt;=-5,"POR VENCER","AL DÍA"))))</f>
        <v/>
      </c>
      <c r="AZ259" s="185" t="n"/>
      <c r="BA259" s="119">
        <f>IF(N($H259)&lt;8,"",IF(AU259="","",AU259+31))</f>
        <v/>
      </c>
      <c r="BB259" s="124">
        <f>IF(BA259="","",TODAY()-BA259)</f>
        <v/>
      </c>
      <c r="BC259" s="494" t="n"/>
      <c r="BD259" s="184" t="n"/>
      <c r="BE259" s="184">
        <f>IF(BA259="","SIN ESTADO",IF(BC259&lt;&gt;"","PAGA",IF(BB259&gt;0,"VENCIDA",IF(BB259&gt;=-5,"POR VENCER","AL DÍA"))))</f>
        <v/>
      </c>
      <c r="BF259" s="185" t="n"/>
      <c r="BG259" s="119">
        <f>IF(N($H259)&lt;9,"",IF(BA259="","",BA259+31))</f>
        <v/>
      </c>
      <c r="BH259" s="124">
        <f>IF(BG259="","",TODAY()-BG259)</f>
        <v/>
      </c>
      <c r="BI259" s="494" t="n"/>
      <c r="BJ259" s="184" t="n"/>
      <c r="BK259" s="184">
        <f>IF(BG259="","SIN ESTADO",IF(BI259&lt;&gt;"","PAGA",IF(BH259&gt;0,"VENCIDA",IF(BH259&gt;=-5,"POR VENCER","AL DÍA"))))</f>
        <v/>
      </c>
      <c r="BL259" s="185" t="n"/>
      <c r="BM259" s="119">
        <f>IF(N($H259)&lt;10,"",IF(BG259="","",BG259+31))</f>
        <v/>
      </c>
      <c r="BN259" s="124">
        <f>IF(BM259="","",TODAY()-BM259)</f>
        <v/>
      </c>
      <c r="BO259" s="494" t="n"/>
      <c r="BP259" s="184" t="n"/>
      <c r="BQ259" s="184">
        <f>IF(BM259="","SIN ESTADO",IF(BO259&lt;&gt;"","PAGA",IF(BN259&gt;0,"VENCIDA",IF(BN259&gt;=-5,"POR VENCER","AL DÍA"))))</f>
        <v/>
      </c>
      <c r="BR259" s="185" t="n"/>
      <c r="BS259" s="119">
        <f>IF(N($H259)&lt;11,"",IF(BM259="","",BM259+31))</f>
        <v/>
      </c>
      <c r="BT259" s="124">
        <f>IF(BS259="","",TODAY()-BS259)</f>
        <v/>
      </c>
      <c r="BU259" s="494" t="n"/>
      <c r="BV259" s="184" t="n"/>
      <c r="BW259" s="184">
        <f>IF(BS259="","SIN ESTADO",IF(BU259&lt;&gt;"","PAGA",IF(BT259&gt;0,"VENCIDA",IF(BT259&gt;=-5,"POR VENCER","AL DÍA"))))</f>
        <v/>
      </c>
      <c r="BX259" s="185" t="n"/>
      <c r="BY259" s="119">
        <f>IF(N($H259)&lt;12,"",IF(BS259="","",BS259+31))</f>
        <v/>
      </c>
      <c r="BZ259" s="124">
        <f>IF(BY259="","",TODAY()-BY259)</f>
        <v/>
      </c>
      <c r="CA259" s="494" t="n"/>
      <c r="CB259" s="184" t="n"/>
      <c r="CC259" s="184">
        <f>IF(BY259="","SIN ESTADO",IF(CA259&lt;&gt;"","PAGA",IF(BZ259&gt;0,"VENCIDA",IF(BZ259&gt;=-5,"POR VENCER","AL DÍA"))))</f>
        <v/>
      </c>
      <c r="CD259" s="185" t="n"/>
      <c r="CE259" s="119">
        <f>IF(N($H259)&lt;13,"",IF(BY259="","",BY259+31))</f>
        <v/>
      </c>
      <c r="CF259" s="124">
        <f>IF(CE259="","",TODAY()-CE259)</f>
        <v/>
      </c>
      <c r="CG259" s="494" t="n"/>
      <c r="CH259" s="184" t="n"/>
      <c r="CI259" s="184">
        <f>IF(CE259="","SIN ESTADO",IF(CG259&lt;&gt;"","PAGA",IF(CF259&gt;0,"VENCIDA",IF(CF259&gt;=-5,"POR VENCER","AL DÍA"))))</f>
        <v/>
      </c>
      <c r="CJ259" s="185" t="n"/>
      <c r="CK259" s="119">
        <f>IF(N($H259)&lt;14,"",IF(CE259="","",CE259+31))</f>
        <v/>
      </c>
      <c r="CL259" s="124">
        <f>IF(CK259="","",TODAY()-CK259)</f>
        <v/>
      </c>
      <c r="CM259" s="494" t="n"/>
      <c r="CN259" s="184" t="n"/>
      <c r="CO259" s="184">
        <f>IF(CK259="","SIN ESTADO",IF(CM259&lt;&gt;"","PAGA",IF(CL259&gt;0,"VENCIDA",IF(CL259&gt;=-5,"POR VENCER","AL DÍA"))))</f>
        <v/>
      </c>
      <c r="CP259" s="185" t="n"/>
      <c r="CQ259" s="119">
        <f>IF(N($H259)&lt;15,"",IF(CK259="","",CK259+31))</f>
        <v/>
      </c>
      <c r="CR259" s="124">
        <f>IF(CQ259="","",TODAY()-CQ259)</f>
        <v/>
      </c>
      <c r="CS259" s="494" t="n"/>
      <c r="CT259" s="184" t="n"/>
      <c r="CU259" s="184">
        <f>IF(CQ259="","SIN ESTADO",IF(CS259&lt;&gt;"","PAGA",IF(CR259&gt;0,"VENCIDA",IF(CR259&gt;=-5,"POR VENCER","AL DÍA"))))</f>
        <v/>
      </c>
      <c r="CV259" s="185" t="n"/>
      <c r="CW259" s="119">
        <f>IF(N($H259)&lt;16,"",IF(CQ259="","",CQ259+31))</f>
        <v/>
      </c>
      <c r="CX259" s="124">
        <f>IF(CW259="","",TODAY()-CW259)</f>
        <v/>
      </c>
      <c r="CY259" s="494" t="n"/>
      <c r="CZ259" s="184" t="n"/>
      <c r="DA259" s="184">
        <f>IF(CW259="","SIN ESTADO",IF(CY259&lt;&gt;"","PAGA",IF(CX259&gt;0,"VENCIDA",IF(CX259&gt;=-5,"POR VENCER","AL DÍA"))))</f>
        <v/>
      </c>
      <c r="DB259" s="185" t="n"/>
      <c r="DC259" s="119">
        <f>IF(N($H259)&lt;17,"",IF(CW259="","",CW259+31))</f>
        <v/>
      </c>
      <c r="DD259" s="124">
        <f>IF(DC259="","",TODAY()-DC259)</f>
        <v/>
      </c>
      <c r="DE259" s="494" t="n"/>
      <c r="DF259" s="184" t="n"/>
      <c r="DG259" s="184">
        <f>IF(DC259="","SIN ESTADO",IF(DE259&lt;&gt;"","PAGA",IF(DD259&gt;0,"VENCIDA",IF(DD259&gt;=-5,"POR VENCER","AL DÍA"))))</f>
        <v/>
      </c>
      <c r="DH259" s="185" t="n"/>
      <c r="DI259" s="119">
        <f>IF(N($H259)&lt;18,"",IF(DC259="","",DC259+31))</f>
        <v/>
      </c>
      <c r="DJ259" s="124">
        <f>IF(DI259="","",TODAY()-DI259)</f>
        <v/>
      </c>
      <c r="DK259" s="494" t="n"/>
      <c r="DL259" s="184" t="n"/>
      <c r="DM259" s="184">
        <f>IF(DI259="","SIN ESTADO",IF(DK259&lt;&gt;"","PAGA",IF(DJ259&gt;0,"VENCIDA",IF(DJ259&gt;=-5,"POR VENCER","AL DÍA"))))</f>
        <v/>
      </c>
      <c r="DN259" s="185" t="n"/>
      <c r="DO259" s="119">
        <f>IF(N($H259)&lt;19,"",IF(DI259="","",DI259+31))</f>
        <v/>
      </c>
      <c r="DP259" s="124">
        <f>IF(DO259="","",TODAY()-DO259)</f>
        <v/>
      </c>
      <c r="DQ259" s="494" t="n"/>
      <c r="DR259" s="184" t="n"/>
      <c r="DS259" s="184">
        <f>IF(DO259="","SIN ESTADO",IF(DQ259&lt;&gt;"","PAGA",IF(DP259&gt;0,"VENCIDA",IF(DP259&gt;=-5,"POR VENCER","AL DÍA"))))</f>
        <v/>
      </c>
      <c r="DT259" s="185" t="n"/>
      <c r="DU259" s="119">
        <f>IF(N($H259)&lt;20,"",IF(DO259="","",DO259+31))</f>
        <v/>
      </c>
      <c r="DV259" s="124">
        <f>IF(DU259="","",TODAY()-DU259)</f>
        <v/>
      </c>
      <c r="DW259" s="494" t="n"/>
      <c r="DX259" s="184" t="n"/>
      <c r="DY259" s="184">
        <f>IF(DU259="","SIN ESTADO",IF(DW259&lt;&gt;"","PAGA",IF(DV259&gt;0,"VENCIDA",IF(DV259&gt;=-5,"POR VENCER","AL DÍA"))))</f>
        <v/>
      </c>
      <c r="DZ259" s="185" t="n"/>
      <c r="EA259" s="119">
        <f>IF(N($H259)&lt;21,"",IF(DU259="","",DU259+31))</f>
        <v/>
      </c>
      <c r="EB259" s="124">
        <f>IF(EA259="","",TODAY()-EA259)</f>
        <v/>
      </c>
      <c r="EC259" s="494" t="n"/>
      <c r="ED259" s="184" t="n"/>
      <c r="EE259" s="184">
        <f>IF(EA259="","SIN ESTADO",IF(EC259&lt;&gt;"","PAGA",IF(EB259&gt;0,"VENCIDA",IF(EB259&gt;=-5,"POR VENCER","AL DÍA"))))</f>
        <v/>
      </c>
      <c r="EF259" s="185" t="n"/>
      <c r="EG259" s="119">
        <f>IF(N($H259)&lt;22,"",IF(EA259="","",EA259+31))</f>
        <v/>
      </c>
      <c r="EH259" s="124">
        <f>IF(EG259="","",TODAY()-EG259)</f>
        <v/>
      </c>
      <c r="EI259" s="494" t="n"/>
      <c r="EJ259" s="184" t="n"/>
      <c r="EK259" s="184">
        <f>IF(EG259="","SIN ESTADO",IF(EI259&lt;&gt;"","PAGA",IF(EH259&gt;0,"VENCIDA",IF(EH259&gt;=-5,"POR VENCER","AL DÍA"))))</f>
        <v/>
      </c>
      <c r="EL259" s="185" t="n"/>
      <c r="EM259" s="119">
        <f>IF(N($H259)&lt;23,"",IF(EG259="","",EG259+31))</f>
        <v/>
      </c>
      <c r="EN259" s="124">
        <f>IF(EM259="","",TODAY()-EM259)</f>
        <v/>
      </c>
      <c r="EO259" s="494" t="n"/>
      <c r="EP259" s="184" t="n"/>
      <c r="EQ259" s="184">
        <f>IF(EM259="","SIN ESTADO",IF(EO259&lt;&gt;"","PAGA",IF(EN259&gt;0,"VENCIDA",IF(EN259&gt;=-5,"POR VENCER","AL DÍA"))))</f>
        <v/>
      </c>
      <c r="ER259" s="185" t="n"/>
      <c r="ES259" s="119">
        <f>IF(N($H259)&lt;24,"",IF(EM259="","",EM259+31))</f>
        <v/>
      </c>
      <c r="ET259" s="124">
        <f>IF(ES259="","",TODAY()-ES259)</f>
        <v/>
      </c>
      <c r="EU259" s="494" t="n"/>
      <c r="EV259" s="184" t="n"/>
      <c r="EW259" s="184">
        <f>IF(ES259="","SIN ESTADO",IF(EU259&lt;&gt;"","PAGA",IF(ET259&gt;0,"VENCIDA",IF(ET259&gt;=-5,"POR VENCER","AL DÍA"))))</f>
        <v/>
      </c>
      <c r="EX259" s="185" t="n"/>
      <c r="EY259" s="119">
        <f>IF(N($H259)&lt;25,"",IF(ES259="","",ES259+31))</f>
        <v/>
      </c>
      <c r="EZ259" s="124">
        <f>IF(EY259="","",TODAY()-EY259)</f>
        <v/>
      </c>
      <c r="FA259" s="494" t="n"/>
      <c r="FB259" s="184" t="n"/>
      <c r="FC259" s="184">
        <f>IF(EY259="","SIN ESTADO",IF(FA259&lt;&gt;"","PAGA",IF(EZ259&gt;0,"VENCIDA",IF(EZ259&gt;=-5,"POR VENCER","AL DÍA"))))</f>
        <v/>
      </c>
      <c r="FD259" s="185" t="n"/>
      <c r="FE259" s="119">
        <f>IF(N($H259)&lt;26,"",IF(EY259="","",EY259+31))</f>
        <v/>
      </c>
      <c r="FF259" s="124">
        <f>IF(FE259="","",TODAY()-FE259)</f>
        <v/>
      </c>
      <c r="FG259" s="494" t="n"/>
      <c r="FH259" s="184" t="n"/>
      <c r="FI259" s="184">
        <f>IF(FE259="","SIN ESTADO",IF(FG259&lt;&gt;"","PAGA",IF(FF259&gt;0,"VENCIDA",IF(FF259&gt;=-5,"POR VENCER","AL DÍA"))))</f>
        <v/>
      </c>
      <c r="FJ259" s="185" t="n"/>
      <c r="FK259" s="119">
        <f>IF(N($H259)&lt;27,"",IF(FE259="","",FE259+31))</f>
        <v/>
      </c>
      <c r="FL259" s="124">
        <f>IF(FK259="","",TODAY()-FK259)</f>
        <v/>
      </c>
      <c r="FM259" s="494" t="n"/>
      <c r="FN259" s="184" t="n"/>
      <c r="FO259" s="184">
        <f>IF(FK259="","SIN ESTADO",IF(FM259&lt;&gt;"","PAGA",IF(FL259&gt;0,"VENCIDA",IF(FL259&gt;=-5,"POR VENCER","AL DÍA"))))</f>
        <v/>
      </c>
      <c r="FP259" s="185" t="n"/>
      <c r="FQ259" s="119">
        <f>IF(N($H259)&lt;28,"",IF(FK259="","",FK259+31))</f>
        <v/>
      </c>
      <c r="FR259" s="124">
        <f>IF(FQ259="","",TODAY()-FQ259)</f>
        <v/>
      </c>
      <c r="FS259" s="494" t="n"/>
      <c r="FT259" s="184" t="n"/>
      <c r="FU259" s="184">
        <f>IF(FQ259="","SIN ESTADO",IF(FS259&lt;&gt;"","PAGA",IF(FR259&gt;0,"VENCIDA",IF(FR259&gt;=-5,"POR VENCER","AL DÍA"))))</f>
        <v/>
      </c>
      <c r="FV259" s="185" t="n"/>
      <c r="FW259" s="119">
        <f>IF(N($H259)&lt;29,"",IF(FQ259="","",FQ259+31))</f>
        <v/>
      </c>
      <c r="FX259" s="124">
        <f>IF(FW259="","",TODAY()-FW259)</f>
        <v/>
      </c>
      <c r="FY259" s="494" t="n"/>
      <c r="FZ259" s="184" t="n"/>
      <c r="GA259" s="184">
        <f>IF(FW259="","SIN ESTADO",IF(FY259&lt;&gt;"","PAGA",IF(FX259&gt;0,"VENCIDA",IF(FX259&gt;=-5,"POR VENCER","AL DÍA"))))</f>
        <v/>
      </c>
      <c r="GB259" s="185" t="n"/>
      <c r="GC259" s="119">
        <f>IF(N($H259)&lt;30,"",IF(FW259="","",FW259+31))</f>
        <v/>
      </c>
      <c r="GD259" s="124">
        <f>IF(GC259="","",TODAY()-GC259)</f>
        <v/>
      </c>
      <c r="GE259" s="494" t="n"/>
      <c r="GF259" s="184" t="n"/>
      <c r="GG259" s="184">
        <f>IF(GC259="","SIN ESTADO",IF(GE259&lt;&gt;"","PAGA",IF(GD259&gt;0,"VENCIDA",IF(GD259&gt;=-5,"POR VENCER","AL DÍA"))))</f>
        <v/>
      </c>
      <c r="GH259" s="185" t="n"/>
      <c r="GI259" s="119">
        <f>IF(N($H259)&lt;31,"",IF(GC259="","",GC259+31))</f>
        <v/>
      </c>
      <c r="GJ259" s="124">
        <f>IF(GI259="","",TODAY()-GI259)</f>
        <v/>
      </c>
      <c r="GK259" s="494" t="n"/>
      <c r="GL259" s="184" t="n"/>
      <c r="GM259" s="184">
        <f>IF(GI259="","SIN ESTADO",IF(GK259&lt;&gt;"","PAGA",IF(GJ259&gt;0,"VENCIDA",IF(GJ259&gt;=-5,"POR VENCER","AL DÍA"))))</f>
        <v/>
      </c>
      <c r="GN259" s="185" t="n"/>
      <c r="GO259" s="119">
        <f>IF(N($H259)&lt;32,"",IF(GI259="","",GI259+31))</f>
        <v/>
      </c>
      <c r="GP259" s="124">
        <f>IF(GO259="","",TODAY()-GO259)</f>
        <v/>
      </c>
      <c r="GQ259" s="494" t="n"/>
      <c r="GR259" s="184" t="n"/>
      <c r="GS259" s="184">
        <f>IF(GO259="","SIN ESTADO",IF(GQ259&lt;&gt;"","PAGA",IF(GP259&gt;0,"VENCIDA",IF(GP259&gt;=-5,"POR VENCER","AL DÍA"))))</f>
        <v/>
      </c>
      <c r="GT259" s="185" t="n"/>
      <c r="GU259" s="119">
        <f>IF(N($H259)&lt;33,"",IF(GO259="","",GO259+31))</f>
        <v/>
      </c>
      <c r="GV259" s="124">
        <f>IF(GU259="","",TODAY()-GU259)</f>
        <v/>
      </c>
      <c r="GW259" s="494" t="n"/>
      <c r="GX259" s="184" t="n"/>
      <c r="GY259" s="184">
        <f>IF(GU259="","SIN ESTADO",IF(GW259&lt;&gt;"","PAGA",IF(GV259&gt;0,"VENCIDA",IF(GV259&gt;=-5,"POR VENCER","AL DÍA"))))</f>
        <v/>
      </c>
      <c r="GZ259" s="185" t="n"/>
      <c r="HA259" s="119">
        <f>IF(N($H259)&lt;34,"",IF(GU259="","",GU259+31))</f>
        <v/>
      </c>
      <c r="HB259" s="124">
        <f>IF(HA259="","",TODAY()-HA259)</f>
        <v/>
      </c>
      <c r="HC259" s="494" t="n"/>
      <c r="HD259" s="184" t="n"/>
      <c r="HE259" s="184">
        <f>IF(HA259="","SIN ESTADO",IF(HC259&lt;&gt;"","PAGA",IF(HB259&gt;0,"VENCIDA",IF(HB259&gt;=-5,"POR VENCER","AL DÍA"))))</f>
        <v/>
      </c>
      <c r="HF259" s="185" t="n"/>
      <c r="HG259" s="119">
        <f>IF(N($H259)&lt;35,"",IF(HA259="","",HA259+31))</f>
        <v/>
      </c>
      <c r="HH259" s="124">
        <f>IF(HG259="","",TODAY()-HG259)</f>
        <v/>
      </c>
      <c r="HI259" s="494" t="n"/>
      <c r="HJ259" s="184" t="n"/>
      <c r="HK259" s="184">
        <f>IF(HG259="","SIN ESTADO",IF(HI259&lt;&gt;"","PAGA",IF(HH259&gt;0,"VENCIDA",IF(HH259&gt;=-5,"POR VENCER","AL DÍA"))))</f>
        <v/>
      </c>
      <c r="HL259" s="168" t="n"/>
      <c r="HM259" s="119">
        <f>IF(N($H259)&lt;36,"",IF(HG259="","",HG259+31))</f>
        <v/>
      </c>
      <c r="HN259" s="124">
        <f>IF(HM259="","",TODAY()-HM259)</f>
        <v/>
      </c>
      <c r="HO259" s="494" t="n"/>
      <c r="HP259" s="184" t="n"/>
      <c r="HQ259" s="184">
        <f>IF(HM259="","SIN ESTADO",IF(HO259&lt;&gt;"","PAGA",IF(HN259&gt;0,"VENCIDA",IF(HN259&gt;=-5,"POR VENCER","AL DÍA"))))</f>
        <v/>
      </c>
      <c r="HR259" s="168" t="n"/>
      <c r="HS259" s="169">
        <f>N259+T259+Z259+AF259+AL259+AR259+AX259+BD259+BJ259+BP259+BV259+CB259+CH259+CN259+CT259+CZ259+DF259+DL259+DR259+DX259+ED259+EJ259+EP259+EV259+FB259+FH259+FN259+FT259+FZ259+GF259+GL259+GR259+GX259+HD259+HJ259+HP259</f>
        <v/>
      </c>
      <c r="HU259" s="170">
        <f>IFERROR(N($J259),0)</f>
        <v/>
      </c>
      <c r="HW259" s="170">
        <f>SUMPRODUCT((MOD(COLUMN($M259:$HR259)-COLUMN($M259),6)=0)*ISNUMBER($M259:$HR259)*($M259:$HR259&gt;=RESUMEN!$C$26)*($M259:$HR259&lt;=RESUMEN!$C$27)*IFERROR(N($N259:$HS259),0))</f>
        <v/>
      </c>
      <c r="HX259" s="170">
        <f>SUMPRODUCT((MOD(COLUMN($M259:$HR259)-COLUMN($M259),6)=0)*ISNUMBER($M259:$HR259)*($M259:$HR259&gt;=RESUMEN!$C$26)*($M259:$HR259&lt;=RESUMEN!$C$27))</f>
        <v/>
      </c>
    </row>
    <row r="260" ht="15.75" customHeight="1" s="506">
      <c r="B260" s="113">
        <f>VENTAS!A259</f>
        <v/>
      </c>
      <c r="C260" s="236">
        <f>VENTAS!B259</f>
        <v/>
      </c>
      <c r="D260" s="53">
        <f>VENTAS!C259</f>
        <v/>
      </c>
      <c r="E260" s="114">
        <f>VENTAS!D259</f>
        <v/>
      </c>
      <c r="F260" s="114">
        <f>VENTAS!J259</f>
        <v/>
      </c>
      <c r="G260" s="494">
        <f>VENTAS!F259</f>
        <v/>
      </c>
      <c r="H260" s="479">
        <f>VENTAS!K259</f>
        <v/>
      </c>
      <c r="I260" s="479">
        <f>VENTAS!M259</f>
        <v/>
      </c>
      <c r="J260" s="184">
        <f>VENTAS!L259</f>
        <v/>
      </c>
      <c r="K260" s="119">
        <f>IF(N($H260)&lt;1,"",$G260+31)</f>
        <v/>
      </c>
      <c r="L260" s="124">
        <f>IF(K260="","",TODAY()-K260)</f>
        <v/>
      </c>
      <c r="M260" s="469" t="n">
        <v>46113</v>
      </c>
      <c r="N260" s="374" t="n">
        <v>993750</v>
      </c>
      <c r="O260" s="184">
        <f>IF(K260="","SIN ESTADO",IF(M260&lt;&gt;"","PAGA",IF(L260&gt;0,"VENCIDA",IF(L260&gt;=-5,"POR VENCER","AL DÍA"))))</f>
        <v/>
      </c>
      <c r="P260" s="185" t="inlineStr">
        <is>
          <t>TRANSFERENCIA</t>
        </is>
      </c>
      <c r="Q260" s="119">
        <f>IF(N($H260)&lt;2,"",IF(K260="","",K260+31))</f>
        <v/>
      </c>
      <c r="R260" s="124">
        <f>IF(Q260="","",TODAY()-Q260)</f>
        <v/>
      </c>
      <c r="S260" s="481" t="n">
        <v>46146</v>
      </c>
      <c r="T260" s="184" t="n">
        <v>993750</v>
      </c>
      <c r="U260" s="184">
        <f>IF(Q260="","SIN ESTADO",IF(S260&lt;&gt;"","PAGA",IF(R260&gt;0,"VENCIDA",IF(R260&gt;=-5,"POR VENCER","AL DÍA"))))</f>
        <v/>
      </c>
      <c r="V260" s="185" t="inlineStr">
        <is>
          <t>TRANSFERENCIA</t>
        </is>
      </c>
      <c r="W260" s="119">
        <f>IF(N($H260)&lt;3,"",IF(Q260="","",Q260+31))</f>
        <v/>
      </c>
      <c r="X260" s="124">
        <f>IF(W260="","",TODAY()-W260)</f>
        <v/>
      </c>
      <c r="Y260" s="470" t="n">
        <v>46179</v>
      </c>
      <c r="Z260" s="184" t="n">
        <v>993750</v>
      </c>
      <c r="AA260" s="184">
        <f>IF(W260="","SIN ESTADO",IF(Y260&lt;&gt;"","PAGA",IF(X260&gt;0,"VENCIDA",IF(X260&gt;=-5,"POR VENCER","AL DÍA"))))</f>
        <v/>
      </c>
      <c r="AB260" s="185" t="inlineStr">
        <is>
          <t>TRANSFERENCIA</t>
        </is>
      </c>
      <c r="AC260" s="119">
        <f>IF(N($H260)&lt;4,"",IF(W260="","",W260+31))</f>
        <v/>
      </c>
      <c r="AD260" s="124">
        <f>IF(AC260="","",TODAY()-AC260)</f>
        <v/>
      </c>
      <c r="AE260" s="494" t="n">
        <v>46206</v>
      </c>
      <c r="AF260" s="184" t="n">
        <v>993750</v>
      </c>
      <c r="AG260" s="184">
        <f>IF(AC260="","SIN ESTADO",IF(AE260&lt;&gt;"","PAGA",IF(AD260&gt;0,"VENCIDA",IF(AD260&gt;=-5,"POR VENCER","AL DÍA"))))</f>
        <v/>
      </c>
      <c r="AH260" s="185" t="inlineStr">
        <is>
          <t>TRANSFERENCIA</t>
        </is>
      </c>
      <c r="AI260" s="119">
        <f>IF(N($H260)&lt;5,"",IF(AC260="","",AC260+31))</f>
        <v/>
      </c>
      <c r="AJ260" s="124">
        <f>IF(AI260="","",TODAY()-AI260)</f>
        <v/>
      </c>
      <c r="AK260" s="494" t="n">
        <v>46240</v>
      </c>
      <c r="AL260" s="184" t="n">
        <v>993750</v>
      </c>
      <c r="AM260" s="184">
        <f>IF(AI260="","SIN ESTADO",IF(AK260&lt;&gt;"","PAGA",IF(AJ260&gt;0,"VENCIDA",IF(AJ260&gt;=-5,"POR VENCER","AL DÍA"))))</f>
        <v/>
      </c>
      <c r="AN260" s="185" t="inlineStr">
        <is>
          <t>TRANSFERENCIA</t>
        </is>
      </c>
      <c r="AO260" s="119">
        <f>IF(N($H260)&lt;6,"",IF(AI260="","",AI260+31))</f>
        <v/>
      </c>
      <c r="AP260" s="124">
        <f>IF(AO260="","",TODAY()-AO260)</f>
        <v/>
      </c>
      <c r="AQ260" s="270" t="n">
        <v>46273</v>
      </c>
      <c r="AR260" s="184" t="n">
        <v>993750</v>
      </c>
      <c r="AS260" s="184">
        <f>IF(AO260="","SIN ESTADO",IF(AQ260&lt;&gt;"","PAGA",IF(AP260&gt;0,"VENCIDA",IF(AP260&gt;=-5,"POR VENCER","AL DÍA"))))</f>
        <v/>
      </c>
      <c r="AT260" s="185" t="inlineStr">
        <is>
          <t>TRANSFERENCIA</t>
        </is>
      </c>
      <c r="AU260" s="119">
        <f>IF(N($H260)&lt;7,"",IF(AO260="","",AO260+31))</f>
        <v/>
      </c>
      <c r="AV260" s="124">
        <f>IF(AU260="","",TODAY()-AU260)</f>
        <v/>
      </c>
      <c r="AW260" s="494" t="n"/>
      <c r="AX260" s="184" t="n"/>
      <c r="AY260" s="184">
        <f>IF(AU260="","SIN ESTADO",IF(AW260&lt;&gt;"","PAGA",IF(AV260&gt;0,"VENCIDA",IF(AV260&gt;=-5,"POR VENCER","AL DÍA"))))</f>
        <v/>
      </c>
      <c r="AZ260" s="185" t="n"/>
      <c r="BA260" s="119">
        <f>IF(N($H260)&lt;8,"",IF(AU260="","",AU260+31))</f>
        <v/>
      </c>
      <c r="BB260" s="124">
        <f>IF(BA260="","",TODAY()-BA260)</f>
        <v/>
      </c>
      <c r="BC260" s="494" t="n"/>
      <c r="BD260" s="184" t="n"/>
      <c r="BE260" s="184">
        <f>IF(BA260="","SIN ESTADO",IF(BC260&lt;&gt;"","PAGA",IF(BB260&gt;0,"VENCIDA",IF(BB260&gt;=-5,"POR VENCER","AL DÍA"))))</f>
        <v/>
      </c>
      <c r="BF260" s="185" t="n"/>
      <c r="BG260" s="119">
        <f>IF(N($H260)&lt;9,"",IF(BA260="","",BA260+31))</f>
        <v/>
      </c>
      <c r="BH260" s="124">
        <f>IF(BG260="","",TODAY()-BG260)</f>
        <v/>
      </c>
      <c r="BI260" s="494" t="n"/>
      <c r="BJ260" s="184" t="n"/>
      <c r="BK260" s="184">
        <f>IF(BG260="","SIN ESTADO",IF(BI260&lt;&gt;"","PAGA",IF(BH260&gt;0,"VENCIDA",IF(BH260&gt;=-5,"POR VENCER","AL DÍA"))))</f>
        <v/>
      </c>
      <c r="BL260" s="185" t="n"/>
      <c r="BM260" s="119">
        <f>IF(N($H260)&lt;10,"",IF(BG260="","",BG260+31))</f>
        <v/>
      </c>
      <c r="BN260" s="124">
        <f>IF(BM260="","",TODAY()-BM260)</f>
        <v/>
      </c>
      <c r="BO260" s="494" t="n"/>
      <c r="BP260" s="184" t="n"/>
      <c r="BQ260" s="184">
        <f>IF(BM260="","SIN ESTADO",IF(BO260&lt;&gt;"","PAGA",IF(BN260&gt;0,"VENCIDA",IF(BN260&gt;=-5,"POR VENCER","AL DÍA"))))</f>
        <v/>
      </c>
      <c r="BR260" s="185" t="n"/>
      <c r="BS260" s="119">
        <f>IF(N($H260)&lt;11,"",IF(BM260="","",BM260+31))</f>
        <v/>
      </c>
      <c r="BT260" s="124">
        <f>IF(BS260="","",TODAY()-BS260)</f>
        <v/>
      </c>
      <c r="BU260" s="494" t="n"/>
      <c r="BV260" s="184" t="n"/>
      <c r="BW260" s="184">
        <f>IF(BS260="","SIN ESTADO",IF(BU260&lt;&gt;"","PAGA",IF(BT260&gt;0,"VENCIDA",IF(BT260&gt;=-5,"POR VENCER","AL DÍA"))))</f>
        <v/>
      </c>
      <c r="BX260" s="185" t="n"/>
      <c r="BY260" s="119">
        <f>IF(N($H260)&lt;12,"",IF(BS260="","",BS260+31))</f>
        <v/>
      </c>
      <c r="BZ260" s="124">
        <f>IF(BY260="","",TODAY()-BY260)</f>
        <v/>
      </c>
      <c r="CA260" s="494" t="n"/>
      <c r="CB260" s="184" t="n"/>
      <c r="CC260" s="184">
        <f>IF(BY260="","SIN ESTADO",IF(CA260&lt;&gt;"","PAGA",IF(BZ260&gt;0,"VENCIDA",IF(BZ260&gt;=-5,"POR VENCER","AL DÍA"))))</f>
        <v/>
      </c>
      <c r="CD260" s="185" t="n"/>
      <c r="CE260" s="119">
        <f>IF(N($H260)&lt;13,"",IF(BY260="","",BY260+31))</f>
        <v/>
      </c>
      <c r="CF260" s="124">
        <f>IF(CE260="","",TODAY()-CE260)</f>
        <v/>
      </c>
      <c r="CG260" s="494" t="n"/>
      <c r="CH260" s="184" t="n"/>
      <c r="CI260" s="184">
        <f>IF(CE260="","SIN ESTADO",IF(CG260&lt;&gt;"","PAGA",IF(CF260&gt;0,"VENCIDA",IF(CF260&gt;=-5,"POR VENCER","AL DÍA"))))</f>
        <v/>
      </c>
      <c r="CJ260" s="185" t="n"/>
      <c r="CK260" s="119">
        <f>IF(N($H260)&lt;14,"",IF(CE260="","",CE260+31))</f>
        <v/>
      </c>
      <c r="CL260" s="124">
        <f>IF(CK260="","",TODAY()-CK260)</f>
        <v/>
      </c>
      <c r="CM260" s="494" t="n"/>
      <c r="CN260" s="184" t="n"/>
      <c r="CO260" s="184">
        <f>IF(CK260="","SIN ESTADO",IF(CM260&lt;&gt;"","PAGA",IF(CL260&gt;0,"VENCIDA",IF(CL260&gt;=-5,"POR VENCER","AL DÍA"))))</f>
        <v/>
      </c>
      <c r="CP260" s="185" t="n"/>
      <c r="CQ260" s="119">
        <f>IF(N($H260)&lt;15,"",IF(CK260="","",CK260+31))</f>
        <v/>
      </c>
      <c r="CR260" s="124">
        <f>IF(CQ260="","",TODAY()-CQ260)</f>
        <v/>
      </c>
      <c r="CS260" s="494" t="n"/>
      <c r="CT260" s="184" t="n"/>
      <c r="CU260" s="184">
        <f>IF(CQ260="","SIN ESTADO",IF(CS260&lt;&gt;"","PAGA",IF(CR260&gt;0,"VENCIDA",IF(CR260&gt;=-5,"POR VENCER","AL DÍA"))))</f>
        <v/>
      </c>
      <c r="CV260" s="185" t="n"/>
      <c r="CW260" s="119">
        <f>IF(N($H260)&lt;16,"",IF(CQ260="","",CQ260+31))</f>
        <v/>
      </c>
      <c r="CX260" s="124">
        <f>IF(CW260="","",TODAY()-CW260)</f>
        <v/>
      </c>
      <c r="CY260" s="494" t="n"/>
      <c r="CZ260" s="184" t="n"/>
      <c r="DA260" s="184">
        <f>IF(CW260="","SIN ESTADO",IF(CY260&lt;&gt;"","PAGA",IF(CX260&gt;0,"VENCIDA",IF(CX260&gt;=-5,"POR VENCER","AL DÍA"))))</f>
        <v/>
      </c>
      <c r="DB260" s="185" t="n"/>
      <c r="DC260" s="119">
        <f>IF(N($H260)&lt;17,"",IF(CW260="","",CW260+31))</f>
        <v/>
      </c>
      <c r="DD260" s="124">
        <f>IF(DC260="","",TODAY()-DC260)</f>
        <v/>
      </c>
      <c r="DE260" s="494" t="n"/>
      <c r="DF260" s="184" t="n"/>
      <c r="DG260" s="184">
        <f>IF(DC260="","SIN ESTADO",IF(DE260&lt;&gt;"","PAGA",IF(DD260&gt;0,"VENCIDA",IF(DD260&gt;=-5,"POR VENCER","AL DÍA"))))</f>
        <v/>
      </c>
      <c r="DH260" s="185" t="n"/>
      <c r="DI260" s="119">
        <f>IF(N($H260)&lt;18,"",IF(DC260="","",DC260+31))</f>
        <v/>
      </c>
      <c r="DJ260" s="124">
        <f>IF(DI260="","",TODAY()-DI260)</f>
        <v/>
      </c>
      <c r="DK260" s="494" t="n"/>
      <c r="DL260" s="184" t="n"/>
      <c r="DM260" s="184">
        <f>IF(DI260="","SIN ESTADO",IF(DK260&lt;&gt;"","PAGA",IF(DJ260&gt;0,"VENCIDA",IF(DJ260&gt;=-5,"POR VENCER","AL DÍA"))))</f>
        <v/>
      </c>
      <c r="DN260" s="185" t="n"/>
      <c r="DO260" s="119">
        <f>IF(N($H260)&lt;19,"",IF(DI260="","",DI260+31))</f>
        <v/>
      </c>
      <c r="DP260" s="124">
        <f>IF(DO260="","",TODAY()-DO260)</f>
        <v/>
      </c>
      <c r="DQ260" s="494" t="n"/>
      <c r="DR260" s="184" t="n"/>
      <c r="DS260" s="184">
        <f>IF(DO260="","SIN ESTADO",IF(DQ260&lt;&gt;"","PAGA",IF(DP260&gt;0,"VENCIDA",IF(DP260&gt;=-5,"POR VENCER","AL DÍA"))))</f>
        <v/>
      </c>
      <c r="DT260" s="185" t="n"/>
      <c r="DU260" s="119">
        <f>IF(N($H260)&lt;20,"",IF(DO260="","",DO260+31))</f>
        <v/>
      </c>
      <c r="DV260" s="124">
        <f>IF(DU260="","",TODAY()-DU260)</f>
        <v/>
      </c>
      <c r="DW260" s="494" t="n"/>
      <c r="DX260" s="184" t="n"/>
      <c r="DY260" s="184">
        <f>IF(DU260="","SIN ESTADO",IF(DW260&lt;&gt;"","PAGA",IF(DV260&gt;0,"VENCIDA",IF(DV260&gt;=-5,"POR VENCER","AL DÍA"))))</f>
        <v/>
      </c>
      <c r="DZ260" s="185" t="n"/>
      <c r="EA260" s="119">
        <f>IF(N($H260)&lt;21,"",IF(DU260="","",DU260+31))</f>
        <v/>
      </c>
      <c r="EB260" s="124">
        <f>IF(EA260="","",TODAY()-EA260)</f>
        <v/>
      </c>
      <c r="EC260" s="494" t="n"/>
      <c r="ED260" s="184" t="n"/>
      <c r="EE260" s="184">
        <f>IF(EA260="","SIN ESTADO",IF(EC260&lt;&gt;"","PAGA",IF(EB260&gt;0,"VENCIDA",IF(EB260&gt;=-5,"POR VENCER","AL DÍA"))))</f>
        <v/>
      </c>
      <c r="EF260" s="185" t="n"/>
      <c r="EG260" s="119">
        <f>IF(N($H260)&lt;22,"",IF(EA260="","",EA260+31))</f>
        <v/>
      </c>
      <c r="EH260" s="124">
        <f>IF(EG260="","",TODAY()-EG260)</f>
        <v/>
      </c>
      <c r="EI260" s="494" t="n"/>
      <c r="EJ260" s="184" t="n"/>
      <c r="EK260" s="184">
        <f>IF(EG260="","SIN ESTADO",IF(EI260&lt;&gt;"","PAGA",IF(EH260&gt;0,"VENCIDA",IF(EH260&gt;=-5,"POR VENCER","AL DÍA"))))</f>
        <v/>
      </c>
      <c r="EL260" s="185" t="n"/>
      <c r="EM260" s="119">
        <f>IF(N($H260)&lt;23,"",IF(EG260="","",EG260+31))</f>
        <v/>
      </c>
      <c r="EN260" s="124">
        <f>IF(EM260="","",TODAY()-EM260)</f>
        <v/>
      </c>
      <c r="EO260" s="494" t="n"/>
      <c r="EP260" s="184" t="n"/>
      <c r="EQ260" s="184">
        <f>IF(EM260="","SIN ESTADO",IF(EO260&lt;&gt;"","PAGA",IF(EN260&gt;0,"VENCIDA",IF(EN260&gt;=-5,"POR VENCER","AL DÍA"))))</f>
        <v/>
      </c>
      <c r="ER260" s="185" t="n"/>
      <c r="ES260" s="119">
        <f>IF(N($H260)&lt;24,"",IF(EM260="","",EM260+31))</f>
        <v/>
      </c>
      <c r="ET260" s="124">
        <f>IF(ES260="","",TODAY()-ES260)</f>
        <v/>
      </c>
      <c r="EU260" s="494" t="n"/>
      <c r="EV260" s="184" t="n"/>
      <c r="EW260" s="184">
        <f>IF(ES260="","SIN ESTADO",IF(EU260&lt;&gt;"","PAGA",IF(ET260&gt;0,"VENCIDA",IF(ET260&gt;=-5,"POR VENCER","AL DÍA"))))</f>
        <v/>
      </c>
      <c r="EX260" s="185" t="n"/>
      <c r="EY260" s="119">
        <f>IF(N($H260)&lt;25,"",IF(ES260="","",ES260+31))</f>
        <v/>
      </c>
      <c r="EZ260" s="124">
        <f>IF(EY260="","",TODAY()-EY260)</f>
        <v/>
      </c>
      <c r="FA260" s="494" t="n"/>
      <c r="FB260" s="184" t="n"/>
      <c r="FC260" s="184">
        <f>IF(EY260="","SIN ESTADO",IF(FA260&lt;&gt;"","PAGA",IF(EZ260&gt;0,"VENCIDA",IF(EZ260&gt;=-5,"POR VENCER","AL DÍA"))))</f>
        <v/>
      </c>
      <c r="FD260" s="185" t="n"/>
      <c r="FE260" s="119">
        <f>IF(N($H260)&lt;26,"",IF(EY260="","",EY260+31))</f>
        <v/>
      </c>
      <c r="FF260" s="124">
        <f>IF(FE260="","",TODAY()-FE260)</f>
        <v/>
      </c>
      <c r="FG260" s="494" t="n"/>
      <c r="FH260" s="184" t="n"/>
      <c r="FI260" s="184">
        <f>IF(FE260="","SIN ESTADO",IF(FG260&lt;&gt;"","PAGA",IF(FF260&gt;0,"VENCIDA",IF(FF260&gt;=-5,"POR VENCER","AL DÍA"))))</f>
        <v/>
      </c>
      <c r="FJ260" s="185" t="n"/>
      <c r="FK260" s="119">
        <f>IF(N($H260)&lt;27,"",IF(FE260="","",FE260+31))</f>
        <v/>
      </c>
      <c r="FL260" s="124">
        <f>IF(FK260="","",TODAY()-FK260)</f>
        <v/>
      </c>
      <c r="FM260" s="494" t="n"/>
      <c r="FN260" s="184" t="n"/>
      <c r="FO260" s="184">
        <f>IF(FK260="","SIN ESTADO",IF(FM260&lt;&gt;"","PAGA",IF(FL260&gt;0,"VENCIDA",IF(FL260&gt;=-5,"POR VENCER","AL DÍA"))))</f>
        <v/>
      </c>
      <c r="FP260" s="185" t="n"/>
      <c r="FQ260" s="119">
        <f>IF(N($H260)&lt;28,"",IF(FK260="","",FK260+31))</f>
        <v/>
      </c>
      <c r="FR260" s="124">
        <f>IF(FQ260="","",TODAY()-FQ260)</f>
        <v/>
      </c>
      <c r="FS260" s="494" t="n"/>
      <c r="FT260" s="184" t="n"/>
      <c r="FU260" s="184">
        <f>IF(FQ260="","SIN ESTADO",IF(FS260&lt;&gt;"","PAGA",IF(FR260&gt;0,"VENCIDA",IF(FR260&gt;=-5,"POR VENCER","AL DÍA"))))</f>
        <v/>
      </c>
      <c r="FV260" s="185" t="n"/>
      <c r="FW260" s="119">
        <f>IF(N($H260)&lt;29,"",IF(FQ260="","",FQ260+31))</f>
        <v/>
      </c>
      <c r="FX260" s="124">
        <f>IF(FW260="","",TODAY()-FW260)</f>
        <v/>
      </c>
      <c r="FY260" s="494" t="n"/>
      <c r="FZ260" s="184" t="n"/>
      <c r="GA260" s="184">
        <f>IF(FW260="","SIN ESTADO",IF(FY260&lt;&gt;"","PAGA",IF(FX260&gt;0,"VENCIDA",IF(FX260&gt;=-5,"POR VENCER","AL DÍA"))))</f>
        <v/>
      </c>
      <c r="GB260" s="185" t="n"/>
      <c r="GC260" s="119">
        <f>IF(N($H260)&lt;30,"",IF(FW260="","",FW260+31))</f>
        <v/>
      </c>
      <c r="GD260" s="124">
        <f>IF(GC260="","",TODAY()-GC260)</f>
        <v/>
      </c>
      <c r="GE260" s="494" t="n"/>
      <c r="GF260" s="184" t="n"/>
      <c r="GG260" s="184">
        <f>IF(GC260="","SIN ESTADO",IF(GE260&lt;&gt;"","PAGA",IF(GD260&gt;0,"VENCIDA",IF(GD260&gt;=-5,"POR VENCER","AL DÍA"))))</f>
        <v/>
      </c>
      <c r="GH260" s="185" t="n"/>
      <c r="GI260" s="119">
        <f>IF(N($H260)&lt;31,"",IF(GC260="","",GC260+31))</f>
        <v/>
      </c>
      <c r="GJ260" s="124">
        <f>IF(GI260="","",TODAY()-GI260)</f>
        <v/>
      </c>
      <c r="GK260" s="494" t="n"/>
      <c r="GL260" s="184" t="n"/>
      <c r="GM260" s="184">
        <f>IF(GI260="","SIN ESTADO",IF(GK260&lt;&gt;"","PAGA",IF(GJ260&gt;0,"VENCIDA",IF(GJ260&gt;=-5,"POR VENCER","AL DÍA"))))</f>
        <v/>
      </c>
      <c r="GN260" s="185" t="n"/>
      <c r="GO260" s="119">
        <f>IF(N($H260)&lt;32,"",IF(GI260="","",GI260+31))</f>
        <v/>
      </c>
      <c r="GP260" s="124">
        <f>IF(GO260="","",TODAY()-GO260)</f>
        <v/>
      </c>
      <c r="GQ260" s="494" t="n"/>
      <c r="GR260" s="184" t="n"/>
      <c r="GS260" s="184">
        <f>IF(GO260="","SIN ESTADO",IF(GQ260&lt;&gt;"","PAGA",IF(GP260&gt;0,"VENCIDA",IF(GP260&gt;=-5,"POR VENCER","AL DÍA"))))</f>
        <v/>
      </c>
      <c r="GT260" s="185" t="n"/>
      <c r="GU260" s="119">
        <f>IF(N($H260)&lt;33,"",IF(GO260="","",GO260+31))</f>
        <v/>
      </c>
      <c r="GV260" s="124">
        <f>IF(GU260="","",TODAY()-GU260)</f>
        <v/>
      </c>
      <c r="GW260" s="494" t="n"/>
      <c r="GX260" s="184" t="n"/>
      <c r="GY260" s="184">
        <f>IF(GU260="","SIN ESTADO",IF(GW260&lt;&gt;"","PAGA",IF(GV260&gt;0,"VENCIDA",IF(GV260&gt;=-5,"POR VENCER","AL DÍA"))))</f>
        <v/>
      </c>
      <c r="GZ260" s="185" t="n"/>
      <c r="HA260" s="119">
        <f>IF(N($H260)&lt;34,"",IF(GU260="","",GU260+31))</f>
        <v/>
      </c>
      <c r="HB260" s="124">
        <f>IF(HA260="","",TODAY()-HA260)</f>
        <v/>
      </c>
      <c r="HC260" s="494" t="n"/>
      <c r="HD260" s="184" t="n"/>
      <c r="HE260" s="184">
        <f>IF(HA260="","SIN ESTADO",IF(HC260&lt;&gt;"","PAGA",IF(HB260&gt;0,"VENCIDA",IF(HB260&gt;=-5,"POR VENCER","AL DÍA"))))</f>
        <v/>
      </c>
      <c r="HF260" s="185" t="n"/>
      <c r="HG260" s="119">
        <f>IF(N($H260)&lt;35,"",IF(HA260="","",HA260+31))</f>
        <v/>
      </c>
      <c r="HH260" s="124">
        <f>IF(HG260="","",TODAY()-HG260)</f>
        <v/>
      </c>
      <c r="HI260" s="494" t="n"/>
      <c r="HJ260" s="184" t="n"/>
      <c r="HK260" s="184">
        <f>IF(HG260="","SIN ESTADO",IF(HI260&lt;&gt;"","PAGA",IF(HH260&gt;0,"VENCIDA",IF(HH260&gt;=-5,"POR VENCER","AL DÍA"))))</f>
        <v/>
      </c>
      <c r="HL260" s="168" t="n"/>
      <c r="HM260" s="119">
        <f>IF(N($H260)&lt;36,"",IF(HG260="","",HG260+31))</f>
        <v/>
      </c>
      <c r="HN260" s="124">
        <f>IF(HM260="","",TODAY()-HM260)</f>
        <v/>
      </c>
      <c r="HO260" s="494" t="n"/>
      <c r="HP260" s="184" t="n"/>
      <c r="HQ260" s="184">
        <f>IF(HM260="","SIN ESTADO",IF(HO260&lt;&gt;"","PAGA",IF(HN260&gt;0,"VENCIDA",IF(HN260&gt;=-5,"POR VENCER","AL DÍA"))))</f>
        <v/>
      </c>
      <c r="HR260" s="168" t="n"/>
      <c r="HS260" s="169">
        <f>N260+T260+Z260+AF260+AL260+AR260+AX260+BD260+BJ260+BP260+BV260+CB260+CH260+CN260+CT260+CZ260+DF260+DL260+DR260+DX260+ED260+EJ260+EP260+EV260+FB260+FH260+FN260+FT260+FZ260+GF260+GL260+GR260+GX260+HD260+HJ260+HP260</f>
        <v/>
      </c>
      <c r="HU260" s="170">
        <f>IFERROR(N($J260),0)</f>
        <v/>
      </c>
      <c r="HW260" s="170">
        <f>SUMPRODUCT((MOD(COLUMN($M260:$HR260)-COLUMN($M260),6)=0)*ISNUMBER($M260:$HR260)*($M260:$HR260&gt;=RESUMEN!$C$26)*($M260:$HR260&lt;=RESUMEN!$C$27)*IFERROR(N($N260:$HS260),0))</f>
        <v/>
      </c>
      <c r="HX260" s="170">
        <f>SUMPRODUCT((MOD(COLUMN($M260:$HR260)-COLUMN($M260),6)=0)*ISNUMBER($M260:$HR260)*($M260:$HR260&gt;=RESUMEN!$C$26)*($M260:$HR260&lt;=RESUMEN!$C$27))</f>
        <v/>
      </c>
    </row>
    <row r="261" ht="15.75" customHeight="1" s="506">
      <c r="B261" s="113">
        <f>VENTAS!A260</f>
        <v/>
      </c>
      <c r="C261" s="236">
        <f>VENTAS!B260</f>
        <v/>
      </c>
      <c r="D261" s="53">
        <f>VENTAS!C260</f>
        <v/>
      </c>
      <c r="E261" s="114">
        <f>VENTAS!D260</f>
        <v/>
      </c>
      <c r="F261" s="114">
        <f>VENTAS!J260</f>
        <v/>
      </c>
      <c r="G261" s="494">
        <f>VENTAS!F260</f>
        <v/>
      </c>
      <c r="H261" s="479">
        <f>VENTAS!K260</f>
        <v/>
      </c>
      <c r="I261" s="479">
        <f>VENTAS!M260</f>
        <v/>
      </c>
      <c r="J261" s="184">
        <f>VENTAS!L260</f>
        <v/>
      </c>
      <c r="K261" s="119" t="n"/>
      <c r="L261" s="124" t="n"/>
      <c r="M261" s="469" t="n"/>
      <c r="N261" s="374" t="n"/>
      <c r="O261" s="184" t="n"/>
      <c r="P261" s="185" t="n"/>
      <c r="Q261" s="119" t="n"/>
      <c r="R261" s="124" t="n"/>
      <c r="S261" s="470" t="n"/>
      <c r="T261" s="184" t="n"/>
      <c r="U261" s="184" t="n"/>
      <c r="V261" s="185" t="n"/>
      <c r="W261" s="119" t="n"/>
      <c r="X261" s="124" t="n"/>
      <c r="Y261" s="471" t="n"/>
      <c r="Z261" s="184" t="n"/>
      <c r="AA261" s="184" t="n"/>
      <c r="AB261" s="185" t="n"/>
      <c r="AC261" s="119" t="n"/>
      <c r="AD261" s="124" t="n"/>
      <c r="AE261" s="494" t="n"/>
      <c r="AF261" s="184" t="n"/>
      <c r="AG261" s="184" t="n"/>
      <c r="AH261" s="185" t="n"/>
      <c r="AI261" s="119" t="n"/>
      <c r="AJ261" s="124" t="n"/>
      <c r="AK261" s="494" t="n"/>
      <c r="AL261" s="184" t="n"/>
      <c r="AM261" s="184" t="n"/>
      <c r="AN261" s="185" t="n"/>
      <c r="AO261" s="119" t="n"/>
      <c r="AP261" s="124" t="n"/>
      <c r="AQ261" s="270" t="n"/>
      <c r="AR261" s="184" t="n"/>
      <c r="AS261" s="184" t="n"/>
      <c r="AT261" s="185" t="n"/>
      <c r="AU261" s="119" t="n"/>
      <c r="AV261" s="124" t="n"/>
      <c r="AW261" s="494" t="n"/>
      <c r="AX261" s="184" t="n"/>
      <c r="AY261" s="184" t="n"/>
      <c r="AZ261" s="185" t="n"/>
      <c r="BA261" s="119">
        <f>IF(N($H261)&lt;8,"",IF(AU261="","",AU261+31))</f>
        <v/>
      </c>
      <c r="BB261" s="124">
        <f>IF(BA261="","",TODAY()-BA261)</f>
        <v/>
      </c>
      <c r="BC261" s="494" t="n"/>
      <c r="BD261" s="184" t="n"/>
      <c r="BE261" s="184">
        <f>IF(BA261="","SIN ESTADO",IF(BC261&lt;&gt;"","PAGA",IF(BB261&gt;0,"VENCIDA",IF(BB261&gt;=-5,"POR VENCER","AL DÍA"))))</f>
        <v/>
      </c>
      <c r="BF261" s="185" t="n"/>
      <c r="BG261" s="119">
        <f>IF(N($H261)&lt;9,"",IF(BA261="","",BA261+31))</f>
        <v/>
      </c>
      <c r="BH261" s="124">
        <f>IF(BG261="","",TODAY()-BG261)</f>
        <v/>
      </c>
      <c r="BI261" s="494" t="n"/>
      <c r="BJ261" s="184" t="n"/>
      <c r="BK261" s="184">
        <f>IF(BG261="","SIN ESTADO",IF(BI261&lt;&gt;"","PAGA",IF(BH261&gt;0,"VENCIDA",IF(BH261&gt;=-5,"POR VENCER","AL DÍA"))))</f>
        <v/>
      </c>
      <c r="BL261" s="185" t="n"/>
      <c r="BM261" s="119">
        <f>IF(N($H261)&lt;10,"",IF(BG261="","",BG261+31))</f>
        <v/>
      </c>
      <c r="BN261" s="124">
        <f>IF(BM261="","",TODAY()-BM261)</f>
        <v/>
      </c>
      <c r="BO261" s="494" t="n"/>
      <c r="BP261" s="184" t="n"/>
      <c r="BQ261" s="184">
        <f>IF(BM261="","SIN ESTADO",IF(BO261&lt;&gt;"","PAGA",IF(BN261&gt;0,"VENCIDA",IF(BN261&gt;=-5,"POR VENCER","AL DÍA"))))</f>
        <v/>
      </c>
      <c r="BR261" s="185" t="n"/>
      <c r="BS261" s="119">
        <f>IF(N($H261)&lt;11,"",IF(BM261="","",BM261+31))</f>
        <v/>
      </c>
      <c r="BT261" s="124">
        <f>IF(BS261="","",TODAY()-BS261)</f>
        <v/>
      </c>
      <c r="BU261" s="494" t="n"/>
      <c r="BV261" s="184" t="n"/>
      <c r="BW261" s="184">
        <f>IF(BS261="","SIN ESTADO",IF(BU261&lt;&gt;"","PAGA",IF(BT261&gt;0,"VENCIDA",IF(BT261&gt;=-5,"POR VENCER","AL DÍA"))))</f>
        <v/>
      </c>
      <c r="BX261" s="185" t="n"/>
      <c r="BY261" s="119">
        <f>IF(N($H261)&lt;12,"",IF(BS261="","",BS261+31))</f>
        <v/>
      </c>
      <c r="BZ261" s="124">
        <f>IF(BY261="","",TODAY()-BY261)</f>
        <v/>
      </c>
      <c r="CA261" s="494" t="n"/>
      <c r="CB261" s="184" t="n"/>
      <c r="CC261" s="184">
        <f>IF(BY261="","SIN ESTADO",IF(CA261&lt;&gt;"","PAGA",IF(BZ261&gt;0,"VENCIDA",IF(BZ261&gt;=-5,"POR VENCER","AL DÍA"))))</f>
        <v/>
      </c>
      <c r="CD261" s="185" t="n"/>
      <c r="CE261" s="119">
        <f>IF(N($H261)&lt;13,"",IF(BY261="","",BY261+31))</f>
        <v/>
      </c>
      <c r="CF261" s="124">
        <f>IF(CE261="","",TODAY()-CE261)</f>
        <v/>
      </c>
      <c r="CG261" s="494" t="n"/>
      <c r="CH261" s="184" t="n"/>
      <c r="CI261" s="184">
        <f>IF(CE261="","SIN ESTADO",IF(CG261&lt;&gt;"","PAGA",IF(CF261&gt;0,"VENCIDA",IF(CF261&gt;=-5,"POR VENCER","AL DÍA"))))</f>
        <v/>
      </c>
      <c r="CJ261" s="185" t="n"/>
      <c r="CK261" s="119">
        <f>IF(N($H261)&lt;14,"",IF(CE261="","",CE261+31))</f>
        <v/>
      </c>
      <c r="CL261" s="124">
        <f>IF(CK261="","",TODAY()-CK261)</f>
        <v/>
      </c>
      <c r="CM261" s="494" t="n"/>
      <c r="CN261" s="184" t="n"/>
      <c r="CO261" s="184">
        <f>IF(CK261="","SIN ESTADO",IF(CM261&lt;&gt;"","PAGA",IF(CL261&gt;0,"VENCIDA",IF(CL261&gt;=-5,"POR VENCER","AL DÍA"))))</f>
        <v/>
      </c>
      <c r="CP261" s="185" t="n"/>
      <c r="CQ261" s="119">
        <f>IF(N($H261)&lt;15,"",IF(CK261="","",CK261+31))</f>
        <v/>
      </c>
      <c r="CR261" s="124">
        <f>IF(CQ261="","",TODAY()-CQ261)</f>
        <v/>
      </c>
      <c r="CS261" s="494" t="n"/>
      <c r="CT261" s="184" t="n"/>
      <c r="CU261" s="184">
        <f>IF(CQ261="","SIN ESTADO",IF(CS261&lt;&gt;"","PAGA",IF(CR261&gt;0,"VENCIDA",IF(CR261&gt;=-5,"POR VENCER","AL DÍA"))))</f>
        <v/>
      </c>
      <c r="CV261" s="185" t="n"/>
      <c r="CW261" s="119">
        <f>IF(N($H261)&lt;16,"",IF(CQ261="","",CQ261+31))</f>
        <v/>
      </c>
      <c r="CX261" s="124">
        <f>IF(CW261="","",TODAY()-CW261)</f>
        <v/>
      </c>
      <c r="CY261" s="494" t="n"/>
      <c r="CZ261" s="184" t="n"/>
      <c r="DA261" s="184">
        <f>IF(CW261="","SIN ESTADO",IF(CY261&lt;&gt;"","PAGA",IF(CX261&gt;0,"VENCIDA",IF(CX261&gt;=-5,"POR VENCER","AL DÍA"))))</f>
        <v/>
      </c>
      <c r="DB261" s="185" t="n"/>
      <c r="DC261" s="119">
        <f>IF(N($H261)&lt;17,"",IF(CW261="","",CW261+31))</f>
        <v/>
      </c>
      <c r="DD261" s="124">
        <f>IF(DC261="","",TODAY()-DC261)</f>
        <v/>
      </c>
      <c r="DE261" s="494" t="n"/>
      <c r="DF261" s="184" t="n"/>
      <c r="DG261" s="184">
        <f>IF(DC261="","SIN ESTADO",IF(DE261&lt;&gt;"","PAGA",IF(DD261&gt;0,"VENCIDA",IF(DD261&gt;=-5,"POR VENCER","AL DÍA"))))</f>
        <v/>
      </c>
      <c r="DH261" s="185" t="n"/>
      <c r="DI261" s="119">
        <f>IF(N($H261)&lt;18,"",IF(DC261="","",DC261+31))</f>
        <v/>
      </c>
      <c r="DJ261" s="124">
        <f>IF(DI261="","",TODAY()-DI261)</f>
        <v/>
      </c>
      <c r="DK261" s="494" t="n"/>
      <c r="DL261" s="184" t="n"/>
      <c r="DM261" s="184">
        <f>IF(DI261="","SIN ESTADO",IF(DK261&lt;&gt;"","PAGA",IF(DJ261&gt;0,"VENCIDA",IF(DJ261&gt;=-5,"POR VENCER","AL DÍA"))))</f>
        <v/>
      </c>
      <c r="DN261" s="185" t="n"/>
      <c r="DO261" s="119">
        <f>IF(N($H261)&lt;19,"",IF(DI261="","",DI261+31))</f>
        <v/>
      </c>
      <c r="DP261" s="124">
        <f>IF(DO261="","",TODAY()-DO261)</f>
        <v/>
      </c>
      <c r="DQ261" s="494" t="n"/>
      <c r="DR261" s="184" t="n"/>
      <c r="DS261" s="184">
        <f>IF(DO261="","SIN ESTADO",IF(DQ261&lt;&gt;"","PAGA",IF(DP261&gt;0,"VENCIDA",IF(DP261&gt;=-5,"POR VENCER","AL DÍA"))))</f>
        <v/>
      </c>
      <c r="DT261" s="185" t="n"/>
      <c r="DU261" s="119">
        <f>IF(N($H261)&lt;20,"",IF(DO261="","",DO261+31))</f>
        <v/>
      </c>
      <c r="DV261" s="124">
        <f>IF(DU261="","",TODAY()-DU261)</f>
        <v/>
      </c>
      <c r="DW261" s="494" t="n"/>
      <c r="DX261" s="184" t="n"/>
      <c r="DY261" s="184">
        <f>IF(DU261="","SIN ESTADO",IF(DW261&lt;&gt;"","PAGA",IF(DV261&gt;0,"VENCIDA",IF(DV261&gt;=-5,"POR VENCER","AL DÍA"))))</f>
        <v/>
      </c>
      <c r="DZ261" s="185" t="n"/>
      <c r="EA261" s="119">
        <f>IF(N($H261)&lt;21,"",IF(DU261="","",DU261+31))</f>
        <v/>
      </c>
      <c r="EB261" s="124">
        <f>IF(EA261="","",TODAY()-EA261)</f>
        <v/>
      </c>
      <c r="EC261" s="494" t="n"/>
      <c r="ED261" s="184" t="n"/>
      <c r="EE261" s="184">
        <f>IF(EA261="","SIN ESTADO",IF(EC261&lt;&gt;"","PAGA",IF(EB261&gt;0,"VENCIDA",IF(EB261&gt;=-5,"POR VENCER","AL DÍA"))))</f>
        <v/>
      </c>
      <c r="EF261" s="185" t="n"/>
      <c r="EG261" s="119">
        <f>IF(N($H261)&lt;22,"",IF(EA261="","",EA261+31))</f>
        <v/>
      </c>
      <c r="EH261" s="124">
        <f>IF(EG261="","",TODAY()-EG261)</f>
        <v/>
      </c>
      <c r="EI261" s="494" t="n"/>
      <c r="EJ261" s="184" t="n"/>
      <c r="EK261" s="184">
        <f>IF(EG261="","SIN ESTADO",IF(EI261&lt;&gt;"","PAGA",IF(EH261&gt;0,"VENCIDA",IF(EH261&gt;=-5,"POR VENCER","AL DÍA"))))</f>
        <v/>
      </c>
      <c r="EL261" s="185" t="n"/>
      <c r="EM261" s="119">
        <f>IF(N($H261)&lt;23,"",IF(EG261="","",EG261+31))</f>
        <v/>
      </c>
      <c r="EN261" s="124">
        <f>IF(EM261="","",TODAY()-EM261)</f>
        <v/>
      </c>
      <c r="EO261" s="494" t="n"/>
      <c r="EP261" s="184" t="n"/>
      <c r="EQ261" s="184">
        <f>IF(EM261="","SIN ESTADO",IF(EO261&lt;&gt;"","PAGA",IF(EN261&gt;0,"VENCIDA",IF(EN261&gt;=-5,"POR VENCER","AL DÍA"))))</f>
        <v/>
      </c>
      <c r="ER261" s="185" t="n"/>
      <c r="ES261" s="119">
        <f>IF(N($H261)&lt;24,"",IF(EM261="","",EM261+31))</f>
        <v/>
      </c>
      <c r="ET261" s="124">
        <f>IF(ES261="","",TODAY()-ES261)</f>
        <v/>
      </c>
      <c r="EU261" s="494" t="n"/>
      <c r="EV261" s="184" t="n"/>
      <c r="EW261" s="184">
        <f>IF(ES261="","SIN ESTADO",IF(EU261&lt;&gt;"","PAGA",IF(ET261&gt;0,"VENCIDA",IF(ET261&gt;=-5,"POR VENCER","AL DÍA"))))</f>
        <v/>
      </c>
      <c r="EX261" s="185" t="n"/>
      <c r="EY261" s="119">
        <f>IF(N($H261)&lt;25,"",IF(ES261="","",ES261+31))</f>
        <v/>
      </c>
      <c r="EZ261" s="124">
        <f>IF(EY261="","",TODAY()-EY261)</f>
        <v/>
      </c>
      <c r="FA261" s="494" t="n"/>
      <c r="FB261" s="184" t="n"/>
      <c r="FC261" s="184">
        <f>IF(EY261="","SIN ESTADO",IF(FA261&lt;&gt;"","PAGA",IF(EZ261&gt;0,"VENCIDA",IF(EZ261&gt;=-5,"POR VENCER","AL DÍA"))))</f>
        <v/>
      </c>
      <c r="FD261" s="185" t="n"/>
      <c r="FE261" s="119">
        <f>IF(N($H261)&lt;26,"",IF(EY261="","",EY261+31))</f>
        <v/>
      </c>
      <c r="FF261" s="124">
        <f>IF(FE261="","",TODAY()-FE261)</f>
        <v/>
      </c>
      <c r="FG261" s="494" t="n"/>
      <c r="FH261" s="184" t="n"/>
      <c r="FI261" s="184">
        <f>IF(FE261="","SIN ESTADO",IF(FG261&lt;&gt;"","PAGA",IF(FF261&gt;0,"VENCIDA",IF(FF261&gt;=-5,"POR VENCER","AL DÍA"))))</f>
        <v/>
      </c>
      <c r="FJ261" s="185" t="n"/>
      <c r="FK261" s="119">
        <f>IF(N($H261)&lt;27,"",IF(FE261="","",FE261+31))</f>
        <v/>
      </c>
      <c r="FL261" s="124">
        <f>IF(FK261="","",TODAY()-FK261)</f>
        <v/>
      </c>
      <c r="FM261" s="494" t="n"/>
      <c r="FN261" s="184" t="n"/>
      <c r="FO261" s="184">
        <f>IF(FK261="","SIN ESTADO",IF(FM261&lt;&gt;"","PAGA",IF(FL261&gt;0,"VENCIDA",IF(FL261&gt;=-5,"POR VENCER","AL DÍA"))))</f>
        <v/>
      </c>
      <c r="FP261" s="185" t="n"/>
      <c r="FQ261" s="119">
        <f>IF(N($H261)&lt;28,"",IF(FK261="","",FK261+31))</f>
        <v/>
      </c>
      <c r="FR261" s="124">
        <f>IF(FQ261="","",TODAY()-FQ261)</f>
        <v/>
      </c>
      <c r="FS261" s="494" t="n"/>
      <c r="FT261" s="184" t="n"/>
      <c r="FU261" s="184">
        <f>IF(FQ261="","SIN ESTADO",IF(FS261&lt;&gt;"","PAGA",IF(FR261&gt;0,"VENCIDA",IF(FR261&gt;=-5,"POR VENCER","AL DÍA"))))</f>
        <v/>
      </c>
      <c r="FV261" s="185" t="n"/>
      <c r="FW261" s="119">
        <f>IF(N($H261)&lt;29,"",IF(FQ261="","",FQ261+31))</f>
        <v/>
      </c>
      <c r="FX261" s="124">
        <f>IF(FW261="","",TODAY()-FW261)</f>
        <v/>
      </c>
      <c r="FY261" s="494" t="n"/>
      <c r="FZ261" s="184" t="n"/>
      <c r="GA261" s="184">
        <f>IF(FW261="","SIN ESTADO",IF(FY261&lt;&gt;"","PAGA",IF(FX261&gt;0,"VENCIDA",IF(FX261&gt;=-5,"POR VENCER","AL DÍA"))))</f>
        <v/>
      </c>
      <c r="GB261" s="185" t="n"/>
      <c r="GC261" s="119">
        <f>IF(N($H261)&lt;30,"",IF(FW261="","",FW261+31))</f>
        <v/>
      </c>
      <c r="GD261" s="124">
        <f>IF(GC261="","",TODAY()-GC261)</f>
        <v/>
      </c>
      <c r="GE261" s="494" t="n"/>
      <c r="GF261" s="184" t="n"/>
      <c r="GG261" s="184">
        <f>IF(GC261="","SIN ESTADO",IF(GE261&lt;&gt;"","PAGA",IF(GD261&gt;0,"VENCIDA",IF(GD261&gt;=-5,"POR VENCER","AL DÍA"))))</f>
        <v/>
      </c>
      <c r="GH261" s="185" t="n"/>
      <c r="GI261" s="119">
        <f>IF(N($H261)&lt;31,"",IF(GC261="","",GC261+31))</f>
        <v/>
      </c>
      <c r="GJ261" s="124">
        <f>IF(GI261="","",TODAY()-GI261)</f>
        <v/>
      </c>
      <c r="GK261" s="494" t="n"/>
      <c r="GL261" s="184" t="n"/>
      <c r="GM261" s="184">
        <f>IF(GI261="","SIN ESTADO",IF(GK261&lt;&gt;"","PAGA",IF(GJ261&gt;0,"VENCIDA",IF(GJ261&gt;=-5,"POR VENCER","AL DÍA"))))</f>
        <v/>
      </c>
      <c r="GN261" s="185" t="n"/>
      <c r="GO261" s="119">
        <f>IF(N($H261)&lt;32,"",IF(GI261="","",GI261+31))</f>
        <v/>
      </c>
      <c r="GP261" s="124">
        <f>IF(GO261="","",TODAY()-GO261)</f>
        <v/>
      </c>
      <c r="GQ261" s="494" t="n"/>
      <c r="GR261" s="184" t="n"/>
      <c r="GS261" s="184">
        <f>IF(GO261="","SIN ESTADO",IF(GQ261&lt;&gt;"","PAGA",IF(GP261&gt;0,"VENCIDA",IF(GP261&gt;=-5,"POR VENCER","AL DÍA"))))</f>
        <v/>
      </c>
      <c r="GT261" s="185" t="n"/>
      <c r="GU261" s="119">
        <f>IF(N($H261)&lt;33,"",IF(GO261="","",GO261+31))</f>
        <v/>
      </c>
      <c r="GV261" s="124">
        <f>IF(GU261="","",TODAY()-GU261)</f>
        <v/>
      </c>
      <c r="GW261" s="494" t="n"/>
      <c r="GX261" s="184" t="n"/>
      <c r="GY261" s="184">
        <f>IF(GU261="","SIN ESTADO",IF(GW261&lt;&gt;"","PAGA",IF(GV261&gt;0,"VENCIDA",IF(GV261&gt;=-5,"POR VENCER","AL DÍA"))))</f>
        <v/>
      </c>
      <c r="GZ261" s="185" t="n"/>
      <c r="HA261" s="119">
        <f>IF(N($H261)&lt;34,"",IF(GU261="","",GU261+31))</f>
        <v/>
      </c>
      <c r="HB261" s="124">
        <f>IF(HA261="","",TODAY()-HA261)</f>
        <v/>
      </c>
      <c r="HC261" s="494" t="n"/>
      <c r="HD261" s="184" t="n"/>
      <c r="HE261" s="184">
        <f>IF(HA261="","SIN ESTADO",IF(HC261&lt;&gt;"","PAGA",IF(HB261&gt;0,"VENCIDA",IF(HB261&gt;=-5,"POR VENCER","AL DÍA"))))</f>
        <v/>
      </c>
      <c r="HF261" s="185" t="n"/>
      <c r="HG261" s="119">
        <f>IF(N($H261)&lt;35,"",IF(HA261="","",HA261+31))</f>
        <v/>
      </c>
      <c r="HH261" s="124">
        <f>IF(HG261="","",TODAY()-HG261)</f>
        <v/>
      </c>
      <c r="HI261" s="494" t="n"/>
      <c r="HJ261" s="184" t="n"/>
      <c r="HK261" s="184">
        <f>IF(HG261="","SIN ESTADO",IF(HI261&lt;&gt;"","PAGA",IF(HH261&gt;0,"VENCIDA",IF(HH261&gt;=-5,"POR VENCER","AL DÍA"))))</f>
        <v/>
      </c>
      <c r="HL261" s="168" t="n"/>
      <c r="HM261" s="119">
        <f>IF(N($H261)&lt;36,"",IF(HG261="","",HG261+31))</f>
        <v/>
      </c>
      <c r="HN261" s="124">
        <f>IF(HM261="","",TODAY()-HM261)</f>
        <v/>
      </c>
      <c r="HO261" s="494" t="n"/>
      <c r="HP261" s="184" t="n"/>
      <c r="HQ261" s="184">
        <f>IF(HM261="","SIN ESTADO",IF(HO261&lt;&gt;"","PAGA",IF(HN261&gt;0,"VENCIDA",IF(HN261&gt;=-5,"POR VENCER","AL DÍA"))))</f>
        <v/>
      </c>
      <c r="HR261" s="168" t="n"/>
      <c r="HS261" s="169">
        <f>N261+T261+Z261+AF261+AL261+AR261+AX261+BD261+BJ261+BP261+BV261+CB261+CH261+CN261+CT261+CZ261+DF261+DL261+DR261+DX261+ED261+EJ261+EP261+EV261+FB261+FH261+FN261+FT261+FZ261+GF261+GL261+GR261+GX261+HD261+HJ261+HP261</f>
        <v/>
      </c>
      <c r="HU261" s="170">
        <f>IFERROR(N($J261),0)</f>
        <v/>
      </c>
      <c r="HW261" s="170">
        <f>SUMPRODUCT((MOD(COLUMN($M261:$HR261)-COLUMN($M261),6)=0)*ISNUMBER($M261:$HR261)*($M261:$HR261&gt;=RESUMEN!$C$26)*($M261:$HR261&lt;=RESUMEN!$C$27)*IFERROR(N($N261:$HS261),0))</f>
        <v/>
      </c>
      <c r="HX261" s="170">
        <f>SUMPRODUCT((MOD(COLUMN($M261:$HR261)-COLUMN($M261),6)=0)*ISNUMBER($M261:$HR261)*($M261:$HR261&gt;=RESUMEN!$C$26)*($M261:$HR261&lt;=RESUMEN!$C$27))</f>
        <v/>
      </c>
    </row>
    <row r="262" ht="15.75" customHeight="1" s="506">
      <c r="B262" s="113">
        <f>VENTAS!A261</f>
        <v/>
      </c>
      <c r="C262" s="236">
        <f>VENTAS!B261</f>
        <v/>
      </c>
      <c r="D262" s="53">
        <f>VENTAS!C261</f>
        <v/>
      </c>
      <c r="E262" s="114">
        <f>VENTAS!D261</f>
        <v/>
      </c>
      <c r="F262" s="114">
        <f>VENTAS!J261</f>
        <v/>
      </c>
      <c r="G262" s="494">
        <f>VENTAS!F261</f>
        <v/>
      </c>
      <c r="H262" s="479">
        <f>VENTAS!K261</f>
        <v/>
      </c>
      <c r="I262" s="479">
        <f>VENTAS!M261</f>
        <v/>
      </c>
      <c r="J262" s="184">
        <f>VENTAS!L261</f>
        <v/>
      </c>
      <c r="K262" s="119" t="n"/>
      <c r="L262" s="124" t="n"/>
      <c r="M262" s="469" t="n"/>
      <c r="N262" s="374" t="n"/>
      <c r="O262" s="184" t="n"/>
      <c r="P262" s="185" t="n"/>
      <c r="Q262" s="119" t="n"/>
      <c r="R262" s="124" t="n"/>
      <c r="S262" s="470" t="n"/>
      <c r="T262" s="184" t="n"/>
      <c r="U262" s="184" t="n"/>
      <c r="V262" s="185" t="n"/>
      <c r="W262" s="119" t="n"/>
      <c r="X262" s="124" t="n"/>
      <c r="Y262" s="471" t="n"/>
      <c r="Z262" s="184" t="n"/>
      <c r="AA262" s="184" t="n"/>
      <c r="AB262" s="185" t="n"/>
      <c r="AC262" s="119" t="n"/>
      <c r="AD262" s="124" t="n"/>
      <c r="AE262" s="494" t="n"/>
      <c r="AF262" s="184" t="n"/>
      <c r="AG262" s="184" t="n"/>
      <c r="AH262" s="185" t="n"/>
      <c r="AI262" s="119" t="n"/>
      <c r="AJ262" s="124" t="n"/>
      <c r="AK262" s="494" t="n"/>
      <c r="AL262" s="184" t="n"/>
      <c r="AM262" s="184" t="n"/>
      <c r="AN262" s="185" t="n"/>
      <c r="AO262" s="119" t="n"/>
      <c r="AP262" s="124" t="n"/>
      <c r="AQ262" s="270" t="n"/>
      <c r="AR262" s="184" t="n"/>
      <c r="AS262" s="184" t="n"/>
      <c r="AT262" s="185" t="n"/>
      <c r="AU262" s="119" t="n"/>
      <c r="AV262" s="124" t="n"/>
      <c r="AW262" s="494" t="n"/>
      <c r="AX262" s="184" t="n"/>
      <c r="AY262" s="184" t="n"/>
      <c r="AZ262" s="185" t="n"/>
      <c r="BA262" s="119">
        <f>IF(N($H262)&lt;8,"",IF(AU262="","",AU262+31))</f>
        <v/>
      </c>
      <c r="BB262" s="124">
        <f>IF(BA262="","",TODAY()-BA262)</f>
        <v/>
      </c>
      <c r="BC262" s="494" t="n"/>
      <c r="BD262" s="184" t="n"/>
      <c r="BE262" s="184">
        <f>IF(BA262="","SIN ESTADO",IF(BC262&lt;&gt;"","PAGA",IF(BB262&gt;0,"VENCIDA",IF(BB262&gt;=-5,"POR VENCER","AL DÍA"))))</f>
        <v/>
      </c>
      <c r="BF262" s="185" t="n"/>
      <c r="BG262" s="119">
        <f>IF(N($H262)&lt;9,"",IF(BA262="","",BA262+31))</f>
        <v/>
      </c>
      <c r="BH262" s="124">
        <f>IF(BG262="","",TODAY()-BG262)</f>
        <v/>
      </c>
      <c r="BI262" s="494" t="n"/>
      <c r="BJ262" s="184" t="n"/>
      <c r="BK262" s="184">
        <f>IF(BG262="","SIN ESTADO",IF(BI262&lt;&gt;"","PAGA",IF(BH262&gt;0,"VENCIDA",IF(BH262&gt;=-5,"POR VENCER","AL DÍA"))))</f>
        <v/>
      </c>
      <c r="BL262" s="185" t="n"/>
      <c r="BM262" s="119">
        <f>IF(N($H262)&lt;10,"",IF(BG262="","",BG262+31))</f>
        <v/>
      </c>
      <c r="BN262" s="124">
        <f>IF(BM262="","",TODAY()-BM262)</f>
        <v/>
      </c>
      <c r="BO262" s="494" t="n"/>
      <c r="BP262" s="184" t="n"/>
      <c r="BQ262" s="184">
        <f>IF(BM262="","SIN ESTADO",IF(BO262&lt;&gt;"","PAGA",IF(BN262&gt;0,"VENCIDA",IF(BN262&gt;=-5,"POR VENCER","AL DÍA"))))</f>
        <v/>
      </c>
      <c r="BR262" s="185" t="n"/>
      <c r="BS262" s="119">
        <f>IF(N($H262)&lt;11,"",IF(BM262="","",BM262+31))</f>
        <v/>
      </c>
      <c r="BT262" s="124">
        <f>IF(BS262="","",TODAY()-BS262)</f>
        <v/>
      </c>
      <c r="BU262" s="494" t="n"/>
      <c r="BV262" s="184" t="n"/>
      <c r="BW262" s="184">
        <f>IF(BS262="","SIN ESTADO",IF(BU262&lt;&gt;"","PAGA",IF(BT262&gt;0,"VENCIDA",IF(BT262&gt;=-5,"POR VENCER","AL DÍA"))))</f>
        <v/>
      </c>
      <c r="BX262" s="185" t="n"/>
      <c r="BY262" s="119">
        <f>IF(N($H262)&lt;12,"",IF(BS262="","",BS262+31))</f>
        <v/>
      </c>
      <c r="BZ262" s="124">
        <f>IF(BY262="","",TODAY()-BY262)</f>
        <v/>
      </c>
      <c r="CA262" s="494" t="n"/>
      <c r="CB262" s="184" t="n"/>
      <c r="CC262" s="184">
        <f>IF(BY262="","SIN ESTADO",IF(CA262&lt;&gt;"","PAGA",IF(BZ262&gt;0,"VENCIDA",IF(BZ262&gt;=-5,"POR VENCER","AL DÍA"))))</f>
        <v/>
      </c>
      <c r="CD262" s="185" t="n"/>
      <c r="CE262" s="119">
        <f>IF(N($H262)&lt;13,"",IF(BY262="","",BY262+31))</f>
        <v/>
      </c>
      <c r="CF262" s="124">
        <f>IF(CE262="","",TODAY()-CE262)</f>
        <v/>
      </c>
      <c r="CG262" s="494" t="n"/>
      <c r="CH262" s="184" t="n"/>
      <c r="CI262" s="184">
        <f>IF(CE262="","SIN ESTADO",IF(CG262&lt;&gt;"","PAGA",IF(CF262&gt;0,"VENCIDA",IF(CF262&gt;=-5,"POR VENCER","AL DÍA"))))</f>
        <v/>
      </c>
      <c r="CJ262" s="185" t="n"/>
      <c r="CK262" s="119">
        <f>IF(N($H262)&lt;14,"",IF(CE262="","",CE262+31))</f>
        <v/>
      </c>
      <c r="CL262" s="124">
        <f>IF(CK262="","",TODAY()-CK262)</f>
        <v/>
      </c>
      <c r="CM262" s="494" t="n"/>
      <c r="CN262" s="184" t="n"/>
      <c r="CO262" s="184">
        <f>IF(CK262="","SIN ESTADO",IF(CM262&lt;&gt;"","PAGA",IF(CL262&gt;0,"VENCIDA",IF(CL262&gt;=-5,"POR VENCER","AL DÍA"))))</f>
        <v/>
      </c>
      <c r="CP262" s="185" t="n"/>
      <c r="CQ262" s="119">
        <f>IF(N($H262)&lt;15,"",IF(CK262="","",CK262+31))</f>
        <v/>
      </c>
      <c r="CR262" s="124">
        <f>IF(CQ262="","",TODAY()-CQ262)</f>
        <v/>
      </c>
      <c r="CS262" s="494" t="n"/>
      <c r="CT262" s="184" t="n"/>
      <c r="CU262" s="184">
        <f>IF(CQ262="","SIN ESTADO",IF(CS262&lt;&gt;"","PAGA",IF(CR262&gt;0,"VENCIDA",IF(CR262&gt;=-5,"POR VENCER","AL DÍA"))))</f>
        <v/>
      </c>
      <c r="CV262" s="185" t="n"/>
      <c r="CW262" s="119">
        <f>IF(N($H262)&lt;16,"",IF(CQ262="","",CQ262+31))</f>
        <v/>
      </c>
      <c r="CX262" s="124">
        <f>IF(CW262="","",TODAY()-CW262)</f>
        <v/>
      </c>
      <c r="CY262" s="494" t="n"/>
      <c r="CZ262" s="184" t="n"/>
      <c r="DA262" s="184">
        <f>IF(CW262="","SIN ESTADO",IF(CY262&lt;&gt;"","PAGA",IF(CX262&gt;0,"VENCIDA",IF(CX262&gt;=-5,"POR VENCER","AL DÍA"))))</f>
        <v/>
      </c>
      <c r="DB262" s="185" t="n"/>
      <c r="DC262" s="119">
        <f>IF(N($H262)&lt;17,"",IF(CW262="","",CW262+31))</f>
        <v/>
      </c>
      <c r="DD262" s="124">
        <f>IF(DC262="","",TODAY()-DC262)</f>
        <v/>
      </c>
      <c r="DE262" s="494" t="n"/>
      <c r="DF262" s="184" t="n"/>
      <c r="DG262" s="184">
        <f>IF(DC262="","SIN ESTADO",IF(DE262&lt;&gt;"","PAGA",IF(DD262&gt;0,"VENCIDA",IF(DD262&gt;=-5,"POR VENCER","AL DÍA"))))</f>
        <v/>
      </c>
      <c r="DH262" s="185" t="n"/>
      <c r="DI262" s="119">
        <f>IF(N($H262)&lt;18,"",IF(DC262="","",DC262+31))</f>
        <v/>
      </c>
      <c r="DJ262" s="124">
        <f>IF(DI262="","",TODAY()-DI262)</f>
        <v/>
      </c>
      <c r="DK262" s="494" t="n"/>
      <c r="DL262" s="184" t="n"/>
      <c r="DM262" s="184">
        <f>IF(DI262="","SIN ESTADO",IF(DK262&lt;&gt;"","PAGA",IF(DJ262&gt;0,"VENCIDA",IF(DJ262&gt;=-5,"POR VENCER","AL DÍA"))))</f>
        <v/>
      </c>
      <c r="DN262" s="185" t="n"/>
      <c r="DO262" s="119">
        <f>IF(N($H262)&lt;19,"",IF(DI262="","",DI262+31))</f>
        <v/>
      </c>
      <c r="DP262" s="124">
        <f>IF(DO262="","",TODAY()-DO262)</f>
        <v/>
      </c>
      <c r="DQ262" s="494" t="n"/>
      <c r="DR262" s="184" t="n"/>
      <c r="DS262" s="184">
        <f>IF(DO262="","SIN ESTADO",IF(DQ262&lt;&gt;"","PAGA",IF(DP262&gt;0,"VENCIDA",IF(DP262&gt;=-5,"POR VENCER","AL DÍA"))))</f>
        <v/>
      </c>
      <c r="DT262" s="185" t="n"/>
      <c r="DU262" s="119">
        <f>IF(N($H262)&lt;20,"",IF(DO262="","",DO262+31))</f>
        <v/>
      </c>
      <c r="DV262" s="124">
        <f>IF(DU262="","",TODAY()-DU262)</f>
        <v/>
      </c>
      <c r="DW262" s="494" t="n"/>
      <c r="DX262" s="184" t="n"/>
      <c r="DY262" s="184">
        <f>IF(DU262="","SIN ESTADO",IF(DW262&lt;&gt;"","PAGA",IF(DV262&gt;0,"VENCIDA",IF(DV262&gt;=-5,"POR VENCER","AL DÍA"))))</f>
        <v/>
      </c>
      <c r="DZ262" s="185" t="n"/>
      <c r="EA262" s="119">
        <f>IF(N($H262)&lt;21,"",IF(DU262="","",DU262+31))</f>
        <v/>
      </c>
      <c r="EB262" s="124">
        <f>IF(EA262="","",TODAY()-EA262)</f>
        <v/>
      </c>
      <c r="EC262" s="494" t="n"/>
      <c r="ED262" s="184" t="n"/>
      <c r="EE262" s="184">
        <f>IF(EA262="","SIN ESTADO",IF(EC262&lt;&gt;"","PAGA",IF(EB262&gt;0,"VENCIDA",IF(EB262&gt;=-5,"POR VENCER","AL DÍA"))))</f>
        <v/>
      </c>
      <c r="EF262" s="185" t="n"/>
      <c r="EG262" s="119">
        <f>IF(N($H262)&lt;22,"",IF(EA262="","",EA262+31))</f>
        <v/>
      </c>
      <c r="EH262" s="124">
        <f>IF(EG262="","",TODAY()-EG262)</f>
        <v/>
      </c>
      <c r="EI262" s="494" t="n"/>
      <c r="EJ262" s="184" t="n"/>
      <c r="EK262" s="184">
        <f>IF(EG262="","SIN ESTADO",IF(EI262&lt;&gt;"","PAGA",IF(EH262&gt;0,"VENCIDA",IF(EH262&gt;=-5,"POR VENCER","AL DÍA"))))</f>
        <v/>
      </c>
      <c r="EL262" s="185" t="n"/>
      <c r="EM262" s="119">
        <f>IF(N($H262)&lt;23,"",IF(EG262="","",EG262+31))</f>
        <v/>
      </c>
      <c r="EN262" s="124">
        <f>IF(EM262="","",TODAY()-EM262)</f>
        <v/>
      </c>
      <c r="EO262" s="494" t="n"/>
      <c r="EP262" s="184" t="n"/>
      <c r="EQ262" s="184">
        <f>IF(EM262="","SIN ESTADO",IF(EO262&lt;&gt;"","PAGA",IF(EN262&gt;0,"VENCIDA",IF(EN262&gt;=-5,"POR VENCER","AL DÍA"))))</f>
        <v/>
      </c>
      <c r="ER262" s="185" t="n"/>
      <c r="ES262" s="119">
        <f>IF(N($H262)&lt;24,"",IF(EM262="","",EM262+31))</f>
        <v/>
      </c>
      <c r="ET262" s="124">
        <f>IF(ES262="","",TODAY()-ES262)</f>
        <v/>
      </c>
      <c r="EU262" s="494" t="n"/>
      <c r="EV262" s="184" t="n"/>
      <c r="EW262" s="184">
        <f>IF(ES262="","SIN ESTADO",IF(EU262&lt;&gt;"","PAGA",IF(ET262&gt;0,"VENCIDA",IF(ET262&gt;=-5,"POR VENCER","AL DÍA"))))</f>
        <v/>
      </c>
      <c r="EX262" s="185" t="n"/>
      <c r="EY262" s="119">
        <f>IF(N($H262)&lt;25,"",IF(ES262="","",ES262+31))</f>
        <v/>
      </c>
      <c r="EZ262" s="124">
        <f>IF(EY262="","",TODAY()-EY262)</f>
        <v/>
      </c>
      <c r="FA262" s="494" t="n"/>
      <c r="FB262" s="184" t="n"/>
      <c r="FC262" s="184">
        <f>IF(EY262="","SIN ESTADO",IF(FA262&lt;&gt;"","PAGA",IF(EZ262&gt;0,"VENCIDA",IF(EZ262&gt;=-5,"POR VENCER","AL DÍA"))))</f>
        <v/>
      </c>
      <c r="FD262" s="185" t="n"/>
      <c r="FE262" s="119">
        <f>IF(N($H262)&lt;26,"",IF(EY262="","",EY262+31))</f>
        <v/>
      </c>
      <c r="FF262" s="124">
        <f>IF(FE262="","",TODAY()-FE262)</f>
        <v/>
      </c>
      <c r="FG262" s="494" t="n"/>
      <c r="FH262" s="184" t="n"/>
      <c r="FI262" s="184">
        <f>IF(FE262="","SIN ESTADO",IF(FG262&lt;&gt;"","PAGA",IF(FF262&gt;0,"VENCIDA",IF(FF262&gt;=-5,"POR VENCER","AL DÍA"))))</f>
        <v/>
      </c>
      <c r="FJ262" s="185" t="n"/>
      <c r="FK262" s="119">
        <f>IF(N($H262)&lt;27,"",IF(FE262="","",FE262+31))</f>
        <v/>
      </c>
      <c r="FL262" s="124">
        <f>IF(FK262="","",TODAY()-FK262)</f>
        <v/>
      </c>
      <c r="FM262" s="494" t="n"/>
      <c r="FN262" s="184" t="n"/>
      <c r="FO262" s="184">
        <f>IF(FK262="","SIN ESTADO",IF(FM262&lt;&gt;"","PAGA",IF(FL262&gt;0,"VENCIDA",IF(FL262&gt;=-5,"POR VENCER","AL DÍA"))))</f>
        <v/>
      </c>
      <c r="FP262" s="185" t="n"/>
      <c r="FQ262" s="119">
        <f>IF(N($H262)&lt;28,"",IF(FK262="","",FK262+31))</f>
        <v/>
      </c>
      <c r="FR262" s="124">
        <f>IF(FQ262="","",TODAY()-FQ262)</f>
        <v/>
      </c>
      <c r="FS262" s="494" t="n"/>
      <c r="FT262" s="184" t="n"/>
      <c r="FU262" s="184">
        <f>IF(FQ262="","SIN ESTADO",IF(FS262&lt;&gt;"","PAGA",IF(FR262&gt;0,"VENCIDA",IF(FR262&gt;=-5,"POR VENCER","AL DÍA"))))</f>
        <v/>
      </c>
      <c r="FV262" s="185" t="n"/>
      <c r="FW262" s="119">
        <f>IF(N($H262)&lt;29,"",IF(FQ262="","",FQ262+31))</f>
        <v/>
      </c>
      <c r="FX262" s="124">
        <f>IF(FW262="","",TODAY()-FW262)</f>
        <v/>
      </c>
      <c r="FY262" s="494" t="n"/>
      <c r="FZ262" s="184" t="n"/>
      <c r="GA262" s="184">
        <f>IF(FW262="","SIN ESTADO",IF(FY262&lt;&gt;"","PAGA",IF(FX262&gt;0,"VENCIDA",IF(FX262&gt;=-5,"POR VENCER","AL DÍA"))))</f>
        <v/>
      </c>
      <c r="GB262" s="185" t="n"/>
      <c r="GC262" s="119">
        <f>IF(N($H262)&lt;30,"",IF(FW262="","",FW262+31))</f>
        <v/>
      </c>
      <c r="GD262" s="124">
        <f>IF(GC262="","",TODAY()-GC262)</f>
        <v/>
      </c>
      <c r="GE262" s="494" t="n"/>
      <c r="GF262" s="184" t="n"/>
      <c r="GG262" s="184">
        <f>IF(GC262="","SIN ESTADO",IF(GE262&lt;&gt;"","PAGA",IF(GD262&gt;0,"VENCIDA",IF(GD262&gt;=-5,"POR VENCER","AL DÍA"))))</f>
        <v/>
      </c>
      <c r="GH262" s="185" t="n"/>
      <c r="GI262" s="119">
        <f>IF(N($H262)&lt;31,"",IF(GC262="","",GC262+31))</f>
        <v/>
      </c>
      <c r="GJ262" s="124">
        <f>IF(GI262="","",TODAY()-GI262)</f>
        <v/>
      </c>
      <c r="GK262" s="494" t="n"/>
      <c r="GL262" s="184" t="n"/>
      <c r="GM262" s="184">
        <f>IF(GI262="","SIN ESTADO",IF(GK262&lt;&gt;"","PAGA",IF(GJ262&gt;0,"VENCIDA",IF(GJ262&gt;=-5,"POR VENCER","AL DÍA"))))</f>
        <v/>
      </c>
      <c r="GN262" s="185" t="n"/>
      <c r="GO262" s="119">
        <f>IF(N($H262)&lt;32,"",IF(GI262="","",GI262+31))</f>
        <v/>
      </c>
      <c r="GP262" s="124">
        <f>IF(GO262="","",TODAY()-GO262)</f>
        <v/>
      </c>
      <c r="GQ262" s="494" t="n"/>
      <c r="GR262" s="184" t="n"/>
      <c r="GS262" s="184">
        <f>IF(GO262="","SIN ESTADO",IF(GQ262&lt;&gt;"","PAGA",IF(GP262&gt;0,"VENCIDA",IF(GP262&gt;=-5,"POR VENCER","AL DÍA"))))</f>
        <v/>
      </c>
      <c r="GT262" s="185" t="n"/>
      <c r="GU262" s="119">
        <f>IF(N($H262)&lt;33,"",IF(GO262="","",GO262+31))</f>
        <v/>
      </c>
      <c r="GV262" s="124">
        <f>IF(GU262="","",TODAY()-GU262)</f>
        <v/>
      </c>
      <c r="GW262" s="494" t="n"/>
      <c r="GX262" s="184" t="n"/>
      <c r="GY262" s="184">
        <f>IF(GU262="","SIN ESTADO",IF(GW262&lt;&gt;"","PAGA",IF(GV262&gt;0,"VENCIDA",IF(GV262&gt;=-5,"POR VENCER","AL DÍA"))))</f>
        <v/>
      </c>
      <c r="GZ262" s="185" t="n"/>
      <c r="HA262" s="119">
        <f>IF(N($H262)&lt;34,"",IF(GU262="","",GU262+31))</f>
        <v/>
      </c>
      <c r="HB262" s="124">
        <f>IF(HA262="","",TODAY()-HA262)</f>
        <v/>
      </c>
      <c r="HC262" s="494" t="n"/>
      <c r="HD262" s="184" t="n"/>
      <c r="HE262" s="184">
        <f>IF(HA262="","SIN ESTADO",IF(HC262&lt;&gt;"","PAGA",IF(HB262&gt;0,"VENCIDA",IF(HB262&gt;=-5,"POR VENCER","AL DÍA"))))</f>
        <v/>
      </c>
      <c r="HF262" s="185" t="n"/>
      <c r="HG262" s="119">
        <f>IF(N($H262)&lt;35,"",IF(HA262="","",HA262+31))</f>
        <v/>
      </c>
      <c r="HH262" s="124">
        <f>IF(HG262="","",TODAY()-HG262)</f>
        <v/>
      </c>
      <c r="HI262" s="494" t="n"/>
      <c r="HJ262" s="184" t="n"/>
      <c r="HK262" s="184">
        <f>IF(HG262="","SIN ESTADO",IF(HI262&lt;&gt;"","PAGA",IF(HH262&gt;0,"VENCIDA",IF(HH262&gt;=-5,"POR VENCER","AL DÍA"))))</f>
        <v/>
      </c>
      <c r="HL262" s="168" t="n"/>
      <c r="HM262" s="119">
        <f>IF(N($H262)&lt;36,"",IF(HG262="","",HG262+31))</f>
        <v/>
      </c>
      <c r="HN262" s="124">
        <f>IF(HM262="","",TODAY()-HM262)</f>
        <v/>
      </c>
      <c r="HO262" s="494" t="n"/>
      <c r="HP262" s="184" t="n"/>
      <c r="HQ262" s="184">
        <f>IF(HM262="","SIN ESTADO",IF(HO262&lt;&gt;"","PAGA",IF(HN262&gt;0,"VENCIDA",IF(HN262&gt;=-5,"POR VENCER","AL DÍA"))))</f>
        <v/>
      </c>
      <c r="HR262" s="168" t="n"/>
      <c r="HS262" s="169">
        <f>N262+T262+Z262+AF262+AL262+AR262+AX262+BD262+BJ262+BP262+BV262+CB262+CH262+CN262+CT262+CZ262+DF262+DL262+DR262+DX262+ED262+EJ262+EP262+EV262+FB262+FH262+FN262+FT262+FZ262+GF262+GL262+GR262+GX262+HD262+HJ262+HP262</f>
        <v/>
      </c>
      <c r="HU262" s="170">
        <f>IFERROR(N($J262),0)</f>
        <v/>
      </c>
      <c r="HW262" s="170">
        <f>SUMPRODUCT((MOD(COLUMN($M262:$HR262)-COLUMN($M262),6)=0)*ISNUMBER($M262:$HR262)*($M262:$HR262&gt;=RESUMEN!$C$26)*($M262:$HR262&lt;=RESUMEN!$C$27)*IFERROR(N($N262:$HS262),0))</f>
        <v/>
      </c>
      <c r="HX262" s="170">
        <f>SUMPRODUCT((MOD(COLUMN($M262:$HR262)-COLUMN($M262),6)=0)*ISNUMBER($M262:$HR262)*($M262:$HR262&gt;=RESUMEN!$C$26)*($M262:$HR262&lt;=RESUMEN!$C$27))</f>
        <v/>
      </c>
    </row>
    <row r="263" ht="15.75" customHeight="1" s="506">
      <c r="B263" s="113">
        <f>VENTAS!A262</f>
        <v/>
      </c>
      <c r="C263" s="236">
        <f>VENTAS!B262</f>
        <v/>
      </c>
      <c r="D263" s="53">
        <f>VENTAS!C262</f>
        <v/>
      </c>
      <c r="E263" s="114">
        <f>VENTAS!D262</f>
        <v/>
      </c>
      <c r="F263" s="114">
        <f>VENTAS!J262</f>
        <v/>
      </c>
      <c r="G263" s="494">
        <f>VENTAS!F262</f>
        <v/>
      </c>
      <c r="H263" s="479">
        <f>VENTAS!K262</f>
        <v/>
      </c>
      <c r="I263" s="479">
        <f>VENTAS!M262</f>
        <v/>
      </c>
      <c r="J263" s="184">
        <f>VENTAS!L262</f>
        <v/>
      </c>
      <c r="K263" s="119">
        <f>IF(N($H263)&lt;1,"",$G263+31)</f>
        <v/>
      </c>
      <c r="L263" s="124">
        <f>IF(K263="","",TODAY()-K263)</f>
        <v/>
      </c>
      <c r="M263" s="469" t="n">
        <v>45857</v>
      </c>
      <c r="N263" s="374" t="n">
        <v>958000</v>
      </c>
      <c r="O263" s="184">
        <f>IF(K263="","SIN ESTADO",IF(M263&lt;&gt;"","PAGA",IF(L263&gt;0,"VENCIDA",IF(L263&gt;=-5,"POR VENCER","AL DÍA"))))</f>
        <v/>
      </c>
      <c r="P263" s="185" t="inlineStr">
        <is>
          <t>TRANSFERENCIA</t>
        </is>
      </c>
      <c r="Q263" s="119">
        <f>IF(N($H263)&lt;2,"",IF(K263="","",K263+31))</f>
        <v/>
      </c>
      <c r="R263" s="124">
        <f>IF(Q263="","",TODAY()-Q263)</f>
        <v/>
      </c>
      <c r="S263" s="470" t="n">
        <v>45888</v>
      </c>
      <c r="T263" s="184" t="n">
        <v>958000</v>
      </c>
      <c r="U263" s="184">
        <f>IF(Q263="","SIN ESTADO",IF(S263&lt;&gt;"","PAGA",IF(R263&gt;0,"VENCIDA",IF(R263&gt;=-5,"POR VENCER","AL DÍA"))))</f>
        <v/>
      </c>
      <c r="V263" s="185" t="inlineStr">
        <is>
          <t>TRANSFERENCIA</t>
        </is>
      </c>
      <c r="W263" s="119">
        <f>IF(N($H263)&lt;3,"",IF(Q263="","",Q263+31))</f>
        <v/>
      </c>
      <c r="X263" s="124">
        <f>IF(W263="","",TODAY()-W263)</f>
        <v/>
      </c>
      <c r="Y263" s="471" t="n">
        <v>45918</v>
      </c>
      <c r="Z263" s="184" t="n">
        <v>958000</v>
      </c>
      <c r="AA263" s="184">
        <f>IF(W263="","SIN ESTADO",IF(Y263&lt;&gt;"","PAGA",IF(X263&gt;0,"VENCIDA",IF(X263&gt;=-5,"POR VENCER","AL DÍA"))))</f>
        <v/>
      </c>
      <c r="AB263" s="185" t="inlineStr">
        <is>
          <t>TRANSFERENCIA</t>
        </is>
      </c>
      <c r="AC263" s="119">
        <f>IF(N($H263)&lt;4,"",IF(W263="","",W263+31))</f>
        <v/>
      </c>
      <c r="AD263" s="124">
        <f>IF(AC263="","",TODAY()-AC263)</f>
        <v/>
      </c>
      <c r="AE263" s="497" t="n">
        <v>45950</v>
      </c>
      <c r="AF263" s="184" t="n">
        <v>958000</v>
      </c>
      <c r="AG263" s="184">
        <f>IF(AC263="","SIN ESTADO",IF(AE263&lt;&gt;"","PAGA",IF(AD263&gt;0,"VENCIDA",IF(AD263&gt;=-5,"POR VENCER","AL DÍA"))))</f>
        <v/>
      </c>
      <c r="AH263" s="185" t="inlineStr">
        <is>
          <t>TRANSFERENCIA</t>
        </is>
      </c>
      <c r="AI263" s="119">
        <f>IF(N($H263)&lt;5,"",IF(AC263="","",AC263+31))</f>
        <v/>
      </c>
      <c r="AJ263" s="124">
        <f>IF(AI263="","",TODAY()-AI263)</f>
        <v/>
      </c>
      <c r="AK263" s="481" t="n">
        <v>45979</v>
      </c>
      <c r="AL263" s="184" t="n">
        <v>958000</v>
      </c>
      <c r="AM263" s="184">
        <f>IF(AI263="","SIN ESTADO",IF(AK263&lt;&gt;"","PAGA",IF(AJ263&gt;0,"VENCIDA",IF(AJ263&gt;=-5,"POR VENCER","AL DÍA"))))</f>
        <v/>
      </c>
      <c r="AN263" s="185" t="inlineStr">
        <is>
          <t>TRANSFERENCIA</t>
        </is>
      </c>
      <c r="AO263" s="119">
        <f>IF(N($H263)&lt;6,"",IF(AI263="","",AI263+31))</f>
        <v/>
      </c>
      <c r="AP263" s="124">
        <f>IF(AO263="","",TODAY()-AO263)</f>
        <v/>
      </c>
      <c r="AQ263" s="488" t="n">
        <v>46009</v>
      </c>
      <c r="AR263" s="184" t="n">
        <v>958000</v>
      </c>
      <c r="AS263" s="184">
        <f>IF(AO263="","SIN ESTADO",IF(AQ263&lt;&gt;"","PAGA",IF(AP263&gt;0,"VENCIDA",IF(AP263&gt;=-5,"POR VENCER","AL DÍA"))))</f>
        <v/>
      </c>
      <c r="AT263" s="185" t="inlineStr">
        <is>
          <t>TRANSFERENCIA</t>
        </is>
      </c>
      <c r="AU263" s="119">
        <f>IF(N($H263)&lt;7,"",IF(AO263="","",AO263+31))</f>
        <v/>
      </c>
      <c r="AV263" s="124">
        <f>IF(AU263="","",TODAY()-AU263)</f>
        <v/>
      </c>
      <c r="AW263" s="471" t="n">
        <v>45676</v>
      </c>
      <c r="AX263" s="184" t="n">
        <v>958000</v>
      </c>
      <c r="AY263" s="184">
        <f>IF(AU263="","SIN ESTADO",IF(AW263&lt;&gt;"","PAGA",IF(AV263&gt;0,"VENCIDA",IF(AV263&gt;=-5,"POR VENCER","AL DÍA"))))</f>
        <v/>
      </c>
      <c r="AZ263" s="185" t="inlineStr">
        <is>
          <t>TRANSFERENCIA</t>
        </is>
      </c>
      <c r="BA263" s="119">
        <f>IF(N($H263)&lt;8,"",IF(AU263="","",AU263+31))</f>
        <v/>
      </c>
      <c r="BB263" s="124">
        <f>IF(BA263="","",TODAY()-BA263)</f>
        <v/>
      </c>
      <c r="BC263" s="494" t="n"/>
      <c r="BD263" s="184" t="n"/>
      <c r="BE263" s="184">
        <f>IF(BA263="","SIN ESTADO",IF(BC263&lt;&gt;"","PAGA",IF(BB263&gt;0,"VENCIDA",IF(BB263&gt;=-5,"POR VENCER","AL DÍA"))))</f>
        <v/>
      </c>
      <c r="BF263" s="185" t="n"/>
      <c r="BG263" s="119">
        <f>IF(N($H263)&lt;9,"",IF(BA263="","",BA263+31))</f>
        <v/>
      </c>
      <c r="BH263" s="124">
        <f>IF(BG263="","",TODAY()-BG263)</f>
        <v/>
      </c>
      <c r="BI263" s="494" t="n"/>
      <c r="BJ263" s="184" t="n"/>
      <c r="BK263" s="184">
        <f>IF(BG263="","SIN ESTADO",IF(BI263&lt;&gt;"","PAGA",IF(BH263&gt;0,"VENCIDA",IF(BH263&gt;=-5,"POR VENCER","AL DÍA"))))</f>
        <v/>
      </c>
      <c r="BL263" s="185" t="n"/>
      <c r="BM263" s="119">
        <f>IF(N($H263)&lt;10,"",IF(BG263="","",BG263+31))</f>
        <v/>
      </c>
      <c r="BN263" s="124">
        <f>IF(BM263="","",TODAY()-BM263)</f>
        <v/>
      </c>
      <c r="BO263" s="494" t="n"/>
      <c r="BP263" s="184" t="n"/>
      <c r="BQ263" s="184">
        <f>IF(BM263="","SIN ESTADO",IF(BO263&lt;&gt;"","PAGA",IF(BN263&gt;0,"VENCIDA",IF(BN263&gt;=-5,"POR VENCER","AL DÍA"))))</f>
        <v/>
      </c>
      <c r="BR263" s="185" t="n"/>
      <c r="BS263" s="119">
        <f>IF(N($H263)&lt;11,"",IF(BM263="","",BM263+31))</f>
        <v/>
      </c>
      <c r="BT263" s="124">
        <f>IF(BS263="","",TODAY()-BS263)</f>
        <v/>
      </c>
      <c r="BU263" s="494" t="n"/>
      <c r="BV263" s="184" t="n"/>
      <c r="BW263" s="184">
        <f>IF(BS263="","SIN ESTADO",IF(BU263&lt;&gt;"","PAGA",IF(BT263&gt;0,"VENCIDA",IF(BT263&gt;=-5,"POR VENCER","AL DÍA"))))</f>
        <v/>
      </c>
      <c r="BX263" s="185" t="n"/>
      <c r="BY263" s="119">
        <f>IF(N($H263)&lt;12,"",IF(BS263="","",BS263+31))</f>
        <v/>
      </c>
      <c r="BZ263" s="124">
        <f>IF(BY263="","",TODAY()-BY263)</f>
        <v/>
      </c>
      <c r="CA263" s="494" t="n"/>
      <c r="CB263" s="184" t="n"/>
      <c r="CC263" s="184">
        <f>IF(BY263="","SIN ESTADO",IF(CA263&lt;&gt;"","PAGA",IF(BZ263&gt;0,"VENCIDA",IF(BZ263&gt;=-5,"POR VENCER","AL DÍA"))))</f>
        <v/>
      </c>
      <c r="CD263" s="185" t="n"/>
      <c r="CE263" s="119">
        <f>IF(N($H263)&lt;13,"",IF(BY263="","",BY263+31))</f>
        <v/>
      </c>
      <c r="CF263" s="124">
        <f>IF(CE263="","",TODAY()-CE263)</f>
        <v/>
      </c>
      <c r="CG263" s="494" t="n"/>
      <c r="CH263" s="184" t="n"/>
      <c r="CI263" s="184">
        <f>IF(CE263="","SIN ESTADO",IF(CG263&lt;&gt;"","PAGA",IF(CF263&gt;0,"VENCIDA",IF(CF263&gt;=-5,"POR VENCER","AL DÍA"))))</f>
        <v/>
      </c>
      <c r="CJ263" s="185" t="n"/>
      <c r="CK263" s="119">
        <f>IF(N($H263)&lt;14,"",IF(CE263="","",CE263+31))</f>
        <v/>
      </c>
      <c r="CL263" s="124">
        <f>IF(CK263="","",TODAY()-CK263)</f>
        <v/>
      </c>
      <c r="CM263" s="494" t="n"/>
      <c r="CN263" s="184" t="n"/>
      <c r="CO263" s="184">
        <f>IF(CK263="","SIN ESTADO",IF(CM263&lt;&gt;"","PAGA",IF(CL263&gt;0,"VENCIDA",IF(CL263&gt;=-5,"POR VENCER","AL DÍA"))))</f>
        <v/>
      </c>
      <c r="CP263" s="185" t="n"/>
      <c r="CQ263" s="119">
        <f>IF(N($H263)&lt;15,"",IF(CK263="","",CK263+31))</f>
        <v/>
      </c>
      <c r="CR263" s="124">
        <f>IF(CQ263="","",TODAY()-CQ263)</f>
        <v/>
      </c>
      <c r="CS263" s="494" t="n"/>
      <c r="CT263" s="184" t="n"/>
      <c r="CU263" s="184">
        <f>IF(CQ263="","SIN ESTADO",IF(CS263&lt;&gt;"","PAGA",IF(CR263&gt;0,"VENCIDA",IF(CR263&gt;=-5,"POR VENCER","AL DÍA"))))</f>
        <v/>
      </c>
      <c r="CV263" s="185" t="n"/>
      <c r="CW263" s="119">
        <f>IF(N($H263)&lt;16,"",IF(CQ263="","",CQ263+31))</f>
        <v/>
      </c>
      <c r="CX263" s="124">
        <f>IF(CW263="","",TODAY()-CW263)</f>
        <v/>
      </c>
      <c r="CY263" s="494" t="n"/>
      <c r="CZ263" s="184" t="n"/>
      <c r="DA263" s="184">
        <f>IF(CW263="","SIN ESTADO",IF(CY263&lt;&gt;"","PAGA",IF(CX263&gt;0,"VENCIDA",IF(CX263&gt;=-5,"POR VENCER","AL DÍA"))))</f>
        <v/>
      </c>
      <c r="DB263" s="185" t="n"/>
      <c r="DC263" s="119">
        <f>IF(N($H263)&lt;17,"",IF(CW263="","",CW263+31))</f>
        <v/>
      </c>
      <c r="DD263" s="124">
        <f>IF(DC263="","",TODAY()-DC263)</f>
        <v/>
      </c>
      <c r="DE263" s="494" t="n"/>
      <c r="DF263" s="184" t="n"/>
      <c r="DG263" s="184">
        <f>IF(DC263="","SIN ESTADO",IF(DE263&lt;&gt;"","PAGA",IF(DD263&gt;0,"VENCIDA",IF(DD263&gt;=-5,"POR VENCER","AL DÍA"))))</f>
        <v/>
      </c>
      <c r="DH263" s="185" t="n"/>
      <c r="DI263" s="119">
        <f>IF(N($H263)&lt;18,"",IF(DC263="","",DC263+31))</f>
        <v/>
      </c>
      <c r="DJ263" s="124">
        <f>IF(DI263="","",TODAY()-DI263)</f>
        <v/>
      </c>
      <c r="DK263" s="494" t="n"/>
      <c r="DL263" s="184" t="n"/>
      <c r="DM263" s="184">
        <f>IF(DI263="","SIN ESTADO",IF(DK263&lt;&gt;"","PAGA",IF(DJ263&gt;0,"VENCIDA",IF(DJ263&gt;=-5,"POR VENCER","AL DÍA"))))</f>
        <v/>
      </c>
      <c r="DN263" s="185" t="n"/>
      <c r="DO263" s="119">
        <f>IF(N($H263)&lt;19,"",IF(DI263="","",DI263+31))</f>
        <v/>
      </c>
      <c r="DP263" s="124">
        <f>IF(DO263="","",TODAY()-DO263)</f>
        <v/>
      </c>
      <c r="DQ263" s="494" t="n"/>
      <c r="DR263" s="184" t="n"/>
      <c r="DS263" s="184">
        <f>IF(DO263="","SIN ESTADO",IF(DQ263&lt;&gt;"","PAGA",IF(DP263&gt;0,"VENCIDA",IF(DP263&gt;=-5,"POR VENCER","AL DÍA"))))</f>
        <v/>
      </c>
      <c r="DT263" s="185" t="n"/>
      <c r="DU263" s="119">
        <f>IF(N($H263)&lt;20,"",IF(DO263="","",DO263+31))</f>
        <v/>
      </c>
      <c r="DV263" s="124">
        <f>IF(DU263="","",TODAY()-DU263)</f>
        <v/>
      </c>
      <c r="DW263" s="494" t="n"/>
      <c r="DX263" s="184" t="n"/>
      <c r="DY263" s="184">
        <f>IF(DU263="","SIN ESTADO",IF(DW263&lt;&gt;"","PAGA",IF(DV263&gt;0,"VENCIDA",IF(DV263&gt;=-5,"POR VENCER","AL DÍA"))))</f>
        <v/>
      </c>
      <c r="DZ263" s="185" t="n"/>
      <c r="EA263" s="119">
        <f>IF(N($H263)&lt;21,"",IF(DU263="","",DU263+31))</f>
        <v/>
      </c>
      <c r="EB263" s="124">
        <f>IF(EA263="","",TODAY()-EA263)</f>
        <v/>
      </c>
      <c r="EC263" s="494" t="n"/>
      <c r="ED263" s="184" t="n"/>
      <c r="EE263" s="184">
        <f>IF(EA263="","SIN ESTADO",IF(EC263&lt;&gt;"","PAGA",IF(EB263&gt;0,"VENCIDA",IF(EB263&gt;=-5,"POR VENCER","AL DÍA"))))</f>
        <v/>
      </c>
      <c r="EF263" s="185" t="n"/>
      <c r="EG263" s="119">
        <f>IF(N($H263)&lt;22,"",IF(EA263="","",EA263+31))</f>
        <v/>
      </c>
      <c r="EH263" s="124">
        <f>IF(EG263="","",TODAY()-EG263)</f>
        <v/>
      </c>
      <c r="EI263" s="494" t="n"/>
      <c r="EJ263" s="184" t="n"/>
      <c r="EK263" s="184">
        <f>IF(EG263="","SIN ESTADO",IF(EI263&lt;&gt;"","PAGA",IF(EH263&gt;0,"VENCIDA",IF(EH263&gt;=-5,"POR VENCER","AL DÍA"))))</f>
        <v/>
      </c>
      <c r="EL263" s="185" t="n"/>
      <c r="EM263" s="119">
        <f>IF(N($H263)&lt;23,"",IF(EG263="","",EG263+31))</f>
        <v/>
      </c>
      <c r="EN263" s="124">
        <f>IF(EM263="","",TODAY()-EM263)</f>
        <v/>
      </c>
      <c r="EO263" s="494" t="n"/>
      <c r="EP263" s="184" t="n"/>
      <c r="EQ263" s="184">
        <f>IF(EM263="","SIN ESTADO",IF(EO263&lt;&gt;"","PAGA",IF(EN263&gt;0,"VENCIDA",IF(EN263&gt;=-5,"POR VENCER","AL DÍA"))))</f>
        <v/>
      </c>
      <c r="ER263" s="185" t="n"/>
      <c r="ES263" s="119">
        <f>IF(N($H263)&lt;24,"",IF(EM263="","",EM263+31))</f>
        <v/>
      </c>
      <c r="ET263" s="124">
        <f>IF(ES263="","",TODAY()-ES263)</f>
        <v/>
      </c>
      <c r="EU263" s="494" t="n"/>
      <c r="EV263" s="184" t="n"/>
      <c r="EW263" s="184">
        <f>IF(ES263="","SIN ESTADO",IF(EU263&lt;&gt;"","PAGA",IF(ET263&gt;0,"VENCIDA",IF(ET263&gt;=-5,"POR VENCER","AL DÍA"))))</f>
        <v/>
      </c>
      <c r="EX263" s="185" t="n"/>
      <c r="EY263" s="119">
        <f>IF(N($H263)&lt;25,"",IF(ES263="","",ES263+31))</f>
        <v/>
      </c>
      <c r="EZ263" s="124">
        <f>IF(EY263="","",TODAY()-EY263)</f>
        <v/>
      </c>
      <c r="FA263" s="494" t="n"/>
      <c r="FB263" s="184" t="n"/>
      <c r="FC263" s="184">
        <f>IF(EY263="","SIN ESTADO",IF(FA263&lt;&gt;"","PAGA",IF(EZ263&gt;0,"VENCIDA",IF(EZ263&gt;=-5,"POR VENCER","AL DÍA"))))</f>
        <v/>
      </c>
      <c r="FD263" s="185" t="n"/>
      <c r="FE263" s="119">
        <f>IF(N($H263)&lt;26,"",IF(EY263="","",EY263+31))</f>
        <v/>
      </c>
      <c r="FF263" s="124">
        <f>IF(FE263="","",TODAY()-FE263)</f>
        <v/>
      </c>
      <c r="FG263" s="494" t="n"/>
      <c r="FH263" s="184" t="n"/>
      <c r="FI263" s="184">
        <f>IF(FE263="","SIN ESTADO",IF(FG263&lt;&gt;"","PAGA",IF(FF263&gt;0,"VENCIDA",IF(FF263&gt;=-5,"POR VENCER","AL DÍA"))))</f>
        <v/>
      </c>
      <c r="FJ263" s="185" t="n"/>
      <c r="FK263" s="119">
        <f>IF(N($H263)&lt;27,"",IF(FE263="","",FE263+31))</f>
        <v/>
      </c>
      <c r="FL263" s="124">
        <f>IF(FK263="","",TODAY()-FK263)</f>
        <v/>
      </c>
      <c r="FM263" s="494" t="n"/>
      <c r="FN263" s="184" t="n"/>
      <c r="FO263" s="184">
        <f>IF(FK263="","SIN ESTADO",IF(FM263&lt;&gt;"","PAGA",IF(FL263&gt;0,"VENCIDA",IF(FL263&gt;=-5,"POR VENCER","AL DÍA"))))</f>
        <v/>
      </c>
      <c r="FP263" s="185" t="n"/>
      <c r="FQ263" s="119">
        <f>IF(N($H263)&lt;28,"",IF(FK263="","",FK263+31))</f>
        <v/>
      </c>
      <c r="FR263" s="124">
        <f>IF(FQ263="","",TODAY()-FQ263)</f>
        <v/>
      </c>
      <c r="FS263" s="494" t="n"/>
      <c r="FT263" s="184" t="n"/>
      <c r="FU263" s="184">
        <f>IF(FQ263="","SIN ESTADO",IF(FS263&lt;&gt;"","PAGA",IF(FR263&gt;0,"VENCIDA",IF(FR263&gt;=-5,"POR VENCER","AL DÍA"))))</f>
        <v/>
      </c>
      <c r="FV263" s="185" t="n"/>
      <c r="FW263" s="119">
        <f>IF(N($H263)&lt;29,"",IF(FQ263="","",FQ263+31))</f>
        <v/>
      </c>
      <c r="FX263" s="124">
        <f>IF(FW263="","",TODAY()-FW263)</f>
        <v/>
      </c>
      <c r="FY263" s="494" t="n"/>
      <c r="FZ263" s="184" t="n"/>
      <c r="GA263" s="184">
        <f>IF(FW263="","SIN ESTADO",IF(FY263&lt;&gt;"","PAGA",IF(FX263&gt;0,"VENCIDA",IF(FX263&gt;=-5,"POR VENCER","AL DÍA"))))</f>
        <v/>
      </c>
      <c r="GB263" s="185" t="n"/>
      <c r="GC263" s="119">
        <f>IF(N($H263)&lt;30,"",IF(FW263="","",FW263+31))</f>
        <v/>
      </c>
      <c r="GD263" s="124">
        <f>IF(GC263="","",TODAY()-GC263)</f>
        <v/>
      </c>
      <c r="GE263" s="494" t="n"/>
      <c r="GF263" s="184" t="n"/>
      <c r="GG263" s="184">
        <f>IF(GC263="","SIN ESTADO",IF(GE263&lt;&gt;"","PAGA",IF(GD263&gt;0,"VENCIDA",IF(GD263&gt;=-5,"POR VENCER","AL DÍA"))))</f>
        <v/>
      </c>
      <c r="GH263" s="185" t="n"/>
      <c r="GI263" s="119">
        <f>IF(N($H263)&lt;31,"",IF(GC263="","",GC263+31))</f>
        <v/>
      </c>
      <c r="GJ263" s="124">
        <f>IF(GI263="","",TODAY()-GI263)</f>
        <v/>
      </c>
      <c r="GK263" s="494" t="n"/>
      <c r="GL263" s="184" t="n"/>
      <c r="GM263" s="184">
        <f>IF(GI263="","SIN ESTADO",IF(GK263&lt;&gt;"","PAGA",IF(GJ263&gt;0,"VENCIDA",IF(GJ263&gt;=-5,"POR VENCER","AL DÍA"))))</f>
        <v/>
      </c>
      <c r="GN263" s="185" t="n"/>
      <c r="GO263" s="119">
        <f>IF(N($H263)&lt;32,"",IF(GI263="","",GI263+31))</f>
        <v/>
      </c>
      <c r="GP263" s="124">
        <f>IF(GO263="","",TODAY()-GO263)</f>
        <v/>
      </c>
      <c r="GQ263" s="494" t="n"/>
      <c r="GR263" s="184" t="n"/>
      <c r="GS263" s="184">
        <f>IF(GO263="","SIN ESTADO",IF(GQ263&lt;&gt;"","PAGA",IF(GP263&gt;0,"VENCIDA",IF(GP263&gt;=-5,"POR VENCER","AL DÍA"))))</f>
        <v/>
      </c>
      <c r="GT263" s="185" t="n"/>
      <c r="GU263" s="119">
        <f>IF(N($H263)&lt;33,"",IF(GO263="","",GO263+31))</f>
        <v/>
      </c>
      <c r="GV263" s="124">
        <f>IF(GU263="","",TODAY()-GU263)</f>
        <v/>
      </c>
      <c r="GW263" s="494" t="n"/>
      <c r="GX263" s="184" t="n"/>
      <c r="GY263" s="184">
        <f>IF(GU263="","SIN ESTADO",IF(GW263&lt;&gt;"","PAGA",IF(GV263&gt;0,"VENCIDA",IF(GV263&gt;=-5,"POR VENCER","AL DÍA"))))</f>
        <v/>
      </c>
      <c r="GZ263" s="185" t="n"/>
      <c r="HA263" s="119">
        <f>IF(N($H263)&lt;34,"",IF(GU263="","",GU263+31))</f>
        <v/>
      </c>
      <c r="HB263" s="124">
        <f>IF(HA263="","",TODAY()-HA263)</f>
        <v/>
      </c>
      <c r="HC263" s="494" t="n"/>
      <c r="HD263" s="184" t="n"/>
      <c r="HE263" s="184">
        <f>IF(HA263="","SIN ESTADO",IF(HC263&lt;&gt;"","PAGA",IF(HB263&gt;0,"VENCIDA",IF(HB263&gt;=-5,"POR VENCER","AL DÍA"))))</f>
        <v/>
      </c>
      <c r="HF263" s="185" t="n"/>
      <c r="HG263" s="119">
        <f>IF(N($H263)&lt;35,"",IF(HA263="","",HA263+31))</f>
        <v/>
      </c>
      <c r="HH263" s="124">
        <f>IF(HG263="","",TODAY()-HG263)</f>
        <v/>
      </c>
      <c r="HI263" s="494" t="n"/>
      <c r="HJ263" s="184" t="n"/>
      <c r="HK263" s="184">
        <f>IF(HG263="","SIN ESTADO",IF(HI263&lt;&gt;"","PAGA",IF(HH263&gt;0,"VENCIDA",IF(HH263&gt;=-5,"POR VENCER","AL DÍA"))))</f>
        <v/>
      </c>
      <c r="HL263" s="168" t="n"/>
      <c r="HM263" s="119">
        <f>IF(N($H263)&lt;36,"",IF(HG263="","",HG263+31))</f>
        <v/>
      </c>
      <c r="HN263" s="124">
        <f>IF(HM263="","",TODAY()-HM263)</f>
        <v/>
      </c>
      <c r="HO263" s="494" t="n"/>
      <c r="HP263" s="184" t="n"/>
      <c r="HQ263" s="184">
        <f>IF(HM263="","SIN ESTADO",IF(HO263&lt;&gt;"","PAGA",IF(HN263&gt;0,"VENCIDA",IF(HN263&gt;=-5,"POR VENCER","AL DÍA"))))</f>
        <v/>
      </c>
      <c r="HR263" s="168" t="n"/>
      <c r="HS263" s="169">
        <f>N263+T263+Z263+AF263+AL263+AR263+AX263+BD263+BJ263+BP263+BV263+CB263+CH263+CN263+CT263+CZ263+DF263+DL263+DR263+DX263+ED263+EJ263+EP263+EV263+FB263+FH263+FN263+FT263+FZ263+GF263+GL263+GR263+GX263+HD263+HJ263+HP263</f>
        <v/>
      </c>
      <c r="HU263" s="170">
        <f>IFERROR(N($J263),0)</f>
        <v/>
      </c>
      <c r="HW263" s="170">
        <f>SUMPRODUCT((MOD(COLUMN($M263:$HR263)-COLUMN($M263),6)=0)*ISNUMBER($M263:$HR263)*($M263:$HR263&gt;=RESUMEN!$C$26)*($M263:$HR263&lt;=RESUMEN!$C$27)*IFERROR(N($N263:$HS263),0))</f>
        <v/>
      </c>
      <c r="HX263" s="170">
        <f>SUMPRODUCT((MOD(COLUMN($M263:$HR263)-COLUMN($M263),6)=0)*ISNUMBER($M263:$HR263)*($M263:$HR263&gt;=RESUMEN!$C$26)*($M263:$HR263&lt;=RESUMEN!$C$27))</f>
        <v/>
      </c>
    </row>
    <row r="264" ht="15.75" customHeight="1" s="506">
      <c r="B264" s="113">
        <f>VENTAS!A263</f>
        <v/>
      </c>
      <c r="C264" s="217">
        <f>VENTAS!B263</f>
        <v/>
      </c>
      <c r="D264" s="53">
        <f>VENTAS!C263</f>
        <v/>
      </c>
      <c r="E264" s="114">
        <f>VENTAS!D263</f>
        <v/>
      </c>
      <c r="F264" s="114">
        <f>VENTAS!J263</f>
        <v/>
      </c>
      <c r="G264" s="494">
        <f>VENTAS!F263</f>
        <v/>
      </c>
      <c r="H264" s="479">
        <f>VENTAS!K263</f>
        <v/>
      </c>
      <c r="I264" s="479">
        <f>VENTAS!M263</f>
        <v/>
      </c>
      <c r="J264" s="184">
        <f>VENTAS!L263</f>
        <v/>
      </c>
      <c r="K264" s="119">
        <f>IF(N($H264)&lt;1,"",$G264+31)</f>
        <v/>
      </c>
      <c r="L264" s="124">
        <f>IF(K264="","",TODAY()-K264)</f>
        <v/>
      </c>
      <c r="M264" s="494" t="n">
        <v>46078</v>
      </c>
      <c r="N264" s="374" t="n">
        <v>1000000</v>
      </c>
      <c r="O264" s="184">
        <f>IF(K264="","SIN ESTADO",IF(M264&lt;&gt;"","PAGA",IF(L264&gt;0,"VENCIDA",IF(L264&gt;=-5,"POR VENCER","AL DÍA"))))</f>
        <v/>
      </c>
      <c r="P264" s="185" t="inlineStr">
        <is>
          <t>TRANSFERENCIA</t>
        </is>
      </c>
      <c r="Q264" s="119">
        <f>IF(N($H264)&lt;2,"",IF(K264="","",K264+31))</f>
        <v/>
      </c>
      <c r="R264" s="124">
        <f>IF(Q264="","",TODAY()-Q264)</f>
        <v/>
      </c>
      <c r="S264" s="494" t="n">
        <v>46111</v>
      </c>
      <c r="T264" s="184" t="n">
        <v>1000000</v>
      </c>
      <c r="U264" s="184">
        <f>IF(Q264="","SIN ESTADO",IF(S264&lt;&gt;"","PAGA",IF(R264&gt;0,"VENCIDA",IF(R264&gt;=-5,"POR VENCER","AL DÍA"))))</f>
        <v/>
      </c>
      <c r="V264" s="185" t="inlineStr">
        <is>
          <t>TRANSFERENCIA</t>
        </is>
      </c>
      <c r="W264" s="119">
        <f>IF(N($H264)&lt;3,"",IF(Q264="","",Q264+31))</f>
        <v/>
      </c>
      <c r="X264" s="124">
        <f>IF(W264="","",TODAY()-W264)</f>
        <v/>
      </c>
      <c r="Y264" s="494" t="n">
        <v>46191</v>
      </c>
      <c r="Z264" s="184" t="n">
        <v>1000000</v>
      </c>
      <c r="AA264" s="184">
        <f>IF(W264="","SIN ESTADO",IF(Y264&lt;&gt;"","PAGA",IF(X264&gt;0,"VENCIDA",IF(X264&gt;=-5,"POR VENCER","AL DÍA"))))</f>
        <v/>
      </c>
      <c r="AB264" s="185" t="inlineStr">
        <is>
          <t>TRANSFERENCIA</t>
        </is>
      </c>
      <c r="AC264" s="119">
        <f>IF(N($H264)&lt;4,"",IF(W264="","",W264+31))</f>
        <v/>
      </c>
      <c r="AD264" s="124">
        <f>IF(AC264="","",TODAY()-AC264)</f>
        <v/>
      </c>
      <c r="AE264" s="494" t="n">
        <v>46211</v>
      </c>
      <c r="AF264" s="184" t="n">
        <v>2000000</v>
      </c>
      <c r="AG264" s="184">
        <f>IF(AC264="","SIN ESTADO",IF(AE264&lt;&gt;"","PAGA",IF(AD264&gt;0,"VENCIDA",IF(AD264&gt;=-5,"POR VENCER","AL DÍA"))))</f>
        <v/>
      </c>
      <c r="AH264" s="185" t="inlineStr">
        <is>
          <t>TRANSFERENCIA</t>
        </is>
      </c>
      <c r="AI264" s="119">
        <f>IF(N($H264)&lt;5,"",IF(AC264="","",AC264+31))</f>
        <v/>
      </c>
      <c r="AJ264" s="124">
        <f>IF(AI264="","",TODAY()-AI264)</f>
        <v/>
      </c>
      <c r="AK264" s="494" t="n">
        <v>46211</v>
      </c>
      <c r="AL264" s="184" t="n"/>
      <c r="AM264" s="184">
        <f>IF(AI264="","SIN ESTADO",IF(AK264&lt;&gt;"","PAGA",IF(AJ264&gt;0,"VENCIDA",IF(AJ264&gt;=-5,"POR VENCER","AL DÍA"))))</f>
        <v/>
      </c>
      <c r="AN264" s="185" t="inlineStr">
        <is>
          <t>TRANSFERENCIA</t>
        </is>
      </c>
      <c r="AO264" s="119">
        <f>IF(N($H264)&lt;6,"",IF(AI264="","",AI264+31))</f>
        <v/>
      </c>
      <c r="AP264" s="124">
        <f>IF(AO264="","",TODAY()-AO264)</f>
        <v/>
      </c>
      <c r="AQ264" s="270" t="n">
        <v>46259</v>
      </c>
      <c r="AR264" s="184" t="n">
        <v>10000000</v>
      </c>
      <c r="AS264" s="184">
        <f>IF(AO264="","SIN ESTADO",IF(AQ264&lt;&gt;"","PAGA",IF(AP264&gt;0,"VENCIDA",IF(AP264&gt;=-5,"POR VENCER","AL DÍA"))))</f>
        <v/>
      </c>
      <c r="AT264" s="185" t="inlineStr">
        <is>
          <t>TRANSFERENCIA</t>
        </is>
      </c>
      <c r="AU264" s="119">
        <f>IF(N($H264)&lt;7,"",IF(AO264="","",AO264+31))</f>
        <v/>
      </c>
      <c r="AV264" s="124">
        <f>IF(AU264="","",TODAY()-AU264)</f>
        <v/>
      </c>
      <c r="AW264" s="494" t="n"/>
      <c r="AX264" s="184" t="n"/>
      <c r="AY264" s="184">
        <f>IF(AU264="","SIN ESTADO",IF(AW264&lt;&gt;"","PAGA",IF(AV264&gt;0,"VENCIDA",IF(AV264&gt;=-5,"POR VENCER","AL DÍA"))))</f>
        <v/>
      </c>
      <c r="AZ264" s="185" t="n"/>
      <c r="BA264" s="119">
        <f>IF(N($H264)&lt;8,"",IF(AU264="","",AU264+31))</f>
        <v/>
      </c>
      <c r="BB264" s="124">
        <f>IF(BA264="","",TODAY()-BA264)</f>
        <v/>
      </c>
      <c r="BC264" s="494" t="n"/>
      <c r="BD264" s="184" t="n"/>
      <c r="BE264" s="184">
        <f>IF(BA264="","SIN ESTADO",IF(BC264&lt;&gt;"","PAGA",IF(BB264&gt;0,"VENCIDA",IF(BB264&gt;=-5,"POR VENCER","AL DÍA"))))</f>
        <v/>
      </c>
      <c r="BF264" s="185" t="n"/>
      <c r="BG264" s="119">
        <f>IF(N($H264)&lt;9,"",IF(BA264="","",BA264+31))</f>
        <v/>
      </c>
      <c r="BH264" s="124">
        <f>IF(BG264="","",TODAY()-BG264)</f>
        <v/>
      </c>
      <c r="BI264" s="494" t="n"/>
      <c r="BJ264" s="184" t="n"/>
      <c r="BK264" s="184">
        <f>IF(BG264="","SIN ESTADO",IF(BI264&lt;&gt;"","PAGA",IF(BH264&gt;0,"VENCIDA",IF(BH264&gt;=-5,"POR VENCER","AL DÍA"))))</f>
        <v/>
      </c>
      <c r="BL264" s="185" t="n"/>
      <c r="BM264" s="119">
        <f>IF(N($H264)&lt;10,"",IF(BG264="","",BG264+31))</f>
        <v/>
      </c>
      <c r="BN264" s="124">
        <f>IF(BM264="","",TODAY()-BM264)</f>
        <v/>
      </c>
      <c r="BO264" s="494" t="n"/>
      <c r="BP264" s="184" t="n"/>
      <c r="BQ264" s="184">
        <f>IF(BM264="","SIN ESTADO",IF(BO264&lt;&gt;"","PAGA",IF(BN264&gt;0,"VENCIDA",IF(BN264&gt;=-5,"POR VENCER","AL DÍA"))))</f>
        <v/>
      </c>
      <c r="BR264" s="185" t="n"/>
      <c r="BS264" s="119">
        <f>IF(N($H264)&lt;11,"",IF(BM264="","",BM264+31))</f>
        <v/>
      </c>
      <c r="BT264" s="124">
        <f>IF(BS264="","",TODAY()-BS264)</f>
        <v/>
      </c>
      <c r="BU264" s="494" t="n"/>
      <c r="BV264" s="184" t="n"/>
      <c r="BW264" s="184">
        <f>IF(BS264="","SIN ESTADO",IF(BU264&lt;&gt;"","PAGA",IF(BT264&gt;0,"VENCIDA",IF(BT264&gt;=-5,"POR VENCER","AL DÍA"))))</f>
        <v/>
      </c>
      <c r="BX264" s="185" t="n"/>
      <c r="BY264" s="119">
        <f>IF(N($H264)&lt;12,"",IF(BS264="","",BS264+31))</f>
        <v/>
      </c>
      <c r="BZ264" s="124">
        <f>IF(BY264="","",TODAY()-BY264)</f>
        <v/>
      </c>
      <c r="CA264" s="494" t="n"/>
      <c r="CB264" s="184" t="n"/>
      <c r="CC264" s="184">
        <f>IF(BY264="","SIN ESTADO",IF(CA264&lt;&gt;"","PAGA",IF(BZ264&gt;0,"VENCIDA",IF(BZ264&gt;=-5,"POR VENCER","AL DÍA"))))</f>
        <v/>
      </c>
      <c r="CD264" s="185" t="n"/>
      <c r="CE264" s="119">
        <f>IF(N($H264)&lt;13,"",IF(BY264="","",BY264+31))</f>
        <v/>
      </c>
      <c r="CF264" s="124">
        <f>IF(CE264="","",TODAY()-CE264)</f>
        <v/>
      </c>
      <c r="CG264" s="494" t="n"/>
      <c r="CH264" s="184" t="n"/>
      <c r="CI264" s="184">
        <f>IF(CE264="","SIN ESTADO",IF(CG264&lt;&gt;"","PAGA",IF(CF264&gt;0,"VENCIDA",IF(CF264&gt;=-5,"POR VENCER","AL DÍA"))))</f>
        <v/>
      </c>
      <c r="CJ264" s="185" t="n"/>
      <c r="CK264" s="119">
        <f>IF(N($H264)&lt;14,"",IF(CE264="","",CE264+31))</f>
        <v/>
      </c>
      <c r="CL264" s="124">
        <f>IF(CK264="","",TODAY()-CK264)</f>
        <v/>
      </c>
      <c r="CM264" s="494" t="n"/>
      <c r="CN264" s="184" t="n"/>
      <c r="CO264" s="184">
        <f>IF(CK264="","SIN ESTADO",IF(CM264&lt;&gt;"","PAGA",IF(CL264&gt;0,"VENCIDA",IF(CL264&gt;=-5,"POR VENCER","AL DÍA"))))</f>
        <v/>
      </c>
      <c r="CP264" s="185" t="n"/>
      <c r="CQ264" s="119">
        <f>IF(N($H264)&lt;15,"",IF(CK264="","",CK264+31))</f>
        <v/>
      </c>
      <c r="CR264" s="124">
        <f>IF(CQ264="","",TODAY()-CQ264)</f>
        <v/>
      </c>
      <c r="CS264" s="494" t="n"/>
      <c r="CT264" s="184" t="n"/>
      <c r="CU264" s="184">
        <f>IF(CQ264="","SIN ESTADO",IF(CS264&lt;&gt;"","PAGA",IF(CR264&gt;0,"VENCIDA",IF(CR264&gt;=-5,"POR VENCER","AL DÍA"))))</f>
        <v/>
      </c>
      <c r="CV264" s="185" t="n"/>
      <c r="CW264" s="119">
        <f>IF(N($H264)&lt;16,"",IF(CQ264="","",CQ264+31))</f>
        <v/>
      </c>
      <c r="CX264" s="124">
        <f>IF(CW264="","",TODAY()-CW264)</f>
        <v/>
      </c>
      <c r="CY264" s="494" t="n"/>
      <c r="CZ264" s="184" t="n"/>
      <c r="DA264" s="184">
        <f>IF(CW264="","SIN ESTADO",IF(CY264&lt;&gt;"","PAGA",IF(CX264&gt;0,"VENCIDA",IF(CX264&gt;=-5,"POR VENCER","AL DÍA"))))</f>
        <v/>
      </c>
      <c r="DB264" s="185" t="n"/>
      <c r="DC264" s="119">
        <f>IF(N($H264)&lt;17,"",IF(CW264="","",CW264+31))</f>
        <v/>
      </c>
      <c r="DD264" s="124">
        <f>IF(DC264="","",TODAY()-DC264)</f>
        <v/>
      </c>
      <c r="DE264" s="494" t="n"/>
      <c r="DF264" s="184" t="n"/>
      <c r="DG264" s="184">
        <f>IF(DC264="","SIN ESTADO",IF(DE264&lt;&gt;"","PAGA",IF(DD264&gt;0,"VENCIDA",IF(DD264&gt;=-5,"POR VENCER","AL DÍA"))))</f>
        <v/>
      </c>
      <c r="DH264" s="185" t="n"/>
      <c r="DI264" s="119">
        <f>IF(N($H264)&lt;18,"",IF(DC264="","",DC264+31))</f>
        <v/>
      </c>
      <c r="DJ264" s="124">
        <f>IF(DI264="","",TODAY()-DI264)</f>
        <v/>
      </c>
      <c r="DK264" s="494" t="n"/>
      <c r="DL264" s="184" t="n"/>
      <c r="DM264" s="184">
        <f>IF(DI264="","SIN ESTADO",IF(DK264&lt;&gt;"","PAGA",IF(DJ264&gt;0,"VENCIDA",IF(DJ264&gt;=-5,"POR VENCER","AL DÍA"))))</f>
        <v/>
      </c>
      <c r="DN264" s="185" t="n"/>
      <c r="DO264" s="119">
        <f>IF(N($H264)&lt;19,"",IF(DI264="","",DI264+31))</f>
        <v/>
      </c>
      <c r="DP264" s="124">
        <f>IF(DO264="","",TODAY()-DO264)</f>
        <v/>
      </c>
      <c r="DQ264" s="494" t="n"/>
      <c r="DR264" s="184" t="n"/>
      <c r="DS264" s="184">
        <f>IF(DO264="","SIN ESTADO",IF(DQ264&lt;&gt;"","PAGA",IF(DP264&gt;0,"VENCIDA",IF(DP264&gt;=-5,"POR VENCER","AL DÍA"))))</f>
        <v/>
      </c>
      <c r="DT264" s="185" t="n"/>
      <c r="DU264" s="119">
        <f>IF(N($H264)&lt;20,"",IF(DO264="","",DO264+31))</f>
        <v/>
      </c>
      <c r="DV264" s="124">
        <f>IF(DU264="","",TODAY()-DU264)</f>
        <v/>
      </c>
      <c r="DW264" s="494" t="n"/>
      <c r="DX264" s="184" t="n"/>
      <c r="DY264" s="184">
        <f>IF(DU264="","SIN ESTADO",IF(DW264&lt;&gt;"","PAGA",IF(DV264&gt;0,"VENCIDA",IF(DV264&gt;=-5,"POR VENCER","AL DÍA"))))</f>
        <v/>
      </c>
      <c r="DZ264" s="185" t="n"/>
      <c r="EA264" s="119">
        <f>IF(N($H264)&lt;21,"",IF(DU264="","",DU264+31))</f>
        <v/>
      </c>
      <c r="EB264" s="124">
        <f>IF(EA264="","",TODAY()-EA264)</f>
        <v/>
      </c>
      <c r="EC264" s="494" t="n"/>
      <c r="ED264" s="184" t="n"/>
      <c r="EE264" s="184">
        <f>IF(EA264="","SIN ESTADO",IF(EC264&lt;&gt;"","PAGA",IF(EB264&gt;0,"VENCIDA",IF(EB264&gt;=-5,"POR VENCER","AL DÍA"))))</f>
        <v/>
      </c>
      <c r="EF264" s="185" t="n"/>
      <c r="EG264" s="119">
        <f>IF(N($H264)&lt;22,"",IF(EA264="","",EA264+31))</f>
        <v/>
      </c>
      <c r="EH264" s="124">
        <f>IF(EG264="","",TODAY()-EG264)</f>
        <v/>
      </c>
      <c r="EI264" s="494" t="n"/>
      <c r="EJ264" s="184" t="n"/>
      <c r="EK264" s="184">
        <f>IF(EG264="","SIN ESTADO",IF(EI264&lt;&gt;"","PAGA",IF(EH264&gt;0,"VENCIDA",IF(EH264&gt;=-5,"POR VENCER","AL DÍA"))))</f>
        <v/>
      </c>
      <c r="EL264" s="185" t="n"/>
      <c r="EM264" s="119">
        <f>IF(N($H264)&lt;23,"",IF(EG264="","",EG264+31))</f>
        <v/>
      </c>
      <c r="EN264" s="124">
        <f>IF(EM264="","",TODAY()-EM264)</f>
        <v/>
      </c>
      <c r="EO264" s="494" t="n"/>
      <c r="EP264" s="184" t="n"/>
      <c r="EQ264" s="184">
        <f>IF(EM264="","SIN ESTADO",IF(EO264&lt;&gt;"","PAGA",IF(EN264&gt;0,"VENCIDA",IF(EN264&gt;=-5,"POR VENCER","AL DÍA"))))</f>
        <v/>
      </c>
      <c r="ER264" s="185" t="n"/>
      <c r="ES264" s="119">
        <f>IF(N($H264)&lt;24,"",IF(EM264="","",EM264+31))</f>
        <v/>
      </c>
      <c r="ET264" s="124">
        <f>IF(ES264="","",TODAY()-ES264)</f>
        <v/>
      </c>
      <c r="EU264" s="494" t="n"/>
      <c r="EV264" s="184" t="n"/>
      <c r="EW264" s="184">
        <f>IF(ES264="","SIN ESTADO",IF(EU264&lt;&gt;"","PAGA",IF(ET264&gt;0,"VENCIDA",IF(ET264&gt;=-5,"POR VENCER","AL DÍA"))))</f>
        <v/>
      </c>
      <c r="EX264" s="185" t="n"/>
      <c r="EY264" s="119">
        <f>IF(N($H264)&lt;25,"",IF(ES264="","",ES264+31))</f>
        <v/>
      </c>
      <c r="EZ264" s="124">
        <f>IF(EY264="","",TODAY()-EY264)</f>
        <v/>
      </c>
      <c r="FA264" s="494" t="n"/>
      <c r="FB264" s="184" t="n"/>
      <c r="FC264" s="184">
        <f>IF(EY264="","SIN ESTADO",IF(FA264&lt;&gt;"","PAGA",IF(EZ264&gt;0,"VENCIDA",IF(EZ264&gt;=-5,"POR VENCER","AL DÍA"))))</f>
        <v/>
      </c>
      <c r="FD264" s="185" t="n"/>
      <c r="FE264" s="119">
        <f>IF(N($H264)&lt;26,"",IF(EY264="","",EY264+31))</f>
        <v/>
      </c>
      <c r="FF264" s="124">
        <f>IF(FE264="","",TODAY()-FE264)</f>
        <v/>
      </c>
      <c r="FG264" s="494" t="n"/>
      <c r="FH264" s="184" t="n"/>
      <c r="FI264" s="184">
        <f>IF(FE264="","SIN ESTADO",IF(FG264&lt;&gt;"","PAGA",IF(FF264&gt;0,"VENCIDA",IF(FF264&gt;=-5,"POR VENCER","AL DÍA"))))</f>
        <v/>
      </c>
      <c r="FJ264" s="185" t="n"/>
      <c r="FK264" s="119">
        <f>IF(N($H264)&lt;27,"",IF(FE264="","",FE264+31))</f>
        <v/>
      </c>
      <c r="FL264" s="124">
        <f>IF(FK264="","",TODAY()-FK264)</f>
        <v/>
      </c>
      <c r="FM264" s="494" t="n"/>
      <c r="FN264" s="184" t="n"/>
      <c r="FO264" s="184">
        <f>IF(FK264="","SIN ESTADO",IF(FM264&lt;&gt;"","PAGA",IF(FL264&gt;0,"VENCIDA",IF(FL264&gt;=-5,"POR VENCER","AL DÍA"))))</f>
        <v/>
      </c>
      <c r="FP264" s="185" t="n"/>
      <c r="FQ264" s="119">
        <f>IF(N($H264)&lt;28,"",IF(FK264="","",FK264+31))</f>
        <v/>
      </c>
      <c r="FR264" s="124">
        <f>IF(FQ264="","",TODAY()-FQ264)</f>
        <v/>
      </c>
      <c r="FS264" s="494" t="n"/>
      <c r="FT264" s="184" t="n"/>
      <c r="FU264" s="184">
        <f>IF(FQ264="","SIN ESTADO",IF(FS264&lt;&gt;"","PAGA",IF(FR264&gt;0,"VENCIDA",IF(FR264&gt;=-5,"POR VENCER","AL DÍA"))))</f>
        <v/>
      </c>
      <c r="FV264" s="185" t="n"/>
      <c r="FW264" s="119">
        <f>IF(N($H264)&lt;29,"",IF(FQ264="","",FQ264+31))</f>
        <v/>
      </c>
      <c r="FX264" s="124">
        <f>IF(FW264="","",TODAY()-FW264)</f>
        <v/>
      </c>
      <c r="FY264" s="494" t="n"/>
      <c r="FZ264" s="184" t="n"/>
      <c r="GA264" s="184">
        <f>IF(FW264="","SIN ESTADO",IF(FY264&lt;&gt;"","PAGA",IF(FX264&gt;0,"VENCIDA",IF(FX264&gt;=-5,"POR VENCER","AL DÍA"))))</f>
        <v/>
      </c>
      <c r="GB264" s="185" t="n"/>
      <c r="GC264" s="119">
        <f>IF(N($H264)&lt;30,"",IF(FW264="","",FW264+31))</f>
        <v/>
      </c>
      <c r="GD264" s="124">
        <f>IF(GC264="","",TODAY()-GC264)</f>
        <v/>
      </c>
      <c r="GE264" s="494" t="n"/>
      <c r="GF264" s="184" t="n"/>
      <c r="GG264" s="184">
        <f>IF(GC264="","SIN ESTADO",IF(GE264&lt;&gt;"","PAGA",IF(GD264&gt;0,"VENCIDA",IF(GD264&gt;=-5,"POR VENCER","AL DÍA"))))</f>
        <v/>
      </c>
      <c r="GH264" s="185" t="n"/>
      <c r="GI264" s="119">
        <f>IF(N($H264)&lt;31,"",IF(GC264="","",GC264+31))</f>
        <v/>
      </c>
      <c r="GJ264" s="124">
        <f>IF(GI264="","",TODAY()-GI264)</f>
        <v/>
      </c>
      <c r="GK264" s="494" t="n"/>
      <c r="GL264" s="184" t="n"/>
      <c r="GM264" s="184">
        <f>IF(GI264="","SIN ESTADO",IF(GK264&lt;&gt;"","PAGA",IF(GJ264&gt;0,"VENCIDA",IF(GJ264&gt;=-5,"POR VENCER","AL DÍA"))))</f>
        <v/>
      </c>
      <c r="GN264" s="185" t="n"/>
      <c r="GO264" s="119">
        <f>IF(N($H264)&lt;32,"",IF(GI264="","",GI264+31))</f>
        <v/>
      </c>
      <c r="GP264" s="124">
        <f>IF(GO264="","",TODAY()-GO264)</f>
        <v/>
      </c>
      <c r="GQ264" s="494" t="n"/>
      <c r="GR264" s="184" t="n"/>
      <c r="GS264" s="184">
        <f>IF(GO264="","SIN ESTADO",IF(GQ264&lt;&gt;"","PAGA",IF(GP264&gt;0,"VENCIDA",IF(GP264&gt;=-5,"POR VENCER","AL DÍA"))))</f>
        <v/>
      </c>
      <c r="GT264" s="185" t="n"/>
      <c r="GU264" s="119">
        <f>IF(N($H264)&lt;33,"",IF(GO264="","",GO264+31))</f>
        <v/>
      </c>
      <c r="GV264" s="124">
        <f>IF(GU264="","",TODAY()-GU264)</f>
        <v/>
      </c>
      <c r="GW264" s="494" t="n"/>
      <c r="GX264" s="184" t="n"/>
      <c r="GY264" s="184">
        <f>IF(GU264="","SIN ESTADO",IF(GW264&lt;&gt;"","PAGA",IF(GV264&gt;0,"VENCIDA",IF(GV264&gt;=-5,"POR VENCER","AL DÍA"))))</f>
        <v/>
      </c>
      <c r="GZ264" s="185" t="n"/>
      <c r="HA264" s="119">
        <f>IF(N($H264)&lt;34,"",IF(GU264="","",GU264+31))</f>
        <v/>
      </c>
      <c r="HB264" s="124">
        <f>IF(HA264="","",TODAY()-HA264)</f>
        <v/>
      </c>
      <c r="HC264" s="494" t="n"/>
      <c r="HD264" s="184" t="n"/>
      <c r="HE264" s="184">
        <f>IF(HA264="","SIN ESTADO",IF(HC264&lt;&gt;"","PAGA",IF(HB264&gt;0,"VENCIDA",IF(HB264&gt;=-5,"POR VENCER","AL DÍA"))))</f>
        <v/>
      </c>
      <c r="HF264" s="185" t="n"/>
      <c r="HG264" s="119">
        <f>IF(N($H264)&lt;35,"",IF(HA264="","",HA264+31))</f>
        <v/>
      </c>
      <c r="HH264" s="124">
        <f>IF(HG264="","",TODAY()-HG264)</f>
        <v/>
      </c>
      <c r="HI264" s="494" t="n"/>
      <c r="HJ264" s="184" t="n"/>
      <c r="HK264" s="184">
        <f>IF(HG264="","SIN ESTADO",IF(HI264&lt;&gt;"","PAGA",IF(HH264&gt;0,"VENCIDA",IF(HH264&gt;=-5,"POR VENCER","AL DÍA"))))</f>
        <v/>
      </c>
      <c r="HL264" s="168" t="n"/>
      <c r="HM264" s="119">
        <f>IF(N($H264)&lt;36,"",IF(HG264="","",HG264+31))</f>
        <v/>
      </c>
      <c r="HN264" s="124">
        <f>IF(HM264="","",TODAY()-HM264)</f>
        <v/>
      </c>
      <c r="HO264" s="494" t="n"/>
      <c r="HP264" s="184" t="n"/>
      <c r="HQ264" s="184">
        <f>IF(HM264="","SIN ESTADO",IF(HO264&lt;&gt;"","PAGA",IF(HN264&gt;0,"VENCIDA",IF(HN264&gt;=-5,"POR VENCER","AL DÍA"))))</f>
        <v/>
      </c>
      <c r="HR264" s="168" t="n"/>
      <c r="HS264" s="169">
        <f>N264+T264+Z264+AF264+AL264+AR264+AX264+BD264+BJ264+BP264+BV264+CB264+CH264+CN264+CT264+CZ264+DF264+DL264+DR264+DX264+ED264+EJ264+EP264+EV264+FB264+FH264+FN264+FT264+FZ264+GF264+GL264+GR264+GX264+HD264+HJ264+HP264</f>
        <v/>
      </c>
      <c r="HU264" s="170">
        <f>IFERROR(N($J264),0)</f>
        <v/>
      </c>
      <c r="HW264" s="170">
        <f>SUMPRODUCT((MOD(COLUMN($M264:$HR264)-COLUMN($M264),6)=0)*ISNUMBER($M264:$HR264)*($M264:$HR264&gt;=RESUMEN!$C$26)*($M264:$HR264&lt;=RESUMEN!$C$27)*IFERROR(N($N264:$HS264),0))</f>
        <v/>
      </c>
      <c r="HX264" s="170">
        <f>SUMPRODUCT((MOD(COLUMN($M264:$HR264)-COLUMN($M264),6)=0)*ISNUMBER($M264:$HR264)*($M264:$HR264&gt;=RESUMEN!$C$26)*($M264:$HR264&lt;=RESUMEN!$C$27))</f>
        <v/>
      </c>
    </row>
    <row r="265" ht="15.75" customHeight="1" s="506">
      <c r="B265" s="113">
        <f>VENTAS!A264</f>
        <v/>
      </c>
      <c r="C265" s="236">
        <f>VENTAS!B264</f>
        <v/>
      </c>
      <c r="D265" s="53">
        <f>VENTAS!C264</f>
        <v/>
      </c>
      <c r="E265" s="114">
        <f>VENTAS!D264</f>
        <v/>
      </c>
      <c r="F265" s="114">
        <f>VENTAS!J264</f>
        <v/>
      </c>
      <c r="G265" s="494">
        <f>VENTAS!F264</f>
        <v/>
      </c>
      <c r="H265" s="479">
        <f>VENTAS!K264</f>
        <v/>
      </c>
      <c r="I265" s="479">
        <f>VENTAS!M264</f>
        <v/>
      </c>
      <c r="J265" s="184">
        <f>VENTAS!L264</f>
        <v/>
      </c>
      <c r="K265" s="119">
        <f>IF(N($H265)&lt;1,"",$G265+31)</f>
        <v/>
      </c>
      <c r="L265" s="124">
        <f>IF(K265="","",TODAY()-K265)</f>
        <v/>
      </c>
      <c r="M265" s="494" t="n"/>
      <c r="N265" s="374" t="n"/>
      <c r="O265" s="184">
        <f>IF(K265="","SIN ESTADO",IF(M265&lt;&gt;"","PAGA",IF(L265&gt;0,"VENCIDA",IF(L265&gt;=-5,"POR VENCER","AL DÍA"))))</f>
        <v/>
      </c>
      <c r="P265" s="185" t="n"/>
      <c r="Q265" s="119">
        <f>IF(N($H265)&lt;2,"",IF(K265="","",K265+31))</f>
        <v/>
      </c>
      <c r="R265" s="124">
        <f>IF(Q265="","",TODAY()-Q265)</f>
        <v/>
      </c>
      <c r="S265" s="494" t="n"/>
      <c r="T265" s="184" t="n"/>
      <c r="U265" s="184">
        <f>IF(Q265="","SIN ESTADO",IF(S265&lt;&gt;"","PAGA",IF(R265&gt;0,"VENCIDA",IF(R265&gt;=-5,"POR VENCER","AL DÍA"))))</f>
        <v/>
      </c>
      <c r="V265" s="185" t="n"/>
      <c r="W265" s="119">
        <f>IF(N($H265)&lt;3,"",IF(Q265="","",Q265+31))</f>
        <v/>
      </c>
      <c r="X265" s="124">
        <f>IF(W265="","",TODAY()-W265)</f>
        <v/>
      </c>
      <c r="Y265" s="494" t="n"/>
      <c r="Z265" s="184" t="n"/>
      <c r="AA265" s="184">
        <f>IF(W265="","SIN ESTADO",IF(Y265&lt;&gt;"","PAGA",IF(X265&gt;0,"VENCIDA",IF(X265&gt;=-5,"POR VENCER","AL DÍA"))))</f>
        <v/>
      </c>
      <c r="AB265" s="185" t="n"/>
      <c r="AC265" s="119">
        <f>IF(N($H265)&lt;4,"",IF(W265="","",W265+31))</f>
        <v/>
      </c>
      <c r="AD265" s="124">
        <f>IF(AC265="","",TODAY()-AC265)</f>
        <v/>
      </c>
      <c r="AE265" s="494" t="n"/>
      <c r="AF265" s="184" t="n"/>
      <c r="AG265" s="184">
        <f>IF(AC265="","SIN ESTADO",IF(AE265&lt;&gt;"","PAGA",IF(AD265&gt;0,"VENCIDA",IF(AD265&gt;=-5,"POR VENCER","AL DÍA"))))</f>
        <v/>
      </c>
      <c r="AH265" s="185" t="n"/>
      <c r="AI265" s="119">
        <f>IF(N($H265)&lt;5,"",IF(AC265="","",AC265+31))</f>
        <v/>
      </c>
      <c r="AJ265" s="124">
        <f>IF(AI265="","",TODAY()-AI265)</f>
        <v/>
      </c>
      <c r="AK265" s="494" t="n"/>
      <c r="AL265" s="184" t="n"/>
      <c r="AM265" s="184">
        <f>IF(AI265="","SIN ESTADO",IF(AK265&lt;&gt;"","PAGA",IF(AJ265&gt;0,"VENCIDA",IF(AJ265&gt;=-5,"POR VENCER","AL DÍA"))))</f>
        <v/>
      </c>
      <c r="AN265" s="185" t="n"/>
      <c r="AO265" s="119">
        <f>IF(N($H265)&lt;6,"",IF(AI265="","",AI265+31))</f>
        <v/>
      </c>
      <c r="AP265" s="124">
        <f>IF(AO265="","",TODAY()-AO265)</f>
        <v/>
      </c>
      <c r="AQ265" s="270" t="n"/>
      <c r="AR265" s="184" t="n"/>
      <c r="AS265" s="184">
        <f>IF(AO265="","SIN ESTADO",IF(AQ265&lt;&gt;"","PAGA",IF(AP265&gt;0,"VENCIDA",IF(AP265&gt;=-5,"POR VENCER","AL DÍA"))))</f>
        <v/>
      </c>
      <c r="AT265" s="185" t="n"/>
      <c r="AU265" s="119">
        <f>IF(N($H265)&lt;7,"",IF(AO265="","",AO265+31))</f>
        <v/>
      </c>
      <c r="AV265" s="124">
        <f>IF(AU265="","",TODAY()-AU265)</f>
        <v/>
      </c>
      <c r="AW265" s="494" t="n"/>
      <c r="AX265" s="184" t="n"/>
      <c r="AY265" s="184">
        <f>IF(AU265="","SIN ESTADO",IF(AW265&lt;&gt;"","PAGA",IF(AV265&gt;0,"VENCIDA",IF(AV265&gt;=-5,"POR VENCER","AL DÍA"))))</f>
        <v/>
      </c>
      <c r="AZ265" s="185" t="n"/>
      <c r="BA265" s="119">
        <f>IF(N($H265)&lt;8,"",IF(AU265="","",AU265+31))</f>
        <v/>
      </c>
      <c r="BB265" s="124">
        <f>IF(BA265="","",TODAY()-BA265)</f>
        <v/>
      </c>
      <c r="BC265" s="494" t="n"/>
      <c r="BD265" s="184" t="n"/>
      <c r="BE265" s="184">
        <f>IF(BA265="","SIN ESTADO",IF(BC265&lt;&gt;"","PAGA",IF(BB265&gt;0,"VENCIDA",IF(BB265&gt;=-5,"POR VENCER","AL DÍA"))))</f>
        <v/>
      </c>
      <c r="BF265" s="185" t="n"/>
      <c r="BG265" s="119">
        <f>IF(N($H265)&lt;9,"",IF(BA265="","",BA265+31))</f>
        <v/>
      </c>
      <c r="BH265" s="124">
        <f>IF(BG265="","",TODAY()-BG265)</f>
        <v/>
      </c>
      <c r="BI265" s="494" t="n"/>
      <c r="BJ265" s="184" t="n"/>
      <c r="BK265" s="184">
        <f>IF(BG265="","SIN ESTADO",IF(BI265&lt;&gt;"","PAGA",IF(BH265&gt;0,"VENCIDA",IF(BH265&gt;=-5,"POR VENCER","AL DÍA"))))</f>
        <v/>
      </c>
      <c r="BL265" s="185" t="n"/>
      <c r="BM265" s="119">
        <f>IF(N($H265)&lt;10,"",IF(BG265="","",BG265+31))</f>
        <v/>
      </c>
      <c r="BN265" s="124">
        <f>IF(BM265="","",TODAY()-BM265)</f>
        <v/>
      </c>
      <c r="BO265" s="494" t="n"/>
      <c r="BP265" s="184" t="n"/>
      <c r="BQ265" s="184">
        <f>IF(BM265="","SIN ESTADO",IF(BO265&lt;&gt;"","PAGA",IF(BN265&gt;0,"VENCIDA",IF(BN265&gt;=-5,"POR VENCER","AL DÍA"))))</f>
        <v/>
      </c>
      <c r="BR265" s="185" t="n"/>
      <c r="BS265" s="119">
        <f>IF(N($H265)&lt;11,"",IF(BM265="","",BM265+31))</f>
        <v/>
      </c>
      <c r="BT265" s="124">
        <f>IF(BS265="","",TODAY()-BS265)</f>
        <v/>
      </c>
      <c r="BU265" s="494" t="n"/>
      <c r="BV265" s="184" t="n"/>
      <c r="BW265" s="184">
        <f>IF(BS265="","SIN ESTADO",IF(BU265&lt;&gt;"","PAGA",IF(BT265&gt;0,"VENCIDA",IF(BT265&gt;=-5,"POR VENCER","AL DÍA"))))</f>
        <v/>
      </c>
      <c r="BX265" s="185" t="n"/>
      <c r="BY265" s="119">
        <f>IF(N($H265)&lt;12,"",IF(BS265="","",BS265+31))</f>
        <v/>
      </c>
      <c r="BZ265" s="124">
        <f>IF(BY265="","",TODAY()-BY265)</f>
        <v/>
      </c>
      <c r="CA265" s="494" t="n"/>
      <c r="CB265" s="184" t="n"/>
      <c r="CC265" s="184">
        <f>IF(BY265="","SIN ESTADO",IF(CA265&lt;&gt;"","PAGA",IF(BZ265&gt;0,"VENCIDA",IF(BZ265&gt;=-5,"POR VENCER","AL DÍA"))))</f>
        <v/>
      </c>
      <c r="CD265" s="185" t="n"/>
      <c r="CE265" s="119">
        <f>IF(N($H265)&lt;13,"",IF(BY265="","",BY265+31))</f>
        <v/>
      </c>
      <c r="CF265" s="124">
        <f>IF(CE265="","",TODAY()-CE265)</f>
        <v/>
      </c>
      <c r="CG265" s="494" t="n"/>
      <c r="CH265" s="184" t="n"/>
      <c r="CI265" s="184">
        <f>IF(CE265="","SIN ESTADO",IF(CG265&lt;&gt;"","PAGA",IF(CF265&gt;0,"VENCIDA",IF(CF265&gt;=-5,"POR VENCER","AL DÍA"))))</f>
        <v/>
      </c>
      <c r="CJ265" s="185" t="n"/>
      <c r="CK265" s="119">
        <f>IF(N($H265)&lt;14,"",IF(CE265="","",CE265+31))</f>
        <v/>
      </c>
      <c r="CL265" s="124">
        <f>IF(CK265="","",TODAY()-CK265)</f>
        <v/>
      </c>
      <c r="CM265" s="494" t="n"/>
      <c r="CN265" s="184" t="n"/>
      <c r="CO265" s="184">
        <f>IF(CK265="","SIN ESTADO",IF(CM265&lt;&gt;"","PAGA",IF(CL265&gt;0,"VENCIDA",IF(CL265&gt;=-5,"POR VENCER","AL DÍA"))))</f>
        <v/>
      </c>
      <c r="CP265" s="185" t="n"/>
      <c r="CQ265" s="119">
        <f>IF(N($H265)&lt;15,"",IF(CK265="","",CK265+31))</f>
        <v/>
      </c>
      <c r="CR265" s="124">
        <f>IF(CQ265="","",TODAY()-CQ265)</f>
        <v/>
      </c>
      <c r="CS265" s="494" t="n"/>
      <c r="CT265" s="184" t="n"/>
      <c r="CU265" s="184">
        <f>IF(CQ265="","SIN ESTADO",IF(CS265&lt;&gt;"","PAGA",IF(CR265&gt;0,"VENCIDA",IF(CR265&gt;=-5,"POR VENCER","AL DÍA"))))</f>
        <v/>
      </c>
      <c r="CV265" s="185" t="n"/>
      <c r="CW265" s="119">
        <f>IF(N($H265)&lt;16,"",IF(CQ265="","",CQ265+31))</f>
        <v/>
      </c>
      <c r="CX265" s="124">
        <f>IF(CW265="","",TODAY()-CW265)</f>
        <v/>
      </c>
      <c r="CY265" s="494" t="n"/>
      <c r="CZ265" s="184" t="n"/>
      <c r="DA265" s="184">
        <f>IF(CW265="","SIN ESTADO",IF(CY265&lt;&gt;"","PAGA",IF(CX265&gt;0,"VENCIDA",IF(CX265&gt;=-5,"POR VENCER","AL DÍA"))))</f>
        <v/>
      </c>
      <c r="DB265" s="185" t="n"/>
      <c r="DC265" s="119">
        <f>IF(N($H265)&lt;17,"",IF(CW265="","",CW265+31))</f>
        <v/>
      </c>
      <c r="DD265" s="124">
        <f>IF(DC265="","",TODAY()-DC265)</f>
        <v/>
      </c>
      <c r="DE265" s="494" t="n"/>
      <c r="DF265" s="184" t="n"/>
      <c r="DG265" s="184">
        <f>IF(DC265="","SIN ESTADO",IF(DE265&lt;&gt;"","PAGA",IF(DD265&gt;0,"VENCIDA",IF(DD265&gt;=-5,"POR VENCER","AL DÍA"))))</f>
        <v/>
      </c>
      <c r="DH265" s="185" t="n"/>
      <c r="DI265" s="119">
        <f>IF(N($H265)&lt;18,"",IF(DC265="","",DC265+31))</f>
        <v/>
      </c>
      <c r="DJ265" s="124">
        <f>IF(DI265="","",TODAY()-DI265)</f>
        <v/>
      </c>
      <c r="DK265" s="494" t="n"/>
      <c r="DL265" s="184" t="n"/>
      <c r="DM265" s="184">
        <f>IF(DI265="","SIN ESTADO",IF(DK265&lt;&gt;"","PAGA",IF(DJ265&gt;0,"VENCIDA",IF(DJ265&gt;=-5,"POR VENCER","AL DÍA"))))</f>
        <v/>
      </c>
      <c r="DN265" s="185" t="n"/>
      <c r="DO265" s="119">
        <f>IF(N($H265)&lt;19,"",IF(DI265="","",DI265+31))</f>
        <v/>
      </c>
      <c r="DP265" s="124">
        <f>IF(DO265="","",TODAY()-DO265)</f>
        <v/>
      </c>
      <c r="DQ265" s="494" t="n"/>
      <c r="DR265" s="184" t="n"/>
      <c r="DS265" s="184">
        <f>IF(DO265="","SIN ESTADO",IF(DQ265&lt;&gt;"","PAGA",IF(DP265&gt;0,"VENCIDA",IF(DP265&gt;=-5,"POR VENCER","AL DÍA"))))</f>
        <v/>
      </c>
      <c r="DT265" s="185" t="n"/>
      <c r="DU265" s="119">
        <f>IF(N($H265)&lt;20,"",IF(DO265="","",DO265+31))</f>
        <v/>
      </c>
      <c r="DV265" s="124">
        <f>IF(DU265="","",TODAY()-DU265)</f>
        <v/>
      </c>
      <c r="DW265" s="494" t="n"/>
      <c r="DX265" s="184" t="n"/>
      <c r="DY265" s="184">
        <f>IF(DU265="","SIN ESTADO",IF(DW265&lt;&gt;"","PAGA",IF(DV265&gt;0,"VENCIDA",IF(DV265&gt;=-5,"POR VENCER","AL DÍA"))))</f>
        <v/>
      </c>
      <c r="DZ265" s="185" t="n"/>
      <c r="EA265" s="119">
        <f>IF(N($H265)&lt;21,"",IF(DU265="","",DU265+31))</f>
        <v/>
      </c>
      <c r="EB265" s="124">
        <f>IF(EA265="","",TODAY()-EA265)</f>
        <v/>
      </c>
      <c r="EC265" s="494" t="n"/>
      <c r="ED265" s="184" t="n"/>
      <c r="EE265" s="184">
        <f>IF(EA265="","SIN ESTADO",IF(EC265&lt;&gt;"","PAGA",IF(EB265&gt;0,"VENCIDA",IF(EB265&gt;=-5,"POR VENCER","AL DÍA"))))</f>
        <v/>
      </c>
      <c r="EF265" s="185" t="n"/>
      <c r="EG265" s="119">
        <f>IF(N($H265)&lt;22,"",IF(EA265="","",EA265+31))</f>
        <v/>
      </c>
      <c r="EH265" s="124">
        <f>IF(EG265="","",TODAY()-EG265)</f>
        <v/>
      </c>
      <c r="EI265" s="494" t="n"/>
      <c r="EJ265" s="184" t="n"/>
      <c r="EK265" s="184">
        <f>IF(EG265="","SIN ESTADO",IF(EI265&lt;&gt;"","PAGA",IF(EH265&gt;0,"VENCIDA",IF(EH265&gt;=-5,"POR VENCER","AL DÍA"))))</f>
        <v/>
      </c>
      <c r="EL265" s="185" t="n"/>
      <c r="EM265" s="119">
        <f>IF(N($H265)&lt;23,"",IF(EG265="","",EG265+31))</f>
        <v/>
      </c>
      <c r="EN265" s="124">
        <f>IF(EM265="","",TODAY()-EM265)</f>
        <v/>
      </c>
      <c r="EO265" s="494" t="n"/>
      <c r="EP265" s="184" t="n"/>
      <c r="EQ265" s="184">
        <f>IF(EM265="","SIN ESTADO",IF(EO265&lt;&gt;"","PAGA",IF(EN265&gt;0,"VENCIDA",IF(EN265&gt;=-5,"POR VENCER","AL DÍA"))))</f>
        <v/>
      </c>
      <c r="ER265" s="185" t="n"/>
      <c r="ES265" s="119">
        <f>IF(N($H265)&lt;24,"",IF(EM265="","",EM265+31))</f>
        <v/>
      </c>
      <c r="ET265" s="124">
        <f>IF(ES265="","",TODAY()-ES265)</f>
        <v/>
      </c>
      <c r="EU265" s="494" t="n"/>
      <c r="EV265" s="184" t="n"/>
      <c r="EW265" s="184">
        <f>IF(ES265="","SIN ESTADO",IF(EU265&lt;&gt;"","PAGA",IF(ET265&gt;0,"VENCIDA",IF(ET265&gt;=-5,"POR VENCER","AL DÍA"))))</f>
        <v/>
      </c>
      <c r="EX265" s="185" t="n"/>
      <c r="EY265" s="119">
        <f>IF(N($H265)&lt;25,"",IF(ES265="","",ES265+31))</f>
        <v/>
      </c>
      <c r="EZ265" s="124">
        <f>IF(EY265="","",TODAY()-EY265)</f>
        <v/>
      </c>
      <c r="FA265" s="494" t="n"/>
      <c r="FB265" s="184" t="n"/>
      <c r="FC265" s="184">
        <f>IF(EY265="","SIN ESTADO",IF(FA265&lt;&gt;"","PAGA",IF(EZ265&gt;0,"VENCIDA",IF(EZ265&gt;=-5,"POR VENCER","AL DÍA"))))</f>
        <v/>
      </c>
      <c r="FD265" s="185" t="n"/>
      <c r="FE265" s="119">
        <f>IF(N($H265)&lt;26,"",IF(EY265="","",EY265+31))</f>
        <v/>
      </c>
      <c r="FF265" s="124">
        <f>IF(FE265="","",TODAY()-FE265)</f>
        <v/>
      </c>
      <c r="FG265" s="494" t="n"/>
      <c r="FH265" s="184" t="n"/>
      <c r="FI265" s="184">
        <f>IF(FE265="","SIN ESTADO",IF(FG265&lt;&gt;"","PAGA",IF(FF265&gt;0,"VENCIDA",IF(FF265&gt;=-5,"POR VENCER","AL DÍA"))))</f>
        <v/>
      </c>
      <c r="FJ265" s="185" t="n"/>
      <c r="FK265" s="119">
        <f>IF(N($H265)&lt;27,"",IF(FE265="","",FE265+31))</f>
        <v/>
      </c>
      <c r="FL265" s="124">
        <f>IF(FK265="","",TODAY()-FK265)</f>
        <v/>
      </c>
      <c r="FM265" s="494" t="n"/>
      <c r="FN265" s="184" t="n"/>
      <c r="FO265" s="184">
        <f>IF(FK265="","SIN ESTADO",IF(FM265&lt;&gt;"","PAGA",IF(FL265&gt;0,"VENCIDA",IF(FL265&gt;=-5,"POR VENCER","AL DÍA"))))</f>
        <v/>
      </c>
      <c r="FP265" s="185" t="n"/>
      <c r="FQ265" s="119">
        <f>IF(N($H265)&lt;28,"",IF(FK265="","",FK265+31))</f>
        <v/>
      </c>
      <c r="FR265" s="124">
        <f>IF(FQ265="","",TODAY()-FQ265)</f>
        <v/>
      </c>
      <c r="FS265" s="494" t="n"/>
      <c r="FT265" s="184" t="n"/>
      <c r="FU265" s="184">
        <f>IF(FQ265="","SIN ESTADO",IF(FS265&lt;&gt;"","PAGA",IF(FR265&gt;0,"VENCIDA",IF(FR265&gt;=-5,"POR VENCER","AL DÍA"))))</f>
        <v/>
      </c>
      <c r="FV265" s="185" t="n"/>
      <c r="FW265" s="119">
        <f>IF(N($H265)&lt;29,"",IF(FQ265="","",FQ265+31))</f>
        <v/>
      </c>
      <c r="FX265" s="124">
        <f>IF(FW265="","",TODAY()-FW265)</f>
        <v/>
      </c>
      <c r="FY265" s="494" t="n"/>
      <c r="FZ265" s="184" t="n"/>
      <c r="GA265" s="184">
        <f>IF(FW265="","SIN ESTADO",IF(FY265&lt;&gt;"","PAGA",IF(FX265&gt;0,"VENCIDA",IF(FX265&gt;=-5,"POR VENCER","AL DÍA"))))</f>
        <v/>
      </c>
      <c r="GB265" s="185" t="n"/>
      <c r="GC265" s="119">
        <f>IF(N($H265)&lt;30,"",IF(FW265="","",FW265+31))</f>
        <v/>
      </c>
      <c r="GD265" s="124">
        <f>IF(GC265="","",TODAY()-GC265)</f>
        <v/>
      </c>
      <c r="GE265" s="494" t="n"/>
      <c r="GF265" s="184" t="n"/>
      <c r="GG265" s="184">
        <f>IF(GC265="","SIN ESTADO",IF(GE265&lt;&gt;"","PAGA",IF(GD265&gt;0,"VENCIDA",IF(GD265&gt;=-5,"POR VENCER","AL DÍA"))))</f>
        <v/>
      </c>
      <c r="GH265" s="185" t="n"/>
      <c r="GI265" s="119">
        <f>IF(N($H265)&lt;31,"",IF(GC265="","",GC265+31))</f>
        <v/>
      </c>
      <c r="GJ265" s="124">
        <f>IF(GI265="","",TODAY()-GI265)</f>
        <v/>
      </c>
      <c r="GK265" s="494" t="n"/>
      <c r="GL265" s="184" t="n"/>
      <c r="GM265" s="184">
        <f>IF(GI265="","SIN ESTADO",IF(GK265&lt;&gt;"","PAGA",IF(GJ265&gt;0,"VENCIDA",IF(GJ265&gt;=-5,"POR VENCER","AL DÍA"))))</f>
        <v/>
      </c>
      <c r="GN265" s="185" t="n"/>
      <c r="GO265" s="119">
        <f>IF(N($H265)&lt;32,"",IF(GI265="","",GI265+31))</f>
        <v/>
      </c>
      <c r="GP265" s="124">
        <f>IF(GO265="","",TODAY()-GO265)</f>
        <v/>
      </c>
      <c r="GQ265" s="494" t="n"/>
      <c r="GR265" s="184" t="n"/>
      <c r="GS265" s="184">
        <f>IF(GO265="","SIN ESTADO",IF(GQ265&lt;&gt;"","PAGA",IF(GP265&gt;0,"VENCIDA",IF(GP265&gt;=-5,"POR VENCER","AL DÍA"))))</f>
        <v/>
      </c>
      <c r="GT265" s="185" t="n"/>
      <c r="GU265" s="119">
        <f>IF(N($H265)&lt;33,"",IF(GO265="","",GO265+31))</f>
        <v/>
      </c>
      <c r="GV265" s="124">
        <f>IF(GU265="","",TODAY()-GU265)</f>
        <v/>
      </c>
      <c r="GW265" s="494" t="n"/>
      <c r="GX265" s="184" t="n"/>
      <c r="GY265" s="184">
        <f>IF(GU265="","SIN ESTADO",IF(GW265&lt;&gt;"","PAGA",IF(GV265&gt;0,"VENCIDA",IF(GV265&gt;=-5,"POR VENCER","AL DÍA"))))</f>
        <v/>
      </c>
      <c r="GZ265" s="185" t="n"/>
      <c r="HA265" s="119">
        <f>IF(N($H265)&lt;34,"",IF(GU265="","",GU265+31))</f>
        <v/>
      </c>
      <c r="HB265" s="124">
        <f>IF(HA265="","",TODAY()-HA265)</f>
        <v/>
      </c>
      <c r="HC265" s="494" t="n"/>
      <c r="HD265" s="184" t="n"/>
      <c r="HE265" s="184">
        <f>IF(HA265="","SIN ESTADO",IF(HC265&lt;&gt;"","PAGA",IF(HB265&gt;0,"VENCIDA",IF(HB265&gt;=-5,"POR VENCER","AL DÍA"))))</f>
        <v/>
      </c>
      <c r="HF265" s="185" t="n"/>
      <c r="HG265" s="119">
        <f>IF(N($H265)&lt;35,"",IF(HA265="","",HA265+31))</f>
        <v/>
      </c>
      <c r="HH265" s="124">
        <f>IF(HG265="","",TODAY()-HG265)</f>
        <v/>
      </c>
      <c r="HI265" s="494" t="n"/>
      <c r="HJ265" s="184" t="n"/>
      <c r="HK265" s="184">
        <f>IF(HG265="","SIN ESTADO",IF(HI265&lt;&gt;"","PAGA",IF(HH265&gt;0,"VENCIDA",IF(HH265&gt;=-5,"POR VENCER","AL DÍA"))))</f>
        <v/>
      </c>
      <c r="HL265" s="168" t="n"/>
      <c r="HM265" s="119">
        <f>IF(N($H265)&lt;36,"",IF(HG265="","",HG265+31))</f>
        <v/>
      </c>
      <c r="HN265" s="124">
        <f>IF(HM265="","",TODAY()-HM265)</f>
        <v/>
      </c>
      <c r="HO265" s="494" t="n"/>
      <c r="HP265" s="184" t="n"/>
      <c r="HQ265" s="184">
        <f>IF(HM265="","SIN ESTADO",IF(HO265&lt;&gt;"","PAGA",IF(HN265&gt;0,"VENCIDA",IF(HN265&gt;=-5,"POR VENCER","AL DÍA"))))</f>
        <v/>
      </c>
      <c r="HR265" s="168" t="n"/>
      <c r="HS265" s="169">
        <f>N265+T265+Z265+AF265+AL265+AR265+AX265+BD265+BJ265+BP265+BV265+CB265+CH265+CN265+CT265+CZ265+DF265+DL265+DR265+DX265+ED265+EJ265+EP265+EV265+FB265+FH265+FN265+FT265+FZ265+GF265+GL265+GR265+GX265+HD265+HJ265+HP265</f>
        <v/>
      </c>
      <c r="HU265" s="170">
        <f>IFERROR(N($J265),0)</f>
        <v/>
      </c>
      <c r="HW265" s="170">
        <f>SUMPRODUCT((MOD(COLUMN($M265:$HR265)-COLUMN($M265),6)=0)*ISNUMBER($M265:$HR265)*($M265:$HR265&gt;=RESUMEN!$C$26)*($M265:$HR265&lt;=RESUMEN!$C$27)*IFERROR(N($N265:$HS265),0))</f>
        <v/>
      </c>
      <c r="HX265" s="170">
        <f>SUMPRODUCT((MOD(COLUMN($M265:$HR265)-COLUMN($M265),6)=0)*ISNUMBER($M265:$HR265)*($M265:$HR265&gt;=RESUMEN!$C$26)*($M265:$HR265&lt;=RESUMEN!$C$27))</f>
        <v/>
      </c>
    </row>
    <row r="266" ht="15.75" customHeight="1" s="506">
      <c r="B266" s="113">
        <f>VENTAS!A265</f>
        <v/>
      </c>
      <c r="C266" s="217">
        <f>VENTAS!B265</f>
        <v/>
      </c>
      <c r="D266" s="53">
        <f>VENTAS!C265</f>
        <v/>
      </c>
      <c r="E266" s="114">
        <f>VENTAS!D265</f>
        <v/>
      </c>
      <c r="F266" s="114">
        <f>VENTAS!J265</f>
        <v/>
      </c>
      <c r="G266" s="494">
        <f>VENTAS!F265</f>
        <v/>
      </c>
      <c r="H266" s="479">
        <f>VENTAS!K265</f>
        <v/>
      </c>
      <c r="I266" s="479">
        <f>VENTAS!M265</f>
        <v/>
      </c>
      <c r="J266" s="184">
        <f>VENTAS!L265</f>
        <v/>
      </c>
      <c r="K266" s="119">
        <f>IF(N($H266)&lt;1,"",$G266+31)</f>
        <v/>
      </c>
      <c r="L266" s="124">
        <f>IF(K266="","",TODAY()-K266)</f>
        <v/>
      </c>
      <c r="M266" s="494" t="n"/>
      <c r="N266" s="374" t="n"/>
      <c r="O266" s="184">
        <f>IF(K266="","SIN ESTADO",IF(M266&lt;&gt;"","PAGA",IF(L266&gt;0,"VENCIDA",IF(L266&gt;=-5,"POR VENCER","AL DÍA"))))</f>
        <v/>
      </c>
      <c r="P266" s="185" t="n"/>
      <c r="Q266" s="119">
        <f>IF(N($H266)&lt;2,"",IF(K266="","",K266+31))</f>
        <v/>
      </c>
      <c r="R266" s="124">
        <f>IF(Q266="","",TODAY()-Q266)</f>
        <v/>
      </c>
      <c r="S266" s="494" t="n"/>
      <c r="T266" s="184" t="n"/>
      <c r="U266" s="184">
        <f>IF(Q266="","SIN ESTADO",IF(S266&lt;&gt;"","PAGA",IF(R266&gt;0,"VENCIDA",IF(R266&gt;=-5,"POR VENCER","AL DÍA"))))</f>
        <v/>
      </c>
      <c r="V266" s="185" t="n"/>
      <c r="W266" s="119">
        <f>IF(N($H266)&lt;3,"",IF(Q266="","",Q266+31))</f>
        <v/>
      </c>
      <c r="X266" s="124">
        <f>IF(W266="","",TODAY()-W266)</f>
        <v/>
      </c>
      <c r="Y266" s="494" t="n"/>
      <c r="Z266" s="184" t="n"/>
      <c r="AA266" s="184">
        <f>IF(W266="","SIN ESTADO",IF(Y266&lt;&gt;"","PAGA",IF(X266&gt;0,"VENCIDA",IF(X266&gt;=-5,"POR VENCER","AL DÍA"))))</f>
        <v/>
      </c>
      <c r="AB266" s="185" t="n"/>
      <c r="AC266" s="119">
        <f>IF(N($H266)&lt;4,"",IF(W266="","",W266+31))</f>
        <v/>
      </c>
      <c r="AD266" s="124">
        <f>IF(AC266="","",TODAY()-AC266)</f>
        <v/>
      </c>
      <c r="AE266" s="494" t="n"/>
      <c r="AF266" s="184" t="n"/>
      <c r="AG266" s="184">
        <f>IF(AC266="","SIN ESTADO",IF(AE266&lt;&gt;"","PAGA",IF(AD266&gt;0,"VENCIDA",IF(AD266&gt;=-5,"POR VENCER","AL DÍA"))))</f>
        <v/>
      </c>
      <c r="AH266" s="185" t="n"/>
      <c r="AI266" s="119">
        <f>IF(N($H266)&lt;5,"",IF(AC266="","",AC266+31))</f>
        <v/>
      </c>
      <c r="AJ266" s="124">
        <f>IF(AI266="","",TODAY()-AI266)</f>
        <v/>
      </c>
      <c r="AK266" s="494" t="n"/>
      <c r="AL266" s="184" t="n"/>
      <c r="AM266" s="184">
        <f>IF(AI266="","SIN ESTADO",IF(AK266&lt;&gt;"","PAGA",IF(AJ266&gt;0,"VENCIDA",IF(AJ266&gt;=-5,"POR VENCER","AL DÍA"))))</f>
        <v/>
      </c>
      <c r="AN266" s="185" t="n"/>
      <c r="AO266" s="119">
        <f>IF(N($H266)&lt;6,"",IF(AI266="","",AI266+31))</f>
        <v/>
      </c>
      <c r="AP266" s="124">
        <f>IF(AO266="","",TODAY()-AO266)</f>
        <v/>
      </c>
      <c r="AQ266" s="270" t="n"/>
      <c r="AR266" s="184" t="n"/>
      <c r="AS266" s="184">
        <f>IF(AO266="","SIN ESTADO",IF(AQ266&lt;&gt;"","PAGA",IF(AP266&gt;0,"VENCIDA",IF(AP266&gt;=-5,"POR VENCER","AL DÍA"))))</f>
        <v/>
      </c>
      <c r="AT266" s="185" t="n"/>
      <c r="AU266" s="119">
        <f>IF(N($H266)&lt;7,"",IF(AO266="","",AO266+31))</f>
        <v/>
      </c>
      <c r="AV266" s="124">
        <f>IF(AU266="","",TODAY()-AU266)</f>
        <v/>
      </c>
      <c r="AW266" s="494" t="n"/>
      <c r="AX266" s="184" t="n"/>
      <c r="AY266" s="184">
        <f>IF(AU266="","SIN ESTADO",IF(AW266&lt;&gt;"","PAGA",IF(AV266&gt;0,"VENCIDA",IF(AV266&gt;=-5,"POR VENCER","AL DÍA"))))</f>
        <v/>
      </c>
      <c r="AZ266" s="185" t="n"/>
      <c r="BA266" s="119">
        <f>IF(N($H266)&lt;8,"",IF(AU266="","",AU266+31))</f>
        <v/>
      </c>
      <c r="BB266" s="124">
        <f>IF(BA266="","",TODAY()-BA266)</f>
        <v/>
      </c>
      <c r="BC266" s="494" t="n"/>
      <c r="BD266" s="184" t="n"/>
      <c r="BE266" s="184">
        <f>IF(BA266="","SIN ESTADO",IF(BC266&lt;&gt;"","PAGA",IF(BB266&gt;0,"VENCIDA",IF(BB266&gt;=-5,"POR VENCER","AL DÍA"))))</f>
        <v/>
      </c>
      <c r="BF266" s="185" t="n"/>
      <c r="BG266" s="119">
        <f>IF(N($H266)&lt;9,"",IF(BA266="","",BA266+31))</f>
        <v/>
      </c>
      <c r="BH266" s="124">
        <f>IF(BG266="","",TODAY()-BG266)</f>
        <v/>
      </c>
      <c r="BI266" s="494" t="n"/>
      <c r="BJ266" s="184" t="n"/>
      <c r="BK266" s="184">
        <f>IF(BG266="","SIN ESTADO",IF(BI266&lt;&gt;"","PAGA",IF(BH266&gt;0,"VENCIDA",IF(BH266&gt;=-5,"POR VENCER","AL DÍA"))))</f>
        <v/>
      </c>
      <c r="BL266" s="185" t="n"/>
      <c r="BM266" s="119">
        <f>IF(N($H266)&lt;10,"",IF(BG266="","",BG266+31))</f>
        <v/>
      </c>
      <c r="BN266" s="124">
        <f>IF(BM266="","",TODAY()-BM266)</f>
        <v/>
      </c>
      <c r="BO266" s="494" t="n"/>
      <c r="BP266" s="184" t="n"/>
      <c r="BQ266" s="184">
        <f>IF(BM266="","SIN ESTADO",IF(BO266&lt;&gt;"","PAGA",IF(BN266&gt;0,"VENCIDA",IF(BN266&gt;=-5,"POR VENCER","AL DÍA"))))</f>
        <v/>
      </c>
      <c r="BR266" s="185" t="n"/>
      <c r="BS266" s="119">
        <f>IF(N($H266)&lt;11,"",IF(BM266="","",BM266+31))</f>
        <v/>
      </c>
      <c r="BT266" s="124">
        <f>IF(BS266="","",TODAY()-BS266)</f>
        <v/>
      </c>
      <c r="BU266" s="494" t="n"/>
      <c r="BV266" s="184" t="n"/>
      <c r="BW266" s="184">
        <f>IF(BS266="","SIN ESTADO",IF(BU266&lt;&gt;"","PAGA",IF(BT266&gt;0,"VENCIDA",IF(BT266&gt;=-5,"POR VENCER","AL DÍA"))))</f>
        <v/>
      </c>
      <c r="BX266" s="185" t="n"/>
      <c r="BY266" s="119">
        <f>IF(N($H266)&lt;12,"",IF(BS266="","",BS266+31))</f>
        <v/>
      </c>
      <c r="BZ266" s="124">
        <f>IF(BY266="","",TODAY()-BY266)</f>
        <v/>
      </c>
      <c r="CA266" s="494" t="n"/>
      <c r="CB266" s="184" t="n"/>
      <c r="CC266" s="184">
        <f>IF(BY266="","SIN ESTADO",IF(CA266&lt;&gt;"","PAGA",IF(BZ266&gt;0,"VENCIDA",IF(BZ266&gt;=-5,"POR VENCER","AL DÍA"))))</f>
        <v/>
      </c>
      <c r="CD266" s="185" t="n"/>
      <c r="CE266" s="119">
        <f>IF(N($H266)&lt;13,"",IF(BY266="","",BY266+31))</f>
        <v/>
      </c>
      <c r="CF266" s="124">
        <f>IF(CE266="","",TODAY()-CE266)</f>
        <v/>
      </c>
      <c r="CG266" s="494" t="n"/>
      <c r="CH266" s="184" t="n"/>
      <c r="CI266" s="184">
        <f>IF(CE266="","SIN ESTADO",IF(CG266&lt;&gt;"","PAGA",IF(CF266&gt;0,"VENCIDA",IF(CF266&gt;=-5,"POR VENCER","AL DÍA"))))</f>
        <v/>
      </c>
      <c r="CJ266" s="185" t="n"/>
      <c r="CK266" s="119">
        <f>IF(N($H266)&lt;14,"",IF(CE266="","",CE266+31))</f>
        <v/>
      </c>
      <c r="CL266" s="124">
        <f>IF(CK266="","",TODAY()-CK266)</f>
        <v/>
      </c>
      <c r="CM266" s="494" t="n"/>
      <c r="CN266" s="184" t="n"/>
      <c r="CO266" s="184">
        <f>IF(CK266="","SIN ESTADO",IF(CM266&lt;&gt;"","PAGA",IF(CL266&gt;0,"VENCIDA",IF(CL266&gt;=-5,"POR VENCER","AL DÍA"))))</f>
        <v/>
      </c>
      <c r="CP266" s="185" t="n"/>
      <c r="CQ266" s="119">
        <f>IF(N($H266)&lt;15,"",IF(CK266="","",CK266+31))</f>
        <v/>
      </c>
      <c r="CR266" s="124">
        <f>IF(CQ266="","",TODAY()-CQ266)</f>
        <v/>
      </c>
      <c r="CS266" s="494" t="n"/>
      <c r="CT266" s="184" t="n"/>
      <c r="CU266" s="184">
        <f>IF(CQ266="","SIN ESTADO",IF(CS266&lt;&gt;"","PAGA",IF(CR266&gt;0,"VENCIDA",IF(CR266&gt;=-5,"POR VENCER","AL DÍA"))))</f>
        <v/>
      </c>
      <c r="CV266" s="185" t="n"/>
      <c r="CW266" s="119">
        <f>IF(N($H266)&lt;16,"",IF(CQ266="","",CQ266+31))</f>
        <v/>
      </c>
      <c r="CX266" s="124">
        <f>IF(CW266="","",TODAY()-CW266)</f>
        <v/>
      </c>
      <c r="CY266" s="494" t="n"/>
      <c r="CZ266" s="184" t="n"/>
      <c r="DA266" s="184">
        <f>IF(CW266="","SIN ESTADO",IF(CY266&lt;&gt;"","PAGA",IF(CX266&gt;0,"VENCIDA",IF(CX266&gt;=-5,"POR VENCER","AL DÍA"))))</f>
        <v/>
      </c>
      <c r="DB266" s="185" t="n"/>
      <c r="DC266" s="119">
        <f>IF(N($H266)&lt;17,"",IF(CW266="","",CW266+31))</f>
        <v/>
      </c>
      <c r="DD266" s="124">
        <f>IF(DC266="","",TODAY()-DC266)</f>
        <v/>
      </c>
      <c r="DE266" s="494" t="n"/>
      <c r="DF266" s="184" t="n"/>
      <c r="DG266" s="184">
        <f>IF(DC266="","SIN ESTADO",IF(DE266&lt;&gt;"","PAGA",IF(DD266&gt;0,"VENCIDA",IF(DD266&gt;=-5,"POR VENCER","AL DÍA"))))</f>
        <v/>
      </c>
      <c r="DH266" s="185" t="n"/>
      <c r="DI266" s="119">
        <f>IF(N($H266)&lt;18,"",IF(DC266="","",DC266+31))</f>
        <v/>
      </c>
      <c r="DJ266" s="124">
        <f>IF(DI266="","",TODAY()-DI266)</f>
        <v/>
      </c>
      <c r="DK266" s="494" t="n"/>
      <c r="DL266" s="184" t="n"/>
      <c r="DM266" s="184">
        <f>IF(DI266="","SIN ESTADO",IF(DK266&lt;&gt;"","PAGA",IF(DJ266&gt;0,"VENCIDA",IF(DJ266&gt;=-5,"POR VENCER","AL DÍA"))))</f>
        <v/>
      </c>
      <c r="DN266" s="185" t="n"/>
      <c r="DO266" s="119">
        <f>IF(N($H266)&lt;19,"",IF(DI266="","",DI266+31))</f>
        <v/>
      </c>
      <c r="DP266" s="124">
        <f>IF(DO266="","",TODAY()-DO266)</f>
        <v/>
      </c>
      <c r="DQ266" s="494" t="n"/>
      <c r="DR266" s="184" t="n"/>
      <c r="DS266" s="184">
        <f>IF(DO266="","SIN ESTADO",IF(DQ266&lt;&gt;"","PAGA",IF(DP266&gt;0,"VENCIDA",IF(DP266&gt;=-5,"POR VENCER","AL DÍA"))))</f>
        <v/>
      </c>
      <c r="DT266" s="185" t="n"/>
      <c r="DU266" s="119">
        <f>IF(N($H266)&lt;20,"",IF(DO266="","",DO266+31))</f>
        <v/>
      </c>
      <c r="DV266" s="124">
        <f>IF(DU266="","",TODAY()-DU266)</f>
        <v/>
      </c>
      <c r="DW266" s="494" t="n"/>
      <c r="DX266" s="184" t="n"/>
      <c r="DY266" s="184">
        <f>IF(DU266="","SIN ESTADO",IF(DW266&lt;&gt;"","PAGA",IF(DV266&gt;0,"VENCIDA",IF(DV266&gt;=-5,"POR VENCER","AL DÍA"))))</f>
        <v/>
      </c>
      <c r="DZ266" s="185" t="n"/>
      <c r="EA266" s="119">
        <f>IF(N($H266)&lt;21,"",IF(DU266="","",DU266+31))</f>
        <v/>
      </c>
      <c r="EB266" s="124">
        <f>IF(EA266="","",TODAY()-EA266)</f>
        <v/>
      </c>
      <c r="EC266" s="494" t="n"/>
      <c r="ED266" s="184" t="n"/>
      <c r="EE266" s="184">
        <f>IF(EA266="","SIN ESTADO",IF(EC266&lt;&gt;"","PAGA",IF(EB266&gt;0,"VENCIDA",IF(EB266&gt;=-5,"POR VENCER","AL DÍA"))))</f>
        <v/>
      </c>
      <c r="EF266" s="185" t="n"/>
      <c r="EG266" s="119">
        <f>IF(N($H266)&lt;22,"",IF(EA266="","",EA266+31))</f>
        <v/>
      </c>
      <c r="EH266" s="124">
        <f>IF(EG266="","",TODAY()-EG266)</f>
        <v/>
      </c>
      <c r="EI266" s="494" t="n"/>
      <c r="EJ266" s="184" t="n"/>
      <c r="EK266" s="184">
        <f>IF(EG266="","SIN ESTADO",IF(EI266&lt;&gt;"","PAGA",IF(EH266&gt;0,"VENCIDA",IF(EH266&gt;=-5,"POR VENCER","AL DÍA"))))</f>
        <v/>
      </c>
      <c r="EL266" s="185" t="n"/>
      <c r="EM266" s="119">
        <f>IF(N($H266)&lt;23,"",IF(EG266="","",EG266+31))</f>
        <v/>
      </c>
      <c r="EN266" s="124">
        <f>IF(EM266="","",TODAY()-EM266)</f>
        <v/>
      </c>
      <c r="EO266" s="494" t="n"/>
      <c r="EP266" s="184" t="n"/>
      <c r="EQ266" s="184">
        <f>IF(EM266="","SIN ESTADO",IF(EO266&lt;&gt;"","PAGA",IF(EN266&gt;0,"VENCIDA",IF(EN266&gt;=-5,"POR VENCER","AL DÍA"))))</f>
        <v/>
      </c>
      <c r="ER266" s="185" t="n"/>
      <c r="ES266" s="119">
        <f>IF(N($H266)&lt;24,"",IF(EM266="","",EM266+31))</f>
        <v/>
      </c>
      <c r="ET266" s="124">
        <f>IF(ES266="","",TODAY()-ES266)</f>
        <v/>
      </c>
      <c r="EU266" s="494" t="n"/>
      <c r="EV266" s="184" t="n"/>
      <c r="EW266" s="184">
        <f>IF(ES266="","SIN ESTADO",IF(EU266&lt;&gt;"","PAGA",IF(ET266&gt;0,"VENCIDA",IF(ET266&gt;=-5,"POR VENCER","AL DÍA"))))</f>
        <v/>
      </c>
      <c r="EX266" s="185" t="n"/>
      <c r="EY266" s="119">
        <f>IF(N($H266)&lt;25,"",IF(ES266="","",ES266+31))</f>
        <v/>
      </c>
      <c r="EZ266" s="124">
        <f>IF(EY266="","",TODAY()-EY266)</f>
        <v/>
      </c>
      <c r="FA266" s="494" t="n"/>
      <c r="FB266" s="184" t="n"/>
      <c r="FC266" s="184">
        <f>IF(EY266="","SIN ESTADO",IF(FA266&lt;&gt;"","PAGA",IF(EZ266&gt;0,"VENCIDA",IF(EZ266&gt;=-5,"POR VENCER","AL DÍA"))))</f>
        <v/>
      </c>
      <c r="FD266" s="185" t="n"/>
      <c r="FE266" s="119">
        <f>IF(N($H266)&lt;26,"",IF(EY266="","",EY266+31))</f>
        <v/>
      </c>
      <c r="FF266" s="124">
        <f>IF(FE266="","",TODAY()-FE266)</f>
        <v/>
      </c>
      <c r="FG266" s="494" t="n"/>
      <c r="FH266" s="184" t="n"/>
      <c r="FI266" s="184">
        <f>IF(FE266="","SIN ESTADO",IF(FG266&lt;&gt;"","PAGA",IF(FF266&gt;0,"VENCIDA",IF(FF266&gt;=-5,"POR VENCER","AL DÍA"))))</f>
        <v/>
      </c>
      <c r="FJ266" s="185" t="n"/>
      <c r="FK266" s="119">
        <f>IF(N($H266)&lt;27,"",IF(FE266="","",FE266+31))</f>
        <v/>
      </c>
      <c r="FL266" s="124">
        <f>IF(FK266="","",TODAY()-FK266)</f>
        <v/>
      </c>
      <c r="FM266" s="494" t="n"/>
      <c r="FN266" s="184" t="n"/>
      <c r="FO266" s="184">
        <f>IF(FK266="","SIN ESTADO",IF(FM266&lt;&gt;"","PAGA",IF(FL266&gt;0,"VENCIDA",IF(FL266&gt;=-5,"POR VENCER","AL DÍA"))))</f>
        <v/>
      </c>
      <c r="FP266" s="185" t="n"/>
      <c r="FQ266" s="119">
        <f>IF(N($H266)&lt;28,"",IF(FK266="","",FK266+31))</f>
        <v/>
      </c>
      <c r="FR266" s="124">
        <f>IF(FQ266="","",TODAY()-FQ266)</f>
        <v/>
      </c>
      <c r="FS266" s="494" t="n"/>
      <c r="FT266" s="184" t="n"/>
      <c r="FU266" s="184">
        <f>IF(FQ266="","SIN ESTADO",IF(FS266&lt;&gt;"","PAGA",IF(FR266&gt;0,"VENCIDA",IF(FR266&gt;=-5,"POR VENCER","AL DÍA"))))</f>
        <v/>
      </c>
      <c r="FV266" s="185" t="n"/>
      <c r="FW266" s="119">
        <f>IF(N($H266)&lt;29,"",IF(FQ266="","",FQ266+31))</f>
        <v/>
      </c>
      <c r="FX266" s="124">
        <f>IF(FW266="","",TODAY()-FW266)</f>
        <v/>
      </c>
      <c r="FY266" s="494" t="n"/>
      <c r="FZ266" s="184" t="n"/>
      <c r="GA266" s="184">
        <f>IF(FW266="","SIN ESTADO",IF(FY266&lt;&gt;"","PAGA",IF(FX266&gt;0,"VENCIDA",IF(FX266&gt;=-5,"POR VENCER","AL DÍA"))))</f>
        <v/>
      </c>
      <c r="GB266" s="185" t="n"/>
      <c r="GC266" s="119">
        <f>IF(N($H266)&lt;30,"",IF(FW266="","",FW266+31))</f>
        <v/>
      </c>
      <c r="GD266" s="124">
        <f>IF(GC266="","",TODAY()-GC266)</f>
        <v/>
      </c>
      <c r="GE266" s="494" t="n"/>
      <c r="GF266" s="184" t="n"/>
      <c r="GG266" s="184">
        <f>IF(GC266="","SIN ESTADO",IF(GE266&lt;&gt;"","PAGA",IF(GD266&gt;0,"VENCIDA",IF(GD266&gt;=-5,"POR VENCER","AL DÍA"))))</f>
        <v/>
      </c>
      <c r="GH266" s="185" t="n"/>
      <c r="GI266" s="119">
        <f>IF(N($H266)&lt;31,"",IF(GC266="","",GC266+31))</f>
        <v/>
      </c>
      <c r="GJ266" s="124">
        <f>IF(GI266="","",TODAY()-GI266)</f>
        <v/>
      </c>
      <c r="GK266" s="494" t="n"/>
      <c r="GL266" s="184" t="n"/>
      <c r="GM266" s="184">
        <f>IF(GI266="","SIN ESTADO",IF(GK266&lt;&gt;"","PAGA",IF(GJ266&gt;0,"VENCIDA",IF(GJ266&gt;=-5,"POR VENCER","AL DÍA"))))</f>
        <v/>
      </c>
      <c r="GN266" s="185" t="n"/>
      <c r="GO266" s="119">
        <f>IF(N($H266)&lt;32,"",IF(GI266="","",GI266+31))</f>
        <v/>
      </c>
      <c r="GP266" s="124">
        <f>IF(GO266="","",TODAY()-GO266)</f>
        <v/>
      </c>
      <c r="GQ266" s="494" t="n"/>
      <c r="GR266" s="184" t="n"/>
      <c r="GS266" s="184">
        <f>IF(GO266="","SIN ESTADO",IF(GQ266&lt;&gt;"","PAGA",IF(GP266&gt;0,"VENCIDA",IF(GP266&gt;=-5,"POR VENCER","AL DÍA"))))</f>
        <v/>
      </c>
      <c r="GT266" s="185" t="n"/>
      <c r="GU266" s="119">
        <f>IF(N($H266)&lt;33,"",IF(GO266="","",GO266+31))</f>
        <v/>
      </c>
      <c r="GV266" s="124">
        <f>IF(GU266="","",TODAY()-GU266)</f>
        <v/>
      </c>
      <c r="GW266" s="494" t="n"/>
      <c r="GX266" s="184" t="n"/>
      <c r="GY266" s="184">
        <f>IF(GU266="","SIN ESTADO",IF(GW266&lt;&gt;"","PAGA",IF(GV266&gt;0,"VENCIDA",IF(GV266&gt;=-5,"POR VENCER","AL DÍA"))))</f>
        <v/>
      </c>
      <c r="GZ266" s="185" t="n"/>
      <c r="HA266" s="119">
        <f>IF(N($H266)&lt;34,"",IF(GU266="","",GU266+31))</f>
        <v/>
      </c>
      <c r="HB266" s="124">
        <f>IF(HA266="","",TODAY()-HA266)</f>
        <v/>
      </c>
      <c r="HC266" s="494" t="n"/>
      <c r="HD266" s="184" t="n"/>
      <c r="HE266" s="184">
        <f>IF(HA266="","SIN ESTADO",IF(HC266&lt;&gt;"","PAGA",IF(HB266&gt;0,"VENCIDA",IF(HB266&gt;=-5,"POR VENCER","AL DÍA"))))</f>
        <v/>
      </c>
      <c r="HF266" s="185" t="n"/>
      <c r="HG266" s="119">
        <f>IF(N($H266)&lt;35,"",IF(HA266="","",HA266+31))</f>
        <v/>
      </c>
      <c r="HH266" s="124">
        <f>IF(HG266="","",TODAY()-HG266)</f>
        <v/>
      </c>
      <c r="HI266" s="494" t="n"/>
      <c r="HJ266" s="184" t="n"/>
      <c r="HK266" s="184">
        <f>IF(HG266="","SIN ESTADO",IF(HI266&lt;&gt;"","PAGA",IF(HH266&gt;0,"VENCIDA",IF(HH266&gt;=-5,"POR VENCER","AL DÍA"))))</f>
        <v/>
      </c>
      <c r="HL266" s="168" t="n"/>
      <c r="HM266" s="119">
        <f>IF(N($H266)&lt;36,"",IF(HG266="","",HG266+31))</f>
        <v/>
      </c>
      <c r="HN266" s="124">
        <f>IF(HM266="","",TODAY()-HM266)</f>
        <v/>
      </c>
      <c r="HO266" s="494" t="n"/>
      <c r="HP266" s="184" t="n"/>
      <c r="HQ266" s="184">
        <f>IF(HM266="","SIN ESTADO",IF(HO266&lt;&gt;"","PAGA",IF(HN266&gt;0,"VENCIDA",IF(HN266&gt;=-5,"POR VENCER","AL DÍA"))))</f>
        <v/>
      </c>
      <c r="HR266" s="168" t="n"/>
      <c r="HS266" s="169">
        <f>N266+T266+Z266+AF266+AL266+AR266+AX266+BD266+BJ266+BP266+BV266+CB266+CH266+CN266+CT266+CZ266+DF266+DL266+DR266+DX266+ED266+EJ266+EP266+EV266+FB266+FH266+FN266+FT266+FZ266+GF266+GL266+GR266+GX266+HD266+HJ266+HP266</f>
        <v/>
      </c>
      <c r="HU266" s="170">
        <f>IFERROR(N($J266),0)</f>
        <v/>
      </c>
      <c r="HW266" s="170">
        <f>SUMPRODUCT((MOD(COLUMN($M266:$HR266)-COLUMN($M266),6)=0)*ISNUMBER($M266:$HR266)*($M266:$HR266&gt;=RESUMEN!$C$26)*($M266:$HR266&lt;=RESUMEN!$C$27)*IFERROR(N($N266:$HS266),0))</f>
        <v/>
      </c>
      <c r="HX266" s="170">
        <f>SUMPRODUCT((MOD(COLUMN($M266:$HR266)-COLUMN($M266),6)=0)*ISNUMBER($M266:$HR266)*($M266:$HR266&gt;=RESUMEN!$C$26)*($M266:$HR266&lt;=RESUMEN!$C$27))</f>
        <v/>
      </c>
    </row>
    <row r="267" ht="15.75" customHeight="1" s="506">
      <c r="B267" s="113">
        <f>VENTAS!A266</f>
        <v/>
      </c>
      <c r="C267" s="236">
        <f>VENTAS!B266</f>
        <v/>
      </c>
      <c r="D267" s="53">
        <f>VENTAS!C266</f>
        <v/>
      </c>
      <c r="E267" s="114">
        <f>VENTAS!D266</f>
        <v/>
      </c>
      <c r="F267" s="114">
        <f>VENTAS!J266</f>
        <v/>
      </c>
      <c r="G267" s="494">
        <f>VENTAS!F266</f>
        <v/>
      </c>
      <c r="H267" s="479">
        <f>VENTAS!K266</f>
        <v/>
      </c>
      <c r="I267" s="479">
        <f>VENTAS!M266</f>
        <v/>
      </c>
      <c r="J267" s="184">
        <f>VENTAS!L266</f>
        <v/>
      </c>
      <c r="K267" s="119">
        <f>IF(N($H267)&lt;1,"",$G267+31)</f>
        <v/>
      </c>
      <c r="L267" s="124">
        <f>IF(K267="","",TODAY()-K267)</f>
        <v/>
      </c>
      <c r="M267" s="469" t="n">
        <v>45932</v>
      </c>
      <c r="N267" s="374" t="n">
        <v>1000000</v>
      </c>
      <c r="O267" s="184">
        <f>IF(K267="","SIN ESTADO",IF(M267&lt;&gt;"","PAGA",IF(L267&gt;0,"VENCIDA",IF(L267&gt;=-5,"POR VENCER","AL DÍA"))))</f>
        <v/>
      </c>
      <c r="P267" s="185" t="inlineStr">
        <is>
          <t>TRANSFERENCIA</t>
        </is>
      </c>
      <c r="Q267" s="119">
        <f>IF(N($H267)&lt;2,"",IF(K267="","",K267+31))</f>
        <v/>
      </c>
      <c r="R267" s="124">
        <f>IF(Q267="","",TODAY()-Q267)</f>
        <v/>
      </c>
      <c r="S267" s="470" t="n">
        <v>45959</v>
      </c>
      <c r="T267" s="184" t="n">
        <v>1000000</v>
      </c>
      <c r="U267" s="184">
        <f>IF(Q267="","SIN ESTADO",IF(S267&lt;&gt;"","PAGA",IF(R267&gt;0,"VENCIDA",IF(R267&gt;=-5,"POR VENCER","AL DÍA"))))</f>
        <v/>
      </c>
      <c r="V267" s="185" t="inlineStr">
        <is>
          <t>TRANSFERENCIA</t>
        </is>
      </c>
      <c r="W267" s="119">
        <f>IF(N($H267)&lt;3,"",IF(Q267="","",Q267+31))</f>
        <v/>
      </c>
      <c r="X267" s="124">
        <f>IF(W267="","",TODAY()-W267)</f>
        <v/>
      </c>
      <c r="Y267" s="471" t="n">
        <v>45993</v>
      </c>
      <c r="Z267" s="184" t="n">
        <v>1000000</v>
      </c>
      <c r="AA267" s="184">
        <f>IF(W267="","SIN ESTADO",IF(Y267&lt;&gt;"","PAGA",IF(X267&gt;0,"VENCIDA",IF(X267&gt;=-5,"POR VENCER","AL DÍA"))))</f>
        <v/>
      </c>
      <c r="AB267" s="185" t="inlineStr">
        <is>
          <t>TRANSFERENCIA</t>
        </is>
      </c>
      <c r="AC267" s="119">
        <f>IF(N($H267)&lt;4,"",IF(W267="","",W267+31))</f>
        <v/>
      </c>
      <c r="AD267" s="124">
        <f>IF(AC267="","",TODAY()-AC267)</f>
        <v/>
      </c>
      <c r="AE267" s="497" t="n">
        <v>46021</v>
      </c>
      <c r="AF267" s="184" t="n">
        <v>1000000</v>
      </c>
      <c r="AG267" s="184">
        <f>IF(AC267="","SIN ESTADO",IF(AE267&lt;&gt;"","PAGA",IF(AD267&gt;0,"VENCIDA",IF(AD267&gt;=-5,"POR VENCER","AL DÍA"))))</f>
        <v/>
      </c>
      <c r="AH267" s="185" t="inlineStr">
        <is>
          <t>TRANSFERENCIA</t>
        </is>
      </c>
      <c r="AI267" s="119">
        <f>IF(N($H267)&lt;5,"",IF(AC267="","",AC267+31))</f>
        <v/>
      </c>
      <c r="AJ267" s="124">
        <f>IF(AI267="","",TODAY()-AI267)</f>
        <v/>
      </c>
      <c r="AK267" s="471" t="n">
        <v>46025</v>
      </c>
      <c r="AL267" s="184" t="n">
        <v>1000000</v>
      </c>
      <c r="AM267" s="184">
        <f>IF(AI267="","SIN ESTADO",IF(AK267&lt;&gt;"","PAGA",IF(AJ267&gt;0,"VENCIDA",IF(AJ267&gt;=-5,"POR VENCER","AL DÍA"))))</f>
        <v/>
      </c>
      <c r="AN267" s="185" t="inlineStr">
        <is>
          <t>TRANSFERENCIA</t>
        </is>
      </c>
      <c r="AO267" s="119">
        <f>IF(N($H267)&lt;6,"",IF(AI267="","",AI267+31))</f>
        <v/>
      </c>
      <c r="AP267" s="124">
        <f>IF(AO267="","",TODAY()-AO267)</f>
        <v/>
      </c>
      <c r="AQ267" s="488" t="n">
        <v>46085</v>
      </c>
      <c r="AR267" s="184" t="n">
        <v>1000000</v>
      </c>
      <c r="AS267" s="184">
        <f>IF(AO267="","SIN ESTADO",IF(AQ267&lt;&gt;"","PAGA",IF(AP267&gt;0,"VENCIDA",IF(AP267&gt;=-5,"POR VENCER","AL DÍA"))))</f>
        <v/>
      </c>
      <c r="AT267" s="185" t="inlineStr">
        <is>
          <t>TRANSFERENCIA</t>
        </is>
      </c>
      <c r="AU267" s="119">
        <f>IF(N($H267)&lt;7,"",IF(AO267="","",AO267+31))</f>
        <v/>
      </c>
      <c r="AV267" s="124">
        <f>IF(AU267="","",TODAY()-AU267)</f>
        <v/>
      </c>
      <c r="AW267" s="471" t="n">
        <v>46119</v>
      </c>
      <c r="AX267" s="184" t="n">
        <v>1000000</v>
      </c>
      <c r="AY267" s="184">
        <f>IF(AU267="","SIN ESTADO",IF(AW267&lt;&gt;"","PAGA",IF(AV267&gt;0,"VENCIDA",IF(AV267&gt;=-5,"POR VENCER","AL DÍA"))))</f>
        <v/>
      </c>
      <c r="AZ267" s="185" t="inlineStr">
        <is>
          <t>TRANSFERENCIA</t>
        </is>
      </c>
      <c r="BA267" s="119">
        <f>IF(N($H267)&lt;8,"",IF(AU267="","",AU267+31))</f>
        <v/>
      </c>
      <c r="BB267" s="124">
        <f>IF(BA267="","",TODAY()-BA267)</f>
        <v/>
      </c>
      <c r="BC267" s="494" t="n">
        <v>46142</v>
      </c>
      <c r="BD267" s="184" t="n">
        <v>1208300</v>
      </c>
      <c r="BE267" s="184">
        <f>IF(BA267="","SIN ESTADO",IF(BC267&lt;&gt;"","PAGA",IF(BB267&gt;0,"VENCIDA",IF(BB267&gt;=-5,"POR VENCER","AL DÍA"))))</f>
        <v/>
      </c>
      <c r="BF267" s="185" t="inlineStr">
        <is>
          <t>TRANSFERENCIA</t>
        </is>
      </c>
      <c r="BG267" s="119">
        <f>IF(N($H267)&lt;9,"",IF(BA267="","",BA267+31))</f>
        <v/>
      </c>
      <c r="BH267" s="124">
        <f>IF(BG267="","",TODAY()-BG267)</f>
        <v/>
      </c>
      <c r="BI267" s="494" t="n">
        <v>46146</v>
      </c>
      <c r="BJ267" s="184" t="n">
        <v>1000000</v>
      </c>
      <c r="BK267" s="184">
        <f>IF(BG267="","SIN ESTADO",IF(BI267&lt;&gt;"","PAGA",IF(BH267&gt;0,"VENCIDA",IF(BH267&gt;=-5,"POR VENCER","AL DÍA"))))</f>
        <v/>
      </c>
      <c r="BL267" s="185" t="inlineStr">
        <is>
          <t>TRANSFERENCIA</t>
        </is>
      </c>
      <c r="BM267" s="119">
        <f>IF(N($H267)&lt;10,"",IF(BG267="","",BG267+31))</f>
        <v/>
      </c>
      <c r="BN267" s="124">
        <f>IF(BM267="","",TODAY()-BM267)</f>
        <v/>
      </c>
      <c r="BO267" s="494" t="n">
        <v>46175</v>
      </c>
      <c r="BP267" s="184" t="n">
        <v>1000000</v>
      </c>
      <c r="BQ267" s="184">
        <f>IF(BM267="","SIN ESTADO",IF(BO267&lt;&gt;"","PAGA",IF(BN267&gt;0,"VENCIDA",IF(BN267&gt;=-5,"POR VENCER","AL DÍA"))))</f>
        <v/>
      </c>
      <c r="BR267" s="185" t="inlineStr">
        <is>
          <t>TRANSFERENCIA</t>
        </is>
      </c>
      <c r="BS267" s="119">
        <f>IF(N($H267)&lt;11,"",IF(BM267="","",BM267+31))</f>
        <v/>
      </c>
      <c r="BT267" s="124">
        <f>IF(BS267="","",TODAY()-BS267)</f>
        <v/>
      </c>
      <c r="BU267" s="494" t="n">
        <v>46213</v>
      </c>
      <c r="BV267" s="184" t="n">
        <v>1000000</v>
      </c>
      <c r="BW267" s="184">
        <f>IF(BS267="","SIN ESTADO",IF(BU267&lt;&gt;"","PAGA",IF(BT267&gt;0,"VENCIDA",IF(BT267&gt;=-5,"POR VENCER","AL DÍA"))))</f>
        <v/>
      </c>
      <c r="BX267" s="185" t="inlineStr">
        <is>
          <t>TRANSFERENCIA</t>
        </is>
      </c>
      <c r="BY267" s="119">
        <f>IF(N($H267)&lt;12,"",IF(BS267="","",BS267+31))</f>
        <v/>
      </c>
      <c r="BZ267" s="124">
        <f>IF(BY267="","",TODAY()-BY267)</f>
        <v/>
      </c>
      <c r="CA267" s="494" t="n">
        <v>46255</v>
      </c>
      <c r="CB267" s="184" t="n">
        <v>1000000</v>
      </c>
      <c r="CC267" s="184">
        <f>IF(BY267="","SIN ESTADO",IF(CA267&lt;&gt;"","PAGA",IF(BZ267&gt;0,"VENCIDA",IF(BZ267&gt;=-5,"POR VENCER","AL DÍA"))))</f>
        <v/>
      </c>
      <c r="CD267" s="185" t="inlineStr">
        <is>
          <t>TRANSFERENCIA</t>
        </is>
      </c>
      <c r="CE267" s="119">
        <f>IF(N($H267)&lt;13,"",IF(BY267="","",BY267+31))</f>
        <v/>
      </c>
      <c r="CF267" s="124">
        <f>IF(CE267="","",TODAY()-CE267)</f>
        <v/>
      </c>
      <c r="CG267" s="494" t="n">
        <v>46275</v>
      </c>
      <c r="CH267" s="184" t="n">
        <v>1000000</v>
      </c>
      <c r="CI267" s="184">
        <f>IF(CE267="","SIN ESTADO",IF(CG267&lt;&gt;"","PAGA",IF(CF267&gt;0,"VENCIDA",IF(CF267&gt;=-5,"POR VENCER","AL DÍA"))))</f>
        <v/>
      </c>
      <c r="CJ267" s="185" t="inlineStr">
        <is>
          <t>TRANSFERENCIA</t>
        </is>
      </c>
      <c r="CK267" s="119">
        <f>IF(N($H267)&lt;14,"",IF(CE267="","",CE267+31))</f>
        <v/>
      </c>
      <c r="CL267" s="124">
        <f>IF(CK267="","",TODAY()-CK267)</f>
        <v/>
      </c>
      <c r="CM267" s="494" t="n"/>
      <c r="CN267" s="184" t="n"/>
      <c r="CO267" s="184">
        <f>IF(CK267="","SIN ESTADO",IF(CM267&lt;&gt;"","PAGA",IF(CL267&gt;0,"VENCIDA",IF(CL267&gt;=-5,"POR VENCER","AL DÍA"))))</f>
        <v/>
      </c>
      <c r="CP267" s="185" t="n"/>
      <c r="CQ267" s="119">
        <f>IF(N($H267)&lt;15,"",IF(CK267="","",CK267+31))</f>
        <v/>
      </c>
      <c r="CR267" s="124">
        <f>IF(CQ267="","",TODAY()-CQ267)</f>
        <v/>
      </c>
      <c r="CS267" s="494" t="n"/>
      <c r="CT267" s="184" t="n"/>
      <c r="CU267" s="184">
        <f>IF(CQ267="","SIN ESTADO",IF(CS267&lt;&gt;"","PAGA",IF(CR267&gt;0,"VENCIDA",IF(CR267&gt;=-5,"POR VENCER","AL DÍA"))))</f>
        <v/>
      </c>
      <c r="CV267" s="185" t="n"/>
      <c r="CW267" s="119">
        <f>IF(N($H267)&lt;16,"",IF(CQ267="","",CQ267+31))</f>
        <v/>
      </c>
      <c r="CX267" s="124">
        <f>IF(CW267="","",TODAY()-CW267)</f>
        <v/>
      </c>
      <c r="CY267" s="494" t="n"/>
      <c r="CZ267" s="184" t="n"/>
      <c r="DA267" s="184">
        <f>IF(CW267="","SIN ESTADO",IF(CY267&lt;&gt;"","PAGA",IF(CX267&gt;0,"VENCIDA",IF(CX267&gt;=-5,"POR VENCER","AL DÍA"))))</f>
        <v/>
      </c>
      <c r="DB267" s="185" t="n"/>
      <c r="DC267" s="119">
        <f>IF(N($H267)&lt;17,"",IF(CW267="","",CW267+31))</f>
        <v/>
      </c>
      <c r="DD267" s="124">
        <f>IF(DC267="","",TODAY()-DC267)</f>
        <v/>
      </c>
      <c r="DE267" s="494" t="n"/>
      <c r="DF267" s="184" t="n"/>
      <c r="DG267" s="184">
        <f>IF(DC267="","SIN ESTADO",IF(DE267&lt;&gt;"","PAGA",IF(DD267&gt;0,"VENCIDA",IF(DD267&gt;=-5,"POR VENCER","AL DÍA"))))</f>
        <v/>
      </c>
      <c r="DH267" s="185" t="n"/>
      <c r="DI267" s="119">
        <f>IF(N($H267)&lt;18,"",IF(DC267="","",DC267+31))</f>
        <v/>
      </c>
      <c r="DJ267" s="124">
        <f>IF(DI267="","",TODAY()-DI267)</f>
        <v/>
      </c>
      <c r="DK267" s="494" t="n"/>
      <c r="DL267" s="184" t="n"/>
      <c r="DM267" s="184">
        <f>IF(DI267="","SIN ESTADO",IF(DK267&lt;&gt;"","PAGA",IF(DJ267&gt;0,"VENCIDA",IF(DJ267&gt;=-5,"POR VENCER","AL DÍA"))))</f>
        <v/>
      </c>
      <c r="DN267" s="185" t="n"/>
      <c r="DO267" s="119">
        <f>IF(N($H267)&lt;19,"",IF(DI267="","",DI267+31))</f>
        <v/>
      </c>
      <c r="DP267" s="124">
        <f>IF(DO267="","",TODAY()-DO267)</f>
        <v/>
      </c>
      <c r="DQ267" s="494" t="n"/>
      <c r="DR267" s="184" t="n"/>
      <c r="DS267" s="184">
        <f>IF(DO267="","SIN ESTADO",IF(DQ267&lt;&gt;"","PAGA",IF(DP267&gt;0,"VENCIDA",IF(DP267&gt;=-5,"POR VENCER","AL DÍA"))))</f>
        <v/>
      </c>
      <c r="DT267" s="185" t="n"/>
      <c r="DU267" s="119">
        <f>IF(N($H267)&lt;20,"",IF(DO267="","",DO267+31))</f>
        <v/>
      </c>
      <c r="DV267" s="124">
        <f>IF(DU267="","",TODAY()-DU267)</f>
        <v/>
      </c>
      <c r="DW267" s="494" t="n"/>
      <c r="DX267" s="184" t="n"/>
      <c r="DY267" s="184">
        <f>IF(DU267="","SIN ESTADO",IF(DW267&lt;&gt;"","PAGA",IF(DV267&gt;0,"VENCIDA",IF(DV267&gt;=-5,"POR VENCER","AL DÍA"))))</f>
        <v/>
      </c>
      <c r="DZ267" s="185" t="n"/>
      <c r="EA267" s="119">
        <f>IF(N($H267)&lt;21,"",IF(DU267="","",DU267+31))</f>
        <v/>
      </c>
      <c r="EB267" s="124">
        <f>IF(EA267="","",TODAY()-EA267)</f>
        <v/>
      </c>
      <c r="EC267" s="494" t="n"/>
      <c r="ED267" s="184" t="n"/>
      <c r="EE267" s="184">
        <f>IF(EA267="","SIN ESTADO",IF(EC267&lt;&gt;"","PAGA",IF(EB267&gt;0,"VENCIDA",IF(EB267&gt;=-5,"POR VENCER","AL DÍA"))))</f>
        <v/>
      </c>
      <c r="EF267" s="185" t="n"/>
      <c r="EG267" s="119">
        <f>IF(N($H267)&lt;22,"",IF(EA267="","",EA267+31))</f>
        <v/>
      </c>
      <c r="EH267" s="124">
        <f>IF(EG267="","",TODAY()-EG267)</f>
        <v/>
      </c>
      <c r="EI267" s="494" t="n"/>
      <c r="EJ267" s="184" t="n"/>
      <c r="EK267" s="184">
        <f>IF(EG267="","SIN ESTADO",IF(EI267&lt;&gt;"","PAGA",IF(EH267&gt;0,"VENCIDA",IF(EH267&gt;=-5,"POR VENCER","AL DÍA"))))</f>
        <v/>
      </c>
      <c r="EL267" s="185" t="n"/>
      <c r="EM267" s="119">
        <f>IF(N($H267)&lt;23,"",IF(EG267="","",EG267+31))</f>
        <v/>
      </c>
      <c r="EN267" s="124">
        <f>IF(EM267="","",TODAY()-EM267)</f>
        <v/>
      </c>
      <c r="EO267" s="494" t="n"/>
      <c r="EP267" s="184" t="n"/>
      <c r="EQ267" s="184">
        <f>IF(EM267="","SIN ESTADO",IF(EO267&lt;&gt;"","PAGA",IF(EN267&gt;0,"VENCIDA",IF(EN267&gt;=-5,"POR VENCER","AL DÍA"))))</f>
        <v/>
      </c>
      <c r="ER267" s="185" t="n"/>
      <c r="ES267" s="119">
        <f>IF(N($H267)&lt;24,"",IF(EM267="","",EM267+31))</f>
        <v/>
      </c>
      <c r="ET267" s="124">
        <f>IF(ES267="","",TODAY()-ES267)</f>
        <v/>
      </c>
      <c r="EU267" s="494" t="n"/>
      <c r="EV267" s="184" t="n"/>
      <c r="EW267" s="184">
        <f>IF(ES267="","SIN ESTADO",IF(EU267&lt;&gt;"","PAGA",IF(ET267&gt;0,"VENCIDA",IF(ET267&gt;=-5,"POR VENCER","AL DÍA"))))</f>
        <v/>
      </c>
      <c r="EX267" s="185" t="n"/>
      <c r="EY267" s="119">
        <f>IF(N($H267)&lt;25,"",IF(ES267="","",ES267+31))</f>
        <v/>
      </c>
      <c r="EZ267" s="124">
        <f>IF(EY267="","",TODAY()-EY267)</f>
        <v/>
      </c>
      <c r="FA267" s="494" t="n"/>
      <c r="FB267" s="184" t="n"/>
      <c r="FC267" s="184">
        <f>IF(EY267="","SIN ESTADO",IF(FA267&lt;&gt;"","PAGA",IF(EZ267&gt;0,"VENCIDA",IF(EZ267&gt;=-5,"POR VENCER","AL DÍA"))))</f>
        <v/>
      </c>
      <c r="FD267" s="185" t="n"/>
      <c r="FE267" s="119">
        <f>IF(N($H267)&lt;26,"",IF(EY267="","",EY267+31))</f>
        <v/>
      </c>
      <c r="FF267" s="124">
        <f>IF(FE267="","",TODAY()-FE267)</f>
        <v/>
      </c>
      <c r="FG267" s="494" t="n"/>
      <c r="FH267" s="184" t="n"/>
      <c r="FI267" s="184">
        <f>IF(FE267="","SIN ESTADO",IF(FG267&lt;&gt;"","PAGA",IF(FF267&gt;0,"VENCIDA",IF(FF267&gt;=-5,"POR VENCER","AL DÍA"))))</f>
        <v/>
      </c>
      <c r="FJ267" s="185" t="n"/>
      <c r="FK267" s="119">
        <f>IF(N($H267)&lt;27,"",IF(FE267="","",FE267+31))</f>
        <v/>
      </c>
      <c r="FL267" s="124">
        <f>IF(FK267="","",TODAY()-FK267)</f>
        <v/>
      </c>
      <c r="FM267" s="494" t="n"/>
      <c r="FN267" s="184" t="n"/>
      <c r="FO267" s="184">
        <f>IF(FK267="","SIN ESTADO",IF(FM267&lt;&gt;"","PAGA",IF(FL267&gt;0,"VENCIDA",IF(FL267&gt;=-5,"POR VENCER","AL DÍA"))))</f>
        <v/>
      </c>
      <c r="FP267" s="185" t="n"/>
      <c r="FQ267" s="119">
        <f>IF(N($H267)&lt;28,"",IF(FK267="","",FK267+31))</f>
        <v/>
      </c>
      <c r="FR267" s="124">
        <f>IF(FQ267="","",TODAY()-FQ267)</f>
        <v/>
      </c>
      <c r="FS267" s="494" t="n"/>
      <c r="FT267" s="184" t="n"/>
      <c r="FU267" s="184">
        <f>IF(FQ267="","SIN ESTADO",IF(FS267&lt;&gt;"","PAGA",IF(FR267&gt;0,"VENCIDA",IF(FR267&gt;=-5,"POR VENCER","AL DÍA"))))</f>
        <v/>
      </c>
      <c r="FV267" s="185" t="n"/>
      <c r="FW267" s="119">
        <f>IF(N($H267)&lt;29,"",IF(FQ267="","",FQ267+31))</f>
        <v/>
      </c>
      <c r="FX267" s="124">
        <f>IF(FW267="","",TODAY()-FW267)</f>
        <v/>
      </c>
      <c r="FY267" s="494" t="n"/>
      <c r="FZ267" s="184" t="n"/>
      <c r="GA267" s="184">
        <f>IF(FW267="","SIN ESTADO",IF(FY267&lt;&gt;"","PAGA",IF(FX267&gt;0,"VENCIDA",IF(FX267&gt;=-5,"POR VENCER","AL DÍA"))))</f>
        <v/>
      </c>
      <c r="GB267" s="185" t="n"/>
      <c r="GC267" s="119">
        <f>IF(N($H267)&lt;30,"",IF(FW267="","",FW267+31))</f>
        <v/>
      </c>
      <c r="GD267" s="124">
        <f>IF(GC267="","",TODAY()-GC267)</f>
        <v/>
      </c>
      <c r="GE267" s="494" t="n"/>
      <c r="GF267" s="184" t="n"/>
      <c r="GG267" s="184">
        <f>IF(GC267="","SIN ESTADO",IF(GE267&lt;&gt;"","PAGA",IF(GD267&gt;0,"VENCIDA",IF(GD267&gt;=-5,"POR VENCER","AL DÍA"))))</f>
        <v/>
      </c>
      <c r="GH267" s="185" t="n"/>
      <c r="GI267" s="119">
        <f>IF(N($H267)&lt;31,"",IF(GC267="","",GC267+31))</f>
        <v/>
      </c>
      <c r="GJ267" s="124">
        <f>IF(GI267="","",TODAY()-GI267)</f>
        <v/>
      </c>
      <c r="GK267" s="494" t="n"/>
      <c r="GL267" s="184" t="n"/>
      <c r="GM267" s="184">
        <f>IF(GI267="","SIN ESTADO",IF(GK267&lt;&gt;"","PAGA",IF(GJ267&gt;0,"VENCIDA",IF(GJ267&gt;=-5,"POR VENCER","AL DÍA"))))</f>
        <v/>
      </c>
      <c r="GN267" s="185" t="n"/>
      <c r="GO267" s="119">
        <f>IF(N($H267)&lt;32,"",IF(GI267="","",GI267+31))</f>
        <v/>
      </c>
      <c r="GP267" s="124">
        <f>IF(GO267="","",TODAY()-GO267)</f>
        <v/>
      </c>
      <c r="GQ267" s="494" t="n"/>
      <c r="GR267" s="184" t="n"/>
      <c r="GS267" s="184">
        <f>IF(GO267="","SIN ESTADO",IF(GQ267&lt;&gt;"","PAGA",IF(GP267&gt;0,"VENCIDA",IF(GP267&gt;=-5,"POR VENCER","AL DÍA"))))</f>
        <v/>
      </c>
      <c r="GT267" s="185" t="n"/>
      <c r="GU267" s="119">
        <f>IF(N($H267)&lt;33,"",IF(GO267="","",GO267+31))</f>
        <v/>
      </c>
      <c r="GV267" s="124">
        <f>IF(GU267="","",TODAY()-GU267)</f>
        <v/>
      </c>
      <c r="GW267" s="494" t="n"/>
      <c r="GX267" s="184" t="n"/>
      <c r="GY267" s="184">
        <f>IF(GU267="","SIN ESTADO",IF(GW267&lt;&gt;"","PAGA",IF(GV267&gt;0,"VENCIDA",IF(GV267&gt;=-5,"POR VENCER","AL DÍA"))))</f>
        <v/>
      </c>
      <c r="GZ267" s="185" t="n"/>
      <c r="HA267" s="119">
        <f>IF(N($H267)&lt;34,"",IF(GU267="","",GU267+31))</f>
        <v/>
      </c>
      <c r="HB267" s="124">
        <f>IF(HA267="","",TODAY()-HA267)</f>
        <v/>
      </c>
      <c r="HC267" s="494" t="n"/>
      <c r="HD267" s="184" t="n"/>
      <c r="HE267" s="184">
        <f>IF(HA267="","SIN ESTADO",IF(HC267&lt;&gt;"","PAGA",IF(HB267&gt;0,"VENCIDA",IF(HB267&gt;=-5,"POR VENCER","AL DÍA"))))</f>
        <v/>
      </c>
      <c r="HF267" s="185" t="n"/>
      <c r="HG267" s="119">
        <f>IF(N($H267)&lt;35,"",IF(HA267="","",HA267+31))</f>
        <v/>
      </c>
      <c r="HH267" s="124">
        <f>IF(HG267="","",TODAY()-HG267)</f>
        <v/>
      </c>
      <c r="HI267" s="494" t="n"/>
      <c r="HJ267" s="184" t="n"/>
      <c r="HK267" s="184">
        <f>IF(HG267="","SIN ESTADO",IF(HI267&lt;&gt;"","PAGA",IF(HH267&gt;0,"VENCIDA",IF(HH267&gt;=-5,"POR VENCER","AL DÍA"))))</f>
        <v/>
      </c>
      <c r="HL267" s="168" t="n"/>
      <c r="HM267" s="119">
        <f>IF(N($H267)&lt;36,"",IF(HG267="","",HG267+31))</f>
        <v/>
      </c>
      <c r="HN267" s="124">
        <f>IF(HM267="","",TODAY()-HM267)</f>
        <v/>
      </c>
      <c r="HO267" s="494" t="n"/>
      <c r="HP267" s="184" t="n"/>
      <c r="HQ267" s="184">
        <f>IF(HM267="","SIN ESTADO",IF(HO267&lt;&gt;"","PAGA",IF(HN267&gt;0,"VENCIDA",IF(HN267&gt;=-5,"POR VENCER","AL DÍA"))))</f>
        <v/>
      </c>
      <c r="HR267" s="168" t="n"/>
      <c r="HS267" s="169">
        <f>N267+T267+Z267+AF267+AL267+AR267+AX267+BD267+BJ267+BP267+BV267+CB267+CH267+CN267+CT267+CZ267+DF267+DL267+DR267+DX267+ED267+EJ267+EP267+EV267+FB267+FH267+FN267+FT267+FZ267+GF267+GL267+GR267+GX267+HD267+HJ267+HP267</f>
        <v/>
      </c>
      <c r="HU267" s="170">
        <f>IFERROR(N($J267),0)</f>
        <v/>
      </c>
      <c r="HW267" s="170">
        <f>SUMPRODUCT((MOD(COLUMN($M267:$HR267)-COLUMN($M267),6)=0)*ISNUMBER($M267:$HR267)*($M267:$HR267&gt;=RESUMEN!$C$26)*($M267:$HR267&lt;=RESUMEN!$C$27)*IFERROR(N($N267:$HS267),0))</f>
        <v/>
      </c>
      <c r="HX267" s="170">
        <f>SUMPRODUCT((MOD(COLUMN($M267:$HR267)-COLUMN($M267),6)=0)*ISNUMBER($M267:$HR267)*($M267:$HR267&gt;=RESUMEN!$C$26)*($M267:$HR267&lt;=RESUMEN!$C$27))</f>
        <v/>
      </c>
    </row>
    <row r="268" ht="15.75" customHeight="1" s="506">
      <c r="B268" s="113">
        <f>VENTAS!A267</f>
        <v/>
      </c>
      <c r="C268" s="236">
        <f>VENTAS!B267</f>
        <v/>
      </c>
      <c r="D268" s="53">
        <f>VENTAS!C267</f>
        <v/>
      </c>
      <c r="E268" s="114">
        <f>VENTAS!D267</f>
        <v/>
      </c>
      <c r="F268" s="114">
        <f>VENTAS!J267</f>
        <v/>
      </c>
      <c r="G268" s="494">
        <f>VENTAS!F267</f>
        <v/>
      </c>
      <c r="H268" s="479">
        <f>VENTAS!K267</f>
        <v/>
      </c>
      <c r="I268" s="479">
        <f>VENTAS!M267</f>
        <v/>
      </c>
      <c r="J268" s="184">
        <f>VENTAS!L267</f>
        <v/>
      </c>
      <c r="K268" s="119">
        <f>IF(N($H268)&lt;1,"",$G268+31)</f>
        <v/>
      </c>
      <c r="L268" s="124">
        <f>IF(K268="","",TODAY()-K268)</f>
        <v/>
      </c>
      <c r="M268" s="469" t="n">
        <v>45877</v>
      </c>
      <c r="N268" s="374" t="n">
        <v>2000000</v>
      </c>
      <c r="O268" s="184">
        <f>IF(K268="","SIN ESTADO",IF(M268&lt;&gt;"","PAGA",IF(L268&gt;0,"VENCIDA",IF(L268&gt;=-5,"POR VENCER","AL DÍA"))))</f>
        <v/>
      </c>
      <c r="P268" s="185" t="inlineStr">
        <is>
          <t>TRANSFERENCIA</t>
        </is>
      </c>
      <c r="Q268" s="119">
        <f>IF(N($H268)&lt;2,"",IF(K268="","",K268+31))</f>
        <v/>
      </c>
      <c r="R268" s="124">
        <f>IF(Q268="","",TODAY()-Q268)</f>
        <v/>
      </c>
      <c r="S268" s="470" t="n">
        <v>45908</v>
      </c>
      <c r="T268" s="184" t="n">
        <v>2000000</v>
      </c>
      <c r="U268" s="184">
        <f>IF(Q268="","SIN ESTADO",IF(S268&lt;&gt;"","PAGA",IF(R268&gt;0,"VENCIDA",IF(R268&gt;=-5,"POR VENCER","AL DÍA"))))</f>
        <v/>
      </c>
      <c r="V268" s="185" t="inlineStr">
        <is>
          <t>TRANSFERENCIA</t>
        </is>
      </c>
      <c r="W268" s="119">
        <f>IF(N($H268)&lt;3,"",IF(Q268="","",Q268+31))</f>
        <v/>
      </c>
      <c r="X268" s="124">
        <f>IF(W268="","",TODAY()-W268)</f>
        <v/>
      </c>
      <c r="Y268" s="471" t="n">
        <v>45939</v>
      </c>
      <c r="Z268" s="184" t="n">
        <v>2000000</v>
      </c>
      <c r="AA268" s="184">
        <f>IF(W268="","SIN ESTADO",IF(Y268&lt;&gt;"","PAGA",IF(X268&gt;0,"VENCIDA",IF(X268&gt;=-5,"POR VENCER","AL DÍA"))))</f>
        <v/>
      </c>
      <c r="AB268" s="185" t="inlineStr">
        <is>
          <t>TRANSFERENCIA</t>
        </is>
      </c>
      <c r="AC268" s="119">
        <f>IF(N($H268)&lt;4,"",IF(W268="","",W268+31))</f>
        <v/>
      </c>
      <c r="AD268" s="124">
        <f>IF(AC268="","",TODAY()-AC268)</f>
        <v/>
      </c>
      <c r="AE268" s="497" t="n">
        <v>45969</v>
      </c>
      <c r="AF268" s="184" t="n">
        <v>2000000</v>
      </c>
      <c r="AG268" s="184">
        <f>IF(AC268="","SIN ESTADO",IF(AE268&lt;&gt;"","PAGA",IF(AD268&gt;0,"VENCIDA",IF(AD268&gt;=-5,"POR VENCER","AL DÍA"))))</f>
        <v/>
      </c>
      <c r="AH268" s="185" t="inlineStr">
        <is>
          <t>TRANSFERENCIA</t>
        </is>
      </c>
      <c r="AI268" s="119">
        <f>IF(N($H268)&lt;5,"",IF(AC268="","",AC268+31))</f>
        <v/>
      </c>
      <c r="AJ268" s="124">
        <f>IF(AI268="","",TODAY()-AI268)</f>
        <v/>
      </c>
      <c r="AK268" s="471" t="n">
        <v>45999</v>
      </c>
      <c r="AL268" s="184" t="n">
        <v>2000000</v>
      </c>
      <c r="AM268" s="184">
        <f>IF(AI268="","SIN ESTADO",IF(AK268&lt;&gt;"","PAGA",IF(AJ268&gt;0,"VENCIDA",IF(AJ268&gt;=-5,"POR VENCER","AL DÍA"))))</f>
        <v/>
      </c>
      <c r="AN268" s="185" t="inlineStr">
        <is>
          <t>TRANSFERENCIA</t>
        </is>
      </c>
      <c r="AO268" s="119">
        <f>IF(N($H268)&lt;6,"",IF(AI268="","",AI268+31))</f>
        <v/>
      </c>
      <c r="AP268" s="124">
        <f>IF(AO268="","",TODAY()-AO268)</f>
        <v/>
      </c>
      <c r="AQ268" s="488" t="n">
        <v>46030</v>
      </c>
      <c r="AR268" s="184" t="n">
        <v>2000000</v>
      </c>
      <c r="AS268" s="184">
        <f>IF(AO268="","SIN ESTADO",IF(AQ268&lt;&gt;"","PAGA",IF(AP268&gt;0,"VENCIDA",IF(AP268&gt;=-5,"POR VENCER","AL DÍA"))))</f>
        <v/>
      </c>
      <c r="AT268" s="185" t="inlineStr">
        <is>
          <t>TRANSFERENCIA</t>
        </is>
      </c>
      <c r="AU268" s="119">
        <f>IF(N($H268)&lt;7,"",IF(AO268="","",AO268+31))</f>
        <v/>
      </c>
      <c r="AV268" s="124">
        <f>IF(AU268="","",TODAY()-AU268)</f>
        <v/>
      </c>
      <c r="AW268" s="471" t="n">
        <v>46061</v>
      </c>
      <c r="AX268" s="184" t="n">
        <v>2000000</v>
      </c>
      <c r="AY268" s="184">
        <f>IF(AU268="","SIN ESTADO",IF(AW268&lt;&gt;"","PAGA",IF(AV268&gt;0,"VENCIDA",IF(AV268&gt;=-5,"POR VENCER","AL DÍA"))))</f>
        <v/>
      </c>
      <c r="AZ268" s="185" t="inlineStr">
        <is>
          <t>TRANSFERENCIA</t>
        </is>
      </c>
      <c r="BA268" s="119">
        <f>IF(N($H268)&lt;8,"",IF(AU268="","",AU268+31))</f>
        <v/>
      </c>
      <c r="BB268" s="124">
        <f>IF(BA268="","",TODAY()-BA268)</f>
        <v/>
      </c>
      <c r="BC268" s="497" t="n">
        <v>46089</v>
      </c>
      <c r="BD268" s="184" t="n">
        <v>2000000</v>
      </c>
      <c r="BE268" s="184">
        <f>IF(BA268="","SIN ESTADO",IF(BC268&lt;&gt;"","PAGA",IF(BB268&gt;0,"VENCIDA",IF(BB268&gt;=-5,"POR VENCER","AL DÍA"))))</f>
        <v/>
      </c>
      <c r="BF268" s="185" t="inlineStr">
        <is>
          <t>TRANSFERENCIA</t>
        </is>
      </c>
      <c r="BG268" s="119">
        <f>IF(N($H268)&lt;9,"",IF(BA268="","",BA268+31))</f>
        <v/>
      </c>
      <c r="BH268" s="124">
        <f>IF(BG268="","",TODAY()-BG268)</f>
        <v/>
      </c>
      <c r="BI268" s="471" t="n">
        <v>46120</v>
      </c>
      <c r="BJ268" s="184" t="n">
        <v>2000000</v>
      </c>
      <c r="BK268" s="184">
        <f>IF(BG268="","SIN ESTADO",IF(BI268&lt;&gt;"","PAGA",IF(BH268&gt;0,"VENCIDA",IF(BH268&gt;=-5,"POR VENCER","AL DÍA"))))</f>
        <v/>
      </c>
      <c r="BL268" s="185" t="inlineStr">
        <is>
          <t>TRANSFERENCIA</t>
        </is>
      </c>
      <c r="BM268" s="119">
        <f>IF(N($H268)&lt;10,"",IF(BG268="","",BG268+31))</f>
        <v/>
      </c>
      <c r="BN268" s="124">
        <f>IF(BM268="","",TODAY()-BM268)</f>
        <v/>
      </c>
      <c r="BO268" s="494" t="n">
        <v>46154</v>
      </c>
      <c r="BP268" s="184" t="n">
        <v>2000000</v>
      </c>
      <c r="BQ268" s="184">
        <f>IF(BM268="","SIN ESTADO",IF(BO268&lt;&gt;"","PAGA",IF(BN268&gt;0,"VENCIDA",IF(BN268&gt;=-5,"POR VENCER","AL DÍA"))))</f>
        <v/>
      </c>
      <c r="BR268" s="185" t="inlineStr">
        <is>
          <t>TRANSFERENCIA</t>
        </is>
      </c>
      <c r="BS268" s="119">
        <f>IF(N($H268)&lt;11,"",IF(BM268="","",BM268+31))</f>
        <v/>
      </c>
      <c r="BT268" s="124">
        <f>IF(BS268="","",TODAY()-BS268)</f>
        <v/>
      </c>
      <c r="BU268" s="494" t="n">
        <v>46181</v>
      </c>
      <c r="BV268" s="184" t="n">
        <v>2000000</v>
      </c>
      <c r="BW268" s="184">
        <f>IF(BS268="","SIN ESTADO",IF(BU268&lt;&gt;"","PAGA",IF(BT268&gt;0,"VENCIDA",IF(BT268&gt;=-5,"POR VENCER","AL DÍA"))))</f>
        <v/>
      </c>
      <c r="BX268" s="185" t="inlineStr">
        <is>
          <t>TRANSFERENCIA</t>
        </is>
      </c>
      <c r="BY268" s="119">
        <f>IF(N($H268)&lt;12,"",IF(BS268="","",BS268+31))</f>
        <v/>
      </c>
      <c r="BZ268" s="124">
        <f>IF(BY268="","",TODAY()-BY268)</f>
        <v/>
      </c>
      <c r="CA268" s="494" t="n">
        <v>46211</v>
      </c>
      <c r="CB268" s="184" t="n">
        <v>2000000</v>
      </c>
      <c r="CC268" s="184">
        <f>IF(BY268="","SIN ESTADO",IF(CA268&lt;&gt;"","PAGA",IF(BZ268&gt;0,"VENCIDA",IF(BZ268&gt;=-5,"POR VENCER","AL DÍA"))))</f>
        <v/>
      </c>
      <c r="CD268" s="185" t="inlineStr">
        <is>
          <t>TRANSFERENCIA</t>
        </is>
      </c>
      <c r="CE268" s="119">
        <f>IF(N($H268)&lt;13,"",IF(BY268="","",BY268+31))</f>
        <v/>
      </c>
      <c r="CF268" s="124">
        <f>IF(CE268="","",TODAY()-CE268)</f>
        <v/>
      </c>
      <c r="CG268" s="494" t="n">
        <v>46237</v>
      </c>
      <c r="CH268" s="184" t="n">
        <v>2000000</v>
      </c>
      <c r="CI268" s="184">
        <f>IF(CE268="","SIN ESTADO",IF(CG268&lt;&gt;"","PAGA",IF(CF268&gt;0,"VENCIDA",IF(CF268&gt;=-5,"POR VENCER","AL DÍA"))))</f>
        <v/>
      </c>
      <c r="CJ268" s="185" t="inlineStr">
        <is>
          <t>TRANSFERENCIA</t>
        </is>
      </c>
      <c r="CK268" s="119">
        <f>IF(N($H268)&lt;14,"",IF(CE268="","",CE268+31))</f>
        <v/>
      </c>
      <c r="CL268" s="124">
        <f>IF(CK268="","",TODAY()-CK268)</f>
        <v/>
      </c>
      <c r="CM268" s="494" t="n"/>
      <c r="CN268" s="184" t="n"/>
      <c r="CO268" s="184">
        <f>IF(CK268="","SIN ESTADO",IF(CM268&lt;&gt;"","PAGA",IF(CL268&gt;0,"VENCIDA",IF(CL268&gt;=-5,"POR VENCER","AL DÍA"))))</f>
        <v/>
      </c>
      <c r="CP268" s="185" t="n"/>
      <c r="CQ268" s="119">
        <f>IF(N($H268)&lt;15,"",IF(CK268="","",CK268+31))</f>
        <v/>
      </c>
      <c r="CR268" s="124">
        <f>IF(CQ268="","",TODAY()-CQ268)</f>
        <v/>
      </c>
      <c r="CS268" s="494" t="n"/>
      <c r="CT268" s="184" t="n"/>
      <c r="CU268" s="184">
        <f>IF(CQ268="","SIN ESTADO",IF(CS268&lt;&gt;"","PAGA",IF(CR268&gt;0,"VENCIDA",IF(CR268&gt;=-5,"POR VENCER","AL DÍA"))))</f>
        <v/>
      </c>
      <c r="CV268" s="185" t="n"/>
      <c r="CW268" s="119">
        <f>IF(N($H268)&lt;16,"",IF(CQ268="","",CQ268+31))</f>
        <v/>
      </c>
      <c r="CX268" s="124">
        <f>IF(CW268="","",TODAY()-CW268)</f>
        <v/>
      </c>
      <c r="CY268" s="494" t="n"/>
      <c r="CZ268" s="184" t="n"/>
      <c r="DA268" s="184">
        <f>IF(CW268="","SIN ESTADO",IF(CY268&lt;&gt;"","PAGA",IF(CX268&gt;0,"VENCIDA",IF(CX268&gt;=-5,"POR VENCER","AL DÍA"))))</f>
        <v/>
      </c>
      <c r="DB268" s="185" t="n"/>
      <c r="DC268" s="119">
        <f>IF(N($H268)&lt;17,"",IF(CW268="","",CW268+31))</f>
        <v/>
      </c>
      <c r="DD268" s="124">
        <f>IF(DC268="","",TODAY()-DC268)</f>
        <v/>
      </c>
      <c r="DE268" s="494" t="n"/>
      <c r="DF268" s="184" t="n"/>
      <c r="DG268" s="184">
        <f>IF(DC268="","SIN ESTADO",IF(DE268&lt;&gt;"","PAGA",IF(DD268&gt;0,"VENCIDA",IF(DD268&gt;=-5,"POR VENCER","AL DÍA"))))</f>
        <v/>
      </c>
      <c r="DH268" s="185" t="n"/>
      <c r="DI268" s="119">
        <f>IF(N($H268)&lt;18,"",IF(DC268="","",DC268+31))</f>
        <v/>
      </c>
      <c r="DJ268" s="124">
        <f>IF(DI268="","",TODAY()-DI268)</f>
        <v/>
      </c>
      <c r="DK268" s="494" t="n"/>
      <c r="DL268" s="184" t="n"/>
      <c r="DM268" s="184">
        <f>IF(DI268="","SIN ESTADO",IF(DK268&lt;&gt;"","PAGA",IF(DJ268&gt;0,"VENCIDA",IF(DJ268&gt;=-5,"POR VENCER","AL DÍA"))))</f>
        <v/>
      </c>
      <c r="DN268" s="185" t="n"/>
      <c r="DO268" s="119">
        <f>IF(N($H268)&lt;19,"",IF(DI268="","",DI268+31))</f>
        <v/>
      </c>
      <c r="DP268" s="124">
        <f>IF(DO268="","",TODAY()-DO268)</f>
        <v/>
      </c>
      <c r="DQ268" s="494" t="n"/>
      <c r="DR268" s="184" t="n"/>
      <c r="DS268" s="184">
        <f>IF(DO268="","SIN ESTADO",IF(DQ268&lt;&gt;"","PAGA",IF(DP268&gt;0,"VENCIDA",IF(DP268&gt;=-5,"POR VENCER","AL DÍA"))))</f>
        <v/>
      </c>
      <c r="DT268" s="185" t="n"/>
      <c r="DU268" s="119">
        <f>IF(N($H268)&lt;20,"",IF(DO268="","",DO268+31))</f>
        <v/>
      </c>
      <c r="DV268" s="124">
        <f>IF(DU268="","",TODAY()-DU268)</f>
        <v/>
      </c>
      <c r="DW268" s="494" t="n"/>
      <c r="DX268" s="184" t="n"/>
      <c r="DY268" s="184">
        <f>IF(DU268="","SIN ESTADO",IF(DW268&lt;&gt;"","PAGA",IF(DV268&gt;0,"VENCIDA",IF(DV268&gt;=-5,"POR VENCER","AL DÍA"))))</f>
        <v/>
      </c>
      <c r="DZ268" s="185" t="n"/>
      <c r="EA268" s="119">
        <f>IF(N($H268)&lt;21,"",IF(DU268="","",DU268+31))</f>
        <v/>
      </c>
      <c r="EB268" s="124">
        <f>IF(EA268="","",TODAY()-EA268)</f>
        <v/>
      </c>
      <c r="EC268" s="494" t="n"/>
      <c r="ED268" s="184" t="n"/>
      <c r="EE268" s="184">
        <f>IF(EA268="","SIN ESTADO",IF(EC268&lt;&gt;"","PAGA",IF(EB268&gt;0,"VENCIDA",IF(EB268&gt;=-5,"POR VENCER","AL DÍA"))))</f>
        <v/>
      </c>
      <c r="EF268" s="185" t="n"/>
      <c r="EG268" s="119">
        <f>IF(N($H268)&lt;22,"",IF(EA268="","",EA268+31))</f>
        <v/>
      </c>
      <c r="EH268" s="124">
        <f>IF(EG268="","",TODAY()-EG268)</f>
        <v/>
      </c>
      <c r="EI268" s="494" t="n"/>
      <c r="EJ268" s="184" t="n"/>
      <c r="EK268" s="184">
        <f>IF(EG268="","SIN ESTADO",IF(EI268&lt;&gt;"","PAGA",IF(EH268&gt;0,"VENCIDA",IF(EH268&gt;=-5,"POR VENCER","AL DÍA"))))</f>
        <v/>
      </c>
      <c r="EL268" s="185" t="n"/>
      <c r="EM268" s="119">
        <f>IF(N($H268)&lt;23,"",IF(EG268="","",EG268+31))</f>
        <v/>
      </c>
      <c r="EN268" s="124">
        <f>IF(EM268="","",TODAY()-EM268)</f>
        <v/>
      </c>
      <c r="EO268" s="494" t="n"/>
      <c r="EP268" s="184" t="n"/>
      <c r="EQ268" s="184">
        <f>IF(EM268="","SIN ESTADO",IF(EO268&lt;&gt;"","PAGA",IF(EN268&gt;0,"VENCIDA",IF(EN268&gt;=-5,"POR VENCER","AL DÍA"))))</f>
        <v/>
      </c>
      <c r="ER268" s="185" t="n"/>
      <c r="ES268" s="119">
        <f>IF(N($H268)&lt;24,"",IF(EM268="","",EM268+31))</f>
        <v/>
      </c>
      <c r="ET268" s="124">
        <f>IF(ES268="","",TODAY()-ES268)</f>
        <v/>
      </c>
      <c r="EU268" s="494" t="n"/>
      <c r="EV268" s="184" t="n"/>
      <c r="EW268" s="184">
        <f>IF(ES268="","SIN ESTADO",IF(EU268&lt;&gt;"","PAGA",IF(ET268&gt;0,"VENCIDA",IF(ET268&gt;=-5,"POR VENCER","AL DÍA"))))</f>
        <v/>
      </c>
      <c r="EX268" s="185" t="n"/>
      <c r="EY268" s="119">
        <f>IF(N($H268)&lt;25,"",IF(ES268="","",ES268+31))</f>
        <v/>
      </c>
      <c r="EZ268" s="124">
        <f>IF(EY268="","",TODAY()-EY268)</f>
        <v/>
      </c>
      <c r="FA268" s="494" t="n"/>
      <c r="FB268" s="184" t="n"/>
      <c r="FC268" s="184">
        <f>IF(EY268="","SIN ESTADO",IF(FA268&lt;&gt;"","PAGA",IF(EZ268&gt;0,"VENCIDA",IF(EZ268&gt;=-5,"POR VENCER","AL DÍA"))))</f>
        <v/>
      </c>
      <c r="FD268" s="185" t="n"/>
      <c r="FE268" s="119">
        <f>IF(N($H268)&lt;26,"",IF(EY268="","",EY268+31))</f>
        <v/>
      </c>
      <c r="FF268" s="124">
        <f>IF(FE268="","",TODAY()-FE268)</f>
        <v/>
      </c>
      <c r="FG268" s="494" t="n"/>
      <c r="FH268" s="184" t="n"/>
      <c r="FI268" s="184">
        <f>IF(FE268="","SIN ESTADO",IF(FG268&lt;&gt;"","PAGA",IF(FF268&gt;0,"VENCIDA",IF(FF268&gt;=-5,"POR VENCER","AL DÍA"))))</f>
        <v/>
      </c>
      <c r="FJ268" s="185" t="n"/>
      <c r="FK268" s="119">
        <f>IF(N($H268)&lt;27,"",IF(FE268="","",FE268+31))</f>
        <v/>
      </c>
      <c r="FL268" s="124">
        <f>IF(FK268="","",TODAY()-FK268)</f>
        <v/>
      </c>
      <c r="FM268" s="494" t="n"/>
      <c r="FN268" s="184" t="n"/>
      <c r="FO268" s="184">
        <f>IF(FK268="","SIN ESTADO",IF(FM268&lt;&gt;"","PAGA",IF(FL268&gt;0,"VENCIDA",IF(FL268&gt;=-5,"POR VENCER","AL DÍA"))))</f>
        <v/>
      </c>
      <c r="FP268" s="185" t="n"/>
      <c r="FQ268" s="119">
        <f>IF(N($H268)&lt;28,"",IF(FK268="","",FK268+31))</f>
        <v/>
      </c>
      <c r="FR268" s="124">
        <f>IF(FQ268="","",TODAY()-FQ268)</f>
        <v/>
      </c>
      <c r="FS268" s="494" t="n"/>
      <c r="FT268" s="184" t="n"/>
      <c r="FU268" s="184">
        <f>IF(FQ268="","SIN ESTADO",IF(FS268&lt;&gt;"","PAGA",IF(FR268&gt;0,"VENCIDA",IF(FR268&gt;=-5,"POR VENCER","AL DÍA"))))</f>
        <v/>
      </c>
      <c r="FV268" s="185" t="n"/>
      <c r="FW268" s="119">
        <f>IF(N($H268)&lt;29,"",IF(FQ268="","",FQ268+31))</f>
        <v/>
      </c>
      <c r="FX268" s="124">
        <f>IF(FW268="","",TODAY()-FW268)</f>
        <v/>
      </c>
      <c r="FY268" s="494" t="n"/>
      <c r="FZ268" s="184" t="n"/>
      <c r="GA268" s="184">
        <f>IF(FW268="","SIN ESTADO",IF(FY268&lt;&gt;"","PAGA",IF(FX268&gt;0,"VENCIDA",IF(FX268&gt;=-5,"POR VENCER","AL DÍA"))))</f>
        <v/>
      </c>
      <c r="GB268" s="185" t="n"/>
      <c r="GC268" s="119">
        <f>IF(N($H268)&lt;30,"",IF(FW268="","",FW268+31))</f>
        <v/>
      </c>
      <c r="GD268" s="124">
        <f>IF(GC268="","",TODAY()-GC268)</f>
        <v/>
      </c>
      <c r="GE268" s="494" t="n"/>
      <c r="GF268" s="184" t="n"/>
      <c r="GG268" s="184">
        <f>IF(GC268="","SIN ESTADO",IF(GE268&lt;&gt;"","PAGA",IF(GD268&gt;0,"VENCIDA",IF(GD268&gt;=-5,"POR VENCER","AL DÍA"))))</f>
        <v/>
      </c>
      <c r="GH268" s="185" t="n"/>
      <c r="GI268" s="119">
        <f>IF(N($H268)&lt;31,"",IF(GC268="","",GC268+31))</f>
        <v/>
      </c>
      <c r="GJ268" s="124">
        <f>IF(GI268="","",TODAY()-GI268)</f>
        <v/>
      </c>
      <c r="GK268" s="494" t="n"/>
      <c r="GL268" s="184" t="n"/>
      <c r="GM268" s="184">
        <f>IF(GI268="","SIN ESTADO",IF(GK268&lt;&gt;"","PAGA",IF(GJ268&gt;0,"VENCIDA",IF(GJ268&gt;=-5,"POR VENCER","AL DÍA"))))</f>
        <v/>
      </c>
      <c r="GN268" s="185" t="n"/>
      <c r="GO268" s="119">
        <f>IF(N($H268)&lt;32,"",IF(GI268="","",GI268+31))</f>
        <v/>
      </c>
      <c r="GP268" s="124">
        <f>IF(GO268="","",TODAY()-GO268)</f>
        <v/>
      </c>
      <c r="GQ268" s="494" t="n"/>
      <c r="GR268" s="184" t="n"/>
      <c r="GS268" s="184">
        <f>IF(GO268="","SIN ESTADO",IF(GQ268&lt;&gt;"","PAGA",IF(GP268&gt;0,"VENCIDA",IF(GP268&gt;=-5,"POR VENCER","AL DÍA"))))</f>
        <v/>
      </c>
      <c r="GT268" s="185" t="n"/>
      <c r="GU268" s="119">
        <f>IF(N($H268)&lt;33,"",IF(GO268="","",GO268+31))</f>
        <v/>
      </c>
      <c r="GV268" s="124">
        <f>IF(GU268="","",TODAY()-GU268)</f>
        <v/>
      </c>
      <c r="GW268" s="494" t="n"/>
      <c r="GX268" s="184" t="n"/>
      <c r="GY268" s="184">
        <f>IF(GU268="","SIN ESTADO",IF(GW268&lt;&gt;"","PAGA",IF(GV268&gt;0,"VENCIDA",IF(GV268&gt;=-5,"POR VENCER","AL DÍA"))))</f>
        <v/>
      </c>
      <c r="GZ268" s="185" t="n"/>
      <c r="HA268" s="119">
        <f>IF(N($H268)&lt;34,"",IF(GU268="","",GU268+31))</f>
        <v/>
      </c>
      <c r="HB268" s="124">
        <f>IF(HA268="","",TODAY()-HA268)</f>
        <v/>
      </c>
      <c r="HC268" s="494" t="n"/>
      <c r="HD268" s="184" t="n"/>
      <c r="HE268" s="184">
        <f>IF(HA268="","SIN ESTADO",IF(HC268&lt;&gt;"","PAGA",IF(HB268&gt;0,"VENCIDA",IF(HB268&gt;=-5,"POR VENCER","AL DÍA"))))</f>
        <v/>
      </c>
      <c r="HF268" s="185" t="n"/>
      <c r="HG268" s="119">
        <f>IF(N($H268)&lt;35,"",IF(HA268="","",HA268+31))</f>
        <v/>
      </c>
      <c r="HH268" s="124">
        <f>IF(HG268="","",TODAY()-HG268)</f>
        <v/>
      </c>
      <c r="HI268" s="494" t="n"/>
      <c r="HJ268" s="184" t="n"/>
      <c r="HK268" s="184">
        <f>IF(HG268="","SIN ESTADO",IF(HI268&lt;&gt;"","PAGA",IF(HH268&gt;0,"VENCIDA",IF(HH268&gt;=-5,"POR VENCER","AL DÍA"))))</f>
        <v/>
      </c>
      <c r="HL268" s="168" t="n"/>
      <c r="HM268" s="119">
        <f>IF(N($H268)&lt;36,"",IF(HG268="","",HG268+31))</f>
        <v/>
      </c>
      <c r="HN268" s="124">
        <f>IF(HM268="","",TODAY()-HM268)</f>
        <v/>
      </c>
      <c r="HO268" s="494" t="n"/>
      <c r="HP268" s="184" t="n"/>
      <c r="HQ268" s="184">
        <f>IF(HM268="","SIN ESTADO",IF(HO268&lt;&gt;"","PAGA",IF(HN268&gt;0,"VENCIDA",IF(HN268&gt;=-5,"POR VENCER","AL DÍA"))))</f>
        <v/>
      </c>
      <c r="HR268" s="168" t="n"/>
      <c r="HS268" s="169">
        <f>N268+T268+Z268+AF268+AL268+AR268+AX268+BD268+BJ268+BP268+BV268+CB268+CH268+CN268+CT268+CZ268+DF268+DL268+DR268+DX268+ED268+EJ268+EP268+EV268+FB268+FH268+FN268+FT268+FZ268+GF268+GL268+GR268+GX268+HD268+HJ268+HP268</f>
        <v/>
      </c>
      <c r="HU268" s="170">
        <f>IFERROR(N($J268),0)</f>
        <v/>
      </c>
      <c r="HW268" s="170">
        <f>SUMPRODUCT((MOD(COLUMN($M268:$HR268)-COLUMN($M268),6)=0)*ISNUMBER($M268:$HR268)*($M268:$HR268&gt;=RESUMEN!$C$26)*($M268:$HR268&lt;=RESUMEN!$C$27)*IFERROR(N($N268:$HS268),0))</f>
        <v/>
      </c>
      <c r="HX268" s="170">
        <f>SUMPRODUCT((MOD(COLUMN($M268:$HR268)-COLUMN($M268),6)=0)*ISNUMBER($M268:$HR268)*($M268:$HR268&gt;=RESUMEN!$C$26)*($M268:$HR268&lt;=RESUMEN!$C$27))</f>
        <v/>
      </c>
    </row>
    <row r="269" ht="15.75" customHeight="1" s="506">
      <c r="B269" s="113">
        <f>VENTAS!A268</f>
        <v/>
      </c>
      <c r="C269" s="236">
        <f>VENTAS!B268</f>
        <v/>
      </c>
      <c r="D269" s="53">
        <f>VENTAS!C268</f>
        <v/>
      </c>
      <c r="E269" s="114">
        <f>VENTAS!D268</f>
        <v/>
      </c>
      <c r="F269" s="114">
        <f>VENTAS!J268</f>
        <v/>
      </c>
      <c r="G269" s="494">
        <f>VENTAS!F268</f>
        <v/>
      </c>
      <c r="H269" s="479">
        <f>VENTAS!K268</f>
        <v/>
      </c>
      <c r="I269" s="479">
        <f>VENTAS!M268</f>
        <v/>
      </c>
      <c r="J269" s="184">
        <f>VENTAS!L268</f>
        <v/>
      </c>
      <c r="K269" s="119">
        <f>IF(N($H269)&lt;1,"",$G269+31)</f>
        <v/>
      </c>
      <c r="L269" s="124">
        <f>IF(K269="","",TODAY()-K269)</f>
        <v/>
      </c>
      <c r="M269" s="469" t="n">
        <v>45891</v>
      </c>
      <c r="N269" s="374" t="n">
        <v>1000000</v>
      </c>
      <c r="O269" s="184">
        <f>IF(K269="","SIN ESTADO",IF(M269&lt;&gt;"","PAGA",IF(L269&gt;0,"VENCIDA",IF(L269&gt;=-5,"POR VENCER","AL DÍA"))))</f>
        <v/>
      </c>
      <c r="P269" s="185" t="inlineStr">
        <is>
          <t>TRANSFERENCIA</t>
        </is>
      </c>
      <c r="Q269" s="119">
        <f>IF(N($H269)&lt;2,"",IF(K269="","",K269+31))</f>
        <v/>
      </c>
      <c r="R269" s="124">
        <f>IF(Q269="","",TODAY()-Q269)</f>
        <v/>
      </c>
      <c r="S269" s="470" t="n">
        <v>45922</v>
      </c>
      <c r="T269" s="184" t="n">
        <v>1000000</v>
      </c>
      <c r="U269" s="184">
        <f>IF(Q269="","SIN ESTADO",IF(S269&lt;&gt;"","PAGA",IF(R269&gt;0,"VENCIDA",IF(R269&gt;=-5,"POR VENCER","AL DÍA"))))</f>
        <v/>
      </c>
      <c r="V269" s="185" t="inlineStr">
        <is>
          <t>TRANSFERENCIA</t>
        </is>
      </c>
      <c r="W269" s="119">
        <f>IF(N($H269)&lt;3,"",IF(Q269="","",Q269+31))</f>
        <v/>
      </c>
      <c r="X269" s="124">
        <f>IF(W269="","",TODAY()-W269)</f>
        <v/>
      </c>
      <c r="Y269" s="471" t="n">
        <v>45952</v>
      </c>
      <c r="Z269" s="184" t="n">
        <v>1000000</v>
      </c>
      <c r="AA269" s="184">
        <f>IF(W269="","SIN ESTADO",IF(Y269&lt;&gt;"","PAGA",IF(X269&gt;0,"VENCIDA",IF(X269&gt;=-5,"POR VENCER","AL DÍA"))))</f>
        <v/>
      </c>
      <c r="AB269" s="185" t="inlineStr">
        <is>
          <t>TRANSFERENCIA</t>
        </is>
      </c>
      <c r="AC269" s="119">
        <f>IF(N($H269)&lt;4,"",IF(W269="","",W269+31))</f>
        <v/>
      </c>
      <c r="AD269" s="124">
        <f>IF(AC269="","",TODAY()-AC269)</f>
        <v/>
      </c>
      <c r="AE269" s="497" t="n">
        <v>45983</v>
      </c>
      <c r="AF269" s="184" t="n">
        <v>1000000</v>
      </c>
      <c r="AG269" s="184">
        <f>IF(AC269="","SIN ESTADO",IF(AE269&lt;&gt;"","PAGA",IF(AD269&gt;0,"VENCIDA",IF(AD269&gt;=-5,"POR VENCER","AL DÍA"))))</f>
        <v/>
      </c>
      <c r="AH269" s="185" t="inlineStr">
        <is>
          <t>TRANSFERENCIA</t>
        </is>
      </c>
      <c r="AI269" s="119">
        <f>IF(N($H269)&lt;5,"",IF(AC269="","",AC269+31))</f>
        <v/>
      </c>
      <c r="AJ269" s="124">
        <f>IF(AI269="","",TODAY()-AI269)</f>
        <v/>
      </c>
      <c r="AK269" s="471" t="n">
        <v>46014</v>
      </c>
      <c r="AL269" s="184" t="n">
        <v>1000000</v>
      </c>
      <c r="AM269" s="184">
        <f>IF(AI269="","SIN ESTADO",IF(AK269&lt;&gt;"","PAGA",IF(AJ269&gt;0,"VENCIDA",IF(AJ269&gt;=-5,"POR VENCER","AL DÍA"))))</f>
        <v/>
      </c>
      <c r="AN269" s="185" t="inlineStr">
        <is>
          <t>TRANSFERENCIA</t>
        </is>
      </c>
      <c r="AO269" s="119">
        <f>IF(N($H269)&lt;6,"",IF(AI269="","",AI269+31))</f>
        <v/>
      </c>
      <c r="AP269" s="124">
        <f>IF(AO269="","",TODAY()-AO269)</f>
        <v/>
      </c>
      <c r="AQ269" s="488" t="n">
        <v>46044</v>
      </c>
      <c r="AR269" s="184" t="n">
        <v>1000000</v>
      </c>
      <c r="AS269" s="184">
        <f>IF(AO269="","SIN ESTADO",IF(AQ269&lt;&gt;"","PAGA",IF(AP269&gt;0,"VENCIDA",IF(AP269&gt;=-5,"POR VENCER","AL DÍA"))))</f>
        <v/>
      </c>
      <c r="AT269" s="185" t="inlineStr">
        <is>
          <t>TRANSFERENCIA</t>
        </is>
      </c>
      <c r="AU269" s="119">
        <f>IF(N($H269)&lt;7,"",IF(AO269="","",AO269+31))</f>
        <v/>
      </c>
      <c r="AV269" s="124">
        <f>IF(AU269="","",TODAY()-AU269)</f>
        <v/>
      </c>
      <c r="AW269" s="471" t="n">
        <v>46077</v>
      </c>
      <c r="AX269" s="184" t="n">
        <v>1000000</v>
      </c>
      <c r="AY269" s="184">
        <f>IF(AU269="","SIN ESTADO",IF(AW269&lt;&gt;"","PAGA",IF(AV269&gt;0,"VENCIDA",IF(AV269&gt;=-5,"POR VENCER","AL DÍA"))))</f>
        <v/>
      </c>
      <c r="AZ269" s="185" t="inlineStr">
        <is>
          <t>TRANSFERENCIA</t>
        </is>
      </c>
      <c r="BA269" s="119">
        <f>IF(N($H269)&lt;8,"",IF(AU269="","",AU269+31))</f>
        <v/>
      </c>
      <c r="BB269" s="124">
        <f>IF(BA269="","",TODAY()-BA269)</f>
        <v/>
      </c>
      <c r="BC269" s="497" t="n">
        <v>46104</v>
      </c>
      <c r="BD269" s="184" t="n">
        <v>1000000</v>
      </c>
      <c r="BE269" s="184">
        <f>IF(BA269="","SIN ESTADO",IF(BC269&lt;&gt;"","PAGA",IF(BB269&gt;0,"VENCIDA",IF(BB269&gt;=-5,"POR VENCER","AL DÍA"))))</f>
        <v/>
      </c>
      <c r="BF269" s="185" t="inlineStr">
        <is>
          <t>TRANSFERENCIA</t>
        </is>
      </c>
      <c r="BG269" s="119">
        <f>IF(N($H269)&lt;9,"",IF(BA269="","",BA269+31))</f>
        <v/>
      </c>
      <c r="BH269" s="124">
        <f>IF(BG269="","",TODAY()-BG269)</f>
        <v/>
      </c>
      <c r="BI269" s="494" t="n">
        <v>46132</v>
      </c>
      <c r="BJ269" s="184" t="n">
        <v>1000000</v>
      </c>
      <c r="BK269" s="184">
        <f>IF(BG269="","SIN ESTADO",IF(BI269&lt;&gt;"","PAGA",IF(BH269&gt;0,"VENCIDA",IF(BH269&gt;=-5,"POR VENCER","AL DÍA"))))</f>
        <v/>
      </c>
      <c r="BL269" s="185" t="inlineStr">
        <is>
          <t>TRANSFERENCIA</t>
        </is>
      </c>
      <c r="BM269" s="119">
        <f>IF(N($H269)&lt;10,"",IF(BG269="","",BG269+31))</f>
        <v/>
      </c>
      <c r="BN269" s="124">
        <f>IF(BM269="","",TODAY()-BM269)</f>
        <v/>
      </c>
      <c r="BO269" s="494" t="n">
        <v>46164</v>
      </c>
      <c r="BP269" s="184" t="n">
        <v>1000000</v>
      </c>
      <c r="BQ269" s="184">
        <f>IF(BM269="","SIN ESTADO",IF(BO269&lt;&gt;"","PAGA",IF(BN269&gt;0,"VENCIDA",IF(BN269&gt;=-5,"POR VENCER","AL DÍA"))))</f>
        <v/>
      </c>
      <c r="BR269" s="185" t="inlineStr">
        <is>
          <t>TRANSFERENCIA</t>
        </is>
      </c>
      <c r="BS269" s="119">
        <f>IF(N($H269)&lt;11,"",IF(BM269="","",BM269+31))</f>
        <v/>
      </c>
      <c r="BT269" s="124">
        <f>IF(BS269="","",TODAY()-BS269)</f>
        <v/>
      </c>
      <c r="BU269" s="494" t="n">
        <v>46175</v>
      </c>
      <c r="BV269" s="184" t="n">
        <v>1000000</v>
      </c>
      <c r="BW269" s="184">
        <f>IF(BS269="","SIN ESTADO",IF(BU269&lt;&gt;"","PAGA",IF(BT269&gt;0,"VENCIDA",IF(BT269&gt;=-5,"POR VENCER","AL DÍA"))))</f>
        <v/>
      </c>
      <c r="BX269" s="185" t="inlineStr">
        <is>
          <t>TRANSFERENCIA</t>
        </is>
      </c>
      <c r="BY269" s="119">
        <f>IF(N($H269)&lt;12,"",IF(BS269="","",BS269+31))</f>
        <v/>
      </c>
      <c r="BZ269" s="124">
        <f>IF(BY269="","",TODAY()-BY269)</f>
        <v/>
      </c>
      <c r="CA269" s="494" t="n">
        <v>46197</v>
      </c>
      <c r="CB269" s="184" t="n">
        <v>1000000</v>
      </c>
      <c r="CC269" s="184">
        <f>IF(BY269="","SIN ESTADO",IF(CA269&lt;&gt;"","PAGA",IF(BZ269&gt;0,"VENCIDA",IF(BZ269&gt;=-5,"POR VENCER","AL DÍA"))))</f>
        <v/>
      </c>
      <c r="CD269" s="185" t="inlineStr">
        <is>
          <t>TRANSFERENCIA</t>
        </is>
      </c>
      <c r="CE269" s="119">
        <f>IF(N($H269)&lt;13,"",IF(BY269="","",BY269+31))</f>
        <v/>
      </c>
      <c r="CF269" s="124">
        <f>IF(CE269="","",TODAY()-CE269)</f>
        <v/>
      </c>
      <c r="CG269" s="494" t="n">
        <v>46228</v>
      </c>
      <c r="CH269" s="184" t="n">
        <v>1000000</v>
      </c>
      <c r="CI269" s="184">
        <f>IF(CE269="","SIN ESTADO",IF(CG269&lt;&gt;"","PAGA",IF(CF269&gt;0,"VENCIDA",IF(CF269&gt;=-5,"POR VENCER","AL DÍA"))))</f>
        <v/>
      </c>
      <c r="CJ269" s="185" t="inlineStr">
        <is>
          <t>TRANSFERENCIA</t>
        </is>
      </c>
      <c r="CK269" s="119">
        <f>IF(N($H269)&lt;14,"",IF(CE269="","",CE269+31))</f>
        <v/>
      </c>
      <c r="CL269" s="124">
        <f>IF(CK269="","",TODAY()-CK269)</f>
        <v/>
      </c>
      <c r="CM269" s="494" t="n">
        <v>46259</v>
      </c>
      <c r="CN269" s="184" t="n">
        <v>1000000</v>
      </c>
      <c r="CO269" s="184">
        <f>IF(CK269="","SIN ESTADO",IF(CM269&lt;&gt;"","PAGA",IF(CL269&gt;0,"VENCIDA",IF(CL269&gt;=-5,"POR VENCER","AL DÍA"))))</f>
        <v/>
      </c>
      <c r="CP269" s="185" t="inlineStr">
        <is>
          <t>TRANSFERENCIA</t>
        </is>
      </c>
      <c r="CQ269" s="119">
        <f>IF(N($H269)&lt;15,"",IF(CK269="","",CK269+31))</f>
        <v/>
      </c>
      <c r="CR269" s="124">
        <f>IF(CQ269="","",TODAY()-CQ269)</f>
        <v/>
      </c>
      <c r="CS269" s="494" t="n">
        <v>46284</v>
      </c>
      <c r="CT269" s="184" t="n">
        <v>1000000</v>
      </c>
      <c r="CU269" s="184">
        <f>IF(CQ269="","SIN ESTADO",IF(CS269&lt;&gt;"","PAGA",IF(CR269&gt;0,"VENCIDA",IF(CR269&gt;=-5,"POR VENCER","AL DÍA"))))</f>
        <v/>
      </c>
      <c r="CV269" s="185" t="inlineStr">
        <is>
          <t>TRANSFERENCIA</t>
        </is>
      </c>
      <c r="CW269" s="119">
        <f>IF(N($H269)&lt;16,"",IF(CQ269="","",CQ269+31))</f>
        <v/>
      </c>
      <c r="CX269" s="124">
        <f>IF(CW269="","",TODAY()-CW269)</f>
        <v/>
      </c>
      <c r="CY269" s="494" t="n"/>
      <c r="CZ269" s="184" t="n"/>
      <c r="DA269" s="184">
        <f>IF(CW269="","SIN ESTADO",IF(CY269&lt;&gt;"","PAGA",IF(CX269&gt;0,"VENCIDA",IF(CX269&gt;=-5,"POR VENCER","AL DÍA"))))</f>
        <v/>
      </c>
      <c r="DB269" s="185" t="n"/>
      <c r="DC269" s="119">
        <f>IF(N($H269)&lt;17,"",IF(CW269="","",CW269+31))</f>
        <v/>
      </c>
      <c r="DD269" s="124">
        <f>IF(DC269="","",TODAY()-DC269)</f>
        <v/>
      </c>
      <c r="DE269" s="494" t="n"/>
      <c r="DF269" s="184" t="n"/>
      <c r="DG269" s="184">
        <f>IF(DC269="","SIN ESTADO",IF(DE269&lt;&gt;"","PAGA",IF(DD269&gt;0,"VENCIDA",IF(DD269&gt;=-5,"POR VENCER","AL DÍA"))))</f>
        <v/>
      </c>
      <c r="DH269" s="185" t="n"/>
      <c r="DI269" s="119">
        <f>IF(N($H269)&lt;18,"",IF(DC269="","",DC269+31))</f>
        <v/>
      </c>
      <c r="DJ269" s="124">
        <f>IF(DI269="","",TODAY()-DI269)</f>
        <v/>
      </c>
      <c r="DK269" s="494" t="n"/>
      <c r="DL269" s="184" t="n"/>
      <c r="DM269" s="184">
        <f>IF(DI269="","SIN ESTADO",IF(DK269&lt;&gt;"","PAGA",IF(DJ269&gt;0,"VENCIDA",IF(DJ269&gt;=-5,"POR VENCER","AL DÍA"))))</f>
        <v/>
      </c>
      <c r="DN269" s="185" t="n"/>
      <c r="DO269" s="119">
        <f>IF(N($H269)&lt;19,"",IF(DI269="","",DI269+31))</f>
        <v/>
      </c>
      <c r="DP269" s="124">
        <f>IF(DO269="","",TODAY()-DO269)</f>
        <v/>
      </c>
      <c r="DQ269" s="494" t="n"/>
      <c r="DR269" s="184" t="n"/>
      <c r="DS269" s="184">
        <f>IF(DO269="","SIN ESTADO",IF(DQ269&lt;&gt;"","PAGA",IF(DP269&gt;0,"VENCIDA",IF(DP269&gt;=-5,"POR VENCER","AL DÍA"))))</f>
        <v/>
      </c>
      <c r="DT269" s="185" t="n"/>
      <c r="DU269" s="119">
        <f>IF(N($H269)&lt;20,"",IF(DO269="","",DO269+31))</f>
        <v/>
      </c>
      <c r="DV269" s="124">
        <f>IF(DU269="","",TODAY()-DU269)</f>
        <v/>
      </c>
      <c r="DW269" s="494" t="n"/>
      <c r="DX269" s="184" t="n"/>
      <c r="DY269" s="184">
        <f>IF(DU269="","SIN ESTADO",IF(DW269&lt;&gt;"","PAGA",IF(DV269&gt;0,"VENCIDA",IF(DV269&gt;=-5,"POR VENCER","AL DÍA"))))</f>
        <v/>
      </c>
      <c r="DZ269" s="185" t="n"/>
      <c r="EA269" s="119">
        <f>IF(N($H269)&lt;21,"",IF(DU269="","",DU269+31))</f>
        <v/>
      </c>
      <c r="EB269" s="124">
        <f>IF(EA269="","",TODAY()-EA269)</f>
        <v/>
      </c>
      <c r="EC269" s="494" t="n"/>
      <c r="ED269" s="184" t="n"/>
      <c r="EE269" s="184">
        <f>IF(EA269="","SIN ESTADO",IF(EC269&lt;&gt;"","PAGA",IF(EB269&gt;0,"VENCIDA",IF(EB269&gt;=-5,"POR VENCER","AL DÍA"))))</f>
        <v/>
      </c>
      <c r="EF269" s="185" t="n"/>
      <c r="EG269" s="119">
        <f>IF(N($H269)&lt;22,"",IF(EA269="","",EA269+31))</f>
        <v/>
      </c>
      <c r="EH269" s="124">
        <f>IF(EG269="","",TODAY()-EG269)</f>
        <v/>
      </c>
      <c r="EI269" s="494" t="n"/>
      <c r="EJ269" s="184" t="n"/>
      <c r="EK269" s="184">
        <f>IF(EG269="","SIN ESTADO",IF(EI269&lt;&gt;"","PAGA",IF(EH269&gt;0,"VENCIDA",IF(EH269&gt;=-5,"POR VENCER","AL DÍA"))))</f>
        <v/>
      </c>
      <c r="EL269" s="185" t="n"/>
      <c r="EM269" s="119">
        <f>IF(N($H269)&lt;23,"",IF(EG269="","",EG269+31))</f>
        <v/>
      </c>
      <c r="EN269" s="124">
        <f>IF(EM269="","",TODAY()-EM269)</f>
        <v/>
      </c>
      <c r="EO269" s="494" t="n"/>
      <c r="EP269" s="184" t="n"/>
      <c r="EQ269" s="184">
        <f>IF(EM269="","SIN ESTADO",IF(EO269&lt;&gt;"","PAGA",IF(EN269&gt;0,"VENCIDA",IF(EN269&gt;=-5,"POR VENCER","AL DÍA"))))</f>
        <v/>
      </c>
      <c r="ER269" s="185" t="n"/>
      <c r="ES269" s="119">
        <f>IF(N($H269)&lt;24,"",IF(EM269="","",EM269+31))</f>
        <v/>
      </c>
      <c r="ET269" s="124">
        <f>IF(ES269="","",TODAY()-ES269)</f>
        <v/>
      </c>
      <c r="EU269" s="494" t="n"/>
      <c r="EV269" s="184" t="n"/>
      <c r="EW269" s="184">
        <f>IF(ES269="","SIN ESTADO",IF(EU269&lt;&gt;"","PAGA",IF(ET269&gt;0,"VENCIDA",IF(ET269&gt;=-5,"POR VENCER","AL DÍA"))))</f>
        <v/>
      </c>
      <c r="EX269" s="185" t="n"/>
      <c r="EY269" s="119">
        <f>IF(N($H269)&lt;25,"",IF(ES269="","",ES269+31))</f>
        <v/>
      </c>
      <c r="EZ269" s="124">
        <f>IF(EY269="","",TODAY()-EY269)</f>
        <v/>
      </c>
      <c r="FA269" s="494" t="n"/>
      <c r="FB269" s="184" t="n"/>
      <c r="FC269" s="184">
        <f>IF(EY269="","SIN ESTADO",IF(FA269&lt;&gt;"","PAGA",IF(EZ269&gt;0,"VENCIDA",IF(EZ269&gt;=-5,"POR VENCER","AL DÍA"))))</f>
        <v/>
      </c>
      <c r="FD269" s="185" t="n"/>
      <c r="FE269" s="119">
        <f>IF(N($H269)&lt;26,"",IF(EY269="","",EY269+31))</f>
        <v/>
      </c>
      <c r="FF269" s="124">
        <f>IF(FE269="","",TODAY()-FE269)</f>
        <v/>
      </c>
      <c r="FG269" s="494" t="n"/>
      <c r="FH269" s="184" t="n"/>
      <c r="FI269" s="184">
        <f>IF(FE269="","SIN ESTADO",IF(FG269&lt;&gt;"","PAGA",IF(FF269&gt;0,"VENCIDA",IF(FF269&gt;=-5,"POR VENCER","AL DÍA"))))</f>
        <v/>
      </c>
      <c r="FJ269" s="185" t="n"/>
      <c r="FK269" s="119">
        <f>IF(N($H269)&lt;27,"",IF(FE269="","",FE269+31))</f>
        <v/>
      </c>
      <c r="FL269" s="124">
        <f>IF(FK269="","",TODAY()-FK269)</f>
        <v/>
      </c>
      <c r="FM269" s="494" t="n"/>
      <c r="FN269" s="184" t="n"/>
      <c r="FO269" s="184">
        <f>IF(FK269="","SIN ESTADO",IF(FM269&lt;&gt;"","PAGA",IF(FL269&gt;0,"VENCIDA",IF(FL269&gt;=-5,"POR VENCER","AL DÍA"))))</f>
        <v/>
      </c>
      <c r="FP269" s="185" t="n"/>
      <c r="FQ269" s="119">
        <f>IF(N($H269)&lt;28,"",IF(FK269="","",FK269+31))</f>
        <v/>
      </c>
      <c r="FR269" s="124">
        <f>IF(FQ269="","",TODAY()-FQ269)</f>
        <v/>
      </c>
      <c r="FS269" s="494" t="n"/>
      <c r="FT269" s="184" t="n"/>
      <c r="FU269" s="184">
        <f>IF(FQ269="","SIN ESTADO",IF(FS269&lt;&gt;"","PAGA",IF(FR269&gt;0,"VENCIDA",IF(FR269&gt;=-5,"POR VENCER","AL DÍA"))))</f>
        <v/>
      </c>
      <c r="FV269" s="185" t="n"/>
      <c r="FW269" s="119">
        <f>IF(N($H269)&lt;29,"",IF(FQ269="","",FQ269+31))</f>
        <v/>
      </c>
      <c r="FX269" s="124">
        <f>IF(FW269="","",TODAY()-FW269)</f>
        <v/>
      </c>
      <c r="FY269" s="494" t="n"/>
      <c r="FZ269" s="184" t="n"/>
      <c r="GA269" s="184">
        <f>IF(FW269="","SIN ESTADO",IF(FY269&lt;&gt;"","PAGA",IF(FX269&gt;0,"VENCIDA",IF(FX269&gt;=-5,"POR VENCER","AL DÍA"))))</f>
        <v/>
      </c>
      <c r="GB269" s="185" t="n"/>
      <c r="GC269" s="119">
        <f>IF(N($H269)&lt;30,"",IF(FW269="","",FW269+31))</f>
        <v/>
      </c>
      <c r="GD269" s="124">
        <f>IF(GC269="","",TODAY()-GC269)</f>
        <v/>
      </c>
      <c r="GE269" s="494" t="n"/>
      <c r="GF269" s="184" t="n"/>
      <c r="GG269" s="184">
        <f>IF(GC269="","SIN ESTADO",IF(GE269&lt;&gt;"","PAGA",IF(GD269&gt;0,"VENCIDA",IF(GD269&gt;=-5,"POR VENCER","AL DÍA"))))</f>
        <v/>
      </c>
      <c r="GH269" s="185" t="n"/>
      <c r="GI269" s="119">
        <f>IF(N($H269)&lt;31,"",IF(GC269="","",GC269+31))</f>
        <v/>
      </c>
      <c r="GJ269" s="124">
        <f>IF(GI269="","",TODAY()-GI269)</f>
        <v/>
      </c>
      <c r="GK269" s="494" t="n"/>
      <c r="GL269" s="184" t="n"/>
      <c r="GM269" s="184">
        <f>IF(GI269="","SIN ESTADO",IF(GK269&lt;&gt;"","PAGA",IF(GJ269&gt;0,"VENCIDA",IF(GJ269&gt;=-5,"POR VENCER","AL DÍA"))))</f>
        <v/>
      </c>
      <c r="GN269" s="185" t="n"/>
      <c r="GO269" s="119">
        <f>IF(N($H269)&lt;32,"",IF(GI269="","",GI269+31))</f>
        <v/>
      </c>
      <c r="GP269" s="124">
        <f>IF(GO269="","",TODAY()-GO269)</f>
        <v/>
      </c>
      <c r="GQ269" s="494" t="n"/>
      <c r="GR269" s="184" t="n"/>
      <c r="GS269" s="184">
        <f>IF(GO269="","SIN ESTADO",IF(GQ269&lt;&gt;"","PAGA",IF(GP269&gt;0,"VENCIDA",IF(GP269&gt;=-5,"POR VENCER","AL DÍA"))))</f>
        <v/>
      </c>
      <c r="GT269" s="185" t="n"/>
      <c r="GU269" s="119">
        <f>IF(N($H269)&lt;33,"",IF(GO269="","",GO269+31))</f>
        <v/>
      </c>
      <c r="GV269" s="124">
        <f>IF(GU269="","",TODAY()-GU269)</f>
        <v/>
      </c>
      <c r="GW269" s="494" t="n"/>
      <c r="GX269" s="184" t="n"/>
      <c r="GY269" s="184">
        <f>IF(GU269="","SIN ESTADO",IF(GW269&lt;&gt;"","PAGA",IF(GV269&gt;0,"VENCIDA",IF(GV269&gt;=-5,"POR VENCER","AL DÍA"))))</f>
        <v/>
      </c>
      <c r="GZ269" s="185" t="n"/>
      <c r="HA269" s="119">
        <f>IF(N($H269)&lt;34,"",IF(GU269="","",GU269+31))</f>
        <v/>
      </c>
      <c r="HB269" s="124">
        <f>IF(HA269="","",TODAY()-HA269)</f>
        <v/>
      </c>
      <c r="HC269" s="494" t="n"/>
      <c r="HD269" s="184" t="n"/>
      <c r="HE269" s="184">
        <f>IF(HA269="","SIN ESTADO",IF(HC269&lt;&gt;"","PAGA",IF(HB269&gt;0,"VENCIDA",IF(HB269&gt;=-5,"POR VENCER","AL DÍA"))))</f>
        <v/>
      </c>
      <c r="HF269" s="185" t="n"/>
      <c r="HG269" s="119">
        <f>IF(N($H269)&lt;35,"",IF(HA269="","",HA269+31))</f>
        <v/>
      </c>
      <c r="HH269" s="124">
        <f>IF(HG269="","",TODAY()-HG269)</f>
        <v/>
      </c>
      <c r="HI269" s="494" t="n"/>
      <c r="HJ269" s="184" t="n"/>
      <c r="HK269" s="184">
        <f>IF(HG269="","SIN ESTADO",IF(HI269&lt;&gt;"","PAGA",IF(HH269&gt;0,"VENCIDA",IF(HH269&gt;=-5,"POR VENCER","AL DÍA"))))</f>
        <v/>
      </c>
      <c r="HL269" s="168" t="n"/>
      <c r="HM269" s="119">
        <f>IF(N($H269)&lt;36,"",IF(HG269="","",HG269+31))</f>
        <v/>
      </c>
      <c r="HN269" s="124">
        <f>IF(HM269="","",TODAY()-HM269)</f>
        <v/>
      </c>
      <c r="HO269" s="494" t="n"/>
      <c r="HP269" s="184" t="n"/>
      <c r="HQ269" s="184">
        <f>IF(HM269="","SIN ESTADO",IF(HO269&lt;&gt;"","PAGA",IF(HN269&gt;0,"VENCIDA",IF(HN269&gt;=-5,"POR VENCER","AL DÍA"))))</f>
        <v/>
      </c>
      <c r="HR269" s="168" t="n"/>
      <c r="HS269" s="169">
        <f>N269+T269+Z269+AF269+AL269+AR269+AX269+BD269+BJ269+BP269+BV269+CB269+CH269+CN269+CT269+CZ269+DF269+DL269+DR269+DX269+ED269+EJ269+EP269+EV269+FB269+FH269+FN269+FT269+FZ269+GF269+GL269+GR269+GX269+HD269+HJ269+HP269</f>
        <v/>
      </c>
      <c r="HU269" s="170">
        <f>IFERROR(N($J269),0)</f>
        <v/>
      </c>
      <c r="HW269" s="170">
        <f>SUMPRODUCT((MOD(COLUMN($M269:$HR269)-COLUMN($M269),6)=0)*ISNUMBER($M269:$HR269)*($M269:$HR269&gt;=RESUMEN!$C$26)*($M269:$HR269&lt;=RESUMEN!$C$27)*IFERROR(N($N269:$HS269),0))</f>
        <v/>
      </c>
      <c r="HX269" s="170">
        <f>SUMPRODUCT((MOD(COLUMN($M269:$HR269)-COLUMN($M269),6)=0)*ISNUMBER($M269:$HR269)*($M269:$HR269&gt;=RESUMEN!$C$26)*($M269:$HR269&lt;=RESUMEN!$C$27))</f>
        <v/>
      </c>
    </row>
    <row r="270" ht="15.75" customHeight="1" s="506">
      <c r="B270" s="113">
        <f>VENTAS!A269</f>
        <v/>
      </c>
      <c r="C270" s="236">
        <f>VENTAS!B269</f>
        <v/>
      </c>
      <c r="D270" s="53">
        <f>VENTAS!C269</f>
        <v/>
      </c>
      <c r="E270" s="114">
        <f>VENTAS!D269</f>
        <v/>
      </c>
      <c r="F270" s="114">
        <f>VENTAS!J269</f>
        <v/>
      </c>
      <c r="G270" s="494">
        <f>VENTAS!F269</f>
        <v/>
      </c>
      <c r="H270" s="479">
        <f>VENTAS!K269</f>
        <v/>
      </c>
      <c r="I270" s="479">
        <f>VENTAS!M269</f>
        <v/>
      </c>
      <c r="J270" s="184">
        <f>VENTAS!L269</f>
        <v/>
      </c>
      <c r="K270" s="119">
        <f>IF(N($H270)&lt;1,"",$G270+31)</f>
        <v/>
      </c>
      <c r="L270" s="124">
        <f>IF(K270="","",TODAY()-K270)</f>
        <v/>
      </c>
      <c r="M270" s="469" t="n">
        <v>45921</v>
      </c>
      <c r="N270" s="374" t="n">
        <v>1582500</v>
      </c>
      <c r="O270" s="184">
        <f>IF(K270="","SIN ESTADO",IF(M270&lt;&gt;"","PAGA",IF(L270&gt;0,"VENCIDA",IF(L270&gt;=-5,"POR VENCER","AL DÍA"))))</f>
        <v/>
      </c>
      <c r="P270" s="185" t="inlineStr">
        <is>
          <t>TRANSFERENCIA</t>
        </is>
      </c>
      <c r="Q270" s="119">
        <f>IF(N($H270)&lt;2,"",IF(K270="","",K270+31))</f>
        <v/>
      </c>
      <c r="R270" s="124">
        <f>IF(Q270="","",TODAY()-Q270)</f>
        <v/>
      </c>
      <c r="S270" s="470" t="n">
        <v>45952</v>
      </c>
      <c r="T270" s="184" t="n">
        <v>1582500</v>
      </c>
      <c r="U270" s="184">
        <f>IF(Q270="","SIN ESTADO",IF(S270&lt;&gt;"","PAGA",IF(R270&gt;0,"VENCIDA",IF(R270&gt;=-5,"POR VENCER","AL DÍA"))))</f>
        <v/>
      </c>
      <c r="V270" s="185" t="inlineStr">
        <is>
          <t>TRANSFERENCIA</t>
        </is>
      </c>
      <c r="W270" s="119">
        <f>IF(N($H270)&lt;3,"",IF(Q270="","",Q270+31))</f>
        <v/>
      </c>
      <c r="X270" s="124">
        <f>IF(W270="","",TODAY()-W270)</f>
        <v/>
      </c>
      <c r="Y270" s="471" t="n">
        <v>45985</v>
      </c>
      <c r="Z270" s="184" t="n">
        <v>1582500</v>
      </c>
      <c r="AA270" s="184">
        <f>IF(W270="","SIN ESTADO",IF(Y270&lt;&gt;"","PAGA",IF(X270&gt;0,"VENCIDA",IF(X270&gt;=-5,"POR VENCER","AL DÍA"))))</f>
        <v/>
      </c>
      <c r="AB270" s="185" t="inlineStr">
        <is>
          <t>TRANSFERENCIA</t>
        </is>
      </c>
      <c r="AC270" s="119">
        <f>IF(N($H270)&lt;4,"",IF(W270="","",W270+31))</f>
        <v/>
      </c>
      <c r="AD270" s="124">
        <f>IF(AC270="","",TODAY()-AC270)</f>
        <v/>
      </c>
      <c r="AE270" s="497" t="n">
        <v>46017</v>
      </c>
      <c r="AF270" s="184" t="n">
        <v>1582500</v>
      </c>
      <c r="AG270" s="184">
        <f>IF(AC270="","SIN ESTADO",IF(AE270&lt;&gt;"","PAGA",IF(AD270&gt;0,"VENCIDA",IF(AD270&gt;=-5,"POR VENCER","AL DÍA"))))</f>
        <v/>
      </c>
      <c r="AH270" s="185" t="inlineStr">
        <is>
          <t>TRANSFERENCIA</t>
        </is>
      </c>
      <c r="AI270" s="119">
        <f>IF(N($H270)&lt;5,"",IF(AC270="","",AC270+31))</f>
        <v/>
      </c>
      <c r="AJ270" s="124">
        <f>IF(AI270="","",TODAY()-AI270)</f>
        <v/>
      </c>
      <c r="AK270" s="471" t="n">
        <v>46048</v>
      </c>
      <c r="AL270" s="184" t="n">
        <v>1582500</v>
      </c>
      <c r="AM270" s="184">
        <f>IF(AI270="","SIN ESTADO",IF(AK270&lt;&gt;"","PAGA",IF(AJ270&gt;0,"VENCIDA",IF(AJ270&gt;=-5,"POR VENCER","AL DÍA"))))</f>
        <v/>
      </c>
      <c r="AN270" s="185" t="inlineStr">
        <is>
          <t>TRANSFERENCIA</t>
        </is>
      </c>
      <c r="AO270" s="119">
        <f>IF(N($H270)&lt;6,"",IF(AI270="","",AI270+31))</f>
        <v/>
      </c>
      <c r="AP270" s="124">
        <f>IF(AO270="","",TODAY()-AO270)</f>
        <v/>
      </c>
      <c r="AQ270" s="488" t="n">
        <v>46080</v>
      </c>
      <c r="AR270" s="184" t="n">
        <v>1582500</v>
      </c>
      <c r="AS270" s="184">
        <f>IF(AO270="","SIN ESTADO",IF(AQ270&lt;&gt;"","PAGA",IF(AP270&gt;0,"VENCIDA",IF(AP270&gt;=-5,"POR VENCER","AL DÍA"))))</f>
        <v/>
      </c>
      <c r="AT270" s="185" t="inlineStr">
        <is>
          <t>TRANSFERENCIA</t>
        </is>
      </c>
      <c r="AU270" s="119">
        <f>IF(N($H270)&lt;7,"",IF(AO270="","",AO270+31))</f>
        <v/>
      </c>
      <c r="AV270" s="124">
        <f>IF(AU270="","",TODAY()-AU270)</f>
        <v/>
      </c>
      <c r="AW270" s="471" t="n">
        <v>46107</v>
      </c>
      <c r="AX270" s="184" t="n">
        <v>1582500</v>
      </c>
      <c r="AY270" s="184">
        <f>IF(AU270="","SIN ESTADO",IF(AW270&lt;&gt;"","PAGA",IF(AV270&gt;0,"VENCIDA",IF(AV270&gt;=-5,"POR VENCER","AL DÍA"))))</f>
        <v/>
      </c>
      <c r="AZ270" s="185" t="inlineStr">
        <is>
          <t>TRANSFERENCIA</t>
        </is>
      </c>
      <c r="BA270" s="119">
        <f>IF(N($H270)&lt;8,"",IF(AU270="","",AU270+31))</f>
        <v/>
      </c>
      <c r="BB270" s="124">
        <f>IF(BA270="","",TODAY()-BA270)</f>
        <v/>
      </c>
      <c r="BC270" s="494" t="n">
        <v>46138</v>
      </c>
      <c r="BD270" s="184" t="n">
        <v>1582500</v>
      </c>
      <c r="BE270" s="184">
        <f>IF(BA270="","SIN ESTADO",IF(BC270&lt;&gt;"","PAGA",IF(BB270&gt;0,"VENCIDA",IF(BB270&gt;=-5,"POR VENCER","AL DÍA"))))</f>
        <v/>
      </c>
      <c r="BF270" s="185" t="inlineStr">
        <is>
          <t>TRANSFERENCIA</t>
        </is>
      </c>
      <c r="BG270" s="119">
        <f>IF(N($H270)&lt;9,"",IF(BA270="","",BA270+31))</f>
        <v/>
      </c>
      <c r="BH270" s="124">
        <f>IF(BG270="","",TODAY()-BG270)</f>
        <v/>
      </c>
      <c r="BI270" s="494" t="n"/>
      <c r="BJ270" s="184" t="n"/>
      <c r="BK270" s="184">
        <f>IF(BG270="","SIN ESTADO",IF(BI270&lt;&gt;"","PAGA",IF(BH270&gt;0,"VENCIDA",IF(BH270&gt;=-5,"POR VENCER","AL DÍA"))))</f>
        <v/>
      </c>
      <c r="BL270" s="185" t="n"/>
      <c r="BM270" s="119">
        <f>IF(N($H270)&lt;10,"",IF(BG270="","",BG270+31))</f>
        <v/>
      </c>
      <c r="BN270" s="124">
        <f>IF(BM270="","",TODAY()-BM270)</f>
        <v/>
      </c>
      <c r="BO270" s="494" t="n"/>
      <c r="BP270" s="184" t="n"/>
      <c r="BQ270" s="184">
        <f>IF(BM270="","SIN ESTADO",IF(BO270&lt;&gt;"","PAGA",IF(BN270&gt;0,"VENCIDA",IF(BN270&gt;=-5,"POR VENCER","AL DÍA"))))</f>
        <v/>
      </c>
      <c r="BR270" s="185" t="n"/>
      <c r="BS270" s="119">
        <f>IF(N($H270)&lt;11,"",IF(BM270="","",BM270+31))</f>
        <v/>
      </c>
      <c r="BT270" s="124">
        <f>IF(BS270="","",TODAY()-BS270)</f>
        <v/>
      </c>
      <c r="BU270" s="494" t="n"/>
      <c r="BV270" s="184" t="n"/>
      <c r="BW270" s="184">
        <f>IF(BS270="","SIN ESTADO",IF(BU270&lt;&gt;"","PAGA",IF(BT270&gt;0,"VENCIDA",IF(BT270&gt;=-5,"POR VENCER","AL DÍA"))))</f>
        <v/>
      </c>
      <c r="BX270" s="185" t="n"/>
      <c r="BY270" s="119">
        <f>IF(N($H270)&lt;12,"",IF(BS270="","",BS270+31))</f>
        <v/>
      </c>
      <c r="BZ270" s="124">
        <f>IF(BY270="","",TODAY()-BY270)</f>
        <v/>
      </c>
      <c r="CA270" s="494" t="n"/>
      <c r="CB270" s="184" t="n"/>
      <c r="CC270" s="184">
        <f>IF(BY270="","SIN ESTADO",IF(CA270&lt;&gt;"","PAGA",IF(BZ270&gt;0,"VENCIDA",IF(BZ270&gt;=-5,"POR VENCER","AL DÍA"))))</f>
        <v/>
      </c>
      <c r="CD270" s="185" t="n"/>
      <c r="CE270" s="119">
        <f>IF(N($H270)&lt;13,"",IF(BY270="","",BY270+31))</f>
        <v/>
      </c>
      <c r="CF270" s="124">
        <f>IF(CE270="","",TODAY()-CE270)</f>
        <v/>
      </c>
      <c r="CG270" s="494" t="n"/>
      <c r="CH270" s="184" t="n"/>
      <c r="CI270" s="184">
        <f>IF(CE270="","SIN ESTADO",IF(CG270&lt;&gt;"","PAGA",IF(CF270&gt;0,"VENCIDA",IF(CF270&gt;=-5,"POR VENCER","AL DÍA"))))</f>
        <v/>
      </c>
      <c r="CJ270" s="185" t="n"/>
      <c r="CK270" s="119">
        <f>IF(N($H270)&lt;14,"",IF(CE270="","",CE270+31))</f>
        <v/>
      </c>
      <c r="CL270" s="124">
        <f>IF(CK270="","",TODAY()-CK270)</f>
        <v/>
      </c>
      <c r="CM270" s="494" t="n"/>
      <c r="CN270" s="184" t="n"/>
      <c r="CO270" s="184">
        <f>IF(CK270="","SIN ESTADO",IF(CM270&lt;&gt;"","PAGA",IF(CL270&gt;0,"VENCIDA",IF(CL270&gt;=-5,"POR VENCER","AL DÍA"))))</f>
        <v/>
      </c>
      <c r="CP270" s="185" t="n"/>
      <c r="CQ270" s="119">
        <f>IF(N($H270)&lt;15,"",IF(CK270="","",CK270+31))</f>
        <v/>
      </c>
      <c r="CR270" s="124">
        <f>IF(CQ270="","",TODAY()-CQ270)</f>
        <v/>
      </c>
      <c r="CS270" s="494" t="n"/>
      <c r="CT270" s="184" t="n"/>
      <c r="CU270" s="184">
        <f>IF(CQ270="","SIN ESTADO",IF(CS270&lt;&gt;"","PAGA",IF(CR270&gt;0,"VENCIDA",IF(CR270&gt;=-5,"POR VENCER","AL DÍA"))))</f>
        <v/>
      </c>
      <c r="CV270" s="185" t="n"/>
      <c r="CW270" s="119">
        <f>IF(N($H270)&lt;16,"",IF(CQ270="","",CQ270+31))</f>
        <v/>
      </c>
      <c r="CX270" s="124">
        <f>IF(CW270="","",TODAY()-CW270)</f>
        <v/>
      </c>
      <c r="CY270" s="494" t="n"/>
      <c r="CZ270" s="184" t="n"/>
      <c r="DA270" s="184">
        <f>IF(CW270="","SIN ESTADO",IF(CY270&lt;&gt;"","PAGA",IF(CX270&gt;0,"VENCIDA",IF(CX270&gt;=-5,"POR VENCER","AL DÍA"))))</f>
        <v/>
      </c>
      <c r="DB270" s="185" t="n"/>
      <c r="DC270" s="119">
        <f>IF(N($H270)&lt;17,"",IF(CW270="","",CW270+31))</f>
        <v/>
      </c>
      <c r="DD270" s="124">
        <f>IF(DC270="","",TODAY()-DC270)</f>
        <v/>
      </c>
      <c r="DE270" s="494" t="n"/>
      <c r="DF270" s="184" t="n"/>
      <c r="DG270" s="184">
        <f>IF(DC270="","SIN ESTADO",IF(DE270&lt;&gt;"","PAGA",IF(DD270&gt;0,"VENCIDA",IF(DD270&gt;=-5,"POR VENCER","AL DÍA"))))</f>
        <v/>
      </c>
      <c r="DH270" s="185" t="n"/>
      <c r="DI270" s="119">
        <f>IF(N($H270)&lt;18,"",IF(DC270="","",DC270+31))</f>
        <v/>
      </c>
      <c r="DJ270" s="124">
        <f>IF(DI270="","",TODAY()-DI270)</f>
        <v/>
      </c>
      <c r="DK270" s="494" t="n"/>
      <c r="DL270" s="184" t="n"/>
      <c r="DM270" s="184">
        <f>IF(DI270="","SIN ESTADO",IF(DK270&lt;&gt;"","PAGA",IF(DJ270&gt;0,"VENCIDA",IF(DJ270&gt;=-5,"POR VENCER","AL DÍA"))))</f>
        <v/>
      </c>
      <c r="DN270" s="185" t="n"/>
      <c r="DO270" s="119">
        <f>IF(N($H270)&lt;19,"",IF(DI270="","",DI270+31))</f>
        <v/>
      </c>
      <c r="DP270" s="124">
        <f>IF(DO270="","",TODAY()-DO270)</f>
        <v/>
      </c>
      <c r="DQ270" s="494" t="n"/>
      <c r="DR270" s="184" t="n"/>
      <c r="DS270" s="184">
        <f>IF(DO270="","SIN ESTADO",IF(DQ270&lt;&gt;"","PAGA",IF(DP270&gt;0,"VENCIDA",IF(DP270&gt;=-5,"POR VENCER","AL DÍA"))))</f>
        <v/>
      </c>
      <c r="DT270" s="185" t="n"/>
      <c r="DU270" s="119">
        <f>IF(N($H270)&lt;20,"",IF(DO270="","",DO270+31))</f>
        <v/>
      </c>
      <c r="DV270" s="124">
        <f>IF(DU270="","",TODAY()-DU270)</f>
        <v/>
      </c>
      <c r="DW270" s="494" t="n"/>
      <c r="DX270" s="184" t="n"/>
      <c r="DY270" s="184">
        <f>IF(DU270="","SIN ESTADO",IF(DW270&lt;&gt;"","PAGA",IF(DV270&gt;0,"VENCIDA",IF(DV270&gt;=-5,"POR VENCER","AL DÍA"))))</f>
        <v/>
      </c>
      <c r="DZ270" s="185" t="n"/>
      <c r="EA270" s="119">
        <f>IF(N($H270)&lt;21,"",IF(DU270="","",DU270+31))</f>
        <v/>
      </c>
      <c r="EB270" s="124">
        <f>IF(EA270="","",TODAY()-EA270)</f>
        <v/>
      </c>
      <c r="EC270" s="494" t="n"/>
      <c r="ED270" s="184" t="n"/>
      <c r="EE270" s="184">
        <f>IF(EA270="","SIN ESTADO",IF(EC270&lt;&gt;"","PAGA",IF(EB270&gt;0,"VENCIDA",IF(EB270&gt;=-5,"POR VENCER","AL DÍA"))))</f>
        <v/>
      </c>
      <c r="EF270" s="185" t="n"/>
      <c r="EG270" s="119">
        <f>IF(N($H270)&lt;22,"",IF(EA270="","",EA270+31))</f>
        <v/>
      </c>
      <c r="EH270" s="124">
        <f>IF(EG270="","",TODAY()-EG270)</f>
        <v/>
      </c>
      <c r="EI270" s="494" t="n"/>
      <c r="EJ270" s="184" t="n"/>
      <c r="EK270" s="184">
        <f>IF(EG270="","SIN ESTADO",IF(EI270&lt;&gt;"","PAGA",IF(EH270&gt;0,"VENCIDA",IF(EH270&gt;=-5,"POR VENCER","AL DÍA"))))</f>
        <v/>
      </c>
      <c r="EL270" s="185" t="n"/>
      <c r="EM270" s="119">
        <f>IF(N($H270)&lt;23,"",IF(EG270="","",EG270+31))</f>
        <v/>
      </c>
      <c r="EN270" s="124">
        <f>IF(EM270="","",TODAY()-EM270)</f>
        <v/>
      </c>
      <c r="EO270" s="494" t="n"/>
      <c r="EP270" s="184" t="n"/>
      <c r="EQ270" s="184">
        <f>IF(EM270="","SIN ESTADO",IF(EO270&lt;&gt;"","PAGA",IF(EN270&gt;0,"VENCIDA",IF(EN270&gt;=-5,"POR VENCER","AL DÍA"))))</f>
        <v/>
      </c>
      <c r="ER270" s="185" t="n"/>
      <c r="ES270" s="119">
        <f>IF(N($H270)&lt;24,"",IF(EM270="","",EM270+31))</f>
        <v/>
      </c>
      <c r="ET270" s="124">
        <f>IF(ES270="","",TODAY()-ES270)</f>
        <v/>
      </c>
      <c r="EU270" s="494" t="n"/>
      <c r="EV270" s="184" t="n"/>
      <c r="EW270" s="184">
        <f>IF(ES270="","SIN ESTADO",IF(EU270&lt;&gt;"","PAGA",IF(ET270&gt;0,"VENCIDA",IF(ET270&gt;=-5,"POR VENCER","AL DÍA"))))</f>
        <v/>
      </c>
      <c r="EX270" s="185" t="n"/>
      <c r="EY270" s="119">
        <f>IF(N($H270)&lt;25,"",IF(ES270="","",ES270+31))</f>
        <v/>
      </c>
      <c r="EZ270" s="124">
        <f>IF(EY270="","",TODAY()-EY270)</f>
        <v/>
      </c>
      <c r="FA270" s="494" t="n"/>
      <c r="FB270" s="184" t="n"/>
      <c r="FC270" s="184">
        <f>IF(EY270="","SIN ESTADO",IF(FA270&lt;&gt;"","PAGA",IF(EZ270&gt;0,"VENCIDA",IF(EZ270&gt;=-5,"POR VENCER","AL DÍA"))))</f>
        <v/>
      </c>
      <c r="FD270" s="185" t="n"/>
      <c r="FE270" s="119">
        <f>IF(N($H270)&lt;26,"",IF(EY270="","",EY270+31))</f>
        <v/>
      </c>
      <c r="FF270" s="124">
        <f>IF(FE270="","",TODAY()-FE270)</f>
        <v/>
      </c>
      <c r="FG270" s="494" t="n"/>
      <c r="FH270" s="184" t="n"/>
      <c r="FI270" s="184">
        <f>IF(FE270="","SIN ESTADO",IF(FG270&lt;&gt;"","PAGA",IF(FF270&gt;0,"VENCIDA",IF(FF270&gt;=-5,"POR VENCER","AL DÍA"))))</f>
        <v/>
      </c>
      <c r="FJ270" s="185" t="n"/>
      <c r="FK270" s="119">
        <f>IF(N($H270)&lt;27,"",IF(FE270="","",FE270+31))</f>
        <v/>
      </c>
      <c r="FL270" s="124">
        <f>IF(FK270="","",TODAY()-FK270)</f>
        <v/>
      </c>
      <c r="FM270" s="494" t="n"/>
      <c r="FN270" s="184" t="n"/>
      <c r="FO270" s="184">
        <f>IF(FK270="","SIN ESTADO",IF(FM270&lt;&gt;"","PAGA",IF(FL270&gt;0,"VENCIDA",IF(FL270&gt;=-5,"POR VENCER","AL DÍA"))))</f>
        <v/>
      </c>
      <c r="FP270" s="185" t="n"/>
      <c r="FQ270" s="119">
        <f>IF(N($H270)&lt;28,"",IF(FK270="","",FK270+31))</f>
        <v/>
      </c>
      <c r="FR270" s="124">
        <f>IF(FQ270="","",TODAY()-FQ270)</f>
        <v/>
      </c>
      <c r="FS270" s="494" t="n"/>
      <c r="FT270" s="184" t="n"/>
      <c r="FU270" s="184">
        <f>IF(FQ270="","SIN ESTADO",IF(FS270&lt;&gt;"","PAGA",IF(FR270&gt;0,"VENCIDA",IF(FR270&gt;=-5,"POR VENCER","AL DÍA"))))</f>
        <v/>
      </c>
      <c r="FV270" s="185" t="n"/>
      <c r="FW270" s="119">
        <f>IF(N($H270)&lt;29,"",IF(FQ270="","",FQ270+31))</f>
        <v/>
      </c>
      <c r="FX270" s="124">
        <f>IF(FW270="","",TODAY()-FW270)</f>
        <v/>
      </c>
      <c r="FY270" s="494" t="n"/>
      <c r="FZ270" s="184" t="n"/>
      <c r="GA270" s="184">
        <f>IF(FW270="","SIN ESTADO",IF(FY270&lt;&gt;"","PAGA",IF(FX270&gt;0,"VENCIDA",IF(FX270&gt;=-5,"POR VENCER","AL DÍA"))))</f>
        <v/>
      </c>
      <c r="GB270" s="185" t="n"/>
      <c r="GC270" s="119">
        <f>IF(N($H270)&lt;30,"",IF(FW270="","",FW270+31))</f>
        <v/>
      </c>
      <c r="GD270" s="124">
        <f>IF(GC270="","",TODAY()-GC270)</f>
        <v/>
      </c>
      <c r="GE270" s="494" t="n"/>
      <c r="GF270" s="184" t="n"/>
      <c r="GG270" s="184">
        <f>IF(GC270="","SIN ESTADO",IF(GE270&lt;&gt;"","PAGA",IF(GD270&gt;0,"VENCIDA",IF(GD270&gt;=-5,"POR VENCER","AL DÍA"))))</f>
        <v/>
      </c>
      <c r="GH270" s="185" t="n"/>
      <c r="GI270" s="119">
        <f>IF(N($H270)&lt;31,"",IF(GC270="","",GC270+31))</f>
        <v/>
      </c>
      <c r="GJ270" s="124">
        <f>IF(GI270="","",TODAY()-GI270)</f>
        <v/>
      </c>
      <c r="GK270" s="494" t="n"/>
      <c r="GL270" s="184" t="n"/>
      <c r="GM270" s="184">
        <f>IF(GI270="","SIN ESTADO",IF(GK270&lt;&gt;"","PAGA",IF(GJ270&gt;0,"VENCIDA",IF(GJ270&gt;=-5,"POR VENCER","AL DÍA"))))</f>
        <v/>
      </c>
      <c r="GN270" s="185" t="n"/>
      <c r="GO270" s="119">
        <f>IF(N($H270)&lt;32,"",IF(GI270="","",GI270+31))</f>
        <v/>
      </c>
      <c r="GP270" s="124">
        <f>IF(GO270="","",TODAY()-GO270)</f>
        <v/>
      </c>
      <c r="GQ270" s="494" t="n"/>
      <c r="GR270" s="184" t="n"/>
      <c r="GS270" s="184">
        <f>IF(GO270="","SIN ESTADO",IF(GQ270&lt;&gt;"","PAGA",IF(GP270&gt;0,"VENCIDA",IF(GP270&gt;=-5,"POR VENCER","AL DÍA"))))</f>
        <v/>
      </c>
      <c r="GT270" s="185" t="n"/>
      <c r="GU270" s="119">
        <f>IF(N($H270)&lt;33,"",IF(GO270="","",GO270+31))</f>
        <v/>
      </c>
      <c r="GV270" s="124">
        <f>IF(GU270="","",TODAY()-GU270)</f>
        <v/>
      </c>
      <c r="GW270" s="494" t="n"/>
      <c r="GX270" s="184" t="n"/>
      <c r="GY270" s="184">
        <f>IF(GU270="","SIN ESTADO",IF(GW270&lt;&gt;"","PAGA",IF(GV270&gt;0,"VENCIDA",IF(GV270&gt;=-5,"POR VENCER","AL DÍA"))))</f>
        <v/>
      </c>
      <c r="GZ270" s="185" t="n"/>
      <c r="HA270" s="119">
        <f>IF(N($H270)&lt;34,"",IF(GU270="","",GU270+31))</f>
        <v/>
      </c>
      <c r="HB270" s="124">
        <f>IF(HA270="","",TODAY()-HA270)</f>
        <v/>
      </c>
      <c r="HC270" s="494" t="n"/>
      <c r="HD270" s="184" t="n"/>
      <c r="HE270" s="184">
        <f>IF(HA270="","SIN ESTADO",IF(HC270&lt;&gt;"","PAGA",IF(HB270&gt;0,"VENCIDA",IF(HB270&gt;=-5,"POR VENCER","AL DÍA"))))</f>
        <v/>
      </c>
      <c r="HF270" s="185" t="n"/>
      <c r="HG270" s="119">
        <f>IF(N($H270)&lt;35,"",IF(HA270="","",HA270+31))</f>
        <v/>
      </c>
      <c r="HH270" s="124">
        <f>IF(HG270="","",TODAY()-HG270)</f>
        <v/>
      </c>
      <c r="HI270" s="494" t="n"/>
      <c r="HJ270" s="184" t="n"/>
      <c r="HK270" s="184">
        <f>IF(HG270="","SIN ESTADO",IF(HI270&lt;&gt;"","PAGA",IF(HH270&gt;0,"VENCIDA",IF(HH270&gt;=-5,"POR VENCER","AL DÍA"))))</f>
        <v/>
      </c>
      <c r="HL270" s="168" t="n"/>
      <c r="HM270" s="119">
        <f>IF(N($H270)&lt;36,"",IF(HG270="","",HG270+31))</f>
        <v/>
      </c>
      <c r="HN270" s="124">
        <f>IF(HM270="","",TODAY()-HM270)</f>
        <v/>
      </c>
      <c r="HO270" s="494" t="n"/>
      <c r="HP270" s="184" t="n"/>
      <c r="HQ270" s="184">
        <f>IF(HM270="","SIN ESTADO",IF(HO270&lt;&gt;"","PAGA",IF(HN270&gt;0,"VENCIDA",IF(HN270&gt;=-5,"POR VENCER","AL DÍA"))))</f>
        <v/>
      </c>
      <c r="HR270" s="168" t="n"/>
      <c r="HS270" s="169">
        <f>N270+T270+Z270+AF270+AL270+AR270+AX270+BD270+BJ270+BP270+BV270+CB270+CH270+CN270+CT270+CZ270+DF270+DL270+DR270+DX270+ED270+EJ270+EP270+EV270+FB270+FH270+FN270+FT270+FZ270+GF270+GL270+GR270+GX270+HD270+HJ270+HP270</f>
        <v/>
      </c>
      <c r="HU270" s="170">
        <f>IFERROR(N($J270),0)</f>
        <v/>
      </c>
      <c r="HW270" s="170">
        <f>SUMPRODUCT((MOD(COLUMN($M270:$HR270)-COLUMN($M270),6)=0)*ISNUMBER($M270:$HR270)*($M270:$HR270&gt;=RESUMEN!$C$26)*($M270:$HR270&lt;=RESUMEN!$C$27)*IFERROR(N($N270:$HS270),0))</f>
        <v/>
      </c>
      <c r="HX270" s="170">
        <f>SUMPRODUCT((MOD(COLUMN($M270:$HR270)-COLUMN($M270),6)=0)*ISNUMBER($M270:$HR270)*($M270:$HR270&gt;=RESUMEN!$C$26)*($M270:$HR270&lt;=RESUMEN!$C$27))</f>
        <v/>
      </c>
    </row>
    <row r="271" ht="15.75" customHeight="1" s="506">
      <c r="B271" s="113">
        <f>VENTAS!A270</f>
        <v/>
      </c>
      <c r="C271" s="236">
        <f>VENTAS!B270</f>
        <v/>
      </c>
      <c r="D271" s="53">
        <f>VENTAS!C270</f>
        <v/>
      </c>
      <c r="E271" s="114">
        <f>VENTAS!D270</f>
        <v/>
      </c>
      <c r="F271" s="114">
        <f>VENTAS!J270</f>
        <v/>
      </c>
      <c r="G271" s="494">
        <f>VENTAS!F270</f>
        <v/>
      </c>
      <c r="H271" s="479">
        <f>VENTAS!K270</f>
        <v/>
      </c>
      <c r="I271" s="479">
        <f>VENTAS!M270</f>
        <v/>
      </c>
      <c r="J271" s="184">
        <f>VENTAS!L270</f>
        <v/>
      </c>
      <c r="K271" s="119">
        <f>IF(N($H271)&lt;1,"",$G271+31)</f>
        <v/>
      </c>
      <c r="L271" s="124">
        <f>IF(K271="","",TODAY()-K271)</f>
        <v/>
      </c>
      <c r="M271" s="494" t="n"/>
      <c r="N271" s="374" t="n"/>
      <c r="O271" s="184">
        <f>IF(K271="","SIN ESTADO",IF(M271&lt;&gt;"","PAGA",IF(L271&gt;0,"VENCIDA",IF(L271&gt;=-5,"POR VENCER","AL DÍA"))))</f>
        <v/>
      </c>
      <c r="P271" s="185" t="n"/>
      <c r="Q271" s="119">
        <f>IF(N($H271)&lt;2,"",IF(K271="","",K271+31))</f>
        <v/>
      </c>
      <c r="R271" s="124">
        <f>IF(Q271="","",TODAY()-Q271)</f>
        <v/>
      </c>
      <c r="S271" s="494" t="n"/>
      <c r="T271" s="184" t="n"/>
      <c r="U271" s="184">
        <f>IF(Q271="","SIN ESTADO",IF(S271&lt;&gt;"","PAGA",IF(R271&gt;0,"VENCIDA",IF(R271&gt;=-5,"POR VENCER","AL DÍA"))))</f>
        <v/>
      </c>
      <c r="V271" s="185" t="n"/>
      <c r="W271" s="119">
        <f>IF(N($H271)&lt;3,"",IF(Q271="","",Q271+31))</f>
        <v/>
      </c>
      <c r="X271" s="124">
        <f>IF(W271="","",TODAY()-W271)</f>
        <v/>
      </c>
      <c r="Y271" s="494" t="n"/>
      <c r="Z271" s="184" t="n"/>
      <c r="AA271" s="184">
        <f>IF(W271="","SIN ESTADO",IF(Y271&lt;&gt;"","PAGA",IF(X271&gt;0,"VENCIDA",IF(X271&gt;=-5,"POR VENCER","AL DÍA"))))</f>
        <v/>
      </c>
      <c r="AB271" s="185" t="n"/>
      <c r="AC271" s="119">
        <f>IF(N($H271)&lt;4,"",IF(W271="","",W271+31))</f>
        <v/>
      </c>
      <c r="AD271" s="124">
        <f>IF(AC271="","",TODAY()-AC271)</f>
        <v/>
      </c>
      <c r="AE271" s="494" t="n"/>
      <c r="AF271" s="184" t="n"/>
      <c r="AG271" s="184">
        <f>IF(AC271="","SIN ESTADO",IF(AE271&lt;&gt;"","PAGA",IF(AD271&gt;0,"VENCIDA",IF(AD271&gt;=-5,"POR VENCER","AL DÍA"))))</f>
        <v/>
      </c>
      <c r="AH271" s="185" t="n"/>
      <c r="AI271" s="119">
        <f>IF(N($H271)&lt;5,"",IF(AC271="","",AC271+31))</f>
        <v/>
      </c>
      <c r="AJ271" s="124">
        <f>IF(AI271="","",TODAY()-AI271)</f>
        <v/>
      </c>
      <c r="AK271" s="494" t="n"/>
      <c r="AL271" s="184" t="n"/>
      <c r="AM271" s="184">
        <f>IF(AI271="","SIN ESTADO",IF(AK271&lt;&gt;"","PAGA",IF(AJ271&gt;0,"VENCIDA",IF(AJ271&gt;=-5,"POR VENCER","AL DÍA"))))</f>
        <v/>
      </c>
      <c r="AN271" s="185" t="n"/>
      <c r="AO271" s="119">
        <f>IF(N($H271)&lt;6,"",IF(AI271="","",AI271+31))</f>
        <v/>
      </c>
      <c r="AP271" s="124">
        <f>IF(AO271="","",TODAY()-AO271)</f>
        <v/>
      </c>
      <c r="AQ271" s="270" t="n"/>
      <c r="AR271" s="184" t="n"/>
      <c r="AS271" s="184">
        <f>IF(AO271="","SIN ESTADO",IF(AQ271&lt;&gt;"","PAGA",IF(AP271&gt;0,"VENCIDA",IF(AP271&gt;=-5,"POR VENCER","AL DÍA"))))</f>
        <v/>
      </c>
      <c r="AT271" s="185" t="n"/>
      <c r="AU271" s="119">
        <f>IF(N($H271)&lt;7,"",IF(AO271="","",AO271+31))</f>
        <v/>
      </c>
      <c r="AV271" s="124">
        <f>IF(AU271="","",TODAY()-AU271)</f>
        <v/>
      </c>
      <c r="AW271" s="494" t="n"/>
      <c r="AX271" s="184" t="n"/>
      <c r="AY271" s="184">
        <f>IF(AU271="","SIN ESTADO",IF(AW271&lt;&gt;"","PAGA",IF(AV271&gt;0,"VENCIDA",IF(AV271&gt;=-5,"POR VENCER","AL DÍA"))))</f>
        <v/>
      </c>
      <c r="AZ271" s="185" t="n"/>
      <c r="BA271" s="119">
        <f>IF(N($H271)&lt;8,"",IF(AU271="","",AU271+31))</f>
        <v/>
      </c>
      <c r="BB271" s="124">
        <f>IF(BA271="","",TODAY()-BA271)</f>
        <v/>
      </c>
      <c r="BC271" s="494" t="n"/>
      <c r="BD271" s="184" t="n"/>
      <c r="BE271" s="184">
        <f>IF(BA271="","SIN ESTADO",IF(BC271&lt;&gt;"","PAGA",IF(BB271&gt;0,"VENCIDA",IF(BB271&gt;=-5,"POR VENCER","AL DÍA"))))</f>
        <v/>
      </c>
      <c r="BF271" s="185" t="n"/>
      <c r="BG271" s="119">
        <f>IF(N($H271)&lt;9,"",IF(BA271="","",BA271+31))</f>
        <v/>
      </c>
      <c r="BH271" s="124">
        <f>IF(BG271="","",TODAY()-BG271)</f>
        <v/>
      </c>
      <c r="BI271" s="494" t="n"/>
      <c r="BJ271" s="184" t="n"/>
      <c r="BK271" s="184">
        <f>IF(BG271="","SIN ESTADO",IF(BI271&lt;&gt;"","PAGA",IF(BH271&gt;0,"VENCIDA",IF(BH271&gt;=-5,"POR VENCER","AL DÍA"))))</f>
        <v/>
      </c>
      <c r="BL271" s="185" t="n"/>
      <c r="BM271" s="119">
        <f>IF(N($H271)&lt;10,"",IF(BG271="","",BG271+31))</f>
        <v/>
      </c>
      <c r="BN271" s="124">
        <f>IF(BM271="","",TODAY()-BM271)</f>
        <v/>
      </c>
      <c r="BO271" s="494" t="n"/>
      <c r="BP271" s="184" t="n"/>
      <c r="BQ271" s="184">
        <f>IF(BM271="","SIN ESTADO",IF(BO271&lt;&gt;"","PAGA",IF(BN271&gt;0,"VENCIDA",IF(BN271&gt;=-5,"POR VENCER","AL DÍA"))))</f>
        <v/>
      </c>
      <c r="BR271" s="185" t="n"/>
      <c r="BS271" s="119">
        <f>IF(N($H271)&lt;11,"",IF(BM271="","",BM271+31))</f>
        <v/>
      </c>
      <c r="BT271" s="124">
        <f>IF(BS271="","",TODAY()-BS271)</f>
        <v/>
      </c>
      <c r="BU271" s="494" t="n"/>
      <c r="BV271" s="184" t="n"/>
      <c r="BW271" s="184">
        <f>IF(BS271="","SIN ESTADO",IF(BU271&lt;&gt;"","PAGA",IF(BT271&gt;0,"VENCIDA",IF(BT271&gt;=-5,"POR VENCER","AL DÍA"))))</f>
        <v/>
      </c>
      <c r="BX271" s="185" t="n"/>
      <c r="BY271" s="119">
        <f>IF(N($H271)&lt;12,"",IF(BS271="","",BS271+31))</f>
        <v/>
      </c>
      <c r="BZ271" s="124">
        <f>IF(BY271="","",TODAY()-BY271)</f>
        <v/>
      </c>
      <c r="CA271" s="494" t="n"/>
      <c r="CB271" s="184" t="n"/>
      <c r="CC271" s="184">
        <f>IF(BY271="","SIN ESTADO",IF(CA271&lt;&gt;"","PAGA",IF(BZ271&gt;0,"VENCIDA",IF(BZ271&gt;=-5,"POR VENCER","AL DÍA"))))</f>
        <v/>
      </c>
      <c r="CD271" s="185" t="n"/>
      <c r="CE271" s="119">
        <f>IF(N($H271)&lt;13,"",IF(BY271="","",BY271+31))</f>
        <v/>
      </c>
      <c r="CF271" s="124">
        <f>IF(CE271="","",TODAY()-CE271)</f>
        <v/>
      </c>
      <c r="CG271" s="494" t="n"/>
      <c r="CH271" s="184" t="n"/>
      <c r="CI271" s="184">
        <f>IF(CE271="","SIN ESTADO",IF(CG271&lt;&gt;"","PAGA",IF(CF271&gt;0,"VENCIDA",IF(CF271&gt;=-5,"POR VENCER","AL DÍA"))))</f>
        <v/>
      </c>
      <c r="CJ271" s="185" t="n"/>
      <c r="CK271" s="119">
        <f>IF(N($H271)&lt;14,"",IF(CE271="","",CE271+31))</f>
        <v/>
      </c>
      <c r="CL271" s="124">
        <f>IF(CK271="","",TODAY()-CK271)</f>
        <v/>
      </c>
      <c r="CM271" s="494" t="n"/>
      <c r="CN271" s="184" t="n"/>
      <c r="CO271" s="184">
        <f>IF(CK271="","SIN ESTADO",IF(CM271&lt;&gt;"","PAGA",IF(CL271&gt;0,"VENCIDA",IF(CL271&gt;=-5,"POR VENCER","AL DÍA"))))</f>
        <v/>
      </c>
      <c r="CP271" s="185" t="n"/>
      <c r="CQ271" s="119">
        <f>IF(N($H271)&lt;15,"",IF(CK271="","",CK271+31))</f>
        <v/>
      </c>
      <c r="CR271" s="124">
        <f>IF(CQ271="","",TODAY()-CQ271)</f>
        <v/>
      </c>
      <c r="CS271" s="494" t="n"/>
      <c r="CT271" s="184" t="n"/>
      <c r="CU271" s="184">
        <f>IF(CQ271="","SIN ESTADO",IF(CS271&lt;&gt;"","PAGA",IF(CR271&gt;0,"VENCIDA",IF(CR271&gt;=-5,"POR VENCER","AL DÍA"))))</f>
        <v/>
      </c>
      <c r="CV271" s="185" t="n"/>
      <c r="CW271" s="119">
        <f>IF(N($H271)&lt;16,"",IF(CQ271="","",CQ271+31))</f>
        <v/>
      </c>
      <c r="CX271" s="124">
        <f>IF(CW271="","",TODAY()-CW271)</f>
        <v/>
      </c>
      <c r="CY271" s="494" t="n"/>
      <c r="CZ271" s="184" t="n"/>
      <c r="DA271" s="184">
        <f>IF(CW271="","SIN ESTADO",IF(CY271&lt;&gt;"","PAGA",IF(CX271&gt;0,"VENCIDA",IF(CX271&gt;=-5,"POR VENCER","AL DÍA"))))</f>
        <v/>
      </c>
      <c r="DB271" s="185" t="n"/>
      <c r="DC271" s="119">
        <f>IF(N($H271)&lt;17,"",IF(CW271="","",CW271+31))</f>
        <v/>
      </c>
      <c r="DD271" s="124">
        <f>IF(DC271="","",TODAY()-DC271)</f>
        <v/>
      </c>
      <c r="DE271" s="494" t="n"/>
      <c r="DF271" s="184" t="n"/>
      <c r="DG271" s="184">
        <f>IF(DC271="","SIN ESTADO",IF(DE271&lt;&gt;"","PAGA",IF(DD271&gt;0,"VENCIDA",IF(DD271&gt;=-5,"POR VENCER","AL DÍA"))))</f>
        <v/>
      </c>
      <c r="DH271" s="185" t="n"/>
      <c r="DI271" s="119">
        <f>IF(N($H271)&lt;18,"",IF(DC271="","",DC271+31))</f>
        <v/>
      </c>
      <c r="DJ271" s="124">
        <f>IF(DI271="","",TODAY()-DI271)</f>
        <v/>
      </c>
      <c r="DK271" s="494" t="n"/>
      <c r="DL271" s="184" t="n"/>
      <c r="DM271" s="184">
        <f>IF(DI271="","SIN ESTADO",IF(DK271&lt;&gt;"","PAGA",IF(DJ271&gt;0,"VENCIDA",IF(DJ271&gt;=-5,"POR VENCER","AL DÍA"))))</f>
        <v/>
      </c>
      <c r="DN271" s="185" t="n"/>
      <c r="DO271" s="119">
        <f>IF(N($H271)&lt;19,"",IF(DI271="","",DI271+31))</f>
        <v/>
      </c>
      <c r="DP271" s="124">
        <f>IF(DO271="","",TODAY()-DO271)</f>
        <v/>
      </c>
      <c r="DQ271" s="494" t="n"/>
      <c r="DR271" s="184" t="n"/>
      <c r="DS271" s="184">
        <f>IF(DO271="","SIN ESTADO",IF(DQ271&lt;&gt;"","PAGA",IF(DP271&gt;0,"VENCIDA",IF(DP271&gt;=-5,"POR VENCER","AL DÍA"))))</f>
        <v/>
      </c>
      <c r="DT271" s="185" t="n"/>
      <c r="DU271" s="119">
        <f>IF(N($H271)&lt;20,"",IF(DO271="","",DO271+31))</f>
        <v/>
      </c>
      <c r="DV271" s="124">
        <f>IF(DU271="","",TODAY()-DU271)</f>
        <v/>
      </c>
      <c r="DW271" s="494" t="n"/>
      <c r="DX271" s="184" t="n"/>
      <c r="DY271" s="184">
        <f>IF(DU271="","SIN ESTADO",IF(DW271&lt;&gt;"","PAGA",IF(DV271&gt;0,"VENCIDA",IF(DV271&gt;=-5,"POR VENCER","AL DÍA"))))</f>
        <v/>
      </c>
      <c r="DZ271" s="185" t="n"/>
      <c r="EA271" s="119">
        <f>IF(N($H271)&lt;21,"",IF(DU271="","",DU271+31))</f>
        <v/>
      </c>
      <c r="EB271" s="124">
        <f>IF(EA271="","",TODAY()-EA271)</f>
        <v/>
      </c>
      <c r="EC271" s="494" t="n"/>
      <c r="ED271" s="184" t="n"/>
      <c r="EE271" s="184">
        <f>IF(EA271="","SIN ESTADO",IF(EC271&lt;&gt;"","PAGA",IF(EB271&gt;0,"VENCIDA",IF(EB271&gt;=-5,"POR VENCER","AL DÍA"))))</f>
        <v/>
      </c>
      <c r="EF271" s="185" t="n"/>
      <c r="EG271" s="119">
        <f>IF(N($H271)&lt;22,"",IF(EA271="","",EA271+31))</f>
        <v/>
      </c>
      <c r="EH271" s="124">
        <f>IF(EG271="","",TODAY()-EG271)</f>
        <v/>
      </c>
      <c r="EI271" s="494" t="n"/>
      <c r="EJ271" s="184" t="n"/>
      <c r="EK271" s="184">
        <f>IF(EG271="","SIN ESTADO",IF(EI271&lt;&gt;"","PAGA",IF(EH271&gt;0,"VENCIDA",IF(EH271&gt;=-5,"POR VENCER","AL DÍA"))))</f>
        <v/>
      </c>
      <c r="EL271" s="185" t="n"/>
      <c r="EM271" s="119">
        <f>IF(N($H271)&lt;23,"",IF(EG271="","",EG271+31))</f>
        <v/>
      </c>
      <c r="EN271" s="124">
        <f>IF(EM271="","",TODAY()-EM271)</f>
        <v/>
      </c>
      <c r="EO271" s="494" t="n"/>
      <c r="EP271" s="184" t="n"/>
      <c r="EQ271" s="184">
        <f>IF(EM271="","SIN ESTADO",IF(EO271&lt;&gt;"","PAGA",IF(EN271&gt;0,"VENCIDA",IF(EN271&gt;=-5,"POR VENCER","AL DÍA"))))</f>
        <v/>
      </c>
      <c r="ER271" s="185" t="n"/>
      <c r="ES271" s="119">
        <f>IF(N($H271)&lt;24,"",IF(EM271="","",EM271+31))</f>
        <v/>
      </c>
      <c r="ET271" s="124">
        <f>IF(ES271="","",TODAY()-ES271)</f>
        <v/>
      </c>
      <c r="EU271" s="494" t="n"/>
      <c r="EV271" s="184" t="n"/>
      <c r="EW271" s="184">
        <f>IF(ES271="","SIN ESTADO",IF(EU271&lt;&gt;"","PAGA",IF(ET271&gt;0,"VENCIDA",IF(ET271&gt;=-5,"POR VENCER","AL DÍA"))))</f>
        <v/>
      </c>
      <c r="EX271" s="185" t="n"/>
      <c r="EY271" s="119">
        <f>IF(N($H271)&lt;25,"",IF(ES271="","",ES271+31))</f>
        <v/>
      </c>
      <c r="EZ271" s="124">
        <f>IF(EY271="","",TODAY()-EY271)</f>
        <v/>
      </c>
      <c r="FA271" s="494" t="n"/>
      <c r="FB271" s="184" t="n"/>
      <c r="FC271" s="184">
        <f>IF(EY271="","SIN ESTADO",IF(FA271&lt;&gt;"","PAGA",IF(EZ271&gt;0,"VENCIDA",IF(EZ271&gt;=-5,"POR VENCER","AL DÍA"))))</f>
        <v/>
      </c>
      <c r="FD271" s="185" t="n"/>
      <c r="FE271" s="119">
        <f>IF(N($H271)&lt;26,"",IF(EY271="","",EY271+31))</f>
        <v/>
      </c>
      <c r="FF271" s="124">
        <f>IF(FE271="","",TODAY()-FE271)</f>
        <v/>
      </c>
      <c r="FG271" s="494" t="n"/>
      <c r="FH271" s="184" t="n"/>
      <c r="FI271" s="184">
        <f>IF(FE271="","SIN ESTADO",IF(FG271&lt;&gt;"","PAGA",IF(FF271&gt;0,"VENCIDA",IF(FF271&gt;=-5,"POR VENCER","AL DÍA"))))</f>
        <v/>
      </c>
      <c r="FJ271" s="185" t="n"/>
      <c r="FK271" s="119">
        <f>IF(N($H271)&lt;27,"",IF(FE271="","",FE271+31))</f>
        <v/>
      </c>
      <c r="FL271" s="124">
        <f>IF(FK271="","",TODAY()-FK271)</f>
        <v/>
      </c>
      <c r="FM271" s="494" t="n"/>
      <c r="FN271" s="184" t="n"/>
      <c r="FO271" s="184">
        <f>IF(FK271="","SIN ESTADO",IF(FM271&lt;&gt;"","PAGA",IF(FL271&gt;0,"VENCIDA",IF(FL271&gt;=-5,"POR VENCER","AL DÍA"))))</f>
        <v/>
      </c>
      <c r="FP271" s="185" t="n"/>
      <c r="FQ271" s="119">
        <f>IF(N($H271)&lt;28,"",IF(FK271="","",FK271+31))</f>
        <v/>
      </c>
      <c r="FR271" s="124">
        <f>IF(FQ271="","",TODAY()-FQ271)</f>
        <v/>
      </c>
      <c r="FS271" s="494" t="n"/>
      <c r="FT271" s="184" t="n"/>
      <c r="FU271" s="184">
        <f>IF(FQ271="","SIN ESTADO",IF(FS271&lt;&gt;"","PAGA",IF(FR271&gt;0,"VENCIDA",IF(FR271&gt;=-5,"POR VENCER","AL DÍA"))))</f>
        <v/>
      </c>
      <c r="FV271" s="185" t="n"/>
      <c r="FW271" s="119">
        <f>IF(N($H271)&lt;29,"",IF(FQ271="","",FQ271+31))</f>
        <v/>
      </c>
      <c r="FX271" s="124">
        <f>IF(FW271="","",TODAY()-FW271)</f>
        <v/>
      </c>
      <c r="FY271" s="494" t="n"/>
      <c r="FZ271" s="184" t="n"/>
      <c r="GA271" s="184">
        <f>IF(FW271="","SIN ESTADO",IF(FY271&lt;&gt;"","PAGA",IF(FX271&gt;0,"VENCIDA",IF(FX271&gt;=-5,"POR VENCER","AL DÍA"))))</f>
        <v/>
      </c>
      <c r="GB271" s="185" t="n"/>
      <c r="GC271" s="119">
        <f>IF(N($H271)&lt;30,"",IF(FW271="","",FW271+31))</f>
        <v/>
      </c>
      <c r="GD271" s="124">
        <f>IF(GC271="","",TODAY()-GC271)</f>
        <v/>
      </c>
      <c r="GE271" s="494" t="n"/>
      <c r="GF271" s="184" t="n"/>
      <c r="GG271" s="184">
        <f>IF(GC271="","SIN ESTADO",IF(GE271&lt;&gt;"","PAGA",IF(GD271&gt;0,"VENCIDA",IF(GD271&gt;=-5,"POR VENCER","AL DÍA"))))</f>
        <v/>
      </c>
      <c r="GH271" s="185" t="n"/>
      <c r="GI271" s="119">
        <f>IF(N($H271)&lt;31,"",IF(GC271="","",GC271+31))</f>
        <v/>
      </c>
      <c r="GJ271" s="124">
        <f>IF(GI271="","",TODAY()-GI271)</f>
        <v/>
      </c>
      <c r="GK271" s="494" t="n"/>
      <c r="GL271" s="184" t="n"/>
      <c r="GM271" s="184">
        <f>IF(GI271="","SIN ESTADO",IF(GK271&lt;&gt;"","PAGA",IF(GJ271&gt;0,"VENCIDA",IF(GJ271&gt;=-5,"POR VENCER","AL DÍA"))))</f>
        <v/>
      </c>
      <c r="GN271" s="185" t="n"/>
      <c r="GO271" s="119">
        <f>IF(N($H271)&lt;32,"",IF(GI271="","",GI271+31))</f>
        <v/>
      </c>
      <c r="GP271" s="124">
        <f>IF(GO271="","",TODAY()-GO271)</f>
        <v/>
      </c>
      <c r="GQ271" s="494" t="n"/>
      <c r="GR271" s="184" t="n"/>
      <c r="GS271" s="184">
        <f>IF(GO271="","SIN ESTADO",IF(GQ271&lt;&gt;"","PAGA",IF(GP271&gt;0,"VENCIDA",IF(GP271&gt;=-5,"POR VENCER","AL DÍA"))))</f>
        <v/>
      </c>
      <c r="GT271" s="185" t="n"/>
      <c r="GU271" s="119">
        <f>IF(N($H271)&lt;33,"",IF(GO271="","",GO271+31))</f>
        <v/>
      </c>
      <c r="GV271" s="124">
        <f>IF(GU271="","",TODAY()-GU271)</f>
        <v/>
      </c>
      <c r="GW271" s="494" t="n"/>
      <c r="GX271" s="184" t="n"/>
      <c r="GY271" s="184">
        <f>IF(GU271="","SIN ESTADO",IF(GW271&lt;&gt;"","PAGA",IF(GV271&gt;0,"VENCIDA",IF(GV271&gt;=-5,"POR VENCER","AL DÍA"))))</f>
        <v/>
      </c>
      <c r="GZ271" s="185" t="n"/>
      <c r="HA271" s="119">
        <f>IF(N($H271)&lt;34,"",IF(GU271="","",GU271+31))</f>
        <v/>
      </c>
      <c r="HB271" s="124">
        <f>IF(HA271="","",TODAY()-HA271)</f>
        <v/>
      </c>
      <c r="HC271" s="494" t="n"/>
      <c r="HD271" s="184" t="n"/>
      <c r="HE271" s="184">
        <f>IF(HA271="","SIN ESTADO",IF(HC271&lt;&gt;"","PAGA",IF(HB271&gt;0,"VENCIDA",IF(HB271&gt;=-5,"POR VENCER","AL DÍA"))))</f>
        <v/>
      </c>
      <c r="HF271" s="185" t="n"/>
      <c r="HG271" s="119">
        <f>IF(N($H271)&lt;35,"",IF(HA271="","",HA271+31))</f>
        <v/>
      </c>
      <c r="HH271" s="124">
        <f>IF(HG271="","",TODAY()-HG271)</f>
        <v/>
      </c>
      <c r="HI271" s="494" t="n"/>
      <c r="HJ271" s="184" t="n"/>
      <c r="HK271" s="184">
        <f>IF(HG271="","SIN ESTADO",IF(HI271&lt;&gt;"","PAGA",IF(HH271&gt;0,"VENCIDA",IF(HH271&gt;=-5,"POR VENCER","AL DÍA"))))</f>
        <v/>
      </c>
      <c r="HL271" s="168" t="n"/>
      <c r="HM271" s="119">
        <f>IF(N($H271)&lt;36,"",IF(HG271="","",HG271+31))</f>
        <v/>
      </c>
      <c r="HN271" s="124">
        <f>IF(HM271="","",TODAY()-HM271)</f>
        <v/>
      </c>
      <c r="HO271" s="494" t="n"/>
      <c r="HP271" s="184" t="n"/>
      <c r="HQ271" s="184">
        <f>IF(HM271="","SIN ESTADO",IF(HO271&lt;&gt;"","PAGA",IF(HN271&gt;0,"VENCIDA",IF(HN271&gt;=-5,"POR VENCER","AL DÍA"))))</f>
        <v/>
      </c>
      <c r="HR271" s="168" t="n"/>
      <c r="HS271" s="169">
        <f>N271+T271+Z271+AF271+AL271+AR271+AX271+BD271+BJ271+BP271+BV271+CB271+CH271+CN271+CT271+CZ271+DF271+DL271+DR271+DX271+ED271+EJ271+EP271+EV271+FB271+FH271+FN271+FT271+FZ271+GF271+GL271+GR271+GX271+HD271+HJ271+HP271</f>
        <v/>
      </c>
      <c r="HU271" s="170">
        <f>IFERROR(N($J271),0)</f>
        <v/>
      </c>
      <c r="HW271" s="170">
        <f>SUMPRODUCT((MOD(COLUMN($M271:$HR271)-COLUMN($M271),6)=0)*ISNUMBER($M271:$HR271)*($M271:$HR271&gt;=RESUMEN!$C$26)*($M271:$HR271&lt;=RESUMEN!$C$27)*IFERROR(N($N271:$HS271),0))</f>
        <v/>
      </c>
      <c r="HX271" s="170">
        <f>SUMPRODUCT((MOD(COLUMN($M271:$HR271)-COLUMN($M271),6)=0)*ISNUMBER($M271:$HR271)*($M271:$HR271&gt;=RESUMEN!$C$26)*($M271:$HR271&lt;=RESUMEN!$C$27))</f>
        <v/>
      </c>
    </row>
    <row r="272" ht="15.75" customHeight="1" s="506">
      <c r="B272" s="113">
        <f>VENTAS!A271</f>
        <v/>
      </c>
      <c r="C272" s="236">
        <f>VENTAS!B271</f>
        <v/>
      </c>
      <c r="D272" s="53">
        <f>VENTAS!C271</f>
        <v/>
      </c>
      <c r="E272" s="114">
        <f>VENTAS!D271</f>
        <v/>
      </c>
      <c r="F272" s="114">
        <f>VENTAS!J271</f>
        <v/>
      </c>
      <c r="G272" s="494">
        <f>VENTAS!F271</f>
        <v/>
      </c>
      <c r="H272" s="479">
        <f>VENTAS!K271</f>
        <v/>
      </c>
      <c r="I272" s="479">
        <f>VENTAS!M271</f>
        <v/>
      </c>
      <c r="J272" s="184">
        <f>VENTAS!L271</f>
        <v/>
      </c>
      <c r="K272" s="119">
        <f>IF(N($H272)&lt;1,"",$G272+31)</f>
        <v/>
      </c>
      <c r="L272" s="124">
        <f>IF(K272="","",TODAY()-K272)</f>
        <v/>
      </c>
      <c r="M272" s="469" t="n">
        <v>46038</v>
      </c>
      <c r="N272" s="374" t="n">
        <v>3000000</v>
      </c>
      <c r="O272" s="184">
        <f>IF(K272="","SIN ESTADO",IF(M272&lt;&gt;"","PAGA",IF(L272&gt;0,"VENCIDA",IF(L272&gt;=-5,"POR VENCER","AL DÍA"))))</f>
        <v/>
      </c>
      <c r="P272" s="185" t="inlineStr">
        <is>
          <t>TRANSFERENCIA</t>
        </is>
      </c>
      <c r="Q272" s="119">
        <f>IF(N($H272)&lt;2,"",IF(K272="","",K272+31))</f>
        <v/>
      </c>
      <c r="R272" s="124">
        <f>IF(Q272="","",TODAY()-Q272)</f>
        <v/>
      </c>
      <c r="S272" s="494" t="n">
        <v>46158</v>
      </c>
      <c r="T272" s="184" t="n">
        <v>500000</v>
      </c>
      <c r="U272" s="184">
        <f>IF(Q272="","SIN ESTADO",IF(S272&lt;&gt;"","PAGA",IF(R272&gt;0,"VENCIDA",IF(R272&gt;=-5,"POR VENCER","AL DÍA"))))</f>
        <v/>
      </c>
      <c r="V272" s="185" t="inlineStr">
        <is>
          <t>TRANSFERENCIA</t>
        </is>
      </c>
      <c r="W272" s="119">
        <f>IF(N($H272)&lt;3,"",IF(Q272="","",Q272+31))</f>
        <v/>
      </c>
      <c r="X272" s="124">
        <f>IF(W272="","",TODAY()-W272)</f>
        <v/>
      </c>
      <c r="Y272" s="494" t="n">
        <v>46204</v>
      </c>
      <c r="Z272" s="184" t="n">
        <v>500000</v>
      </c>
      <c r="AA272" s="184">
        <f>IF(W272="","SIN ESTADO",IF(Y272&lt;&gt;"","PAGA",IF(X272&gt;0,"VENCIDA",IF(X272&gt;=-5,"POR VENCER","AL DÍA"))))</f>
        <v/>
      </c>
      <c r="AB272" s="185" t="inlineStr">
        <is>
          <t>TRANSFERENCIA</t>
        </is>
      </c>
      <c r="AC272" s="119">
        <f>IF(N($H272)&lt;4,"",IF(W272="","",W272+31))</f>
        <v/>
      </c>
      <c r="AD272" s="124">
        <f>IF(AC272="","",TODAY()-AC272)</f>
        <v/>
      </c>
      <c r="AE272" s="494" t="n"/>
      <c r="AF272" s="184" t="n"/>
      <c r="AG272" s="184">
        <f>IF(AC272="","SIN ESTADO",IF(AE272&lt;&gt;"","PAGA",IF(AD272&gt;0,"VENCIDA",IF(AD272&gt;=-5,"POR VENCER","AL DÍA"))))</f>
        <v/>
      </c>
      <c r="AH272" s="185" t="n"/>
      <c r="AI272" s="119">
        <f>IF(N($H272)&lt;5,"",IF(AC272="","",AC272+31))</f>
        <v/>
      </c>
      <c r="AJ272" s="124">
        <f>IF(AI272="","",TODAY()-AI272)</f>
        <v/>
      </c>
      <c r="AK272" s="494" t="n"/>
      <c r="AL272" s="184" t="n"/>
      <c r="AM272" s="184">
        <f>IF(AI272="","SIN ESTADO",IF(AK272&lt;&gt;"","PAGA",IF(AJ272&gt;0,"VENCIDA",IF(AJ272&gt;=-5,"POR VENCER","AL DÍA"))))</f>
        <v/>
      </c>
      <c r="AN272" s="185" t="n"/>
      <c r="AO272" s="119">
        <f>IF(N($H272)&lt;6,"",IF(AI272="","",AI272+31))</f>
        <v/>
      </c>
      <c r="AP272" s="124">
        <f>IF(AO272="","",TODAY()-AO272)</f>
        <v/>
      </c>
      <c r="AQ272" s="270" t="n"/>
      <c r="AR272" s="184" t="n"/>
      <c r="AS272" s="184">
        <f>IF(AO272="","SIN ESTADO",IF(AQ272&lt;&gt;"","PAGA",IF(AP272&gt;0,"VENCIDA",IF(AP272&gt;=-5,"POR VENCER","AL DÍA"))))</f>
        <v/>
      </c>
      <c r="AT272" s="185" t="n"/>
      <c r="AU272" s="119">
        <f>IF(N($H272)&lt;7,"",IF(AO272="","",AO272+31))</f>
        <v/>
      </c>
      <c r="AV272" s="124">
        <f>IF(AU272="","",TODAY()-AU272)</f>
        <v/>
      </c>
      <c r="AW272" s="494" t="n"/>
      <c r="AX272" s="184" t="n"/>
      <c r="AY272" s="184">
        <f>IF(AU272="","SIN ESTADO",IF(AW272&lt;&gt;"","PAGA",IF(AV272&gt;0,"VENCIDA",IF(AV272&gt;=-5,"POR VENCER","AL DÍA"))))</f>
        <v/>
      </c>
      <c r="AZ272" s="185" t="n"/>
      <c r="BA272" s="119">
        <f>IF(N($H272)&lt;8,"",IF(AU272="","",AU272+31))</f>
        <v/>
      </c>
      <c r="BB272" s="124">
        <f>IF(BA272="","",TODAY()-BA272)</f>
        <v/>
      </c>
      <c r="BC272" s="494" t="n"/>
      <c r="BD272" s="184" t="n"/>
      <c r="BE272" s="184">
        <f>IF(BA272="","SIN ESTADO",IF(BC272&lt;&gt;"","PAGA",IF(BB272&gt;0,"VENCIDA",IF(BB272&gt;=-5,"POR VENCER","AL DÍA"))))</f>
        <v/>
      </c>
      <c r="BF272" s="185" t="n"/>
      <c r="BG272" s="119">
        <f>IF(N($H272)&lt;9,"",IF(BA272="","",BA272+31))</f>
        <v/>
      </c>
      <c r="BH272" s="124">
        <f>IF(BG272="","",TODAY()-BG272)</f>
        <v/>
      </c>
      <c r="BI272" s="494" t="n"/>
      <c r="BJ272" s="184" t="n"/>
      <c r="BK272" s="184">
        <f>IF(BG272="","SIN ESTADO",IF(BI272&lt;&gt;"","PAGA",IF(BH272&gt;0,"VENCIDA",IF(BH272&gt;=-5,"POR VENCER","AL DÍA"))))</f>
        <v/>
      </c>
      <c r="BL272" s="185" t="n"/>
      <c r="BM272" s="119">
        <f>IF(N($H272)&lt;10,"",IF(BG272="","",BG272+31))</f>
        <v/>
      </c>
      <c r="BN272" s="124">
        <f>IF(BM272="","",TODAY()-BM272)</f>
        <v/>
      </c>
      <c r="BO272" s="494" t="n"/>
      <c r="BP272" s="184" t="n"/>
      <c r="BQ272" s="184">
        <f>IF(BM272="","SIN ESTADO",IF(BO272&lt;&gt;"","PAGA",IF(BN272&gt;0,"VENCIDA",IF(BN272&gt;=-5,"POR VENCER","AL DÍA"))))</f>
        <v/>
      </c>
      <c r="BR272" s="185" t="n"/>
      <c r="BS272" s="119">
        <f>IF(N($H272)&lt;11,"",IF(BM272="","",BM272+31))</f>
        <v/>
      </c>
      <c r="BT272" s="124">
        <f>IF(BS272="","",TODAY()-BS272)</f>
        <v/>
      </c>
      <c r="BU272" s="494" t="n"/>
      <c r="BV272" s="184" t="n"/>
      <c r="BW272" s="184">
        <f>IF(BS272="","SIN ESTADO",IF(BU272&lt;&gt;"","PAGA",IF(BT272&gt;0,"VENCIDA",IF(BT272&gt;=-5,"POR VENCER","AL DÍA"))))</f>
        <v/>
      </c>
      <c r="BX272" s="185" t="n"/>
      <c r="BY272" s="119">
        <f>IF(N($H272)&lt;12,"",IF(BS272="","",BS272+31))</f>
        <v/>
      </c>
      <c r="BZ272" s="124">
        <f>IF(BY272="","",TODAY()-BY272)</f>
        <v/>
      </c>
      <c r="CA272" s="494" t="n"/>
      <c r="CB272" s="184" t="n"/>
      <c r="CC272" s="184">
        <f>IF(BY272="","SIN ESTADO",IF(CA272&lt;&gt;"","PAGA",IF(BZ272&gt;0,"VENCIDA",IF(BZ272&gt;=-5,"POR VENCER","AL DÍA"))))</f>
        <v/>
      </c>
      <c r="CD272" s="185" t="n"/>
      <c r="CE272" s="119">
        <f>IF(N($H272)&lt;13,"",IF(BY272="","",BY272+31))</f>
        <v/>
      </c>
      <c r="CF272" s="124">
        <f>IF(CE272="","",TODAY()-CE272)</f>
        <v/>
      </c>
      <c r="CG272" s="494" t="n"/>
      <c r="CH272" s="184" t="n"/>
      <c r="CI272" s="184">
        <f>IF(CE272="","SIN ESTADO",IF(CG272&lt;&gt;"","PAGA",IF(CF272&gt;0,"VENCIDA",IF(CF272&gt;=-5,"POR VENCER","AL DÍA"))))</f>
        <v/>
      </c>
      <c r="CJ272" s="185" t="n"/>
      <c r="CK272" s="119">
        <f>IF(N($H272)&lt;14,"",IF(CE272="","",CE272+31))</f>
        <v/>
      </c>
      <c r="CL272" s="124">
        <f>IF(CK272="","",TODAY()-CK272)</f>
        <v/>
      </c>
      <c r="CM272" s="494" t="n"/>
      <c r="CN272" s="184" t="n"/>
      <c r="CO272" s="184">
        <f>IF(CK272="","SIN ESTADO",IF(CM272&lt;&gt;"","PAGA",IF(CL272&gt;0,"VENCIDA",IF(CL272&gt;=-5,"POR VENCER","AL DÍA"))))</f>
        <v/>
      </c>
      <c r="CP272" s="185" t="n"/>
      <c r="CQ272" s="119">
        <f>IF(N($H272)&lt;15,"",IF(CK272="","",CK272+31))</f>
        <v/>
      </c>
      <c r="CR272" s="124">
        <f>IF(CQ272="","",TODAY()-CQ272)</f>
        <v/>
      </c>
      <c r="CS272" s="494" t="n"/>
      <c r="CT272" s="184" t="n"/>
      <c r="CU272" s="184">
        <f>IF(CQ272="","SIN ESTADO",IF(CS272&lt;&gt;"","PAGA",IF(CR272&gt;0,"VENCIDA",IF(CR272&gt;=-5,"POR VENCER","AL DÍA"))))</f>
        <v/>
      </c>
      <c r="CV272" s="185" t="n"/>
      <c r="CW272" s="119">
        <f>IF(N($H272)&lt;16,"",IF(CQ272="","",CQ272+31))</f>
        <v/>
      </c>
      <c r="CX272" s="124">
        <f>IF(CW272="","",TODAY()-CW272)</f>
        <v/>
      </c>
      <c r="CY272" s="494" t="n"/>
      <c r="CZ272" s="184" t="n"/>
      <c r="DA272" s="184">
        <f>IF(CW272="","SIN ESTADO",IF(CY272&lt;&gt;"","PAGA",IF(CX272&gt;0,"VENCIDA",IF(CX272&gt;=-5,"POR VENCER","AL DÍA"))))</f>
        <v/>
      </c>
      <c r="DB272" s="185" t="n"/>
      <c r="DC272" s="119">
        <f>IF(N($H272)&lt;17,"",IF(CW272="","",CW272+31))</f>
        <v/>
      </c>
      <c r="DD272" s="124">
        <f>IF(DC272="","",TODAY()-DC272)</f>
        <v/>
      </c>
      <c r="DE272" s="494" t="n"/>
      <c r="DF272" s="184" t="n"/>
      <c r="DG272" s="184">
        <f>IF(DC272="","SIN ESTADO",IF(DE272&lt;&gt;"","PAGA",IF(DD272&gt;0,"VENCIDA",IF(DD272&gt;=-5,"POR VENCER","AL DÍA"))))</f>
        <v/>
      </c>
      <c r="DH272" s="185" t="n"/>
      <c r="DI272" s="119">
        <f>IF(N($H272)&lt;18,"",IF(DC272="","",DC272+31))</f>
        <v/>
      </c>
      <c r="DJ272" s="124">
        <f>IF(DI272="","",TODAY()-DI272)</f>
        <v/>
      </c>
      <c r="DK272" s="494" t="n"/>
      <c r="DL272" s="184" t="n"/>
      <c r="DM272" s="184">
        <f>IF(DI272="","SIN ESTADO",IF(DK272&lt;&gt;"","PAGA",IF(DJ272&gt;0,"VENCIDA",IF(DJ272&gt;=-5,"POR VENCER","AL DÍA"))))</f>
        <v/>
      </c>
      <c r="DN272" s="185" t="n"/>
      <c r="DO272" s="119">
        <f>IF(N($H272)&lt;19,"",IF(DI272="","",DI272+31))</f>
        <v/>
      </c>
      <c r="DP272" s="124">
        <f>IF(DO272="","",TODAY()-DO272)</f>
        <v/>
      </c>
      <c r="DQ272" s="494" t="n"/>
      <c r="DR272" s="184" t="n"/>
      <c r="DS272" s="184">
        <f>IF(DO272="","SIN ESTADO",IF(DQ272&lt;&gt;"","PAGA",IF(DP272&gt;0,"VENCIDA",IF(DP272&gt;=-5,"POR VENCER","AL DÍA"))))</f>
        <v/>
      </c>
      <c r="DT272" s="185" t="n"/>
      <c r="DU272" s="119">
        <f>IF(N($H272)&lt;20,"",IF(DO272="","",DO272+31))</f>
        <v/>
      </c>
      <c r="DV272" s="124">
        <f>IF(DU272="","",TODAY()-DU272)</f>
        <v/>
      </c>
      <c r="DW272" s="494" t="n"/>
      <c r="DX272" s="184" t="n"/>
      <c r="DY272" s="184">
        <f>IF(DU272="","SIN ESTADO",IF(DW272&lt;&gt;"","PAGA",IF(DV272&gt;0,"VENCIDA",IF(DV272&gt;=-5,"POR VENCER","AL DÍA"))))</f>
        <v/>
      </c>
      <c r="DZ272" s="185" t="n"/>
      <c r="EA272" s="119">
        <f>IF(N($H272)&lt;21,"",IF(DU272="","",DU272+31))</f>
        <v/>
      </c>
      <c r="EB272" s="124">
        <f>IF(EA272="","",TODAY()-EA272)</f>
        <v/>
      </c>
      <c r="EC272" s="494" t="n"/>
      <c r="ED272" s="184" t="n"/>
      <c r="EE272" s="184">
        <f>IF(EA272="","SIN ESTADO",IF(EC272&lt;&gt;"","PAGA",IF(EB272&gt;0,"VENCIDA",IF(EB272&gt;=-5,"POR VENCER","AL DÍA"))))</f>
        <v/>
      </c>
      <c r="EF272" s="185" t="n"/>
      <c r="EG272" s="119">
        <f>IF(N($H272)&lt;22,"",IF(EA272="","",EA272+31))</f>
        <v/>
      </c>
      <c r="EH272" s="124">
        <f>IF(EG272="","",TODAY()-EG272)</f>
        <v/>
      </c>
      <c r="EI272" s="494" t="n"/>
      <c r="EJ272" s="184" t="n"/>
      <c r="EK272" s="184">
        <f>IF(EG272="","SIN ESTADO",IF(EI272&lt;&gt;"","PAGA",IF(EH272&gt;0,"VENCIDA",IF(EH272&gt;=-5,"POR VENCER","AL DÍA"))))</f>
        <v/>
      </c>
      <c r="EL272" s="185" t="n"/>
      <c r="EM272" s="119">
        <f>IF(N($H272)&lt;23,"",IF(EG272="","",EG272+31))</f>
        <v/>
      </c>
      <c r="EN272" s="124">
        <f>IF(EM272="","",TODAY()-EM272)</f>
        <v/>
      </c>
      <c r="EO272" s="494" t="n"/>
      <c r="EP272" s="184" t="n"/>
      <c r="EQ272" s="184">
        <f>IF(EM272="","SIN ESTADO",IF(EO272&lt;&gt;"","PAGA",IF(EN272&gt;0,"VENCIDA",IF(EN272&gt;=-5,"POR VENCER","AL DÍA"))))</f>
        <v/>
      </c>
      <c r="ER272" s="185" t="n"/>
      <c r="ES272" s="119">
        <f>IF(N($H272)&lt;24,"",IF(EM272="","",EM272+31))</f>
        <v/>
      </c>
      <c r="ET272" s="124">
        <f>IF(ES272="","",TODAY()-ES272)</f>
        <v/>
      </c>
      <c r="EU272" s="494" t="n"/>
      <c r="EV272" s="184" t="n"/>
      <c r="EW272" s="184">
        <f>IF(ES272="","SIN ESTADO",IF(EU272&lt;&gt;"","PAGA",IF(ET272&gt;0,"VENCIDA",IF(ET272&gt;=-5,"POR VENCER","AL DÍA"))))</f>
        <v/>
      </c>
      <c r="EX272" s="185" t="n"/>
      <c r="EY272" s="119">
        <f>IF(N($H272)&lt;25,"",IF(ES272="","",ES272+31))</f>
        <v/>
      </c>
      <c r="EZ272" s="124">
        <f>IF(EY272="","",TODAY()-EY272)</f>
        <v/>
      </c>
      <c r="FA272" s="494" t="n"/>
      <c r="FB272" s="184" t="n"/>
      <c r="FC272" s="184">
        <f>IF(EY272="","SIN ESTADO",IF(FA272&lt;&gt;"","PAGA",IF(EZ272&gt;0,"VENCIDA",IF(EZ272&gt;=-5,"POR VENCER","AL DÍA"))))</f>
        <v/>
      </c>
      <c r="FD272" s="185" t="n"/>
      <c r="FE272" s="119">
        <f>IF(N($H272)&lt;26,"",IF(EY272="","",EY272+31))</f>
        <v/>
      </c>
      <c r="FF272" s="124">
        <f>IF(FE272="","",TODAY()-FE272)</f>
        <v/>
      </c>
      <c r="FG272" s="494" t="n"/>
      <c r="FH272" s="184" t="n"/>
      <c r="FI272" s="184">
        <f>IF(FE272="","SIN ESTADO",IF(FG272&lt;&gt;"","PAGA",IF(FF272&gt;0,"VENCIDA",IF(FF272&gt;=-5,"POR VENCER","AL DÍA"))))</f>
        <v/>
      </c>
      <c r="FJ272" s="185" t="n"/>
      <c r="FK272" s="119">
        <f>IF(N($H272)&lt;27,"",IF(FE272="","",FE272+31))</f>
        <v/>
      </c>
      <c r="FL272" s="124">
        <f>IF(FK272="","",TODAY()-FK272)</f>
        <v/>
      </c>
      <c r="FM272" s="494" t="n"/>
      <c r="FN272" s="184" t="n"/>
      <c r="FO272" s="184">
        <f>IF(FK272="","SIN ESTADO",IF(FM272&lt;&gt;"","PAGA",IF(FL272&gt;0,"VENCIDA",IF(FL272&gt;=-5,"POR VENCER","AL DÍA"))))</f>
        <v/>
      </c>
      <c r="FP272" s="185" t="n"/>
      <c r="FQ272" s="119">
        <f>IF(N($H272)&lt;28,"",IF(FK272="","",FK272+31))</f>
        <v/>
      </c>
      <c r="FR272" s="124">
        <f>IF(FQ272="","",TODAY()-FQ272)</f>
        <v/>
      </c>
      <c r="FS272" s="494" t="n"/>
      <c r="FT272" s="184" t="n"/>
      <c r="FU272" s="184">
        <f>IF(FQ272="","SIN ESTADO",IF(FS272&lt;&gt;"","PAGA",IF(FR272&gt;0,"VENCIDA",IF(FR272&gt;=-5,"POR VENCER","AL DÍA"))))</f>
        <v/>
      </c>
      <c r="FV272" s="185" t="n"/>
      <c r="FW272" s="119">
        <f>IF(N($H272)&lt;29,"",IF(FQ272="","",FQ272+31))</f>
        <v/>
      </c>
      <c r="FX272" s="124">
        <f>IF(FW272="","",TODAY()-FW272)</f>
        <v/>
      </c>
      <c r="FY272" s="494" t="n"/>
      <c r="FZ272" s="184" t="n"/>
      <c r="GA272" s="184">
        <f>IF(FW272="","SIN ESTADO",IF(FY272&lt;&gt;"","PAGA",IF(FX272&gt;0,"VENCIDA",IF(FX272&gt;=-5,"POR VENCER","AL DÍA"))))</f>
        <v/>
      </c>
      <c r="GB272" s="185" t="n"/>
      <c r="GC272" s="119">
        <f>IF(N($H272)&lt;30,"",IF(FW272="","",FW272+31))</f>
        <v/>
      </c>
      <c r="GD272" s="124">
        <f>IF(GC272="","",TODAY()-GC272)</f>
        <v/>
      </c>
      <c r="GE272" s="494" t="n"/>
      <c r="GF272" s="184" t="n"/>
      <c r="GG272" s="184">
        <f>IF(GC272="","SIN ESTADO",IF(GE272&lt;&gt;"","PAGA",IF(GD272&gt;0,"VENCIDA",IF(GD272&gt;=-5,"POR VENCER","AL DÍA"))))</f>
        <v/>
      </c>
      <c r="GH272" s="185" t="n"/>
      <c r="GI272" s="119">
        <f>IF(N($H272)&lt;31,"",IF(GC272="","",GC272+31))</f>
        <v/>
      </c>
      <c r="GJ272" s="124">
        <f>IF(GI272="","",TODAY()-GI272)</f>
        <v/>
      </c>
      <c r="GK272" s="494" t="n"/>
      <c r="GL272" s="184" t="n"/>
      <c r="GM272" s="184">
        <f>IF(GI272="","SIN ESTADO",IF(GK272&lt;&gt;"","PAGA",IF(GJ272&gt;0,"VENCIDA",IF(GJ272&gt;=-5,"POR VENCER","AL DÍA"))))</f>
        <v/>
      </c>
      <c r="GN272" s="185" t="n"/>
      <c r="GO272" s="119">
        <f>IF(N($H272)&lt;32,"",IF(GI272="","",GI272+31))</f>
        <v/>
      </c>
      <c r="GP272" s="124">
        <f>IF(GO272="","",TODAY()-GO272)</f>
        <v/>
      </c>
      <c r="GQ272" s="494" t="n"/>
      <c r="GR272" s="184" t="n"/>
      <c r="GS272" s="184">
        <f>IF(GO272="","SIN ESTADO",IF(GQ272&lt;&gt;"","PAGA",IF(GP272&gt;0,"VENCIDA",IF(GP272&gt;=-5,"POR VENCER","AL DÍA"))))</f>
        <v/>
      </c>
      <c r="GT272" s="185" t="n"/>
      <c r="GU272" s="119">
        <f>IF(N($H272)&lt;33,"",IF(GO272="","",GO272+31))</f>
        <v/>
      </c>
      <c r="GV272" s="124">
        <f>IF(GU272="","",TODAY()-GU272)</f>
        <v/>
      </c>
      <c r="GW272" s="494" t="n"/>
      <c r="GX272" s="184" t="n"/>
      <c r="GY272" s="184">
        <f>IF(GU272="","SIN ESTADO",IF(GW272&lt;&gt;"","PAGA",IF(GV272&gt;0,"VENCIDA",IF(GV272&gt;=-5,"POR VENCER","AL DÍA"))))</f>
        <v/>
      </c>
      <c r="GZ272" s="185" t="n"/>
      <c r="HA272" s="119">
        <f>IF(N($H272)&lt;34,"",IF(GU272="","",GU272+31))</f>
        <v/>
      </c>
      <c r="HB272" s="124">
        <f>IF(HA272="","",TODAY()-HA272)</f>
        <v/>
      </c>
      <c r="HC272" s="494" t="n"/>
      <c r="HD272" s="184" t="n"/>
      <c r="HE272" s="184">
        <f>IF(HA272="","SIN ESTADO",IF(HC272&lt;&gt;"","PAGA",IF(HB272&gt;0,"VENCIDA",IF(HB272&gt;=-5,"POR VENCER","AL DÍA"))))</f>
        <v/>
      </c>
      <c r="HF272" s="185" t="n"/>
      <c r="HG272" s="119">
        <f>IF(N($H272)&lt;35,"",IF(HA272="","",HA272+31))</f>
        <v/>
      </c>
      <c r="HH272" s="124">
        <f>IF(HG272="","",TODAY()-HG272)</f>
        <v/>
      </c>
      <c r="HI272" s="494" t="n"/>
      <c r="HJ272" s="184" t="n"/>
      <c r="HK272" s="184">
        <f>IF(HG272="","SIN ESTADO",IF(HI272&lt;&gt;"","PAGA",IF(HH272&gt;0,"VENCIDA",IF(HH272&gt;=-5,"POR VENCER","AL DÍA"))))</f>
        <v/>
      </c>
      <c r="HL272" s="168" t="n"/>
      <c r="HM272" s="119">
        <f>IF(N($H272)&lt;36,"",IF(HG272="","",HG272+31))</f>
        <v/>
      </c>
      <c r="HN272" s="124">
        <f>IF(HM272="","",TODAY()-HM272)</f>
        <v/>
      </c>
      <c r="HO272" s="494" t="n"/>
      <c r="HP272" s="184" t="n"/>
      <c r="HQ272" s="184">
        <f>IF(HM272="","SIN ESTADO",IF(HO272&lt;&gt;"","PAGA",IF(HN272&gt;0,"VENCIDA",IF(HN272&gt;=-5,"POR VENCER","AL DÍA"))))</f>
        <v/>
      </c>
      <c r="HR272" s="168" t="n"/>
      <c r="HS272" s="169">
        <f>N272+T272+Z272+AF272+AL272+AR272+AX272+BD272+BJ272+BP272+BV272+CB272+CH272+CN272+CT272+CZ272+DF272+DL272+DR272+DX272+ED272+EJ272+EP272+EV272+FB272+FH272+FN272+FT272+FZ272+GF272+GL272+GR272+GX272+HD272+HJ272+HP272</f>
        <v/>
      </c>
      <c r="HU272" s="170">
        <f>IFERROR(N($J272),0)</f>
        <v/>
      </c>
      <c r="HW272" s="170">
        <f>SUMPRODUCT((MOD(COLUMN($M272:$HR272)-COLUMN($M272),6)=0)*ISNUMBER($M272:$HR272)*($M272:$HR272&gt;=RESUMEN!$C$26)*($M272:$HR272&lt;=RESUMEN!$C$27)*IFERROR(N($N272:$HS272),0))</f>
        <v/>
      </c>
      <c r="HX272" s="170">
        <f>SUMPRODUCT((MOD(COLUMN($M272:$HR272)-COLUMN($M272),6)=0)*ISNUMBER($M272:$HR272)*($M272:$HR272&gt;=RESUMEN!$C$26)*($M272:$HR272&lt;=RESUMEN!$C$27))</f>
        <v/>
      </c>
    </row>
    <row r="273" ht="15.75" customHeight="1" s="506">
      <c r="B273" s="113">
        <f>VENTAS!A272</f>
        <v/>
      </c>
      <c r="C273" s="236">
        <f>VENTAS!B272</f>
        <v/>
      </c>
      <c r="D273" s="53">
        <f>VENTAS!C272</f>
        <v/>
      </c>
      <c r="E273" s="114">
        <f>VENTAS!D272</f>
        <v/>
      </c>
      <c r="F273" s="114">
        <f>VENTAS!J272</f>
        <v/>
      </c>
      <c r="G273" s="494">
        <f>VENTAS!F272</f>
        <v/>
      </c>
      <c r="H273" s="479">
        <f>VENTAS!K272</f>
        <v/>
      </c>
      <c r="I273" s="479">
        <f>VENTAS!M272</f>
        <v/>
      </c>
      <c r="J273" s="184">
        <f>VENTAS!L272</f>
        <v/>
      </c>
      <c r="K273" s="119">
        <f>IF(N($H273)&lt;1,"",$G273+31)</f>
        <v/>
      </c>
      <c r="L273" s="124">
        <f>IF(K273="","",TODAY()-K273)</f>
        <v/>
      </c>
      <c r="M273" s="494" t="n">
        <v>46181</v>
      </c>
      <c r="N273" s="374" t="n">
        <v>800000</v>
      </c>
      <c r="O273" s="184">
        <f>IF(K273="","SIN ESTADO",IF(M273&lt;&gt;"","PAGA",IF(L273&gt;0,"VENCIDA",IF(L273&gt;=-5,"POR VENCER","AL DÍA"))))</f>
        <v/>
      </c>
      <c r="P273" s="185" t="inlineStr">
        <is>
          <t>TRANSFERENCIA</t>
        </is>
      </c>
      <c r="Q273" s="119">
        <f>IF(N($H273)&lt;2,"",IF(K273="","",K273+31))</f>
        <v/>
      </c>
      <c r="R273" s="124">
        <f>IF(Q273="","",TODAY()-Q273)</f>
        <v/>
      </c>
      <c r="S273" s="494" t="n">
        <v>46211</v>
      </c>
      <c r="T273" s="184" t="n">
        <v>800000</v>
      </c>
      <c r="U273" s="184">
        <f>IF(Q273="","SIN ESTADO",IF(S273&lt;&gt;"","PAGA",IF(R273&gt;0,"VENCIDA",IF(R273&gt;=-5,"POR VENCER","AL DÍA"))))</f>
        <v/>
      </c>
      <c r="V273" s="185" t="inlineStr">
        <is>
          <t>TRANSFERENCIA</t>
        </is>
      </c>
      <c r="W273" s="119">
        <f>IF(N($H273)&lt;3,"",IF(Q273="","",Q273+31))</f>
        <v/>
      </c>
      <c r="X273" s="124">
        <f>IF(W273="","",TODAY()-W273)</f>
        <v/>
      </c>
      <c r="Y273" s="494" t="n">
        <v>46242</v>
      </c>
      <c r="Z273" s="184" t="n">
        <v>800000</v>
      </c>
      <c r="AA273" s="184">
        <f>IF(W273="","SIN ESTADO",IF(Y273&lt;&gt;"","PAGA",IF(X273&gt;0,"VENCIDA",IF(X273&gt;=-5,"POR VENCER","AL DÍA"))))</f>
        <v/>
      </c>
      <c r="AB273" s="185" t="inlineStr">
        <is>
          <t>TRANSFERENCIA</t>
        </is>
      </c>
      <c r="AC273" s="119">
        <f>IF(N($H273)&lt;4,"",IF(W273="","",W273+31))</f>
        <v/>
      </c>
      <c r="AD273" s="124">
        <f>IF(AC273="","",TODAY()-AC273)</f>
        <v/>
      </c>
      <c r="AE273" s="494" t="n">
        <v>46243</v>
      </c>
      <c r="AF273" s="184" t="n">
        <v>800000</v>
      </c>
      <c r="AG273" s="184">
        <f>IF(AC273="","SIN ESTADO",IF(AE273&lt;&gt;"","PAGA",IF(AD273&gt;0,"VENCIDA",IF(AD273&gt;=-5,"POR VENCER","AL DÍA"))))</f>
        <v/>
      </c>
      <c r="AH273" s="185" t="inlineStr">
        <is>
          <t>TRANSFERENCIA</t>
        </is>
      </c>
      <c r="AI273" s="119">
        <f>IF(N($H273)&lt;5,"",IF(AC273="","",AC273+31))</f>
        <v/>
      </c>
      <c r="AJ273" s="124">
        <f>IF(AI273="","",TODAY()-AI273)</f>
        <v/>
      </c>
      <c r="AK273" s="494" t="n"/>
      <c r="AL273" s="184" t="n"/>
      <c r="AM273" s="184">
        <f>IF(AI273="","SIN ESTADO",IF(AK273&lt;&gt;"","PAGA",IF(AJ273&gt;0,"VENCIDA",IF(AJ273&gt;=-5,"POR VENCER","AL DÍA"))))</f>
        <v/>
      </c>
      <c r="AN273" s="185" t="n"/>
      <c r="AO273" s="119">
        <f>IF(N($H273)&lt;6,"",IF(AI273="","",AI273+31))</f>
        <v/>
      </c>
      <c r="AP273" s="124">
        <f>IF(AO273="","",TODAY()-AO273)</f>
        <v/>
      </c>
      <c r="AQ273" s="270" t="n"/>
      <c r="AR273" s="184" t="n"/>
      <c r="AS273" s="184">
        <f>IF(AO273="","SIN ESTADO",IF(AQ273&lt;&gt;"","PAGA",IF(AP273&gt;0,"VENCIDA",IF(AP273&gt;=-5,"POR VENCER","AL DÍA"))))</f>
        <v/>
      </c>
      <c r="AT273" s="185" t="n"/>
      <c r="AU273" s="119">
        <f>IF(N($H273)&lt;7,"",IF(AO273="","",AO273+31))</f>
        <v/>
      </c>
      <c r="AV273" s="124">
        <f>IF(AU273="","",TODAY()-AU273)</f>
        <v/>
      </c>
      <c r="AW273" s="494" t="n"/>
      <c r="AX273" s="184" t="n"/>
      <c r="AY273" s="184">
        <f>IF(AU273="","SIN ESTADO",IF(AW273&lt;&gt;"","PAGA",IF(AV273&gt;0,"VENCIDA",IF(AV273&gt;=-5,"POR VENCER","AL DÍA"))))</f>
        <v/>
      </c>
      <c r="AZ273" s="185" t="n"/>
      <c r="BA273" s="119">
        <f>IF(N($H273)&lt;8,"",IF(AU273="","",AU273+31))</f>
        <v/>
      </c>
      <c r="BB273" s="124">
        <f>IF(BA273="","",TODAY()-BA273)</f>
        <v/>
      </c>
      <c r="BC273" s="494" t="n"/>
      <c r="BD273" s="184" t="n"/>
      <c r="BE273" s="184">
        <f>IF(BA273="","SIN ESTADO",IF(BC273&lt;&gt;"","PAGA",IF(BB273&gt;0,"VENCIDA",IF(BB273&gt;=-5,"POR VENCER","AL DÍA"))))</f>
        <v/>
      </c>
      <c r="BF273" s="185" t="n"/>
      <c r="BG273" s="119">
        <f>IF(N($H273)&lt;9,"",IF(BA273="","",BA273+31))</f>
        <v/>
      </c>
      <c r="BH273" s="124">
        <f>IF(BG273="","",TODAY()-BG273)</f>
        <v/>
      </c>
      <c r="BI273" s="494" t="n"/>
      <c r="BJ273" s="184" t="n"/>
      <c r="BK273" s="184">
        <f>IF(BG273="","SIN ESTADO",IF(BI273&lt;&gt;"","PAGA",IF(BH273&gt;0,"VENCIDA",IF(BH273&gt;=-5,"POR VENCER","AL DÍA"))))</f>
        <v/>
      </c>
      <c r="BL273" s="185" t="n"/>
      <c r="BM273" s="119">
        <f>IF(N($H273)&lt;10,"",IF(BG273="","",BG273+31))</f>
        <v/>
      </c>
      <c r="BN273" s="124">
        <f>IF(BM273="","",TODAY()-BM273)</f>
        <v/>
      </c>
      <c r="BO273" s="494" t="n"/>
      <c r="BP273" s="184" t="n"/>
      <c r="BQ273" s="184">
        <f>IF(BM273="","SIN ESTADO",IF(BO273&lt;&gt;"","PAGA",IF(BN273&gt;0,"VENCIDA",IF(BN273&gt;=-5,"POR VENCER","AL DÍA"))))</f>
        <v/>
      </c>
      <c r="BR273" s="185" t="n"/>
      <c r="BS273" s="119">
        <f>IF(N($H273)&lt;11,"",IF(BM273="","",BM273+31))</f>
        <v/>
      </c>
      <c r="BT273" s="124">
        <f>IF(BS273="","",TODAY()-BS273)</f>
        <v/>
      </c>
      <c r="BU273" s="494" t="n"/>
      <c r="BV273" s="184" t="n"/>
      <c r="BW273" s="184">
        <f>IF(BS273="","SIN ESTADO",IF(BU273&lt;&gt;"","PAGA",IF(BT273&gt;0,"VENCIDA",IF(BT273&gt;=-5,"POR VENCER","AL DÍA"))))</f>
        <v/>
      </c>
      <c r="BX273" s="185" t="n"/>
      <c r="BY273" s="119">
        <f>IF(N($H273)&lt;12,"",IF(BS273="","",BS273+31))</f>
        <v/>
      </c>
      <c r="BZ273" s="124">
        <f>IF(BY273="","",TODAY()-BY273)</f>
        <v/>
      </c>
      <c r="CA273" s="494" t="n"/>
      <c r="CB273" s="184" t="n"/>
      <c r="CC273" s="184">
        <f>IF(BY273="","SIN ESTADO",IF(CA273&lt;&gt;"","PAGA",IF(BZ273&gt;0,"VENCIDA",IF(BZ273&gt;=-5,"POR VENCER","AL DÍA"))))</f>
        <v/>
      </c>
      <c r="CD273" s="185" t="n"/>
      <c r="CE273" s="119">
        <f>IF(N($H273)&lt;13,"",IF(BY273="","",BY273+31))</f>
        <v/>
      </c>
      <c r="CF273" s="124">
        <f>IF(CE273="","",TODAY()-CE273)</f>
        <v/>
      </c>
      <c r="CG273" s="494" t="n"/>
      <c r="CH273" s="184" t="n"/>
      <c r="CI273" s="184">
        <f>IF(CE273="","SIN ESTADO",IF(CG273&lt;&gt;"","PAGA",IF(CF273&gt;0,"VENCIDA",IF(CF273&gt;=-5,"POR VENCER","AL DÍA"))))</f>
        <v/>
      </c>
      <c r="CJ273" s="185" t="n"/>
      <c r="CK273" s="119">
        <f>IF(N($H273)&lt;14,"",IF(CE273="","",CE273+31))</f>
        <v/>
      </c>
      <c r="CL273" s="124">
        <f>IF(CK273="","",TODAY()-CK273)</f>
        <v/>
      </c>
      <c r="CM273" s="494" t="n"/>
      <c r="CN273" s="184" t="n"/>
      <c r="CO273" s="184">
        <f>IF(CK273="","SIN ESTADO",IF(CM273&lt;&gt;"","PAGA",IF(CL273&gt;0,"VENCIDA",IF(CL273&gt;=-5,"POR VENCER","AL DÍA"))))</f>
        <v/>
      </c>
      <c r="CP273" s="185" t="n"/>
      <c r="CQ273" s="119">
        <f>IF(N($H273)&lt;15,"",IF(CK273="","",CK273+31))</f>
        <v/>
      </c>
      <c r="CR273" s="124">
        <f>IF(CQ273="","",TODAY()-CQ273)</f>
        <v/>
      </c>
      <c r="CS273" s="494" t="n"/>
      <c r="CT273" s="184" t="n"/>
      <c r="CU273" s="184">
        <f>IF(CQ273="","SIN ESTADO",IF(CS273&lt;&gt;"","PAGA",IF(CR273&gt;0,"VENCIDA",IF(CR273&gt;=-5,"POR VENCER","AL DÍA"))))</f>
        <v/>
      </c>
      <c r="CV273" s="185" t="n"/>
      <c r="CW273" s="119">
        <f>IF(N($H273)&lt;16,"",IF(CQ273="","",CQ273+31))</f>
        <v/>
      </c>
      <c r="CX273" s="124">
        <f>IF(CW273="","",TODAY()-CW273)</f>
        <v/>
      </c>
      <c r="CY273" s="494" t="n"/>
      <c r="CZ273" s="184" t="n"/>
      <c r="DA273" s="184">
        <f>IF(CW273="","SIN ESTADO",IF(CY273&lt;&gt;"","PAGA",IF(CX273&gt;0,"VENCIDA",IF(CX273&gt;=-5,"POR VENCER","AL DÍA"))))</f>
        <v/>
      </c>
      <c r="DB273" s="185" t="n"/>
      <c r="DC273" s="119">
        <f>IF(N($H273)&lt;17,"",IF(CW273="","",CW273+31))</f>
        <v/>
      </c>
      <c r="DD273" s="124">
        <f>IF(DC273="","",TODAY()-DC273)</f>
        <v/>
      </c>
      <c r="DE273" s="494" t="n"/>
      <c r="DF273" s="184" t="n"/>
      <c r="DG273" s="184">
        <f>IF(DC273="","SIN ESTADO",IF(DE273&lt;&gt;"","PAGA",IF(DD273&gt;0,"VENCIDA",IF(DD273&gt;=-5,"POR VENCER","AL DÍA"))))</f>
        <v/>
      </c>
      <c r="DH273" s="185" t="n"/>
      <c r="DI273" s="119">
        <f>IF(N($H273)&lt;18,"",IF(DC273="","",DC273+31))</f>
        <v/>
      </c>
      <c r="DJ273" s="124">
        <f>IF(DI273="","",TODAY()-DI273)</f>
        <v/>
      </c>
      <c r="DK273" s="494" t="n"/>
      <c r="DL273" s="184" t="n"/>
      <c r="DM273" s="184">
        <f>IF(DI273="","SIN ESTADO",IF(DK273&lt;&gt;"","PAGA",IF(DJ273&gt;0,"VENCIDA",IF(DJ273&gt;=-5,"POR VENCER","AL DÍA"))))</f>
        <v/>
      </c>
      <c r="DN273" s="185" t="n"/>
      <c r="DO273" s="119">
        <f>IF(N($H273)&lt;19,"",IF(DI273="","",DI273+31))</f>
        <v/>
      </c>
      <c r="DP273" s="124">
        <f>IF(DO273="","",TODAY()-DO273)</f>
        <v/>
      </c>
      <c r="DQ273" s="494" t="n"/>
      <c r="DR273" s="184" t="n"/>
      <c r="DS273" s="184">
        <f>IF(DO273="","SIN ESTADO",IF(DQ273&lt;&gt;"","PAGA",IF(DP273&gt;0,"VENCIDA",IF(DP273&gt;=-5,"POR VENCER","AL DÍA"))))</f>
        <v/>
      </c>
      <c r="DT273" s="185" t="n"/>
      <c r="DU273" s="119">
        <f>IF(N($H273)&lt;20,"",IF(DO273="","",DO273+31))</f>
        <v/>
      </c>
      <c r="DV273" s="124">
        <f>IF(DU273="","",TODAY()-DU273)</f>
        <v/>
      </c>
      <c r="DW273" s="494" t="n"/>
      <c r="DX273" s="184" t="n"/>
      <c r="DY273" s="184">
        <f>IF(DU273="","SIN ESTADO",IF(DW273&lt;&gt;"","PAGA",IF(DV273&gt;0,"VENCIDA",IF(DV273&gt;=-5,"POR VENCER","AL DÍA"))))</f>
        <v/>
      </c>
      <c r="DZ273" s="185" t="n"/>
      <c r="EA273" s="119">
        <f>IF(N($H273)&lt;21,"",IF(DU273="","",DU273+31))</f>
        <v/>
      </c>
      <c r="EB273" s="124">
        <f>IF(EA273="","",TODAY()-EA273)</f>
        <v/>
      </c>
      <c r="EC273" s="494" t="n"/>
      <c r="ED273" s="184" t="n"/>
      <c r="EE273" s="184">
        <f>IF(EA273="","SIN ESTADO",IF(EC273&lt;&gt;"","PAGA",IF(EB273&gt;0,"VENCIDA",IF(EB273&gt;=-5,"POR VENCER","AL DÍA"))))</f>
        <v/>
      </c>
      <c r="EF273" s="185" t="n"/>
      <c r="EG273" s="119">
        <f>IF(N($H273)&lt;22,"",IF(EA273="","",EA273+31))</f>
        <v/>
      </c>
      <c r="EH273" s="124">
        <f>IF(EG273="","",TODAY()-EG273)</f>
        <v/>
      </c>
      <c r="EI273" s="494" t="n"/>
      <c r="EJ273" s="184" t="n"/>
      <c r="EK273" s="184">
        <f>IF(EG273="","SIN ESTADO",IF(EI273&lt;&gt;"","PAGA",IF(EH273&gt;0,"VENCIDA",IF(EH273&gt;=-5,"POR VENCER","AL DÍA"))))</f>
        <v/>
      </c>
      <c r="EL273" s="185" t="n"/>
      <c r="EM273" s="119">
        <f>IF(N($H273)&lt;23,"",IF(EG273="","",EG273+31))</f>
        <v/>
      </c>
      <c r="EN273" s="124">
        <f>IF(EM273="","",TODAY()-EM273)</f>
        <v/>
      </c>
      <c r="EO273" s="494" t="n"/>
      <c r="EP273" s="184" t="n"/>
      <c r="EQ273" s="184">
        <f>IF(EM273="","SIN ESTADO",IF(EO273&lt;&gt;"","PAGA",IF(EN273&gt;0,"VENCIDA",IF(EN273&gt;=-5,"POR VENCER","AL DÍA"))))</f>
        <v/>
      </c>
      <c r="ER273" s="185" t="n"/>
      <c r="ES273" s="119">
        <f>IF(N($H273)&lt;24,"",IF(EM273="","",EM273+31))</f>
        <v/>
      </c>
      <c r="ET273" s="124">
        <f>IF(ES273="","",TODAY()-ES273)</f>
        <v/>
      </c>
      <c r="EU273" s="494" t="n"/>
      <c r="EV273" s="184" t="n"/>
      <c r="EW273" s="184">
        <f>IF(ES273="","SIN ESTADO",IF(EU273&lt;&gt;"","PAGA",IF(ET273&gt;0,"VENCIDA",IF(ET273&gt;=-5,"POR VENCER","AL DÍA"))))</f>
        <v/>
      </c>
      <c r="EX273" s="185" t="n"/>
      <c r="EY273" s="119">
        <f>IF(N($H273)&lt;25,"",IF(ES273="","",ES273+31))</f>
        <v/>
      </c>
      <c r="EZ273" s="124">
        <f>IF(EY273="","",TODAY()-EY273)</f>
        <v/>
      </c>
      <c r="FA273" s="494" t="n"/>
      <c r="FB273" s="184" t="n"/>
      <c r="FC273" s="184">
        <f>IF(EY273="","SIN ESTADO",IF(FA273&lt;&gt;"","PAGA",IF(EZ273&gt;0,"VENCIDA",IF(EZ273&gt;=-5,"POR VENCER","AL DÍA"))))</f>
        <v/>
      </c>
      <c r="FD273" s="185" t="n"/>
      <c r="FE273" s="119">
        <f>IF(N($H273)&lt;26,"",IF(EY273="","",EY273+31))</f>
        <v/>
      </c>
      <c r="FF273" s="124">
        <f>IF(FE273="","",TODAY()-FE273)</f>
        <v/>
      </c>
      <c r="FG273" s="494" t="n"/>
      <c r="FH273" s="184" t="n"/>
      <c r="FI273" s="184">
        <f>IF(FE273="","SIN ESTADO",IF(FG273&lt;&gt;"","PAGA",IF(FF273&gt;0,"VENCIDA",IF(FF273&gt;=-5,"POR VENCER","AL DÍA"))))</f>
        <v/>
      </c>
      <c r="FJ273" s="185" t="n"/>
      <c r="FK273" s="119">
        <f>IF(N($H273)&lt;27,"",IF(FE273="","",FE273+31))</f>
        <v/>
      </c>
      <c r="FL273" s="124">
        <f>IF(FK273="","",TODAY()-FK273)</f>
        <v/>
      </c>
      <c r="FM273" s="494" t="n"/>
      <c r="FN273" s="184" t="n"/>
      <c r="FO273" s="184">
        <f>IF(FK273="","SIN ESTADO",IF(FM273&lt;&gt;"","PAGA",IF(FL273&gt;0,"VENCIDA",IF(FL273&gt;=-5,"POR VENCER","AL DÍA"))))</f>
        <v/>
      </c>
      <c r="FP273" s="185" t="n"/>
      <c r="FQ273" s="119">
        <f>IF(N($H273)&lt;28,"",IF(FK273="","",FK273+31))</f>
        <v/>
      </c>
      <c r="FR273" s="124">
        <f>IF(FQ273="","",TODAY()-FQ273)</f>
        <v/>
      </c>
      <c r="FS273" s="494" t="n"/>
      <c r="FT273" s="184" t="n"/>
      <c r="FU273" s="184">
        <f>IF(FQ273="","SIN ESTADO",IF(FS273&lt;&gt;"","PAGA",IF(FR273&gt;0,"VENCIDA",IF(FR273&gt;=-5,"POR VENCER","AL DÍA"))))</f>
        <v/>
      </c>
      <c r="FV273" s="185" t="n"/>
      <c r="FW273" s="119">
        <f>IF(N($H273)&lt;29,"",IF(FQ273="","",FQ273+31))</f>
        <v/>
      </c>
      <c r="FX273" s="124">
        <f>IF(FW273="","",TODAY()-FW273)</f>
        <v/>
      </c>
      <c r="FY273" s="494" t="n"/>
      <c r="FZ273" s="184" t="n"/>
      <c r="GA273" s="184">
        <f>IF(FW273="","SIN ESTADO",IF(FY273&lt;&gt;"","PAGA",IF(FX273&gt;0,"VENCIDA",IF(FX273&gt;=-5,"POR VENCER","AL DÍA"))))</f>
        <v/>
      </c>
      <c r="GB273" s="185" t="n"/>
      <c r="GC273" s="119">
        <f>IF(N($H273)&lt;30,"",IF(FW273="","",FW273+31))</f>
        <v/>
      </c>
      <c r="GD273" s="124">
        <f>IF(GC273="","",TODAY()-GC273)</f>
        <v/>
      </c>
      <c r="GE273" s="494" t="n"/>
      <c r="GF273" s="184" t="n"/>
      <c r="GG273" s="184">
        <f>IF(GC273="","SIN ESTADO",IF(GE273&lt;&gt;"","PAGA",IF(GD273&gt;0,"VENCIDA",IF(GD273&gt;=-5,"POR VENCER","AL DÍA"))))</f>
        <v/>
      </c>
      <c r="GH273" s="185" t="n"/>
      <c r="GI273" s="119">
        <f>IF(N($H273)&lt;31,"",IF(GC273="","",GC273+31))</f>
        <v/>
      </c>
      <c r="GJ273" s="124">
        <f>IF(GI273="","",TODAY()-GI273)</f>
        <v/>
      </c>
      <c r="GK273" s="494" t="n"/>
      <c r="GL273" s="184" t="n"/>
      <c r="GM273" s="184">
        <f>IF(GI273="","SIN ESTADO",IF(GK273&lt;&gt;"","PAGA",IF(GJ273&gt;0,"VENCIDA",IF(GJ273&gt;=-5,"POR VENCER","AL DÍA"))))</f>
        <v/>
      </c>
      <c r="GN273" s="185" t="n"/>
      <c r="GO273" s="119">
        <f>IF(N($H273)&lt;32,"",IF(GI273="","",GI273+31))</f>
        <v/>
      </c>
      <c r="GP273" s="124">
        <f>IF(GO273="","",TODAY()-GO273)</f>
        <v/>
      </c>
      <c r="GQ273" s="494" t="n"/>
      <c r="GR273" s="184" t="n"/>
      <c r="GS273" s="184">
        <f>IF(GO273="","SIN ESTADO",IF(GQ273&lt;&gt;"","PAGA",IF(GP273&gt;0,"VENCIDA",IF(GP273&gt;=-5,"POR VENCER","AL DÍA"))))</f>
        <v/>
      </c>
      <c r="GT273" s="185" t="n"/>
      <c r="GU273" s="119">
        <f>IF(N($H273)&lt;33,"",IF(GO273="","",GO273+31))</f>
        <v/>
      </c>
      <c r="GV273" s="124">
        <f>IF(GU273="","",TODAY()-GU273)</f>
        <v/>
      </c>
      <c r="GW273" s="494" t="n"/>
      <c r="GX273" s="184" t="n"/>
      <c r="GY273" s="184">
        <f>IF(GU273="","SIN ESTADO",IF(GW273&lt;&gt;"","PAGA",IF(GV273&gt;0,"VENCIDA",IF(GV273&gt;=-5,"POR VENCER","AL DÍA"))))</f>
        <v/>
      </c>
      <c r="GZ273" s="185" t="n"/>
      <c r="HA273" s="119">
        <f>IF(N($H273)&lt;34,"",IF(GU273="","",GU273+31))</f>
        <v/>
      </c>
      <c r="HB273" s="124">
        <f>IF(HA273="","",TODAY()-HA273)</f>
        <v/>
      </c>
      <c r="HC273" s="494" t="n"/>
      <c r="HD273" s="184" t="n"/>
      <c r="HE273" s="184">
        <f>IF(HA273="","SIN ESTADO",IF(HC273&lt;&gt;"","PAGA",IF(HB273&gt;0,"VENCIDA",IF(HB273&gt;=-5,"POR VENCER","AL DÍA"))))</f>
        <v/>
      </c>
      <c r="HF273" s="185" t="n"/>
      <c r="HG273" s="119">
        <f>IF(N($H273)&lt;35,"",IF(HA273="","",HA273+31))</f>
        <v/>
      </c>
      <c r="HH273" s="124">
        <f>IF(HG273="","",TODAY()-HG273)</f>
        <v/>
      </c>
      <c r="HI273" s="494" t="n"/>
      <c r="HJ273" s="184" t="n"/>
      <c r="HK273" s="184">
        <f>IF(HG273="","SIN ESTADO",IF(HI273&lt;&gt;"","PAGA",IF(HH273&gt;0,"VENCIDA",IF(HH273&gt;=-5,"POR VENCER","AL DÍA"))))</f>
        <v/>
      </c>
      <c r="HL273" s="168" t="n"/>
      <c r="HM273" s="119">
        <f>IF(N($H273)&lt;36,"",IF(HG273="","",HG273+31))</f>
        <v/>
      </c>
      <c r="HN273" s="124">
        <f>IF(HM273="","",TODAY()-HM273)</f>
        <v/>
      </c>
      <c r="HO273" s="494" t="n"/>
      <c r="HP273" s="184" t="n"/>
      <c r="HQ273" s="184">
        <f>IF(HM273="","SIN ESTADO",IF(HO273&lt;&gt;"","PAGA",IF(HN273&gt;0,"VENCIDA",IF(HN273&gt;=-5,"POR VENCER","AL DÍA"))))</f>
        <v/>
      </c>
      <c r="HR273" s="168" t="n"/>
      <c r="HS273" s="169">
        <f>N273+T273+Z273+AF273+AL273+AR273+AX273+BD273+BJ273+BP273+BV273+CB273+CH273+CN273+CT273+CZ273+DF273+DL273+DR273+DX273+ED273+EJ273+EP273+EV273+FB273+FH273+FN273+FT273+FZ273+GF273+GL273+GR273+GX273+HD273+HJ273+HP273</f>
        <v/>
      </c>
      <c r="HU273" s="170">
        <f>IFERROR(N($J273),0)</f>
        <v/>
      </c>
      <c r="HW273" s="170">
        <f>SUMPRODUCT((MOD(COLUMN($M273:$HR273)-COLUMN($M273),6)=0)*ISNUMBER($M273:$HR273)*($M273:$HR273&gt;=RESUMEN!$C$26)*($M273:$HR273&lt;=RESUMEN!$C$27)*IFERROR(N($N273:$HS273),0))</f>
        <v/>
      </c>
      <c r="HX273" s="170">
        <f>SUMPRODUCT((MOD(COLUMN($M273:$HR273)-COLUMN($M273),6)=0)*ISNUMBER($M273:$HR273)*($M273:$HR273&gt;=RESUMEN!$C$26)*($M273:$HR273&lt;=RESUMEN!$C$27))</f>
        <v/>
      </c>
    </row>
    <row r="274" ht="15.75" customHeight="1" s="506">
      <c r="B274" s="113">
        <f>VENTAS!A273</f>
        <v/>
      </c>
      <c r="C274" s="236">
        <f>VENTAS!B273</f>
        <v/>
      </c>
      <c r="D274" s="53">
        <f>VENTAS!C273</f>
        <v/>
      </c>
      <c r="E274" s="114">
        <f>VENTAS!D273</f>
        <v/>
      </c>
      <c r="F274" s="114">
        <f>VENTAS!J273</f>
        <v/>
      </c>
      <c r="G274" s="494">
        <f>VENTAS!F273</f>
        <v/>
      </c>
      <c r="H274" s="479">
        <f>VENTAS!K273</f>
        <v/>
      </c>
      <c r="I274" s="479">
        <f>VENTAS!M273</f>
        <v/>
      </c>
      <c r="J274" s="184">
        <f>VENTAS!L273</f>
        <v/>
      </c>
      <c r="K274" s="119">
        <f>IF(N($H274)&lt;1,"",$G274+31)</f>
        <v/>
      </c>
      <c r="L274" s="124">
        <f>IF(K274="","",TODAY()-K274)</f>
        <v/>
      </c>
      <c r="M274" s="494" t="n">
        <v>46088</v>
      </c>
      <c r="N274" s="374" t="n">
        <v>833000</v>
      </c>
      <c r="O274" s="184">
        <f>IF(K274="","SIN ESTADO",IF(M274&lt;&gt;"","PAGA",IF(L274&gt;0,"VENCIDA",IF(L274&gt;=-5,"POR VENCER","AL DÍA"))))</f>
        <v/>
      </c>
      <c r="P274" s="185" t="inlineStr">
        <is>
          <t>TRANSFERENCIA</t>
        </is>
      </c>
      <c r="Q274" s="119">
        <f>IF(N($H274)&lt;2,"",IF(K274="","",K274+31))</f>
        <v/>
      </c>
      <c r="R274" s="124">
        <f>IF(Q274="","",TODAY()-Q274)</f>
        <v/>
      </c>
      <c r="S274" s="494" t="n">
        <v>46118</v>
      </c>
      <c r="T274" s="184" t="n">
        <v>833000</v>
      </c>
      <c r="U274" s="184">
        <f>IF(Q274="","SIN ESTADO",IF(S274&lt;&gt;"","PAGA",IF(R274&gt;0,"VENCIDA",IF(R274&gt;=-5,"POR VENCER","AL DÍA"))))</f>
        <v/>
      </c>
      <c r="V274" s="185" t="inlineStr">
        <is>
          <t>TRANSFERENCIA</t>
        </is>
      </c>
      <c r="W274" s="119">
        <f>IF(N($H274)&lt;3,"",IF(Q274="","",Q274+31))</f>
        <v/>
      </c>
      <c r="X274" s="124">
        <f>IF(W274="","",TODAY()-W274)</f>
        <v/>
      </c>
      <c r="Y274" s="494" t="n">
        <v>46194</v>
      </c>
      <c r="Z274" s="184" t="n">
        <v>3115700</v>
      </c>
      <c r="AA274" s="184">
        <f>IF(W274="","SIN ESTADO",IF(Y274&lt;&gt;"","PAGA",IF(X274&gt;0,"VENCIDA",IF(X274&gt;=-5,"POR VENCER","AL DÍA"))))</f>
        <v/>
      </c>
      <c r="AB274" s="185" t="inlineStr">
        <is>
          <t>TRANSFERENCIA</t>
        </is>
      </c>
      <c r="AC274" s="119">
        <f>IF(N($H274)&lt;4,"",IF(W274="","",W274+31))</f>
        <v/>
      </c>
      <c r="AD274" s="124">
        <f>IF(AC274="","",TODAY()-AC274)</f>
        <v/>
      </c>
      <c r="AE274" s="494" t="n"/>
      <c r="AF274" s="184" t="n"/>
      <c r="AG274" s="184">
        <f>IF(AC274="","SIN ESTADO",IF(AE274&lt;&gt;"","PAGA",IF(AD274&gt;0,"VENCIDA",IF(AD274&gt;=-5,"POR VENCER","AL DÍA"))))</f>
        <v/>
      </c>
      <c r="AH274" s="185" t="n"/>
      <c r="AI274" s="119">
        <f>IF(N($H274)&lt;5,"",IF(AC274="","",AC274+31))</f>
        <v/>
      </c>
      <c r="AJ274" s="124">
        <f>IF(AI274="","",TODAY()-AI274)</f>
        <v/>
      </c>
      <c r="AK274" s="494" t="n"/>
      <c r="AL274" s="184" t="n"/>
      <c r="AM274" s="184">
        <f>IF(AI274="","SIN ESTADO",IF(AK274&lt;&gt;"","PAGA",IF(AJ274&gt;0,"VENCIDA",IF(AJ274&gt;=-5,"POR VENCER","AL DÍA"))))</f>
        <v/>
      </c>
      <c r="AN274" s="185" t="n"/>
      <c r="AO274" s="119">
        <f>IF(N($H274)&lt;6,"",IF(AI274="","",AI274+31))</f>
        <v/>
      </c>
      <c r="AP274" s="124">
        <f>IF(AO274="","",TODAY()-AO274)</f>
        <v/>
      </c>
      <c r="AQ274" s="270" t="n"/>
      <c r="AR274" s="184" t="n"/>
      <c r="AS274" s="184">
        <f>IF(AO274="","SIN ESTADO",IF(AQ274&lt;&gt;"","PAGA",IF(AP274&gt;0,"VENCIDA",IF(AP274&gt;=-5,"POR VENCER","AL DÍA"))))</f>
        <v/>
      </c>
      <c r="AT274" s="185" t="n"/>
      <c r="AU274" s="119">
        <f>IF(N($H274)&lt;7,"",IF(AO274="","",AO274+31))</f>
        <v/>
      </c>
      <c r="AV274" s="124">
        <f>IF(AU274="","",TODAY()-AU274)</f>
        <v/>
      </c>
      <c r="AW274" s="494" t="n"/>
      <c r="AX274" s="184" t="n"/>
      <c r="AY274" s="184">
        <f>IF(AU274="","SIN ESTADO",IF(AW274&lt;&gt;"","PAGA",IF(AV274&gt;0,"VENCIDA",IF(AV274&gt;=-5,"POR VENCER","AL DÍA"))))</f>
        <v/>
      </c>
      <c r="AZ274" s="185" t="n"/>
      <c r="BA274" s="119">
        <f>IF(N($H274)&lt;8,"",IF(AU274="","",AU274+31))</f>
        <v/>
      </c>
      <c r="BB274" s="124">
        <f>IF(BA274="","",TODAY()-BA274)</f>
        <v/>
      </c>
      <c r="BC274" s="494" t="n"/>
      <c r="BD274" s="184" t="n"/>
      <c r="BE274" s="184">
        <f>IF(BA274="","SIN ESTADO",IF(BC274&lt;&gt;"","PAGA",IF(BB274&gt;0,"VENCIDA",IF(BB274&gt;=-5,"POR VENCER","AL DÍA"))))</f>
        <v/>
      </c>
      <c r="BF274" s="185" t="n"/>
      <c r="BG274" s="119">
        <f>IF(N($H274)&lt;9,"",IF(BA274="","",BA274+31))</f>
        <v/>
      </c>
      <c r="BH274" s="124">
        <f>IF(BG274="","",TODAY()-BG274)</f>
        <v/>
      </c>
      <c r="BI274" s="494" t="n"/>
      <c r="BJ274" s="184" t="n"/>
      <c r="BK274" s="184">
        <f>IF(BG274="","SIN ESTADO",IF(BI274&lt;&gt;"","PAGA",IF(BH274&gt;0,"VENCIDA",IF(BH274&gt;=-5,"POR VENCER","AL DÍA"))))</f>
        <v/>
      </c>
      <c r="BL274" s="185" t="n"/>
      <c r="BM274" s="119">
        <f>IF(N($H274)&lt;10,"",IF(BG274="","",BG274+31))</f>
        <v/>
      </c>
      <c r="BN274" s="124">
        <f>IF(BM274="","",TODAY()-BM274)</f>
        <v/>
      </c>
      <c r="BO274" s="494" t="n"/>
      <c r="BP274" s="184" t="n"/>
      <c r="BQ274" s="184">
        <f>IF(BM274="","SIN ESTADO",IF(BO274&lt;&gt;"","PAGA",IF(BN274&gt;0,"VENCIDA",IF(BN274&gt;=-5,"POR VENCER","AL DÍA"))))</f>
        <v/>
      </c>
      <c r="BR274" s="185" t="n"/>
      <c r="BS274" s="119">
        <f>IF(N($H274)&lt;11,"",IF(BM274="","",BM274+31))</f>
        <v/>
      </c>
      <c r="BT274" s="124">
        <f>IF(BS274="","",TODAY()-BS274)</f>
        <v/>
      </c>
      <c r="BU274" s="494" t="n"/>
      <c r="BV274" s="184" t="n"/>
      <c r="BW274" s="184">
        <f>IF(BS274="","SIN ESTADO",IF(BU274&lt;&gt;"","PAGA",IF(BT274&gt;0,"VENCIDA",IF(BT274&gt;=-5,"POR VENCER","AL DÍA"))))</f>
        <v/>
      </c>
      <c r="BX274" s="185" t="n"/>
      <c r="BY274" s="119">
        <f>IF(N($H274)&lt;12,"",IF(BS274="","",BS274+31))</f>
        <v/>
      </c>
      <c r="BZ274" s="124">
        <f>IF(BY274="","",TODAY()-BY274)</f>
        <v/>
      </c>
      <c r="CA274" s="494" t="n"/>
      <c r="CB274" s="184" t="n"/>
      <c r="CC274" s="184">
        <f>IF(BY274="","SIN ESTADO",IF(CA274&lt;&gt;"","PAGA",IF(BZ274&gt;0,"VENCIDA",IF(BZ274&gt;=-5,"POR VENCER","AL DÍA"))))</f>
        <v/>
      </c>
      <c r="CD274" s="185" t="n"/>
      <c r="CE274" s="119">
        <f>IF(N($H274)&lt;13,"",IF(BY274="","",BY274+31))</f>
        <v/>
      </c>
      <c r="CF274" s="124">
        <f>IF(CE274="","",TODAY()-CE274)</f>
        <v/>
      </c>
      <c r="CG274" s="494" t="n"/>
      <c r="CH274" s="184" t="n"/>
      <c r="CI274" s="184">
        <f>IF(CE274="","SIN ESTADO",IF(CG274&lt;&gt;"","PAGA",IF(CF274&gt;0,"VENCIDA",IF(CF274&gt;=-5,"POR VENCER","AL DÍA"))))</f>
        <v/>
      </c>
      <c r="CJ274" s="185" t="n"/>
      <c r="CK274" s="119">
        <f>IF(N($H274)&lt;14,"",IF(CE274="","",CE274+31))</f>
        <v/>
      </c>
      <c r="CL274" s="124">
        <f>IF(CK274="","",TODAY()-CK274)</f>
        <v/>
      </c>
      <c r="CM274" s="494" t="n"/>
      <c r="CN274" s="184" t="n"/>
      <c r="CO274" s="184">
        <f>IF(CK274="","SIN ESTADO",IF(CM274&lt;&gt;"","PAGA",IF(CL274&gt;0,"VENCIDA",IF(CL274&gt;=-5,"POR VENCER","AL DÍA"))))</f>
        <v/>
      </c>
      <c r="CP274" s="185" t="n"/>
      <c r="CQ274" s="119">
        <f>IF(N($H274)&lt;15,"",IF(CK274="","",CK274+31))</f>
        <v/>
      </c>
      <c r="CR274" s="124">
        <f>IF(CQ274="","",TODAY()-CQ274)</f>
        <v/>
      </c>
      <c r="CS274" s="494" t="n"/>
      <c r="CT274" s="184" t="n"/>
      <c r="CU274" s="184">
        <f>IF(CQ274="","SIN ESTADO",IF(CS274&lt;&gt;"","PAGA",IF(CR274&gt;0,"VENCIDA",IF(CR274&gt;=-5,"POR VENCER","AL DÍA"))))</f>
        <v/>
      </c>
      <c r="CV274" s="185" t="n"/>
      <c r="CW274" s="119">
        <f>IF(N($H274)&lt;16,"",IF(CQ274="","",CQ274+31))</f>
        <v/>
      </c>
      <c r="CX274" s="124">
        <f>IF(CW274="","",TODAY()-CW274)</f>
        <v/>
      </c>
      <c r="CY274" s="494" t="n"/>
      <c r="CZ274" s="184" t="n"/>
      <c r="DA274" s="184">
        <f>IF(CW274="","SIN ESTADO",IF(CY274&lt;&gt;"","PAGA",IF(CX274&gt;0,"VENCIDA",IF(CX274&gt;=-5,"POR VENCER","AL DÍA"))))</f>
        <v/>
      </c>
      <c r="DB274" s="185" t="n"/>
      <c r="DC274" s="119">
        <f>IF(N($H274)&lt;17,"",IF(CW274="","",CW274+31))</f>
        <v/>
      </c>
      <c r="DD274" s="124">
        <f>IF(DC274="","",TODAY()-DC274)</f>
        <v/>
      </c>
      <c r="DE274" s="494" t="n"/>
      <c r="DF274" s="184" t="n"/>
      <c r="DG274" s="184">
        <f>IF(DC274="","SIN ESTADO",IF(DE274&lt;&gt;"","PAGA",IF(DD274&gt;0,"VENCIDA",IF(DD274&gt;=-5,"POR VENCER","AL DÍA"))))</f>
        <v/>
      </c>
      <c r="DH274" s="185" t="n"/>
      <c r="DI274" s="119">
        <f>IF(N($H274)&lt;18,"",IF(DC274="","",DC274+31))</f>
        <v/>
      </c>
      <c r="DJ274" s="124">
        <f>IF(DI274="","",TODAY()-DI274)</f>
        <v/>
      </c>
      <c r="DK274" s="494" t="n"/>
      <c r="DL274" s="184" t="n"/>
      <c r="DM274" s="184">
        <f>IF(DI274="","SIN ESTADO",IF(DK274&lt;&gt;"","PAGA",IF(DJ274&gt;0,"VENCIDA",IF(DJ274&gt;=-5,"POR VENCER","AL DÍA"))))</f>
        <v/>
      </c>
      <c r="DN274" s="185" t="n"/>
      <c r="DO274" s="119">
        <f>IF(N($H274)&lt;19,"",IF(DI274="","",DI274+31))</f>
        <v/>
      </c>
      <c r="DP274" s="124">
        <f>IF(DO274="","",TODAY()-DO274)</f>
        <v/>
      </c>
      <c r="DQ274" s="494" t="n"/>
      <c r="DR274" s="184" t="n"/>
      <c r="DS274" s="184">
        <f>IF(DO274="","SIN ESTADO",IF(DQ274&lt;&gt;"","PAGA",IF(DP274&gt;0,"VENCIDA",IF(DP274&gt;=-5,"POR VENCER","AL DÍA"))))</f>
        <v/>
      </c>
      <c r="DT274" s="185" t="n"/>
      <c r="DU274" s="119">
        <f>IF(N($H274)&lt;20,"",IF(DO274="","",DO274+31))</f>
        <v/>
      </c>
      <c r="DV274" s="124">
        <f>IF(DU274="","",TODAY()-DU274)</f>
        <v/>
      </c>
      <c r="DW274" s="494" t="n"/>
      <c r="DX274" s="184" t="n"/>
      <c r="DY274" s="184">
        <f>IF(DU274="","SIN ESTADO",IF(DW274&lt;&gt;"","PAGA",IF(DV274&gt;0,"VENCIDA",IF(DV274&gt;=-5,"POR VENCER","AL DÍA"))))</f>
        <v/>
      </c>
      <c r="DZ274" s="185" t="n"/>
      <c r="EA274" s="119">
        <f>IF(N($H274)&lt;21,"",IF(DU274="","",DU274+31))</f>
        <v/>
      </c>
      <c r="EB274" s="124">
        <f>IF(EA274="","",TODAY()-EA274)</f>
        <v/>
      </c>
      <c r="EC274" s="494" t="n"/>
      <c r="ED274" s="184" t="n"/>
      <c r="EE274" s="184">
        <f>IF(EA274="","SIN ESTADO",IF(EC274&lt;&gt;"","PAGA",IF(EB274&gt;0,"VENCIDA",IF(EB274&gt;=-5,"POR VENCER","AL DÍA"))))</f>
        <v/>
      </c>
      <c r="EF274" s="185" t="n"/>
      <c r="EG274" s="119">
        <f>IF(N($H274)&lt;22,"",IF(EA274="","",EA274+31))</f>
        <v/>
      </c>
      <c r="EH274" s="124">
        <f>IF(EG274="","",TODAY()-EG274)</f>
        <v/>
      </c>
      <c r="EI274" s="494" t="n"/>
      <c r="EJ274" s="184" t="n"/>
      <c r="EK274" s="184">
        <f>IF(EG274="","SIN ESTADO",IF(EI274&lt;&gt;"","PAGA",IF(EH274&gt;0,"VENCIDA",IF(EH274&gt;=-5,"POR VENCER","AL DÍA"))))</f>
        <v/>
      </c>
      <c r="EL274" s="185" t="n"/>
      <c r="EM274" s="119">
        <f>IF(N($H274)&lt;23,"",IF(EG274="","",EG274+31))</f>
        <v/>
      </c>
      <c r="EN274" s="124">
        <f>IF(EM274="","",TODAY()-EM274)</f>
        <v/>
      </c>
      <c r="EO274" s="494" t="n"/>
      <c r="EP274" s="184" t="n"/>
      <c r="EQ274" s="184">
        <f>IF(EM274="","SIN ESTADO",IF(EO274&lt;&gt;"","PAGA",IF(EN274&gt;0,"VENCIDA",IF(EN274&gt;=-5,"POR VENCER","AL DÍA"))))</f>
        <v/>
      </c>
      <c r="ER274" s="185" t="n"/>
      <c r="ES274" s="119">
        <f>IF(N($H274)&lt;24,"",IF(EM274="","",EM274+31))</f>
        <v/>
      </c>
      <c r="ET274" s="124">
        <f>IF(ES274="","",TODAY()-ES274)</f>
        <v/>
      </c>
      <c r="EU274" s="494" t="n"/>
      <c r="EV274" s="184" t="n"/>
      <c r="EW274" s="184">
        <f>IF(ES274="","SIN ESTADO",IF(EU274&lt;&gt;"","PAGA",IF(ET274&gt;0,"VENCIDA",IF(ET274&gt;=-5,"POR VENCER","AL DÍA"))))</f>
        <v/>
      </c>
      <c r="EX274" s="185" t="n"/>
      <c r="EY274" s="119">
        <f>IF(N($H274)&lt;25,"",IF(ES274="","",ES274+31))</f>
        <v/>
      </c>
      <c r="EZ274" s="124">
        <f>IF(EY274="","",TODAY()-EY274)</f>
        <v/>
      </c>
      <c r="FA274" s="494" t="n"/>
      <c r="FB274" s="184" t="n"/>
      <c r="FC274" s="184">
        <f>IF(EY274="","SIN ESTADO",IF(FA274&lt;&gt;"","PAGA",IF(EZ274&gt;0,"VENCIDA",IF(EZ274&gt;=-5,"POR VENCER","AL DÍA"))))</f>
        <v/>
      </c>
      <c r="FD274" s="185" t="n"/>
      <c r="FE274" s="119">
        <f>IF(N($H274)&lt;26,"",IF(EY274="","",EY274+31))</f>
        <v/>
      </c>
      <c r="FF274" s="124">
        <f>IF(FE274="","",TODAY()-FE274)</f>
        <v/>
      </c>
      <c r="FG274" s="494" t="n"/>
      <c r="FH274" s="184" t="n"/>
      <c r="FI274" s="184">
        <f>IF(FE274="","SIN ESTADO",IF(FG274&lt;&gt;"","PAGA",IF(FF274&gt;0,"VENCIDA",IF(FF274&gt;=-5,"POR VENCER","AL DÍA"))))</f>
        <v/>
      </c>
      <c r="FJ274" s="185" t="n"/>
      <c r="FK274" s="119">
        <f>IF(N($H274)&lt;27,"",IF(FE274="","",FE274+31))</f>
        <v/>
      </c>
      <c r="FL274" s="124">
        <f>IF(FK274="","",TODAY()-FK274)</f>
        <v/>
      </c>
      <c r="FM274" s="494" t="n"/>
      <c r="FN274" s="184" t="n"/>
      <c r="FO274" s="184">
        <f>IF(FK274="","SIN ESTADO",IF(FM274&lt;&gt;"","PAGA",IF(FL274&gt;0,"VENCIDA",IF(FL274&gt;=-5,"POR VENCER","AL DÍA"))))</f>
        <v/>
      </c>
      <c r="FP274" s="185" t="n"/>
      <c r="FQ274" s="119">
        <f>IF(N($H274)&lt;28,"",IF(FK274="","",FK274+31))</f>
        <v/>
      </c>
      <c r="FR274" s="124">
        <f>IF(FQ274="","",TODAY()-FQ274)</f>
        <v/>
      </c>
      <c r="FS274" s="494" t="n"/>
      <c r="FT274" s="184" t="n"/>
      <c r="FU274" s="184">
        <f>IF(FQ274="","SIN ESTADO",IF(FS274&lt;&gt;"","PAGA",IF(FR274&gt;0,"VENCIDA",IF(FR274&gt;=-5,"POR VENCER","AL DÍA"))))</f>
        <v/>
      </c>
      <c r="FV274" s="185" t="n"/>
      <c r="FW274" s="119">
        <f>IF(N($H274)&lt;29,"",IF(FQ274="","",FQ274+31))</f>
        <v/>
      </c>
      <c r="FX274" s="124">
        <f>IF(FW274="","",TODAY()-FW274)</f>
        <v/>
      </c>
      <c r="FY274" s="494" t="n"/>
      <c r="FZ274" s="184" t="n"/>
      <c r="GA274" s="184">
        <f>IF(FW274="","SIN ESTADO",IF(FY274&lt;&gt;"","PAGA",IF(FX274&gt;0,"VENCIDA",IF(FX274&gt;=-5,"POR VENCER","AL DÍA"))))</f>
        <v/>
      </c>
      <c r="GB274" s="185" t="n"/>
      <c r="GC274" s="119">
        <f>IF(N($H274)&lt;30,"",IF(FW274="","",FW274+31))</f>
        <v/>
      </c>
      <c r="GD274" s="124">
        <f>IF(GC274="","",TODAY()-GC274)</f>
        <v/>
      </c>
      <c r="GE274" s="494" t="n"/>
      <c r="GF274" s="184" t="n"/>
      <c r="GG274" s="184">
        <f>IF(GC274="","SIN ESTADO",IF(GE274&lt;&gt;"","PAGA",IF(GD274&gt;0,"VENCIDA",IF(GD274&gt;=-5,"POR VENCER","AL DÍA"))))</f>
        <v/>
      </c>
      <c r="GH274" s="185" t="n"/>
      <c r="GI274" s="119">
        <f>IF(N($H274)&lt;31,"",IF(GC274="","",GC274+31))</f>
        <v/>
      </c>
      <c r="GJ274" s="124">
        <f>IF(GI274="","",TODAY()-GI274)</f>
        <v/>
      </c>
      <c r="GK274" s="494" t="n"/>
      <c r="GL274" s="184" t="n"/>
      <c r="GM274" s="184">
        <f>IF(GI274="","SIN ESTADO",IF(GK274&lt;&gt;"","PAGA",IF(GJ274&gt;0,"VENCIDA",IF(GJ274&gt;=-5,"POR VENCER","AL DÍA"))))</f>
        <v/>
      </c>
      <c r="GN274" s="185" t="n"/>
      <c r="GO274" s="119">
        <f>IF(N($H274)&lt;32,"",IF(GI274="","",GI274+31))</f>
        <v/>
      </c>
      <c r="GP274" s="124">
        <f>IF(GO274="","",TODAY()-GO274)</f>
        <v/>
      </c>
      <c r="GQ274" s="494" t="n"/>
      <c r="GR274" s="184" t="n"/>
      <c r="GS274" s="184">
        <f>IF(GO274="","SIN ESTADO",IF(GQ274&lt;&gt;"","PAGA",IF(GP274&gt;0,"VENCIDA",IF(GP274&gt;=-5,"POR VENCER","AL DÍA"))))</f>
        <v/>
      </c>
      <c r="GT274" s="185" t="n"/>
      <c r="GU274" s="119">
        <f>IF(N($H274)&lt;33,"",IF(GO274="","",GO274+31))</f>
        <v/>
      </c>
      <c r="GV274" s="124">
        <f>IF(GU274="","",TODAY()-GU274)</f>
        <v/>
      </c>
      <c r="GW274" s="494" t="n"/>
      <c r="GX274" s="184" t="n"/>
      <c r="GY274" s="184">
        <f>IF(GU274="","SIN ESTADO",IF(GW274&lt;&gt;"","PAGA",IF(GV274&gt;0,"VENCIDA",IF(GV274&gt;=-5,"POR VENCER","AL DÍA"))))</f>
        <v/>
      </c>
      <c r="GZ274" s="185" t="n"/>
      <c r="HA274" s="119">
        <f>IF(N($H274)&lt;34,"",IF(GU274="","",GU274+31))</f>
        <v/>
      </c>
      <c r="HB274" s="124">
        <f>IF(HA274="","",TODAY()-HA274)</f>
        <v/>
      </c>
      <c r="HC274" s="494" t="n"/>
      <c r="HD274" s="184" t="n"/>
      <c r="HE274" s="184">
        <f>IF(HA274="","SIN ESTADO",IF(HC274&lt;&gt;"","PAGA",IF(HB274&gt;0,"VENCIDA",IF(HB274&gt;=-5,"POR VENCER","AL DÍA"))))</f>
        <v/>
      </c>
      <c r="HF274" s="185" t="n"/>
      <c r="HG274" s="119">
        <f>IF(N($H274)&lt;35,"",IF(HA274="","",HA274+31))</f>
        <v/>
      </c>
      <c r="HH274" s="124">
        <f>IF(HG274="","",TODAY()-HG274)</f>
        <v/>
      </c>
      <c r="HI274" s="494" t="n"/>
      <c r="HJ274" s="184" t="n"/>
      <c r="HK274" s="184">
        <f>IF(HG274="","SIN ESTADO",IF(HI274&lt;&gt;"","PAGA",IF(HH274&gt;0,"VENCIDA",IF(HH274&gt;=-5,"POR VENCER","AL DÍA"))))</f>
        <v/>
      </c>
      <c r="HL274" s="168" t="n"/>
      <c r="HM274" s="119">
        <f>IF(N($H274)&lt;36,"",IF(HG274="","",HG274+31))</f>
        <v/>
      </c>
      <c r="HN274" s="124">
        <f>IF(HM274="","",TODAY()-HM274)</f>
        <v/>
      </c>
      <c r="HO274" s="494" t="n"/>
      <c r="HP274" s="184" t="n"/>
      <c r="HQ274" s="184">
        <f>IF(HM274="","SIN ESTADO",IF(HO274&lt;&gt;"","PAGA",IF(HN274&gt;0,"VENCIDA",IF(HN274&gt;=-5,"POR VENCER","AL DÍA"))))</f>
        <v/>
      </c>
      <c r="HR274" s="168" t="n"/>
      <c r="HS274" s="169">
        <f>N274+T274+Z274+AF274+AL274+AR274+AX274+BD274+BJ274+BP274+BV274+CB274+CH274+CN274+CT274+CZ274+DF274+DL274+DR274+DX274+ED274+EJ274+EP274+EV274+FB274+FH274+FN274+FT274+FZ274+GF274+GL274+GR274+GX274+HD274+HJ274+HP274</f>
        <v/>
      </c>
      <c r="HU274" s="170">
        <f>IFERROR(N($J274),0)</f>
        <v/>
      </c>
      <c r="HW274" s="170">
        <f>SUMPRODUCT((MOD(COLUMN($M274:$HR274)-COLUMN($M274),6)=0)*ISNUMBER($M274:$HR274)*($M274:$HR274&gt;=RESUMEN!$C$26)*($M274:$HR274&lt;=RESUMEN!$C$27)*IFERROR(N($N274:$HS274),0))</f>
        <v/>
      </c>
      <c r="HX274" s="170">
        <f>SUMPRODUCT((MOD(COLUMN($M274:$HR274)-COLUMN($M274),6)=0)*ISNUMBER($M274:$HR274)*($M274:$HR274&gt;=RESUMEN!$C$26)*($M274:$HR274&lt;=RESUMEN!$C$27))</f>
        <v/>
      </c>
    </row>
    <row r="275" ht="15.75" customHeight="1" s="506">
      <c r="B275" s="113">
        <f>VENTAS!A274</f>
        <v/>
      </c>
      <c r="C275" s="236">
        <f>VENTAS!B274</f>
        <v/>
      </c>
      <c r="D275" s="53">
        <f>VENTAS!C274</f>
        <v/>
      </c>
      <c r="E275" s="114">
        <f>VENTAS!D274</f>
        <v/>
      </c>
      <c r="F275" s="114">
        <f>VENTAS!J274</f>
        <v/>
      </c>
      <c r="G275" s="494">
        <f>VENTAS!F274</f>
        <v/>
      </c>
      <c r="H275" s="479">
        <f>VENTAS!K274</f>
        <v/>
      </c>
      <c r="I275" s="479">
        <f>VENTAS!M274</f>
        <v/>
      </c>
      <c r="J275" s="184">
        <f>VENTAS!L274</f>
        <v/>
      </c>
      <c r="K275" s="119">
        <f>IF(N($H275)&lt;1,"",$G275+31)</f>
        <v/>
      </c>
      <c r="L275" s="124">
        <f>IF(K275="","",TODAY()-K275)</f>
        <v/>
      </c>
      <c r="M275" s="494" t="n"/>
      <c r="N275" s="374" t="n"/>
      <c r="O275" s="184">
        <f>IF(K275="","SIN ESTADO",IF(M275&lt;&gt;"","PAGA",IF(L275&gt;0,"VENCIDA",IF(L275&gt;=-5,"POR VENCER","AL DÍA"))))</f>
        <v/>
      </c>
      <c r="P275" s="185" t="n"/>
      <c r="Q275" s="119">
        <f>IF(N($H275)&lt;2,"",IF(K275="","",K275+31))</f>
        <v/>
      </c>
      <c r="R275" s="124">
        <f>IF(Q275="","",TODAY()-Q275)</f>
        <v/>
      </c>
      <c r="S275" s="494" t="n"/>
      <c r="T275" s="184" t="n"/>
      <c r="U275" s="184">
        <f>IF(Q275="","SIN ESTADO",IF(S275&lt;&gt;"","PAGA",IF(R275&gt;0,"VENCIDA",IF(R275&gt;=-5,"POR VENCER","AL DÍA"))))</f>
        <v/>
      </c>
      <c r="V275" s="185" t="n"/>
      <c r="W275" s="119">
        <f>IF(N($H275)&lt;3,"",IF(Q275="","",Q275+31))</f>
        <v/>
      </c>
      <c r="X275" s="124">
        <f>IF(W275="","",TODAY()-W275)</f>
        <v/>
      </c>
      <c r="Y275" s="494" t="n"/>
      <c r="Z275" s="184" t="n"/>
      <c r="AA275" s="184">
        <f>IF(W275="","SIN ESTADO",IF(Y275&lt;&gt;"","PAGA",IF(X275&gt;0,"VENCIDA",IF(X275&gt;=-5,"POR VENCER","AL DÍA"))))</f>
        <v/>
      </c>
      <c r="AB275" s="185" t="n"/>
      <c r="AC275" s="119">
        <f>IF(N($H275)&lt;4,"",IF(W275="","",W275+31))</f>
        <v/>
      </c>
      <c r="AD275" s="124">
        <f>IF(AC275="","",TODAY()-AC275)</f>
        <v/>
      </c>
      <c r="AE275" s="494" t="n"/>
      <c r="AF275" s="184" t="n"/>
      <c r="AG275" s="184">
        <f>IF(AC275="","SIN ESTADO",IF(AE275&lt;&gt;"","PAGA",IF(AD275&gt;0,"VENCIDA",IF(AD275&gt;=-5,"POR VENCER","AL DÍA"))))</f>
        <v/>
      </c>
      <c r="AH275" s="185" t="n"/>
      <c r="AI275" s="119">
        <f>IF(N($H275)&lt;5,"",IF(AC275="","",AC275+31))</f>
        <v/>
      </c>
      <c r="AJ275" s="124">
        <f>IF(AI275="","",TODAY()-AI275)</f>
        <v/>
      </c>
      <c r="AK275" s="494" t="n"/>
      <c r="AL275" s="184" t="n"/>
      <c r="AM275" s="184">
        <f>IF(AI275="","SIN ESTADO",IF(AK275&lt;&gt;"","PAGA",IF(AJ275&gt;0,"VENCIDA",IF(AJ275&gt;=-5,"POR VENCER","AL DÍA"))))</f>
        <v/>
      </c>
      <c r="AN275" s="185" t="n"/>
      <c r="AO275" s="119">
        <f>IF(N($H275)&lt;6,"",IF(AI275="","",AI275+31))</f>
        <v/>
      </c>
      <c r="AP275" s="124">
        <f>IF(AO275="","",TODAY()-AO275)</f>
        <v/>
      </c>
      <c r="AQ275" s="270" t="n"/>
      <c r="AR275" s="184" t="n"/>
      <c r="AS275" s="184">
        <f>IF(AO275="","SIN ESTADO",IF(AQ275&lt;&gt;"","PAGA",IF(AP275&gt;0,"VENCIDA",IF(AP275&gt;=-5,"POR VENCER","AL DÍA"))))</f>
        <v/>
      </c>
      <c r="AT275" s="185" t="n"/>
      <c r="AU275" s="119">
        <f>IF(N($H275)&lt;7,"",IF(AO275="","",AO275+31))</f>
        <v/>
      </c>
      <c r="AV275" s="124">
        <f>IF(AU275="","",TODAY()-AU275)</f>
        <v/>
      </c>
      <c r="AW275" s="494" t="n"/>
      <c r="AX275" s="184" t="n"/>
      <c r="AY275" s="184">
        <f>IF(AU275="","SIN ESTADO",IF(AW275&lt;&gt;"","PAGA",IF(AV275&gt;0,"VENCIDA",IF(AV275&gt;=-5,"POR VENCER","AL DÍA"))))</f>
        <v/>
      </c>
      <c r="AZ275" s="185" t="n"/>
      <c r="BA275" s="119">
        <f>IF(N($H275)&lt;8,"",IF(AU275="","",AU275+31))</f>
        <v/>
      </c>
      <c r="BB275" s="124">
        <f>IF(BA275="","",TODAY()-BA275)</f>
        <v/>
      </c>
      <c r="BC275" s="494" t="n"/>
      <c r="BD275" s="184" t="n"/>
      <c r="BE275" s="184">
        <f>IF(BA275="","SIN ESTADO",IF(BC275&lt;&gt;"","PAGA",IF(BB275&gt;0,"VENCIDA",IF(BB275&gt;=-5,"POR VENCER","AL DÍA"))))</f>
        <v/>
      </c>
      <c r="BF275" s="185" t="n"/>
      <c r="BG275" s="119">
        <f>IF(N($H275)&lt;9,"",IF(BA275="","",BA275+31))</f>
        <v/>
      </c>
      <c r="BH275" s="124">
        <f>IF(BG275="","",TODAY()-BG275)</f>
        <v/>
      </c>
      <c r="BI275" s="494" t="n"/>
      <c r="BJ275" s="184" t="n"/>
      <c r="BK275" s="184">
        <f>IF(BG275="","SIN ESTADO",IF(BI275&lt;&gt;"","PAGA",IF(BH275&gt;0,"VENCIDA",IF(BH275&gt;=-5,"POR VENCER","AL DÍA"))))</f>
        <v/>
      </c>
      <c r="BL275" s="185" t="n"/>
      <c r="BM275" s="119">
        <f>IF(N($H275)&lt;10,"",IF(BG275="","",BG275+31))</f>
        <v/>
      </c>
      <c r="BN275" s="124">
        <f>IF(BM275="","",TODAY()-BM275)</f>
        <v/>
      </c>
      <c r="BO275" s="494" t="n"/>
      <c r="BP275" s="184" t="n"/>
      <c r="BQ275" s="184">
        <f>IF(BM275="","SIN ESTADO",IF(BO275&lt;&gt;"","PAGA",IF(BN275&gt;0,"VENCIDA",IF(BN275&gt;=-5,"POR VENCER","AL DÍA"))))</f>
        <v/>
      </c>
      <c r="BR275" s="185" t="n"/>
      <c r="BS275" s="119">
        <f>IF(N($H275)&lt;11,"",IF(BM275="","",BM275+31))</f>
        <v/>
      </c>
      <c r="BT275" s="124">
        <f>IF(BS275="","",TODAY()-BS275)</f>
        <v/>
      </c>
      <c r="BU275" s="494" t="n"/>
      <c r="BV275" s="184" t="n"/>
      <c r="BW275" s="184">
        <f>IF(BS275="","SIN ESTADO",IF(BU275&lt;&gt;"","PAGA",IF(BT275&gt;0,"VENCIDA",IF(BT275&gt;=-5,"POR VENCER","AL DÍA"))))</f>
        <v/>
      </c>
      <c r="BX275" s="185" t="n"/>
      <c r="BY275" s="119">
        <f>IF(N($H275)&lt;12,"",IF(BS275="","",BS275+31))</f>
        <v/>
      </c>
      <c r="BZ275" s="124">
        <f>IF(BY275="","",TODAY()-BY275)</f>
        <v/>
      </c>
      <c r="CA275" s="494" t="n"/>
      <c r="CB275" s="184" t="n"/>
      <c r="CC275" s="184">
        <f>IF(BY275="","SIN ESTADO",IF(CA275&lt;&gt;"","PAGA",IF(BZ275&gt;0,"VENCIDA",IF(BZ275&gt;=-5,"POR VENCER","AL DÍA"))))</f>
        <v/>
      </c>
      <c r="CD275" s="185" t="n"/>
      <c r="CE275" s="119">
        <f>IF(N($H275)&lt;13,"",IF(BY275="","",BY275+31))</f>
        <v/>
      </c>
      <c r="CF275" s="124">
        <f>IF(CE275="","",TODAY()-CE275)</f>
        <v/>
      </c>
      <c r="CG275" s="494" t="n"/>
      <c r="CH275" s="184" t="n"/>
      <c r="CI275" s="184">
        <f>IF(CE275="","SIN ESTADO",IF(CG275&lt;&gt;"","PAGA",IF(CF275&gt;0,"VENCIDA",IF(CF275&gt;=-5,"POR VENCER","AL DÍA"))))</f>
        <v/>
      </c>
      <c r="CJ275" s="185" t="n"/>
      <c r="CK275" s="119">
        <f>IF(N($H275)&lt;14,"",IF(CE275="","",CE275+31))</f>
        <v/>
      </c>
      <c r="CL275" s="124">
        <f>IF(CK275="","",TODAY()-CK275)</f>
        <v/>
      </c>
      <c r="CM275" s="494" t="n"/>
      <c r="CN275" s="184" t="n"/>
      <c r="CO275" s="184">
        <f>IF(CK275="","SIN ESTADO",IF(CM275&lt;&gt;"","PAGA",IF(CL275&gt;0,"VENCIDA",IF(CL275&gt;=-5,"POR VENCER","AL DÍA"))))</f>
        <v/>
      </c>
      <c r="CP275" s="185" t="n"/>
      <c r="CQ275" s="119">
        <f>IF(N($H275)&lt;15,"",IF(CK275="","",CK275+31))</f>
        <v/>
      </c>
      <c r="CR275" s="124">
        <f>IF(CQ275="","",TODAY()-CQ275)</f>
        <v/>
      </c>
      <c r="CS275" s="494" t="n"/>
      <c r="CT275" s="184" t="n"/>
      <c r="CU275" s="184">
        <f>IF(CQ275="","SIN ESTADO",IF(CS275&lt;&gt;"","PAGA",IF(CR275&gt;0,"VENCIDA",IF(CR275&gt;=-5,"POR VENCER","AL DÍA"))))</f>
        <v/>
      </c>
      <c r="CV275" s="185" t="n"/>
      <c r="CW275" s="119">
        <f>IF(N($H275)&lt;16,"",IF(CQ275="","",CQ275+31))</f>
        <v/>
      </c>
      <c r="CX275" s="124">
        <f>IF(CW275="","",TODAY()-CW275)</f>
        <v/>
      </c>
      <c r="CY275" s="494" t="n"/>
      <c r="CZ275" s="184" t="n"/>
      <c r="DA275" s="184">
        <f>IF(CW275="","SIN ESTADO",IF(CY275&lt;&gt;"","PAGA",IF(CX275&gt;0,"VENCIDA",IF(CX275&gt;=-5,"POR VENCER","AL DÍA"))))</f>
        <v/>
      </c>
      <c r="DB275" s="185" t="n"/>
      <c r="DC275" s="119">
        <f>IF(N($H275)&lt;17,"",IF(CW275="","",CW275+31))</f>
        <v/>
      </c>
      <c r="DD275" s="124">
        <f>IF(DC275="","",TODAY()-DC275)</f>
        <v/>
      </c>
      <c r="DE275" s="494" t="n"/>
      <c r="DF275" s="184" t="n"/>
      <c r="DG275" s="184">
        <f>IF(DC275="","SIN ESTADO",IF(DE275&lt;&gt;"","PAGA",IF(DD275&gt;0,"VENCIDA",IF(DD275&gt;=-5,"POR VENCER","AL DÍA"))))</f>
        <v/>
      </c>
      <c r="DH275" s="185" t="n"/>
      <c r="DI275" s="119">
        <f>IF(N($H275)&lt;18,"",IF(DC275="","",DC275+31))</f>
        <v/>
      </c>
      <c r="DJ275" s="124">
        <f>IF(DI275="","",TODAY()-DI275)</f>
        <v/>
      </c>
      <c r="DK275" s="494" t="n"/>
      <c r="DL275" s="184" t="n"/>
      <c r="DM275" s="184">
        <f>IF(DI275="","SIN ESTADO",IF(DK275&lt;&gt;"","PAGA",IF(DJ275&gt;0,"VENCIDA",IF(DJ275&gt;=-5,"POR VENCER","AL DÍA"))))</f>
        <v/>
      </c>
      <c r="DN275" s="185" t="n"/>
      <c r="DO275" s="119">
        <f>IF(N($H275)&lt;19,"",IF(DI275="","",DI275+31))</f>
        <v/>
      </c>
      <c r="DP275" s="124">
        <f>IF(DO275="","",TODAY()-DO275)</f>
        <v/>
      </c>
      <c r="DQ275" s="494" t="n"/>
      <c r="DR275" s="184" t="n"/>
      <c r="DS275" s="184">
        <f>IF(DO275="","SIN ESTADO",IF(DQ275&lt;&gt;"","PAGA",IF(DP275&gt;0,"VENCIDA",IF(DP275&gt;=-5,"POR VENCER","AL DÍA"))))</f>
        <v/>
      </c>
      <c r="DT275" s="185" t="n"/>
      <c r="DU275" s="119">
        <f>IF(N($H275)&lt;20,"",IF(DO275="","",DO275+31))</f>
        <v/>
      </c>
      <c r="DV275" s="124">
        <f>IF(DU275="","",TODAY()-DU275)</f>
        <v/>
      </c>
      <c r="DW275" s="494" t="n"/>
      <c r="DX275" s="184" t="n"/>
      <c r="DY275" s="184">
        <f>IF(DU275="","SIN ESTADO",IF(DW275&lt;&gt;"","PAGA",IF(DV275&gt;0,"VENCIDA",IF(DV275&gt;=-5,"POR VENCER","AL DÍA"))))</f>
        <v/>
      </c>
      <c r="DZ275" s="185" t="n"/>
      <c r="EA275" s="119">
        <f>IF(N($H275)&lt;21,"",IF(DU275="","",DU275+31))</f>
        <v/>
      </c>
      <c r="EB275" s="124">
        <f>IF(EA275="","",TODAY()-EA275)</f>
        <v/>
      </c>
      <c r="EC275" s="494" t="n"/>
      <c r="ED275" s="184" t="n"/>
      <c r="EE275" s="184">
        <f>IF(EA275="","SIN ESTADO",IF(EC275&lt;&gt;"","PAGA",IF(EB275&gt;0,"VENCIDA",IF(EB275&gt;=-5,"POR VENCER","AL DÍA"))))</f>
        <v/>
      </c>
      <c r="EF275" s="185" t="n"/>
      <c r="EG275" s="119">
        <f>IF(N($H275)&lt;22,"",IF(EA275="","",EA275+31))</f>
        <v/>
      </c>
      <c r="EH275" s="124">
        <f>IF(EG275="","",TODAY()-EG275)</f>
        <v/>
      </c>
      <c r="EI275" s="494" t="n"/>
      <c r="EJ275" s="184" t="n"/>
      <c r="EK275" s="184">
        <f>IF(EG275="","SIN ESTADO",IF(EI275&lt;&gt;"","PAGA",IF(EH275&gt;0,"VENCIDA",IF(EH275&gt;=-5,"POR VENCER","AL DÍA"))))</f>
        <v/>
      </c>
      <c r="EL275" s="185" t="n"/>
      <c r="EM275" s="119">
        <f>IF(N($H275)&lt;23,"",IF(EG275="","",EG275+31))</f>
        <v/>
      </c>
      <c r="EN275" s="124">
        <f>IF(EM275="","",TODAY()-EM275)</f>
        <v/>
      </c>
      <c r="EO275" s="494" t="n"/>
      <c r="EP275" s="184" t="n"/>
      <c r="EQ275" s="184">
        <f>IF(EM275="","SIN ESTADO",IF(EO275&lt;&gt;"","PAGA",IF(EN275&gt;0,"VENCIDA",IF(EN275&gt;=-5,"POR VENCER","AL DÍA"))))</f>
        <v/>
      </c>
      <c r="ER275" s="185" t="n"/>
      <c r="ES275" s="119">
        <f>IF(N($H275)&lt;24,"",IF(EM275="","",EM275+31))</f>
        <v/>
      </c>
      <c r="ET275" s="124">
        <f>IF(ES275="","",TODAY()-ES275)</f>
        <v/>
      </c>
      <c r="EU275" s="494" t="n"/>
      <c r="EV275" s="184" t="n"/>
      <c r="EW275" s="184">
        <f>IF(ES275="","SIN ESTADO",IF(EU275&lt;&gt;"","PAGA",IF(ET275&gt;0,"VENCIDA",IF(ET275&gt;=-5,"POR VENCER","AL DÍA"))))</f>
        <v/>
      </c>
      <c r="EX275" s="185" t="n"/>
      <c r="EY275" s="119">
        <f>IF(N($H275)&lt;25,"",IF(ES275="","",ES275+31))</f>
        <v/>
      </c>
      <c r="EZ275" s="124">
        <f>IF(EY275="","",TODAY()-EY275)</f>
        <v/>
      </c>
      <c r="FA275" s="494" t="n"/>
      <c r="FB275" s="184" t="n"/>
      <c r="FC275" s="184">
        <f>IF(EY275="","SIN ESTADO",IF(FA275&lt;&gt;"","PAGA",IF(EZ275&gt;0,"VENCIDA",IF(EZ275&gt;=-5,"POR VENCER","AL DÍA"))))</f>
        <v/>
      </c>
      <c r="FD275" s="185" t="n"/>
      <c r="FE275" s="119">
        <f>IF(N($H275)&lt;26,"",IF(EY275="","",EY275+31))</f>
        <v/>
      </c>
      <c r="FF275" s="124">
        <f>IF(FE275="","",TODAY()-FE275)</f>
        <v/>
      </c>
      <c r="FG275" s="494" t="n"/>
      <c r="FH275" s="184" t="n"/>
      <c r="FI275" s="184">
        <f>IF(FE275="","SIN ESTADO",IF(FG275&lt;&gt;"","PAGA",IF(FF275&gt;0,"VENCIDA",IF(FF275&gt;=-5,"POR VENCER","AL DÍA"))))</f>
        <v/>
      </c>
      <c r="FJ275" s="185" t="n"/>
      <c r="FK275" s="119">
        <f>IF(N($H275)&lt;27,"",IF(FE275="","",FE275+31))</f>
        <v/>
      </c>
      <c r="FL275" s="124">
        <f>IF(FK275="","",TODAY()-FK275)</f>
        <v/>
      </c>
      <c r="FM275" s="494" t="n"/>
      <c r="FN275" s="184" t="n"/>
      <c r="FO275" s="184">
        <f>IF(FK275="","SIN ESTADO",IF(FM275&lt;&gt;"","PAGA",IF(FL275&gt;0,"VENCIDA",IF(FL275&gt;=-5,"POR VENCER","AL DÍA"))))</f>
        <v/>
      </c>
      <c r="FP275" s="185" t="n"/>
      <c r="FQ275" s="119">
        <f>IF(N($H275)&lt;28,"",IF(FK275="","",FK275+31))</f>
        <v/>
      </c>
      <c r="FR275" s="124">
        <f>IF(FQ275="","",TODAY()-FQ275)</f>
        <v/>
      </c>
      <c r="FS275" s="494" t="n"/>
      <c r="FT275" s="184" t="n"/>
      <c r="FU275" s="184">
        <f>IF(FQ275="","SIN ESTADO",IF(FS275&lt;&gt;"","PAGA",IF(FR275&gt;0,"VENCIDA",IF(FR275&gt;=-5,"POR VENCER","AL DÍA"))))</f>
        <v/>
      </c>
      <c r="FV275" s="185" t="n"/>
      <c r="FW275" s="119">
        <f>IF(N($H275)&lt;29,"",IF(FQ275="","",FQ275+31))</f>
        <v/>
      </c>
      <c r="FX275" s="124">
        <f>IF(FW275="","",TODAY()-FW275)</f>
        <v/>
      </c>
      <c r="FY275" s="494" t="n"/>
      <c r="FZ275" s="184" t="n"/>
      <c r="GA275" s="184">
        <f>IF(FW275="","SIN ESTADO",IF(FY275&lt;&gt;"","PAGA",IF(FX275&gt;0,"VENCIDA",IF(FX275&gt;=-5,"POR VENCER","AL DÍA"))))</f>
        <v/>
      </c>
      <c r="GB275" s="185" t="n"/>
      <c r="GC275" s="119">
        <f>IF(N($H275)&lt;30,"",IF(FW275="","",FW275+31))</f>
        <v/>
      </c>
      <c r="GD275" s="124">
        <f>IF(GC275="","",TODAY()-GC275)</f>
        <v/>
      </c>
      <c r="GE275" s="494" t="n"/>
      <c r="GF275" s="184" t="n"/>
      <c r="GG275" s="184">
        <f>IF(GC275="","SIN ESTADO",IF(GE275&lt;&gt;"","PAGA",IF(GD275&gt;0,"VENCIDA",IF(GD275&gt;=-5,"POR VENCER","AL DÍA"))))</f>
        <v/>
      </c>
      <c r="GH275" s="185" t="n"/>
      <c r="GI275" s="119">
        <f>IF(N($H275)&lt;31,"",IF(GC275="","",GC275+31))</f>
        <v/>
      </c>
      <c r="GJ275" s="124">
        <f>IF(GI275="","",TODAY()-GI275)</f>
        <v/>
      </c>
      <c r="GK275" s="494" t="n"/>
      <c r="GL275" s="184" t="n"/>
      <c r="GM275" s="184">
        <f>IF(GI275="","SIN ESTADO",IF(GK275&lt;&gt;"","PAGA",IF(GJ275&gt;0,"VENCIDA",IF(GJ275&gt;=-5,"POR VENCER","AL DÍA"))))</f>
        <v/>
      </c>
      <c r="GN275" s="185" t="n"/>
      <c r="GO275" s="119">
        <f>IF(N($H275)&lt;32,"",IF(GI275="","",GI275+31))</f>
        <v/>
      </c>
      <c r="GP275" s="124">
        <f>IF(GO275="","",TODAY()-GO275)</f>
        <v/>
      </c>
      <c r="GQ275" s="494" t="n"/>
      <c r="GR275" s="184" t="n"/>
      <c r="GS275" s="184">
        <f>IF(GO275="","SIN ESTADO",IF(GQ275&lt;&gt;"","PAGA",IF(GP275&gt;0,"VENCIDA",IF(GP275&gt;=-5,"POR VENCER","AL DÍA"))))</f>
        <v/>
      </c>
      <c r="GT275" s="185" t="n"/>
      <c r="GU275" s="119">
        <f>IF(N($H275)&lt;33,"",IF(GO275="","",GO275+31))</f>
        <v/>
      </c>
      <c r="GV275" s="124">
        <f>IF(GU275="","",TODAY()-GU275)</f>
        <v/>
      </c>
      <c r="GW275" s="494" t="n"/>
      <c r="GX275" s="184" t="n"/>
      <c r="GY275" s="184">
        <f>IF(GU275="","SIN ESTADO",IF(GW275&lt;&gt;"","PAGA",IF(GV275&gt;0,"VENCIDA",IF(GV275&gt;=-5,"POR VENCER","AL DÍA"))))</f>
        <v/>
      </c>
      <c r="GZ275" s="185" t="n"/>
      <c r="HA275" s="119">
        <f>IF(N($H275)&lt;34,"",IF(GU275="","",GU275+31))</f>
        <v/>
      </c>
      <c r="HB275" s="124">
        <f>IF(HA275="","",TODAY()-HA275)</f>
        <v/>
      </c>
      <c r="HC275" s="494" t="n"/>
      <c r="HD275" s="184" t="n"/>
      <c r="HE275" s="184">
        <f>IF(HA275="","SIN ESTADO",IF(HC275&lt;&gt;"","PAGA",IF(HB275&gt;0,"VENCIDA",IF(HB275&gt;=-5,"POR VENCER","AL DÍA"))))</f>
        <v/>
      </c>
      <c r="HF275" s="185" t="n"/>
      <c r="HG275" s="119">
        <f>IF(N($H275)&lt;35,"",IF(HA275="","",HA275+31))</f>
        <v/>
      </c>
      <c r="HH275" s="124">
        <f>IF(HG275="","",TODAY()-HG275)</f>
        <v/>
      </c>
      <c r="HI275" s="494" t="n"/>
      <c r="HJ275" s="184" t="n"/>
      <c r="HK275" s="184">
        <f>IF(HG275="","SIN ESTADO",IF(HI275&lt;&gt;"","PAGA",IF(HH275&gt;0,"VENCIDA",IF(HH275&gt;=-5,"POR VENCER","AL DÍA"))))</f>
        <v/>
      </c>
      <c r="HL275" s="168" t="n"/>
      <c r="HM275" s="119">
        <f>IF(N($H275)&lt;36,"",IF(HG275="","",HG275+31))</f>
        <v/>
      </c>
      <c r="HN275" s="124">
        <f>IF(HM275="","",TODAY()-HM275)</f>
        <v/>
      </c>
      <c r="HO275" s="494" t="n"/>
      <c r="HP275" s="184" t="n"/>
      <c r="HQ275" s="184">
        <f>IF(HM275="","SIN ESTADO",IF(HO275&lt;&gt;"","PAGA",IF(HN275&gt;0,"VENCIDA",IF(HN275&gt;=-5,"POR VENCER","AL DÍA"))))</f>
        <v/>
      </c>
      <c r="HR275" s="168" t="n"/>
      <c r="HS275" s="169">
        <f>N275+T275+Z275+AF275+AL275+AR275+AX275+BD275+BJ275+BP275+BV275+CB275+CH275+CN275+CT275+CZ275+DF275+DL275+DR275+DX275+ED275+EJ275+EP275+EV275+FB275+FH275+FN275+FT275+FZ275+GF275+GL275+GR275+GX275+HD275+HJ275+HP275</f>
        <v/>
      </c>
      <c r="HU275" s="170">
        <f>IFERROR(N($J275),0)</f>
        <v/>
      </c>
      <c r="HW275" s="170">
        <f>SUMPRODUCT((MOD(COLUMN($M275:$HR275)-COLUMN($M275),6)=0)*ISNUMBER($M275:$HR275)*($M275:$HR275&gt;=RESUMEN!$C$26)*($M275:$HR275&lt;=RESUMEN!$C$27)*IFERROR(N($N275:$HS275),0))</f>
        <v/>
      </c>
      <c r="HX275" s="170">
        <f>SUMPRODUCT((MOD(COLUMN($M275:$HR275)-COLUMN($M275),6)=0)*ISNUMBER($M275:$HR275)*($M275:$HR275&gt;=RESUMEN!$C$26)*($M275:$HR275&lt;=RESUMEN!$C$27))</f>
        <v/>
      </c>
    </row>
    <row r="276" ht="15.75" customHeight="1" s="506">
      <c r="B276" s="113">
        <f>VENTAS!A275</f>
        <v/>
      </c>
      <c r="C276" s="236">
        <f>VENTAS!B275</f>
        <v/>
      </c>
      <c r="D276" s="53">
        <f>VENTAS!C275</f>
        <v/>
      </c>
      <c r="E276" s="114">
        <f>VENTAS!D275</f>
        <v/>
      </c>
      <c r="F276" s="114">
        <f>VENTAS!J275</f>
        <v/>
      </c>
      <c r="G276" s="494">
        <f>VENTAS!F275</f>
        <v/>
      </c>
      <c r="H276" s="479">
        <f>VENTAS!K275</f>
        <v/>
      </c>
      <c r="I276" s="479">
        <f>VENTAS!M275</f>
        <v/>
      </c>
      <c r="J276" s="184">
        <f>VENTAS!L275</f>
        <v/>
      </c>
      <c r="K276" s="119">
        <f>IF(N($H276)&lt;1,"",$G276+31)</f>
        <v/>
      </c>
      <c r="L276" s="124">
        <f>IF(K276="","",TODAY()-K276)</f>
        <v/>
      </c>
      <c r="M276" s="491" t="n">
        <v>46099</v>
      </c>
      <c r="N276" s="374" t="n">
        <v>1000000</v>
      </c>
      <c r="O276" s="184">
        <f>IF(K276="","SIN ESTADO",IF(M276&lt;&gt;"","PAGA",IF(L276&gt;0,"VENCIDA",IF(L276&gt;=-5,"POR VENCER","AL DÍA"))))</f>
        <v/>
      </c>
      <c r="P276" s="185" t="inlineStr">
        <is>
          <t>TRANSFERENCIA</t>
        </is>
      </c>
      <c r="Q276" s="119">
        <f>IF(N($H276)&lt;2,"",IF(K276="","",K276+31))</f>
        <v/>
      </c>
      <c r="R276" s="124">
        <f>IF(Q276="","",TODAY()-Q276)</f>
        <v/>
      </c>
      <c r="S276" s="494" t="n">
        <v>46133</v>
      </c>
      <c r="T276" s="184" t="n">
        <v>1000000</v>
      </c>
      <c r="U276" s="184">
        <f>IF(Q276="","SIN ESTADO",IF(S276&lt;&gt;"","PAGA",IF(R276&gt;0,"VENCIDA",IF(R276&gt;=-5,"POR VENCER","AL DÍA"))))</f>
        <v/>
      </c>
      <c r="V276" s="185" t="inlineStr">
        <is>
          <t>TRANSFERENCIA</t>
        </is>
      </c>
      <c r="W276" s="119">
        <f>IF(N($H276)&lt;3,"",IF(Q276="","",Q276+31))</f>
        <v/>
      </c>
      <c r="X276" s="124">
        <f>IF(W276="","",TODAY()-W276)</f>
        <v/>
      </c>
      <c r="Y276" s="494" t="n">
        <v>46163</v>
      </c>
      <c r="Z276" s="184" t="n">
        <v>1000000</v>
      </c>
      <c r="AA276" s="184">
        <f>IF(W276="","SIN ESTADO",IF(Y276&lt;&gt;"","PAGA",IF(X276&gt;0,"VENCIDA",IF(X276&gt;=-5,"POR VENCER","AL DÍA"))))</f>
        <v/>
      </c>
      <c r="AB276" s="185" t="inlineStr">
        <is>
          <t>TRANSFERENCIA</t>
        </is>
      </c>
      <c r="AC276" s="119">
        <f>IF(N($H276)&lt;4,"",IF(W276="","",W276+31))</f>
        <v/>
      </c>
      <c r="AD276" s="124">
        <f>IF(AC276="","",TODAY()-AC276)</f>
        <v/>
      </c>
      <c r="AE276" s="494" t="n">
        <v>46225</v>
      </c>
      <c r="AF276" s="184" t="n">
        <v>1000000</v>
      </c>
      <c r="AG276" s="184">
        <f>IF(AC276="","SIN ESTADO",IF(AE276&lt;&gt;"","PAGA",IF(AD276&gt;0,"VENCIDA",IF(AD276&gt;=-5,"POR VENCER","AL DÍA"))))</f>
        <v/>
      </c>
      <c r="AH276" s="185" t="inlineStr">
        <is>
          <t>TRANSFERENCIA</t>
        </is>
      </c>
      <c r="AI276" s="119">
        <f>IF(N($H276)&lt;5,"",IF(AC276="","",AC276+31))</f>
        <v/>
      </c>
      <c r="AJ276" s="124">
        <f>IF(AI276="","",TODAY()-AI276)</f>
        <v/>
      </c>
      <c r="AK276" s="494" t="n">
        <v>46255</v>
      </c>
      <c r="AL276" s="184" t="n">
        <v>1000000</v>
      </c>
      <c r="AM276" s="184">
        <f>IF(AI276="","SIN ESTADO",IF(AK276&lt;&gt;"","PAGA",IF(AJ276&gt;0,"VENCIDA",IF(AJ276&gt;=-5,"POR VENCER","AL DÍA"))))</f>
        <v/>
      </c>
      <c r="AN276" s="185" t="inlineStr">
        <is>
          <t>TRANSFERENCIA</t>
        </is>
      </c>
      <c r="AO276" s="119">
        <f>IF(N($H276)&lt;6,"",IF(AI276="","",AI276+31))</f>
        <v/>
      </c>
      <c r="AP276" s="124">
        <f>IF(AO276="","",TODAY()-AO276)</f>
        <v/>
      </c>
      <c r="AQ276" s="270" t="n"/>
      <c r="AR276" s="184" t="n"/>
      <c r="AS276" s="184">
        <f>IF(AO276="","SIN ESTADO",IF(AQ276&lt;&gt;"","PAGA",IF(AP276&gt;0,"VENCIDA",IF(AP276&gt;=-5,"POR VENCER","AL DÍA"))))</f>
        <v/>
      </c>
      <c r="AT276" s="185" t="n"/>
      <c r="AU276" s="119">
        <f>IF(N($H276)&lt;7,"",IF(AO276="","",AO276+31))</f>
        <v/>
      </c>
      <c r="AV276" s="124">
        <f>IF(AU276="","",TODAY()-AU276)</f>
        <v/>
      </c>
      <c r="AW276" s="494" t="n"/>
      <c r="AX276" s="184" t="n"/>
      <c r="AY276" s="184">
        <f>IF(AU276="","SIN ESTADO",IF(AW276&lt;&gt;"","PAGA",IF(AV276&gt;0,"VENCIDA",IF(AV276&gt;=-5,"POR VENCER","AL DÍA"))))</f>
        <v/>
      </c>
      <c r="AZ276" s="185" t="n"/>
      <c r="BA276" s="119">
        <f>IF(N($H276)&lt;8,"",IF(AU276="","",AU276+31))</f>
        <v/>
      </c>
      <c r="BB276" s="124">
        <f>IF(BA276="","",TODAY()-BA276)</f>
        <v/>
      </c>
      <c r="BC276" s="494" t="n">
        <v>46288</v>
      </c>
      <c r="BD276" s="184" t="n">
        <v>1000000</v>
      </c>
      <c r="BE276" s="184">
        <f>IF(BA276="","SIN ESTADO",IF(BC276&lt;&gt;"","PAGA",IF(BB276&gt;0,"VENCIDA",IF(BB276&gt;=-5,"POR VENCER","AL DÍA"))))</f>
        <v/>
      </c>
      <c r="BF276" s="185" t="n"/>
      <c r="BG276" s="119">
        <f>IF(N($H276)&lt;9,"",IF(BA276="","",BA276+31))</f>
        <v/>
      </c>
      <c r="BH276" s="124">
        <f>IF(BG276="","",TODAY()-BG276)</f>
        <v/>
      </c>
      <c r="BI276" s="494" t="n"/>
      <c r="BJ276" s="184" t="n"/>
      <c r="BK276" s="184">
        <f>IF(BG276="","SIN ESTADO",IF(BI276&lt;&gt;"","PAGA",IF(BH276&gt;0,"VENCIDA",IF(BH276&gt;=-5,"POR VENCER","AL DÍA"))))</f>
        <v/>
      </c>
      <c r="BL276" s="185" t="n"/>
      <c r="BM276" s="119">
        <f>IF(N($H276)&lt;10,"",IF(BG276="","",BG276+31))</f>
        <v/>
      </c>
      <c r="BN276" s="124">
        <f>IF(BM276="","",TODAY()-BM276)</f>
        <v/>
      </c>
      <c r="BO276" s="494" t="n"/>
      <c r="BP276" s="184" t="n"/>
      <c r="BQ276" s="184">
        <f>IF(BM276="","SIN ESTADO",IF(BO276&lt;&gt;"","PAGA",IF(BN276&gt;0,"VENCIDA",IF(BN276&gt;=-5,"POR VENCER","AL DÍA"))))</f>
        <v/>
      </c>
      <c r="BR276" s="185" t="n"/>
      <c r="BS276" s="119">
        <f>IF(N($H276)&lt;11,"",IF(BM276="","",BM276+31))</f>
        <v/>
      </c>
      <c r="BT276" s="124">
        <f>IF(BS276="","",TODAY()-BS276)</f>
        <v/>
      </c>
      <c r="BU276" s="494" t="n"/>
      <c r="BV276" s="184" t="n"/>
      <c r="BW276" s="184">
        <f>IF(BS276="","SIN ESTADO",IF(BU276&lt;&gt;"","PAGA",IF(BT276&gt;0,"VENCIDA",IF(BT276&gt;=-5,"POR VENCER","AL DÍA"))))</f>
        <v/>
      </c>
      <c r="BX276" s="185" t="n"/>
      <c r="BY276" s="119">
        <f>IF(N($H276)&lt;12,"",IF(BS276="","",BS276+31))</f>
        <v/>
      </c>
      <c r="BZ276" s="124">
        <f>IF(BY276="","",TODAY()-BY276)</f>
        <v/>
      </c>
      <c r="CA276" s="494" t="n"/>
      <c r="CB276" s="184" t="n"/>
      <c r="CC276" s="184">
        <f>IF(BY276="","SIN ESTADO",IF(CA276&lt;&gt;"","PAGA",IF(BZ276&gt;0,"VENCIDA",IF(BZ276&gt;=-5,"POR VENCER","AL DÍA"))))</f>
        <v/>
      </c>
      <c r="CD276" s="185" t="n"/>
      <c r="CE276" s="119">
        <f>IF(N($H276)&lt;13,"",IF(BY276="","",BY276+31))</f>
        <v/>
      </c>
      <c r="CF276" s="124">
        <f>IF(CE276="","",TODAY()-CE276)</f>
        <v/>
      </c>
      <c r="CG276" s="494" t="n"/>
      <c r="CH276" s="184" t="n"/>
      <c r="CI276" s="184">
        <f>IF(CE276="","SIN ESTADO",IF(CG276&lt;&gt;"","PAGA",IF(CF276&gt;0,"VENCIDA",IF(CF276&gt;=-5,"POR VENCER","AL DÍA"))))</f>
        <v/>
      </c>
      <c r="CJ276" s="185" t="n"/>
      <c r="CK276" s="119">
        <f>IF(N($H276)&lt;14,"",IF(CE276="","",CE276+31))</f>
        <v/>
      </c>
      <c r="CL276" s="124">
        <f>IF(CK276="","",TODAY()-CK276)</f>
        <v/>
      </c>
      <c r="CM276" s="494" t="n"/>
      <c r="CN276" s="184" t="n"/>
      <c r="CO276" s="184">
        <f>IF(CK276="","SIN ESTADO",IF(CM276&lt;&gt;"","PAGA",IF(CL276&gt;0,"VENCIDA",IF(CL276&gt;=-5,"POR VENCER","AL DÍA"))))</f>
        <v/>
      </c>
      <c r="CP276" s="185" t="n"/>
      <c r="CQ276" s="119">
        <f>IF(N($H276)&lt;15,"",IF(CK276="","",CK276+31))</f>
        <v/>
      </c>
      <c r="CR276" s="124">
        <f>IF(CQ276="","",TODAY()-CQ276)</f>
        <v/>
      </c>
      <c r="CS276" s="494" t="n"/>
      <c r="CT276" s="184" t="n"/>
      <c r="CU276" s="184">
        <f>IF(CQ276="","SIN ESTADO",IF(CS276&lt;&gt;"","PAGA",IF(CR276&gt;0,"VENCIDA",IF(CR276&gt;=-5,"POR VENCER","AL DÍA"))))</f>
        <v/>
      </c>
      <c r="CV276" s="185" t="n"/>
      <c r="CW276" s="119">
        <f>IF(N($H276)&lt;16,"",IF(CQ276="","",CQ276+31))</f>
        <v/>
      </c>
      <c r="CX276" s="124">
        <f>IF(CW276="","",TODAY()-CW276)</f>
        <v/>
      </c>
      <c r="CY276" s="494" t="n"/>
      <c r="CZ276" s="184" t="n"/>
      <c r="DA276" s="184">
        <f>IF(CW276="","SIN ESTADO",IF(CY276&lt;&gt;"","PAGA",IF(CX276&gt;0,"VENCIDA",IF(CX276&gt;=-5,"POR VENCER","AL DÍA"))))</f>
        <v/>
      </c>
      <c r="DB276" s="185" t="n"/>
      <c r="DC276" s="119">
        <f>IF(N($H276)&lt;17,"",IF(CW276="","",CW276+31))</f>
        <v/>
      </c>
      <c r="DD276" s="124">
        <f>IF(DC276="","",TODAY()-DC276)</f>
        <v/>
      </c>
      <c r="DE276" s="494" t="n"/>
      <c r="DF276" s="184" t="n"/>
      <c r="DG276" s="184">
        <f>IF(DC276="","SIN ESTADO",IF(DE276&lt;&gt;"","PAGA",IF(DD276&gt;0,"VENCIDA",IF(DD276&gt;=-5,"POR VENCER","AL DÍA"))))</f>
        <v/>
      </c>
      <c r="DH276" s="185" t="n"/>
      <c r="DI276" s="119">
        <f>IF(N($H276)&lt;18,"",IF(DC276="","",DC276+31))</f>
        <v/>
      </c>
      <c r="DJ276" s="124">
        <f>IF(DI276="","",TODAY()-DI276)</f>
        <v/>
      </c>
      <c r="DK276" s="494" t="n"/>
      <c r="DL276" s="184" t="n"/>
      <c r="DM276" s="184">
        <f>IF(DI276="","SIN ESTADO",IF(DK276&lt;&gt;"","PAGA",IF(DJ276&gt;0,"VENCIDA",IF(DJ276&gt;=-5,"POR VENCER","AL DÍA"))))</f>
        <v/>
      </c>
      <c r="DN276" s="185" t="n"/>
      <c r="DO276" s="119">
        <f>IF(N($H276)&lt;19,"",IF(DI276="","",DI276+31))</f>
        <v/>
      </c>
      <c r="DP276" s="124">
        <f>IF(DO276="","",TODAY()-DO276)</f>
        <v/>
      </c>
      <c r="DQ276" s="494" t="n"/>
      <c r="DR276" s="184" t="n"/>
      <c r="DS276" s="184">
        <f>IF(DO276="","SIN ESTADO",IF(DQ276&lt;&gt;"","PAGA",IF(DP276&gt;0,"VENCIDA",IF(DP276&gt;=-5,"POR VENCER","AL DÍA"))))</f>
        <v/>
      </c>
      <c r="DT276" s="185" t="n"/>
      <c r="DU276" s="119">
        <f>IF(N($H276)&lt;20,"",IF(DO276="","",DO276+31))</f>
        <v/>
      </c>
      <c r="DV276" s="124">
        <f>IF(DU276="","",TODAY()-DU276)</f>
        <v/>
      </c>
      <c r="DW276" s="494" t="n"/>
      <c r="DX276" s="184" t="n"/>
      <c r="DY276" s="184">
        <f>IF(DU276="","SIN ESTADO",IF(DW276&lt;&gt;"","PAGA",IF(DV276&gt;0,"VENCIDA",IF(DV276&gt;=-5,"POR VENCER","AL DÍA"))))</f>
        <v/>
      </c>
      <c r="DZ276" s="185" t="n"/>
      <c r="EA276" s="119">
        <f>IF(N($H276)&lt;21,"",IF(DU276="","",DU276+31))</f>
        <v/>
      </c>
      <c r="EB276" s="124">
        <f>IF(EA276="","",TODAY()-EA276)</f>
        <v/>
      </c>
      <c r="EC276" s="494" t="n"/>
      <c r="ED276" s="184" t="n"/>
      <c r="EE276" s="184">
        <f>IF(EA276="","SIN ESTADO",IF(EC276&lt;&gt;"","PAGA",IF(EB276&gt;0,"VENCIDA",IF(EB276&gt;=-5,"POR VENCER","AL DÍA"))))</f>
        <v/>
      </c>
      <c r="EF276" s="185" t="n"/>
      <c r="EG276" s="119">
        <f>IF(N($H276)&lt;22,"",IF(EA276="","",EA276+31))</f>
        <v/>
      </c>
      <c r="EH276" s="124">
        <f>IF(EG276="","",TODAY()-EG276)</f>
        <v/>
      </c>
      <c r="EI276" s="494" t="n"/>
      <c r="EJ276" s="184" t="n"/>
      <c r="EK276" s="184">
        <f>IF(EG276="","SIN ESTADO",IF(EI276&lt;&gt;"","PAGA",IF(EH276&gt;0,"VENCIDA",IF(EH276&gt;=-5,"POR VENCER","AL DÍA"))))</f>
        <v/>
      </c>
      <c r="EL276" s="185" t="n"/>
      <c r="EM276" s="119">
        <f>IF(N($H276)&lt;23,"",IF(EG276="","",EG276+31))</f>
        <v/>
      </c>
      <c r="EN276" s="124">
        <f>IF(EM276="","",TODAY()-EM276)</f>
        <v/>
      </c>
      <c r="EO276" s="494" t="n"/>
      <c r="EP276" s="184" t="n"/>
      <c r="EQ276" s="184">
        <f>IF(EM276="","SIN ESTADO",IF(EO276&lt;&gt;"","PAGA",IF(EN276&gt;0,"VENCIDA",IF(EN276&gt;=-5,"POR VENCER","AL DÍA"))))</f>
        <v/>
      </c>
      <c r="ER276" s="185" t="n"/>
      <c r="ES276" s="119">
        <f>IF(N($H276)&lt;24,"",IF(EM276="","",EM276+31))</f>
        <v/>
      </c>
      <c r="ET276" s="124">
        <f>IF(ES276="","",TODAY()-ES276)</f>
        <v/>
      </c>
      <c r="EU276" s="494" t="n"/>
      <c r="EV276" s="184" t="n"/>
      <c r="EW276" s="184">
        <f>IF(ES276="","SIN ESTADO",IF(EU276&lt;&gt;"","PAGA",IF(ET276&gt;0,"VENCIDA",IF(ET276&gt;=-5,"POR VENCER","AL DÍA"))))</f>
        <v/>
      </c>
      <c r="EX276" s="185" t="n"/>
      <c r="EY276" s="119">
        <f>IF(N($H276)&lt;25,"",IF(ES276="","",ES276+31))</f>
        <v/>
      </c>
      <c r="EZ276" s="124">
        <f>IF(EY276="","",TODAY()-EY276)</f>
        <v/>
      </c>
      <c r="FA276" s="494" t="n"/>
      <c r="FB276" s="184" t="n"/>
      <c r="FC276" s="184">
        <f>IF(EY276="","SIN ESTADO",IF(FA276&lt;&gt;"","PAGA",IF(EZ276&gt;0,"VENCIDA",IF(EZ276&gt;=-5,"POR VENCER","AL DÍA"))))</f>
        <v/>
      </c>
      <c r="FD276" s="185" t="n"/>
      <c r="FE276" s="119">
        <f>IF(N($H276)&lt;26,"",IF(EY276="","",EY276+31))</f>
        <v/>
      </c>
      <c r="FF276" s="124">
        <f>IF(FE276="","",TODAY()-FE276)</f>
        <v/>
      </c>
      <c r="FG276" s="494" t="n"/>
      <c r="FH276" s="184" t="n"/>
      <c r="FI276" s="184">
        <f>IF(FE276="","SIN ESTADO",IF(FG276&lt;&gt;"","PAGA",IF(FF276&gt;0,"VENCIDA",IF(FF276&gt;=-5,"POR VENCER","AL DÍA"))))</f>
        <v/>
      </c>
      <c r="FJ276" s="185" t="n"/>
      <c r="FK276" s="119">
        <f>IF(N($H276)&lt;27,"",IF(FE276="","",FE276+31))</f>
        <v/>
      </c>
      <c r="FL276" s="124">
        <f>IF(FK276="","",TODAY()-FK276)</f>
        <v/>
      </c>
      <c r="FM276" s="494" t="n"/>
      <c r="FN276" s="184" t="n"/>
      <c r="FO276" s="184">
        <f>IF(FK276="","SIN ESTADO",IF(FM276&lt;&gt;"","PAGA",IF(FL276&gt;0,"VENCIDA",IF(FL276&gt;=-5,"POR VENCER","AL DÍA"))))</f>
        <v/>
      </c>
      <c r="FP276" s="185" t="n"/>
      <c r="FQ276" s="119">
        <f>IF(N($H276)&lt;28,"",IF(FK276="","",FK276+31))</f>
        <v/>
      </c>
      <c r="FR276" s="124">
        <f>IF(FQ276="","",TODAY()-FQ276)</f>
        <v/>
      </c>
      <c r="FS276" s="494" t="n"/>
      <c r="FT276" s="184" t="n"/>
      <c r="FU276" s="184">
        <f>IF(FQ276="","SIN ESTADO",IF(FS276&lt;&gt;"","PAGA",IF(FR276&gt;0,"VENCIDA",IF(FR276&gt;=-5,"POR VENCER","AL DÍA"))))</f>
        <v/>
      </c>
      <c r="FV276" s="185" t="n"/>
      <c r="FW276" s="119">
        <f>IF(N($H276)&lt;29,"",IF(FQ276="","",FQ276+31))</f>
        <v/>
      </c>
      <c r="FX276" s="124">
        <f>IF(FW276="","",TODAY()-FW276)</f>
        <v/>
      </c>
      <c r="FY276" s="494" t="n"/>
      <c r="FZ276" s="184" t="n"/>
      <c r="GA276" s="184">
        <f>IF(FW276="","SIN ESTADO",IF(FY276&lt;&gt;"","PAGA",IF(FX276&gt;0,"VENCIDA",IF(FX276&gt;=-5,"POR VENCER","AL DÍA"))))</f>
        <v/>
      </c>
      <c r="GB276" s="185" t="n"/>
      <c r="GC276" s="119">
        <f>IF(N($H276)&lt;30,"",IF(FW276="","",FW276+31))</f>
        <v/>
      </c>
      <c r="GD276" s="124">
        <f>IF(GC276="","",TODAY()-GC276)</f>
        <v/>
      </c>
      <c r="GE276" s="494" t="n"/>
      <c r="GF276" s="184" t="n"/>
      <c r="GG276" s="184">
        <f>IF(GC276="","SIN ESTADO",IF(GE276&lt;&gt;"","PAGA",IF(GD276&gt;0,"VENCIDA",IF(GD276&gt;=-5,"POR VENCER","AL DÍA"))))</f>
        <v/>
      </c>
      <c r="GH276" s="185" t="n"/>
      <c r="GI276" s="119">
        <f>IF(N($H276)&lt;31,"",IF(GC276="","",GC276+31))</f>
        <v/>
      </c>
      <c r="GJ276" s="124">
        <f>IF(GI276="","",TODAY()-GI276)</f>
        <v/>
      </c>
      <c r="GK276" s="494" t="n"/>
      <c r="GL276" s="184" t="n"/>
      <c r="GM276" s="184">
        <f>IF(GI276="","SIN ESTADO",IF(GK276&lt;&gt;"","PAGA",IF(GJ276&gt;0,"VENCIDA",IF(GJ276&gt;=-5,"POR VENCER","AL DÍA"))))</f>
        <v/>
      </c>
      <c r="GN276" s="185" t="n"/>
      <c r="GO276" s="119">
        <f>IF(N($H276)&lt;32,"",IF(GI276="","",GI276+31))</f>
        <v/>
      </c>
      <c r="GP276" s="124">
        <f>IF(GO276="","",TODAY()-GO276)</f>
        <v/>
      </c>
      <c r="GQ276" s="494" t="n"/>
      <c r="GR276" s="184" t="n"/>
      <c r="GS276" s="184">
        <f>IF(GO276="","SIN ESTADO",IF(GQ276&lt;&gt;"","PAGA",IF(GP276&gt;0,"VENCIDA",IF(GP276&gt;=-5,"POR VENCER","AL DÍA"))))</f>
        <v/>
      </c>
      <c r="GT276" s="185" t="n"/>
      <c r="GU276" s="119">
        <f>IF(N($H276)&lt;33,"",IF(GO276="","",GO276+31))</f>
        <v/>
      </c>
      <c r="GV276" s="124">
        <f>IF(GU276="","",TODAY()-GU276)</f>
        <v/>
      </c>
      <c r="GW276" s="494" t="n"/>
      <c r="GX276" s="184" t="n"/>
      <c r="GY276" s="184">
        <f>IF(GU276="","SIN ESTADO",IF(GW276&lt;&gt;"","PAGA",IF(GV276&gt;0,"VENCIDA",IF(GV276&gt;=-5,"POR VENCER","AL DÍA"))))</f>
        <v/>
      </c>
      <c r="GZ276" s="185" t="n"/>
      <c r="HA276" s="119">
        <f>IF(N($H276)&lt;34,"",IF(GU276="","",GU276+31))</f>
        <v/>
      </c>
      <c r="HB276" s="124">
        <f>IF(HA276="","",TODAY()-HA276)</f>
        <v/>
      </c>
      <c r="HC276" s="494" t="n"/>
      <c r="HD276" s="184" t="n"/>
      <c r="HE276" s="184">
        <f>IF(HA276="","SIN ESTADO",IF(HC276&lt;&gt;"","PAGA",IF(HB276&gt;0,"VENCIDA",IF(HB276&gt;=-5,"POR VENCER","AL DÍA"))))</f>
        <v/>
      </c>
      <c r="HF276" s="185" t="n"/>
      <c r="HG276" s="119">
        <f>IF(N($H276)&lt;35,"",IF(HA276="","",HA276+31))</f>
        <v/>
      </c>
      <c r="HH276" s="124">
        <f>IF(HG276="","",TODAY()-HG276)</f>
        <v/>
      </c>
      <c r="HI276" s="494" t="n"/>
      <c r="HJ276" s="184" t="n"/>
      <c r="HK276" s="184">
        <f>IF(HG276="","SIN ESTADO",IF(HI276&lt;&gt;"","PAGA",IF(HH276&gt;0,"VENCIDA",IF(HH276&gt;=-5,"POR VENCER","AL DÍA"))))</f>
        <v/>
      </c>
      <c r="HL276" s="168" t="n"/>
      <c r="HM276" s="119">
        <f>IF(N($H276)&lt;36,"",IF(HG276="","",HG276+31))</f>
        <v/>
      </c>
      <c r="HN276" s="124">
        <f>IF(HM276="","",TODAY()-HM276)</f>
        <v/>
      </c>
      <c r="HO276" s="494" t="n"/>
      <c r="HP276" s="184" t="n"/>
      <c r="HQ276" s="184">
        <f>IF(HM276="","SIN ESTADO",IF(HO276&lt;&gt;"","PAGA",IF(HN276&gt;0,"VENCIDA",IF(HN276&gt;=-5,"POR VENCER","AL DÍA"))))</f>
        <v/>
      </c>
      <c r="HR276" s="168" t="n"/>
      <c r="HS276" s="169">
        <f>N276+T276+Z276+AF276+AL276+AR276+AX276+BD276+BJ276+BP276+BV276+CB276+CH276+CN276+CT276+CZ276+DF276+DL276+DR276+DX276+ED276+EJ276+EP276+EV276+FB276+FH276+FN276+FT276+FZ276+GF276+GL276+GR276+GX276+HD276+HJ276+HP276</f>
        <v/>
      </c>
      <c r="HU276" s="170">
        <f>IFERROR(N($J276),0)</f>
        <v/>
      </c>
      <c r="HW276" s="170">
        <f>SUMPRODUCT((MOD(COLUMN($M276:$HR276)-COLUMN($M276),6)=0)*ISNUMBER($M276:$HR276)*($M276:$HR276&gt;=RESUMEN!$C$26)*($M276:$HR276&lt;=RESUMEN!$C$27)*IFERROR(N($N276:$HS276),0))</f>
        <v/>
      </c>
      <c r="HX276" s="170">
        <f>SUMPRODUCT((MOD(COLUMN($M276:$HR276)-COLUMN($M276),6)=0)*ISNUMBER($M276:$HR276)*($M276:$HR276&gt;=RESUMEN!$C$26)*($M276:$HR276&lt;=RESUMEN!$C$27))</f>
        <v/>
      </c>
    </row>
    <row r="277" ht="15.75" customHeight="1" s="506">
      <c r="B277" s="113">
        <f>VENTAS!A276</f>
        <v/>
      </c>
      <c r="C277" s="236">
        <f>VENTAS!B276</f>
        <v/>
      </c>
      <c r="D277" s="53">
        <f>VENTAS!C276</f>
        <v/>
      </c>
      <c r="E277" s="114">
        <f>VENTAS!D276</f>
        <v/>
      </c>
      <c r="F277" s="114">
        <f>VENTAS!J276</f>
        <v/>
      </c>
      <c r="G277" s="494">
        <f>VENTAS!F276</f>
        <v/>
      </c>
      <c r="H277" s="479">
        <f>VENTAS!K276</f>
        <v/>
      </c>
      <c r="I277" s="479">
        <f>VENTAS!M276</f>
        <v/>
      </c>
      <c r="J277" s="184">
        <f>VENTAS!L276</f>
        <v/>
      </c>
      <c r="K277" s="119">
        <f>IF(N($H277)&lt;1,"",$G277+31)</f>
        <v/>
      </c>
      <c r="L277" s="124">
        <f>IF(K277="","",TODAY()-K277)</f>
        <v/>
      </c>
      <c r="M277" s="494" t="n"/>
      <c r="N277" s="374" t="n"/>
      <c r="O277" s="184">
        <f>IF(K277="","SIN ESTADO",IF(M277&lt;&gt;"","PAGA",IF(L277&gt;0,"VENCIDA",IF(L277&gt;=-5,"POR VENCER","AL DÍA"))))</f>
        <v/>
      </c>
      <c r="P277" s="185" t="n"/>
      <c r="Q277" s="119">
        <f>IF(N($H277)&lt;2,"",IF(K277="","",K277+31))</f>
        <v/>
      </c>
      <c r="R277" s="124">
        <f>IF(Q277="","",TODAY()-Q277)</f>
        <v/>
      </c>
      <c r="S277" s="494" t="n"/>
      <c r="T277" s="184" t="n"/>
      <c r="U277" s="184">
        <f>IF(Q277="","SIN ESTADO",IF(S277&lt;&gt;"","PAGA",IF(R277&gt;0,"VENCIDA",IF(R277&gt;=-5,"POR VENCER","AL DÍA"))))</f>
        <v/>
      </c>
      <c r="V277" s="185" t="n"/>
      <c r="W277" s="119">
        <f>IF(N($H277)&lt;3,"",IF(Q277="","",Q277+31))</f>
        <v/>
      </c>
      <c r="X277" s="124">
        <f>IF(W277="","",TODAY()-W277)</f>
        <v/>
      </c>
      <c r="Y277" s="494" t="n"/>
      <c r="Z277" s="184" t="n"/>
      <c r="AA277" s="184">
        <f>IF(W277="","SIN ESTADO",IF(Y277&lt;&gt;"","PAGA",IF(X277&gt;0,"VENCIDA",IF(X277&gt;=-5,"POR VENCER","AL DÍA"))))</f>
        <v/>
      </c>
      <c r="AB277" s="185" t="n"/>
      <c r="AC277" s="119">
        <f>IF(N($H277)&lt;4,"",IF(W277="","",W277+31))</f>
        <v/>
      </c>
      <c r="AD277" s="124">
        <f>IF(AC277="","",TODAY()-AC277)</f>
        <v/>
      </c>
      <c r="AE277" s="494" t="n"/>
      <c r="AF277" s="184" t="n"/>
      <c r="AG277" s="184">
        <f>IF(AC277="","SIN ESTADO",IF(AE277&lt;&gt;"","PAGA",IF(AD277&gt;0,"VENCIDA",IF(AD277&gt;=-5,"POR VENCER","AL DÍA"))))</f>
        <v/>
      </c>
      <c r="AH277" s="185" t="n"/>
      <c r="AI277" s="119">
        <f>IF(N($H277)&lt;5,"",IF(AC277="","",AC277+31))</f>
        <v/>
      </c>
      <c r="AJ277" s="124">
        <f>IF(AI277="","",TODAY()-AI277)</f>
        <v/>
      </c>
      <c r="AK277" s="494" t="n"/>
      <c r="AL277" s="184" t="n"/>
      <c r="AM277" s="184">
        <f>IF(AI277="","SIN ESTADO",IF(AK277&lt;&gt;"","PAGA",IF(AJ277&gt;0,"VENCIDA",IF(AJ277&gt;=-5,"POR VENCER","AL DÍA"))))</f>
        <v/>
      </c>
      <c r="AN277" s="185" t="n"/>
      <c r="AO277" s="119">
        <f>IF(N($H277)&lt;6,"",IF(AI277="","",AI277+31))</f>
        <v/>
      </c>
      <c r="AP277" s="124">
        <f>IF(AO277="","",TODAY()-AO277)</f>
        <v/>
      </c>
      <c r="AQ277" s="270" t="n"/>
      <c r="AR277" s="184" t="n"/>
      <c r="AS277" s="184">
        <f>IF(AO277="","SIN ESTADO",IF(AQ277&lt;&gt;"","PAGA",IF(AP277&gt;0,"VENCIDA",IF(AP277&gt;=-5,"POR VENCER","AL DÍA"))))</f>
        <v/>
      </c>
      <c r="AT277" s="185" t="n"/>
      <c r="AU277" s="119">
        <f>IF(N($H277)&lt;7,"",IF(AO277="","",AO277+31))</f>
        <v/>
      </c>
      <c r="AV277" s="124">
        <f>IF(AU277="","",TODAY()-AU277)</f>
        <v/>
      </c>
      <c r="AW277" s="494" t="n"/>
      <c r="AX277" s="184" t="n"/>
      <c r="AY277" s="184">
        <f>IF(AU277="","SIN ESTADO",IF(AW277&lt;&gt;"","PAGA",IF(AV277&gt;0,"VENCIDA",IF(AV277&gt;=-5,"POR VENCER","AL DÍA"))))</f>
        <v/>
      </c>
      <c r="AZ277" s="185" t="n"/>
      <c r="BA277" s="119">
        <f>IF(N($H277)&lt;8,"",IF(AU277="","",AU277+31))</f>
        <v/>
      </c>
      <c r="BB277" s="124">
        <f>IF(BA277="","",TODAY()-BA277)</f>
        <v/>
      </c>
      <c r="BC277" s="494" t="n"/>
      <c r="BD277" s="184" t="n"/>
      <c r="BE277" s="184">
        <f>IF(BA277="","SIN ESTADO",IF(BC277&lt;&gt;"","PAGA",IF(BB277&gt;0,"VENCIDA",IF(BB277&gt;=-5,"POR VENCER","AL DÍA"))))</f>
        <v/>
      </c>
      <c r="BF277" s="185" t="n"/>
      <c r="BG277" s="119">
        <f>IF(N($H277)&lt;9,"",IF(BA277="","",BA277+31))</f>
        <v/>
      </c>
      <c r="BH277" s="124">
        <f>IF(BG277="","",TODAY()-BG277)</f>
        <v/>
      </c>
      <c r="BI277" s="494" t="n"/>
      <c r="BJ277" s="184" t="n"/>
      <c r="BK277" s="184">
        <f>IF(BG277="","SIN ESTADO",IF(BI277&lt;&gt;"","PAGA",IF(BH277&gt;0,"VENCIDA",IF(BH277&gt;=-5,"POR VENCER","AL DÍA"))))</f>
        <v/>
      </c>
      <c r="BL277" s="185" t="n"/>
      <c r="BM277" s="119">
        <f>IF(N($H277)&lt;10,"",IF(BG277="","",BG277+31))</f>
        <v/>
      </c>
      <c r="BN277" s="124">
        <f>IF(BM277="","",TODAY()-BM277)</f>
        <v/>
      </c>
      <c r="BO277" s="494" t="n"/>
      <c r="BP277" s="184" t="n"/>
      <c r="BQ277" s="184">
        <f>IF(BM277="","SIN ESTADO",IF(BO277&lt;&gt;"","PAGA",IF(BN277&gt;0,"VENCIDA",IF(BN277&gt;=-5,"POR VENCER","AL DÍA"))))</f>
        <v/>
      </c>
      <c r="BR277" s="185" t="n"/>
      <c r="BS277" s="119">
        <f>IF(N($H277)&lt;11,"",IF(BM277="","",BM277+31))</f>
        <v/>
      </c>
      <c r="BT277" s="124">
        <f>IF(BS277="","",TODAY()-BS277)</f>
        <v/>
      </c>
      <c r="BU277" s="494" t="n"/>
      <c r="BV277" s="184" t="n"/>
      <c r="BW277" s="184">
        <f>IF(BS277="","SIN ESTADO",IF(BU277&lt;&gt;"","PAGA",IF(BT277&gt;0,"VENCIDA",IF(BT277&gt;=-5,"POR VENCER","AL DÍA"))))</f>
        <v/>
      </c>
      <c r="BX277" s="185" t="n"/>
      <c r="BY277" s="119">
        <f>IF(N($H277)&lt;12,"",IF(BS277="","",BS277+31))</f>
        <v/>
      </c>
      <c r="BZ277" s="124">
        <f>IF(BY277="","",TODAY()-BY277)</f>
        <v/>
      </c>
      <c r="CA277" s="494" t="n"/>
      <c r="CB277" s="184" t="n"/>
      <c r="CC277" s="184">
        <f>IF(BY277="","SIN ESTADO",IF(CA277&lt;&gt;"","PAGA",IF(BZ277&gt;0,"VENCIDA",IF(BZ277&gt;=-5,"POR VENCER","AL DÍA"))))</f>
        <v/>
      </c>
      <c r="CD277" s="185" t="n"/>
      <c r="CE277" s="119">
        <f>IF(N($H277)&lt;13,"",IF(BY277="","",BY277+31))</f>
        <v/>
      </c>
      <c r="CF277" s="124">
        <f>IF(CE277="","",TODAY()-CE277)</f>
        <v/>
      </c>
      <c r="CG277" s="494" t="n"/>
      <c r="CH277" s="184" t="n"/>
      <c r="CI277" s="184">
        <f>IF(CE277="","SIN ESTADO",IF(CG277&lt;&gt;"","PAGA",IF(CF277&gt;0,"VENCIDA",IF(CF277&gt;=-5,"POR VENCER","AL DÍA"))))</f>
        <v/>
      </c>
      <c r="CJ277" s="185" t="n"/>
      <c r="CK277" s="119">
        <f>IF(N($H277)&lt;14,"",IF(CE277="","",CE277+31))</f>
        <v/>
      </c>
      <c r="CL277" s="124">
        <f>IF(CK277="","",TODAY()-CK277)</f>
        <v/>
      </c>
      <c r="CM277" s="494" t="n"/>
      <c r="CN277" s="184" t="n"/>
      <c r="CO277" s="184">
        <f>IF(CK277="","SIN ESTADO",IF(CM277&lt;&gt;"","PAGA",IF(CL277&gt;0,"VENCIDA",IF(CL277&gt;=-5,"POR VENCER","AL DÍA"))))</f>
        <v/>
      </c>
      <c r="CP277" s="185" t="n"/>
      <c r="CQ277" s="119">
        <f>IF(N($H277)&lt;15,"",IF(CK277="","",CK277+31))</f>
        <v/>
      </c>
      <c r="CR277" s="124">
        <f>IF(CQ277="","",TODAY()-CQ277)</f>
        <v/>
      </c>
      <c r="CS277" s="494" t="n"/>
      <c r="CT277" s="184" t="n"/>
      <c r="CU277" s="184">
        <f>IF(CQ277="","SIN ESTADO",IF(CS277&lt;&gt;"","PAGA",IF(CR277&gt;0,"VENCIDA",IF(CR277&gt;=-5,"POR VENCER","AL DÍA"))))</f>
        <v/>
      </c>
      <c r="CV277" s="185" t="n"/>
      <c r="CW277" s="119">
        <f>IF(N($H277)&lt;16,"",IF(CQ277="","",CQ277+31))</f>
        <v/>
      </c>
      <c r="CX277" s="124">
        <f>IF(CW277="","",TODAY()-CW277)</f>
        <v/>
      </c>
      <c r="CY277" s="494" t="n"/>
      <c r="CZ277" s="184" t="n"/>
      <c r="DA277" s="184">
        <f>IF(CW277="","SIN ESTADO",IF(CY277&lt;&gt;"","PAGA",IF(CX277&gt;0,"VENCIDA",IF(CX277&gt;=-5,"POR VENCER","AL DÍA"))))</f>
        <v/>
      </c>
      <c r="DB277" s="185" t="n"/>
      <c r="DC277" s="119">
        <f>IF(N($H277)&lt;17,"",IF(CW277="","",CW277+31))</f>
        <v/>
      </c>
      <c r="DD277" s="124">
        <f>IF(DC277="","",TODAY()-DC277)</f>
        <v/>
      </c>
      <c r="DE277" s="494" t="n"/>
      <c r="DF277" s="184" t="n"/>
      <c r="DG277" s="184">
        <f>IF(DC277="","SIN ESTADO",IF(DE277&lt;&gt;"","PAGA",IF(DD277&gt;0,"VENCIDA",IF(DD277&gt;=-5,"POR VENCER","AL DÍA"))))</f>
        <v/>
      </c>
      <c r="DH277" s="185" t="n"/>
      <c r="DI277" s="119">
        <f>IF(N($H277)&lt;18,"",IF(DC277="","",DC277+31))</f>
        <v/>
      </c>
      <c r="DJ277" s="124">
        <f>IF(DI277="","",TODAY()-DI277)</f>
        <v/>
      </c>
      <c r="DK277" s="494" t="n"/>
      <c r="DL277" s="184" t="n"/>
      <c r="DM277" s="184">
        <f>IF(DI277="","SIN ESTADO",IF(DK277&lt;&gt;"","PAGA",IF(DJ277&gt;0,"VENCIDA",IF(DJ277&gt;=-5,"POR VENCER","AL DÍA"))))</f>
        <v/>
      </c>
      <c r="DN277" s="185" t="n"/>
      <c r="DO277" s="119">
        <f>IF(N($H277)&lt;19,"",IF(DI277="","",DI277+31))</f>
        <v/>
      </c>
      <c r="DP277" s="124">
        <f>IF(DO277="","",TODAY()-DO277)</f>
        <v/>
      </c>
      <c r="DQ277" s="494" t="n"/>
      <c r="DR277" s="184" t="n"/>
      <c r="DS277" s="184">
        <f>IF(DO277="","SIN ESTADO",IF(DQ277&lt;&gt;"","PAGA",IF(DP277&gt;0,"VENCIDA",IF(DP277&gt;=-5,"POR VENCER","AL DÍA"))))</f>
        <v/>
      </c>
      <c r="DT277" s="185" t="n"/>
      <c r="DU277" s="119">
        <f>IF(N($H277)&lt;20,"",IF(DO277="","",DO277+31))</f>
        <v/>
      </c>
      <c r="DV277" s="124">
        <f>IF(DU277="","",TODAY()-DU277)</f>
        <v/>
      </c>
      <c r="DW277" s="494" t="n"/>
      <c r="DX277" s="184" t="n"/>
      <c r="DY277" s="184">
        <f>IF(DU277="","SIN ESTADO",IF(DW277&lt;&gt;"","PAGA",IF(DV277&gt;0,"VENCIDA",IF(DV277&gt;=-5,"POR VENCER","AL DÍA"))))</f>
        <v/>
      </c>
      <c r="DZ277" s="185" t="n"/>
      <c r="EA277" s="119">
        <f>IF(N($H277)&lt;21,"",IF(DU277="","",DU277+31))</f>
        <v/>
      </c>
      <c r="EB277" s="124">
        <f>IF(EA277="","",TODAY()-EA277)</f>
        <v/>
      </c>
      <c r="EC277" s="494" t="n"/>
      <c r="ED277" s="184" t="n"/>
      <c r="EE277" s="184">
        <f>IF(EA277="","SIN ESTADO",IF(EC277&lt;&gt;"","PAGA",IF(EB277&gt;0,"VENCIDA",IF(EB277&gt;=-5,"POR VENCER","AL DÍA"))))</f>
        <v/>
      </c>
      <c r="EF277" s="185" t="n"/>
      <c r="EG277" s="119">
        <f>IF(N($H277)&lt;22,"",IF(EA277="","",EA277+31))</f>
        <v/>
      </c>
      <c r="EH277" s="124">
        <f>IF(EG277="","",TODAY()-EG277)</f>
        <v/>
      </c>
      <c r="EI277" s="494" t="n"/>
      <c r="EJ277" s="184" t="n"/>
      <c r="EK277" s="184">
        <f>IF(EG277="","SIN ESTADO",IF(EI277&lt;&gt;"","PAGA",IF(EH277&gt;0,"VENCIDA",IF(EH277&gt;=-5,"POR VENCER","AL DÍA"))))</f>
        <v/>
      </c>
      <c r="EL277" s="185" t="n"/>
      <c r="EM277" s="119">
        <f>IF(N($H277)&lt;23,"",IF(EG277="","",EG277+31))</f>
        <v/>
      </c>
      <c r="EN277" s="124">
        <f>IF(EM277="","",TODAY()-EM277)</f>
        <v/>
      </c>
      <c r="EO277" s="494" t="n"/>
      <c r="EP277" s="184" t="n"/>
      <c r="EQ277" s="184">
        <f>IF(EM277="","SIN ESTADO",IF(EO277&lt;&gt;"","PAGA",IF(EN277&gt;0,"VENCIDA",IF(EN277&gt;=-5,"POR VENCER","AL DÍA"))))</f>
        <v/>
      </c>
      <c r="ER277" s="185" t="n"/>
      <c r="ES277" s="119">
        <f>IF(N($H277)&lt;24,"",IF(EM277="","",EM277+31))</f>
        <v/>
      </c>
      <c r="ET277" s="124">
        <f>IF(ES277="","",TODAY()-ES277)</f>
        <v/>
      </c>
      <c r="EU277" s="494" t="n"/>
      <c r="EV277" s="184" t="n"/>
      <c r="EW277" s="184">
        <f>IF(ES277="","SIN ESTADO",IF(EU277&lt;&gt;"","PAGA",IF(ET277&gt;0,"VENCIDA",IF(ET277&gt;=-5,"POR VENCER","AL DÍA"))))</f>
        <v/>
      </c>
      <c r="EX277" s="185" t="n"/>
      <c r="EY277" s="119">
        <f>IF(N($H277)&lt;25,"",IF(ES277="","",ES277+31))</f>
        <v/>
      </c>
      <c r="EZ277" s="124">
        <f>IF(EY277="","",TODAY()-EY277)</f>
        <v/>
      </c>
      <c r="FA277" s="494" t="n"/>
      <c r="FB277" s="184" t="n"/>
      <c r="FC277" s="184">
        <f>IF(EY277="","SIN ESTADO",IF(FA277&lt;&gt;"","PAGA",IF(EZ277&gt;0,"VENCIDA",IF(EZ277&gt;=-5,"POR VENCER","AL DÍA"))))</f>
        <v/>
      </c>
      <c r="FD277" s="185" t="n"/>
      <c r="FE277" s="119">
        <f>IF(N($H277)&lt;26,"",IF(EY277="","",EY277+31))</f>
        <v/>
      </c>
      <c r="FF277" s="124">
        <f>IF(FE277="","",TODAY()-FE277)</f>
        <v/>
      </c>
      <c r="FG277" s="494" t="n"/>
      <c r="FH277" s="184" t="n"/>
      <c r="FI277" s="184">
        <f>IF(FE277="","SIN ESTADO",IF(FG277&lt;&gt;"","PAGA",IF(FF277&gt;0,"VENCIDA",IF(FF277&gt;=-5,"POR VENCER","AL DÍA"))))</f>
        <v/>
      </c>
      <c r="FJ277" s="185" t="n"/>
      <c r="FK277" s="119">
        <f>IF(N($H277)&lt;27,"",IF(FE277="","",FE277+31))</f>
        <v/>
      </c>
      <c r="FL277" s="124">
        <f>IF(FK277="","",TODAY()-FK277)</f>
        <v/>
      </c>
      <c r="FM277" s="494" t="n"/>
      <c r="FN277" s="184" t="n"/>
      <c r="FO277" s="184">
        <f>IF(FK277="","SIN ESTADO",IF(FM277&lt;&gt;"","PAGA",IF(FL277&gt;0,"VENCIDA",IF(FL277&gt;=-5,"POR VENCER","AL DÍA"))))</f>
        <v/>
      </c>
      <c r="FP277" s="185" t="n"/>
      <c r="FQ277" s="119">
        <f>IF(N($H277)&lt;28,"",IF(FK277="","",FK277+31))</f>
        <v/>
      </c>
      <c r="FR277" s="124">
        <f>IF(FQ277="","",TODAY()-FQ277)</f>
        <v/>
      </c>
      <c r="FS277" s="494" t="n"/>
      <c r="FT277" s="184" t="n"/>
      <c r="FU277" s="184">
        <f>IF(FQ277="","SIN ESTADO",IF(FS277&lt;&gt;"","PAGA",IF(FR277&gt;0,"VENCIDA",IF(FR277&gt;=-5,"POR VENCER","AL DÍA"))))</f>
        <v/>
      </c>
      <c r="FV277" s="185" t="n"/>
      <c r="FW277" s="119">
        <f>IF(N($H277)&lt;29,"",IF(FQ277="","",FQ277+31))</f>
        <v/>
      </c>
      <c r="FX277" s="124">
        <f>IF(FW277="","",TODAY()-FW277)</f>
        <v/>
      </c>
      <c r="FY277" s="494" t="n"/>
      <c r="FZ277" s="184" t="n"/>
      <c r="GA277" s="184">
        <f>IF(FW277="","SIN ESTADO",IF(FY277&lt;&gt;"","PAGA",IF(FX277&gt;0,"VENCIDA",IF(FX277&gt;=-5,"POR VENCER","AL DÍA"))))</f>
        <v/>
      </c>
      <c r="GB277" s="185" t="n"/>
      <c r="GC277" s="119">
        <f>IF(N($H277)&lt;30,"",IF(FW277="","",FW277+31))</f>
        <v/>
      </c>
      <c r="GD277" s="124">
        <f>IF(GC277="","",TODAY()-GC277)</f>
        <v/>
      </c>
      <c r="GE277" s="494" t="n"/>
      <c r="GF277" s="184" t="n"/>
      <c r="GG277" s="184">
        <f>IF(GC277="","SIN ESTADO",IF(GE277&lt;&gt;"","PAGA",IF(GD277&gt;0,"VENCIDA",IF(GD277&gt;=-5,"POR VENCER","AL DÍA"))))</f>
        <v/>
      </c>
      <c r="GH277" s="185" t="n"/>
      <c r="GI277" s="119">
        <f>IF(N($H277)&lt;31,"",IF(GC277="","",GC277+31))</f>
        <v/>
      </c>
      <c r="GJ277" s="124">
        <f>IF(GI277="","",TODAY()-GI277)</f>
        <v/>
      </c>
      <c r="GK277" s="494" t="n"/>
      <c r="GL277" s="184" t="n"/>
      <c r="GM277" s="184">
        <f>IF(GI277="","SIN ESTADO",IF(GK277&lt;&gt;"","PAGA",IF(GJ277&gt;0,"VENCIDA",IF(GJ277&gt;=-5,"POR VENCER","AL DÍA"))))</f>
        <v/>
      </c>
      <c r="GN277" s="185" t="n"/>
      <c r="GO277" s="119">
        <f>IF(N($H277)&lt;32,"",IF(GI277="","",GI277+31))</f>
        <v/>
      </c>
      <c r="GP277" s="124">
        <f>IF(GO277="","",TODAY()-GO277)</f>
        <v/>
      </c>
      <c r="GQ277" s="494" t="n"/>
      <c r="GR277" s="184" t="n"/>
      <c r="GS277" s="184">
        <f>IF(GO277="","SIN ESTADO",IF(GQ277&lt;&gt;"","PAGA",IF(GP277&gt;0,"VENCIDA",IF(GP277&gt;=-5,"POR VENCER","AL DÍA"))))</f>
        <v/>
      </c>
      <c r="GT277" s="185" t="n"/>
      <c r="GU277" s="119">
        <f>IF(N($H277)&lt;33,"",IF(GO277="","",GO277+31))</f>
        <v/>
      </c>
      <c r="GV277" s="124">
        <f>IF(GU277="","",TODAY()-GU277)</f>
        <v/>
      </c>
      <c r="GW277" s="494" t="n"/>
      <c r="GX277" s="184" t="n"/>
      <c r="GY277" s="184">
        <f>IF(GU277="","SIN ESTADO",IF(GW277&lt;&gt;"","PAGA",IF(GV277&gt;0,"VENCIDA",IF(GV277&gt;=-5,"POR VENCER","AL DÍA"))))</f>
        <v/>
      </c>
      <c r="GZ277" s="185" t="n"/>
      <c r="HA277" s="119">
        <f>IF(N($H277)&lt;34,"",IF(GU277="","",GU277+31))</f>
        <v/>
      </c>
      <c r="HB277" s="124">
        <f>IF(HA277="","",TODAY()-HA277)</f>
        <v/>
      </c>
      <c r="HC277" s="494" t="n"/>
      <c r="HD277" s="184" t="n"/>
      <c r="HE277" s="184">
        <f>IF(HA277="","SIN ESTADO",IF(HC277&lt;&gt;"","PAGA",IF(HB277&gt;0,"VENCIDA",IF(HB277&gt;=-5,"POR VENCER","AL DÍA"))))</f>
        <v/>
      </c>
      <c r="HF277" s="185" t="n"/>
      <c r="HG277" s="119">
        <f>IF(N($H277)&lt;35,"",IF(HA277="","",HA277+31))</f>
        <v/>
      </c>
      <c r="HH277" s="124">
        <f>IF(HG277="","",TODAY()-HG277)</f>
        <v/>
      </c>
      <c r="HI277" s="494" t="n"/>
      <c r="HJ277" s="184" t="n"/>
      <c r="HK277" s="184">
        <f>IF(HG277="","SIN ESTADO",IF(HI277&lt;&gt;"","PAGA",IF(HH277&gt;0,"VENCIDA",IF(HH277&gt;=-5,"POR VENCER","AL DÍA"))))</f>
        <v/>
      </c>
      <c r="HL277" s="168" t="n"/>
      <c r="HM277" s="119">
        <f>IF(N($H277)&lt;36,"",IF(HG277="","",HG277+31))</f>
        <v/>
      </c>
      <c r="HN277" s="124">
        <f>IF(HM277="","",TODAY()-HM277)</f>
        <v/>
      </c>
      <c r="HO277" s="494" t="n"/>
      <c r="HP277" s="184" t="n"/>
      <c r="HQ277" s="184">
        <f>IF(HM277="","SIN ESTADO",IF(HO277&lt;&gt;"","PAGA",IF(HN277&gt;0,"VENCIDA",IF(HN277&gt;=-5,"POR VENCER","AL DÍA"))))</f>
        <v/>
      </c>
      <c r="HR277" s="168" t="n"/>
      <c r="HS277" s="169">
        <f>N277+T277+Z277+AF277+AL277+AR277+AX277+BD277+BJ277+BP277+BV277+CB277+CH277+CN277+CT277+CZ277+DF277+DL277+DR277+DX277+ED277+EJ277+EP277+EV277+FB277+FH277+FN277+FT277+FZ277+GF277+GL277+GR277+GX277+HD277+HJ277+HP277</f>
        <v/>
      </c>
      <c r="HU277" s="170">
        <f>IFERROR(N($J277),0)</f>
        <v/>
      </c>
      <c r="HW277" s="170">
        <f>SUMPRODUCT((MOD(COLUMN($M277:$HR277)-COLUMN($M277),6)=0)*ISNUMBER($M277:$HR277)*($M277:$HR277&gt;=RESUMEN!$C$26)*($M277:$HR277&lt;=RESUMEN!$C$27)*IFERROR(N($N277:$HS277),0))</f>
        <v/>
      </c>
      <c r="HX277" s="170">
        <f>SUMPRODUCT((MOD(COLUMN($M277:$HR277)-COLUMN($M277),6)=0)*ISNUMBER($M277:$HR277)*($M277:$HR277&gt;=RESUMEN!$C$26)*($M277:$HR277&lt;=RESUMEN!$C$27))</f>
        <v/>
      </c>
    </row>
    <row r="278" ht="15.75" customHeight="1" s="506">
      <c r="B278" s="113">
        <f>VENTAS!A277</f>
        <v/>
      </c>
      <c r="C278" s="236">
        <f>VENTAS!B277</f>
        <v/>
      </c>
      <c r="D278" s="53">
        <f>VENTAS!C277</f>
        <v/>
      </c>
      <c r="E278" s="114">
        <f>VENTAS!D277</f>
        <v/>
      </c>
      <c r="F278" s="114">
        <f>VENTAS!J277</f>
        <v/>
      </c>
      <c r="G278" s="494">
        <f>VENTAS!F277</f>
        <v/>
      </c>
      <c r="H278" s="479">
        <f>VENTAS!K277</f>
        <v/>
      </c>
      <c r="I278" s="479">
        <f>VENTAS!M277</f>
        <v/>
      </c>
      <c r="J278" s="184">
        <f>VENTAS!L277</f>
        <v/>
      </c>
      <c r="K278" s="119">
        <f>IF(N($H278)&lt;1,"",$G278+31)</f>
        <v/>
      </c>
      <c r="L278" s="124">
        <f>IF(K278="","",TODAY()-K278)</f>
        <v/>
      </c>
      <c r="M278" s="469" t="n">
        <v>45854</v>
      </c>
      <c r="N278" s="374" t="n">
        <v>1208300</v>
      </c>
      <c r="O278" s="184">
        <f>IF(K278="","SIN ESTADO",IF(M278&lt;&gt;"","PAGA",IF(L278&gt;0,"VENCIDA",IF(L278&gt;=-5,"POR VENCER","AL DÍA"))))</f>
        <v/>
      </c>
      <c r="P278" s="185" t="inlineStr">
        <is>
          <t>TRANSFERENCIA</t>
        </is>
      </c>
      <c r="Q278" s="119">
        <f>IF(N($H278)&lt;2,"",IF(K278="","",K278+31))</f>
        <v/>
      </c>
      <c r="R278" s="124">
        <f>IF(Q278="","",TODAY()-Q278)</f>
        <v/>
      </c>
      <c r="S278" s="470" t="n">
        <v>45885</v>
      </c>
      <c r="T278" s="184" t="n">
        <v>1208300</v>
      </c>
      <c r="U278" s="184">
        <f>IF(Q278="","SIN ESTADO",IF(S278&lt;&gt;"","PAGA",IF(R278&gt;0,"VENCIDA",IF(R278&gt;=-5,"POR VENCER","AL DÍA"))))</f>
        <v/>
      </c>
      <c r="V278" s="185" t="inlineStr">
        <is>
          <t>TRANSFERENCIA</t>
        </is>
      </c>
      <c r="W278" s="119">
        <f>IF(N($H278)&lt;3,"",IF(Q278="","",Q278+31))</f>
        <v/>
      </c>
      <c r="X278" s="124">
        <f>IF(W278="","",TODAY()-W278)</f>
        <v/>
      </c>
      <c r="Y278" s="471" t="n">
        <v>45922</v>
      </c>
      <c r="Z278" s="184" t="n">
        <v>1208300</v>
      </c>
      <c r="AA278" s="184">
        <f>IF(W278="","SIN ESTADO",IF(Y278&lt;&gt;"","PAGA",IF(X278&gt;0,"VENCIDA",IF(X278&gt;=-5,"POR VENCER","AL DÍA"))))</f>
        <v/>
      </c>
      <c r="AB278" s="185" t="inlineStr">
        <is>
          <t>TRANSFERENCIA</t>
        </is>
      </c>
      <c r="AC278" s="119">
        <f>IF(N($H278)&lt;4,"",IF(W278="","",W278+31))</f>
        <v/>
      </c>
      <c r="AD278" s="124">
        <f>IF(AC278="","",TODAY()-AC278)</f>
        <v/>
      </c>
      <c r="AE278" s="497" t="n">
        <v>45955</v>
      </c>
      <c r="AF278" s="184" t="n">
        <v>1208300</v>
      </c>
      <c r="AG278" s="184">
        <f>IF(AC278="","SIN ESTADO",IF(AE278&lt;&gt;"","PAGA",IF(AD278&gt;0,"VENCIDA",IF(AD278&gt;=-5,"POR VENCER","AL DÍA"))))</f>
        <v/>
      </c>
      <c r="AH278" s="185" t="inlineStr">
        <is>
          <t>TRANSFERENCIA</t>
        </is>
      </c>
      <c r="AI278" s="119">
        <f>IF(N($H278)&lt;5,"",IF(AC278="","",AC278+31))</f>
        <v/>
      </c>
      <c r="AJ278" s="124">
        <f>IF(AI278="","",TODAY()-AI278)</f>
        <v/>
      </c>
      <c r="AK278" s="471" t="n">
        <v>45988</v>
      </c>
      <c r="AL278" s="184" t="n">
        <v>1208300</v>
      </c>
      <c r="AM278" s="184">
        <f>IF(AI278="","SIN ESTADO",IF(AK278&lt;&gt;"","PAGA",IF(AJ278&gt;0,"VENCIDA",IF(AJ278&gt;=-5,"POR VENCER","AL DÍA"))))</f>
        <v/>
      </c>
      <c r="AN278" s="185" t="inlineStr">
        <is>
          <t>TRANSFERENCIA</t>
        </is>
      </c>
      <c r="AO278" s="119">
        <f>IF(N($H278)&lt;6,"",IF(AI278="","",AI278+31))</f>
        <v/>
      </c>
      <c r="AP278" s="124">
        <f>IF(AO278="","",TODAY()-AO278)</f>
        <v/>
      </c>
      <c r="AQ278" s="488" t="n">
        <v>46013</v>
      </c>
      <c r="AR278" s="184" t="n">
        <v>1208300</v>
      </c>
      <c r="AS278" s="184">
        <f>IF(AO278="","SIN ESTADO",IF(AQ278&lt;&gt;"","PAGA",IF(AP278&gt;0,"VENCIDA",IF(AP278&gt;=-5,"POR VENCER","AL DÍA"))))</f>
        <v/>
      </c>
      <c r="AT278" s="185" t="inlineStr">
        <is>
          <t>TRANSFERENCIA</t>
        </is>
      </c>
      <c r="AU278" s="119">
        <f>IF(N($H278)&lt;7,"",IF(AO278="","",AO278+31))</f>
        <v/>
      </c>
      <c r="AV278" s="124">
        <f>IF(AU278="","",TODAY()-AU278)</f>
        <v/>
      </c>
      <c r="AW278" s="471" t="n">
        <v>46048</v>
      </c>
      <c r="AX278" s="184" t="n">
        <v>1208300</v>
      </c>
      <c r="AY278" s="184">
        <f>IF(AU278="","SIN ESTADO",IF(AW278&lt;&gt;"","PAGA",IF(AV278&gt;0,"VENCIDA",IF(AV278&gt;=-5,"POR VENCER","AL DÍA"))))</f>
        <v/>
      </c>
      <c r="AZ278" s="185" t="inlineStr">
        <is>
          <t>TRANSFERENCIA</t>
        </is>
      </c>
      <c r="BA278" s="119">
        <f>IF(N($H278)&lt;8,"",IF(AU278="","",AU278+31))</f>
        <v/>
      </c>
      <c r="BB278" s="124">
        <f>IF(BA278="","",TODAY()-BA278)</f>
        <v/>
      </c>
      <c r="BC278" s="229" t="inlineStr">
        <is>
          <t>FEBRERO</t>
        </is>
      </c>
      <c r="BD278" s="184" t="n">
        <v>1208300</v>
      </c>
      <c r="BE278" s="184">
        <f>IF(BA278="","SIN ESTADO",IF(BC278&lt;&gt;"","PAGA",IF(BB278&gt;0,"VENCIDA",IF(BB278&gt;=-5,"POR VENCER","AL DÍA"))))</f>
        <v/>
      </c>
      <c r="BF278" s="185" t="inlineStr">
        <is>
          <t>TRANSFERENCIA</t>
        </is>
      </c>
      <c r="BG278" s="119">
        <f>IF(N($H278)&lt;9,"",IF(BA278="","",BA278+31))</f>
        <v/>
      </c>
      <c r="BH278" s="124">
        <f>IF(BG278="","",TODAY()-BG278)</f>
        <v/>
      </c>
      <c r="BI278" s="229" t="inlineStr">
        <is>
          <t>MARZO</t>
        </is>
      </c>
      <c r="BJ278" s="184" t="n">
        <v>1208300</v>
      </c>
      <c r="BK278" s="184">
        <f>IF(BG278="","SIN ESTADO",IF(BI278&lt;&gt;"","PAGA",IF(BH278&gt;0,"VENCIDA",IF(BH278&gt;=-5,"POR VENCER","AL DÍA"))))</f>
        <v/>
      </c>
      <c r="BL278" s="185" t="inlineStr">
        <is>
          <t>TRANSFERENCIA</t>
        </is>
      </c>
      <c r="BM278" s="119">
        <f>IF(N($H278)&lt;10,"",IF(BG278="","",BG278+31))</f>
        <v/>
      </c>
      <c r="BN278" s="124">
        <f>IF(BM278="","",TODAY()-BM278)</f>
        <v/>
      </c>
      <c r="BO278" s="229" t="inlineStr">
        <is>
          <t>ABRIL</t>
        </is>
      </c>
      <c r="BP278" s="184" t="n">
        <v>1208300</v>
      </c>
      <c r="BQ278" s="184">
        <f>IF(BM278="","SIN ESTADO",IF(BO278&lt;&gt;"","PAGA",IF(BN278&gt;0,"VENCIDA",IF(BN278&gt;=-5,"POR VENCER","AL DÍA"))))</f>
        <v/>
      </c>
      <c r="BR278" s="185" t="inlineStr">
        <is>
          <t>TRANSFERENCIA</t>
        </is>
      </c>
      <c r="BS278" s="119">
        <f>IF(N($H278)&lt;11,"",IF(BM278="","",BM278+31))</f>
        <v/>
      </c>
      <c r="BT278" s="124">
        <f>IF(BS278="","",TODAY()-BS278)</f>
        <v/>
      </c>
      <c r="BU278" s="494" t="n">
        <v>46169</v>
      </c>
      <c r="BV278" s="184" t="n">
        <v>1208300</v>
      </c>
      <c r="BW278" s="184">
        <f>IF(BS278="","SIN ESTADO",IF(BU278&lt;&gt;"","PAGA",IF(BT278&gt;0,"VENCIDA",IF(BT278&gt;=-5,"POR VENCER","AL DÍA"))))</f>
        <v/>
      </c>
      <c r="BX278" s="185" t="inlineStr">
        <is>
          <t>TRANSFERENCIA</t>
        </is>
      </c>
      <c r="BY278" s="119">
        <f>IF(N($H278)&lt;12,"",IF(BS278="","",BS278+31))</f>
        <v/>
      </c>
      <c r="BZ278" s="124">
        <f>IF(BY278="","",TODAY()-BY278)</f>
        <v/>
      </c>
      <c r="CA278" s="494" t="n">
        <v>46198</v>
      </c>
      <c r="CB278" s="184" t="n">
        <v>1208300</v>
      </c>
      <c r="CC278" s="184">
        <f>IF(BY278="","SIN ESTADO",IF(CA278&lt;&gt;"","PAGA",IF(BZ278&gt;0,"VENCIDA",IF(BZ278&gt;=-5,"POR VENCER","AL DÍA"))))</f>
        <v/>
      </c>
      <c r="CD278" s="185" t="inlineStr">
        <is>
          <t>TRANSFERENCIA</t>
        </is>
      </c>
      <c r="CE278" s="119">
        <f>IF(N($H278)&lt;13,"",IF(BY278="","",BY278+31))</f>
        <v/>
      </c>
      <c r="CF278" s="124">
        <f>IF(CE278="","",TODAY()-CE278)</f>
        <v/>
      </c>
      <c r="CG278" s="494" t="n">
        <v>46233</v>
      </c>
      <c r="CH278" s="184" t="n">
        <v>1208300</v>
      </c>
      <c r="CI278" s="184">
        <f>IF(CE278="","SIN ESTADO",IF(CG278&lt;&gt;"","PAGA",IF(CF278&gt;0,"VENCIDA",IF(CF278&gt;=-5,"POR VENCER","AL DÍA"))))</f>
        <v/>
      </c>
      <c r="CJ278" s="185" t="inlineStr">
        <is>
          <t>TRANSFERENCIA</t>
        </is>
      </c>
      <c r="CK278" s="119">
        <f>IF(N($H278)&lt;14,"",IF(CE278="","",CE278+31))</f>
        <v/>
      </c>
      <c r="CL278" s="124">
        <f>IF(CK278="","",TODAY()-CK278)</f>
        <v/>
      </c>
      <c r="CM278" s="494" t="n">
        <v>46261</v>
      </c>
      <c r="CN278" s="184" t="n">
        <v>1208300</v>
      </c>
      <c r="CO278" s="184">
        <f>IF(CK278="","SIN ESTADO",IF(CM278&lt;&gt;"","PAGA",IF(CL278&gt;0,"VENCIDA",IF(CL278&gt;=-5,"POR VENCER","AL DÍA"))))</f>
        <v/>
      </c>
      <c r="CP278" s="185" t="inlineStr">
        <is>
          <t>TRANSFERENCIA</t>
        </is>
      </c>
      <c r="CQ278" s="119">
        <f>IF(N($H278)&lt;15,"",IF(CK278="","",CK278+31))</f>
        <v/>
      </c>
      <c r="CR278" s="124">
        <f>IF(CQ278="","",TODAY()-CQ278)</f>
        <v/>
      </c>
      <c r="CS278" s="494" t="n"/>
      <c r="CT278" s="184" t="n"/>
      <c r="CU278" s="184">
        <f>IF(CQ278="","SIN ESTADO",IF(CS278&lt;&gt;"","PAGA",IF(CR278&gt;0,"VENCIDA",IF(CR278&gt;=-5,"POR VENCER","AL DÍA"))))</f>
        <v/>
      </c>
      <c r="CV278" s="185" t="n"/>
      <c r="CW278" s="119">
        <f>IF(N($H278)&lt;16,"",IF(CQ278="","",CQ278+31))</f>
        <v/>
      </c>
      <c r="CX278" s="124">
        <f>IF(CW278="","",TODAY()-CW278)</f>
        <v/>
      </c>
      <c r="CY278" s="494" t="n"/>
      <c r="CZ278" s="184" t="n"/>
      <c r="DA278" s="184">
        <f>IF(CW278="","SIN ESTADO",IF(CY278&lt;&gt;"","PAGA",IF(CX278&gt;0,"VENCIDA",IF(CX278&gt;=-5,"POR VENCER","AL DÍA"))))</f>
        <v/>
      </c>
      <c r="DB278" s="185" t="n"/>
      <c r="DC278" s="119">
        <f>IF(N($H278)&lt;17,"",IF(CW278="","",CW278+31))</f>
        <v/>
      </c>
      <c r="DD278" s="124">
        <f>IF(DC278="","",TODAY()-DC278)</f>
        <v/>
      </c>
      <c r="DE278" s="494" t="n"/>
      <c r="DF278" s="184" t="n"/>
      <c r="DG278" s="184">
        <f>IF(DC278="","SIN ESTADO",IF(DE278&lt;&gt;"","PAGA",IF(DD278&gt;0,"VENCIDA",IF(DD278&gt;=-5,"POR VENCER","AL DÍA"))))</f>
        <v/>
      </c>
      <c r="DH278" s="185" t="n"/>
      <c r="DI278" s="119">
        <f>IF(N($H278)&lt;18,"",IF(DC278="","",DC278+31))</f>
        <v/>
      </c>
      <c r="DJ278" s="124">
        <f>IF(DI278="","",TODAY()-DI278)</f>
        <v/>
      </c>
      <c r="DK278" s="494" t="n"/>
      <c r="DL278" s="184" t="n"/>
      <c r="DM278" s="184">
        <f>IF(DI278="","SIN ESTADO",IF(DK278&lt;&gt;"","PAGA",IF(DJ278&gt;0,"VENCIDA",IF(DJ278&gt;=-5,"POR VENCER","AL DÍA"))))</f>
        <v/>
      </c>
      <c r="DN278" s="185" t="n"/>
      <c r="DO278" s="119">
        <f>IF(N($H278)&lt;19,"",IF(DI278="","",DI278+31))</f>
        <v/>
      </c>
      <c r="DP278" s="124">
        <f>IF(DO278="","",TODAY()-DO278)</f>
        <v/>
      </c>
      <c r="DQ278" s="494" t="n"/>
      <c r="DR278" s="184" t="n"/>
      <c r="DS278" s="184">
        <f>IF(DO278="","SIN ESTADO",IF(DQ278&lt;&gt;"","PAGA",IF(DP278&gt;0,"VENCIDA",IF(DP278&gt;=-5,"POR VENCER","AL DÍA"))))</f>
        <v/>
      </c>
      <c r="DT278" s="185" t="n"/>
      <c r="DU278" s="119">
        <f>IF(N($H278)&lt;20,"",IF(DO278="","",DO278+31))</f>
        <v/>
      </c>
      <c r="DV278" s="124">
        <f>IF(DU278="","",TODAY()-DU278)</f>
        <v/>
      </c>
      <c r="DW278" s="494" t="n"/>
      <c r="DX278" s="184" t="n"/>
      <c r="DY278" s="184">
        <f>IF(DU278="","SIN ESTADO",IF(DW278&lt;&gt;"","PAGA",IF(DV278&gt;0,"VENCIDA",IF(DV278&gt;=-5,"POR VENCER","AL DÍA"))))</f>
        <v/>
      </c>
      <c r="DZ278" s="185" t="n"/>
      <c r="EA278" s="119">
        <f>IF(N($H278)&lt;21,"",IF(DU278="","",DU278+31))</f>
        <v/>
      </c>
      <c r="EB278" s="124">
        <f>IF(EA278="","",TODAY()-EA278)</f>
        <v/>
      </c>
      <c r="EC278" s="494" t="n"/>
      <c r="ED278" s="184" t="n"/>
      <c r="EE278" s="184">
        <f>IF(EA278="","SIN ESTADO",IF(EC278&lt;&gt;"","PAGA",IF(EB278&gt;0,"VENCIDA",IF(EB278&gt;=-5,"POR VENCER","AL DÍA"))))</f>
        <v/>
      </c>
      <c r="EF278" s="185" t="n"/>
      <c r="EG278" s="119">
        <f>IF(N($H278)&lt;22,"",IF(EA278="","",EA278+31))</f>
        <v/>
      </c>
      <c r="EH278" s="124">
        <f>IF(EG278="","",TODAY()-EG278)</f>
        <v/>
      </c>
      <c r="EI278" s="494" t="n"/>
      <c r="EJ278" s="184" t="n"/>
      <c r="EK278" s="184">
        <f>IF(EG278="","SIN ESTADO",IF(EI278&lt;&gt;"","PAGA",IF(EH278&gt;0,"VENCIDA",IF(EH278&gt;=-5,"POR VENCER","AL DÍA"))))</f>
        <v/>
      </c>
      <c r="EL278" s="185" t="n"/>
      <c r="EM278" s="119">
        <f>IF(N($H278)&lt;23,"",IF(EG278="","",EG278+31))</f>
        <v/>
      </c>
      <c r="EN278" s="124">
        <f>IF(EM278="","",TODAY()-EM278)</f>
        <v/>
      </c>
      <c r="EO278" s="494" t="n"/>
      <c r="EP278" s="184" t="n"/>
      <c r="EQ278" s="184">
        <f>IF(EM278="","SIN ESTADO",IF(EO278&lt;&gt;"","PAGA",IF(EN278&gt;0,"VENCIDA",IF(EN278&gt;=-5,"POR VENCER","AL DÍA"))))</f>
        <v/>
      </c>
      <c r="ER278" s="185" t="n"/>
      <c r="ES278" s="119">
        <f>IF(N($H278)&lt;24,"",IF(EM278="","",EM278+31))</f>
        <v/>
      </c>
      <c r="ET278" s="124">
        <f>IF(ES278="","",TODAY()-ES278)</f>
        <v/>
      </c>
      <c r="EU278" s="494" t="n"/>
      <c r="EV278" s="184" t="n"/>
      <c r="EW278" s="184">
        <f>IF(ES278="","SIN ESTADO",IF(EU278&lt;&gt;"","PAGA",IF(ET278&gt;0,"VENCIDA",IF(ET278&gt;=-5,"POR VENCER","AL DÍA"))))</f>
        <v/>
      </c>
      <c r="EX278" s="185" t="n"/>
      <c r="EY278" s="119">
        <f>IF(N($H278)&lt;25,"",IF(ES278="","",ES278+31))</f>
        <v/>
      </c>
      <c r="EZ278" s="124">
        <f>IF(EY278="","",TODAY()-EY278)</f>
        <v/>
      </c>
      <c r="FA278" s="494" t="n"/>
      <c r="FB278" s="184" t="n"/>
      <c r="FC278" s="184">
        <f>IF(EY278="","SIN ESTADO",IF(FA278&lt;&gt;"","PAGA",IF(EZ278&gt;0,"VENCIDA",IF(EZ278&gt;=-5,"POR VENCER","AL DÍA"))))</f>
        <v/>
      </c>
      <c r="FD278" s="185" t="n"/>
      <c r="FE278" s="119">
        <f>IF(N($H278)&lt;26,"",IF(EY278="","",EY278+31))</f>
        <v/>
      </c>
      <c r="FF278" s="124">
        <f>IF(FE278="","",TODAY()-FE278)</f>
        <v/>
      </c>
      <c r="FG278" s="494" t="n"/>
      <c r="FH278" s="184" t="n"/>
      <c r="FI278" s="184">
        <f>IF(FE278="","SIN ESTADO",IF(FG278&lt;&gt;"","PAGA",IF(FF278&gt;0,"VENCIDA",IF(FF278&gt;=-5,"POR VENCER","AL DÍA"))))</f>
        <v/>
      </c>
      <c r="FJ278" s="185" t="n"/>
      <c r="FK278" s="119">
        <f>IF(N($H278)&lt;27,"",IF(FE278="","",FE278+31))</f>
        <v/>
      </c>
      <c r="FL278" s="124">
        <f>IF(FK278="","",TODAY()-FK278)</f>
        <v/>
      </c>
      <c r="FM278" s="494" t="n"/>
      <c r="FN278" s="184" t="n"/>
      <c r="FO278" s="184">
        <f>IF(FK278="","SIN ESTADO",IF(FM278&lt;&gt;"","PAGA",IF(FL278&gt;0,"VENCIDA",IF(FL278&gt;=-5,"POR VENCER","AL DÍA"))))</f>
        <v/>
      </c>
      <c r="FP278" s="185" t="n"/>
      <c r="FQ278" s="119">
        <f>IF(N($H278)&lt;28,"",IF(FK278="","",FK278+31))</f>
        <v/>
      </c>
      <c r="FR278" s="124">
        <f>IF(FQ278="","",TODAY()-FQ278)</f>
        <v/>
      </c>
      <c r="FS278" s="494" t="n"/>
      <c r="FT278" s="184" t="n"/>
      <c r="FU278" s="184">
        <f>IF(FQ278="","SIN ESTADO",IF(FS278&lt;&gt;"","PAGA",IF(FR278&gt;0,"VENCIDA",IF(FR278&gt;=-5,"POR VENCER","AL DÍA"))))</f>
        <v/>
      </c>
      <c r="FV278" s="185" t="n"/>
      <c r="FW278" s="119">
        <f>IF(N($H278)&lt;29,"",IF(FQ278="","",FQ278+31))</f>
        <v/>
      </c>
      <c r="FX278" s="124">
        <f>IF(FW278="","",TODAY()-FW278)</f>
        <v/>
      </c>
      <c r="FY278" s="494" t="n"/>
      <c r="FZ278" s="184" t="n"/>
      <c r="GA278" s="184">
        <f>IF(FW278="","SIN ESTADO",IF(FY278&lt;&gt;"","PAGA",IF(FX278&gt;0,"VENCIDA",IF(FX278&gt;=-5,"POR VENCER","AL DÍA"))))</f>
        <v/>
      </c>
      <c r="GB278" s="185" t="n"/>
      <c r="GC278" s="119">
        <f>IF(N($H278)&lt;30,"",IF(FW278="","",FW278+31))</f>
        <v/>
      </c>
      <c r="GD278" s="124">
        <f>IF(GC278="","",TODAY()-GC278)</f>
        <v/>
      </c>
      <c r="GE278" s="494" t="n"/>
      <c r="GF278" s="184" t="n"/>
      <c r="GG278" s="184">
        <f>IF(GC278="","SIN ESTADO",IF(GE278&lt;&gt;"","PAGA",IF(GD278&gt;0,"VENCIDA",IF(GD278&gt;=-5,"POR VENCER","AL DÍA"))))</f>
        <v/>
      </c>
      <c r="GH278" s="185" t="n"/>
      <c r="GI278" s="119">
        <f>IF(N($H278)&lt;31,"",IF(GC278="","",GC278+31))</f>
        <v/>
      </c>
      <c r="GJ278" s="124">
        <f>IF(GI278="","",TODAY()-GI278)</f>
        <v/>
      </c>
      <c r="GK278" s="494" t="n"/>
      <c r="GL278" s="184" t="n"/>
      <c r="GM278" s="184">
        <f>IF(GI278="","SIN ESTADO",IF(GK278&lt;&gt;"","PAGA",IF(GJ278&gt;0,"VENCIDA",IF(GJ278&gt;=-5,"POR VENCER","AL DÍA"))))</f>
        <v/>
      </c>
      <c r="GN278" s="185" t="n"/>
      <c r="GO278" s="119">
        <f>IF(N($H278)&lt;32,"",IF(GI278="","",GI278+31))</f>
        <v/>
      </c>
      <c r="GP278" s="124">
        <f>IF(GO278="","",TODAY()-GO278)</f>
        <v/>
      </c>
      <c r="GQ278" s="494" t="n"/>
      <c r="GR278" s="184" t="n"/>
      <c r="GS278" s="184">
        <f>IF(GO278="","SIN ESTADO",IF(GQ278&lt;&gt;"","PAGA",IF(GP278&gt;0,"VENCIDA",IF(GP278&gt;=-5,"POR VENCER","AL DÍA"))))</f>
        <v/>
      </c>
      <c r="GT278" s="185" t="n"/>
      <c r="GU278" s="119">
        <f>IF(N($H278)&lt;33,"",IF(GO278="","",GO278+31))</f>
        <v/>
      </c>
      <c r="GV278" s="124">
        <f>IF(GU278="","",TODAY()-GU278)</f>
        <v/>
      </c>
      <c r="GW278" s="494" t="n"/>
      <c r="GX278" s="184" t="n"/>
      <c r="GY278" s="184">
        <f>IF(GU278="","SIN ESTADO",IF(GW278&lt;&gt;"","PAGA",IF(GV278&gt;0,"VENCIDA",IF(GV278&gt;=-5,"POR VENCER","AL DÍA"))))</f>
        <v/>
      </c>
      <c r="GZ278" s="185" t="n"/>
      <c r="HA278" s="119">
        <f>IF(N($H278)&lt;34,"",IF(GU278="","",GU278+31))</f>
        <v/>
      </c>
      <c r="HB278" s="124">
        <f>IF(HA278="","",TODAY()-HA278)</f>
        <v/>
      </c>
      <c r="HC278" s="494" t="n"/>
      <c r="HD278" s="184" t="n"/>
      <c r="HE278" s="184">
        <f>IF(HA278="","SIN ESTADO",IF(HC278&lt;&gt;"","PAGA",IF(HB278&gt;0,"VENCIDA",IF(HB278&gt;=-5,"POR VENCER","AL DÍA"))))</f>
        <v/>
      </c>
      <c r="HF278" s="185" t="n"/>
      <c r="HG278" s="119">
        <f>IF(N($H278)&lt;35,"",IF(HA278="","",HA278+31))</f>
        <v/>
      </c>
      <c r="HH278" s="124">
        <f>IF(HG278="","",TODAY()-HG278)</f>
        <v/>
      </c>
      <c r="HI278" s="494" t="n"/>
      <c r="HJ278" s="184" t="n"/>
      <c r="HK278" s="184">
        <f>IF(HG278="","SIN ESTADO",IF(HI278&lt;&gt;"","PAGA",IF(HH278&gt;0,"VENCIDA",IF(HH278&gt;=-5,"POR VENCER","AL DÍA"))))</f>
        <v/>
      </c>
      <c r="HL278" s="168" t="n"/>
      <c r="HM278" s="119">
        <f>IF(N($H278)&lt;36,"",IF(HG278="","",HG278+31))</f>
        <v/>
      </c>
      <c r="HN278" s="124">
        <f>IF(HM278="","",TODAY()-HM278)</f>
        <v/>
      </c>
      <c r="HO278" s="494" t="n"/>
      <c r="HP278" s="184" t="n"/>
      <c r="HQ278" s="184">
        <f>IF(HM278="","SIN ESTADO",IF(HO278&lt;&gt;"","PAGA",IF(HN278&gt;0,"VENCIDA",IF(HN278&gt;=-5,"POR VENCER","AL DÍA"))))</f>
        <v/>
      </c>
      <c r="HR278" s="168" t="n"/>
      <c r="HS278" s="169">
        <f>N278+T278+Z278+AF278+AL278+AR278+AX278+BD278+BJ278+BP278+BV278+CB278+CH278+CN278+CT278+CZ278+DF278+DL278+DR278+DX278+ED278+EJ278+EP278+EV278+FB278+FH278+FN278+FT278+FZ278+GF278+GL278+GR278+GX278+HD278+HJ278+HP278</f>
        <v/>
      </c>
      <c r="HU278" s="170">
        <f>IFERROR(N($J278),0)</f>
        <v/>
      </c>
      <c r="HW278" s="170">
        <f>SUMPRODUCT((MOD(COLUMN($M278:$HR278)-COLUMN($M278),6)=0)*ISNUMBER($M278:$HR278)*($M278:$HR278&gt;=RESUMEN!$C$26)*($M278:$HR278&lt;=RESUMEN!$C$27)*IFERROR(N($N278:$HS278),0))</f>
        <v/>
      </c>
      <c r="HX278" s="170">
        <f>SUMPRODUCT((MOD(COLUMN($M278:$HR278)-COLUMN($M278),6)=0)*ISNUMBER($M278:$HR278)*($M278:$HR278&gt;=RESUMEN!$C$26)*($M278:$HR278&lt;=RESUMEN!$C$27))</f>
        <v/>
      </c>
    </row>
    <row r="279" ht="15.75" customHeight="1" s="506">
      <c r="B279" s="113">
        <f>VENTAS!A278</f>
        <v/>
      </c>
      <c r="C279" s="236">
        <f>VENTAS!B278</f>
        <v/>
      </c>
      <c r="D279" s="53">
        <f>VENTAS!C278</f>
        <v/>
      </c>
      <c r="E279" s="114">
        <f>VENTAS!D278</f>
        <v/>
      </c>
      <c r="F279" s="114">
        <f>VENTAS!J278</f>
        <v/>
      </c>
      <c r="G279" s="494">
        <f>VENTAS!F278</f>
        <v/>
      </c>
      <c r="H279" s="479">
        <f>VENTAS!K278</f>
        <v/>
      </c>
      <c r="I279" s="479">
        <f>VENTAS!M278</f>
        <v/>
      </c>
      <c r="J279" s="184">
        <f>VENTAS!L278</f>
        <v/>
      </c>
      <c r="K279" s="119">
        <f>IF(N($H279)&lt;1,"",$G279+31)</f>
        <v/>
      </c>
      <c r="L279" s="124">
        <f>IF(K279="","",TODAY()-K279)</f>
        <v/>
      </c>
      <c r="M279" s="469" t="n">
        <v>45929</v>
      </c>
      <c r="N279" s="374" t="n">
        <v>1000000</v>
      </c>
      <c r="O279" s="184">
        <f>IF(K279="","SIN ESTADO",IF(M279&lt;&gt;"","PAGA",IF(L279&gt;0,"VENCIDA",IF(L279&gt;=-5,"POR VENCER","AL DÍA"))))</f>
        <v/>
      </c>
      <c r="P279" s="185" t="inlineStr">
        <is>
          <t>TRANSFERENCIA</t>
        </is>
      </c>
      <c r="Q279" s="119">
        <f>IF(N($H279)&lt;2,"",IF(K279="","",K279+31))</f>
        <v/>
      </c>
      <c r="R279" s="124">
        <f>IF(Q279="","",TODAY()-Q279)</f>
        <v/>
      </c>
      <c r="S279" s="470" t="n">
        <v>45958</v>
      </c>
      <c r="T279" s="184" t="n">
        <v>1000000</v>
      </c>
      <c r="U279" s="184">
        <f>IF(Q279="","SIN ESTADO",IF(S279&lt;&gt;"","PAGA",IF(R279&gt;0,"VENCIDA",IF(R279&gt;=-5,"POR VENCER","AL DÍA"))))</f>
        <v/>
      </c>
      <c r="V279" s="185" t="inlineStr">
        <is>
          <t>TRANSFERENCIA</t>
        </is>
      </c>
      <c r="W279" s="119">
        <f>IF(N($H279)&lt;3,"",IF(Q279="","",Q279+31))</f>
        <v/>
      </c>
      <c r="X279" s="124">
        <f>IF(W279="","",TODAY()-W279)</f>
        <v/>
      </c>
      <c r="Y279" s="471" t="n">
        <v>45989</v>
      </c>
      <c r="Z279" s="184" t="n">
        <v>1000000</v>
      </c>
      <c r="AA279" s="184">
        <f>IF(W279="","SIN ESTADO",IF(Y279&lt;&gt;"","PAGA",IF(X279&gt;0,"VENCIDA",IF(X279&gt;=-5,"POR VENCER","AL DÍA"))))</f>
        <v/>
      </c>
      <c r="AB279" s="185" t="inlineStr">
        <is>
          <t>TRANSFERENCIA</t>
        </is>
      </c>
      <c r="AC279" s="119">
        <f>IF(N($H279)&lt;4,"",IF(W279="","",W279+31))</f>
        <v/>
      </c>
      <c r="AD279" s="124">
        <f>IF(AC279="","",TODAY()-AC279)</f>
        <v/>
      </c>
      <c r="AE279" s="497" t="n">
        <v>46027</v>
      </c>
      <c r="AF279" s="184" t="n">
        <v>1000000</v>
      </c>
      <c r="AG279" s="184">
        <f>IF(AC279="","SIN ESTADO",IF(AE279&lt;&gt;"","PAGA",IF(AD279&gt;0,"VENCIDA",IF(AD279&gt;=-5,"POR VENCER","AL DÍA"))))</f>
        <v/>
      </c>
      <c r="AH279" s="185" t="inlineStr">
        <is>
          <t>TRANSFERENCIA</t>
        </is>
      </c>
      <c r="AI279" s="119">
        <f>IF(N($H279)&lt;5,"",IF(AC279="","",AC279+31))</f>
        <v/>
      </c>
      <c r="AJ279" s="124">
        <f>IF(AI279="","",TODAY()-AI279)</f>
        <v/>
      </c>
      <c r="AK279" s="471" t="n">
        <v>46061</v>
      </c>
      <c r="AL279" s="184" t="n">
        <v>1000000</v>
      </c>
      <c r="AM279" s="184">
        <f>IF(AI279="","SIN ESTADO",IF(AK279&lt;&gt;"","PAGA",IF(AJ279&gt;0,"VENCIDA",IF(AJ279&gt;=-5,"POR VENCER","AL DÍA"))))</f>
        <v/>
      </c>
      <c r="AN279" s="185" t="inlineStr">
        <is>
          <t>TRANSFERENCIA</t>
        </is>
      </c>
      <c r="AO279" s="119">
        <f>IF(N($H279)&lt;6,"",IF(AI279="","",AI279+31))</f>
        <v/>
      </c>
      <c r="AP279" s="124">
        <f>IF(AO279="","",TODAY()-AO279)</f>
        <v/>
      </c>
      <c r="AQ279" s="488" t="n">
        <v>46088</v>
      </c>
      <c r="AR279" s="184" t="n">
        <v>1000000</v>
      </c>
      <c r="AS279" s="184">
        <f>IF(AO279="","SIN ESTADO",IF(AQ279&lt;&gt;"","PAGA",IF(AP279&gt;0,"VENCIDA",IF(AP279&gt;=-5,"POR VENCER","AL DÍA"))))</f>
        <v/>
      </c>
      <c r="AT279" s="185" t="inlineStr">
        <is>
          <t>TRANSFERENCIA</t>
        </is>
      </c>
      <c r="AU279" s="119">
        <f>IF(N($H279)&lt;7,"",IF(AO279="","",AO279+31))</f>
        <v/>
      </c>
      <c r="AV279" s="124">
        <f>IF(AU279="","",TODAY()-AU279)</f>
        <v/>
      </c>
      <c r="AW279" s="471" t="n">
        <v>46120</v>
      </c>
      <c r="AX279" s="184" t="n">
        <v>1000000</v>
      </c>
      <c r="AY279" s="184">
        <f>IF(AU279="","SIN ESTADO",IF(AW279&lt;&gt;"","PAGA",IF(AV279&gt;0,"VENCIDA",IF(AV279&gt;=-5,"POR VENCER","AL DÍA"))))</f>
        <v/>
      </c>
      <c r="AZ279" s="185" t="inlineStr">
        <is>
          <t>TRANSFERENCIA</t>
        </is>
      </c>
      <c r="BA279" s="119">
        <f>IF(N($H279)&lt;8,"",IF(AU279="","",AU279+31))</f>
        <v/>
      </c>
      <c r="BB279" s="124">
        <f>IF(BA279="","",TODAY()-BA279)</f>
        <v/>
      </c>
      <c r="BC279" s="494" t="n">
        <v>46146</v>
      </c>
      <c r="BD279" s="184" t="n">
        <v>1000000</v>
      </c>
      <c r="BE279" s="184">
        <f>IF(BA279="","SIN ESTADO",IF(BC279&lt;&gt;"","PAGA",IF(BB279&gt;0,"VENCIDA",IF(BB279&gt;=-5,"POR VENCER","AL DÍA"))))</f>
        <v/>
      </c>
      <c r="BF279" s="185" t="inlineStr">
        <is>
          <t>TRANSFERENCIA</t>
        </is>
      </c>
      <c r="BG279" s="119">
        <f>IF(N($H279)&lt;9,"",IF(BA279="","",BA279+31))</f>
        <v/>
      </c>
      <c r="BH279" s="124">
        <f>IF(BG279="","",TODAY()-BG279)</f>
        <v/>
      </c>
      <c r="BI279" s="494" t="n">
        <v>46180</v>
      </c>
      <c r="BJ279" s="184" t="n">
        <v>1000000</v>
      </c>
      <c r="BK279" s="184">
        <f>IF(BG279="","SIN ESTADO",IF(BI279&lt;&gt;"","PAGA",IF(BH279&gt;0,"VENCIDA",IF(BH279&gt;=-5,"POR VENCER","AL DÍA"))))</f>
        <v/>
      </c>
      <c r="BL279" s="185" t="inlineStr">
        <is>
          <t>TRANSFERENCIA</t>
        </is>
      </c>
      <c r="BM279" s="119">
        <f>IF(N($H279)&lt;10,"",IF(BG279="","",BG279+31))</f>
        <v/>
      </c>
      <c r="BN279" s="124">
        <f>IF(BM279="","",TODAY()-BM279)</f>
        <v/>
      </c>
      <c r="BO279" s="494" t="n">
        <v>46208</v>
      </c>
      <c r="BP279" s="184" t="n">
        <v>1000000</v>
      </c>
      <c r="BQ279" s="184">
        <f>IF(BM279="","SIN ESTADO",IF(BO279&lt;&gt;"","PAGA",IF(BN279&gt;0,"VENCIDA",IF(BN279&gt;=-5,"POR VENCER","AL DÍA"))))</f>
        <v/>
      </c>
      <c r="BR279" s="185" t="inlineStr">
        <is>
          <t>TRANSFERENCIA</t>
        </is>
      </c>
      <c r="BS279" s="119">
        <f>IF(N($H279)&lt;11,"",IF(BM279="","",BM279+31))</f>
        <v/>
      </c>
      <c r="BT279" s="124">
        <f>IF(BS279="","",TODAY()-BS279)</f>
        <v/>
      </c>
      <c r="BU279" s="494" t="n">
        <v>46239</v>
      </c>
      <c r="BV279" s="184" t="n">
        <v>1000000</v>
      </c>
      <c r="BW279" s="184">
        <f>IF(BS279="","SIN ESTADO",IF(BU279&lt;&gt;"","PAGA",IF(BT279&gt;0,"VENCIDA",IF(BT279&gt;=-5,"POR VENCER","AL DÍA"))))</f>
        <v/>
      </c>
      <c r="BX279" s="185" t="inlineStr">
        <is>
          <t>TRANSFERENCIA</t>
        </is>
      </c>
      <c r="BY279" s="119">
        <f>IF(N($H279)&lt;12,"",IF(BS279="","",BS279+31))</f>
        <v/>
      </c>
      <c r="BZ279" s="124">
        <f>IF(BY279="","",TODAY()-BY279)</f>
        <v/>
      </c>
      <c r="CA279" s="494" t="n">
        <v>46270</v>
      </c>
      <c r="CB279" s="184" t="n">
        <v>1000000</v>
      </c>
      <c r="CC279" s="184">
        <f>IF(BY279="","SIN ESTADO",IF(CA279&lt;&gt;"","PAGA",IF(BZ279&gt;0,"VENCIDA",IF(BZ279&gt;=-5,"POR VENCER","AL DÍA"))))</f>
        <v/>
      </c>
      <c r="CD279" s="185" t="inlineStr">
        <is>
          <t>TRANSFERENCIA</t>
        </is>
      </c>
      <c r="CE279" s="119">
        <f>IF(N($H279)&lt;13,"",IF(BY279="","",BY279+31))</f>
        <v/>
      </c>
      <c r="CF279" s="124">
        <f>IF(CE279="","",TODAY()-CE279)</f>
        <v/>
      </c>
      <c r="CG279" s="494" t="n"/>
      <c r="CH279" s="184" t="n"/>
      <c r="CI279" s="184">
        <f>IF(CE279="","SIN ESTADO",IF(CG279&lt;&gt;"","PAGA",IF(CF279&gt;0,"VENCIDA",IF(CF279&gt;=-5,"POR VENCER","AL DÍA"))))</f>
        <v/>
      </c>
      <c r="CJ279" s="185" t="n"/>
      <c r="CK279" s="119">
        <f>IF(N($H279)&lt;14,"",IF(CE279="","",CE279+31))</f>
        <v/>
      </c>
      <c r="CL279" s="124">
        <f>IF(CK279="","",TODAY()-CK279)</f>
        <v/>
      </c>
      <c r="CM279" s="494" t="n"/>
      <c r="CN279" s="184" t="n"/>
      <c r="CO279" s="184">
        <f>IF(CK279="","SIN ESTADO",IF(CM279&lt;&gt;"","PAGA",IF(CL279&gt;0,"VENCIDA",IF(CL279&gt;=-5,"POR VENCER","AL DÍA"))))</f>
        <v/>
      </c>
      <c r="CP279" s="185" t="n"/>
      <c r="CQ279" s="119">
        <f>IF(N($H279)&lt;15,"",IF(CK279="","",CK279+31))</f>
        <v/>
      </c>
      <c r="CR279" s="124">
        <f>IF(CQ279="","",TODAY()-CQ279)</f>
        <v/>
      </c>
      <c r="CS279" s="494" t="n"/>
      <c r="CT279" s="184" t="n"/>
      <c r="CU279" s="184">
        <f>IF(CQ279="","SIN ESTADO",IF(CS279&lt;&gt;"","PAGA",IF(CR279&gt;0,"VENCIDA",IF(CR279&gt;=-5,"POR VENCER","AL DÍA"))))</f>
        <v/>
      </c>
      <c r="CV279" s="185" t="n"/>
      <c r="CW279" s="119">
        <f>IF(N($H279)&lt;16,"",IF(CQ279="","",CQ279+31))</f>
        <v/>
      </c>
      <c r="CX279" s="124">
        <f>IF(CW279="","",TODAY()-CW279)</f>
        <v/>
      </c>
      <c r="CY279" s="494" t="n"/>
      <c r="CZ279" s="184" t="n"/>
      <c r="DA279" s="184">
        <f>IF(CW279="","SIN ESTADO",IF(CY279&lt;&gt;"","PAGA",IF(CX279&gt;0,"VENCIDA",IF(CX279&gt;=-5,"POR VENCER","AL DÍA"))))</f>
        <v/>
      </c>
      <c r="DB279" s="185" t="n"/>
      <c r="DC279" s="119">
        <f>IF(N($H279)&lt;17,"",IF(CW279="","",CW279+31))</f>
        <v/>
      </c>
      <c r="DD279" s="124">
        <f>IF(DC279="","",TODAY()-DC279)</f>
        <v/>
      </c>
      <c r="DE279" s="494" t="n"/>
      <c r="DF279" s="184" t="n"/>
      <c r="DG279" s="184">
        <f>IF(DC279="","SIN ESTADO",IF(DE279&lt;&gt;"","PAGA",IF(DD279&gt;0,"VENCIDA",IF(DD279&gt;=-5,"POR VENCER","AL DÍA"))))</f>
        <v/>
      </c>
      <c r="DH279" s="185" t="n"/>
      <c r="DI279" s="119">
        <f>IF(N($H279)&lt;18,"",IF(DC279="","",DC279+31))</f>
        <v/>
      </c>
      <c r="DJ279" s="124">
        <f>IF(DI279="","",TODAY()-DI279)</f>
        <v/>
      </c>
      <c r="DK279" s="494" t="n"/>
      <c r="DL279" s="184" t="n"/>
      <c r="DM279" s="184">
        <f>IF(DI279="","SIN ESTADO",IF(DK279&lt;&gt;"","PAGA",IF(DJ279&gt;0,"VENCIDA",IF(DJ279&gt;=-5,"POR VENCER","AL DÍA"))))</f>
        <v/>
      </c>
      <c r="DN279" s="185" t="n"/>
      <c r="DO279" s="119">
        <f>IF(N($H279)&lt;19,"",IF(DI279="","",DI279+31))</f>
        <v/>
      </c>
      <c r="DP279" s="124">
        <f>IF(DO279="","",TODAY()-DO279)</f>
        <v/>
      </c>
      <c r="DQ279" s="494" t="n"/>
      <c r="DR279" s="184" t="n"/>
      <c r="DS279" s="184">
        <f>IF(DO279="","SIN ESTADO",IF(DQ279&lt;&gt;"","PAGA",IF(DP279&gt;0,"VENCIDA",IF(DP279&gt;=-5,"POR VENCER","AL DÍA"))))</f>
        <v/>
      </c>
      <c r="DT279" s="185" t="n"/>
      <c r="DU279" s="119">
        <f>IF(N($H279)&lt;20,"",IF(DO279="","",DO279+31))</f>
        <v/>
      </c>
      <c r="DV279" s="124">
        <f>IF(DU279="","",TODAY()-DU279)</f>
        <v/>
      </c>
      <c r="DW279" s="494" t="n"/>
      <c r="DX279" s="184" t="n"/>
      <c r="DY279" s="184">
        <f>IF(DU279="","SIN ESTADO",IF(DW279&lt;&gt;"","PAGA",IF(DV279&gt;0,"VENCIDA",IF(DV279&gt;=-5,"POR VENCER","AL DÍA"))))</f>
        <v/>
      </c>
      <c r="DZ279" s="185" t="n"/>
      <c r="EA279" s="119">
        <f>IF(N($H279)&lt;21,"",IF(DU279="","",DU279+31))</f>
        <v/>
      </c>
      <c r="EB279" s="124">
        <f>IF(EA279="","",TODAY()-EA279)</f>
        <v/>
      </c>
      <c r="EC279" s="494" t="n"/>
      <c r="ED279" s="184" t="n"/>
      <c r="EE279" s="184">
        <f>IF(EA279="","SIN ESTADO",IF(EC279&lt;&gt;"","PAGA",IF(EB279&gt;0,"VENCIDA",IF(EB279&gt;=-5,"POR VENCER","AL DÍA"))))</f>
        <v/>
      </c>
      <c r="EF279" s="185" t="n"/>
      <c r="EG279" s="119">
        <f>IF(N($H279)&lt;22,"",IF(EA279="","",EA279+31))</f>
        <v/>
      </c>
      <c r="EH279" s="124">
        <f>IF(EG279="","",TODAY()-EG279)</f>
        <v/>
      </c>
      <c r="EI279" s="494" t="n"/>
      <c r="EJ279" s="184" t="n"/>
      <c r="EK279" s="184">
        <f>IF(EG279="","SIN ESTADO",IF(EI279&lt;&gt;"","PAGA",IF(EH279&gt;0,"VENCIDA",IF(EH279&gt;=-5,"POR VENCER","AL DÍA"))))</f>
        <v/>
      </c>
      <c r="EL279" s="185" t="n"/>
      <c r="EM279" s="119">
        <f>IF(N($H279)&lt;23,"",IF(EG279="","",EG279+31))</f>
        <v/>
      </c>
      <c r="EN279" s="124">
        <f>IF(EM279="","",TODAY()-EM279)</f>
        <v/>
      </c>
      <c r="EO279" s="494" t="n"/>
      <c r="EP279" s="184" t="n"/>
      <c r="EQ279" s="184">
        <f>IF(EM279="","SIN ESTADO",IF(EO279&lt;&gt;"","PAGA",IF(EN279&gt;0,"VENCIDA",IF(EN279&gt;=-5,"POR VENCER","AL DÍA"))))</f>
        <v/>
      </c>
      <c r="ER279" s="185" t="n"/>
      <c r="ES279" s="119">
        <f>IF(N($H279)&lt;24,"",IF(EM279="","",EM279+31))</f>
        <v/>
      </c>
      <c r="ET279" s="124">
        <f>IF(ES279="","",TODAY()-ES279)</f>
        <v/>
      </c>
      <c r="EU279" s="494" t="n"/>
      <c r="EV279" s="184" t="n"/>
      <c r="EW279" s="184">
        <f>IF(ES279="","SIN ESTADO",IF(EU279&lt;&gt;"","PAGA",IF(ET279&gt;0,"VENCIDA",IF(ET279&gt;=-5,"POR VENCER","AL DÍA"))))</f>
        <v/>
      </c>
      <c r="EX279" s="185" t="n"/>
      <c r="EY279" s="119">
        <f>IF(N($H279)&lt;25,"",IF(ES279="","",ES279+31))</f>
        <v/>
      </c>
      <c r="EZ279" s="124">
        <f>IF(EY279="","",TODAY()-EY279)</f>
        <v/>
      </c>
      <c r="FA279" s="494" t="n"/>
      <c r="FB279" s="184" t="n"/>
      <c r="FC279" s="184">
        <f>IF(EY279="","SIN ESTADO",IF(FA279&lt;&gt;"","PAGA",IF(EZ279&gt;0,"VENCIDA",IF(EZ279&gt;=-5,"POR VENCER","AL DÍA"))))</f>
        <v/>
      </c>
      <c r="FD279" s="185" t="n"/>
      <c r="FE279" s="119">
        <f>IF(N($H279)&lt;26,"",IF(EY279="","",EY279+31))</f>
        <v/>
      </c>
      <c r="FF279" s="124">
        <f>IF(FE279="","",TODAY()-FE279)</f>
        <v/>
      </c>
      <c r="FG279" s="494" t="n"/>
      <c r="FH279" s="184" t="n"/>
      <c r="FI279" s="184">
        <f>IF(FE279="","SIN ESTADO",IF(FG279&lt;&gt;"","PAGA",IF(FF279&gt;0,"VENCIDA",IF(FF279&gt;=-5,"POR VENCER","AL DÍA"))))</f>
        <v/>
      </c>
      <c r="FJ279" s="185" t="n"/>
      <c r="FK279" s="119">
        <f>IF(N($H279)&lt;27,"",IF(FE279="","",FE279+31))</f>
        <v/>
      </c>
      <c r="FL279" s="124">
        <f>IF(FK279="","",TODAY()-FK279)</f>
        <v/>
      </c>
      <c r="FM279" s="494" t="n"/>
      <c r="FN279" s="184" t="n"/>
      <c r="FO279" s="184">
        <f>IF(FK279="","SIN ESTADO",IF(FM279&lt;&gt;"","PAGA",IF(FL279&gt;0,"VENCIDA",IF(FL279&gt;=-5,"POR VENCER","AL DÍA"))))</f>
        <v/>
      </c>
      <c r="FP279" s="185" t="n"/>
      <c r="FQ279" s="119">
        <f>IF(N($H279)&lt;28,"",IF(FK279="","",FK279+31))</f>
        <v/>
      </c>
      <c r="FR279" s="124">
        <f>IF(FQ279="","",TODAY()-FQ279)</f>
        <v/>
      </c>
      <c r="FS279" s="494" t="n"/>
      <c r="FT279" s="184" t="n"/>
      <c r="FU279" s="184">
        <f>IF(FQ279="","SIN ESTADO",IF(FS279&lt;&gt;"","PAGA",IF(FR279&gt;0,"VENCIDA",IF(FR279&gt;=-5,"POR VENCER","AL DÍA"))))</f>
        <v/>
      </c>
      <c r="FV279" s="185" t="n"/>
      <c r="FW279" s="119">
        <f>IF(N($H279)&lt;29,"",IF(FQ279="","",FQ279+31))</f>
        <v/>
      </c>
      <c r="FX279" s="124">
        <f>IF(FW279="","",TODAY()-FW279)</f>
        <v/>
      </c>
      <c r="FY279" s="494" t="n"/>
      <c r="FZ279" s="184" t="n"/>
      <c r="GA279" s="184">
        <f>IF(FW279="","SIN ESTADO",IF(FY279&lt;&gt;"","PAGA",IF(FX279&gt;0,"VENCIDA",IF(FX279&gt;=-5,"POR VENCER","AL DÍA"))))</f>
        <v/>
      </c>
      <c r="GB279" s="185" t="n"/>
      <c r="GC279" s="119">
        <f>IF(N($H279)&lt;30,"",IF(FW279="","",FW279+31))</f>
        <v/>
      </c>
      <c r="GD279" s="124">
        <f>IF(GC279="","",TODAY()-GC279)</f>
        <v/>
      </c>
      <c r="GE279" s="494" t="n"/>
      <c r="GF279" s="184" t="n"/>
      <c r="GG279" s="184">
        <f>IF(GC279="","SIN ESTADO",IF(GE279&lt;&gt;"","PAGA",IF(GD279&gt;0,"VENCIDA",IF(GD279&gt;=-5,"POR VENCER","AL DÍA"))))</f>
        <v/>
      </c>
      <c r="GH279" s="185" t="n"/>
      <c r="GI279" s="119">
        <f>IF(N($H279)&lt;31,"",IF(GC279="","",GC279+31))</f>
        <v/>
      </c>
      <c r="GJ279" s="124">
        <f>IF(GI279="","",TODAY()-GI279)</f>
        <v/>
      </c>
      <c r="GK279" s="494" t="n"/>
      <c r="GL279" s="184" t="n"/>
      <c r="GM279" s="184">
        <f>IF(GI279="","SIN ESTADO",IF(GK279&lt;&gt;"","PAGA",IF(GJ279&gt;0,"VENCIDA",IF(GJ279&gt;=-5,"POR VENCER","AL DÍA"))))</f>
        <v/>
      </c>
      <c r="GN279" s="185" t="n"/>
      <c r="GO279" s="119">
        <f>IF(N($H279)&lt;32,"",IF(GI279="","",GI279+31))</f>
        <v/>
      </c>
      <c r="GP279" s="124">
        <f>IF(GO279="","",TODAY()-GO279)</f>
        <v/>
      </c>
      <c r="GQ279" s="494" t="n"/>
      <c r="GR279" s="184" t="n"/>
      <c r="GS279" s="184">
        <f>IF(GO279="","SIN ESTADO",IF(GQ279&lt;&gt;"","PAGA",IF(GP279&gt;0,"VENCIDA",IF(GP279&gt;=-5,"POR VENCER","AL DÍA"))))</f>
        <v/>
      </c>
      <c r="GT279" s="185" t="n"/>
      <c r="GU279" s="119">
        <f>IF(N($H279)&lt;33,"",IF(GO279="","",GO279+31))</f>
        <v/>
      </c>
      <c r="GV279" s="124">
        <f>IF(GU279="","",TODAY()-GU279)</f>
        <v/>
      </c>
      <c r="GW279" s="494" t="n"/>
      <c r="GX279" s="184" t="n"/>
      <c r="GY279" s="184">
        <f>IF(GU279="","SIN ESTADO",IF(GW279&lt;&gt;"","PAGA",IF(GV279&gt;0,"VENCIDA",IF(GV279&gt;=-5,"POR VENCER","AL DÍA"))))</f>
        <v/>
      </c>
      <c r="GZ279" s="185" t="n"/>
      <c r="HA279" s="119">
        <f>IF(N($H279)&lt;34,"",IF(GU279="","",GU279+31))</f>
        <v/>
      </c>
      <c r="HB279" s="124">
        <f>IF(HA279="","",TODAY()-HA279)</f>
        <v/>
      </c>
      <c r="HC279" s="494" t="n"/>
      <c r="HD279" s="184" t="n"/>
      <c r="HE279" s="184">
        <f>IF(HA279="","SIN ESTADO",IF(HC279&lt;&gt;"","PAGA",IF(HB279&gt;0,"VENCIDA",IF(HB279&gt;=-5,"POR VENCER","AL DÍA"))))</f>
        <v/>
      </c>
      <c r="HF279" s="185" t="n"/>
      <c r="HG279" s="119">
        <f>IF(N($H279)&lt;35,"",IF(HA279="","",HA279+31))</f>
        <v/>
      </c>
      <c r="HH279" s="124">
        <f>IF(HG279="","",TODAY()-HG279)</f>
        <v/>
      </c>
      <c r="HI279" s="494" t="n"/>
      <c r="HJ279" s="184" t="n"/>
      <c r="HK279" s="184">
        <f>IF(HG279="","SIN ESTADO",IF(HI279&lt;&gt;"","PAGA",IF(HH279&gt;0,"VENCIDA",IF(HH279&gt;=-5,"POR VENCER","AL DÍA"))))</f>
        <v/>
      </c>
      <c r="HL279" s="168" t="n"/>
      <c r="HM279" s="119">
        <f>IF(N($H279)&lt;36,"",IF(HG279="","",HG279+31))</f>
        <v/>
      </c>
      <c r="HN279" s="124">
        <f>IF(HM279="","",TODAY()-HM279)</f>
        <v/>
      </c>
      <c r="HO279" s="494" t="n"/>
      <c r="HP279" s="184" t="n"/>
      <c r="HQ279" s="184">
        <f>IF(HM279="","SIN ESTADO",IF(HO279&lt;&gt;"","PAGA",IF(HN279&gt;0,"VENCIDA",IF(HN279&gt;=-5,"POR VENCER","AL DÍA"))))</f>
        <v/>
      </c>
      <c r="HR279" s="168" t="n"/>
      <c r="HS279" s="169">
        <f>N279+T279+Z279+AF279+AL279+AR279+AX279+BD279+BJ279+BP279+BV279+CB279+CH279+CN279+CT279+CZ279+DF279+DL279+DR279+DX279+ED279+EJ279+EP279+EV279+FB279+FH279+FN279+FT279+FZ279+GF279+GL279+GR279+GX279+HD279+HJ279+HP279</f>
        <v/>
      </c>
      <c r="HU279" s="170">
        <f>IFERROR(N($J279),0)</f>
        <v/>
      </c>
      <c r="HW279" s="170">
        <f>SUMPRODUCT((MOD(COLUMN($M279:$HR279)-COLUMN($M279),6)=0)*ISNUMBER($M279:$HR279)*($M279:$HR279&gt;=RESUMEN!$C$26)*($M279:$HR279&lt;=RESUMEN!$C$27)*IFERROR(N($N279:$HS279),0))</f>
        <v/>
      </c>
      <c r="HX279" s="170">
        <f>SUMPRODUCT((MOD(COLUMN($M279:$HR279)-COLUMN($M279),6)=0)*ISNUMBER($M279:$HR279)*($M279:$HR279&gt;=RESUMEN!$C$26)*($M279:$HR279&lt;=RESUMEN!$C$27))</f>
        <v/>
      </c>
    </row>
    <row r="280" ht="15.75" customHeight="1" s="506">
      <c r="B280" s="113">
        <f>VENTAS!A279</f>
        <v/>
      </c>
      <c r="C280" s="236">
        <f>VENTAS!B279</f>
        <v/>
      </c>
      <c r="D280" s="53">
        <f>VENTAS!C279</f>
        <v/>
      </c>
      <c r="E280" s="114">
        <f>VENTAS!D279</f>
        <v/>
      </c>
      <c r="F280" s="114">
        <f>VENTAS!J279</f>
        <v/>
      </c>
      <c r="G280" s="485">
        <f>VENTAS!F279</f>
        <v/>
      </c>
      <c r="H280" s="486">
        <f>VENTAS!K279</f>
        <v/>
      </c>
      <c r="I280" s="486">
        <f>VENTAS!M279</f>
        <v/>
      </c>
      <c r="J280" s="487">
        <f>VENTAS!L279</f>
        <v/>
      </c>
      <c r="K280" s="119">
        <f>IF(N($H280)&lt;1,"",$G280+31)</f>
        <v/>
      </c>
      <c r="L280" s="124">
        <f>IF(K280="","",TODAY()-K280)</f>
        <v/>
      </c>
      <c r="M280" s="494" t="n"/>
      <c r="N280" s="374" t="n"/>
      <c r="O280" s="184">
        <f>IF(K280="","SIN ESTADO",IF(M280&lt;&gt;"","PAGA",IF(L280&gt;0,"VENCIDA",IF(L280&gt;=-5,"POR VENCER","AL DÍA"))))</f>
        <v/>
      </c>
      <c r="P280" s="185" t="n"/>
      <c r="Q280" s="119">
        <f>IF(N($H280)&lt;2,"",IF(K280="","",K280+31))</f>
        <v/>
      </c>
      <c r="R280" s="124">
        <f>IF(Q280="","",TODAY()-Q280)</f>
        <v/>
      </c>
      <c r="S280" s="494" t="n"/>
      <c r="T280" s="184" t="n"/>
      <c r="U280" s="184">
        <f>IF(Q280="","SIN ESTADO",IF(S280&lt;&gt;"","PAGA",IF(R280&gt;0,"VENCIDA",IF(R280&gt;=-5,"POR VENCER","AL DÍA"))))</f>
        <v/>
      </c>
      <c r="V280" s="185" t="n"/>
      <c r="W280" s="119">
        <f>IF(N($H280)&lt;3,"",IF(Q280="","",Q280+31))</f>
        <v/>
      </c>
      <c r="X280" s="124">
        <f>IF(W280="","",TODAY()-W280)</f>
        <v/>
      </c>
      <c r="Y280" s="494" t="n"/>
      <c r="Z280" s="184" t="n"/>
      <c r="AA280" s="184">
        <f>IF(W280="","SIN ESTADO",IF(Y280&lt;&gt;"","PAGA",IF(X280&gt;0,"VENCIDA",IF(X280&gt;=-5,"POR VENCER","AL DÍA"))))</f>
        <v/>
      </c>
      <c r="AB280" s="185" t="n"/>
      <c r="AC280" s="119">
        <f>IF(N($H280)&lt;4,"",IF(W280="","",W280+31))</f>
        <v/>
      </c>
      <c r="AD280" s="124">
        <f>IF(AC280="","",TODAY()-AC280)</f>
        <v/>
      </c>
      <c r="AE280" s="494" t="n"/>
      <c r="AF280" s="184" t="n"/>
      <c r="AG280" s="184">
        <f>IF(AC280="","SIN ESTADO",IF(AE280&lt;&gt;"","PAGA",IF(AD280&gt;0,"VENCIDA",IF(AD280&gt;=-5,"POR VENCER","AL DÍA"))))</f>
        <v/>
      </c>
      <c r="AH280" s="185" t="n"/>
      <c r="AI280" s="119">
        <f>IF(N($H280)&lt;5,"",IF(AC280="","",AC280+31))</f>
        <v/>
      </c>
      <c r="AJ280" s="124">
        <f>IF(AI280="","",TODAY()-AI280)</f>
        <v/>
      </c>
      <c r="AK280" s="494" t="n"/>
      <c r="AL280" s="184" t="n"/>
      <c r="AM280" s="184">
        <f>IF(AI280="","SIN ESTADO",IF(AK280&lt;&gt;"","PAGA",IF(AJ280&gt;0,"VENCIDA",IF(AJ280&gt;=-5,"POR VENCER","AL DÍA"))))</f>
        <v/>
      </c>
      <c r="AN280" s="185" t="n"/>
      <c r="AO280" s="119">
        <f>IF(N($H280)&lt;6,"",IF(AI280="","",AI280+31))</f>
        <v/>
      </c>
      <c r="AP280" s="124">
        <f>IF(AO280="","",TODAY()-AO280)</f>
        <v/>
      </c>
      <c r="AQ280" s="270" t="n"/>
      <c r="AR280" s="184" t="n"/>
      <c r="AS280" s="184">
        <f>IF(AO280="","SIN ESTADO",IF(AQ280&lt;&gt;"","PAGA",IF(AP280&gt;0,"VENCIDA",IF(AP280&gt;=-5,"POR VENCER","AL DÍA"))))</f>
        <v/>
      </c>
      <c r="AT280" s="185" t="n"/>
      <c r="AU280" s="119">
        <f>IF(N($H280)&lt;7,"",IF(AO280="","",AO280+31))</f>
        <v/>
      </c>
      <c r="AV280" s="124">
        <f>IF(AU280="","",TODAY()-AU280)</f>
        <v/>
      </c>
      <c r="AW280" s="494" t="n"/>
      <c r="AX280" s="184" t="n"/>
      <c r="AY280" s="184">
        <f>IF(AU280="","SIN ESTADO",IF(AW280&lt;&gt;"","PAGA",IF(AV280&gt;0,"VENCIDA",IF(AV280&gt;=-5,"POR VENCER","AL DÍA"))))</f>
        <v/>
      </c>
      <c r="AZ280" s="185" t="n"/>
      <c r="BA280" s="119">
        <f>IF(N($H280)&lt;8,"",IF(AU280="","",AU280+31))</f>
        <v/>
      </c>
      <c r="BB280" s="124">
        <f>IF(BA280="","",TODAY()-BA280)</f>
        <v/>
      </c>
      <c r="BC280" s="494" t="n"/>
      <c r="BD280" s="184" t="n"/>
      <c r="BE280" s="184">
        <f>IF(BA280="","SIN ESTADO",IF(BC280&lt;&gt;"","PAGA",IF(BB280&gt;0,"VENCIDA",IF(BB280&gt;=-5,"POR VENCER","AL DÍA"))))</f>
        <v/>
      </c>
      <c r="BF280" s="185" t="n"/>
      <c r="BG280" s="119">
        <f>IF(N($H280)&lt;9,"",IF(BA280="","",BA280+31))</f>
        <v/>
      </c>
      <c r="BH280" s="124">
        <f>IF(BG280="","",TODAY()-BG280)</f>
        <v/>
      </c>
      <c r="BI280" s="494" t="n"/>
      <c r="BJ280" s="184" t="n"/>
      <c r="BK280" s="184">
        <f>IF(BG280="","SIN ESTADO",IF(BI280&lt;&gt;"","PAGA",IF(BH280&gt;0,"VENCIDA",IF(BH280&gt;=-5,"POR VENCER","AL DÍA"))))</f>
        <v/>
      </c>
      <c r="BL280" s="185" t="n"/>
      <c r="BM280" s="119">
        <f>IF(N($H280)&lt;10,"",IF(BG280="","",BG280+31))</f>
        <v/>
      </c>
      <c r="BN280" s="124">
        <f>IF(BM280="","",TODAY()-BM280)</f>
        <v/>
      </c>
      <c r="BO280" s="494" t="n"/>
      <c r="BP280" s="184" t="n"/>
      <c r="BQ280" s="184">
        <f>IF(BM280="","SIN ESTADO",IF(BO280&lt;&gt;"","PAGA",IF(BN280&gt;0,"VENCIDA",IF(BN280&gt;=-5,"POR VENCER","AL DÍA"))))</f>
        <v/>
      </c>
      <c r="BR280" s="185" t="n"/>
      <c r="BS280" s="119">
        <f>IF(N($H280)&lt;11,"",IF(BM280="","",BM280+31))</f>
        <v/>
      </c>
      <c r="BT280" s="124">
        <f>IF(BS280="","",TODAY()-BS280)</f>
        <v/>
      </c>
      <c r="BU280" s="494" t="n"/>
      <c r="BV280" s="184" t="n"/>
      <c r="BW280" s="184">
        <f>IF(BS280="","SIN ESTADO",IF(BU280&lt;&gt;"","PAGA",IF(BT280&gt;0,"VENCIDA",IF(BT280&gt;=-5,"POR VENCER","AL DÍA"))))</f>
        <v/>
      </c>
      <c r="BX280" s="185" t="n"/>
      <c r="BY280" s="119">
        <f>IF(N($H280)&lt;12,"",IF(BS280="","",BS280+31))</f>
        <v/>
      </c>
      <c r="BZ280" s="124">
        <f>IF(BY280="","",TODAY()-BY280)</f>
        <v/>
      </c>
      <c r="CA280" s="494" t="n"/>
      <c r="CB280" s="184" t="n"/>
      <c r="CC280" s="184">
        <f>IF(BY280="","SIN ESTADO",IF(CA280&lt;&gt;"","PAGA",IF(BZ280&gt;0,"VENCIDA",IF(BZ280&gt;=-5,"POR VENCER","AL DÍA"))))</f>
        <v/>
      </c>
      <c r="CD280" s="185" t="n"/>
      <c r="CE280" s="119">
        <f>IF(N($H280)&lt;13,"",IF(BY280="","",BY280+31))</f>
        <v/>
      </c>
      <c r="CF280" s="124">
        <f>IF(CE280="","",TODAY()-CE280)</f>
        <v/>
      </c>
      <c r="CG280" s="494" t="n"/>
      <c r="CH280" s="184" t="n"/>
      <c r="CI280" s="184">
        <f>IF(CE280="","SIN ESTADO",IF(CG280&lt;&gt;"","PAGA",IF(CF280&gt;0,"VENCIDA",IF(CF280&gt;=-5,"POR VENCER","AL DÍA"))))</f>
        <v/>
      </c>
      <c r="CJ280" s="185" t="n"/>
      <c r="CK280" s="119">
        <f>IF(N($H280)&lt;14,"",IF(CE280="","",CE280+31))</f>
        <v/>
      </c>
      <c r="CL280" s="124">
        <f>IF(CK280="","",TODAY()-CK280)</f>
        <v/>
      </c>
      <c r="CM280" s="494" t="n"/>
      <c r="CN280" s="184" t="n"/>
      <c r="CO280" s="184">
        <f>IF(CK280="","SIN ESTADO",IF(CM280&lt;&gt;"","PAGA",IF(CL280&gt;0,"VENCIDA",IF(CL280&gt;=-5,"POR VENCER","AL DÍA"))))</f>
        <v/>
      </c>
      <c r="CP280" s="185" t="n"/>
      <c r="CQ280" s="119">
        <f>IF(N($H280)&lt;15,"",IF(CK280="","",CK280+31))</f>
        <v/>
      </c>
      <c r="CR280" s="124">
        <f>IF(CQ280="","",TODAY()-CQ280)</f>
        <v/>
      </c>
      <c r="CS280" s="494" t="n"/>
      <c r="CT280" s="184" t="n"/>
      <c r="CU280" s="184">
        <f>IF(CQ280="","SIN ESTADO",IF(CS280&lt;&gt;"","PAGA",IF(CR280&gt;0,"VENCIDA",IF(CR280&gt;=-5,"POR VENCER","AL DÍA"))))</f>
        <v/>
      </c>
      <c r="CV280" s="185" t="n"/>
      <c r="CW280" s="119">
        <f>IF(N($H280)&lt;16,"",IF(CQ280="","",CQ280+31))</f>
        <v/>
      </c>
      <c r="CX280" s="124">
        <f>IF(CW280="","",TODAY()-CW280)</f>
        <v/>
      </c>
      <c r="CY280" s="494" t="n"/>
      <c r="CZ280" s="184" t="n"/>
      <c r="DA280" s="184">
        <f>IF(CW280="","SIN ESTADO",IF(CY280&lt;&gt;"","PAGA",IF(CX280&gt;0,"VENCIDA",IF(CX280&gt;=-5,"POR VENCER","AL DÍA"))))</f>
        <v/>
      </c>
      <c r="DB280" s="185" t="n"/>
      <c r="DC280" s="119">
        <f>IF(N($H280)&lt;17,"",IF(CW280="","",CW280+31))</f>
        <v/>
      </c>
      <c r="DD280" s="124">
        <f>IF(DC280="","",TODAY()-DC280)</f>
        <v/>
      </c>
      <c r="DE280" s="494" t="n"/>
      <c r="DF280" s="184" t="n"/>
      <c r="DG280" s="184">
        <f>IF(DC280="","SIN ESTADO",IF(DE280&lt;&gt;"","PAGA",IF(DD280&gt;0,"VENCIDA",IF(DD280&gt;=-5,"POR VENCER","AL DÍA"))))</f>
        <v/>
      </c>
      <c r="DH280" s="185" t="n"/>
      <c r="DI280" s="119">
        <f>IF(N($H280)&lt;18,"",IF(DC280="","",DC280+31))</f>
        <v/>
      </c>
      <c r="DJ280" s="124">
        <f>IF(DI280="","",TODAY()-DI280)</f>
        <v/>
      </c>
      <c r="DK280" s="494" t="n"/>
      <c r="DL280" s="184" t="n"/>
      <c r="DM280" s="184">
        <f>IF(DI280="","SIN ESTADO",IF(DK280&lt;&gt;"","PAGA",IF(DJ280&gt;0,"VENCIDA",IF(DJ280&gt;=-5,"POR VENCER","AL DÍA"))))</f>
        <v/>
      </c>
      <c r="DN280" s="185" t="n"/>
      <c r="DO280" s="119">
        <f>IF(N($H280)&lt;19,"",IF(DI280="","",DI280+31))</f>
        <v/>
      </c>
      <c r="DP280" s="124">
        <f>IF(DO280="","",TODAY()-DO280)</f>
        <v/>
      </c>
      <c r="DQ280" s="494" t="n"/>
      <c r="DR280" s="184" t="n"/>
      <c r="DS280" s="184">
        <f>IF(DO280="","SIN ESTADO",IF(DQ280&lt;&gt;"","PAGA",IF(DP280&gt;0,"VENCIDA",IF(DP280&gt;=-5,"POR VENCER","AL DÍA"))))</f>
        <v/>
      </c>
      <c r="DT280" s="185" t="n"/>
      <c r="DU280" s="119">
        <f>IF(N($H280)&lt;20,"",IF(DO280="","",DO280+31))</f>
        <v/>
      </c>
      <c r="DV280" s="124">
        <f>IF(DU280="","",TODAY()-DU280)</f>
        <v/>
      </c>
      <c r="DW280" s="494" t="n"/>
      <c r="DX280" s="184" t="n"/>
      <c r="DY280" s="184">
        <f>IF(DU280="","SIN ESTADO",IF(DW280&lt;&gt;"","PAGA",IF(DV280&gt;0,"VENCIDA",IF(DV280&gt;=-5,"POR VENCER","AL DÍA"))))</f>
        <v/>
      </c>
      <c r="DZ280" s="185" t="n"/>
      <c r="EA280" s="119">
        <f>IF(N($H280)&lt;21,"",IF(DU280="","",DU280+31))</f>
        <v/>
      </c>
      <c r="EB280" s="124">
        <f>IF(EA280="","",TODAY()-EA280)</f>
        <v/>
      </c>
      <c r="EC280" s="494" t="n"/>
      <c r="ED280" s="184" t="n"/>
      <c r="EE280" s="184">
        <f>IF(EA280="","SIN ESTADO",IF(EC280&lt;&gt;"","PAGA",IF(EB280&gt;0,"VENCIDA",IF(EB280&gt;=-5,"POR VENCER","AL DÍA"))))</f>
        <v/>
      </c>
      <c r="EF280" s="185" t="n"/>
      <c r="EG280" s="119">
        <f>IF(N($H280)&lt;22,"",IF(EA280="","",EA280+31))</f>
        <v/>
      </c>
      <c r="EH280" s="124">
        <f>IF(EG280="","",TODAY()-EG280)</f>
        <v/>
      </c>
      <c r="EI280" s="494" t="n"/>
      <c r="EJ280" s="184" t="n"/>
      <c r="EK280" s="184">
        <f>IF(EG280="","SIN ESTADO",IF(EI280&lt;&gt;"","PAGA",IF(EH280&gt;0,"VENCIDA",IF(EH280&gt;=-5,"POR VENCER","AL DÍA"))))</f>
        <v/>
      </c>
      <c r="EL280" s="185" t="n"/>
      <c r="EM280" s="119">
        <f>IF(N($H280)&lt;23,"",IF(EG280="","",EG280+31))</f>
        <v/>
      </c>
      <c r="EN280" s="124">
        <f>IF(EM280="","",TODAY()-EM280)</f>
        <v/>
      </c>
      <c r="EO280" s="494" t="n"/>
      <c r="EP280" s="184" t="n"/>
      <c r="EQ280" s="184">
        <f>IF(EM280="","SIN ESTADO",IF(EO280&lt;&gt;"","PAGA",IF(EN280&gt;0,"VENCIDA",IF(EN280&gt;=-5,"POR VENCER","AL DÍA"))))</f>
        <v/>
      </c>
      <c r="ER280" s="185" t="n"/>
      <c r="ES280" s="119">
        <f>IF(N($H280)&lt;24,"",IF(EM280="","",EM280+31))</f>
        <v/>
      </c>
      <c r="ET280" s="124">
        <f>IF(ES280="","",TODAY()-ES280)</f>
        <v/>
      </c>
      <c r="EU280" s="494" t="n"/>
      <c r="EV280" s="184" t="n"/>
      <c r="EW280" s="184">
        <f>IF(ES280="","SIN ESTADO",IF(EU280&lt;&gt;"","PAGA",IF(ET280&gt;0,"VENCIDA",IF(ET280&gt;=-5,"POR VENCER","AL DÍA"))))</f>
        <v/>
      </c>
      <c r="EX280" s="185" t="n"/>
      <c r="EY280" s="119">
        <f>IF(N($H280)&lt;25,"",IF(ES280="","",ES280+31))</f>
        <v/>
      </c>
      <c r="EZ280" s="124">
        <f>IF(EY280="","",TODAY()-EY280)</f>
        <v/>
      </c>
      <c r="FA280" s="494" t="n"/>
      <c r="FB280" s="184" t="n"/>
      <c r="FC280" s="184">
        <f>IF(EY280="","SIN ESTADO",IF(FA280&lt;&gt;"","PAGA",IF(EZ280&gt;0,"VENCIDA",IF(EZ280&gt;=-5,"POR VENCER","AL DÍA"))))</f>
        <v/>
      </c>
      <c r="FD280" s="185" t="n"/>
      <c r="FE280" s="119">
        <f>IF(N($H280)&lt;26,"",IF(EY280="","",EY280+31))</f>
        <v/>
      </c>
      <c r="FF280" s="124">
        <f>IF(FE280="","",TODAY()-FE280)</f>
        <v/>
      </c>
      <c r="FG280" s="494" t="n"/>
      <c r="FH280" s="184" t="n"/>
      <c r="FI280" s="184">
        <f>IF(FE280="","SIN ESTADO",IF(FG280&lt;&gt;"","PAGA",IF(FF280&gt;0,"VENCIDA",IF(FF280&gt;=-5,"POR VENCER","AL DÍA"))))</f>
        <v/>
      </c>
      <c r="FJ280" s="185" t="n"/>
      <c r="FK280" s="119">
        <f>IF(N($H280)&lt;27,"",IF(FE280="","",FE280+31))</f>
        <v/>
      </c>
      <c r="FL280" s="124">
        <f>IF(FK280="","",TODAY()-FK280)</f>
        <v/>
      </c>
      <c r="FM280" s="494" t="n"/>
      <c r="FN280" s="184" t="n"/>
      <c r="FO280" s="184">
        <f>IF(FK280="","SIN ESTADO",IF(FM280&lt;&gt;"","PAGA",IF(FL280&gt;0,"VENCIDA",IF(FL280&gt;=-5,"POR VENCER","AL DÍA"))))</f>
        <v/>
      </c>
      <c r="FP280" s="185" t="n"/>
      <c r="FQ280" s="119">
        <f>IF(N($H280)&lt;28,"",IF(FK280="","",FK280+31))</f>
        <v/>
      </c>
      <c r="FR280" s="124">
        <f>IF(FQ280="","",TODAY()-FQ280)</f>
        <v/>
      </c>
      <c r="FS280" s="494" t="n"/>
      <c r="FT280" s="184" t="n"/>
      <c r="FU280" s="184">
        <f>IF(FQ280="","SIN ESTADO",IF(FS280&lt;&gt;"","PAGA",IF(FR280&gt;0,"VENCIDA",IF(FR280&gt;=-5,"POR VENCER","AL DÍA"))))</f>
        <v/>
      </c>
      <c r="FV280" s="185" t="n"/>
      <c r="FW280" s="119">
        <f>IF(N($H280)&lt;29,"",IF(FQ280="","",FQ280+31))</f>
        <v/>
      </c>
      <c r="FX280" s="124">
        <f>IF(FW280="","",TODAY()-FW280)</f>
        <v/>
      </c>
      <c r="FY280" s="494" t="n"/>
      <c r="FZ280" s="184" t="n"/>
      <c r="GA280" s="184">
        <f>IF(FW280="","SIN ESTADO",IF(FY280&lt;&gt;"","PAGA",IF(FX280&gt;0,"VENCIDA",IF(FX280&gt;=-5,"POR VENCER","AL DÍA"))))</f>
        <v/>
      </c>
      <c r="GB280" s="185" t="n"/>
      <c r="GC280" s="119">
        <f>IF(N($H280)&lt;30,"",IF(FW280="","",FW280+31))</f>
        <v/>
      </c>
      <c r="GD280" s="124">
        <f>IF(GC280="","",TODAY()-GC280)</f>
        <v/>
      </c>
      <c r="GE280" s="494" t="n"/>
      <c r="GF280" s="184" t="n"/>
      <c r="GG280" s="184">
        <f>IF(GC280="","SIN ESTADO",IF(GE280&lt;&gt;"","PAGA",IF(GD280&gt;0,"VENCIDA",IF(GD280&gt;=-5,"POR VENCER","AL DÍA"))))</f>
        <v/>
      </c>
      <c r="GH280" s="185" t="n"/>
      <c r="GI280" s="119">
        <f>IF(N($H280)&lt;31,"",IF(GC280="","",GC280+31))</f>
        <v/>
      </c>
      <c r="GJ280" s="124">
        <f>IF(GI280="","",TODAY()-GI280)</f>
        <v/>
      </c>
      <c r="GK280" s="494" t="n"/>
      <c r="GL280" s="184" t="n"/>
      <c r="GM280" s="184">
        <f>IF(GI280="","SIN ESTADO",IF(GK280&lt;&gt;"","PAGA",IF(GJ280&gt;0,"VENCIDA",IF(GJ280&gt;=-5,"POR VENCER","AL DÍA"))))</f>
        <v/>
      </c>
      <c r="GN280" s="185" t="n"/>
      <c r="GO280" s="119">
        <f>IF(N($H280)&lt;32,"",IF(GI280="","",GI280+31))</f>
        <v/>
      </c>
      <c r="GP280" s="124">
        <f>IF(GO280="","",TODAY()-GO280)</f>
        <v/>
      </c>
      <c r="GQ280" s="494" t="n"/>
      <c r="GR280" s="184" t="n"/>
      <c r="GS280" s="184">
        <f>IF(GO280="","SIN ESTADO",IF(GQ280&lt;&gt;"","PAGA",IF(GP280&gt;0,"VENCIDA",IF(GP280&gt;=-5,"POR VENCER","AL DÍA"))))</f>
        <v/>
      </c>
      <c r="GT280" s="185" t="n"/>
      <c r="GU280" s="119">
        <f>IF(N($H280)&lt;33,"",IF(GO280="","",GO280+31))</f>
        <v/>
      </c>
      <c r="GV280" s="124">
        <f>IF(GU280="","",TODAY()-GU280)</f>
        <v/>
      </c>
      <c r="GW280" s="494" t="n"/>
      <c r="GX280" s="184" t="n"/>
      <c r="GY280" s="184">
        <f>IF(GU280="","SIN ESTADO",IF(GW280&lt;&gt;"","PAGA",IF(GV280&gt;0,"VENCIDA",IF(GV280&gt;=-5,"POR VENCER","AL DÍA"))))</f>
        <v/>
      </c>
      <c r="GZ280" s="185" t="n"/>
      <c r="HA280" s="119">
        <f>IF(N($H280)&lt;34,"",IF(GU280="","",GU280+31))</f>
        <v/>
      </c>
      <c r="HB280" s="124">
        <f>IF(HA280="","",TODAY()-HA280)</f>
        <v/>
      </c>
      <c r="HC280" s="494" t="n"/>
      <c r="HD280" s="184" t="n"/>
      <c r="HE280" s="184">
        <f>IF(HA280="","SIN ESTADO",IF(HC280&lt;&gt;"","PAGA",IF(HB280&gt;0,"VENCIDA",IF(HB280&gt;=-5,"POR VENCER","AL DÍA"))))</f>
        <v/>
      </c>
      <c r="HF280" s="185" t="n"/>
      <c r="HG280" s="119">
        <f>IF(N($H280)&lt;35,"",IF(HA280="","",HA280+31))</f>
        <v/>
      </c>
      <c r="HH280" s="124">
        <f>IF(HG280="","",TODAY()-HG280)</f>
        <v/>
      </c>
      <c r="HI280" s="494" t="n"/>
      <c r="HJ280" s="184" t="n"/>
      <c r="HK280" s="184">
        <f>IF(HG280="","SIN ESTADO",IF(HI280&lt;&gt;"","PAGA",IF(HH280&gt;0,"VENCIDA",IF(HH280&gt;=-5,"POR VENCER","AL DÍA"))))</f>
        <v/>
      </c>
      <c r="HL280" s="168" t="n"/>
      <c r="HM280" s="119">
        <f>IF(N($H280)&lt;36,"",IF(HG280="","",HG280+31))</f>
        <v/>
      </c>
      <c r="HN280" s="124">
        <f>IF(HM280="","",TODAY()-HM280)</f>
        <v/>
      </c>
      <c r="HO280" s="494" t="n"/>
      <c r="HP280" s="184" t="n"/>
      <c r="HQ280" s="184">
        <f>IF(HM280="","SIN ESTADO",IF(HO280&lt;&gt;"","PAGA",IF(HN280&gt;0,"VENCIDA",IF(HN280&gt;=-5,"POR VENCER","AL DÍA"))))</f>
        <v/>
      </c>
      <c r="HR280" s="168" t="n"/>
      <c r="HS280" s="169">
        <f>N280+T280+Z280+AF280+AL280+AR280+AX280+BD280+BJ280+BP280+BV280+CB280+CH280+CN280+CT280+CZ280+DF280+DL280+DR280+DX280+ED280+EJ280+EP280+EV280+FB280+FH280+FN280+FT280+FZ280+GF280+GL280+GR280+GX280+HD280+HJ280+HP280</f>
        <v/>
      </c>
      <c r="HU280" s="170">
        <f>IFERROR(N($J280),0)</f>
        <v/>
      </c>
      <c r="HW280" s="170">
        <f>SUMPRODUCT((MOD(COLUMN($M280:$HR280)-COLUMN($M280),6)=0)*ISNUMBER($M280:$HR280)*($M280:$HR280&gt;=RESUMEN!$C$26)*($M280:$HR280&lt;=RESUMEN!$C$27)*IFERROR(N($N280:$HS280),0))</f>
        <v/>
      </c>
      <c r="HX280" s="170">
        <f>SUMPRODUCT((MOD(COLUMN($M280:$HR280)-COLUMN($M280),6)=0)*ISNUMBER($M280:$HR280)*($M280:$HR280&gt;=RESUMEN!$C$26)*($M280:$HR280&lt;=RESUMEN!$C$27))</f>
        <v/>
      </c>
    </row>
    <row r="281" ht="15.75" customHeight="1" s="506">
      <c r="B281" s="113">
        <f>VENTAS!A280</f>
        <v/>
      </c>
      <c r="C281" s="236">
        <f>VENTAS!B280</f>
        <v/>
      </c>
      <c r="D281" s="53">
        <f>VENTAS!C280</f>
        <v/>
      </c>
      <c r="E281" s="114">
        <f>VENTAS!D280</f>
        <v/>
      </c>
      <c r="F281" s="114">
        <f>VENTAS!J280</f>
        <v/>
      </c>
      <c r="G281" s="494">
        <f>VENTAS!F280</f>
        <v/>
      </c>
      <c r="H281" s="479">
        <f>VENTAS!K280</f>
        <v/>
      </c>
      <c r="I281" s="479">
        <f>VENTAS!M280</f>
        <v/>
      </c>
      <c r="J281" s="184">
        <f>VENTAS!L280</f>
        <v/>
      </c>
      <c r="K281" s="119">
        <f>IF(N($H281)&lt;1,"",$G281+31)</f>
        <v/>
      </c>
      <c r="L281" s="124">
        <f>IF(K281="","",TODAY()-K281)</f>
        <v/>
      </c>
      <c r="M281" s="469" t="n">
        <v>45874</v>
      </c>
      <c r="N281" s="374" t="n">
        <v>1000000</v>
      </c>
      <c r="O281" s="184">
        <f>IF(K281="","SIN ESTADO",IF(M281&lt;&gt;"","PAGA",IF(L281&gt;0,"VENCIDA",IF(L281&gt;=-5,"POR VENCER","AL DÍA"))))</f>
        <v/>
      </c>
      <c r="P281" s="185" t="inlineStr">
        <is>
          <t>TRANSFERENCIA</t>
        </is>
      </c>
      <c r="Q281" s="119">
        <f>IF(N($H281)&lt;2,"",IF(K281="","",K281+31))</f>
        <v/>
      </c>
      <c r="R281" s="124">
        <f>IF(Q281="","",TODAY()-Q281)</f>
        <v/>
      </c>
      <c r="S281" s="470" t="n">
        <v>45916</v>
      </c>
      <c r="T281" s="184" t="n">
        <v>1000000</v>
      </c>
      <c r="U281" s="184">
        <f>IF(Q281="","SIN ESTADO",IF(S281&lt;&gt;"","PAGA",IF(R281&gt;0,"VENCIDA",IF(R281&gt;=-5,"POR VENCER","AL DÍA"))))</f>
        <v/>
      </c>
      <c r="V281" s="185" t="inlineStr">
        <is>
          <t>TRANSFERENCIA</t>
        </is>
      </c>
      <c r="W281" s="119">
        <f>IF(N($H281)&lt;3,"",IF(Q281="","",Q281+31))</f>
        <v/>
      </c>
      <c r="X281" s="124">
        <f>IF(W281="","",TODAY()-W281)</f>
        <v/>
      </c>
      <c r="Y281" s="494" t="n">
        <v>46162</v>
      </c>
      <c r="Z281" s="184" t="n">
        <v>1000000</v>
      </c>
      <c r="AA281" s="184">
        <f>IF(W281="","SIN ESTADO",IF(Y281&lt;&gt;"","PAGA",IF(X281&gt;0,"VENCIDA",IF(X281&gt;=-5,"POR VENCER","AL DÍA"))))</f>
        <v/>
      </c>
      <c r="AB281" s="185" t="n"/>
      <c r="AC281" s="119">
        <f>IF(N($H281)&lt;4,"",IF(W281="","",W281+31))</f>
        <v/>
      </c>
      <c r="AD281" s="124">
        <f>IF(AC281="","",TODAY()-AC281)</f>
        <v/>
      </c>
      <c r="AE281" s="494" t="n"/>
      <c r="AF281" s="184" t="n"/>
      <c r="AG281" s="184">
        <f>IF(AC281="","SIN ESTADO",IF(AE281&lt;&gt;"","PAGA",IF(AD281&gt;0,"VENCIDA",IF(AD281&gt;=-5,"POR VENCER","AL DÍA"))))</f>
        <v/>
      </c>
      <c r="AH281" s="185" t="n"/>
      <c r="AI281" s="119">
        <f>IF(N($H281)&lt;5,"",IF(AC281="","",AC281+31))</f>
        <v/>
      </c>
      <c r="AJ281" s="124">
        <f>IF(AI281="","",TODAY()-AI281)</f>
        <v/>
      </c>
      <c r="AK281" s="494" t="n"/>
      <c r="AL281" s="184" t="n"/>
      <c r="AM281" s="184">
        <f>IF(AI281="","SIN ESTADO",IF(AK281&lt;&gt;"","PAGA",IF(AJ281&gt;0,"VENCIDA",IF(AJ281&gt;=-5,"POR VENCER","AL DÍA"))))</f>
        <v/>
      </c>
      <c r="AN281" s="185" t="n"/>
      <c r="AO281" s="119">
        <f>IF(N($H281)&lt;6,"",IF(AI281="","",AI281+31))</f>
        <v/>
      </c>
      <c r="AP281" s="124">
        <f>IF(AO281="","",TODAY()-AO281)</f>
        <v/>
      </c>
      <c r="AQ281" s="270" t="n"/>
      <c r="AR281" s="184" t="n"/>
      <c r="AS281" s="184">
        <f>IF(AO281="","SIN ESTADO",IF(AQ281&lt;&gt;"","PAGA",IF(AP281&gt;0,"VENCIDA",IF(AP281&gt;=-5,"POR VENCER","AL DÍA"))))</f>
        <v/>
      </c>
      <c r="AT281" s="185" t="n"/>
      <c r="AU281" s="119">
        <f>IF(N($H281)&lt;7,"",IF(AO281="","",AO281+31))</f>
        <v/>
      </c>
      <c r="AV281" s="124">
        <f>IF(AU281="","",TODAY()-AU281)</f>
        <v/>
      </c>
      <c r="AW281" s="494" t="n"/>
      <c r="AX281" s="184" t="n"/>
      <c r="AY281" s="184">
        <f>IF(AU281="","SIN ESTADO",IF(AW281&lt;&gt;"","PAGA",IF(AV281&gt;0,"VENCIDA",IF(AV281&gt;=-5,"POR VENCER","AL DÍA"))))</f>
        <v/>
      </c>
      <c r="AZ281" s="185" t="n"/>
      <c r="BA281" s="119">
        <f>IF(N($H281)&lt;8,"",IF(AU281="","",AU281+31))</f>
        <v/>
      </c>
      <c r="BB281" s="124">
        <f>IF(BA281="","",TODAY()-BA281)</f>
        <v/>
      </c>
      <c r="BC281" s="494" t="n"/>
      <c r="BD281" s="184" t="n"/>
      <c r="BE281" s="184">
        <f>IF(BA281="","SIN ESTADO",IF(BC281&lt;&gt;"","PAGA",IF(BB281&gt;0,"VENCIDA",IF(BB281&gt;=-5,"POR VENCER","AL DÍA"))))</f>
        <v/>
      </c>
      <c r="BF281" s="185" t="n"/>
      <c r="BG281" s="119">
        <f>IF(N($H281)&lt;9,"",IF(BA281="","",BA281+31))</f>
        <v/>
      </c>
      <c r="BH281" s="124">
        <f>IF(BG281="","",TODAY()-BG281)</f>
        <v/>
      </c>
      <c r="BI281" s="494" t="n"/>
      <c r="BJ281" s="184" t="n"/>
      <c r="BK281" s="184">
        <f>IF(BG281="","SIN ESTADO",IF(BI281&lt;&gt;"","PAGA",IF(BH281&gt;0,"VENCIDA",IF(BH281&gt;=-5,"POR VENCER","AL DÍA"))))</f>
        <v/>
      </c>
      <c r="BL281" s="185" t="n"/>
      <c r="BM281" s="119">
        <f>IF(N($H281)&lt;10,"",IF(BG281="","",BG281+31))</f>
        <v/>
      </c>
      <c r="BN281" s="124">
        <f>IF(BM281="","",TODAY()-BM281)</f>
        <v/>
      </c>
      <c r="BO281" s="494" t="n"/>
      <c r="BP281" s="184" t="n"/>
      <c r="BQ281" s="184">
        <f>IF(BM281="","SIN ESTADO",IF(BO281&lt;&gt;"","PAGA",IF(BN281&gt;0,"VENCIDA",IF(BN281&gt;=-5,"POR VENCER","AL DÍA"))))</f>
        <v/>
      </c>
      <c r="BR281" s="185" t="n"/>
      <c r="BS281" s="119">
        <f>IF(N($H281)&lt;11,"",IF(BM281="","",BM281+31))</f>
        <v/>
      </c>
      <c r="BT281" s="124">
        <f>IF(BS281="","",TODAY()-BS281)</f>
        <v/>
      </c>
      <c r="BU281" s="494" t="n"/>
      <c r="BV281" s="184" t="n"/>
      <c r="BW281" s="184">
        <f>IF(BS281="","SIN ESTADO",IF(BU281&lt;&gt;"","PAGA",IF(BT281&gt;0,"VENCIDA",IF(BT281&gt;=-5,"POR VENCER","AL DÍA"))))</f>
        <v/>
      </c>
      <c r="BX281" s="185" t="n"/>
      <c r="BY281" s="119">
        <f>IF(N($H281)&lt;12,"",IF(BS281="","",BS281+31))</f>
        <v/>
      </c>
      <c r="BZ281" s="124">
        <f>IF(BY281="","",TODAY()-BY281)</f>
        <v/>
      </c>
      <c r="CA281" s="494" t="n"/>
      <c r="CB281" s="184" t="n"/>
      <c r="CC281" s="184">
        <f>IF(BY281="","SIN ESTADO",IF(CA281&lt;&gt;"","PAGA",IF(BZ281&gt;0,"VENCIDA",IF(BZ281&gt;=-5,"POR VENCER","AL DÍA"))))</f>
        <v/>
      </c>
      <c r="CD281" s="185" t="n"/>
      <c r="CE281" s="119">
        <f>IF(N($H281)&lt;13,"",IF(BY281="","",BY281+31))</f>
        <v/>
      </c>
      <c r="CF281" s="124">
        <f>IF(CE281="","",TODAY()-CE281)</f>
        <v/>
      </c>
      <c r="CG281" s="494" t="n"/>
      <c r="CH281" s="184" t="n"/>
      <c r="CI281" s="184">
        <f>IF(CE281="","SIN ESTADO",IF(CG281&lt;&gt;"","PAGA",IF(CF281&gt;0,"VENCIDA",IF(CF281&gt;=-5,"POR VENCER","AL DÍA"))))</f>
        <v/>
      </c>
      <c r="CJ281" s="185" t="n"/>
      <c r="CK281" s="119">
        <f>IF(N($H281)&lt;14,"",IF(CE281="","",CE281+31))</f>
        <v/>
      </c>
      <c r="CL281" s="124">
        <f>IF(CK281="","",TODAY()-CK281)</f>
        <v/>
      </c>
      <c r="CM281" s="494" t="n"/>
      <c r="CN281" s="184" t="n"/>
      <c r="CO281" s="184">
        <f>IF(CK281="","SIN ESTADO",IF(CM281&lt;&gt;"","PAGA",IF(CL281&gt;0,"VENCIDA",IF(CL281&gt;=-5,"POR VENCER","AL DÍA"))))</f>
        <v/>
      </c>
      <c r="CP281" s="185" t="n"/>
      <c r="CQ281" s="119">
        <f>IF(N($H281)&lt;15,"",IF(CK281="","",CK281+31))</f>
        <v/>
      </c>
      <c r="CR281" s="124">
        <f>IF(CQ281="","",TODAY()-CQ281)</f>
        <v/>
      </c>
      <c r="CS281" s="494" t="n"/>
      <c r="CT281" s="184" t="n"/>
      <c r="CU281" s="184">
        <f>IF(CQ281="","SIN ESTADO",IF(CS281&lt;&gt;"","PAGA",IF(CR281&gt;0,"VENCIDA",IF(CR281&gt;=-5,"POR VENCER","AL DÍA"))))</f>
        <v/>
      </c>
      <c r="CV281" s="185" t="n"/>
      <c r="CW281" s="119">
        <f>IF(N($H281)&lt;16,"",IF(CQ281="","",CQ281+31))</f>
        <v/>
      </c>
      <c r="CX281" s="124">
        <f>IF(CW281="","",TODAY()-CW281)</f>
        <v/>
      </c>
      <c r="CY281" s="494" t="n"/>
      <c r="CZ281" s="184" t="n"/>
      <c r="DA281" s="184">
        <f>IF(CW281="","SIN ESTADO",IF(CY281&lt;&gt;"","PAGA",IF(CX281&gt;0,"VENCIDA",IF(CX281&gt;=-5,"POR VENCER","AL DÍA"))))</f>
        <v/>
      </c>
      <c r="DB281" s="185" t="n"/>
      <c r="DC281" s="119">
        <f>IF(N($H281)&lt;17,"",IF(CW281="","",CW281+31))</f>
        <v/>
      </c>
      <c r="DD281" s="124">
        <f>IF(DC281="","",TODAY()-DC281)</f>
        <v/>
      </c>
      <c r="DE281" s="494" t="n"/>
      <c r="DF281" s="184" t="n"/>
      <c r="DG281" s="184">
        <f>IF(DC281="","SIN ESTADO",IF(DE281&lt;&gt;"","PAGA",IF(DD281&gt;0,"VENCIDA",IF(DD281&gt;=-5,"POR VENCER","AL DÍA"))))</f>
        <v/>
      </c>
      <c r="DH281" s="185" t="n"/>
      <c r="DI281" s="119">
        <f>IF(N($H281)&lt;18,"",IF(DC281="","",DC281+31))</f>
        <v/>
      </c>
      <c r="DJ281" s="124">
        <f>IF(DI281="","",TODAY()-DI281)</f>
        <v/>
      </c>
      <c r="DK281" s="494" t="n"/>
      <c r="DL281" s="184" t="n"/>
      <c r="DM281" s="184">
        <f>IF(DI281="","SIN ESTADO",IF(DK281&lt;&gt;"","PAGA",IF(DJ281&gt;0,"VENCIDA",IF(DJ281&gt;=-5,"POR VENCER","AL DÍA"))))</f>
        <v/>
      </c>
      <c r="DN281" s="185" t="n"/>
      <c r="DO281" s="119">
        <f>IF(N($H281)&lt;19,"",IF(DI281="","",DI281+31))</f>
        <v/>
      </c>
      <c r="DP281" s="124">
        <f>IF(DO281="","",TODAY()-DO281)</f>
        <v/>
      </c>
      <c r="DQ281" s="494" t="n"/>
      <c r="DR281" s="184" t="n"/>
      <c r="DS281" s="184">
        <f>IF(DO281="","SIN ESTADO",IF(DQ281&lt;&gt;"","PAGA",IF(DP281&gt;0,"VENCIDA",IF(DP281&gt;=-5,"POR VENCER","AL DÍA"))))</f>
        <v/>
      </c>
      <c r="DT281" s="185" t="n"/>
      <c r="DU281" s="119">
        <f>IF(N($H281)&lt;20,"",IF(DO281="","",DO281+31))</f>
        <v/>
      </c>
      <c r="DV281" s="124">
        <f>IF(DU281="","",TODAY()-DU281)</f>
        <v/>
      </c>
      <c r="DW281" s="494" t="n"/>
      <c r="DX281" s="184" t="n"/>
      <c r="DY281" s="184">
        <f>IF(DU281="","SIN ESTADO",IF(DW281&lt;&gt;"","PAGA",IF(DV281&gt;0,"VENCIDA",IF(DV281&gt;=-5,"POR VENCER","AL DÍA"))))</f>
        <v/>
      </c>
      <c r="DZ281" s="185" t="n"/>
      <c r="EA281" s="119">
        <f>IF(N($H281)&lt;21,"",IF(DU281="","",DU281+31))</f>
        <v/>
      </c>
      <c r="EB281" s="124">
        <f>IF(EA281="","",TODAY()-EA281)</f>
        <v/>
      </c>
      <c r="EC281" s="494" t="n"/>
      <c r="ED281" s="184" t="n"/>
      <c r="EE281" s="184">
        <f>IF(EA281="","SIN ESTADO",IF(EC281&lt;&gt;"","PAGA",IF(EB281&gt;0,"VENCIDA",IF(EB281&gt;=-5,"POR VENCER","AL DÍA"))))</f>
        <v/>
      </c>
      <c r="EF281" s="185" t="n"/>
      <c r="EG281" s="119">
        <f>IF(N($H281)&lt;22,"",IF(EA281="","",EA281+31))</f>
        <v/>
      </c>
      <c r="EH281" s="124">
        <f>IF(EG281="","",TODAY()-EG281)</f>
        <v/>
      </c>
      <c r="EI281" s="494" t="n"/>
      <c r="EJ281" s="184" t="n"/>
      <c r="EK281" s="184">
        <f>IF(EG281="","SIN ESTADO",IF(EI281&lt;&gt;"","PAGA",IF(EH281&gt;0,"VENCIDA",IF(EH281&gt;=-5,"POR VENCER","AL DÍA"))))</f>
        <v/>
      </c>
      <c r="EL281" s="185" t="n"/>
      <c r="EM281" s="119">
        <f>IF(N($H281)&lt;23,"",IF(EG281="","",EG281+31))</f>
        <v/>
      </c>
      <c r="EN281" s="124">
        <f>IF(EM281="","",TODAY()-EM281)</f>
        <v/>
      </c>
      <c r="EO281" s="494" t="n"/>
      <c r="EP281" s="184" t="n"/>
      <c r="EQ281" s="184">
        <f>IF(EM281="","SIN ESTADO",IF(EO281&lt;&gt;"","PAGA",IF(EN281&gt;0,"VENCIDA",IF(EN281&gt;=-5,"POR VENCER","AL DÍA"))))</f>
        <v/>
      </c>
      <c r="ER281" s="185" t="n"/>
      <c r="ES281" s="119">
        <f>IF(N($H281)&lt;24,"",IF(EM281="","",EM281+31))</f>
        <v/>
      </c>
      <c r="ET281" s="124">
        <f>IF(ES281="","",TODAY()-ES281)</f>
        <v/>
      </c>
      <c r="EU281" s="494" t="n"/>
      <c r="EV281" s="184" t="n"/>
      <c r="EW281" s="184">
        <f>IF(ES281="","SIN ESTADO",IF(EU281&lt;&gt;"","PAGA",IF(ET281&gt;0,"VENCIDA",IF(ET281&gt;=-5,"POR VENCER","AL DÍA"))))</f>
        <v/>
      </c>
      <c r="EX281" s="185" t="n"/>
      <c r="EY281" s="119">
        <f>IF(N($H281)&lt;25,"",IF(ES281="","",ES281+31))</f>
        <v/>
      </c>
      <c r="EZ281" s="124">
        <f>IF(EY281="","",TODAY()-EY281)</f>
        <v/>
      </c>
      <c r="FA281" s="494" t="n"/>
      <c r="FB281" s="184" t="n"/>
      <c r="FC281" s="184">
        <f>IF(EY281="","SIN ESTADO",IF(FA281&lt;&gt;"","PAGA",IF(EZ281&gt;0,"VENCIDA",IF(EZ281&gt;=-5,"POR VENCER","AL DÍA"))))</f>
        <v/>
      </c>
      <c r="FD281" s="185" t="n"/>
      <c r="FE281" s="119">
        <f>IF(N($H281)&lt;26,"",IF(EY281="","",EY281+31))</f>
        <v/>
      </c>
      <c r="FF281" s="124">
        <f>IF(FE281="","",TODAY()-FE281)</f>
        <v/>
      </c>
      <c r="FG281" s="494" t="n"/>
      <c r="FH281" s="184" t="n"/>
      <c r="FI281" s="184">
        <f>IF(FE281="","SIN ESTADO",IF(FG281&lt;&gt;"","PAGA",IF(FF281&gt;0,"VENCIDA",IF(FF281&gt;=-5,"POR VENCER","AL DÍA"))))</f>
        <v/>
      </c>
      <c r="FJ281" s="185" t="n"/>
      <c r="FK281" s="119">
        <f>IF(N($H281)&lt;27,"",IF(FE281="","",FE281+31))</f>
        <v/>
      </c>
      <c r="FL281" s="124">
        <f>IF(FK281="","",TODAY()-FK281)</f>
        <v/>
      </c>
      <c r="FM281" s="494" t="n"/>
      <c r="FN281" s="184" t="n"/>
      <c r="FO281" s="184">
        <f>IF(FK281="","SIN ESTADO",IF(FM281&lt;&gt;"","PAGA",IF(FL281&gt;0,"VENCIDA",IF(FL281&gt;=-5,"POR VENCER","AL DÍA"))))</f>
        <v/>
      </c>
      <c r="FP281" s="185" t="n"/>
      <c r="FQ281" s="119">
        <f>IF(N($H281)&lt;28,"",IF(FK281="","",FK281+31))</f>
        <v/>
      </c>
      <c r="FR281" s="124">
        <f>IF(FQ281="","",TODAY()-FQ281)</f>
        <v/>
      </c>
      <c r="FS281" s="494" t="n"/>
      <c r="FT281" s="184" t="n"/>
      <c r="FU281" s="184">
        <f>IF(FQ281="","SIN ESTADO",IF(FS281&lt;&gt;"","PAGA",IF(FR281&gt;0,"VENCIDA",IF(FR281&gt;=-5,"POR VENCER","AL DÍA"))))</f>
        <v/>
      </c>
      <c r="FV281" s="185" t="n"/>
      <c r="FW281" s="119">
        <f>IF(N($H281)&lt;29,"",IF(FQ281="","",FQ281+31))</f>
        <v/>
      </c>
      <c r="FX281" s="124">
        <f>IF(FW281="","",TODAY()-FW281)</f>
        <v/>
      </c>
      <c r="FY281" s="494" t="n"/>
      <c r="FZ281" s="184" t="n"/>
      <c r="GA281" s="184">
        <f>IF(FW281="","SIN ESTADO",IF(FY281&lt;&gt;"","PAGA",IF(FX281&gt;0,"VENCIDA",IF(FX281&gt;=-5,"POR VENCER","AL DÍA"))))</f>
        <v/>
      </c>
      <c r="GB281" s="185" t="n"/>
      <c r="GC281" s="119">
        <f>IF(N($H281)&lt;30,"",IF(FW281="","",FW281+31))</f>
        <v/>
      </c>
      <c r="GD281" s="124">
        <f>IF(GC281="","",TODAY()-GC281)</f>
        <v/>
      </c>
      <c r="GE281" s="494" t="n"/>
      <c r="GF281" s="184" t="n"/>
      <c r="GG281" s="184">
        <f>IF(GC281="","SIN ESTADO",IF(GE281&lt;&gt;"","PAGA",IF(GD281&gt;0,"VENCIDA",IF(GD281&gt;=-5,"POR VENCER","AL DÍA"))))</f>
        <v/>
      </c>
      <c r="GH281" s="185" t="n"/>
      <c r="GI281" s="119">
        <f>IF(N($H281)&lt;31,"",IF(GC281="","",GC281+31))</f>
        <v/>
      </c>
      <c r="GJ281" s="124">
        <f>IF(GI281="","",TODAY()-GI281)</f>
        <v/>
      </c>
      <c r="GK281" s="494" t="n"/>
      <c r="GL281" s="184" t="n"/>
      <c r="GM281" s="184">
        <f>IF(GI281="","SIN ESTADO",IF(GK281&lt;&gt;"","PAGA",IF(GJ281&gt;0,"VENCIDA",IF(GJ281&gt;=-5,"POR VENCER","AL DÍA"))))</f>
        <v/>
      </c>
      <c r="GN281" s="185" t="n"/>
      <c r="GO281" s="119">
        <f>IF(N($H281)&lt;32,"",IF(GI281="","",GI281+31))</f>
        <v/>
      </c>
      <c r="GP281" s="124">
        <f>IF(GO281="","",TODAY()-GO281)</f>
        <v/>
      </c>
      <c r="GQ281" s="494" t="n"/>
      <c r="GR281" s="184" t="n"/>
      <c r="GS281" s="184">
        <f>IF(GO281="","SIN ESTADO",IF(GQ281&lt;&gt;"","PAGA",IF(GP281&gt;0,"VENCIDA",IF(GP281&gt;=-5,"POR VENCER","AL DÍA"))))</f>
        <v/>
      </c>
      <c r="GT281" s="185" t="n"/>
      <c r="GU281" s="119">
        <f>IF(N($H281)&lt;33,"",IF(GO281="","",GO281+31))</f>
        <v/>
      </c>
      <c r="GV281" s="124">
        <f>IF(GU281="","",TODAY()-GU281)</f>
        <v/>
      </c>
      <c r="GW281" s="494" t="n"/>
      <c r="GX281" s="184" t="n"/>
      <c r="GY281" s="184">
        <f>IF(GU281="","SIN ESTADO",IF(GW281&lt;&gt;"","PAGA",IF(GV281&gt;0,"VENCIDA",IF(GV281&gt;=-5,"POR VENCER","AL DÍA"))))</f>
        <v/>
      </c>
      <c r="GZ281" s="185" t="n"/>
      <c r="HA281" s="119">
        <f>IF(N($H281)&lt;34,"",IF(GU281="","",GU281+31))</f>
        <v/>
      </c>
      <c r="HB281" s="124">
        <f>IF(HA281="","",TODAY()-HA281)</f>
        <v/>
      </c>
      <c r="HC281" s="494" t="n"/>
      <c r="HD281" s="184" t="n"/>
      <c r="HE281" s="184">
        <f>IF(HA281="","SIN ESTADO",IF(HC281&lt;&gt;"","PAGA",IF(HB281&gt;0,"VENCIDA",IF(HB281&gt;=-5,"POR VENCER","AL DÍA"))))</f>
        <v/>
      </c>
      <c r="HF281" s="185" t="n"/>
      <c r="HG281" s="119">
        <f>IF(N($H281)&lt;35,"",IF(HA281="","",HA281+31))</f>
        <v/>
      </c>
      <c r="HH281" s="124">
        <f>IF(HG281="","",TODAY()-HG281)</f>
        <v/>
      </c>
      <c r="HI281" s="494" t="n"/>
      <c r="HJ281" s="184" t="n"/>
      <c r="HK281" s="184">
        <f>IF(HG281="","SIN ESTADO",IF(HI281&lt;&gt;"","PAGA",IF(HH281&gt;0,"VENCIDA",IF(HH281&gt;=-5,"POR VENCER","AL DÍA"))))</f>
        <v/>
      </c>
      <c r="HL281" s="168" t="n"/>
      <c r="HM281" s="119">
        <f>IF(N($H281)&lt;36,"",IF(HG281="","",HG281+31))</f>
        <v/>
      </c>
      <c r="HN281" s="124">
        <f>IF(HM281="","",TODAY()-HM281)</f>
        <v/>
      </c>
      <c r="HO281" s="494" t="n"/>
      <c r="HP281" s="184" t="n"/>
      <c r="HQ281" s="184">
        <f>IF(HM281="","SIN ESTADO",IF(HO281&lt;&gt;"","PAGA",IF(HN281&gt;0,"VENCIDA",IF(HN281&gt;=-5,"POR VENCER","AL DÍA"))))</f>
        <v/>
      </c>
      <c r="HR281" s="168" t="n"/>
      <c r="HS281" s="169">
        <f>N281+T281+Z281+AF281+AL281+AR281+AX281+BD281+BJ281+BP281+BV281+CB281+CH281+CN281+CT281+CZ281+DF281+DL281+DR281+DX281+ED281+EJ281+EP281+EV281+FB281+FH281+FN281+FT281+FZ281+GF281+GL281+GR281+GX281+HD281+HJ281+HP281</f>
        <v/>
      </c>
      <c r="HU281" s="170">
        <f>IFERROR(N($J281),0)</f>
        <v/>
      </c>
      <c r="HW281" s="170">
        <f>SUMPRODUCT((MOD(COLUMN($M281:$HR281)-COLUMN($M281),6)=0)*ISNUMBER($M281:$HR281)*($M281:$HR281&gt;=RESUMEN!$C$26)*($M281:$HR281&lt;=RESUMEN!$C$27)*IFERROR(N($N281:$HS281),0))</f>
        <v/>
      </c>
      <c r="HX281" s="170">
        <f>SUMPRODUCT((MOD(COLUMN($M281:$HR281)-COLUMN($M281),6)=0)*ISNUMBER($M281:$HR281)*($M281:$HR281&gt;=RESUMEN!$C$26)*($M281:$HR281&lt;=RESUMEN!$C$27))</f>
        <v/>
      </c>
    </row>
    <row r="282" ht="15.75" customHeight="1" s="506">
      <c r="B282" s="113">
        <f>VENTAS!A281</f>
        <v/>
      </c>
      <c r="C282" s="236">
        <f>VENTAS!B281</f>
        <v/>
      </c>
      <c r="D282" s="53">
        <f>VENTAS!C281</f>
        <v/>
      </c>
      <c r="E282" s="114">
        <f>VENTAS!D281</f>
        <v/>
      </c>
      <c r="F282" s="114">
        <f>VENTAS!J281</f>
        <v/>
      </c>
      <c r="G282" s="494">
        <f>VENTAS!F281</f>
        <v/>
      </c>
      <c r="H282" s="479">
        <f>VENTAS!K281</f>
        <v/>
      </c>
      <c r="I282" s="479">
        <f>VENTAS!M281</f>
        <v/>
      </c>
      <c r="J282" s="184">
        <f>VENTAS!L281</f>
        <v/>
      </c>
      <c r="K282" s="119">
        <f>IF(N($H282)&lt;1,"",$G282+31)</f>
        <v/>
      </c>
      <c r="L282" s="124">
        <f>IF(K282="","",TODAY()-K282)</f>
        <v/>
      </c>
      <c r="M282" s="469" t="n">
        <v>45887</v>
      </c>
      <c r="N282" s="374" t="n">
        <v>979200</v>
      </c>
      <c r="O282" s="184">
        <f>IF(K282="","SIN ESTADO",IF(M282&lt;&gt;"","PAGA",IF(L282&gt;0,"VENCIDA",IF(L282&gt;=-5,"POR VENCER","AL DÍA"))))</f>
        <v/>
      </c>
      <c r="P282" s="185" t="inlineStr">
        <is>
          <t>TRANSFERENCIA</t>
        </is>
      </c>
      <c r="Q282" s="119">
        <f>IF(N($H282)&lt;2,"",IF(K282="","",K282+31))</f>
        <v/>
      </c>
      <c r="R282" s="124">
        <f>IF(Q282="","",TODAY()-Q282)</f>
        <v/>
      </c>
      <c r="S282" s="470" t="n">
        <v>45917</v>
      </c>
      <c r="T282" s="184" t="n">
        <v>979200</v>
      </c>
      <c r="U282" s="184">
        <f>IF(Q282="","SIN ESTADO",IF(S282&lt;&gt;"","PAGA",IF(R282&gt;0,"VENCIDA",IF(R282&gt;=-5,"POR VENCER","AL DÍA"))))</f>
        <v/>
      </c>
      <c r="V282" s="185" t="inlineStr">
        <is>
          <t>TRANSFERENCIA</t>
        </is>
      </c>
      <c r="W282" s="119">
        <f>IF(N($H282)&lt;3,"",IF(Q282="","",Q282+31))</f>
        <v/>
      </c>
      <c r="X282" s="124">
        <f>IF(W282="","",TODAY()-W282)</f>
        <v/>
      </c>
      <c r="Y282" s="471" t="n">
        <v>45947</v>
      </c>
      <c r="Z282" s="184" t="n">
        <v>979200</v>
      </c>
      <c r="AA282" s="184">
        <f>IF(W282="","SIN ESTADO",IF(Y282&lt;&gt;"","PAGA",IF(X282&gt;0,"VENCIDA",IF(X282&gt;=-5,"POR VENCER","AL DÍA"))))</f>
        <v/>
      </c>
      <c r="AB282" s="185" t="inlineStr">
        <is>
          <t>TRANSFERENCIA</t>
        </is>
      </c>
      <c r="AC282" s="119">
        <f>IF(N($H282)&lt;4,"",IF(W282="","",W282+31))</f>
        <v/>
      </c>
      <c r="AD282" s="124">
        <f>IF(AC282="","",TODAY()-AC282)</f>
        <v/>
      </c>
      <c r="AE282" s="497" t="n">
        <v>45981</v>
      </c>
      <c r="AF282" s="184" t="n">
        <v>979200</v>
      </c>
      <c r="AG282" s="184">
        <f>IF(AC282="","SIN ESTADO",IF(AE282&lt;&gt;"","PAGA",IF(AD282&gt;0,"VENCIDA",IF(AD282&gt;=-5,"POR VENCER","AL DÍA"))))</f>
        <v/>
      </c>
      <c r="AH282" s="185" t="inlineStr">
        <is>
          <t>TRANSFERENCIA</t>
        </is>
      </c>
      <c r="AI282" s="119">
        <f>IF(N($H282)&lt;5,"",IF(AC282="","",AC282+31))</f>
        <v/>
      </c>
      <c r="AJ282" s="124">
        <f>IF(AI282="","",TODAY()-AI282)</f>
        <v/>
      </c>
      <c r="AK282" s="471" t="n">
        <v>46010</v>
      </c>
      <c r="AL282" s="184" t="n">
        <v>979200</v>
      </c>
      <c r="AM282" s="184">
        <f>IF(AI282="","SIN ESTADO",IF(AK282&lt;&gt;"","PAGA",IF(AJ282&gt;0,"VENCIDA",IF(AJ282&gt;=-5,"POR VENCER","AL DÍA"))))</f>
        <v/>
      </c>
      <c r="AN282" s="185" t="inlineStr">
        <is>
          <t>TRANSFERENCIA</t>
        </is>
      </c>
      <c r="AO282" s="119">
        <f>IF(N($H282)&lt;6,"",IF(AI282="","",AI282+31))</f>
        <v/>
      </c>
      <c r="AP282" s="124">
        <f>IF(AO282="","",TODAY()-AO282)</f>
        <v/>
      </c>
      <c r="AQ282" s="488" t="n">
        <v>46042</v>
      </c>
      <c r="AR282" s="184" t="n">
        <v>979200</v>
      </c>
      <c r="AS282" s="184">
        <f>IF(AO282="","SIN ESTADO",IF(AQ282&lt;&gt;"","PAGA",IF(AP282&gt;0,"VENCIDA",IF(AP282&gt;=-5,"POR VENCER","AL DÍA"))))</f>
        <v/>
      </c>
      <c r="AT282" s="185" t="inlineStr">
        <is>
          <t>TRANSFERENCIA</t>
        </is>
      </c>
      <c r="AU282" s="119">
        <f>IF(N($H282)&lt;7,"",IF(AO282="","",AO282+31))</f>
        <v/>
      </c>
      <c r="AV282" s="124">
        <f>IF(AU282="","",TODAY()-AU282)</f>
        <v/>
      </c>
      <c r="AW282" s="471" t="n">
        <v>46072</v>
      </c>
      <c r="AX282" s="184" t="n">
        <v>979200</v>
      </c>
      <c r="AY282" s="184">
        <f>IF(AU282="","SIN ESTADO",IF(AW282&lt;&gt;"","PAGA",IF(AV282&gt;0,"VENCIDA",IF(AV282&gt;=-5,"POR VENCER","AL DÍA"))))</f>
        <v/>
      </c>
      <c r="AZ282" s="185" t="inlineStr">
        <is>
          <t>TRANSFERENCIA</t>
        </is>
      </c>
      <c r="BA282" s="119">
        <f>IF(N($H282)&lt;8,"",IF(AU282="","",AU282+31))</f>
        <v/>
      </c>
      <c r="BB282" s="124">
        <f>IF(BA282="","",TODAY()-BA282)</f>
        <v/>
      </c>
      <c r="BC282" s="497" t="n">
        <v>46101</v>
      </c>
      <c r="BD282" s="184" t="n">
        <v>979200</v>
      </c>
      <c r="BE282" s="184">
        <f>IF(BA282="","SIN ESTADO",IF(BC282&lt;&gt;"","PAGA",IF(BB282&gt;0,"VENCIDA",IF(BB282&gt;=-5,"POR VENCER","AL DÍA"))))</f>
        <v/>
      </c>
      <c r="BF282" s="185" t="inlineStr">
        <is>
          <t>TRANSFERENCIA</t>
        </is>
      </c>
      <c r="BG282" s="119">
        <f>IF(N($H282)&lt;9,"",IF(BA282="","",BA282+31))</f>
        <v/>
      </c>
      <c r="BH282" s="124">
        <f>IF(BG282="","",TODAY()-BG282)</f>
        <v/>
      </c>
      <c r="BI282" s="494" t="n">
        <v>46132</v>
      </c>
      <c r="BJ282" s="184" t="n">
        <v>979200</v>
      </c>
      <c r="BK282" s="184">
        <f>IF(BG282="","SIN ESTADO",IF(BI282&lt;&gt;"","PAGA",IF(BH282&gt;0,"VENCIDA",IF(BH282&gt;=-5,"POR VENCER","AL DÍA"))))</f>
        <v/>
      </c>
      <c r="BL282" s="185" t="inlineStr">
        <is>
          <t>TRANSFERENCIA</t>
        </is>
      </c>
      <c r="BM282" s="119">
        <f>IF(N($H282)&lt;10,"",IF(BG282="","",BG282+31))</f>
        <v/>
      </c>
      <c r="BN282" s="124">
        <f>IF(BM282="","",TODAY()-BM282)</f>
        <v/>
      </c>
      <c r="BO282" s="494" t="n">
        <v>46162</v>
      </c>
      <c r="BP282" s="184" t="n">
        <v>979200</v>
      </c>
      <c r="BQ282" s="184">
        <f>IF(BM282="","SIN ESTADO",IF(BO282&lt;&gt;"","PAGA",IF(BN282&gt;0,"VENCIDA",IF(BN282&gt;=-5,"POR VENCER","AL DÍA"))))</f>
        <v/>
      </c>
      <c r="BR282" s="185" t="inlineStr">
        <is>
          <t>TRANSFERENCIA</t>
        </is>
      </c>
      <c r="BS282" s="119">
        <f>IF(N($H282)&lt;11,"",IF(BM282="","",BM282+31))</f>
        <v/>
      </c>
      <c r="BT282" s="124">
        <f>IF(BS282="","",TODAY()-BS282)</f>
        <v/>
      </c>
      <c r="BU282" s="494" t="n">
        <v>46195</v>
      </c>
      <c r="BV282" s="184" t="n">
        <v>979200</v>
      </c>
      <c r="BW282" s="184">
        <f>IF(BS282="","SIN ESTADO",IF(BU282&lt;&gt;"","PAGA",IF(BT282&gt;0,"VENCIDA",IF(BT282&gt;=-5,"POR VENCER","AL DÍA"))))</f>
        <v/>
      </c>
      <c r="BX282" s="185" t="inlineStr">
        <is>
          <t>TRANSFERENCIA</t>
        </is>
      </c>
      <c r="BY282" s="119">
        <f>IF(N($H282)&lt;12,"",IF(BS282="","",BS282+31))</f>
        <v/>
      </c>
      <c r="BZ282" s="124">
        <f>IF(BY282="","",TODAY()-BY282)</f>
        <v/>
      </c>
      <c r="CA282" s="494" t="n">
        <v>46224</v>
      </c>
      <c r="CB282" s="184" t="n">
        <v>979200</v>
      </c>
      <c r="CC282" s="184">
        <f>IF(BY282="","SIN ESTADO",IF(CA282&lt;&gt;"","PAGA",IF(BZ282&gt;0,"VENCIDA",IF(BZ282&gt;=-5,"POR VENCER","AL DÍA"))))</f>
        <v/>
      </c>
      <c r="CD282" s="185" t="inlineStr">
        <is>
          <t>TRANSFERENCIA</t>
        </is>
      </c>
      <c r="CE282" s="119">
        <f>IF(N($H282)&lt;13,"",IF(BY282="","",BY282+31))</f>
        <v/>
      </c>
      <c r="CF282" s="124">
        <f>IF(CE282="","",TODAY()-CE282)</f>
        <v/>
      </c>
      <c r="CG282" s="494" t="n">
        <v>46284</v>
      </c>
      <c r="CH282" s="184" t="n">
        <v>1958400</v>
      </c>
      <c r="CI282" s="184">
        <f>IF(CE282="","SIN ESTADO",IF(CG282&lt;&gt;"","PAGA",IF(CF282&gt;0,"VENCIDA",IF(CF282&gt;=-5,"POR VENCER","AL DÍA"))))</f>
        <v/>
      </c>
      <c r="CJ282" s="185" t="inlineStr">
        <is>
          <t>TRANSFERENCIA</t>
        </is>
      </c>
      <c r="CK282" s="119">
        <f>IF(N($H282)&lt;14,"",IF(CE282="","",CE282+31))</f>
        <v/>
      </c>
      <c r="CL282" s="124">
        <f>IF(CK282="","",TODAY()-CK282)</f>
        <v/>
      </c>
      <c r="CM282" s="494" t="n">
        <v>46284</v>
      </c>
      <c r="CN282" s="184" t="n"/>
      <c r="CO282" s="184">
        <f>IF(CK282="","SIN ESTADO",IF(CM282&lt;&gt;"","PAGA",IF(CL282&gt;0,"VENCIDA",IF(CL282&gt;=-5,"POR VENCER","AL DÍA"))))</f>
        <v/>
      </c>
      <c r="CP282" s="185" t="n"/>
      <c r="CQ282" s="119">
        <f>IF(N($H282)&lt;15,"",IF(CK282="","",CK282+31))</f>
        <v/>
      </c>
      <c r="CR282" s="124">
        <f>IF(CQ282="","",TODAY()-CQ282)</f>
        <v/>
      </c>
      <c r="CS282" s="494" t="n"/>
      <c r="CT282" s="184" t="n"/>
      <c r="CU282" s="184">
        <f>IF(CQ282="","SIN ESTADO",IF(CS282&lt;&gt;"","PAGA",IF(CR282&gt;0,"VENCIDA",IF(CR282&gt;=-5,"POR VENCER","AL DÍA"))))</f>
        <v/>
      </c>
      <c r="CV282" s="185" t="n"/>
      <c r="CW282" s="119">
        <f>IF(N($H282)&lt;16,"",IF(CQ282="","",CQ282+31))</f>
        <v/>
      </c>
      <c r="CX282" s="124">
        <f>IF(CW282="","",TODAY()-CW282)</f>
        <v/>
      </c>
      <c r="CY282" s="494" t="n"/>
      <c r="CZ282" s="184" t="n"/>
      <c r="DA282" s="184">
        <f>IF(CW282="","SIN ESTADO",IF(CY282&lt;&gt;"","PAGA",IF(CX282&gt;0,"VENCIDA",IF(CX282&gt;=-5,"POR VENCER","AL DÍA"))))</f>
        <v/>
      </c>
      <c r="DB282" s="185" t="n"/>
      <c r="DC282" s="119">
        <f>IF(N($H282)&lt;17,"",IF(CW282="","",CW282+31))</f>
        <v/>
      </c>
      <c r="DD282" s="124">
        <f>IF(DC282="","",TODAY()-DC282)</f>
        <v/>
      </c>
      <c r="DE282" s="494" t="n"/>
      <c r="DF282" s="184" t="n"/>
      <c r="DG282" s="184">
        <f>IF(DC282="","SIN ESTADO",IF(DE282&lt;&gt;"","PAGA",IF(DD282&gt;0,"VENCIDA",IF(DD282&gt;=-5,"POR VENCER","AL DÍA"))))</f>
        <v/>
      </c>
      <c r="DH282" s="185" t="n"/>
      <c r="DI282" s="119">
        <f>IF(N($H282)&lt;18,"",IF(DC282="","",DC282+31))</f>
        <v/>
      </c>
      <c r="DJ282" s="124">
        <f>IF(DI282="","",TODAY()-DI282)</f>
        <v/>
      </c>
      <c r="DK282" s="494" t="n"/>
      <c r="DL282" s="184" t="n"/>
      <c r="DM282" s="184">
        <f>IF(DI282="","SIN ESTADO",IF(DK282&lt;&gt;"","PAGA",IF(DJ282&gt;0,"VENCIDA",IF(DJ282&gt;=-5,"POR VENCER","AL DÍA"))))</f>
        <v/>
      </c>
      <c r="DN282" s="185" t="n"/>
      <c r="DO282" s="119">
        <f>IF(N($H282)&lt;19,"",IF(DI282="","",DI282+31))</f>
        <v/>
      </c>
      <c r="DP282" s="124">
        <f>IF(DO282="","",TODAY()-DO282)</f>
        <v/>
      </c>
      <c r="DQ282" s="494" t="n"/>
      <c r="DR282" s="184" t="n"/>
      <c r="DS282" s="184">
        <f>IF(DO282="","SIN ESTADO",IF(DQ282&lt;&gt;"","PAGA",IF(DP282&gt;0,"VENCIDA",IF(DP282&gt;=-5,"POR VENCER","AL DÍA"))))</f>
        <v/>
      </c>
      <c r="DT282" s="185" t="n"/>
      <c r="DU282" s="119">
        <f>IF(N($H282)&lt;20,"",IF(DO282="","",DO282+31))</f>
        <v/>
      </c>
      <c r="DV282" s="124">
        <f>IF(DU282="","",TODAY()-DU282)</f>
        <v/>
      </c>
      <c r="DW282" s="494" t="n"/>
      <c r="DX282" s="184" t="n"/>
      <c r="DY282" s="184">
        <f>IF(DU282="","SIN ESTADO",IF(DW282&lt;&gt;"","PAGA",IF(DV282&gt;0,"VENCIDA",IF(DV282&gt;=-5,"POR VENCER","AL DÍA"))))</f>
        <v/>
      </c>
      <c r="DZ282" s="185" t="n"/>
      <c r="EA282" s="119">
        <f>IF(N($H282)&lt;21,"",IF(DU282="","",DU282+31))</f>
        <v/>
      </c>
      <c r="EB282" s="124">
        <f>IF(EA282="","",TODAY()-EA282)</f>
        <v/>
      </c>
      <c r="EC282" s="494" t="n"/>
      <c r="ED282" s="184" t="n"/>
      <c r="EE282" s="184">
        <f>IF(EA282="","SIN ESTADO",IF(EC282&lt;&gt;"","PAGA",IF(EB282&gt;0,"VENCIDA",IF(EB282&gt;=-5,"POR VENCER","AL DÍA"))))</f>
        <v/>
      </c>
      <c r="EF282" s="185" t="n"/>
      <c r="EG282" s="119">
        <f>IF(N($H282)&lt;22,"",IF(EA282="","",EA282+31))</f>
        <v/>
      </c>
      <c r="EH282" s="124">
        <f>IF(EG282="","",TODAY()-EG282)</f>
        <v/>
      </c>
      <c r="EI282" s="494" t="n"/>
      <c r="EJ282" s="184" t="n"/>
      <c r="EK282" s="184">
        <f>IF(EG282="","SIN ESTADO",IF(EI282&lt;&gt;"","PAGA",IF(EH282&gt;0,"VENCIDA",IF(EH282&gt;=-5,"POR VENCER","AL DÍA"))))</f>
        <v/>
      </c>
      <c r="EL282" s="185" t="n"/>
      <c r="EM282" s="119">
        <f>IF(N($H282)&lt;23,"",IF(EG282="","",EG282+31))</f>
        <v/>
      </c>
      <c r="EN282" s="124">
        <f>IF(EM282="","",TODAY()-EM282)</f>
        <v/>
      </c>
      <c r="EO282" s="494" t="n"/>
      <c r="EP282" s="184" t="n"/>
      <c r="EQ282" s="184">
        <f>IF(EM282="","SIN ESTADO",IF(EO282&lt;&gt;"","PAGA",IF(EN282&gt;0,"VENCIDA",IF(EN282&gt;=-5,"POR VENCER","AL DÍA"))))</f>
        <v/>
      </c>
      <c r="ER282" s="185" t="n"/>
      <c r="ES282" s="119">
        <f>IF(N($H282)&lt;24,"",IF(EM282="","",EM282+31))</f>
        <v/>
      </c>
      <c r="ET282" s="124">
        <f>IF(ES282="","",TODAY()-ES282)</f>
        <v/>
      </c>
      <c r="EU282" s="494" t="n"/>
      <c r="EV282" s="184" t="n"/>
      <c r="EW282" s="184">
        <f>IF(ES282="","SIN ESTADO",IF(EU282&lt;&gt;"","PAGA",IF(ET282&gt;0,"VENCIDA",IF(ET282&gt;=-5,"POR VENCER","AL DÍA"))))</f>
        <v/>
      </c>
      <c r="EX282" s="185" t="n"/>
      <c r="EY282" s="119">
        <f>IF(N($H282)&lt;25,"",IF(ES282="","",ES282+31))</f>
        <v/>
      </c>
      <c r="EZ282" s="124">
        <f>IF(EY282="","",TODAY()-EY282)</f>
        <v/>
      </c>
      <c r="FA282" s="494" t="n"/>
      <c r="FB282" s="184" t="n"/>
      <c r="FC282" s="184">
        <f>IF(EY282="","SIN ESTADO",IF(FA282&lt;&gt;"","PAGA",IF(EZ282&gt;0,"VENCIDA",IF(EZ282&gt;=-5,"POR VENCER","AL DÍA"))))</f>
        <v/>
      </c>
      <c r="FD282" s="185" t="n"/>
      <c r="FE282" s="119">
        <f>IF(N($H282)&lt;26,"",IF(EY282="","",EY282+31))</f>
        <v/>
      </c>
      <c r="FF282" s="124">
        <f>IF(FE282="","",TODAY()-FE282)</f>
        <v/>
      </c>
      <c r="FG282" s="494" t="n"/>
      <c r="FH282" s="184" t="n"/>
      <c r="FI282" s="184">
        <f>IF(FE282="","SIN ESTADO",IF(FG282&lt;&gt;"","PAGA",IF(FF282&gt;0,"VENCIDA",IF(FF282&gt;=-5,"POR VENCER","AL DÍA"))))</f>
        <v/>
      </c>
      <c r="FJ282" s="185" t="n"/>
      <c r="FK282" s="119">
        <f>IF(N($H282)&lt;27,"",IF(FE282="","",FE282+31))</f>
        <v/>
      </c>
      <c r="FL282" s="124">
        <f>IF(FK282="","",TODAY()-FK282)</f>
        <v/>
      </c>
      <c r="FM282" s="494" t="n"/>
      <c r="FN282" s="184" t="n"/>
      <c r="FO282" s="184">
        <f>IF(FK282="","SIN ESTADO",IF(FM282&lt;&gt;"","PAGA",IF(FL282&gt;0,"VENCIDA",IF(FL282&gt;=-5,"POR VENCER","AL DÍA"))))</f>
        <v/>
      </c>
      <c r="FP282" s="185" t="n"/>
      <c r="FQ282" s="119">
        <f>IF(N($H282)&lt;28,"",IF(FK282="","",FK282+31))</f>
        <v/>
      </c>
      <c r="FR282" s="124">
        <f>IF(FQ282="","",TODAY()-FQ282)</f>
        <v/>
      </c>
      <c r="FS282" s="494" t="n"/>
      <c r="FT282" s="184" t="n"/>
      <c r="FU282" s="184">
        <f>IF(FQ282="","SIN ESTADO",IF(FS282&lt;&gt;"","PAGA",IF(FR282&gt;0,"VENCIDA",IF(FR282&gt;=-5,"POR VENCER","AL DÍA"))))</f>
        <v/>
      </c>
      <c r="FV282" s="185" t="n"/>
      <c r="FW282" s="119">
        <f>IF(N($H282)&lt;29,"",IF(FQ282="","",FQ282+31))</f>
        <v/>
      </c>
      <c r="FX282" s="124">
        <f>IF(FW282="","",TODAY()-FW282)</f>
        <v/>
      </c>
      <c r="FY282" s="494" t="n"/>
      <c r="FZ282" s="184" t="n"/>
      <c r="GA282" s="184">
        <f>IF(FW282="","SIN ESTADO",IF(FY282&lt;&gt;"","PAGA",IF(FX282&gt;0,"VENCIDA",IF(FX282&gt;=-5,"POR VENCER","AL DÍA"))))</f>
        <v/>
      </c>
      <c r="GB282" s="185" t="n"/>
      <c r="GC282" s="119">
        <f>IF(N($H282)&lt;30,"",IF(FW282="","",FW282+31))</f>
        <v/>
      </c>
      <c r="GD282" s="124">
        <f>IF(GC282="","",TODAY()-GC282)</f>
        <v/>
      </c>
      <c r="GE282" s="494" t="n"/>
      <c r="GF282" s="184" t="n"/>
      <c r="GG282" s="184">
        <f>IF(GC282="","SIN ESTADO",IF(GE282&lt;&gt;"","PAGA",IF(GD282&gt;0,"VENCIDA",IF(GD282&gt;=-5,"POR VENCER","AL DÍA"))))</f>
        <v/>
      </c>
      <c r="GH282" s="185" t="n"/>
      <c r="GI282" s="119">
        <f>IF(N($H282)&lt;31,"",IF(GC282="","",GC282+31))</f>
        <v/>
      </c>
      <c r="GJ282" s="124">
        <f>IF(GI282="","",TODAY()-GI282)</f>
        <v/>
      </c>
      <c r="GK282" s="494" t="n"/>
      <c r="GL282" s="184" t="n"/>
      <c r="GM282" s="184">
        <f>IF(GI282="","SIN ESTADO",IF(GK282&lt;&gt;"","PAGA",IF(GJ282&gt;0,"VENCIDA",IF(GJ282&gt;=-5,"POR VENCER","AL DÍA"))))</f>
        <v/>
      </c>
      <c r="GN282" s="185" t="n"/>
      <c r="GO282" s="119">
        <f>IF(N($H282)&lt;32,"",IF(GI282="","",GI282+31))</f>
        <v/>
      </c>
      <c r="GP282" s="124">
        <f>IF(GO282="","",TODAY()-GO282)</f>
        <v/>
      </c>
      <c r="GQ282" s="494" t="n"/>
      <c r="GR282" s="184" t="n"/>
      <c r="GS282" s="184">
        <f>IF(GO282="","SIN ESTADO",IF(GQ282&lt;&gt;"","PAGA",IF(GP282&gt;0,"VENCIDA",IF(GP282&gt;=-5,"POR VENCER","AL DÍA"))))</f>
        <v/>
      </c>
      <c r="GT282" s="185" t="n"/>
      <c r="GU282" s="119">
        <f>IF(N($H282)&lt;33,"",IF(GO282="","",GO282+31))</f>
        <v/>
      </c>
      <c r="GV282" s="124">
        <f>IF(GU282="","",TODAY()-GU282)</f>
        <v/>
      </c>
      <c r="GW282" s="494" t="n"/>
      <c r="GX282" s="184" t="n"/>
      <c r="GY282" s="184">
        <f>IF(GU282="","SIN ESTADO",IF(GW282&lt;&gt;"","PAGA",IF(GV282&gt;0,"VENCIDA",IF(GV282&gt;=-5,"POR VENCER","AL DÍA"))))</f>
        <v/>
      </c>
      <c r="GZ282" s="185" t="n"/>
      <c r="HA282" s="119">
        <f>IF(N($H282)&lt;34,"",IF(GU282="","",GU282+31))</f>
        <v/>
      </c>
      <c r="HB282" s="124">
        <f>IF(HA282="","",TODAY()-HA282)</f>
        <v/>
      </c>
      <c r="HC282" s="494" t="n"/>
      <c r="HD282" s="184" t="n"/>
      <c r="HE282" s="184">
        <f>IF(HA282="","SIN ESTADO",IF(HC282&lt;&gt;"","PAGA",IF(HB282&gt;0,"VENCIDA",IF(HB282&gt;=-5,"POR VENCER","AL DÍA"))))</f>
        <v/>
      </c>
      <c r="HF282" s="185" t="n"/>
      <c r="HG282" s="119">
        <f>IF(N($H282)&lt;35,"",IF(HA282="","",HA282+31))</f>
        <v/>
      </c>
      <c r="HH282" s="124">
        <f>IF(HG282="","",TODAY()-HG282)</f>
        <v/>
      </c>
      <c r="HI282" s="494" t="n"/>
      <c r="HJ282" s="184" t="n"/>
      <c r="HK282" s="184">
        <f>IF(HG282="","SIN ESTADO",IF(HI282&lt;&gt;"","PAGA",IF(HH282&gt;0,"VENCIDA",IF(HH282&gt;=-5,"POR VENCER","AL DÍA"))))</f>
        <v/>
      </c>
      <c r="HL282" s="168" t="n"/>
      <c r="HM282" s="119">
        <f>IF(N($H282)&lt;36,"",IF(HG282="","",HG282+31))</f>
        <v/>
      </c>
      <c r="HN282" s="124">
        <f>IF(HM282="","",TODAY()-HM282)</f>
        <v/>
      </c>
      <c r="HO282" s="494" t="n"/>
      <c r="HP282" s="184" t="n"/>
      <c r="HQ282" s="184">
        <f>IF(HM282="","SIN ESTADO",IF(HO282&lt;&gt;"","PAGA",IF(HN282&gt;0,"VENCIDA",IF(HN282&gt;=-5,"POR VENCER","AL DÍA"))))</f>
        <v/>
      </c>
      <c r="HR282" s="168" t="n"/>
      <c r="HS282" s="169">
        <f>N282+T282+Z282+AF282+AL282+AR282+AX282+BD282+BJ282+BP282+BV282+CB282+CH282+CN282+CT282+CZ282+DF282+DL282+DR282+DX282+ED282+EJ282+EP282+EV282+FB282+FH282+FN282+FT282+FZ282+GF282+GL282+GR282+GX282+HD282+HJ282+HP282</f>
        <v/>
      </c>
      <c r="HU282" s="170">
        <f>IFERROR(N($J282),0)</f>
        <v/>
      </c>
      <c r="HW282" s="170">
        <f>SUMPRODUCT((MOD(COLUMN($M282:$HR282)-COLUMN($M282),6)=0)*ISNUMBER($M282:$HR282)*($M282:$HR282&gt;=RESUMEN!$C$26)*($M282:$HR282&lt;=RESUMEN!$C$27)*IFERROR(N($N282:$HS282),0))</f>
        <v/>
      </c>
      <c r="HX282" s="170">
        <f>SUMPRODUCT((MOD(COLUMN($M282:$HR282)-COLUMN($M282),6)=0)*ISNUMBER($M282:$HR282)*($M282:$HR282&gt;=RESUMEN!$C$26)*($M282:$HR282&lt;=RESUMEN!$C$27))</f>
        <v/>
      </c>
    </row>
    <row r="283" ht="15.75" customHeight="1" s="506">
      <c r="B283" s="113">
        <f>VENTAS!A282</f>
        <v/>
      </c>
      <c r="C283" s="236">
        <f>VENTAS!B282</f>
        <v/>
      </c>
      <c r="D283" s="53">
        <f>VENTAS!C282</f>
        <v/>
      </c>
      <c r="E283" s="114">
        <f>VENTAS!D282</f>
        <v/>
      </c>
      <c r="F283" s="114">
        <f>VENTAS!J282</f>
        <v/>
      </c>
      <c r="G283" s="494">
        <f>VENTAS!F282</f>
        <v/>
      </c>
      <c r="H283" s="479">
        <f>VENTAS!K282</f>
        <v/>
      </c>
      <c r="I283" s="479">
        <f>VENTAS!M282</f>
        <v/>
      </c>
      <c r="J283" s="184">
        <f>VENTAS!L282</f>
        <v/>
      </c>
      <c r="K283" s="119">
        <f>IF(N($H283)&lt;1,"",$G283+31)</f>
        <v/>
      </c>
      <c r="L283" s="124">
        <f>IF(K283="","",TODAY()-K283)</f>
        <v/>
      </c>
      <c r="M283" s="469" t="n">
        <v>45946</v>
      </c>
      <c r="N283" s="374" t="n">
        <v>4000000</v>
      </c>
      <c r="O283" s="184">
        <f>IF(K283="","SIN ESTADO",IF(M283&lt;&gt;"","PAGA",IF(L283&gt;0,"VENCIDA",IF(L283&gt;=-5,"POR VENCER","AL DÍA"))))</f>
        <v/>
      </c>
      <c r="P283" s="185" t="inlineStr">
        <is>
          <t>TRANSFERENCIA</t>
        </is>
      </c>
      <c r="Q283" s="119">
        <f>IF(N($H283)&lt;2,"",IF(K283="","",K283+31))</f>
        <v/>
      </c>
      <c r="R283" s="124">
        <f>IF(Q283="","",TODAY()-Q283)</f>
        <v/>
      </c>
      <c r="S283" s="481" t="n">
        <v>46311</v>
      </c>
      <c r="T283" s="184" t="n"/>
      <c r="U283" s="184">
        <f>IF(Q283="","SIN ESTADO",IF(S283&lt;&gt;"","PAGA",IF(R283&gt;0,"VENCIDA",IF(R283&gt;=-5,"POR VENCER","AL DÍA"))))</f>
        <v/>
      </c>
      <c r="V283" s="185" t="n"/>
      <c r="W283" s="119">
        <f>IF(N($H283)&lt;3,"",IF(Q283="","",Q283+31))</f>
        <v/>
      </c>
      <c r="X283" s="124">
        <f>IF(W283="","",TODAY()-W283)</f>
        <v/>
      </c>
      <c r="Y283" s="481" t="n">
        <v>46311</v>
      </c>
      <c r="Z283" s="184" t="n"/>
      <c r="AA283" s="184">
        <f>IF(W283="","SIN ESTADO",IF(Y283&lt;&gt;"","PAGA",IF(X283&gt;0,"VENCIDA",IF(X283&gt;=-5,"POR VENCER","AL DÍA"))))</f>
        <v/>
      </c>
      <c r="AB283" s="185" t="n"/>
      <c r="AC283" s="119">
        <f>IF(N($H283)&lt;4,"",IF(W283="","",W283+31))</f>
        <v/>
      </c>
      <c r="AD283" s="124">
        <f>IF(AC283="","",TODAY()-AC283)</f>
        <v/>
      </c>
      <c r="AE283" s="470" t="n">
        <v>45982</v>
      </c>
      <c r="AF283" s="184" t="n">
        <v>4500000</v>
      </c>
      <c r="AG283" s="184">
        <f>IF(AC283="","SIN ESTADO",IF(AE283&lt;&gt;"","PAGA",IF(AD283&gt;0,"VENCIDA",IF(AD283&gt;=-5,"POR VENCER","AL DÍA"))))</f>
        <v/>
      </c>
      <c r="AH283" s="185" t="inlineStr">
        <is>
          <t>TRANSFERENCIA</t>
        </is>
      </c>
      <c r="AI283" s="119">
        <f>IF(N($H283)&lt;5,"",IF(AC283="","",AC283+31))</f>
        <v/>
      </c>
      <c r="AJ283" s="124">
        <f>IF(AI283="","",TODAY()-AI283)</f>
        <v/>
      </c>
      <c r="AK283" s="470" t="n">
        <v>45982</v>
      </c>
      <c r="AL283" s="184" t="n"/>
      <c r="AM283" s="184">
        <f>IF(AI283="","SIN ESTADO",IF(AK283&lt;&gt;"","PAGA",IF(AJ283&gt;0,"VENCIDA",IF(AJ283&gt;=-5,"POR VENCER","AL DÍA"))))</f>
        <v/>
      </c>
      <c r="AN283" s="185" t="n"/>
      <c r="AO283" s="119">
        <f>IF(N($H283)&lt;6,"",IF(AI283="","",AI283+31))</f>
        <v/>
      </c>
      <c r="AP283" s="124">
        <f>IF(AO283="","",TODAY()-AO283)</f>
        <v/>
      </c>
      <c r="AQ283" s="488" t="n">
        <v>46347</v>
      </c>
      <c r="AR283" s="184" t="n"/>
      <c r="AS283" s="184">
        <f>IF(AO283="","SIN ESTADO",IF(AQ283&lt;&gt;"","PAGA",IF(AP283&gt;0,"VENCIDA",IF(AP283&gt;=-5,"POR VENCER","AL DÍA"))))</f>
        <v/>
      </c>
      <c r="AT283" s="185" t="n"/>
      <c r="AU283" s="119">
        <f>IF(N($H283)&lt;7,"",IF(AO283="","",AO283+31))</f>
        <v/>
      </c>
      <c r="AV283" s="124">
        <f>IF(AU283="","",TODAY()-AU283)</f>
        <v/>
      </c>
      <c r="AW283" s="470" t="n"/>
      <c r="AX283" s="184" t="n"/>
      <c r="AY283" s="184">
        <f>IF(AU283="","SIN ESTADO",IF(AW283&lt;&gt;"","PAGA",IF(AV283&gt;0,"VENCIDA",IF(AV283&gt;=-5,"POR VENCER","AL DÍA"))))</f>
        <v/>
      </c>
      <c r="AZ283" s="185" t="n"/>
      <c r="BA283" s="119">
        <f>IF(N($H283)&lt;8,"",IF(AU283="","",AU283+31))</f>
        <v/>
      </c>
      <c r="BB283" s="124">
        <f>IF(BA283="","",TODAY()-BA283)</f>
        <v/>
      </c>
      <c r="BC283" s="470" t="n"/>
      <c r="BD283" s="184" t="n"/>
      <c r="BE283" s="184">
        <f>IF(BA283="","SIN ESTADO",IF(BC283&lt;&gt;"","PAGA",IF(BB283&gt;0,"VENCIDA",IF(BB283&gt;=-5,"POR VENCER","AL DÍA"))))</f>
        <v/>
      </c>
      <c r="BF283" s="185" t="n"/>
      <c r="BG283" s="119">
        <f>IF(N($H283)&lt;9,"",IF(BA283="","",BA283+31))</f>
        <v/>
      </c>
      <c r="BH283" s="124">
        <f>IF(BG283="","",TODAY()-BG283)</f>
        <v/>
      </c>
      <c r="BI283" s="470" t="n"/>
      <c r="BJ283" s="184" t="n"/>
      <c r="BK283" s="184">
        <f>IF(BG283="","SIN ESTADO",IF(BI283&lt;&gt;"","PAGA",IF(BH283&gt;0,"VENCIDA",IF(BH283&gt;=-5,"POR VENCER","AL DÍA"))))</f>
        <v/>
      </c>
      <c r="BL283" s="185" t="n"/>
      <c r="BM283" s="119">
        <f>IF(N($H283)&lt;10,"",IF(BG283="","",BG283+31))</f>
        <v/>
      </c>
      <c r="BN283" s="124">
        <f>IF(BM283="","",TODAY()-BM283)</f>
        <v/>
      </c>
      <c r="BO283" s="494" t="n"/>
      <c r="BP283" s="184" t="n"/>
      <c r="BQ283" s="184">
        <f>IF(BM283="","SIN ESTADO",IF(BO283&lt;&gt;"","PAGA",IF(BN283&gt;0,"VENCIDA",IF(BN283&gt;=-5,"POR VENCER","AL DÍA"))))</f>
        <v/>
      </c>
      <c r="BR283" s="185" t="n"/>
      <c r="BS283" s="119">
        <f>IF(N($H283)&lt;11,"",IF(BM283="","",BM283+31))</f>
        <v/>
      </c>
      <c r="BT283" s="124">
        <f>IF(BS283="","",TODAY()-BS283)</f>
        <v/>
      </c>
      <c r="BU283" s="494" t="n"/>
      <c r="BV283" s="184" t="n"/>
      <c r="BW283" s="184">
        <f>IF(BS283="","SIN ESTADO",IF(BU283&lt;&gt;"","PAGA",IF(BT283&gt;0,"VENCIDA",IF(BT283&gt;=-5,"POR VENCER","AL DÍA"))))</f>
        <v/>
      </c>
      <c r="BX283" s="185" t="n"/>
      <c r="BY283" s="119">
        <f>IF(N($H283)&lt;12,"",IF(BS283="","",BS283+31))</f>
        <v/>
      </c>
      <c r="BZ283" s="124">
        <f>IF(BY283="","",TODAY()-BY283)</f>
        <v/>
      </c>
      <c r="CA283" s="494" t="n"/>
      <c r="CB283" s="184" t="n"/>
      <c r="CC283" s="184">
        <f>IF(BY283="","SIN ESTADO",IF(CA283&lt;&gt;"","PAGA",IF(BZ283&gt;0,"VENCIDA",IF(BZ283&gt;=-5,"POR VENCER","AL DÍA"))))</f>
        <v/>
      </c>
      <c r="CD283" s="185" t="n"/>
      <c r="CE283" s="119">
        <f>IF(N($H283)&lt;13,"",IF(BY283="","",BY283+31))</f>
        <v/>
      </c>
      <c r="CF283" s="124">
        <f>IF(CE283="","",TODAY()-CE283)</f>
        <v/>
      </c>
      <c r="CG283" s="494" t="n"/>
      <c r="CH283" s="184" t="n"/>
      <c r="CI283" s="184">
        <f>IF(CE283="","SIN ESTADO",IF(CG283&lt;&gt;"","PAGA",IF(CF283&gt;0,"VENCIDA",IF(CF283&gt;=-5,"POR VENCER","AL DÍA"))))</f>
        <v/>
      </c>
      <c r="CJ283" s="185" t="n"/>
      <c r="CK283" s="119">
        <f>IF(N($H283)&lt;14,"",IF(CE283="","",CE283+31))</f>
        <v/>
      </c>
      <c r="CL283" s="124">
        <f>IF(CK283="","",TODAY()-CK283)</f>
        <v/>
      </c>
      <c r="CM283" s="494" t="n"/>
      <c r="CN283" s="184" t="n"/>
      <c r="CO283" s="184">
        <f>IF(CK283="","SIN ESTADO",IF(CM283&lt;&gt;"","PAGA",IF(CL283&gt;0,"VENCIDA",IF(CL283&gt;=-5,"POR VENCER","AL DÍA"))))</f>
        <v/>
      </c>
      <c r="CP283" s="185" t="n"/>
      <c r="CQ283" s="119">
        <f>IF(N($H283)&lt;15,"",IF(CK283="","",CK283+31))</f>
        <v/>
      </c>
      <c r="CR283" s="124">
        <f>IF(CQ283="","",TODAY()-CQ283)</f>
        <v/>
      </c>
      <c r="CS283" s="494" t="n"/>
      <c r="CT283" s="184" t="n"/>
      <c r="CU283" s="184">
        <f>IF(CQ283="","SIN ESTADO",IF(CS283&lt;&gt;"","PAGA",IF(CR283&gt;0,"VENCIDA",IF(CR283&gt;=-5,"POR VENCER","AL DÍA"))))</f>
        <v/>
      </c>
      <c r="CV283" s="185" t="n"/>
      <c r="CW283" s="119">
        <f>IF(N($H283)&lt;16,"",IF(CQ283="","",CQ283+31))</f>
        <v/>
      </c>
      <c r="CX283" s="124">
        <f>IF(CW283="","",TODAY()-CW283)</f>
        <v/>
      </c>
      <c r="CY283" s="494" t="n"/>
      <c r="CZ283" s="184" t="n"/>
      <c r="DA283" s="184">
        <f>IF(CW283="","SIN ESTADO",IF(CY283&lt;&gt;"","PAGA",IF(CX283&gt;0,"VENCIDA",IF(CX283&gt;=-5,"POR VENCER","AL DÍA"))))</f>
        <v/>
      </c>
      <c r="DB283" s="185" t="n"/>
      <c r="DC283" s="119">
        <f>IF(N($H283)&lt;17,"",IF(CW283="","",CW283+31))</f>
        <v/>
      </c>
      <c r="DD283" s="124">
        <f>IF(DC283="","",TODAY()-DC283)</f>
        <v/>
      </c>
      <c r="DE283" s="494" t="n"/>
      <c r="DF283" s="184" t="n"/>
      <c r="DG283" s="184">
        <f>IF(DC283="","SIN ESTADO",IF(DE283&lt;&gt;"","PAGA",IF(DD283&gt;0,"VENCIDA",IF(DD283&gt;=-5,"POR VENCER","AL DÍA"))))</f>
        <v/>
      </c>
      <c r="DH283" s="185" t="n"/>
      <c r="DI283" s="119">
        <f>IF(N($H283)&lt;18,"",IF(DC283="","",DC283+31))</f>
        <v/>
      </c>
      <c r="DJ283" s="124">
        <f>IF(DI283="","",TODAY()-DI283)</f>
        <v/>
      </c>
      <c r="DK283" s="494" t="n"/>
      <c r="DL283" s="184" t="n"/>
      <c r="DM283" s="184">
        <f>IF(DI283="","SIN ESTADO",IF(DK283&lt;&gt;"","PAGA",IF(DJ283&gt;0,"VENCIDA",IF(DJ283&gt;=-5,"POR VENCER","AL DÍA"))))</f>
        <v/>
      </c>
      <c r="DN283" s="185" t="n"/>
      <c r="DO283" s="119">
        <f>IF(N($H283)&lt;19,"",IF(DI283="","",DI283+31))</f>
        <v/>
      </c>
      <c r="DP283" s="124">
        <f>IF(DO283="","",TODAY()-DO283)</f>
        <v/>
      </c>
      <c r="DQ283" s="494" t="n"/>
      <c r="DR283" s="184" t="n"/>
      <c r="DS283" s="184">
        <f>IF(DO283="","SIN ESTADO",IF(DQ283&lt;&gt;"","PAGA",IF(DP283&gt;0,"VENCIDA",IF(DP283&gt;=-5,"POR VENCER","AL DÍA"))))</f>
        <v/>
      </c>
      <c r="DT283" s="185" t="n"/>
      <c r="DU283" s="119">
        <f>IF(N($H283)&lt;20,"",IF(DO283="","",DO283+31))</f>
        <v/>
      </c>
      <c r="DV283" s="124">
        <f>IF(DU283="","",TODAY()-DU283)</f>
        <v/>
      </c>
      <c r="DW283" s="494" t="n"/>
      <c r="DX283" s="184" t="n"/>
      <c r="DY283" s="184">
        <f>IF(DU283="","SIN ESTADO",IF(DW283&lt;&gt;"","PAGA",IF(DV283&gt;0,"VENCIDA",IF(DV283&gt;=-5,"POR VENCER","AL DÍA"))))</f>
        <v/>
      </c>
      <c r="DZ283" s="185" t="n"/>
      <c r="EA283" s="119">
        <f>IF(N($H283)&lt;21,"",IF(DU283="","",DU283+31))</f>
        <v/>
      </c>
      <c r="EB283" s="124">
        <f>IF(EA283="","",TODAY()-EA283)</f>
        <v/>
      </c>
      <c r="EC283" s="494" t="n"/>
      <c r="ED283" s="184" t="n"/>
      <c r="EE283" s="184">
        <f>IF(EA283="","SIN ESTADO",IF(EC283&lt;&gt;"","PAGA",IF(EB283&gt;0,"VENCIDA",IF(EB283&gt;=-5,"POR VENCER","AL DÍA"))))</f>
        <v/>
      </c>
      <c r="EF283" s="185" t="n"/>
      <c r="EG283" s="119">
        <f>IF(N($H283)&lt;22,"",IF(EA283="","",EA283+31))</f>
        <v/>
      </c>
      <c r="EH283" s="124">
        <f>IF(EG283="","",TODAY()-EG283)</f>
        <v/>
      </c>
      <c r="EI283" s="494" t="n"/>
      <c r="EJ283" s="184" t="n"/>
      <c r="EK283" s="184">
        <f>IF(EG283="","SIN ESTADO",IF(EI283&lt;&gt;"","PAGA",IF(EH283&gt;0,"VENCIDA",IF(EH283&gt;=-5,"POR VENCER","AL DÍA"))))</f>
        <v/>
      </c>
      <c r="EL283" s="185" t="n"/>
      <c r="EM283" s="119">
        <f>IF(N($H283)&lt;23,"",IF(EG283="","",EG283+31))</f>
        <v/>
      </c>
      <c r="EN283" s="124">
        <f>IF(EM283="","",TODAY()-EM283)</f>
        <v/>
      </c>
      <c r="EO283" s="494" t="n"/>
      <c r="EP283" s="184" t="n"/>
      <c r="EQ283" s="184">
        <f>IF(EM283="","SIN ESTADO",IF(EO283&lt;&gt;"","PAGA",IF(EN283&gt;0,"VENCIDA",IF(EN283&gt;=-5,"POR VENCER","AL DÍA"))))</f>
        <v/>
      </c>
      <c r="ER283" s="185" t="n"/>
      <c r="ES283" s="119">
        <f>IF(N($H283)&lt;24,"",IF(EM283="","",EM283+31))</f>
        <v/>
      </c>
      <c r="ET283" s="124">
        <f>IF(ES283="","",TODAY()-ES283)</f>
        <v/>
      </c>
      <c r="EU283" s="494" t="n"/>
      <c r="EV283" s="184" t="n"/>
      <c r="EW283" s="184">
        <f>IF(ES283="","SIN ESTADO",IF(EU283&lt;&gt;"","PAGA",IF(ET283&gt;0,"VENCIDA",IF(ET283&gt;=-5,"POR VENCER","AL DÍA"))))</f>
        <v/>
      </c>
      <c r="EX283" s="185" t="n"/>
      <c r="EY283" s="119">
        <f>IF(N($H283)&lt;25,"",IF(ES283="","",ES283+31))</f>
        <v/>
      </c>
      <c r="EZ283" s="124">
        <f>IF(EY283="","",TODAY()-EY283)</f>
        <v/>
      </c>
      <c r="FA283" s="494" t="n"/>
      <c r="FB283" s="184" t="n"/>
      <c r="FC283" s="184">
        <f>IF(EY283="","SIN ESTADO",IF(FA283&lt;&gt;"","PAGA",IF(EZ283&gt;0,"VENCIDA",IF(EZ283&gt;=-5,"POR VENCER","AL DÍA"))))</f>
        <v/>
      </c>
      <c r="FD283" s="185" t="n"/>
      <c r="FE283" s="119">
        <f>IF(N($H283)&lt;26,"",IF(EY283="","",EY283+31))</f>
        <v/>
      </c>
      <c r="FF283" s="124">
        <f>IF(FE283="","",TODAY()-FE283)</f>
        <v/>
      </c>
      <c r="FG283" s="494" t="n"/>
      <c r="FH283" s="184" t="n"/>
      <c r="FI283" s="184">
        <f>IF(FE283="","SIN ESTADO",IF(FG283&lt;&gt;"","PAGA",IF(FF283&gt;0,"VENCIDA",IF(FF283&gt;=-5,"POR VENCER","AL DÍA"))))</f>
        <v/>
      </c>
      <c r="FJ283" s="185" t="n"/>
      <c r="FK283" s="119">
        <f>IF(N($H283)&lt;27,"",IF(FE283="","",FE283+31))</f>
        <v/>
      </c>
      <c r="FL283" s="124">
        <f>IF(FK283="","",TODAY()-FK283)</f>
        <v/>
      </c>
      <c r="FM283" s="494" t="n"/>
      <c r="FN283" s="184" t="n"/>
      <c r="FO283" s="184">
        <f>IF(FK283="","SIN ESTADO",IF(FM283&lt;&gt;"","PAGA",IF(FL283&gt;0,"VENCIDA",IF(FL283&gt;=-5,"POR VENCER","AL DÍA"))))</f>
        <v/>
      </c>
      <c r="FP283" s="185" t="n"/>
      <c r="FQ283" s="119">
        <f>IF(N($H283)&lt;28,"",IF(FK283="","",FK283+31))</f>
        <v/>
      </c>
      <c r="FR283" s="124">
        <f>IF(FQ283="","",TODAY()-FQ283)</f>
        <v/>
      </c>
      <c r="FS283" s="494" t="n"/>
      <c r="FT283" s="184" t="n"/>
      <c r="FU283" s="184">
        <f>IF(FQ283="","SIN ESTADO",IF(FS283&lt;&gt;"","PAGA",IF(FR283&gt;0,"VENCIDA",IF(FR283&gt;=-5,"POR VENCER","AL DÍA"))))</f>
        <v/>
      </c>
      <c r="FV283" s="185" t="n"/>
      <c r="FW283" s="119">
        <f>IF(N($H283)&lt;29,"",IF(FQ283="","",FQ283+31))</f>
        <v/>
      </c>
      <c r="FX283" s="124">
        <f>IF(FW283="","",TODAY()-FW283)</f>
        <v/>
      </c>
      <c r="FY283" s="494" t="n"/>
      <c r="FZ283" s="184" t="n"/>
      <c r="GA283" s="184">
        <f>IF(FW283="","SIN ESTADO",IF(FY283&lt;&gt;"","PAGA",IF(FX283&gt;0,"VENCIDA",IF(FX283&gt;=-5,"POR VENCER","AL DÍA"))))</f>
        <v/>
      </c>
      <c r="GB283" s="185" t="n"/>
      <c r="GC283" s="119">
        <f>IF(N($H283)&lt;30,"",IF(FW283="","",FW283+31))</f>
        <v/>
      </c>
      <c r="GD283" s="124">
        <f>IF(GC283="","",TODAY()-GC283)</f>
        <v/>
      </c>
      <c r="GE283" s="494" t="n"/>
      <c r="GF283" s="184" t="n"/>
      <c r="GG283" s="184">
        <f>IF(GC283="","SIN ESTADO",IF(GE283&lt;&gt;"","PAGA",IF(GD283&gt;0,"VENCIDA",IF(GD283&gt;=-5,"POR VENCER","AL DÍA"))))</f>
        <v/>
      </c>
      <c r="GH283" s="185" t="n"/>
      <c r="GI283" s="119">
        <f>IF(N($H283)&lt;31,"",IF(GC283="","",GC283+31))</f>
        <v/>
      </c>
      <c r="GJ283" s="124">
        <f>IF(GI283="","",TODAY()-GI283)</f>
        <v/>
      </c>
      <c r="GK283" s="494" t="n"/>
      <c r="GL283" s="184" t="n"/>
      <c r="GM283" s="184">
        <f>IF(GI283="","SIN ESTADO",IF(GK283&lt;&gt;"","PAGA",IF(GJ283&gt;0,"VENCIDA",IF(GJ283&gt;=-5,"POR VENCER","AL DÍA"))))</f>
        <v/>
      </c>
      <c r="GN283" s="185" t="n"/>
      <c r="GO283" s="119">
        <f>IF(N($H283)&lt;32,"",IF(GI283="","",GI283+31))</f>
        <v/>
      </c>
      <c r="GP283" s="124">
        <f>IF(GO283="","",TODAY()-GO283)</f>
        <v/>
      </c>
      <c r="GQ283" s="494" t="n"/>
      <c r="GR283" s="184" t="n"/>
      <c r="GS283" s="184">
        <f>IF(GO283="","SIN ESTADO",IF(GQ283&lt;&gt;"","PAGA",IF(GP283&gt;0,"VENCIDA",IF(GP283&gt;=-5,"POR VENCER","AL DÍA"))))</f>
        <v/>
      </c>
      <c r="GT283" s="185" t="n"/>
      <c r="GU283" s="119">
        <f>IF(N($H283)&lt;33,"",IF(GO283="","",GO283+31))</f>
        <v/>
      </c>
      <c r="GV283" s="124">
        <f>IF(GU283="","",TODAY()-GU283)</f>
        <v/>
      </c>
      <c r="GW283" s="494" t="n"/>
      <c r="GX283" s="184" t="n"/>
      <c r="GY283" s="184">
        <f>IF(GU283="","SIN ESTADO",IF(GW283&lt;&gt;"","PAGA",IF(GV283&gt;0,"VENCIDA",IF(GV283&gt;=-5,"POR VENCER","AL DÍA"))))</f>
        <v/>
      </c>
      <c r="GZ283" s="185" t="n"/>
      <c r="HA283" s="119">
        <f>IF(N($H283)&lt;34,"",IF(GU283="","",GU283+31))</f>
        <v/>
      </c>
      <c r="HB283" s="124">
        <f>IF(HA283="","",TODAY()-HA283)</f>
        <v/>
      </c>
      <c r="HC283" s="494" t="n"/>
      <c r="HD283" s="184" t="n"/>
      <c r="HE283" s="184">
        <f>IF(HA283="","SIN ESTADO",IF(HC283&lt;&gt;"","PAGA",IF(HB283&gt;0,"VENCIDA",IF(HB283&gt;=-5,"POR VENCER","AL DÍA"))))</f>
        <v/>
      </c>
      <c r="HF283" s="185" t="n"/>
      <c r="HG283" s="119">
        <f>IF(N($H283)&lt;35,"",IF(HA283="","",HA283+31))</f>
        <v/>
      </c>
      <c r="HH283" s="124">
        <f>IF(HG283="","",TODAY()-HG283)</f>
        <v/>
      </c>
      <c r="HI283" s="494" t="n"/>
      <c r="HJ283" s="184" t="n"/>
      <c r="HK283" s="184">
        <f>IF(HG283="","SIN ESTADO",IF(HI283&lt;&gt;"","PAGA",IF(HH283&gt;0,"VENCIDA",IF(HH283&gt;=-5,"POR VENCER","AL DÍA"))))</f>
        <v/>
      </c>
      <c r="HL283" s="168" t="n"/>
      <c r="HM283" s="119">
        <f>IF(N($H283)&lt;36,"",IF(HG283="","",HG283+31))</f>
        <v/>
      </c>
      <c r="HN283" s="124">
        <f>IF(HM283="","",TODAY()-HM283)</f>
        <v/>
      </c>
      <c r="HO283" s="494" t="n"/>
      <c r="HP283" s="184" t="n"/>
      <c r="HQ283" s="184">
        <f>IF(HM283="","SIN ESTADO",IF(HO283&lt;&gt;"","PAGA",IF(HN283&gt;0,"VENCIDA",IF(HN283&gt;=-5,"POR VENCER","AL DÍA"))))</f>
        <v/>
      </c>
      <c r="HR283" s="168" t="n"/>
      <c r="HS283" s="169">
        <f>N283+T283+Z283+AF283+AL283+AR283+AX283+BD283+BJ283+BP283+BV283+CB283+CH283+CN283+CT283+CZ283+DF283+DL283+DR283+DX283+ED283+EJ283+EP283+EV283+FB283+FH283+FN283+FT283+FZ283+GF283+GL283+GR283+GX283+HD283+HJ283+HP283</f>
        <v/>
      </c>
      <c r="HU283" s="170">
        <f>IFERROR(N($J283),0)</f>
        <v/>
      </c>
      <c r="HW283" s="170">
        <f>SUMPRODUCT((MOD(COLUMN($M283:$HR283)-COLUMN($M283),6)=0)*ISNUMBER($M283:$HR283)*($M283:$HR283&gt;=RESUMEN!$C$26)*($M283:$HR283&lt;=RESUMEN!$C$27)*IFERROR(N($N283:$HS283),0))</f>
        <v/>
      </c>
      <c r="HX283" s="170">
        <f>SUMPRODUCT((MOD(COLUMN($M283:$HR283)-COLUMN($M283),6)=0)*ISNUMBER($M283:$HR283)*($M283:$HR283&gt;=RESUMEN!$C$26)*($M283:$HR283&lt;=RESUMEN!$C$27))</f>
        <v/>
      </c>
    </row>
    <row r="284" ht="15.75" customHeight="1" s="506">
      <c r="B284" s="113">
        <f>VENTAS!A283</f>
        <v/>
      </c>
      <c r="C284" s="236">
        <f>VENTAS!B283</f>
        <v/>
      </c>
      <c r="D284" s="53">
        <f>VENTAS!C283</f>
        <v/>
      </c>
      <c r="E284" s="114">
        <f>VENTAS!D283</f>
        <v/>
      </c>
      <c r="F284" s="114">
        <f>VENTAS!J283</f>
        <v/>
      </c>
      <c r="G284" s="494">
        <f>VENTAS!F283</f>
        <v/>
      </c>
      <c r="H284" s="479">
        <f>VENTAS!K283</f>
        <v/>
      </c>
      <c r="I284" s="479">
        <f>VENTAS!M283</f>
        <v/>
      </c>
      <c r="J284" s="184">
        <f>VENTAS!L283</f>
        <v/>
      </c>
      <c r="K284" s="119">
        <f>IF(N($H284)&lt;1,"",$G284+31)</f>
        <v/>
      </c>
      <c r="L284" s="124">
        <f>IF(K284="","",TODAY()-K284)</f>
        <v/>
      </c>
      <c r="M284" s="469" t="n">
        <v>45901</v>
      </c>
      <c r="N284" s="374" t="n">
        <v>1208000</v>
      </c>
      <c r="O284" s="184">
        <f>IF(K284="","SIN ESTADO",IF(M284&lt;&gt;"","PAGA",IF(L284&gt;0,"VENCIDA",IF(L284&gt;=-5,"POR VENCER","AL DÍA"))))</f>
        <v/>
      </c>
      <c r="P284" s="185" t="inlineStr">
        <is>
          <t>TRANSFERENCIA</t>
        </is>
      </c>
      <c r="Q284" s="119">
        <f>IF(N($H284)&lt;2,"",IF(K284="","",K284+31))</f>
        <v/>
      </c>
      <c r="R284" s="124">
        <f>IF(Q284="","",TODAY()-Q284)</f>
        <v/>
      </c>
      <c r="S284" s="470" t="n">
        <v>46295</v>
      </c>
      <c r="T284" s="184" t="n">
        <v>1208000</v>
      </c>
      <c r="U284" s="184">
        <f>IF(Q284="","SIN ESTADO",IF(S284&lt;&gt;"","PAGA",IF(R284&gt;0,"VENCIDA",IF(R284&gt;=-5,"POR VENCER","AL DÍA"))))</f>
        <v/>
      </c>
      <c r="V284" s="185" t="inlineStr">
        <is>
          <t>TRANSFERENCIA</t>
        </is>
      </c>
      <c r="W284" s="119">
        <f>IF(N($H284)&lt;3,"",IF(Q284="","",Q284+31))</f>
        <v/>
      </c>
      <c r="X284" s="124">
        <f>IF(W284="","",TODAY()-W284)</f>
        <v/>
      </c>
      <c r="Y284" s="471" t="n">
        <v>46353</v>
      </c>
      <c r="Z284" s="184" t="n">
        <v>1210000</v>
      </c>
      <c r="AA284" s="184">
        <f>IF(W284="","SIN ESTADO",IF(Y284&lt;&gt;"","PAGA",IF(X284&gt;0,"VENCIDA",IF(X284&gt;=-5,"POR VENCER","AL DÍA"))))</f>
        <v/>
      </c>
      <c r="AB284" s="185" t="inlineStr">
        <is>
          <t>TRANSFERENCIA</t>
        </is>
      </c>
      <c r="AC284" s="119">
        <f>IF(N($H284)&lt;4,"",IF(W284="","",W284+31))</f>
        <v/>
      </c>
      <c r="AD284" s="124">
        <f>IF(AC284="","",TODAY()-AC284)</f>
        <v/>
      </c>
      <c r="AE284" s="497" t="n">
        <v>46078</v>
      </c>
      <c r="AF284" s="184" t="n">
        <v>1208000</v>
      </c>
      <c r="AG284" s="184">
        <f>IF(AC284="","SIN ESTADO",IF(AE284&lt;&gt;"","PAGA",IF(AD284&gt;0,"VENCIDA",IF(AD284&gt;=-5,"POR VENCER","AL DÍA"))))</f>
        <v/>
      </c>
      <c r="AH284" s="185" t="inlineStr">
        <is>
          <t>TRANSFERENCIA</t>
        </is>
      </c>
      <c r="AI284" s="119">
        <f>IF(N($H284)&lt;5,"",IF(AC284="","",AC284+31))</f>
        <v/>
      </c>
      <c r="AJ284" s="124">
        <f>IF(AI284="","",TODAY()-AI284)</f>
        <v/>
      </c>
      <c r="AK284" s="471" t="n">
        <v>46111</v>
      </c>
      <c r="AL284" s="184" t="n">
        <v>1208000</v>
      </c>
      <c r="AM284" s="184">
        <f>IF(AI284="","SIN ESTADO",IF(AK284&lt;&gt;"","PAGA",IF(AJ284&gt;0,"VENCIDA",IF(AJ284&gt;=-5,"POR VENCER","AL DÍA"))))</f>
        <v/>
      </c>
      <c r="AN284" s="185" t="inlineStr">
        <is>
          <t>TRANSFERENCIA</t>
        </is>
      </c>
      <c r="AO284" s="119">
        <f>IF(N($H284)&lt;6,"",IF(AI284="","",AI284+31))</f>
        <v/>
      </c>
      <c r="AP284" s="124">
        <f>IF(AO284="","",TODAY()-AO284)</f>
        <v/>
      </c>
      <c r="AQ284" s="270" t="n">
        <v>46141</v>
      </c>
      <c r="AR284" s="184" t="n">
        <v>1208000</v>
      </c>
      <c r="AS284" s="184">
        <f>IF(AO284="","SIN ESTADO",IF(AQ284&lt;&gt;"","PAGA",IF(AP284&gt;0,"VENCIDA",IF(AP284&gt;=-5,"POR VENCER","AL DÍA"))))</f>
        <v/>
      </c>
      <c r="AT284" s="185" t="inlineStr">
        <is>
          <t>TRANSFERENCIA</t>
        </is>
      </c>
      <c r="AU284" s="119">
        <f>IF(N($H284)&lt;7,"",IF(AO284="","",AO284+31))</f>
        <v/>
      </c>
      <c r="AV284" s="124">
        <f>IF(AU284="","",TODAY()-AU284)</f>
        <v/>
      </c>
      <c r="AW284" s="494" t="n">
        <v>46163</v>
      </c>
      <c r="AX284" s="184" t="n">
        <v>1208000</v>
      </c>
      <c r="AY284" s="184">
        <f>IF(AU284="","SIN ESTADO",IF(AW284&lt;&gt;"","PAGA",IF(AV284&gt;0,"VENCIDA",IF(AV284&gt;=-5,"POR VENCER","AL DÍA"))))</f>
        <v/>
      </c>
      <c r="AZ284" s="185" t="inlineStr">
        <is>
          <t>TRANSFERENCIA</t>
        </is>
      </c>
      <c r="BA284" s="119">
        <f>IF(N($H284)&lt;8,"",IF(AU284="","",AU284+31))</f>
        <v/>
      </c>
      <c r="BB284" s="124">
        <f>IF(BA284="","",TODAY()-BA284)</f>
        <v/>
      </c>
      <c r="BC284" s="494" t="n">
        <v>46166</v>
      </c>
      <c r="BD284" s="184" t="n">
        <v>2416000</v>
      </c>
      <c r="BE284" s="184">
        <f>IF(BA284="","SIN ESTADO",IF(BC284&lt;&gt;"","PAGA",IF(BB284&gt;0,"VENCIDA",IF(BB284&gt;=-5,"POR VENCER","AL DÍA"))))</f>
        <v/>
      </c>
      <c r="BF284" s="185" t="inlineStr">
        <is>
          <t>TRANSFERENCIA</t>
        </is>
      </c>
      <c r="BG284" s="119">
        <f>IF(N($H284)&lt;9,"",IF(BA284="","",BA284+31))</f>
        <v/>
      </c>
      <c r="BH284" s="124">
        <f>IF(BG284="","",TODAY()-BG284)</f>
        <v/>
      </c>
      <c r="BI284" s="494" t="n">
        <v>46163</v>
      </c>
      <c r="BJ284" s="184" t="n">
        <v>1208000</v>
      </c>
      <c r="BK284" s="184">
        <f>IF(BG284="","SIN ESTADO",IF(BI284&lt;&gt;"","PAGA",IF(BH284&gt;0,"VENCIDA",IF(BH284&gt;=-5,"POR VENCER","AL DÍA"))))</f>
        <v/>
      </c>
      <c r="BL284" s="185" t="inlineStr">
        <is>
          <t>TRANSFERENCIA</t>
        </is>
      </c>
      <c r="BM284" s="119">
        <f>IF(N($H284)&lt;10,"",IF(BG284="","",BG284+31))</f>
        <v/>
      </c>
      <c r="BN284" s="124">
        <f>IF(BM284="","",TODAY()-BM284)</f>
        <v/>
      </c>
      <c r="BO284" s="494" t="n">
        <v>46166</v>
      </c>
      <c r="BP284" s="184" t="n">
        <v>2416000</v>
      </c>
      <c r="BQ284" s="184">
        <f>IF(BM284="","SIN ESTADO",IF(BO284&lt;&gt;"","PAGA",IF(BN284&gt;0,"VENCIDA",IF(BN284&gt;=-5,"POR VENCER","AL DÍA"))))</f>
        <v/>
      </c>
      <c r="BR284" s="185" t="inlineStr">
        <is>
          <t>TRANSFERENCIA</t>
        </is>
      </c>
      <c r="BS284" s="119">
        <f>IF(N($H284)&lt;11,"",IF(BM284="","",BM284+31))</f>
        <v/>
      </c>
      <c r="BT284" s="124">
        <f>IF(BS284="","",TODAY()-BS284)</f>
        <v/>
      </c>
      <c r="BU284" s="494" t="n">
        <v>46238</v>
      </c>
      <c r="BV284" s="184" t="n">
        <v>6150000</v>
      </c>
      <c r="BW284" s="184">
        <f>IF(BS284="","SIN ESTADO",IF(BU284&lt;&gt;"","PAGA",IF(BT284&gt;0,"VENCIDA",IF(BT284&gt;=-5,"POR VENCER","AL DÍA"))))</f>
        <v/>
      </c>
      <c r="BX284" s="185" t="inlineStr">
        <is>
          <t>TRANSFERENCIA</t>
        </is>
      </c>
      <c r="BY284" s="119">
        <f>IF(N($H284)&lt;12,"",IF(BS284="","",BS284+31))</f>
        <v/>
      </c>
      <c r="BZ284" s="124">
        <f>IF(BY284="","",TODAY()-BY284)</f>
        <v/>
      </c>
      <c r="CA284" s="489" t="n">
        <v>46280</v>
      </c>
      <c r="CB284" s="184" t="n">
        <v>5000000</v>
      </c>
      <c r="CC284" s="184">
        <f>IF(BY284="","SIN ESTADO",IF(CA284&lt;&gt;"","PAGA",IF(BZ284&gt;0,"VENCIDA",IF(BZ284&gt;=-5,"POR VENCER","AL DÍA"))))</f>
        <v/>
      </c>
      <c r="CD284" s="185" t="inlineStr">
        <is>
          <t>TRANSFERENCIA</t>
        </is>
      </c>
      <c r="CE284" s="119">
        <f>IF(N($H284)&lt;13,"",IF(BY284="","",BY284+31))</f>
        <v/>
      </c>
      <c r="CF284" s="124">
        <f>IF(CE284="","",TODAY()-CE284)</f>
        <v/>
      </c>
      <c r="CG284" s="494" t="n">
        <v>46280</v>
      </c>
      <c r="CH284" s="184" t="n"/>
      <c r="CI284" s="184">
        <f>IF(CE284="","SIN ESTADO",IF(CG284&lt;&gt;"","PAGA",IF(CF284&gt;0,"VENCIDA",IF(CF284&gt;=-5,"POR VENCER","AL DÍA"))))</f>
        <v/>
      </c>
      <c r="CJ284" s="185" t="n"/>
      <c r="CK284" s="119">
        <f>IF(N($H284)&lt;14,"",IF(CE284="","",CE284+31))</f>
        <v/>
      </c>
      <c r="CL284" s="124">
        <f>IF(CK284="","",TODAY()-CK284)</f>
        <v/>
      </c>
      <c r="CM284" s="494" t="n">
        <v>46280</v>
      </c>
      <c r="CN284" s="184" t="n"/>
      <c r="CO284" s="184">
        <f>IF(CK284="","SIN ESTADO",IF(CM284&lt;&gt;"","PAGA",IF(CL284&gt;0,"VENCIDA",IF(CL284&gt;=-5,"POR VENCER","AL DÍA"))))</f>
        <v/>
      </c>
      <c r="CP284" s="185" t="n"/>
      <c r="CQ284" s="119">
        <f>IF(N($H284)&lt;15,"",IF(CK284="","",CK284+31))</f>
        <v/>
      </c>
      <c r="CR284" s="124">
        <f>IF(CQ284="","",TODAY()-CQ284)</f>
        <v/>
      </c>
      <c r="CS284" s="494" t="n">
        <v>46280</v>
      </c>
      <c r="CT284" s="184" t="n"/>
      <c r="CU284" s="184">
        <f>IF(CQ284="","SIN ESTADO",IF(CS284&lt;&gt;"","PAGA",IF(CR284&gt;0,"VENCIDA",IF(CR284&gt;=-5,"POR VENCER","AL DÍA"))))</f>
        <v/>
      </c>
      <c r="CV284" s="185" t="n"/>
      <c r="CW284" s="119">
        <f>IF(N($H284)&lt;16,"",IF(CQ284="","",CQ284+31))</f>
        <v/>
      </c>
      <c r="CX284" s="124">
        <f>IF(CW284="","",TODAY()-CW284)</f>
        <v/>
      </c>
      <c r="CY284" s="494" t="n"/>
      <c r="CZ284" s="184" t="n"/>
      <c r="DA284" s="184">
        <f>IF(CW284="","SIN ESTADO",IF(CY284&lt;&gt;"","PAGA",IF(CX284&gt;0,"VENCIDA",IF(CX284&gt;=-5,"POR VENCER","AL DÍA"))))</f>
        <v/>
      </c>
      <c r="DB284" s="185" t="n"/>
      <c r="DC284" s="119">
        <f>IF(N($H284)&lt;17,"",IF(CW284="","",CW284+31))</f>
        <v/>
      </c>
      <c r="DD284" s="124">
        <f>IF(DC284="","",TODAY()-DC284)</f>
        <v/>
      </c>
      <c r="DE284" s="494" t="n"/>
      <c r="DF284" s="184" t="n"/>
      <c r="DG284" s="184">
        <f>IF(DC284="","SIN ESTADO",IF(DE284&lt;&gt;"","PAGA",IF(DD284&gt;0,"VENCIDA",IF(DD284&gt;=-5,"POR VENCER","AL DÍA"))))</f>
        <v/>
      </c>
      <c r="DH284" s="185" t="n"/>
      <c r="DI284" s="119">
        <f>IF(N($H284)&lt;18,"",IF(DC284="","",DC284+31))</f>
        <v/>
      </c>
      <c r="DJ284" s="124">
        <f>IF(DI284="","",TODAY()-DI284)</f>
        <v/>
      </c>
      <c r="DK284" s="494" t="n"/>
      <c r="DL284" s="184" t="n"/>
      <c r="DM284" s="184">
        <f>IF(DI284="","SIN ESTADO",IF(DK284&lt;&gt;"","PAGA",IF(DJ284&gt;0,"VENCIDA",IF(DJ284&gt;=-5,"POR VENCER","AL DÍA"))))</f>
        <v/>
      </c>
      <c r="DN284" s="185" t="n"/>
      <c r="DO284" s="119">
        <f>IF(N($H284)&lt;19,"",IF(DI284="","",DI284+31))</f>
        <v/>
      </c>
      <c r="DP284" s="124">
        <f>IF(DO284="","",TODAY()-DO284)</f>
        <v/>
      </c>
      <c r="DQ284" s="494" t="n"/>
      <c r="DR284" s="184" t="n"/>
      <c r="DS284" s="184">
        <f>IF(DO284="","SIN ESTADO",IF(DQ284&lt;&gt;"","PAGA",IF(DP284&gt;0,"VENCIDA",IF(DP284&gt;=-5,"POR VENCER","AL DÍA"))))</f>
        <v/>
      </c>
      <c r="DT284" s="185" t="n"/>
      <c r="DU284" s="119">
        <f>IF(N($H284)&lt;20,"",IF(DO284="","",DO284+31))</f>
        <v/>
      </c>
      <c r="DV284" s="124">
        <f>IF(DU284="","",TODAY()-DU284)</f>
        <v/>
      </c>
      <c r="DW284" s="494" t="n"/>
      <c r="DX284" s="184" t="n"/>
      <c r="DY284" s="184">
        <f>IF(DU284="","SIN ESTADO",IF(DW284&lt;&gt;"","PAGA",IF(DV284&gt;0,"VENCIDA",IF(DV284&gt;=-5,"POR VENCER","AL DÍA"))))</f>
        <v/>
      </c>
      <c r="DZ284" s="185" t="n"/>
      <c r="EA284" s="119">
        <f>IF(N($H284)&lt;21,"",IF(DU284="","",DU284+31))</f>
        <v/>
      </c>
      <c r="EB284" s="124">
        <f>IF(EA284="","",TODAY()-EA284)</f>
        <v/>
      </c>
      <c r="EC284" s="494" t="n"/>
      <c r="ED284" s="184" t="n"/>
      <c r="EE284" s="184">
        <f>IF(EA284="","SIN ESTADO",IF(EC284&lt;&gt;"","PAGA",IF(EB284&gt;0,"VENCIDA",IF(EB284&gt;=-5,"POR VENCER","AL DÍA"))))</f>
        <v/>
      </c>
      <c r="EF284" s="185" t="n"/>
      <c r="EG284" s="119">
        <f>IF(N($H284)&lt;22,"",IF(EA284="","",EA284+31))</f>
        <v/>
      </c>
      <c r="EH284" s="124">
        <f>IF(EG284="","",TODAY()-EG284)</f>
        <v/>
      </c>
      <c r="EI284" s="494" t="n"/>
      <c r="EJ284" s="184" t="n"/>
      <c r="EK284" s="184">
        <f>IF(EG284="","SIN ESTADO",IF(EI284&lt;&gt;"","PAGA",IF(EH284&gt;0,"VENCIDA",IF(EH284&gt;=-5,"POR VENCER","AL DÍA"))))</f>
        <v/>
      </c>
      <c r="EL284" s="185" t="n"/>
      <c r="EM284" s="119">
        <f>IF(N($H284)&lt;23,"",IF(EG284="","",EG284+31))</f>
        <v/>
      </c>
      <c r="EN284" s="124">
        <f>IF(EM284="","",TODAY()-EM284)</f>
        <v/>
      </c>
      <c r="EO284" s="494" t="n"/>
      <c r="EP284" s="184" t="n"/>
      <c r="EQ284" s="184">
        <f>IF(EM284="","SIN ESTADO",IF(EO284&lt;&gt;"","PAGA",IF(EN284&gt;0,"VENCIDA",IF(EN284&gt;=-5,"POR VENCER","AL DÍA"))))</f>
        <v/>
      </c>
      <c r="ER284" s="185" t="n"/>
      <c r="ES284" s="119">
        <f>IF(N($H284)&lt;24,"",IF(EM284="","",EM284+31))</f>
        <v/>
      </c>
      <c r="ET284" s="124">
        <f>IF(ES284="","",TODAY()-ES284)</f>
        <v/>
      </c>
      <c r="EU284" s="494" t="n"/>
      <c r="EV284" s="184" t="n"/>
      <c r="EW284" s="184">
        <f>IF(ES284="","SIN ESTADO",IF(EU284&lt;&gt;"","PAGA",IF(ET284&gt;0,"VENCIDA",IF(ET284&gt;=-5,"POR VENCER","AL DÍA"))))</f>
        <v/>
      </c>
      <c r="EX284" s="185" t="n"/>
      <c r="EY284" s="119">
        <f>IF(N($H284)&lt;25,"",IF(ES284="","",ES284+31))</f>
        <v/>
      </c>
      <c r="EZ284" s="124">
        <f>IF(EY284="","",TODAY()-EY284)</f>
        <v/>
      </c>
      <c r="FA284" s="494" t="n"/>
      <c r="FB284" s="184" t="n"/>
      <c r="FC284" s="184">
        <f>IF(EY284="","SIN ESTADO",IF(FA284&lt;&gt;"","PAGA",IF(EZ284&gt;0,"VENCIDA",IF(EZ284&gt;=-5,"POR VENCER","AL DÍA"))))</f>
        <v/>
      </c>
      <c r="FD284" s="185" t="n"/>
      <c r="FE284" s="119">
        <f>IF(N($H284)&lt;26,"",IF(EY284="","",EY284+31))</f>
        <v/>
      </c>
      <c r="FF284" s="124">
        <f>IF(FE284="","",TODAY()-FE284)</f>
        <v/>
      </c>
      <c r="FG284" s="494" t="n"/>
      <c r="FH284" s="184" t="n"/>
      <c r="FI284" s="184">
        <f>IF(FE284="","SIN ESTADO",IF(FG284&lt;&gt;"","PAGA",IF(FF284&gt;0,"VENCIDA",IF(FF284&gt;=-5,"POR VENCER","AL DÍA"))))</f>
        <v/>
      </c>
      <c r="FJ284" s="185" t="n"/>
      <c r="FK284" s="119">
        <f>IF(N($H284)&lt;27,"",IF(FE284="","",FE284+31))</f>
        <v/>
      </c>
      <c r="FL284" s="124">
        <f>IF(FK284="","",TODAY()-FK284)</f>
        <v/>
      </c>
      <c r="FM284" s="494" t="n"/>
      <c r="FN284" s="184" t="n"/>
      <c r="FO284" s="184">
        <f>IF(FK284="","SIN ESTADO",IF(FM284&lt;&gt;"","PAGA",IF(FL284&gt;0,"VENCIDA",IF(FL284&gt;=-5,"POR VENCER","AL DÍA"))))</f>
        <v/>
      </c>
      <c r="FP284" s="185" t="n"/>
      <c r="FQ284" s="119">
        <f>IF(N($H284)&lt;28,"",IF(FK284="","",FK284+31))</f>
        <v/>
      </c>
      <c r="FR284" s="124">
        <f>IF(FQ284="","",TODAY()-FQ284)</f>
        <v/>
      </c>
      <c r="FS284" s="494" t="n"/>
      <c r="FT284" s="184" t="n"/>
      <c r="FU284" s="184">
        <f>IF(FQ284="","SIN ESTADO",IF(FS284&lt;&gt;"","PAGA",IF(FR284&gt;0,"VENCIDA",IF(FR284&gt;=-5,"POR VENCER","AL DÍA"))))</f>
        <v/>
      </c>
      <c r="FV284" s="185" t="n"/>
      <c r="FW284" s="119">
        <f>IF(N($H284)&lt;29,"",IF(FQ284="","",FQ284+31))</f>
        <v/>
      </c>
      <c r="FX284" s="124">
        <f>IF(FW284="","",TODAY()-FW284)</f>
        <v/>
      </c>
      <c r="FY284" s="494" t="n"/>
      <c r="FZ284" s="184" t="n"/>
      <c r="GA284" s="184">
        <f>IF(FW284="","SIN ESTADO",IF(FY284&lt;&gt;"","PAGA",IF(FX284&gt;0,"VENCIDA",IF(FX284&gt;=-5,"POR VENCER","AL DÍA"))))</f>
        <v/>
      </c>
      <c r="GB284" s="185" t="n"/>
      <c r="GC284" s="119">
        <f>IF(N($H284)&lt;30,"",IF(FW284="","",FW284+31))</f>
        <v/>
      </c>
      <c r="GD284" s="124">
        <f>IF(GC284="","",TODAY()-GC284)</f>
        <v/>
      </c>
      <c r="GE284" s="494" t="n"/>
      <c r="GF284" s="184" t="n"/>
      <c r="GG284" s="184">
        <f>IF(GC284="","SIN ESTADO",IF(GE284&lt;&gt;"","PAGA",IF(GD284&gt;0,"VENCIDA",IF(GD284&gt;=-5,"POR VENCER","AL DÍA"))))</f>
        <v/>
      </c>
      <c r="GH284" s="185" t="n"/>
      <c r="GI284" s="119">
        <f>IF(N($H284)&lt;31,"",IF(GC284="","",GC284+31))</f>
        <v/>
      </c>
      <c r="GJ284" s="124">
        <f>IF(GI284="","",TODAY()-GI284)</f>
        <v/>
      </c>
      <c r="GK284" s="494" t="n"/>
      <c r="GL284" s="184" t="n"/>
      <c r="GM284" s="184">
        <f>IF(GI284="","SIN ESTADO",IF(GK284&lt;&gt;"","PAGA",IF(GJ284&gt;0,"VENCIDA",IF(GJ284&gt;=-5,"POR VENCER","AL DÍA"))))</f>
        <v/>
      </c>
      <c r="GN284" s="185" t="n"/>
      <c r="GO284" s="119">
        <f>IF(N($H284)&lt;32,"",IF(GI284="","",GI284+31))</f>
        <v/>
      </c>
      <c r="GP284" s="124">
        <f>IF(GO284="","",TODAY()-GO284)</f>
        <v/>
      </c>
      <c r="GQ284" s="494" t="n"/>
      <c r="GR284" s="184" t="n"/>
      <c r="GS284" s="184">
        <f>IF(GO284="","SIN ESTADO",IF(GQ284&lt;&gt;"","PAGA",IF(GP284&gt;0,"VENCIDA",IF(GP284&gt;=-5,"POR VENCER","AL DÍA"))))</f>
        <v/>
      </c>
      <c r="GT284" s="185" t="n"/>
      <c r="GU284" s="119">
        <f>IF(N($H284)&lt;33,"",IF(GO284="","",GO284+31))</f>
        <v/>
      </c>
      <c r="GV284" s="124">
        <f>IF(GU284="","",TODAY()-GU284)</f>
        <v/>
      </c>
      <c r="GW284" s="494" t="n"/>
      <c r="GX284" s="184" t="n"/>
      <c r="GY284" s="184">
        <f>IF(GU284="","SIN ESTADO",IF(GW284&lt;&gt;"","PAGA",IF(GV284&gt;0,"VENCIDA",IF(GV284&gt;=-5,"POR VENCER","AL DÍA"))))</f>
        <v/>
      </c>
      <c r="GZ284" s="185" t="n"/>
      <c r="HA284" s="119">
        <f>IF(N($H284)&lt;34,"",IF(GU284="","",GU284+31))</f>
        <v/>
      </c>
      <c r="HB284" s="124">
        <f>IF(HA284="","",TODAY()-HA284)</f>
        <v/>
      </c>
      <c r="HC284" s="494" t="n"/>
      <c r="HD284" s="184" t="n"/>
      <c r="HE284" s="184">
        <f>IF(HA284="","SIN ESTADO",IF(HC284&lt;&gt;"","PAGA",IF(HB284&gt;0,"VENCIDA",IF(HB284&gt;=-5,"POR VENCER","AL DÍA"))))</f>
        <v/>
      </c>
      <c r="HF284" s="185" t="n"/>
      <c r="HG284" s="119">
        <f>IF(N($H284)&lt;35,"",IF(HA284="","",HA284+31))</f>
        <v/>
      </c>
      <c r="HH284" s="124">
        <f>IF(HG284="","",TODAY()-HG284)</f>
        <v/>
      </c>
      <c r="HI284" s="494" t="n"/>
      <c r="HJ284" s="184" t="n"/>
      <c r="HK284" s="184">
        <f>IF(HG284="","SIN ESTADO",IF(HI284&lt;&gt;"","PAGA",IF(HH284&gt;0,"VENCIDA",IF(HH284&gt;=-5,"POR VENCER","AL DÍA"))))</f>
        <v/>
      </c>
      <c r="HL284" s="168" t="n"/>
      <c r="HM284" s="119">
        <f>IF(N($H284)&lt;36,"",IF(HG284="","",HG284+31))</f>
        <v/>
      </c>
      <c r="HN284" s="124">
        <f>IF(HM284="","",TODAY()-HM284)</f>
        <v/>
      </c>
      <c r="HO284" s="494" t="n"/>
      <c r="HP284" s="184" t="n"/>
      <c r="HQ284" s="184">
        <f>IF(HM284="","SIN ESTADO",IF(HO284&lt;&gt;"","PAGA",IF(HN284&gt;0,"VENCIDA",IF(HN284&gt;=-5,"POR VENCER","AL DÍA"))))</f>
        <v/>
      </c>
      <c r="HR284" s="168" t="n"/>
      <c r="HS284" s="169">
        <f>N284+T284+Z284+AF284+AL284+AR284+AX284+BD284+BJ284+BP284+BV284+CB284+CH284+CN284+CT284+CZ284+DF284+DL284+DR284+DX284+ED284+EJ284+EP284+EV284+FB284+FH284+FN284+FT284+FZ284+GF284+GL284+GR284+GX284+HD284+HJ284+HP284</f>
        <v/>
      </c>
      <c r="HU284" s="170">
        <f>IFERROR(N($J284),0)</f>
        <v/>
      </c>
      <c r="HW284" s="170">
        <f>SUMPRODUCT((MOD(COLUMN($M284:$HR284)-COLUMN($M284),6)=0)*ISNUMBER($M284:$HR284)*($M284:$HR284&gt;=RESUMEN!$C$26)*($M284:$HR284&lt;=RESUMEN!$C$27)*IFERROR(N($N284:$HS284),0))</f>
        <v/>
      </c>
      <c r="HX284" s="170">
        <f>SUMPRODUCT((MOD(COLUMN($M284:$HR284)-COLUMN($M284),6)=0)*ISNUMBER($M284:$HR284)*($M284:$HR284&gt;=RESUMEN!$C$26)*($M284:$HR284&lt;=RESUMEN!$C$27))</f>
        <v/>
      </c>
    </row>
    <row r="285" ht="15.75" customHeight="1" s="506">
      <c r="B285" s="113">
        <f>VENTAS!A284</f>
        <v/>
      </c>
      <c r="C285" s="236">
        <f>VENTAS!B284</f>
        <v/>
      </c>
      <c r="D285" s="53">
        <f>VENTAS!C284</f>
        <v/>
      </c>
      <c r="E285" s="114">
        <f>VENTAS!D284</f>
        <v/>
      </c>
      <c r="F285" s="114">
        <f>VENTAS!J284</f>
        <v/>
      </c>
      <c r="G285" s="494">
        <f>VENTAS!F284</f>
        <v/>
      </c>
      <c r="H285" s="479">
        <f>VENTAS!K284</f>
        <v/>
      </c>
      <c r="I285" s="479">
        <f>VENTAS!M284</f>
        <v/>
      </c>
      <c r="J285" s="184">
        <f>VENTAS!L284</f>
        <v/>
      </c>
      <c r="K285" s="119">
        <f>IF(N($H285)&lt;1,"",$G285+31)</f>
        <v/>
      </c>
      <c r="L285" s="124">
        <f>IF(K285="","",TODAY()-K285)</f>
        <v/>
      </c>
      <c r="M285" s="469" t="n">
        <v>46056</v>
      </c>
      <c r="N285" s="374" t="n">
        <v>1000000</v>
      </c>
      <c r="O285" s="184">
        <f>IF(K285="","SIN ESTADO",IF(M285&lt;&gt;"","PAGA",IF(L285&gt;0,"VENCIDA",IF(L285&gt;=-5,"POR VENCER","AL DÍA"))))</f>
        <v/>
      </c>
      <c r="P285" s="185" t="inlineStr">
        <is>
          <t>TRANSFERENCIA</t>
        </is>
      </c>
      <c r="Q285" s="119">
        <f>IF(N($H285)&lt;2,"",IF(K285="","",K285+31))</f>
        <v/>
      </c>
      <c r="R285" s="124">
        <f>IF(Q285="","",TODAY()-Q285)</f>
        <v/>
      </c>
      <c r="S285" s="470" t="n">
        <v>46084</v>
      </c>
      <c r="T285" s="184" t="n">
        <v>1000000</v>
      </c>
      <c r="U285" s="184">
        <f>IF(Q285="","SIN ESTADO",IF(S285&lt;&gt;"","PAGA",IF(R285&gt;0,"VENCIDA",IF(R285&gt;=-5,"POR VENCER","AL DÍA"))))</f>
        <v/>
      </c>
      <c r="V285" s="185" t="inlineStr">
        <is>
          <t>TRANSFERENCIA</t>
        </is>
      </c>
      <c r="W285" s="119">
        <f>IF(N($H285)&lt;3,"",IF(Q285="","",Q285+31))</f>
        <v/>
      </c>
      <c r="X285" s="124">
        <f>IF(W285="","",TODAY()-W285)</f>
        <v/>
      </c>
      <c r="Y285" s="471" t="n">
        <v>46118</v>
      </c>
      <c r="Z285" s="184" t="n">
        <v>1000000</v>
      </c>
      <c r="AA285" s="184">
        <f>IF(W285="","SIN ESTADO",IF(Y285&lt;&gt;"","PAGA",IF(X285&gt;0,"VENCIDA",IF(X285&gt;=-5,"POR VENCER","AL DÍA"))))</f>
        <v/>
      </c>
      <c r="AB285" s="185" t="inlineStr">
        <is>
          <t>TRANSFERENCIA</t>
        </is>
      </c>
      <c r="AC285" s="119">
        <f>IF(N($H285)&lt;4,"",IF(W285="","",W285+31))</f>
        <v/>
      </c>
      <c r="AD285" s="124">
        <f>IF(AC285="","",TODAY()-AC285)</f>
        <v/>
      </c>
      <c r="AE285" s="494" t="n">
        <v>46147</v>
      </c>
      <c r="AF285" s="184" t="n">
        <v>1000000</v>
      </c>
      <c r="AG285" s="184">
        <f>IF(AC285="","SIN ESTADO",IF(AE285&lt;&gt;"","PAGA",IF(AD285&gt;0,"VENCIDA",IF(AD285&gt;=-5,"POR VENCER","AL DÍA"))))</f>
        <v/>
      </c>
      <c r="AH285" s="185" t="inlineStr">
        <is>
          <t>TRANSFERENCIA</t>
        </is>
      </c>
      <c r="AI285" s="119">
        <f>IF(N($H285)&lt;5,"",IF(AC285="","",AC285+31))</f>
        <v/>
      </c>
      <c r="AJ285" s="124">
        <f>IF(AI285="","",TODAY()-AI285)</f>
        <v/>
      </c>
      <c r="AK285" s="494" t="n">
        <v>46176</v>
      </c>
      <c r="AL285" s="184" t="n">
        <v>1000000</v>
      </c>
      <c r="AM285" s="184">
        <f>IF(AI285="","SIN ESTADO",IF(AK285&lt;&gt;"","PAGA",IF(AJ285&gt;0,"VENCIDA",IF(AJ285&gt;=-5,"POR VENCER","AL DÍA"))))</f>
        <v/>
      </c>
      <c r="AN285" s="185" t="inlineStr">
        <is>
          <t>TRANSFERENCIA</t>
        </is>
      </c>
      <c r="AO285" s="119">
        <f>IF(N($H285)&lt;6,"",IF(AI285="","",AI285+31))</f>
        <v/>
      </c>
      <c r="AP285" s="124">
        <f>IF(AO285="","",TODAY()-AO285)</f>
        <v/>
      </c>
      <c r="AQ285" s="270" t="n">
        <v>46204</v>
      </c>
      <c r="AR285" s="184" t="n">
        <v>1000000</v>
      </c>
      <c r="AS285" s="184">
        <f>IF(AO285="","SIN ESTADO",IF(AQ285&lt;&gt;"","PAGA",IF(AP285&gt;0,"VENCIDA",IF(AP285&gt;=-5,"POR VENCER","AL DÍA"))))</f>
        <v/>
      </c>
      <c r="AT285" s="185" t="inlineStr">
        <is>
          <t>TRANSFERENCIA</t>
        </is>
      </c>
      <c r="AU285" s="119">
        <f>IF(N($H285)&lt;7,"",IF(AO285="","",AO285+31))</f>
        <v/>
      </c>
      <c r="AV285" s="124">
        <f>IF(AU285="","",TODAY()-AU285)</f>
        <v/>
      </c>
      <c r="AW285" s="494" t="n">
        <v>46240</v>
      </c>
      <c r="AX285" s="184" t="n">
        <v>1000000</v>
      </c>
      <c r="AY285" s="184">
        <f>IF(AU285="","SIN ESTADO",IF(AW285&lt;&gt;"","PAGA",IF(AV285&gt;0,"VENCIDA",IF(AV285&gt;=-5,"POR VENCER","AL DÍA"))))</f>
        <v/>
      </c>
      <c r="AZ285" s="185" t="inlineStr">
        <is>
          <t>TRANSFERENCIA</t>
        </is>
      </c>
      <c r="BA285" s="119">
        <f>IF(N($H285)&lt;8,"",IF(AU285="","",AU285+31))</f>
        <v/>
      </c>
      <c r="BB285" s="124">
        <f>IF(BA285="","",TODAY()-BA285)</f>
        <v/>
      </c>
      <c r="BC285" s="494" t="n">
        <v>46268</v>
      </c>
      <c r="BD285" s="184" t="n">
        <v>1000000</v>
      </c>
      <c r="BE285" s="184">
        <f>IF(BA285="","SIN ESTADO",IF(BC285&lt;&gt;"","PAGA",IF(BB285&gt;0,"VENCIDA",IF(BB285&gt;=-5,"POR VENCER","AL DÍA"))))</f>
        <v/>
      </c>
      <c r="BF285" s="185" t="inlineStr">
        <is>
          <t>TRANSFERENCIA</t>
        </is>
      </c>
      <c r="BG285" s="119">
        <f>IF(N($H285)&lt;9,"",IF(BA285="","",BA285+31))</f>
        <v/>
      </c>
      <c r="BH285" s="124">
        <f>IF(BG285="","",TODAY()-BG285)</f>
        <v/>
      </c>
      <c r="BI285" s="494" t="n"/>
      <c r="BJ285" s="184" t="n"/>
      <c r="BK285" s="184">
        <f>IF(BG285="","SIN ESTADO",IF(BI285&lt;&gt;"","PAGA",IF(BH285&gt;0,"VENCIDA",IF(BH285&gt;=-5,"POR VENCER","AL DÍA"))))</f>
        <v/>
      </c>
      <c r="BL285" s="185" t="n"/>
      <c r="BM285" s="119">
        <f>IF(N($H285)&lt;10,"",IF(BG285="","",BG285+31))</f>
        <v/>
      </c>
      <c r="BN285" s="124">
        <f>IF(BM285="","",TODAY()-BM285)</f>
        <v/>
      </c>
      <c r="BO285" s="494" t="n"/>
      <c r="BP285" s="184" t="n"/>
      <c r="BQ285" s="184">
        <f>IF(BM285="","SIN ESTADO",IF(BO285&lt;&gt;"","PAGA",IF(BN285&gt;0,"VENCIDA",IF(BN285&gt;=-5,"POR VENCER","AL DÍA"))))</f>
        <v/>
      </c>
      <c r="BR285" s="185" t="n"/>
      <c r="BS285" s="119">
        <f>IF(N($H285)&lt;11,"",IF(BM285="","",BM285+31))</f>
        <v/>
      </c>
      <c r="BT285" s="124">
        <f>IF(BS285="","",TODAY()-BS285)</f>
        <v/>
      </c>
      <c r="BU285" s="494" t="n"/>
      <c r="BV285" s="184" t="n"/>
      <c r="BW285" s="184">
        <f>IF(BS285="","SIN ESTADO",IF(BU285&lt;&gt;"","PAGA",IF(BT285&gt;0,"VENCIDA",IF(BT285&gt;=-5,"POR VENCER","AL DÍA"))))</f>
        <v/>
      </c>
      <c r="BX285" s="185" t="n"/>
      <c r="BY285" s="119">
        <f>IF(N($H285)&lt;12,"",IF(BS285="","",BS285+31))</f>
        <v/>
      </c>
      <c r="BZ285" s="124">
        <f>IF(BY285="","",TODAY()-BY285)</f>
        <v/>
      </c>
      <c r="CA285" s="494" t="n"/>
      <c r="CB285" s="184" t="n"/>
      <c r="CC285" s="184">
        <f>IF(BY285="","SIN ESTADO",IF(CA285&lt;&gt;"","PAGA",IF(BZ285&gt;0,"VENCIDA",IF(BZ285&gt;=-5,"POR VENCER","AL DÍA"))))</f>
        <v/>
      </c>
      <c r="CD285" s="185" t="n"/>
      <c r="CE285" s="119">
        <f>IF(N($H285)&lt;13,"",IF(BY285="","",BY285+31))</f>
        <v/>
      </c>
      <c r="CF285" s="124">
        <f>IF(CE285="","",TODAY()-CE285)</f>
        <v/>
      </c>
      <c r="CG285" s="494" t="n"/>
      <c r="CH285" s="184" t="n"/>
      <c r="CI285" s="184">
        <f>IF(CE285="","SIN ESTADO",IF(CG285&lt;&gt;"","PAGA",IF(CF285&gt;0,"VENCIDA",IF(CF285&gt;=-5,"POR VENCER","AL DÍA"))))</f>
        <v/>
      </c>
      <c r="CJ285" s="185" t="n"/>
      <c r="CK285" s="119">
        <f>IF(N($H285)&lt;14,"",IF(CE285="","",CE285+31))</f>
        <v/>
      </c>
      <c r="CL285" s="124">
        <f>IF(CK285="","",TODAY()-CK285)</f>
        <v/>
      </c>
      <c r="CM285" s="494" t="n"/>
      <c r="CN285" s="184" t="n"/>
      <c r="CO285" s="184">
        <f>IF(CK285="","SIN ESTADO",IF(CM285&lt;&gt;"","PAGA",IF(CL285&gt;0,"VENCIDA",IF(CL285&gt;=-5,"POR VENCER","AL DÍA"))))</f>
        <v/>
      </c>
      <c r="CP285" s="185" t="n"/>
      <c r="CQ285" s="119">
        <f>IF(N($H285)&lt;15,"",IF(CK285="","",CK285+31))</f>
        <v/>
      </c>
      <c r="CR285" s="124">
        <f>IF(CQ285="","",TODAY()-CQ285)</f>
        <v/>
      </c>
      <c r="CS285" s="494" t="n"/>
      <c r="CT285" s="184" t="n"/>
      <c r="CU285" s="184">
        <f>IF(CQ285="","SIN ESTADO",IF(CS285&lt;&gt;"","PAGA",IF(CR285&gt;0,"VENCIDA",IF(CR285&gt;=-5,"POR VENCER","AL DÍA"))))</f>
        <v/>
      </c>
      <c r="CV285" s="185" t="n"/>
      <c r="CW285" s="119">
        <f>IF(N($H285)&lt;16,"",IF(CQ285="","",CQ285+31))</f>
        <v/>
      </c>
      <c r="CX285" s="124">
        <f>IF(CW285="","",TODAY()-CW285)</f>
        <v/>
      </c>
      <c r="CY285" s="494" t="n"/>
      <c r="CZ285" s="184" t="n"/>
      <c r="DA285" s="184">
        <f>IF(CW285="","SIN ESTADO",IF(CY285&lt;&gt;"","PAGA",IF(CX285&gt;0,"VENCIDA",IF(CX285&gt;=-5,"POR VENCER","AL DÍA"))))</f>
        <v/>
      </c>
      <c r="DB285" s="185" t="n"/>
      <c r="DC285" s="119">
        <f>IF(N($H285)&lt;17,"",IF(CW285="","",CW285+31))</f>
        <v/>
      </c>
      <c r="DD285" s="124">
        <f>IF(DC285="","",TODAY()-DC285)</f>
        <v/>
      </c>
      <c r="DE285" s="494" t="n"/>
      <c r="DF285" s="184" t="n"/>
      <c r="DG285" s="184">
        <f>IF(DC285="","SIN ESTADO",IF(DE285&lt;&gt;"","PAGA",IF(DD285&gt;0,"VENCIDA",IF(DD285&gt;=-5,"POR VENCER","AL DÍA"))))</f>
        <v/>
      </c>
      <c r="DH285" s="185" t="n"/>
      <c r="DI285" s="119">
        <f>IF(N($H285)&lt;18,"",IF(DC285="","",DC285+31))</f>
        <v/>
      </c>
      <c r="DJ285" s="124">
        <f>IF(DI285="","",TODAY()-DI285)</f>
        <v/>
      </c>
      <c r="DK285" s="494" t="n"/>
      <c r="DL285" s="184" t="n"/>
      <c r="DM285" s="184">
        <f>IF(DI285="","SIN ESTADO",IF(DK285&lt;&gt;"","PAGA",IF(DJ285&gt;0,"VENCIDA",IF(DJ285&gt;=-5,"POR VENCER","AL DÍA"))))</f>
        <v/>
      </c>
      <c r="DN285" s="185" t="n"/>
      <c r="DO285" s="119">
        <f>IF(N($H285)&lt;19,"",IF(DI285="","",DI285+31))</f>
        <v/>
      </c>
      <c r="DP285" s="124">
        <f>IF(DO285="","",TODAY()-DO285)</f>
        <v/>
      </c>
      <c r="DQ285" s="494" t="n"/>
      <c r="DR285" s="184" t="n"/>
      <c r="DS285" s="184">
        <f>IF(DO285="","SIN ESTADO",IF(DQ285&lt;&gt;"","PAGA",IF(DP285&gt;0,"VENCIDA",IF(DP285&gt;=-5,"POR VENCER","AL DÍA"))))</f>
        <v/>
      </c>
      <c r="DT285" s="185" t="n"/>
      <c r="DU285" s="119">
        <f>IF(N($H285)&lt;20,"",IF(DO285="","",DO285+31))</f>
        <v/>
      </c>
      <c r="DV285" s="124">
        <f>IF(DU285="","",TODAY()-DU285)</f>
        <v/>
      </c>
      <c r="DW285" s="494" t="n"/>
      <c r="DX285" s="184" t="n"/>
      <c r="DY285" s="184">
        <f>IF(DU285="","SIN ESTADO",IF(DW285&lt;&gt;"","PAGA",IF(DV285&gt;0,"VENCIDA",IF(DV285&gt;=-5,"POR VENCER","AL DÍA"))))</f>
        <v/>
      </c>
      <c r="DZ285" s="185" t="n"/>
      <c r="EA285" s="119">
        <f>IF(N($H285)&lt;21,"",IF(DU285="","",DU285+31))</f>
        <v/>
      </c>
      <c r="EB285" s="124">
        <f>IF(EA285="","",TODAY()-EA285)</f>
        <v/>
      </c>
      <c r="EC285" s="494" t="n"/>
      <c r="ED285" s="184" t="n"/>
      <c r="EE285" s="184">
        <f>IF(EA285="","SIN ESTADO",IF(EC285&lt;&gt;"","PAGA",IF(EB285&gt;0,"VENCIDA",IF(EB285&gt;=-5,"POR VENCER","AL DÍA"))))</f>
        <v/>
      </c>
      <c r="EF285" s="185" t="n"/>
      <c r="EG285" s="119">
        <f>IF(N($H285)&lt;22,"",IF(EA285="","",EA285+31))</f>
        <v/>
      </c>
      <c r="EH285" s="124">
        <f>IF(EG285="","",TODAY()-EG285)</f>
        <v/>
      </c>
      <c r="EI285" s="494" t="n"/>
      <c r="EJ285" s="184" t="n"/>
      <c r="EK285" s="184">
        <f>IF(EG285="","SIN ESTADO",IF(EI285&lt;&gt;"","PAGA",IF(EH285&gt;0,"VENCIDA",IF(EH285&gt;=-5,"POR VENCER","AL DÍA"))))</f>
        <v/>
      </c>
      <c r="EL285" s="185" t="n"/>
      <c r="EM285" s="119">
        <f>IF(N($H285)&lt;23,"",IF(EG285="","",EG285+31))</f>
        <v/>
      </c>
      <c r="EN285" s="124">
        <f>IF(EM285="","",TODAY()-EM285)</f>
        <v/>
      </c>
      <c r="EO285" s="494" t="n"/>
      <c r="EP285" s="184" t="n"/>
      <c r="EQ285" s="184">
        <f>IF(EM285="","SIN ESTADO",IF(EO285&lt;&gt;"","PAGA",IF(EN285&gt;0,"VENCIDA",IF(EN285&gt;=-5,"POR VENCER","AL DÍA"))))</f>
        <v/>
      </c>
      <c r="ER285" s="185" t="n"/>
      <c r="ES285" s="119">
        <f>IF(N($H285)&lt;24,"",IF(EM285="","",EM285+31))</f>
        <v/>
      </c>
      <c r="ET285" s="124">
        <f>IF(ES285="","",TODAY()-ES285)</f>
        <v/>
      </c>
      <c r="EU285" s="494" t="n"/>
      <c r="EV285" s="184" t="n"/>
      <c r="EW285" s="184">
        <f>IF(ES285="","SIN ESTADO",IF(EU285&lt;&gt;"","PAGA",IF(ET285&gt;0,"VENCIDA",IF(ET285&gt;=-5,"POR VENCER","AL DÍA"))))</f>
        <v/>
      </c>
      <c r="EX285" s="185" t="n"/>
      <c r="EY285" s="119">
        <f>IF(N($H285)&lt;25,"",IF(ES285="","",ES285+31))</f>
        <v/>
      </c>
      <c r="EZ285" s="124">
        <f>IF(EY285="","",TODAY()-EY285)</f>
        <v/>
      </c>
      <c r="FA285" s="494" t="n"/>
      <c r="FB285" s="184" t="n"/>
      <c r="FC285" s="184">
        <f>IF(EY285="","SIN ESTADO",IF(FA285&lt;&gt;"","PAGA",IF(EZ285&gt;0,"VENCIDA",IF(EZ285&gt;=-5,"POR VENCER","AL DÍA"))))</f>
        <v/>
      </c>
      <c r="FD285" s="185" t="n"/>
      <c r="FE285" s="119">
        <f>IF(N($H285)&lt;26,"",IF(EY285="","",EY285+31))</f>
        <v/>
      </c>
      <c r="FF285" s="124">
        <f>IF(FE285="","",TODAY()-FE285)</f>
        <v/>
      </c>
      <c r="FG285" s="494" t="n"/>
      <c r="FH285" s="184" t="n"/>
      <c r="FI285" s="184">
        <f>IF(FE285="","SIN ESTADO",IF(FG285&lt;&gt;"","PAGA",IF(FF285&gt;0,"VENCIDA",IF(FF285&gt;=-5,"POR VENCER","AL DÍA"))))</f>
        <v/>
      </c>
      <c r="FJ285" s="185" t="n"/>
      <c r="FK285" s="119">
        <f>IF(N($H285)&lt;27,"",IF(FE285="","",FE285+31))</f>
        <v/>
      </c>
      <c r="FL285" s="124">
        <f>IF(FK285="","",TODAY()-FK285)</f>
        <v/>
      </c>
      <c r="FM285" s="494" t="n"/>
      <c r="FN285" s="184" t="n"/>
      <c r="FO285" s="184">
        <f>IF(FK285="","SIN ESTADO",IF(FM285&lt;&gt;"","PAGA",IF(FL285&gt;0,"VENCIDA",IF(FL285&gt;=-5,"POR VENCER","AL DÍA"))))</f>
        <v/>
      </c>
      <c r="FP285" s="185" t="n"/>
      <c r="FQ285" s="119">
        <f>IF(N($H285)&lt;28,"",IF(FK285="","",FK285+31))</f>
        <v/>
      </c>
      <c r="FR285" s="124">
        <f>IF(FQ285="","",TODAY()-FQ285)</f>
        <v/>
      </c>
      <c r="FS285" s="494" t="n"/>
      <c r="FT285" s="184" t="n"/>
      <c r="FU285" s="184">
        <f>IF(FQ285="","SIN ESTADO",IF(FS285&lt;&gt;"","PAGA",IF(FR285&gt;0,"VENCIDA",IF(FR285&gt;=-5,"POR VENCER","AL DÍA"))))</f>
        <v/>
      </c>
      <c r="FV285" s="185" t="n"/>
      <c r="FW285" s="119">
        <f>IF(N($H285)&lt;29,"",IF(FQ285="","",FQ285+31))</f>
        <v/>
      </c>
      <c r="FX285" s="124">
        <f>IF(FW285="","",TODAY()-FW285)</f>
        <v/>
      </c>
      <c r="FY285" s="494" t="n"/>
      <c r="FZ285" s="184" t="n"/>
      <c r="GA285" s="184">
        <f>IF(FW285="","SIN ESTADO",IF(FY285&lt;&gt;"","PAGA",IF(FX285&gt;0,"VENCIDA",IF(FX285&gt;=-5,"POR VENCER","AL DÍA"))))</f>
        <v/>
      </c>
      <c r="GB285" s="185" t="n"/>
      <c r="GC285" s="119">
        <f>IF(N($H285)&lt;30,"",IF(FW285="","",FW285+31))</f>
        <v/>
      </c>
      <c r="GD285" s="124">
        <f>IF(GC285="","",TODAY()-GC285)</f>
        <v/>
      </c>
      <c r="GE285" s="494" t="n"/>
      <c r="GF285" s="184" t="n"/>
      <c r="GG285" s="184">
        <f>IF(GC285="","SIN ESTADO",IF(GE285&lt;&gt;"","PAGA",IF(GD285&gt;0,"VENCIDA",IF(GD285&gt;=-5,"POR VENCER","AL DÍA"))))</f>
        <v/>
      </c>
      <c r="GH285" s="185" t="n"/>
      <c r="GI285" s="119">
        <f>IF(N($H285)&lt;31,"",IF(GC285="","",GC285+31))</f>
        <v/>
      </c>
      <c r="GJ285" s="124">
        <f>IF(GI285="","",TODAY()-GI285)</f>
        <v/>
      </c>
      <c r="GK285" s="494" t="n"/>
      <c r="GL285" s="184" t="n"/>
      <c r="GM285" s="184">
        <f>IF(GI285="","SIN ESTADO",IF(GK285&lt;&gt;"","PAGA",IF(GJ285&gt;0,"VENCIDA",IF(GJ285&gt;=-5,"POR VENCER","AL DÍA"))))</f>
        <v/>
      </c>
      <c r="GN285" s="185" t="n"/>
      <c r="GO285" s="119">
        <f>IF(N($H285)&lt;32,"",IF(GI285="","",GI285+31))</f>
        <v/>
      </c>
      <c r="GP285" s="124">
        <f>IF(GO285="","",TODAY()-GO285)</f>
        <v/>
      </c>
      <c r="GQ285" s="494" t="n"/>
      <c r="GR285" s="184" t="n"/>
      <c r="GS285" s="184">
        <f>IF(GO285="","SIN ESTADO",IF(GQ285&lt;&gt;"","PAGA",IF(GP285&gt;0,"VENCIDA",IF(GP285&gt;=-5,"POR VENCER","AL DÍA"))))</f>
        <v/>
      </c>
      <c r="GT285" s="185" t="n"/>
      <c r="GU285" s="119">
        <f>IF(N($H285)&lt;33,"",IF(GO285="","",GO285+31))</f>
        <v/>
      </c>
      <c r="GV285" s="124">
        <f>IF(GU285="","",TODAY()-GU285)</f>
        <v/>
      </c>
      <c r="GW285" s="494" t="n"/>
      <c r="GX285" s="184" t="n"/>
      <c r="GY285" s="184">
        <f>IF(GU285="","SIN ESTADO",IF(GW285&lt;&gt;"","PAGA",IF(GV285&gt;0,"VENCIDA",IF(GV285&gt;=-5,"POR VENCER","AL DÍA"))))</f>
        <v/>
      </c>
      <c r="GZ285" s="185" t="n"/>
      <c r="HA285" s="119">
        <f>IF(N($H285)&lt;34,"",IF(GU285="","",GU285+31))</f>
        <v/>
      </c>
      <c r="HB285" s="124">
        <f>IF(HA285="","",TODAY()-HA285)</f>
        <v/>
      </c>
      <c r="HC285" s="494" t="n"/>
      <c r="HD285" s="184" t="n"/>
      <c r="HE285" s="184">
        <f>IF(HA285="","SIN ESTADO",IF(HC285&lt;&gt;"","PAGA",IF(HB285&gt;0,"VENCIDA",IF(HB285&gt;=-5,"POR VENCER","AL DÍA"))))</f>
        <v/>
      </c>
      <c r="HF285" s="185" t="n"/>
      <c r="HG285" s="119">
        <f>IF(N($H285)&lt;35,"",IF(HA285="","",HA285+31))</f>
        <v/>
      </c>
      <c r="HH285" s="124">
        <f>IF(HG285="","",TODAY()-HG285)</f>
        <v/>
      </c>
      <c r="HI285" s="494" t="n"/>
      <c r="HJ285" s="184" t="n"/>
      <c r="HK285" s="184">
        <f>IF(HG285="","SIN ESTADO",IF(HI285&lt;&gt;"","PAGA",IF(HH285&gt;0,"VENCIDA",IF(HH285&gt;=-5,"POR VENCER","AL DÍA"))))</f>
        <v/>
      </c>
      <c r="HL285" s="168" t="n"/>
      <c r="HM285" s="119">
        <f>IF(N($H285)&lt;36,"",IF(HG285="","",HG285+31))</f>
        <v/>
      </c>
      <c r="HN285" s="124">
        <f>IF(HM285="","",TODAY()-HM285)</f>
        <v/>
      </c>
      <c r="HO285" s="494" t="n"/>
      <c r="HP285" s="184" t="n"/>
      <c r="HQ285" s="184">
        <f>IF(HM285="","SIN ESTADO",IF(HO285&lt;&gt;"","PAGA",IF(HN285&gt;0,"VENCIDA",IF(HN285&gt;=-5,"POR VENCER","AL DÍA"))))</f>
        <v/>
      </c>
      <c r="HR285" s="168" t="n"/>
      <c r="HS285" s="169">
        <f>N285+T285+Z285+AF285+AL285+AR285+AX285+BD285+BJ285+BP285+BV285+CB285+CH285+CN285+CT285+CZ285+DF285+DL285+DR285+DX285+ED285+EJ285+EP285+EV285+FB285+FH285+FN285+FT285+FZ285+GF285+GL285+GR285+GX285+HD285+HJ285+HP285</f>
        <v/>
      </c>
      <c r="HU285" s="170">
        <f>IFERROR(N($J285),0)</f>
        <v/>
      </c>
      <c r="HW285" s="170">
        <f>SUMPRODUCT((MOD(COLUMN($M285:$HR285)-COLUMN($M285),6)=0)*ISNUMBER($M285:$HR285)*($M285:$HR285&gt;=RESUMEN!$C$26)*($M285:$HR285&lt;=RESUMEN!$C$27)*IFERROR(N($N285:$HS285),0))</f>
        <v/>
      </c>
      <c r="HX285" s="170">
        <f>SUMPRODUCT((MOD(COLUMN($M285:$HR285)-COLUMN($M285),6)=0)*ISNUMBER($M285:$HR285)*($M285:$HR285&gt;=RESUMEN!$C$26)*($M285:$HR285&lt;=RESUMEN!$C$27))</f>
        <v/>
      </c>
    </row>
    <row r="286" ht="15.75" customHeight="1" s="506">
      <c r="B286" s="113">
        <f>VENTAS!A285</f>
        <v/>
      </c>
      <c r="C286" s="236">
        <f>VENTAS!B285</f>
        <v/>
      </c>
      <c r="D286" s="53">
        <f>VENTAS!C285</f>
        <v/>
      </c>
      <c r="E286" s="114">
        <f>VENTAS!D285</f>
        <v/>
      </c>
      <c r="F286" s="114">
        <f>VENTAS!J285</f>
        <v/>
      </c>
      <c r="G286" s="494">
        <f>VENTAS!F285</f>
        <v/>
      </c>
      <c r="H286" s="479">
        <f>VENTAS!K285</f>
        <v/>
      </c>
      <c r="I286" s="479">
        <f>VENTAS!M285</f>
        <v/>
      </c>
      <c r="J286" s="184">
        <f>VENTAS!L285</f>
        <v/>
      </c>
      <c r="K286" s="119">
        <f>IF(N($H286)&lt;1,"",$G286+31)</f>
        <v/>
      </c>
      <c r="L286" s="124">
        <f>IF(K286="","",TODAY()-K286)</f>
        <v/>
      </c>
      <c r="M286" s="489" t="n">
        <v>45985</v>
      </c>
      <c r="N286" s="374" t="n">
        <v>0</v>
      </c>
      <c r="O286" s="184">
        <f>IF(K286="","SIN ESTADO",IF(M286&lt;&gt;"","PAGA",IF(L286&gt;0,"VENCIDA",IF(L286&gt;=-5,"POR VENCER","AL DÍA"))))</f>
        <v/>
      </c>
      <c r="P286" s="185" t="inlineStr">
        <is>
          <t>EFECTIVO</t>
        </is>
      </c>
      <c r="Q286" s="119">
        <f>IF(N($H286)&lt;2,"",IF(K286="","",K286+31))</f>
        <v/>
      </c>
      <c r="R286" s="124">
        <f>IF(Q286="","",TODAY()-Q286)</f>
        <v/>
      </c>
      <c r="S286" s="494" t="n"/>
      <c r="T286" s="184" t="n"/>
      <c r="U286" s="184">
        <f>IF(Q286="","SIN ESTADO",IF(S286&lt;&gt;"","PAGA",IF(R286&gt;0,"VENCIDA",IF(R286&gt;=-5,"POR VENCER","AL DÍA"))))</f>
        <v/>
      </c>
      <c r="V286" s="185" t="n"/>
      <c r="W286" s="119">
        <f>IF(N($H286)&lt;3,"",IF(Q286="","",Q286+31))</f>
        <v/>
      </c>
      <c r="X286" s="124">
        <f>IF(W286="","",TODAY()-W286)</f>
        <v/>
      </c>
      <c r="Y286" s="494" t="n"/>
      <c r="Z286" s="184" t="n"/>
      <c r="AA286" s="184">
        <f>IF(W286="","SIN ESTADO",IF(Y286&lt;&gt;"","PAGA",IF(X286&gt;0,"VENCIDA",IF(X286&gt;=-5,"POR VENCER","AL DÍA"))))</f>
        <v/>
      </c>
      <c r="AB286" s="185" t="n"/>
      <c r="AC286" s="119">
        <f>IF(N($H286)&lt;4,"",IF(W286="","",W286+31))</f>
        <v/>
      </c>
      <c r="AD286" s="124">
        <f>IF(AC286="","",TODAY()-AC286)</f>
        <v/>
      </c>
      <c r="AE286" s="494" t="n"/>
      <c r="AF286" s="184" t="n"/>
      <c r="AG286" s="184">
        <f>IF(AC286="","SIN ESTADO",IF(AE286&lt;&gt;"","PAGA",IF(AD286&gt;0,"VENCIDA",IF(AD286&gt;=-5,"POR VENCER","AL DÍA"))))</f>
        <v/>
      </c>
      <c r="AH286" s="185" t="n"/>
      <c r="AI286" s="119">
        <f>IF(N($H286)&lt;5,"",IF(AC286="","",AC286+31))</f>
        <v/>
      </c>
      <c r="AJ286" s="124">
        <f>IF(AI286="","",TODAY()-AI286)</f>
        <v/>
      </c>
      <c r="AK286" s="494" t="n"/>
      <c r="AL286" s="184" t="n"/>
      <c r="AM286" s="184">
        <f>IF(AI286="","SIN ESTADO",IF(AK286&lt;&gt;"","PAGA",IF(AJ286&gt;0,"VENCIDA",IF(AJ286&gt;=-5,"POR VENCER","AL DÍA"))))</f>
        <v/>
      </c>
      <c r="AN286" s="185" t="n"/>
      <c r="AO286" s="119">
        <f>IF(N($H286)&lt;6,"",IF(AI286="","",AI286+31))</f>
        <v/>
      </c>
      <c r="AP286" s="124">
        <f>IF(AO286="","",TODAY()-AO286)</f>
        <v/>
      </c>
      <c r="AQ286" s="270" t="n"/>
      <c r="AR286" s="184" t="n"/>
      <c r="AS286" s="184">
        <f>IF(AO286="","SIN ESTADO",IF(AQ286&lt;&gt;"","PAGA",IF(AP286&gt;0,"VENCIDA",IF(AP286&gt;=-5,"POR VENCER","AL DÍA"))))</f>
        <v/>
      </c>
      <c r="AT286" s="185" t="n"/>
      <c r="AU286" s="119">
        <f>IF(N($H286)&lt;7,"",IF(AO286="","",AO286+31))</f>
        <v/>
      </c>
      <c r="AV286" s="124">
        <f>IF(AU286="","",TODAY()-AU286)</f>
        <v/>
      </c>
      <c r="AW286" s="494" t="n"/>
      <c r="AX286" s="184" t="n"/>
      <c r="AY286" s="184">
        <f>IF(AU286="","SIN ESTADO",IF(AW286&lt;&gt;"","PAGA",IF(AV286&gt;0,"VENCIDA",IF(AV286&gt;=-5,"POR VENCER","AL DÍA"))))</f>
        <v/>
      </c>
      <c r="AZ286" s="185" t="n"/>
      <c r="BA286" s="119">
        <f>IF(N($H286)&lt;8,"",IF(AU286="","",AU286+31))</f>
        <v/>
      </c>
      <c r="BB286" s="124">
        <f>IF(BA286="","",TODAY()-BA286)</f>
        <v/>
      </c>
      <c r="BC286" s="494" t="n"/>
      <c r="BD286" s="184" t="n"/>
      <c r="BE286" s="184">
        <f>IF(BA286="","SIN ESTADO",IF(BC286&lt;&gt;"","PAGA",IF(BB286&gt;0,"VENCIDA",IF(BB286&gt;=-5,"POR VENCER","AL DÍA"))))</f>
        <v/>
      </c>
      <c r="BF286" s="185" t="n"/>
      <c r="BG286" s="119">
        <f>IF(N($H286)&lt;9,"",IF(BA286="","",BA286+31))</f>
        <v/>
      </c>
      <c r="BH286" s="124">
        <f>IF(BG286="","",TODAY()-BG286)</f>
        <v/>
      </c>
      <c r="BI286" s="494" t="n"/>
      <c r="BJ286" s="184" t="n"/>
      <c r="BK286" s="184">
        <f>IF(BG286="","SIN ESTADO",IF(BI286&lt;&gt;"","PAGA",IF(BH286&gt;0,"VENCIDA",IF(BH286&gt;=-5,"POR VENCER","AL DÍA"))))</f>
        <v/>
      </c>
      <c r="BL286" s="185" t="n"/>
      <c r="BM286" s="119">
        <f>IF(N($H286)&lt;10,"",IF(BG286="","",BG286+31))</f>
        <v/>
      </c>
      <c r="BN286" s="124">
        <f>IF(BM286="","",TODAY()-BM286)</f>
        <v/>
      </c>
      <c r="BO286" s="494" t="n"/>
      <c r="BP286" s="184" t="n"/>
      <c r="BQ286" s="184">
        <f>IF(BM286="","SIN ESTADO",IF(BO286&lt;&gt;"","PAGA",IF(BN286&gt;0,"VENCIDA",IF(BN286&gt;=-5,"POR VENCER","AL DÍA"))))</f>
        <v/>
      </c>
      <c r="BR286" s="185" t="n"/>
      <c r="BS286" s="119">
        <f>IF(N($H286)&lt;11,"",IF(BM286="","",BM286+31))</f>
        <v/>
      </c>
      <c r="BT286" s="124">
        <f>IF(BS286="","",TODAY()-BS286)</f>
        <v/>
      </c>
      <c r="BU286" s="494" t="n"/>
      <c r="BV286" s="184" t="n"/>
      <c r="BW286" s="184">
        <f>IF(BS286="","SIN ESTADO",IF(BU286&lt;&gt;"","PAGA",IF(BT286&gt;0,"VENCIDA",IF(BT286&gt;=-5,"POR VENCER","AL DÍA"))))</f>
        <v/>
      </c>
      <c r="BX286" s="185" t="n"/>
      <c r="BY286" s="119">
        <f>IF(N($H286)&lt;12,"",IF(BS286="","",BS286+31))</f>
        <v/>
      </c>
      <c r="BZ286" s="124">
        <f>IF(BY286="","",TODAY()-BY286)</f>
        <v/>
      </c>
      <c r="CA286" s="494" t="n"/>
      <c r="CB286" s="184" t="n"/>
      <c r="CC286" s="184">
        <f>IF(BY286="","SIN ESTADO",IF(CA286&lt;&gt;"","PAGA",IF(BZ286&gt;0,"VENCIDA",IF(BZ286&gt;=-5,"POR VENCER","AL DÍA"))))</f>
        <v/>
      </c>
      <c r="CD286" s="185" t="n"/>
      <c r="CE286" s="119">
        <f>IF(N($H286)&lt;13,"",IF(BY286="","",BY286+31))</f>
        <v/>
      </c>
      <c r="CF286" s="124">
        <f>IF(CE286="","",TODAY()-CE286)</f>
        <v/>
      </c>
      <c r="CG286" s="494" t="n"/>
      <c r="CH286" s="184" t="n"/>
      <c r="CI286" s="184">
        <f>IF(CE286="","SIN ESTADO",IF(CG286&lt;&gt;"","PAGA",IF(CF286&gt;0,"VENCIDA",IF(CF286&gt;=-5,"POR VENCER","AL DÍA"))))</f>
        <v/>
      </c>
      <c r="CJ286" s="185" t="n"/>
      <c r="CK286" s="119">
        <f>IF(N($H286)&lt;14,"",IF(CE286="","",CE286+31))</f>
        <v/>
      </c>
      <c r="CL286" s="124">
        <f>IF(CK286="","",TODAY()-CK286)</f>
        <v/>
      </c>
      <c r="CM286" s="494" t="n"/>
      <c r="CN286" s="184" t="n"/>
      <c r="CO286" s="184">
        <f>IF(CK286="","SIN ESTADO",IF(CM286&lt;&gt;"","PAGA",IF(CL286&gt;0,"VENCIDA",IF(CL286&gt;=-5,"POR VENCER","AL DÍA"))))</f>
        <v/>
      </c>
      <c r="CP286" s="185" t="n"/>
      <c r="CQ286" s="119">
        <f>IF(N($H286)&lt;15,"",IF(CK286="","",CK286+31))</f>
        <v/>
      </c>
      <c r="CR286" s="124">
        <f>IF(CQ286="","",TODAY()-CQ286)</f>
        <v/>
      </c>
      <c r="CS286" s="494" t="n"/>
      <c r="CT286" s="184" t="n"/>
      <c r="CU286" s="184">
        <f>IF(CQ286="","SIN ESTADO",IF(CS286&lt;&gt;"","PAGA",IF(CR286&gt;0,"VENCIDA",IF(CR286&gt;=-5,"POR VENCER","AL DÍA"))))</f>
        <v/>
      </c>
      <c r="CV286" s="185" t="n"/>
      <c r="CW286" s="119">
        <f>IF(N($H286)&lt;16,"",IF(CQ286="","",CQ286+31))</f>
        <v/>
      </c>
      <c r="CX286" s="124">
        <f>IF(CW286="","",TODAY()-CW286)</f>
        <v/>
      </c>
      <c r="CY286" s="494" t="n"/>
      <c r="CZ286" s="184" t="n"/>
      <c r="DA286" s="184">
        <f>IF(CW286="","SIN ESTADO",IF(CY286&lt;&gt;"","PAGA",IF(CX286&gt;0,"VENCIDA",IF(CX286&gt;=-5,"POR VENCER","AL DÍA"))))</f>
        <v/>
      </c>
      <c r="DB286" s="185" t="n"/>
      <c r="DC286" s="119">
        <f>IF(N($H286)&lt;17,"",IF(CW286="","",CW286+31))</f>
        <v/>
      </c>
      <c r="DD286" s="124">
        <f>IF(DC286="","",TODAY()-DC286)</f>
        <v/>
      </c>
      <c r="DE286" s="494" t="n"/>
      <c r="DF286" s="184" t="n"/>
      <c r="DG286" s="184">
        <f>IF(DC286="","SIN ESTADO",IF(DE286&lt;&gt;"","PAGA",IF(DD286&gt;0,"VENCIDA",IF(DD286&gt;=-5,"POR VENCER","AL DÍA"))))</f>
        <v/>
      </c>
      <c r="DH286" s="185" t="n"/>
      <c r="DI286" s="119">
        <f>IF(N($H286)&lt;18,"",IF(DC286="","",DC286+31))</f>
        <v/>
      </c>
      <c r="DJ286" s="124">
        <f>IF(DI286="","",TODAY()-DI286)</f>
        <v/>
      </c>
      <c r="DK286" s="494" t="n"/>
      <c r="DL286" s="184" t="n"/>
      <c r="DM286" s="184">
        <f>IF(DI286="","SIN ESTADO",IF(DK286&lt;&gt;"","PAGA",IF(DJ286&gt;0,"VENCIDA",IF(DJ286&gt;=-5,"POR VENCER","AL DÍA"))))</f>
        <v/>
      </c>
      <c r="DN286" s="185" t="n"/>
      <c r="DO286" s="119">
        <f>IF(N($H286)&lt;19,"",IF(DI286="","",DI286+31))</f>
        <v/>
      </c>
      <c r="DP286" s="124">
        <f>IF(DO286="","",TODAY()-DO286)</f>
        <v/>
      </c>
      <c r="DQ286" s="494" t="n"/>
      <c r="DR286" s="184" t="n"/>
      <c r="DS286" s="184">
        <f>IF(DO286="","SIN ESTADO",IF(DQ286&lt;&gt;"","PAGA",IF(DP286&gt;0,"VENCIDA",IF(DP286&gt;=-5,"POR VENCER","AL DÍA"))))</f>
        <v/>
      </c>
      <c r="DT286" s="185" t="n"/>
      <c r="DU286" s="119">
        <f>IF(N($H286)&lt;20,"",IF(DO286="","",DO286+31))</f>
        <v/>
      </c>
      <c r="DV286" s="124">
        <f>IF(DU286="","",TODAY()-DU286)</f>
        <v/>
      </c>
      <c r="DW286" s="494" t="n"/>
      <c r="DX286" s="184" t="n"/>
      <c r="DY286" s="184">
        <f>IF(DU286="","SIN ESTADO",IF(DW286&lt;&gt;"","PAGA",IF(DV286&gt;0,"VENCIDA",IF(DV286&gt;=-5,"POR VENCER","AL DÍA"))))</f>
        <v/>
      </c>
      <c r="DZ286" s="185" t="n"/>
      <c r="EA286" s="119">
        <f>IF(N($H286)&lt;21,"",IF(DU286="","",DU286+31))</f>
        <v/>
      </c>
      <c r="EB286" s="124">
        <f>IF(EA286="","",TODAY()-EA286)</f>
        <v/>
      </c>
      <c r="EC286" s="494" t="n"/>
      <c r="ED286" s="184" t="n"/>
      <c r="EE286" s="184">
        <f>IF(EA286="","SIN ESTADO",IF(EC286&lt;&gt;"","PAGA",IF(EB286&gt;0,"VENCIDA",IF(EB286&gt;=-5,"POR VENCER","AL DÍA"))))</f>
        <v/>
      </c>
      <c r="EF286" s="185" t="n"/>
      <c r="EG286" s="119">
        <f>IF(N($H286)&lt;22,"",IF(EA286="","",EA286+31))</f>
        <v/>
      </c>
      <c r="EH286" s="124">
        <f>IF(EG286="","",TODAY()-EG286)</f>
        <v/>
      </c>
      <c r="EI286" s="494" t="n"/>
      <c r="EJ286" s="184" t="n"/>
      <c r="EK286" s="184">
        <f>IF(EG286="","SIN ESTADO",IF(EI286&lt;&gt;"","PAGA",IF(EH286&gt;0,"VENCIDA",IF(EH286&gt;=-5,"POR VENCER","AL DÍA"))))</f>
        <v/>
      </c>
      <c r="EL286" s="185" t="n"/>
      <c r="EM286" s="119">
        <f>IF(N($H286)&lt;23,"",IF(EG286="","",EG286+31))</f>
        <v/>
      </c>
      <c r="EN286" s="124">
        <f>IF(EM286="","",TODAY()-EM286)</f>
        <v/>
      </c>
      <c r="EO286" s="494" t="n"/>
      <c r="EP286" s="184" t="n"/>
      <c r="EQ286" s="184">
        <f>IF(EM286="","SIN ESTADO",IF(EO286&lt;&gt;"","PAGA",IF(EN286&gt;0,"VENCIDA",IF(EN286&gt;=-5,"POR VENCER","AL DÍA"))))</f>
        <v/>
      </c>
      <c r="ER286" s="185" t="n"/>
      <c r="ES286" s="119">
        <f>IF(N($H286)&lt;24,"",IF(EM286="","",EM286+31))</f>
        <v/>
      </c>
      <c r="ET286" s="124">
        <f>IF(ES286="","",TODAY()-ES286)</f>
        <v/>
      </c>
      <c r="EU286" s="494" t="n"/>
      <c r="EV286" s="184" t="n"/>
      <c r="EW286" s="184">
        <f>IF(ES286="","SIN ESTADO",IF(EU286&lt;&gt;"","PAGA",IF(ET286&gt;0,"VENCIDA",IF(ET286&gt;=-5,"POR VENCER","AL DÍA"))))</f>
        <v/>
      </c>
      <c r="EX286" s="185" t="n"/>
      <c r="EY286" s="119">
        <f>IF(N($H286)&lt;25,"",IF(ES286="","",ES286+31))</f>
        <v/>
      </c>
      <c r="EZ286" s="124">
        <f>IF(EY286="","",TODAY()-EY286)</f>
        <v/>
      </c>
      <c r="FA286" s="494" t="n"/>
      <c r="FB286" s="184" t="n"/>
      <c r="FC286" s="184">
        <f>IF(EY286="","SIN ESTADO",IF(FA286&lt;&gt;"","PAGA",IF(EZ286&gt;0,"VENCIDA",IF(EZ286&gt;=-5,"POR VENCER","AL DÍA"))))</f>
        <v/>
      </c>
      <c r="FD286" s="185" t="n"/>
      <c r="FE286" s="119">
        <f>IF(N($H286)&lt;26,"",IF(EY286="","",EY286+31))</f>
        <v/>
      </c>
      <c r="FF286" s="124">
        <f>IF(FE286="","",TODAY()-FE286)</f>
        <v/>
      </c>
      <c r="FG286" s="494" t="n"/>
      <c r="FH286" s="184" t="n"/>
      <c r="FI286" s="184">
        <f>IF(FE286="","SIN ESTADO",IF(FG286&lt;&gt;"","PAGA",IF(FF286&gt;0,"VENCIDA",IF(FF286&gt;=-5,"POR VENCER","AL DÍA"))))</f>
        <v/>
      </c>
      <c r="FJ286" s="185" t="n"/>
      <c r="FK286" s="119">
        <f>IF(N($H286)&lt;27,"",IF(FE286="","",FE286+31))</f>
        <v/>
      </c>
      <c r="FL286" s="124">
        <f>IF(FK286="","",TODAY()-FK286)</f>
        <v/>
      </c>
      <c r="FM286" s="494" t="n"/>
      <c r="FN286" s="184" t="n"/>
      <c r="FO286" s="184">
        <f>IF(FK286="","SIN ESTADO",IF(FM286&lt;&gt;"","PAGA",IF(FL286&gt;0,"VENCIDA",IF(FL286&gt;=-5,"POR VENCER","AL DÍA"))))</f>
        <v/>
      </c>
      <c r="FP286" s="185" t="n"/>
      <c r="FQ286" s="119">
        <f>IF(N($H286)&lt;28,"",IF(FK286="","",FK286+31))</f>
        <v/>
      </c>
      <c r="FR286" s="124">
        <f>IF(FQ286="","",TODAY()-FQ286)</f>
        <v/>
      </c>
      <c r="FS286" s="494" t="n"/>
      <c r="FT286" s="184" t="n"/>
      <c r="FU286" s="184">
        <f>IF(FQ286="","SIN ESTADO",IF(FS286&lt;&gt;"","PAGA",IF(FR286&gt;0,"VENCIDA",IF(FR286&gt;=-5,"POR VENCER","AL DÍA"))))</f>
        <v/>
      </c>
      <c r="FV286" s="185" t="n"/>
      <c r="FW286" s="119">
        <f>IF(N($H286)&lt;29,"",IF(FQ286="","",FQ286+31))</f>
        <v/>
      </c>
      <c r="FX286" s="124">
        <f>IF(FW286="","",TODAY()-FW286)</f>
        <v/>
      </c>
      <c r="FY286" s="494" t="n"/>
      <c r="FZ286" s="184" t="n"/>
      <c r="GA286" s="184">
        <f>IF(FW286="","SIN ESTADO",IF(FY286&lt;&gt;"","PAGA",IF(FX286&gt;0,"VENCIDA",IF(FX286&gt;=-5,"POR VENCER","AL DÍA"))))</f>
        <v/>
      </c>
      <c r="GB286" s="185" t="n"/>
      <c r="GC286" s="119">
        <f>IF(N($H286)&lt;30,"",IF(FW286="","",FW286+31))</f>
        <v/>
      </c>
      <c r="GD286" s="124">
        <f>IF(GC286="","",TODAY()-GC286)</f>
        <v/>
      </c>
      <c r="GE286" s="494" t="n"/>
      <c r="GF286" s="184" t="n"/>
      <c r="GG286" s="184">
        <f>IF(GC286="","SIN ESTADO",IF(GE286&lt;&gt;"","PAGA",IF(GD286&gt;0,"VENCIDA",IF(GD286&gt;=-5,"POR VENCER","AL DÍA"))))</f>
        <v/>
      </c>
      <c r="GH286" s="185" t="n"/>
      <c r="GI286" s="119">
        <f>IF(N($H286)&lt;31,"",IF(GC286="","",GC286+31))</f>
        <v/>
      </c>
      <c r="GJ286" s="124">
        <f>IF(GI286="","",TODAY()-GI286)</f>
        <v/>
      </c>
      <c r="GK286" s="494" t="n"/>
      <c r="GL286" s="184" t="n"/>
      <c r="GM286" s="184">
        <f>IF(GI286="","SIN ESTADO",IF(GK286&lt;&gt;"","PAGA",IF(GJ286&gt;0,"VENCIDA",IF(GJ286&gt;=-5,"POR VENCER","AL DÍA"))))</f>
        <v/>
      </c>
      <c r="GN286" s="185" t="n"/>
      <c r="GO286" s="119">
        <f>IF(N($H286)&lt;32,"",IF(GI286="","",GI286+31))</f>
        <v/>
      </c>
      <c r="GP286" s="124">
        <f>IF(GO286="","",TODAY()-GO286)</f>
        <v/>
      </c>
      <c r="GQ286" s="494" t="n"/>
      <c r="GR286" s="184" t="n"/>
      <c r="GS286" s="184">
        <f>IF(GO286="","SIN ESTADO",IF(GQ286&lt;&gt;"","PAGA",IF(GP286&gt;0,"VENCIDA",IF(GP286&gt;=-5,"POR VENCER","AL DÍA"))))</f>
        <v/>
      </c>
      <c r="GT286" s="185" t="n"/>
      <c r="GU286" s="119">
        <f>IF(N($H286)&lt;33,"",IF(GO286="","",GO286+31))</f>
        <v/>
      </c>
      <c r="GV286" s="124">
        <f>IF(GU286="","",TODAY()-GU286)</f>
        <v/>
      </c>
      <c r="GW286" s="494" t="n"/>
      <c r="GX286" s="184" t="n"/>
      <c r="GY286" s="184">
        <f>IF(GU286="","SIN ESTADO",IF(GW286&lt;&gt;"","PAGA",IF(GV286&gt;0,"VENCIDA",IF(GV286&gt;=-5,"POR VENCER","AL DÍA"))))</f>
        <v/>
      </c>
      <c r="GZ286" s="185" t="n"/>
      <c r="HA286" s="119">
        <f>IF(N($H286)&lt;34,"",IF(GU286="","",GU286+31))</f>
        <v/>
      </c>
      <c r="HB286" s="124">
        <f>IF(HA286="","",TODAY()-HA286)</f>
        <v/>
      </c>
      <c r="HC286" s="494" t="n"/>
      <c r="HD286" s="184" t="n"/>
      <c r="HE286" s="184">
        <f>IF(HA286="","SIN ESTADO",IF(HC286&lt;&gt;"","PAGA",IF(HB286&gt;0,"VENCIDA",IF(HB286&gt;=-5,"POR VENCER","AL DÍA"))))</f>
        <v/>
      </c>
      <c r="HF286" s="185" t="n"/>
      <c r="HG286" s="119">
        <f>IF(N($H286)&lt;35,"",IF(HA286="","",HA286+31))</f>
        <v/>
      </c>
      <c r="HH286" s="124">
        <f>IF(HG286="","",TODAY()-HG286)</f>
        <v/>
      </c>
      <c r="HI286" s="494" t="n"/>
      <c r="HJ286" s="184" t="n"/>
      <c r="HK286" s="184">
        <f>IF(HG286="","SIN ESTADO",IF(HI286&lt;&gt;"","PAGA",IF(HH286&gt;0,"VENCIDA",IF(HH286&gt;=-5,"POR VENCER","AL DÍA"))))</f>
        <v/>
      </c>
      <c r="HL286" s="168" t="n"/>
      <c r="HM286" s="119">
        <f>IF(N($H286)&lt;36,"",IF(HG286="","",HG286+31))</f>
        <v/>
      </c>
      <c r="HN286" s="124">
        <f>IF(HM286="","",TODAY()-HM286)</f>
        <v/>
      </c>
      <c r="HO286" s="494" t="n"/>
      <c r="HP286" s="184" t="n"/>
      <c r="HQ286" s="184">
        <f>IF(HM286="","SIN ESTADO",IF(HO286&lt;&gt;"","PAGA",IF(HN286&gt;0,"VENCIDA",IF(HN286&gt;=-5,"POR VENCER","AL DÍA"))))</f>
        <v/>
      </c>
      <c r="HR286" s="168" t="n"/>
      <c r="HS286" s="169">
        <f>N286+T286+Z286+AF286+AL286+AR286+AX286+BD286+BJ286+BP286+BV286+CB286+CH286+CN286+CT286+CZ286+DF286+DL286+DR286+DX286+ED286+EJ286+EP286+EV286+FB286+FH286+FN286+FT286+FZ286+GF286+GL286+GR286+GX286+HD286+HJ286+HP286</f>
        <v/>
      </c>
      <c r="HU286" s="170">
        <f>IFERROR(N($J286),0)</f>
        <v/>
      </c>
      <c r="HW286" s="170">
        <f>SUMPRODUCT((MOD(COLUMN($M286:$HR286)-COLUMN($M286),6)=0)*ISNUMBER($M286:$HR286)*($M286:$HR286&gt;=RESUMEN!$C$26)*($M286:$HR286&lt;=RESUMEN!$C$27)*IFERROR(N($N286:$HS286),0))</f>
        <v/>
      </c>
      <c r="HX286" s="170">
        <f>SUMPRODUCT((MOD(COLUMN($M286:$HR286)-COLUMN($M286),6)=0)*ISNUMBER($M286:$HR286)*($M286:$HR286&gt;=RESUMEN!$C$26)*($M286:$HR286&lt;=RESUMEN!$C$27))</f>
        <v/>
      </c>
    </row>
    <row r="287" ht="15.75" customHeight="1" s="506">
      <c r="B287" s="113">
        <f>VENTAS!A286</f>
        <v/>
      </c>
      <c r="C287" s="236">
        <f>VENTAS!B286</f>
        <v/>
      </c>
      <c r="D287" s="53">
        <f>VENTAS!C286</f>
        <v/>
      </c>
      <c r="E287" s="114">
        <f>VENTAS!D286</f>
        <v/>
      </c>
      <c r="F287" s="114">
        <f>VENTAS!J286</f>
        <v/>
      </c>
      <c r="G287" s="494">
        <f>VENTAS!F286</f>
        <v/>
      </c>
      <c r="H287" s="479">
        <f>VENTAS!K286</f>
        <v/>
      </c>
      <c r="I287" s="479">
        <f>VENTAS!M286</f>
        <v/>
      </c>
      <c r="J287" s="184">
        <f>VENTAS!L286</f>
        <v/>
      </c>
      <c r="K287" s="119">
        <f>IF(N($H287)&lt;1,"",$G287+31)</f>
        <v/>
      </c>
      <c r="L287" s="124">
        <f>IF(K287="","",TODAY()-K287)</f>
        <v/>
      </c>
      <c r="M287" s="469" t="n">
        <v>46042</v>
      </c>
      <c r="N287" s="374" t="n">
        <v>1000000</v>
      </c>
      <c r="O287" s="184">
        <f>IF(K287="","SIN ESTADO",IF(M287&lt;&gt;"","PAGA",IF(L287&gt;0,"VENCIDA",IF(L287&gt;=-5,"POR VENCER","AL DÍA"))))</f>
        <v/>
      </c>
      <c r="P287" s="185" t="inlineStr">
        <is>
          <t>TRANSFERENCIA</t>
        </is>
      </c>
      <c r="Q287" s="119">
        <f>IF(N($H287)&lt;2,"",IF(K287="","",K287+31))</f>
        <v/>
      </c>
      <c r="R287" s="124">
        <f>IF(Q287="","",TODAY()-Q287)</f>
        <v/>
      </c>
      <c r="S287" s="470" t="n">
        <v>46097</v>
      </c>
      <c r="T287" s="184" t="n">
        <v>1000000</v>
      </c>
      <c r="U287" s="184">
        <f>IF(Q287="","SIN ESTADO",IF(S287&lt;&gt;"","PAGA",IF(R287&gt;0,"VENCIDA",IF(R287&gt;=-5,"POR VENCER","AL DÍA"))))</f>
        <v/>
      </c>
      <c r="V287" s="185" t="inlineStr">
        <is>
          <t>TRANSFERENCIA</t>
        </is>
      </c>
      <c r="W287" s="119">
        <f>IF(N($H287)&lt;3,"",IF(Q287="","",Q287+31))</f>
        <v/>
      </c>
      <c r="X287" s="124">
        <f>IF(W287="","",TODAY()-W287)</f>
        <v/>
      </c>
      <c r="Y287" s="471" t="n">
        <v>46129</v>
      </c>
      <c r="Z287" s="184" t="n">
        <v>1000000</v>
      </c>
      <c r="AA287" s="184">
        <f>IF(W287="","SIN ESTADO",IF(Y287&lt;&gt;"","PAGA",IF(X287&gt;0,"VENCIDA",IF(X287&gt;=-5,"POR VENCER","AL DÍA"))))</f>
        <v/>
      </c>
      <c r="AB287" s="185" t="inlineStr">
        <is>
          <t>TRANSFERENCIA</t>
        </is>
      </c>
      <c r="AC287" s="119">
        <f>IF(N($H287)&lt;4,"",IF(W287="","",W287+31))</f>
        <v/>
      </c>
      <c r="AD287" s="124">
        <f>IF(AC287="","",TODAY()-AC287)</f>
        <v/>
      </c>
      <c r="AE287" s="494" t="n">
        <v>46162</v>
      </c>
      <c r="AF287" s="184" t="n">
        <v>3000000</v>
      </c>
      <c r="AG287" s="184">
        <f>IF(AC287="","SIN ESTADO",IF(AE287&lt;&gt;"","PAGA",IF(AD287&gt;0,"VENCIDA",IF(AD287&gt;=-5,"POR VENCER","AL DÍA"))))</f>
        <v/>
      </c>
      <c r="AH287" s="185" t="inlineStr">
        <is>
          <t>TRANSFERENCIA</t>
        </is>
      </c>
      <c r="AI287" s="119">
        <f>IF(N($H287)&lt;5,"",IF(AC287="","",AC287+31))</f>
        <v/>
      </c>
      <c r="AJ287" s="124">
        <f>IF(AI287="","",TODAY()-AI287)</f>
        <v/>
      </c>
      <c r="AK287" s="494" t="n">
        <v>46175</v>
      </c>
      <c r="AL287" s="184" t="n">
        <v>1000000</v>
      </c>
      <c r="AM287" s="184">
        <f>IF(AI287="","SIN ESTADO",IF(AK287&lt;&gt;"","PAGA",IF(AJ287&gt;0,"VENCIDA",IF(AJ287&gt;=-5,"POR VENCER","AL DÍA"))))</f>
        <v/>
      </c>
      <c r="AN287" s="185" t="inlineStr">
        <is>
          <t>TRANSFERENCIA</t>
        </is>
      </c>
      <c r="AO287" s="119">
        <f>IF(N($H287)&lt;6,"",IF(AI287="","",AI287+31))</f>
        <v/>
      </c>
      <c r="AP287" s="124">
        <f>IF(AO287="","",TODAY()-AO287)</f>
        <v/>
      </c>
      <c r="AQ287" s="270" t="n">
        <v>46204</v>
      </c>
      <c r="AR287" s="184" t="n">
        <v>1000000</v>
      </c>
      <c r="AS287" s="184">
        <f>IF(AO287="","SIN ESTADO",IF(AQ287&lt;&gt;"","PAGA",IF(AP287&gt;0,"VENCIDA",IF(AP287&gt;=-5,"POR VENCER","AL DÍA"))))</f>
        <v/>
      </c>
      <c r="AT287" s="185" t="inlineStr">
        <is>
          <t>TRANSFERENCIA</t>
        </is>
      </c>
      <c r="AU287" s="119">
        <f>IF(N($H287)&lt;7,"",IF(AO287="","",AO287+31))</f>
        <v/>
      </c>
      <c r="AV287" s="124">
        <f>IF(AU287="","",TODAY()-AU287)</f>
        <v/>
      </c>
      <c r="AW287" s="494" t="n">
        <v>46240</v>
      </c>
      <c r="AX287" s="184" t="n">
        <v>1000000</v>
      </c>
      <c r="AY287" s="184">
        <f>IF(AU287="","SIN ESTADO",IF(AW287&lt;&gt;"","PAGA",IF(AV287&gt;0,"VENCIDA",IF(AV287&gt;=-5,"POR VENCER","AL DÍA"))))</f>
        <v/>
      </c>
      <c r="AZ287" s="185" t="inlineStr">
        <is>
          <t>TRANSFERENCIA</t>
        </is>
      </c>
      <c r="BA287" s="119">
        <f>IF(N($H287)&lt;8,"",IF(AU287="","",AU287+31))</f>
        <v/>
      </c>
      <c r="BB287" s="124">
        <f>IF(BA287="","",TODAY()-BA287)</f>
        <v/>
      </c>
      <c r="BC287" s="494" t="n">
        <v>46270</v>
      </c>
      <c r="BD287" s="184" t="n">
        <v>1000000</v>
      </c>
      <c r="BE287" s="184">
        <f>IF(BA287="","SIN ESTADO",IF(BC287&lt;&gt;"","PAGA",IF(BB287&gt;0,"VENCIDA",IF(BB287&gt;=-5,"POR VENCER","AL DÍA"))))</f>
        <v/>
      </c>
      <c r="BF287" s="185" t="inlineStr">
        <is>
          <t>TRANSFERENCIA</t>
        </is>
      </c>
      <c r="BG287" s="119">
        <f>IF(N($H287)&lt;9,"",IF(BA287="","",BA287+31))</f>
        <v/>
      </c>
      <c r="BH287" s="124">
        <f>IF(BG287="","",TODAY()-BG287)</f>
        <v/>
      </c>
      <c r="BI287" s="494" t="n"/>
      <c r="BJ287" s="184" t="n"/>
      <c r="BK287" s="184">
        <f>IF(BG287="","SIN ESTADO",IF(BI287&lt;&gt;"","PAGA",IF(BH287&gt;0,"VENCIDA",IF(BH287&gt;=-5,"POR VENCER","AL DÍA"))))</f>
        <v/>
      </c>
      <c r="BL287" s="185" t="n"/>
      <c r="BM287" s="119">
        <f>IF(N($H287)&lt;10,"",IF(BG287="","",BG287+31))</f>
        <v/>
      </c>
      <c r="BN287" s="124">
        <f>IF(BM287="","",TODAY()-BM287)</f>
        <v/>
      </c>
      <c r="BO287" s="494" t="n"/>
      <c r="BP287" s="184" t="n"/>
      <c r="BQ287" s="184">
        <f>IF(BM287="","SIN ESTADO",IF(BO287&lt;&gt;"","PAGA",IF(BN287&gt;0,"VENCIDA",IF(BN287&gt;=-5,"POR VENCER","AL DÍA"))))</f>
        <v/>
      </c>
      <c r="BR287" s="185" t="n"/>
      <c r="BS287" s="119">
        <f>IF(N($H287)&lt;11,"",IF(BM287="","",BM287+31))</f>
        <v/>
      </c>
      <c r="BT287" s="124">
        <f>IF(BS287="","",TODAY()-BS287)</f>
        <v/>
      </c>
      <c r="BU287" s="494" t="n"/>
      <c r="BV287" s="184" t="n"/>
      <c r="BW287" s="184">
        <f>IF(BS287="","SIN ESTADO",IF(BU287&lt;&gt;"","PAGA",IF(BT287&gt;0,"VENCIDA",IF(BT287&gt;=-5,"POR VENCER","AL DÍA"))))</f>
        <v/>
      </c>
      <c r="BX287" s="185" t="n"/>
      <c r="BY287" s="119">
        <f>IF(N($H287)&lt;12,"",IF(BS287="","",BS287+31))</f>
        <v/>
      </c>
      <c r="BZ287" s="124">
        <f>IF(BY287="","",TODAY()-BY287)</f>
        <v/>
      </c>
      <c r="CA287" s="494" t="n"/>
      <c r="CB287" s="184" t="n"/>
      <c r="CC287" s="184">
        <f>IF(BY287="","SIN ESTADO",IF(CA287&lt;&gt;"","PAGA",IF(BZ287&gt;0,"VENCIDA",IF(BZ287&gt;=-5,"POR VENCER","AL DÍA"))))</f>
        <v/>
      </c>
      <c r="CD287" s="185" t="n"/>
      <c r="CE287" s="119">
        <f>IF(N($H287)&lt;13,"",IF(BY287="","",BY287+31))</f>
        <v/>
      </c>
      <c r="CF287" s="124">
        <f>IF(CE287="","",TODAY()-CE287)</f>
        <v/>
      </c>
      <c r="CG287" s="494" t="n"/>
      <c r="CH287" s="184" t="n"/>
      <c r="CI287" s="184">
        <f>IF(CE287="","SIN ESTADO",IF(CG287&lt;&gt;"","PAGA",IF(CF287&gt;0,"VENCIDA",IF(CF287&gt;=-5,"POR VENCER","AL DÍA"))))</f>
        <v/>
      </c>
      <c r="CJ287" s="185" t="n"/>
      <c r="CK287" s="119">
        <f>IF(N($H287)&lt;14,"",IF(CE287="","",CE287+31))</f>
        <v/>
      </c>
      <c r="CL287" s="124">
        <f>IF(CK287="","",TODAY()-CK287)</f>
        <v/>
      </c>
      <c r="CM287" s="494" t="n"/>
      <c r="CN287" s="184" t="n"/>
      <c r="CO287" s="184">
        <f>IF(CK287="","SIN ESTADO",IF(CM287&lt;&gt;"","PAGA",IF(CL287&gt;0,"VENCIDA",IF(CL287&gt;=-5,"POR VENCER","AL DÍA"))))</f>
        <v/>
      </c>
      <c r="CP287" s="185" t="n"/>
      <c r="CQ287" s="119">
        <f>IF(N($H287)&lt;15,"",IF(CK287="","",CK287+31))</f>
        <v/>
      </c>
      <c r="CR287" s="124">
        <f>IF(CQ287="","",TODAY()-CQ287)</f>
        <v/>
      </c>
      <c r="CS287" s="494" t="n"/>
      <c r="CT287" s="184" t="n"/>
      <c r="CU287" s="184">
        <f>IF(CQ287="","SIN ESTADO",IF(CS287&lt;&gt;"","PAGA",IF(CR287&gt;0,"VENCIDA",IF(CR287&gt;=-5,"POR VENCER","AL DÍA"))))</f>
        <v/>
      </c>
      <c r="CV287" s="185" t="n"/>
      <c r="CW287" s="119">
        <f>IF(N($H287)&lt;16,"",IF(CQ287="","",CQ287+31))</f>
        <v/>
      </c>
      <c r="CX287" s="124">
        <f>IF(CW287="","",TODAY()-CW287)</f>
        <v/>
      </c>
      <c r="CY287" s="494" t="n"/>
      <c r="CZ287" s="184" t="n"/>
      <c r="DA287" s="184">
        <f>IF(CW287="","SIN ESTADO",IF(CY287&lt;&gt;"","PAGA",IF(CX287&gt;0,"VENCIDA",IF(CX287&gt;=-5,"POR VENCER","AL DÍA"))))</f>
        <v/>
      </c>
      <c r="DB287" s="185" t="n"/>
      <c r="DC287" s="119">
        <f>IF(N($H287)&lt;17,"",IF(CW287="","",CW287+31))</f>
        <v/>
      </c>
      <c r="DD287" s="124">
        <f>IF(DC287="","",TODAY()-DC287)</f>
        <v/>
      </c>
      <c r="DE287" s="494" t="n"/>
      <c r="DF287" s="184" t="n"/>
      <c r="DG287" s="184">
        <f>IF(DC287="","SIN ESTADO",IF(DE287&lt;&gt;"","PAGA",IF(DD287&gt;0,"VENCIDA",IF(DD287&gt;=-5,"POR VENCER","AL DÍA"))))</f>
        <v/>
      </c>
      <c r="DH287" s="185" t="n"/>
      <c r="DI287" s="119">
        <f>IF(N($H287)&lt;18,"",IF(DC287="","",DC287+31))</f>
        <v/>
      </c>
      <c r="DJ287" s="124">
        <f>IF(DI287="","",TODAY()-DI287)</f>
        <v/>
      </c>
      <c r="DK287" s="494" t="n"/>
      <c r="DL287" s="184" t="n"/>
      <c r="DM287" s="184">
        <f>IF(DI287="","SIN ESTADO",IF(DK287&lt;&gt;"","PAGA",IF(DJ287&gt;0,"VENCIDA",IF(DJ287&gt;=-5,"POR VENCER","AL DÍA"))))</f>
        <v/>
      </c>
      <c r="DN287" s="185" t="n"/>
      <c r="DO287" s="119">
        <f>IF(N($H287)&lt;19,"",IF(DI287="","",DI287+31))</f>
        <v/>
      </c>
      <c r="DP287" s="124">
        <f>IF(DO287="","",TODAY()-DO287)</f>
        <v/>
      </c>
      <c r="DQ287" s="494" t="n"/>
      <c r="DR287" s="184" t="n"/>
      <c r="DS287" s="184">
        <f>IF(DO287="","SIN ESTADO",IF(DQ287&lt;&gt;"","PAGA",IF(DP287&gt;0,"VENCIDA",IF(DP287&gt;=-5,"POR VENCER","AL DÍA"))))</f>
        <v/>
      </c>
      <c r="DT287" s="185" t="n"/>
      <c r="DU287" s="119">
        <f>IF(N($H287)&lt;20,"",IF(DO287="","",DO287+31))</f>
        <v/>
      </c>
      <c r="DV287" s="124">
        <f>IF(DU287="","",TODAY()-DU287)</f>
        <v/>
      </c>
      <c r="DW287" s="494" t="n"/>
      <c r="DX287" s="184" t="n"/>
      <c r="DY287" s="184">
        <f>IF(DU287="","SIN ESTADO",IF(DW287&lt;&gt;"","PAGA",IF(DV287&gt;0,"VENCIDA",IF(DV287&gt;=-5,"POR VENCER","AL DÍA"))))</f>
        <v/>
      </c>
      <c r="DZ287" s="185" t="n"/>
      <c r="EA287" s="119">
        <f>IF(N($H287)&lt;21,"",IF(DU287="","",DU287+31))</f>
        <v/>
      </c>
      <c r="EB287" s="124">
        <f>IF(EA287="","",TODAY()-EA287)</f>
        <v/>
      </c>
      <c r="EC287" s="494" t="n"/>
      <c r="ED287" s="184" t="n"/>
      <c r="EE287" s="184">
        <f>IF(EA287="","SIN ESTADO",IF(EC287&lt;&gt;"","PAGA",IF(EB287&gt;0,"VENCIDA",IF(EB287&gt;=-5,"POR VENCER","AL DÍA"))))</f>
        <v/>
      </c>
      <c r="EF287" s="185" t="n"/>
      <c r="EG287" s="119">
        <f>IF(N($H287)&lt;22,"",IF(EA287="","",EA287+31))</f>
        <v/>
      </c>
      <c r="EH287" s="124">
        <f>IF(EG287="","",TODAY()-EG287)</f>
        <v/>
      </c>
      <c r="EI287" s="494" t="n"/>
      <c r="EJ287" s="184" t="n"/>
      <c r="EK287" s="184">
        <f>IF(EG287="","SIN ESTADO",IF(EI287&lt;&gt;"","PAGA",IF(EH287&gt;0,"VENCIDA",IF(EH287&gt;=-5,"POR VENCER","AL DÍA"))))</f>
        <v/>
      </c>
      <c r="EL287" s="185" t="n"/>
      <c r="EM287" s="119">
        <f>IF(N($H287)&lt;23,"",IF(EG287="","",EG287+31))</f>
        <v/>
      </c>
      <c r="EN287" s="124">
        <f>IF(EM287="","",TODAY()-EM287)</f>
        <v/>
      </c>
      <c r="EO287" s="494" t="n"/>
      <c r="EP287" s="184" t="n"/>
      <c r="EQ287" s="184">
        <f>IF(EM287="","SIN ESTADO",IF(EO287&lt;&gt;"","PAGA",IF(EN287&gt;0,"VENCIDA",IF(EN287&gt;=-5,"POR VENCER","AL DÍA"))))</f>
        <v/>
      </c>
      <c r="ER287" s="185" t="n"/>
      <c r="ES287" s="119">
        <f>IF(N($H287)&lt;24,"",IF(EM287="","",EM287+31))</f>
        <v/>
      </c>
      <c r="ET287" s="124">
        <f>IF(ES287="","",TODAY()-ES287)</f>
        <v/>
      </c>
      <c r="EU287" s="494" t="n"/>
      <c r="EV287" s="184" t="n"/>
      <c r="EW287" s="184">
        <f>IF(ES287="","SIN ESTADO",IF(EU287&lt;&gt;"","PAGA",IF(ET287&gt;0,"VENCIDA",IF(ET287&gt;=-5,"POR VENCER","AL DÍA"))))</f>
        <v/>
      </c>
      <c r="EX287" s="185" t="n"/>
      <c r="EY287" s="119">
        <f>IF(N($H287)&lt;25,"",IF(ES287="","",ES287+31))</f>
        <v/>
      </c>
      <c r="EZ287" s="124">
        <f>IF(EY287="","",TODAY()-EY287)</f>
        <v/>
      </c>
      <c r="FA287" s="494" t="n"/>
      <c r="FB287" s="184" t="n"/>
      <c r="FC287" s="184">
        <f>IF(EY287="","SIN ESTADO",IF(FA287&lt;&gt;"","PAGA",IF(EZ287&gt;0,"VENCIDA",IF(EZ287&gt;=-5,"POR VENCER","AL DÍA"))))</f>
        <v/>
      </c>
      <c r="FD287" s="185" t="n"/>
      <c r="FE287" s="119">
        <f>IF(N($H287)&lt;26,"",IF(EY287="","",EY287+31))</f>
        <v/>
      </c>
      <c r="FF287" s="124">
        <f>IF(FE287="","",TODAY()-FE287)</f>
        <v/>
      </c>
      <c r="FG287" s="494" t="n"/>
      <c r="FH287" s="184" t="n"/>
      <c r="FI287" s="184">
        <f>IF(FE287="","SIN ESTADO",IF(FG287&lt;&gt;"","PAGA",IF(FF287&gt;0,"VENCIDA",IF(FF287&gt;=-5,"POR VENCER","AL DÍA"))))</f>
        <v/>
      </c>
      <c r="FJ287" s="185" t="n"/>
      <c r="FK287" s="119">
        <f>IF(N($H287)&lt;27,"",IF(FE287="","",FE287+31))</f>
        <v/>
      </c>
      <c r="FL287" s="124">
        <f>IF(FK287="","",TODAY()-FK287)</f>
        <v/>
      </c>
      <c r="FM287" s="494" t="n"/>
      <c r="FN287" s="184" t="n"/>
      <c r="FO287" s="184">
        <f>IF(FK287="","SIN ESTADO",IF(FM287&lt;&gt;"","PAGA",IF(FL287&gt;0,"VENCIDA",IF(FL287&gt;=-5,"POR VENCER","AL DÍA"))))</f>
        <v/>
      </c>
      <c r="FP287" s="185" t="n"/>
      <c r="FQ287" s="119">
        <f>IF(N($H287)&lt;28,"",IF(FK287="","",FK287+31))</f>
        <v/>
      </c>
      <c r="FR287" s="124">
        <f>IF(FQ287="","",TODAY()-FQ287)</f>
        <v/>
      </c>
      <c r="FS287" s="494" t="n"/>
      <c r="FT287" s="184" t="n"/>
      <c r="FU287" s="184">
        <f>IF(FQ287="","SIN ESTADO",IF(FS287&lt;&gt;"","PAGA",IF(FR287&gt;0,"VENCIDA",IF(FR287&gt;=-5,"POR VENCER","AL DÍA"))))</f>
        <v/>
      </c>
      <c r="FV287" s="185" t="n"/>
      <c r="FW287" s="119">
        <f>IF(N($H287)&lt;29,"",IF(FQ287="","",FQ287+31))</f>
        <v/>
      </c>
      <c r="FX287" s="124">
        <f>IF(FW287="","",TODAY()-FW287)</f>
        <v/>
      </c>
      <c r="FY287" s="494" t="n"/>
      <c r="FZ287" s="184" t="n"/>
      <c r="GA287" s="184">
        <f>IF(FW287="","SIN ESTADO",IF(FY287&lt;&gt;"","PAGA",IF(FX287&gt;0,"VENCIDA",IF(FX287&gt;=-5,"POR VENCER","AL DÍA"))))</f>
        <v/>
      </c>
      <c r="GB287" s="185" t="n"/>
      <c r="GC287" s="119">
        <f>IF(N($H287)&lt;30,"",IF(FW287="","",FW287+31))</f>
        <v/>
      </c>
      <c r="GD287" s="124">
        <f>IF(GC287="","",TODAY()-GC287)</f>
        <v/>
      </c>
      <c r="GE287" s="494" t="n"/>
      <c r="GF287" s="184" t="n"/>
      <c r="GG287" s="184">
        <f>IF(GC287="","SIN ESTADO",IF(GE287&lt;&gt;"","PAGA",IF(GD287&gt;0,"VENCIDA",IF(GD287&gt;=-5,"POR VENCER","AL DÍA"))))</f>
        <v/>
      </c>
      <c r="GH287" s="185" t="n"/>
      <c r="GI287" s="119">
        <f>IF(N($H287)&lt;31,"",IF(GC287="","",GC287+31))</f>
        <v/>
      </c>
      <c r="GJ287" s="124">
        <f>IF(GI287="","",TODAY()-GI287)</f>
        <v/>
      </c>
      <c r="GK287" s="494" t="n"/>
      <c r="GL287" s="184" t="n"/>
      <c r="GM287" s="184">
        <f>IF(GI287="","SIN ESTADO",IF(GK287&lt;&gt;"","PAGA",IF(GJ287&gt;0,"VENCIDA",IF(GJ287&gt;=-5,"POR VENCER","AL DÍA"))))</f>
        <v/>
      </c>
      <c r="GN287" s="185" t="n"/>
      <c r="GO287" s="119">
        <f>IF(N($H287)&lt;32,"",IF(GI287="","",GI287+31))</f>
        <v/>
      </c>
      <c r="GP287" s="124">
        <f>IF(GO287="","",TODAY()-GO287)</f>
        <v/>
      </c>
      <c r="GQ287" s="494" t="n"/>
      <c r="GR287" s="184" t="n"/>
      <c r="GS287" s="184">
        <f>IF(GO287="","SIN ESTADO",IF(GQ287&lt;&gt;"","PAGA",IF(GP287&gt;0,"VENCIDA",IF(GP287&gt;=-5,"POR VENCER","AL DÍA"))))</f>
        <v/>
      </c>
      <c r="GT287" s="185" t="n"/>
      <c r="GU287" s="119">
        <f>IF(N($H287)&lt;33,"",IF(GO287="","",GO287+31))</f>
        <v/>
      </c>
      <c r="GV287" s="124">
        <f>IF(GU287="","",TODAY()-GU287)</f>
        <v/>
      </c>
      <c r="GW287" s="494" t="n"/>
      <c r="GX287" s="184" t="n"/>
      <c r="GY287" s="184">
        <f>IF(GU287="","SIN ESTADO",IF(GW287&lt;&gt;"","PAGA",IF(GV287&gt;0,"VENCIDA",IF(GV287&gt;=-5,"POR VENCER","AL DÍA"))))</f>
        <v/>
      </c>
      <c r="GZ287" s="185" t="n"/>
      <c r="HA287" s="119">
        <f>IF(N($H287)&lt;34,"",IF(GU287="","",GU287+31))</f>
        <v/>
      </c>
      <c r="HB287" s="124">
        <f>IF(HA287="","",TODAY()-HA287)</f>
        <v/>
      </c>
      <c r="HC287" s="494" t="n"/>
      <c r="HD287" s="184" t="n"/>
      <c r="HE287" s="184">
        <f>IF(HA287="","SIN ESTADO",IF(HC287&lt;&gt;"","PAGA",IF(HB287&gt;0,"VENCIDA",IF(HB287&gt;=-5,"POR VENCER","AL DÍA"))))</f>
        <v/>
      </c>
      <c r="HF287" s="185" t="n"/>
      <c r="HG287" s="119">
        <f>IF(N($H287)&lt;35,"",IF(HA287="","",HA287+31))</f>
        <v/>
      </c>
      <c r="HH287" s="124">
        <f>IF(HG287="","",TODAY()-HG287)</f>
        <v/>
      </c>
      <c r="HI287" s="494" t="n"/>
      <c r="HJ287" s="184" t="n"/>
      <c r="HK287" s="184">
        <f>IF(HG287="","SIN ESTADO",IF(HI287&lt;&gt;"","PAGA",IF(HH287&gt;0,"VENCIDA",IF(HH287&gt;=-5,"POR VENCER","AL DÍA"))))</f>
        <v/>
      </c>
      <c r="HL287" s="168" t="n"/>
      <c r="HM287" s="119">
        <f>IF(N($H287)&lt;36,"",IF(HG287="","",HG287+31))</f>
        <v/>
      </c>
      <c r="HN287" s="124">
        <f>IF(HM287="","",TODAY()-HM287)</f>
        <v/>
      </c>
      <c r="HO287" s="494" t="n"/>
      <c r="HP287" s="184" t="n"/>
      <c r="HQ287" s="184">
        <f>IF(HM287="","SIN ESTADO",IF(HO287&lt;&gt;"","PAGA",IF(HN287&gt;0,"VENCIDA",IF(HN287&gt;=-5,"POR VENCER","AL DÍA"))))</f>
        <v/>
      </c>
      <c r="HR287" s="168" t="n"/>
      <c r="HS287" s="169">
        <f>N287+T287+Z287+AF287+AL287+AR287+AX287+BD287+BJ287+BP287+BV287+CB287+CH287+CN287+CT287+CZ287+DF287+DL287+DR287+DX287+ED287+EJ287+EP287+EV287+FB287+FH287+FN287+FT287+FZ287+GF287+GL287+GR287+GX287+HD287+HJ287+HP287</f>
        <v/>
      </c>
      <c r="HU287" s="170">
        <f>IFERROR(N($J287),0)</f>
        <v/>
      </c>
      <c r="HW287" s="170">
        <f>SUMPRODUCT((MOD(COLUMN($M287:$HR287)-COLUMN($M287),6)=0)*ISNUMBER($M287:$HR287)*($M287:$HR287&gt;=RESUMEN!$C$26)*($M287:$HR287&lt;=RESUMEN!$C$27)*IFERROR(N($N287:$HS287),0))</f>
        <v/>
      </c>
      <c r="HX287" s="170">
        <f>SUMPRODUCT((MOD(COLUMN($M287:$HR287)-COLUMN($M287),6)=0)*ISNUMBER($M287:$HR287)*($M287:$HR287&gt;=RESUMEN!$C$26)*($M287:$HR287&lt;=RESUMEN!$C$27))</f>
        <v/>
      </c>
    </row>
    <row r="288" ht="15.75" customHeight="1" s="506">
      <c r="B288" s="113">
        <f>VENTAS!A287</f>
        <v/>
      </c>
      <c r="C288" s="236">
        <f>VENTAS!B287</f>
        <v/>
      </c>
      <c r="D288" s="53">
        <f>VENTAS!C287</f>
        <v/>
      </c>
      <c r="E288" s="114">
        <f>VENTAS!D287</f>
        <v/>
      </c>
      <c r="F288" s="114">
        <f>VENTAS!J287</f>
        <v/>
      </c>
      <c r="G288" s="494">
        <f>VENTAS!F287</f>
        <v/>
      </c>
      <c r="H288" s="479">
        <f>VENTAS!K287</f>
        <v/>
      </c>
      <c r="I288" s="479">
        <f>VENTAS!M287</f>
        <v/>
      </c>
      <c r="J288" s="184">
        <f>VENTAS!L287</f>
        <v/>
      </c>
      <c r="K288" s="119">
        <f>IF(N($H288)&lt;1,"",$G288+31)</f>
        <v/>
      </c>
      <c r="L288" s="124">
        <f>IF(K288="","",TODAY()-K288)</f>
        <v/>
      </c>
      <c r="M288" s="494" t="n">
        <v>46119</v>
      </c>
      <c r="N288" s="374" t="n">
        <v>2000000</v>
      </c>
      <c r="O288" s="184">
        <f>IF(K288="","SIN ESTADO",IF(M288&lt;&gt;"","PAGA",IF(L288&gt;0,"VENCIDA",IF(L288&gt;=-5,"POR VENCER","AL DÍA"))))</f>
        <v/>
      </c>
      <c r="P288" s="185" t="inlineStr">
        <is>
          <t>TRANSFERENCIA</t>
        </is>
      </c>
      <c r="Q288" s="119">
        <f>IF(N($H288)&lt;2,"",IF(K288="","",K288+31))</f>
        <v/>
      </c>
      <c r="R288" s="124">
        <f>IF(Q288="","",TODAY()-Q288)</f>
        <v/>
      </c>
      <c r="S288" s="494" t="n">
        <v>46147</v>
      </c>
      <c r="T288" s="184" t="n">
        <v>2000000</v>
      </c>
      <c r="U288" s="184">
        <f>IF(Q288="","SIN ESTADO",IF(S288&lt;&gt;"","PAGA",IF(R288&gt;0,"VENCIDA",IF(R288&gt;=-5,"POR VENCER","AL DÍA"))))</f>
        <v/>
      </c>
      <c r="V288" s="185" t="inlineStr">
        <is>
          <t>TRANSFERENCIA</t>
        </is>
      </c>
      <c r="W288" s="119">
        <f>IF(N($H288)&lt;3,"",IF(Q288="","",Q288+31))</f>
        <v/>
      </c>
      <c r="X288" s="124">
        <f>IF(W288="","",TODAY()-W288)</f>
        <v/>
      </c>
      <c r="Y288" s="494" t="n">
        <v>46185</v>
      </c>
      <c r="Z288" s="184" t="n">
        <v>2000000</v>
      </c>
      <c r="AA288" s="184">
        <f>IF(W288="","SIN ESTADO",IF(Y288&lt;&gt;"","PAGA",IF(X288&gt;0,"VENCIDA",IF(X288&gt;=-5,"POR VENCER","AL DÍA"))))</f>
        <v/>
      </c>
      <c r="AB288" s="185" t="inlineStr">
        <is>
          <t>TRANSFERENCIA</t>
        </is>
      </c>
      <c r="AC288" s="119">
        <f>IF(N($H288)&lt;4,"",IF(W288="","",W288+31))</f>
        <v/>
      </c>
      <c r="AD288" s="124">
        <f>IF(AC288="","",TODAY()-AC288)</f>
        <v/>
      </c>
      <c r="AE288" s="494" t="n">
        <v>46215</v>
      </c>
      <c r="AF288" s="184" t="n">
        <v>2000000</v>
      </c>
      <c r="AG288" s="184">
        <f>IF(AC288="","SIN ESTADO",IF(AE288&lt;&gt;"","PAGA",IF(AD288&gt;0,"VENCIDA",IF(AD288&gt;=-5,"POR VENCER","AL DÍA"))))</f>
        <v/>
      </c>
      <c r="AH288" s="185" t="inlineStr">
        <is>
          <t>TRANSFERENCIA</t>
        </is>
      </c>
      <c r="AI288" s="119">
        <f>IF(N($H288)&lt;5,"",IF(AC288="","",AC288+31))</f>
        <v/>
      </c>
      <c r="AJ288" s="124">
        <f>IF(AI288="","",TODAY()-AI288)</f>
        <v/>
      </c>
      <c r="AK288" s="494" t="n">
        <v>46247</v>
      </c>
      <c r="AL288" s="184" t="n">
        <v>2000000</v>
      </c>
      <c r="AM288" s="184">
        <f>IF(AI288="","SIN ESTADO",IF(AK288&lt;&gt;"","PAGA",IF(AJ288&gt;0,"VENCIDA",IF(AJ288&gt;=-5,"POR VENCER","AL DÍA"))))</f>
        <v/>
      </c>
      <c r="AN288" s="185" t="inlineStr">
        <is>
          <t>TRANSFERENCIA</t>
        </is>
      </c>
      <c r="AO288" s="119">
        <f>IF(N($H288)&lt;6,"",IF(AI288="","",AI288+31))</f>
        <v/>
      </c>
      <c r="AP288" s="124">
        <f>IF(AO288="","",TODAY()-AO288)</f>
        <v/>
      </c>
      <c r="AQ288" s="270" t="n">
        <v>46280</v>
      </c>
      <c r="AR288" s="184" t="n">
        <v>2000000</v>
      </c>
      <c r="AS288" s="184">
        <f>IF(AO288="","SIN ESTADO",IF(AQ288&lt;&gt;"","PAGA",IF(AP288&gt;0,"VENCIDA",IF(AP288&gt;=-5,"POR VENCER","AL DÍA"))))</f>
        <v/>
      </c>
      <c r="AT288" s="185" t="inlineStr">
        <is>
          <t>TRANSFERENCIA</t>
        </is>
      </c>
      <c r="AU288" s="119">
        <f>IF(N($H288)&lt;7,"",IF(AO288="","",AO288+31))</f>
        <v/>
      </c>
      <c r="AV288" s="124">
        <f>IF(AU288="","",TODAY()-AU288)</f>
        <v/>
      </c>
      <c r="AW288" s="494" t="n"/>
      <c r="AX288" s="184" t="n"/>
      <c r="AY288" s="184">
        <f>IF(AU288="","SIN ESTADO",IF(AW288&lt;&gt;"","PAGA",IF(AV288&gt;0,"VENCIDA",IF(AV288&gt;=-5,"POR VENCER","AL DÍA"))))</f>
        <v/>
      </c>
      <c r="AZ288" s="185" t="n"/>
      <c r="BA288" s="119">
        <f>IF(N($H288)&lt;8,"",IF(AU288="","",AU288+31))</f>
        <v/>
      </c>
      <c r="BB288" s="124">
        <f>IF(BA288="","",TODAY()-BA288)</f>
        <v/>
      </c>
      <c r="BC288" s="494" t="n"/>
      <c r="BD288" s="184" t="n"/>
      <c r="BE288" s="184">
        <f>IF(BA288="","SIN ESTADO",IF(BC288&lt;&gt;"","PAGA",IF(BB288&gt;0,"VENCIDA",IF(BB288&gt;=-5,"POR VENCER","AL DÍA"))))</f>
        <v/>
      </c>
      <c r="BF288" s="185" t="n"/>
      <c r="BG288" s="119">
        <f>IF(N($H288)&lt;9,"",IF(BA288="","",BA288+31))</f>
        <v/>
      </c>
      <c r="BH288" s="124">
        <f>IF(BG288="","",TODAY()-BG288)</f>
        <v/>
      </c>
      <c r="BI288" s="494" t="n"/>
      <c r="BJ288" s="184" t="n"/>
      <c r="BK288" s="184">
        <f>IF(BG288="","SIN ESTADO",IF(BI288&lt;&gt;"","PAGA",IF(BH288&gt;0,"VENCIDA",IF(BH288&gt;=-5,"POR VENCER","AL DÍA"))))</f>
        <v/>
      </c>
      <c r="BL288" s="185" t="n"/>
      <c r="BM288" s="119">
        <f>IF(N($H288)&lt;10,"",IF(BG288="","",BG288+31))</f>
        <v/>
      </c>
      <c r="BN288" s="124">
        <f>IF(BM288="","",TODAY()-BM288)</f>
        <v/>
      </c>
      <c r="BO288" s="494" t="n"/>
      <c r="BP288" s="184" t="n"/>
      <c r="BQ288" s="184">
        <f>IF(BM288="","SIN ESTADO",IF(BO288&lt;&gt;"","PAGA",IF(BN288&gt;0,"VENCIDA",IF(BN288&gt;=-5,"POR VENCER","AL DÍA"))))</f>
        <v/>
      </c>
      <c r="BR288" s="185" t="n"/>
      <c r="BS288" s="119">
        <f>IF(N($H288)&lt;11,"",IF(BM288="","",BM288+31))</f>
        <v/>
      </c>
      <c r="BT288" s="124">
        <f>IF(BS288="","",TODAY()-BS288)</f>
        <v/>
      </c>
      <c r="BU288" s="494" t="n"/>
      <c r="BV288" s="184" t="n"/>
      <c r="BW288" s="184">
        <f>IF(BS288="","SIN ESTADO",IF(BU288&lt;&gt;"","PAGA",IF(BT288&gt;0,"VENCIDA",IF(BT288&gt;=-5,"POR VENCER","AL DÍA"))))</f>
        <v/>
      </c>
      <c r="BX288" s="185" t="n"/>
      <c r="BY288" s="119">
        <f>IF(N($H288)&lt;12,"",IF(BS288="","",BS288+31))</f>
        <v/>
      </c>
      <c r="BZ288" s="124">
        <f>IF(BY288="","",TODAY()-BY288)</f>
        <v/>
      </c>
      <c r="CA288" s="494" t="n"/>
      <c r="CB288" s="184" t="n"/>
      <c r="CC288" s="184">
        <f>IF(BY288="","SIN ESTADO",IF(CA288&lt;&gt;"","PAGA",IF(BZ288&gt;0,"VENCIDA",IF(BZ288&gt;=-5,"POR VENCER","AL DÍA"))))</f>
        <v/>
      </c>
      <c r="CD288" s="185" t="n"/>
      <c r="CE288" s="119">
        <f>IF(N($H288)&lt;13,"",IF(BY288="","",BY288+31))</f>
        <v/>
      </c>
      <c r="CF288" s="124">
        <f>IF(CE288="","",TODAY()-CE288)</f>
        <v/>
      </c>
      <c r="CG288" s="494" t="n"/>
      <c r="CH288" s="184" t="n"/>
      <c r="CI288" s="184">
        <f>IF(CE288="","SIN ESTADO",IF(CG288&lt;&gt;"","PAGA",IF(CF288&gt;0,"VENCIDA",IF(CF288&gt;=-5,"POR VENCER","AL DÍA"))))</f>
        <v/>
      </c>
      <c r="CJ288" s="185" t="n"/>
      <c r="CK288" s="119">
        <f>IF(N($H288)&lt;14,"",IF(CE288="","",CE288+31))</f>
        <v/>
      </c>
      <c r="CL288" s="124">
        <f>IF(CK288="","",TODAY()-CK288)</f>
        <v/>
      </c>
      <c r="CM288" s="494" t="n"/>
      <c r="CN288" s="184" t="n"/>
      <c r="CO288" s="184">
        <f>IF(CK288="","SIN ESTADO",IF(CM288&lt;&gt;"","PAGA",IF(CL288&gt;0,"VENCIDA",IF(CL288&gt;=-5,"POR VENCER","AL DÍA"))))</f>
        <v/>
      </c>
      <c r="CP288" s="185" t="n"/>
      <c r="CQ288" s="119">
        <f>IF(N($H288)&lt;15,"",IF(CK288="","",CK288+31))</f>
        <v/>
      </c>
      <c r="CR288" s="124">
        <f>IF(CQ288="","",TODAY()-CQ288)</f>
        <v/>
      </c>
      <c r="CS288" s="494" t="n"/>
      <c r="CT288" s="184" t="n"/>
      <c r="CU288" s="184">
        <f>IF(CQ288="","SIN ESTADO",IF(CS288&lt;&gt;"","PAGA",IF(CR288&gt;0,"VENCIDA",IF(CR288&gt;=-5,"POR VENCER","AL DÍA"))))</f>
        <v/>
      </c>
      <c r="CV288" s="185" t="n"/>
      <c r="CW288" s="119">
        <f>IF(N($H288)&lt;16,"",IF(CQ288="","",CQ288+31))</f>
        <v/>
      </c>
      <c r="CX288" s="124">
        <f>IF(CW288="","",TODAY()-CW288)</f>
        <v/>
      </c>
      <c r="CY288" s="494" t="n"/>
      <c r="CZ288" s="184" t="n"/>
      <c r="DA288" s="184">
        <f>IF(CW288="","SIN ESTADO",IF(CY288&lt;&gt;"","PAGA",IF(CX288&gt;0,"VENCIDA",IF(CX288&gt;=-5,"POR VENCER","AL DÍA"))))</f>
        <v/>
      </c>
      <c r="DB288" s="185" t="n"/>
      <c r="DC288" s="119">
        <f>IF(N($H288)&lt;17,"",IF(CW288="","",CW288+31))</f>
        <v/>
      </c>
      <c r="DD288" s="124">
        <f>IF(DC288="","",TODAY()-DC288)</f>
        <v/>
      </c>
      <c r="DE288" s="494" t="n"/>
      <c r="DF288" s="184" t="n"/>
      <c r="DG288" s="184">
        <f>IF(DC288="","SIN ESTADO",IF(DE288&lt;&gt;"","PAGA",IF(DD288&gt;0,"VENCIDA",IF(DD288&gt;=-5,"POR VENCER","AL DÍA"))))</f>
        <v/>
      </c>
      <c r="DH288" s="185" t="n"/>
      <c r="DI288" s="119">
        <f>IF(N($H288)&lt;18,"",IF(DC288="","",DC288+31))</f>
        <v/>
      </c>
      <c r="DJ288" s="124">
        <f>IF(DI288="","",TODAY()-DI288)</f>
        <v/>
      </c>
      <c r="DK288" s="494" t="n"/>
      <c r="DL288" s="184" t="n"/>
      <c r="DM288" s="184">
        <f>IF(DI288="","SIN ESTADO",IF(DK288&lt;&gt;"","PAGA",IF(DJ288&gt;0,"VENCIDA",IF(DJ288&gt;=-5,"POR VENCER","AL DÍA"))))</f>
        <v/>
      </c>
      <c r="DN288" s="185" t="n"/>
      <c r="DO288" s="119">
        <f>IF(N($H288)&lt;19,"",IF(DI288="","",DI288+31))</f>
        <v/>
      </c>
      <c r="DP288" s="124">
        <f>IF(DO288="","",TODAY()-DO288)</f>
        <v/>
      </c>
      <c r="DQ288" s="494" t="n"/>
      <c r="DR288" s="184" t="n"/>
      <c r="DS288" s="184">
        <f>IF(DO288="","SIN ESTADO",IF(DQ288&lt;&gt;"","PAGA",IF(DP288&gt;0,"VENCIDA",IF(DP288&gt;=-5,"POR VENCER","AL DÍA"))))</f>
        <v/>
      </c>
      <c r="DT288" s="185" t="n"/>
      <c r="DU288" s="119">
        <f>IF(N($H288)&lt;20,"",IF(DO288="","",DO288+31))</f>
        <v/>
      </c>
      <c r="DV288" s="124">
        <f>IF(DU288="","",TODAY()-DU288)</f>
        <v/>
      </c>
      <c r="DW288" s="494" t="n"/>
      <c r="DX288" s="184" t="n"/>
      <c r="DY288" s="184">
        <f>IF(DU288="","SIN ESTADO",IF(DW288&lt;&gt;"","PAGA",IF(DV288&gt;0,"VENCIDA",IF(DV288&gt;=-5,"POR VENCER","AL DÍA"))))</f>
        <v/>
      </c>
      <c r="DZ288" s="185" t="n"/>
      <c r="EA288" s="119">
        <f>IF(N($H288)&lt;21,"",IF(DU288="","",DU288+31))</f>
        <v/>
      </c>
      <c r="EB288" s="124">
        <f>IF(EA288="","",TODAY()-EA288)</f>
        <v/>
      </c>
      <c r="EC288" s="494" t="n"/>
      <c r="ED288" s="184" t="n"/>
      <c r="EE288" s="184">
        <f>IF(EA288="","SIN ESTADO",IF(EC288&lt;&gt;"","PAGA",IF(EB288&gt;0,"VENCIDA",IF(EB288&gt;=-5,"POR VENCER","AL DÍA"))))</f>
        <v/>
      </c>
      <c r="EF288" s="185" t="n"/>
      <c r="EG288" s="119">
        <f>IF(N($H288)&lt;22,"",IF(EA288="","",EA288+31))</f>
        <v/>
      </c>
      <c r="EH288" s="124">
        <f>IF(EG288="","",TODAY()-EG288)</f>
        <v/>
      </c>
      <c r="EI288" s="494" t="n"/>
      <c r="EJ288" s="184" t="n"/>
      <c r="EK288" s="184">
        <f>IF(EG288="","SIN ESTADO",IF(EI288&lt;&gt;"","PAGA",IF(EH288&gt;0,"VENCIDA",IF(EH288&gt;=-5,"POR VENCER","AL DÍA"))))</f>
        <v/>
      </c>
      <c r="EL288" s="185" t="n"/>
      <c r="EM288" s="119">
        <f>IF(N($H288)&lt;23,"",IF(EG288="","",EG288+31))</f>
        <v/>
      </c>
      <c r="EN288" s="124">
        <f>IF(EM288="","",TODAY()-EM288)</f>
        <v/>
      </c>
      <c r="EO288" s="494" t="n"/>
      <c r="EP288" s="184" t="n"/>
      <c r="EQ288" s="184">
        <f>IF(EM288="","SIN ESTADO",IF(EO288&lt;&gt;"","PAGA",IF(EN288&gt;0,"VENCIDA",IF(EN288&gt;=-5,"POR VENCER","AL DÍA"))))</f>
        <v/>
      </c>
      <c r="ER288" s="185" t="n"/>
      <c r="ES288" s="119">
        <f>IF(N($H288)&lt;24,"",IF(EM288="","",EM288+31))</f>
        <v/>
      </c>
      <c r="ET288" s="124">
        <f>IF(ES288="","",TODAY()-ES288)</f>
        <v/>
      </c>
      <c r="EU288" s="494" t="n"/>
      <c r="EV288" s="184" t="n"/>
      <c r="EW288" s="184">
        <f>IF(ES288="","SIN ESTADO",IF(EU288&lt;&gt;"","PAGA",IF(ET288&gt;0,"VENCIDA",IF(ET288&gt;=-5,"POR VENCER","AL DÍA"))))</f>
        <v/>
      </c>
      <c r="EX288" s="185" t="n"/>
      <c r="EY288" s="119">
        <f>IF(N($H288)&lt;25,"",IF(ES288="","",ES288+31))</f>
        <v/>
      </c>
      <c r="EZ288" s="124">
        <f>IF(EY288="","",TODAY()-EY288)</f>
        <v/>
      </c>
      <c r="FA288" s="494" t="n"/>
      <c r="FB288" s="184" t="n"/>
      <c r="FC288" s="184">
        <f>IF(EY288="","SIN ESTADO",IF(FA288&lt;&gt;"","PAGA",IF(EZ288&gt;0,"VENCIDA",IF(EZ288&gt;=-5,"POR VENCER","AL DÍA"))))</f>
        <v/>
      </c>
      <c r="FD288" s="185" t="n"/>
      <c r="FE288" s="119">
        <f>IF(N($H288)&lt;26,"",IF(EY288="","",EY288+31))</f>
        <v/>
      </c>
      <c r="FF288" s="124">
        <f>IF(FE288="","",TODAY()-FE288)</f>
        <v/>
      </c>
      <c r="FG288" s="494" t="n"/>
      <c r="FH288" s="184" t="n"/>
      <c r="FI288" s="184">
        <f>IF(FE288="","SIN ESTADO",IF(FG288&lt;&gt;"","PAGA",IF(FF288&gt;0,"VENCIDA",IF(FF288&gt;=-5,"POR VENCER","AL DÍA"))))</f>
        <v/>
      </c>
      <c r="FJ288" s="185" t="n"/>
      <c r="FK288" s="119">
        <f>IF(N($H288)&lt;27,"",IF(FE288="","",FE288+31))</f>
        <v/>
      </c>
      <c r="FL288" s="124">
        <f>IF(FK288="","",TODAY()-FK288)</f>
        <v/>
      </c>
      <c r="FM288" s="494" t="n"/>
      <c r="FN288" s="184" t="n"/>
      <c r="FO288" s="184">
        <f>IF(FK288="","SIN ESTADO",IF(FM288&lt;&gt;"","PAGA",IF(FL288&gt;0,"VENCIDA",IF(FL288&gt;=-5,"POR VENCER","AL DÍA"))))</f>
        <v/>
      </c>
      <c r="FP288" s="185" t="n"/>
      <c r="FQ288" s="119">
        <f>IF(N($H288)&lt;28,"",IF(FK288="","",FK288+31))</f>
        <v/>
      </c>
      <c r="FR288" s="124">
        <f>IF(FQ288="","",TODAY()-FQ288)</f>
        <v/>
      </c>
      <c r="FS288" s="494" t="n"/>
      <c r="FT288" s="184" t="n"/>
      <c r="FU288" s="184">
        <f>IF(FQ288="","SIN ESTADO",IF(FS288&lt;&gt;"","PAGA",IF(FR288&gt;0,"VENCIDA",IF(FR288&gt;=-5,"POR VENCER","AL DÍA"))))</f>
        <v/>
      </c>
      <c r="FV288" s="185" t="n"/>
      <c r="FW288" s="119">
        <f>IF(N($H288)&lt;29,"",IF(FQ288="","",FQ288+31))</f>
        <v/>
      </c>
      <c r="FX288" s="124">
        <f>IF(FW288="","",TODAY()-FW288)</f>
        <v/>
      </c>
      <c r="FY288" s="494" t="n"/>
      <c r="FZ288" s="184" t="n"/>
      <c r="GA288" s="184">
        <f>IF(FW288="","SIN ESTADO",IF(FY288&lt;&gt;"","PAGA",IF(FX288&gt;0,"VENCIDA",IF(FX288&gt;=-5,"POR VENCER","AL DÍA"))))</f>
        <v/>
      </c>
      <c r="GB288" s="185" t="n"/>
      <c r="GC288" s="119">
        <f>IF(N($H288)&lt;30,"",IF(FW288="","",FW288+31))</f>
        <v/>
      </c>
      <c r="GD288" s="124">
        <f>IF(GC288="","",TODAY()-GC288)</f>
        <v/>
      </c>
      <c r="GE288" s="494" t="n"/>
      <c r="GF288" s="184" t="n"/>
      <c r="GG288" s="184">
        <f>IF(GC288="","SIN ESTADO",IF(GE288&lt;&gt;"","PAGA",IF(GD288&gt;0,"VENCIDA",IF(GD288&gt;=-5,"POR VENCER","AL DÍA"))))</f>
        <v/>
      </c>
      <c r="GH288" s="185" t="n"/>
      <c r="GI288" s="119">
        <f>IF(N($H288)&lt;31,"",IF(GC288="","",GC288+31))</f>
        <v/>
      </c>
      <c r="GJ288" s="124">
        <f>IF(GI288="","",TODAY()-GI288)</f>
        <v/>
      </c>
      <c r="GK288" s="494" t="n"/>
      <c r="GL288" s="184" t="n"/>
      <c r="GM288" s="184">
        <f>IF(GI288="","SIN ESTADO",IF(GK288&lt;&gt;"","PAGA",IF(GJ288&gt;0,"VENCIDA",IF(GJ288&gt;=-5,"POR VENCER","AL DÍA"))))</f>
        <v/>
      </c>
      <c r="GN288" s="185" t="n"/>
      <c r="GO288" s="119">
        <f>IF(N($H288)&lt;32,"",IF(GI288="","",GI288+31))</f>
        <v/>
      </c>
      <c r="GP288" s="124">
        <f>IF(GO288="","",TODAY()-GO288)</f>
        <v/>
      </c>
      <c r="GQ288" s="494" t="n"/>
      <c r="GR288" s="184" t="n"/>
      <c r="GS288" s="184">
        <f>IF(GO288="","SIN ESTADO",IF(GQ288&lt;&gt;"","PAGA",IF(GP288&gt;0,"VENCIDA",IF(GP288&gt;=-5,"POR VENCER","AL DÍA"))))</f>
        <v/>
      </c>
      <c r="GT288" s="185" t="n"/>
      <c r="GU288" s="119">
        <f>IF(N($H288)&lt;33,"",IF(GO288="","",GO288+31))</f>
        <v/>
      </c>
      <c r="GV288" s="124">
        <f>IF(GU288="","",TODAY()-GU288)</f>
        <v/>
      </c>
      <c r="GW288" s="494" t="n"/>
      <c r="GX288" s="184" t="n"/>
      <c r="GY288" s="184">
        <f>IF(GU288="","SIN ESTADO",IF(GW288&lt;&gt;"","PAGA",IF(GV288&gt;0,"VENCIDA",IF(GV288&gt;=-5,"POR VENCER","AL DÍA"))))</f>
        <v/>
      </c>
      <c r="GZ288" s="185" t="n"/>
      <c r="HA288" s="119">
        <f>IF(N($H288)&lt;34,"",IF(GU288="","",GU288+31))</f>
        <v/>
      </c>
      <c r="HB288" s="124">
        <f>IF(HA288="","",TODAY()-HA288)</f>
        <v/>
      </c>
      <c r="HC288" s="494" t="n"/>
      <c r="HD288" s="184" t="n"/>
      <c r="HE288" s="184">
        <f>IF(HA288="","SIN ESTADO",IF(HC288&lt;&gt;"","PAGA",IF(HB288&gt;0,"VENCIDA",IF(HB288&gt;=-5,"POR VENCER","AL DÍA"))))</f>
        <v/>
      </c>
      <c r="HF288" s="185" t="n"/>
      <c r="HG288" s="119">
        <f>IF(N($H288)&lt;35,"",IF(HA288="","",HA288+31))</f>
        <v/>
      </c>
      <c r="HH288" s="124">
        <f>IF(HG288="","",TODAY()-HG288)</f>
        <v/>
      </c>
      <c r="HI288" s="494" t="n"/>
      <c r="HJ288" s="184" t="n"/>
      <c r="HK288" s="184">
        <f>IF(HG288="","SIN ESTADO",IF(HI288&lt;&gt;"","PAGA",IF(HH288&gt;0,"VENCIDA",IF(HH288&gt;=-5,"POR VENCER","AL DÍA"))))</f>
        <v/>
      </c>
      <c r="HL288" s="168" t="n"/>
      <c r="HM288" s="119">
        <f>IF(N($H288)&lt;36,"",IF(HG288="","",HG288+31))</f>
        <v/>
      </c>
      <c r="HN288" s="124">
        <f>IF(HM288="","",TODAY()-HM288)</f>
        <v/>
      </c>
      <c r="HO288" s="494" t="n"/>
      <c r="HP288" s="184" t="n"/>
      <c r="HQ288" s="184">
        <f>IF(HM288="","SIN ESTADO",IF(HO288&lt;&gt;"","PAGA",IF(HN288&gt;0,"VENCIDA",IF(HN288&gt;=-5,"POR VENCER","AL DÍA"))))</f>
        <v/>
      </c>
      <c r="HR288" s="168" t="n"/>
      <c r="HS288" s="169">
        <f>N288+T288+Z288+AF288+AL288+AR288+AX288+BD288+BJ288+BP288+BV288+CB288+CH288+CN288+CT288+CZ288+DF288+DL288+DR288+DX288+ED288+EJ288+EP288+EV288+FB288+FH288+FN288+FT288+FZ288+GF288+GL288+GR288+GX288+HD288+HJ288+HP288</f>
        <v/>
      </c>
      <c r="HU288" s="170">
        <f>IFERROR(N($J288),0)</f>
        <v/>
      </c>
      <c r="HW288" s="170">
        <f>SUMPRODUCT((MOD(COLUMN($M288:$HR288)-COLUMN($M288),6)=0)*ISNUMBER($M288:$HR288)*($M288:$HR288&gt;=RESUMEN!$C$26)*($M288:$HR288&lt;=RESUMEN!$C$27)*IFERROR(N($N288:$HS288),0))</f>
        <v/>
      </c>
      <c r="HX288" s="170">
        <f>SUMPRODUCT((MOD(COLUMN($M288:$HR288)-COLUMN($M288),6)=0)*ISNUMBER($M288:$HR288)*($M288:$HR288&gt;=RESUMEN!$C$26)*($M288:$HR288&lt;=RESUMEN!$C$27))</f>
        <v/>
      </c>
    </row>
    <row r="289" ht="15.75" customHeight="1" s="506">
      <c r="B289" s="113">
        <f>VENTAS!A288</f>
        <v/>
      </c>
      <c r="C289" s="236">
        <f>VENTAS!B288</f>
        <v/>
      </c>
      <c r="D289" s="53">
        <f>VENTAS!C288</f>
        <v/>
      </c>
      <c r="E289" s="114">
        <f>VENTAS!D288</f>
        <v/>
      </c>
      <c r="F289" s="114">
        <f>VENTAS!J288</f>
        <v/>
      </c>
      <c r="G289" s="494">
        <f>VENTAS!F288</f>
        <v/>
      </c>
      <c r="H289" s="479">
        <f>VENTAS!K288</f>
        <v/>
      </c>
      <c r="I289" s="479">
        <f>VENTAS!M288</f>
        <v/>
      </c>
      <c r="J289" s="184">
        <f>VENTAS!L288</f>
        <v/>
      </c>
      <c r="K289" s="119">
        <f>IF(N($H289)&lt;1,"",$G289+31)</f>
        <v/>
      </c>
      <c r="L289" s="124">
        <f>IF(K289="","",TODAY()-K289)</f>
        <v/>
      </c>
      <c r="M289" s="469" t="n">
        <v>46055</v>
      </c>
      <c r="N289" s="374" t="n">
        <v>1000000</v>
      </c>
      <c r="O289" s="184">
        <f>IF(K289="","SIN ESTADO",IF(M289&lt;&gt;"","PAGA",IF(L289&gt;0,"VENCIDA",IF(L289&gt;=-5,"POR VENCER","AL DÍA"))))</f>
        <v/>
      </c>
      <c r="P289" s="185" t="inlineStr">
        <is>
          <t>TRANSFERENCIA</t>
        </is>
      </c>
      <c r="Q289" s="119">
        <f>IF(N($H289)&lt;2,"",IF(K289="","",K289+31))</f>
        <v/>
      </c>
      <c r="R289" s="124">
        <f>IF(Q289="","",TODAY()-Q289)</f>
        <v/>
      </c>
      <c r="S289" s="494" t="n"/>
      <c r="T289" s="184" t="n"/>
      <c r="U289" s="184">
        <f>IF(Q289="","SIN ESTADO",IF(S289&lt;&gt;"","PAGA",IF(R289&gt;0,"VENCIDA",IF(R289&gt;=-5,"POR VENCER","AL DÍA"))))</f>
        <v/>
      </c>
      <c r="V289" s="185" t="n"/>
      <c r="W289" s="119">
        <f>IF(N($H289)&lt;3,"",IF(Q289="","",Q289+31))</f>
        <v/>
      </c>
      <c r="X289" s="124">
        <f>IF(W289="","",TODAY()-W289)</f>
        <v/>
      </c>
      <c r="Y289" s="494" t="n"/>
      <c r="Z289" s="184" t="n"/>
      <c r="AA289" s="184">
        <f>IF(W289="","SIN ESTADO",IF(Y289&lt;&gt;"","PAGA",IF(X289&gt;0,"VENCIDA",IF(X289&gt;=-5,"POR VENCER","AL DÍA"))))</f>
        <v/>
      </c>
      <c r="AB289" s="185" t="n"/>
      <c r="AC289" s="119">
        <f>IF(N($H289)&lt;4,"",IF(W289="","",W289+31))</f>
        <v/>
      </c>
      <c r="AD289" s="124">
        <f>IF(AC289="","",TODAY()-AC289)</f>
        <v/>
      </c>
      <c r="AE289" s="494" t="n"/>
      <c r="AF289" s="184" t="n"/>
      <c r="AG289" s="184">
        <f>IF(AC289="","SIN ESTADO",IF(AE289&lt;&gt;"","PAGA",IF(AD289&gt;0,"VENCIDA",IF(AD289&gt;=-5,"POR VENCER","AL DÍA"))))</f>
        <v/>
      </c>
      <c r="AH289" s="185" t="n"/>
      <c r="AI289" s="119">
        <f>IF(N($H289)&lt;5,"",IF(AC289="","",AC289+31))</f>
        <v/>
      </c>
      <c r="AJ289" s="124">
        <f>IF(AI289="","",TODAY()-AI289)</f>
        <v/>
      </c>
      <c r="AK289" s="494" t="n"/>
      <c r="AL289" s="184" t="n"/>
      <c r="AM289" s="184">
        <f>IF(AI289="","SIN ESTADO",IF(AK289&lt;&gt;"","PAGA",IF(AJ289&gt;0,"VENCIDA",IF(AJ289&gt;=-5,"POR VENCER","AL DÍA"))))</f>
        <v/>
      </c>
      <c r="AN289" s="185" t="n"/>
      <c r="AO289" s="119">
        <f>IF(N($H289)&lt;6,"",IF(AI289="","",AI289+31))</f>
        <v/>
      </c>
      <c r="AP289" s="124">
        <f>IF(AO289="","",TODAY()-AO289)</f>
        <v/>
      </c>
      <c r="AQ289" s="270" t="n"/>
      <c r="AR289" s="184" t="n"/>
      <c r="AS289" s="184">
        <f>IF(AO289="","SIN ESTADO",IF(AQ289&lt;&gt;"","PAGA",IF(AP289&gt;0,"VENCIDA",IF(AP289&gt;=-5,"POR VENCER","AL DÍA"))))</f>
        <v/>
      </c>
      <c r="AT289" s="185" t="n"/>
      <c r="AU289" s="119">
        <f>IF(N($H289)&lt;7,"",IF(AO289="","",AO289+31))</f>
        <v/>
      </c>
      <c r="AV289" s="124">
        <f>IF(AU289="","",TODAY()-AU289)</f>
        <v/>
      </c>
      <c r="AW289" s="494" t="n"/>
      <c r="AX289" s="184" t="n"/>
      <c r="AY289" s="184">
        <f>IF(AU289="","SIN ESTADO",IF(AW289&lt;&gt;"","PAGA",IF(AV289&gt;0,"VENCIDA",IF(AV289&gt;=-5,"POR VENCER","AL DÍA"))))</f>
        <v/>
      </c>
      <c r="AZ289" s="185" t="n"/>
      <c r="BA289" s="119">
        <f>IF(N($H289)&lt;8,"",IF(AU289="","",AU289+31))</f>
        <v/>
      </c>
      <c r="BB289" s="124">
        <f>IF(BA289="","",TODAY()-BA289)</f>
        <v/>
      </c>
      <c r="BC289" s="494" t="n"/>
      <c r="BD289" s="184" t="n"/>
      <c r="BE289" s="184">
        <f>IF(BA289="","SIN ESTADO",IF(BC289&lt;&gt;"","PAGA",IF(BB289&gt;0,"VENCIDA",IF(BB289&gt;=-5,"POR VENCER","AL DÍA"))))</f>
        <v/>
      </c>
      <c r="BF289" s="185" t="n"/>
      <c r="BG289" s="119">
        <f>IF(N($H289)&lt;9,"",IF(BA289="","",BA289+31))</f>
        <v/>
      </c>
      <c r="BH289" s="124">
        <f>IF(BG289="","",TODAY()-BG289)</f>
        <v/>
      </c>
      <c r="BI289" s="494" t="n"/>
      <c r="BJ289" s="184" t="n"/>
      <c r="BK289" s="184">
        <f>IF(BG289="","SIN ESTADO",IF(BI289&lt;&gt;"","PAGA",IF(BH289&gt;0,"VENCIDA",IF(BH289&gt;=-5,"POR VENCER","AL DÍA"))))</f>
        <v/>
      </c>
      <c r="BL289" s="185" t="n"/>
      <c r="BM289" s="119">
        <f>IF(N($H289)&lt;10,"",IF(BG289="","",BG289+31))</f>
        <v/>
      </c>
      <c r="BN289" s="124">
        <f>IF(BM289="","",TODAY()-BM289)</f>
        <v/>
      </c>
      <c r="BO289" s="494" t="n"/>
      <c r="BP289" s="184" t="n"/>
      <c r="BQ289" s="184">
        <f>IF(BM289="","SIN ESTADO",IF(BO289&lt;&gt;"","PAGA",IF(BN289&gt;0,"VENCIDA",IF(BN289&gt;=-5,"POR VENCER","AL DÍA"))))</f>
        <v/>
      </c>
      <c r="BR289" s="185" t="n"/>
      <c r="BS289" s="119">
        <f>IF(N($H289)&lt;11,"",IF(BM289="","",BM289+31))</f>
        <v/>
      </c>
      <c r="BT289" s="124">
        <f>IF(BS289="","",TODAY()-BS289)</f>
        <v/>
      </c>
      <c r="BU289" s="494" t="n"/>
      <c r="BV289" s="184" t="n"/>
      <c r="BW289" s="184">
        <f>IF(BS289="","SIN ESTADO",IF(BU289&lt;&gt;"","PAGA",IF(BT289&gt;0,"VENCIDA",IF(BT289&gt;=-5,"POR VENCER","AL DÍA"))))</f>
        <v/>
      </c>
      <c r="BX289" s="185" t="n"/>
      <c r="BY289" s="119">
        <f>IF(N($H289)&lt;12,"",IF(BS289="","",BS289+31))</f>
        <v/>
      </c>
      <c r="BZ289" s="124">
        <f>IF(BY289="","",TODAY()-BY289)</f>
        <v/>
      </c>
      <c r="CA289" s="494" t="n"/>
      <c r="CB289" s="184" t="n"/>
      <c r="CC289" s="184">
        <f>IF(BY289="","SIN ESTADO",IF(CA289&lt;&gt;"","PAGA",IF(BZ289&gt;0,"VENCIDA",IF(BZ289&gt;=-5,"POR VENCER","AL DÍA"))))</f>
        <v/>
      </c>
      <c r="CD289" s="185" t="n"/>
      <c r="CE289" s="119">
        <f>IF(N($H289)&lt;13,"",IF(BY289="","",BY289+31))</f>
        <v/>
      </c>
      <c r="CF289" s="124">
        <f>IF(CE289="","",TODAY()-CE289)</f>
        <v/>
      </c>
      <c r="CG289" s="494" t="n"/>
      <c r="CH289" s="184" t="n"/>
      <c r="CI289" s="184">
        <f>IF(CE289="","SIN ESTADO",IF(CG289&lt;&gt;"","PAGA",IF(CF289&gt;0,"VENCIDA",IF(CF289&gt;=-5,"POR VENCER","AL DÍA"))))</f>
        <v/>
      </c>
      <c r="CJ289" s="185" t="n"/>
      <c r="CK289" s="119">
        <f>IF(N($H289)&lt;14,"",IF(CE289="","",CE289+31))</f>
        <v/>
      </c>
      <c r="CL289" s="124">
        <f>IF(CK289="","",TODAY()-CK289)</f>
        <v/>
      </c>
      <c r="CM289" s="494" t="n"/>
      <c r="CN289" s="184" t="n"/>
      <c r="CO289" s="184">
        <f>IF(CK289="","SIN ESTADO",IF(CM289&lt;&gt;"","PAGA",IF(CL289&gt;0,"VENCIDA",IF(CL289&gt;=-5,"POR VENCER","AL DÍA"))))</f>
        <v/>
      </c>
      <c r="CP289" s="185" t="n"/>
      <c r="CQ289" s="119">
        <f>IF(N($H289)&lt;15,"",IF(CK289="","",CK289+31))</f>
        <v/>
      </c>
      <c r="CR289" s="124">
        <f>IF(CQ289="","",TODAY()-CQ289)</f>
        <v/>
      </c>
      <c r="CS289" s="494" t="n"/>
      <c r="CT289" s="184" t="n"/>
      <c r="CU289" s="184">
        <f>IF(CQ289="","SIN ESTADO",IF(CS289&lt;&gt;"","PAGA",IF(CR289&gt;0,"VENCIDA",IF(CR289&gt;=-5,"POR VENCER","AL DÍA"))))</f>
        <v/>
      </c>
      <c r="CV289" s="185" t="n"/>
      <c r="CW289" s="119">
        <f>IF(N($H289)&lt;16,"",IF(CQ289="","",CQ289+31))</f>
        <v/>
      </c>
      <c r="CX289" s="124">
        <f>IF(CW289="","",TODAY()-CW289)</f>
        <v/>
      </c>
      <c r="CY289" s="494" t="n"/>
      <c r="CZ289" s="184" t="n"/>
      <c r="DA289" s="184">
        <f>IF(CW289="","SIN ESTADO",IF(CY289&lt;&gt;"","PAGA",IF(CX289&gt;0,"VENCIDA",IF(CX289&gt;=-5,"POR VENCER","AL DÍA"))))</f>
        <v/>
      </c>
      <c r="DB289" s="185" t="n"/>
      <c r="DC289" s="119">
        <f>IF(N($H289)&lt;17,"",IF(CW289="","",CW289+31))</f>
        <v/>
      </c>
      <c r="DD289" s="124">
        <f>IF(DC289="","",TODAY()-DC289)</f>
        <v/>
      </c>
      <c r="DE289" s="494" t="n"/>
      <c r="DF289" s="184" t="n"/>
      <c r="DG289" s="184">
        <f>IF(DC289="","SIN ESTADO",IF(DE289&lt;&gt;"","PAGA",IF(DD289&gt;0,"VENCIDA",IF(DD289&gt;=-5,"POR VENCER","AL DÍA"))))</f>
        <v/>
      </c>
      <c r="DH289" s="185" t="n"/>
      <c r="DI289" s="119">
        <f>IF(N($H289)&lt;18,"",IF(DC289="","",DC289+31))</f>
        <v/>
      </c>
      <c r="DJ289" s="124">
        <f>IF(DI289="","",TODAY()-DI289)</f>
        <v/>
      </c>
      <c r="DK289" s="494" t="n"/>
      <c r="DL289" s="184" t="n"/>
      <c r="DM289" s="184">
        <f>IF(DI289="","SIN ESTADO",IF(DK289&lt;&gt;"","PAGA",IF(DJ289&gt;0,"VENCIDA",IF(DJ289&gt;=-5,"POR VENCER","AL DÍA"))))</f>
        <v/>
      </c>
      <c r="DN289" s="185" t="n"/>
      <c r="DO289" s="119">
        <f>IF(N($H289)&lt;19,"",IF(DI289="","",DI289+31))</f>
        <v/>
      </c>
      <c r="DP289" s="124">
        <f>IF(DO289="","",TODAY()-DO289)</f>
        <v/>
      </c>
      <c r="DQ289" s="494" t="n"/>
      <c r="DR289" s="184" t="n"/>
      <c r="DS289" s="184">
        <f>IF(DO289="","SIN ESTADO",IF(DQ289&lt;&gt;"","PAGA",IF(DP289&gt;0,"VENCIDA",IF(DP289&gt;=-5,"POR VENCER","AL DÍA"))))</f>
        <v/>
      </c>
      <c r="DT289" s="185" t="n"/>
      <c r="DU289" s="119">
        <f>IF(N($H289)&lt;20,"",IF(DO289="","",DO289+31))</f>
        <v/>
      </c>
      <c r="DV289" s="124">
        <f>IF(DU289="","",TODAY()-DU289)</f>
        <v/>
      </c>
      <c r="DW289" s="494" t="n"/>
      <c r="DX289" s="184" t="n"/>
      <c r="DY289" s="184">
        <f>IF(DU289="","SIN ESTADO",IF(DW289&lt;&gt;"","PAGA",IF(DV289&gt;0,"VENCIDA",IF(DV289&gt;=-5,"POR VENCER","AL DÍA"))))</f>
        <v/>
      </c>
      <c r="DZ289" s="185" t="n"/>
      <c r="EA289" s="119">
        <f>IF(N($H289)&lt;21,"",IF(DU289="","",DU289+31))</f>
        <v/>
      </c>
      <c r="EB289" s="124">
        <f>IF(EA289="","",TODAY()-EA289)</f>
        <v/>
      </c>
      <c r="EC289" s="494" t="n"/>
      <c r="ED289" s="184" t="n"/>
      <c r="EE289" s="184">
        <f>IF(EA289="","SIN ESTADO",IF(EC289&lt;&gt;"","PAGA",IF(EB289&gt;0,"VENCIDA",IF(EB289&gt;=-5,"POR VENCER","AL DÍA"))))</f>
        <v/>
      </c>
      <c r="EF289" s="185" t="n"/>
      <c r="EG289" s="119">
        <f>IF(N($H289)&lt;22,"",IF(EA289="","",EA289+31))</f>
        <v/>
      </c>
      <c r="EH289" s="124">
        <f>IF(EG289="","",TODAY()-EG289)</f>
        <v/>
      </c>
      <c r="EI289" s="494" t="n"/>
      <c r="EJ289" s="184" t="n"/>
      <c r="EK289" s="184">
        <f>IF(EG289="","SIN ESTADO",IF(EI289&lt;&gt;"","PAGA",IF(EH289&gt;0,"VENCIDA",IF(EH289&gt;=-5,"POR VENCER","AL DÍA"))))</f>
        <v/>
      </c>
      <c r="EL289" s="185" t="n"/>
      <c r="EM289" s="119">
        <f>IF(N($H289)&lt;23,"",IF(EG289="","",EG289+31))</f>
        <v/>
      </c>
      <c r="EN289" s="124">
        <f>IF(EM289="","",TODAY()-EM289)</f>
        <v/>
      </c>
      <c r="EO289" s="494" t="n"/>
      <c r="EP289" s="184" t="n"/>
      <c r="EQ289" s="184">
        <f>IF(EM289="","SIN ESTADO",IF(EO289&lt;&gt;"","PAGA",IF(EN289&gt;0,"VENCIDA",IF(EN289&gt;=-5,"POR VENCER","AL DÍA"))))</f>
        <v/>
      </c>
      <c r="ER289" s="185" t="n"/>
      <c r="ES289" s="119">
        <f>IF(N($H289)&lt;24,"",IF(EM289="","",EM289+31))</f>
        <v/>
      </c>
      <c r="ET289" s="124">
        <f>IF(ES289="","",TODAY()-ES289)</f>
        <v/>
      </c>
      <c r="EU289" s="494" t="n"/>
      <c r="EV289" s="184" t="n"/>
      <c r="EW289" s="184">
        <f>IF(ES289="","SIN ESTADO",IF(EU289&lt;&gt;"","PAGA",IF(ET289&gt;0,"VENCIDA",IF(ET289&gt;=-5,"POR VENCER","AL DÍA"))))</f>
        <v/>
      </c>
      <c r="EX289" s="185" t="n"/>
      <c r="EY289" s="119">
        <f>IF(N($H289)&lt;25,"",IF(ES289="","",ES289+31))</f>
        <v/>
      </c>
      <c r="EZ289" s="124">
        <f>IF(EY289="","",TODAY()-EY289)</f>
        <v/>
      </c>
      <c r="FA289" s="494" t="n"/>
      <c r="FB289" s="184" t="n"/>
      <c r="FC289" s="184">
        <f>IF(EY289="","SIN ESTADO",IF(FA289&lt;&gt;"","PAGA",IF(EZ289&gt;0,"VENCIDA",IF(EZ289&gt;=-5,"POR VENCER","AL DÍA"))))</f>
        <v/>
      </c>
      <c r="FD289" s="185" t="n"/>
      <c r="FE289" s="119">
        <f>IF(N($H289)&lt;26,"",IF(EY289="","",EY289+31))</f>
        <v/>
      </c>
      <c r="FF289" s="124">
        <f>IF(FE289="","",TODAY()-FE289)</f>
        <v/>
      </c>
      <c r="FG289" s="494" t="n"/>
      <c r="FH289" s="184" t="n"/>
      <c r="FI289" s="184">
        <f>IF(FE289="","SIN ESTADO",IF(FG289&lt;&gt;"","PAGA",IF(FF289&gt;0,"VENCIDA",IF(FF289&gt;=-5,"POR VENCER","AL DÍA"))))</f>
        <v/>
      </c>
      <c r="FJ289" s="185" t="n"/>
      <c r="FK289" s="119">
        <f>IF(N($H289)&lt;27,"",IF(FE289="","",FE289+31))</f>
        <v/>
      </c>
      <c r="FL289" s="124">
        <f>IF(FK289="","",TODAY()-FK289)</f>
        <v/>
      </c>
      <c r="FM289" s="494" t="n"/>
      <c r="FN289" s="184" t="n"/>
      <c r="FO289" s="184">
        <f>IF(FK289="","SIN ESTADO",IF(FM289&lt;&gt;"","PAGA",IF(FL289&gt;0,"VENCIDA",IF(FL289&gt;=-5,"POR VENCER","AL DÍA"))))</f>
        <v/>
      </c>
      <c r="FP289" s="185" t="n"/>
      <c r="FQ289" s="119">
        <f>IF(N($H289)&lt;28,"",IF(FK289="","",FK289+31))</f>
        <v/>
      </c>
      <c r="FR289" s="124">
        <f>IF(FQ289="","",TODAY()-FQ289)</f>
        <v/>
      </c>
      <c r="FS289" s="494" t="n"/>
      <c r="FT289" s="184" t="n"/>
      <c r="FU289" s="184">
        <f>IF(FQ289="","SIN ESTADO",IF(FS289&lt;&gt;"","PAGA",IF(FR289&gt;0,"VENCIDA",IF(FR289&gt;=-5,"POR VENCER","AL DÍA"))))</f>
        <v/>
      </c>
      <c r="FV289" s="185" t="n"/>
      <c r="FW289" s="119">
        <f>IF(N($H289)&lt;29,"",IF(FQ289="","",FQ289+31))</f>
        <v/>
      </c>
      <c r="FX289" s="124">
        <f>IF(FW289="","",TODAY()-FW289)</f>
        <v/>
      </c>
      <c r="FY289" s="494" t="n"/>
      <c r="FZ289" s="184" t="n"/>
      <c r="GA289" s="184">
        <f>IF(FW289="","SIN ESTADO",IF(FY289&lt;&gt;"","PAGA",IF(FX289&gt;0,"VENCIDA",IF(FX289&gt;=-5,"POR VENCER","AL DÍA"))))</f>
        <v/>
      </c>
      <c r="GB289" s="185" t="n"/>
      <c r="GC289" s="119">
        <f>IF(N($H289)&lt;30,"",IF(FW289="","",FW289+31))</f>
        <v/>
      </c>
      <c r="GD289" s="124">
        <f>IF(GC289="","",TODAY()-GC289)</f>
        <v/>
      </c>
      <c r="GE289" s="494" t="n"/>
      <c r="GF289" s="184" t="n"/>
      <c r="GG289" s="184">
        <f>IF(GC289="","SIN ESTADO",IF(GE289&lt;&gt;"","PAGA",IF(GD289&gt;0,"VENCIDA",IF(GD289&gt;=-5,"POR VENCER","AL DÍA"))))</f>
        <v/>
      </c>
      <c r="GH289" s="185" t="n"/>
      <c r="GI289" s="119">
        <f>IF(N($H289)&lt;31,"",IF(GC289="","",GC289+31))</f>
        <v/>
      </c>
      <c r="GJ289" s="124">
        <f>IF(GI289="","",TODAY()-GI289)</f>
        <v/>
      </c>
      <c r="GK289" s="494" t="n"/>
      <c r="GL289" s="184" t="n"/>
      <c r="GM289" s="184">
        <f>IF(GI289="","SIN ESTADO",IF(GK289&lt;&gt;"","PAGA",IF(GJ289&gt;0,"VENCIDA",IF(GJ289&gt;=-5,"POR VENCER","AL DÍA"))))</f>
        <v/>
      </c>
      <c r="GN289" s="185" t="n"/>
      <c r="GO289" s="119">
        <f>IF(N($H289)&lt;32,"",IF(GI289="","",GI289+31))</f>
        <v/>
      </c>
      <c r="GP289" s="124">
        <f>IF(GO289="","",TODAY()-GO289)</f>
        <v/>
      </c>
      <c r="GQ289" s="494" t="n"/>
      <c r="GR289" s="184" t="n"/>
      <c r="GS289" s="184">
        <f>IF(GO289="","SIN ESTADO",IF(GQ289&lt;&gt;"","PAGA",IF(GP289&gt;0,"VENCIDA",IF(GP289&gt;=-5,"POR VENCER","AL DÍA"))))</f>
        <v/>
      </c>
      <c r="GT289" s="185" t="n"/>
      <c r="GU289" s="119">
        <f>IF(N($H289)&lt;33,"",IF(GO289="","",GO289+31))</f>
        <v/>
      </c>
      <c r="GV289" s="124">
        <f>IF(GU289="","",TODAY()-GU289)</f>
        <v/>
      </c>
      <c r="GW289" s="494" t="n"/>
      <c r="GX289" s="184" t="n"/>
      <c r="GY289" s="184">
        <f>IF(GU289="","SIN ESTADO",IF(GW289&lt;&gt;"","PAGA",IF(GV289&gt;0,"VENCIDA",IF(GV289&gt;=-5,"POR VENCER","AL DÍA"))))</f>
        <v/>
      </c>
      <c r="GZ289" s="185" t="n"/>
      <c r="HA289" s="119">
        <f>IF(N($H289)&lt;34,"",IF(GU289="","",GU289+31))</f>
        <v/>
      </c>
      <c r="HB289" s="124">
        <f>IF(HA289="","",TODAY()-HA289)</f>
        <v/>
      </c>
      <c r="HC289" s="494" t="n"/>
      <c r="HD289" s="184" t="n"/>
      <c r="HE289" s="184">
        <f>IF(HA289="","SIN ESTADO",IF(HC289&lt;&gt;"","PAGA",IF(HB289&gt;0,"VENCIDA",IF(HB289&gt;=-5,"POR VENCER","AL DÍA"))))</f>
        <v/>
      </c>
      <c r="HF289" s="185" t="n"/>
      <c r="HG289" s="119">
        <f>IF(N($H289)&lt;35,"",IF(HA289="","",HA289+31))</f>
        <v/>
      </c>
      <c r="HH289" s="124">
        <f>IF(HG289="","",TODAY()-HG289)</f>
        <v/>
      </c>
      <c r="HI289" s="494" t="n"/>
      <c r="HJ289" s="184" t="n"/>
      <c r="HK289" s="184">
        <f>IF(HG289="","SIN ESTADO",IF(HI289&lt;&gt;"","PAGA",IF(HH289&gt;0,"VENCIDA",IF(HH289&gt;=-5,"POR VENCER","AL DÍA"))))</f>
        <v/>
      </c>
      <c r="HL289" s="168" t="n"/>
      <c r="HM289" s="119">
        <f>IF(N($H289)&lt;36,"",IF(HG289="","",HG289+31))</f>
        <v/>
      </c>
      <c r="HN289" s="124">
        <f>IF(HM289="","",TODAY()-HM289)</f>
        <v/>
      </c>
      <c r="HO289" s="494" t="n"/>
      <c r="HP289" s="184" t="n"/>
      <c r="HQ289" s="184">
        <f>IF(HM289="","SIN ESTADO",IF(HO289&lt;&gt;"","PAGA",IF(HN289&gt;0,"VENCIDA",IF(HN289&gt;=-5,"POR VENCER","AL DÍA"))))</f>
        <v/>
      </c>
      <c r="HR289" s="168" t="n"/>
      <c r="HS289" s="169">
        <f>N289+T289+Z289+AF289+AL289+AR289+AX289+BD289+BJ289+BP289+BV289+CB289+CH289+CN289+CT289+CZ289+DF289+DL289+DR289+DX289+ED289+EJ289+EP289+EV289+FB289+FH289+FN289+FT289+FZ289+GF289+GL289+GR289+GX289+HD289+HJ289+HP289</f>
        <v/>
      </c>
      <c r="HU289" s="170">
        <f>IFERROR(N($J289),0)</f>
        <v/>
      </c>
      <c r="HW289" s="170">
        <f>SUMPRODUCT((MOD(COLUMN($M289:$HR289)-COLUMN($M289),6)=0)*ISNUMBER($M289:$HR289)*($M289:$HR289&gt;=RESUMEN!$C$26)*($M289:$HR289&lt;=RESUMEN!$C$27)*IFERROR(N($N289:$HS289),0))</f>
        <v/>
      </c>
      <c r="HX289" s="170">
        <f>SUMPRODUCT((MOD(COLUMN($M289:$HR289)-COLUMN($M289),6)=0)*ISNUMBER($M289:$HR289)*($M289:$HR289&gt;=RESUMEN!$C$26)*($M289:$HR289&lt;=RESUMEN!$C$27))</f>
        <v/>
      </c>
    </row>
    <row r="290" ht="15.75" customHeight="1" s="506">
      <c r="B290" s="113">
        <f>VENTAS!A289</f>
        <v/>
      </c>
      <c r="C290" s="236">
        <f>VENTAS!B289</f>
        <v/>
      </c>
      <c r="D290" s="53">
        <f>VENTAS!C289</f>
        <v/>
      </c>
      <c r="E290" s="114">
        <f>VENTAS!D289</f>
        <v/>
      </c>
      <c r="F290" s="114">
        <f>VENTAS!J289</f>
        <v/>
      </c>
      <c r="G290" s="494">
        <f>VENTAS!F289</f>
        <v/>
      </c>
      <c r="H290" s="479">
        <f>VENTAS!K289</f>
        <v/>
      </c>
      <c r="I290" s="479">
        <f>VENTAS!M289</f>
        <v/>
      </c>
      <c r="J290" s="184">
        <f>VENTAS!L289</f>
        <v/>
      </c>
      <c r="K290" s="119">
        <f>IF(N($H290)&lt;1,"",$G290+31)</f>
        <v/>
      </c>
      <c r="L290" s="124">
        <f>IF(K290="","",TODAY()-K290)</f>
        <v/>
      </c>
      <c r="M290" s="469" t="n">
        <v>46086</v>
      </c>
      <c r="N290" s="374" t="n">
        <v>1000000</v>
      </c>
      <c r="O290" s="184">
        <f>IF(K290="","SIN ESTADO",IF(M290&lt;&gt;"","PAGA",IF(L290&gt;0,"VENCIDA",IF(L290&gt;=-5,"POR VENCER","AL DÍA"))))</f>
        <v/>
      </c>
      <c r="P290" s="185" t="inlineStr">
        <is>
          <t>TRANSFERENCIA</t>
        </is>
      </c>
      <c r="Q290" s="119">
        <f>IF(N($H290)&lt;2,"",IF(K290="","",K290+31))</f>
        <v/>
      </c>
      <c r="R290" s="124">
        <f>IF(Q290="","",TODAY()-Q290)</f>
        <v/>
      </c>
      <c r="S290" s="497" t="n">
        <v>46113</v>
      </c>
      <c r="T290" s="184" t="n">
        <v>1000000</v>
      </c>
      <c r="U290" s="184">
        <f>IF(Q290="","SIN ESTADO",IF(S290&lt;&gt;"","PAGA",IF(R290&gt;0,"VENCIDA",IF(R290&gt;=-5,"POR VENCER","AL DÍA"))))</f>
        <v/>
      </c>
      <c r="V290" s="185" t="inlineStr">
        <is>
          <t>TRANSFERENCIA</t>
        </is>
      </c>
      <c r="W290" s="119">
        <f>IF(N($H290)&lt;3,"",IF(Q290="","",Q290+31))</f>
        <v/>
      </c>
      <c r="X290" s="124">
        <f>IF(W290="","",TODAY()-W290)</f>
        <v/>
      </c>
      <c r="Y290" s="494" t="n">
        <v>46145</v>
      </c>
      <c r="Z290" s="184" t="n">
        <v>1000000</v>
      </c>
      <c r="AA290" s="184">
        <f>IF(W290="","SIN ESTADO",IF(Y290&lt;&gt;"","PAGA",IF(X290&gt;0,"VENCIDA",IF(X290&gt;=-5,"POR VENCER","AL DÍA"))))</f>
        <v/>
      </c>
      <c r="AB290" s="185" t="inlineStr">
        <is>
          <t>TRANSFERENCIA</t>
        </is>
      </c>
      <c r="AC290" s="119">
        <f>IF(N($H290)&lt;4,"",IF(W290="","",W290+31))</f>
        <v/>
      </c>
      <c r="AD290" s="124">
        <f>IF(AC290="","",TODAY()-AC290)</f>
        <v/>
      </c>
      <c r="AE290" s="494" t="n"/>
      <c r="AF290" s="184" t="n"/>
      <c r="AG290" s="184">
        <f>IF(AC290="","SIN ESTADO",IF(AE290&lt;&gt;"","PAGA",IF(AD290&gt;0,"VENCIDA",IF(AD290&gt;=-5,"POR VENCER","AL DÍA"))))</f>
        <v/>
      </c>
      <c r="AH290" s="185" t="n"/>
      <c r="AI290" s="119">
        <f>IF(N($H290)&lt;5,"",IF(AC290="","",AC290+31))</f>
        <v/>
      </c>
      <c r="AJ290" s="124">
        <f>IF(AI290="","",TODAY()-AI290)</f>
        <v/>
      </c>
      <c r="AK290" s="494" t="n"/>
      <c r="AL290" s="184" t="n"/>
      <c r="AM290" s="184">
        <f>IF(AI290="","SIN ESTADO",IF(AK290&lt;&gt;"","PAGA",IF(AJ290&gt;0,"VENCIDA",IF(AJ290&gt;=-5,"POR VENCER","AL DÍA"))))</f>
        <v/>
      </c>
      <c r="AN290" s="185" t="n"/>
      <c r="AO290" s="119">
        <f>IF(N($H290)&lt;6,"",IF(AI290="","",AI290+31))</f>
        <v/>
      </c>
      <c r="AP290" s="124">
        <f>IF(AO290="","",TODAY()-AO290)</f>
        <v/>
      </c>
      <c r="AQ290" s="270" t="n"/>
      <c r="AR290" s="184" t="n"/>
      <c r="AS290" s="184">
        <f>IF(AO290="","SIN ESTADO",IF(AQ290&lt;&gt;"","PAGA",IF(AP290&gt;0,"VENCIDA",IF(AP290&gt;=-5,"POR VENCER","AL DÍA"))))</f>
        <v/>
      </c>
      <c r="AT290" s="185" t="n"/>
      <c r="AU290" s="119">
        <f>IF(N($H290)&lt;7,"",IF(AO290="","",AO290+31))</f>
        <v/>
      </c>
      <c r="AV290" s="124">
        <f>IF(AU290="","",TODAY()-AU290)</f>
        <v/>
      </c>
      <c r="AW290" s="494" t="n"/>
      <c r="AX290" s="184" t="n"/>
      <c r="AY290" s="184">
        <f>IF(AU290="","SIN ESTADO",IF(AW290&lt;&gt;"","PAGA",IF(AV290&gt;0,"VENCIDA",IF(AV290&gt;=-5,"POR VENCER","AL DÍA"))))</f>
        <v/>
      </c>
      <c r="AZ290" s="185" t="n"/>
      <c r="BA290" s="119">
        <f>IF(N($H290)&lt;8,"",IF(AU290="","",AU290+31))</f>
        <v/>
      </c>
      <c r="BB290" s="124">
        <f>IF(BA290="","",TODAY()-BA290)</f>
        <v/>
      </c>
      <c r="BC290" s="494" t="n"/>
      <c r="BD290" s="184" t="n"/>
      <c r="BE290" s="184">
        <f>IF(BA290="","SIN ESTADO",IF(BC290&lt;&gt;"","PAGA",IF(BB290&gt;0,"VENCIDA",IF(BB290&gt;=-5,"POR VENCER","AL DÍA"))))</f>
        <v/>
      </c>
      <c r="BF290" s="185" t="n"/>
      <c r="BG290" s="119">
        <f>IF(N($H290)&lt;9,"",IF(BA290="","",BA290+31))</f>
        <v/>
      </c>
      <c r="BH290" s="124">
        <f>IF(BG290="","",TODAY()-BG290)</f>
        <v/>
      </c>
      <c r="BI290" s="494" t="n"/>
      <c r="BJ290" s="184" t="n"/>
      <c r="BK290" s="184">
        <f>IF(BG290="","SIN ESTADO",IF(BI290&lt;&gt;"","PAGA",IF(BH290&gt;0,"VENCIDA",IF(BH290&gt;=-5,"POR VENCER","AL DÍA"))))</f>
        <v/>
      </c>
      <c r="BL290" s="185" t="n"/>
      <c r="BM290" s="119">
        <f>IF(N($H290)&lt;10,"",IF(BG290="","",BG290+31))</f>
        <v/>
      </c>
      <c r="BN290" s="124">
        <f>IF(BM290="","",TODAY()-BM290)</f>
        <v/>
      </c>
      <c r="BO290" s="494" t="n"/>
      <c r="BP290" s="184" t="n"/>
      <c r="BQ290" s="184">
        <f>IF(BM290="","SIN ESTADO",IF(BO290&lt;&gt;"","PAGA",IF(BN290&gt;0,"VENCIDA",IF(BN290&gt;=-5,"POR VENCER","AL DÍA"))))</f>
        <v/>
      </c>
      <c r="BR290" s="185" t="n"/>
      <c r="BS290" s="119">
        <f>IF(N($H290)&lt;11,"",IF(BM290="","",BM290+31))</f>
        <v/>
      </c>
      <c r="BT290" s="124">
        <f>IF(BS290="","",TODAY()-BS290)</f>
        <v/>
      </c>
      <c r="BU290" s="494" t="n"/>
      <c r="BV290" s="184" t="n"/>
      <c r="BW290" s="184">
        <f>IF(BS290="","SIN ESTADO",IF(BU290&lt;&gt;"","PAGA",IF(BT290&gt;0,"VENCIDA",IF(BT290&gt;=-5,"POR VENCER","AL DÍA"))))</f>
        <v/>
      </c>
      <c r="BX290" s="185" t="n"/>
      <c r="BY290" s="119">
        <f>IF(N($H290)&lt;12,"",IF(BS290="","",BS290+31))</f>
        <v/>
      </c>
      <c r="BZ290" s="124">
        <f>IF(BY290="","",TODAY()-BY290)</f>
        <v/>
      </c>
      <c r="CA290" s="494" t="n"/>
      <c r="CB290" s="184" t="n"/>
      <c r="CC290" s="184">
        <f>IF(BY290="","SIN ESTADO",IF(CA290&lt;&gt;"","PAGA",IF(BZ290&gt;0,"VENCIDA",IF(BZ290&gt;=-5,"POR VENCER","AL DÍA"))))</f>
        <v/>
      </c>
      <c r="CD290" s="185" t="n"/>
      <c r="CE290" s="119">
        <f>IF(N($H290)&lt;13,"",IF(BY290="","",BY290+31))</f>
        <v/>
      </c>
      <c r="CF290" s="124">
        <f>IF(CE290="","",TODAY()-CE290)</f>
        <v/>
      </c>
      <c r="CG290" s="494" t="n"/>
      <c r="CH290" s="184" t="n"/>
      <c r="CI290" s="184">
        <f>IF(CE290="","SIN ESTADO",IF(CG290&lt;&gt;"","PAGA",IF(CF290&gt;0,"VENCIDA",IF(CF290&gt;=-5,"POR VENCER","AL DÍA"))))</f>
        <v/>
      </c>
      <c r="CJ290" s="185" t="n"/>
      <c r="CK290" s="119">
        <f>IF(N($H290)&lt;14,"",IF(CE290="","",CE290+31))</f>
        <v/>
      </c>
      <c r="CL290" s="124">
        <f>IF(CK290="","",TODAY()-CK290)</f>
        <v/>
      </c>
      <c r="CM290" s="494" t="n"/>
      <c r="CN290" s="184" t="n"/>
      <c r="CO290" s="184">
        <f>IF(CK290="","SIN ESTADO",IF(CM290&lt;&gt;"","PAGA",IF(CL290&gt;0,"VENCIDA",IF(CL290&gt;=-5,"POR VENCER","AL DÍA"))))</f>
        <v/>
      </c>
      <c r="CP290" s="185" t="n"/>
      <c r="CQ290" s="119">
        <f>IF(N($H290)&lt;15,"",IF(CK290="","",CK290+31))</f>
        <v/>
      </c>
      <c r="CR290" s="124">
        <f>IF(CQ290="","",TODAY()-CQ290)</f>
        <v/>
      </c>
      <c r="CS290" s="494" t="n"/>
      <c r="CT290" s="184" t="n"/>
      <c r="CU290" s="184">
        <f>IF(CQ290="","SIN ESTADO",IF(CS290&lt;&gt;"","PAGA",IF(CR290&gt;0,"VENCIDA",IF(CR290&gt;=-5,"POR VENCER","AL DÍA"))))</f>
        <v/>
      </c>
      <c r="CV290" s="185" t="n"/>
      <c r="CW290" s="119">
        <f>IF(N($H290)&lt;16,"",IF(CQ290="","",CQ290+31))</f>
        <v/>
      </c>
      <c r="CX290" s="124">
        <f>IF(CW290="","",TODAY()-CW290)</f>
        <v/>
      </c>
      <c r="CY290" s="494" t="n"/>
      <c r="CZ290" s="184" t="n"/>
      <c r="DA290" s="184">
        <f>IF(CW290="","SIN ESTADO",IF(CY290&lt;&gt;"","PAGA",IF(CX290&gt;0,"VENCIDA",IF(CX290&gt;=-5,"POR VENCER","AL DÍA"))))</f>
        <v/>
      </c>
      <c r="DB290" s="185" t="n"/>
      <c r="DC290" s="119">
        <f>IF(N($H290)&lt;17,"",IF(CW290="","",CW290+31))</f>
        <v/>
      </c>
      <c r="DD290" s="124">
        <f>IF(DC290="","",TODAY()-DC290)</f>
        <v/>
      </c>
      <c r="DE290" s="494" t="n"/>
      <c r="DF290" s="184" t="n"/>
      <c r="DG290" s="184">
        <f>IF(DC290="","SIN ESTADO",IF(DE290&lt;&gt;"","PAGA",IF(DD290&gt;0,"VENCIDA",IF(DD290&gt;=-5,"POR VENCER","AL DÍA"))))</f>
        <v/>
      </c>
      <c r="DH290" s="185" t="n"/>
      <c r="DI290" s="119">
        <f>IF(N($H290)&lt;18,"",IF(DC290="","",DC290+31))</f>
        <v/>
      </c>
      <c r="DJ290" s="124">
        <f>IF(DI290="","",TODAY()-DI290)</f>
        <v/>
      </c>
      <c r="DK290" s="494" t="n"/>
      <c r="DL290" s="184" t="n"/>
      <c r="DM290" s="184">
        <f>IF(DI290="","SIN ESTADO",IF(DK290&lt;&gt;"","PAGA",IF(DJ290&gt;0,"VENCIDA",IF(DJ290&gt;=-5,"POR VENCER","AL DÍA"))))</f>
        <v/>
      </c>
      <c r="DN290" s="185" t="n"/>
      <c r="DO290" s="119">
        <f>IF(N($H290)&lt;19,"",IF(DI290="","",DI290+31))</f>
        <v/>
      </c>
      <c r="DP290" s="124">
        <f>IF(DO290="","",TODAY()-DO290)</f>
        <v/>
      </c>
      <c r="DQ290" s="494" t="n"/>
      <c r="DR290" s="184" t="n"/>
      <c r="DS290" s="184">
        <f>IF(DO290="","SIN ESTADO",IF(DQ290&lt;&gt;"","PAGA",IF(DP290&gt;0,"VENCIDA",IF(DP290&gt;=-5,"POR VENCER","AL DÍA"))))</f>
        <v/>
      </c>
      <c r="DT290" s="185" t="n"/>
      <c r="DU290" s="119">
        <f>IF(N($H290)&lt;20,"",IF(DO290="","",DO290+31))</f>
        <v/>
      </c>
      <c r="DV290" s="124">
        <f>IF(DU290="","",TODAY()-DU290)</f>
        <v/>
      </c>
      <c r="DW290" s="494" t="n"/>
      <c r="DX290" s="184" t="n"/>
      <c r="DY290" s="184">
        <f>IF(DU290="","SIN ESTADO",IF(DW290&lt;&gt;"","PAGA",IF(DV290&gt;0,"VENCIDA",IF(DV290&gt;=-5,"POR VENCER","AL DÍA"))))</f>
        <v/>
      </c>
      <c r="DZ290" s="185" t="n"/>
      <c r="EA290" s="119">
        <f>IF(N($H290)&lt;21,"",IF(DU290="","",DU290+31))</f>
        <v/>
      </c>
      <c r="EB290" s="124">
        <f>IF(EA290="","",TODAY()-EA290)</f>
        <v/>
      </c>
      <c r="EC290" s="494" t="n"/>
      <c r="ED290" s="184" t="n"/>
      <c r="EE290" s="184">
        <f>IF(EA290="","SIN ESTADO",IF(EC290&lt;&gt;"","PAGA",IF(EB290&gt;0,"VENCIDA",IF(EB290&gt;=-5,"POR VENCER","AL DÍA"))))</f>
        <v/>
      </c>
      <c r="EF290" s="185" t="n"/>
      <c r="EG290" s="119">
        <f>IF(N($H290)&lt;22,"",IF(EA290="","",EA290+31))</f>
        <v/>
      </c>
      <c r="EH290" s="124">
        <f>IF(EG290="","",TODAY()-EG290)</f>
        <v/>
      </c>
      <c r="EI290" s="494" t="n"/>
      <c r="EJ290" s="184" t="n"/>
      <c r="EK290" s="184">
        <f>IF(EG290="","SIN ESTADO",IF(EI290&lt;&gt;"","PAGA",IF(EH290&gt;0,"VENCIDA",IF(EH290&gt;=-5,"POR VENCER","AL DÍA"))))</f>
        <v/>
      </c>
      <c r="EL290" s="185" t="n"/>
      <c r="EM290" s="119">
        <f>IF(N($H290)&lt;23,"",IF(EG290="","",EG290+31))</f>
        <v/>
      </c>
      <c r="EN290" s="124">
        <f>IF(EM290="","",TODAY()-EM290)</f>
        <v/>
      </c>
      <c r="EO290" s="494" t="n"/>
      <c r="EP290" s="184" t="n"/>
      <c r="EQ290" s="184">
        <f>IF(EM290="","SIN ESTADO",IF(EO290&lt;&gt;"","PAGA",IF(EN290&gt;0,"VENCIDA",IF(EN290&gt;=-5,"POR VENCER","AL DÍA"))))</f>
        <v/>
      </c>
      <c r="ER290" s="185" t="n"/>
      <c r="ES290" s="119">
        <f>IF(N($H290)&lt;24,"",IF(EM290="","",EM290+31))</f>
        <v/>
      </c>
      <c r="ET290" s="124">
        <f>IF(ES290="","",TODAY()-ES290)</f>
        <v/>
      </c>
      <c r="EU290" s="494" t="n"/>
      <c r="EV290" s="184" t="n"/>
      <c r="EW290" s="184">
        <f>IF(ES290="","SIN ESTADO",IF(EU290&lt;&gt;"","PAGA",IF(ET290&gt;0,"VENCIDA",IF(ET290&gt;=-5,"POR VENCER","AL DÍA"))))</f>
        <v/>
      </c>
      <c r="EX290" s="185" t="n"/>
      <c r="EY290" s="119">
        <f>IF(N($H290)&lt;25,"",IF(ES290="","",ES290+31))</f>
        <v/>
      </c>
      <c r="EZ290" s="124">
        <f>IF(EY290="","",TODAY()-EY290)</f>
        <v/>
      </c>
      <c r="FA290" s="494" t="n"/>
      <c r="FB290" s="184" t="n"/>
      <c r="FC290" s="184">
        <f>IF(EY290="","SIN ESTADO",IF(FA290&lt;&gt;"","PAGA",IF(EZ290&gt;0,"VENCIDA",IF(EZ290&gt;=-5,"POR VENCER","AL DÍA"))))</f>
        <v/>
      </c>
      <c r="FD290" s="185" t="n"/>
      <c r="FE290" s="119">
        <f>IF(N($H290)&lt;26,"",IF(EY290="","",EY290+31))</f>
        <v/>
      </c>
      <c r="FF290" s="124">
        <f>IF(FE290="","",TODAY()-FE290)</f>
        <v/>
      </c>
      <c r="FG290" s="494" t="n"/>
      <c r="FH290" s="184" t="n"/>
      <c r="FI290" s="184">
        <f>IF(FE290="","SIN ESTADO",IF(FG290&lt;&gt;"","PAGA",IF(FF290&gt;0,"VENCIDA",IF(FF290&gt;=-5,"POR VENCER","AL DÍA"))))</f>
        <v/>
      </c>
      <c r="FJ290" s="185" t="n"/>
      <c r="FK290" s="119">
        <f>IF(N($H290)&lt;27,"",IF(FE290="","",FE290+31))</f>
        <v/>
      </c>
      <c r="FL290" s="124">
        <f>IF(FK290="","",TODAY()-FK290)</f>
        <v/>
      </c>
      <c r="FM290" s="494" t="n"/>
      <c r="FN290" s="184" t="n"/>
      <c r="FO290" s="184">
        <f>IF(FK290="","SIN ESTADO",IF(FM290&lt;&gt;"","PAGA",IF(FL290&gt;0,"VENCIDA",IF(FL290&gt;=-5,"POR VENCER","AL DÍA"))))</f>
        <v/>
      </c>
      <c r="FP290" s="185" t="n"/>
      <c r="FQ290" s="119">
        <f>IF(N($H290)&lt;28,"",IF(FK290="","",FK290+31))</f>
        <v/>
      </c>
      <c r="FR290" s="124">
        <f>IF(FQ290="","",TODAY()-FQ290)</f>
        <v/>
      </c>
      <c r="FS290" s="494" t="n"/>
      <c r="FT290" s="184" t="n"/>
      <c r="FU290" s="184">
        <f>IF(FQ290="","SIN ESTADO",IF(FS290&lt;&gt;"","PAGA",IF(FR290&gt;0,"VENCIDA",IF(FR290&gt;=-5,"POR VENCER","AL DÍA"))))</f>
        <v/>
      </c>
      <c r="FV290" s="185" t="n"/>
      <c r="FW290" s="119">
        <f>IF(N($H290)&lt;29,"",IF(FQ290="","",FQ290+31))</f>
        <v/>
      </c>
      <c r="FX290" s="124">
        <f>IF(FW290="","",TODAY()-FW290)</f>
        <v/>
      </c>
      <c r="FY290" s="494" t="n"/>
      <c r="FZ290" s="184" t="n"/>
      <c r="GA290" s="184">
        <f>IF(FW290="","SIN ESTADO",IF(FY290&lt;&gt;"","PAGA",IF(FX290&gt;0,"VENCIDA",IF(FX290&gt;=-5,"POR VENCER","AL DÍA"))))</f>
        <v/>
      </c>
      <c r="GB290" s="185" t="n"/>
      <c r="GC290" s="119">
        <f>IF(N($H290)&lt;30,"",IF(FW290="","",FW290+31))</f>
        <v/>
      </c>
      <c r="GD290" s="124">
        <f>IF(GC290="","",TODAY()-GC290)</f>
        <v/>
      </c>
      <c r="GE290" s="494" t="n"/>
      <c r="GF290" s="184" t="n"/>
      <c r="GG290" s="184">
        <f>IF(GC290="","SIN ESTADO",IF(GE290&lt;&gt;"","PAGA",IF(GD290&gt;0,"VENCIDA",IF(GD290&gt;=-5,"POR VENCER","AL DÍA"))))</f>
        <v/>
      </c>
      <c r="GH290" s="185" t="n"/>
      <c r="GI290" s="119">
        <f>IF(N($H290)&lt;31,"",IF(GC290="","",GC290+31))</f>
        <v/>
      </c>
      <c r="GJ290" s="124">
        <f>IF(GI290="","",TODAY()-GI290)</f>
        <v/>
      </c>
      <c r="GK290" s="494" t="n"/>
      <c r="GL290" s="184" t="n"/>
      <c r="GM290" s="184">
        <f>IF(GI290="","SIN ESTADO",IF(GK290&lt;&gt;"","PAGA",IF(GJ290&gt;0,"VENCIDA",IF(GJ290&gt;=-5,"POR VENCER","AL DÍA"))))</f>
        <v/>
      </c>
      <c r="GN290" s="185" t="n"/>
      <c r="GO290" s="119">
        <f>IF(N($H290)&lt;32,"",IF(GI290="","",GI290+31))</f>
        <v/>
      </c>
      <c r="GP290" s="124">
        <f>IF(GO290="","",TODAY()-GO290)</f>
        <v/>
      </c>
      <c r="GQ290" s="494" t="n"/>
      <c r="GR290" s="184" t="n"/>
      <c r="GS290" s="184">
        <f>IF(GO290="","SIN ESTADO",IF(GQ290&lt;&gt;"","PAGA",IF(GP290&gt;0,"VENCIDA",IF(GP290&gt;=-5,"POR VENCER","AL DÍA"))))</f>
        <v/>
      </c>
      <c r="GT290" s="185" t="n"/>
      <c r="GU290" s="119">
        <f>IF(N($H290)&lt;33,"",IF(GO290="","",GO290+31))</f>
        <v/>
      </c>
      <c r="GV290" s="124">
        <f>IF(GU290="","",TODAY()-GU290)</f>
        <v/>
      </c>
      <c r="GW290" s="494" t="n"/>
      <c r="GX290" s="184" t="n"/>
      <c r="GY290" s="184">
        <f>IF(GU290="","SIN ESTADO",IF(GW290&lt;&gt;"","PAGA",IF(GV290&gt;0,"VENCIDA",IF(GV290&gt;=-5,"POR VENCER","AL DÍA"))))</f>
        <v/>
      </c>
      <c r="GZ290" s="185" t="n"/>
      <c r="HA290" s="119">
        <f>IF(N($H290)&lt;34,"",IF(GU290="","",GU290+31))</f>
        <v/>
      </c>
      <c r="HB290" s="124">
        <f>IF(HA290="","",TODAY()-HA290)</f>
        <v/>
      </c>
      <c r="HC290" s="494" t="n"/>
      <c r="HD290" s="184" t="n"/>
      <c r="HE290" s="184">
        <f>IF(HA290="","SIN ESTADO",IF(HC290&lt;&gt;"","PAGA",IF(HB290&gt;0,"VENCIDA",IF(HB290&gt;=-5,"POR VENCER","AL DÍA"))))</f>
        <v/>
      </c>
      <c r="HF290" s="185" t="n"/>
      <c r="HG290" s="119">
        <f>IF(N($H290)&lt;35,"",IF(HA290="","",HA290+31))</f>
        <v/>
      </c>
      <c r="HH290" s="124">
        <f>IF(HG290="","",TODAY()-HG290)</f>
        <v/>
      </c>
      <c r="HI290" s="494" t="n"/>
      <c r="HJ290" s="184" t="n"/>
      <c r="HK290" s="184">
        <f>IF(HG290="","SIN ESTADO",IF(HI290&lt;&gt;"","PAGA",IF(HH290&gt;0,"VENCIDA",IF(HH290&gt;=-5,"POR VENCER","AL DÍA"))))</f>
        <v/>
      </c>
      <c r="HL290" s="168" t="n"/>
      <c r="HM290" s="119">
        <f>IF(N($H290)&lt;36,"",IF(HG290="","",HG290+31))</f>
        <v/>
      </c>
      <c r="HN290" s="124">
        <f>IF(HM290="","",TODAY()-HM290)</f>
        <v/>
      </c>
      <c r="HO290" s="494" t="n"/>
      <c r="HP290" s="184" t="n"/>
      <c r="HQ290" s="184">
        <f>IF(HM290="","SIN ESTADO",IF(HO290&lt;&gt;"","PAGA",IF(HN290&gt;0,"VENCIDA",IF(HN290&gt;=-5,"POR VENCER","AL DÍA"))))</f>
        <v/>
      </c>
      <c r="HR290" s="168" t="n"/>
      <c r="HS290" s="169">
        <f>N290+T290+Z290+AF290+AL290+AR290+AX290+BD290+BJ290+BP290+BV290+CB290+CH290+CN290+CT290+CZ290+DF290+DL290+DR290+DX290+ED290+EJ290+EP290+EV290+FB290+FH290+FN290+FT290+FZ290+GF290+GL290+GR290+GX290+HD290+HJ290+HP290</f>
        <v/>
      </c>
      <c r="HU290" s="170">
        <f>IFERROR(N($J290),0)</f>
        <v/>
      </c>
      <c r="HW290" s="170">
        <f>SUMPRODUCT((MOD(COLUMN($M290:$HR290)-COLUMN($M290),6)=0)*ISNUMBER($M290:$HR290)*($M290:$HR290&gt;=RESUMEN!$C$26)*($M290:$HR290&lt;=RESUMEN!$C$27)*IFERROR(N($N290:$HS290),0))</f>
        <v/>
      </c>
      <c r="HX290" s="170">
        <f>SUMPRODUCT((MOD(COLUMN($M290:$HR290)-COLUMN($M290),6)=0)*ISNUMBER($M290:$HR290)*($M290:$HR290&gt;=RESUMEN!$C$26)*($M290:$HR290&lt;=RESUMEN!$C$27))</f>
        <v/>
      </c>
    </row>
    <row r="291" ht="15.75" customHeight="1" s="506">
      <c r="B291" s="113">
        <f>VENTAS!A290</f>
        <v/>
      </c>
      <c r="C291" s="236">
        <f>VENTAS!B290</f>
        <v/>
      </c>
      <c r="D291" s="53">
        <f>VENTAS!C290</f>
        <v/>
      </c>
      <c r="E291" s="114">
        <f>VENTAS!D290</f>
        <v/>
      </c>
      <c r="F291" s="114">
        <f>VENTAS!J290</f>
        <v/>
      </c>
      <c r="G291" s="494">
        <f>VENTAS!F290</f>
        <v/>
      </c>
      <c r="H291" s="479">
        <f>VENTAS!K290</f>
        <v/>
      </c>
      <c r="I291" s="479">
        <f>VENTAS!M290</f>
        <v/>
      </c>
      <c r="J291" s="184">
        <f>VENTAS!L290</f>
        <v/>
      </c>
      <c r="K291" s="119">
        <f>IF(N($H291)&lt;1,"",$G291+31)</f>
        <v/>
      </c>
      <c r="L291" s="124">
        <f>IF(K291="","",TODAY()-K291)</f>
        <v/>
      </c>
      <c r="M291" s="489" t="n">
        <v>45842</v>
      </c>
      <c r="N291" s="374" t="n">
        <v>0</v>
      </c>
      <c r="O291" s="184">
        <f>IF(K291="","SIN ESTADO",IF(M291&lt;&gt;"","PAGA",IF(L291&gt;0,"VENCIDA",IF(L291&gt;=-5,"POR VENCER","AL DÍA"))))</f>
        <v/>
      </c>
      <c r="P291" s="185" t="inlineStr">
        <is>
          <t>EFECTIVO</t>
        </is>
      </c>
      <c r="Q291" s="119">
        <f>IF(N($H291)&lt;2,"",IF(K291="","",K291+31))</f>
        <v/>
      </c>
      <c r="R291" s="124">
        <f>IF(Q291="","",TODAY()-Q291)</f>
        <v/>
      </c>
      <c r="S291" s="494" t="n"/>
      <c r="T291" s="184" t="n"/>
      <c r="U291" s="184">
        <f>IF(Q291="","SIN ESTADO",IF(S291&lt;&gt;"","PAGA",IF(R291&gt;0,"VENCIDA",IF(R291&gt;=-5,"POR VENCER","AL DÍA"))))</f>
        <v/>
      </c>
      <c r="V291" s="185" t="n"/>
      <c r="W291" s="119">
        <f>IF(N($H291)&lt;3,"",IF(Q291="","",Q291+31))</f>
        <v/>
      </c>
      <c r="X291" s="124">
        <f>IF(W291="","",TODAY()-W291)</f>
        <v/>
      </c>
      <c r="Y291" s="494" t="n"/>
      <c r="Z291" s="184" t="n"/>
      <c r="AA291" s="184">
        <f>IF(W291="","SIN ESTADO",IF(Y291&lt;&gt;"","PAGA",IF(X291&gt;0,"VENCIDA",IF(X291&gt;=-5,"POR VENCER","AL DÍA"))))</f>
        <v/>
      </c>
      <c r="AB291" s="185" t="n"/>
      <c r="AC291" s="119">
        <f>IF(N($H291)&lt;4,"",IF(W291="","",W291+31))</f>
        <v/>
      </c>
      <c r="AD291" s="124">
        <f>IF(AC291="","",TODAY()-AC291)</f>
        <v/>
      </c>
      <c r="AE291" s="494" t="n"/>
      <c r="AF291" s="184" t="n"/>
      <c r="AG291" s="184">
        <f>IF(AC291="","SIN ESTADO",IF(AE291&lt;&gt;"","PAGA",IF(AD291&gt;0,"VENCIDA",IF(AD291&gt;=-5,"POR VENCER","AL DÍA"))))</f>
        <v/>
      </c>
      <c r="AH291" s="185" t="n"/>
      <c r="AI291" s="119">
        <f>IF(N($H291)&lt;5,"",IF(AC291="","",AC291+31))</f>
        <v/>
      </c>
      <c r="AJ291" s="124">
        <f>IF(AI291="","",TODAY()-AI291)</f>
        <v/>
      </c>
      <c r="AK291" s="494" t="n"/>
      <c r="AL291" s="184" t="n"/>
      <c r="AM291" s="184">
        <f>IF(AI291="","SIN ESTADO",IF(AK291&lt;&gt;"","PAGA",IF(AJ291&gt;0,"VENCIDA",IF(AJ291&gt;=-5,"POR VENCER","AL DÍA"))))</f>
        <v/>
      </c>
      <c r="AN291" s="185" t="n"/>
      <c r="AO291" s="119">
        <f>IF(N($H291)&lt;6,"",IF(AI291="","",AI291+31))</f>
        <v/>
      </c>
      <c r="AP291" s="124">
        <f>IF(AO291="","",TODAY()-AO291)</f>
        <v/>
      </c>
      <c r="AQ291" s="270" t="n"/>
      <c r="AR291" s="184" t="n"/>
      <c r="AS291" s="184">
        <f>IF(AO291="","SIN ESTADO",IF(AQ291&lt;&gt;"","PAGA",IF(AP291&gt;0,"VENCIDA",IF(AP291&gt;=-5,"POR VENCER","AL DÍA"))))</f>
        <v/>
      </c>
      <c r="AT291" s="185" t="n"/>
      <c r="AU291" s="119">
        <f>IF(N($H291)&lt;7,"",IF(AO291="","",AO291+31))</f>
        <v/>
      </c>
      <c r="AV291" s="124">
        <f>IF(AU291="","",TODAY()-AU291)</f>
        <v/>
      </c>
      <c r="AW291" s="494" t="n"/>
      <c r="AX291" s="184" t="n"/>
      <c r="AY291" s="184">
        <f>IF(AU291="","SIN ESTADO",IF(AW291&lt;&gt;"","PAGA",IF(AV291&gt;0,"VENCIDA",IF(AV291&gt;=-5,"POR VENCER","AL DÍA"))))</f>
        <v/>
      </c>
      <c r="AZ291" s="185" t="n"/>
      <c r="BA291" s="119">
        <f>IF(N($H291)&lt;8,"",IF(AU291="","",AU291+31))</f>
        <v/>
      </c>
      <c r="BB291" s="124">
        <f>IF(BA291="","",TODAY()-BA291)</f>
        <v/>
      </c>
      <c r="BC291" s="494" t="n"/>
      <c r="BD291" s="184" t="n"/>
      <c r="BE291" s="184">
        <f>IF(BA291="","SIN ESTADO",IF(BC291&lt;&gt;"","PAGA",IF(BB291&gt;0,"VENCIDA",IF(BB291&gt;=-5,"POR VENCER","AL DÍA"))))</f>
        <v/>
      </c>
      <c r="BF291" s="185" t="n"/>
      <c r="BG291" s="119">
        <f>IF(N($H291)&lt;9,"",IF(BA291="","",BA291+31))</f>
        <v/>
      </c>
      <c r="BH291" s="124">
        <f>IF(BG291="","",TODAY()-BG291)</f>
        <v/>
      </c>
      <c r="BI291" s="494" t="n"/>
      <c r="BJ291" s="184" t="n"/>
      <c r="BK291" s="184">
        <f>IF(BG291="","SIN ESTADO",IF(BI291&lt;&gt;"","PAGA",IF(BH291&gt;0,"VENCIDA",IF(BH291&gt;=-5,"POR VENCER","AL DÍA"))))</f>
        <v/>
      </c>
      <c r="BL291" s="185" t="n"/>
      <c r="BM291" s="119">
        <f>IF(N($H291)&lt;10,"",IF(BG291="","",BG291+31))</f>
        <v/>
      </c>
      <c r="BN291" s="124">
        <f>IF(BM291="","",TODAY()-BM291)</f>
        <v/>
      </c>
      <c r="BO291" s="494" t="n"/>
      <c r="BP291" s="184" t="n"/>
      <c r="BQ291" s="184">
        <f>IF(BM291="","SIN ESTADO",IF(BO291&lt;&gt;"","PAGA",IF(BN291&gt;0,"VENCIDA",IF(BN291&gt;=-5,"POR VENCER","AL DÍA"))))</f>
        <v/>
      </c>
      <c r="BR291" s="185" t="n"/>
      <c r="BS291" s="119">
        <f>IF(N($H291)&lt;11,"",IF(BM291="","",BM291+31))</f>
        <v/>
      </c>
      <c r="BT291" s="124">
        <f>IF(BS291="","",TODAY()-BS291)</f>
        <v/>
      </c>
      <c r="BU291" s="494" t="n"/>
      <c r="BV291" s="184" t="n"/>
      <c r="BW291" s="184">
        <f>IF(BS291="","SIN ESTADO",IF(BU291&lt;&gt;"","PAGA",IF(BT291&gt;0,"VENCIDA",IF(BT291&gt;=-5,"POR VENCER","AL DÍA"))))</f>
        <v/>
      </c>
      <c r="BX291" s="185" t="n"/>
      <c r="BY291" s="119">
        <f>IF(N($H291)&lt;12,"",IF(BS291="","",BS291+31))</f>
        <v/>
      </c>
      <c r="BZ291" s="124">
        <f>IF(BY291="","",TODAY()-BY291)</f>
        <v/>
      </c>
      <c r="CA291" s="494" t="n"/>
      <c r="CB291" s="184" t="n"/>
      <c r="CC291" s="184">
        <f>IF(BY291="","SIN ESTADO",IF(CA291&lt;&gt;"","PAGA",IF(BZ291&gt;0,"VENCIDA",IF(BZ291&gt;=-5,"POR VENCER","AL DÍA"))))</f>
        <v/>
      </c>
      <c r="CD291" s="185" t="n"/>
      <c r="CE291" s="119">
        <f>IF(N($H291)&lt;13,"",IF(BY291="","",BY291+31))</f>
        <v/>
      </c>
      <c r="CF291" s="124">
        <f>IF(CE291="","",TODAY()-CE291)</f>
        <v/>
      </c>
      <c r="CG291" s="494" t="n"/>
      <c r="CH291" s="184" t="n"/>
      <c r="CI291" s="184">
        <f>IF(CE291="","SIN ESTADO",IF(CG291&lt;&gt;"","PAGA",IF(CF291&gt;0,"VENCIDA",IF(CF291&gt;=-5,"POR VENCER","AL DÍA"))))</f>
        <v/>
      </c>
      <c r="CJ291" s="185" t="n"/>
      <c r="CK291" s="119">
        <f>IF(N($H291)&lt;14,"",IF(CE291="","",CE291+31))</f>
        <v/>
      </c>
      <c r="CL291" s="124">
        <f>IF(CK291="","",TODAY()-CK291)</f>
        <v/>
      </c>
      <c r="CM291" s="494" t="n"/>
      <c r="CN291" s="184" t="n"/>
      <c r="CO291" s="184">
        <f>IF(CK291="","SIN ESTADO",IF(CM291&lt;&gt;"","PAGA",IF(CL291&gt;0,"VENCIDA",IF(CL291&gt;=-5,"POR VENCER","AL DÍA"))))</f>
        <v/>
      </c>
      <c r="CP291" s="185" t="n"/>
      <c r="CQ291" s="119">
        <f>IF(N($H291)&lt;15,"",IF(CK291="","",CK291+31))</f>
        <v/>
      </c>
      <c r="CR291" s="124">
        <f>IF(CQ291="","",TODAY()-CQ291)</f>
        <v/>
      </c>
      <c r="CS291" s="494" t="n"/>
      <c r="CT291" s="184" t="n"/>
      <c r="CU291" s="184">
        <f>IF(CQ291="","SIN ESTADO",IF(CS291&lt;&gt;"","PAGA",IF(CR291&gt;0,"VENCIDA",IF(CR291&gt;=-5,"POR VENCER","AL DÍA"))))</f>
        <v/>
      </c>
      <c r="CV291" s="185" t="n"/>
      <c r="CW291" s="119">
        <f>IF(N($H291)&lt;16,"",IF(CQ291="","",CQ291+31))</f>
        <v/>
      </c>
      <c r="CX291" s="124">
        <f>IF(CW291="","",TODAY()-CW291)</f>
        <v/>
      </c>
      <c r="CY291" s="494" t="n"/>
      <c r="CZ291" s="184" t="n"/>
      <c r="DA291" s="184">
        <f>IF(CW291="","SIN ESTADO",IF(CY291&lt;&gt;"","PAGA",IF(CX291&gt;0,"VENCIDA",IF(CX291&gt;=-5,"POR VENCER","AL DÍA"))))</f>
        <v/>
      </c>
      <c r="DB291" s="185" t="n"/>
      <c r="DC291" s="119">
        <f>IF(N($H291)&lt;17,"",IF(CW291="","",CW291+31))</f>
        <v/>
      </c>
      <c r="DD291" s="124">
        <f>IF(DC291="","",TODAY()-DC291)</f>
        <v/>
      </c>
      <c r="DE291" s="494" t="n"/>
      <c r="DF291" s="184" t="n"/>
      <c r="DG291" s="184">
        <f>IF(DC291="","SIN ESTADO",IF(DE291&lt;&gt;"","PAGA",IF(DD291&gt;0,"VENCIDA",IF(DD291&gt;=-5,"POR VENCER","AL DÍA"))))</f>
        <v/>
      </c>
      <c r="DH291" s="185" t="n"/>
      <c r="DI291" s="119">
        <f>IF(N($H291)&lt;18,"",IF(DC291="","",DC291+31))</f>
        <v/>
      </c>
      <c r="DJ291" s="124">
        <f>IF(DI291="","",TODAY()-DI291)</f>
        <v/>
      </c>
      <c r="DK291" s="494" t="n"/>
      <c r="DL291" s="184" t="n"/>
      <c r="DM291" s="184">
        <f>IF(DI291="","SIN ESTADO",IF(DK291&lt;&gt;"","PAGA",IF(DJ291&gt;0,"VENCIDA",IF(DJ291&gt;=-5,"POR VENCER","AL DÍA"))))</f>
        <v/>
      </c>
      <c r="DN291" s="185" t="n"/>
      <c r="DO291" s="119">
        <f>IF(N($H291)&lt;19,"",IF(DI291="","",DI291+31))</f>
        <v/>
      </c>
      <c r="DP291" s="124">
        <f>IF(DO291="","",TODAY()-DO291)</f>
        <v/>
      </c>
      <c r="DQ291" s="494" t="n"/>
      <c r="DR291" s="184" t="n"/>
      <c r="DS291" s="184">
        <f>IF(DO291="","SIN ESTADO",IF(DQ291&lt;&gt;"","PAGA",IF(DP291&gt;0,"VENCIDA",IF(DP291&gt;=-5,"POR VENCER","AL DÍA"))))</f>
        <v/>
      </c>
      <c r="DT291" s="185" t="n"/>
      <c r="DU291" s="119">
        <f>IF(N($H291)&lt;20,"",IF(DO291="","",DO291+31))</f>
        <v/>
      </c>
      <c r="DV291" s="124">
        <f>IF(DU291="","",TODAY()-DU291)</f>
        <v/>
      </c>
      <c r="DW291" s="494" t="n"/>
      <c r="DX291" s="184" t="n"/>
      <c r="DY291" s="184">
        <f>IF(DU291="","SIN ESTADO",IF(DW291&lt;&gt;"","PAGA",IF(DV291&gt;0,"VENCIDA",IF(DV291&gt;=-5,"POR VENCER","AL DÍA"))))</f>
        <v/>
      </c>
      <c r="DZ291" s="185" t="n"/>
      <c r="EA291" s="119">
        <f>IF(N($H291)&lt;21,"",IF(DU291="","",DU291+31))</f>
        <v/>
      </c>
      <c r="EB291" s="124">
        <f>IF(EA291="","",TODAY()-EA291)</f>
        <v/>
      </c>
      <c r="EC291" s="494" t="n"/>
      <c r="ED291" s="184" t="n"/>
      <c r="EE291" s="184">
        <f>IF(EA291="","SIN ESTADO",IF(EC291&lt;&gt;"","PAGA",IF(EB291&gt;0,"VENCIDA",IF(EB291&gt;=-5,"POR VENCER","AL DÍA"))))</f>
        <v/>
      </c>
      <c r="EF291" s="185" t="n"/>
      <c r="EG291" s="119">
        <f>IF(N($H291)&lt;22,"",IF(EA291="","",EA291+31))</f>
        <v/>
      </c>
      <c r="EH291" s="124">
        <f>IF(EG291="","",TODAY()-EG291)</f>
        <v/>
      </c>
      <c r="EI291" s="494" t="n"/>
      <c r="EJ291" s="184" t="n"/>
      <c r="EK291" s="184">
        <f>IF(EG291="","SIN ESTADO",IF(EI291&lt;&gt;"","PAGA",IF(EH291&gt;0,"VENCIDA",IF(EH291&gt;=-5,"POR VENCER","AL DÍA"))))</f>
        <v/>
      </c>
      <c r="EL291" s="185" t="n"/>
      <c r="EM291" s="119">
        <f>IF(N($H291)&lt;23,"",IF(EG291="","",EG291+31))</f>
        <v/>
      </c>
      <c r="EN291" s="124">
        <f>IF(EM291="","",TODAY()-EM291)</f>
        <v/>
      </c>
      <c r="EO291" s="494" t="n"/>
      <c r="EP291" s="184" t="n"/>
      <c r="EQ291" s="184">
        <f>IF(EM291="","SIN ESTADO",IF(EO291&lt;&gt;"","PAGA",IF(EN291&gt;0,"VENCIDA",IF(EN291&gt;=-5,"POR VENCER","AL DÍA"))))</f>
        <v/>
      </c>
      <c r="ER291" s="185" t="n"/>
      <c r="ES291" s="119">
        <f>IF(N($H291)&lt;24,"",IF(EM291="","",EM291+31))</f>
        <v/>
      </c>
      <c r="ET291" s="124">
        <f>IF(ES291="","",TODAY()-ES291)</f>
        <v/>
      </c>
      <c r="EU291" s="494" t="n"/>
      <c r="EV291" s="184" t="n"/>
      <c r="EW291" s="184">
        <f>IF(ES291="","SIN ESTADO",IF(EU291&lt;&gt;"","PAGA",IF(ET291&gt;0,"VENCIDA",IF(ET291&gt;=-5,"POR VENCER","AL DÍA"))))</f>
        <v/>
      </c>
      <c r="EX291" s="185" t="n"/>
      <c r="EY291" s="119">
        <f>IF(N($H291)&lt;25,"",IF(ES291="","",ES291+31))</f>
        <v/>
      </c>
      <c r="EZ291" s="124">
        <f>IF(EY291="","",TODAY()-EY291)</f>
        <v/>
      </c>
      <c r="FA291" s="494" t="n"/>
      <c r="FB291" s="184" t="n"/>
      <c r="FC291" s="184">
        <f>IF(EY291="","SIN ESTADO",IF(FA291&lt;&gt;"","PAGA",IF(EZ291&gt;0,"VENCIDA",IF(EZ291&gt;=-5,"POR VENCER","AL DÍA"))))</f>
        <v/>
      </c>
      <c r="FD291" s="185" t="n"/>
      <c r="FE291" s="119">
        <f>IF(N($H291)&lt;26,"",IF(EY291="","",EY291+31))</f>
        <v/>
      </c>
      <c r="FF291" s="124">
        <f>IF(FE291="","",TODAY()-FE291)</f>
        <v/>
      </c>
      <c r="FG291" s="494" t="n"/>
      <c r="FH291" s="184" t="n"/>
      <c r="FI291" s="184">
        <f>IF(FE291="","SIN ESTADO",IF(FG291&lt;&gt;"","PAGA",IF(FF291&gt;0,"VENCIDA",IF(FF291&gt;=-5,"POR VENCER","AL DÍA"))))</f>
        <v/>
      </c>
      <c r="FJ291" s="185" t="n"/>
      <c r="FK291" s="119">
        <f>IF(N($H291)&lt;27,"",IF(FE291="","",FE291+31))</f>
        <v/>
      </c>
      <c r="FL291" s="124">
        <f>IF(FK291="","",TODAY()-FK291)</f>
        <v/>
      </c>
      <c r="FM291" s="494" t="n"/>
      <c r="FN291" s="184" t="n"/>
      <c r="FO291" s="184">
        <f>IF(FK291="","SIN ESTADO",IF(FM291&lt;&gt;"","PAGA",IF(FL291&gt;0,"VENCIDA",IF(FL291&gt;=-5,"POR VENCER","AL DÍA"))))</f>
        <v/>
      </c>
      <c r="FP291" s="185" t="n"/>
      <c r="FQ291" s="119">
        <f>IF(N($H291)&lt;28,"",IF(FK291="","",FK291+31))</f>
        <v/>
      </c>
      <c r="FR291" s="124">
        <f>IF(FQ291="","",TODAY()-FQ291)</f>
        <v/>
      </c>
      <c r="FS291" s="494" t="n"/>
      <c r="FT291" s="184" t="n"/>
      <c r="FU291" s="184">
        <f>IF(FQ291="","SIN ESTADO",IF(FS291&lt;&gt;"","PAGA",IF(FR291&gt;0,"VENCIDA",IF(FR291&gt;=-5,"POR VENCER","AL DÍA"))))</f>
        <v/>
      </c>
      <c r="FV291" s="185" t="n"/>
      <c r="FW291" s="119">
        <f>IF(N($H291)&lt;29,"",IF(FQ291="","",FQ291+31))</f>
        <v/>
      </c>
      <c r="FX291" s="124">
        <f>IF(FW291="","",TODAY()-FW291)</f>
        <v/>
      </c>
      <c r="FY291" s="494" t="n"/>
      <c r="FZ291" s="184" t="n"/>
      <c r="GA291" s="184">
        <f>IF(FW291="","SIN ESTADO",IF(FY291&lt;&gt;"","PAGA",IF(FX291&gt;0,"VENCIDA",IF(FX291&gt;=-5,"POR VENCER","AL DÍA"))))</f>
        <v/>
      </c>
      <c r="GB291" s="185" t="n"/>
      <c r="GC291" s="119">
        <f>IF(N($H291)&lt;30,"",IF(FW291="","",FW291+31))</f>
        <v/>
      </c>
      <c r="GD291" s="124">
        <f>IF(GC291="","",TODAY()-GC291)</f>
        <v/>
      </c>
      <c r="GE291" s="494" t="n"/>
      <c r="GF291" s="184" t="n"/>
      <c r="GG291" s="184">
        <f>IF(GC291="","SIN ESTADO",IF(GE291&lt;&gt;"","PAGA",IF(GD291&gt;0,"VENCIDA",IF(GD291&gt;=-5,"POR VENCER","AL DÍA"))))</f>
        <v/>
      </c>
      <c r="GH291" s="185" t="n"/>
      <c r="GI291" s="119">
        <f>IF(N($H291)&lt;31,"",IF(GC291="","",GC291+31))</f>
        <v/>
      </c>
      <c r="GJ291" s="124">
        <f>IF(GI291="","",TODAY()-GI291)</f>
        <v/>
      </c>
      <c r="GK291" s="494" t="n"/>
      <c r="GL291" s="184" t="n"/>
      <c r="GM291" s="184">
        <f>IF(GI291="","SIN ESTADO",IF(GK291&lt;&gt;"","PAGA",IF(GJ291&gt;0,"VENCIDA",IF(GJ291&gt;=-5,"POR VENCER","AL DÍA"))))</f>
        <v/>
      </c>
      <c r="GN291" s="185" t="n"/>
      <c r="GO291" s="119">
        <f>IF(N($H291)&lt;32,"",IF(GI291="","",GI291+31))</f>
        <v/>
      </c>
      <c r="GP291" s="124">
        <f>IF(GO291="","",TODAY()-GO291)</f>
        <v/>
      </c>
      <c r="GQ291" s="494" t="n"/>
      <c r="GR291" s="184" t="n"/>
      <c r="GS291" s="184">
        <f>IF(GO291="","SIN ESTADO",IF(GQ291&lt;&gt;"","PAGA",IF(GP291&gt;0,"VENCIDA",IF(GP291&gt;=-5,"POR VENCER","AL DÍA"))))</f>
        <v/>
      </c>
      <c r="GT291" s="185" t="n"/>
      <c r="GU291" s="119">
        <f>IF(N($H291)&lt;33,"",IF(GO291="","",GO291+31))</f>
        <v/>
      </c>
      <c r="GV291" s="124">
        <f>IF(GU291="","",TODAY()-GU291)</f>
        <v/>
      </c>
      <c r="GW291" s="494" t="n"/>
      <c r="GX291" s="184" t="n"/>
      <c r="GY291" s="184">
        <f>IF(GU291="","SIN ESTADO",IF(GW291&lt;&gt;"","PAGA",IF(GV291&gt;0,"VENCIDA",IF(GV291&gt;=-5,"POR VENCER","AL DÍA"))))</f>
        <v/>
      </c>
      <c r="GZ291" s="185" t="n"/>
      <c r="HA291" s="119">
        <f>IF(N($H291)&lt;34,"",IF(GU291="","",GU291+31))</f>
        <v/>
      </c>
      <c r="HB291" s="124">
        <f>IF(HA291="","",TODAY()-HA291)</f>
        <v/>
      </c>
      <c r="HC291" s="494" t="n"/>
      <c r="HD291" s="184" t="n"/>
      <c r="HE291" s="184">
        <f>IF(HA291="","SIN ESTADO",IF(HC291&lt;&gt;"","PAGA",IF(HB291&gt;0,"VENCIDA",IF(HB291&gt;=-5,"POR VENCER","AL DÍA"))))</f>
        <v/>
      </c>
      <c r="HF291" s="185" t="n"/>
      <c r="HG291" s="119">
        <f>IF(N($H291)&lt;35,"",IF(HA291="","",HA291+31))</f>
        <v/>
      </c>
      <c r="HH291" s="124">
        <f>IF(HG291="","",TODAY()-HG291)</f>
        <v/>
      </c>
      <c r="HI291" s="494" t="n"/>
      <c r="HJ291" s="184" t="n"/>
      <c r="HK291" s="184">
        <f>IF(HG291="","SIN ESTADO",IF(HI291&lt;&gt;"","PAGA",IF(HH291&gt;0,"VENCIDA",IF(HH291&gt;=-5,"POR VENCER","AL DÍA"))))</f>
        <v/>
      </c>
      <c r="HL291" s="168" t="n"/>
      <c r="HM291" s="119">
        <f>IF(N($H291)&lt;36,"",IF(HG291="","",HG291+31))</f>
        <v/>
      </c>
      <c r="HN291" s="124">
        <f>IF(HM291="","",TODAY()-HM291)</f>
        <v/>
      </c>
      <c r="HO291" s="494" t="n"/>
      <c r="HP291" s="184" t="n"/>
      <c r="HQ291" s="184">
        <f>IF(HM291="","SIN ESTADO",IF(HO291&lt;&gt;"","PAGA",IF(HN291&gt;0,"VENCIDA",IF(HN291&gt;=-5,"POR VENCER","AL DÍA"))))</f>
        <v/>
      </c>
      <c r="HR291" s="168" t="n"/>
      <c r="HS291" s="169">
        <f>N291+T291+Z291+AF291+AL291+AR291+AX291+BD291+BJ291+BP291+BV291+CB291+CH291+CN291+CT291+CZ291+DF291+DL291+DR291+DX291+ED291+EJ291+EP291+EV291+FB291+FH291+FN291+FT291+FZ291+GF291+GL291+GR291+GX291+HD291+HJ291+HP291</f>
        <v/>
      </c>
      <c r="HU291" s="170">
        <f>IFERROR(N($J291),0)</f>
        <v/>
      </c>
      <c r="HW291" s="170">
        <f>SUMPRODUCT((MOD(COLUMN($M291:$HR291)-COLUMN($M291),6)=0)*ISNUMBER($M291:$HR291)*($M291:$HR291&gt;=RESUMEN!$C$26)*($M291:$HR291&lt;=RESUMEN!$C$27)*IFERROR(N($N291:$HS291),0))</f>
        <v/>
      </c>
      <c r="HX291" s="170">
        <f>SUMPRODUCT((MOD(COLUMN($M291:$HR291)-COLUMN($M291),6)=0)*ISNUMBER($M291:$HR291)*($M291:$HR291&gt;=RESUMEN!$C$26)*($M291:$HR291&lt;=RESUMEN!$C$27))</f>
        <v/>
      </c>
    </row>
    <row r="292" ht="15.75" customHeight="1" s="506">
      <c r="B292" s="113">
        <f>VENTAS!A291</f>
        <v/>
      </c>
      <c r="C292" s="236">
        <f>VENTAS!B291</f>
        <v/>
      </c>
      <c r="D292" s="53">
        <f>VENTAS!C291</f>
        <v/>
      </c>
      <c r="E292" s="114">
        <f>VENTAS!D291</f>
        <v/>
      </c>
      <c r="F292" s="114">
        <f>VENTAS!J291</f>
        <v/>
      </c>
      <c r="G292" s="494">
        <f>VENTAS!F291</f>
        <v/>
      </c>
      <c r="H292" s="479">
        <f>VENTAS!K291</f>
        <v/>
      </c>
      <c r="I292" s="479">
        <f>VENTAS!M291</f>
        <v/>
      </c>
      <c r="J292" s="184">
        <f>VENTAS!L291</f>
        <v/>
      </c>
      <c r="K292" s="119">
        <f>IF(N($H292)&lt;1,"",$G292+31)</f>
        <v/>
      </c>
      <c r="L292" s="124">
        <f>IF(K292="","",TODAY()-K292)</f>
        <v/>
      </c>
      <c r="M292" s="489" t="n">
        <v>45819</v>
      </c>
      <c r="N292" s="374" t="n">
        <v>0</v>
      </c>
      <c r="O292" s="184">
        <f>IF(K292="","SIN ESTADO",IF(M292&lt;&gt;"","PAGA",IF(L292&gt;0,"VENCIDA",IF(L292&gt;=-5,"POR VENCER","AL DÍA"))))</f>
        <v/>
      </c>
      <c r="P292" s="185" t="inlineStr">
        <is>
          <t>EFECTIVO</t>
        </is>
      </c>
      <c r="Q292" s="119">
        <f>IF(N($H292)&lt;2,"",IF(K292="","",K292+31))</f>
        <v/>
      </c>
      <c r="R292" s="124">
        <f>IF(Q292="","",TODAY()-Q292)</f>
        <v/>
      </c>
      <c r="S292" s="494" t="n"/>
      <c r="T292" s="184" t="n"/>
      <c r="U292" s="184">
        <f>IF(Q292="","SIN ESTADO",IF(S292&lt;&gt;"","PAGA",IF(R292&gt;0,"VENCIDA",IF(R292&gt;=-5,"POR VENCER","AL DÍA"))))</f>
        <v/>
      </c>
      <c r="V292" s="185" t="n"/>
      <c r="W292" s="119">
        <f>IF(N($H292)&lt;3,"",IF(Q292="","",Q292+31))</f>
        <v/>
      </c>
      <c r="X292" s="124">
        <f>IF(W292="","",TODAY()-W292)</f>
        <v/>
      </c>
      <c r="Y292" s="494" t="n"/>
      <c r="Z292" s="184" t="n"/>
      <c r="AA292" s="184">
        <f>IF(W292="","SIN ESTADO",IF(Y292&lt;&gt;"","PAGA",IF(X292&gt;0,"VENCIDA",IF(X292&gt;=-5,"POR VENCER","AL DÍA"))))</f>
        <v/>
      </c>
      <c r="AB292" s="185" t="n"/>
      <c r="AC292" s="119">
        <f>IF(N($H292)&lt;4,"",IF(W292="","",W292+31))</f>
        <v/>
      </c>
      <c r="AD292" s="124">
        <f>IF(AC292="","",TODAY()-AC292)</f>
        <v/>
      </c>
      <c r="AE292" s="494" t="n"/>
      <c r="AF292" s="184" t="n"/>
      <c r="AG292" s="184">
        <f>IF(AC292="","SIN ESTADO",IF(AE292&lt;&gt;"","PAGA",IF(AD292&gt;0,"VENCIDA",IF(AD292&gt;=-5,"POR VENCER","AL DÍA"))))</f>
        <v/>
      </c>
      <c r="AH292" s="185" t="n"/>
      <c r="AI292" s="119">
        <f>IF(N($H292)&lt;5,"",IF(AC292="","",AC292+31))</f>
        <v/>
      </c>
      <c r="AJ292" s="124">
        <f>IF(AI292="","",TODAY()-AI292)</f>
        <v/>
      </c>
      <c r="AK292" s="494" t="n"/>
      <c r="AL292" s="184" t="n"/>
      <c r="AM292" s="184">
        <f>IF(AI292="","SIN ESTADO",IF(AK292&lt;&gt;"","PAGA",IF(AJ292&gt;0,"VENCIDA",IF(AJ292&gt;=-5,"POR VENCER","AL DÍA"))))</f>
        <v/>
      </c>
      <c r="AN292" s="185" t="n"/>
      <c r="AO292" s="119">
        <f>IF(N($H292)&lt;6,"",IF(AI292="","",AI292+31))</f>
        <v/>
      </c>
      <c r="AP292" s="124">
        <f>IF(AO292="","",TODAY()-AO292)</f>
        <v/>
      </c>
      <c r="AQ292" s="270" t="n"/>
      <c r="AR292" s="184" t="n"/>
      <c r="AS292" s="184">
        <f>IF(AO292="","SIN ESTADO",IF(AQ292&lt;&gt;"","PAGA",IF(AP292&gt;0,"VENCIDA",IF(AP292&gt;=-5,"POR VENCER","AL DÍA"))))</f>
        <v/>
      </c>
      <c r="AT292" s="185" t="n"/>
      <c r="AU292" s="119">
        <f>IF(N($H292)&lt;7,"",IF(AO292="","",AO292+31))</f>
        <v/>
      </c>
      <c r="AV292" s="124">
        <f>IF(AU292="","",TODAY()-AU292)</f>
        <v/>
      </c>
      <c r="AW292" s="494" t="n"/>
      <c r="AX292" s="184" t="n"/>
      <c r="AY292" s="184">
        <f>IF(AU292="","SIN ESTADO",IF(AW292&lt;&gt;"","PAGA",IF(AV292&gt;0,"VENCIDA",IF(AV292&gt;=-5,"POR VENCER","AL DÍA"))))</f>
        <v/>
      </c>
      <c r="AZ292" s="185" t="n"/>
      <c r="BA292" s="119">
        <f>IF(N($H292)&lt;8,"",IF(AU292="","",AU292+31))</f>
        <v/>
      </c>
      <c r="BB292" s="124">
        <f>IF(BA292="","",TODAY()-BA292)</f>
        <v/>
      </c>
      <c r="BC292" s="494" t="n"/>
      <c r="BD292" s="184" t="n"/>
      <c r="BE292" s="184">
        <f>IF(BA292="","SIN ESTADO",IF(BC292&lt;&gt;"","PAGA",IF(BB292&gt;0,"VENCIDA",IF(BB292&gt;=-5,"POR VENCER","AL DÍA"))))</f>
        <v/>
      </c>
      <c r="BF292" s="185" t="n"/>
      <c r="BG292" s="119">
        <f>IF(N($H292)&lt;9,"",IF(BA292="","",BA292+31))</f>
        <v/>
      </c>
      <c r="BH292" s="124">
        <f>IF(BG292="","",TODAY()-BG292)</f>
        <v/>
      </c>
      <c r="BI292" s="494" t="n"/>
      <c r="BJ292" s="184" t="n"/>
      <c r="BK292" s="184">
        <f>IF(BG292="","SIN ESTADO",IF(BI292&lt;&gt;"","PAGA",IF(BH292&gt;0,"VENCIDA",IF(BH292&gt;=-5,"POR VENCER","AL DÍA"))))</f>
        <v/>
      </c>
      <c r="BL292" s="185" t="n"/>
      <c r="BM292" s="119">
        <f>IF(N($H292)&lt;10,"",IF(BG292="","",BG292+31))</f>
        <v/>
      </c>
      <c r="BN292" s="124">
        <f>IF(BM292="","",TODAY()-BM292)</f>
        <v/>
      </c>
      <c r="BO292" s="494" t="n"/>
      <c r="BP292" s="184" t="n"/>
      <c r="BQ292" s="184">
        <f>IF(BM292="","SIN ESTADO",IF(BO292&lt;&gt;"","PAGA",IF(BN292&gt;0,"VENCIDA",IF(BN292&gt;=-5,"POR VENCER","AL DÍA"))))</f>
        <v/>
      </c>
      <c r="BR292" s="185" t="n"/>
      <c r="BS292" s="119">
        <f>IF(N($H292)&lt;11,"",IF(BM292="","",BM292+31))</f>
        <v/>
      </c>
      <c r="BT292" s="124">
        <f>IF(BS292="","",TODAY()-BS292)</f>
        <v/>
      </c>
      <c r="BU292" s="494" t="n"/>
      <c r="BV292" s="184" t="n"/>
      <c r="BW292" s="184">
        <f>IF(BS292="","SIN ESTADO",IF(BU292&lt;&gt;"","PAGA",IF(BT292&gt;0,"VENCIDA",IF(BT292&gt;=-5,"POR VENCER","AL DÍA"))))</f>
        <v/>
      </c>
      <c r="BX292" s="185" t="n"/>
      <c r="BY292" s="119">
        <f>IF(N($H292)&lt;12,"",IF(BS292="","",BS292+31))</f>
        <v/>
      </c>
      <c r="BZ292" s="124">
        <f>IF(BY292="","",TODAY()-BY292)</f>
        <v/>
      </c>
      <c r="CA292" s="494" t="n"/>
      <c r="CB292" s="184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C292" s="184">
        <f>IF(BY292="","SIN ESTADO",IF(CA292&lt;&gt;"","PAGA",IF(BZ292&gt;0,"VENCIDA",IF(BZ292&gt;=-5,"POR VENCER","AL DÍA"))))</f>
        <v/>
      </c>
      <c r="CD292" s="185" t="n"/>
      <c r="CE292" s="119">
        <f>IF(N($H292)&lt;13,"",IF(BY292="","",BY292+31))</f>
        <v/>
      </c>
      <c r="CF292" s="124">
        <f>IF(CE292="","",TODAY()-CE292)</f>
        <v/>
      </c>
      <c r="CG292" s="494" t="n"/>
      <c r="CH292" s="184" t="n"/>
      <c r="CI292" s="184">
        <f>IF(CE292="","SIN ESTADO",IF(CG292&lt;&gt;"","PAGA",IF(CF292&gt;0,"VENCIDA",IF(CF292&gt;=-5,"POR VENCER","AL DÍA"))))</f>
        <v/>
      </c>
      <c r="CJ292" s="185" t="n"/>
      <c r="CK292" s="119">
        <f>IF(N($H292)&lt;14,"",IF(CE292="","",CE292+31))</f>
        <v/>
      </c>
      <c r="CL292" s="124">
        <f>IF(CK292="","",TODAY()-CK292)</f>
        <v/>
      </c>
      <c r="CM292" s="494" t="n"/>
      <c r="CN292" s="184" t="n"/>
      <c r="CO292" s="184">
        <f>IF(CK292="","SIN ESTADO",IF(CM292&lt;&gt;"","PAGA",IF(CL292&gt;0,"VENCIDA",IF(CL292&gt;=-5,"POR VENCER","AL DÍA"))))</f>
        <v/>
      </c>
      <c r="CP292" s="185" t="n"/>
      <c r="CQ292" s="119">
        <f>IF(N($H292)&lt;15,"",IF(CK292="","",CK292+31))</f>
        <v/>
      </c>
      <c r="CR292" s="124">
        <f>IF(CQ292="","",TODAY()-CQ292)</f>
        <v/>
      </c>
      <c r="CS292" s="494" t="n"/>
      <c r="CT292" s="184" t="n"/>
      <c r="CU292" s="184">
        <f>IF(CQ292="","SIN ESTADO",IF(CS292&lt;&gt;"","PAGA",IF(CR292&gt;0,"VENCIDA",IF(CR292&gt;=-5,"POR VENCER","AL DÍA"))))</f>
        <v/>
      </c>
      <c r="CV292" s="185" t="n"/>
      <c r="CW292" s="119">
        <f>IF(N($H292)&lt;16,"",IF(CQ292="","",CQ292+31))</f>
        <v/>
      </c>
      <c r="CX292" s="124">
        <f>IF(CW292="","",TODAY()-CW292)</f>
        <v/>
      </c>
      <c r="CY292" s="494" t="n"/>
      <c r="CZ292" s="184" t="n"/>
      <c r="DA292" s="184">
        <f>IF(CW292="","SIN ESTADO",IF(CY292&lt;&gt;"","PAGA",IF(CX292&gt;0,"VENCIDA",IF(CX292&gt;=-5,"POR VENCER","AL DÍA"))))</f>
        <v/>
      </c>
      <c r="DB292" s="185" t="n"/>
      <c r="DC292" s="119">
        <f>IF(N($H292)&lt;17,"",IF(CW292="","",CW292+31))</f>
        <v/>
      </c>
      <c r="DD292" s="124">
        <f>IF(DC292="","",TODAY()-DC292)</f>
        <v/>
      </c>
      <c r="DE292" s="494" t="n"/>
      <c r="DF292" s="184" t="n"/>
      <c r="DG292" s="184">
        <f>IF(DC292="","SIN ESTADO",IF(DE292&lt;&gt;"","PAGA",IF(DD292&gt;0,"VENCIDA",IF(DD292&gt;=-5,"POR VENCER","AL DÍA"))))</f>
        <v/>
      </c>
      <c r="DH292" s="185" t="n"/>
      <c r="DI292" s="119">
        <f>IF(N($H292)&lt;18,"",IF(DC292="","",DC292+31))</f>
        <v/>
      </c>
      <c r="DJ292" s="124">
        <f>IF(DI292="","",TODAY()-DI292)</f>
        <v/>
      </c>
      <c r="DK292" s="494" t="n"/>
      <c r="DL292" s="184" t="n"/>
      <c r="DM292" s="184">
        <f>IF(DI292="","SIN ESTADO",IF(DK292&lt;&gt;"","PAGA",IF(DJ292&gt;0,"VENCIDA",IF(DJ292&gt;=-5,"POR VENCER","AL DÍA"))))</f>
        <v/>
      </c>
      <c r="DN292" s="185" t="n"/>
      <c r="DO292" s="119">
        <f>IF(N($H292)&lt;19,"",IF(DI292="","",DI292+31))</f>
        <v/>
      </c>
      <c r="DP292" s="124">
        <f>IF(DO292="","",TODAY()-DO292)</f>
        <v/>
      </c>
      <c r="DQ292" s="494" t="n"/>
      <c r="DR292" s="184" t="n"/>
      <c r="DS292" s="184">
        <f>IF(DO292="","SIN ESTADO",IF(DQ292&lt;&gt;"","PAGA",IF(DP292&gt;0,"VENCIDA",IF(DP292&gt;=-5,"POR VENCER","AL DÍA"))))</f>
        <v/>
      </c>
      <c r="DT292" s="185" t="n"/>
      <c r="DU292" s="119">
        <f>IF(N($H292)&lt;20,"",IF(DO292="","",DO292+31))</f>
        <v/>
      </c>
      <c r="DV292" s="124">
        <f>IF(DU292="","",TODAY()-DU292)</f>
        <v/>
      </c>
      <c r="DW292" s="494" t="n"/>
      <c r="DX292" s="184" t="n"/>
      <c r="DY292" s="184">
        <f>IF(DU292="","SIN ESTADO",IF(DW292&lt;&gt;"","PAGA",IF(DV292&gt;0,"VENCIDA",IF(DV292&gt;=-5,"POR VENCER","AL DÍA"))))</f>
        <v/>
      </c>
      <c r="DZ292" s="185" t="n"/>
      <c r="EA292" s="119">
        <f>IF(N($H292)&lt;21,"",IF(DU292="","",DU292+31))</f>
        <v/>
      </c>
      <c r="EB292" s="124">
        <f>IF(EA292="","",TODAY()-EA292)</f>
        <v/>
      </c>
      <c r="EC292" s="494" t="n"/>
      <c r="ED292" s="184" t="n"/>
      <c r="EE292" s="184">
        <f>IF(EA292="","SIN ESTADO",IF(EC292&lt;&gt;"","PAGA",IF(EB292&gt;0,"VENCIDA",IF(EB292&gt;=-5,"POR VENCER","AL DÍA"))))</f>
        <v/>
      </c>
      <c r="EF292" s="185" t="n"/>
      <c r="EG292" s="119">
        <f>IF(N($H292)&lt;22,"",IF(EA292="","",EA292+31))</f>
        <v/>
      </c>
      <c r="EH292" s="124">
        <f>IF(EG292="","",TODAY()-EG292)</f>
        <v/>
      </c>
      <c r="EI292" s="494" t="n"/>
      <c r="EJ292" s="184" t="n"/>
      <c r="EK292" s="184">
        <f>IF(EG292="","SIN ESTADO",IF(EI292&lt;&gt;"","PAGA",IF(EH292&gt;0,"VENCIDA",IF(EH292&gt;=-5,"POR VENCER","AL DÍA"))))</f>
        <v/>
      </c>
      <c r="EL292" s="185" t="n"/>
      <c r="EM292" s="119">
        <f>IF(N($H292)&lt;23,"",IF(EG292="","",EG292+31))</f>
        <v/>
      </c>
      <c r="EN292" s="124">
        <f>IF(EM292="","",TODAY()-EM292)</f>
        <v/>
      </c>
      <c r="EO292" s="494" t="n"/>
      <c r="EP292" s="184" t="n"/>
      <c r="EQ292" s="184">
        <f>IF(EM292="","SIN ESTADO",IF(EO292&lt;&gt;"","PAGA",IF(EN292&gt;0,"VENCIDA",IF(EN292&gt;=-5,"POR VENCER","AL DÍA"))))</f>
        <v/>
      </c>
      <c r="ER292" s="185" t="n"/>
      <c r="ES292" s="119">
        <f>IF(N($H292)&lt;24,"",IF(EM292="","",EM292+31))</f>
        <v/>
      </c>
      <c r="ET292" s="124">
        <f>IF(ES292="","",TODAY()-ES292)</f>
        <v/>
      </c>
      <c r="EU292" s="494" t="n"/>
      <c r="EV292" s="184" t="n"/>
      <c r="EW292" s="184">
        <f>IF(ES292="","SIN ESTADO",IF(EU292&lt;&gt;"","PAGA",IF(ET292&gt;0,"VENCIDA",IF(ET292&gt;=-5,"POR VENCER","AL DÍA"))))</f>
        <v/>
      </c>
      <c r="EX292" s="185" t="n"/>
      <c r="EY292" s="119">
        <f>IF(N($H292)&lt;25,"",IF(ES292="","",ES292+31))</f>
        <v/>
      </c>
      <c r="EZ292" s="124">
        <f>IF(EY292="","",TODAY()-EY292)</f>
        <v/>
      </c>
      <c r="FA292" s="494" t="n"/>
      <c r="FB292" s="184" t="n"/>
      <c r="FC292" s="184">
        <f>IF(EY292="","SIN ESTADO",IF(FA292&lt;&gt;"","PAGA",IF(EZ292&gt;0,"VENCIDA",IF(EZ292&gt;=-5,"POR VENCER","AL DÍA"))))</f>
        <v/>
      </c>
      <c r="FD292" s="185" t="n"/>
      <c r="FE292" s="119">
        <f>IF(N($H292)&lt;26,"",IF(EY292="","",EY292+31))</f>
        <v/>
      </c>
      <c r="FF292" s="124">
        <f>IF(FE292="","",TODAY()-FE292)</f>
        <v/>
      </c>
      <c r="FG292" s="494" t="n"/>
      <c r="FH292" s="184" t="n"/>
      <c r="FI292" s="184">
        <f>IF(FE292="","SIN ESTADO",IF(FG292&lt;&gt;"","PAGA",IF(FF292&gt;0,"VENCIDA",IF(FF292&gt;=-5,"POR VENCER","AL DÍA"))))</f>
        <v/>
      </c>
      <c r="FJ292" s="185" t="n"/>
      <c r="FK292" s="119">
        <f>IF(N($H292)&lt;27,"",IF(FE292="","",FE292+31))</f>
        <v/>
      </c>
      <c r="FL292" s="124">
        <f>IF(FK292="","",TODAY()-FK292)</f>
        <v/>
      </c>
      <c r="FM292" s="494" t="n"/>
      <c r="FN292" s="184" t="n"/>
      <c r="FO292" s="184">
        <f>IF(FK292="","SIN ESTADO",IF(FM292&lt;&gt;"","PAGA",IF(FL292&gt;0,"VENCIDA",IF(FL292&gt;=-5,"POR VENCER","AL DÍA"))))</f>
        <v/>
      </c>
      <c r="FP292" s="185" t="n"/>
      <c r="FQ292" s="119">
        <f>IF(N($H292)&lt;28,"",IF(FK292="","",FK292+31))</f>
        <v/>
      </c>
      <c r="FR292" s="124">
        <f>IF(FQ292="","",TODAY()-FQ292)</f>
        <v/>
      </c>
      <c r="FS292" s="494" t="n"/>
      <c r="FT292" s="184" t="n"/>
      <c r="FU292" s="184">
        <f>IF(FQ292="","SIN ESTADO",IF(FS292&lt;&gt;"","PAGA",IF(FR292&gt;0,"VENCIDA",IF(FR292&gt;=-5,"POR VENCER","AL DÍA"))))</f>
        <v/>
      </c>
      <c r="FV292" s="185" t="n"/>
      <c r="FW292" s="119">
        <f>IF(N($H292)&lt;29,"",IF(FQ292="","",FQ292+31))</f>
        <v/>
      </c>
      <c r="FX292" s="124">
        <f>IF(FW292="","",TODAY()-FW292)</f>
        <v/>
      </c>
      <c r="FY292" s="494" t="n"/>
      <c r="FZ292" s="184" t="n"/>
      <c r="GA292" s="184">
        <f>IF(FW292="","SIN ESTADO",IF(FY292&lt;&gt;"","PAGA",IF(FX292&gt;0,"VENCIDA",IF(FX292&gt;=-5,"POR VENCER","AL DÍA"))))</f>
        <v/>
      </c>
      <c r="GB292" s="185" t="n"/>
      <c r="GC292" s="119">
        <f>IF(N($H292)&lt;30,"",IF(FW292="","",FW292+31))</f>
        <v/>
      </c>
      <c r="GD292" s="124">
        <f>IF(GC292="","",TODAY()-GC292)</f>
        <v/>
      </c>
      <c r="GE292" s="494" t="n"/>
      <c r="GF292" s="184" t="n"/>
      <c r="GG292" s="184">
        <f>IF(GC292="","SIN ESTADO",IF(GE292&lt;&gt;"","PAGA",IF(GD292&gt;0,"VENCIDA",IF(GD292&gt;=-5,"POR VENCER","AL DÍA"))))</f>
        <v/>
      </c>
      <c r="GH292" s="185" t="n"/>
      <c r="GI292" s="119">
        <f>IF(N($H292)&lt;31,"",IF(GC292="","",GC292+31))</f>
        <v/>
      </c>
      <c r="GJ292" s="124">
        <f>IF(GI292="","",TODAY()-GI292)</f>
        <v/>
      </c>
      <c r="GK292" s="494" t="n"/>
      <c r="GL292" s="184" t="n"/>
      <c r="GM292" s="184">
        <f>IF(GI292="","SIN ESTADO",IF(GK292&lt;&gt;"","PAGA",IF(GJ292&gt;0,"VENCIDA",IF(GJ292&gt;=-5,"POR VENCER","AL DÍA"))))</f>
        <v/>
      </c>
      <c r="GN292" s="185" t="n"/>
      <c r="GO292" s="119">
        <f>IF(N($H292)&lt;32,"",IF(GI292="","",GI292+31))</f>
        <v/>
      </c>
      <c r="GP292" s="124">
        <f>IF(GO292="","",TODAY()-GO292)</f>
        <v/>
      </c>
      <c r="GQ292" s="494" t="n"/>
      <c r="GR292" s="184" t="n"/>
      <c r="GS292" s="184">
        <f>IF(GO292="","SIN ESTADO",IF(GQ292&lt;&gt;"","PAGA",IF(GP292&gt;0,"VENCIDA",IF(GP292&gt;=-5,"POR VENCER","AL DÍA"))))</f>
        <v/>
      </c>
      <c r="GT292" s="185" t="n"/>
      <c r="GU292" s="119">
        <f>IF(N($H292)&lt;33,"",IF(GO292="","",GO292+31))</f>
        <v/>
      </c>
      <c r="GV292" s="124">
        <f>IF(GU292="","",TODAY()-GU292)</f>
        <v/>
      </c>
      <c r="GW292" s="494" t="n"/>
      <c r="GX292" s="184" t="n"/>
      <c r="GY292" s="184">
        <f>IF(GU292="","SIN ESTADO",IF(GW292&lt;&gt;"","PAGA",IF(GV292&gt;0,"VENCIDA",IF(GV292&gt;=-5,"POR VENCER","AL DÍA"))))</f>
        <v/>
      </c>
      <c r="GZ292" s="185" t="n"/>
      <c r="HA292" s="119">
        <f>IF(N($H292)&lt;34,"",IF(GU292="","",GU292+31))</f>
        <v/>
      </c>
      <c r="HB292" s="124">
        <f>IF(HA292="","",TODAY()-HA292)</f>
        <v/>
      </c>
      <c r="HC292" s="494" t="n"/>
      <c r="HD292" s="184" t="n"/>
      <c r="HE292" s="184">
        <f>IF(HA292="","SIN ESTADO",IF(HC292&lt;&gt;"","PAGA",IF(HB292&gt;0,"VENCIDA",IF(HB292&gt;=-5,"POR VENCER","AL DÍA"))))</f>
        <v/>
      </c>
      <c r="HF292" s="185" t="n"/>
      <c r="HG292" s="119">
        <f>IF(N($H292)&lt;35,"",IF(HA292="","",HA292+31))</f>
        <v/>
      </c>
      <c r="HH292" s="124">
        <f>IF(HG292="","",TODAY()-HG292)</f>
        <v/>
      </c>
      <c r="HI292" s="494" t="n"/>
      <c r="HJ292" s="184" t="n"/>
      <c r="HK292" s="184">
        <f>IF(HG292="","SIN ESTADO",IF(HI292&lt;&gt;"","PAGA",IF(HH292&gt;0,"VENCIDA",IF(HH292&gt;=-5,"POR VENCER","AL DÍA"))))</f>
        <v/>
      </c>
      <c r="HL292" s="168" t="n"/>
      <c r="HM292" s="119">
        <f>IF(N($H292)&lt;36,"",IF(HG292="","",HG292+31))</f>
        <v/>
      </c>
      <c r="HN292" s="124">
        <f>IF(HM292="","",TODAY()-HM292)</f>
        <v/>
      </c>
      <c r="HO292" s="494" t="n"/>
      <c r="HP292" s="184" t="n"/>
      <c r="HQ292" s="184">
        <f>IF(HM292="","SIN ESTADO",IF(HO292&lt;&gt;"","PAGA",IF(HN292&gt;0,"VENCIDA",IF(HN292&gt;=-5,"POR VENCER","AL DÍA"))))</f>
        <v/>
      </c>
      <c r="HR292" s="168" t="n"/>
      <c r="HS292" s="169">
        <f>N292+T292+Z292+AF292+AL292+AR292+AX292+BD292+BJ292+BP292+BV292+CB292+CH292+CN292+CT292+CZ292+DF292+DL292+DR292+DX292+ED292+EJ292+EP292+EV292+FB292+FH292+FN292+FT292+FZ292+GF292+GL292+GR292+GX292+HD292+HJ292+HP292</f>
        <v/>
      </c>
      <c r="HU292" s="170">
        <f>IFERROR(N($J292),0)</f>
        <v/>
      </c>
      <c r="HW292" s="170">
        <f>SUMPRODUCT((MOD(COLUMN($M292:$HR292)-COLUMN($M292),6)=0)*ISNUMBER($M292:$HR292)*($M292:$HR292&gt;=RESUMEN!$C$26)*($M292:$HR292&lt;=RESUMEN!$C$27)*IFERROR(N($N292:$HS292),0))</f>
        <v/>
      </c>
      <c r="HX292" s="170">
        <f>SUMPRODUCT((MOD(COLUMN($M292:$HR292)-COLUMN($M292),6)=0)*ISNUMBER($M292:$HR292)*($M292:$HR292&gt;=RESUMEN!$C$26)*($M292:$HR292&lt;=RESUMEN!$C$27))</f>
        <v/>
      </c>
    </row>
    <row r="293" ht="15.75" customHeight="1" s="506">
      <c r="B293" s="113">
        <f>VENTAS!A292</f>
        <v/>
      </c>
      <c r="C293" s="236">
        <f>VENTAS!B292</f>
        <v/>
      </c>
      <c r="D293" s="53">
        <f>VENTAS!C292</f>
        <v/>
      </c>
      <c r="E293" s="114">
        <f>VENTAS!D292</f>
        <v/>
      </c>
      <c r="F293" s="114">
        <f>VENTAS!J292</f>
        <v/>
      </c>
      <c r="G293" s="494">
        <f>VENTAS!F292</f>
        <v/>
      </c>
      <c r="H293" s="479">
        <f>VENTAS!K292</f>
        <v/>
      </c>
      <c r="I293" s="479">
        <f>VENTAS!M292</f>
        <v/>
      </c>
      <c r="J293" s="184">
        <f>VENTAS!L292</f>
        <v/>
      </c>
      <c r="K293" s="119">
        <f>IF(N($H293)&lt;1,"",$G293+31)</f>
        <v/>
      </c>
      <c r="L293" s="124">
        <f>IF(K293="","",TODAY()-K293)</f>
        <v/>
      </c>
      <c r="M293" s="469" t="n">
        <v>45902</v>
      </c>
      <c r="N293" s="374" t="n">
        <v>1000000</v>
      </c>
      <c r="O293" s="184">
        <f>IF(K293="","SIN ESTADO",IF(M293&lt;&gt;"","PAGA",IF(L293&gt;0,"VENCIDA",IF(L293&gt;=-5,"POR VENCER","AL DÍA"))))</f>
        <v/>
      </c>
      <c r="P293" s="185" t="inlineStr">
        <is>
          <t>TRANSFERENCIA</t>
        </is>
      </c>
      <c r="Q293" s="119">
        <f>IF(N($H293)&lt;2,"",IF(K293="","",K293+31))</f>
        <v/>
      </c>
      <c r="R293" s="124">
        <f>IF(Q293="","",TODAY()-Q293)</f>
        <v/>
      </c>
      <c r="S293" s="481" t="n">
        <v>45902</v>
      </c>
      <c r="T293" s="184" t="n">
        <v>1000000</v>
      </c>
      <c r="U293" s="184">
        <f>IF(Q293="","SIN ESTADO",IF(S293&lt;&gt;"","PAGA",IF(R293&gt;0,"VENCIDA",IF(R293&gt;=-5,"POR VENCER","AL DÍA"))))</f>
        <v/>
      </c>
      <c r="V293" s="185" t="inlineStr">
        <is>
          <t>TRANSFERENCIA</t>
        </is>
      </c>
      <c r="W293" s="119">
        <f>IF(N($H293)&lt;3,"",IF(Q293="","",Q293+31))</f>
        <v/>
      </c>
      <c r="X293" s="124">
        <f>IF(W293="","",TODAY()-W293)</f>
        <v/>
      </c>
      <c r="Y293" s="481" t="n">
        <v>45902</v>
      </c>
      <c r="Z293" s="184" t="n">
        <v>1000000</v>
      </c>
      <c r="AA293" s="184">
        <f>IF(W293="","SIN ESTADO",IF(Y293&lt;&gt;"","PAGA",IF(X293&gt;0,"VENCIDA",IF(X293&gt;=-5,"POR VENCER","AL DÍA"))))</f>
        <v/>
      </c>
      <c r="AB293" s="185" t="inlineStr">
        <is>
          <t>TRANSFERENCIA</t>
        </is>
      </c>
      <c r="AC293" s="119">
        <f>IF(N($H293)&lt;4,"",IF(W293="","",W293+31))</f>
        <v/>
      </c>
      <c r="AD293" s="124">
        <f>IF(AC293="","",TODAY()-AC293)</f>
        <v/>
      </c>
      <c r="AE293" s="481" t="n">
        <v>45902</v>
      </c>
      <c r="AF293" s="184" t="n">
        <v>1000000</v>
      </c>
      <c r="AG293" s="184">
        <f>IF(AC293="","SIN ESTADO",IF(AE293&lt;&gt;"","PAGA",IF(AD293&gt;0,"VENCIDA",IF(AD293&gt;=-5,"POR VENCER","AL DÍA"))))</f>
        <v/>
      </c>
      <c r="AH293" s="185" t="inlineStr">
        <is>
          <t>TRANSFERENCIA</t>
        </is>
      </c>
      <c r="AI293" s="119">
        <f>IF(N($H293)&lt;5,"",IF(AC293="","",AC293+31))</f>
        <v/>
      </c>
      <c r="AJ293" s="124">
        <f>IF(AI293="","",TODAY()-AI293)</f>
        <v/>
      </c>
      <c r="AK293" s="481" t="n">
        <v>45902</v>
      </c>
      <c r="AL293" s="184" t="n">
        <v>1000000</v>
      </c>
      <c r="AM293" s="184">
        <f>IF(AI293="","SIN ESTADO",IF(AK293&lt;&gt;"","PAGA",IF(AJ293&gt;0,"VENCIDA",IF(AJ293&gt;=-5,"POR VENCER","AL DÍA"))))</f>
        <v/>
      </c>
      <c r="AN293" s="185" t="inlineStr">
        <is>
          <t>TRANSFERENCIA</t>
        </is>
      </c>
      <c r="AO293" s="119">
        <f>IF(N($H293)&lt;6,"",IF(AI293="","",AI293+31))</f>
        <v/>
      </c>
      <c r="AP293" s="124">
        <f>IF(AO293="","",TODAY()-AO293)</f>
        <v/>
      </c>
      <c r="AQ293" s="488" t="n">
        <v>46090</v>
      </c>
      <c r="AR293" s="184" t="n">
        <v>2000000</v>
      </c>
      <c r="AS293" s="184">
        <f>IF(AO293="","SIN ESTADO",IF(AQ293&lt;&gt;"","PAGA",IF(AP293&gt;0,"VENCIDA",IF(AP293&gt;=-5,"POR VENCER","AL DÍA"))))</f>
        <v/>
      </c>
      <c r="AT293" s="185" t="inlineStr">
        <is>
          <t>TRANSFERENCIA</t>
        </is>
      </c>
      <c r="AU293" s="119">
        <f>IF(N($H293)&lt;7,"",IF(AO293="","",AO293+31))</f>
        <v/>
      </c>
      <c r="AV293" s="124">
        <f>IF(AU293="","",TODAY()-AU293)</f>
        <v/>
      </c>
      <c r="AW293" s="471" t="n">
        <v>46090</v>
      </c>
      <c r="AX293" s="184" t="n"/>
      <c r="AY293" s="184">
        <f>IF(AU293="","SIN ESTADO",IF(AW293&lt;&gt;"","PAGA",IF(AV293&gt;0,"VENCIDA",IF(AV293&gt;=-5,"POR VENCER","AL DÍA"))))</f>
        <v/>
      </c>
      <c r="AZ293" s="185" t="inlineStr">
        <is>
          <t>TRANSFERENCIA</t>
        </is>
      </c>
      <c r="BA293" s="119">
        <f>IF(N($H293)&lt;8,"",IF(AU293="","",AU293+31))</f>
        <v/>
      </c>
      <c r="BB293" s="124">
        <f>IF(BA293="","",TODAY()-BA293)</f>
        <v/>
      </c>
      <c r="BC293" s="494" t="n">
        <v>46119</v>
      </c>
      <c r="BD293" s="184" t="n">
        <v>1000000</v>
      </c>
      <c r="BE293" s="184">
        <f>IF(BA293="","SIN ESTADO",IF(BC293&lt;&gt;"","PAGA",IF(BB293&gt;0,"VENCIDA",IF(BB293&gt;=-5,"POR VENCER","AL DÍA"))))</f>
        <v/>
      </c>
      <c r="BF293" s="185" t="n"/>
      <c r="BG293" s="119">
        <f>IF(N($H293)&lt;9,"",IF(BA293="","",BA293+31))</f>
        <v/>
      </c>
      <c r="BH293" s="124">
        <f>IF(BG293="","",TODAY()-BG293)</f>
        <v/>
      </c>
      <c r="BI293" s="494" t="n">
        <v>46146</v>
      </c>
      <c r="BJ293" s="184" t="n">
        <v>1000000</v>
      </c>
      <c r="BK293" s="184">
        <f>IF(BG293="","SIN ESTADO",IF(BI293&lt;&gt;"","PAGA",IF(BH293&gt;0,"VENCIDA",IF(BH293&gt;=-5,"POR VENCER","AL DÍA"))))</f>
        <v/>
      </c>
      <c r="BL293" s="185" t="inlineStr">
        <is>
          <t>TRANSFERENCIA</t>
        </is>
      </c>
      <c r="BM293" s="119">
        <f>IF(N($H293)&lt;10,"",IF(BG293="","",BG293+31))</f>
        <v/>
      </c>
      <c r="BN293" s="124">
        <f>IF(BM293="","",TODAY()-BM293)</f>
        <v/>
      </c>
      <c r="BO293" s="494" t="n">
        <v>46177</v>
      </c>
      <c r="BP293" s="184" t="n">
        <v>1000000</v>
      </c>
      <c r="BQ293" s="184">
        <f>IF(BM293="","SIN ESTADO",IF(BO293&lt;&gt;"","PAGA",IF(BN293&gt;0,"VENCIDA",IF(BN293&gt;=-5,"POR VENCER","AL DÍA"))))</f>
        <v/>
      </c>
      <c r="BR293" s="185" t="inlineStr">
        <is>
          <t>TRANSFERENCIA</t>
        </is>
      </c>
      <c r="BS293" s="119">
        <f>IF(N($H293)&lt;11,"",IF(BM293="","",BM293+31))</f>
        <v/>
      </c>
      <c r="BT293" s="124">
        <f>IF(BS293="","",TODAY()-BS293)</f>
        <v/>
      </c>
      <c r="BU293" s="494" t="n">
        <v>46266</v>
      </c>
      <c r="BV293" s="184" t="n">
        <v>2000000</v>
      </c>
      <c r="BW293" s="184">
        <f>IF(BS293="","SIN ESTADO",IF(BU293&lt;&gt;"","PAGA",IF(BT293&gt;0,"VENCIDA",IF(BT293&gt;=-5,"POR VENCER","AL DÍA"))))</f>
        <v/>
      </c>
      <c r="BX293" s="185" t="inlineStr">
        <is>
          <t>TRANSFERENCIA</t>
        </is>
      </c>
      <c r="BY293" s="119">
        <f>IF(N($H293)&lt;12,"",IF(BS293="","",BS293+31))</f>
        <v/>
      </c>
      <c r="BZ293" s="124">
        <f>IF(BY293="","",TODAY()-BY293)</f>
        <v/>
      </c>
      <c r="CA293" s="494" t="n">
        <v>46266</v>
      </c>
      <c r="CB293" s="184" t="n"/>
      <c r="CC293" s="184">
        <f>IF(BY293="","SIN ESTADO",IF(CA293&lt;&gt;"","PAGA",IF(BZ293&gt;0,"VENCIDA",IF(BZ293&gt;=-5,"POR VENCER","AL DÍA"))))</f>
        <v/>
      </c>
      <c r="CD293" s="185" t="n"/>
      <c r="CE293" s="119">
        <f>IF(N($H293)&lt;13,"",IF(BY293="","",BY293+31))</f>
        <v/>
      </c>
      <c r="CF293" s="124">
        <f>IF(CE293="","",TODAY()-CE293)</f>
        <v/>
      </c>
      <c r="CG293" s="494" t="n"/>
      <c r="CH293" s="184" t="n"/>
      <c r="CI293" s="184">
        <f>IF(CE293="","SIN ESTADO",IF(CG293&lt;&gt;"","PAGA",IF(CF293&gt;0,"VENCIDA",IF(CF293&gt;=-5,"POR VENCER","AL DÍA"))))</f>
        <v/>
      </c>
      <c r="CJ293" s="185" t="n"/>
      <c r="CK293" s="119">
        <f>IF(N($H293)&lt;14,"",IF(CE293="","",CE293+31))</f>
        <v/>
      </c>
      <c r="CL293" s="124">
        <f>IF(CK293="","",TODAY()-CK293)</f>
        <v/>
      </c>
      <c r="CM293" s="494" t="n"/>
      <c r="CN293" s="184" t="n"/>
      <c r="CO293" s="184">
        <f>IF(CK293="","SIN ESTADO",IF(CM293&lt;&gt;"","PAGA",IF(CL293&gt;0,"VENCIDA",IF(CL293&gt;=-5,"POR VENCER","AL DÍA"))))</f>
        <v/>
      </c>
      <c r="CP293" s="185" t="n"/>
      <c r="CQ293" s="119">
        <f>IF(N($H293)&lt;15,"",IF(CK293="","",CK293+31))</f>
        <v/>
      </c>
      <c r="CR293" s="124">
        <f>IF(CQ293="","",TODAY()-CQ293)</f>
        <v/>
      </c>
      <c r="CS293" s="494" t="n"/>
      <c r="CT293" s="184" t="n"/>
      <c r="CU293" s="184">
        <f>IF(CQ293="","SIN ESTADO",IF(CS293&lt;&gt;"","PAGA",IF(CR293&gt;0,"VENCIDA",IF(CR293&gt;=-5,"POR VENCER","AL DÍA"))))</f>
        <v/>
      </c>
      <c r="CV293" s="185" t="n"/>
      <c r="CW293" s="119">
        <f>IF(N($H293)&lt;16,"",IF(CQ293="","",CQ293+31))</f>
        <v/>
      </c>
      <c r="CX293" s="124">
        <f>IF(CW293="","",TODAY()-CW293)</f>
        <v/>
      </c>
      <c r="CY293" s="494" t="n"/>
      <c r="CZ293" s="184" t="n"/>
      <c r="DA293" s="184">
        <f>IF(CW293="","SIN ESTADO",IF(CY293&lt;&gt;"","PAGA",IF(CX293&gt;0,"VENCIDA",IF(CX293&gt;=-5,"POR VENCER","AL DÍA"))))</f>
        <v/>
      </c>
      <c r="DB293" s="185" t="n"/>
      <c r="DC293" s="119">
        <f>IF(N($H293)&lt;17,"",IF(CW293="","",CW293+31))</f>
        <v/>
      </c>
      <c r="DD293" s="124">
        <f>IF(DC293="","",TODAY()-DC293)</f>
        <v/>
      </c>
      <c r="DE293" s="494" t="n"/>
      <c r="DF293" s="184" t="n"/>
      <c r="DG293" s="184">
        <f>IF(DC293="","SIN ESTADO",IF(DE293&lt;&gt;"","PAGA",IF(DD293&gt;0,"VENCIDA",IF(DD293&gt;=-5,"POR VENCER","AL DÍA"))))</f>
        <v/>
      </c>
      <c r="DH293" s="185" t="n"/>
      <c r="DI293" s="119">
        <f>IF(N($H293)&lt;18,"",IF(DC293="","",DC293+31))</f>
        <v/>
      </c>
      <c r="DJ293" s="124">
        <f>IF(DI293="","",TODAY()-DI293)</f>
        <v/>
      </c>
      <c r="DK293" s="494" t="n"/>
      <c r="DL293" s="184" t="n"/>
      <c r="DM293" s="184">
        <f>IF(DI293="","SIN ESTADO",IF(DK293&lt;&gt;"","PAGA",IF(DJ293&gt;0,"VENCIDA",IF(DJ293&gt;=-5,"POR VENCER","AL DÍA"))))</f>
        <v/>
      </c>
      <c r="DN293" s="185" t="n"/>
      <c r="DO293" s="119">
        <f>IF(N($H293)&lt;19,"",IF(DI293="","",DI293+31))</f>
        <v/>
      </c>
      <c r="DP293" s="124">
        <f>IF(DO293="","",TODAY()-DO293)</f>
        <v/>
      </c>
      <c r="DQ293" s="494" t="n"/>
      <c r="DR293" s="184" t="n"/>
      <c r="DS293" s="184">
        <f>IF(DO293="","SIN ESTADO",IF(DQ293&lt;&gt;"","PAGA",IF(DP293&gt;0,"VENCIDA",IF(DP293&gt;=-5,"POR VENCER","AL DÍA"))))</f>
        <v/>
      </c>
      <c r="DT293" s="185" t="n"/>
      <c r="DU293" s="119">
        <f>IF(N($H293)&lt;20,"",IF(DO293="","",DO293+31))</f>
        <v/>
      </c>
      <c r="DV293" s="124">
        <f>IF(DU293="","",TODAY()-DU293)</f>
        <v/>
      </c>
      <c r="DW293" s="494" t="n"/>
      <c r="DX293" s="184" t="n"/>
      <c r="DY293" s="184">
        <f>IF(DU293="","SIN ESTADO",IF(DW293&lt;&gt;"","PAGA",IF(DV293&gt;0,"VENCIDA",IF(DV293&gt;=-5,"POR VENCER","AL DÍA"))))</f>
        <v/>
      </c>
      <c r="DZ293" s="185" t="n"/>
      <c r="EA293" s="119">
        <f>IF(N($H293)&lt;21,"",IF(DU293="","",DU293+31))</f>
        <v/>
      </c>
      <c r="EB293" s="124">
        <f>IF(EA293="","",TODAY()-EA293)</f>
        <v/>
      </c>
      <c r="EC293" s="494" t="n"/>
      <c r="ED293" s="184" t="n"/>
      <c r="EE293" s="184">
        <f>IF(EA293="","SIN ESTADO",IF(EC293&lt;&gt;"","PAGA",IF(EB293&gt;0,"VENCIDA",IF(EB293&gt;=-5,"POR VENCER","AL DÍA"))))</f>
        <v/>
      </c>
      <c r="EF293" s="185" t="n"/>
      <c r="EG293" s="119">
        <f>IF(N($H293)&lt;22,"",IF(EA293="","",EA293+31))</f>
        <v/>
      </c>
      <c r="EH293" s="124">
        <f>IF(EG293="","",TODAY()-EG293)</f>
        <v/>
      </c>
      <c r="EI293" s="494" t="n"/>
      <c r="EJ293" s="184" t="n"/>
      <c r="EK293" s="184">
        <f>IF(EG293="","SIN ESTADO",IF(EI293&lt;&gt;"","PAGA",IF(EH293&gt;0,"VENCIDA",IF(EH293&gt;=-5,"POR VENCER","AL DÍA"))))</f>
        <v/>
      </c>
      <c r="EL293" s="185" t="n"/>
      <c r="EM293" s="119">
        <f>IF(N($H293)&lt;23,"",IF(EG293="","",EG293+31))</f>
        <v/>
      </c>
      <c r="EN293" s="124">
        <f>IF(EM293="","",TODAY()-EM293)</f>
        <v/>
      </c>
      <c r="EO293" s="494" t="n"/>
      <c r="EP293" s="184" t="n"/>
      <c r="EQ293" s="184">
        <f>IF(EM293="","SIN ESTADO",IF(EO293&lt;&gt;"","PAGA",IF(EN293&gt;0,"VENCIDA",IF(EN293&gt;=-5,"POR VENCER","AL DÍA"))))</f>
        <v/>
      </c>
      <c r="ER293" s="185" t="n"/>
      <c r="ES293" s="119">
        <f>IF(N($H293)&lt;24,"",IF(EM293="","",EM293+31))</f>
        <v/>
      </c>
      <c r="ET293" s="124">
        <f>IF(ES293="","",TODAY()-ES293)</f>
        <v/>
      </c>
      <c r="EU293" s="494" t="n"/>
      <c r="EV293" s="184" t="n"/>
      <c r="EW293" s="184">
        <f>IF(ES293="","SIN ESTADO",IF(EU293&lt;&gt;"","PAGA",IF(ET293&gt;0,"VENCIDA",IF(ET293&gt;=-5,"POR VENCER","AL DÍA"))))</f>
        <v/>
      </c>
      <c r="EX293" s="185" t="n"/>
      <c r="EY293" s="119">
        <f>IF(N($H293)&lt;25,"",IF(ES293="","",ES293+31))</f>
        <v/>
      </c>
      <c r="EZ293" s="124">
        <f>IF(EY293="","",TODAY()-EY293)</f>
        <v/>
      </c>
      <c r="FA293" s="494" t="n"/>
      <c r="FB293" s="184" t="n"/>
      <c r="FC293" s="184">
        <f>IF(EY293="","SIN ESTADO",IF(FA293&lt;&gt;"","PAGA",IF(EZ293&gt;0,"VENCIDA",IF(EZ293&gt;=-5,"POR VENCER","AL DÍA"))))</f>
        <v/>
      </c>
      <c r="FD293" s="185" t="n"/>
      <c r="FE293" s="119">
        <f>IF(N($H293)&lt;26,"",IF(EY293="","",EY293+31))</f>
        <v/>
      </c>
      <c r="FF293" s="124">
        <f>IF(FE293="","",TODAY()-FE293)</f>
        <v/>
      </c>
      <c r="FG293" s="494" t="n"/>
      <c r="FH293" s="184" t="n"/>
      <c r="FI293" s="184">
        <f>IF(FE293="","SIN ESTADO",IF(FG293&lt;&gt;"","PAGA",IF(FF293&gt;0,"VENCIDA",IF(FF293&gt;=-5,"POR VENCER","AL DÍA"))))</f>
        <v/>
      </c>
      <c r="FJ293" s="185" t="n"/>
      <c r="FK293" s="119">
        <f>IF(N($H293)&lt;27,"",IF(FE293="","",FE293+31))</f>
        <v/>
      </c>
      <c r="FL293" s="124">
        <f>IF(FK293="","",TODAY()-FK293)</f>
        <v/>
      </c>
      <c r="FM293" s="494" t="n"/>
      <c r="FN293" s="184" t="n"/>
      <c r="FO293" s="184">
        <f>IF(FK293="","SIN ESTADO",IF(FM293&lt;&gt;"","PAGA",IF(FL293&gt;0,"VENCIDA",IF(FL293&gt;=-5,"POR VENCER","AL DÍA"))))</f>
        <v/>
      </c>
      <c r="FP293" s="185" t="n"/>
      <c r="FQ293" s="119">
        <f>IF(N($H293)&lt;28,"",IF(FK293="","",FK293+31))</f>
        <v/>
      </c>
      <c r="FR293" s="124">
        <f>IF(FQ293="","",TODAY()-FQ293)</f>
        <v/>
      </c>
      <c r="FS293" s="494" t="n"/>
      <c r="FT293" s="184" t="n"/>
      <c r="FU293" s="184">
        <f>IF(FQ293="","SIN ESTADO",IF(FS293&lt;&gt;"","PAGA",IF(FR293&gt;0,"VENCIDA",IF(FR293&gt;=-5,"POR VENCER","AL DÍA"))))</f>
        <v/>
      </c>
      <c r="FV293" s="185" t="n"/>
      <c r="FW293" s="119">
        <f>IF(N($H293)&lt;29,"",IF(FQ293="","",FQ293+31))</f>
        <v/>
      </c>
      <c r="FX293" s="124">
        <f>IF(FW293="","",TODAY()-FW293)</f>
        <v/>
      </c>
      <c r="FY293" s="494" t="n"/>
      <c r="FZ293" s="184" t="n"/>
      <c r="GA293" s="184">
        <f>IF(FW293="","SIN ESTADO",IF(FY293&lt;&gt;"","PAGA",IF(FX293&gt;0,"VENCIDA",IF(FX293&gt;=-5,"POR VENCER","AL DÍA"))))</f>
        <v/>
      </c>
      <c r="GB293" s="185" t="n"/>
      <c r="GC293" s="119">
        <f>IF(N($H293)&lt;30,"",IF(FW293="","",FW293+31))</f>
        <v/>
      </c>
      <c r="GD293" s="124">
        <f>IF(GC293="","",TODAY()-GC293)</f>
        <v/>
      </c>
      <c r="GE293" s="494" t="n"/>
      <c r="GF293" s="184" t="n"/>
      <c r="GG293" s="184">
        <f>IF(GC293="","SIN ESTADO",IF(GE293&lt;&gt;"","PAGA",IF(GD293&gt;0,"VENCIDA",IF(GD293&gt;=-5,"POR VENCER","AL DÍA"))))</f>
        <v/>
      </c>
      <c r="GH293" s="185" t="n"/>
      <c r="GI293" s="119">
        <f>IF(N($H293)&lt;31,"",IF(GC293="","",GC293+31))</f>
        <v/>
      </c>
      <c r="GJ293" s="124">
        <f>IF(GI293="","",TODAY()-GI293)</f>
        <v/>
      </c>
      <c r="GK293" s="494" t="n"/>
      <c r="GL293" s="184" t="n"/>
      <c r="GM293" s="184">
        <f>IF(GI293="","SIN ESTADO",IF(GK293&lt;&gt;"","PAGA",IF(GJ293&gt;0,"VENCIDA",IF(GJ293&gt;=-5,"POR VENCER","AL DÍA"))))</f>
        <v/>
      </c>
      <c r="GN293" s="185" t="n"/>
      <c r="GO293" s="119">
        <f>IF(N($H293)&lt;32,"",IF(GI293="","",GI293+31))</f>
        <v/>
      </c>
      <c r="GP293" s="124">
        <f>IF(GO293="","",TODAY()-GO293)</f>
        <v/>
      </c>
      <c r="GQ293" s="494" t="n"/>
      <c r="GR293" s="184" t="n"/>
      <c r="GS293" s="184">
        <f>IF(GO293="","SIN ESTADO",IF(GQ293&lt;&gt;"","PAGA",IF(GP293&gt;0,"VENCIDA",IF(GP293&gt;=-5,"POR VENCER","AL DÍA"))))</f>
        <v/>
      </c>
      <c r="GT293" s="185" t="n"/>
      <c r="GU293" s="119">
        <f>IF(N($H293)&lt;33,"",IF(GO293="","",GO293+31))</f>
        <v/>
      </c>
      <c r="GV293" s="124">
        <f>IF(GU293="","",TODAY()-GU293)</f>
        <v/>
      </c>
      <c r="GW293" s="494" t="n"/>
      <c r="GX293" s="184" t="n"/>
      <c r="GY293" s="184">
        <f>IF(GU293="","SIN ESTADO",IF(GW293&lt;&gt;"","PAGA",IF(GV293&gt;0,"VENCIDA",IF(GV293&gt;=-5,"POR VENCER","AL DÍA"))))</f>
        <v/>
      </c>
      <c r="GZ293" s="185" t="n"/>
      <c r="HA293" s="119">
        <f>IF(N($H293)&lt;34,"",IF(GU293="","",GU293+31))</f>
        <v/>
      </c>
      <c r="HB293" s="124">
        <f>IF(HA293="","",TODAY()-HA293)</f>
        <v/>
      </c>
      <c r="HC293" s="494" t="n"/>
      <c r="HD293" s="184" t="n"/>
      <c r="HE293" s="184">
        <f>IF(HA293="","SIN ESTADO",IF(HC293&lt;&gt;"","PAGA",IF(HB293&gt;0,"VENCIDA",IF(HB293&gt;=-5,"POR VENCER","AL DÍA"))))</f>
        <v/>
      </c>
      <c r="HF293" s="185" t="n"/>
      <c r="HG293" s="119">
        <f>IF(N($H293)&lt;35,"",IF(HA293="","",HA293+31))</f>
        <v/>
      </c>
      <c r="HH293" s="124">
        <f>IF(HG293="","",TODAY()-HG293)</f>
        <v/>
      </c>
      <c r="HI293" s="494" t="n"/>
      <c r="HJ293" s="184" t="n"/>
      <c r="HK293" s="184">
        <f>IF(HG293="","SIN ESTADO",IF(HI293&lt;&gt;"","PAGA",IF(HH293&gt;0,"VENCIDA",IF(HH293&gt;=-5,"POR VENCER","AL DÍA"))))</f>
        <v/>
      </c>
      <c r="HL293" s="168" t="n"/>
      <c r="HM293" s="119">
        <f>IF(N($H293)&lt;36,"",IF(HG293="","",HG293+31))</f>
        <v/>
      </c>
      <c r="HN293" s="124">
        <f>IF(HM293="","",TODAY()-HM293)</f>
        <v/>
      </c>
      <c r="HO293" s="494" t="n"/>
      <c r="HP293" s="184" t="n"/>
      <c r="HQ293" s="184">
        <f>IF(HM293="","SIN ESTADO",IF(HO293&lt;&gt;"","PAGA",IF(HN293&gt;0,"VENCIDA",IF(HN293&gt;=-5,"POR VENCER","AL DÍA"))))</f>
        <v/>
      </c>
      <c r="HR293" s="168" t="n"/>
      <c r="HS293" s="169">
        <f>N293+T293+Z293+AF293+AL293+AR293+AX293+BD293+BJ293+BP293+BV293+CB293+CH293+CN293+CT293+CZ293+DF293+DL293+DR293+DX293+ED293+EJ293+EP293+EV293+FB293+FH293+FN293+FT293+FZ293+GF293+GL293+GR293+GX293+HD293+HJ293+HP293</f>
        <v/>
      </c>
      <c r="HU293" s="170">
        <f>IFERROR(N($J293),0)</f>
        <v/>
      </c>
      <c r="HW293" s="170">
        <f>SUMPRODUCT((MOD(COLUMN($M293:$HR293)-COLUMN($M293),6)=0)*ISNUMBER($M293:$HR293)*($M293:$HR293&gt;=RESUMEN!$C$26)*($M293:$HR293&lt;=RESUMEN!$C$27)*IFERROR(N($N293:$HS293),0))</f>
        <v/>
      </c>
      <c r="HX293" s="170">
        <f>SUMPRODUCT((MOD(COLUMN($M293:$HR293)-COLUMN($M293),6)=0)*ISNUMBER($M293:$HR293)*($M293:$HR293&gt;=RESUMEN!$C$26)*($M293:$HR293&lt;=RESUMEN!$C$27))</f>
        <v/>
      </c>
    </row>
    <row r="294" ht="15.75" customHeight="1" s="506">
      <c r="B294" s="113">
        <f>VENTAS!A293</f>
        <v/>
      </c>
      <c r="C294" s="236">
        <f>VENTAS!B293</f>
        <v/>
      </c>
      <c r="D294" s="53">
        <f>VENTAS!C293</f>
        <v/>
      </c>
      <c r="E294" s="114">
        <f>VENTAS!D293</f>
        <v/>
      </c>
      <c r="F294" s="114">
        <f>VENTAS!J293</f>
        <v/>
      </c>
      <c r="G294" s="494">
        <f>VENTAS!F293</f>
        <v/>
      </c>
      <c r="H294" s="479">
        <f>VENTAS!K293</f>
        <v/>
      </c>
      <c r="I294" s="479">
        <f>VENTAS!M293</f>
        <v/>
      </c>
      <c r="J294" s="184">
        <f>VENTAS!L293</f>
        <v/>
      </c>
      <c r="K294" s="119">
        <f>IF(N($H294)&lt;1,"",$G294+31)</f>
        <v/>
      </c>
      <c r="L294" s="124">
        <f>IF(K294="","",TODAY()-K294)</f>
        <v/>
      </c>
      <c r="M294" s="469" t="n">
        <v>45902</v>
      </c>
      <c r="N294" s="374" t="n">
        <v>1200000</v>
      </c>
      <c r="O294" s="184">
        <f>IF(K294="","SIN ESTADO",IF(M294&lt;&gt;"","PAGA",IF(L294&gt;0,"VENCIDA",IF(L294&gt;=-5,"POR VENCER","AL DÍA"))))</f>
        <v/>
      </c>
      <c r="P294" s="185" t="inlineStr">
        <is>
          <t>TRANSFERENCIA</t>
        </is>
      </c>
      <c r="Q294" s="119">
        <f>IF(N($H294)&lt;2,"",IF(K294="","",K294+31))</f>
        <v/>
      </c>
      <c r="R294" s="124">
        <f>IF(Q294="","",TODAY()-Q294)</f>
        <v/>
      </c>
      <c r="S294" s="470" t="n">
        <v>45933</v>
      </c>
      <c r="T294" s="184" t="n">
        <v>1200000</v>
      </c>
      <c r="U294" s="184">
        <f>IF(Q294="","SIN ESTADO",IF(S294&lt;&gt;"","PAGA",IF(R294&gt;0,"VENCIDA",IF(R294&gt;=-5,"POR VENCER","AL DÍA"))))</f>
        <v/>
      </c>
      <c r="V294" s="185" t="inlineStr">
        <is>
          <t>TRANSFERENCIA</t>
        </is>
      </c>
      <c r="W294" s="119">
        <f>IF(N($H294)&lt;3,"",IF(Q294="","",Q294+31))</f>
        <v/>
      </c>
      <c r="X294" s="124">
        <f>IF(W294="","",TODAY()-W294)</f>
        <v/>
      </c>
      <c r="Y294" s="471" t="n">
        <v>45965</v>
      </c>
      <c r="Z294" s="184" t="n">
        <v>1200000</v>
      </c>
      <c r="AA294" s="184">
        <f>IF(W294="","SIN ESTADO",IF(Y294&lt;&gt;"","PAGA",IF(X294&gt;0,"VENCIDA",IF(X294&gt;=-5,"POR VENCER","AL DÍA"))))</f>
        <v/>
      </c>
      <c r="AB294" s="185" t="inlineStr">
        <is>
          <t>TRANSFERENCIA</t>
        </is>
      </c>
      <c r="AC294" s="119">
        <f>IF(N($H294)&lt;4,"",IF(W294="","",W294+31))</f>
        <v/>
      </c>
      <c r="AD294" s="124">
        <f>IF(AC294="","",TODAY()-AC294)</f>
        <v/>
      </c>
      <c r="AE294" s="497" t="n">
        <v>46358</v>
      </c>
      <c r="AF294" s="184" t="n">
        <v>1200000</v>
      </c>
      <c r="AG294" s="184">
        <f>IF(AC294="","SIN ESTADO",IF(AE294&lt;&gt;"","PAGA",IF(AD294&gt;0,"VENCIDA",IF(AD294&gt;=-5,"POR VENCER","AL DÍA"))))</f>
        <v/>
      </c>
      <c r="AH294" s="185" t="inlineStr">
        <is>
          <t>TRANSFERENCIA</t>
        </is>
      </c>
      <c r="AI294" s="119">
        <f>IF(N($H294)&lt;5,"",IF(AC294="","",AC294+31))</f>
        <v/>
      </c>
      <c r="AJ294" s="124">
        <f>IF(AI294="","",TODAY()-AI294)</f>
        <v/>
      </c>
      <c r="AK294" s="471" t="n">
        <v>46029</v>
      </c>
      <c r="AL294" s="184" t="n">
        <v>1200000</v>
      </c>
      <c r="AM294" s="184">
        <f>IF(AI294="","SIN ESTADO",IF(AK294&lt;&gt;"","PAGA",IF(AJ294&gt;0,"VENCIDA",IF(AJ294&gt;=-5,"POR VENCER","AL DÍA"))))</f>
        <v/>
      </c>
      <c r="AN294" s="185" t="inlineStr">
        <is>
          <t>TRANSFERENCIA</t>
        </is>
      </c>
      <c r="AO294" s="119">
        <f>IF(N($H294)&lt;6,"",IF(AI294="","",AI294+31))</f>
        <v/>
      </c>
      <c r="AP294" s="124">
        <f>IF(AO294="","",TODAY()-AO294)</f>
        <v/>
      </c>
      <c r="AQ294" s="488" t="n">
        <v>46056</v>
      </c>
      <c r="AR294" s="184" t="n">
        <v>1200000</v>
      </c>
      <c r="AS294" s="184">
        <f>IF(AO294="","SIN ESTADO",IF(AQ294&lt;&gt;"","PAGA",IF(AP294&gt;0,"VENCIDA",IF(AP294&gt;=-5,"POR VENCER","AL DÍA"))))</f>
        <v/>
      </c>
      <c r="AT294" s="185" t="inlineStr">
        <is>
          <t>TRANSFERENCIA</t>
        </is>
      </c>
      <c r="AU294" s="119">
        <f>IF(N($H294)&lt;7,"",IF(AO294="","",AO294+31))</f>
        <v/>
      </c>
      <c r="AV294" s="124">
        <f>IF(AU294="","",TODAY()-AU294)</f>
        <v/>
      </c>
      <c r="AW294" s="471" t="n">
        <v>46090</v>
      </c>
      <c r="AX294" s="184" t="n">
        <v>1200000</v>
      </c>
      <c r="AY294" s="184">
        <f>IF(AU294="","SIN ESTADO",IF(AW294&lt;&gt;"","PAGA",IF(AV294&gt;0,"VENCIDA",IF(AV294&gt;=-5,"POR VENCER","AL DÍA"))))</f>
        <v/>
      </c>
      <c r="AZ294" s="185" t="inlineStr">
        <is>
          <t>TRANSFERENCIA</t>
        </is>
      </c>
      <c r="BA294" s="119">
        <f>IF(N($H294)&lt;8,"",IF(AU294="","",AU294+31))</f>
        <v/>
      </c>
      <c r="BB294" s="124">
        <f>IF(BA294="","",TODAY()-BA294)</f>
        <v/>
      </c>
      <c r="BC294" s="497" t="n">
        <v>46119</v>
      </c>
      <c r="BD294" s="184" t="n">
        <v>1200000</v>
      </c>
      <c r="BE294" s="184">
        <f>IF(BA294="","SIN ESTADO",IF(BC294&lt;&gt;"","PAGA",IF(BB294&gt;0,"VENCIDA",IF(BB294&gt;=-5,"POR VENCER","AL DÍA"))))</f>
        <v/>
      </c>
      <c r="BF294" s="185" t="inlineStr">
        <is>
          <t>TRANSFERENCIA</t>
        </is>
      </c>
      <c r="BG294" s="119">
        <f>IF(N($H294)&lt;9,"",IF(BA294="","",BA294+31))</f>
        <v/>
      </c>
      <c r="BH294" s="124">
        <f>IF(BG294="","",TODAY()-BG294)</f>
        <v/>
      </c>
      <c r="BI294" s="494" t="n">
        <v>46117</v>
      </c>
      <c r="BJ294" s="184" t="n">
        <v>1200000</v>
      </c>
      <c r="BK294" s="184">
        <f>IF(BG294="","SIN ESTADO",IF(BI294&lt;&gt;"","PAGA",IF(BH294&gt;0,"VENCIDA",IF(BH294&gt;=-5,"POR VENCER","AL DÍA"))))</f>
        <v/>
      </c>
      <c r="BL294" s="185" t="inlineStr">
        <is>
          <t>TRANSFERENCIA</t>
        </is>
      </c>
      <c r="BM294" s="119">
        <f>IF(N($H294)&lt;10,"",IF(BG294="","",BG294+31))</f>
        <v/>
      </c>
      <c r="BN294" s="124">
        <f>IF(BM294="","",TODAY()-BM294)</f>
        <v/>
      </c>
      <c r="BO294" s="494" t="n">
        <v>46177</v>
      </c>
      <c r="BP294" s="184" t="n">
        <v>1200000</v>
      </c>
      <c r="BQ294" s="184">
        <f>IF(BM294="","SIN ESTADO",IF(BO294&lt;&gt;"","PAGA",IF(BN294&gt;0,"VENCIDA",IF(BN294&gt;=-5,"POR VENCER","AL DÍA"))))</f>
        <v/>
      </c>
      <c r="BR294" s="185" t="inlineStr">
        <is>
          <t>TRANSFERENCIA</t>
        </is>
      </c>
      <c r="BS294" s="119">
        <f>IF(N($H294)&lt;11,"",IF(BM294="","",BM294+31))</f>
        <v/>
      </c>
      <c r="BT294" s="124">
        <f>IF(BS294="","",TODAY()-BS294)</f>
        <v/>
      </c>
      <c r="BU294" s="494" t="n">
        <v>46217</v>
      </c>
      <c r="BV294" s="184" t="n">
        <v>1200000</v>
      </c>
      <c r="BW294" s="184">
        <f>IF(BS294="","SIN ESTADO",IF(BU294&lt;&gt;"","PAGA",IF(BT294&gt;0,"VENCIDA",IF(BT294&gt;=-5,"POR VENCER","AL DÍA"))))</f>
        <v/>
      </c>
      <c r="BX294" s="185" t="inlineStr">
        <is>
          <t>TRANSFERENCIA</t>
        </is>
      </c>
      <c r="BY294" s="119">
        <f>IF(N($H294)&lt;12,"",IF(BS294="","",BS294+31))</f>
        <v/>
      </c>
      <c r="BZ294" s="124">
        <f>IF(BY294="","",TODAY()-BY294)</f>
        <v/>
      </c>
      <c r="CA294" s="494" t="n">
        <v>46238</v>
      </c>
      <c r="CB294" s="184" t="n">
        <v>1200000</v>
      </c>
      <c r="CC294" s="184">
        <f>IF(BY294="","SIN ESTADO",IF(CA294&lt;&gt;"","PAGA",IF(BZ294&gt;0,"VENCIDA",IF(BZ294&gt;=-5,"POR VENCER","AL DÍA"))))</f>
        <v/>
      </c>
      <c r="CD294" s="185" t="inlineStr">
        <is>
          <t>TRANSFERENCIA</t>
        </is>
      </c>
      <c r="CE294" s="119">
        <f>IF(N($H294)&lt;13,"",IF(BY294="","",BY294+31))</f>
        <v/>
      </c>
      <c r="CF294" s="124">
        <f>IF(CE294="","",TODAY()-CE294)</f>
        <v/>
      </c>
      <c r="CG294" s="229" t="n"/>
      <c r="CH294" s="184" t="n"/>
      <c r="CI294" s="184">
        <f>IF(CE294="","SIN ESTADO",IF(CG294&lt;&gt;"","PAGA",IF(CF294&gt;0,"VENCIDA",IF(CF294&gt;=-5,"POR VENCER","AL DÍA"))))</f>
        <v/>
      </c>
      <c r="CJ294" s="185" t="n"/>
      <c r="CK294" s="119">
        <f>IF(N($H294)&lt;14,"",IF(CE294="","",CE294+31))</f>
        <v/>
      </c>
      <c r="CL294" s="124">
        <f>IF(CK294="","",TODAY()-CK294)</f>
        <v/>
      </c>
      <c r="CM294" s="494" t="n"/>
      <c r="CN294" s="184" t="n"/>
      <c r="CO294" s="184">
        <f>IF(CK294="","SIN ESTADO",IF(CM294&lt;&gt;"","PAGA",IF(CL294&gt;0,"VENCIDA",IF(CL294&gt;=-5,"POR VENCER","AL DÍA"))))</f>
        <v/>
      </c>
      <c r="CP294" s="185" t="n"/>
      <c r="CQ294" s="119">
        <f>IF(N($H294)&lt;15,"",IF(CK294="","",CK294+31))</f>
        <v/>
      </c>
      <c r="CR294" s="124">
        <f>IF(CQ294="","",TODAY()-CQ294)</f>
        <v/>
      </c>
      <c r="CS294" s="494" t="n"/>
      <c r="CT294" s="184" t="n"/>
      <c r="CU294" s="184">
        <f>IF(CQ294="","SIN ESTADO",IF(CS294&lt;&gt;"","PAGA",IF(CR294&gt;0,"VENCIDA",IF(CR294&gt;=-5,"POR VENCER","AL DÍA"))))</f>
        <v/>
      </c>
      <c r="CV294" s="185" t="n"/>
      <c r="CW294" s="119">
        <f>IF(N($H294)&lt;16,"",IF(CQ294="","",CQ294+31))</f>
        <v/>
      </c>
      <c r="CX294" s="124">
        <f>IF(CW294="","",TODAY()-CW294)</f>
        <v/>
      </c>
      <c r="CY294" s="494" t="n"/>
      <c r="CZ294" s="184" t="n"/>
      <c r="DA294" s="184">
        <f>IF(CW294="","SIN ESTADO",IF(CY294&lt;&gt;"","PAGA",IF(CX294&gt;0,"VENCIDA",IF(CX294&gt;=-5,"POR VENCER","AL DÍA"))))</f>
        <v/>
      </c>
      <c r="DB294" s="185" t="n"/>
      <c r="DC294" s="119">
        <f>IF(N($H294)&lt;17,"",IF(CW294="","",CW294+31))</f>
        <v/>
      </c>
      <c r="DD294" s="124">
        <f>IF(DC294="","",TODAY()-DC294)</f>
        <v/>
      </c>
      <c r="DE294" s="494" t="n"/>
      <c r="DF294" s="184" t="n"/>
      <c r="DG294" s="184">
        <f>IF(DC294="","SIN ESTADO",IF(DE294&lt;&gt;"","PAGA",IF(DD294&gt;0,"VENCIDA",IF(DD294&gt;=-5,"POR VENCER","AL DÍA"))))</f>
        <v/>
      </c>
      <c r="DH294" s="185" t="n"/>
      <c r="DI294" s="119">
        <f>IF(N($H294)&lt;18,"",IF(DC294="","",DC294+31))</f>
        <v/>
      </c>
      <c r="DJ294" s="124">
        <f>IF(DI294="","",TODAY()-DI294)</f>
        <v/>
      </c>
      <c r="DK294" s="494" t="n"/>
      <c r="DL294" s="184" t="n"/>
      <c r="DM294" s="184">
        <f>IF(DI294="","SIN ESTADO",IF(DK294&lt;&gt;"","PAGA",IF(DJ294&gt;0,"VENCIDA",IF(DJ294&gt;=-5,"POR VENCER","AL DÍA"))))</f>
        <v/>
      </c>
      <c r="DN294" s="185" t="n"/>
      <c r="DO294" s="119">
        <f>IF(N($H294)&lt;19,"",IF(DI294="","",DI294+31))</f>
        <v/>
      </c>
      <c r="DP294" s="124">
        <f>IF(DO294="","",TODAY()-DO294)</f>
        <v/>
      </c>
      <c r="DQ294" s="494" t="n"/>
      <c r="DR294" s="184" t="n"/>
      <c r="DS294" s="184">
        <f>IF(DO294="","SIN ESTADO",IF(DQ294&lt;&gt;"","PAGA",IF(DP294&gt;0,"VENCIDA",IF(DP294&gt;=-5,"POR VENCER","AL DÍA"))))</f>
        <v/>
      </c>
      <c r="DT294" s="185" t="n"/>
      <c r="DU294" s="119">
        <f>IF(N($H294)&lt;20,"",IF(DO294="","",DO294+31))</f>
        <v/>
      </c>
      <c r="DV294" s="124">
        <f>IF(DU294="","",TODAY()-DU294)</f>
        <v/>
      </c>
      <c r="DW294" s="494" t="n"/>
      <c r="DX294" s="184" t="n"/>
      <c r="DY294" s="184">
        <f>IF(DU294="","SIN ESTADO",IF(DW294&lt;&gt;"","PAGA",IF(DV294&gt;0,"VENCIDA",IF(DV294&gt;=-5,"POR VENCER","AL DÍA"))))</f>
        <v/>
      </c>
      <c r="DZ294" s="185" t="n"/>
      <c r="EA294" s="119">
        <f>IF(N($H294)&lt;21,"",IF(DU294="","",DU294+31))</f>
        <v/>
      </c>
      <c r="EB294" s="124">
        <f>IF(EA294="","",TODAY()-EA294)</f>
        <v/>
      </c>
      <c r="EC294" s="494" t="n"/>
      <c r="ED294" s="184" t="n"/>
      <c r="EE294" s="184">
        <f>IF(EA294="","SIN ESTADO",IF(EC294&lt;&gt;"","PAGA",IF(EB294&gt;0,"VENCIDA",IF(EB294&gt;=-5,"POR VENCER","AL DÍA"))))</f>
        <v/>
      </c>
      <c r="EF294" s="185" t="n"/>
      <c r="EG294" s="119">
        <f>IF(N($H294)&lt;22,"",IF(EA294="","",EA294+31))</f>
        <v/>
      </c>
      <c r="EH294" s="124">
        <f>IF(EG294="","",TODAY()-EG294)</f>
        <v/>
      </c>
      <c r="EI294" s="494" t="n"/>
      <c r="EJ294" s="184" t="n"/>
      <c r="EK294" s="184">
        <f>IF(EG294="","SIN ESTADO",IF(EI294&lt;&gt;"","PAGA",IF(EH294&gt;0,"VENCIDA",IF(EH294&gt;=-5,"POR VENCER","AL DÍA"))))</f>
        <v/>
      </c>
      <c r="EL294" s="185" t="n"/>
      <c r="EM294" s="119">
        <f>IF(N($H294)&lt;23,"",IF(EG294="","",EG294+31))</f>
        <v/>
      </c>
      <c r="EN294" s="124">
        <f>IF(EM294="","",TODAY()-EM294)</f>
        <v/>
      </c>
      <c r="EO294" s="494" t="n"/>
      <c r="EP294" s="184" t="n"/>
      <c r="EQ294" s="184">
        <f>IF(EM294="","SIN ESTADO",IF(EO294&lt;&gt;"","PAGA",IF(EN294&gt;0,"VENCIDA",IF(EN294&gt;=-5,"POR VENCER","AL DÍA"))))</f>
        <v/>
      </c>
      <c r="ER294" s="185" t="n"/>
      <c r="ES294" s="119">
        <f>IF(N($H294)&lt;24,"",IF(EM294="","",EM294+31))</f>
        <v/>
      </c>
      <c r="ET294" s="124">
        <f>IF(ES294="","",TODAY()-ES294)</f>
        <v/>
      </c>
      <c r="EU294" s="494" t="n"/>
      <c r="EV294" s="184" t="n"/>
      <c r="EW294" s="184">
        <f>IF(ES294="","SIN ESTADO",IF(EU294&lt;&gt;"","PAGA",IF(ET294&gt;0,"VENCIDA",IF(ET294&gt;=-5,"POR VENCER","AL DÍA"))))</f>
        <v/>
      </c>
      <c r="EX294" s="185" t="n"/>
      <c r="EY294" s="119">
        <f>IF(N($H294)&lt;25,"",IF(ES294="","",ES294+31))</f>
        <v/>
      </c>
      <c r="EZ294" s="124">
        <f>IF(EY294="","",TODAY()-EY294)</f>
        <v/>
      </c>
      <c r="FA294" s="494" t="n"/>
      <c r="FB294" s="184" t="n"/>
      <c r="FC294" s="184">
        <f>IF(EY294="","SIN ESTADO",IF(FA294&lt;&gt;"","PAGA",IF(EZ294&gt;0,"VENCIDA",IF(EZ294&gt;=-5,"POR VENCER","AL DÍA"))))</f>
        <v/>
      </c>
      <c r="FD294" s="185" t="n"/>
      <c r="FE294" s="119">
        <f>IF(N($H294)&lt;26,"",IF(EY294="","",EY294+31))</f>
        <v/>
      </c>
      <c r="FF294" s="124">
        <f>IF(FE294="","",TODAY()-FE294)</f>
        <v/>
      </c>
      <c r="FG294" s="494" t="n"/>
      <c r="FH294" s="184" t="n"/>
      <c r="FI294" s="184">
        <f>IF(FE294="","SIN ESTADO",IF(FG294&lt;&gt;"","PAGA",IF(FF294&gt;0,"VENCIDA",IF(FF294&gt;=-5,"POR VENCER","AL DÍA"))))</f>
        <v/>
      </c>
      <c r="FJ294" s="185" t="n"/>
      <c r="FK294" s="119">
        <f>IF(N($H294)&lt;27,"",IF(FE294="","",FE294+31))</f>
        <v/>
      </c>
      <c r="FL294" s="124">
        <f>IF(FK294="","",TODAY()-FK294)</f>
        <v/>
      </c>
      <c r="FM294" s="494" t="n"/>
      <c r="FN294" s="184" t="n"/>
      <c r="FO294" s="184">
        <f>IF(FK294="","SIN ESTADO",IF(FM294&lt;&gt;"","PAGA",IF(FL294&gt;0,"VENCIDA",IF(FL294&gt;=-5,"POR VENCER","AL DÍA"))))</f>
        <v/>
      </c>
      <c r="FP294" s="185" t="n"/>
      <c r="FQ294" s="119">
        <f>IF(N($H294)&lt;28,"",IF(FK294="","",FK294+31))</f>
        <v/>
      </c>
      <c r="FR294" s="124">
        <f>IF(FQ294="","",TODAY()-FQ294)</f>
        <v/>
      </c>
      <c r="FS294" s="494" t="n"/>
      <c r="FT294" s="184" t="n"/>
      <c r="FU294" s="184">
        <f>IF(FQ294="","SIN ESTADO",IF(FS294&lt;&gt;"","PAGA",IF(FR294&gt;0,"VENCIDA",IF(FR294&gt;=-5,"POR VENCER","AL DÍA"))))</f>
        <v/>
      </c>
      <c r="FV294" s="185" t="n"/>
      <c r="FW294" s="119">
        <f>IF(N($H294)&lt;29,"",IF(FQ294="","",FQ294+31))</f>
        <v/>
      </c>
      <c r="FX294" s="124">
        <f>IF(FW294="","",TODAY()-FW294)</f>
        <v/>
      </c>
      <c r="FY294" s="494" t="n"/>
      <c r="FZ294" s="184" t="n"/>
      <c r="GA294" s="184">
        <f>IF(FW294="","SIN ESTADO",IF(FY294&lt;&gt;"","PAGA",IF(FX294&gt;0,"VENCIDA",IF(FX294&gt;=-5,"POR VENCER","AL DÍA"))))</f>
        <v/>
      </c>
      <c r="GB294" s="185" t="n"/>
      <c r="GC294" s="119">
        <f>IF(N($H294)&lt;30,"",IF(FW294="","",FW294+31))</f>
        <v/>
      </c>
      <c r="GD294" s="124">
        <f>IF(GC294="","",TODAY()-GC294)</f>
        <v/>
      </c>
      <c r="GE294" s="494" t="n"/>
      <c r="GF294" s="184" t="n"/>
      <c r="GG294" s="184">
        <f>IF(GC294="","SIN ESTADO",IF(GE294&lt;&gt;"","PAGA",IF(GD294&gt;0,"VENCIDA",IF(GD294&gt;=-5,"POR VENCER","AL DÍA"))))</f>
        <v/>
      </c>
      <c r="GH294" s="185" t="n"/>
      <c r="GI294" s="119">
        <f>IF(N($H294)&lt;31,"",IF(GC294="","",GC294+31))</f>
        <v/>
      </c>
      <c r="GJ294" s="124">
        <f>IF(GI294="","",TODAY()-GI294)</f>
        <v/>
      </c>
      <c r="GK294" s="494" t="n"/>
      <c r="GL294" s="184" t="n"/>
      <c r="GM294" s="184">
        <f>IF(GI294="","SIN ESTADO",IF(GK294&lt;&gt;"","PAGA",IF(GJ294&gt;0,"VENCIDA",IF(GJ294&gt;=-5,"POR VENCER","AL DÍA"))))</f>
        <v/>
      </c>
      <c r="GN294" s="185" t="n"/>
      <c r="GO294" s="119">
        <f>IF(N($H294)&lt;32,"",IF(GI294="","",GI294+31))</f>
        <v/>
      </c>
      <c r="GP294" s="124">
        <f>IF(GO294="","",TODAY()-GO294)</f>
        <v/>
      </c>
      <c r="GQ294" s="494" t="n"/>
      <c r="GR294" s="184" t="n"/>
      <c r="GS294" s="184">
        <f>IF(GO294="","SIN ESTADO",IF(GQ294&lt;&gt;"","PAGA",IF(GP294&gt;0,"VENCIDA",IF(GP294&gt;=-5,"POR VENCER","AL DÍA"))))</f>
        <v/>
      </c>
      <c r="GT294" s="185" t="n"/>
      <c r="GU294" s="119">
        <f>IF(N($H294)&lt;33,"",IF(GO294="","",GO294+31))</f>
        <v/>
      </c>
      <c r="GV294" s="124">
        <f>IF(GU294="","",TODAY()-GU294)</f>
        <v/>
      </c>
      <c r="GW294" s="494" t="n"/>
      <c r="GX294" s="184" t="n"/>
      <c r="GY294" s="184">
        <f>IF(GU294="","SIN ESTADO",IF(GW294&lt;&gt;"","PAGA",IF(GV294&gt;0,"VENCIDA",IF(GV294&gt;=-5,"POR VENCER","AL DÍA"))))</f>
        <v/>
      </c>
      <c r="GZ294" s="185" t="n"/>
      <c r="HA294" s="119">
        <f>IF(N($H294)&lt;34,"",IF(GU294="","",GU294+31))</f>
        <v/>
      </c>
      <c r="HB294" s="124">
        <f>IF(HA294="","",TODAY()-HA294)</f>
        <v/>
      </c>
      <c r="HC294" s="494" t="n"/>
      <c r="HD294" s="184" t="n"/>
      <c r="HE294" s="184">
        <f>IF(HA294="","SIN ESTADO",IF(HC294&lt;&gt;"","PAGA",IF(HB294&gt;0,"VENCIDA",IF(HB294&gt;=-5,"POR VENCER","AL DÍA"))))</f>
        <v/>
      </c>
      <c r="HF294" s="185" t="n"/>
      <c r="HG294" s="119">
        <f>IF(N($H294)&lt;35,"",IF(HA294="","",HA294+31))</f>
        <v/>
      </c>
      <c r="HH294" s="124">
        <f>IF(HG294="","",TODAY()-HG294)</f>
        <v/>
      </c>
      <c r="HI294" s="494" t="n"/>
      <c r="HJ294" s="184" t="n"/>
      <c r="HK294" s="184">
        <f>IF(HG294="","SIN ESTADO",IF(HI294&lt;&gt;"","PAGA",IF(HH294&gt;0,"VENCIDA",IF(HH294&gt;=-5,"POR VENCER","AL DÍA"))))</f>
        <v/>
      </c>
      <c r="HL294" s="168" t="n"/>
      <c r="HM294" s="119">
        <f>IF(N($H294)&lt;36,"",IF(HG294="","",HG294+31))</f>
        <v/>
      </c>
      <c r="HN294" s="124">
        <f>IF(HM294="","",TODAY()-HM294)</f>
        <v/>
      </c>
      <c r="HO294" s="494" t="n"/>
      <c r="HP294" s="184" t="n"/>
      <c r="HQ294" s="184">
        <f>IF(HM294="","SIN ESTADO",IF(HO294&lt;&gt;"","PAGA",IF(HN294&gt;0,"VENCIDA",IF(HN294&gt;=-5,"POR VENCER","AL DÍA"))))</f>
        <v/>
      </c>
      <c r="HR294" s="168" t="n"/>
      <c r="HS294" s="169">
        <f>N294+T294+Z294+AF294+AL294+AR294+AX294+BD294+BJ294+BP294+BV294+CB294+CH294+CN294+CT294+CZ294+DF294+DL294+DR294+DX294+ED294+EJ294+EP294+EV294+FB294+FH294+FN294+FT294+FZ294+GF294+GL294+GR294+GX294+HD294+HJ294+HP294</f>
        <v/>
      </c>
      <c r="HU294" s="170">
        <f>IFERROR(N($J294),0)</f>
        <v/>
      </c>
      <c r="HW294" s="170">
        <f>SUMPRODUCT((MOD(COLUMN($M294:$HR294)-COLUMN($M294),6)=0)*ISNUMBER($M294:$HR294)*($M294:$HR294&gt;=RESUMEN!$C$26)*($M294:$HR294&lt;=RESUMEN!$C$27)*IFERROR(N($N294:$HS294),0))</f>
        <v/>
      </c>
      <c r="HX294" s="170">
        <f>SUMPRODUCT((MOD(COLUMN($M294:$HR294)-COLUMN($M294),6)=0)*ISNUMBER($M294:$HR294)*($M294:$HR294&gt;=RESUMEN!$C$26)*($M294:$HR294&lt;=RESUMEN!$C$27))</f>
        <v/>
      </c>
    </row>
    <row r="295" ht="15.75" customHeight="1" s="506">
      <c r="B295" s="113">
        <f>VENTAS!A294</f>
        <v/>
      </c>
      <c r="C295" s="236">
        <f>VENTAS!B294</f>
        <v/>
      </c>
      <c r="D295" s="53">
        <f>VENTAS!C294</f>
        <v/>
      </c>
      <c r="E295" s="114">
        <f>VENTAS!D294</f>
        <v/>
      </c>
      <c r="F295" s="114">
        <f>VENTAS!J294</f>
        <v/>
      </c>
      <c r="G295" s="494">
        <f>VENTAS!F294</f>
        <v/>
      </c>
      <c r="H295" s="479">
        <f>VENTAS!K294</f>
        <v/>
      </c>
      <c r="I295" s="479">
        <f>VENTAS!M294</f>
        <v/>
      </c>
      <c r="J295" s="184">
        <f>VENTAS!L294</f>
        <v/>
      </c>
      <c r="K295" s="119">
        <f>IF(N($H295)&lt;1,"",$G295+31)</f>
        <v/>
      </c>
      <c r="L295" s="124">
        <f>IF(K295="","",TODAY()-K295)</f>
        <v/>
      </c>
      <c r="M295" s="469" t="n">
        <v>45912</v>
      </c>
      <c r="N295" s="374" t="n">
        <v>2208400</v>
      </c>
      <c r="O295" s="184">
        <f>IF(K295="","SIN ESTADO",IF(M295&lt;&gt;"","PAGA",IF(L295&gt;0,"VENCIDA",IF(L295&gt;=-5,"POR VENCER","AL DÍA"))))</f>
        <v/>
      </c>
      <c r="P295" s="185" t="inlineStr">
        <is>
          <t>TRANSFERENCIA</t>
        </is>
      </c>
      <c r="Q295" s="119">
        <f>IF(N($H295)&lt;2,"",IF(K295="","",K295+31))</f>
        <v/>
      </c>
      <c r="R295" s="124">
        <f>IF(Q295="","",TODAY()-Q295)</f>
        <v/>
      </c>
      <c r="S295" s="470" t="n">
        <v>45908</v>
      </c>
      <c r="T295" s="184" t="n">
        <v>1208400</v>
      </c>
      <c r="U295" s="184">
        <f>IF(Q295="","SIN ESTADO",IF(S295&lt;&gt;"","PAGA",IF(R295&gt;0,"VENCIDA",IF(R295&gt;=-5,"POR VENCER","AL DÍA"))))</f>
        <v/>
      </c>
      <c r="V295" s="185" t="inlineStr">
        <is>
          <t>TRANSFERENCIA</t>
        </is>
      </c>
      <c r="W295" s="119">
        <f>IF(N($H295)&lt;3,"",IF(Q295="","",Q295+31))</f>
        <v/>
      </c>
      <c r="X295" s="124">
        <f>IF(W295="","",TODAY()-W295)</f>
        <v/>
      </c>
      <c r="Y295" s="471" t="n">
        <v>45909</v>
      </c>
      <c r="Z295" s="184" t="n">
        <v>1000000</v>
      </c>
      <c r="AA295" s="184">
        <f>IF(W295="","SIN ESTADO",IF(Y295&lt;&gt;"","PAGA",IF(X295&gt;0,"VENCIDA",IF(X295&gt;=-5,"POR VENCER","AL DÍA"))))</f>
        <v/>
      </c>
      <c r="AB295" s="185" t="inlineStr">
        <is>
          <t>TRANSFERENCIA</t>
        </is>
      </c>
      <c r="AC295" s="119">
        <f>IF(N($H295)&lt;4,"",IF(W295="","",W295+31))</f>
        <v/>
      </c>
      <c r="AD295" s="124">
        <f>IF(AC295="","",TODAY()-AC295)</f>
        <v/>
      </c>
      <c r="AE295" s="15" t="inlineStr">
        <is>
          <t>OCTUBRE</t>
        </is>
      </c>
      <c r="AF295" s="184" t="n">
        <v>4416700</v>
      </c>
      <c r="AG295" s="184">
        <f>IF(AC295="","SIN ESTADO",IF(AE295&lt;&gt;"","PAGA",IF(AD295&gt;0,"VENCIDA",IF(AD295&gt;=-5,"POR VENCER","AL DÍA"))))</f>
        <v/>
      </c>
      <c r="AH295" s="185" t="inlineStr">
        <is>
          <t>TRANSFERENCIA</t>
        </is>
      </c>
      <c r="AI295" s="119">
        <f>IF(N($H295)&lt;5,"",IF(AC295="","",AC295+31))</f>
        <v/>
      </c>
      <c r="AJ295" s="124">
        <f>IF(AI295="","",TODAY()-AI295)</f>
        <v/>
      </c>
      <c r="AK295" s="275" t="inlineStr">
        <is>
          <t>NOVIEMBRE</t>
        </is>
      </c>
      <c r="AL295" s="184" t="n">
        <v>4416800</v>
      </c>
      <c r="AM295" s="184">
        <f>IF(AI295="","SIN ESTADO",IF(AK295&lt;&gt;"","PAGA",IF(AJ295&gt;0,"VENCIDA",IF(AJ295&gt;=-5,"POR VENCER","AL DÍA"))))</f>
        <v/>
      </c>
      <c r="AN295" s="185" t="inlineStr">
        <is>
          <t>TRANSFERENCIA</t>
        </is>
      </c>
      <c r="AO295" s="119">
        <f>IF(N($H295)&lt;6,"",IF(AI295="","",AI295+31))</f>
        <v/>
      </c>
      <c r="AP295" s="124">
        <f>IF(AO295="","",TODAY()-AO295)</f>
        <v/>
      </c>
      <c r="AQ295" s="229" t="inlineStr">
        <is>
          <t xml:space="preserve">DICIEMBRE </t>
        </is>
      </c>
      <c r="AR295" s="184" t="n">
        <v>4418400</v>
      </c>
      <c r="AS295" s="184">
        <f>IF(AO295="","SIN ESTADO",IF(AQ295&lt;&gt;"","PAGA",IF(AP295&gt;0,"VENCIDA",IF(AP295&gt;=-5,"POR VENCER","AL DÍA"))))</f>
        <v/>
      </c>
      <c r="AT295" s="185" t="inlineStr">
        <is>
          <t>TRANSFERENCIA</t>
        </is>
      </c>
      <c r="AU295" s="119">
        <f>IF(N($H295)&lt;7,"",IF(AO295="","",AO295+31))</f>
        <v/>
      </c>
      <c r="AV295" s="124">
        <f>IF(AU295="","",TODAY()-AU295)</f>
        <v/>
      </c>
      <c r="AW295" s="229" t="inlineStr">
        <is>
          <t>ENERO</t>
        </is>
      </c>
      <c r="AX295" s="184" t="n">
        <v>4426300</v>
      </c>
      <c r="AY295" s="184">
        <f>IF(AU295="","SIN ESTADO",IF(AW295&lt;&gt;"","PAGA",IF(AV295&gt;0,"VENCIDA",IF(AV295&gt;=-5,"POR VENCER","AL DÍA"))))</f>
        <v/>
      </c>
      <c r="AZ295" s="185" t="inlineStr">
        <is>
          <t>TRANSFERENCIA</t>
        </is>
      </c>
      <c r="BA295" s="119">
        <f>IF(N($H295)&lt;8,"",IF(AU295="","",AU295+31))</f>
        <v/>
      </c>
      <c r="BB295" s="124">
        <f>IF(BA295="","",TODAY()-BA295)</f>
        <v/>
      </c>
      <c r="BC295" s="229" t="inlineStr">
        <is>
          <t>FEBRERO</t>
        </is>
      </c>
      <c r="BD295" s="184" t="n">
        <v>4417200</v>
      </c>
      <c r="BE295" s="184">
        <f>IF(BA295="","SIN ESTADO",IF(BC295&lt;&gt;"","PAGA",IF(BB295&gt;0,"VENCIDA",IF(BB295&gt;=-5,"POR VENCER","AL DÍA"))))</f>
        <v/>
      </c>
      <c r="BF295" s="185" t="inlineStr">
        <is>
          <t>TRANSFERENCIA</t>
        </is>
      </c>
      <c r="BG295" s="119">
        <f>IF(N($H295)&lt;9,"",IF(BA295="","",BA295+31))</f>
        <v/>
      </c>
      <c r="BH295" s="124">
        <f>IF(BG295="","",TODAY()-BG295)</f>
        <v/>
      </c>
      <c r="BI295" s="229" t="inlineStr">
        <is>
          <t>MARZO</t>
        </is>
      </c>
      <c r="BJ295" s="184" t="n">
        <v>4416000</v>
      </c>
      <c r="BK295" s="184">
        <f>IF(BG295="","SIN ESTADO",IF(BI295&lt;&gt;"","PAGA",IF(BH295&gt;0,"VENCIDA",IF(BH295&gt;=-5,"POR VENCER","AL DÍA"))))</f>
        <v/>
      </c>
      <c r="BL295" s="185" t="inlineStr">
        <is>
          <t>TRANSFERENCIA</t>
        </is>
      </c>
      <c r="BM295" s="119">
        <f>IF(N($H295)&lt;10,"",IF(BG295="","",BG295+31))</f>
        <v/>
      </c>
      <c r="BN295" s="124">
        <f>IF(BM295="","",TODAY()-BM295)</f>
        <v/>
      </c>
      <c r="BO295" s="229" t="inlineStr">
        <is>
          <t>ABRIL</t>
        </is>
      </c>
      <c r="BP295" s="184" t="n">
        <v>4416800</v>
      </c>
      <c r="BQ295" s="184">
        <f>IF(BM295="","SIN ESTADO",IF(BO295&lt;&gt;"","PAGA",IF(BN295&gt;0,"VENCIDA",IF(BN295&gt;=-5,"POR VENCER","AL DÍA"))))</f>
        <v/>
      </c>
      <c r="BR295" s="185" t="inlineStr">
        <is>
          <t>TRANSFERENCIA</t>
        </is>
      </c>
      <c r="BS295" s="119">
        <f>IF(N($H295)&lt;11,"",IF(BM295="","",BM295+31))</f>
        <v/>
      </c>
      <c r="BT295" s="124">
        <f>IF(BS295="","",TODAY()-BS295)</f>
        <v/>
      </c>
      <c r="BU295" s="229" t="inlineStr">
        <is>
          <t>MAYO</t>
        </is>
      </c>
      <c r="BV295" s="184" t="n">
        <v>4417800</v>
      </c>
      <c r="BW295" s="184">
        <f>IF(BS295="","SIN ESTADO",IF(BU295&lt;&gt;"","PAGA",IF(BT295&gt;0,"VENCIDA",IF(BT295&gt;=-5,"POR VENCER","AL DÍA"))))</f>
        <v/>
      </c>
      <c r="BX295" s="185" t="inlineStr">
        <is>
          <t>TRANSFERENCIA</t>
        </is>
      </c>
      <c r="BY295" s="119">
        <f>IF(N($H295)&lt;12,"",IF(BS295="","",BS295+31))</f>
        <v/>
      </c>
      <c r="BZ295" s="124">
        <f>IF(BY295="","",TODAY()-BY295)</f>
        <v/>
      </c>
      <c r="CA295" s="494" t="n">
        <v>46196</v>
      </c>
      <c r="CB295" s="184" t="n">
        <v>4417100</v>
      </c>
      <c r="CC295" s="184">
        <f>IF(BY295="","SIN ESTADO",IF(CA295&lt;&gt;"","PAGA",IF(BZ295&gt;0,"VENCIDA",IF(BZ295&gt;=-5,"POR VENCER","AL DÍA"))))</f>
        <v/>
      </c>
      <c r="CD295" s="185" t="inlineStr">
        <is>
          <t>TRANSFERENCIA</t>
        </is>
      </c>
      <c r="CE295" s="119">
        <f>IF(N($H295)&lt;13,"",IF(BY295="","",BY295+31))</f>
        <v/>
      </c>
      <c r="CF295" s="124">
        <f>IF(CE295="","",TODAY()-CE295)</f>
        <v/>
      </c>
      <c r="CG295" s="494" t="n">
        <v>46225</v>
      </c>
      <c r="CH295" s="184" t="n">
        <v>2208400</v>
      </c>
      <c r="CI295" s="184">
        <f>IF(CE295="","SIN ESTADO",IF(CG295&lt;&gt;"","PAGA",IF(CF295&gt;0,"VENCIDA",IF(CF295&gt;=-5,"POR VENCER","AL DÍA"))))</f>
        <v/>
      </c>
      <c r="CJ295" s="185" t="inlineStr">
        <is>
          <t>TRANSFERENCIA</t>
        </is>
      </c>
      <c r="CK295" s="119">
        <f>IF(N($H295)&lt;14,"",IF(CE295="","",CE295+31))</f>
        <v/>
      </c>
      <c r="CL295" s="124">
        <f>IF(CK295="","",TODAY()-CK295)</f>
        <v/>
      </c>
      <c r="CM295" s="229" t="inlineStr">
        <is>
          <t>AGOSTO</t>
        </is>
      </c>
      <c r="CN295" s="184" t="n">
        <v>4416800</v>
      </c>
      <c r="CO295" s="184">
        <f>IF(CK295="","SIN ESTADO",IF(CM295&lt;&gt;"","PAGA",IF(CL295&gt;0,"VENCIDA",IF(CL295&gt;=-5,"POR VENCER","AL DÍA"))))</f>
        <v/>
      </c>
      <c r="CP295" s="185" t="inlineStr">
        <is>
          <t>TRANSFERENCIA</t>
        </is>
      </c>
      <c r="CQ295" s="119">
        <f>IF(N($H295)&lt;15,"",IF(CK295="","",CK295+31))</f>
        <v/>
      </c>
      <c r="CR295" s="124">
        <f>IF(CQ295="","",TODAY()-CQ295)</f>
        <v/>
      </c>
      <c r="CS295" s="494" t="n">
        <v>46276</v>
      </c>
      <c r="CT295" s="184" t="n">
        <v>10000000</v>
      </c>
      <c r="CU295" s="184">
        <f>IF(CQ295="","SIN ESTADO",IF(CS295&lt;&gt;"","PAGA",IF(CR295&gt;0,"VENCIDA",IF(CR295&gt;=-5,"POR VENCER","AL DÍA"))))</f>
        <v/>
      </c>
      <c r="CV295" s="185" t="inlineStr">
        <is>
          <t>TRANSFERENCIA</t>
        </is>
      </c>
      <c r="CW295" s="119">
        <f>IF(N($H295)&lt;16,"",IF(CQ295="","",CQ295+31))</f>
        <v/>
      </c>
      <c r="CX295" s="124">
        <f>IF(CW295="","",TODAY()-CW295)</f>
        <v/>
      </c>
      <c r="CY295" s="494" t="n"/>
      <c r="CZ295" s="184" t="n"/>
      <c r="DA295" s="184">
        <f>IF(CW295="","SIN ESTADO",IF(CY295&lt;&gt;"","PAGA",IF(CX295&gt;0,"VENCIDA",IF(CX295&gt;=-5,"POR VENCER","AL DÍA"))))</f>
        <v/>
      </c>
      <c r="DB295" s="185" t="n"/>
      <c r="DC295" s="119">
        <f>IF(N($H295)&lt;17,"",IF(CW295="","",CW295+31))</f>
        <v/>
      </c>
      <c r="DD295" s="124">
        <f>IF(DC295="","",TODAY()-DC295)</f>
        <v/>
      </c>
      <c r="DE295" s="494" t="n"/>
      <c r="DF295" s="184" t="n"/>
      <c r="DG295" s="184">
        <f>IF(DC295="","SIN ESTADO",IF(DE295&lt;&gt;"","PAGA",IF(DD295&gt;0,"VENCIDA",IF(DD295&gt;=-5,"POR VENCER","AL DÍA"))))</f>
        <v/>
      </c>
      <c r="DH295" s="185" t="n"/>
      <c r="DI295" s="119">
        <f>IF(N($H295)&lt;18,"",IF(DC295="","",DC295+31))</f>
        <v/>
      </c>
      <c r="DJ295" s="124">
        <f>IF(DI295="","",TODAY()-DI295)</f>
        <v/>
      </c>
      <c r="DK295" s="494" t="n"/>
      <c r="DL295" s="184" t="n"/>
      <c r="DM295" s="184">
        <f>IF(DI295="","SIN ESTADO",IF(DK295&lt;&gt;"","PAGA",IF(DJ295&gt;0,"VENCIDA",IF(DJ295&gt;=-5,"POR VENCER","AL DÍA"))))</f>
        <v/>
      </c>
      <c r="DN295" s="185" t="n"/>
      <c r="DO295" s="119">
        <f>IF(N($H295)&lt;19,"",IF(DI295="","",DI295+31))</f>
        <v/>
      </c>
      <c r="DP295" s="124">
        <f>IF(DO295="","",TODAY()-DO295)</f>
        <v/>
      </c>
      <c r="DQ295" s="494" t="n"/>
      <c r="DR295" s="184" t="n"/>
      <c r="DS295" s="184">
        <f>IF(DO295="","SIN ESTADO",IF(DQ295&lt;&gt;"","PAGA",IF(DP295&gt;0,"VENCIDA",IF(DP295&gt;=-5,"POR VENCER","AL DÍA"))))</f>
        <v/>
      </c>
      <c r="DT295" s="185" t="n"/>
      <c r="DU295" s="119">
        <f>IF(N($H295)&lt;20,"",IF(DO295="","",DO295+31))</f>
        <v/>
      </c>
      <c r="DV295" s="124">
        <f>IF(DU295="","",TODAY()-DU295)</f>
        <v/>
      </c>
      <c r="DW295" s="494" t="n"/>
      <c r="DX295" s="184" t="n"/>
      <c r="DY295" s="184">
        <f>IF(DU295="","SIN ESTADO",IF(DW295&lt;&gt;"","PAGA",IF(DV295&gt;0,"VENCIDA",IF(DV295&gt;=-5,"POR VENCER","AL DÍA"))))</f>
        <v/>
      </c>
      <c r="DZ295" s="185" t="n"/>
      <c r="EA295" s="119">
        <f>IF(N($H295)&lt;21,"",IF(DU295="","",DU295+31))</f>
        <v/>
      </c>
      <c r="EB295" s="124">
        <f>IF(EA295="","",TODAY()-EA295)</f>
        <v/>
      </c>
      <c r="EC295" s="494" t="n"/>
      <c r="ED295" s="184" t="n"/>
      <c r="EE295" s="184">
        <f>IF(EA295="","SIN ESTADO",IF(EC295&lt;&gt;"","PAGA",IF(EB295&gt;0,"VENCIDA",IF(EB295&gt;=-5,"POR VENCER","AL DÍA"))))</f>
        <v/>
      </c>
      <c r="EF295" s="185" t="n"/>
      <c r="EG295" s="119">
        <f>IF(N($H295)&lt;22,"",IF(EA295="","",EA295+31))</f>
        <v/>
      </c>
      <c r="EH295" s="124">
        <f>IF(EG295="","",TODAY()-EG295)</f>
        <v/>
      </c>
      <c r="EI295" s="494" t="n"/>
      <c r="EJ295" s="184" t="n"/>
      <c r="EK295" s="184">
        <f>IF(EG295="","SIN ESTADO",IF(EI295&lt;&gt;"","PAGA",IF(EH295&gt;0,"VENCIDA",IF(EH295&gt;=-5,"POR VENCER","AL DÍA"))))</f>
        <v/>
      </c>
      <c r="EL295" s="185" t="n"/>
      <c r="EM295" s="119">
        <f>IF(N($H295)&lt;23,"",IF(EG295="","",EG295+31))</f>
        <v/>
      </c>
      <c r="EN295" s="124">
        <f>IF(EM295="","",TODAY()-EM295)</f>
        <v/>
      </c>
      <c r="EO295" s="494" t="n"/>
      <c r="EP295" s="184" t="n"/>
      <c r="EQ295" s="184">
        <f>IF(EM295="","SIN ESTADO",IF(EO295&lt;&gt;"","PAGA",IF(EN295&gt;0,"VENCIDA",IF(EN295&gt;=-5,"POR VENCER","AL DÍA"))))</f>
        <v/>
      </c>
      <c r="ER295" s="185" t="n"/>
      <c r="ES295" s="119">
        <f>IF(N($H295)&lt;24,"",IF(EM295="","",EM295+31))</f>
        <v/>
      </c>
      <c r="ET295" s="124">
        <f>IF(ES295="","",TODAY()-ES295)</f>
        <v/>
      </c>
      <c r="EU295" s="494" t="n"/>
      <c r="EV295" s="184" t="n"/>
      <c r="EW295" s="184">
        <f>IF(ES295="","SIN ESTADO",IF(EU295&lt;&gt;"","PAGA",IF(ET295&gt;0,"VENCIDA",IF(ET295&gt;=-5,"POR VENCER","AL DÍA"))))</f>
        <v/>
      </c>
      <c r="EX295" s="185" t="n"/>
      <c r="EY295" s="119">
        <f>IF(N($H295)&lt;25,"",IF(ES295="","",ES295+31))</f>
        <v/>
      </c>
      <c r="EZ295" s="124">
        <f>IF(EY295="","",TODAY()-EY295)</f>
        <v/>
      </c>
      <c r="FA295" s="494" t="n"/>
      <c r="FB295" s="184" t="n"/>
      <c r="FC295" s="184">
        <f>IF(EY295="","SIN ESTADO",IF(FA295&lt;&gt;"","PAGA",IF(EZ295&gt;0,"VENCIDA",IF(EZ295&gt;=-5,"POR VENCER","AL DÍA"))))</f>
        <v/>
      </c>
      <c r="FD295" s="185" t="n"/>
      <c r="FE295" s="119">
        <f>IF(N($H295)&lt;26,"",IF(EY295="","",EY295+31))</f>
        <v/>
      </c>
      <c r="FF295" s="124">
        <f>IF(FE295="","",TODAY()-FE295)</f>
        <v/>
      </c>
      <c r="FG295" s="494" t="n"/>
      <c r="FH295" s="184" t="n"/>
      <c r="FI295" s="184">
        <f>IF(FE295="","SIN ESTADO",IF(FG295&lt;&gt;"","PAGA",IF(FF295&gt;0,"VENCIDA",IF(FF295&gt;=-5,"POR VENCER","AL DÍA"))))</f>
        <v/>
      </c>
      <c r="FJ295" s="185" t="n"/>
      <c r="FK295" s="119">
        <f>IF(N($H295)&lt;27,"",IF(FE295="","",FE295+31))</f>
        <v/>
      </c>
      <c r="FL295" s="124">
        <f>IF(FK295="","",TODAY()-FK295)</f>
        <v/>
      </c>
      <c r="FM295" s="494" t="n"/>
      <c r="FN295" s="184" t="n"/>
      <c r="FO295" s="184">
        <f>IF(FK295="","SIN ESTADO",IF(FM295&lt;&gt;"","PAGA",IF(FL295&gt;0,"VENCIDA",IF(FL295&gt;=-5,"POR VENCER","AL DÍA"))))</f>
        <v/>
      </c>
      <c r="FP295" s="185" t="n"/>
      <c r="FQ295" s="119">
        <f>IF(N($H295)&lt;28,"",IF(FK295="","",FK295+31))</f>
        <v/>
      </c>
      <c r="FR295" s="124">
        <f>IF(FQ295="","",TODAY()-FQ295)</f>
        <v/>
      </c>
      <c r="FS295" s="494" t="n"/>
      <c r="FT295" s="184" t="n"/>
      <c r="FU295" s="184">
        <f>IF(FQ295="","SIN ESTADO",IF(FS295&lt;&gt;"","PAGA",IF(FR295&gt;0,"VENCIDA",IF(FR295&gt;=-5,"POR VENCER","AL DÍA"))))</f>
        <v/>
      </c>
      <c r="FV295" s="185" t="n"/>
      <c r="FW295" s="119">
        <f>IF(N($H295)&lt;29,"",IF(FQ295="","",FQ295+31))</f>
        <v/>
      </c>
      <c r="FX295" s="124">
        <f>IF(FW295="","",TODAY()-FW295)</f>
        <v/>
      </c>
      <c r="FY295" s="494" t="n"/>
      <c r="FZ295" s="184" t="n"/>
      <c r="GA295" s="184">
        <f>IF(FW295="","SIN ESTADO",IF(FY295&lt;&gt;"","PAGA",IF(FX295&gt;0,"VENCIDA",IF(FX295&gt;=-5,"POR VENCER","AL DÍA"))))</f>
        <v/>
      </c>
      <c r="GB295" s="185" t="n"/>
      <c r="GC295" s="119">
        <f>IF(N($H295)&lt;30,"",IF(FW295="","",FW295+31))</f>
        <v/>
      </c>
      <c r="GD295" s="124">
        <f>IF(GC295="","",TODAY()-GC295)</f>
        <v/>
      </c>
      <c r="GE295" s="494" t="n"/>
      <c r="GF295" s="184" t="n"/>
      <c r="GG295" s="184">
        <f>IF(GC295="","SIN ESTADO",IF(GE295&lt;&gt;"","PAGA",IF(GD295&gt;0,"VENCIDA",IF(GD295&gt;=-5,"POR VENCER","AL DÍA"))))</f>
        <v/>
      </c>
      <c r="GH295" s="185" t="n"/>
      <c r="GI295" s="119">
        <f>IF(N($H295)&lt;31,"",IF(GC295="","",GC295+31))</f>
        <v/>
      </c>
      <c r="GJ295" s="124">
        <f>IF(GI295="","",TODAY()-GI295)</f>
        <v/>
      </c>
      <c r="GK295" s="494" t="n"/>
      <c r="GL295" s="184" t="n"/>
      <c r="GM295" s="184">
        <f>IF(GI295="","SIN ESTADO",IF(GK295&lt;&gt;"","PAGA",IF(GJ295&gt;0,"VENCIDA",IF(GJ295&gt;=-5,"POR VENCER","AL DÍA"))))</f>
        <v/>
      </c>
      <c r="GN295" s="185" t="n"/>
      <c r="GO295" s="119">
        <f>IF(N($H295)&lt;32,"",IF(GI295="","",GI295+31))</f>
        <v/>
      </c>
      <c r="GP295" s="124">
        <f>IF(GO295="","",TODAY()-GO295)</f>
        <v/>
      </c>
      <c r="GQ295" s="494" t="n"/>
      <c r="GR295" s="184" t="n"/>
      <c r="GS295" s="184">
        <f>IF(GO295="","SIN ESTADO",IF(GQ295&lt;&gt;"","PAGA",IF(GP295&gt;0,"VENCIDA",IF(GP295&gt;=-5,"POR VENCER","AL DÍA"))))</f>
        <v/>
      </c>
      <c r="GT295" s="185" t="n"/>
      <c r="GU295" s="119">
        <f>IF(N($H295)&lt;33,"",IF(GO295="","",GO295+31))</f>
        <v/>
      </c>
      <c r="GV295" s="124">
        <f>IF(GU295="","",TODAY()-GU295)</f>
        <v/>
      </c>
      <c r="GW295" s="494" t="n"/>
      <c r="GX295" s="184" t="n"/>
      <c r="GY295" s="184">
        <f>IF(GU295="","SIN ESTADO",IF(GW295&lt;&gt;"","PAGA",IF(GV295&gt;0,"VENCIDA",IF(GV295&gt;=-5,"POR VENCER","AL DÍA"))))</f>
        <v/>
      </c>
      <c r="GZ295" s="185" t="n"/>
      <c r="HA295" s="119">
        <f>IF(N($H295)&lt;34,"",IF(GU295="","",GU295+31))</f>
        <v/>
      </c>
      <c r="HB295" s="124">
        <f>IF(HA295="","",TODAY()-HA295)</f>
        <v/>
      </c>
      <c r="HC295" s="494" t="n"/>
      <c r="HD295" s="184" t="n"/>
      <c r="HE295" s="184">
        <f>IF(HA295="","SIN ESTADO",IF(HC295&lt;&gt;"","PAGA",IF(HB295&gt;0,"VENCIDA",IF(HB295&gt;=-5,"POR VENCER","AL DÍA"))))</f>
        <v/>
      </c>
      <c r="HF295" s="185" t="n"/>
      <c r="HG295" s="119">
        <f>IF(N($H295)&lt;35,"",IF(HA295="","",HA295+31))</f>
        <v/>
      </c>
      <c r="HH295" s="124">
        <f>IF(HG295="","",TODAY()-HG295)</f>
        <v/>
      </c>
      <c r="HI295" s="494" t="n"/>
      <c r="HJ295" s="184" t="n"/>
      <c r="HK295" s="184">
        <f>IF(HG295="","SIN ESTADO",IF(HI295&lt;&gt;"","PAGA",IF(HH295&gt;0,"VENCIDA",IF(HH295&gt;=-5,"POR VENCER","AL DÍA"))))</f>
        <v/>
      </c>
      <c r="HL295" s="168" t="n"/>
      <c r="HM295" s="119">
        <f>IF(N($H295)&lt;36,"",IF(HG295="","",HG295+31))</f>
        <v/>
      </c>
      <c r="HN295" s="124">
        <f>IF(HM295="","",TODAY()-HM295)</f>
        <v/>
      </c>
      <c r="HO295" s="494" t="n"/>
      <c r="HP295" s="184" t="n"/>
      <c r="HQ295" s="184">
        <f>IF(HM295="","SIN ESTADO",IF(HO295&lt;&gt;"","PAGA",IF(HN295&gt;0,"VENCIDA",IF(HN295&gt;=-5,"POR VENCER","AL DÍA"))))</f>
        <v/>
      </c>
      <c r="HR295" s="168" t="n"/>
      <c r="HS295" s="169">
        <f>N295+T295+Z295+AF295+AL295+AR295+AX295+BD295+BJ295+BP295+BV295+CB295+CH295+CN295+CT295+CZ295+DF295+DL295+DR295+DX295+ED295+EJ295+EP295+EV295+FB295+FH295+FN295+FT295+FZ295+GF295+GL295+GR295+GX295+HD295+HJ295+HP295</f>
        <v/>
      </c>
      <c r="HU295" s="170">
        <f>IFERROR(N($J295),0)</f>
        <v/>
      </c>
      <c r="HW295" s="170">
        <f>SUMPRODUCT((MOD(COLUMN($M295:$HR295)-COLUMN($M295),6)=0)*ISNUMBER($M295:$HR295)*($M295:$HR295&gt;=RESUMEN!$C$26)*($M295:$HR295&lt;=RESUMEN!$C$27)*IFERROR(N($N295:$HS295),0))</f>
        <v/>
      </c>
      <c r="HX295" s="170">
        <f>SUMPRODUCT((MOD(COLUMN($M295:$HR295)-COLUMN($M295),6)=0)*ISNUMBER($M295:$HR295)*($M295:$HR295&gt;=RESUMEN!$C$26)*($M295:$HR295&lt;=RESUMEN!$C$27))</f>
        <v/>
      </c>
    </row>
    <row r="296" ht="15.75" customHeight="1" s="506">
      <c r="B296" s="113">
        <f>VENTAS!A295</f>
        <v/>
      </c>
      <c r="C296" s="236">
        <f>VENTAS!B295</f>
        <v/>
      </c>
      <c r="D296" s="53">
        <f>VENTAS!C295</f>
        <v/>
      </c>
      <c r="E296" s="114">
        <f>VENTAS!D295</f>
        <v/>
      </c>
      <c r="F296" s="114">
        <f>VENTAS!J295</f>
        <v/>
      </c>
      <c r="G296" s="494">
        <f>VENTAS!F295</f>
        <v/>
      </c>
      <c r="H296" s="479">
        <f>VENTAS!K295</f>
        <v/>
      </c>
      <c r="I296" s="479">
        <f>VENTAS!M295</f>
        <v/>
      </c>
      <c r="J296" s="184">
        <f>VENTAS!L295</f>
        <v/>
      </c>
      <c r="K296" s="119">
        <f>IF(N($H296)&lt;1,"",$G296+31)</f>
        <v/>
      </c>
      <c r="L296" s="124">
        <f>IF(K296="","",TODAY()-K296)</f>
        <v/>
      </c>
      <c r="M296" s="469" t="n">
        <v>46107</v>
      </c>
      <c r="N296" s="374" t="n">
        <v>1000000</v>
      </c>
      <c r="O296" s="184">
        <f>IF(K296="","SIN ESTADO",IF(M296&lt;&gt;"","PAGA",IF(L296&gt;0,"VENCIDA",IF(L296&gt;=-5,"POR VENCER","AL DÍA"))))</f>
        <v/>
      </c>
      <c r="P296" s="185" t="inlineStr">
        <is>
          <t>TRANSFERENCIA</t>
        </is>
      </c>
      <c r="Q296" s="119">
        <f>IF(N($H296)&lt;2,"",IF(K296="","",K296+31))</f>
        <v/>
      </c>
      <c r="R296" s="124">
        <f>IF(Q296="","",TODAY()-Q296)</f>
        <v/>
      </c>
      <c r="S296" s="494" t="n">
        <v>46165</v>
      </c>
      <c r="T296" s="184" t="n">
        <v>1000000</v>
      </c>
      <c r="U296" s="184">
        <f>IF(Q296="","SIN ESTADO",IF(S296&lt;&gt;"","PAGA",IF(R296&gt;0,"VENCIDA",IF(R296&gt;=-5,"POR VENCER","AL DÍA"))))</f>
        <v/>
      </c>
      <c r="V296" s="185" t="inlineStr">
        <is>
          <t>TRANSFERENCIA</t>
        </is>
      </c>
      <c r="W296" s="119">
        <f>IF(N($H296)&lt;3,"",IF(Q296="","",Q296+31))</f>
        <v/>
      </c>
      <c r="X296" s="124">
        <f>IF(W296="","",TODAY()-W296)</f>
        <v/>
      </c>
      <c r="Y296" s="494" t="n">
        <v>46260</v>
      </c>
      <c r="Z296" s="184" t="n">
        <v>1000000</v>
      </c>
      <c r="AA296" s="184">
        <f>IF(W296="","SIN ESTADO",IF(Y296&lt;&gt;"","PAGA",IF(X296&gt;0,"VENCIDA",IF(X296&gt;=-5,"POR VENCER","AL DÍA"))))</f>
        <v/>
      </c>
      <c r="AB296" s="185" t="inlineStr">
        <is>
          <t>TRANSFERENCIA</t>
        </is>
      </c>
      <c r="AC296" s="119">
        <f>IF(N($H296)&lt;4,"",IF(W296="","",W296+31))</f>
        <v/>
      </c>
      <c r="AD296" s="124">
        <f>IF(AC296="","",TODAY()-AC296)</f>
        <v/>
      </c>
      <c r="AE296" s="494" t="n"/>
      <c r="AF296" s="184" t="n"/>
      <c r="AG296" s="184">
        <f>IF(AC296="","SIN ESTADO",IF(AE296&lt;&gt;"","PAGA",IF(AD296&gt;0,"VENCIDA",IF(AD296&gt;=-5,"POR VENCER","AL DÍA"))))</f>
        <v/>
      </c>
      <c r="AH296" s="185" t="n"/>
      <c r="AI296" s="119">
        <f>IF(N($H296)&lt;5,"",IF(AC296="","",AC296+31))</f>
        <v/>
      </c>
      <c r="AJ296" s="124">
        <f>IF(AI296="","",TODAY()-AI296)</f>
        <v/>
      </c>
      <c r="AK296" s="494" t="n"/>
      <c r="AL296" s="184" t="n"/>
      <c r="AM296" s="184">
        <f>IF(AI296="","SIN ESTADO",IF(AK296&lt;&gt;"","PAGA",IF(AJ296&gt;0,"VENCIDA",IF(AJ296&gt;=-5,"POR VENCER","AL DÍA"))))</f>
        <v/>
      </c>
      <c r="AN296" s="185" t="n"/>
      <c r="AO296" s="119">
        <f>IF(N($H296)&lt;6,"",IF(AI296="","",AI296+31))</f>
        <v/>
      </c>
      <c r="AP296" s="124">
        <f>IF(AO296="","",TODAY()-AO296)</f>
        <v/>
      </c>
      <c r="AQ296" s="270" t="n"/>
      <c r="AR296" s="184" t="n"/>
      <c r="AS296" s="184">
        <f>IF(AO296="","SIN ESTADO",IF(AQ296&lt;&gt;"","PAGA",IF(AP296&gt;0,"VENCIDA",IF(AP296&gt;=-5,"POR VENCER","AL DÍA"))))</f>
        <v/>
      </c>
      <c r="AT296" s="185" t="n"/>
      <c r="AU296" s="119">
        <f>IF(N($H296)&lt;7,"",IF(AO296="","",AO296+31))</f>
        <v/>
      </c>
      <c r="AV296" s="124">
        <f>IF(AU296="","",TODAY()-AU296)</f>
        <v/>
      </c>
      <c r="AW296" s="494" t="n"/>
      <c r="AX296" s="184" t="n"/>
      <c r="AY296" s="184">
        <f>IF(AU296="","SIN ESTADO",IF(AW296&lt;&gt;"","PAGA",IF(AV296&gt;0,"VENCIDA",IF(AV296&gt;=-5,"POR VENCER","AL DÍA"))))</f>
        <v/>
      </c>
      <c r="AZ296" s="185" t="n"/>
      <c r="BA296" s="119">
        <f>IF(N($H296)&lt;8,"",IF(AU296="","",AU296+31))</f>
        <v/>
      </c>
      <c r="BB296" s="124">
        <f>IF(BA296="","",TODAY()-BA296)</f>
        <v/>
      </c>
      <c r="BC296" s="494" t="n"/>
      <c r="BD296" s="184" t="n"/>
      <c r="BE296" s="184">
        <f>IF(BA296="","SIN ESTADO",IF(BC296&lt;&gt;"","PAGA",IF(BB296&gt;0,"VENCIDA",IF(BB296&gt;=-5,"POR VENCER","AL DÍA"))))</f>
        <v/>
      </c>
      <c r="BF296" s="185" t="n"/>
      <c r="BG296" s="119">
        <f>IF(N($H296)&lt;9,"",IF(BA296="","",BA296+31))</f>
        <v/>
      </c>
      <c r="BH296" s="124">
        <f>IF(BG296="","",TODAY()-BG296)</f>
        <v/>
      </c>
      <c r="BI296" s="494" t="n"/>
      <c r="BJ296" s="184" t="n"/>
      <c r="BK296" s="184">
        <f>IF(BG296="","SIN ESTADO",IF(BI296&lt;&gt;"","PAGA",IF(BH296&gt;0,"VENCIDA",IF(BH296&gt;=-5,"POR VENCER","AL DÍA"))))</f>
        <v/>
      </c>
      <c r="BL296" s="185" t="n"/>
      <c r="BM296" s="119">
        <f>IF(N($H296)&lt;10,"",IF(BG296="","",BG296+31))</f>
        <v/>
      </c>
      <c r="BN296" s="124">
        <f>IF(BM296="","",TODAY()-BM296)</f>
        <v/>
      </c>
      <c r="BO296" s="494" t="n"/>
      <c r="BP296" s="184" t="n"/>
      <c r="BQ296" s="184">
        <f>IF(BM296="","SIN ESTADO",IF(BO296&lt;&gt;"","PAGA",IF(BN296&gt;0,"VENCIDA",IF(BN296&gt;=-5,"POR VENCER","AL DÍA"))))</f>
        <v/>
      </c>
      <c r="BR296" s="185" t="n"/>
      <c r="BS296" s="119">
        <f>IF(N($H296)&lt;11,"",IF(BM296="","",BM296+31))</f>
        <v/>
      </c>
      <c r="BT296" s="124">
        <f>IF(BS296="","",TODAY()-BS296)</f>
        <v/>
      </c>
      <c r="BU296" s="494" t="n"/>
      <c r="BV296" s="184" t="n"/>
      <c r="BW296" s="184">
        <f>IF(BS296="","SIN ESTADO",IF(BU296&lt;&gt;"","PAGA",IF(BT296&gt;0,"VENCIDA",IF(BT296&gt;=-5,"POR VENCER","AL DÍA"))))</f>
        <v/>
      </c>
      <c r="BX296" s="185" t="n"/>
      <c r="BY296" s="119">
        <f>IF(N($H296)&lt;12,"",IF(BS296="","",BS296+31))</f>
        <v/>
      </c>
      <c r="BZ296" s="124">
        <f>IF(BY296="","",TODAY()-BY296)</f>
        <v/>
      </c>
      <c r="CA296" s="494" t="n"/>
      <c r="CB296" s="184" t="n"/>
      <c r="CC296" s="184">
        <f>IF(BY296="","SIN ESTADO",IF(CA296&lt;&gt;"","PAGA",IF(BZ296&gt;0,"VENCIDA",IF(BZ296&gt;=-5,"POR VENCER","AL DÍA"))))</f>
        <v/>
      </c>
      <c r="CD296" s="185" t="n"/>
      <c r="CE296" s="119">
        <f>IF(N($H296)&lt;13,"",IF(BY296="","",BY296+31))</f>
        <v/>
      </c>
      <c r="CF296" s="124">
        <f>IF(CE296="","",TODAY()-CE296)</f>
        <v/>
      </c>
      <c r="CG296" s="494" t="n"/>
      <c r="CH296" s="184" t="n"/>
      <c r="CI296" s="184">
        <f>IF(CE296="","SIN ESTADO",IF(CG296&lt;&gt;"","PAGA",IF(CF296&gt;0,"VENCIDA",IF(CF296&gt;=-5,"POR VENCER","AL DÍA"))))</f>
        <v/>
      </c>
      <c r="CJ296" s="185" t="n"/>
      <c r="CK296" s="119">
        <f>IF(N($H296)&lt;14,"",IF(CE296="","",CE296+31))</f>
        <v/>
      </c>
      <c r="CL296" s="124">
        <f>IF(CK296="","",TODAY()-CK296)</f>
        <v/>
      </c>
      <c r="CM296" s="494" t="n"/>
      <c r="CN296" s="184" t="n"/>
      <c r="CO296" s="184">
        <f>IF(CK296="","SIN ESTADO",IF(CM296&lt;&gt;"","PAGA",IF(CL296&gt;0,"VENCIDA",IF(CL296&gt;=-5,"POR VENCER","AL DÍA"))))</f>
        <v/>
      </c>
      <c r="CP296" s="185" t="n"/>
      <c r="CQ296" s="119">
        <f>IF(N($H296)&lt;15,"",IF(CK296="","",CK296+31))</f>
        <v/>
      </c>
      <c r="CR296" s="124">
        <f>IF(CQ296="","",TODAY()-CQ296)</f>
        <v/>
      </c>
      <c r="CS296" s="494" t="n"/>
      <c r="CT296" s="184" t="n"/>
      <c r="CU296" s="184">
        <f>IF(CQ296="","SIN ESTADO",IF(CS296&lt;&gt;"","PAGA",IF(CR296&gt;0,"VENCIDA",IF(CR296&gt;=-5,"POR VENCER","AL DÍA"))))</f>
        <v/>
      </c>
      <c r="CV296" s="185" t="n"/>
      <c r="CW296" s="119">
        <f>IF(N($H296)&lt;16,"",IF(CQ296="","",CQ296+31))</f>
        <v/>
      </c>
      <c r="CX296" s="124">
        <f>IF(CW296="","",TODAY()-CW296)</f>
        <v/>
      </c>
      <c r="CY296" s="494" t="n"/>
      <c r="CZ296" s="184" t="n"/>
      <c r="DA296" s="184">
        <f>IF(CW296="","SIN ESTADO",IF(CY296&lt;&gt;"","PAGA",IF(CX296&gt;0,"VENCIDA",IF(CX296&gt;=-5,"POR VENCER","AL DÍA"))))</f>
        <v/>
      </c>
      <c r="DB296" s="185" t="n"/>
      <c r="DC296" s="119">
        <f>IF(N($H296)&lt;17,"",IF(CW296="","",CW296+31))</f>
        <v/>
      </c>
      <c r="DD296" s="124">
        <f>IF(DC296="","",TODAY()-DC296)</f>
        <v/>
      </c>
      <c r="DE296" s="494" t="n"/>
      <c r="DF296" s="184" t="n"/>
      <c r="DG296" s="184">
        <f>IF(DC296="","SIN ESTADO",IF(DE296&lt;&gt;"","PAGA",IF(DD296&gt;0,"VENCIDA",IF(DD296&gt;=-5,"POR VENCER","AL DÍA"))))</f>
        <v/>
      </c>
      <c r="DH296" s="185" t="n"/>
      <c r="DI296" s="119">
        <f>IF(N($H296)&lt;18,"",IF(DC296="","",DC296+31))</f>
        <v/>
      </c>
      <c r="DJ296" s="124">
        <f>IF(DI296="","",TODAY()-DI296)</f>
        <v/>
      </c>
      <c r="DK296" s="494" t="n"/>
      <c r="DL296" s="184" t="n"/>
      <c r="DM296" s="184">
        <f>IF(DI296="","SIN ESTADO",IF(DK296&lt;&gt;"","PAGA",IF(DJ296&gt;0,"VENCIDA",IF(DJ296&gt;=-5,"POR VENCER","AL DÍA"))))</f>
        <v/>
      </c>
      <c r="DN296" s="185" t="n"/>
      <c r="DO296" s="119">
        <f>IF(N($H296)&lt;19,"",IF(DI296="","",DI296+31))</f>
        <v/>
      </c>
      <c r="DP296" s="124">
        <f>IF(DO296="","",TODAY()-DO296)</f>
        <v/>
      </c>
      <c r="DQ296" s="494" t="n"/>
      <c r="DR296" s="184" t="n"/>
      <c r="DS296" s="184">
        <f>IF(DO296="","SIN ESTADO",IF(DQ296&lt;&gt;"","PAGA",IF(DP296&gt;0,"VENCIDA",IF(DP296&gt;=-5,"POR VENCER","AL DÍA"))))</f>
        <v/>
      </c>
      <c r="DT296" s="185" t="n"/>
      <c r="DU296" s="119">
        <f>IF(N($H296)&lt;20,"",IF(DO296="","",DO296+31))</f>
        <v/>
      </c>
      <c r="DV296" s="124">
        <f>IF(DU296="","",TODAY()-DU296)</f>
        <v/>
      </c>
      <c r="DW296" s="494" t="n"/>
      <c r="DX296" s="184" t="n"/>
      <c r="DY296" s="184">
        <f>IF(DU296="","SIN ESTADO",IF(DW296&lt;&gt;"","PAGA",IF(DV296&gt;0,"VENCIDA",IF(DV296&gt;=-5,"POR VENCER","AL DÍA"))))</f>
        <v/>
      </c>
      <c r="DZ296" s="185" t="n"/>
      <c r="EA296" s="119">
        <f>IF(N($H296)&lt;21,"",IF(DU296="","",DU296+31))</f>
        <v/>
      </c>
      <c r="EB296" s="124">
        <f>IF(EA296="","",TODAY()-EA296)</f>
        <v/>
      </c>
      <c r="EC296" s="494" t="n"/>
      <c r="ED296" s="184" t="n"/>
      <c r="EE296" s="184">
        <f>IF(EA296="","SIN ESTADO",IF(EC296&lt;&gt;"","PAGA",IF(EB296&gt;0,"VENCIDA",IF(EB296&gt;=-5,"POR VENCER","AL DÍA"))))</f>
        <v/>
      </c>
      <c r="EF296" s="185" t="n"/>
      <c r="EG296" s="119">
        <f>IF(N($H296)&lt;22,"",IF(EA296="","",EA296+31))</f>
        <v/>
      </c>
      <c r="EH296" s="124">
        <f>IF(EG296="","",TODAY()-EG296)</f>
        <v/>
      </c>
      <c r="EI296" s="494" t="n"/>
      <c r="EJ296" s="184" t="n"/>
      <c r="EK296" s="184">
        <f>IF(EG296="","SIN ESTADO",IF(EI296&lt;&gt;"","PAGA",IF(EH296&gt;0,"VENCIDA",IF(EH296&gt;=-5,"POR VENCER","AL DÍA"))))</f>
        <v/>
      </c>
      <c r="EL296" s="185" t="n"/>
      <c r="EM296" s="119">
        <f>IF(N($H296)&lt;23,"",IF(EG296="","",EG296+31))</f>
        <v/>
      </c>
      <c r="EN296" s="124">
        <f>IF(EM296="","",TODAY()-EM296)</f>
        <v/>
      </c>
      <c r="EO296" s="494" t="n"/>
      <c r="EP296" s="184" t="n"/>
      <c r="EQ296" s="184">
        <f>IF(EM296="","SIN ESTADO",IF(EO296&lt;&gt;"","PAGA",IF(EN296&gt;0,"VENCIDA",IF(EN296&gt;=-5,"POR VENCER","AL DÍA"))))</f>
        <v/>
      </c>
      <c r="ER296" s="185" t="n"/>
      <c r="ES296" s="119">
        <f>IF(N($H296)&lt;24,"",IF(EM296="","",EM296+31))</f>
        <v/>
      </c>
      <c r="ET296" s="124">
        <f>IF(ES296="","",TODAY()-ES296)</f>
        <v/>
      </c>
      <c r="EU296" s="494" t="n"/>
      <c r="EV296" s="184" t="n"/>
      <c r="EW296" s="184">
        <f>IF(ES296="","SIN ESTADO",IF(EU296&lt;&gt;"","PAGA",IF(ET296&gt;0,"VENCIDA",IF(ET296&gt;=-5,"POR VENCER","AL DÍA"))))</f>
        <v/>
      </c>
      <c r="EX296" s="185" t="n"/>
      <c r="EY296" s="119">
        <f>IF(N($H296)&lt;25,"",IF(ES296="","",ES296+31))</f>
        <v/>
      </c>
      <c r="EZ296" s="124">
        <f>IF(EY296="","",TODAY()-EY296)</f>
        <v/>
      </c>
      <c r="FA296" s="494" t="n"/>
      <c r="FB296" s="184" t="n"/>
      <c r="FC296" s="184">
        <f>IF(EY296="","SIN ESTADO",IF(FA296&lt;&gt;"","PAGA",IF(EZ296&gt;0,"VENCIDA",IF(EZ296&gt;=-5,"POR VENCER","AL DÍA"))))</f>
        <v/>
      </c>
      <c r="FD296" s="185" t="n"/>
      <c r="FE296" s="119">
        <f>IF(N($H296)&lt;26,"",IF(EY296="","",EY296+31))</f>
        <v/>
      </c>
      <c r="FF296" s="124">
        <f>IF(FE296="","",TODAY()-FE296)</f>
        <v/>
      </c>
      <c r="FG296" s="494" t="n"/>
      <c r="FH296" s="184" t="n"/>
      <c r="FI296" s="184">
        <f>IF(FE296="","SIN ESTADO",IF(FG296&lt;&gt;"","PAGA",IF(FF296&gt;0,"VENCIDA",IF(FF296&gt;=-5,"POR VENCER","AL DÍA"))))</f>
        <v/>
      </c>
      <c r="FJ296" s="185" t="n"/>
      <c r="FK296" s="119">
        <f>IF(N($H296)&lt;27,"",IF(FE296="","",FE296+31))</f>
        <v/>
      </c>
      <c r="FL296" s="124">
        <f>IF(FK296="","",TODAY()-FK296)</f>
        <v/>
      </c>
      <c r="FM296" s="494" t="n"/>
      <c r="FN296" s="184" t="n"/>
      <c r="FO296" s="184">
        <f>IF(FK296="","SIN ESTADO",IF(FM296&lt;&gt;"","PAGA",IF(FL296&gt;0,"VENCIDA",IF(FL296&gt;=-5,"POR VENCER","AL DÍA"))))</f>
        <v/>
      </c>
      <c r="FP296" s="185" t="n"/>
      <c r="FQ296" s="119">
        <f>IF(N($H296)&lt;28,"",IF(FK296="","",FK296+31))</f>
        <v/>
      </c>
      <c r="FR296" s="124">
        <f>IF(FQ296="","",TODAY()-FQ296)</f>
        <v/>
      </c>
      <c r="FS296" s="494" t="n"/>
      <c r="FT296" s="184" t="n"/>
      <c r="FU296" s="184">
        <f>IF(FQ296="","SIN ESTADO",IF(FS296&lt;&gt;"","PAGA",IF(FR296&gt;0,"VENCIDA",IF(FR296&gt;=-5,"POR VENCER","AL DÍA"))))</f>
        <v/>
      </c>
      <c r="FV296" s="185" t="n"/>
      <c r="FW296" s="119">
        <f>IF(N($H296)&lt;29,"",IF(FQ296="","",FQ296+31))</f>
        <v/>
      </c>
      <c r="FX296" s="124">
        <f>IF(FW296="","",TODAY()-FW296)</f>
        <v/>
      </c>
      <c r="FY296" s="494" t="n"/>
      <c r="FZ296" s="184" t="n"/>
      <c r="GA296" s="184">
        <f>IF(FW296="","SIN ESTADO",IF(FY296&lt;&gt;"","PAGA",IF(FX296&gt;0,"VENCIDA",IF(FX296&gt;=-5,"POR VENCER","AL DÍA"))))</f>
        <v/>
      </c>
      <c r="GB296" s="185" t="n"/>
      <c r="GC296" s="119">
        <f>IF(N($H296)&lt;30,"",IF(FW296="","",FW296+31))</f>
        <v/>
      </c>
      <c r="GD296" s="124">
        <f>IF(GC296="","",TODAY()-GC296)</f>
        <v/>
      </c>
      <c r="GE296" s="494" t="n"/>
      <c r="GF296" s="184" t="n"/>
      <c r="GG296" s="184">
        <f>IF(GC296="","SIN ESTADO",IF(GE296&lt;&gt;"","PAGA",IF(GD296&gt;0,"VENCIDA",IF(GD296&gt;=-5,"POR VENCER","AL DÍA"))))</f>
        <v/>
      </c>
      <c r="GH296" s="185" t="n"/>
      <c r="GI296" s="119">
        <f>IF(N($H296)&lt;31,"",IF(GC296="","",GC296+31))</f>
        <v/>
      </c>
      <c r="GJ296" s="124">
        <f>IF(GI296="","",TODAY()-GI296)</f>
        <v/>
      </c>
      <c r="GK296" s="494" t="n"/>
      <c r="GL296" s="184" t="n"/>
      <c r="GM296" s="184">
        <f>IF(GI296="","SIN ESTADO",IF(GK296&lt;&gt;"","PAGA",IF(GJ296&gt;0,"VENCIDA",IF(GJ296&gt;=-5,"POR VENCER","AL DÍA"))))</f>
        <v/>
      </c>
      <c r="GN296" s="185" t="n"/>
      <c r="GO296" s="119">
        <f>IF(N($H296)&lt;32,"",IF(GI296="","",GI296+31))</f>
        <v/>
      </c>
      <c r="GP296" s="124">
        <f>IF(GO296="","",TODAY()-GO296)</f>
        <v/>
      </c>
      <c r="GQ296" s="494" t="n"/>
      <c r="GR296" s="184" t="n"/>
      <c r="GS296" s="184">
        <f>IF(GO296="","SIN ESTADO",IF(GQ296&lt;&gt;"","PAGA",IF(GP296&gt;0,"VENCIDA",IF(GP296&gt;=-5,"POR VENCER","AL DÍA"))))</f>
        <v/>
      </c>
      <c r="GT296" s="185" t="n"/>
      <c r="GU296" s="119">
        <f>IF(N($H296)&lt;33,"",IF(GO296="","",GO296+31))</f>
        <v/>
      </c>
      <c r="GV296" s="124">
        <f>IF(GU296="","",TODAY()-GU296)</f>
        <v/>
      </c>
      <c r="GW296" s="494" t="n"/>
      <c r="GX296" s="184" t="n"/>
      <c r="GY296" s="184">
        <f>IF(GU296="","SIN ESTADO",IF(GW296&lt;&gt;"","PAGA",IF(GV296&gt;0,"VENCIDA",IF(GV296&gt;=-5,"POR VENCER","AL DÍA"))))</f>
        <v/>
      </c>
      <c r="GZ296" s="185" t="n"/>
      <c r="HA296" s="119">
        <f>IF(N($H296)&lt;34,"",IF(GU296="","",GU296+31))</f>
        <v/>
      </c>
      <c r="HB296" s="124">
        <f>IF(HA296="","",TODAY()-HA296)</f>
        <v/>
      </c>
      <c r="HC296" s="494" t="n"/>
      <c r="HD296" s="184" t="n"/>
      <c r="HE296" s="184">
        <f>IF(HA296="","SIN ESTADO",IF(HC296&lt;&gt;"","PAGA",IF(HB296&gt;0,"VENCIDA",IF(HB296&gt;=-5,"POR VENCER","AL DÍA"))))</f>
        <v/>
      </c>
      <c r="HF296" s="185" t="n"/>
      <c r="HG296" s="119">
        <f>IF(N($H296)&lt;35,"",IF(HA296="","",HA296+31))</f>
        <v/>
      </c>
      <c r="HH296" s="124">
        <f>IF(HG296="","",TODAY()-HG296)</f>
        <v/>
      </c>
      <c r="HI296" s="494" t="n"/>
      <c r="HJ296" s="184" t="n"/>
      <c r="HK296" s="184">
        <f>IF(HG296="","SIN ESTADO",IF(HI296&lt;&gt;"","PAGA",IF(HH296&gt;0,"VENCIDA",IF(HH296&gt;=-5,"POR VENCER","AL DÍA"))))</f>
        <v/>
      </c>
      <c r="HL296" s="168" t="n"/>
      <c r="HM296" s="119">
        <f>IF(N($H296)&lt;36,"",IF(HG296="","",HG296+31))</f>
        <v/>
      </c>
      <c r="HN296" s="124">
        <f>IF(HM296="","",TODAY()-HM296)</f>
        <v/>
      </c>
      <c r="HO296" s="494" t="n"/>
      <c r="HP296" s="184" t="n"/>
      <c r="HQ296" s="184">
        <f>IF(HM296="","SIN ESTADO",IF(HO296&lt;&gt;"","PAGA",IF(HN296&gt;0,"VENCIDA",IF(HN296&gt;=-5,"POR VENCER","AL DÍA"))))</f>
        <v/>
      </c>
      <c r="HR296" s="168" t="n"/>
      <c r="HS296" s="169">
        <f>N296+T296+Z296+AF296+AL296+AR296+AX296+BD296+BJ296+BP296+BV296+CB296+CH296+CN296+CT296+CZ296+DF296+DL296+DR296+DX296+ED296+EJ296+EP296+EV296+FB296+FH296+FN296+FT296+FZ296+GF296+GL296+GR296+GX296+HD296+HJ296+HP296</f>
        <v/>
      </c>
      <c r="HU296" s="170">
        <f>IFERROR(N($J296),0)</f>
        <v/>
      </c>
      <c r="HW296" s="170">
        <f>SUMPRODUCT((MOD(COLUMN($M296:$HR296)-COLUMN($M296),6)=0)*ISNUMBER($M296:$HR296)*($M296:$HR296&gt;=RESUMEN!$C$26)*($M296:$HR296&lt;=RESUMEN!$C$27)*IFERROR(N($N296:$HS296),0))</f>
        <v/>
      </c>
      <c r="HX296" s="170">
        <f>SUMPRODUCT((MOD(COLUMN($M296:$HR296)-COLUMN($M296),6)=0)*ISNUMBER($M296:$HR296)*($M296:$HR296&gt;=RESUMEN!$C$26)*($M296:$HR296&lt;=RESUMEN!$C$27))</f>
        <v/>
      </c>
    </row>
    <row r="297" ht="15.75" customHeight="1" s="506">
      <c r="B297" s="113">
        <f>VENTAS!A296</f>
        <v/>
      </c>
      <c r="C297" s="236">
        <f>VENTAS!B296</f>
        <v/>
      </c>
      <c r="D297" s="53">
        <f>VENTAS!C296</f>
        <v/>
      </c>
      <c r="E297" s="114">
        <f>VENTAS!D296</f>
        <v/>
      </c>
      <c r="F297" s="114">
        <f>VENTAS!J296</f>
        <v/>
      </c>
      <c r="G297" s="494">
        <f>VENTAS!F296</f>
        <v/>
      </c>
      <c r="H297" s="479">
        <f>VENTAS!K296</f>
        <v/>
      </c>
      <c r="I297" s="479">
        <f>VENTAS!M296</f>
        <v/>
      </c>
      <c r="J297" s="184">
        <f>VENTAS!L296</f>
        <v/>
      </c>
      <c r="K297" s="119">
        <f>IF(N($H297)&lt;1,"",$G297+31)</f>
        <v/>
      </c>
      <c r="L297" s="124">
        <f>IF(K297="","",TODAY()-K297)</f>
        <v/>
      </c>
      <c r="M297" s="469" t="n">
        <v>46044</v>
      </c>
      <c r="N297" s="374" t="n">
        <v>750000</v>
      </c>
      <c r="O297" s="184">
        <f>IF(K297="","SIN ESTADO",IF(M297&lt;&gt;"","PAGA",IF(L297&gt;0,"VENCIDA",IF(L297&gt;=-5,"POR VENCER","AL DÍA"))))</f>
        <v/>
      </c>
      <c r="P297" s="185" t="inlineStr">
        <is>
          <t>TRANSFERENCIA</t>
        </is>
      </c>
      <c r="Q297" s="119">
        <f>IF(N($H297)&lt;2,"",IF(K297="","",K297+31))</f>
        <v/>
      </c>
      <c r="R297" s="124">
        <f>IF(Q297="","",TODAY()-Q297)</f>
        <v/>
      </c>
      <c r="S297" s="470" t="n">
        <v>46075</v>
      </c>
      <c r="T297" s="184" t="n">
        <v>750000</v>
      </c>
      <c r="U297" s="184">
        <f>IF(Q297="","SIN ESTADO",IF(S297&lt;&gt;"","PAGA",IF(R297&gt;0,"VENCIDA",IF(R297&gt;=-5,"POR VENCER","AL DÍA"))))</f>
        <v/>
      </c>
      <c r="V297" s="185" t="inlineStr">
        <is>
          <t>TRANSFERENCIA</t>
        </is>
      </c>
      <c r="W297" s="119">
        <f>IF(N($H297)&lt;3,"",IF(Q297="","",Q297+31))</f>
        <v/>
      </c>
      <c r="X297" s="124">
        <f>IF(W297="","",TODAY()-W297)</f>
        <v/>
      </c>
      <c r="Y297" s="471" t="n">
        <v>46105</v>
      </c>
      <c r="Z297" s="184" t="n">
        <v>750000</v>
      </c>
      <c r="AA297" s="184">
        <f>IF(W297="","SIN ESTADO",IF(Y297&lt;&gt;"","PAGA",IF(X297&gt;0,"VENCIDA",IF(X297&gt;=-5,"POR VENCER","AL DÍA"))))</f>
        <v/>
      </c>
      <c r="AB297" s="185" t="inlineStr">
        <is>
          <t>TRANSFERENCIA</t>
        </is>
      </c>
      <c r="AC297" s="119">
        <f>IF(N($H297)&lt;4,"",IF(W297="","",W297+31))</f>
        <v/>
      </c>
      <c r="AD297" s="124">
        <f>IF(AC297="","",TODAY()-AC297)</f>
        <v/>
      </c>
      <c r="AE297" s="494" t="n">
        <v>46134</v>
      </c>
      <c r="AF297" s="184" t="n">
        <v>750000</v>
      </c>
      <c r="AG297" s="184">
        <f>IF(AC297="","SIN ESTADO",IF(AE297&lt;&gt;"","PAGA",IF(AD297&gt;0,"VENCIDA",IF(AD297&gt;=-5,"POR VENCER","AL DÍA"))))</f>
        <v/>
      </c>
      <c r="AH297" s="185" t="inlineStr">
        <is>
          <t>TRANSFERENCIA</t>
        </is>
      </c>
      <c r="AI297" s="119">
        <f>IF(N($H297)&lt;5,"",IF(AC297="","",AC297+31))</f>
        <v/>
      </c>
      <c r="AJ297" s="124">
        <f>IF(AI297="","",TODAY()-AI297)</f>
        <v/>
      </c>
      <c r="AK297" s="494" t="n">
        <v>46165</v>
      </c>
      <c r="AL297" s="184" t="n">
        <v>750000</v>
      </c>
      <c r="AM297" s="184">
        <f>IF(AI297="","SIN ESTADO",IF(AK297&lt;&gt;"","PAGA",IF(AJ297&gt;0,"VENCIDA",IF(AJ297&gt;=-5,"POR VENCER","AL DÍA"))))</f>
        <v/>
      </c>
      <c r="AN297" s="185" t="inlineStr">
        <is>
          <t>TRANSFERENCIA</t>
        </is>
      </c>
      <c r="AO297" s="119">
        <f>IF(N($H297)&lt;6,"",IF(AI297="","",AI297+31))</f>
        <v/>
      </c>
      <c r="AP297" s="124">
        <f>IF(AO297="","",TODAY()-AO297)</f>
        <v/>
      </c>
      <c r="AQ297" s="270" t="n">
        <v>46195</v>
      </c>
      <c r="AR297" s="184" t="n">
        <v>750000</v>
      </c>
      <c r="AS297" s="184">
        <f>IF(AO297="","SIN ESTADO",IF(AQ297&lt;&gt;"","PAGA",IF(AP297&gt;0,"VENCIDA",IF(AP297&gt;=-5,"POR VENCER","AL DÍA"))))</f>
        <v/>
      </c>
      <c r="AT297" s="185" t="inlineStr">
        <is>
          <t>TRANSFERENCIA</t>
        </is>
      </c>
      <c r="AU297" s="119">
        <f>IF(N($H297)&lt;7,"",IF(AO297="","",AO297+31))</f>
        <v/>
      </c>
      <c r="AV297" s="124">
        <f>IF(AU297="","",TODAY()-AU297)</f>
        <v/>
      </c>
      <c r="AW297" s="494" t="n">
        <v>46225</v>
      </c>
      <c r="AX297" s="184" t="n">
        <v>750000</v>
      </c>
      <c r="AY297" s="184">
        <f>IF(AU297="","SIN ESTADO",IF(AW297&lt;&gt;"","PAGA",IF(AV297&gt;0,"VENCIDA",IF(AV297&gt;=-5,"POR VENCER","AL DÍA"))))</f>
        <v/>
      </c>
      <c r="AZ297" s="185" t="inlineStr">
        <is>
          <t>TRANSFERENCIA</t>
        </is>
      </c>
      <c r="BA297" s="119">
        <f>IF(N($H297)&lt;8,"",IF(AU297="","",AU297+31))</f>
        <v/>
      </c>
      <c r="BB297" s="124">
        <f>IF(BA297="","",TODAY()-BA297)</f>
        <v/>
      </c>
      <c r="BC297" s="410" t="n">
        <v>46256</v>
      </c>
      <c r="BD297" s="184" t="n">
        <v>750000</v>
      </c>
      <c r="BE297" s="184">
        <f>IF(BA297="","SIN ESTADO",IF(BC297&lt;&gt;"","PAGA",IF(BB297&gt;0,"VENCIDA",IF(BB297&gt;=-5,"POR VENCER","AL DÍA"))))</f>
        <v/>
      </c>
      <c r="BF297" s="185" t="inlineStr">
        <is>
          <t>TRANSFERENCIA</t>
        </is>
      </c>
      <c r="BG297" s="119">
        <f>IF(N($H297)&lt;9,"",IF(BA297="","",BA297+31))</f>
        <v/>
      </c>
      <c r="BH297" s="124">
        <f>IF(BG297="","",TODAY()-BG297)</f>
        <v/>
      </c>
      <c r="BI297" s="494" t="n">
        <v>46287</v>
      </c>
      <c r="BJ297" s="184" t="n">
        <v>750000</v>
      </c>
      <c r="BK297" s="184">
        <f>IF(BG297="","SIN ESTADO",IF(BI297&lt;&gt;"","PAGA",IF(BH297&gt;0,"VENCIDA",IF(BH297&gt;=-5,"POR VENCER","AL DÍA"))))</f>
        <v/>
      </c>
      <c r="BL297" s="185" t="inlineStr">
        <is>
          <t>TRANSFERENCIA</t>
        </is>
      </c>
      <c r="BM297" s="119">
        <f>IF(N($H297)&lt;10,"",IF(BG297="","",BG297+31))</f>
        <v/>
      </c>
      <c r="BN297" s="124">
        <f>IF(BM297="","",TODAY()-BM297)</f>
        <v/>
      </c>
      <c r="BO297" s="494" t="n"/>
      <c r="BP297" s="184" t="n"/>
      <c r="BQ297" s="184">
        <f>IF(BM297="","SIN ESTADO",IF(BO297&lt;&gt;"","PAGA",IF(BN297&gt;0,"VENCIDA",IF(BN297&gt;=-5,"POR VENCER","AL DÍA"))))</f>
        <v/>
      </c>
      <c r="BR297" s="185" t="n"/>
      <c r="BS297" s="119">
        <f>IF(N($H297)&lt;11,"",IF(BM297="","",BM297+31))</f>
        <v/>
      </c>
      <c r="BT297" s="124">
        <f>IF(BS297="","",TODAY()-BS297)</f>
        <v/>
      </c>
      <c r="BU297" s="494" t="n"/>
      <c r="BV297" s="184" t="n"/>
      <c r="BW297" s="184">
        <f>IF(BS297="","SIN ESTADO",IF(BU297&lt;&gt;"","PAGA",IF(BT297&gt;0,"VENCIDA",IF(BT297&gt;=-5,"POR VENCER","AL DÍA"))))</f>
        <v/>
      </c>
      <c r="BX297" s="185" t="n"/>
      <c r="BY297" s="119">
        <f>IF(N($H297)&lt;12,"",IF(BS297="","",BS297+31))</f>
        <v/>
      </c>
      <c r="BZ297" s="124">
        <f>IF(BY297="","",TODAY()-BY297)</f>
        <v/>
      </c>
      <c r="CA297" s="494" t="n"/>
      <c r="CB297" s="184" t="n"/>
      <c r="CC297" s="184">
        <f>IF(BY297="","SIN ESTADO",IF(CA297&lt;&gt;"","PAGA",IF(BZ297&gt;0,"VENCIDA",IF(BZ297&gt;=-5,"POR VENCER","AL DÍA"))))</f>
        <v/>
      </c>
      <c r="CD297" s="185" t="n"/>
      <c r="CE297" s="119">
        <f>IF(N($H297)&lt;13,"",IF(BY297="","",BY297+31))</f>
        <v/>
      </c>
      <c r="CF297" s="124">
        <f>IF(CE297="","",TODAY()-CE297)</f>
        <v/>
      </c>
      <c r="CG297" s="494" t="n"/>
      <c r="CH297" s="184" t="n"/>
      <c r="CI297" s="184">
        <f>IF(CE297="","SIN ESTADO",IF(CG297&lt;&gt;"","PAGA",IF(CF297&gt;0,"VENCIDA",IF(CF297&gt;=-5,"POR VENCER","AL DÍA"))))</f>
        <v/>
      </c>
      <c r="CJ297" s="185" t="n"/>
      <c r="CK297" s="119">
        <f>IF(N($H297)&lt;14,"",IF(CE297="","",CE297+31))</f>
        <v/>
      </c>
      <c r="CL297" s="124">
        <f>IF(CK297="","",TODAY()-CK297)</f>
        <v/>
      </c>
      <c r="CM297" s="494" t="n"/>
      <c r="CN297" s="184" t="n"/>
      <c r="CO297" s="184">
        <f>IF(CK297="","SIN ESTADO",IF(CM297&lt;&gt;"","PAGA",IF(CL297&gt;0,"VENCIDA",IF(CL297&gt;=-5,"POR VENCER","AL DÍA"))))</f>
        <v/>
      </c>
      <c r="CP297" s="185" t="n"/>
      <c r="CQ297" s="119">
        <f>IF(N($H297)&lt;15,"",IF(CK297="","",CK297+31))</f>
        <v/>
      </c>
      <c r="CR297" s="124">
        <f>IF(CQ297="","",TODAY()-CQ297)</f>
        <v/>
      </c>
      <c r="CS297" s="494" t="n"/>
      <c r="CT297" s="184" t="n"/>
      <c r="CU297" s="184">
        <f>IF(CQ297="","SIN ESTADO",IF(CS297&lt;&gt;"","PAGA",IF(CR297&gt;0,"VENCIDA",IF(CR297&gt;=-5,"POR VENCER","AL DÍA"))))</f>
        <v/>
      </c>
      <c r="CV297" s="185" t="n"/>
      <c r="CW297" s="119">
        <f>IF(N($H297)&lt;16,"",IF(CQ297="","",CQ297+31))</f>
        <v/>
      </c>
      <c r="CX297" s="124">
        <f>IF(CW297="","",TODAY()-CW297)</f>
        <v/>
      </c>
      <c r="CY297" s="494" t="n"/>
      <c r="CZ297" s="184" t="n"/>
      <c r="DA297" s="184">
        <f>IF(CW297="","SIN ESTADO",IF(CY297&lt;&gt;"","PAGA",IF(CX297&gt;0,"VENCIDA",IF(CX297&gt;=-5,"POR VENCER","AL DÍA"))))</f>
        <v/>
      </c>
      <c r="DB297" s="185" t="n"/>
      <c r="DC297" s="119">
        <f>IF(N($H297)&lt;17,"",IF(CW297="","",CW297+31))</f>
        <v/>
      </c>
      <c r="DD297" s="124">
        <f>IF(DC297="","",TODAY()-DC297)</f>
        <v/>
      </c>
      <c r="DE297" s="494" t="n"/>
      <c r="DF297" s="184" t="n"/>
      <c r="DG297" s="184">
        <f>IF(DC297="","SIN ESTADO",IF(DE297&lt;&gt;"","PAGA",IF(DD297&gt;0,"VENCIDA",IF(DD297&gt;=-5,"POR VENCER","AL DÍA"))))</f>
        <v/>
      </c>
      <c r="DH297" s="185" t="n"/>
      <c r="DI297" s="119">
        <f>IF(N($H297)&lt;18,"",IF(DC297="","",DC297+31))</f>
        <v/>
      </c>
      <c r="DJ297" s="124">
        <f>IF(DI297="","",TODAY()-DI297)</f>
        <v/>
      </c>
      <c r="DK297" s="494" t="n"/>
      <c r="DL297" s="184" t="n"/>
      <c r="DM297" s="184">
        <f>IF(DI297="","SIN ESTADO",IF(DK297&lt;&gt;"","PAGA",IF(DJ297&gt;0,"VENCIDA",IF(DJ297&gt;=-5,"POR VENCER","AL DÍA"))))</f>
        <v/>
      </c>
      <c r="DN297" s="185" t="n"/>
      <c r="DO297" s="119">
        <f>IF(N($H297)&lt;19,"",IF(DI297="","",DI297+31))</f>
        <v/>
      </c>
      <c r="DP297" s="124">
        <f>IF(DO297="","",TODAY()-DO297)</f>
        <v/>
      </c>
      <c r="DQ297" s="494" t="n"/>
      <c r="DR297" s="184" t="n"/>
      <c r="DS297" s="184">
        <f>IF(DO297="","SIN ESTADO",IF(DQ297&lt;&gt;"","PAGA",IF(DP297&gt;0,"VENCIDA",IF(DP297&gt;=-5,"POR VENCER","AL DÍA"))))</f>
        <v/>
      </c>
      <c r="DT297" s="185" t="n"/>
      <c r="DU297" s="119">
        <f>IF(N($H297)&lt;20,"",IF(DO297="","",DO297+31))</f>
        <v/>
      </c>
      <c r="DV297" s="124">
        <f>IF(DU297="","",TODAY()-DU297)</f>
        <v/>
      </c>
      <c r="DW297" s="494" t="n"/>
      <c r="DX297" s="184" t="n"/>
      <c r="DY297" s="184">
        <f>IF(DU297="","SIN ESTADO",IF(DW297&lt;&gt;"","PAGA",IF(DV297&gt;0,"VENCIDA",IF(DV297&gt;=-5,"POR VENCER","AL DÍA"))))</f>
        <v/>
      </c>
      <c r="DZ297" s="185" t="n"/>
      <c r="EA297" s="119">
        <f>IF(N($H297)&lt;21,"",IF(DU297="","",DU297+31))</f>
        <v/>
      </c>
      <c r="EB297" s="124">
        <f>IF(EA297="","",TODAY()-EA297)</f>
        <v/>
      </c>
      <c r="EC297" s="494" t="n"/>
      <c r="ED297" s="184" t="n"/>
      <c r="EE297" s="184">
        <f>IF(EA297="","SIN ESTADO",IF(EC297&lt;&gt;"","PAGA",IF(EB297&gt;0,"VENCIDA",IF(EB297&gt;=-5,"POR VENCER","AL DÍA"))))</f>
        <v/>
      </c>
      <c r="EF297" s="185" t="n"/>
      <c r="EG297" s="119">
        <f>IF(N($H297)&lt;22,"",IF(EA297="","",EA297+31))</f>
        <v/>
      </c>
      <c r="EH297" s="124">
        <f>IF(EG297="","",TODAY()-EG297)</f>
        <v/>
      </c>
      <c r="EI297" s="494" t="n"/>
      <c r="EJ297" s="184" t="n"/>
      <c r="EK297" s="184">
        <f>IF(EG297="","SIN ESTADO",IF(EI297&lt;&gt;"","PAGA",IF(EH297&gt;0,"VENCIDA",IF(EH297&gt;=-5,"POR VENCER","AL DÍA"))))</f>
        <v/>
      </c>
      <c r="EL297" s="185" t="n"/>
      <c r="EM297" s="119">
        <f>IF(N($H297)&lt;23,"",IF(EG297="","",EG297+31))</f>
        <v/>
      </c>
      <c r="EN297" s="124">
        <f>IF(EM297="","",TODAY()-EM297)</f>
        <v/>
      </c>
      <c r="EO297" s="494" t="n"/>
      <c r="EP297" s="184" t="n"/>
      <c r="EQ297" s="184">
        <f>IF(EM297="","SIN ESTADO",IF(EO297&lt;&gt;"","PAGA",IF(EN297&gt;0,"VENCIDA",IF(EN297&gt;=-5,"POR VENCER","AL DÍA"))))</f>
        <v/>
      </c>
      <c r="ER297" s="185" t="n"/>
      <c r="ES297" s="119">
        <f>IF(N($H297)&lt;24,"",IF(EM297="","",EM297+31))</f>
        <v/>
      </c>
      <c r="ET297" s="124">
        <f>IF(ES297="","",TODAY()-ES297)</f>
        <v/>
      </c>
      <c r="EU297" s="494" t="n"/>
      <c r="EV297" s="184" t="n"/>
      <c r="EW297" s="184">
        <f>IF(ES297="","SIN ESTADO",IF(EU297&lt;&gt;"","PAGA",IF(ET297&gt;0,"VENCIDA",IF(ET297&gt;=-5,"POR VENCER","AL DÍA"))))</f>
        <v/>
      </c>
      <c r="EX297" s="185" t="n"/>
      <c r="EY297" s="119">
        <f>IF(N($H297)&lt;25,"",IF(ES297="","",ES297+31))</f>
        <v/>
      </c>
      <c r="EZ297" s="124">
        <f>IF(EY297="","",TODAY()-EY297)</f>
        <v/>
      </c>
      <c r="FA297" s="494" t="n"/>
      <c r="FB297" s="184" t="n"/>
      <c r="FC297" s="184">
        <f>IF(EY297="","SIN ESTADO",IF(FA297&lt;&gt;"","PAGA",IF(EZ297&gt;0,"VENCIDA",IF(EZ297&gt;=-5,"POR VENCER","AL DÍA"))))</f>
        <v/>
      </c>
      <c r="FD297" s="185" t="n"/>
      <c r="FE297" s="119">
        <f>IF(N($H297)&lt;26,"",IF(EY297="","",EY297+31))</f>
        <v/>
      </c>
      <c r="FF297" s="124">
        <f>IF(FE297="","",TODAY()-FE297)</f>
        <v/>
      </c>
      <c r="FG297" s="494" t="n"/>
      <c r="FH297" s="184" t="n"/>
      <c r="FI297" s="184">
        <f>IF(FE297="","SIN ESTADO",IF(FG297&lt;&gt;"","PAGA",IF(FF297&gt;0,"VENCIDA",IF(FF297&gt;=-5,"POR VENCER","AL DÍA"))))</f>
        <v/>
      </c>
      <c r="FJ297" s="185" t="n"/>
      <c r="FK297" s="119">
        <f>IF(N($H297)&lt;27,"",IF(FE297="","",FE297+31))</f>
        <v/>
      </c>
      <c r="FL297" s="124">
        <f>IF(FK297="","",TODAY()-FK297)</f>
        <v/>
      </c>
      <c r="FM297" s="494" t="n"/>
      <c r="FN297" s="184" t="n"/>
      <c r="FO297" s="184">
        <f>IF(FK297="","SIN ESTADO",IF(FM297&lt;&gt;"","PAGA",IF(FL297&gt;0,"VENCIDA",IF(FL297&gt;=-5,"POR VENCER","AL DÍA"))))</f>
        <v/>
      </c>
      <c r="FP297" s="185" t="n"/>
      <c r="FQ297" s="119">
        <f>IF(N($H297)&lt;28,"",IF(FK297="","",FK297+31))</f>
        <v/>
      </c>
      <c r="FR297" s="124">
        <f>IF(FQ297="","",TODAY()-FQ297)</f>
        <v/>
      </c>
      <c r="FS297" s="494" t="n"/>
      <c r="FT297" s="184" t="n"/>
      <c r="FU297" s="184">
        <f>IF(FQ297="","SIN ESTADO",IF(FS297&lt;&gt;"","PAGA",IF(FR297&gt;0,"VENCIDA",IF(FR297&gt;=-5,"POR VENCER","AL DÍA"))))</f>
        <v/>
      </c>
      <c r="FV297" s="185" t="n"/>
      <c r="FW297" s="119">
        <f>IF(N($H297)&lt;29,"",IF(FQ297="","",FQ297+31))</f>
        <v/>
      </c>
      <c r="FX297" s="124">
        <f>IF(FW297="","",TODAY()-FW297)</f>
        <v/>
      </c>
      <c r="FY297" s="494" t="n"/>
      <c r="FZ297" s="184" t="n"/>
      <c r="GA297" s="184">
        <f>IF(FW297="","SIN ESTADO",IF(FY297&lt;&gt;"","PAGA",IF(FX297&gt;0,"VENCIDA",IF(FX297&gt;=-5,"POR VENCER","AL DÍA"))))</f>
        <v/>
      </c>
      <c r="GB297" s="185" t="n"/>
      <c r="GC297" s="119">
        <f>IF(N($H297)&lt;30,"",IF(FW297="","",FW297+31))</f>
        <v/>
      </c>
      <c r="GD297" s="124">
        <f>IF(GC297="","",TODAY()-GC297)</f>
        <v/>
      </c>
      <c r="GE297" s="494" t="n"/>
      <c r="GF297" s="184" t="n"/>
      <c r="GG297" s="184">
        <f>IF(GC297="","SIN ESTADO",IF(GE297&lt;&gt;"","PAGA",IF(GD297&gt;0,"VENCIDA",IF(GD297&gt;=-5,"POR VENCER","AL DÍA"))))</f>
        <v/>
      </c>
      <c r="GH297" s="185" t="n"/>
      <c r="GI297" s="119">
        <f>IF(N($H297)&lt;31,"",IF(GC297="","",GC297+31))</f>
        <v/>
      </c>
      <c r="GJ297" s="124">
        <f>IF(GI297="","",TODAY()-GI297)</f>
        <v/>
      </c>
      <c r="GK297" s="494" t="n"/>
      <c r="GL297" s="184" t="n"/>
      <c r="GM297" s="184">
        <f>IF(GI297="","SIN ESTADO",IF(GK297&lt;&gt;"","PAGA",IF(GJ297&gt;0,"VENCIDA",IF(GJ297&gt;=-5,"POR VENCER","AL DÍA"))))</f>
        <v/>
      </c>
      <c r="GN297" s="185" t="n"/>
      <c r="GO297" s="119">
        <f>IF(N($H297)&lt;32,"",IF(GI297="","",GI297+31))</f>
        <v/>
      </c>
      <c r="GP297" s="124">
        <f>IF(GO297="","",TODAY()-GO297)</f>
        <v/>
      </c>
      <c r="GQ297" s="494" t="n"/>
      <c r="GR297" s="184" t="n"/>
      <c r="GS297" s="184">
        <f>IF(GO297="","SIN ESTADO",IF(GQ297&lt;&gt;"","PAGA",IF(GP297&gt;0,"VENCIDA",IF(GP297&gt;=-5,"POR VENCER","AL DÍA"))))</f>
        <v/>
      </c>
      <c r="GT297" s="185" t="n"/>
      <c r="GU297" s="119">
        <f>IF(N($H297)&lt;33,"",IF(GO297="","",GO297+31))</f>
        <v/>
      </c>
      <c r="GV297" s="124">
        <f>IF(GU297="","",TODAY()-GU297)</f>
        <v/>
      </c>
      <c r="GW297" s="494" t="n"/>
      <c r="GX297" s="184" t="n"/>
      <c r="GY297" s="184">
        <f>IF(GU297="","SIN ESTADO",IF(GW297&lt;&gt;"","PAGA",IF(GV297&gt;0,"VENCIDA",IF(GV297&gt;=-5,"POR VENCER","AL DÍA"))))</f>
        <v/>
      </c>
      <c r="GZ297" s="185" t="n"/>
      <c r="HA297" s="119">
        <f>IF(N($H297)&lt;34,"",IF(GU297="","",GU297+31))</f>
        <v/>
      </c>
      <c r="HB297" s="124">
        <f>IF(HA297="","",TODAY()-HA297)</f>
        <v/>
      </c>
      <c r="HC297" s="494" t="n"/>
      <c r="HD297" s="184" t="n"/>
      <c r="HE297" s="184">
        <f>IF(HA297="","SIN ESTADO",IF(HC297&lt;&gt;"","PAGA",IF(HB297&gt;0,"VENCIDA",IF(HB297&gt;=-5,"POR VENCER","AL DÍA"))))</f>
        <v/>
      </c>
      <c r="HF297" s="185" t="n"/>
      <c r="HG297" s="119">
        <f>IF(N($H297)&lt;35,"",IF(HA297="","",HA297+31))</f>
        <v/>
      </c>
      <c r="HH297" s="124">
        <f>IF(HG297="","",TODAY()-HG297)</f>
        <v/>
      </c>
      <c r="HI297" s="494" t="n"/>
      <c r="HJ297" s="184" t="n"/>
      <c r="HK297" s="184">
        <f>IF(HG297="","SIN ESTADO",IF(HI297&lt;&gt;"","PAGA",IF(HH297&gt;0,"VENCIDA",IF(HH297&gt;=-5,"POR VENCER","AL DÍA"))))</f>
        <v/>
      </c>
      <c r="HL297" s="168" t="n"/>
      <c r="HM297" s="119">
        <f>IF(N($H297)&lt;36,"",IF(HG297="","",HG297+31))</f>
        <v/>
      </c>
      <c r="HN297" s="124">
        <f>IF(HM297="","",TODAY()-HM297)</f>
        <v/>
      </c>
      <c r="HO297" s="494" t="n"/>
      <c r="HP297" s="184" t="n"/>
      <c r="HQ297" s="184">
        <f>IF(HM297="","SIN ESTADO",IF(HO297&lt;&gt;"","PAGA",IF(HN297&gt;0,"VENCIDA",IF(HN297&gt;=-5,"POR VENCER","AL DÍA"))))</f>
        <v/>
      </c>
      <c r="HR297" s="168" t="n"/>
      <c r="HS297" s="169">
        <f>N297+T297+Z297+AF297+AL297+AR297+AX297+BD297+BJ297+BP297+BV297+CB297+CH297+CN297+CT297+CZ297+DF297+DL297+DR297+DX297+ED297+EJ297+EP297+EV297+FB297+FH297+FN297+FT297+FZ297+GF297+GL297+GR297+GX297+HD297+HJ297+HP297</f>
        <v/>
      </c>
      <c r="HU297" s="170">
        <f>IFERROR(N($J297),0)</f>
        <v/>
      </c>
      <c r="HW297" s="170">
        <f>SUMPRODUCT((MOD(COLUMN($M297:$HR297)-COLUMN($M297),6)=0)*ISNUMBER($M297:$HR297)*($M297:$HR297&gt;=RESUMEN!$C$26)*($M297:$HR297&lt;=RESUMEN!$C$27)*IFERROR(N($N297:$HS297),0))</f>
        <v/>
      </c>
      <c r="HX297" s="170">
        <f>SUMPRODUCT((MOD(COLUMN($M297:$HR297)-COLUMN($M297),6)=0)*ISNUMBER($M297:$HR297)*($M297:$HR297&gt;=RESUMEN!$C$26)*($M297:$HR297&lt;=RESUMEN!$C$27))</f>
        <v/>
      </c>
    </row>
    <row r="298" ht="15.75" customHeight="1" s="506">
      <c r="B298" s="113">
        <f>VENTAS!A297</f>
        <v/>
      </c>
      <c r="C298" s="236">
        <f>VENTAS!B297</f>
        <v/>
      </c>
      <c r="D298" s="53">
        <f>VENTAS!C297</f>
        <v/>
      </c>
      <c r="E298" s="114">
        <f>VENTAS!D297</f>
        <v/>
      </c>
      <c r="F298" s="114">
        <f>VENTAS!J297</f>
        <v/>
      </c>
      <c r="G298" s="494">
        <f>VENTAS!F297</f>
        <v/>
      </c>
      <c r="H298" s="479">
        <f>VENTAS!K297</f>
        <v/>
      </c>
      <c r="I298" s="479">
        <f>VENTAS!M297</f>
        <v/>
      </c>
      <c r="J298" s="184">
        <f>VENTAS!L297</f>
        <v/>
      </c>
      <c r="K298" s="119">
        <f>IF(N($H298)&lt;1,"",$G298+31)</f>
        <v/>
      </c>
      <c r="L298" s="124">
        <f>IF(K298="","",TODAY()-K298)</f>
        <v/>
      </c>
      <c r="M298" s="469" t="n">
        <v>46107</v>
      </c>
      <c r="N298" s="374" t="n">
        <v>1000000</v>
      </c>
      <c r="O298" s="184">
        <f>IF(K298="","SIN ESTADO",IF(M298&lt;&gt;"","PAGA",IF(L298&gt;0,"VENCIDA",IF(L298&gt;=-5,"POR VENCER","AL DÍA"))))</f>
        <v/>
      </c>
      <c r="P298" s="185" t="inlineStr">
        <is>
          <t>TRANSFERENCIA</t>
        </is>
      </c>
      <c r="Q298" s="119">
        <f>IF(N($H298)&lt;2,"",IF(K298="","",K298+31))</f>
        <v/>
      </c>
      <c r="R298" s="124">
        <f>IF(Q298="","",TODAY()-Q298)</f>
        <v/>
      </c>
      <c r="S298" s="494" t="n">
        <v>46165</v>
      </c>
      <c r="T298" s="184" t="n">
        <v>916700</v>
      </c>
      <c r="U298" s="184">
        <f>IF(Q298="","SIN ESTADO",IF(S298&lt;&gt;"","PAGA",IF(R298&gt;0,"VENCIDA",IF(R298&gt;=-5,"POR VENCER","AL DÍA"))))</f>
        <v/>
      </c>
      <c r="V298" s="185" t="inlineStr">
        <is>
          <t>TRANSFERENCIA</t>
        </is>
      </c>
      <c r="W298" s="119">
        <f>IF(N($H298)&lt;3,"",IF(Q298="","",Q298+31))</f>
        <v/>
      </c>
      <c r="X298" s="124">
        <f>IF(W298="","",TODAY()-W298)</f>
        <v/>
      </c>
      <c r="Y298" s="494" t="n">
        <v>46260</v>
      </c>
      <c r="Z298" s="184" t="n"/>
      <c r="AA298" s="184">
        <f>IF(W298="","SIN ESTADO",IF(Y298&lt;&gt;"","PAGA",IF(X298&gt;0,"VENCIDA",IF(X298&gt;=-5,"POR VENCER","AL DÍA"))))</f>
        <v/>
      </c>
      <c r="AB298" s="185" t="n"/>
      <c r="AC298" s="119">
        <f>IF(N($H298)&lt;4,"",IF(W298="","",W298+31))</f>
        <v/>
      </c>
      <c r="AD298" s="124">
        <f>IF(AC298="","",TODAY()-AC298)</f>
        <v/>
      </c>
      <c r="AE298" s="494" t="n"/>
      <c r="AF298" s="184" t="n"/>
      <c r="AG298" s="184">
        <f>IF(AC298="","SIN ESTADO",IF(AE298&lt;&gt;"","PAGA",IF(AD298&gt;0,"VENCIDA",IF(AD298&gt;=-5,"POR VENCER","AL DÍA"))))</f>
        <v/>
      </c>
      <c r="AH298" s="185" t="n"/>
      <c r="AI298" s="119">
        <f>IF(N($H298)&lt;5,"",IF(AC298="","",AC298+31))</f>
        <v/>
      </c>
      <c r="AJ298" s="124">
        <f>IF(AI298="","",TODAY()-AI298)</f>
        <v/>
      </c>
      <c r="AK298" s="494" t="n"/>
      <c r="AL298" s="184" t="n"/>
      <c r="AM298" s="184">
        <f>IF(AI298="","SIN ESTADO",IF(AK298&lt;&gt;"","PAGA",IF(AJ298&gt;0,"VENCIDA",IF(AJ298&gt;=-5,"POR VENCER","AL DÍA"))))</f>
        <v/>
      </c>
      <c r="AN298" s="185" t="n"/>
      <c r="AO298" s="119">
        <f>IF(N($H298)&lt;6,"",IF(AI298="","",AI298+31))</f>
        <v/>
      </c>
      <c r="AP298" s="124">
        <f>IF(AO298="","",TODAY()-AO298)</f>
        <v/>
      </c>
      <c r="AQ298" s="270" t="n"/>
      <c r="AR298" s="184" t="n"/>
      <c r="AS298" s="184">
        <f>IF(AO298="","SIN ESTADO",IF(AQ298&lt;&gt;"","PAGA",IF(AP298&gt;0,"VENCIDA",IF(AP298&gt;=-5,"POR VENCER","AL DÍA"))))</f>
        <v/>
      </c>
      <c r="AT298" s="185" t="n"/>
      <c r="AU298" s="119">
        <f>IF(N($H298)&lt;7,"",IF(AO298="","",AO298+31))</f>
        <v/>
      </c>
      <c r="AV298" s="124">
        <f>IF(AU298="","",TODAY()-AU298)</f>
        <v/>
      </c>
      <c r="AW298" s="494" t="n"/>
      <c r="AX298" s="184" t="n"/>
      <c r="AY298" s="184">
        <f>IF(AU298="","SIN ESTADO",IF(AW298&lt;&gt;"","PAGA",IF(AV298&gt;0,"VENCIDA",IF(AV298&gt;=-5,"POR VENCER","AL DÍA"))))</f>
        <v/>
      </c>
      <c r="AZ298" s="185" t="n"/>
      <c r="BA298" s="119">
        <f>IF(N($H298)&lt;8,"",IF(AU298="","",AU298+31))</f>
        <v/>
      </c>
      <c r="BB298" s="124">
        <f>IF(BA298="","",TODAY()-BA298)</f>
        <v/>
      </c>
      <c r="BC298" s="494" t="n"/>
      <c r="BD298" s="184" t="n"/>
      <c r="BE298" s="184">
        <f>IF(BA298="","SIN ESTADO",IF(BC298&lt;&gt;"","PAGA",IF(BB298&gt;0,"VENCIDA",IF(BB298&gt;=-5,"POR VENCER","AL DÍA"))))</f>
        <v/>
      </c>
      <c r="BF298" s="185" t="n"/>
      <c r="BG298" s="119">
        <f>IF(N($H298)&lt;9,"",IF(BA298="","",BA298+31))</f>
        <v/>
      </c>
      <c r="BH298" s="124">
        <f>IF(BG298="","",TODAY()-BG298)</f>
        <v/>
      </c>
      <c r="BI298" s="494" t="n"/>
      <c r="BJ298" s="184" t="n"/>
      <c r="BK298" s="184">
        <f>IF(BG298="","SIN ESTADO",IF(BI298&lt;&gt;"","PAGA",IF(BH298&gt;0,"VENCIDA",IF(BH298&gt;=-5,"POR VENCER","AL DÍA"))))</f>
        <v/>
      </c>
      <c r="BL298" s="185" t="n"/>
      <c r="BM298" s="119">
        <f>IF(N($H298)&lt;10,"",IF(BG298="","",BG298+31))</f>
        <v/>
      </c>
      <c r="BN298" s="124">
        <f>IF(BM298="","",TODAY()-BM298)</f>
        <v/>
      </c>
      <c r="BO298" s="494" t="n"/>
      <c r="BP298" s="184" t="n"/>
      <c r="BQ298" s="184">
        <f>IF(BM298="","SIN ESTADO",IF(BO298&lt;&gt;"","PAGA",IF(BN298&gt;0,"VENCIDA",IF(BN298&gt;=-5,"POR VENCER","AL DÍA"))))</f>
        <v/>
      </c>
      <c r="BR298" s="185" t="n"/>
      <c r="BS298" s="119">
        <f>IF(N($H298)&lt;11,"",IF(BM298="","",BM298+31))</f>
        <v/>
      </c>
      <c r="BT298" s="124">
        <f>IF(BS298="","",TODAY()-BS298)</f>
        <v/>
      </c>
      <c r="BU298" s="494" t="n"/>
      <c r="BV298" s="184" t="n"/>
      <c r="BW298" s="184">
        <f>IF(BS298="","SIN ESTADO",IF(BU298&lt;&gt;"","PAGA",IF(BT298&gt;0,"VENCIDA",IF(BT298&gt;=-5,"POR VENCER","AL DÍA"))))</f>
        <v/>
      </c>
      <c r="BX298" s="185" t="n"/>
      <c r="BY298" s="119">
        <f>IF(N($H298)&lt;12,"",IF(BS298="","",BS298+31))</f>
        <v/>
      </c>
      <c r="BZ298" s="124">
        <f>IF(BY298="","",TODAY()-BY298)</f>
        <v/>
      </c>
      <c r="CA298" s="494" t="n"/>
      <c r="CB298" s="184" t="n"/>
      <c r="CC298" s="184">
        <f>IF(BY298="","SIN ESTADO",IF(CA298&lt;&gt;"","PAGA",IF(BZ298&gt;0,"VENCIDA",IF(BZ298&gt;=-5,"POR VENCER","AL DÍA"))))</f>
        <v/>
      </c>
      <c r="CD298" s="185" t="n"/>
      <c r="CE298" s="119">
        <f>IF(N($H298)&lt;13,"",IF(BY298="","",BY298+31))</f>
        <v/>
      </c>
      <c r="CF298" s="124">
        <f>IF(CE298="","",TODAY()-CE298)</f>
        <v/>
      </c>
      <c r="CG298" s="494" t="n"/>
      <c r="CH298" s="184" t="n"/>
      <c r="CI298" s="184">
        <f>IF(CE298="","SIN ESTADO",IF(CG298&lt;&gt;"","PAGA",IF(CF298&gt;0,"VENCIDA",IF(CF298&gt;=-5,"POR VENCER","AL DÍA"))))</f>
        <v/>
      </c>
      <c r="CJ298" s="185" t="n"/>
      <c r="CK298" s="119">
        <f>IF(N($H298)&lt;14,"",IF(CE298="","",CE298+31))</f>
        <v/>
      </c>
      <c r="CL298" s="124">
        <f>IF(CK298="","",TODAY()-CK298)</f>
        <v/>
      </c>
      <c r="CM298" s="494" t="n"/>
      <c r="CN298" s="184" t="n"/>
      <c r="CO298" s="184">
        <f>IF(CK298="","SIN ESTADO",IF(CM298&lt;&gt;"","PAGA",IF(CL298&gt;0,"VENCIDA",IF(CL298&gt;=-5,"POR VENCER","AL DÍA"))))</f>
        <v/>
      </c>
      <c r="CP298" s="185" t="n"/>
      <c r="CQ298" s="119">
        <f>IF(N($H298)&lt;15,"",IF(CK298="","",CK298+31))</f>
        <v/>
      </c>
      <c r="CR298" s="124">
        <f>IF(CQ298="","",TODAY()-CQ298)</f>
        <v/>
      </c>
      <c r="CS298" s="494" t="n"/>
      <c r="CT298" s="184" t="n"/>
      <c r="CU298" s="184">
        <f>IF(CQ298="","SIN ESTADO",IF(CS298&lt;&gt;"","PAGA",IF(CR298&gt;0,"VENCIDA",IF(CR298&gt;=-5,"POR VENCER","AL DÍA"))))</f>
        <v/>
      </c>
      <c r="CV298" s="185" t="n"/>
      <c r="CW298" s="119">
        <f>IF(N($H298)&lt;16,"",IF(CQ298="","",CQ298+31))</f>
        <v/>
      </c>
      <c r="CX298" s="124">
        <f>IF(CW298="","",TODAY()-CW298)</f>
        <v/>
      </c>
      <c r="CY298" s="494" t="n"/>
      <c r="CZ298" s="184" t="n"/>
      <c r="DA298" s="184">
        <f>IF(CW298="","SIN ESTADO",IF(CY298&lt;&gt;"","PAGA",IF(CX298&gt;0,"VENCIDA",IF(CX298&gt;=-5,"POR VENCER","AL DÍA"))))</f>
        <v/>
      </c>
      <c r="DB298" s="185" t="n"/>
      <c r="DC298" s="119">
        <f>IF(N($H298)&lt;17,"",IF(CW298="","",CW298+31))</f>
        <v/>
      </c>
      <c r="DD298" s="124">
        <f>IF(DC298="","",TODAY()-DC298)</f>
        <v/>
      </c>
      <c r="DE298" s="494" t="n"/>
      <c r="DF298" s="184" t="n"/>
      <c r="DG298" s="184">
        <f>IF(DC298="","SIN ESTADO",IF(DE298&lt;&gt;"","PAGA",IF(DD298&gt;0,"VENCIDA",IF(DD298&gt;=-5,"POR VENCER","AL DÍA"))))</f>
        <v/>
      </c>
      <c r="DH298" s="185" t="n"/>
      <c r="DI298" s="119">
        <f>IF(N($H298)&lt;18,"",IF(DC298="","",DC298+31))</f>
        <v/>
      </c>
      <c r="DJ298" s="124">
        <f>IF(DI298="","",TODAY()-DI298)</f>
        <v/>
      </c>
      <c r="DK298" s="494" t="n"/>
      <c r="DL298" s="184" t="n"/>
      <c r="DM298" s="184">
        <f>IF(DI298="","SIN ESTADO",IF(DK298&lt;&gt;"","PAGA",IF(DJ298&gt;0,"VENCIDA",IF(DJ298&gt;=-5,"POR VENCER","AL DÍA"))))</f>
        <v/>
      </c>
      <c r="DN298" s="185" t="n"/>
      <c r="DO298" s="119">
        <f>IF(N($H298)&lt;19,"",IF(DI298="","",DI298+31))</f>
        <v/>
      </c>
      <c r="DP298" s="124">
        <f>IF(DO298="","",TODAY()-DO298)</f>
        <v/>
      </c>
      <c r="DQ298" s="494" t="n"/>
      <c r="DR298" s="184" t="n"/>
      <c r="DS298" s="184">
        <f>IF(DO298="","SIN ESTADO",IF(DQ298&lt;&gt;"","PAGA",IF(DP298&gt;0,"VENCIDA",IF(DP298&gt;=-5,"POR VENCER","AL DÍA"))))</f>
        <v/>
      </c>
      <c r="DT298" s="185" t="n"/>
      <c r="DU298" s="119">
        <f>IF(N($H298)&lt;20,"",IF(DO298="","",DO298+31))</f>
        <v/>
      </c>
      <c r="DV298" s="124">
        <f>IF(DU298="","",TODAY()-DU298)</f>
        <v/>
      </c>
      <c r="DW298" s="494" t="n"/>
      <c r="DX298" s="184" t="n"/>
      <c r="DY298" s="184">
        <f>IF(DU298="","SIN ESTADO",IF(DW298&lt;&gt;"","PAGA",IF(DV298&gt;0,"VENCIDA",IF(DV298&gt;=-5,"POR VENCER","AL DÍA"))))</f>
        <v/>
      </c>
      <c r="DZ298" s="185" t="n"/>
      <c r="EA298" s="119">
        <f>IF(N($H298)&lt;21,"",IF(DU298="","",DU298+31))</f>
        <v/>
      </c>
      <c r="EB298" s="124">
        <f>IF(EA298="","",TODAY()-EA298)</f>
        <v/>
      </c>
      <c r="EC298" s="494" t="n"/>
      <c r="ED298" s="184" t="n"/>
      <c r="EE298" s="184">
        <f>IF(EA298="","SIN ESTADO",IF(EC298&lt;&gt;"","PAGA",IF(EB298&gt;0,"VENCIDA",IF(EB298&gt;=-5,"POR VENCER","AL DÍA"))))</f>
        <v/>
      </c>
      <c r="EF298" s="185" t="n"/>
      <c r="EG298" s="119">
        <f>IF(N($H298)&lt;22,"",IF(EA298="","",EA298+31))</f>
        <v/>
      </c>
      <c r="EH298" s="124">
        <f>IF(EG298="","",TODAY()-EG298)</f>
        <v/>
      </c>
      <c r="EI298" s="494" t="n"/>
      <c r="EJ298" s="184" t="n"/>
      <c r="EK298" s="184">
        <f>IF(EG298="","SIN ESTADO",IF(EI298&lt;&gt;"","PAGA",IF(EH298&gt;0,"VENCIDA",IF(EH298&gt;=-5,"POR VENCER","AL DÍA"))))</f>
        <v/>
      </c>
      <c r="EL298" s="185" t="n"/>
      <c r="EM298" s="119">
        <f>IF(N($H298)&lt;23,"",IF(EG298="","",EG298+31))</f>
        <v/>
      </c>
      <c r="EN298" s="124">
        <f>IF(EM298="","",TODAY()-EM298)</f>
        <v/>
      </c>
      <c r="EO298" s="494" t="n"/>
      <c r="EP298" s="184" t="n"/>
      <c r="EQ298" s="184">
        <f>IF(EM298="","SIN ESTADO",IF(EO298&lt;&gt;"","PAGA",IF(EN298&gt;0,"VENCIDA",IF(EN298&gt;=-5,"POR VENCER","AL DÍA"))))</f>
        <v/>
      </c>
      <c r="ER298" s="185" t="n"/>
      <c r="ES298" s="119">
        <f>IF(N($H298)&lt;24,"",IF(EM298="","",EM298+31))</f>
        <v/>
      </c>
      <c r="ET298" s="124">
        <f>IF(ES298="","",TODAY()-ES298)</f>
        <v/>
      </c>
      <c r="EU298" s="494" t="n"/>
      <c r="EV298" s="184" t="n"/>
      <c r="EW298" s="184">
        <f>IF(ES298="","SIN ESTADO",IF(EU298&lt;&gt;"","PAGA",IF(ET298&gt;0,"VENCIDA",IF(ET298&gt;=-5,"POR VENCER","AL DÍA"))))</f>
        <v/>
      </c>
      <c r="EX298" s="185" t="n"/>
      <c r="EY298" s="119">
        <f>IF(N($H298)&lt;25,"",IF(ES298="","",ES298+31))</f>
        <v/>
      </c>
      <c r="EZ298" s="124">
        <f>IF(EY298="","",TODAY()-EY298)</f>
        <v/>
      </c>
      <c r="FA298" s="494" t="n"/>
      <c r="FB298" s="184" t="n"/>
      <c r="FC298" s="184">
        <f>IF(EY298="","SIN ESTADO",IF(FA298&lt;&gt;"","PAGA",IF(EZ298&gt;0,"VENCIDA",IF(EZ298&gt;=-5,"POR VENCER","AL DÍA"))))</f>
        <v/>
      </c>
      <c r="FD298" s="185" t="n"/>
      <c r="FE298" s="119">
        <f>IF(N($H298)&lt;26,"",IF(EY298="","",EY298+31))</f>
        <v/>
      </c>
      <c r="FF298" s="124">
        <f>IF(FE298="","",TODAY()-FE298)</f>
        <v/>
      </c>
      <c r="FG298" s="494" t="n"/>
      <c r="FH298" s="184" t="n"/>
      <c r="FI298" s="184">
        <f>IF(FE298="","SIN ESTADO",IF(FG298&lt;&gt;"","PAGA",IF(FF298&gt;0,"VENCIDA",IF(FF298&gt;=-5,"POR VENCER","AL DÍA"))))</f>
        <v/>
      </c>
      <c r="FJ298" s="185" t="n"/>
      <c r="FK298" s="119">
        <f>IF(N($H298)&lt;27,"",IF(FE298="","",FE298+31))</f>
        <v/>
      </c>
      <c r="FL298" s="124">
        <f>IF(FK298="","",TODAY()-FK298)</f>
        <v/>
      </c>
      <c r="FM298" s="494" t="n"/>
      <c r="FN298" s="184" t="n"/>
      <c r="FO298" s="184">
        <f>IF(FK298="","SIN ESTADO",IF(FM298&lt;&gt;"","PAGA",IF(FL298&gt;0,"VENCIDA",IF(FL298&gt;=-5,"POR VENCER","AL DÍA"))))</f>
        <v/>
      </c>
      <c r="FP298" s="185" t="n"/>
      <c r="FQ298" s="119">
        <f>IF(N($H298)&lt;28,"",IF(FK298="","",FK298+31))</f>
        <v/>
      </c>
      <c r="FR298" s="124">
        <f>IF(FQ298="","",TODAY()-FQ298)</f>
        <v/>
      </c>
      <c r="FS298" s="494" t="n"/>
      <c r="FT298" s="184" t="n"/>
      <c r="FU298" s="184">
        <f>IF(FQ298="","SIN ESTADO",IF(FS298&lt;&gt;"","PAGA",IF(FR298&gt;0,"VENCIDA",IF(FR298&gt;=-5,"POR VENCER","AL DÍA"))))</f>
        <v/>
      </c>
      <c r="FV298" s="185" t="n"/>
      <c r="FW298" s="119">
        <f>IF(N($H298)&lt;29,"",IF(FQ298="","",FQ298+31))</f>
        <v/>
      </c>
      <c r="FX298" s="124">
        <f>IF(FW298="","",TODAY()-FW298)</f>
        <v/>
      </c>
      <c r="FY298" s="494" t="n"/>
      <c r="FZ298" s="184" t="n"/>
      <c r="GA298" s="184">
        <f>IF(FW298="","SIN ESTADO",IF(FY298&lt;&gt;"","PAGA",IF(FX298&gt;0,"VENCIDA",IF(FX298&gt;=-5,"POR VENCER","AL DÍA"))))</f>
        <v/>
      </c>
      <c r="GB298" s="185" t="n"/>
      <c r="GC298" s="119">
        <f>IF(N($H298)&lt;30,"",IF(FW298="","",FW298+31))</f>
        <v/>
      </c>
      <c r="GD298" s="124">
        <f>IF(GC298="","",TODAY()-GC298)</f>
        <v/>
      </c>
      <c r="GE298" s="494" t="n"/>
      <c r="GF298" s="184" t="n"/>
      <c r="GG298" s="184">
        <f>IF(GC298="","SIN ESTADO",IF(GE298&lt;&gt;"","PAGA",IF(GD298&gt;0,"VENCIDA",IF(GD298&gt;=-5,"POR VENCER","AL DÍA"))))</f>
        <v/>
      </c>
      <c r="GH298" s="185" t="n"/>
      <c r="GI298" s="119">
        <f>IF(N($H298)&lt;31,"",IF(GC298="","",GC298+31))</f>
        <v/>
      </c>
      <c r="GJ298" s="124">
        <f>IF(GI298="","",TODAY()-GI298)</f>
        <v/>
      </c>
      <c r="GK298" s="494" t="n"/>
      <c r="GL298" s="184" t="n"/>
      <c r="GM298" s="184">
        <f>IF(GI298="","SIN ESTADO",IF(GK298&lt;&gt;"","PAGA",IF(GJ298&gt;0,"VENCIDA",IF(GJ298&gt;=-5,"POR VENCER","AL DÍA"))))</f>
        <v/>
      </c>
      <c r="GN298" s="185" t="n"/>
      <c r="GO298" s="119">
        <f>IF(N($H298)&lt;32,"",IF(GI298="","",GI298+31))</f>
        <v/>
      </c>
      <c r="GP298" s="124">
        <f>IF(GO298="","",TODAY()-GO298)</f>
        <v/>
      </c>
      <c r="GQ298" s="494" t="n"/>
      <c r="GR298" s="184" t="n"/>
      <c r="GS298" s="184">
        <f>IF(GO298="","SIN ESTADO",IF(GQ298&lt;&gt;"","PAGA",IF(GP298&gt;0,"VENCIDA",IF(GP298&gt;=-5,"POR VENCER","AL DÍA"))))</f>
        <v/>
      </c>
      <c r="GT298" s="185" t="n"/>
      <c r="GU298" s="119">
        <f>IF(N($H298)&lt;33,"",IF(GO298="","",GO298+31))</f>
        <v/>
      </c>
      <c r="GV298" s="124">
        <f>IF(GU298="","",TODAY()-GU298)</f>
        <v/>
      </c>
      <c r="GW298" s="494" t="n"/>
      <c r="GX298" s="184" t="n"/>
      <c r="GY298" s="184">
        <f>IF(GU298="","SIN ESTADO",IF(GW298&lt;&gt;"","PAGA",IF(GV298&gt;0,"VENCIDA",IF(GV298&gt;=-5,"POR VENCER","AL DÍA"))))</f>
        <v/>
      </c>
      <c r="GZ298" s="185" t="n"/>
      <c r="HA298" s="119">
        <f>IF(N($H298)&lt;34,"",IF(GU298="","",GU298+31))</f>
        <v/>
      </c>
      <c r="HB298" s="124">
        <f>IF(HA298="","",TODAY()-HA298)</f>
        <v/>
      </c>
      <c r="HC298" s="494" t="n"/>
      <c r="HD298" s="184" t="n"/>
      <c r="HE298" s="184">
        <f>IF(HA298="","SIN ESTADO",IF(HC298&lt;&gt;"","PAGA",IF(HB298&gt;0,"VENCIDA",IF(HB298&gt;=-5,"POR VENCER","AL DÍA"))))</f>
        <v/>
      </c>
      <c r="HF298" s="185" t="n"/>
      <c r="HG298" s="119">
        <f>IF(N($H298)&lt;35,"",IF(HA298="","",HA298+31))</f>
        <v/>
      </c>
      <c r="HH298" s="124">
        <f>IF(HG298="","",TODAY()-HG298)</f>
        <v/>
      </c>
      <c r="HI298" s="494" t="n"/>
      <c r="HJ298" s="184" t="n"/>
      <c r="HK298" s="184">
        <f>IF(HG298="","SIN ESTADO",IF(HI298&lt;&gt;"","PAGA",IF(HH298&gt;0,"VENCIDA",IF(HH298&gt;=-5,"POR VENCER","AL DÍA"))))</f>
        <v/>
      </c>
      <c r="HL298" s="168" t="n"/>
      <c r="HM298" s="119">
        <f>IF(N($H298)&lt;36,"",IF(HG298="","",HG298+31))</f>
        <v/>
      </c>
      <c r="HN298" s="124">
        <f>IF(HM298="","",TODAY()-HM298)</f>
        <v/>
      </c>
      <c r="HO298" s="494" t="n"/>
      <c r="HP298" s="184" t="n"/>
      <c r="HQ298" s="184">
        <f>IF(HM298="","SIN ESTADO",IF(HO298&lt;&gt;"","PAGA",IF(HN298&gt;0,"VENCIDA",IF(HN298&gt;=-5,"POR VENCER","AL DÍA"))))</f>
        <v/>
      </c>
      <c r="HR298" s="168" t="n"/>
      <c r="HS298" s="169">
        <f>N298+T298+Z298+AF298+AL298+AR298+AX298+BD298+BJ298+BP298+BV298+CB298+CH298+CN298+CT298+CZ298+DF298+DL298+DR298+DX298+ED298+EJ298+EP298+EV298+FB298+FH298+FN298+FT298+FZ298+GF298+GL298+GR298+GX298+HD298+HJ298+HP298</f>
        <v/>
      </c>
      <c r="HU298" s="170">
        <f>IFERROR(N($J298),0)</f>
        <v/>
      </c>
      <c r="HW298" s="170">
        <f>SUMPRODUCT((MOD(COLUMN($M298:$HR298)-COLUMN($M298),6)=0)*ISNUMBER($M298:$HR298)*($M298:$HR298&gt;=RESUMEN!$C$26)*($M298:$HR298&lt;=RESUMEN!$C$27)*IFERROR(N($N298:$HS298),0))</f>
        <v/>
      </c>
      <c r="HX298" s="170">
        <f>SUMPRODUCT((MOD(COLUMN($M298:$HR298)-COLUMN($M298),6)=0)*ISNUMBER($M298:$HR298)*($M298:$HR298&gt;=RESUMEN!$C$26)*($M298:$HR298&lt;=RESUMEN!$C$27))</f>
        <v/>
      </c>
    </row>
    <row r="299" ht="15.75" customHeight="1" s="506">
      <c r="B299" s="113">
        <f>VENTAS!A298</f>
        <v/>
      </c>
      <c r="C299" s="236">
        <f>VENTAS!B298</f>
        <v/>
      </c>
      <c r="D299" s="53">
        <f>VENTAS!C298</f>
        <v/>
      </c>
      <c r="E299" s="114">
        <f>VENTAS!D298</f>
        <v/>
      </c>
      <c r="F299" s="114">
        <f>VENTAS!J298</f>
        <v/>
      </c>
      <c r="G299" s="494">
        <f>VENTAS!F298</f>
        <v/>
      </c>
      <c r="H299" s="479">
        <f>VENTAS!K298</f>
        <v/>
      </c>
      <c r="I299" s="479">
        <f>VENTAS!M298</f>
        <v/>
      </c>
      <c r="J299" s="184">
        <f>VENTAS!L298</f>
        <v/>
      </c>
      <c r="K299" s="119">
        <f>IF(N($H299)&lt;1,"",$G299+31)</f>
        <v/>
      </c>
      <c r="L299" s="124">
        <f>IF(K299="","",TODAY()-K299)</f>
        <v/>
      </c>
      <c r="M299" s="469" t="n">
        <v>46119</v>
      </c>
      <c r="N299" s="374" t="n">
        <v>1232300</v>
      </c>
      <c r="O299" s="184">
        <f>IF(K299="","SIN ESTADO",IF(M299&lt;&gt;"","PAGA",IF(L299&gt;0,"VENCIDA",IF(L299&gt;=-5,"POR VENCER","AL DÍA"))))</f>
        <v/>
      </c>
      <c r="P299" s="185" t="inlineStr">
        <is>
          <t>TRANSFERENCIA</t>
        </is>
      </c>
      <c r="Q299" s="119">
        <f>IF(N($H299)&lt;2,"",IF(K299="","",K299+31))</f>
        <v/>
      </c>
      <c r="R299" s="124">
        <f>IF(Q299="","",TODAY()-Q299)</f>
        <v/>
      </c>
      <c r="S299" s="494" t="n">
        <v>46147</v>
      </c>
      <c r="T299" s="184" t="n">
        <v>1232300</v>
      </c>
      <c r="U299" s="184">
        <f>IF(Q299="","SIN ESTADO",IF(S299&lt;&gt;"","PAGA",IF(R299&gt;0,"VENCIDA",IF(R299&gt;=-5,"POR VENCER","AL DÍA"))))</f>
        <v/>
      </c>
      <c r="V299" s="185" t="inlineStr">
        <is>
          <t>TRANSFERENCIA</t>
        </is>
      </c>
      <c r="W299" s="119">
        <f>IF(N($H299)&lt;3,"",IF(Q299="","",Q299+31))</f>
        <v/>
      </c>
      <c r="X299" s="124">
        <f>IF(W299="","",TODAY()-W299)</f>
        <v/>
      </c>
      <c r="Y299" s="494" t="n">
        <v>46177</v>
      </c>
      <c r="Z299" s="184" t="n">
        <v>1232300</v>
      </c>
      <c r="AA299" s="184">
        <f>IF(W299="","SIN ESTADO",IF(Y299&lt;&gt;"","PAGA",IF(X299&gt;0,"VENCIDA",IF(X299&gt;=-5,"POR VENCER","AL DÍA"))))</f>
        <v/>
      </c>
      <c r="AB299" s="185" t="inlineStr">
        <is>
          <t>TRANSFERENCIA</t>
        </is>
      </c>
      <c r="AC299" s="119">
        <f>IF(N($H299)&lt;4,"",IF(W299="","",W299+31))</f>
        <v/>
      </c>
      <c r="AD299" s="124">
        <f>IF(AC299="","",TODAY()-AC299)</f>
        <v/>
      </c>
      <c r="AE299" s="494" t="n">
        <v>46210</v>
      </c>
      <c r="AF299" s="184" t="n">
        <v>1232300</v>
      </c>
      <c r="AG299" s="184">
        <f>IF(AC299="","SIN ESTADO",IF(AE299&lt;&gt;"","PAGA",IF(AD299&gt;0,"VENCIDA",IF(AD299&gt;=-5,"POR VENCER","AL DÍA"))))</f>
        <v/>
      </c>
      <c r="AH299" s="185" t="inlineStr">
        <is>
          <t>TRANSFERENCIA</t>
        </is>
      </c>
      <c r="AI299" s="119">
        <f>IF(N($H299)&lt;5,"",IF(AC299="","",AC299+31))</f>
        <v/>
      </c>
      <c r="AJ299" s="124">
        <f>IF(AI299="","",TODAY()-AI299)</f>
        <v/>
      </c>
      <c r="AK299" s="494" t="n">
        <v>46242</v>
      </c>
      <c r="AL299" s="184" t="n">
        <v>1232300</v>
      </c>
      <c r="AM299" s="184">
        <f>IF(AI299="","SIN ESTADO",IF(AK299&lt;&gt;"","PAGA",IF(AJ299&gt;0,"VENCIDA",IF(AJ299&gt;=-5,"POR VENCER","AL DÍA"))))</f>
        <v/>
      </c>
      <c r="AN299" s="185" t="inlineStr">
        <is>
          <t>TRANSFERENCIA</t>
        </is>
      </c>
      <c r="AO299" s="119">
        <f>IF(N($H299)&lt;6,"",IF(AI299="","",AI299+31))</f>
        <v/>
      </c>
      <c r="AP299" s="124">
        <f>IF(AO299="","",TODAY()-AO299)</f>
        <v/>
      </c>
      <c r="AQ299" s="270" t="n">
        <v>46272</v>
      </c>
      <c r="AR299" s="184" t="n">
        <v>1232300</v>
      </c>
      <c r="AS299" s="184">
        <f>IF(AO299="","SIN ESTADO",IF(AQ299&lt;&gt;"","PAGA",IF(AP299&gt;0,"VENCIDA",IF(AP299&gt;=-5,"POR VENCER","AL DÍA"))))</f>
        <v/>
      </c>
      <c r="AT299" s="185" t="inlineStr">
        <is>
          <t>TRANSFERENCIA</t>
        </is>
      </c>
      <c r="AU299" s="119">
        <f>IF(N($H299)&lt;7,"",IF(AO299="","",AO299+31))</f>
        <v/>
      </c>
      <c r="AV299" s="124">
        <f>IF(AU299="","",TODAY()-AU299)</f>
        <v/>
      </c>
      <c r="AW299" s="494" t="n"/>
      <c r="AX299" s="184" t="n"/>
      <c r="AY299" s="184">
        <f>IF(AU299="","SIN ESTADO",IF(AW299&lt;&gt;"","PAGA",IF(AV299&gt;0,"VENCIDA",IF(AV299&gt;=-5,"POR VENCER","AL DÍA"))))</f>
        <v/>
      </c>
      <c r="AZ299" s="185" t="n"/>
      <c r="BA299" s="119">
        <f>IF(N($H299)&lt;8,"",IF(AU299="","",AU299+31))</f>
        <v/>
      </c>
      <c r="BB299" s="124">
        <f>IF(BA299="","",TODAY()-BA299)</f>
        <v/>
      </c>
      <c r="BC299" s="494" t="n"/>
      <c r="BD299" s="184" t="n"/>
      <c r="BE299" s="184">
        <f>IF(BA299="","SIN ESTADO",IF(BC299&lt;&gt;"","PAGA",IF(BB299&gt;0,"VENCIDA",IF(BB299&gt;=-5,"POR VENCER","AL DÍA"))))</f>
        <v/>
      </c>
      <c r="BF299" s="185" t="n"/>
      <c r="BG299" s="119">
        <f>IF(N($H299)&lt;9,"",IF(BA299="","",BA299+31))</f>
        <v/>
      </c>
      <c r="BH299" s="124">
        <f>IF(BG299="","",TODAY()-BG299)</f>
        <v/>
      </c>
      <c r="BI299" s="494" t="n"/>
      <c r="BJ299" s="184" t="n"/>
      <c r="BK299" s="184">
        <f>IF(BG299="","SIN ESTADO",IF(BI299&lt;&gt;"","PAGA",IF(BH299&gt;0,"VENCIDA",IF(BH299&gt;=-5,"POR VENCER","AL DÍA"))))</f>
        <v/>
      </c>
      <c r="BL299" s="185" t="n"/>
      <c r="BM299" s="119">
        <f>IF(N($H299)&lt;10,"",IF(BG299="","",BG299+31))</f>
        <v/>
      </c>
      <c r="BN299" s="124">
        <f>IF(BM299="","",TODAY()-BM299)</f>
        <v/>
      </c>
      <c r="BO299" s="494" t="n"/>
      <c r="BP299" s="184" t="n"/>
      <c r="BQ299" s="184">
        <f>IF(BM299="","SIN ESTADO",IF(BO299&lt;&gt;"","PAGA",IF(BN299&gt;0,"VENCIDA",IF(BN299&gt;=-5,"POR VENCER","AL DÍA"))))</f>
        <v/>
      </c>
      <c r="BR299" s="185" t="n"/>
      <c r="BS299" s="119">
        <f>IF(N($H299)&lt;11,"",IF(BM299="","",BM299+31))</f>
        <v/>
      </c>
      <c r="BT299" s="124">
        <f>IF(BS299="","",TODAY()-BS299)</f>
        <v/>
      </c>
      <c r="BU299" s="494" t="n"/>
      <c r="BV299" s="184" t="n"/>
      <c r="BW299" s="184">
        <f>IF(BS299="","SIN ESTADO",IF(BU299&lt;&gt;"","PAGA",IF(BT299&gt;0,"VENCIDA",IF(BT299&gt;=-5,"POR VENCER","AL DÍA"))))</f>
        <v/>
      </c>
      <c r="BX299" s="185" t="n"/>
      <c r="BY299" s="119">
        <f>IF(N($H299)&lt;12,"",IF(BS299="","",BS299+31))</f>
        <v/>
      </c>
      <c r="BZ299" s="124">
        <f>IF(BY299="","",TODAY()-BY299)</f>
        <v/>
      </c>
      <c r="CA299" s="494" t="n"/>
      <c r="CB299" s="184" t="n"/>
      <c r="CC299" s="184">
        <f>IF(BY299="","SIN ESTADO",IF(CA299&lt;&gt;"","PAGA",IF(BZ299&gt;0,"VENCIDA",IF(BZ299&gt;=-5,"POR VENCER","AL DÍA"))))</f>
        <v/>
      </c>
      <c r="CD299" s="185" t="n"/>
      <c r="CE299" s="119">
        <f>IF(N($H299)&lt;13,"",IF(BY299="","",BY299+31))</f>
        <v/>
      </c>
      <c r="CF299" s="124">
        <f>IF(CE299="","",TODAY()-CE299)</f>
        <v/>
      </c>
      <c r="CG299" s="494" t="n"/>
      <c r="CH299" s="184" t="n"/>
      <c r="CI299" s="184">
        <f>IF(CE299="","SIN ESTADO",IF(CG299&lt;&gt;"","PAGA",IF(CF299&gt;0,"VENCIDA",IF(CF299&gt;=-5,"POR VENCER","AL DÍA"))))</f>
        <v/>
      </c>
      <c r="CJ299" s="185" t="n"/>
      <c r="CK299" s="119">
        <f>IF(N($H299)&lt;14,"",IF(CE299="","",CE299+31))</f>
        <v/>
      </c>
      <c r="CL299" s="124">
        <f>IF(CK299="","",TODAY()-CK299)</f>
        <v/>
      </c>
      <c r="CM299" s="494" t="n"/>
      <c r="CN299" s="184" t="n"/>
      <c r="CO299" s="184">
        <f>IF(CK299="","SIN ESTADO",IF(CM299&lt;&gt;"","PAGA",IF(CL299&gt;0,"VENCIDA",IF(CL299&gt;=-5,"POR VENCER","AL DÍA"))))</f>
        <v/>
      </c>
      <c r="CP299" s="185" t="n"/>
      <c r="CQ299" s="119">
        <f>IF(N($H299)&lt;15,"",IF(CK299="","",CK299+31))</f>
        <v/>
      </c>
      <c r="CR299" s="124">
        <f>IF(CQ299="","",TODAY()-CQ299)</f>
        <v/>
      </c>
      <c r="CS299" s="494" t="n"/>
      <c r="CT299" s="184" t="n"/>
      <c r="CU299" s="184">
        <f>IF(CQ299="","SIN ESTADO",IF(CS299&lt;&gt;"","PAGA",IF(CR299&gt;0,"VENCIDA",IF(CR299&gt;=-5,"POR VENCER","AL DÍA"))))</f>
        <v/>
      </c>
      <c r="CV299" s="185" t="n"/>
      <c r="CW299" s="119">
        <f>IF(N($H299)&lt;16,"",IF(CQ299="","",CQ299+31))</f>
        <v/>
      </c>
      <c r="CX299" s="124">
        <f>IF(CW299="","",TODAY()-CW299)</f>
        <v/>
      </c>
      <c r="CY299" s="494" t="n"/>
      <c r="CZ299" s="184" t="n"/>
      <c r="DA299" s="184">
        <f>IF(CW299="","SIN ESTADO",IF(CY299&lt;&gt;"","PAGA",IF(CX299&gt;0,"VENCIDA",IF(CX299&gt;=-5,"POR VENCER","AL DÍA"))))</f>
        <v/>
      </c>
      <c r="DB299" s="185" t="n"/>
      <c r="DC299" s="119">
        <f>IF(N($H299)&lt;17,"",IF(CW299="","",CW299+31))</f>
        <v/>
      </c>
      <c r="DD299" s="124">
        <f>IF(DC299="","",TODAY()-DC299)</f>
        <v/>
      </c>
      <c r="DE299" s="494" t="n"/>
      <c r="DF299" s="184" t="n"/>
      <c r="DG299" s="184">
        <f>IF(DC299="","SIN ESTADO",IF(DE299&lt;&gt;"","PAGA",IF(DD299&gt;0,"VENCIDA",IF(DD299&gt;=-5,"POR VENCER","AL DÍA"))))</f>
        <v/>
      </c>
      <c r="DH299" s="185" t="n"/>
      <c r="DI299" s="119">
        <f>IF(N($H299)&lt;18,"",IF(DC299="","",DC299+31))</f>
        <v/>
      </c>
      <c r="DJ299" s="124">
        <f>IF(DI299="","",TODAY()-DI299)</f>
        <v/>
      </c>
      <c r="DK299" s="494" t="n"/>
      <c r="DL299" s="184" t="n"/>
      <c r="DM299" s="184">
        <f>IF(DI299="","SIN ESTADO",IF(DK299&lt;&gt;"","PAGA",IF(DJ299&gt;0,"VENCIDA",IF(DJ299&gt;=-5,"POR VENCER","AL DÍA"))))</f>
        <v/>
      </c>
      <c r="DN299" s="185" t="n"/>
      <c r="DO299" s="119">
        <f>IF(N($H299)&lt;19,"",IF(DI299="","",DI299+31))</f>
        <v/>
      </c>
      <c r="DP299" s="124">
        <f>IF(DO299="","",TODAY()-DO299)</f>
        <v/>
      </c>
      <c r="DQ299" s="494" t="n"/>
      <c r="DR299" s="184" t="n"/>
      <c r="DS299" s="184">
        <f>IF(DO299="","SIN ESTADO",IF(DQ299&lt;&gt;"","PAGA",IF(DP299&gt;0,"VENCIDA",IF(DP299&gt;=-5,"POR VENCER","AL DÍA"))))</f>
        <v/>
      </c>
      <c r="DT299" s="185" t="n"/>
      <c r="DU299" s="119">
        <f>IF(N($H299)&lt;20,"",IF(DO299="","",DO299+31))</f>
        <v/>
      </c>
      <c r="DV299" s="124">
        <f>IF(DU299="","",TODAY()-DU299)</f>
        <v/>
      </c>
      <c r="DW299" s="494" t="n"/>
      <c r="DX299" s="184" t="n"/>
      <c r="DY299" s="184">
        <f>IF(DU299="","SIN ESTADO",IF(DW299&lt;&gt;"","PAGA",IF(DV299&gt;0,"VENCIDA",IF(DV299&gt;=-5,"POR VENCER","AL DÍA"))))</f>
        <v/>
      </c>
      <c r="DZ299" s="185" t="n"/>
      <c r="EA299" s="119">
        <f>IF(N($H299)&lt;21,"",IF(DU299="","",DU299+31))</f>
        <v/>
      </c>
      <c r="EB299" s="124">
        <f>IF(EA299="","",TODAY()-EA299)</f>
        <v/>
      </c>
      <c r="EC299" s="494" t="n"/>
      <c r="ED299" s="184" t="n"/>
      <c r="EE299" s="184">
        <f>IF(EA299="","SIN ESTADO",IF(EC299&lt;&gt;"","PAGA",IF(EB299&gt;0,"VENCIDA",IF(EB299&gt;=-5,"POR VENCER","AL DÍA"))))</f>
        <v/>
      </c>
      <c r="EF299" s="185" t="n"/>
      <c r="EG299" s="119">
        <f>IF(N($H299)&lt;22,"",IF(EA299="","",EA299+31))</f>
        <v/>
      </c>
      <c r="EH299" s="124">
        <f>IF(EG299="","",TODAY()-EG299)</f>
        <v/>
      </c>
      <c r="EI299" s="494" t="n"/>
      <c r="EJ299" s="184" t="n"/>
      <c r="EK299" s="184">
        <f>IF(EG299="","SIN ESTADO",IF(EI299&lt;&gt;"","PAGA",IF(EH299&gt;0,"VENCIDA",IF(EH299&gt;=-5,"POR VENCER","AL DÍA"))))</f>
        <v/>
      </c>
      <c r="EL299" s="185" t="n"/>
      <c r="EM299" s="119">
        <f>IF(N($H299)&lt;23,"",IF(EG299="","",EG299+31))</f>
        <v/>
      </c>
      <c r="EN299" s="124">
        <f>IF(EM299="","",TODAY()-EM299)</f>
        <v/>
      </c>
      <c r="EO299" s="494" t="n"/>
      <c r="EP299" s="184" t="n"/>
      <c r="EQ299" s="184">
        <f>IF(EM299="","SIN ESTADO",IF(EO299&lt;&gt;"","PAGA",IF(EN299&gt;0,"VENCIDA",IF(EN299&gt;=-5,"POR VENCER","AL DÍA"))))</f>
        <v/>
      </c>
      <c r="ER299" s="185" t="n"/>
      <c r="ES299" s="119">
        <f>IF(N($H299)&lt;24,"",IF(EM299="","",EM299+31))</f>
        <v/>
      </c>
      <c r="ET299" s="124">
        <f>IF(ES299="","",TODAY()-ES299)</f>
        <v/>
      </c>
      <c r="EU299" s="494" t="n"/>
      <c r="EV299" s="184" t="n"/>
      <c r="EW299" s="184">
        <f>IF(ES299="","SIN ESTADO",IF(EU299&lt;&gt;"","PAGA",IF(ET299&gt;0,"VENCIDA",IF(ET299&gt;=-5,"POR VENCER","AL DÍA"))))</f>
        <v/>
      </c>
      <c r="EX299" s="185" t="n"/>
      <c r="EY299" s="119">
        <f>IF(N($H299)&lt;25,"",IF(ES299="","",ES299+31))</f>
        <v/>
      </c>
      <c r="EZ299" s="124">
        <f>IF(EY299="","",TODAY()-EY299)</f>
        <v/>
      </c>
      <c r="FA299" s="494" t="n"/>
      <c r="FB299" s="184" t="n"/>
      <c r="FC299" s="184">
        <f>IF(EY299="","SIN ESTADO",IF(FA299&lt;&gt;"","PAGA",IF(EZ299&gt;0,"VENCIDA",IF(EZ299&gt;=-5,"POR VENCER","AL DÍA"))))</f>
        <v/>
      </c>
      <c r="FD299" s="185" t="n"/>
      <c r="FE299" s="119">
        <f>IF(N($H299)&lt;26,"",IF(EY299="","",EY299+31))</f>
        <v/>
      </c>
      <c r="FF299" s="124">
        <f>IF(FE299="","",TODAY()-FE299)</f>
        <v/>
      </c>
      <c r="FG299" s="494" t="n"/>
      <c r="FH299" s="184" t="n"/>
      <c r="FI299" s="184">
        <f>IF(FE299="","SIN ESTADO",IF(FG299&lt;&gt;"","PAGA",IF(FF299&gt;0,"VENCIDA",IF(FF299&gt;=-5,"POR VENCER","AL DÍA"))))</f>
        <v/>
      </c>
      <c r="FJ299" s="185" t="n"/>
      <c r="FK299" s="119">
        <f>IF(N($H299)&lt;27,"",IF(FE299="","",FE299+31))</f>
        <v/>
      </c>
      <c r="FL299" s="124">
        <f>IF(FK299="","",TODAY()-FK299)</f>
        <v/>
      </c>
      <c r="FM299" s="494" t="n"/>
      <c r="FN299" s="184" t="n"/>
      <c r="FO299" s="184">
        <f>IF(FK299="","SIN ESTADO",IF(FM299&lt;&gt;"","PAGA",IF(FL299&gt;0,"VENCIDA",IF(FL299&gt;=-5,"POR VENCER","AL DÍA"))))</f>
        <v/>
      </c>
      <c r="FP299" s="185" t="n"/>
      <c r="FQ299" s="119">
        <f>IF(N($H299)&lt;28,"",IF(FK299="","",FK299+31))</f>
        <v/>
      </c>
      <c r="FR299" s="124">
        <f>IF(FQ299="","",TODAY()-FQ299)</f>
        <v/>
      </c>
      <c r="FS299" s="494" t="n"/>
      <c r="FT299" s="184" t="n"/>
      <c r="FU299" s="184">
        <f>IF(FQ299="","SIN ESTADO",IF(FS299&lt;&gt;"","PAGA",IF(FR299&gt;0,"VENCIDA",IF(FR299&gt;=-5,"POR VENCER","AL DÍA"))))</f>
        <v/>
      </c>
      <c r="FV299" s="185" t="n"/>
      <c r="FW299" s="119">
        <f>IF(N($H299)&lt;29,"",IF(FQ299="","",FQ299+31))</f>
        <v/>
      </c>
      <c r="FX299" s="124">
        <f>IF(FW299="","",TODAY()-FW299)</f>
        <v/>
      </c>
      <c r="FY299" s="494" t="n"/>
      <c r="FZ299" s="184" t="n"/>
      <c r="GA299" s="184">
        <f>IF(FW299="","SIN ESTADO",IF(FY299&lt;&gt;"","PAGA",IF(FX299&gt;0,"VENCIDA",IF(FX299&gt;=-5,"POR VENCER","AL DÍA"))))</f>
        <v/>
      </c>
      <c r="GB299" s="185" t="n"/>
      <c r="GC299" s="119">
        <f>IF(N($H299)&lt;30,"",IF(FW299="","",FW299+31))</f>
        <v/>
      </c>
      <c r="GD299" s="124">
        <f>IF(GC299="","",TODAY()-GC299)</f>
        <v/>
      </c>
      <c r="GE299" s="494" t="n"/>
      <c r="GF299" s="184" t="n"/>
      <c r="GG299" s="184">
        <f>IF(GC299="","SIN ESTADO",IF(GE299&lt;&gt;"","PAGA",IF(GD299&gt;0,"VENCIDA",IF(GD299&gt;=-5,"POR VENCER","AL DÍA"))))</f>
        <v/>
      </c>
      <c r="GH299" s="185" t="n"/>
      <c r="GI299" s="119">
        <f>IF(N($H299)&lt;31,"",IF(GC299="","",GC299+31))</f>
        <v/>
      </c>
      <c r="GJ299" s="124">
        <f>IF(GI299="","",TODAY()-GI299)</f>
        <v/>
      </c>
      <c r="GK299" s="494" t="n"/>
      <c r="GL299" s="184" t="n"/>
      <c r="GM299" s="184">
        <f>IF(GI299="","SIN ESTADO",IF(GK299&lt;&gt;"","PAGA",IF(GJ299&gt;0,"VENCIDA",IF(GJ299&gt;=-5,"POR VENCER","AL DÍA"))))</f>
        <v/>
      </c>
      <c r="GN299" s="185" t="n"/>
      <c r="GO299" s="119">
        <f>IF(N($H299)&lt;32,"",IF(GI299="","",GI299+31))</f>
        <v/>
      </c>
      <c r="GP299" s="124">
        <f>IF(GO299="","",TODAY()-GO299)</f>
        <v/>
      </c>
      <c r="GQ299" s="494" t="n"/>
      <c r="GR299" s="184" t="n"/>
      <c r="GS299" s="184">
        <f>IF(GO299="","SIN ESTADO",IF(GQ299&lt;&gt;"","PAGA",IF(GP299&gt;0,"VENCIDA",IF(GP299&gt;=-5,"POR VENCER","AL DÍA"))))</f>
        <v/>
      </c>
      <c r="GT299" s="185" t="n"/>
      <c r="GU299" s="119">
        <f>IF(N($H299)&lt;33,"",IF(GO299="","",GO299+31))</f>
        <v/>
      </c>
      <c r="GV299" s="124">
        <f>IF(GU299="","",TODAY()-GU299)</f>
        <v/>
      </c>
      <c r="GW299" s="494" t="n"/>
      <c r="GX299" s="184" t="n"/>
      <c r="GY299" s="184">
        <f>IF(GU299="","SIN ESTADO",IF(GW299&lt;&gt;"","PAGA",IF(GV299&gt;0,"VENCIDA",IF(GV299&gt;=-5,"POR VENCER","AL DÍA"))))</f>
        <v/>
      </c>
      <c r="GZ299" s="185" t="n"/>
      <c r="HA299" s="119">
        <f>IF(N($H299)&lt;34,"",IF(GU299="","",GU299+31))</f>
        <v/>
      </c>
      <c r="HB299" s="124">
        <f>IF(HA299="","",TODAY()-HA299)</f>
        <v/>
      </c>
      <c r="HC299" s="494" t="n"/>
      <c r="HD299" s="184" t="n"/>
      <c r="HE299" s="184">
        <f>IF(HA299="","SIN ESTADO",IF(HC299&lt;&gt;"","PAGA",IF(HB299&gt;0,"VENCIDA",IF(HB299&gt;=-5,"POR VENCER","AL DÍA"))))</f>
        <v/>
      </c>
      <c r="HF299" s="185" t="n"/>
      <c r="HG299" s="119">
        <f>IF(N($H299)&lt;35,"",IF(HA299="","",HA299+31))</f>
        <v/>
      </c>
      <c r="HH299" s="124">
        <f>IF(HG299="","",TODAY()-HG299)</f>
        <v/>
      </c>
      <c r="HI299" s="494" t="n"/>
      <c r="HJ299" s="184" t="n"/>
      <c r="HK299" s="184">
        <f>IF(HG299="","SIN ESTADO",IF(HI299&lt;&gt;"","PAGA",IF(HH299&gt;0,"VENCIDA",IF(HH299&gt;=-5,"POR VENCER","AL DÍA"))))</f>
        <v/>
      </c>
      <c r="HL299" s="168" t="n"/>
      <c r="HM299" s="119">
        <f>IF(N($H299)&lt;36,"",IF(HG299="","",HG299+31))</f>
        <v/>
      </c>
      <c r="HN299" s="124">
        <f>IF(HM299="","",TODAY()-HM299)</f>
        <v/>
      </c>
      <c r="HO299" s="494" t="n"/>
      <c r="HP299" s="184" t="n"/>
      <c r="HQ299" s="184">
        <f>IF(HM299="","SIN ESTADO",IF(HO299&lt;&gt;"","PAGA",IF(HN299&gt;0,"VENCIDA",IF(HN299&gt;=-5,"POR VENCER","AL DÍA"))))</f>
        <v/>
      </c>
      <c r="HR299" s="168" t="n"/>
      <c r="HS299" s="169">
        <f>N299+T299+Z299+AF299+AL299+AR299+AX299+BD299+BJ299+BP299+BV299+CB299+CH299+CN299+CT299+CZ299+DF299+DL299+DR299+DX299+ED299+EJ299+EP299+EV299+FB299+FH299+FN299+FT299+FZ299+GF299+GL299+GR299+GX299+HD299+HJ299+HP299</f>
        <v/>
      </c>
      <c r="HU299" s="170">
        <f>IFERROR(N($J299),0)</f>
        <v/>
      </c>
      <c r="HW299" s="170">
        <f>SUMPRODUCT((MOD(COLUMN($M299:$HR299)-COLUMN($M299),6)=0)*ISNUMBER($M299:$HR299)*($M299:$HR299&gt;=RESUMEN!$C$26)*($M299:$HR299&lt;=RESUMEN!$C$27)*IFERROR(N($N299:$HS299),0))</f>
        <v/>
      </c>
      <c r="HX299" s="170">
        <f>SUMPRODUCT((MOD(COLUMN($M299:$HR299)-COLUMN($M299),6)=0)*ISNUMBER($M299:$HR299)*($M299:$HR299&gt;=RESUMEN!$C$26)*($M299:$HR299&lt;=RESUMEN!$C$27))</f>
        <v/>
      </c>
    </row>
    <row r="300" ht="15.75" customHeight="1" s="506">
      <c r="B300" s="113">
        <f>VENTAS!A299</f>
        <v/>
      </c>
      <c r="C300" s="236">
        <f>VENTAS!B299</f>
        <v/>
      </c>
      <c r="D300" s="53">
        <f>VENTAS!C299</f>
        <v/>
      </c>
      <c r="E300" s="114">
        <f>VENTAS!D299</f>
        <v/>
      </c>
      <c r="F300" s="114">
        <f>VENTAS!J299</f>
        <v/>
      </c>
      <c r="G300" s="494">
        <f>VENTAS!F299</f>
        <v/>
      </c>
      <c r="H300" s="479">
        <f>VENTAS!K299</f>
        <v/>
      </c>
      <c r="I300" s="479">
        <f>VENTAS!M299</f>
        <v/>
      </c>
      <c r="J300" s="184">
        <f>VENTAS!L299</f>
        <v/>
      </c>
      <c r="K300" s="119">
        <f>IF(N($H300)&lt;1,"",$G300+31)</f>
        <v/>
      </c>
      <c r="L300" s="124">
        <f>IF(K300="","",TODAY()-K300)</f>
        <v/>
      </c>
      <c r="M300" s="469" t="n">
        <v>46125</v>
      </c>
      <c r="N300" s="374" t="n">
        <v>3000000</v>
      </c>
      <c r="O300" s="184">
        <f>IF(K300="","SIN ESTADO",IF(M300&lt;&gt;"","PAGA",IF(L300&gt;0,"VENCIDA",IF(L300&gt;=-5,"POR VENCER","AL DÍA"))))</f>
        <v/>
      </c>
      <c r="P300" s="185" t="inlineStr">
        <is>
          <t>EFECTIVO</t>
        </is>
      </c>
      <c r="Q300" s="119">
        <f>IF(N($H300)&lt;2,"",IF(K300="","",K300+31))</f>
        <v/>
      </c>
      <c r="R300" s="124">
        <f>IF(Q300="","",TODAY()-Q300)</f>
        <v/>
      </c>
      <c r="S300" s="494" t="n">
        <v>46125</v>
      </c>
      <c r="T300" s="184" t="n"/>
      <c r="U300" s="184">
        <f>IF(Q300="","SIN ESTADO",IF(S300&lt;&gt;"","PAGA",IF(R300&gt;0,"VENCIDA",IF(R300&gt;=-5,"POR VENCER","AL DÍA"))))</f>
        <v/>
      </c>
      <c r="V300" s="185" t="inlineStr">
        <is>
          <t>TRANSFERENCIA</t>
        </is>
      </c>
      <c r="W300" s="119">
        <f>IF(N($H300)&lt;3,"",IF(Q300="","",Q300+31))</f>
        <v/>
      </c>
      <c r="X300" s="124">
        <f>IF(W300="","",TODAY()-W300)</f>
        <v/>
      </c>
      <c r="Y300" s="494" t="n">
        <v>46221</v>
      </c>
      <c r="Z300" s="184" t="n">
        <v>645000</v>
      </c>
      <c r="AA300" s="184">
        <f>IF(W300="","SIN ESTADO",IF(Y300&lt;&gt;"","PAGA",IF(X300&gt;0,"VENCIDA",IF(X300&gt;=-5,"POR VENCER","AL DÍA"))))</f>
        <v/>
      </c>
      <c r="AB300" s="185" t="inlineStr">
        <is>
          <t>TRANSFERENCIA</t>
        </is>
      </c>
      <c r="AC300" s="119">
        <f>IF(N($H300)&lt;4,"",IF(W300="","",W300+31))</f>
        <v/>
      </c>
      <c r="AD300" s="124">
        <f>IF(AC300="","",TODAY()-AC300)</f>
        <v/>
      </c>
      <c r="AE300" s="494" t="n">
        <v>46256</v>
      </c>
      <c r="AF300" s="184" t="n">
        <v>1215000</v>
      </c>
      <c r="AG300" s="184">
        <f>IF(AC300="","SIN ESTADO",IF(AE300&lt;&gt;"","PAGA",IF(AD300&gt;0,"VENCIDA",IF(AD300&gt;=-5,"POR VENCER","AL DÍA"))))</f>
        <v/>
      </c>
      <c r="AH300" s="185" t="inlineStr">
        <is>
          <t>TRANSFERENCIA</t>
        </is>
      </c>
      <c r="AI300" s="119">
        <f>IF(N($H300)&lt;5,"",IF(AC300="","",AC300+31))</f>
        <v/>
      </c>
      <c r="AJ300" s="124">
        <f>IF(AI300="","",TODAY()-AI300)</f>
        <v/>
      </c>
      <c r="AK300" s="494" t="n">
        <v>46283</v>
      </c>
      <c r="AL300" s="184" t="n">
        <v>1215000</v>
      </c>
      <c r="AM300" s="184">
        <f>IF(AI300="","SIN ESTADO",IF(AK300&lt;&gt;"","PAGA",IF(AJ300&gt;0,"VENCIDA",IF(AJ300&gt;=-5,"POR VENCER","AL DÍA"))))</f>
        <v/>
      </c>
      <c r="AN300" s="185" t="inlineStr">
        <is>
          <t>TRANSFERENCIA</t>
        </is>
      </c>
      <c r="AO300" s="119">
        <f>IF(N($H300)&lt;6,"",IF(AI300="","",AI300+31))</f>
        <v/>
      </c>
      <c r="AP300" s="124">
        <f>IF(AO300="","",TODAY()-AO300)</f>
        <v/>
      </c>
      <c r="AQ300" s="270" t="n"/>
      <c r="AR300" s="184" t="n"/>
      <c r="AS300" s="184">
        <f>IF(AO300="","SIN ESTADO",IF(AQ300&lt;&gt;"","PAGA",IF(AP300&gt;0,"VENCIDA",IF(AP300&gt;=-5,"POR VENCER","AL DÍA"))))</f>
        <v/>
      </c>
      <c r="AT300" s="185" t="n"/>
      <c r="AU300" s="119">
        <f>IF(N($H300)&lt;7,"",IF(AO300="","",AO300+31))</f>
        <v/>
      </c>
      <c r="AV300" s="124">
        <f>IF(AU300="","",TODAY()-AU300)</f>
        <v/>
      </c>
      <c r="AW300" s="494" t="n"/>
      <c r="AX300" s="184" t="n"/>
      <c r="AY300" s="184">
        <f>IF(AU300="","SIN ESTADO",IF(AW300&lt;&gt;"","PAGA",IF(AV300&gt;0,"VENCIDA",IF(AV300&gt;=-5,"POR VENCER","AL DÍA"))))</f>
        <v/>
      </c>
      <c r="AZ300" s="185" t="n"/>
      <c r="BA300" s="119">
        <f>IF(N($H300)&lt;8,"",IF(AU300="","",AU300+31))</f>
        <v/>
      </c>
      <c r="BB300" s="124">
        <f>IF(BA300="","",TODAY()-BA300)</f>
        <v/>
      </c>
      <c r="BC300" s="494" t="n"/>
      <c r="BD300" s="184" t="n"/>
      <c r="BE300" s="184">
        <f>IF(BA300="","SIN ESTADO",IF(BC300&lt;&gt;"","PAGA",IF(BB300&gt;0,"VENCIDA",IF(BB300&gt;=-5,"POR VENCER","AL DÍA"))))</f>
        <v/>
      </c>
      <c r="BF300" s="185" t="n"/>
      <c r="BG300" s="119">
        <f>IF(N($H300)&lt;9,"",IF(BA300="","",BA300+31))</f>
        <v/>
      </c>
      <c r="BH300" s="124">
        <f>IF(BG300="","",TODAY()-BG300)</f>
        <v/>
      </c>
      <c r="BI300" s="494" t="n"/>
      <c r="BJ300" s="184" t="n"/>
      <c r="BK300" s="184">
        <f>IF(BG300="","SIN ESTADO",IF(BI300&lt;&gt;"","PAGA",IF(BH300&gt;0,"VENCIDA",IF(BH300&gt;=-5,"POR VENCER","AL DÍA"))))</f>
        <v/>
      </c>
      <c r="BL300" s="185" t="n"/>
      <c r="BM300" s="119">
        <f>IF(N($H300)&lt;10,"",IF(BG300="","",BG300+31))</f>
        <v/>
      </c>
      <c r="BN300" s="124">
        <f>IF(BM300="","",TODAY()-BM300)</f>
        <v/>
      </c>
      <c r="BO300" s="494" t="n"/>
      <c r="BP300" s="184" t="n"/>
      <c r="BQ300" s="184">
        <f>IF(BM300="","SIN ESTADO",IF(BO300&lt;&gt;"","PAGA",IF(BN300&gt;0,"VENCIDA",IF(BN300&gt;=-5,"POR VENCER","AL DÍA"))))</f>
        <v/>
      </c>
      <c r="BR300" s="185" t="n"/>
      <c r="BS300" s="119">
        <f>IF(N($H300)&lt;11,"",IF(BM300="","",BM300+31))</f>
        <v/>
      </c>
      <c r="BT300" s="124">
        <f>IF(BS300="","",TODAY()-BS300)</f>
        <v/>
      </c>
      <c r="BU300" s="494" t="n"/>
      <c r="BV300" s="184" t="n"/>
      <c r="BW300" s="184">
        <f>IF(BS300="","SIN ESTADO",IF(BU300&lt;&gt;"","PAGA",IF(BT300&gt;0,"VENCIDA",IF(BT300&gt;=-5,"POR VENCER","AL DÍA"))))</f>
        <v/>
      </c>
      <c r="BX300" s="185" t="n"/>
      <c r="BY300" s="119">
        <f>IF(N($H300)&lt;12,"",IF(BS300="","",BS300+31))</f>
        <v/>
      </c>
      <c r="BZ300" s="124">
        <f>IF(BY300="","",TODAY()-BY300)</f>
        <v/>
      </c>
      <c r="CA300" s="494" t="n"/>
      <c r="CB300" s="184" t="n"/>
      <c r="CC300" s="184">
        <f>IF(BY300="","SIN ESTADO",IF(CA300&lt;&gt;"","PAGA",IF(BZ300&gt;0,"VENCIDA",IF(BZ300&gt;=-5,"POR VENCER","AL DÍA"))))</f>
        <v/>
      </c>
      <c r="CD300" s="185" t="n"/>
      <c r="CE300" s="119">
        <f>IF(N($H300)&lt;13,"",IF(BY300="","",BY300+31))</f>
        <v/>
      </c>
      <c r="CF300" s="124">
        <f>IF(CE300="","",TODAY()-CE300)</f>
        <v/>
      </c>
      <c r="CG300" s="494" t="n"/>
      <c r="CH300" s="184" t="n"/>
      <c r="CI300" s="184">
        <f>IF(CE300="","SIN ESTADO",IF(CG300&lt;&gt;"","PAGA",IF(CF300&gt;0,"VENCIDA",IF(CF300&gt;=-5,"POR VENCER","AL DÍA"))))</f>
        <v/>
      </c>
      <c r="CJ300" s="185" t="n"/>
      <c r="CK300" s="119">
        <f>IF(N($H300)&lt;14,"",IF(CE300="","",CE300+31))</f>
        <v/>
      </c>
      <c r="CL300" s="124">
        <f>IF(CK300="","",TODAY()-CK300)</f>
        <v/>
      </c>
      <c r="CM300" s="494" t="n"/>
      <c r="CN300" s="184" t="n"/>
      <c r="CO300" s="184">
        <f>IF(CK300="","SIN ESTADO",IF(CM300&lt;&gt;"","PAGA",IF(CL300&gt;0,"VENCIDA",IF(CL300&gt;=-5,"POR VENCER","AL DÍA"))))</f>
        <v/>
      </c>
      <c r="CP300" s="185" t="n"/>
      <c r="CQ300" s="119">
        <f>IF(N($H300)&lt;15,"",IF(CK300="","",CK300+31))</f>
        <v/>
      </c>
      <c r="CR300" s="124">
        <f>IF(CQ300="","",TODAY()-CQ300)</f>
        <v/>
      </c>
      <c r="CS300" s="494" t="n"/>
      <c r="CT300" s="184" t="n"/>
      <c r="CU300" s="184">
        <f>IF(CQ300="","SIN ESTADO",IF(CS300&lt;&gt;"","PAGA",IF(CR300&gt;0,"VENCIDA",IF(CR300&gt;=-5,"POR VENCER","AL DÍA"))))</f>
        <v/>
      </c>
      <c r="CV300" s="185" t="n"/>
      <c r="CW300" s="119">
        <f>IF(N($H300)&lt;16,"",IF(CQ300="","",CQ300+31))</f>
        <v/>
      </c>
      <c r="CX300" s="124">
        <f>IF(CW300="","",TODAY()-CW300)</f>
        <v/>
      </c>
      <c r="CY300" s="494" t="n"/>
      <c r="CZ300" s="184" t="n"/>
      <c r="DA300" s="184">
        <f>IF(CW300="","SIN ESTADO",IF(CY300&lt;&gt;"","PAGA",IF(CX300&gt;0,"VENCIDA",IF(CX300&gt;=-5,"POR VENCER","AL DÍA"))))</f>
        <v/>
      </c>
      <c r="DB300" s="185" t="n"/>
      <c r="DC300" s="119">
        <f>IF(N($H300)&lt;17,"",IF(CW300="","",CW300+31))</f>
        <v/>
      </c>
      <c r="DD300" s="124">
        <f>IF(DC300="","",TODAY()-DC300)</f>
        <v/>
      </c>
      <c r="DE300" s="494" t="n"/>
      <c r="DF300" s="184" t="n"/>
      <c r="DG300" s="184">
        <f>IF(DC300="","SIN ESTADO",IF(DE300&lt;&gt;"","PAGA",IF(DD300&gt;0,"VENCIDA",IF(DD300&gt;=-5,"POR VENCER","AL DÍA"))))</f>
        <v/>
      </c>
      <c r="DH300" s="185" t="n"/>
      <c r="DI300" s="119">
        <f>IF(N($H300)&lt;18,"",IF(DC300="","",DC300+31))</f>
        <v/>
      </c>
      <c r="DJ300" s="124">
        <f>IF(DI300="","",TODAY()-DI300)</f>
        <v/>
      </c>
      <c r="DK300" s="494" t="n"/>
      <c r="DL300" s="184" t="n"/>
      <c r="DM300" s="184">
        <f>IF(DI300="","SIN ESTADO",IF(DK300&lt;&gt;"","PAGA",IF(DJ300&gt;0,"VENCIDA",IF(DJ300&gt;=-5,"POR VENCER","AL DÍA"))))</f>
        <v/>
      </c>
      <c r="DN300" s="185" t="n"/>
      <c r="DO300" s="119">
        <f>IF(N($H300)&lt;19,"",IF(DI300="","",DI300+31))</f>
        <v/>
      </c>
      <c r="DP300" s="124">
        <f>IF(DO300="","",TODAY()-DO300)</f>
        <v/>
      </c>
      <c r="DQ300" s="494" t="n"/>
      <c r="DR300" s="184" t="n"/>
      <c r="DS300" s="184">
        <f>IF(DO300="","SIN ESTADO",IF(DQ300&lt;&gt;"","PAGA",IF(DP300&gt;0,"VENCIDA",IF(DP300&gt;=-5,"POR VENCER","AL DÍA"))))</f>
        <v/>
      </c>
      <c r="DT300" s="185" t="n"/>
      <c r="DU300" s="119">
        <f>IF(N($H300)&lt;20,"",IF(DO300="","",DO300+31))</f>
        <v/>
      </c>
      <c r="DV300" s="124">
        <f>IF(DU300="","",TODAY()-DU300)</f>
        <v/>
      </c>
      <c r="DW300" s="494" t="n"/>
      <c r="DX300" s="184" t="n"/>
      <c r="DY300" s="184">
        <f>IF(DU300="","SIN ESTADO",IF(DW300&lt;&gt;"","PAGA",IF(DV300&gt;0,"VENCIDA",IF(DV300&gt;=-5,"POR VENCER","AL DÍA"))))</f>
        <v/>
      </c>
      <c r="DZ300" s="185" t="n"/>
      <c r="EA300" s="119">
        <f>IF(N($H300)&lt;21,"",IF(DU300="","",DU300+31))</f>
        <v/>
      </c>
      <c r="EB300" s="124">
        <f>IF(EA300="","",TODAY()-EA300)</f>
        <v/>
      </c>
      <c r="EC300" s="494" t="n"/>
      <c r="ED300" s="184" t="n"/>
      <c r="EE300" s="184">
        <f>IF(EA300="","SIN ESTADO",IF(EC300&lt;&gt;"","PAGA",IF(EB300&gt;0,"VENCIDA",IF(EB300&gt;=-5,"POR VENCER","AL DÍA"))))</f>
        <v/>
      </c>
      <c r="EF300" s="185" t="n"/>
      <c r="EG300" s="119">
        <f>IF(N($H300)&lt;22,"",IF(EA300="","",EA300+31))</f>
        <v/>
      </c>
      <c r="EH300" s="124">
        <f>IF(EG300="","",TODAY()-EG300)</f>
        <v/>
      </c>
      <c r="EI300" s="494" t="n"/>
      <c r="EJ300" s="184" t="n"/>
      <c r="EK300" s="184">
        <f>IF(EG300="","SIN ESTADO",IF(EI300&lt;&gt;"","PAGA",IF(EH300&gt;0,"VENCIDA",IF(EH300&gt;=-5,"POR VENCER","AL DÍA"))))</f>
        <v/>
      </c>
      <c r="EL300" s="185" t="n"/>
      <c r="EM300" s="119">
        <f>IF(N($H300)&lt;23,"",IF(EG300="","",EG300+31))</f>
        <v/>
      </c>
      <c r="EN300" s="124">
        <f>IF(EM300="","",TODAY()-EM300)</f>
        <v/>
      </c>
      <c r="EO300" s="494" t="n"/>
      <c r="EP300" s="184" t="n"/>
      <c r="EQ300" s="184">
        <f>IF(EM300="","SIN ESTADO",IF(EO300&lt;&gt;"","PAGA",IF(EN300&gt;0,"VENCIDA",IF(EN300&gt;=-5,"POR VENCER","AL DÍA"))))</f>
        <v/>
      </c>
      <c r="ER300" s="185" t="n"/>
      <c r="ES300" s="119">
        <f>IF(N($H300)&lt;24,"",IF(EM300="","",EM300+31))</f>
        <v/>
      </c>
      <c r="ET300" s="124">
        <f>IF(ES300="","",TODAY()-ES300)</f>
        <v/>
      </c>
      <c r="EU300" s="494" t="n"/>
      <c r="EV300" s="184" t="n"/>
      <c r="EW300" s="184">
        <f>IF(ES300="","SIN ESTADO",IF(EU300&lt;&gt;"","PAGA",IF(ET300&gt;0,"VENCIDA",IF(ET300&gt;=-5,"POR VENCER","AL DÍA"))))</f>
        <v/>
      </c>
      <c r="EX300" s="185" t="n"/>
      <c r="EY300" s="119">
        <f>IF(N($H300)&lt;25,"",IF(ES300="","",ES300+31))</f>
        <v/>
      </c>
      <c r="EZ300" s="124">
        <f>IF(EY300="","",TODAY()-EY300)</f>
        <v/>
      </c>
      <c r="FA300" s="494" t="n"/>
      <c r="FB300" s="184" t="n"/>
      <c r="FC300" s="184">
        <f>IF(EY300="","SIN ESTADO",IF(FA300&lt;&gt;"","PAGA",IF(EZ300&gt;0,"VENCIDA",IF(EZ300&gt;=-5,"POR VENCER","AL DÍA"))))</f>
        <v/>
      </c>
      <c r="FD300" s="185" t="n"/>
      <c r="FE300" s="119">
        <f>IF(N($H300)&lt;26,"",IF(EY300="","",EY300+31))</f>
        <v/>
      </c>
      <c r="FF300" s="124">
        <f>IF(FE300="","",TODAY()-FE300)</f>
        <v/>
      </c>
      <c r="FG300" s="494" t="n"/>
      <c r="FH300" s="184" t="n"/>
      <c r="FI300" s="184">
        <f>IF(FE300="","SIN ESTADO",IF(FG300&lt;&gt;"","PAGA",IF(FF300&gt;0,"VENCIDA",IF(FF300&gt;=-5,"POR VENCER","AL DÍA"))))</f>
        <v/>
      </c>
      <c r="FJ300" s="185" t="n"/>
      <c r="FK300" s="119">
        <f>IF(N($H300)&lt;27,"",IF(FE300="","",FE300+31))</f>
        <v/>
      </c>
      <c r="FL300" s="124">
        <f>IF(FK300="","",TODAY()-FK300)</f>
        <v/>
      </c>
      <c r="FM300" s="494" t="n"/>
      <c r="FN300" s="184" t="n"/>
      <c r="FO300" s="184">
        <f>IF(FK300="","SIN ESTADO",IF(FM300&lt;&gt;"","PAGA",IF(FL300&gt;0,"VENCIDA",IF(FL300&gt;=-5,"POR VENCER","AL DÍA"))))</f>
        <v/>
      </c>
      <c r="FP300" s="185" t="n"/>
      <c r="FQ300" s="119">
        <f>IF(N($H300)&lt;28,"",IF(FK300="","",FK300+31))</f>
        <v/>
      </c>
      <c r="FR300" s="124">
        <f>IF(FQ300="","",TODAY()-FQ300)</f>
        <v/>
      </c>
      <c r="FS300" s="494" t="n"/>
      <c r="FT300" s="184" t="n"/>
      <c r="FU300" s="184">
        <f>IF(FQ300="","SIN ESTADO",IF(FS300&lt;&gt;"","PAGA",IF(FR300&gt;0,"VENCIDA",IF(FR300&gt;=-5,"POR VENCER","AL DÍA"))))</f>
        <v/>
      </c>
      <c r="FV300" s="185" t="n"/>
      <c r="FW300" s="119">
        <f>IF(N($H300)&lt;29,"",IF(FQ300="","",FQ300+31))</f>
        <v/>
      </c>
      <c r="FX300" s="124">
        <f>IF(FW300="","",TODAY()-FW300)</f>
        <v/>
      </c>
      <c r="FY300" s="494" t="n"/>
      <c r="FZ300" s="184" t="n"/>
      <c r="GA300" s="184">
        <f>IF(FW300="","SIN ESTADO",IF(FY300&lt;&gt;"","PAGA",IF(FX300&gt;0,"VENCIDA",IF(FX300&gt;=-5,"POR VENCER","AL DÍA"))))</f>
        <v/>
      </c>
      <c r="GB300" s="185" t="n"/>
      <c r="GC300" s="119">
        <f>IF(N($H300)&lt;30,"",IF(FW300="","",FW300+31))</f>
        <v/>
      </c>
      <c r="GD300" s="124">
        <f>IF(GC300="","",TODAY()-GC300)</f>
        <v/>
      </c>
      <c r="GE300" s="494" t="n"/>
      <c r="GF300" s="184" t="n"/>
      <c r="GG300" s="184">
        <f>IF(GC300="","SIN ESTADO",IF(GE300&lt;&gt;"","PAGA",IF(GD300&gt;0,"VENCIDA",IF(GD300&gt;=-5,"POR VENCER","AL DÍA"))))</f>
        <v/>
      </c>
      <c r="GH300" s="185" t="n"/>
      <c r="GI300" s="119">
        <f>IF(N($H300)&lt;31,"",IF(GC300="","",GC300+31))</f>
        <v/>
      </c>
      <c r="GJ300" s="124">
        <f>IF(GI300="","",TODAY()-GI300)</f>
        <v/>
      </c>
      <c r="GK300" s="494" t="n"/>
      <c r="GL300" s="184" t="n"/>
      <c r="GM300" s="184">
        <f>IF(GI300="","SIN ESTADO",IF(GK300&lt;&gt;"","PAGA",IF(GJ300&gt;0,"VENCIDA",IF(GJ300&gt;=-5,"POR VENCER","AL DÍA"))))</f>
        <v/>
      </c>
      <c r="GN300" s="185" t="n"/>
      <c r="GO300" s="119">
        <f>IF(N($H300)&lt;32,"",IF(GI300="","",GI300+31))</f>
        <v/>
      </c>
      <c r="GP300" s="124">
        <f>IF(GO300="","",TODAY()-GO300)</f>
        <v/>
      </c>
      <c r="GQ300" s="494" t="n"/>
      <c r="GR300" s="184" t="n"/>
      <c r="GS300" s="184">
        <f>IF(GO300="","SIN ESTADO",IF(GQ300&lt;&gt;"","PAGA",IF(GP300&gt;0,"VENCIDA",IF(GP300&gt;=-5,"POR VENCER","AL DÍA"))))</f>
        <v/>
      </c>
      <c r="GT300" s="185" t="n"/>
      <c r="GU300" s="119">
        <f>IF(N($H300)&lt;33,"",IF(GO300="","",GO300+31))</f>
        <v/>
      </c>
      <c r="GV300" s="124">
        <f>IF(GU300="","",TODAY()-GU300)</f>
        <v/>
      </c>
      <c r="GW300" s="494" t="n"/>
      <c r="GX300" s="184" t="n"/>
      <c r="GY300" s="184">
        <f>IF(GU300="","SIN ESTADO",IF(GW300&lt;&gt;"","PAGA",IF(GV300&gt;0,"VENCIDA",IF(GV300&gt;=-5,"POR VENCER","AL DÍA"))))</f>
        <v/>
      </c>
      <c r="GZ300" s="185" t="n"/>
      <c r="HA300" s="119">
        <f>IF(N($H300)&lt;34,"",IF(GU300="","",GU300+31))</f>
        <v/>
      </c>
      <c r="HB300" s="124">
        <f>IF(HA300="","",TODAY()-HA300)</f>
        <v/>
      </c>
      <c r="HC300" s="494" t="n"/>
      <c r="HD300" s="184" t="n"/>
      <c r="HE300" s="184">
        <f>IF(HA300="","SIN ESTADO",IF(HC300&lt;&gt;"","PAGA",IF(HB300&gt;0,"VENCIDA",IF(HB300&gt;=-5,"POR VENCER","AL DÍA"))))</f>
        <v/>
      </c>
      <c r="HF300" s="185" t="n"/>
      <c r="HG300" s="119">
        <f>IF(N($H300)&lt;35,"",IF(HA300="","",HA300+31))</f>
        <v/>
      </c>
      <c r="HH300" s="124">
        <f>IF(HG300="","",TODAY()-HG300)</f>
        <v/>
      </c>
      <c r="HI300" s="494" t="n"/>
      <c r="HJ300" s="184" t="n"/>
      <c r="HK300" s="184">
        <f>IF(HG300="","SIN ESTADO",IF(HI300&lt;&gt;"","PAGA",IF(HH300&gt;0,"VENCIDA",IF(HH300&gt;=-5,"POR VENCER","AL DÍA"))))</f>
        <v/>
      </c>
      <c r="HL300" s="168" t="n"/>
      <c r="HM300" s="119">
        <f>IF(N($H300)&lt;36,"",IF(HG300="","",HG300+31))</f>
        <v/>
      </c>
      <c r="HN300" s="124">
        <f>IF(HM300="","",TODAY()-HM300)</f>
        <v/>
      </c>
      <c r="HO300" s="494" t="n"/>
      <c r="HP300" s="184" t="n"/>
      <c r="HQ300" s="184">
        <f>IF(HM300="","SIN ESTADO",IF(HO300&lt;&gt;"","PAGA",IF(HN300&gt;0,"VENCIDA",IF(HN300&gt;=-5,"POR VENCER","AL DÍA"))))</f>
        <v/>
      </c>
      <c r="HR300" s="168" t="n"/>
      <c r="HS300" s="169">
        <f>N300+T300+Z300+AF300+AL300+AR300+AX300+BD300+BJ300+BP300+BV300+CB300+CH300+CN300+CT300+CZ300+DF300+DL300+DR300+DX300+ED300+EJ300+EP300+EV300+FB300+FH300+FN300+FT300+FZ300+GF300+GL300+GR300+GX300+HD300+HJ300+HP300</f>
        <v/>
      </c>
      <c r="HU300" s="170">
        <f>IFERROR(N($J300),0)</f>
        <v/>
      </c>
      <c r="HW300" s="170">
        <f>SUMPRODUCT((MOD(COLUMN($M300:$HR300)-COLUMN($M300),6)=0)*ISNUMBER($M300:$HR300)*($M300:$HR300&gt;=RESUMEN!$C$26)*($M300:$HR300&lt;=RESUMEN!$C$27)*IFERROR(N($N300:$HS300),0))</f>
        <v/>
      </c>
      <c r="HX300" s="170">
        <f>SUMPRODUCT((MOD(COLUMN($M300:$HR300)-COLUMN($M300),6)=0)*ISNUMBER($M300:$HR300)*($M300:$HR300&gt;=RESUMEN!$C$26)*($M300:$HR300&lt;=RESUMEN!$C$27))</f>
        <v/>
      </c>
    </row>
    <row r="301" ht="15.75" customHeight="1" s="506">
      <c r="B301" s="113">
        <f>VENTAS!A300</f>
        <v/>
      </c>
      <c r="C301" s="236">
        <f>VENTAS!B300</f>
        <v/>
      </c>
      <c r="D301" s="53">
        <f>VENTAS!C300</f>
        <v/>
      </c>
      <c r="E301" s="114">
        <f>VENTAS!D300</f>
        <v/>
      </c>
      <c r="F301" s="114">
        <f>VENTAS!J300</f>
        <v/>
      </c>
      <c r="G301" s="494">
        <f>VENTAS!F300</f>
        <v/>
      </c>
      <c r="H301" s="479">
        <f>VENTAS!K300</f>
        <v/>
      </c>
      <c r="I301" s="479">
        <f>VENTAS!M300</f>
        <v/>
      </c>
      <c r="J301" s="184">
        <f>VENTAS!L300</f>
        <v/>
      </c>
      <c r="K301" s="119">
        <f>IF(N($H301)&lt;1,"",$G301+31)</f>
        <v/>
      </c>
      <c r="L301" s="124">
        <f>IF(K301="","",TODAY()-K301)</f>
        <v/>
      </c>
      <c r="M301" s="489" t="n">
        <v>46076</v>
      </c>
      <c r="N301" s="374" t="n">
        <v>0</v>
      </c>
      <c r="O301" s="184">
        <f>IF(K301="","SIN ESTADO",IF(M301&lt;&gt;"","PAGA",IF(L301&gt;0,"VENCIDA",IF(L301&gt;=-5,"POR VENCER","AL DÍA"))))</f>
        <v/>
      </c>
      <c r="P301" s="185" t="inlineStr">
        <is>
          <t>EFECTIVO</t>
        </is>
      </c>
      <c r="Q301" s="119">
        <f>IF(N($H301)&lt;2,"",IF(K301="","",K301+31))</f>
        <v/>
      </c>
      <c r="R301" s="124">
        <f>IF(Q301="","",TODAY()-Q301)</f>
        <v/>
      </c>
      <c r="S301" s="494" t="n"/>
      <c r="T301" s="184" t="n"/>
      <c r="U301" s="184">
        <f>IF(Q301="","SIN ESTADO",IF(S301&lt;&gt;"","PAGA",IF(R301&gt;0,"VENCIDA",IF(R301&gt;=-5,"POR VENCER","AL DÍA"))))</f>
        <v/>
      </c>
      <c r="V301" s="185" t="n"/>
      <c r="W301" s="119">
        <f>IF(N($H301)&lt;3,"",IF(Q301="","",Q301+31))</f>
        <v/>
      </c>
      <c r="X301" s="124">
        <f>IF(W301="","",TODAY()-W301)</f>
        <v/>
      </c>
      <c r="Y301" s="494" t="n"/>
      <c r="Z301" s="184" t="n"/>
      <c r="AA301" s="184">
        <f>IF(W301="","SIN ESTADO",IF(Y301&lt;&gt;"","PAGA",IF(X301&gt;0,"VENCIDA",IF(X301&gt;=-5,"POR VENCER","AL DÍA"))))</f>
        <v/>
      </c>
      <c r="AB301" s="185" t="n"/>
      <c r="AC301" s="119">
        <f>IF(N($H301)&lt;4,"",IF(W301="","",W301+31))</f>
        <v/>
      </c>
      <c r="AD301" s="124">
        <f>IF(AC301="","",TODAY()-AC301)</f>
        <v/>
      </c>
      <c r="AE301" s="494" t="n"/>
      <c r="AF301" s="184" t="n"/>
      <c r="AG301" s="184">
        <f>IF(AC301="","SIN ESTADO",IF(AE301&lt;&gt;"","PAGA",IF(AD301&gt;0,"VENCIDA",IF(AD301&gt;=-5,"POR VENCER","AL DÍA"))))</f>
        <v/>
      </c>
      <c r="AH301" s="185" t="n"/>
      <c r="AI301" s="119">
        <f>IF(N($H301)&lt;5,"",IF(AC301="","",AC301+31))</f>
        <v/>
      </c>
      <c r="AJ301" s="124">
        <f>IF(AI301="","",TODAY()-AI301)</f>
        <v/>
      </c>
      <c r="AK301" s="494" t="n"/>
      <c r="AL301" s="184" t="n"/>
      <c r="AM301" s="184">
        <f>IF(AI301="","SIN ESTADO",IF(AK301&lt;&gt;"","PAGA",IF(AJ301&gt;0,"VENCIDA",IF(AJ301&gt;=-5,"POR VENCER","AL DÍA"))))</f>
        <v/>
      </c>
      <c r="AN301" s="185" t="n"/>
      <c r="AO301" s="119">
        <f>IF(N($H301)&lt;6,"",IF(AI301="","",AI301+31))</f>
        <v/>
      </c>
      <c r="AP301" s="124">
        <f>IF(AO301="","",TODAY()-AO301)</f>
        <v/>
      </c>
      <c r="AQ301" s="270" t="n"/>
      <c r="AR301" s="184" t="n"/>
      <c r="AS301" s="184">
        <f>IF(AO301="","SIN ESTADO",IF(AQ301&lt;&gt;"","PAGA",IF(AP301&gt;0,"VENCIDA",IF(AP301&gt;=-5,"POR VENCER","AL DÍA"))))</f>
        <v/>
      </c>
      <c r="AT301" s="185" t="n"/>
      <c r="AU301" s="119">
        <f>IF(N($H301)&lt;7,"",IF(AO301="","",AO301+31))</f>
        <v/>
      </c>
      <c r="AV301" s="124">
        <f>IF(AU301="","",TODAY()-AU301)</f>
        <v/>
      </c>
      <c r="AW301" s="494" t="n"/>
      <c r="AX301" s="184" t="n"/>
      <c r="AY301" s="184">
        <f>IF(AU301="","SIN ESTADO",IF(AW301&lt;&gt;"","PAGA",IF(AV301&gt;0,"VENCIDA",IF(AV301&gt;=-5,"POR VENCER","AL DÍA"))))</f>
        <v/>
      </c>
      <c r="AZ301" s="185" t="n"/>
      <c r="BA301" s="119">
        <f>IF(N($H301)&lt;8,"",IF(AU301="","",AU301+31))</f>
        <v/>
      </c>
      <c r="BB301" s="124">
        <f>IF(BA301="","",TODAY()-BA301)</f>
        <v/>
      </c>
      <c r="BC301" s="494" t="n"/>
      <c r="BD301" s="184" t="n"/>
      <c r="BE301" s="184">
        <f>IF(BA301="","SIN ESTADO",IF(BC301&lt;&gt;"","PAGA",IF(BB301&gt;0,"VENCIDA",IF(BB301&gt;=-5,"POR VENCER","AL DÍA"))))</f>
        <v/>
      </c>
      <c r="BF301" s="185" t="n"/>
      <c r="BG301" s="119">
        <f>IF(N($H301)&lt;9,"",IF(BA301="","",BA301+31))</f>
        <v/>
      </c>
      <c r="BH301" s="124">
        <f>IF(BG301="","",TODAY()-BG301)</f>
        <v/>
      </c>
      <c r="BI301" s="494" t="n"/>
      <c r="BJ301" s="184" t="n"/>
      <c r="BK301" s="184">
        <f>IF(BG301="","SIN ESTADO",IF(BI301&lt;&gt;"","PAGA",IF(BH301&gt;0,"VENCIDA",IF(BH301&gt;=-5,"POR VENCER","AL DÍA"))))</f>
        <v/>
      </c>
      <c r="BL301" s="185" t="n"/>
      <c r="BM301" s="119">
        <f>IF(N($H301)&lt;10,"",IF(BG301="","",BG301+31))</f>
        <v/>
      </c>
      <c r="BN301" s="124">
        <f>IF(BM301="","",TODAY()-BM301)</f>
        <v/>
      </c>
      <c r="BO301" s="494" t="n"/>
      <c r="BP301" s="184" t="n"/>
      <c r="BQ301" s="184">
        <f>IF(BM301="","SIN ESTADO",IF(BO301&lt;&gt;"","PAGA",IF(BN301&gt;0,"VENCIDA",IF(BN301&gt;=-5,"POR VENCER","AL DÍA"))))</f>
        <v/>
      </c>
      <c r="BR301" s="185" t="n"/>
      <c r="BS301" s="119">
        <f>IF(N($H301)&lt;11,"",IF(BM301="","",BM301+31))</f>
        <v/>
      </c>
      <c r="BT301" s="124">
        <f>IF(BS301="","",TODAY()-BS301)</f>
        <v/>
      </c>
      <c r="BU301" s="494" t="n"/>
      <c r="BV301" s="184" t="n"/>
      <c r="BW301" s="184">
        <f>IF(BS301="","SIN ESTADO",IF(BU301&lt;&gt;"","PAGA",IF(BT301&gt;0,"VENCIDA",IF(BT301&gt;=-5,"POR VENCER","AL DÍA"))))</f>
        <v/>
      </c>
      <c r="BX301" s="185" t="n"/>
      <c r="BY301" s="119">
        <f>IF(N($H301)&lt;12,"",IF(BS301="","",BS301+31))</f>
        <v/>
      </c>
      <c r="BZ301" s="124">
        <f>IF(BY301="","",TODAY()-BY301)</f>
        <v/>
      </c>
      <c r="CA301" s="494" t="n"/>
      <c r="CB301" s="184" t="n"/>
      <c r="CC301" s="184">
        <f>IF(BY301="","SIN ESTADO",IF(CA301&lt;&gt;"","PAGA",IF(BZ301&gt;0,"VENCIDA",IF(BZ301&gt;=-5,"POR VENCER","AL DÍA"))))</f>
        <v/>
      </c>
      <c r="CD301" s="185" t="n"/>
      <c r="CE301" s="119">
        <f>IF(N($H301)&lt;13,"",IF(BY301="","",BY301+31))</f>
        <v/>
      </c>
      <c r="CF301" s="124">
        <f>IF(CE301="","",TODAY()-CE301)</f>
        <v/>
      </c>
      <c r="CG301" s="494" t="n"/>
      <c r="CH301" s="184" t="n"/>
      <c r="CI301" s="184">
        <f>IF(CE301="","SIN ESTADO",IF(CG301&lt;&gt;"","PAGA",IF(CF301&gt;0,"VENCIDA",IF(CF301&gt;=-5,"POR VENCER","AL DÍA"))))</f>
        <v/>
      </c>
      <c r="CJ301" s="185" t="n"/>
      <c r="CK301" s="119">
        <f>IF(N($H301)&lt;14,"",IF(CE301="","",CE301+31))</f>
        <v/>
      </c>
      <c r="CL301" s="124">
        <f>IF(CK301="","",TODAY()-CK301)</f>
        <v/>
      </c>
      <c r="CM301" s="494" t="n"/>
      <c r="CN301" s="184" t="n"/>
      <c r="CO301" s="184">
        <f>IF(CK301="","SIN ESTADO",IF(CM301&lt;&gt;"","PAGA",IF(CL301&gt;0,"VENCIDA",IF(CL301&gt;=-5,"POR VENCER","AL DÍA"))))</f>
        <v/>
      </c>
      <c r="CP301" s="185" t="n"/>
      <c r="CQ301" s="119">
        <f>IF(N($H301)&lt;15,"",IF(CK301="","",CK301+31))</f>
        <v/>
      </c>
      <c r="CR301" s="124">
        <f>IF(CQ301="","",TODAY()-CQ301)</f>
        <v/>
      </c>
      <c r="CS301" s="494" t="n"/>
      <c r="CT301" s="184" t="n"/>
      <c r="CU301" s="184">
        <f>IF(CQ301="","SIN ESTADO",IF(CS301&lt;&gt;"","PAGA",IF(CR301&gt;0,"VENCIDA",IF(CR301&gt;=-5,"POR VENCER","AL DÍA"))))</f>
        <v/>
      </c>
      <c r="CV301" s="185" t="n"/>
      <c r="CW301" s="119">
        <f>IF(N($H301)&lt;16,"",IF(CQ301="","",CQ301+31))</f>
        <v/>
      </c>
      <c r="CX301" s="124">
        <f>IF(CW301="","",TODAY()-CW301)</f>
        <v/>
      </c>
      <c r="CY301" s="494" t="n"/>
      <c r="CZ301" s="184" t="n"/>
      <c r="DA301" s="184">
        <f>IF(CW301="","SIN ESTADO",IF(CY301&lt;&gt;"","PAGA",IF(CX301&gt;0,"VENCIDA",IF(CX301&gt;=-5,"POR VENCER","AL DÍA"))))</f>
        <v/>
      </c>
      <c r="DB301" s="185" t="n"/>
      <c r="DC301" s="119">
        <f>IF(N($H301)&lt;17,"",IF(CW301="","",CW301+31))</f>
        <v/>
      </c>
      <c r="DD301" s="124">
        <f>IF(DC301="","",TODAY()-DC301)</f>
        <v/>
      </c>
      <c r="DE301" s="494" t="n"/>
      <c r="DF301" s="184" t="n"/>
      <c r="DG301" s="184">
        <f>IF(DC301="","SIN ESTADO",IF(DE301&lt;&gt;"","PAGA",IF(DD301&gt;0,"VENCIDA",IF(DD301&gt;=-5,"POR VENCER","AL DÍA"))))</f>
        <v/>
      </c>
      <c r="DH301" s="185" t="n"/>
      <c r="DI301" s="119">
        <f>IF(N($H301)&lt;18,"",IF(DC301="","",DC301+31))</f>
        <v/>
      </c>
      <c r="DJ301" s="124">
        <f>IF(DI301="","",TODAY()-DI301)</f>
        <v/>
      </c>
      <c r="DK301" s="494" t="n"/>
      <c r="DL301" s="184" t="n"/>
      <c r="DM301" s="184">
        <f>IF(DI301="","SIN ESTADO",IF(DK301&lt;&gt;"","PAGA",IF(DJ301&gt;0,"VENCIDA",IF(DJ301&gt;=-5,"POR VENCER","AL DÍA"))))</f>
        <v/>
      </c>
      <c r="DN301" s="185" t="n"/>
      <c r="DO301" s="119">
        <f>IF(N($H301)&lt;19,"",IF(DI301="","",DI301+31))</f>
        <v/>
      </c>
      <c r="DP301" s="124">
        <f>IF(DO301="","",TODAY()-DO301)</f>
        <v/>
      </c>
      <c r="DQ301" s="494" t="n"/>
      <c r="DR301" s="184" t="n"/>
      <c r="DS301" s="184">
        <f>IF(DO301="","SIN ESTADO",IF(DQ301&lt;&gt;"","PAGA",IF(DP301&gt;0,"VENCIDA",IF(DP301&gt;=-5,"POR VENCER","AL DÍA"))))</f>
        <v/>
      </c>
      <c r="DT301" s="185" t="n"/>
      <c r="DU301" s="119">
        <f>IF(N($H301)&lt;20,"",IF(DO301="","",DO301+31))</f>
        <v/>
      </c>
      <c r="DV301" s="124">
        <f>IF(DU301="","",TODAY()-DU301)</f>
        <v/>
      </c>
      <c r="DW301" s="494" t="n"/>
      <c r="DX301" s="184" t="n"/>
      <c r="DY301" s="184">
        <f>IF(DU301="","SIN ESTADO",IF(DW301&lt;&gt;"","PAGA",IF(DV301&gt;0,"VENCIDA",IF(DV301&gt;=-5,"POR VENCER","AL DÍA"))))</f>
        <v/>
      </c>
      <c r="DZ301" s="185" t="n"/>
      <c r="EA301" s="119">
        <f>IF(N($H301)&lt;21,"",IF(DU301="","",DU301+31))</f>
        <v/>
      </c>
      <c r="EB301" s="124">
        <f>IF(EA301="","",TODAY()-EA301)</f>
        <v/>
      </c>
      <c r="EC301" s="494" t="n"/>
      <c r="ED301" s="184" t="n"/>
      <c r="EE301" s="184">
        <f>IF(EA301="","SIN ESTADO",IF(EC301&lt;&gt;"","PAGA",IF(EB301&gt;0,"VENCIDA",IF(EB301&gt;=-5,"POR VENCER","AL DÍA"))))</f>
        <v/>
      </c>
      <c r="EF301" s="185" t="n"/>
      <c r="EG301" s="119">
        <f>IF(N($H301)&lt;22,"",IF(EA301="","",EA301+31))</f>
        <v/>
      </c>
      <c r="EH301" s="124">
        <f>IF(EG301="","",TODAY()-EG301)</f>
        <v/>
      </c>
      <c r="EI301" s="494" t="n"/>
      <c r="EJ301" s="184" t="n"/>
      <c r="EK301" s="184">
        <f>IF(EG301="","SIN ESTADO",IF(EI301&lt;&gt;"","PAGA",IF(EH301&gt;0,"VENCIDA",IF(EH301&gt;=-5,"POR VENCER","AL DÍA"))))</f>
        <v/>
      </c>
      <c r="EL301" s="185" t="n"/>
      <c r="EM301" s="119">
        <f>IF(N($H301)&lt;23,"",IF(EG301="","",EG301+31))</f>
        <v/>
      </c>
      <c r="EN301" s="124">
        <f>IF(EM301="","",TODAY()-EM301)</f>
        <v/>
      </c>
      <c r="EO301" s="494" t="n"/>
      <c r="EP301" s="184" t="n"/>
      <c r="EQ301" s="184">
        <f>IF(EM301="","SIN ESTADO",IF(EO301&lt;&gt;"","PAGA",IF(EN301&gt;0,"VENCIDA",IF(EN301&gt;=-5,"POR VENCER","AL DÍA"))))</f>
        <v/>
      </c>
      <c r="ER301" s="185" t="n"/>
      <c r="ES301" s="119">
        <f>IF(N($H301)&lt;24,"",IF(EM301="","",EM301+31))</f>
        <v/>
      </c>
      <c r="ET301" s="124">
        <f>IF(ES301="","",TODAY()-ES301)</f>
        <v/>
      </c>
      <c r="EU301" s="494" t="n"/>
      <c r="EV301" s="184" t="n"/>
      <c r="EW301" s="184">
        <f>IF(ES301="","SIN ESTADO",IF(EU301&lt;&gt;"","PAGA",IF(ET301&gt;0,"VENCIDA",IF(ET301&gt;=-5,"POR VENCER","AL DÍA"))))</f>
        <v/>
      </c>
      <c r="EX301" s="185" t="n"/>
      <c r="EY301" s="119">
        <f>IF(N($H301)&lt;25,"",IF(ES301="","",ES301+31))</f>
        <v/>
      </c>
      <c r="EZ301" s="124">
        <f>IF(EY301="","",TODAY()-EY301)</f>
        <v/>
      </c>
      <c r="FA301" s="494" t="n"/>
      <c r="FB301" s="184" t="n"/>
      <c r="FC301" s="184">
        <f>IF(EY301="","SIN ESTADO",IF(FA301&lt;&gt;"","PAGA",IF(EZ301&gt;0,"VENCIDA",IF(EZ301&gt;=-5,"POR VENCER","AL DÍA"))))</f>
        <v/>
      </c>
      <c r="FD301" s="185" t="n"/>
      <c r="FE301" s="119">
        <f>IF(N($H301)&lt;26,"",IF(EY301="","",EY301+31))</f>
        <v/>
      </c>
      <c r="FF301" s="124">
        <f>IF(FE301="","",TODAY()-FE301)</f>
        <v/>
      </c>
      <c r="FG301" s="494" t="n"/>
      <c r="FH301" s="184" t="n"/>
      <c r="FI301" s="184">
        <f>IF(FE301="","SIN ESTADO",IF(FG301&lt;&gt;"","PAGA",IF(FF301&gt;0,"VENCIDA",IF(FF301&gt;=-5,"POR VENCER","AL DÍA"))))</f>
        <v/>
      </c>
      <c r="FJ301" s="185" t="n"/>
      <c r="FK301" s="119">
        <f>IF(N($H301)&lt;27,"",IF(FE301="","",FE301+31))</f>
        <v/>
      </c>
      <c r="FL301" s="124">
        <f>IF(FK301="","",TODAY()-FK301)</f>
        <v/>
      </c>
      <c r="FM301" s="494" t="n"/>
      <c r="FN301" s="184" t="n"/>
      <c r="FO301" s="184">
        <f>IF(FK301="","SIN ESTADO",IF(FM301&lt;&gt;"","PAGA",IF(FL301&gt;0,"VENCIDA",IF(FL301&gt;=-5,"POR VENCER","AL DÍA"))))</f>
        <v/>
      </c>
      <c r="FP301" s="185" t="n"/>
      <c r="FQ301" s="119">
        <f>IF(N($H301)&lt;28,"",IF(FK301="","",FK301+31))</f>
        <v/>
      </c>
      <c r="FR301" s="124">
        <f>IF(FQ301="","",TODAY()-FQ301)</f>
        <v/>
      </c>
      <c r="FS301" s="494" t="n"/>
      <c r="FT301" s="184" t="n"/>
      <c r="FU301" s="184">
        <f>IF(FQ301="","SIN ESTADO",IF(FS301&lt;&gt;"","PAGA",IF(FR301&gt;0,"VENCIDA",IF(FR301&gt;=-5,"POR VENCER","AL DÍA"))))</f>
        <v/>
      </c>
      <c r="FV301" s="185" t="n"/>
      <c r="FW301" s="119">
        <f>IF(N($H301)&lt;29,"",IF(FQ301="","",FQ301+31))</f>
        <v/>
      </c>
      <c r="FX301" s="124">
        <f>IF(FW301="","",TODAY()-FW301)</f>
        <v/>
      </c>
      <c r="FY301" s="494" t="n"/>
      <c r="FZ301" s="184" t="n"/>
      <c r="GA301" s="184">
        <f>IF(FW301="","SIN ESTADO",IF(FY301&lt;&gt;"","PAGA",IF(FX301&gt;0,"VENCIDA",IF(FX301&gt;=-5,"POR VENCER","AL DÍA"))))</f>
        <v/>
      </c>
      <c r="GB301" s="185" t="n"/>
      <c r="GC301" s="119">
        <f>IF(N($H301)&lt;30,"",IF(FW301="","",FW301+31))</f>
        <v/>
      </c>
      <c r="GD301" s="124">
        <f>IF(GC301="","",TODAY()-GC301)</f>
        <v/>
      </c>
      <c r="GE301" s="494" t="n"/>
      <c r="GF301" s="184" t="n"/>
      <c r="GG301" s="184">
        <f>IF(GC301="","SIN ESTADO",IF(GE301&lt;&gt;"","PAGA",IF(GD301&gt;0,"VENCIDA",IF(GD301&gt;=-5,"POR VENCER","AL DÍA"))))</f>
        <v/>
      </c>
      <c r="GH301" s="185" t="n"/>
      <c r="GI301" s="119">
        <f>IF(N($H301)&lt;31,"",IF(GC301="","",GC301+31))</f>
        <v/>
      </c>
      <c r="GJ301" s="124">
        <f>IF(GI301="","",TODAY()-GI301)</f>
        <v/>
      </c>
      <c r="GK301" s="494" t="n"/>
      <c r="GL301" s="184" t="n"/>
      <c r="GM301" s="184">
        <f>IF(GI301="","SIN ESTADO",IF(GK301&lt;&gt;"","PAGA",IF(GJ301&gt;0,"VENCIDA",IF(GJ301&gt;=-5,"POR VENCER","AL DÍA"))))</f>
        <v/>
      </c>
      <c r="GN301" s="185" t="n"/>
      <c r="GO301" s="119">
        <f>IF(N($H301)&lt;32,"",IF(GI301="","",GI301+31))</f>
        <v/>
      </c>
      <c r="GP301" s="124">
        <f>IF(GO301="","",TODAY()-GO301)</f>
        <v/>
      </c>
      <c r="GQ301" s="494" t="n"/>
      <c r="GR301" s="184" t="n"/>
      <c r="GS301" s="184">
        <f>IF(GO301="","SIN ESTADO",IF(GQ301&lt;&gt;"","PAGA",IF(GP301&gt;0,"VENCIDA",IF(GP301&gt;=-5,"POR VENCER","AL DÍA"))))</f>
        <v/>
      </c>
      <c r="GT301" s="185" t="n"/>
      <c r="GU301" s="119">
        <f>IF(N($H301)&lt;33,"",IF(GO301="","",GO301+31))</f>
        <v/>
      </c>
      <c r="GV301" s="124">
        <f>IF(GU301="","",TODAY()-GU301)</f>
        <v/>
      </c>
      <c r="GW301" s="494" t="n"/>
      <c r="GX301" s="184" t="n"/>
      <c r="GY301" s="184">
        <f>IF(GU301="","SIN ESTADO",IF(GW301&lt;&gt;"","PAGA",IF(GV301&gt;0,"VENCIDA",IF(GV301&gt;=-5,"POR VENCER","AL DÍA"))))</f>
        <v/>
      </c>
      <c r="GZ301" s="185" t="n"/>
      <c r="HA301" s="119">
        <f>IF(N($H301)&lt;34,"",IF(GU301="","",GU301+31))</f>
        <v/>
      </c>
      <c r="HB301" s="124">
        <f>IF(HA301="","",TODAY()-HA301)</f>
        <v/>
      </c>
      <c r="HC301" s="494" t="n"/>
      <c r="HD301" s="184" t="n"/>
      <c r="HE301" s="184">
        <f>IF(HA301="","SIN ESTADO",IF(HC301&lt;&gt;"","PAGA",IF(HB301&gt;0,"VENCIDA",IF(HB301&gt;=-5,"POR VENCER","AL DÍA"))))</f>
        <v/>
      </c>
      <c r="HF301" s="185" t="n"/>
      <c r="HG301" s="119">
        <f>IF(N($H301)&lt;35,"",IF(HA301="","",HA301+31))</f>
        <v/>
      </c>
      <c r="HH301" s="124">
        <f>IF(HG301="","",TODAY()-HG301)</f>
        <v/>
      </c>
      <c r="HI301" s="494" t="n"/>
      <c r="HJ301" s="184" t="n"/>
      <c r="HK301" s="184">
        <f>IF(HG301="","SIN ESTADO",IF(HI301&lt;&gt;"","PAGA",IF(HH301&gt;0,"VENCIDA",IF(HH301&gt;=-5,"POR VENCER","AL DÍA"))))</f>
        <v/>
      </c>
      <c r="HL301" s="168" t="n"/>
      <c r="HM301" s="119">
        <f>IF(N($H301)&lt;36,"",IF(HG301="","",HG301+31))</f>
        <v/>
      </c>
      <c r="HN301" s="124">
        <f>IF(HM301="","",TODAY()-HM301)</f>
        <v/>
      </c>
      <c r="HO301" s="494" t="n"/>
      <c r="HP301" s="184" t="n"/>
      <c r="HQ301" s="184">
        <f>IF(HM301="","SIN ESTADO",IF(HO301&lt;&gt;"","PAGA",IF(HN301&gt;0,"VENCIDA",IF(HN301&gt;=-5,"POR VENCER","AL DÍA"))))</f>
        <v/>
      </c>
      <c r="HR301" s="168" t="n"/>
      <c r="HS301" s="169">
        <f>N301+T301+Z301+AF301+AL301+AR301+AX301+BD301+BJ301+BP301+BV301+CB301+CH301+CN301+CT301+CZ301+DF301+DL301+DR301+DX301+ED301+EJ301+EP301+EV301+FB301+FH301+FN301+FT301+FZ301+GF301+GL301+GR301+GX301+HD301+HJ301+HP301</f>
        <v/>
      </c>
      <c r="HU301" s="170">
        <f>IFERROR(N($J301),0)</f>
        <v/>
      </c>
      <c r="HW301" s="170">
        <f>SUMPRODUCT((MOD(COLUMN($M301:$HR301)-COLUMN($M301),6)=0)*ISNUMBER($M301:$HR301)*($M301:$HR301&gt;=RESUMEN!$C$26)*($M301:$HR301&lt;=RESUMEN!$C$27)*IFERROR(N($N301:$HS301),0))</f>
        <v/>
      </c>
      <c r="HX301" s="170">
        <f>SUMPRODUCT((MOD(COLUMN($M301:$HR301)-COLUMN($M301),6)=0)*ISNUMBER($M301:$HR301)*($M301:$HR301&gt;=RESUMEN!$C$26)*($M301:$HR301&lt;=RESUMEN!$C$27))</f>
        <v/>
      </c>
    </row>
    <row r="302" ht="15.75" customHeight="1" s="506">
      <c r="B302" s="113">
        <f>VENTAS!A301</f>
        <v/>
      </c>
      <c r="C302" s="236">
        <f>VENTAS!B301</f>
        <v/>
      </c>
      <c r="D302" s="53">
        <f>VENTAS!C301</f>
        <v/>
      </c>
      <c r="E302" s="114">
        <f>VENTAS!D301</f>
        <v/>
      </c>
      <c r="F302" s="114">
        <f>VENTAS!J301</f>
        <v/>
      </c>
      <c r="G302" s="494">
        <f>VENTAS!F301</f>
        <v/>
      </c>
      <c r="H302" s="479">
        <f>VENTAS!K301</f>
        <v/>
      </c>
      <c r="I302" s="479">
        <f>VENTAS!M301</f>
        <v/>
      </c>
      <c r="J302" s="184">
        <f>VENTAS!L301</f>
        <v/>
      </c>
      <c r="K302" s="119">
        <f>IF(N($H302)&lt;1,"",$G302+31)</f>
        <v/>
      </c>
      <c r="L302" s="124">
        <f>IF(K302="","",TODAY()-K302)</f>
        <v/>
      </c>
      <c r="M302" s="469" t="n">
        <v>46047</v>
      </c>
      <c r="N302" s="374" t="n">
        <v>1000000</v>
      </c>
      <c r="O302" s="184">
        <f>IF(K302="","SIN ESTADO",IF(M302&lt;&gt;"","PAGA",IF(L302&gt;0,"VENCIDA",IF(L302&gt;=-5,"POR VENCER","AL DÍA"))))</f>
        <v/>
      </c>
      <c r="P302" s="185" t="inlineStr">
        <is>
          <t>TRANSFERENCIA</t>
        </is>
      </c>
      <c r="Q302" s="119">
        <f>IF(N($H302)&lt;2,"",IF(K302="","",K302+31))</f>
        <v/>
      </c>
      <c r="R302" s="124">
        <f>IF(Q302="","",TODAY()-Q302)</f>
        <v/>
      </c>
      <c r="S302" s="470" t="n">
        <v>46059</v>
      </c>
      <c r="T302" s="184" t="n">
        <v>1000000</v>
      </c>
      <c r="U302" s="184">
        <f>IF(Q302="","SIN ESTADO",IF(S302&lt;&gt;"","PAGA",IF(R302&gt;0,"VENCIDA",IF(R302&gt;=-5,"POR VENCER","AL DÍA"))))</f>
        <v/>
      </c>
      <c r="V302" s="185" t="inlineStr">
        <is>
          <t>TRANSFERENCIA</t>
        </is>
      </c>
      <c r="W302" s="119">
        <f>IF(N($H302)&lt;3,"",IF(Q302="","",Q302+31))</f>
        <v/>
      </c>
      <c r="X302" s="124">
        <f>IF(W302="","",TODAY()-W302)</f>
        <v/>
      </c>
      <c r="Y302" s="494" t="n">
        <v>46106</v>
      </c>
      <c r="Z302" s="184" t="n">
        <v>1000000</v>
      </c>
      <c r="AA302" s="184">
        <f>IF(W302="","SIN ESTADO",IF(Y302&lt;&gt;"","PAGA",IF(X302&gt;0,"VENCIDA",IF(X302&gt;=-5,"POR VENCER","AL DÍA"))))</f>
        <v/>
      </c>
      <c r="AB302" s="185" t="inlineStr">
        <is>
          <t>TRANSFERENCIA</t>
        </is>
      </c>
      <c r="AC302" s="119">
        <f>IF(N($H302)&lt;4,"",IF(W302="","",W302+31))</f>
        <v/>
      </c>
      <c r="AD302" s="124">
        <f>IF(AC302="","",TODAY()-AC302)</f>
        <v/>
      </c>
      <c r="AE302" s="494" t="n">
        <v>46118</v>
      </c>
      <c r="AF302" s="184" t="n">
        <v>1000000</v>
      </c>
      <c r="AG302" s="184">
        <f>IF(AC302="","SIN ESTADO",IF(AE302&lt;&gt;"","PAGA",IF(AD302&gt;0,"VENCIDA",IF(AD302&gt;=-5,"POR VENCER","AL DÍA"))))</f>
        <v/>
      </c>
      <c r="AH302" s="185" t="inlineStr">
        <is>
          <t>TRANSFERENCIA</t>
        </is>
      </c>
      <c r="AI302" s="119">
        <f>IF(N($H302)&lt;5,"",IF(AC302="","",AC302+31))</f>
        <v/>
      </c>
      <c r="AJ302" s="124">
        <f>IF(AI302="","",TODAY()-AI302)</f>
        <v/>
      </c>
      <c r="AK302" s="494" t="n">
        <v>46164</v>
      </c>
      <c r="AL302" s="184" t="n">
        <v>20000000</v>
      </c>
      <c r="AM302" s="184">
        <f>IF(AI302="","SIN ESTADO",IF(AK302&lt;&gt;"","PAGA",IF(AJ302&gt;0,"VENCIDA",IF(AJ302&gt;=-5,"POR VENCER","AL DÍA"))))</f>
        <v/>
      </c>
      <c r="AN302" s="185" t="n"/>
      <c r="AO302" s="119">
        <f>IF(N($H302)&lt;6,"",IF(AI302="","",AI302+31))</f>
        <v/>
      </c>
      <c r="AP302" s="124">
        <f>IF(AO302="","",TODAY()-AO302)</f>
        <v/>
      </c>
      <c r="AQ302" s="270" t="n">
        <v>46164</v>
      </c>
      <c r="AR302" s="184" t="n"/>
      <c r="AS302" s="184">
        <f>IF(AO302="","SIN ESTADO",IF(AQ302&lt;&gt;"","PAGA",IF(AP302&gt;0,"VENCIDA",IF(AP302&gt;=-5,"POR VENCER","AL DÍA"))))</f>
        <v/>
      </c>
      <c r="AT302" s="185" t="n"/>
      <c r="AU302" s="119">
        <f>IF(N($H302)&lt;7,"",IF(AO302="","",AO302+31))</f>
        <v/>
      </c>
      <c r="AV302" s="124">
        <f>IF(AU302="","",TODAY()-AU302)</f>
        <v/>
      </c>
      <c r="AW302" s="494" t="n">
        <v>46164</v>
      </c>
      <c r="AX302" s="184" t="n"/>
      <c r="AY302" s="184">
        <f>IF(AU302="","SIN ESTADO",IF(AW302&lt;&gt;"","PAGA",IF(AV302&gt;0,"VENCIDA",IF(AV302&gt;=-5,"POR VENCER","AL DÍA"))))</f>
        <v/>
      </c>
      <c r="AZ302" s="185" t="n"/>
      <c r="BA302" s="119">
        <f>IF(N($H302)&lt;8,"",IF(AU302="","",AU302+31))</f>
        <v/>
      </c>
      <c r="BB302" s="124">
        <f>IF(BA302="","",TODAY()-BA302)</f>
        <v/>
      </c>
      <c r="BC302" s="494" t="n">
        <v>46164</v>
      </c>
      <c r="BD302" s="184" t="n"/>
      <c r="BE302" s="184">
        <f>IF(BA302="","SIN ESTADO",IF(BC302&lt;&gt;"","PAGA",IF(BB302&gt;0,"VENCIDA",IF(BB302&gt;=-5,"POR VENCER","AL DÍA"))))</f>
        <v/>
      </c>
      <c r="BF302" s="185" t="n"/>
      <c r="BG302" s="119">
        <f>IF(N($H302)&lt;9,"",IF(BA302="","",BA302+31))</f>
        <v/>
      </c>
      <c r="BH302" s="124">
        <f>IF(BG302="","",TODAY()-BG302)</f>
        <v/>
      </c>
      <c r="BI302" s="494" t="n">
        <v>46164</v>
      </c>
      <c r="BJ302" s="184" t="n"/>
      <c r="BK302" s="184">
        <f>IF(BG302="","SIN ESTADO",IF(BI302&lt;&gt;"","PAGA",IF(BH302&gt;0,"VENCIDA",IF(BH302&gt;=-5,"POR VENCER","AL DÍA"))))</f>
        <v/>
      </c>
      <c r="BL302" s="185" t="n"/>
      <c r="BM302" s="119">
        <f>IF(N($H302)&lt;10,"",IF(BG302="","",BG302+31))</f>
        <v/>
      </c>
      <c r="BN302" s="124">
        <f>IF(BM302="","",TODAY()-BM302)</f>
        <v/>
      </c>
      <c r="BO302" s="494" t="n">
        <v>46164</v>
      </c>
      <c r="BP302" s="184" t="n"/>
      <c r="BQ302" s="184">
        <f>IF(BM302="","SIN ESTADO",IF(BO302&lt;&gt;"","PAGA",IF(BN302&gt;0,"VENCIDA",IF(BN302&gt;=-5,"POR VENCER","AL DÍA"))))</f>
        <v/>
      </c>
      <c r="BR302" s="185" t="n"/>
      <c r="BS302" s="119">
        <f>IF(N($H302)&lt;11,"",IF(BM302="","",BM302+31))</f>
        <v/>
      </c>
      <c r="BT302" s="124">
        <f>IF(BS302="","",TODAY()-BS302)</f>
        <v/>
      </c>
      <c r="BU302" s="494" t="n">
        <v>46164</v>
      </c>
      <c r="BV302" s="184" t="n"/>
      <c r="BW302" s="184">
        <f>IF(BS302="","SIN ESTADO",IF(BU302&lt;&gt;"","PAGA",IF(BT302&gt;0,"VENCIDA",IF(BT302&gt;=-5,"POR VENCER","AL DÍA"))))</f>
        <v/>
      </c>
      <c r="BX302" s="185" t="n"/>
      <c r="BY302" s="119">
        <f>IF(N($H302)&lt;12,"",IF(BS302="","",BS302+31))</f>
        <v/>
      </c>
      <c r="BZ302" s="124">
        <f>IF(BY302="","",TODAY()-BY302)</f>
        <v/>
      </c>
      <c r="CA302" s="494" t="n">
        <v>46164</v>
      </c>
      <c r="CB302" s="184" t="n"/>
      <c r="CC302" s="184">
        <f>IF(BY302="","SIN ESTADO",IF(CA302&lt;&gt;"","PAGA",IF(BZ302&gt;0,"VENCIDA",IF(BZ302&gt;=-5,"POR VENCER","AL DÍA"))))</f>
        <v/>
      </c>
      <c r="CD302" s="185" t="n"/>
      <c r="CE302" s="119">
        <f>IF(N($H302)&lt;13,"",IF(BY302="","",BY302+31))</f>
        <v/>
      </c>
      <c r="CF302" s="124">
        <f>IF(CE302="","",TODAY()-CE302)</f>
        <v/>
      </c>
      <c r="CG302" s="494" t="n">
        <v>46164</v>
      </c>
      <c r="CH302" s="184" t="n"/>
      <c r="CI302" s="184">
        <f>IF(CE302="","SIN ESTADO",IF(CG302&lt;&gt;"","PAGA",IF(CF302&gt;0,"VENCIDA",IF(CF302&gt;=-5,"POR VENCER","AL DÍA"))))</f>
        <v/>
      </c>
      <c r="CJ302" s="185" t="n"/>
      <c r="CK302" s="119">
        <f>IF(N($H302)&lt;14,"",IF(CE302="","",CE302+31))</f>
        <v/>
      </c>
      <c r="CL302" s="124">
        <f>IF(CK302="","",TODAY()-CK302)</f>
        <v/>
      </c>
      <c r="CM302" s="494" t="n">
        <v>46164</v>
      </c>
      <c r="CN302" s="184" t="n"/>
      <c r="CO302" s="184">
        <f>IF(CK302="","SIN ESTADO",IF(CM302&lt;&gt;"","PAGA",IF(CL302&gt;0,"VENCIDA",IF(CL302&gt;=-5,"POR VENCER","AL DÍA"))))</f>
        <v/>
      </c>
      <c r="CP302" s="185" t="n"/>
      <c r="CQ302" s="119">
        <f>IF(N($H302)&lt;15,"",IF(CK302="","",CK302+31))</f>
        <v/>
      </c>
      <c r="CR302" s="124">
        <f>IF(CQ302="","",TODAY()-CQ302)</f>
        <v/>
      </c>
      <c r="CS302" s="494" t="n">
        <v>46164</v>
      </c>
      <c r="CT302" s="184" t="n"/>
      <c r="CU302" s="184">
        <f>IF(CQ302="","SIN ESTADO",IF(CS302&lt;&gt;"","PAGA",IF(CR302&gt;0,"VENCIDA",IF(CR302&gt;=-5,"POR VENCER","AL DÍA"))))</f>
        <v/>
      </c>
      <c r="CV302" s="185" t="n"/>
      <c r="CW302" s="119">
        <f>IF(N($H302)&lt;16,"",IF(CQ302="","",CQ302+31))</f>
        <v/>
      </c>
      <c r="CX302" s="124">
        <f>IF(CW302="","",TODAY()-CW302)</f>
        <v/>
      </c>
      <c r="CY302" s="494" t="n">
        <v>46164</v>
      </c>
      <c r="CZ302" s="184" t="n"/>
      <c r="DA302" s="184">
        <f>IF(CW302="","SIN ESTADO",IF(CY302&lt;&gt;"","PAGA",IF(CX302&gt;0,"VENCIDA",IF(CX302&gt;=-5,"POR VENCER","AL DÍA"))))</f>
        <v/>
      </c>
      <c r="DB302" s="185" t="n"/>
      <c r="DC302" s="119">
        <f>IF(N($H302)&lt;17,"",IF(CW302="","",CW302+31))</f>
        <v/>
      </c>
      <c r="DD302" s="124">
        <f>IF(DC302="","",TODAY()-DC302)</f>
        <v/>
      </c>
      <c r="DE302" s="494" t="n">
        <v>46164</v>
      </c>
      <c r="DF302" s="184" t="n"/>
      <c r="DG302" s="184">
        <f>IF(DC302="","SIN ESTADO",IF(DE302&lt;&gt;"","PAGA",IF(DD302&gt;0,"VENCIDA",IF(DD302&gt;=-5,"POR VENCER","AL DÍA"))))</f>
        <v/>
      </c>
      <c r="DH302" s="185" t="n"/>
      <c r="DI302" s="119">
        <f>IF(N($H302)&lt;18,"",IF(DC302="","",DC302+31))</f>
        <v/>
      </c>
      <c r="DJ302" s="124">
        <f>IF(DI302="","",TODAY()-DI302)</f>
        <v/>
      </c>
      <c r="DK302" s="494" t="n">
        <v>46164</v>
      </c>
      <c r="DL302" s="184" t="n"/>
      <c r="DM302" s="184">
        <f>IF(DI302="","SIN ESTADO",IF(DK302&lt;&gt;"","PAGA",IF(DJ302&gt;0,"VENCIDA",IF(DJ302&gt;=-5,"POR VENCER","AL DÍA"))))</f>
        <v/>
      </c>
      <c r="DN302" s="185" t="n"/>
      <c r="DO302" s="119">
        <f>IF(N($H302)&lt;19,"",IF(DI302="","",DI302+31))</f>
        <v/>
      </c>
      <c r="DP302" s="124">
        <f>IF(DO302="","",TODAY()-DO302)</f>
        <v/>
      </c>
      <c r="DQ302" s="494" t="n">
        <v>46164</v>
      </c>
      <c r="DR302" s="184" t="n"/>
      <c r="DS302" s="184">
        <f>IF(DO302="","SIN ESTADO",IF(DQ302&lt;&gt;"","PAGA",IF(DP302&gt;0,"VENCIDA",IF(DP302&gt;=-5,"POR VENCER","AL DÍA"))))</f>
        <v/>
      </c>
      <c r="DT302" s="185" t="n"/>
      <c r="DU302" s="119">
        <f>IF(N($H302)&lt;20,"",IF(DO302="","",DO302+31))</f>
        <v/>
      </c>
      <c r="DV302" s="124">
        <f>IF(DU302="","",TODAY()-DU302)</f>
        <v/>
      </c>
      <c r="DW302" s="494" t="n">
        <v>46164</v>
      </c>
      <c r="DX302" s="184" t="n"/>
      <c r="DY302" s="184">
        <f>IF(DU302="","SIN ESTADO",IF(DW302&lt;&gt;"","PAGA",IF(DV302&gt;0,"VENCIDA",IF(DV302&gt;=-5,"POR VENCER","AL DÍA"))))</f>
        <v/>
      </c>
      <c r="DZ302" s="185" t="n"/>
      <c r="EA302" s="119">
        <f>IF(N($H302)&lt;21,"",IF(DU302="","",DU302+31))</f>
        <v/>
      </c>
      <c r="EB302" s="124">
        <f>IF(EA302="","",TODAY()-EA302)</f>
        <v/>
      </c>
      <c r="EC302" s="494" t="n">
        <v>46164</v>
      </c>
      <c r="ED302" s="184" t="n"/>
      <c r="EE302" s="184">
        <f>IF(EA302="","SIN ESTADO",IF(EC302&lt;&gt;"","PAGA",IF(EB302&gt;0,"VENCIDA",IF(EB302&gt;=-5,"POR VENCER","AL DÍA"))))</f>
        <v/>
      </c>
      <c r="EF302" s="185" t="n"/>
      <c r="EG302" s="119">
        <f>IF(N($H302)&lt;22,"",IF(EA302="","",EA302+31))</f>
        <v/>
      </c>
      <c r="EH302" s="124">
        <f>IF(EG302="","",TODAY()-EG302)</f>
        <v/>
      </c>
      <c r="EI302" s="494" t="n">
        <v>46164</v>
      </c>
      <c r="EJ302" s="184" t="n"/>
      <c r="EK302" s="184">
        <f>IF(EG302="","SIN ESTADO",IF(EI302&lt;&gt;"","PAGA",IF(EH302&gt;0,"VENCIDA",IF(EH302&gt;=-5,"POR VENCER","AL DÍA"))))</f>
        <v/>
      </c>
      <c r="EL302" s="185" t="n"/>
      <c r="EM302" s="119">
        <f>IF(N($H302)&lt;23,"",IF(EG302="","",EG302+31))</f>
        <v/>
      </c>
      <c r="EN302" s="124">
        <f>IF(EM302="","",TODAY()-EM302)</f>
        <v/>
      </c>
      <c r="EO302" s="494" t="n">
        <v>46164</v>
      </c>
      <c r="EP302" s="184" t="n"/>
      <c r="EQ302" s="184">
        <f>IF(EM302="","SIN ESTADO",IF(EO302&lt;&gt;"","PAGA",IF(EN302&gt;0,"VENCIDA",IF(EN302&gt;=-5,"POR VENCER","AL DÍA"))))</f>
        <v/>
      </c>
      <c r="ER302" s="185" t="n"/>
      <c r="ES302" s="119">
        <f>IF(N($H302)&lt;24,"",IF(EM302="","",EM302+31))</f>
        <v/>
      </c>
      <c r="ET302" s="124">
        <f>IF(ES302="","",TODAY()-ES302)</f>
        <v/>
      </c>
      <c r="EU302" s="494" t="n">
        <v>46164</v>
      </c>
      <c r="EV302" s="184" t="n"/>
      <c r="EW302" s="184">
        <f>IF(ES302="","SIN ESTADO",IF(EU302&lt;&gt;"","PAGA",IF(ET302&gt;0,"VENCIDA",IF(ET302&gt;=-5,"POR VENCER","AL DÍA"))))</f>
        <v/>
      </c>
      <c r="EX302" s="185" t="n"/>
      <c r="EY302" s="119">
        <f>IF(N($H302)&lt;25,"",IF(ES302="","",ES302+31))</f>
        <v/>
      </c>
      <c r="EZ302" s="124">
        <f>IF(EY302="","",TODAY()-EY302)</f>
        <v/>
      </c>
      <c r="FA302" s="494" t="n"/>
      <c r="FB302" s="184" t="n"/>
      <c r="FC302" s="184">
        <f>IF(EY302="","SIN ESTADO",IF(FA302&lt;&gt;"","PAGA",IF(EZ302&gt;0,"VENCIDA",IF(EZ302&gt;=-5,"POR VENCER","AL DÍA"))))</f>
        <v/>
      </c>
      <c r="FD302" s="185" t="n"/>
      <c r="FE302" s="119">
        <f>IF(N($H302)&lt;26,"",IF(EY302="","",EY302+31))</f>
        <v/>
      </c>
      <c r="FF302" s="124">
        <f>IF(FE302="","",TODAY()-FE302)</f>
        <v/>
      </c>
      <c r="FG302" s="494" t="n"/>
      <c r="FH302" s="184" t="n"/>
      <c r="FI302" s="184">
        <f>IF(FE302="","SIN ESTADO",IF(FG302&lt;&gt;"","PAGA",IF(FF302&gt;0,"VENCIDA",IF(FF302&gt;=-5,"POR VENCER","AL DÍA"))))</f>
        <v/>
      </c>
      <c r="FJ302" s="185" t="n"/>
      <c r="FK302" s="119">
        <f>IF(N($H302)&lt;27,"",IF(FE302="","",FE302+31))</f>
        <v/>
      </c>
      <c r="FL302" s="124">
        <f>IF(FK302="","",TODAY()-FK302)</f>
        <v/>
      </c>
      <c r="FM302" s="494" t="n"/>
      <c r="FN302" s="184" t="n"/>
      <c r="FO302" s="184">
        <f>IF(FK302="","SIN ESTADO",IF(FM302&lt;&gt;"","PAGA",IF(FL302&gt;0,"VENCIDA",IF(FL302&gt;=-5,"POR VENCER","AL DÍA"))))</f>
        <v/>
      </c>
      <c r="FP302" s="185" t="n"/>
      <c r="FQ302" s="119">
        <f>IF(N($H302)&lt;28,"",IF(FK302="","",FK302+31))</f>
        <v/>
      </c>
      <c r="FR302" s="124">
        <f>IF(FQ302="","",TODAY()-FQ302)</f>
        <v/>
      </c>
      <c r="FS302" s="494" t="n"/>
      <c r="FT302" s="184" t="n"/>
      <c r="FU302" s="184">
        <f>IF(FQ302="","SIN ESTADO",IF(FS302&lt;&gt;"","PAGA",IF(FR302&gt;0,"VENCIDA",IF(FR302&gt;=-5,"POR VENCER","AL DÍA"))))</f>
        <v/>
      </c>
      <c r="FV302" s="185" t="n"/>
      <c r="FW302" s="119">
        <f>IF(N($H302)&lt;29,"",IF(FQ302="","",FQ302+31))</f>
        <v/>
      </c>
      <c r="FX302" s="124">
        <f>IF(FW302="","",TODAY()-FW302)</f>
        <v/>
      </c>
      <c r="FY302" s="494" t="n"/>
      <c r="FZ302" s="184" t="n"/>
      <c r="GA302" s="184">
        <f>IF(FW302="","SIN ESTADO",IF(FY302&lt;&gt;"","PAGA",IF(FX302&gt;0,"VENCIDA",IF(FX302&gt;=-5,"POR VENCER","AL DÍA"))))</f>
        <v/>
      </c>
      <c r="GB302" s="185" t="n"/>
      <c r="GC302" s="119">
        <f>IF(N($H302)&lt;30,"",IF(FW302="","",FW302+31))</f>
        <v/>
      </c>
      <c r="GD302" s="124">
        <f>IF(GC302="","",TODAY()-GC302)</f>
        <v/>
      </c>
      <c r="GE302" s="494" t="n"/>
      <c r="GF302" s="184" t="n"/>
      <c r="GG302" s="184">
        <f>IF(GC302="","SIN ESTADO",IF(GE302&lt;&gt;"","PAGA",IF(GD302&gt;0,"VENCIDA",IF(GD302&gt;=-5,"POR VENCER","AL DÍA"))))</f>
        <v/>
      </c>
      <c r="GH302" s="185" t="n"/>
      <c r="GI302" s="119">
        <f>IF(N($H302)&lt;31,"",IF(GC302="","",GC302+31))</f>
        <v/>
      </c>
      <c r="GJ302" s="124">
        <f>IF(GI302="","",TODAY()-GI302)</f>
        <v/>
      </c>
      <c r="GK302" s="494" t="n"/>
      <c r="GL302" s="184" t="n"/>
      <c r="GM302" s="184">
        <f>IF(GI302="","SIN ESTADO",IF(GK302&lt;&gt;"","PAGA",IF(GJ302&gt;0,"VENCIDA",IF(GJ302&gt;=-5,"POR VENCER","AL DÍA"))))</f>
        <v/>
      </c>
      <c r="GN302" s="185" t="n"/>
      <c r="GO302" s="119">
        <f>IF(N($H302)&lt;32,"",IF(GI302="","",GI302+31))</f>
        <v/>
      </c>
      <c r="GP302" s="124">
        <f>IF(GO302="","",TODAY()-GO302)</f>
        <v/>
      </c>
      <c r="GQ302" s="494" t="n"/>
      <c r="GR302" s="184" t="n"/>
      <c r="GS302" s="184">
        <f>IF(GO302="","SIN ESTADO",IF(GQ302&lt;&gt;"","PAGA",IF(GP302&gt;0,"VENCIDA",IF(GP302&gt;=-5,"POR VENCER","AL DÍA"))))</f>
        <v/>
      </c>
      <c r="GT302" s="185" t="n"/>
      <c r="GU302" s="119">
        <f>IF(N($H302)&lt;33,"",IF(GO302="","",GO302+31))</f>
        <v/>
      </c>
      <c r="GV302" s="124">
        <f>IF(GU302="","",TODAY()-GU302)</f>
        <v/>
      </c>
      <c r="GW302" s="494" t="n"/>
      <c r="GX302" s="184" t="n"/>
      <c r="GY302" s="184">
        <f>IF(GU302="","SIN ESTADO",IF(GW302&lt;&gt;"","PAGA",IF(GV302&gt;0,"VENCIDA",IF(GV302&gt;=-5,"POR VENCER","AL DÍA"))))</f>
        <v/>
      </c>
      <c r="GZ302" s="185" t="n"/>
      <c r="HA302" s="119">
        <f>IF(N($H302)&lt;34,"",IF(GU302="","",GU302+31))</f>
        <v/>
      </c>
      <c r="HB302" s="124">
        <f>IF(HA302="","",TODAY()-HA302)</f>
        <v/>
      </c>
      <c r="HC302" s="494" t="n"/>
      <c r="HD302" s="184" t="n"/>
      <c r="HE302" s="184">
        <f>IF(HA302="","SIN ESTADO",IF(HC302&lt;&gt;"","PAGA",IF(HB302&gt;0,"VENCIDA",IF(HB302&gt;=-5,"POR VENCER","AL DÍA"))))</f>
        <v/>
      </c>
      <c r="HF302" s="185" t="n"/>
      <c r="HG302" s="119">
        <f>IF(N($H302)&lt;35,"",IF(HA302="","",HA302+31))</f>
        <v/>
      </c>
      <c r="HH302" s="124">
        <f>IF(HG302="","",TODAY()-HG302)</f>
        <v/>
      </c>
      <c r="HI302" s="494" t="n"/>
      <c r="HJ302" s="184" t="n"/>
      <c r="HK302" s="184">
        <f>IF(HG302="","SIN ESTADO",IF(HI302&lt;&gt;"","PAGA",IF(HH302&gt;0,"VENCIDA",IF(HH302&gt;=-5,"POR VENCER","AL DÍA"))))</f>
        <v/>
      </c>
      <c r="HL302" s="168" t="n"/>
      <c r="HM302" s="119">
        <f>IF(N($H302)&lt;36,"",IF(HG302="","",HG302+31))</f>
        <v/>
      </c>
      <c r="HN302" s="124">
        <f>IF(HM302="","",TODAY()-HM302)</f>
        <v/>
      </c>
      <c r="HO302" s="494" t="n"/>
      <c r="HP302" s="184" t="n"/>
      <c r="HQ302" s="184">
        <f>IF(HM302="","SIN ESTADO",IF(HO302&lt;&gt;"","PAGA",IF(HN302&gt;0,"VENCIDA",IF(HN302&gt;=-5,"POR VENCER","AL DÍA"))))</f>
        <v/>
      </c>
      <c r="HR302" s="168" t="n"/>
      <c r="HS302" s="169">
        <f>N302+T302+Z302+AF302+AL302+AR302+AX302+BD302+BJ302+BP302+BV302+CB302+CH302+CN302+CT302+CZ302+DF302+DL302+DR302+DX302+ED302+EJ302+EP302+EV302+FB302+FH302+FN302+FT302+FZ302+GF302+GL302+GR302+GX302+HD302+HJ302+HP302</f>
        <v/>
      </c>
      <c r="HU302" s="170">
        <f>IFERROR(N($J302),0)</f>
        <v/>
      </c>
      <c r="HW302" s="170">
        <f>SUMPRODUCT((MOD(COLUMN($M302:$HR302)-COLUMN($M302),6)=0)*ISNUMBER($M302:$HR302)*($M302:$HR302&gt;=RESUMEN!$C$26)*($M302:$HR302&lt;=RESUMEN!$C$27)*IFERROR(N($N302:$HS302),0))</f>
        <v/>
      </c>
      <c r="HX302" s="170">
        <f>SUMPRODUCT((MOD(COLUMN($M302:$HR302)-COLUMN($M302),6)=0)*ISNUMBER($M302:$HR302)*($M302:$HR302&gt;=RESUMEN!$C$26)*($M302:$HR302&lt;=RESUMEN!$C$27))</f>
        <v/>
      </c>
    </row>
    <row r="303" ht="15.75" customHeight="1" s="506">
      <c r="B303" s="113">
        <f>VENTAS!A302</f>
        <v/>
      </c>
      <c r="C303" s="236">
        <f>VENTAS!B302</f>
        <v/>
      </c>
      <c r="D303" s="53">
        <f>VENTAS!C302</f>
        <v/>
      </c>
      <c r="E303" s="114">
        <f>VENTAS!D302</f>
        <v/>
      </c>
      <c r="F303" s="114">
        <f>VENTAS!J302</f>
        <v/>
      </c>
      <c r="G303" s="494">
        <f>VENTAS!F302</f>
        <v/>
      </c>
      <c r="H303" s="479">
        <f>VENTAS!K302</f>
        <v/>
      </c>
      <c r="I303" s="479">
        <f>VENTAS!M302</f>
        <v/>
      </c>
      <c r="J303" s="184">
        <f>VENTAS!L302</f>
        <v/>
      </c>
      <c r="K303" s="119">
        <f>IF(N($H303)&lt;1,"",$G303+31)</f>
        <v/>
      </c>
      <c r="L303" s="124">
        <f>IF(K303="","",TODAY()-K303)</f>
        <v/>
      </c>
      <c r="M303" s="494" t="n">
        <v>46244</v>
      </c>
      <c r="N303" s="374" t="n">
        <v>1000000</v>
      </c>
      <c r="O303" s="184">
        <f>IF(K303="","SIN ESTADO",IF(M303&lt;&gt;"","PAGA",IF(L303&gt;0,"VENCIDA",IF(L303&gt;=-5,"POR VENCER","AL DÍA"))))</f>
        <v/>
      </c>
      <c r="P303" s="185" t="inlineStr">
        <is>
          <t>TRANSFERENCIA</t>
        </is>
      </c>
      <c r="Q303" s="119">
        <f>IF(N($H303)&lt;2,"",IF(K303="","",K303+31))</f>
        <v/>
      </c>
      <c r="R303" s="124">
        <f>IF(Q303="","",TODAY()-Q303)</f>
        <v/>
      </c>
      <c r="S303" s="494" t="n">
        <v>46266</v>
      </c>
      <c r="T303" s="184" t="n">
        <v>1000000</v>
      </c>
      <c r="U303" s="184">
        <f>IF(Q303="","SIN ESTADO",IF(S303&lt;&gt;"","PAGA",IF(R303&gt;0,"VENCIDA",IF(R303&gt;=-5,"POR VENCER","AL DÍA"))))</f>
        <v/>
      </c>
      <c r="V303" s="185" t="inlineStr">
        <is>
          <t>TRANSFERENCIA</t>
        </is>
      </c>
      <c r="W303" s="119">
        <f>IF(N($H303)&lt;3,"",IF(Q303="","",Q303+31))</f>
        <v/>
      </c>
      <c r="X303" s="124">
        <f>IF(W303="","",TODAY()-W303)</f>
        <v/>
      </c>
      <c r="Y303" s="494" t="n"/>
      <c r="Z303" s="184" t="n"/>
      <c r="AA303" s="184">
        <f>IF(W303="","SIN ESTADO",IF(Y303&lt;&gt;"","PAGA",IF(X303&gt;0,"VENCIDA",IF(X303&gt;=-5,"POR VENCER","AL DÍA"))))</f>
        <v/>
      </c>
      <c r="AB303" s="185" t="n"/>
      <c r="AC303" s="119">
        <f>IF(N($H303)&lt;4,"",IF(W303="","",W303+31))</f>
        <v/>
      </c>
      <c r="AD303" s="124">
        <f>IF(AC303="","",TODAY()-AC303)</f>
        <v/>
      </c>
      <c r="AE303" s="494" t="n"/>
      <c r="AF303" s="184" t="n"/>
      <c r="AG303" s="184">
        <f>IF(AC303="","SIN ESTADO",IF(AE303&lt;&gt;"","PAGA",IF(AD303&gt;0,"VENCIDA",IF(AD303&gt;=-5,"POR VENCER","AL DÍA"))))</f>
        <v/>
      </c>
      <c r="AH303" s="185" t="n"/>
      <c r="AI303" s="119">
        <f>IF(N($H303)&lt;5,"",IF(AC303="","",AC303+31))</f>
        <v/>
      </c>
      <c r="AJ303" s="124">
        <f>IF(AI303="","",TODAY()-AI303)</f>
        <v/>
      </c>
      <c r="AK303" s="494" t="n"/>
      <c r="AL303" s="184" t="n"/>
      <c r="AM303" s="184">
        <f>IF(AI303="","SIN ESTADO",IF(AK303&lt;&gt;"","PAGA",IF(AJ303&gt;0,"VENCIDA",IF(AJ303&gt;=-5,"POR VENCER","AL DÍA"))))</f>
        <v/>
      </c>
      <c r="AN303" s="185" t="n"/>
      <c r="AO303" s="119">
        <f>IF(N($H303)&lt;6,"",IF(AI303="","",AI303+31))</f>
        <v/>
      </c>
      <c r="AP303" s="124">
        <f>IF(AO303="","",TODAY()-AO303)</f>
        <v/>
      </c>
      <c r="AQ303" s="270" t="n"/>
      <c r="AR303" s="184" t="n"/>
      <c r="AS303" s="184">
        <f>IF(AO303="","SIN ESTADO",IF(AQ303&lt;&gt;"","PAGA",IF(AP303&gt;0,"VENCIDA",IF(AP303&gt;=-5,"POR VENCER","AL DÍA"))))</f>
        <v/>
      </c>
      <c r="AT303" s="185" t="n"/>
      <c r="AU303" s="119">
        <f>IF(N($H303)&lt;7,"",IF(AO303="","",AO303+31))</f>
        <v/>
      </c>
      <c r="AV303" s="124">
        <f>IF(AU303="","",TODAY()-AU303)</f>
        <v/>
      </c>
      <c r="AW303" s="494" t="n"/>
      <c r="AX303" s="184" t="n"/>
      <c r="AY303" s="184">
        <f>IF(AU303="","SIN ESTADO",IF(AW303&lt;&gt;"","PAGA",IF(AV303&gt;0,"VENCIDA",IF(AV303&gt;=-5,"POR VENCER","AL DÍA"))))</f>
        <v/>
      </c>
      <c r="AZ303" s="185" t="n"/>
      <c r="BA303" s="119">
        <f>IF(N($H303)&lt;8,"",IF(AU303="","",AU303+31))</f>
        <v/>
      </c>
      <c r="BB303" s="124">
        <f>IF(BA303="","",TODAY()-BA303)</f>
        <v/>
      </c>
      <c r="BC303" s="494" t="n"/>
      <c r="BD303" s="184" t="n"/>
      <c r="BE303" s="184">
        <f>IF(BA303="","SIN ESTADO",IF(BC303&lt;&gt;"","PAGA",IF(BB303&gt;0,"VENCIDA",IF(BB303&gt;=-5,"POR VENCER","AL DÍA"))))</f>
        <v/>
      </c>
      <c r="BF303" s="185" t="n"/>
      <c r="BG303" s="119">
        <f>IF(N($H303)&lt;9,"",IF(BA303="","",BA303+31))</f>
        <v/>
      </c>
      <c r="BH303" s="124">
        <f>IF(BG303="","",TODAY()-BG303)</f>
        <v/>
      </c>
      <c r="BI303" s="494" t="n"/>
      <c r="BJ303" s="184" t="n"/>
      <c r="BK303" s="184">
        <f>IF(BG303="","SIN ESTADO",IF(BI303&lt;&gt;"","PAGA",IF(BH303&gt;0,"VENCIDA",IF(BH303&gt;=-5,"POR VENCER","AL DÍA"))))</f>
        <v/>
      </c>
      <c r="BL303" s="185" t="n"/>
      <c r="BM303" s="119">
        <f>IF(N($H303)&lt;10,"",IF(BG303="","",BG303+31))</f>
        <v/>
      </c>
      <c r="BN303" s="124">
        <f>IF(BM303="","",TODAY()-BM303)</f>
        <v/>
      </c>
      <c r="BO303" s="494" t="n"/>
      <c r="BP303" s="184" t="n"/>
      <c r="BQ303" s="184">
        <f>IF(BM303="","SIN ESTADO",IF(BO303&lt;&gt;"","PAGA",IF(BN303&gt;0,"VENCIDA",IF(BN303&gt;=-5,"POR VENCER","AL DÍA"))))</f>
        <v/>
      </c>
      <c r="BR303" s="185" t="n"/>
      <c r="BS303" s="119">
        <f>IF(N($H303)&lt;11,"",IF(BM303="","",BM303+31))</f>
        <v/>
      </c>
      <c r="BT303" s="124">
        <f>IF(BS303="","",TODAY()-BS303)</f>
        <v/>
      </c>
      <c r="BU303" s="494" t="n"/>
      <c r="BV303" s="184" t="n"/>
      <c r="BW303" s="184">
        <f>IF(BS303="","SIN ESTADO",IF(BU303&lt;&gt;"","PAGA",IF(BT303&gt;0,"VENCIDA",IF(BT303&gt;=-5,"POR VENCER","AL DÍA"))))</f>
        <v/>
      </c>
      <c r="BX303" s="185" t="n"/>
      <c r="BY303" s="119">
        <f>IF(N($H303)&lt;12,"",IF(BS303="","",BS303+31))</f>
        <v/>
      </c>
      <c r="BZ303" s="124">
        <f>IF(BY303="","",TODAY()-BY303)</f>
        <v/>
      </c>
      <c r="CA303" s="494" t="n"/>
      <c r="CB303" s="184" t="n"/>
      <c r="CC303" s="184">
        <f>IF(BY303="","SIN ESTADO",IF(CA303&lt;&gt;"","PAGA",IF(BZ303&gt;0,"VENCIDA",IF(BZ303&gt;=-5,"POR VENCER","AL DÍA"))))</f>
        <v/>
      </c>
      <c r="CD303" s="185" t="n"/>
      <c r="CE303" s="119">
        <f>IF(N($H303)&lt;13,"",IF(BY303="","",BY303+31))</f>
        <v/>
      </c>
      <c r="CF303" s="124">
        <f>IF(CE303="","",TODAY()-CE303)</f>
        <v/>
      </c>
      <c r="CG303" s="494" t="n"/>
      <c r="CH303" s="184" t="n"/>
      <c r="CI303" s="184">
        <f>IF(CE303="","SIN ESTADO",IF(CG303&lt;&gt;"","PAGA",IF(CF303&gt;0,"VENCIDA",IF(CF303&gt;=-5,"POR VENCER","AL DÍA"))))</f>
        <v/>
      </c>
      <c r="CJ303" s="185" t="n"/>
      <c r="CK303" s="119">
        <f>IF(N($H303)&lt;14,"",IF(CE303="","",CE303+31))</f>
        <v/>
      </c>
      <c r="CL303" s="124">
        <f>IF(CK303="","",TODAY()-CK303)</f>
        <v/>
      </c>
      <c r="CM303" s="494" t="n"/>
      <c r="CN303" s="184" t="n"/>
      <c r="CO303" s="184">
        <f>IF(CK303="","SIN ESTADO",IF(CM303&lt;&gt;"","PAGA",IF(CL303&gt;0,"VENCIDA",IF(CL303&gt;=-5,"POR VENCER","AL DÍA"))))</f>
        <v/>
      </c>
      <c r="CP303" s="185" t="n"/>
      <c r="CQ303" s="119">
        <f>IF(N($H303)&lt;15,"",IF(CK303="","",CK303+31))</f>
        <v/>
      </c>
      <c r="CR303" s="124">
        <f>IF(CQ303="","",TODAY()-CQ303)</f>
        <v/>
      </c>
      <c r="CS303" s="494" t="n"/>
      <c r="CT303" s="184" t="n"/>
      <c r="CU303" s="184">
        <f>IF(CQ303="","SIN ESTADO",IF(CS303&lt;&gt;"","PAGA",IF(CR303&gt;0,"VENCIDA",IF(CR303&gt;=-5,"POR VENCER","AL DÍA"))))</f>
        <v/>
      </c>
      <c r="CV303" s="185" t="n"/>
      <c r="CW303" s="119">
        <f>IF(N($H303)&lt;16,"",IF(CQ303="","",CQ303+31))</f>
        <v/>
      </c>
      <c r="CX303" s="124">
        <f>IF(CW303="","",TODAY()-CW303)</f>
        <v/>
      </c>
      <c r="CY303" s="494" t="n"/>
      <c r="CZ303" s="184" t="n"/>
      <c r="DA303" s="184">
        <f>IF(CW303="","SIN ESTADO",IF(CY303&lt;&gt;"","PAGA",IF(CX303&gt;0,"VENCIDA",IF(CX303&gt;=-5,"POR VENCER","AL DÍA"))))</f>
        <v/>
      </c>
      <c r="DB303" s="185" t="n"/>
      <c r="DC303" s="119">
        <f>IF(N($H303)&lt;17,"",IF(CW303="","",CW303+31))</f>
        <v/>
      </c>
      <c r="DD303" s="124">
        <f>IF(DC303="","",TODAY()-DC303)</f>
        <v/>
      </c>
      <c r="DE303" s="494" t="n"/>
      <c r="DF303" s="184" t="n"/>
      <c r="DG303" s="184">
        <f>IF(DC303="","SIN ESTADO",IF(DE303&lt;&gt;"","PAGA",IF(DD303&gt;0,"VENCIDA",IF(DD303&gt;=-5,"POR VENCER","AL DÍA"))))</f>
        <v/>
      </c>
      <c r="DH303" s="185" t="n"/>
      <c r="DI303" s="119">
        <f>IF(N($H303)&lt;18,"",IF(DC303="","",DC303+31))</f>
        <v/>
      </c>
      <c r="DJ303" s="124">
        <f>IF(DI303="","",TODAY()-DI303)</f>
        <v/>
      </c>
      <c r="DK303" s="494" t="n"/>
      <c r="DL303" s="184" t="n"/>
      <c r="DM303" s="184">
        <f>IF(DI303="","SIN ESTADO",IF(DK303&lt;&gt;"","PAGA",IF(DJ303&gt;0,"VENCIDA",IF(DJ303&gt;=-5,"POR VENCER","AL DÍA"))))</f>
        <v/>
      </c>
      <c r="DN303" s="185" t="n"/>
      <c r="DO303" s="119">
        <f>IF(N($H303)&lt;19,"",IF(DI303="","",DI303+31))</f>
        <v/>
      </c>
      <c r="DP303" s="124">
        <f>IF(DO303="","",TODAY()-DO303)</f>
        <v/>
      </c>
      <c r="DQ303" s="494" t="n"/>
      <c r="DR303" s="184" t="n"/>
      <c r="DS303" s="184">
        <f>IF(DO303="","SIN ESTADO",IF(DQ303&lt;&gt;"","PAGA",IF(DP303&gt;0,"VENCIDA",IF(DP303&gt;=-5,"POR VENCER","AL DÍA"))))</f>
        <v/>
      </c>
      <c r="DT303" s="185" t="n"/>
      <c r="DU303" s="119">
        <f>IF(N($H303)&lt;20,"",IF(DO303="","",DO303+31))</f>
        <v/>
      </c>
      <c r="DV303" s="124">
        <f>IF(DU303="","",TODAY()-DU303)</f>
        <v/>
      </c>
      <c r="DW303" s="494" t="n"/>
      <c r="DX303" s="184" t="n"/>
      <c r="DY303" s="184">
        <f>IF(DU303="","SIN ESTADO",IF(DW303&lt;&gt;"","PAGA",IF(DV303&gt;0,"VENCIDA",IF(DV303&gt;=-5,"POR VENCER","AL DÍA"))))</f>
        <v/>
      </c>
      <c r="DZ303" s="185" t="n"/>
      <c r="EA303" s="119">
        <f>IF(N($H303)&lt;21,"",IF(DU303="","",DU303+31))</f>
        <v/>
      </c>
      <c r="EB303" s="124">
        <f>IF(EA303="","",TODAY()-EA303)</f>
        <v/>
      </c>
      <c r="EC303" s="494" t="n"/>
      <c r="ED303" s="184" t="n"/>
      <c r="EE303" s="184">
        <f>IF(EA303="","SIN ESTADO",IF(EC303&lt;&gt;"","PAGA",IF(EB303&gt;0,"VENCIDA",IF(EB303&gt;=-5,"POR VENCER","AL DÍA"))))</f>
        <v/>
      </c>
      <c r="EF303" s="185" t="n"/>
      <c r="EG303" s="119">
        <f>IF(N($H303)&lt;22,"",IF(EA303="","",EA303+31))</f>
        <v/>
      </c>
      <c r="EH303" s="124">
        <f>IF(EG303="","",TODAY()-EG303)</f>
        <v/>
      </c>
      <c r="EI303" s="494" t="n"/>
      <c r="EJ303" s="184" t="n"/>
      <c r="EK303" s="184">
        <f>IF(EG303="","SIN ESTADO",IF(EI303&lt;&gt;"","PAGA",IF(EH303&gt;0,"VENCIDA",IF(EH303&gt;=-5,"POR VENCER","AL DÍA"))))</f>
        <v/>
      </c>
      <c r="EL303" s="185" t="n"/>
      <c r="EM303" s="119">
        <f>IF(N($H303)&lt;23,"",IF(EG303="","",EG303+31))</f>
        <v/>
      </c>
      <c r="EN303" s="124">
        <f>IF(EM303="","",TODAY()-EM303)</f>
        <v/>
      </c>
      <c r="EO303" s="494" t="n"/>
      <c r="EP303" s="184" t="n"/>
      <c r="EQ303" s="184">
        <f>IF(EM303="","SIN ESTADO",IF(EO303&lt;&gt;"","PAGA",IF(EN303&gt;0,"VENCIDA",IF(EN303&gt;=-5,"POR VENCER","AL DÍA"))))</f>
        <v/>
      </c>
      <c r="ER303" s="185" t="n"/>
      <c r="ES303" s="119">
        <f>IF(N($H303)&lt;24,"",IF(EM303="","",EM303+31))</f>
        <v/>
      </c>
      <c r="ET303" s="124">
        <f>IF(ES303="","",TODAY()-ES303)</f>
        <v/>
      </c>
      <c r="EU303" s="494" t="n"/>
      <c r="EV303" s="184" t="n"/>
      <c r="EW303" s="184">
        <f>IF(ES303="","SIN ESTADO",IF(EU303&lt;&gt;"","PAGA",IF(ET303&gt;0,"VENCIDA",IF(ET303&gt;=-5,"POR VENCER","AL DÍA"))))</f>
        <v/>
      </c>
      <c r="EX303" s="185" t="n"/>
      <c r="EY303" s="119">
        <f>IF(N($H303)&lt;25,"",IF(ES303="","",ES303+31))</f>
        <v/>
      </c>
      <c r="EZ303" s="124">
        <f>IF(EY303="","",TODAY()-EY303)</f>
        <v/>
      </c>
      <c r="FA303" s="494" t="n"/>
      <c r="FB303" s="184" t="n"/>
      <c r="FC303" s="184">
        <f>IF(EY303="","SIN ESTADO",IF(FA303&lt;&gt;"","PAGA",IF(EZ303&gt;0,"VENCIDA",IF(EZ303&gt;=-5,"POR VENCER","AL DÍA"))))</f>
        <v/>
      </c>
      <c r="FD303" s="185" t="n"/>
      <c r="FE303" s="119">
        <f>IF(N($H303)&lt;26,"",IF(EY303="","",EY303+31))</f>
        <v/>
      </c>
      <c r="FF303" s="124">
        <f>IF(FE303="","",TODAY()-FE303)</f>
        <v/>
      </c>
      <c r="FG303" s="494" t="n"/>
      <c r="FH303" s="184" t="n"/>
      <c r="FI303" s="184">
        <f>IF(FE303="","SIN ESTADO",IF(FG303&lt;&gt;"","PAGA",IF(FF303&gt;0,"VENCIDA",IF(FF303&gt;=-5,"POR VENCER","AL DÍA"))))</f>
        <v/>
      </c>
      <c r="FJ303" s="185" t="n"/>
      <c r="FK303" s="119">
        <f>IF(N($H303)&lt;27,"",IF(FE303="","",FE303+31))</f>
        <v/>
      </c>
      <c r="FL303" s="124">
        <f>IF(FK303="","",TODAY()-FK303)</f>
        <v/>
      </c>
      <c r="FM303" s="494" t="n"/>
      <c r="FN303" s="184" t="n"/>
      <c r="FO303" s="184">
        <f>IF(FK303="","SIN ESTADO",IF(FM303&lt;&gt;"","PAGA",IF(FL303&gt;0,"VENCIDA",IF(FL303&gt;=-5,"POR VENCER","AL DÍA"))))</f>
        <v/>
      </c>
      <c r="FP303" s="185" t="n"/>
      <c r="FQ303" s="119">
        <f>IF(N($H303)&lt;28,"",IF(FK303="","",FK303+31))</f>
        <v/>
      </c>
      <c r="FR303" s="124">
        <f>IF(FQ303="","",TODAY()-FQ303)</f>
        <v/>
      </c>
      <c r="FS303" s="494" t="n"/>
      <c r="FT303" s="184" t="n"/>
      <c r="FU303" s="184">
        <f>IF(FQ303="","SIN ESTADO",IF(FS303&lt;&gt;"","PAGA",IF(FR303&gt;0,"VENCIDA",IF(FR303&gt;=-5,"POR VENCER","AL DÍA"))))</f>
        <v/>
      </c>
      <c r="FV303" s="185" t="n"/>
      <c r="FW303" s="119">
        <f>IF(N($H303)&lt;29,"",IF(FQ303="","",FQ303+31))</f>
        <v/>
      </c>
      <c r="FX303" s="124">
        <f>IF(FW303="","",TODAY()-FW303)</f>
        <v/>
      </c>
      <c r="FY303" s="494" t="n"/>
      <c r="FZ303" s="184" t="n"/>
      <c r="GA303" s="184">
        <f>IF(FW303="","SIN ESTADO",IF(FY303&lt;&gt;"","PAGA",IF(FX303&gt;0,"VENCIDA",IF(FX303&gt;=-5,"POR VENCER","AL DÍA"))))</f>
        <v/>
      </c>
      <c r="GB303" s="185" t="n"/>
      <c r="GC303" s="119">
        <f>IF(N($H303)&lt;30,"",IF(FW303="","",FW303+31))</f>
        <v/>
      </c>
      <c r="GD303" s="124">
        <f>IF(GC303="","",TODAY()-GC303)</f>
        <v/>
      </c>
      <c r="GE303" s="494" t="n"/>
      <c r="GF303" s="184" t="n"/>
      <c r="GG303" s="184">
        <f>IF(GC303="","SIN ESTADO",IF(GE303&lt;&gt;"","PAGA",IF(GD303&gt;0,"VENCIDA",IF(GD303&gt;=-5,"POR VENCER","AL DÍA"))))</f>
        <v/>
      </c>
      <c r="GH303" s="185" t="n"/>
      <c r="GI303" s="119">
        <f>IF(N($H303)&lt;31,"",IF(GC303="","",GC303+31))</f>
        <v/>
      </c>
      <c r="GJ303" s="124">
        <f>IF(GI303="","",TODAY()-GI303)</f>
        <v/>
      </c>
      <c r="GK303" s="494" t="n"/>
      <c r="GL303" s="184" t="n"/>
      <c r="GM303" s="184">
        <f>IF(GI303="","SIN ESTADO",IF(GK303&lt;&gt;"","PAGA",IF(GJ303&gt;0,"VENCIDA",IF(GJ303&gt;=-5,"POR VENCER","AL DÍA"))))</f>
        <v/>
      </c>
      <c r="GN303" s="185" t="n"/>
      <c r="GO303" s="119">
        <f>IF(N($H303)&lt;32,"",IF(GI303="","",GI303+31))</f>
        <v/>
      </c>
      <c r="GP303" s="124">
        <f>IF(GO303="","",TODAY()-GO303)</f>
        <v/>
      </c>
      <c r="GQ303" s="494" t="n"/>
      <c r="GR303" s="184" t="n"/>
      <c r="GS303" s="184">
        <f>IF(GO303="","SIN ESTADO",IF(GQ303&lt;&gt;"","PAGA",IF(GP303&gt;0,"VENCIDA",IF(GP303&gt;=-5,"POR VENCER","AL DÍA"))))</f>
        <v/>
      </c>
      <c r="GT303" s="185" t="n"/>
      <c r="GU303" s="119">
        <f>IF(N($H303)&lt;33,"",IF(GO303="","",GO303+31))</f>
        <v/>
      </c>
      <c r="GV303" s="124">
        <f>IF(GU303="","",TODAY()-GU303)</f>
        <v/>
      </c>
      <c r="GW303" s="494" t="n"/>
      <c r="GX303" s="184" t="n"/>
      <c r="GY303" s="184">
        <f>IF(GU303="","SIN ESTADO",IF(GW303&lt;&gt;"","PAGA",IF(GV303&gt;0,"VENCIDA",IF(GV303&gt;=-5,"POR VENCER","AL DÍA"))))</f>
        <v/>
      </c>
      <c r="GZ303" s="185" t="n"/>
      <c r="HA303" s="119">
        <f>IF(N($H303)&lt;34,"",IF(GU303="","",GU303+31))</f>
        <v/>
      </c>
      <c r="HB303" s="124">
        <f>IF(HA303="","",TODAY()-HA303)</f>
        <v/>
      </c>
      <c r="HC303" s="494" t="n"/>
      <c r="HD303" s="184" t="n"/>
      <c r="HE303" s="184">
        <f>IF(HA303="","SIN ESTADO",IF(HC303&lt;&gt;"","PAGA",IF(HB303&gt;0,"VENCIDA",IF(HB303&gt;=-5,"POR VENCER","AL DÍA"))))</f>
        <v/>
      </c>
      <c r="HF303" s="185" t="n"/>
      <c r="HG303" s="119">
        <f>IF(N($H303)&lt;35,"",IF(HA303="","",HA303+31))</f>
        <v/>
      </c>
      <c r="HH303" s="124">
        <f>IF(HG303="","",TODAY()-HG303)</f>
        <v/>
      </c>
      <c r="HI303" s="494" t="n"/>
      <c r="HJ303" s="184" t="n"/>
      <c r="HK303" s="184">
        <f>IF(HG303="","SIN ESTADO",IF(HI303&lt;&gt;"","PAGA",IF(HH303&gt;0,"VENCIDA",IF(HH303&gt;=-5,"POR VENCER","AL DÍA"))))</f>
        <v/>
      </c>
      <c r="HL303" s="168" t="n"/>
      <c r="HM303" s="119">
        <f>IF(N($H303)&lt;36,"",IF(HG303="","",HG303+31))</f>
        <v/>
      </c>
      <c r="HN303" s="124">
        <f>IF(HM303="","",TODAY()-HM303)</f>
        <v/>
      </c>
      <c r="HO303" s="494" t="n"/>
      <c r="HP303" s="184" t="n"/>
      <c r="HQ303" s="184">
        <f>IF(HM303="","SIN ESTADO",IF(HO303&lt;&gt;"","PAGA",IF(HN303&gt;0,"VENCIDA",IF(HN303&gt;=-5,"POR VENCER","AL DÍA"))))</f>
        <v/>
      </c>
      <c r="HR303" s="168" t="n"/>
      <c r="HS303" s="169">
        <f>N303+T303+Z303+AF303+AL303+AR303+AX303+BD303+BJ303+BP303+BV303+CB303+CH303+CN303+CT303+CZ303+DF303+DL303+DR303+DX303+ED303+EJ303+EP303+EV303+FB303+FH303+FN303+FT303+FZ303+GF303+GL303+GR303+GX303+HD303+HJ303+HP303</f>
        <v/>
      </c>
      <c r="HU303" s="170">
        <f>IFERROR(N($J303),0)</f>
        <v/>
      </c>
      <c r="HW303" s="170">
        <f>SUMPRODUCT((MOD(COLUMN($M303:$HR303)-COLUMN($M303),6)=0)*ISNUMBER($M303:$HR303)*($M303:$HR303&gt;=RESUMEN!$C$26)*($M303:$HR303&lt;=RESUMEN!$C$27)*IFERROR(N($N303:$HS303),0))</f>
        <v/>
      </c>
      <c r="HX303" s="170">
        <f>SUMPRODUCT((MOD(COLUMN($M303:$HR303)-COLUMN($M303),6)=0)*ISNUMBER($M303:$HR303)*($M303:$HR303&gt;=RESUMEN!$C$26)*($M303:$HR303&lt;=RESUMEN!$C$27))</f>
        <v/>
      </c>
    </row>
    <row r="304" ht="15.75" customHeight="1" s="506">
      <c r="B304" s="113">
        <f>VENTAS!A303</f>
        <v/>
      </c>
      <c r="C304" s="236">
        <f>VENTAS!B303</f>
        <v/>
      </c>
      <c r="D304" s="53">
        <f>VENTAS!C303</f>
        <v/>
      </c>
      <c r="E304" s="114">
        <f>VENTAS!D303</f>
        <v/>
      </c>
      <c r="F304" s="114">
        <f>VENTAS!J303</f>
        <v/>
      </c>
      <c r="G304" s="494">
        <f>VENTAS!F304</f>
        <v/>
      </c>
      <c r="H304" s="479">
        <f>VENTAS!K303</f>
        <v/>
      </c>
      <c r="I304" s="479">
        <f>VENTAS!M303</f>
        <v/>
      </c>
      <c r="J304" s="184">
        <f>VENTAS!L303</f>
        <v/>
      </c>
      <c r="K304" s="119">
        <f>IF(N($H304)&lt;1,"",$G304+31)</f>
        <v/>
      </c>
      <c r="L304" s="124">
        <f>IF(K304="","",TODAY()-K304)</f>
        <v/>
      </c>
      <c r="M304" s="469" t="n">
        <v>46038</v>
      </c>
      <c r="N304" s="374" t="n">
        <v>1000000</v>
      </c>
      <c r="O304" s="184">
        <f>IF(K304="","SIN ESTADO",IF(M304&lt;&gt;"","PAGA",IF(L304&gt;0,"VENCIDA",IF(L304&gt;=-5,"POR VENCER","AL DÍA"))))</f>
        <v/>
      </c>
      <c r="P304" s="185" t="inlineStr">
        <is>
          <t>TRANSFERENCIA</t>
        </is>
      </c>
      <c r="Q304" s="119">
        <f>IF(N($H304)&lt;2,"",IF(K304="","",K304+31))</f>
        <v/>
      </c>
      <c r="R304" s="124">
        <f>IF(Q304="","",TODAY()-Q304)</f>
        <v/>
      </c>
      <c r="S304" s="470" t="n">
        <v>46069</v>
      </c>
      <c r="T304" s="184" t="n">
        <v>1000000</v>
      </c>
      <c r="U304" s="184">
        <f>IF(Q304="","SIN ESTADO",IF(S304&lt;&gt;"","PAGA",IF(R304&gt;0,"VENCIDA",IF(R304&gt;=-5,"POR VENCER","AL DÍA"))))</f>
        <v/>
      </c>
      <c r="V304" s="185" t="inlineStr">
        <is>
          <t>TRANSFERENCIA</t>
        </is>
      </c>
      <c r="W304" s="119">
        <f>IF(N($H304)&lt;3,"",IF(Q304="","",Q304+31))</f>
        <v/>
      </c>
      <c r="X304" s="124">
        <f>IF(W304="","",TODAY()-W304)</f>
        <v/>
      </c>
      <c r="Y304" s="471" t="n">
        <v>46100</v>
      </c>
      <c r="Z304" s="490" t="n">
        <v>1000000</v>
      </c>
      <c r="AA304" s="184">
        <f>IF(W304="","SIN ESTADO",IF(Y304&lt;&gt;"","PAGA",IF(X304&gt;0,"VENCIDA",IF(X304&gt;=-5,"POR VENCER","AL DÍA"))))</f>
        <v/>
      </c>
      <c r="AB304" s="185" t="inlineStr">
        <is>
          <t>TRANSFERENCIA</t>
        </is>
      </c>
      <c r="AC304" s="119">
        <f>IF(N($H304)&lt;4,"",IF(W304="","",W304+31))</f>
        <v/>
      </c>
      <c r="AD304" s="124">
        <f>IF(AC304="","",TODAY()-AC304)</f>
        <v/>
      </c>
      <c r="AE304" s="497" t="n">
        <v>46127</v>
      </c>
      <c r="AF304" s="184" t="n">
        <v>1000000</v>
      </c>
      <c r="AG304" s="184">
        <f>IF(AC304="","SIN ESTADO",IF(AE304&lt;&gt;"","PAGA",IF(AD304&gt;0,"VENCIDA",IF(AD304&gt;=-5,"POR VENCER","AL DÍA"))))</f>
        <v/>
      </c>
      <c r="AH304" s="185" t="inlineStr">
        <is>
          <t>TRANSFERENCIA</t>
        </is>
      </c>
      <c r="AI304" s="119">
        <f>IF(N($H304)&lt;5,"",IF(AC304="","",AC304+31))</f>
        <v/>
      </c>
      <c r="AJ304" s="124">
        <f>IF(AI304="","",TODAY()-AI304)</f>
        <v/>
      </c>
      <c r="AK304" s="494" t="n">
        <v>46155</v>
      </c>
      <c r="AL304" s="184" t="n">
        <v>1000000</v>
      </c>
      <c r="AM304" s="184">
        <f>IF(AI304="","SIN ESTADO",IF(AK304&lt;&gt;"","PAGA",IF(AJ304&gt;0,"VENCIDA",IF(AJ304&gt;=-5,"POR VENCER","AL DÍA"))))</f>
        <v/>
      </c>
      <c r="AN304" s="185" t="inlineStr">
        <is>
          <t>TRANSFERENCIA</t>
        </is>
      </c>
      <c r="AO304" s="119">
        <f>IF(N($H304)&lt;6,"",IF(AI304="","",AI304+31))</f>
        <v/>
      </c>
      <c r="AP304" s="124">
        <f>IF(AO304="","",TODAY()-AO304)</f>
        <v/>
      </c>
      <c r="AQ304" s="270" t="n">
        <v>46190</v>
      </c>
      <c r="AR304" s="184" t="n">
        <v>1000000</v>
      </c>
      <c r="AS304" s="184">
        <f>IF(AO304="","SIN ESTADO",IF(AQ304&lt;&gt;"","PAGA",IF(AP304&gt;0,"VENCIDA",IF(AP304&gt;=-5,"POR VENCER","AL DÍA"))))</f>
        <v/>
      </c>
      <c r="AT304" s="185" t="inlineStr">
        <is>
          <t>TRANSFERENCIA</t>
        </is>
      </c>
      <c r="AU304" s="119">
        <f>IF(N($H304)&lt;7,"",IF(AO304="","",AO304+31))</f>
        <v/>
      </c>
      <c r="AV304" s="124">
        <f>IF(AU304="","",TODAY()-AU304)</f>
        <v/>
      </c>
      <c r="AW304" s="494" t="n">
        <v>46220</v>
      </c>
      <c r="AX304" s="184" t="n">
        <v>1000000</v>
      </c>
      <c r="AY304" s="184">
        <f>IF(AU304="","SIN ESTADO",IF(AW304&lt;&gt;"","PAGA",IF(AV304&gt;0,"VENCIDA",IF(AV304&gt;=-5,"POR VENCER","AL DÍA"))))</f>
        <v/>
      </c>
      <c r="AZ304" s="185" t="inlineStr">
        <is>
          <t>TRANSFERENCIA</t>
        </is>
      </c>
      <c r="BA304" s="119">
        <f>IF(N($H304)&lt;8,"",IF(AU304="","",AU304+31))</f>
        <v/>
      </c>
      <c r="BB304" s="124">
        <f>IF(BA304="","",TODAY()-BA304)</f>
        <v/>
      </c>
      <c r="BC304" s="494" t="n">
        <v>46252</v>
      </c>
      <c r="BD304" s="184" t="n">
        <v>1000000</v>
      </c>
      <c r="BE304" s="184">
        <f>IF(BA304="","SIN ESTADO",IF(BC304&lt;&gt;"","PAGA",IF(BB304&gt;0,"VENCIDA",IF(BB304&gt;=-5,"POR VENCER","AL DÍA"))))</f>
        <v/>
      </c>
      <c r="BF304" s="185" t="inlineStr">
        <is>
          <t>TRANSFERENCIA</t>
        </is>
      </c>
      <c r="BG304" s="119">
        <f>IF(N($H304)&lt;9,"",IF(BA304="","",BA304+31))</f>
        <v/>
      </c>
      <c r="BH304" s="124">
        <f>IF(BG304="","",TODAY()-BG304)</f>
        <v/>
      </c>
      <c r="BI304" s="494" t="n">
        <v>46283</v>
      </c>
      <c r="BJ304" s="184" t="n">
        <v>1000000</v>
      </c>
      <c r="BK304" s="184">
        <f>IF(BG304="","SIN ESTADO",IF(BI304&lt;&gt;"","PAGA",IF(BH304&gt;0,"VENCIDA",IF(BH304&gt;=-5,"POR VENCER","AL DÍA"))))</f>
        <v/>
      </c>
      <c r="BL304" s="185" t="inlineStr">
        <is>
          <t>TRANSFERENCIA</t>
        </is>
      </c>
      <c r="BM304" s="119">
        <f>IF(N($H304)&lt;10,"",IF(BG304="","",BG304+31))</f>
        <v/>
      </c>
      <c r="BN304" s="124">
        <f>IF(BM304="","",TODAY()-BM304)</f>
        <v/>
      </c>
      <c r="BO304" s="494" t="n"/>
      <c r="BP304" s="184" t="n"/>
      <c r="BQ304" s="184">
        <f>IF(BM304="","SIN ESTADO",IF(BO304&lt;&gt;"","PAGA",IF(BN304&gt;0,"VENCIDA",IF(BN304&gt;=-5,"POR VENCER","AL DÍA"))))</f>
        <v/>
      </c>
      <c r="BR304" s="185" t="n"/>
      <c r="BS304" s="119">
        <f>IF(N($H304)&lt;11,"",IF(BM304="","",BM304+31))</f>
        <v/>
      </c>
      <c r="BT304" s="124">
        <f>IF(BS304="","",TODAY()-BS304)</f>
        <v/>
      </c>
      <c r="BU304" s="494" t="n"/>
      <c r="BV304" s="184" t="n"/>
      <c r="BW304" s="184">
        <f>IF(BS304="","SIN ESTADO",IF(BU304&lt;&gt;"","PAGA",IF(BT304&gt;0,"VENCIDA",IF(BT304&gt;=-5,"POR VENCER","AL DÍA"))))</f>
        <v/>
      </c>
      <c r="BX304" s="185" t="n"/>
      <c r="BY304" s="119">
        <f>IF(N($H304)&lt;12,"",IF(BS304="","",BS304+31))</f>
        <v/>
      </c>
      <c r="BZ304" s="124">
        <f>IF(BY304="","",TODAY()-BY304)</f>
        <v/>
      </c>
      <c r="CA304" s="494" t="n"/>
      <c r="CB304" s="184" t="n"/>
      <c r="CC304" s="184">
        <f>IF(BY304="","SIN ESTADO",IF(CA304&lt;&gt;"","PAGA",IF(BZ304&gt;0,"VENCIDA",IF(BZ304&gt;=-5,"POR VENCER","AL DÍA"))))</f>
        <v/>
      </c>
      <c r="CD304" s="185" t="n"/>
      <c r="CE304" s="119">
        <f>IF(N($H304)&lt;13,"",IF(BY304="","",BY304+31))</f>
        <v/>
      </c>
      <c r="CF304" s="124">
        <f>IF(CE304="","",TODAY()-CE304)</f>
        <v/>
      </c>
      <c r="CG304" s="494" t="n"/>
      <c r="CH304" s="184" t="n"/>
      <c r="CI304" s="184">
        <f>IF(CE304="","SIN ESTADO",IF(CG304&lt;&gt;"","PAGA",IF(CF304&gt;0,"VENCIDA",IF(CF304&gt;=-5,"POR VENCER","AL DÍA"))))</f>
        <v/>
      </c>
      <c r="CJ304" s="185" t="n"/>
      <c r="CK304" s="119">
        <f>IF(N($H304)&lt;14,"",IF(CE304="","",CE304+31))</f>
        <v/>
      </c>
      <c r="CL304" s="124">
        <f>IF(CK304="","",TODAY()-CK304)</f>
        <v/>
      </c>
      <c r="CM304" s="494" t="n"/>
      <c r="CN304" s="184" t="n"/>
      <c r="CO304" s="184">
        <f>IF(CK304="","SIN ESTADO",IF(CM304&lt;&gt;"","PAGA",IF(CL304&gt;0,"VENCIDA",IF(CL304&gt;=-5,"POR VENCER","AL DÍA"))))</f>
        <v/>
      </c>
      <c r="CP304" s="185" t="n"/>
      <c r="CQ304" s="119">
        <f>IF(N($H304)&lt;15,"",IF(CK304="","",CK304+31))</f>
        <v/>
      </c>
      <c r="CR304" s="124">
        <f>IF(CQ304="","",TODAY()-CQ304)</f>
        <v/>
      </c>
      <c r="CS304" s="494" t="n"/>
      <c r="CT304" s="184" t="n"/>
      <c r="CU304" s="184">
        <f>IF(CQ304="","SIN ESTADO",IF(CS304&lt;&gt;"","PAGA",IF(CR304&gt;0,"VENCIDA",IF(CR304&gt;=-5,"POR VENCER","AL DÍA"))))</f>
        <v/>
      </c>
      <c r="CV304" s="185" t="n"/>
      <c r="CW304" s="119">
        <f>IF(N($H304)&lt;16,"",IF(CQ304="","",CQ304+31))</f>
        <v/>
      </c>
      <c r="CX304" s="124">
        <f>IF(CW304="","",TODAY()-CW304)</f>
        <v/>
      </c>
      <c r="CY304" s="494" t="n"/>
      <c r="CZ304" s="184" t="n"/>
      <c r="DA304" s="184">
        <f>IF(CW304="","SIN ESTADO",IF(CY304&lt;&gt;"","PAGA",IF(CX304&gt;0,"VENCIDA",IF(CX304&gt;=-5,"POR VENCER","AL DÍA"))))</f>
        <v/>
      </c>
      <c r="DB304" s="185" t="n"/>
      <c r="DC304" s="119">
        <f>IF(N($H304)&lt;17,"",IF(CW304="","",CW304+31))</f>
        <v/>
      </c>
      <c r="DD304" s="124">
        <f>IF(DC304="","",TODAY()-DC304)</f>
        <v/>
      </c>
      <c r="DE304" s="494" t="n"/>
      <c r="DF304" s="184" t="n"/>
      <c r="DG304" s="184">
        <f>IF(DC304="","SIN ESTADO",IF(DE304&lt;&gt;"","PAGA",IF(DD304&gt;0,"VENCIDA",IF(DD304&gt;=-5,"POR VENCER","AL DÍA"))))</f>
        <v/>
      </c>
      <c r="DH304" s="185" t="n"/>
      <c r="DI304" s="119">
        <f>IF(N($H304)&lt;18,"",IF(DC304="","",DC304+31))</f>
        <v/>
      </c>
      <c r="DJ304" s="124">
        <f>IF(DI304="","",TODAY()-DI304)</f>
        <v/>
      </c>
      <c r="DK304" s="494" t="n"/>
      <c r="DL304" s="184" t="n"/>
      <c r="DM304" s="184">
        <f>IF(DI304="","SIN ESTADO",IF(DK304&lt;&gt;"","PAGA",IF(DJ304&gt;0,"VENCIDA",IF(DJ304&gt;=-5,"POR VENCER","AL DÍA"))))</f>
        <v/>
      </c>
      <c r="DN304" s="185" t="n"/>
      <c r="DO304" s="119">
        <f>IF(N($H304)&lt;19,"",IF(DI304="","",DI304+31))</f>
        <v/>
      </c>
      <c r="DP304" s="124">
        <f>IF(DO304="","",TODAY()-DO304)</f>
        <v/>
      </c>
      <c r="DQ304" s="494" t="n"/>
      <c r="DR304" s="184" t="n"/>
      <c r="DS304" s="184">
        <f>IF(DO304="","SIN ESTADO",IF(DQ304&lt;&gt;"","PAGA",IF(DP304&gt;0,"VENCIDA",IF(DP304&gt;=-5,"POR VENCER","AL DÍA"))))</f>
        <v/>
      </c>
      <c r="DT304" s="185" t="n"/>
      <c r="DU304" s="119">
        <f>IF(N($H304)&lt;20,"",IF(DO304="","",DO304+31))</f>
        <v/>
      </c>
      <c r="DV304" s="124">
        <f>IF(DU304="","",TODAY()-DU304)</f>
        <v/>
      </c>
      <c r="DW304" s="494" t="n"/>
      <c r="DX304" s="184" t="n"/>
      <c r="DY304" s="184">
        <f>IF(DU304="","SIN ESTADO",IF(DW304&lt;&gt;"","PAGA",IF(DV304&gt;0,"VENCIDA",IF(DV304&gt;=-5,"POR VENCER","AL DÍA"))))</f>
        <v/>
      </c>
      <c r="DZ304" s="185" t="n"/>
      <c r="EA304" s="119">
        <f>IF(N($H304)&lt;21,"",IF(DU304="","",DU304+31))</f>
        <v/>
      </c>
      <c r="EB304" s="124">
        <f>IF(EA304="","",TODAY()-EA304)</f>
        <v/>
      </c>
      <c r="EC304" s="494" t="n"/>
      <c r="ED304" s="184" t="n"/>
      <c r="EE304" s="184">
        <f>IF(EA304="","SIN ESTADO",IF(EC304&lt;&gt;"","PAGA",IF(EB304&gt;0,"VENCIDA",IF(EB304&gt;=-5,"POR VENCER","AL DÍA"))))</f>
        <v/>
      </c>
      <c r="EF304" s="185" t="n"/>
      <c r="EG304" s="119">
        <f>IF(N($H304)&lt;22,"",IF(EA304="","",EA304+31))</f>
        <v/>
      </c>
      <c r="EH304" s="124">
        <f>IF(EG304="","",TODAY()-EG304)</f>
        <v/>
      </c>
      <c r="EI304" s="494" t="n"/>
      <c r="EJ304" s="184" t="n"/>
      <c r="EK304" s="184">
        <f>IF(EG304="","SIN ESTADO",IF(EI304&lt;&gt;"","PAGA",IF(EH304&gt;0,"VENCIDA",IF(EH304&gt;=-5,"POR VENCER","AL DÍA"))))</f>
        <v/>
      </c>
      <c r="EL304" s="185" t="n"/>
      <c r="EM304" s="119">
        <f>IF(N($H304)&lt;23,"",IF(EG304="","",EG304+31))</f>
        <v/>
      </c>
      <c r="EN304" s="124">
        <f>IF(EM304="","",TODAY()-EM304)</f>
        <v/>
      </c>
      <c r="EO304" s="494" t="n"/>
      <c r="EP304" s="184" t="n"/>
      <c r="EQ304" s="184">
        <f>IF(EM304="","SIN ESTADO",IF(EO304&lt;&gt;"","PAGA",IF(EN304&gt;0,"VENCIDA",IF(EN304&gt;=-5,"POR VENCER","AL DÍA"))))</f>
        <v/>
      </c>
      <c r="ER304" s="185" t="n"/>
      <c r="ES304" s="119">
        <f>IF(N($H304)&lt;24,"",IF(EM304="","",EM304+31))</f>
        <v/>
      </c>
      <c r="ET304" s="124">
        <f>IF(ES304="","",TODAY()-ES304)</f>
        <v/>
      </c>
      <c r="EU304" s="494" t="n"/>
      <c r="EV304" s="184" t="n"/>
      <c r="EW304" s="184">
        <f>IF(ES304="","SIN ESTADO",IF(EU304&lt;&gt;"","PAGA",IF(ET304&gt;0,"VENCIDA",IF(ET304&gt;=-5,"POR VENCER","AL DÍA"))))</f>
        <v/>
      </c>
      <c r="EX304" s="185" t="n"/>
      <c r="EY304" s="119">
        <f>IF(N($H304)&lt;25,"",IF(ES304="","",ES304+31))</f>
        <v/>
      </c>
      <c r="EZ304" s="124">
        <f>IF(EY304="","",TODAY()-EY304)</f>
        <v/>
      </c>
      <c r="FA304" s="494" t="n"/>
      <c r="FB304" s="184" t="n"/>
      <c r="FC304" s="184">
        <f>IF(EY304="","SIN ESTADO",IF(FA304&lt;&gt;"","PAGA",IF(EZ304&gt;0,"VENCIDA",IF(EZ304&gt;=-5,"POR VENCER","AL DÍA"))))</f>
        <v/>
      </c>
      <c r="FD304" s="185" t="n"/>
      <c r="FE304" s="119">
        <f>IF(N($H304)&lt;26,"",IF(EY304="","",EY304+31))</f>
        <v/>
      </c>
      <c r="FF304" s="124">
        <f>IF(FE304="","",TODAY()-FE304)</f>
        <v/>
      </c>
      <c r="FG304" s="494" t="n"/>
      <c r="FH304" s="184" t="n"/>
      <c r="FI304" s="184">
        <f>IF(FE304="","SIN ESTADO",IF(FG304&lt;&gt;"","PAGA",IF(FF304&gt;0,"VENCIDA",IF(FF304&gt;=-5,"POR VENCER","AL DÍA"))))</f>
        <v/>
      </c>
      <c r="FJ304" s="185" t="n"/>
      <c r="FK304" s="119">
        <f>IF(N($H304)&lt;27,"",IF(FE304="","",FE304+31))</f>
        <v/>
      </c>
      <c r="FL304" s="124">
        <f>IF(FK304="","",TODAY()-FK304)</f>
        <v/>
      </c>
      <c r="FM304" s="494" t="n"/>
      <c r="FN304" s="184" t="n"/>
      <c r="FO304" s="184">
        <f>IF(FK304="","SIN ESTADO",IF(FM304&lt;&gt;"","PAGA",IF(FL304&gt;0,"VENCIDA",IF(FL304&gt;=-5,"POR VENCER","AL DÍA"))))</f>
        <v/>
      </c>
      <c r="FP304" s="185" t="n"/>
      <c r="FQ304" s="119">
        <f>IF(N($H304)&lt;28,"",IF(FK304="","",FK304+31))</f>
        <v/>
      </c>
      <c r="FR304" s="124">
        <f>IF(FQ304="","",TODAY()-FQ304)</f>
        <v/>
      </c>
      <c r="FS304" s="494" t="n"/>
      <c r="FT304" s="184" t="n"/>
      <c r="FU304" s="184">
        <f>IF(FQ304="","SIN ESTADO",IF(FS304&lt;&gt;"","PAGA",IF(FR304&gt;0,"VENCIDA",IF(FR304&gt;=-5,"POR VENCER","AL DÍA"))))</f>
        <v/>
      </c>
      <c r="FV304" s="185" t="n"/>
      <c r="FW304" s="119">
        <f>IF(N($H304)&lt;29,"",IF(FQ304="","",FQ304+31))</f>
        <v/>
      </c>
      <c r="FX304" s="124">
        <f>IF(FW304="","",TODAY()-FW304)</f>
        <v/>
      </c>
      <c r="FY304" s="494" t="n"/>
      <c r="FZ304" s="184" t="n"/>
      <c r="GA304" s="184">
        <f>IF(FW304="","SIN ESTADO",IF(FY304&lt;&gt;"","PAGA",IF(FX304&gt;0,"VENCIDA",IF(FX304&gt;=-5,"POR VENCER","AL DÍA"))))</f>
        <v/>
      </c>
      <c r="GB304" s="185" t="n"/>
      <c r="GC304" s="119">
        <f>IF(N($H304)&lt;30,"",IF(FW304="","",FW304+31))</f>
        <v/>
      </c>
      <c r="GD304" s="124">
        <f>IF(GC304="","",TODAY()-GC304)</f>
        <v/>
      </c>
      <c r="GE304" s="494" t="n"/>
      <c r="GF304" s="184" t="n"/>
      <c r="GG304" s="184">
        <f>IF(GC304="","SIN ESTADO",IF(GE304&lt;&gt;"","PAGA",IF(GD304&gt;0,"VENCIDA",IF(GD304&gt;=-5,"POR VENCER","AL DÍA"))))</f>
        <v/>
      </c>
      <c r="GH304" s="185" t="n"/>
      <c r="GI304" s="119">
        <f>IF(N($H304)&lt;31,"",IF(GC304="","",GC304+31))</f>
        <v/>
      </c>
      <c r="GJ304" s="124">
        <f>IF(GI304="","",TODAY()-GI304)</f>
        <v/>
      </c>
      <c r="GK304" s="494" t="n"/>
      <c r="GL304" s="184" t="n"/>
      <c r="GM304" s="184">
        <f>IF(GI304="","SIN ESTADO",IF(GK304&lt;&gt;"","PAGA",IF(GJ304&gt;0,"VENCIDA",IF(GJ304&gt;=-5,"POR VENCER","AL DÍA"))))</f>
        <v/>
      </c>
      <c r="GN304" s="185" t="n"/>
      <c r="GO304" s="119">
        <f>IF(N($H304)&lt;32,"",IF(GI304="","",GI304+31))</f>
        <v/>
      </c>
      <c r="GP304" s="124">
        <f>IF(GO304="","",TODAY()-GO304)</f>
        <v/>
      </c>
      <c r="GQ304" s="494" t="n"/>
      <c r="GR304" s="184" t="n"/>
      <c r="GS304" s="184">
        <f>IF(GO304="","SIN ESTADO",IF(GQ304&lt;&gt;"","PAGA",IF(GP304&gt;0,"VENCIDA",IF(GP304&gt;=-5,"POR VENCER","AL DÍA"))))</f>
        <v/>
      </c>
      <c r="GT304" s="185" t="n"/>
      <c r="GU304" s="119">
        <f>IF(N($H304)&lt;33,"",IF(GO304="","",GO304+31))</f>
        <v/>
      </c>
      <c r="GV304" s="124">
        <f>IF(GU304="","",TODAY()-GU304)</f>
        <v/>
      </c>
      <c r="GW304" s="494" t="n"/>
      <c r="GX304" s="184" t="n"/>
      <c r="GY304" s="184">
        <f>IF(GU304="","SIN ESTADO",IF(GW304&lt;&gt;"","PAGA",IF(GV304&gt;0,"VENCIDA",IF(GV304&gt;=-5,"POR VENCER","AL DÍA"))))</f>
        <v/>
      </c>
      <c r="GZ304" s="185" t="n"/>
      <c r="HA304" s="119">
        <f>IF(N($H304)&lt;34,"",IF(GU304="","",GU304+31))</f>
        <v/>
      </c>
      <c r="HB304" s="124">
        <f>IF(HA304="","",TODAY()-HA304)</f>
        <v/>
      </c>
      <c r="HC304" s="494" t="n"/>
      <c r="HD304" s="184" t="n"/>
      <c r="HE304" s="184">
        <f>IF(HA304="","SIN ESTADO",IF(HC304&lt;&gt;"","PAGA",IF(HB304&gt;0,"VENCIDA",IF(HB304&gt;=-5,"POR VENCER","AL DÍA"))))</f>
        <v/>
      </c>
      <c r="HF304" s="185" t="n"/>
      <c r="HG304" s="119">
        <f>IF(N($H304)&lt;35,"",IF(HA304="","",HA304+31))</f>
        <v/>
      </c>
      <c r="HH304" s="124">
        <f>IF(HG304="","",TODAY()-HG304)</f>
        <v/>
      </c>
      <c r="HI304" s="494" t="n"/>
      <c r="HJ304" s="184" t="n"/>
      <c r="HK304" s="184">
        <f>IF(HG304="","SIN ESTADO",IF(HI304&lt;&gt;"","PAGA",IF(HH304&gt;0,"VENCIDA",IF(HH304&gt;=-5,"POR VENCER","AL DÍA"))))</f>
        <v/>
      </c>
      <c r="HL304" s="168" t="n"/>
      <c r="HM304" s="119">
        <f>IF(N($H304)&lt;36,"",IF(HG304="","",HG304+31))</f>
        <v/>
      </c>
      <c r="HN304" s="124">
        <f>IF(HM304="","",TODAY()-HM304)</f>
        <v/>
      </c>
      <c r="HO304" s="494" t="n"/>
      <c r="HP304" s="184" t="n"/>
      <c r="HQ304" s="184">
        <f>IF(HM304="","SIN ESTADO",IF(HO304&lt;&gt;"","PAGA",IF(HN304&gt;0,"VENCIDA",IF(HN304&gt;=-5,"POR VENCER","AL DÍA"))))</f>
        <v/>
      </c>
      <c r="HR304" s="168" t="n"/>
      <c r="HS304" s="169">
        <f>N304+T304+Z304+AF304+AL304+AR304+AX304+BD304+BJ304+BP304+BV304+CB304+CH304+CN304+CT304+CZ304+DF304+DL304+DR304+DX304+ED304+EJ304+EP304+EV304+FB304+FH304+FN304+FT304+FZ304+GF304+GL304+GR304+GX304+HD304+HJ304+HP304</f>
        <v/>
      </c>
      <c r="HU304" s="170">
        <f>IFERROR(N($J304),0)</f>
        <v/>
      </c>
      <c r="HW304" s="170">
        <f>SUMPRODUCT((MOD(COLUMN($M304:$HR304)-COLUMN($M304),6)=0)*ISNUMBER($M304:$HR304)*($M304:$HR304&gt;=RESUMEN!$C$26)*($M304:$HR304&lt;=RESUMEN!$C$27)*IFERROR(N($N304:$HS304),0))</f>
        <v/>
      </c>
      <c r="HX304" s="170">
        <f>SUMPRODUCT((MOD(COLUMN($M304:$HR304)-COLUMN($M304),6)=0)*ISNUMBER($M304:$HR304)*($M304:$HR304&gt;=RESUMEN!$C$26)*($M304:$HR304&lt;=RESUMEN!$C$27))</f>
        <v/>
      </c>
    </row>
    <row r="305" ht="15.75" customHeight="1" s="506">
      <c r="B305" s="113">
        <f>VENTAS!A304</f>
        <v/>
      </c>
      <c r="C305" s="236">
        <f>VENTAS!B304</f>
        <v/>
      </c>
      <c r="D305" s="53">
        <f>VENTAS!C304</f>
        <v/>
      </c>
      <c r="E305" s="114">
        <f>VENTAS!D304</f>
        <v/>
      </c>
      <c r="F305" s="114">
        <f>VENTAS!J304</f>
        <v/>
      </c>
      <c r="G305" s="191" t="n">
        <v>46086</v>
      </c>
      <c r="H305" s="479">
        <f>VENTAS!K304</f>
        <v/>
      </c>
      <c r="I305" s="479">
        <f>VENTAS!M304</f>
        <v/>
      </c>
      <c r="J305" s="184">
        <f>VENTAS!L304</f>
        <v/>
      </c>
      <c r="K305" s="119">
        <f>IF(N($H305)&lt;1,"",$G305+31)</f>
        <v/>
      </c>
      <c r="L305" s="124">
        <f>IF(K305="","",TODAY()-K305)</f>
        <v/>
      </c>
      <c r="M305" s="494" t="n">
        <v>46123</v>
      </c>
      <c r="N305" s="374" t="n">
        <v>1000000</v>
      </c>
      <c r="O305" s="184">
        <f>IF(K305="","SIN ESTADO",IF(M305&lt;&gt;"","PAGA",IF(L305&gt;0,"VENCIDA",IF(L305&gt;=-5,"POR VENCER","AL DÍA"))))</f>
        <v/>
      </c>
      <c r="P305" s="185" t="inlineStr">
        <is>
          <t>TRANSFERENCIA</t>
        </is>
      </c>
      <c r="Q305" s="119">
        <f>IF(N($H305)&lt;2,"",IF(K305="","",K305+31))</f>
        <v/>
      </c>
      <c r="R305" s="124">
        <f>IF(Q305="","",TODAY()-Q305)</f>
        <v/>
      </c>
      <c r="S305" s="494" t="n">
        <v>46185</v>
      </c>
      <c r="T305" s="184" t="n">
        <v>875000</v>
      </c>
      <c r="U305" s="184">
        <f>IF(Q305="","SIN ESTADO",IF(S305&lt;&gt;"","PAGA",IF(R305&gt;0,"VENCIDA",IF(R305&gt;=-5,"POR VENCER","AL DÍA"))))</f>
        <v/>
      </c>
      <c r="V305" s="185" t="inlineStr">
        <is>
          <t>TRANSFERENCIA</t>
        </is>
      </c>
      <c r="W305" s="119">
        <f>IF(N($H305)&lt;3,"",IF(Q305="","",Q305+31))</f>
        <v/>
      </c>
      <c r="X305" s="124">
        <f>IF(W305="","",TODAY()-W305)</f>
        <v/>
      </c>
      <c r="Y305" s="494" t="n"/>
      <c r="Z305" s="184" t="n"/>
      <c r="AA305" s="184">
        <f>IF(W305="","SIN ESTADO",IF(Y305&lt;&gt;"","PAGA",IF(X305&gt;0,"VENCIDA",IF(X305&gt;=-5,"POR VENCER","AL DÍA"))))</f>
        <v/>
      </c>
      <c r="AB305" s="185" t="inlineStr">
        <is>
          <t>TRANSFERENCIA</t>
        </is>
      </c>
      <c r="AC305" s="119">
        <f>IF(N($H305)&lt;4,"",IF(W305="","",W305+31))</f>
        <v/>
      </c>
      <c r="AD305" s="124">
        <f>IF(AC305="","",TODAY()-AC305)</f>
        <v/>
      </c>
      <c r="AE305" s="494" t="n">
        <v>46245</v>
      </c>
      <c r="AF305" s="184" t="n">
        <v>875000</v>
      </c>
      <c r="AG305" s="184">
        <f>IF(AC305="","SIN ESTADO",IF(AE305&lt;&gt;"","PAGA",IF(AD305&gt;0,"VENCIDA",IF(AD305&gt;=-5,"POR VENCER","AL DÍA"))))</f>
        <v/>
      </c>
      <c r="AH305" s="185" t="inlineStr">
        <is>
          <t>TRANSFERENCIA</t>
        </is>
      </c>
      <c r="AI305" s="119">
        <f>IF(N($H305)&lt;5,"",IF(AC305="","",AC305+31))</f>
        <v/>
      </c>
      <c r="AJ305" s="124">
        <f>IF(AI305="","",TODAY()-AI305)</f>
        <v/>
      </c>
      <c r="AK305" s="494" t="n"/>
      <c r="AL305" s="184" t="n"/>
      <c r="AM305" s="184">
        <f>IF(AI305="","SIN ESTADO",IF(AK305&lt;&gt;"","PAGA",IF(AJ305&gt;0,"VENCIDA",IF(AJ305&gt;=-5,"POR VENCER","AL DÍA"))))</f>
        <v/>
      </c>
      <c r="AN305" s="185" t="n"/>
      <c r="AO305" s="119">
        <f>IF(N($H305)&lt;6,"",IF(AI305="","",AI305+31))</f>
        <v/>
      </c>
      <c r="AP305" s="124">
        <f>IF(AO305="","",TODAY()-AO305)</f>
        <v/>
      </c>
      <c r="AQ305" s="270" t="n"/>
      <c r="AR305" s="184" t="n"/>
      <c r="AS305" s="184">
        <f>IF(AO305="","SIN ESTADO",IF(AQ305&lt;&gt;"","PAGA",IF(AP305&gt;0,"VENCIDA",IF(AP305&gt;=-5,"POR VENCER","AL DÍA"))))</f>
        <v/>
      </c>
      <c r="AT305" s="185" t="n"/>
      <c r="AU305" s="119">
        <f>IF(N($H305)&lt;7,"",IF(AO305="","",AO305+31))</f>
        <v/>
      </c>
      <c r="AV305" s="124">
        <f>IF(AU305="","",TODAY()-AU305)</f>
        <v/>
      </c>
      <c r="AW305" s="494" t="n"/>
      <c r="AX305" s="184" t="n"/>
      <c r="AY305" s="184">
        <f>IF(AU305="","SIN ESTADO",IF(AW305&lt;&gt;"","PAGA",IF(AV305&gt;0,"VENCIDA",IF(AV305&gt;=-5,"POR VENCER","AL DÍA"))))</f>
        <v/>
      </c>
      <c r="AZ305" s="185" t="n"/>
      <c r="BA305" s="119">
        <f>IF(N($H305)&lt;8,"",IF(AU305="","",AU305+31))</f>
        <v/>
      </c>
      <c r="BB305" s="124">
        <f>IF(BA305="","",TODAY()-BA305)</f>
        <v/>
      </c>
      <c r="BC305" s="494" t="n"/>
      <c r="BD305" s="184" t="n"/>
      <c r="BE305" s="184">
        <f>IF(BA305="","SIN ESTADO",IF(BC305&lt;&gt;"","PAGA",IF(BB305&gt;0,"VENCIDA",IF(BB305&gt;=-5,"POR VENCER","AL DÍA"))))</f>
        <v/>
      </c>
      <c r="BF305" s="185" t="n"/>
      <c r="BG305" s="119">
        <f>IF(N($H305)&lt;9,"",IF(BA305="","",BA305+31))</f>
        <v/>
      </c>
      <c r="BH305" s="124">
        <f>IF(BG305="","",TODAY()-BG305)</f>
        <v/>
      </c>
      <c r="BI305" s="494" t="n"/>
      <c r="BJ305" s="184" t="n"/>
      <c r="BK305" s="184">
        <f>IF(BG305="","SIN ESTADO",IF(BI305&lt;&gt;"","PAGA",IF(BH305&gt;0,"VENCIDA",IF(BH305&gt;=-5,"POR VENCER","AL DÍA"))))</f>
        <v/>
      </c>
      <c r="BL305" s="185" t="n"/>
      <c r="BM305" s="119">
        <f>IF(N($H305)&lt;10,"",IF(BG305="","",BG305+31))</f>
        <v/>
      </c>
      <c r="BN305" s="124">
        <f>IF(BM305="","",TODAY()-BM305)</f>
        <v/>
      </c>
      <c r="BO305" s="494" t="n"/>
      <c r="BP305" s="184" t="n"/>
      <c r="BQ305" s="184">
        <f>IF(BM305="","SIN ESTADO",IF(BO305&lt;&gt;"","PAGA",IF(BN305&gt;0,"VENCIDA",IF(BN305&gt;=-5,"POR VENCER","AL DÍA"))))</f>
        <v/>
      </c>
      <c r="BR305" s="185" t="n"/>
      <c r="BS305" s="119">
        <f>IF(N($H305)&lt;11,"",IF(BM305="","",BM305+31))</f>
        <v/>
      </c>
      <c r="BT305" s="124">
        <f>IF(BS305="","",TODAY()-BS305)</f>
        <v/>
      </c>
      <c r="BU305" s="494" t="n"/>
      <c r="BV305" s="184" t="n"/>
      <c r="BW305" s="184">
        <f>IF(BS305="","SIN ESTADO",IF(BU305&lt;&gt;"","PAGA",IF(BT305&gt;0,"VENCIDA",IF(BT305&gt;=-5,"POR VENCER","AL DÍA"))))</f>
        <v/>
      </c>
      <c r="BX305" s="185" t="n"/>
      <c r="BY305" s="119">
        <f>IF(N($H305)&lt;12,"",IF(BS305="","",BS305+31))</f>
        <v/>
      </c>
      <c r="BZ305" s="124">
        <f>IF(BY305="","",TODAY()-BY305)</f>
        <v/>
      </c>
      <c r="CA305" s="494" t="n"/>
      <c r="CB305" s="184" t="n"/>
      <c r="CC305" s="184">
        <f>IF(BY305="","SIN ESTADO",IF(CA305&lt;&gt;"","PAGA",IF(BZ305&gt;0,"VENCIDA",IF(BZ305&gt;=-5,"POR VENCER","AL DÍA"))))</f>
        <v/>
      </c>
      <c r="CD305" s="185" t="n"/>
      <c r="CE305" s="119">
        <f>IF(N($H305)&lt;13,"",IF(BY305="","",BY305+31))</f>
        <v/>
      </c>
      <c r="CF305" s="124">
        <f>IF(CE305="","",TODAY()-CE305)</f>
        <v/>
      </c>
      <c r="CG305" s="494" t="n"/>
      <c r="CH305" s="184" t="n"/>
      <c r="CI305" s="184">
        <f>IF(CE305="","SIN ESTADO",IF(CG305&lt;&gt;"","PAGA",IF(CF305&gt;0,"VENCIDA",IF(CF305&gt;=-5,"POR VENCER","AL DÍA"))))</f>
        <v/>
      </c>
      <c r="CJ305" s="185" t="n"/>
      <c r="CK305" s="119">
        <f>IF(N($H305)&lt;14,"",IF(CE305="","",CE305+31))</f>
        <v/>
      </c>
      <c r="CL305" s="124">
        <f>IF(CK305="","",TODAY()-CK305)</f>
        <v/>
      </c>
      <c r="CM305" s="494" t="n"/>
      <c r="CN305" s="184" t="n"/>
      <c r="CO305" s="184">
        <f>IF(CK305="","SIN ESTADO",IF(CM305&lt;&gt;"","PAGA",IF(CL305&gt;0,"VENCIDA",IF(CL305&gt;=-5,"POR VENCER","AL DÍA"))))</f>
        <v/>
      </c>
      <c r="CP305" s="185" t="n"/>
      <c r="CQ305" s="119">
        <f>IF(N($H305)&lt;15,"",IF(CK305="","",CK305+31))</f>
        <v/>
      </c>
      <c r="CR305" s="124">
        <f>IF(CQ305="","",TODAY()-CQ305)</f>
        <v/>
      </c>
      <c r="CS305" s="494" t="n"/>
      <c r="CT305" s="184" t="n"/>
      <c r="CU305" s="184">
        <f>IF(CQ305="","SIN ESTADO",IF(CS305&lt;&gt;"","PAGA",IF(CR305&gt;0,"VENCIDA",IF(CR305&gt;=-5,"POR VENCER","AL DÍA"))))</f>
        <v/>
      </c>
      <c r="CV305" s="185" t="n"/>
      <c r="CW305" s="119">
        <f>IF(N($H305)&lt;16,"",IF(CQ305="","",CQ305+31))</f>
        <v/>
      </c>
      <c r="CX305" s="124">
        <f>IF(CW305="","",TODAY()-CW305)</f>
        <v/>
      </c>
      <c r="CY305" s="494" t="n"/>
      <c r="CZ305" s="184" t="n"/>
      <c r="DA305" s="184">
        <f>IF(CW305="","SIN ESTADO",IF(CY305&lt;&gt;"","PAGA",IF(CX305&gt;0,"VENCIDA",IF(CX305&gt;=-5,"POR VENCER","AL DÍA"))))</f>
        <v/>
      </c>
      <c r="DB305" s="185" t="n"/>
      <c r="DC305" s="119">
        <f>IF(N($H305)&lt;17,"",IF(CW305="","",CW305+31))</f>
        <v/>
      </c>
      <c r="DD305" s="124">
        <f>IF(DC305="","",TODAY()-DC305)</f>
        <v/>
      </c>
      <c r="DE305" s="494" t="n"/>
      <c r="DF305" s="184" t="n"/>
      <c r="DG305" s="184">
        <f>IF(DC305="","SIN ESTADO",IF(DE305&lt;&gt;"","PAGA",IF(DD305&gt;0,"VENCIDA",IF(DD305&gt;=-5,"POR VENCER","AL DÍA"))))</f>
        <v/>
      </c>
      <c r="DH305" s="185" t="n"/>
      <c r="DI305" s="119">
        <f>IF(N($H305)&lt;18,"",IF(DC305="","",DC305+31))</f>
        <v/>
      </c>
      <c r="DJ305" s="124">
        <f>IF(DI305="","",TODAY()-DI305)</f>
        <v/>
      </c>
      <c r="DK305" s="494" t="n"/>
      <c r="DL305" s="184" t="n"/>
      <c r="DM305" s="184">
        <f>IF(DI305="","SIN ESTADO",IF(DK305&lt;&gt;"","PAGA",IF(DJ305&gt;0,"VENCIDA",IF(DJ305&gt;=-5,"POR VENCER","AL DÍA"))))</f>
        <v/>
      </c>
      <c r="DN305" s="185" t="n"/>
      <c r="DO305" s="119">
        <f>IF(N($H305)&lt;19,"",IF(DI305="","",DI305+31))</f>
        <v/>
      </c>
      <c r="DP305" s="124">
        <f>IF(DO305="","",TODAY()-DO305)</f>
        <v/>
      </c>
      <c r="DQ305" s="494" t="n"/>
      <c r="DR305" s="184" t="n"/>
      <c r="DS305" s="184">
        <f>IF(DO305="","SIN ESTADO",IF(DQ305&lt;&gt;"","PAGA",IF(DP305&gt;0,"VENCIDA",IF(DP305&gt;=-5,"POR VENCER","AL DÍA"))))</f>
        <v/>
      </c>
      <c r="DT305" s="185" t="n"/>
      <c r="DU305" s="119">
        <f>IF(N($H305)&lt;20,"",IF(DO305="","",DO305+31))</f>
        <v/>
      </c>
      <c r="DV305" s="124">
        <f>IF(DU305="","",TODAY()-DU305)</f>
        <v/>
      </c>
      <c r="DW305" s="494" t="n"/>
      <c r="DX305" s="184" t="n"/>
      <c r="DY305" s="184">
        <f>IF(DU305="","SIN ESTADO",IF(DW305&lt;&gt;"","PAGA",IF(DV305&gt;0,"VENCIDA",IF(DV305&gt;=-5,"POR VENCER","AL DÍA"))))</f>
        <v/>
      </c>
      <c r="DZ305" s="185" t="n"/>
      <c r="EA305" s="119">
        <f>IF(N($H305)&lt;21,"",IF(DU305="","",DU305+31))</f>
        <v/>
      </c>
      <c r="EB305" s="124">
        <f>IF(EA305="","",TODAY()-EA305)</f>
        <v/>
      </c>
      <c r="EC305" s="494" t="n"/>
      <c r="ED305" s="184" t="n"/>
      <c r="EE305" s="184">
        <f>IF(EA305="","SIN ESTADO",IF(EC305&lt;&gt;"","PAGA",IF(EB305&gt;0,"VENCIDA",IF(EB305&gt;=-5,"POR VENCER","AL DÍA"))))</f>
        <v/>
      </c>
      <c r="EF305" s="185" t="n"/>
      <c r="EG305" s="119">
        <f>IF(N($H305)&lt;22,"",IF(EA305="","",EA305+31))</f>
        <v/>
      </c>
      <c r="EH305" s="124">
        <f>IF(EG305="","",TODAY()-EG305)</f>
        <v/>
      </c>
      <c r="EI305" s="494" t="n"/>
      <c r="EJ305" s="184" t="n"/>
      <c r="EK305" s="184">
        <f>IF(EG305="","SIN ESTADO",IF(EI305&lt;&gt;"","PAGA",IF(EH305&gt;0,"VENCIDA",IF(EH305&gt;=-5,"POR VENCER","AL DÍA"))))</f>
        <v/>
      </c>
      <c r="EL305" s="185" t="n"/>
      <c r="EM305" s="119">
        <f>IF(N($H305)&lt;23,"",IF(EG305="","",EG305+31))</f>
        <v/>
      </c>
      <c r="EN305" s="124">
        <f>IF(EM305="","",TODAY()-EM305)</f>
        <v/>
      </c>
      <c r="EO305" s="494" t="n"/>
      <c r="EP305" s="184" t="n"/>
      <c r="EQ305" s="184">
        <f>IF(EM305="","SIN ESTADO",IF(EO305&lt;&gt;"","PAGA",IF(EN305&gt;0,"VENCIDA",IF(EN305&gt;=-5,"POR VENCER","AL DÍA"))))</f>
        <v/>
      </c>
      <c r="ER305" s="185" t="n"/>
      <c r="ES305" s="119">
        <f>IF(N($H305)&lt;24,"",IF(EM305="","",EM305+31))</f>
        <v/>
      </c>
      <c r="ET305" s="124">
        <f>IF(ES305="","",TODAY()-ES305)</f>
        <v/>
      </c>
      <c r="EU305" s="494" t="n"/>
      <c r="EV305" s="184" t="n"/>
      <c r="EW305" s="184">
        <f>IF(ES305="","SIN ESTADO",IF(EU305&lt;&gt;"","PAGA",IF(ET305&gt;0,"VENCIDA",IF(ET305&gt;=-5,"POR VENCER","AL DÍA"))))</f>
        <v/>
      </c>
      <c r="EX305" s="185" t="n"/>
      <c r="EY305" s="119">
        <f>IF(N($H305)&lt;25,"",IF(ES305="","",ES305+31))</f>
        <v/>
      </c>
      <c r="EZ305" s="124">
        <f>IF(EY305="","",TODAY()-EY305)</f>
        <v/>
      </c>
      <c r="FA305" s="494" t="n"/>
      <c r="FB305" s="184" t="n"/>
      <c r="FC305" s="184">
        <f>IF(EY305="","SIN ESTADO",IF(FA305&lt;&gt;"","PAGA",IF(EZ305&gt;0,"VENCIDA",IF(EZ305&gt;=-5,"POR VENCER","AL DÍA"))))</f>
        <v/>
      </c>
      <c r="FD305" s="185" t="n"/>
      <c r="FE305" s="119">
        <f>IF(N($H305)&lt;26,"",IF(EY305="","",EY305+31))</f>
        <v/>
      </c>
      <c r="FF305" s="124">
        <f>IF(FE305="","",TODAY()-FE305)</f>
        <v/>
      </c>
      <c r="FG305" s="494" t="n"/>
      <c r="FH305" s="184" t="n"/>
      <c r="FI305" s="184">
        <f>IF(FE305="","SIN ESTADO",IF(FG305&lt;&gt;"","PAGA",IF(FF305&gt;0,"VENCIDA",IF(FF305&gt;=-5,"POR VENCER","AL DÍA"))))</f>
        <v/>
      </c>
      <c r="FJ305" s="185" t="n"/>
      <c r="FK305" s="119">
        <f>IF(N($H305)&lt;27,"",IF(FE305="","",FE305+31))</f>
        <v/>
      </c>
      <c r="FL305" s="124">
        <f>IF(FK305="","",TODAY()-FK305)</f>
        <v/>
      </c>
      <c r="FM305" s="494" t="n"/>
      <c r="FN305" s="184" t="n"/>
      <c r="FO305" s="184">
        <f>IF(FK305="","SIN ESTADO",IF(FM305&lt;&gt;"","PAGA",IF(FL305&gt;0,"VENCIDA",IF(FL305&gt;=-5,"POR VENCER","AL DÍA"))))</f>
        <v/>
      </c>
      <c r="FP305" s="185" t="n"/>
      <c r="FQ305" s="119">
        <f>IF(N($H305)&lt;28,"",IF(FK305="","",FK305+31))</f>
        <v/>
      </c>
      <c r="FR305" s="124">
        <f>IF(FQ305="","",TODAY()-FQ305)</f>
        <v/>
      </c>
      <c r="FS305" s="494" t="n"/>
      <c r="FT305" s="184" t="n"/>
      <c r="FU305" s="184">
        <f>IF(FQ305="","SIN ESTADO",IF(FS305&lt;&gt;"","PAGA",IF(FR305&gt;0,"VENCIDA",IF(FR305&gt;=-5,"POR VENCER","AL DÍA"))))</f>
        <v/>
      </c>
      <c r="FV305" s="185" t="n"/>
      <c r="FW305" s="119">
        <f>IF(N($H305)&lt;29,"",IF(FQ305="","",FQ305+31))</f>
        <v/>
      </c>
      <c r="FX305" s="124">
        <f>IF(FW305="","",TODAY()-FW305)</f>
        <v/>
      </c>
      <c r="FY305" s="494" t="n"/>
      <c r="FZ305" s="184" t="n"/>
      <c r="GA305" s="184">
        <f>IF(FW305="","SIN ESTADO",IF(FY305&lt;&gt;"","PAGA",IF(FX305&gt;0,"VENCIDA",IF(FX305&gt;=-5,"POR VENCER","AL DÍA"))))</f>
        <v/>
      </c>
      <c r="GB305" s="185" t="n"/>
      <c r="GC305" s="119">
        <f>IF(N($H305)&lt;30,"",IF(FW305="","",FW305+31))</f>
        <v/>
      </c>
      <c r="GD305" s="124">
        <f>IF(GC305="","",TODAY()-GC305)</f>
        <v/>
      </c>
      <c r="GE305" s="494" t="n"/>
      <c r="GF305" s="184" t="n"/>
      <c r="GG305" s="184">
        <f>IF(GC305="","SIN ESTADO",IF(GE305&lt;&gt;"","PAGA",IF(GD305&gt;0,"VENCIDA",IF(GD305&gt;=-5,"POR VENCER","AL DÍA"))))</f>
        <v/>
      </c>
      <c r="GH305" s="185" t="n"/>
      <c r="GI305" s="119">
        <f>IF(N($H305)&lt;31,"",IF(GC305="","",GC305+31))</f>
        <v/>
      </c>
      <c r="GJ305" s="124">
        <f>IF(GI305="","",TODAY()-GI305)</f>
        <v/>
      </c>
      <c r="GK305" s="494" t="n"/>
      <c r="GL305" s="184" t="n"/>
      <c r="GM305" s="184">
        <f>IF(GI305="","SIN ESTADO",IF(GK305&lt;&gt;"","PAGA",IF(GJ305&gt;0,"VENCIDA",IF(GJ305&gt;=-5,"POR VENCER","AL DÍA"))))</f>
        <v/>
      </c>
      <c r="GN305" s="185" t="n"/>
      <c r="GO305" s="119">
        <f>IF(N($H305)&lt;32,"",IF(GI305="","",GI305+31))</f>
        <v/>
      </c>
      <c r="GP305" s="124">
        <f>IF(GO305="","",TODAY()-GO305)</f>
        <v/>
      </c>
      <c r="GQ305" s="494" t="n"/>
      <c r="GR305" s="184" t="n"/>
      <c r="GS305" s="184">
        <f>IF(GO305="","SIN ESTADO",IF(GQ305&lt;&gt;"","PAGA",IF(GP305&gt;0,"VENCIDA",IF(GP305&gt;=-5,"POR VENCER","AL DÍA"))))</f>
        <v/>
      </c>
      <c r="GT305" s="185" t="n"/>
      <c r="GU305" s="119">
        <f>IF(N($H305)&lt;33,"",IF(GO305="","",GO305+31))</f>
        <v/>
      </c>
      <c r="GV305" s="124">
        <f>IF(GU305="","",TODAY()-GU305)</f>
        <v/>
      </c>
      <c r="GW305" s="494" t="n"/>
      <c r="GX305" s="184" t="n"/>
      <c r="GY305" s="184">
        <f>IF(GU305="","SIN ESTADO",IF(GW305&lt;&gt;"","PAGA",IF(GV305&gt;0,"VENCIDA",IF(GV305&gt;=-5,"POR VENCER","AL DÍA"))))</f>
        <v/>
      </c>
      <c r="GZ305" s="185" t="n"/>
      <c r="HA305" s="119">
        <f>IF(N($H305)&lt;34,"",IF(GU305="","",GU305+31))</f>
        <v/>
      </c>
      <c r="HB305" s="124">
        <f>IF(HA305="","",TODAY()-HA305)</f>
        <v/>
      </c>
      <c r="HC305" s="494" t="n"/>
      <c r="HD305" s="184" t="n"/>
      <c r="HE305" s="184">
        <f>IF(HA305="","SIN ESTADO",IF(HC305&lt;&gt;"","PAGA",IF(HB305&gt;0,"VENCIDA",IF(HB305&gt;=-5,"POR VENCER","AL DÍA"))))</f>
        <v/>
      </c>
      <c r="HF305" s="185" t="n"/>
      <c r="HG305" s="119">
        <f>IF(N($H305)&lt;35,"",IF(HA305="","",HA305+31))</f>
        <v/>
      </c>
      <c r="HH305" s="124">
        <f>IF(HG305="","",TODAY()-HG305)</f>
        <v/>
      </c>
      <c r="HI305" s="494" t="n"/>
      <c r="HJ305" s="184" t="n"/>
      <c r="HK305" s="184">
        <f>IF(HG305="","SIN ESTADO",IF(HI305&lt;&gt;"","PAGA",IF(HH305&gt;0,"VENCIDA",IF(HH305&gt;=-5,"POR VENCER","AL DÍA"))))</f>
        <v/>
      </c>
      <c r="HL305" s="168" t="n"/>
      <c r="HM305" s="119">
        <f>IF(N($H305)&lt;36,"",IF(HG305="","",HG305+31))</f>
        <v/>
      </c>
      <c r="HN305" s="124">
        <f>IF(HM305="","",TODAY()-HM305)</f>
        <v/>
      </c>
      <c r="HO305" s="494" t="n"/>
      <c r="HP305" s="184" t="n"/>
      <c r="HQ305" s="184">
        <f>IF(HM305="","SIN ESTADO",IF(HO305&lt;&gt;"","PAGA",IF(HN305&gt;0,"VENCIDA",IF(HN305&gt;=-5,"POR VENCER","AL DÍA"))))</f>
        <v/>
      </c>
      <c r="HR305" s="168" t="n"/>
      <c r="HS305" s="169">
        <f>N305+T305+Z305+AF305+AL305+AR305+AX305+BD305+BJ305+BP305+BV305+CB305+CH305+CN305+CT305+CZ305+DF305+DL305+DR305+DX305+ED305+EJ305+EP305+EV305+FB305+FH305+FN305+FT305+FZ305+GF305+GL305+GR305+GX305+HD305+HJ305+HP305</f>
        <v/>
      </c>
      <c r="HU305" s="170">
        <f>IFERROR(N($J305),0)</f>
        <v/>
      </c>
      <c r="HW305" s="170">
        <f>SUMPRODUCT((MOD(COLUMN($M305:$HR305)-COLUMN($M305),6)=0)*ISNUMBER($M305:$HR305)*($M305:$HR305&gt;=RESUMEN!$C$26)*($M305:$HR305&lt;=RESUMEN!$C$27)*IFERROR(N($N305:$HS305),0))</f>
        <v/>
      </c>
      <c r="HX305" s="170">
        <f>SUMPRODUCT((MOD(COLUMN($M305:$HR305)-COLUMN($M305),6)=0)*ISNUMBER($M305:$HR305)*($M305:$HR305&gt;=RESUMEN!$C$26)*($M305:$HR305&lt;=RESUMEN!$C$27))</f>
        <v/>
      </c>
    </row>
    <row r="306" ht="15.75" customHeight="1" s="506">
      <c r="B306" s="113">
        <f>VENTAS!A305</f>
        <v/>
      </c>
      <c r="C306" s="236">
        <f>VENTAS!B305</f>
        <v/>
      </c>
      <c r="D306" s="53">
        <f>VENTAS!C305</f>
        <v/>
      </c>
      <c r="E306" s="114">
        <f>VENTAS!D305</f>
        <v/>
      </c>
      <c r="F306" s="114">
        <f>VENTAS!J305</f>
        <v/>
      </c>
      <c r="G306" s="494">
        <f>VENTAS!F305</f>
        <v/>
      </c>
      <c r="H306" s="479">
        <f>VENTAS!K305</f>
        <v/>
      </c>
      <c r="I306" s="479">
        <f>VENTAS!M305</f>
        <v/>
      </c>
      <c r="J306" s="184">
        <f>VENTAS!L305</f>
        <v/>
      </c>
      <c r="K306" s="119">
        <f>IF(N($H306)&lt;1,"",$G306+31)</f>
        <v/>
      </c>
      <c r="L306" s="124">
        <f>IF(K306="","",TODAY()-K306)</f>
        <v/>
      </c>
      <c r="M306" s="469" t="n">
        <v>46128</v>
      </c>
      <c r="N306" s="374" t="n">
        <v>1000000</v>
      </c>
      <c r="O306" s="184">
        <f>IF(K306="","SIN ESTADO",IF(M306&lt;&gt;"","PAGA",IF(L306&gt;0,"VENCIDA",IF(L306&gt;=-5,"POR VENCER","AL DÍA"))))</f>
        <v/>
      </c>
      <c r="P306" s="185" t="inlineStr">
        <is>
          <t>TRANSFERENCIA</t>
        </is>
      </c>
      <c r="Q306" s="119">
        <f>IF(N($H306)&lt;2,"",IF(K306="","",K306+31))</f>
        <v/>
      </c>
      <c r="R306" s="124">
        <f>IF(Q306="","",TODAY()-Q306)</f>
        <v/>
      </c>
      <c r="S306" s="494" t="n">
        <v>46155</v>
      </c>
      <c r="T306" s="184" t="n">
        <v>1500000</v>
      </c>
      <c r="U306" s="184">
        <f>IF(Q306="","SIN ESTADO",IF(S306&lt;&gt;"","PAGA",IF(R306&gt;0,"VENCIDA",IF(R306&gt;=-5,"POR VENCER","AL DÍA"))))</f>
        <v/>
      </c>
      <c r="V306" s="185" t="inlineStr">
        <is>
          <t>TRANSFERENCIA</t>
        </is>
      </c>
      <c r="W306" s="119">
        <f>IF(N($H306)&lt;3,"",IF(Q306="","",Q306+31))</f>
        <v/>
      </c>
      <c r="X306" s="124">
        <f>IF(W306="","",TODAY()-W306)</f>
        <v/>
      </c>
      <c r="Y306" s="494" t="n">
        <v>46243</v>
      </c>
      <c r="Z306" s="184" t="n">
        <v>1000000</v>
      </c>
      <c r="AA306" s="184">
        <f>IF(W306="","SIN ESTADO",IF(Y306&lt;&gt;"","PAGA",IF(X306&gt;0,"VENCIDA",IF(X306&gt;=-5,"POR VENCER","AL DÍA"))))</f>
        <v/>
      </c>
      <c r="AB306" s="185" t="inlineStr">
        <is>
          <t>TRANSFERENCIA</t>
        </is>
      </c>
      <c r="AC306" s="119">
        <f>IF(N($H306)&lt;4,"",IF(W306="","",W306+31))</f>
        <v/>
      </c>
      <c r="AD306" s="124">
        <f>IF(AC306="","",TODAY()-AC306)</f>
        <v/>
      </c>
      <c r="AE306" s="494" t="n"/>
      <c r="AF306" s="184" t="n"/>
      <c r="AG306" s="184">
        <f>IF(AC306="","SIN ESTADO",IF(AE306&lt;&gt;"","PAGA",IF(AD306&gt;0,"VENCIDA",IF(AD306&gt;=-5,"POR VENCER","AL DÍA"))))</f>
        <v/>
      </c>
      <c r="AH306" s="185" t="n"/>
      <c r="AI306" s="119">
        <f>IF(N($H306)&lt;5,"",IF(AC306="","",AC306+31))</f>
        <v/>
      </c>
      <c r="AJ306" s="124">
        <f>IF(AI306="","",TODAY()-AI306)</f>
        <v/>
      </c>
      <c r="AK306" s="494" t="n"/>
      <c r="AL306" s="184" t="n"/>
      <c r="AM306" s="184">
        <f>IF(AI306="","SIN ESTADO",IF(AK306&lt;&gt;"","PAGA",IF(AJ306&gt;0,"VENCIDA",IF(AJ306&gt;=-5,"POR VENCER","AL DÍA"))))</f>
        <v/>
      </c>
      <c r="AN306" s="185" t="n"/>
      <c r="AO306" s="119">
        <f>IF(N($H306)&lt;6,"",IF(AI306="","",AI306+31))</f>
        <v/>
      </c>
      <c r="AP306" s="124">
        <f>IF(AO306="","",TODAY()-AO306)</f>
        <v/>
      </c>
      <c r="AQ306" s="270" t="n"/>
      <c r="AR306" s="184" t="n"/>
      <c r="AS306" s="184">
        <f>IF(AO306="","SIN ESTADO",IF(AQ306&lt;&gt;"","PAGA",IF(AP306&gt;0,"VENCIDA",IF(AP306&gt;=-5,"POR VENCER","AL DÍA"))))</f>
        <v/>
      </c>
      <c r="AT306" s="185" t="n"/>
      <c r="AU306" s="119">
        <f>IF(N($H306)&lt;7,"",IF(AO306="","",AO306+31))</f>
        <v/>
      </c>
      <c r="AV306" s="124">
        <f>IF(AU306="","",TODAY()-AU306)</f>
        <v/>
      </c>
      <c r="AW306" s="494" t="n"/>
      <c r="AX306" s="184" t="n"/>
      <c r="AY306" s="184">
        <f>IF(AU306="","SIN ESTADO",IF(AW306&lt;&gt;"","PAGA",IF(AV306&gt;0,"VENCIDA",IF(AV306&gt;=-5,"POR VENCER","AL DÍA"))))</f>
        <v/>
      </c>
      <c r="AZ306" s="185" t="n"/>
      <c r="BA306" s="119">
        <f>IF(N($H306)&lt;8,"",IF(AU306="","",AU306+31))</f>
        <v/>
      </c>
      <c r="BB306" s="124">
        <f>IF(BA306="","",TODAY()-BA306)</f>
        <v/>
      </c>
      <c r="BC306" s="494" t="n"/>
      <c r="BD306" s="184" t="n"/>
      <c r="BE306" s="184">
        <f>IF(BA306="","SIN ESTADO",IF(BC306&lt;&gt;"","PAGA",IF(BB306&gt;0,"VENCIDA",IF(BB306&gt;=-5,"POR VENCER","AL DÍA"))))</f>
        <v/>
      </c>
      <c r="BF306" s="185" t="n"/>
      <c r="BG306" s="119">
        <f>IF(N($H306)&lt;9,"",IF(BA306="","",BA306+31))</f>
        <v/>
      </c>
      <c r="BH306" s="124">
        <f>IF(BG306="","",TODAY()-BG306)</f>
        <v/>
      </c>
      <c r="BI306" s="494" t="n"/>
      <c r="BJ306" s="184" t="n"/>
      <c r="BK306" s="184">
        <f>IF(BG306="","SIN ESTADO",IF(BI306&lt;&gt;"","PAGA",IF(BH306&gt;0,"VENCIDA",IF(BH306&gt;=-5,"POR VENCER","AL DÍA"))))</f>
        <v/>
      </c>
      <c r="BL306" s="185" t="n"/>
      <c r="BM306" s="119">
        <f>IF(N($H306)&lt;10,"",IF(BG306="","",BG306+31))</f>
        <v/>
      </c>
      <c r="BN306" s="124">
        <f>IF(BM306="","",TODAY()-BM306)</f>
        <v/>
      </c>
      <c r="BO306" s="494" t="n"/>
      <c r="BP306" s="184" t="n"/>
      <c r="BQ306" s="184">
        <f>IF(BM306="","SIN ESTADO",IF(BO306&lt;&gt;"","PAGA",IF(BN306&gt;0,"VENCIDA",IF(BN306&gt;=-5,"POR VENCER","AL DÍA"))))</f>
        <v/>
      </c>
      <c r="BR306" s="185" t="n"/>
      <c r="BS306" s="119">
        <f>IF(N($H306)&lt;11,"",IF(BM306="","",BM306+31))</f>
        <v/>
      </c>
      <c r="BT306" s="124">
        <f>IF(BS306="","",TODAY()-BS306)</f>
        <v/>
      </c>
      <c r="BU306" s="494" t="n"/>
      <c r="BV306" s="184" t="n"/>
      <c r="BW306" s="184">
        <f>IF(BS306="","SIN ESTADO",IF(BU306&lt;&gt;"","PAGA",IF(BT306&gt;0,"VENCIDA",IF(BT306&gt;=-5,"POR VENCER","AL DÍA"))))</f>
        <v/>
      </c>
      <c r="BX306" s="185" t="n"/>
      <c r="BY306" s="119">
        <f>IF(N($H306)&lt;12,"",IF(BS306="","",BS306+31))</f>
        <v/>
      </c>
      <c r="BZ306" s="124">
        <f>IF(BY306="","",TODAY()-BY306)</f>
        <v/>
      </c>
      <c r="CA306" s="494" t="n"/>
      <c r="CB306" s="184" t="n"/>
      <c r="CC306" s="184">
        <f>IF(BY306="","SIN ESTADO",IF(CA306&lt;&gt;"","PAGA",IF(BZ306&gt;0,"VENCIDA",IF(BZ306&gt;=-5,"POR VENCER","AL DÍA"))))</f>
        <v/>
      </c>
      <c r="CD306" s="185" t="n"/>
      <c r="CE306" s="119">
        <f>IF(N($H306)&lt;13,"",IF(BY306="","",BY306+31))</f>
        <v/>
      </c>
      <c r="CF306" s="124">
        <f>IF(CE306="","",TODAY()-CE306)</f>
        <v/>
      </c>
      <c r="CG306" s="494" t="n"/>
      <c r="CH306" s="184" t="n"/>
      <c r="CI306" s="184">
        <f>IF(CE306="","SIN ESTADO",IF(CG306&lt;&gt;"","PAGA",IF(CF306&gt;0,"VENCIDA",IF(CF306&gt;=-5,"POR VENCER","AL DÍA"))))</f>
        <v/>
      </c>
      <c r="CJ306" s="185" t="n"/>
      <c r="CK306" s="119">
        <f>IF(N($H306)&lt;14,"",IF(CE306="","",CE306+31))</f>
        <v/>
      </c>
      <c r="CL306" s="124">
        <f>IF(CK306="","",TODAY()-CK306)</f>
        <v/>
      </c>
      <c r="CM306" s="494" t="n"/>
      <c r="CN306" s="184" t="n"/>
      <c r="CO306" s="184">
        <f>IF(CK306="","SIN ESTADO",IF(CM306&lt;&gt;"","PAGA",IF(CL306&gt;0,"VENCIDA",IF(CL306&gt;=-5,"POR VENCER","AL DÍA"))))</f>
        <v/>
      </c>
      <c r="CP306" s="185" t="n"/>
      <c r="CQ306" s="119">
        <f>IF(N($H306)&lt;15,"",IF(CK306="","",CK306+31))</f>
        <v/>
      </c>
      <c r="CR306" s="124">
        <f>IF(CQ306="","",TODAY()-CQ306)</f>
        <v/>
      </c>
      <c r="CS306" s="494" t="n"/>
      <c r="CT306" s="184" t="n"/>
      <c r="CU306" s="184">
        <f>IF(CQ306="","SIN ESTADO",IF(CS306&lt;&gt;"","PAGA",IF(CR306&gt;0,"VENCIDA",IF(CR306&gt;=-5,"POR VENCER","AL DÍA"))))</f>
        <v/>
      </c>
      <c r="CV306" s="185" t="n"/>
      <c r="CW306" s="119">
        <f>IF(N($H306)&lt;16,"",IF(CQ306="","",CQ306+31))</f>
        <v/>
      </c>
      <c r="CX306" s="124">
        <f>IF(CW306="","",TODAY()-CW306)</f>
        <v/>
      </c>
      <c r="CY306" s="494" t="n"/>
      <c r="CZ306" s="184" t="n"/>
      <c r="DA306" s="184">
        <f>IF(CW306="","SIN ESTADO",IF(CY306&lt;&gt;"","PAGA",IF(CX306&gt;0,"VENCIDA",IF(CX306&gt;=-5,"POR VENCER","AL DÍA"))))</f>
        <v/>
      </c>
      <c r="DB306" s="185" t="n"/>
      <c r="DC306" s="119">
        <f>IF(N($H306)&lt;17,"",IF(CW306="","",CW306+31))</f>
        <v/>
      </c>
      <c r="DD306" s="124">
        <f>IF(DC306="","",TODAY()-DC306)</f>
        <v/>
      </c>
      <c r="DE306" s="494" t="n"/>
      <c r="DF306" s="184" t="n"/>
      <c r="DG306" s="184">
        <f>IF(DC306="","SIN ESTADO",IF(DE306&lt;&gt;"","PAGA",IF(DD306&gt;0,"VENCIDA",IF(DD306&gt;=-5,"POR VENCER","AL DÍA"))))</f>
        <v/>
      </c>
      <c r="DH306" s="185" t="n"/>
      <c r="DI306" s="119">
        <f>IF(N($H306)&lt;18,"",IF(DC306="","",DC306+31))</f>
        <v/>
      </c>
      <c r="DJ306" s="124">
        <f>IF(DI306="","",TODAY()-DI306)</f>
        <v/>
      </c>
      <c r="DK306" s="494" t="n"/>
      <c r="DL306" s="184" t="n"/>
      <c r="DM306" s="184">
        <f>IF(DI306="","SIN ESTADO",IF(DK306&lt;&gt;"","PAGA",IF(DJ306&gt;0,"VENCIDA",IF(DJ306&gt;=-5,"POR VENCER","AL DÍA"))))</f>
        <v/>
      </c>
      <c r="DN306" s="185" t="n"/>
      <c r="DO306" s="119">
        <f>IF(N($H306)&lt;19,"",IF(DI306="","",DI306+31))</f>
        <v/>
      </c>
      <c r="DP306" s="124">
        <f>IF(DO306="","",TODAY()-DO306)</f>
        <v/>
      </c>
      <c r="DQ306" s="494" t="n"/>
      <c r="DR306" s="184" t="n"/>
      <c r="DS306" s="184">
        <f>IF(DO306="","SIN ESTADO",IF(DQ306&lt;&gt;"","PAGA",IF(DP306&gt;0,"VENCIDA",IF(DP306&gt;=-5,"POR VENCER","AL DÍA"))))</f>
        <v/>
      </c>
      <c r="DT306" s="185" t="n"/>
      <c r="DU306" s="119">
        <f>IF(N($H306)&lt;20,"",IF(DO306="","",DO306+31))</f>
        <v/>
      </c>
      <c r="DV306" s="124">
        <f>IF(DU306="","",TODAY()-DU306)</f>
        <v/>
      </c>
      <c r="DW306" s="494" t="n"/>
      <c r="DX306" s="184" t="n"/>
      <c r="DY306" s="184">
        <f>IF(DU306="","SIN ESTADO",IF(DW306&lt;&gt;"","PAGA",IF(DV306&gt;0,"VENCIDA",IF(DV306&gt;=-5,"POR VENCER","AL DÍA"))))</f>
        <v/>
      </c>
      <c r="DZ306" s="185" t="n"/>
      <c r="EA306" s="119">
        <f>IF(N($H306)&lt;21,"",IF(DU306="","",DU306+31))</f>
        <v/>
      </c>
      <c r="EB306" s="124">
        <f>IF(EA306="","",TODAY()-EA306)</f>
        <v/>
      </c>
      <c r="EC306" s="494" t="n"/>
      <c r="ED306" s="184" t="n"/>
      <c r="EE306" s="184">
        <f>IF(EA306="","SIN ESTADO",IF(EC306&lt;&gt;"","PAGA",IF(EB306&gt;0,"VENCIDA",IF(EB306&gt;=-5,"POR VENCER","AL DÍA"))))</f>
        <v/>
      </c>
      <c r="EF306" s="185" t="n"/>
      <c r="EG306" s="119">
        <f>IF(N($H306)&lt;22,"",IF(EA306="","",EA306+31))</f>
        <v/>
      </c>
      <c r="EH306" s="124">
        <f>IF(EG306="","",TODAY()-EG306)</f>
        <v/>
      </c>
      <c r="EI306" s="494" t="n"/>
      <c r="EJ306" s="184" t="n"/>
      <c r="EK306" s="184">
        <f>IF(EG306="","SIN ESTADO",IF(EI306&lt;&gt;"","PAGA",IF(EH306&gt;0,"VENCIDA",IF(EH306&gt;=-5,"POR VENCER","AL DÍA"))))</f>
        <v/>
      </c>
      <c r="EL306" s="185" t="n"/>
      <c r="EM306" s="119">
        <f>IF(N($H306)&lt;23,"",IF(EG306="","",EG306+31))</f>
        <v/>
      </c>
      <c r="EN306" s="124">
        <f>IF(EM306="","",TODAY()-EM306)</f>
        <v/>
      </c>
      <c r="EO306" s="494" t="n"/>
      <c r="EP306" s="184" t="n"/>
      <c r="EQ306" s="184">
        <f>IF(EM306="","SIN ESTADO",IF(EO306&lt;&gt;"","PAGA",IF(EN306&gt;0,"VENCIDA",IF(EN306&gt;=-5,"POR VENCER","AL DÍA"))))</f>
        <v/>
      </c>
      <c r="ER306" s="185" t="n"/>
      <c r="ES306" s="119">
        <f>IF(N($H306)&lt;24,"",IF(EM306="","",EM306+31))</f>
        <v/>
      </c>
      <c r="ET306" s="124">
        <f>IF(ES306="","",TODAY()-ES306)</f>
        <v/>
      </c>
      <c r="EU306" s="494" t="n"/>
      <c r="EV306" s="184" t="n"/>
      <c r="EW306" s="184">
        <f>IF(ES306="","SIN ESTADO",IF(EU306&lt;&gt;"","PAGA",IF(ET306&gt;0,"VENCIDA",IF(ET306&gt;=-5,"POR VENCER","AL DÍA"))))</f>
        <v/>
      </c>
      <c r="EX306" s="185" t="n"/>
      <c r="EY306" s="119">
        <f>IF(N($H306)&lt;25,"",IF(ES306="","",ES306+31))</f>
        <v/>
      </c>
      <c r="EZ306" s="124">
        <f>IF(EY306="","",TODAY()-EY306)</f>
        <v/>
      </c>
      <c r="FA306" s="494" t="n"/>
      <c r="FB306" s="184" t="n"/>
      <c r="FC306" s="184">
        <f>IF(EY306="","SIN ESTADO",IF(FA306&lt;&gt;"","PAGA",IF(EZ306&gt;0,"VENCIDA",IF(EZ306&gt;=-5,"POR VENCER","AL DÍA"))))</f>
        <v/>
      </c>
      <c r="FD306" s="185" t="n"/>
      <c r="FE306" s="119">
        <f>IF(N($H306)&lt;26,"",IF(EY306="","",EY306+31))</f>
        <v/>
      </c>
      <c r="FF306" s="124">
        <f>IF(FE306="","",TODAY()-FE306)</f>
        <v/>
      </c>
      <c r="FG306" s="494" t="n"/>
      <c r="FH306" s="184" t="n"/>
      <c r="FI306" s="184">
        <f>IF(FE306="","SIN ESTADO",IF(FG306&lt;&gt;"","PAGA",IF(FF306&gt;0,"VENCIDA",IF(FF306&gt;=-5,"POR VENCER","AL DÍA"))))</f>
        <v/>
      </c>
      <c r="FJ306" s="185" t="n"/>
      <c r="FK306" s="119">
        <f>IF(N($H306)&lt;27,"",IF(FE306="","",FE306+31))</f>
        <v/>
      </c>
      <c r="FL306" s="124">
        <f>IF(FK306="","",TODAY()-FK306)</f>
        <v/>
      </c>
      <c r="FM306" s="494" t="n"/>
      <c r="FN306" s="184" t="n"/>
      <c r="FO306" s="184">
        <f>IF(FK306="","SIN ESTADO",IF(FM306&lt;&gt;"","PAGA",IF(FL306&gt;0,"VENCIDA",IF(FL306&gt;=-5,"POR VENCER","AL DÍA"))))</f>
        <v/>
      </c>
      <c r="FP306" s="185" t="n"/>
      <c r="FQ306" s="119">
        <f>IF(N($H306)&lt;28,"",IF(FK306="","",FK306+31))</f>
        <v/>
      </c>
      <c r="FR306" s="124">
        <f>IF(FQ306="","",TODAY()-FQ306)</f>
        <v/>
      </c>
      <c r="FS306" s="494" t="n"/>
      <c r="FT306" s="184" t="n"/>
      <c r="FU306" s="184">
        <f>IF(FQ306="","SIN ESTADO",IF(FS306&lt;&gt;"","PAGA",IF(FR306&gt;0,"VENCIDA",IF(FR306&gt;=-5,"POR VENCER","AL DÍA"))))</f>
        <v/>
      </c>
      <c r="FV306" s="185" t="n"/>
      <c r="FW306" s="119">
        <f>IF(N($H306)&lt;29,"",IF(FQ306="","",FQ306+31))</f>
        <v/>
      </c>
      <c r="FX306" s="124">
        <f>IF(FW306="","",TODAY()-FW306)</f>
        <v/>
      </c>
      <c r="FY306" s="494" t="n"/>
      <c r="FZ306" s="184" t="n"/>
      <c r="GA306" s="184">
        <f>IF(FW306="","SIN ESTADO",IF(FY306&lt;&gt;"","PAGA",IF(FX306&gt;0,"VENCIDA",IF(FX306&gt;=-5,"POR VENCER","AL DÍA"))))</f>
        <v/>
      </c>
      <c r="GB306" s="185" t="n"/>
      <c r="GC306" s="119">
        <f>IF(N($H306)&lt;30,"",IF(FW306="","",FW306+31))</f>
        <v/>
      </c>
      <c r="GD306" s="124">
        <f>IF(GC306="","",TODAY()-GC306)</f>
        <v/>
      </c>
      <c r="GE306" s="494" t="n"/>
      <c r="GF306" s="184" t="n"/>
      <c r="GG306" s="184">
        <f>IF(GC306="","SIN ESTADO",IF(GE306&lt;&gt;"","PAGA",IF(GD306&gt;0,"VENCIDA",IF(GD306&gt;=-5,"POR VENCER","AL DÍA"))))</f>
        <v/>
      </c>
      <c r="GH306" s="185" t="n"/>
      <c r="GI306" s="119">
        <f>IF(N($H306)&lt;31,"",IF(GC306="","",GC306+31))</f>
        <v/>
      </c>
      <c r="GJ306" s="124">
        <f>IF(GI306="","",TODAY()-GI306)</f>
        <v/>
      </c>
      <c r="GK306" s="494" t="n"/>
      <c r="GL306" s="184" t="n"/>
      <c r="GM306" s="184">
        <f>IF(GI306="","SIN ESTADO",IF(GK306&lt;&gt;"","PAGA",IF(GJ306&gt;0,"VENCIDA",IF(GJ306&gt;=-5,"POR VENCER","AL DÍA"))))</f>
        <v/>
      </c>
      <c r="GN306" s="185" t="n"/>
      <c r="GO306" s="119">
        <f>IF(N($H306)&lt;32,"",IF(GI306="","",GI306+31))</f>
        <v/>
      </c>
      <c r="GP306" s="124">
        <f>IF(GO306="","",TODAY()-GO306)</f>
        <v/>
      </c>
      <c r="GQ306" s="494" t="n"/>
      <c r="GR306" s="184" t="n"/>
      <c r="GS306" s="184">
        <f>IF(GO306="","SIN ESTADO",IF(GQ306&lt;&gt;"","PAGA",IF(GP306&gt;0,"VENCIDA",IF(GP306&gt;=-5,"POR VENCER","AL DÍA"))))</f>
        <v/>
      </c>
      <c r="GT306" s="185" t="n"/>
      <c r="GU306" s="119">
        <f>IF(N($H306)&lt;33,"",IF(GO306="","",GO306+31))</f>
        <v/>
      </c>
      <c r="GV306" s="124">
        <f>IF(GU306="","",TODAY()-GU306)</f>
        <v/>
      </c>
      <c r="GW306" s="494" t="n"/>
      <c r="GX306" s="184" t="n"/>
      <c r="GY306" s="184">
        <f>IF(GU306="","SIN ESTADO",IF(GW306&lt;&gt;"","PAGA",IF(GV306&gt;0,"VENCIDA",IF(GV306&gt;=-5,"POR VENCER","AL DÍA"))))</f>
        <v/>
      </c>
      <c r="GZ306" s="185" t="n"/>
      <c r="HA306" s="119">
        <f>IF(N($H306)&lt;34,"",IF(GU306="","",GU306+31))</f>
        <v/>
      </c>
      <c r="HB306" s="124">
        <f>IF(HA306="","",TODAY()-HA306)</f>
        <v/>
      </c>
      <c r="HC306" s="494" t="n"/>
      <c r="HD306" s="184" t="n"/>
      <c r="HE306" s="184">
        <f>IF(HA306="","SIN ESTADO",IF(HC306&lt;&gt;"","PAGA",IF(HB306&gt;0,"VENCIDA",IF(HB306&gt;=-5,"POR VENCER","AL DÍA"))))</f>
        <v/>
      </c>
      <c r="HF306" s="185" t="n"/>
      <c r="HG306" s="119">
        <f>IF(N($H306)&lt;35,"",IF(HA306="","",HA306+31))</f>
        <v/>
      </c>
      <c r="HH306" s="124">
        <f>IF(HG306="","",TODAY()-HG306)</f>
        <v/>
      </c>
      <c r="HI306" s="494" t="n"/>
      <c r="HJ306" s="184" t="n"/>
      <c r="HK306" s="184">
        <f>IF(HG306="","SIN ESTADO",IF(HI306&lt;&gt;"","PAGA",IF(HH306&gt;0,"VENCIDA",IF(HH306&gt;=-5,"POR VENCER","AL DÍA"))))</f>
        <v/>
      </c>
      <c r="HL306" s="168" t="n"/>
      <c r="HM306" s="119">
        <f>IF(N($H306)&lt;36,"",IF(HG306="","",HG306+31))</f>
        <v/>
      </c>
      <c r="HN306" s="124">
        <f>IF(HM306="","",TODAY()-HM306)</f>
        <v/>
      </c>
      <c r="HO306" s="494" t="n"/>
      <c r="HP306" s="184" t="n"/>
      <c r="HQ306" s="184">
        <f>IF(HM306="","SIN ESTADO",IF(HO306&lt;&gt;"","PAGA",IF(HN306&gt;0,"VENCIDA",IF(HN306&gt;=-5,"POR VENCER","AL DÍA"))))</f>
        <v/>
      </c>
      <c r="HR306" s="168" t="n"/>
      <c r="HS306" s="169">
        <f>N306+T306+Z306+AF306+AL306+AR306+AX306+BD306+BJ306+BP306+BV306+CB306+CH306+CN306+CT306+CZ306+DF306+DL306+DR306+DX306+ED306+EJ306+EP306+EV306+FB306+FH306+FN306+FT306+FZ306+GF306+GL306+GR306+GX306+HD306+HJ306+HP306</f>
        <v/>
      </c>
      <c r="HU306" s="170">
        <f>IFERROR(N($J306),0)</f>
        <v/>
      </c>
      <c r="HW306" s="170">
        <f>SUMPRODUCT((MOD(COLUMN($M306:$HR306)-COLUMN($M306),6)=0)*ISNUMBER($M306:$HR306)*($M306:$HR306&gt;=RESUMEN!$C$26)*($M306:$HR306&lt;=RESUMEN!$C$27)*IFERROR(N($N306:$HS306),0))</f>
        <v/>
      </c>
      <c r="HX306" s="170">
        <f>SUMPRODUCT((MOD(COLUMN($M306:$HR306)-COLUMN($M306),6)=0)*ISNUMBER($M306:$HR306)*($M306:$HR306&gt;=RESUMEN!$C$26)*($M306:$HR306&lt;=RESUMEN!$C$27))</f>
        <v/>
      </c>
    </row>
    <row r="307" ht="15.75" customHeight="1" s="506">
      <c r="B307" s="113">
        <f>VENTAS!A306</f>
        <v/>
      </c>
      <c r="C307" s="236">
        <f>VENTAS!B306</f>
        <v/>
      </c>
      <c r="D307" s="53">
        <f>VENTAS!C306</f>
        <v/>
      </c>
      <c r="E307" s="114">
        <f>VENTAS!D306</f>
        <v/>
      </c>
      <c r="F307" s="114">
        <f>VENTAS!J306</f>
        <v/>
      </c>
      <c r="G307" s="485">
        <f>VENTAS!F306</f>
        <v/>
      </c>
      <c r="H307" s="486">
        <f>VENTAS!K306</f>
        <v/>
      </c>
      <c r="I307" s="486">
        <f>VENTAS!M306</f>
        <v/>
      </c>
      <c r="J307" s="487">
        <f>VENTAS!L306</f>
        <v/>
      </c>
      <c r="K307" s="119">
        <f>IF(N($H307)&lt;1,"",$G307+31)</f>
        <v/>
      </c>
      <c r="L307" s="124">
        <f>IF(K307="","",TODAY()-K307)</f>
        <v/>
      </c>
      <c r="M307" s="494" t="n"/>
      <c r="N307" s="374" t="n"/>
      <c r="O307" s="184">
        <f>IF(K307="","SIN ESTADO",IF(M307&lt;&gt;"","PAGA",IF(L307&gt;0,"VENCIDA",IF(L307&gt;=-5,"POR VENCER","AL DÍA"))))</f>
        <v/>
      </c>
      <c r="P307" s="185" t="n"/>
      <c r="Q307" s="119">
        <f>IF(N($H307)&lt;2,"",IF(K307="","",K307+31))</f>
        <v/>
      </c>
      <c r="R307" s="124">
        <f>IF(Q307="","",TODAY()-Q307)</f>
        <v/>
      </c>
      <c r="S307" s="494" t="n"/>
      <c r="T307" s="184" t="n"/>
      <c r="U307" s="184">
        <f>IF(Q307="","SIN ESTADO",IF(S307&lt;&gt;"","PAGA",IF(R307&gt;0,"VENCIDA",IF(R307&gt;=-5,"POR VENCER","AL DÍA"))))</f>
        <v/>
      </c>
      <c r="V307" s="185" t="n"/>
      <c r="W307" s="119">
        <f>IF(N($H307)&lt;3,"",IF(Q307="","",Q307+31))</f>
        <v/>
      </c>
      <c r="X307" s="124">
        <f>IF(W307="","",TODAY()-W307)</f>
        <v/>
      </c>
      <c r="Y307" s="494" t="n"/>
      <c r="Z307" s="184" t="n"/>
      <c r="AA307" s="184">
        <f>IF(W307="","SIN ESTADO",IF(Y307&lt;&gt;"","PAGA",IF(X307&gt;0,"VENCIDA",IF(X307&gt;=-5,"POR VENCER","AL DÍA"))))</f>
        <v/>
      </c>
      <c r="AB307" s="185" t="n"/>
      <c r="AC307" s="119">
        <f>IF(N($H307)&lt;4,"",IF(W307="","",W307+31))</f>
        <v/>
      </c>
      <c r="AD307" s="124">
        <f>IF(AC307="","",TODAY()-AC307)</f>
        <v/>
      </c>
      <c r="AE307" s="494" t="n"/>
      <c r="AF307" s="184" t="n"/>
      <c r="AG307" s="184">
        <f>IF(AC307="","SIN ESTADO",IF(AE307&lt;&gt;"","PAGA",IF(AD307&gt;0,"VENCIDA",IF(AD307&gt;=-5,"POR VENCER","AL DÍA"))))</f>
        <v/>
      </c>
      <c r="AH307" s="185" t="n"/>
      <c r="AI307" s="119">
        <f>IF(N($H307)&lt;5,"",IF(AC307="","",AC307+31))</f>
        <v/>
      </c>
      <c r="AJ307" s="124">
        <f>IF(AI307="","",TODAY()-AI307)</f>
        <v/>
      </c>
      <c r="AK307" s="494" t="n"/>
      <c r="AL307" s="184" t="n"/>
      <c r="AM307" s="184">
        <f>IF(AI307="","SIN ESTADO",IF(AK307&lt;&gt;"","PAGA",IF(AJ307&gt;0,"VENCIDA",IF(AJ307&gt;=-5,"POR VENCER","AL DÍA"))))</f>
        <v/>
      </c>
      <c r="AN307" s="185" t="n"/>
      <c r="AO307" s="119">
        <f>IF(N($H307)&lt;6,"",IF(AI307="","",AI307+31))</f>
        <v/>
      </c>
      <c r="AP307" s="124">
        <f>IF(AO307="","",TODAY()-AO307)</f>
        <v/>
      </c>
      <c r="AQ307" s="270" t="n"/>
      <c r="AR307" s="184" t="n"/>
      <c r="AS307" s="184">
        <f>IF(AO307="","SIN ESTADO",IF(AQ307&lt;&gt;"","PAGA",IF(AP307&gt;0,"VENCIDA",IF(AP307&gt;=-5,"POR VENCER","AL DÍA"))))</f>
        <v/>
      </c>
      <c r="AT307" s="185" t="n"/>
      <c r="AU307" s="119">
        <f>IF(N($H307)&lt;7,"",IF(AO307="","",AO307+31))</f>
        <v/>
      </c>
      <c r="AV307" s="124">
        <f>IF(AU307="","",TODAY()-AU307)</f>
        <v/>
      </c>
      <c r="AW307" s="494" t="n"/>
      <c r="AX307" s="184" t="n"/>
      <c r="AY307" s="184">
        <f>IF(AU307="","SIN ESTADO",IF(AW307&lt;&gt;"","PAGA",IF(AV307&gt;0,"VENCIDA",IF(AV307&gt;=-5,"POR VENCER","AL DÍA"))))</f>
        <v/>
      </c>
      <c r="AZ307" s="185" t="n"/>
      <c r="BA307" s="119">
        <f>IF(N($H307)&lt;8,"",IF(AU307="","",AU307+31))</f>
        <v/>
      </c>
      <c r="BB307" s="124">
        <f>IF(BA307="","",TODAY()-BA307)</f>
        <v/>
      </c>
      <c r="BC307" s="494" t="n"/>
      <c r="BD307" s="184" t="n"/>
      <c r="BE307" s="184">
        <f>IF(BA307="","SIN ESTADO",IF(BC307&lt;&gt;"","PAGA",IF(BB307&gt;0,"VENCIDA",IF(BB307&gt;=-5,"POR VENCER","AL DÍA"))))</f>
        <v/>
      </c>
      <c r="BF307" s="185" t="n"/>
      <c r="BG307" s="119">
        <f>IF(N($H307)&lt;9,"",IF(BA307="","",BA307+31))</f>
        <v/>
      </c>
      <c r="BH307" s="124">
        <f>IF(BG307="","",TODAY()-BG307)</f>
        <v/>
      </c>
      <c r="BI307" s="494" t="n"/>
      <c r="BJ307" s="184" t="n"/>
      <c r="BK307" s="184">
        <f>IF(BG307="","SIN ESTADO",IF(BI307&lt;&gt;"","PAGA",IF(BH307&gt;0,"VENCIDA",IF(BH307&gt;=-5,"POR VENCER","AL DÍA"))))</f>
        <v/>
      </c>
      <c r="BL307" s="185" t="n"/>
      <c r="BM307" s="119">
        <f>IF(N($H307)&lt;10,"",IF(BG307="","",BG307+31))</f>
        <v/>
      </c>
      <c r="BN307" s="124">
        <f>IF(BM307="","",TODAY()-BM307)</f>
        <v/>
      </c>
      <c r="BO307" s="494" t="n"/>
      <c r="BP307" s="184" t="n"/>
      <c r="BQ307" s="184">
        <f>IF(BM307="","SIN ESTADO",IF(BO307&lt;&gt;"","PAGA",IF(BN307&gt;0,"VENCIDA",IF(BN307&gt;=-5,"POR VENCER","AL DÍA"))))</f>
        <v/>
      </c>
      <c r="BR307" s="185" t="n"/>
      <c r="BS307" s="119">
        <f>IF(N($H307)&lt;11,"",IF(BM307="","",BM307+31))</f>
        <v/>
      </c>
      <c r="BT307" s="124">
        <f>IF(BS307="","",TODAY()-BS307)</f>
        <v/>
      </c>
      <c r="BU307" s="494" t="n"/>
      <c r="BV307" s="184" t="n"/>
      <c r="BW307" s="184">
        <f>IF(BS307="","SIN ESTADO",IF(BU307&lt;&gt;"","PAGA",IF(BT307&gt;0,"VENCIDA",IF(BT307&gt;=-5,"POR VENCER","AL DÍA"))))</f>
        <v/>
      </c>
      <c r="BX307" s="185" t="n"/>
      <c r="BY307" s="119">
        <f>IF(N($H307)&lt;12,"",IF(BS307="","",BS307+31))</f>
        <v/>
      </c>
      <c r="BZ307" s="124">
        <f>IF(BY307="","",TODAY()-BY307)</f>
        <v/>
      </c>
      <c r="CA307" s="494" t="n"/>
      <c r="CB307" s="184" t="n"/>
      <c r="CC307" s="184">
        <f>IF(BY307="","SIN ESTADO",IF(CA307&lt;&gt;"","PAGA",IF(BZ307&gt;0,"VENCIDA",IF(BZ307&gt;=-5,"POR VENCER","AL DÍA"))))</f>
        <v/>
      </c>
      <c r="CD307" s="185" t="n"/>
      <c r="CE307" s="119">
        <f>IF(N($H307)&lt;13,"",IF(BY307="","",BY307+31))</f>
        <v/>
      </c>
      <c r="CF307" s="124">
        <f>IF(CE307="","",TODAY()-CE307)</f>
        <v/>
      </c>
      <c r="CG307" s="494" t="n"/>
      <c r="CH307" s="184" t="n"/>
      <c r="CI307" s="184">
        <f>IF(CE307="","SIN ESTADO",IF(CG307&lt;&gt;"","PAGA",IF(CF307&gt;0,"VENCIDA",IF(CF307&gt;=-5,"POR VENCER","AL DÍA"))))</f>
        <v/>
      </c>
      <c r="CJ307" s="185" t="n"/>
      <c r="CK307" s="119">
        <f>IF(N($H307)&lt;14,"",IF(CE307="","",CE307+31))</f>
        <v/>
      </c>
      <c r="CL307" s="124">
        <f>IF(CK307="","",TODAY()-CK307)</f>
        <v/>
      </c>
      <c r="CM307" s="494" t="n"/>
      <c r="CN307" s="184" t="n"/>
      <c r="CO307" s="184">
        <f>IF(CK307="","SIN ESTADO",IF(CM307&lt;&gt;"","PAGA",IF(CL307&gt;0,"VENCIDA",IF(CL307&gt;=-5,"POR VENCER","AL DÍA"))))</f>
        <v/>
      </c>
      <c r="CP307" s="185" t="n"/>
      <c r="CQ307" s="119">
        <f>IF(N($H307)&lt;15,"",IF(CK307="","",CK307+31))</f>
        <v/>
      </c>
      <c r="CR307" s="124">
        <f>IF(CQ307="","",TODAY()-CQ307)</f>
        <v/>
      </c>
      <c r="CS307" s="494" t="n"/>
      <c r="CT307" s="184" t="n"/>
      <c r="CU307" s="184">
        <f>IF(CQ307="","SIN ESTADO",IF(CS307&lt;&gt;"","PAGA",IF(CR307&gt;0,"VENCIDA",IF(CR307&gt;=-5,"POR VENCER","AL DÍA"))))</f>
        <v/>
      </c>
      <c r="CV307" s="185" t="n"/>
      <c r="CW307" s="119">
        <f>IF(N($H307)&lt;16,"",IF(CQ307="","",CQ307+31))</f>
        <v/>
      </c>
      <c r="CX307" s="124">
        <f>IF(CW307="","",TODAY()-CW307)</f>
        <v/>
      </c>
      <c r="CY307" s="494" t="n"/>
      <c r="CZ307" s="184" t="n"/>
      <c r="DA307" s="184">
        <f>IF(CW307="","SIN ESTADO",IF(CY307&lt;&gt;"","PAGA",IF(CX307&gt;0,"VENCIDA",IF(CX307&gt;=-5,"POR VENCER","AL DÍA"))))</f>
        <v/>
      </c>
      <c r="DB307" s="185" t="n"/>
      <c r="DC307" s="119">
        <f>IF(N($H307)&lt;17,"",IF(CW307="","",CW307+31))</f>
        <v/>
      </c>
      <c r="DD307" s="124">
        <f>IF(DC307="","",TODAY()-DC307)</f>
        <v/>
      </c>
      <c r="DE307" s="494" t="n"/>
      <c r="DF307" s="184" t="n"/>
      <c r="DG307" s="184">
        <f>IF(DC307="","SIN ESTADO",IF(DE307&lt;&gt;"","PAGA",IF(DD307&gt;0,"VENCIDA",IF(DD307&gt;=-5,"POR VENCER","AL DÍA"))))</f>
        <v/>
      </c>
      <c r="DH307" s="185" t="n"/>
      <c r="DI307" s="119">
        <f>IF(N($H307)&lt;18,"",IF(DC307="","",DC307+31))</f>
        <v/>
      </c>
      <c r="DJ307" s="124">
        <f>IF(DI307="","",TODAY()-DI307)</f>
        <v/>
      </c>
      <c r="DK307" s="494" t="n"/>
      <c r="DL307" s="184" t="n"/>
      <c r="DM307" s="184">
        <f>IF(DI307="","SIN ESTADO",IF(DK307&lt;&gt;"","PAGA",IF(DJ307&gt;0,"VENCIDA",IF(DJ307&gt;=-5,"POR VENCER","AL DÍA"))))</f>
        <v/>
      </c>
      <c r="DN307" s="185" t="n"/>
      <c r="DO307" s="119">
        <f>IF(N($H307)&lt;19,"",IF(DI307="","",DI307+31))</f>
        <v/>
      </c>
      <c r="DP307" s="124">
        <f>IF(DO307="","",TODAY()-DO307)</f>
        <v/>
      </c>
      <c r="DQ307" s="494" t="n"/>
      <c r="DR307" s="184" t="n"/>
      <c r="DS307" s="184">
        <f>IF(DO307="","SIN ESTADO",IF(DQ307&lt;&gt;"","PAGA",IF(DP307&gt;0,"VENCIDA",IF(DP307&gt;=-5,"POR VENCER","AL DÍA"))))</f>
        <v/>
      </c>
      <c r="DT307" s="185" t="n"/>
      <c r="DU307" s="119">
        <f>IF(N($H307)&lt;20,"",IF(DO307="","",DO307+31))</f>
        <v/>
      </c>
      <c r="DV307" s="124">
        <f>IF(DU307="","",TODAY()-DU307)</f>
        <v/>
      </c>
      <c r="DW307" s="494" t="n"/>
      <c r="DX307" s="184" t="n"/>
      <c r="DY307" s="184">
        <f>IF(DU307="","SIN ESTADO",IF(DW307&lt;&gt;"","PAGA",IF(DV307&gt;0,"VENCIDA",IF(DV307&gt;=-5,"POR VENCER","AL DÍA"))))</f>
        <v/>
      </c>
      <c r="DZ307" s="185" t="n"/>
      <c r="EA307" s="119">
        <f>IF(N($H307)&lt;21,"",IF(DU307="","",DU307+31))</f>
        <v/>
      </c>
      <c r="EB307" s="124">
        <f>IF(EA307="","",TODAY()-EA307)</f>
        <v/>
      </c>
      <c r="EC307" s="494" t="n"/>
      <c r="ED307" s="184" t="n"/>
      <c r="EE307" s="184">
        <f>IF(EA307="","SIN ESTADO",IF(EC307&lt;&gt;"","PAGA",IF(EB307&gt;0,"VENCIDA",IF(EB307&gt;=-5,"POR VENCER","AL DÍA"))))</f>
        <v/>
      </c>
      <c r="EF307" s="185" t="n"/>
      <c r="EG307" s="119">
        <f>IF(N($H307)&lt;22,"",IF(EA307="","",EA307+31))</f>
        <v/>
      </c>
      <c r="EH307" s="124">
        <f>IF(EG307="","",TODAY()-EG307)</f>
        <v/>
      </c>
      <c r="EI307" s="494" t="n"/>
      <c r="EJ307" s="184" t="n"/>
      <c r="EK307" s="184">
        <f>IF(EG307="","SIN ESTADO",IF(EI307&lt;&gt;"","PAGA",IF(EH307&gt;0,"VENCIDA",IF(EH307&gt;=-5,"POR VENCER","AL DÍA"))))</f>
        <v/>
      </c>
      <c r="EL307" s="185" t="n"/>
      <c r="EM307" s="119">
        <f>IF(N($H307)&lt;23,"",IF(EG307="","",EG307+31))</f>
        <v/>
      </c>
      <c r="EN307" s="124">
        <f>IF(EM307="","",TODAY()-EM307)</f>
        <v/>
      </c>
      <c r="EO307" s="494" t="n"/>
      <c r="EP307" s="184" t="n"/>
      <c r="EQ307" s="184">
        <f>IF(EM307="","SIN ESTADO",IF(EO307&lt;&gt;"","PAGA",IF(EN307&gt;0,"VENCIDA",IF(EN307&gt;=-5,"POR VENCER","AL DÍA"))))</f>
        <v/>
      </c>
      <c r="ER307" s="185" t="n"/>
      <c r="ES307" s="119">
        <f>IF(N($H307)&lt;24,"",IF(EM307="","",EM307+31))</f>
        <v/>
      </c>
      <c r="ET307" s="124">
        <f>IF(ES307="","",TODAY()-ES307)</f>
        <v/>
      </c>
      <c r="EU307" s="494" t="n"/>
      <c r="EV307" s="184" t="n"/>
      <c r="EW307" s="184">
        <f>IF(ES307="","SIN ESTADO",IF(EU307&lt;&gt;"","PAGA",IF(ET307&gt;0,"VENCIDA",IF(ET307&gt;=-5,"POR VENCER","AL DÍA"))))</f>
        <v/>
      </c>
      <c r="EX307" s="185" t="n"/>
      <c r="EY307" s="119">
        <f>IF(N($H307)&lt;25,"",IF(ES307="","",ES307+31))</f>
        <v/>
      </c>
      <c r="EZ307" s="124">
        <f>IF(EY307="","",TODAY()-EY307)</f>
        <v/>
      </c>
      <c r="FA307" s="494" t="n"/>
      <c r="FB307" s="184" t="n"/>
      <c r="FC307" s="184">
        <f>IF(EY307="","SIN ESTADO",IF(FA307&lt;&gt;"","PAGA",IF(EZ307&gt;0,"VENCIDA",IF(EZ307&gt;=-5,"POR VENCER","AL DÍA"))))</f>
        <v/>
      </c>
      <c r="FD307" s="185" t="n"/>
      <c r="FE307" s="119">
        <f>IF(N($H307)&lt;26,"",IF(EY307="","",EY307+31))</f>
        <v/>
      </c>
      <c r="FF307" s="124">
        <f>IF(FE307="","",TODAY()-FE307)</f>
        <v/>
      </c>
      <c r="FG307" s="494" t="n"/>
      <c r="FH307" s="184" t="n"/>
      <c r="FI307" s="184">
        <f>IF(FE307="","SIN ESTADO",IF(FG307&lt;&gt;"","PAGA",IF(FF307&gt;0,"VENCIDA",IF(FF307&gt;=-5,"POR VENCER","AL DÍA"))))</f>
        <v/>
      </c>
      <c r="FJ307" s="185" t="n"/>
      <c r="FK307" s="119">
        <f>IF(N($H307)&lt;27,"",IF(FE307="","",FE307+31))</f>
        <v/>
      </c>
      <c r="FL307" s="124">
        <f>IF(FK307="","",TODAY()-FK307)</f>
        <v/>
      </c>
      <c r="FM307" s="494" t="n"/>
      <c r="FN307" s="184" t="n"/>
      <c r="FO307" s="184">
        <f>IF(FK307="","SIN ESTADO",IF(FM307&lt;&gt;"","PAGA",IF(FL307&gt;0,"VENCIDA",IF(FL307&gt;=-5,"POR VENCER","AL DÍA"))))</f>
        <v/>
      </c>
      <c r="FP307" s="185" t="n"/>
      <c r="FQ307" s="119">
        <f>IF(N($H307)&lt;28,"",IF(FK307="","",FK307+31))</f>
        <v/>
      </c>
      <c r="FR307" s="124">
        <f>IF(FQ307="","",TODAY()-FQ307)</f>
        <v/>
      </c>
      <c r="FS307" s="494" t="n"/>
      <c r="FT307" s="184" t="n"/>
      <c r="FU307" s="184">
        <f>IF(FQ307="","SIN ESTADO",IF(FS307&lt;&gt;"","PAGA",IF(FR307&gt;0,"VENCIDA",IF(FR307&gt;=-5,"POR VENCER","AL DÍA"))))</f>
        <v/>
      </c>
      <c r="FV307" s="185" t="n"/>
      <c r="FW307" s="119">
        <f>IF(N($H307)&lt;29,"",IF(FQ307="","",FQ307+31))</f>
        <v/>
      </c>
      <c r="FX307" s="124">
        <f>IF(FW307="","",TODAY()-FW307)</f>
        <v/>
      </c>
      <c r="FY307" s="494" t="n"/>
      <c r="FZ307" s="184" t="n"/>
      <c r="GA307" s="184">
        <f>IF(FW307="","SIN ESTADO",IF(FY307&lt;&gt;"","PAGA",IF(FX307&gt;0,"VENCIDA",IF(FX307&gt;=-5,"POR VENCER","AL DÍA"))))</f>
        <v/>
      </c>
      <c r="GB307" s="185" t="n"/>
      <c r="GC307" s="119">
        <f>IF(N($H307)&lt;30,"",IF(FW307="","",FW307+31))</f>
        <v/>
      </c>
      <c r="GD307" s="124">
        <f>IF(GC307="","",TODAY()-GC307)</f>
        <v/>
      </c>
      <c r="GE307" s="494" t="n"/>
      <c r="GF307" s="184" t="n"/>
      <c r="GG307" s="184">
        <f>IF(GC307="","SIN ESTADO",IF(GE307&lt;&gt;"","PAGA",IF(GD307&gt;0,"VENCIDA",IF(GD307&gt;=-5,"POR VENCER","AL DÍA"))))</f>
        <v/>
      </c>
      <c r="GH307" s="185" t="n"/>
      <c r="GI307" s="119">
        <f>IF(N($H307)&lt;31,"",IF(GC307="","",GC307+31))</f>
        <v/>
      </c>
      <c r="GJ307" s="124">
        <f>IF(GI307="","",TODAY()-GI307)</f>
        <v/>
      </c>
      <c r="GK307" s="494" t="n"/>
      <c r="GL307" s="184" t="n"/>
      <c r="GM307" s="184">
        <f>IF(GI307="","SIN ESTADO",IF(GK307&lt;&gt;"","PAGA",IF(GJ307&gt;0,"VENCIDA",IF(GJ307&gt;=-5,"POR VENCER","AL DÍA"))))</f>
        <v/>
      </c>
      <c r="GN307" s="185" t="n"/>
      <c r="GO307" s="119">
        <f>IF(N($H307)&lt;32,"",IF(GI307="","",GI307+31))</f>
        <v/>
      </c>
      <c r="GP307" s="124">
        <f>IF(GO307="","",TODAY()-GO307)</f>
        <v/>
      </c>
      <c r="GQ307" s="494" t="n"/>
      <c r="GR307" s="184" t="n"/>
      <c r="GS307" s="184">
        <f>IF(GO307="","SIN ESTADO",IF(GQ307&lt;&gt;"","PAGA",IF(GP307&gt;0,"VENCIDA",IF(GP307&gt;=-5,"POR VENCER","AL DÍA"))))</f>
        <v/>
      </c>
      <c r="GT307" s="185" t="n"/>
      <c r="GU307" s="119">
        <f>IF(N($H307)&lt;33,"",IF(GO307="","",GO307+31))</f>
        <v/>
      </c>
      <c r="GV307" s="124">
        <f>IF(GU307="","",TODAY()-GU307)</f>
        <v/>
      </c>
      <c r="GW307" s="494" t="n"/>
      <c r="GX307" s="184" t="n"/>
      <c r="GY307" s="184">
        <f>IF(GU307="","SIN ESTADO",IF(GW307&lt;&gt;"","PAGA",IF(GV307&gt;0,"VENCIDA",IF(GV307&gt;=-5,"POR VENCER","AL DÍA"))))</f>
        <v/>
      </c>
      <c r="GZ307" s="185" t="n"/>
      <c r="HA307" s="119">
        <f>IF(N($H307)&lt;34,"",IF(GU307="","",GU307+31))</f>
        <v/>
      </c>
      <c r="HB307" s="124">
        <f>IF(HA307="","",TODAY()-HA307)</f>
        <v/>
      </c>
      <c r="HC307" s="494" t="n"/>
      <c r="HD307" s="184" t="n"/>
      <c r="HE307" s="184">
        <f>IF(HA307="","SIN ESTADO",IF(HC307&lt;&gt;"","PAGA",IF(HB307&gt;0,"VENCIDA",IF(HB307&gt;=-5,"POR VENCER","AL DÍA"))))</f>
        <v/>
      </c>
      <c r="HF307" s="185" t="n"/>
      <c r="HG307" s="119">
        <f>IF(N($H307)&lt;35,"",IF(HA307="","",HA307+31))</f>
        <v/>
      </c>
      <c r="HH307" s="124">
        <f>IF(HG307="","",TODAY()-HG307)</f>
        <v/>
      </c>
      <c r="HI307" s="494" t="n"/>
      <c r="HJ307" s="184" t="n"/>
      <c r="HK307" s="184">
        <f>IF(HG307="","SIN ESTADO",IF(HI307&lt;&gt;"","PAGA",IF(HH307&gt;0,"VENCIDA",IF(HH307&gt;=-5,"POR VENCER","AL DÍA"))))</f>
        <v/>
      </c>
      <c r="HL307" s="168" t="n"/>
      <c r="HM307" s="119">
        <f>IF(N($H307)&lt;36,"",IF(HG307="","",HG307+31))</f>
        <v/>
      </c>
      <c r="HN307" s="124">
        <f>IF(HM307="","",TODAY()-HM307)</f>
        <v/>
      </c>
      <c r="HO307" s="494" t="n"/>
      <c r="HP307" s="184" t="n"/>
      <c r="HQ307" s="184">
        <f>IF(HM307="","SIN ESTADO",IF(HO307&lt;&gt;"","PAGA",IF(HN307&gt;0,"VENCIDA",IF(HN307&gt;=-5,"POR VENCER","AL DÍA"))))</f>
        <v/>
      </c>
      <c r="HR307" s="168" t="n"/>
      <c r="HS307" s="169">
        <f>N307+T307+Z307+AF307+AL307+AR307+AX307+BD307+BJ307+BP307+BV307+CB307+CH307+CN307+CT307+CZ307+DF307+DL307+DR307+DX307+ED307+EJ307+EP307+EV307+FB307+FH307+FN307+FT307+FZ307+GF307+GL307+GR307+GX307+HD307+HJ307+HP307</f>
        <v/>
      </c>
      <c r="HU307" s="170">
        <f>IFERROR(N($J307),0)</f>
        <v/>
      </c>
      <c r="HW307" s="170">
        <f>SUMPRODUCT((MOD(COLUMN($M307:$HR307)-COLUMN($M307),6)=0)*ISNUMBER($M307:$HR307)*($M307:$HR307&gt;=RESUMEN!$C$26)*($M307:$HR307&lt;=RESUMEN!$C$27)*IFERROR(N($N307:$HS307),0))</f>
        <v/>
      </c>
      <c r="HX307" s="170">
        <f>SUMPRODUCT((MOD(COLUMN($M307:$HR307)-COLUMN($M307),6)=0)*ISNUMBER($M307:$HR307)*($M307:$HR307&gt;=RESUMEN!$C$26)*($M307:$HR307&lt;=RESUMEN!$C$27))</f>
        <v/>
      </c>
    </row>
    <row r="308" ht="15.75" customHeight="1" s="506">
      <c r="B308" s="113">
        <f>VENTAS!A307</f>
        <v/>
      </c>
      <c r="C308" s="236">
        <f>VENTAS!B307</f>
        <v/>
      </c>
      <c r="D308" s="53">
        <f>VENTAS!C307</f>
        <v/>
      </c>
      <c r="E308" s="114">
        <f>VENTAS!D307</f>
        <v/>
      </c>
      <c r="F308" s="114">
        <f>VENTAS!J307</f>
        <v/>
      </c>
      <c r="G308" s="494">
        <f>VENTAS!F307</f>
        <v/>
      </c>
      <c r="H308" s="479">
        <f>VENTAS!K307</f>
        <v/>
      </c>
      <c r="I308" s="479">
        <f>VENTAS!M307</f>
        <v/>
      </c>
      <c r="J308" s="184">
        <f>VENTAS!L307</f>
        <v/>
      </c>
      <c r="K308" s="119">
        <f>IF(N($H308)&lt;1,"",$G308+31)</f>
        <v/>
      </c>
      <c r="L308" s="124">
        <f>IF(K308="","",TODAY()-K308)</f>
        <v/>
      </c>
      <c r="M308" s="469" t="n">
        <v>46142</v>
      </c>
      <c r="N308" s="374" t="n">
        <v>1000000</v>
      </c>
      <c r="O308" s="184">
        <f>IF(K308="","SIN ESTADO",IF(M308&lt;&gt;"","PAGA",IF(L308&gt;0,"VENCIDA",IF(L308&gt;=-5,"POR VENCER","AL DÍA"))))</f>
        <v/>
      </c>
      <c r="P308" s="185" t="inlineStr">
        <is>
          <t>TRANSFERENCIA</t>
        </is>
      </c>
      <c r="Q308" s="119">
        <f>IF(N($H308)&lt;2,"",IF(K308="","",K308+31))</f>
        <v/>
      </c>
      <c r="R308" s="124">
        <f>IF(Q308="","",TODAY()-Q308)</f>
        <v/>
      </c>
      <c r="S308" s="494" t="n">
        <v>46180</v>
      </c>
      <c r="T308" s="184" t="n">
        <v>1000000</v>
      </c>
      <c r="U308" s="184">
        <f>IF(Q308="","SIN ESTADO",IF(S308&lt;&gt;"","PAGA",IF(R308&gt;0,"VENCIDA",IF(R308&gt;=-5,"POR VENCER","AL DÍA"))))</f>
        <v/>
      </c>
      <c r="V308" s="185" t="inlineStr">
        <is>
          <t>TRANSFERENCIA</t>
        </is>
      </c>
      <c r="W308" s="119">
        <f>IF(N($H308)&lt;3,"",IF(Q308="","",Q308+31))</f>
        <v/>
      </c>
      <c r="X308" s="124">
        <f>IF(W308="","",TODAY()-W308)</f>
        <v/>
      </c>
      <c r="Y308" s="494" t="n">
        <v>46242</v>
      </c>
      <c r="Z308" s="184" t="n">
        <v>1000000</v>
      </c>
      <c r="AA308" s="184">
        <f>IF(W308="","SIN ESTADO",IF(Y308&lt;&gt;"","PAGA",IF(X308&gt;0,"VENCIDA",IF(X308&gt;=-5,"POR VENCER","AL DÍA"))))</f>
        <v/>
      </c>
      <c r="AB308" s="185" t="inlineStr">
        <is>
          <t>TRANSFERENCIA</t>
        </is>
      </c>
      <c r="AC308" s="119">
        <f>IF(N($H308)&lt;4,"",IF(W308="","",W308+31))</f>
        <v/>
      </c>
      <c r="AD308" s="124">
        <f>IF(AC308="","",TODAY()-AC308)</f>
        <v/>
      </c>
      <c r="AE308" s="494" t="n"/>
      <c r="AF308" s="184" t="n"/>
      <c r="AG308" s="184">
        <f>IF(AC308="","SIN ESTADO",IF(AE308&lt;&gt;"","PAGA",IF(AD308&gt;0,"VENCIDA",IF(AD308&gt;=-5,"POR VENCER","AL DÍA"))))</f>
        <v/>
      </c>
      <c r="AH308" s="185" t="n"/>
      <c r="AI308" s="119">
        <f>IF(N($H308)&lt;5,"",IF(AC308="","",AC308+31))</f>
        <v/>
      </c>
      <c r="AJ308" s="124">
        <f>IF(AI308="","",TODAY()-AI308)</f>
        <v/>
      </c>
      <c r="AK308" s="494" t="n"/>
      <c r="AL308" s="184" t="n"/>
      <c r="AM308" s="184">
        <f>IF(AI308="","SIN ESTADO",IF(AK308&lt;&gt;"","PAGA",IF(AJ308&gt;0,"VENCIDA",IF(AJ308&gt;=-5,"POR VENCER","AL DÍA"))))</f>
        <v/>
      </c>
      <c r="AN308" s="185" t="n"/>
      <c r="AO308" s="119">
        <f>IF(N($H308)&lt;6,"",IF(AI308="","",AI308+31))</f>
        <v/>
      </c>
      <c r="AP308" s="124">
        <f>IF(AO308="","",TODAY()-AO308)</f>
        <v/>
      </c>
      <c r="AQ308" s="270" t="n"/>
      <c r="AR308" s="184" t="n"/>
      <c r="AS308" s="184">
        <f>IF(AO308="","SIN ESTADO",IF(AQ308&lt;&gt;"","PAGA",IF(AP308&gt;0,"VENCIDA",IF(AP308&gt;=-5,"POR VENCER","AL DÍA"))))</f>
        <v/>
      </c>
      <c r="AT308" s="185" t="n"/>
      <c r="AU308" s="119">
        <f>IF(N($H308)&lt;7,"",IF(AO308="","",AO308+31))</f>
        <v/>
      </c>
      <c r="AV308" s="124">
        <f>IF(AU308="","",TODAY()-AU308)</f>
        <v/>
      </c>
      <c r="AW308" s="494" t="n"/>
      <c r="AX308" s="184" t="n"/>
      <c r="AY308" s="184">
        <f>IF(AU308="","SIN ESTADO",IF(AW308&lt;&gt;"","PAGA",IF(AV308&gt;0,"VENCIDA",IF(AV308&gt;=-5,"POR VENCER","AL DÍA"))))</f>
        <v/>
      </c>
      <c r="AZ308" s="185" t="n"/>
      <c r="BA308" s="119">
        <f>IF(N($H308)&lt;8,"",IF(AU308="","",AU308+31))</f>
        <v/>
      </c>
      <c r="BB308" s="124">
        <f>IF(BA308="","",TODAY()-BA308)</f>
        <v/>
      </c>
      <c r="BC308" s="494" t="n"/>
      <c r="BD308" s="184" t="n"/>
      <c r="BE308" s="184">
        <f>IF(BA308="","SIN ESTADO",IF(BC308&lt;&gt;"","PAGA",IF(BB308&gt;0,"VENCIDA",IF(BB308&gt;=-5,"POR VENCER","AL DÍA"))))</f>
        <v/>
      </c>
      <c r="BF308" s="185" t="n"/>
      <c r="BG308" s="119">
        <f>IF(N($H308)&lt;9,"",IF(BA308="","",BA308+31))</f>
        <v/>
      </c>
      <c r="BH308" s="124">
        <f>IF(BG308="","",TODAY()-BG308)</f>
        <v/>
      </c>
      <c r="BI308" s="494" t="n"/>
      <c r="BJ308" s="184" t="n"/>
      <c r="BK308" s="184">
        <f>IF(BG308="","SIN ESTADO",IF(BI308&lt;&gt;"","PAGA",IF(BH308&gt;0,"VENCIDA",IF(BH308&gt;=-5,"POR VENCER","AL DÍA"))))</f>
        <v/>
      </c>
      <c r="BL308" s="185" t="n"/>
      <c r="BM308" s="119">
        <f>IF(N($H308)&lt;10,"",IF(BG308="","",BG308+31))</f>
        <v/>
      </c>
      <c r="BN308" s="124">
        <f>IF(BM308="","",TODAY()-BM308)</f>
        <v/>
      </c>
      <c r="BO308" s="494" t="n"/>
      <c r="BP308" s="184" t="n"/>
      <c r="BQ308" s="184">
        <f>IF(BM308="","SIN ESTADO",IF(BO308&lt;&gt;"","PAGA",IF(BN308&gt;0,"VENCIDA",IF(BN308&gt;=-5,"POR VENCER","AL DÍA"))))</f>
        <v/>
      </c>
      <c r="BR308" s="185" t="n"/>
      <c r="BS308" s="119">
        <f>IF(N($H308)&lt;11,"",IF(BM308="","",BM308+31))</f>
        <v/>
      </c>
      <c r="BT308" s="124">
        <f>IF(BS308="","",TODAY()-BS308)</f>
        <v/>
      </c>
      <c r="BU308" s="494" t="n"/>
      <c r="BV308" s="184" t="n"/>
      <c r="BW308" s="184">
        <f>IF(BS308="","SIN ESTADO",IF(BU308&lt;&gt;"","PAGA",IF(BT308&gt;0,"VENCIDA",IF(BT308&gt;=-5,"POR VENCER","AL DÍA"))))</f>
        <v/>
      </c>
      <c r="BX308" s="185" t="n"/>
      <c r="BY308" s="119">
        <f>IF(N($H308)&lt;12,"",IF(BS308="","",BS308+31))</f>
        <v/>
      </c>
      <c r="BZ308" s="124">
        <f>IF(BY308="","",TODAY()-BY308)</f>
        <v/>
      </c>
      <c r="CA308" s="494" t="n"/>
      <c r="CB308" s="184" t="n"/>
      <c r="CC308" s="184">
        <f>IF(BY308="","SIN ESTADO",IF(CA308&lt;&gt;"","PAGA",IF(BZ308&gt;0,"VENCIDA",IF(BZ308&gt;=-5,"POR VENCER","AL DÍA"))))</f>
        <v/>
      </c>
      <c r="CD308" s="185" t="n"/>
      <c r="CE308" s="119">
        <f>IF(N($H308)&lt;13,"",IF(BY308="","",BY308+31))</f>
        <v/>
      </c>
      <c r="CF308" s="124">
        <f>IF(CE308="","",TODAY()-CE308)</f>
        <v/>
      </c>
      <c r="CG308" s="494" t="n"/>
      <c r="CH308" s="184" t="n"/>
      <c r="CI308" s="184">
        <f>IF(CE308="","SIN ESTADO",IF(CG308&lt;&gt;"","PAGA",IF(CF308&gt;0,"VENCIDA",IF(CF308&gt;=-5,"POR VENCER","AL DÍA"))))</f>
        <v/>
      </c>
      <c r="CJ308" s="185" t="n"/>
      <c r="CK308" s="119">
        <f>IF(N($H308)&lt;14,"",IF(CE308="","",CE308+31))</f>
        <v/>
      </c>
      <c r="CL308" s="124">
        <f>IF(CK308="","",TODAY()-CK308)</f>
        <v/>
      </c>
      <c r="CM308" s="494" t="n"/>
      <c r="CN308" s="184" t="n"/>
      <c r="CO308" s="184">
        <f>IF(CK308="","SIN ESTADO",IF(CM308&lt;&gt;"","PAGA",IF(CL308&gt;0,"VENCIDA",IF(CL308&gt;=-5,"POR VENCER","AL DÍA"))))</f>
        <v/>
      </c>
      <c r="CP308" s="185" t="n"/>
      <c r="CQ308" s="119">
        <f>IF(N($H308)&lt;15,"",IF(CK308="","",CK308+31))</f>
        <v/>
      </c>
      <c r="CR308" s="124">
        <f>IF(CQ308="","",TODAY()-CQ308)</f>
        <v/>
      </c>
      <c r="CS308" s="494" t="n"/>
      <c r="CT308" s="184" t="n"/>
      <c r="CU308" s="184">
        <f>IF(CQ308="","SIN ESTADO",IF(CS308&lt;&gt;"","PAGA",IF(CR308&gt;0,"VENCIDA",IF(CR308&gt;=-5,"POR VENCER","AL DÍA"))))</f>
        <v/>
      </c>
      <c r="CV308" s="185" t="n"/>
      <c r="CW308" s="119">
        <f>IF(N($H308)&lt;16,"",IF(CQ308="","",CQ308+31))</f>
        <v/>
      </c>
      <c r="CX308" s="124">
        <f>IF(CW308="","",TODAY()-CW308)</f>
        <v/>
      </c>
      <c r="CY308" s="494" t="n"/>
      <c r="CZ308" s="184" t="n"/>
      <c r="DA308" s="184">
        <f>IF(CW308="","SIN ESTADO",IF(CY308&lt;&gt;"","PAGA",IF(CX308&gt;0,"VENCIDA",IF(CX308&gt;=-5,"POR VENCER","AL DÍA"))))</f>
        <v/>
      </c>
      <c r="DB308" s="185" t="n"/>
      <c r="DC308" s="119">
        <f>IF(N($H308)&lt;17,"",IF(CW308="","",CW308+31))</f>
        <v/>
      </c>
      <c r="DD308" s="124">
        <f>IF(DC308="","",TODAY()-DC308)</f>
        <v/>
      </c>
      <c r="DE308" s="494" t="n"/>
      <c r="DF308" s="184" t="n"/>
      <c r="DG308" s="184">
        <f>IF(DC308="","SIN ESTADO",IF(DE308&lt;&gt;"","PAGA",IF(DD308&gt;0,"VENCIDA",IF(DD308&gt;=-5,"POR VENCER","AL DÍA"))))</f>
        <v/>
      </c>
      <c r="DH308" s="185" t="n"/>
      <c r="DI308" s="119">
        <f>IF(N($H308)&lt;18,"",IF(DC308="","",DC308+31))</f>
        <v/>
      </c>
      <c r="DJ308" s="124">
        <f>IF(DI308="","",TODAY()-DI308)</f>
        <v/>
      </c>
      <c r="DK308" s="494" t="n"/>
      <c r="DL308" s="184" t="n"/>
      <c r="DM308" s="184">
        <f>IF(DI308="","SIN ESTADO",IF(DK308&lt;&gt;"","PAGA",IF(DJ308&gt;0,"VENCIDA",IF(DJ308&gt;=-5,"POR VENCER","AL DÍA"))))</f>
        <v/>
      </c>
      <c r="DN308" s="185" t="n"/>
      <c r="DO308" s="119">
        <f>IF(N($H308)&lt;19,"",IF(DI308="","",DI308+31))</f>
        <v/>
      </c>
      <c r="DP308" s="124">
        <f>IF(DO308="","",TODAY()-DO308)</f>
        <v/>
      </c>
      <c r="DQ308" s="494" t="n"/>
      <c r="DR308" s="184" t="n"/>
      <c r="DS308" s="184">
        <f>IF(DO308="","SIN ESTADO",IF(DQ308&lt;&gt;"","PAGA",IF(DP308&gt;0,"VENCIDA",IF(DP308&gt;=-5,"POR VENCER","AL DÍA"))))</f>
        <v/>
      </c>
      <c r="DT308" s="185" t="n"/>
      <c r="DU308" s="119">
        <f>IF(N($H308)&lt;20,"",IF(DO308="","",DO308+31))</f>
        <v/>
      </c>
      <c r="DV308" s="124">
        <f>IF(DU308="","",TODAY()-DU308)</f>
        <v/>
      </c>
      <c r="DW308" s="494" t="n"/>
      <c r="DX308" s="184" t="n"/>
      <c r="DY308" s="184">
        <f>IF(DU308="","SIN ESTADO",IF(DW308&lt;&gt;"","PAGA",IF(DV308&gt;0,"VENCIDA",IF(DV308&gt;=-5,"POR VENCER","AL DÍA"))))</f>
        <v/>
      </c>
      <c r="DZ308" s="185" t="n"/>
      <c r="EA308" s="119">
        <f>IF(N($H308)&lt;21,"",IF(DU308="","",DU308+31))</f>
        <v/>
      </c>
      <c r="EB308" s="124">
        <f>IF(EA308="","",TODAY()-EA308)</f>
        <v/>
      </c>
      <c r="EC308" s="494" t="n"/>
      <c r="ED308" s="184" t="n"/>
      <c r="EE308" s="184">
        <f>IF(EA308="","SIN ESTADO",IF(EC308&lt;&gt;"","PAGA",IF(EB308&gt;0,"VENCIDA",IF(EB308&gt;=-5,"POR VENCER","AL DÍA"))))</f>
        <v/>
      </c>
      <c r="EF308" s="185" t="n"/>
      <c r="EG308" s="119">
        <f>IF(N($H308)&lt;22,"",IF(EA308="","",EA308+31))</f>
        <v/>
      </c>
      <c r="EH308" s="124">
        <f>IF(EG308="","",TODAY()-EG308)</f>
        <v/>
      </c>
      <c r="EI308" s="494" t="n"/>
      <c r="EJ308" s="184" t="n"/>
      <c r="EK308" s="184">
        <f>IF(EG308="","SIN ESTADO",IF(EI308&lt;&gt;"","PAGA",IF(EH308&gt;0,"VENCIDA",IF(EH308&gt;=-5,"POR VENCER","AL DÍA"))))</f>
        <v/>
      </c>
      <c r="EL308" s="185" t="n"/>
      <c r="EM308" s="119">
        <f>IF(N($H308)&lt;23,"",IF(EG308="","",EG308+31))</f>
        <v/>
      </c>
      <c r="EN308" s="124">
        <f>IF(EM308="","",TODAY()-EM308)</f>
        <v/>
      </c>
      <c r="EO308" s="494" t="n"/>
      <c r="EP308" s="184" t="n"/>
      <c r="EQ308" s="184">
        <f>IF(EM308="","SIN ESTADO",IF(EO308&lt;&gt;"","PAGA",IF(EN308&gt;0,"VENCIDA",IF(EN308&gt;=-5,"POR VENCER","AL DÍA"))))</f>
        <v/>
      </c>
      <c r="ER308" s="185" t="n"/>
      <c r="ES308" s="119">
        <f>IF(N($H308)&lt;24,"",IF(EM308="","",EM308+31))</f>
        <v/>
      </c>
      <c r="ET308" s="124">
        <f>IF(ES308="","",TODAY()-ES308)</f>
        <v/>
      </c>
      <c r="EU308" s="494" t="n"/>
      <c r="EV308" s="184" t="n"/>
      <c r="EW308" s="184">
        <f>IF(ES308="","SIN ESTADO",IF(EU308&lt;&gt;"","PAGA",IF(ET308&gt;0,"VENCIDA",IF(ET308&gt;=-5,"POR VENCER","AL DÍA"))))</f>
        <v/>
      </c>
      <c r="EX308" s="185" t="n"/>
      <c r="EY308" s="119">
        <f>IF(N($H308)&lt;25,"",IF(ES308="","",ES308+31))</f>
        <v/>
      </c>
      <c r="EZ308" s="124">
        <f>IF(EY308="","",TODAY()-EY308)</f>
        <v/>
      </c>
      <c r="FA308" s="494" t="n"/>
      <c r="FB308" s="184" t="n"/>
      <c r="FC308" s="184">
        <f>IF(EY308="","SIN ESTADO",IF(FA308&lt;&gt;"","PAGA",IF(EZ308&gt;0,"VENCIDA",IF(EZ308&gt;=-5,"POR VENCER","AL DÍA"))))</f>
        <v/>
      </c>
      <c r="FD308" s="185" t="n"/>
      <c r="FE308" s="119">
        <f>IF(N($H308)&lt;26,"",IF(EY308="","",EY308+31))</f>
        <v/>
      </c>
      <c r="FF308" s="124">
        <f>IF(FE308="","",TODAY()-FE308)</f>
        <v/>
      </c>
      <c r="FG308" s="494" t="n"/>
      <c r="FH308" s="184" t="n"/>
      <c r="FI308" s="184">
        <f>IF(FE308="","SIN ESTADO",IF(FG308&lt;&gt;"","PAGA",IF(FF308&gt;0,"VENCIDA",IF(FF308&gt;=-5,"POR VENCER","AL DÍA"))))</f>
        <v/>
      </c>
      <c r="FJ308" s="185" t="n"/>
      <c r="FK308" s="119">
        <f>IF(N($H308)&lt;27,"",IF(FE308="","",FE308+31))</f>
        <v/>
      </c>
      <c r="FL308" s="124">
        <f>IF(FK308="","",TODAY()-FK308)</f>
        <v/>
      </c>
      <c r="FM308" s="494" t="n"/>
      <c r="FN308" s="184" t="n"/>
      <c r="FO308" s="184">
        <f>IF(FK308="","SIN ESTADO",IF(FM308&lt;&gt;"","PAGA",IF(FL308&gt;0,"VENCIDA",IF(FL308&gt;=-5,"POR VENCER","AL DÍA"))))</f>
        <v/>
      </c>
      <c r="FP308" s="185" t="n"/>
      <c r="FQ308" s="119">
        <f>IF(N($H308)&lt;28,"",IF(FK308="","",FK308+31))</f>
        <v/>
      </c>
      <c r="FR308" s="124">
        <f>IF(FQ308="","",TODAY()-FQ308)</f>
        <v/>
      </c>
      <c r="FS308" s="494" t="n"/>
      <c r="FT308" s="184" t="n"/>
      <c r="FU308" s="184">
        <f>IF(FQ308="","SIN ESTADO",IF(FS308&lt;&gt;"","PAGA",IF(FR308&gt;0,"VENCIDA",IF(FR308&gt;=-5,"POR VENCER","AL DÍA"))))</f>
        <v/>
      </c>
      <c r="FV308" s="185" t="n"/>
      <c r="FW308" s="119">
        <f>IF(N($H308)&lt;29,"",IF(FQ308="","",FQ308+31))</f>
        <v/>
      </c>
      <c r="FX308" s="124">
        <f>IF(FW308="","",TODAY()-FW308)</f>
        <v/>
      </c>
      <c r="FY308" s="494" t="n"/>
      <c r="FZ308" s="184" t="n"/>
      <c r="GA308" s="184">
        <f>IF(FW308="","SIN ESTADO",IF(FY308&lt;&gt;"","PAGA",IF(FX308&gt;0,"VENCIDA",IF(FX308&gt;=-5,"POR VENCER","AL DÍA"))))</f>
        <v/>
      </c>
      <c r="GB308" s="185" t="n"/>
      <c r="GC308" s="119">
        <f>IF(N($H308)&lt;30,"",IF(FW308="","",FW308+31))</f>
        <v/>
      </c>
      <c r="GD308" s="124">
        <f>IF(GC308="","",TODAY()-GC308)</f>
        <v/>
      </c>
      <c r="GE308" s="494" t="n"/>
      <c r="GF308" s="184" t="n"/>
      <c r="GG308" s="184">
        <f>IF(GC308="","SIN ESTADO",IF(GE308&lt;&gt;"","PAGA",IF(GD308&gt;0,"VENCIDA",IF(GD308&gt;=-5,"POR VENCER","AL DÍA"))))</f>
        <v/>
      </c>
      <c r="GH308" s="185" t="n"/>
      <c r="GI308" s="119">
        <f>IF(N($H308)&lt;31,"",IF(GC308="","",GC308+31))</f>
        <v/>
      </c>
      <c r="GJ308" s="124">
        <f>IF(GI308="","",TODAY()-GI308)</f>
        <v/>
      </c>
      <c r="GK308" s="494" t="n"/>
      <c r="GL308" s="184" t="n"/>
      <c r="GM308" s="184">
        <f>IF(GI308="","SIN ESTADO",IF(GK308&lt;&gt;"","PAGA",IF(GJ308&gt;0,"VENCIDA",IF(GJ308&gt;=-5,"POR VENCER","AL DÍA"))))</f>
        <v/>
      </c>
      <c r="GN308" s="185" t="n"/>
      <c r="GO308" s="119">
        <f>IF(N($H308)&lt;32,"",IF(GI308="","",GI308+31))</f>
        <v/>
      </c>
      <c r="GP308" s="124">
        <f>IF(GO308="","",TODAY()-GO308)</f>
        <v/>
      </c>
      <c r="GQ308" s="494" t="n"/>
      <c r="GR308" s="184" t="n"/>
      <c r="GS308" s="184">
        <f>IF(GO308="","SIN ESTADO",IF(GQ308&lt;&gt;"","PAGA",IF(GP308&gt;0,"VENCIDA",IF(GP308&gt;=-5,"POR VENCER","AL DÍA"))))</f>
        <v/>
      </c>
      <c r="GT308" s="185" t="n"/>
      <c r="GU308" s="119">
        <f>IF(N($H308)&lt;33,"",IF(GO308="","",GO308+31))</f>
        <v/>
      </c>
      <c r="GV308" s="124">
        <f>IF(GU308="","",TODAY()-GU308)</f>
        <v/>
      </c>
      <c r="GW308" s="494" t="n"/>
      <c r="GX308" s="184" t="n"/>
      <c r="GY308" s="184">
        <f>IF(GU308="","SIN ESTADO",IF(GW308&lt;&gt;"","PAGA",IF(GV308&gt;0,"VENCIDA",IF(GV308&gt;=-5,"POR VENCER","AL DÍA"))))</f>
        <v/>
      </c>
      <c r="GZ308" s="185" t="n"/>
      <c r="HA308" s="119">
        <f>IF(N($H308)&lt;34,"",IF(GU308="","",GU308+31))</f>
        <v/>
      </c>
      <c r="HB308" s="124">
        <f>IF(HA308="","",TODAY()-HA308)</f>
        <v/>
      </c>
      <c r="HC308" s="494" t="n"/>
      <c r="HD308" s="184" t="n"/>
      <c r="HE308" s="184">
        <f>IF(HA308="","SIN ESTADO",IF(HC308&lt;&gt;"","PAGA",IF(HB308&gt;0,"VENCIDA",IF(HB308&gt;=-5,"POR VENCER","AL DÍA"))))</f>
        <v/>
      </c>
      <c r="HF308" s="185" t="n"/>
      <c r="HG308" s="119">
        <f>IF(N($H308)&lt;35,"",IF(HA308="","",HA308+31))</f>
        <v/>
      </c>
      <c r="HH308" s="124">
        <f>IF(HG308="","",TODAY()-HG308)</f>
        <v/>
      </c>
      <c r="HI308" s="494" t="n"/>
      <c r="HJ308" s="184" t="n"/>
      <c r="HK308" s="184">
        <f>IF(HG308="","SIN ESTADO",IF(HI308&lt;&gt;"","PAGA",IF(HH308&gt;0,"VENCIDA",IF(HH308&gt;=-5,"POR VENCER","AL DÍA"))))</f>
        <v/>
      </c>
      <c r="HL308" s="168" t="n"/>
      <c r="HM308" s="119">
        <f>IF(N($H308)&lt;36,"",IF(HG308="","",HG308+31))</f>
        <v/>
      </c>
      <c r="HN308" s="124">
        <f>IF(HM308="","",TODAY()-HM308)</f>
        <v/>
      </c>
      <c r="HO308" s="494" t="n"/>
      <c r="HP308" s="184" t="n"/>
      <c r="HQ308" s="184">
        <f>IF(HM308="","SIN ESTADO",IF(HO308&lt;&gt;"","PAGA",IF(HN308&gt;0,"VENCIDA",IF(HN308&gt;=-5,"POR VENCER","AL DÍA"))))</f>
        <v/>
      </c>
      <c r="HR308" s="168" t="n"/>
      <c r="HS308" s="169">
        <f>N308+T308+Z308+AF308+AL308+AR308+AX308+BD308+BJ308+BP308+BV308+CB308+CH308+CN308+CT308+CZ308+DF308+DL308+DR308+DX308+ED308+EJ308+EP308+EV308+FB308+FH308+FN308+FT308+FZ308+GF308+GL308+GR308+GX308+HD308+HJ308+HP308</f>
        <v/>
      </c>
      <c r="HU308" s="170">
        <f>IFERROR(N($J308),0)</f>
        <v/>
      </c>
      <c r="HW308" s="170">
        <f>SUMPRODUCT((MOD(COLUMN($M308:$HR308)-COLUMN($M308),6)=0)*ISNUMBER($M308:$HR308)*($M308:$HR308&gt;=RESUMEN!$C$26)*($M308:$HR308&lt;=RESUMEN!$C$27)*IFERROR(N($N308:$HS308),0))</f>
        <v/>
      </c>
      <c r="HX308" s="170">
        <f>SUMPRODUCT((MOD(COLUMN($M308:$HR308)-COLUMN($M308),6)=0)*ISNUMBER($M308:$HR308)*($M308:$HR308&gt;=RESUMEN!$C$26)*($M308:$HR308&lt;=RESUMEN!$C$27))</f>
        <v/>
      </c>
    </row>
    <row r="309" ht="15.75" customHeight="1" s="506">
      <c r="B309" s="113">
        <f>VENTAS!A308</f>
        <v/>
      </c>
      <c r="C309" s="236">
        <f>VENTAS!B308</f>
        <v/>
      </c>
      <c r="D309" s="53">
        <f>VENTAS!C308</f>
        <v/>
      </c>
      <c r="E309" s="114">
        <f>VENTAS!D308</f>
        <v/>
      </c>
      <c r="F309" s="114">
        <f>VENTAS!J308</f>
        <v/>
      </c>
      <c r="G309" s="494">
        <f>VENTAS!F308</f>
        <v/>
      </c>
      <c r="H309" s="479">
        <f>VENTAS!K308</f>
        <v/>
      </c>
      <c r="I309" s="479">
        <f>VENTAS!M308</f>
        <v/>
      </c>
      <c r="J309" s="184">
        <f>VENTAS!L308</f>
        <v/>
      </c>
      <c r="K309" s="119">
        <f>IF(N($H309)&lt;1,"",$G309+31)</f>
        <v/>
      </c>
      <c r="L309" s="124">
        <f>IF(K309="","",TODAY()-K309)</f>
        <v/>
      </c>
      <c r="M309" s="469" t="n">
        <v>46084</v>
      </c>
      <c r="N309" s="374" t="n">
        <v>1000000</v>
      </c>
      <c r="O309" s="184">
        <f>IF(K309="","SIN ESTADO",IF(M309&lt;&gt;"","PAGA",IF(L309&gt;0,"VENCIDA",IF(L309&gt;=-5,"POR VENCER","AL DÍA"))))</f>
        <v/>
      </c>
      <c r="P309" s="185" t="inlineStr">
        <is>
          <t>TRANSFERENCIA</t>
        </is>
      </c>
      <c r="Q309" s="119">
        <f>IF(N($H309)&lt;2,"",IF(K309="","",K309+31))</f>
        <v/>
      </c>
      <c r="R309" s="124">
        <f>IF(Q309="","",TODAY()-Q309)</f>
        <v/>
      </c>
      <c r="S309" s="494" t="n">
        <v>46118</v>
      </c>
      <c r="T309" s="184" t="n">
        <v>1000000</v>
      </c>
      <c r="U309" s="184">
        <f>IF(Q309="","SIN ESTADO",IF(S309&lt;&gt;"","PAGA",IF(R309&gt;0,"VENCIDA",IF(R309&gt;=-5,"POR VENCER","AL DÍA"))))</f>
        <v/>
      </c>
      <c r="V309" s="185" t="inlineStr">
        <is>
          <t>TRANSFERENCIA</t>
        </is>
      </c>
      <c r="W309" s="119">
        <f>IF(N($H309)&lt;3,"",IF(Q309="","",Q309+31))</f>
        <v/>
      </c>
      <c r="X309" s="124">
        <f>IF(W309="","",TODAY()-W309)</f>
        <v/>
      </c>
      <c r="Y309" s="494" t="n">
        <v>46148</v>
      </c>
      <c r="Z309" s="184" t="n">
        <v>1000000</v>
      </c>
      <c r="AA309" s="184">
        <f>IF(W309="","SIN ESTADO",IF(Y309&lt;&gt;"","PAGA",IF(X309&gt;0,"VENCIDA",IF(X309&gt;=-5,"POR VENCER","AL DÍA"))))</f>
        <v/>
      </c>
      <c r="AB309" s="185" t="inlineStr">
        <is>
          <t>TRANSFERENCIA</t>
        </is>
      </c>
      <c r="AC309" s="119">
        <f>IF(N($H309)&lt;4,"",IF(W309="","",W309+31))</f>
        <v/>
      </c>
      <c r="AD309" s="124">
        <f>IF(AC309="","",TODAY()-AC309)</f>
        <v/>
      </c>
      <c r="AE309" s="494" t="n">
        <v>46171</v>
      </c>
      <c r="AF309" s="184" t="n">
        <v>1000000</v>
      </c>
      <c r="AG309" s="184">
        <f>IF(AC309="","SIN ESTADO",IF(AE309&lt;&gt;"","PAGA",IF(AD309&gt;0,"VENCIDA",IF(AD309&gt;=-5,"POR VENCER","AL DÍA"))))</f>
        <v/>
      </c>
      <c r="AH309" s="185" t="inlineStr">
        <is>
          <t>TRANSFERENCIA</t>
        </is>
      </c>
      <c r="AI309" s="119">
        <f>IF(N($H309)&lt;5,"",IF(AC309="","",AC309+31))</f>
        <v/>
      </c>
      <c r="AJ309" s="124">
        <f>IF(AI309="","",TODAY()-AI309)</f>
        <v/>
      </c>
      <c r="AK309" s="494" t="n">
        <v>46193</v>
      </c>
      <c r="AL309" s="184" t="n">
        <v>1000000</v>
      </c>
      <c r="AM309" s="184">
        <f>IF(AI309="","SIN ESTADO",IF(AK309&lt;&gt;"","PAGA",IF(AJ309&gt;0,"VENCIDA",IF(AJ309&gt;=-5,"POR VENCER","AL DÍA"))))</f>
        <v/>
      </c>
      <c r="AN309" s="185" t="inlineStr">
        <is>
          <t>TRANSFERENCIA</t>
        </is>
      </c>
      <c r="AO309" s="119">
        <f>IF(N($H309)&lt;6,"",IF(AI309="","",AI309+31))</f>
        <v/>
      </c>
      <c r="AP309" s="124">
        <f>IF(AO309="","",TODAY()-AO309)</f>
        <v/>
      </c>
      <c r="AQ309" s="270" t="n">
        <v>46274</v>
      </c>
      <c r="AR309" s="184" t="n">
        <v>1000000</v>
      </c>
      <c r="AS309" s="184">
        <f>IF(AO309="","SIN ESTADO",IF(AQ309&lt;&gt;"","PAGA",IF(AP309&gt;0,"VENCIDA",IF(AP309&gt;=-5,"POR VENCER","AL DÍA"))))</f>
        <v/>
      </c>
      <c r="AT309" s="185" t="inlineStr">
        <is>
          <t>TRANSFERENCIA</t>
        </is>
      </c>
      <c r="AU309" s="119">
        <f>IF(N($H309)&lt;7,"",IF(AO309="","",AO309+31))</f>
        <v/>
      </c>
      <c r="AV309" s="124">
        <f>IF(AU309="","",TODAY()-AU309)</f>
        <v/>
      </c>
      <c r="AW309" s="494" t="n"/>
      <c r="AX309" s="184" t="n"/>
      <c r="AY309" s="184">
        <f>IF(AU309="","SIN ESTADO",IF(AW309&lt;&gt;"","PAGA",IF(AV309&gt;0,"VENCIDA",IF(AV309&gt;=-5,"POR VENCER","AL DÍA"))))</f>
        <v/>
      </c>
      <c r="AZ309" s="185" t="n"/>
      <c r="BA309" s="119">
        <f>IF(N($H309)&lt;8,"",IF(AU309="","",AU309+31))</f>
        <v/>
      </c>
      <c r="BB309" s="124">
        <f>IF(BA309="","",TODAY()-BA309)</f>
        <v/>
      </c>
      <c r="BC309" s="494" t="n"/>
      <c r="BD309" s="184" t="n"/>
      <c r="BE309" s="184">
        <f>IF(BA309="","SIN ESTADO",IF(BC309&lt;&gt;"","PAGA",IF(BB309&gt;0,"VENCIDA",IF(BB309&gt;=-5,"POR VENCER","AL DÍA"))))</f>
        <v/>
      </c>
      <c r="BF309" s="185" t="n"/>
      <c r="BG309" s="119">
        <f>IF(N($H309)&lt;9,"",IF(BA309="","",BA309+31))</f>
        <v/>
      </c>
      <c r="BH309" s="124">
        <f>IF(BG309="","",TODAY()-BG309)</f>
        <v/>
      </c>
      <c r="BI309" s="494" t="n"/>
      <c r="BJ309" s="184" t="n"/>
      <c r="BK309" s="184">
        <f>IF(BG309="","SIN ESTADO",IF(BI309&lt;&gt;"","PAGA",IF(BH309&gt;0,"VENCIDA",IF(BH309&gt;=-5,"POR VENCER","AL DÍA"))))</f>
        <v/>
      </c>
      <c r="BL309" s="185" t="n"/>
      <c r="BM309" s="119">
        <f>IF(N($H309)&lt;10,"",IF(BG309="","",BG309+31))</f>
        <v/>
      </c>
      <c r="BN309" s="124">
        <f>IF(BM309="","",TODAY()-BM309)</f>
        <v/>
      </c>
      <c r="BO309" s="494" t="n"/>
      <c r="BP309" s="184" t="n"/>
      <c r="BQ309" s="184">
        <f>IF(BM309="","SIN ESTADO",IF(BO309&lt;&gt;"","PAGA",IF(BN309&gt;0,"VENCIDA",IF(BN309&gt;=-5,"POR VENCER","AL DÍA"))))</f>
        <v/>
      </c>
      <c r="BR309" s="185" t="n"/>
      <c r="BS309" s="119">
        <f>IF(N($H309)&lt;11,"",IF(BM309="","",BM309+31))</f>
        <v/>
      </c>
      <c r="BT309" s="124">
        <f>IF(BS309="","",TODAY()-BS309)</f>
        <v/>
      </c>
      <c r="BU309" s="494" t="n"/>
      <c r="BV309" s="184" t="n"/>
      <c r="BW309" s="184">
        <f>IF(BS309="","SIN ESTADO",IF(BU309&lt;&gt;"","PAGA",IF(BT309&gt;0,"VENCIDA",IF(BT309&gt;=-5,"POR VENCER","AL DÍA"))))</f>
        <v/>
      </c>
      <c r="BX309" s="185" t="n"/>
      <c r="BY309" s="119">
        <f>IF(N($H309)&lt;12,"",IF(BS309="","",BS309+31))</f>
        <v/>
      </c>
      <c r="BZ309" s="124">
        <f>IF(BY309="","",TODAY()-BY309)</f>
        <v/>
      </c>
      <c r="CA309" s="494" t="n"/>
      <c r="CB309" s="184" t="n"/>
      <c r="CC309" s="184">
        <f>IF(BY309="","SIN ESTADO",IF(CA309&lt;&gt;"","PAGA",IF(BZ309&gt;0,"VENCIDA",IF(BZ309&gt;=-5,"POR VENCER","AL DÍA"))))</f>
        <v/>
      </c>
      <c r="CD309" s="185" t="n"/>
      <c r="CE309" s="119">
        <f>IF(N($H309)&lt;13,"",IF(BY309="","",BY309+31))</f>
        <v/>
      </c>
      <c r="CF309" s="124">
        <f>IF(CE309="","",TODAY()-CE309)</f>
        <v/>
      </c>
      <c r="CG309" s="494" t="n"/>
      <c r="CH309" s="184" t="n"/>
      <c r="CI309" s="184">
        <f>IF(CE309="","SIN ESTADO",IF(CG309&lt;&gt;"","PAGA",IF(CF309&gt;0,"VENCIDA",IF(CF309&gt;=-5,"POR VENCER","AL DÍA"))))</f>
        <v/>
      </c>
      <c r="CJ309" s="185" t="n"/>
      <c r="CK309" s="119">
        <f>IF(N($H309)&lt;14,"",IF(CE309="","",CE309+31))</f>
        <v/>
      </c>
      <c r="CL309" s="124">
        <f>IF(CK309="","",TODAY()-CK309)</f>
        <v/>
      </c>
      <c r="CM309" s="494" t="n"/>
      <c r="CN309" s="184" t="n"/>
      <c r="CO309" s="184">
        <f>IF(CK309="","SIN ESTADO",IF(CM309&lt;&gt;"","PAGA",IF(CL309&gt;0,"VENCIDA",IF(CL309&gt;=-5,"POR VENCER","AL DÍA"))))</f>
        <v/>
      </c>
      <c r="CP309" s="185" t="n"/>
      <c r="CQ309" s="119">
        <f>IF(N($H309)&lt;15,"",IF(CK309="","",CK309+31))</f>
        <v/>
      </c>
      <c r="CR309" s="124">
        <f>IF(CQ309="","",TODAY()-CQ309)</f>
        <v/>
      </c>
      <c r="CS309" s="494" t="n"/>
      <c r="CT309" s="184" t="n"/>
      <c r="CU309" s="184">
        <f>IF(CQ309="","SIN ESTADO",IF(CS309&lt;&gt;"","PAGA",IF(CR309&gt;0,"VENCIDA",IF(CR309&gt;=-5,"POR VENCER","AL DÍA"))))</f>
        <v/>
      </c>
      <c r="CV309" s="185" t="n"/>
      <c r="CW309" s="119">
        <f>IF(N($H309)&lt;16,"",IF(CQ309="","",CQ309+31))</f>
        <v/>
      </c>
      <c r="CX309" s="124">
        <f>IF(CW309="","",TODAY()-CW309)</f>
        <v/>
      </c>
      <c r="CY309" s="494" t="n"/>
      <c r="CZ309" s="184" t="n"/>
      <c r="DA309" s="184">
        <f>IF(CW309="","SIN ESTADO",IF(CY309&lt;&gt;"","PAGA",IF(CX309&gt;0,"VENCIDA",IF(CX309&gt;=-5,"POR VENCER","AL DÍA"))))</f>
        <v/>
      </c>
      <c r="DB309" s="185" t="n"/>
      <c r="DC309" s="119">
        <f>IF(N($H309)&lt;17,"",IF(CW309="","",CW309+31))</f>
        <v/>
      </c>
      <c r="DD309" s="124">
        <f>IF(DC309="","",TODAY()-DC309)</f>
        <v/>
      </c>
      <c r="DE309" s="494" t="n"/>
      <c r="DF309" s="184" t="n"/>
      <c r="DG309" s="184">
        <f>IF(DC309="","SIN ESTADO",IF(DE309&lt;&gt;"","PAGA",IF(DD309&gt;0,"VENCIDA",IF(DD309&gt;=-5,"POR VENCER","AL DÍA"))))</f>
        <v/>
      </c>
      <c r="DH309" s="185" t="n"/>
      <c r="DI309" s="119">
        <f>IF(N($H309)&lt;18,"",IF(DC309="","",DC309+31))</f>
        <v/>
      </c>
      <c r="DJ309" s="124">
        <f>IF(DI309="","",TODAY()-DI309)</f>
        <v/>
      </c>
      <c r="DK309" s="494" t="n"/>
      <c r="DL309" s="184" t="n"/>
      <c r="DM309" s="184">
        <f>IF(DI309="","SIN ESTADO",IF(DK309&lt;&gt;"","PAGA",IF(DJ309&gt;0,"VENCIDA",IF(DJ309&gt;=-5,"POR VENCER","AL DÍA"))))</f>
        <v/>
      </c>
      <c r="DN309" s="185" t="n"/>
      <c r="DO309" s="119">
        <f>IF(N($H309)&lt;19,"",IF(DI309="","",DI309+31))</f>
        <v/>
      </c>
      <c r="DP309" s="124">
        <f>IF(DO309="","",TODAY()-DO309)</f>
        <v/>
      </c>
      <c r="DQ309" s="494" t="n"/>
      <c r="DR309" s="184" t="n"/>
      <c r="DS309" s="184">
        <f>IF(DO309="","SIN ESTADO",IF(DQ309&lt;&gt;"","PAGA",IF(DP309&gt;0,"VENCIDA",IF(DP309&gt;=-5,"POR VENCER","AL DÍA"))))</f>
        <v/>
      </c>
      <c r="DT309" s="185" t="n"/>
      <c r="DU309" s="119">
        <f>IF(N($H309)&lt;20,"",IF(DO309="","",DO309+31))</f>
        <v/>
      </c>
      <c r="DV309" s="124">
        <f>IF(DU309="","",TODAY()-DU309)</f>
        <v/>
      </c>
      <c r="DW309" s="494" t="n"/>
      <c r="DX309" s="184" t="n"/>
      <c r="DY309" s="184">
        <f>IF(DU309="","SIN ESTADO",IF(DW309&lt;&gt;"","PAGA",IF(DV309&gt;0,"VENCIDA",IF(DV309&gt;=-5,"POR VENCER","AL DÍA"))))</f>
        <v/>
      </c>
      <c r="DZ309" s="185" t="n"/>
      <c r="EA309" s="119">
        <f>IF(N($H309)&lt;21,"",IF(DU309="","",DU309+31))</f>
        <v/>
      </c>
      <c r="EB309" s="124">
        <f>IF(EA309="","",TODAY()-EA309)</f>
        <v/>
      </c>
      <c r="EC309" s="494" t="n"/>
      <c r="ED309" s="184" t="n"/>
      <c r="EE309" s="184">
        <f>IF(EA309="","SIN ESTADO",IF(EC309&lt;&gt;"","PAGA",IF(EB309&gt;0,"VENCIDA",IF(EB309&gt;=-5,"POR VENCER","AL DÍA"))))</f>
        <v/>
      </c>
      <c r="EF309" s="185" t="n"/>
      <c r="EG309" s="119">
        <f>IF(N($H309)&lt;22,"",IF(EA309="","",EA309+31))</f>
        <v/>
      </c>
      <c r="EH309" s="124">
        <f>IF(EG309="","",TODAY()-EG309)</f>
        <v/>
      </c>
      <c r="EI309" s="494" t="n"/>
      <c r="EJ309" s="184" t="n"/>
      <c r="EK309" s="184">
        <f>IF(EG309="","SIN ESTADO",IF(EI309&lt;&gt;"","PAGA",IF(EH309&gt;0,"VENCIDA",IF(EH309&gt;=-5,"POR VENCER","AL DÍA"))))</f>
        <v/>
      </c>
      <c r="EL309" s="185" t="n"/>
      <c r="EM309" s="119">
        <f>IF(N($H309)&lt;23,"",IF(EG309="","",EG309+31))</f>
        <v/>
      </c>
      <c r="EN309" s="124">
        <f>IF(EM309="","",TODAY()-EM309)</f>
        <v/>
      </c>
      <c r="EO309" s="494" t="n"/>
      <c r="EP309" s="184" t="n"/>
      <c r="EQ309" s="184">
        <f>IF(EM309="","SIN ESTADO",IF(EO309&lt;&gt;"","PAGA",IF(EN309&gt;0,"VENCIDA",IF(EN309&gt;=-5,"POR VENCER","AL DÍA"))))</f>
        <v/>
      </c>
      <c r="ER309" s="185" t="n"/>
      <c r="ES309" s="119">
        <f>IF(N($H309)&lt;24,"",IF(EM309="","",EM309+31))</f>
        <v/>
      </c>
      <c r="ET309" s="124">
        <f>IF(ES309="","",TODAY()-ES309)</f>
        <v/>
      </c>
      <c r="EU309" s="494" t="n"/>
      <c r="EV309" s="184" t="n"/>
      <c r="EW309" s="184">
        <f>IF(ES309="","SIN ESTADO",IF(EU309&lt;&gt;"","PAGA",IF(ET309&gt;0,"VENCIDA",IF(ET309&gt;=-5,"POR VENCER","AL DÍA"))))</f>
        <v/>
      </c>
      <c r="EX309" s="185" t="n"/>
      <c r="EY309" s="119">
        <f>IF(N($H309)&lt;25,"",IF(ES309="","",ES309+31))</f>
        <v/>
      </c>
      <c r="EZ309" s="124">
        <f>IF(EY309="","",TODAY()-EY309)</f>
        <v/>
      </c>
      <c r="FA309" s="494" t="n"/>
      <c r="FB309" s="184" t="n"/>
      <c r="FC309" s="184">
        <f>IF(EY309="","SIN ESTADO",IF(FA309&lt;&gt;"","PAGA",IF(EZ309&gt;0,"VENCIDA",IF(EZ309&gt;=-5,"POR VENCER","AL DÍA"))))</f>
        <v/>
      </c>
      <c r="FD309" s="185" t="n"/>
      <c r="FE309" s="119">
        <f>IF(N($H309)&lt;26,"",IF(EY309="","",EY309+31))</f>
        <v/>
      </c>
      <c r="FF309" s="124">
        <f>IF(FE309="","",TODAY()-FE309)</f>
        <v/>
      </c>
      <c r="FG309" s="494" t="n"/>
      <c r="FH309" s="184" t="n"/>
      <c r="FI309" s="184">
        <f>IF(FE309="","SIN ESTADO",IF(FG309&lt;&gt;"","PAGA",IF(FF309&gt;0,"VENCIDA",IF(FF309&gt;=-5,"POR VENCER","AL DÍA"))))</f>
        <v/>
      </c>
      <c r="FJ309" s="185" t="n"/>
      <c r="FK309" s="119">
        <f>IF(N($H309)&lt;27,"",IF(FE309="","",FE309+31))</f>
        <v/>
      </c>
      <c r="FL309" s="124">
        <f>IF(FK309="","",TODAY()-FK309)</f>
        <v/>
      </c>
      <c r="FM309" s="494" t="n"/>
      <c r="FN309" s="184" t="n"/>
      <c r="FO309" s="184">
        <f>IF(FK309="","SIN ESTADO",IF(FM309&lt;&gt;"","PAGA",IF(FL309&gt;0,"VENCIDA",IF(FL309&gt;=-5,"POR VENCER","AL DÍA"))))</f>
        <v/>
      </c>
      <c r="FP309" s="185" t="n"/>
      <c r="FQ309" s="119">
        <f>IF(N($H309)&lt;28,"",IF(FK309="","",FK309+31))</f>
        <v/>
      </c>
      <c r="FR309" s="124">
        <f>IF(FQ309="","",TODAY()-FQ309)</f>
        <v/>
      </c>
      <c r="FS309" s="494" t="n"/>
      <c r="FT309" s="184" t="n"/>
      <c r="FU309" s="184">
        <f>IF(FQ309="","SIN ESTADO",IF(FS309&lt;&gt;"","PAGA",IF(FR309&gt;0,"VENCIDA",IF(FR309&gt;=-5,"POR VENCER","AL DÍA"))))</f>
        <v/>
      </c>
      <c r="FV309" s="185" t="n"/>
      <c r="FW309" s="119">
        <f>IF(N($H309)&lt;29,"",IF(FQ309="","",FQ309+31))</f>
        <v/>
      </c>
      <c r="FX309" s="124">
        <f>IF(FW309="","",TODAY()-FW309)</f>
        <v/>
      </c>
      <c r="FY309" s="494" t="n"/>
      <c r="FZ309" s="184" t="n"/>
      <c r="GA309" s="184">
        <f>IF(FW309="","SIN ESTADO",IF(FY309&lt;&gt;"","PAGA",IF(FX309&gt;0,"VENCIDA",IF(FX309&gt;=-5,"POR VENCER","AL DÍA"))))</f>
        <v/>
      </c>
      <c r="GB309" s="185" t="n"/>
      <c r="GC309" s="119">
        <f>IF(N($H309)&lt;30,"",IF(FW309="","",FW309+31))</f>
        <v/>
      </c>
      <c r="GD309" s="124">
        <f>IF(GC309="","",TODAY()-GC309)</f>
        <v/>
      </c>
      <c r="GE309" s="494" t="n"/>
      <c r="GF309" s="184" t="n"/>
      <c r="GG309" s="184">
        <f>IF(GC309="","SIN ESTADO",IF(GE309&lt;&gt;"","PAGA",IF(GD309&gt;0,"VENCIDA",IF(GD309&gt;=-5,"POR VENCER","AL DÍA"))))</f>
        <v/>
      </c>
      <c r="GH309" s="185" t="n"/>
      <c r="GI309" s="119">
        <f>IF(N($H309)&lt;31,"",IF(GC309="","",GC309+31))</f>
        <v/>
      </c>
      <c r="GJ309" s="124">
        <f>IF(GI309="","",TODAY()-GI309)</f>
        <v/>
      </c>
      <c r="GK309" s="494" t="n"/>
      <c r="GL309" s="184" t="n"/>
      <c r="GM309" s="184">
        <f>IF(GI309="","SIN ESTADO",IF(GK309&lt;&gt;"","PAGA",IF(GJ309&gt;0,"VENCIDA",IF(GJ309&gt;=-5,"POR VENCER","AL DÍA"))))</f>
        <v/>
      </c>
      <c r="GN309" s="185" t="n"/>
      <c r="GO309" s="119">
        <f>IF(N($H309)&lt;32,"",IF(GI309="","",GI309+31))</f>
        <v/>
      </c>
      <c r="GP309" s="124">
        <f>IF(GO309="","",TODAY()-GO309)</f>
        <v/>
      </c>
      <c r="GQ309" s="494" t="n"/>
      <c r="GR309" s="184" t="n"/>
      <c r="GS309" s="184">
        <f>IF(GO309="","SIN ESTADO",IF(GQ309&lt;&gt;"","PAGA",IF(GP309&gt;0,"VENCIDA",IF(GP309&gt;=-5,"POR VENCER","AL DÍA"))))</f>
        <v/>
      </c>
      <c r="GT309" s="185" t="n"/>
      <c r="GU309" s="119">
        <f>IF(N($H309)&lt;33,"",IF(GO309="","",GO309+31))</f>
        <v/>
      </c>
      <c r="GV309" s="124">
        <f>IF(GU309="","",TODAY()-GU309)</f>
        <v/>
      </c>
      <c r="GW309" s="494" t="n"/>
      <c r="GX309" s="184" t="n"/>
      <c r="GY309" s="184">
        <f>IF(GU309="","SIN ESTADO",IF(GW309&lt;&gt;"","PAGA",IF(GV309&gt;0,"VENCIDA",IF(GV309&gt;=-5,"POR VENCER","AL DÍA"))))</f>
        <v/>
      </c>
      <c r="GZ309" s="185" t="n"/>
      <c r="HA309" s="119">
        <f>IF(N($H309)&lt;34,"",IF(GU309="","",GU309+31))</f>
        <v/>
      </c>
      <c r="HB309" s="124">
        <f>IF(HA309="","",TODAY()-HA309)</f>
        <v/>
      </c>
      <c r="HC309" s="494" t="n"/>
      <c r="HD309" s="184" t="n"/>
      <c r="HE309" s="184">
        <f>IF(HA309="","SIN ESTADO",IF(HC309&lt;&gt;"","PAGA",IF(HB309&gt;0,"VENCIDA",IF(HB309&gt;=-5,"POR VENCER","AL DÍA"))))</f>
        <v/>
      </c>
      <c r="HF309" s="185" t="n"/>
      <c r="HG309" s="119">
        <f>IF(N($H309)&lt;35,"",IF(HA309="","",HA309+31))</f>
        <v/>
      </c>
      <c r="HH309" s="124">
        <f>IF(HG309="","",TODAY()-HG309)</f>
        <v/>
      </c>
      <c r="HI309" s="494" t="n"/>
      <c r="HJ309" s="184" t="n"/>
      <c r="HK309" s="184">
        <f>IF(HG309="","SIN ESTADO",IF(HI309&lt;&gt;"","PAGA",IF(HH309&gt;0,"VENCIDA",IF(HH309&gt;=-5,"POR VENCER","AL DÍA"))))</f>
        <v/>
      </c>
      <c r="HL309" s="168" t="n"/>
      <c r="HM309" s="119">
        <f>IF(N($H309)&lt;36,"",IF(HG309="","",HG309+31))</f>
        <v/>
      </c>
      <c r="HN309" s="124">
        <f>IF(HM309="","",TODAY()-HM309)</f>
        <v/>
      </c>
      <c r="HO309" s="494" t="n"/>
      <c r="HP309" s="184" t="n"/>
      <c r="HQ309" s="184">
        <f>IF(HM309="","SIN ESTADO",IF(HO309&lt;&gt;"","PAGA",IF(HN309&gt;0,"VENCIDA",IF(HN309&gt;=-5,"POR VENCER","AL DÍA"))))</f>
        <v/>
      </c>
      <c r="HR309" s="168" t="n"/>
      <c r="HS309" s="169">
        <f>N309+T309+Z309+AF309+AL309+AR309+AX309+BD309+BJ309+BP309+BV309+CB309+CH309+CN309+CT309+CZ309+DF309+DL309+DR309+DX309+ED309+EJ309+EP309+EV309+FB309+FH309+FN309+FT309+FZ309+GF309+GL309+GR309+GX309+HD309+HJ309+HP309</f>
        <v/>
      </c>
      <c r="HU309" s="170">
        <f>IFERROR(N($J309),0)</f>
        <v/>
      </c>
      <c r="HW309" s="170">
        <f>SUMPRODUCT((MOD(COLUMN($M309:$HR309)-COLUMN($M309),6)=0)*ISNUMBER($M309:$HR309)*($M309:$HR309&gt;=RESUMEN!$C$26)*($M309:$HR309&lt;=RESUMEN!$C$27)*IFERROR(N($N309:$HS309),0))</f>
        <v/>
      </c>
      <c r="HX309" s="170">
        <f>SUMPRODUCT((MOD(COLUMN($M309:$HR309)-COLUMN($M309),6)=0)*ISNUMBER($M309:$HR309)*($M309:$HR309&gt;=RESUMEN!$C$26)*($M309:$HR309&lt;=RESUMEN!$C$27))</f>
        <v/>
      </c>
    </row>
    <row r="310" ht="15.75" customHeight="1" s="506">
      <c r="A310" s="468" t="n"/>
      <c r="B310" s="113">
        <f>VENTAS!A309</f>
        <v/>
      </c>
      <c r="C310" s="236">
        <f>VENTAS!B309</f>
        <v/>
      </c>
      <c r="D310" s="53">
        <f>VENTAS!C309</f>
        <v/>
      </c>
      <c r="E310" s="114">
        <f>VENTAS!D309</f>
        <v/>
      </c>
      <c r="F310" s="114">
        <f>VENTAS!J309</f>
        <v/>
      </c>
      <c r="G310" s="494">
        <f>VENTAS!F309</f>
        <v/>
      </c>
      <c r="H310" s="479">
        <f>VENTAS!K309</f>
        <v/>
      </c>
      <c r="I310" s="479">
        <f>VENTAS!M309</f>
        <v/>
      </c>
      <c r="J310" s="184">
        <f>VENTAS!L309</f>
        <v/>
      </c>
      <c r="K310" s="119">
        <f>IF(N($H310)&lt;1,"",$G310+31)</f>
        <v/>
      </c>
      <c r="L310" s="124">
        <f>IF(K310="","",TODAY()-K310)</f>
        <v/>
      </c>
      <c r="M310" s="469" t="n">
        <v>46118</v>
      </c>
      <c r="N310" s="374" t="n">
        <v>1000000</v>
      </c>
      <c r="O310" s="184">
        <f>IF(K310="","SIN ESTADO",IF(M310&lt;&gt;"","PAGA",IF(L310&gt;0,"VENCIDA",IF(L310&gt;=-5,"POR VENCER","AL DÍA"))))</f>
        <v/>
      </c>
      <c r="P310" s="185" t="inlineStr">
        <is>
          <t>TRANSFERENCIA</t>
        </is>
      </c>
      <c r="Q310" s="119">
        <f>IF(N($H310)&lt;2,"",IF(K310="","",K310+31))</f>
        <v/>
      </c>
      <c r="R310" s="124">
        <f>IF(Q310="","",TODAY()-Q310)</f>
        <v/>
      </c>
      <c r="S310" s="494" t="n">
        <v>46148</v>
      </c>
      <c r="T310" s="184" t="n">
        <v>1000000</v>
      </c>
      <c r="U310" s="184">
        <f>IF(Q310="","SIN ESTADO",IF(S310&lt;&gt;"","PAGA",IF(R310&gt;0,"VENCIDA",IF(R310&gt;=-5,"POR VENCER","AL DÍA"))))</f>
        <v/>
      </c>
      <c r="V310" s="185" t="inlineStr">
        <is>
          <t>TRANSFERENCIA</t>
        </is>
      </c>
      <c r="W310" s="119">
        <f>IF(N($H310)&lt;3,"",IF(Q310="","",Q310+31))</f>
        <v/>
      </c>
      <c r="X310" s="124">
        <f>IF(W310="","",TODAY()-W310)</f>
        <v/>
      </c>
      <c r="Y310" s="494" t="n">
        <v>46182</v>
      </c>
      <c r="Z310" s="184" t="n">
        <v>1000000</v>
      </c>
      <c r="AA310" s="184">
        <f>IF(W310="","SIN ESTADO",IF(Y310&lt;&gt;"","PAGA",IF(X310&gt;0,"VENCIDA",IF(X310&gt;=-5,"POR VENCER","AL DÍA"))))</f>
        <v/>
      </c>
      <c r="AB310" s="185" t="inlineStr">
        <is>
          <t>TRANSFERENCIA</t>
        </is>
      </c>
      <c r="AC310" s="119">
        <f>IF(N($H310)&lt;4,"",IF(W310="","",W310+31))</f>
        <v/>
      </c>
      <c r="AD310" s="124">
        <f>IF(AC310="","",TODAY()-AC310)</f>
        <v/>
      </c>
      <c r="AE310" s="494" t="n">
        <v>46272</v>
      </c>
      <c r="AF310" s="184" t="n">
        <v>1000000</v>
      </c>
      <c r="AG310" s="184">
        <f>IF(AC310="","SIN ESTADO",IF(AE310&lt;&gt;"","PAGA",IF(AD310&gt;0,"VENCIDA",IF(AD310&gt;=-5,"POR VENCER","AL DÍA"))))</f>
        <v/>
      </c>
      <c r="AH310" s="185" t="inlineStr">
        <is>
          <t>TRANSFERENCIA</t>
        </is>
      </c>
      <c r="AI310" s="119">
        <f>IF(N($H310)&lt;5,"",IF(AC310="","",AC310+31))</f>
        <v/>
      </c>
      <c r="AJ310" s="124">
        <f>IF(AI310="","",TODAY()-AI310)</f>
        <v/>
      </c>
      <c r="AK310" s="494" t="n"/>
      <c r="AL310" s="184" t="n"/>
      <c r="AM310" s="184">
        <f>IF(AI310="","SIN ESTADO",IF(AK310&lt;&gt;"","PAGA",IF(AJ310&gt;0,"VENCIDA",IF(AJ310&gt;=-5,"POR VENCER","AL DÍA"))))</f>
        <v/>
      </c>
      <c r="AN310" s="185" t="n"/>
      <c r="AO310" s="119">
        <f>IF(N($H310)&lt;6,"",IF(AI310="","",AI310+31))</f>
        <v/>
      </c>
      <c r="AP310" s="124">
        <f>IF(AO310="","",TODAY()-AO310)</f>
        <v/>
      </c>
      <c r="AQ310" s="270" t="n"/>
      <c r="AR310" s="184" t="n"/>
      <c r="AS310" s="184">
        <f>IF(AO310="","SIN ESTADO",IF(AQ310&lt;&gt;"","PAGA",IF(AP310&gt;0,"VENCIDA",IF(AP310&gt;=-5,"POR VENCER","AL DÍA"))))</f>
        <v/>
      </c>
      <c r="AT310" s="185" t="n"/>
      <c r="AU310" s="119">
        <f>IF(N($H310)&lt;7,"",IF(AO310="","",AO310+31))</f>
        <v/>
      </c>
      <c r="AV310" s="124">
        <f>IF(AU310="","",TODAY()-AU310)</f>
        <v/>
      </c>
      <c r="AW310" s="494" t="n"/>
      <c r="AX310" s="184" t="n"/>
      <c r="AY310" s="184">
        <f>IF(AU310="","SIN ESTADO",IF(AW310&lt;&gt;"","PAGA",IF(AV310&gt;0,"VENCIDA",IF(AV310&gt;=-5,"POR VENCER","AL DÍA"))))</f>
        <v/>
      </c>
      <c r="AZ310" s="185" t="n"/>
      <c r="BA310" s="119">
        <f>IF(N($H310)&lt;8,"",IF(AU310="","",AU310+31))</f>
        <v/>
      </c>
      <c r="BB310" s="124">
        <f>IF(BA310="","",TODAY()-BA310)</f>
        <v/>
      </c>
      <c r="BC310" s="494" t="n"/>
      <c r="BD310" s="184" t="n"/>
      <c r="BE310" s="184">
        <f>IF(BA310="","SIN ESTADO",IF(BC310&lt;&gt;"","PAGA",IF(BB310&gt;0,"VENCIDA",IF(BB310&gt;=-5,"POR VENCER","AL DÍA"))))</f>
        <v/>
      </c>
      <c r="BF310" s="185" t="n"/>
      <c r="BG310" s="119">
        <f>IF(N($H310)&lt;9,"",IF(BA310="","",BA310+31))</f>
        <v/>
      </c>
      <c r="BH310" s="124">
        <f>IF(BG310="","",TODAY()-BG310)</f>
        <v/>
      </c>
      <c r="BI310" s="494" t="n"/>
      <c r="BJ310" s="184" t="n"/>
      <c r="BK310" s="184">
        <f>IF(BG310="","SIN ESTADO",IF(BI310&lt;&gt;"","PAGA",IF(BH310&gt;0,"VENCIDA",IF(BH310&gt;=-5,"POR VENCER","AL DÍA"))))</f>
        <v/>
      </c>
      <c r="BL310" s="185" t="n"/>
      <c r="BM310" s="119">
        <f>IF(N($H310)&lt;10,"",IF(BG310="","",BG310+31))</f>
        <v/>
      </c>
      <c r="BN310" s="124">
        <f>IF(BM310="","",TODAY()-BM310)</f>
        <v/>
      </c>
      <c r="BO310" s="494" t="n"/>
      <c r="BP310" s="184" t="n"/>
      <c r="BQ310" s="184">
        <f>IF(BM310="","SIN ESTADO",IF(BO310&lt;&gt;"","PAGA",IF(BN310&gt;0,"VENCIDA",IF(BN310&gt;=-5,"POR VENCER","AL DÍA"))))</f>
        <v/>
      </c>
      <c r="BR310" s="185" t="n"/>
      <c r="BS310" s="119">
        <f>IF(N($H310)&lt;11,"",IF(BM310="","",BM310+31))</f>
        <v/>
      </c>
      <c r="BT310" s="124">
        <f>IF(BS310="","",TODAY()-BS310)</f>
        <v/>
      </c>
      <c r="BU310" s="494" t="n"/>
      <c r="BV310" s="184" t="n"/>
      <c r="BW310" s="184">
        <f>IF(BS310="","SIN ESTADO",IF(BU310&lt;&gt;"","PAGA",IF(BT310&gt;0,"VENCIDA",IF(BT310&gt;=-5,"POR VENCER","AL DÍA"))))</f>
        <v/>
      </c>
      <c r="BX310" s="185" t="n"/>
      <c r="BY310" s="119">
        <f>IF(N($H310)&lt;12,"",IF(BS310="","",BS310+31))</f>
        <v/>
      </c>
      <c r="BZ310" s="124">
        <f>IF(BY310="","",TODAY()-BY310)</f>
        <v/>
      </c>
      <c r="CA310" s="494" t="n"/>
      <c r="CB310" s="184" t="n"/>
      <c r="CC310" s="184">
        <f>IF(BY310="","SIN ESTADO",IF(CA310&lt;&gt;"","PAGA",IF(BZ310&gt;0,"VENCIDA",IF(BZ310&gt;=-5,"POR VENCER","AL DÍA"))))</f>
        <v/>
      </c>
      <c r="CD310" s="185" t="n"/>
      <c r="CE310" s="119">
        <f>IF(N($H310)&lt;13,"",IF(BY310="","",BY310+31))</f>
        <v/>
      </c>
      <c r="CF310" s="124">
        <f>IF(CE310="","",TODAY()-CE310)</f>
        <v/>
      </c>
      <c r="CG310" s="494" t="n"/>
      <c r="CH310" s="184" t="n"/>
      <c r="CI310" s="184">
        <f>IF(CE310="","SIN ESTADO",IF(CG310&lt;&gt;"","PAGA",IF(CF310&gt;0,"VENCIDA",IF(CF310&gt;=-5,"POR VENCER","AL DÍA"))))</f>
        <v/>
      </c>
      <c r="CJ310" s="185" t="n"/>
      <c r="CK310" s="119">
        <f>IF(N($H310)&lt;14,"",IF(CE310="","",CE310+31))</f>
        <v/>
      </c>
      <c r="CL310" s="124">
        <f>IF(CK310="","",TODAY()-CK310)</f>
        <v/>
      </c>
      <c r="CM310" s="494" t="n"/>
      <c r="CN310" s="184" t="n"/>
      <c r="CO310" s="184">
        <f>IF(CK310="","SIN ESTADO",IF(CM310&lt;&gt;"","PAGA",IF(CL310&gt;0,"VENCIDA",IF(CL310&gt;=-5,"POR VENCER","AL DÍA"))))</f>
        <v/>
      </c>
      <c r="CP310" s="185" t="n"/>
      <c r="CQ310" s="119">
        <f>IF(N($H310)&lt;15,"",IF(CK310="","",CK310+31))</f>
        <v/>
      </c>
      <c r="CR310" s="124">
        <f>IF(CQ310="","",TODAY()-CQ310)</f>
        <v/>
      </c>
      <c r="CS310" s="494" t="n"/>
      <c r="CT310" s="184" t="n"/>
      <c r="CU310" s="184">
        <f>IF(CQ310="","SIN ESTADO",IF(CS310&lt;&gt;"","PAGA",IF(CR310&gt;0,"VENCIDA",IF(CR310&gt;=-5,"POR VENCER","AL DÍA"))))</f>
        <v/>
      </c>
      <c r="CV310" s="185" t="n"/>
      <c r="CW310" s="119">
        <f>IF(N($H310)&lt;16,"",IF(CQ310="","",CQ310+31))</f>
        <v/>
      </c>
      <c r="CX310" s="124">
        <f>IF(CW310="","",TODAY()-CW310)</f>
        <v/>
      </c>
      <c r="CY310" s="494" t="n"/>
      <c r="CZ310" s="184" t="n"/>
      <c r="DA310" s="184">
        <f>IF(CW310="","SIN ESTADO",IF(CY310&lt;&gt;"","PAGA",IF(CX310&gt;0,"VENCIDA",IF(CX310&gt;=-5,"POR VENCER","AL DÍA"))))</f>
        <v/>
      </c>
      <c r="DB310" s="185" t="n"/>
      <c r="DC310" s="119">
        <f>IF(N($H310)&lt;17,"",IF(CW310="","",CW310+31))</f>
        <v/>
      </c>
      <c r="DD310" s="124">
        <f>IF(DC310="","",TODAY()-DC310)</f>
        <v/>
      </c>
      <c r="DE310" s="494" t="n"/>
      <c r="DF310" s="184" t="n"/>
      <c r="DG310" s="184">
        <f>IF(DC310="","SIN ESTADO",IF(DE310&lt;&gt;"","PAGA",IF(DD310&gt;0,"VENCIDA",IF(DD310&gt;=-5,"POR VENCER","AL DÍA"))))</f>
        <v/>
      </c>
      <c r="DH310" s="185" t="n"/>
      <c r="DI310" s="119">
        <f>IF(N($H310)&lt;18,"",IF(DC310="","",DC310+31))</f>
        <v/>
      </c>
      <c r="DJ310" s="124">
        <f>IF(DI310="","",TODAY()-DI310)</f>
        <v/>
      </c>
      <c r="DK310" s="494" t="n"/>
      <c r="DL310" s="184" t="n"/>
      <c r="DM310" s="184">
        <f>IF(DI310="","SIN ESTADO",IF(DK310&lt;&gt;"","PAGA",IF(DJ310&gt;0,"VENCIDA",IF(DJ310&gt;=-5,"POR VENCER","AL DÍA"))))</f>
        <v/>
      </c>
      <c r="DN310" s="185" t="n"/>
      <c r="DO310" s="119">
        <f>IF(N($H310)&lt;19,"",IF(DI310="","",DI310+31))</f>
        <v/>
      </c>
      <c r="DP310" s="124">
        <f>IF(DO310="","",TODAY()-DO310)</f>
        <v/>
      </c>
      <c r="DQ310" s="494" t="n"/>
      <c r="DR310" s="184" t="n"/>
      <c r="DS310" s="184">
        <f>IF(DO310="","SIN ESTADO",IF(DQ310&lt;&gt;"","PAGA",IF(DP310&gt;0,"VENCIDA",IF(DP310&gt;=-5,"POR VENCER","AL DÍA"))))</f>
        <v/>
      </c>
      <c r="DT310" s="185" t="n"/>
      <c r="DU310" s="119">
        <f>IF(N($H310)&lt;20,"",IF(DO310="","",DO310+31))</f>
        <v/>
      </c>
      <c r="DV310" s="124">
        <f>IF(DU310="","",TODAY()-DU310)</f>
        <v/>
      </c>
      <c r="DW310" s="494" t="n"/>
      <c r="DX310" s="184" t="n"/>
      <c r="DY310" s="184">
        <f>IF(DU310="","SIN ESTADO",IF(DW310&lt;&gt;"","PAGA",IF(DV310&gt;0,"VENCIDA",IF(DV310&gt;=-5,"POR VENCER","AL DÍA"))))</f>
        <v/>
      </c>
      <c r="DZ310" s="185" t="n"/>
      <c r="EA310" s="119">
        <f>IF(N($H310)&lt;21,"",IF(DU310="","",DU310+31))</f>
        <v/>
      </c>
      <c r="EB310" s="124">
        <f>IF(EA310="","",TODAY()-EA310)</f>
        <v/>
      </c>
      <c r="EC310" s="494" t="n"/>
      <c r="ED310" s="184" t="n"/>
      <c r="EE310" s="184">
        <f>IF(EA310="","SIN ESTADO",IF(EC310&lt;&gt;"","PAGA",IF(EB310&gt;0,"VENCIDA",IF(EB310&gt;=-5,"POR VENCER","AL DÍA"))))</f>
        <v/>
      </c>
      <c r="EF310" s="185" t="n"/>
      <c r="EG310" s="119">
        <f>IF(N($H310)&lt;22,"",IF(EA310="","",EA310+31))</f>
        <v/>
      </c>
      <c r="EH310" s="124">
        <f>IF(EG310="","",TODAY()-EG310)</f>
        <v/>
      </c>
      <c r="EI310" s="494" t="n"/>
      <c r="EJ310" s="184" t="n"/>
      <c r="EK310" s="184">
        <f>IF(EG310="","SIN ESTADO",IF(EI310&lt;&gt;"","PAGA",IF(EH310&gt;0,"VENCIDA",IF(EH310&gt;=-5,"POR VENCER","AL DÍA"))))</f>
        <v/>
      </c>
      <c r="EL310" s="185" t="n"/>
      <c r="EM310" s="119">
        <f>IF(N($H310)&lt;23,"",IF(EG310="","",EG310+31))</f>
        <v/>
      </c>
      <c r="EN310" s="124">
        <f>IF(EM310="","",TODAY()-EM310)</f>
        <v/>
      </c>
      <c r="EO310" s="494" t="n"/>
      <c r="EP310" s="184" t="n"/>
      <c r="EQ310" s="184">
        <f>IF(EM310="","SIN ESTADO",IF(EO310&lt;&gt;"","PAGA",IF(EN310&gt;0,"VENCIDA",IF(EN310&gt;=-5,"POR VENCER","AL DÍA"))))</f>
        <v/>
      </c>
      <c r="ER310" s="185" t="n"/>
      <c r="ES310" s="119">
        <f>IF(N($H310)&lt;24,"",IF(EM310="","",EM310+31))</f>
        <v/>
      </c>
      <c r="ET310" s="124">
        <f>IF(ES310="","",TODAY()-ES310)</f>
        <v/>
      </c>
      <c r="EU310" s="494" t="n"/>
      <c r="EV310" s="184" t="n"/>
      <c r="EW310" s="184">
        <f>IF(ES310="","SIN ESTADO",IF(EU310&lt;&gt;"","PAGA",IF(ET310&gt;0,"VENCIDA",IF(ET310&gt;=-5,"POR VENCER","AL DÍA"))))</f>
        <v/>
      </c>
      <c r="EX310" s="185" t="n"/>
      <c r="EY310" s="119">
        <f>IF(N($H310)&lt;25,"",IF(ES310="","",ES310+31))</f>
        <v/>
      </c>
      <c r="EZ310" s="124">
        <f>IF(EY310="","",TODAY()-EY310)</f>
        <v/>
      </c>
      <c r="FA310" s="494" t="n"/>
      <c r="FB310" s="184" t="n"/>
      <c r="FC310" s="184">
        <f>IF(EY310="","SIN ESTADO",IF(FA310&lt;&gt;"","PAGA",IF(EZ310&gt;0,"VENCIDA",IF(EZ310&gt;=-5,"POR VENCER","AL DÍA"))))</f>
        <v/>
      </c>
      <c r="FD310" s="185" t="n"/>
      <c r="FE310" s="119">
        <f>IF(N($H310)&lt;26,"",IF(EY310="","",EY310+31))</f>
        <v/>
      </c>
      <c r="FF310" s="124">
        <f>IF(FE310="","",TODAY()-FE310)</f>
        <v/>
      </c>
      <c r="FG310" s="494" t="n"/>
      <c r="FH310" s="184" t="n"/>
      <c r="FI310" s="184">
        <f>IF(FE310="","SIN ESTADO",IF(FG310&lt;&gt;"","PAGA",IF(FF310&gt;0,"VENCIDA",IF(FF310&gt;=-5,"POR VENCER","AL DÍA"))))</f>
        <v/>
      </c>
      <c r="FJ310" s="185" t="n"/>
      <c r="FK310" s="119">
        <f>IF(N($H310)&lt;27,"",IF(FE310="","",FE310+31))</f>
        <v/>
      </c>
      <c r="FL310" s="124">
        <f>IF(FK310="","",TODAY()-FK310)</f>
        <v/>
      </c>
      <c r="FM310" s="494" t="n"/>
      <c r="FN310" s="184" t="n"/>
      <c r="FO310" s="184">
        <f>IF(FK310="","SIN ESTADO",IF(FM310&lt;&gt;"","PAGA",IF(FL310&gt;0,"VENCIDA",IF(FL310&gt;=-5,"POR VENCER","AL DÍA"))))</f>
        <v/>
      </c>
      <c r="FP310" s="185" t="n"/>
      <c r="FQ310" s="119">
        <f>IF(N($H310)&lt;28,"",IF(FK310="","",FK310+31))</f>
        <v/>
      </c>
      <c r="FR310" s="124">
        <f>IF(FQ310="","",TODAY()-FQ310)</f>
        <v/>
      </c>
      <c r="FS310" s="494" t="n"/>
      <c r="FT310" s="184" t="n"/>
      <c r="FU310" s="184">
        <f>IF(FQ310="","SIN ESTADO",IF(FS310&lt;&gt;"","PAGA",IF(FR310&gt;0,"VENCIDA",IF(FR310&gt;=-5,"POR VENCER","AL DÍA"))))</f>
        <v/>
      </c>
      <c r="FV310" s="185" t="n"/>
      <c r="FW310" s="119">
        <f>IF(N($H310)&lt;29,"",IF(FQ310="","",FQ310+31))</f>
        <v/>
      </c>
      <c r="FX310" s="124">
        <f>IF(FW310="","",TODAY()-FW310)</f>
        <v/>
      </c>
      <c r="FY310" s="494" t="n"/>
      <c r="FZ310" s="184" t="n"/>
      <c r="GA310" s="184">
        <f>IF(FW310="","SIN ESTADO",IF(FY310&lt;&gt;"","PAGA",IF(FX310&gt;0,"VENCIDA",IF(FX310&gt;=-5,"POR VENCER","AL DÍA"))))</f>
        <v/>
      </c>
      <c r="GB310" s="185" t="n"/>
      <c r="GC310" s="119">
        <f>IF(N($H310)&lt;30,"",IF(FW310="","",FW310+31))</f>
        <v/>
      </c>
      <c r="GD310" s="124">
        <f>IF(GC310="","",TODAY()-GC310)</f>
        <v/>
      </c>
      <c r="GE310" s="494" t="n"/>
      <c r="GF310" s="184" t="n"/>
      <c r="GG310" s="184">
        <f>IF(GC310="","SIN ESTADO",IF(GE310&lt;&gt;"","PAGA",IF(GD310&gt;0,"VENCIDA",IF(GD310&gt;=-5,"POR VENCER","AL DÍA"))))</f>
        <v/>
      </c>
      <c r="GH310" s="185" t="n"/>
      <c r="GI310" s="119">
        <f>IF(N($H310)&lt;31,"",IF(GC310="","",GC310+31))</f>
        <v/>
      </c>
      <c r="GJ310" s="124">
        <f>IF(GI310="","",TODAY()-GI310)</f>
        <v/>
      </c>
      <c r="GK310" s="494" t="n"/>
      <c r="GL310" s="184" t="n"/>
      <c r="GM310" s="184">
        <f>IF(GI310="","SIN ESTADO",IF(GK310&lt;&gt;"","PAGA",IF(GJ310&gt;0,"VENCIDA",IF(GJ310&gt;=-5,"POR VENCER","AL DÍA"))))</f>
        <v/>
      </c>
      <c r="GN310" s="185" t="n"/>
      <c r="GO310" s="119">
        <f>IF(N($H310)&lt;32,"",IF(GI310="","",GI310+31))</f>
        <v/>
      </c>
      <c r="GP310" s="124">
        <f>IF(GO310="","",TODAY()-GO310)</f>
        <v/>
      </c>
      <c r="GQ310" s="494" t="n"/>
      <c r="GR310" s="184" t="n"/>
      <c r="GS310" s="184">
        <f>IF(GO310="","SIN ESTADO",IF(GQ310&lt;&gt;"","PAGA",IF(GP310&gt;0,"VENCIDA",IF(GP310&gt;=-5,"POR VENCER","AL DÍA"))))</f>
        <v/>
      </c>
      <c r="GT310" s="185" t="n"/>
      <c r="GU310" s="119">
        <f>IF(N($H310)&lt;33,"",IF(GO310="","",GO310+31))</f>
        <v/>
      </c>
      <c r="GV310" s="124">
        <f>IF(GU310="","",TODAY()-GU310)</f>
        <v/>
      </c>
      <c r="GW310" s="494" t="n"/>
      <c r="GX310" s="184" t="n"/>
      <c r="GY310" s="184">
        <f>IF(GU310="","SIN ESTADO",IF(GW310&lt;&gt;"","PAGA",IF(GV310&gt;0,"VENCIDA",IF(GV310&gt;=-5,"POR VENCER","AL DÍA"))))</f>
        <v/>
      </c>
      <c r="GZ310" s="185" t="n"/>
      <c r="HA310" s="119">
        <f>IF(N($H310)&lt;34,"",IF(GU310="","",GU310+31))</f>
        <v/>
      </c>
      <c r="HB310" s="124">
        <f>IF(HA310="","",TODAY()-HA310)</f>
        <v/>
      </c>
      <c r="HC310" s="494" t="n"/>
      <c r="HD310" s="184" t="n"/>
      <c r="HE310" s="184">
        <f>IF(HA310="","SIN ESTADO",IF(HC310&lt;&gt;"","PAGA",IF(HB310&gt;0,"VENCIDA",IF(HB310&gt;=-5,"POR VENCER","AL DÍA"))))</f>
        <v/>
      </c>
      <c r="HF310" s="185" t="n"/>
      <c r="HG310" s="119">
        <f>IF(N($H310)&lt;35,"",IF(HA310="","",HA310+31))</f>
        <v/>
      </c>
      <c r="HH310" s="124">
        <f>IF(HG310="","",TODAY()-HG310)</f>
        <v/>
      </c>
      <c r="HI310" s="494" t="n"/>
      <c r="HJ310" s="184" t="n"/>
      <c r="HK310" s="184">
        <f>IF(HG310="","SIN ESTADO",IF(HI310&lt;&gt;"","PAGA",IF(HH310&gt;0,"VENCIDA",IF(HH310&gt;=-5,"POR VENCER","AL DÍA"))))</f>
        <v/>
      </c>
      <c r="HL310" s="168" t="n"/>
      <c r="HM310" s="119">
        <f>IF(N($H310)&lt;36,"",IF(HG310="","",HG310+31))</f>
        <v/>
      </c>
      <c r="HN310" s="124">
        <f>IF(HM310="","",TODAY()-HM310)</f>
        <v/>
      </c>
      <c r="HO310" s="494" t="n"/>
      <c r="HP310" s="184" t="n"/>
      <c r="HQ310" s="184">
        <f>IF(HM310="","SIN ESTADO",IF(HO310&lt;&gt;"","PAGA",IF(HN310&gt;0,"VENCIDA",IF(HN310&gt;=-5,"POR VENCER","AL DÍA"))))</f>
        <v/>
      </c>
      <c r="HR310" s="168" t="n"/>
      <c r="HS310" s="169">
        <f>N310+T310+Z310+AF310+AL310+AR310+AX310+BD310+BJ310+BP310+BV310+CB310+CH310+CN310+CT310+CZ310+DF310+DL310+DR310+DX310+ED310+EJ310+EP310+EV310+FB310+FH310+FN310+FT310+FZ310+GF310+GL310+GR310+GX310+HD310+HJ310+HP310</f>
        <v/>
      </c>
      <c r="HU310" s="170">
        <f>IFERROR(N($J310),0)</f>
        <v/>
      </c>
      <c r="HW310" s="170">
        <f>SUMPRODUCT((MOD(COLUMN($M310:$HR310)-COLUMN($M310),6)=0)*ISNUMBER($M310:$HR310)*($M310:$HR310&gt;=RESUMEN!$C$26)*($M310:$HR310&lt;=RESUMEN!$C$27)*IFERROR(N($N310:$HS310),0))</f>
        <v/>
      </c>
      <c r="HX310" s="170">
        <f>SUMPRODUCT((MOD(COLUMN($M310:$HR310)-COLUMN($M310),6)=0)*ISNUMBER($M310:$HR310)*($M310:$HR310&gt;=RESUMEN!$C$26)*($M310:$HR310&lt;=RESUMEN!$C$27))</f>
        <v/>
      </c>
    </row>
    <row r="311" ht="15.75" customHeight="1" s="506">
      <c r="B311" s="113">
        <f>VENTAS!A310</f>
        <v/>
      </c>
      <c r="C311" s="236">
        <f>VENTAS!B310</f>
        <v/>
      </c>
      <c r="D311" s="53">
        <f>VENTAS!C310</f>
        <v/>
      </c>
      <c r="E311" s="114">
        <f>VENTAS!D310</f>
        <v/>
      </c>
      <c r="F311" s="114">
        <f>VENTAS!J310</f>
        <v/>
      </c>
      <c r="G311" s="494">
        <f>VENTAS!F310</f>
        <v/>
      </c>
      <c r="H311" s="479">
        <f>VENTAS!K310</f>
        <v/>
      </c>
      <c r="I311" s="479">
        <f>VENTAS!M310</f>
        <v/>
      </c>
      <c r="J311" s="184">
        <f>VENTAS!L310</f>
        <v/>
      </c>
      <c r="K311" s="119">
        <f>IF(N($H311)&lt;1,"",$G311+31)</f>
        <v/>
      </c>
      <c r="L311" s="124">
        <f>IF(K311="","",TODAY()-K311)</f>
        <v/>
      </c>
      <c r="M311" s="494" t="n"/>
      <c r="N311" s="374" t="n"/>
      <c r="O311" s="184">
        <f>IF(K311="","SIN ESTADO",IF(M311&lt;&gt;"","PAGA",IF(L311&gt;0,"VENCIDA",IF(L311&gt;=-5,"POR VENCER","AL DÍA"))))</f>
        <v/>
      </c>
      <c r="P311" s="185" t="n"/>
      <c r="Q311" s="119">
        <f>IF(N($H311)&lt;2,"",IF(K311="","",K311+31))</f>
        <v/>
      </c>
      <c r="R311" s="124">
        <f>IF(Q311="","",TODAY()-Q311)</f>
        <v/>
      </c>
      <c r="S311" s="494" t="n"/>
      <c r="T311" s="184" t="n"/>
      <c r="U311" s="184">
        <f>IF(Q311="","SIN ESTADO",IF(S311&lt;&gt;"","PAGA",IF(R311&gt;0,"VENCIDA",IF(R311&gt;=-5,"POR VENCER","AL DÍA"))))</f>
        <v/>
      </c>
      <c r="V311" s="185" t="n"/>
      <c r="W311" s="119">
        <f>IF(N($H311)&lt;3,"",IF(Q311="","",Q311+31))</f>
        <v/>
      </c>
      <c r="X311" s="124">
        <f>IF(W311="","",TODAY()-W311)</f>
        <v/>
      </c>
      <c r="Y311" s="494" t="n"/>
      <c r="Z311" s="184" t="n"/>
      <c r="AA311" s="184">
        <f>IF(W311="","SIN ESTADO",IF(Y311&lt;&gt;"","PAGA",IF(X311&gt;0,"VENCIDA",IF(X311&gt;=-5,"POR VENCER","AL DÍA"))))</f>
        <v/>
      </c>
      <c r="AB311" s="185" t="n"/>
      <c r="AC311" s="119">
        <f>IF(N($H311)&lt;4,"",IF(W311="","",W311+31))</f>
        <v/>
      </c>
      <c r="AD311" s="124">
        <f>IF(AC311="","",TODAY()-AC311)</f>
        <v/>
      </c>
      <c r="AE311" s="494" t="n"/>
      <c r="AF311" s="184" t="n"/>
      <c r="AG311" s="184">
        <f>IF(AC311="","SIN ESTADO",IF(AE311&lt;&gt;"","PAGA",IF(AD311&gt;0,"VENCIDA",IF(AD311&gt;=-5,"POR VENCER","AL DÍA"))))</f>
        <v/>
      </c>
      <c r="AH311" s="185" t="n"/>
      <c r="AI311" s="119">
        <f>IF(N($H311)&lt;5,"",IF(AC311="","",AC311+31))</f>
        <v/>
      </c>
      <c r="AJ311" s="124">
        <f>IF(AI311="","",TODAY()-AI311)</f>
        <v/>
      </c>
      <c r="AK311" s="494" t="n"/>
      <c r="AL311" s="184" t="n"/>
      <c r="AM311" s="184">
        <f>IF(AI311="","SIN ESTADO",IF(AK311&lt;&gt;"","PAGA",IF(AJ311&gt;0,"VENCIDA",IF(AJ311&gt;=-5,"POR VENCER","AL DÍA"))))</f>
        <v/>
      </c>
      <c r="AN311" s="185" t="n"/>
      <c r="AO311" s="119">
        <f>IF(N($H311)&lt;6,"",IF(AI311="","",AI311+31))</f>
        <v/>
      </c>
      <c r="AP311" s="124">
        <f>IF(AO311="","",TODAY()-AO311)</f>
        <v/>
      </c>
      <c r="AQ311" s="270" t="n"/>
      <c r="AR311" s="184" t="n"/>
      <c r="AS311" s="184">
        <f>IF(AO311="","SIN ESTADO",IF(AQ311&lt;&gt;"","PAGA",IF(AP311&gt;0,"VENCIDA",IF(AP311&gt;=-5,"POR VENCER","AL DÍA"))))</f>
        <v/>
      </c>
      <c r="AT311" s="185" t="n"/>
      <c r="AU311" s="119">
        <f>IF(N($H311)&lt;7,"",IF(AO311="","",AO311+31))</f>
        <v/>
      </c>
      <c r="AV311" s="124">
        <f>IF(AU311="","",TODAY()-AU311)</f>
        <v/>
      </c>
      <c r="AW311" s="494" t="n"/>
      <c r="AX311" s="184" t="n"/>
      <c r="AY311" s="184">
        <f>IF(AU311="","SIN ESTADO",IF(AW311&lt;&gt;"","PAGA",IF(AV311&gt;0,"VENCIDA",IF(AV311&gt;=-5,"POR VENCER","AL DÍA"))))</f>
        <v/>
      </c>
      <c r="AZ311" s="185" t="n"/>
      <c r="BA311" s="119">
        <f>IF(N($H311)&lt;8,"",IF(AU311="","",AU311+31))</f>
        <v/>
      </c>
      <c r="BB311" s="124">
        <f>IF(BA311="","",TODAY()-BA311)</f>
        <v/>
      </c>
      <c r="BC311" s="494" t="n"/>
      <c r="BD311" s="184" t="n"/>
      <c r="BE311" s="184">
        <f>IF(BA311="","SIN ESTADO",IF(BC311&lt;&gt;"","PAGA",IF(BB311&gt;0,"VENCIDA",IF(BB311&gt;=-5,"POR VENCER","AL DÍA"))))</f>
        <v/>
      </c>
      <c r="BF311" s="185" t="n"/>
      <c r="BG311" s="119">
        <f>IF(N($H311)&lt;9,"",IF(BA311="","",BA311+31))</f>
        <v/>
      </c>
      <c r="BH311" s="124">
        <f>IF(BG311="","",TODAY()-BG311)</f>
        <v/>
      </c>
      <c r="BI311" s="494" t="n"/>
      <c r="BJ311" s="184" t="n"/>
      <c r="BK311" s="184">
        <f>IF(BG311="","SIN ESTADO",IF(BI311&lt;&gt;"","PAGA",IF(BH311&gt;0,"VENCIDA",IF(BH311&gt;=-5,"POR VENCER","AL DÍA"))))</f>
        <v/>
      </c>
      <c r="BL311" s="185" t="n"/>
      <c r="BM311" s="119">
        <f>IF(N($H311)&lt;10,"",IF(BG311="","",BG311+31))</f>
        <v/>
      </c>
      <c r="BN311" s="124">
        <f>IF(BM311="","",TODAY()-BM311)</f>
        <v/>
      </c>
      <c r="BO311" s="494" t="n"/>
      <c r="BP311" s="184" t="n"/>
      <c r="BQ311" s="184">
        <f>IF(BM311="","SIN ESTADO",IF(BO311&lt;&gt;"","PAGA",IF(BN311&gt;0,"VENCIDA",IF(BN311&gt;=-5,"POR VENCER","AL DÍA"))))</f>
        <v/>
      </c>
      <c r="BR311" s="185" t="n"/>
      <c r="BS311" s="119">
        <f>IF(N($H311)&lt;11,"",IF(BM311="","",BM311+31))</f>
        <v/>
      </c>
      <c r="BT311" s="124">
        <f>IF(BS311="","",TODAY()-BS311)</f>
        <v/>
      </c>
      <c r="BU311" s="494" t="n"/>
      <c r="BV311" s="184" t="n"/>
      <c r="BW311" s="184">
        <f>IF(BS311="","SIN ESTADO",IF(BU311&lt;&gt;"","PAGA",IF(BT311&gt;0,"VENCIDA",IF(BT311&gt;=-5,"POR VENCER","AL DÍA"))))</f>
        <v/>
      </c>
      <c r="BX311" s="185" t="n"/>
      <c r="BY311" s="119">
        <f>IF(N($H311)&lt;12,"",IF(BS311="","",BS311+31))</f>
        <v/>
      </c>
      <c r="BZ311" s="124">
        <f>IF(BY311="","",TODAY()-BY311)</f>
        <v/>
      </c>
      <c r="CA311" s="494" t="n"/>
      <c r="CB311" s="184" t="n"/>
      <c r="CC311" s="184">
        <f>IF(BY311="","SIN ESTADO",IF(CA311&lt;&gt;"","PAGA",IF(BZ311&gt;0,"VENCIDA",IF(BZ311&gt;=-5,"POR VENCER","AL DÍA"))))</f>
        <v/>
      </c>
      <c r="CD311" s="185" t="n"/>
      <c r="CE311" s="119">
        <f>IF(N($H311)&lt;13,"",IF(BY311="","",BY311+31))</f>
        <v/>
      </c>
      <c r="CF311" s="124">
        <f>IF(CE311="","",TODAY()-CE311)</f>
        <v/>
      </c>
      <c r="CG311" s="494" t="n"/>
      <c r="CH311" s="184" t="n"/>
      <c r="CI311" s="184">
        <f>IF(CE311="","SIN ESTADO",IF(CG311&lt;&gt;"","PAGA",IF(CF311&gt;0,"VENCIDA",IF(CF311&gt;=-5,"POR VENCER","AL DÍA"))))</f>
        <v/>
      </c>
      <c r="CJ311" s="185" t="n"/>
      <c r="CK311" s="119">
        <f>IF(N($H311)&lt;14,"",IF(CE311="","",CE311+31))</f>
        <v/>
      </c>
      <c r="CL311" s="124">
        <f>IF(CK311="","",TODAY()-CK311)</f>
        <v/>
      </c>
      <c r="CM311" s="494" t="n"/>
      <c r="CN311" s="184" t="n"/>
      <c r="CO311" s="184">
        <f>IF(CK311="","SIN ESTADO",IF(CM311&lt;&gt;"","PAGA",IF(CL311&gt;0,"VENCIDA",IF(CL311&gt;=-5,"POR VENCER","AL DÍA"))))</f>
        <v/>
      </c>
      <c r="CP311" s="185" t="n"/>
      <c r="CQ311" s="119">
        <f>IF(N($H311)&lt;15,"",IF(CK311="","",CK311+31))</f>
        <v/>
      </c>
      <c r="CR311" s="124">
        <f>IF(CQ311="","",TODAY()-CQ311)</f>
        <v/>
      </c>
      <c r="CS311" s="494" t="n"/>
      <c r="CT311" s="184" t="n"/>
      <c r="CU311" s="184">
        <f>IF(CQ311="","SIN ESTADO",IF(CS311&lt;&gt;"","PAGA",IF(CR311&gt;0,"VENCIDA",IF(CR311&gt;=-5,"POR VENCER","AL DÍA"))))</f>
        <v/>
      </c>
      <c r="CV311" s="185" t="n"/>
      <c r="CW311" s="119">
        <f>IF(N($H311)&lt;16,"",IF(CQ311="","",CQ311+31))</f>
        <v/>
      </c>
      <c r="CX311" s="124">
        <f>IF(CW311="","",TODAY()-CW311)</f>
        <v/>
      </c>
      <c r="CY311" s="494" t="n"/>
      <c r="CZ311" s="184" t="n"/>
      <c r="DA311" s="184">
        <f>IF(CW311="","SIN ESTADO",IF(CY311&lt;&gt;"","PAGA",IF(CX311&gt;0,"VENCIDA",IF(CX311&gt;=-5,"POR VENCER","AL DÍA"))))</f>
        <v/>
      </c>
      <c r="DB311" s="185" t="n"/>
      <c r="DC311" s="119">
        <f>IF(N($H311)&lt;17,"",IF(CW311="","",CW311+31))</f>
        <v/>
      </c>
      <c r="DD311" s="124">
        <f>IF(DC311="","",TODAY()-DC311)</f>
        <v/>
      </c>
      <c r="DE311" s="494" t="n"/>
      <c r="DF311" s="184" t="n"/>
      <c r="DG311" s="184">
        <f>IF(DC311="","SIN ESTADO",IF(DE311&lt;&gt;"","PAGA",IF(DD311&gt;0,"VENCIDA",IF(DD311&gt;=-5,"POR VENCER","AL DÍA"))))</f>
        <v/>
      </c>
      <c r="DH311" s="185" t="n"/>
      <c r="DI311" s="119">
        <f>IF(N($H311)&lt;18,"",IF(DC311="","",DC311+31))</f>
        <v/>
      </c>
      <c r="DJ311" s="124">
        <f>IF(DI311="","",TODAY()-DI311)</f>
        <v/>
      </c>
      <c r="DK311" s="494" t="n"/>
      <c r="DL311" s="184" t="n"/>
      <c r="DM311" s="184">
        <f>IF(DI311="","SIN ESTADO",IF(DK311&lt;&gt;"","PAGA",IF(DJ311&gt;0,"VENCIDA",IF(DJ311&gt;=-5,"POR VENCER","AL DÍA"))))</f>
        <v/>
      </c>
      <c r="DN311" s="185" t="n"/>
      <c r="DO311" s="119">
        <f>IF(N($H311)&lt;19,"",IF(DI311="","",DI311+31))</f>
        <v/>
      </c>
      <c r="DP311" s="124">
        <f>IF(DO311="","",TODAY()-DO311)</f>
        <v/>
      </c>
      <c r="DQ311" s="494" t="n"/>
      <c r="DR311" s="184" t="n"/>
      <c r="DS311" s="184">
        <f>IF(DO311="","SIN ESTADO",IF(DQ311&lt;&gt;"","PAGA",IF(DP311&gt;0,"VENCIDA",IF(DP311&gt;=-5,"POR VENCER","AL DÍA"))))</f>
        <v/>
      </c>
      <c r="DT311" s="185" t="n"/>
      <c r="DU311" s="119">
        <f>IF(N($H311)&lt;20,"",IF(DO311="","",DO311+31))</f>
        <v/>
      </c>
      <c r="DV311" s="124">
        <f>IF(DU311="","",TODAY()-DU311)</f>
        <v/>
      </c>
      <c r="DW311" s="494" t="n"/>
      <c r="DX311" s="184" t="n"/>
      <c r="DY311" s="184">
        <f>IF(DU311="","SIN ESTADO",IF(DW311&lt;&gt;"","PAGA",IF(DV311&gt;0,"VENCIDA",IF(DV311&gt;=-5,"POR VENCER","AL DÍA"))))</f>
        <v/>
      </c>
      <c r="DZ311" s="185" t="n"/>
      <c r="EA311" s="119">
        <f>IF(N($H311)&lt;21,"",IF(DU311="","",DU311+31))</f>
        <v/>
      </c>
      <c r="EB311" s="124">
        <f>IF(EA311="","",TODAY()-EA311)</f>
        <v/>
      </c>
      <c r="EC311" s="494" t="n"/>
      <c r="ED311" s="184" t="n"/>
      <c r="EE311" s="184">
        <f>IF(EA311="","SIN ESTADO",IF(EC311&lt;&gt;"","PAGA",IF(EB311&gt;0,"VENCIDA",IF(EB311&gt;=-5,"POR VENCER","AL DÍA"))))</f>
        <v/>
      </c>
      <c r="EF311" s="185" t="n"/>
      <c r="EG311" s="119">
        <f>IF(N($H311)&lt;22,"",IF(EA311="","",EA311+31))</f>
        <v/>
      </c>
      <c r="EH311" s="124">
        <f>IF(EG311="","",TODAY()-EG311)</f>
        <v/>
      </c>
      <c r="EI311" s="494" t="n"/>
      <c r="EJ311" s="184" t="n"/>
      <c r="EK311" s="184">
        <f>IF(EG311="","SIN ESTADO",IF(EI311&lt;&gt;"","PAGA",IF(EH311&gt;0,"VENCIDA",IF(EH311&gt;=-5,"POR VENCER","AL DÍA"))))</f>
        <v/>
      </c>
      <c r="EL311" s="185" t="n"/>
      <c r="EM311" s="119">
        <f>IF(N($H311)&lt;23,"",IF(EG311="","",EG311+31))</f>
        <v/>
      </c>
      <c r="EN311" s="124">
        <f>IF(EM311="","",TODAY()-EM311)</f>
        <v/>
      </c>
      <c r="EO311" s="494" t="n"/>
      <c r="EP311" s="184" t="n"/>
      <c r="EQ311" s="184">
        <f>IF(EM311="","SIN ESTADO",IF(EO311&lt;&gt;"","PAGA",IF(EN311&gt;0,"VENCIDA",IF(EN311&gt;=-5,"POR VENCER","AL DÍA"))))</f>
        <v/>
      </c>
      <c r="ER311" s="185" t="n"/>
      <c r="ES311" s="119">
        <f>IF(N($H311)&lt;24,"",IF(EM311="","",EM311+31))</f>
        <v/>
      </c>
      <c r="ET311" s="124">
        <f>IF(ES311="","",TODAY()-ES311)</f>
        <v/>
      </c>
      <c r="EU311" s="494" t="n"/>
      <c r="EV311" s="184" t="n"/>
      <c r="EW311" s="184">
        <f>IF(ES311="","SIN ESTADO",IF(EU311&lt;&gt;"","PAGA",IF(ET311&gt;0,"VENCIDA",IF(ET311&gt;=-5,"POR VENCER","AL DÍA"))))</f>
        <v/>
      </c>
      <c r="EX311" s="185" t="n"/>
      <c r="EY311" s="119">
        <f>IF(N($H311)&lt;25,"",IF(ES311="","",ES311+31))</f>
        <v/>
      </c>
      <c r="EZ311" s="124">
        <f>IF(EY311="","",TODAY()-EY311)</f>
        <v/>
      </c>
      <c r="FA311" s="494" t="n"/>
      <c r="FB311" s="184" t="n"/>
      <c r="FC311" s="184">
        <f>IF(EY311="","SIN ESTADO",IF(FA311&lt;&gt;"","PAGA",IF(EZ311&gt;0,"VENCIDA",IF(EZ311&gt;=-5,"POR VENCER","AL DÍA"))))</f>
        <v/>
      </c>
      <c r="FD311" s="185" t="n"/>
      <c r="FE311" s="119">
        <f>IF(N($H311)&lt;26,"",IF(EY311="","",EY311+31))</f>
        <v/>
      </c>
      <c r="FF311" s="124">
        <f>IF(FE311="","",TODAY()-FE311)</f>
        <v/>
      </c>
      <c r="FG311" s="494" t="n"/>
      <c r="FH311" s="184" t="n"/>
      <c r="FI311" s="184">
        <f>IF(FE311="","SIN ESTADO",IF(FG311&lt;&gt;"","PAGA",IF(FF311&gt;0,"VENCIDA",IF(FF311&gt;=-5,"POR VENCER","AL DÍA"))))</f>
        <v/>
      </c>
      <c r="FJ311" s="185" t="n"/>
      <c r="FK311" s="119">
        <f>IF(N($H311)&lt;27,"",IF(FE311="","",FE311+31))</f>
        <v/>
      </c>
      <c r="FL311" s="124">
        <f>IF(FK311="","",TODAY()-FK311)</f>
        <v/>
      </c>
      <c r="FM311" s="494" t="n"/>
      <c r="FN311" s="184" t="n"/>
      <c r="FO311" s="184">
        <f>IF(FK311="","SIN ESTADO",IF(FM311&lt;&gt;"","PAGA",IF(FL311&gt;0,"VENCIDA",IF(FL311&gt;=-5,"POR VENCER","AL DÍA"))))</f>
        <v/>
      </c>
      <c r="FP311" s="185" t="n"/>
      <c r="FQ311" s="119">
        <f>IF(N($H311)&lt;28,"",IF(FK311="","",FK311+31))</f>
        <v/>
      </c>
      <c r="FR311" s="124">
        <f>IF(FQ311="","",TODAY()-FQ311)</f>
        <v/>
      </c>
      <c r="FS311" s="494" t="n"/>
      <c r="FT311" s="184" t="n"/>
      <c r="FU311" s="184">
        <f>IF(FQ311="","SIN ESTADO",IF(FS311&lt;&gt;"","PAGA",IF(FR311&gt;0,"VENCIDA",IF(FR311&gt;=-5,"POR VENCER","AL DÍA"))))</f>
        <v/>
      </c>
      <c r="FV311" s="185" t="n"/>
      <c r="FW311" s="119">
        <f>IF(N($H311)&lt;29,"",IF(FQ311="","",FQ311+31))</f>
        <v/>
      </c>
      <c r="FX311" s="124">
        <f>IF(FW311="","",TODAY()-FW311)</f>
        <v/>
      </c>
      <c r="FY311" s="494" t="n"/>
      <c r="FZ311" s="184" t="n"/>
      <c r="GA311" s="184">
        <f>IF(FW311="","SIN ESTADO",IF(FY311&lt;&gt;"","PAGA",IF(FX311&gt;0,"VENCIDA",IF(FX311&gt;=-5,"POR VENCER","AL DÍA"))))</f>
        <v/>
      </c>
      <c r="GB311" s="185" t="n"/>
      <c r="GC311" s="119">
        <f>IF(N($H311)&lt;30,"",IF(FW311="","",FW311+31))</f>
        <v/>
      </c>
      <c r="GD311" s="124">
        <f>IF(GC311="","",TODAY()-GC311)</f>
        <v/>
      </c>
      <c r="GE311" s="494" t="n"/>
      <c r="GF311" s="184" t="n"/>
      <c r="GG311" s="184">
        <f>IF(GC311="","SIN ESTADO",IF(GE311&lt;&gt;"","PAGA",IF(GD311&gt;0,"VENCIDA",IF(GD311&gt;=-5,"POR VENCER","AL DÍA"))))</f>
        <v/>
      </c>
      <c r="GH311" s="185" t="n"/>
      <c r="GI311" s="119">
        <f>IF(N($H311)&lt;31,"",IF(GC311="","",GC311+31))</f>
        <v/>
      </c>
      <c r="GJ311" s="124">
        <f>IF(GI311="","",TODAY()-GI311)</f>
        <v/>
      </c>
      <c r="GK311" s="494" t="n"/>
      <c r="GL311" s="184" t="n"/>
      <c r="GM311" s="184">
        <f>IF(GI311="","SIN ESTADO",IF(GK311&lt;&gt;"","PAGA",IF(GJ311&gt;0,"VENCIDA",IF(GJ311&gt;=-5,"POR VENCER","AL DÍA"))))</f>
        <v/>
      </c>
      <c r="GN311" s="185" t="n"/>
      <c r="GO311" s="119">
        <f>IF(N($H311)&lt;32,"",IF(GI311="","",GI311+31))</f>
        <v/>
      </c>
      <c r="GP311" s="124">
        <f>IF(GO311="","",TODAY()-GO311)</f>
        <v/>
      </c>
      <c r="GQ311" s="494" t="n"/>
      <c r="GR311" s="184" t="n"/>
      <c r="GS311" s="184">
        <f>IF(GO311="","SIN ESTADO",IF(GQ311&lt;&gt;"","PAGA",IF(GP311&gt;0,"VENCIDA",IF(GP311&gt;=-5,"POR VENCER","AL DÍA"))))</f>
        <v/>
      </c>
      <c r="GT311" s="185" t="n"/>
      <c r="GU311" s="119">
        <f>IF(N($H311)&lt;33,"",IF(GO311="","",GO311+31))</f>
        <v/>
      </c>
      <c r="GV311" s="124">
        <f>IF(GU311="","",TODAY()-GU311)</f>
        <v/>
      </c>
      <c r="GW311" s="494" t="n"/>
      <c r="GX311" s="184" t="n"/>
      <c r="GY311" s="184">
        <f>IF(GU311="","SIN ESTADO",IF(GW311&lt;&gt;"","PAGA",IF(GV311&gt;0,"VENCIDA",IF(GV311&gt;=-5,"POR VENCER","AL DÍA"))))</f>
        <v/>
      </c>
      <c r="GZ311" s="185" t="n"/>
      <c r="HA311" s="119">
        <f>IF(N($H311)&lt;34,"",IF(GU311="","",GU311+31))</f>
        <v/>
      </c>
      <c r="HB311" s="124">
        <f>IF(HA311="","",TODAY()-HA311)</f>
        <v/>
      </c>
      <c r="HC311" s="494" t="n"/>
      <c r="HD311" s="184" t="n"/>
      <c r="HE311" s="184">
        <f>IF(HA311="","SIN ESTADO",IF(HC311&lt;&gt;"","PAGA",IF(HB311&gt;0,"VENCIDA",IF(HB311&gt;=-5,"POR VENCER","AL DÍA"))))</f>
        <v/>
      </c>
      <c r="HF311" s="185" t="n"/>
      <c r="HG311" s="119">
        <f>IF(N($H311)&lt;35,"",IF(HA311="","",HA311+31))</f>
        <v/>
      </c>
      <c r="HH311" s="124">
        <f>IF(HG311="","",TODAY()-HG311)</f>
        <v/>
      </c>
      <c r="HI311" s="494" t="n"/>
      <c r="HJ311" s="184" t="n"/>
      <c r="HK311" s="184">
        <f>IF(HG311="","SIN ESTADO",IF(HI311&lt;&gt;"","PAGA",IF(HH311&gt;0,"VENCIDA",IF(HH311&gt;=-5,"POR VENCER","AL DÍA"))))</f>
        <v/>
      </c>
      <c r="HL311" s="168" t="n"/>
      <c r="HM311" s="119">
        <f>IF(N($H311)&lt;36,"",IF(HG311="","",HG311+31))</f>
        <v/>
      </c>
      <c r="HN311" s="124">
        <f>IF(HM311="","",TODAY()-HM311)</f>
        <v/>
      </c>
      <c r="HO311" s="494" t="n"/>
      <c r="HP311" s="184" t="n"/>
      <c r="HQ311" s="184">
        <f>IF(HM311="","SIN ESTADO",IF(HO311&lt;&gt;"","PAGA",IF(HN311&gt;0,"VENCIDA",IF(HN311&gt;=-5,"POR VENCER","AL DÍA"))))</f>
        <v/>
      </c>
      <c r="HR311" s="168" t="n"/>
      <c r="HS311" s="169">
        <f>N311+T311+Z311+AF311+AL311+AR311+AX311+BD311+BJ311+BP311+BV311+CB311+CH311+CN311+CT311+CZ311+DF311+DL311+DR311+DX311+ED311+EJ311+EP311+EV311+FB311+FH311+FN311+FT311+FZ311+GF311+GL311+GR311+GX311+HD311+HJ311+HP311</f>
        <v/>
      </c>
      <c r="HU311" s="170">
        <f>IFERROR(N($J311),0)</f>
        <v/>
      </c>
      <c r="HW311" s="170">
        <f>SUMPRODUCT((MOD(COLUMN($M311:$HR311)-COLUMN($M311),6)=0)*ISNUMBER($M311:$HR311)*($M311:$HR311&gt;=RESUMEN!$C$26)*($M311:$HR311&lt;=RESUMEN!$C$27)*IFERROR(N($N311:$HS311),0))</f>
        <v/>
      </c>
      <c r="HX311" s="170">
        <f>SUMPRODUCT((MOD(COLUMN($M311:$HR311)-COLUMN($M311),6)=0)*ISNUMBER($M311:$HR311)*($M311:$HR311&gt;=RESUMEN!$C$26)*($M311:$HR311&lt;=RESUMEN!$C$27))</f>
        <v/>
      </c>
    </row>
    <row r="312" ht="15.75" customHeight="1" s="506">
      <c r="B312" s="113">
        <f>VENTAS!A311</f>
        <v/>
      </c>
      <c r="C312" s="236">
        <f>VENTAS!B311</f>
        <v/>
      </c>
      <c r="D312" s="53">
        <f>VENTAS!C311</f>
        <v/>
      </c>
      <c r="E312" s="114">
        <f>VENTAS!D311</f>
        <v/>
      </c>
      <c r="F312" s="114">
        <f>VENTAS!J311</f>
        <v/>
      </c>
      <c r="G312" s="494">
        <f>VENTAS!F311</f>
        <v/>
      </c>
      <c r="H312" s="479">
        <f>VENTAS!K311</f>
        <v/>
      </c>
      <c r="I312" s="479">
        <f>VENTAS!M311</f>
        <v/>
      </c>
      <c r="J312" s="184">
        <f>VENTAS!L311</f>
        <v/>
      </c>
      <c r="K312" s="119">
        <f>IF(N($H312)&lt;1,"",$G312+31)</f>
        <v/>
      </c>
      <c r="L312" s="124">
        <f>IF(K312="","",TODAY()-K312)</f>
        <v/>
      </c>
      <c r="M312" s="494" t="n"/>
      <c r="N312" s="374" t="n"/>
      <c r="O312" s="184">
        <f>IF(K312="","SIN ESTADO",IF(M312&lt;&gt;"","PAGA",IF(L312&gt;0,"VENCIDA",IF(L312&gt;=-5,"POR VENCER","AL DÍA"))))</f>
        <v/>
      </c>
      <c r="P312" s="185" t="n"/>
      <c r="Q312" s="119">
        <f>IF(N($H312)&lt;2,"",IF(K312="","",K312+31))</f>
        <v/>
      </c>
      <c r="R312" s="124">
        <f>IF(Q312="","",TODAY()-Q312)</f>
        <v/>
      </c>
      <c r="S312" s="494" t="n"/>
      <c r="T312" s="184" t="n"/>
      <c r="U312" s="184">
        <f>IF(Q312="","SIN ESTADO",IF(S312&lt;&gt;"","PAGA",IF(R312&gt;0,"VENCIDA",IF(R312&gt;=-5,"POR VENCER","AL DÍA"))))</f>
        <v/>
      </c>
      <c r="V312" s="185" t="n"/>
      <c r="W312" s="119">
        <f>IF(N($H312)&lt;3,"",IF(Q312="","",Q312+31))</f>
        <v/>
      </c>
      <c r="X312" s="124">
        <f>IF(W312="","",TODAY()-W312)</f>
        <v/>
      </c>
      <c r="Y312" s="494" t="n"/>
      <c r="Z312" s="184" t="n"/>
      <c r="AA312" s="184">
        <f>IF(W312="","SIN ESTADO",IF(Y312&lt;&gt;"","PAGA",IF(X312&gt;0,"VENCIDA",IF(X312&gt;=-5,"POR VENCER","AL DÍA"))))</f>
        <v/>
      </c>
      <c r="AB312" s="185" t="n"/>
      <c r="AC312" s="119">
        <f>IF(N($H312)&lt;4,"",IF(W312="","",W312+31))</f>
        <v/>
      </c>
      <c r="AD312" s="124">
        <f>IF(AC312="","",TODAY()-AC312)</f>
        <v/>
      </c>
      <c r="AE312" s="494" t="n"/>
      <c r="AF312" s="184" t="n"/>
      <c r="AG312" s="184">
        <f>IF(AC312="","SIN ESTADO",IF(AE312&lt;&gt;"","PAGA",IF(AD312&gt;0,"VENCIDA",IF(AD312&gt;=-5,"POR VENCER","AL DÍA"))))</f>
        <v/>
      </c>
      <c r="AH312" s="185" t="n"/>
      <c r="AI312" s="119">
        <f>IF(N($H312)&lt;5,"",IF(AC312="","",AC312+31))</f>
        <v/>
      </c>
      <c r="AJ312" s="124">
        <f>IF(AI312="","",TODAY()-AI312)</f>
        <v/>
      </c>
      <c r="AK312" s="494" t="n"/>
      <c r="AL312" s="184" t="n"/>
      <c r="AM312" s="184">
        <f>IF(AI312="","SIN ESTADO",IF(AK312&lt;&gt;"","PAGA",IF(AJ312&gt;0,"VENCIDA",IF(AJ312&gt;=-5,"POR VENCER","AL DÍA"))))</f>
        <v/>
      </c>
      <c r="AN312" s="185" t="n"/>
      <c r="AO312" s="119">
        <f>IF(N($H312)&lt;6,"",IF(AI312="","",AI312+31))</f>
        <v/>
      </c>
      <c r="AP312" s="124">
        <f>IF(AO312="","",TODAY()-AO312)</f>
        <v/>
      </c>
      <c r="AQ312" s="270" t="n"/>
      <c r="AR312" s="184" t="n"/>
      <c r="AS312" s="184">
        <f>IF(AO312="","SIN ESTADO",IF(AQ312&lt;&gt;"","PAGA",IF(AP312&gt;0,"VENCIDA",IF(AP312&gt;=-5,"POR VENCER","AL DÍA"))))</f>
        <v/>
      </c>
      <c r="AT312" s="185" t="n"/>
      <c r="AU312" s="119">
        <f>IF(N($H312)&lt;7,"",IF(AO312="","",AO312+31))</f>
        <v/>
      </c>
      <c r="AV312" s="124">
        <f>IF(AU312="","",TODAY()-AU312)</f>
        <v/>
      </c>
      <c r="AW312" s="494" t="n"/>
      <c r="AX312" s="184" t="n"/>
      <c r="AY312" s="184">
        <f>IF(AU312="","SIN ESTADO",IF(AW312&lt;&gt;"","PAGA",IF(AV312&gt;0,"VENCIDA",IF(AV312&gt;=-5,"POR VENCER","AL DÍA"))))</f>
        <v/>
      </c>
      <c r="AZ312" s="185" t="n"/>
      <c r="BA312" s="119">
        <f>IF(N($H312)&lt;8,"",IF(AU312="","",AU312+31))</f>
        <v/>
      </c>
      <c r="BB312" s="124">
        <f>IF(BA312="","",TODAY()-BA312)</f>
        <v/>
      </c>
      <c r="BC312" s="494" t="n"/>
      <c r="BD312" s="184" t="n"/>
      <c r="BE312" s="184">
        <f>IF(BA312="","SIN ESTADO",IF(BC312&lt;&gt;"","PAGA",IF(BB312&gt;0,"VENCIDA",IF(BB312&gt;=-5,"POR VENCER","AL DÍA"))))</f>
        <v/>
      </c>
      <c r="BF312" s="185" t="n"/>
      <c r="BG312" s="119">
        <f>IF(N($H312)&lt;9,"",IF(BA312="","",BA312+31))</f>
        <v/>
      </c>
      <c r="BH312" s="124">
        <f>IF(BG312="","",TODAY()-BG312)</f>
        <v/>
      </c>
      <c r="BI312" s="494" t="n"/>
      <c r="BJ312" s="184" t="n"/>
      <c r="BK312" s="184">
        <f>IF(BG312="","SIN ESTADO",IF(BI312&lt;&gt;"","PAGA",IF(BH312&gt;0,"VENCIDA",IF(BH312&gt;=-5,"POR VENCER","AL DÍA"))))</f>
        <v/>
      </c>
      <c r="BL312" s="185" t="n"/>
      <c r="BM312" s="119">
        <f>IF(N($H312)&lt;10,"",IF(BG312="","",BG312+31))</f>
        <v/>
      </c>
      <c r="BN312" s="124">
        <f>IF(BM312="","",TODAY()-BM312)</f>
        <v/>
      </c>
      <c r="BO312" s="494" t="n"/>
      <c r="BP312" s="184" t="n"/>
      <c r="BQ312" s="184">
        <f>IF(BM312="","SIN ESTADO",IF(BO312&lt;&gt;"","PAGA",IF(BN312&gt;0,"VENCIDA",IF(BN312&gt;=-5,"POR VENCER","AL DÍA"))))</f>
        <v/>
      </c>
      <c r="BR312" s="185" t="n"/>
      <c r="BS312" s="119">
        <f>IF(N($H312)&lt;11,"",IF(BM312="","",BM312+31))</f>
        <v/>
      </c>
      <c r="BT312" s="124">
        <f>IF(BS312="","",TODAY()-BS312)</f>
        <v/>
      </c>
      <c r="BU312" s="494" t="n"/>
      <c r="BV312" s="184" t="n"/>
      <c r="BW312" s="184">
        <f>IF(BS312="","SIN ESTADO",IF(BU312&lt;&gt;"","PAGA",IF(BT312&gt;0,"VENCIDA",IF(BT312&gt;=-5,"POR VENCER","AL DÍA"))))</f>
        <v/>
      </c>
      <c r="BX312" s="185" t="n"/>
      <c r="BY312" s="119">
        <f>IF(N($H312)&lt;12,"",IF(BS312="","",BS312+31))</f>
        <v/>
      </c>
      <c r="BZ312" s="124">
        <f>IF(BY312="","",TODAY()-BY312)</f>
        <v/>
      </c>
      <c r="CA312" s="494" t="n"/>
      <c r="CB312" s="184" t="n"/>
      <c r="CC312" s="184">
        <f>IF(BY312="","SIN ESTADO",IF(CA312&lt;&gt;"","PAGA",IF(BZ312&gt;0,"VENCIDA",IF(BZ312&gt;=-5,"POR VENCER","AL DÍA"))))</f>
        <v/>
      </c>
      <c r="CD312" s="185" t="n"/>
      <c r="CE312" s="119">
        <f>IF(N($H312)&lt;13,"",IF(BY312="","",BY312+31))</f>
        <v/>
      </c>
      <c r="CF312" s="124">
        <f>IF(CE312="","",TODAY()-CE312)</f>
        <v/>
      </c>
      <c r="CG312" s="494" t="n"/>
      <c r="CH312" s="184" t="n"/>
      <c r="CI312" s="184">
        <f>IF(CE312="","SIN ESTADO",IF(CG312&lt;&gt;"","PAGA",IF(CF312&gt;0,"VENCIDA",IF(CF312&gt;=-5,"POR VENCER","AL DÍA"))))</f>
        <v/>
      </c>
      <c r="CJ312" s="185" t="n"/>
      <c r="CK312" s="119">
        <f>IF(N($H312)&lt;14,"",IF(CE312="","",CE312+31))</f>
        <v/>
      </c>
      <c r="CL312" s="124">
        <f>IF(CK312="","",TODAY()-CK312)</f>
        <v/>
      </c>
      <c r="CM312" s="494" t="n"/>
      <c r="CN312" s="184" t="n"/>
      <c r="CO312" s="184">
        <f>IF(CK312="","SIN ESTADO",IF(CM312&lt;&gt;"","PAGA",IF(CL312&gt;0,"VENCIDA",IF(CL312&gt;=-5,"POR VENCER","AL DÍA"))))</f>
        <v/>
      </c>
      <c r="CP312" s="185" t="n"/>
      <c r="CQ312" s="119">
        <f>IF(N($H312)&lt;15,"",IF(CK312="","",CK312+31))</f>
        <v/>
      </c>
      <c r="CR312" s="124">
        <f>IF(CQ312="","",TODAY()-CQ312)</f>
        <v/>
      </c>
      <c r="CS312" s="494" t="n"/>
      <c r="CT312" s="184" t="n"/>
      <c r="CU312" s="184">
        <f>IF(CQ312="","SIN ESTADO",IF(CS312&lt;&gt;"","PAGA",IF(CR312&gt;0,"VENCIDA",IF(CR312&gt;=-5,"POR VENCER","AL DÍA"))))</f>
        <v/>
      </c>
      <c r="CV312" s="185" t="n"/>
      <c r="CW312" s="119">
        <f>IF(N($H312)&lt;16,"",IF(CQ312="","",CQ312+31))</f>
        <v/>
      </c>
      <c r="CX312" s="124">
        <f>IF(CW312="","",TODAY()-CW312)</f>
        <v/>
      </c>
      <c r="CY312" s="494" t="n"/>
      <c r="CZ312" s="184" t="n"/>
      <c r="DA312" s="184">
        <f>IF(CW312="","SIN ESTADO",IF(CY312&lt;&gt;"","PAGA",IF(CX312&gt;0,"VENCIDA",IF(CX312&gt;=-5,"POR VENCER","AL DÍA"))))</f>
        <v/>
      </c>
      <c r="DB312" s="185" t="n"/>
      <c r="DC312" s="119">
        <f>IF(N($H312)&lt;17,"",IF(CW312="","",CW312+31))</f>
        <v/>
      </c>
      <c r="DD312" s="124">
        <f>IF(DC312="","",TODAY()-DC312)</f>
        <v/>
      </c>
      <c r="DE312" s="494" t="n"/>
      <c r="DF312" s="184" t="n"/>
      <c r="DG312" s="184">
        <f>IF(DC312="","SIN ESTADO",IF(DE312&lt;&gt;"","PAGA",IF(DD312&gt;0,"VENCIDA",IF(DD312&gt;=-5,"POR VENCER","AL DÍA"))))</f>
        <v/>
      </c>
      <c r="DH312" s="185" t="n"/>
      <c r="DI312" s="119">
        <f>IF(N($H312)&lt;18,"",IF(DC312="","",DC312+31))</f>
        <v/>
      </c>
      <c r="DJ312" s="124">
        <f>IF(DI312="","",TODAY()-DI312)</f>
        <v/>
      </c>
      <c r="DK312" s="494" t="n"/>
      <c r="DL312" s="184" t="n"/>
      <c r="DM312" s="184">
        <f>IF(DI312="","SIN ESTADO",IF(DK312&lt;&gt;"","PAGA",IF(DJ312&gt;0,"VENCIDA",IF(DJ312&gt;=-5,"POR VENCER","AL DÍA"))))</f>
        <v/>
      </c>
      <c r="DN312" s="185" t="n"/>
      <c r="DO312" s="119">
        <f>IF(N($H312)&lt;19,"",IF(DI312="","",DI312+31))</f>
        <v/>
      </c>
      <c r="DP312" s="124">
        <f>IF(DO312="","",TODAY()-DO312)</f>
        <v/>
      </c>
      <c r="DQ312" s="494" t="n"/>
      <c r="DR312" s="184" t="n"/>
      <c r="DS312" s="184">
        <f>IF(DO312="","SIN ESTADO",IF(DQ312&lt;&gt;"","PAGA",IF(DP312&gt;0,"VENCIDA",IF(DP312&gt;=-5,"POR VENCER","AL DÍA"))))</f>
        <v/>
      </c>
      <c r="DT312" s="185" t="n"/>
      <c r="DU312" s="119">
        <f>IF(N($H312)&lt;20,"",IF(DO312="","",DO312+31))</f>
        <v/>
      </c>
      <c r="DV312" s="124">
        <f>IF(DU312="","",TODAY()-DU312)</f>
        <v/>
      </c>
      <c r="DW312" s="494" t="n"/>
      <c r="DX312" s="184" t="n"/>
      <c r="DY312" s="184">
        <f>IF(DU312="","SIN ESTADO",IF(DW312&lt;&gt;"","PAGA",IF(DV312&gt;0,"VENCIDA",IF(DV312&gt;=-5,"POR VENCER","AL DÍA"))))</f>
        <v/>
      </c>
      <c r="DZ312" s="185" t="n"/>
      <c r="EA312" s="119">
        <f>IF(N($H312)&lt;21,"",IF(DU312="","",DU312+31))</f>
        <v/>
      </c>
      <c r="EB312" s="124">
        <f>IF(EA312="","",TODAY()-EA312)</f>
        <v/>
      </c>
      <c r="EC312" s="494" t="n"/>
      <c r="ED312" s="184" t="n"/>
      <c r="EE312" s="184">
        <f>IF(EA312="","SIN ESTADO",IF(EC312&lt;&gt;"","PAGA",IF(EB312&gt;0,"VENCIDA",IF(EB312&gt;=-5,"POR VENCER","AL DÍA"))))</f>
        <v/>
      </c>
      <c r="EF312" s="185" t="n"/>
      <c r="EG312" s="119">
        <f>IF(N($H312)&lt;22,"",IF(EA312="","",EA312+31))</f>
        <v/>
      </c>
      <c r="EH312" s="124">
        <f>IF(EG312="","",TODAY()-EG312)</f>
        <v/>
      </c>
      <c r="EI312" s="494" t="n"/>
      <c r="EJ312" s="184" t="n"/>
      <c r="EK312" s="184">
        <f>IF(EG312="","SIN ESTADO",IF(EI312&lt;&gt;"","PAGA",IF(EH312&gt;0,"VENCIDA",IF(EH312&gt;=-5,"POR VENCER","AL DÍA"))))</f>
        <v/>
      </c>
      <c r="EL312" s="185" t="n"/>
      <c r="EM312" s="119">
        <f>IF(N($H312)&lt;23,"",IF(EG312="","",EG312+31))</f>
        <v/>
      </c>
      <c r="EN312" s="124">
        <f>IF(EM312="","",TODAY()-EM312)</f>
        <v/>
      </c>
      <c r="EO312" s="494" t="n"/>
      <c r="EP312" s="184" t="n"/>
      <c r="EQ312" s="184">
        <f>IF(EM312="","SIN ESTADO",IF(EO312&lt;&gt;"","PAGA",IF(EN312&gt;0,"VENCIDA",IF(EN312&gt;=-5,"POR VENCER","AL DÍA"))))</f>
        <v/>
      </c>
      <c r="ER312" s="185" t="n"/>
      <c r="ES312" s="119">
        <f>IF(N($H312)&lt;24,"",IF(EM312="","",EM312+31))</f>
        <v/>
      </c>
      <c r="ET312" s="124">
        <f>IF(ES312="","",TODAY()-ES312)</f>
        <v/>
      </c>
      <c r="EU312" s="494" t="n"/>
      <c r="EV312" s="184" t="n"/>
      <c r="EW312" s="184">
        <f>IF(ES312="","SIN ESTADO",IF(EU312&lt;&gt;"","PAGA",IF(ET312&gt;0,"VENCIDA",IF(ET312&gt;=-5,"POR VENCER","AL DÍA"))))</f>
        <v/>
      </c>
      <c r="EX312" s="185" t="n"/>
      <c r="EY312" s="119">
        <f>IF(N($H312)&lt;25,"",IF(ES312="","",ES312+31))</f>
        <v/>
      </c>
      <c r="EZ312" s="124">
        <f>IF(EY312="","",TODAY()-EY312)</f>
        <v/>
      </c>
      <c r="FA312" s="494" t="n"/>
      <c r="FB312" s="184" t="n"/>
      <c r="FC312" s="184">
        <f>IF(EY312="","SIN ESTADO",IF(FA312&lt;&gt;"","PAGA",IF(EZ312&gt;0,"VENCIDA",IF(EZ312&gt;=-5,"POR VENCER","AL DÍA"))))</f>
        <v/>
      </c>
      <c r="FD312" s="185" t="n"/>
      <c r="FE312" s="119">
        <f>IF(N($H312)&lt;26,"",IF(EY312="","",EY312+31))</f>
        <v/>
      </c>
      <c r="FF312" s="124">
        <f>IF(FE312="","",TODAY()-FE312)</f>
        <v/>
      </c>
      <c r="FG312" s="494" t="n"/>
      <c r="FH312" s="184" t="n"/>
      <c r="FI312" s="184">
        <f>IF(FE312="","SIN ESTADO",IF(FG312&lt;&gt;"","PAGA",IF(FF312&gt;0,"VENCIDA",IF(FF312&gt;=-5,"POR VENCER","AL DÍA"))))</f>
        <v/>
      </c>
      <c r="FJ312" s="185" t="n"/>
      <c r="FK312" s="119">
        <f>IF(N($H312)&lt;27,"",IF(FE312="","",FE312+31))</f>
        <v/>
      </c>
      <c r="FL312" s="124">
        <f>IF(FK312="","",TODAY()-FK312)</f>
        <v/>
      </c>
      <c r="FM312" s="494" t="n"/>
      <c r="FN312" s="184" t="n"/>
      <c r="FO312" s="184">
        <f>IF(FK312="","SIN ESTADO",IF(FM312&lt;&gt;"","PAGA",IF(FL312&gt;0,"VENCIDA",IF(FL312&gt;=-5,"POR VENCER","AL DÍA"))))</f>
        <v/>
      </c>
      <c r="FP312" s="185" t="n"/>
      <c r="FQ312" s="119">
        <f>IF(N($H312)&lt;28,"",IF(FK312="","",FK312+31))</f>
        <v/>
      </c>
      <c r="FR312" s="124">
        <f>IF(FQ312="","",TODAY()-FQ312)</f>
        <v/>
      </c>
      <c r="FS312" s="494" t="n"/>
      <c r="FT312" s="184" t="n"/>
      <c r="FU312" s="184">
        <f>IF(FQ312="","SIN ESTADO",IF(FS312&lt;&gt;"","PAGA",IF(FR312&gt;0,"VENCIDA",IF(FR312&gt;=-5,"POR VENCER","AL DÍA"))))</f>
        <v/>
      </c>
      <c r="FV312" s="185" t="n"/>
      <c r="FW312" s="119">
        <f>IF(N($H312)&lt;29,"",IF(FQ312="","",FQ312+31))</f>
        <v/>
      </c>
      <c r="FX312" s="124">
        <f>IF(FW312="","",TODAY()-FW312)</f>
        <v/>
      </c>
      <c r="FY312" s="494" t="n"/>
      <c r="FZ312" s="184" t="n"/>
      <c r="GA312" s="184">
        <f>IF(FW312="","SIN ESTADO",IF(FY312&lt;&gt;"","PAGA",IF(FX312&gt;0,"VENCIDA",IF(FX312&gt;=-5,"POR VENCER","AL DÍA"))))</f>
        <v/>
      </c>
      <c r="GB312" s="185" t="n"/>
      <c r="GC312" s="119">
        <f>IF(N($H312)&lt;30,"",IF(FW312="","",FW312+31))</f>
        <v/>
      </c>
      <c r="GD312" s="124">
        <f>IF(GC312="","",TODAY()-GC312)</f>
        <v/>
      </c>
      <c r="GE312" s="494" t="n"/>
      <c r="GF312" s="184" t="n"/>
      <c r="GG312" s="184">
        <f>IF(GC312="","SIN ESTADO",IF(GE312&lt;&gt;"","PAGA",IF(GD312&gt;0,"VENCIDA",IF(GD312&gt;=-5,"POR VENCER","AL DÍA"))))</f>
        <v/>
      </c>
      <c r="GH312" s="185" t="n"/>
      <c r="GI312" s="119">
        <f>IF(N($H312)&lt;31,"",IF(GC312="","",GC312+31))</f>
        <v/>
      </c>
      <c r="GJ312" s="124">
        <f>IF(GI312="","",TODAY()-GI312)</f>
        <v/>
      </c>
      <c r="GK312" s="494" t="n"/>
      <c r="GL312" s="184" t="n"/>
      <c r="GM312" s="184">
        <f>IF(GI312="","SIN ESTADO",IF(GK312&lt;&gt;"","PAGA",IF(GJ312&gt;0,"VENCIDA",IF(GJ312&gt;=-5,"POR VENCER","AL DÍA"))))</f>
        <v/>
      </c>
      <c r="GN312" s="185" t="n"/>
      <c r="GO312" s="119">
        <f>IF(N($H312)&lt;32,"",IF(GI312="","",GI312+31))</f>
        <v/>
      </c>
      <c r="GP312" s="124">
        <f>IF(GO312="","",TODAY()-GO312)</f>
        <v/>
      </c>
      <c r="GQ312" s="494" t="n"/>
      <c r="GR312" s="184" t="n"/>
      <c r="GS312" s="184">
        <f>IF(GO312="","SIN ESTADO",IF(GQ312&lt;&gt;"","PAGA",IF(GP312&gt;0,"VENCIDA",IF(GP312&gt;=-5,"POR VENCER","AL DÍA"))))</f>
        <v/>
      </c>
      <c r="GT312" s="185" t="n"/>
      <c r="GU312" s="119">
        <f>IF(N($H312)&lt;33,"",IF(GO312="","",GO312+31))</f>
        <v/>
      </c>
      <c r="GV312" s="124">
        <f>IF(GU312="","",TODAY()-GU312)</f>
        <v/>
      </c>
      <c r="GW312" s="494" t="n"/>
      <c r="GX312" s="184" t="n"/>
      <c r="GY312" s="184">
        <f>IF(GU312="","SIN ESTADO",IF(GW312&lt;&gt;"","PAGA",IF(GV312&gt;0,"VENCIDA",IF(GV312&gt;=-5,"POR VENCER","AL DÍA"))))</f>
        <v/>
      </c>
      <c r="GZ312" s="185" t="n"/>
      <c r="HA312" s="119">
        <f>IF(N($H312)&lt;34,"",IF(GU312="","",GU312+31))</f>
        <v/>
      </c>
      <c r="HB312" s="124">
        <f>IF(HA312="","",TODAY()-HA312)</f>
        <v/>
      </c>
      <c r="HC312" s="494" t="n"/>
      <c r="HD312" s="184" t="n"/>
      <c r="HE312" s="184">
        <f>IF(HA312="","SIN ESTADO",IF(HC312&lt;&gt;"","PAGA",IF(HB312&gt;0,"VENCIDA",IF(HB312&gt;=-5,"POR VENCER","AL DÍA"))))</f>
        <v/>
      </c>
      <c r="HF312" s="185" t="n"/>
      <c r="HG312" s="119">
        <f>IF(N($H312)&lt;35,"",IF(HA312="","",HA312+31))</f>
        <v/>
      </c>
      <c r="HH312" s="124">
        <f>IF(HG312="","",TODAY()-HG312)</f>
        <v/>
      </c>
      <c r="HI312" s="494" t="n"/>
      <c r="HJ312" s="184" t="n"/>
      <c r="HK312" s="184">
        <f>IF(HG312="","SIN ESTADO",IF(HI312&lt;&gt;"","PAGA",IF(HH312&gt;0,"VENCIDA",IF(HH312&gt;=-5,"POR VENCER","AL DÍA"))))</f>
        <v/>
      </c>
      <c r="HL312" s="168" t="n"/>
      <c r="HM312" s="119">
        <f>IF(N($H312)&lt;36,"",IF(HG312="","",HG312+31))</f>
        <v/>
      </c>
      <c r="HN312" s="124">
        <f>IF(HM312="","",TODAY()-HM312)</f>
        <v/>
      </c>
      <c r="HO312" s="494" t="n"/>
      <c r="HP312" s="184" t="n"/>
      <c r="HQ312" s="184">
        <f>IF(HM312="","SIN ESTADO",IF(HO312&lt;&gt;"","PAGA",IF(HN312&gt;0,"VENCIDA",IF(HN312&gt;=-5,"POR VENCER","AL DÍA"))))</f>
        <v/>
      </c>
      <c r="HR312" s="168" t="n"/>
      <c r="HS312" s="169">
        <f>N312+T312+Z312+AF312+AL312+AR312+AX312+BD312+BJ312+BP312+BV312+CB312+CH312+CN312+CT312+CZ312+DF312+DL312+DR312+DX312+ED312+EJ312+EP312+EV312+FB312+FH312+FN312+FT312+FZ312+GF312+GL312+GR312+GX312+HD312+HJ312+HP312</f>
        <v/>
      </c>
      <c r="HU312" s="170">
        <f>IFERROR(N($J312),0)</f>
        <v/>
      </c>
      <c r="HW312" s="170">
        <f>SUMPRODUCT((MOD(COLUMN($M312:$HR312)-COLUMN($M312),6)=0)*ISNUMBER($M312:$HR312)*($M312:$HR312&gt;=RESUMEN!$C$26)*($M312:$HR312&lt;=RESUMEN!$C$27)*IFERROR(N($N312:$HS312),0))</f>
        <v/>
      </c>
      <c r="HX312" s="170">
        <f>SUMPRODUCT((MOD(COLUMN($M312:$HR312)-COLUMN($M312),6)=0)*ISNUMBER($M312:$HR312)*($M312:$HR312&gt;=RESUMEN!$C$26)*($M312:$HR312&lt;=RESUMEN!$C$27))</f>
        <v/>
      </c>
    </row>
    <row r="313" ht="15.75" customHeight="1" s="506">
      <c r="B313" s="113">
        <f>VENTAS!A312</f>
        <v/>
      </c>
      <c r="C313" s="236">
        <f>VENTAS!B312</f>
        <v/>
      </c>
      <c r="D313" s="53">
        <f>VENTAS!C312</f>
        <v/>
      </c>
      <c r="E313" s="114">
        <f>VENTAS!D312</f>
        <v/>
      </c>
      <c r="F313" s="114">
        <f>VENTAS!J312</f>
        <v/>
      </c>
      <c r="G313" s="494">
        <f>VENTAS!F312</f>
        <v/>
      </c>
      <c r="H313" s="479">
        <f>VENTAS!K312</f>
        <v/>
      </c>
      <c r="I313" s="479">
        <f>VENTAS!M312</f>
        <v/>
      </c>
      <c r="J313" s="184">
        <f>VENTAS!L312</f>
        <v/>
      </c>
      <c r="K313" s="119">
        <f>IF(N($H313)&lt;1,"",$G313+31)</f>
        <v/>
      </c>
      <c r="L313" s="124">
        <f>IF(K313="","",TODAY()-K313)</f>
        <v/>
      </c>
      <c r="M313" s="494" t="n"/>
      <c r="N313" s="374" t="n"/>
      <c r="O313" s="184">
        <f>IF(K313="","SIN ESTADO",IF(M313&lt;&gt;"","PAGA",IF(L313&gt;0,"VENCIDA",IF(L313&gt;=-5,"POR VENCER","AL DÍA"))))</f>
        <v/>
      </c>
      <c r="P313" s="185" t="n"/>
      <c r="Q313" s="119">
        <f>IF(N($H313)&lt;2,"",IF(K313="","",K313+31))</f>
        <v/>
      </c>
      <c r="R313" s="124">
        <f>IF(Q313="","",TODAY()-Q313)</f>
        <v/>
      </c>
      <c r="S313" s="494" t="n"/>
      <c r="T313" s="184" t="n"/>
      <c r="U313" s="184">
        <f>IF(Q313="","SIN ESTADO",IF(S313&lt;&gt;"","PAGA",IF(R313&gt;0,"VENCIDA",IF(R313&gt;=-5,"POR VENCER","AL DÍA"))))</f>
        <v/>
      </c>
      <c r="V313" s="185" t="n"/>
      <c r="W313" s="119">
        <f>IF(N($H313)&lt;3,"",IF(Q313="","",Q313+31))</f>
        <v/>
      </c>
      <c r="X313" s="124">
        <f>IF(W313="","",TODAY()-W313)</f>
        <v/>
      </c>
      <c r="Y313" s="494" t="n"/>
      <c r="Z313" s="184" t="n"/>
      <c r="AA313" s="184">
        <f>IF(W313="","SIN ESTADO",IF(Y313&lt;&gt;"","PAGA",IF(X313&gt;0,"VENCIDA",IF(X313&gt;=-5,"POR VENCER","AL DÍA"))))</f>
        <v/>
      </c>
      <c r="AB313" s="185" t="n"/>
      <c r="AC313" s="119">
        <f>IF(N($H313)&lt;4,"",IF(W313="","",W313+31))</f>
        <v/>
      </c>
      <c r="AD313" s="124">
        <f>IF(AC313="","",TODAY()-AC313)</f>
        <v/>
      </c>
      <c r="AE313" s="494" t="n"/>
      <c r="AF313" s="184" t="n"/>
      <c r="AG313" s="184">
        <f>IF(AC313="","SIN ESTADO",IF(AE313&lt;&gt;"","PAGA",IF(AD313&gt;0,"VENCIDA",IF(AD313&gt;=-5,"POR VENCER","AL DÍA"))))</f>
        <v/>
      </c>
      <c r="AH313" s="185" t="n"/>
      <c r="AI313" s="119">
        <f>IF(N($H313)&lt;5,"",IF(AC313="","",AC313+31))</f>
        <v/>
      </c>
      <c r="AJ313" s="124">
        <f>IF(AI313="","",TODAY()-AI313)</f>
        <v/>
      </c>
      <c r="AK313" s="494" t="n"/>
      <c r="AL313" s="184" t="n"/>
      <c r="AM313" s="184">
        <f>IF(AI313="","SIN ESTADO",IF(AK313&lt;&gt;"","PAGA",IF(AJ313&gt;0,"VENCIDA",IF(AJ313&gt;=-5,"POR VENCER","AL DÍA"))))</f>
        <v/>
      </c>
      <c r="AN313" s="185" t="n"/>
      <c r="AO313" s="119">
        <f>IF(N($H313)&lt;6,"",IF(AI313="","",AI313+31))</f>
        <v/>
      </c>
      <c r="AP313" s="124">
        <f>IF(AO313="","",TODAY()-AO313)</f>
        <v/>
      </c>
      <c r="AQ313" s="270" t="n"/>
      <c r="AR313" s="184" t="n"/>
      <c r="AS313" s="184">
        <f>IF(AO313="","SIN ESTADO",IF(AQ313&lt;&gt;"","PAGA",IF(AP313&gt;0,"VENCIDA",IF(AP313&gt;=-5,"POR VENCER","AL DÍA"))))</f>
        <v/>
      </c>
      <c r="AT313" s="185" t="n"/>
      <c r="AU313" s="119">
        <f>IF(N($H313)&lt;7,"",IF(AO313="","",AO313+31))</f>
        <v/>
      </c>
      <c r="AV313" s="124">
        <f>IF(AU313="","",TODAY()-AU313)</f>
        <v/>
      </c>
      <c r="AW313" s="494" t="n"/>
      <c r="AX313" s="184" t="n"/>
      <c r="AY313" s="184">
        <f>IF(AU313="","SIN ESTADO",IF(AW313&lt;&gt;"","PAGA",IF(AV313&gt;0,"VENCIDA",IF(AV313&gt;=-5,"POR VENCER","AL DÍA"))))</f>
        <v/>
      </c>
      <c r="AZ313" s="185" t="n"/>
      <c r="BA313" s="119">
        <f>IF(N($H313)&lt;8,"",IF(AU313="","",AU313+31))</f>
        <v/>
      </c>
      <c r="BB313" s="124">
        <f>IF(BA313="","",TODAY()-BA313)</f>
        <v/>
      </c>
      <c r="BC313" s="494" t="n"/>
      <c r="BD313" s="184" t="n"/>
      <c r="BE313" s="184">
        <f>IF(BA313="","SIN ESTADO",IF(BC313&lt;&gt;"","PAGA",IF(BB313&gt;0,"VENCIDA",IF(BB313&gt;=-5,"POR VENCER","AL DÍA"))))</f>
        <v/>
      </c>
      <c r="BF313" s="185" t="n"/>
      <c r="BG313" s="119">
        <f>IF(N($H313)&lt;9,"",IF(BA313="","",BA313+31))</f>
        <v/>
      </c>
      <c r="BH313" s="124">
        <f>IF(BG313="","",TODAY()-BG313)</f>
        <v/>
      </c>
      <c r="BI313" s="494" t="n"/>
      <c r="BJ313" s="184" t="n"/>
      <c r="BK313" s="184">
        <f>IF(BG313="","SIN ESTADO",IF(BI313&lt;&gt;"","PAGA",IF(BH313&gt;0,"VENCIDA",IF(BH313&gt;=-5,"POR VENCER","AL DÍA"))))</f>
        <v/>
      </c>
      <c r="BL313" s="185" t="n"/>
      <c r="BM313" s="119">
        <f>IF(N($H313)&lt;10,"",IF(BG313="","",BG313+31))</f>
        <v/>
      </c>
      <c r="BN313" s="124">
        <f>IF(BM313="","",TODAY()-BM313)</f>
        <v/>
      </c>
      <c r="BO313" s="494" t="n"/>
      <c r="BP313" s="184" t="n"/>
      <c r="BQ313" s="184">
        <f>IF(BM313="","SIN ESTADO",IF(BO313&lt;&gt;"","PAGA",IF(BN313&gt;0,"VENCIDA",IF(BN313&gt;=-5,"POR VENCER","AL DÍA"))))</f>
        <v/>
      </c>
      <c r="BR313" s="185" t="n"/>
      <c r="BS313" s="119">
        <f>IF(N($H313)&lt;11,"",IF(BM313="","",BM313+31))</f>
        <v/>
      </c>
      <c r="BT313" s="124">
        <f>IF(BS313="","",TODAY()-BS313)</f>
        <v/>
      </c>
      <c r="BU313" s="494" t="n"/>
      <c r="BV313" s="184" t="n"/>
      <c r="BW313" s="184">
        <f>IF(BS313="","SIN ESTADO",IF(BU313&lt;&gt;"","PAGA",IF(BT313&gt;0,"VENCIDA",IF(BT313&gt;=-5,"POR VENCER","AL DÍA"))))</f>
        <v/>
      </c>
      <c r="BX313" s="185" t="n"/>
      <c r="BY313" s="119">
        <f>IF(N($H313)&lt;12,"",IF(BS313="","",BS313+31))</f>
        <v/>
      </c>
      <c r="BZ313" s="124">
        <f>IF(BY313="","",TODAY()-BY313)</f>
        <v/>
      </c>
      <c r="CA313" s="494" t="n"/>
      <c r="CB313" s="184" t="n"/>
      <c r="CC313" s="184">
        <f>IF(BY313="","SIN ESTADO",IF(CA313&lt;&gt;"","PAGA",IF(BZ313&gt;0,"VENCIDA",IF(BZ313&gt;=-5,"POR VENCER","AL DÍA"))))</f>
        <v/>
      </c>
      <c r="CD313" s="185" t="n"/>
      <c r="CE313" s="119">
        <f>IF(N($H313)&lt;13,"",IF(BY313="","",BY313+31))</f>
        <v/>
      </c>
      <c r="CF313" s="124">
        <f>IF(CE313="","",TODAY()-CE313)</f>
        <v/>
      </c>
      <c r="CG313" s="494" t="n"/>
      <c r="CH313" s="184" t="n"/>
      <c r="CI313" s="184">
        <f>IF(CE313="","SIN ESTADO",IF(CG313&lt;&gt;"","PAGA",IF(CF313&gt;0,"VENCIDA",IF(CF313&gt;=-5,"POR VENCER","AL DÍA"))))</f>
        <v/>
      </c>
      <c r="CJ313" s="185" t="n"/>
      <c r="CK313" s="119">
        <f>IF(N($H313)&lt;14,"",IF(CE313="","",CE313+31))</f>
        <v/>
      </c>
      <c r="CL313" s="124">
        <f>IF(CK313="","",TODAY()-CK313)</f>
        <v/>
      </c>
      <c r="CM313" s="494" t="n"/>
      <c r="CN313" s="184" t="n"/>
      <c r="CO313" s="184">
        <f>IF(CK313="","SIN ESTADO",IF(CM313&lt;&gt;"","PAGA",IF(CL313&gt;0,"VENCIDA",IF(CL313&gt;=-5,"POR VENCER","AL DÍA"))))</f>
        <v/>
      </c>
      <c r="CP313" s="185" t="n"/>
      <c r="CQ313" s="119">
        <f>IF(N($H313)&lt;15,"",IF(CK313="","",CK313+31))</f>
        <v/>
      </c>
      <c r="CR313" s="124">
        <f>IF(CQ313="","",TODAY()-CQ313)</f>
        <v/>
      </c>
      <c r="CS313" s="494" t="n"/>
      <c r="CT313" s="184" t="n"/>
      <c r="CU313" s="184">
        <f>IF(CQ313="","SIN ESTADO",IF(CS313&lt;&gt;"","PAGA",IF(CR313&gt;0,"VENCIDA",IF(CR313&gt;=-5,"POR VENCER","AL DÍA"))))</f>
        <v/>
      </c>
      <c r="CV313" s="185" t="n"/>
      <c r="CW313" s="119">
        <f>IF(N($H313)&lt;16,"",IF(CQ313="","",CQ313+31))</f>
        <v/>
      </c>
      <c r="CX313" s="124">
        <f>IF(CW313="","",TODAY()-CW313)</f>
        <v/>
      </c>
      <c r="CY313" s="494" t="n"/>
      <c r="CZ313" s="184" t="n"/>
      <c r="DA313" s="184">
        <f>IF(CW313="","SIN ESTADO",IF(CY313&lt;&gt;"","PAGA",IF(CX313&gt;0,"VENCIDA",IF(CX313&gt;=-5,"POR VENCER","AL DÍA"))))</f>
        <v/>
      </c>
      <c r="DB313" s="185" t="n"/>
      <c r="DC313" s="119">
        <f>IF(N($H313)&lt;17,"",IF(CW313="","",CW313+31))</f>
        <v/>
      </c>
      <c r="DD313" s="124">
        <f>IF(DC313="","",TODAY()-DC313)</f>
        <v/>
      </c>
      <c r="DE313" s="494" t="n"/>
      <c r="DF313" s="184" t="n"/>
      <c r="DG313" s="184">
        <f>IF(DC313="","SIN ESTADO",IF(DE313&lt;&gt;"","PAGA",IF(DD313&gt;0,"VENCIDA",IF(DD313&gt;=-5,"POR VENCER","AL DÍA"))))</f>
        <v/>
      </c>
      <c r="DH313" s="185" t="n"/>
      <c r="DI313" s="119">
        <f>IF(N($H313)&lt;18,"",IF(DC313="","",DC313+31))</f>
        <v/>
      </c>
      <c r="DJ313" s="124">
        <f>IF(DI313="","",TODAY()-DI313)</f>
        <v/>
      </c>
      <c r="DK313" s="494" t="n"/>
      <c r="DL313" s="184" t="n"/>
      <c r="DM313" s="184">
        <f>IF(DI313="","SIN ESTADO",IF(DK313&lt;&gt;"","PAGA",IF(DJ313&gt;0,"VENCIDA",IF(DJ313&gt;=-5,"POR VENCER","AL DÍA"))))</f>
        <v/>
      </c>
      <c r="DN313" s="185" t="n"/>
      <c r="DO313" s="119">
        <f>IF(N($H313)&lt;19,"",IF(DI313="","",DI313+31))</f>
        <v/>
      </c>
      <c r="DP313" s="124">
        <f>IF(DO313="","",TODAY()-DO313)</f>
        <v/>
      </c>
      <c r="DQ313" s="494" t="n"/>
      <c r="DR313" s="184" t="n"/>
      <c r="DS313" s="184">
        <f>IF(DO313="","SIN ESTADO",IF(DQ313&lt;&gt;"","PAGA",IF(DP313&gt;0,"VENCIDA",IF(DP313&gt;=-5,"POR VENCER","AL DÍA"))))</f>
        <v/>
      </c>
      <c r="DT313" s="185" t="n"/>
      <c r="DU313" s="119">
        <f>IF(N($H313)&lt;20,"",IF(DO313="","",DO313+31))</f>
        <v/>
      </c>
      <c r="DV313" s="124">
        <f>IF(DU313="","",TODAY()-DU313)</f>
        <v/>
      </c>
      <c r="DW313" s="494" t="n"/>
      <c r="DX313" s="184" t="n"/>
      <c r="DY313" s="184">
        <f>IF(DU313="","SIN ESTADO",IF(DW313&lt;&gt;"","PAGA",IF(DV313&gt;0,"VENCIDA",IF(DV313&gt;=-5,"POR VENCER","AL DÍA"))))</f>
        <v/>
      </c>
      <c r="DZ313" s="185" t="n"/>
      <c r="EA313" s="119">
        <f>IF(N($H313)&lt;21,"",IF(DU313="","",DU313+31))</f>
        <v/>
      </c>
      <c r="EB313" s="124">
        <f>IF(EA313="","",TODAY()-EA313)</f>
        <v/>
      </c>
      <c r="EC313" s="494" t="n"/>
      <c r="ED313" s="184" t="n"/>
      <c r="EE313" s="184">
        <f>IF(EA313="","SIN ESTADO",IF(EC313&lt;&gt;"","PAGA",IF(EB313&gt;0,"VENCIDA",IF(EB313&gt;=-5,"POR VENCER","AL DÍA"))))</f>
        <v/>
      </c>
      <c r="EF313" s="185" t="n"/>
      <c r="EG313" s="119">
        <f>IF(N($H313)&lt;22,"",IF(EA313="","",EA313+31))</f>
        <v/>
      </c>
      <c r="EH313" s="124">
        <f>IF(EG313="","",TODAY()-EG313)</f>
        <v/>
      </c>
      <c r="EI313" s="494" t="n"/>
      <c r="EJ313" s="184" t="n"/>
      <c r="EK313" s="184">
        <f>IF(EG313="","SIN ESTADO",IF(EI313&lt;&gt;"","PAGA",IF(EH313&gt;0,"VENCIDA",IF(EH313&gt;=-5,"POR VENCER","AL DÍA"))))</f>
        <v/>
      </c>
      <c r="EL313" s="185" t="n"/>
      <c r="EM313" s="119">
        <f>IF(N($H313)&lt;23,"",IF(EG313="","",EG313+31))</f>
        <v/>
      </c>
      <c r="EN313" s="124">
        <f>IF(EM313="","",TODAY()-EM313)</f>
        <v/>
      </c>
      <c r="EO313" s="494" t="n"/>
      <c r="EP313" s="184" t="n"/>
      <c r="EQ313" s="184">
        <f>IF(EM313="","SIN ESTADO",IF(EO313&lt;&gt;"","PAGA",IF(EN313&gt;0,"VENCIDA",IF(EN313&gt;=-5,"POR VENCER","AL DÍA"))))</f>
        <v/>
      </c>
      <c r="ER313" s="185" t="n"/>
      <c r="ES313" s="119">
        <f>IF(N($H313)&lt;24,"",IF(EM313="","",EM313+31))</f>
        <v/>
      </c>
      <c r="ET313" s="124">
        <f>IF(ES313="","",TODAY()-ES313)</f>
        <v/>
      </c>
      <c r="EU313" s="494" t="n"/>
      <c r="EV313" s="184" t="n"/>
      <c r="EW313" s="184">
        <f>IF(ES313="","SIN ESTADO",IF(EU313&lt;&gt;"","PAGA",IF(ET313&gt;0,"VENCIDA",IF(ET313&gt;=-5,"POR VENCER","AL DÍA"))))</f>
        <v/>
      </c>
      <c r="EX313" s="185" t="n"/>
      <c r="EY313" s="119">
        <f>IF(N($H313)&lt;25,"",IF(ES313="","",ES313+31))</f>
        <v/>
      </c>
      <c r="EZ313" s="124">
        <f>IF(EY313="","",TODAY()-EY313)</f>
        <v/>
      </c>
      <c r="FA313" s="494" t="n"/>
      <c r="FB313" s="184" t="n"/>
      <c r="FC313" s="184">
        <f>IF(EY313="","SIN ESTADO",IF(FA313&lt;&gt;"","PAGA",IF(EZ313&gt;0,"VENCIDA",IF(EZ313&gt;=-5,"POR VENCER","AL DÍA"))))</f>
        <v/>
      </c>
      <c r="FD313" s="185" t="n"/>
      <c r="FE313" s="119">
        <f>IF(N($H313)&lt;26,"",IF(EY313="","",EY313+31))</f>
        <v/>
      </c>
      <c r="FF313" s="124">
        <f>IF(FE313="","",TODAY()-FE313)</f>
        <v/>
      </c>
      <c r="FG313" s="494" t="n"/>
      <c r="FH313" s="184" t="n"/>
      <c r="FI313" s="184">
        <f>IF(FE313="","SIN ESTADO",IF(FG313&lt;&gt;"","PAGA",IF(FF313&gt;0,"VENCIDA",IF(FF313&gt;=-5,"POR VENCER","AL DÍA"))))</f>
        <v/>
      </c>
      <c r="FJ313" s="185" t="n"/>
      <c r="FK313" s="119">
        <f>IF(N($H313)&lt;27,"",IF(FE313="","",FE313+31))</f>
        <v/>
      </c>
      <c r="FL313" s="124">
        <f>IF(FK313="","",TODAY()-FK313)</f>
        <v/>
      </c>
      <c r="FM313" s="494" t="n"/>
      <c r="FN313" s="184" t="n"/>
      <c r="FO313" s="184">
        <f>IF(FK313="","SIN ESTADO",IF(FM313&lt;&gt;"","PAGA",IF(FL313&gt;0,"VENCIDA",IF(FL313&gt;=-5,"POR VENCER","AL DÍA"))))</f>
        <v/>
      </c>
      <c r="FP313" s="185" t="n"/>
      <c r="FQ313" s="119">
        <f>IF(N($H313)&lt;28,"",IF(FK313="","",FK313+31))</f>
        <v/>
      </c>
      <c r="FR313" s="124">
        <f>IF(FQ313="","",TODAY()-FQ313)</f>
        <v/>
      </c>
      <c r="FS313" s="494" t="n"/>
      <c r="FT313" s="184" t="n"/>
      <c r="FU313" s="184">
        <f>IF(FQ313="","SIN ESTADO",IF(FS313&lt;&gt;"","PAGA",IF(FR313&gt;0,"VENCIDA",IF(FR313&gt;=-5,"POR VENCER","AL DÍA"))))</f>
        <v/>
      </c>
      <c r="FV313" s="185" t="n"/>
      <c r="FW313" s="119">
        <f>IF(N($H313)&lt;29,"",IF(FQ313="","",FQ313+31))</f>
        <v/>
      </c>
      <c r="FX313" s="124">
        <f>IF(FW313="","",TODAY()-FW313)</f>
        <v/>
      </c>
      <c r="FY313" s="494" t="n"/>
      <c r="FZ313" s="184" t="n"/>
      <c r="GA313" s="184">
        <f>IF(FW313="","SIN ESTADO",IF(FY313&lt;&gt;"","PAGA",IF(FX313&gt;0,"VENCIDA",IF(FX313&gt;=-5,"POR VENCER","AL DÍA"))))</f>
        <v/>
      </c>
      <c r="GB313" s="185" t="n"/>
      <c r="GC313" s="119">
        <f>IF(N($H313)&lt;30,"",IF(FW313="","",FW313+31))</f>
        <v/>
      </c>
      <c r="GD313" s="124">
        <f>IF(GC313="","",TODAY()-GC313)</f>
        <v/>
      </c>
      <c r="GE313" s="494" t="n"/>
      <c r="GF313" s="184" t="n"/>
      <c r="GG313" s="184">
        <f>IF(GC313="","SIN ESTADO",IF(GE313&lt;&gt;"","PAGA",IF(GD313&gt;0,"VENCIDA",IF(GD313&gt;=-5,"POR VENCER","AL DÍA"))))</f>
        <v/>
      </c>
      <c r="GH313" s="185" t="n"/>
      <c r="GI313" s="119">
        <f>IF(N($H313)&lt;31,"",IF(GC313="","",GC313+31))</f>
        <v/>
      </c>
      <c r="GJ313" s="124">
        <f>IF(GI313="","",TODAY()-GI313)</f>
        <v/>
      </c>
      <c r="GK313" s="494" t="n"/>
      <c r="GL313" s="184" t="n"/>
      <c r="GM313" s="184">
        <f>IF(GI313="","SIN ESTADO",IF(GK313&lt;&gt;"","PAGA",IF(GJ313&gt;0,"VENCIDA",IF(GJ313&gt;=-5,"POR VENCER","AL DÍA"))))</f>
        <v/>
      </c>
      <c r="GN313" s="185" t="n"/>
      <c r="GO313" s="119">
        <f>IF(N($H313)&lt;32,"",IF(GI313="","",GI313+31))</f>
        <v/>
      </c>
      <c r="GP313" s="124">
        <f>IF(GO313="","",TODAY()-GO313)</f>
        <v/>
      </c>
      <c r="GQ313" s="494" t="n"/>
      <c r="GR313" s="184" t="n"/>
      <c r="GS313" s="184">
        <f>IF(GO313="","SIN ESTADO",IF(GQ313&lt;&gt;"","PAGA",IF(GP313&gt;0,"VENCIDA",IF(GP313&gt;=-5,"POR VENCER","AL DÍA"))))</f>
        <v/>
      </c>
      <c r="GT313" s="185" t="n"/>
      <c r="GU313" s="119">
        <f>IF(N($H313)&lt;33,"",IF(GO313="","",GO313+31))</f>
        <v/>
      </c>
      <c r="GV313" s="124">
        <f>IF(GU313="","",TODAY()-GU313)</f>
        <v/>
      </c>
      <c r="GW313" s="494" t="n"/>
      <c r="GX313" s="184" t="n"/>
      <c r="GY313" s="184">
        <f>IF(GU313="","SIN ESTADO",IF(GW313&lt;&gt;"","PAGA",IF(GV313&gt;0,"VENCIDA",IF(GV313&gt;=-5,"POR VENCER","AL DÍA"))))</f>
        <v/>
      </c>
      <c r="GZ313" s="185" t="n"/>
      <c r="HA313" s="119">
        <f>IF(N($H313)&lt;34,"",IF(GU313="","",GU313+31))</f>
        <v/>
      </c>
      <c r="HB313" s="124">
        <f>IF(HA313="","",TODAY()-HA313)</f>
        <v/>
      </c>
      <c r="HC313" s="494" t="n"/>
      <c r="HD313" s="184" t="n"/>
      <c r="HE313" s="184">
        <f>IF(HA313="","SIN ESTADO",IF(HC313&lt;&gt;"","PAGA",IF(HB313&gt;0,"VENCIDA",IF(HB313&gt;=-5,"POR VENCER","AL DÍA"))))</f>
        <v/>
      </c>
      <c r="HF313" s="185" t="n"/>
      <c r="HG313" s="119">
        <f>IF(N($H313)&lt;35,"",IF(HA313="","",HA313+31))</f>
        <v/>
      </c>
      <c r="HH313" s="124">
        <f>IF(HG313="","",TODAY()-HG313)</f>
        <v/>
      </c>
      <c r="HI313" s="494" t="n"/>
      <c r="HJ313" s="184" t="n"/>
      <c r="HK313" s="184">
        <f>IF(HG313="","SIN ESTADO",IF(HI313&lt;&gt;"","PAGA",IF(HH313&gt;0,"VENCIDA",IF(HH313&gt;=-5,"POR VENCER","AL DÍA"))))</f>
        <v/>
      </c>
      <c r="HL313" s="168" t="n"/>
      <c r="HM313" s="119">
        <f>IF(N($H313)&lt;36,"",IF(HG313="","",HG313+31))</f>
        <v/>
      </c>
      <c r="HN313" s="124">
        <f>IF(HM313="","",TODAY()-HM313)</f>
        <v/>
      </c>
      <c r="HO313" s="494" t="n"/>
      <c r="HP313" s="184" t="n"/>
      <c r="HQ313" s="184">
        <f>IF(HM313="","SIN ESTADO",IF(HO313&lt;&gt;"","PAGA",IF(HN313&gt;0,"VENCIDA",IF(HN313&gt;=-5,"POR VENCER","AL DÍA"))))</f>
        <v/>
      </c>
      <c r="HR313" s="168" t="n"/>
      <c r="HS313" s="169">
        <f>N313+T313+Z313+AF313+AL313+AR313+AX313+BD313+BJ313+BP313+BV313+CB313+CH313+CN313+CT313+CZ313+DF313+DL313+DR313+DX313+ED313+EJ313+EP313+EV313+FB313+FH313+FN313+FT313+FZ313+GF313+GL313+GR313+GX313+HD313+HJ313+HP313</f>
        <v/>
      </c>
      <c r="HU313" s="170">
        <f>IFERROR(N($J313),0)</f>
        <v/>
      </c>
      <c r="HW313" s="170">
        <f>SUMPRODUCT((MOD(COLUMN($M313:$HR313)-COLUMN($M313),6)=0)*ISNUMBER($M313:$HR313)*($M313:$HR313&gt;=RESUMEN!$C$26)*($M313:$HR313&lt;=RESUMEN!$C$27)*IFERROR(N($N313:$HS313),0))</f>
        <v/>
      </c>
      <c r="HX313" s="170">
        <f>SUMPRODUCT((MOD(COLUMN($M313:$HR313)-COLUMN($M313),6)=0)*ISNUMBER($M313:$HR313)*($M313:$HR313&gt;=RESUMEN!$C$26)*($M313:$HR313&lt;=RESUMEN!$C$27))</f>
        <v/>
      </c>
    </row>
    <row r="314" ht="15.75" customHeight="1" s="506">
      <c r="B314" s="113">
        <f>VENTAS!A313</f>
        <v/>
      </c>
      <c r="C314" s="236">
        <f>VENTAS!B313</f>
        <v/>
      </c>
      <c r="D314" s="53">
        <f>VENTAS!C313</f>
        <v/>
      </c>
      <c r="E314" s="114">
        <f>VENTAS!D313</f>
        <v/>
      </c>
      <c r="F314" s="114">
        <f>VENTAS!J313</f>
        <v/>
      </c>
      <c r="G314" s="494">
        <f>VENTAS!F313</f>
        <v/>
      </c>
      <c r="H314" s="479">
        <f>VENTAS!K313</f>
        <v/>
      </c>
      <c r="I314" s="479">
        <f>VENTAS!M313</f>
        <v/>
      </c>
      <c r="J314" s="184">
        <f>VENTAS!L313</f>
        <v/>
      </c>
      <c r="K314" s="119">
        <f>IF(N($H314)&lt;1,"",$G314+31)</f>
        <v/>
      </c>
      <c r="L314" s="124">
        <f>IF(K314="","",TODAY()-K314)</f>
        <v/>
      </c>
      <c r="M314" s="491" t="n">
        <v>46098</v>
      </c>
      <c r="N314" s="374" t="n">
        <v>1000000</v>
      </c>
      <c r="O314" s="184">
        <f>IF(K314="","SIN ESTADO",IF(M314&lt;&gt;"","PAGA",IF(L314&gt;0,"VENCIDA",IF(L314&gt;=-5,"POR VENCER","AL DÍA"))))</f>
        <v/>
      </c>
      <c r="P314" s="185" t="inlineStr">
        <is>
          <t>EFECTIVO</t>
        </is>
      </c>
      <c r="Q314" s="119">
        <f>IF(N($H314)&lt;2,"",IF(K314="","",K314+31))</f>
        <v/>
      </c>
      <c r="R314" s="124">
        <f>IF(Q314="","",TODAY()-Q314)</f>
        <v/>
      </c>
      <c r="S314" s="470" t="n">
        <v>46128</v>
      </c>
      <c r="T314" s="184" t="n">
        <v>1000000</v>
      </c>
      <c r="U314" s="184">
        <f>IF(Q314="","SIN ESTADO",IF(S314&lt;&gt;"","PAGA",IF(R314&gt;0,"VENCIDA",IF(R314&gt;=-5,"POR VENCER","AL DÍA"))))</f>
        <v/>
      </c>
      <c r="V314" s="185" t="inlineStr">
        <is>
          <t>TRANSFERENCIA</t>
        </is>
      </c>
      <c r="W314" s="119">
        <f>IF(N($H314)&lt;3,"",IF(Q314="","",Q314+31))</f>
        <v/>
      </c>
      <c r="X314" s="124">
        <f>IF(W314="","",TODAY()-W314)</f>
        <v/>
      </c>
      <c r="Y314" s="494" t="n">
        <v>46163</v>
      </c>
      <c r="Z314" s="184" t="n">
        <v>1000000</v>
      </c>
      <c r="AA314" s="184">
        <f>IF(W314="","SIN ESTADO",IF(Y314&lt;&gt;"","PAGA",IF(X314&gt;0,"VENCIDA",IF(X314&gt;=-5,"POR VENCER","AL DÍA"))))</f>
        <v/>
      </c>
      <c r="AB314" s="185" t="inlineStr">
        <is>
          <t>TRANSFERENCIA</t>
        </is>
      </c>
      <c r="AC314" s="119">
        <f>IF(N($H314)&lt;4,"",IF(W314="","",W314+31))</f>
        <v/>
      </c>
      <c r="AD314" s="124">
        <f>IF(AC314="","",TODAY()-AC314)</f>
        <v/>
      </c>
      <c r="AE314" s="494" t="n">
        <v>46192</v>
      </c>
      <c r="AF314" s="184" t="n">
        <v>1000000</v>
      </c>
      <c r="AG314" s="184">
        <f>IF(AC314="","SIN ESTADO",IF(AE314&lt;&gt;"","PAGA",IF(AD314&gt;0,"VENCIDA",IF(AD314&gt;=-5,"POR VENCER","AL DÍA"))))</f>
        <v/>
      </c>
      <c r="AH314" s="185" t="inlineStr">
        <is>
          <t>EFECTIVO</t>
        </is>
      </c>
      <c r="AI314" s="119">
        <f>IF(N($H314)&lt;5,"",IF(AC314="","",AC314+31))</f>
        <v/>
      </c>
      <c r="AJ314" s="124">
        <f>IF(AI314="","",TODAY()-AI314)</f>
        <v/>
      </c>
      <c r="AK314" s="494" t="n">
        <v>46224</v>
      </c>
      <c r="AL314" s="184" t="n">
        <v>1000000</v>
      </c>
      <c r="AM314" s="184">
        <f>IF(AI314="","SIN ESTADO",IF(AK314&lt;&gt;"","PAGA",IF(AJ314&gt;0,"VENCIDA",IF(AJ314&gt;=-5,"POR VENCER","AL DÍA"))))</f>
        <v/>
      </c>
      <c r="AN314" s="185" t="inlineStr">
        <is>
          <t>EFECTIVO</t>
        </is>
      </c>
      <c r="AO314" s="119">
        <f>IF(N($H314)&lt;6,"",IF(AI314="","",AI314+31))</f>
        <v/>
      </c>
      <c r="AP314" s="124">
        <f>IF(AO314="","",TODAY()-AO314)</f>
        <v/>
      </c>
      <c r="AQ314" s="270" t="n">
        <v>46282</v>
      </c>
      <c r="AR314" s="184" t="n">
        <v>2000000</v>
      </c>
      <c r="AS314" s="184">
        <f>IF(AO314="","SIN ESTADO",IF(AQ314&lt;&gt;"","PAGA",IF(AP314&gt;0,"VENCIDA",IF(AP314&gt;=-5,"POR VENCER","AL DÍA"))))</f>
        <v/>
      </c>
      <c r="AT314" s="185" t="n"/>
      <c r="AU314" s="119">
        <f>IF(N($H314)&lt;7,"",IF(AO314="","",AO314+31))</f>
        <v/>
      </c>
      <c r="AV314" s="124">
        <f>IF(AU314="","",TODAY()-AU314)</f>
        <v/>
      </c>
      <c r="AW314" s="494" t="n">
        <v>46282</v>
      </c>
      <c r="AX314" s="184" t="n"/>
      <c r="AY314" s="184">
        <f>IF(AU314="","SIN ESTADO",IF(AW314&lt;&gt;"","PAGA",IF(AV314&gt;0,"VENCIDA",IF(AV314&gt;=-5,"POR VENCER","AL DÍA"))))</f>
        <v/>
      </c>
      <c r="AZ314" s="185" t="n"/>
      <c r="BA314" s="119">
        <f>IF(N($H314)&lt;8,"",IF(AU314="","",AU314+31))</f>
        <v/>
      </c>
      <c r="BB314" s="124">
        <f>IF(BA314="","",TODAY()-BA314)</f>
        <v/>
      </c>
      <c r="BC314" s="494" t="n"/>
      <c r="BD314" s="184" t="n"/>
      <c r="BE314" s="184">
        <f>IF(BA314="","SIN ESTADO",IF(BC314&lt;&gt;"","PAGA",IF(BB314&gt;0,"VENCIDA",IF(BB314&gt;=-5,"POR VENCER","AL DÍA"))))</f>
        <v/>
      </c>
      <c r="BF314" s="185" t="n"/>
      <c r="BG314" s="119">
        <f>IF(N($H314)&lt;9,"",IF(BA314="","",BA314+31))</f>
        <v/>
      </c>
      <c r="BH314" s="124">
        <f>IF(BG314="","",TODAY()-BG314)</f>
        <v/>
      </c>
      <c r="BI314" s="494" t="n"/>
      <c r="BJ314" s="184" t="n"/>
      <c r="BK314" s="184">
        <f>IF(BG314="","SIN ESTADO",IF(BI314&lt;&gt;"","PAGA",IF(BH314&gt;0,"VENCIDA",IF(BH314&gt;=-5,"POR VENCER","AL DÍA"))))</f>
        <v/>
      </c>
      <c r="BL314" s="185" t="n"/>
      <c r="BM314" s="119">
        <f>IF(N($H314)&lt;10,"",IF(BG314="","",BG314+31))</f>
        <v/>
      </c>
      <c r="BN314" s="124">
        <f>IF(BM314="","",TODAY()-BM314)</f>
        <v/>
      </c>
      <c r="BO314" s="494" t="n"/>
      <c r="BP314" s="184" t="n"/>
      <c r="BQ314" s="184">
        <f>IF(BM314="","SIN ESTADO",IF(BO314&lt;&gt;"","PAGA",IF(BN314&gt;0,"VENCIDA",IF(BN314&gt;=-5,"POR VENCER","AL DÍA"))))</f>
        <v/>
      </c>
      <c r="BR314" s="185" t="n"/>
      <c r="BS314" s="119">
        <f>IF(N($H314)&lt;11,"",IF(BM314="","",BM314+31))</f>
        <v/>
      </c>
      <c r="BT314" s="124">
        <f>IF(BS314="","",TODAY()-BS314)</f>
        <v/>
      </c>
      <c r="BU314" s="494" t="n"/>
      <c r="BV314" s="184" t="n"/>
      <c r="BW314" s="184">
        <f>IF(BS314="","SIN ESTADO",IF(BU314&lt;&gt;"","PAGA",IF(BT314&gt;0,"VENCIDA",IF(BT314&gt;=-5,"POR VENCER","AL DÍA"))))</f>
        <v/>
      </c>
      <c r="BX314" s="185" t="n"/>
      <c r="BY314" s="119">
        <f>IF(N($H314)&lt;12,"",IF(BS314="","",BS314+31))</f>
        <v/>
      </c>
      <c r="BZ314" s="124">
        <f>IF(BY314="","",TODAY()-BY314)</f>
        <v/>
      </c>
      <c r="CA314" s="494" t="n"/>
      <c r="CB314" s="184" t="n"/>
      <c r="CC314" s="184">
        <f>IF(BY314="","SIN ESTADO",IF(CA314&lt;&gt;"","PAGA",IF(BZ314&gt;0,"VENCIDA",IF(BZ314&gt;=-5,"POR VENCER","AL DÍA"))))</f>
        <v/>
      </c>
      <c r="CD314" s="185" t="n"/>
      <c r="CE314" s="119">
        <f>IF(N($H314)&lt;13,"",IF(BY314="","",BY314+31))</f>
        <v/>
      </c>
      <c r="CF314" s="124">
        <f>IF(CE314="","",TODAY()-CE314)</f>
        <v/>
      </c>
      <c r="CG314" s="494" t="n"/>
      <c r="CH314" s="184" t="n"/>
      <c r="CI314" s="184">
        <f>IF(CE314="","SIN ESTADO",IF(CG314&lt;&gt;"","PAGA",IF(CF314&gt;0,"VENCIDA",IF(CF314&gt;=-5,"POR VENCER","AL DÍA"))))</f>
        <v/>
      </c>
      <c r="CJ314" s="185" t="n"/>
      <c r="CK314" s="119">
        <f>IF(N($H314)&lt;14,"",IF(CE314="","",CE314+31))</f>
        <v/>
      </c>
      <c r="CL314" s="124">
        <f>IF(CK314="","",TODAY()-CK314)</f>
        <v/>
      </c>
      <c r="CM314" s="494" t="n"/>
      <c r="CN314" s="184" t="n"/>
      <c r="CO314" s="184">
        <f>IF(CK314="","SIN ESTADO",IF(CM314&lt;&gt;"","PAGA",IF(CL314&gt;0,"VENCIDA",IF(CL314&gt;=-5,"POR VENCER","AL DÍA"))))</f>
        <v/>
      </c>
      <c r="CP314" s="185" t="n"/>
      <c r="CQ314" s="119">
        <f>IF(N($H314)&lt;15,"",IF(CK314="","",CK314+31))</f>
        <v/>
      </c>
      <c r="CR314" s="124">
        <f>IF(CQ314="","",TODAY()-CQ314)</f>
        <v/>
      </c>
      <c r="CS314" s="494" t="n"/>
      <c r="CT314" s="184" t="n"/>
      <c r="CU314" s="184">
        <f>IF(CQ314="","SIN ESTADO",IF(CS314&lt;&gt;"","PAGA",IF(CR314&gt;0,"VENCIDA",IF(CR314&gt;=-5,"POR VENCER","AL DÍA"))))</f>
        <v/>
      </c>
      <c r="CV314" s="185" t="n"/>
      <c r="CW314" s="119">
        <f>IF(N($H314)&lt;16,"",IF(CQ314="","",CQ314+31))</f>
        <v/>
      </c>
      <c r="CX314" s="124">
        <f>IF(CW314="","",TODAY()-CW314)</f>
        <v/>
      </c>
      <c r="CY314" s="494" t="n"/>
      <c r="CZ314" s="184" t="n"/>
      <c r="DA314" s="184">
        <f>IF(CW314="","SIN ESTADO",IF(CY314&lt;&gt;"","PAGA",IF(CX314&gt;0,"VENCIDA",IF(CX314&gt;=-5,"POR VENCER","AL DÍA"))))</f>
        <v/>
      </c>
      <c r="DB314" s="185" t="n"/>
      <c r="DC314" s="119">
        <f>IF(N($H314)&lt;17,"",IF(CW314="","",CW314+31))</f>
        <v/>
      </c>
      <c r="DD314" s="124">
        <f>IF(DC314="","",TODAY()-DC314)</f>
        <v/>
      </c>
      <c r="DE314" s="494" t="n"/>
      <c r="DF314" s="184" t="n"/>
      <c r="DG314" s="184">
        <f>IF(DC314="","SIN ESTADO",IF(DE314&lt;&gt;"","PAGA",IF(DD314&gt;0,"VENCIDA",IF(DD314&gt;=-5,"POR VENCER","AL DÍA"))))</f>
        <v/>
      </c>
      <c r="DH314" s="185" t="n"/>
      <c r="DI314" s="119">
        <f>IF(N($H314)&lt;18,"",IF(DC314="","",DC314+31))</f>
        <v/>
      </c>
      <c r="DJ314" s="124">
        <f>IF(DI314="","",TODAY()-DI314)</f>
        <v/>
      </c>
      <c r="DK314" s="494" t="n"/>
      <c r="DL314" s="184" t="n"/>
      <c r="DM314" s="184">
        <f>IF(DI314="","SIN ESTADO",IF(DK314&lt;&gt;"","PAGA",IF(DJ314&gt;0,"VENCIDA",IF(DJ314&gt;=-5,"POR VENCER","AL DÍA"))))</f>
        <v/>
      </c>
      <c r="DN314" s="185" t="n"/>
      <c r="DO314" s="119">
        <f>IF(N($H314)&lt;19,"",IF(DI314="","",DI314+31))</f>
        <v/>
      </c>
      <c r="DP314" s="124">
        <f>IF(DO314="","",TODAY()-DO314)</f>
        <v/>
      </c>
      <c r="DQ314" s="494" t="n"/>
      <c r="DR314" s="184" t="n"/>
      <c r="DS314" s="184">
        <f>IF(DO314="","SIN ESTADO",IF(DQ314&lt;&gt;"","PAGA",IF(DP314&gt;0,"VENCIDA",IF(DP314&gt;=-5,"POR VENCER","AL DÍA"))))</f>
        <v/>
      </c>
      <c r="DT314" s="185" t="n"/>
      <c r="DU314" s="119">
        <f>IF(N($H314)&lt;20,"",IF(DO314="","",DO314+31))</f>
        <v/>
      </c>
      <c r="DV314" s="124">
        <f>IF(DU314="","",TODAY()-DU314)</f>
        <v/>
      </c>
      <c r="DW314" s="494" t="n"/>
      <c r="DX314" s="184" t="n"/>
      <c r="DY314" s="184">
        <f>IF(DU314="","SIN ESTADO",IF(DW314&lt;&gt;"","PAGA",IF(DV314&gt;0,"VENCIDA",IF(DV314&gt;=-5,"POR VENCER","AL DÍA"))))</f>
        <v/>
      </c>
      <c r="DZ314" s="185" t="n"/>
      <c r="EA314" s="119">
        <f>IF(N($H314)&lt;21,"",IF(DU314="","",DU314+31))</f>
        <v/>
      </c>
      <c r="EB314" s="124">
        <f>IF(EA314="","",TODAY()-EA314)</f>
        <v/>
      </c>
      <c r="EC314" s="494" t="n"/>
      <c r="ED314" s="184" t="n"/>
      <c r="EE314" s="184">
        <f>IF(EA314="","SIN ESTADO",IF(EC314&lt;&gt;"","PAGA",IF(EB314&gt;0,"VENCIDA",IF(EB314&gt;=-5,"POR VENCER","AL DÍA"))))</f>
        <v/>
      </c>
      <c r="EF314" s="185" t="n"/>
      <c r="EG314" s="119">
        <f>IF(N($H314)&lt;22,"",IF(EA314="","",EA314+31))</f>
        <v/>
      </c>
      <c r="EH314" s="124">
        <f>IF(EG314="","",TODAY()-EG314)</f>
        <v/>
      </c>
      <c r="EI314" s="494" t="n"/>
      <c r="EJ314" s="184" t="n"/>
      <c r="EK314" s="184">
        <f>IF(EG314="","SIN ESTADO",IF(EI314&lt;&gt;"","PAGA",IF(EH314&gt;0,"VENCIDA",IF(EH314&gt;=-5,"POR VENCER","AL DÍA"))))</f>
        <v/>
      </c>
      <c r="EL314" s="185" t="n"/>
      <c r="EM314" s="119">
        <f>IF(N($H314)&lt;23,"",IF(EG314="","",EG314+31))</f>
        <v/>
      </c>
      <c r="EN314" s="124">
        <f>IF(EM314="","",TODAY()-EM314)</f>
        <v/>
      </c>
      <c r="EO314" s="494" t="n"/>
      <c r="EP314" s="184" t="n"/>
      <c r="EQ314" s="184">
        <f>IF(EM314="","SIN ESTADO",IF(EO314&lt;&gt;"","PAGA",IF(EN314&gt;0,"VENCIDA",IF(EN314&gt;=-5,"POR VENCER","AL DÍA"))))</f>
        <v/>
      </c>
      <c r="ER314" s="185" t="n"/>
      <c r="ES314" s="119">
        <f>IF(N($H314)&lt;24,"",IF(EM314="","",EM314+31))</f>
        <v/>
      </c>
      <c r="ET314" s="124">
        <f>IF(ES314="","",TODAY()-ES314)</f>
        <v/>
      </c>
      <c r="EU314" s="494" t="n"/>
      <c r="EV314" s="184" t="n"/>
      <c r="EW314" s="184">
        <f>IF(ES314="","SIN ESTADO",IF(EU314&lt;&gt;"","PAGA",IF(ET314&gt;0,"VENCIDA",IF(ET314&gt;=-5,"POR VENCER","AL DÍA"))))</f>
        <v/>
      </c>
      <c r="EX314" s="185" t="n"/>
      <c r="EY314" s="119">
        <f>IF(N($H314)&lt;25,"",IF(ES314="","",ES314+31))</f>
        <v/>
      </c>
      <c r="EZ314" s="124">
        <f>IF(EY314="","",TODAY()-EY314)</f>
        <v/>
      </c>
      <c r="FA314" s="494" t="n"/>
      <c r="FB314" s="184" t="n"/>
      <c r="FC314" s="184">
        <f>IF(EY314="","SIN ESTADO",IF(FA314&lt;&gt;"","PAGA",IF(EZ314&gt;0,"VENCIDA",IF(EZ314&gt;=-5,"POR VENCER","AL DÍA"))))</f>
        <v/>
      </c>
      <c r="FD314" s="185" t="n"/>
      <c r="FE314" s="119">
        <f>IF(N($H314)&lt;26,"",IF(EY314="","",EY314+31))</f>
        <v/>
      </c>
      <c r="FF314" s="124">
        <f>IF(FE314="","",TODAY()-FE314)</f>
        <v/>
      </c>
      <c r="FG314" s="494" t="n"/>
      <c r="FH314" s="184" t="n"/>
      <c r="FI314" s="184">
        <f>IF(FE314="","SIN ESTADO",IF(FG314&lt;&gt;"","PAGA",IF(FF314&gt;0,"VENCIDA",IF(FF314&gt;=-5,"POR VENCER","AL DÍA"))))</f>
        <v/>
      </c>
      <c r="FJ314" s="185" t="n"/>
      <c r="FK314" s="119">
        <f>IF(N($H314)&lt;27,"",IF(FE314="","",FE314+31))</f>
        <v/>
      </c>
      <c r="FL314" s="124">
        <f>IF(FK314="","",TODAY()-FK314)</f>
        <v/>
      </c>
      <c r="FM314" s="494" t="n"/>
      <c r="FN314" s="184" t="n"/>
      <c r="FO314" s="184">
        <f>IF(FK314="","SIN ESTADO",IF(FM314&lt;&gt;"","PAGA",IF(FL314&gt;0,"VENCIDA",IF(FL314&gt;=-5,"POR VENCER","AL DÍA"))))</f>
        <v/>
      </c>
      <c r="FP314" s="185" t="n"/>
      <c r="FQ314" s="119">
        <f>IF(N($H314)&lt;28,"",IF(FK314="","",FK314+31))</f>
        <v/>
      </c>
      <c r="FR314" s="124">
        <f>IF(FQ314="","",TODAY()-FQ314)</f>
        <v/>
      </c>
      <c r="FS314" s="494" t="n"/>
      <c r="FT314" s="184" t="n"/>
      <c r="FU314" s="184">
        <f>IF(FQ314="","SIN ESTADO",IF(FS314&lt;&gt;"","PAGA",IF(FR314&gt;0,"VENCIDA",IF(FR314&gt;=-5,"POR VENCER","AL DÍA"))))</f>
        <v/>
      </c>
      <c r="FV314" s="185" t="n"/>
      <c r="FW314" s="119">
        <f>IF(N($H314)&lt;29,"",IF(FQ314="","",FQ314+31))</f>
        <v/>
      </c>
      <c r="FX314" s="124">
        <f>IF(FW314="","",TODAY()-FW314)</f>
        <v/>
      </c>
      <c r="FY314" s="494" t="n"/>
      <c r="FZ314" s="184" t="n"/>
      <c r="GA314" s="184">
        <f>IF(FW314="","SIN ESTADO",IF(FY314&lt;&gt;"","PAGA",IF(FX314&gt;0,"VENCIDA",IF(FX314&gt;=-5,"POR VENCER","AL DÍA"))))</f>
        <v/>
      </c>
      <c r="GB314" s="185" t="n"/>
      <c r="GC314" s="119">
        <f>IF(N($H314)&lt;30,"",IF(FW314="","",FW314+31))</f>
        <v/>
      </c>
      <c r="GD314" s="124">
        <f>IF(GC314="","",TODAY()-GC314)</f>
        <v/>
      </c>
      <c r="GE314" s="494" t="n"/>
      <c r="GF314" s="184" t="n"/>
      <c r="GG314" s="184">
        <f>IF(GC314="","SIN ESTADO",IF(GE314&lt;&gt;"","PAGA",IF(GD314&gt;0,"VENCIDA",IF(GD314&gt;=-5,"POR VENCER","AL DÍA"))))</f>
        <v/>
      </c>
      <c r="GH314" s="185" t="n"/>
      <c r="GI314" s="119">
        <f>IF(N($H314)&lt;31,"",IF(GC314="","",GC314+31))</f>
        <v/>
      </c>
      <c r="GJ314" s="124">
        <f>IF(GI314="","",TODAY()-GI314)</f>
        <v/>
      </c>
      <c r="GK314" s="494" t="n"/>
      <c r="GL314" s="184" t="n"/>
      <c r="GM314" s="184">
        <f>IF(GI314="","SIN ESTADO",IF(GK314&lt;&gt;"","PAGA",IF(GJ314&gt;0,"VENCIDA",IF(GJ314&gt;=-5,"POR VENCER","AL DÍA"))))</f>
        <v/>
      </c>
      <c r="GN314" s="185" t="n"/>
      <c r="GO314" s="119">
        <f>IF(N($H314)&lt;32,"",IF(GI314="","",GI314+31))</f>
        <v/>
      </c>
      <c r="GP314" s="124">
        <f>IF(GO314="","",TODAY()-GO314)</f>
        <v/>
      </c>
      <c r="GQ314" s="494" t="n"/>
      <c r="GR314" s="184" t="n"/>
      <c r="GS314" s="184">
        <f>IF(GO314="","SIN ESTADO",IF(GQ314&lt;&gt;"","PAGA",IF(GP314&gt;0,"VENCIDA",IF(GP314&gt;=-5,"POR VENCER","AL DÍA"))))</f>
        <v/>
      </c>
      <c r="GT314" s="185" t="n"/>
      <c r="GU314" s="119">
        <f>IF(N($H314)&lt;33,"",IF(GO314="","",GO314+31))</f>
        <v/>
      </c>
      <c r="GV314" s="124">
        <f>IF(GU314="","",TODAY()-GU314)</f>
        <v/>
      </c>
      <c r="GW314" s="494" t="n"/>
      <c r="GX314" s="184" t="n"/>
      <c r="GY314" s="184">
        <f>IF(GU314="","SIN ESTADO",IF(GW314&lt;&gt;"","PAGA",IF(GV314&gt;0,"VENCIDA",IF(GV314&gt;=-5,"POR VENCER","AL DÍA"))))</f>
        <v/>
      </c>
      <c r="GZ314" s="185" t="n"/>
      <c r="HA314" s="119">
        <f>IF(N($H314)&lt;34,"",IF(GU314="","",GU314+31))</f>
        <v/>
      </c>
      <c r="HB314" s="124">
        <f>IF(HA314="","",TODAY()-HA314)</f>
        <v/>
      </c>
      <c r="HC314" s="494" t="n"/>
      <c r="HD314" s="184" t="n"/>
      <c r="HE314" s="184">
        <f>IF(HA314="","SIN ESTADO",IF(HC314&lt;&gt;"","PAGA",IF(HB314&gt;0,"VENCIDA",IF(HB314&gt;=-5,"POR VENCER","AL DÍA"))))</f>
        <v/>
      </c>
      <c r="HF314" s="185" t="n"/>
      <c r="HG314" s="119">
        <f>IF(N($H314)&lt;35,"",IF(HA314="","",HA314+31))</f>
        <v/>
      </c>
      <c r="HH314" s="124">
        <f>IF(HG314="","",TODAY()-HG314)</f>
        <v/>
      </c>
      <c r="HI314" s="494" t="n"/>
      <c r="HJ314" s="184" t="n"/>
      <c r="HK314" s="184">
        <f>IF(HG314="","SIN ESTADO",IF(HI314&lt;&gt;"","PAGA",IF(HH314&gt;0,"VENCIDA",IF(HH314&gt;=-5,"POR VENCER","AL DÍA"))))</f>
        <v/>
      </c>
      <c r="HL314" s="168" t="n"/>
      <c r="HM314" s="119">
        <f>IF(N($H314)&lt;36,"",IF(HG314="","",HG314+31))</f>
        <v/>
      </c>
      <c r="HN314" s="124">
        <f>IF(HM314="","",TODAY()-HM314)</f>
        <v/>
      </c>
      <c r="HO314" s="494" t="n"/>
      <c r="HP314" s="184" t="n"/>
      <c r="HQ314" s="184">
        <f>IF(HM314="","SIN ESTADO",IF(HO314&lt;&gt;"","PAGA",IF(HN314&gt;0,"VENCIDA",IF(HN314&gt;=-5,"POR VENCER","AL DÍA"))))</f>
        <v/>
      </c>
      <c r="HR314" s="168" t="n"/>
      <c r="HS314" s="169">
        <f>N314+T314+Z314+AF314+AL314+AR314+AX314+BD314+BJ314+BP314+BV314+CB314+CH314+CN314+CT314+CZ314+DF314+DL314+DR314+DX314+ED314+EJ314+EP314+EV314+FB314+FH314+FN314+FT314+FZ314+GF314+GL314+GR314+GX314+HD314+HJ314+HP314</f>
        <v/>
      </c>
      <c r="HU314" s="170">
        <f>IFERROR(N($J314),0)</f>
        <v/>
      </c>
      <c r="HW314" s="170">
        <f>SUMPRODUCT((MOD(COLUMN($M314:$HR314)-COLUMN($M314),6)=0)*ISNUMBER($M314:$HR314)*($M314:$HR314&gt;=RESUMEN!$C$26)*($M314:$HR314&lt;=RESUMEN!$C$27)*IFERROR(N($N314:$HS314),0))</f>
        <v/>
      </c>
      <c r="HX314" s="170">
        <f>SUMPRODUCT((MOD(COLUMN($M314:$HR314)-COLUMN($M314),6)=0)*ISNUMBER($M314:$HR314)*($M314:$HR314&gt;=RESUMEN!$C$26)*($M314:$HR314&lt;=RESUMEN!$C$27))</f>
        <v/>
      </c>
    </row>
    <row r="315" ht="15.75" customHeight="1" s="506">
      <c r="B315" s="113">
        <f>VENTAS!A314</f>
        <v/>
      </c>
      <c r="C315" s="236">
        <f>VENTAS!B314</f>
        <v/>
      </c>
      <c r="D315" s="53">
        <f>VENTAS!C314</f>
        <v/>
      </c>
      <c r="E315" s="114">
        <f>VENTAS!D314</f>
        <v/>
      </c>
      <c r="F315" s="114">
        <f>VENTAS!J314</f>
        <v/>
      </c>
      <c r="G315" s="494">
        <f>VENTAS!F314</f>
        <v/>
      </c>
      <c r="H315" s="479">
        <f>VENTAS!K314</f>
        <v/>
      </c>
      <c r="I315" s="479">
        <f>VENTAS!M314</f>
        <v/>
      </c>
      <c r="J315" s="184">
        <f>VENTAS!L314</f>
        <v/>
      </c>
      <c r="K315" s="119">
        <f>IF(N($H315)&lt;1,"",$G315+31)</f>
        <v/>
      </c>
      <c r="L315" s="124">
        <f>IF(K315="","",TODAY()-K315)</f>
        <v/>
      </c>
      <c r="M315" s="469" t="n">
        <v>45985</v>
      </c>
      <c r="N315" s="374" t="n">
        <v>620000</v>
      </c>
      <c r="O315" s="184">
        <f>IF(K315="","SIN ESTADO",IF(M315&lt;&gt;"","PAGA",IF(L315&gt;0,"VENCIDA",IF(L315&gt;=-5,"POR VENCER","AL DÍA"))))</f>
        <v/>
      </c>
      <c r="P315" s="185" t="inlineStr">
        <is>
          <t>EFECTIVO</t>
        </is>
      </c>
      <c r="Q315" s="119">
        <f>IF(N($H315)&lt;2,"",IF(K315="","",K315+31))</f>
        <v/>
      </c>
      <c r="R315" s="124">
        <f>IF(Q315="","",TODAY()-Q315)</f>
        <v/>
      </c>
      <c r="S315" s="470" t="n">
        <v>46021</v>
      </c>
      <c r="T315" s="184" t="n">
        <v>14000000</v>
      </c>
      <c r="U315" s="184">
        <f>IF(Q315="","SIN ESTADO",IF(S315&lt;&gt;"","PAGA",IF(R315&gt;0,"VENCIDA",IF(R315&gt;=-5,"POR VENCER","AL DÍA"))))</f>
        <v/>
      </c>
      <c r="V315" s="185" t="inlineStr">
        <is>
          <t>EFECTIVO</t>
        </is>
      </c>
      <c r="W315" s="119">
        <f>IF(N($H315)&lt;3,"",IF(Q315="","",Q315+31))</f>
        <v/>
      </c>
      <c r="X315" s="124">
        <f>IF(W315="","",TODAY()-W315)</f>
        <v/>
      </c>
      <c r="Y315" s="471" t="n">
        <v>45664</v>
      </c>
      <c r="Z315" s="184" t="n">
        <v>5000000</v>
      </c>
      <c r="AA315" s="184">
        <f>IF(W315="","SIN ESTADO",IF(Y315&lt;&gt;"","PAGA",IF(X315&gt;0,"VENCIDA",IF(X315&gt;=-5,"POR VENCER","AL DÍA"))))</f>
        <v/>
      </c>
      <c r="AB315" s="185" t="inlineStr">
        <is>
          <t>TRANSFERENCIA</t>
        </is>
      </c>
      <c r="AC315" s="119">
        <f>IF(N($H315)&lt;4,"",IF(W315="","",W315+31))</f>
        <v/>
      </c>
      <c r="AD315" s="124">
        <f>IF(AC315="","",TODAY()-AC315)</f>
        <v/>
      </c>
      <c r="AE315" s="494" t="n">
        <v>46060</v>
      </c>
      <c r="AF315" s="184" t="n">
        <v>2380000</v>
      </c>
      <c r="AG315" s="184">
        <f>IF(AC315="","SIN ESTADO",IF(AE315&lt;&gt;"","PAGA",IF(AD315&gt;0,"VENCIDA",IF(AD315&gt;=-5,"POR VENCER","AL DÍA"))))</f>
        <v/>
      </c>
      <c r="AH315" s="185" t="inlineStr">
        <is>
          <t>TRANSFERENCIA</t>
        </is>
      </c>
      <c r="AI315" s="119">
        <f>IF(N($H315)&lt;5,"",IF(AC315="","",AC315+31))</f>
        <v/>
      </c>
      <c r="AJ315" s="124">
        <f>IF(AI315="","",TODAY()-AI315)</f>
        <v/>
      </c>
      <c r="AK315" s="494" t="n">
        <v>46060</v>
      </c>
      <c r="AL315" s="184" t="n"/>
      <c r="AM315" s="184">
        <f>IF(AI315="","SIN ESTADO",IF(AK315&lt;&gt;"","PAGA",IF(AJ315&gt;0,"VENCIDA",IF(AJ315&gt;=-5,"POR VENCER","AL DÍA"))))</f>
        <v/>
      </c>
      <c r="AN315" s="185" t="n"/>
      <c r="AO315" s="119">
        <f>IF(N($H315)&lt;6,"",IF(AI315="","",AI315+31))</f>
        <v/>
      </c>
      <c r="AP315" s="124">
        <f>IF(AO315="","",TODAY()-AO315)</f>
        <v/>
      </c>
      <c r="AQ315" s="270" t="n">
        <v>46060</v>
      </c>
      <c r="AR315" s="184" t="n"/>
      <c r="AS315" s="184">
        <f>IF(AO315="","SIN ESTADO",IF(AQ315&lt;&gt;"","PAGA",IF(AP315&gt;0,"VENCIDA",IF(AP315&gt;=-5,"POR VENCER","AL DÍA"))))</f>
        <v/>
      </c>
      <c r="AT315" s="185" t="n"/>
      <c r="AU315" s="119">
        <f>IF(N($H315)&lt;7,"",IF(AO315="","",AO315+31))</f>
        <v/>
      </c>
      <c r="AV315" s="124">
        <f>IF(AU315="","",TODAY()-AU315)</f>
        <v/>
      </c>
      <c r="AW315" s="494" t="n">
        <v>46205</v>
      </c>
      <c r="AX315" s="184" t="n"/>
      <c r="AY315" s="184">
        <f>IF(AU315="","SIN ESTADO",IF(AW315&lt;&gt;"","PAGA",IF(AV315&gt;0,"VENCIDA",IF(AV315&gt;=-5,"POR VENCER","AL DÍA"))))</f>
        <v/>
      </c>
      <c r="AZ315" s="185" t="n"/>
      <c r="BA315" s="119">
        <f>IF(N($H315)&lt;8,"",IF(AU315="","",AU315+31))</f>
        <v/>
      </c>
      <c r="BB315" s="124">
        <f>IF(BA315="","",TODAY()-BA315)</f>
        <v/>
      </c>
      <c r="BC315" s="494" t="n">
        <v>46205</v>
      </c>
      <c r="BD315" s="184" t="n"/>
      <c r="BE315" s="184">
        <f>IF(BA315="","SIN ESTADO",IF(BC315&lt;&gt;"","PAGA",IF(BB315&gt;0,"VENCIDA",IF(BB315&gt;=-5,"POR VENCER","AL DÍA"))))</f>
        <v/>
      </c>
      <c r="BF315" s="185" t="n"/>
      <c r="BG315" s="119">
        <f>IF(N($H315)&lt;9,"",IF(BA315="","",BA315+31))</f>
        <v/>
      </c>
      <c r="BH315" s="124">
        <f>IF(BG315="","",TODAY()-BG315)</f>
        <v/>
      </c>
      <c r="BI315" s="494" t="n">
        <v>46205</v>
      </c>
      <c r="BJ315" s="184" t="n"/>
      <c r="BK315" s="184">
        <f>IF(BG315="","SIN ESTADO",IF(BI315&lt;&gt;"","PAGA",IF(BH315&gt;0,"VENCIDA",IF(BH315&gt;=-5,"POR VENCER","AL DÍA"))))</f>
        <v/>
      </c>
      <c r="BL315" s="185" t="n"/>
      <c r="BM315" s="119">
        <f>IF(N($H315)&lt;10,"",IF(BG315="","",BG315+31))</f>
        <v/>
      </c>
      <c r="BN315" s="124">
        <f>IF(BM315="","",TODAY()-BM315)</f>
        <v/>
      </c>
      <c r="BO315" s="494" t="n">
        <v>46205</v>
      </c>
      <c r="BP315" s="184" t="n"/>
      <c r="BQ315" s="184">
        <f>IF(BM315="","SIN ESTADO",IF(BO315&lt;&gt;"","PAGA",IF(BN315&gt;0,"VENCIDA",IF(BN315&gt;=-5,"POR VENCER","AL DÍA"))))</f>
        <v/>
      </c>
      <c r="BR315" s="185" t="n"/>
      <c r="BS315" s="119">
        <f>IF(N($H315)&lt;11,"",IF(BM315="","",BM315+31))</f>
        <v/>
      </c>
      <c r="BT315" s="124">
        <f>IF(BS315="","",TODAY()-BS315)</f>
        <v/>
      </c>
      <c r="BU315" s="494" t="n">
        <v>46205</v>
      </c>
      <c r="BV315" s="184" t="n"/>
      <c r="BW315" s="184">
        <f>IF(BS315="","SIN ESTADO",IF(BU315&lt;&gt;"","PAGA",IF(BT315&gt;0,"VENCIDA",IF(BT315&gt;=-5,"POR VENCER","AL DÍA"))))</f>
        <v/>
      </c>
      <c r="BX315" s="185" t="n"/>
      <c r="BY315" s="119">
        <f>IF(N($H315)&lt;12,"",IF(BS315="","",BS315+31))</f>
        <v/>
      </c>
      <c r="BZ315" s="124">
        <f>IF(BY315="","",TODAY()-BY315)</f>
        <v/>
      </c>
      <c r="CA315" s="494" t="n">
        <v>46205</v>
      </c>
      <c r="CB315" s="184" t="n"/>
      <c r="CC315" s="184">
        <f>IF(BY315="","SIN ESTADO",IF(CA315&lt;&gt;"","PAGA",IF(BZ315&gt;0,"VENCIDA",IF(BZ315&gt;=-5,"POR VENCER","AL DÍA"))))</f>
        <v/>
      </c>
      <c r="CD315" s="185" t="n"/>
      <c r="CE315" s="119">
        <f>IF(N($H315)&lt;13,"",IF(BY315="","",BY315+31))</f>
        <v/>
      </c>
      <c r="CF315" s="124">
        <f>IF(CE315="","",TODAY()-CE315)</f>
        <v/>
      </c>
      <c r="CG315" s="494" t="n">
        <v>46205</v>
      </c>
      <c r="CH315" s="184" t="n"/>
      <c r="CI315" s="184">
        <f>IF(CE315="","SIN ESTADO",IF(CG315&lt;&gt;"","PAGA",IF(CF315&gt;0,"VENCIDA",IF(CF315&gt;=-5,"POR VENCER","AL DÍA"))))</f>
        <v/>
      </c>
      <c r="CJ315" s="185" t="n"/>
      <c r="CK315" s="119">
        <f>IF(N($H315)&lt;14,"",IF(CE315="","",CE315+31))</f>
        <v/>
      </c>
      <c r="CL315" s="124">
        <f>IF(CK315="","",TODAY()-CK315)</f>
        <v/>
      </c>
      <c r="CM315" s="494" t="n">
        <v>46205</v>
      </c>
      <c r="CN315" s="184" t="n"/>
      <c r="CO315" s="184">
        <f>IF(CK315="","SIN ESTADO",IF(CM315&lt;&gt;"","PAGA",IF(CL315&gt;0,"VENCIDA",IF(CL315&gt;=-5,"POR VENCER","AL DÍA"))))</f>
        <v/>
      </c>
      <c r="CP315" s="185" t="n"/>
      <c r="CQ315" s="119">
        <f>IF(N($H315)&lt;15,"",IF(CK315="","",CK315+31))</f>
        <v/>
      </c>
      <c r="CR315" s="124">
        <f>IF(CQ315="","",TODAY()-CQ315)</f>
        <v/>
      </c>
      <c r="CS315" s="494" t="n">
        <v>46205</v>
      </c>
      <c r="CT315" s="184" t="n"/>
      <c r="CU315" s="184">
        <f>IF(CQ315="","SIN ESTADO",IF(CS315&lt;&gt;"","PAGA",IF(CR315&gt;0,"VENCIDA",IF(CR315&gt;=-5,"POR VENCER","AL DÍA"))))</f>
        <v/>
      </c>
      <c r="CV315" s="185" t="n"/>
      <c r="CW315" s="119">
        <f>IF(N($H315)&lt;16,"",IF(CQ315="","",CQ315+31))</f>
        <v/>
      </c>
      <c r="CX315" s="124">
        <f>IF(CW315="","",TODAY()-CW315)</f>
        <v/>
      </c>
      <c r="CY315" s="494" t="n">
        <v>46205</v>
      </c>
      <c r="CZ315" s="184" t="n"/>
      <c r="DA315" s="184">
        <f>IF(CW315="","SIN ESTADO",IF(CY315&lt;&gt;"","PAGA",IF(CX315&gt;0,"VENCIDA",IF(CX315&gt;=-5,"POR VENCER","AL DÍA"))))</f>
        <v/>
      </c>
      <c r="DB315" s="185" t="n"/>
      <c r="DC315" s="119">
        <f>IF(N($H315)&lt;17,"",IF(CW315="","",CW315+31))</f>
        <v/>
      </c>
      <c r="DD315" s="124">
        <f>IF(DC315="","",TODAY()-DC315)</f>
        <v/>
      </c>
      <c r="DE315" s="494" t="n">
        <v>46205</v>
      </c>
      <c r="DF315" s="184" t="n"/>
      <c r="DG315" s="184">
        <f>IF(DC315="","SIN ESTADO",IF(DE315&lt;&gt;"","PAGA",IF(DD315&gt;0,"VENCIDA",IF(DD315&gt;=-5,"POR VENCER","AL DÍA"))))</f>
        <v/>
      </c>
      <c r="DH315" s="185" t="n"/>
      <c r="DI315" s="119">
        <f>IF(N($H315)&lt;18,"",IF(DC315="","",DC315+31))</f>
        <v/>
      </c>
      <c r="DJ315" s="124">
        <f>IF(DI315="","",TODAY()-DI315)</f>
        <v/>
      </c>
      <c r="DK315" s="494" t="n">
        <v>46205</v>
      </c>
      <c r="DL315" s="184" t="n"/>
      <c r="DM315" s="184">
        <f>IF(DI315="","SIN ESTADO",IF(DK315&lt;&gt;"","PAGA",IF(DJ315&gt;0,"VENCIDA",IF(DJ315&gt;=-5,"POR VENCER","AL DÍA"))))</f>
        <v/>
      </c>
      <c r="DN315" s="185" t="n"/>
      <c r="DO315" s="119">
        <f>IF(N($H315)&lt;19,"",IF(DI315="","",DI315+31))</f>
        <v/>
      </c>
      <c r="DP315" s="124">
        <f>IF(DO315="","",TODAY()-DO315)</f>
        <v/>
      </c>
      <c r="DQ315" s="494" t="n">
        <v>46205</v>
      </c>
      <c r="DR315" s="184" t="n"/>
      <c r="DS315" s="184">
        <f>IF(DO315="","SIN ESTADO",IF(DQ315&lt;&gt;"","PAGA",IF(DP315&gt;0,"VENCIDA",IF(DP315&gt;=-5,"POR VENCER","AL DÍA"))))</f>
        <v/>
      </c>
      <c r="DT315" s="185" t="n"/>
      <c r="DU315" s="119">
        <f>IF(N($H315)&lt;20,"",IF(DO315="","",DO315+31))</f>
        <v/>
      </c>
      <c r="DV315" s="124">
        <f>IF(DU315="","",TODAY()-DU315)</f>
        <v/>
      </c>
      <c r="DW315" s="494" t="n">
        <v>46205</v>
      </c>
      <c r="DX315" s="184" t="n"/>
      <c r="DY315" s="184">
        <f>IF(DU315="","SIN ESTADO",IF(DW315&lt;&gt;"","PAGA",IF(DV315&gt;0,"VENCIDA",IF(DV315&gt;=-5,"POR VENCER","AL DÍA"))))</f>
        <v/>
      </c>
      <c r="DZ315" s="185" t="n"/>
      <c r="EA315" s="119">
        <f>IF(N($H315)&lt;21,"",IF(DU315="","",DU315+31))</f>
        <v/>
      </c>
      <c r="EB315" s="124">
        <f>IF(EA315="","",TODAY()-EA315)</f>
        <v/>
      </c>
      <c r="EC315" s="494" t="n">
        <v>46205</v>
      </c>
      <c r="ED315" s="184" t="n"/>
      <c r="EE315" s="184">
        <f>IF(EA315="","SIN ESTADO",IF(EC315&lt;&gt;"","PAGA",IF(EB315&gt;0,"VENCIDA",IF(EB315&gt;=-5,"POR VENCER","AL DÍA"))))</f>
        <v/>
      </c>
      <c r="EF315" s="185" t="n"/>
      <c r="EG315" s="119">
        <f>IF(N($H315)&lt;22,"",IF(EA315="","",EA315+31))</f>
        <v/>
      </c>
      <c r="EH315" s="124">
        <f>IF(EG315="","",TODAY()-EG315)</f>
        <v/>
      </c>
      <c r="EI315" s="494" t="n">
        <v>46205</v>
      </c>
      <c r="EJ315" s="184" t="n"/>
      <c r="EK315" s="184">
        <f>IF(EG315="","SIN ESTADO",IF(EI315&lt;&gt;"","PAGA",IF(EH315&gt;0,"VENCIDA",IF(EH315&gt;=-5,"POR VENCER","AL DÍA"))))</f>
        <v/>
      </c>
      <c r="EL315" s="185" t="n"/>
      <c r="EM315" s="119">
        <f>IF(N($H315)&lt;23,"",IF(EG315="","",EG315+31))</f>
        <v/>
      </c>
      <c r="EN315" s="124">
        <f>IF(EM315="","",TODAY()-EM315)</f>
        <v/>
      </c>
      <c r="EO315" s="494" t="n">
        <v>46205</v>
      </c>
      <c r="EP315" s="184" t="n"/>
      <c r="EQ315" s="184">
        <f>IF(EM315="","SIN ESTADO",IF(EO315&lt;&gt;"","PAGA",IF(EN315&gt;0,"VENCIDA",IF(EN315&gt;=-5,"POR VENCER","AL DÍA"))))</f>
        <v/>
      </c>
      <c r="ER315" s="185" t="n"/>
      <c r="ES315" s="119">
        <f>IF(N($H315)&lt;24,"",IF(EM315="","",EM315+31))</f>
        <v/>
      </c>
      <c r="ET315" s="124">
        <f>IF(ES315="","",TODAY()-ES315)</f>
        <v/>
      </c>
      <c r="EU315" s="494" t="n"/>
      <c r="EV315" s="184" t="n"/>
      <c r="EW315" s="184">
        <f>IF(ES315="","SIN ESTADO",IF(EU315&lt;&gt;"","PAGA",IF(ET315&gt;0,"VENCIDA",IF(ET315&gt;=-5,"POR VENCER","AL DÍA"))))</f>
        <v/>
      </c>
      <c r="EX315" s="185" t="n"/>
      <c r="EY315" s="119">
        <f>IF(N($H315)&lt;25,"",IF(ES315="","",ES315+31))</f>
        <v/>
      </c>
      <c r="EZ315" s="124">
        <f>IF(EY315="","",TODAY()-EY315)</f>
        <v/>
      </c>
      <c r="FA315" s="494" t="n"/>
      <c r="FB315" s="184" t="n"/>
      <c r="FC315" s="184">
        <f>IF(EY315="","SIN ESTADO",IF(FA315&lt;&gt;"","PAGA",IF(EZ315&gt;0,"VENCIDA",IF(EZ315&gt;=-5,"POR VENCER","AL DÍA"))))</f>
        <v/>
      </c>
      <c r="FD315" s="185" t="n"/>
      <c r="FE315" s="119">
        <f>IF(N($H315)&lt;26,"",IF(EY315="","",EY315+31))</f>
        <v/>
      </c>
      <c r="FF315" s="124">
        <f>IF(FE315="","",TODAY()-FE315)</f>
        <v/>
      </c>
      <c r="FG315" s="494" t="n"/>
      <c r="FH315" s="184" t="n"/>
      <c r="FI315" s="184">
        <f>IF(FE315="","SIN ESTADO",IF(FG315&lt;&gt;"","PAGA",IF(FF315&gt;0,"VENCIDA",IF(FF315&gt;=-5,"POR VENCER","AL DÍA"))))</f>
        <v/>
      </c>
      <c r="FJ315" s="185" t="n"/>
      <c r="FK315" s="119">
        <f>IF(N($H315)&lt;27,"",IF(FE315="","",FE315+31))</f>
        <v/>
      </c>
      <c r="FL315" s="124">
        <f>IF(FK315="","",TODAY()-FK315)</f>
        <v/>
      </c>
      <c r="FM315" s="494" t="n"/>
      <c r="FN315" s="184" t="n"/>
      <c r="FO315" s="184">
        <f>IF(FK315="","SIN ESTADO",IF(FM315&lt;&gt;"","PAGA",IF(FL315&gt;0,"VENCIDA",IF(FL315&gt;=-5,"POR VENCER","AL DÍA"))))</f>
        <v/>
      </c>
      <c r="FP315" s="185" t="n"/>
      <c r="FQ315" s="119">
        <f>IF(N($H315)&lt;28,"",IF(FK315="","",FK315+31))</f>
        <v/>
      </c>
      <c r="FR315" s="124">
        <f>IF(FQ315="","",TODAY()-FQ315)</f>
        <v/>
      </c>
      <c r="FS315" s="494" t="n"/>
      <c r="FT315" s="184" t="n"/>
      <c r="FU315" s="184">
        <f>IF(FQ315="","SIN ESTADO",IF(FS315&lt;&gt;"","PAGA",IF(FR315&gt;0,"VENCIDA",IF(FR315&gt;=-5,"POR VENCER","AL DÍA"))))</f>
        <v/>
      </c>
      <c r="FV315" s="185" t="n"/>
      <c r="FW315" s="119">
        <f>IF(N($H315)&lt;29,"",IF(FQ315="","",FQ315+31))</f>
        <v/>
      </c>
      <c r="FX315" s="124">
        <f>IF(FW315="","",TODAY()-FW315)</f>
        <v/>
      </c>
      <c r="FY315" s="494" t="n"/>
      <c r="FZ315" s="184" t="n"/>
      <c r="GA315" s="184">
        <f>IF(FW315="","SIN ESTADO",IF(FY315&lt;&gt;"","PAGA",IF(FX315&gt;0,"VENCIDA",IF(FX315&gt;=-5,"POR VENCER","AL DÍA"))))</f>
        <v/>
      </c>
      <c r="GB315" s="185" t="n"/>
      <c r="GC315" s="119">
        <f>IF(N($H315)&lt;30,"",IF(FW315="","",FW315+31))</f>
        <v/>
      </c>
      <c r="GD315" s="124">
        <f>IF(GC315="","",TODAY()-GC315)</f>
        <v/>
      </c>
      <c r="GE315" s="494" t="n"/>
      <c r="GF315" s="184" t="n"/>
      <c r="GG315" s="184">
        <f>IF(GC315="","SIN ESTADO",IF(GE315&lt;&gt;"","PAGA",IF(GD315&gt;0,"VENCIDA",IF(GD315&gt;=-5,"POR VENCER","AL DÍA"))))</f>
        <v/>
      </c>
      <c r="GH315" s="185" t="n"/>
      <c r="GI315" s="119">
        <f>IF(N($H315)&lt;31,"",IF(GC315="","",GC315+31))</f>
        <v/>
      </c>
      <c r="GJ315" s="124">
        <f>IF(GI315="","",TODAY()-GI315)</f>
        <v/>
      </c>
      <c r="GK315" s="494" t="n"/>
      <c r="GL315" s="184" t="n"/>
      <c r="GM315" s="184">
        <f>IF(GI315="","SIN ESTADO",IF(GK315&lt;&gt;"","PAGA",IF(GJ315&gt;0,"VENCIDA",IF(GJ315&gt;=-5,"POR VENCER","AL DÍA"))))</f>
        <v/>
      </c>
      <c r="GN315" s="185" t="n"/>
      <c r="GO315" s="119">
        <f>IF(N($H315)&lt;32,"",IF(GI315="","",GI315+31))</f>
        <v/>
      </c>
      <c r="GP315" s="124">
        <f>IF(GO315="","",TODAY()-GO315)</f>
        <v/>
      </c>
      <c r="GQ315" s="494" t="n"/>
      <c r="GR315" s="184" t="n"/>
      <c r="GS315" s="184">
        <f>IF(GO315="","SIN ESTADO",IF(GQ315&lt;&gt;"","PAGA",IF(GP315&gt;0,"VENCIDA",IF(GP315&gt;=-5,"POR VENCER","AL DÍA"))))</f>
        <v/>
      </c>
      <c r="GT315" s="185" t="n"/>
      <c r="GU315" s="119">
        <f>IF(N($H315)&lt;33,"",IF(GO315="","",GO315+31))</f>
        <v/>
      </c>
      <c r="GV315" s="124">
        <f>IF(GU315="","",TODAY()-GU315)</f>
        <v/>
      </c>
      <c r="GW315" s="494" t="n"/>
      <c r="GX315" s="184" t="n"/>
      <c r="GY315" s="184">
        <f>IF(GU315="","SIN ESTADO",IF(GW315&lt;&gt;"","PAGA",IF(GV315&gt;0,"VENCIDA",IF(GV315&gt;=-5,"POR VENCER","AL DÍA"))))</f>
        <v/>
      </c>
      <c r="GZ315" s="185" t="n"/>
      <c r="HA315" s="119">
        <f>IF(N($H315)&lt;34,"",IF(GU315="","",GU315+31))</f>
        <v/>
      </c>
      <c r="HB315" s="124">
        <f>IF(HA315="","",TODAY()-HA315)</f>
        <v/>
      </c>
      <c r="HC315" s="494" t="n"/>
      <c r="HD315" s="184" t="n"/>
      <c r="HE315" s="184">
        <f>IF(HA315="","SIN ESTADO",IF(HC315&lt;&gt;"","PAGA",IF(HB315&gt;0,"VENCIDA",IF(HB315&gt;=-5,"POR VENCER","AL DÍA"))))</f>
        <v/>
      </c>
      <c r="HF315" s="185" t="n"/>
      <c r="HG315" s="119">
        <f>IF(N($H315)&lt;35,"",IF(HA315="","",HA315+31))</f>
        <v/>
      </c>
      <c r="HH315" s="124">
        <f>IF(HG315="","",TODAY()-HG315)</f>
        <v/>
      </c>
      <c r="HI315" s="494" t="n"/>
      <c r="HJ315" s="184" t="n"/>
      <c r="HK315" s="184">
        <f>IF(HG315="","SIN ESTADO",IF(HI315&lt;&gt;"","PAGA",IF(HH315&gt;0,"VENCIDA",IF(HH315&gt;=-5,"POR VENCER","AL DÍA"))))</f>
        <v/>
      </c>
      <c r="HL315" s="168" t="n"/>
      <c r="HM315" s="119">
        <f>IF(N($H315)&lt;36,"",IF(HG315="","",HG315+31))</f>
        <v/>
      </c>
      <c r="HN315" s="124">
        <f>IF(HM315="","",TODAY()-HM315)</f>
        <v/>
      </c>
      <c r="HO315" s="494" t="n"/>
      <c r="HP315" s="184" t="n"/>
      <c r="HQ315" s="184">
        <f>IF(HM315="","SIN ESTADO",IF(HO315&lt;&gt;"","PAGA",IF(HN315&gt;0,"VENCIDA",IF(HN315&gt;=-5,"POR VENCER","AL DÍA"))))</f>
        <v/>
      </c>
      <c r="HR315" s="168" t="n"/>
      <c r="HS315" s="169">
        <f>N315+T315+Z315+AF315+AL315+AR315+AX315+BD315+BJ315+BP315+BV315+CB315+CH315+CN315+CT315+CZ315+DF315+DL315+DR315+DX315+ED315+EJ315+EP315+EV315+FB315+FH315+FN315+FT315+FZ315+GF315+GL315+GR315+GX315+HD315+HJ315+HP315</f>
        <v/>
      </c>
      <c r="HU315" s="170">
        <f>IFERROR(N($J315),0)</f>
        <v/>
      </c>
      <c r="HW315" s="170">
        <f>SUMPRODUCT((MOD(COLUMN($M315:$HR315)-COLUMN($M315),6)=0)*ISNUMBER($M315:$HR315)*($M315:$HR315&gt;=RESUMEN!$C$26)*($M315:$HR315&lt;=RESUMEN!$C$27)*IFERROR(N($N315:$HS315),0))</f>
        <v/>
      </c>
      <c r="HX315" s="170">
        <f>SUMPRODUCT((MOD(COLUMN($M315:$HR315)-COLUMN($M315),6)=0)*ISNUMBER($M315:$HR315)*($M315:$HR315&gt;=RESUMEN!$C$26)*($M315:$HR315&lt;=RESUMEN!$C$27))</f>
        <v/>
      </c>
    </row>
    <row r="316" ht="15.75" customHeight="1" s="506">
      <c r="B316" s="113">
        <f>VENTAS!A315</f>
        <v/>
      </c>
      <c r="C316" s="236">
        <f>VENTAS!B315</f>
        <v/>
      </c>
      <c r="D316" s="53">
        <f>VENTAS!C315</f>
        <v/>
      </c>
      <c r="E316" s="114">
        <f>VENTAS!D315</f>
        <v/>
      </c>
      <c r="F316" s="114">
        <f>VENTAS!J315</f>
        <v/>
      </c>
      <c r="G316" s="494">
        <f>VENTAS!F315</f>
        <v/>
      </c>
      <c r="H316" s="479">
        <f>VENTAS!K315</f>
        <v/>
      </c>
      <c r="I316" s="479">
        <f>VENTAS!M315</f>
        <v/>
      </c>
      <c r="J316" s="184">
        <f>VENTAS!L315</f>
        <v/>
      </c>
      <c r="K316" s="119">
        <f>IF(N($H316)&lt;1,"",$G316+31)</f>
        <v/>
      </c>
      <c r="L316" s="124">
        <f>IF(K316="","",TODAY()-K316)</f>
        <v/>
      </c>
      <c r="M316" s="469" t="n">
        <v>46020</v>
      </c>
      <c r="N316" s="374" t="n">
        <v>15000000</v>
      </c>
      <c r="O316" s="184">
        <f>IF(K316="","SIN ESTADO",IF(M316&lt;&gt;"","PAGA",IF(L316&gt;0,"VENCIDA",IF(L316&gt;=-5,"POR VENCER","AL DÍA"))))</f>
        <v/>
      </c>
      <c r="P316" s="185" t="inlineStr">
        <is>
          <t>EFECTIVO</t>
        </is>
      </c>
      <c r="Q316" s="119">
        <f>IF(N($H316)&lt;2,"",IF(K316="","",K316+31))</f>
        <v/>
      </c>
      <c r="R316" s="124">
        <f>IF(Q316="","",TODAY()-Q316)</f>
        <v/>
      </c>
      <c r="S316" s="470" t="n">
        <v>45664</v>
      </c>
      <c r="T316" s="184" t="n">
        <v>5000000</v>
      </c>
      <c r="U316" s="184">
        <f>IF(Q316="","SIN ESTADO",IF(S316&lt;&gt;"","PAGA",IF(R316&gt;0,"VENCIDA",IF(R316&gt;=-5,"POR VENCER","AL DÍA"))))</f>
        <v/>
      </c>
      <c r="V316" s="185" t="inlineStr">
        <is>
          <t>EFECTIVO</t>
        </is>
      </c>
      <c r="W316" s="119">
        <f>IF(N($H316)&lt;3,"",IF(Q316="","",Q316+31))</f>
        <v/>
      </c>
      <c r="X316" s="124">
        <f>IF(W316="","",TODAY()-W316)</f>
        <v/>
      </c>
      <c r="Y316" s="494" t="n">
        <v>46056</v>
      </c>
      <c r="Z316" s="184" t="n">
        <v>4000000</v>
      </c>
      <c r="AA316" s="184">
        <f>IF(W316="","SIN ESTADO",IF(Y316&lt;&gt;"","PAGA",IF(X316&gt;0,"VENCIDA",IF(X316&gt;=-5,"POR VENCER","AL DÍA"))))</f>
        <v/>
      </c>
      <c r="AB316" s="185" t="inlineStr">
        <is>
          <t>TRANSFERENCIA</t>
        </is>
      </c>
      <c r="AC316" s="119">
        <f>IF(N($H316)&lt;4,"",IF(W316="","",W316+31))</f>
        <v/>
      </c>
      <c r="AD316" s="124">
        <f>IF(AC316="","",TODAY()-AC316)</f>
        <v/>
      </c>
      <c r="AE316" s="494" t="n"/>
      <c r="AF316" s="184" t="n"/>
      <c r="AG316" s="184">
        <f>IF(AC316="","SIN ESTADO",IF(AE316&lt;&gt;"","PAGA",IF(AD316&gt;0,"VENCIDA",IF(AD316&gt;=-5,"POR VENCER","AL DÍA"))))</f>
        <v/>
      </c>
      <c r="AH316" s="185" t="n"/>
      <c r="AI316" s="119">
        <f>IF(N($H316)&lt;5,"",IF(AC316="","",AC316+31))</f>
        <v/>
      </c>
      <c r="AJ316" s="124">
        <f>IF(AI316="","",TODAY()-AI316)</f>
        <v/>
      </c>
      <c r="AK316" s="494" t="n"/>
      <c r="AL316" s="184" t="n"/>
      <c r="AM316" s="184">
        <f>IF(AI316="","SIN ESTADO",IF(AK316&lt;&gt;"","PAGA",IF(AJ316&gt;0,"VENCIDA",IF(AJ316&gt;=-5,"POR VENCER","AL DÍA"))))</f>
        <v/>
      </c>
      <c r="AN316" s="185" t="n"/>
      <c r="AO316" s="119">
        <f>IF(N($H316)&lt;6,"",IF(AI316="","",AI316+31))</f>
        <v/>
      </c>
      <c r="AP316" s="124">
        <f>IF(AO316="","",TODAY()-AO316)</f>
        <v/>
      </c>
      <c r="AQ316" s="270" t="n"/>
      <c r="AR316" s="184" t="n"/>
      <c r="AS316" s="184">
        <f>IF(AO316="","SIN ESTADO",IF(AQ316&lt;&gt;"","PAGA",IF(AP316&gt;0,"VENCIDA",IF(AP316&gt;=-5,"POR VENCER","AL DÍA"))))</f>
        <v/>
      </c>
      <c r="AT316" s="185" t="n"/>
      <c r="AU316" s="119">
        <f>IF(N($H316)&lt;7,"",IF(AO316="","",AO316+31))</f>
        <v/>
      </c>
      <c r="AV316" s="124">
        <f>IF(AU316="","",TODAY()-AU316)</f>
        <v/>
      </c>
      <c r="AW316" s="494" t="n"/>
      <c r="AX316" s="184" t="n"/>
      <c r="AY316" s="184">
        <f>IF(AU316="","SIN ESTADO",IF(AW316&lt;&gt;"","PAGA",IF(AV316&gt;0,"VENCIDA",IF(AV316&gt;=-5,"POR VENCER","AL DÍA"))))</f>
        <v/>
      </c>
      <c r="AZ316" s="185" t="n"/>
      <c r="BA316" s="119">
        <f>IF(N($H316)&lt;8,"",IF(AU316="","",AU316+31))</f>
        <v/>
      </c>
      <c r="BB316" s="124">
        <f>IF(BA316="","",TODAY()-BA316)</f>
        <v/>
      </c>
      <c r="BC316" s="494" t="n"/>
      <c r="BD316" s="184" t="n"/>
      <c r="BE316" s="184">
        <f>IF(BA316="","SIN ESTADO",IF(BC316&lt;&gt;"","PAGA",IF(BB316&gt;0,"VENCIDA",IF(BB316&gt;=-5,"POR VENCER","AL DÍA"))))</f>
        <v/>
      </c>
      <c r="BF316" s="185" t="n"/>
      <c r="BG316" s="119">
        <f>IF(N($H316)&lt;9,"",IF(BA316="","",BA316+31))</f>
        <v/>
      </c>
      <c r="BH316" s="124">
        <f>IF(BG316="","",TODAY()-BG316)</f>
        <v/>
      </c>
      <c r="BI316" s="494" t="n"/>
      <c r="BJ316" s="184" t="n"/>
      <c r="BK316" s="184">
        <f>IF(BG316="","SIN ESTADO",IF(BI316&lt;&gt;"","PAGA",IF(BH316&gt;0,"VENCIDA",IF(BH316&gt;=-5,"POR VENCER","AL DÍA"))))</f>
        <v/>
      </c>
      <c r="BL316" s="185" t="n"/>
      <c r="BM316" s="119">
        <f>IF(N($H316)&lt;10,"",IF(BG316="","",BG316+31))</f>
        <v/>
      </c>
      <c r="BN316" s="124">
        <f>IF(BM316="","",TODAY()-BM316)</f>
        <v/>
      </c>
      <c r="BO316" s="494" t="n"/>
      <c r="BP316" s="184" t="n"/>
      <c r="BQ316" s="184">
        <f>IF(BM316="","SIN ESTADO",IF(BO316&lt;&gt;"","PAGA",IF(BN316&gt;0,"VENCIDA",IF(BN316&gt;=-5,"POR VENCER","AL DÍA"))))</f>
        <v/>
      </c>
      <c r="BR316" s="185" t="n"/>
      <c r="BS316" s="119">
        <f>IF(N($H316)&lt;11,"",IF(BM316="","",BM316+31))</f>
        <v/>
      </c>
      <c r="BT316" s="124">
        <f>IF(BS316="","",TODAY()-BS316)</f>
        <v/>
      </c>
      <c r="BU316" s="494" t="n"/>
      <c r="BV316" s="184" t="n"/>
      <c r="BW316" s="184">
        <f>IF(BS316="","SIN ESTADO",IF(BU316&lt;&gt;"","PAGA",IF(BT316&gt;0,"VENCIDA",IF(BT316&gt;=-5,"POR VENCER","AL DÍA"))))</f>
        <v/>
      </c>
      <c r="BX316" s="185" t="n"/>
      <c r="BY316" s="119">
        <f>IF(N($H316)&lt;12,"",IF(BS316="","",BS316+31))</f>
        <v/>
      </c>
      <c r="BZ316" s="124">
        <f>IF(BY316="","",TODAY()-BY316)</f>
        <v/>
      </c>
      <c r="CA316" s="494" t="n"/>
      <c r="CB316" s="184" t="n"/>
      <c r="CC316" s="184">
        <f>IF(BY316="","SIN ESTADO",IF(CA316&lt;&gt;"","PAGA",IF(BZ316&gt;0,"VENCIDA",IF(BZ316&gt;=-5,"POR VENCER","AL DÍA"))))</f>
        <v/>
      </c>
      <c r="CD316" s="185" t="n"/>
      <c r="CE316" s="119">
        <f>IF(N($H316)&lt;13,"",IF(BY316="","",BY316+31))</f>
        <v/>
      </c>
      <c r="CF316" s="124">
        <f>IF(CE316="","",TODAY()-CE316)</f>
        <v/>
      </c>
      <c r="CG316" s="494" t="n"/>
      <c r="CH316" s="184" t="n"/>
      <c r="CI316" s="184">
        <f>IF(CE316="","SIN ESTADO",IF(CG316&lt;&gt;"","PAGA",IF(CF316&gt;0,"VENCIDA",IF(CF316&gt;=-5,"POR VENCER","AL DÍA"))))</f>
        <v/>
      </c>
      <c r="CJ316" s="185" t="n"/>
      <c r="CK316" s="119">
        <f>IF(N($H316)&lt;14,"",IF(CE316="","",CE316+31))</f>
        <v/>
      </c>
      <c r="CL316" s="124">
        <f>IF(CK316="","",TODAY()-CK316)</f>
        <v/>
      </c>
      <c r="CM316" s="494" t="n"/>
      <c r="CN316" s="184" t="n"/>
      <c r="CO316" s="184">
        <f>IF(CK316="","SIN ESTADO",IF(CM316&lt;&gt;"","PAGA",IF(CL316&gt;0,"VENCIDA",IF(CL316&gt;=-5,"POR VENCER","AL DÍA"))))</f>
        <v/>
      </c>
      <c r="CP316" s="185" t="n"/>
      <c r="CQ316" s="119">
        <f>IF(N($H316)&lt;15,"",IF(CK316="","",CK316+31))</f>
        <v/>
      </c>
      <c r="CR316" s="124">
        <f>IF(CQ316="","",TODAY()-CQ316)</f>
        <v/>
      </c>
      <c r="CS316" s="494" t="n"/>
      <c r="CT316" s="184" t="n"/>
      <c r="CU316" s="184">
        <f>IF(CQ316="","SIN ESTADO",IF(CS316&lt;&gt;"","PAGA",IF(CR316&gt;0,"VENCIDA",IF(CR316&gt;=-5,"POR VENCER","AL DÍA"))))</f>
        <v/>
      </c>
      <c r="CV316" s="185" t="n"/>
      <c r="CW316" s="119">
        <f>IF(N($H316)&lt;16,"",IF(CQ316="","",CQ316+31))</f>
        <v/>
      </c>
      <c r="CX316" s="124">
        <f>IF(CW316="","",TODAY()-CW316)</f>
        <v/>
      </c>
      <c r="CY316" s="494" t="n"/>
      <c r="CZ316" s="184" t="n"/>
      <c r="DA316" s="184">
        <f>IF(CW316="","SIN ESTADO",IF(CY316&lt;&gt;"","PAGA",IF(CX316&gt;0,"VENCIDA",IF(CX316&gt;=-5,"POR VENCER","AL DÍA"))))</f>
        <v/>
      </c>
      <c r="DB316" s="185" t="n"/>
      <c r="DC316" s="119">
        <f>IF(N($H316)&lt;17,"",IF(CW316="","",CW316+31))</f>
        <v/>
      </c>
      <c r="DD316" s="124">
        <f>IF(DC316="","",TODAY()-DC316)</f>
        <v/>
      </c>
      <c r="DE316" s="494" t="n"/>
      <c r="DF316" s="184" t="n"/>
      <c r="DG316" s="184">
        <f>IF(DC316="","SIN ESTADO",IF(DE316&lt;&gt;"","PAGA",IF(DD316&gt;0,"VENCIDA",IF(DD316&gt;=-5,"POR VENCER","AL DÍA"))))</f>
        <v/>
      </c>
      <c r="DH316" s="185" t="n"/>
      <c r="DI316" s="119">
        <f>IF(N($H316)&lt;18,"",IF(DC316="","",DC316+31))</f>
        <v/>
      </c>
      <c r="DJ316" s="124">
        <f>IF(DI316="","",TODAY()-DI316)</f>
        <v/>
      </c>
      <c r="DK316" s="494" t="n"/>
      <c r="DL316" s="184" t="n"/>
      <c r="DM316" s="184">
        <f>IF(DI316="","SIN ESTADO",IF(DK316&lt;&gt;"","PAGA",IF(DJ316&gt;0,"VENCIDA",IF(DJ316&gt;=-5,"POR VENCER","AL DÍA"))))</f>
        <v/>
      </c>
      <c r="DN316" s="185" t="n"/>
      <c r="DO316" s="119">
        <f>IF(N($H316)&lt;19,"",IF(DI316="","",DI316+31))</f>
        <v/>
      </c>
      <c r="DP316" s="124">
        <f>IF(DO316="","",TODAY()-DO316)</f>
        <v/>
      </c>
      <c r="DQ316" s="494" t="n"/>
      <c r="DR316" s="184" t="n"/>
      <c r="DS316" s="184">
        <f>IF(DO316="","SIN ESTADO",IF(DQ316&lt;&gt;"","PAGA",IF(DP316&gt;0,"VENCIDA",IF(DP316&gt;=-5,"POR VENCER","AL DÍA"))))</f>
        <v/>
      </c>
      <c r="DT316" s="185" t="n"/>
      <c r="DU316" s="119">
        <f>IF(N($H316)&lt;20,"",IF(DO316="","",DO316+31))</f>
        <v/>
      </c>
      <c r="DV316" s="124">
        <f>IF(DU316="","",TODAY()-DU316)</f>
        <v/>
      </c>
      <c r="DW316" s="494" t="n"/>
      <c r="DX316" s="184" t="n"/>
      <c r="DY316" s="184">
        <f>IF(DU316="","SIN ESTADO",IF(DW316&lt;&gt;"","PAGA",IF(DV316&gt;0,"VENCIDA",IF(DV316&gt;=-5,"POR VENCER","AL DÍA"))))</f>
        <v/>
      </c>
      <c r="DZ316" s="185" t="n"/>
      <c r="EA316" s="119">
        <f>IF(N($H316)&lt;21,"",IF(DU316="","",DU316+31))</f>
        <v/>
      </c>
      <c r="EB316" s="124">
        <f>IF(EA316="","",TODAY()-EA316)</f>
        <v/>
      </c>
      <c r="EC316" s="494" t="n"/>
      <c r="ED316" s="184" t="n"/>
      <c r="EE316" s="184">
        <f>IF(EA316="","SIN ESTADO",IF(EC316&lt;&gt;"","PAGA",IF(EB316&gt;0,"VENCIDA",IF(EB316&gt;=-5,"POR VENCER","AL DÍA"))))</f>
        <v/>
      </c>
      <c r="EF316" s="185" t="n"/>
      <c r="EG316" s="119">
        <f>IF(N($H316)&lt;22,"",IF(EA316="","",EA316+31))</f>
        <v/>
      </c>
      <c r="EH316" s="124">
        <f>IF(EG316="","",TODAY()-EG316)</f>
        <v/>
      </c>
      <c r="EI316" s="494" t="n"/>
      <c r="EJ316" s="184" t="n"/>
      <c r="EK316" s="184">
        <f>IF(EG316="","SIN ESTADO",IF(EI316&lt;&gt;"","PAGA",IF(EH316&gt;0,"VENCIDA",IF(EH316&gt;=-5,"POR VENCER","AL DÍA"))))</f>
        <v/>
      </c>
      <c r="EL316" s="185" t="n"/>
      <c r="EM316" s="119">
        <f>IF(N($H316)&lt;23,"",IF(EG316="","",EG316+31))</f>
        <v/>
      </c>
      <c r="EN316" s="124">
        <f>IF(EM316="","",TODAY()-EM316)</f>
        <v/>
      </c>
      <c r="EO316" s="494" t="n"/>
      <c r="EP316" s="184" t="n"/>
      <c r="EQ316" s="184">
        <f>IF(EM316="","SIN ESTADO",IF(EO316&lt;&gt;"","PAGA",IF(EN316&gt;0,"VENCIDA",IF(EN316&gt;=-5,"POR VENCER","AL DÍA"))))</f>
        <v/>
      </c>
      <c r="ER316" s="185" t="n"/>
      <c r="ES316" s="119">
        <f>IF(N($H316)&lt;24,"",IF(EM316="","",EM316+31))</f>
        <v/>
      </c>
      <c r="ET316" s="124">
        <f>IF(ES316="","",TODAY()-ES316)</f>
        <v/>
      </c>
      <c r="EU316" s="494" t="n"/>
      <c r="EV316" s="184" t="n"/>
      <c r="EW316" s="184">
        <f>IF(ES316="","SIN ESTADO",IF(EU316&lt;&gt;"","PAGA",IF(ET316&gt;0,"VENCIDA",IF(ET316&gt;=-5,"POR VENCER","AL DÍA"))))</f>
        <v/>
      </c>
      <c r="EX316" s="185" t="n"/>
      <c r="EY316" s="119">
        <f>IF(N($H316)&lt;25,"",IF(ES316="","",ES316+31))</f>
        <v/>
      </c>
      <c r="EZ316" s="124">
        <f>IF(EY316="","",TODAY()-EY316)</f>
        <v/>
      </c>
      <c r="FA316" s="494" t="n"/>
      <c r="FB316" s="184" t="n"/>
      <c r="FC316" s="184">
        <f>IF(EY316="","SIN ESTADO",IF(FA316&lt;&gt;"","PAGA",IF(EZ316&gt;0,"VENCIDA",IF(EZ316&gt;=-5,"POR VENCER","AL DÍA"))))</f>
        <v/>
      </c>
      <c r="FD316" s="185" t="n"/>
      <c r="FE316" s="119">
        <f>IF(N($H316)&lt;26,"",IF(EY316="","",EY316+31))</f>
        <v/>
      </c>
      <c r="FF316" s="124">
        <f>IF(FE316="","",TODAY()-FE316)</f>
        <v/>
      </c>
      <c r="FG316" s="494" t="n"/>
      <c r="FH316" s="184" t="n"/>
      <c r="FI316" s="184">
        <f>IF(FE316="","SIN ESTADO",IF(FG316&lt;&gt;"","PAGA",IF(FF316&gt;0,"VENCIDA",IF(FF316&gt;=-5,"POR VENCER","AL DÍA"))))</f>
        <v/>
      </c>
      <c r="FJ316" s="185" t="n"/>
      <c r="FK316" s="119">
        <f>IF(N($H316)&lt;27,"",IF(FE316="","",FE316+31))</f>
        <v/>
      </c>
      <c r="FL316" s="124">
        <f>IF(FK316="","",TODAY()-FK316)</f>
        <v/>
      </c>
      <c r="FM316" s="494" t="n"/>
      <c r="FN316" s="184" t="n"/>
      <c r="FO316" s="184">
        <f>IF(FK316="","SIN ESTADO",IF(FM316&lt;&gt;"","PAGA",IF(FL316&gt;0,"VENCIDA",IF(FL316&gt;=-5,"POR VENCER","AL DÍA"))))</f>
        <v/>
      </c>
      <c r="FP316" s="185" t="n"/>
      <c r="FQ316" s="119">
        <f>IF(N($H316)&lt;28,"",IF(FK316="","",FK316+31))</f>
        <v/>
      </c>
      <c r="FR316" s="124">
        <f>IF(FQ316="","",TODAY()-FQ316)</f>
        <v/>
      </c>
      <c r="FS316" s="494" t="n"/>
      <c r="FT316" s="184" t="n"/>
      <c r="FU316" s="184">
        <f>IF(FQ316="","SIN ESTADO",IF(FS316&lt;&gt;"","PAGA",IF(FR316&gt;0,"VENCIDA",IF(FR316&gt;=-5,"POR VENCER","AL DÍA"))))</f>
        <v/>
      </c>
      <c r="FV316" s="185" t="n"/>
      <c r="FW316" s="119">
        <f>IF(N($H316)&lt;29,"",IF(FQ316="","",FQ316+31))</f>
        <v/>
      </c>
      <c r="FX316" s="124">
        <f>IF(FW316="","",TODAY()-FW316)</f>
        <v/>
      </c>
      <c r="FY316" s="494" t="n"/>
      <c r="FZ316" s="184" t="n"/>
      <c r="GA316" s="184">
        <f>IF(FW316="","SIN ESTADO",IF(FY316&lt;&gt;"","PAGA",IF(FX316&gt;0,"VENCIDA",IF(FX316&gt;=-5,"POR VENCER","AL DÍA"))))</f>
        <v/>
      </c>
      <c r="GB316" s="185" t="n"/>
      <c r="GC316" s="119">
        <f>IF(N($H316)&lt;30,"",IF(FW316="","",FW316+31))</f>
        <v/>
      </c>
      <c r="GD316" s="124">
        <f>IF(GC316="","",TODAY()-GC316)</f>
        <v/>
      </c>
      <c r="GE316" s="494" t="n"/>
      <c r="GF316" s="184" t="n"/>
      <c r="GG316" s="184">
        <f>IF(GC316="","SIN ESTADO",IF(GE316&lt;&gt;"","PAGA",IF(GD316&gt;0,"VENCIDA",IF(GD316&gt;=-5,"POR VENCER","AL DÍA"))))</f>
        <v/>
      </c>
      <c r="GH316" s="185" t="n"/>
      <c r="GI316" s="119">
        <f>IF(N($H316)&lt;31,"",IF(GC316="","",GC316+31))</f>
        <v/>
      </c>
      <c r="GJ316" s="124">
        <f>IF(GI316="","",TODAY()-GI316)</f>
        <v/>
      </c>
      <c r="GK316" s="494" t="n"/>
      <c r="GL316" s="184" t="n"/>
      <c r="GM316" s="184">
        <f>IF(GI316="","SIN ESTADO",IF(GK316&lt;&gt;"","PAGA",IF(GJ316&gt;0,"VENCIDA",IF(GJ316&gt;=-5,"POR VENCER","AL DÍA"))))</f>
        <v/>
      </c>
      <c r="GN316" s="185" t="n"/>
      <c r="GO316" s="119">
        <f>IF(N($H316)&lt;32,"",IF(GI316="","",GI316+31))</f>
        <v/>
      </c>
      <c r="GP316" s="124">
        <f>IF(GO316="","",TODAY()-GO316)</f>
        <v/>
      </c>
      <c r="GQ316" s="494" t="n"/>
      <c r="GR316" s="184" t="n"/>
      <c r="GS316" s="184">
        <f>IF(GO316="","SIN ESTADO",IF(GQ316&lt;&gt;"","PAGA",IF(GP316&gt;0,"VENCIDA",IF(GP316&gt;=-5,"POR VENCER","AL DÍA"))))</f>
        <v/>
      </c>
      <c r="GT316" s="185" t="n"/>
      <c r="GU316" s="119">
        <f>IF(N($H316)&lt;33,"",IF(GO316="","",GO316+31))</f>
        <v/>
      </c>
      <c r="GV316" s="124">
        <f>IF(GU316="","",TODAY()-GU316)</f>
        <v/>
      </c>
      <c r="GW316" s="494" t="n"/>
      <c r="GX316" s="184" t="n"/>
      <c r="GY316" s="184">
        <f>IF(GU316="","SIN ESTADO",IF(GW316&lt;&gt;"","PAGA",IF(GV316&gt;0,"VENCIDA",IF(GV316&gt;=-5,"POR VENCER","AL DÍA"))))</f>
        <v/>
      </c>
      <c r="GZ316" s="185" t="n"/>
      <c r="HA316" s="119">
        <f>IF(N($H316)&lt;34,"",IF(GU316="","",GU316+31))</f>
        <v/>
      </c>
      <c r="HB316" s="124">
        <f>IF(HA316="","",TODAY()-HA316)</f>
        <v/>
      </c>
      <c r="HC316" s="494" t="n"/>
      <c r="HD316" s="184" t="n"/>
      <c r="HE316" s="184">
        <f>IF(HA316="","SIN ESTADO",IF(HC316&lt;&gt;"","PAGA",IF(HB316&gt;0,"VENCIDA",IF(HB316&gt;=-5,"POR VENCER","AL DÍA"))))</f>
        <v/>
      </c>
      <c r="HF316" s="185" t="n"/>
      <c r="HG316" s="119">
        <f>IF(N($H316)&lt;35,"",IF(HA316="","",HA316+31))</f>
        <v/>
      </c>
      <c r="HH316" s="124">
        <f>IF(HG316="","",TODAY()-HG316)</f>
        <v/>
      </c>
      <c r="HI316" s="494" t="n"/>
      <c r="HJ316" s="184" t="n"/>
      <c r="HK316" s="184">
        <f>IF(HG316="","SIN ESTADO",IF(HI316&lt;&gt;"","PAGA",IF(HH316&gt;0,"VENCIDA",IF(HH316&gt;=-5,"POR VENCER","AL DÍA"))))</f>
        <v/>
      </c>
      <c r="HL316" s="168" t="n"/>
      <c r="HM316" s="119">
        <f>IF(N($H316)&lt;36,"",IF(HG316="","",HG316+31))</f>
        <v/>
      </c>
      <c r="HN316" s="124">
        <f>IF(HM316="","",TODAY()-HM316)</f>
        <v/>
      </c>
      <c r="HO316" s="494" t="n"/>
      <c r="HP316" s="184" t="n"/>
      <c r="HQ316" s="184">
        <f>IF(HM316="","SIN ESTADO",IF(HO316&lt;&gt;"","PAGA",IF(HN316&gt;0,"VENCIDA",IF(HN316&gt;=-5,"POR VENCER","AL DÍA"))))</f>
        <v/>
      </c>
      <c r="HR316" s="168" t="n"/>
      <c r="HS316" s="169">
        <f>N316+T316+Z316+AF316+AL316+AR316+AX316+BD316+BJ316+BP316+BV316+CB316+CH316+CN316+CT316+CZ316+DF316+DL316+DR316+DX316+ED316+EJ316+EP316+EV316+FB316+FH316+FN316+FT316+FZ316+GF316+GL316+GR316+GX316+HD316+HJ316+HP316</f>
        <v/>
      </c>
      <c r="HU316" s="170">
        <f>IFERROR(N($J316),0)</f>
        <v/>
      </c>
      <c r="HW316" s="170">
        <f>SUMPRODUCT((MOD(COLUMN($M316:$HR316)-COLUMN($M316),6)=0)*ISNUMBER($M316:$HR316)*($M316:$HR316&gt;=RESUMEN!$C$26)*($M316:$HR316&lt;=RESUMEN!$C$27)*IFERROR(N($N316:$HS316),0))</f>
        <v/>
      </c>
      <c r="HX316" s="170">
        <f>SUMPRODUCT((MOD(COLUMN($M316:$HR316)-COLUMN($M316),6)=0)*ISNUMBER($M316:$HR316)*($M316:$HR316&gt;=RESUMEN!$C$26)*($M316:$HR316&lt;=RESUMEN!$C$27))</f>
        <v/>
      </c>
    </row>
    <row r="317" ht="15.75" customHeight="1" s="506">
      <c r="B317" s="113">
        <f>VENTAS!A316</f>
        <v/>
      </c>
      <c r="C317" s="236">
        <f>VENTAS!B316</f>
        <v/>
      </c>
      <c r="D317" s="53">
        <f>VENTAS!C316</f>
        <v/>
      </c>
      <c r="E317" s="114">
        <f>VENTAS!D316</f>
        <v/>
      </c>
      <c r="F317" s="114">
        <f>VENTAS!J316</f>
        <v/>
      </c>
      <c r="G317" s="494">
        <f>VENTAS!F316</f>
        <v/>
      </c>
      <c r="H317" s="479">
        <f>VENTAS!K316</f>
        <v/>
      </c>
      <c r="I317" s="479">
        <f>VENTAS!M316</f>
        <v/>
      </c>
      <c r="J317" s="184">
        <f>VENTAS!L316</f>
        <v/>
      </c>
      <c r="K317" s="119">
        <f>IF(N($H317)&lt;1,"",$G317+31)</f>
        <v/>
      </c>
      <c r="L317" s="124">
        <f>IF(K317="","",TODAY()-K317)</f>
        <v/>
      </c>
      <c r="M317" s="494" t="n">
        <v>46130</v>
      </c>
      <c r="N317" s="374" t="n">
        <v>1000000</v>
      </c>
      <c r="O317" s="184">
        <f>IF(K317="","SIN ESTADO",IF(M317&lt;&gt;"","PAGA",IF(L317&gt;0,"VENCIDA",IF(L317&gt;=-5,"POR VENCER","AL DÍA"))))</f>
        <v/>
      </c>
      <c r="P317" s="185" t="inlineStr">
        <is>
          <t>TRANSFERENCIA</t>
        </is>
      </c>
      <c r="Q317" s="119">
        <f>IF(N($H317)&lt;2,"",IF(K317="","",K317+31))</f>
        <v/>
      </c>
      <c r="R317" s="124">
        <f>IF(Q317="","",TODAY()-Q317)</f>
        <v/>
      </c>
      <c r="S317" s="494" t="n"/>
      <c r="T317" s="184" t="n"/>
      <c r="U317" s="184">
        <f>IF(Q317="","SIN ESTADO",IF(S317&lt;&gt;"","PAGA",IF(R317&gt;0,"VENCIDA",IF(R317&gt;=-5,"POR VENCER","AL DÍA"))))</f>
        <v/>
      </c>
      <c r="V317" s="185" t="n"/>
      <c r="W317" s="119">
        <f>IF(N($H317)&lt;3,"",IF(Q317="","",Q317+31))</f>
        <v/>
      </c>
      <c r="X317" s="124">
        <f>IF(W317="","",TODAY()-W317)</f>
        <v/>
      </c>
      <c r="Y317" s="494" t="n"/>
      <c r="Z317" s="184" t="n"/>
      <c r="AA317" s="184">
        <f>IF(W317="","SIN ESTADO",IF(Y317&lt;&gt;"","PAGA",IF(X317&gt;0,"VENCIDA",IF(X317&gt;=-5,"POR VENCER","AL DÍA"))))</f>
        <v/>
      </c>
      <c r="AB317" s="185" t="n"/>
      <c r="AC317" s="119">
        <f>IF(N($H317)&lt;4,"",IF(W317="","",W317+31))</f>
        <v/>
      </c>
      <c r="AD317" s="124">
        <f>IF(AC317="","",TODAY()-AC317)</f>
        <v/>
      </c>
      <c r="AE317" s="494" t="n"/>
      <c r="AF317" s="184" t="n"/>
      <c r="AG317" s="184">
        <f>IF(AC317="","SIN ESTADO",IF(AE317&lt;&gt;"","PAGA",IF(AD317&gt;0,"VENCIDA",IF(AD317&gt;=-5,"POR VENCER","AL DÍA"))))</f>
        <v/>
      </c>
      <c r="AH317" s="185" t="n"/>
      <c r="AI317" s="119">
        <f>IF(N($H317)&lt;5,"",IF(AC317="","",AC317+31))</f>
        <v/>
      </c>
      <c r="AJ317" s="124">
        <f>IF(AI317="","",TODAY()-AI317)</f>
        <v/>
      </c>
      <c r="AK317" s="494" t="n"/>
      <c r="AL317" s="184" t="n"/>
      <c r="AM317" s="184">
        <f>IF(AI317="","SIN ESTADO",IF(AK317&lt;&gt;"","PAGA",IF(AJ317&gt;0,"VENCIDA",IF(AJ317&gt;=-5,"POR VENCER","AL DÍA"))))</f>
        <v/>
      </c>
      <c r="AN317" s="185" t="n"/>
      <c r="AO317" s="119">
        <f>IF(N($H317)&lt;6,"",IF(AI317="","",AI317+31))</f>
        <v/>
      </c>
      <c r="AP317" s="124">
        <f>IF(AO317="","",TODAY()-AO317)</f>
        <v/>
      </c>
      <c r="AQ317" s="270" t="n"/>
      <c r="AR317" s="184" t="n"/>
      <c r="AS317" s="184">
        <f>IF(AO317="","SIN ESTADO",IF(AQ317&lt;&gt;"","PAGA",IF(AP317&gt;0,"VENCIDA",IF(AP317&gt;=-5,"POR VENCER","AL DÍA"))))</f>
        <v/>
      </c>
      <c r="AT317" s="185" t="n"/>
      <c r="AU317" s="119">
        <f>IF(N($H317)&lt;7,"",IF(AO317="","",AO317+31))</f>
        <v/>
      </c>
      <c r="AV317" s="124">
        <f>IF(AU317="","",TODAY()-AU317)</f>
        <v/>
      </c>
      <c r="AW317" s="494" t="n"/>
      <c r="AX317" s="184" t="n"/>
      <c r="AY317" s="184">
        <f>IF(AU317="","SIN ESTADO",IF(AW317&lt;&gt;"","PAGA",IF(AV317&gt;0,"VENCIDA",IF(AV317&gt;=-5,"POR VENCER","AL DÍA"))))</f>
        <v/>
      </c>
      <c r="AZ317" s="185" t="n"/>
      <c r="BA317" s="119">
        <f>IF(N($H317)&lt;8,"",IF(AU317="","",AU317+31))</f>
        <v/>
      </c>
      <c r="BB317" s="124">
        <f>IF(BA317="","",TODAY()-BA317)</f>
        <v/>
      </c>
      <c r="BC317" s="494" t="n"/>
      <c r="BD317" s="184" t="n"/>
      <c r="BE317" s="184">
        <f>IF(BA317="","SIN ESTADO",IF(BC317&lt;&gt;"","PAGA",IF(BB317&gt;0,"VENCIDA",IF(BB317&gt;=-5,"POR VENCER","AL DÍA"))))</f>
        <v/>
      </c>
      <c r="BF317" s="185" t="n"/>
      <c r="BG317" s="119">
        <f>IF(N($H317)&lt;9,"",IF(BA317="","",BA317+31))</f>
        <v/>
      </c>
      <c r="BH317" s="124">
        <f>IF(BG317="","",TODAY()-BG317)</f>
        <v/>
      </c>
      <c r="BI317" s="494" t="n"/>
      <c r="BJ317" s="184" t="n"/>
      <c r="BK317" s="184">
        <f>IF(BG317="","SIN ESTADO",IF(BI317&lt;&gt;"","PAGA",IF(BH317&gt;0,"VENCIDA",IF(BH317&gt;=-5,"POR VENCER","AL DÍA"))))</f>
        <v/>
      </c>
      <c r="BL317" s="185" t="n"/>
      <c r="BM317" s="119">
        <f>IF(N($H317)&lt;10,"",IF(BG317="","",BG317+31))</f>
        <v/>
      </c>
      <c r="BN317" s="124">
        <f>IF(BM317="","",TODAY()-BM317)</f>
        <v/>
      </c>
      <c r="BO317" s="494" t="n"/>
      <c r="BP317" s="184" t="n"/>
      <c r="BQ317" s="184">
        <f>IF(BM317="","SIN ESTADO",IF(BO317&lt;&gt;"","PAGA",IF(BN317&gt;0,"VENCIDA",IF(BN317&gt;=-5,"POR VENCER","AL DÍA"))))</f>
        <v/>
      </c>
      <c r="BR317" s="185" t="n"/>
      <c r="BS317" s="119">
        <f>IF(N($H317)&lt;11,"",IF(BM317="","",BM317+31))</f>
        <v/>
      </c>
      <c r="BT317" s="124">
        <f>IF(BS317="","",TODAY()-BS317)</f>
        <v/>
      </c>
      <c r="BU317" s="494" t="n"/>
      <c r="BV317" s="184" t="n"/>
      <c r="BW317" s="184">
        <f>IF(BS317="","SIN ESTADO",IF(BU317&lt;&gt;"","PAGA",IF(BT317&gt;0,"VENCIDA",IF(BT317&gt;=-5,"POR VENCER","AL DÍA"))))</f>
        <v/>
      </c>
      <c r="BX317" s="185" t="n"/>
      <c r="BY317" s="119">
        <f>IF(N($H317)&lt;12,"",IF(BS317="","",BS317+31))</f>
        <v/>
      </c>
      <c r="BZ317" s="124">
        <f>IF(BY317="","",TODAY()-BY317)</f>
        <v/>
      </c>
      <c r="CA317" s="494" t="n"/>
      <c r="CB317" s="184" t="n"/>
      <c r="CC317" s="184">
        <f>IF(BY317="","SIN ESTADO",IF(CA317&lt;&gt;"","PAGA",IF(BZ317&gt;0,"VENCIDA",IF(BZ317&gt;=-5,"POR VENCER","AL DÍA"))))</f>
        <v/>
      </c>
      <c r="CD317" s="185" t="n"/>
      <c r="CE317" s="119">
        <f>IF(N($H317)&lt;13,"",IF(BY317="","",BY317+31))</f>
        <v/>
      </c>
      <c r="CF317" s="124">
        <f>IF(CE317="","",TODAY()-CE317)</f>
        <v/>
      </c>
      <c r="CG317" s="494" t="n"/>
      <c r="CH317" s="184" t="n"/>
      <c r="CI317" s="184">
        <f>IF(CE317="","SIN ESTADO",IF(CG317&lt;&gt;"","PAGA",IF(CF317&gt;0,"VENCIDA",IF(CF317&gt;=-5,"POR VENCER","AL DÍA"))))</f>
        <v/>
      </c>
      <c r="CJ317" s="185" t="n"/>
      <c r="CK317" s="119">
        <f>IF(N($H317)&lt;14,"",IF(CE317="","",CE317+31))</f>
        <v/>
      </c>
      <c r="CL317" s="124">
        <f>IF(CK317="","",TODAY()-CK317)</f>
        <v/>
      </c>
      <c r="CM317" s="494" t="n"/>
      <c r="CN317" s="184" t="n"/>
      <c r="CO317" s="184">
        <f>IF(CK317="","SIN ESTADO",IF(CM317&lt;&gt;"","PAGA",IF(CL317&gt;0,"VENCIDA",IF(CL317&gt;=-5,"POR VENCER","AL DÍA"))))</f>
        <v/>
      </c>
      <c r="CP317" s="185" t="n"/>
      <c r="CQ317" s="119">
        <f>IF(N($H317)&lt;15,"",IF(CK317="","",CK317+31))</f>
        <v/>
      </c>
      <c r="CR317" s="124">
        <f>IF(CQ317="","",TODAY()-CQ317)</f>
        <v/>
      </c>
      <c r="CS317" s="494" t="n"/>
      <c r="CT317" s="184" t="n"/>
      <c r="CU317" s="184">
        <f>IF(CQ317="","SIN ESTADO",IF(CS317&lt;&gt;"","PAGA",IF(CR317&gt;0,"VENCIDA",IF(CR317&gt;=-5,"POR VENCER","AL DÍA"))))</f>
        <v/>
      </c>
      <c r="CV317" s="185" t="n"/>
      <c r="CW317" s="119">
        <f>IF(N($H317)&lt;16,"",IF(CQ317="","",CQ317+31))</f>
        <v/>
      </c>
      <c r="CX317" s="124">
        <f>IF(CW317="","",TODAY()-CW317)</f>
        <v/>
      </c>
      <c r="CY317" s="494" t="n"/>
      <c r="CZ317" s="184" t="n"/>
      <c r="DA317" s="184">
        <f>IF(CW317="","SIN ESTADO",IF(CY317&lt;&gt;"","PAGA",IF(CX317&gt;0,"VENCIDA",IF(CX317&gt;=-5,"POR VENCER","AL DÍA"))))</f>
        <v/>
      </c>
      <c r="DB317" s="185" t="n"/>
      <c r="DC317" s="119">
        <f>IF(N($H317)&lt;17,"",IF(CW317="","",CW317+31))</f>
        <v/>
      </c>
      <c r="DD317" s="124">
        <f>IF(DC317="","",TODAY()-DC317)</f>
        <v/>
      </c>
      <c r="DE317" s="494" t="n"/>
      <c r="DF317" s="184" t="n"/>
      <c r="DG317" s="184">
        <f>IF(DC317="","SIN ESTADO",IF(DE317&lt;&gt;"","PAGA",IF(DD317&gt;0,"VENCIDA",IF(DD317&gt;=-5,"POR VENCER","AL DÍA"))))</f>
        <v/>
      </c>
      <c r="DH317" s="185" t="n"/>
      <c r="DI317" s="119">
        <f>IF(N($H317)&lt;18,"",IF(DC317="","",DC317+31))</f>
        <v/>
      </c>
      <c r="DJ317" s="124">
        <f>IF(DI317="","",TODAY()-DI317)</f>
        <v/>
      </c>
      <c r="DK317" s="494" t="n"/>
      <c r="DL317" s="184" t="n"/>
      <c r="DM317" s="184">
        <f>IF(DI317="","SIN ESTADO",IF(DK317&lt;&gt;"","PAGA",IF(DJ317&gt;0,"VENCIDA",IF(DJ317&gt;=-5,"POR VENCER","AL DÍA"))))</f>
        <v/>
      </c>
      <c r="DN317" s="185" t="n"/>
      <c r="DO317" s="119">
        <f>IF(N($H317)&lt;19,"",IF(DI317="","",DI317+31))</f>
        <v/>
      </c>
      <c r="DP317" s="124">
        <f>IF(DO317="","",TODAY()-DO317)</f>
        <v/>
      </c>
      <c r="DQ317" s="494" t="n"/>
      <c r="DR317" s="184" t="n"/>
      <c r="DS317" s="184">
        <f>IF(DO317="","SIN ESTADO",IF(DQ317&lt;&gt;"","PAGA",IF(DP317&gt;0,"VENCIDA",IF(DP317&gt;=-5,"POR VENCER","AL DÍA"))))</f>
        <v/>
      </c>
      <c r="DT317" s="185" t="n"/>
      <c r="DU317" s="119">
        <f>IF(N($H317)&lt;20,"",IF(DO317="","",DO317+31))</f>
        <v/>
      </c>
      <c r="DV317" s="124">
        <f>IF(DU317="","",TODAY()-DU317)</f>
        <v/>
      </c>
      <c r="DW317" s="494" t="n"/>
      <c r="DX317" s="184" t="n"/>
      <c r="DY317" s="184">
        <f>IF(DU317="","SIN ESTADO",IF(DW317&lt;&gt;"","PAGA",IF(DV317&gt;0,"VENCIDA",IF(DV317&gt;=-5,"POR VENCER","AL DÍA"))))</f>
        <v/>
      </c>
      <c r="DZ317" s="185" t="n"/>
      <c r="EA317" s="119">
        <f>IF(N($H317)&lt;21,"",IF(DU317="","",DU317+31))</f>
        <v/>
      </c>
      <c r="EB317" s="124">
        <f>IF(EA317="","",TODAY()-EA317)</f>
        <v/>
      </c>
      <c r="EC317" s="494" t="n"/>
      <c r="ED317" s="184" t="n"/>
      <c r="EE317" s="184">
        <f>IF(EA317="","SIN ESTADO",IF(EC317&lt;&gt;"","PAGA",IF(EB317&gt;0,"VENCIDA",IF(EB317&gt;=-5,"POR VENCER","AL DÍA"))))</f>
        <v/>
      </c>
      <c r="EF317" s="185" t="n"/>
      <c r="EG317" s="119">
        <f>IF(N($H317)&lt;22,"",IF(EA317="","",EA317+31))</f>
        <v/>
      </c>
      <c r="EH317" s="124">
        <f>IF(EG317="","",TODAY()-EG317)</f>
        <v/>
      </c>
      <c r="EI317" s="494" t="n"/>
      <c r="EJ317" s="184" t="n"/>
      <c r="EK317" s="184">
        <f>IF(EG317="","SIN ESTADO",IF(EI317&lt;&gt;"","PAGA",IF(EH317&gt;0,"VENCIDA",IF(EH317&gt;=-5,"POR VENCER","AL DÍA"))))</f>
        <v/>
      </c>
      <c r="EL317" s="185" t="n"/>
      <c r="EM317" s="119">
        <f>IF(N($H317)&lt;23,"",IF(EG317="","",EG317+31))</f>
        <v/>
      </c>
      <c r="EN317" s="124">
        <f>IF(EM317="","",TODAY()-EM317)</f>
        <v/>
      </c>
      <c r="EO317" s="494" t="n"/>
      <c r="EP317" s="184" t="n"/>
      <c r="EQ317" s="184">
        <f>IF(EM317="","SIN ESTADO",IF(EO317&lt;&gt;"","PAGA",IF(EN317&gt;0,"VENCIDA",IF(EN317&gt;=-5,"POR VENCER","AL DÍA"))))</f>
        <v/>
      </c>
      <c r="ER317" s="185" t="n"/>
      <c r="ES317" s="119">
        <f>IF(N($H317)&lt;24,"",IF(EM317="","",EM317+31))</f>
        <v/>
      </c>
      <c r="ET317" s="124">
        <f>IF(ES317="","",TODAY()-ES317)</f>
        <v/>
      </c>
      <c r="EU317" s="494" t="n"/>
      <c r="EV317" s="184" t="n"/>
      <c r="EW317" s="184">
        <f>IF(ES317="","SIN ESTADO",IF(EU317&lt;&gt;"","PAGA",IF(ET317&gt;0,"VENCIDA",IF(ET317&gt;=-5,"POR VENCER","AL DÍA"))))</f>
        <v/>
      </c>
      <c r="EX317" s="185" t="n"/>
      <c r="EY317" s="119">
        <f>IF(N($H317)&lt;25,"",IF(ES317="","",ES317+31))</f>
        <v/>
      </c>
      <c r="EZ317" s="124">
        <f>IF(EY317="","",TODAY()-EY317)</f>
        <v/>
      </c>
      <c r="FA317" s="494" t="n"/>
      <c r="FB317" s="184" t="n"/>
      <c r="FC317" s="184">
        <f>IF(EY317="","SIN ESTADO",IF(FA317&lt;&gt;"","PAGA",IF(EZ317&gt;0,"VENCIDA",IF(EZ317&gt;=-5,"POR VENCER","AL DÍA"))))</f>
        <v/>
      </c>
      <c r="FD317" s="185" t="n"/>
      <c r="FE317" s="119">
        <f>IF(N($H317)&lt;26,"",IF(EY317="","",EY317+31))</f>
        <v/>
      </c>
      <c r="FF317" s="124">
        <f>IF(FE317="","",TODAY()-FE317)</f>
        <v/>
      </c>
      <c r="FG317" s="494" t="n"/>
      <c r="FH317" s="184" t="n"/>
      <c r="FI317" s="184">
        <f>IF(FE317="","SIN ESTADO",IF(FG317&lt;&gt;"","PAGA",IF(FF317&gt;0,"VENCIDA",IF(FF317&gt;=-5,"POR VENCER","AL DÍA"))))</f>
        <v/>
      </c>
      <c r="FJ317" s="185" t="n"/>
      <c r="FK317" s="119">
        <f>IF(N($H317)&lt;27,"",IF(FE317="","",FE317+31))</f>
        <v/>
      </c>
      <c r="FL317" s="124">
        <f>IF(FK317="","",TODAY()-FK317)</f>
        <v/>
      </c>
      <c r="FM317" s="494" t="n"/>
      <c r="FN317" s="184" t="n"/>
      <c r="FO317" s="184">
        <f>IF(FK317="","SIN ESTADO",IF(FM317&lt;&gt;"","PAGA",IF(FL317&gt;0,"VENCIDA",IF(FL317&gt;=-5,"POR VENCER","AL DÍA"))))</f>
        <v/>
      </c>
      <c r="FP317" s="185" t="n"/>
      <c r="FQ317" s="119">
        <f>IF(N($H317)&lt;28,"",IF(FK317="","",FK317+31))</f>
        <v/>
      </c>
      <c r="FR317" s="124">
        <f>IF(FQ317="","",TODAY()-FQ317)</f>
        <v/>
      </c>
      <c r="FS317" s="494" t="n"/>
      <c r="FT317" s="184" t="n"/>
      <c r="FU317" s="184">
        <f>IF(FQ317="","SIN ESTADO",IF(FS317&lt;&gt;"","PAGA",IF(FR317&gt;0,"VENCIDA",IF(FR317&gt;=-5,"POR VENCER","AL DÍA"))))</f>
        <v/>
      </c>
      <c r="FV317" s="185" t="n"/>
      <c r="FW317" s="119">
        <f>IF(N($H317)&lt;29,"",IF(FQ317="","",FQ317+31))</f>
        <v/>
      </c>
      <c r="FX317" s="124">
        <f>IF(FW317="","",TODAY()-FW317)</f>
        <v/>
      </c>
      <c r="FY317" s="494" t="n"/>
      <c r="FZ317" s="184" t="n"/>
      <c r="GA317" s="184">
        <f>IF(FW317="","SIN ESTADO",IF(FY317&lt;&gt;"","PAGA",IF(FX317&gt;0,"VENCIDA",IF(FX317&gt;=-5,"POR VENCER","AL DÍA"))))</f>
        <v/>
      </c>
      <c r="GB317" s="185" t="n"/>
      <c r="GC317" s="119">
        <f>IF(N($H317)&lt;30,"",IF(FW317="","",FW317+31))</f>
        <v/>
      </c>
      <c r="GD317" s="124">
        <f>IF(GC317="","",TODAY()-GC317)</f>
        <v/>
      </c>
      <c r="GE317" s="494" t="n"/>
      <c r="GF317" s="184" t="n"/>
      <c r="GG317" s="184">
        <f>IF(GC317="","SIN ESTADO",IF(GE317&lt;&gt;"","PAGA",IF(GD317&gt;0,"VENCIDA",IF(GD317&gt;=-5,"POR VENCER","AL DÍA"))))</f>
        <v/>
      </c>
      <c r="GH317" s="185" t="n"/>
      <c r="GI317" s="119">
        <f>IF(N($H317)&lt;31,"",IF(GC317="","",GC317+31))</f>
        <v/>
      </c>
      <c r="GJ317" s="124">
        <f>IF(GI317="","",TODAY()-GI317)</f>
        <v/>
      </c>
      <c r="GK317" s="494" t="n"/>
      <c r="GL317" s="184" t="n"/>
      <c r="GM317" s="184">
        <f>IF(GI317="","SIN ESTADO",IF(GK317&lt;&gt;"","PAGA",IF(GJ317&gt;0,"VENCIDA",IF(GJ317&gt;=-5,"POR VENCER","AL DÍA"))))</f>
        <v/>
      </c>
      <c r="GN317" s="185" t="n"/>
      <c r="GO317" s="119">
        <f>IF(N($H317)&lt;32,"",IF(GI317="","",GI317+31))</f>
        <v/>
      </c>
      <c r="GP317" s="124">
        <f>IF(GO317="","",TODAY()-GO317)</f>
        <v/>
      </c>
      <c r="GQ317" s="494" t="n"/>
      <c r="GR317" s="184" t="n"/>
      <c r="GS317" s="184">
        <f>IF(GO317="","SIN ESTADO",IF(GQ317&lt;&gt;"","PAGA",IF(GP317&gt;0,"VENCIDA",IF(GP317&gt;=-5,"POR VENCER","AL DÍA"))))</f>
        <v/>
      </c>
      <c r="GT317" s="185" t="n"/>
      <c r="GU317" s="119">
        <f>IF(N($H317)&lt;33,"",IF(GO317="","",GO317+31))</f>
        <v/>
      </c>
      <c r="GV317" s="124">
        <f>IF(GU317="","",TODAY()-GU317)</f>
        <v/>
      </c>
      <c r="GW317" s="494" t="n"/>
      <c r="GX317" s="184" t="n"/>
      <c r="GY317" s="184">
        <f>IF(GU317="","SIN ESTADO",IF(GW317&lt;&gt;"","PAGA",IF(GV317&gt;0,"VENCIDA",IF(GV317&gt;=-5,"POR VENCER","AL DÍA"))))</f>
        <v/>
      </c>
      <c r="GZ317" s="185" t="n"/>
      <c r="HA317" s="119">
        <f>IF(N($H317)&lt;34,"",IF(GU317="","",GU317+31))</f>
        <v/>
      </c>
      <c r="HB317" s="124">
        <f>IF(HA317="","",TODAY()-HA317)</f>
        <v/>
      </c>
      <c r="HC317" s="494" t="n"/>
      <c r="HD317" s="184" t="n"/>
      <c r="HE317" s="184">
        <f>IF(HA317="","SIN ESTADO",IF(HC317&lt;&gt;"","PAGA",IF(HB317&gt;0,"VENCIDA",IF(HB317&gt;=-5,"POR VENCER","AL DÍA"))))</f>
        <v/>
      </c>
      <c r="HF317" s="185" t="n"/>
      <c r="HG317" s="119">
        <f>IF(N($H317)&lt;35,"",IF(HA317="","",HA317+31))</f>
        <v/>
      </c>
      <c r="HH317" s="124">
        <f>IF(HG317="","",TODAY()-HG317)</f>
        <v/>
      </c>
      <c r="HI317" s="494" t="n"/>
      <c r="HJ317" s="184" t="n"/>
      <c r="HK317" s="184">
        <f>IF(HG317="","SIN ESTADO",IF(HI317&lt;&gt;"","PAGA",IF(HH317&gt;0,"VENCIDA",IF(HH317&gt;=-5,"POR VENCER","AL DÍA"))))</f>
        <v/>
      </c>
      <c r="HL317" s="168" t="n"/>
      <c r="HM317" s="119">
        <f>IF(N($H317)&lt;36,"",IF(HG317="","",HG317+31))</f>
        <v/>
      </c>
      <c r="HN317" s="124">
        <f>IF(HM317="","",TODAY()-HM317)</f>
        <v/>
      </c>
      <c r="HO317" s="494" t="n"/>
      <c r="HP317" s="184" t="n"/>
      <c r="HQ317" s="184">
        <f>IF(HM317="","SIN ESTADO",IF(HO317&lt;&gt;"","PAGA",IF(HN317&gt;0,"VENCIDA",IF(HN317&gt;=-5,"POR VENCER","AL DÍA"))))</f>
        <v/>
      </c>
      <c r="HR317" s="168" t="n"/>
      <c r="HS317" s="169">
        <f>N317+T317+Z317+AF317+AL317+AR317+AX317+BD317+BJ317+BP317+BV317+CB317+CH317+CN317+CT317+CZ317+DF317+DL317+DR317+DX317+ED317+EJ317+EP317+EV317+FB317+FH317+FN317+FT317+FZ317+GF317+GL317+GR317+GX317+HD317+HJ317+HP317</f>
        <v/>
      </c>
      <c r="HU317" s="170">
        <f>IFERROR(N($J317),0)</f>
        <v/>
      </c>
      <c r="HW317" s="170">
        <f>SUMPRODUCT((MOD(COLUMN($M317:$HR317)-COLUMN($M317),6)=0)*ISNUMBER($M317:$HR317)*($M317:$HR317&gt;=RESUMEN!$C$26)*($M317:$HR317&lt;=RESUMEN!$C$27)*IFERROR(N($N317:$HS317),0))</f>
        <v/>
      </c>
      <c r="HX317" s="170">
        <f>SUMPRODUCT((MOD(COLUMN($M317:$HR317)-COLUMN($M317),6)=0)*ISNUMBER($M317:$HR317)*($M317:$HR317&gt;=RESUMEN!$C$26)*($M317:$HR317&lt;=RESUMEN!$C$27))</f>
        <v/>
      </c>
    </row>
    <row r="318" ht="15.75" customHeight="1" s="506">
      <c r="B318" s="113">
        <f>VENTAS!A317</f>
        <v/>
      </c>
      <c r="C318" s="236">
        <f>VENTAS!B317</f>
        <v/>
      </c>
      <c r="D318" s="53">
        <f>VENTAS!C317</f>
        <v/>
      </c>
      <c r="E318" s="114">
        <f>VENTAS!D317</f>
        <v/>
      </c>
      <c r="F318" s="114">
        <f>VENTAS!J317</f>
        <v/>
      </c>
      <c r="G318" s="494">
        <f>VENTAS!F317</f>
        <v/>
      </c>
      <c r="H318" s="479">
        <f>VENTAS!K317</f>
        <v/>
      </c>
      <c r="I318" s="479">
        <f>VENTAS!M317</f>
        <v/>
      </c>
      <c r="J318" s="184">
        <f>VENTAS!L317</f>
        <v/>
      </c>
      <c r="K318" s="119">
        <f>IF(N($H318)&lt;1,"",$G318+31)</f>
        <v/>
      </c>
      <c r="L318" s="124">
        <f>IF(K318="","",TODAY()-K318)</f>
        <v/>
      </c>
      <c r="M318" s="494" t="n">
        <v>46142</v>
      </c>
      <c r="N318" s="374" t="n">
        <v>1000000</v>
      </c>
      <c r="O318" s="184">
        <f>IF(K318="","SIN ESTADO",IF(M318&lt;&gt;"","PAGA",IF(L318&gt;0,"VENCIDA",IF(L318&gt;=-5,"POR VENCER","AL DÍA"))))</f>
        <v/>
      </c>
      <c r="P318" s="185" t="inlineStr">
        <is>
          <t>TRANSFERENCIA</t>
        </is>
      </c>
      <c r="Q318" s="119">
        <f>IF(N($H318)&lt;2,"",IF(K318="","",K318+31))</f>
        <v/>
      </c>
      <c r="R318" s="124">
        <f>IF(Q318="","",TODAY()-Q318)</f>
        <v/>
      </c>
      <c r="S318" s="494" t="n">
        <v>46174</v>
      </c>
      <c r="T318" s="184" t="n">
        <v>1000000</v>
      </c>
      <c r="U318" s="184">
        <f>IF(Q318="","SIN ESTADO",IF(S318&lt;&gt;"","PAGA",IF(R318&gt;0,"VENCIDA",IF(R318&gt;=-5,"POR VENCER","AL DÍA"))))</f>
        <v/>
      </c>
      <c r="V318" s="185" t="inlineStr">
        <is>
          <t>TRANSFERENCIA</t>
        </is>
      </c>
      <c r="W318" s="119">
        <f>IF(N($H318)&lt;3,"",IF(Q318="","",Q318+31))</f>
        <v/>
      </c>
      <c r="X318" s="124">
        <f>IF(W318="","",TODAY()-W318)</f>
        <v/>
      </c>
      <c r="Y318" s="494" t="n">
        <v>46201</v>
      </c>
      <c r="Z318" s="184" t="n">
        <v>1000000</v>
      </c>
      <c r="AA318" s="184">
        <f>IF(W318="","SIN ESTADO",IF(Y318&lt;&gt;"","PAGA",IF(X318&gt;0,"VENCIDA",IF(X318&gt;=-5,"POR VENCER","AL DÍA"))))</f>
        <v/>
      </c>
      <c r="AB318" s="185" t="inlineStr">
        <is>
          <t>TRANSFERENCIA</t>
        </is>
      </c>
      <c r="AC318" s="119">
        <f>IF(N($H318)&lt;4,"",IF(W318="","",W318+31))</f>
        <v/>
      </c>
      <c r="AD318" s="124">
        <f>IF(AC318="","",TODAY()-AC318)</f>
        <v/>
      </c>
      <c r="AE318" s="494" t="n">
        <v>46231</v>
      </c>
      <c r="AF318" s="184" t="n">
        <v>1000000</v>
      </c>
      <c r="AG318" s="184">
        <f>IF(AC318="","SIN ESTADO",IF(AE318&lt;&gt;"","PAGA",IF(AD318&gt;0,"VENCIDA",IF(AD318&gt;=-5,"POR VENCER","AL DÍA"))))</f>
        <v/>
      </c>
      <c r="AH318" s="185" t="inlineStr">
        <is>
          <t>TRANSFERENCIA</t>
        </is>
      </c>
      <c r="AI318" s="119">
        <f>IF(N($H318)&lt;5,"",IF(AC318="","",AC318+31))</f>
        <v/>
      </c>
      <c r="AJ318" s="124">
        <f>IF(AI318="","",TODAY()-AI318)</f>
        <v/>
      </c>
      <c r="AK318" s="494" t="n">
        <v>46264</v>
      </c>
      <c r="AL318" s="184" t="n">
        <v>1000000</v>
      </c>
      <c r="AM318" s="184">
        <f>IF(AI318="","SIN ESTADO",IF(AK318&lt;&gt;"","PAGA",IF(AJ318&gt;0,"VENCIDA",IF(AJ318&gt;=-5,"POR VENCER","AL DÍA"))))</f>
        <v/>
      </c>
      <c r="AN318" s="185" t="inlineStr">
        <is>
          <t>TRANSFERENCIA</t>
        </is>
      </c>
      <c r="AO318" s="119">
        <f>IF(N($H318)&lt;6,"",IF(AI318="","",AI318+31))</f>
        <v/>
      </c>
      <c r="AP318" s="124">
        <f>IF(AO318="","",TODAY()-AO318)</f>
        <v/>
      </c>
      <c r="AQ318" s="270" t="n"/>
      <c r="AR318" s="184" t="n"/>
      <c r="AS318" s="184">
        <f>IF(AO318="","SIN ESTADO",IF(AQ318&lt;&gt;"","PAGA",IF(AP318&gt;0,"VENCIDA",IF(AP318&gt;=-5,"POR VENCER","AL DÍA"))))</f>
        <v/>
      </c>
      <c r="AT318" s="185" t="n"/>
      <c r="AU318" s="119">
        <f>IF(N($H318)&lt;7,"",IF(AO318="","",AO318+31))</f>
        <v/>
      </c>
      <c r="AV318" s="124">
        <f>IF(AU318="","",TODAY()-AU318)</f>
        <v/>
      </c>
      <c r="AW318" s="494" t="n"/>
      <c r="AX318" s="184" t="n"/>
      <c r="AY318" s="184">
        <f>IF(AU318="","SIN ESTADO",IF(AW318&lt;&gt;"","PAGA",IF(AV318&gt;0,"VENCIDA",IF(AV318&gt;=-5,"POR VENCER","AL DÍA"))))</f>
        <v/>
      </c>
      <c r="AZ318" s="185" t="n"/>
      <c r="BA318" s="119">
        <f>IF(N($H318)&lt;8,"",IF(AU318="","",AU318+31))</f>
        <v/>
      </c>
      <c r="BB318" s="124">
        <f>IF(BA318="","",TODAY()-BA318)</f>
        <v/>
      </c>
      <c r="BC318" s="494" t="n"/>
      <c r="BD318" s="184" t="n"/>
      <c r="BE318" s="184">
        <f>IF(BA318="","SIN ESTADO",IF(BC318&lt;&gt;"","PAGA",IF(BB318&gt;0,"VENCIDA",IF(BB318&gt;=-5,"POR VENCER","AL DÍA"))))</f>
        <v/>
      </c>
      <c r="BF318" s="185" t="n"/>
      <c r="BG318" s="119">
        <f>IF(N($H318)&lt;9,"",IF(BA318="","",BA318+31))</f>
        <v/>
      </c>
      <c r="BH318" s="124">
        <f>IF(BG318="","",TODAY()-BG318)</f>
        <v/>
      </c>
      <c r="BI318" s="494" t="n"/>
      <c r="BJ318" s="184" t="n"/>
      <c r="BK318" s="184">
        <f>IF(BG318="","SIN ESTADO",IF(BI318&lt;&gt;"","PAGA",IF(BH318&gt;0,"VENCIDA",IF(BH318&gt;=-5,"POR VENCER","AL DÍA"))))</f>
        <v/>
      </c>
      <c r="BL318" s="185" t="n"/>
      <c r="BM318" s="119">
        <f>IF(N($H318)&lt;10,"",IF(BG318="","",BG318+31))</f>
        <v/>
      </c>
      <c r="BN318" s="124">
        <f>IF(BM318="","",TODAY()-BM318)</f>
        <v/>
      </c>
      <c r="BO318" s="494" t="n"/>
      <c r="BP318" s="184" t="n"/>
      <c r="BQ318" s="184">
        <f>IF(BM318="","SIN ESTADO",IF(BO318&lt;&gt;"","PAGA",IF(BN318&gt;0,"VENCIDA",IF(BN318&gt;=-5,"POR VENCER","AL DÍA"))))</f>
        <v/>
      </c>
      <c r="BR318" s="185" t="n"/>
      <c r="BS318" s="119">
        <f>IF(N($H318)&lt;11,"",IF(BM318="","",BM318+31))</f>
        <v/>
      </c>
      <c r="BT318" s="124">
        <f>IF(BS318="","",TODAY()-BS318)</f>
        <v/>
      </c>
      <c r="BU318" s="494" t="n"/>
      <c r="BV318" s="184" t="n"/>
      <c r="BW318" s="184">
        <f>IF(BS318="","SIN ESTADO",IF(BU318&lt;&gt;"","PAGA",IF(BT318&gt;0,"VENCIDA",IF(BT318&gt;=-5,"POR VENCER","AL DÍA"))))</f>
        <v/>
      </c>
      <c r="BX318" s="185" t="n"/>
      <c r="BY318" s="119">
        <f>IF(N($H318)&lt;12,"",IF(BS318="","",BS318+31))</f>
        <v/>
      </c>
      <c r="BZ318" s="124">
        <f>IF(BY318="","",TODAY()-BY318)</f>
        <v/>
      </c>
      <c r="CA318" s="494" t="n"/>
      <c r="CB318" s="184" t="n"/>
      <c r="CC318" s="184">
        <f>IF(BY318="","SIN ESTADO",IF(CA318&lt;&gt;"","PAGA",IF(BZ318&gt;0,"VENCIDA",IF(BZ318&gt;=-5,"POR VENCER","AL DÍA"))))</f>
        <v/>
      </c>
      <c r="CD318" s="185" t="n"/>
      <c r="CE318" s="119">
        <f>IF(N($H318)&lt;13,"",IF(BY318="","",BY318+31))</f>
        <v/>
      </c>
      <c r="CF318" s="124">
        <f>IF(CE318="","",TODAY()-CE318)</f>
        <v/>
      </c>
      <c r="CG318" s="494" t="n"/>
      <c r="CH318" s="184" t="n"/>
      <c r="CI318" s="184">
        <f>IF(CE318="","SIN ESTADO",IF(CG318&lt;&gt;"","PAGA",IF(CF318&gt;0,"VENCIDA",IF(CF318&gt;=-5,"POR VENCER","AL DÍA"))))</f>
        <v/>
      </c>
      <c r="CJ318" s="185" t="n"/>
      <c r="CK318" s="119">
        <f>IF(N($H318)&lt;14,"",IF(CE318="","",CE318+31))</f>
        <v/>
      </c>
      <c r="CL318" s="124">
        <f>IF(CK318="","",TODAY()-CK318)</f>
        <v/>
      </c>
      <c r="CM318" s="494" t="n"/>
      <c r="CN318" s="184" t="n"/>
      <c r="CO318" s="184">
        <f>IF(CK318="","SIN ESTADO",IF(CM318&lt;&gt;"","PAGA",IF(CL318&gt;0,"VENCIDA",IF(CL318&gt;=-5,"POR VENCER","AL DÍA"))))</f>
        <v/>
      </c>
      <c r="CP318" s="185" t="n"/>
      <c r="CQ318" s="119">
        <f>IF(N($H318)&lt;15,"",IF(CK318="","",CK318+31))</f>
        <v/>
      </c>
      <c r="CR318" s="124">
        <f>IF(CQ318="","",TODAY()-CQ318)</f>
        <v/>
      </c>
      <c r="CS318" s="494" t="n"/>
      <c r="CT318" s="184" t="n"/>
      <c r="CU318" s="184">
        <f>IF(CQ318="","SIN ESTADO",IF(CS318&lt;&gt;"","PAGA",IF(CR318&gt;0,"VENCIDA",IF(CR318&gt;=-5,"POR VENCER","AL DÍA"))))</f>
        <v/>
      </c>
      <c r="CV318" s="185" t="n"/>
      <c r="CW318" s="119">
        <f>IF(N($H318)&lt;16,"",IF(CQ318="","",CQ318+31))</f>
        <v/>
      </c>
      <c r="CX318" s="124">
        <f>IF(CW318="","",TODAY()-CW318)</f>
        <v/>
      </c>
      <c r="CY318" s="494" t="n"/>
      <c r="CZ318" s="184" t="n"/>
      <c r="DA318" s="184">
        <f>IF(CW318="","SIN ESTADO",IF(CY318&lt;&gt;"","PAGA",IF(CX318&gt;0,"VENCIDA",IF(CX318&gt;=-5,"POR VENCER","AL DÍA"))))</f>
        <v/>
      </c>
      <c r="DB318" s="185" t="n"/>
      <c r="DC318" s="119">
        <f>IF(N($H318)&lt;17,"",IF(CW318="","",CW318+31))</f>
        <v/>
      </c>
      <c r="DD318" s="124">
        <f>IF(DC318="","",TODAY()-DC318)</f>
        <v/>
      </c>
      <c r="DE318" s="494" t="n"/>
      <c r="DF318" s="184" t="n"/>
      <c r="DG318" s="184">
        <f>IF(DC318="","SIN ESTADO",IF(DE318&lt;&gt;"","PAGA",IF(DD318&gt;0,"VENCIDA",IF(DD318&gt;=-5,"POR VENCER","AL DÍA"))))</f>
        <v/>
      </c>
      <c r="DH318" s="185" t="n"/>
      <c r="DI318" s="119">
        <f>IF(N($H318)&lt;18,"",IF(DC318="","",DC318+31))</f>
        <v/>
      </c>
      <c r="DJ318" s="124">
        <f>IF(DI318="","",TODAY()-DI318)</f>
        <v/>
      </c>
      <c r="DK318" s="494" t="n"/>
      <c r="DL318" s="184" t="n"/>
      <c r="DM318" s="184">
        <f>IF(DI318="","SIN ESTADO",IF(DK318&lt;&gt;"","PAGA",IF(DJ318&gt;0,"VENCIDA",IF(DJ318&gt;=-5,"POR VENCER","AL DÍA"))))</f>
        <v/>
      </c>
      <c r="DN318" s="185" t="n"/>
      <c r="DO318" s="119">
        <f>IF(N($H318)&lt;19,"",IF(DI318="","",DI318+31))</f>
        <v/>
      </c>
      <c r="DP318" s="124">
        <f>IF(DO318="","",TODAY()-DO318)</f>
        <v/>
      </c>
      <c r="DQ318" s="494" t="n"/>
      <c r="DR318" s="184" t="n"/>
      <c r="DS318" s="184">
        <f>IF(DO318="","SIN ESTADO",IF(DQ318&lt;&gt;"","PAGA",IF(DP318&gt;0,"VENCIDA",IF(DP318&gt;=-5,"POR VENCER","AL DÍA"))))</f>
        <v/>
      </c>
      <c r="DT318" s="185" t="n"/>
      <c r="DU318" s="119">
        <f>IF(N($H318)&lt;20,"",IF(DO318="","",DO318+31))</f>
        <v/>
      </c>
      <c r="DV318" s="124">
        <f>IF(DU318="","",TODAY()-DU318)</f>
        <v/>
      </c>
      <c r="DW318" s="494" t="n"/>
      <c r="DX318" s="184" t="n"/>
      <c r="DY318" s="184">
        <f>IF(DU318="","SIN ESTADO",IF(DW318&lt;&gt;"","PAGA",IF(DV318&gt;0,"VENCIDA",IF(DV318&gt;=-5,"POR VENCER","AL DÍA"))))</f>
        <v/>
      </c>
      <c r="DZ318" s="185" t="n"/>
      <c r="EA318" s="119">
        <f>IF(N($H318)&lt;21,"",IF(DU318="","",DU318+31))</f>
        <v/>
      </c>
      <c r="EB318" s="124">
        <f>IF(EA318="","",TODAY()-EA318)</f>
        <v/>
      </c>
      <c r="EC318" s="494" t="n"/>
      <c r="ED318" s="184" t="n"/>
      <c r="EE318" s="184">
        <f>IF(EA318="","SIN ESTADO",IF(EC318&lt;&gt;"","PAGA",IF(EB318&gt;0,"VENCIDA",IF(EB318&gt;=-5,"POR VENCER","AL DÍA"))))</f>
        <v/>
      </c>
      <c r="EF318" s="185" t="n"/>
      <c r="EG318" s="119">
        <f>IF(N($H318)&lt;22,"",IF(EA318="","",EA318+31))</f>
        <v/>
      </c>
      <c r="EH318" s="124">
        <f>IF(EG318="","",TODAY()-EG318)</f>
        <v/>
      </c>
      <c r="EI318" s="494" t="n"/>
      <c r="EJ318" s="184" t="n"/>
      <c r="EK318" s="184">
        <f>IF(EG318="","SIN ESTADO",IF(EI318&lt;&gt;"","PAGA",IF(EH318&gt;0,"VENCIDA",IF(EH318&gt;=-5,"POR VENCER","AL DÍA"))))</f>
        <v/>
      </c>
      <c r="EL318" s="185" t="n"/>
      <c r="EM318" s="119">
        <f>IF(N($H318)&lt;23,"",IF(EG318="","",EG318+31))</f>
        <v/>
      </c>
      <c r="EN318" s="124">
        <f>IF(EM318="","",TODAY()-EM318)</f>
        <v/>
      </c>
      <c r="EO318" s="494" t="n"/>
      <c r="EP318" s="184" t="n"/>
      <c r="EQ318" s="184">
        <f>IF(EM318="","SIN ESTADO",IF(EO318&lt;&gt;"","PAGA",IF(EN318&gt;0,"VENCIDA",IF(EN318&gt;=-5,"POR VENCER","AL DÍA"))))</f>
        <v/>
      </c>
      <c r="ER318" s="185" t="n"/>
      <c r="ES318" s="119">
        <f>IF(N($H318)&lt;24,"",IF(EM318="","",EM318+31))</f>
        <v/>
      </c>
      <c r="ET318" s="124">
        <f>IF(ES318="","",TODAY()-ES318)</f>
        <v/>
      </c>
      <c r="EU318" s="494" t="n"/>
      <c r="EV318" s="184" t="n"/>
      <c r="EW318" s="184">
        <f>IF(ES318="","SIN ESTADO",IF(EU318&lt;&gt;"","PAGA",IF(ET318&gt;0,"VENCIDA",IF(ET318&gt;=-5,"POR VENCER","AL DÍA"))))</f>
        <v/>
      </c>
      <c r="EX318" s="185" t="n"/>
      <c r="EY318" s="119">
        <f>IF(N($H318)&lt;25,"",IF(ES318="","",ES318+31))</f>
        <v/>
      </c>
      <c r="EZ318" s="124">
        <f>IF(EY318="","",TODAY()-EY318)</f>
        <v/>
      </c>
      <c r="FA318" s="494" t="n"/>
      <c r="FB318" s="184" t="n"/>
      <c r="FC318" s="184">
        <f>IF(EY318="","SIN ESTADO",IF(FA318&lt;&gt;"","PAGA",IF(EZ318&gt;0,"VENCIDA",IF(EZ318&gt;=-5,"POR VENCER","AL DÍA"))))</f>
        <v/>
      </c>
      <c r="FD318" s="185" t="n"/>
      <c r="FE318" s="119">
        <f>IF(N($H318)&lt;26,"",IF(EY318="","",EY318+31))</f>
        <v/>
      </c>
      <c r="FF318" s="124">
        <f>IF(FE318="","",TODAY()-FE318)</f>
        <v/>
      </c>
      <c r="FG318" s="494" t="n"/>
      <c r="FH318" s="184" t="n"/>
      <c r="FI318" s="184">
        <f>IF(FE318="","SIN ESTADO",IF(FG318&lt;&gt;"","PAGA",IF(FF318&gt;0,"VENCIDA",IF(FF318&gt;=-5,"POR VENCER","AL DÍA"))))</f>
        <v/>
      </c>
      <c r="FJ318" s="185" t="n"/>
      <c r="FK318" s="119">
        <f>IF(N($H318)&lt;27,"",IF(FE318="","",FE318+31))</f>
        <v/>
      </c>
      <c r="FL318" s="124">
        <f>IF(FK318="","",TODAY()-FK318)</f>
        <v/>
      </c>
      <c r="FM318" s="494" t="n"/>
      <c r="FN318" s="184" t="n"/>
      <c r="FO318" s="184">
        <f>IF(FK318="","SIN ESTADO",IF(FM318&lt;&gt;"","PAGA",IF(FL318&gt;0,"VENCIDA",IF(FL318&gt;=-5,"POR VENCER","AL DÍA"))))</f>
        <v/>
      </c>
      <c r="FP318" s="185" t="n"/>
      <c r="FQ318" s="119">
        <f>IF(N($H318)&lt;28,"",IF(FK318="","",FK318+31))</f>
        <v/>
      </c>
      <c r="FR318" s="124">
        <f>IF(FQ318="","",TODAY()-FQ318)</f>
        <v/>
      </c>
      <c r="FS318" s="494" t="n"/>
      <c r="FT318" s="184" t="n"/>
      <c r="FU318" s="184">
        <f>IF(FQ318="","SIN ESTADO",IF(FS318&lt;&gt;"","PAGA",IF(FR318&gt;0,"VENCIDA",IF(FR318&gt;=-5,"POR VENCER","AL DÍA"))))</f>
        <v/>
      </c>
      <c r="FV318" s="185" t="n"/>
      <c r="FW318" s="119">
        <f>IF(N($H318)&lt;29,"",IF(FQ318="","",FQ318+31))</f>
        <v/>
      </c>
      <c r="FX318" s="124">
        <f>IF(FW318="","",TODAY()-FW318)</f>
        <v/>
      </c>
      <c r="FY318" s="494" t="n"/>
      <c r="FZ318" s="184" t="n"/>
      <c r="GA318" s="184">
        <f>IF(FW318="","SIN ESTADO",IF(FY318&lt;&gt;"","PAGA",IF(FX318&gt;0,"VENCIDA",IF(FX318&gt;=-5,"POR VENCER","AL DÍA"))))</f>
        <v/>
      </c>
      <c r="GB318" s="185" t="n"/>
      <c r="GC318" s="119">
        <f>IF(N($H318)&lt;30,"",IF(FW318="","",FW318+31))</f>
        <v/>
      </c>
      <c r="GD318" s="124">
        <f>IF(GC318="","",TODAY()-GC318)</f>
        <v/>
      </c>
      <c r="GE318" s="494" t="n"/>
      <c r="GF318" s="184" t="n"/>
      <c r="GG318" s="184">
        <f>IF(GC318="","SIN ESTADO",IF(GE318&lt;&gt;"","PAGA",IF(GD318&gt;0,"VENCIDA",IF(GD318&gt;=-5,"POR VENCER","AL DÍA"))))</f>
        <v/>
      </c>
      <c r="GH318" s="185" t="n"/>
      <c r="GI318" s="119">
        <f>IF(N($H318)&lt;31,"",IF(GC318="","",GC318+31))</f>
        <v/>
      </c>
      <c r="GJ318" s="124">
        <f>IF(GI318="","",TODAY()-GI318)</f>
        <v/>
      </c>
      <c r="GK318" s="494" t="n"/>
      <c r="GL318" s="184" t="n"/>
      <c r="GM318" s="184">
        <f>IF(GI318="","SIN ESTADO",IF(GK318&lt;&gt;"","PAGA",IF(GJ318&gt;0,"VENCIDA",IF(GJ318&gt;=-5,"POR VENCER","AL DÍA"))))</f>
        <v/>
      </c>
      <c r="GN318" s="185" t="n"/>
      <c r="GO318" s="119">
        <f>IF(N($H318)&lt;32,"",IF(GI318="","",GI318+31))</f>
        <v/>
      </c>
      <c r="GP318" s="124">
        <f>IF(GO318="","",TODAY()-GO318)</f>
        <v/>
      </c>
      <c r="GQ318" s="494" t="n"/>
      <c r="GR318" s="184" t="n"/>
      <c r="GS318" s="184">
        <f>IF(GO318="","SIN ESTADO",IF(GQ318&lt;&gt;"","PAGA",IF(GP318&gt;0,"VENCIDA",IF(GP318&gt;=-5,"POR VENCER","AL DÍA"))))</f>
        <v/>
      </c>
      <c r="GT318" s="185" t="n"/>
      <c r="GU318" s="119">
        <f>IF(N($H318)&lt;33,"",IF(GO318="","",GO318+31))</f>
        <v/>
      </c>
      <c r="GV318" s="124">
        <f>IF(GU318="","",TODAY()-GU318)</f>
        <v/>
      </c>
      <c r="GW318" s="494" t="n"/>
      <c r="GX318" s="184" t="n"/>
      <c r="GY318" s="184">
        <f>IF(GU318="","SIN ESTADO",IF(GW318&lt;&gt;"","PAGA",IF(GV318&gt;0,"VENCIDA",IF(GV318&gt;=-5,"POR VENCER","AL DÍA"))))</f>
        <v/>
      </c>
      <c r="GZ318" s="185" t="n"/>
      <c r="HA318" s="119">
        <f>IF(N($H318)&lt;34,"",IF(GU318="","",GU318+31))</f>
        <v/>
      </c>
      <c r="HB318" s="124">
        <f>IF(HA318="","",TODAY()-HA318)</f>
        <v/>
      </c>
      <c r="HC318" s="494" t="n"/>
      <c r="HD318" s="184" t="n"/>
      <c r="HE318" s="184">
        <f>IF(HA318="","SIN ESTADO",IF(HC318&lt;&gt;"","PAGA",IF(HB318&gt;0,"VENCIDA",IF(HB318&gt;=-5,"POR VENCER","AL DÍA"))))</f>
        <v/>
      </c>
      <c r="HF318" s="185" t="n"/>
      <c r="HG318" s="119">
        <f>IF(N($H318)&lt;35,"",IF(HA318="","",HA318+31))</f>
        <v/>
      </c>
      <c r="HH318" s="124">
        <f>IF(HG318="","",TODAY()-HG318)</f>
        <v/>
      </c>
      <c r="HI318" s="494" t="n"/>
      <c r="HJ318" s="184" t="n"/>
      <c r="HK318" s="184">
        <f>IF(HG318="","SIN ESTADO",IF(HI318&lt;&gt;"","PAGA",IF(HH318&gt;0,"VENCIDA",IF(HH318&gt;=-5,"POR VENCER","AL DÍA"))))</f>
        <v/>
      </c>
      <c r="HL318" s="168" t="n"/>
      <c r="HM318" s="119">
        <f>IF(N($H318)&lt;36,"",IF(HG318="","",HG318+31))</f>
        <v/>
      </c>
      <c r="HN318" s="124">
        <f>IF(HM318="","",TODAY()-HM318)</f>
        <v/>
      </c>
      <c r="HO318" s="494" t="n"/>
      <c r="HP318" s="184" t="n"/>
      <c r="HQ318" s="184">
        <f>IF(HM318="","SIN ESTADO",IF(HO318&lt;&gt;"","PAGA",IF(HN318&gt;0,"VENCIDA",IF(HN318&gt;=-5,"POR VENCER","AL DÍA"))))</f>
        <v/>
      </c>
      <c r="HR318" s="168" t="n"/>
      <c r="HS318" s="169">
        <f>N318+T318+Z318+AF318+AL318+AR318+AX318+BD318+BJ318+BP318+BV318+CB318+CH318+CN318+CT318+CZ318+DF318+DL318+DR318+DX318+ED318+EJ318+EP318+EV318+FB318+FH318+FN318+FT318+FZ318+GF318+GL318+GR318+GX318+HD318+HJ318+HP318</f>
        <v/>
      </c>
      <c r="HU318" s="170">
        <f>IFERROR(N($J318),0)</f>
        <v/>
      </c>
      <c r="HW318" s="170">
        <f>SUMPRODUCT((MOD(COLUMN($M318:$HR318)-COLUMN($M318),6)=0)*ISNUMBER($M318:$HR318)*($M318:$HR318&gt;=RESUMEN!$C$26)*($M318:$HR318&lt;=RESUMEN!$C$27)*IFERROR(N($N318:$HS318),0))</f>
        <v/>
      </c>
      <c r="HX318" s="170">
        <f>SUMPRODUCT((MOD(COLUMN($M318:$HR318)-COLUMN($M318),6)=0)*ISNUMBER($M318:$HR318)*($M318:$HR318&gt;=RESUMEN!$C$26)*($M318:$HR318&lt;=RESUMEN!$C$27))</f>
        <v/>
      </c>
    </row>
    <row r="319" ht="15.75" customHeight="1" s="506">
      <c r="B319" s="113">
        <f>VENTAS!A318</f>
        <v/>
      </c>
      <c r="C319" s="236">
        <f>VENTAS!B318</f>
        <v/>
      </c>
      <c r="D319" s="53">
        <f>VENTAS!C318</f>
        <v/>
      </c>
      <c r="E319" s="114">
        <f>VENTAS!D318</f>
        <v/>
      </c>
      <c r="F319" s="114">
        <f>VENTAS!J318</f>
        <v/>
      </c>
      <c r="G319" s="494">
        <f>VENTAS!F318</f>
        <v/>
      </c>
      <c r="H319" s="479">
        <f>VENTAS!K318</f>
        <v/>
      </c>
      <c r="I319" s="479">
        <f>VENTAS!M318</f>
        <v/>
      </c>
      <c r="J319" s="184">
        <f>VENTAS!L318</f>
        <v/>
      </c>
      <c r="K319" s="119">
        <f>IF(N($H319)&lt;1,"",$G319+31)</f>
        <v/>
      </c>
      <c r="L319" s="124">
        <f>IF(K319="","",TODAY()-K319)</f>
        <v/>
      </c>
      <c r="M319" s="494" t="n">
        <v>46197</v>
      </c>
      <c r="N319" s="374" t="n">
        <v>1809200</v>
      </c>
      <c r="O319" s="184" t="inlineStr">
        <is>
          <t>PAGA</t>
        </is>
      </c>
      <c r="P319" s="185" t="inlineStr">
        <is>
          <t>TRANSFERENCIA</t>
        </is>
      </c>
      <c r="Q319" s="119">
        <f>IF(N($H319)&lt;2,"",IF(K319="","",K319+31))</f>
        <v/>
      </c>
      <c r="R319" s="124">
        <f>IF(Q319="","",TODAY()-Q319)</f>
        <v/>
      </c>
      <c r="S319" s="494" t="n">
        <v>46235</v>
      </c>
      <c r="T319" s="184" t="n">
        <v>1809200</v>
      </c>
      <c r="U319" s="184" t="inlineStr">
        <is>
          <t>PAGA</t>
        </is>
      </c>
      <c r="V319" s="185" t="inlineStr">
        <is>
          <t>TRANSFERENCIA</t>
        </is>
      </c>
      <c r="W319" s="119">
        <f>IF(N($H319)&lt;3,"",IF(Q319="","",Q319+31))</f>
        <v/>
      </c>
      <c r="X319" s="124">
        <f>IF(W319="","",TODAY()-W319)</f>
        <v/>
      </c>
      <c r="Y319" s="494" t="n">
        <v>46266</v>
      </c>
      <c r="Z319" s="184" t="n">
        <v>1809200</v>
      </c>
      <c r="AA319" s="184" t="inlineStr">
        <is>
          <t>PAGA</t>
        </is>
      </c>
      <c r="AB319" s="185" t="inlineStr">
        <is>
          <t>TRANSFERENCIA</t>
        </is>
      </c>
      <c r="AC319" s="119">
        <f>IF(N($H319)&lt;4,"",IF(W319="","",W319+31))</f>
        <v/>
      </c>
      <c r="AD319" s="124">
        <f>IF(AC319="","",TODAY()-AC319)</f>
        <v/>
      </c>
      <c r="AE319" s="494" t="n"/>
      <c r="AF319" s="184" t="n"/>
      <c r="AG319" s="184" t="n"/>
      <c r="AH319" s="185" t="n"/>
      <c r="AI319" s="119">
        <f>IF(N($H319)&lt;5,"",IF(AC319="","",AC319+31))</f>
        <v/>
      </c>
      <c r="AJ319" s="124">
        <f>IF(AI319="","",TODAY()-AI319)</f>
        <v/>
      </c>
      <c r="AK319" s="494" t="n"/>
      <c r="AL319" s="184" t="n"/>
      <c r="AM319" s="184" t="n"/>
      <c r="AN319" s="185" t="n"/>
      <c r="AO319" s="119">
        <f>IF(N($H319)&lt;6,"",IF(AI319="","",AI319+31))</f>
        <v/>
      </c>
      <c r="AP319" s="124">
        <f>IF(AO319="","",TODAY()-AO319)</f>
        <v/>
      </c>
      <c r="AQ319" s="270" t="n"/>
      <c r="AR319" s="184" t="n"/>
      <c r="AS319" s="184" t="n"/>
      <c r="AT319" s="185" t="n"/>
      <c r="AU319" s="119">
        <f>IF(N($H319)&lt;7,"",IF(AO319="","",AO319+31))</f>
        <v/>
      </c>
      <c r="AV319" s="124">
        <f>IF(AU319="","",TODAY()-AU319)</f>
        <v/>
      </c>
      <c r="AW319" s="494" t="n"/>
      <c r="AX319" s="184" t="n"/>
      <c r="AY319" s="184" t="n"/>
      <c r="AZ319" s="185" t="n"/>
      <c r="BA319" s="119">
        <f>IF(N($H319)&lt;8,"",IF(AU319="","",AU319+31))</f>
        <v/>
      </c>
      <c r="BB319" s="124">
        <f>IF(BA319="","",TODAY()-BA319)</f>
        <v/>
      </c>
      <c r="BC319" s="494" t="n"/>
      <c r="BD319" s="184" t="n"/>
      <c r="BE319" s="184" t="n"/>
      <c r="BF319" s="185" t="n"/>
      <c r="BG319" s="119">
        <f>IF(N($H319)&lt;9,"",IF(BA319="","",BA319+31))</f>
        <v/>
      </c>
      <c r="BH319" s="124">
        <f>IF(BG319="","",TODAY()-BG319)</f>
        <v/>
      </c>
      <c r="BI319" s="494" t="n"/>
      <c r="BJ319" s="184" t="n"/>
      <c r="BK319" s="184" t="n"/>
      <c r="BL319" s="185" t="n"/>
      <c r="BM319" s="119">
        <f>IF(N($H319)&lt;10,"",IF(BG319="","",BG319+31))</f>
        <v/>
      </c>
      <c r="BN319" s="124">
        <f>IF(BM319="","",TODAY()-BM319)</f>
        <v/>
      </c>
      <c r="BO319" s="494" t="n"/>
      <c r="BP319" s="184" t="n"/>
      <c r="BQ319" s="184" t="n"/>
      <c r="BR319" s="185" t="n"/>
      <c r="BS319" s="119">
        <f>IF(N($H319)&lt;11,"",IF(BM319="","",BM319+31))</f>
        <v/>
      </c>
      <c r="BT319" s="124">
        <f>IF(BS319="","",TODAY()-BS319)</f>
        <v/>
      </c>
      <c r="BU319" s="494" t="n"/>
      <c r="BV319" s="184" t="n"/>
      <c r="BW319" s="184" t="n"/>
      <c r="BX319" s="185" t="n"/>
      <c r="BY319" s="119">
        <f>IF(N($H319)&lt;12,"",IF(BS319="","",BS319+31))</f>
        <v/>
      </c>
      <c r="BZ319" s="124">
        <f>IF(BY319="","",TODAY()-BY319)</f>
        <v/>
      </c>
      <c r="CA319" s="494" t="n"/>
      <c r="CB319" s="184" t="n"/>
      <c r="CC319" s="184" t="n"/>
      <c r="CD319" s="185" t="n"/>
      <c r="CE319" s="119">
        <f>IF(N($H319)&lt;13,"",IF(BY319="","",BY319+31))</f>
        <v/>
      </c>
      <c r="CF319" s="124">
        <f>IF(CE319="","",TODAY()-CE319)</f>
        <v/>
      </c>
      <c r="CG319" s="494" t="n"/>
      <c r="CH319" s="184" t="n"/>
      <c r="CI319" s="184" t="n"/>
      <c r="CJ319" s="185" t="n"/>
      <c r="CK319" s="119">
        <f>IF(N($H319)&lt;14,"",IF(CE319="","",CE319+31))</f>
        <v/>
      </c>
      <c r="CL319" s="124">
        <f>IF(CK319="","",TODAY()-CK319)</f>
        <v/>
      </c>
      <c r="CM319" s="494" t="n"/>
      <c r="CN319" s="184" t="n"/>
      <c r="CO319" s="184" t="n"/>
      <c r="CP319" s="185" t="n"/>
      <c r="CQ319" s="119">
        <f>IF(N($H319)&lt;15,"",IF(CK319="","",CK319+31))</f>
        <v/>
      </c>
      <c r="CR319" s="124">
        <f>IF(CQ319="","",TODAY()-CQ319)</f>
        <v/>
      </c>
      <c r="CS319" s="494" t="n"/>
      <c r="CT319" s="184" t="n"/>
      <c r="CU319" s="184" t="n"/>
      <c r="CV319" s="185" t="n"/>
      <c r="CW319" s="119">
        <f>IF(N($H319)&lt;16,"",IF(CQ319="","",CQ319+31))</f>
        <v/>
      </c>
      <c r="CX319" s="124">
        <f>IF(CW319="","",TODAY()-CW319)</f>
        <v/>
      </c>
      <c r="CY319" s="494" t="n"/>
      <c r="CZ319" s="184" t="n"/>
      <c r="DA319" s="184" t="n"/>
      <c r="DB319" s="185" t="n"/>
      <c r="DC319" s="119">
        <f>IF(N($H319)&lt;17,"",IF(CW319="","",CW319+31))</f>
        <v/>
      </c>
      <c r="DD319" s="124">
        <f>IF(DC319="","",TODAY()-DC319)</f>
        <v/>
      </c>
      <c r="DE319" s="494" t="n"/>
      <c r="DF319" s="184" t="n"/>
      <c r="DG319" s="184" t="n"/>
      <c r="DH319" s="185" t="n"/>
      <c r="DI319" s="119">
        <f>IF(N($H319)&lt;18,"",IF(DC319="","",DC319+31))</f>
        <v/>
      </c>
      <c r="DJ319" s="124">
        <f>IF(DI319="","",TODAY()-DI319)</f>
        <v/>
      </c>
      <c r="DK319" s="494" t="n"/>
      <c r="DL319" s="184" t="n"/>
      <c r="DM319" s="184" t="n"/>
      <c r="DN319" s="185" t="n"/>
      <c r="DO319" s="119">
        <f>IF(N($H319)&lt;19,"",IF(DI319="","",DI319+31))</f>
        <v/>
      </c>
      <c r="DP319" s="124">
        <f>IF(DO319="","",TODAY()-DO319)</f>
        <v/>
      </c>
      <c r="DQ319" s="494" t="n"/>
      <c r="DR319" s="184" t="n"/>
      <c r="DS319" s="184" t="n"/>
      <c r="DT319" s="185" t="n"/>
      <c r="DU319" s="119">
        <f>IF(N($H319)&lt;20,"",IF(DO319="","",DO319+31))</f>
        <v/>
      </c>
      <c r="DV319" s="124">
        <f>IF(DU319="","",TODAY()-DU319)</f>
        <v/>
      </c>
      <c r="DW319" s="494" t="n"/>
      <c r="DX319" s="184" t="n"/>
      <c r="DY319" s="184" t="n"/>
      <c r="DZ319" s="185" t="n"/>
      <c r="EA319" s="119">
        <f>IF(N($H319)&lt;21,"",IF(DU319="","",DU319+31))</f>
        <v/>
      </c>
      <c r="EB319" s="124">
        <f>IF(EA319="","",TODAY()-EA319)</f>
        <v/>
      </c>
      <c r="EC319" s="494" t="n"/>
      <c r="ED319" s="184" t="n"/>
      <c r="EE319" s="184" t="n"/>
      <c r="EF319" s="185" t="n"/>
      <c r="EG319" s="119">
        <f>IF(N($H319)&lt;22,"",IF(EA319="","",EA319+31))</f>
        <v/>
      </c>
      <c r="EH319" s="124">
        <f>IF(EG319="","",TODAY()-EG319)</f>
        <v/>
      </c>
      <c r="EI319" s="494" t="n"/>
      <c r="EJ319" s="184" t="n"/>
      <c r="EK319" s="184" t="n"/>
      <c r="EL319" s="185" t="n"/>
      <c r="EM319" s="119">
        <f>IF(N($H319)&lt;23,"",IF(EG319="","",EG319+31))</f>
        <v/>
      </c>
      <c r="EN319" s="124">
        <f>IF(EM319="","",TODAY()-EM319)</f>
        <v/>
      </c>
      <c r="EO319" s="494" t="n"/>
      <c r="EP319" s="184" t="n"/>
      <c r="EQ319" s="184" t="n"/>
      <c r="ER319" s="185" t="n"/>
      <c r="ES319" s="119">
        <f>IF(N($H319)&lt;24,"",IF(EM319="","",EM319+31))</f>
        <v/>
      </c>
      <c r="ET319" s="124">
        <f>IF(ES319="","",TODAY()-ES319)</f>
        <v/>
      </c>
      <c r="EU319" s="494" t="n"/>
      <c r="EV319" s="184" t="n"/>
      <c r="EW319" s="184" t="n"/>
      <c r="EX319" s="185" t="n"/>
      <c r="EY319" s="119">
        <f>IF(N($H319)&lt;25,"",IF(ES319="","",ES319+31))</f>
        <v/>
      </c>
      <c r="EZ319" s="124">
        <f>IF(EY319="","",TODAY()-EY319)</f>
        <v/>
      </c>
      <c r="FA319" s="494" t="n"/>
      <c r="FB319" s="184" t="n"/>
      <c r="FC319" s="184" t="n"/>
      <c r="FD319" s="185" t="n"/>
      <c r="FE319" s="119">
        <f>IF(N($H319)&lt;26,"",IF(EY319="","",EY319+31))</f>
        <v/>
      </c>
      <c r="FF319" s="124">
        <f>IF(FE319="","",TODAY()-FE319)</f>
        <v/>
      </c>
      <c r="FG319" s="494" t="n"/>
      <c r="FH319" s="184" t="n"/>
      <c r="FI319" s="184" t="n"/>
      <c r="FJ319" s="185" t="n"/>
      <c r="FK319" s="119">
        <f>IF(N($H319)&lt;27,"",IF(FE319="","",FE319+31))</f>
        <v/>
      </c>
      <c r="FL319" s="124">
        <f>IF(FK319="","",TODAY()-FK319)</f>
        <v/>
      </c>
      <c r="FM319" s="494" t="n"/>
      <c r="FN319" s="184" t="n"/>
      <c r="FO319" s="184" t="n"/>
      <c r="FP319" s="185" t="n"/>
      <c r="FQ319" s="119">
        <f>IF(N($H319)&lt;28,"",IF(FK319="","",FK319+31))</f>
        <v/>
      </c>
      <c r="FR319" s="124">
        <f>IF(FQ319="","",TODAY()-FQ319)</f>
        <v/>
      </c>
      <c r="FS319" s="494" t="n"/>
      <c r="FT319" s="184" t="n"/>
      <c r="FU319" s="184" t="n"/>
      <c r="FV319" s="185" t="n"/>
      <c r="FW319" s="119">
        <f>IF(N($H319)&lt;29,"",IF(FQ319="","",FQ319+31))</f>
        <v/>
      </c>
      <c r="FX319" s="124">
        <f>IF(FW319="","",TODAY()-FW319)</f>
        <v/>
      </c>
      <c r="FY319" s="494" t="n"/>
      <c r="FZ319" s="184" t="n"/>
      <c r="GA319" s="184" t="n"/>
      <c r="GB319" s="185" t="n"/>
      <c r="GC319" s="119">
        <f>IF(N($H319)&lt;30,"",IF(FW319="","",FW319+31))</f>
        <v/>
      </c>
      <c r="GD319" s="124">
        <f>IF(GC319="","",TODAY()-GC319)</f>
        <v/>
      </c>
      <c r="GE319" s="494" t="n"/>
      <c r="GF319" s="184" t="n"/>
      <c r="GG319" s="184" t="n"/>
      <c r="GH319" s="185" t="n"/>
      <c r="GI319" s="119">
        <f>IF(N($H319)&lt;31,"",IF(GC319="","",GC319+31))</f>
        <v/>
      </c>
      <c r="GJ319" s="124">
        <f>IF(GI319="","",TODAY()-GI319)</f>
        <v/>
      </c>
      <c r="GK319" s="494" t="n"/>
      <c r="GL319" s="184" t="n"/>
      <c r="GM319" s="184" t="n"/>
      <c r="GN319" s="185" t="n"/>
      <c r="GO319" s="119">
        <f>IF(N($H319)&lt;32,"",IF(GI319="","",GI319+31))</f>
        <v/>
      </c>
      <c r="GP319" s="124">
        <f>IF(GO319="","",TODAY()-GO319)</f>
        <v/>
      </c>
      <c r="GQ319" s="494" t="n"/>
      <c r="GR319" s="184" t="n"/>
      <c r="GS319" s="184" t="n"/>
      <c r="GT319" s="185" t="n"/>
      <c r="GU319" s="119">
        <f>IF(N($H319)&lt;33,"",IF(GO319="","",GO319+31))</f>
        <v/>
      </c>
      <c r="GV319" s="124">
        <f>IF(GU319="","",TODAY()-GU319)</f>
        <v/>
      </c>
      <c r="GW319" s="494" t="n"/>
      <c r="GX319" s="184" t="n"/>
      <c r="GY319" s="184" t="n"/>
      <c r="GZ319" s="185" t="n"/>
      <c r="HA319" s="119">
        <f>IF(N($H319)&lt;34,"",IF(GU319="","",GU319+31))</f>
        <v/>
      </c>
      <c r="HB319" s="124">
        <f>IF(HA319="","",TODAY()-HA319)</f>
        <v/>
      </c>
      <c r="HC319" s="494" t="n"/>
      <c r="HD319" s="184" t="n"/>
      <c r="HE319" s="184" t="n"/>
      <c r="HF319" s="185" t="n"/>
      <c r="HG319" s="119">
        <f>IF(N($H319)&lt;35,"",IF(HA319="","",HA319+31))</f>
        <v/>
      </c>
      <c r="HH319" s="124">
        <f>IF(HG319="","",TODAY()-HG319)</f>
        <v/>
      </c>
      <c r="HI319" s="494" t="n"/>
      <c r="HJ319" s="184" t="n"/>
      <c r="HK319" s="184" t="n"/>
      <c r="HL319" s="168" t="n"/>
      <c r="HM319" s="119">
        <f>IF(N($H319)&lt;36,"",IF(HG319="","",HG319+31))</f>
        <v/>
      </c>
      <c r="HN319" s="124">
        <f>IF(HM319="","",TODAY()-HM319)</f>
        <v/>
      </c>
      <c r="HO319" s="494" t="n"/>
      <c r="HP319" s="184" t="n"/>
      <c r="HQ319" s="184" t="n"/>
      <c r="HR319" s="168" t="n"/>
      <c r="HS319" s="169">
        <f>N319+T319+Z319+AF319+AL319+AR319+AX319+BD319+BJ319+BP319+BV319+CB319+CH319+CN319+CT319+CZ319+DF319+DL319+DR319+DX319+ED319+EJ319+EP319+EV319+FB319+FH319+FN319+FT319+FZ319+GF319+GL319+GR319+GX319+HD319+HJ319+HP319</f>
        <v/>
      </c>
      <c r="HU319" s="170">
        <f>IFERROR(N($J319),0)</f>
        <v/>
      </c>
      <c r="HW319" s="170">
        <f>SUMPRODUCT((MOD(COLUMN($M319:$HR319)-COLUMN($M319),6)=0)*ISNUMBER($M319:$HR319)*($M319:$HR319&gt;=RESUMEN!$C$26)*($M319:$HR319&lt;=RESUMEN!$C$27)*IFERROR(N($N319:$HS319),0))</f>
        <v/>
      </c>
      <c r="HX319" s="170">
        <f>SUMPRODUCT((MOD(COLUMN($M319:$HR319)-COLUMN($M319),6)=0)*ISNUMBER($M319:$HR319)*($M319:$HR319&gt;=RESUMEN!$C$26)*($M319:$HR319&lt;=RESUMEN!$C$27))</f>
        <v/>
      </c>
    </row>
    <row r="320" ht="15.75" customHeight="1" s="506">
      <c r="B320" s="113">
        <f>VENTAS!A319</f>
        <v/>
      </c>
      <c r="C320" s="236">
        <f>VENTAS!B319</f>
        <v/>
      </c>
      <c r="D320" s="53">
        <f>VENTAS!C319</f>
        <v/>
      </c>
      <c r="E320" s="114">
        <f>VENTAS!D319</f>
        <v/>
      </c>
      <c r="F320" s="114">
        <f>VENTAS!J319</f>
        <v/>
      </c>
      <c r="G320" s="494">
        <f>VENTAS!F319</f>
        <v/>
      </c>
      <c r="H320" s="479">
        <f>VENTAS!K319</f>
        <v/>
      </c>
      <c r="I320" s="479">
        <f>VENTAS!M319</f>
        <v/>
      </c>
      <c r="J320" s="184">
        <f>VENTAS!L319</f>
        <v/>
      </c>
      <c r="K320" s="119" t="n">
        <v>46117</v>
      </c>
      <c r="L320" s="124">
        <f>IF(K320="","",TODAY()-K320)</f>
        <v/>
      </c>
      <c r="M320" s="494" t="n"/>
      <c r="N320" s="374" t="n"/>
      <c r="O320" s="184">
        <f>IF(K320="","SIN ESTADO",IF(M320&lt;&gt;"","PAGA",IF(L320&gt;0,"VENCIDA",IF(L320&gt;=-5,"POR VENCER","AL DÍA"))))</f>
        <v/>
      </c>
      <c r="P320" s="185" t="n"/>
      <c r="Q320" s="119">
        <f>IF(N($H320)&lt;2,"",IF(K320="","",K320+31))</f>
        <v/>
      </c>
      <c r="R320" s="124">
        <f>IF(Q320="","",TODAY()-Q320)</f>
        <v/>
      </c>
      <c r="S320" s="494" t="n"/>
      <c r="T320" s="184" t="n"/>
      <c r="U320" s="184">
        <f>IF(Q320="","SIN ESTADO",IF(S320&lt;&gt;"","PAGA",IF(R320&gt;0,"VENCIDA",IF(R320&gt;=-5,"POR VENCER","AL DÍA"))))</f>
        <v/>
      </c>
      <c r="V320" s="185" t="n"/>
      <c r="W320" s="119">
        <f>IF(N($H320)&lt;3,"",IF(Q320="","",Q320+31))</f>
        <v/>
      </c>
      <c r="X320" s="124">
        <f>IF(W320="","",TODAY()-W320)</f>
        <v/>
      </c>
      <c r="Y320" s="494" t="n"/>
      <c r="Z320" s="184" t="n"/>
      <c r="AA320" s="184">
        <f>IF(W320="","SIN ESTADO",IF(Y320&lt;&gt;"","PAGA",IF(X320&gt;0,"VENCIDA",IF(X320&gt;=-5,"POR VENCER","AL DÍA"))))</f>
        <v/>
      </c>
      <c r="AB320" s="185" t="n"/>
      <c r="AC320" s="119">
        <f>IF(N($H320)&lt;4,"",IF(W320="","",W320+31))</f>
        <v/>
      </c>
      <c r="AD320" s="124">
        <f>IF(AC320="","",TODAY()-AC320)</f>
        <v/>
      </c>
      <c r="AE320" s="494" t="n"/>
      <c r="AF320" s="184" t="n"/>
      <c r="AG320" s="184">
        <f>IF(AC320="","SIN ESTADO",IF(AE320&lt;&gt;"","PAGA",IF(AD320&gt;0,"VENCIDA",IF(AD320&gt;=-5,"POR VENCER","AL DÍA"))))</f>
        <v/>
      </c>
      <c r="AH320" s="185" t="n"/>
      <c r="AI320" s="119">
        <f>IF(N($H320)&lt;5,"",IF(AC320="","",AC320+31))</f>
        <v/>
      </c>
      <c r="AJ320" s="124">
        <f>IF(AI320="","",TODAY()-AI320)</f>
        <v/>
      </c>
      <c r="AK320" s="494" t="n"/>
      <c r="AL320" s="184" t="n"/>
      <c r="AM320" s="184">
        <f>IF(AI320="","SIN ESTADO",IF(AK320&lt;&gt;"","PAGA",IF(AJ320&gt;0,"VENCIDA",IF(AJ320&gt;=-5,"POR VENCER","AL DÍA"))))</f>
        <v/>
      </c>
      <c r="AN320" s="185" t="n"/>
      <c r="AO320" s="119">
        <f>IF(N($H320)&lt;6,"",IF(AI320="","",AI320+31))</f>
        <v/>
      </c>
      <c r="AP320" s="124">
        <f>IF(AO320="","",TODAY()-AO320)</f>
        <v/>
      </c>
      <c r="AQ320" s="270" t="n"/>
      <c r="AR320" s="184" t="n"/>
      <c r="AS320" s="184">
        <f>IF(AO320="","SIN ESTADO",IF(AQ320&lt;&gt;"","PAGA",IF(AP320&gt;0,"VENCIDA",IF(AP320&gt;=-5,"POR VENCER","AL DÍA"))))</f>
        <v/>
      </c>
      <c r="AT320" s="185" t="n"/>
      <c r="AU320" s="119">
        <f>IF(N($H320)&lt;7,"",IF(AO320="","",AO320+31))</f>
        <v/>
      </c>
      <c r="AV320" s="124">
        <f>IF(AU320="","",TODAY()-AU320)</f>
        <v/>
      </c>
      <c r="AW320" s="494" t="n"/>
      <c r="AX320" s="184" t="n"/>
      <c r="AY320" s="184">
        <f>IF(AU320="","SIN ESTADO",IF(AW320&lt;&gt;"","PAGA",IF(AV320&gt;0,"VENCIDA",IF(AV320&gt;=-5,"POR VENCER","AL DÍA"))))</f>
        <v/>
      </c>
      <c r="AZ320" s="185" t="n"/>
      <c r="BA320" s="119">
        <f>IF(N($H320)&lt;8,"",IF(AU320="","",AU320+31))</f>
        <v/>
      </c>
      <c r="BB320" s="124">
        <f>IF(BA320="","",TODAY()-BA320)</f>
        <v/>
      </c>
      <c r="BC320" s="494" t="n"/>
      <c r="BD320" s="184" t="n"/>
      <c r="BE320" s="184">
        <f>IF(BA320="","SIN ESTADO",IF(BC320&lt;&gt;"","PAGA",IF(BB320&gt;0,"VENCIDA",IF(BB320&gt;=-5,"POR VENCER","AL DÍA"))))</f>
        <v/>
      </c>
      <c r="BF320" s="185" t="n"/>
      <c r="BG320" s="119">
        <f>IF(N($H320)&lt;9,"",IF(BA320="","",BA320+31))</f>
        <v/>
      </c>
      <c r="BH320" s="124">
        <f>IF(BG320="","",TODAY()-BG320)</f>
        <v/>
      </c>
      <c r="BI320" s="494" t="n"/>
      <c r="BJ320" s="184" t="n"/>
      <c r="BK320" s="184">
        <f>IF(BG320="","SIN ESTADO",IF(BI320&lt;&gt;"","PAGA",IF(BH320&gt;0,"VENCIDA",IF(BH320&gt;=-5,"POR VENCER","AL DÍA"))))</f>
        <v/>
      </c>
      <c r="BL320" s="185" t="n"/>
      <c r="BM320" s="119">
        <f>IF(N($H320)&lt;10,"",IF(BG320="","",BG320+31))</f>
        <v/>
      </c>
      <c r="BN320" s="124">
        <f>IF(BM320="","",TODAY()-BM320)</f>
        <v/>
      </c>
      <c r="BO320" s="494" t="n"/>
      <c r="BP320" s="184" t="n"/>
      <c r="BQ320" s="184">
        <f>IF(BM320="","SIN ESTADO",IF(BO320&lt;&gt;"","PAGA",IF(BN320&gt;0,"VENCIDA",IF(BN320&gt;=-5,"POR VENCER","AL DÍA"))))</f>
        <v/>
      </c>
      <c r="BR320" s="185" t="n"/>
      <c r="BS320" s="119">
        <f>IF(N($H320)&lt;11,"",IF(BM320="","",BM320+31))</f>
        <v/>
      </c>
      <c r="BT320" s="124">
        <f>IF(BS320="","",TODAY()-BS320)</f>
        <v/>
      </c>
      <c r="BU320" s="494" t="n"/>
      <c r="BV320" s="184" t="n"/>
      <c r="BW320" s="184">
        <f>IF(BS320="","SIN ESTADO",IF(BU320&lt;&gt;"","PAGA",IF(BT320&gt;0,"VENCIDA",IF(BT320&gt;=-5,"POR VENCER","AL DÍA"))))</f>
        <v/>
      </c>
      <c r="BX320" s="185" t="n"/>
      <c r="BY320" s="119">
        <f>IF(N($H320)&lt;12,"",IF(BS320="","",BS320+31))</f>
        <v/>
      </c>
      <c r="BZ320" s="124">
        <f>IF(BY320="","",TODAY()-BY320)</f>
        <v/>
      </c>
      <c r="CA320" s="494" t="n"/>
      <c r="CB320" s="184" t="n"/>
      <c r="CC320" s="184">
        <f>IF(BY320="","SIN ESTADO",IF(CA320&lt;&gt;"","PAGA",IF(BZ320&gt;0,"VENCIDA",IF(BZ320&gt;=-5,"POR VENCER","AL DÍA"))))</f>
        <v/>
      </c>
      <c r="CD320" s="185" t="n"/>
      <c r="CE320" s="119">
        <f>IF(N($H320)&lt;13,"",IF(BY320="","",BY320+31))</f>
        <v/>
      </c>
      <c r="CF320" s="124">
        <f>IF(CE320="","",TODAY()-CE320)</f>
        <v/>
      </c>
      <c r="CG320" s="494" t="n"/>
      <c r="CH320" s="184" t="n"/>
      <c r="CI320" s="184">
        <f>IF(CE320="","SIN ESTADO",IF(CG320&lt;&gt;"","PAGA",IF(CF320&gt;0,"VENCIDA",IF(CF320&gt;=-5,"POR VENCER","AL DÍA"))))</f>
        <v/>
      </c>
      <c r="CJ320" s="185" t="n"/>
      <c r="CK320" s="119">
        <f>IF(N($H320)&lt;14,"",IF(CE320="","",CE320+31))</f>
        <v/>
      </c>
      <c r="CL320" s="124">
        <f>IF(CK320="","",TODAY()-CK320)</f>
        <v/>
      </c>
      <c r="CM320" s="494" t="n"/>
      <c r="CN320" s="184" t="n"/>
      <c r="CO320" s="184">
        <f>IF(CK320="","SIN ESTADO",IF(CM320&lt;&gt;"","PAGA",IF(CL320&gt;0,"VENCIDA",IF(CL320&gt;=-5,"POR VENCER","AL DÍA"))))</f>
        <v/>
      </c>
      <c r="CP320" s="185" t="n"/>
      <c r="CQ320" s="119">
        <f>IF(N($H320)&lt;15,"",IF(CK320="","",CK320+31))</f>
        <v/>
      </c>
      <c r="CR320" s="124">
        <f>IF(CQ320="","",TODAY()-CQ320)</f>
        <v/>
      </c>
      <c r="CS320" s="494" t="n"/>
      <c r="CT320" s="184" t="n"/>
      <c r="CU320" s="184">
        <f>IF(CQ320="","SIN ESTADO",IF(CS320&lt;&gt;"","PAGA",IF(CR320&gt;0,"VENCIDA",IF(CR320&gt;=-5,"POR VENCER","AL DÍA"))))</f>
        <v/>
      </c>
      <c r="CV320" s="185" t="n"/>
      <c r="CW320" s="119">
        <f>IF(N($H320)&lt;16,"",IF(CQ320="","",CQ320+31))</f>
        <v/>
      </c>
      <c r="CX320" s="124">
        <f>IF(CW320="","",TODAY()-CW320)</f>
        <v/>
      </c>
      <c r="CY320" s="494" t="n"/>
      <c r="CZ320" s="184" t="n"/>
      <c r="DA320" s="184">
        <f>IF(CW320="","SIN ESTADO",IF(CY320&lt;&gt;"","PAGA",IF(CX320&gt;0,"VENCIDA",IF(CX320&gt;=-5,"POR VENCER","AL DÍA"))))</f>
        <v/>
      </c>
      <c r="DB320" s="185" t="n"/>
      <c r="DC320" s="119">
        <f>IF(N($H320)&lt;17,"",IF(CW320="","",CW320+31))</f>
        <v/>
      </c>
      <c r="DD320" s="124">
        <f>IF(DC320="","",TODAY()-DC320)</f>
        <v/>
      </c>
      <c r="DE320" s="494" t="n"/>
      <c r="DF320" s="184" t="n"/>
      <c r="DG320" s="184">
        <f>IF(DC320="","SIN ESTADO",IF(DE320&lt;&gt;"","PAGA",IF(DD320&gt;0,"VENCIDA",IF(DD320&gt;=-5,"POR VENCER","AL DÍA"))))</f>
        <v/>
      </c>
      <c r="DH320" s="185" t="n"/>
      <c r="DI320" s="119">
        <f>IF(N($H320)&lt;18,"",IF(DC320="","",DC320+31))</f>
        <v/>
      </c>
      <c r="DJ320" s="124">
        <f>IF(DI320="","",TODAY()-DI320)</f>
        <v/>
      </c>
      <c r="DK320" s="494" t="n"/>
      <c r="DL320" s="184" t="n"/>
      <c r="DM320" s="184">
        <f>IF(DI320="","SIN ESTADO",IF(DK320&lt;&gt;"","PAGA",IF(DJ320&gt;0,"VENCIDA",IF(DJ320&gt;=-5,"POR VENCER","AL DÍA"))))</f>
        <v/>
      </c>
      <c r="DN320" s="185" t="n"/>
      <c r="DO320" s="119">
        <f>IF(N($H320)&lt;19,"",IF(DI320="","",DI320+31))</f>
        <v/>
      </c>
      <c r="DP320" s="124">
        <f>IF(DO320="","",TODAY()-DO320)</f>
        <v/>
      </c>
      <c r="DQ320" s="494" t="n"/>
      <c r="DR320" s="184" t="n"/>
      <c r="DS320" s="184">
        <f>IF(DO320="","SIN ESTADO",IF(DQ320&lt;&gt;"","PAGA",IF(DP320&gt;0,"VENCIDA",IF(DP320&gt;=-5,"POR VENCER","AL DÍA"))))</f>
        <v/>
      </c>
      <c r="DT320" s="185" t="n"/>
      <c r="DU320" s="119">
        <f>IF(N($H320)&lt;20,"",IF(DO320="","",DO320+31))</f>
        <v/>
      </c>
      <c r="DV320" s="124">
        <f>IF(DU320="","",TODAY()-DU320)</f>
        <v/>
      </c>
      <c r="DW320" s="494" t="n"/>
      <c r="DX320" s="184" t="n"/>
      <c r="DY320" s="184">
        <f>IF(DU320="","SIN ESTADO",IF(DW320&lt;&gt;"","PAGA",IF(DV320&gt;0,"VENCIDA",IF(DV320&gt;=-5,"POR VENCER","AL DÍA"))))</f>
        <v/>
      </c>
      <c r="DZ320" s="185" t="n"/>
      <c r="EA320" s="119">
        <f>IF(N($H320)&lt;21,"",IF(DU320="","",DU320+31))</f>
        <v/>
      </c>
      <c r="EB320" s="124">
        <f>IF(EA320="","",TODAY()-EA320)</f>
        <v/>
      </c>
      <c r="EC320" s="494" t="n"/>
      <c r="ED320" s="184" t="n"/>
      <c r="EE320" s="184">
        <f>IF(EA320="","SIN ESTADO",IF(EC320&lt;&gt;"","PAGA",IF(EB320&gt;0,"VENCIDA",IF(EB320&gt;=-5,"POR VENCER","AL DÍA"))))</f>
        <v/>
      </c>
      <c r="EF320" s="185" t="n"/>
      <c r="EG320" s="119">
        <f>IF(N($H320)&lt;22,"",IF(EA320="","",EA320+31))</f>
        <v/>
      </c>
      <c r="EH320" s="124">
        <f>IF(EG320="","",TODAY()-EG320)</f>
        <v/>
      </c>
      <c r="EI320" s="494" t="n"/>
      <c r="EJ320" s="184" t="n"/>
      <c r="EK320" s="184">
        <f>IF(EG320="","SIN ESTADO",IF(EI320&lt;&gt;"","PAGA",IF(EH320&gt;0,"VENCIDA",IF(EH320&gt;=-5,"POR VENCER","AL DÍA"))))</f>
        <v/>
      </c>
      <c r="EL320" s="185" t="n"/>
      <c r="EM320" s="119">
        <f>IF(N($H320)&lt;23,"",IF(EG320="","",EG320+31))</f>
        <v/>
      </c>
      <c r="EN320" s="124">
        <f>IF(EM320="","",TODAY()-EM320)</f>
        <v/>
      </c>
      <c r="EO320" s="494" t="n"/>
      <c r="EP320" s="184" t="n"/>
      <c r="EQ320" s="184">
        <f>IF(EM320="","SIN ESTADO",IF(EO320&lt;&gt;"","PAGA",IF(EN320&gt;0,"VENCIDA",IF(EN320&gt;=-5,"POR VENCER","AL DÍA"))))</f>
        <v/>
      </c>
      <c r="ER320" s="185" t="n"/>
      <c r="ES320" s="119">
        <f>IF(N($H320)&lt;24,"",IF(EM320="","",EM320+31))</f>
        <v/>
      </c>
      <c r="ET320" s="124">
        <f>IF(ES320="","",TODAY()-ES320)</f>
        <v/>
      </c>
      <c r="EU320" s="494" t="n"/>
      <c r="EV320" s="184" t="n"/>
      <c r="EW320" s="184">
        <f>IF(ES320="","SIN ESTADO",IF(EU320&lt;&gt;"","PAGA",IF(ET320&gt;0,"VENCIDA",IF(ET320&gt;=-5,"POR VENCER","AL DÍA"))))</f>
        <v/>
      </c>
      <c r="EX320" s="185" t="n"/>
      <c r="EY320" s="119">
        <f>IF(N($H320)&lt;25,"",IF(ES320="","",ES320+31))</f>
        <v/>
      </c>
      <c r="EZ320" s="124">
        <f>IF(EY320="","",TODAY()-EY320)</f>
        <v/>
      </c>
      <c r="FA320" s="494" t="n"/>
      <c r="FB320" s="184" t="n"/>
      <c r="FC320" s="184">
        <f>IF(EY320="","SIN ESTADO",IF(FA320&lt;&gt;"","PAGA",IF(EZ320&gt;0,"VENCIDA",IF(EZ320&gt;=-5,"POR VENCER","AL DÍA"))))</f>
        <v/>
      </c>
      <c r="FD320" s="185" t="n"/>
      <c r="FE320" s="119">
        <f>IF(N($H320)&lt;26,"",IF(EY320="","",EY320+31))</f>
        <v/>
      </c>
      <c r="FF320" s="124">
        <f>IF(FE320="","",TODAY()-FE320)</f>
        <v/>
      </c>
      <c r="FG320" s="494" t="n"/>
      <c r="FH320" s="184" t="n"/>
      <c r="FI320" s="184">
        <f>IF(FE320="","SIN ESTADO",IF(FG320&lt;&gt;"","PAGA",IF(FF320&gt;0,"VENCIDA",IF(FF320&gt;=-5,"POR VENCER","AL DÍA"))))</f>
        <v/>
      </c>
      <c r="FJ320" s="185" t="n"/>
      <c r="FK320" s="119">
        <f>IF(N($H320)&lt;27,"",IF(FE320="","",FE320+31))</f>
        <v/>
      </c>
      <c r="FL320" s="124">
        <f>IF(FK320="","",TODAY()-FK320)</f>
        <v/>
      </c>
      <c r="FM320" s="494" t="n"/>
      <c r="FN320" s="184" t="n"/>
      <c r="FO320" s="184">
        <f>IF(FK320="","SIN ESTADO",IF(FM320&lt;&gt;"","PAGA",IF(FL320&gt;0,"VENCIDA",IF(FL320&gt;=-5,"POR VENCER","AL DÍA"))))</f>
        <v/>
      </c>
      <c r="FP320" s="185" t="n"/>
      <c r="FQ320" s="119">
        <f>IF(N($H320)&lt;28,"",IF(FK320="","",FK320+31))</f>
        <v/>
      </c>
      <c r="FR320" s="124">
        <f>IF(FQ320="","",TODAY()-FQ320)</f>
        <v/>
      </c>
      <c r="FS320" s="494" t="n"/>
      <c r="FT320" s="184" t="n"/>
      <c r="FU320" s="184">
        <f>IF(FQ320="","SIN ESTADO",IF(FS320&lt;&gt;"","PAGA",IF(FR320&gt;0,"VENCIDA",IF(FR320&gt;=-5,"POR VENCER","AL DÍA"))))</f>
        <v/>
      </c>
      <c r="FV320" s="185" t="n"/>
      <c r="FW320" s="119">
        <f>IF(N($H320)&lt;29,"",IF(FQ320="","",FQ320+31))</f>
        <v/>
      </c>
      <c r="FX320" s="124">
        <f>IF(FW320="","",TODAY()-FW320)</f>
        <v/>
      </c>
      <c r="FY320" s="494" t="n"/>
      <c r="FZ320" s="184" t="n"/>
      <c r="GA320" s="184">
        <f>IF(FW320="","SIN ESTADO",IF(FY320&lt;&gt;"","PAGA",IF(FX320&gt;0,"VENCIDA",IF(FX320&gt;=-5,"POR VENCER","AL DÍA"))))</f>
        <v/>
      </c>
      <c r="GB320" s="185" t="n"/>
      <c r="GC320" s="119">
        <f>IF(N($H320)&lt;30,"",IF(FW320="","",FW320+31))</f>
        <v/>
      </c>
      <c r="GD320" s="124">
        <f>IF(GC320="","",TODAY()-GC320)</f>
        <v/>
      </c>
      <c r="GE320" s="494" t="n"/>
      <c r="GF320" s="184" t="n"/>
      <c r="GG320" s="184">
        <f>IF(GC320="","SIN ESTADO",IF(GE320&lt;&gt;"","PAGA",IF(GD320&gt;0,"VENCIDA",IF(GD320&gt;=-5,"POR VENCER","AL DÍA"))))</f>
        <v/>
      </c>
      <c r="GH320" s="185" t="n"/>
      <c r="GI320" s="119">
        <f>IF(N($H320)&lt;31,"",IF(GC320="","",GC320+31))</f>
        <v/>
      </c>
      <c r="GJ320" s="124">
        <f>IF(GI320="","",TODAY()-GI320)</f>
        <v/>
      </c>
      <c r="GK320" s="494" t="n"/>
      <c r="GL320" s="184" t="n"/>
      <c r="GM320" s="184">
        <f>IF(GI320="","SIN ESTADO",IF(GK320&lt;&gt;"","PAGA",IF(GJ320&gt;0,"VENCIDA",IF(GJ320&gt;=-5,"POR VENCER","AL DÍA"))))</f>
        <v/>
      </c>
      <c r="GN320" s="185" t="n"/>
      <c r="GO320" s="119">
        <f>IF(N($H320)&lt;32,"",IF(GI320="","",GI320+31))</f>
        <v/>
      </c>
      <c r="GP320" s="124">
        <f>IF(GO320="","",TODAY()-GO320)</f>
        <v/>
      </c>
      <c r="GQ320" s="494" t="n"/>
      <c r="GR320" s="184" t="n"/>
      <c r="GS320" s="184">
        <f>IF(GO320="","SIN ESTADO",IF(GQ320&lt;&gt;"","PAGA",IF(GP320&gt;0,"VENCIDA",IF(GP320&gt;=-5,"POR VENCER","AL DÍA"))))</f>
        <v/>
      </c>
      <c r="GT320" s="185" t="n"/>
      <c r="GU320" s="119">
        <f>IF(N($H320)&lt;33,"",IF(GO320="","",GO320+31))</f>
        <v/>
      </c>
      <c r="GV320" s="124">
        <f>IF(GU320="","",TODAY()-GU320)</f>
        <v/>
      </c>
      <c r="GW320" s="494" t="n"/>
      <c r="GX320" s="184" t="n"/>
      <c r="GY320" s="184">
        <f>IF(GU320="","SIN ESTADO",IF(GW320&lt;&gt;"","PAGA",IF(GV320&gt;0,"VENCIDA",IF(GV320&gt;=-5,"POR VENCER","AL DÍA"))))</f>
        <v/>
      </c>
      <c r="GZ320" s="185" t="n"/>
      <c r="HA320" s="119">
        <f>IF(N($H320)&lt;34,"",IF(GU320="","",GU320+31))</f>
        <v/>
      </c>
      <c r="HB320" s="124">
        <f>IF(HA320="","",TODAY()-HA320)</f>
        <v/>
      </c>
      <c r="HC320" s="494" t="n"/>
      <c r="HD320" s="184" t="n"/>
      <c r="HE320" s="184">
        <f>IF(HA320="","SIN ESTADO",IF(HC320&lt;&gt;"","PAGA",IF(HB320&gt;0,"VENCIDA",IF(HB320&gt;=-5,"POR VENCER","AL DÍA"))))</f>
        <v/>
      </c>
      <c r="HF320" s="185" t="n"/>
      <c r="HG320" s="119">
        <f>IF(N($H320)&lt;35,"",IF(HA320="","",HA320+31))</f>
        <v/>
      </c>
      <c r="HH320" s="124">
        <f>IF(HG320="","",TODAY()-HG320)</f>
        <v/>
      </c>
      <c r="HI320" s="494" t="n"/>
      <c r="HJ320" s="184" t="n"/>
      <c r="HK320" s="184">
        <f>IF(HG320="","SIN ESTADO",IF(HI320&lt;&gt;"","PAGA",IF(HH320&gt;0,"VENCIDA",IF(HH320&gt;=-5,"POR VENCER","AL DÍA"))))</f>
        <v/>
      </c>
      <c r="HL320" s="168" t="n"/>
      <c r="HM320" s="119">
        <f>IF(N($H320)&lt;36,"",IF(HG320="","",HG320+31))</f>
        <v/>
      </c>
      <c r="HN320" s="124">
        <f>IF(HM320="","",TODAY()-HM320)</f>
        <v/>
      </c>
      <c r="HO320" s="494" t="n"/>
      <c r="HP320" s="184" t="n"/>
      <c r="HQ320" s="184">
        <f>IF(HM320="","SIN ESTADO",IF(HO320&lt;&gt;"","PAGA",IF(HN320&gt;0,"VENCIDA",IF(HN320&gt;=-5,"POR VENCER","AL DÍA"))))</f>
        <v/>
      </c>
      <c r="HR320" s="168" t="n"/>
      <c r="HS320" s="169">
        <f>N320+T320+Z320+AF320+AL320+AR320+AX320+BD320+BJ320+BP320+BV320+CB320+CH320+CN320+CT320+CZ320+DF320+DL320+DR320+DX320+ED320+EJ320+EP320+EV320+FB320+FH320+FN320+FT320+FZ320+GF320+GL320+GR320+GX320+HD320+HJ320+HP320</f>
        <v/>
      </c>
      <c r="HU320" s="170">
        <f>IFERROR(N($J320),0)</f>
        <v/>
      </c>
      <c r="HW320" s="170">
        <f>SUMPRODUCT((MOD(COLUMN($M320:$HR320)-COLUMN($M320),6)=0)*ISNUMBER($M320:$HR320)*($M320:$HR320&gt;=RESUMEN!$C$26)*($M320:$HR320&lt;=RESUMEN!$C$27)*IFERROR(N($N320:$HS320),0))</f>
        <v/>
      </c>
      <c r="HX320" s="170">
        <f>SUMPRODUCT((MOD(COLUMN($M320:$HR320)-COLUMN($M320),6)=0)*ISNUMBER($M320:$HR320)*($M320:$HR320&gt;=RESUMEN!$C$26)*($M320:$HR320&lt;=RESUMEN!$C$27))</f>
        <v/>
      </c>
    </row>
    <row r="321" ht="15.75" customHeight="1" s="506">
      <c r="B321" s="113">
        <f>VENTAS!A320</f>
        <v/>
      </c>
      <c r="C321" s="236">
        <f>VENTAS!B320</f>
        <v/>
      </c>
      <c r="D321" s="53">
        <f>VENTAS!C320</f>
        <v/>
      </c>
      <c r="E321" s="114">
        <f>VENTAS!D320</f>
        <v/>
      </c>
      <c r="F321" s="114">
        <f>VENTAS!J320</f>
        <v/>
      </c>
      <c r="G321" s="494">
        <f>VENTAS!F320</f>
        <v/>
      </c>
      <c r="H321" s="479">
        <f>VENTAS!K320</f>
        <v/>
      </c>
      <c r="I321" s="479">
        <f>VENTAS!M320</f>
        <v/>
      </c>
      <c r="J321" s="184">
        <f>VENTAS!L320</f>
        <v/>
      </c>
      <c r="K321" s="119">
        <f>IF(N($H321)&lt;1,"",$G321+31)</f>
        <v/>
      </c>
      <c r="L321" s="124">
        <f>IF(K321="","",TODAY()-K321)</f>
        <v/>
      </c>
      <c r="M321" s="494" t="n">
        <v>46174</v>
      </c>
      <c r="N321" s="374" t="n">
        <v>1000000</v>
      </c>
      <c r="O321" s="184">
        <f>IF(K321="","SIN ESTADO",IF(M321&lt;&gt;"","PAGA",IF(L321&gt;0,"VENCIDA",IF(L321&gt;=-5,"POR VENCER","AL DÍA"))))</f>
        <v/>
      </c>
      <c r="P321" s="185" t="inlineStr">
        <is>
          <t>TRANSFERENCIA</t>
        </is>
      </c>
      <c r="Q321" s="119">
        <f>IF(N($H321)&lt;2,"",IF(K321="","",K321+31))</f>
        <v/>
      </c>
      <c r="R321" s="124">
        <f>IF(Q321="","",TODAY()-Q321)</f>
        <v/>
      </c>
      <c r="S321" s="494" t="n">
        <v>46210</v>
      </c>
      <c r="T321" s="184" t="n">
        <v>1000000</v>
      </c>
      <c r="U321" s="184">
        <f>IF(Q321="","SIN ESTADO",IF(S321&lt;&gt;"","PAGA",IF(R321&gt;0,"VENCIDA",IF(R321&gt;=-5,"POR VENCER","AL DÍA"))))</f>
        <v/>
      </c>
      <c r="V321" s="185" t="inlineStr">
        <is>
          <t>TRANSFERENCIA</t>
        </is>
      </c>
      <c r="W321" s="119">
        <f>IF(N($H321)&lt;3,"",IF(Q321="","",Q321+31))</f>
        <v/>
      </c>
      <c r="X321" s="124">
        <f>IF(W321="","",TODAY()-W321)</f>
        <v/>
      </c>
      <c r="Y321" s="494" t="n">
        <v>46244</v>
      </c>
      <c r="Z321" s="184" t="n">
        <v>1000000</v>
      </c>
      <c r="AA321" s="184">
        <f>IF(W321="","SIN ESTADO",IF(Y321&lt;&gt;"","PAGA",IF(X321&gt;0,"VENCIDA",IF(X321&gt;=-5,"POR VENCER","AL DÍA"))))</f>
        <v/>
      </c>
      <c r="AB321" s="185" t="inlineStr">
        <is>
          <t>TRANSFERENCIA</t>
        </is>
      </c>
      <c r="AC321" s="119">
        <f>IF(N($H321)&lt;4,"",IF(W321="","",W321+31))</f>
        <v/>
      </c>
      <c r="AD321" s="124">
        <f>IF(AC321="","",TODAY()-AC321)</f>
        <v/>
      </c>
      <c r="AE321" s="494" t="n">
        <v>46273</v>
      </c>
      <c r="AF321" s="184" t="n">
        <v>1000000</v>
      </c>
      <c r="AG321" s="184">
        <f>IF(AC321="","SIN ESTADO",IF(AE321&lt;&gt;"","PAGA",IF(AD321&gt;0,"VENCIDA",IF(AD321&gt;=-5,"POR VENCER","AL DÍA"))))</f>
        <v/>
      </c>
      <c r="AH321" s="185" t="inlineStr">
        <is>
          <t>TRANSFERENCIA</t>
        </is>
      </c>
      <c r="AI321" s="119">
        <f>IF(N($H321)&lt;5,"",IF(AC321="","",AC321+31))</f>
        <v/>
      </c>
      <c r="AJ321" s="124">
        <f>IF(AI321="","",TODAY()-AI321)</f>
        <v/>
      </c>
      <c r="AK321" s="494" t="n"/>
      <c r="AL321" s="184" t="n"/>
      <c r="AM321" s="184">
        <f>IF(AI321="","SIN ESTADO",IF(AK321&lt;&gt;"","PAGA",IF(AJ321&gt;0,"VENCIDA",IF(AJ321&gt;=-5,"POR VENCER","AL DÍA"))))</f>
        <v/>
      </c>
      <c r="AN321" s="185" t="n"/>
      <c r="AO321" s="119">
        <f>IF(N($H321)&lt;6,"",IF(AI321="","",AI321+31))</f>
        <v/>
      </c>
      <c r="AP321" s="124">
        <f>IF(AO321="","",TODAY()-AO321)</f>
        <v/>
      </c>
      <c r="AQ321" s="270" t="n"/>
      <c r="AR321" s="184" t="n"/>
      <c r="AS321" s="184">
        <f>IF(AO321="","SIN ESTADO",IF(AQ321&lt;&gt;"","PAGA",IF(AP321&gt;0,"VENCIDA",IF(AP321&gt;=-5,"POR VENCER","AL DÍA"))))</f>
        <v/>
      </c>
      <c r="AT321" s="185" t="n"/>
      <c r="AU321" s="119">
        <f>IF(N($H321)&lt;7,"",IF(AO321="","",AO321+31))</f>
        <v/>
      </c>
      <c r="AV321" s="124">
        <f>IF(AU321="","",TODAY()-AU321)</f>
        <v/>
      </c>
      <c r="AW321" s="494" t="n"/>
      <c r="AX321" s="184" t="n"/>
      <c r="AY321" s="184">
        <f>IF(AU321="","SIN ESTADO",IF(AW321&lt;&gt;"","PAGA",IF(AV321&gt;0,"VENCIDA",IF(AV321&gt;=-5,"POR VENCER","AL DÍA"))))</f>
        <v/>
      </c>
      <c r="AZ321" s="185" t="n"/>
      <c r="BA321" s="119">
        <f>IF(N($H321)&lt;8,"",IF(AU321="","",AU321+31))</f>
        <v/>
      </c>
      <c r="BB321" s="124">
        <f>IF(BA321="","",TODAY()-BA321)</f>
        <v/>
      </c>
      <c r="BC321" s="494" t="n"/>
      <c r="BD321" s="184" t="n"/>
      <c r="BE321" s="184">
        <f>IF(BA321="","SIN ESTADO",IF(BC321&lt;&gt;"","PAGA",IF(BB321&gt;0,"VENCIDA",IF(BB321&gt;=-5,"POR VENCER","AL DÍA"))))</f>
        <v/>
      </c>
      <c r="BF321" s="185" t="n"/>
      <c r="BG321" s="119">
        <f>IF(N($H321)&lt;9,"",IF(BA321="","",BA321+31))</f>
        <v/>
      </c>
      <c r="BH321" s="124">
        <f>IF(BG321="","",TODAY()-BG321)</f>
        <v/>
      </c>
      <c r="BI321" s="494" t="n"/>
      <c r="BJ321" s="184" t="n"/>
      <c r="BK321" s="184">
        <f>IF(BG321="","SIN ESTADO",IF(BI321&lt;&gt;"","PAGA",IF(BH321&gt;0,"VENCIDA",IF(BH321&gt;=-5,"POR VENCER","AL DÍA"))))</f>
        <v/>
      </c>
      <c r="BL321" s="185" t="n"/>
      <c r="BM321" s="119">
        <f>IF(N($H321)&lt;10,"",IF(BG321="","",BG321+31))</f>
        <v/>
      </c>
      <c r="BN321" s="124">
        <f>IF(BM321="","",TODAY()-BM321)</f>
        <v/>
      </c>
      <c r="BO321" s="494" t="n"/>
      <c r="BP321" s="184" t="n"/>
      <c r="BQ321" s="184">
        <f>IF(BM321="","SIN ESTADO",IF(BO321&lt;&gt;"","PAGA",IF(BN321&gt;0,"VENCIDA",IF(BN321&gt;=-5,"POR VENCER","AL DÍA"))))</f>
        <v/>
      </c>
      <c r="BR321" s="185" t="n"/>
      <c r="BS321" s="119">
        <f>IF(N($H321)&lt;11,"",IF(BM321="","",BM321+31))</f>
        <v/>
      </c>
      <c r="BT321" s="124">
        <f>IF(BS321="","",TODAY()-BS321)</f>
        <v/>
      </c>
      <c r="BU321" s="494" t="n"/>
      <c r="BV321" s="184" t="n"/>
      <c r="BW321" s="184">
        <f>IF(BS321="","SIN ESTADO",IF(BU321&lt;&gt;"","PAGA",IF(BT321&gt;0,"VENCIDA",IF(BT321&gt;=-5,"POR VENCER","AL DÍA"))))</f>
        <v/>
      </c>
      <c r="BX321" s="185" t="n"/>
      <c r="BY321" s="119">
        <f>IF(N($H321)&lt;12,"",IF(BS321="","",BS321+31))</f>
        <v/>
      </c>
      <c r="BZ321" s="124">
        <f>IF(BY321="","",TODAY()-BY321)</f>
        <v/>
      </c>
      <c r="CA321" s="494" t="n"/>
      <c r="CB321" s="184" t="n"/>
      <c r="CC321" s="184">
        <f>IF(BY321="","SIN ESTADO",IF(CA321&lt;&gt;"","PAGA",IF(BZ321&gt;0,"VENCIDA",IF(BZ321&gt;=-5,"POR VENCER","AL DÍA"))))</f>
        <v/>
      </c>
      <c r="CD321" s="185" t="n"/>
      <c r="CE321" s="119">
        <f>IF(N($H321)&lt;13,"",IF(BY321="","",BY321+31))</f>
        <v/>
      </c>
      <c r="CF321" s="124">
        <f>IF(CE321="","",TODAY()-CE321)</f>
        <v/>
      </c>
      <c r="CG321" s="494" t="n"/>
      <c r="CH321" s="184" t="n"/>
      <c r="CI321" s="184">
        <f>IF(CE321="","SIN ESTADO",IF(CG321&lt;&gt;"","PAGA",IF(CF321&gt;0,"VENCIDA",IF(CF321&gt;=-5,"POR VENCER","AL DÍA"))))</f>
        <v/>
      </c>
      <c r="CJ321" s="185" t="n"/>
      <c r="CK321" s="119">
        <f>IF(N($H321)&lt;14,"",IF(CE321="","",CE321+31))</f>
        <v/>
      </c>
      <c r="CL321" s="124">
        <f>IF(CK321="","",TODAY()-CK321)</f>
        <v/>
      </c>
      <c r="CM321" s="494" t="n"/>
      <c r="CN321" s="184" t="n"/>
      <c r="CO321" s="184">
        <f>IF(CK321="","SIN ESTADO",IF(CM321&lt;&gt;"","PAGA",IF(CL321&gt;0,"VENCIDA",IF(CL321&gt;=-5,"POR VENCER","AL DÍA"))))</f>
        <v/>
      </c>
      <c r="CP321" s="185" t="n"/>
      <c r="CQ321" s="119">
        <f>IF(N($H321)&lt;15,"",IF(CK321="","",CK321+31))</f>
        <v/>
      </c>
      <c r="CR321" s="124">
        <f>IF(CQ321="","",TODAY()-CQ321)</f>
        <v/>
      </c>
      <c r="CS321" s="494" t="n"/>
      <c r="CT321" s="184" t="n"/>
      <c r="CU321" s="184">
        <f>IF(CQ321="","SIN ESTADO",IF(CS321&lt;&gt;"","PAGA",IF(CR321&gt;0,"VENCIDA",IF(CR321&gt;=-5,"POR VENCER","AL DÍA"))))</f>
        <v/>
      </c>
      <c r="CV321" s="185" t="n"/>
      <c r="CW321" s="119">
        <f>IF(N($H321)&lt;16,"",IF(CQ321="","",CQ321+31))</f>
        <v/>
      </c>
      <c r="CX321" s="124">
        <f>IF(CW321="","",TODAY()-CW321)</f>
        <v/>
      </c>
      <c r="CY321" s="494" t="n"/>
      <c r="CZ321" s="184" t="n"/>
      <c r="DA321" s="184">
        <f>IF(CW321="","SIN ESTADO",IF(CY321&lt;&gt;"","PAGA",IF(CX321&gt;0,"VENCIDA",IF(CX321&gt;=-5,"POR VENCER","AL DÍA"))))</f>
        <v/>
      </c>
      <c r="DB321" s="185" t="n"/>
      <c r="DC321" s="119">
        <f>IF(N($H321)&lt;17,"",IF(CW321="","",CW321+31))</f>
        <v/>
      </c>
      <c r="DD321" s="124">
        <f>IF(DC321="","",TODAY()-DC321)</f>
        <v/>
      </c>
      <c r="DE321" s="494" t="n"/>
      <c r="DF321" s="184" t="n"/>
      <c r="DG321" s="184">
        <f>IF(DC321="","SIN ESTADO",IF(DE321&lt;&gt;"","PAGA",IF(DD321&gt;0,"VENCIDA",IF(DD321&gt;=-5,"POR VENCER","AL DÍA"))))</f>
        <v/>
      </c>
      <c r="DH321" s="185" t="n"/>
      <c r="DI321" s="119">
        <f>IF(N($H321)&lt;18,"",IF(DC321="","",DC321+31))</f>
        <v/>
      </c>
      <c r="DJ321" s="124">
        <f>IF(DI321="","",TODAY()-DI321)</f>
        <v/>
      </c>
      <c r="DK321" s="494" t="n"/>
      <c r="DL321" s="184" t="n"/>
      <c r="DM321" s="184">
        <f>IF(DI321="","SIN ESTADO",IF(DK321&lt;&gt;"","PAGA",IF(DJ321&gt;0,"VENCIDA",IF(DJ321&gt;=-5,"POR VENCER","AL DÍA"))))</f>
        <v/>
      </c>
      <c r="DN321" s="185" t="n"/>
      <c r="DO321" s="119">
        <f>IF(N($H321)&lt;19,"",IF(DI321="","",DI321+31))</f>
        <v/>
      </c>
      <c r="DP321" s="124">
        <f>IF(DO321="","",TODAY()-DO321)</f>
        <v/>
      </c>
      <c r="DQ321" s="494" t="n"/>
      <c r="DR321" s="184" t="n"/>
      <c r="DS321" s="184">
        <f>IF(DO321="","SIN ESTADO",IF(DQ321&lt;&gt;"","PAGA",IF(DP321&gt;0,"VENCIDA",IF(DP321&gt;=-5,"POR VENCER","AL DÍA"))))</f>
        <v/>
      </c>
      <c r="DT321" s="185" t="n"/>
      <c r="DU321" s="119">
        <f>IF(N($H321)&lt;20,"",IF(DO321="","",DO321+31))</f>
        <v/>
      </c>
      <c r="DV321" s="124">
        <f>IF(DU321="","",TODAY()-DU321)</f>
        <v/>
      </c>
      <c r="DW321" s="494" t="n"/>
      <c r="DX321" s="184" t="n"/>
      <c r="DY321" s="184">
        <f>IF(DU321="","SIN ESTADO",IF(DW321&lt;&gt;"","PAGA",IF(DV321&gt;0,"VENCIDA",IF(DV321&gt;=-5,"POR VENCER","AL DÍA"))))</f>
        <v/>
      </c>
      <c r="DZ321" s="185" t="n"/>
      <c r="EA321" s="119">
        <f>IF(N($H321)&lt;21,"",IF(DU321="","",DU321+31))</f>
        <v/>
      </c>
      <c r="EB321" s="124">
        <f>IF(EA321="","",TODAY()-EA321)</f>
        <v/>
      </c>
      <c r="EC321" s="494" t="n"/>
      <c r="ED321" s="184" t="n"/>
      <c r="EE321" s="184">
        <f>IF(EA321="","SIN ESTADO",IF(EC321&lt;&gt;"","PAGA",IF(EB321&gt;0,"VENCIDA",IF(EB321&gt;=-5,"POR VENCER","AL DÍA"))))</f>
        <v/>
      </c>
      <c r="EF321" s="185" t="n"/>
      <c r="EG321" s="119">
        <f>IF(N($H321)&lt;22,"",IF(EA321="","",EA321+31))</f>
        <v/>
      </c>
      <c r="EH321" s="124">
        <f>IF(EG321="","",TODAY()-EG321)</f>
        <v/>
      </c>
      <c r="EI321" s="494" t="n"/>
      <c r="EJ321" s="184" t="n"/>
      <c r="EK321" s="184">
        <f>IF(EG321="","SIN ESTADO",IF(EI321&lt;&gt;"","PAGA",IF(EH321&gt;0,"VENCIDA",IF(EH321&gt;=-5,"POR VENCER","AL DÍA"))))</f>
        <v/>
      </c>
      <c r="EL321" s="185" t="n"/>
      <c r="EM321" s="119">
        <f>IF(N($H321)&lt;23,"",IF(EG321="","",EG321+31))</f>
        <v/>
      </c>
      <c r="EN321" s="124">
        <f>IF(EM321="","",TODAY()-EM321)</f>
        <v/>
      </c>
      <c r="EO321" s="494" t="n"/>
      <c r="EP321" s="184" t="n"/>
      <c r="EQ321" s="184">
        <f>IF(EM321="","SIN ESTADO",IF(EO321&lt;&gt;"","PAGA",IF(EN321&gt;0,"VENCIDA",IF(EN321&gt;=-5,"POR VENCER","AL DÍA"))))</f>
        <v/>
      </c>
      <c r="ER321" s="185" t="n"/>
      <c r="ES321" s="119">
        <f>IF(N($H321)&lt;24,"",IF(EM321="","",EM321+31))</f>
        <v/>
      </c>
      <c r="ET321" s="124">
        <f>IF(ES321="","",TODAY()-ES321)</f>
        <v/>
      </c>
      <c r="EU321" s="494" t="n"/>
      <c r="EV321" s="184" t="n"/>
      <c r="EW321" s="184">
        <f>IF(ES321="","SIN ESTADO",IF(EU321&lt;&gt;"","PAGA",IF(ET321&gt;0,"VENCIDA",IF(ET321&gt;=-5,"POR VENCER","AL DÍA"))))</f>
        <v/>
      </c>
      <c r="EX321" s="185" t="n"/>
      <c r="EY321" s="119">
        <f>IF(N($H321)&lt;25,"",IF(ES321="","",ES321+31))</f>
        <v/>
      </c>
      <c r="EZ321" s="124">
        <f>IF(EY321="","",TODAY()-EY321)</f>
        <v/>
      </c>
      <c r="FA321" s="494" t="n"/>
      <c r="FB321" s="184" t="n"/>
      <c r="FC321" s="184">
        <f>IF(EY321="","SIN ESTADO",IF(FA321&lt;&gt;"","PAGA",IF(EZ321&gt;0,"VENCIDA",IF(EZ321&gt;=-5,"POR VENCER","AL DÍA"))))</f>
        <v/>
      </c>
      <c r="FD321" s="185" t="n"/>
      <c r="FE321" s="119">
        <f>IF(N($H321)&lt;26,"",IF(EY321="","",EY321+31))</f>
        <v/>
      </c>
      <c r="FF321" s="124">
        <f>IF(FE321="","",TODAY()-FE321)</f>
        <v/>
      </c>
      <c r="FG321" s="494" t="n"/>
      <c r="FH321" s="184" t="n"/>
      <c r="FI321" s="184">
        <f>IF(FE321="","SIN ESTADO",IF(FG321&lt;&gt;"","PAGA",IF(FF321&gt;0,"VENCIDA",IF(FF321&gt;=-5,"POR VENCER","AL DÍA"))))</f>
        <v/>
      </c>
      <c r="FJ321" s="185" t="n"/>
      <c r="FK321" s="119">
        <f>IF(N($H321)&lt;27,"",IF(FE321="","",FE321+31))</f>
        <v/>
      </c>
      <c r="FL321" s="124">
        <f>IF(FK321="","",TODAY()-FK321)</f>
        <v/>
      </c>
      <c r="FM321" s="494" t="n"/>
      <c r="FN321" s="184" t="n"/>
      <c r="FO321" s="184">
        <f>IF(FK321="","SIN ESTADO",IF(FM321&lt;&gt;"","PAGA",IF(FL321&gt;0,"VENCIDA",IF(FL321&gt;=-5,"POR VENCER","AL DÍA"))))</f>
        <v/>
      </c>
      <c r="FP321" s="185" t="n"/>
      <c r="FQ321" s="119">
        <f>IF(N($H321)&lt;28,"",IF(FK321="","",FK321+31))</f>
        <v/>
      </c>
      <c r="FR321" s="124">
        <f>IF(FQ321="","",TODAY()-FQ321)</f>
        <v/>
      </c>
      <c r="FS321" s="494" t="n"/>
      <c r="FT321" s="184" t="n"/>
      <c r="FU321" s="184">
        <f>IF(FQ321="","SIN ESTADO",IF(FS321&lt;&gt;"","PAGA",IF(FR321&gt;0,"VENCIDA",IF(FR321&gt;=-5,"POR VENCER","AL DÍA"))))</f>
        <v/>
      </c>
      <c r="FV321" s="185" t="n"/>
      <c r="FW321" s="119">
        <f>IF(N($H321)&lt;29,"",IF(FQ321="","",FQ321+31))</f>
        <v/>
      </c>
      <c r="FX321" s="124">
        <f>IF(FW321="","",TODAY()-FW321)</f>
        <v/>
      </c>
      <c r="FY321" s="494" t="n"/>
      <c r="FZ321" s="184" t="n"/>
      <c r="GA321" s="184">
        <f>IF(FW321="","SIN ESTADO",IF(FY321&lt;&gt;"","PAGA",IF(FX321&gt;0,"VENCIDA",IF(FX321&gt;=-5,"POR VENCER","AL DÍA"))))</f>
        <v/>
      </c>
      <c r="GB321" s="185" t="n"/>
      <c r="GC321" s="119">
        <f>IF(N($H321)&lt;30,"",IF(FW321="","",FW321+31))</f>
        <v/>
      </c>
      <c r="GD321" s="124">
        <f>IF(GC321="","",TODAY()-GC321)</f>
        <v/>
      </c>
      <c r="GE321" s="494" t="n"/>
      <c r="GF321" s="184" t="n"/>
      <c r="GG321" s="184">
        <f>IF(GC321="","SIN ESTADO",IF(GE321&lt;&gt;"","PAGA",IF(GD321&gt;0,"VENCIDA",IF(GD321&gt;=-5,"POR VENCER","AL DÍA"))))</f>
        <v/>
      </c>
      <c r="GH321" s="185" t="n"/>
      <c r="GI321" s="119">
        <f>IF(N($H321)&lt;31,"",IF(GC321="","",GC321+31))</f>
        <v/>
      </c>
      <c r="GJ321" s="124">
        <f>IF(GI321="","",TODAY()-GI321)</f>
        <v/>
      </c>
      <c r="GK321" s="494" t="n"/>
      <c r="GL321" s="184" t="n"/>
      <c r="GM321" s="184">
        <f>IF(GI321="","SIN ESTADO",IF(GK321&lt;&gt;"","PAGA",IF(GJ321&gt;0,"VENCIDA",IF(GJ321&gt;=-5,"POR VENCER","AL DÍA"))))</f>
        <v/>
      </c>
      <c r="GN321" s="185" t="n"/>
      <c r="GO321" s="119">
        <f>IF(N($H321)&lt;32,"",IF(GI321="","",GI321+31))</f>
        <v/>
      </c>
      <c r="GP321" s="124">
        <f>IF(GO321="","",TODAY()-GO321)</f>
        <v/>
      </c>
      <c r="GQ321" s="494" t="n"/>
      <c r="GR321" s="184" t="n"/>
      <c r="GS321" s="184">
        <f>IF(GO321="","SIN ESTADO",IF(GQ321&lt;&gt;"","PAGA",IF(GP321&gt;0,"VENCIDA",IF(GP321&gt;=-5,"POR VENCER","AL DÍA"))))</f>
        <v/>
      </c>
      <c r="GT321" s="185" t="n"/>
      <c r="GU321" s="119">
        <f>IF(N($H321)&lt;33,"",IF(GO321="","",GO321+31))</f>
        <v/>
      </c>
      <c r="GV321" s="124">
        <f>IF(GU321="","",TODAY()-GU321)</f>
        <v/>
      </c>
      <c r="GW321" s="494" t="n"/>
      <c r="GX321" s="184" t="n"/>
      <c r="GY321" s="184">
        <f>IF(GU321="","SIN ESTADO",IF(GW321&lt;&gt;"","PAGA",IF(GV321&gt;0,"VENCIDA",IF(GV321&gt;=-5,"POR VENCER","AL DÍA"))))</f>
        <v/>
      </c>
      <c r="GZ321" s="185" t="n"/>
      <c r="HA321" s="119">
        <f>IF(N($H321)&lt;34,"",IF(GU321="","",GU321+31))</f>
        <v/>
      </c>
      <c r="HB321" s="124">
        <f>IF(HA321="","",TODAY()-HA321)</f>
        <v/>
      </c>
      <c r="HC321" s="494" t="n"/>
      <c r="HD321" s="184" t="n"/>
      <c r="HE321" s="184">
        <f>IF(HA321="","SIN ESTADO",IF(HC321&lt;&gt;"","PAGA",IF(HB321&gt;0,"VENCIDA",IF(HB321&gt;=-5,"POR VENCER","AL DÍA"))))</f>
        <v/>
      </c>
      <c r="HF321" s="185" t="n"/>
      <c r="HG321" s="119">
        <f>IF(N($H321)&lt;35,"",IF(HA321="","",HA321+31))</f>
        <v/>
      </c>
      <c r="HH321" s="124">
        <f>IF(HG321="","",TODAY()-HG321)</f>
        <v/>
      </c>
      <c r="HI321" s="494" t="n"/>
      <c r="HJ321" s="184" t="n"/>
      <c r="HK321" s="184">
        <f>IF(HG321="","SIN ESTADO",IF(HI321&lt;&gt;"","PAGA",IF(HH321&gt;0,"VENCIDA",IF(HH321&gt;=-5,"POR VENCER","AL DÍA"))))</f>
        <v/>
      </c>
      <c r="HL321" s="168" t="n"/>
      <c r="HM321" s="119">
        <f>IF(N($H321)&lt;36,"",IF(HG321="","",HG321+31))</f>
        <v/>
      </c>
      <c r="HN321" s="124">
        <f>IF(HM321="","",TODAY()-HM321)</f>
        <v/>
      </c>
      <c r="HO321" s="494" t="n"/>
      <c r="HP321" s="184" t="n"/>
      <c r="HQ321" s="184">
        <f>IF(HM321="","SIN ESTADO",IF(HO321&lt;&gt;"","PAGA",IF(HN321&gt;0,"VENCIDA",IF(HN321&gt;=-5,"POR VENCER","AL DÍA"))))</f>
        <v/>
      </c>
      <c r="HR321" s="168" t="n"/>
      <c r="HS321" s="169">
        <f>N321+T321+Z321+AF321+AL321+AR321+AX321+BD321+BJ321+BP321+BV321+CB321+CH321+CN321+CT321+CZ321+DF321+DL321+DR321+DX321+ED321+EJ321+EP321+EV321+FB321+FH321+FN321+FT321+FZ321+GF321+GL321+GR321+GX321+HD321+HJ321+HP321</f>
        <v/>
      </c>
      <c r="HU321" s="170">
        <f>IFERROR(N($J321),0)</f>
        <v/>
      </c>
      <c r="HW321" s="170">
        <f>SUMPRODUCT((MOD(COLUMN($M321:$HR321)-COLUMN($M321),6)=0)*ISNUMBER($M321:$HR321)*($M321:$HR321&gt;=RESUMEN!$C$26)*($M321:$HR321&lt;=RESUMEN!$C$27)*IFERROR(N($N321:$HS321),0))</f>
        <v/>
      </c>
      <c r="HX321" s="170">
        <f>SUMPRODUCT((MOD(COLUMN($M321:$HR321)-COLUMN($M321),6)=0)*ISNUMBER($M321:$HR321)*($M321:$HR321&gt;=RESUMEN!$C$26)*($M321:$HR321&lt;=RESUMEN!$C$27))</f>
        <v/>
      </c>
    </row>
    <row r="322" ht="15.75" customHeight="1" s="506">
      <c r="B322" s="113">
        <f>VENTAS!A321</f>
        <v/>
      </c>
      <c r="C322" s="236">
        <f>VENTAS!B321</f>
        <v/>
      </c>
      <c r="D322" s="53">
        <f>VENTAS!C321</f>
        <v/>
      </c>
      <c r="E322" s="114">
        <f>VENTAS!D321</f>
        <v/>
      </c>
      <c r="F322" s="114">
        <f>VENTAS!J321</f>
        <v/>
      </c>
      <c r="G322" s="494">
        <f>VENTAS!F321</f>
        <v/>
      </c>
      <c r="H322" s="479">
        <f>VENTAS!K321</f>
        <v/>
      </c>
      <c r="I322" s="479">
        <f>VENTAS!M321</f>
        <v/>
      </c>
      <c r="J322" s="184">
        <f>VENTAS!L321</f>
        <v/>
      </c>
      <c r="K322" s="119">
        <f>IF(N($H322)&lt;1,"",$G322+31)</f>
        <v/>
      </c>
      <c r="L322" s="124">
        <f>IF(K322="","",TODAY()-K322)</f>
        <v/>
      </c>
      <c r="M322" s="494" t="n">
        <v>46118</v>
      </c>
      <c r="N322" s="374" t="n">
        <v>1000000</v>
      </c>
      <c r="O322" s="184">
        <f>IF(K322="","SIN ESTADO",IF(M322&lt;&gt;"","PAGA",IF(L322&gt;0,"VENCIDA",IF(L322&gt;=-5,"POR VENCER","AL DÍA"))))</f>
        <v/>
      </c>
      <c r="P322" s="185" t="inlineStr">
        <is>
          <t>TRANSFERENCIA</t>
        </is>
      </c>
      <c r="Q322" s="119">
        <f>IF(N($H322)&lt;2,"",IF(K322="","",K322+31))</f>
        <v/>
      </c>
      <c r="R322" s="124">
        <f>IF(Q322="","",TODAY()-Q322)</f>
        <v/>
      </c>
      <c r="S322" s="494" t="n">
        <v>46148</v>
      </c>
      <c r="T322" s="184" t="n">
        <v>1000000</v>
      </c>
      <c r="U322" s="184">
        <f>IF(Q322="","SIN ESTADO",IF(S322&lt;&gt;"","PAGA",IF(R322&gt;0,"VENCIDA",IF(R322&gt;=-5,"POR VENCER","AL DÍA"))))</f>
        <v/>
      </c>
      <c r="V322" s="185" t="inlineStr">
        <is>
          <t>TRANSFERENCIA</t>
        </is>
      </c>
      <c r="W322" s="119">
        <f>IF(N($H322)&lt;3,"",IF(Q322="","",Q322+31))</f>
        <v/>
      </c>
      <c r="X322" s="124">
        <f>IF(W322="","",TODAY()-W322)</f>
        <v/>
      </c>
      <c r="Y322" s="494" t="n">
        <v>46178</v>
      </c>
      <c r="Z322" s="184" t="n">
        <v>1000000</v>
      </c>
      <c r="AA322" s="184">
        <f>IF(W322="","SIN ESTADO",IF(Y322&lt;&gt;"","PAGA",IF(X322&gt;0,"VENCIDA",IF(X322&gt;=-5,"POR VENCER","AL DÍA"))))</f>
        <v/>
      </c>
      <c r="AB322" s="185" t="inlineStr">
        <is>
          <t>TRANSFERENCIA</t>
        </is>
      </c>
      <c r="AC322" s="119">
        <f>IF(N($H322)&lt;4,"",IF(W322="","",W322+31))</f>
        <v/>
      </c>
      <c r="AD322" s="124">
        <f>IF(AC322="","",TODAY()-AC322)</f>
        <v/>
      </c>
      <c r="AE322" s="494" t="n">
        <v>46221</v>
      </c>
      <c r="AF322" s="184" t="n">
        <v>1000000</v>
      </c>
      <c r="AG322" s="184">
        <f>IF(AC322="","SIN ESTADO",IF(AE322&lt;&gt;"","PAGA",IF(AD322&gt;0,"VENCIDA",IF(AD322&gt;=-5,"POR VENCER","AL DÍA"))))</f>
        <v/>
      </c>
      <c r="AH322" s="185" t="inlineStr">
        <is>
          <t>TRANSFERENCIA</t>
        </is>
      </c>
      <c r="AI322" s="119">
        <f>IF(N($H322)&lt;5,"",IF(AC322="","",AC322+31))</f>
        <v/>
      </c>
      <c r="AJ322" s="124">
        <f>IF(AI322="","",TODAY()-AI322)</f>
        <v/>
      </c>
      <c r="AK322" s="494" t="n">
        <v>46273</v>
      </c>
      <c r="AL322" s="184" t="n">
        <v>1000000</v>
      </c>
      <c r="AM322" s="184">
        <f>IF(AI322="","SIN ESTADO",IF(AK322&lt;&gt;"","PAGA",IF(AJ322&gt;0,"VENCIDA",IF(AJ322&gt;=-5,"POR VENCER","AL DÍA"))))</f>
        <v/>
      </c>
      <c r="AN322" s="185" t="inlineStr">
        <is>
          <t>TRANSFERENCIA</t>
        </is>
      </c>
      <c r="AO322" s="119">
        <f>IF(N($H322)&lt;6,"",IF(AI322="","",AI322+31))</f>
        <v/>
      </c>
      <c r="AP322" s="124">
        <f>IF(AO322="","",TODAY()-AO322)</f>
        <v/>
      </c>
      <c r="AQ322" s="270" t="n"/>
      <c r="AR322" s="184" t="n"/>
      <c r="AS322" s="184">
        <f>IF(AO322="","SIN ESTADO",IF(AQ322&lt;&gt;"","PAGA",IF(AP322&gt;0,"VENCIDA",IF(AP322&gt;=-5,"POR VENCER","AL DÍA"))))</f>
        <v/>
      </c>
      <c r="AT322" s="185" t="n"/>
      <c r="AU322" s="119">
        <f>IF(N($H322)&lt;7,"",IF(AO322="","",AO322+31))</f>
        <v/>
      </c>
      <c r="AV322" s="124">
        <f>IF(AU322="","",TODAY()-AU322)</f>
        <v/>
      </c>
      <c r="AW322" s="494" t="n"/>
      <c r="AX322" s="184" t="n"/>
      <c r="AY322" s="184">
        <f>IF(AU322="","SIN ESTADO",IF(AW322&lt;&gt;"","PAGA",IF(AV322&gt;0,"VENCIDA",IF(AV322&gt;=-5,"POR VENCER","AL DÍA"))))</f>
        <v/>
      </c>
      <c r="AZ322" s="185" t="n"/>
      <c r="BA322" s="119">
        <f>IF(N($H322)&lt;8,"",IF(AU322="","",AU322+31))</f>
        <v/>
      </c>
      <c r="BB322" s="124">
        <f>IF(BA322="","",TODAY()-BA322)</f>
        <v/>
      </c>
      <c r="BC322" s="494" t="n"/>
      <c r="BD322" s="184" t="n"/>
      <c r="BE322" s="184">
        <f>IF(BA322="","SIN ESTADO",IF(BC322&lt;&gt;"","PAGA",IF(BB322&gt;0,"VENCIDA",IF(BB322&gt;=-5,"POR VENCER","AL DÍA"))))</f>
        <v/>
      </c>
      <c r="BF322" s="185" t="n"/>
      <c r="BG322" s="119">
        <f>IF(N($H322)&lt;9,"",IF(BA322="","",BA322+31))</f>
        <v/>
      </c>
      <c r="BH322" s="124">
        <f>IF(BG322="","",TODAY()-BG322)</f>
        <v/>
      </c>
      <c r="BI322" s="494" t="n"/>
      <c r="BJ322" s="184" t="n"/>
      <c r="BK322" s="184">
        <f>IF(BG322="","SIN ESTADO",IF(BI322&lt;&gt;"","PAGA",IF(BH322&gt;0,"VENCIDA",IF(BH322&gt;=-5,"POR VENCER","AL DÍA"))))</f>
        <v/>
      </c>
      <c r="BL322" s="185" t="n"/>
      <c r="BM322" s="119">
        <f>IF(N($H322)&lt;10,"",IF(BG322="","",BG322+31))</f>
        <v/>
      </c>
      <c r="BN322" s="124">
        <f>IF(BM322="","",TODAY()-BM322)</f>
        <v/>
      </c>
      <c r="BO322" s="494" t="n"/>
      <c r="BP322" s="184" t="n"/>
      <c r="BQ322" s="184">
        <f>IF(BM322="","SIN ESTADO",IF(BO322&lt;&gt;"","PAGA",IF(BN322&gt;0,"VENCIDA",IF(BN322&gt;=-5,"POR VENCER","AL DÍA"))))</f>
        <v/>
      </c>
      <c r="BR322" s="185" t="n"/>
      <c r="BS322" s="119">
        <f>IF(N($H322)&lt;11,"",IF(BM322="","",BM322+31))</f>
        <v/>
      </c>
      <c r="BT322" s="124">
        <f>IF(BS322="","",TODAY()-BS322)</f>
        <v/>
      </c>
      <c r="BU322" s="494" t="n"/>
      <c r="BV322" s="184" t="n"/>
      <c r="BW322" s="184">
        <f>IF(BS322="","SIN ESTADO",IF(BU322&lt;&gt;"","PAGA",IF(BT322&gt;0,"VENCIDA",IF(BT322&gt;=-5,"POR VENCER","AL DÍA"))))</f>
        <v/>
      </c>
      <c r="BX322" s="185" t="n"/>
      <c r="BY322" s="119">
        <f>IF(N($H322)&lt;12,"",IF(BS322="","",BS322+31))</f>
        <v/>
      </c>
      <c r="BZ322" s="124">
        <f>IF(BY322="","",TODAY()-BY322)</f>
        <v/>
      </c>
      <c r="CA322" s="494" t="n"/>
      <c r="CB322" s="184" t="n"/>
      <c r="CC322" s="184">
        <f>IF(BY322="","SIN ESTADO",IF(CA322&lt;&gt;"","PAGA",IF(BZ322&gt;0,"VENCIDA",IF(BZ322&gt;=-5,"POR VENCER","AL DÍA"))))</f>
        <v/>
      </c>
      <c r="CD322" s="185" t="n"/>
      <c r="CE322" s="119">
        <f>IF(N($H322)&lt;13,"",IF(BY322="","",BY322+31))</f>
        <v/>
      </c>
      <c r="CF322" s="124">
        <f>IF(CE322="","",TODAY()-CE322)</f>
        <v/>
      </c>
      <c r="CG322" s="494" t="n"/>
      <c r="CH322" s="184" t="n"/>
      <c r="CI322" s="184">
        <f>IF(CE322="","SIN ESTADO",IF(CG322&lt;&gt;"","PAGA",IF(CF322&gt;0,"VENCIDA",IF(CF322&gt;=-5,"POR VENCER","AL DÍA"))))</f>
        <v/>
      </c>
      <c r="CJ322" s="185" t="n"/>
      <c r="CK322" s="119">
        <f>IF(N($H322)&lt;14,"",IF(CE322="","",CE322+31))</f>
        <v/>
      </c>
      <c r="CL322" s="124">
        <f>IF(CK322="","",TODAY()-CK322)</f>
        <v/>
      </c>
      <c r="CM322" s="494" t="n"/>
      <c r="CN322" s="184" t="n"/>
      <c r="CO322" s="184">
        <f>IF(CK322="","SIN ESTADO",IF(CM322&lt;&gt;"","PAGA",IF(CL322&gt;0,"VENCIDA",IF(CL322&gt;=-5,"POR VENCER","AL DÍA"))))</f>
        <v/>
      </c>
      <c r="CP322" s="185" t="n"/>
      <c r="CQ322" s="119">
        <f>IF(N($H322)&lt;15,"",IF(CK322="","",CK322+31))</f>
        <v/>
      </c>
      <c r="CR322" s="124">
        <f>IF(CQ322="","",TODAY()-CQ322)</f>
        <v/>
      </c>
      <c r="CS322" s="494" t="n"/>
      <c r="CT322" s="184" t="n"/>
      <c r="CU322" s="184">
        <f>IF(CQ322="","SIN ESTADO",IF(CS322&lt;&gt;"","PAGA",IF(CR322&gt;0,"VENCIDA",IF(CR322&gt;=-5,"POR VENCER","AL DÍA"))))</f>
        <v/>
      </c>
      <c r="CV322" s="185" t="n"/>
      <c r="CW322" s="119">
        <f>IF(N($H322)&lt;16,"",IF(CQ322="","",CQ322+31))</f>
        <v/>
      </c>
      <c r="CX322" s="124">
        <f>IF(CW322="","",TODAY()-CW322)</f>
        <v/>
      </c>
      <c r="CY322" s="494" t="n"/>
      <c r="CZ322" s="184" t="n"/>
      <c r="DA322" s="184">
        <f>IF(CW322="","SIN ESTADO",IF(CY322&lt;&gt;"","PAGA",IF(CX322&gt;0,"VENCIDA",IF(CX322&gt;=-5,"POR VENCER","AL DÍA"))))</f>
        <v/>
      </c>
      <c r="DB322" s="185" t="n"/>
      <c r="DC322" s="119">
        <f>IF(N($H322)&lt;17,"",IF(CW322="","",CW322+31))</f>
        <v/>
      </c>
      <c r="DD322" s="124">
        <f>IF(DC322="","",TODAY()-DC322)</f>
        <v/>
      </c>
      <c r="DE322" s="494" t="n"/>
      <c r="DF322" s="184" t="n"/>
      <c r="DG322" s="184">
        <f>IF(DC322="","SIN ESTADO",IF(DE322&lt;&gt;"","PAGA",IF(DD322&gt;0,"VENCIDA",IF(DD322&gt;=-5,"POR VENCER","AL DÍA"))))</f>
        <v/>
      </c>
      <c r="DH322" s="185" t="n"/>
      <c r="DI322" s="119">
        <f>IF(N($H322)&lt;18,"",IF(DC322="","",DC322+31))</f>
        <v/>
      </c>
      <c r="DJ322" s="124">
        <f>IF(DI322="","",TODAY()-DI322)</f>
        <v/>
      </c>
      <c r="DK322" s="494" t="n"/>
      <c r="DL322" s="184" t="n"/>
      <c r="DM322" s="184">
        <f>IF(DI322="","SIN ESTADO",IF(DK322&lt;&gt;"","PAGA",IF(DJ322&gt;0,"VENCIDA",IF(DJ322&gt;=-5,"POR VENCER","AL DÍA"))))</f>
        <v/>
      </c>
      <c r="DN322" s="185" t="n"/>
      <c r="DO322" s="119">
        <f>IF(N($H322)&lt;19,"",IF(DI322="","",DI322+31))</f>
        <v/>
      </c>
      <c r="DP322" s="124">
        <f>IF(DO322="","",TODAY()-DO322)</f>
        <v/>
      </c>
      <c r="DQ322" s="494" t="n"/>
      <c r="DR322" s="184" t="n"/>
      <c r="DS322" s="184">
        <f>IF(DO322="","SIN ESTADO",IF(DQ322&lt;&gt;"","PAGA",IF(DP322&gt;0,"VENCIDA",IF(DP322&gt;=-5,"POR VENCER","AL DÍA"))))</f>
        <v/>
      </c>
      <c r="DT322" s="185" t="n"/>
      <c r="DU322" s="119">
        <f>IF(N($H322)&lt;20,"",IF(DO322="","",DO322+31))</f>
        <v/>
      </c>
      <c r="DV322" s="124">
        <f>IF(DU322="","",TODAY()-DU322)</f>
        <v/>
      </c>
      <c r="DW322" s="494" t="n"/>
      <c r="DX322" s="184" t="n"/>
      <c r="DY322" s="184">
        <f>IF(DU322="","SIN ESTADO",IF(DW322&lt;&gt;"","PAGA",IF(DV322&gt;0,"VENCIDA",IF(DV322&gt;=-5,"POR VENCER","AL DÍA"))))</f>
        <v/>
      </c>
      <c r="DZ322" s="185" t="n"/>
      <c r="EA322" s="119">
        <f>IF(N($H322)&lt;21,"",IF(DU322="","",DU322+31))</f>
        <v/>
      </c>
      <c r="EB322" s="124">
        <f>IF(EA322="","",TODAY()-EA322)</f>
        <v/>
      </c>
      <c r="EC322" s="494" t="n"/>
      <c r="ED322" s="184" t="n"/>
      <c r="EE322" s="184">
        <f>IF(EA322="","SIN ESTADO",IF(EC322&lt;&gt;"","PAGA",IF(EB322&gt;0,"VENCIDA",IF(EB322&gt;=-5,"POR VENCER","AL DÍA"))))</f>
        <v/>
      </c>
      <c r="EF322" s="185" t="n"/>
      <c r="EG322" s="119">
        <f>IF(N($H322)&lt;22,"",IF(EA322="","",EA322+31))</f>
        <v/>
      </c>
      <c r="EH322" s="124">
        <f>IF(EG322="","",TODAY()-EG322)</f>
        <v/>
      </c>
      <c r="EI322" s="494" t="n"/>
      <c r="EJ322" s="184" t="n"/>
      <c r="EK322" s="184">
        <f>IF(EG322="","SIN ESTADO",IF(EI322&lt;&gt;"","PAGA",IF(EH322&gt;0,"VENCIDA",IF(EH322&gt;=-5,"POR VENCER","AL DÍA"))))</f>
        <v/>
      </c>
      <c r="EL322" s="185" t="n"/>
      <c r="EM322" s="119">
        <f>IF(N($H322)&lt;23,"",IF(EG322="","",EG322+31))</f>
        <v/>
      </c>
      <c r="EN322" s="124">
        <f>IF(EM322="","",TODAY()-EM322)</f>
        <v/>
      </c>
      <c r="EO322" s="494" t="n"/>
      <c r="EP322" s="184" t="n"/>
      <c r="EQ322" s="184">
        <f>IF(EM322="","SIN ESTADO",IF(EO322&lt;&gt;"","PAGA",IF(EN322&gt;0,"VENCIDA",IF(EN322&gt;=-5,"POR VENCER","AL DÍA"))))</f>
        <v/>
      </c>
      <c r="ER322" s="185" t="n"/>
      <c r="ES322" s="119">
        <f>IF(N($H322)&lt;24,"",IF(EM322="","",EM322+31))</f>
        <v/>
      </c>
      <c r="ET322" s="124">
        <f>IF(ES322="","",TODAY()-ES322)</f>
        <v/>
      </c>
      <c r="EU322" s="494" t="n"/>
      <c r="EV322" s="184" t="n"/>
      <c r="EW322" s="184">
        <f>IF(ES322="","SIN ESTADO",IF(EU322&lt;&gt;"","PAGA",IF(ET322&gt;0,"VENCIDA",IF(ET322&gt;=-5,"POR VENCER","AL DÍA"))))</f>
        <v/>
      </c>
      <c r="EX322" s="185" t="n"/>
      <c r="EY322" s="119">
        <f>IF(N($H322)&lt;25,"",IF(ES322="","",ES322+31))</f>
        <v/>
      </c>
      <c r="EZ322" s="124">
        <f>IF(EY322="","",TODAY()-EY322)</f>
        <v/>
      </c>
      <c r="FA322" s="494" t="n"/>
      <c r="FB322" s="184" t="n"/>
      <c r="FC322" s="184">
        <f>IF(EY322="","SIN ESTADO",IF(FA322&lt;&gt;"","PAGA",IF(EZ322&gt;0,"VENCIDA",IF(EZ322&gt;=-5,"POR VENCER","AL DÍA"))))</f>
        <v/>
      </c>
      <c r="FD322" s="185" t="n"/>
      <c r="FE322" s="119">
        <f>IF(N($H322)&lt;26,"",IF(EY322="","",EY322+31))</f>
        <v/>
      </c>
      <c r="FF322" s="124">
        <f>IF(FE322="","",TODAY()-FE322)</f>
        <v/>
      </c>
      <c r="FG322" s="494" t="n"/>
      <c r="FH322" s="184" t="n"/>
      <c r="FI322" s="184">
        <f>IF(FE322="","SIN ESTADO",IF(FG322&lt;&gt;"","PAGA",IF(FF322&gt;0,"VENCIDA",IF(FF322&gt;=-5,"POR VENCER","AL DÍA"))))</f>
        <v/>
      </c>
      <c r="FJ322" s="185" t="n"/>
      <c r="FK322" s="119">
        <f>IF(N($H322)&lt;27,"",IF(FE322="","",FE322+31))</f>
        <v/>
      </c>
      <c r="FL322" s="124">
        <f>IF(FK322="","",TODAY()-FK322)</f>
        <v/>
      </c>
      <c r="FM322" s="494" t="n"/>
      <c r="FN322" s="184" t="n"/>
      <c r="FO322" s="184">
        <f>IF(FK322="","SIN ESTADO",IF(FM322&lt;&gt;"","PAGA",IF(FL322&gt;0,"VENCIDA",IF(FL322&gt;=-5,"POR VENCER","AL DÍA"))))</f>
        <v/>
      </c>
      <c r="FP322" s="185" t="n"/>
      <c r="FQ322" s="119">
        <f>IF(N($H322)&lt;28,"",IF(FK322="","",FK322+31))</f>
        <v/>
      </c>
      <c r="FR322" s="124">
        <f>IF(FQ322="","",TODAY()-FQ322)</f>
        <v/>
      </c>
      <c r="FS322" s="494" t="n"/>
      <c r="FT322" s="184" t="n"/>
      <c r="FU322" s="184">
        <f>IF(FQ322="","SIN ESTADO",IF(FS322&lt;&gt;"","PAGA",IF(FR322&gt;0,"VENCIDA",IF(FR322&gt;=-5,"POR VENCER","AL DÍA"))))</f>
        <v/>
      </c>
      <c r="FV322" s="185" t="n"/>
      <c r="FW322" s="119">
        <f>IF(N($H322)&lt;29,"",IF(FQ322="","",FQ322+31))</f>
        <v/>
      </c>
      <c r="FX322" s="124">
        <f>IF(FW322="","",TODAY()-FW322)</f>
        <v/>
      </c>
      <c r="FY322" s="494" t="n"/>
      <c r="FZ322" s="184" t="n"/>
      <c r="GA322" s="184">
        <f>IF(FW322="","SIN ESTADO",IF(FY322&lt;&gt;"","PAGA",IF(FX322&gt;0,"VENCIDA",IF(FX322&gt;=-5,"POR VENCER","AL DÍA"))))</f>
        <v/>
      </c>
      <c r="GB322" s="185" t="n"/>
      <c r="GC322" s="119">
        <f>IF(N($H322)&lt;30,"",IF(FW322="","",FW322+31))</f>
        <v/>
      </c>
      <c r="GD322" s="124">
        <f>IF(GC322="","",TODAY()-GC322)</f>
        <v/>
      </c>
      <c r="GE322" s="494" t="n"/>
      <c r="GF322" s="184" t="n"/>
      <c r="GG322" s="184">
        <f>IF(GC322="","SIN ESTADO",IF(GE322&lt;&gt;"","PAGA",IF(GD322&gt;0,"VENCIDA",IF(GD322&gt;=-5,"POR VENCER","AL DÍA"))))</f>
        <v/>
      </c>
      <c r="GH322" s="185" t="n"/>
      <c r="GI322" s="119">
        <f>IF(N($H322)&lt;31,"",IF(GC322="","",GC322+31))</f>
        <v/>
      </c>
      <c r="GJ322" s="124">
        <f>IF(GI322="","",TODAY()-GI322)</f>
        <v/>
      </c>
      <c r="GK322" s="494" t="n"/>
      <c r="GL322" s="184" t="n"/>
      <c r="GM322" s="184">
        <f>IF(GI322="","SIN ESTADO",IF(GK322&lt;&gt;"","PAGA",IF(GJ322&gt;0,"VENCIDA",IF(GJ322&gt;=-5,"POR VENCER","AL DÍA"))))</f>
        <v/>
      </c>
      <c r="GN322" s="185" t="n"/>
      <c r="GO322" s="119">
        <f>IF(N($H322)&lt;32,"",IF(GI322="","",GI322+31))</f>
        <v/>
      </c>
      <c r="GP322" s="124">
        <f>IF(GO322="","",TODAY()-GO322)</f>
        <v/>
      </c>
      <c r="GQ322" s="494" t="n"/>
      <c r="GR322" s="184" t="n"/>
      <c r="GS322" s="184">
        <f>IF(GO322="","SIN ESTADO",IF(GQ322&lt;&gt;"","PAGA",IF(GP322&gt;0,"VENCIDA",IF(GP322&gt;=-5,"POR VENCER","AL DÍA"))))</f>
        <v/>
      </c>
      <c r="GT322" s="185" t="n"/>
      <c r="GU322" s="119">
        <f>IF(N($H322)&lt;33,"",IF(GO322="","",GO322+31))</f>
        <v/>
      </c>
      <c r="GV322" s="124">
        <f>IF(GU322="","",TODAY()-GU322)</f>
        <v/>
      </c>
      <c r="GW322" s="494" t="n"/>
      <c r="GX322" s="184" t="n"/>
      <c r="GY322" s="184">
        <f>IF(GU322="","SIN ESTADO",IF(GW322&lt;&gt;"","PAGA",IF(GV322&gt;0,"VENCIDA",IF(GV322&gt;=-5,"POR VENCER","AL DÍA"))))</f>
        <v/>
      </c>
      <c r="GZ322" s="185" t="n"/>
      <c r="HA322" s="119">
        <f>IF(N($H322)&lt;34,"",IF(GU322="","",GU322+31))</f>
        <v/>
      </c>
      <c r="HB322" s="124">
        <f>IF(HA322="","",TODAY()-HA322)</f>
        <v/>
      </c>
      <c r="HC322" s="494" t="n"/>
      <c r="HD322" s="184" t="n"/>
      <c r="HE322" s="184">
        <f>IF(HA322="","SIN ESTADO",IF(HC322&lt;&gt;"","PAGA",IF(HB322&gt;0,"VENCIDA",IF(HB322&gt;=-5,"POR VENCER","AL DÍA"))))</f>
        <v/>
      </c>
      <c r="HF322" s="185" t="n"/>
      <c r="HG322" s="119">
        <f>IF(N($H322)&lt;35,"",IF(HA322="","",HA322+31))</f>
        <v/>
      </c>
      <c r="HH322" s="124">
        <f>IF(HG322="","",TODAY()-HG322)</f>
        <v/>
      </c>
      <c r="HI322" s="494" t="n"/>
      <c r="HJ322" s="184" t="n"/>
      <c r="HK322" s="184">
        <f>IF(HG322="","SIN ESTADO",IF(HI322&lt;&gt;"","PAGA",IF(HH322&gt;0,"VENCIDA",IF(HH322&gt;=-5,"POR VENCER","AL DÍA"))))</f>
        <v/>
      </c>
      <c r="HL322" s="168" t="n"/>
      <c r="HM322" s="119">
        <f>IF(N($H322)&lt;36,"",IF(HG322="","",HG322+31))</f>
        <v/>
      </c>
      <c r="HN322" s="124">
        <f>IF(HM322="","",TODAY()-HM322)</f>
        <v/>
      </c>
      <c r="HO322" s="494" t="n"/>
      <c r="HP322" s="184" t="n"/>
      <c r="HQ322" s="184">
        <f>IF(HM322="","SIN ESTADO",IF(HO322&lt;&gt;"","PAGA",IF(HN322&gt;0,"VENCIDA",IF(HN322&gt;=-5,"POR VENCER","AL DÍA"))))</f>
        <v/>
      </c>
      <c r="HR322" s="168" t="n"/>
      <c r="HS322" s="169">
        <f>N322+T322+Z322+AF322+AL322+AR322+AX322+BD322+BJ322+BP322+BV322+CB322+CH322+CN322+CT322+CZ322+DF322+DL322+DR322+DX322+ED322+EJ322+EP322+EV322+FB322+FH322+FN322+FT322+FZ322+GF322+GL322+GR322+GX322+HD322+HJ322+HP322</f>
        <v/>
      </c>
      <c r="HU322" s="170">
        <f>IFERROR(N($J322),0)</f>
        <v/>
      </c>
      <c r="HW322" s="170">
        <f>SUMPRODUCT((MOD(COLUMN($M322:$HR322)-COLUMN($M322),6)=0)*ISNUMBER($M322:$HR322)*($M322:$HR322&gt;=RESUMEN!$C$26)*($M322:$HR322&lt;=RESUMEN!$C$27)*IFERROR(N($N322:$HS322),0))</f>
        <v/>
      </c>
      <c r="HX322" s="170">
        <f>SUMPRODUCT((MOD(COLUMN($M322:$HR322)-COLUMN($M322),6)=0)*ISNUMBER($M322:$HR322)*($M322:$HR322&gt;=RESUMEN!$C$26)*($M322:$HR322&lt;=RESUMEN!$C$27))</f>
        <v/>
      </c>
    </row>
    <row r="323" ht="15.75" customHeight="1" s="506">
      <c r="B323" s="113">
        <f>VENTAS!A322</f>
        <v/>
      </c>
      <c r="C323" s="236">
        <f>VENTAS!B322</f>
        <v/>
      </c>
      <c r="D323" s="53">
        <f>VENTAS!C322</f>
        <v/>
      </c>
      <c r="E323" s="114">
        <f>VENTAS!D322</f>
        <v/>
      </c>
      <c r="F323" s="114">
        <f>VENTAS!J322</f>
        <v/>
      </c>
      <c r="G323" s="494">
        <f>VENTAS!F322</f>
        <v/>
      </c>
      <c r="H323" s="479">
        <f>VENTAS!K322</f>
        <v/>
      </c>
      <c r="I323" s="479">
        <f>VENTAS!M322</f>
        <v/>
      </c>
      <c r="J323" s="184">
        <f>VENTAS!L322</f>
        <v/>
      </c>
      <c r="K323" s="119">
        <f>IF(N($H323)&lt;1,"",$G323+31)</f>
        <v/>
      </c>
      <c r="L323" s="124">
        <f>IF(K323="","",TODAY()-K323)</f>
        <v/>
      </c>
      <c r="M323" s="469" t="n">
        <v>46119</v>
      </c>
      <c r="N323" s="374" t="n">
        <v>1000000</v>
      </c>
      <c r="O323" s="184">
        <f>IF(K323="","SIN ESTADO",IF(M323&lt;&gt;"","PAGA",IF(L323&gt;0,"VENCIDA",IF(L323&gt;=-5,"POR VENCER","AL DÍA"))))</f>
        <v/>
      </c>
      <c r="P323" s="185" t="inlineStr">
        <is>
          <t>TRANSFERENCIA</t>
        </is>
      </c>
      <c r="Q323" s="119">
        <f>IF(N($H323)&lt;2,"",IF(K323="","",K323+31))</f>
        <v/>
      </c>
      <c r="R323" s="124">
        <f>IF(Q323="","",TODAY()-Q323)</f>
        <v/>
      </c>
      <c r="S323" s="494" t="n">
        <v>46147</v>
      </c>
      <c r="T323" s="184" t="n">
        <v>1000000</v>
      </c>
      <c r="U323" s="184">
        <f>IF(Q323="","SIN ESTADO",IF(S323&lt;&gt;"","PAGA",IF(R323&gt;0,"VENCIDA",IF(R323&gt;=-5,"POR VENCER","AL DÍA"))))</f>
        <v/>
      </c>
      <c r="V323" s="185" t="inlineStr">
        <is>
          <t>TRANSFERENCIA</t>
        </is>
      </c>
      <c r="W323" s="119">
        <f>IF(N($H323)&lt;3,"",IF(Q323="","",Q323+31))</f>
        <v/>
      </c>
      <c r="X323" s="124">
        <f>IF(W323="","",TODAY()-W323)</f>
        <v/>
      </c>
      <c r="Y323" s="494" t="n">
        <v>46176</v>
      </c>
      <c r="Z323" s="184" t="n">
        <v>1000000</v>
      </c>
      <c r="AA323" s="184">
        <f>IF(W323="","SIN ESTADO",IF(Y323&lt;&gt;"","PAGA",IF(X323&gt;0,"VENCIDA",IF(X323&gt;=-5,"POR VENCER","AL DÍA"))))</f>
        <v/>
      </c>
      <c r="AB323" s="185" t="inlineStr">
        <is>
          <t>TRANSFERENCIA</t>
        </is>
      </c>
      <c r="AC323" s="119">
        <f>IF(N($H323)&lt;4,"",IF(W323="","",W323+31))</f>
        <v/>
      </c>
      <c r="AD323" s="124">
        <f>IF(AC323="","",TODAY()-AC323)</f>
        <v/>
      </c>
      <c r="AE323" s="494" t="n">
        <v>46212</v>
      </c>
      <c r="AF323" s="184" t="n">
        <v>1000000</v>
      </c>
      <c r="AG323" s="184">
        <f>IF(AC323="","SIN ESTADO",IF(AE323&lt;&gt;"","PAGA",IF(AD323&gt;0,"VENCIDA",IF(AD323&gt;=-5,"POR VENCER","AL DÍA"))))</f>
        <v/>
      </c>
      <c r="AH323" s="185" t="inlineStr">
        <is>
          <t>TRANSFERENCIA</t>
        </is>
      </c>
      <c r="AI323" s="119">
        <f>IF(N($H323)&lt;5,"",IF(AC323="","",AC323+31))</f>
        <v/>
      </c>
      <c r="AJ323" s="124">
        <f>IF(AI323="","",TODAY()-AI323)</f>
        <v/>
      </c>
      <c r="AK323" s="494" t="n">
        <v>46239</v>
      </c>
      <c r="AL323" s="184" t="n">
        <v>1000000</v>
      </c>
      <c r="AM323" s="184">
        <f>IF(AI323="","SIN ESTADO",IF(AK323&lt;&gt;"","PAGA",IF(AJ323&gt;0,"VENCIDA",IF(AJ323&gt;=-5,"POR VENCER","AL DÍA"))))</f>
        <v/>
      </c>
      <c r="AN323" s="185" t="inlineStr">
        <is>
          <t>TRANSFERENCIA</t>
        </is>
      </c>
      <c r="AO323" s="119">
        <f>IF(N($H323)&lt;6,"",IF(AI323="","",AI323+31))</f>
        <v/>
      </c>
      <c r="AP323" s="124">
        <f>IF(AO323="","",TODAY()-AO323)</f>
        <v/>
      </c>
      <c r="AQ323" s="270" t="n">
        <v>46270</v>
      </c>
      <c r="AR323" s="184" t="n">
        <v>1000000</v>
      </c>
      <c r="AS323" s="184">
        <f>IF(AO323="","SIN ESTADO",IF(AQ323&lt;&gt;"","PAGA",IF(AP323&gt;0,"VENCIDA",IF(AP323&gt;=-5,"POR VENCER","AL DÍA"))))</f>
        <v/>
      </c>
      <c r="AT323" s="185" t="inlineStr">
        <is>
          <t>TRANSFERENCIA</t>
        </is>
      </c>
      <c r="AU323" s="119">
        <f>IF(N($H323)&lt;7,"",IF(AO323="","",AO323+31))</f>
        <v/>
      </c>
      <c r="AV323" s="124">
        <f>IF(AU323="","",TODAY()-AU323)</f>
        <v/>
      </c>
      <c r="AW323" s="494" t="n"/>
      <c r="AX323" s="184" t="n"/>
      <c r="AY323" s="184">
        <f>IF(AU323="","SIN ESTADO",IF(AW323&lt;&gt;"","PAGA",IF(AV323&gt;0,"VENCIDA",IF(AV323&gt;=-5,"POR VENCER","AL DÍA"))))</f>
        <v/>
      </c>
      <c r="AZ323" s="185" t="n"/>
      <c r="BA323" s="119">
        <f>IF(N($H323)&lt;8,"",IF(AU323="","",AU323+31))</f>
        <v/>
      </c>
      <c r="BB323" s="124">
        <f>IF(BA323="","",TODAY()-BA323)</f>
        <v/>
      </c>
      <c r="BC323" s="494" t="n"/>
      <c r="BD323" s="184" t="n"/>
      <c r="BE323" s="184">
        <f>IF(BA323="","SIN ESTADO",IF(BC323&lt;&gt;"","PAGA",IF(BB323&gt;0,"VENCIDA",IF(BB323&gt;=-5,"POR VENCER","AL DÍA"))))</f>
        <v/>
      </c>
      <c r="BF323" s="185" t="n"/>
      <c r="BG323" s="119">
        <f>IF(N($H323)&lt;9,"",IF(BA323="","",BA323+31))</f>
        <v/>
      </c>
      <c r="BH323" s="124">
        <f>IF(BG323="","",TODAY()-BG323)</f>
        <v/>
      </c>
      <c r="BI323" s="494" t="n"/>
      <c r="BJ323" s="184" t="n"/>
      <c r="BK323" s="184">
        <f>IF(BG323="","SIN ESTADO",IF(BI323&lt;&gt;"","PAGA",IF(BH323&gt;0,"VENCIDA",IF(BH323&gt;=-5,"POR VENCER","AL DÍA"))))</f>
        <v/>
      </c>
      <c r="BL323" s="185" t="n"/>
      <c r="BM323" s="119">
        <f>IF(N($H323)&lt;10,"",IF(BG323="","",BG323+31))</f>
        <v/>
      </c>
      <c r="BN323" s="124">
        <f>IF(BM323="","",TODAY()-BM323)</f>
        <v/>
      </c>
      <c r="BO323" s="494" t="n"/>
      <c r="BP323" s="184" t="n"/>
      <c r="BQ323" s="184">
        <f>IF(BM323="","SIN ESTADO",IF(BO323&lt;&gt;"","PAGA",IF(BN323&gt;0,"VENCIDA",IF(BN323&gt;=-5,"POR VENCER","AL DÍA"))))</f>
        <v/>
      </c>
      <c r="BR323" s="185" t="n"/>
      <c r="BS323" s="119">
        <f>IF(N($H323)&lt;11,"",IF(BM323="","",BM323+31))</f>
        <v/>
      </c>
      <c r="BT323" s="124">
        <f>IF(BS323="","",TODAY()-BS323)</f>
        <v/>
      </c>
      <c r="BU323" s="494" t="n"/>
      <c r="BV323" s="184" t="n"/>
      <c r="BW323" s="184">
        <f>IF(BS323="","SIN ESTADO",IF(BU323&lt;&gt;"","PAGA",IF(BT323&gt;0,"VENCIDA",IF(BT323&gt;=-5,"POR VENCER","AL DÍA"))))</f>
        <v/>
      </c>
      <c r="BX323" s="185" t="n"/>
      <c r="BY323" s="119">
        <f>IF(N($H323)&lt;12,"",IF(BS323="","",BS323+31))</f>
        <v/>
      </c>
      <c r="BZ323" s="124">
        <f>IF(BY323="","",TODAY()-BY323)</f>
        <v/>
      </c>
      <c r="CA323" s="494" t="n"/>
      <c r="CB323" s="184" t="n"/>
      <c r="CC323" s="184">
        <f>IF(BY323="","SIN ESTADO",IF(CA323&lt;&gt;"","PAGA",IF(BZ323&gt;0,"VENCIDA",IF(BZ323&gt;=-5,"POR VENCER","AL DÍA"))))</f>
        <v/>
      </c>
      <c r="CD323" s="185" t="n"/>
      <c r="CE323" s="119">
        <f>IF(N($H323)&lt;13,"",IF(BY323="","",BY323+31))</f>
        <v/>
      </c>
      <c r="CF323" s="124">
        <f>IF(CE323="","",TODAY()-CE323)</f>
        <v/>
      </c>
      <c r="CG323" s="494" t="n"/>
      <c r="CH323" s="184" t="n"/>
      <c r="CI323" s="184">
        <f>IF(CE323="","SIN ESTADO",IF(CG323&lt;&gt;"","PAGA",IF(CF323&gt;0,"VENCIDA",IF(CF323&gt;=-5,"POR VENCER","AL DÍA"))))</f>
        <v/>
      </c>
      <c r="CJ323" s="185" t="n"/>
      <c r="CK323" s="119">
        <f>IF(N($H323)&lt;14,"",IF(CE323="","",CE323+31))</f>
        <v/>
      </c>
      <c r="CL323" s="124">
        <f>IF(CK323="","",TODAY()-CK323)</f>
        <v/>
      </c>
      <c r="CM323" s="494" t="n"/>
      <c r="CN323" s="184" t="n"/>
      <c r="CO323" s="184">
        <f>IF(CK323="","SIN ESTADO",IF(CM323&lt;&gt;"","PAGA",IF(CL323&gt;0,"VENCIDA",IF(CL323&gt;=-5,"POR VENCER","AL DÍA"))))</f>
        <v/>
      </c>
      <c r="CP323" s="185" t="n"/>
      <c r="CQ323" s="119">
        <f>IF(N($H323)&lt;15,"",IF(CK323="","",CK323+31))</f>
        <v/>
      </c>
      <c r="CR323" s="124">
        <f>IF(CQ323="","",TODAY()-CQ323)</f>
        <v/>
      </c>
      <c r="CS323" s="494" t="n"/>
      <c r="CT323" s="184" t="n"/>
      <c r="CU323" s="184">
        <f>IF(CQ323="","SIN ESTADO",IF(CS323&lt;&gt;"","PAGA",IF(CR323&gt;0,"VENCIDA",IF(CR323&gt;=-5,"POR VENCER","AL DÍA"))))</f>
        <v/>
      </c>
      <c r="CV323" s="185" t="n"/>
      <c r="CW323" s="119">
        <f>IF(N($H323)&lt;16,"",IF(CQ323="","",CQ323+31))</f>
        <v/>
      </c>
      <c r="CX323" s="124">
        <f>IF(CW323="","",TODAY()-CW323)</f>
        <v/>
      </c>
      <c r="CY323" s="494" t="n"/>
      <c r="CZ323" s="184" t="n"/>
      <c r="DA323" s="184">
        <f>IF(CW323="","SIN ESTADO",IF(CY323&lt;&gt;"","PAGA",IF(CX323&gt;0,"VENCIDA",IF(CX323&gt;=-5,"POR VENCER","AL DÍA"))))</f>
        <v/>
      </c>
      <c r="DB323" s="185" t="n"/>
      <c r="DC323" s="119">
        <f>IF(N($H323)&lt;17,"",IF(CW323="","",CW323+31))</f>
        <v/>
      </c>
      <c r="DD323" s="124">
        <f>IF(DC323="","",TODAY()-DC323)</f>
        <v/>
      </c>
      <c r="DE323" s="494" t="n"/>
      <c r="DF323" s="184" t="n"/>
      <c r="DG323" s="184">
        <f>IF(DC323="","SIN ESTADO",IF(DE323&lt;&gt;"","PAGA",IF(DD323&gt;0,"VENCIDA",IF(DD323&gt;=-5,"POR VENCER","AL DÍA"))))</f>
        <v/>
      </c>
      <c r="DH323" s="185" t="n"/>
      <c r="DI323" s="119">
        <f>IF(N($H323)&lt;18,"",IF(DC323="","",DC323+31))</f>
        <v/>
      </c>
      <c r="DJ323" s="124">
        <f>IF(DI323="","",TODAY()-DI323)</f>
        <v/>
      </c>
      <c r="DK323" s="494" t="n"/>
      <c r="DL323" s="184" t="n"/>
      <c r="DM323" s="184">
        <f>IF(DI323="","SIN ESTADO",IF(DK323&lt;&gt;"","PAGA",IF(DJ323&gt;0,"VENCIDA",IF(DJ323&gt;=-5,"POR VENCER","AL DÍA"))))</f>
        <v/>
      </c>
      <c r="DN323" s="185" t="n"/>
      <c r="DO323" s="119">
        <f>IF(N($H323)&lt;19,"",IF(DI323="","",DI323+31))</f>
        <v/>
      </c>
      <c r="DP323" s="124">
        <f>IF(DO323="","",TODAY()-DO323)</f>
        <v/>
      </c>
      <c r="DQ323" s="494" t="n"/>
      <c r="DR323" s="184" t="n"/>
      <c r="DS323" s="184">
        <f>IF(DO323="","SIN ESTADO",IF(DQ323&lt;&gt;"","PAGA",IF(DP323&gt;0,"VENCIDA",IF(DP323&gt;=-5,"POR VENCER","AL DÍA"))))</f>
        <v/>
      </c>
      <c r="DT323" s="185" t="n"/>
      <c r="DU323" s="119">
        <f>IF(N($H323)&lt;20,"",IF(DO323="","",DO323+31))</f>
        <v/>
      </c>
      <c r="DV323" s="124">
        <f>IF(DU323="","",TODAY()-DU323)</f>
        <v/>
      </c>
      <c r="DW323" s="494" t="n"/>
      <c r="DX323" s="184" t="n"/>
      <c r="DY323" s="184">
        <f>IF(DU323="","SIN ESTADO",IF(DW323&lt;&gt;"","PAGA",IF(DV323&gt;0,"VENCIDA",IF(DV323&gt;=-5,"POR VENCER","AL DÍA"))))</f>
        <v/>
      </c>
      <c r="DZ323" s="185" t="n"/>
      <c r="EA323" s="119">
        <f>IF(N($H323)&lt;21,"",IF(DU323="","",DU323+31))</f>
        <v/>
      </c>
      <c r="EB323" s="124">
        <f>IF(EA323="","",TODAY()-EA323)</f>
        <v/>
      </c>
      <c r="EC323" s="494" t="n"/>
      <c r="ED323" s="184" t="n"/>
      <c r="EE323" s="184">
        <f>IF(EA323="","SIN ESTADO",IF(EC323&lt;&gt;"","PAGA",IF(EB323&gt;0,"VENCIDA",IF(EB323&gt;=-5,"POR VENCER","AL DÍA"))))</f>
        <v/>
      </c>
      <c r="EF323" s="185" t="n"/>
      <c r="EG323" s="119">
        <f>IF(N($H323)&lt;22,"",IF(EA323="","",EA323+31))</f>
        <v/>
      </c>
      <c r="EH323" s="124">
        <f>IF(EG323="","",TODAY()-EG323)</f>
        <v/>
      </c>
      <c r="EI323" s="494" t="n"/>
      <c r="EJ323" s="184" t="n"/>
      <c r="EK323" s="184">
        <f>IF(EG323="","SIN ESTADO",IF(EI323&lt;&gt;"","PAGA",IF(EH323&gt;0,"VENCIDA",IF(EH323&gt;=-5,"POR VENCER","AL DÍA"))))</f>
        <v/>
      </c>
      <c r="EL323" s="185" t="n"/>
      <c r="EM323" s="119">
        <f>IF(N($H323)&lt;23,"",IF(EG323="","",EG323+31))</f>
        <v/>
      </c>
      <c r="EN323" s="124">
        <f>IF(EM323="","",TODAY()-EM323)</f>
        <v/>
      </c>
      <c r="EO323" s="494" t="n"/>
      <c r="EP323" s="184" t="n"/>
      <c r="EQ323" s="184">
        <f>IF(EM323="","SIN ESTADO",IF(EO323&lt;&gt;"","PAGA",IF(EN323&gt;0,"VENCIDA",IF(EN323&gt;=-5,"POR VENCER","AL DÍA"))))</f>
        <v/>
      </c>
      <c r="ER323" s="185" t="n"/>
      <c r="ES323" s="119">
        <f>IF(N($H323)&lt;24,"",IF(EM323="","",EM323+31))</f>
        <v/>
      </c>
      <c r="ET323" s="124">
        <f>IF(ES323="","",TODAY()-ES323)</f>
        <v/>
      </c>
      <c r="EU323" s="494" t="n"/>
      <c r="EV323" s="184" t="n"/>
      <c r="EW323" s="184">
        <f>IF(ES323="","SIN ESTADO",IF(EU323&lt;&gt;"","PAGA",IF(ET323&gt;0,"VENCIDA",IF(ET323&gt;=-5,"POR VENCER","AL DÍA"))))</f>
        <v/>
      </c>
      <c r="EX323" s="185" t="n"/>
      <c r="EY323" s="119">
        <f>IF(N($H323)&lt;25,"",IF(ES323="","",ES323+31))</f>
        <v/>
      </c>
      <c r="EZ323" s="124">
        <f>IF(EY323="","",TODAY()-EY323)</f>
        <v/>
      </c>
      <c r="FA323" s="494" t="n"/>
      <c r="FB323" s="184" t="n"/>
      <c r="FC323" s="184">
        <f>IF(EY323="","SIN ESTADO",IF(FA323&lt;&gt;"","PAGA",IF(EZ323&gt;0,"VENCIDA",IF(EZ323&gt;=-5,"POR VENCER","AL DÍA"))))</f>
        <v/>
      </c>
      <c r="FD323" s="185" t="n"/>
      <c r="FE323" s="119">
        <f>IF(N($H323)&lt;26,"",IF(EY323="","",EY323+31))</f>
        <v/>
      </c>
      <c r="FF323" s="124">
        <f>IF(FE323="","",TODAY()-FE323)</f>
        <v/>
      </c>
      <c r="FG323" s="494" t="n"/>
      <c r="FH323" s="184" t="n"/>
      <c r="FI323" s="184">
        <f>IF(FE323="","SIN ESTADO",IF(FG323&lt;&gt;"","PAGA",IF(FF323&gt;0,"VENCIDA",IF(FF323&gt;=-5,"POR VENCER","AL DÍA"))))</f>
        <v/>
      </c>
      <c r="FJ323" s="185" t="n"/>
      <c r="FK323" s="119">
        <f>IF(N($H323)&lt;27,"",IF(FE323="","",FE323+31))</f>
        <v/>
      </c>
      <c r="FL323" s="124">
        <f>IF(FK323="","",TODAY()-FK323)</f>
        <v/>
      </c>
      <c r="FM323" s="494" t="n"/>
      <c r="FN323" s="184" t="n"/>
      <c r="FO323" s="184">
        <f>IF(FK323="","SIN ESTADO",IF(FM323&lt;&gt;"","PAGA",IF(FL323&gt;0,"VENCIDA",IF(FL323&gt;=-5,"POR VENCER","AL DÍA"))))</f>
        <v/>
      </c>
      <c r="FP323" s="185" t="n"/>
      <c r="FQ323" s="119">
        <f>IF(N($H323)&lt;28,"",IF(FK323="","",FK323+31))</f>
        <v/>
      </c>
      <c r="FR323" s="124">
        <f>IF(FQ323="","",TODAY()-FQ323)</f>
        <v/>
      </c>
      <c r="FS323" s="494" t="n"/>
      <c r="FT323" s="184" t="n"/>
      <c r="FU323" s="184">
        <f>IF(FQ323="","SIN ESTADO",IF(FS323&lt;&gt;"","PAGA",IF(FR323&gt;0,"VENCIDA",IF(FR323&gt;=-5,"POR VENCER","AL DÍA"))))</f>
        <v/>
      </c>
      <c r="FV323" s="185" t="n"/>
      <c r="FW323" s="119">
        <f>IF(N($H323)&lt;29,"",IF(FQ323="","",FQ323+31))</f>
        <v/>
      </c>
      <c r="FX323" s="124">
        <f>IF(FW323="","",TODAY()-FW323)</f>
        <v/>
      </c>
      <c r="FY323" s="494" t="n"/>
      <c r="FZ323" s="184" t="n"/>
      <c r="GA323" s="184">
        <f>IF(FW323="","SIN ESTADO",IF(FY323&lt;&gt;"","PAGA",IF(FX323&gt;0,"VENCIDA",IF(FX323&gt;=-5,"POR VENCER","AL DÍA"))))</f>
        <v/>
      </c>
      <c r="GB323" s="185" t="n"/>
      <c r="GC323" s="119">
        <f>IF(N($H323)&lt;30,"",IF(FW323="","",FW323+31))</f>
        <v/>
      </c>
      <c r="GD323" s="124">
        <f>IF(GC323="","",TODAY()-GC323)</f>
        <v/>
      </c>
      <c r="GE323" s="494" t="n"/>
      <c r="GF323" s="184" t="n"/>
      <c r="GG323" s="184">
        <f>IF(GC323="","SIN ESTADO",IF(GE323&lt;&gt;"","PAGA",IF(GD323&gt;0,"VENCIDA",IF(GD323&gt;=-5,"POR VENCER","AL DÍA"))))</f>
        <v/>
      </c>
      <c r="GH323" s="185" t="n"/>
      <c r="GI323" s="119">
        <f>IF(N($H323)&lt;31,"",IF(GC323="","",GC323+31))</f>
        <v/>
      </c>
      <c r="GJ323" s="124">
        <f>IF(GI323="","",TODAY()-GI323)</f>
        <v/>
      </c>
      <c r="GK323" s="494" t="n"/>
      <c r="GL323" s="184" t="n"/>
      <c r="GM323" s="184">
        <f>IF(GI323="","SIN ESTADO",IF(GK323&lt;&gt;"","PAGA",IF(GJ323&gt;0,"VENCIDA",IF(GJ323&gt;=-5,"POR VENCER","AL DÍA"))))</f>
        <v/>
      </c>
      <c r="GN323" s="185" t="n"/>
      <c r="GO323" s="119">
        <f>IF(N($H323)&lt;32,"",IF(GI323="","",GI323+31))</f>
        <v/>
      </c>
      <c r="GP323" s="124">
        <f>IF(GO323="","",TODAY()-GO323)</f>
        <v/>
      </c>
      <c r="GQ323" s="494" t="n"/>
      <c r="GR323" s="184" t="n"/>
      <c r="GS323" s="184">
        <f>IF(GO323="","SIN ESTADO",IF(GQ323&lt;&gt;"","PAGA",IF(GP323&gt;0,"VENCIDA",IF(GP323&gt;=-5,"POR VENCER","AL DÍA"))))</f>
        <v/>
      </c>
      <c r="GT323" s="185" t="n"/>
      <c r="GU323" s="119">
        <f>IF(N($H323)&lt;33,"",IF(GO323="","",GO323+31))</f>
        <v/>
      </c>
      <c r="GV323" s="124">
        <f>IF(GU323="","",TODAY()-GU323)</f>
        <v/>
      </c>
      <c r="GW323" s="494" t="n"/>
      <c r="GX323" s="184" t="n"/>
      <c r="GY323" s="184">
        <f>IF(GU323="","SIN ESTADO",IF(GW323&lt;&gt;"","PAGA",IF(GV323&gt;0,"VENCIDA",IF(GV323&gt;=-5,"POR VENCER","AL DÍA"))))</f>
        <v/>
      </c>
      <c r="GZ323" s="185" t="n"/>
      <c r="HA323" s="119">
        <f>IF(N($H323)&lt;34,"",IF(GU323="","",GU323+31))</f>
        <v/>
      </c>
      <c r="HB323" s="124">
        <f>IF(HA323="","",TODAY()-HA323)</f>
        <v/>
      </c>
      <c r="HC323" s="494" t="n"/>
      <c r="HD323" s="184" t="n"/>
      <c r="HE323" s="184">
        <f>IF(HA323="","SIN ESTADO",IF(HC323&lt;&gt;"","PAGA",IF(HB323&gt;0,"VENCIDA",IF(HB323&gt;=-5,"POR VENCER","AL DÍA"))))</f>
        <v/>
      </c>
      <c r="HF323" s="185" t="n"/>
      <c r="HG323" s="119">
        <f>IF(N($H323)&lt;35,"",IF(HA323="","",HA323+31))</f>
        <v/>
      </c>
      <c r="HH323" s="124">
        <f>IF(HG323="","",TODAY()-HG323)</f>
        <v/>
      </c>
      <c r="HI323" s="494" t="n"/>
      <c r="HJ323" s="184" t="n"/>
      <c r="HK323" s="184">
        <f>IF(HG323="","SIN ESTADO",IF(HI323&lt;&gt;"","PAGA",IF(HH323&gt;0,"VENCIDA",IF(HH323&gt;=-5,"POR VENCER","AL DÍA"))))</f>
        <v/>
      </c>
      <c r="HL323" s="168" t="n"/>
      <c r="HM323" s="119">
        <f>IF(N($H323)&lt;36,"",IF(HG323="","",HG323+31))</f>
        <v/>
      </c>
      <c r="HN323" s="124">
        <f>IF(HM323="","",TODAY()-HM323)</f>
        <v/>
      </c>
      <c r="HO323" s="494" t="n"/>
      <c r="HP323" s="184" t="n"/>
      <c r="HQ323" s="184">
        <f>IF(HM323="","SIN ESTADO",IF(HO323&lt;&gt;"","PAGA",IF(HN323&gt;0,"VENCIDA",IF(HN323&gt;=-5,"POR VENCER","AL DÍA"))))</f>
        <v/>
      </c>
      <c r="HR323" s="168" t="n"/>
      <c r="HS323" s="169">
        <f>N323+T323+Z323+AF323+AL323+AR323+AX323+BD323+BJ323+BP323+BV323+CB323+CH323+CN323+CT323+CZ323+DF323+DL323+DR323+DX323+ED323+EJ323+EP323+EV323+FB323+FH323+FN323+FT323+FZ323+GF323+GL323+GR323+GX323+HD323+HJ323+HP323</f>
        <v/>
      </c>
      <c r="HU323" s="170">
        <f>IFERROR(N($J323),0)</f>
        <v/>
      </c>
      <c r="HW323" s="170">
        <f>SUMPRODUCT((MOD(COLUMN($M323:$HR323)-COLUMN($M323),6)=0)*ISNUMBER($M323:$HR323)*($M323:$HR323&gt;=RESUMEN!$C$26)*($M323:$HR323&lt;=RESUMEN!$C$27)*IFERROR(N($N323:$HS323),0))</f>
        <v/>
      </c>
      <c r="HX323" s="170">
        <f>SUMPRODUCT((MOD(COLUMN($M323:$HR323)-COLUMN($M323),6)=0)*ISNUMBER($M323:$HR323)*($M323:$HR323&gt;=RESUMEN!$C$26)*($M323:$HR323&lt;=RESUMEN!$C$27))</f>
        <v/>
      </c>
    </row>
    <row r="324" ht="15.75" customHeight="1" s="506">
      <c r="B324" s="113">
        <f>VENTAS!A323</f>
        <v/>
      </c>
      <c r="C324" s="236">
        <f>VENTAS!B323</f>
        <v/>
      </c>
      <c r="D324" s="53">
        <f>VENTAS!C323</f>
        <v/>
      </c>
      <c r="E324" s="114">
        <f>VENTAS!D323</f>
        <v/>
      </c>
      <c r="F324" s="114">
        <f>VENTAS!J323</f>
        <v/>
      </c>
      <c r="G324" s="494">
        <f>VENTAS!F323</f>
        <v/>
      </c>
      <c r="H324" s="479">
        <f>VENTAS!K323</f>
        <v/>
      </c>
      <c r="I324" s="479">
        <f>VENTAS!M323</f>
        <v/>
      </c>
      <c r="J324" s="184">
        <f>VENTAS!L323</f>
        <v/>
      </c>
      <c r="K324" s="119">
        <f>IF(N($H324)&lt;1,"",$G324+31)</f>
        <v/>
      </c>
      <c r="L324" s="124">
        <f>IF(K324="","",TODAY()-K324)</f>
        <v/>
      </c>
      <c r="M324" s="469" t="n">
        <v>46102</v>
      </c>
      <c r="N324" s="374" t="n">
        <v>1000000</v>
      </c>
      <c r="O324" s="184">
        <f>IF(K324="","SIN ESTADO",IF(M324&lt;&gt;"","PAGA",IF(L324&gt;0,"VENCIDA",IF(L324&gt;=-5,"POR VENCER","AL DÍA"))))</f>
        <v/>
      </c>
      <c r="P324" s="185" t="inlineStr">
        <is>
          <t>TRANSFERENCIA</t>
        </is>
      </c>
      <c r="Q324" s="119">
        <f>IF(N($H324)&lt;2,"",IF(K324="","",K324+31))</f>
        <v/>
      </c>
      <c r="R324" s="124">
        <f>IF(Q324="","",TODAY()-Q324)</f>
        <v/>
      </c>
      <c r="S324" s="494" t="n">
        <v>46129</v>
      </c>
      <c r="T324" s="184" t="n">
        <v>1000000</v>
      </c>
      <c r="U324" s="184">
        <f>IF(Q324="","SIN ESTADO",IF(S324&lt;&gt;"","PAGA",IF(R324&gt;0,"VENCIDA",IF(R324&gt;=-5,"POR VENCER","AL DÍA"))))</f>
        <v/>
      </c>
      <c r="V324" s="185" t="inlineStr">
        <is>
          <t>TRANSFERENCIA</t>
        </is>
      </c>
      <c r="W324" s="119">
        <f>IF(N($H324)&lt;3,"",IF(Q324="","",Q324+31))</f>
        <v/>
      </c>
      <c r="X324" s="124">
        <f>IF(W324="","",TODAY()-W324)</f>
        <v/>
      </c>
      <c r="Y324" s="494" t="n">
        <v>46162</v>
      </c>
      <c r="Z324" s="184" t="n">
        <v>1000000</v>
      </c>
      <c r="AA324" s="184">
        <f>IF(W324="","SIN ESTADO",IF(Y324&lt;&gt;"","PAGA",IF(X324&gt;0,"VENCIDA",IF(X324&gt;=-5,"POR VENCER","AL DÍA"))))</f>
        <v/>
      </c>
      <c r="AB324" s="185" t="inlineStr">
        <is>
          <t>TRANSFERENCIA</t>
        </is>
      </c>
      <c r="AC324" s="119">
        <f>IF(N($H324)&lt;4,"",IF(W324="","",W324+31))</f>
        <v/>
      </c>
      <c r="AD324" s="124">
        <f>IF(AC324="","",TODAY()-AC324)</f>
        <v/>
      </c>
      <c r="AE324" s="494" t="n">
        <v>46192</v>
      </c>
      <c r="AF324" s="184" t="n">
        <v>1000000</v>
      </c>
      <c r="AG324" s="184">
        <f>IF(AC324="","SIN ESTADO",IF(AE324&lt;&gt;"","PAGA",IF(AD324&gt;0,"VENCIDA",IF(AD324&gt;=-5,"POR VENCER","AL DÍA"))))</f>
        <v/>
      </c>
      <c r="AH324" s="185" t="inlineStr">
        <is>
          <t>TRANSFERENCIA</t>
        </is>
      </c>
      <c r="AI324" s="119">
        <f>IF(N($H324)&lt;5,"",IF(AC324="","",AC324+31))</f>
        <v/>
      </c>
      <c r="AJ324" s="124">
        <f>IF(AI324="","",TODAY()-AI324)</f>
        <v/>
      </c>
      <c r="AK324" s="494" t="n">
        <v>46225</v>
      </c>
      <c r="AL324" s="184" t="n">
        <v>1000000</v>
      </c>
      <c r="AM324" s="184">
        <f>IF(AI324="","SIN ESTADO",IF(AK324&lt;&gt;"","PAGA",IF(AJ324&gt;0,"VENCIDA",IF(AJ324&gt;=-5,"POR VENCER","AL DÍA"))))</f>
        <v/>
      </c>
      <c r="AN324" s="185" t="inlineStr">
        <is>
          <t>TRANSFERENCIA</t>
        </is>
      </c>
      <c r="AO324" s="119">
        <f>IF(N($H324)&lt;6,"",IF(AI324="","",AI324+31))</f>
        <v/>
      </c>
      <c r="AP324" s="124">
        <f>IF(AO324="","",TODAY()-AO324)</f>
        <v/>
      </c>
      <c r="AQ324" s="270" t="n">
        <v>46259</v>
      </c>
      <c r="AR324" s="184" t="n">
        <v>1000000</v>
      </c>
      <c r="AS324" s="184">
        <f>IF(AO324="","SIN ESTADO",IF(AQ324&lt;&gt;"","PAGA",IF(AP324&gt;0,"VENCIDA",IF(AP324&gt;=-5,"POR VENCER","AL DÍA"))))</f>
        <v/>
      </c>
      <c r="AT324" s="185" t="inlineStr">
        <is>
          <t>TRANSFERENCIA</t>
        </is>
      </c>
      <c r="AU324" s="119">
        <f>IF(N($H324)&lt;7,"",IF(AO324="","",AO324+31))</f>
        <v/>
      </c>
      <c r="AV324" s="124">
        <f>IF(AU324="","",TODAY()-AU324)</f>
        <v/>
      </c>
      <c r="AW324" s="494" t="n">
        <v>46287</v>
      </c>
      <c r="AX324" s="184" t="n">
        <v>1000000</v>
      </c>
      <c r="AY324" s="184">
        <f>IF(AU324="","SIN ESTADO",IF(AW324&lt;&gt;"","PAGA",IF(AV324&gt;0,"VENCIDA",IF(AV324&gt;=-5,"POR VENCER","AL DÍA"))))</f>
        <v/>
      </c>
      <c r="AZ324" s="185" t="inlineStr">
        <is>
          <t>TRANSFERENCIA</t>
        </is>
      </c>
      <c r="BA324" s="119">
        <f>IF(N($H324)&lt;8,"",IF(AU324="","",AU324+31))</f>
        <v/>
      </c>
      <c r="BB324" s="124">
        <f>IF(BA324="","",TODAY()-BA324)</f>
        <v/>
      </c>
      <c r="BC324" s="494" t="n"/>
      <c r="BD324" s="184" t="n"/>
      <c r="BE324" s="184">
        <f>IF(BA324="","SIN ESTADO",IF(BC324&lt;&gt;"","PAGA",IF(BB324&gt;0,"VENCIDA",IF(BB324&gt;=-5,"POR VENCER","AL DÍA"))))</f>
        <v/>
      </c>
      <c r="BF324" s="185" t="n"/>
      <c r="BG324" s="119">
        <f>IF(N($H324)&lt;9,"",IF(BA324="","",BA324+31))</f>
        <v/>
      </c>
      <c r="BH324" s="124">
        <f>IF(BG324="","",TODAY()-BG324)</f>
        <v/>
      </c>
      <c r="BI324" s="494" t="n"/>
      <c r="BJ324" s="184" t="n"/>
      <c r="BK324" s="184">
        <f>IF(BG324="","SIN ESTADO",IF(BI324&lt;&gt;"","PAGA",IF(BH324&gt;0,"VENCIDA",IF(BH324&gt;=-5,"POR VENCER","AL DÍA"))))</f>
        <v/>
      </c>
      <c r="BL324" s="185" t="n"/>
      <c r="BM324" s="119">
        <f>IF(N($H324)&lt;10,"",IF(BG324="","",BG324+31))</f>
        <v/>
      </c>
      <c r="BN324" s="124">
        <f>IF(BM324="","",TODAY()-BM324)</f>
        <v/>
      </c>
      <c r="BO324" s="494" t="n"/>
      <c r="BP324" s="184" t="n"/>
      <c r="BQ324" s="184">
        <f>IF(BM324="","SIN ESTADO",IF(BO324&lt;&gt;"","PAGA",IF(BN324&gt;0,"VENCIDA",IF(BN324&gt;=-5,"POR VENCER","AL DÍA"))))</f>
        <v/>
      </c>
      <c r="BR324" s="185" t="n"/>
      <c r="BS324" s="119">
        <f>IF(N($H324)&lt;11,"",IF(BM324="","",BM324+31))</f>
        <v/>
      </c>
      <c r="BT324" s="124">
        <f>IF(BS324="","",TODAY()-BS324)</f>
        <v/>
      </c>
      <c r="BU324" s="494" t="n"/>
      <c r="BV324" s="184" t="n"/>
      <c r="BW324" s="184">
        <f>IF(BS324="","SIN ESTADO",IF(BU324&lt;&gt;"","PAGA",IF(BT324&gt;0,"VENCIDA",IF(BT324&gt;=-5,"POR VENCER","AL DÍA"))))</f>
        <v/>
      </c>
      <c r="BX324" s="185" t="n"/>
      <c r="BY324" s="119">
        <f>IF(N($H324)&lt;12,"",IF(BS324="","",BS324+31))</f>
        <v/>
      </c>
      <c r="BZ324" s="124">
        <f>IF(BY324="","",TODAY()-BY324)</f>
        <v/>
      </c>
      <c r="CA324" s="494" t="n"/>
      <c r="CB324" s="184" t="n"/>
      <c r="CC324" s="184">
        <f>IF(BY324="","SIN ESTADO",IF(CA324&lt;&gt;"","PAGA",IF(BZ324&gt;0,"VENCIDA",IF(BZ324&gt;=-5,"POR VENCER","AL DÍA"))))</f>
        <v/>
      </c>
      <c r="CD324" s="185" t="n"/>
      <c r="CE324" s="119">
        <f>IF(N($H324)&lt;13,"",IF(BY324="","",BY324+31))</f>
        <v/>
      </c>
      <c r="CF324" s="124">
        <f>IF(CE324="","",TODAY()-CE324)</f>
        <v/>
      </c>
      <c r="CG324" s="494" t="n"/>
      <c r="CH324" s="184" t="n"/>
      <c r="CI324" s="184">
        <f>IF(CE324="","SIN ESTADO",IF(CG324&lt;&gt;"","PAGA",IF(CF324&gt;0,"VENCIDA",IF(CF324&gt;=-5,"POR VENCER","AL DÍA"))))</f>
        <v/>
      </c>
      <c r="CJ324" s="185" t="n"/>
      <c r="CK324" s="119">
        <f>IF(N($H324)&lt;14,"",IF(CE324="","",CE324+31))</f>
        <v/>
      </c>
      <c r="CL324" s="124">
        <f>IF(CK324="","",TODAY()-CK324)</f>
        <v/>
      </c>
      <c r="CM324" s="494" t="n"/>
      <c r="CN324" s="184" t="n"/>
      <c r="CO324" s="184">
        <f>IF(CK324="","SIN ESTADO",IF(CM324&lt;&gt;"","PAGA",IF(CL324&gt;0,"VENCIDA",IF(CL324&gt;=-5,"POR VENCER","AL DÍA"))))</f>
        <v/>
      </c>
      <c r="CP324" s="185" t="n"/>
      <c r="CQ324" s="119">
        <f>IF(N($H324)&lt;15,"",IF(CK324="","",CK324+31))</f>
        <v/>
      </c>
      <c r="CR324" s="124">
        <f>IF(CQ324="","",TODAY()-CQ324)</f>
        <v/>
      </c>
      <c r="CS324" s="494" t="n"/>
      <c r="CT324" s="184" t="n"/>
      <c r="CU324" s="184">
        <f>IF(CQ324="","SIN ESTADO",IF(CS324&lt;&gt;"","PAGA",IF(CR324&gt;0,"VENCIDA",IF(CR324&gt;=-5,"POR VENCER","AL DÍA"))))</f>
        <v/>
      </c>
      <c r="CV324" s="185" t="n"/>
      <c r="CW324" s="119">
        <f>IF(N($H324)&lt;16,"",IF(CQ324="","",CQ324+31))</f>
        <v/>
      </c>
      <c r="CX324" s="124">
        <f>IF(CW324="","",TODAY()-CW324)</f>
        <v/>
      </c>
      <c r="CY324" s="494" t="n"/>
      <c r="CZ324" s="184" t="n"/>
      <c r="DA324" s="184">
        <f>IF(CW324="","SIN ESTADO",IF(CY324&lt;&gt;"","PAGA",IF(CX324&gt;0,"VENCIDA",IF(CX324&gt;=-5,"POR VENCER","AL DÍA"))))</f>
        <v/>
      </c>
      <c r="DB324" s="185" t="n"/>
      <c r="DC324" s="119">
        <f>IF(N($H324)&lt;17,"",IF(CW324="","",CW324+31))</f>
        <v/>
      </c>
      <c r="DD324" s="124">
        <f>IF(DC324="","",TODAY()-DC324)</f>
        <v/>
      </c>
      <c r="DE324" s="494" t="n"/>
      <c r="DF324" s="184" t="n"/>
      <c r="DG324" s="184">
        <f>IF(DC324="","SIN ESTADO",IF(DE324&lt;&gt;"","PAGA",IF(DD324&gt;0,"VENCIDA",IF(DD324&gt;=-5,"POR VENCER","AL DÍA"))))</f>
        <v/>
      </c>
      <c r="DH324" s="185" t="n"/>
      <c r="DI324" s="119">
        <f>IF(N($H324)&lt;18,"",IF(DC324="","",DC324+31))</f>
        <v/>
      </c>
      <c r="DJ324" s="124">
        <f>IF(DI324="","",TODAY()-DI324)</f>
        <v/>
      </c>
      <c r="DK324" s="494" t="n"/>
      <c r="DL324" s="184" t="n"/>
      <c r="DM324" s="184">
        <f>IF(DI324="","SIN ESTADO",IF(DK324&lt;&gt;"","PAGA",IF(DJ324&gt;0,"VENCIDA",IF(DJ324&gt;=-5,"POR VENCER","AL DÍA"))))</f>
        <v/>
      </c>
      <c r="DN324" s="185" t="n"/>
      <c r="DO324" s="119">
        <f>IF(N($H324)&lt;19,"",IF(DI324="","",DI324+31))</f>
        <v/>
      </c>
      <c r="DP324" s="124">
        <f>IF(DO324="","",TODAY()-DO324)</f>
        <v/>
      </c>
      <c r="DQ324" s="494" t="n"/>
      <c r="DR324" s="184" t="n"/>
      <c r="DS324" s="184">
        <f>IF(DO324="","SIN ESTADO",IF(DQ324&lt;&gt;"","PAGA",IF(DP324&gt;0,"VENCIDA",IF(DP324&gt;=-5,"POR VENCER","AL DÍA"))))</f>
        <v/>
      </c>
      <c r="DT324" s="185" t="n"/>
      <c r="DU324" s="119">
        <f>IF(N($H324)&lt;20,"",IF(DO324="","",DO324+31))</f>
        <v/>
      </c>
      <c r="DV324" s="124">
        <f>IF(DU324="","",TODAY()-DU324)</f>
        <v/>
      </c>
      <c r="DW324" s="494" t="n"/>
      <c r="DX324" s="184" t="n"/>
      <c r="DY324" s="184">
        <f>IF(DU324="","SIN ESTADO",IF(DW324&lt;&gt;"","PAGA",IF(DV324&gt;0,"VENCIDA",IF(DV324&gt;=-5,"POR VENCER","AL DÍA"))))</f>
        <v/>
      </c>
      <c r="DZ324" s="185" t="n"/>
      <c r="EA324" s="119">
        <f>IF(N($H324)&lt;21,"",IF(DU324="","",DU324+31))</f>
        <v/>
      </c>
      <c r="EB324" s="124">
        <f>IF(EA324="","",TODAY()-EA324)</f>
        <v/>
      </c>
      <c r="EC324" s="494" t="n"/>
      <c r="ED324" s="184" t="n"/>
      <c r="EE324" s="184">
        <f>IF(EA324="","SIN ESTADO",IF(EC324&lt;&gt;"","PAGA",IF(EB324&gt;0,"VENCIDA",IF(EB324&gt;=-5,"POR VENCER","AL DÍA"))))</f>
        <v/>
      </c>
      <c r="EF324" s="185" t="n"/>
      <c r="EG324" s="119">
        <f>IF(N($H324)&lt;22,"",IF(EA324="","",EA324+31))</f>
        <v/>
      </c>
      <c r="EH324" s="124">
        <f>IF(EG324="","",TODAY()-EG324)</f>
        <v/>
      </c>
      <c r="EI324" s="494" t="n"/>
      <c r="EJ324" s="184" t="n"/>
      <c r="EK324" s="184">
        <f>IF(EG324="","SIN ESTADO",IF(EI324&lt;&gt;"","PAGA",IF(EH324&gt;0,"VENCIDA",IF(EH324&gt;=-5,"POR VENCER","AL DÍA"))))</f>
        <v/>
      </c>
      <c r="EL324" s="185" t="n"/>
      <c r="EM324" s="119">
        <f>IF(N($H324)&lt;23,"",IF(EG324="","",EG324+31))</f>
        <v/>
      </c>
      <c r="EN324" s="124">
        <f>IF(EM324="","",TODAY()-EM324)</f>
        <v/>
      </c>
      <c r="EO324" s="494" t="n"/>
      <c r="EP324" s="184" t="n"/>
      <c r="EQ324" s="184">
        <f>IF(EM324="","SIN ESTADO",IF(EO324&lt;&gt;"","PAGA",IF(EN324&gt;0,"VENCIDA",IF(EN324&gt;=-5,"POR VENCER","AL DÍA"))))</f>
        <v/>
      </c>
      <c r="ER324" s="185" t="n"/>
      <c r="ES324" s="119">
        <f>IF(N($H324)&lt;24,"",IF(EM324="","",EM324+31))</f>
        <v/>
      </c>
      <c r="ET324" s="124">
        <f>IF(ES324="","",TODAY()-ES324)</f>
        <v/>
      </c>
      <c r="EU324" s="494" t="n"/>
      <c r="EV324" s="184" t="n"/>
      <c r="EW324" s="184">
        <f>IF(ES324="","SIN ESTADO",IF(EU324&lt;&gt;"","PAGA",IF(ET324&gt;0,"VENCIDA",IF(ET324&gt;=-5,"POR VENCER","AL DÍA"))))</f>
        <v/>
      </c>
      <c r="EX324" s="185" t="n"/>
      <c r="EY324" s="119">
        <f>IF(N($H324)&lt;25,"",IF(ES324="","",ES324+31))</f>
        <v/>
      </c>
      <c r="EZ324" s="124">
        <f>IF(EY324="","",TODAY()-EY324)</f>
        <v/>
      </c>
      <c r="FA324" s="494" t="n"/>
      <c r="FB324" s="184" t="n"/>
      <c r="FC324" s="184">
        <f>IF(EY324="","SIN ESTADO",IF(FA324&lt;&gt;"","PAGA",IF(EZ324&gt;0,"VENCIDA",IF(EZ324&gt;=-5,"POR VENCER","AL DÍA"))))</f>
        <v/>
      </c>
      <c r="FD324" s="185" t="n"/>
      <c r="FE324" s="119">
        <f>IF(N($H324)&lt;26,"",IF(EY324="","",EY324+31))</f>
        <v/>
      </c>
      <c r="FF324" s="124">
        <f>IF(FE324="","",TODAY()-FE324)</f>
        <v/>
      </c>
      <c r="FG324" s="494" t="n"/>
      <c r="FH324" s="184" t="n"/>
      <c r="FI324" s="184">
        <f>IF(FE324="","SIN ESTADO",IF(FG324&lt;&gt;"","PAGA",IF(FF324&gt;0,"VENCIDA",IF(FF324&gt;=-5,"POR VENCER","AL DÍA"))))</f>
        <v/>
      </c>
      <c r="FJ324" s="185" t="n"/>
      <c r="FK324" s="119">
        <f>IF(N($H324)&lt;27,"",IF(FE324="","",FE324+31))</f>
        <v/>
      </c>
      <c r="FL324" s="124">
        <f>IF(FK324="","",TODAY()-FK324)</f>
        <v/>
      </c>
      <c r="FM324" s="494" t="n"/>
      <c r="FN324" s="184" t="n"/>
      <c r="FO324" s="184">
        <f>IF(FK324="","SIN ESTADO",IF(FM324&lt;&gt;"","PAGA",IF(FL324&gt;0,"VENCIDA",IF(FL324&gt;=-5,"POR VENCER","AL DÍA"))))</f>
        <v/>
      </c>
      <c r="FP324" s="185" t="n"/>
      <c r="FQ324" s="119">
        <f>IF(N($H324)&lt;28,"",IF(FK324="","",FK324+31))</f>
        <v/>
      </c>
      <c r="FR324" s="124">
        <f>IF(FQ324="","",TODAY()-FQ324)</f>
        <v/>
      </c>
      <c r="FS324" s="494" t="n"/>
      <c r="FT324" s="184" t="n"/>
      <c r="FU324" s="184">
        <f>IF(FQ324="","SIN ESTADO",IF(FS324&lt;&gt;"","PAGA",IF(FR324&gt;0,"VENCIDA",IF(FR324&gt;=-5,"POR VENCER","AL DÍA"))))</f>
        <v/>
      </c>
      <c r="FV324" s="185" t="n"/>
      <c r="FW324" s="119">
        <f>IF(N($H324)&lt;29,"",IF(FQ324="","",FQ324+31))</f>
        <v/>
      </c>
      <c r="FX324" s="124">
        <f>IF(FW324="","",TODAY()-FW324)</f>
        <v/>
      </c>
      <c r="FY324" s="494" t="n"/>
      <c r="FZ324" s="184" t="n"/>
      <c r="GA324" s="184">
        <f>IF(FW324="","SIN ESTADO",IF(FY324&lt;&gt;"","PAGA",IF(FX324&gt;0,"VENCIDA",IF(FX324&gt;=-5,"POR VENCER","AL DÍA"))))</f>
        <v/>
      </c>
      <c r="GB324" s="185" t="n"/>
      <c r="GC324" s="119">
        <f>IF(N($H324)&lt;30,"",IF(FW324="","",FW324+31))</f>
        <v/>
      </c>
      <c r="GD324" s="124">
        <f>IF(GC324="","",TODAY()-GC324)</f>
        <v/>
      </c>
      <c r="GE324" s="494" t="n"/>
      <c r="GF324" s="184" t="n"/>
      <c r="GG324" s="184">
        <f>IF(GC324="","SIN ESTADO",IF(GE324&lt;&gt;"","PAGA",IF(GD324&gt;0,"VENCIDA",IF(GD324&gt;=-5,"POR VENCER","AL DÍA"))))</f>
        <v/>
      </c>
      <c r="GH324" s="185" t="n"/>
      <c r="GI324" s="119">
        <f>IF(N($H324)&lt;31,"",IF(GC324="","",GC324+31))</f>
        <v/>
      </c>
      <c r="GJ324" s="124">
        <f>IF(GI324="","",TODAY()-GI324)</f>
        <v/>
      </c>
      <c r="GK324" s="494" t="n"/>
      <c r="GL324" s="184" t="n"/>
      <c r="GM324" s="184">
        <f>IF(GI324="","SIN ESTADO",IF(GK324&lt;&gt;"","PAGA",IF(GJ324&gt;0,"VENCIDA",IF(GJ324&gt;=-5,"POR VENCER","AL DÍA"))))</f>
        <v/>
      </c>
      <c r="GN324" s="185" t="n"/>
      <c r="GO324" s="119">
        <f>IF(N($H324)&lt;32,"",IF(GI324="","",GI324+31))</f>
        <v/>
      </c>
      <c r="GP324" s="124">
        <f>IF(GO324="","",TODAY()-GO324)</f>
        <v/>
      </c>
      <c r="GQ324" s="494" t="n"/>
      <c r="GR324" s="184" t="n"/>
      <c r="GS324" s="184">
        <f>IF(GO324="","SIN ESTADO",IF(GQ324&lt;&gt;"","PAGA",IF(GP324&gt;0,"VENCIDA",IF(GP324&gt;=-5,"POR VENCER","AL DÍA"))))</f>
        <v/>
      </c>
      <c r="GT324" s="185" t="n"/>
      <c r="GU324" s="119">
        <f>IF(N($H324)&lt;33,"",IF(GO324="","",GO324+31))</f>
        <v/>
      </c>
      <c r="GV324" s="124">
        <f>IF(GU324="","",TODAY()-GU324)</f>
        <v/>
      </c>
      <c r="GW324" s="494" t="n"/>
      <c r="GX324" s="184" t="n"/>
      <c r="GY324" s="184">
        <f>IF(GU324="","SIN ESTADO",IF(GW324&lt;&gt;"","PAGA",IF(GV324&gt;0,"VENCIDA",IF(GV324&gt;=-5,"POR VENCER","AL DÍA"))))</f>
        <v/>
      </c>
      <c r="GZ324" s="185" t="n"/>
      <c r="HA324" s="119">
        <f>IF(N($H324)&lt;34,"",IF(GU324="","",GU324+31))</f>
        <v/>
      </c>
      <c r="HB324" s="124">
        <f>IF(HA324="","",TODAY()-HA324)</f>
        <v/>
      </c>
      <c r="HC324" s="494" t="n"/>
      <c r="HD324" s="184" t="n"/>
      <c r="HE324" s="184">
        <f>IF(HA324="","SIN ESTADO",IF(HC324&lt;&gt;"","PAGA",IF(HB324&gt;0,"VENCIDA",IF(HB324&gt;=-5,"POR VENCER","AL DÍA"))))</f>
        <v/>
      </c>
      <c r="HF324" s="185" t="n"/>
      <c r="HG324" s="119">
        <f>IF(N($H324)&lt;35,"",IF(HA324="","",HA324+31))</f>
        <v/>
      </c>
      <c r="HH324" s="124">
        <f>IF(HG324="","",TODAY()-HG324)</f>
        <v/>
      </c>
      <c r="HI324" s="494" t="n"/>
      <c r="HJ324" s="184" t="n"/>
      <c r="HK324" s="184">
        <f>IF(HG324="","SIN ESTADO",IF(HI324&lt;&gt;"","PAGA",IF(HH324&gt;0,"VENCIDA",IF(HH324&gt;=-5,"POR VENCER","AL DÍA"))))</f>
        <v/>
      </c>
      <c r="HL324" s="168" t="n"/>
      <c r="HM324" s="119">
        <f>IF(N($H324)&lt;36,"",IF(HG324="","",HG324+31))</f>
        <v/>
      </c>
      <c r="HN324" s="124">
        <f>IF(HM324="","",TODAY()-HM324)</f>
        <v/>
      </c>
      <c r="HO324" s="494" t="n"/>
      <c r="HP324" s="184" t="n"/>
      <c r="HQ324" s="184">
        <f>IF(HM324="","SIN ESTADO",IF(HO324&lt;&gt;"","PAGA",IF(HN324&gt;0,"VENCIDA",IF(HN324&gt;=-5,"POR VENCER","AL DÍA"))))</f>
        <v/>
      </c>
      <c r="HR324" s="168" t="n"/>
      <c r="HS324" s="169">
        <f>N324+T324+Z324+AF324+AL324+AR324+AX324+BD324+BJ324+BP324+BV324+CB324+CH324+CN324+CT324+CZ324+DF324+DL324+DR324+DX324+ED324+EJ324+EP324+EV324+FB324+FH324+FN324+FT324+FZ324+GF324+GL324+GR324+GX324+HD324+HJ324+HP324</f>
        <v/>
      </c>
      <c r="HU324" s="170">
        <f>IFERROR(N($J324),0)</f>
        <v/>
      </c>
      <c r="HW324" s="170">
        <f>SUMPRODUCT((MOD(COLUMN($M324:$HR324)-COLUMN($M324),6)=0)*ISNUMBER($M324:$HR324)*($M324:$HR324&gt;=RESUMEN!$C$26)*($M324:$HR324&lt;=RESUMEN!$C$27)*IFERROR(N($N324:$HS324),0))</f>
        <v/>
      </c>
      <c r="HX324" s="170">
        <f>SUMPRODUCT((MOD(COLUMN($M324:$HR324)-COLUMN($M324),6)=0)*ISNUMBER($M324:$HR324)*($M324:$HR324&gt;=RESUMEN!$C$26)*($M324:$HR324&lt;=RESUMEN!$C$27))</f>
        <v/>
      </c>
    </row>
    <row r="325" ht="15.75" customHeight="1" s="506">
      <c r="B325" s="113">
        <f>VENTAS!A324</f>
        <v/>
      </c>
      <c r="C325" s="236">
        <f>VENTAS!B324</f>
        <v/>
      </c>
      <c r="D325" s="53">
        <f>VENTAS!C324</f>
        <v/>
      </c>
      <c r="E325" s="114">
        <f>VENTAS!D324</f>
        <v/>
      </c>
      <c r="F325" s="114">
        <f>VENTAS!J324</f>
        <v/>
      </c>
      <c r="G325" s="494">
        <f>VENTAS!F324</f>
        <v/>
      </c>
      <c r="H325" s="479">
        <f>VENTAS!K324</f>
        <v/>
      </c>
      <c r="I325" s="479">
        <f>VENTAS!M324</f>
        <v/>
      </c>
      <c r="J325" s="184">
        <f>VENTAS!L324</f>
        <v/>
      </c>
      <c r="K325" s="119">
        <f>IF(N($H325)&lt;1,"",$G325+31)</f>
        <v/>
      </c>
      <c r="L325" s="124">
        <f>IF(K325="","",TODAY()-K325)</f>
        <v/>
      </c>
      <c r="M325" s="469" t="n">
        <v>46101</v>
      </c>
      <c r="N325" s="374" t="n">
        <v>1000000</v>
      </c>
      <c r="O325" s="184">
        <f>IF(K325="","SIN ESTADO",IF(M325&lt;&gt;"","PAGA",IF(L325&gt;0,"VENCIDA",IF(L325&gt;=-5,"POR VENCER","AL DÍA"))))</f>
        <v/>
      </c>
      <c r="P325" s="185" t="inlineStr">
        <is>
          <t>TRANSFERENCIA</t>
        </is>
      </c>
      <c r="Q325" s="119">
        <f>IF(N($H325)&lt;2,"",IF(K325="","",K325+31))</f>
        <v/>
      </c>
      <c r="R325" s="124">
        <f>IF(Q325="","",TODAY()-Q325)</f>
        <v/>
      </c>
      <c r="S325" s="494" t="n">
        <v>46129</v>
      </c>
      <c r="T325" s="184" t="n">
        <v>1000000</v>
      </c>
      <c r="U325" s="184">
        <f>IF(Q325="","SIN ESTADO",IF(S325&lt;&gt;"","PAGA",IF(R325&gt;0,"VENCIDA",IF(R325&gt;=-5,"POR VENCER","AL DÍA"))))</f>
        <v/>
      </c>
      <c r="V325" s="185" t="inlineStr">
        <is>
          <t>TRANSFERENCIA</t>
        </is>
      </c>
      <c r="W325" s="119">
        <f>IF(N($H325)&lt;3,"",IF(Q325="","",Q325+31))</f>
        <v/>
      </c>
      <c r="X325" s="124">
        <f>IF(W325="","",TODAY()-W325)</f>
        <v/>
      </c>
      <c r="Y325" s="494" t="n">
        <v>46162</v>
      </c>
      <c r="Z325" s="184" t="n">
        <v>1000000</v>
      </c>
      <c r="AA325" s="184">
        <f>IF(W325="","SIN ESTADO",IF(Y325&lt;&gt;"","PAGA",IF(X325&gt;0,"VENCIDA",IF(X325&gt;=-5,"POR VENCER","AL DÍA"))))</f>
        <v/>
      </c>
      <c r="AB325" s="185" t="inlineStr">
        <is>
          <t>TRANSFERENCIA</t>
        </is>
      </c>
      <c r="AC325" s="119">
        <f>IF(N($H325)&lt;4,"",IF(W325="","",W325+31))</f>
        <v/>
      </c>
      <c r="AD325" s="124">
        <f>IF(AC325="","",TODAY()-AC325)</f>
        <v/>
      </c>
      <c r="AE325" s="494" t="n">
        <v>46192</v>
      </c>
      <c r="AF325" s="184" t="n">
        <v>1000000</v>
      </c>
      <c r="AG325" s="184">
        <f>IF(AC325="","SIN ESTADO",IF(AE325&lt;&gt;"","PAGA",IF(AD325&gt;0,"VENCIDA",IF(AD325&gt;=-5,"POR VENCER","AL DÍA"))))</f>
        <v/>
      </c>
      <c r="AH325" s="185" t="inlineStr">
        <is>
          <t>TRANSFERENCIA</t>
        </is>
      </c>
      <c r="AI325" s="119">
        <f>IF(N($H325)&lt;5,"",IF(AC325="","",AC325+31))</f>
        <v/>
      </c>
      <c r="AJ325" s="124">
        <f>IF(AI325="","",TODAY()-AI325)</f>
        <v/>
      </c>
      <c r="AK325" s="494" t="n">
        <v>46225</v>
      </c>
      <c r="AL325" s="184" t="n">
        <v>1000000</v>
      </c>
      <c r="AM325" s="184">
        <f>IF(AI325="","SIN ESTADO",IF(AK325&lt;&gt;"","PAGA",IF(AJ325&gt;0,"VENCIDA",IF(AJ325&gt;=-5,"POR VENCER","AL DÍA"))))</f>
        <v/>
      </c>
      <c r="AN325" s="185" t="inlineStr">
        <is>
          <t>TRANSFERENCIA</t>
        </is>
      </c>
      <c r="AO325" s="119">
        <f>IF(N($H325)&lt;6,"",IF(AI325="","",AI325+31))</f>
        <v/>
      </c>
      <c r="AP325" s="124">
        <f>IF(AO325="","",TODAY()-AO325)</f>
        <v/>
      </c>
      <c r="AQ325" s="270" t="n">
        <v>46259</v>
      </c>
      <c r="AR325" s="184" t="n">
        <v>1000000</v>
      </c>
      <c r="AS325" s="184">
        <f>IF(AO325="","SIN ESTADO",IF(AQ325&lt;&gt;"","PAGA",IF(AP325&gt;0,"VENCIDA",IF(AP325&gt;=-5,"POR VENCER","AL DÍA"))))</f>
        <v/>
      </c>
      <c r="AT325" s="185" t="inlineStr">
        <is>
          <t>TRANSFERENCIA</t>
        </is>
      </c>
      <c r="AU325" s="119">
        <f>IF(N($H325)&lt;7,"",IF(AO325="","",AO325+31))</f>
        <v/>
      </c>
      <c r="AV325" s="124">
        <f>IF(AU325="","",TODAY()-AU325)</f>
        <v/>
      </c>
      <c r="AW325" s="494" t="n">
        <v>46287</v>
      </c>
      <c r="AX325" s="184" t="n">
        <v>1000000</v>
      </c>
      <c r="AY325" s="184">
        <f>IF(AU325="","SIN ESTADO",IF(AW325&lt;&gt;"","PAGA",IF(AV325&gt;0,"VENCIDA",IF(AV325&gt;=-5,"POR VENCER","AL DÍA"))))</f>
        <v/>
      </c>
      <c r="AZ325" s="185" t="inlineStr">
        <is>
          <t>TRANSFERENCIA</t>
        </is>
      </c>
      <c r="BA325" s="119">
        <f>IF(N($H325)&lt;8,"",IF(AU325="","",AU325+31))</f>
        <v/>
      </c>
      <c r="BB325" s="124">
        <f>IF(BA325="","",TODAY()-BA325)</f>
        <v/>
      </c>
      <c r="BC325" s="494" t="n"/>
      <c r="BD325" s="184" t="n"/>
      <c r="BE325" s="184">
        <f>IF(BA325="","SIN ESTADO",IF(BC325&lt;&gt;"","PAGA",IF(BB325&gt;0,"VENCIDA",IF(BB325&gt;=-5,"POR VENCER","AL DÍA"))))</f>
        <v/>
      </c>
      <c r="BF325" s="185" t="n"/>
      <c r="BG325" s="119">
        <f>IF(N($H325)&lt;9,"",IF(BA325="","",BA325+31))</f>
        <v/>
      </c>
      <c r="BH325" s="124">
        <f>IF(BG325="","",TODAY()-BG325)</f>
        <v/>
      </c>
      <c r="BI325" s="494" t="n"/>
      <c r="BJ325" s="184" t="n"/>
      <c r="BK325" s="184">
        <f>IF(BG325="","SIN ESTADO",IF(BI325&lt;&gt;"","PAGA",IF(BH325&gt;0,"VENCIDA",IF(BH325&gt;=-5,"POR VENCER","AL DÍA"))))</f>
        <v/>
      </c>
      <c r="BL325" s="185" t="n"/>
      <c r="BM325" s="119">
        <f>IF(N($H325)&lt;10,"",IF(BG325="","",BG325+31))</f>
        <v/>
      </c>
      <c r="BN325" s="124">
        <f>IF(BM325="","",TODAY()-BM325)</f>
        <v/>
      </c>
      <c r="BO325" s="494" t="n"/>
      <c r="BP325" s="184" t="n"/>
      <c r="BQ325" s="184">
        <f>IF(BM325="","SIN ESTADO",IF(BO325&lt;&gt;"","PAGA",IF(BN325&gt;0,"VENCIDA",IF(BN325&gt;=-5,"POR VENCER","AL DÍA"))))</f>
        <v/>
      </c>
      <c r="BR325" s="185" t="n"/>
      <c r="BS325" s="119">
        <f>IF(N($H325)&lt;11,"",IF(BM325="","",BM325+31))</f>
        <v/>
      </c>
      <c r="BT325" s="124">
        <f>IF(BS325="","",TODAY()-BS325)</f>
        <v/>
      </c>
      <c r="BU325" s="494" t="n"/>
      <c r="BV325" s="184" t="n"/>
      <c r="BW325" s="184">
        <f>IF(BS325="","SIN ESTADO",IF(BU325&lt;&gt;"","PAGA",IF(BT325&gt;0,"VENCIDA",IF(BT325&gt;=-5,"POR VENCER","AL DÍA"))))</f>
        <v/>
      </c>
      <c r="BX325" s="185" t="n"/>
      <c r="BY325" s="119">
        <f>IF(N($H325)&lt;12,"",IF(BS325="","",BS325+31))</f>
        <v/>
      </c>
      <c r="BZ325" s="124">
        <f>IF(BY325="","",TODAY()-BY325)</f>
        <v/>
      </c>
      <c r="CA325" s="494" t="n"/>
      <c r="CB325" s="184" t="n"/>
      <c r="CC325" s="184">
        <f>IF(BY325="","SIN ESTADO",IF(CA325&lt;&gt;"","PAGA",IF(BZ325&gt;0,"VENCIDA",IF(BZ325&gt;=-5,"POR VENCER","AL DÍA"))))</f>
        <v/>
      </c>
      <c r="CD325" s="185" t="n"/>
      <c r="CE325" s="119">
        <f>IF(N($H325)&lt;13,"",IF(BY325="","",BY325+31))</f>
        <v/>
      </c>
      <c r="CF325" s="124">
        <f>IF(CE325="","",TODAY()-CE325)</f>
        <v/>
      </c>
      <c r="CG325" s="494" t="n"/>
      <c r="CH325" s="184" t="n"/>
      <c r="CI325" s="184">
        <f>IF(CE325="","SIN ESTADO",IF(CG325&lt;&gt;"","PAGA",IF(CF325&gt;0,"VENCIDA",IF(CF325&gt;=-5,"POR VENCER","AL DÍA"))))</f>
        <v/>
      </c>
      <c r="CJ325" s="185" t="n"/>
      <c r="CK325" s="119">
        <f>IF(N($H325)&lt;14,"",IF(CE325="","",CE325+31))</f>
        <v/>
      </c>
      <c r="CL325" s="124">
        <f>IF(CK325="","",TODAY()-CK325)</f>
        <v/>
      </c>
      <c r="CM325" s="494" t="n"/>
      <c r="CN325" s="184" t="n"/>
      <c r="CO325" s="184">
        <f>IF(CK325="","SIN ESTADO",IF(CM325&lt;&gt;"","PAGA",IF(CL325&gt;0,"VENCIDA",IF(CL325&gt;=-5,"POR VENCER","AL DÍA"))))</f>
        <v/>
      </c>
      <c r="CP325" s="185" t="n"/>
      <c r="CQ325" s="119">
        <f>IF(N($H325)&lt;15,"",IF(CK325="","",CK325+31))</f>
        <v/>
      </c>
      <c r="CR325" s="124">
        <f>IF(CQ325="","",TODAY()-CQ325)</f>
        <v/>
      </c>
      <c r="CS325" s="494" t="n"/>
      <c r="CT325" s="184" t="n"/>
      <c r="CU325" s="184">
        <f>IF(CQ325="","SIN ESTADO",IF(CS325&lt;&gt;"","PAGA",IF(CR325&gt;0,"VENCIDA",IF(CR325&gt;=-5,"POR VENCER","AL DÍA"))))</f>
        <v/>
      </c>
      <c r="CV325" s="185" t="n"/>
      <c r="CW325" s="119">
        <f>IF(N($H325)&lt;16,"",IF(CQ325="","",CQ325+31))</f>
        <v/>
      </c>
      <c r="CX325" s="124">
        <f>IF(CW325="","",TODAY()-CW325)</f>
        <v/>
      </c>
      <c r="CY325" s="494" t="n"/>
      <c r="CZ325" s="184" t="n"/>
      <c r="DA325" s="184">
        <f>IF(CW325="","SIN ESTADO",IF(CY325&lt;&gt;"","PAGA",IF(CX325&gt;0,"VENCIDA",IF(CX325&gt;=-5,"POR VENCER","AL DÍA"))))</f>
        <v/>
      </c>
      <c r="DB325" s="185" t="n"/>
      <c r="DC325" s="119">
        <f>IF(N($H325)&lt;17,"",IF(CW325="","",CW325+31))</f>
        <v/>
      </c>
      <c r="DD325" s="124">
        <f>IF(DC325="","",TODAY()-DC325)</f>
        <v/>
      </c>
      <c r="DE325" s="494" t="n"/>
      <c r="DF325" s="184" t="n"/>
      <c r="DG325" s="184">
        <f>IF(DC325="","SIN ESTADO",IF(DE325&lt;&gt;"","PAGA",IF(DD325&gt;0,"VENCIDA",IF(DD325&gt;=-5,"POR VENCER","AL DÍA"))))</f>
        <v/>
      </c>
      <c r="DH325" s="185" t="n"/>
      <c r="DI325" s="119">
        <f>IF(N($H325)&lt;18,"",IF(DC325="","",DC325+31))</f>
        <v/>
      </c>
      <c r="DJ325" s="124">
        <f>IF(DI325="","",TODAY()-DI325)</f>
        <v/>
      </c>
      <c r="DK325" s="494" t="n"/>
      <c r="DL325" s="184" t="n"/>
      <c r="DM325" s="184">
        <f>IF(DI325="","SIN ESTADO",IF(DK325&lt;&gt;"","PAGA",IF(DJ325&gt;0,"VENCIDA",IF(DJ325&gt;=-5,"POR VENCER","AL DÍA"))))</f>
        <v/>
      </c>
      <c r="DN325" s="185" t="n"/>
      <c r="DO325" s="119">
        <f>IF(N($H325)&lt;19,"",IF(DI325="","",DI325+31))</f>
        <v/>
      </c>
      <c r="DP325" s="124">
        <f>IF(DO325="","",TODAY()-DO325)</f>
        <v/>
      </c>
      <c r="DQ325" s="494" t="n"/>
      <c r="DR325" s="184" t="n"/>
      <c r="DS325" s="184">
        <f>IF(DO325="","SIN ESTADO",IF(DQ325&lt;&gt;"","PAGA",IF(DP325&gt;0,"VENCIDA",IF(DP325&gt;=-5,"POR VENCER","AL DÍA"))))</f>
        <v/>
      </c>
      <c r="DT325" s="185" t="n"/>
      <c r="DU325" s="119">
        <f>IF(N($H325)&lt;20,"",IF(DO325="","",DO325+31))</f>
        <v/>
      </c>
      <c r="DV325" s="124">
        <f>IF(DU325="","",TODAY()-DU325)</f>
        <v/>
      </c>
      <c r="DW325" s="494" t="n"/>
      <c r="DX325" s="184" t="n"/>
      <c r="DY325" s="184">
        <f>IF(DU325="","SIN ESTADO",IF(DW325&lt;&gt;"","PAGA",IF(DV325&gt;0,"VENCIDA",IF(DV325&gt;=-5,"POR VENCER","AL DÍA"))))</f>
        <v/>
      </c>
      <c r="DZ325" s="185" t="n"/>
      <c r="EA325" s="119">
        <f>IF(N($H325)&lt;21,"",IF(DU325="","",DU325+31))</f>
        <v/>
      </c>
      <c r="EB325" s="124">
        <f>IF(EA325="","",TODAY()-EA325)</f>
        <v/>
      </c>
      <c r="EC325" s="494" t="n"/>
      <c r="ED325" s="184" t="n"/>
      <c r="EE325" s="184">
        <f>IF(EA325="","SIN ESTADO",IF(EC325&lt;&gt;"","PAGA",IF(EB325&gt;0,"VENCIDA",IF(EB325&gt;=-5,"POR VENCER","AL DÍA"))))</f>
        <v/>
      </c>
      <c r="EF325" s="185" t="n"/>
      <c r="EG325" s="119">
        <f>IF(N($H325)&lt;22,"",IF(EA325="","",EA325+31))</f>
        <v/>
      </c>
      <c r="EH325" s="124">
        <f>IF(EG325="","",TODAY()-EG325)</f>
        <v/>
      </c>
      <c r="EI325" s="494" t="n"/>
      <c r="EJ325" s="184" t="n"/>
      <c r="EK325" s="184">
        <f>IF(EG325="","SIN ESTADO",IF(EI325&lt;&gt;"","PAGA",IF(EH325&gt;0,"VENCIDA",IF(EH325&gt;=-5,"POR VENCER","AL DÍA"))))</f>
        <v/>
      </c>
      <c r="EL325" s="185" t="n"/>
      <c r="EM325" s="119">
        <f>IF(N($H325)&lt;23,"",IF(EG325="","",EG325+31))</f>
        <v/>
      </c>
      <c r="EN325" s="124">
        <f>IF(EM325="","",TODAY()-EM325)</f>
        <v/>
      </c>
      <c r="EO325" s="494" t="n"/>
      <c r="EP325" s="184" t="n"/>
      <c r="EQ325" s="184">
        <f>IF(EM325="","SIN ESTADO",IF(EO325&lt;&gt;"","PAGA",IF(EN325&gt;0,"VENCIDA",IF(EN325&gt;=-5,"POR VENCER","AL DÍA"))))</f>
        <v/>
      </c>
      <c r="ER325" s="185" t="n"/>
      <c r="ES325" s="119">
        <f>IF(N($H325)&lt;24,"",IF(EM325="","",EM325+31))</f>
        <v/>
      </c>
      <c r="ET325" s="124">
        <f>IF(ES325="","",TODAY()-ES325)</f>
        <v/>
      </c>
      <c r="EU325" s="494" t="n"/>
      <c r="EV325" s="184" t="n"/>
      <c r="EW325" s="184">
        <f>IF(ES325="","SIN ESTADO",IF(EU325&lt;&gt;"","PAGA",IF(ET325&gt;0,"VENCIDA",IF(ET325&gt;=-5,"POR VENCER","AL DÍA"))))</f>
        <v/>
      </c>
      <c r="EX325" s="185" t="n"/>
      <c r="EY325" s="119">
        <f>IF(N($H325)&lt;25,"",IF(ES325="","",ES325+31))</f>
        <v/>
      </c>
      <c r="EZ325" s="124">
        <f>IF(EY325="","",TODAY()-EY325)</f>
        <v/>
      </c>
      <c r="FA325" s="494" t="n"/>
      <c r="FB325" s="184" t="n"/>
      <c r="FC325" s="184">
        <f>IF(EY325="","SIN ESTADO",IF(FA325&lt;&gt;"","PAGA",IF(EZ325&gt;0,"VENCIDA",IF(EZ325&gt;=-5,"POR VENCER","AL DÍA"))))</f>
        <v/>
      </c>
      <c r="FD325" s="185" t="n"/>
      <c r="FE325" s="119">
        <f>IF(N($H325)&lt;26,"",IF(EY325="","",EY325+31))</f>
        <v/>
      </c>
      <c r="FF325" s="124">
        <f>IF(FE325="","",TODAY()-FE325)</f>
        <v/>
      </c>
      <c r="FG325" s="494" t="n"/>
      <c r="FH325" s="184" t="n"/>
      <c r="FI325" s="184">
        <f>IF(FE325="","SIN ESTADO",IF(FG325&lt;&gt;"","PAGA",IF(FF325&gt;0,"VENCIDA",IF(FF325&gt;=-5,"POR VENCER","AL DÍA"))))</f>
        <v/>
      </c>
      <c r="FJ325" s="185" t="n"/>
      <c r="FK325" s="119">
        <f>IF(N($H325)&lt;27,"",IF(FE325="","",FE325+31))</f>
        <v/>
      </c>
      <c r="FL325" s="124">
        <f>IF(FK325="","",TODAY()-FK325)</f>
        <v/>
      </c>
      <c r="FM325" s="494" t="n"/>
      <c r="FN325" s="184" t="n"/>
      <c r="FO325" s="184">
        <f>IF(FK325="","SIN ESTADO",IF(FM325&lt;&gt;"","PAGA",IF(FL325&gt;0,"VENCIDA",IF(FL325&gt;=-5,"POR VENCER","AL DÍA"))))</f>
        <v/>
      </c>
      <c r="FP325" s="185" t="n"/>
      <c r="FQ325" s="119">
        <f>IF(N($H325)&lt;28,"",IF(FK325="","",FK325+31))</f>
        <v/>
      </c>
      <c r="FR325" s="124">
        <f>IF(FQ325="","",TODAY()-FQ325)</f>
        <v/>
      </c>
      <c r="FS325" s="494" t="n"/>
      <c r="FT325" s="184" t="n"/>
      <c r="FU325" s="184">
        <f>IF(FQ325="","SIN ESTADO",IF(FS325&lt;&gt;"","PAGA",IF(FR325&gt;0,"VENCIDA",IF(FR325&gt;=-5,"POR VENCER","AL DÍA"))))</f>
        <v/>
      </c>
      <c r="FV325" s="185" t="n"/>
      <c r="FW325" s="119">
        <f>IF(N($H325)&lt;29,"",IF(FQ325="","",FQ325+31))</f>
        <v/>
      </c>
      <c r="FX325" s="124">
        <f>IF(FW325="","",TODAY()-FW325)</f>
        <v/>
      </c>
      <c r="FY325" s="494" t="n"/>
      <c r="FZ325" s="184" t="n"/>
      <c r="GA325" s="184">
        <f>IF(FW325="","SIN ESTADO",IF(FY325&lt;&gt;"","PAGA",IF(FX325&gt;0,"VENCIDA",IF(FX325&gt;=-5,"POR VENCER","AL DÍA"))))</f>
        <v/>
      </c>
      <c r="GB325" s="185" t="n"/>
      <c r="GC325" s="119">
        <f>IF(N($H325)&lt;30,"",IF(FW325="","",FW325+31))</f>
        <v/>
      </c>
      <c r="GD325" s="124">
        <f>IF(GC325="","",TODAY()-GC325)</f>
        <v/>
      </c>
      <c r="GE325" s="494" t="n"/>
      <c r="GF325" s="184" t="n"/>
      <c r="GG325" s="184">
        <f>IF(GC325="","SIN ESTADO",IF(GE325&lt;&gt;"","PAGA",IF(GD325&gt;0,"VENCIDA",IF(GD325&gt;=-5,"POR VENCER","AL DÍA"))))</f>
        <v/>
      </c>
      <c r="GH325" s="185" t="n"/>
      <c r="GI325" s="119">
        <f>IF(N($H325)&lt;31,"",IF(GC325="","",GC325+31))</f>
        <v/>
      </c>
      <c r="GJ325" s="124">
        <f>IF(GI325="","",TODAY()-GI325)</f>
        <v/>
      </c>
      <c r="GK325" s="494" t="n"/>
      <c r="GL325" s="184" t="n"/>
      <c r="GM325" s="184">
        <f>IF(GI325="","SIN ESTADO",IF(GK325&lt;&gt;"","PAGA",IF(GJ325&gt;0,"VENCIDA",IF(GJ325&gt;=-5,"POR VENCER","AL DÍA"))))</f>
        <v/>
      </c>
      <c r="GN325" s="185" t="n"/>
      <c r="GO325" s="119">
        <f>IF(N($H325)&lt;32,"",IF(GI325="","",GI325+31))</f>
        <v/>
      </c>
      <c r="GP325" s="124">
        <f>IF(GO325="","",TODAY()-GO325)</f>
        <v/>
      </c>
      <c r="GQ325" s="494" t="n"/>
      <c r="GR325" s="184" t="n"/>
      <c r="GS325" s="184">
        <f>IF(GO325="","SIN ESTADO",IF(GQ325&lt;&gt;"","PAGA",IF(GP325&gt;0,"VENCIDA",IF(GP325&gt;=-5,"POR VENCER","AL DÍA"))))</f>
        <v/>
      </c>
      <c r="GT325" s="185" t="n"/>
      <c r="GU325" s="119">
        <f>IF(N($H325)&lt;33,"",IF(GO325="","",GO325+31))</f>
        <v/>
      </c>
      <c r="GV325" s="124">
        <f>IF(GU325="","",TODAY()-GU325)</f>
        <v/>
      </c>
      <c r="GW325" s="494" t="n"/>
      <c r="GX325" s="184" t="n"/>
      <c r="GY325" s="184">
        <f>IF(GU325="","SIN ESTADO",IF(GW325&lt;&gt;"","PAGA",IF(GV325&gt;0,"VENCIDA",IF(GV325&gt;=-5,"POR VENCER","AL DÍA"))))</f>
        <v/>
      </c>
      <c r="GZ325" s="185" t="n"/>
      <c r="HA325" s="119">
        <f>IF(N($H325)&lt;34,"",IF(GU325="","",GU325+31))</f>
        <v/>
      </c>
      <c r="HB325" s="124">
        <f>IF(HA325="","",TODAY()-HA325)</f>
        <v/>
      </c>
      <c r="HC325" s="494" t="n"/>
      <c r="HD325" s="184" t="n"/>
      <c r="HE325" s="184">
        <f>IF(HA325="","SIN ESTADO",IF(HC325&lt;&gt;"","PAGA",IF(HB325&gt;0,"VENCIDA",IF(HB325&gt;=-5,"POR VENCER","AL DÍA"))))</f>
        <v/>
      </c>
      <c r="HF325" s="185" t="n"/>
      <c r="HG325" s="119">
        <f>IF(N($H325)&lt;35,"",IF(HA325="","",HA325+31))</f>
        <v/>
      </c>
      <c r="HH325" s="124">
        <f>IF(HG325="","",TODAY()-HG325)</f>
        <v/>
      </c>
      <c r="HI325" s="494" t="n"/>
      <c r="HJ325" s="184" t="n"/>
      <c r="HK325" s="184">
        <f>IF(HG325="","SIN ESTADO",IF(HI325&lt;&gt;"","PAGA",IF(HH325&gt;0,"VENCIDA",IF(HH325&gt;=-5,"POR VENCER","AL DÍA"))))</f>
        <v/>
      </c>
      <c r="HL325" s="168" t="n"/>
      <c r="HM325" s="119">
        <f>IF(N($H325)&lt;36,"",IF(HG325="","",HG325+31))</f>
        <v/>
      </c>
      <c r="HN325" s="124">
        <f>IF(HM325="","",TODAY()-HM325)</f>
        <v/>
      </c>
      <c r="HO325" s="494" t="n"/>
      <c r="HP325" s="184" t="n"/>
      <c r="HQ325" s="184">
        <f>IF(HM325="","SIN ESTADO",IF(HO325&lt;&gt;"","PAGA",IF(HN325&gt;0,"VENCIDA",IF(HN325&gt;=-5,"POR VENCER","AL DÍA"))))</f>
        <v/>
      </c>
      <c r="HR325" s="168" t="n"/>
      <c r="HS325" s="169">
        <f>N325+T325+Z325+AF325+AL325+AR325+AX325+BD325+BJ325+BP325+BV325+CB325+CH325+CN325+CT325+CZ325+DF325+DL325+DR325+DX325+ED325+EJ325+EP325+EV325+FB325+FH325+FN325+FT325+FZ325+GF325+GL325+GR325+GX325+HD325+HJ325+HP325</f>
        <v/>
      </c>
      <c r="HU325" s="170">
        <f>IFERROR(N($J325),0)</f>
        <v/>
      </c>
      <c r="HW325" s="170">
        <f>SUMPRODUCT((MOD(COLUMN($M325:$HR325)-COLUMN($M325),6)=0)*ISNUMBER($M325:$HR325)*($M325:$HR325&gt;=RESUMEN!$C$26)*($M325:$HR325&lt;=RESUMEN!$C$27)*IFERROR(N($N325:$HS325),0))</f>
        <v/>
      </c>
      <c r="HX325" s="170">
        <f>SUMPRODUCT((MOD(COLUMN($M325:$HR325)-COLUMN($M325),6)=0)*ISNUMBER($M325:$HR325)*($M325:$HR325&gt;=RESUMEN!$C$26)*($M325:$HR325&lt;=RESUMEN!$C$27))</f>
        <v/>
      </c>
    </row>
    <row r="326" ht="15.75" customHeight="1" s="506">
      <c r="B326" s="113">
        <f>VENTAS!A325</f>
        <v/>
      </c>
      <c r="C326" s="236">
        <f>VENTAS!B325</f>
        <v/>
      </c>
      <c r="D326" s="53">
        <f>VENTAS!C325</f>
        <v/>
      </c>
      <c r="E326" s="114">
        <f>VENTAS!D325</f>
        <v/>
      </c>
      <c r="F326" s="114">
        <f>VENTAS!J325</f>
        <v/>
      </c>
      <c r="G326" s="494">
        <f>VENTAS!F325</f>
        <v/>
      </c>
      <c r="H326" s="479">
        <f>VENTAS!K325</f>
        <v/>
      </c>
      <c r="I326" s="479">
        <f>VENTAS!M325</f>
        <v/>
      </c>
      <c r="J326" s="184">
        <f>VENTAS!L325</f>
        <v/>
      </c>
      <c r="K326" s="119">
        <f>IF(N($H326)&lt;1,"",$G326+31)</f>
        <v/>
      </c>
      <c r="L326" s="124">
        <f>IF(K326="","",TODAY()-K326)</f>
        <v/>
      </c>
      <c r="M326" s="469" t="n">
        <v>46101</v>
      </c>
      <c r="N326" s="374" t="n">
        <v>1000000</v>
      </c>
      <c r="O326" s="184">
        <f>IF(K326="","SIN ESTADO",IF(M326&lt;&gt;"","PAGA",IF(L326&gt;0,"VENCIDA",IF(L326&gt;=-5,"POR VENCER","AL DÍA"))))</f>
        <v/>
      </c>
      <c r="P326" s="185" t="inlineStr">
        <is>
          <t>TRANSFERENCIA</t>
        </is>
      </c>
      <c r="Q326" s="119">
        <f>IF(N($H326)&lt;2,"",IF(K326="","",K326+31))</f>
        <v/>
      </c>
      <c r="R326" s="124">
        <f>IF(Q326="","",TODAY()-Q326)</f>
        <v/>
      </c>
      <c r="S326" s="494" t="n">
        <v>46129</v>
      </c>
      <c r="T326" s="184" t="n">
        <v>1000000</v>
      </c>
      <c r="U326" s="184">
        <f>IF(Q326="","SIN ESTADO",IF(S326&lt;&gt;"","PAGA",IF(R326&gt;0,"VENCIDA",IF(R326&gt;=-5,"POR VENCER","AL DÍA"))))</f>
        <v/>
      </c>
      <c r="V326" s="185" t="inlineStr">
        <is>
          <t>TRANSFERENCIA</t>
        </is>
      </c>
      <c r="W326" s="119">
        <f>IF(N($H326)&lt;3,"",IF(Q326="","",Q326+31))</f>
        <v/>
      </c>
      <c r="X326" s="124">
        <f>IF(W326="","",TODAY()-W326)</f>
        <v/>
      </c>
      <c r="Y326" s="494" t="n">
        <v>46162</v>
      </c>
      <c r="Z326" s="184" t="n">
        <v>1000000</v>
      </c>
      <c r="AA326" s="184">
        <f>IF(W326="","SIN ESTADO",IF(Y326&lt;&gt;"","PAGA",IF(X326&gt;0,"VENCIDA",IF(X326&gt;=-5,"POR VENCER","AL DÍA"))))</f>
        <v/>
      </c>
      <c r="AB326" s="185" t="inlineStr">
        <is>
          <t>TRANSFERENCIA</t>
        </is>
      </c>
      <c r="AC326" s="119">
        <f>IF(N($H326)&lt;4,"",IF(W326="","",W326+31))</f>
        <v/>
      </c>
      <c r="AD326" s="124">
        <f>IF(AC326="","",TODAY()-AC326)</f>
        <v/>
      </c>
      <c r="AE326" s="494" t="n">
        <v>46192</v>
      </c>
      <c r="AF326" s="184" t="n">
        <v>1000000</v>
      </c>
      <c r="AG326" s="184">
        <f>IF(AC326="","SIN ESTADO",IF(AE326&lt;&gt;"","PAGA",IF(AD326&gt;0,"VENCIDA",IF(AD326&gt;=-5,"POR VENCER","AL DÍA"))))</f>
        <v/>
      </c>
      <c r="AH326" s="185" t="inlineStr">
        <is>
          <t>TRANSFERENCIA</t>
        </is>
      </c>
      <c r="AI326" s="119">
        <f>IF(N($H326)&lt;5,"",IF(AC326="","",AC326+31))</f>
        <v/>
      </c>
      <c r="AJ326" s="124">
        <f>IF(AI326="","",TODAY()-AI326)</f>
        <v/>
      </c>
      <c r="AK326" s="494" t="n">
        <v>46225</v>
      </c>
      <c r="AL326" s="184" t="n">
        <v>1000000</v>
      </c>
      <c r="AM326" s="184">
        <f>IF(AI326="","SIN ESTADO",IF(AK326&lt;&gt;"","PAGA",IF(AJ326&gt;0,"VENCIDA",IF(AJ326&gt;=-5,"POR VENCER","AL DÍA"))))</f>
        <v/>
      </c>
      <c r="AN326" s="185" t="inlineStr">
        <is>
          <t>TRANSFERENCIA</t>
        </is>
      </c>
      <c r="AO326" s="119">
        <f>IF(N($H326)&lt;6,"",IF(AI326="","",AI326+31))</f>
        <v/>
      </c>
      <c r="AP326" s="124">
        <f>IF(AO326="","",TODAY()-AO326)</f>
        <v/>
      </c>
      <c r="AQ326" s="270" t="n">
        <v>46259</v>
      </c>
      <c r="AR326" s="184" t="n">
        <v>1000000</v>
      </c>
      <c r="AS326" s="184">
        <f>IF(AO326="","SIN ESTADO",IF(AQ326&lt;&gt;"","PAGA",IF(AP326&gt;0,"VENCIDA",IF(AP326&gt;=-5,"POR VENCER","AL DÍA"))))</f>
        <v/>
      </c>
      <c r="AT326" s="185" t="inlineStr">
        <is>
          <t>TRANSFERENCIA</t>
        </is>
      </c>
      <c r="AU326" s="119">
        <f>IF(N($H326)&lt;7,"",IF(AO326="","",AO326+31))</f>
        <v/>
      </c>
      <c r="AV326" s="124">
        <f>IF(AU326="","",TODAY()-AU326)</f>
        <v/>
      </c>
      <c r="AW326" s="494" t="n">
        <v>46287</v>
      </c>
      <c r="AX326" s="184" t="n">
        <v>1000000</v>
      </c>
      <c r="AY326" s="184">
        <f>IF(AU326="","SIN ESTADO",IF(AW326&lt;&gt;"","PAGA",IF(AV326&gt;0,"VENCIDA",IF(AV326&gt;=-5,"POR VENCER","AL DÍA"))))</f>
        <v/>
      </c>
      <c r="AZ326" s="185" t="inlineStr">
        <is>
          <t>TRANSFERENCIA</t>
        </is>
      </c>
      <c r="BA326" s="119">
        <f>IF(N($H326)&lt;8,"",IF(AU326="","",AU326+31))</f>
        <v/>
      </c>
      <c r="BB326" s="124">
        <f>IF(BA326="","",TODAY()-BA326)</f>
        <v/>
      </c>
      <c r="BC326" s="494" t="n"/>
      <c r="BD326" s="184" t="n"/>
      <c r="BE326" s="184">
        <f>IF(BA326="","SIN ESTADO",IF(BC326&lt;&gt;"","PAGA",IF(BB326&gt;0,"VENCIDA",IF(BB326&gt;=-5,"POR VENCER","AL DÍA"))))</f>
        <v/>
      </c>
      <c r="BF326" s="185" t="n"/>
      <c r="BG326" s="119">
        <f>IF(N($H326)&lt;9,"",IF(BA326="","",BA326+31))</f>
        <v/>
      </c>
      <c r="BH326" s="124">
        <f>IF(BG326="","",TODAY()-BG326)</f>
        <v/>
      </c>
      <c r="BI326" s="494" t="n"/>
      <c r="BJ326" s="184" t="n"/>
      <c r="BK326" s="184">
        <f>IF(BG326="","SIN ESTADO",IF(BI326&lt;&gt;"","PAGA",IF(BH326&gt;0,"VENCIDA",IF(BH326&gt;=-5,"POR VENCER","AL DÍA"))))</f>
        <v/>
      </c>
      <c r="BL326" s="185" t="n"/>
      <c r="BM326" s="119">
        <f>IF(N($H326)&lt;10,"",IF(BG326="","",BG326+31))</f>
        <v/>
      </c>
      <c r="BN326" s="124">
        <f>IF(BM326="","",TODAY()-BM326)</f>
        <v/>
      </c>
      <c r="BO326" s="494" t="n"/>
      <c r="BP326" s="184" t="n"/>
      <c r="BQ326" s="184">
        <f>IF(BM326="","SIN ESTADO",IF(BO326&lt;&gt;"","PAGA",IF(BN326&gt;0,"VENCIDA",IF(BN326&gt;=-5,"POR VENCER","AL DÍA"))))</f>
        <v/>
      </c>
      <c r="BR326" s="185" t="n"/>
      <c r="BS326" s="119">
        <f>IF(N($H326)&lt;11,"",IF(BM326="","",BM326+31))</f>
        <v/>
      </c>
      <c r="BT326" s="124">
        <f>IF(BS326="","",TODAY()-BS326)</f>
        <v/>
      </c>
      <c r="BU326" s="494" t="n"/>
      <c r="BV326" s="184" t="n"/>
      <c r="BW326" s="184">
        <f>IF(BS326="","SIN ESTADO",IF(BU326&lt;&gt;"","PAGA",IF(BT326&gt;0,"VENCIDA",IF(BT326&gt;=-5,"POR VENCER","AL DÍA"))))</f>
        <v/>
      </c>
      <c r="BX326" s="185" t="n"/>
      <c r="BY326" s="119">
        <f>IF(N($H326)&lt;12,"",IF(BS326="","",BS326+31))</f>
        <v/>
      </c>
      <c r="BZ326" s="124">
        <f>IF(BY326="","",TODAY()-BY326)</f>
        <v/>
      </c>
      <c r="CA326" s="494" t="n"/>
      <c r="CB326" s="184" t="n"/>
      <c r="CC326" s="184">
        <f>IF(BY326="","SIN ESTADO",IF(CA326&lt;&gt;"","PAGA",IF(BZ326&gt;0,"VENCIDA",IF(BZ326&gt;=-5,"POR VENCER","AL DÍA"))))</f>
        <v/>
      </c>
      <c r="CD326" s="185" t="n"/>
      <c r="CE326" s="119">
        <f>IF(N($H326)&lt;13,"",IF(BY326="","",BY326+31))</f>
        <v/>
      </c>
      <c r="CF326" s="124">
        <f>IF(CE326="","",TODAY()-CE326)</f>
        <v/>
      </c>
      <c r="CG326" s="494" t="n"/>
      <c r="CH326" s="184" t="n"/>
      <c r="CI326" s="184">
        <f>IF(CE326="","SIN ESTADO",IF(CG326&lt;&gt;"","PAGA",IF(CF326&gt;0,"VENCIDA",IF(CF326&gt;=-5,"POR VENCER","AL DÍA"))))</f>
        <v/>
      </c>
      <c r="CJ326" s="185" t="n"/>
      <c r="CK326" s="119">
        <f>IF(N($H326)&lt;14,"",IF(CE326="","",CE326+31))</f>
        <v/>
      </c>
      <c r="CL326" s="124">
        <f>IF(CK326="","",TODAY()-CK326)</f>
        <v/>
      </c>
      <c r="CM326" s="494" t="n"/>
      <c r="CN326" s="184" t="n"/>
      <c r="CO326" s="184">
        <f>IF(CK326="","SIN ESTADO",IF(CM326&lt;&gt;"","PAGA",IF(CL326&gt;0,"VENCIDA",IF(CL326&gt;=-5,"POR VENCER","AL DÍA"))))</f>
        <v/>
      </c>
      <c r="CP326" s="185" t="n"/>
      <c r="CQ326" s="119">
        <f>IF(N($H326)&lt;15,"",IF(CK326="","",CK326+31))</f>
        <v/>
      </c>
      <c r="CR326" s="124">
        <f>IF(CQ326="","",TODAY()-CQ326)</f>
        <v/>
      </c>
      <c r="CS326" s="494" t="n"/>
      <c r="CT326" s="184" t="n"/>
      <c r="CU326" s="184">
        <f>IF(CQ326="","SIN ESTADO",IF(CS326&lt;&gt;"","PAGA",IF(CR326&gt;0,"VENCIDA",IF(CR326&gt;=-5,"POR VENCER","AL DÍA"))))</f>
        <v/>
      </c>
      <c r="CV326" s="185" t="n"/>
      <c r="CW326" s="119">
        <f>IF(N($H326)&lt;16,"",IF(CQ326="","",CQ326+31))</f>
        <v/>
      </c>
      <c r="CX326" s="124">
        <f>IF(CW326="","",TODAY()-CW326)</f>
        <v/>
      </c>
      <c r="CY326" s="494" t="n"/>
      <c r="CZ326" s="184" t="n"/>
      <c r="DA326" s="184">
        <f>IF(CW326="","SIN ESTADO",IF(CY326&lt;&gt;"","PAGA",IF(CX326&gt;0,"VENCIDA",IF(CX326&gt;=-5,"POR VENCER","AL DÍA"))))</f>
        <v/>
      </c>
      <c r="DB326" s="185" t="n"/>
      <c r="DC326" s="119">
        <f>IF(N($H326)&lt;17,"",IF(CW326="","",CW326+31))</f>
        <v/>
      </c>
      <c r="DD326" s="124">
        <f>IF(DC326="","",TODAY()-DC326)</f>
        <v/>
      </c>
      <c r="DE326" s="494" t="n"/>
      <c r="DF326" s="184" t="n"/>
      <c r="DG326" s="184">
        <f>IF(DC326="","SIN ESTADO",IF(DE326&lt;&gt;"","PAGA",IF(DD326&gt;0,"VENCIDA",IF(DD326&gt;=-5,"POR VENCER","AL DÍA"))))</f>
        <v/>
      </c>
      <c r="DH326" s="185" t="n"/>
      <c r="DI326" s="119">
        <f>IF(N($H326)&lt;18,"",IF(DC326="","",DC326+31))</f>
        <v/>
      </c>
      <c r="DJ326" s="124">
        <f>IF(DI326="","",TODAY()-DI326)</f>
        <v/>
      </c>
      <c r="DK326" s="494" t="n"/>
      <c r="DL326" s="184" t="n"/>
      <c r="DM326" s="184">
        <f>IF(DI326="","SIN ESTADO",IF(DK326&lt;&gt;"","PAGA",IF(DJ326&gt;0,"VENCIDA",IF(DJ326&gt;=-5,"POR VENCER","AL DÍA"))))</f>
        <v/>
      </c>
      <c r="DN326" s="185" t="n"/>
      <c r="DO326" s="119">
        <f>IF(N($H326)&lt;19,"",IF(DI326="","",DI326+31))</f>
        <v/>
      </c>
      <c r="DP326" s="124">
        <f>IF(DO326="","",TODAY()-DO326)</f>
        <v/>
      </c>
      <c r="DQ326" s="494" t="n"/>
      <c r="DR326" s="184" t="n"/>
      <c r="DS326" s="184">
        <f>IF(DO326="","SIN ESTADO",IF(DQ326&lt;&gt;"","PAGA",IF(DP326&gt;0,"VENCIDA",IF(DP326&gt;=-5,"POR VENCER","AL DÍA"))))</f>
        <v/>
      </c>
      <c r="DT326" s="185" t="n"/>
      <c r="DU326" s="119">
        <f>IF(N($H326)&lt;20,"",IF(DO326="","",DO326+31))</f>
        <v/>
      </c>
      <c r="DV326" s="124">
        <f>IF(DU326="","",TODAY()-DU326)</f>
        <v/>
      </c>
      <c r="DW326" s="494" t="n"/>
      <c r="DX326" s="184" t="n"/>
      <c r="DY326" s="184">
        <f>IF(DU326="","SIN ESTADO",IF(DW326&lt;&gt;"","PAGA",IF(DV326&gt;0,"VENCIDA",IF(DV326&gt;=-5,"POR VENCER","AL DÍA"))))</f>
        <v/>
      </c>
      <c r="DZ326" s="185" t="n"/>
      <c r="EA326" s="119">
        <f>IF(N($H326)&lt;21,"",IF(DU326="","",DU326+31))</f>
        <v/>
      </c>
      <c r="EB326" s="124">
        <f>IF(EA326="","",TODAY()-EA326)</f>
        <v/>
      </c>
      <c r="EC326" s="494" t="n"/>
      <c r="ED326" s="184" t="n"/>
      <c r="EE326" s="184">
        <f>IF(EA326="","SIN ESTADO",IF(EC326&lt;&gt;"","PAGA",IF(EB326&gt;0,"VENCIDA",IF(EB326&gt;=-5,"POR VENCER","AL DÍA"))))</f>
        <v/>
      </c>
      <c r="EF326" s="185" t="n"/>
      <c r="EG326" s="119">
        <f>IF(N($H326)&lt;22,"",IF(EA326="","",EA326+31))</f>
        <v/>
      </c>
      <c r="EH326" s="124">
        <f>IF(EG326="","",TODAY()-EG326)</f>
        <v/>
      </c>
      <c r="EI326" s="494" t="n"/>
      <c r="EJ326" s="184" t="n"/>
      <c r="EK326" s="184">
        <f>IF(EG326="","SIN ESTADO",IF(EI326&lt;&gt;"","PAGA",IF(EH326&gt;0,"VENCIDA",IF(EH326&gt;=-5,"POR VENCER","AL DÍA"))))</f>
        <v/>
      </c>
      <c r="EL326" s="185" t="n"/>
      <c r="EM326" s="119">
        <f>IF(N($H326)&lt;23,"",IF(EG326="","",EG326+31))</f>
        <v/>
      </c>
      <c r="EN326" s="124">
        <f>IF(EM326="","",TODAY()-EM326)</f>
        <v/>
      </c>
      <c r="EO326" s="494" t="n"/>
      <c r="EP326" s="184" t="n"/>
      <c r="EQ326" s="184">
        <f>IF(EM326="","SIN ESTADO",IF(EO326&lt;&gt;"","PAGA",IF(EN326&gt;0,"VENCIDA",IF(EN326&gt;=-5,"POR VENCER","AL DÍA"))))</f>
        <v/>
      </c>
      <c r="ER326" s="185" t="n"/>
      <c r="ES326" s="119">
        <f>IF(N($H326)&lt;24,"",IF(EM326="","",EM326+31))</f>
        <v/>
      </c>
      <c r="ET326" s="124">
        <f>IF(ES326="","",TODAY()-ES326)</f>
        <v/>
      </c>
      <c r="EU326" s="494" t="n"/>
      <c r="EV326" s="184" t="n"/>
      <c r="EW326" s="184">
        <f>IF(ES326="","SIN ESTADO",IF(EU326&lt;&gt;"","PAGA",IF(ET326&gt;0,"VENCIDA",IF(ET326&gt;=-5,"POR VENCER","AL DÍA"))))</f>
        <v/>
      </c>
      <c r="EX326" s="185" t="n"/>
      <c r="EY326" s="119">
        <f>IF(N($H326)&lt;25,"",IF(ES326="","",ES326+31))</f>
        <v/>
      </c>
      <c r="EZ326" s="124">
        <f>IF(EY326="","",TODAY()-EY326)</f>
        <v/>
      </c>
      <c r="FA326" s="494" t="n"/>
      <c r="FB326" s="184" t="n"/>
      <c r="FC326" s="184">
        <f>IF(EY326="","SIN ESTADO",IF(FA326&lt;&gt;"","PAGA",IF(EZ326&gt;0,"VENCIDA",IF(EZ326&gt;=-5,"POR VENCER","AL DÍA"))))</f>
        <v/>
      </c>
      <c r="FD326" s="185" t="n"/>
      <c r="FE326" s="119">
        <f>IF(N($H326)&lt;26,"",IF(EY326="","",EY326+31))</f>
        <v/>
      </c>
      <c r="FF326" s="124">
        <f>IF(FE326="","",TODAY()-FE326)</f>
        <v/>
      </c>
      <c r="FG326" s="494" t="n"/>
      <c r="FH326" s="184" t="n"/>
      <c r="FI326" s="184">
        <f>IF(FE326="","SIN ESTADO",IF(FG326&lt;&gt;"","PAGA",IF(FF326&gt;0,"VENCIDA",IF(FF326&gt;=-5,"POR VENCER","AL DÍA"))))</f>
        <v/>
      </c>
      <c r="FJ326" s="185" t="n"/>
      <c r="FK326" s="119">
        <f>IF(N($H326)&lt;27,"",IF(FE326="","",FE326+31))</f>
        <v/>
      </c>
      <c r="FL326" s="124">
        <f>IF(FK326="","",TODAY()-FK326)</f>
        <v/>
      </c>
      <c r="FM326" s="494" t="n"/>
      <c r="FN326" s="184" t="n"/>
      <c r="FO326" s="184">
        <f>IF(FK326="","SIN ESTADO",IF(FM326&lt;&gt;"","PAGA",IF(FL326&gt;0,"VENCIDA",IF(FL326&gt;=-5,"POR VENCER","AL DÍA"))))</f>
        <v/>
      </c>
      <c r="FP326" s="185" t="n"/>
      <c r="FQ326" s="119">
        <f>IF(N($H326)&lt;28,"",IF(FK326="","",FK326+31))</f>
        <v/>
      </c>
      <c r="FR326" s="124">
        <f>IF(FQ326="","",TODAY()-FQ326)</f>
        <v/>
      </c>
      <c r="FS326" s="494" t="n"/>
      <c r="FT326" s="184" t="n"/>
      <c r="FU326" s="184">
        <f>IF(FQ326="","SIN ESTADO",IF(FS326&lt;&gt;"","PAGA",IF(FR326&gt;0,"VENCIDA",IF(FR326&gt;=-5,"POR VENCER","AL DÍA"))))</f>
        <v/>
      </c>
      <c r="FV326" s="185" t="n"/>
      <c r="FW326" s="119">
        <f>IF(N($H326)&lt;29,"",IF(FQ326="","",FQ326+31))</f>
        <v/>
      </c>
      <c r="FX326" s="124">
        <f>IF(FW326="","",TODAY()-FW326)</f>
        <v/>
      </c>
      <c r="FY326" s="494" t="n"/>
      <c r="FZ326" s="184" t="n"/>
      <c r="GA326" s="184">
        <f>IF(FW326="","SIN ESTADO",IF(FY326&lt;&gt;"","PAGA",IF(FX326&gt;0,"VENCIDA",IF(FX326&gt;=-5,"POR VENCER","AL DÍA"))))</f>
        <v/>
      </c>
      <c r="GB326" s="185" t="n"/>
      <c r="GC326" s="119">
        <f>IF(N($H326)&lt;30,"",IF(FW326="","",FW326+31))</f>
        <v/>
      </c>
      <c r="GD326" s="124">
        <f>IF(GC326="","",TODAY()-GC326)</f>
        <v/>
      </c>
      <c r="GE326" s="494" t="n"/>
      <c r="GF326" s="184" t="n"/>
      <c r="GG326" s="184">
        <f>IF(GC326="","SIN ESTADO",IF(GE326&lt;&gt;"","PAGA",IF(GD326&gt;0,"VENCIDA",IF(GD326&gt;=-5,"POR VENCER","AL DÍA"))))</f>
        <v/>
      </c>
      <c r="GH326" s="185" t="n"/>
      <c r="GI326" s="119">
        <f>IF(N($H326)&lt;31,"",IF(GC326="","",GC326+31))</f>
        <v/>
      </c>
      <c r="GJ326" s="124">
        <f>IF(GI326="","",TODAY()-GI326)</f>
        <v/>
      </c>
      <c r="GK326" s="494" t="n"/>
      <c r="GL326" s="184" t="n"/>
      <c r="GM326" s="184">
        <f>IF(GI326="","SIN ESTADO",IF(GK326&lt;&gt;"","PAGA",IF(GJ326&gt;0,"VENCIDA",IF(GJ326&gt;=-5,"POR VENCER","AL DÍA"))))</f>
        <v/>
      </c>
      <c r="GN326" s="185" t="n"/>
      <c r="GO326" s="119">
        <f>IF(N($H326)&lt;32,"",IF(GI326="","",GI326+31))</f>
        <v/>
      </c>
      <c r="GP326" s="124">
        <f>IF(GO326="","",TODAY()-GO326)</f>
        <v/>
      </c>
      <c r="GQ326" s="494" t="n"/>
      <c r="GR326" s="184" t="n"/>
      <c r="GS326" s="184">
        <f>IF(GO326="","SIN ESTADO",IF(GQ326&lt;&gt;"","PAGA",IF(GP326&gt;0,"VENCIDA",IF(GP326&gt;=-5,"POR VENCER","AL DÍA"))))</f>
        <v/>
      </c>
      <c r="GT326" s="185" t="n"/>
      <c r="GU326" s="119">
        <f>IF(N($H326)&lt;33,"",IF(GO326="","",GO326+31))</f>
        <v/>
      </c>
      <c r="GV326" s="124">
        <f>IF(GU326="","",TODAY()-GU326)</f>
        <v/>
      </c>
      <c r="GW326" s="494" t="n"/>
      <c r="GX326" s="184" t="n"/>
      <c r="GY326" s="184">
        <f>IF(GU326="","SIN ESTADO",IF(GW326&lt;&gt;"","PAGA",IF(GV326&gt;0,"VENCIDA",IF(GV326&gt;=-5,"POR VENCER","AL DÍA"))))</f>
        <v/>
      </c>
      <c r="GZ326" s="185" t="n"/>
      <c r="HA326" s="119">
        <f>IF(N($H326)&lt;34,"",IF(GU326="","",GU326+31))</f>
        <v/>
      </c>
      <c r="HB326" s="124">
        <f>IF(HA326="","",TODAY()-HA326)</f>
        <v/>
      </c>
      <c r="HC326" s="494" t="n"/>
      <c r="HD326" s="184" t="n"/>
      <c r="HE326" s="184">
        <f>IF(HA326="","SIN ESTADO",IF(HC326&lt;&gt;"","PAGA",IF(HB326&gt;0,"VENCIDA",IF(HB326&gt;=-5,"POR VENCER","AL DÍA"))))</f>
        <v/>
      </c>
      <c r="HF326" s="185" t="n"/>
      <c r="HG326" s="119">
        <f>IF(N($H326)&lt;35,"",IF(HA326="","",HA326+31))</f>
        <v/>
      </c>
      <c r="HH326" s="124">
        <f>IF(HG326="","",TODAY()-HG326)</f>
        <v/>
      </c>
      <c r="HI326" s="494" t="n"/>
      <c r="HJ326" s="184" t="n"/>
      <c r="HK326" s="184">
        <f>IF(HG326="","SIN ESTADO",IF(HI326&lt;&gt;"","PAGA",IF(HH326&gt;0,"VENCIDA",IF(HH326&gt;=-5,"POR VENCER","AL DÍA"))))</f>
        <v/>
      </c>
      <c r="HL326" s="168" t="n"/>
      <c r="HM326" s="119">
        <f>IF(N($H326)&lt;36,"",IF(HG326="","",HG326+31))</f>
        <v/>
      </c>
      <c r="HN326" s="124">
        <f>IF(HM326="","",TODAY()-HM326)</f>
        <v/>
      </c>
      <c r="HO326" s="494" t="n"/>
      <c r="HP326" s="184" t="n"/>
      <c r="HQ326" s="184">
        <f>IF(HM326="","SIN ESTADO",IF(HO326&lt;&gt;"","PAGA",IF(HN326&gt;0,"VENCIDA",IF(HN326&gt;=-5,"POR VENCER","AL DÍA"))))</f>
        <v/>
      </c>
      <c r="HR326" s="168" t="n"/>
      <c r="HS326" s="169">
        <f>N326+T326+Z326+AF326+AL326+AR326+AX326+BD326+BJ326+BP326+BV326+CB326+CH326+CN326+CT326+CZ326+DF326+DL326+DR326+DX326+ED326+EJ326+EP326+EV326+FB326+FH326+FN326+FT326+FZ326+GF326+GL326+GR326+GX326+HD326+HJ326+HP326</f>
        <v/>
      </c>
      <c r="HU326" s="170">
        <f>IFERROR(N($J326),0)</f>
        <v/>
      </c>
      <c r="HW326" s="170">
        <f>SUMPRODUCT((MOD(COLUMN($M326:$HR326)-COLUMN($M326),6)=0)*ISNUMBER($M326:$HR326)*($M326:$HR326&gt;=RESUMEN!$C$26)*($M326:$HR326&lt;=RESUMEN!$C$27)*IFERROR(N($N326:$HS326),0))</f>
        <v/>
      </c>
      <c r="HX326" s="170">
        <f>SUMPRODUCT((MOD(COLUMN($M326:$HR326)-COLUMN($M326),6)=0)*ISNUMBER($M326:$HR326)*($M326:$HR326&gt;=RESUMEN!$C$26)*($M326:$HR326&lt;=RESUMEN!$C$27))</f>
        <v/>
      </c>
    </row>
    <row r="327" ht="15.75" customHeight="1" s="506">
      <c r="B327" s="113">
        <f>VENTAS!A326</f>
        <v/>
      </c>
      <c r="C327" s="236">
        <f>VENTAS!B326</f>
        <v/>
      </c>
      <c r="D327" s="53">
        <f>VENTAS!C326</f>
        <v/>
      </c>
      <c r="E327" s="114">
        <f>VENTAS!D326</f>
        <v/>
      </c>
      <c r="F327" s="114">
        <f>VENTAS!J326</f>
        <v/>
      </c>
      <c r="G327" s="494">
        <f>VENTAS!F326</f>
        <v/>
      </c>
      <c r="H327" s="479">
        <f>VENTAS!K326</f>
        <v/>
      </c>
      <c r="I327" s="479">
        <f>VENTAS!M326</f>
        <v/>
      </c>
      <c r="J327" s="184">
        <f>VENTAS!L326</f>
        <v/>
      </c>
      <c r="K327" s="119">
        <f>IF(N($H327)&lt;1,"",$G327+31)</f>
        <v/>
      </c>
      <c r="L327" s="124">
        <f>IF(K327="","",TODAY()-K327)</f>
        <v/>
      </c>
      <c r="M327" s="469" t="n">
        <v>46101</v>
      </c>
      <c r="N327" s="374" t="n">
        <v>1000000</v>
      </c>
      <c r="O327" s="184">
        <f>IF(K327="","SIN ESTADO",IF(M327&lt;&gt;"","PAGA",IF(L327&gt;0,"VENCIDA",IF(L327&gt;=-5,"POR VENCER","AL DÍA"))))</f>
        <v/>
      </c>
      <c r="P327" s="185" t="inlineStr">
        <is>
          <t>TRANSFERENCIA</t>
        </is>
      </c>
      <c r="Q327" s="119">
        <f>IF(N($H327)&lt;2,"",IF(K327="","",K327+31))</f>
        <v/>
      </c>
      <c r="R327" s="124">
        <f>IF(Q327="","",TODAY()-Q327)</f>
        <v/>
      </c>
      <c r="S327" s="494" t="n">
        <v>46129</v>
      </c>
      <c r="T327" s="184" t="n">
        <v>1000000</v>
      </c>
      <c r="U327" s="184">
        <f>IF(Q327="","SIN ESTADO",IF(S327&lt;&gt;"","PAGA",IF(R327&gt;0,"VENCIDA",IF(R327&gt;=-5,"POR VENCER","AL DÍA"))))</f>
        <v/>
      </c>
      <c r="V327" s="185" t="inlineStr">
        <is>
          <t>TRANSFERENCIA</t>
        </is>
      </c>
      <c r="W327" s="119">
        <f>IF(N($H327)&lt;3,"",IF(Q327="","",Q327+31))</f>
        <v/>
      </c>
      <c r="X327" s="124">
        <f>IF(W327="","",TODAY()-W327)</f>
        <v/>
      </c>
      <c r="Y327" s="494" t="n">
        <v>46154</v>
      </c>
      <c r="Z327" s="184" t="n">
        <v>1000000</v>
      </c>
      <c r="AA327" s="184">
        <f>IF(W327="","SIN ESTADO",IF(Y327&lt;&gt;"","PAGA",IF(X327&gt;0,"VENCIDA",IF(X327&gt;=-5,"POR VENCER","AL DÍA"))))</f>
        <v/>
      </c>
      <c r="AB327" s="185" t="inlineStr">
        <is>
          <t>TRANSFERENCIA</t>
        </is>
      </c>
      <c r="AC327" s="119">
        <f>IF(N($H327)&lt;4,"",IF(W327="","",W327+31))</f>
        <v/>
      </c>
      <c r="AD327" s="124">
        <f>IF(AC327="","",TODAY()-AC327)</f>
        <v/>
      </c>
      <c r="AE327" s="494" t="n">
        <v>46192</v>
      </c>
      <c r="AF327" s="184" t="n">
        <v>1000000</v>
      </c>
      <c r="AG327" s="184">
        <f>IF(AC327="","SIN ESTADO",IF(AE327&lt;&gt;"","PAGA",IF(AD327&gt;0,"VENCIDA",IF(AD327&gt;=-5,"POR VENCER","AL DÍA"))))</f>
        <v/>
      </c>
      <c r="AH327" s="185" t="inlineStr">
        <is>
          <t>TRANSFERENCIA</t>
        </is>
      </c>
      <c r="AI327" s="119">
        <f>IF(N($H327)&lt;5,"",IF(AC327="","",AC327+31))</f>
        <v/>
      </c>
      <c r="AJ327" s="124">
        <f>IF(AI327="","",TODAY()-AI327)</f>
        <v/>
      </c>
      <c r="AK327" s="494" t="n">
        <v>46225</v>
      </c>
      <c r="AL327" s="184" t="n">
        <v>1000000</v>
      </c>
      <c r="AM327" s="184">
        <f>IF(AI327="","SIN ESTADO",IF(AK327&lt;&gt;"","PAGA",IF(AJ327&gt;0,"VENCIDA",IF(AJ327&gt;=-5,"POR VENCER","AL DÍA"))))</f>
        <v/>
      </c>
      <c r="AN327" s="185" t="inlineStr">
        <is>
          <t>TRANSFERENCIA</t>
        </is>
      </c>
      <c r="AO327" s="119">
        <f>IF(N($H327)&lt;6,"",IF(AI327="","",AI327+31))</f>
        <v/>
      </c>
      <c r="AP327" s="124">
        <f>IF(AO327="","",TODAY()-AO327)</f>
        <v/>
      </c>
      <c r="AQ327" s="270" t="n">
        <v>46259</v>
      </c>
      <c r="AR327" s="184" t="n">
        <v>1000000</v>
      </c>
      <c r="AS327" s="184">
        <f>IF(AO327="","SIN ESTADO",IF(AQ327&lt;&gt;"","PAGA",IF(AP327&gt;0,"VENCIDA",IF(AP327&gt;=-5,"POR VENCER","AL DÍA"))))</f>
        <v/>
      </c>
      <c r="AT327" s="185" t="inlineStr">
        <is>
          <t>TRANSFERENCIA</t>
        </is>
      </c>
      <c r="AU327" s="119">
        <f>IF(N($H327)&lt;7,"",IF(AO327="","",AO327+31))</f>
        <v/>
      </c>
      <c r="AV327" s="124">
        <f>IF(AU327="","",TODAY()-AU327)</f>
        <v/>
      </c>
      <c r="AW327" s="494" t="n">
        <v>46287</v>
      </c>
      <c r="AX327" s="184" t="n">
        <v>1000000</v>
      </c>
      <c r="AY327" s="184">
        <f>IF(AU327="","SIN ESTADO",IF(AW327&lt;&gt;"","PAGA",IF(AV327&gt;0,"VENCIDA",IF(AV327&gt;=-5,"POR VENCER","AL DÍA"))))</f>
        <v/>
      </c>
      <c r="AZ327" s="185" t="inlineStr">
        <is>
          <t>TRANSFERENCIA</t>
        </is>
      </c>
      <c r="BA327" s="119">
        <f>IF(N($H327)&lt;8,"",IF(AU327="","",AU327+31))</f>
        <v/>
      </c>
      <c r="BB327" s="124">
        <f>IF(BA327="","",TODAY()-BA327)</f>
        <v/>
      </c>
      <c r="BC327" s="494" t="n"/>
      <c r="BD327" s="184" t="n"/>
      <c r="BE327" s="184">
        <f>IF(BA327="","SIN ESTADO",IF(BC327&lt;&gt;"","PAGA",IF(BB327&gt;0,"VENCIDA",IF(BB327&gt;=-5,"POR VENCER","AL DÍA"))))</f>
        <v/>
      </c>
      <c r="BF327" s="185" t="n"/>
      <c r="BG327" s="119">
        <f>IF(N($H327)&lt;9,"",IF(BA327="","",BA327+31))</f>
        <v/>
      </c>
      <c r="BH327" s="124">
        <f>IF(BG327="","",TODAY()-BG327)</f>
        <v/>
      </c>
      <c r="BI327" s="494" t="n"/>
      <c r="BJ327" s="184" t="n"/>
      <c r="BK327" s="184">
        <f>IF(BG327="","SIN ESTADO",IF(BI327&lt;&gt;"","PAGA",IF(BH327&gt;0,"VENCIDA",IF(BH327&gt;=-5,"POR VENCER","AL DÍA"))))</f>
        <v/>
      </c>
      <c r="BL327" s="185" t="n"/>
      <c r="BM327" s="119">
        <f>IF(N($H327)&lt;10,"",IF(BG327="","",BG327+31))</f>
        <v/>
      </c>
      <c r="BN327" s="124">
        <f>IF(BM327="","",TODAY()-BM327)</f>
        <v/>
      </c>
      <c r="BO327" s="494" t="n"/>
      <c r="BP327" s="184" t="n"/>
      <c r="BQ327" s="184">
        <f>IF(BM327="","SIN ESTADO",IF(BO327&lt;&gt;"","PAGA",IF(BN327&gt;0,"VENCIDA",IF(BN327&gt;=-5,"POR VENCER","AL DÍA"))))</f>
        <v/>
      </c>
      <c r="BR327" s="185" t="n"/>
      <c r="BS327" s="119">
        <f>IF(N($H327)&lt;11,"",IF(BM327="","",BM327+31))</f>
        <v/>
      </c>
      <c r="BT327" s="124">
        <f>IF(BS327="","",TODAY()-BS327)</f>
        <v/>
      </c>
      <c r="BU327" s="494" t="n"/>
      <c r="BV327" s="184" t="n"/>
      <c r="BW327" s="184">
        <f>IF(BS327="","SIN ESTADO",IF(BU327&lt;&gt;"","PAGA",IF(BT327&gt;0,"VENCIDA",IF(BT327&gt;=-5,"POR VENCER","AL DÍA"))))</f>
        <v/>
      </c>
      <c r="BX327" s="185" t="n"/>
      <c r="BY327" s="119">
        <f>IF(N($H327)&lt;12,"",IF(BS327="","",BS327+31))</f>
        <v/>
      </c>
      <c r="BZ327" s="124">
        <f>IF(BY327="","",TODAY()-BY327)</f>
        <v/>
      </c>
      <c r="CA327" s="494" t="n"/>
      <c r="CB327" s="184" t="n"/>
      <c r="CC327" s="184">
        <f>IF(BY327="","SIN ESTADO",IF(CA327&lt;&gt;"","PAGA",IF(BZ327&gt;0,"VENCIDA",IF(BZ327&gt;=-5,"POR VENCER","AL DÍA"))))</f>
        <v/>
      </c>
      <c r="CD327" s="185" t="n"/>
      <c r="CE327" s="119">
        <f>IF(N($H327)&lt;13,"",IF(BY327="","",BY327+31))</f>
        <v/>
      </c>
      <c r="CF327" s="124">
        <f>IF(CE327="","",TODAY()-CE327)</f>
        <v/>
      </c>
      <c r="CG327" s="494" t="n"/>
      <c r="CH327" s="184" t="n"/>
      <c r="CI327" s="184">
        <f>IF(CE327="","SIN ESTADO",IF(CG327&lt;&gt;"","PAGA",IF(CF327&gt;0,"VENCIDA",IF(CF327&gt;=-5,"POR VENCER","AL DÍA"))))</f>
        <v/>
      </c>
      <c r="CJ327" s="185" t="n"/>
      <c r="CK327" s="119">
        <f>IF(N($H327)&lt;14,"",IF(CE327="","",CE327+31))</f>
        <v/>
      </c>
      <c r="CL327" s="124">
        <f>IF(CK327="","",TODAY()-CK327)</f>
        <v/>
      </c>
      <c r="CM327" s="494" t="n"/>
      <c r="CN327" s="184" t="n"/>
      <c r="CO327" s="184">
        <f>IF(CK327="","SIN ESTADO",IF(CM327&lt;&gt;"","PAGA",IF(CL327&gt;0,"VENCIDA",IF(CL327&gt;=-5,"POR VENCER","AL DÍA"))))</f>
        <v/>
      </c>
      <c r="CP327" s="185" t="n"/>
      <c r="CQ327" s="119">
        <f>IF(N($H327)&lt;15,"",IF(CK327="","",CK327+31))</f>
        <v/>
      </c>
      <c r="CR327" s="124">
        <f>IF(CQ327="","",TODAY()-CQ327)</f>
        <v/>
      </c>
      <c r="CS327" s="494" t="n"/>
      <c r="CT327" s="184" t="n"/>
      <c r="CU327" s="184">
        <f>IF(CQ327="","SIN ESTADO",IF(CS327&lt;&gt;"","PAGA",IF(CR327&gt;0,"VENCIDA",IF(CR327&gt;=-5,"POR VENCER","AL DÍA"))))</f>
        <v/>
      </c>
      <c r="CV327" s="185" t="n"/>
      <c r="CW327" s="119">
        <f>IF(N($H327)&lt;16,"",IF(CQ327="","",CQ327+31))</f>
        <v/>
      </c>
      <c r="CX327" s="124">
        <f>IF(CW327="","",TODAY()-CW327)</f>
        <v/>
      </c>
      <c r="CY327" s="494" t="n"/>
      <c r="CZ327" s="184" t="n"/>
      <c r="DA327" s="184">
        <f>IF(CW327="","SIN ESTADO",IF(CY327&lt;&gt;"","PAGA",IF(CX327&gt;0,"VENCIDA",IF(CX327&gt;=-5,"POR VENCER","AL DÍA"))))</f>
        <v/>
      </c>
      <c r="DB327" s="185" t="n"/>
      <c r="DC327" s="119">
        <f>IF(N($H327)&lt;17,"",IF(CW327="","",CW327+31))</f>
        <v/>
      </c>
      <c r="DD327" s="124">
        <f>IF(DC327="","",TODAY()-DC327)</f>
        <v/>
      </c>
      <c r="DE327" s="494" t="n"/>
      <c r="DF327" s="184" t="n"/>
      <c r="DG327" s="184">
        <f>IF(DC327="","SIN ESTADO",IF(DE327&lt;&gt;"","PAGA",IF(DD327&gt;0,"VENCIDA",IF(DD327&gt;=-5,"POR VENCER","AL DÍA"))))</f>
        <v/>
      </c>
      <c r="DH327" s="185" t="n"/>
      <c r="DI327" s="119">
        <f>IF(N($H327)&lt;18,"",IF(DC327="","",DC327+31))</f>
        <v/>
      </c>
      <c r="DJ327" s="124">
        <f>IF(DI327="","",TODAY()-DI327)</f>
        <v/>
      </c>
      <c r="DK327" s="494" t="n"/>
      <c r="DL327" s="184" t="n"/>
      <c r="DM327" s="184">
        <f>IF(DI327="","SIN ESTADO",IF(DK327&lt;&gt;"","PAGA",IF(DJ327&gt;0,"VENCIDA",IF(DJ327&gt;=-5,"POR VENCER","AL DÍA"))))</f>
        <v/>
      </c>
      <c r="DN327" s="185" t="n"/>
      <c r="DO327" s="119">
        <f>IF(N($H327)&lt;19,"",IF(DI327="","",DI327+31))</f>
        <v/>
      </c>
      <c r="DP327" s="124">
        <f>IF(DO327="","",TODAY()-DO327)</f>
        <v/>
      </c>
      <c r="DQ327" s="494" t="n"/>
      <c r="DR327" s="184" t="n"/>
      <c r="DS327" s="184">
        <f>IF(DO327="","SIN ESTADO",IF(DQ327&lt;&gt;"","PAGA",IF(DP327&gt;0,"VENCIDA",IF(DP327&gt;=-5,"POR VENCER","AL DÍA"))))</f>
        <v/>
      </c>
      <c r="DT327" s="185" t="n"/>
      <c r="DU327" s="119">
        <f>IF(N($H327)&lt;20,"",IF(DO327="","",DO327+31))</f>
        <v/>
      </c>
      <c r="DV327" s="124">
        <f>IF(DU327="","",TODAY()-DU327)</f>
        <v/>
      </c>
      <c r="DW327" s="494" t="n"/>
      <c r="DX327" s="184" t="n"/>
      <c r="DY327" s="184">
        <f>IF(DU327="","SIN ESTADO",IF(DW327&lt;&gt;"","PAGA",IF(DV327&gt;0,"VENCIDA",IF(DV327&gt;=-5,"POR VENCER","AL DÍA"))))</f>
        <v/>
      </c>
      <c r="DZ327" s="185" t="n"/>
      <c r="EA327" s="119">
        <f>IF(N($H327)&lt;21,"",IF(DU327="","",DU327+31))</f>
        <v/>
      </c>
      <c r="EB327" s="124">
        <f>IF(EA327="","",TODAY()-EA327)</f>
        <v/>
      </c>
      <c r="EC327" s="494" t="n"/>
      <c r="ED327" s="184" t="n"/>
      <c r="EE327" s="184">
        <f>IF(EA327="","SIN ESTADO",IF(EC327&lt;&gt;"","PAGA",IF(EB327&gt;0,"VENCIDA",IF(EB327&gt;=-5,"POR VENCER","AL DÍA"))))</f>
        <v/>
      </c>
      <c r="EF327" s="185" t="n"/>
      <c r="EG327" s="119">
        <f>IF(N($H327)&lt;22,"",IF(EA327="","",EA327+31))</f>
        <v/>
      </c>
      <c r="EH327" s="124">
        <f>IF(EG327="","",TODAY()-EG327)</f>
        <v/>
      </c>
      <c r="EI327" s="494" t="n"/>
      <c r="EJ327" s="184" t="n"/>
      <c r="EK327" s="184">
        <f>IF(EG327="","SIN ESTADO",IF(EI327&lt;&gt;"","PAGA",IF(EH327&gt;0,"VENCIDA",IF(EH327&gt;=-5,"POR VENCER","AL DÍA"))))</f>
        <v/>
      </c>
      <c r="EL327" s="185" t="n"/>
      <c r="EM327" s="119">
        <f>IF(N($H327)&lt;23,"",IF(EG327="","",EG327+31))</f>
        <v/>
      </c>
      <c r="EN327" s="124">
        <f>IF(EM327="","",TODAY()-EM327)</f>
        <v/>
      </c>
      <c r="EO327" s="494" t="n"/>
      <c r="EP327" s="184" t="n"/>
      <c r="EQ327" s="184">
        <f>IF(EM327="","SIN ESTADO",IF(EO327&lt;&gt;"","PAGA",IF(EN327&gt;0,"VENCIDA",IF(EN327&gt;=-5,"POR VENCER","AL DÍA"))))</f>
        <v/>
      </c>
      <c r="ER327" s="185" t="n"/>
      <c r="ES327" s="119">
        <f>IF(N($H327)&lt;24,"",IF(EM327="","",EM327+31))</f>
        <v/>
      </c>
      <c r="ET327" s="124">
        <f>IF(ES327="","",TODAY()-ES327)</f>
        <v/>
      </c>
      <c r="EU327" s="494" t="n"/>
      <c r="EV327" s="184" t="n"/>
      <c r="EW327" s="184">
        <f>IF(ES327="","SIN ESTADO",IF(EU327&lt;&gt;"","PAGA",IF(ET327&gt;0,"VENCIDA",IF(ET327&gt;=-5,"POR VENCER","AL DÍA"))))</f>
        <v/>
      </c>
      <c r="EX327" s="185" t="n"/>
      <c r="EY327" s="119">
        <f>IF(N($H327)&lt;25,"",IF(ES327="","",ES327+31))</f>
        <v/>
      </c>
      <c r="EZ327" s="124">
        <f>IF(EY327="","",TODAY()-EY327)</f>
        <v/>
      </c>
      <c r="FA327" s="494" t="n"/>
      <c r="FB327" s="184" t="n"/>
      <c r="FC327" s="184">
        <f>IF(EY327="","SIN ESTADO",IF(FA327&lt;&gt;"","PAGA",IF(EZ327&gt;0,"VENCIDA",IF(EZ327&gt;=-5,"POR VENCER","AL DÍA"))))</f>
        <v/>
      </c>
      <c r="FD327" s="185" t="n"/>
      <c r="FE327" s="119">
        <f>IF(N($H327)&lt;26,"",IF(EY327="","",EY327+31))</f>
        <v/>
      </c>
      <c r="FF327" s="124">
        <f>IF(FE327="","",TODAY()-FE327)</f>
        <v/>
      </c>
      <c r="FG327" s="494" t="n"/>
      <c r="FH327" s="184" t="n"/>
      <c r="FI327" s="184">
        <f>IF(FE327="","SIN ESTADO",IF(FG327&lt;&gt;"","PAGA",IF(FF327&gt;0,"VENCIDA",IF(FF327&gt;=-5,"POR VENCER","AL DÍA"))))</f>
        <v/>
      </c>
      <c r="FJ327" s="185" t="n"/>
      <c r="FK327" s="119">
        <f>IF(N($H327)&lt;27,"",IF(FE327="","",FE327+31))</f>
        <v/>
      </c>
      <c r="FL327" s="124">
        <f>IF(FK327="","",TODAY()-FK327)</f>
        <v/>
      </c>
      <c r="FM327" s="494" t="n"/>
      <c r="FN327" s="184" t="n"/>
      <c r="FO327" s="184">
        <f>IF(FK327="","SIN ESTADO",IF(FM327&lt;&gt;"","PAGA",IF(FL327&gt;0,"VENCIDA",IF(FL327&gt;=-5,"POR VENCER","AL DÍA"))))</f>
        <v/>
      </c>
      <c r="FP327" s="185" t="n"/>
      <c r="FQ327" s="119">
        <f>IF(N($H327)&lt;28,"",IF(FK327="","",FK327+31))</f>
        <v/>
      </c>
      <c r="FR327" s="124">
        <f>IF(FQ327="","",TODAY()-FQ327)</f>
        <v/>
      </c>
      <c r="FS327" s="494" t="n"/>
      <c r="FT327" s="184" t="n"/>
      <c r="FU327" s="184">
        <f>IF(FQ327="","SIN ESTADO",IF(FS327&lt;&gt;"","PAGA",IF(FR327&gt;0,"VENCIDA",IF(FR327&gt;=-5,"POR VENCER","AL DÍA"))))</f>
        <v/>
      </c>
      <c r="FV327" s="185" t="n"/>
      <c r="FW327" s="119">
        <f>IF(N($H327)&lt;29,"",IF(FQ327="","",FQ327+31))</f>
        <v/>
      </c>
      <c r="FX327" s="124">
        <f>IF(FW327="","",TODAY()-FW327)</f>
        <v/>
      </c>
      <c r="FY327" s="494" t="n"/>
      <c r="FZ327" s="184" t="n"/>
      <c r="GA327" s="184">
        <f>IF(FW327="","SIN ESTADO",IF(FY327&lt;&gt;"","PAGA",IF(FX327&gt;0,"VENCIDA",IF(FX327&gt;=-5,"POR VENCER","AL DÍA"))))</f>
        <v/>
      </c>
      <c r="GB327" s="185" t="n"/>
      <c r="GC327" s="119">
        <f>IF(N($H327)&lt;30,"",IF(FW327="","",FW327+31))</f>
        <v/>
      </c>
      <c r="GD327" s="124">
        <f>IF(GC327="","",TODAY()-GC327)</f>
        <v/>
      </c>
      <c r="GE327" s="494" t="n"/>
      <c r="GF327" s="184" t="n"/>
      <c r="GG327" s="184">
        <f>IF(GC327="","SIN ESTADO",IF(GE327&lt;&gt;"","PAGA",IF(GD327&gt;0,"VENCIDA",IF(GD327&gt;=-5,"POR VENCER","AL DÍA"))))</f>
        <v/>
      </c>
      <c r="GH327" s="185" t="n"/>
      <c r="GI327" s="119">
        <f>IF(N($H327)&lt;31,"",IF(GC327="","",GC327+31))</f>
        <v/>
      </c>
      <c r="GJ327" s="124">
        <f>IF(GI327="","",TODAY()-GI327)</f>
        <v/>
      </c>
      <c r="GK327" s="494" t="n"/>
      <c r="GL327" s="184" t="n"/>
      <c r="GM327" s="184">
        <f>IF(GI327="","SIN ESTADO",IF(GK327&lt;&gt;"","PAGA",IF(GJ327&gt;0,"VENCIDA",IF(GJ327&gt;=-5,"POR VENCER","AL DÍA"))))</f>
        <v/>
      </c>
      <c r="GN327" s="185" t="n"/>
      <c r="GO327" s="119">
        <f>IF(N($H327)&lt;32,"",IF(GI327="","",GI327+31))</f>
        <v/>
      </c>
      <c r="GP327" s="124">
        <f>IF(GO327="","",TODAY()-GO327)</f>
        <v/>
      </c>
      <c r="GQ327" s="494" t="n"/>
      <c r="GR327" s="184" t="n"/>
      <c r="GS327" s="184">
        <f>IF(GO327="","SIN ESTADO",IF(GQ327&lt;&gt;"","PAGA",IF(GP327&gt;0,"VENCIDA",IF(GP327&gt;=-5,"POR VENCER","AL DÍA"))))</f>
        <v/>
      </c>
      <c r="GT327" s="185" t="n"/>
      <c r="GU327" s="119">
        <f>IF(N($H327)&lt;33,"",IF(GO327="","",GO327+31))</f>
        <v/>
      </c>
      <c r="GV327" s="124">
        <f>IF(GU327="","",TODAY()-GU327)</f>
        <v/>
      </c>
      <c r="GW327" s="494" t="n"/>
      <c r="GX327" s="184" t="n"/>
      <c r="GY327" s="184">
        <f>IF(GU327="","SIN ESTADO",IF(GW327&lt;&gt;"","PAGA",IF(GV327&gt;0,"VENCIDA",IF(GV327&gt;=-5,"POR VENCER","AL DÍA"))))</f>
        <v/>
      </c>
      <c r="GZ327" s="185" t="n"/>
      <c r="HA327" s="119">
        <f>IF(N($H327)&lt;34,"",IF(GU327="","",GU327+31))</f>
        <v/>
      </c>
      <c r="HB327" s="124">
        <f>IF(HA327="","",TODAY()-HA327)</f>
        <v/>
      </c>
      <c r="HC327" s="494" t="n"/>
      <c r="HD327" s="184" t="n"/>
      <c r="HE327" s="184">
        <f>IF(HA327="","SIN ESTADO",IF(HC327&lt;&gt;"","PAGA",IF(HB327&gt;0,"VENCIDA",IF(HB327&gt;=-5,"POR VENCER","AL DÍA"))))</f>
        <v/>
      </c>
      <c r="HF327" s="185" t="n"/>
      <c r="HG327" s="119">
        <f>IF(N($H327)&lt;35,"",IF(HA327="","",HA327+31))</f>
        <v/>
      </c>
      <c r="HH327" s="124">
        <f>IF(HG327="","",TODAY()-HG327)</f>
        <v/>
      </c>
      <c r="HI327" s="494" t="n"/>
      <c r="HJ327" s="184" t="n"/>
      <c r="HK327" s="184">
        <f>IF(HG327="","SIN ESTADO",IF(HI327&lt;&gt;"","PAGA",IF(HH327&gt;0,"VENCIDA",IF(HH327&gt;=-5,"POR VENCER","AL DÍA"))))</f>
        <v/>
      </c>
      <c r="HL327" s="168" t="n"/>
      <c r="HM327" s="119">
        <f>IF(N($H327)&lt;36,"",IF(HG327="","",HG327+31))</f>
        <v/>
      </c>
      <c r="HN327" s="124">
        <f>IF(HM327="","",TODAY()-HM327)</f>
        <v/>
      </c>
      <c r="HO327" s="494" t="n"/>
      <c r="HP327" s="184" t="n"/>
      <c r="HQ327" s="184">
        <f>IF(HM327="","SIN ESTADO",IF(HO327&lt;&gt;"","PAGA",IF(HN327&gt;0,"VENCIDA",IF(HN327&gt;=-5,"POR VENCER","AL DÍA"))))</f>
        <v/>
      </c>
      <c r="HR327" s="168" t="n"/>
      <c r="HS327" s="169">
        <f>N327+T327+Z327+AF327+AL327+AR327+AX327+BD327+BJ327+BP327+BV327+CB327+CH327+CN327+CT327+CZ327+DF327+DL327+DR327+DX327+ED327+EJ327+EP327+EV327+FB327+FH327+FN327+FT327+FZ327+GF327+GL327+GR327+GX327+HD327+HJ327+HP327</f>
        <v/>
      </c>
      <c r="HU327" s="170">
        <f>IFERROR(N($J327),0)</f>
        <v/>
      </c>
      <c r="HW327" s="170">
        <f>SUMPRODUCT((MOD(COLUMN($M327:$HR327)-COLUMN($M327),6)=0)*ISNUMBER($M327:$HR327)*($M327:$HR327&gt;=RESUMEN!$C$26)*($M327:$HR327&lt;=RESUMEN!$C$27)*IFERROR(N($N327:$HS327),0))</f>
        <v/>
      </c>
      <c r="HX327" s="170">
        <f>SUMPRODUCT((MOD(COLUMN($M327:$HR327)-COLUMN($M327),6)=0)*ISNUMBER($M327:$HR327)*($M327:$HR327&gt;=RESUMEN!$C$26)*($M327:$HR327&lt;=RESUMEN!$C$27))</f>
        <v/>
      </c>
    </row>
    <row r="328" ht="15.75" customHeight="1" s="506">
      <c r="B328" s="113">
        <f>VENTAS!A327</f>
        <v/>
      </c>
      <c r="C328" s="236">
        <f>VENTAS!B327</f>
        <v/>
      </c>
      <c r="D328" s="53">
        <f>VENTAS!C327</f>
        <v/>
      </c>
      <c r="E328" s="114">
        <f>VENTAS!D327</f>
        <v/>
      </c>
      <c r="F328" s="114">
        <f>VENTAS!J327</f>
        <v/>
      </c>
      <c r="G328" s="494">
        <f>VENTAS!F327</f>
        <v/>
      </c>
      <c r="H328" s="479">
        <f>VENTAS!K327</f>
        <v/>
      </c>
      <c r="I328" s="479">
        <f>VENTAS!M327</f>
        <v/>
      </c>
      <c r="J328" s="184">
        <f>VENTAS!L327</f>
        <v/>
      </c>
      <c r="K328" s="119">
        <f>IF(N($H328)&lt;1,"",$G328+31)</f>
        <v/>
      </c>
      <c r="L328" s="124">
        <f>IF(K328="","",TODAY()-K328)</f>
        <v/>
      </c>
      <c r="M328" s="494" t="n">
        <v>46132</v>
      </c>
      <c r="N328" s="374" t="n">
        <v>25500000</v>
      </c>
      <c r="O328" s="184">
        <f>IF(K328="","SIN ESTADO",IF(M328&lt;&gt;"","PAGA",IF(L328&gt;0,"VENCIDA",IF(L328&gt;=-5,"POR VENCER","AL DÍA"))))</f>
        <v/>
      </c>
      <c r="P328" s="185" t="n"/>
      <c r="Q328" s="119">
        <f>IF(N($H328)&lt;2,"",IF(K328="","",K328+31))</f>
        <v/>
      </c>
      <c r="R328" s="124">
        <f>IF(Q328="","",TODAY()-Q328)</f>
        <v/>
      </c>
      <c r="S328" s="494" t="n"/>
      <c r="T328" s="184" t="n"/>
      <c r="U328" s="184">
        <f>IF(Q328="","SIN ESTADO",IF(S328&lt;&gt;"","PAGA",IF(R328&gt;0,"VENCIDA",IF(R328&gt;=-5,"POR VENCER","AL DÍA"))))</f>
        <v/>
      </c>
      <c r="V328" s="185" t="n"/>
      <c r="W328" s="119">
        <f>IF(N($H328)&lt;3,"",IF(Q328="","",Q328+31))</f>
        <v/>
      </c>
      <c r="X328" s="124">
        <f>IF(W328="","",TODAY()-W328)</f>
        <v/>
      </c>
      <c r="Y328" s="494" t="n"/>
      <c r="Z328" s="184" t="n"/>
      <c r="AA328" s="184">
        <f>IF(W328="","SIN ESTADO",IF(Y328&lt;&gt;"","PAGA",IF(X328&gt;0,"VENCIDA",IF(X328&gt;=-5,"POR VENCER","AL DÍA"))))</f>
        <v/>
      </c>
      <c r="AB328" s="185" t="n"/>
      <c r="AC328" s="119">
        <f>IF(N($H328)&lt;4,"",IF(W328="","",W328+31))</f>
        <v/>
      </c>
      <c r="AD328" s="124">
        <f>IF(AC328="","",TODAY()-AC328)</f>
        <v/>
      </c>
      <c r="AE328" s="494" t="n"/>
      <c r="AF328" s="184" t="n"/>
      <c r="AG328" s="184">
        <f>IF(AC328="","SIN ESTADO",IF(AE328&lt;&gt;"","PAGA",IF(AD328&gt;0,"VENCIDA",IF(AD328&gt;=-5,"POR VENCER","AL DÍA"))))</f>
        <v/>
      </c>
      <c r="AH328" s="185" t="n"/>
      <c r="AI328" s="119">
        <f>IF(N($H328)&lt;5,"",IF(AC328="","",AC328+31))</f>
        <v/>
      </c>
      <c r="AJ328" s="124">
        <f>IF(AI328="","",TODAY()-AI328)</f>
        <v/>
      </c>
      <c r="AK328" s="494" t="n"/>
      <c r="AL328" s="184" t="n"/>
      <c r="AM328" s="184">
        <f>IF(AI328="","SIN ESTADO",IF(AK328&lt;&gt;"","PAGA",IF(AJ328&gt;0,"VENCIDA",IF(AJ328&gt;=-5,"POR VENCER","AL DÍA"))))</f>
        <v/>
      </c>
      <c r="AN328" s="185" t="n"/>
      <c r="AO328" s="119">
        <f>IF(N($H328)&lt;6,"",IF(AI328="","",AI328+31))</f>
        <v/>
      </c>
      <c r="AP328" s="124">
        <f>IF(AO328="","",TODAY()-AO328)</f>
        <v/>
      </c>
      <c r="AQ328" s="270" t="n"/>
      <c r="AR328" s="184" t="n"/>
      <c r="AS328" s="184">
        <f>IF(AO328="","SIN ESTADO",IF(AQ328&lt;&gt;"","PAGA",IF(AP328&gt;0,"VENCIDA",IF(AP328&gt;=-5,"POR VENCER","AL DÍA"))))</f>
        <v/>
      </c>
      <c r="AT328" s="185" t="n"/>
      <c r="AU328" s="119">
        <f>IF(N($H328)&lt;7,"",IF(AO328="","",AO328+31))</f>
        <v/>
      </c>
      <c r="AV328" s="124">
        <f>IF(AU328="","",TODAY()-AU328)</f>
        <v/>
      </c>
      <c r="AW328" s="494" t="n"/>
      <c r="AX328" s="184" t="n"/>
      <c r="AY328" s="184">
        <f>IF(AU328="","SIN ESTADO",IF(AW328&lt;&gt;"","PAGA",IF(AV328&gt;0,"VENCIDA",IF(AV328&gt;=-5,"POR VENCER","AL DÍA"))))</f>
        <v/>
      </c>
      <c r="AZ328" s="185" t="n"/>
      <c r="BA328" s="119">
        <f>IF(N($H328)&lt;8,"",IF(AU328="","",AU328+31))</f>
        <v/>
      </c>
      <c r="BB328" s="124">
        <f>IF(BA328="","",TODAY()-BA328)</f>
        <v/>
      </c>
      <c r="BC328" s="494" t="n"/>
      <c r="BD328" s="184" t="n"/>
      <c r="BE328" s="184">
        <f>IF(BA328="","SIN ESTADO",IF(BC328&lt;&gt;"","PAGA",IF(BB328&gt;0,"VENCIDA",IF(BB328&gt;=-5,"POR VENCER","AL DÍA"))))</f>
        <v/>
      </c>
      <c r="BF328" s="185" t="n"/>
      <c r="BG328" s="119">
        <f>IF(N($H328)&lt;9,"",IF(BA328="","",BA328+31))</f>
        <v/>
      </c>
      <c r="BH328" s="124">
        <f>IF(BG328="","",TODAY()-BG328)</f>
        <v/>
      </c>
      <c r="BI328" s="494" t="n"/>
      <c r="BJ328" s="184" t="n"/>
      <c r="BK328" s="184">
        <f>IF(BG328="","SIN ESTADO",IF(BI328&lt;&gt;"","PAGA",IF(BH328&gt;0,"VENCIDA",IF(BH328&gt;=-5,"POR VENCER","AL DÍA"))))</f>
        <v/>
      </c>
      <c r="BL328" s="185" t="n"/>
      <c r="BM328" s="119">
        <f>IF(N($H328)&lt;10,"",IF(BG328="","",BG328+31))</f>
        <v/>
      </c>
      <c r="BN328" s="124">
        <f>IF(BM328="","",TODAY()-BM328)</f>
        <v/>
      </c>
      <c r="BO328" s="494" t="n"/>
      <c r="BP328" s="184" t="n"/>
      <c r="BQ328" s="184">
        <f>IF(BM328="","SIN ESTADO",IF(BO328&lt;&gt;"","PAGA",IF(BN328&gt;0,"VENCIDA",IF(BN328&gt;=-5,"POR VENCER","AL DÍA"))))</f>
        <v/>
      </c>
      <c r="BR328" s="185" t="n"/>
      <c r="BS328" s="119">
        <f>IF(N($H328)&lt;11,"",IF(BM328="","",BM328+31))</f>
        <v/>
      </c>
      <c r="BT328" s="124">
        <f>IF(BS328="","",TODAY()-BS328)</f>
        <v/>
      </c>
      <c r="BU328" s="494" t="n"/>
      <c r="BV328" s="184" t="n"/>
      <c r="BW328" s="184">
        <f>IF(BS328="","SIN ESTADO",IF(BU328&lt;&gt;"","PAGA",IF(BT328&gt;0,"VENCIDA",IF(BT328&gt;=-5,"POR VENCER","AL DÍA"))))</f>
        <v/>
      </c>
      <c r="BX328" s="185" t="n"/>
      <c r="BY328" s="119">
        <f>IF(N($H328)&lt;12,"",IF(BS328="","",BS328+31))</f>
        <v/>
      </c>
      <c r="BZ328" s="124">
        <f>IF(BY328="","",TODAY()-BY328)</f>
        <v/>
      </c>
      <c r="CA328" s="494" t="n"/>
      <c r="CB328" s="184" t="n"/>
      <c r="CC328" s="184">
        <f>IF(BY328="","SIN ESTADO",IF(CA328&lt;&gt;"","PAGA",IF(BZ328&gt;0,"VENCIDA",IF(BZ328&gt;=-5,"POR VENCER","AL DÍA"))))</f>
        <v/>
      </c>
      <c r="CD328" s="185" t="n"/>
      <c r="CE328" s="119">
        <f>IF(N($H328)&lt;13,"",IF(BY328="","",BY328+31))</f>
        <v/>
      </c>
      <c r="CF328" s="124">
        <f>IF(CE328="","",TODAY()-CE328)</f>
        <v/>
      </c>
      <c r="CG328" s="494" t="n"/>
      <c r="CH328" s="184" t="n"/>
      <c r="CI328" s="184">
        <f>IF(CE328="","SIN ESTADO",IF(CG328&lt;&gt;"","PAGA",IF(CF328&gt;0,"VENCIDA",IF(CF328&gt;=-5,"POR VENCER","AL DÍA"))))</f>
        <v/>
      </c>
      <c r="CJ328" s="185" t="n"/>
      <c r="CK328" s="119">
        <f>IF(N($H328)&lt;14,"",IF(CE328="","",CE328+31))</f>
        <v/>
      </c>
      <c r="CL328" s="124">
        <f>IF(CK328="","",TODAY()-CK328)</f>
        <v/>
      </c>
      <c r="CM328" s="494" t="n"/>
      <c r="CN328" s="184" t="n"/>
      <c r="CO328" s="184">
        <f>IF(CK328="","SIN ESTADO",IF(CM328&lt;&gt;"","PAGA",IF(CL328&gt;0,"VENCIDA",IF(CL328&gt;=-5,"POR VENCER","AL DÍA"))))</f>
        <v/>
      </c>
      <c r="CP328" s="185" t="n"/>
      <c r="CQ328" s="119">
        <f>IF(N($H328)&lt;15,"",IF(CK328="","",CK328+31))</f>
        <v/>
      </c>
      <c r="CR328" s="124">
        <f>IF(CQ328="","",TODAY()-CQ328)</f>
        <v/>
      </c>
      <c r="CS328" s="494" t="n"/>
      <c r="CT328" s="184" t="n"/>
      <c r="CU328" s="184">
        <f>IF(CQ328="","SIN ESTADO",IF(CS328&lt;&gt;"","PAGA",IF(CR328&gt;0,"VENCIDA",IF(CR328&gt;=-5,"POR VENCER","AL DÍA"))))</f>
        <v/>
      </c>
      <c r="CV328" s="185" t="n"/>
      <c r="CW328" s="119">
        <f>IF(N($H328)&lt;16,"",IF(CQ328="","",CQ328+31))</f>
        <v/>
      </c>
      <c r="CX328" s="124">
        <f>IF(CW328="","",TODAY()-CW328)</f>
        <v/>
      </c>
      <c r="CY328" s="494" t="n"/>
      <c r="CZ328" s="184" t="n"/>
      <c r="DA328" s="184">
        <f>IF(CW328="","SIN ESTADO",IF(CY328&lt;&gt;"","PAGA",IF(CX328&gt;0,"VENCIDA",IF(CX328&gt;=-5,"POR VENCER","AL DÍA"))))</f>
        <v/>
      </c>
      <c r="DB328" s="185" t="n"/>
      <c r="DC328" s="119">
        <f>IF(N($H328)&lt;17,"",IF(CW328="","",CW328+31))</f>
        <v/>
      </c>
      <c r="DD328" s="124">
        <f>IF(DC328="","",TODAY()-DC328)</f>
        <v/>
      </c>
      <c r="DE328" s="494" t="n"/>
      <c r="DF328" s="184" t="n"/>
      <c r="DG328" s="184">
        <f>IF(DC328="","SIN ESTADO",IF(DE328&lt;&gt;"","PAGA",IF(DD328&gt;0,"VENCIDA",IF(DD328&gt;=-5,"POR VENCER","AL DÍA"))))</f>
        <v/>
      </c>
      <c r="DH328" s="185" t="n"/>
      <c r="DI328" s="119">
        <f>IF(N($H328)&lt;18,"",IF(DC328="","",DC328+31))</f>
        <v/>
      </c>
      <c r="DJ328" s="124">
        <f>IF(DI328="","",TODAY()-DI328)</f>
        <v/>
      </c>
      <c r="DK328" s="494" t="n"/>
      <c r="DL328" s="184" t="n"/>
      <c r="DM328" s="184">
        <f>IF(DI328="","SIN ESTADO",IF(DK328&lt;&gt;"","PAGA",IF(DJ328&gt;0,"VENCIDA",IF(DJ328&gt;=-5,"POR VENCER","AL DÍA"))))</f>
        <v/>
      </c>
      <c r="DN328" s="185" t="n"/>
      <c r="DO328" s="119">
        <f>IF(N($H328)&lt;19,"",IF(DI328="","",DI328+31))</f>
        <v/>
      </c>
      <c r="DP328" s="124">
        <f>IF(DO328="","",TODAY()-DO328)</f>
        <v/>
      </c>
      <c r="DQ328" s="494" t="n"/>
      <c r="DR328" s="184" t="n"/>
      <c r="DS328" s="184">
        <f>IF(DO328="","SIN ESTADO",IF(DQ328&lt;&gt;"","PAGA",IF(DP328&gt;0,"VENCIDA",IF(DP328&gt;=-5,"POR VENCER","AL DÍA"))))</f>
        <v/>
      </c>
      <c r="DT328" s="185" t="n"/>
      <c r="DU328" s="119">
        <f>IF(N($H328)&lt;20,"",IF(DO328="","",DO328+31))</f>
        <v/>
      </c>
      <c r="DV328" s="124">
        <f>IF(DU328="","",TODAY()-DU328)</f>
        <v/>
      </c>
      <c r="DW328" s="494" t="n"/>
      <c r="DX328" s="184" t="n"/>
      <c r="DY328" s="184">
        <f>IF(DU328="","SIN ESTADO",IF(DW328&lt;&gt;"","PAGA",IF(DV328&gt;0,"VENCIDA",IF(DV328&gt;=-5,"POR VENCER","AL DÍA"))))</f>
        <v/>
      </c>
      <c r="DZ328" s="185" t="n"/>
      <c r="EA328" s="119">
        <f>IF(N($H328)&lt;21,"",IF(DU328="","",DU328+31))</f>
        <v/>
      </c>
      <c r="EB328" s="124">
        <f>IF(EA328="","",TODAY()-EA328)</f>
        <v/>
      </c>
      <c r="EC328" s="494" t="n"/>
      <c r="ED328" s="184" t="n"/>
      <c r="EE328" s="184">
        <f>IF(EA328="","SIN ESTADO",IF(EC328&lt;&gt;"","PAGA",IF(EB328&gt;0,"VENCIDA",IF(EB328&gt;=-5,"POR VENCER","AL DÍA"))))</f>
        <v/>
      </c>
      <c r="EF328" s="185" t="n"/>
      <c r="EG328" s="119">
        <f>IF(N($H328)&lt;22,"",IF(EA328="","",EA328+31))</f>
        <v/>
      </c>
      <c r="EH328" s="124">
        <f>IF(EG328="","",TODAY()-EG328)</f>
        <v/>
      </c>
      <c r="EI328" s="494" t="n"/>
      <c r="EJ328" s="184" t="n"/>
      <c r="EK328" s="184">
        <f>IF(EG328="","SIN ESTADO",IF(EI328&lt;&gt;"","PAGA",IF(EH328&gt;0,"VENCIDA",IF(EH328&gt;=-5,"POR VENCER","AL DÍA"))))</f>
        <v/>
      </c>
      <c r="EL328" s="185" t="n"/>
      <c r="EM328" s="119">
        <f>IF(N($H328)&lt;23,"",IF(EG328="","",EG328+31))</f>
        <v/>
      </c>
      <c r="EN328" s="124">
        <f>IF(EM328="","",TODAY()-EM328)</f>
        <v/>
      </c>
      <c r="EO328" s="494" t="n"/>
      <c r="EP328" s="184" t="n"/>
      <c r="EQ328" s="184">
        <f>IF(EM328="","SIN ESTADO",IF(EO328&lt;&gt;"","PAGA",IF(EN328&gt;0,"VENCIDA",IF(EN328&gt;=-5,"POR VENCER","AL DÍA"))))</f>
        <v/>
      </c>
      <c r="ER328" s="185" t="n"/>
      <c r="ES328" s="119">
        <f>IF(N($H328)&lt;24,"",IF(EM328="","",EM328+31))</f>
        <v/>
      </c>
      <c r="ET328" s="124">
        <f>IF(ES328="","",TODAY()-ES328)</f>
        <v/>
      </c>
      <c r="EU328" s="494" t="n"/>
      <c r="EV328" s="184" t="n"/>
      <c r="EW328" s="184">
        <f>IF(ES328="","SIN ESTADO",IF(EU328&lt;&gt;"","PAGA",IF(ET328&gt;0,"VENCIDA",IF(ET328&gt;=-5,"POR VENCER","AL DÍA"))))</f>
        <v/>
      </c>
      <c r="EX328" s="185" t="n"/>
      <c r="EY328" s="119">
        <f>IF(N($H328)&lt;25,"",IF(ES328="","",ES328+31))</f>
        <v/>
      </c>
      <c r="EZ328" s="124">
        <f>IF(EY328="","",TODAY()-EY328)</f>
        <v/>
      </c>
      <c r="FA328" s="494" t="n"/>
      <c r="FB328" s="184" t="n"/>
      <c r="FC328" s="184">
        <f>IF(EY328="","SIN ESTADO",IF(FA328&lt;&gt;"","PAGA",IF(EZ328&gt;0,"VENCIDA",IF(EZ328&gt;=-5,"POR VENCER","AL DÍA"))))</f>
        <v/>
      </c>
      <c r="FD328" s="185" t="n"/>
      <c r="FE328" s="119">
        <f>IF(N($H328)&lt;26,"",IF(EY328="","",EY328+31))</f>
        <v/>
      </c>
      <c r="FF328" s="124">
        <f>IF(FE328="","",TODAY()-FE328)</f>
        <v/>
      </c>
      <c r="FG328" s="494" t="n"/>
      <c r="FH328" s="184" t="n"/>
      <c r="FI328" s="184">
        <f>IF(FE328="","SIN ESTADO",IF(FG328&lt;&gt;"","PAGA",IF(FF328&gt;0,"VENCIDA",IF(FF328&gt;=-5,"POR VENCER","AL DÍA"))))</f>
        <v/>
      </c>
      <c r="FJ328" s="185" t="n"/>
      <c r="FK328" s="119">
        <f>IF(N($H328)&lt;27,"",IF(FE328="","",FE328+31))</f>
        <v/>
      </c>
      <c r="FL328" s="124">
        <f>IF(FK328="","",TODAY()-FK328)</f>
        <v/>
      </c>
      <c r="FM328" s="494" t="n"/>
      <c r="FN328" s="184" t="n"/>
      <c r="FO328" s="184">
        <f>IF(FK328="","SIN ESTADO",IF(FM328&lt;&gt;"","PAGA",IF(FL328&gt;0,"VENCIDA",IF(FL328&gt;=-5,"POR VENCER","AL DÍA"))))</f>
        <v/>
      </c>
      <c r="FP328" s="185" t="n"/>
      <c r="FQ328" s="119">
        <f>IF(N($H328)&lt;28,"",IF(FK328="","",FK328+31))</f>
        <v/>
      </c>
      <c r="FR328" s="124">
        <f>IF(FQ328="","",TODAY()-FQ328)</f>
        <v/>
      </c>
      <c r="FS328" s="494" t="n"/>
      <c r="FT328" s="184" t="n"/>
      <c r="FU328" s="184">
        <f>IF(FQ328="","SIN ESTADO",IF(FS328&lt;&gt;"","PAGA",IF(FR328&gt;0,"VENCIDA",IF(FR328&gt;=-5,"POR VENCER","AL DÍA"))))</f>
        <v/>
      </c>
      <c r="FV328" s="185" t="n"/>
      <c r="FW328" s="119">
        <f>IF(N($H328)&lt;29,"",IF(FQ328="","",FQ328+31))</f>
        <v/>
      </c>
      <c r="FX328" s="124">
        <f>IF(FW328="","",TODAY()-FW328)</f>
        <v/>
      </c>
      <c r="FY328" s="494" t="n"/>
      <c r="FZ328" s="184" t="n"/>
      <c r="GA328" s="184">
        <f>IF(FW328="","SIN ESTADO",IF(FY328&lt;&gt;"","PAGA",IF(FX328&gt;0,"VENCIDA",IF(FX328&gt;=-5,"POR VENCER","AL DÍA"))))</f>
        <v/>
      </c>
      <c r="GB328" s="185" t="n"/>
      <c r="GC328" s="119">
        <f>IF(N($H328)&lt;30,"",IF(FW328="","",FW328+31))</f>
        <v/>
      </c>
      <c r="GD328" s="124">
        <f>IF(GC328="","",TODAY()-GC328)</f>
        <v/>
      </c>
      <c r="GE328" s="494" t="n"/>
      <c r="GF328" s="184" t="n"/>
      <c r="GG328" s="184">
        <f>IF(GC328="","SIN ESTADO",IF(GE328&lt;&gt;"","PAGA",IF(GD328&gt;0,"VENCIDA",IF(GD328&gt;=-5,"POR VENCER","AL DÍA"))))</f>
        <v/>
      </c>
      <c r="GH328" s="185" t="n"/>
      <c r="GI328" s="119">
        <f>IF(N($H328)&lt;31,"",IF(GC328="","",GC328+31))</f>
        <v/>
      </c>
      <c r="GJ328" s="124">
        <f>IF(GI328="","",TODAY()-GI328)</f>
        <v/>
      </c>
      <c r="GK328" s="494" t="n"/>
      <c r="GL328" s="184" t="n"/>
      <c r="GM328" s="184">
        <f>IF(GI328="","SIN ESTADO",IF(GK328&lt;&gt;"","PAGA",IF(GJ328&gt;0,"VENCIDA",IF(GJ328&gt;=-5,"POR VENCER","AL DÍA"))))</f>
        <v/>
      </c>
      <c r="GN328" s="185" t="n"/>
      <c r="GO328" s="119">
        <f>IF(N($H328)&lt;32,"",IF(GI328="","",GI328+31))</f>
        <v/>
      </c>
      <c r="GP328" s="124">
        <f>IF(GO328="","",TODAY()-GO328)</f>
        <v/>
      </c>
      <c r="GQ328" s="494" t="n"/>
      <c r="GR328" s="184" t="n"/>
      <c r="GS328" s="184">
        <f>IF(GO328="","SIN ESTADO",IF(GQ328&lt;&gt;"","PAGA",IF(GP328&gt;0,"VENCIDA",IF(GP328&gt;=-5,"POR VENCER","AL DÍA"))))</f>
        <v/>
      </c>
      <c r="GT328" s="185" t="n"/>
      <c r="GU328" s="119">
        <f>IF(N($H328)&lt;33,"",IF(GO328="","",GO328+31))</f>
        <v/>
      </c>
      <c r="GV328" s="124">
        <f>IF(GU328="","",TODAY()-GU328)</f>
        <v/>
      </c>
      <c r="GW328" s="494" t="n"/>
      <c r="GX328" s="184" t="n"/>
      <c r="GY328" s="184">
        <f>IF(GU328="","SIN ESTADO",IF(GW328&lt;&gt;"","PAGA",IF(GV328&gt;0,"VENCIDA",IF(GV328&gt;=-5,"POR VENCER","AL DÍA"))))</f>
        <v/>
      </c>
      <c r="GZ328" s="185" t="n"/>
      <c r="HA328" s="119">
        <f>IF(N($H328)&lt;34,"",IF(GU328="","",GU328+31))</f>
        <v/>
      </c>
      <c r="HB328" s="124">
        <f>IF(HA328="","",TODAY()-HA328)</f>
        <v/>
      </c>
      <c r="HC328" s="494" t="n"/>
      <c r="HD328" s="184" t="n"/>
      <c r="HE328" s="184">
        <f>IF(HA328="","SIN ESTADO",IF(HC328&lt;&gt;"","PAGA",IF(HB328&gt;0,"VENCIDA",IF(HB328&gt;=-5,"POR VENCER","AL DÍA"))))</f>
        <v/>
      </c>
      <c r="HF328" s="185" t="n"/>
      <c r="HG328" s="119">
        <f>IF(N($H328)&lt;35,"",IF(HA328="","",HA328+31))</f>
        <v/>
      </c>
      <c r="HH328" s="124">
        <f>IF(HG328="","",TODAY()-HG328)</f>
        <v/>
      </c>
      <c r="HI328" s="494" t="n"/>
      <c r="HJ328" s="184" t="n"/>
      <c r="HK328" s="184">
        <f>IF(HG328="","SIN ESTADO",IF(HI328&lt;&gt;"","PAGA",IF(HH328&gt;0,"VENCIDA",IF(HH328&gt;=-5,"POR VENCER","AL DÍA"))))</f>
        <v/>
      </c>
      <c r="HL328" s="168" t="n"/>
      <c r="HM328" s="119">
        <f>IF(N($H328)&lt;36,"",IF(HG328="","",HG328+31))</f>
        <v/>
      </c>
      <c r="HN328" s="124">
        <f>IF(HM328="","",TODAY()-HM328)</f>
        <v/>
      </c>
      <c r="HO328" s="494" t="n"/>
      <c r="HP328" s="184" t="n"/>
      <c r="HQ328" s="184">
        <f>IF(HM328="","SIN ESTADO",IF(HO328&lt;&gt;"","PAGA",IF(HN328&gt;0,"VENCIDA",IF(HN328&gt;=-5,"POR VENCER","AL DÍA"))))</f>
        <v/>
      </c>
      <c r="HR328" s="168" t="n"/>
      <c r="HS328" s="169">
        <f>N328+T328+Z328+AF328+AL328+AR328+AX328+BD328+BJ328+BP328+BV328+CB328+CH328+CN328+CT328+CZ328+DF328+DL328+DR328+DX328+ED328+EJ328+EP328+EV328+FB328+FH328+FN328+FT328+FZ328+GF328+GL328+GR328+GX328+HD328+HJ328+HP328</f>
        <v/>
      </c>
      <c r="HU328" s="170">
        <f>IFERROR(N($J328),0)</f>
        <v/>
      </c>
      <c r="HW328" s="170">
        <f>SUMPRODUCT((MOD(COLUMN($M328:$HR328)-COLUMN($M328),6)=0)*ISNUMBER($M328:$HR328)*($M328:$HR328&gt;=RESUMEN!$C$26)*($M328:$HR328&lt;=RESUMEN!$C$27)*IFERROR(N($N328:$HS328),0))</f>
        <v/>
      </c>
      <c r="HX328" s="170">
        <f>SUMPRODUCT((MOD(COLUMN($M328:$HR328)-COLUMN($M328),6)=0)*ISNUMBER($M328:$HR328)*($M328:$HR328&gt;=RESUMEN!$C$26)*($M328:$HR328&lt;=RESUMEN!$C$27))</f>
        <v/>
      </c>
    </row>
    <row r="329" ht="15.75" customHeight="1" s="506">
      <c r="B329" s="113">
        <f>VENTAS!A328</f>
        <v/>
      </c>
      <c r="C329" s="236">
        <f>VENTAS!B328</f>
        <v/>
      </c>
      <c r="D329" s="53">
        <f>VENTAS!C328</f>
        <v/>
      </c>
      <c r="E329" s="114">
        <f>VENTAS!D328</f>
        <v/>
      </c>
      <c r="F329" s="114">
        <f>VENTAS!J328</f>
        <v/>
      </c>
      <c r="G329" s="494">
        <f>VENTAS!F328</f>
        <v/>
      </c>
      <c r="H329" s="479">
        <f>VENTAS!K328</f>
        <v/>
      </c>
      <c r="I329" s="479">
        <f>VENTAS!M328</f>
        <v/>
      </c>
      <c r="J329" s="184">
        <f>VENTAS!L328</f>
        <v/>
      </c>
      <c r="K329" s="119">
        <f>IF(N($H329)&lt;1,"",$G329+31)</f>
        <v/>
      </c>
      <c r="L329" s="124">
        <f>IF(K329="","",TODAY()-K329)</f>
        <v/>
      </c>
      <c r="M329" s="494" t="n"/>
      <c r="N329" s="374" t="n"/>
      <c r="O329" s="184">
        <f>IF(K329="","SIN ESTADO",IF(M329&lt;&gt;"","PAGA",IF(L329&gt;0,"VENCIDA",IF(L329&gt;=-5,"POR VENCER","AL DÍA"))))</f>
        <v/>
      </c>
      <c r="P329" s="185" t="n"/>
      <c r="Q329" s="119">
        <f>IF(N($H329)&lt;2,"",IF(K329="","",K329+31))</f>
        <v/>
      </c>
      <c r="R329" s="124">
        <f>IF(Q329="","",TODAY()-Q329)</f>
        <v/>
      </c>
      <c r="S329" s="494" t="n"/>
      <c r="T329" s="184" t="n"/>
      <c r="U329" s="184">
        <f>IF(Q329="","SIN ESTADO",IF(S329&lt;&gt;"","PAGA",IF(R329&gt;0,"VENCIDA",IF(R329&gt;=-5,"POR VENCER","AL DÍA"))))</f>
        <v/>
      </c>
      <c r="V329" s="185" t="n"/>
      <c r="W329" s="119">
        <f>IF(N($H329)&lt;3,"",IF(Q329="","",Q329+31))</f>
        <v/>
      </c>
      <c r="X329" s="124">
        <f>IF(W329="","",TODAY()-W329)</f>
        <v/>
      </c>
      <c r="Y329" s="494" t="n"/>
      <c r="Z329" s="184" t="n"/>
      <c r="AA329" s="184">
        <f>IF(W329="","SIN ESTADO",IF(Y329&lt;&gt;"","PAGA",IF(X329&gt;0,"VENCIDA",IF(X329&gt;=-5,"POR VENCER","AL DÍA"))))</f>
        <v/>
      </c>
      <c r="AB329" s="185" t="n"/>
      <c r="AC329" s="119">
        <f>IF(N($H329)&lt;4,"",IF(W329="","",W329+31))</f>
        <v/>
      </c>
      <c r="AD329" s="124">
        <f>IF(AC329="","",TODAY()-AC329)</f>
        <v/>
      </c>
      <c r="AE329" s="494" t="n"/>
      <c r="AF329" s="184" t="n"/>
      <c r="AG329" s="184">
        <f>IF(AC329="","SIN ESTADO",IF(AE329&lt;&gt;"","PAGA",IF(AD329&gt;0,"VENCIDA",IF(AD329&gt;=-5,"POR VENCER","AL DÍA"))))</f>
        <v/>
      </c>
      <c r="AH329" s="185" t="n"/>
      <c r="AI329" s="119">
        <f>IF(N($H329)&lt;5,"",IF(AC329="","",AC329+31))</f>
        <v/>
      </c>
      <c r="AJ329" s="124">
        <f>IF(AI329="","",TODAY()-AI329)</f>
        <v/>
      </c>
      <c r="AK329" s="494" t="n"/>
      <c r="AL329" s="184" t="n"/>
      <c r="AM329" s="184">
        <f>IF(AI329="","SIN ESTADO",IF(AK329&lt;&gt;"","PAGA",IF(AJ329&gt;0,"VENCIDA",IF(AJ329&gt;=-5,"POR VENCER","AL DÍA"))))</f>
        <v/>
      </c>
      <c r="AN329" s="185" t="n"/>
      <c r="AO329" s="119">
        <f>IF(N($H329)&lt;6,"",IF(AI329="","",AI329+31))</f>
        <v/>
      </c>
      <c r="AP329" s="124">
        <f>IF(AO329="","",TODAY()-AO329)</f>
        <v/>
      </c>
      <c r="AQ329" s="270" t="n"/>
      <c r="AR329" s="184" t="n"/>
      <c r="AS329" s="184">
        <f>IF(AO329="","SIN ESTADO",IF(AQ329&lt;&gt;"","PAGA",IF(AP329&gt;0,"VENCIDA",IF(AP329&gt;=-5,"POR VENCER","AL DÍA"))))</f>
        <v/>
      </c>
      <c r="AT329" s="185" t="n"/>
      <c r="AU329" s="119">
        <f>IF(N($H329)&lt;7,"",IF(AO329="","",AO329+31))</f>
        <v/>
      </c>
      <c r="AV329" s="124">
        <f>IF(AU329="","",TODAY()-AU329)</f>
        <v/>
      </c>
      <c r="AW329" s="494" t="n"/>
      <c r="AX329" s="184" t="n"/>
      <c r="AY329" s="184">
        <f>IF(AU329="","SIN ESTADO",IF(AW329&lt;&gt;"","PAGA",IF(AV329&gt;0,"VENCIDA",IF(AV329&gt;=-5,"POR VENCER","AL DÍA"))))</f>
        <v/>
      </c>
      <c r="AZ329" s="185" t="n"/>
      <c r="BA329" s="119">
        <f>IF(N($H329)&lt;8,"",IF(AU329="","",AU329+31))</f>
        <v/>
      </c>
      <c r="BB329" s="124">
        <f>IF(BA329="","",TODAY()-BA329)</f>
        <v/>
      </c>
      <c r="BC329" s="494" t="n"/>
      <c r="BD329" s="184" t="n"/>
      <c r="BE329" s="184">
        <f>IF(BA329="","SIN ESTADO",IF(BC329&lt;&gt;"","PAGA",IF(BB329&gt;0,"VENCIDA",IF(BB329&gt;=-5,"POR VENCER","AL DÍA"))))</f>
        <v/>
      </c>
      <c r="BF329" s="185" t="n"/>
      <c r="BG329" s="119">
        <f>IF(N($H329)&lt;9,"",IF(BA329="","",BA329+31))</f>
        <v/>
      </c>
      <c r="BH329" s="124">
        <f>IF(BG329="","",TODAY()-BG329)</f>
        <v/>
      </c>
      <c r="BI329" s="494" t="n"/>
      <c r="BJ329" s="184" t="n"/>
      <c r="BK329" s="184">
        <f>IF(BG329="","SIN ESTADO",IF(BI329&lt;&gt;"","PAGA",IF(BH329&gt;0,"VENCIDA",IF(BH329&gt;=-5,"POR VENCER","AL DÍA"))))</f>
        <v/>
      </c>
      <c r="BL329" s="185" t="n"/>
      <c r="BM329" s="119">
        <f>IF(N($H329)&lt;10,"",IF(BG329="","",BG329+31))</f>
        <v/>
      </c>
      <c r="BN329" s="124">
        <f>IF(BM329="","",TODAY()-BM329)</f>
        <v/>
      </c>
      <c r="BO329" s="494" t="n"/>
      <c r="BP329" s="184" t="n"/>
      <c r="BQ329" s="184">
        <f>IF(BM329="","SIN ESTADO",IF(BO329&lt;&gt;"","PAGA",IF(BN329&gt;0,"VENCIDA",IF(BN329&gt;=-5,"POR VENCER","AL DÍA"))))</f>
        <v/>
      </c>
      <c r="BR329" s="185" t="n"/>
      <c r="BS329" s="119">
        <f>IF(N($H329)&lt;11,"",IF(BM329="","",BM329+31))</f>
        <v/>
      </c>
      <c r="BT329" s="124">
        <f>IF(BS329="","",TODAY()-BS329)</f>
        <v/>
      </c>
      <c r="BU329" s="494" t="n"/>
      <c r="BV329" s="184" t="n"/>
      <c r="BW329" s="184">
        <f>IF(BS329="","SIN ESTADO",IF(BU329&lt;&gt;"","PAGA",IF(BT329&gt;0,"VENCIDA",IF(BT329&gt;=-5,"POR VENCER","AL DÍA"))))</f>
        <v/>
      </c>
      <c r="BX329" s="185" t="n"/>
      <c r="BY329" s="119">
        <f>IF(N($H329)&lt;12,"",IF(BS329="","",BS329+31))</f>
        <v/>
      </c>
      <c r="BZ329" s="124">
        <f>IF(BY329="","",TODAY()-BY329)</f>
        <v/>
      </c>
      <c r="CA329" s="494" t="n"/>
      <c r="CB329" s="184" t="n"/>
      <c r="CC329" s="184">
        <f>IF(BY329="","SIN ESTADO",IF(CA329&lt;&gt;"","PAGA",IF(BZ329&gt;0,"VENCIDA",IF(BZ329&gt;=-5,"POR VENCER","AL DÍA"))))</f>
        <v/>
      </c>
      <c r="CD329" s="185" t="n"/>
      <c r="CE329" s="119">
        <f>IF(N($H329)&lt;13,"",IF(BY329="","",BY329+31))</f>
        <v/>
      </c>
      <c r="CF329" s="124">
        <f>IF(CE329="","",TODAY()-CE329)</f>
        <v/>
      </c>
      <c r="CG329" s="494" t="n"/>
      <c r="CH329" s="184" t="n"/>
      <c r="CI329" s="184">
        <f>IF(CE329="","SIN ESTADO",IF(CG329&lt;&gt;"","PAGA",IF(CF329&gt;0,"VENCIDA",IF(CF329&gt;=-5,"POR VENCER","AL DÍA"))))</f>
        <v/>
      </c>
      <c r="CJ329" s="185" t="n"/>
      <c r="CK329" s="119">
        <f>IF(N($H329)&lt;14,"",IF(CE329="","",CE329+31))</f>
        <v/>
      </c>
      <c r="CL329" s="124">
        <f>IF(CK329="","",TODAY()-CK329)</f>
        <v/>
      </c>
      <c r="CM329" s="494" t="n"/>
      <c r="CN329" s="184" t="n"/>
      <c r="CO329" s="184">
        <f>IF(CK329="","SIN ESTADO",IF(CM329&lt;&gt;"","PAGA",IF(CL329&gt;0,"VENCIDA",IF(CL329&gt;=-5,"POR VENCER","AL DÍA"))))</f>
        <v/>
      </c>
      <c r="CP329" s="185" t="n"/>
      <c r="CQ329" s="119">
        <f>IF(N($H329)&lt;15,"",IF(CK329="","",CK329+31))</f>
        <v/>
      </c>
      <c r="CR329" s="124">
        <f>IF(CQ329="","",TODAY()-CQ329)</f>
        <v/>
      </c>
      <c r="CS329" s="494" t="n"/>
      <c r="CT329" s="184" t="n"/>
      <c r="CU329" s="184">
        <f>IF(CQ329="","SIN ESTADO",IF(CS329&lt;&gt;"","PAGA",IF(CR329&gt;0,"VENCIDA",IF(CR329&gt;=-5,"POR VENCER","AL DÍA"))))</f>
        <v/>
      </c>
      <c r="CV329" s="185" t="n"/>
      <c r="CW329" s="119">
        <f>IF(N($H329)&lt;16,"",IF(CQ329="","",CQ329+31))</f>
        <v/>
      </c>
      <c r="CX329" s="124">
        <f>IF(CW329="","",TODAY()-CW329)</f>
        <v/>
      </c>
      <c r="CY329" s="494" t="n"/>
      <c r="CZ329" s="184" t="n"/>
      <c r="DA329" s="184">
        <f>IF(CW329="","SIN ESTADO",IF(CY329&lt;&gt;"","PAGA",IF(CX329&gt;0,"VENCIDA",IF(CX329&gt;=-5,"POR VENCER","AL DÍA"))))</f>
        <v/>
      </c>
      <c r="DB329" s="185" t="n"/>
      <c r="DC329" s="119">
        <f>IF(N($H329)&lt;17,"",IF(CW329="","",CW329+31))</f>
        <v/>
      </c>
      <c r="DD329" s="124">
        <f>IF(DC329="","",TODAY()-DC329)</f>
        <v/>
      </c>
      <c r="DE329" s="494" t="n"/>
      <c r="DF329" s="184" t="n"/>
      <c r="DG329" s="184">
        <f>IF(DC329="","SIN ESTADO",IF(DE329&lt;&gt;"","PAGA",IF(DD329&gt;0,"VENCIDA",IF(DD329&gt;=-5,"POR VENCER","AL DÍA"))))</f>
        <v/>
      </c>
      <c r="DH329" s="185" t="n"/>
      <c r="DI329" s="119">
        <f>IF(N($H329)&lt;18,"",IF(DC329="","",DC329+31))</f>
        <v/>
      </c>
      <c r="DJ329" s="124">
        <f>IF(DI329="","",TODAY()-DI329)</f>
        <v/>
      </c>
      <c r="DK329" s="494" t="n"/>
      <c r="DL329" s="184" t="n"/>
      <c r="DM329" s="184">
        <f>IF(DI329="","SIN ESTADO",IF(DK329&lt;&gt;"","PAGA",IF(DJ329&gt;0,"VENCIDA",IF(DJ329&gt;=-5,"POR VENCER","AL DÍA"))))</f>
        <v/>
      </c>
      <c r="DN329" s="185" t="n"/>
      <c r="DO329" s="119">
        <f>IF(N($H329)&lt;19,"",IF(DI329="","",DI329+31))</f>
        <v/>
      </c>
      <c r="DP329" s="124">
        <f>IF(DO329="","",TODAY()-DO329)</f>
        <v/>
      </c>
      <c r="DQ329" s="494" t="n"/>
      <c r="DR329" s="184" t="n"/>
      <c r="DS329" s="184">
        <f>IF(DO329="","SIN ESTADO",IF(DQ329&lt;&gt;"","PAGA",IF(DP329&gt;0,"VENCIDA",IF(DP329&gt;=-5,"POR VENCER","AL DÍA"))))</f>
        <v/>
      </c>
      <c r="DT329" s="185" t="n"/>
      <c r="DU329" s="119">
        <f>IF(N($H329)&lt;20,"",IF(DO329="","",DO329+31))</f>
        <v/>
      </c>
      <c r="DV329" s="124">
        <f>IF(DU329="","",TODAY()-DU329)</f>
        <v/>
      </c>
      <c r="DW329" s="494" t="n"/>
      <c r="DX329" s="184" t="n"/>
      <c r="DY329" s="184">
        <f>IF(DU329="","SIN ESTADO",IF(DW329&lt;&gt;"","PAGA",IF(DV329&gt;0,"VENCIDA",IF(DV329&gt;=-5,"POR VENCER","AL DÍA"))))</f>
        <v/>
      </c>
      <c r="DZ329" s="185" t="n"/>
      <c r="EA329" s="119">
        <f>IF(N($H329)&lt;21,"",IF(DU329="","",DU329+31))</f>
        <v/>
      </c>
      <c r="EB329" s="124">
        <f>IF(EA329="","",TODAY()-EA329)</f>
        <v/>
      </c>
      <c r="EC329" s="494" t="n"/>
      <c r="ED329" s="184" t="n"/>
      <c r="EE329" s="184">
        <f>IF(EA329="","SIN ESTADO",IF(EC329&lt;&gt;"","PAGA",IF(EB329&gt;0,"VENCIDA",IF(EB329&gt;=-5,"POR VENCER","AL DÍA"))))</f>
        <v/>
      </c>
      <c r="EF329" s="185" t="n"/>
      <c r="EG329" s="119">
        <f>IF(N($H329)&lt;22,"",IF(EA329="","",EA329+31))</f>
        <v/>
      </c>
      <c r="EH329" s="124">
        <f>IF(EG329="","",TODAY()-EG329)</f>
        <v/>
      </c>
      <c r="EI329" s="494" t="n"/>
      <c r="EJ329" s="184" t="n"/>
      <c r="EK329" s="184">
        <f>IF(EG329="","SIN ESTADO",IF(EI329&lt;&gt;"","PAGA",IF(EH329&gt;0,"VENCIDA",IF(EH329&gt;=-5,"POR VENCER","AL DÍA"))))</f>
        <v/>
      </c>
      <c r="EL329" s="185" t="n"/>
      <c r="EM329" s="119">
        <f>IF(N($H329)&lt;23,"",IF(EG329="","",EG329+31))</f>
        <v/>
      </c>
      <c r="EN329" s="124">
        <f>IF(EM329="","",TODAY()-EM329)</f>
        <v/>
      </c>
      <c r="EO329" s="494" t="n"/>
      <c r="EP329" s="184" t="n"/>
      <c r="EQ329" s="184">
        <f>IF(EM329="","SIN ESTADO",IF(EO329&lt;&gt;"","PAGA",IF(EN329&gt;0,"VENCIDA",IF(EN329&gt;=-5,"POR VENCER","AL DÍA"))))</f>
        <v/>
      </c>
      <c r="ER329" s="185" t="n"/>
      <c r="ES329" s="119">
        <f>IF(N($H329)&lt;24,"",IF(EM329="","",EM329+31))</f>
        <v/>
      </c>
      <c r="ET329" s="124">
        <f>IF(ES329="","",TODAY()-ES329)</f>
        <v/>
      </c>
      <c r="EU329" s="494" t="n"/>
      <c r="EV329" s="184" t="n"/>
      <c r="EW329" s="184">
        <f>IF(ES329="","SIN ESTADO",IF(EU329&lt;&gt;"","PAGA",IF(ET329&gt;0,"VENCIDA",IF(ET329&gt;=-5,"POR VENCER","AL DÍA"))))</f>
        <v/>
      </c>
      <c r="EX329" s="185" t="n"/>
      <c r="EY329" s="119">
        <f>IF(N($H329)&lt;25,"",IF(ES329="","",ES329+31))</f>
        <v/>
      </c>
      <c r="EZ329" s="124">
        <f>IF(EY329="","",TODAY()-EY329)</f>
        <v/>
      </c>
      <c r="FA329" s="494" t="n"/>
      <c r="FB329" s="184" t="n"/>
      <c r="FC329" s="184">
        <f>IF(EY329="","SIN ESTADO",IF(FA329&lt;&gt;"","PAGA",IF(EZ329&gt;0,"VENCIDA",IF(EZ329&gt;=-5,"POR VENCER","AL DÍA"))))</f>
        <v/>
      </c>
      <c r="FD329" s="185" t="n"/>
      <c r="FE329" s="119">
        <f>IF(N($H329)&lt;26,"",IF(EY329="","",EY329+31))</f>
        <v/>
      </c>
      <c r="FF329" s="124">
        <f>IF(FE329="","",TODAY()-FE329)</f>
        <v/>
      </c>
      <c r="FG329" s="494" t="n"/>
      <c r="FH329" s="184" t="n"/>
      <c r="FI329" s="184">
        <f>IF(FE329="","SIN ESTADO",IF(FG329&lt;&gt;"","PAGA",IF(FF329&gt;0,"VENCIDA",IF(FF329&gt;=-5,"POR VENCER","AL DÍA"))))</f>
        <v/>
      </c>
      <c r="FJ329" s="185" t="n"/>
      <c r="FK329" s="119">
        <f>IF(N($H329)&lt;27,"",IF(FE329="","",FE329+31))</f>
        <v/>
      </c>
      <c r="FL329" s="124">
        <f>IF(FK329="","",TODAY()-FK329)</f>
        <v/>
      </c>
      <c r="FM329" s="494" t="n"/>
      <c r="FN329" s="184" t="n"/>
      <c r="FO329" s="184">
        <f>IF(FK329="","SIN ESTADO",IF(FM329&lt;&gt;"","PAGA",IF(FL329&gt;0,"VENCIDA",IF(FL329&gt;=-5,"POR VENCER","AL DÍA"))))</f>
        <v/>
      </c>
      <c r="FP329" s="185" t="n"/>
      <c r="FQ329" s="119">
        <f>IF(N($H329)&lt;28,"",IF(FK329="","",FK329+31))</f>
        <v/>
      </c>
      <c r="FR329" s="124">
        <f>IF(FQ329="","",TODAY()-FQ329)</f>
        <v/>
      </c>
      <c r="FS329" s="494" t="n"/>
      <c r="FT329" s="184" t="n"/>
      <c r="FU329" s="184">
        <f>IF(FQ329="","SIN ESTADO",IF(FS329&lt;&gt;"","PAGA",IF(FR329&gt;0,"VENCIDA",IF(FR329&gt;=-5,"POR VENCER","AL DÍA"))))</f>
        <v/>
      </c>
      <c r="FV329" s="185" t="n"/>
      <c r="FW329" s="119">
        <f>IF(N($H329)&lt;29,"",IF(FQ329="","",FQ329+31))</f>
        <v/>
      </c>
      <c r="FX329" s="124">
        <f>IF(FW329="","",TODAY()-FW329)</f>
        <v/>
      </c>
      <c r="FY329" s="494" t="n"/>
      <c r="FZ329" s="184" t="n"/>
      <c r="GA329" s="184">
        <f>IF(FW329="","SIN ESTADO",IF(FY329&lt;&gt;"","PAGA",IF(FX329&gt;0,"VENCIDA",IF(FX329&gt;=-5,"POR VENCER","AL DÍA"))))</f>
        <v/>
      </c>
      <c r="GB329" s="185" t="n"/>
      <c r="GC329" s="119">
        <f>IF(N($H329)&lt;30,"",IF(FW329="","",FW329+31))</f>
        <v/>
      </c>
      <c r="GD329" s="124">
        <f>IF(GC329="","",TODAY()-GC329)</f>
        <v/>
      </c>
      <c r="GE329" s="494" t="n"/>
      <c r="GF329" s="184" t="n"/>
      <c r="GG329" s="184">
        <f>IF(GC329="","SIN ESTADO",IF(GE329&lt;&gt;"","PAGA",IF(GD329&gt;0,"VENCIDA",IF(GD329&gt;=-5,"POR VENCER","AL DÍA"))))</f>
        <v/>
      </c>
      <c r="GH329" s="185" t="n"/>
      <c r="GI329" s="119">
        <f>IF(N($H329)&lt;31,"",IF(GC329="","",GC329+31))</f>
        <v/>
      </c>
      <c r="GJ329" s="124">
        <f>IF(GI329="","",TODAY()-GI329)</f>
        <v/>
      </c>
      <c r="GK329" s="494" t="n"/>
      <c r="GL329" s="184" t="n"/>
      <c r="GM329" s="184">
        <f>IF(GI329="","SIN ESTADO",IF(GK329&lt;&gt;"","PAGA",IF(GJ329&gt;0,"VENCIDA",IF(GJ329&gt;=-5,"POR VENCER","AL DÍA"))))</f>
        <v/>
      </c>
      <c r="GN329" s="185" t="n"/>
      <c r="GO329" s="119">
        <f>IF(N($H329)&lt;32,"",IF(GI329="","",GI329+31))</f>
        <v/>
      </c>
      <c r="GP329" s="124">
        <f>IF(GO329="","",TODAY()-GO329)</f>
        <v/>
      </c>
      <c r="GQ329" s="494" t="n"/>
      <c r="GR329" s="184" t="n"/>
      <c r="GS329" s="184">
        <f>IF(GO329="","SIN ESTADO",IF(GQ329&lt;&gt;"","PAGA",IF(GP329&gt;0,"VENCIDA",IF(GP329&gt;=-5,"POR VENCER","AL DÍA"))))</f>
        <v/>
      </c>
      <c r="GT329" s="185" t="n"/>
      <c r="GU329" s="119">
        <f>IF(N($H329)&lt;33,"",IF(GO329="","",GO329+31))</f>
        <v/>
      </c>
      <c r="GV329" s="124">
        <f>IF(GU329="","",TODAY()-GU329)</f>
        <v/>
      </c>
      <c r="GW329" s="494" t="n"/>
      <c r="GX329" s="184" t="n"/>
      <c r="GY329" s="184">
        <f>IF(GU329="","SIN ESTADO",IF(GW329&lt;&gt;"","PAGA",IF(GV329&gt;0,"VENCIDA",IF(GV329&gt;=-5,"POR VENCER","AL DÍA"))))</f>
        <v/>
      </c>
      <c r="GZ329" s="185" t="n"/>
      <c r="HA329" s="119">
        <f>IF(N($H329)&lt;34,"",IF(GU329="","",GU329+31))</f>
        <v/>
      </c>
      <c r="HB329" s="124">
        <f>IF(HA329="","",TODAY()-HA329)</f>
        <v/>
      </c>
      <c r="HC329" s="494" t="n"/>
      <c r="HD329" s="184" t="n"/>
      <c r="HE329" s="184">
        <f>IF(HA329="","SIN ESTADO",IF(HC329&lt;&gt;"","PAGA",IF(HB329&gt;0,"VENCIDA",IF(HB329&gt;=-5,"POR VENCER","AL DÍA"))))</f>
        <v/>
      </c>
      <c r="HF329" s="185" t="n"/>
      <c r="HG329" s="119">
        <f>IF(N($H329)&lt;35,"",IF(HA329="","",HA329+31))</f>
        <v/>
      </c>
      <c r="HH329" s="124">
        <f>IF(HG329="","",TODAY()-HG329)</f>
        <v/>
      </c>
      <c r="HI329" s="494" t="n"/>
      <c r="HJ329" s="184" t="n"/>
      <c r="HK329" s="184">
        <f>IF(HG329="","SIN ESTADO",IF(HI329&lt;&gt;"","PAGA",IF(HH329&gt;0,"VENCIDA",IF(HH329&gt;=-5,"POR VENCER","AL DÍA"))))</f>
        <v/>
      </c>
      <c r="HL329" s="168" t="n"/>
      <c r="HM329" s="119">
        <f>IF(N($H329)&lt;36,"",IF(HG329="","",HG329+31))</f>
        <v/>
      </c>
      <c r="HN329" s="124">
        <f>IF(HM329="","",TODAY()-HM329)</f>
        <v/>
      </c>
      <c r="HO329" s="494" t="n"/>
      <c r="HP329" s="184" t="n"/>
      <c r="HQ329" s="184">
        <f>IF(HM329="","SIN ESTADO",IF(HO329&lt;&gt;"","PAGA",IF(HN329&gt;0,"VENCIDA",IF(HN329&gt;=-5,"POR VENCER","AL DÍA"))))</f>
        <v/>
      </c>
      <c r="HR329" s="168" t="n"/>
      <c r="HS329" s="169">
        <f>N329+T329+Z329+AF329+AL329+AR329+AX329+BD329+BJ329+BP329+BV329+CB329+CH329+CN329+CT329+CZ329+DF329+DL329+DR329+DX329+ED329+EJ329+EP329+EV329+FB329+FH329+FN329+FT329+FZ329+GF329+GL329+GR329+GX329+HD329+HJ329+HP329</f>
        <v/>
      </c>
      <c r="HU329" s="170">
        <f>IFERROR(N($J329),0)</f>
        <v/>
      </c>
      <c r="HW329" s="170">
        <f>SUMPRODUCT((MOD(COLUMN($M329:$HR329)-COLUMN($M329),6)=0)*ISNUMBER($M329:$HR329)*($M329:$HR329&gt;=RESUMEN!$C$26)*($M329:$HR329&lt;=RESUMEN!$C$27)*IFERROR(N($N329:$HS329),0))</f>
        <v/>
      </c>
      <c r="HX329" s="170">
        <f>SUMPRODUCT((MOD(COLUMN($M329:$HR329)-COLUMN($M329),6)=0)*ISNUMBER($M329:$HR329)*($M329:$HR329&gt;=RESUMEN!$C$26)*($M329:$HR329&lt;=RESUMEN!$C$27))</f>
        <v/>
      </c>
    </row>
    <row r="330" ht="15.75" customHeight="1" s="506">
      <c r="B330" s="113">
        <f>VENTAS!A329</f>
        <v/>
      </c>
      <c r="C330" s="236">
        <f>VENTAS!B329</f>
        <v/>
      </c>
      <c r="D330" s="53">
        <f>VENTAS!C329</f>
        <v/>
      </c>
      <c r="E330" s="114">
        <f>VENTAS!D329</f>
        <v/>
      </c>
      <c r="F330" s="114">
        <f>VENTAS!J329</f>
        <v/>
      </c>
      <c r="G330" s="494">
        <f>VENTAS!F329</f>
        <v/>
      </c>
      <c r="H330" s="479">
        <f>VENTAS!K329</f>
        <v/>
      </c>
      <c r="I330" s="479">
        <f>VENTAS!M329</f>
        <v/>
      </c>
      <c r="J330" s="184">
        <f>VENTAS!L329</f>
        <v/>
      </c>
      <c r="K330" s="119">
        <f>IF(N($H330)&lt;1,"",$G330+31)</f>
        <v/>
      </c>
      <c r="L330" s="124">
        <f>IF(K330="","",TODAY()-K330)</f>
        <v/>
      </c>
      <c r="M330" s="469" t="n">
        <v>46072</v>
      </c>
      <c r="N330" s="374" t="n">
        <v>1000000</v>
      </c>
      <c r="O330" s="184">
        <f>IF(K330="","SIN ESTADO",IF(M330&lt;&gt;"","PAGA",IF(L330&gt;0,"VENCIDA",IF(L330&gt;=-5,"POR VENCER","AL DÍA"))))</f>
        <v/>
      </c>
      <c r="P330" s="185" t="inlineStr">
        <is>
          <t>TRANSFERENCIA</t>
        </is>
      </c>
      <c r="Q330" s="119">
        <f>IF(N($H330)&lt;2,"",IF(K330="","",K330+31))</f>
        <v/>
      </c>
      <c r="R330" s="124">
        <f>IF(Q330="","",TODAY()-Q330)</f>
        <v/>
      </c>
      <c r="S330" s="470" t="n">
        <v>46100</v>
      </c>
      <c r="T330" s="184" t="n">
        <v>1000000</v>
      </c>
      <c r="U330" s="184">
        <f>IF(Q330="","SIN ESTADO",IF(S330&lt;&gt;"","PAGA",IF(R330&gt;0,"VENCIDA",IF(R330&gt;=-5,"POR VENCER","AL DÍA"))))</f>
        <v/>
      </c>
      <c r="V330" s="185" t="inlineStr">
        <is>
          <t>TRANSFERENCIA</t>
        </is>
      </c>
      <c r="W330" s="119">
        <f>IF(N($H330)&lt;3,"",IF(Q330="","",Q330+31))</f>
        <v/>
      </c>
      <c r="X330" s="124">
        <f>IF(W330="","",TODAY()-W330)</f>
        <v/>
      </c>
      <c r="Y330" s="471" t="n">
        <v>46130</v>
      </c>
      <c r="Z330" s="184" t="n">
        <v>1000000</v>
      </c>
      <c r="AA330" s="184">
        <f>IF(W330="","SIN ESTADO",IF(Y330&lt;&gt;"","PAGA",IF(X330&gt;0,"VENCIDA",IF(X330&gt;=-5,"POR VENCER","AL DÍA"))))</f>
        <v/>
      </c>
      <c r="AB330" s="185" t="inlineStr">
        <is>
          <t>TRANSFERENCIA</t>
        </is>
      </c>
      <c r="AC330" s="119">
        <f>IF(N($H330)&lt;4,"",IF(W330="","",W330+31))</f>
        <v/>
      </c>
      <c r="AD330" s="124">
        <f>IF(AC330="","",TODAY()-AC330)</f>
        <v/>
      </c>
      <c r="AE330" s="494" t="n">
        <v>46161</v>
      </c>
      <c r="AF330" s="184" t="n">
        <v>1000000</v>
      </c>
      <c r="AG330" s="184">
        <f>IF(AC330="","SIN ESTADO",IF(AE330&lt;&gt;"","PAGA",IF(AD330&gt;0,"VENCIDA",IF(AD330&gt;=-5,"POR VENCER","AL DÍA"))))</f>
        <v/>
      </c>
      <c r="AH330" s="185" t="inlineStr">
        <is>
          <t>TRANSFERENCIA</t>
        </is>
      </c>
      <c r="AI330" s="119">
        <f>IF(N($H330)&lt;5,"",IF(AC330="","",AC330+31))</f>
        <v/>
      </c>
      <c r="AJ330" s="124">
        <f>IF(AI330="","",TODAY()-AI330)</f>
        <v/>
      </c>
      <c r="AK330" s="494" t="n">
        <v>46187</v>
      </c>
      <c r="AL330" s="184" t="n">
        <v>1000000</v>
      </c>
      <c r="AM330" s="184">
        <f>IF(AI330="","SIN ESTADO",IF(AK330&lt;&gt;"","PAGA",IF(AJ330&gt;0,"VENCIDA",IF(AJ330&gt;=-5,"POR VENCER","AL DÍA"))))</f>
        <v/>
      </c>
      <c r="AN330" s="185" t="inlineStr">
        <is>
          <t>TRANSFERENCIA</t>
        </is>
      </c>
      <c r="AO330" s="119">
        <f>IF(N($H330)&lt;6,"",IF(AI330="","",AI330+31))</f>
        <v/>
      </c>
      <c r="AP330" s="124">
        <f>IF(AO330="","",TODAY()-AO330)</f>
        <v/>
      </c>
      <c r="AQ330" s="270" t="n">
        <v>46222</v>
      </c>
      <c r="AR330" s="184" t="n">
        <v>1000000</v>
      </c>
      <c r="AS330" s="184">
        <f>IF(AO330="","SIN ESTADO",IF(AQ330&lt;&gt;"","PAGA",IF(AP330&gt;0,"VENCIDA",IF(AP330&gt;=-5,"POR VENCER","AL DÍA"))))</f>
        <v/>
      </c>
      <c r="AT330" s="185" t="inlineStr">
        <is>
          <t>TRANSFERENCIA</t>
        </is>
      </c>
      <c r="AU330" s="119">
        <f>IF(N($H330)&lt;7,"",IF(AO330="","",AO330+31))</f>
        <v/>
      </c>
      <c r="AV330" s="124">
        <f>IF(AU330="","",TODAY()-AU330)</f>
        <v/>
      </c>
      <c r="AW330" s="494" t="n">
        <v>46253</v>
      </c>
      <c r="AX330" s="184" t="n">
        <v>1000000</v>
      </c>
      <c r="AY330" s="184">
        <f>IF(AU330="","SIN ESTADO",IF(AW330&lt;&gt;"","PAGA",IF(AV330&gt;0,"VENCIDA",IF(AV330&gt;=-5,"POR VENCER","AL DÍA"))))</f>
        <v/>
      </c>
      <c r="AZ330" s="185" t="inlineStr">
        <is>
          <t>TRANSFERENCIA</t>
        </is>
      </c>
      <c r="BA330" s="119">
        <f>IF(N($H330)&lt;8,"",IF(AU330="","",AU330+31))</f>
        <v/>
      </c>
      <c r="BB330" s="124">
        <f>IF(BA330="","",TODAY()-BA330)</f>
        <v/>
      </c>
      <c r="BC330" s="494" t="n">
        <v>46286</v>
      </c>
      <c r="BD330" s="184" t="n">
        <v>1000000</v>
      </c>
      <c r="BE330" s="184">
        <f>IF(BA330="","SIN ESTADO",IF(BC330&lt;&gt;"","PAGA",IF(BB330&gt;0,"VENCIDA",IF(BB330&gt;=-5,"POR VENCER","AL DÍA"))))</f>
        <v/>
      </c>
      <c r="BF330" s="185" t="inlineStr">
        <is>
          <t>TRANSFERENCIA</t>
        </is>
      </c>
      <c r="BG330" s="119">
        <f>IF(N($H330)&lt;9,"",IF(BA330="","",BA330+31))</f>
        <v/>
      </c>
      <c r="BH330" s="124">
        <f>IF(BG330="","",TODAY()-BG330)</f>
        <v/>
      </c>
      <c r="BI330" s="494" t="n"/>
      <c r="BJ330" s="184" t="n"/>
      <c r="BK330" s="184">
        <f>IF(BG330="","SIN ESTADO",IF(BI330&lt;&gt;"","PAGA",IF(BH330&gt;0,"VENCIDA",IF(BH330&gt;=-5,"POR VENCER","AL DÍA"))))</f>
        <v/>
      </c>
      <c r="BL330" s="185" t="n"/>
      <c r="BM330" s="119">
        <f>IF(N($H330)&lt;10,"",IF(BG330="","",BG330+31))</f>
        <v/>
      </c>
      <c r="BN330" s="124">
        <f>IF(BM330="","",TODAY()-BM330)</f>
        <v/>
      </c>
      <c r="BO330" s="494" t="n"/>
      <c r="BP330" s="184" t="n"/>
      <c r="BQ330" s="184">
        <f>IF(BM330="","SIN ESTADO",IF(BO330&lt;&gt;"","PAGA",IF(BN330&gt;0,"VENCIDA",IF(BN330&gt;=-5,"POR VENCER","AL DÍA"))))</f>
        <v/>
      </c>
      <c r="BR330" s="185" t="n"/>
      <c r="BS330" s="119">
        <f>IF(N($H330)&lt;11,"",IF(BM330="","",BM330+31))</f>
        <v/>
      </c>
      <c r="BT330" s="124">
        <f>IF(BS330="","",TODAY()-BS330)</f>
        <v/>
      </c>
      <c r="BU330" s="494" t="n"/>
      <c r="BV330" s="184" t="n"/>
      <c r="BW330" s="184">
        <f>IF(BS330="","SIN ESTADO",IF(BU330&lt;&gt;"","PAGA",IF(BT330&gt;0,"VENCIDA",IF(BT330&gt;=-5,"POR VENCER","AL DÍA"))))</f>
        <v/>
      </c>
      <c r="BX330" s="185" t="n"/>
      <c r="BY330" s="119">
        <f>IF(N($H330)&lt;12,"",IF(BS330="","",BS330+31))</f>
        <v/>
      </c>
      <c r="BZ330" s="124">
        <f>IF(BY330="","",TODAY()-BY330)</f>
        <v/>
      </c>
      <c r="CA330" s="494" t="n"/>
      <c r="CB330" s="184" t="n"/>
      <c r="CC330" s="184">
        <f>IF(BY330="","SIN ESTADO",IF(CA330&lt;&gt;"","PAGA",IF(BZ330&gt;0,"VENCIDA",IF(BZ330&gt;=-5,"POR VENCER","AL DÍA"))))</f>
        <v/>
      </c>
      <c r="CD330" s="185" t="n"/>
      <c r="CE330" s="119">
        <f>IF(N($H330)&lt;13,"",IF(BY330="","",BY330+31))</f>
        <v/>
      </c>
      <c r="CF330" s="124">
        <f>IF(CE330="","",TODAY()-CE330)</f>
        <v/>
      </c>
      <c r="CG330" s="494" t="n"/>
      <c r="CH330" s="184" t="n"/>
      <c r="CI330" s="184">
        <f>IF(CE330="","SIN ESTADO",IF(CG330&lt;&gt;"","PAGA",IF(CF330&gt;0,"VENCIDA",IF(CF330&gt;=-5,"POR VENCER","AL DÍA"))))</f>
        <v/>
      </c>
      <c r="CJ330" s="185" t="n"/>
      <c r="CK330" s="119">
        <f>IF(N($H330)&lt;14,"",IF(CE330="","",CE330+31))</f>
        <v/>
      </c>
      <c r="CL330" s="124">
        <f>IF(CK330="","",TODAY()-CK330)</f>
        <v/>
      </c>
      <c r="CM330" s="494" t="n"/>
      <c r="CN330" s="184" t="n"/>
      <c r="CO330" s="184">
        <f>IF(CK330="","SIN ESTADO",IF(CM330&lt;&gt;"","PAGA",IF(CL330&gt;0,"VENCIDA",IF(CL330&gt;=-5,"POR VENCER","AL DÍA"))))</f>
        <v/>
      </c>
      <c r="CP330" s="185" t="n"/>
      <c r="CQ330" s="119">
        <f>IF(N($H330)&lt;15,"",IF(CK330="","",CK330+31))</f>
        <v/>
      </c>
      <c r="CR330" s="124">
        <f>IF(CQ330="","",TODAY()-CQ330)</f>
        <v/>
      </c>
      <c r="CS330" s="494" t="n"/>
      <c r="CT330" s="184" t="n"/>
      <c r="CU330" s="184">
        <f>IF(CQ330="","SIN ESTADO",IF(CS330&lt;&gt;"","PAGA",IF(CR330&gt;0,"VENCIDA",IF(CR330&gt;=-5,"POR VENCER","AL DÍA"))))</f>
        <v/>
      </c>
      <c r="CV330" s="185" t="n"/>
      <c r="CW330" s="119">
        <f>IF(N($H330)&lt;16,"",IF(CQ330="","",CQ330+31))</f>
        <v/>
      </c>
      <c r="CX330" s="124">
        <f>IF(CW330="","",TODAY()-CW330)</f>
        <v/>
      </c>
      <c r="CY330" s="494" t="n"/>
      <c r="CZ330" s="184" t="n"/>
      <c r="DA330" s="184">
        <f>IF(CW330="","SIN ESTADO",IF(CY330&lt;&gt;"","PAGA",IF(CX330&gt;0,"VENCIDA",IF(CX330&gt;=-5,"POR VENCER","AL DÍA"))))</f>
        <v/>
      </c>
      <c r="DB330" s="185" t="n"/>
      <c r="DC330" s="119">
        <f>IF(N($H330)&lt;17,"",IF(CW330="","",CW330+31))</f>
        <v/>
      </c>
      <c r="DD330" s="124">
        <f>IF(DC330="","",TODAY()-DC330)</f>
        <v/>
      </c>
      <c r="DE330" s="494" t="n"/>
      <c r="DF330" s="184" t="n"/>
      <c r="DG330" s="184">
        <f>IF(DC330="","SIN ESTADO",IF(DE330&lt;&gt;"","PAGA",IF(DD330&gt;0,"VENCIDA",IF(DD330&gt;=-5,"POR VENCER","AL DÍA"))))</f>
        <v/>
      </c>
      <c r="DH330" s="185" t="n"/>
      <c r="DI330" s="119">
        <f>IF(N($H330)&lt;18,"",IF(DC330="","",DC330+31))</f>
        <v/>
      </c>
      <c r="DJ330" s="124">
        <f>IF(DI330="","",TODAY()-DI330)</f>
        <v/>
      </c>
      <c r="DK330" s="494" t="n"/>
      <c r="DL330" s="184" t="n"/>
      <c r="DM330" s="184">
        <f>IF(DI330="","SIN ESTADO",IF(DK330&lt;&gt;"","PAGA",IF(DJ330&gt;0,"VENCIDA",IF(DJ330&gt;=-5,"POR VENCER","AL DÍA"))))</f>
        <v/>
      </c>
      <c r="DN330" s="185" t="n"/>
      <c r="DO330" s="119">
        <f>IF(N($H330)&lt;19,"",IF(DI330="","",DI330+31))</f>
        <v/>
      </c>
      <c r="DP330" s="124">
        <f>IF(DO330="","",TODAY()-DO330)</f>
        <v/>
      </c>
      <c r="DQ330" s="494" t="n"/>
      <c r="DR330" s="184" t="n"/>
      <c r="DS330" s="184">
        <f>IF(DO330="","SIN ESTADO",IF(DQ330&lt;&gt;"","PAGA",IF(DP330&gt;0,"VENCIDA",IF(DP330&gt;=-5,"POR VENCER","AL DÍA"))))</f>
        <v/>
      </c>
      <c r="DT330" s="185" t="n"/>
      <c r="DU330" s="119">
        <f>IF(N($H330)&lt;20,"",IF(DO330="","",DO330+31))</f>
        <v/>
      </c>
      <c r="DV330" s="124">
        <f>IF(DU330="","",TODAY()-DU330)</f>
        <v/>
      </c>
      <c r="DW330" s="494" t="n"/>
      <c r="DX330" s="184" t="n"/>
      <c r="DY330" s="184">
        <f>IF(DU330="","SIN ESTADO",IF(DW330&lt;&gt;"","PAGA",IF(DV330&gt;0,"VENCIDA",IF(DV330&gt;=-5,"POR VENCER","AL DÍA"))))</f>
        <v/>
      </c>
      <c r="DZ330" s="185" t="n"/>
      <c r="EA330" s="119">
        <f>IF(N($H330)&lt;21,"",IF(DU330="","",DU330+31))</f>
        <v/>
      </c>
      <c r="EB330" s="124">
        <f>IF(EA330="","",TODAY()-EA330)</f>
        <v/>
      </c>
      <c r="EC330" s="494" t="n"/>
      <c r="ED330" s="184" t="n"/>
      <c r="EE330" s="184">
        <f>IF(EA330="","SIN ESTADO",IF(EC330&lt;&gt;"","PAGA",IF(EB330&gt;0,"VENCIDA",IF(EB330&gt;=-5,"POR VENCER","AL DÍA"))))</f>
        <v/>
      </c>
      <c r="EF330" s="185" t="n"/>
      <c r="EG330" s="119">
        <f>IF(N($H330)&lt;22,"",IF(EA330="","",EA330+31))</f>
        <v/>
      </c>
      <c r="EH330" s="124">
        <f>IF(EG330="","",TODAY()-EG330)</f>
        <v/>
      </c>
      <c r="EI330" s="494" t="n"/>
      <c r="EJ330" s="184" t="n"/>
      <c r="EK330" s="184">
        <f>IF(EG330="","SIN ESTADO",IF(EI330&lt;&gt;"","PAGA",IF(EH330&gt;0,"VENCIDA",IF(EH330&gt;=-5,"POR VENCER","AL DÍA"))))</f>
        <v/>
      </c>
      <c r="EL330" s="185" t="n"/>
      <c r="EM330" s="119">
        <f>IF(N($H330)&lt;23,"",IF(EG330="","",EG330+31))</f>
        <v/>
      </c>
      <c r="EN330" s="124">
        <f>IF(EM330="","",TODAY()-EM330)</f>
        <v/>
      </c>
      <c r="EO330" s="494" t="n"/>
      <c r="EP330" s="184" t="n"/>
      <c r="EQ330" s="184">
        <f>IF(EM330="","SIN ESTADO",IF(EO330&lt;&gt;"","PAGA",IF(EN330&gt;0,"VENCIDA",IF(EN330&gt;=-5,"POR VENCER","AL DÍA"))))</f>
        <v/>
      </c>
      <c r="ER330" s="185" t="n"/>
      <c r="ES330" s="119">
        <f>IF(N($H330)&lt;24,"",IF(EM330="","",EM330+31))</f>
        <v/>
      </c>
      <c r="ET330" s="124">
        <f>IF(ES330="","",TODAY()-ES330)</f>
        <v/>
      </c>
      <c r="EU330" s="494" t="n"/>
      <c r="EV330" s="184" t="n"/>
      <c r="EW330" s="184">
        <f>IF(ES330="","SIN ESTADO",IF(EU330&lt;&gt;"","PAGA",IF(ET330&gt;0,"VENCIDA",IF(ET330&gt;=-5,"POR VENCER","AL DÍA"))))</f>
        <v/>
      </c>
      <c r="EX330" s="185" t="n"/>
      <c r="EY330" s="119">
        <f>IF(N($H330)&lt;25,"",IF(ES330="","",ES330+31))</f>
        <v/>
      </c>
      <c r="EZ330" s="124">
        <f>IF(EY330="","",TODAY()-EY330)</f>
        <v/>
      </c>
      <c r="FA330" s="494" t="n"/>
      <c r="FB330" s="184" t="n"/>
      <c r="FC330" s="184">
        <f>IF(EY330="","SIN ESTADO",IF(FA330&lt;&gt;"","PAGA",IF(EZ330&gt;0,"VENCIDA",IF(EZ330&gt;=-5,"POR VENCER","AL DÍA"))))</f>
        <v/>
      </c>
      <c r="FD330" s="185" t="n"/>
      <c r="FE330" s="119">
        <f>IF(N($H330)&lt;26,"",IF(EY330="","",EY330+31))</f>
        <v/>
      </c>
      <c r="FF330" s="124">
        <f>IF(FE330="","",TODAY()-FE330)</f>
        <v/>
      </c>
      <c r="FG330" s="494" t="n"/>
      <c r="FH330" s="184" t="n"/>
      <c r="FI330" s="184">
        <f>IF(FE330="","SIN ESTADO",IF(FG330&lt;&gt;"","PAGA",IF(FF330&gt;0,"VENCIDA",IF(FF330&gt;=-5,"POR VENCER","AL DÍA"))))</f>
        <v/>
      </c>
      <c r="FJ330" s="185" t="n"/>
      <c r="FK330" s="119">
        <f>IF(N($H330)&lt;27,"",IF(FE330="","",FE330+31))</f>
        <v/>
      </c>
      <c r="FL330" s="124">
        <f>IF(FK330="","",TODAY()-FK330)</f>
        <v/>
      </c>
      <c r="FM330" s="494" t="n"/>
      <c r="FN330" s="184" t="n"/>
      <c r="FO330" s="184">
        <f>IF(FK330="","SIN ESTADO",IF(FM330&lt;&gt;"","PAGA",IF(FL330&gt;0,"VENCIDA",IF(FL330&gt;=-5,"POR VENCER","AL DÍA"))))</f>
        <v/>
      </c>
      <c r="FP330" s="185" t="n"/>
      <c r="FQ330" s="119">
        <f>IF(N($H330)&lt;28,"",IF(FK330="","",FK330+31))</f>
        <v/>
      </c>
      <c r="FR330" s="124">
        <f>IF(FQ330="","",TODAY()-FQ330)</f>
        <v/>
      </c>
      <c r="FS330" s="494" t="n"/>
      <c r="FT330" s="184" t="n"/>
      <c r="FU330" s="184">
        <f>IF(FQ330="","SIN ESTADO",IF(FS330&lt;&gt;"","PAGA",IF(FR330&gt;0,"VENCIDA",IF(FR330&gt;=-5,"POR VENCER","AL DÍA"))))</f>
        <v/>
      </c>
      <c r="FV330" s="185" t="n"/>
      <c r="FW330" s="119">
        <f>IF(N($H330)&lt;29,"",IF(FQ330="","",FQ330+31))</f>
        <v/>
      </c>
      <c r="FX330" s="124">
        <f>IF(FW330="","",TODAY()-FW330)</f>
        <v/>
      </c>
      <c r="FY330" s="494" t="n"/>
      <c r="FZ330" s="184" t="n"/>
      <c r="GA330" s="184">
        <f>IF(FW330="","SIN ESTADO",IF(FY330&lt;&gt;"","PAGA",IF(FX330&gt;0,"VENCIDA",IF(FX330&gt;=-5,"POR VENCER","AL DÍA"))))</f>
        <v/>
      </c>
      <c r="GB330" s="185" t="n"/>
      <c r="GC330" s="119">
        <f>IF(N($H330)&lt;30,"",IF(FW330="","",FW330+31))</f>
        <v/>
      </c>
      <c r="GD330" s="124">
        <f>IF(GC330="","",TODAY()-GC330)</f>
        <v/>
      </c>
      <c r="GE330" s="494" t="n"/>
      <c r="GF330" s="184" t="n"/>
      <c r="GG330" s="184">
        <f>IF(GC330="","SIN ESTADO",IF(GE330&lt;&gt;"","PAGA",IF(GD330&gt;0,"VENCIDA",IF(GD330&gt;=-5,"POR VENCER","AL DÍA"))))</f>
        <v/>
      </c>
      <c r="GH330" s="185" t="n"/>
      <c r="GI330" s="119">
        <f>IF(N($H330)&lt;31,"",IF(GC330="","",GC330+31))</f>
        <v/>
      </c>
      <c r="GJ330" s="124">
        <f>IF(GI330="","",TODAY()-GI330)</f>
        <v/>
      </c>
      <c r="GK330" s="494" t="n"/>
      <c r="GL330" s="184" t="n"/>
      <c r="GM330" s="184">
        <f>IF(GI330="","SIN ESTADO",IF(GK330&lt;&gt;"","PAGA",IF(GJ330&gt;0,"VENCIDA",IF(GJ330&gt;=-5,"POR VENCER","AL DÍA"))))</f>
        <v/>
      </c>
      <c r="GN330" s="185" t="n"/>
      <c r="GO330" s="119">
        <f>IF(N($H330)&lt;32,"",IF(GI330="","",GI330+31))</f>
        <v/>
      </c>
      <c r="GP330" s="124">
        <f>IF(GO330="","",TODAY()-GO330)</f>
        <v/>
      </c>
      <c r="GQ330" s="494" t="n"/>
      <c r="GR330" s="184" t="n"/>
      <c r="GS330" s="184">
        <f>IF(GO330="","SIN ESTADO",IF(GQ330&lt;&gt;"","PAGA",IF(GP330&gt;0,"VENCIDA",IF(GP330&gt;=-5,"POR VENCER","AL DÍA"))))</f>
        <v/>
      </c>
      <c r="GT330" s="185" t="n"/>
      <c r="GU330" s="119">
        <f>IF(N($H330)&lt;33,"",IF(GO330="","",GO330+31))</f>
        <v/>
      </c>
      <c r="GV330" s="124">
        <f>IF(GU330="","",TODAY()-GU330)</f>
        <v/>
      </c>
      <c r="GW330" s="494" t="n"/>
      <c r="GX330" s="184" t="n"/>
      <c r="GY330" s="184">
        <f>IF(GU330="","SIN ESTADO",IF(GW330&lt;&gt;"","PAGA",IF(GV330&gt;0,"VENCIDA",IF(GV330&gt;=-5,"POR VENCER","AL DÍA"))))</f>
        <v/>
      </c>
      <c r="GZ330" s="185" t="n"/>
      <c r="HA330" s="119">
        <f>IF(N($H330)&lt;34,"",IF(GU330="","",GU330+31))</f>
        <v/>
      </c>
      <c r="HB330" s="124">
        <f>IF(HA330="","",TODAY()-HA330)</f>
        <v/>
      </c>
      <c r="HC330" s="494" t="n"/>
      <c r="HD330" s="184" t="n"/>
      <c r="HE330" s="184">
        <f>IF(HA330="","SIN ESTADO",IF(HC330&lt;&gt;"","PAGA",IF(HB330&gt;0,"VENCIDA",IF(HB330&gt;=-5,"POR VENCER","AL DÍA"))))</f>
        <v/>
      </c>
      <c r="HF330" s="185" t="n"/>
      <c r="HG330" s="119">
        <f>IF(N($H330)&lt;35,"",IF(HA330="","",HA330+31))</f>
        <v/>
      </c>
      <c r="HH330" s="124">
        <f>IF(HG330="","",TODAY()-HG330)</f>
        <v/>
      </c>
      <c r="HI330" s="494" t="n"/>
      <c r="HJ330" s="184" t="n"/>
      <c r="HK330" s="184">
        <f>IF(HG330="","SIN ESTADO",IF(HI330&lt;&gt;"","PAGA",IF(HH330&gt;0,"VENCIDA",IF(HH330&gt;=-5,"POR VENCER","AL DÍA"))))</f>
        <v/>
      </c>
      <c r="HL330" s="168" t="n"/>
      <c r="HM330" s="119">
        <f>IF(N($H330)&lt;36,"",IF(HG330="","",HG330+31))</f>
        <v/>
      </c>
      <c r="HN330" s="124">
        <f>IF(HM330="","",TODAY()-HM330)</f>
        <v/>
      </c>
      <c r="HO330" s="494" t="n"/>
      <c r="HP330" s="184" t="n"/>
      <c r="HQ330" s="184">
        <f>IF(HM330="","SIN ESTADO",IF(HO330&lt;&gt;"","PAGA",IF(HN330&gt;0,"VENCIDA",IF(HN330&gt;=-5,"POR VENCER","AL DÍA"))))</f>
        <v/>
      </c>
      <c r="HR330" s="168" t="n"/>
      <c r="HS330" s="169">
        <f>N330+T330+Z330+AF330+AL330+AR330+AX330+BD330+BJ330+BP330+BV330+CB330+CH330+CN330+CT330+CZ330+DF330+DL330+DR330+DX330+ED330+EJ330+EP330+EV330+FB330+FH330+FN330+FT330+FZ330+GF330+GL330+GR330+GX330+HD330+HJ330+HP330</f>
        <v/>
      </c>
      <c r="HU330" s="170">
        <f>IFERROR(N($J330),0)</f>
        <v/>
      </c>
      <c r="HW330" s="170">
        <f>SUMPRODUCT((MOD(COLUMN($M330:$HR330)-COLUMN($M330),6)=0)*ISNUMBER($M330:$HR330)*($M330:$HR330&gt;=RESUMEN!$C$26)*($M330:$HR330&lt;=RESUMEN!$C$27)*IFERROR(N($N330:$HS330),0))</f>
        <v/>
      </c>
      <c r="HX330" s="170">
        <f>SUMPRODUCT((MOD(COLUMN($M330:$HR330)-COLUMN($M330),6)=0)*ISNUMBER($M330:$HR330)*($M330:$HR330&gt;=RESUMEN!$C$26)*($M330:$HR330&lt;=RESUMEN!$C$27))</f>
        <v/>
      </c>
    </row>
    <row r="331" ht="15.75" customHeight="1" s="506">
      <c r="B331" s="113">
        <f>VENTAS!A330</f>
        <v/>
      </c>
      <c r="C331" s="236">
        <f>VENTAS!B330</f>
        <v/>
      </c>
      <c r="D331" s="53">
        <f>VENTAS!C330</f>
        <v/>
      </c>
      <c r="E331" s="114">
        <f>VENTAS!D330</f>
        <v/>
      </c>
      <c r="F331" s="114">
        <f>VENTAS!J330</f>
        <v/>
      </c>
      <c r="G331" s="494">
        <f>VENTAS!F330</f>
        <v/>
      </c>
      <c r="H331" s="479">
        <f>VENTAS!K330</f>
        <v/>
      </c>
      <c r="I331" s="479">
        <f>VENTAS!M330</f>
        <v/>
      </c>
      <c r="J331" s="184">
        <f>VENTAS!L330</f>
        <v/>
      </c>
      <c r="K331" s="119">
        <f>IF(N($H331)&lt;1,"",$G331+31)</f>
        <v/>
      </c>
      <c r="L331" s="124">
        <f>IF(K331="","",TODAY()-K331)</f>
        <v/>
      </c>
      <c r="M331" s="469" t="n">
        <v>46072</v>
      </c>
      <c r="N331" s="374" t="n">
        <v>1000000</v>
      </c>
      <c r="O331" s="184">
        <f>IF(K331="","SIN ESTADO",IF(M331&lt;&gt;"","PAGA",IF(L331&gt;0,"VENCIDA",IF(L331&gt;=-5,"POR VENCER","AL DÍA"))))</f>
        <v/>
      </c>
      <c r="P331" s="185" t="inlineStr">
        <is>
          <t>TRANSFERENCIA</t>
        </is>
      </c>
      <c r="Q331" s="119">
        <f>IF(N($H331)&lt;2,"",IF(K331="","",K331+31))</f>
        <v/>
      </c>
      <c r="R331" s="124">
        <f>IF(Q331="","",TODAY()-Q331)</f>
        <v/>
      </c>
      <c r="S331" s="470" t="n">
        <v>46100</v>
      </c>
      <c r="T331" s="184" t="n">
        <v>1000000</v>
      </c>
      <c r="U331" s="184">
        <f>IF(Q331="","SIN ESTADO",IF(S331&lt;&gt;"","PAGA",IF(R331&gt;0,"VENCIDA",IF(R331&gt;=-5,"POR VENCER","AL DÍA"))))</f>
        <v/>
      </c>
      <c r="V331" s="185" t="inlineStr">
        <is>
          <t>TRANSFERENCIA</t>
        </is>
      </c>
      <c r="W331" s="119">
        <f>IF(N($H331)&lt;3,"",IF(Q331="","",Q331+31))</f>
        <v/>
      </c>
      <c r="X331" s="124">
        <f>IF(W331="","",TODAY()-W331)</f>
        <v/>
      </c>
      <c r="Y331" s="471" t="n">
        <v>46130</v>
      </c>
      <c r="Z331" s="184" t="n">
        <v>1000000</v>
      </c>
      <c r="AA331" s="184">
        <f>IF(W331="","SIN ESTADO",IF(Y331&lt;&gt;"","PAGA",IF(X331&gt;0,"VENCIDA",IF(X331&gt;=-5,"POR VENCER","AL DÍA"))))</f>
        <v/>
      </c>
      <c r="AB331" s="185" t="inlineStr">
        <is>
          <t>TRANSFERENCIA</t>
        </is>
      </c>
      <c r="AC331" s="119">
        <f>IF(N($H331)&lt;4,"",IF(W331="","",W331+31))</f>
        <v/>
      </c>
      <c r="AD331" s="124">
        <f>IF(AC331="","",TODAY()-AC331)</f>
        <v/>
      </c>
      <c r="AE331" s="494" t="n">
        <v>46160</v>
      </c>
      <c r="AF331" s="184" t="n">
        <v>1000000</v>
      </c>
      <c r="AG331" s="184">
        <f>IF(AC331="","SIN ESTADO",IF(AE331&lt;&gt;"","PAGA",IF(AD331&gt;0,"VENCIDA",IF(AD331&gt;=-5,"POR VENCER","AL DÍA"))))</f>
        <v/>
      </c>
      <c r="AH331" s="185" t="inlineStr">
        <is>
          <t>TRANSFERENCIA</t>
        </is>
      </c>
      <c r="AI331" s="119">
        <f>IF(N($H331)&lt;5,"",IF(AC331="","",AC331+31))</f>
        <v/>
      </c>
      <c r="AJ331" s="124">
        <f>IF(AI331="","",TODAY()-AI331)</f>
        <v/>
      </c>
      <c r="AK331" s="494" t="n">
        <v>46192</v>
      </c>
      <c r="AL331" s="184" t="n">
        <v>1000000</v>
      </c>
      <c r="AM331" s="184">
        <f>IF(AI331="","SIN ESTADO",IF(AK331&lt;&gt;"","PAGA",IF(AJ331&gt;0,"VENCIDA",IF(AJ331&gt;=-5,"POR VENCER","AL DÍA"))))</f>
        <v/>
      </c>
      <c r="AN331" s="185" t="inlineStr">
        <is>
          <t>TRANSFERENCIA</t>
        </is>
      </c>
      <c r="AO331" s="119">
        <f>IF(N($H331)&lt;6,"",IF(AI331="","",AI331+31))</f>
        <v/>
      </c>
      <c r="AP331" s="124">
        <f>IF(AO331="","",TODAY()-AO331)</f>
        <v/>
      </c>
      <c r="AQ331" s="270" t="n">
        <v>46222</v>
      </c>
      <c r="AR331" s="184" t="n">
        <v>1000000</v>
      </c>
      <c r="AS331" s="184">
        <f>IF(AO331="","SIN ESTADO",IF(AQ331&lt;&gt;"","PAGA",IF(AP331&gt;0,"VENCIDA",IF(AP331&gt;=-5,"POR VENCER","AL DÍA"))))</f>
        <v/>
      </c>
      <c r="AT331" s="185" t="inlineStr">
        <is>
          <t>TRANSFERENCIA</t>
        </is>
      </c>
      <c r="AU331" s="119">
        <f>IF(N($H331)&lt;7,"",IF(AO331="","",AO331+31))</f>
        <v/>
      </c>
      <c r="AV331" s="124">
        <f>IF(AU331="","",TODAY()-AU331)</f>
        <v/>
      </c>
      <c r="AW331" s="494" t="n">
        <v>46253</v>
      </c>
      <c r="AX331" s="184" t="n">
        <v>1000000</v>
      </c>
      <c r="AY331" s="184">
        <f>IF(AU331="","SIN ESTADO",IF(AW331&lt;&gt;"","PAGA",IF(AV331&gt;0,"VENCIDA",IF(AV331&gt;=-5,"POR VENCER","AL DÍA"))))</f>
        <v/>
      </c>
      <c r="AZ331" s="185" t="inlineStr">
        <is>
          <t>TRANSFERENCIA</t>
        </is>
      </c>
      <c r="BA331" s="119">
        <f>IF(N($H331)&lt;8,"",IF(AU331="","",AU331+31))</f>
        <v/>
      </c>
      <c r="BB331" s="124">
        <f>IF(BA331="","",TODAY()-BA331)</f>
        <v/>
      </c>
      <c r="BC331" s="494" t="n">
        <v>46286</v>
      </c>
      <c r="BD331" s="184" t="n">
        <v>1000000</v>
      </c>
      <c r="BE331" s="184">
        <f>IF(BA331="","SIN ESTADO",IF(BC331&lt;&gt;"","PAGA",IF(BB331&gt;0,"VENCIDA",IF(BB331&gt;=-5,"POR VENCER","AL DÍA"))))</f>
        <v/>
      </c>
      <c r="BF331" s="185" t="inlineStr">
        <is>
          <t>TRANSFERENCIA</t>
        </is>
      </c>
      <c r="BG331" s="119">
        <f>IF(N($H331)&lt;9,"",IF(BA331="","",BA331+31))</f>
        <v/>
      </c>
      <c r="BH331" s="124">
        <f>IF(BG331="","",TODAY()-BG331)</f>
        <v/>
      </c>
      <c r="BI331" s="494" t="n"/>
      <c r="BJ331" s="184" t="n"/>
      <c r="BK331" s="184">
        <f>IF(BG331="","SIN ESTADO",IF(BI331&lt;&gt;"","PAGA",IF(BH331&gt;0,"VENCIDA",IF(BH331&gt;=-5,"POR VENCER","AL DÍA"))))</f>
        <v/>
      </c>
      <c r="BL331" s="185" t="n"/>
      <c r="BM331" s="119">
        <f>IF(N($H331)&lt;10,"",IF(BG331="","",BG331+31))</f>
        <v/>
      </c>
      <c r="BN331" s="124">
        <f>IF(BM331="","",TODAY()-BM331)</f>
        <v/>
      </c>
      <c r="BO331" s="494" t="n"/>
      <c r="BP331" s="184" t="n"/>
      <c r="BQ331" s="184">
        <f>IF(BM331="","SIN ESTADO",IF(BO331&lt;&gt;"","PAGA",IF(BN331&gt;0,"VENCIDA",IF(BN331&gt;=-5,"POR VENCER","AL DÍA"))))</f>
        <v/>
      </c>
      <c r="BR331" s="185" t="n"/>
      <c r="BS331" s="119">
        <f>IF(N($H331)&lt;11,"",IF(BM331="","",BM331+31))</f>
        <v/>
      </c>
      <c r="BT331" s="124">
        <f>IF(BS331="","",TODAY()-BS331)</f>
        <v/>
      </c>
      <c r="BU331" s="494" t="n"/>
      <c r="BV331" s="184" t="n"/>
      <c r="BW331" s="184">
        <f>IF(BS331="","SIN ESTADO",IF(BU331&lt;&gt;"","PAGA",IF(BT331&gt;0,"VENCIDA",IF(BT331&gt;=-5,"POR VENCER","AL DÍA"))))</f>
        <v/>
      </c>
      <c r="BX331" s="185" t="n"/>
      <c r="BY331" s="119">
        <f>IF(N($H331)&lt;12,"",IF(BS331="","",BS331+31))</f>
        <v/>
      </c>
      <c r="BZ331" s="124">
        <f>IF(BY331="","",TODAY()-BY331)</f>
        <v/>
      </c>
      <c r="CA331" s="494" t="n"/>
      <c r="CB331" s="184" t="n"/>
      <c r="CC331" s="184">
        <f>IF(BY331="","SIN ESTADO",IF(CA331&lt;&gt;"","PAGA",IF(BZ331&gt;0,"VENCIDA",IF(BZ331&gt;=-5,"POR VENCER","AL DÍA"))))</f>
        <v/>
      </c>
      <c r="CD331" s="185" t="n"/>
      <c r="CE331" s="119">
        <f>IF(N($H331)&lt;13,"",IF(BY331="","",BY331+31))</f>
        <v/>
      </c>
      <c r="CF331" s="124">
        <f>IF(CE331="","",TODAY()-CE331)</f>
        <v/>
      </c>
      <c r="CG331" s="494" t="n"/>
      <c r="CH331" s="184" t="n"/>
      <c r="CI331" s="184">
        <f>IF(CE331="","SIN ESTADO",IF(CG331&lt;&gt;"","PAGA",IF(CF331&gt;0,"VENCIDA",IF(CF331&gt;=-5,"POR VENCER","AL DÍA"))))</f>
        <v/>
      </c>
      <c r="CJ331" s="185" t="n"/>
      <c r="CK331" s="119">
        <f>IF(N($H331)&lt;14,"",IF(CE331="","",CE331+31))</f>
        <v/>
      </c>
      <c r="CL331" s="124">
        <f>IF(CK331="","",TODAY()-CK331)</f>
        <v/>
      </c>
      <c r="CM331" s="494" t="n"/>
      <c r="CN331" s="184" t="n"/>
      <c r="CO331" s="184">
        <f>IF(CK331="","SIN ESTADO",IF(CM331&lt;&gt;"","PAGA",IF(CL331&gt;0,"VENCIDA",IF(CL331&gt;=-5,"POR VENCER","AL DÍA"))))</f>
        <v/>
      </c>
      <c r="CP331" s="185" t="n"/>
      <c r="CQ331" s="119">
        <f>IF(N($H331)&lt;15,"",IF(CK331="","",CK331+31))</f>
        <v/>
      </c>
      <c r="CR331" s="124">
        <f>IF(CQ331="","",TODAY()-CQ331)</f>
        <v/>
      </c>
      <c r="CS331" s="494" t="n"/>
      <c r="CT331" s="184" t="n"/>
      <c r="CU331" s="184">
        <f>IF(CQ331="","SIN ESTADO",IF(CS331&lt;&gt;"","PAGA",IF(CR331&gt;0,"VENCIDA",IF(CR331&gt;=-5,"POR VENCER","AL DÍA"))))</f>
        <v/>
      </c>
      <c r="CV331" s="185" t="n"/>
      <c r="CW331" s="119">
        <f>IF(N($H331)&lt;16,"",IF(CQ331="","",CQ331+31))</f>
        <v/>
      </c>
      <c r="CX331" s="124">
        <f>IF(CW331="","",TODAY()-CW331)</f>
        <v/>
      </c>
      <c r="CY331" s="494" t="n"/>
      <c r="CZ331" s="184" t="n"/>
      <c r="DA331" s="184">
        <f>IF(CW331="","SIN ESTADO",IF(CY331&lt;&gt;"","PAGA",IF(CX331&gt;0,"VENCIDA",IF(CX331&gt;=-5,"POR VENCER","AL DÍA"))))</f>
        <v/>
      </c>
      <c r="DB331" s="185" t="n"/>
      <c r="DC331" s="119">
        <f>IF(N($H331)&lt;17,"",IF(CW331="","",CW331+31))</f>
        <v/>
      </c>
      <c r="DD331" s="124">
        <f>IF(DC331="","",TODAY()-DC331)</f>
        <v/>
      </c>
      <c r="DE331" s="494" t="n"/>
      <c r="DF331" s="184" t="n"/>
      <c r="DG331" s="184">
        <f>IF(DC331="","SIN ESTADO",IF(DE331&lt;&gt;"","PAGA",IF(DD331&gt;0,"VENCIDA",IF(DD331&gt;=-5,"POR VENCER","AL DÍA"))))</f>
        <v/>
      </c>
      <c r="DH331" s="185" t="n"/>
      <c r="DI331" s="119">
        <f>IF(N($H331)&lt;18,"",IF(DC331="","",DC331+31))</f>
        <v/>
      </c>
      <c r="DJ331" s="124">
        <f>IF(DI331="","",TODAY()-DI331)</f>
        <v/>
      </c>
      <c r="DK331" s="494" t="n"/>
      <c r="DL331" s="184" t="n"/>
      <c r="DM331" s="184">
        <f>IF(DI331="","SIN ESTADO",IF(DK331&lt;&gt;"","PAGA",IF(DJ331&gt;0,"VENCIDA",IF(DJ331&gt;=-5,"POR VENCER","AL DÍA"))))</f>
        <v/>
      </c>
      <c r="DN331" s="185" t="n"/>
      <c r="DO331" s="119">
        <f>IF(N($H331)&lt;19,"",IF(DI331="","",DI331+31))</f>
        <v/>
      </c>
      <c r="DP331" s="124">
        <f>IF(DO331="","",TODAY()-DO331)</f>
        <v/>
      </c>
      <c r="DQ331" s="494" t="n"/>
      <c r="DR331" s="184" t="n"/>
      <c r="DS331" s="184">
        <f>IF(DO331="","SIN ESTADO",IF(DQ331&lt;&gt;"","PAGA",IF(DP331&gt;0,"VENCIDA",IF(DP331&gt;=-5,"POR VENCER","AL DÍA"))))</f>
        <v/>
      </c>
      <c r="DT331" s="185" t="n"/>
      <c r="DU331" s="119">
        <f>IF(N($H331)&lt;20,"",IF(DO331="","",DO331+31))</f>
        <v/>
      </c>
      <c r="DV331" s="124">
        <f>IF(DU331="","",TODAY()-DU331)</f>
        <v/>
      </c>
      <c r="DW331" s="494" t="n"/>
      <c r="DX331" s="184" t="n"/>
      <c r="DY331" s="184">
        <f>IF(DU331="","SIN ESTADO",IF(DW331&lt;&gt;"","PAGA",IF(DV331&gt;0,"VENCIDA",IF(DV331&gt;=-5,"POR VENCER","AL DÍA"))))</f>
        <v/>
      </c>
      <c r="DZ331" s="185" t="n"/>
      <c r="EA331" s="119">
        <f>IF(N($H331)&lt;21,"",IF(DU331="","",DU331+31))</f>
        <v/>
      </c>
      <c r="EB331" s="124">
        <f>IF(EA331="","",TODAY()-EA331)</f>
        <v/>
      </c>
      <c r="EC331" s="494" t="n"/>
      <c r="ED331" s="184" t="n"/>
      <c r="EE331" s="184">
        <f>IF(EA331="","SIN ESTADO",IF(EC331&lt;&gt;"","PAGA",IF(EB331&gt;0,"VENCIDA",IF(EB331&gt;=-5,"POR VENCER","AL DÍA"))))</f>
        <v/>
      </c>
      <c r="EF331" s="185" t="n"/>
      <c r="EG331" s="119">
        <f>IF(N($H331)&lt;22,"",IF(EA331="","",EA331+31))</f>
        <v/>
      </c>
      <c r="EH331" s="124">
        <f>IF(EG331="","",TODAY()-EG331)</f>
        <v/>
      </c>
      <c r="EI331" s="494" t="n"/>
      <c r="EJ331" s="184" t="n"/>
      <c r="EK331" s="184">
        <f>IF(EG331="","SIN ESTADO",IF(EI331&lt;&gt;"","PAGA",IF(EH331&gt;0,"VENCIDA",IF(EH331&gt;=-5,"POR VENCER","AL DÍA"))))</f>
        <v/>
      </c>
      <c r="EL331" s="185" t="n"/>
      <c r="EM331" s="119">
        <f>IF(N($H331)&lt;23,"",IF(EG331="","",EG331+31))</f>
        <v/>
      </c>
      <c r="EN331" s="124">
        <f>IF(EM331="","",TODAY()-EM331)</f>
        <v/>
      </c>
      <c r="EO331" s="494" t="n"/>
      <c r="EP331" s="184" t="n"/>
      <c r="EQ331" s="184">
        <f>IF(EM331="","SIN ESTADO",IF(EO331&lt;&gt;"","PAGA",IF(EN331&gt;0,"VENCIDA",IF(EN331&gt;=-5,"POR VENCER","AL DÍA"))))</f>
        <v/>
      </c>
      <c r="ER331" s="185" t="n"/>
      <c r="ES331" s="119">
        <f>IF(N($H331)&lt;24,"",IF(EM331="","",EM331+31))</f>
        <v/>
      </c>
      <c r="ET331" s="124">
        <f>IF(ES331="","",TODAY()-ES331)</f>
        <v/>
      </c>
      <c r="EU331" s="494" t="n"/>
      <c r="EV331" s="184" t="n"/>
      <c r="EW331" s="184">
        <f>IF(ES331="","SIN ESTADO",IF(EU331&lt;&gt;"","PAGA",IF(ET331&gt;0,"VENCIDA",IF(ET331&gt;=-5,"POR VENCER","AL DÍA"))))</f>
        <v/>
      </c>
      <c r="EX331" s="185" t="n"/>
      <c r="EY331" s="119">
        <f>IF(N($H331)&lt;25,"",IF(ES331="","",ES331+31))</f>
        <v/>
      </c>
      <c r="EZ331" s="124">
        <f>IF(EY331="","",TODAY()-EY331)</f>
        <v/>
      </c>
      <c r="FA331" s="494" t="n"/>
      <c r="FB331" s="184" t="n"/>
      <c r="FC331" s="184">
        <f>IF(EY331="","SIN ESTADO",IF(FA331&lt;&gt;"","PAGA",IF(EZ331&gt;0,"VENCIDA",IF(EZ331&gt;=-5,"POR VENCER","AL DÍA"))))</f>
        <v/>
      </c>
      <c r="FD331" s="185" t="n"/>
      <c r="FE331" s="119">
        <f>IF(N($H331)&lt;26,"",IF(EY331="","",EY331+31))</f>
        <v/>
      </c>
      <c r="FF331" s="124">
        <f>IF(FE331="","",TODAY()-FE331)</f>
        <v/>
      </c>
      <c r="FG331" s="494" t="n"/>
      <c r="FH331" s="184" t="n"/>
      <c r="FI331" s="184">
        <f>IF(FE331="","SIN ESTADO",IF(FG331&lt;&gt;"","PAGA",IF(FF331&gt;0,"VENCIDA",IF(FF331&gt;=-5,"POR VENCER","AL DÍA"))))</f>
        <v/>
      </c>
      <c r="FJ331" s="185" t="n"/>
      <c r="FK331" s="119">
        <f>IF(N($H331)&lt;27,"",IF(FE331="","",FE331+31))</f>
        <v/>
      </c>
      <c r="FL331" s="124">
        <f>IF(FK331="","",TODAY()-FK331)</f>
        <v/>
      </c>
      <c r="FM331" s="494" t="n"/>
      <c r="FN331" s="184" t="n"/>
      <c r="FO331" s="184">
        <f>IF(FK331="","SIN ESTADO",IF(FM331&lt;&gt;"","PAGA",IF(FL331&gt;0,"VENCIDA",IF(FL331&gt;=-5,"POR VENCER","AL DÍA"))))</f>
        <v/>
      </c>
      <c r="FP331" s="185" t="n"/>
      <c r="FQ331" s="119">
        <f>IF(N($H331)&lt;28,"",IF(FK331="","",FK331+31))</f>
        <v/>
      </c>
      <c r="FR331" s="124">
        <f>IF(FQ331="","",TODAY()-FQ331)</f>
        <v/>
      </c>
      <c r="FS331" s="494" t="n"/>
      <c r="FT331" s="184" t="n"/>
      <c r="FU331" s="184">
        <f>IF(FQ331="","SIN ESTADO",IF(FS331&lt;&gt;"","PAGA",IF(FR331&gt;0,"VENCIDA",IF(FR331&gt;=-5,"POR VENCER","AL DÍA"))))</f>
        <v/>
      </c>
      <c r="FV331" s="185" t="n"/>
      <c r="FW331" s="119">
        <f>IF(N($H331)&lt;29,"",IF(FQ331="","",FQ331+31))</f>
        <v/>
      </c>
      <c r="FX331" s="124">
        <f>IF(FW331="","",TODAY()-FW331)</f>
        <v/>
      </c>
      <c r="FY331" s="494" t="n"/>
      <c r="FZ331" s="184" t="n"/>
      <c r="GA331" s="184">
        <f>IF(FW331="","SIN ESTADO",IF(FY331&lt;&gt;"","PAGA",IF(FX331&gt;0,"VENCIDA",IF(FX331&gt;=-5,"POR VENCER","AL DÍA"))))</f>
        <v/>
      </c>
      <c r="GB331" s="185" t="n"/>
      <c r="GC331" s="119">
        <f>IF(N($H331)&lt;30,"",IF(FW331="","",FW331+31))</f>
        <v/>
      </c>
      <c r="GD331" s="124">
        <f>IF(GC331="","",TODAY()-GC331)</f>
        <v/>
      </c>
      <c r="GE331" s="494" t="n"/>
      <c r="GF331" s="184" t="n"/>
      <c r="GG331" s="184">
        <f>IF(GC331="","SIN ESTADO",IF(GE331&lt;&gt;"","PAGA",IF(GD331&gt;0,"VENCIDA",IF(GD331&gt;=-5,"POR VENCER","AL DÍA"))))</f>
        <v/>
      </c>
      <c r="GH331" s="185" t="n"/>
      <c r="GI331" s="119">
        <f>IF(N($H331)&lt;31,"",IF(GC331="","",GC331+31))</f>
        <v/>
      </c>
      <c r="GJ331" s="124">
        <f>IF(GI331="","",TODAY()-GI331)</f>
        <v/>
      </c>
      <c r="GK331" s="494" t="n"/>
      <c r="GL331" s="184" t="n"/>
      <c r="GM331" s="184">
        <f>IF(GI331="","SIN ESTADO",IF(GK331&lt;&gt;"","PAGA",IF(GJ331&gt;0,"VENCIDA",IF(GJ331&gt;=-5,"POR VENCER","AL DÍA"))))</f>
        <v/>
      </c>
      <c r="GN331" s="185" t="n"/>
      <c r="GO331" s="119">
        <f>IF(N($H331)&lt;32,"",IF(GI331="","",GI331+31))</f>
        <v/>
      </c>
      <c r="GP331" s="124">
        <f>IF(GO331="","",TODAY()-GO331)</f>
        <v/>
      </c>
      <c r="GQ331" s="494" t="n"/>
      <c r="GR331" s="184" t="n"/>
      <c r="GS331" s="184">
        <f>IF(GO331="","SIN ESTADO",IF(GQ331&lt;&gt;"","PAGA",IF(GP331&gt;0,"VENCIDA",IF(GP331&gt;=-5,"POR VENCER","AL DÍA"))))</f>
        <v/>
      </c>
      <c r="GT331" s="185" t="n"/>
      <c r="GU331" s="119">
        <f>IF(N($H331)&lt;33,"",IF(GO331="","",GO331+31))</f>
        <v/>
      </c>
      <c r="GV331" s="124">
        <f>IF(GU331="","",TODAY()-GU331)</f>
        <v/>
      </c>
      <c r="GW331" s="494" t="n"/>
      <c r="GX331" s="184" t="n"/>
      <c r="GY331" s="184">
        <f>IF(GU331="","SIN ESTADO",IF(GW331&lt;&gt;"","PAGA",IF(GV331&gt;0,"VENCIDA",IF(GV331&gt;=-5,"POR VENCER","AL DÍA"))))</f>
        <v/>
      </c>
      <c r="GZ331" s="185" t="n"/>
      <c r="HA331" s="119">
        <f>IF(N($H331)&lt;34,"",IF(GU331="","",GU331+31))</f>
        <v/>
      </c>
      <c r="HB331" s="124">
        <f>IF(HA331="","",TODAY()-HA331)</f>
        <v/>
      </c>
      <c r="HC331" s="494" t="n"/>
      <c r="HD331" s="184" t="n"/>
      <c r="HE331" s="184">
        <f>IF(HA331="","SIN ESTADO",IF(HC331&lt;&gt;"","PAGA",IF(HB331&gt;0,"VENCIDA",IF(HB331&gt;=-5,"POR VENCER","AL DÍA"))))</f>
        <v/>
      </c>
      <c r="HF331" s="185" t="n"/>
      <c r="HG331" s="119">
        <f>IF(N($H331)&lt;35,"",IF(HA331="","",HA331+31))</f>
        <v/>
      </c>
      <c r="HH331" s="124">
        <f>IF(HG331="","",TODAY()-HG331)</f>
        <v/>
      </c>
      <c r="HI331" s="494" t="n"/>
      <c r="HJ331" s="184" t="n"/>
      <c r="HK331" s="184">
        <f>IF(HG331="","SIN ESTADO",IF(HI331&lt;&gt;"","PAGA",IF(HH331&gt;0,"VENCIDA",IF(HH331&gt;=-5,"POR VENCER","AL DÍA"))))</f>
        <v/>
      </c>
      <c r="HL331" s="168" t="n"/>
      <c r="HM331" s="119">
        <f>IF(N($H331)&lt;36,"",IF(HG331="","",HG331+31))</f>
        <v/>
      </c>
      <c r="HN331" s="124">
        <f>IF(HM331="","",TODAY()-HM331)</f>
        <v/>
      </c>
      <c r="HO331" s="494" t="n"/>
      <c r="HP331" s="184" t="n"/>
      <c r="HQ331" s="184">
        <f>IF(HM331="","SIN ESTADO",IF(HO331&lt;&gt;"","PAGA",IF(HN331&gt;0,"VENCIDA",IF(HN331&gt;=-5,"POR VENCER","AL DÍA"))))</f>
        <v/>
      </c>
      <c r="HR331" s="168" t="n"/>
      <c r="HS331" s="169">
        <f>N331+T331+Z331+AF331+AL331+AR331+AX331+BD331+BJ331+BP331+BV331+CB331+CH331+CN331+CT331+CZ331+DF331+DL331+DR331+DX331+ED331+EJ331+EP331+EV331+FB331+FH331+FN331+FT331+FZ331+GF331+GL331+GR331+GX331+HD331+HJ331+HP331</f>
        <v/>
      </c>
      <c r="HU331" s="170">
        <f>IFERROR(N($J331),0)</f>
        <v/>
      </c>
      <c r="HW331" s="170">
        <f>SUMPRODUCT((MOD(COLUMN($M331:$HR331)-COLUMN($M331),6)=0)*ISNUMBER($M331:$HR331)*($M331:$HR331&gt;=RESUMEN!$C$26)*($M331:$HR331&lt;=RESUMEN!$C$27)*IFERROR(N($N331:$HS331),0))</f>
        <v/>
      </c>
      <c r="HX331" s="170">
        <f>SUMPRODUCT((MOD(COLUMN($M331:$HR331)-COLUMN($M331),6)=0)*ISNUMBER($M331:$HR331)*($M331:$HR331&gt;=RESUMEN!$C$26)*($M331:$HR331&lt;=RESUMEN!$C$27))</f>
        <v/>
      </c>
    </row>
    <row r="332" ht="15.75" customHeight="1" s="506">
      <c r="B332" s="113">
        <f>VENTAS!A331</f>
        <v/>
      </c>
      <c r="C332" s="236">
        <f>VENTAS!B331</f>
        <v/>
      </c>
      <c r="D332" s="53">
        <f>VENTAS!C331</f>
        <v/>
      </c>
      <c r="E332" s="114">
        <f>VENTAS!D331</f>
        <v/>
      </c>
      <c r="F332" s="114">
        <f>VENTAS!J331</f>
        <v/>
      </c>
      <c r="G332" s="494">
        <f>VENTAS!F331</f>
        <v/>
      </c>
      <c r="H332" s="479">
        <f>VENTAS!K331</f>
        <v/>
      </c>
      <c r="I332" s="479">
        <f>VENTAS!M331</f>
        <v/>
      </c>
      <c r="J332" s="184">
        <f>VENTAS!L331</f>
        <v/>
      </c>
      <c r="K332" s="119">
        <f>IF(N($H332)&lt;1,"",$G332+31)</f>
        <v/>
      </c>
      <c r="L332" s="124">
        <f>IF(K332="","",TODAY()-K332)</f>
        <v/>
      </c>
      <c r="M332" s="469" t="n">
        <v>46072</v>
      </c>
      <c r="N332" s="374" t="n">
        <v>1000000</v>
      </c>
      <c r="O332" s="184">
        <f>IF(K332="","SIN ESTADO",IF(M332&lt;&gt;"","PAGA",IF(L332&gt;0,"VENCIDA",IF(L332&gt;=-5,"POR VENCER","AL DÍA"))))</f>
        <v/>
      </c>
      <c r="P332" s="185" t="inlineStr">
        <is>
          <t>TRANSFERENCIA</t>
        </is>
      </c>
      <c r="Q332" s="119">
        <f>IF(N($H332)&lt;2,"",IF(K332="","",K332+31))</f>
        <v/>
      </c>
      <c r="R332" s="124">
        <f>IF(Q332="","",TODAY()-Q332)</f>
        <v/>
      </c>
      <c r="S332" s="470" t="n">
        <v>46100</v>
      </c>
      <c r="T332" s="184" t="n">
        <v>1000000</v>
      </c>
      <c r="U332" s="184">
        <f>IF(Q332="","SIN ESTADO",IF(S332&lt;&gt;"","PAGA",IF(R332&gt;0,"VENCIDA",IF(R332&gt;=-5,"POR VENCER","AL DÍA"))))</f>
        <v/>
      </c>
      <c r="V332" s="185" t="inlineStr">
        <is>
          <t>TRANSFERENCIA</t>
        </is>
      </c>
      <c r="W332" s="119">
        <f>IF(N($H332)&lt;3,"",IF(Q332="","",Q332+31))</f>
        <v/>
      </c>
      <c r="X332" s="124">
        <f>IF(W332="","",TODAY()-W332)</f>
        <v/>
      </c>
      <c r="Y332" s="471" t="n">
        <v>46130</v>
      </c>
      <c r="Z332" s="184" t="n">
        <v>1000000</v>
      </c>
      <c r="AA332" s="184">
        <f>IF(W332="","SIN ESTADO",IF(Y332&lt;&gt;"","PAGA",IF(X332&gt;0,"VENCIDA",IF(X332&gt;=-5,"POR VENCER","AL DÍA"))))</f>
        <v/>
      </c>
      <c r="AB332" s="185" t="inlineStr">
        <is>
          <t>TRANSFERENCIA</t>
        </is>
      </c>
      <c r="AC332" s="119">
        <f>IF(N($H332)&lt;4,"",IF(W332="","",W332+31))</f>
        <v/>
      </c>
      <c r="AD332" s="124">
        <f>IF(AC332="","",TODAY()-AC332)</f>
        <v/>
      </c>
      <c r="AE332" s="494" t="n">
        <v>46163</v>
      </c>
      <c r="AF332" s="184" t="n">
        <v>1000000</v>
      </c>
      <c r="AG332" s="184">
        <f>IF(AC332="","SIN ESTADO",IF(AE332&lt;&gt;"","PAGA",IF(AD332&gt;0,"VENCIDA",IF(AD332&gt;=-5,"POR VENCER","AL DÍA"))))</f>
        <v/>
      </c>
      <c r="AH332" s="185" t="inlineStr">
        <is>
          <t>TRANSFERENCIA</t>
        </is>
      </c>
      <c r="AI332" s="119">
        <f>IF(N($H332)&lt;5,"",IF(AC332="","",AC332+31))</f>
        <v/>
      </c>
      <c r="AJ332" s="124">
        <f>IF(AI332="","",TODAY()-AI332)</f>
        <v/>
      </c>
      <c r="AK332" s="494" t="n">
        <v>46187</v>
      </c>
      <c r="AL332" s="184" t="n">
        <v>1000000</v>
      </c>
      <c r="AM332" s="184">
        <f>IF(AI332="","SIN ESTADO",IF(AK332&lt;&gt;"","PAGA",IF(AJ332&gt;0,"VENCIDA",IF(AJ332&gt;=-5,"POR VENCER","AL DÍA"))))</f>
        <v/>
      </c>
      <c r="AN332" s="185" t="inlineStr">
        <is>
          <t>TRANSFERENCIA</t>
        </is>
      </c>
      <c r="AO332" s="119">
        <f>IF(N($H332)&lt;6,"",IF(AI332="","",AI332+31))</f>
        <v/>
      </c>
      <c r="AP332" s="124">
        <f>IF(AO332="","",TODAY()-AO332)</f>
        <v/>
      </c>
      <c r="AQ332" s="270" t="n">
        <v>46224</v>
      </c>
      <c r="AR332" s="184" t="n">
        <v>1000000</v>
      </c>
      <c r="AS332" s="184">
        <f>IF(AO332="","SIN ESTADO",IF(AQ332&lt;&gt;"","PAGA",IF(AP332&gt;0,"VENCIDA",IF(AP332&gt;=-5,"POR VENCER","AL DÍA"))))</f>
        <v/>
      </c>
      <c r="AT332" s="185" t="inlineStr">
        <is>
          <t>TRANSFERENCIA</t>
        </is>
      </c>
      <c r="AU332" s="119">
        <f>IF(N($H332)&lt;7,"",IF(AO332="","",AO332+31))</f>
        <v/>
      </c>
      <c r="AV332" s="124">
        <f>IF(AU332="","",TODAY()-AU332)</f>
        <v/>
      </c>
      <c r="AW332" s="494" t="n">
        <v>46255</v>
      </c>
      <c r="AX332" s="184" t="n">
        <v>1000000</v>
      </c>
      <c r="AY332" s="184">
        <f>IF(AU332="","SIN ESTADO",IF(AW332&lt;&gt;"","PAGA",IF(AV332&gt;0,"VENCIDA",IF(AV332&gt;=-5,"POR VENCER","AL DÍA"))))</f>
        <v/>
      </c>
      <c r="AZ332" s="185" t="inlineStr">
        <is>
          <t>TRANSFERENCIA</t>
        </is>
      </c>
      <c r="BA332" s="119">
        <f>IF(N($H332)&lt;8,"",IF(AU332="","",AU332+31))</f>
        <v/>
      </c>
      <c r="BB332" s="124">
        <f>IF(BA332="","",TODAY()-BA332)</f>
        <v/>
      </c>
      <c r="BC332" s="494" t="n">
        <v>46284</v>
      </c>
      <c r="BD332" s="184" t="n">
        <v>1000000</v>
      </c>
      <c r="BE332" s="184">
        <f>IF(BA332="","SIN ESTADO",IF(BC332&lt;&gt;"","PAGA",IF(BB332&gt;0,"VENCIDA",IF(BB332&gt;=-5,"POR VENCER","AL DÍA"))))</f>
        <v/>
      </c>
      <c r="BF332" s="185" t="inlineStr">
        <is>
          <t>TRANSFERENCIA</t>
        </is>
      </c>
      <c r="BG332" s="119">
        <f>IF(N($H332)&lt;9,"",IF(BA332="","",BA332+31))</f>
        <v/>
      </c>
      <c r="BH332" s="124">
        <f>IF(BG332="","",TODAY()-BG332)</f>
        <v/>
      </c>
      <c r="BI332" s="494" t="n"/>
      <c r="BJ332" s="184" t="n"/>
      <c r="BK332" s="184">
        <f>IF(BG332="","SIN ESTADO",IF(BI332&lt;&gt;"","PAGA",IF(BH332&gt;0,"VENCIDA",IF(BH332&gt;=-5,"POR VENCER","AL DÍA"))))</f>
        <v/>
      </c>
      <c r="BL332" s="185" t="n"/>
      <c r="BM332" s="119">
        <f>IF(N($H332)&lt;10,"",IF(BG332="","",BG332+31))</f>
        <v/>
      </c>
      <c r="BN332" s="124">
        <f>IF(BM332="","",TODAY()-BM332)</f>
        <v/>
      </c>
      <c r="BO332" s="494" t="n"/>
      <c r="BP332" s="184" t="n"/>
      <c r="BQ332" s="184">
        <f>IF(BM332="","SIN ESTADO",IF(BO332&lt;&gt;"","PAGA",IF(BN332&gt;0,"VENCIDA",IF(BN332&gt;=-5,"POR VENCER","AL DÍA"))))</f>
        <v/>
      </c>
      <c r="BR332" s="185" t="n"/>
      <c r="BS332" s="119">
        <f>IF(N($H332)&lt;11,"",IF(BM332="","",BM332+31))</f>
        <v/>
      </c>
      <c r="BT332" s="124">
        <f>IF(BS332="","",TODAY()-BS332)</f>
        <v/>
      </c>
      <c r="BU332" s="494" t="n"/>
      <c r="BV332" s="184" t="n"/>
      <c r="BW332" s="184">
        <f>IF(BS332="","SIN ESTADO",IF(BU332&lt;&gt;"","PAGA",IF(BT332&gt;0,"VENCIDA",IF(BT332&gt;=-5,"POR VENCER","AL DÍA"))))</f>
        <v/>
      </c>
      <c r="BX332" s="185" t="n"/>
      <c r="BY332" s="119">
        <f>IF(N($H332)&lt;12,"",IF(BS332="","",BS332+31))</f>
        <v/>
      </c>
      <c r="BZ332" s="124">
        <f>IF(BY332="","",TODAY()-BY332)</f>
        <v/>
      </c>
      <c r="CA332" s="494" t="n"/>
      <c r="CB332" s="184" t="n"/>
      <c r="CC332" s="184">
        <f>IF(BY332="","SIN ESTADO",IF(CA332&lt;&gt;"","PAGA",IF(BZ332&gt;0,"VENCIDA",IF(BZ332&gt;=-5,"POR VENCER","AL DÍA"))))</f>
        <v/>
      </c>
      <c r="CD332" s="185" t="n"/>
      <c r="CE332" s="119">
        <f>IF(N($H332)&lt;13,"",IF(BY332="","",BY332+31))</f>
        <v/>
      </c>
      <c r="CF332" s="124">
        <f>IF(CE332="","",TODAY()-CE332)</f>
        <v/>
      </c>
      <c r="CG332" s="494" t="n"/>
      <c r="CH332" s="184" t="n"/>
      <c r="CI332" s="184">
        <f>IF(CE332="","SIN ESTADO",IF(CG332&lt;&gt;"","PAGA",IF(CF332&gt;0,"VENCIDA",IF(CF332&gt;=-5,"POR VENCER","AL DÍA"))))</f>
        <v/>
      </c>
      <c r="CJ332" s="185" t="n"/>
      <c r="CK332" s="119">
        <f>IF(N($H332)&lt;14,"",IF(CE332="","",CE332+31))</f>
        <v/>
      </c>
      <c r="CL332" s="124">
        <f>IF(CK332="","",TODAY()-CK332)</f>
        <v/>
      </c>
      <c r="CM332" s="494" t="n"/>
      <c r="CN332" s="184" t="n"/>
      <c r="CO332" s="184">
        <f>IF(CK332="","SIN ESTADO",IF(CM332&lt;&gt;"","PAGA",IF(CL332&gt;0,"VENCIDA",IF(CL332&gt;=-5,"POR VENCER","AL DÍA"))))</f>
        <v/>
      </c>
      <c r="CP332" s="185" t="n"/>
      <c r="CQ332" s="119">
        <f>IF(N($H332)&lt;15,"",IF(CK332="","",CK332+31))</f>
        <v/>
      </c>
      <c r="CR332" s="124">
        <f>IF(CQ332="","",TODAY()-CQ332)</f>
        <v/>
      </c>
      <c r="CS332" s="494" t="n"/>
      <c r="CT332" s="184" t="n"/>
      <c r="CU332" s="184">
        <f>IF(CQ332="","SIN ESTADO",IF(CS332&lt;&gt;"","PAGA",IF(CR332&gt;0,"VENCIDA",IF(CR332&gt;=-5,"POR VENCER","AL DÍA"))))</f>
        <v/>
      </c>
      <c r="CV332" s="185" t="n"/>
      <c r="CW332" s="119">
        <f>IF(N($H332)&lt;16,"",IF(CQ332="","",CQ332+31))</f>
        <v/>
      </c>
      <c r="CX332" s="124">
        <f>IF(CW332="","",TODAY()-CW332)</f>
        <v/>
      </c>
      <c r="CY332" s="494" t="n"/>
      <c r="CZ332" s="184" t="n"/>
      <c r="DA332" s="184">
        <f>IF(CW332="","SIN ESTADO",IF(CY332&lt;&gt;"","PAGA",IF(CX332&gt;0,"VENCIDA",IF(CX332&gt;=-5,"POR VENCER","AL DÍA"))))</f>
        <v/>
      </c>
      <c r="DB332" s="185" t="n"/>
      <c r="DC332" s="119">
        <f>IF(N($H332)&lt;17,"",IF(CW332="","",CW332+31))</f>
        <v/>
      </c>
      <c r="DD332" s="124">
        <f>IF(DC332="","",TODAY()-DC332)</f>
        <v/>
      </c>
      <c r="DE332" s="494" t="n"/>
      <c r="DF332" s="184" t="n"/>
      <c r="DG332" s="184">
        <f>IF(DC332="","SIN ESTADO",IF(DE332&lt;&gt;"","PAGA",IF(DD332&gt;0,"VENCIDA",IF(DD332&gt;=-5,"POR VENCER","AL DÍA"))))</f>
        <v/>
      </c>
      <c r="DH332" s="185" t="n"/>
      <c r="DI332" s="119">
        <f>IF(N($H332)&lt;18,"",IF(DC332="","",DC332+31))</f>
        <v/>
      </c>
      <c r="DJ332" s="124">
        <f>IF(DI332="","",TODAY()-DI332)</f>
        <v/>
      </c>
      <c r="DK332" s="494" t="n"/>
      <c r="DL332" s="184" t="n"/>
      <c r="DM332" s="184">
        <f>IF(DI332="","SIN ESTADO",IF(DK332&lt;&gt;"","PAGA",IF(DJ332&gt;0,"VENCIDA",IF(DJ332&gt;=-5,"POR VENCER","AL DÍA"))))</f>
        <v/>
      </c>
      <c r="DN332" s="185" t="n"/>
      <c r="DO332" s="119">
        <f>IF(N($H332)&lt;19,"",IF(DI332="","",DI332+31))</f>
        <v/>
      </c>
      <c r="DP332" s="124">
        <f>IF(DO332="","",TODAY()-DO332)</f>
        <v/>
      </c>
      <c r="DQ332" s="494" t="n"/>
      <c r="DR332" s="184" t="n"/>
      <c r="DS332" s="184">
        <f>IF(DO332="","SIN ESTADO",IF(DQ332&lt;&gt;"","PAGA",IF(DP332&gt;0,"VENCIDA",IF(DP332&gt;=-5,"POR VENCER","AL DÍA"))))</f>
        <v/>
      </c>
      <c r="DT332" s="185" t="n"/>
      <c r="DU332" s="119">
        <f>IF(N($H332)&lt;20,"",IF(DO332="","",DO332+31))</f>
        <v/>
      </c>
      <c r="DV332" s="124">
        <f>IF(DU332="","",TODAY()-DU332)</f>
        <v/>
      </c>
      <c r="DW332" s="494" t="n"/>
      <c r="DX332" s="184" t="n"/>
      <c r="DY332" s="184">
        <f>IF(DU332="","SIN ESTADO",IF(DW332&lt;&gt;"","PAGA",IF(DV332&gt;0,"VENCIDA",IF(DV332&gt;=-5,"POR VENCER","AL DÍA"))))</f>
        <v/>
      </c>
      <c r="DZ332" s="185" t="n"/>
      <c r="EA332" s="119">
        <f>IF(N($H332)&lt;21,"",IF(DU332="","",DU332+31))</f>
        <v/>
      </c>
      <c r="EB332" s="124">
        <f>IF(EA332="","",TODAY()-EA332)</f>
        <v/>
      </c>
      <c r="EC332" s="494" t="n"/>
      <c r="ED332" s="184" t="n"/>
      <c r="EE332" s="184">
        <f>IF(EA332="","SIN ESTADO",IF(EC332&lt;&gt;"","PAGA",IF(EB332&gt;0,"VENCIDA",IF(EB332&gt;=-5,"POR VENCER","AL DÍA"))))</f>
        <v/>
      </c>
      <c r="EF332" s="185" t="n"/>
      <c r="EG332" s="119">
        <f>IF(N($H332)&lt;22,"",IF(EA332="","",EA332+31))</f>
        <v/>
      </c>
      <c r="EH332" s="124">
        <f>IF(EG332="","",TODAY()-EG332)</f>
        <v/>
      </c>
      <c r="EI332" s="494" t="n"/>
      <c r="EJ332" s="184" t="n"/>
      <c r="EK332" s="184">
        <f>IF(EG332="","SIN ESTADO",IF(EI332&lt;&gt;"","PAGA",IF(EH332&gt;0,"VENCIDA",IF(EH332&gt;=-5,"POR VENCER","AL DÍA"))))</f>
        <v/>
      </c>
      <c r="EL332" s="185" t="n"/>
      <c r="EM332" s="119">
        <f>IF(N($H332)&lt;23,"",IF(EG332="","",EG332+31))</f>
        <v/>
      </c>
      <c r="EN332" s="124">
        <f>IF(EM332="","",TODAY()-EM332)</f>
        <v/>
      </c>
      <c r="EO332" s="494" t="n"/>
      <c r="EP332" s="184" t="n"/>
      <c r="EQ332" s="184">
        <f>IF(EM332="","SIN ESTADO",IF(EO332&lt;&gt;"","PAGA",IF(EN332&gt;0,"VENCIDA",IF(EN332&gt;=-5,"POR VENCER","AL DÍA"))))</f>
        <v/>
      </c>
      <c r="ER332" s="185" t="n"/>
      <c r="ES332" s="119">
        <f>IF(N($H332)&lt;24,"",IF(EM332="","",EM332+31))</f>
        <v/>
      </c>
      <c r="ET332" s="124">
        <f>IF(ES332="","",TODAY()-ES332)</f>
        <v/>
      </c>
      <c r="EU332" s="494" t="n"/>
      <c r="EV332" s="184" t="n"/>
      <c r="EW332" s="184">
        <f>IF(ES332="","SIN ESTADO",IF(EU332&lt;&gt;"","PAGA",IF(ET332&gt;0,"VENCIDA",IF(ET332&gt;=-5,"POR VENCER","AL DÍA"))))</f>
        <v/>
      </c>
      <c r="EX332" s="185" t="n"/>
      <c r="EY332" s="119">
        <f>IF(N($H332)&lt;25,"",IF(ES332="","",ES332+31))</f>
        <v/>
      </c>
      <c r="EZ332" s="124">
        <f>IF(EY332="","",TODAY()-EY332)</f>
        <v/>
      </c>
      <c r="FA332" s="494" t="n"/>
      <c r="FB332" s="184" t="n"/>
      <c r="FC332" s="184">
        <f>IF(EY332="","SIN ESTADO",IF(FA332&lt;&gt;"","PAGA",IF(EZ332&gt;0,"VENCIDA",IF(EZ332&gt;=-5,"POR VENCER","AL DÍA"))))</f>
        <v/>
      </c>
      <c r="FD332" s="185" t="n"/>
      <c r="FE332" s="119">
        <f>IF(N($H332)&lt;26,"",IF(EY332="","",EY332+31))</f>
        <v/>
      </c>
      <c r="FF332" s="124">
        <f>IF(FE332="","",TODAY()-FE332)</f>
        <v/>
      </c>
      <c r="FG332" s="494" t="n"/>
      <c r="FH332" s="184" t="n"/>
      <c r="FI332" s="184">
        <f>IF(FE332="","SIN ESTADO",IF(FG332&lt;&gt;"","PAGA",IF(FF332&gt;0,"VENCIDA",IF(FF332&gt;=-5,"POR VENCER","AL DÍA"))))</f>
        <v/>
      </c>
      <c r="FJ332" s="185" t="n"/>
      <c r="FK332" s="119">
        <f>IF(N($H332)&lt;27,"",IF(FE332="","",FE332+31))</f>
        <v/>
      </c>
      <c r="FL332" s="124">
        <f>IF(FK332="","",TODAY()-FK332)</f>
        <v/>
      </c>
      <c r="FM332" s="494" t="n"/>
      <c r="FN332" s="184" t="n"/>
      <c r="FO332" s="184">
        <f>IF(FK332="","SIN ESTADO",IF(FM332&lt;&gt;"","PAGA",IF(FL332&gt;0,"VENCIDA",IF(FL332&gt;=-5,"POR VENCER","AL DÍA"))))</f>
        <v/>
      </c>
      <c r="FP332" s="185" t="n"/>
      <c r="FQ332" s="119">
        <f>IF(N($H332)&lt;28,"",IF(FK332="","",FK332+31))</f>
        <v/>
      </c>
      <c r="FR332" s="124">
        <f>IF(FQ332="","",TODAY()-FQ332)</f>
        <v/>
      </c>
      <c r="FS332" s="494" t="n"/>
      <c r="FT332" s="184" t="n"/>
      <c r="FU332" s="184">
        <f>IF(FQ332="","SIN ESTADO",IF(FS332&lt;&gt;"","PAGA",IF(FR332&gt;0,"VENCIDA",IF(FR332&gt;=-5,"POR VENCER","AL DÍA"))))</f>
        <v/>
      </c>
      <c r="FV332" s="185" t="n"/>
      <c r="FW332" s="119">
        <f>IF(N($H332)&lt;29,"",IF(FQ332="","",FQ332+31))</f>
        <v/>
      </c>
      <c r="FX332" s="124">
        <f>IF(FW332="","",TODAY()-FW332)</f>
        <v/>
      </c>
      <c r="FY332" s="494" t="n"/>
      <c r="FZ332" s="184" t="n"/>
      <c r="GA332" s="184">
        <f>IF(FW332="","SIN ESTADO",IF(FY332&lt;&gt;"","PAGA",IF(FX332&gt;0,"VENCIDA",IF(FX332&gt;=-5,"POR VENCER","AL DÍA"))))</f>
        <v/>
      </c>
      <c r="GB332" s="185" t="n"/>
      <c r="GC332" s="119">
        <f>IF(N($H332)&lt;30,"",IF(FW332="","",FW332+31))</f>
        <v/>
      </c>
      <c r="GD332" s="124">
        <f>IF(GC332="","",TODAY()-GC332)</f>
        <v/>
      </c>
      <c r="GE332" s="494" t="n"/>
      <c r="GF332" s="184" t="n"/>
      <c r="GG332" s="184">
        <f>IF(GC332="","SIN ESTADO",IF(GE332&lt;&gt;"","PAGA",IF(GD332&gt;0,"VENCIDA",IF(GD332&gt;=-5,"POR VENCER","AL DÍA"))))</f>
        <v/>
      </c>
      <c r="GH332" s="185" t="n"/>
      <c r="GI332" s="119">
        <f>IF(N($H332)&lt;31,"",IF(GC332="","",GC332+31))</f>
        <v/>
      </c>
      <c r="GJ332" s="124">
        <f>IF(GI332="","",TODAY()-GI332)</f>
        <v/>
      </c>
      <c r="GK332" s="494" t="n"/>
      <c r="GL332" s="184" t="n"/>
      <c r="GM332" s="184">
        <f>IF(GI332="","SIN ESTADO",IF(GK332&lt;&gt;"","PAGA",IF(GJ332&gt;0,"VENCIDA",IF(GJ332&gt;=-5,"POR VENCER","AL DÍA"))))</f>
        <v/>
      </c>
      <c r="GN332" s="185" t="n"/>
      <c r="GO332" s="119">
        <f>IF(N($H332)&lt;32,"",IF(GI332="","",GI332+31))</f>
        <v/>
      </c>
      <c r="GP332" s="124">
        <f>IF(GO332="","",TODAY()-GO332)</f>
        <v/>
      </c>
      <c r="GQ332" s="494" t="n"/>
      <c r="GR332" s="184" t="n"/>
      <c r="GS332" s="184">
        <f>IF(GO332="","SIN ESTADO",IF(GQ332&lt;&gt;"","PAGA",IF(GP332&gt;0,"VENCIDA",IF(GP332&gt;=-5,"POR VENCER","AL DÍA"))))</f>
        <v/>
      </c>
      <c r="GT332" s="185" t="n"/>
      <c r="GU332" s="119">
        <f>IF(N($H332)&lt;33,"",IF(GO332="","",GO332+31))</f>
        <v/>
      </c>
      <c r="GV332" s="124">
        <f>IF(GU332="","",TODAY()-GU332)</f>
        <v/>
      </c>
      <c r="GW332" s="494" t="n"/>
      <c r="GX332" s="184" t="n"/>
      <c r="GY332" s="184">
        <f>IF(GU332="","SIN ESTADO",IF(GW332&lt;&gt;"","PAGA",IF(GV332&gt;0,"VENCIDA",IF(GV332&gt;=-5,"POR VENCER","AL DÍA"))))</f>
        <v/>
      </c>
      <c r="GZ332" s="185" t="n"/>
      <c r="HA332" s="119">
        <f>IF(N($H332)&lt;34,"",IF(GU332="","",GU332+31))</f>
        <v/>
      </c>
      <c r="HB332" s="124">
        <f>IF(HA332="","",TODAY()-HA332)</f>
        <v/>
      </c>
      <c r="HC332" s="494" t="n"/>
      <c r="HD332" s="184" t="n"/>
      <c r="HE332" s="184">
        <f>IF(HA332="","SIN ESTADO",IF(HC332&lt;&gt;"","PAGA",IF(HB332&gt;0,"VENCIDA",IF(HB332&gt;=-5,"POR VENCER","AL DÍA"))))</f>
        <v/>
      </c>
      <c r="HF332" s="185" t="n"/>
      <c r="HG332" s="119">
        <f>IF(N($H332)&lt;35,"",IF(HA332="","",HA332+31))</f>
        <v/>
      </c>
      <c r="HH332" s="124">
        <f>IF(HG332="","",TODAY()-HG332)</f>
        <v/>
      </c>
      <c r="HI332" s="494" t="n"/>
      <c r="HJ332" s="184" t="n"/>
      <c r="HK332" s="184">
        <f>IF(HG332="","SIN ESTADO",IF(HI332&lt;&gt;"","PAGA",IF(HH332&gt;0,"VENCIDA",IF(HH332&gt;=-5,"POR VENCER","AL DÍA"))))</f>
        <v/>
      </c>
      <c r="HL332" s="168" t="n"/>
      <c r="HM332" s="119">
        <f>IF(N($H332)&lt;36,"",IF(HG332="","",HG332+31))</f>
        <v/>
      </c>
      <c r="HN332" s="124">
        <f>IF(HM332="","",TODAY()-HM332)</f>
        <v/>
      </c>
      <c r="HO332" s="494" t="n"/>
      <c r="HP332" s="184" t="n"/>
      <c r="HQ332" s="184">
        <f>IF(HM332="","SIN ESTADO",IF(HO332&lt;&gt;"","PAGA",IF(HN332&gt;0,"VENCIDA",IF(HN332&gt;=-5,"POR VENCER","AL DÍA"))))</f>
        <v/>
      </c>
      <c r="HR332" s="168" t="n"/>
      <c r="HS332" s="169">
        <f>N332+T332+Z332+AF332+AL332+AR332+AX332+BD332+BJ332+BP332+BV332+CB332+CH332+CN332+CT332+CZ332+DF332+DL332+DR332+DX332+ED332+EJ332+EP332+EV332+FB332+FH332+FN332+FT332+FZ332+GF332+GL332+GR332+GX332+HD332+HJ332+HP332</f>
        <v/>
      </c>
      <c r="HU332" s="170">
        <f>IFERROR(N($J332),0)</f>
        <v/>
      </c>
      <c r="HW332" s="170">
        <f>SUMPRODUCT((MOD(COLUMN($M332:$HR332)-COLUMN($M332),6)=0)*ISNUMBER($M332:$HR332)*($M332:$HR332&gt;=RESUMEN!$C$26)*($M332:$HR332&lt;=RESUMEN!$C$27)*IFERROR(N($N332:$HS332),0))</f>
        <v/>
      </c>
      <c r="HX332" s="170">
        <f>SUMPRODUCT((MOD(COLUMN($M332:$HR332)-COLUMN($M332),6)=0)*ISNUMBER($M332:$HR332)*($M332:$HR332&gt;=RESUMEN!$C$26)*($M332:$HR332&lt;=RESUMEN!$C$27))</f>
        <v/>
      </c>
    </row>
    <row r="333" ht="15.75" customHeight="1" s="506">
      <c r="B333" s="113">
        <f>VENTAS!A332</f>
        <v/>
      </c>
      <c r="C333" s="236">
        <f>VENTAS!B332</f>
        <v/>
      </c>
      <c r="D333" s="53">
        <f>VENTAS!C332</f>
        <v/>
      </c>
      <c r="E333" s="114">
        <f>VENTAS!D332</f>
        <v/>
      </c>
      <c r="F333" s="114">
        <f>VENTAS!J332</f>
        <v/>
      </c>
      <c r="G333" s="494">
        <f>VENTAS!F332</f>
        <v/>
      </c>
      <c r="H333" s="479">
        <f>VENTAS!K332</f>
        <v/>
      </c>
      <c r="I333" s="479">
        <f>VENTAS!M332</f>
        <v/>
      </c>
      <c r="J333" s="184">
        <f>VENTAS!L332</f>
        <v/>
      </c>
      <c r="K333" s="119">
        <f>IF(N($H333)&lt;1,"",$G333+31)</f>
        <v/>
      </c>
      <c r="L333" s="124">
        <f>IF(K333="","",TODAY()-K333)</f>
        <v/>
      </c>
      <c r="M333" s="494" t="n">
        <v>46205</v>
      </c>
      <c r="N333" s="374" t="n">
        <v>1000000</v>
      </c>
      <c r="O333" s="184">
        <f>IF(K333="","SIN ESTADO",IF(M333&lt;&gt;"","PAGA",IF(L333&gt;0,"VENCIDA",IF(L333&gt;=-5,"POR VENCER","AL DÍA"))))</f>
        <v/>
      </c>
      <c r="P333" s="185" t="inlineStr">
        <is>
          <t>TRANSFERENCIA</t>
        </is>
      </c>
      <c r="Q333" s="119">
        <f>IF(N($H333)&lt;2,"",IF(K333="","",K333+31))</f>
        <v/>
      </c>
      <c r="R333" s="124">
        <f>IF(Q333="","",TODAY()-Q333)</f>
        <v/>
      </c>
      <c r="S333" s="494" t="n">
        <v>46219</v>
      </c>
      <c r="T333" s="184" t="n">
        <v>750000</v>
      </c>
      <c r="U333" s="184">
        <f>IF(Q333="","SIN ESTADO",IF(S333&lt;&gt;"","PAGA",IF(R333&gt;0,"VENCIDA",IF(R333&gt;=-5,"POR VENCER","AL DÍA"))))</f>
        <v/>
      </c>
      <c r="V333" s="185" t="inlineStr">
        <is>
          <t>TRANSFERENCIA</t>
        </is>
      </c>
      <c r="W333" s="119">
        <f>IF(N($H333)&lt;3,"",IF(Q333="","",Q333+31))</f>
        <v/>
      </c>
      <c r="X333" s="124">
        <f>IF(W333="","",TODAY()-W333)</f>
        <v/>
      </c>
      <c r="Y333" s="494" t="n">
        <v>46240</v>
      </c>
      <c r="Z333" s="184" t="n">
        <v>1000000</v>
      </c>
      <c r="AA333" s="184">
        <f>IF(W333="","SIN ESTADO",IF(Y333&lt;&gt;"","PAGA",IF(X333&gt;0,"VENCIDA",IF(X333&gt;=-5,"POR VENCER","AL DÍA"))))</f>
        <v/>
      </c>
      <c r="AB333" s="185" t="inlineStr">
        <is>
          <t>TRANSFERENCIA</t>
        </is>
      </c>
      <c r="AC333" s="119">
        <f>IF(N($H333)&lt;4,"",IF(W333="","",W333+31))</f>
        <v/>
      </c>
      <c r="AD333" s="124">
        <f>IF(AC333="","",TODAY()-AC333)</f>
        <v/>
      </c>
      <c r="AE333" s="494" t="n">
        <v>46266</v>
      </c>
      <c r="AF333" s="184" t="n">
        <v>2000000</v>
      </c>
      <c r="AG333" s="184">
        <f>IF(AC333="","SIN ESTADO",IF(AE333&lt;&gt;"","PAGA",IF(AD333&gt;0,"VENCIDA",IF(AD333&gt;=-5,"POR VENCER","AL DÍA"))))</f>
        <v/>
      </c>
      <c r="AH333" s="185" t="inlineStr">
        <is>
          <t>TRANSFERENCIA</t>
        </is>
      </c>
      <c r="AI333" s="119">
        <f>IF(N($H333)&lt;5,"",IF(AC333="","",AC333+31))</f>
        <v/>
      </c>
      <c r="AJ333" s="124">
        <f>IF(AI333="","",TODAY()-AI333)</f>
        <v/>
      </c>
      <c r="AK333" s="494" t="n">
        <v>46266</v>
      </c>
      <c r="AL333" s="184" t="n"/>
      <c r="AM333" s="184">
        <f>IF(AI333="","SIN ESTADO",IF(AK333&lt;&gt;"","PAGA",IF(AJ333&gt;0,"VENCIDA",IF(AJ333&gt;=-5,"POR VENCER","AL DÍA"))))</f>
        <v/>
      </c>
      <c r="AN333" s="185" t="inlineStr">
        <is>
          <t>TRANSFERENCIA</t>
        </is>
      </c>
      <c r="AO333" s="119">
        <f>IF(N($H333)&lt;6,"",IF(AI333="","",AI333+31))</f>
        <v/>
      </c>
      <c r="AP333" s="124">
        <f>IF(AO333="","",TODAY()-AO333)</f>
        <v/>
      </c>
      <c r="AQ333" s="270" t="n"/>
      <c r="AR333" s="184" t="n"/>
      <c r="AS333" s="184">
        <f>IF(AO333="","SIN ESTADO",IF(AQ333&lt;&gt;"","PAGA",IF(AP333&gt;0,"VENCIDA",IF(AP333&gt;=-5,"POR VENCER","AL DÍA"))))</f>
        <v/>
      </c>
      <c r="AT333" s="185" t="n"/>
      <c r="AU333" s="119">
        <f>IF(N($H333)&lt;7,"",IF(AO333="","",AO333+31))</f>
        <v/>
      </c>
      <c r="AV333" s="124">
        <f>IF(AU333="","",TODAY()-AU333)</f>
        <v/>
      </c>
      <c r="AW333" s="494" t="n"/>
      <c r="AX333" s="184" t="n"/>
      <c r="AY333" s="184">
        <f>IF(AU333="","SIN ESTADO",IF(AW333&lt;&gt;"","PAGA",IF(AV333&gt;0,"VENCIDA",IF(AV333&gt;=-5,"POR VENCER","AL DÍA"))))</f>
        <v/>
      </c>
      <c r="AZ333" s="185" t="n"/>
      <c r="BA333" s="119">
        <f>IF(N($H333)&lt;8,"",IF(AU333="","",AU333+31))</f>
        <v/>
      </c>
      <c r="BB333" s="124">
        <f>IF(BA333="","",TODAY()-BA333)</f>
        <v/>
      </c>
      <c r="BC333" s="494" t="n"/>
      <c r="BD333" s="184" t="n"/>
      <c r="BE333" s="184">
        <f>IF(BA333="","SIN ESTADO",IF(BC333&lt;&gt;"","PAGA",IF(BB333&gt;0,"VENCIDA",IF(BB333&gt;=-5,"POR VENCER","AL DÍA"))))</f>
        <v/>
      </c>
      <c r="BF333" s="185" t="n"/>
      <c r="BG333" s="119">
        <f>IF(N($H333)&lt;9,"",IF(BA333="","",BA333+31))</f>
        <v/>
      </c>
      <c r="BH333" s="124">
        <f>IF(BG333="","",TODAY()-BG333)</f>
        <v/>
      </c>
      <c r="BI333" s="494" t="n"/>
      <c r="BJ333" s="184" t="n"/>
      <c r="BK333" s="184">
        <f>IF(BG333="","SIN ESTADO",IF(BI333&lt;&gt;"","PAGA",IF(BH333&gt;0,"VENCIDA",IF(BH333&gt;=-5,"POR VENCER","AL DÍA"))))</f>
        <v/>
      </c>
      <c r="BL333" s="185" t="n"/>
      <c r="BM333" s="119">
        <f>IF(N($H333)&lt;10,"",IF(BG333="","",BG333+31))</f>
        <v/>
      </c>
      <c r="BN333" s="124">
        <f>IF(BM333="","",TODAY()-BM333)</f>
        <v/>
      </c>
      <c r="BO333" s="494" t="n"/>
      <c r="BP333" s="184" t="n"/>
      <c r="BQ333" s="184">
        <f>IF(BM333="","SIN ESTADO",IF(BO333&lt;&gt;"","PAGA",IF(BN333&gt;0,"VENCIDA",IF(BN333&gt;=-5,"POR VENCER","AL DÍA"))))</f>
        <v/>
      </c>
      <c r="BR333" s="185" t="n"/>
      <c r="BS333" s="119">
        <f>IF(N($H333)&lt;11,"",IF(BM333="","",BM333+31))</f>
        <v/>
      </c>
      <c r="BT333" s="124">
        <f>IF(BS333="","",TODAY()-BS333)</f>
        <v/>
      </c>
      <c r="BU333" s="494" t="n"/>
      <c r="BV333" s="184" t="n"/>
      <c r="BW333" s="184">
        <f>IF(BS333="","SIN ESTADO",IF(BU333&lt;&gt;"","PAGA",IF(BT333&gt;0,"VENCIDA",IF(BT333&gt;=-5,"POR VENCER","AL DÍA"))))</f>
        <v/>
      </c>
      <c r="BX333" s="185" t="n"/>
      <c r="BY333" s="119">
        <f>IF(N($H333)&lt;12,"",IF(BS333="","",BS333+31))</f>
        <v/>
      </c>
      <c r="BZ333" s="124">
        <f>IF(BY333="","",TODAY()-BY333)</f>
        <v/>
      </c>
      <c r="CA333" s="494" t="n"/>
      <c r="CB333" s="184" t="n"/>
      <c r="CC333" s="184">
        <f>IF(BY333="","SIN ESTADO",IF(CA333&lt;&gt;"","PAGA",IF(BZ333&gt;0,"VENCIDA",IF(BZ333&gt;=-5,"POR VENCER","AL DÍA"))))</f>
        <v/>
      </c>
      <c r="CD333" s="185" t="n"/>
      <c r="CE333" s="119">
        <f>IF(N($H333)&lt;13,"",IF(BY333="","",BY333+31))</f>
        <v/>
      </c>
      <c r="CF333" s="124">
        <f>IF(CE333="","",TODAY()-CE333)</f>
        <v/>
      </c>
      <c r="CG333" s="494" t="n"/>
      <c r="CH333" s="184" t="n"/>
      <c r="CI333" s="184">
        <f>IF(CE333="","SIN ESTADO",IF(CG333&lt;&gt;"","PAGA",IF(CF333&gt;0,"VENCIDA",IF(CF333&gt;=-5,"POR VENCER","AL DÍA"))))</f>
        <v/>
      </c>
      <c r="CJ333" s="185" t="n"/>
      <c r="CK333" s="119">
        <f>IF(N($H333)&lt;14,"",IF(CE333="","",CE333+31))</f>
        <v/>
      </c>
      <c r="CL333" s="124">
        <f>IF(CK333="","",TODAY()-CK333)</f>
        <v/>
      </c>
      <c r="CM333" s="494" t="n"/>
      <c r="CN333" s="184" t="n"/>
      <c r="CO333" s="184">
        <f>IF(CK333="","SIN ESTADO",IF(CM333&lt;&gt;"","PAGA",IF(CL333&gt;0,"VENCIDA",IF(CL333&gt;=-5,"POR VENCER","AL DÍA"))))</f>
        <v/>
      </c>
      <c r="CP333" s="185" t="n"/>
      <c r="CQ333" s="119">
        <f>IF(N($H333)&lt;15,"",IF(CK333="","",CK333+31))</f>
        <v/>
      </c>
      <c r="CR333" s="124">
        <f>IF(CQ333="","",TODAY()-CQ333)</f>
        <v/>
      </c>
      <c r="CS333" s="494" t="n"/>
      <c r="CT333" s="184" t="n"/>
      <c r="CU333" s="184">
        <f>IF(CQ333="","SIN ESTADO",IF(CS333&lt;&gt;"","PAGA",IF(CR333&gt;0,"VENCIDA",IF(CR333&gt;=-5,"POR VENCER","AL DÍA"))))</f>
        <v/>
      </c>
      <c r="CV333" s="185" t="n"/>
      <c r="CW333" s="119">
        <f>IF(N($H333)&lt;16,"",IF(CQ333="","",CQ333+31))</f>
        <v/>
      </c>
      <c r="CX333" s="124">
        <f>IF(CW333="","",TODAY()-CW333)</f>
        <v/>
      </c>
      <c r="CY333" s="494" t="n"/>
      <c r="CZ333" s="184" t="n"/>
      <c r="DA333" s="184">
        <f>IF(CW333="","SIN ESTADO",IF(CY333&lt;&gt;"","PAGA",IF(CX333&gt;0,"VENCIDA",IF(CX333&gt;=-5,"POR VENCER","AL DÍA"))))</f>
        <v/>
      </c>
      <c r="DB333" s="185" t="n"/>
      <c r="DC333" s="119">
        <f>IF(N($H333)&lt;17,"",IF(CW333="","",CW333+31))</f>
        <v/>
      </c>
      <c r="DD333" s="124">
        <f>IF(DC333="","",TODAY()-DC333)</f>
        <v/>
      </c>
      <c r="DE333" s="494" t="n"/>
      <c r="DF333" s="184" t="n"/>
      <c r="DG333" s="184">
        <f>IF(DC333="","SIN ESTADO",IF(DE333&lt;&gt;"","PAGA",IF(DD333&gt;0,"VENCIDA",IF(DD333&gt;=-5,"POR VENCER","AL DÍA"))))</f>
        <v/>
      </c>
      <c r="DH333" s="185" t="n"/>
      <c r="DI333" s="119">
        <f>IF(N($H333)&lt;18,"",IF(DC333="","",DC333+31))</f>
        <v/>
      </c>
      <c r="DJ333" s="124">
        <f>IF(DI333="","",TODAY()-DI333)</f>
        <v/>
      </c>
      <c r="DK333" s="494" t="n"/>
      <c r="DL333" s="184" t="n"/>
      <c r="DM333" s="184">
        <f>IF(DI333="","SIN ESTADO",IF(DK333&lt;&gt;"","PAGA",IF(DJ333&gt;0,"VENCIDA",IF(DJ333&gt;=-5,"POR VENCER","AL DÍA"))))</f>
        <v/>
      </c>
      <c r="DN333" s="185" t="n"/>
      <c r="DO333" s="119">
        <f>IF(N($H333)&lt;19,"",IF(DI333="","",DI333+31))</f>
        <v/>
      </c>
      <c r="DP333" s="124">
        <f>IF(DO333="","",TODAY()-DO333)</f>
        <v/>
      </c>
      <c r="DQ333" s="494" t="n"/>
      <c r="DR333" s="184" t="n"/>
      <c r="DS333" s="184">
        <f>IF(DO333="","SIN ESTADO",IF(DQ333&lt;&gt;"","PAGA",IF(DP333&gt;0,"VENCIDA",IF(DP333&gt;=-5,"POR VENCER","AL DÍA"))))</f>
        <v/>
      </c>
      <c r="DT333" s="185" t="n"/>
      <c r="DU333" s="119">
        <f>IF(N($H333)&lt;20,"",IF(DO333="","",DO333+31))</f>
        <v/>
      </c>
      <c r="DV333" s="124">
        <f>IF(DU333="","",TODAY()-DU333)</f>
        <v/>
      </c>
      <c r="DW333" s="494" t="n"/>
      <c r="DX333" s="184" t="n"/>
      <c r="DY333" s="184">
        <f>IF(DU333="","SIN ESTADO",IF(DW333&lt;&gt;"","PAGA",IF(DV333&gt;0,"VENCIDA",IF(DV333&gt;=-5,"POR VENCER","AL DÍA"))))</f>
        <v/>
      </c>
      <c r="DZ333" s="185" t="n"/>
      <c r="EA333" s="119">
        <f>IF(N($H333)&lt;21,"",IF(DU333="","",DU333+31))</f>
        <v/>
      </c>
      <c r="EB333" s="124">
        <f>IF(EA333="","",TODAY()-EA333)</f>
        <v/>
      </c>
      <c r="EC333" s="494" t="n"/>
      <c r="ED333" s="184" t="n"/>
      <c r="EE333" s="184">
        <f>IF(EA333="","SIN ESTADO",IF(EC333&lt;&gt;"","PAGA",IF(EB333&gt;0,"VENCIDA",IF(EB333&gt;=-5,"POR VENCER","AL DÍA"))))</f>
        <v/>
      </c>
      <c r="EF333" s="185" t="n"/>
      <c r="EG333" s="119">
        <f>IF(N($H333)&lt;22,"",IF(EA333="","",EA333+31))</f>
        <v/>
      </c>
      <c r="EH333" s="124">
        <f>IF(EG333="","",TODAY()-EG333)</f>
        <v/>
      </c>
      <c r="EI333" s="494" t="n"/>
      <c r="EJ333" s="184" t="n"/>
      <c r="EK333" s="184">
        <f>IF(EG333="","SIN ESTADO",IF(EI333&lt;&gt;"","PAGA",IF(EH333&gt;0,"VENCIDA",IF(EH333&gt;=-5,"POR VENCER","AL DÍA"))))</f>
        <v/>
      </c>
      <c r="EL333" s="185" t="n"/>
      <c r="EM333" s="119">
        <f>IF(N($H333)&lt;23,"",IF(EG333="","",EG333+31))</f>
        <v/>
      </c>
      <c r="EN333" s="124">
        <f>IF(EM333="","",TODAY()-EM333)</f>
        <v/>
      </c>
      <c r="EO333" s="494" t="n"/>
      <c r="EP333" s="184" t="n"/>
      <c r="EQ333" s="184">
        <f>IF(EM333="","SIN ESTADO",IF(EO333&lt;&gt;"","PAGA",IF(EN333&gt;0,"VENCIDA",IF(EN333&gt;=-5,"POR VENCER","AL DÍA"))))</f>
        <v/>
      </c>
      <c r="ER333" s="185" t="n"/>
      <c r="ES333" s="119">
        <f>IF(N($H333)&lt;24,"",IF(EM333="","",EM333+31))</f>
        <v/>
      </c>
      <c r="ET333" s="124">
        <f>IF(ES333="","",TODAY()-ES333)</f>
        <v/>
      </c>
      <c r="EU333" s="494" t="n"/>
      <c r="EV333" s="184" t="n"/>
      <c r="EW333" s="184">
        <f>IF(ES333="","SIN ESTADO",IF(EU333&lt;&gt;"","PAGA",IF(ET333&gt;0,"VENCIDA",IF(ET333&gt;=-5,"POR VENCER","AL DÍA"))))</f>
        <v/>
      </c>
      <c r="EX333" s="185" t="n"/>
      <c r="EY333" s="119">
        <f>IF(N($H333)&lt;25,"",IF(ES333="","",ES333+31))</f>
        <v/>
      </c>
      <c r="EZ333" s="124">
        <f>IF(EY333="","",TODAY()-EY333)</f>
        <v/>
      </c>
      <c r="FA333" s="494" t="n"/>
      <c r="FB333" s="184" t="n"/>
      <c r="FC333" s="184">
        <f>IF(EY333="","SIN ESTADO",IF(FA333&lt;&gt;"","PAGA",IF(EZ333&gt;0,"VENCIDA",IF(EZ333&gt;=-5,"POR VENCER","AL DÍA"))))</f>
        <v/>
      </c>
      <c r="FD333" s="185" t="n"/>
      <c r="FE333" s="119">
        <f>IF(N($H333)&lt;26,"",IF(EY333="","",EY333+31))</f>
        <v/>
      </c>
      <c r="FF333" s="124">
        <f>IF(FE333="","",TODAY()-FE333)</f>
        <v/>
      </c>
      <c r="FG333" s="494" t="n"/>
      <c r="FH333" s="184" t="n"/>
      <c r="FI333" s="184">
        <f>IF(FE333="","SIN ESTADO",IF(FG333&lt;&gt;"","PAGA",IF(FF333&gt;0,"VENCIDA",IF(FF333&gt;=-5,"POR VENCER","AL DÍA"))))</f>
        <v/>
      </c>
      <c r="FJ333" s="185" t="n"/>
      <c r="FK333" s="119">
        <f>IF(N($H333)&lt;27,"",IF(FE333="","",FE333+31))</f>
        <v/>
      </c>
      <c r="FL333" s="124">
        <f>IF(FK333="","",TODAY()-FK333)</f>
        <v/>
      </c>
      <c r="FM333" s="494" t="n"/>
      <c r="FN333" s="184" t="n"/>
      <c r="FO333" s="184">
        <f>IF(FK333="","SIN ESTADO",IF(FM333&lt;&gt;"","PAGA",IF(FL333&gt;0,"VENCIDA",IF(FL333&gt;=-5,"POR VENCER","AL DÍA"))))</f>
        <v/>
      </c>
      <c r="FP333" s="185" t="n"/>
      <c r="FQ333" s="119">
        <f>IF(N($H333)&lt;28,"",IF(FK333="","",FK333+31))</f>
        <v/>
      </c>
      <c r="FR333" s="124">
        <f>IF(FQ333="","",TODAY()-FQ333)</f>
        <v/>
      </c>
      <c r="FS333" s="494" t="n"/>
      <c r="FT333" s="184" t="n"/>
      <c r="FU333" s="184">
        <f>IF(FQ333="","SIN ESTADO",IF(FS333&lt;&gt;"","PAGA",IF(FR333&gt;0,"VENCIDA",IF(FR333&gt;=-5,"POR VENCER","AL DÍA"))))</f>
        <v/>
      </c>
      <c r="FV333" s="185" t="n"/>
      <c r="FW333" s="119">
        <f>IF(N($H333)&lt;29,"",IF(FQ333="","",FQ333+31))</f>
        <v/>
      </c>
      <c r="FX333" s="124">
        <f>IF(FW333="","",TODAY()-FW333)</f>
        <v/>
      </c>
      <c r="FY333" s="494" t="n"/>
      <c r="FZ333" s="184" t="n"/>
      <c r="GA333" s="184">
        <f>IF(FW333="","SIN ESTADO",IF(FY333&lt;&gt;"","PAGA",IF(FX333&gt;0,"VENCIDA",IF(FX333&gt;=-5,"POR VENCER","AL DÍA"))))</f>
        <v/>
      </c>
      <c r="GB333" s="185" t="n"/>
      <c r="GC333" s="119">
        <f>IF(N($H333)&lt;30,"",IF(FW333="","",FW333+31))</f>
        <v/>
      </c>
      <c r="GD333" s="124">
        <f>IF(GC333="","",TODAY()-GC333)</f>
        <v/>
      </c>
      <c r="GE333" s="494" t="n"/>
      <c r="GF333" s="184" t="n"/>
      <c r="GG333" s="184">
        <f>IF(GC333="","SIN ESTADO",IF(GE333&lt;&gt;"","PAGA",IF(GD333&gt;0,"VENCIDA",IF(GD333&gt;=-5,"POR VENCER","AL DÍA"))))</f>
        <v/>
      </c>
      <c r="GH333" s="185" t="n"/>
      <c r="GI333" s="119">
        <f>IF(N($H333)&lt;31,"",IF(GC333="","",GC333+31))</f>
        <v/>
      </c>
      <c r="GJ333" s="124">
        <f>IF(GI333="","",TODAY()-GI333)</f>
        <v/>
      </c>
      <c r="GK333" s="494" t="n"/>
      <c r="GL333" s="184" t="n"/>
      <c r="GM333" s="184">
        <f>IF(GI333="","SIN ESTADO",IF(GK333&lt;&gt;"","PAGA",IF(GJ333&gt;0,"VENCIDA",IF(GJ333&gt;=-5,"POR VENCER","AL DÍA"))))</f>
        <v/>
      </c>
      <c r="GN333" s="185" t="n"/>
      <c r="GO333" s="119">
        <f>IF(N($H333)&lt;32,"",IF(GI333="","",GI333+31))</f>
        <v/>
      </c>
      <c r="GP333" s="124">
        <f>IF(GO333="","",TODAY()-GO333)</f>
        <v/>
      </c>
      <c r="GQ333" s="494" t="n"/>
      <c r="GR333" s="184" t="n"/>
      <c r="GS333" s="184">
        <f>IF(GO333="","SIN ESTADO",IF(GQ333&lt;&gt;"","PAGA",IF(GP333&gt;0,"VENCIDA",IF(GP333&gt;=-5,"POR VENCER","AL DÍA"))))</f>
        <v/>
      </c>
      <c r="GT333" s="185" t="n"/>
      <c r="GU333" s="119">
        <f>IF(N($H333)&lt;33,"",IF(GO333="","",GO333+31))</f>
        <v/>
      </c>
      <c r="GV333" s="124">
        <f>IF(GU333="","",TODAY()-GU333)</f>
        <v/>
      </c>
      <c r="GW333" s="494" t="n"/>
      <c r="GX333" s="184" t="n"/>
      <c r="GY333" s="184">
        <f>IF(GU333="","SIN ESTADO",IF(GW333&lt;&gt;"","PAGA",IF(GV333&gt;0,"VENCIDA",IF(GV333&gt;=-5,"POR VENCER","AL DÍA"))))</f>
        <v/>
      </c>
      <c r="GZ333" s="185" t="n"/>
      <c r="HA333" s="119">
        <f>IF(N($H333)&lt;34,"",IF(GU333="","",GU333+31))</f>
        <v/>
      </c>
      <c r="HB333" s="124">
        <f>IF(HA333="","",TODAY()-HA333)</f>
        <v/>
      </c>
      <c r="HC333" s="494" t="n"/>
      <c r="HD333" s="184" t="n"/>
      <c r="HE333" s="184">
        <f>IF(HA333="","SIN ESTADO",IF(HC333&lt;&gt;"","PAGA",IF(HB333&gt;0,"VENCIDA",IF(HB333&gt;=-5,"POR VENCER","AL DÍA"))))</f>
        <v/>
      </c>
      <c r="HF333" s="185" t="n"/>
      <c r="HG333" s="119">
        <f>IF(N($H333)&lt;35,"",IF(HA333="","",HA333+31))</f>
        <v/>
      </c>
      <c r="HH333" s="124">
        <f>IF(HG333="","",TODAY()-HG333)</f>
        <v/>
      </c>
      <c r="HI333" s="494" t="n"/>
      <c r="HJ333" s="184" t="n"/>
      <c r="HK333" s="184">
        <f>IF(HG333="","SIN ESTADO",IF(HI333&lt;&gt;"","PAGA",IF(HH333&gt;0,"VENCIDA",IF(HH333&gt;=-5,"POR VENCER","AL DÍA"))))</f>
        <v/>
      </c>
      <c r="HL333" s="168" t="n"/>
      <c r="HM333" s="119">
        <f>IF(N($H333)&lt;36,"",IF(HG333="","",HG333+31))</f>
        <v/>
      </c>
      <c r="HN333" s="124">
        <f>IF(HM333="","",TODAY()-HM333)</f>
        <v/>
      </c>
      <c r="HO333" s="494" t="n"/>
      <c r="HP333" s="184" t="n"/>
      <c r="HQ333" s="184">
        <f>IF(HM333="","SIN ESTADO",IF(HO333&lt;&gt;"","PAGA",IF(HN333&gt;0,"VENCIDA",IF(HN333&gt;=-5,"POR VENCER","AL DÍA"))))</f>
        <v/>
      </c>
      <c r="HR333" s="168" t="n"/>
      <c r="HS333" s="169">
        <f>N333+T333+Z333+AF333+AL333+AR333+AX333+BD333+BJ333+BP333+BV333+CB333+CH333+CN333+CT333+CZ333+DF333+DL333+DR333+DX333+ED333+EJ333+EP333+EV333+FB333+FH333+FN333+FT333+FZ333+GF333+GL333+GR333+GX333+HD333+HJ333+HP333</f>
        <v/>
      </c>
      <c r="HU333" s="170">
        <f>IFERROR(N($J333),0)</f>
        <v/>
      </c>
      <c r="HW333" s="170">
        <f>SUMPRODUCT((MOD(COLUMN($M333:$HR333)-COLUMN($M333),6)=0)*ISNUMBER($M333:$HR333)*($M333:$HR333&gt;=RESUMEN!$C$26)*($M333:$HR333&lt;=RESUMEN!$C$27)*IFERROR(N($N333:$HS333),0))</f>
        <v/>
      </c>
      <c r="HX333" s="170">
        <f>SUMPRODUCT((MOD(COLUMN($M333:$HR333)-COLUMN($M333),6)=0)*ISNUMBER($M333:$HR333)*($M333:$HR333&gt;=RESUMEN!$C$26)*($M333:$HR333&lt;=RESUMEN!$C$27))</f>
        <v/>
      </c>
    </row>
    <row r="334" ht="15.75" customHeight="1" s="506">
      <c r="B334" s="113">
        <f>VENTAS!A333</f>
        <v/>
      </c>
      <c r="C334" s="236">
        <f>VENTAS!B333</f>
        <v/>
      </c>
      <c r="D334" s="53">
        <f>VENTAS!C333</f>
        <v/>
      </c>
      <c r="E334" s="114">
        <f>VENTAS!D333</f>
        <v/>
      </c>
      <c r="F334" s="114">
        <f>VENTAS!J333</f>
        <v/>
      </c>
      <c r="G334" s="494">
        <f>VENTAS!F333</f>
        <v/>
      </c>
      <c r="H334" s="479">
        <f>VENTAS!K333</f>
        <v/>
      </c>
      <c r="I334" s="479">
        <f>VENTAS!M333</f>
        <v/>
      </c>
      <c r="J334" s="184">
        <f>VENTAS!L333</f>
        <v/>
      </c>
      <c r="K334" s="119">
        <f>IF(N($H334)&lt;1,"",$G334+31)</f>
        <v/>
      </c>
      <c r="L334" s="124">
        <f>IF(K334="","",TODAY()-K334)</f>
        <v/>
      </c>
      <c r="M334" s="469" t="n">
        <v>46099</v>
      </c>
      <c r="N334" s="374" t="n">
        <v>1000000</v>
      </c>
      <c r="O334" s="184">
        <f>IF(K334="","SIN ESTADO",IF(M334&lt;&gt;"","PAGA",IF(L334&gt;0,"VENCIDA",IF(L334&gt;=-5,"POR VENCER","AL DÍA"))))</f>
        <v/>
      </c>
      <c r="P334" s="185" t="inlineStr">
        <is>
          <t>TRANSFERENCIA</t>
        </is>
      </c>
      <c r="Q334" s="119">
        <f>IF(N($H334)&lt;2,"",IF(K334="","",K334+31))</f>
        <v/>
      </c>
      <c r="R334" s="124">
        <f>IF(Q334="","",TODAY()-Q334)</f>
        <v/>
      </c>
      <c r="S334" s="494" t="n">
        <v>46140</v>
      </c>
      <c r="T334" s="184" t="n">
        <v>1000000</v>
      </c>
      <c r="U334" s="184">
        <f>IF(Q334="","SIN ESTADO",IF(S334&lt;&gt;"","PAGA",IF(R334&gt;0,"VENCIDA",IF(R334&gt;=-5,"POR VENCER","AL DÍA"))))</f>
        <v/>
      </c>
      <c r="V334" s="185" t="inlineStr">
        <is>
          <t>TRANSFERENCIA</t>
        </is>
      </c>
      <c r="W334" s="119">
        <f>IF(N($H334)&lt;3,"",IF(Q334="","",Q334+31))</f>
        <v/>
      </c>
      <c r="X334" s="124">
        <f>IF(W334="","",TODAY()-W334)</f>
        <v/>
      </c>
      <c r="Y334" s="494" t="n"/>
      <c r="Z334" s="184" t="n"/>
      <c r="AA334" s="184">
        <f>IF(W334="","SIN ESTADO",IF(Y334&lt;&gt;"","PAGA",IF(X334&gt;0,"VENCIDA",IF(X334&gt;=-5,"POR VENCER","AL DÍA"))))</f>
        <v/>
      </c>
      <c r="AB334" s="185" t="n"/>
      <c r="AC334" s="119">
        <f>IF(N($H334)&lt;4,"",IF(W334="","",W334+31))</f>
        <v/>
      </c>
      <c r="AD334" s="124">
        <f>IF(AC334="","",TODAY()-AC334)</f>
        <v/>
      </c>
      <c r="AE334" s="494" t="n"/>
      <c r="AF334" s="184" t="n"/>
      <c r="AG334" s="184">
        <f>IF(AC334="","SIN ESTADO",IF(AE334&lt;&gt;"","PAGA",IF(AD334&gt;0,"VENCIDA",IF(AD334&gt;=-5,"POR VENCER","AL DÍA"))))</f>
        <v/>
      </c>
      <c r="AH334" s="185" t="n"/>
      <c r="AI334" s="119">
        <f>IF(N($H334)&lt;5,"",IF(AC334="","",AC334+31))</f>
        <v/>
      </c>
      <c r="AJ334" s="124">
        <f>IF(AI334="","",TODAY()-AI334)</f>
        <v/>
      </c>
      <c r="AK334" s="494" t="n"/>
      <c r="AL334" s="184" t="n"/>
      <c r="AM334" s="184">
        <f>IF(AI334="","SIN ESTADO",IF(AK334&lt;&gt;"","PAGA",IF(AJ334&gt;0,"VENCIDA",IF(AJ334&gt;=-5,"POR VENCER","AL DÍA"))))</f>
        <v/>
      </c>
      <c r="AN334" s="185" t="n"/>
      <c r="AO334" s="119">
        <f>IF(N($H334)&lt;6,"",IF(AI334="","",AI334+31))</f>
        <v/>
      </c>
      <c r="AP334" s="124">
        <f>IF(AO334="","",TODAY()-AO334)</f>
        <v/>
      </c>
      <c r="AQ334" s="270" t="n"/>
      <c r="AR334" s="184" t="n"/>
      <c r="AS334" s="184">
        <f>IF(AO334="","SIN ESTADO",IF(AQ334&lt;&gt;"","PAGA",IF(AP334&gt;0,"VENCIDA",IF(AP334&gt;=-5,"POR VENCER","AL DÍA"))))</f>
        <v/>
      </c>
      <c r="AT334" s="185" t="n"/>
      <c r="AU334" s="119">
        <f>IF(N($H334)&lt;7,"",IF(AO334="","",AO334+31))</f>
        <v/>
      </c>
      <c r="AV334" s="124">
        <f>IF(AU334="","",TODAY()-AU334)</f>
        <v/>
      </c>
      <c r="AW334" s="494" t="n"/>
      <c r="AX334" s="184" t="n"/>
      <c r="AY334" s="184">
        <f>IF(AU334="","SIN ESTADO",IF(AW334&lt;&gt;"","PAGA",IF(AV334&gt;0,"VENCIDA",IF(AV334&gt;=-5,"POR VENCER","AL DÍA"))))</f>
        <v/>
      </c>
      <c r="AZ334" s="185" t="n"/>
      <c r="BA334" s="119">
        <f>IF(N($H334)&lt;8,"",IF(AU334="","",AU334+31))</f>
        <v/>
      </c>
      <c r="BB334" s="124">
        <f>IF(BA334="","",TODAY()-BA334)</f>
        <v/>
      </c>
      <c r="BC334" s="494" t="n"/>
      <c r="BD334" s="184" t="n"/>
      <c r="BE334" s="184">
        <f>IF(BA334="","SIN ESTADO",IF(BC334&lt;&gt;"","PAGA",IF(BB334&gt;0,"VENCIDA",IF(BB334&gt;=-5,"POR VENCER","AL DÍA"))))</f>
        <v/>
      </c>
      <c r="BF334" s="185" t="n"/>
      <c r="BG334" s="119">
        <f>IF(N($H334)&lt;9,"",IF(BA334="","",BA334+31))</f>
        <v/>
      </c>
      <c r="BH334" s="124">
        <f>IF(BG334="","",TODAY()-BG334)</f>
        <v/>
      </c>
      <c r="BI334" s="494" t="n"/>
      <c r="BJ334" s="184" t="n"/>
      <c r="BK334" s="184">
        <f>IF(BG334="","SIN ESTADO",IF(BI334&lt;&gt;"","PAGA",IF(BH334&gt;0,"VENCIDA",IF(BH334&gt;=-5,"POR VENCER","AL DÍA"))))</f>
        <v/>
      </c>
      <c r="BL334" s="185" t="n"/>
      <c r="BM334" s="119">
        <f>IF(N($H334)&lt;10,"",IF(BG334="","",BG334+31))</f>
        <v/>
      </c>
      <c r="BN334" s="124">
        <f>IF(BM334="","",TODAY()-BM334)</f>
        <v/>
      </c>
      <c r="BO334" s="494" t="n"/>
      <c r="BP334" s="184" t="n"/>
      <c r="BQ334" s="184">
        <f>IF(BM334="","SIN ESTADO",IF(BO334&lt;&gt;"","PAGA",IF(BN334&gt;0,"VENCIDA",IF(BN334&gt;=-5,"POR VENCER","AL DÍA"))))</f>
        <v/>
      </c>
      <c r="BR334" s="185" t="n"/>
      <c r="BS334" s="119">
        <f>IF(N($H334)&lt;11,"",IF(BM334="","",BM334+31))</f>
        <v/>
      </c>
      <c r="BT334" s="124">
        <f>IF(BS334="","",TODAY()-BS334)</f>
        <v/>
      </c>
      <c r="BU334" s="494" t="n"/>
      <c r="BV334" s="184" t="n"/>
      <c r="BW334" s="184">
        <f>IF(BS334="","SIN ESTADO",IF(BU334&lt;&gt;"","PAGA",IF(BT334&gt;0,"VENCIDA",IF(BT334&gt;=-5,"POR VENCER","AL DÍA"))))</f>
        <v/>
      </c>
      <c r="BX334" s="185" t="n"/>
      <c r="BY334" s="119">
        <f>IF(N($H334)&lt;12,"",IF(BS334="","",BS334+31))</f>
        <v/>
      </c>
      <c r="BZ334" s="124">
        <f>IF(BY334="","",TODAY()-BY334)</f>
        <v/>
      </c>
      <c r="CA334" s="494" t="n"/>
      <c r="CB334" s="184" t="n"/>
      <c r="CC334" s="184">
        <f>IF(BY334="","SIN ESTADO",IF(CA334&lt;&gt;"","PAGA",IF(BZ334&gt;0,"VENCIDA",IF(BZ334&gt;=-5,"POR VENCER","AL DÍA"))))</f>
        <v/>
      </c>
      <c r="CD334" s="185" t="n"/>
      <c r="CE334" s="119">
        <f>IF(N($H334)&lt;13,"",IF(BY334="","",BY334+31))</f>
        <v/>
      </c>
      <c r="CF334" s="124">
        <f>IF(CE334="","",TODAY()-CE334)</f>
        <v/>
      </c>
      <c r="CG334" s="494" t="n"/>
      <c r="CH334" s="184" t="n"/>
      <c r="CI334" s="184">
        <f>IF(CE334="","SIN ESTADO",IF(CG334&lt;&gt;"","PAGA",IF(CF334&gt;0,"VENCIDA",IF(CF334&gt;=-5,"POR VENCER","AL DÍA"))))</f>
        <v/>
      </c>
      <c r="CJ334" s="185" t="n"/>
      <c r="CK334" s="119">
        <f>IF(N($H334)&lt;14,"",IF(CE334="","",CE334+31))</f>
        <v/>
      </c>
      <c r="CL334" s="124">
        <f>IF(CK334="","",TODAY()-CK334)</f>
        <v/>
      </c>
      <c r="CM334" s="494" t="n"/>
      <c r="CN334" s="184" t="n"/>
      <c r="CO334" s="184">
        <f>IF(CK334="","SIN ESTADO",IF(CM334&lt;&gt;"","PAGA",IF(CL334&gt;0,"VENCIDA",IF(CL334&gt;=-5,"POR VENCER","AL DÍA"))))</f>
        <v/>
      </c>
      <c r="CP334" s="185" t="n"/>
      <c r="CQ334" s="119">
        <f>IF(N($H334)&lt;15,"",IF(CK334="","",CK334+31))</f>
        <v/>
      </c>
      <c r="CR334" s="124">
        <f>IF(CQ334="","",TODAY()-CQ334)</f>
        <v/>
      </c>
      <c r="CS334" s="494" t="n"/>
      <c r="CT334" s="184" t="n"/>
      <c r="CU334" s="184">
        <f>IF(CQ334="","SIN ESTADO",IF(CS334&lt;&gt;"","PAGA",IF(CR334&gt;0,"VENCIDA",IF(CR334&gt;=-5,"POR VENCER","AL DÍA"))))</f>
        <v/>
      </c>
      <c r="CV334" s="185" t="n"/>
      <c r="CW334" s="119">
        <f>IF(N($H334)&lt;16,"",IF(CQ334="","",CQ334+31))</f>
        <v/>
      </c>
      <c r="CX334" s="124">
        <f>IF(CW334="","",TODAY()-CW334)</f>
        <v/>
      </c>
      <c r="CY334" s="494" t="n"/>
      <c r="CZ334" s="184" t="n"/>
      <c r="DA334" s="184">
        <f>IF(CW334="","SIN ESTADO",IF(CY334&lt;&gt;"","PAGA",IF(CX334&gt;0,"VENCIDA",IF(CX334&gt;=-5,"POR VENCER","AL DÍA"))))</f>
        <v/>
      </c>
      <c r="DB334" s="185" t="n"/>
      <c r="DC334" s="119">
        <f>IF(N($H334)&lt;17,"",IF(CW334="","",CW334+31))</f>
        <v/>
      </c>
      <c r="DD334" s="124">
        <f>IF(DC334="","",TODAY()-DC334)</f>
        <v/>
      </c>
      <c r="DE334" s="494" t="n"/>
      <c r="DF334" s="184" t="n"/>
      <c r="DG334" s="184">
        <f>IF(DC334="","SIN ESTADO",IF(DE334&lt;&gt;"","PAGA",IF(DD334&gt;0,"VENCIDA",IF(DD334&gt;=-5,"POR VENCER","AL DÍA"))))</f>
        <v/>
      </c>
      <c r="DH334" s="185" t="n"/>
      <c r="DI334" s="119">
        <f>IF(N($H334)&lt;18,"",IF(DC334="","",DC334+31))</f>
        <v/>
      </c>
      <c r="DJ334" s="124">
        <f>IF(DI334="","",TODAY()-DI334)</f>
        <v/>
      </c>
      <c r="DK334" s="494" t="n"/>
      <c r="DL334" s="184" t="n"/>
      <c r="DM334" s="184">
        <f>IF(DI334="","SIN ESTADO",IF(DK334&lt;&gt;"","PAGA",IF(DJ334&gt;0,"VENCIDA",IF(DJ334&gt;=-5,"POR VENCER","AL DÍA"))))</f>
        <v/>
      </c>
      <c r="DN334" s="185" t="n"/>
      <c r="DO334" s="119">
        <f>IF(N($H334)&lt;19,"",IF(DI334="","",DI334+31))</f>
        <v/>
      </c>
      <c r="DP334" s="124">
        <f>IF(DO334="","",TODAY()-DO334)</f>
        <v/>
      </c>
      <c r="DQ334" s="494" t="n"/>
      <c r="DR334" s="184" t="n"/>
      <c r="DS334" s="184">
        <f>IF(DO334="","SIN ESTADO",IF(DQ334&lt;&gt;"","PAGA",IF(DP334&gt;0,"VENCIDA",IF(DP334&gt;=-5,"POR VENCER","AL DÍA"))))</f>
        <v/>
      </c>
      <c r="DT334" s="185" t="n"/>
      <c r="DU334" s="119">
        <f>IF(N($H334)&lt;20,"",IF(DO334="","",DO334+31))</f>
        <v/>
      </c>
      <c r="DV334" s="124">
        <f>IF(DU334="","",TODAY()-DU334)</f>
        <v/>
      </c>
      <c r="DW334" s="494" t="n"/>
      <c r="DX334" s="184" t="n"/>
      <c r="DY334" s="184">
        <f>IF(DU334="","SIN ESTADO",IF(DW334&lt;&gt;"","PAGA",IF(DV334&gt;0,"VENCIDA",IF(DV334&gt;=-5,"POR VENCER","AL DÍA"))))</f>
        <v/>
      </c>
      <c r="DZ334" s="185" t="n"/>
      <c r="EA334" s="119">
        <f>IF(N($H334)&lt;21,"",IF(DU334="","",DU334+31))</f>
        <v/>
      </c>
      <c r="EB334" s="124">
        <f>IF(EA334="","",TODAY()-EA334)</f>
        <v/>
      </c>
      <c r="EC334" s="494" t="n"/>
      <c r="ED334" s="184" t="n"/>
      <c r="EE334" s="184">
        <f>IF(EA334="","SIN ESTADO",IF(EC334&lt;&gt;"","PAGA",IF(EB334&gt;0,"VENCIDA",IF(EB334&gt;=-5,"POR VENCER","AL DÍA"))))</f>
        <v/>
      </c>
      <c r="EF334" s="185" t="n"/>
      <c r="EG334" s="119">
        <f>IF(N($H334)&lt;22,"",IF(EA334="","",EA334+31))</f>
        <v/>
      </c>
      <c r="EH334" s="124">
        <f>IF(EG334="","",TODAY()-EG334)</f>
        <v/>
      </c>
      <c r="EI334" s="494" t="n"/>
      <c r="EJ334" s="184" t="n"/>
      <c r="EK334" s="184">
        <f>IF(EG334="","SIN ESTADO",IF(EI334&lt;&gt;"","PAGA",IF(EH334&gt;0,"VENCIDA",IF(EH334&gt;=-5,"POR VENCER","AL DÍA"))))</f>
        <v/>
      </c>
      <c r="EL334" s="185" t="n"/>
      <c r="EM334" s="119">
        <f>IF(N($H334)&lt;23,"",IF(EG334="","",EG334+31))</f>
        <v/>
      </c>
      <c r="EN334" s="124">
        <f>IF(EM334="","",TODAY()-EM334)</f>
        <v/>
      </c>
      <c r="EO334" s="494" t="n"/>
      <c r="EP334" s="184" t="n"/>
      <c r="EQ334" s="184">
        <f>IF(EM334="","SIN ESTADO",IF(EO334&lt;&gt;"","PAGA",IF(EN334&gt;0,"VENCIDA",IF(EN334&gt;=-5,"POR VENCER","AL DÍA"))))</f>
        <v/>
      </c>
      <c r="ER334" s="185" t="n"/>
      <c r="ES334" s="119">
        <f>IF(N($H334)&lt;24,"",IF(EM334="","",EM334+31))</f>
        <v/>
      </c>
      <c r="ET334" s="124">
        <f>IF(ES334="","",TODAY()-ES334)</f>
        <v/>
      </c>
      <c r="EU334" s="494" t="n"/>
      <c r="EV334" s="184" t="n"/>
      <c r="EW334" s="184">
        <f>IF(ES334="","SIN ESTADO",IF(EU334&lt;&gt;"","PAGA",IF(ET334&gt;0,"VENCIDA",IF(ET334&gt;=-5,"POR VENCER","AL DÍA"))))</f>
        <v/>
      </c>
      <c r="EX334" s="185" t="n"/>
      <c r="EY334" s="119">
        <f>IF(N($H334)&lt;25,"",IF(ES334="","",ES334+31))</f>
        <v/>
      </c>
      <c r="EZ334" s="124">
        <f>IF(EY334="","",TODAY()-EY334)</f>
        <v/>
      </c>
      <c r="FA334" s="494" t="n"/>
      <c r="FB334" s="184" t="n"/>
      <c r="FC334" s="184">
        <f>IF(EY334="","SIN ESTADO",IF(FA334&lt;&gt;"","PAGA",IF(EZ334&gt;0,"VENCIDA",IF(EZ334&gt;=-5,"POR VENCER","AL DÍA"))))</f>
        <v/>
      </c>
      <c r="FD334" s="185" t="n"/>
      <c r="FE334" s="119">
        <f>IF(N($H334)&lt;26,"",IF(EY334="","",EY334+31))</f>
        <v/>
      </c>
      <c r="FF334" s="124">
        <f>IF(FE334="","",TODAY()-FE334)</f>
        <v/>
      </c>
      <c r="FG334" s="494" t="n"/>
      <c r="FH334" s="184" t="n"/>
      <c r="FI334" s="184">
        <f>IF(FE334="","SIN ESTADO",IF(FG334&lt;&gt;"","PAGA",IF(FF334&gt;0,"VENCIDA",IF(FF334&gt;=-5,"POR VENCER","AL DÍA"))))</f>
        <v/>
      </c>
      <c r="FJ334" s="185" t="n"/>
      <c r="FK334" s="119">
        <f>IF(N($H334)&lt;27,"",IF(FE334="","",FE334+31))</f>
        <v/>
      </c>
      <c r="FL334" s="124">
        <f>IF(FK334="","",TODAY()-FK334)</f>
        <v/>
      </c>
      <c r="FM334" s="494" t="n"/>
      <c r="FN334" s="184" t="n"/>
      <c r="FO334" s="184">
        <f>IF(FK334="","SIN ESTADO",IF(FM334&lt;&gt;"","PAGA",IF(FL334&gt;0,"VENCIDA",IF(FL334&gt;=-5,"POR VENCER","AL DÍA"))))</f>
        <v/>
      </c>
      <c r="FP334" s="185" t="n"/>
      <c r="FQ334" s="119">
        <f>IF(N($H334)&lt;28,"",IF(FK334="","",FK334+31))</f>
        <v/>
      </c>
      <c r="FR334" s="124">
        <f>IF(FQ334="","",TODAY()-FQ334)</f>
        <v/>
      </c>
      <c r="FS334" s="494" t="n"/>
      <c r="FT334" s="184" t="n"/>
      <c r="FU334" s="184">
        <f>IF(FQ334="","SIN ESTADO",IF(FS334&lt;&gt;"","PAGA",IF(FR334&gt;0,"VENCIDA",IF(FR334&gt;=-5,"POR VENCER","AL DÍA"))))</f>
        <v/>
      </c>
      <c r="FV334" s="185" t="n"/>
      <c r="FW334" s="119">
        <f>IF(N($H334)&lt;29,"",IF(FQ334="","",FQ334+31))</f>
        <v/>
      </c>
      <c r="FX334" s="124">
        <f>IF(FW334="","",TODAY()-FW334)</f>
        <v/>
      </c>
      <c r="FY334" s="494" t="n"/>
      <c r="FZ334" s="184" t="n"/>
      <c r="GA334" s="184">
        <f>IF(FW334="","SIN ESTADO",IF(FY334&lt;&gt;"","PAGA",IF(FX334&gt;0,"VENCIDA",IF(FX334&gt;=-5,"POR VENCER","AL DÍA"))))</f>
        <v/>
      </c>
      <c r="GB334" s="185" t="n"/>
      <c r="GC334" s="119">
        <f>IF(N($H334)&lt;30,"",IF(FW334="","",FW334+31))</f>
        <v/>
      </c>
      <c r="GD334" s="124">
        <f>IF(GC334="","",TODAY()-GC334)</f>
        <v/>
      </c>
      <c r="GE334" s="494" t="n"/>
      <c r="GF334" s="184" t="n"/>
      <c r="GG334" s="184">
        <f>IF(GC334="","SIN ESTADO",IF(GE334&lt;&gt;"","PAGA",IF(GD334&gt;0,"VENCIDA",IF(GD334&gt;=-5,"POR VENCER","AL DÍA"))))</f>
        <v/>
      </c>
      <c r="GH334" s="185" t="n"/>
      <c r="GI334" s="119">
        <f>IF(N($H334)&lt;31,"",IF(GC334="","",GC334+31))</f>
        <v/>
      </c>
      <c r="GJ334" s="124">
        <f>IF(GI334="","",TODAY()-GI334)</f>
        <v/>
      </c>
      <c r="GK334" s="494" t="n"/>
      <c r="GL334" s="184" t="n"/>
      <c r="GM334" s="184">
        <f>IF(GI334="","SIN ESTADO",IF(GK334&lt;&gt;"","PAGA",IF(GJ334&gt;0,"VENCIDA",IF(GJ334&gt;=-5,"POR VENCER","AL DÍA"))))</f>
        <v/>
      </c>
      <c r="GN334" s="185" t="n"/>
      <c r="GO334" s="119">
        <f>IF(N($H334)&lt;32,"",IF(GI334="","",GI334+31))</f>
        <v/>
      </c>
      <c r="GP334" s="124">
        <f>IF(GO334="","",TODAY()-GO334)</f>
        <v/>
      </c>
      <c r="GQ334" s="494" t="n"/>
      <c r="GR334" s="184" t="n"/>
      <c r="GS334" s="184">
        <f>IF(GO334="","SIN ESTADO",IF(GQ334&lt;&gt;"","PAGA",IF(GP334&gt;0,"VENCIDA",IF(GP334&gt;=-5,"POR VENCER","AL DÍA"))))</f>
        <v/>
      </c>
      <c r="GT334" s="185" t="n"/>
      <c r="GU334" s="119">
        <f>IF(N($H334)&lt;33,"",IF(GO334="","",GO334+31))</f>
        <v/>
      </c>
      <c r="GV334" s="124">
        <f>IF(GU334="","",TODAY()-GU334)</f>
        <v/>
      </c>
      <c r="GW334" s="494" t="n"/>
      <c r="GX334" s="184" t="n"/>
      <c r="GY334" s="184">
        <f>IF(GU334="","SIN ESTADO",IF(GW334&lt;&gt;"","PAGA",IF(GV334&gt;0,"VENCIDA",IF(GV334&gt;=-5,"POR VENCER","AL DÍA"))))</f>
        <v/>
      </c>
      <c r="GZ334" s="185" t="n"/>
      <c r="HA334" s="119">
        <f>IF(N($H334)&lt;34,"",IF(GU334="","",GU334+31))</f>
        <v/>
      </c>
      <c r="HB334" s="124">
        <f>IF(HA334="","",TODAY()-HA334)</f>
        <v/>
      </c>
      <c r="HC334" s="494" t="n"/>
      <c r="HD334" s="184" t="n"/>
      <c r="HE334" s="184">
        <f>IF(HA334="","SIN ESTADO",IF(HC334&lt;&gt;"","PAGA",IF(HB334&gt;0,"VENCIDA",IF(HB334&gt;=-5,"POR VENCER","AL DÍA"))))</f>
        <v/>
      </c>
      <c r="HF334" s="185" t="n"/>
      <c r="HG334" s="119">
        <f>IF(N($H334)&lt;35,"",IF(HA334="","",HA334+31))</f>
        <v/>
      </c>
      <c r="HH334" s="124">
        <f>IF(HG334="","",TODAY()-HG334)</f>
        <v/>
      </c>
      <c r="HI334" s="494" t="n"/>
      <c r="HJ334" s="184" t="n"/>
      <c r="HK334" s="184">
        <f>IF(HG334="","SIN ESTADO",IF(HI334&lt;&gt;"","PAGA",IF(HH334&gt;0,"VENCIDA",IF(HH334&gt;=-5,"POR VENCER","AL DÍA"))))</f>
        <v/>
      </c>
      <c r="HL334" s="168" t="n"/>
      <c r="HM334" s="119">
        <f>IF(N($H334)&lt;36,"",IF(HG334="","",HG334+31))</f>
        <v/>
      </c>
      <c r="HN334" s="124">
        <f>IF(HM334="","",TODAY()-HM334)</f>
        <v/>
      </c>
      <c r="HO334" s="494" t="n"/>
      <c r="HP334" s="184" t="n"/>
      <c r="HQ334" s="184">
        <f>IF(HM334="","SIN ESTADO",IF(HO334&lt;&gt;"","PAGA",IF(HN334&gt;0,"VENCIDA",IF(HN334&gt;=-5,"POR VENCER","AL DÍA"))))</f>
        <v/>
      </c>
      <c r="HR334" s="168" t="n"/>
      <c r="HS334" s="169">
        <f>N334+T334+Z334+AF334+AL334+AR334+AX334+BD334+BJ334+BP334+BV334+CB334+CH334+CN334+CT334+CZ334+DF334+DL334+DR334+DX334+ED334+EJ334+EP334+EV334+FB334+FH334+FN334+FT334+FZ334+GF334+GL334+GR334+GX334+HD334+HJ334+HP334</f>
        <v/>
      </c>
      <c r="HU334" s="170">
        <f>IFERROR(N($J334),0)</f>
        <v/>
      </c>
      <c r="HW334" s="170">
        <f>SUMPRODUCT((MOD(COLUMN($M334:$HR334)-COLUMN($M334),6)=0)*ISNUMBER($M334:$HR334)*($M334:$HR334&gt;=RESUMEN!$C$26)*($M334:$HR334&lt;=RESUMEN!$C$27)*IFERROR(N($N334:$HS334),0))</f>
        <v/>
      </c>
      <c r="HX334" s="170">
        <f>SUMPRODUCT((MOD(COLUMN($M334:$HR334)-COLUMN($M334),6)=0)*ISNUMBER($M334:$HR334)*($M334:$HR334&gt;=RESUMEN!$C$26)*($M334:$HR334&lt;=RESUMEN!$C$27))</f>
        <v/>
      </c>
    </row>
    <row r="335" ht="15.75" customHeight="1" s="506">
      <c r="B335" s="113">
        <f>VENTAS!A334</f>
        <v/>
      </c>
      <c r="C335" s="236">
        <f>VENTAS!B334</f>
        <v/>
      </c>
      <c r="D335" s="53">
        <f>VENTAS!C334</f>
        <v/>
      </c>
      <c r="E335" s="114">
        <f>VENTAS!D334</f>
        <v/>
      </c>
      <c r="F335" s="114">
        <f>VENTAS!J334</f>
        <v/>
      </c>
      <c r="G335" s="494">
        <f>VENTAS!F334</f>
        <v/>
      </c>
      <c r="H335" s="479">
        <f>VENTAS!K334</f>
        <v/>
      </c>
      <c r="I335" s="479">
        <f>VENTAS!M334</f>
        <v/>
      </c>
      <c r="J335" s="184">
        <f>VENTAS!L334</f>
        <v/>
      </c>
      <c r="K335" s="119">
        <f>IF(N($H335)&lt;1,"",$G335+31)</f>
        <v/>
      </c>
      <c r="L335" s="124">
        <f>IF(K335="","",TODAY()-K335)</f>
        <v/>
      </c>
      <c r="M335" s="469" t="n">
        <v>46127</v>
      </c>
      <c r="N335" s="374" t="n">
        <v>1000000</v>
      </c>
      <c r="O335" s="184">
        <f>IF(K335="","SIN ESTADO",IF(M335&lt;&gt;"","PAGA",IF(L335&gt;0,"VENCIDA",IF(L335&gt;=-5,"POR VENCER","AL DÍA"))))</f>
        <v/>
      </c>
      <c r="P335" s="185" t="inlineStr">
        <is>
          <t>TRANSFERENCIA</t>
        </is>
      </c>
      <c r="Q335" s="119">
        <f>IF(N($H335)&lt;2,"",IF(K335="","",K335+31))</f>
        <v/>
      </c>
      <c r="R335" s="124">
        <f>IF(Q335="","",TODAY()-Q335)</f>
        <v/>
      </c>
      <c r="S335" s="494" t="n"/>
      <c r="T335" s="184" t="n"/>
      <c r="U335" s="184">
        <f>IF(Q335="","SIN ESTADO",IF(S335&lt;&gt;"","PAGA",IF(R335&gt;0,"VENCIDA",IF(R335&gt;=-5,"POR VENCER","AL DÍA"))))</f>
        <v/>
      </c>
      <c r="V335" s="185" t="n"/>
      <c r="W335" s="119">
        <f>IF(N($H335)&lt;3,"",IF(Q335="","",Q335+31))</f>
        <v/>
      </c>
      <c r="X335" s="124">
        <f>IF(W335="","",TODAY()-W335)</f>
        <v/>
      </c>
      <c r="Y335" s="494" t="n"/>
      <c r="Z335" s="184" t="n"/>
      <c r="AA335" s="184">
        <f>IF(W335="","SIN ESTADO",IF(Y335&lt;&gt;"","PAGA",IF(X335&gt;0,"VENCIDA",IF(X335&gt;=-5,"POR VENCER","AL DÍA"))))</f>
        <v/>
      </c>
      <c r="AB335" s="185" t="n"/>
      <c r="AC335" s="119">
        <f>IF(N($H335)&lt;4,"",IF(W335="","",W335+31))</f>
        <v/>
      </c>
      <c r="AD335" s="124">
        <f>IF(AC335="","",TODAY()-AC335)</f>
        <v/>
      </c>
      <c r="AE335" s="494" t="n"/>
      <c r="AF335" s="184" t="n"/>
      <c r="AG335" s="184">
        <f>IF(AC335="","SIN ESTADO",IF(AE335&lt;&gt;"","PAGA",IF(AD335&gt;0,"VENCIDA",IF(AD335&gt;=-5,"POR VENCER","AL DÍA"))))</f>
        <v/>
      </c>
      <c r="AH335" s="185" t="n"/>
      <c r="AI335" s="119">
        <f>IF(N($H335)&lt;5,"",IF(AC335="","",AC335+31))</f>
        <v/>
      </c>
      <c r="AJ335" s="124">
        <f>IF(AI335="","",TODAY()-AI335)</f>
        <v/>
      </c>
      <c r="AK335" s="494" t="n"/>
      <c r="AL335" s="184" t="n"/>
      <c r="AM335" s="184">
        <f>IF(AI335="","SIN ESTADO",IF(AK335&lt;&gt;"","PAGA",IF(AJ335&gt;0,"VENCIDA",IF(AJ335&gt;=-5,"POR VENCER","AL DÍA"))))</f>
        <v/>
      </c>
      <c r="AN335" s="185" t="n"/>
      <c r="AO335" s="119">
        <f>IF(N($H335)&lt;6,"",IF(AI335="","",AI335+31))</f>
        <v/>
      </c>
      <c r="AP335" s="124">
        <f>IF(AO335="","",TODAY()-AO335)</f>
        <v/>
      </c>
      <c r="AQ335" s="270" t="n"/>
      <c r="AR335" s="184" t="n"/>
      <c r="AS335" s="184">
        <f>IF(AO335="","SIN ESTADO",IF(AQ335&lt;&gt;"","PAGA",IF(AP335&gt;0,"VENCIDA",IF(AP335&gt;=-5,"POR VENCER","AL DÍA"))))</f>
        <v/>
      </c>
      <c r="AT335" s="185" t="n"/>
      <c r="AU335" s="119">
        <f>IF(N($H335)&lt;7,"",IF(AO335="","",AO335+31))</f>
        <v/>
      </c>
      <c r="AV335" s="124">
        <f>IF(AU335="","",TODAY()-AU335)</f>
        <v/>
      </c>
      <c r="AW335" s="494" t="n"/>
      <c r="AX335" s="184" t="n"/>
      <c r="AY335" s="184">
        <f>IF(AU335="","SIN ESTADO",IF(AW335&lt;&gt;"","PAGA",IF(AV335&gt;0,"VENCIDA",IF(AV335&gt;=-5,"POR VENCER","AL DÍA"))))</f>
        <v/>
      </c>
      <c r="AZ335" s="185" t="n"/>
      <c r="BA335" s="119">
        <f>IF(N($H335)&lt;8,"",IF(AU335="","",AU335+31))</f>
        <v/>
      </c>
      <c r="BB335" s="124">
        <f>IF(BA335="","",TODAY()-BA335)</f>
        <v/>
      </c>
      <c r="BC335" s="494" t="n"/>
      <c r="BD335" s="184" t="n"/>
      <c r="BE335" s="184">
        <f>IF(BA335="","SIN ESTADO",IF(BC335&lt;&gt;"","PAGA",IF(BB335&gt;0,"VENCIDA",IF(BB335&gt;=-5,"POR VENCER","AL DÍA"))))</f>
        <v/>
      </c>
      <c r="BF335" s="185" t="n"/>
      <c r="BG335" s="119">
        <f>IF(N($H335)&lt;9,"",IF(BA335="","",BA335+31))</f>
        <v/>
      </c>
      <c r="BH335" s="124">
        <f>IF(BG335="","",TODAY()-BG335)</f>
        <v/>
      </c>
      <c r="BI335" s="494" t="n"/>
      <c r="BJ335" s="184" t="n"/>
      <c r="BK335" s="184">
        <f>IF(BG335="","SIN ESTADO",IF(BI335&lt;&gt;"","PAGA",IF(BH335&gt;0,"VENCIDA",IF(BH335&gt;=-5,"POR VENCER","AL DÍA"))))</f>
        <v/>
      </c>
      <c r="BL335" s="185" t="n"/>
      <c r="BM335" s="119">
        <f>IF(N($H335)&lt;10,"",IF(BG335="","",BG335+31))</f>
        <v/>
      </c>
      <c r="BN335" s="124">
        <f>IF(BM335="","",TODAY()-BM335)</f>
        <v/>
      </c>
      <c r="BO335" s="494" t="n"/>
      <c r="BP335" s="184" t="n"/>
      <c r="BQ335" s="184">
        <f>IF(BM335="","SIN ESTADO",IF(BO335&lt;&gt;"","PAGA",IF(BN335&gt;0,"VENCIDA",IF(BN335&gt;=-5,"POR VENCER","AL DÍA"))))</f>
        <v/>
      </c>
      <c r="BR335" s="185" t="n"/>
      <c r="BS335" s="119">
        <f>IF(N($H335)&lt;11,"",IF(BM335="","",BM335+31))</f>
        <v/>
      </c>
      <c r="BT335" s="124">
        <f>IF(BS335="","",TODAY()-BS335)</f>
        <v/>
      </c>
      <c r="BU335" s="494" t="n"/>
      <c r="BV335" s="184" t="n"/>
      <c r="BW335" s="184">
        <f>IF(BS335="","SIN ESTADO",IF(BU335&lt;&gt;"","PAGA",IF(BT335&gt;0,"VENCIDA",IF(BT335&gt;=-5,"POR VENCER","AL DÍA"))))</f>
        <v/>
      </c>
      <c r="BX335" s="185" t="n"/>
      <c r="BY335" s="119">
        <f>IF(N($H335)&lt;12,"",IF(BS335="","",BS335+31))</f>
        <v/>
      </c>
      <c r="BZ335" s="124">
        <f>IF(BY335="","",TODAY()-BY335)</f>
        <v/>
      </c>
      <c r="CA335" s="494" t="n"/>
      <c r="CB335" s="184" t="n"/>
      <c r="CC335" s="184">
        <f>IF(BY335="","SIN ESTADO",IF(CA335&lt;&gt;"","PAGA",IF(BZ335&gt;0,"VENCIDA",IF(BZ335&gt;=-5,"POR VENCER","AL DÍA"))))</f>
        <v/>
      </c>
      <c r="CD335" s="185" t="n"/>
      <c r="CE335" s="119">
        <f>IF(N($H335)&lt;13,"",IF(BY335="","",BY335+31))</f>
        <v/>
      </c>
      <c r="CF335" s="124">
        <f>IF(CE335="","",TODAY()-CE335)</f>
        <v/>
      </c>
      <c r="CG335" s="494" t="n"/>
      <c r="CH335" s="184" t="n"/>
      <c r="CI335" s="184">
        <f>IF(CE335="","SIN ESTADO",IF(CG335&lt;&gt;"","PAGA",IF(CF335&gt;0,"VENCIDA",IF(CF335&gt;=-5,"POR VENCER","AL DÍA"))))</f>
        <v/>
      </c>
      <c r="CJ335" s="185" t="n"/>
      <c r="CK335" s="119">
        <f>IF(N($H335)&lt;14,"",IF(CE335="","",CE335+31))</f>
        <v/>
      </c>
      <c r="CL335" s="124">
        <f>IF(CK335="","",TODAY()-CK335)</f>
        <v/>
      </c>
      <c r="CM335" s="494" t="n"/>
      <c r="CN335" s="184" t="n"/>
      <c r="CO335" s="184">
        <f>IF(CK335="","SIN ESTADO",IF(CM335&lt;&gt;"","PAGA",IF(CL335&gt;0,"VENCIDA",IF(CL335&gt;=-5,"POR VENCER","AL DÍA"))))</f>
        <v/>
      </c>
      <c r="CP335" s="185" t="n"/>
      <c r="CQ335" s="119">
        <f>IF(N($H335)&lt;15,"",IF(CK335="","",CK335+31))</f>
        <v/>
      </c>
      <c r="CR335" s="124">
        <f>IF(CQ335="","",TODAY()-CQ335)</f>
        <v/>
      </c>
      <c r="CS335" s="494" t="n"/>
      <c r="CT335" s="184" t="n"/>
      <c r="CU335" s="184">
        <f>IF(CQ335="","SIN ESTADO",IF(CS335&lt;&gt;"","PAGA",IF(CR335&gt;0,"VENCIDA",IF(CR335&gt;=-5,"POR VENCER","AL DÍA"))))</f>
        <v/>
      </c>
      <c r="CV335" s="185" t="n"/>
      <c r="CW335" s="119">
        <f>IF(N($H335)&lt;16,"",IF(CQ335="","",CQ335+31))</f>
        <v/>
      </c>
      <c r="CX335" s="124">
        <f>IF(CW335="","",TODAY()-CW335)</f>
        <v/>
      </c>
      <c r="CY335" s="494" t="n"/>
      <c r="CZ335" s="184" t="n"/>
      <c r="DA335" s="184">
        <f>IF(CW335="","SIN ESTADO",IF(CY335&lt;&gt;"","PAGA",IF(CX335&gt;0,"VENCIDA",IF(CX335&gt;=-5,"POR VENCER","AL DÍA"))))</f>
        <v/>
      </c>
      <c r="DB335" s="185" t="n"/>
      <c r="DC335" s="119">
        <f>IF(N($H335)&lt;17,"",IF(CW335="","",CW335+31))</f>
        <v/>
      </c>
      <c r="DD335" s="124">
        <f>IF(DC335="","",TODAY()-DC335)</f>
        <v/>
      </c>
      <c r="DE335" s="494" t="n"/>
      <c r="DF335" s="184" t="n"/>
      <c r="DG335" s="184">
        <f>IF(DC335="","SIN ESTADO",IF(DE335&lt;&gt;"","PAGA",IF(DD335&gt;0,"VENCIDA",IF(DD335&gt;=-5,"POR VENCER","AL DÍA"))))</f>
        <v/>
      </c>
      <c r="DH335" s="185" t="n"/>
      <c r="DI335" s="119">
        <f>IF(N($H335)&lt;18,"",IF(DC335="","",DC335+31))</f>
        <v/>
      </c>
      <c r="DJ335" s="124">
        <f>IF(DI335="","",TODAY()-DI335)</f>
        <v/>
      </c>
      <c r="DK335" s="494" t="n"/>
      <c r="DL335" s="184" t="n"/>
      <c r="DM335" s="184">
        <f>IF(DI335="","SIN ESTADO",IF(DK335&lt;&gt;"","PAGA",IF(DJ335&gt;0,"VENCIDA",IF(DJ335&gt;=-5,"POR VENCER","AL DÍA"))))</f>
        <v/>
      </c>
      <c r="DN335" s="185" t="n"/>
      <c r="DO335" s="119">
        <f>IF(N($H335)&lt;19,"",IF(DI335="","",DI335+31))</f>
        <v/>
      </c>
      <c r="DP335" s="124">
        <f>IF(DO335="","",TODAY()-DO335)</f>
        <v/>
      </c>
      <c r="DQ335" s="494" t="n"/>
      <c r="DR335" s="184" t="n"/>
      <c r="DS335" s="184">
        <f>IF(DO335="","SIN ESTADO",IF(DQ335&lt;&gt;"","PAGA",IF(DP335&gt;0,"VENCIDA",IF(DP335&gt;=-5,"POR VENCER","AL DÍA"))))</f>
        <v/>
      </c>
      <c r="DT335" s="185" t="n"/>
      <c r="DU335" s="119">
        <f>IF(N($H335)&lt;20,"",IF(DO335="","",DO335+31))</f>
        <v/>
      </c>
      <c r="DV335" s="124">
        <f>IF(DU335="","",TODAY()-DU335)</f>
        <v/>
      </c>
      <c r="DW335" s="494" t="n"/>
      <c r="DX335" s="184" t="n"/>
      <c r="DY335" s="184">
        <f>IF(DU335="","SIN ESTADO",IF(DW335&lt;&gt;"","PAGA",IF(DV335&gt;0,"VENCIDA",IF(DV335&gt;=-5,"POR VENCER","AL DÍA"))))</f>
        <v/>
      </c>
      <c r="DZ335" s="185" t="n"/>
      <c r="EA335" s="119">
        <f>IF(N($H335)&lt;21,"",IF(DU335="","",DU335+31))</f>
        <v/>
      </c>
      <c r="EB335" s="124">
        <f>IF(EA335="","",TODAY()-EA335)</f>
        <v/>
      </c>
      <c r="EC335" s="494" t="n"/>
      <c r="ED335" s="184" t="n"/>
      <c r="EE335" s="184">
        <f>IF(EA335="","SIN ESTADO",IF(EC335&lt;&gt;"","PAGA",IF(EB335&gt;0,"VENCIDA",IF(EB335&gt;=-5,"POR VENCER","AL DÍA"))))</f>
        <v/>
      </c>
      <c r="EF335" s="185" t="n"/>
      <c r="EG335" s="119">
        <f>IF(N($H335)&lt;22,"",IF(EA335="","",EA335+31))</f>
        <v/>
      </c>
      <c r="EH335" s="124">
        <f>IF(EG335="","",TODAY()-EG335)</f>
        <v/>
      </c>
      <c r="EI335" s="494" t="n"/>
      <c r="EJ335" s="184" t="n"/>
      <c r="EK335" s="184">
        <f>IF(EG335="","SIN ESTADO",IF(EI335&lt;&gt;"","PAGA",IF(EH335&gt;0,"VENCIDA",IF(EH335&gt;=-5,"POR VENCER","AL DÍA"))))</f>
        <v/>
      </c>
      <c r="EL335" s="185" t="n"/>
      <c r="EM335" s="119">
        <f>IF(N($H335)&lt;23,"",IF(EG335="","",EG335+31))</f>
        <v/>
      </c>
      <c r="EN335" s="124">
        <f>IF(EM335="","",TODAY()-EM335)</f>
        <v/>
      </c>
      <c r="EO335" s="494" t="n"/>
      <c r="EP335" s="184" t="n"/>
      <c r="EQ335" s="184">
        <f>IF(EM335="","SIN ESTADO",IF(EO335&lt;&gt;"","PAGA",IF(EN335&gt;0,"VENCIDA",IF(EN335&gt;=-5,"POR VENCER","AL DÍA"))))</f>
        <v/>
      </c>
      <c r="ER335" s="185" t="n"/>
      <c r="ES335" s="119">
        <f>IF(N($H335)&lt;24,"",IF(EM335="","",EM335+31))</f>
        <v/>
      </c>
      <c r="ET335" s="124">
        <f>IF(ES335="","",TODAY()-ES335)</f>
        <v/>
      </c>
      <c r="EU335" s="494" t="n"/>
      <c r="EV335" s="184" t="n"/>
      <c r="EW335" s="184">
        <f>IF(ES335="","SIN ESTADO",IF(EU335&lt;&gt;"","PAGA",IF(ET335&gt;0,"VENCIDA",IF(ET335&gt;=-5,"POR VENCER","AL DÍA"))))</f>
        <v/>
      </c>
      <c r="EX335" s="185" t="n"/>
      <c r="EY335" s="119">
        <f>IF(N($H335)&lt;25,"",IF(ES335="","",ES335+31))</f>
        <v/>
      </c>
      <c r="EZ335" s="124">
        <f>IF(EY335="","",TODAY()-EY335)</f>
        <v/>
      </c>
      <c r="FA335" s="494" t="n"/>
      <c r="FB335" s="184" t="n"/>
      <c r="FC335" s="184">
        <f>IF(EY335="","SIN ESTADO",IF(FA335&lt;&gt;"","PAGA",IF(EZ335&gt;0,"VENCIDA",IF(EZ335&gt;=-5,"POR VENCER","AL DÍA"))))</f>
        <v/>
      </c>
      <c r="FD335" s="185" t="n"/>
      <c r="FE335" s="119">
        <f>IF(N($H335)&lt;26,"",IF(EY335="","",EY335+31))</f>
        <v/>
      </c>
      <c r="FF335" s="124">
        <f>IF(FE335="","",TODAY()-FE335)</f>
        <v/>
      </c>
      <c r="FG335" s="494" t="n"/>
      <c r="FH335" s="184" t="n"/>
      <c r="FI335" s="184">
        <f>IF(FE335="","SIN ESTADO",IF(FG335&lt;&gt;"","PAGA",IF(FF335&gt;0,"VENCIDA",IF(FF335&gt;=-5,"POR VENCER","AL DÍA"))))</f>
        <v/>
      </c>
      <c r="FJ335" s="185" t="n"/>
      <c r="FK335" s="119">
        <f>IF(N($H335)&lt;27,"",IF(FE335="","",FE335+31))</f>
        <v/>
      </c>
      <c r="FL335" s="124">
        <f>IF(FK335="","",TODAY()-FK335)</f>
        <v/>
      </c>
      <c r="FM335" s="494" t="n"/>
      <c r="FN335" s="184" t="n"/>
      <c r="FO335" s="184">
        <f>IF(FK335="","SIN ESTADO",IF(FM335&lt;&gt;"","PAGA",IF(FL335&gt;0,"VENCIDA",IF(FL335&gt;=-5,"POR VENCER","AL DÍA"))))</f>
        <v/>
      </c>
      <c r="FP335" s="185" t="n"/>
      <c r="FQ335" s="119">
        <f>IF(N($H335)&lt;28,"",IF(FK335="","",FK335+31))</f>
        <v/>
      </c>
      <c r="FR335" s="124">
        <f>IF(FQ335="","",TODAY()-FQ335)</f>
        <v/>
      </c>
      <c r="FS335" s="494" t="n"/>
      <c r="FT335" s="184" t="n"/>
      <c r="FU335" s="184">
        <f>IF(FQ335="","SIN ESTADO",IF(FS335&lt;&gt;"","PAGA",IF(FR335&gt;0,"VENCIDA",IF(FR335&gt;=-5,"POR VENCER","AL DÍA"))))</f>
        <v/>
      </c>
      <c r="FV335" s="185" t="n"/>
      <c r="FW335" s="119">
        <f>IF(N($H335)&lt;29,"",IF(FQ335="","",FQ335+31))</f>
        <v/>
      </c>
      <c r="FX335" s="124">
        <f>IF(FW335="","",TODAY()-FW335)</f>
        <v/>
      </c>
      <c r="FY335" s="494" t="n"/>
      <c r="FZ335" s="184" t="n"/>
      <c r="GA335" s="184">
        <f>IF(FW335="","SIN ESTADO",IF(FY335&lt;&gt;"","PAGA",IF(FX335&gt;0,"VENCIDA",IF(FX335&gt;=-5,"POR VENCER","AL DÍA"))))</f>
        <v/>
      </c>
      <c r="GB335" s="185" t="n"/>
      <c r="GC335" s="119">
        <f>IF(N($H335)&lt;30,"",IF(FW335="","",FW335+31))</f>
        <v/>
      </c>
      <c r="GD335" s="124">
        <f>IF(GC335="","",TODAY()-GC335)</f>
        <v/>
      </c>
      <c r="GE335" s="494" t="n"/>
      <c r="GF335" s="184" t="n"/>
      <c r="GG335" s="184">
        <f>IF(GC335="","SIN ESTADO",IF(GE335&lt;&gt;"","PAGA",IF(GD335&gt;0,"VENCIDA",IF(GD335&gt;=-5,"POR VENCER","AL DÍA"))))</f>
        <v/>
      </c>
      <c r="GH335" s="185" t="n"/>
      <c r="GI335" s="119">
        <f>IF(N($H335)&lt;31,"",IF(GC335="","",GC335+31))</f>
        <v/>
      </c>
      <c r="GJ335" s="124">
        <f>IF(GI335="","",TODAY()-GI335)</f>
        <v/>
      </c>
      <c r="GK335" s="494" t="n"/>
      <c r="GL335" s="184" t="n"/>
      <c r="GM335" s="184">
        <f>IF(GI335="","SIN ESTADO",IF(GK335&lt;&gt;"","PAGA",IF(GJ335&gt;0,"VENCIDA",IF(GJ335&gt;=-5,"POR VENCER","AL DÍA"))))</f>
        <v/>
      </c>
      <c r="GN335" s="185" t="n"/>
      <c r="GO335" s="119">
        <f>IF(N($H335)&lt;32,"",IF(GI335="","",GI335+31))</f>
        <v/>
      </c>
      <c r="GP335" s="124">
        <f>IF(GO335="","",TODAY()-GO335)</f>
        <v/>
      </c>
      <c r="GQ335" s="494" t="n"/>
      <c r="GR335" s="184" t="n"/>
      <c r="GS335" s="184">
        <f>IF(GO335="","SIN ESTADO",IF(GQ335&lt;&gt;"","PAGA",IF(GP335&gt;0,"VENCIDA",IF(GP335&gt;=-5,"POR VENCER","AL DÍA"))))</f>
        <v/>
      </c>
      <c r="GT335" s="185" t="n"/>
      <c r="GU335" s="119">
        <f>IF(N($H335)&lt;33,"",IF(GO335="","",GO335+31))</f>
        <v/>
      </c>
      <c r="GV335" s="124">
        <f>IF(GU335="","",TODAY()-GU335)</f>
        <v/>
      </c>
      <c r="GW335" s="494" t="n"/>
      <c r="GX335" s="184" t="n"/>
      <c r="GY335" s="184">
        <f>IF(GU335="","SIN ESTADO",IF(GW335&lt;&gt;"","PAGA",IF(GV335&gt;0,"VENCIDA",IF(GV335&gt;=-5,"POR VENCER","AL DÍA"))))</f>
        <v/>
      </c>
      <c r="GZ335" s="185" t="n"/>
      <c r="HA335" s="119">
        <f>IF(N($H335)&lt;34,"",IF(GU335="","",GU335+31))</f>
        <v/>
      </c>
      <c r="HB335" s="124">
        <f>IF(HA335="","",TODAY()-HA335)</f>
        <v/>
      </c>
      <c r="HC335" s="494" t="n"/>
      <c r="HD335" s="184" t="n"/>
      <c r="HE335" s="184">
        <f>IF(HA335="","SIN ESTADO",IF(HC335&lt;&gt;"","PAGA",IF(HB335&gt;0,"VENCIDA",IF(HB335&gt;=-5,"POR VENCER","AL DÍA"))))</f>
        <v/>
      </c>
      <c r="HF335" s="185" t="n"/>
      <c r="HG335" s="119">
        <f>IF(N($H335)&lt;35,"",IF(HA335="","",HA335+31))</f>
        <v/>
      </c>
      <c r="HH335" s="124">
        <f>IF(HG335="","",TODAY()-HG335)</f>
        <v/>
      </c>
      <c r="HI335" s="494" t="n"/>
      <c r="HJ335" s="184" t="n"/>
      <c r="HK335" s="184">
        <f>IF(HG335="","SIN ESTADO",IF(HI335&lt;&gt;"","PAGA",IF(HH335&gt;0,"VENCIDA",IF(HH335&gt;=-5,"POR VENCER","AL DÍA"))))</f>
        <v/>
      </c>
      <c r="HL335" s="168" t="n"/>
      <c r="HM335" s="119">
        <f>IF(N($H335)&lt;36,"",IF(HG335="","",HG335+31))</f>
        <v/>
      </c>
      <c r="HN335" s="124">
        <f>IF(HM335="","",TODAY()-HM335)</f>
        <v/>
      </c>
      <c r="HO335" s="494" t="n"/>
      <c r="HP335" s="184" t="n"/>
      <c r="HQ335" s="184">
        <f>IF(HM335="","SIN ESTADO",IF(HO335&lt;&gt;"","PAGA",IF(HN335&gt;0,"VENCIDA",IF(HN335&gt;=-5,"POR VENCER","AL DÍA"))))</f>
        <v/>
      </c>
      <c r="HR335" s="168" t="n"/>
      <c r="HS335" s="169">
        <f>N335+T335+Z335+AF335+AL335+AR335+AX335+BD335+BJ335+BP335+BV335+CB335+CH335+CN335+CT335+CZ335+DF335+DL335+DR335+DX335+ED335+EJ335+EP335+EV335+FB335+FH335+FN335+FT335+FZ335+GF335+GL335+GR335+GX335+HD335+HJ335+HP335</f>
        <v/>
      </c>
      <c r="HU335" s="170">
        <f>IFERROR(N($J335),0)</f>
        <v/>
      </c>
      <c r="HW335" s="170">
        <f>SUMPRODUCT((MOD(COLUMN($M335:$HR335)-COLUMN($M335),6)=0)*ISNUMBER($M335:$HR335)*($M335:$HR335&gt;=RESUMEN!$C$26)*($M335:$HR335&lt;=RESUMEN!$C$27)*IFERROR(N($N335:$HS335),0))</f>
        <v/>
      </c>
      <c r="HX335" s="170">
        <f>SUMPRODUCT((MOD(COLUMN($M335:$HR335)-COLUMN($M335),6)=0)*ISNUMBER($M335:$HR335)*($M335:$HR335&gt;=RESUMEN!$C$26)*($M335:$HR335&lt;=RESUMEN!$C$27))</f>
        <v/>
      </c>
    </row>
    <row r="336" ht="15.75" customHeight="1" s="506">
      <c r="B336" s="113">
        <f>VENTAS!A335</f>
        <v/>
      </c>
      <c r="C336" s="236">
        <f>VENTAS!B335</f>
        <v/>
      </c>
      <c r="D336" s="53">
        <f>VENTAS!C335</f>
        <v/>
      </c>
      <c r="E336" s="114">
        <f>VENTAS!D335</f>
        <v/>
      </c>
      <c r="F336" s="114">
        <f>VENTAS!J335</f>
        <v/>
      </c>
      <c r="G336" s="494">
        <f>VENTAS!F335</f>
        <v/>
      </c>
      <c r="H336" s="479">
        <f>VENTAS!K335</f>
        <v/>
      </c>
      <c r="I336" s="479">
        <f>VENTAS!M335</f>
        <v/>
      </c>
      <c r="J336" s="184">
        <f>VENTAS!L335</f>
        <v/>
      </c>
      <c r="K336" s="119">
        <f>IF(N($H336)&lt;1,"",$G336+31)</f>
        <v/>
      </c>
      <c r="L336" s="124">
        <f>IF(K336="","",TODAY()-K336)</f>
        <v/>
      </c>
      <c r="M336" s="469" t="n">
        <v>46127</v>
      </c>
      <c r="N336" s="374" t="n">
        <v>1000000</v>
      </c>
      <c r="O336" s="184">
        <f>IF(K336="","SIN ESTADO",IF(M336&lt;&gt;"","PAGA",IF(L336&gt;0,"VENCIDA",IF(L336&gt;=-5,"POR VENCER","AL DÍA"))))</f>
        <v/>
      </c>
      <c r="P336" s="185" t="inlineStr">
        <is>
          <t>TRANSFERENCIA</t>
        </is>
      </c>
      <c r="Q336" s="119">
        <f>IF(N($H336)&lt;2,"",IF(K336="","",K336+31))</f>
        <v/>
      </c>
      <c r="R336" s="124">
        <f>IF(Q336="","",TODAY()-Q336)</f>
        <v/>
      </c>
      <c r="S336" s="494" t="n"/>
      <c r="T336" s="184" t="n"/>
      <c r="U336" s="184">
        <f>IF(Q336="","SIN ESTADO",IF(S336&lt;&gt;"","PAGA",IF(R336&gt;0,"VENCIDA",IF(R336&gt;=-5,"POR VENCER","AL DÍA"))))</f>
        <v/>
      </c>
      <c r="V336" s="185" t="n"/>
      <c r="W336" s="119">
        <f>IF(N($H336)&lt;3,"",IF(Q336="","",Q336+31))</f>
        <v/>
      </c>
      <c r="X336" s="124">
        <f>IF(W336="","",TODAY()-W336)</f>
        <v/>
      </c>
      <c r="Y336" s="494" t="n"/>
      <c r="Z336" s="184" t="n"/>
      <c r="AA336" s="184">
        <f>IF(W336="","SIN ESTADO",IF(Y336&lt;&gt;"","PAGA",IF(X336&gt;0,"VENCIDA",IF(X336&gt;=-5,"POR VENCER","AL DÍA"))))</f>
        <v/>
      </c>
      <c r="AB336" s="185" t="n"/>
      <c r="AC336" s="119">
        <f>IF(N($H336)&lt;4,"",IF(W336="","",W336+31))</f>
        <v/>
      </c>
      <c r="AD336" s="124">
        <f>IF(AC336="","",TODAY()-AC336)</f>
        <v/>
      </c>
      <c r="AE336" s="494" t="n"/>
      <c r="AF336" s="184" t="n"/>
      <c r="AG336" s="184">
        <f>IF(AC336="","SIN ESTADO",IF(AE336&lt;&gt;"","PAGA",IF(AD336&gt;0,"VENCIDA",IF(AD336&gt;=-5,"POR VENCER","AL DÍA"))))</f>
        <v/>
      </c>
      <c r="AH336" s="185" t="n"/>
      <c r="AI336" s="119">
        <f>IF(N($H336)&lt;5,"",IF(AC336="","",AC336+31))</f>
        <v/>
      </c>
      <c r="AJ336" s="124">
        <f>IF(AI336="","",TODAY()-AI336)</f>
        <v/>
      </c>
      <c r="AK336" s="494" t="n"/>
      <c r="AL336" s="184" t="n"/>
      <c r="AM336" s="184">
        <f>IF(AI336="","SIN ESTADO",IF(AK336&lt;&gt;"","PAGA",IF(AJ336&gt;0,"VENCIDA",IF(AJ336&gt;=-5,"POR VENCER","AL DÍA"))))</f>
        <v/>
      </c>
      <c r="AN336" s="185" t="n"/>
      <c r="AO336" s="119">
        <f>IF(N($H336)&lt;6,"",IF(AI336="","",AI336+31))</f>
        <v/>
      </c>
      <c r="AP336" s="124">
        <f>IF(AO336="","",TODAY()-AO336)</f>
        <v/>
      </c>
      <c r="AQ336" s="270" t="n"/>
      <c r="AR336" s="184" t="n"/>
      <c r="AS336" s="184">
        <f>IF(AO336="","SIN ESTADO",IF(AQ336&lt;&gt;"","PAGA",IF(AP336&gt;0,"VENCIDA",IF(AP336&gt;=-5,"POR VENCER","AL DÍA"))))</f>
        <v/>
      </c>
      <c r="AT336" s="185" t="n"/>
      <c r="AU336" s="119">
        <f>IF(N($H336)&lt;7,"",IF(AO336="","",AO336+31))</f>
        <v/>
      </c>
      <c r="AV336" s="124">
        <f>IF(AU336="","",TODAY()-AU336)</f>
        <v/>
      </c>
      <c r="AW336" s="494" t="n"/>
      <c r="AX336" s="184" t="n"/>
      <c r="AY336" s="184">
        <f>IF(AU336="","SIN ESTADO",IF(AW336&lt;&gt;"","PAGA",IF(AV336&gt;0,"VENCIDA",IF(AV336&gt;=-5,"POR VENCER","AL DÍA"))))</f>
        <v/>
      </c>
      <c r="AZ336" s="185" t="n"/>
      <c r="BA336" s="119">
        <f>IF(N($H336)&lt;8,"",IF(AU336="","",AU336+31))</f>
        <v/>
      </c>
      <c r="BB336" s="124">
        <f>IF(BA336="","",TODAY()-BA336)</f>
        <v/>
      </c>
      <c r="BC336" s="494" t="n"/>
      <c r="BD336" s="184" t="n"/>
      <c r="BE336" s="184">
        <f>IF(BA336="","SIN ESTADO",IF(BC336&lt;&gt;"","PAGA",IF(BB336&gt;0,"VENCIDA",IF(BB336&gt;=-5,"POR VENCER","AL DÍA"))))</f>
        <v/>
      </c>
      <c r="BF336" s="185" t="n"/>
      <c r="BG336" s="119">
        <f>IF(N($H336)&lt;9,"",IF(BA336="","",BA336+31))</f>
        <v/>
      </c>
      <c r="BH336" s="124">
        <f>IF(BG336="","",TODAY()-BG336)</f>
        <v/>
      </c>
      <c r="BI336" s="494" t="n"/>
      <c r="BJ336" s="184" t="n"/>
      <c r="BK336" s="184">
        <f>IF(BG336="","SIN ESTADO",IF(BI336&lt;&gt;"","PAGA",IF(BH336&gt;0,"VENCIDA",IF(BH336&gt;=-5,"POR VENCER","AL DÍA"))))</f>
        <v/>
      </c>
      <c r="BL336" s="185" t="n"/>
      <c r="BM336" s="119">
        <f>IF(N($H336)&lt;10,"",IF(BG336="","",BG336+31))</f>
        <v/>
      </c>
      <c r="BN336" s="124">
        <f>IF(BM336="","",TODAY()-BM336)</f>
        <v/>
      </c>
      <c r="BO336" s="494" t="n"/>
      <c r="BP336" s="184" t="n"/>
      <c r="BQ336" s="184">
        <f>IF(BM336="","SIN ESTADO",IF(BO336&lt;&gt;"","PAGA",IF(BN336&gt;0,"VENCIDA",IF(BN336&gt;=-5,"POR VENCER","AL DÍA"))))</f>
        <v/>
      </c>
      <c r="BR336" s="185" t="n"/>
      <c r="BS336" s="119">
        <f>IF(N($H336)&lt;11,"",IF(BM336="","",BM336+31))</f>
        <v/>
      </c>
      <c r="BT336" s="124">
        <f>IF(BS336="","",TODAY()-BS336)</f>
        <v/>
      </c>
      <c r="BU336" s="494" t="n"/>
      <c r="BV336" s="184" t="n"/>
      <c r="BW336" s="184">
        <f>IF(BS336="","SIN ESTADO",IF(BU336&lt;&gt;"","PAGA",IF(BT336&gt;0,"VENCIDA",IF(BT336&gt;=-5,"POR VENCER","AL DÍA"))))</f>
        <v/>
      </c>
      <c r="BX336" s="185" t="n"/>
      <c r="BY336" s="119">
        <f>IF(N($H336)&lt;12,"",IF(BS336="","",BS336+31))</f>
        <v/>
      </c>
      <c r="BZ336" s="124">
        <f>IF(BY336="","",TODAY()-BY336)</f>
        <v/>
      </c>
      <c r="CA336" s="494" t="n"/>
      <c r="CB336" s="184" t="n"/>
      <c r="CC336" s="184">
        <f>IF(BY336="","SIN ESTADO",IF(CA336&lt;&gt;"","PAGA",IF(BZ336&gt;0,"VENCIDA",IF(BZ336&gt;=-5,"POR VENCER","AL DÍA"))))</f>
        <v/>
      </c>
      <c r="CD336" s="185" t="n"/>
      <c r="CE336" s="119">
        <f>IF(N($H336)&lt;13,"",IF(BY336="","",BY336+31))</f>
        <v/>
      </c>
      <c r="CF336" s="124">
        <f>IF(CE336="","",TODAY()-CE336)</f>
        <v/>
      </c>
      <c r="CG336" s="494" t="n"/>
      <c r="CH336" s="184" t="n"/>
      <c r="CI336" s="184">
        <f>IF(CE336="","SIN ESTADO",IF(CG336&lt;&gt;"","PAGA",IF(CF336&gt;0,"VENCIDA",IF(CF336&gt;=-5,"POR VENCER","AL DÍA"))))</f>
        <v/>
      </c>
      <c r="CJ336" s="185" t="n"/>
      <c r="CK336" s="119">
        <f>IF(N($H336)&lt;14,"",IF(CE336="","",CE336+31))</f>
        <v/>
      </c>
      <c r="CL336" s="124">
        <f>IF(CK336="","",TODAY()-CK336)</f>
        <v/>
      </c>
      <c r="CM336" s="494" t="n"/>
      <c r="CN336" s="184" t="n"/>
      <c r="CO336" s="184">
        <f>IF(CK336="","SIN ESTADO",IF(CM336&lt;&gt;"","PAGA",IF(CL336&gt;0,"VENCIDA",IF(CL336&gt;=-5,"POR VENCER","AL DÍA"))))</f>
        <v/>
      </c>
      <c r="CP336" s="185" t="n"/>
      <c r="CQ336" s="119">
        <f>IF(N($H336)&lt;15,"",IF(CK336="","",CK336+31))</f>
        <v/>
      </c>
      <c r="CR336" s="124">
        <f>IF(CQ336="","",TODAY()-CQ336)</f>
        <v/>
      </c>
      <c r="CS336" s="494" t="n"/>
      <c r="CT336" s="184" t="n"/>
      <c r="CU336" s="184">
        <f>IF(CQ336="","SIN ESTADO",IF(CS336&lt;&gt;"","PAGA",IF(CR336&gt;0,"VENCIDA",IF(CR336&gt;=-5,"POR VENCER","AL DÍA"))))</f>
        <v/>
      </c>
      <c r="CV336" s="185" t="n"/>
      <c r="CW336" s="119">
        <f>IF(N($H336)&lt;16,"",IF(CQ336="","",CQ336+31))</f>
        <v/>
      </c>
      <c r="CX336" s="124">
        <f>IF(CW336="","",TODAY()-CW336)</f>
        <v/>
      </c>
      <c r="CY336" s="494" t="n"/>
      <c r="CZ336" s="184" t="n"/>
      <c r="DA336" s="184">
        <f>IF(CW336="","SIN ESTADO",IF(CY336&lt;&gt;"","PAGA",IF(CX336&gt;0,"VENCIDA",IF(CX336&gt;=-5,"POR VENCER","AL DÍA"))))</f>
        <v/>
      </c>
      <c r="DB336" s="185" t="n"/>
      <c r="DC336" s="119">
        <f>IF(N($H336)&lt;17,"",IF(CW336="","",CW336+31))</f>
        <v/>
      </c>
      <c r="DD336" s="124">
        <f>IF(DC336="","",TODAY()-DC336)</f>
        <v/>
      </c>
      <c r="DE336" s="494" t="n"/>
      <c r="DF336" s="184" t="n"/>
      <c r="DG336" s="184">
        <f>IF(DC336="","SIN ESTADO",IF(DE336&lt;&gt;"","PAGA",IF(DD336&gt;0,"VENCIDA",IF(DD336&gt;=-5,"POR VENCER","AL DÍA"))))</f>
        <v/>
      </c>
      <c r="DH336" s="185" t="n"/>
      <c r="DI336" s="119">
        <f>IF(N($H336)&lt;18,"",IF(DC336="","",DC336+31))</f>
        <v/>
      </c>
      <c r="DJ336" s="124">
        <f>IF(DI336="","",TODAY()-DI336)</f>
        <v/>
      </c>
      <c r="DK336" s="494" t="n"/>
      <c r="DL336" s="184" t="n"/>
      <c r="DM336" s="184">
        <f>IF(DI336="","SIN ESTADO",IF(DK336&lt;&gt;"","PAGA",IF(DJ336&gt;0,"VENCIDA",IF(DJ336&gt;=-5,"POR VENCER","AL DÍA"))))</f>
        <v/>
      </c>
      <c r="DN336" s="185" t="n"/>
      <c r="DO336" s="119">
        <f>IF(N($H336)&lt;19,"",IF(DI336="","",DI336+31))</f>
        <v/>
      </c>
      <c r="DP336" s="124">
        <f>IF(DO336="","",TODAY()-DO336)</f>
        <v/>
      </c>
      <c r="DQ336" s="494" t="n"/>
      <c r="DR336" s="184" t="n"/>
      <c r="DS336" s="184">
        <f>IF(DO336="","SIN ESTADO",IF(DQ336&lt;&gt;"","PAGA",IF(DP336&gt;0,"VENCIDA",IF(DP336&gt;=-5,"POR VENCER","AL DÍA"))))</f>
        <v/>
      </c>
      <c r="DT336" s="185" t="n"/>
      <c r="DU336" s="119">
        <f>IF(N($H336)&lt;20,"",IF(DO336="","",DO336+31))</f>
        <v/>
      </c>
      <c r="DV336" s="124">
        <f>IF(DU336="","",TODAY()-DU336)</f>
        <v/>
      </c>
      <c r="DW336" s="494" t="n"/>
      <c r="DX336" s="184" t="n"/>
      <c r="DY336" s="184">
        <f>IF(DU336="","SIN ESTADO",IF(DW336&lt;&gt;"","PAGA",IF(DV336&gt;0,"VENCIDA",IF(DV336&gt;=-5,"POR VENCER","AL DÍA"))))</f>
        <v/>
      </c>
      <c r="DZ336" s="185" t="n"/>
      <c r="EA336" s="119">
        <f>IF(N($H336)&lt;21,"",IF(DU336="","",DU336+31))</f>
        <v/>
      </c>
      <c r="EB336" s="124">
        <f>IF(EA336="","",TODAY()-EA336)</f>
        <v/>
      </c>
      <c r="EC336" s="494" t="n"/>
      <c r="ED336" s="184" t="n"/>
      <c r="EE336" s="184">
        <f>IF(EA336="","SIN ESTADO",IF(EC336&lt;&gt;"","PAGA",IF(EB336&gt;0,"VENCIDA",IF(EB336&gt;=-5,"POR VENCER","AL DÍA"))))</f>
        <v/>
      </c>
      <c r="EF336" s="185" t="n"/>
      <c r="EG336" s="119">
        <f>IF(N($H336)&lt;22,"",IF(EA336="","",EA336+31))</f>
        <v/>
      </c>
      <c r="EH336" s="124">
        <f>IF(EG336="","",TODAY()-EG336)</f>
        <v/>
      </c>
      <c r="EI336" s="494" t="n"/>
      <c r="EJ336" s="184" t="n"/>
      <c r="EK336" s="184">
        <f>IF(EG336="","SIN ESTADO",IF(EI336&lt;&gt;"","PAGA",IF(EH336&gt;0,"VENCIDA",IF(EH336&gt;=-5,"POR VENCER","AL DÍA"))))</f>
        <v/>
      </c>
      <c r="EL336" s="185" t="n"/>
      <c r="EM336" s="119">
        <f>IF(N($H336)&lt;23,"",IF(EG336="","",EG336+31))</f>
        <v/>
      </c>
      <c r="EN336" s="124">
        <f>IF(EM336="","",TODAY()-EM336)</f>
        <v/>
      </c>
      <c r="EO336" s="494" t="n"/>
      <c r="EP336" s="184" t="n"/>
      <c r="EQ336" s="184">
        <f>IF(EM336="","SIN ESTADO",IF(EO336&lt;&gt;"","PAGA",IF(EN336&gt;0,"VENCIDA",IF(EN336&gt;=-5,"POR VENCER","AL DÍA"))))</f>
        <v/>
      </c>
      <c r="ER336" s="185" t="n"/>
      <c r="ES336" s="119">
        <f>IF(N($H336)&lt;24,"",IF(EM336="","",EM336+31))</f>
        <v/>
      </c>
      <c r="ET336" s="124">
        <f>IF(ES336="","",TODAY()-ES336)</f>
        <v/>
      </c>
      <c r="EU336" s="494" t="n"/>
      <c r="EV336" s="184" t="n"/>
      <c r="EW336" s="184">
        <f>IF(ES336="","SIN ESTADO",IF(EU336&lt;&gt;"","PAGA",IF(ET336&gt;0,"VENCIDA",IF(ET336&gt;=-5,"POR VENCER","AL DÍA"))))</f>
        <v/>
      </c>
      <c r="EX336" s="185" t="n"/>
      <c r="EY336" s="119">
        <f>IF(N($H336)&lt;25,"",IF(ES336="","",ES336+31))</f>
        <v/>
      </c>
      <c r="EZ336" s="124">
        <f>IF(EY336="","",TODAY()-EY336)</f>
        <v/>
      </c>
      <c r="FA336" s="494" t="n"/>
      <c r="FB336" s="184" t="n"/>
      <c r="FC336" s="184">
        <f>IF(EY336="","SIN ESTADO",IF(FA336&lt;&gt;"","PAGA",IF(EZ336&gt;0,"VENCIDA",IF(EZ336&gt;=-5,"POR VENCER","AL DÍA"))))</f>
        <v/>
      </c>
      <c r="FD336" s="185" t="n"/>
      <c r="FE336" s="119">
        <f>IF(N($H336)&lt;26,"",IF(EY336="","",EY336+31))</f>
        <v/>
      </c>
      <c r="FF336" s="124">
        <f>IF(FE336="","",TODAY()-FE336)</f>
        <v/>
      </c>
      <c r="FG336" s="494" t="n"/>
      <c r="FH336" s="184" t="n"/>
      <c r="FI336" s="184">
        <f>IF(FE336="","SIN ESTADO",IF(FG336&lt;&gt;"","PAGA",IF(FF336&gt;0,"VENCIDA",IF(FF336&gt;=-5,"POR VENCER","AL DÍA"))))</f>
        <v/>
      </c>
      <c r="FJ336" s="185" t="n"/>
      <c r="FK336" s="119">
        <f>IF(N($H336)&lt;27,"",IF(FE336="","",FE336+31))</f>
        <v/>
      </c>
      <c r="FL336" s="124">
        <f>IF(FK336="","",TODAY()-FK336)</f>
        <v/>
      </c>
      <c r="FM336" s="494" t="n"/>
      <c r="FN336" s="184" t="n"/>
      <c r="FO336" s="184">
        <f>IF(FK336="","SIN ESTADO",IF(FM336&lt;&gt;"","PAGA",IF(FL336&gt;0,"VENCIDA",IF(FL336&gt;=-5,"POR VENCER","AL DÍA"))))</f>
        <v/>
      </c>
      <c r="FP336" s="185" t="n"/>
      <c r="FQ336" s="119">
        <f>IF(N($H336)&lt;28,"",IF(FK336="","",FK336+31))</f>
        <v/>
      </c>
      <c r="FR336" s="124">
        <f>IF(FQ336="","",TODAY()-FQ336)</f>
        <v/>
      </c>
      <c r="FS336" s="494" t="n"/>
      <c r="FT336" s="184" t="n"/>
      <c r="FU336" s="184">
        <f>IF(FQ336="","SIN ESTADO",IF(FS336&lt;&gt;"","PAGA",IF(FR336&gt;0,"VENCIDA",IF(FR336&gt;=-5,"POR VENCER","AL DÍA"))))</f>
        <v/>
      </c>
      <c r="FV336" s="185" t="n"/>
      <c r="FW336" s="119">
        <f>IF(N($H336)&lt;29,"",IF(FQ336="","",FQ336+31))</f>
        <v/>
      </c>
      <c r="FX336" s="124">
        <f>IF(FW336="","",TODAY()-FW336)</f>
        <v/>
      </c>
      <c r="FY336" s="494" t="n"/>
      <c r="FZ336" s="184" t="n"/>
      <c r="GA336" s="184">
        <f>IF(FW336="","SIN ESTADO",IF(FY336&lt;&gt;"","PAGA",IF(FX336&gt;0,"VENCIDA",IF(FX336&gt;=-5,"POR VENCER","AL DÍA"))))</f>
        <v/>
      </c>
      <c r="GB336" s="185" t="n"/>
      <c r="GC336" s="119">
        <f>IF(N($H336)&lt;30,"",IF(FW336="","",FW336+31))</f>
        <v/>
      </c>
      <c r="GD336" s="124">
        <f>IF(GC336="","",TODAY()-GC336)</f>
        <v/>
      </c>
      <c r="GE336" s="494" t="n"/>
      <c r="GF336" s="184" t="n"/>
      <c r="GG336" s="184">
        <f>IF(GC336="","SIN ESTADO",IF(GE336&lt;&gt;"","PAGA",IF(GD336&gt;0,"VENCIDA",IF(GD336&gt;=-5,"POR VENCER","AL DÍA"))))</f>
        <v/>
      </c>
      <c r="GH336" s="185" t="n"/>
      <c r="GI336" s="119">
        <f>IF(N($H336)&lt;31,"",IF(GC336="","",GC336+31))</f>
        <v/>
      </c>
      <c r="GJ336" s="124">
        <f>IF(GI336="","",TODAY()-GI336)</f>
        <v/>
      </c>
      <c r="GK336" s="494" t="n"/>
      <c r="GL336" s="184" t="n"/>
      <c r="GM336" s="184">
        <f>IF(GI336="","SIN ESTADO",IF(GK336&lt;&gt;"","PAGA",IF(GJ336&gt;0,"VENCIDA",IF(GJ336&gt;=-5,"POR VENCER","AL DÍA"))))</f>
        <v/>
      </c>
      <c r="GN336" s="185" t="n"/>
      <c r="GO336" s="119">
        <f>IF(N($H336)&lt;32,"",IF(GI336="","",GI336+31))</f>
        <v/>
      </c>
      <c r="GP336" s="124">
        <f>IF(GO336="","",TODAY()-GO336)</f>
        <v/>
      </c>
      <c r="GQ336" s="494" t="n"/>
      <c r="GR336" s="184" t="n"/>
      <c r="GS336" s="184">
        <f>IF(GO336="","SIN ESTADO",IF(GQ336&lt;&gt;"","PAGA",IF(GP336&gt;0,"VENCIDA",IF(GP336&gt;=-5,"POR VENCER","AL DÍA"))))</f>
        <v/>
      </c>
      <c r="GT336" s="185" t="n"/>
      <c r="GU336" s="119">
        <f>IF(N($H336)&lt;33,"",IF(GO336="","",GO336+31))</f>
        <v/>
      </c>
      <c r="GV336" s="124">
        <f>IF(GU336="","",TODAY()-GU336)</f>
        <v/>
      </c>
      <c r="GW336" s="494" t="n"/>
      <c r="GX336" s="184" t="n"/>
      <c r="GY336" s="184">
        <f>IF(GU336="","SIN ESTADO",IF(GW336&lt;&gt;"","PAGA",IF(GV336&gt;0,"VENCIDA",IF(GV336&gt;=-5,"POR VENCER","AL DÍA"))))</f>
        <v/>
      </c>
      <c r="GZ336" s="185" t="n"/>
      <c r="HA336" s="119">
        <f>IF(N($H336)&lt;34,"",IF(GU336="","",GU336+31))</f>
        <v/>
      </c>
      <c r="HB336" s="124">
        <f>IF(HA336="","",TODAY()-HA336)</f>
        <v/>
      </c>
      <c r="HC336" s="494" t="n"/>
      <c r="HD336" s="184" t="n"/>
      <c r="HE336" s="184">
        <f>IF(HA336="","SIN ESTADO",IF(HC336&lt;&gt;"","PAGA",IF(HB336&gt;0,"VENCIDA",IF(HB336&gt;=-5,"POR VENCER","AL DÍA"))))</f>
        <v/>
      </c>
      <c r="HF336" s="185" t="n"/>
      <c r="HG336" s="119">
        <f>IF(N($H336)&lt;35,"",IF(HA336="","",HA336+31))</f>
        <v/>
      </c>
      <c r="HH336" s="124">
        <f>IF(HG336="","",TODAY()-HG336)</f>
        <v/>
      </c>
      <c r="HI336" s="494" t="n"/>
      <c r="HJ336" s="184" t="n"/>
      <c r="HK336" s="184">
        <f>IF(HG336="","SIN ESTADO",IF(HI336&lt;&gt;"","PAGA",IF(HH336&gt;0,"VENCIDA",IF(HH336&gt;=-5,"POR VENCER","AL DÍA"))))</f>
        <v/>
      </c>
      <c r="HL336" s="168" t="n"/>
      <c r="HM336" s="119">
        <f>IF(N($H336)&lt;36,"",IF(HG336="","",HG336+31))</f>
        <v/>
      </c>
      <c r="HN336" s="124">
        <f>IF(HM336="","",TODAY()-HM336)</f>
        <v/>
      </c>
      <c r="HO336" s="494" t="n"/>
      <c r="HP336" s="184" t="n"/>
      <c r="HQ336" s="184">
        <f>IF(HM336="","SIN ESTADO",IF(HO336&lt;&gt;"","PAGA",IF(HN336&gt;0,"VENCIDA",IF(HN336&gt;=-5,"POR VENCER","AL DÍA"))))</f>
        <v/>
      </c>
      <c r="HR336" s="168" t="n"/>
      <c r="HS336" s="169">
        <f>N336+T336+Z336+AF336+AL336+AR336+AX336+BD336+BJ336+BP336+BV336+CB336+CH336+CN336+CT336+CZ336+DF336+DL336+DR336+DX336+ED336+EJ336+EP336+EV336+FB336+FH336+FN336+FT336+FZ336+GF336+GL336+GR336+GX336+HD336+HJ336+HP336</f>
        <v/>
      </c>
      <c r="HU336" s="170">
        <f>IFERROR(N($J336),0)</f>
        <v/>
      </c>
      <c r="HW336" s="170">
        <f>SUMPRODUCT((MOD(COLUMN($M336:$HR336)-COLUMN($M336),6)=0)*ISNUMBER($M336:$HR336)*($M336:$HR336&gt;=RESUMEN!$C$26)*($M336:$HR336&lt;=RESUMEN!$C$27)*IFERROR(N($N336:$HS336),0))</f>
        <v/>
      </c>
      <c r="HX336" s="170">
        <f>SUMPRODUCT((MOD(COLUMN($M336:$HR336)-COLUMN($M336),6)=0)*ISNUMBER($M336:$HR336)*($M336:$HR336&gt;=RESUMEN!$C$26)*($M336:$HR336&lt;=RESUMEN!$C$27))</f>
        <v/>
      </c>
    </row>
    <row r="337" ht="15.75" customHeight="1" s="506">
      <c r="B337" s="113">
        <f>VENTAS!A336</f>
        <v/>
      </c>
      <c r="C337" s="236">
        <f>VENTAS!B336</f>
        <v/>
      </c>
      <c r="D337" s="53">
        <f>VENTAS!C336</f>
        <v/>
      </c>
      <c r="E337" s="114">
        <f>VENTAS!D336</f>
        <v/>
      </c>
      <c r="F337" s="114">
        <f>VENTAS!J336</f>
        <v/>
      </c>
      <c r="G337" s="494">
        <f>VENTAS!F336</f>
        <v/>
      </c>
      <c r="H337" s="479">
        <f>VENTAS!K336</f>
        <v/>
      </c>
      <c r="I337" s="479">
        <f>VENTAS!M336</f>
        <v/>
      </c>
      <c r="J337" s="184">
        <f>VENTAS!L336</f>
        <v/>
      </c>
      <c r="K337" s="119">
        <f>IF(N($H337)&lt;1,"",$G337+31)</f>
        <v/>
      </c>
      <c r="L337" s="124">
        <f>IF(K337="","",TODAY()-K337)</f>
        <v/>
      </c>
      <c r="M337" s="469" t="n">
        <v>37333</v>
      </c>
      <c r="N337" s="374" t="n">
        <v>1000000</v>
      </c>
      <c r="O337" s="184">
        <f>IF(K337="","SIN ESTADO",IF(M337&lt;&gt;"","PAGA",IF(L337&gt;0,"VENCIDA",IF(L337&gt;=-5,"POR VENCER","AL DÍA"))))</f>
        <v/>
      </c>
      <c r="P337" s="185" t="inlineStr">
        <is>
          <t>TRANSFERENCIA</t>
        </is>
      </c>
      <c r="Q337" s="119">
        <f>IF(N($H337)&lt;2,"",IF(K337="","",K337+31))</f>
        <v/>
      </c>
      <c r="R337" s="124">
        <f>IF(Q337="","",TODAY()-Q337)</f>
        <v/>
      </c>
      <c r="S337" s="470" t="n">
        <v>46128</v>
      </c>
      <c r="T337" s="184" t="n">
        <v>1000000</v>
      </c>
      <c r="U337" s="184">
        <f>IF(Q337="","SIN ESTADO",IF(S337&lt;&gt;"","PAGA",IF(R337&gt;0,"VENCIDA",IF(R337&gt;=-5,"POR VENCER","AL DÍA"))))</f>
        <v/>
      </c>
      <c r="V337" s="185" t="inlineStr">
        <is>
          <t>TRANSFERENCIA</t>
        </is>
      </c>
      <c r="W337" s="119">
        <f>IF(N($H337)&lt;3,"",IF(Q337="","",Q337+31))</f>
        <v/>
      </c>
      <c r="X337" s="124">
        <f>IF(W337="","",TODAY()-W337)</f>
        <v/>
      </c>
      <c r="Y337" s="494" t="n">
        <v>46164</v>
      </c>
      <c r="Z337" s="184" t="n">
        <v>1000000</v>
      </c>
      <c r="AA337" s="184">
        <f>IF(W337="","SIN ESTADO",IF(Y337&lt;&gt;"","PAGA",IF(X337&gt;0,"VENCIDA",IF(X337&gt;=-5,"POR VENCER","AL DÍA"))))</f>
        <v/>
      </c>
      <c r="AB337" s="185" t="inlineStr">
        <is>
          <t>TRANSFERENCIA</t>
        </is>
      </c>
      <c r="AC337" s="119">
        <f>IF(N($H337)&lt;4,"",IF(W337="","",W337+31))</f>
        <v/>
      </c>
      <c r="AD337" s="124">
        <f>IF(AC337="","",TODAY()-AC337)</f>
        <v/>
      </c>
      <c r="AE337" s="494" t="n">
        <v>46192</v>
      </c>
      <c r="AF337" s="184" t="n">
        <v>1000000</v>
      </c>
      <c r="AG337" s="184">
        <f>IF(AC337="","SIN ESTADO",IF(AE337&lt;&gt;"","PAGA",IF(AD337&gt;0,"VENCIDA",IF(AD337&gt;=-5,"POR VENCER","AL DÍA"))))</f>
        <v/>
      </c>
      <c r="AH337" s="185" t="inlineStr">
        <is>
          <t>TRANSFERENCIA</t>
        </is>
      </c>
      <c r="AI337" s="119">
        <f>IF(N($H337)&lt;5,"",IF(AC337="","",AC337+31))</f>
        <v/>
      </c>
      <c r="AJ337" s="124">
        <f>IF(AI337="","",TODAY()-AI337)</f>
        <v/>
      </c>
      <c r="AK337" s="494" t="n">
        <v>46220</v>
      </c>
      <c r="AL337" s="184" t="n">
        <v>1000000</v>
      </c>
      <c r="AM337" s="184">
        <f>IF(AI337="","SIN ESTADO",IF(AK337&lt;&gt;"","PAGA",IF(AJ337&gt;0,"VENCIDA",IF(AJ337&gt;=-5,"POR VENCER","AL DÍA"))))</f>
        <v/>
      </c>
      <c r="AN337" s="185" t="inlineStr">
        <is>
          <t>TRANSFERENCIA</t>
        </is>
      </c>
      <c r="AO337" s="119">
        <f>IF(N($H337)&lt;6,"",IF(AI337="","",AI337+31))</f>
        <v/>
      </c>
      <c r="AP337" s="124">
        <f>IF(AO337="","",TODAY()-AO337)</f>
        <v/>
      </c>
      <c r="AQ337" s="270" t="n">
        <v>46255</v>
      </c>
      <c r="AR337" s="184" t="n">
        <v>1000000</v>
      </c>
      <c r="AS337" s="184">
        <f>IF(AO337="","SIN ESTADO",IF(AQ337&lt;&gt;"","PAGA",IF(AP337&gt;0,"VENCIDA",IF(AP337&gt;=-5,"POR VENCER","AL DÍA"))))</f>
        <v/>
      </c>
      <c r="AT337" s="185" t="inlineStr">
        <is>
          <t>TRANSFERENCIA</t>
        </is>
      </c>
      <c r="AU337" s="119">
        <f>IF(N($H337)&lt;7,"",IF(AO337="","",AO337+31))</f>
        <v/>
      </c>
      <c r="AV337" s="124">
        <f>IF(AU337="","",TODAY()-AU337)</f>
        <v/>
      </c>
      <c r="AW337" s="494" t="n"/>
      <c r="AX337" s="184" t="n"/>
      <c r="AY337" s="184">
        <f>IF(AU337="","SIN ESTADO",IF(AW337&lt;&gt;"","PAGA",IF(AV337&gt;0,"VENCIDA",IF(AV337&gt;=-5,"POR VENCER","AL DÍA"))))</f>
        <v/>
      </c>
      <c r="AZ337" s="185" t="n"/>
      <c r="BA337" s="119">
        <f>IF(N($H337)&lt;8,"",IF(AU337="","",AU337+31))</f>
        <v/>
      </c>
      <c r="BB337" s="124">
        <f>IF(BA337="","",TODAY()-BA337)</f>
        <v/>
      </c>
      <c r="BC337" s="494" t="n"/>
      <c r="BD337" s="184" t="n"/>
      <c r="BE337" s="184">
        <f>IF(BA337="","SIN ESTADO",IF(BC337&lt;&gt;"","PAGA",IF(BB337&gt;0,"VENCIDA",IF(BB337&gt;=-5,"POR VENCER","AL DÍA"))))</f>
        <v/>
      </c>
      <c r="BF337" s="185" t="n"/>
      <c r="BG337" s="119">
        <f>IF(N($H337)&lt;9,"",IF(BA337="","",BA337+31))</f>
        <v/>
      </c>
      <c r="BH337" s="124">
        <f>IF(BG337="","",TODAY()-BG337)</f>
        <v/>
      </c>
      <c r="BI337" s="494" t="n"/>
      <c r="BJ337" s="184" t="n"/>
      <c r="BK337" s="184">
        <f>IF(BG337="","SIN ESTADO",IF(BI337&lt;&gt;"","PAGA",IF(BH337&gt;0,"VENCIDA",IF(BH337&gt;=-5,"POR VENCER","AL DÍA"))))</f>
        <v/>
      </c>
      <c r="BL337" s="185" t="n"/>
      <c r="BM337" s="119">
        <f>IF(N($H337)&lt;10,"",IF(BG337="","",BG337+31))</f>
        <v/>
      </c>
      <c r="BN337" s="124">
        <f>IF(BM337="","",TODAY()-BM337)</f>
        <v/>
      </c>
      <c r="BO337" s="494" t="n"/>
      <c r="BP337" s="184" t="n"/>
      <c r="BQ337" s="184">
        <f>IF(BM337="","SIN ESTADO",IF(BO337&lt;&gt;"","PAGA",IF(BN337&gt;0,"VENCIDA",IF(BN337&gt;=-5,"POR VENCER","AL DÍA"))))</f>
        <v/>
      </c>
      <c r="BR337" s="185" t="n"/>
      <c r="BS337" s="119">
        <f>IF(N($H337)&lt;11,"",IF(BM337="","",BM337+31))</f>
        <v/>
      </c>
      <c r="BT337" s="124">
        <f>IF(BS337="","",TODAY()-BS337)</f>
        <v/>
      </c>
      <c r="BU337" s="494" t="n"/>
      <c r="BV337" s="184" t="n"/>
      <c r="BW337" s="184">
        <f>IF(BS337="","SIN ESTADO",IF(BU337&lt;&gt;"","PAGA",IF(BT337&gt;0,"VENCIDA",IF(BT337&gt;=-5,"POR VENCER","AL DÍA"))))</f>
        <v/>
      </c>
      <c r="BX337" s="185" t="n"/>
      <c r="BY337" s="119">
        <f>IF(N($H337)&lt;12,"",IF(BS337="","",BS337+31))</f>
        <v/>
      </c>
      <c r="BZ337" s="124">
        <f>IF(BY337="","",TODAY()-BY337)</f>
        <v/>
      </c>
      <c r="CA337" s="494" t="n"/>
      <c r="CB337" s="184" t="n"/>
      <c r="CC337" s="184">
        <f>IF(BY337="","SIN ESTADO",IF(CA337&lt;&gt;"","PAGA",IF(BZ337&gt;0,"VENCIDA",IF(BZ337&gt;=-5,"POR VENCER","AL DÍA"))))</f>
        <v/>
      </c>
      <c r="CD337" s="185" t="n"/>
      <c r="CE337" s="119">
        <f>IF(N($H337)&lt;13,"",IF(BY337="","",BY337+31))</f>
        <v/>
      </c>
      <c r="CF337" s="124">
        <f>IF(CE337="","",TODAY()-CE337)</f>
        <v/>
      </c>
      <c r="CG337" s="494" t="n"/>
      <c r="CH337" s="184" t="n"/>
      <c r="CI337" s="184">
        <f>IF(CE337="","SIN ESTADO",IF(CG337&lt;&gt;"","PAGA",IF(CF337&gt;0,"VENCIDA",IF(CF337&gt;=-5,"POR VENCER","AL DÍA"))))</f>
        <v/>
      </c>
      <c r="CJ337" s="185" t="n"/>
      <c r="CK337" s="119">
        <f>IF(N($H337)&lt;14,"",IF(CE337="","",CE337+31))</f>
        <v/>
      </c>
      <c r="CL337" s="124">
        <f>IF(CK337="","",TODAY()-CK337)</f>
        <v/>
      </c>
      <c r="CM337" s="494" t="n"/>
      <c r="CN337" s="184" t="n"/>
      <c r="CO337" s="184">
        <f>IF(CK337="","SIN ESTADO",IF(CM337&lt;&gt;"","PAGA",IF(CL337&gt;0,"VENCIDA",IF(CL337&gt;=-5,"POR VENCER","AL DÍA"))))</f>
        <v/>
      </c>
      <c r="CP337" s="185" t="n"/>
      <c r="CQ337" s="119">
        <f>IF(N($H337)&lt;15,"",IF(CK337="","",CK337+31))</f>
        <v/>
      </c>
      <c r="CR337" s="124">
        <f>IF(CQ337="","",TODAY()-CQ337)</f>
        <v/>
      </c>
      <c r="CS337" s="494" t="n"/>
      <c r="CT337" s="184" t="n"/>
      <c r="CU337" s="184">
        <f>IF(CQ337="","SIN ESTADO",IF(CS337&lt;&gt;"","PAGA",IF(CR337&gt;0,"VENCIDA",IF(CR337&gt;=-5,"POR VENCER","AL DÍA"))))</f>
        <v/>
      </c>
      <c r="CV337" s="185" t="n"/>
      <c r="CW337" s="119">
        <f>IF(N($H337)&lt;16,"",IF(CQ337="","",CQ337+31))</f>
        <v/>
      </c>
      <c r="CX337" s="124">
        <f>IF(CW337="","",TODAY()-CW337)</f>
        <v/>
      </c>
      <c r="CY337" s="494" t="n"/>
      <c r="CZ337" s="184" t="n"/>
      <c r="DA337" s="184">
        <f>IF(CW337="","SIN ESTADO",IF(CY337&lt;&gt;"","PAGA",IF(CX337&gt;0,"VENCIDA",IF(CX337&gt;=-5,"POR VENCER","AL DÍA"))))</f>
        <v/>
      </c>
      <c r="DB337" s="185" t="n"/>
      <c r="DC337" s="119">
        <f>IF(N($H337)&lt;17,"",IF(CW337="","",CW337+31))</f>
        <v/>
      </c>
      <c r="DD337" s="124">
        <f>IF(DC337="","",TODAY()-DC337)</f>
        <v/>
      </c>
      <c r="DE337" s="494" t="n"/>
      <c r="DF337" s="184" t="n"/>
      <c r="DG337" s="184">
        <f>IF(DC337="","SIN ESTADO",IF(DE337&lt;&gt;"","PAGA",IF(DD337&gt;0,"VENCIDA",IF(DD337&gt;=-5,"POR VENCER","AL DÍA"))))</f>
        <v/>
      </c>
      <c r="DH337" s="185" t="n"/>
      <c r="DI337" s="119">
        <f>IF(N($H337)&lt;18,"",IF(DC337="","",DC337+31))</f>
        <v/>
      </c>
      <c r="DJ337" s="124">
        <f>IF(DI337="","",TODAY()-DI337)</f>
        <v/>
      </c>
      <c r="DK337" s="494" t="n"/>
      <c r="DL337" s="184" t="n"/>
      <c r="DM337" s="184">
        <f>IF(DI337="","SIN ESTADO",IF(DK337&lt;&gt;"","PAGA",IF(DJ337&gt;0,"VENCIDA",IF(DJ337&gt;=-5,"POR VENCER","AL DÍA"))))</f>
        <v/>
      </c>
      <c r="DN337" s="185" t="n"/>
      <c r="DO337" s="119">
        <f>IF(N($H337)&lt;19,"",IF(DI337="","",DI337+31))</f>
        <v/>
      </c>
      <c r="DP337" s="124">
        <f>IF(DO337="","",TODAY()-DO337)</f>
        <v/>
      </c>
      <c r="DQ337" s="494" t="n"/>
      <c r="DR337" s="184" t="n"/>
      <c r="DS337" s="184">
        <f>IF(DO337="","SIN ESTADO",IF(DQ337&lt;&gt;"","PAGA",IF(DP337&gt;0,"VENCIDA",IF(DP337&gt;=-5,"POR VENCER","AL DÍA"))))</f>
        <v/>
      </c>
      <c r="DT337" s="185" t="n"/>
      <c r="DU337" s="119">
        <f>IF(N($H337)&lt;20,"",IF(DO337="","",DO337+31))</f>
        <v/>
      </c>
      <c r="DV337" s="124">
        <f>IF(DU337="","",TODAY()-DU337)</f>
        <v/>
      </c>
      <c r="DW337" s="494" t="n"/>
      <c r="DX337" s="184" t="n"/>
      <c r="DY337" s="184">
        <f>IF(DU337="","SIN ESTADO",IF(DW337&lt;&gt;"","PAGA",IF(DV337&gt;0,"VENCIDA",IF(DV337&gt;=-5,"POR VENCER","AL DÍA"))))</f>
        <v/>
      </c>
      <c r="DZ337" s="185" t="n"/>
      <c r="EA337" s="119">
        <f>IF(N($H337)&lt;21,"",IF(DU337="","",DU337+31))</f>
        <v/>
      </c>
      <c r="EB337" s="124">
        <f>IF(EA337="","",TODAY()-EA337)</f>
        <v/>
      </c>
      <c r="EC337" s="494" t="n"/>
      <c r="ED337" s="184" t="n"/>
      <c r="EE337" s="184">
        <f>IF(EA337="","SIN ESTADO",IF(EC337&lt;&gt;"","PAGA",IF(EB337&gt;0,"VENCIDA",IF(EB337&gt;=-5,"POR VENCER","AL DÍA"))))</f>
        <v/>
      </c>
      <c r="EF337" s="185" t="n"/>
      <c r="EG337" s="119">
        <f>IF(N($H337)&lt;22,"",IF(EA337="","",EA337+31))</f>
        <v/>
      </c>
      <c r="EH337" s="124">
        <f>IF(EG337="","",TODAY()-EG337)</f>
        <v/>
      </c>
      <c r="EI337" s="494" t="n"/>
      <c r="EJ337" s="184" t="n"/>
      <c r="EK337" s="184">
        <f>IF(EG337="","SIN ESTADO",IF(EI337&lt;&gt;"","PAGA",IF(EH337&gt;0,"VENCIDA",IF(EH337&gt;=-5,"POR VENCER","AL DÍA"))))</f>
        <v/>
      </c>
      <c r="EL337" s="185" t="n"/>
      <c r="EM337" s="119">
        <f>IF(N($H337)&lt;23,"",IF(EG337="","",EG337+31))</f>
        <v/>
      </c>
      <c r="EN337" s="124">
        <f>IF(EM337="","",TODAY()-EM337)</f>
        <v/>
      </c>
      <c r="EO337" s="494" t="n"/>
      <c r="EP337" s="184" t="n"/>
      <c r="EQ337" s="184">
        <f>IF(EM337="","SIN ESTADO",IF(EO337&lt;&gt;"","PAGA",IF(EN337&gt;0,"VENCIDA",IF(EN337&gt;=-5,"POR VENCER","AL DÍA"))))</f>
        <v/>
      </c>
      <c r="ER337" s="185" t="n"/>
      <c r="ES337" s="119">
        <f>IF(N($H337)&lt;24,"",IF(EM337="","",EM337+31))</f>
        <v/>
      </c>
      <c r="ET337" s="124">
        <f>IF(ES337="","",TODAY()-ES337)</f>
        <v/>
      </c>
      <c r="EU337" s="494" t="n"/>
      <c r="EV337" s="184" t="n"/>
      <c r="EW337" s="184">
        <f>IF(ES337="","SIN ESTADO",IF(EU337&lt;&gt;"","PAGA",IF(ET337&gt;0,"VENCIDA",IF(ET337&gt;=-5,"POR VENCER","AL DÍA"))))</f>
        <v/>
      </c>
      <c r="EX337" s="185" t="n"/>
      <c r="EY337" s="119">
        <f>IF(N($H337)&lt;25,"",IF(ES337="","",ES337+31))</f>
        <v/>
      </c>
      <c r="EZ337" s="124">
        <f>IF(EY337="","",TODAY()-EY337)</f>
        <v/>
      </c>
      <c r="FA337" s="494" t="n"/>
      <c r="FB337" s="184" t="n"/>
      <c r="FC337" s="184">
        <f>IF(EY337="","SIN ESTADO",IF(FA337&lt;&gt;"","PAGA",IF(EZ337&gt;0,"VENCIDA",IF(EZ337&gt;=-5,"POR VENCER","AL DÍA"))))</f>
        <v/>
      </c>
      <c r="FD337" s="185" t="n"/>
      <c r="FE337" s="119">
        <f>IF(N($H337)&lt;26,"",IF(EY337="","",EY337+31))</f>
        <v/>
      </c>
      <c r="FF337" s="124">
        <f>IF(FE337="","",TODAY()-FE337)</f>
        <v/>
      </c>
      <c r="FG337" s="494" t="n"/>
      <c r="FH337" s="184" t="n"/>
      <c r="FI337" s="184">
        <f>IF(FE337="","SIN ESTADO",IF(FG337&lt;&gt;"","PAGA",IF(FF337&gt;0,"VENCIDA",IF(FF337&gt;=-5,"POR VENCER","AL DÍA"))))</f>
        <v/>
      </c>
      <c r="FJ337" s="185" t="n"/>
      <c r="FK337" s="119">
        <f>IF(N($H337)&lt;27,"",IF(FE337="","",FE337+31))</f>
        <v/>
      </c>
      <c r="FL337" s="124">
        <f>IF(FK337="","",TODAY()-FK337)</f>
        <v/>
      </c>
      <c r="FM337" s="494" t="n"/>
      <c r="FN337" s="184" t="n"/>
      <c r="FO337" s="184">
        <f>IF(FK337="","SIN ESTADO",IF(FM337&lt;&gt;"","PAGA",IF(FL337&gt;0,"VENCIDA",IF(FL337&gt;=-5,"POR VENCER","AL DÍA"))))</f>
        <v/>
      </c>
      <c r="FP337" s="185" t="n"/>
      <c r="FQ337" s="119">
        <f>IF(N($H337)&lt;28,"",IF(FK337="","",FK337+31))</f>
        <v/>
      </c>
      <c r="FR337" s="124">
        <f>IF(FQ337="","",TODAY()-FQ337)</f>
        <v/>
      </c>
      <c r="FS337" s="494" t="n"/>
      <c r="FT337" s="184" t="n"/>
      <c r="FU337" s="184">
        <f>IF(FQ337="","SIN ESTADO",IF(FS337&lt;&gt;"","PAGA",IF(FR337&gt;0,"VENCIDA",IF(FR337&gt;=-5,"POR VENCER","AL DÍA"))))</f>
        <v/>
      </c>
      <c r="FV337" s="185" t="n"/>
      <c r="FW337" s="119">
        <f>IF(N($H337)&lt;29,"",IF(FQ337="","",FQ337+31))</f>
        <v/>
      </c>
      <c r="FX337" s="124">
        <f>IF(FW337="","",TODAY()-FW337)</f>
        <v/>
      </c>
      <c r="FY337" s="494" t="n"/>
      <c r="FZ337" s="184" t="n"/>
      <c r="GA337" s="184">
        <f>IF(FW337="","SIN ESTADO",IF(FY337&lt;&gt;"","PAGA",IF(FX337&gt;0,"VENCIDA",IF(FX337&gt;=-5,"POR VENCER","AL DÍA"))))</f>
        <v/>
      </c>
      <c r="GB337" s="185" t="n"/>
      <c r="GC337" s="119">
        <f>IF(N($H337)&lt;30,"",IF(FW337="","",FW337+31))</f>
        <v/>
      </c>
      <c r="GD337" s="124">
        <f>IF(GC337="","",TODAY()-GC337)</f>
        <v/>
      </c>
      <c r="GE337" s="494" t="n"/>
      <c r="GF337" s="184" t="n"/>
      <c r="GG337" s="184">
        <f>IF(GC337="","SIN ESTADO",IF(GE337&lt;&gt;"","PAGA",IF(GD337&gt;0,"VENCIDA",IF(GD337&gt;=-5,"POR VENCER","AL DÍA"))))</f>
        <v/>
      </c>
      <c r="GH337" s="185" t="n"/>
      <c r="GI337" s="119">
        <f>IF(N($H337)&lt;31,"",IF(GC337="","",GC337+31))</f>
        <v/>
      </c>
      <c r="GJ337" s="124">
        <f>IF(GI337="","",TODAY()-GI337)</f>
        <v/>
      </c>
      <c r="GK337" s="494" t="n"/>
      <c r="GL337" s="184" t="n"/>
      <c r="GM337" s="184">
        <f>IF(GI337="","SIN ESTADO",IF(GK337&lt;&gt;"","PAGA",IF(GJ337&gt;0,"VENCIDA",IF(GJ337&gt;=-5,"POR VENCER","AL DÍA"))))</f>
        <v/>
      </c>
      <c r="GN337" s="185" t="n"/>
      <c r="GO337" s="119">
        <f>IF(N($H337)&lt;32,"",IF(GI337="","",GI337+31))</f>
        <v/>
      </c>
      <c r="GP337" s="124">
        <f>IF(GO337="","",TODAY()-GO337)</f>
        <v/>
      </c>
      <c r="GQ337" s="494" t="n"/>
      <c r="GR337" s="184" t="n"/>
      <c r="GS337" s="184">
        <f>IF(GO337="","SIN ESTADO",IF(GQ337&lt;&gt;"","PAGA",IF(GP337&gt;0,"VENCIDA",IF(GP337&gt;=-5,"POR VENCER","AL DÍA"))))</f>
        <v/>
      </c>
      <c r="GT337" s="185" t="n"/>
      <c r="GU337" s="119">
        <f>IF(N($H337)&lt;33,"",IF(GO337="","",GO337+31))</f>
        <v/>
      </c>
      <c r="GV337" s="124">
        <f>IF(GU337="","",TODAY()-GU337)</f>
        <v/>
      </c>
      <c r="GW337" s="494" t="n"/>
      <c r="GX337" s="184" t="n"/>
      <c r="GY337" s="184">
        <f>IF(GU337="","SIN ESTADO",IF(GW337&lt;&gt;"","PAGA",IF(GV337&gt;0,"VENCIDA",IF(GV337&gt;=-5,"POR VENCER","AL DÍA"))))</f>
        <v/>
      </c>
      <c r="GZ337" s="185" t="n"/>
      <c r="HA337" s="119">
        <f>IF(N($H337)&lt;34,"",IF(GU337="","",GU337+31))</f>
        <v/>
      </c>
      <c r="HB337" s="124">
        <f>IF(HA337="","",TODAY()-HA337)</f>
        <v/>
      </c>
      <c r="HC337" s="494" t="n"/>
      <c r="HD337" s="184" t="n"/>
      <c r="HE337" s="184">
        <f>IF(HA337="","SIN ESTADO",IF(HC337&lt;&gt;"","PAGA",IF(HB337&gt;0,"VENCIDA",IF(HB337&gt;=-5,"POR VENCER","AL DÍA"))))</f>
        <v/>
      </c>
      <c r="HF337" s="185" t="n"/>
      <c r="HG337" s="119">
        <f>IF(N($H337)&lt;35,"",IF(HA337="","",HA337+31))</f>
        <v/>
      </c>
      <c r="HH337" s="124">
        <f>IF(HG337="","",TODAY()-HG337)</f>
        <v/>
      </c>
      <c r="HI337" s="494" t="n"/>
      <c r="HJ337" s="184" t="n"/>
      <c r="HK337" s="184">
        <f>IF(HG337="","SIN ESTADO",IF(HI337&lt;&gt;"","PAGA",IF(HH337&gt;0,"VENCIDA",IF(HH337&gt;=-5,"POR VENCER","AL DÍA"))))</f>
        <v/>
      </c>
      <c r="HL337" s="168" t="n"/>
      <c r="HM337" s="119">
        <f>IF(N($H337)&lt;36,"",IF(HG337="","",HG337+31))</f>
        <v/>
      </c>
      <c r="HN337" s="124">
        <f>IF(HM337="","",TODAY()-HM337)</f>
        <v/>
      </c>
      <c r="HO337" s="494" t="n"/>
      <c r="HP337" s="184" t="n"/>
      <c r="HQ337" s="184">
        <f>IF(HM337="","SIN ESTADO",IF(HO337&lt;&gt;"","PAGA",IF(HN337&gt;0,"VENCIDA",IF(HN337&gt;=-5,"POR VENCER","AL DÍA"))))</f>
        <v/>
      </c>
      <c r="HR337" s="168" t="n"/>
      <c r="HS337" s="169">
        <f>N337+T337+Z337+AF337+AL337+AR337+AX337+BD337+BJ337+BP337+BV337+CB337+CH337+CN337+CT337+CZ337+DF337+DL337+DR337+DX337+ED337+EJ337+EP337+EV337+FB337+FH337+FN337+FT337+FZ337+GF337+GL337+GR337+GX337+HD337+HJ337+HP337</f>
        <v/>
      </c>
      <c r="HU337" s="170">
        <f>IFERROR(N($J337),0)</f>
        <v/>
      </c>
      <c r="HW337" s="170">
        <f>SUMPRODUCT((MOD(COLUMN($M337:$HR337)-COLUMN($M337),6)=0)*ISNUMBER($M337:$HR337)*($M337:$HR337&gt;=RESUMEN!$C$26)*($M337:$HR337&lt;=RESUMEN!$C$27)*IFERROR(N($N337:$HS337),0))</f>
        <v/>
      </c>
      <c r="HX337" s="170">
        <f>SUMPRODUCT((MOD(COLUMN($M337:$HR337)-COLUMN($M337),6)=0)*ISNUMBER($M337:$HR337)*($M337:$HR337&gt;=RESUMEN!$C$26)*($M337:$HR337&lt;=RESUMEN!$C$27))</f>
        <v/>
      </c>
    </row>
    <row r="338" ht="15.75" customHeight="1" s="506">
      <c r="B338" s="113">
        <f>VENTAS!A337</f>
        <v/>
      </c>
      <c r="C338" s="236">
        <f>VENTAS!B337</f>
        <v/>
      </c>
      <c r="D338" s="53">
        <f>VENTAS!C337</f>
        <v/>
      </c>
      <c r="E338" s="114">
        <f>VENTAS!D337</f>
        <v/>
      </c>
      <c r="F338" s="114">
        <f>VENTAS!J337</f>
        <v/>
      </c>
      <c r="G338" s="494">
        <f>VENTAS!F337</f>
        <v/>
      </c>
      <c r="H338" s="479">
        <f>VENTAS!K337</f>
        <v/>
      </c>
      <c r="I338" s="479">
        <f>VENTAS!M337</f>
        <v/>
      </c>
      <c r="J338" s="184">
        <f>VENTAS!L337</f>
        <v/>
      </c>
      <c r="K338" s="119">
        <f>IF(N($H338)&lt;1,"",$G338+31)</f>
        <v/>
      </c>
      <c r="L338" s="124">
        <f>IF(K338="","",TODAY()-K338)</f>
        <v/>
      </c>
      <c r="M338" s="469" t="n">
        <v>45985</v>
      </c>
      <c r="N338" s="374" t="n">
        <v>1333300</v>
      </c>
      <c r="O338" s="184">
        <f>IF(K338="","SIN ESTADO",IF(M338&lt;&gt;"","PAGA",IF(L338&gt;0,"VENCIDA",IF(L338&gt;=-5,"POR VENCER","AL DÍA"))))</f>
        <v/>
      </c>
      <c r="P338" s="185" t="inlineStr">
        <is>
          <t>TRANSFERENCIA</t>
        </is>
      </c>
      <c r="Q338" s="119">
        <f>IF(N($H338)&lt;2,"",IF(K338="","",K338+31))</f>
        <v/>
      </c>
      <c r="R338" s="124">
        <f>IF(Q338="","",TODAY()-Q338)</f>
        <v/>
      </c>
      <c r="S338" s="481" t="n">
        <v>45985</v>
      </c>
      <c r="T338" s="184" t="n">
        <v>1333300</v>
      </c>
      <c r="U338" s="184">
        <f>IF(Q338="","SIN ESTADO",IF(S338&lt;&gt;"","PAGA",IF(R338&gt;0,"VENCIDA",IF(R338&gt;=-5,"POR VENCER","AL DÍA"))))</f>
        <v/>
      </c>
      <c r="V338" s="185" t="inlineStr">
        <is>
          <t>TRANSFERENCIA</t>
        </is>
      </c>
      <c r="W338" s="119">
        <f>IF(N($H338)&lt;3,"",IF(Q338="","",Q338+31))</f>
        <v/>
      </c>
      <c r="X338" s="124">
        <f>IF(W338="","",TODAY()-W338)</f>
        <v/>
      </c>
      <c r="Y338" s="481" t="n">
        <v>45985</v>
      </c>
      <c r="Z338" s="184" t="n">
        <v>1333300</v>
      </c>
      <c r="AA338" s="184">
        <f>IF(W338="","SIN ESTADO",IF(Y338&lt;&gt;"","PAGA",IF(X338&gt;0,"VENCIDA",IF(X338&gt;=-5,"POR VENCER","AL DÍA"))))</f>
        <v/>
      </c>
      <c r="AB338" s="185" t="inlineStr">
        <is>
          <t>TRANSFERENCIA</t>
        </is>
      </c>
      <c r="AC338" s="119">
        <f>IF(N($H338)&lt;4,"",IF(W338="","",W338+31))</f>
        <v/>
      </c>
      <c r="AD338" s="124">
        <f>IF(AC338="","",TODAY()-AC338)</f>
        <v/>
      </c>
      <c r="AE338" s="481" t="n">
        <v>46021</v>
      </c>
      <c r="AF338" s="184" t="n">
        <v>1300000</v>
      </c>
      <c r="AG338" s="184">
        <f>IF(AC338="","SIN ESTADO",IF(AE338&lt;&gt;"","PAGA",IF(AD338&gt;0,"VENCIDA",IF(AD338&gt;=-5,"POR VENCER","AL DÍA"))))</f>
        <v/>
      </c>
      <c r="AH338" s="185" t="inlineStr">
        <is>
          <t>TRANSFERENCIA</t>
        </is>
      </c>
      <c r="AI338" s="119">
        <f>IF(N($H338)&lt;5,"",IF(AC338="","",AC338+31))</f>
        <v/>
      </c>
      <c r="AJ338" s="124">
        <f>IF(AI338="","",TODAY()-AI338)</f>
        <v/>
      </c>
      <c r="AK338" s="471" t="n">
        <v>46056</v>
      </c>
      <c r="AL338" s="184" t="n">
        <v>1300000</v>
      </c>
      <c r="AM338" s="184">
        <f>IF(AI338="","SIN ESTADO",IF(AK338&lt;&gt;"","PAGA",IF(AJ338&gt;0,"VENCIDA",IF(AJ338&gt;=-5,"POR VENCER","AL DÍA"))))</f>
        <v/>
      </c>
      <c r="AN338" s="185" t="inlineStr">
        <is>
          <t>TRANSFERENCIA</t>
        </is>
      </c>
      <c r="AO338" s="119">
        <f>IF(N($H338)&lt;6,"",IF(AI338="","",AI338+31))</f>
        <v/>
      </c>
      <c r="AP338" s="124">
        <f>IF(AO338="","",TODAY()-AO338)</f>
        <v/>
      </c>
      <c r="AQ338" s="488" t="n">
        <v>46113</v>
      </c>
      <c r="AR338" s="184" t="n">
        <v>1300000</v>
      </c>
      <c r="AS338" s="184">
        <f>IF(AO338="","SIN ESTADO",IF(AQ338&lt;&gt;"","PAGA",IF(AP338&gt;0,"VENCIDA",IF(AP338&gt;=-5,"POR VENCER","AL DÍA"))))</f>
        <v/>
      </c>
      <c r="AT338" s="185" t="inlineStr">
        <is>
          <t>TRANSFERENCIA</t>
        </is>
      </c>
      <c r="AU338" s="119">
        <f>IF(N($H338)&lt;7,"",IF(AO338="","",AO338+31))</f>
        <v/>
      </c>
      <c r="AV338" s="124">
        <f>IF(AU338="","",TODAY()-AU338)</f>
        <v/>
      </c>
      <c r="AW338" s="494" t="n">
        <v>46154</v>
      </c>
      <c r="AX338" s="184" t="n">
        <v>1300000</v>
      </c>
      <c r="AY338" s="184">
        <f>IF(AU338="","SIN ESTADO",IF(AW338&lt;&gt;"","PAGA",IF(AV338&gt;0,"VENCIDA",IF(AV338&gt;=-5,"POR VENCER","AL DÍA"))))</f>
        <v/>
      </c>
      <c r="AZ338" s="185" t="inlineStr">
        <is>
          <t>TRANSFERENCIA</t>
        </is>
      </c>
      <c r="BA338" s="119">
        <f>IF(N($H338)&lt;8,"",IF(AU338="","",AU338+31))</f>
        <v/>
      </c>
      <c r="BB338" s="124">
        <f>IF(BA338="","",TODAY()-BA338)</f>
        <v/>
      </c>
      <c r="BC338" s="494" t="n">
        <v>46175</v>
      </c>
      <c r="BD338" s="184" t="n">
        <v>1300000</v>
      </c>
      <c r="BE338" s="184">
        <f>IF(BA338="","SIN ESTADO",IF(BC338&lt;&gt;"","PAGA",IF(BB338&gt;0,"VENCIDA",IF(BB338&gt;=-5,"POR VENCER","AL DÍA"))))</f>
        <v/>
      </c>
      <c r="BF338" s="185" t="inlineStr">
        <is>
          <t>TRANSFERENCIA</t>
        </is>
      </c>
      <c r="BG338" s="119">
        <f>IF(N($H338)&lt;9,"",IF(BA338="","",BA338+31))</f>
        <v/>
      </c>
      <c r="BH338" s="124">
        <f>IF(BG338="","",TODAY()-BG338)</f>
        <v/>
      </c>
      <c r="BI338" s="494" t="n">
        <v>46240</v>
      </c>
      <c r="BJ338" s="184" t="n">
        <v>1300000</v>
      </c>
      <c r="BK338" s="184">
        <f>IF(BG338="","SIN ESTADO",IF(BI338&lt;&gt;"","PAGA",IF(BH338&gt;0,"VENCIDA",IF(BH338&gt;=-5,"POR VENCER","AL DÍA"))))</f>
        <v/>
      </c>
      <c r="BL338" s="185" t="inlineStr">
        <is>
          <t>TRANSFERENCIA</t>
        </is>
      </c>
      <c r="BM338" s="119">
        <f>IF(N($H338)&lt;10,"",IF(BG338="","",BG338+31))</f>
        <v/>
      </c>
      <c r="BN338" s="124">
        <f>IF(BM338="","",TODAY()-BM338)</f>
        <v/>
      </c>
      <c r="BO338" s="494" t="n"/>
      <c r="BP338" s="184" t="n"/>
      <c r="BQ338" s="184">
        <f>IF(BM338="","SIN ESTADO",IF(BO338&lt;&gt;"","PAGA",IF(BN338&gt;0,"VENCIDA",IF(BN338&gt;=-5,"POR VENCER","AL DÍA"))))</f>
        <v/>
      </c>
      <c r="BR338" s="185" t="n"/>
      <c r="BS338" s="119">
        <f>IF(N($H338)&lt;11,"",IF(BM338="","",BM338+31))</f>
        <v/>
      </c>
      <c r="BT338" s="124">
        <f>IF(BS338="","",TODAY()-BS338)</f>
        <v/>
      </c>
      <c r="BU338" s="494" t="n"/>
      <c r="BV338" s="184" t="n"/>
      <c r="BW338" s="184">
        <f>IF(BS338="","SIN ESTADO",IF(BU338&lt;&gt;"","PAGA",IF(BT338&gt;0,"VENCIDA",IF(BT338&gt;=-5,"POR VENCER","AL DÍA"))))</f>
        <v/>
      </c>
      <c r="BX338" s="185" t="n"/>
      <c r="BY338" s="119">
        <f>IF(N($H338)&lt;12,"",IF(BS338="","",BS338+31))</f>
        <v/>
      </c>
      <c r="BZ338" s="124">
        <f>IF(BY338="","",TODAY()-BY338)</f>
        <v/>
      </c>
      <c r="CA338" s="494" t="n"/>
      <c r="CB338" s="184" t="n"/>
      <c r="CC338" s="184">
        <f>IF(BY338="","SIN ESTADO",IF(CA338&lt;&gt;"","PAGA",IF(BZ338&gt;0,"VENCIDA",IF(BZ338&gt;=-5,"POR VENCER","AL DÍA"))))</f>
        <v/>
      </c>
      <c r="CD338" s="185" t="n"/>
      <c r="CE338" s="119">
        <f>IF(N($H338)&lt;13,"",IF(BY338="","",BY338+31))</f>
        <v/>
      </c>
      <c r="CF338" s="124">
        <f>IF(CE338="","",TODAY()-CE338)</f>
        <v/>
      </c>
      <c r="CG338" s="494" t="n"/>
      <c r="CH338" s="184" t="n"/>
      <c r="CI338" s="184">
        <f>IF(CE338="","SIN ESTADO",IF(CG338&lt;&gt;"","PAGA",IF(CF338&gt;0,"VENCIDA",IF(CF338&gt;=-5,"POR VENCER","AL DÍA"))))</f>
        <v/>
      </c>
      <c r="CJ338" s="185" t="n"/>
      <c r="CK338" s="119">
        <f>IF(N($H338)&lt;14,"",IF(CE338="","",CE338+31))</f>
        <v/>
      </c>
      <c r="CL338" s="124">
        <f>IF(CK338="","",TODAY()-CK338)</f>
        <v/>
      </c>
      <c r="CM338" s="494" t="n"/>
      <c r="CN338" s="184" t="n"/>
      <c r="CO338" s="184">
        <f>IF(CK338="","SIN ESTADO",IF(CM338&lt;&gt;"","PAGA",IF(CL338&gt;0,"VENCIDA",IF(CL338&gt;=-5,"POR VENCER","AL DÍA"))))</f>
        <v/>
      </c>
      <c r="CP338" s="185" t="n"/>
      <c r="CQ338" s="119">
        <f>IF(N($H338)&lt;15,"",IF(CK338="","",CK338+31))</f>
        <v/>
      </c>
      <c r="CR338" s="124">
        <f>IF(CQ338="","",TODAY()-CQ338)</f>
        <v/>
      </c>
      <c r="CS338" s="494" t="n"/>
      <c r="CT338" s="184" t="n"/>
      <c r="CU338" s="184">
        <f>IF(CQ338="","SIN ESTADO",IF(CS338&lt;&gt;"","PAGA",IF(CR338&gt;0,"VENCIDA",IF(CR338&gt;=-5,"POR VENCER","AL DÍA"))))</f>
        <v/>
      </c>
      <c r="CV338" s="185" t="n"/>
      <c r="CW338" s="119">
        <f>IF(N($H338)&lt;16,"",IF(CQ338="","",CQ338+31))</f>
        <v/>
      </c>
      <c r="CX338" s="124">
        <f>IF(CW338="","",TODAY()-CW338)</f>
        <v/>
      </c>
      <c r="CY338" s="494" t="n"/>
      <c r="CZ338" s="184" t="n"/>
      <c r="DA338" s="184">
        <f>IF(CW338="","SIN ESTADO",IF(CY338&lt;&gt;"","PAGA",IF(CX338&gt;0,"VENCIDA",IF(CX338&gt;=-5,"POR VENCER","AL DÍA"))))</f>
        <v/>
      </c>
      <c r="DB338" s="185" t="n"/>
      <c r="DC338" s="119">
        <f>IF(N($H338)&lt;17,"",IF(CW338="","",CW338+31))</f>
        <v/>
      </c>
      <c r="DD338" s="124">
        <f>IF(DC338="","",TODAY()-DC338)</f>
        <v/>
      </c>
      <c r="DE338" s="494" t="n"/>
      <c r="DF338" s="184" t="n"/>
      <c r="DG338" s="184">
        <f>IF(DC338="","SIN ESTADO",IF(DE338&lt;&gt;"","PAGA",IF(DD338&gt;0,"VENCIDA",IF(DD338&gt;=-5,"POR VENCER","AL DÍA"))))</f>
        <v/>
      </c>
      <c r="DH338" s="185" t="n"/>
      <c r="DI338" s="119">
        <f>IF(N($H338)&lt;18,"",IF(DC338="","",DC338+31))</f>
        <v/>
      </c>
      <c r="DJ338" s="124">
        <f>IF(DI338="","",TODAY()-DI338)</f>
        <v/>
      </c>
      <c r="DK338" s="494" t="n"/>
      <c r="DL338" s="184" t="n"/>
      <c r="DM338" s="184">
        <f>IF(DI338="","SIN ESTADO",IF(DK338&lt;&gt;"","PAGA",IF(DJ338&gt;0,"VENCIDA",IF(DJ338&gt;=-5,"POR VENCER","AL DÍA"))))</f>
        <v/>
      </c>
      <c r="DN338" s="185" t="n"/>
      <c r="DO338" s="119">
        <f>IF(N($H338)&lt;19,"",IF(DI338="","",DI338+31))</f>
        <v/>
      </c>
      <c r="DP338" s="124">
        <f>IF(DO338="","",TODAY()-DO338)</f>
        <v/>
      </c>
      <c r="DQ338" s="494" t="n"/>
      <c r="DR338" s="184" t="n"/>
      <c r="DS338" s="184">
        <f>IF(DO338="","SIN ESTADO",IF(DQ338&lt;&gt;"","PAGA",IF(DP338&gt;0,"VENCIDA",IF(DP338&gt;=-5,"POR VENCER","AL DÍA"))))</f>
        <v/>
      </c>
      <c r="DT338" s="185" t="n"/>
      <c r="DU338" s="119">
        <f>IF(N($H338)&lt;20,"",IF(DO338="","",DO338+31))</f>
        <v/>
      </c>
      <c r="DV338" s="124">
        <f>IF(DU338="","",TODAY()-DU338)</f>
        <v/>
      </c>
      <c r="DW338" s="494" t="n"/>
      <c r="DX338" s="184" t="n"/>
      <c r="DY338" s="184">
        <f>IF(DU338="","SIN ESTADO",IF(DW338&lt;&gt;"","PAGA",IF(DV338&gt;0,"VENCIDA",IF(DV338&gt;=-5,"POR VENCER","AL DÍA"))))</f>
        <v/>
      </c>
      <c r="DZ338" s="185" t="n"/>
      <c r="EA338" s="119">
        <f>IF(N($H338)&lt;21,"",IF(DU338="","",DU338+31))</f>
        <v/>
      </c>
      <c r="EB338" s="124">
        <f>IF(EA338="","",TODAY()-EA338)</f>
        <v/>
      </c>
      <c r="EC338" s="494" t="n"/>
      <c r="ED338" s="184" t="n"/>
      <c r="EE338" s="184">
        <f>IF(EA338="","SIN ESTADO",IF(EC338&lt;&gt;"","PAGA",IF(EB338&gt;0,"VENCIDA",IF(EB338&gt;=-5,"POR VENCER","AL DÍA"))))</f>
        <v/>
      </c>
      <c r="EF338" s="185" t="n"/>
      <c r="EG338" s="119">
        <f>IF(N($H338)&lt;22,"",IF(EA338="","",EA338+31))</f>
        <v/>
      </c>
      <c r="EH338" s="124">
        <f>IF(EG338="","",TODAY()-EG338)</f>
        <v/>
      </c>
      <c r="EI338" s="494" t="n"/>
      <c r="EJ338" s="184" t="n"/>
      <c r="EK338" s="184">
        <f>IF(EG338="","SIN ESTADO",IF(EI338&lt;&gt;"","PAGA",IF(EH338&gt;0,"VENCIDA",IF(EH338&gt;=-5,"POR VENCER","AL DÍA"))))</f>
        <v/>
      </c>
      <c r="EL338" s="185" t="n"/>
      <c r="EM338" s="119">
        <f>IF(N($H338)&lt;23,"",IF(EG338="","",EG338+31))</f>
        <v/>
      </c>
      <c r="EN338" s="124">
        <f>IF(EM338="","",TODAY()-EM338)</f>
        <v/>
      </c>
      <c r="EO338" s="494" t="n"/>
      <c r="EP338" s="184" t="n"/>
      <c r="EQ338" s="184">
        <f>IF(EM338="","SIN ESTADO",IF(EO338&lt;&gt;"","PAGA",IF(EN338&gt;0,"VENCIDA",IF(EN338&gt;=-5,"POR VENCER","AL DÍA"))))</f>
        <v/>
      </c>
      <c r="ER338" s="185" t="n"/>
      <c r="ES338" s="119">
        <f>IF(N($H338)&lt;24,"",IF(EM338="","",EM338+31))</f>
        <v/>
      </c>
      <c r="ET338" s="124">
        <f>IF(ES338="","",TODAY()-ES338)</f>
        <v/>
      </c>
      <c r="EU338" s="494" t="n"/>
      <c r="EV338" s="184" t="n"/>
      <c r="EW338" s="184">
        <f>IF(ES338="","SIN ESTADO",IF(EU338&lt;&gt;"","PAGA",IF(ET338&gt;0,"VENCIDA",IF(ET338&gt;=-5,"POR VENCER","AL DÍA"))))</f>
        <v/>
      </c>
      <c r="EX338" s="185" t="n"/>
      <c r="EY338" s="119">
        <f>IF(N($H338)&lt;25,"",IF(ES338="","",ES338+31))</f>
        <v/>
      </c>
      <c r="EZ338" s="124">
        <f>IF(EY338="","",TODAY()-EY338)</f>
        <v/>
      </c>
      <c r="FA338" s="494" t="n"/>
      <c r="FB338" s="184" t="n"/>
      <c r="FC338" s="184">
        <f>IF(EY338="","SIN ESTADO",IF(FA338&lt;&gt;"","PAGA",IF(EZ338&gt;0,"VENCIDA",IF(EZ338&gt;=-5,"POR VENCER","AL DÍA"))))</f>
        <v/>
      </c>
      <c r="FD338" s="185" t="n"/>
      <c r="FE338" s="119">
        <f>IF(N($H338)&lt;26,"",IF(EY338="","",EY338+31))</f>
        <v/>
      </c>
      <c r="FF338" s="124">
        <f>IF(FE338="","",TODAY()-FE338)</f>
        <v/>
      </c>
      <c r="FG338" s="494" t="n"/>
      <c r="FH338" s="184" t="n"/>
      <c r="FI338" s="184">
        <f>IF(FE338="","SIN ESTADO",IF(FG338&lt;&gt;"","PAGA",IF(FF338&gt;0,"VENCIDA",IF(FF338&gt;=-5,"POR VENCER","AL DÍA"))))</f>
        <v/>
      </c>
      <c r="FJ338" s="185" t="n"/>
      <c r="FK338" s="119">
        <f>IF(N($H338)&lt;27,"",IF(FE338="","",FE338+31))</f>
        <v/>
      </c>
      <c r="FL338" s="124">
        <f>IF(FK338="","",TODAY()-FK338)</f>
        <v/>
      </c>
      <c r="FM338" s="494" t="n"/>
      <c r="FN338" s="184" t="n"/>
      <c r="FO338" s="184">
        <f>IF(FK338="","SIN ESTADO",IF(FM338&lt;&gt;"","PAGA",IF(FL338&gt;0,"VENCIDA",IF(FL338&gt;=-5,"POR VENCER","AL DÍA"))))</f>
        <v/>
      </c>
      <c r="FP338" s="185" t="n"/>
      <c r="FQ338" s="119">
        <f>IF(N($H338)&lt;28,"",IF(FK338="","",FK338+31))</f>
        <v/>
      </c>
      <c r="FR338" s="124">
        <f>IF(FQ338="","",TODAY()-FQ338)</f>
        <v/>
      </c>
      <c r="FS338" s="494" t="n"/>
      <c r="FT338" s="184" t="n"/>
      <c r="FU338" s="184">
        <f>IF(FQ338="","SIN ESTADO",IF(FS338&lt;&gt;"","PAGA",IF(FR338&gt;0,"VENCIDA",IF(FR338&gt;=-5,"POR VENCER","AL DÍA"))))</f>
        <v/>
      </c>
      <c r="FV338" s="185" t="n"/>
      <c r="FW338" s="119">
        <f>IF(N($H338)&lt;29,"",IF(FQ338="","",FQ338+31))</f>
        <v/>
      </c>
      <c r="FX338" s="124">
        <f>IF(FW338="","",TODAY()-FW338)</f>
        <v/>
      </c>
      <c r="FY338" s="494" t="n"/>
      <c r="FZ338" s="184" t="n"/>
      <c r="GA338" s="184">
        <f>IF(FW338="","SIN ESTADO",IF(FY338&lt;&gt;"","PAGA",IF(FX338&gt;0,"VENCIDA",IF(FX338&gt;=-5,"POR VENCER","AL DÍA"))))</f>
        <v/>
      </c>
      <c r="GB338" s="185" t="n"/>
      <c r="GC338" s="119">
        <f>IF(N($H338)&lt;30,"",IF(FW338="","",FW338+31))</f>
        <v/>
      </c>
      <c r="GD338" s="124">
        <f>IF(GC338="","",TODAY()-GC338)</f>
        <v/>
      </c>
      <c r="GE338" s="494" t="n"/>
      <c r="GF338" s="184" t="n"/>
      <c r="GG338" s="184">
        <f>IF(GC338="","SIN ESTADO",IF(GE338&lt;&gt;"","PAGA",IF(GD338&gt;0,"VENCIDA",IF(GD338&gt;=-5,"POR VENCER","AL DÍA"))))</f>
        <v/>
      </c>
      <c r="GH338" s="185" t="n"/>
      <c r="GI338" s="119">
        <f>IF(N($H338)&lt;31,"",IF(GC338="","",GC338+31))</f>
        <v/>
      </c>
      <c r="GJ338" s="124">
        <f>IF(GI338="","",TODAY()-GI338)</f>
        <v/>
      </c>
      <c r="GK338" s="494" t="n"/>
      <c r="GL338" s="184" t="n"/>
      <c r="GM338" s="184">
        <f>IF(GI338="","SIN ESTADO",IF(GK338&lt;&gt;"","PAGA",IF(GJ338&gt;0,"VENCIDA",IF(GJ338&gt;=-5,"POR VENCER","AL DÍA"))))</f>
        <v/>
      </c>
      <c r="GN338" s="185" t="n"/>
      <c r="GO338" s="119">
        <f>IF(N($H338)&lt;32,"",IF(GI338="","",GI338+31))</f>
        <v/>
      </c>
      <c r="GP338" s="124">
        <f>IF(GO338="","",TODAY()-GO338)</f>
        <v/>
      </c>
      <c r="GQ338" s="494" t="n"/>
      <c r="GR338" s="184" t="n"/>
      <c r="GS338" s="184">
        <f>IF(GO338="","SIN ESTADO",IF(GQ338&lt;&gt;"","PAGA",IF(GP338&gt;0,"VENCIDA",IF(GP338&gt;=-5,"POR VENCER","AL DÍA"))))</f>
        <v/>
      </c>
      <c r="GT338" s="185" t="n"/>
      <c r="GU338" s="119">
        <f>IF(N($H338)&lt;33,"",IF(GO338="","",GO338+31))</f>
        <v/>
      </c>
      <c r="GV338" s="124">
        <f>IF(GU338="","",TODAY()-GU338)</f>
        <v/>
      </c>
      <c r="GW338" s="494" t="n"/>
      <c r="GX338" s="184" t="n"/>
      <c r="GY338" s="184">
        <f>IF(GU338="","SIN ESTADO",IF(GW338&lt;&gt;"","PAGA",IF(GV338&gt;0,"VENCIDA",IF(GV338&gt;=-5,"POR VENCER","AL DÍA"))))</f>
        <v/>
      </c>
      <c r="GZ338" s="185" t="n"/>
      <c r="HA338" s="119">
        <f>IF(N($H338)&lt;34,"",IF(GU338="","",GU338+31))</f>
        <v/>
      </c>
      <c r="HB338" s="124">
        <f>IF(HA338="","",TODAY()-HA338)</f>
        <v/>
      </c>
      <c r="HC338" s="494" t="n"/>
      <c r="HD338" s="184" t="n"/>
      <c r="HE338" s="184">
        <f>IF(HA338="","SIN ESTADO",IF(HC338&lt;&gt;"","PAGA",IF(HB338&gt;0,"VENCIDA",IF(HB338&gt;=-5,"POR VENCER","AL DÍA"))))</f>
        <v/>
      </c>
      <c r="HF338" s="185" t="n"/>
      <c r="HG338" s="119">
        <f>IF(N($H338)&lt;35,"",IF(HA338="","",HA338+31))</f>
        <v/>
      </c>
      <c r="HH338" s="124">
        <f>IF(HG338="","",TODAY()-HG338)</f>
        <v/>
      </c>
      <c r="HI338" s="494" t="n"/>
      <c r="HJ338" s="184" t="n"/>
      <c r="HK338" s="184">
        <f>IF(HG338="","SIN ESTADO",IF(HI338&lt;&gt;"","PAGA",IF(HH338&gt;0,"VENCIDA",IF(HH338&gt;=-5,"POR VENCER","AL DÍA"))))</f>
        <v/>
      </c>
      <c r="HL338" s="168" t="n"/>
      <c r="HM338" s="119">
        <f>IF(N($H338)&lt;36,"",IF(HG338="","",HG338+31))</f>
        <v/>
      </c>
      <c r="HN338" s="124">
        <f>IF(HM338="","",TODAY()-HM338)</f>
        <v/>
      </c>
      <c r="HO338" s="494" t="n"/>
      <c r="HP338" s="184" t="n"/>
      <c r="HQ338" s="184">
        <f>IF(HM338="","SIN ESTADO",IF(HO338&lt;&gt;"","PAGA",IF(HN338&gt;0,"VENCIDA",IF(HN338&gt;=-5,"POR VENCER","AL DÍA"))))</f>
        <v/>
      </c>
      <c r="HR338" s="168" t="n"/>
      <c r="HS338" s="169">
        <f>N338+T338+Z338+AF338+AL338+AR338+AX338+BD338+BJ338+BP338+BV338+CB338+CH338+CN338+CT338+CZ338+DF338+DL338+DR338+DX338+ED338+EJ338+EP338+EV338+FB338+FH338+FN338+FT338+FZ338+GF338+GL338+GR338+GX338+HD338+HJ338+HP338</f>
        <v/>
      </c>
      <c r="HU338" s="170">
        <f>IFERROR(N($J338),0)</f>
        <v/>
      </c>
      <c r="HW338" s="170">
        <f>SUMPRODUCT((MOD(COLUMN($M338:$HR338)-COLUMN($M338),6)=0)*ISNUMBER($M338:$HR338)*($M338:$HR338&gt;=RESUMEN!$C$26)*($M338:$HR338&lt;=RESUMEN!$C$27)*IFERROR(N($N338:$HS338),0))</f>
        <v/>
      </c>
      <c r="HX338" s="170">
        <f>SUMPRODUCT((MOD(COLUMN($M338:$HR338)-COLUMN($M338),6)=0)*ISNUMBER($M338:$HR338)*($M338:$HR338&gt;=RESUMEN!$C$26)*($M338:$HR338&lt;=RESUMEN!$C$27))</f>
        <v/>
      </c>
    </row>
    <row r="339" ht="15.75" customHeight="1" s="506">
      <c r="A339" s="492" t="n"/>
      <c r="B339" s="113">
        <f>VENTAS!A338</f>
        <v/>
      </c>
      <c r="C339" s="236">
        <f>VENTAS!B338</f>
        <v/>
      </c>
      <c r="D339" s="53">
        <f>VENTAS!C338</f>
        <v/>
      </c>
      <c r="E339" s="114">
        <f>VENTAS!D338</f>
        <v/>
      </c>
      <c r="F339" s="114">
        <f>VENTAS!J338</f>
        <v/>
      </c>
      <c r="G339" s="494">
        <f>VENTAS!F338</f>
        <v/>
      </c>
      <c r="H339" s="479">
        <f>VENTAS!K338</f>
        <v/>
      </c>
      <c r="I339" s="479">
        <f>VENTAS!M338</f>
        <v/>
      </c>
      <c r="J339" s="184">
        <f>VENTAS!L338</f>
        <v/>
      </c>
      <c r="K339" s="119">
        <f>IF(N($H339)&lt;1,"",$G339+31)</f>
        <v/>
      </c>
      <c r="L339" s="124">
        <f>IF(K339="","",TODAY()-K339)</f>
        <v/>
      </c>
      <c r="M339" s="469" t="n">
        <v>46115</v>
      </c>
      <c r="N339" s="374" t="n">
        <v>1000000</v>
      </c>
      <c r="O339" s="184">
        <f>IF(K339="","SIN ESTADO",IF(M339&lt;&gt;"","PAGA",IF(L339&gt;0,"VENCIDA",IF(L339&gt;=-5,"POR VENCER","AL DÍA"))))</f>
        <v/>
      </c>
      <c r="P339" s="185" t="inlineStr">
        <is>
          <t>TRANSFERENCIA</t>
        </is>
      </c>
      <c r="Q339" s="119">
        <f>IF(N($H339)&lt;2,"",IF(K339="","",K339+31))</f>
        <v/>
      </c>
      <c r="R339" s="124">
        <f>IF(Q339="","",TODAY()-Q339)</f>
        <v/>
      </c>
      <c r="S339" s="494" t="n">
        <v>46146</v>
      </c>
      <c r="T339" s="184" t="n">
        <v>1000000</v>
      </c>
      <c r="U339" s="184">
        <f>IF(Q339="","SIN ESTADO",IF(S339&lt;&gt;"","PAGA",IF(R339&gt;0,"VENCIDA",IF(R339&gt;=-5,"POR VENCER","AL DÍA"))))</f>
        <v/>
      </c>
      <c r="V339" s="185" t="inlineStr">
        <is>
          <t>TRANSFERENCIA</t>
        </is>
      </c>
      <c r="W339" s="119">
        <f>IF(N($H339)&lt;3,"",IF(Q339="","",Q339+31))</f>
        <v/>
      </c>
      <c r="X339" s="124">
        <f>IF(W339="","",TODAY()-W339)</f>
        <v/>
      </c>
      <c r="Y339" s="494" t="n">
        <v>46177</v>
      </c>
      <c r="Z339" s="184" t="n">
        <v>1000000</v>
      </c>
      <c r="AA339" s="184">
        <f>IF(W339="","SIN ESTADO",IF(Y339&lt;&gt;"","PAGA",IF(X339&gt;0,"VENCIDA",IF(X339&gt;=-5,"POR VENCER","AL DÍA"))))</f>
        <v/>
      </c>
      <c r="AB339" s="185" t="inlineStr">
        <is>
          <t>TRANSFERENCIA</t>
        </is>
      </c>
      <c r="AC339" s="119">
        <f>IF(N($H339)&lt;4,"",IF(W339="","",W339+31))</f>
        <v/>
      </c>
      <c r="AD339" s="124">
        <f>IF(AC339="","",TODAY()-AC339)</f>
        <v/>
      </c>
      <c r="AE339" s="494" t="n">
        <v>46209</v>
      </c>
      <c r="AF339" s="184" t="n">
        <v>1000000</v>
      </c>
      <c r="AG339" s="184">
        <f>IF(AC339="","SIN ESTADO",IF(AE339&lt;&gt;"","PAGA",IF(AD339&gt;0,"VENCIDA",IF(AD339&gt;=-5,"POR VENCER","AL DÍA"))))</f>
        <v/>
      </c>
      <c r="AH339" s="185" t="inlineStr">
        <is>
          <t>TRANSFERENCIA</t>
        </is>
      </c>
      <c r="AI339" s="119">
        <f>IF(N($H339)&lt;5,"",IF(AC339="","",AC339+31))</f>
        <v/>
      </c>
      <c r="AJ339" s="124">
        <f>IF(AI339="","",TODAY()-AI339)</f>
        <v/>
      </c>
      <c r="AK339" s="494" t="n">
        <v>46240</v>
      </c>
      <c r="AL339" s="184" t="n">
        <v>1000000</v>
      </c>
      <c r="AM339" s="184">
        <f>IF(AI339="","SIN ESTADO",IF(AK339&lt;&gt;"","PAGA",IF(AJ339&gt;0,"VENCIDA",IF(AJ339&gt;=-5,"POR VENCER","AL DÍA"))))</f>
        <v/>
      </c>
      <c r="AN339" s="185" t="inlineStr">
        <is>
          <t>TRANSFERENCIA</t>
        </is>
      </c>
      <c r="AO339" s="119">
        <f>IF(N($H339)&lt;6,"",IF(AI339="","",AI339+31))</f>
        <v/>
      </c>
      <c r="AP339" s="124">
        <f>IF(AO339="","",TODAY()-AO339)</f>
        <v/>
      </c>
      <c r="AQ339" s="270" t="n">
        <v>46271</v>
      </c>
      <c r="AR339" s="184" t="n">
        <v>1000000</v>
      </c>
      <c r="AS339" s="184">
        <f>IF(AO339="","SIN ESTADO",IF(AQ339&lt;&gt;"","PAGA",IF(AP339&gt;0,"VENCIDA",IF(AP339&gt;=-5,"POR VENCER","AL DÍA"))))</f>
        <v/>
      </c>
      <c r="AT339" s="185" t="inlineStr">
        <is>
          <t>TRANSFERENCIA</t>
        </is>
      </c>
      <c r="AU339" s="119">
        <f>IF(N($H339)&lt;7,"",IF(AO339="","",AO339+31))</f>
        <v/>
      </c>
      <c r="AV339" s="124">
        <f>IF(AU339="","",TODAY()-AU339)</f>
        <v/>
      </c>
      <c r="AW339" s="494" t="n">
        <v>46209</v>
      </c>
      <c r="AX339" s="184" t="n">
        <v>1000000</v>
      </c>
      <c r="AY339" s="184">
        <f>IF(AU339="","SIN ESTADO",IF(AW339&lt;&gt;"","PAGA",IF(AV339&gt;0,"VENCIDA",IF(AV339&gt;=-5,"POR VENCER","AL DÍA"))))</f>
        <v/>
      </c>
      <c r="AZ339" s="185" t="inlineStr">
        <is>
          <t>TRANSFERENCIA</t>
        </is>
      </c>
      <c r="BA339" s="119">
        <f>IF(N($H339)&lt;8,"",IF(AU339="","",AU339+31))</f>
        <v/>
      </c>
      <c r="BB339" s="124">
        <f>IF(BA339="","",TODAY()-BA339)</f>
        <v/>
      </c>
      <c r="BC339" s="494" t="n">
        <v>46240</v>
      </c>
      <c r="BD339" s="184" t="n">
        <v>1000000</v>
      </c>
      <c r="BE339" s="184">
        <f>IF(BA339="","SIN ESTADO",IF(BC339&lt;&gt;"","PAGA",IF(BB339&gt;0,"VENCIDA",IF(BB339&gt;=-5,"POR VENCER","AL DÍA"))))</f>
        <v/>
      </c>
      <c r="BF339" s="185" t="inlineStr">
        <is>
          <t>TRANSFERENCIA</t>
        </is>
      </c>
      <c r="BG339" s="119">
        <f>IF(N($H339)&lt;9,"",IF(BA339="","",BA339+31))</f>
        <v/>
      </c>
      <c r="BH339" s="124">
        <f>IF(BG339="","",TODAY()-BG339)</f>
        <v/>
      </c>
      <c r="BI339" s="494" t="n">
        <v>46271</v>
      </c>
      <c r="BJ339" s="184" t="n">
        <v>1000000</v>
      </c>
      <c r="BK339" s="184">
        <f>IF(BG339="","SIN ESTADO",IF(BI339&lt;&gt;"","PAGA",IF(BH339&gt;0,"VENCIDA",IF(BH339&gt;=-5,"POR VENCER","AL DÍA"))))</f>
        <v/>
      </c>
      <c r="BL339" s="185" t="inlineStr">
        <is>
          <t>TRANSFERENCIA</t>
        </is>
      </c>
      <c r="BM339" s="119">
        <f>IF(N($H339)&lt;10,"",IF(BG339="","",BG339+31))</f>
        <v/>
      </c>
      <c r="BN339" s="124">
        <f>IF(BM339="","",TODAY()-BM339)</f>
        <v/>
      </c>
      <c r="BO339" s="494" t="n"/>
      <c r="BP339" s="184" t="n"/>
      <c r="BQ339" s="184">
        <f>IF(BM339="","SIN ESTADO",IF(BO339&lt;&gt;"","PAGA",IF(BN339&gt;0,"VENCIDA",IF(BN339&gt;=-5,"POR VENCER","AL DÍA"))))</f>
        <v/>
      </c>
      <c r="BR339" s="185" t="n"/>
      <c r="BS339" s="119">
        <f>IF(N($H339)&lt;11,"",IF(BM339="","",BM339+31))</f>
        <v/>
      </c>
      <c r="BT339" s="124">
        <f>IF(BS339="","",TODAY()-BS339)</f>
        <v/>
      </c>
      <c r="BU339" s="494" t="n"/>
      <c r="BV339" s="184" t="n"/>
      <c r="BW339" s="184">
        <f>IF(BS339="","SIN ESTADO",IF(BU339&lt;&gt;"","PAGA",IF(BT339&gt;0,"VENCIDA",IF(BT339&gt;=-5,"POR VENCER","AL DÍA"))))</f>
        <v/>
      </c>
      <c r="BX339" s="185" t="n"/>
      <c r="BY339" s="119">
        <f>IF(N($H339)&lt;12,"",IF(BS339="","",BS339+31))</f>
        <v/>
      </c>
      <c r="BZ339" s="124">
        <f>IF(BY339="","",TODAY()-BY339)</f>
        <v/>
      </c>
      <c r="CA339" s="494" t="n"/>
      <c r="CB339" s="184" t="n"/>
      <c r="CC339" s="184">
        <f>IF(BY339="","SIN ESTADO",IF(CA339&lt;&gt;"","PAGA",IF(BZ339&gt;0,"VENCIDA",IF(BZ339&gt;=-5,"POR VENCER","AL DÍA"))))</f>
        <v/>
      </c>
      <c r="CD339" s="185" t="n"/>
      <c r="CE339" s="119">
        <f>IF(N($H339)&lt;13,"",IF(BY339="","",BY339+31))</f>
        <v/>
      </c>
      <c r="CF339" s="124">
        <f>IF(CE339="","",TODAY()-CE339)</f>
        <v/>
      </c>
      <c r="CG339" s="494" t="n"/>
      <c r="CH339" s="184" t="n"/>
      <c r="CI339" s="184">
        <f>IF(CE339="","SIN ESTADO",IF(CG339&lt;&gt;"","PAGA",IF(CF339&gt;0,"VENCIDA",IF(CF339&gt;=-5,"POR VENCER","AL DÍA"))))</f>
        <v/>
      </c>
      <c r="CJ339" s="185" t="n"/>
      <c r="CK339" s="119">
        <f>IF(N($H339)&lt;14,"",IF(CE339="","",CE339+31))</f>
        <v/>
      </c>
      <c r="CL339" s="124">
        <f>IF(CK339="","",TODAY()-CK339)</f>
        <v/>
      </c>
      <c r="CM339" s="494" t="n"/>
      <c r="CN339" s="184" t="n"/>
      <c r="CO339" s="184">
        <f>IF(CK339="","SIN ESTADO",IF(CM339&lt;&gt;"","PAGA",IF(CL339&gt;0,"VENCIDA",IF(CL339&gt;=-5,"POR VENCER","AL DÍA"))))</f>
        <v/>
      </c>
      <c r="CP339" s="185" t="n"/>
      <c r="CQ339" s="119">
        <f>IF(N($H339)&lt;15,"",IF(CK339="","",CK339+31))</f>
        <v/>
      </c>
      <c r="CR339" s="124">
        <f>IF(CQ339="","",TODAY()-CQ339)</f>
        <v/>
      </c>
      <c r="CS339" s="494" t="n"/>
      <c r="CT339" s="184" t="n"/>
      <c r="CU339" s="184">
        <f>IF(CQ339="","SIN ESTADO",IF(CS339&lt;&gt;"","PAGA",IF(CR339&gt;0,"VENCIDA",IF(CR339&gt;=-5,"POR VENCER","AL DÍA"))))</f>
        <v/>
      </c>
      <c r="CV339" s="185" t="n"/>
      <c r="CW339" s="119">
        <f>IF(N($H339)&lt;16,"",IF(CQ339="","",CQ339+31))</f>
        <v/>
      </c>
      <c r="CX339" s="124">
        <f>IF(CW339="","",TODAY()-CW339)</f>
        <v/>
      </c>
      <c r="CY339" s="494" t="n"/>
      <c r="CZ339" s="184" t="n"/>
      <c r="DA339" s="184">
        <f>IF(CW339="","SIN ESTADO",IF(CY339&lt;&gt;"","PAGA",IF(CX339&gt;0,"VENCIDA",IF(CX339&gt;=-5,"POR VENCER","AL DÍA"))))</f>
        <v/>
      </c>
      <c r="DB339" s="185" t="n"/>
      <c r="DC339" s="119">
        <f>IF(N($H339)&lt;17,"",IF(CW339="","",CW339+31))</f>
        <v/>
      </c>
      <c r="DD339" s="124">
        <f>IF(DC339="","",TODAY()-DC339)</f>
        <v/>
      </c>
      <c r="DE339" s="494" t="n"/>
      <c r="DF339" s="184" t="n"/>
      <c r="DG339" s="184">
        <f>IF(DC339="","SIN ESTADO",IF(DE339&lt;&gt;"","PAGA",IF(DD339&gt;0,"VENCIDA",IF(DD339&gt;=-5,"POR VENCER","AL DÍA"))))</f>
        <v/>
      </c>
      <c r="DH339" s="185" t="n"/>
      <c r="DI339" s="119">
        <f>IF(N($H339)&lt;18,"",IF(DC339="","",DC339+31))</f>
        <v/>
      </c>
      <c r="DJ339" s="124">
        <f>IF(DI339="","",TODAY()-DI339)</f>
        <v/>
      </c>
      <c r="DK339" s="494" t="n"/>
      <c r="DL339" s="184" t="n"/>
      <c r="DM339" s="184">
        <f>IF(DI339="","SIN ESTADO",IF(DK339&lt;&gt;"","PAGA",IF(DJ339&gt;0,"VENCIDA",IF(DJ339&gt;=-5,"POR VENCER","AL DÍA"))))</f>
        <v/>
      </c>
      <c r="DN339" s="185" t="n"/>
      <c r="DO339" s="119">
        <f>IF(N($H339)&lt;19,"",IF(DI339="","",DI339+31))</f>
        <v/>
      </c>
      <c r="DP339" s="124">
        <f>IF(DO339="","",TODAY()-DO339)</f>
        <v/>
      </c>
      <c r="DQ339" s="494" t="n"/>
      <c r="DR339" s="184" t="n"/>
      <c r="DS339" s="184">
        <f>IF(DO339="","SIN ESTADO",IF(DQ339&lt;&gt;"","PAGA",IF(DP339&gt;0,"VENCIDA",IF(DP339&gt;=-5,"POR VENCER","AL DÍA"))))</f>
        <v/>
      </c>
      <c r="DT339" s="185" t="n"/>
      <c r="DU339" s="119">
        <f>IF(N($H339)&lt;20,"",IF(DO339="","",DO339+31))</f>
        <v/>
      </c>
      <c r="DV339" s="124">
        <f>IF(DU339="","",TODAY()-DU339)</f>
        <v/>
      </c>
      <c r="DW339" s="494" t="n"/>
      <c r="DX339" s="184" t="n"/>
      <c r="DY339" s="184">
        <f>IF(DU339="","SIN ESTADO",IF(DW339&lt;&gt;"","PAGA",IF(DV339&gt;0,"VENCIDA",IF(DV339&gt;=-5,"POR VENCER","AL DÍA"))))</f>
        <v/>
      </c>
      <c r="DZ339" s="185" t="n"/>
      <c r="EA339" s="119">
        <f>IF(N($H339)&lt;21,"",IF(DU339="","",DU339+31))</f>
        <v/>
      </c>
      <c r="EB339" s="124">
        <f>IF(EA339="","",TODAY()-EA339)</f>
        <v/>
      </c>
      <c r="EC339" s="494" t="n"/>
      <c r="ED339" s="184" t="n"/>
      <c r="EE339" s="184">
        <f>IF(EA339="","SIN ESTADO",IF(EC339&lt;&gt;"","PAGA",IF(EB339&gt;0,"VENCIDA",IF(EB339&gt;=-5,"POR VENCER","AL DÍA"))))</f>
        <v/>
      </c>
      <c r="EF339" s="185" t="n"/>
      <c r="EG339" s="119">
        <f>IF(N($H339)&lt;22,"",IF(EA339="","",EA339+31))</f>
        <v/>
      </c>
      <c r="EH339" s="124">
        <f>IF(EG339="","",TODAY()-EG339)</f>
        <v/>
      </c>
      <c r="EI339" s="494" t="n"/>
      <c r="EJ339" s="184" t="n"/>
      <c r="EK339" s="184">
        <f>IF(EG339="","SIN ESTADO",IF(EI339&lt;&gt;"","PAGA",IF(EH339&gt;0,"VENCIDA",IF(EH339&gt;=-5,"POR VENCER","AL DÍA"))))</f>
        <v/>
      </c>
      <c r="EL339" s="185" t="n"/>
      <c r="EM339" s="119">
        <f>IF(N($H339)&lt;23,"",IF(EG339="","",EG339+31))</f>
        <v/>
      </c>
      <c r="EN339" s="124">
        <f>IF(EM339="","",TODAY()-EM339)</f>
        <v/>
      </c>
      <c r="EO339" s="494" t="n"/>
      <c r="EP339" s="184" t="n"/>
      <c r="EQ339" s="184">
        <f>IF(EM339="","SIN ESTADO",IF(EO339&lt;&gt;"","PAGA",IF(EN339&gt;0,"VENCIDA",IF(EN339&gt;=-5,"POR VENCER","AL DÍA"))))</f>
        <v/>
      </c>
      <c r="ER339" s="185" t="n"/>
      <c r="ES339" s="119">
        <f>IF(N($H339)&lt;24,"",IF(EM339="","",EM339+31))</f>
        <v/>
      </c>
      <c r="ET339" s="124">
        <f>IF(ES339="","",TODAY()-ES339)</f>
        <v/>
      </c>
      <c r="EU339" s="494" t="n"/>
      <c r="EV339" s="184" t="n"/>
      <c r="EW339" s="184">
        <f>IF(ES339="","SIN ESTADO",IF(EU339&lt;&gt;"","PAGA",IF(ET339&gt;0,"VENCIDA",IF(ET339&gt;=-5,"POR VENCER","AL DÍA"))))</f>
        <v/>
      </c>
      <c r="EX339" s="185" t="n"/>
      <c r="EY339" s="119">
        <f>IF(N($H339)&lt;25,"",IF(ES339="","",ES339+31))</f>
        <v/>
      </c>
      <c r="EZ339" s="124">
        <f>IF(EY339="","",TODAY()-EY339)</f>
        <v/>
      </c>
      <c r="FA339" s="494" t="n"/>
      <c r="FB339" s="184" t="n"/>
      <c r="FC339" s="184">
        <f>IF(EY339="","SIN ESTADO",IF(FA339&lt;&gt;"","PAGA",IF(EZ339&gt;0,"VENCIDA",IF(EZ339&gt;=-5,"POR VENCER","AL DÍA"))))</f>
        <v/>
      </c>
      <c r="FD339" s="185" t="n"/>
      <c r="FE339" s="119">
        <f>IF(N($H339)&lt;26,"",IF(EY339="","",EY339+31))</f>
        <v/>
      </c>
      <c r="FF339" s="124">
        <f>IF(FE339="","",TODAY()-FE339)</f>
        <v/>
      </c>
      <c r="FG339" s="494" t="n"/>
      <c r="FH339" s="184" t="n"/>
      <c r="FI339" s="184">
        <f>IF(FE339="","SIN ESTADO",IF(FG339&lt;&gt;"","PAGA",IF(FF339&gt;0,"VENCIDA",IF(FF339&gt;=-5,"POR VENCER","AL DÍA"))))</f>
        <v/>
      </c>
      <c r="FJ339" s="185" t="n"/>
      <c r="FK339" s="119">
        <f>IF(N($H339)&lt;27,"",IF(FE339="","",FE339+31))</f>
        <v/>
      </c>
      <c r="FL339" s="124">
        <f>IF(FK339="","",TODAY()-FK339)</f>
        <v/>
      </c>
      <c r="FM339" s="494" t="n"/>
      <c r="FN339" s="184" t="n"/>
      <c r="FO339" s="184">
        <f>IF(FK339="","SIN ESTADO",IF(FM339&lt;&gt;"","PAGA",IF(FL339&gt;0,"VENCIDA",IF(FL339&gt;=-5,"POR VENCER","AL DÍA"))))</f>
        <v/>
      </c>
      <c r="FP339" s="185" t="n"/>
      <c r="FQ339" s="119">
        <f>IF(N($H339)&lt;28,"",IF(FK339="","",FK339+31))</f>
        <v/>
      </c>
      <c r="FR339" s="124">
        <f>IF(FQ339="","",TODAY()-FQ339)</f>
        <v/>
      </c>
      <c r="FS339" s="494" t="n"/>
      <c r="FT339" s="184" t="n"/>
      <c r="FU339" s="184">
        <f>IF(FQ339="","SIN ESTADO",IF(FS339&lt;&gt;"","PAGA",IF(FR339&gt;0,"VENCIDA",IF(FR339&gt;=-5,"POR VENCER","AL DÍA"))))</f>
        <v/>
      </c>
      <c r="FV339" s="185" t="n"/>
      <c r="FW339" s="119">
        <f>IF(N($H339)&lt;29,"",IF(FQ339="","",FQ339+31))</f>
        <v/>
      </c>
      <c r="FX339" s="124">
        <f>IF(FW339="","",TODAY()-FW339)</f>
        <v/>
      </c>
      <c r="FY339" s="494" t="n"/>
      <c r="FZ339" s="184" t="n"/>
      <c r="GA339" s="184">
        <f>IF(FW339="","SIN ESTADO",IF(FY339&lt;&gt;"","PAGA",IF(FX339&gt;0,"VENCIDA",IF(FX339&gt;=-5,"POR VENCER","AL DÍA"))))</f>
        <v/>
      </c>
      <c r="GB339" s="185" t="n"/>
      <c r="GC339" s="119">
        <f>IF(N($H339)&lt;30,"",IF(FW339="","",FW339+31))</f>
        <v/>
      </c>
      <c r="GD339" s="124">
        <f>IF(GC339="","",TODAY()-GC339)</f>
        <v/>
      </c>
      <c r="GE339" s="494" t="n"/>
      <c r="GF339" s="184" t="n"/>
      <c r="GG339" s="184">
        <f>IF(GC339="","SIN ESTADO",IF(GE339&lt;&gt;"","PAGA",IF(GD339&gt;0,"VENCIDA",IF(GD339&gt;=-5,"POR VENCER","AL DÍA"))))</f>
        <v/>
      </c>
      <c r="GH339" s="185" t="n"/>
      <c r="GI339" s="119">
        <f>IF(N($H339)&lt;31,"",IF(GC339="","",GC339+31))</f>
        <v/>
      </c>
      <c r="GJ339" s="124">
        <f>IF(GI339="","",TODAY()-GI339)</f>
        <v/>
      </c>
      <c r="GK339" s="494" t="n"/>
      <c r="GL339" s="184" t="n"/>
      <c r="GM339" s="184">
        <f>IF(GI339="","SIN ESTADO",IF(GK339&lt;&gt;"","PAGA",IF(GJ339&gt;0,"VENCIDA",IF(GJ339&gt;=-5,"POR VENCER","AL DÍA"))))</f>
        <v/>
      </c>
      <c r="GN339" s="185" t="n"/>
      <c r="GO339" s="119">
        <f>IF(N($H339)&lt;32,"",IF(GI339="","",GI339+31))</f>
        <v/>
      </c>
      <c r="GP339" s="124">
        <f>IF(GO339="","",TODAY()-GO339)</f>
        <v/>
      </c>
      <c r="GQ339" s="494" t="n"/>
      <c r="GR339" s="184" t="n"/>
      <c r="GS339" s="184">
        <f>IF(GO339="","SIN ESTADO",IF(GQ339&lt;&gt;"","PAGA",IF(GP339&gt;0,"VENCIDA",IF(GP339&gt;=-5,"POR VENCER","AL DÍA"))))</f>
        <v/>
      </c>
      <c r="GT339" s="185" t="n"/>
      <c r="GU339" s="119">
        <f>IF(N($H339)&lt;33,"",IF(GO339="","",GO339+31))</f>
        <v/>
      </c>
      <c r="GV339" s="124">
        <f>IF(GU339="","",TODAY()-GU339)</f>
        <v/>
      </c>
      <c r="GW339" s="494" t="n"/>
      <c r="GX339" s="184" t="n"/>
      <c r="GY339" s="184">
        <f>IF(GU339="","SIN ESTADO",IF(GW339&lt;&gt;"","PAGA",IF(GV339&gt;0,"VENCIDA",IF(GV339&gt;=-5,"POR VENCER","AL DÍA"))))</f>
        <v/>
      </c>
      <c r="GZ339" s="185" t="n"/>
      <c r="HA339" s="119">
        <f>IF(N($H339)&lt;34,"",IF(GU339="","",GU339+31))</f>
        <v/>
      </c>
      <c r="HB339" s="124">
        <f>IF(HA339="","",TODAY()-HA339)</f>
        <v/>
      </c>
      <c r="HC339" s="494" t="n"/>
      <c r="HD339" s="184" t="n"/>
      <c r="HE339" s="184">
        <f>IF(HA339="","SIN ESTADO",IF(HC339&lt;&gt;"","PAGA",IF(HB339&gt;0,"VENCIDA",IF(HB339&gt;=-5,"POR VENCER","AL DÍA"))))</f>
        <v/>
      </c>
      <c r="HF339" s="185" t="n"/>
      <c r="HG339" s="119">
        <f>IF(N($H339)&lt;35,"",IF(HA339="","",HA339+31))</f>
        <v/>
      </c>
      <c r="HH339" s="124">
        <f>IF(HG339="","",TODAY()-HG339)</f>
        <v/>
      </c>
      <c r="HI339" s="494" t="n"/>
      <c r="HJ339" s="184" t="n"/>
      <c r="HK339" s="184">
        <f>IF(HG339="","SIN ESTADO",IF(HI339&lt;&gt;"","PAGA",IF(HH339&gt;0,"VENCIDA",IF(HH339&gt;=-5,"POR VENCER","AL DÍA"))))</f>
        <v/>
      </c>
      <c r="HL339" s="168" t="n"/>
      <c r="HM339" s="119">
        <f>IF(N($H339)&lt;36,"",IF(HG339="","",HG339+31))</f>
        <v/>
      </c>
      <c r="HN339" s="124">
        <f>IF(HM339="","",TODAY()-HM339)</f>
        <v/>
      </c>
      <c r="HO339" s="494" t="n"/>
      <c r="HP339" s="184" t="n"/>
      <c r="HQ339" s="184">
        <f>IF(HM339="","SIN ESTADO",IF(HO339&lt;&gt;"","PAGA",IF(HN339&gt;0,"VENCIDA",IF(HN339&gt;=-5,"POR VENCER","AL DÍA"))))</f>
        <v/>
      </c>
      <c r="HR339" s="168" t="n"/>
      <c r="HS339" s="169">
        <f>N339+T339+Z339+AF339+AL339+AR339+AX339+BD339+BJ339+BP339+BV339+CB339+CH339+CN339+CT339+CZ339+DF339+DL339+DR339+DX339+ED339+EJ339+EP339+EV339+FB339+FH339+FN339+FT339+FZ339+GF339+GL339+GR339+GX339+HD339+HJ339+HP339</f>
        <v/>
      </c>
      <c r="HU339" s="170">
        <f>IFERROR(N($J339),0)</f>
        <v/>
      </c>
      <c r="HW339" s="170">
        <f>SUMPRODUCT((MOD(COLUMN($M339:$HR339)-COLUMN($M339),6)=0)*ISNUMBER($M339:$HR339)*($M339:$HR339&gt;=RESUMEN!$C$26)*($M339:$HR339&lt;=RESUMEN!$C$27)*IFERROR(N($N339:$HS339),0))</f>
        <v/>
      </c>
      <c r="HX339" s="170">
        <f>SUMPRODUCT((MOD(COLUMN($M339:$HR339)-COLUMN($M339),6)=0)*ISNUMBER($M339:$HR339)*($M339:$HR339&gt;=RESUMEN!$C$26)*($M339:$HR339&lt;=RESUMEN!$C$27))</f>
        <v/>
      </c>
    </row>
    <row r="340" ht="15.75" customHeight="1" s="506">
      <c r="B340" s="113">
        <f>VENTAS!A339</f>
        <v/>
      </c>
      <c r="C340" s="236">
        <f>VENTAS!B339</f>
        <v/>
      </c>
      <c r="D340" s="53">
        <f>VENTAS!C339</f>
        <v/>
      </c>
      <c r="E340" s="114">
        <f>VENTAS!D339</f>
        <v/>
      </c>
      <c r="F340" s="114">
        <f>VENTAS!J339</f>
        <v/>
      </c>
      <c r="G340" s="494">
        <f>VENTAS!F339</f>
        <v/>
      </c>
      <c r="H340" s="479">
        <f>VENTAS!K339</f>
        <v/>
      </c>
      <c r="I340" s="479">
        <f>VENTAS!M339</f>
        <v/>
      </c>
      <c r="J340" s="184">
        <f>VENTAS!L339</f>
        <v/>
      </c>
      <c r="K340" s="119">
        <f>IF(N($H340)&lt;1,"",$G340+31)</f>
        <v/>
      </c>
      <c r="L340" s="124">
        <f>IF(K340="","",TODAY()-K340)</f>
        <v/>
      </c>
      <c r="M340" s="469" t="n">
        <v>46118</v>
      </c>
      <c r="N340" s="374" t="n">
        <v>1000000</v>
      </c>
      <c r="O340" s="184">
        <f>IF(K340="","SIN ESTADO",IF(M340&lt;&gt;"","PAGA",IF(L340&gt;0,"VENCIDA",IF(L340&gt;=-5,"POR VENCER","AL DÍA"))))</f>
        <v/>
      </c>
      <c r="P340" s="185" t="inlineStr">
        <is>
          <t>TRANSFERENCIA</t>
        </is>
      </c>
      <c r="Q340" s="119">
        <f>IF(N($H340)&lt;2,"",IF(K340="","",K340+31))</f>
        <v/>
      </c>
      <c r="R340" s="124">
        <f>IF(Q340="","",TODAY()-Q340)</f>
        <v/>
      </c>
      <c r="S340" s="494" t="n">
        <v>46147</v>
      </c>
      <c r="T340" s="184" t="n">
        <v>1000000</v>
      </c>
      <c r="U340" s="184">
        <f>IF(Q340="","SIN ESTADO",IF(S340&lt;&gt;"","PAGA",IF(R340&gt;0,"VENCIDA",IF(R340&gt;=-5,"POR VENCER","AL DÍA"))))</f>
        <v/>
      </c>
      <c r="V340" s="185" t="inlineStr">
        <is>
          <t>TRANSFERENCIA</t>
        </is>
      </c>
      <c r="W340" s="119">
        <f>IF(N($H340)&lt;3,"",IF(Q340="","",Q340+31))</f>
        <v/>
      </c>
      <c r="X340" s="124">
        <f>IF(W340="","",TODAY()-W340)</f>
        <v/>
      </c>
      <c r="Y340" s="494" t="n">
        <v>46182</v>
      </c>
      <c r="Z340" s="184" t="n">
        <v>1000000</v>
      </c>
      <c r="AA340" s="184">
        <f>IF(W340="","SIN ESTADO",IF(Y340&lt;&gt;"","PAGA",IF(X340&gt;0,"VENCIDA",IF(X340&gt;=-5,"POR VENCER","AL DÍA"))))</f>
        <v/>
      </c>
      <c r="AB340" s="185" t="inlineStr">
        <is>
          <t>TRANSFERENCIA</t>
        </is>
      </c>
      <c r="AC340" s="119">
        <f>IF(N($H340)&lt;4,"",IF(W340="","",W340+31))</f>
        <v/>
      </c>
      <c r="AD340" s="124">
        <f>IF(AC340="","",TODAY()-AC340)</f>
        <v/>
      </c>
      <c r="AE340" s="494" t="n">
        <v>46214</v>
      </c>
      <c r="AF340" s="184" t="n">
        <v>1000000</v>
      </c>
      <c r="AG340" s="184">
        <f>IF(AC340="","SIN ESTADO",IF(AE340&lt;&gt;"","PAGA",IF(AD340&gt;0,"VENCIDA",IF(AD340&gt;=-5,"POR VENCER","AL DÍA"))))</f>
        <v/>
      </c>
      <c r="AH340" s="185" t="inlineStr">
        <is>
          <t>TRANSFERENCIA</t>
        </is>
      </c>
      <c r="AI340" s="119">
        <f>IF(N($H340)&lt;5,"",IF(AC340="","",AC340+31))</f>
        <v/>
      </c>
      <c r="AJ340" s="124">
        <f>IF(AI340="","",TODAY()-AI340)</f>
        <v/>
      </c>
      <c r="AK340" s="494" t="n">
        <v>46243</v>
      </c>
      <c r="AL340" s="184" t="n">
        <v>1000000</v>
      </c>
      <c r="AM340" s="184">
        <f>IF(AI340="","SIN ESTADO",IF(AK340&lt;&gt;"","PAGA",IF(AJ340&gt;0,"VENCIDA",IF(AJ340&gt;=-5,"POR VENCER","AL DÍA"))))</f>
        <v/>
      </c>
      <c r="AN340" s="185" t="inlineStr">
        <is>
          <t>TRANSFERENCIA</t>
        </is>
      </c>
      <c r="AO340" s="119">
        <f>IF(N($H340)&lt;6,"",IF(AI340="","",AI340+31))</f>
        <v/>
      </c>
      <c r="AP340" s="124">
        <f>IF(AO340="","",TODAY()-AO340)</f>
        <v/>
      </c>
      <c r="AQ340" s="270" t="n">
        <v>46266</v>
      </c>
      <c r="AR340" s="184" t="n">
        <v>10000000</v>
      </c>
      <c r="AS340" s="184">
        <f>IF(AO340="","SIN ESTADO",IF(AQ340&lt;&gt;"","PAGA",IF(AP340&gt;0,"VENCIDA",IF(AP340&gt;=-5,"POR VENCER","AL DÍA"))))</f>
        <v/>
      </c>
      <c r="AT340" s="185" t="inlineStr">
        <is>
          <t>TRANSFERENCIA</t>
        </is>
      </c>
      <c r="AU340" s="119">
        <f>IF(N($H340)&lt;7,"",IF(AO340="","",AO340+31))</f>
        <v/>
      </c>
      <c r="AV340" s="124">
        <f>IF(AU340="","",TODAY()-AU340)</f>
        <v/>
      </c>
      <c r="AW340" s="494" t="n"/>
      <c r="AX340" s="184" t="n"/>
      <c r="AY340" s="184">
        <f>IF(AU340="","SIN ESTADO",IF(AW340&lt;&gt;"","PAGA",IF(AV340&gt;0,"VENCIDA",IF(AV340&gt;=-5,"POR VENCER","AL DÍA"))))</f>
        <v/>
      </c>
      <c r="AZ340" s="185" t="n"/>
      <c r="BA340" s="119">
        <f>IF(N($H340)&lt;8,"",IF(AU340="","",AU340+31))</f>
        <v/>
      </c>
      <c r="BB340" s="124">
        <f>IF(BA340="","",TODAY()-BA340)</f>
        <v/>
      </c>
      <c r="BC340" s="494" t="n"/>
      <c r="BD340" s="184" t="n"/>
      <c r="BE340" s="184">
        <f>IF(BA340="","SIN ESTADO",IF(BC340&lt;&gt;"","PAGA",IF(BB340&gt;0,"VENCIDA",IF(BB340&gt;=-5,"POR VENCER","AL DÍA"))))</f>
        <v/>
      </c>
      <c r="BF340" s="185" t="n"/>
      <c r="BG340" s="119">
        <f>IF(N($H340)&lt;9,"",IF(BA340="","",BA340+31))</f>
        <v/>
      </c>
      <c r="BH340" s="124">
        <f>IF(BG340="","",TODAY()-BG340)</f>
        <v/>
      </c>
      <c r="BI340" s="494" t="n"/>
      <c r="BJ340" s="184" t="n"/>
      <c r="BK340" s="184">
        <f>IF(BG340="","SIN ESTADO",IF(BI340&lt;&gt;"","PAGA",IF(BH340&gt;0,"VENCIDA",IF(BH340&gt;=-5,"POR VENCER","AL DÍA"))))</f>
        <v/>
      </c>
      <c r="BL340" s="185" t="n"/>
      <c r="BM340" s="119">
        <f>IF(N($H340)&lt;10,"",IF(BG340="","",BG340+31))</f>
        <v/>
      </c>
      <c r="BN340" s="124">
        <f>IF(BM340="","",TODAY()-BM340)</f>
        <v/>
      </c>
      <c r="BO340" s="494" t="n"/>
      <c r="BP340" s="184" t="n"/>
      <c r="BQ340" s="184">
        <f>IF(BM340="","SIN ESTADO",IF(BO340&lt;&gt;"","PAGA",IF(BN340&gt;0,"VENCIDA",IF(BN340&gt;=-5,"POR VENCER","AL DÍA"))))</f>
        <v/>
      </c>
      <c r="BR340" s="185" t="n"/>
      <c r="BS340" s="119">
        <f>IF(N($H340)&lt;11,"",IF(BM340="","",BM340+31))</f>
        <v/>
      </c>
      <c r="BT340" s="124">
        <f>IF(BS340="","",TODAY()-BS340)</f>
        <v/>
      </c>
      <c r="BU340" s="494" t="n"/>
      <c r="BV340" s="184" t="n"/>
      <c r="BW340" s="184">
        <f>IF(BS340="","SIN ESTADO",IF(BU340&lt;&gt;"","PAGA",IF(BT340&gt;0,"VENCIDA",IF(BT340&gt;=-5,"POR VENCER","AL DÍA"))))</f>
        <v/>
      </c>
      <c r="BX340" s="185" t="n"/>
      <c r="BY340" s="119">
        <f>IF(N($H340)&lt;12,"",IF(BS340="","",BS340+31))</f>
        <v/>
      </c>
      <c r="BZ340" s="124">
        <f>IF(BY340="","",TODAY()-BY340)</f>
        <v/>
      </c>
      <c r="CA340" s="494" t="n"/>
      <c r="CB340" s="184" t="n"/>
      <c r="CC340" s="184">
        <f>IF(BY340="","SIN ESTADO",IF(CA340&lt;&gt;"","PAGA",IF(BZ340&gt;0,"VENCIDA",IF(BZ340&gt;=-5,"POR VENCER","AL DÍA"))))</f>
        <v/>
      </c>
      <c r="CD340" s="185" t="n"/>
      <c r="CE340" s="119">
        <f>IF(N($H340)&lt;13,"",IF(BY340="","",BY340+31))</f>
        <v/>
      </c>
      <c r="CF340" s="124">
        <f>IF(CE340="","",TODAY()-CE340)</f>
        <v/>
      </c>
      <c r="CG340" s="494" t="n"/>
      <c r="CH340" s="184" t="n"/>
      <c r="CI340" s="184">
        <f>IF(CE340="","SIN ESTADO",IF(CG340&lt;&gt;"","PAGA",IF(CF340&gt;0,"VENCIDA",IF(CF340&gt;=-5,"POR VENCER","AL DÍA"))))</f>
        <v/>
      </c>
      <c r="CJ340" s="185" t="n"/>
      <c r="CK340" s="119">
        <f>IF(N($H340)&lt;14,"",IF(CE340="","",CE340+31))</f>
        <v/>
      </c>
      <c r="CL340" s="124">
        <f>IF(CK340="","",TODAY()-CK340)</f>
        <v/>
      </c>
      <c r="CM340" s="494" t="n"/>
      <c r="CN340" s="184" t="n"/>
      <c r="CO340" s="184">
        <f>IF(CK340="","SIN ESTADO",IF(CM340&lt;&gt;"","PAGA",IF(CL340&gt;0,"VENCIDA",IF(CL340&gt;=-5,"POR VENCER","AL DÍA"))))</f>
        <v/>
      </c>
      <c r="CP340" s="185" t="n"/>
      <c r="CQ340" s="119">
        <f>IF(N($H340)&lt;15,"",IF(CK340="","",CK340+31))</f>
        <v/>
      </c>
      <c r="CR340" s="124">
        <f>IF(CQ340="","",TODAY()-CQ340)</f>
        <v/>
      </c>
      <c r="CS340" s="494" t="n"/>
      <c r="CT340" s="184" t="n"/>
      <c r="CU340" s="184">
        <f>IF(CQ340="","SIN ESTADO",IF(CS340&lt;&gt;"","PAGA",IF(CR340&gt;0,"VENCIDA",IF(CR340&gt;=-5,"POR VENCER","AL DÍA"))))</f>
        <v/>
      </c>
      <c r="CV340" s="185" t="n"/>
      <c r="CW340" s="119">
        <f>IF(N($H340)&lt;16,"",IF(CQ340="","",CQ340+31))</f>
        <v/>
      </c>
      <c r="CX340" s="124">
        <f>IF(CW340="","",TODAY()-CW340)</f>
        <v/>
      </c>
      <c r="CY340" s="494" t="n"/>
      <c r="CZ340" s="184" t="n"/>
      <c r="DA340" s="184">
        <f>IF(CW340="","SIN ESTADO",IF(CY340&lt;&gt;"","PAGA",IF(CX340&gt;0,"VENCIDA",IF(CX340&gt;=-5,"POR VENCER","AL DÍA"))))</f>
        <v/>
      </c>
      <c r="DB340" s="185" t="n"/>
      <c r="DC340" s="119">
        <f>IF(N($H340)&lt;17,"",IF(CW340="","",CW340+31))</f>
        <v/>
      </c>
      <c r="DD340" s="124">
        <f>IF(DC340="","",TODAY()-DC340)</f>
        <v/>
      </c>
      <c r="DE340" s="494" t="n"/>
      <c r="DF340" s="184" t="n"/>
      <c r="DG340" s="184">
        <f>IF(DC340="","SIN ESTADO",IF(DE340&lt;&gt;"","PAGA",IF(DD340&gt;0,"VENCIDA",IF(DD340&gt;=-5,"POR VENCER","AL DÍA"))))</f>
        <v/>
      </c>
      <c r="DH340" s="185" t="n"/>
      <c r="DI340" s="119">
        <f>IF(N($H340)&lt;18,"",IF(DC340="","",DC340+31))</f>
        <v/>
      </c>
      <c r="DJ340" s="124">
        <f>IF(DI340="","",TODAY()-DI340)</f>
        <v/>
      </c>
      <c r="DK340" s="494" t="n"/>
      <c r="DL340" s="184" t="n"/>
      <c r="DM340" s="184">
        <f>IF(DI340="","SIN ESTADO",IF(DK340&lt;&gt;"","PAGA",IF(DJ340&gt;0,"VENCIDA",IF(DJ340&gt;=-5,"POR VENCER","AL DÍA"))))</f>
        <v/>
      </c>
      <c r="DN340" s="185" t="n"/>
      <c r="DO340" s="119">
        <f>IF(N($H340)&lt;19,"",IF(DI340="","",DI340+31))</f>
        <v/>
      </c>
      <c r="DP340" s="124">
        <f>IF(DO340="","",TODAY()-DO340)</f>
        <v/>
      </c>
      <c r="DQ340" s="494" t="n"/>
      <c r="DR340" s="184" t="n"/>
      <c r="DS340" s="184">
        <f>IF(DO340="","SIN ESTADO",IF(DQ340&lt;&gt;"","PAGA",IF(DP340&gt;0,"VENCIDA",IF(DP340&gt;=-5,"POR VENCER","AL DÍA"))))</f>
        <v/>
      </c>
      <c r="DT340" s="185" t="n"/>
      <c r="DU340" s="119">
        <f>IF(N($H340)&lt;20,"",IF(DO340="","",DO340+31))</f>
        <v/>
      </c>
      <c r="DV340" s="124">
        <f>IF(DU340="","",TODAY()-DU340)</f>
        <v/>
      </c>
      <c r="DW340" s="494" t="n"/>
      <c r="DX340" s="184" t="n"/>
      <c r="DY340" s="184">
        <f>IF(DU340="","SIN ESTADO",IF(DW340&lt;&gt;"","PAGA",IF(DV340&gt;0,"VENCIDA",IF(DV340&gt;=-5,"POR VENCER","AL DÍA"))))</f>
        <v/>
      </c>
      <c r="DZ340" s="185" t="n"/>
      <c r="EA340" s="119">
        <f>IF(N($H340)&lt;21,"",IF(DU340="","",DU340+31))</f>
        <v/>
      </c>
      <c r="EB340" s="124">
        <f>IF(EA340="","",TODAY()-EA340)</f>
        <v/>
      </c>
      <c r="EC340" s="494" t="n"/>
      <c r="ED340" s="184" t="n"/>
      <c r="EE340" s="184">
        <f>IF(EA340="","SIN ESTADO",IF(EC340&lt;&gt;"","PAGA",IF(EB340&gt;0,"VENCIDA",IF(EB340&gt;=-5,"POR VENCER","AL DÍA"))))</f>
        <v/>
      </c>
      <c r="EF340" s="185" t="n"/>
      <c r="EG340" s="119">
        <f>IF(N($H340)&lt;22,"",IF(EA340="","",EA340+31))</f>
        <v/>
      </c>
      <c r="EH340" s="124">
        <f>IF(EG340="","",TODAY()-EG340)</f>
        <v/>
      </c>
      <c r="EI340" s="494" t="n"/>
      <c r="EJ340" s="184" t="n"/>
      <c r="EK340" s="184">
        <f>IF(EG340="","SIN ESTADO",IF(EI340&lt;&gt;"","PAGA",IF(EH340&gt;0,"VENCIDA",IF(EH340&gt;=-5,"POR VENCER","AL DÍA"))))</f>
        <v/>
      </c>
      <c r="EL340" s="185" t="n"/>
      <c r="EM340" s="119">
        <f>IF(N($H340)&lt;23,"",IF(EG340="","",EG340+31))</f>
        <v/>
      </c>
      <c r="EN340" s="124">
        <f>IF(EM340="","",TODAY()-EM340)</f>
        <v/>
      </c>
      <c r="EO340" s="494" t="n"/>
      <c r="EP340" s="184" t="n"/>
      <c r="EQ340" s="184">
        <f>IF(EM340="","SIN ESTADO",IF(EO340&lt;&gt;"","PAGA",IF(EN340&gt;0,"VENCIDA",IF(EN340&gt;=-5,"POR VENCER","AL DÍA"))))</f>
        <v/>
      </c>
      <c r="ER340" s="185" t="n"/>
      <c r="ES340" s="119">
        <f>IF(N($H340)&lt;24,"",IF(EM340="","",EM340+31))</f>
        <v/>
      </c>
      <c r="ET340" s="124">
        <f>IF(ES340="","",TODAY()-ES340)</f>
        <v/>
      </c>
      <c r="EU340" s="494" t="n"/>
      <c r="EV340" s="184" t="n"/>
      <c r="EW340" s="184">
        <f>IF(ES340="","SIN ESTADO",IF(EU340&lt;&gt;"","PAGA",IF(ET340&gt;0,"VENCIDA",IF(ET340&gt;=-5,"POR VENCER","AL DÍA"))))</f>
        <v/>
      </c>
      <c r="EX340" s="185" t="n"/>
      <c r="EY340" s="119">
        <f>IF(N($H340)&lt;25,"",IF(ES340="","",ES340+31))</f>
        <v/>
      </c>
      <c r="EZ340" s="124">
        <f>IF(EY340="","",TODAY()-EY340)</f>
        <v/>
      </c>
      <c r="FA340" s="494" t="n"/>
      <c r="FB340" s="184" t="n"/>
      <c r="FC340" s="184">
        <f>IF(EY340="","SIN ESTADO",IF(FA340&lt;&gt;"","PAGA",IF(EZ340&gt;0,"VENCIDA",IF(EZ340&gt;=-5,"POR VENCER","AL DÍA"))))</f>
        <v/>
      </c>
      <c r="FD340" s="185" t="n"/>
      <c r="FE340" s="119">
        <f>IF(N($H340)&lt;26,"",IF(EY340="","",EY340+31))</f>
        <v/>
      </c>
      <c r="FF340" s="124">
        <f>IF(FE340="","",TODAY()-FE340)</f>
        <v/>
      </c>
      <c r="FG340" s="494" t="n"/>
      <c r="FH340" s="184" t="n"/>
      <c r="FI340" s="184">
        <f>IF(FE340="","SIN ESTADO",IF(FG340&lt;&gt;"","PAGA",IF(FF340&gt;0,"VENCIDA",IF(FF340&gt;=-5,"POR VENCER","AL DÍA"))))</f>
        <v/>
      </c>
      <c r="FJ340" s="185" t="n"/>
      <c r="FK340" s="119">
        <f>IF(N($H340)&lt;27,"",IF(FE340="","",FE340+31))</f>
        <v/>
      </c>
      <c r="FL340" s="124">
        <f>IF(FK340="","",TODAY()-FK340)</f>
        <v/>
      </c>
      <c r="FM340" s="494" t="n"/>
      <c r="FN340" s="184" t="n"/>
      <c r="FO340" s="184">
        <f>IF(FK340="","SIN ESTADO",IF(FM340&lt;&gt;"","PAGA",IF(FL340&gt;0,"VENCIDA",IF(FL340&gt;=-5,"POR VENCER","AL DÍA"))))</f>
        <v/>
      </c>
      <c r="FP340" s="185" t="n"/>
      <c r="FQ340" s="119">
        <f>IF(N($H340)&lt;28,"",IF(FK340="","",FK340+31))</f>
        <v/>
      </c>
      <c r="FR340" s="124">
        <f>IF(FQ340="","",TODAY()-FQ340)</f>
        <v/>
      </c>
      <c r="FS340" s="494" t="n"/>
      <c r="FT340" s="184" t="n"/>
      <c r="FU340" s="184">
        <f>IF(FQ340="","SIN ESTADO",IF(FS340&lt;&gt;"","PAGA",IF(FR340&gt;0,"VENCIDA",IF(FR340&gt;=-5,"POR VENCER","AL DÍA"))))</f>
        <v/>
      </c>
      <c r="FV340" s="185" t="n"/>
      <c r="FW340" s="119">
        <f>IF(N($H340)&lt;29,"",IF(FQ340="","",FQ340+31))</f>
        <v/>
      </c>
      <c r="FX340" s="124">
        <f>IF(FW340="","",TODAY()-FW340)</f>
        <v/>
      </c>
      <c r="FY340" s="494" t="n"/>
      <c r="FZ340" s="184" t="n"/>
      <c r="GA340" s="184">
        <f>IF(FW340="","SIN ESTADO",IF(FY340&lt;&gt;"","PAGA",IF(FX340&gt;0,"VENCIDA",IF(FX340&gt;=-5,"POR VENCER","AL DÍA"))))</f>
        <v/>
      </c>
      <c r="GB340" s="185" t="n"/>
      <c r="GC340" s="119">
        <f>IF(N($H340)&lt;30,"",IF(FW340="","",FW340+31))</f>
        <v/>
      </c>
      <c r="GD340" s="124">
        <f>IF(GC340="","",TODAY()-GC340)</f>
        <v/>
      </c>
      <c r="GE340" s="494" t="n"/>
      <c r="GF340" s="184" t="n"/>
      <c r="GG340" s="184">
        <f>IF(GC340="","SIN ESTADO",IF(GE340&lt;&gt;"","PAGA",IF(GD340&gt;0,"VENCIDA",IF(GD340&gt;=-5,"POR VENCER","AL DÍA"))))</f>
        <v/>
      </c>
      <c r="GH340" s="185" t="n"/>
      <c r="GI340" s="119">
        <f>IF(N($H340)&lt;31,"",IF(GC340="","",GC340+31))</f>
        <v/>
      </c>
      <c r="GJ340" s="124">
        <f>IF(GI340="","",TODAY()-GI340)</f>
        <v/>
      </c>
      <c r="GK340" s="494" t="n"/>
      <c r="GL340" s="184" t="n"/>
      <c r="GM340" s="184">
        <f>IF(GI340="","SIN ESTADO",IF(GK340&lt;&gt;"","PAGA",IF(GJ340&gt;0,"VENCIDA",IF(GJ340&gt;=-5,"POR VENCER","AL DÍA"))))</f>
        <v/>
      </c>
      <c r="GN340" s="185" t="n"/>
      <c r="GO340" s="119">
        <f>IF(N($H340)&lt;32,"",IF(GI340="","",GI340+31))</f>
        <v/>
      </c>
      <c r="GP340" s="124">
        <f>IF(GO340="","",TODAY()-GO340)</f>
        <v/>
      </c>
      <c r="GQ340" s="494" t="n"/>
      <c r="GR340" s="184" t="n"/>
      <c r="GS340" s="184">
        <f>IF(GO340="","SIN ESTADO",IF(GQ340&lt;&gt;"","PAGA",IF(GP340&gt;0,"VENCIDA",IF(GP340&gt;=-5,"POR VENCER","AL DÍA"))))</f>
        <v/>
      </c>
      <c r="GT340" s="185" t="n"/>
      <c r="GU340" s="119">
        <f>IF(N($H340)&lt;33,"",IF(GO340="","",GO340+31))</f>
        <v/>
      </c>
      <c r="GV340" s="124">
        <f>IF(GU340="","",TODAY()-GU340)</f>
        <v/>
      </c>
      <c r="GW340" s="494" t="n"/>
      <c r="GX340" s="184" t="n"/>
      <c r="GY340" s="184">
        <f>IF(GU340="","SIN ESTADO",IF(GW340&lt;&gt;"","PAGA",IF(GV340&gt;0,"VENCIDA",IF(GV340&gt;=-5,"POR VENCER","AL DÍA"))))</f>
        <v/>
      </c>
      <c r="GZ340" s="185" t="n"/>
      <c r="HA340" s="119">
        <f>IF(N($H340)&lt;34,"",IF(GU340="","",GU340+31))</f>
        <v/>
      </c>
      <c r="HB340" s="124">
        <f>IF(HA340="","",TODAY()-HA340)</f>
        <v/>
      </c>
      <c r="HC340" s="494" t="n"/>
      <c r="HD340" s="184" t="n"/>
      <c r="HE340" s="184">
        <f>IF(HA340="","SIN ESTADO",IF(HC340&lt;&gt;"","PAGA",IF(HB340&gt;0,"VENCIDA",IF(HB340&gt;=-5,"POR VENCER","AL DÍA"))))</f>
        <v/>
      </c>
      <c r="HF340" s="185" t="n"/>
      <c r="HG340" s="119">
        <f>IF(N($H340)&lt;35,"",IF(HA340="","",HA340+31))</f>
        <v/>
      </c>
      <c r="HH340" s="124">
        <f>IF(HG340="","",TODAY()-HG340)</f>
        <v/>
      </c>
      <c r="HI340" s="494" t="n"/>
      <c r="HJ340" s="184" t="n"/>
      <c r="HK340" s="184">
        <f>IF(HG340="","SIN ESTADO",IF(HI340&lt;&gt;"","PAGA",IF(HH340&gt;0,"VENCIDA",IF(HH340&gt;=-5,"POR VENCER","AL DÍA"))))</f>
        <v/>
      </c>
      <c r="HL340" s="168" t="n"/>
      <c r="HM340" s="119">
        <f>IF(N($H340)&lt;36,"",IF(HG340="","",HG340+31))</f>
        <v/>
      </c>
      <c r="HN340" s="124">
        <f>IF(HM340="","",TODAY()-HM340)</f>
        <v/>
      </c>
      <c r="HO340" s="494" t="n"/>
      <c r="HP340" s="184" t="n"/>
      <c r="HQ340" s="184">
        <f>IF(HM340="","SIN ESTADO",IF(HO340&lt;&gt;"","PAGA",IF(HN340&gt;0,"VENCIDA",IF(HN340&gt;=-5,"POR VENCER","AL DÍA"))))</f>
        <v/>
      </c>
      <c r="HR340" s="168" t="n"/>
      <c r="HS340" s="169">
        <f>N340+T340+Z340+AF340+AL340+AR340+AX340+BD340+BJ340+BP340+BV340+CB340+CH340+CN340+CT340+CZ340+DF340+DL340+DR340+DX340+ED340+EJ340+EP340+EV340+FB340+FH340+FN340+FT340+FZ340+GF340+GL340+GR340+GX340+HD340+HJ340+HP340</f>
        <v/>
      </c>
      <c r="HU340" s="170">
        <f>IFERROR(N($J340),0)</f>
        <v/>
      </c>
      <c r="HW340" s="170">
        <f>SUMPRODUCT((MOD(COLUMN($M340:$HR340)-COLUMN($M340),6)=0)*ISNUMBER($M340:$HR340)*($M340:$HR340&gt;=RESUMEN!$C$26)*($M340:$HR340&lt;=RESUMEN!$C$27)*IFERROR(N($N340:$HS340),0))</f>
        <v/>
      </c>
      <c r="HX340" s="170">
        <f>SUMPRODUCT((MOD(COLUMN($M340:$HR340)-COLUMN($M340),6)=0)*ISNUMBER($M340:$HR340)*($M340:$HR340&gt;=RESUMEN!$C$26)*($M340:$HR340&lt;=RESUMEN!$C$27))</f>
        <v/>
      </c>
    </row>
    <row r="341" ht="15.75" customHeight="1" s="506">
      <c r="B341" s="113">
        <f>VENTAS!A340</f>
        <v/>
      </c>
      <c r="C341" s="236">
        <f>VENTAS!B340</f>
        <v/>
      </c>
      <c r="D341" s="53">
        <f>VENTAS!C340</f>
        <v/>
      </c>
      <c r="E341" s="114">
        <f>VENTAS!D340</f>
        <v/>
      </c>
      <c r="F341" s="114">
        <f>VENTAS!J340</f>
        <v/>
      </c>
      <c r="G341" s="494">
        <f>VENTAS!F340</f>
        <v/>
      </c>
      <c r="H341" s="479">
        <f>VENTAS!K340</f>
        <v/>
      </c>
      <c r="I341" s="479">
        <f>VENTAS!M340</f>
        <v/>
      </c>
      <c r="J341" s="184">
        <f>VENTAS!L340</f>
        <v/>
      </c>
      <c r="K341" s="119">
        <f>IF(N($H341)&lt;1,"",$G341+31)</f>
        <v/>
      </c>
      <c r="L341" s="124">
        <f>IF(K341="","",TODAY()-K341)</f>
        <v/>
      </c>
      <c r="M341" s="469" t="n">
        <v>46113</v>
      </c>
      <c r="N341" s="374" t="n">
        <v>1000000</v>
      </c>
      <c r="O341" s="184">
        <f>IF(K341="","SIN ESTADO",IF(M341&lt;&gt;"","PAGA",IF(L341&gt;0,"VENCIDA",IF(L341&gt;=-5,"POR VENCER","AL DÍA"))))</f>
        <v/>
      </c>
      <c r="P341" s="185" t="inlineStr">
        <is>
          <t>TRANSFERENCIA</t>
        </is>
      </c>
      <c r="Q341" s="119">
        <f>IF(N($H341)&lt;2,"",IF(K341="","",K341+31))</f>
        <v/>
      </c>
      <c r="R341" s="124">
        <f>IF(Q341="","",TODAY()-Q341)</f>
        <v/>
      </c>
      <c r="S341" s="494" t="n">
        <v>46145</v>
      </c>
      <c r="T341" s="184" t="n">
        <v>1000000</v>
      </c>
      <c r="U341" s="184">
        <f>IF(Q341="","SIN ESTADO",IF(S341&lt;&gt;"","PAGA",IF(R341&gt;0,"VENCIDA",IF(R341&gt;=-5,"POR VENCER","AL DÍA"))))</f>
        <v/>
      </c>
      <c r="V341" s="185" t="inlineStr">
        <is>
          <t>TRANSFERENCIA</t>
        </is>
      </c>
      <c r="W341" s="119">
        <f>IF(N($H341)&lt;3,"",IF(Q341="","",Q341+31))</f>
        <v/>
      </c>
      <c r="X341" s="124">
        <f>IF(W341="","",TODAY()-W341)</f>
        <v/>
      </c>
      <c r="Y341" s="494" t="n">
        <v>46175</v>
      </c>
      <c r="Z341" s="184" t="n">
        <v>1000000</v>
      </c>
      <c r="AA341" s="184">
        <f>IF(W341="","SIN ESTADO",IF(Y341&lt;&gt;"","PAGA",IF(X341&gt;0,"VENCIDA",IF(X341&gt;=-5,"POR VENCER","AL DÍA"))))</f>
        <v/>
      </c>
      <c r="AB341" s="185" t="inlineStr">
        <is>
          <t>TRANSFERENCIA</t>
        </is>
      </c>
      <c r="AC341" s="119">
        <f>IF(N($H341)&lt;4,"",IF(W341="","",W341+31))</f>
        <v/>
      </c>
      <c r="AD341" s="124">
        <f>IF(AC341="","",TODAY()-AC341)</f>
        <v/>
      </c>
      <c r="AE341" s="494" t="n">
        <v>46208</v>
      </c>
      <c r="AF341" s="184" t="n">
        <v>1000000</v>
      </c>
      <c r="AG341" s="184">
        <f>IF(AC341="","SIN ESTADO",IF(AE341&lt;&gt;"","PAGA",IF(AD341&gt;0,"VENCIDA",IF(AD341&gt;=-5,"POR VENCER","AL DÍA"))))</f>
        <v/>
      </c>
      <c r="AH341" s="185" t="inlineStr">
        <is>
          <t>TRANSFERENCIA</t>
        </is>
      </c>
      <c r="AI341" s="119">
        <f>IF(N($H341)&lt;5,"",IF(AC341="","",AC341+31))</f>
        <v/>
      </c>
      <c r="AJ341" s="124">
        <f>IF(AI341="","",TODAY()-AI341)</f>
        <v/>
      </c>
      <c r="AK341" s="494" t="n">
        <v>46239</v>
      </c>
      <c r="AL341" s="184" t="n">
        <v>1000000</v>
      </c>
      <c r="AM341" s="184">
        <f>IF(AI341="","SIN ESTADO",IF(AK341&lt;&gt;"","PAGA",IF(AJ341&gt;0,"VENCIDA",IF(AJ341&gt;=-5,"POR VENCER","AL DÍA"))))</f>
        <v/>
      </c>
      <c r="AN341" s="185" t="inlineStr">
        <is>
          <t>TRANSFERENCIA</t>
        </is>
      </c>
      <c r="AO341" s="119">
        <f>IF(N($H341)&lt;6,"",IF(AI341="","",AI341+31))</f>
        <v/>
      </c>
      <c r="AP341" s="124">
        <f>IF(AO341="","",TODAY()-AO341)</f>
        <v/>
      </c>
      <c r="AQ341" s="270" t="n">
        <v>46270</v>
      </c>
      <c r="AR341" s="184" t="n">
        <v>1000000</v>
      </c>
      <c r="AS341" s="184">
        <f>IF(AO341="","SIN ESTADO",IF(AQ341&lt;&gt;"","PAGA",IF(AP341&gt;0,"VENCIDA",IF(AP341&gt;=-5,"POR VENCER","AL DÍA"))))</f>
        <v/>
      </c>
      <c r="AT341" s="185" t="inlineStr">
        <is>
          <t>TRANSFERENCIA</t>
        </is>
      </c>
      <c r="AU341" s="119">
        <f>IF(N($H341)&lt;7,"",IF(AO341="","",AO341+31))</f>
        <v/>
      </c>
      <c r="AV341" s="124">
        <f>IF(AU341="","",TODAY()-AU341)</f>
        <v/>
      </c>
      <c r="AW341" s="494" t="n"/>
      <c r="AX341" s="184" t="n"/>
      <c r="AY341" s="184">
        <f>IF(AU341="","SIN ESTADO",IF(AW341&lt;&gt;"","PAGA",IF(AV341&gt;0,"VENCIDA",IF(AV341&gt;=-5,"POR VENCER","AL DÍA"))))</f>
        <v/>
      </c>
      <c r="AZ341" s="185" t="n"/>
      <c r="BA341" s="119">
        <f>IF(N($H341)&lt;8,"",IF(AU341="","",AU341+31))</f>
        <v/>
      </c>
      <c r="BB341" s="124">
        <f>IF(BA341="","",TODAY()-BA341)</f>
        <v/>
      </c>
      <c r="BC341" s="494" t="n"/>
      <c r="BD341" s="184" t="n"/>
      <c r="BE341" s="184">
        <f>IF(BA341="","SIN ESTADO",IF(BC341&lt;&gt;"","PAGA",IF(BB341&gt;0,"VENCIDA",IF(BB341&gt;=-5,"POR VENCER","AL DÍA"))))</f>
        <v/>
      </c>
      <c r="BF341" s="185" t="n"/>
      <c r="BG341" s="119">
        <f>IF(N($H341)&lt;9,"",IF(BA341="","",BA341+31))</f>
        <v/>
      </c>
      <c r="BH341" s="124">
        <f>IF(BG341="","",TODAY()-BG341)</f>
        <v/>
      </c>
      <c r="BI341" s="494" t="n"/>
      <c r="BJ341" s="184" t="n"/>
      <c r="BK341" s="184">
        <f>IF(BG341="","SIN ESTADO",IF(BI341&lt;&gt;"","PAGA",IF(BH341&gt;0,"VENCIDA",IF(BH341&gt;=-5,"POR VENCER","AL DÍA"))))</f>
        <v/>
      </c>
      <c r="BL341" s="185" t="n"/>
      <c r="BM341" s="119">
        <f>IF(N($H341)&lt;10,"",IF(BG341="","",BG341+31))</f>
        <v/>
      </c>
      <c r="BN341" s="124">
        <f>IF(BM341="","",TODAY()-BM341)</f>
        <v/>
      </c>
      <c r="BO341" s="494" t="n"/>
      <c r="BP341" s="184" t="n"/>
      <c r="BQ341" s="184">
        <f>IF(BM341="","SIN ESTADO",IF(BO341&lt;&gt;"","PAGA",IF(BN341&gt;0,"VENCIDA",IF(BN341&gt;=-5,"POR VENCER","AL DÍA"))))</f>
        <v/>
      </c>
      <c r="BR341" s="185" t="n"/>
      <c r="BS341" s="119">
        <f>IF(N($H341)&lt;11,"",IF(BM341="","",BM341+31))</f>
        <v/>
      </c>
      <c r="BT341" s="124">
        <f>IF(BS341="","",TODAY()-BS341)</f>
        <v/>
      </c>
      <c r="BU341" s="494" t="n"/>
      <c r="BV341" s="184" t="n"/>
      <c r="BW341" s="184">
        <f>IF(BS341="","SIN ESTADO",IF(BU341&lt;&gt;"","PAGA",IF(BT341&gt;0,"VENCIDA",IF(BT341&gt;=-5,"POR VENCER","AL DÍA"))))</f>
        <v/>
      </c>
      <c r="BX341" s="185" t="n"/>
      <c r="BY341" s="119">
        <f>IF(N($H341)&lt;12,"",IF(BS341="","",BS341+31))</f>
        <v/>
      </c>
      <c r="BZ341" s="124">
        <f>IF(BY341="","",TODAY()-BY341)</f>
        <v/>
      </c>
      <c r="CA341" s="494" t="n"/>
      <c r="CB341" s="184" t="n"/>
      <c r="CC341" s="184">
        <f>IF(BY341="","SIN ESTADO",IF(CA341&lt;&gt;"","PAGA",IF(BZ341&gt;0,"VENCIDA",IF(BZ341&gt;=-5,"POR VENCER","AL DÍA"))))</f>
        <v/>
      </c>
      <c r="CD341" s="185" t="n"/>
      <c r="CE341" s="119">
        <f>IF(N($H341)&lt;13,"",IF(BY341="","",BY341+31))</f>
        <v/>
      </c>
      <c r="CF341" s="124">
        <f>IF(CE341="","",TODAY()-CE341)</f>
        <v/>
      </c>
      <c r="CG341" s="494" t="n"/>
      <c r="CH341" s="184" t="n"/>
      <c r="CI341" s="184">
        <f>IF(CE341="","SIN ESTADO",IF(CG341&lt;&gt;"","PAGA",IF(CF341&gt;0,"VENCIDA",IF(CF341&gt;=-5,"POR VENCER","AL DÍA"))))</f>
        <v/>
      </c>
      <c r="CJ341" s="185" t="n"/>
      <c r="CK341" s="119">
        <f>IF(N($H341)&lt;14,"",IF(CE341="","",CE341+31))</f>
        <v/>
      </c>
      <c r="CL341" s="124">
        <f>IF(CK341="","",TODAY()-CK341)</f>
        <v/>
      </c>
      <c r="CM341" s="494" t="n"/>
      <c r="CN341" s="184" t="n"/>
      <c r="CO341" s="184">
        <f>IF(CK341="","SIN ESTADO",IF(CM341&lt;&gt;"","PAGA",IF(CL341&gt;0,"VENCIDA",IF(CL341&gt;=-5,"POR VENCER","AL DÍA"))))</f>
        <v/>
      </c>
      <c r="CP341" s="185" t="n"/>
      <c r="CQ341" s="119">
        <f>IF(N($H341)&lt;15,"",IF(CK341="","",CK341+31))</f>
        <v/>
      </c>
      <c r="CR341" s="124">
        <f>IF(CQ341="","",TODAY()-CQ341)</f>
        <v/>
      </c>
      <c r="CS341" s="494" t="n"/>
      <c r="CT341" s="184" t="n"/>
      <c r="CU341" s="184">
        <f>IF(CQ341="","SIN ESTADO",IF(CS341&lt;&gt;"","PAGA",IF(CR341&gt;0,"VENCIDA",IF(CR341&gt;=-5,"POR VENCER","AL DÍA"))))</f>
        <v/>
      </c>
      <c r="CV341" s="185" t="n"/>
      <c r="CW341" s="119">
        <f>IF(N($H341)&lt;16,"",IF(CQ341="","",CQ341+31))</f>
        <v/>
      </c>
      <c r="CX341" s="124">
        <f>IF(CW341="","",TODAY()-CW341)</f>
        <v/>
      </c>
      <c r="CY341" s="494" t="n"/>
      <c r="CZ341" s="184" t="n"/>
      <c r="DA341" s="184">
        <f>IF(CW341="","SIN ESTADO",IF(CY341&lt;&gt;"","PAGA",IF(CX341&gt;0,"VENCIDA",IF(CX341&gt;=-5,"POR VENCER","AL DÍA"))))</f>
        <v/>
      </c>
      <c r="DB341" s="185" t="n"/>
      <c r="DC341" s="119">
        <f>IF(N($H341)&lt;17,"",IF(CW341="","",CW341+31))</f>
        <v/>
      </c>
      <c r="DD341" s="124">
        <f>IF(DC341="","",TODAY()-DC341)</f>
        <v/>
      </c>
      <c r="DE341" s="494" t="n"/>
      <c r="DF341" s="184" t="n"/>
      <c r="DG341" s="184">
        <f>IF(DC341="","SIN ESTADO",IF(DE341&lt;&gt;"","PAGA",IF(DD341&gt;0,"VENCIDA",IF(DD341&gt;=-5,"POR VENCER","AL DÍA"))))</f>
        <v/>
      </c>
      <c r="DH341" s="185" t="n"/>
      <c r="DI341" s="119">
        <f>IF(N($H341)&lt;18,"",IF(DC341="","",DC341+31))</f>
        <v/>
      </c>
      <c r="DJ341" s="124">
        <f>IF(DI341="","",TODAY()-DI341)</f>
        <v/>
      </c>
      <c r="DK341" s="494" t="n"/>
      <c r="DL341" s="184" t="n"/>
      <c r="DM341" s="184">
        <f>IF(DI341="","SIN ESTADO",IF(DK341&lt;&gt;"","PAGA",IF(DJ341&gt;0,"VENCIDA",IF(DJ341&gt;=-5,"POR VENCER","AL DÍA"))))</f>
        <v/>
      </c>
      <c r="DN341" s="185" t="n"/>
      <c r="DO341" s="119">
        <f>IF(N($H341)&lt;19,"",IF(DI341="","",DI341+31))</f>
        <v/>
      </c>
      <c r="DP341" s="124">
        <f>IF(DO341="","",TODAY()-DO341)</f>
        <v/>
      </c>
      <c r="DQ341" s="494" t="n"/>
      <c r="DR341" s="184" t="n"/>
      <c r="DS341" s="184">
        <f>IF(DO341="","SIN ESTADO",IF(DQ341&lt;&gt;"","PAGA",IF(DP341&gt;0,"VENCIDA",IF(DP341&gt;=-5,"POR VENCER","AL DÍA"))))</f>
        <v/>
      </c>
      <c r="DT341" s="185" t="n"/>
      <c r="DU341" s="119">
        <f>IF(N($H341)&lt;20,"",IF(DO341="","",DO341+31))</f>
        <v/>
      </c>
      <c r="DV341" s="124">
        <f>IF(DU341="","",TODAY()-DU341)</f>
        <v/>
      </c>
      <c r="DW341" s="494" t="n"/>
      <c r="DX341" s="184" t="n"/>
      <c r="DY341" s="184">
        <f>IF(DU341="","SIN ESTADO",IF(DW341&lt;&gt;"","PAGA",IF(DV341&gt;0,"VENCIDA",IF(DV341&gt;=-5,"POR VENCER","AL DÍA"))))</f>
        <v/>
      </c>
      <c r="DZ341" s="185" t="n"/>
      <c r="EA341" s="119">
        <f>IF(N($H341)&lt;21,"",IF(DU341="","",DU341+31))</f>
        <v/>
      </c>
      <c r="EB341" s="124">
        <f>IF(EA341="","",TODAY()-EA341)</f>
        <v/>
      </c>
      <c r="EC341" s="494" t="n"/>
      <c r="ED341" s="184" t="n"/>
      <c r="EE341" s="184">
        <f>IF(EA341="","SIN ESTADO",IF(EC341&lt;&gt;"","PAGA",IF(EB341&gt;0,"VENCIDA",IF(EB341&gt;=-5,"POR VENCER","AL DÍA"))))</f>
        <v/>
      </c>
      <c r="EF341" s="185" t="n"/>
      <c r="EG341" s="119">
        <f>IF(N($H341)&lt;22,"",IF(EA341="","",EA341+31))</f>
        <v/>
      </c>
      <c r="EH341" s="124">
        <f>IF(EG341="","",TODAY()-EG341)</f>
        <v/>
      </c>
      <c r="EI341" s="494" t="n"/>
      <c r="EJ341" s="184" t="n"/>
      <c r="EK341" s="184">
        <f>IF(EG341="","SIN ESTADO",IF(EI341&lt;&gt;"","PAGA",IF(EH341&gt;0,"VENCIDA",IF(EH341&gt;=-5,"POR VENCER","AL DÍA"))))</f>
        <v/>
      </c>
      <c r="EL341" s="185" t="n"/>
      <c r="EM341" s="119">
        <f>IF(N($H341)&lt;23,"",IF(EG341="","",EG341+31))</f>
        <v/>
      </c>
      <c r="EN341" s="124">
        <f>IF(EM341="","",TODAY()-EM341)</f>
        <v/>
      </c>
      <c r="EO341" s="494" t="n"/>
      <c r="EP341" s="184" t="n"/>
      <c r="EQ341" s="184">
        <f>IF(EM341="","SIN ESTADO",IF(EO341&lt;&gt;"","PAGA",IF(EN341&gt;0,"VENCIDA",IF(EN341&gt;=-5,"POR VENCER","AL DÍA"))))</f>
        <v/>
      </c>
      <c r="ER341" s="185" t="n"/>
      <c r="ES341" s="119">
        <f>IF(N($H341)&lt;24,"",IF(EM341="","",EM341+31))</f>
        <v/>
      </c>
      <c r="ET341" s="124">
        <f>IF(ES341="","",TODAY()-ES341)</f>
        <v/>
      </c>
      <c r="EU341" s="494" t="n"/>
      <c r="EV341" s="184" t="n"/>
      <c r="EW341" s="184">
        <f>IF(ES341="","SIN ESTADO",IF(EU341&lt;&gt;"","PAGA",IF(ET341&gt;0,"VENCIDA",IF(ET341&gt;=-5,"POR VENCER","AL DÍA"))))</f>
        <v/>
      </c>
      <c r="EX341" s="185" t="n"/>
      <c r="EY341" s="119">
        <f>IF(N($H341)&lt;25,"",IF(ES341="","",ES341+31))</f>
        <v/>
      </c>
      <c r="EZ341" s="124">
        <f>IF(EY341="","",TODAY()-EY341)</f>
        <v/>
      </c>
      <c r="FA341" s="494" t="n"/>
      <c r="FB341" s="184" t="n"/>
      <c r="FC341" s="184">
        <f>IF(EY341="","SIN ESTADO",IF(FA341&lt;&gt;"","PAGA",IF(EZ341&gt;0,"VENCIDA",IF(EZ341&gt;=-5,"POR VENCER","AL DÍA"))))</f>
        <v/>
      </c>
      <c r="FD341" s="185" t="n"/>
      <c r="FE341" s="119">
        <f>IF(N($H341)&lt;26,"",IF(EY341="","",EY341+31))</f>
        <v/>
      </c>
      <c r="FF341" s="124">
        <f>IF(FE341="","",TODAY()-FE341)</f>
        <v/>
      </c>
      <c r="FG341" s="494" t="n"/>
      <c r="FH341" s="184" t="n"/>
      <c r="FI341" s="184">
        <f>IF(FE341="","SIN ESTADO",IF(FG341&lt;&gt;"","PAGA",IF(FF341&gt;0,"VENCIDA",IF(FF341&gt;=-5,"POR VENCER","AL DÍA"))))</f>
        <v/>
      </c>
      <c r="FJ341" s="185" t="n"/>
      <c r="FK341" s="119">
        <f>IF(N($H341)&lt;27,"",IF(FE341="","",FE341+31))</f>
        <v/>
      </c>
      <c r="FL341" s="124">
        <f>IF(FK341="","",TODAY()-FK341)</f>
        <v/>
      </c>
      <c r="FM341" s="494" t="n"/>
      <c r="FN341" s="184" t="n"/>
      <c r="FO341" s="184">
        <f>IF(FK341="","SIN ESTADO",IF(FM341&lt;&gt;"","PAGA",IF(FL341&gt;0,"VENCIDA",IF(FL341&gt;=-5,"POR VENCER","AL DÍA"))))</f>
        <v/>
      </c>
      <c r="FP341" s="185" t="n"/>
      <c r="FQ341" s="119">
        <f>IF(N($H341)&lt;28,"",IF(FK341="","",FK341+31))</f>
        <v/>
      </c>
      <c r="FR341" s="124">
        <f>IF(FQ341="","",TODAY()-FQ341)</f>
        <v/>
      </c>
      <c r="FS341" s="494" t="n"/>
      <c r="FT341" s="184" t="n"/>
      <c r="FU341" s="184">
        <f>IF(FQ341="","SIN ESTADO",IF(FS341&lt;&gt;"","PAGA",IF(FR341&gt;0,"VENCIDA",IF(FR341&gt;=-5,"POR VENCER","AL DÍA"))))</f>
        <v/>
      </c>
      <c r="FV341" s="185" t="n"/>
      <c r="FW341" s="119">
        <f>IF(N($H341)&lt;29,"",IF(FQ341="","",FQ341+31))</f>
        <v/>
      </c>
      <c r="FX341" s="124">
        <f>IF(FW341="","",TODAY()-FW341)</f>
        <v/>
      </c>
      <c r="FY341" s="494" t="n"/>
      <c r="FZ341" s="184" t="n"/>
      <c r="GA341" s="184">
        <f>IF(FW341="","SIN ESTADO",IF(FY341&lt;&gt;"","PAGA",IF(FX341&gt;0,"VENCIDA",IF(FX341&gt;=-5,"POR VENCER","AL DÍA"))))</f>
        <v/>
      </c>
      <c r="GB341" s="185" t="n"/>
      <c r="GC341" s="119">
        <f>IF(N($H341)&lt;30,"",IF(FW341="","",FW341+31))</f>
        <v/>
      </c>
      <c r="GD341" s="124">
        <f>IF(GC341="","",TODAY()-GC341)</f>
        <v/>
      </c>
      <c r="GE341" s="494" t="n"/>
      <c r="GF341" s="184" t="n"/>
      <c r="GG341" s="184">
        <f>IF(GC341="","SIN ESTADO",IF(GE341&lt;&gt;"","PAGA",IF(GD341&gt;0,"VENCIDA",IF(GD341&gt;=-5,"POR VENCER","AL DÍA"))))</f>
        <v/>
      </c>
      <c r="GH341" s="185" t="n"/>
      <c r="GI341" s="119">
        <f>IF(N($H341)&lt;31,"",IF(GC341="","",GC341+31))</f>
        <v/>
      </c>
      <c r="GJ341" s="124">
        <f>IF(GI341="","",TODAY()-GI341)</f>
        <v/>
      </c>
      <c r="GK341" s="494" t="n"/>
      <c r="GL341" s="184" t="n"/>
      <c r="GM341" s="184">
        <f>IF(GI341="","SIN ESTADO",IF(GK341&lt;&gt;"","PAGA",IF(GJ341&gt;0,"VENCIDA",IF(GJ341&gt;=-5,"POR VENCER","AL DÍA"))))</f>
        <v/>
      </c>
      <c r="GN341" s="185" t="n"/>
      <c r="GO341" s="119">
        <f>IF(N($H341)&lt;32,"",IF(GI341="","",GI341+31))</f>
        <v/>
      </c>
      <c r="GP341" s="124">
        <f>IF(GO341="","",TODAY()-GO341)</f>
        <v/>
      </c>
      <c r="GQ341" s="494" t="n"/>
      <c r="GR341" s="184" t="n"/>
      <c r="GS341" s="184">
        <f>IF(GO341="","SIN ESTADO",IF(GQ341&lt;&gt;"","PAGA",IF(GP341&gt;0,"VENCIDA",IF(GP341&gt;=-5,"POR VENCER","AL DÍA"))))</f>
        <v/>
      </c>
      <c r="GT341" s="185" t="n"/>
      <c r="GU341" s="119">
        <f>IF(N($H341)&lt;33,"",IF(GO341="","",GO341+31))</f>
        <v/>
      </c>
      <c r="GV341" s="124">
        <f>IF(GU341="","",TODAY()-GU341)</f>
        <v/>
      </c>
      <c r="GW341" s="494" t="n"/>
      <c r="GX341" s="184" t="n"/>
      <c r="GY341" s="184">
        <f>IF(GU341="","SIN ESTADO",IF(GW341&lt;&gt;"","PAGA",IF(GV341&gt;0,"VENCIDA",IF(GV341&gt;=-5,"POR VENCER","AL DÍA"))))</f>
        <v/>
      </c>
      <c r="GZ341" s="185" t="n"/>
      <c r="HA341" s="119">
        <f>IF(N($H341)&lt;34,"",IF(GU341="","",GU341+31))</f>
        <v/>
      </c>
      <c r="HB341" s="124">
        <f>IF(HA341="","",TODAY()-HA341)</f>
        <v/>
      </c>
      <c r="HC341" s="494" t="n"/>
      <c r="HD341" s="184" t="n"/>
      <c r="HE341" s="184">
        <f>IF(HA341="","SIN ESTADO",IF(HC341&lt;&gt;"","PAGA",IF(HB341&gt;0,"VENCIDA",IF(HB341&gt;=-5,"POR VENCER","AL DÍA"))))</f>
        <v/>
      </c>
      <c r="HF341" s="185" t="n"/>
      <c r="HG341" s="119">
        <f>IF(N($H341)&lt;35,"",IF(HA341="","",HA341+31))</f>
        <v/>
      </c>
      <c r="HH341" s="124">
        <f>IF(HG341="","",TODAY()-HG341)</f>
        <v/>
      </c>
      <c r="HI341" s="494" t="n"/>
      <c r="HJ341" s="184" t="n"/>
      <c r="HK341" s="184">
        <f>IF(HG341="","SIN ESTADO",IF(HI341&lt;&gt;"","PAGA",IF(HH341&gt;0,"VENCIDA",IF(HH341&gt;=-5,"POR VENCER","AL DÍA"))))</f>
        <v/>
      </c>
      <c r="HL341" s="168" t="n"/>
      <c r="HM341" s="119">
        <f>IF(N($H341)&lt;36,"",IF(HG341="","",HG341+31))</f>
        <v/>
      </c>
      <c r="HN341" s="124">
        <f>IF(HM341="","",TODAY()-HM341)</f>
        <v/>
      </c>
      <c r="HO341" s="494" t="n"/>
      <c r="HP341" s="184" t="n"/>
      <c r="HQ341" s="184">
        <f>IF(HM341="","SIN ESTADO",IF(HO341&lt;&gt;"","PAGA",IF(HN341&gt;0,"VENCIDA",IF(HN341&gt;=-5,"POR VENCER","AL DÍA"))))</f>
        <v/>
      </c>
      <c r="HR341" s="168" t="n"/>
      <c r="HS341" s="169">
        <f>N341+T341+Z341+AF341+AL341+AR341+AX341+BD341+BJ341+BP341+BV341+CB341+CH341+CN341+CT341+CZ341+DF341+DL341+DR341+DX341+ED341+EJ341+EP341+EV341+FB341+FH341+FN341+FT341+FZ341+GF341+GL341+GR341+GX341+HD341+HJ341+HP341</f>
        <v/>
      </c>
      <c r="HU341" s="170">
        <f>IFERROR(N($J341),0)</f>
        <v/>
      </c>
      <c r="HW341" s="170">
        <f>SUMPRODUCT((MOD(COLUMN($M341:$HR341)-COLUMN($M341),6)=0)*ISNUMBER($M341:$HR341)*($M341:$HR341&gt;=RESUMEN!$C$26)*($M341:$HR341&lt;=RESUMEN!$C$27)*IFERROR(N($N341:$HS341),0))</f>
        <v/>
      </c>
      <c r="HX341" s="170">
        <f>SUMPRODUCT((MOD(COLUMN($M341:$HR341)-COLUMN($M341),6)=0)*ISNUMBER($M341:$HR341)*($M341:$HR341&gt;=RESUMEN!$C$26)*($M341:$HR341&lt;=RESUMEN!$C$27))</f>
        <v/>
      </c>
    </row>
    <row r="342" ht="15.75" customHeight="1" s="506">
      <c r="B342" s="113">
        <f>VENTAS!A341</f>
        <v/>
      </c>
      <c r="C342" s="236">
        <f>VENTAS!B341</f>
        <v/>
      </c>
      <c r="D342" s="53">
        <f>VENTAS!C341</f>
        <v/>
      </c>
      <c r="E342" s="114">
        <f>VENTAS!D341</f>
        <v/>
      </c>
      <c r="F342" s="114">
        <f>VENTAS!J341</f>
        <v/>
      </c>
      <c r="G342" s="494">
        <f>VENTAS!F341</f>
        <v/>
      </c>
      <c r="H342" s="479">
        <f>VENTAS!K341</f>
        <v/>
      </c>
      <c r="I342" s="479">
        <f>VENTAS!M341</f>
        <v/>
      </c>
      <c r="J342" s="184">
        <f>VENTAS!L341</f>
        <v/>
      </c>
      <c r="K342" s="119">
        <f>IF(N($H342)&lt;1,"",$G342+31)</f>
        <v/>
      </c>
      <c r="L342" s="124">
        <f>IF(K342="","",TODAY()-K342)</f>
        <v/>
      </c>
      <c r="M342" s="494" t="n"/>
      <c r="N342" s="374" t="n"/>
      <c r="O342" s="184">
        <f>IF(K342="","SIN ESTADO",IF(M342&lt;&gt;"","PAGA",IF(L342&gt;0,"VENCIDA",IF(L342&gt;=-5,"POR VENCER","AL DÍA"))))</f>
        <v/>
      </c>
      <c r="P342" s="185" t="n"/>
      <c r="Q342" s="119">
        <f>IF(N($H342)&lt;2,"",IF(K342="","",K342+31))</f>
        <v/>
      </c>
      <c r="R342" s="124">
        <f>IF(Q342="","",TODAY()-Q342)</f>
        <v/>
      </c>
      <c r="S342" s="494" t="n"/>
      <c r="T342" s="184" t="n"/>
      <c r="U342" s="184">
        <f>IF(Q342="","SIN ESTADO",IF(S342&lt;&gt;"","PAGA",IF(R342&gt;0,"VENCIDA",IF(R342&gt;=-5,"POR VENCER","AL DÍA"))))</f>
        <v/>
      </c>
      <c r="V342" s="185" t="n"/>
      <c r="W342" s="119">
        <f>IF(N($H342)&lt;3,"",IF(Q342="","",Q342+31))</f>
        <v/>
      </c>
      <c r="X342" s="124">
        <f>IF(W342="","",TODAY()-W342)</f>
        <v/>
      </c>
      <c r="Y342" s="494" t="n"/>
      <c r="Z342" s="184" t="n"/>
      <c r="AA342" s="184">
        <f>IF(W342="","SIN ESTADO",IF(Y342&lt;&gt;"","PAGA",IF(X342&gt;0,"VENCIDA",IF(X342&gt;=-5,"POR VENCER","AL DÍA"))))</f>
        <v/>
      </c>
      <c r="AB342" s="185" t="n"/>
      <c r="AC342" s="119">
        <f>IF(N($H342)&lt;4,"",IF(W342="","",W342+31))</f>
        <v/>
      </c>
      <c r="AD342" s="124">
        <f>IF(AC342="","",TODAY()-AC342)</f>
        <v/>
      </c>
      <c r="AE342" s="494" t="n"/>
      <c r="AF342" s="184" t="n"/>
      <c r="AG342" s="184">
        <f>IF(AC342="","SIN ESTADO",IF(AE342&lt;&gt;"","PAGA",IF(AD342&gt;0,"VENCIDA",IF(AD342&gt;=-5,"POR VENCER","AL DÍA"))))</f>
        <v/>
      </c>
      <c r="AH342" s="185" t="n"/>
      <c r="AI342" s="119">
        <f>IF(N($H342)&lt;5,"",IF(AC342="","",AC342+31))</f>
        <v/>
      </c>
      <c r="AJ342" s="124">
        <f>IF(AI342="","",TODAY()-AI342)</f>
        <v/>
      </c>
      <c r="AK342" s="494" t="n"/>
      <c r="AL342" s="184" t="n"/>
      <c r="AM342" s="184">
        <f>IF(AI342="","SIN ESTADO",IF(AK342&lt;&gt;"","PAGA",IF(AJ342&gt;0,"VENCIDA",IF(AJ342&gt;=-5,"POR VENCER","AL DÍA"))))</f>
        <v/>
      </c>
      <c r="AN342" s="185" t="n"/>
      <c r="AO342" s="119">
        <f>IF(N($H342)&lt;6,"",IF(AI342="","",AI342+31))</f>
        <v/>
      </c>
      <c r="AP342" s="124">
        <f>IF(AO342="","",TODAY()-AO342)</f>
        <v/>
      </c>
      <c r="AQ342" s="270" t="n"/>
      <c r="AR342" s="184" t="n"/>
      <c r="AS342" s="184">
        <f>IF(AO342="","SIN ESTADO",IF(AQ342&lt;&gt;"","PAGA",IF(AP342&gt;0,"VENCIDA",IF(AP342&gt;=-5,"POR VENCER","AL DÍA"))))</f>
        <v/>
      </c>
      <c r="AT342" s="185" t="n"/>
      <c r="AU342" s="119">
        <f>IF(N($H342)&lt;7,"",IF(AO342="","",AO342+31))</f>
        <v/>
      </c>
      <c r="AV342" s="124">
        <f>IF(AU342="","",TODAY()-AU342)</f>
        <v/>
      </c>
      <c r="AW342" s="494" t="n"/>
      <c r="AX342" s="184" t="n"/>
      <c r="AY342" s="184">
        <f>IF(AU342="","SIN ESTADO",IF(AW342&lt;&gt;"","PAGA",IF(AV342&gt;0,"VENCIDA",IF(AV342&gt;=-5,"POR VENCER","AL DÍA"))))</f>
        <v/>
      </c>
      <c r="AZ342" s="185" t="n"/>
      <c r="BA342" s="119">
        <f>IF(N($H342)&lt;8,"",IF(AU342="","",AU342+31))</f>
        <v/>
      </c>
      <c r="BB342" s="124">
        <f>IF(BA342="","",TODAY()-BA342)</f>
        <v/>
      </c>
      <c r="BC342" s="494" t="n"/>
      <c r="BD342" s="184" t="n"/>
      <c r="BE342" s="184">
        <f>IF(BA342="","SIN ESTADO",IF(BC342&lt;&gt;"","PAGA",IF(BB342&gt;0,"VENCIDA",IF(BB342&gt;=-5,"POR VENCER","AL DÍA"))))</f>
        <v/>
      </c>
      <c r="BF342" s="185" t="n"/>
      <c r="BG342" s="119">
        <f>IF(N($H342)&lt;9,"",IF(BA342="","",BA342+31))</f>
        <v/>
      </c>
      <c r="BH342" s="124">
        <f>IF(BG342="","",TODAY()-BG342)</f>
        <v/>
      </c>
      <c r="BI342" s="494" t="n"/>
      <c r="BJ342" s="184" t="n"/>
      <c r="BK342" s="184">
        <f>IF(BG342="","SIN ESTADO",IF(BI342&lt;&gt;"","PAGA",IF(BH342&gt;0,"VENCIDA",IF(BH342&gt;=-5,"POR VENCER","AL DÍA"))))</f>
        <v/>
      </c>
      <c r="BL342" s="185" t="n"/>
      <c r="BM342" s="119">
        <f>IF(N($H342)&lt;10,"",IF(BG342="","",BG342+31))</f>
        <v/>
      </c>
      <c r="BN342" s="124">
        <f>IF(BM342="","",TODAY()-BM342)</f>
        <v/>
      </c>
      <c r="BO342" s="494" t="n"/>
      <c r="BP342" s="184" t="n"/>
      <c r="BQ342" s="184">
        <f>IF(BM342="","SIN ESTADO",IF(BO342&lt;&gt;"","PAGA",IF(BN342&gt;0,"VENCIDA",IF(BN342&gt;=-5,"POR VENCER","AL DÍA"))))</f>
        <v/>
      </c>
      <c r="BR342" s="185" t="n"/>
      <c r="BS342" s="119">
        <f>IF(N($H342)&lt;11,"",IF(BM342="","",BM342+31))</f>
        <v/>
      </c>
      <c r="BT342" s="124">
        <f>IF(BS342="","",TODAY()-BS342)</f>
        <v/>
      </c>
      <c r="BU342" s="494" t="n"/>
      <c r="BV342" s="184" t="n"/>
      <c r="BW342" s="184">
        <f>IF(BS342="","SIN ESTADO",IF(BU342&lt;&gt;"","PAGA",IF(BT342&gt;0,"VENCIDA",IF(BT342&gt;=-5,"POR VENCER","AL DÍA"))))</f>
        <v/>
      </c>
      <c r="BX342" s="185" t="n"/>
      <c r="BY342" s="119">
        <f>IF(N($H342)&lt;12,"",IF(BS342="","",BS342+31))</f>
        <v/>
      </c>
      <c r="BZ342" s="124">
        <f>IF(BY342="","",TODAY()-BY342)</f>
        <v/>
      </c>
      <c r="CA342" s="494" t="n"/>
      <c r="CB342" s="184" t="n"/>
      <c r="CC342" s="184">
        <f>IF(BY342="","SIN ESTADO",IF(CA342&lt;&gt;"","PAGA",IF(BZ342&gt;0,"VENCIDA",IF(BZ342&gt;=-5,"POR VENCER","AL DÍA"))))</f>
        <v/>
      </c>
      <c r="CD342" s="185" t="n"/>
      <c r="CE342" s="119">
        <f>IF(N($H342)&lt;13,"",IF(BY342="","",BY342+31))</f>
        <v/>
      </c>
      <c r="CF342" s="124">
        <f>IF(CE342="","",TODAY()-CE342)</f>
        <v/>
      </c>
      <c r="CG342" s="494" t="n"/>
      <c r="CH342" s="184" t="n"/>
      <c r="CI342" s="184">
        <f>IF(CE342="","SIN ESTADO",IF(CG342&lt;&gt;"","PAGA",IF(CF342&gt;0,"VENCIDA",IF(CF342&gt;=-5,"POR VENCER","AL DÍA"))))</f>
        <v/>
      </c>
      <c r="CJ342" s="185" t="n"/>
      <c r="CK342" s="119">
        <f>IF(N($H342)&lt;14,"",IF(CE342="","",CE342+31))</f>
        <v/>
      </c>
      <c r="CL342" s="124">
        <f>IF(CK342="","",TODAY()-CK342)</f>
        <v/>
      </c>
      <c r="CM342" s="494" t="n"/>
      <c r="CN342" s="184" t="n"/>
      <c r="CO342" s="184">
        <f>IF(CK342="","SIN ESTADO",IF(CM342&lt;&gt;"","PAGA",IF(CL342&gt;0,"VENCIDA",IF(CL342&gt;=-5,"POR VENCER","AL DÍA"))))</f>
        <v/>
      </c>
      <c r="CP342" s="185" t="n"/>
      <c r="CQ342" s="119">
        <f>IF(N($H342)&lt;15,"",IF(CK342="","",CK342+31))</f>
        <v/>
      </c>
      <c r="CR342" s="124">
        <f>IF(CQ342="","",TODAY()-CQ342)</f>
        <v/>
      </c>
      <c r="CS342" s="494" t="n"/>
      <c r="CT342" s="184" t="n"/>
      <c r="CU342" s="184">
        <f>IF(CQ342="","SIN ESTADO",IF(CS342&lt;&gt;"","PAGA",IF(CR342&gt;0,"VENCIDA",IF(CR342&gt;=-5,"POR VENCER","AL DÍA"))))</f>
        <v/>
      </c>
      <c r="CV342" s="185" t="n"/>
      <c r="CW342" s="119">
        <f>IF(N($H342)&lt;16,"",IF(CQ342="","",CQ342+31))</f>
        <v/>
      </c>
      <c r="CX342" s="124">
        <f>IF(CW342="","",TODAY()-CW342)</f>
        <v/>
      </c>
      <c r="CY342" s="494" t="n"/>
      <c r="CZ342" s="184" t="n"/>
      <c r="DA342" s="184">
        <f>IF(CW342="","SIN ESTADO",IF(CY342&lt;&gt;"","PAGA",IF(CX342&gt;0,"VENCIDA",IF(CX342&gt;=-5,"POR VENCER","AL DÍA"))))</f>
        <v/>
      </c>
      <c r="DB342" s="185" t="n"/>
      <c r="DC342" s="119">
        <f>IF(N($H342)&lt;17,"",IF(CW342="","",CW342+31))</f>
        <v/>
      </c>
      <c r="DD342" s="124">
        <f>IF(DC342="","",TODAY()-DC342)</f>
        <v/>
      </c>
      <c r="DE342" s="494" t="n"/>
      <c r="DF342" s="184" t="n"/>
      <c r="DG342" s="184">
        <f>IF(DC342="","SIN ESTADO",IF(DE342&lt;&gt;"","PAGA",IF(DD342&gt;0,"VENCIDA",IF(DD342&gt;=-5,"POR VENCER","AL DÍA"))))</f>
        <v/>
      </c>
      <c r="DH342" s="185" t="n"/>
      <c r="DI342" s="119">
        <f>IF(N($H342)&lt;18,"",IF(DC342="","",DC342+31))</f>
        <v/>
      </c>
      <c r="DJ342" s="124">
        <f>IF(DI342="","",TODAY()-DI342)</f>
        <v/>
      </c>
      <c r="DK342" s="494" t="n"/>
      <c r="DL342" s="184" t="n"/>
      <c r="DM342" s="184">
        <f>IF(DI342="","SIN ESTADO",IF(DK342&lt;&gt;"","PAGA",IF(DJ342&gt;0,"VENCIDA",IF(DJ342&gt;=-5,"POR VENCER","AL DÍA"))))</f>
        <v/>
      </c>
      <c r="DN342" s="185" t="n"/>
      <c r="DO342" s="119">
        <f>IF(N($H342)&lt;19,"",IF(DI342="","",DI342+31))</f>
        <v/>
      </c>
      <c r="DP342" s="124">
        <f>IF(DO342="","",TODAY()-DO342)</f>
        <v/>
      </c>
      <c r="DQ342" s="494" t="n"/>
      <c r="DR342" s="184" t="n"/>
      <c r="DS342" s="184">
        <f>IF(DO342="","SIN ESTADO",IF(DQ342&lt;&gt;"","PAGA",IF(DP342&gt;0,"VENCIDA",IF(DP342&gt;=-5,"POR VENCER","AL DÍA"))))</f>
        <v/>
      </c>
      <c r="DT342" s="185" t="n"/>
      <c r="DU342" s="119">
        <f>IF(N($H342)&lt;20,"",IF(DO342="","",DO342+31))</f>
        <v/>
      </c>
      <c r="DV342" s="124">
        <f>IF(DU342="","",TODAY()-DU342)</f>
        <v/>
      </c>
      <c r="DW342" s="494" t="n"/>
      <c r="DX342" s="184" t="n"/>
      <c r="DY342" s="184">
        <f>IF(DU342="","SIN ESTADO",IF(DW342&lt;&gt;"","PAGA",IF(DV342&gt;0,"VENCIDA",IF(DV342&gt;=-5,"POR VENCER","AL DÍA"))))</f>
        <v/>
      </c>
      <c r="DZ342" s="185" t="n"/>
      <c r="EA342" s="119">
        <f>IF(N($H342)&lt;21,"",IF(DU342="","",DU342+31))</f>
        <v/>
      </c>
      <c r="EB342" s="124">
        <f>IF(EA342="","",TODAY()-EA342)</f>
        <v/>
      </c>
      <c r="EC342" s="494" t="n"/>
      <c r="ED342" s="184" t="n"/>
      <c r="EE342" s="184">
        <f>IF(EA342="","SIN ESTADO",IF(EC342&lt;&gt;"","PAGA",IF(EB342&gt;0,"VENCIDA",IF(EB342&gt;=-5,"POR VENCER","AL DÍA"))))</f>
        <v/>
      </c>
      <c r="EF342" s="185" t="n"/>
      <c r="EG342" s="119">
        <f>IF(N($H342)&lt;22,"",IF(EA342="","",EA342+31))</f>
        <v/>
      </c>
      <c r="EH342" s="124">
        <f>IF(EG342="","",TODAY()-EG342)</f>
        <v/>
      </c>
      <c r="EI342" s="494" t="n"/>
      <c r="EJ342" s="184" t="n"/>
      <c r="EK342" s="184">
        <f>IF(EG342="","SIN ESTADO",IF(EI342&lt;&gt;"","PAGA",IF(EH342&gt;0,"VENCIDA",IF(EH342&gt;=-5,"POR VENCER","AL DÍA"))))</f>
        <v/>
      </c>
      <c r="EL342" s="185" t="n"/>
      <c r="EM342" s="119">
        <f>IF(N($H342)&lt;23,"",IF(EG342="","",EG342+31))</f>
        <v/>
      </c>
      <c r="EN342" s="124">
        <f>IF(EM342="","",TODAY()-EM342)</f>
        <v/>
      </c>
      <c r="EO342" s="494" t="n"/>
      <c r="EP342" s="184" t="n"/>
      <c r="EQ342" s="184">
        <f>IF(EM342="","SIN ESTADO",IF(EO342&lt;&gt;"","PAGA",IF(EN342&gt;0,"VENCIDA",IF(EN342&gt;=-5,"POR VENCER","AL DÍA"))))</f>
        <v/>
      </c>
      <c r="ER342" s="185" t="n"/>
      <c r="ES342" s="119">
        <f>IF(N($H342)&lt;24,"",IF(EM342="","",EM342+31))</f>
        <v/>
      </c>
      <c r="ET342" s="124">
        <f>IF(ES342="","",TODAY()-ES342)</f>
        <v/>
      </c>
      <c r="EU342" s="494" t="n"/>
      <c r="EV342" s="184" t="n"/>
      <c r="EW342" s="184">
        <f>IF(ES342="","SIN ESTADO",IF(EU342&lt;&gt;"","PAGA",IF(ET342&gt;0,"VENCIDA",IF(ET342&gt;=-5,"POR VENCER","AL DÍA"))))</f>
        <v/>
      </c>
      <c r="EX342" s="185" t="n"/>
      <c r="EY342" s="119">
        <f>IF(N($H342)&lt;25,"",IF(ES342="","",ES342+31))</f>
        <v/>
      </c>
      <c r="EZ342" s="124">
        <f>IF(EY342="","",TODAY()-EY342)</f>
        <v/>
      </c>
      <c r="FA342" s="494" t="n"/>
      <c r="FB342" s="184" t="n"/>
      <c r="FC342" s="184">
        <f>IF(EY342="","SIN ESTADO",IF(FA342&lt;&gt;"","PAGA",IF(EZ342&gt;0,"VENCIDA",IF(EZ342&gt;=-5,"POR VENCER","AL DÍA"))))</f>
        <v/>
      </c>
      <c r="FD342" s="185" t="n"/>
      <c r="FE342" s="119">
        <f>IF(N($H342)&lt;26,"",IF(EY342="","",EY342+31))</f>
        <v/>
      </c>
      <c r="FF342" s="124">
        <f>IF(FE342="","",TODAY()-FE342)</f>
        <v/>
      </c>
      <c r="FG342" s="494" t="n"/>
      <c r="FH342" s="184" t="n"/>
      <c r="FI342" s="184">
        <f>IF(FE342="","SIN ESTADO",IF(FG342&lt;&gt;"","PAGA",IF(FF342&gt;0,"VENCIDA",IF(FF342&gt;=-5,"POR VENCER","AL DÍA"))))</f>
        <v/>
      </c>
      <c r="FJ342" s="185" t="n"/>
      <c r="FK342" s="119">
        <f>IF(N($H342)&lt;27,"",IF(FE342="","",FE342+31))</f>
        <v/>
      </c>
      <c r="FL342" s="124">
        <f>IF(FK342="","",TODAY()-FK342)</f>
        <v/>
      </c>
      <c r="FM342" s="494" t="n"/>
      <c r="FN342" s="184" t="n"/>
      <c r="FO342" s="184">
        <f>IF(FK342="","SIN ESTADO",IF(FM342&lt;&gt;"","PAGA",IF(FL342&gt;0,"VENCIDA",IF(FL342&gt;=-5,"POR VENCER","AL DÍA"))))</f>
        <v/>
      </c>
      <c r="FP342" s="185" t="n"/>
      <c r="FQ342" s="119">
        <f>IF(N($H342)&lt;28,"",IF(FK342="","",FK342+31))</f>
        <v/>
      </c>
      <c r="FR342" s="124">
        <f>IF(FQ342="","",TODAY()-FQ342)</f>
        <v/>
      </c>
      <c r="FS342" s="494" t="n"/>
      <c r="FT342" s="184" t="n"/>
      <c r="FU342" s="184">
        <f>IF(FQ342="","SIN ESTADO",IF(FS342&lt;&gt;"","PAGA",IF(FR342&gt;0,"VENCIDA",IF(FR342&gt;=-5,"POR VENCER","AL DÍA"))))</f>
        <v/>
      </c>
      <c r="FV342" s="185" t="n"/>
      <c r="FW342" s="119">
        <f>IF(N($H342)&lt;29,"",IF(FQ342="","",FQ342+31))</f>
        <v/>
      </c>
      <c r="FX342" s="124">
        <f>IF(FW342="","",TODAY()-FW342)</f>
        <v/>
      </c>
      <c r="FY342" s="494" t="n"/>
      <c r="FZ342" s="184" t="n"/>
      <c r="GA342" s="184">
        <f>IF(FW342="","SIN ESTADO",IF(FY342&lt;&gt;"","PAGA",IF(FX342&gt;0,"VENCIDA",IF(FX342&gt;=-5,"POR VENCER","AL DÍA"))))</f>
        <v/>
      </c>
      <c r="GB342" s="185" t="n"/>
      <c r="GC342" s="119">
        <f>IF(N($H342)&lt;30,"",IF(FW342="","",FW342+31))</f>
        <v/>
      </c>
      <c r="GD342" s="124">
        <f>IF(GC342="","",TODAY()-GC342)</f>
        <v/>
      </c>
      <c r="GE342" s="494" t="n"/>
      <c r="GF342" s="184" t="n"/>
      <c r="GG342" s="184">
        <f>IF(GC342="","SIN ESTADO",IF(GE342&lt;&gt;"","PAGA",IF(GD342&gt;0,"VENCIDA",IF(GD342&gt;=-5,"POR VENCER","AL DÍA"))))</f>
        <v/>
      </c>
      <c r="GH342" s="185" t="n"/>
      <c r="GI342" s="119">
        <f>IF(N($H342)&lt;31,"",IF(GC342="","",GC342+31))</f>
        <v/>
      </c>
      <c r="GJ342" s="124">
        <f>IF(GI342="","",TODAY()-GI342)</f>
        <v/>
      </c>
      <c r="GK342" s="494" t="n"/>
      <c r="GL342" s="184" t="n"/>
      <c r="GM342" s="184">
        <f>IF(GI342="","SIN ESTADO",IF(GK342&lt;&gt;"","PAGA",IF(GJ342&gt;0,"VENCIDA",IF(GJ342&gt;=-5,"POR VENCER","AL DÍA"))))</f>
        <v/>
      </c>
      <c r="GN342" s="185" t="n"/>
      <c r="GO342" s="119">
        <f>IF(N($H342)&lt;32,"",IF(GI342="","",GI342+31))</f>
        <v/>
      </c>
      <c r="GP342" s="124">
        <f>IF(GO342="","",TODAY()-GO342)</f>
        <v/>
      </c>
      <c r="GQ342" s="494" t="n"/>
      <c r="GR342" s="184" t="n"/>
      <c r="GS342" s="184">
        <f>IF(GO342="","SIN ESTADO",IF(GQ342&lt;&gt;"","PAGA",IF(GP342&gt;0,"VENCIDA",IF(GP342&gt;=-5,"POR VENCER","AL DÍA"))))</f>
        <v/>
      </c>
      <c r="GT342" s="185" t="n"/>
      <c r="GU342" s="119">
        <f>IF(N($H342)&lt;33,"",IF(GO342="","",GO342+31))</f>
        <v/>
      </c>
      <c r="GV342" s="124">
        <f>IF(GU342="","",TODAY()-GU342)</f>
        <v/>
      </c>
      <c r="GW342" s="494" t="n"/>
      <c r="GX342" s="184" t="n"/>
      <c r="GY342" s="184">
        <f>IF(GU342="","SIN ESTADO",IF(GW342&lt;&gt;"","PAGA",IF(GV342&gt;0,"VENCIDA",IF(GV342&gt;=-5,"POR VENCER","AL DÍA"))))</f>
        <v/>
      </c>
      <c r="GZ342" s="185" t="n"/>
      <c r="HA342" s="119">
        <f>IF(N($H342)&lt;34,"",IF(GU342="","",GU342+31))</f>
        <v/>
      </c>
      <c r="HB342" s="124">
        <f>IF(HA342="","",TODAY()-HA342)</f>
        <v/>
      </c>
      <c r="HC342" s="494" t="n"/>
      <c r="HD342" s="184" t="n"/>
      <c r="HE342" s="184">
        <f>IF(HA342="","SIN ESTADO",IF(HC342&lt;&gt;"","PAGA",IF(HB342&gt;0,"VENCIDA",IF(HB342&gt;=-5,"POR VENCER","AL DÍA"))))</f>
        <v/>
      </c>
      <c r="HF342" s="185" t="n"/>
      <c r="HG342" s="119">
        <f>IF(N($H342)&lt;35,"",IF(HA342="","",HA342+31))</f>
        <v/>
      </c>
      <c r="HH342" s="124">
        <f>IF(HG342="","",TODAY()-HG342)</f>
        <v/>
      </c>
      <c r="HI342" s="494" t="n"/>
      <c r="HJ342" s="184" t="n"/>
      <c r="HK342" s="184">
        <f>IF(HG342="","SIN ESTADO",IF(HI342&lt;&gt;"","PAGA",IF(HH342&gt;0,"VENCIDA",IF(HH342&gt;=-5,"POR VENCER","AL DÍA"))))</f>
        <v/>
      </c>
      <c r="HL342" s="168" t="n"/>
      <c r="HM342" s="119">
        <f>IF(N($H342)&lt;36,"",IF(HG342="","",HG342+31))</f>
        <v/>
      </c>
      <c r="HN342" s="124">
        <f>IF(HM342="","",TODAY()-HM342)</f>
        <v/>
      </c>
      <c r="HO342" s="494" t="n"/>
      <c r="HP342" s="184" t="n"/>
      <c r="HQ342" s="184">
        <f>IF(HM342="","SIN ESTADO",IF(HO342&lt;&gt;"","PAGA",IF(HN342&gt;0,"VENCIDA",IF(HN342&gt;=-5,"POR VENCER","AL DÍA"))))</f>
        <v/>
      </c>
      <c r="HR342" s="168" t="n"/>
      <c r="HS342" s="169">
        <f>N342+T342+Z342+AF342+AL342+AR342+AX342+BD342+BJ342+BP342+BV342+CB342+CH342+CN342+CT342+CZ342+DF342+DL342+DR342+DX342+ED342+EJ342+EP342+EV342+FB342+FH342+FN342+FT342+FZ342+GF342+GL342+GR342+GX342+HD342+HJ342+HP342</f>
        <v/>
      </c>
      <c r="HU342" s="170">
        <f>IFERROR(N($J342),0)</f>
        <v/>
      </c>
      <c r="HW342" s="170">
        <f>SUMPRODUCT((MOD(COLUMN($M342:$HR342)-COLUMN($M342),6)=0)*ISNUMBER($M342:$HR342)*($M342:$HR342&gt;=RESUMEN!$C$26)*($M342:$HR342&lt;=RESUMEN!$C$27)*IFERROR(N($N342:$HS342),0))</f>
        <v/>
      </c>
      <c r="HX342" s="170">
        <f>SUMPRODUCT((MOD(COLUMN($M342:$HR342)-COLUMN($M342),6)=0)*ISNUMBER($M342:$HR342)*($M342:$HR342&gt;=RESUMEN!$C$26)*($M342:$HR342&lt;=RESUMEN!$C$27))</f>
        <v/>
      </c>
    </row>
    <row r="343" ht="15.75" customHeight="1" s="506">
      <c r="B343" s="113">
        <f>VENTAS!A342</f>
        <v/>
      </c>
      <c r="C343" s="236">
        <f>VENTAS!B343</f>
        <v/>
      </c>
      <c r="D343" s="53">
        <f>VENTAS!C342</f>
        <v/>
      </c>
      <c r="E343" s="114">
        <f>VENTAS!D343</f>
        <v/>
      </c>
      <c r="F343" s="114">
        <f>VENTAS!J343</f>
        <v/>
      </c>
      <c r="G343" s="493">
        <f>VENTAS!F343</f>
        <v/>
      </c>
      <c r="H343" s="479">
        <f>VENTAS!K343</f>
        <v/>
      </c>
      <c r="I343" s="479">
        <f>VENTAS!M343</f>
        <v/>
      </c>
      <c r="J343" s="184">
        <f>VENTAS!L343</f>
        <v/>
      </c>
      <c r="K343" s="119" t="n">
        <v>46082</v>
      </c>
      <c r="L343" s="124">
        <f>IF(K343="","",TODAY()-K343)</f>
        <v/>
      </c>
      <c r="M343" s="491" t="n">
        <v>46104</v>
      </c>
      <c r="N343" s="374" t="n">
        <v>2000000</v>
      </c>
      <c r="O343" s="184">
        <f>IF(K343="","SIN ESTADO",IF(M343&lt;&gt;"","PAGA",IF(L343&gt;0,"VENCIDA",IF(L343&gt;=-5,"POR VENCER","AL DÍA"))))</f>
        <v/>
      </c>
      <c r="P343" s="185" t="inlineStr">
        <is>
          <t>TRANSFERENCIA</t>
        </is>
      </c>
      <c r="Q343" s="119">
        <f>IF(N($H343)&lt;2,"",IF(K343="","",K343+31))</f>
        <v/>
      </c>
      <c r="R343" s="124">
        <f>IF(Q343="","",TODAY()-Q343)</f>
        <v/>
      </c>
      <c r="S343" s="494" t="n">
        <v>46139</v>
      </c>
      <c r="T343" s="114" t="n">
        <v>1500000</v>
      </c>
      <c r="U343" s="184">
        <f>IF(Q343="","SIN ESTADO",IF(S343&lt;&gt;"","PAGA",IF(R343&gt;0,"VENCIDA",IF(R343&gt;=-5,"POR VENCER","AL DÍA"))))</f>
        <v/>
      </c>
      <c r="V343" s="185" t="inlineStr">
        <is>
          <t>TRANSFERENCIA</t>
        </is>
      </c>
      <c r="W343" s="119">
        <f>IF(N($H343)&lt;3,"",IF(Q343="","",Q343+31))</f>
        <v/>
      </c>
      <c r="X343" s="124">
        <f>IF(W343="","",TODAY()-W343)</f>
        <v/>
      </c>
      <c r="Y343" s="494" t="n">
        <v>46174</v>
      </c>
      <c r="Z343" s="184" t="n">
        <v>1500000</v>
      </c>
      <c r="AA343" s="184">
        <f>IF(W343="","SIN ESTADO",IF(Y343&lt;&gt;"","PAGA",IF(X343&gt;0,"VENCIDA",IF(X343&gt;=-5,"POR VENCER","AL DÍA"))))</f>
        <v/>
      </c>
      <c r="AB343" s="185" t="inlineStr">
        <is>
          <t>TRANSFERENCIA</t>
        </is>
      </c>
      <c r="AC343" s="119">
        <f>IF(N($H343)&lt;4,"",IF(W343="","",W343+31))</f>
        <v/>
      </c>
      <c r="AD343" s="124">
        <f>IF(AC343="","",TODAY()-AC343)</f>
        <v/>
      </c>
      <c r="AE343" s="494" t="n">
        <v>46175</v>
      </c>
      <c r="AF343" s="184" t="n">
        <v>2500000</v>
      </c>
      <c r="AG343" s="184">
        <f>IF(AC343="","SIN ESTADO",IF(AE343&lt;&gt;"","PAGA",IF(AD343&gt;0,"VENCIDA",IF(AD343&gt;=-5,"POR VENCER","AL DÍA"))))</f>
        <v/>
      </c>
      <c r="AH343" s="185" t="inlineStr">
        <is>
          <t>TRANSFERENCIA</t>
        </is>
      </c>
      <c r="AI343" s="119">
        <f>IF(N($H343)&lt;5,"",IF(AC343="","",AC343+31))</f>
        <v/>
      </c>
      <c r="AJ343" s="124">
        <f>IF(AI343="","",TODAY()-AI343)</f>
        <v/>
      </c>
      <c r="AK343" s="494" t="n">
        <v>46174</v>
      </c>
      <c r="AL343" s="184" t="n">
        <v>1500000</v>
      </c>
      <c r="AM343" s="184">
        <f>IF(AI343="","SIN ESTADO",IF(AK343&lt;&gt;"","PAGA",IF(AJ343&gt;0,"VENCIDA",IF(AJ343&gt;=-5,"POR VENCER","AL DÍA"))))</f>
        <v/>
      </c>
      <c r="AN343" s="185" t="inlineStr">
        <is>
          <t>TRANSFERENCIA</t>
        </is>
      </c>
      <c r="AO343" s="119">
        <f>IF(N($H343)&lt;6,"",IF(AI343="","",AI343+31))</f>
        <v/>
      </c>
      <c r="AP343" s="124">
        <f>IF(AO343="","",TODAY()-AO343)</f>
        <v/>
      </c>
      <c r="AQ343" s="270" t="n">
        <v>46175</v>
      </c>
      <c r="AR343" s="184" t="n">
        <v>2500000</v>
      </c>
      <c r="AS343" s="184">
        <f>IF(AO343="","SIN ESTADO",IF(AQ343&lt;&gt;"","PAGA",IF(AP343&gt;0,"VENCIDA",IF(AP343&gt;=-5,"POR VENCER","AL DÍA"))))</f>
        <v/>
      </c>
      <c r="AT343" s="185" t="inlineStr">
        <is>
          <t>TRANSFERENCIA</t>
        </is>
      </c>
      <c r="AU343" s="119">
        <f>IF(N($H343)&lt;7,"",IF(AO343="","",AO343+31))</f>
        <v/>
      </c>
      <c r="AV343" s="124">
        <f>IF(AU343="","",TODAY()-AU343)</f>
        <v/>
      </c>
      <c r="AW343" s="494" t="n">
        <v>46212</v>
      </c>
      <c r="AX343" s="184" t="n">
        <v>1500000</v>
      </c>
      <c r="AY343" s="184">
        <f>IF(AU343="","SIN ESTADO",IF(AW343&lt;&gt;"","PAGA",IF(AV343&gt;0,"VENCIDA",IF(AV343&gt;=-5,"POR VENCER","AL DÍA"))))</f>
        <v/>
      </c>
      <c r="AZ343" s="185" t="inlineStr">
        <is>
          <t>TRANSFERENCIA</t>
        </is>
      </c>
      <c r="BA343" s="119">
        <f>IF(N($H343)&lt;8,"",IF(AU343="","",AU343+31))</f>
        <v/>
      </c>
      <c r="BB343" s="124">
        <f>IF(BA343="","",TODAY()-BA343)</f>
        <v/>
      </c>
      <c r="BC343" s="494" t="n">
        <v>46239</v>
      </c>
      <c r="BD343" s="184" t="n">
        <v>2000000</v>
      </c>
      <c r="BE343" s="184">
        <f>IF(BA343="","SIN ESTADO",IF(BC343&lt;&gt;"","PAGA",IF(BB343&gt;0,"VENCIDA",IF(BB343&gt;=-5,"POR VENCER","AL DÍA"))))</f>
        <v/>
      </c>
      <c r="BF343" s="185" t="inlineStr">
        <is>
          <t>TRANSFERENCIA</t>
        </is>
      </c>
      <c r="BG343" s="119">
        <f>IF(N($H343)&lt;9,"",IF(BA343="","",BA343+31))</f>
        <v/>
      </c>
      <c r="BH343" s="124">
        <f>IF(BG343="","",TODAY()-BG343)</f>
        <v/>
      </c>
      <c r="BI343" s="494" t="n">
        <v>46274</v>
      </c>
      <c r="BJ343" s="184" t="n">
        <v>1800000</v>
      </c>
      <c r="BK343" s="184">
        <f>IF(BG343="","SIN ESTADO",IF(BI343&lt;&gt;"","PAGA",IF(BH343&gt;0,"VENCIDA",IF(BH343&gt;=-5,"POR VENCER","AL DÍA"))))</f>
        <v/>
      </c>
      <c r="BL343" s="185" t="inlineStr">
        <is>
          <t>TRANSFERENCIA</t>
        </is>
      </c>
      <c r="BM343" s="119">
        <f>IF(N($H343)&lt;10,"",IF(BG343="","",BG343+31))</f>
        <v/>
      </c>
      <c r="BN343" s="124">
        <f>IF(BM343="","",TODAY()-BM343)</f>
        <v/>
      </c>
      <c r="BO343" s="494" t="n"/>
      <c r="BP343" s="184" t="n"/>
      <c r="BQ343" s="184">
        <f>IF(BM343="","SIN ESTADO",IF(BO343&lt;&gt;"","PAGA",IF(BN343&gt;0,"VENCIDA",IF(BN343&gt;=-5,"POR VENCER","AL DÍA"))))</f>
        <v/>
      </c>
      <c r="BR343" s="185" t="n"/>
      <c r="BS343" s="119">
        <f>IF(N($H343)&lt;11,"",IF(BM343="","",BM343+31))</f>
        <v/>
      </c>
      <c r="BT343" s="124">
        <f>IF(BS343="","",TODAY()-BS343)</f>
        <v/>
      </c>
      <c r="BU343" s="494" t="n"/>
      <c r="BV343" s="184" t="n"/>
      <c r="BW343" s="184">
        <f>IF(BS343="","SIN ESTADO",IF(BU343&lt;&gt;"","PAGA",IF(BT343&gt;0,"VENCIDA",IF(BT343&gt;=-5,"POR VENCER","AL DÍA"))))</f>
        <v/>
      </c>
      <c r="BX343" s="185" t="n"/>
      <c r="BY343" s="119">
        <f>IF(N($H343)&lt;12,"",IF(BS343="","",BS343+31))</f>
        <v/>
      </c>
      <c r="BZ343" s="124">
        <f>IF(BY343="","",TODAY()-BY343)</f>
        <v/>
      </c>
      <c r="CA343" s="494" t="n"/>
      <c r="CB343" s="184" t="n"/>
      <c r="CC343" s="184">
        <f>IF(BY343="","SIN ESTADO",IF(CA343&lt;&gt;"","PAGA",IF(BZ343&gt;0,"VENCIDA",IF(BZ343&gt;=-5,"POR VENCER","AL DÍA"))))</f>
        <v/>
      </c>
      <c r="CD343" s="185" t="n"/>
      <c r="CE343" s="119">
        <f>IF(N($H343)&lt;13,"",IF(BY343="","",BY343+31))</f>
        <v/>
      </c>
      <c r="CF343" s="124">
        <f>IF(CE343="","",TODAY()-CE343)</f>
        <v/>
      </c>
      <c r="CG343" s="494" t="n"/>
      <c r="CH343" s="184" t="n"/>
      <c r="CI343" s="184">
        <f>IF(CE343="","SIN ESTADO",IF(CG343&lt;&gt;"","PAGA",IF(CF343&gt;0,"VENCIDA",IF(CF343&gt;=-5,"POR VENCER","AL DÍA"))))</f>
        <v/>
      </c>
      <c r="CJ343" s="185" t="n"/>
      <c r="CK343" s="119">
        <f>IF(N($H343)&lt;14,"",IF(CE343="","",CE343+31))</f>
        <v/>
      </c>
      <c r="CL343" s="124">
        <f>IF(CK343="","",TODAY()-CK343)</f>
        <v/>
      </c>
      <c r="CM343" s="494" t="n"/>
      <c r="CN343" s="184" t="n"/>
      <c r="CO343" s="184">
        <f>IF(CK343="","SIN ESTADO",IF(CM343&lt;&gt;"","PAGA",IF(CL343&gt;0,"VENCIDA",IF(CL343&gt;=-5,"POR VENCER","AL DÍA"))))</f>
        <v/>
      </c>
      <c r="CP343" s="185" t="n"/>
      <c r="CQ343" s="119">
        <f>IF(N($H343)&lt;15,"",IF(CK343="","",CK343+31))</f>
        <v/>
      </c>
      <c r="CR343" s="124">
        <f>IF(CQ343="","",TODAY()-CQ343)</f>
        <v/>
      </c>
      <c r="CS343" s="494" t="n"/>
      <c r="CT343" s="184" t="n"/>
      <c r="CU343" s="184">
        <f>IF(CQ343="","SIN ESTADO",IF(CS343&lt;&gt;"","PAGA",IF(CR343&gt;0,"VENCIDA",IF(CR343&gt;=-5,"POR VENCER","AL DÍA"))))</f>
        <v/>
      </c>
      <c r="CV343" s="185" t="n"/>
      <c r="CW343" s="119">
        <f>IF(N($H343)&lt;16,"",IF(CQ343="","",CQ343+31))</f>
        <v/>
      </c>
      <c r="CX343" s="124">
        <f>IF(CW343="","",TODAY()-CW343)</f>
        <v/>
      </c>
      <c r="CY343" s="494" t="n"/>
      <c r="CZ343" s="184" t="n"/>
      <c r="DA343" s="184">
        <f>IF(CW343="","SIN ESTADO",IF(CY343&lt;&gt;"","PAGA",IF(CX343&gt;0,"VENCIDA",IF(CX343&gt;=-5,"POR VENCER","AL DÍA"))))</f>
        <v/>
      </c>
      <c r="DB343" s="185" t="n"/>
      <c r="DC343" s="119">
        <f>IF(N($H343)&lt;17,"",IF(CW343="","",CW343+31))</f>
        <v/>
      </c>
      <c r="DD343" s="124">
        <f>IF(DC343="","",TODAY()-DC343)</f>
        <v/>
      </c>
      <c r="DE343" s="494" t="n"/>
      <c r="DF343" s="184" t="n"/>
      <c r="DG343" s="184">
        <f>IF(DC343="","SIN ESTADO",IF(DE343&lt;&gt;"","PAGA",IF(DD343&gt;0,"VENCIDA",IF(DD343&gt;=-5,"POR VENCER","AL DÍA"))))</f>
        <v/>
      </c>
      <c r="DH343" s="185" t="n"/>
      <c r="DI343" s="119">
        <f>IF(N($H343)&lt;18,"",IF(DC343="","",DC343+31))</f>
        <v/>
      </c>
      <c r="DJ343" s="124">
        <f>IF(DI343="","",TODAY()-DI343)</f>
        <v/>
      </c>
      <c r="DK343" s="494" t="n"/>
      <c r="DL343" s="184" t="n"/>
      <c r="DM343" s="184">
        <f>IF(DI343="","SIN ESTADO",IF(DK343&lt;&gt;"","PAGA",IF(DJ343&gt;0,"VENCIDA",IF(DJ343&gt;=-5,"POR VENCER","AL DÍA"))))</f>
        <v/>
      </c>
      <c r="DN343" s="185" t="n"/>
      <c r="DO343" s="119">
        <f>IF(N($H343)&lt;19,"",IF(DI343="","",DI343+31))</f>
        <v/>
      </c>
      <c r="DP343" s="124">
        <f>IF(DO343="","",TODAY()-DO343)</f>
        <v/>
      </c>
      <c r="DQ343" s="494" t="n"/>
      <c r="DR343" s="184" t="n"/>
      <c r="DS343" s="184">
        <f>IF(DO343="","SIN ESTADO",IF(DQ343&lt;&gt;"","PAGA",IF(DP343&gt;0,"VENCIDA",IF(DP343&gt;=-5,"POR VENCER","AL DÍA"))))</f>
        <v/>
      </c>
      <c r="DT343" s="185" t="n"/>
      <c r="DU343" s="119">
        <f>IF(N($H343)&lt;20,"",IF(DO343="","",DO343+31))</f>
        <v/>
      </c>
      <c r="DV343" s="124">
        <f>IF(DU343="","",TODAY()-DU343)</f>
        <v/>
      </c>
      <c r="DW343" s="494" t="n"/>
      <c r="DX343" s="184" t="n"/>
      <c r="DY343" s="184">
        <f>IF(DU343="","SIN ESTADO",IF(DW343&lt;&gt;"","PAGA",IF(DV343&gt;0,"VENCIDA",IF(DV343&gt;=-5,"POR VENCER","AL DÍA"))))</f>
        <v/>
      </c>
      <c r="DZ343" s="185" t="n"/>
      <c r="EA343" s="119">
        <f>IF(N($H343)&lt;21,"",IF(DU343="","",DU343+31))</f>
        <v/>
      </c>
      <c r="EB343" s="124">
        <f>IF(EA343="","",TODAY()-EA343)</f>
        <v/>
      </c>
      <c r="EC343" s="494" t="n"/>
      <c r="ED343" s="184" t="n"/>
      <c r="EE343" s="184">
        <f>IF(EA343="","SIN ESTADO",IF(EC343&lt;&gt;"","PAGA",IF(EB343&gt;0,"VENCIDA",IF(EB343&gt;=-5,"POR VENCER","AL DÍA"))))</f>
        <v/>
      </c>
      <c r="EF343" s="185" t="n"/>
      <c r="EG343" s="119">
        <f>IF(N($H343)&lt;22,"",IF(EA343="","",EA343+31))</f>
        <v/>
      </c>
      <c r="EH343" s="124">
        <f>IF(EG343="","",TODAY()-EG343)</f>
        <v/>
      </c>
      <c r="EI343" s="494" t="n"/>
      <c r="EJ343" s="184" t="n"/>
      <c r="EK343" s="184">
        <f>IF(EG343="","SIN ESTADO",IF(EI343&lt;&gt;"","PAGA",IF(EH343&gt;0,"VENCIDA",IF(EH343&gt;=-5,"POR VENCER","AL DÍA"))))</f>
        <v/>
      </c>
      <c r="EL343" s="185" t="n"/>
      <c r="EM343" s="119">
        <f>IF(N($H343)&lt;23,"",IF(EG343="","",EG343+31))</f>
        <v/>
      </c>
      <c r="EN343" s="124">
        <f>IF(EM343="","",TODAY()-EM343)</f>
        <v/>
      </c>
      <c r="EO343" s="494" t="n"/>
      <c r="EP343" s="184" t="n"/>
      <c r="EQ343" s="184">
        <f>IF(EM343="","SIN ESTADO",IF(EO343&lt;&gt;"","PAGA",IF(EN343&gt;0,"VENCIDA",IF(EN343&gt;=-5,"POR VENCER","AL DÍA"))))</f>
        <v/>
      </c>
      <c r="ER343" s="185" t="n"/>
      <c r="ES343" s="119">
        <f>IF(N($H343)&lt;24,"",IF(EM343="","",EM343+31))</f>
        <v/>
      </c>
      <c r="ET343" s="124">
        <f>IF(ES343="","",TODAY()-ES343)</f>
        <v/>
      </c>
      <c r="EU343" s="494" t="n"/>
      <c r="EV343" s="184" t="n"/>
      <c r="EW343" s="184">
        <f>IF(ES343="","SIN ESTADO",IF(EU343&lt;&gt;"","PAGA",IF(ET343&gt;0,"VENCIDA",IF(ET343&gt;=-5,"POR VENCER","AL DÍA"))))</f>
        <v/>
      </c>
      <c r="EX343" s="185" t="n"/>
      <c r="EY343" s="119">
        <f>IF(N($H343)&lt;25,"",IF(ES343="","",ES343+31))</f>
        <v/>
      </c>
      <c r="EZ343" s="124">
        <f>IF(EY343="","",TODAY()-EY343)</f>
        <v/>
      </c>
      <c r="FA343" s="494" t="n"/>
      <c r="FB343" s="184" t="n"/>
      <c r="FC343" s="184">
        <f>IF(EY343="","SIN ESTADO",IF(FA343&lt;&gt;"","PAGA",IF(EZ343&gt;0,"VENCIDA",IF(EZ343&gt;=-5,"POR VENCER","AL DÍA"))))</f>
        <v/>
      </c>
      <c r="FD343" s="185" t="n"/>
      <c r="FE343" s="119">
        <f>IF(N($H343)&lt;26,"",IF(EY343="","",EY343+31))</f>
        <v/>
      </c>
      <c r="FF343" s="124">
        <f>IF(FE343="","",TODAY()-FE343)</f>
        <v/>
      </c>
      <c r="FG343" s="494" t="n"/>
      <c r="FH343" s="184" t="n"/>
      <c r="FI343" s="184">
        <f>IF(FE343="","SIN ESTADO",IF(FG343&lt;&gt;"","PAGA",IF(FF343&gt;0,"VENCIDA",IF(FF343&gt;=-5,"POR VENCER","AL DÍA"))))</f>
        <v/>
      </c>
      <c r="FJ343" s="185" t="n"/>
      <c r="FK343" s="119">
        <f>IF(N($H343)&lt;27,"",IF(FE343="","",FE343+31))</f>
        <v/>
      </c>
      <c r="FL343" s="124">
        <f>IF(FK343="","",TODAY()-FK343)</f>
        <v/>
      </c>
      <c r="FM343" s="494" t="n"/>
      <c r="FN343" s="184" t="n"/>
      <c r="FO343" s="184">
        <f>IF(FK343="","SIN ESTADO",IF(FM343&lt;&gt;"","PAGA",IF(FL343&gt;0,"VENCIDA",IF(FL343&gt;=-5,"POR VENCER","AL DÍA"))))</f>
        <v/>
      </c>
      <c r="FP343" s="185" t="n"/>
      <c r="FQ343" s="119">
        <f>IF(N($H343)&lt;28,"",IF(FK343="","",FK343+31))</f>
        <v/>
      </c>
      <c r="FR343" s="124">
        <f>IF(FQ343="","",TODAY()-FQ343)</f>
        <v/>
      </c>
      <c r="FS343" s="494" t="n"/>
      <c r="FT343" s="184" t="n"/>
      <c r="FU343" s="184">
        <f>IF(FQ343="","SIN ESTADO",IF(FS343&lt;&gt;"","PAGA",IF(FR343&gt;0,"VENCIDA",IF(FR343&gt;=-5,"POR VENCER","AL DÍA"))))</f>
        <v/>
      </c>
      <c r="FV343" s="185" t="n"/>
      <c r="FW343" s="119">
        <f>IF(N($H343)&lt;29,"",IF(FQ343="","",FQ343+31))</f>
        <v/>
      </c>
      <c r="FX343" s="124">
        <f>IF(FW343="","",TODAY()-FW343)</f>
        <v/>
      </c>
      <c r="FY343" s="494" t="n"/>
      <c r="FZ343" s="184" t="n"/>
      <c r="GA343" s="184">
        <f>IF(FW343="","SIN ESTADO",IF(FY343&lt;&gt;"","PAGA",IF(FX343&gt;0,"VENCIDA",IF(FX343&gt;=-5,"POR VENCER","AL DÍA"))))</f>
        <v/>
      </c>
      <c r="GB343" s="185" t="n"/>
      <c r="GC343" s="119">
        <f>IF(N($H343)&lt;30,"",IF(FW343="","",FW343+31))</f>
        <v/>
      </c>
      <c r="GD343" s="124">
        <f>IF(GC343="","",TODAY()-GC343)</f>
        <v/>
      </c>
      <c r="GE343" s="494" t="n"/>
      <c r="GF343" s="184" t="n"/>
      <c r="GG343" s="184">
        <f>IF(GC343="","SIN ESTADO",IF(GE343&lt;&gt;"","PAGA",IF(GD343&gt;0,"VENCIDA",IF(GD343&gt;=-5,"POR VENCER","AL DÍA"))))</f>
        <v/>
      </c>
      <c r="GH343" s="185" t="n"/>
      <c r="GI343" s="119">
        <f>IF(N($H343)&lt;31,"",IF(GC343="","",GC343+31))</f>
        <v/>
      </c>
      <c r="GJ343" s="124">
        <f>IF(GI343="","",TODAY()-GI343)</f>
        <v/>
      </c>
      <c r="GK343" s="494" t="n"/>
      <c r="GL343" s="184" t="n"/>
      <c r="GM343" s="184">
        <f>IF(GI343="","SIN ESTADO",IF(GK343&lt;&gt;"","PAGA",IF(GJ343&gt;0,"VENCIDA",IF(GJ343&gt;=-5,"POR VENCER","AL DÍA"))))</f>
        <v/>
      </c>
      <c r="GN343" s="185" t="n"/>
      <c r="GO343" s="119">
        <f>IF(N($H343)&lt;32,"",IF(GI343="","",GI343+31))</f>
        <v/>
      </c>
      <c r="GP343" s="124">
        <f>IF(GO343="","",TODAY()-GO343)</f>
        <v/>
      </c>
      <c r="GQ343" s="494" t="n"/>
      <c r="GR343" s="184" t="n"/>
      <c r="GS343" s="184">
        <f>IF(GO343="","SIN ESTADO",IF(GQ343&lt;&gt;"","PAGA",IF(GP343&gt;0,"VENCIDA",IF(GP343&gt;=-5,"POR VENCER","AL DÍA"))))</f>
        <v/>
      </c>
      <c r="GT343" s="185" t="n"/>
      <c r="GU343" s="119">
        <f>IF(N($H343)&lt;33,"",IF(GO343="","",GO343+31))</f>
        <v/>
      </c>
      <c r="GV343" s="124">
        <f>IF(GU343="","",TODAY()-GU343)</f>
        <v/>
      </c>
      <c r="GW343" s="494" t="n"/>
      <c r="GX343" s="184" t="n"/>
      <c r="GY343" s="184">
        <f>IF(GU343="","SIN ESTADO",IF(GW343&lt;&gt;"","PAGA",IF(GV343&gt;0,"VENCIDA",IF(GV343&gt;=-5,"POR VENCER","AL DÍA"))))</f>
        <v/>
      </c>
      <c r="GZ343" s="185" t="n"/>
      <c r="HA343" s="119">
        <f>IF(N($H343)&lt;34,"",IF(GU343="","",GU343+31))</f>
        <v/>
      </c>
      <c r="HB343" s="124">
        <f>IF(HA343="","",TODAY()-HA343)</f>
        <v/>
      </c>
      <c r="HC343" s="494" t="n"/>
      <c r="HD343" s="184" t="n"/>
      <c r="HE343" s="184">
        <f>IF(HA343="","SIN ESTADO",IF(HC343&lt;&gt;"","PAGA",IF(HB343&gt;0,"VENCIDA",IF(HB343&gt;=-5,"POR VENCER","AL DÍA"))))</f>
        <v/>
      </c>
      <c r="HF343" s="185" t="n"/>
      <c r="HG343" s="119">
        <f>IF(N($H343)&lt;35,"",IF(HA343="","",HA343+31))</f>
        <v/>
      </c>
      <c r="HH343" s="124">
        <f>IF(HG343="","",TODAY()-HG343)</f>
        <v/>
      </c>
      <c r="HI343" s="494" t="n"/>
      <c r="HJ343" s="184" t="n"/>
      <c r="HK343" s="184">
        <f>IF(HG343="","SIN ESTADO",IF(HI343&lt;&gt;"","PAGA",IF(HH343&gt;0,"VENCIDA",IF(HH343&gt;=-5,"POR VENCER","AL DÍA"))))</f>
        <v/>
      </c>
      <c r="HL343" s="168" t="n"/>
      <c r="HM343" s="119">
        <f>IF(N($H343)&lt;36,"",IF(HG343="","",HG343+31))</f>
        <v/>
      </c>
      <c r="HN343" s="124">
        <f>IF(HM343="","",TODAY()-HM343)</f>
        <v/>
      </c>
      <c r="HO343" s="494" t="n"/>
      <c r="HP343" s="184" t="n"/>
      <c r="HQ343" s="184">
        <f>IF(HM343="","SIN ESTADO",IF(HO343&lt;&gt;"","PAGA",IF(HN343&gt;0,"VENCIDA",IF(HN343&gt;=-5,"POR VENCER","AL DÍA"))))</f>
        <v/>
      </c>
      <c r="HR343" s="168" t="n"/>
      <c r="HS343" s="169">
        <f>N343+T343+Z343+AF343+AL343+AR343+AX343+BD343+BJ343+BP343+BV343+CB343+CH343+CN343+CT343+CZ343+DF343+DL343+DR343+DX343+ED343+EJ343+EP343+EV343+FB343+FH343+FN343+FT343+FZ343+GF343+GL343+GR343+GX343+HD343+HJ343+HP343</f>
        <v/>
      </c>
      <c r="HU343" s="170">
        <f>IFERROR(N($J343),0)</f>
        <v/>
      </c>
      <c r="HW343" s="170">
        <f>SUMPRODUCT((MOD(COLUMN($M343:$HR343)-COLUMN($M343),6)=0)*ISNUMBER($M343:$HR343)*($M343:$HR343&gt;=RESUMEN!$C$26)*($M343:$HR343&lt;=RESUMEN!$C$27)*IFERROR(N($N343:$HS343),0))</f>
        <v/>
      </c>
      <c r="HX343" s="170">
        <f>SUMPRODUCT((MOD(COLUMN($M343:$HR343)-COLUMN($M343),6)=0)*ISNUMBER($M343:$HR343)*($M343:$HR343&gt;=RESUMEN!$C$26)*($M343:$HR343&lt;=RESUMEN!$C$27))</f>
        <v/>
      </c>
    </row>
    <row r="344" ht="15.75" customHeight="1" s="506">
      <c r="B344" s="113">
        <f>VENTAS!A343</f>
        <v/>
      </c>
      <c r="C344" s="236">
        <f>VENTAS!B342</f>
        <v/>
      </c>
      <c r="D344" s="53">
        <f>VENTAS!C343</f>
        <v/>
      </c>
      <c r="E344" s="114">
        <f>VENTAS!D342</f>
        <v/>
      </c>
      <c r="F344" s="114">
        <f>VENTAS!J342</f>
        <v/>
      </c>
      <c r="G344" s="494">
        <f>VENTAS!F342</f>
        <v/>
      </c>
      <c r="H344" s="479">
        <f>VENTAS!K342</f>
        <v/>
      </c>
      <c r="I344" s="479">
        <f>VENTAS!M342</f>
        <v/>
      </c>
      <c r="J344" s="184">
        <f>VENTAS!L342</f>
        <v/>
      </c>
      <c r="K344" s="119">
        <f>IF(N($H344)&lt;1,"",$G344+31)</f>
        <v/>
      </c>
      <c r="L344" s="124">
        <f>IF(K344="","",TODAY()-K344)</f>
        <v/>
      </c>
      <c r="M344" s="469" t="n">
        <v>46078</v>
      </c>
      <c r="N344" s="374" t="n">
        <v>258000</v>
      </c>
      <c r="O344" s="184">
        <f>IF(K344="","SIN ESTADO",IF(M344&lt;&gt;"","PAGA",IF(L344&gt;0,"VENCIDA",IF(L344&gt;=-5,"POR VENCER","AL DÍA"))))</f>
        <v/>
      </c>
      <c r="P344" s="185" t="inlineStr">
        <is>
          <t>TRANSFERENCIA</t>
        </is>
      </c>
      <c r="Q344" s="119">
        <f>IF(N($H344)&lt;2,"",IF(K344="","",K344+31))</f>
        <v/>
      </c>
      <c r="R344" s="124">
        <f>IF(Q344="","",TODAY()-Q344)</f>
        <v/>
      </c>
      <c r="S344" s="470" t="n">
        <v>46107</v>
      </c>
      <c r="T344" s="184" t="n">
        <v>258000</v>
      </c>
      <c r="U344" s="184">
        <f>IF(Q344="","SIN ESTADO",IF(S344&lt;&gt;"","PAGA",IF(R344&gt;0,"VENCIDA",IF(R344&gt;=-5,"POR VENCER","AL DÍA"))))</f>
        <v/>
      </c>
      <c r="V344" s="185" t="inlineStr">
        <is>
          <t>TRANSFERENCIA</t>
        </is>
      </c>
      <c r="W344" s="119">
        <f>IF(N($H344)&lt;3,"",IF(Q344="","",Q344+31))</f>
        <v/>
      </c>
      <c r="X344" s="124">
        <f>IF(W344="","",TODAY()-W344)</f>
        <v/>
      </c>
      <c r="Y344" s="494" t="n">
        <v>46148</v>
      </c>
      <c r="Z344" s="184" t="n">
        <v>258000</v>
      </c>
      <c r="AA344" s="184">
        <f>IF(W344="","SIN ESTADO",IF(Y344&lt;&gt;"","PAGA",IF(X344&gt;0,"VENCIDA",IF(X344&gt;=-5,"POR VENCER","AL DÍA"))))</f>
        <v/>
      </c>
      <c r="AB344" s="185" t="inlineStr">
        <is>
          <t>TRANSFERENCIA</t>
        </is>
      </c>
      <c r="AC344" s="119">
        <f>IF(N($H344)&lt;4,"",IF(W344="","",W344+31))</f>
        <v/>
      </c>
      <c r="AD344" s="124">
        <f>IF(AC344="","",TODAY()-AC344)</f>
        <v/>
      </c>
      <c r="AE344" s="494" t="n">
        <v>46171</v>
      </c>
      <c r="AF344" s="184" t="n">
        <v>258000</v>
      </c>
      <c r="AG344" s="184">
        <f>IF(AC344="","SIN ESTADO",IF(AE344&lt;&gt;"","PAGA",IF(AD344&gt;0,"VENCIDA",IF(AD344&gt;=-5,"POR VENCER","AL DÍA"))))</f>
        <v/>
      </c>
      <c r="AH344" s="185" t="inlineStr">
        <is>
          <t>TRANSFERENCIA</t>
        </is>
      </c>
      <c r="AI344" s="119">
        <f>IF(N($H344)&lt;5,"",IF(AC344="","",AC344+31))</f>
        <v/>
      </c>
      <c r="AJ344" s="124">
        <f>IF(AI344="","",TODAY()-AI344)</f>
        <v/>
      </c>
      <c r="AK344" s="494" t="n">
        <v>46234</v>
      </c>
      <c r="AL344" s="184" t="n">
        <v>258000</v>
      </c>
      <c r="AM344" s="184">
        <f>IF(AI344="","SIN ESTADO",IF(AK344&lt;&gt;"","PAGA",IF(AJ344&gt;0,"VENCIDA",IF(AJ344&gt;=-5,"POR VENCER","AL DÍA"))))</f>
        <v/>
      </c>
      <c r="AN344" s="185" t="inlineStr">
        <is>
          <t>TRANSFERENCIA</t>
        </is>
      </c>
      <c r="AO344" s="119">
        <f>IF(N($H344)&lt;6,"",IF(AI344="","",AI344+31))</f>
        <v/>
      </c>
      <c r="AP344" s="124">
        <f>IF(AO344="","",TODAY()-AO344)</f>
        <v/>
      </c>
      <c r="AQ344" s="270" t="n">
        <v>46266</v>
      </c>
      <c r="AR344" s="184" t="n">
        <v>258000</v>
      </c>
      <c r="AS344" s="184">
        <f>IF(AO344="","SIN ESTADO",IF(AQ344&lt;&gt;"","PAGA",IF(AP344&gt;0,"VENCIDA",IF(AP344&gt;=-5,"POR VENCER","AL DÍA"))))</f>
        <v/>
      </c>
      <c r="AT344" s="185" t="inlineStr">
        <is>
          <t>TRANSFERENCIA</t>
        </is>
      </c>
      <c r="AU344" s="119">
        <f>IF(N($H344)&lt;7,"",IF(AO344="","",AO344+31))</f>
        <v/>
      </c>
      <c r="AV344" s="124">
        <f>IF(AU344="","",TODAY()-AU344)</f>
        <v/>
      </c>
      <c r="AW344" s="494" t="n"/>
      <c r="AX344" s="184" t="n"/>
      <c r="AY344" s="184">
        <f>IF(AU344="","SIN ESTADO",IF(AW344&lt;&gt;"","PAGA",IF(AV344&gt;0,"VENCIDA",IF(AV344&gt;=-5,"POR VENCER","AL DÍA"))))</f>
        <v/>
      </c>
      <c r="AZ344" s="185" t="n"/>
      <c r="BA344" s="119">
        <f>IF(N($H344)&lt;8,"",IF(AU344="","",AU344+31))</f>
        <v/>
      </c>
      <c r="BB344" s="124">
        <f>IF(BA344="","",TODAY()-BA344)</f>
        <v/>
      </c>
      <c r="BC344" s="494" t="n"/>
      <c r="BD344" s="184" t="n"/>
      <c r="BE344" s="184">
        <f>IF(BA344="","SIN ESTADO",IF(BC344&lt;&gt;"","PAGA",IF(BB344&gt;0,"VENCIDA",IF(BB344&gt;=-5,"POR VENCER","AL DÍA"))))</f>
        <v/>
      </c>
      <c r="BF344" s="185" t="n"/>
      <c r="BG344" s="119">
        <f>IF(N($H344)&lt;9,"",IF(BA344="","",BA344+31))</f>
        <v/>
      </c>
      <c r="BH344" s="124">
        <f>IF(BG344="","",TODAY()-BG344)</f>
        <v/>
      </c>
      <c r="BI344" s="494" t="n"/>
      <c r="BJ344" s="184" t="n"/>
      <c r="BK344" s="184">
        <f>IF(BG344="","SIN ESTADO",IF(BI344&lt;&gt;"","PAGA",IF(BH344&gt;0,"VENCIDA",IF(BH344&gt;=-5,"POR VENCER","AL DÍA"))))</f>
        <v/>
      </c>
      <c r="BL344" s="185" t="n"/>
      <c r="BM344" s="119">
        <f>IF(N($H344)&lt;10,"",IF(BG344="","",BG344+31))</f>
        <v/>
      </c>
      <c r="BN344" s="124">
        <f>IF(BM344="","",TODAY()-BM344)</f>
        <v/>
      </c>
      <c r="BO344" s="494" t="n"/>
      <c r="BP344" s="184" t="n"/>
      <c r="BQ344" s="184">
        <f>IF(BM344="","SIN ESTADO",IF(BO344&lt;&gt;"","PAGA",IF(BN344&gt;0,"VENCIDA",IF(BN344&gt;=-5,"POR VENCER","AL DÍA"))))</f>
        <v/>
      </c>
      <c r="BR344" s="185" t="n"/>
      <c r="BS344" s="119">
        <f>IF(N($H344)&lt;11,"",IF(BM344="","",BM344+31))</f>
        <v/>
      </c>
      <c r="BT344" s="124">
        <f>IF(BS344="","",TODAY()-BS344)</f>
        <v/>
      </c>
      <c r="BU344" s="494" t="n"/>
      <c r="BV344" s="184" t="n"/>
      <c r="BW344" s="184">
        <f>IF(BS344="","SIN ESTADO",IF(BU344&lt;&gt;"","PAGA",IF(BT344&gt;0,"VENCIDA",IF(BT344&gt;=-5,"POR VENCER","AL DÍA"))))</f>
        <v/>
      </c>
      <c r="BX344" s="185" t="n"/>
      <c r="BY344" s="119">
        <f>IF(N($H344)&lt;12,"",IF(BS344="","",BS344+31))</f>
        <v/>
      </c>
      <c r="BZ344" s="124">
        <f>IF(BY344="","",TODAY()-BY344)</f>
        <v/>
      </c>
      <c r="CA344" s="494" t="n"/>
      <c r="CB344" s="184" t="n"/>
      <c r="CC344" s="184">
        <f>IF(BY344="","SIN ESTADO",IF(CA344&lt;&gt;"","PAGA",IF(BZ344&gt;0,"VENCIDA",IF(BZ344&gt;=-5,"POR VENCER","AL DÍA"))))</f>
        <v/>
      </c>
      <c r="CD344" s="185" t="n"/>
      <c r="CE344" s="119">
        <f>IF(N($H344)&lt;13,"",IF(BY344="","",BY344+31))</f>
        <v/>
      </c>
      <c r="CF344" s="124">
        <f>IF(CE344="","",TODAY()-CE344)</f>
        <v/>
      </c>
      <c r="CG344" s="494" t="n"/>
      <c r="CH344" s="184" t="n"/>
      <c r="CI344" s="184">
        <f>IF(CE344="","SIN ESTADO",IF(CG344&lt;&gt;"","PAGA",IF(CF344&gt;0,"VENCIDA",IF(CF344&gt;=-5,"POR VENCER","AL DÍA"))))</f>
        <v/>
      </c>
      <c r="CJ344" s="185" t="n"/>
      <c r="CK344" s="119">
        <f>IF(N($H344)&lt;14,"",IF(CE344="","",CE344+31))</f>
        <v/>
      </c>
      <c r="CL344" s="124">
        <f>IF(CK344="","",TODAY()-CK344)</f>
        <v/>
      </c>
      <c r="CM344" s="494" t="n"/>
      <c r="CN344" s="184" t="n"/>
      <c r="CO344" s="184">
        <f>IF(CK344="","SIN ESTADO",IF(CM344&lt;&gt;"","PAGA",IF(CL344&gt;0,"VENCIDA",IF(CL344&gt;=-5,"POR VENCER","AL DÍA"))))</f>
        <v/>
      </c>
      <c r="CP344" s="185" t="n"/>
      <c r="CQ344" s="119">
        <f>IF(N($H344)&lt;15,"",IF(CK344="","",CK344+31))</f>
        <v/>
      </c>
      <c r="CR344" s="124">
        <f>IF(CQ344="","",TODAY()-CQ344)</f>
        <v/>
      </c>
      <c r="CS344" s="494" t="n"/>
      <c r="CT344" s="184" t="n"/>
      <c r="CU344" s="184">
        <f>IF(CQ344="","SIN ESTADO",IF(CS344&lt;&gt;"","PAGA",IF(CR344&gt;0,"VENCIDA",IF(CR344&gt;=-5,"POR VENCER","AL DÍA"))))</f>
        <v/>
      </c>
      <c r="CV344" s="185" t="n"/>
      <c r="CW344" s="119">
        <f>IF(N($H344)&lt;16,"",IF(CQ344="","",CQ344+31))</f>
        <v/>
      </c>
      <c r="CX344" s="124">
        <f>IF(CW344="","",TODAY()-CW344)</f>
        <v/>
      </c>
      <c r="CY344" s="494" t="n"/>
      <c r="CZ344" s="184" t="n"/>
      <c r="DA344" s="184">
        <f>IF(CW344="","SIN ESTADO",IF(CY344&lt;&gt;"","PAGA",IF(CX344&gt;0,"VENCIDA",IF(CX344&gt;=-5,"POR VENCER","AL DÍA"))))</f>
        <v/>
      </c>
      <c r="DB344" s="185" t="n"/>
      <c r="DC344" s="119">
        <f>IF(N($H344)&lt;17,"",IF(CW344="","",CW344+31))</f>
        <v/>
      </c>
      <c r="DD344" s="124">
        <f>IF(DC344="","",TODAY()-DC344)</f>
        <v/>
      </c>
      <c r="DE344" s="494" t="n"/>
      <c r="DF344" s="184" t="n"/>
      <c r="DG344" s="184">
        <f>IF(DC344="","SIN ESTADO",IF(DE344&lt;&gt;"","PAGA",IF(DD344&gt;0,"VENCIDA",IF(DD344&gt;=-5,"POR VENCER","AL DÍA"))))</f>
        <v/>
      </c>
      <c r="DH344" s="185" t="n"/>
      <c r="DI344" s="119">
        <f>IF(N($H344)&lt;18,"",IF(DC344="","",DC344+31))</f>
        <v/>
      </c>
      <c r="DJ344" s="124">
        <f>IF(DI344="","",TODAY()-DI344)</f>
        <v/>
      </c>
      <c r="DK344" s="494" t="n"/>
      <c r="DL344" s="184" t="n"/>
      <c r="DM344" s="184">
        <f>IF(DI344="","SIN ESTADO",IF(DK344&lt;&gt;"","PAGA",IF(DJ344&gt;0,"VENCIDA",IF(DJ344&gt;=-5,"POR VENCER","AL DÍA"))))</f>
        <v/>
      </c>
      <c r="DN344" s="185" t="n"/>
      <c r="DO344" s="119">
        <f>IF(N($H344)&lt;19,"",IF(DI344="","",DI344+31))</f>
        <v/>
      </c>
      <c r="DP344" s="124">
        <f>IF(DO344="","",TODAY()-DO344)</f>
        <v/>
      </c>
      <c r="DQ344" s="494" t="n"/>
      <c r="DR344" s="184" t="n"/>
      <c r="DS344" s="184">
        <f>IF(DO344="","SIN ESTADO",IF(DQ344&lt;&gt;"","PAGA",IF(DP344&gt;0,"VENCIDA",IF(DP344&gt;=-5,"POR VENCER","AL DÍA"))))</f>
        <v/>
      </c>
      <c r="DT344" s="185" t="n"/>
      <c r="DU344" s="119">
        <f>IF(N($H344)&lt;20,"",IF(DO344="","",DO344+31))</f>
        <v/>
      </c>
      <c r="DV344" s="124">
        <f>IF(DU344="","",TODAY()-DU344)</f>
        <v/>
      </c>
      <c r="DW344" s="494" t="n"/>
      <c r="DX344" s="184" t="n"/>
      <c r="DY344" s="184">
        <f>IF(DU344="","SIN ESTADO",IF(DW344&lt;&gt;"","PAGA",IF(DV344&gt;0,"VENCIDA",IF(DV344&gt;=-5,"POR VENCER","AL DÍA"))))</f>
        <v/>
      </c>
      <c r="DZ344" s="185" t="n"/>
      <c r="EA344" s="119">
        <f>IF(N($H344)&lt;21,"",IF(DU344="","",DU344+31))</f>
        <v/>
      </c>
      <c r="EB344" s="124">
        <f>IF(EA344="","",TODAY()-EA344)</f>
        <v/>
      </c>
      <c r="EC344" s="494" t="n"/>
      <c r="ED344" s="184" t="n"/>
      <c r="EE344" s="184">
        <f>IF(EA344="","SIN ESTADO",IF(EC344&lt;&gt;"","PAGA",IF(EB344&gt;0,"VENCIDA",IF(EB344&gt;=-5,"POR VENCER","AL DÍA"))))</f>
        <v/>
      </c>
      <c r="EF344" s="185" t="n"/>
      <c r="EG344" s="119">
        <f>IF(N($H344)&lt;22,"",IF(EA344="","",EA344+31))</f>
        <v/>
      </c>
      <c r="EH344" s="124">
        <f>IF(EG344="","",TODAY()-EG344)</f>
        <v/>
      </c>
      <c r="EI344" s="494" t="n"/>
      <c r="EJ344" s="184" t="n"/>
      <c r="EK344" s="184">
        <f>IF(EG344="","SIN ESTADO",IF(EI344&lt;&gt;"","PAGA",IF(EH344&gt;0,"VENCIDA",IF(EH344&gt;=-5,"POR VENCER","AL DÍA"))))</f>
        <v/>
      </c>
      <c r="EL344" s="185" t="n"/>
      <c r="EM344" s="119">
        <f>IF(N($H344)&lt;23,"",IF(EG344="","",EG344+31))</f>
        <v/>
      </c>
      <c r="EN344" s="124">
        <f>IF(EM344="","",TODAY()-EM344)</f>
        <v/>
      </c>
      <c r="EO344" s="494" t="n"/>
      <c r="EP344" s="184" t="n"/>
      <c r="EQ344" s="184">
        <f>IF(EM344="","SIN ESTADO",IF(EO344&lt;&gt;"","PAGA",IF(EN344&gt;0,"VENCIDA",IF(EN344&gt;=-5,"POR VENCER","AL DÍA"))))</f>
        <v/>
      </c>
      <c r="ER344" s="185" t="n"/>
      <c r="ES344" s="119">
        <f>IF(N($H344)&lt;24,"",IF(EM344="","",EM344+31))</f>
        <v/>
      </c>
      <c r="ET344" s="124">
        <f>IF(ES344="","",TODAY()-ES344)</f>
        <v/>
      </c>
      <c r="EU344" s="494" t="n"/>
      <c r="EV344" s="184" t="n"/>
      <c r="EW344" s="184">
        <f>IF(ES344="","SIN ESTADO",IF(EU344&lt;&gt;"","PAGA",IF(ET344&gt;0,"VENCIDA",IF(ET344&gt;=-5,"POR VENCER","AL DÍA"))))</f>
        <v/>
      </c>
      <c r="EX344" s="185" t="n"/>
      <c r="EY344" s="119">
        <f>IF(N($H344)&lt;25,"",IF(ES344="","",ES344+31))</f>
        <v/>
      </c>
      <c r="EZ344" s="124">
        <f>IF(EY344="","",TODAY()-EY344)</f>
        <v/>
      </c>
      <c r="FA344" s="494" t="n"/>
      <c r="FB344" s="184" t="n"/>
      <c r="FC344" s="184">
        <f>IF(EY344="","SIN ESTADO",IF(FA344&lt;&gt;"","PAGA",IF(EZ344&gt;0,"VENCIDA",IF(EZ344&gt;=-5,"POR VENCER","AL DÍA"))))</f>
        <v/>
      </c>
      <c r="FD344" s="185" t="n"/>
      <c r="FE344" s="119">
        <f>IF(N($H344)&lt;26,"",IF(EY344="","",EY344+31))</f>
        <v/>
      </c>
      <c r="FF344" s="124">
        <f>IF(FE344="","",TODAY()-FE344)</f>
        <v/>
      </c>
      <c r="FG344" s="494" t="n"/>
      <c r="FH344" s="184" t="n"/>
      <c r="FI344" s="184">
        <f>IF(FE344="","SIN ESTADO",IF(FG344&lt;&gt;"","PAGA",IF(FF344&gt;0,"VENCIDA",IF(FF344&gt;=-5,"POR VENCER","AL DÍA"))))</f>
        <v/>
      </c>
      <c r="FJ344" s="185" t="n"/>
      <c r="FK344" s="119">
        <f>IF(N($H344)&lt;27,"",IF(FE344="","",FE344+31))</f>
        <v/>
      </c>
      <c r="FL344" s="124">
        <f>IF(FK344="","",TODAY()-FK344)</f>
        <v/>
      </c>
      <c r="FM344" s="494" t="n"/>
      <c r="FN344" s="184" t="n"/>
      <c r="FO344" s="184">
        <f>IF(FK344="","SIN ESTADO",IF(FM344&lt;&gt;"","PAGA",IF(FL344&gt;0,"VENCIDA",IF(FL344&gt;=-5,"POR VENCER","AL DÍA"))))</f>
        <v/>
      </c>
      <c r="FP344" s="185" t="n"/>
      <c r="FQ344" s="119">
        <f>IF(N($H344)&lt;28,"",IF(FK344="","",FK344+31))</f>
        <v/>
      </c>
      <c r="FR344" s="124">
        <f>IF(FQ344="","",TODAY()-FQ344)</f>
        <v/>
      </c>
      <c r="FS344" s="494" t="n"/>
      <c r="FT344" s="184" t="n"/>
      <c r="FU344" s="184">
        <f>IF(FQ344="","SIN ESTADO",IF(FS344&lt;&gt;"","PAGA",IF(FR344&gt;0,"VENCIDA",IF(FR344&gt;=-5,"POR VENCER","AL DÍA"))))</f>
        <v/>
      </c>
      <c r="FV344" s="185" t="n"/>
      <c r="FW344" s="119">
        <f>IF(N($H344)&lt;29,"",IF(FQ344="","",FQ344+31))</f>
        <v/>
      </c>
      <c r="FX344" s="124">
        <f>IF(FW344="","",TODAY()-FW344)</f>
        <v/>
      </c>
      <c r="FY344" s="494" t="n"/>
      <c r="FZ344" s="184" t="n"/>
      <c r="GA344" s="184">
        <f>IF(FW344="","SIN ESTADO",IF(FY344&lt;&gt;"","PAGA",IF(FX344&gt;0,"VENCIDA",IF(FX344&gt;=-5,"POR VENCER","AL DÍA"))))</f>
        <v/>
      </c>
      <c r="GB344" s="185" t="n"/>
      <c r="GC344" s="119">
        <f>IF(N($H344)&lt;30,"",IF(FW344="","",FW344+31))</f>
        <v/>
      </c>
      <c r="GD344" s="124">
        <f>IF(GC344="","",TODAY()-GC344)</f>
        <v/>
      </c>
      <c r="GE344" s="494" t="n"/>
      <c r="GF344" s="184" t="n"/>
      <c r="GG344" s="184">
        <f>IF(GC344="","SIN ESTADO",IF(GE344&lt;&gt;"","PAGA",IF(GD344&gt;0,"VENCIDA",IF(GD344&gt;=-5,"POR VENCER","AL DÍA"))))</f>
        <v/>
      </c>
      <c r="GH344" s="185" t="n"/>
      <c r="GI344" s="119">
        <f>IF(N($H344)&lt;31,"",IF(GC344="","",GC344+31))</f>
        <v/>
      </c>
      <c r="GJ344" s="124">
        <f>IF(GI344="","",TODAY()-GI344)</f>
        <v/>
      </c>
      <c r="GK344" s="494" t="n"/>
      <c r="GL344" s="184" t="n"/>
      <c r="GM344" s="184">
        <f>IF(GI344="","SIN ESTADO",IF(GK344&lt;&gt;"","PAGA",IF(GJ344&gt;0,"VENCIDA",IF(GJ344&gt;=-5,"POR VENCER","AL DÍA"))))</f>
        <v/>
      </c>
      <c r="GN344" s="185" t="n"/>
      <c r="GO344" s="119">
        <f>IF(N($H344)&lt;32,"",IF(GI344="","",GI344+31))</f>
        <v/>
      </c>
      <c r="GP344" s="124">
        <f>IF(GO344="","",TODAY()-GO344)</f>
        <v/>
      </c>
      <c r="GQ344" s="494" t="n"/>
      <c r="GR344" s="184" t="n"/>
      <c r="GS344" s="184">
        <f>IF(GO344="","SIN ESTADO",IF(GQ344&lt;&gt;"","PAGA",IF(GP344&gt;0,"VENCIDA",IF(GP344&gt;=-5,"POR VENCER","AL DÍA"))))</f>
        <v/>
      </c>
      <c r="GT344" s="185" t="n"/>
      <c r="GU344" s="119">
        <f>IF(N($H344)&lt;33,"",IF(GO344="","",GO344+31))</f>
        <v/>
      </c>
      <c r="GV344" s="124">
        <f>IF(GU344="","",TODAY()-GU344)</f>
        <v/>
      </c>
      <c r="GW344" s="494" t="n"/>
      <c r="GX344" s="184" t="n"/>
      <c r="GY344" s="184">
        <f>IF(GU344="","SIN ESTADO",IF(GW344&lt;&gt;"","PAGA",IF(GV344&gt;0,"VENCIDA",IF(GV344&gt;=-5,"POR VENCER","AL DÍA"))))</f>
        <v/>
      </c>
      <c r="GZ344" s="185" t="n"/>
      <c r="HA344" s="119">
        <f>IF(N($H344)&lt;34,"",IF(GU344="","",GU344+31))</f>
        <v/>
      </c>
      <c r="HB344" s="124">
        <f>IF(HA344="","",TODAY()-HA344)</f>
        <v/>
      </c>
      <c r="HC344" s="494" t="n"/>
      <c r="HD344" s="184" t="n"/>
      <c r="HE344" s="184">
        <f>IF(HA344="","SIN ESTADO",IF(HC344&lt;&gt;"","PAGA",IF(HB344&gt;0,"VENCIDA",IF(HB344&gt;=-5,"POR VENCER","AL DÍA"))))</f>
        <v/>
      </c>
      <c r="HF344" s="185" t="n"/>
      <c r="HG344" s="119">
        <f>IF(N($H344)&lt;35,"",IF(HA344="","",HA344+31))</f>
        <v/>
      </c>
      <c r="HH344" s="124">
        <f>IF(HG344="","",TODAY()-HG344)</f>
        <v/>
      </c>
      <c r="HI344" s="494" t="n"/>
      <c r="HJ344" s="184" t="n"/>
      <c r="HK344" s="184">
        <f>IF(HG344="","SIN ESTADO",IF(HI344&lt;&gt;"","PAGA",IF(HH344&gt;0,"VENCIDA",IF(HH344&gt;=-5,"POR VENCER","AL DÍA"))))</f>
        <v/>
      </c>
      <c r="HL344" s="168" t="n"/>
      <c r="HM344" s="119">
        <f>IF(N($H344)&lt;36,"",IF(HG344="","",HG344+31))</f>
        <v/>
      </c>
      <c r="HN344" s="124">
        <f>IF(HM344="","",TODAY()-HM344)</f>
        <v/>
      </c>
      <c r="HO344" s="494" t="n"/>
      <c r="HP344" s="184" t="n"/>
      <c r="HQ344" s="184">
        <f>IF(HM344="","SIN ESTADO",IF(HO344&lt;&gt;"","PAGA",IF(HN344&gt;0,"VENCIDA",IF(HN344&gt;=-5,"POR VENCER","AL DÍA"))))</f>
        <v/>
      </c>
      <c r="HR344" s="168" t="n"/>
      <c r="HS344" s="169">
        <f>N344+T344+Z344+AF344+AL344+AR344+AX344+BD344+BJ344+BP344+BV344+CB344+CH344+CN344+CT344+CZ344+DF344+DL344+DR344+DX344+ED344+EJ344+EP344+EV344+FB344+FH344+FN344+FT344+FZ344+GF344+GL344+GR344+GX344+HD344+HJ344+HP344</f>
        <v/>
      </c>
      <c r="HU344" s="170">
        <f>IFERROR(N($J344),0)</f>
        <v/>
      </c>
      <c r="HW344" s="170">
        <f>SUMPRODUCT((MOD(COLUMN($M344:$HR344)-COLUMN($M344),6)=0)*ISNUMBER($M344:$HR344)*($M344:$HR344&gt;=RESUMEN!$C$26)*($M344:$HR344&lt;=RESUMEN!$C$27)*IFERROR(N($N344:$HS344),0))</f>
        <v/>
      </c>
      <c r="HX344" s="170">
        <f>SUMPRODUCT((MOD(COLUMN($M344:$HR344)-COLUMN($M344),6)=0)*ISNUMBER($M344:$HR344)*($M344:$HR344&gt;=RESUMEN!$C$26)*($M344:$HR344&lt;=RESUMEN!$C$27))</f>
        <v/>
      </c>
    </row>
    <row r="345" ht="15.75" customHeight="1" s="506">
      <c r="B345" s="113">
        <f>VENTAS!A344</f>
        <v/>
      </c>
      <c r="C345" s="236">
        <f>VENTAS!B344</f>
        <v/>
      </c>
      <c r="D345" s="53">
        <f>VENTAS!C344</f>
        <v/>
      </c>
      <c r="E345" s="114">
        <f>VENTAS!D344</f>
        <v/>
      </c>
      <c r="F345" s="114">
        <f>VENTAS!J344</f>
        <v/>
      </c>
      <c r="G345" s="493">
        <f>VENTAS!F344</f>
        <v/>
      </c>
      <c r="H345" s="479">
        <f>VENTAS!K344</f>
        <v/>
      </c>
      <c r="I345" s="479">
        <f>VENTAS!M344</f>
        <v/>
      </c>
      <c r="J345" s="184">
        <f>VENTAS!L344</f>
        <v/>
      </c>
      <c r="K345" s="119" t="n">
        <v>46082</v>
      </c>
      <c r="L345" s="124">
        <f>IF(K345="","",TODAY()-K345)</f>
        <v/>
      </c>
      <c r="M345" s="469" t="n">
        <v>46112</v>
      </c>
      <c r="N345" s="374" t="n">
        <v>1000000</v>
      </c>
      <c r="O345" s="184">
        <f>IF(K345="","SIN ESTADO",IF(M345&lt;&gt;"","PAGA",IF(L345&gt;0,"VENCIDA",IF(L345&gt;=-5,"POR VENCER","AL DÍA"))))</f>
        <v/>
      </c>
      <c r="P345" s="185" t="inlineStr">
        <is>
          <t>TRANSFERENCIA</t>
        </is>
      </c>
      <c r="Q345" s="119">
        <f>IF(N($H345)&lt;2,"",IF(K345="","",K345+31))</f>
        <v/>
      </c>
      <c r="R345" s="124">
        <f>IF(Q345="","",TODAY()-Q345)</f>
        <v/>
      </c>
      <c r="S345" s="494" t="n"/>
      <c r="T345" s="184" t="n"/>
      <c r="U345" s="184">
        <f>IF(Q345="","SIN ESTADO",IF(S345&lt;&gt;"","PAGA",IF(R345&gt;0,"VENCIDA",IF(R345&gt;=-5,"POR VENCER","AL DÍA"))))</f>
        <v/>
      </c>
      <c r="V345" s="185" t="n"/>
      <c r="W345" s="119">
        <f>IF(N($H345)&lt;3,"",IF(Q345="","",Q345+31))</f>
        <v/>
      </c>
      <c r="X345" s="124">
        <f>IF(W345="","",TODAY()-W345)</f>
        <v/>
      </c>
      <c r="Y345" s="494" t="n"/>
      <c r="Z345" s="184" t="n"/>
      <c r="AA345" s="184">
        <f>IF(W345="","SIN ESTADO",IF(Y345&lt;&gt;"","PAGA",IF(X345&gt;0,"VENCIDA",IF(X345&gt;=-5,"POR VENCER","AL DÍA"))))</f>
        <v/>
      </c>
      <c r="AB345" s="185" t="n"/>
      <c r="AC345" s="119">
        <f>IF(N($H345)&lt;4,"",IF(W345="","",W345+31))</f>
        <v/>
      </c>
      <c r="AD345" s="124">
        <f>IF(AC345="","",TODAY()-AC345)</f>
        <v/>
      </c>
      <c r="AE345" s="494" t="n"/>
      <c r="AF345" s="184" t="n"/>
      <c r="AG345" s="184">
        <f>IF(AC345="","SIN ESTADO",IF(AE345&lt;&gt;"","PAGA",IF(AD345&gt;0,"VENCIDA",IF(AD345&gt;=-5,"POR VENCER","AL DÍA"))))</f>
        <v/>
      </c>
      <c r="AH345" s="185" t="n"/>
      <c r="AI345" s="119">
        <f>IF(N($H345)&lt;5,"",IF(AC345="","",AC345+31))</f>
        <v/>
      </c>
      <c r="AJ345" s="124">
        <f>IF(AI345="","",TODAY()-AI345)</f>
        <v/>
      </c>
      <c r="AK345" s="494" t="n"/>
      <c r="AL345" s="184" t="n"/>
      <c r="AM345" s="184">
        <f>IF(AI345="","SIN ESTADO",IF(AK345&lt;&gt;"","PAGA",IF(AJ345&gt;0,"VENCIDA",IF(AJ345&gt;=-5,"POR VENCER","AL DÍA"))))</f>
        <v/>
      </c>
      <c r="AN345" s="185" t="n"/>
      <c r="AO345" s="119">
        <f>IF(N($H345)&lt;6,"",IF(AI345="","",AI345+31))</f>
        <v/>
      </c>
      <c r="AP345" s="124">
        <f>IF(AO345="","",TODAY()-AO345)</f>
        <v/>
      </c>
      <c r="AQ345" s="270" t="n"/>
      <c r="AR345" s="184" t="n"/>
      <c r="AS345" s="184">
        <f>IF(AO345="","SIN ESTADO",IF(AQ345&lt;&gt;"","PAGA",IF(AP345&gt;0,"VENCIDA",IF(AP345&gt;=-5,"POR VENCER","AL DÍA"))))</f>
        <v/>
      </c>
      <c r="AT345" s="185" t="n"/>
      <c r="AU345" s="119">
        <f>IF(N($H345)&lt;7,"",IF(AO345="","",AO345+31))</f>
        <v/>
      </c>
      <c r="AV345" s="124">
        <f>IF(AU345="","",TODAY()-AU345)</f>
        <v/>
      </c>
      <c r="AW345" s="494" t="n"/>
      <c r="AX345" s="184" t="n"/>
      <c r="AY345" s="184">
        <f>IF(AU345="","SIN ESTADO",IF(AW345&lt;&gt;"","PAGA",IF(AV345&gt;0,"VENCIDA",IF(AV345&gt;=-5,"POR VENCER","AL DÍA"))))</f>
        <v/>
      </c>
      <c r="AZ345" s="185" t="n"/>
      <c r="BA345" s="119">
        <f>IF(N($H345)&lt;8,"",IF(AU345="","",AU345+31))</f>
        <v/>
      </c>
      <c r="BB345" s="124">
        <f>IF(BA345="","",TODAY()-BA345)</f>
        <v/>
      </c>
      <c r="BC345" s="494" t="n"/>
      <c r="BD345" s="184" t="n"/>
      <c r="BE345" s="184">
        <f>IF(BA345="","SIN ESTADO",IF(BC345&lt;&gt;"","PAGA",IF(BB345&gt;0,"VENCIDA",IF(BB345&gt;=-5,"POR VENCER","AL DÍA"))))</f>
        <v/>
      </c>
      <c r="BF345" s="185" t="n"/>
      <c r="BG345" s="119">
        <f>IF(N($H345)&lt;9,"",IF(BA345="","",BA345+31))</f>
        <v/>
      </c>
      <c r="BH345" s="124">
        <f>IF(BG345="","",TODAY()-BG345)</f>
        <v/>
      </c>
      <c r="BI345" s="494" t="n"/>
      <c r="BJ345" s="184" t="n"/>
      <c r="BK345" s="184">
        <f>IF(BG345="","SIN ESTADO",IF(BI345&lt;&gt;"","PAGA",IF(BH345&gt;0,"VENCIDA",IF(BH345&gt;=-5,"POR VENCER","AL DÍA"))))</f>
        <v/>
      </c>
      <c r="BL345" s="185" t="n"/>
      <c r="BM345" s="119">
        <f>IF(N($H345)&lt;10,"",IF(BG345="","",BG345+31))</f>
        <v/>
      </c>
      <c r="BN345" s="124">
        <f>IF(BM345="","",TODAY()-BM345)</f>
        <v/>
      </c>
      <c r="BO345" s="494" t="n"/>
      <c r="BP345" s="184" t="n"/>
      <c r="BQ345" s="184">
        <f>IF(BM345="","SIN ESTADO",IF(BO345&lt;&gt;"","PAGA",IF(BN345&gt;0,"VENCIDA",IF(BN345&gt;=-5,"POR VENCER","AL DÍA"))))</f>
        <v/>
      </c>
      <c r="BR345" s="185" t="n"/>
      <c r="BS345" s="119">
        <f>IF(N($H345)&lt;11,"",IF(BM345="","",BM345+31))</f>
        <v/>
      </c>
      <c r="BT345" s="124">
        <f>IF(BS345="","",TODAY()-BS345)</f>
        <v/>
      </c>
      <c r="BU345" s="494" t="n"/>
      <c r="BV345" s="184" t="n"/>
      <c r="BW345" s="184">
        <f>IF(BS345="","SIN ESTADO",IF(BU345&lt;&gt;"","PAGA",IF(BT345&gt;0,"VENCIDA",IF(BT345&gt;=-5,"POR VENCER","AL DÍA"))))</f>
        <v/>
      </c>
      <c r="BX345" s="185" t="n"/>
      <c r="BY345" s="119">
        <f>IF(N($H345)&lt;12,"",IF(BS345="","",BS345+31))</f>
        <v/>
      </c>
      <c r="BZ345" s="124">
        <f>IF(BY345="","",TODAY()-BY345)</f>
        <v/>
      </c>
      <c r="CA345" s="494" t="n"/>
      <c r="CB345" s="184" t="n"/>
      <c r="CC345" s="184">
        <f>IF(BY345="","SIN ESTADO",IF(CA345&lt;&gt;"","PAGA",IF(BZ345&gt;0,"VENCIDA",IF(BZ345&gt;=-5,"POR VENCER","AL DÍA"))))</f>
        <v/>
      </c>
      <c r="CD345" s="185" t="n"/>
      <c r="CE345" s="119">
        <f>IF(N($H345)&lt;13,"",IF(BY345="","",BY345+31))</f>
        <v/>
      </c>
      <c r="CF345" s="124">
        <f>IF(CE345="","",TODAY()-CE345)</f>
        <v/>
      </c>
      <c r="CG345" s="494" t="n"/>
      <c r="CH345" s="184" t="n"/>
      <c r="CI345" s="184">
        <f>IF(CE345="","SIN ESTADO",IF(CG345&lt;&gt;"","PAGA",IF(CF345&gt;0,"VENCIDA",IF(CF345&gt;=-5,"POR VENCER","AL DÍA"))))</f>
        <v/>
      </c>
      <c r="CJ345" s="185" t="n"/>
      <c r="CK345" s="119">
        <f>IF(N($H345)&lt;14,"",IF(CE345="","",CE345+31))</f>
        <v/>
      </c>
      <c r="CL345" s="124">
        <f>IF(CK345="","",TODAY()-CK345)</f>
        <v/>
      </c>
      <c r="CM345" s="494" t="n"/>
      <c r="CN345" s="184" t="n"/>
      <c r="CO345" s="184">
        <f>IF(CK345="","SIN ESTADO",IF(CM345&lt;&gt;"","PAGA",IF(CL345&gt;0,"VENCIDA",IF(CL345&gt;=-5,"POR VENCER","AL DÍA"))))</f>
        <v/>
      </c>
      <c r="CP345" s="185" t="n"/>
      <c r="CQ345" s="119">
        <f>IF(N($H345)&lt;15,"",IF(CK345="","",CK345+31))</f>
        <v/>
      </c>
      <c r="CR345" s="124">
        <f>IF(CQ345="","",TODAY()-CQ345)</f>
        <v/>
      </c>
      <c r="CS345" s="494" t="n"/>
      <c r="CT345" s="184" t="n"/>
      <c r="CU345" s="184">
        <f>IF(CQ345="","SIN ESTADO",IF(CS345&lt;&gt;"","PAGA",IF(CR345&gt;0,"VENCIDA",IF(CR345&gt;=-5,"POR VENCER","AL DÍA"))))</f>
        <v/>
      </c>
      <c r="CV345" s="185" t="n"/>
      <c r="CW345" s="119">
        <f>IF(N($H345)&lt;16,"",IF(CQ345="","",CQ345+31))</f>
        <v/>
      </c>
      <c r="CX345" s="124">
        <f>IF(CW345="","",TODAY()-CW345)</f>
        <v/>
      </c>
      <c r="CY345" s="494" t="n"/>
      <c r="CZ345" s="184" t="n"/>
      <c r="DA345" s="184">
        <f>IF(CW345="","SIN ESTADO",IF(CY345&lt;&gt;"","PAGA",IF(CX345&gt;0,"VENCIDA",IF(CX345&gt;=-5,"POR VENCER","AL DÍA"))))</f>
        <v/>
      </c>
      <c r="DB345" s="185" t="n"/>
      <c r="DC345" s="119">
        <f>IF(N($H345)&lt;17,"",IF(CW345="","",CW345+31))</f>
        <v/>
      </c>
      <c r="DD345" s="124">
        <f>IF(DC345="","",TODAY()-DC345)</f>
        <v/>
      </c>
      <c r="DE345" s="494" t="n"/>
      <c r="DF345" s="184" t="n"/>
      <c r="DG345" s="184">
        <f>IF(DC345="","SIN ESTADO",IF(DE345&lt;&gt;"","PAGA",IF(DD345&gt;0,"VENCIDA",IF(DD345&gt;=-5,"POR VENCER","AL DÍA"))))</f>
        <v/>
      </c>
      <c r="DH345" s="185" t="n"/>
      <c r="DI345" s="119">
        <f>IF(N($H345)&lt;18,"",IF(DC345="","",DC345+31))</f>
        <v/>
      </c>
      <c r="DJ345" s="124">
        <f>IF(DI345="","",TODAY()-DI345)</f>
        <v/>
      </c>
      <c r="DK345" s="494" t="n"/>
      <c r="DL345" s="184" t="n"/>
      <c r="DM345" s="184">
        <f>IF(DI345="","SIN ESTADO",IF(DK345&lt;&gt;"","PAGA",IF(DJ345&gt;0,"VENCIDA",IF(DJ345&gt;=-5,"POR VENCER","AL DÍA"))))</f>
        <v/>
      </c>
      <c r="DN345" s="185" t="n"/>
      <c r="DO345" s="119">
        <f>IF(N($H345)&lt;19,"",IF(DI345="","",DI345+31))</f>
        <v/>
      </c>
      <c r="DP345" s="124">
        <f>IF(DO345="","",TODAY()-DO345)</f>
        <v/>
      </c>
      <c r="DQ345" s="494" t="n"/>
      <c r="DR345" s="184" t="n"/>
      <c r="DS345" s="184">
        <f>IF(DO345="","SIN ESTADO",IF(DQ345&lt;&gt;"","PAGA",IF(DP345&gt;0,"VENCIDA",IF(DP345&gt;=-5,"POR VENCER","AL DÍA"))))</f>
        <v/>
      </c>
      <c r="DT345" s="185" t="n"/>
      <c r="DU345" s="119">
        <f>IF(N($H345)&lt;20,"",IF(DO345="","",DO345+31))</f>
        <v/>
      </c>
      <c r="DV345" s="124">
        <f>IF(DU345="","",TODAY()-DU345)</f>
        <v/>
      </c>
      <c r="DW345" s="494" t="n"/>
      <c r="DX345" s="184" t="n"/>
      <c r="DY345" s="184">
        <f>IF(DU345="","SIN ESTADO",IF(DW345&lt;&gt;"","PAGA",IF(DV345&gt;0,"VENCIDA",IF(DV345&gt;=-5,"POR VENCER","AL DÍA"))))</f>
        <v/>
      </c>
      <c r="DZ345" s="185" t="n"/>
      <c r="EA345" s="119">
        <f>IF(N($H345)&lt;21,"",IF(DU345="","",DU345+31))</f>
        <v/>
      </c>
      <c r="EB345" s="124">
        <f>IF(EA345="","",TODAY()-EA345)</f>
        <v/>
      </c>
      <c r="EC345" s="494" t="n"/>
      <c r="ED345" s="184" t="n"/>
      <c r="EE345" s="184">
        <f>IF(EA345="","SIN ESTADO",IF(EC345&lt;&gt;"","PAGA",IF(EB345&gt;0,"VENCIDA",IF(EB345&gt;=-5,"POR VENCER","AL DÍA"))))</f>
        <v/>
      </c>
      <c r="EF345" s="185" t="n"/>
      <c r="EG345" s="119">
        <f>IF(N($H345)&lt;22,"",IF(EA345="","",EA345+31))</f>
        <v/>
      </c>
      <c r="EH345" s="124">
        <f>IF(EG345="","",TODAY()-EG345)</f>
        <v/>
      </c>
      <c r="EI345" s="494" t="n"/>
      <c r="EJ345" s="184" t="n"/>
      <c r="EK345" s="184">
        <f>IF(EG345="","SIN ESTADO",IF(EI345&lt;&gt;"","PAGA",IF(EH345&gt;0,"VENCIDA",IF(EH345&gt;=-5,"POR VENCER","AL DÍA"))))</f>
        <v/>
      </c>
      <c r="EL345" s="185" t="n"/>
      <c r="EM345" s="119">
        <f>IF(N($H345)&lt;23,"",IF(EG345="","",EG345+31))</f>
        <v/>
      </c>
      <c r="EN345" s="124">
        <f>IF(EM345="","",TODAY()-EM345)</f>
        <v/>
      </c>
      <c r="EO345" s="494" t="n"/>
      <c r="EP345" s="184" t="n"/>
      <c r="EQ345" s="184">
        <f>IF(EM345="","SIN ESTADO",IF(EO345&lt;&gt;"","PAGA",IF(EN345&gt;0,"VENCIDA",IF(EN345&gt;=-5,"POR VENCER","AL DÍA"))))</f>
        <v/>
      </c>
      <c r="ER345" s="185" t="n"/>
      <c r="ES345" s="119">
        <f>IF(N($H345)&lt;24,"",IF(EM345="","",EM345+31))</f>
        <v/>
      </c>
      <c r="ET345" s="124">
        <f>IF(ES345="","",TODAY()-ES345)</f>
        <v/>
      </c>
      <c r="EU345" s="494" t="n"/>
      <c r="EV345" s="184" t="n"/>
      <c r="EW345" s="184">
        <f>IF(ES345="","SIN ESTADO",IF(EU345&lt;&gt;"","PAGA",IF(ET345&gt;0,"VENCIDA",IF(ET345&gt;=-5,"POR VENCER","AL DÍA"))))</f>
        <v/>
      </c>
      <c r="EX345" s="185" t="n"/>
      <c r="EY345" s="119">
        <f>IF(N($H345)&lt;25,"",IF(ES345="","",ES345+31))</f>
        <v/>
      </c>
      <c r="EZ345" s="124">
        <f>IF(EY345="","",TODAY()-EY345)</f>
        <v/>
      </c>
      <c r="FA345" s="494" t="n"/>
      <c r="FB345" s="184" t="n"/>
      <c r="FC345" s="184">
        <f>IF(EY345="","SIN ESTADO",IF(FA345&lt;&gt;"","PAGA",IF(EZ345&gt;0,"VENCIDA",IF(EZ345&gt;=-5,"POR VENCER","AL DÍA"))))</f>
        <v/>
      </c>
      <c r="FD345" s="185" t="n"/>
      <c r="FE345" s="119">
        <f>IF(N($H345)&lt;26,"",IF(EY345="","",EY345+31))</f>
        <v/>
      </c>
      <c r="FF345" s="124">
        <f>IF(FE345="","",TODAY()-FE345)</f>
        <v/>
      </c>
      <c r="FG345" s="494" t="n"/>
      <c r="FH345" s="184" t="n"/>
      <c r="FI345" s="184">
        <f>IF(FE345="","SIN ESTADO",IF(FG345&lt;&gt;"","PAGA",IF(FF345&gt;0,"VENCIDA",IF(FF345&gt;=-5,"POR VENCER","AL DÍA"))))</f>
        <v/>
      </c>
      <c r="FJ345" s="185" t="n"/>
      <c r="FK345" s="119">
        <f>IF(N($H345)&lt;27,"",IF(FE345="","",FE345+31))</f>
        <v/>
      </c>
      <c r="FL345" s="124">
        <f>IF(FK345="","",TODAY()-FK345)</f>
        <v/>
      </c>
      <c r="FM345" s="494" t="n"/>
      <c r="FN345" s="184" t="n"/>
      <c r="FO345" s="184">
        <f>IF(FK345="","SIN ESTADO",IF(FM345&lt;&gt;"","PAGA",IF(FL345&gt;0,"VENCIDA",IF(FL345&gt;=-5,"POR VENCER","AL DÍA"))))</f>
        <v/>
      </c>
      <c r="FP345" s="185" t="n"/>
      <c r="FQ345" s="119">
        <f>IF(N($H345)&lt;28,"",IF(FK345="","",FK345+31))</f>
        <v/>
      </c>
      <c r="FR345" s="124">
        <f>IF(FQ345="","",TODAY()-FQ345)</f>
        <v/>
      </c>
      <c r="FS345" s="494" t="n"/>
      <c r="FT345" s="184" t="n"/>
      <c r="FU345" s="184">
        <f>IF(FQ345="","SIN ESTADO",IF(FS345&lt;&gt;"","PAGA",IF(FR345&gt;0,"VENCIDA",IF(FR345&gt;=-5,"POR VENCER","AL DÍA"))))</f>
        <v/>
      </c>
      <c r="FV345" s="185" t="n"/>
      <c r="FW345" s="119">
        <f>IF(N($H345)&lt;29,"",IF(FQ345="","",FQ345+31))</f>
        <v/>
      </c>
      <c r="FX345" s="124">
        <f>IF(FW345="","",TODAY()-FW345)</f>
        <v/>
      </c>
      <c r="FY345" s="494" t="n"/>
      <c r="FZ345" s="184" t="n"/>
      <c r="GA345" s="184">
        <f>IF(FW345="","SIN ESTADO",IF(FY345&lt;&gt;"","PAGA",IF(FX345&gt;0,"VENCIDA",IF(FX345&gt;=-5,"POR VENCER","AL DÍA"))))</f>
        <v/>
      </c>
      <c r="GB345" s="185" t="n"/>
      <c r="GC345" s="119">
        <f>IF(N($H345)&lt;30,"",IF(FW345="","",FW345+31))</f>
        <v/>
      </c>
      <c r="GD345" s="124">
        <f>IF(GC345="","",TODAY()-GC345)</f>
        <v/>
      </c>
      <c r="GE345" s="494" t="n"/>
      <c r="GF345" s="184" t="n"/>
      <c r="GG345" s="184">
        <f>IF(GC345="","SIN ESTADO",IF(GE345&lt;&gt;"","PAGA",IF(GD345&gt;0,"VENCIDA",IF(GD345&gt;=-5,"POR VENCER","AL DÍA"))))</f>
        <v/>
      </c>
      <c r="GH345" s="185" t="n"/>
      <c r="GI345" s="119">
        <f>IF(N($H345)&lt;31,"",IF(GC345="","",GC345+31))</f>
        <v/>
      </c>
      <c r="GJ345" s="124">
        <f>IF(GI345="","",TODAY()-GI345)</f>
        <v/>
      </c>
      <c r="GK345" s="494" t="n"/>
      <c r="GL345" s="184" t="n"/>
      <c r="GM345" s="184">
        <f>IF(GI345="","SIN ESTADO",IF(GK345&lt;&gt;"","PAGA",IF(GJ345&gt;0,"VENCIDA",IF(GJ345&gt;=-5,"POR VENCER","AL DÍA"))))</f>
        <v/>
      </c>
      <c r="GN345" s="185" t="n"/>
      <c r="GO345" s="119">
        <f>IF(N($H345)&lt;32,"",IF(GI345="","",GI345+31))</f>
        <v/>
      </c>
      <c r="GP345" s="124">
        <f>IF(GO345="","",TODAY()-GO345)</f>
        <v/>
      </c>
      <c r="GQ345" s="494" t="n"/>
      <c r="GR345" s="184" t="n"/>
      <c r="GS345" s="184">
        <f>IF(GO345="","SIN ESTADO",IF(GQ345&lt;&gt;"","PAGA",IF(GP345&gt;0,"VENCIDA",IF(GP345&gt;=-5,"POR VENCER","AL DÍA"))))</f>
        <v/>
      </c>
      <c r="GT345" s="185" t="n"/>
      <c r="GU345" s="119">
        <f>IF(N($H345)&lt;33,"",IF(GO345="","",GO345+31))</f>
        <v/>
      </c>
      <c r="GV345" s="124">
        <f>IF(GU345="","",TODAY()-GU345)</f>
        <v/>
      </c>
      <c r="GW345" s="494" t="n"/>
      <c r="GX345" s="184" t="n"/>
      <c r="GY345" s="184">
        <f>IF(GU345="","SIN ESTADO",IF(GW345&lt;&gt;"","PAGA",IF(GV345&gt;0,"VENCIDA",IF(GV345&gt;=-5,"POR VENCER","AL DÍA"))))</f>
        <v/>
      </c>
      <c r="GZ345" s="185" t="n"/>
      <c r="HA345" s="119">
        <f>IF(N($H345)&lt;34,"",IF(GU345="","",GU345+31))</f>
        <v/>
      </c>
      <c r="HB345" s="124">
        <f>IF(HA345="","",TODAY()-HA345)</f>
        <v/>
      </c>
      <c r="HC345" s="494" t="n"/>
      <c r="HD345" s="184" t="n"/>
      <c r="HE345" s="184">
        <f>IF(HA345="","SIN ESTADO",IF(HC345&lt;&gt;"","PAGA",IF(HB345&gt;0,"VENCIDA",IF(HB345&gt;=-5,"POR VENCER","AL DÍA"))))</f>
        <v/>
      </c>
      <c r="HF345" s="185" t="n"/>
      <c r="HG345" s="119">
        <f>IF(N($H345)&lt;35,"",IF(HA345="","",HA345+31))</f>
        <v/>
      </c>
      <c r="HH345" s="124">
        <f>IF(HG345="","",TODAY()-HG345)</f>
        <v/>
      </c>
      <c r="HI345" s="494" t="n"/>
      <c r="HJ345" s="184" t="n"/>
      <c r="HK345" s="184">
        <f>IF(HG345="","SIN ESTADO",IF(HI345&lt;&gt;"","PAGA",IF(HH345&gt;0,"VENCIDA",IF(HH345&gt;=-5,"POR VENCER","AL DÍA"))))</f>
        <v/>
      </c>
      <c r="HL345" s="168" t="n"/>
      <c r="HM345" s="119">
        <f>IF(N($H345)&lt;36,"",IF(HG345="","",HG345+31))</f>
        <v/>
      </c>
      <c r="HN345" s="124">
        <f>IF(HM345="","",TODAY()-HM345)</f>
        <v/>
      </c>
      <c r="HO345" s="494" t="n"/>
      <c r="HP345" s="184" t="n"/>
      <c r="HQ345" s="184">
        <f>IF(HM345="","SIN ESTADO",IF(HO345&lt;&gt;"","PAGA",IF(HN345&gt;0,"VENCIDA",IF(HN345&gt;=-5,"POR VENCER","AL DÍA"))))</f>
        <v/>
      </c>
      <c r="HR345" s="168" t="n"/>
      <c r="HS345" s="169">
        <f>N345+T345+Z345+AF345+AL345+AR345+AX345+BD345+BJ345+BP345+BV345+CB345+CH345+CN345+CT345+CZ345+DF345+DL345+DR345+DX345+ED345+EJ345+EP345+EV345+FB345+FH345+FN345+FT345+FZ345+GF345+GL345+GR345+GX345+HD345+HJ345+HP345</f>
        <v/>
      </c>
      <c r="HU345" s="170">
        <f>IFERROR(N($J345),0)</f>
        <v/>
      </c>
      <c r="HW345" s="170">
        <f>SUMPRODUCT((MOD(COLUMN($M345:$HR345)-COLUMN($M345),6)=0)*ISNUMBER($M345:$HR345)*($M345:$HR345&gt;=RESUMEN!$C$26)*($M345:$HR345&lt;=RESUMEN!$C$27)*IFERROR(N($N345:$HS345),0))</f>
        <v/>
      </c>
      <c r="HX345" s="170">
        <f>SUMPRODUCT((MOD(COLUMN($M345:$HR345)-COLUMN($M345),6)=0)*ISNUMBER($M345:$HR345)*($M345:$HR345&gt;=RESUMEN!$C$26)*($M345:$HR345&lt;=RESUMEN!$C$27))</f>
        <v/>
      </c>
    </row>
    <row r="346" ht="15.75" customHeight="1" s="506">
      <c r="B346" s="113">
        <f>VENTAS!A345</f>
        <v/>
      </c>
      <c r="C346" s="236">
        <f>VENTAS!B345</f>
        <v/>
      </c>
      <c r="D346" s="53">
        <f>VENTAS!C345</f>
        <v/>
      </c>
      <c r="E346" s="114">
        <f>VENTAS!D345</f>
        <v/>
      </c>
      <c r="F346" s="114">
        <f>VENTAS!J345</f>
        <v/>
      </c>
      <c r="G346" s="494">
        <f>VENTAS!F345</f>
        <v/>
      </c>
      <c r="H346" s="479">
        <f>VENTAS!K345</f>
        <v/>
      </c>
      <c r="I346" s="479">
        <f>VENTAS!M345</f>
        <v/>
      </c>
      <c r="J346" s="184">
        <f>VENTAS!L345</f>
        <v/>
      </c>
      <c r="K346" s="119">
        <f>IF(N($H346)&lt;1,"",$G346+31)</f>
        <v/>
      </c>
      <c r="L346" s="124">
        <f>IF(K346="","",TODAY()-K346)</f>
        <v/>
      </c>
      <c r="M346" s="469" t="n">
        <v>46125</v>
      </c>
      <c r="N346" s="374" t="n">
        <v>980000</v>
      </c>
      <c r="O346" s="184">
        <f>IF(K346="","SIN ESTADO",IF(M346&lt;&gt;"","PAGA",IF(L346&gt;0,"VENCIDA",IF(L346&gt;=-5,"POR VENCER","AL DÍA"))))</f>
        <v/>
      </c>
      <c r="P346" s="185" t="inlineStr">
        <is>
          <t>TRANSFERENCIA</t>
        </is>
      </c>
      <c r="Q346" s="119">
        <f>IF(N($H346)&lt;2,"",IF(K346="","",K346+31))</f>
        <v/>
      </c>
      <c r="R346" s="124">
        <f>IF(Q346="","",TODAY()-Q346)</f>
        <v/>
      </c>
      <c r="S346" s="494" t="n">
        <v>46152</v>
      </c>
      <c r="T346" s="184" t="n">
        <v>980000</v>
      </c>
      <c r="U346" s="184">
        <f>IF(Q346="","SIN ESTADO",IF(S346&lt;&gt;"","PAGA",IF(R346&gt;0,"VENCIDA",IF(R346&gt;=-5,"POR VENCER","AL DÍA"))))</f>
        <v/>
      </c>
      <c r="V346" s="185" t="inlineStr">
        <is>
          <t>TRANSFERENCIA</t>
        </is>
      </c>
      <c r="W346" s="119">
        <f>IF(N($H346)&lt;3,"",IF(Q346="","",Q346+31))</f>
        <v/>
      </c>
      <c r="X346" s="124">
        <f>IF(W346="","",TODAY()-W346)</f>
        <v/>
      </c>
      <c r="Y346" s="494" t="n">
        <v>46184</v>
      </c>
      <c r="Z346" s="184" t="n">
        <v>980000</v>
      </c>
      <c r="AA346" s="184">
        <f>IF(W346="","SIN ESTADO",IF(Y346&lt;&gt;"","PAGA",IF(X346&gt;0,"VENCIDA",IF(X346&gt;=-5,"POR VENCER","AL DÍA"))))</f>
        <v/>
      </c>
      <c r="AB346" s="185" t="inlineStr">
        <is>
          <t>TRANSFERENCIA</t>
        </is>
      </c>
      <c r="AC346" s="119">
        <f>IF(N($H346)&lt;4,"",IF(W346="","",W346+31))</f>
        <v/>
      </c>
      <c r="AD346" s="124">
        <f>IF(AC346="","",TODAY()-AC346)</f>
        <v/>
      </c>
      <c r="AE346" s="494" t="n">
        <v>46214</v>
      </c>
      <c r="AF346" s="184" t="n">
        <v>950000</v>
      </c>
      <c r="AG346" s="184">
        <f>IF(AC346="","SIN ESTADO",IF(AE346&lt;&gt;"","PAGA",IF(AD346&gt;0,"VENCIDA",IF(AD346&gt;=-5,"POR VENCER","AL DÍA"))))</f>
        <v/>
      </c>
      <c r="AH346" s="185" t="inlineStr">
        <is>
          <t>TRANSFERENCIA</t>
        </is>
      </c>
      <c r="AI346" s="119">
        <f>IF(N($H346)&lt;5,"",IF(AC346="","",AC346+31))</f>
        <v/>
      </c>
      <c r="AJ346" s="124">
        <f>IF(AI346="","",TODAY()-AI346)</f>
        <v/>
      </c>
      <c r="AK346" s="494" t="n">
        <v>46245</v>
      </c>
      <c r="AL346" s="184" t="n">
        <v>980000</v>
      </c>
      <c r="AM346" s="184">
        <f>IF(AI346="","SIN ESTADO",IF(AK346&lt;&gt;"","PAGA",IF(AJ346&gt;0,"VENCIDA",IF(AJ346&gt;=-5,"POR VENCER","AL DÍA"))))</f>
        <v/>
      </c>
      <c r="AN346" s="185" t="inlineStr">
        <is>
          <t>TRANSFERENCIA</t>
        </is>
      </c>
      <c r="AO346" s="119">
        <f>IF(N($H346)&lt;6,"",IF(AI346="","",AI346+31))</f>
        <v/>
      </c>
      <c r="AP346" s="124">
        <f>IF(AO346="","",TODAY()-AO346)</f>
        <v/>
      </c>
      <c r="AQ346" s="270" t="n">
        <v>46273</v>
      </c>
      <c r="AR346" s="184" t="n">
        <v>980000</v>
      </c>
      <c r="AS346" s="184">
        <f>IF(AO346="","SIN ESTADO",IF(AQ346&lt;&gt;"","PAGA",IF(AP346&gt;0,"VENCIDA",IF(AP346&gt;=-5,"POR VENCER","AL DÍA"))))</f>
        <v/>
      </c>
      <c r="AT346" s="185" t="inlineStr">
        <is>
          <t>TRANSFERENCIA</t>
        </is>
      </c>
      <c r="AU346" s="119">
        <f>IF(N($H346)&lt;7,"",IF(AO346="","",AO346+31))</f>
        <v/>
      </c>
      <c r="AV346" s="124">
        <f>IF(AU346="","",TODAY()-AU346)</f>
        <v/>
      </c>
      <c r="AW346" s="494" t="n"/>
      <c r="AX346" s="184" t="n"/>
      <c r="AY346" s="184">
        <f>IF(AU346="","SIN ESTADO",IF(AW346&lt;&gt;"","PAGA",IF(AV346&gt;0,"VENCIDA",IF(AV346&gt;=-5,"POR VENCER","AL DÍA"))))</f>
        <v/>
      </c>
      <c r="AZ346" s="185" t="n"/>
      <c r="BA346" s="119">
        <f>IF(N($H346)&lt;8,"",IF(AU346="","",AU346+31))</f>
        <v/>
      </c>
      <c r="BB346" s="124">
        <f>IF(BA346="","",TODAY()-BA346)</f>
        <v/>
      </c>
      <c r="BC346" s="494" t="n"/>
      <c r="BD346" s="184" t="n"/>
      <c r="BE346" s="184">
        <f>IF(BA346="","SIN ESTADO",IF(BC346&lt;&gt;"","PAGA",IF(BB346&gt;0,"VENCIDA",IF(BB346&gt;=-5,"POR VENCER","AL DÍA"))))</f>
        <v/>
      </c>
      <c r="BF346" s="185" t="n"/>
      <c r="BG346" s="119">
        <f>IF(N($H346)&lt;9,"",IF(BA346="","",BA346+31))</f>
        <v/>
      </c>
      <c r="BH346" s="124">
        <f>IF(BG346="","",TODAY()-BG346)</f>
        <v/>
      </c>
      <c r="BI346" s="494" t="n"/>
      <c r="BJ346" s="184" t="n"/>
      <c r="BK346" s="184">
        <f>IF(BG346="","SIN ESTADO",IF(BI346&lt;&gt;"","PAGA",IF(BH346&gt;0,"VENCIDA",IF(BH346&gt;=-5,"POR VENCER","AL DÍA"))))</f>
        <v/>
      </c>
      <c r="BL346" s="185" t="n"/>
      <c r="BM346" s="119">
        <f>IF(N($H346)&lt;10,"",IF(BG346="","",BG346+31))</f>
        <v/>
      </c>
      <c r="BN346" s="124">
        <f>IF(BM346="","",TODAY()-BM346)</f>
        <v/>
      </c>
      <c r="BO346" s="494" t="n"/>
      <c r="BP346" s="184" t="n"/>
      <c r="BQ346" s="184">
        <f>IF(BM346="","SIN ESTADO",IF(BO346&lt;&gt;"","PAGA",IF(BN346&gt;0,"VENCIDA",IF(BN346&gt;=-5,"POR VENCER","AL DÍA"))))</f>
        <v/>
      </c>
      <c r="BR346" s="185" t="n"/>
      <c r="BS346" s="119">
        <f>IF(N($H346)&lt;11,"",IF(BM346="","",BM346+31))</f>
        <v/>
      </c>
      <c r="BT346" s="124">
        <f>IF(BS346="","",TODAY()-BS346)</f>
        <v/>
      </c>
      <c r="BU346" s="494" t="n"/>
      <c r="BV346" s="184" t="n"/>
      <c r="BW346" s="184">
        <f>IF(BS346="","SIN ESTADO",IF(BU346&lt;&gt;"","PAGA",IF(BT346&gt;0,"VENCIDA",IF(BT346&gt;=-5,"POR VENCER","AL DÍA"))))</f>
        <v/>
      </c>
      <c r="BX346" s="185" t="n"/>
      <c r="BY346" s="119">
        <f>IF(N($H346)&lt;12,"",IF(BS346="","",BS346+31))</f>
        <v/>
      </c>
      <c r="BZ346" s="124">
        <f>IF(BY346="","",TODAY()-BY346)</f>
        <v/>
      </c>
      <c r="CA346" s="494" t="n"/>
      <c r="CB346" s="184" t="n"/>
      <c r="CC346" s="184">
        <f>IF(BY346="","SIN ESTADO",IF(CA346&lt;&gt;"","PAGA",IF(BZ346&gt;0,"VENCIDA",IF(BZ346&gt;=-5,"POR VENCER","AL DÍA"))))</f>
        <v/>
      </c>
      <c r="CD346" s="185" t="n"/>
      <c r="CE346" s="119">
        <f>IF(N($H346)&lt;13,"",IF(BY346="","",BY346+31))</f>
        <v/>
      </c>
      <c r="CF346" s="124">
        <f>IF(CE346="","",TODAY()-CE346)</f>
        <v/>
      </c>
      <c r="CG346" s="494" t="n"/>
      <c r="CH346" s="184" t="n"/>
      <c r="CI346" s="184">
        <f>IF(CE346="","SIN ESTADO",IF(CG346&lt;&gt;"","PAGA",IF(CF346&gt;0,"VENCIDA",IF(CF346&gt;=-5,"POR VENCER","AL DÍA"))))</f>
        <v/>
      </c>
      <c r="CJ346" s="185" t="n"/>
      <c r="CK346" s="119">
        <f>IF(N($H346)&lt;14,"",IF(CE346="","",CE346+31))</f>
        <v/>
      </c>
      <c r="CL346" s="124">
        <f>IF(CK346="","",TODAY()-CK346)</f>
        <v/>
      </c>
      <c r="CM346" s="494" t="n"/>
      <c r="CN346" s="184" t="n"/>
      <c r="CO346" s="184">
        <f>IF(CK346="","SIN ESTADO",IF(CM346&lt;&gt;"","PAGA",IF(CL346&gt;0,"VENCIDA",IF(CL346&gt;=-5,"POR VENCER","AL DÍA"))))</f>
        <v/>
      </c>
      <c r="CP346" s="185" t="n"/>
      <c r="CQ346" s="119">
        <f>IF(N($H346)&lt;15,"",IF(CK346="","",CK346+31))</f>
        <v/>
      </c>
      <c r="CR346" s="124">
        <f>IF(CQ346="","",TODAY()-CQ346)</f>
        <v/>
      </c>
      <c r="CS346" s="494" t="n"/>
      <c r="CT346" s="184" t="n"/>
      <c r="CU346" s="184">
        <f>IF(CQ346="","SIN ESTADO",IF(CS346&lt;&gt;"","PAGA",IF(CR346&gt;0,"VENCIDA",IF(CR346&gt;=-5,"POR VENCER","AL DÍA"))))</f>
        <v/>
      </c>
      <c r="CV346" s="185" t="n"/>
      <c r="CW346" s="119">
        <f>IF(N($H346)&lt;16,"",IF(CQ346="","",CQ346+31))</f>
        <v/>
      </c>
      <c r="CX346" s="124">
        <f>IF(CW346="","",TODAY()-CW346)</f>
        <v/>
      </c>
      <c r="CY346" s="494" t="n"/>
      <c r="CZ346" s="184" t="n"/>
      <c r="DA346" s="184">
        <f>IF(CW346="","SIN ESTADO",IF(CY346&lt;&gt;"","PAGA",IF(CX346&gt;0,"VENCIDA",IF(CX346&gt;=-5,"POR VENCER","AL DÍA"))))</f>
        <v/>
      </c>
      <c r="DB346" s="185" t="n"/>
      <c r="DC346" s="119">
        <f>IF(N($H346)&lt;17,"",IF(CW346="","",CW346+31))</f>
        <v/>
      </c>
      <c r="DD346" s="124">
        <f>IF(DC346="","",TODAY()-DC346)</f>
        <v/>
      </c>
      <c r="DE346" s="494" t="n"/>
      <c r="DF346" s="184" t="n"/>
      <c r="DG346" s="184">
        <f>IF(DC346="","SIN ESTADO",IF(DE346&lt;&gt;"","PAGA",IF(DD346&gt;0,"VENCIDA",IF(DD346&gt;=-5,"POR VENCER","AL DÍA"))))</f>
        <v/>
      </c>
      <c r="DH346" s="185" t="n"/>
      <c r="DI346" s="119">
        <f>IF(N($H346)&lt;18,"",IF(DC346="","",DC346+31))</f>
        <v/>
      </c>
      <c r="DJ346" s="124">
        <f>IF(DI346="","",TODAY()-DI346)</f>
        <v/>
      </c>
      <c r="DK346" s="494" t="n"/>
      <c r="DL346" s="184" t="n"/>
      <c r="DM346" s="184">
        <f>IF(DI346="","SIN ESTADO",IF(DK346&lt;&gt;"","PAGA",IF(DJ346&gt;0,"VENCIDA",IF(DJ346&gt;=-5,"POR VENCER","AL DÍA"))))</f>
        <v/>
      </c>
      <c r="DN346" s="185" t="n"/>
      <c r="DO346" s="119">
        <f>IF(N($H346)&lt;19,"",IF(DI346="","",DI346+31))</f>
        <v/>
      </c>
      <c r="DP346" s="124">
        <f>IF(DO346="","",TODAY()-DO346)</f>
        <v/>
      </c>
      <c r="DQ346" s="494" t="n"/>
      <c r="DR346" s="184" t="n"/>
      <c r="DS346" s="184">
        <f>IF(DO346="","SIN ESTADO",IF(DQ346&lt;&gt;"","PAGA",IF(DP346&gt;0,"VENCIDA",IF(DP346&gt;=-5,"POR VENCER","AL DÍA"))))</f>
        <v/>
      </c>
      <c r="DT346" s="185" t="n"/>
      <c r="DU346" s="119">
        <f>IF(N($H346)&lt;20,"",IF(DO346="","",DO346+31))</f>
        <v/>
      </c>
      <c r="DV346" s="124">
        <f>IF(DU346="","",TODAY()-DU346)</f>
        <v/>
      </c>
      <c r="DW346" s="494" t="n"/>
      <c r="DX346" s="184" t="n"/>
      <c r="DY346" s="184">
        <f>IF(DU346="","SIN ESTADO",IF(DW346&lt;&gt;"","PAGA",IF(DV346&gt;0,"VENCIDA",IF(DV346&gt;=-5,"POR VENCER","AL DÍA"))))</f>
        <v/>
      </c>
      <c r="DZ346" s="185" t="n"/>
      <c r="EA346" s="119">
        <f>IF(N($H346)&lt;21,"",IF(DU346="","",DU346+31))</f>
        <v/>
      </c>
      <c r="EB346" s="124">
        <f>IF(EA346="","",TODAY()-EA346)</f>
        <v/>
      </c>
      <c r="EC346" s="494" t="n"/>
      <c r="ED346" s="184" t="n"/>
      <c r="EE346" s="184">
        <f>IF(EA346="","SIN ESTADO",IF(EC346&lt;&gt;"","PAGA",IF(EB346&gt;0,"VENCIDA",IF(EB346&gt;=-5,"POR VENCER","AL DÍA"))))</f>
        <v/>
      </c>
      <c r="EF346" s="185" t="n"/>
      <c r="EG346" s="119">
        <f>IF(N($H346)&lt;22,"",IF(EA346="","",EA346+31))</f>
        <v/>
      </c>
      <c r="EH346" s="124">
        <f>IF(EG346="","",TODAY()-EG346)</f>
        <v/>
      </c>
      <c r="EI346" s="494" t="n"/>
      <c r="EJ346" s="184" t="n"/>
      <c r="EK346" s="184">
        <f>IF(EG346="","SIN ESTADO",IF(EI346&lt;&gt;"","PAGA",IF(EH346&gt;0,"VENCIDA",IF(EH346&gt;=-5,"POR VENCER","AL DÍA"))))</f>
        <v/>
      </c>
      <c r="EL346" s="185" t="n"/>
      <c r="EM346" s="119">
        <f>IF(N($H346)&lt;23,"",IF(EG346="","",EG346+31))</f>
        <v/>
      </c>
      <c r="EN346" s="124">
        <f>IF(EM346="","",TODAY()-EM346)</f>
        <v/>
      </c>
      <c r="EO346" s="494" t="n"/>
      <c r="EP346" s="184" t="n"/>
      <c r="EQ346" s="184">
        <f>IF(EM346="","SIN ESTADO",IF(EO346&lt;&gt;"","PAGA",IF(EN346&gt;0,"VENCIDA",IF(EN346&gt;=-5,"POR VENCER","AL DÍA"))))</f>
        <v/>
      </c>
      <c r="ER346" s="185" t="n"/>
      <c r="ES346" s="119">
        <f>IF(N($H346)&lt;24,"",IF(EM346="","",EM346+31))</f>
        <v/>
      </c>
      <c r="ET346" s="124">
        <f>IF(ES346="","",TODAY()-ES346)</f>
        <v/>
      </c>
      <c r="EU346" s="494" t="n"/>
      <c r="EV346" s="184" t="n"/>
      <c r="EW346" s="184">
        <f>IF(ES346="","SIN ESTADO",IF(EU346&lt;&gt;"","PAGA",IF(ET346&gt;0,"VENCIDA",IF(ET346&gt;=-5,"POR VENCER","AL DÍA"))))</f>
        <v/>
      </c>
      <c r="EX346" s="185" t="n"/>
      <c r="EY346" s="119">
        <f>IF(N($H346)&lt;25,"",IF(ES346="","",ES346+31))</f>
        <v/>
      </c>
      <c r="EZ346" s="124">
        <f>IF(EY346="","",TODAY()-EY346)</f>
        <v/>
      </c>
      <c r="FA346" s="494" t="n"/>
      <c r="FB346" s="184" t="n"/>
      <c r="FC346" s="184">
        <f>IF(EY346="","SIN ESTADO",IF(FA346&lt;&gt;"","PAGA",IF(EZ346&gt;0,"VENCIDA",IF(EZ346&gt;=-5,"POR VENCER","AL DÍA"))))</f>
        <v/>
      </c>
      <c r="FD346" s="185" t="n"/>
      <c r="FE346" s="119">
        <f>IF(N($H346)&lt;26,"",IF(EY346="","",EY346+31))</f>
        <v/>
      </c>
      <c r="FF346" s="124">
        <f>IF(FE346="","",TODAY()-FE346)</f>
        <v/>
      </c>
      <c r="FG346" s="494" t="n"/>
      <c r="FH346" s="184" t="n"/>
      <c r="FI346" s="184">
        <f>IF(FE346="","SIN ESTADO",IF(FG346&lt;&gt;"","PAGA",IF(FF346&gt;0,"VENCIDA",IF(FF346&gt;=-5,"POR VENCER","AL DÍA"))))</f>
        <v/>
      </c>
      <c r="FJ346" s="185" t="n"/>
      <c r="FK346" s="119">
        <f>IF(N($H346)&lt;27,"",IF(FE346="","",FE346+31))</f>
        <v/>
      </c>
      <c r="FL346" s="124">
        <f>IF(FK346="","",TODAY()-FK346)</f>
        <v/>
      </c>
      <c r="FM346" s="494" t="n"/>
      <c r="FN346" s="184" t="n"/>
      <c r="FO346" s="184">
        <f>IF(FK346="","SIN ESTADO",IF(FM346&lt;&gt;"","PAGA",IF(FL346&gt;0,"VENCIDA",IF(FL346&gt;=-5,"POR VENCER","AL DÍA"))))</f>
        <v/>
      </c>
      <c r="FP346" s="185" t="n"/>
      <c r="FQ346" s="119">
        <f>IF(N($H346)&lt;28,"",IF(FK346="","",FK346+31))</f>
        <v/>
      </c>
      <c r="FR346" s="124">
        <f>IF(FQ346="","",TODAY()-FQ346)</f>
        <v/>
      </c>
      <c r="FS346" s="494" t="n"/>
      <c r="FT346" s="184" t="n"/>
      <c r="FU346" s="184">
        <f>IF(FQ346="","SIN ESTADO",IF(FS346&lt;&gt;"","PAGA",IF(FR346&gt;0,"VENCIDA",IF(FR346&gt;=-5,"POR VENCER","AL DÍA"))))</f>
        <v/>
      </c>
      <c r="FV346" s="185" t="n"/>
      <c r="FW346" s="119">
        <f>IF(N($H346)&lt;29,"",IF(FQ346="","",FQ346+31))</f>
        <v/>
      </c>
      <c r="FX346" s="124">
        <f>IF(FW346="","",TODAY()-FW346)</f>
        <v/>
      </c>
      <c r="FY346" s="494" t="n"/>
      <c r="FZ346" s="184" t="n"/>
      <c r="GA346" s="184">
        <f>IF(FW346="","SIN ESTADO",IF(FY346&lt;&gt;"","PAGA",IF(FX346&gt;0,"VENCIDA",IF(FX346&gt;=-5,"POR VENCER","AL DÍA"))))</f>
        <v/>
      </c>
      <c r="GB346" s="185" t="n"/>
      <c r="GC346" s="119">
        <f>IF(N($H346)&lt;30,"",IF(FW346="","",FW346+31))</f>
        <v/>
      </c>
      <c r="GD346" s="124">
        <f>IF(GC346="","",TODAY()-GC346)</f>
        <v/>
      </c>
      <c r="GE346" s="494" t="n"/>
      <c r="GF346" s="184" t="n"/>
      <c r="GG346" s="184">
        <f>IF(GC346="","SIN ESTADO",IF(GE346&lt;&gt;"","PAGA",IF(GD346&gt;0,"VENCIDA",IF(GD346&gt;=-5,"POR VENCER","AL DÍA"))))</f>
        <v/>
      </c>
      <c r="GH346" s="185" t="n"/>
      <c r="GI346" s="119">
        <f>IF(N($H346)&lt;31,"",IF(GC346="","",GC346+31))</f>
        <v/>
      </c>
      <c r="GJ346" s="124">
        <f>IF(GI346="","",TODAY()-GI346)</f>
        <v/>
      </c>
      <c r="GK346" s="494" t="n"/>
      <c r="GL346" s="184" t="n"/>
      <c r="GM346" s="184">
        <f>IF(GI346="","SIN ESTADO",IF(GK346&lt;&gt;"","PAGA",IF(GJ346&gt;0,"VENCIDA",IF(GJ346&gt;=-5,"POR VENCER","AL DÍA"))))</f>
        <v/>
      </c>
      <c r="GN346" s="185" t="n"/>
      <c r="GO346" s="119">
        <f>IF(N($H346)&lt;32,"",IF(GI346="","",GI346+31))</f>
        <v/>
      </c>
      <c r="GP346" s="124">
        <f>IF(GO346="","",TODAY()-GO346)</f>
        <v/>
      </c>
      <c r="GQ346" s="494" t="n"/>
      <c r="GR346" s="184" t="n"/>
      <c r="GS346" s="184">
        <f>IF(GO346="","SIN ESTADO",IF(GQ346&lt;&gt;"","PAGA",IF(GP346&gt;0,"VENCIDA",IF(GP346&gt;=-5,"POR VENCER","AL DÍA"))))</f>
        <v/>
      </c>
      <c r="GT346" s="185" t="n"/>
      <c r="GU346" s="119">
        <f>IF(N($H346)&lt;33,"",IF(GO346="","",GO346+31))</f>
        <v/>
      </c>
      <c r="GV346" s="124">
        <f>IF(GU346="","",TODAY()-GU346)</f>
        <v/>
      </c>
      <c r="GW346" s="494" t="n"/>
      <c r="GX346" s="184" t="n"/>
      <c r="GY346" s="184">
        <f>IF(GU346="","SIN ESTADO",IF(GW346&lt;&gt;"","PAGA",IF(GV346&gt;0,"VENCIDA",IF(GV346&gt;=-5,"POR VENCER","AL DÍA"))))</f>
        <v/>
      </c>
      <c r="GZ346" s="185" t="n"/>
      <c r="HA346" s="119">
        <f>IF(N($H346)&lt;34,"",IF(GU346="","",GU346+31))</f>
        <v/>
      </c>
      <c r="HB346" s="124">
        <f>IF(HA346="","",TODAY()-HA346)</f>
        <v/>
      </c>
      <c r="HC346" s="494" t="n"/>
      <c r="HD346" s="184" t="n"/>
      <c r="HE346" s="184">
        <f>IF(HA346="","SIN ESTADO",IF(HC346&lt;&gt;"","PAGA",IF(HB346&gt;0,"VENCIDA",IF(HB346&gt;=-5,"POR VENCER","AL DÍA"))))</f>
        <v/>
      </c>
      <c r="HF346" s="185" t="n"/>
      <c r="HG346" s="119">
        <f>IF(N($H346)&lt;35,"",IF(HA346="","",HA346+31))</f>
        <v/>
      </c>
      <c r="HH346" s="124">
        <f>IF(HG346="","",TODAY()-HG346)</f>
        <v/>
      </c>
      <c r="HI346" s="494" t="n"/>
      <c r="HJ346" s="184" t="n"/>
      <c r="HK346" s="184">
        <f>IF(HG346="","SIN ESTADO",IF(HI346&lt;&gt;"","PAGA",IF(HH346&gt;0,"VENCIDA",IF(HH346&gt;=-5,"POR VENCER","AL DÍA"))))</f>
        <v/>
      </c>
      <c r="HL346" s="168" t="n"/>
      <c r="HM346" s="119">
        <f>IF(N($H346)&lt;36,"",IF(HG346="","",HG346+31))</f>
        <v/>
      </c>
      <c r="HN346" s="124">
        <f>IF(HM346="","",TODAY()-HM346)</f>
        <v/>
      </c>
      <c r="HO346" s="494" t="n"/>
      <c r="HP346" s="184" t="n"/>
      <c r="HQ346" s="184">
        <f>IF(HM346="","SIN ESTADO",IF(HO346&lt;&gt;"","PAGA",IF(HN346&gt;0,"VENCIDA",IF(HN346&gt;=-5,"POR VENCER","AL DÍA"))))</f>
        <v/>
      </c>
      <c r="HR346" s="168" t="n"/>
      <c r="HS346" s="169">
        <f>N346+T346+Z346+AF346+AL346+AR346+AX346+BD346+BJ346+BP346+BV346+CB346+CH346+CN346+CT346+CZ346+DF346+DL346+DR346+DX346+ED346+EJ346+EP346+EV346+FB346+FH346+FN346+FT346+FZ346+GF346+GL346+GR346+GX346+HD346+HJ346+HP346</f>
        <v/>
      </c>
      <c r="HU346" s="170">
        <f>IFERROR(N($J346),0)</f>
        <v/>
      </c>
      <c r="HW346" s="170">
        <f>SUMPRODUCT((MOD(COLUMN($M346:$HR346)-COLUMN($M346),6)=0)*ISNUMBER($M346:$HR346)*($M346:$HR346&gt;=RESUMEN!$C$26)*($M346:$HR346&lt;=RESUMEN!$C$27)*IFERROR(N($N346:$HS346),0))</f>
        <v/>
      </c>
      <c r="HX346" s="170">
        <f>SUMPRODUCT((MOD(COLUMN($M346:$HR346)-COLUMN($M346),6)=0)*ISNUMBER($M346:$HR346)*($M346:$HR346&gt;=RESUMEN!$C$26)*($M346:$HR346&lt;=RESUMEN!$C$27))</f>
        <v/>
      </c>
    </row>
    <row r="347" ht="15.75" customHeight="1" s="506">
      <c r="B347" s="113">
        <f>VENTAS!A346</f>
        <v/>
      </c>
      <c r="C347" s="236">
        <f>VENTAS!B346</f>
        <v/>
      </c>
      <c r="D347" s="53">
        <f>VENTAS!C346</f>
        <v/>
      </c>
      <c r="E347" s="114">
        <f>VENTAS!D346</f>
        <v/>
      </c>
      <c r="F347" s="114">
        <f>VENTAS!J346</f>
        <v/>
      </c>
      <c r="G347" s="494">
        <f>VENTAS!F346</f>
        <v/>
      </c>
      <c r="H347" s="479">
        <f>VENTAS!K346</f>
        <v/>
      </c>
      <c r="I347" s="479">
        <f>VENTAS!M346</f>
        <v/>
      </c>
      <c r="J347" s="184">
        <f>VENTAS!L346</f>
        <v/>
      </c>
      <c r="K347" s="119">
        <f>IF(N($H347)&lt;1,"",$G347+31)</f>
        <v/>
      </c>
      <c r="L347" s="124">
        <f>IF(K347="","",TODAY()-K347)</f>
        <v/>
      </c>
      <c r="M347" s="494" t="n"/>
      <c r="N347" s="374" t="n"/>
      <c r="O347" s="184">
        <f>IF(K347="","SIN ESTADO",IF(M347&lt;&gt;"","PAGA",IF(L347&gt;0,"VENCIDA",IF(L347&gt;=-5,"POR VENCER","AL DÍA"))))</f>
        <v/>
      </c>
      <c r="P347" s="185" t="n"/>
      <c r="Q347" s="119">
        <f>IF(N($H347)&lt;2,"",IF(K347="","",K347+31))</f>
        <v/>
      </c>
      <c r="R347" s="124">
        <f>IF(Q347="","",TODAY()-Q347)</f>
        <v/>
      </c>
      <c r="S347" s="494" t="n"/>
      <c r="T347" s="184" t="n"/>
      <c r="U347" s="184">
        <f>IF(Q347="","SIN ESTADO",IF(S347&lt;&gt;"","PAGA",IF(R347&gt;0,"VENCIDA",IF(R347&gt;=-5,"POR VENCER","AL DÍA"))))</f>
        <v/>
      </c>
      <c r="V347" s="185" t="n"/>
      <c r="W347" s="119">
        <f>IF(N($H347)&lt;3,"",IF(Q347="","",Q347+31))</f>
        <v/>
      </c>
      <c r="X347" s="124">
        <f>IF(W347="","",TODAY()-W347)</f>
        <v/>
      </c>
      <c r="Y347" s="494" t="n"/>
      <c r="Z347" s="184" t="n"/>
      <c r="AA347" s="184">
        <f>IF(W347="","SIN ESTADO",IF(Y347&lt;&gt;"","PAGA",IF(X347&gt;0,"VENCIDA",IF(X347&gt;=-5,"POR VENCER","AL DÍA"))))</f>
        <v/>
      </c>
      <c r="AB347" s="185" t="n"/>
      <c r="AC347" s="119">
        <f>IF(N($H347)&lt;4,"",IF(W347="","",W347+31))</f>
        <v/>
      </c>
      <c r="AD347" s="124">
        <f>IF(AC347="","",TODAY()-AC347)</f>
        <v/>
      </c>
      <c r="AE347" s="494" t="n"/>
      <c r="AF347" s="184" t="n"/>
      <c r="AG347" s="184">
        <f>IF(AC347="","SIN ESTADO",IF(AE347&lt;&gt;"","PAGA",IF(AD347&gt;0,"VENCIDA",IF(AD347&gt;=-5,"POR VENCER","AL DÍA"))))</f>
        <v/>
      </c>
      <c r="AH347" s="185" t="n"/>
      <c r="AI347" s="119">
        <f>IF(N($H347)&lt;5,"",IF(AC347="","",AC347+31))</f>
        <v/>
      </c>
      <c r="AJ347" s="124">
        <f>IF(AI347="","",TODAY()-AI347)</f>
        <v/>
      </c>
      <c r="AK347" s="494" t="n"/>
      <c r="AL347" s="184" t="n"/>
      <c r="AM347" s="184">
        <f>IF(AI347="","SIN ESTADO",IF(AK347&lt;&gt;"","PAGA",IF(AJ347&gt;0,"VENCIDA",IF(AJ347&gt;=-5,"POR VENCER","AL DÍA"))))</f>
        <v/>
      </c>
      <c r="AN347" s="185" t="n"/>
      <c r="AO347" s="119">
        <f>IF(N($H347)&lt;6,"",IF(AI347="","",AI347+31))</f>
        <v/>
      </c>
      <c r="AP347" s="124">
        <f>IF(AO347="","",TODAY()-AO347)</f>
        <v/>
      </c>
      <c r="AQ347" s="270" t="n"/>
      <c r="AR347" s="184" t="n"/>
      <c r="AS347" s="184">
        <f>IF(AO347="","SIN ESTADO",IF(AQ347&lt;&gt;"","PAGA",IF(AP347&gt;0,"VENCIDA",IF(AP347&gt;=-5,"POR VENCER","AL DÍA"))))</f>
        <v/>
      </c>
      <c r="AT347" s="185" t="n"/>
      <c r="AU347" s="119">
        <f>IF(N($H347)&lt;7,"",IF(AO347="","",AO347+31))</f>
        <v/>
      </c>
      <c r="AV347" s="124">
        <f>IF(AU347="","",TODAY()-AU347)</f>
        <v/>
      </c>
      <c r="AW347" s="494" t="n"/>
      <c r="AX347" s="184" t="n"/>
      <c r="AY347" s="184">
        <f>IF(AU347="","SIN ESTADO",IF(AW347&lt;&gt;"","PAGA",IF(AV347&gt;0,"VENCIDA",IF(AV347&gt;=-5,"POR VENCER","AL DÍA"))))</f>
        <v/>
      </c>
      <c r="AZ347" s="185" t="n"/>
      <c r="BA347" s="119">
        <f>IF(N($H347)&lt;8,"",IF(AU347="","",AU347+31))</f>
        <v/>
      </c>
      <c r="BB347" s="124">
        <f>IF(BA347="","",TODAY()-BA347)</f>
        <v/>
      </c>
      <c r="BC347" s="494" t="n"/>
      <c r="BD347" s="184" t="n"/>
      <c r="BE347" s="184">
        <f>IF(BA347="","SIN ESTADO",IF(BC347&lt;&gt;"","PAGA",IF(BB347&gt;0,"VENCIDA",IF(BB347&gt;=-5,"POR VENCER","AL DÍA"))))</f>
        <v/>
      </c>
      <c r="BF347" s="185" t="n"/>
      <c r="BG347" s="119">
        <f>IF(N($H347)&lt;9,"",IF(BA347="","",BA347+31))</f>
        <v/>
      </c>
      <c r="BH347" s="124">
        <f>IF(BG347="","",TODAY()-BG347)</f>
        <v/>
      </c>
      <c r="BI347" s="494" t="n"/>
      <c r="BJ347" s="184" t="n"/>
      <c r="BK347" s="184">
        <f>IF(BG347="","SIN ESTADO",IF(BI347&lt;&gt;"","PAGA",IF(BH347&gt;0,"VENCIDA",IF(BH347&gt;=-5,"POR VENCER","AL DÍA"))))</f>
        <v/>
      </c>
      <c r="BL347" s="185" t="n"/>
      <c r="BM347" s="119">
        <f>IF(N($H347)&lt;10,"",IF(BG347="","",BG347+31))</f>
        <v/>
      </c>
      <c r="BN347" s="124">
        <f>IF(BM347="","",TODAY()-BM347)</f>
        <v/>
      </c>
      <c r="BO347" s="494" t="n"/>
      <c r="BP347" s="184" t="n"/>
      <c r="BQ347" s="184">
        <f>IF(BM347="","SIN ESTADO",IF(BO347&lt;&gt;"","PAGA",IF(BN347&gt;0,"VENCIDA",IF(BN347&gt;=-5,"POR VENCER","AL DÍA"))))</f>
        <v/>
      </c>
      <c r="BR347" s="185" t="n"/>
      <c r="BS347" s="119">
        <f>IF(N($H347)&lt;11,"",IF(BM347="","",BM347+31))</f>
        <v/>
      </c>
      <c r="BT347" s="124">
        <f>IF(BS347="","",TODAY()-BS347)</f>
        <v/>
      </c>
      <c r="BU347" s="494" t="n"/>
      <c r="BV347" s="184" t="n"/>
      <c r="BW347" s="184">
        <f>IF(BS347="","SIN ESTADO",IF(BU347&lt;&gt;"","PAGA",IF(BT347&gt;0,"VENCIDA",IF(BT347&gt;=-5,"POR VENCER","AL DÍA"))))</f>
        <v/>
      </c>
      <c r="BX347" s="185" t="n"/>
      <c r="BY347" s="119">
        <f>IF(N($H347)&lt;12,"",IF(BS347="","",BS347+31))</f>
        <v/>
      </c>
      <c r="BZ347" s="124">
        <f>IF(BY347="","",TODAY()-BY347)</f>
        <v/>
      </c>
      <c r="CA347" s="494" t="n"/>
      <c r="CB347" s="184" t="n"/>
      <c r="CC347" s="184">
        <f>IF(BY347="","SIN ESTADO",IF(CA347&lt;&gt;"","PAGA",IF(BZ347&gt;0,"VENCIDA",IF(BZ347&gt;=-5,"POR VENCER","AL DÍA"))))</f>
        <v/>
      </c>
      <c r="CD347" s="185" t="n"/>
      <c r="CE347" s="119">
        <f>IF(N($H347)&lt;13,"",IF(BY347="","",BY347+31))</f>
        <v/>
      </c>
      <c r="CF347" s="124">
        <f>IF(CE347="","",TODAY()-CE347)</f>
        <v/>
      </c>
      <c r="CG347" s="494" t="n"/>
      <c r="CH347" s="184" t="n"/>
      <c r="CI347" s="184">
        <f>IF(CE347="","SIN ESTADO",IF(CG347&lt;&gt;"","PAGA",IF(CF347&gt;0,"VENCIDA",IF(CF347&gt;=-5,"POR VENCER","AL DÍA"))))</f>
        <v/>
      </c>
      <c r="CJ347" s="185" t="n"/>
      <c r="CK347" s="119">
        <f>IF(N($H347)&lt;14,"",IF(CE347="","",CE347+31))</f>
        <v/>
      </c>
      <c r="CL347" s="124">
        <f>IF(CK347="","",TODAY()-CK347)</f>
        <v/>
      </c>
      <c r="CM347" s="494" t="n"/>
      <c r="CN347" s="184" t="n"/>
      <c r="CO347" s="184">
        <f>IF(CK347="","SIN ESTADO",IF(CM347&lt;&gt;"","PAGA",IF(CL347&gt;0,"VENCIDA",IF(CL347&gt;=-5,"POR VENCER","AL DÍA"))))</f>
        <v/>
      </c>
      <c r="CP347" s="185" t="n"/>
      <c r="CQ347" s="119">
        <f>IF(N($H347)&lt;15,"",IF(CK347="","",CK347+31))</f>
        <v/>
      </c>
      <c r="CR347" s="124">
        <f>IF(CQ347="","",TODAY()-CQ347)</f>
        <v/>
      </c>
      <c r="CS347" s="494" t="n"/>
      <c r="CT347" s="184" t="n"/>
      <c r="CU347" s="184">
        <f>IF(CQ347="","SIN ESTADO",IF(CS347&lt;&gt;"","PAGA",IF(CR347&gt;0,"VENCIDA",IF(CR347&gt;=-5,"POR VENCER","AL DÍA"))))</f>
        <v/>
      </c>
      <c r="CV347" s="185" t="n"/>
      <c r="CW347" s="119">
        <f>IF(N($H347)&lt;16,"",IF(CQ347="","",CQ347+31))</f>
        <v/>
      </c>
      <c r="CX347" s="124">
        <f>IF(CW347="","",TODAY()-CW347)</f>
        <v/>
      </c>
      <c r="CY347" s="494" t="n"/>
      <c r="CZ347" s="184" t="n"/>
      <c r="DA347" s="184">
        <f>IF(CW347="","SIN ESTADO",IF(CY347&lt;&gt;"","PAGA",IF(CX347&gt;0,"VENCIDA",IF(CX347&gt;=-5,"POR VENCER","AL DÍA"))))</f>
        <v/>
      </c>
      <c r="DB347" s="185" t="n"/>
      <c r="DC347" s="119">
        <f>IF(N($H347)&lt;17,"",IF(CW347="","",CW347+31))</f>
        <v/>
      </c>
      <c r="DD347" s="124">
        <f>IF(DC347="","",TODAY()-DC347)</f>
        <v/>
      </c>
      <c r="DE347" s="494" t="n"/>
      <c r="DF347" s="184" t="n"/>
      <c r="DG347" s="184">
        <f>IF(DC347="","SIN ESTADO",IF(DE347&lt;&gt;"","PAGA",IF(DD347&gt;0,"VENCIDA",IF(DD347&gt;=-5,"POR VENCER","AL DÍA"))))</f>
        <v/>
      </c>
      <c r="DH347" s="185" t="n"/>
      <c r="DI347" s="119">
        <f>IF(N($H347)&lt;18,"",IF(DC347="","",DC347+31))</f>
        <v/>
      </c>
      <c r="DJ347" s="124">
        <f>IF(DI347="","",TODAY()-DI347)</f>
        <v/>
      </c>
      <c r="DK347" s="494" t="n"/>
      <c r="DL347" s="184" t="n"/>
      <c r="DM347" s="184">
        <f>IF(DI347="","SIN ESTADO",IF(DK347&lt;&gt;"","PAGA",IF(DJ347&gt;0,"VENCIDA",IF(DJ347&gt;=-5,"POR VENCER","AL DÍA"))))</f>
        <v/>
      </c>
      <c r="DN347" s="185" t="n"/>
      <c r="DO347" s="119">
        <f>IF(N($H347)&lt;19,"",IF(DI347="","",DI347+31))</f>
        <v/>
      </c>
      <c r="DP347" s="124">
        <f>IF(DO347="","",TODAY()-DO347)</f>
        <v/>
      </c>
      <c r="DQ347" s="494" t="n"/>
      <c r="DR347" s="184" t="n"/>
      <c r="DS347" s="184">
        <f>IF(DO347="","SIN ESTADO",IF(DQ347&lt;&gt;"","PAGA",IF(DP347&gt;0,"VENCIDA",IF(DP347&gt;=-5,"POR VENCER","AL DÍA"))))</f>
        <v/>
      </c>
      <c r="DT347" s="185" t="n"/>
      <c r="DU347" s="119">
        <f>IF(N($H347)&lt;20,"",IF(DO347="","",DO347+31))</f>
        <v/>
      </c>
      <c r="DV347" s="124">
        <f>IF(DU347="","",TODAY()-DU347)</f>
        <v/>
      </c>
      <c r="DW347" s="494" t="n"/>
      <c r="DX347" s="184" t="n"/>
      <c r="DY347" s="184">
        <f>IF(DU347="","SIN ESTADO",IF(DW347&lt;&gt;"","PAGA",IF(DV347&gt;0,"VENCIDA",IF(DV347&gt;=-5,"POR VENCER","AL DÍA"))))</f>
        <v/>
      </c>
      <c r="DZ347" s="185" t="n"/>
      <c r="EA347" s="119">
        <f>IF(N($H347)&lt;21,"",IF(DU347="","",DU347+31))</f>
        <v/>
      </c>
      <c r="EB347" s="124">
        <f>IF(EA347="","",TODAY()-EA347)</f>
        <v/>
      </c>
      <c r="EC347" s="494" t="n"/>
      <c r="ED347" s="184" t="n"/>
      <c r="EE347" s="184">
        <f>IF(EA347="","SIN ESTADO",IF(EC347&lt;&gt;"","PAGA",IF(EB347&gt;0,"VENCIDA",IF(EB347&gt;=-5,"POR VENCER","AL DÍA"))))</f>
        <v/>
      </c>
      <c r="EF347" s="185" t="n"/>
      <c r="EG347" s="119">
        <f>IF(N($H347)&lt;22,"",IF(EA347="","",EA347+31))</f>
        <v/>
      </c>
      <c r="EH347" s="124">
        <f>IF(EG347="","",TODAY()-EG347)</f>
        <v/>
      </c>
      <c r="EI347" s="494" t="n"/>
      <c r="EJ347" s="184" t="n"/>
      <c r="EK347" s="184">
        <f>IF(EG347="","SIN ESTADO",IF(EI347&lt;&gt;"","PAGA",IF(EH347&gt;0,"VENCIDA",IF(EH347&gt;=-5,"POR VENCER","AL DÍA"))))</f>
        <v/>
      </c>
      <c r="EL347" s="185" t="n"/>
      <c r="EM347" s="119">
        <f>IF(N($H347)&lt;23,"",IF(EG347="","",EG347+31))</f>
        <v/>
      </c>
      <c r="EN347" s="124">
        <f>IF(EM347="","",TODAY()-EM347)</f>
        <v/>
      </c>
      <c r="EO347" s="494" t="n"/>
      <c r="EP347" s="184" t="n"/>
      <c r="EQ347" s="184">
        <f>IF(EM347="","SIN ESTADO",IF(EO347&lt;&gt;"","PAGA",IF(EN347&gt;0,"VENCIDA",IF(EN347&gt;=-5,"POR VENCER","AL DÍA"))))</f>
        <v/>
      </c>
      <c r="ER347" s="185" t="n"/>
      <c r="ES347" s="119">
        <f>IF(N($H347)&lt;24,"",IF(EM347="","",EM347+31))</f>
        <v/>
      </c>
      <c r="ET347" s="124">
        <f>IF(ES347="","",TODAY()-ES347)</f>
        <v/>
      </c>
      <c r="EU347" s="494" t="n"/>
      <c r="EV347" s="184" t="n"/>
      <c r="EW347" s="184">
        <f>IF(ES347="","SIN ESTADO",IF(EU347&lt;&gt;"","PAGA",IF(ET347&gt;0,"VENCIDA",IF(ET347&gt;=-5,"POR VENCER","AL DÍA"))))</f>
        <v/>
      </c>
      <c r="EX347" s="185" t="n"/>
      <c r="EY347" s="119">
        <f>IF(N($H347)&lt;25,"",IF(ES347="","",ES347+31))</f>
        <v/>
      </c>
      <c r="EZ347" s="124">
        <f>IF(EY347="","",TODAY()-EY347)</f>
        <v/>
      </c>
      <c r="FA347" s="494" t="n"/>
      <c r="FB347" s="184" t="n"/>
      <c r="FC347" s="184">
        <f>IF(EY347="","SIN ESTADO",IF(FA347&lt;&gt;"","PAGA",IF(EZ347&gt;0,"VENCIDA",IF(EZ347&gt;=-5,"POR VENCER","AL DÍA"))))</f>
        <v/>
      </c>
      <c r="FD347" s="185" t="n"/>
      <c r="FE347" s="119">
        <f>IF(N($H347)&lt;26,"",IF(EY347="","",EY347+31))</f>
        <v/>
      </c>
      <c r="FF347" s="124">
        <f>IF(FE347="","",TODAY()-FE347)</f>
        <v/>
      </c>
      <c r="FG347" s="494" t="n"/>
      <c r="FH347" s="184" t="n"/>
      <c r="FI347" s="184">
        <f>IF(FE347="","SIN ESTADO",IF(FG347&lt;&gt;"","PAGA",IF(FF347&gt;0,"VENCIDA",IF(FF347&gt;=-5,"POR VENCER","AL DÍA"))))</f>
        <v/>
      </c>
      <c r="FJ347" s="185" t="n"/>
      <c r="FK347" s="119">
        <f>IF(N($H347)&lt;27,"",IF(FE347="","",FE347+31))</f>
        <v/>
      </c>
      <c r="FL347" s="124">
        <f>IF(FK347="","",TODAY()-FK347)</f>
        <v/>
      </c>
      <c r="FM347" s="494" t="n"/>
      <c r="FN347" s="184" t="n"/>
      <c r="FO347" s="184">
        <f>IF(FK347="","SIN ESTADO",IF(FM347&lt;&gt;"","PAGA",IF(FL347&gt;0,"VENCIDA",IF(FL347&gt;=-5,"POR VENCER","AL DÍA"))))</f>
        <v/>
      </c>
      <c r="FP347" s="185" t="n"/>
      <c r="FQ347" s="119">
        <f>IF(N($H347)&lt;28,"",IF(FK347="","",FK347+31))</f>
        <v/>
      </c>
      <c r="FR347" s="124">
        <f>IF(FQ347="","",TODAY()-FQ347)</f>
        <v/>
      </c>
      <c r="FS347" s="494" t="n"/>
      <c r="FT347" s="184" t="n"/>
      <c r="FU347" s="184">
        <f>IF(FQ347="","SIN ESTADO",IF(FS347&lt;&gt;"","PAGA",IF(FR347&gt;0,"VENCIDA",IF(FR347&gt;=-5,"POR VENCER","AL DÍA"))))</f>
        <v/>
      </c>
      <c r="FV347" s="185" t="n"/>
      <c r="FW347" s="119">
        <f>IF(N($H347)&lt;29,"",IF(FQ347="","",FQ347+31))</f>
        <v/>
      </c>
      <c r="FX347" s="124">
        <f>IF(FW347="","",TODAY()-FW347)</f>
        <v/>
      </c>
      <c r="FY347" s="494" t="n"/>
      <c r="FZ347" s="184" t="n"/>
      <c r="GA347" s="184">
        <f>IF(FW347="","SIN ESTADO",IF(FY347&lt;&gt;"","PAGA",IF(FX347&gt;0,"VENCIDA",IF(FX347&gt;=-5,"POR VENCER","AL DÍA"))))</f>
        <v/>
      </c>
      <c r="GB347" s="185" t="n"/>
      <c r="GC347" s="119">
        <f>IF(N($H347)&lt;30,"",IF(FW347="","",FW347+31))</f>
        <v/>
      </c>
      <c r="GD347" s="124">
        <f>IF(GC347="","",TODAY()-GC347)</f>
        <v/>
      </c>
      <c r="GE347" s="494" t="n"/>
      <c r="GF347" s="184" t="n"/>
      <c r="GG347" s="184">
        <f>IF(GC347="","SIN ESTADO",IF(GE347&lt;&gt;"","PAGA",IF(GD347&gt;0,"VENCIDA",IF(GD347&gt;=-5,"POR VENCER","AL DÍA"))))</f>
        <v/>
      </c>
      <c r="GH347" s="185" t="n"/>
      <c r="GI347" s="119">
        <f>IF(N($H347)&lt;31,"",IF(GC347="","",GC347+31))</f>
        <v/>
      </c>
      <c r="GJ347" s="124">
        <f>IF(GI347="","",TODAY()-GI347)</f>
        <v/>
      </c>
      <c r="GK347" s="494" t="n"/>
      <c r="GL347" s="184" t="n"/>
      <c r="GM347" s="184">
        <f>IF(GI347="","SIN ESTADO",IF(GK347&lt;&gt;"","PAGA",IF(GJ347&gt;0,"VENCIDA",IF(GJ347&gt;=-5,"POR VENCER","AL DÍA"))))</f>
        <v/>
      </c>
      <c r="GN347" s="185" t="n"/>
      <c r="GO347" s="119">
        <f>IF(N($H347)&lt;32,"",IF(GI347="","",GI347+31))</f>
        <v/>
      </c>
      <c r="GP347" s="124">
        <f>IF(GO347="","",TODAY()-GO347)</f>
        <v/>
      </c>
      <c r="GQ347" s="494" t="n"/>
      <c r="GR347" s="184" t="n"/>
      <c r="GS347" s="184">
        <f>IF(GO347="","SIN ESTADO",IF(GQ347&lt;&gt;"","PAGA",IF(GP347&gt;0,"VENCIDA",IF(GP347&gt;=-5,"POR VENCER","AL DÍA"))))</f>
        <v/>
      </c>
      <c r="GT347" s="185" t="n"/>
      <c r="GU347" s="119">
        <f>IF(N($H347)&lt;33,"",IF(GO347="","",GO347+31))</f>
        <v/>
      </c>
      <c r="GV347" s="124">
        <f>IF(GU347="","",TODAY()-GU347)</f>
        <v/>
      </c>
      <c r="GW347" s="494" t="n"/>
      <c r="GX347" s="184" t="n"/>
      <c r="GY347" s="184">
        <f>IF(GU347="","SIN ESTADO",IF(GW347&lt;&gt;"","PAGA",IF(GV347&gt;0,"VENCIDA",IF(GV347&gt;=-5,"POR VENCER","AL DÍA"))))</f>
        <v/>
      </c>
      <c r="GZ347" s="185" t="n"/>
      <c r="HA347" s="119">
        <f>IF(N($H347)&lt;34,"",IF(GU347="","",GU347+31))</f>
        <v/>
      </c>
      <c r="HB347" s="124">
        <f>IF(HA347="","",TODAY()-HA347)</f>
        <v/>
      </c>
      <c r="HC347" s="494" t="n"/>
      <c r="HD347" s="184" t="n"/>
      <c r="HE347" s="184">
        <f>IF(HA347="","SIN ESTADO",IF(HC347&lt;&gt;"","PAGA",IF(HB347&gt;0,"VENCIDA",IF(HB347&gt;=-5,"POR VENCER","AL DÍA"))))</f>
        <v/>
      </c>
      <c r="HF347" s="185" t="n"/>
      <c r="HG347" s="119">
        <f>IF(N($H347)&lt;35,"",IF(HA347="","",HA347+31))</f>
        <v/>
      </c>
      <c r="HH347" s="124">
        <f>IF(HG347="","",TODAY()-HG347)</f>
        <v/>
      </c>
      <c r="HI347" s="494" t="n"/>
      <c r="HJ347" s="184" t="n"/>
      <c r="HK347" s="184">
        <f>IF(HG347="","SIN ESTADO",IF(HI347&lt;&gt;"","PAGA",IF(HH347&gt;0,"VENCIDA",IF(HH347&gt;=-5,"POR VENCER","AL DÍA"))))</f>
        <v/>
      </c>
      <c r="HL347" s="168" t="n"/>
      <c r="HM347" s="119">
        <f>IF(N($H347)&lt;36,"",IF(HG347="","",HG347+31))</f>
        <v/>
      </c>
      <c r="HN347" s="124">
        <f>IF(HM347="","",TODAY()-HM347)</f>
        <v/>
      </c>
      <c r="HO347" s="494" t="n"/>
      <c r="HP347" s="184" t="n"/>
      <c r="HQ347" s="184">
        <f>IF(HM347="","SIN ESTADO",IF(HO347&lt;&gt;"","PAGA",IF(HN347&gt;0,"VENCIDA",IF(HN347&gt;=-5,"POR VENCER","AL DÍA"))))</f>
        <v/>
      </c>
      <c r="HR347" s="168" t="n"/>
      <c r="HS347" s="169">
        <f>N347+T347+Z347+AF347+AL347+AR347+AX347+BD347+BJ347+BP347+BV347+CB347+CH347+CN347+CT347+CZ347+DF347+DL347+DR347+DX347+ED347+EJ347+EP347+EV347+FB347+FH347+FN347+FT347+FZ347+GF347+GL347+GR347+GX347+HD347+HJ347+HP347</f>
        <v/>
      </c>
      <c r="HU347" s="170">
        <f>IFERROR(N($J347),0)</f>
        <v/>
      </c>
      <c r="HW347" s="170">
        <f>SUMPRODUCT((MOD(COLUMN($M347:$HR347)-COLUMN($M347),6)=0)*ISNUMBER($M347:$HR347)*($M347:$HR347&gt;=RESUMEN!$C$26)*($M347:$HR347&lt;=RESUMEN!$C$27)*IFERROR(N($N347:$HS347),0))</f>
        <v/>
      </c>
      <c r="HX347" s="170">
        <f>SUMPRODUCT((MOD(COLUMN($M347:$HR347)-COLUMN($M347),6)=0)*ISNUMBER($M347:$HR347)*($M347:$HR347&gt;=RESUMEN!$C$26)*($M347:$HR347&lt;=RESUMEN!$C$27))</f>
        <v/>
      </c>
    </row>
    <row r="348" ht="15.75" customHeight="1" s="506">
      <c r="B348" s="113">
        <f>VENTAS!A347</f>
        <v/>
      </c>
      <c r="C348" s="236">
        <f>VENTAS!B347</f>
        <v/>
      </c>
      <c r="D348" s="53">
        <f>VENTAS!C347</f>
        <v/>
      </c>
      <c r="E348" s="114">
        <f>VENTAS!D347</f>
        <v/>
      </c>
      <c r="F348" s="114">
        <f>VENTAS!J347</f>
        <v/>
      </c>
      <c r="G348" s="494">
        <f>VENTAS!F347</f>
        <v/>
      </c>
      <c r="H348" s="479">
        <f>VENTAS!K347</f>
        <v/>
      </c>
      <c r="I348" s="479">
        <f>VENTAS!M347</f>
        <v/>
      </c>
      <c r="J348" s="184">
        <f>VENTAS!L347</f>
        <v/>
      </c>
      <c r="K348" s="119">
        <f>IF(N($H348)&lt;1,"",$G348+31)</f>
        <v/>
      </c>
      <c r="L348" s="124">
        <f>IF(K348="","",TODAY()-K348)</f>
        <v/>
      </c>
      <c r="M348" s="469" t="n">
        <v>45938</v>
      </c>
      <c r="N348" s="374" t="n">
        <v>1208300</v>
      </c>
      <c r="O348" s="184">
        <f>IF(K348="","SIN ESTADO",IF(M348&lt;&gt;"","PAGA",IF(L348&gt;0,"VENCIDA",IF(L348&gt;=-5,"POR VENCER","AL DÍA"))))</f>
        <v/>
      </c>
      <c r="P348" s="185" t="inlineStr">
        <is>
          <t>TRANSFERENCIA</t>
        </is>
      </c>
      <c r="Q348" s="119">
        <f>IF(N($H348)&lt;2,"",IF(K348="","",K348+31))</f>
        <v/>
      </c>
      <c r="R348" s="124">
        <f>IF(Q348="","",TODAY()-Q348)</f>
        <v/>
      </c>
      <c r="S348" s="470" t="n">
        <v>45969</v>
      </c>
      <c r="T348" s="184" t="n">
        <v>1209000</v>
      </c>
      <c r="U348" s="184">
        <f>IF(Q348="","SIN ESTADO",IF(S348&lt;&gt;"","PAGA",IF(R348&gt;0,"VENCIDA",IF(R348&gt;=-5,"POR VENCER","AL DÍA"))))</f>
        <v/>
      </c>
      <c r="V348" s="185" t="inlineStr">
        <is>
          <t>TRANSFERENCIA</t>
        </is>
      </c>
      <c r="W348" s="119">
        <f>IF(N($H348)&lt;3,"",IF(Q348="","",Q348+31))</f>
        <v/>
      </c>
      <c r="X348" s="124">
        <f>IF(W348="","",TODAY()-W348)</f>
        <v/>
      </c>
      <c r="Y348" s="471" t="n">
        <v>45998</v>
      </c>
      <c r="Z348" s="184" t="n">
        <v>1209000</v>
      </c>
      <c r="AA348" s="184">
        <f>IF(W348="","SIN ESTADO",IF(Y348&lt;&gt;"","PAGA",IF(X348&gt;0,"VENCIDA",IF(X348&gt;=-5,"POR VENCER","AL DÍA"))))</f>
        <v/>
      </c>
      <c r="AB348" s="185" t="inlineStr">
        <is>
          <t>TRANSFERENCIA</t>
        </is>
      </c>
      <c r="AC348" s="119">
        <f>IF(N($H348)&lt;4,"",IF(W348="","",W348+31))</f>
        <v/>
      </c>
      <c r="AD348" s="124">
        <f>IF(AC348="","",TODAY()-AC348)</f>
        <v/>
      </c>
      <c r="AE348" s="497" t="n">
        <v>46031</v>
      </c>
      <c r="AF348" s="184" t="n">
        <v>1209000</v>
      </c>
      <c r="AG348" s="184">
        <f>IF(AC348="","SIN ESTADO",IF(AE348&lt;&gt;"","PAGA",IF(AD348&gt;0,"VENCIDA",IF(AD348&gt;=-5,"POR VENCER","AL DÍA"))))</f>
        <v/>
      </c>
      <c r="AH348" s="185" t="inlineStr">
        <is>
          <t>EFECTIVO</t>
        </is>
      </c>
      <c r="AI348" s="119">
        <f>IF(N($H348)&lt;5,"",IF(AC348="","",AC348+31))</f>
        <v/>
      </c>
      <c r="AJ348" s="124">
        <f>IF(AI348="","",TODAY()-AI348)</f>
        <v/>
      </c>
      <c r="AK348" s="471" t="n">
        <v>46073</v>
      </c>
      <c r="AL348" s="184" t="n">
        <v>1210000</v>
      </c>
      <c r="AM348" s="184">
        <f>IF(AI348="","SIN ESTADO",IF(AK348&lt;&gt;"","PAGA",IF(AJ348&gt;0,"VENCIDA",IF(AJ348&gt;=-5,"POR VENCER","AL DÍA"))))</f>
        <v/>
      </c>
      <c r="AN348" s="185" t="inlineStr">
        <is>
          <t>TRANSFERENCIA</t>
        </is>
      </c>
      <c r="AO348" s="119">
        <f>IF(N($H348)&lt;6,"",IF(AI348="","",AI348+31))</f>
        <v/>
      </c>
      <c r="AP348" s="124">
        <f>IF(AO348="","",TODAY()-AO348)</f>
        <v/>
      </c>
      <c r="AQ348" s="488" t="n">
        <v>46097</v>
      </c>
      <c r="AR348" s="184" t="n">
        <v>1210000</v>
      </c>
      <c r="AS348" s="184">
        <f>IF(AO348="","SIN ESTADO",IF(AQ348&lt;&gt;"","PAGA",IF(AP348&gt;0,"VENCIDA",IF(AP348&gt;=-5,"POR VENCER","AL DÍA"))))</f>
        <v/>
      </c>
      <c r="AT348" s="185" t="inlineStr">
        <is>
          <t>TRANSFERENCIA</t>
        </is>
      </c>
      <c r="AU348" s="119">
        <f>IF(N($H348)&lt;7,"",IF(AO348="","",AO348+31))</f>
        <v/>
      </c>
      <c r="AV348" s="124">
        <f>IF(AU348="","",TODAY()-AU348)</f>
        <v/>
      </c>
      <c r="AW348" s="471" t="n">
        <v>46134</v>
      </c>
      <c r="AX348" s="184" t="n">
        <v>1210000</v>
      </c>
      <c r="AY348" s="184">
        <f>IF(AU348="","SIN ESTADO",IF(AW348&lt;&gt;"","PAGA",IF(AV348&gt;0,"VENCIDA",IF(AV348&gt;=-5,"POR VENCER","AL DÍA"))))</f>
        <v/>
      </c>
      <c r="AZ348" s="185" t="inlineStr">
        <is>
          <t>TRANSFERENCIA</t>
        </is>
      </c>
      <c r="BA348" s="119">
        <f>IF(N($H348)&lt;8,"",IF(AU348="","",AU348+31))</f>
        <v/>
      </c>
      <c r="BB348" s="124">
        <f>IF(BA348="","",TODAY()-BA348)</f>
        <v/>
      </c>
      <c r="BC348" s="494" t="n">
        <v>46168</v>
      </c>
      <c r="BD348" s="184" t="n">
        <v>1209000</v>
      </c>
      <c r="BE348" s="184">
        <f>IF(BA348="","SIN ESTADO",IF(BC348&lt;&gt;"","PAGA",IF(BB348&gt;0,"VENCIDA",IF(BB348&gt;=-5,"POR VENCER","AL DÍA"))))</f>
        <v/>
      </c>
      <c r="BF348" s="185" t="inlineStr">
        <is>
          <t>TRANSFERENCIA</t>
        </is>
      </c>
      <c r="BG348" s="119">
        <f>IF(N($H348)&lt;9,"",IF(BA348="","",BA348+31))</f>
        <v/>
      </c>
      <c r="BH348" s="124">
        <f>IF(BG348="","",TODAY()-BG348)</f>
        <v/>
      </c>
      <c r="BI348" s="494" t="n">
        <v>46190</v>
      </c>
      <c r="BJ348" s="184" t="n">
        <v>1209000</v>
      </c>
      <c r="BK348" s="184">
        <f>IF(BG348="","SIN ESTADO",IF(BI348&lt;&gt;"","PAGA",IF(BH348&gt;0,"VENCIDA",IF(BH348&gt;=-5,"POR VENCER","AL DÍA"))))</f>
        <v/>
      </c>
      <c r="BL348" s="185" t="inlineStr">
        <is>
          <t>TRANSFERENCIA</t>
        </is>
      </c>
      <c r="BM348" s="119">
        <f>IF(N($H348)&lt;10,"",IF(BG348="","",BG348+31))</f>
        <v/>
      </c>
      <c r="BN348" s="124">
        <f>IF(BM348="","",TODAY()-BM348)</f>
        <v/>
      </c>
      <c r="BO348" s="494" t="n">
        <v>46233</v>
      </c>
      <c r="BP348" s="184" t="n">
        <v>1209000</v>
      </c>
      <c r="BQ348" s="184">
        <f>IF(BM348="","SIN ESTADO",IF(BO348&lt;&gt;"","PAGA",IF(BN348&gt;0,"VENCIDA",IF(BN348&gt;=-5,"POR VENCER","AL DÍA"))))</f>
        <v/>
      </c>
      <c r="BR348" s="185" t="inlineStr">
        <is>
          <t>TRANSFERENCIA</t>
        </is>
      </c>
      <c r="BS348" s="119">
        <f>IF(N($H348)&lt;11,"",IF(BM348="","",BM348+31))</f>
        <v/>
      </c>
      <c r="BT348" s="124">
        <f>IF(BS348="","",TODAY()-BS348)</f>
        <v/>
      </c>
      <c r="BU348" s="494" t="n">
        <v>46260</v>
      </c>
      <c r="BV348" s="184" t="n">
        <v>1209000</v>
      </c>
      <c r="BW348" s="184">
        <f>IF(BS348="","SIN ESTADO",IF(BU348&lt;&gt;"","PAGA",IF(BT348&gt;0,"VENCIDA",IF(BT348&gt;=-5,"POR VENCER","AL DÍA"))))</f>
        <v/>
      </c>
      <c r="BX348" s="185" t="inlineStr">
        <is>
          <t>TRANSFERENCIA</t>
        </is>
      </c>
      <c r="BY348" s="119">
        <f>IF(N($H348)&lt;12,"",IF(BS348="","",BS348+31))</f>
        <v/>
      </c>
      <c r="BZ348" s="124">
        <f>IF(BY348="","",TODAY()-BY348)</f>
        <v/>
      </c>
      <c r="CA348" s="494" t="n"/>
      <c r="CB348" s="184" t="n"/>
      <c r="CC348" s="184">
        <f>IF(BY348="","SIN ESTADO",IF(CA348&lt;&gt;"","PAGA",IF(BZ348&gt;0,"VENCIDA",IF(BZ348&gt;=-5,"POR VENCER","AL DÍA"))))</f>
        <v/>
      </c>
      <c r="CD348" s="185" t="n"/>
      <c r="CE348" s="119">
        <f>IF(N($H348)&lt;13,"",IF(BY348="","",BY348+31))</f>
        <v/>
      </c>
      <c r="CF348" s="124">
        <f>IF(CE348="","",TODAY()-CE348)</f>
        <v/>
      </c>
      <c r="CG348" s="494" t="n"/>
      <c r="CH348" s="184" t="n"/>
      <c r="CI348" s="184">
        <f>IF(CE348="","SIN ESTADO",IF(CG348&lt;&gt;"","PAGA",IF(CF348&gt;0,"VENCIDA",IF(CF348&gt;=-5,"POR VENCER","AL DÍA"))))</f>
        <v/>
      </c>
      <c r="CJ348" s="185" t="n"/>
      <c r="CK348" s="119">
        <f>IF(N($H348)&lt;14,"",IF(CE348="","",CE348+31))</f>
        <v/>
      </c>
      <c r="CL348" s="124">
        <f>IF(CK348="","",TODAY()-CK348)</f>
        <v/>
      </c>
      <c r="CM348" s="494" t="n"/>
      <c r="CN348" s="184" t="n"/>
      <c r="CO348" s="184">
        <f>IF(CK348="","SIN ESTADO",IF(CM348&lt;&gt;"","PAGA",IF(CL348&gt;0,"VENCIDA",IF(CL348&gt;=-5,"POR VENCER","AL DÍA"))))</f>
        <v/>
      </c>
      <c r="CP348" s="185" t="n"/>
      <c r="CQ348" s="119">
        <f>IF(N($H348)&lt;15,"",IF(CK348="","",CK348+31))</f>
        <v/>
      </c>
      <c r="CR348" s="124">
        <f>IF(CQ348="","",TODAY()-CQ348)</f>
        <v/>
      </c>
      <c r="CS348" s="494" t="n"/>
      <c r="CT348" s="184" t="n"/>
      <c r="CU348" s="184">
        <f>IF(CQ348="","SIN ESTADO",IF(CS348&lt;&gt;"","PAGA",IF(CR348&gt;0,"VENCIDA",IF(CR348&gt;=-5,"POR VENCER","AL DÍA"))))</f>
        <v/>
      </c>
      <c r="CV348" s="185" t="n"/>
      <c r="CW348" s="119">
        <f>IF(N($H348)&lt;16,"",IF(CQ348="","",CQ348+31))</f>
        <v/>
      </c>
      <c r="CX348" s="124">
        <f>IF(CW348="","",TODAY()-CW348)</f>
        <v/>
      </c>
      <c r="CY348" s="494" t="n"/>
      <c r="CZ348" s="184" t="n"/>
      <c r="DA348" s="184">
        <f>IF(CW348="","SIN ESTADO",IF(CY348&lt;&gt;"","PAGA",IF(CX348&gt;0,"VENCIDA",IF(CX348&gt;=-5,"POR VENCER","AL DÍA"))))</f>
        <v/>
      </c>
      <c r="DB348" s="185" t="n"/>
      <c r="DC348" s="119">
        <f>IF(N($H348)&lt;17,"",IF(CW348="","",CW348+31))</f>
        <v/>
      </c>
      <c r="DD348" s="124">
        <f>IF(DC348="","",TODAY()-DC348)</f>
        <v/>
      </c>
      <c r="DE348" s="494" t="n"/>
      <c r="DF348" s="184" t="n"/>
      <c r="DG348" s="184">
        <f>IF(DC348="","SIN ESTADO",IF(DE348&lt;&gt;"","PAGA",IF(DD348&gt;0,"VENCIDA",IF(DD348&gt;=-5,"POR VENCER","AL DÍA"))))</f>
        <v/>
      </c>
      <c r="DH348" s="185" t="n"/>
      <c r="DI348" s="119">
        <f>IF(N($H348)&lt;18,"",IF(DC348="","",DC348+31))</f>
        <v/>
      </c>
      <c r="DJ348" s="124">
        <f>IF(DI348="","",TODAY()-DI348)</f>
        <v/>
      </c>
      <c r="DK348" s="494" t="n"/>
      <c r="DL348" s="184" t="n"/>
      <c r="DM348" s="184">
        <f>IF(DI348="","SIN ESTADO",IF(DK348&lt;&gt;"","PAGA",IF(DJ348&gt;0,"VENCIDA",IF(DJ348&gt;=-5,"POR VENCER","AL DÍA"))))</f>
        <v/>
      </c>
      <c r="DN348" s="185" t="n"/>
      <c r="DO348" s="119">
        <f>IF(N($H348)&lt;19,"",IF(DI348="","",DI348+31))</f>
        <v/>
      </c>
      <c r="DP348" s="124">
        <f>IF(DO348="","",TODAY()-DO348)</f>
        <v/>
      </c>
      <c r="DQ348" s="494" t="n"/>
      <c r="DR348" s="184" t="n"/>
      <c r="DS348" s="184">
        <f>IF(DO348="","SIN ESTADO",IF(DQ348&lt;&gt;"","PAGA",IF(DP348&gt;0,"VENCIDA",IF(DP348&gt;=-5,"POR VENCER","AL DÍA"))))</f>
        <v/>
      </c>
      <c r="DT348" s="185" t="n"/>
      <c r="DU348" s="119">
        <f>IF(N($H348)&lt;20,"",IF(DO348="","",DO348+31))</f>
        <v/>
      </c>
      <c r="DV348" s="124">
        <f>IF(DU348="","",TODAY()-DU348)</f>
        <v/>
      </c>
      <c r="DW348" s="494" t="n"/>
      <c r="DX348" s="184" t="n"/>
      <c r="DY348" s="184">
        <f>IF(DU348="","SIN ESTADO",IF(DW348&lt;&gt;"","PAGA",IF(DV348&gt;0,"VENCIDA",IF(DV348&gt;=-5,"POR VENCER","AL DÍA"))))</f>
        <v/>
      </c>
      <c r="DZ348" s="185" t="n"/>
      <c r="EA348" s="119">
        <f>IF(N($H348)&lt;21,"",IF(DU348="","",DU348+31))</f>
        <v/>
      </c>
      <c r="EB348" s="124">
        <f>IF(EA348="","",TODAY()-EA348)</f>
        <v/>
      </c>
      <c r="EC348" s="494" t="n"/>
      <c r="ED348" s="184" t="n"/>
      <c r="EE348" s="184">
        <f>IF(EA348="","SIN ESTADO",IF(EC348&lt;&gt;"","PAGA",IF(EB348&gt;0,"VENCIDA",IF(EB348&gt;=-5,"POR VENCER","AL DÍA"))))</f>
        <v/>
      </c>
      <c r="EF348" s="185" t="n"/>
      <c r="EG348" s="119">
        <f>IF(N($H348)&lt;22,"",IF(EA348="","",EA348+31))</f>
        <v/>
      </c>
      <c r="EH348" s="124">
        <f>IF(EG348="","",TODAY()-EG348)</f>
        <v/>
      </c>
      <c r="EI348" s="494" t="n"/>
      <c r="EJ348" s="184" t="n"/>
      <c r="EK348" s="184">
        <f>IF(EG348="","SIN ESTADO",IF(EI348&lt;&gt;"","PAGA",IF(EH348&gt;0,"VENCIDA",IF(EH348&gt;=-5,"POR VENCER","AL DÍA"))))</f>
        <v/>
      </c>
      <c r="EL348" s="185" t="n"/>
      <c r="EM348" s="119">
        <f>IF(N($H348)&lt;23,"",IF(EG348="","",EG348+31))</f>
        <v/>
      </c>
      <c r="EN348" s="124">
        <f>IF(EM348="","",TODAY()-EM348)</f>
        <v/>
      </c>
      <c r="EO348" s="494" t="n"/>
      <c r="EP348" s="184" t="n"/>
      <c r="EQ348" s="184">
        <f>IF(EM348="","SIN ESTADO",IF(EO348&lt;&gt;"","PAGA",IF(EN348&gt;0,"VENCIDA",IF(EN348&gt;=-5,"POR VENCER","AL DÍA"))))</f>
        <v/>
      </c>
      <c r="ER348" s="185" t="n"/>
      <c r="ES348" s="119">
        <f>IF(N($H348)&lt;24,"",IF(EM348="","",EM348+31))</f>
        <v/>
      </c>
      <c r="ET348" s="124">
        <f>IF(ES348="","",TODAY()-ES348)</f>
        <v/>
      </c>
      <c r="EU348" s="494" t="n"/>
      <c r="EV348" s="184" t="n"/>
      <c r="EW348" s="184">
        <f>IF(ES348="","SIN ESTADO",IF(EU348&lt;&gt;"","PAGA",IF(ET348&gt;0,"VENCIDA",IF(ET348&gt;=-5,"POR VENCER","AL DÍA"))))</f>
        <v/>
      </c>
      <c r="EX348" s="185" t="n"/>
      <c r="EY348" s="119">
        <f>IF(N($H348)&lt;25,"",IF(ES348="","",ES348+31))</f>
        <v/>
      </c>
      <c r="EZ348" s="124">
        <f>IF(EY348="","",TODAY()-EY348)</f>
        <v/>
      </c>
      <c r="FA348" s="494" t="n"/>
      <c r="FB348" s="184" t="n"/>
      <c r="FC348" s="184">
        <f>IF(EY348="","SIN ESTADO",IF(FA348&lt;&gt;"","PAGA",IF(EZ348&gt;0,"VENCIDA",IF(EZ348&gt;=-5,"POR VENCER","AL DÍA"))))</f>
        <v/>
      </c>
      <c r="FD348" s="185" t="n"/>
      <c r="FE348" s="119">
        <f>IF(N($H348)&lt;26,"",IF(EY348="","",EY348+31))</f>
        <v/>
      </c>
      <c r="FF348" s="124">
        <f>IF(FE348="","",TODAY()-FE348)</f>
        <v/>
      </c>
      <c r="FG348" s="494" t="n"/>
      <c r="FH348" s="184" t="n"/>
      <c r="FI348" s="184">
        <f>IF(FE348="","SIN ESTADO",IF(FG348&lt;&gt;"","PAGA",IF(FF348&gt;0,"VENCIDA",IF(FF348&gt;=-5,"POR VENCER","AL DÍA"))))</f>
        <v/>
      </c>
      <c r="FJ348" s="185" t="n"/>
      <c r="FK348" s="119">
        <f>IF(N($H348)&lt;27,"",IF(FE348="","",FE348+31))</f>
        <v/>
      </c>
      <c r="FL348" s="124">
        <f>IF(FK348="","",TODAY()-FK348)</f>
        <v/>
      </c>
      <c r="FM348" s="494" t="n"/>
      <c r="FN348" s="184" t="n"/>
      <c r="FO348" s="184">
        <f>IF(FK348="","SIN ESTADO",IF(FM348&lt;&gt;"","PAGA",IF(FL348&gt;0,"VENCIDA",IF(FL348&gt;=-5,"POR VENCER","AL DÍA"))))</f>
        <v/>
      </c>
      <c r="FP348" s="185" t="n"/>
      <c r="FQ348" s="119">
        <f>IF(N($H348)&lt;28,"",IF(FK348="","",FK348+31))</f>
        <v/>
      </c>
      <c r="FR348" s="124">
        <f>IF(FQ348="","",TODAY()-FQ348)</f>
        <v/>
      </c>
      <c r="FS348" s="494" t="n"/>
      <c r="FT348" s="184" t="n"/>
      <c r="FU348" s="184">
        <f>IF(FQ348="","SIN ESTADO",IF(FS348&lt;&gt;"","PAGA",IF(FR348&gt;0,"VENCIDA",IF(FR348&gt;=-5,"POR VENCER","AL DÍA"))))</f>
        <v/>
      </c>
      <c r="FV348" s="185" t="n"/>
      <c r="FW348" s="119">
        <f>IF(N($H348)&lt;29,"",IF(FQ348="","",FQ348+31))</f>
        <v/>
      </c>
      <c r="FX348" s="124">
        <f>IF(FW348="","",TODAY()-FW348)</f>
        <v/>
      </c>
      <c r="FY348" s="494" t="n"/>
      <c r="FZ348" s="184" t="n"/>
      <c r="GA348" s="184">
        <f>IF(FW348="","SIN ESTADO",IF(FY348&lt;&gt;"","PAGA",IF(FX348&gt;0,"VENCIDA",IF(FX348&gt;=-5,"POR VENCER","AL DÍA"))))</f>
        <v/>
      </c>
      <c r="GB348" s="185" t="n"/>
      <c r="GC348" s="119">
        <f>IF(N($H348)&lt;30,"",IF(FW348="","",FW348+31))</f>
        <v/>
      </c>
      <c r="GD348" s="124">
        <f>IF(GC348="","",TODAY()-GC348)</f>
        <v/>
      </c>
      <c r="GE348" s="494" t="n"/>
      <c r="GF348" s="184" t="n"/>
      <c r="GG348" s="184">
        <f>IF(GC348="","SIN ESTADO",IF(GE348&lt;&gt;"","PAGA",IF(GD348&gt;0,"VENCIDA",IF(GD348&gt;=-5,"POR VENCER","AL DÍA"))))</f>
        <v/>
      </c>
      <c r="GH348" s="185" t="n"/>
      <c r="GI348" s="119">
        <f>IF(N($H348)&lt;31,"",IF(GC348="","",GC348+31))</f>
        <v/>
      </c>
      <c r="GJ348" s="124">
        <f>IF(GI348="","",TODAY()-GI348)</f>
        <v/>
      </c>
      <c r="GK348" s="494" t="n"/>
      <c r="GL348" s="184" t="n"/>
      <c r="GM348" s="184">
        <f>IF(GI348="","SIN ESTADO",IF(GK348&lt;&gt;"","PAGA",IF(GJ348&gt;0,"VENCIDA",IF(GJ348&gt;=-5,"POR VENCER","AL DÍA"))))</f>
        <v/>
      </c>
      <c r="GN348" s="185" t="n"/>
      <c r="GO348" s="119">
        <f>IF(N($H348)&lt;32,"",IF(GI348="","",GI348+31))</f>
        <v/>
      </c>
      <c r="GP348" s="124">
        <f>IF(GO348="","",TODAY()-GO348)</f>
        <v/>
      </c>
      <c r="GQ348" s="494" t="n"/>
      <c r="GR348" s="184" t="n"/>
      <c r="GS348" s="184">
        <f>IF(GO348="","SIN ESTADO",IF(GQ348&lt;&gt;"","PAGA",IF(GP348&gt;0,"VENCIDA",IF(GP348&gt;=-5,"POR VENCER","AL DÍA"))))</f>
        <v/>
      </c>
      <c r="GT348" s="185" t="n"/>
      <c r="GU348" s="119">
        <f>IF(N($H348)&lt;33,"",IF(GO348="","",GO348+31))</f>
        <v/>
      </c>
      <c r="GV348" s="124">
        <f>IF(GU348="","",TODAY()-GU348)</f>
        <v/>
      </c>
      <c r="GW348" s="494" t="n"/>
      <c r="GX348" s="184" t="n"/>
      <c r="GY348" s="184">
        <f>IF(GU348="","SIN ESTADO",IF(GW348&lt;&gt;"","PAGA",IF(GV348&gt;0,"VENCIDA",IF(GV348&gt;=-5,"POR VENCER","AL DÍA"))))</f>
        <v/>
      </c>
      <c r="GZ348" s="185" t="n"/>
      <c r="HA348" s="119">
        <f>IF(N($H348)&lt;34,"",IF(GU348="","",GU348+31))</f>
        <v/>
      </c>
      <c r="HB348" s="124">
        <f>IF(HA348="","",TODAY()-HA348)</f>
        <v/>
      </c>
      <c r="HC348" s="494" t="n"/>
      <c r="HD348" s="184" t="n"/>
      <c r="HE348" s="184">
        <f>IF(HA348="","SIN ESTADO",IF(HC348&lt;&gt;"","PAGA",IF(HB348&gt;0,"VENCIDA",IF(HB348&gt;=-5,"POR VENCER","AL DÍA"))))</f>
        <v/>
      </c>
      <c r="HF348" s="185" t="n"/>
      <c r="HG348" s="119">
        <f>IF(N($H348)&lt;35,"",IF(HA348="","",HA348+31))</f>
        <v/>
      </c>
      <c r="HH348" s="124">
        <f>IF(HG348="","",TODAY()-HG348)</f>
        <v/>
      </c>
      <c r="HI348" s="494" t="n"/>
      <c r="HJ348" s="184" t="n"/>
      <c r="HK348" s="184">
        <f>IF(HG348="","SIN ESTADO",IF(HI348&lt;&gt;"","PAGA",IF(HH348&gt;0,"VENCIDA",IF(HH348&gt;=-5,"POR VENCER","AL DÍA"))))</f>
        <v/>
      </c>
      <c r="HL348" s="168" t="n"/>
      <c r="HM348" s="119">
        <f>IF(N($H348)&lt;36,"",IF(HG348="","",HG348+31))</f>
        <v/>
      </c>
      <c r="HN348" s="124">
        <f>IF(HM348="","",TODAY()-HM348)</f>
        <v/>
      </c>
      <c r="HO348" s="494" t="n"/>
      <c r="HP348" s="184" t="n"/>
      <c r="HQ348" s="184">
        <f>IF(HM348="","SIN ESTADO",IF(HO348&lt;&gt;"","PAGA",IF(HN348&gt;0,"VENCIDA",IF(HN348&gt;=-5,"POR VENCER","AL DÍA"))))</f>
        <v/>
      </c>
      <c r="HR348" s="168" t="n"/>
      <c r="HS348" s="169">
        <f>N348+T348+Z348+AF348+AL348+AR348+AX348+BD348+BJ348+BP348+BV348+CB348+CH348+CN348+CT348+CZ348+DF348+DL348+DR348+DX348+ED348+EJ348+EP348+EV348+FB348+FH348+FN348+FT348+FZ348+GF348+GL348+GR348+GX348+HD348+HJ348+HP348</f>
        <v/>
      </c>
      <c r="HU348" s="170">
        <f>IFERROR(N($J348),0)</f>
        <v/>
      </c>
      <c r="HW348" s="170">
        <f>SUMPRODUCT((MOD(COLUMN($M348:$HR348)-COLUMN($M348),6)=0)*ISNUMBER($M348:$HR348)*($M348:$HR348&gt;=RESUMEN!$C$26)*($M348:$HR348&lt;=RESUMEN!$C$27)*IFERROR(N($N348:$HS348),0))</f>
        <v/>
      </c>
      <c r="HX348" s="170">
        <f>SUMPRODUCT((MOD(COLUMN($M348:$HR348)-COLUMN($M348),6)=0)*ISNUMBER($M348:$HR348)*($M348:$HR348&gt;=RESUMEN!$C$26)*($M348:$HR348&lt;=RESUMEN!$C$27))</f>
        <v/>
      </c>
    </row>
    <row r="349" ht="15.75" customHeight="1" s="506">
      <c r="B349" s="113">
        <f>VENTAS!A348</f>
        <v/>
      </c>
      <c r="C349" s="236">
        <f>VENTAS!B348</f>
        <v/>
      </c>
      <c r="D349" s="53">
        <f>VENTAS!C348</f>
        <v/>
      </c>
      <c r="E349" s="114">
        <f>VENTAS!D348</f>
        <v/>
      </c>
      <c r="F349" s="114">
        <f>VENTAS!J348</f>
        <v/>
      </c>
      <c r="G349" s="494">
        <f>VENTAS!F348</f>
        <v/>
      </c>
      <c r="H349" s="479">
        <f>VENTAS!K348</f>
        <v/>
      </c>
      <c r="I349" s="479">
        <f>VENTAS!M348</f>
        <v/>
      </c>
      <c r="J349" s="184">
        <f>VENTAS!L348</f>
        <v/>
      </c>
      <c r="K349" s="119">
        <f>IF(N($H349)&lt;1,"",$G349+31)</f>
        <v/>
      </c>
      <c r="L349" s="124">
        <f>IF(K349="","",TODAY()-K349)</f>
        <v/>
      </c>
      <c r="M349" s="469" t="n">
        <v>46016</v>
      </c>
      <c r="N349" s="374" t="n">
        <v>1208000</v>
      </c>
      <c r="O349" s="184">
        <f>IF(K349="","SIN ESTADO",IF(M349&lt;&gt;"","PAGA",IF(L349&gt;0,"VENCIDA",IF(L349&gt;=-5,"POR VENCER","AL DÍA"))))</f>
        <v/>
      </c>
      <c r="P349" s="185" t="inlineStr">
        <is>
          <t>TRANSFERENCIA</t>
        </is>
      </c>
      <c r="Q349" s="119">
        <f>IF(N($H349)&lt;2,"",IF(K349="","",K349+31))</f>
        <v/>
      </c>
      <c r="R349" s="124">
        <f>IF(Q349="","",TODAY()-Q349)</f>
        <v/>
      </c>
      <c r="S349" s="470" t="n">
        <v>46050</v>
      </c>
      <c r="T349" s="184" t="n">
        <v>1208000</v>
      </c>
      <c r="U349" s="184">
        <f>IF(Q349="","SIN ESTADO",IF(S349&lt;&gt;"","PAGA",IF(R349&gt;0,"VENCIDA",IF(R349&gt;=-5,"POR VENCER","AL DÍA"))))</f>
        <v/>
      </c>
      <c r="V349" s="185" t="inlineStr">
        <is>
          <t>TRANSFERENCIA</t>
        </is>
      </c>
      <c r="W349" s="119">
        <f>IF(N($H349)&lt;3,"",IF(Q349="","",Q349+31))</f>
        <v/>
      </c>
      <c r="X349" s="124">
        <f>IF(W349="","",TODAY()-W349)</f>
        <v/>
      </c>
      <c r="Y349" s="471" t="n">
        <v>46079</v>
      </c>
      <c r="Z349" s="184" t="n">
        <v>1208000</v>
      </c>
      <c r="AA349" s="184">
        <f>IF(W349="","SIN ESTADO",IF(Y349&lt;&gt;"","PAGA",IF(X349&gt;0,"VENCIDA",IF(X349&gt;=-5,"POR VENCER","AL DÍA"))))</f>
        <v/>
      </c>
      <c r="AB349" s="185" t="inlineStr">
        <is>
          <t>TRANSFERENCIA</t>
        </is>
      </c>
      <c r="AC349" s="119">
        <f>IF(N($H349)&lt;4,"",IF(W349="","",W349+31))</f>
        <v/>
      </c>
      <c r="AD349" s="124">
        <f>IF(AC349="","",TODAY()-AC349)</f>
        <v/>
      </c>
      <c r="AE349" s="497" t="n">
        <v>46112</v>
      </c>
      <c r="AF349" s="184" t="n">
        <v>1208000</v>
      </c>
      <c r="AG349" s="184">
        <f>IF(AC349="","SIN ESTADO",IF(AE349&lt;&gt;"","PAGA",IF(AD349&gt;0,"VENCIDA",IF(AD349&gt;=-5,"POR VENCER","AL DÍA"))))</f>
        <v/>
      </c>
      <c r="AH349" s="185" t="inlineStr">
        <is>
          <t>TRANSFERENCIA</t>
        </is>
      </c>
      <c r="AI349" s="119">
        <f>IF(N($H349)&lt;5,"",IF(AC349="","",AC349+31))</f>
        <v/>
      </c>
      <c r="AJ349" s="124">
        <f>IF(AI349="","",TODAY()-AI349)</f>
        <v/>
      </c>
      <c r="AK349" s="494" t="n">
        <v>46140</v>
      </c>
      <c r="AL349" s="184" t="n">
        <v>1208000</v>
      </c>
      <c r="AM349" s="184">
        <f>IF(AI349="","SIN ESTADO",IF(AK349&lt;&gt;"","PAGA",IF(AJ349&gt;0,"VENCIDA",IF(AJ349&gt;=-5,"POR VENCER","AL DÍA"))))</f>
        <v/>
      </c>
      <c r="AN349" s="185" t="inlineStr">
        <is>
          <t>TRANSFERENCIA</t>
        </is>
      </c>
      <c r="AO349" s="119">
        <f>IF(N($H349)&lt;6,"",IF(AI349="","",AI349+31))</f>
        <v/>
      </c>
      <c r="AP349" s="124">
        <f>IF(AO349="","",TODAY()-AO349)</f>
        <v/>
      </c>
      <c r="AQ349" s="270" t="n">
        <v>46168</v>
      </c>
      <c r="AR349" s="184" t="n">
        <v>1208000</v>
      </c>
      <c r="AS349" s="184">
        <f>IF(AO349="","SIN ESTADO",IF(AQ349&lt;&gt;"","PAGA",IF(AP349&gt;0,"VENCIDA",IF(AP349&gt;=-5,"POR VENCER","AL DÍA"))))</f>
        <v/>
      </c>
      <c r="AT349" s="185" t="inlineStr">
        <is>
          <t>TRANSFERENCIA</t>
        </is>
      </c>
      <c r="AU349" s="119">
        <f>IF(N($H349)&lt;7,"",IF(AO349="","",AO349+31))</f>
        <v/>
      </c>
      <c r="AV349" s="124">
        <f>IF(AU349="","",TODAY()-AU349)</f>
        <v/>
      </c>
      <c r="AW349" s="494" t="n">
        <v>46217</v>
      </c>
      <c r="AX349" s="184" t="n">
        <v>1208000</v>
      </c>
      <c r="AY349" s="184">
        <f>IF(AU349="","SIN ESTADO",IF(AW349&lt;&gt;"","PAGA",IF(AV349&gt;0,"VENCIDA",IF(AV349&gt;=-5,"POR VENCER","AL DÍA"))))</f>
        <v/>
      </c>
      <c r="AZ349" s="185" t="inlineStr">
        <is>
          <t>TRANSFERENCIA</t>
        </is>
      </c>
      <c r="BA349" s="119">
        <f>IF(N($H349)&lt;8,"",IF(AU349="","",AU349+31))</f>
        <v/>
      </c>
      <c r="BB349" s="124">
        <f>IF(BA349="","",TODAY()-BA349)</f>
        <v/>
      </c>
      <c r="BC349" s="494" t="n">
        <v>46238</v>
      </c>
      <c r="BD349" s="184" t="n">
        <v>1208000</v>
      </c>
      <c r="BE349" s="184">
        <f>IF(BA349="","SIN ESTADO",IF(BC349&lt;&gt;"","PAGA",IF(BB349&gt;0,"VENCIDA",IF(BB349&gt;=-5,"POR VENCER","AL DÍA"))))</f>
        <v/>
      </c>
      <c r="BF349" s="185" t="inlineStr">
        <is>
          <t>TRANSFERENCIA</t>
        </is>
      </c>
      <c r="BG349" s="119">
        <f>IF(N($H349)&lt;9,"",IF(BA349="","",BA349+31))</f>
        <v/>
      </c>
      <c r="BH349" s="124">
        <f>IF(BG349="","",TODAY()-BG349)</f>
        <v/>
      </c>
      <c r="BI349" s="494" t="n">
        <v>46266</v>
      </c>
      <c r="BJ349" s="184" t="n">
        <v>1208000</v>
      </c>
      <c r="BK349" s="184">
        <f>IF(BG349="","SIN ESTADO",IF(BI349&lt;&gt;"","PAGA",IF(BH349&gt;0,"VENCIDA",IF(BH349&gt;=-5,"POR VENCER","AL DÍA"))))</f>
        <v/>
      </c>
      <c r="BL349" s="185" t="inlineStr">
        <is>
          <t>TRANSFERENCIA</t>
        </is>
      </c>
      <c r="BM349" s="119">
        <f>IF(N($H349)&lt;10,"",IF(BG349="","",BG349+31))</f>
        <v/>
      </c>
      <c r="BN349" s="124">
        <f>IF(BM349="","",TODAY()-BM349)</f>
        <v/>
      </c>
      <c r="BO349" s="494" t="n"/>
      <c r="BP349" s="184" t="n"/>
      <c r="BQ349" s="184">
        <f>IF(BM349="","SIN ESTADO",IF(BO349&lt;&gt;"","PAGA",IF(BN349&gt;0,"VENCIDA",IF(BN349&gt;=-5,"POR VENCER","AL DÍA"))))</f>
        <v/>
      </c>
      <c r="BR349" s="185" t="n"/>
      <c r="BS349" s="119">
        <f>IF(N($H349)&lt;11,"",IF(BM349="","",BM349+31))</f>
        <v/>
      </c>
      <c r="BT349" s="124">
        <f>IF(BS349="","",TODAY()-BS349)</f>
        <v/>
      </c>
      <c r="BU349" s="494" t="n"/>
      <c r="BV349" s="184" t="n"/>
      <c r="BW349" s="184">
        <f>IF(BS349="","SIN ESTADO",IF(BU349&lt;&gt;"","PAGA",IF(BT349&gt;0,"VENCIDA",IF(BT349&gt;=-5,"POR VENCER","AL DÍA"))))</f>
        <v/>
      </c>
      <c r="BX349" s="185" t="n"/>
      <c r="BY349" s="119">
        <f>IF(N($H349)&lt;12,"",IF(BS349="","",BS349+31))</f>
        <v/>
      </c>
      <c r="BZ349" s="124">
        <f>IF(BY349="","",TODAY()-BY349)</f>
        <v/>
      </c>
      <c r="CA349" s="494" t="n"/>
      <c r="CB349" s="184" t="n"/>
      <c r="CC349" s="184">
        <f>IF(BY349="","SIN ESTADO",IF(CA349&lt;&gt;"","PAGA",IF(BZ349&gt;0,"VENCIDA",IF(BZ349&gt;=-5,"POR VENCER","AL DÍA"))))</f>
        <v/>
      </c>
      <c r="CD349" s="185" t="n"/>
      <c r="CE349" s="119">
        <f>IF(N($H349)&lt;13,"",IF(BY349="","",BY349+31))</f>
        <v/>
      </c>
      <c r="CF349" s="124">
        <f>IF(CE349="","",TODAY()-CE349)</f>
        <v/>
      </c>
      <c r="CG349" s="494" t="n"/>
      <c r="CH349" s="184" t="n"/>
      <c r="CI349" s="184">
        <f>IF(CE349="","SIN ESTADO",IF(CG349&lt;&gt;"","PAGA",IF(CF349&gt;0,"VENCIDA",IF(CF349&gt;=-5,"POR VENCER","AL DÍA"))))</f>
        <v/>
      </c>
      <c r="CJ349" s="185" t="n"/>
      <c r="CK349" s="119">
        <f>IF(N($H349)&lt;14,"",IF(CE349="","",CE349+31))</f>
        <v/>
      </c>
      <c r="CL349" s="124">
        <f>IF(CK349="","",TODAY()-CK349)</f>
        <v/>
      </c>
      <c r="CM349" s="494" t="n"/>
      <c r="CN349" s="184" t="n"/>
      <c r="CO349" s="184">
        <f>IF(CK349="","SIN ESTADO",IF(CM349&lt;&gt;"","PAGA",IF(CL349&gt;0,"VENCIDA",IF(CL349&gt;=-5,"POR VENCER","AL DÍA"))))</f>
        <v/>
      </c>
      <c r="CP349" s="185" t="n"/>
      <c r="CQ349" s="119">
        <f>IF(N($H349)&lt;15,"",IF(CK349="","",CK349+31))</f>
        <v/>
      </c>
      <c r="CR349" s="124">
        <f>IF(CQ349="","",TODAY()-CQ349)</f>
        <v/>
      </c>
      <c r="CS349" s="494" t="n"/>
      <c r="CT349" s="184" t="n"/>
      <c r="CU349" s="184">
        <f>IF(CQ349="","SIN ESTADO",IF(CS349&lt;&gt;"","PAGA",IF(CR349&gt;0,"VENCIDA",IF(CR349&gt;=-5,"POR VENCER","AL DÍA"))))</f>
        <v/>
      </c>
      <c r="CV349" s="185" t="n"/>
      <c r="CW349" s="119">
        <f>IF(N($H349)&lt;16,"",IF(CQ349="","",CQ349+31))</f>
        <v/>
      </c>
      <c r="CX349" s="124">
        <f>IF(CW349="","",TODAY()-CW349)</f>
        <v/>
      </c>
      <c r="CY349" s="494" t="n"/>
      <c r="CZ349" s="184" t="n"/>
      <c r="DA349" s="184">
        <f>IF(CW349="","SIN ESTADO",IF(CY349&lt;&gt;"","PAGA",IF(CX349&gt;0,"VENCIDA",IF(CX349&gt;=-5,"POR VENCER","AL DÍA"))))</f>
        <v/>
      </c>
      <c r="DB349" s="185" t="n"/>
      <c r="DC349" s="119">
        <f>IF(N($H349)&lt;17,"",IF(CW349="","",CW349+31))</f>
        <v/>
      </c>
      <c r="DD349" s="124">
        <f>IF(DC349="","",TODAY()-DC349)</f>
        <v/>
      </c>
      <c r="DE349" s="494" t="n"/>
      <c r="DF349" s="184" t="n"/>
      <c r="DG349" s="184">
        <f>IF(DC349="","SIN ESTADO",IF(DE349&lt;&gt;"","PAGA",IF(DD349&gt;0,"VENCIDA",IF(DD349&gt;=-5,"POR VENCER","AL DÍA"))))</f>
        <v/>
      </c>
      <c r="DH349" s="185" t="n"/>
      <c r="DI349" s="119">
        <f>IF(N($H349)&lt;18,"",IF(DC349="","",DC349+31))</f>
        <v/>
      </c>
      <c r="DJ349" s="124">
        <f>IF(DI349="","",TODAY()-DI349)</f>
        <v/>
      </c>
      <c r="DK349" s="494" t="n"/>
      <c r="DL349" s="184" t="n"/>
      <c r="DM349" s="184">
        <f>IF(DI349="","SIN ESTADO",IF(DK349&lt;&gt;"","PAGA",IF(DJ349&gt;0,"VENCIDA",IF(DJ349&gt;=-5,"POR VENCER","AL DÍA"))))</f>
        <v/>
      </c>
      <c r="DN349" s="185" t="n"/>
      <c r="DO349" s="119">
        <f>IF(N($H349)&lt;19,"",IF(DI349="","",DI349+31))</f>
        <v/>
      </c>
      <c r="DP349" s="124">
        <f>IF(DO349="","",TODAY()-DO349)</f>
        <v/>
      </c>
      <c r="DQ349" s="494" t="n"/>
      <c r="DR349" s="184" t="n"/>
      <c r="DS349" s="184">
        <f>IF(DO349="","SIN ESTADO",IF(DQ349&lt;&gt;"","PAGA",IF(DP349&gt;0,"VENCIDA",IF(DP349&gt;=-5,"POR VENCER","AL DÍA"))))</f>
        <v/>
      </c>
      <c r="DT349" s="185" t="n"/>
      <c r="DU349" s="119">
        <f>IF(N($H349)&lt;20,"",IF(DO349="","",DO349+31))</f>
        <v/>
      </c>
      <c r="DV349" s="124">
        <f>IF(DU349="","",TODAY()-DU349)</f>
        <v/>
      </c>
      <c r="DW349" s="494" t="n"/>
      <c r="DX349" s="184" t="n"/>
      <c r="DY349" s="184">
        <f>IF(DU349="","SIN ESTADO",IF(DW349&lt;&gt;"","PAGA",IF(DV349&gt;0,"VENCIDA",IF(DV349&gt;=-5,"POR VENCER","AL DÍA"))))</f>
        <v/>
      </c>
      <c r="DZ349" s="185" t="n"/>
      <c r="EA349" s="119">
        <f>IF(N($H349)&lt;21,"",IF(DU349="","",DU349+31))</f>
        <v/>
      </c>
      <c r="EB349" s="124">
        <f>IF(EA349="","",TODAY()-EA349)</f>
        <v/>
      </c>
      <c r="EC349" s="494" t="n"/>
      <c r="ED349" s="184" t="n"/>
      <c r="EE349" s="184">
        <f>IF(EA349="","SIN ESTADO",IF(EC349&lt;&gt;"","PAGA",IF(EB349&gt;0,"VENCIDA",IF(EB349&gt;=-5,"POR VENCER","AL DÍA"))))</f>
        <v/>
      </c>
      <c r="EF349" s="185" t="n"/>
      <c r="EG349" s="119">
        <f>IF(N($H349)&lt;22,"",IF(EA349="","",EA349+31))</f>
        <v/>
      </c>
      <c r="EH349" s="124">
        <f>IF(EG349="","",TODAY()-EG349)</f>
        <v/>
      </c>
      <c r="EI349" s="494" t="n"/>
      <c r="EJ349" s="184" t="n"/>
      <c r="EK349" s="184">
        <f>IF(EG349="","SIN ESTADO",IF(EI349&lt;&gt;"","PAGA",IF(EH349&gt;0,"VENCIDA",IF(EH349&gt;=-5,"POR VENCER","AL DÍA"))))</f>
        <v/>
      </c>
      <c r="EL349" s="185" t="n"/>
      <c r="EM349" s="119">
        <f>IF(N($H349)&lt;23,"",IF(EG349="","",EG349+31))</f>
        <v/>
      </c>
      <c r="EN349" s="124">
        <f>IF(EM349="","",TODAY()-EM349)</f>
        <v/>
      </c>
      <c r="EO349" s="494" t="n"/>
      <c r="EP349" s="184" t="n"/>
      <c r="EQ349" s="184">
        <f>IF(EM349="","SIN ESTADO",IF(EO349&lt;&gt;"","PAGA",IF(EN349&gt;0,"VENCIDA",IF(EN349&gt;=-5,"POR VENCER","AL DÍA"))))</f>
        <v/>
      </c>
      <c r="ER349" s="185" t="n"/>
      <c r="ES349" s="119">
        <f>IF(N($H349)&lt;24,"",IF(EM349="","",EM349+31))</f>
        <v/>
      </c>
      <c r="ET349" s="124">
        <f>IF(ES349="","",TODAY()-ES349)</f>
        <v/>
      </c>
      <c r="EU349" s="494" t="n"/>
      <c r="EV349" s="184" t="n"/>
      <c r="EW349" s="184">
        <f>IF(ES349="","SIN ESTADO",IF(EU349&lt;&gt;"","PAGA",IF(ET349&gt;0,"VENCIDA",IF(ET349&gt;=-5,"POR VENCER","AL DÍA"))))</f>
        <v/>
      </c>
      <c r="EX349" s="185" t="n"/>
      <c r="EY349" s="119">
        <f>IF(N($H349)&lt;25,"",IF(ES349="","",ES349+31))</f>
        <v/>
      </c>
      <c r="EZ349" s="124">
        <f>IF(EY349="","",TODAY()-EY349)</f>
        <v/>
      </c>
      <c r="FA349" s="494" t="n"/>
      <c r="FB349" s="184" t="n"/>
      <c r="FC349" s="184">
        <f>IF(EY349="","SIN ESTADO",IF(FA349&lt;&gt;"","PAGA",IF(EZ349&gt;0,"VENCIDA",IF(EZ349&gt;=-5,"POR VENCER","AL DÍA"))))</f>
        <v/>
      </c>
      <c r="FD349" s="185" t="n"/>
      <c r="FE349" s="119">
        <f>IF(N($H349)&lt;26,"",IF(EY349="","",EY349+31))</f>
        <v/>
      </c>
      <c r="FF349" s="124">
        <f>IF(FE349="","",TODAY()-FE349)</f>
        <v/>
      </c>
      <c r="FG349" s="494" t="n"/>
      <c r="FH349" s="184" t="n"/>
      <c r="FI349" s="184">
        <f>IF(FE349="","SIN ESTADO",IF(FG349&lt;&gt;"","PAGA",IF(FF349&gt;0,"VENCIDA",IF(FF349&gt;=-5,"POR VENCER","AL DÍA"))))</f>
        <v/>
      </c>
      <c r="FJ349" s="185" t="n"/>
      <c r="FK349" s="119">
        <f>IF(N($H349)&lt;27,"",IF(FE349="","",FE349+31))</f>
        <v/>
      </c>
      <c r="FL349" s="124">
        <f>IF(FK349="","",TODAY()-FK349)</f>
        <v/>
      </c>
      <c r="FM349" s="494" t="n"/>
      <c r="FN349" s="184" t="n"/>
      <c r="FO349" s="184">
        <f>IF(FK349="","SIN ESTADO",IF(FM349&lt;&gt;"","PAGA",IF(FL349&gt;0,"VENCIDA",IF(FL349&gt;=-5,"POR VENCER","AL DÍA"))))</f>
        <v/>
      </c>
      <c r="FP349" s="185" t="n"/>
      <c r="FQ349" s="119">
        <f>IF(N($H349)&lt;28,"",IF(FK349="","",FK349+31))</f>
        <v/>
      </c>
      <c r="FR349" s="124">
        <f>IF(FQ349="","",TODAY()-FQ349)</f>
        <v/>
      </c>
      <c r="FS349" s="494" t="n"/>
      <c r="FT349" s="184" t="n"/>
      <c r="FU349" s="184">
        <f>IF(FQ349="","SIN ESTADO",IF(FS349&lt;&gt;"","PAGA",IF(FR349&gt;0,"VENCIDA",IF(FR349&gt;=-5,"POR VENCER","AL DÍA"))))</f>
        <v/>
      </c>
      <c r="FV349" s="185" t="n"/>
      <c r="FW349" s="119">
        <f>IF(N($H349)&lt;29,"",IF(FQ349="","",FQ349+31))</f>
        <v/>
      </c>
      <c r="FX349" s="124">
        <f>IF(FW349="","",TODAY()-FW349)</f>
        <v/>
      </c>
      <c r="FY349" s="494" t="n"/>
      <c r="FZ349" s="184" t="n"/>
      <c r="GA349" s="184">
        <f>IF(FW349="","SIN ESTADO",IF(FY349&lt;&gt;"","PAGA",IF(FX349&gt;0,"VENCIDA",IF(FX349&gt;=-5,"POR VENCER","AL DÍA"))))</f>
        <v/>
      </c>
      <c r="GB349" s="185" t="n"/>
      <c r="GC349" s="119">
        <f>IF(N($H349)&lt;30,"",IF(FW349="","",FW349+31))</f>
        <v/>
      </c>
      <c r="GD349" s="124">
        <f>IF(GC349="","",TODAY()-GC349)</f>
        <v/>
      </c>
      <c r="GE349" s="494" t="n"/>
      <c r="GF349" s="184" t="n"/>
      <c r="GG349" s="184">
        <f>IF(GC349="","SIN ESTADO",IF(GE349&lt;&gt;"","PAGA",IF(GD349&gt;0,"VENCIDA",IF(GD349&gt;=-5,"POR VENCER","AL DÍA"))))</f>
        <v/>
      </c>
      <c r="GH349" s="185" t="n"/>
      <c r="GI349" s="119">
        <f>IF(N($H349)&lt;31,"",IF(GC349="","",GC349+31))</f>
        <v/>
      </c>
      <c r="GJ349" s="124">
        <f>IF(GI349="","",TODAY()-GI349)</f>
        <v/>
      </c>
      <c r="GK349" s="494" t="n"/>
      <c r="GL349" s="184" t="n"/>
      <c r="GM349" s="184">
        <f>IF(GI349="","SIN ESTADO",IF(GK349&lt;&gt;"","PAGA",IF(GJ349&gt;0,"VENCIDA",IF(GJ349&gt;=-5,"POR VENCER","AL DÍA"))))</f>
        <v/>
      </c>
      <c r="GN349" s="185" t="n"/>
      <c r="GO349" s="119">
        <f>IF(N($H349)&lt;32,"",IF(GI349="","",GI349+31))</f>
        <v/>
      </c>
      <c r="GP349" s="124">
        <f>IF(GO349="","",TODAY()-GO349)</f>
        <v/>
      </c>
      <c r="GQ349" s="494" t="n"/>
      <c r="GR349" s="184" t="n"/>
      <c r="GS349" s="184">
        <f>IF(GO349="","SIN ESTADO",IF(GQ349&lt;&gt;"","PAGA",IF(GP349&gt;0,"VENCIDA",IF(GP349&gt;=-5,"POR VENCER","AL DÍA"))))</f>
        <v/>
      </c>
      <c r="GT349" s="185" t="n"/>
      <c r="GU349" s="119">
        <f>IF(N($H349)&lt;33,"",IF(GO349="","",GO349+31))</f>
        <v/>
      </c>
      <c r="GV349" s="124">
        <f>IF(GU349="","",TODAY()-GU349)</f>
        <v/>
      </c>
      <c r="GW349" s="494" t="n"/>
      <c r="GX349" s="184" t="n"/>
      <c r="GY349" s="184">
        <f>IF(GU349="","SIN ESTADO",IF(GW349&lt;&gt;"","PAGA",IF(GV349&gt;0,"VENCIDA",IF(GV349&gt;=-5,"POR VENCER","AL DÍA"))))</f>
        <v/>
      </c>
      <c r="GZ349" s="185" t="n"/>
      <c r="HA349" s="119">
        <f>IF(N($H349)&lt;34,"",IF(GU349="","",GU349+31))</f>
        <v/>
      </c>
      <c r="HB349" s="124">
        <f>IF(HA349="","",TODAY()-HA349)</f>
        <v/>
      </c>
      <c r="HC349" s="494" t="n"/>
      <c r="HD349" s="184" t="n"/>
      <c r="HE349" s="184">
        <f>IF(HA349="","SIN ESTADO",IF(HC349&lt;&gt;"","PAGA",IF(HB349&gt;0,"VENCIDA",IF(HB349&gt;=-5,"POR VENCER","AL DÍA"))))</f>
        <v/>
      </c>
      <c r="HF349" s="185" t="n"/>
      <c r="HG349" s="119">
        <f>IF(N($H349)&lt;35,"",IF(HA349="","",HA349+31))</f>
        <v/>
      </c>
      <c r="HH349" s="124">
        <f>IF(HG349="","",TODAY()-HG349)</f>
        <v/>
      </c>
      <c r="HI349" s="494" t="n"/>
      <c r="HJ349" s="184" t="n"/>
      <c r="HK349" s="184">
        <f>IF(HG349="","SIN ESTADO",IF(HI349&lt;&gt;"","PAGA",IF(HH349&gt;0,"VENCIDA",IF(HH349&gt;=-5,"POR VENCER","AL DÍA"))))</f>
        <v/>
      </c>
      <c r="HL349" s="168" t="n"/>
      <c r="HM349" s="119">
        <f>IF(N($H349)&lt;36,"",IF(HG349="","",HG349+31))</f>
        <v/>
      </c>
      <c r="HN349" s="124">
        <f>IF(HM349="","",TODAY()-HM349)</f>
        <v/>
      </c>
      <c r="HO349" s="494" t="n"/>
      <c r="HP349" s="184" t="n"/>
      <c r="HQ349" s="184">
        <f>IF(HM349="","SIN ESTADO",IF(HO349&lt;&gt;"","PAGA",IF(HN349&gt;0,"VENCIDA",IF(HN349&gt;=-5,"POR VENCER","AL DÍA"))))</f>
        <v/>
      </c>
      <c r="HR349" s="168" t="n"/>
      <c r="HS349" s="169">
        <f>N349+T349+Z349+AF349+AL349+AR349+AX349+BD349+BJ349+BP349+BV349+CB349+CH349+CN349+CT349+CZ349+DF349+DL349+DR349+DX349+ED349+EJ349+EP349+EV349+FB349+FH349+FN349+FT349+FZ349+GF349+GL349+GR349+GX349+HD349+HJ349+HP349</f>
        <v/>
      </c>
      <c r="HU349" s="170">
        <f>IFERROR(N($J349),0)</f>
        <v/>
      </c>
      <c r="HW349" s="170">
        <f>SUMPRODUCT((MOD(COLUMN($M349:$HR349)-COLUMN($M349),6)=0)*ISNUMBER($M349:$HR349)*($M349:$HR349&gt;=RESUMEN!$C$26)*($M349:$HR349&lt;=RESUMEN!$C$27)*IFERROR(N($N349:$HS349),0))</f>
        <v/>
      </c>
      <c r="HX349" s="170">
        <f>SUMPRODUCT((MOD(COLUMN($M349:$HR349)-COLUMN($M349),6)=0)*ISNUMBER($M349:$HR349)*($M349:$HR349&gt;=RESUMEN!$C$26)*($M349:$HR349&lt;=RESUMEN!$C$27))</f>
        <v/>
      </c>
    </row>
    <row r="350" ht="15.75" customHeight="1" s="506">
      <c r="B350" s="113">
        <f>VENTAS!A349</f>
        <v/>
      </c>
      <c r="C350" s="236">
        <f>VENTAS!B349</f>
        <v/>
      </c>
      <c r="D350" s="53">
        <f>VENTAS!C349</f>
        <v/>
      </c>
      <c r="E350" s="114">
        <f>VENTAS!D349</f>
        <v/>
      </c>
      <c r="F350" s="114">
        <f>VENTAS!J349</f>
        <v/>
      </c>
      <c r="G350" s="494">
        <f>VENTAS!F349</f>
        <v/>
      </c>
      <c r="H350" s="479">
        <f>VENTAS!K349</f>
        <v/>
      </c>
      <c r="I350" s="479">
        <f>VENTAS!M349</f>
        <v/>
      </c>
      <c r="J350" s="184">
        <f>VENTAS!L349</f>
        <v/>
      </c>
      <c r="K350" s="119">
        <f>IF(N($H350)&lt;1,"",$G350+31)</f>
        <v/>
      </c>
      <c r="L350" s="124">
        <f>IF(K350="","",TODAY()-K350)</f>
        <v/>
      </c>
      <c r="M350" s="469" t="n">
        <v>46116</v>
      </c>
      <c r="N350" s="374" t="n">
        <v>1000000</v>
      </c>
      <c r="O350" s="184">
        <f>IF(K350="","SIN ESTADO",IF(M350&lt;&gt;"","PAGA",IF(L350&gt;0,"VENCIDA",IF(L350&gt;=-5,"POR VENCER","AL DÍA"))))</f>
        <v/>
      </c>
      <c r="P350" s="185" t="inlineStr">
        <is>
          <t>TRANSFERENCIA</t>
        </is>
      </c>
      <c r="Q350" s="119">
        <f>IF(N($H350)&lt;2,"",IF(K350="","",K350+31))</f>
        <v/>
      </c>
      <c r="R350" s="124">
        <f>IF(Q350="","",TODAY()-Q350)</f>
        <v/>
      </c>
      <c r="S350" s="494" t="n">
        <v>46157</v>
      </c>
      <c r="T350" s="184" t="n">
        <v>1000000</v>
      </c>
      <c r="U350" s="184">
        <f>IF(Q350="","SIN ESTADO",IF(S350&lt;&gt;"","PAGA",IF(R350&gt;0,"VENCIDA",IF(R350&gt;=-5,"POR VENCER","AL DÍA"))))</f>
        <v/>
      </c>
      <c r="V350" s="185" t="inlineStr">
        <is>
          <t>TRANSFERENCIA</t>
        </is>
      </c>
      <c r="W350" s="119">
        <f>IF(N($H350)&lt;3,"",IF(Q350="","",Q350+31))</f>
        <v/>
      </c>
      <c r="X350" s="124">
        <f>IF(W350="","",TODAY()-W350)</f>
        <v/>
      </c>
      <c r="Y350" s="494" t="n">
        <v>46192</v>
      </c>
      <c r="Z350" s="184" t="n">
        <v>1000000</v>
      </c>
      <c r="AA350" s="184">
        <f>IF(W350="","SIN ESTADO",IF(Y350&lt;&gt;"","PAGA",IF(X350&gt;0,"VENCIDA",IF(X350&gt;=-5,"POR VENCER","AL DÍA"))))</f>
        <v/>
      </c>
      <c r="AB350" s="185" t="inlineStr">
        <is>
          <t>TRANSFERENCIA</t>
        </is>
      </c>
      <c r="AC350" s="119">
        <f>IF(N($H350)&lt;4,"",IF(W350="","",W350+31))</f>
        <v/>
      </c>
      <c r="AD350" s="124">
        <f>IF(AC350="","",TODAY()-AC350)</f>
        <v/>
      </c>
      <c r="AE350" s="494" t="n">
        <v>46220</v>
      </c>
      <c r="AF350" s="184" t="n">
        <v>1000000</v>
      </c>
      <c r="AG350" s="184">
        <f>IF(AC350="","SIN ESTADO",IF(AE350&lt;&gt;"","PAGA",IF(AD350&gt;0,"VENCIDA",IF(AD350&gt;=-5,"POR VENCER","AL DÍA"))))</f>
        <v/>
      </c>
      <c r="AH350" s="185" t="inlineStr">
        <is>
          <t>TRANSFERENCIA</t>
        </is>
      </c>
      <c r="AI350" s="119">
        <f>IF(N($H350)&lt;5,"",IF(AC350="","",AC350+31))</f>
        <v/>
      </c>
      <c r="AJ350" s="124">
        <f>IF(AI350="","",TODAY()-AI350)</f>
        <v/>
      </c>
      <c r="AK350" s="494" t="n">
        <v>46253</v>
      </c>
      <c r="AL350" s="184" t="n">
        <v>1000000</v>
      </c>
      <c r="AM350" s="184">
        <f>IF(AI350="","SIN ESTADO",IF(AK350&lt;&gt;"","PAGA",IF(AJ350&gt;0,"VENCIDA",IF(AJ350&gt;=-5,"POR VENCER","AL DÍA"))))</f>
        <v/>
      </c>
      <c r="AN350" s="185" t="inlineStr">
        <is>
          <t>TRANSFERENCIA</t>
        </is>
      </c>
      <c r="AO350" s="119">
        <f>IF(N($H350)&lt;6,"",IF(AI350="","",AI350+31))</f>
        <v/>
      </c>
      <c r="AP350" s="124">
        <f>IF(AO350="","",TODAY()-AO350)</f>
        <v/>
      </c>
      <c r="AQ350" s="270" t="n"/>
      <c r="AR350" s="184" t="n"/>
      <c r="AS350" s="184">
        <f>IF(AO350="","SIN ESTADO",IF(AQ350&lt;&gt;"","PAGA",IF(AP350&gt;0,"VENCIDA",IF(AP350&gt;=-5,"POR VENCER","AL DÍA"))))</f>
        <v/>
      </c>
      <c r="AT350" s="185" t="n"/>
      <c r="AU350" s="119">
        <f>IF(N($H350)&lt;7,"",IF(AO350="","",AO350+31))</f>
        <v/>
      </c>
      <c r="AV350" s="124">
        <f>IF(AU350="","",TODAY()-AU350)</f>
        <v/>
      </c>
      <c r="AW350" s="494" t="n"/>
      <c r="AX350" s="184" t="n"/>
      <c r="AY350" s="184">
        <f>IF(AU350="","SIN ESTADO",IF(AW350&lt;&gt;"","PAGA",IF(AV350&gt;0,"VENCIDA",IF(AV350&gt;=-5,"POR VENCER","AL DÍA"))))</f>
        <v/>
      </c>
      <c r="AZ350" s="185" t="n"/>
      <c r="BA350" s="119">
        <f>IF(N($H350)&lt;8,"",IF(AU350="","",AU350+31))</f>
        <v/>
      </c>
      <c r="BB350" s="124">
        <f>IF(BA350="","",TODAY()-BA350)</f>
        <v/>
      </c>
      <c r="BC350" s="494" t="n"/>
      <c r="BD350" s="184" t="n"/>
      <c r="BE350" s="184">
        <f>IF(BA350="","SIN ESTADO",IF(BC350&lt;&gt;"","PAGA",IF(BB350&gt;0,"VENCIDA",IF(BB350&gt;=-5,"POR VENCER","AL DÍA"))))</f>
        <v/>
      </c>
      <c r="BF350" s="185" t="n"/>
      <c r="BG350" s="119">
        <f>IF(N($H350)&lt;9,"",IF(BA350="","",BA350+31))</f>
        <v/>
      </c>
      <c r="BH350" s="124">
        <f>IF(BG350="","",TODAY()-BG350)</f>
        <v/>
      </c>
      <c r="BI350" s="494" t="n"/>
      <c r="BJ350" s="184" t="n"/>
      <c r="BK350" s="184">
        <f>IF(BG350="","SIN ESTADO",IF(BI350&lt;&gt;"","PAGA",IF(BH350&gt;0,"VENCIDA",IF(BH350&gt;=-5,"POR VENCER","AL DÍA"))))</f>
        <v/>
      </c>
      <c r="BL350" s="185" t="n"/>
      <c r="BM350" s="119">
        <f>IF(N($H350)&lt;10,"",IF(BG350="","",BG350+31))</f>
        <v/>
      </c>
      <c r="BN350" s="124">
        <f>IF(BM350="","",TODAY()-BM350)</f>
        <v/>
      </c>
      <c r="BO350" s="494" t="n"/>
      <c r="BP350" s="184" t="n"/>
      <c r="BQ350" s="184">
        <f>IF(BM350="","SIN ESTADO",IF(BO350&lt;&gt;"","PAGA",IF(BN350&gt;0,"VENCIDA",IF(BN350&gt;=-5,"POR VENCER","AL DÍA"))))</f>
        <v/>
      </c>
      <c r="BR350" s="185" t="n"/>
      <c r="BS350" s="119">
        <f>IF(N($H350)&lt;11,"",IF(BM350="","",BM350+31))</f>
        <v/>
      </c>
      <c r="BT350" s="124">
        <f>IF(BS350="","",TODAY()-BS350)</f>
        <v/>
      </c>
      <c r="BU350" s="494" t="n"/>
      <c r="BV350" s="184" t="n"/>
      <c r="BW350" s="184">
        <f>IF(BS350="","SIN ESTADO",IF(BU350&lt;&gt;"","PAGA",IF(BT350&gt;0,"VENCIDA",IF(BT350&gt;=-5,"POR VENCER","AL DÍA"))))</f>
        <v/>
      </c>
      <c r="BX350" s="185" t="n"/>
      <c r="BY350" s="119">
        <f>IF(N($H350)&lt;12,"",IF(BS350="","",BS350+31))</f>
        <v/>
      </c>
      <c r="BZ350" s="124">
        <f>IF(BY350="","",TODAY()-BY350)</f>
        <v/>
      </c>
      <c r="CA350" s="494" t="n"/>
      <c r="CB350" s="184" t="n"/>
      <c r="CC350" s="184">
        <f>IF(BY350="","SIN ESTADO",IF(CA350&lt;&gt;"","PAGA",IF(BZ350&gt;0,"VENCIDA",IF(BZ350&gt;=-5,"POR VENCER","AL DÍA"))))</f>
        <v/>
      </c>
      <c r="CD350" s="185" t="n"/>
      <c r="CE350" s="119">
        <f>IF(N($H350)&lt;13,"",IF(BY350="","",BY350+31))</f>
        <v/>
      </c>
      <c r="CF350" s="124">
        <f>IF(CE350="","",TODAY()-CE350)</f>
        <v/>
      </c>
      <c r="CG350" s="494" t="n"/>
      <c r="CH350" s="184" t="n"/>
      <c r="CI350" s="184">
        <f>IF(CE350="","SIN ESTADO",IF(CG350&lt;&gt;"","PAGA",IF(CF350&gt;0,"VENCIDA",IF(CF350&gt;=-5,"POR VENCER","AL DÍA"))))</f>
        <v/>
      </c>
      <c r="CJ350" s="185" t="n"/>
      <c r="CK350" s="119">
        <f>IF(N($H350)&lt;14,"",IF(CE350="","",CE350+31))</f>
        <v/>
      </c>
      <c r="CL350" s="124">
        <f>IF(CK350="","",TODAY()-CK350)</f>
        <v/>
      </c>
      <c r="CM350" s="494" t="n"/>
      <c r="CN350" s="184" t="n"/>
      <c r="CO350" s="184">
        <f>IF(CK350="","SIN ESTADO",IF(CM350&lt;&gt;"","PAGA",IF(CL350&gt;0,"VENCIDA",IF(CL350&gt;=-5,"POR VENCER","AL DÍA"))))</f>
        <v/>
      </c>
      <c r="CP350" s="185" t="n"/>
      <c r="CQ350" s="119">
        <f>IF(N($H350)&lt;15,"",IF(CK350="","",CK350+31))</f>
        <v/>
      </c>
      <c r="CR350" s="124">
        <f>IF(CQ350="","",TODAY()-CQ350)</f>
        <v/>
      </c>
      <c r="CS350" s="494" t="n"/>
      <c r="CT350" s="184" t="n"/>
      <c r="CU350" s="184">
        <f>IF(CQ350="","SIN ESTADO",IF(CS350&lt;&gt;"","PAGA",IF(CR350&gt;0,"VENCIDA",IF(CR350&gt;=-5,"POR VENCER","AL DÍA"))))</f>
        <v/>
      </c>
      <c r="CV350" s="185" t="n"/>
      <c r="CW350" s="119">
        <f>IF(N($H350)&lt;16,"",IF(CQ350="","",CQ350+31))</f>
        <v/>
      </c>
      <c r="CX350" s="124">
        <f>IF(CW350="","",TODAY()-CW350)</f>
        <v/>
      </c>
      <c r="CY350" s="494" t="n"/>
      <c r="CZ350" s="184" t="n"/>
      <c r="DA350" s="184">
        <f>IF(CW350="","SIN ESTADO",IF(CY350&lt;&gt;"","PAGA",IF(CX350&gt;0,"VENCIDA",IF(CX350&gt;=-5,"POR VENCER","AL DÍA"))))</f>
        <v/>
      </c>
      <c r="DB350" s="185" t="n"/>
      <c r="DC350" s="119">
        <f>IF(N($H350)&lt;17,"",IF(CW350="","",CW350+31))</f>
        <v/>
      </c>
      <c r="DD350" s="124">
        <f>IF(DC350="","",TODAY()-DC350)</f>
        <v/>
      </c>
      <c r="DE350" s="494" t="n"/>
      <c r="DF350" s="184" t="n"/>
      <c r="DG350" s="184">
        <f>IF(DC350="","SIN ESTADO",IF(DE350&lt;&gt;"","PAGA",IF(DD350&gt;0,"VENCIDA",IF(DD350&gt;=-5,"POR VENCER","AL DÍA"))))</f>
        <v/>
      </c>
      <c r="DH350" s="185" t="n"/>
      <c r="DI350" s="119">
        <f>IF(N($H350)&lt;18,"",IF(DC350="","",DC350+31))</f>
        <v/>
      </c>
      <c r="DJ350" s="124">
        <f>IF(DI350="","",TODAY()-DI350)</f>
        <v/>
      </c>
      <c r="DK350" s="494" t="n"/>
      <c r="DL350" s="184" t="n"/>
      <c r="DM350" s="184">
        <f>IF(DI350="","SIN ESTADO",IF(DK350&lt;&gt;"","PAGA",IF(DJ350&gt;0,"VENCIDA",IF(DJ350&gt;=-5,"POR VENCER","AL DÍA"))))</f>
        <v/>
      </c>
      <c r="DN350" s="185" t="n"/>
      <c r="DO350" s="119">
        <f>IF(N($H350)&lt;19,"",IF(DI350="","",DI350+31))</f>
        <v/>
      </c>
      <c r="DP350" s="124">
        <f>IF(DO350="","",TODAY()-DO350)</f>
        <v/>
      </c>
      <c r="DQ350" s="494" t="n"/>
      <c r="DR350" s="184" t="n"/>
      <c r="DS350" s="184">
        <f>IF(DO350="","SIN ESTADO",IF(DQ350&lt;&gt;"","PAGA",IF(DP350&gt;0,"VENCIDA",IF(DP350&gt;=-5,"POR VENCER","AL DÍA"))))</f>
        <v/>
      </c>
      <c r="DT350" s="185" t="n"/>
      <c r="DU350" s="119">
        <f>IF(N($H350)&lt;20,"",IF(DO350="","",DO350+31))</f>
        <v/>
      </c>
      <c r="DV350" s="124">
        <f>IF(DU350="","",TODAY()-DU350)</f>
        <v/>
      </c>
      <c r="DW350" s="494" t="n"/>
      <c r="DX350" s="184" t="n"/>
      <c r="DY350" s="184">
        <f>IF(DU350="","SIN ESTADO",IF(DW350&lt;&gt;"","PAGA",IF(DV350&gt;0,"VENCIDA",IF(DV350&gt;=-5,"POR VENCER","AL DÍA"))))</f>
        <v/>
      </c>
      <c r="DZ350" s="185" t="n"/>
      <c r="EA350" s="119">
        <f>IF(N($H350)&lt;21,"",IF(DU350="","",DU350+31))</f>
        <v/>
      </c>
      <c r="EB350" s="124">
        <f>IF(EA350="","",TODAY()-EA350)</f>
        <v/>
      </c>
      <c r="EC350" s="494" t="n"/>
      <c r="ED350" s="184" t="n"/>
      <c r="EE350" s="184">
        <f>IF(EA350="","SIN ESTADO",IF(EC350&lt;&gt;"","PAGA",IF(EB350&gt;0,"VENCIDA",IF(EB350&gt;=-5,"POR VENCER","AL DÍA"))))</f>
        <v/>
      </c>
      <c r="EF350" s="185" t="n"/>
      <c r="EG350" s="119">
        <f>IF(N($H350)&lt;22,"",IF(EA350="","",EA350+31))</f>
        <v/>
      </c>
      <c r="EH350" s="124">
        <f>IF(EG350="","",TODAY()-EG350)</f>
        <v/>
      </c>
      <c r="EI350" s="494" t="n"/>
      <c r="EJ350" s="184" t="n"/>
      <c r="EK350" s="184">
        <f>IF(EG350="","SIN ESTADO",IF(EI350&lt;&gt;"","PAGA",IF(EH350&gt;0,"VENCIDA",IF(EH350&gt;=-5,"POR VENCER","AL DÍA"))))</f>
        <v/>
      </c>
      <c r="EL350" s="185" t="n"/>
      <c r="EM350" s="119">
        <f>IF(N($H350)&lt;23,"",IF(EG350="","",EG350+31))</f>
        <v/>
      </c>
      <c r="EN350" s="124">
        <f>IF(EM350="","",TODAY()-EM350)</f>
        <v/>
      </c>
      <c r="EO350" s="494" t="n"/>
      <c r="EP350" s="184" t="n"/>
      <c r="EQ350" s="184">
        <f>IF(EM350="","SIN ESTADO",IF(EO350&lt;&gt;"","PAGA",IF(EN350&gt;0,"VENCIDA",IF(EN350&gt;=-5,"POR VENCER","AL DÍA"))))</f>
        <v/>
      </c>
      <c r="ER350" s="185" t="n"/>
      <c r="ES350" s="119">
        <f>IF(N($H350)&lt;24,"",IF(EM350="","",EM350+31))</f>
        <v/>
      </c>
      <c r="ET350" s="124">
        <f>IF(ES350="","",TODAY()-ES350)</f>
        <v/>
      </c>
      <c r="EU350" s="494" t="n"/>
      <c r="EV350" s="184" t="n"/>
      <c r="EW350" s="184">
        <f>IF(ES350="","SIN ESTADO",IF(EU350&lt;&gt;"","PAGA",IF(ET350&gt;0,"VENCIDA",IF(ET350&gt;=-5,"POR VENCER","AL DÍA"))))</f>
        <v/>
      </c>
      <c r="EX350" s="185" t="n"/>
      <c r="EY350" s="119">
        <f>IF(N($H350)&lt;25,"",IF(ES350="","",ES350+31))</f>
        <v/>
      </c>
      <c r="EZ350" s="124">
        <f>IF(EY350="","",TODAY()-EY350)</f>
        <v/>
      </c>
      <c r="FA350" s="494" t="n"/>
      <c r="FB350" s="184" t="n"/>
      <c r="FC350" s="184">
        <f>IF(EY350="","SIN ESTADO",IF(FA350&lt;&gt;"","PAGA",IF(EZ350&gt;0,"VENCIDA",IF(EZ350&gt;=-5,"POR VENCER","AL DÍA"))))</f>
        <v/>
      </c>
      <c r="FD350" s="185" t="n"/>
      <c r="FE350" s="119">
        <f>IF(N($H350)&lt;26,"",IF(EY350="","",EY350+31))</f>
        <v/>
      </c>
      <c r="FF350" s="124">
        <f>IF(FE350="","",TODAY()-FE350)</f>
        <v/>
      </c>
      <c r="FG350" s="494" t="n"/>
      <c r="FH350" s="184" t="n"/>
      <c r="FI350" s="184">
        <f>IF(FE350="","SIN ESTADO",IF(FG350&lt;&gt;"","PAGA",IF(FF350&gt;0,"VENCIDA",IF(FF350&gt;=-5,"POR VENCER","AL DÍA"))))</f>
        <v/>
      </c>
      <c r="FJ350" s="185" t="n"/>
      <c r="FK350" s="119">
        <f>IF(N($H350)&lt;27,"",IF(FE350="","",FE350+31))</f>
        <v/>
      </c>
      <c r="FL350" s="124">
        <f>IF(FK350="","",TODAY()-FK350)</f>
        <v/>
      </c>
      <c r="FM350" s="494" t="n"/>
      <c r="FN350" s="184" t="n"/>
      <c r="FO350" s="184">
        <f>IF(FK350="","SIN ESTADO",IF(FM350&lt;&gt;"","PAGA",IF(FL350&gt;0,"VENCIDA",IF(FL350&gt;=-5,"POR VENCER","AL DÍA"))))</f>
        <v/>
      </c>
      <c r="FP350" s="185" t="n"/>
      <c r="FQ350" s="119">
        <f>IF(N($H350)&lt;28,"",IF(FK350="","",FK350+31))</f>
        <v/>
      </c>
      <c r="FR350" s="124">
        <f>IF(FQ350="","",TODAY()-FQ350)</f>
        <v/>
      </c>
      <c r="FS350" s="494" t="n"/>
      <c r="FT350" s="184" t="n"/>
      <c r="FU350" s="184">
        <f>IF(FQ350="","SIN ESTADO",IF(FS350&lt;&gt;"","PAGA",IF(FR350&gt;0,"VENCIDA",IF(FR350&gt;=-5,"POR VENCER","AL DÍA"))))</f>
        <v/>
      </c>
      <c r="FV350" s="185" t="n"/>
      <c r="FW350" s="119">
        <f>IF(N($H350)&lt;29,"",IF(FQ350="","",FQ350+31))</f>
        <v/>
      </c>
      <c r="FX350" s="124">
        <f>IF(FW350="","",TODAY()-FW350)</f>
        <v/>
      </c>
      <c r="FY350" s="494" t="n"/>
      <c r="FZ350" s="184" t="n"/>
      <c r="GA350" s="184">
        <f>IF(FW350="","SIN ESTADO",IF(FY350&lt;&gt;"","PAGA",IF(FX350&gt;0,"VENCIDA",IF(FX350&gt;=-5,"POR VENCER","AL DÍA"))))</f>
        <v/>
      </c>
      <c r="GB350" s="185" t="n"/>
      <c r="GC350" s="119">
        <f>IF(N($H350)&lt;30,"",IF(FW350="","",FW350+31))</f>
        <v/>
      </c>
      <c r="GD350" s="124">
        <f>IF(GC350="","",TODAY()-GC350)</f>
        <v/>
      </c>
      <c r="GE350" s="494" t="n"/>
      <c r="GF350" s="184" t="n"/>
      <c r="GG350" s="184">
        <f>IF(GC350="","SIN ESTADO",IF(GE350&lt;&gt;"","PAGA",IF(GD350&gt;0,"VENCIDA",IF(GD350&gt;=-5,"POR VENCER","AL DÍA"))))</f>
        <v/>
      </c>
      <c r="GH350" s="185" t="n"/>
      <c r="GI350" s="119">
        <f>IF(N($H350)&lt;31,"",IF(GC350="","",GC350+31))</f>
        <v/>
      </c>
      <c r="GJ350" s="124">
        <f>IF(GI350="","",TODAY()-GI350)</f>
        <v/>
      </c>
      <c r="GK350" s="494" t="n"/>
      <c r="GL350" s="184" t="n"/>
      <c r="GM350" s="184">
        <f>IF(GI350="","SIN ESTADO",IF(GK350&lt;&gt;"","PAGA",IF(GJ350&gt;0,"VENCIDA",IF(GJ350&gt;=-5,"POR VENCER","AL DÍA"))))</f>
        <v/>
      </c>
      <c r="GN350" s="185" t="n"/>
      <c r="GO350" s="119">
        <f>IF(N($H350)&lt;32,"",IF(GI350="","",GI350+31))</f>
        <v/>
      </c>
      <c r="GP350" s="124">
        <f>IF(GO350="","",TODAY()-GO350)</f>
        <v/>
      </c>
      <c r="GQ350" s="494" t="n"/>
      <c r="GR350" s="184" t="n"/>
      <c r="GS350" s="184">
        <f>IF(GO350="","SIN ESTADO",IF(GQ350&lt;&gt;"","PAGA",IF(GP350&gt;0,"VENCIDA",IF(GP350&gt;=-5,"POR VENCER","AL DÍA"))))</f>
        <v/>
      </c>
      <c r="GT350" s="185" t="n"/>
      <c r="GU350" s="119">
        <f>IF(N($H350)&lt;33,"",IF(GO350="","",GO350+31))</f>
        <v/>
      </c>
      <c r="GV350" s="124">
        <f>IF(GU350="","",TODAY()-GU350)</f>
        <v/>
      </c>
      <c r="GW350" s="494" t="n"/>
      <c r="GX350" s="184" t="n"/>
      <c r="GY350" s="184">
        <f>IF(GU350="","SIN ESTADO",IF(GW350&lt;&gt;"","PAGA",IF(GV350&gt;0,"VENCIDA",IF(GV350&gt;=-5,"POR VENCER","AL DÍA"))))</f>
        <v/>
      </c>
      <c r="GZ350" s="185" t="n"/>
      <c r="HA350" s="119">
        <f>IF(N($H350)&lt;34,"",IF(GU350="","",GU350+31))</f>
        <v/>
      </c>
      <c r="HB350" s="124">
        <f>IF(HA350="","",TODAY()-HA350)</f>
        <v/>
      </c>
      <c r="HC350" s="494" t="n"/>
      <c r="HD350" s="184" t="n"/>
      <c r="HE350" s="184">
        <f>IF(HA350="","SIN ESTADO",IF(HC350&lt;&gt;"","PAGA",IF(HB350&gt;0,"VENCIDA",IF(HB350&gt;=-5,"POR VENCER","AL DÍA"))))</f>
        <v/>
      </c>
      <c r="HF350" s="185" t="n"/>
      <c r="HG350" s="119">
        <f>IF(N($H350)&lt;35,"",IF(HA350="","",HA350+31))</f>
        <v/>
      </c>
      <c r="HH350" s="124">
        <f>IF(HG350="","",TODAY()-HG350)</f>
        <v/>
      </c>
      <c r="HI350" s="494" t="n"/>
      <c r="HJ350" s="184" t="n"/>
      <c r="HK350" s="184">
        <f>IF(HG350="","SIN ESTADO",IF(HI350&lt;&gt;"","PAGA",IF(HH350&gt;0,"VENCIDA",IF(HH350&gt;=-5,"POR VENCER","AL DÍA"))))</f>
        <v/>
      </c>
      <c r="HL350" s="168" t="n"/>
      <c r="HM350" s="119">
        <f>IF(N($H350)&lt;36,"",IF(HG350="","",HG350+31))</f>
        <v/>
      </c>
      <c r="HN350" s="124">
        <f>IF(HM350="","",TODAY()-HM350)</f>
        <v/>
      </c>
      <c r="HO350" s="494" t="n"/>
      <c r="HP350" s="184" t="n"/>
      <c r="HQ350" s="184">
        <f>IF(HM350="","SIN ESTADO",IF(HO350&lt;&gt;"","PAGA",IF(HN350&gt;0,"VENCIDA",IF(HN350&gt;=-5,"POR VENCER","AL DÍA"))))</f>
        <v/>
      </c>
      <c r="HR350" s="168" t="n"/>
      <c r="HS350" s="169">
        <f>N350+T350+Z350+AF350+AL350+AR350+AX350+BD350+BJ350+BP350+BV350+CB350+CH350+CN350+CT350+CZ350+DF350+DL350+DR350+DX350+ED350+EJ350+EP350+EV350+FB350+FH350+FN350+FT350+FZ350+GF350+GL350+GR350+GX350+HD350+HJ350+HP350</f>
        <v/>
      </c>
      <c r="HU350" s="170">
        <f>IFERROR(N($J350),0)</f>
        <v/>
      </c>
      <c r="HW350" s="170">
        <f>SUMPRODUCT((MOD(COLUMN($M350:$HR350)-COLUMN($M350),6)=0)*ISNUMBER($M350:$HR350)*($M350:$HR350&gt;=RESUMEN!$C$26)*($M350:$HR350&lt;=RESUMEN!$C$27)*IFERROR(N($N350:$HS350),0))</f>
        <v/>
      </c>
      <c r="HX350" s="170">
        <f>SUMPRODUCT((MOD(COLUMN($M350:$HR350)-COLUMN($M350),6)=0)*ISNUMBER($M350:$HR350)*($M350:$HR350&gt;=RESUMEN!$C$26)*($M350:$HR350&lt;=RESUMEN!$C$27))</f>
        <v/>
      </c>
    </row>
    <row r="351" ht="15.75" customHeight="1" s="506">
      <c r="B351" s="113">
        <f>VENTAS!A350</f>
        <v/>
      </c>
      <c r="C351" s="236">
        <f>VENTAS!B350</f>
        <v/>
      </c>
      <c r="D351" s="53">
        <f>VENTAS!C350</f>
        <v/>
      </c>
      <c r="E351" s="114">
        <f>VENTAS!D350</f>
        <v/>
      </c>
      <c r="F351" s="114">
        <f>VENTAS!J350</f>
        <v/>
      </c>
      <c r="G351" s="494">
        <f>VENTAS!F350</f>
        <v/>
      </c>
      <c r="H351" s="479">
        <f>VENTAS!K350</f>
        <v/>
      </c>
      <c r="I351" s="479">
        <f>VENTAS!M350</f>
        <v/>
      </c>
      <c r="J351" s="184">
        <f>VENTAS!L350</f>
        <v/>
      </c>
      <c r="K351" s="119">
        <f>IF(N($H351)&lt;1,"",$G351+31)</f>
        <v/>
      </c>
      <c r="L351" s="124">
        <f>IF(K351="","",TODAY()-K351)</f>
        <v/>
      </c>
      <c r="M351" s="494" t="n">
        <v>46225</v>
      </c>
      <c r="N351" s="374" t="n">
        <v>2000000</v>
      </c>
      <c r="O351" s="184">
        <f>IF(K351="","SIN ESTADO",IF(M351&lt;&gt;"","PAGA",IF(L351&gt;0,"VENCIDA",IF(L351&gt;=-5,"POR VENCER","AL DÍA"))))</f>
        <v/>
      </c>
      <c r="P351" s="185" t="inlineStr">
        <is>
          <t>TRANSFERENCIA</t>
        </is>
      </c>
      <c r="Q351" s="119">
        <f>IF(N($H351)&lt;2,"",IF(K351="","",K351+31))</f>
        <v/>
      </c>
      <c r="R351" s="124">
        <f>IF(Q351="","",TODAY()-Q351)</f>
        <v/>
      </c>
      <c r="S351" s="494" t="n">
        <v>46256</v>
      </c>
      <c r="T351" s="184" t="n">
        <v>1000000</v>
      </c>
      <c r="U351" s="184">
        <f>IF(Q351="","SIN ESTADO",IF(S351&lt;&gt;"","PAGA",IF(R351&gt;0,"VENCIDA",IF(R351&gt;=-5,"POR VENCER","AL DÍA"))))</f>
        <v/>
      </c>
      <c r="V351" s="185" t="inlineStr">
        <is>
          <t>TRANSFERENCIA</t>
        </is>
      </c>
      <c r="W351" s="119">
        <f>IF(N($H351)&lt;3,"",IF(Q351="","",Q351+31))</f>
        <v/>
      </c>
      <c r="X351" s="124">
        <f>IF(W351="","",TODAY()-W351)</f>
        <v/>
      </c>
      <c r="Y351" s="494" t="n"/>
      <c r="Z351" s="184" t="n"/>
      <c r="AA351" s="184">
        <f>IF(W351="","SIN ESTADO",IF(Y351&lt;&gt;"","PAGA",IF(X351&gt;0,"VENCIDA",IF(X351&gt;=-5,"POR VENCER","AL DÍA"))))</f>
        <v/>
      </c>
      <c r="AB351" s="185" t="n"/>
      <c r="AC351" s="119">
        <f>IF(N($H351)&lt;4,"",IF(W351="","",W351+31))</f>
        <v/>
      </c>
      <c r="AD351" s="124">
        <f>IF(AC351="","",TODAY()-AC351)</f>
        <v/>
      </c>
      <c r="AE351" s="494" t="n"/>
      <c r="AF351" s="184" t="n"/>
      <c r="AG351" s="184">
        <f>IF(AC351="","SIN ESTADO",IF(AE351&lt;&gt;"","PAGA",IF(AD351&gt;0,"VENCIDA",IF(AD351&gt;=-5,"POR VENCER","AL DÍA"))))</f>
        <v/>
      </c>
      <c r="AH351" s="185" t="n"/>
      <c r="AI351" s="119">
        <f>IF(N($H351)&lt;5,"",IF(AC351="","",AC351+31))</f>
        <v/>
      </c>
      <c r="AJ351" s="124">
        <f>IF(AI351="","",TODAY()-AI351)</f>
        <v/>
      </c>
      <c r="AK351" s="494" t="n"/>
      <c r="AL351" s="184" t="n"/>
      <c r="AM351" s="184">
        <f>IF(AI351="","SIN ESTADO",IF(AK351&lt;&gt;"","PAGA",IF(AJ351&gt;0,"VENCIDA",IF(AJ351&gt;=-5,"POR VENCER","AL DÍA"))))</f>
        <v/>
      </c>
      <c r="AN351" s="185" t="n"/>
      <c r="AO351" s="119">
        <f>IF(N($H351)&lt;6,"",IF(AI351="","",AI351+31))</f>
        <v/>
      </c>
      <c r="AP351" s="124">
        <f>IF(AO351="","",TODAY()-AO351)</f>
        <v/>
      </c>
      <c r="AQ351" s="270" t="n"/>
      <c r="AR351" s="184" t="n"/>
      <c r="AS351" s="184">
        <f>IF(AO351="","SIN ESTADO",IF(AQ351&lt;&gt;"","PAGA",IF(AP351&gt;0,"VENCIDA",IF(AP351&gt;=-5,"POR VENCER","AL DÍA"))))</f>
        <v/>
      </c>
      <c r="AT351" s="185" t="n"/>
      <c r="AU351" s="119">
        <f>IF(N($H351)&lt;7,"",IF(AO351="","",AO351+31))</f>
        <v/>
      </c>
      <c r="AV351" s="124">
        <f>IF(AU351="","",TODAY()-AU351)</f>
        <v/>
      </c>
      <c r="AW351" s="494" t="n"/>
      <c r="AX351" s="184" t="n"/>
      <c r="AY351" s="184">
        <f>IF(AU351="","SIN ESTADO",IF(AW351&lt;&gt;"","PAGA",IF(AV351&gt;0,"VENCIDA",IF(AV351&gt;=-5,"POR VENCER","AL DÍA"))))</f>
        <v/>
      </c>
      <c r="AZ351" s="185" t="n"/>
      <c r="BA351" s="119">
        <f>IF(N($H351)&lt;8,"",IF(AU351="","",AU351+31))</f>
        <v/>
      </c>
      <c r="BB351" s="124">
        <f>IF(BA351="","",TODAY()-BA351)</f>
        <v/>
      </c>
      <c r="BC351" s="494" t="n"/>
      <c r="BD351" s="184" t="n"/>
      <c r="BE351" s="184">
        <f>IF(BA351="","SIN ESTADO",IF(BC351&lt;&gt;"","PAGA",IF(BB351&gt;0,"VENCIDA",IF(BB351&gt;=-5,"POR VENCER","AL DÍA"))))</f>
        <v/>
      </c>
      <c r="BF351" s="185" t="n"/>
      <c r="BG351" s="119">
        <f>IF(N($H351)&lt;9,"",IF(BA351="","",BA351+31))</f>
        <v/>
      </c>
      <c r="BH351" s="124">
        <f>IF(BG351="","",TODAY()-BG351)</f>
        <v/>
      </c>
      <c r="BI351" s="494" t="n"/>
      <c r="BJ351" s="184" t="n"/>
      <c r="BK351" s="184">
        <f>IF(BG351="","SIN ESTADO",IF(BI351&lt;&gt;"","PAGA",IF(BH351&gt;0,"VENCIDA",IF(BH351&gt;=-5,"POR VENCER","AL DÍA"))))</f>
        <v/>
      </c>
      <c r="BL351" s="185" t="n"/>
      <c r="BM351" s="119">
        <f>IF(N($H351)&lt;10,"",IF(BG351="","",BG351+31))</f>
        <v/>
      </c>
      <c r="BN351" s="124">
        <f>IF(BM351="","",TODAY()-BM351)</f>
        <v/>
      </c>
      <c r="BO351" s="494" t="n"/>
      <c r="BP351" s="184" t="n"/>
      <c r="BQ351" s="184">
        <f>IF(BM351="","SIN ESTADO",IF(BO351&lt;&gt;"","PAGA",IF(BN351&gt;0,"VENCIDA",IF(BN351&gt;=-5,"POR VENCER","AL DÍA"))))</f>
        <v/>
      </c>
      <c r="BR351" s="185" t="n"/>
      <c r="BS351" s="119">
        <f>IF(N($H351)&lt;11,"",IF(BM351="","",BM351+31))</f>
        <v/>
      </c>
      <c r="BT351" s="124">
        <f>IF(BS351="","",TODAY()-BS351)</f>
        <v/>
      </c>
      <c r="BU351" s="494" t="n"/>
      <c r="BV351" s="184" t="n"/>
      <c r="BW351" s="184">
        <f>IF(BS351="","SIN ESTADO",IF(BU351&lt;&gt;"","PAGA",IF(BT351&gt;0,"VENCIDA",IF(BT351&gt;=-5,"POR VENCER","AL DÍA"))))</f>
        <v/>
      </c>
      <c r="BX351" s="185" t="n"/>
      <c r="BY351" s="119">
        <f>IF(N($H351)&lt;12,"",IF(BS351="","",BS351+31))</f>
        <v/>
      </c>
      <c r="BZ351" s="124">
        <f>IF(BY351="","",TODAY()-BY351)</f>
        <v/>
      </c>
      <c r="CA351" s="494" t="n"/>
      <c r="CB351" s="184" t="n"/>
      <c r="CC351" s="184">
        <f>IF(BY351="","SIN ESTADO",IF(CA351&lt;&gt;"","PAGA",IF(BZ351&gt;0,"VENCIDA",IF(BZ351&gt;=-5,"POR VENCER","AL DÍA"))))</f>
        <v/>
      </c>
      <c r="CD351" s="185" t="n"/>
      <c r="CE351" s="119">
        <f>IF(N($H351)&lt;13,"",IF(BY351="","",BY351+31))</f>
        <v/>
      </c>
      <c r="CF351" s="124">
        <f>IF(CE351="","",TODAY()-CE351)</f>
        <v/>
      </c>
      <c r="CG351" s="494" t="n"/>
      <c r="CH351" s="184" t="n"/>
      <c r="CI351" s="184">
        <f>IF(CE351="","SIN ESTADO",IF(CG351&lt;&gt;"","PAGA",IF(CF351&gt;0,"VENCIDA",IF(CF351&gt;=-5,"POR VENCER","AL DÍA"))))</f>
        <v/>
      </c>
      <c r="CJ351" s="185" t="n"/>
      <c r="CK351" s="119">
        <f>IF(N($H351)&lt;14,"",IF(CE351="","",CE351+31))</f>
        <v/>
      </c>
      <c r="CL351" s="124">
        <f>IF(CK351="","",TODAY()-CK351)</f>
        <v/>
      </c>
      <c r="CM351" s="494" t="n"/>
      <c r="CN351" s="184" t="n"/>
      <c r="CO351" s="184">
        <f>IF(CK351="","SIN ESTADO",IF(CM351&lt;&gt;"","PAGA",IF(CL351&gt;0,"VENCIDA",IF(CL351&gt;=-5,"POR VENCER","AL DÍA"))))</f>
        <v/>
      </c>
      <c r="CP351" s="185" t="n"/>
      <c r="CQ351" s="119">
        <f>IF(N($H351)&lt;15,"",IF(CK351="","",CK351+31))</f>
        <v/>
      </c>
      <c r="CR351" s="124">
        <f>IF(CQ351="","",TODAY()-CQ351)</f>
        <v/>
      </c>
      <c r="CS351" s="494" t="n"/>
      <c r="CT351" s="184" t="n"/>
      <c r="CU351" s="184">
        <f>IF(CQ351="","SIN ESTADO",IF(CS351&lt;&gt;"","PAGA",IF(CR351&gt;0,"VENCIDA",IF(CR351&gt;=-5,"POR VENCER","AL DÍA"))))</f>
        <v/>
      </c>
      <c r="CV351" s="185" t="n"/>
      <c r="CW351" s="119">
        <f>IF(N($H351)&lt;16,"",IF(CQ351="","",CQ351+31))</f>
        <v/>
      </c>
      <c r="CX351" s="124">
        <f>IF(CW351="","",TODAY()-CW351)</f>
        <v/>
      </c>
      <c r="CY351" s="494" t="n"/>
      <c r="CZ351" s="184" t="n"/>
      <c r="DA351" s="184">
        <f>IF(CW351="","SIN ESTADO",IF(CY351&lt;&gt;"","PAGA",IF(CX351&gt;0,"VENCIDA",IF(CX351&gt;=-5,"POR VENCER","AL DÍA"))))</f>
        <v/>
      </c>
      <c r="DB351" s="185" t="n"/>
      <c r="DC351" s="119">
        <f>IF(N($H351)&lt;17,"",IF(CW351="","",CW351+31))</f>
        <v/>
      </c>
      <c r="DD351" s="124">
        <f>IF(DC351="","",TODAY()-DC351)</f>
        <v/>
      </c>
      <c r="DE351" s="494" t="n"/>
      <c r="DF351" s="184" t="n"/>
      <c r="DG351" s="184">
        <f>IF(DC351="","SIN ESTADO",IF(DE351&lt;&gt;"","PAGA",IF(DD351&gt;0,"VENCIDA",IF(DD351&gt;=-5,"POR VENCER","AL DÍA"))))</f>
        <v/>
      </c>
      <c r="DH351" s="185" t="n"/>
      <c r="DI351" s="119">
        <f>IF(N($H351)&lt;18,"",IF(DC351="","",DC351+31))</f>
        <v/>
      </c>
      <c r="DJ351" s="124">
        <f>IF(DI351="","",TODAY()-DI351)</f>
        <v/>
      </c>
      <c r="DK351" s="494" t="n"/>
      <c r="DL351" s="184" t="n"/>
      <c r="DM351" s="184">
        <f>IF(DI351="","SIN ESTADO",IF(DK351&lt;&gt;"","PAGA",IF(DJ351&gt;0,"VENCIDA",IF(DJ351&gt;=-5,"POR VENCER","AL DÍA"))))</f>
        <v/>
      </c>
      <c r="DN351" s="185" t="n"/>
      <c r="DO351" s="119">
        <f>IF(N($H351)&lt;19,"",IF(DI351="","",DI351+31))</f>
        <v/>
      </c>
      <c r="DP351" s="124">
        <f>IF(DO351="","",TODAY()-DO351)</f>
        <v/>
      </c>
      <c r="DQ351" s="494" t="n"/>
      <c r="DR351" s="184" t="n"/>
      <c r="DS351" s="184">
        <f>IF(DO351="","SIN ESTADO",IF(DQ351&lt;&gt;"","PAGA",IF(DP351&gt;0,"VENCIDA",IF(DP351&gt;=-5,"POR VENCER","AL DÍA"))))</f>
        <v/>
      </c>
      <c r="DT351" s="185" t="n"/>
      <c r="DU351" s="119">
        <f>IF(N($H351)&lt;20,"",IF(DO351="","",DO351+31))</f>
        <v/>
      </c>
      <c r="DV351" s="124">
        <f>IF(DU351="","",TODAY()-DU351)</f>
        <v/>
      </c>
      <c r="DW351" s="494" t="n"/>
      <c r="DX351" s="184" t="n"/>
      <c r="DY351" s="184">
        <f>IF(DU351="","SIN ESTADO",IF(DW351&lt;&gt;"","PAGA",IF(DV351&gt;0,"VENCIDA",IF(DV351&gt;=-5,"POR VENCER","AL DÍA"))))</f>
        <v/>
      </c>
      <c r="DZ351" s="185" t="n"/>
      <c r="EA351" s="119">
        <f>IF(N($H351)&lt;21,"",IF(DU351="","",DU351+31))</f>
        <v/>
      </c>
      <c r="EB351" s="124">
        <f>IF(EA351="","",TODAY()-EA351)</f>
        <v/>
      </c>
      <c r="EC351" s="494" t="n"/>
      <c r="ED351" s="184" t="n"/>
      <c r="EE351" s="184">
        <f>IF(EA351="","SIN ESTADO",IF(EC351&lt;&gt;"","PAGA",IF(EB351&gt;0,"VENCIDA",IF(EB351&gt;=-5,"POR VENCER","AL DÍA"))))</f>
        <v/>
      </c>
      <c r="EF351" s="185" t="n"/>
      <c r="EG351" s="119">
        <f>IF(N($H351)&lt;22,"",IF(EA351="","",EA351+31))</f>
        <v/>
      </c>
      <c r="EH351" s="124">
        <f>IF(EG351="","",TODAY()-EG351)</f>
        <v/>
      </c>
      <c r="EI351" s="494" t="n"/>
      <c r="EJ351" s="184" t="n"/>
      <c r="EK351" s="184">
        <f>IF(EG351="","SIN ESTADO",IF(EI351&lt;&gt;"","PAGA",IF(EH351&gt;0,"VENCIDA",IF(EH351&gt;=-5,"POR VENCER","AL DÍA"))))</f>
        <v/>
      </c>
      <c r="EL351" s="185" t="n"/>
      <c r="EM351" s="119">
        <f>IF(N($H351)&lt;23,"",IF(EG351="","",EG351+31))</f>
        <v/>
      </c>
      <c r="EN351" s="124">
        <f>IF(EM351="","",TODAY()-EM351)</f>
        <v/>
      </c>
      <c r="EO351" s="494" t="n"/>
      <c r="EP351" s="184" t="n"/>
      <c r="EQ351" s="184">
        <f>IF(EM351="","SIN ESTADO",IF(EO351&lt;&gt;"","PAGA",IF(EN351&gt;0,"VENCIDA",IF(EN351&gt;=-5,"POR VENCER","AL DÍA"))))</f>
        <v/>
      </c>
      <c r="ER351" s="185" t="n"/>
      <c r="ES351" s="119">
        <f>IF(N($H351)&lt;24,"",IF(EM351="","",EM351+31))</f>
        <v/>
      </c>
      <c r="ET351" s="124">
        <f>IF(ES351="","",TODAY()-ES351)</f>
        <v/>
      </c>
      <c r="EU351" s="494" t="n"/>
      <c r="EV351" s="184" t="n"/>
      <c r="EW351" s="184">
        <f>IF(ES351="","SIN ESTADO",IF(EU351&lt;&gt;"","PAGA",IF(ET351&gt;0,"VENCIDA",IF(ET351&gt;=-5,"POR VENCER","AL DÍA"))))</f>
        <v/>
      </c>
      <c r="EX351" s="185" t="n"/>
      <c r="EY351" s="119">
        <f>IF(N($H351)&lt;25,"",IF(ES351="","",ES351+31))</f>
        <v/>
      </c>
      <c r="EZ351" s="124">
        <f>IF(EY351="","",TODAY()-EY351)</f>
        <v/>
      </c>
      <c r="FA351" s="494" t="n"/>
      <c r="FB351" s="184" t="n"/>
      <c r="FC351" s="184">
        <f>IF(EY351="","SIN ESTADO",IF(FA351&lt;&gt;"","PAGA",IF(EZ351&gt;0,"VENCIDA",IF(EZ351&gt;=-5,"POR VENCER","AL DÍA"))))</f>
        <v/>
      </c>
      <c r="FD351" s="185" t="n"/>
      <c r="FE351" s="119">
        <f>IF(N($H351)&lt;26,"",IF(EY351="","",EY351+31))</f>
        <v/>
      </c>
      <c r="FF351" s="124">
        <f>IF(FE351="","",TODAY()-FE351)</f>
        <v/>
      </c>
      <c r="FG351" s="494" t="n"/>
      <c r="FH351" s="184" t="n"/>
      <c r="FI351" s="184">
        <f>IF(FE351="","SIN ESTADO",IF(FG351&lt;&gt;"","PAGA",IF(FF351&gt;0,"VENCIDA",IF(FF351&gt;=-5,"POR VENCER","AL DÍA"))))</f>
        <v/>
      </c>
      <c r="FJ351" s="185" t="n"/>
      <c r="FK351" s="119">
        <f>IF(N($H351)&lt;27,"",IF(FE351="","",FE351+31))</f>
        <v/>
      </c>
      <c r="FL351" s="124">
        <f>IF(FK351="","",TODAY()-FK351)</f>
        <v/>
      </c>
      <c r="FM351" s="494" t="n"/>
      <c r="FN351" s="184" t="n"/>
      <c r="FO351" s="184">
        <f>IF(FK351="","SIN ESTADO",IF(FM351&lt;&gt;"","PAGA",IF(FL351&gt;0,"VENCIDA",IF(FL351&gt;=-5,"POR VENCER","AL DÍA"))))</f>
        <v/>
      </c>
      <c r="FP351" s="185" t="n"/>
      <c r="FQ351" s="119">
        <f>IF(N($H351)&lt;28,"",IF(FK351="","",FK351+31))</f>
        <v/>
      </c>
      <c r="FR351" s="124">
        <f>IF(FQ351="","",TODAY()-FQ351)</f>
        <v/>
      </c>
      <c r="FS351" s="494" t="n"/>
      <c r="FT351" s="184" t="n"/>
      <c r="FU351" s="184">
        <f>IF(FQ351="","SIN ESTADO",IF(FS351&lt;&gt;"","PAGA",IF(FR351&gt;0,"VENCIDA",IF(FR351&gt;=-5,"POR VENCER","AL DÍA"))))</f>
        <v/>
      </c>
      <c r="FV351" s="185" t="n"/>
      <c r="FW351" s="119">
        <f>IF(N($H351)&lt;29,"",IF(FQ351="","",FQ351+31))</f>
        <v/>
      </c>
      <c r="FX351" s="124">
        <f>IF(FW351="","",TODAY()-FW351)</f>
        <v/>
      </c>
      <c r="FY351" s="494" t="n"/>
      <c r="FZ351" s="184" t="n"/>
      <c r="GA351" s="184">
        <f>IF(FW351="","SIN ESTADO",IF(FY351&lt;&gt;"","PAGA",IF(FX351&gt;0,"VENCIDA",IF(FX351&gt;=-5,"POR VENCER","AL DÍA"))))</f>
        <v/>
      </c>
      <c r="GB351" s="185" t="n"/>
      <c r="GC351" s="119">
        <f>IF(N($H351)&lt;30,"",IF(FW351="","",FW351+31))</f>
        <v/>
      </c>
      <c r="GD351" s="124">
        <f>IF(GC351="","",TODAY()-GC351)</f>
        <v/>
      </c>
      <c r="GE351" s="494" t="n"/>
      <c r="GF351" s="184" t="n"/>
      <c r="GG351" s="184">
        <f>IF(GC351="","SIN ESTADO",IF(GE351&lt;&gt;"","PAGA",IF(GD351&gt;0,"VENCIDA",IF(GD351&gt;=-5,"POR VENCER","AL DÍA"))))</f>
        <v/>
      </c>
      <c r="GH351" s="185" t="n"/>
      <c r="GI351" s="119">
        <f>IF(N($H351)&lt;31,"",IF(GC351="","",GC351+31))</f>
        <v/>
      </c>
      <c r="GJ351" s="124">
        <f>IF(GI351="","",TODAY()-GI351)</f>
        <v/>
      </c>
      <c r="GK351" s="494" t="n"/>
      <c r="GL351" s="184" t="n"/>
      <c r="GM351" s="184">
        <f>IF(GI351="","SIN ESTADO",IF(GK351&lt;&gt;"","PAGA",IF(GJ351&gt;0,"VENCIDA",IF(GJ351&gt;=-5,"POR VENCER","AL DÍA"))))</f>
        <v/>
      </c>
      <c r="GN351" s="185" t="n"/>
      <c r="GO351" s="119">
        <f>IF(N($H351)&lt;32,"",IF(GI351="","",GI351+31))</f>
        <v/>
      </c>
      <c r="GP351" s="124">
        <f>IF(GO351="","",TODAY()-GO351)</f>
        <v/>
      </c>
      <c r="GQ351" s="494" t="n"/>
      <c r="GR351" s="184" t="n"/>
      <c r="GS351" s="184">
        <f>IF(GO351="","SIN ESTADO",IF(GQ351&lt;&gt;"","PAGA",IF(GP351&gt;0,"VENCIDA",IF(GP351&gt;=-5,"POR VENCER","AL DÍA"))))</f>
        <v/>
      </c>
      <c r="GT351" s="185" t="n"/>
      <c r="GU351" s="119">
        <f>IF(N($H351)&lt;33,"",IF(GO351="","",GO351+31))</f>
        <v/>
      </c>
      <c r="GV351" s="124">
        <f>IF(GU351="","",TODAY()-GU351)</f>
        <v/>
      </c>
      <c r="GW351" s="494" t="n"/>
      <c r="GX351" s="184" t="n"/>
      <c r="GY351" s="184">
        <f>IF(GU351="","SIN ESTADO",IF(GW351&lt;&gt;"","PAGA",IF(GV351&gt;0,"VENCIDA",IF(GV351&gt;=-5,"POR VENCER","AL DÍA"))))</f>
        <v/>
      </c>
      <c r="GZ351" s="185" t="n"/>
      <c r="HA351" s="119">
        <f>IF(N($H351)&lt;34,"",IF(GU351="","",GU351+31))</f>
        <v/>
      </c>
      <c r="HB351" s="124">
        <f>IF(HA351="","",TODAY()-HA351)</f>
        <v/>
      </c>
      <c r="HC351" s="494" t="n"/>
      <c r="HD351" s="184" t="n"/>
      <c r="HE351" s="184">
        <f>IF(HA351="","SIN ESTADO",IF(HC351&lt;&gt;"","PAGA",IF(HB351&gt;0,"VENCIDA",IF(HB351&gt;=-5,"POR VENCER","AL DÍA"))))</f>
        <v/>
      </c>
      <c r="HF351" s="185" t="n"/>
      <c r="HG351" s="119">
        <f>IF(N($H351)&lt;35,"",IF(HA351="","",HA351+31))</f>
        <v/>
      </c>
      <c r="HH351" s="124">
        <f>IF(HG351="","",TODAY()-HG351)</f>
        <v/>
      </c>
      <c r="HI351" s="494" t="n"/>
      <c r="HJ351" s="184" t="n"/>
      <c r="HK351" s="184">
        <f>IF(HG351="","SIN ESTADO",IF(HI351&lt;&gt;"","PAGA",IF(HH351&gt;0,"VENCIDA",IF(HH351&gt;=-5,"POR VENCER","AL DÍA"))))</f>
        <v/>
      </c>
      <c r="HL351" s="168" t="n"/>
      <c r="HM351" s="119">
        <f>IF(N($H351)&lt;36,"",IF(HG351="","",HG351+31))</f>
        <v/>
      </c>
      <c r="HN351" s="124">
        <f>IF(HM351="","",TODAY()-HM351)</f>
        <v/>
      </c>
      <c r="HO351" s="494" t="n"/>
      <c r="HP351" s="184" t="n"/>
      <c r="HQ351" s="184">
        <f>IF(HM351="","SIN ESTADO",IF(HO351&lt;&gt;"","PAGA",IF(HN351&gt;0,"VENCIDA",IF(HN351&gt;=-5,"POR VENCER","AL DÍA"))))</f>
        <v/>
      </c>
      <c r="HR351" s="168" t="n"/>
      <c r="HS351" s="169">
        <f>N351+T351+Z351+AF351+AL351+AR351+AX351+BD351+BJ351+BP351+BV351+CB351+CH351+CN351+CT351+CZ351+DF351+DL351+DR351+DX351+ED351+EJ351+EP351+EV351+FB351+FH351+FN351+FT351+FZ351+GF351+GL351+GR351+GX351+HD351+HJ351+HP351</f>
        <v/>
      </c>
      <c r="HU351" s="170">
        <f>IFERROR(N($J351),0)</f>
        <v/>
      </c>
      <c r="HW351" s="170">
        <f>SUMPRODUCT((MOD(COLUMN($M351:$HR351)-COLUMN($M351),6)=0)*ISNUMBER($M351:$HR351)*($M351:$HR351&gt;=RESUMEN!$C$26)*($M351:$HR351&lt;=RESUMEN!$C$27)*IFERROR(N($N351:$HS351),0))</f>
        <v/>
      </c>
      <c r="HX351" s="170">
        <f>SUMPRODUCT((MOD(COLUMN($M351:$HR351)-COLUMN($M351),6)=0)*ISNUMBER($M351:$HR351)*($M351:$HR351&gt;=RESUMEN!$C$26)*($M351:$HR351&lt;=RESUMEN!$C$27))</f>
        <v/>
      </c>
    </row>
    <row r="352" ht="15.75" customHeight="1" s="506">
      <c r="A352" s="386" t="n"/>
      <c r="B352" s="113">
        <f>VENTAS!A351</f>
        <v/>
      </c>
      <c r="C352" s="236">
        <f>VENTAS!B351</f>
        <v/>
      </c>
      <c r="D352" s="53">
        <f>VENTAS!C351</f>
        <v/>
      </c>
      <c r="E352" s="114">
        <f>VENTAS!D351</f>
        <v/>
      </c>
      <c r="F352" s="114">
        <f>VENTAS!J351</f>
        <v/>
      </c>
      <c r="G352" s="494">
        <f>VENTAS!F351</f>
        <v/>
      </c>
      <c r="H352" s="479">
        <f>VENTAS!K351</f>
        <v/>
      </c>
      <c r="I352" s="479">
        <f>VENTAS!M351</f>
        <v/>
      </c>
      <c r="J352" s="184">
        <f>VENTAS!L351</f>
        <v/>
      </c>
      <c r="K352" s="119">
        <f>IF(N($H352)&lt;1,"",$G352+31)</f>
        <v/>
      </c>
      <c r="L352" s="124">
        <f>IF(K352="","",TODAY()-K352)</f>
        <v/>
      </c>
      <c r="M352" s="469" t="n">
        <v>46119</v>
      </c>
      <c r="N352" s="374" t="n">
        <v>1000000</v>
      </c>
      <c r="O352" s="184">
        <f>IF(K352="","SIN ESTADO",IF(M352&lt;&gt;"","PAGA",IF(L352&gt;0,"VENCIDA",IF(L352&gt;=-5,"POR VENCER","AL DÍA"))))</f>
        <v/>
      </c>
      <c r="P352" s="185" t="inlineStr">
        <is>
          <t>TRANSFERENCIA</t>
        </is>
      </c>
      <c r="Q352" s="119">
        <f>IF(N($H352)&lt;2,"",IF(K352="","",K352+31))</f>
        <v/>
      </c>
      <c r="R352" s="124">
        <f>IF(Q352="","",TODAY()-Q352)</f>
        <v/>
      </c>
      <c r="S352" s="494" t="n">
        <v>46156</v>
      </c>
      <c r="T352" s="184" t="n">
        <v>1000000</v>
      </c>
      <c r="U352" s="184">
        <f>IF(Q352="","SIN ESTADO",IF(S352&lt;&gt;"","PAGA",IF(R352&gt;0,"VENCIDA",IF(R352&gt;=-5,"POR VENCER","AL DÍA"))))</f>
        <v/>
      </c>
      <c r="V352" s="185" t="inlineStr">
        <is>
          <t>TRANSFERENCIA</t>
        </is>
      </c>
      <c r="W352" s="119">
        <f>IF(N($H352)&lt;3,"",IF(Q352="","",Q352+31))</f>
        <v/>
      </c>
      <c r="X352" s="124">
        <f>IF(W352="","",TODAY()-W352)</f>
        <v/>
      </c>
      <c r="Y352" s="494" t="n">
        <v>46199</v>
      </c>
      <c r="Z352" s="184" t="n">
        <v>1000000</v>
      </c>
      <c r="AA352" s="184">
        <f>IF(W352="","SIN ESTADO",IF(Y352&lt;&gt;"","PAGA",IF(X352&gt;0,"VENCIDA",IF(X352&gt;=-5,"POR VENCER","AL DÍA"))))</f>
        <v/>
      </c>
      <c r="AB352" s="185" t="inlineStr">
        <is>
          <t>TRANSFERENCIA</t>
        </is>
      </c>
      <c r="AC352" s="119">
        <f>IF(N($H352)&lt;4,"",IF(W352="","",W352+31))</f>
        <v/>
      </c>
      <c r="AD352" s="124">
        <f>IF(AC352="","",TODAY()-AC352)</f>
        <v/>
      </c>
      <c r="AE352" s="494" t="n">
        <v>46221</v>
      </c>
      <c r="AF352" s="184" t="n">
        <v>1000000</v>
      </c>
      <c r="AG352" s="184">
        <f>IF(AC352="","SIN ESTADO",IF(AE352&lt;&gt;"","PAGA",IF(AD352&gt;0,"VENCIDA",IF(AD352&gt;=-5,"POR VENCER","AL DÍA"))))</f>
        <v/>
      </c>
      <c r="AH352" s="185" t="inlineStr">
        <is>
          <t>TRANSFERENCIA</t>
        </is>
      </c>
      <c r="AI352" s="119">
        <f>IF(N($H352)&lt;5,"",IF(AC352="","",AC352+31))</f>
        <v/>
      </c>
      <c r="AJ352" s="124">
        <f>IF(AI352="","",TODAY()-AI352)</f>
        <v/>
      </c>
      <c r="AK352" s="494" t="n">
        <v>46277</v>
      </c>
      <c r="AL352" s="184" t="n">
        <v>1000000</v>
      </c>
      <c r="AM352" s="184">
        <f>IF(AI352="","SIN ESTADO",IF(AK352&lt;&gt;"","PAGA",IF(AJ352&gt;0,"VENCIDA",IF(AJ352&gt;=-5,"POR VENCER","AL DÍA"))))</f>
        <v/>
      </c>
      <c r="AN352" s="185" t="inlineStr">
        <is>
          <t>TRANSFERENCIA</t>
        </is>
      </c>
      <c r="AO352" s="119">
        <f>IF(N($H352)&lt;6,"",IF(AI352="","",AI352+31))</f>
        <v/>
      </c>
      <c r="AP352" s="124">
        <f>IF(AO352="","",TODAY()-AO352)</f>
        <v/>
      </c>
      <c r="AQ352" s="270" t="n"/>
      <c r="AR352" s="184" t="n"/>
      <c r="AS352" s="184">
        <f>IF(AO352="","SIN ESTADO",IF(AQ352&lt;&gt;"","PAGA",IF(AP352&gt;0,"VENCIDA",IF(AP352&gt;=-5,"POR VENCER","AL DÍA"))))</f>
        <v/>
      </c>
      <c r="AT352" s="185" t="n"/>
      <c r="AU352" s="119">
        <f>IF(N($H352)&lt;7,"",IF(AO352="","",AO352+31))</f>
        <v/>
      </c>
      <c r="AV352" s="124">
        <f>IF(AU352="","",TODAY()-AU352)</f>
        <v/>
      </c>
      <c r="AW352" s="494" t="n"/>
      <c r="AX352" s="184" t="n"/>
      <c r="AY352" s="184">
        <f>IF(AU352="","SIN ESTADO",IF(AW352&lt;&gt;"","PAGA",IF(AV352&gt;0,"VENCIDA",IF(AV352&gt;=-5,"POR VENCER","AL DÍA"))))</f>
        <v/>
      </c>
      <c r="AZ352" s="185" t="n"/>
      <c r="BA352" s="119">
        <f>IF(N($H352)&lt;8,"",IF(AU352="","",AU352+31))</f>
        <v/>
      </c>
      <c r="BB352" s="124">
        <f>IF(BA352="","",TODAY()-BA352)</f>
        <v/>
      </c>
      <c r="BC352" s="494" t="n"/>
      <c r="BD352" s="184" t="n"/>
      <c r="BE352" s="184">
        <f>IF(BA352="","SIN ESTADO",IF(BC352&lt;&gt;"","PAGA",IF(BB352&gt;0,"VENCIDA",IF(BB352&gt;=-5,"POR VENCER","AL DÍA"))))</f>
        <v/>
      </c>
      <c r="BF352" s="185" t="n"/>
      <c r="BG352" s="119">
        <f>IF(N($H352)&lt;9,"",IF(BA352="","",BA352+31))</f>
        <v/>
      </c>
      <c r="BH352" s="124">
        <f>IF(BG352="","",TODAY()-BG352)</f>
        <v/>
      </c>
      <c r="BI352" s="494" t="n"/>
      <c r="BJ352" s="184" t="n"/>
      <c r="BK352" s="184">
        <f>IF(BG352="","SIN ESTADO",IF(BI352&lt;&gt;"","PAGA",IF(BH352&gt;0,"VENCIDA",IF(BH352&gt;=-5,"POR VENCER","AL DÍA"))))</f>
        <v/>
      </c>
      <c r="BL352" s="185" t="n"/>
      <c r="BM352" s="119">
        <f>IF(N($H352)&lt;10,"",IF(BG352="","",BG352+31))</f>
        <v/>
      </c>
      <c r="BN352" s="124">
        <f>IF(BM352="","",TODAY()-BM352)</f>
        <v/>
      </c>
      <c r="BO352" s="494" t="n"/>
      <c r="BP352" s="184" t="n"/>
      <c r="BQ352" s="184">
        <f>IF(BM352="","SIN ESTADO",IF(BO352&lt;&gt;"","PAGA",IF(BN352&gt;0,"VENCIDA",IF(BN352&gt;=-5,"POR VENCER","AL DÍA"))))</f>
        <v/>
      </c>
      <c r="BR352" s="185" t="n"/>
      <c r="BS352" s="119">
        <f>IF(N($H352)&lt;11,"",IF(BM352="","",BM352+31))</f>
        <v/>
      </c>
      <c r="BT352" s="124">
        <f>IF(BS352="","",TODAY()-BS352)</f>
        <v/>
      </c>
      <c r="BU352" s="494" t="n"/>
      <c r="BV352" s="184" t="n"/>
      <c r="BW352" s="184">
        <f>IF(BS352="","SIN ESTADO",IF(BU352&lt;&gt;"","PAGA",IF(BT352&gt;0,"VENCIDA",IF(BT352&gt;=-5,"POR VENCER","AL DÍA"))))</f>
        <v/>
      </c>
      <c r="BX352" s="185" t="n"/>
      <c r="BY352" s="119">
        <f>IF(N($H352)&lt;12,"",IF(BS352="","",BS352+31))</f>
        <v/>
      </c>
      <c r="BZ352" s="124">
        <f>IF(BY352="","",TODAY()-BY352)</f>
        <v/>
      </c>
      <c r="CA352" s="494" t="n"/>
      <c r="CB352" s="184" t="n"/>
      <c r="CC352" s="184">
        <f>IF(BY352="","SIN ESTADO",IF(CA352&lt;&gt;"","PAGA",IF(BZ352&gt;0,"VENCIDA",IF(BZ352&gt;=-5,"POR VENCER","AL DÍA"))))</f>
        <v/>
      </c>
      <c r="CD352" s="185" t="n"/>
      <c r="CE352" s="119">
        <f>IF(N($H352)&lt;13,"",IF(BY352="","",BY352+31))</f>
        <v/>
      </c>
      <c r="CF352" s="124">
        <f>IF(CE352="","",TODAY()-CE352)</f>
        <v/>
      </c>
      <c r="CG352" s="494" t="n"/>
      <c r="CH352" s="184" t="n"/>
      <c r="CI352" s="184">
        <f>IF(CE352="","SIN ESTADO",IF(CG352&lt;&gt;"","PAGA",IF(CF352&gt;0,"VENCIDA",IF(CF352&gt;=-5,"POR VENCER","AL DÍA"))))</f>
        <v/>
      </c>
      <c r="CJ352" s="185" t="n"/>
      <c r="CK352" s="119">
        <f>IF(N($H352)&lt;14,"",IF(CE352="","",CE352+31))</f>
        <v/>
      </c>
      <c r="CL352" s="124">
        <f>IF(CK352="","",TODAY()-CK352)</f>
        <v/>
      </c>
      <c r="CM352" s="494" t="n"/>
      <c r="CN352" s="184" t="n"/>
      <c r="CO352" s="184">
        <f>IF(CK352="","SIN ESTADO",IF(CM352&lt;&gt;"","PAGA",IF(CL352&gt;0,"VENCIDA",IF(CL352&gt;=-5,"POR VENCER","AL DÍA"))))</f>
        <v/>
      </c>
      <c r="CP352" s="185" t="n"/>
      <c r="CQ352" s="119">
        <f>IF(N($H352)&lt;15,"",IF(CK352="","",CK352+31))</f>
        <v/>
      </c>
      <c r="CR352" s="124">
        <f>IF(CQ352="","",TODAY()-CQ352)</f>
        <v/>
      </c>
      <c r="CS352" s="494" t="n"/>
      <c r="CT352" s="184" t="n"/>
      <c r="CU352" s="184">
        <f>IF(CQ352="","SIN ESTADO",IF(CS352&lt;&gt;"","PAGA",IF(CR352&gt;0,"VENCIDA",IF(CR352&gt;=-5,"POR VENCER","AL DÍA"))))</f>
        <v/>
      </c>
      <c r="CV352" s="185" t="n"/>
      <c r="CW352" s="119">
        <f>IF(N($H352)&lt;16,"",IF(CQ352="","",CQ352+31))</f>
        <v/>
      </c>
      <c r="CX352" s="124">
        <f>IF(CW352="","",TODAY()-CW352)</f>
        <v/>
      </c>
      <c r="CY352" s="494" t="n"/>
      <c r="CZ352" s="184" t="n"/>
      <c r="DA352" s="184">
        <f>IF(CW352="","SIN ESTADO",IF(CY352&lt;&gt;"","PAGA",IF(CX352&gt;0,"VENCIDA",IF(CX352&gt;=-5,"POR VENCER","AL DÍA"))))</f>
        <v/>
      </c>
      <c r="DB352" s="185" t="n"/>
      <c r="DC352" s="119">
        <f>IF(N($H352)&lt;17,"",IF(CW352="","",CW352+31))</f>
        <v/>
      </c>
      <c r="DD352" s="124">
        <f>IF(DC352="","",TODAY()-DC352)</f>
        <v/>
      </c>
      <c r="DE352" s="494" t="n"/>
      <c r="DF352" s="184" t="n"/>
      <c r="DG352" s="184">
        <f>IF(DC352="","SIN ESTADO",IF(DE352&lt;&gt;"","PAGA",IF(DD352&gt;0,"VENCIDA",IF(DD352&gt;=-5,"POR VENCER","AL DÍA"))))</f>
        <v/>
      </c>
      <c r="DH352" s="185" t="n"/>
      <c r="DI352" s="119">
        <f>IF(N($H352)&lt;18,"",IF(DC352="","",DC352+31))</f>
        <v/>
      </c>
      <c r="DJ352" s="124">
        <f>IF(DI352="","",TODAY()-DI352)</f>
        <v/>
      </c>
      <c r="DK352" s="494" t="n"/>
      <c r="DL352" s="184" t="n"/>
      <c r="DM352" s="184">
        <f>IF(DI352="","SIN ESTADO",IF(DK352&lt;&gt;"","PAGA",IF(DJ352&gt;0,"VENCIDA",IF(DJ352&gt;=-5,"POR VENCER","AL DÍA"))))</f>
        <v/>
      </c>
      <c r="DN352" s="185" t="n"/>
      <c r="DO352" s="119">
        <f>IF(N($H352)&lt;19,"",IF(DI352="","",DI352+31))</f>
        <v/>
      </c>
      <c r="DP352" s="124">
        <f>IF(DO352="","",TODAY()-DO352)</f>
        <v/>
      </c>
      <c r="DQ352" s="494" t="n"/>
      <c r="DR352" s="184" t="n"/>
      <c r="DS352" s="184">
        <f>IF(DO352="","SIN ESTADO",IF(DQ352&lt;&gt;"","PAGA",IF(DP352&gt;0,"VENCIDA",IF(DP352&gt;=-5,"POR VENCER","AL DÍA"))))</f>
        <v/>
      </c>
      <c r="DT352" s="185" t="n"/>
      <c r="DU352" s="119">
        <f>IF(N($H352)&lt;20,"",IF(DO352="","",DO352+31))</f>
        <v/>
      </c>
      <c r="DV352" s="124">
        <f>IF(DU352="","",TODAY()-DU352)</f>
        <v/>
      </c>
      <c r="DW352" s="494" t="n"/>
      <c r="DX352" s="184" t="n"/>
      <c r="DY352" s="184">
        <f>IF(DU352="","SIN ESTADO",IF(DW352&lt;&gt;"","PAGA",IF(DV352&gt;0,"VENCIDA",IF(DV352&gt;=-5,"POR VENCER","AL DÍA"))))</f>
        <v/>
      </c>
      <c r="DZ352" s="185" t="n"/>
      <c r="EA352" s="119">
        <f>IF(N($H352)&lt;21,"",IF(DU352="","",DU352+31))</f>
        <v/>
      </c>
      <c r="EB352" s="124">
        <f>IF(EA352="","",TODAY()-EA352)</f>
        <v/>
      </c>
      <c r="EC352" s="494" t="n"/>
      <c r="ED352" s="184" t="n"/>
      <c r="EE352" s="184">
        <f>IF(EA352="","SIN ESTADO",IF(EC352&lt;&gt;"","PAGA",IF(EB352&gt;0,"VENCIDA",IF(EB352&gt;=-5,"POR VENCER","AL DÍA"))))</f>
        <v/>
      </c>
      <c r="EF352" s="185" t="n"/>
      <c r="EG352" s="119">
        <f>IF(N($H352)&lt;22,"",IF(EA352="","",EA352+31))</f>
        <v/>
      </c>
      <c r="EH352" s="124">
        <f>IF(EG352="","",TODAY()-EG352)</f>
        <v/>
      </c>
      <c r="EI352" s="494" t="n"/>
      <c r="EJ352" s="184" t="n"/>
      <c r="EK352" s="184">
        <f>IF(EG352="","SIN ESTADO",IF(EI352&lt;&gt;"","PAGA",IF(EH352&gt;0,"VENCIDA",IF(EH352&gt;=-5,"POR VENCER","AL DÍA"))))</f>
        <v/>
      </c>
      <c r="EL352" s="185" t="n"/>
      <c r="EM352" s="119">
        <f>IF(N($H352)&lt;23,"",IF(EG352="","",EG352+31))</f>
        <v/>
      </c>
      <c r="EN352" s="124">
        <f>IF(EM352="","",TODAY()-EM352)</f>
        <v/>
      </c>
      <c r="EO352" s="494" t="n"/>
      <c r="EP352" s="184" t="n"/>
      <c r="EQ352" s="184">
        <f>IF(EM352="","SIN ESTADO",IF(EO352&lt;&gt;"","PAGA",IF(EN352&gt;0,"VENCIDA",IF(EN352&gt;=-5,"POR VENCER","AL DÍA"))))</f>
        <v/>
      </c>
      <c r="ER352" s="185" t="n"/>
      <c r="ES352" s="119">
        <f>IF(N($H352)&lt;24,"",IF(EM352="","",EM352+31))</f>
        <v/>
      </c>
      <c r="ET352" s="124">
        <f>IF(ES352="","",TODAY()-ES352)</f>
        <v/>
      </c>
      <c r="EU352" s="494" t="n"/>
      <c r="EV352" s="184" t="n"/>
      <c r="EW352" s="184">
        <f>IF(ES352="","SIN ESTADO",IF(EU352&lt;&gt;"","PAGA",IF(ET352&gt;0,"VENCIDA",IF(ET352&gt;=-5,"POR VENCER","AL DÍA"))))</f>
        <v/>
      </c>
      <c r="EX352" s="185" t="n"/>
      <c r="EY352" s="119">
        <f>IF(N($H352)&lt;25,"",IF(ES352="","",ES352+31))</f>
        <v/>
      </c>
      <c r="EZ352" s="124">
        <f>IF(EY352="","",TODAY()-EY352)</f>
        <v/>
      </c>
      <c r="FA352" s="494" t="n"/>
      <c r="FB352" s="184" t="n"/>
      <c r="FC352" s="184">
        <f>IF(EY352="","SIN ESTADO",IF(FA352&lt;&gt;"","PAGA",IF(EZ352&gt;0,"VENCIDA",IF(EZ352&gt;=-5,"POR VENCER","AL DÍA"))))</f>
        <v/>
      </c>
      <c r="FD352" s="185" t="n"/>
      <c r="FE352" s="119">
        <f>IF(N($H352)&lt;26,"",IF(EY352="","",EY352+31))</f>
        <v/>
      </c>
      <c r="FF352" s="124">
        <f>IF(FE352="","",TODAY()-FE352)</f>
        <v/>
      </c>
      <c r="FG352" s="494" t="n"/>
      <c r="FH352" s="184" t="n"/>
      <c r="FI352" s="184">
        <f>IF(FE352="","SIN ESTADO",IF(FG352&lt;&gt;"","PAGA",IF(FF352&gt;0,"VENCIDA",IF(FF352&gt;=-5,"POR VENCER","AL DÍA"))))</f>
        <v/>
      </c>
      <c r="FJ352" s="185" t="n"/>
      <c r="FK352" s="119">
        <f>IF(N($H352)&lt;27,"",IF(FE352="","",FE352+31))</f>
        <v/>
      </c>
      <c r="FL352" s="124">
        <f>IF(FK352="","",TODAY()-FK352)</f>
        <v/>
      </c>
      <c r="FM352" s="494" t="n"/>
      <c r="FN352" s="184" t="n"/>
      <c r="FO352" s="184">
        <f>IF(FK352="","SIN ESTADO",IF(FM352&lt;&gt;"","PAGA",IF(FL352&gt;0,"VENCIDA",IF(FL352&gt;=-5,"POR VENCER","AL DÍA"))))</f>
        <v/>
      </c>
      <c r="FP352" s="185" t="n"/>
      <c r="FQ352" s="119">
        <f>IF(N($H352)&lt;28,"",IF(FK352="","",FK352+31))</f>
        <v/>
      </c>
      <c r="FR352" s="124">
        <f>IF(FQ352="","",TODAY()-FQ352)</f>
        <v/>
      </c>
      <c r="FS352" s="494" t="n"/>
      <c r="FT352" s="184" t="n"/>
      <c r="FU352" s="184">
        <f>IF(FQ352="","SIN ESTADO",IF(FS352&lt;&gt;"","PAGA",IF(FR352&gt;0,"VENCIDA",IF(FR352&gt;=-5,"POR VENCER","AL DÍA"))))</f>
        <v/>
      </c>
      <c r="FV352" s="185" t="n"/>
      <c r="FW352" s="119">
        <f>IF(N($H352)&lt;29,"",IF(FQ352="","",FQ352+31))</f>
        <v/>
      </c>
      <c r="FX352" s="124">
        <f>IF(FW352="","",TODAY()-FW352)</f>
        <v/>
      </c>
      <c r="FY352" s="494" t="n"/>
      <c r="FZ352" s="184" t="n"/>
      <c r="GA352" s="184">
        <f>IF(FW352="","SIN ESTADO",IF(FY352&lt;&gt;"","PAGA",IF(FX352&gt;0,"VENCIDA",IF(FX352&gt;=-5,"POR VENCER","AL DÍA"))))</f>
        <v/>
      </c>
      <c r="GB352" s="185" t="n"/>
      <c r="GC352" s="119">
        <f>IF(N($H352)&lt;30,"",IF(FW352="","",FW352+31))</f>
        <v/>
      </c>
      <c r="GD352" s="124">
        <f>IF(GC352="","",TODAY()-GC352)</f>
        <v/>
      </c>
      <c r="GE352" s="494" t="n"/>
      <c r="GF352" s="184" t="n"/>
      <c r="GG352" s="184">
        <f>IF(GC352="","SIN ESTADO",IF(GE352&lt;&gt;"","PAGA",IF(GD352&gt;0,"VENCIDA",IF(GD352&gt;=-5,"POR VENCER","AL DÍA"))))</f>
        <v/>
      </c>
      <c r="GH352" s="185" t="n"/>
      <c r="GI352" s="119">
        <f>IF(N($H352)&lt;31,"",IF(GC352="","",GC352+31))</f>
        <v/>
      </c>
      <c r="GJ352" s="124">
        <f>IF(GI352="","",TODAY()-GI352)</f>
        <v/>
      </c>
      <c r="GK352" s="494" t="n"/>
      <c r="GL352" s="184" t="n"/>
      <c r="GM352" s="184">
        <f>IF(GI352="","SIN ESTADO",IF(GK352&lt;&gt;"","PAGA",IF(GJ352&gt;0,"VENCIDA",IF(GJ352&gt;=-5,"POR VENCER","AL DÍA"))))</f>
        <v/>
      </c>
      <c r="GN352" s="185" t="n"/>
      <c r="GO352" s="119">
        <f>IF(N($H352)&lt;32,"",IF(GI352="","",GI352+31))</f>
        <v/>
      </c>
      <c r="GP352" s="124">
        <f>IF(GO352="","",TODAY()-GO352)</f>
        <v/>
      </c>
      <c r="GQ352" s="494" t="n"/>
      <c r="GR352" s="184" t="n"/>
      <c r="GS352" s="184">
        <f>IF(GO352="","SIN ESTADO",IF(GQ352&lt;&gt;"","PAGA",IF(GP352&gt;0,"VENCIDA",IF(GP352&gt;=-5,"POR VENCER","AL DÍA"))))</f>
        <v/>
      </c>
      <c r="GT352" s="185" t="n"/>
      <c r="GU352" s="119">
        <f>IF(N($H352)&lt;33,"",IF(GO352="","",GO352+31))</f>
        <v/>
      </c>
      <c r="GV352" s="124">
        <f>IF(GU352="","",TODAY()-GU352)</f>
        <v/>
      </c>
      <c r="GW352" s="494" t="n"/>
      <c r="GX352" s="184" t="n"/>
      <c r="GY352" s="184">
        <f>IF(GU352="","SIN ESTADO",IF(GW352&lt;&gt;"","PAGA",IF(GV352&gt;0,"VENCIDA",IF(GV352&gt;=-5,"POR VENCER","AL DÍA"))))</f>
        <v/>
      </c>
      <c r="GZ352" s="185" t="n"/>
      <c r="HA352" s="119">
        <f>IF(N($H352)&lt;34,"",IF(GU352="","",GU352+31))</f>
        <v/>
      </c>
      <c r="HB352" s="124">
        <f>IF(HA352="","",TODAY()-HA352)</f>
        <v/>
      </c>
      <c r="HC352" s="494" t="n"/>
      <c r="HD352" s="184" t="n"/>
      <c r="HE352" s="184">
        <f>IF(HA352="","SIN ESTADO",IF(HC352&lt;&gt;"","PAGA",IF(HB352&gt;0,"VENCIDA",IF(HB352&gt;=-5,"POR VENCER","AL DÍA"))))</f>
        <v/>
      </c>
      <c r="HF352" s="185" t="n"/>
      <c r="HG352" s="119">
        <f>IF(N($H352)&lt;35,"",IF(HA352="","",HA352+31))</f>
        <v/>
      </c>
      <c r="HH352" s="124">
        <f>IF(HG352="","",TODAY()-HG352)</f>
        <v/>
      </c>
      <c r="HI352" s="494" t="n"/>
      <c r="HJ352" s="184" t="n"/>
      <c r="HK352" s="184">
        <f>IF(HG352="","SIN ESTADO",IF(HI352&lt;&gt;"","PAGA",IF(HH352&gt;0,"VENCIDA",IF(HH352&gt;=-5,"POR VENCER","AL DÍA"))))</f>
        <v/>
      </c>
      <c r="HL352" s="168" t="n"/>
      <c r="HM352" s="119">
        <f>IF(N($H352)&lt;36,"",IF(HG352="","",HG352+31))</f>
        <v/>
      </c>
      <c r="HN352" s="124">
        <f>IF(HM352="","",TODAY()-HM352)</f>
        <v/>
      </c>
      <c r="HO352" s="494" t="n"/>
      <c r="HP352" s="184" t="n"/>
      <c r="HQ352" s="184">
        <f>IF(HM352="","SIN ESTADO",IF(HO352&lt;&gt;"","PAGA",IF(HN352&gt;0,"VENCIDA",IF(HN352&gt;=-5,"POR VENCER","AL DÍA"))))</f>
        <v/>
      </c>
      <c r="HR352" s="168" t="n"/>
      <c r="HS352" s="169">
        <f>N352+T352+Z352+AF352+AL352+AR352+AX352+BD352+BJ352+BP352+BV352+CB352+CH352+CN352+CT352+CZ352+DF352+DL352+DR352+DX352+ED352+EJ352+EP352+EV352+FB352+FH352+FN352+FT352+FZ352+GF352+GL352+GR352+GX352+HD352+HJ352+HP352</f>
        <v/>
      </c>
      <c r="HU352" s="170">
        <f>IFERROR(N($J352),0)</f>
        <v/>
      </c>
      <c r="HW352" s="170">
        <f>SUMPRODUCT((MOD(COLUMN($M352:$HR352)-COLUMN($M352),6)=0)*ISNUMBER($M352:$HR352)*($M352:$HR352&gt;=RESUMEN!$C$26)*($M352:$HR352&lt;=RESUMEN!$C$27)*IFERROR(N($N352:$HS352),0))</f>
        <v/>
      </c>
      <c r="HX352" s="170">
        <f>SUMPRODUCT((MOD(COLUMN($M352:$HR352)-COLUMN($M352),6)=0)*ISNUMBER($M352:$HR352)*($M352:$HR352&gt;=RESUMEN!$C$26)*($M352:$HR352&lt;=RESUMEN!$C$27))</f>
        <v/>
      </c>
    </row>
    <row r="353" ht="15.75" customHeight="1" s="506">
      <c r="B353" s="113">
        <f>VENTAS!A352</f>
        <v/>
      </c>
      <c r="C353" s="236">
        <f>VENTAS!B352</f>
        <v/>
      </c>
      <c r="D353" s="53">
        <f>VENTAS!C352</f>
        <v/>
      </c>
      <c r="E353" s="114">
        <f>VENTAS!D352</f>
        <v/>
      </c>
      <c r="F353" s="114">
        <f>VENTAS!J352</f>
        <v/>
      </c>
      <c r="G353" s="494">
        <f>VENTAS!F352</f>
        <v/>
      </c>
      <c r="H353" s="479">
        <f>VENTAS!K352</f>
        <v/>
      </c>
      <c r="I353" s="479">
        <f>VENTAS!M352</f>
        <v/>
      </c>
      <c r="J353" s="184">
        <f>VENTAS!L352</f>
        <v/>
      </c>
      <c r="K353" s="119">
        <f>IF(N($H353)&lt;1,"",$G353+31)</f>
        <v/>
      </c>
      <c r="L353" s="124">
        <f>IF(K353="","",TODAY()-K353)</f>
        <v/>
      </c>
      <c r="M353" s="469" t="n">
        <v>46121</v>
      </c>
      <c r="N353" s="374" t="n">
        <v>1000000</v>
      </c>
      <c r="O353" s="184">
        <f>IF(K353="","SIN ESTADO",IF(M353&lt;&gt;"","PAGA",IF(L353&gt;0,"VENCIDA",IF(L353&gt;=-5,"POR VENCER","AL DÍA"))))</f>
        <v/>
      </c>
      <c r="P353" s="185" t="inlineStr">
        <is>
          <t>TRANSFERENCIA</t>
        </is>
      </c>
      <c r="Q353" s="119">
        <f>IF(N($H353)&lt;2,"",IF(K353="","",K353+31))</f>
        <v/>
      </c>
      <c r="R353" s="124">
        <f>IF(Q353="","",TODAY()-Q353)</f>
        <v/>
      </c>
      <c r="S353" s="494" t="n">
        <v>46149</v>
      </c>
      <c r="T353" s="184" t="n">
        <v>1000000</v>
      </c>
      <c r="U353" s="184">
        <f>IF(Q353="","SIN ESTADO",IF(S353&lt;&gt;"","PAGA",IF(R353&gt;0,"VENCIDA",IF(R353&gt;=-5,"POR VENCER","AL DÍA"))))</f>
        <v/>
      </c>
      <c r="V353" s="185" t="inlineStr">
        <is>
          <t>TRANSFERENCIA</t>
        </is>
      </c>
      <c r="W353" s="119">
        <f>IF(N($H353)&lt;3,"",IF(Q353="","",Q353+31))</f>
        <v/>
      </c>
      <c r="X353" s="124">
        <f>IF(W353="","",TODAY()-W353)</f>
        <v/>
      </c>
      <c r="Y353" s="494" t="n">
        <v>46182</v>
      </c>
      <c r="Z353" s="184" t="n">
        <v>1000000</v>
      </c>
      <c r="AA353" s="184">
        <f>IF(W353="","SIN ESTADO",IF(Y353&lt;&gt;"","PAGA",IF(X353&gt;0,"VENCIDA",IF(X353&gt;=-5,"POR VENCER","AL DÍA"))))</f>
        <v/>
      </c>
      <c r="AB353" s="185" t="inlineStr">
        <is>
          <t>TRANSFERENCIA</t>
        </is>
      </c>
      <c r="AC353" s="119">
        <f>IF(N($H353)&lt;4,"",IF(W353="","",W353+31))</f>
        <v/>
      </c>
      <c r="AD353" s="124">
        <f>IF(AC353="","",TODAY()-AC353)</f>
        <v/>
      </c>
      <c r="AE353" s="494" t="n">
        <v>46229</v>
      </c>
      <c r="AF353" s="184" t="n">
        <v>1000000</v>
      </c>
      <c r="AG353" s="184">
        <f>IF(AC353="","SIN ESTADO",IF(AE353&lt;&gt;"","PAGA",IF(AD353&gt;0,"VENCIDA",IF(AD353&gt;=-5,"POR VENCER","AL DÍA"))))</f>
        <v/>
      </c>
      <c r="AH353" s="185" t="inlineStr">
        <is>
          <t>TRANSFERENCIA</t>
        </is>
      </c>
      <c r="AI353" s="119">
        <f>IF(N($H353)&lt;5,"",IF(AC353="","",AC353+31))</f>
        <v/>
      </c>
      <c r="AJ353" s="124">
        <f>IF(AI353="","",TODAY()-AI353)</f>
        <v/>
      </c>
      <c r="AK353" s="494" t="n">
        <v>46243</v>
      </c>
      <c r="AL353" s="184" t="n">
        <v>1000000</v>
      </c>
      <c r="AM353" s="184">
        <f>IF(AI353="","SIN ESTADO",IF(AK353&lt;&gt;"","PAGA",IF(AJ353&gt;0,"VENCIDA",IF(AJ353&gt;=-5,"POR VENCER","AL DÍA"))))</f>
        <v/>
      </c>
      <c r="AN353" s="185" t="inlineStr">
        <is>
          <t>TRANSFERENCIA</t>
        </is>
      </c>
      <c r="AO353" s="119">
        <f>IF(N($H353)&lt;6,"",IF(AI353="","",AI353+31))</f>
        <v/>
      </c>
      <c r="AP353" s="124">
        <f>IF(AO353="","",TODAY()-AO353)</f>
        <v/>
      </c>
      <c r="AQ353" s="270" t="n">
        <v>46272</v>
      </c>
      <c r="AR353" s="184" t="n">
        <v>1000000</v>
      </c>
      <c r="AS353" s="184">
        <f>IF(AO353="","SIN ESTADO",IF(AQ353&lt;&gt;"","PAGA",IF(AP353&gt;0,"VENCIDA",IF(AP353&gt;=-5,"POR VENCER","AL DÍA"))))</f>
        <v/>
      </c>
      <c r="AT353" s="185" t="inlineStr">
        <is>
          <t>TRANSFERENCIA</t>
        </is>
      </c>
      <c r="AU353" s="119">
        <f>IF(N($H353)&lt;7,"",IF(AO353="","",AO353+31))</f>
        <v/>
      </c>
      <c r="AV353" s="124">
        <f>IF(AU353="","",TODAY()-AU353)</f>
        <v/>
      </c>
      <c r="AW353" s="494" t="n"/>
      <c r="AX353" s="184" t="n"/>
      <c r="AY353" s="184">
        <f>IF(AU353="","SIN ESTADO",IF(AW353&lt;&gt;"","PAGA",IF(AV353&gt;0,"VENCIDA",IF(AV353&gt;=-5,"POR VENCER","AL DÍA"))))</f>
        <v/>
      </c>
      <c r="AZ353" s="185" t="n"/>
      <c r="BA353" s="119">
        <f>IF(N($H353)&lt;8,"",IF(AU353="","",AU353+31))</f>
        <v/>
      </c>
      <c r="BB353" s="124">
        <f>IF(BA353="","",TODAY()-BA353)</f>
        <v/>
      </c>
      <c r="BC353" s="494" t="n"/>
      <c r="BD353" s="184" t="n"/>
      <c r="BE353" s="184">
        <f>IF(BA353="","SIN ESTADO",IF(BC353&lt;&gt;"","PAGA",IF(BB353&gt;0,"VENCIDA",IF(BB353&gt;=-5,"POR VENCER","AL DÍA"))))</f>
        <v/>
      </c>
      <c r="BF353" s="185" t="n"/>
      <c r="BG353" s="119">
        <f>IF(N($H353)&lt;9,"",IF(BA353="","",BA353+31))</f>
        <v/>
      </c>
      <c r="BH353" s="124">
        <f>IF(BG353="","",TODAY()-BG353)</f>
        <v/>
      </c>
      <c r="BI353" s="494" t="n"/>
      <c r="BJ353" s="184" t="n"/>
      <c r="BK353" s="184">
        <f>IF(BG353="","SIN ESTADO",IF(BI353&lt;&gt;"","PAGA",IF(BH353&gt;0,"VENCIDA",IF(BH353&gt;=-5,"POR VENCER","AL DÍA"))))</f>
        <v/>
      </c>
      <c r="BL353" s="185" t="n"/>
      <c r="BM353" s="119">
        <f>IF(N($H353)&lt;10,"",IF(BG353="","",BG353+31))</f>
        <v/>
      </c>
      <c r="BN353" s="124">
        <f>IF(BM353="","",TODAY()-BM353)</f>
        <v/>
      </c>
      <c r="BO353" s="494" t="n"/>
      <c r="BP353" s="184" t="n"/>
      <c r="BQ353" s="184">
        <f>IF(BM353="","SIN ESTADO",IF(BO353&lt;&gt;"","PAGA",IF(BN353&gt;0,"VENCIDA",IF(BN353&gt;=-5,"POR VENCER","AL DÍA"))))</f>
        <v/>
      </c>
      <c r="BR353" s="185" t="n"/>
      <c r="BS353" s="119">
        <f>IF(N($H353)&lt;11,"",IF(BM353="","",BM353+31))</f>
        <v/>
      </c>
      <c r="BT353" s="124">
        <f>IF(BS353="","",TODAY()-BS353)</f>
        <v/>
      </c>
      <c r="BU353" s="494" t="n"/>
      <c r="BV353" s="184" t="n"/>
      <c r="BW353" s="184">
        <f>IF(BS353="","SIN ESTADO",IF(BU353&lt;&gt;"","PAGA",IF(BT353&gt;0,"VENCIDA",IF(BT353&gt;=-5,"POR VENCER","AL DÍA"))))</f>
        <v/>
      </c>
      <c r="BX353" s="185" t="n"/>
      <c r="BY353" s="119">
        <f>IF(N($H353)&lt;12,"",IF(BS353="","",BS353+31))</f>
        <v/>
      </c>
      <c r="BZ353" s="124">
        <f>IF(BY353="","",TODAY()-BY353)</f>
        <v/>
      </c>
      <c r="CA353" s="494" t="n"/>
      <c r="CB353" s="184" t="n"/>
      <c r="CC353" s="184">
        <f>IF(BY353="","SIN ESTADO",IF(CA353&lt;&gt;"","PAGA",IF(BZ353&gt;0,"VENCIDA",IF(BZ353&gt;=-5,"POR VENCER","AL DÍA"))))</f>
        <v/>
      </c>
      <c r="CD353" s="185" t="n"/>
      <c r="CE353" s="119">
        <f>IF(N($H353)&lt;13,"",IF(BY353="","",BY353+31))</f>
        <v/>
      </c>
      <c r="CF353" s="124">
        <f>IF(CE353="","",TODAY()-CE353)</f>
        <v/>
      </c>
      <c r="CG353" s="494" t="n"/>
      <c r="CH353" s="184" t="n"/>
      <c r="CI353" s="184">
        <f>IF(CE353="","SIN ESTADO",IF(CG353&lt;&gt;"","PAGA",IF(CF353&gt;0,"VENCIDA",IF(CF353&gt;=-5,"POR VENCER","AL DÍA"))))</f>
        <v/>
      </c>
      <c r="CJ353" s="185" t="n"/>
      <c r="CK353" s="119">
        <f>IF(N($H353)&lt;14,"",IF(CE353="","",CE353+31))</f>
        <v/>
      </c>
      <c r="CL353" s="124">
        <f>IF(CK353="","",TODAY()-CK353)</f>
        <v/>
      </c>
      <c r="CM353" s="494" t="n"/>
      <c r="CN353" s="184" t="n"/>
      <c r="CO353" s="184">
        <f>IF(CK353="","SIN ESTADO",IF(CM353&lt;&gt;"","PAGA",IF(CL353&gt;0,"VENCIDA",IF(CL353&gt;=-5,"POR VENCER","AL DÍA"))))</f>
        <v/>
      </c>
      <c r="CP353" s="185" t="n"/>
      <c r="CQ353" s="119">
        <f>IF(N($H353)&lt;15,"",IF(CK353="","",CK353+31))</f>
        <v/>
      </c>
      <c r="CR353" s="124">
        <f>IF(CQ353="","",TODAY()-CQ353)</f>
        <v/>
      </c>
      <c r="CS353" s="494" t="n"/>
      <c r="CT353" s="184" t="n"/>
      <c r="CU353" s="184">
        <f>IF(CQ353="","SIN ESTADO",IF(CS353&lt;&gt;"","PAGA",IF(CR353&gt;0,"VENCIDA",IF(CR353&gt;=-5,"POR VENCER","AL DÍA"))))</f>
        <v/>
      </c>
      <c r="CV353" s="185" t="n"/>
      <c r="CW353" s="119">
        <f>IF(N($H353)&lt;16,"",IF(CQ353="","",CQ353+31))</f>
        <v/>
      </c>
      <c r="CX353" s="124">
        <f>IF(CW353="","",TODAY()-CW353)</f>
        <v/>
      </c>
      <c r="CY353" s="494" t="n"/>
      <c r="CZ353" s="184" t="n"/>
      <c r="DA353" s="184">
        <f>IF(CW353="","SIN ESTADO",IF(CY353&lt;&gt;"","PAGA",IF(CX353&gt;0,"VENCIDA",IF(CX353&gt;=-5,"POR VENCER","AL DÍA"))))</f>
        <v/>
      </c>
      <c r="DB353" s="185" t="n"/>
      <c r="DC353" s="119">
        <f>IF(N($H353)&lt;17,"",IF(CW353="","",CW353+31))</f>
        <v/>
      </c>
      <c r="DD353" s="124">
        <f>IF(DC353="","",TODAY()-DC353)</f>
        <v/>
      </c>
      <c r="DE353" s="494" t="n"/>
      <c r="DF353" s="184" t="n"/>
      <c r="DG353" s="184">
        <f>IF(DC353="","SIN ESTADO",IF(DE353&lt;&gt;"","PAGA",IF(DD353&gt;0,"VENCIDA",IF(DD353&gt;=-5,"POR VENCER","AL DÍA"))))</f>
        <v/>
      </c>
      <c r="DH353" s="185" t="n"/>
      <c r="DI353" s="119">
        <f>IF(N($H353)&lt;18,"",IF(DC353="","",DC353+31))</f>
        <v/>
      </c>
      <c r="DJ353" s="124">
        <f>IF(DI353="","",TODAY()-DI353)</f>
        <v/>
      </c>
      <c r="DK353" s="494" t="n"/>
      <c r="DL353" s="184" t="n"/>
      <c r="DM353" s="184">
        <f>IF(DI353="","SIN ESTADO",IF(DK353&lt;&gt;"","PAGA",IF(DJ353&gt;0,"VENCIDA",IF(DJ353&gt;=-5,"POR VENCER","AL DÍA"))))</f>
        <v/>
      </c>
      <c r="DN353" s="185" t="n"/>
      <c r="DO353" s="119">
        <f>IF(N($H353)&lt;19,"",IF(DI353="","",DI353+31))</f>
        <v/>
      </c>
      <c r="DP353" s="124">
        <f>IF(DO353="","",TODAY()-DO353)</f>
        <v/>
      </c>
      <c r="DQ353" s="494" t="n"/>
      <c r="DR353" s="184" t="n"/>
      <c r="DS353" s="184">
        <f>IF(DO353="","SIN ESTADO",IF(DQ353&lt;&gt;"","PAGA",IF(DP353&gt;0,"VENCIDA",IF(DP353&gt;=-5,"POR VENCER","AL DÍA"))))</f>
        <v/>
      </c>
      <c r="DT353" s="185" t="n"/>
      <c r="DU353" s="119">
        <f>IF(N($H353)&lt;20,"",IF(DO353="","",DO353+31))</f>
        <v/>
      </c>
      <c r="DV353" s="124">
        <f>IF(DU353="","",TODAY()-DU353)</f>
        <v/>
      </c>
      <c r="DW353" s="494" t="n"/>
      <c r="DX353" s="184" t="n"/>
      <c r="DY353" s="184">
        <f>IF(DU353="","SIN ESTADO",IF(DW353&lt;&gt;"","PAGA",IF(DV353&gt;0,"VENCIDA",IF(DV353&gt;=-5,"POR VENCER","AL DÍA"))))</f>
        <v/>
      </c>
      <c r="DZ353" s="185" t="n"/>
      <c r="EA353" s="119">
        <f>IF(N($H353)&lt;21,"",IF(DU353="","",DU353+31))</f>
        <v/>
      </c>
      <c r="EB353" s="124">
        <f>IF(EA353="","",TODAY()-EA353)</f>
        <v/>
      </c>
      <c r="EC353" s="494" t="n"/>
      <c r="ED353" s="184" t="n"/>
      <c r="EE353" s="184">
        <f>IF(EA353="","SIN ESTADO",IF(EC353&lt;&gt;"","PAGA",IF(EB353&gt;0,"VENCIDA",IF(EB353&gt;=-5,"POR VENCER","AL DÍA"))))</f>
        <v/>
      </c>
      <c r="EF353" s="185" t="n"/>
      <c r="EG353" s="119">
        <f>IF(N($H353)&lt;22,"",IF(EA353="","",EA353+31))</f>
        <v/>
      </c>
      <c r="EH353" s="124">
        <f>IF(EG353="","",TODAY()-EG353)</f>
        <v/>
      </c>
      <c r="EI353" s="494" t="n"/>
      <c r="EJ353" s="184" t="n"/>
      <c r="EK353" s="184">
        <f>IF(EG353="","SIN ESTADO",IF(EI353&lt;&gt;"","PAGA",IF(EH353&gt;0,"VENCIDA",IF(EH353&gt;=-5,"POR VENCER","AL DÍA"))))</f>
        <v/>
      </c>
      <c r="EL353" s="185" t="n"/>
      <c r="EM353" s="119">
        <f>IF(N($H353)&lt;23,"",IF(EG353="","",EG353+31))</f>
        <v/>
      </c>
      <c r="EN353" s="124">
        <f>IF(EM353="","",TODAY()-EM353)</f>
        <v/>
      </c>
      <c r="EO353" s="494" t="n"/>
      <c r="EP353" s="184" t="n"/>
      <c r="EQ353" s="184">
        <f>IF(EM353="","SIN ESTADO",IF(EO353&lt;&gt;"","PAGA",IF(EN353&gt;0,"VENCIDA",IF(EN353&gt;=-5,"POR VENCER","AL DÍA"))))</f>
        <v/>
      </c>
      <c r="ER353" s="185" t="n"/>
      <c r="ES353" s="119">
        <f>IF(N($H353)&lt;24,"",IF(EM353="","",EM353+31))</f>
        <v/>
      </c>
      <c r="ET353" s="124">
        <f>IF(ES353="","",TODAY()-ES353)</f>
        <v/>
      </c>
      <c r="EU353" s="494" t="n"/>
      <c r="EV353" s="184" t="n"/>
      <c r="EW353" s="184">
        <f>IF(ES353="","SIN ESTADO",IF(EU353&lt;&gt;"","PAGA",IF(ET353&gt;0,"VENCIDA",IF(ET353&gt;=-5,"POR VENCER","AL DÍA"))))</f>
        <v/>
      </c>
      <c r="EX353" s="185" t="n"/>
      <c r="EY353" s="119">
        <f>IF(N($H353)&lt;25,"",IF(ES353="","",ES353+31))</f>
        <v/>
      </c>
      <c r="EZ353" s="124">
        <f>IF(EY353="","",TODAY()-EY353)</f>
        <v/>
      </c>
      <c r="FA353" s="494" t="n"/>
      <c r="FB353" s="184" t="n"/>
      <c r="FC353" s="184">
        <f>IF(EY353="","SIN ESTADO",IF(FA353&lt;&gt;"","PAGA",IF(EZ353&gt;0,"VENCIDA",IF(EZ353&gt;=-5,"POR VENCER","AL DÍA"))))</f>
        <v/>
      </c>
      <c r="FD353" s="185" t="n"/>
      <c r="FE353" s="119">
        <f>IF(N($H353)&lt;26,"",IF(EY353="","",EY353+31))</f>
        <v/>
      </c>
      <c r="FF353" s="124">
        <f>IF(FE353="","",TODAY()-FE353)</f>
        <v/>
      </c>
      <c r="FG353" s="494" t="n"/>
      <c r="FH353" s="184" t="n"/>
      <c r="FI353" s="184">
        <f>IF(FE353="","SIN ESTADO",IF(FG353&lt;&gt;"","PAGA",IF(FF353&gt;0,"VENCIDA",IF(FF353&gt;=-5,"POR VENCER","AL DÍA"))))</f>
        <v/>
      </c>
      <c r="FJ353" s="185" t="n"/>
      <c r="FK353" s="119">
        <f>IF(N($H353)&lt;27,"",IF(FE353="","",FE353+31))</f>
        <v/>
      </c>
      <c r="FL353" s="124">
        <f>IF(FK353="","",TODAY()-FK353)</f>
        <v/>
      </c>
      <c r="FM353" s="494" t="n"/>
      <c r="FN353" s="184" t="n"/>
      <c r="FO353" s="184">
        <f>IF(FK353="","SIN ESTADO",IF(FM353&lt;&gt;"","PAGA",IF(FL353&gt;0,"VENCIDA",IF(FL353&gt;=-5,"POR VENCER","AL DÍA"))))</f>
        <v/>
      </c>
      <c r="FP353" s="185" t="n"/>
      <c r="FQ353" s="119">
        <f>IF(N($H353)&lt;28,"",IF(FK353="","",FK353+31))</f>
        <v/>
      </c>
      <c r="FR353" s="124">
        <f>IF(FQ353="","",TODAY()-FQ353)</f>
        <v/>
      </c>
      <c r="FS353" s="494" t="n"/>
      <c r="FT353" s="184" t="n"/>
      <c r="FU353" s="184">
        <f>IF(FQ353="","SIN ESTADO",IF(FS353&lt;&gt;"","PAGA",IF(FR353&gt;0,"VENCIDA",IF(FR353&gt;=-5,"POR VENCER","AL DÍA"))))</f>
        <v/>
      </c>
      <c r="FV353" s="185" t="n"/>
      <c r="FW353" s="119">
        <f>IF(N($H353)&lt;29,"",IF(FQ353="","",FQ353+31))</f>
        <v/>
      </c>
      <c r="FX353" s="124">
        <f>IF(FW353="","",TODAY()-FW353)</f>
        <v/>
      </c>
      <c r="FY353" s="494" t="n"/>
      <c r="FZ353" s="184" t="n"/>
      <c r="GA353" s="184">
        <f>IF(FW353="","SIN ESTADO",IF(FY353&lt;&gt;"","PAGA",IF(FX353&gt;0,"VENCIDA",IF(FX353&gt;=-5,"POR VENCER","AL DÍA"))))</f>
        <v/>
      </c>
      <c r="GB353" s="185" t="n"/>
      <c r="GC353" s="119">
        <f>IF(N($H353)&lt;30,"",IF(FW353="","",FW353+31))</f>
        <v/>
      </c>
      <c r="GD353" s="124">
        <f>IF(GC353="","",TODAY()-GC353)</f>
        <v/>
      </c>
      <c r="GE353" s="494" t="n"/>
      <c r="GF353" s="184" t="n"/>
      <c r="GG353" s="184">
        <f>IF(GC353="","SIN ESTADO",IF(GE353&lt;&gt;"","PAGA",IF(GD353&gt;0,"VENCIDA",IF(GD353&gt;=-5,"POR VENCER","AL DÍA"))))</f>
        <v/>
      </c>
      <c r="GH353" s="185" t="n"/>
      <c r="GI353" s="119">
        <f>IF(N($H353)&lt;31,"",IF(GC353="","",GC353+31))</f>
        <v/>
      </c>
      <c r="GJ353" s="124">
        <f>IF(GI353="","",TODAY()-GI353)</f>
        <v/>
      </c>
      <c r="GK353" s="494" t="n"/>
      <c r="GL353" s="184" t="n"/>
      <c r="GM353" s="184">
        <f>IF(GI353="","SIN ESTADO",IF(GK353&lt;&gt;"","PAGA",IF(GJ353&gt;0,"VENCIDA",IF(GJ353&gt;=-5,"POR VENCER","AL DÍA"))))</f>
        <v/>
      </c>
      <c r="GN353" s="185" t="n"/>
      <c r="GO353" s="119">
        <f>IF(N($H353)&lt;32,"",IF(GI353="","",GI353+31))</f>
        <v/>
      </c>
      <c r="GP353" s="124">
        <f>IF(GO353="","",TODAY()-GO353)</f>
        <v/>
      </c>
      <c r="GQ353" s="494" t="n"/>
      <c r="GR353" s="184" t="n"/>
      <c r="GS353" s="184">
        <f>IF(GO353="","SIN ESTADO",IF(GQ353&lt;&gt;"","PAGA",IF(GP353&gt;0,"VENCIDA",IF(GP353&gt;=-5,"POR VENCER","AL DÍA"))))</f>
        <v/>
      </c>
      <c r="GT353" s="185" t="n"/>
      <c r="GU353" s="119">
        <f>IF(N($H353)&lt;33,"",IF(GO353="","",GO353+31))</f>
        <v/>
      </c>
      <c r="GV353" s="124">
        <f>IF(GU353="","",TODAY()-GU353)</f>
        <v/>
      </c>
      <c r="GW353" s="494" t="n"/>
      <c r="GX353" s="184" t="n"/>
      <c r="GY353" s="184">
        <f>IF(GU353="","SIN ESTADO",IF(GW353&lt;&gt;"","PAGA",IF(GV353&gt;0,"VENCIDA",IF(GV353&gt;=-5,"POR VENCER","AL DÍA"))))</f>
        <v/>
      </c>
      <c r="GZ353" s="185" t="n"/>
      <c r="HA353" s="119">
        <f>IF(N($H353)&lt;34,"",IF(GU353="","",GU353+31))</f>
        <v/>
      </c>
      <c r="HB353" s="124">
        <f>IF(HA353="","",TODAY()-HA353)</f>
        <v/>
      </c>
      <c r="HC353" s="494" t="n"/>
      <c r="HD353" s="184" t="n"/>
      <c r="HE353" s="184">
        <f>IF(HA353="","SIN ESTADO",IF(HC353&lt;&gt;"","PAGA",IF(HB353&gt;0,"VENCIDA",IF(HB353&gt;=-5,"POR VENCER","AL DÍA"))))</f>
        <v/>
      </c>
      <c r="HF353" s="185" t="n"/>
      <c r="HG353" s="119">
        <f>IF(N($H353)&lt;35,"",IF(HA353="","",HA353+31))</f>
        <v/>
      </c>
      <c r="HH353" s="124">
        <f>IF(HG353="","",TODAY()-HG353)</f>
        <v/>
      </c>
      <c r="HI353" s="494" t="n"/>
      <c r="HJ353" s="184" t="n"/>
      <c r="HK353" s="184">
        <f>IF(HG353="","SIN ESTADO",IF(HI353&lt;&gt;"","PAGA",IF(HH353&gt;0,"VENCIDA",IF(HH353&gt;=-5,"POR VENCER","AL DÍA"))))</f>
        <v/>
      </c>
      <c r="HL353" s="168" t="n"/>
      <c r="HM353" s="119">
        <f>IF(N($H353)&lt;36,"",IF(HG353="","",HG353+31))</f>
        <v/>
      </c>
      <c r="HN353" s="124">
        <f>IF(HM353="","",TODAY()-HM353)</f>
        <v/>
      </c>
      <c r="HO353" s="494" t="n"/>
      <c r="HP353" s="184" t="n"/>
      <c r="HQ353" s="184">
        <f>IF(HM353="","SIN ESTADO",IF(HO353&lt;&gt;"","PAGA",IF(HN353&gt;0,"VENCIDA",IF(HN353&gt;=-5,"POR VENCER","AL DÍA"))))</f>
        <v/>
      </c>
      <c r="HR353" s="168" t="n"/>
      <c r="HS353" s="169">
        <f>N353+T353+Z353+AF353+AL353+AR353+AX353+BD353+BJ353+BP353+BV353+CB353+CH353+CN353+CT353+CZ353+DF353+DL353+DR353+DX353+ED353+EJ353+EP353+EV353+FB353+FH353+FN353+FT353+FZ353+GF353+GL353+GR353+GX353+HD353+HJ353+HP353</f>
        <v/>
      </c>
      <c r="HU353" s="170">
        <f>IFERROR(N($J353),0)</f>
        <v/>
      </c>
      <c r="HW353" s="170">
        <f>SUMPRODUCT((MOD(COLUMN($M353:$HR353)-COLUMN($M353),6)=0)*ISNUMBER($M353:$HR353)*($M353:$HR353&gt;=RESUMEN!$C$26)*($M353:$HR353&lt;=RESUMEN!$C$27)*IFERROR(N($N353:$HS353),0))</f>
        <v/>
      </c>
      <c r="HX353" s="170">
        <f>SUMPRODUCT((MOD(COLUMN($M353:$HR353)-COLUMN($M353),6)=0)*ISNUMBER($M353:$HR353)*($M353:$HR353&gt;=RESUMEN!$C$26)*($M353:$HR353&lt;=RESUMEN!$C$27))</f>
        <v/>
      </c>
    </row>
    <row r="354" ht="15.75" customHeight="1" s="506">
      <c r="B354" s="113">
        <f>VENTAS!A353</f>
        <v/>
      </c>
      <c r="C354" s="236">
        <f>VENTAS!B353</f>
        <v/>
      </c>
      <c r="D354" s="53">
        <f>VENTAS!C353</f>
        <v/>
      </c>
      <c r="E354" s="114">
        <f>VENTAS!D353</f>
        <v/>
      </c>
      <c r="F354" s="114">
        <f>VENTAS!J353</f>
        <v/>
      </c>
      <c r="G354" s="494">
        <f>VENTAS!F353</f>
        <v/>
      </c>
      <c r="H354" s="479">
        <f>VENTAS!K353</f>
        <v/>
      </c>
      <c r="I354" s="479">
        <f>VENTAS!M353</f>
        <v/>
      </c>
      <c r="J354" s="184">
        <f>VENTAS!L353</f>
        <v/>
      </c>
      <c r="K354" s="119">
        <f>IF(N($H354)&lt;1,"",$G354+31)</f>
        <v/>
      </c>
      <c r="L354" s="124">
        <f>IF(K354="","",TODAY()-K354)</f>
        <v/>
      </c>
      <c r="M354" s="469" t="n">
        <v>46101</v>
      </c>
      <c r="N354" s="374" t="n">
        <v>1126300</v>
      </c>
      <c r="O354" s="184">
        <f>IF(K354="","SIN ESTADO",IF(M354&lt;&gt;"","PAGA",IF(L354&gt;0,"VENCIDA",IF(L354&gt;=-5,"POR VENCER","AL DÍA"))))</f>
        <v/>
      </c>
      <c r="P354" s="185" t="inlineStr">
        <is>
          <t>TRANSFERENCIA</t>
        </is>
      </c>
      <c r="Q354" s="119">
        <f>IF(N($H354)&lt;2,"",IF(K354="","",K354+31))</f>
        <v/>
      </c>
      <c r="R354" s="124">
        <f>IF(Q354="","",TODAY()-Q354)</f>
        <v/>
      </c>
      <c r="S354" s="470" t="n">
        <v>46132</v>
      </c>
      <c r="T354" s="184" t="n">
        <v>1126300</v>
      </c>
      <c r="U354" s="184">
        <f>IF(Q354="","SIN ESTADO",IF(S354&lt;&gt;"","PAGA",IF(R354&gt;0,"VENCIDA",IF(R354&gt;=-5,"POR VENCER","AL DÍA"))))</f>
        <v/>
      </c>
      <c r="V354" s="185" t="inlineStr">
        <is>
          <t>TRANSFERENCIA</t>
        </is>
      </c>
      <c r="W354" s="119">
        <f>IF(N($H354)&lt;3,"",IF(Q354="","",Q354+31))</f>
        <v/>
      </c>
      <c r="X354" s="124">
        <f>IF(W354="","",TODAY()-W354)</f>
        <v/>
      </c>
      <c r="Y354" s="494" t="n">
        <v>46154</v>
      </c>
      <c r="Z354" s="184" t="n">
        <v>1126300</v>
      </c>
      <c r="AA354" s="184">
        <f>IF(W354="","SIN ESTADO",IF(Y354&lt;&gt;"","PAGA",IF(X354&gt;0,"VENCIDA",IF(X354&gt;=-5,"POR VENCER","AL DÍA"))))</f>
        <v/>
      </c>
      <c r="AB354" s="185" t="inlineStr">
        <is>
          <t>TRANSFERENCIA</t>
        </is>
      </c>
      <c r="AC354" s="119">
        <f>IF(N($H354)&lt;4,"",IF(W354="","",W354+31))</f>
        <v/>
      </c>
      <c r="AD354" s="124">
        <f>IF(AC354="","",TODAY()-AC354)</f>
        <v/>
      </c>
      <c r="AE354" s="494" t="n">
        <v>46196</v>
      </c>
      <c r="AF354" s="184" t="n">
        <v>1126300</v>
      </c>
      <c r="AG354" s="184">
        <f>IF(AC354="","SIN ESTADO",IF(AE354&lt;&gt;"","PAGA",IF(AD354&gt;0,"VENCIDA",IF(AD354&gt;=-5,"POR VENCER","AL DÍA"))))</f>
        <v/>
      </c>
      <c r="AH354" s="185" t="inlineStr">
        <is>
          <t>TRANSFERENCIA</t>
        </is>
      </c>
      <c r="AI354" s="119">
        <f>IF(N($H354)&lt;5,"",IF(AC354="","",AC354+31))</f>
        <v/>
      </c>
      <c r="AJ354" s="124">
        <f>IF(AI354="","",TODAY()-AI354)</f>
        <v/>
      </c>
      <c r="AK354" s="494" t="n">
        <v>46224</v>
      </c>
      <c r="AL354" s="184" t="n">
        <v>1126300</v>
      </c>
      <c r="AM354" s="184">
        <f>IF(AI354="","SIN ESTADO",IF(AK354&lt;&gt;"","PAGA",IF(AJ354&gt;0,"VENCIDA",IF(AJ354&gt;=-5,"POR VENCER","AL DÍA"))))</f>
        <v/>
      </c>
      <c r="AN354" s="185" t="inlineStr">
        <is>
          <t>TRANSFERENCIA</t>
        </is>
      </c>
      <c r="AO354" s="119">
        <f>IF(N($H354)&lt;6,"",IF(AI354="","",AI354+31))</f>
        <v/>
      </c>
      <c r="AP354" s="124">
        <f>IF(AO354="","",TODAY()-AO354)</f>
        <v/>
      </c>
      <c r="AQ354" s="270" t="n">
        <v>46246</v>
      </c>
      <c r="AR354" s="184" t="n">
        <v>1126300</v>
      </c>
      <c r="AS354" s="184">
        <f>IF(AO354="","SIN ESTADO",IF(AQ354&lt;&gt;"","PAGA",IF(AP354&gt;0,"VENCIDA",IF(AP354&gt;=-5,"POR VENCER","AL DÍA"))))</f>
        <v/>
      </c>
      <c r="AT354" s="185" t="inlineStr">
        <is>
          <t>TRANSFERENCIA</t>
        </is>
      </c>
      <c r="AU354" s="119">
        <f>IF(N($H354)&lt;7,"",IF(AO354="","",AO354+31))</f>
        <v/>
      </c>
      <c r="AV354" s="124">
        <f>IF(AU354="","",TODAY()-AU354)</f>
        <v/>
      </c>
      <c r="AW354" s="494" t="n">
        <v>46286</v>
      </c>
      <c r="AX354" s="184" t="n">
        <v>1126300</v>
      </c>
      <c r="AY354" s="184">
        <f>IF(AU354="","SIN ESTADO",IF(AW354&lt;&gt;"","PAGA",IF(AV354&gt;0,"VENCIDA",IF(AV354&gt;=-5,"POR VENCER","AL DÍA"))))</f>
        <v/>
      </c>
      <c r="AZ354" s="185" t="inlineStr">
        <is>
          <t>TRANSFERENCIA</t>
        </is>
      </c>
      <c r="BA354" s="119">
        <f>IF(N($H354)&lt;8,"",IF(AU354="","",AU354+31))</f>
        <v/>
      </c>
      <c r="BB354" s="124">
        <f>IF(BA354="","",TODAY()-BA354)</f>
        <v/>
      </c>
      <c r="BC354" s="494" t="n"/>
      <c r="BD354" s="184" t="n"/>
      <c r="BE354" s="184">
        <f>IF(BA354="","SIN ESTADO",IF(BC354&lt;&gt;"","PAGA",IF(BB354&gt;0,"VENCIDA",IF(BB354&gt;=-5,"POR VENCER","AL DÍA"))))</f>
        <v/>
      </c>
      <c r="BF354" s="185" t="n"/>
      <c r="BG354" s="119">
        <f>IF(N($H354)&lt;9,"",IF(BA354="","",BA354+31))</f>
        <v/>
      </c>
      <c r="BH354" s="124">
        <f>IF(BG354="","",TODAY()-BG354)</f>
        <v/>
      </c>
      <c r="BI354" s="494" t="n"/>
      <c r="BJ354" s="184" t="n"/>
      <c r="BK354" s="184">
        <f>IF(BG354="","SIN ESTADO",IF(BI354&lt;&gt;"","PAGA",IF(BH354&gt;0,"VENCIDA",IF(BH354&gt;=-5,"POR VENCER","AL DÍA"))))</f>
        <v/>
      </c>
      <c r="BL354" s="185" t="n"/>
      <c r="BM354" s="119">
        <f>IF(N($H354)&lt;10,"",IF(BG354="","",BG354+31))</f>
        <v/>
      </c>
      <c r="BN354" s="124">
        <f>IF(BM354="","",TODAY()-BM354)</f>
        <v/>
      </c>
      <c r="BO354" s="494" t="n"/>
      <c r="BP354" s="184" t="n"/>
      <c r="BQ354" s="184">
        <f>IF(BM354="","SIN ESTADO",IF(BO354&lt;&gt;"","PAGA",IF(BN354&gt;0,"VENCIDA",IF(BN354&gt;=-5,"POR VENCER","AL DÍA"))))</f>
        <v/>
      </c>
      <c r="BR354" s="185" t="n"/>
      <c r="BS354" s="119">
        <f>IF(N($H354)&lt;11,"",IF(BM354="","",BM354+31))</f>
        <v/>
      </c>
      <c r="BT354" s="124">
        <f>IF(BS354="","",TODAY()-BS354)</f>
        <v/>
      </c>
      <c r="BU354" s="494" t="n"/>
      <c r="BV354" s="184" t="n"/>
      <c r="BW354" s="184">
        <f>IF(BS354="","SIN ESTADO",IF(BU354&lt;&gt;"","PAGA",IF(BT354&gt;0,"VENCIDA",IF(BT354&gt;=-5,"POR VENCER","AL DÍA"))))</f>
        <v/>
      </c>
      <c r="BX354" s="185" t="n"/>
      <c r="BY354" s="119">
        <f>IF(N($H354)&lt;12,"",IF(BS354="","",BS354+31))</f>
        <v/>
      </c>
      <c r="BZ354" s="124">
        <f>IF(BY354="","",TODAY()-BY354)</f>
        <v/>
      </c>
      <c r="CA354" s="494" t="n"/>
      <c r="CB354" s="184" t="n"/>
      <c r="CC354" s="184">
        <f>IF(BY354="","SIN ESTADO",IF(CA354&lt;&gt;"","PAGA",IF(BZ354&gt;0,"VENCIDA",IF(BZ354&gt;=-5,"POR VENCER","AL DÍA"))))</f>
        <v/>
      </c>
      <c r="CD354" s="185" t="n"/>
      <c r="CE354" s="119">
        <f>IF(N($H354)&lt;13,"",IF(BY354="","",BY354+31))</f>
        <v/>
      </c>
      <c r="CF354" s="124">
        <f>IF(CE354="","",TODAY()-CE354)</f>
        <v/>
      </c>
      <c r="CG354" s="494" t="n"/>
      <c r="CH354" s="184" t="n"/>
      <c r="CI354" s="184">
        <f>IF(CE354="","SIN ESTADO",IF(CG354&lt;&gt;"","PAGA",IF(CF354&gt;0,"VENCIDA",IF(CF354&gt;=-5,"POR VENCER","AL DÍA"))))</f>
        <v/>
      </c>
      <c r="CJ354" s="185" t="n"/>
      <c r="CK354" s="119">
        <f>IF(N($H354)&lt;14,"",IF(CE354="","",CE354+31))</f>
        <v/>
      </c>
      <c r="CL354" s="124">
        <f>IF(CK354="","",TODAY()-CK354)</f>
        <v/>
      </c>
      <c r="CM354" s="494" t="n"/>
      <c r="CN354" s="184" t="n"/>
      <c r="CO354" s="184">
        <f>IF(CK354="","SIN ESTADO",IF(CM354&lt;&gt;"","PAGA",IF(CL354&gt;0,"VENCIDA",IF(CL354&gt;=-5,"POR VENCER","AL DÍA"))))</f>
        <v/>
      </c>
      <c r="CP354" s="185" t="n"/>
      <c r="CQ354" s="119">
        <f>IF(N($H354)&lt;15,"",IF(CK354="","",CK354+31))</f>
        <v/>
      </c>
      <c r="CR354" s="124">
        <f>IF(CQ354="","",TODAY()-CQ354)</f>
        <v/>
      </c>
      <c r="CS354" s="494" t="n"/>
      <c r="CT354" s="184" t="n"/>
      <c r="CU354" s="184">
        <f>IF(CQ354="","SIN ESTADO",IF(CS354&lt;&gt;"","PAGA",IF(CR354&gt;0,"VENCIDA",IF(CR354&gt;=-5,"POR VENCER","AL DÍA"))))</f>
        <v/>
      </c>
      <c r="CV354" s="185" t="n"/>
      <c r="CW354" s="119">
        <f>IF(N($H354)&lt;16,"",IF(CQ354="","",CQ354+31))</f>
        <v/>
      </c>
      <c r="CX354" s="124">
        <f>IF(CW354="","",TODAY()-CW354)</f>
        <v/>
      </c>
      <c r="CY354" s="494" t="n"/>
      <c r="CZ354" s="184" t="n"/>
      <c r="DA354" s="184">
        <f>IF(CW354="","SIN ESTADO",IF(CY354&lt;&gt;"","PAGA",IF(CX354&gt;0,"VENCIDA",IF(CX354&gt;=-5,"POR VENCER","AL DÍA"))))</f>
        <v/>
      </c>
      <c r="DB354" s="185" t="n"/>
      <c r="DC354" s="119">
        <f>IF(N($H354)&lt;17,"",IF(CW354="","",CW354+31))</f>
        <v/>
      </c>
      <c r="DD354" s="124">
        <f>IF(DC354="","",TODAY()-DC354)</f>
        <v/>
      </c>
      <c r="DE354" s="494" t="n"/>
      <c r="DF354" s="184" t="n"/>
      <c r="DG354" s="184">
        <f>IF(DC354="","SIN ESTADO",IF(DE354&lt;&gt;"","PAGA",IF(DD354&gt;0,"VENCIDA",IF(DD354&gt;=-5,"POR VENCER","AL DÍA"))))</f>
        <v/>
      </c>
      <c r="DH354" s="185" t="n"/>
      <c r="DI354" s="119">
        <f>IF(N($H354)&lt;18,"",IF(DC354="","",DC354+31))</f>
        <v/>
      </c>
      <c r="DJ354" s="124">
        <f>IF(DI354="","",TODAY()-DI354)</f>
        <v/>
      </c>
      <c r="DK354" s="494" t="n"/>
      <c r="DL354" s="184" t="n"/>
      <c r="DM354" s="184">
        <f>IF(DI354="","SIN ESTADO",IF(DK354&lt;&gt;"","PAGA",IF(DJ354&gt;0,"VENCIDA",IF(DJ354&gt;=-5,"POR VENCER","AL DÍA"))))</f>
        <v/>
      </c>
      <c r="DN354" s="185" t="n"/>
      <c r="DO354" s="119">
        <f>IF(N($H354)&lt;19,"",IF(DI354="","",DI354+31))</f>
        <v/>
      </c>
      <c r="DP354" s="124">
        <f>IF(DO354="","",TODAY()-DO354)</f>
        <v/>
      </c>
      <c r="DQ354" s="494" t="n"/>
      <c r="DR354" s="184" t="n"/>
      <c r="DS354" s="184">
        <f>IF(DO354="","SIN ESTADO",IF(DQ354&lt;&gt;"","PAGA",IF(DP354&gt;0,"VENCIDA",IF(DP354&gt;=-5,"POR VENCER","AL DÍA"))))</f>
        <v/>
      </c>
      <c r="DT354" s="185" t="n"/>
      <c r="DU354" s="119">
        <f>IF(N($H354)&lt;20,"",IF(DO354="","",DO354+31))</f>
        <v/>
      </c>
      <c r="DV354" s="124">
        <f>IF(DU354="","",TODAY()-DU354)</f>
        <v/>
      </c>
      <c r="DW354" s="494" t="n"/>
      <c r="DX354" s="184" t="n"/>
      <c r="DY354" s="184">
        <f>IF(DU354="","SIN ESTADO",IF(DW354&lt;&gt;"","PAGA",IF(DV354&gt;0,"VENCIDA",IF(DV354&gt;=-5,"POR VENCER","AL DÍA"))))</f>
        <v/>
      </c>
      <c r="DZ354" s="185" t="n"/>
      <c r="EA354" s="119">
        <f>IF(N($H354)&lt;21,"",IF(DU354="","",DU354+31))</f>
        <v/>
      </c>
      <c r="EB354" s="124">
        <f>IF(EA354="","",TODAY()-EA354)</f>
        <v/>
      </c>
      <c r="EC354" s="494" t="n"/>
      <c r="ED354" s="184" t="n"/>
      <c r="EE354" s="184">
        <f>IF(EA354="","SIN ESTADO",IF(EC354&lt;&gt;"","PAGA",IF(EB354&gt;0,"VENCIDA",IF(EB354&gt;=-5,"POR VENCER","AL DÍA"))))</f>
        <v/>
      </c>
      <c r="EF354" s="185" t="n"/>
      <c r="EG354" s="119">
        <f>IF(N($H354)&lt;22,"",IF(EA354="","",EA354+31))</f>
        <v/>
      </c>
      <c r="EH354" s="124">
        <f>IF(EG354="","",TODAY()-EG354)</f>
        <v/>
      </c>
      <c r="EI354" s="494" t="n"/>
      <c r="EJ354" s="184" t="n"/>
      <c r="EK354" s="184">
        <f>IF(EG354="","SIN ESTADO",IF(EI354&lt;&gt;"","PAGA",IF(EH354&gt;0,"VENCIDA",IF(EH354&gt;=-5,"POR VENCER","AL DÍA"))))</f>
        <v/>
      </c>
      <c r="EL354" s="185" t="n"/>
      <c r="EM354" s="119">
        <f>IF(N($H354)&lt;23,"",IF(EG354="","",EG354+31))</f>
        <v/>
      </c>
      <c r="EN354" s="124">
        <f>IF(EM354="","",TODAY()-EM354)</f>
        <v/>
      </c>
      <c r="EO354" s="494" t="n"/>
      <c r="EP354" s="184" t="n"/>
      <c r="EQ354" s="184">
        <f>IF(EM354="","SIN ESTADO",IF(EO354&lt;&gt;"","PAGA",IF(EN354&gt;0,"VENCIDA",IF(EN354&gt;=-5,"POR VENCER","AL DÍA"))))</f>
        <v/>
      </c>
      <c r="ER354" s="185" t="n"/>
      <c r="ES354" s="119">
        <f>IF(N($H354)&lt;24,"",IF(EM354="","",EM354+31))</f>
        <v/>
      </c>
      <c r="ET354" s="124">
        <f>IF(ES354="","",TODAY()-ES354)</f>
        <v/>
      </c>
      <c r="EU354" s="494" t="n"/>
      <c r="EV354" s="184" t="n"/>
      <c r="EW354" s="184">
        <f>IF(ES354="","SIN ESTADO",IF(EU354&lt;&gt;"","PAGA",IF(ET354&gt;0,"VENCIDA",IF(ET354&gt;=-5,"POR VENCER","AL DÍA"))))</f>
        <v/>
      </c>
      <c r="EX354" s="185" t="n"/>
      <c r="EY354" s="119">
        <f>IF(N($H354)&lt;25,"",IF(ES354="","",ES354+31))</f>
        <v/>
      </c>
      <c r="EZ354" s="124">
        <f>IF(EY354="","",TODAY()-EY354)</f>
        <v/>
      </c>
      <c r="FA354" s="494" t="n"/>
      <c r="FB354" s="184" t="n"/>
      <c r="FC354" s="184">
        <f>IF(EY354="","SIN ESTADO",IF(FA354&lt;&gt;"","PAGA",IF(EZ354&gt;0,"VENCIDA",IF(EZ354&gt;=-5,"POR VENCER","AL DÍA"))))</f>
        <v/>
      </c>
      <c r="FD354" s="185" t="n"/>
      <c r="FE354" s="119">
        <f>IF(N($H354)&lt;26,"",IF(EY354="","",EY354+31))</f>
        <v/>
      </c>
      <c r="FF354" s="124">
        <f>IF(FE354="","",TODAY()-FE354)</f>
        <v/>
      </c>
      <c r="FG354" s="494" t="n"/>
      <c r="FH354" s="184" t="n"/>
      <c r="FI354" s="184">
        <f>IF(FE354="","SIN ESTADO",IF(FG354&lt;&gt;"","PAGA",IF(FF354&gt;0,"VENCIDA",IF(FF354&gt;=-5,"POR VENCER","AL DÍA"))))</f>
        <v/>
      </c>
      <c r="FJ354" s="185" t="n"/>
      <c r="FK354" s="119">
        <f>IF(N($H354)&lt;27,"",IF(FE354="","",FE354+31))</f>
        <v/>
      </c>
      <c r="FL354" s="124">
        <f>IF(FK354="","",TODAY()-FK354)</f>
        <v/>
      </c>
      <c r="FM354" s="494" t="n"/>
      <c r="FN354" s="184" t="n"/>
      <c r="FO354" s="184">
        <f>IF(FK354="","SIN ESTADO",IF(FM354&lt;&gt;"","PAGA",IF(FL354&gt;0,"VENCIDA",IF(FL354&gt;=-5,"POR VENCER","AL DÍA"))))</f>
        <v/>
      </c>
      <c r="FP354" s="185" t="n"/>
      <c r="FQ354" s="119">
        <f>IF(N($H354)&lt;28,"",IF(FK354="","",FK354+31))</f>
        <v/>
      </c>
      <c r="FR354" s="124">
        <f>IF(FQ354="","",TODAY()-FQ354)</f>
        <v/>
      </c>
      <c r="FS354" s="494" t="n"/>
      <c r="FT354" s="184" t="n"/>
      <c r="FU354" s="184">
        <f>IF(FQ354="","SIN ESTADO",IF(FS354&lt;&gt;"","PAGA",IF(FR354&gt;0,"VENCIDA",IF(FR354&gt;=-5,"POR VENCER","AL DÍA"))))</f>
        <v/>
      </c>
      <c r="FV354" s="185" t="n"/>
      <c r="FW354" s="119">
        <f>IF(N($H354)&lt;29,"",IF(FQ354="","",FQ354+31))</f>
        <v/>
      </c>
      <c r="FX354" s="124">
        <f>IF(FW354="","",TODAY()-FW354)</f>
        <v/>
      </c>
      <c r="FY354" s="494" t="n"/>
      <c r="FZ354" s="184" t="n"/>
      <c r="GA354" s="184">
        <f>IF(FW354="","SIN ESTADO",IF(FY354&lt;&gt;"","PAGA",IF(FX354&gt;0,"VENCIDA",IF(FX354&gt;=-5,"POR VENCER","AL DÍA"))))</f>
        <v/>
      </c>
      <c r="GB354" s="185" t="n"/>
      <c r="GC354" s="119">
        <f>IF(N($H354)&lt;30,"",IF(FW354="","",FW354+31))</f>
        <v/>
      </c>
      <c r="GD354" s="124">
        <f>IF(GC354="","",TODAY()-GC354)</f>
        <v/>
      </c>
      <c r="GE354" s="494" t="n"/>
      <c r="GF354" s="184" t="n"/>
      <c r="GG354" s="184">
        <f>IF(GC354="","SIN ESTADO",IF(GE354&lt;&gt;"","PAGA",IF(GD354&gt;0,"VENCIDA",IF(GD354&gt;=-5,"POR VENCER","AL DÍA"))))</f>
        <v/>
      </c>
      <c r="GH354" s="185" t="n"/>
      <c r="GI354" s="119">
        <f>IF(N($H354)&lt;31,"",IF(GC354="","",GC354+31))</f>
        <v/>
      </c>
      <c r="GJ354" s="124">
        <f>IF(GI354="","",TODAY()-GI354)</f>
        <v/>
      </c>
      <c r="GK354" s="494" t="n"/>
      <c r="GL354" s="184" t="n"/>
      <c r="GM354" s="184">
        <f>IF(GI354="","SIN ESTADO",IF(GK354&lt;&gt;"","PAGA",IF(GJ354&gt;0,"VENCIDA",IF(GJ354&gt;=-5,"POR VENCER","AL DÍA"))))</f>
        <v/>
      </c>
      <c r="GN354" s="185" t="n"/>
      <c r="GO354" s="119">
        <f>IF(N($H354)&lt;32,"",IF(GI354="","",GI354+31))</f>
        <v/>
      </c>
      <c r="GP354" s="124">
        <f>IF(GO354="","",TODAY()-GO354)</f>
        <v/>
      </c>
      <c r="GQ354" s="494" t="n"/>
      <c r="GR354" s="184" t="n"/>
      <c r="GS354" s="184">
        <f>IF(GO354="","SIN ESTADO",IF(GQ354&lt;&gt;"","PAGA",IF(GP354&gt;0,"VENCIDA",IF(GP354&gt;=-5,"POR VENCER","AL DÍA"))))</f>
        <v/>
      </c>
      <c r="GT354" s="185" t="n"/>
      <c r="GU354" s="119">
        <f>IF(N($H354)&lt;33,"",IF(GO354="","",GO354+31))</f>
        <v/>
      </c>
      <c r="GV354" s="124">
        <f>IF(GU354="","",TODAY()-GU354)</f>
        <v/>
      </c>
      <c r="GW354" s="494" t="n"/>
      <c r="GX354" s="184" t="n"/>
      <c r="GY354" s="184">
        <f>IF(GU354="","SIN ESTADO",IF(GW354&lt;&gt;"","PAGA",IF(GV354&gt;0,"VENCIDA",IF(GV354&gt;=-5,"POR VENCER","AL DÍA"))))</f>
        <v/>
      </c>
      <c r="GZ354" s="185" t="n"/>
      <c r="HA354" s="119">
        <f>IF(N($H354)&lt;34,"",IF(GU354="","",GU354+31))</f>
        <v/>
      </c>
      <c r="HB354" s="124">
        <f>IF(HA354="","",TODAY()-HA354)</f>
        <v/>
      </c>
      <c r="HC354" s="494" t="n"/>
      <c r="HD354" s="184" t="n"/>
      <c r="HE354" s="184">
        <f>IF(HA354="","SIN ESTADO",IF(HC354&lt;&gt;"","PAGA",IF(HB354&gt;0,"VENCIDA",IF(HB354&gt;=-5,"POR VENCER","AL DÍA"))))</f>
        <v/>
      </c>
      <c r="HF354" s="185" t="n"/>
      <c r="HG354" s="119">
        <f>IF(N($H354)&lt;35,"",IF(HA354="","",HA354+31))</f>
        <v/>
      </c>
      <c r="HH354" s="124">
        <f>IF(HG354="","",TODAY()-HG354)</f>
        <v/>
      </c>
      <c r="HI354" s="494" t="n"/>
      <c r="HJ354" s="184" t="n"/>
      <c r="HK354" s="184">
        <f>IF(HG354="","SIN ESTADO",IF(HI354&lt;&gt;"","PAGA",IF(HH354&gt;0,"VENCIDA",IF(HH354&gt;=-5,"POR VENCER","AL DÍA"))))</f>
        <v/>
      </c>
      <c r="HL354" s="168" t="n"/>
      <c r="HM354" s="119">
        <f>IF(N($H354)&lt;36,"",IF(HG354="","",HG354+31))</f>
        <v/>
      </c>
      <c r="HN354" s="124">
        <f>IF(HM354="","",TODAY()-HM354)</f>
        <v/>
      </c>
      <c r="HO354" s="494" t="n"/>
      <c r="HP354" s="184" t="n"/>
      <c r="HQ354" s="184">
        <f>IF(HM354="","SIN ESTADO",IF(HO354&lt;&gt;"","PAGA",IF(HN354&gt;0,"VENCIDA",IF(HN354&gt;=-5,"POR VENCER","AL DÍA"))))</f>
        <v/>
      </c>
      <c r="HR354" s="168" t="n"/>
      <c r="HS354" s="169">
        <f>N354+T354+Z354+AF354+AL354+AR354+AX354+BD354+BJ354+BP354+BV354+CB354+CH354+CN354+CT354+CZ354+DF354+DL354+DR354+DX354+ED354+EJ354+EP354+EV354+FB354+FH354+FN354+FT354+FZ354+GF354+GL354+GR354+GX354+HD354+HJ354+HP354</f>
        <v/>
      </c>
      <c r="HU354" s="170">
        <f>IFERROR(N($J354),0)</f>
        <v/>
      </c>
      <c r="HW354" s="170">
        <f>SUMPRODUCT((MOD(COLUMN($M354:$HR354)-COLUMN($M354),6)=0)*ISNUMBER($M354:$HR354)*($M354:$HR354&gt;=RESUMEN!$C$26)*($M354:$HR354&lt;=RESUMEN!$C$27)*IFERROR(N($N354:$HS354),0))</f>
        <v/>
      </c>
      <c r="HX354" s="170">
        <f>SUMPRODUCT((MOD(COLUMN($M354:$HR354)-COLUMN($M354),6)=0)*ISNUMBER($M354:$HR354)*($M354:$HR354&gt;=RESUMEN!$C$26)*($M354:$HR354&lt;=RESUMEN!$C$27))</f>
        <v/>
      </c>
    </row>
    <row r="355" ht="15.75" customHeight="1" s="506">
      <c r="B355" s="113">
        <f>VENTAS!A354</f>
        <v/>
      </c>
      <c r="C355" s="236">
        <f>VENTAS!B354</f>
        <v/>
      </c>
      <c r="D355" s="53">
        <f>VENTAS!C354</f>
        <v/>
      </c>
      <c r="E355" s="114">
        <f>VENTAS!D354</f>
        <v/>
      </c>
      <c r="F355" s="114">
        <f>VENTAS!J354</f>
        <v/>
      </c>
      <c r="G355" s="494">
        <f>VENTAS!F354</f>
        <v/>
      </c>
      <c r="H355" s="479">
        <f>VENTAS!K354</f>
        <v/>
      </c>
      <c r="I355" s="479">
        <f>VENTAS!M354</f>
        <v/>
      </c>
      <c r="J355" s="184">
        <f>VENTAS!L354</f>
        <v/>
      </c>
      <c r="K355" s="119">
        <f>IF(N($H355)&lt;1,"",$G355+31)</f>
        <v/>
      </c>
      <c r="L355" s="124">
        <f>IF(K355="","",TODAY()-K355)</f>
        <v/>
      </c>
      <c r="M355" s="469" t="n">
        <v>46119</v>
      </c>
      <c r="N355" s="374" t="n">
        <v>1146200</v>
      </c>
      <c r="O355" s="184">
        <f>IF(K355="","SIN ESTADO",IF(M355&lt;&gt;"","PAGA",IF(L355&gt;0,"VENCIDA",IF(L355&gt;=-5,"POR VENCER","AL DÍA"))))</f>
        <v/>
      </c>
      <c r="P355" s="185" t="inlineStr">
        <is>
          <t>TRANSFERENCIA</t>
        </is>
      </c>
      <c r="Q355" s="119">
        <f>IF(N($H355)&lt;2,"",IF(K355="","",K355+31))</f>
        <v/>
      </c>
      <c r="R355" s="124">
        <f>IF(Q355="","",TODAY()-Q355)</f>
        <v/>
      </c>
      <c r="S355" s="494" t="n">
        <v>46158</v>
      </c>
      <c r="T355" s="184" t="n">
        <v>1146200</v>
      </c>
      <c r="U355" s="184">
        <f>IF(Q355="","SIN ESTADO",IF(S355&lt;&gt;"","PAGA",IF(R355&gt;0,"VENCIDA",IF(R355&gt;=-5,"POR VENCER","AL DÍA"))))</f>
        <v/>
      </c>
      <c r="V355" s="185" t="inlineStr">
        <is>
          <t>TRANSFERENCIA</t>
        </is>
      </c>
      <c r="W355" s="119">
        <f>IF(N($H355)&lt;3,"",IF(Q355="","",Q355+31))</f>
        <v/>
      </c>
      <c r="X355" s="124">
        <f>IF(W355="","",TODAY()-W355)</f>
        <v/>
      </c>
      <c r="Y355" s="494" t="n">
        <v>46189</v>
      </c>
      <c r="Z355" s="184" t="n">
        <v>1146200</v>
      </c>
      <c r="AA355" s="184">
        <f>IF(W355="","SIN ESTADO",IF(Y355&lt;&gt;"","PAGA",IF(X355&gt;0,"VENCIDA",IF(X355&gt;=-5,"POR VENCER","AL DÍA"))))</f>
        <v/>
      </c>
      <c r="AB355" s="185" t="inlineStr">
        <is>
          <t>TRANSFERENCIA</t>
        </is>
      </c>
      <c r="AC355" s="119">
        <f>IF(N($H355)&lt;4,"",IF(W355="","",W355+31))</f>
        <v/>
      </c>
      <c r="AD355" s="124">
        <f>IF(AC355="","",TODAY()-AC355)</f>
        <v/>
      </c>
      <c r="AE355" s="494" t="n">
        <v>46219</v>
      </c>
      <c r="AF355" s="184" t="n">
        <v>1146200</v>
      </c>
      <c r="AG355" s="184">
        <f>IF(AC355="","SIN ESTADO",IF(AE355&lt;&gt;"","PAGA",IF(AD355&gt;0,"VENCIDA",IF(AD355&gt;=-5,"POR VENCER","AL DÍA"))))</f>
        <v/>
      </c>
      <c r="AH355" s="185" t="inlineStr">
        <is>
          <t>TRANSFERENCIA</t>
        </is>
      </c>
      <c r="AI355" s="119">
        <f>IF(N($H355)&lt;5,"",IF(AC355="","",AC355+31))</f>
        <v/>
      </c>
      <c r="AJ355" s="124">
        <f>IF(AI355="","",TODAY()-AI355)</f>
        <v/>
      </c>
      <c r="AK355" s="494" t="n">
        <v>46249</v>
      </c>
      <c r="AL355" s="184" t="n">
        <v>1146200</v>
      </c>
      <c r="AM355" s="184">
        <f>IF(AI355="","SIN ESTADO",IF(AK355&lt;&gt;"","PAGA",IF(AJ355&gt;0,"VENCIDA",IF(AJ355&gt;=-5,"POR VENCER","AL DÍA"))))</f>
        <v/>
      </c>
      <c r="AN355" s="185" t="inlineStr">
        <is>
          <t>TRANSFERENCIA</t>
        </is>
      </c>
      <c r="AO355" s="119">
        <f>IF(N($H355)&lt;6,"",IF(AI355="","",AI355+31))</f>
        <v/>
      </c>
      <c r="AP355" s="124">
        <f>IF(AO355="","",TODAY()-AO355)</f>
        <v/>
      </c>
      <c r="AQ355" s="270" t="n"/>
      <c r="AR355" s="184" t="n"/>
      <c r="AS355" s="184">
        <f>IF(AO355="","SIN ESTADO",IF(AQ355&lt;&gt;"","PAGA",IF(AP355&gt;0,"VENCIDA",IF(AP355&gt;=-5,"POR VENCER","AL DÍA"))))</f>
        <v/>
      </c>
      <c r="AT355" s="185" t="n"/>
      <c r="AU355" s="119">
        <f>IF(N($H355)&lt;7,"",IF(AO355="","",AO355+31))</f>
        <v/>
      </c>
      <c r="AV355" s="124">
        <f>IF(AU355="","",TODAY()-AU355)</f>
        <v/>
      </c>
      <c r="AW355" s="494" t="n"/>
      <c r="AX355" s="184" t="n"/>
      <c r="AY355" s="184">
        <f>IF(AU355="","SIN ESTADO",IF(AW355&lt;&gt;"","PAGA",IF(AV355&gt;0,"VENCIDA",IF(AV355&gt;=-5,"POR VENCER","AL DÍA"))))</f>
        <v/>
      </c>
      <c r="AZ355" s="185" t="n"/>
      <c r="BA355" s="119">
        <f>IF(N($H355)&lt;8,"",IF(AU355="","",AU355+31))</f>
        <v/>
      </c>
      <c r="BB355" s="124">
        <f>IF(BA355="","",TODAY()-BA355)</f>
        <v/>
      </c>
      <c r="BC355" s="494" t="n"/>
      <c r="BD355" s="184" t="n"/>
      <c r="BE355" s="184">
        <f>IF(BA355="","SIN ESTADO",IF(BC355&lt;&gt;"","PAGA",IF(BB355&gt;0,"VENCIDA",IF(BB355&gt;=-5,"POR VENCER","AL DÍA"))))</f>
        <v/>
      </c>
      <c r="BF355" s="185" t="n"/>
      <c r="BG355" s="119">
        <f>IF(N($H355)&lt;9,"",IF(BA355="","",BA355+31))</f>
        <v/>
      </c>
      <c r="BH355" s="124">
        <f>IF(BG355="","",TODAY()-BG355)</f>
        <v/>
      </c>
      <c r="BI355" s="494" t="n"/>
      <c r="BJ355" s="184" t="n"/>
      <c r="BK355" s="184">
        <f>IF(BG355="","SIN ESTADO",IF(BI355&lt;&gt;"","PAGA",IF(BH355&gt;0,"VENCIDA",IF(BH355&gt;=-5,"POR VENCER","AL DÍA"))))</f>
        <v/>
      </c>
      <c r="BL355" s="185" t="n"/>
      <c r="BM355" s="119">
        <f>IF(N($H355)&lt;10,"",IF(BG355="","",BG355+31))</f>
        <v/>
      </c>
      <c r="BN355" s="124">
        <f>IF(BM355="","",TODAY()-BM355)</f>
        <v/>
      </c>
      <c r="BO355" s="494" t="n"/>
      <c r="BP355" s="184" t="n"/>
      <c r="BQ355" s="184">
        <f>IF(BM355="","SIN ESTADO",IF(BO355&lt;&gt;"","PAGA",IF(BN355&gt;0,"VENCIDA",IF(BN355&gt;=-5,"POR VENCER","AL DÍA"))))</f>
        <v/>
      </c>
      <c r="BR355" s="185" t="n"/>
      <c r="BS355" s="119">
        <f>IF(N($H355)&lt;11,"",IF(BM355="","",BM355+31))</f>
        <v/>
      </c>
      <c r="BT355" s="124">
        <f>IF(BS355="","",TODAY()-BS355)</f>
        <v/>
      </c>
      <c r="BU355" s="494" t="n"/>
      <c r="BV355" s="184" t="n"/>
      <c r="BW355" s="184">
        <f>IF(BS355="","SIN ESTADO",IF(BU355&lt;&gt;"","PAGA",IF(BT355&gt;0,"VENCIDA",IF(BT355&gt;=-5,"POR VENCER","AL DÍA"))))</f>
        <v/>
      </c>
      <c r="BX355" s="185" t="n"/>
      <c r="BY355" s="119">
        <f>IF(N($H355)&lt;12,"",IF(BS355="","",BS355+31))</f>
        <v/>
      </c>
      <c r="BZ355" s="124">
        <f>IF(BY355="","",TODAY()-BY355)</f>
        <v/>
      </c>
      <c r="CA355" s="494" t="n"/>
      <c r="CB355" s="184" t="n"/>
      <c r="CC355" s="184">
        <f>IF(BY355="","SIN ESTADO",IF(CA355&lt;&gt;"","PAGA",IF(BZ355&gt;0,"VENCIDA",IF(BZ355&gt;=-5,"POR VENCER","AL DÍA"))))</f>
        <v/>
      </c>
      <c r="CD355" s="185" t="n"/>
      <c r="CE355" s="119">
        <f>IF(N($H355)&lt;13,"",IF(BY355="","",BY355+31))</f>
        <v/>
      </c>
      <c r="CF355" s="124">
        <f>IF(CE355="","",TODAY()-CE355)</f>
        <v/>
      </c>
      <c r="CG355" s="494" t="n"/>
      <c r="CH355" s="184" t="n"/>
      <c r="CI355" s="184">
        <f>IF(CE355="","SIN ESTADO",IF(CG355&lt;&gt;"","PAGA",IF(CF355&gt;0,"VENCIDA",IF(CF355&gt;=-5,"POR VENCER","AL DÍA"))))</f>
        <v/>
      </c>
      <c r="CJ355" s="185" t="n"/>
      <c r="CK355" s="119">
        <f>IF(N($H355)&lt;14,"",IF(CE355="","",CE355+31))</f>
        <v/>
      </c>
      <c r="CL355" s="124">
        <f>IF(CK355="","",TODAY()-CK355)</f>
        <v/>
      </c>
      <c r="CM355" s="494" t="n"/>
      <c r="CN355" s="184" t="n"/>
      <c r="CO355" s="184">
        <f>IF(CK355="","SIN ESTADO",IF(CM355&lt;&gt;"","PAGA",IF(CL355&gt;0,"VENCIDA",IF(CL355&gt;=-5,"POR VENCER","AL DÍA"))))</f>
        <v/>
      </c>
      <c r="CP355" s="185" t="n"/>
      <c r="CQ355" s="119">
        <f>IF(N($H355)&lt;15,"",IF(CK355="","",CK355+31))</f>
        <v/>
      </c>
      <c r="CR355" s="124">
        <f>IF(CQ355="","",TODAY()-CQ355)</f>
        <v/>
      </c>
      <c r="CS355" s="494" t="n"/>
      <c r="CT355" s="184" t="n"/>
      <c r="CU355" s="184">
        <f>IF(CQ355="","SIN ESTADO",IF(CS355&lt;&gt;"","PAGA",IF(CR355&gt;0,"VENCIDA",IF(CR355&gt;=-5,"POR VENCER","AL DÍA"))))</f>
        <v/>
      </c>
      <c r="CV355" s="185" t="n"/>
      <c r="CW355" s="119">
        <f>IF(N($H355)&lt;16,"",IF(CQ355="","",CQ355+31))</f>
        <v/>
      </c>
      <c r="CX355" s="124">
        <f>IF(CW355="","",TODAY()-CW355)</f>
        <v/>
      </c>
      <c r="CY355" s="494" t="n"/>
      <c r="CZ355" s="184" t="n"/>
      <c r="DA355" s="184">
        <f>IF(CW355="","SIN ESTADO",IF(CY355&lt;&gt;"","PAGA",IF(CX355&gt;0,"VENCIDA",IF(CX355&gt;=-5,"POR VENCER","AL DÍA"))))</f>
        <v/>
      </c>
      <c r="DB355" s="185" t="n"/>
      <c r="DC355" s="119">
        <f>IF(N($H355)&lt;17,"",IF(CW355="","",CW355+31))</f>
        <v/>
      </c>
      <c r="DD355" s="124">
        <f>IF(DC355="","",TODAY()-DC355)</f>
        <v/>
      </c>
      <c r="DE355" s="494" t="n"/>
      <c r="DF355" s="184" t="n"/>
      <c r="DG355" s="184">
        <f>IF(DC355="","SIN ESTADO",IF(DE355&lt;&gt;"","PAGA",IF(DD355&gt;0,"VENCIDA",IF(DD355&gt;=-5,"POR VENCER","AL DÍA"))))</f>
        <v/>
      </c>
      <c r="DH355" s="185" t="n"/>
      <c r="DI355" s="119">
        <f>IF(N($H355)&lt;18,"",IF(DC355="","",DC355+31))</f>
        <v/>
      </c>
      <c r="DJ355" s="124">
        <f>IF(DI355="","",TODAY()-DI355)</f>
        <v/>
      </c>
      <c r="DK355" s="494" t="n"/>
      <c r="DL355" s="184" t="n"/>
      <c r="DM355" s="184">
        <f>IF(DI355="","SIN ESTADO",IF(DK355&lt;&gt;"","PAGA",IF(DJ355&gt;0,"VENCIDA",IF(DJ355&gt;=-5,"POR VENCER","AL DÍA"))))</f>
        <v/>
      </c>
      <c r="DN355" s="185" t="n"/>
      <c r="DO355" s="119">
        <f>IF(N($H355)&lt;19,"",IF(DI355="","",DI355+31))</f>
        <v/>
      </c>
      <c r="DP355" s="124">
        <f>IF(DO355="","",TODAY()-DO355)</f>
        <v/>
      </c>
      <c r="DQ355" s="494" t="n"/>
      <c r="DR355" s="184" t="n"/>
      <c r="DS355" s="184">
        <f>IF(DO355="","SIN ESTADO",IF(DQ355&lt;&gt;"","PAGA",IF(DP355&gt;0,"VENCIDA",IF(DP355&gt;=-5,"POR VENCER","AL DÍA"))))</f>
        <v/>
      </c>
      <c r="DT355" s="185" t="n"/>
      <c r="DU355" s="119">
        <f>IF(N($H355)&lt;20,"",IF(DO355="","",DO355+31))</f>
        <v/>
      </c>
      <c r="DV355" s="124">
        <f>IF(DU355="","",TODAY()-DU355)</f>
        <v/>
      </c>
      <c r="DW355" s="494" t="n"/>
      <c r="DX355" s="184" t="n"/>
      <c r="DY355" s="184">
        <f>IF(DU355="","SIN ESTADO",IF(DW355&lt;&gt;"","PAGA",IF(DV355&gt;0,"VENCIDA",IF(DV355&gt;=-5,"POR VENCER","AL DÍA"))))</f>
        <v/>
      </c>
      <c r="DZ355" s="185" t="n"/>
      <c r="EA355" s="119">
        <f>IF(N($H355)&lt;21,"",IF(DU355="","",DU355+31))</f>
        <v/>
      </c>
      <c r="EB355" s="124">
        <f>IF(EA355="","",TODAY()-EA355)</f>
        <v/>
      </c>
      <c r="EC355" s="494" t="n"/>
      <c r="ED355" s="184" t="n"/>
      <c r="EE355" s="184">
        <f>IF(EA355="","SIN ESTADO",IF(EC355&lt;&gt;"","PAGA",IF(EB355&gt;0,"VENCIDA",IF(EB355&gt;=-5,"POR VENCER","AL DÍA"))))</f>
        <v/>
      </c>
      <c r="EF355" s="185" t="n"/>
      <c r="EG355" s="119">
        <f>IF(N($H355)&lt;22,"",IF(EA355="","",EA355+31))</f>
        <v/>
      </c>
      <c r="EH355" s="124">
        <f>IF(EG355="","",TODAY()-EG355)</f>
        <v/>
      </c>
      <c r="EI355" s="494" t="n"/>
      <c r="EJ355" s="184" t="n"/>
      <c r="EK355" s="184">
        <f>IF(EG355="","SIN ESTADO",IF(EI355&lt;&gt;"","PAGA",IF(EH355&gt;0,"VENCIDA",IF(EH355&gt;=-5,"POR VENCER","AL DÍA"))))</f>
        <v/>
      </c>
      <c r="EL355" s="185" t="n"/>
      <c r="EM355" s="119">
        <f>IF(N($H355)&lt;23,"",IF(EG355="","",EG355+31))</f>
        <v/>
      </c>
      <c r="EN355" s="124">
        <f>IF(EM355="","",TODAY()-EM355)</f>
        <v/>
      </c>
      <c r="EO355" s="494" t="n"/>
      <c r="EP355" s="184" t="n"/>
      <c r="EQ355" s="184">
        <f>IF(EM355="","SIN ESTADO",IF(EO355&lt;&gt;"","PAGA",IF(EN355&gt;0,"VENCIDA",IF(EN355&gt;=-5,"POR VENCER","AL DÍA"))))</f>
        <v/>
      </c>
      <c r="ER355" s="185" t="n"/>
      <c r="ES355" s="119">
        <f>IF(N($H355)&lt;24,"",IF(EM355="","",EM355+31))</f>
        <v/>
      </c>
      <c r="ET355" s="124">
        <f>IF(ES355="","",TODAY()-ES355)</f>
        <v/>
      </c>
      <c r="EU355" s="494" t="n"/>
      <c r="EV355" s="184" t="n"/>
      <c r="EW355" s="184">
        <f>IF(ES355="","SIN ESTADO",IF(EU355&lt;&gt;"","PAGA",IF(ET355&gt;0,"VENCIDA",IF(ET355&gt;=-5,"POR VENCER","AL DÍA"))))</f>
        <v/>
      </c>
      <c r="EX355" s="185" t="n"/>
      <c r="EY355" s="119">
        <f>IF(N($H355)&lt;25,"",IF(ES355="","",ES355+31))</f>
        <v/>
      </c>
      <c r="EZ355" s="124">
        <f>IF(EY355="","",TODAY()-EY355)</f>
        <v/>
      </c>
      <c r="FA355" s="494" t="n"/>
      <c r="FB355" s="184" t="n"/>
      <c r="FC355" s="184">
        <f>IF(EY355="","SIN ESTADO",IF(FA355&lt;&gt;"","PAGA",IF(EZ355&gt;0,"VENCIDA",IF(EZ355&gt;=-5,"POR VENCER","AL DÍA"))))</f>
        <v/>
      </c>
      <c r="FD355" s="185" t="n"/>
      <c r="FE355" s="119">
        <f>IF(N($H355)&lt;26,"",IF(EY355="","",EY355+31))</f>
        <v/>
      </c>
      <c r="FF355" s="124">
        <f>IF(FE355="","",TODAY()-FE355)</f>
        <v/>
      </c>
      <c r="FG355" s="494" t="n"/>
      <c r="FH355" s="184" t="n"/>
      <c r="FI355" s="184">
        <f>IF(FE355="","SIN ESTADO",IF(FG355&lt;&gt;"","PAGA",IF(FF355&gt;0,"VENCIDA",IF(FF355&gt;=-5,"POR VENCER","AL DÍA"))))</f>
        <v/>
      </c>
      <c r="FJ355" s="185" t="n"/>
      <c r="FK355" s="119">
        <f>IF(N($H355)&lt;27,"",IF(FE355="","",FE355+31))</f>
        <v/>
      </c>
      <c r="FL355" s="124">
        <f>IF(FK355="","",TODAY()-FK355)</f>
        <v/>
      </c>
      <c r="FM355" s="494" t="n"/>
      <c r="FN355" s="184" t="n"/>
      <c r="FO355" s="184">
        <f>IF(FK355="","SIN ESTADO",IF(FM355&lt;&gt;"","PAGA",IF(FL355&gt;0,"VENCIDA",IF(FL355&gt;=-5,"POR VENCER","AL DÍA"))))</f>
        <v/>
      </c>
      <c r="FP355" s="185" t="n"/>
      <c r="FQ355" s="119">
        <f>IF(N($H355)&lt;28,"",IF(FK355="","",FK355+31))</f>
        <v/>
      </c>
      <c r="FR355" s="124">
        <f>IF(FQ355="","",TODAY()-FQ355)</f>
        <v/>
      </c>
      <c r="FS355" s="494" t="n"/>
      <c r="FT355" s="184" t="n"/>
      <c r="FU355" s="184">
        <f>IF(FQ355="","SIN ESTADO",IF(FS355&lt;&gt;"","PAGA",IF(FR355&gt;0,"VENCIDA",IF(FR355&gt;=-5,"POR VENCER","AL DÍA"))))</f>
        <v/>
      </c>
      <c r="FV355" s="185" t="n"/>
      <c r="FW355" s="119">
        <f>IF(N($H355)&lt;29,"",IF(FQ355="","",FQ355+31))</f>
        <v/>
      </c>
      <c r="FX355" s="124">
        <f>IF(FW355="","",TODAY()-FW355)</f>
        <v/>
      </c>
      <c r="FY355" s="494" t="n"/>
      <c r="FZ355" s="184" t="n"/>
      <c r="GA355" s="184">
        <f>IF(FW355="","SIN ESTADO",IF(FY355&lt;&gt;"","PAGA",IF(FX355&gt;0,"VENCIDA",IF(FX355&gt;=-5,"POR VENCER","AL DÍA"))))</f>
        <v/>
      </c>
      <c r="GB355" s="185" t="n"/>
      <c r="GC355" s="119">
        <f>IF(N($H355)&lt;30,"",IF(FW355="","",FW355+31))</f>
        <v/>
      </c>
      <c r="GD355" s="124">
        <f>IF(GC355="","",TODAY()-GC355)</f>
        <v/>
      </c>
      <c r="GE355" s="494" t="n"/>
      <c r="GF355" s="184" t="n"/>
      <c r="GG355" s="184">
        <f>IF(GC355="","SIN ESTADO",IF(GE355&lt;&gt;"","PAGA",IF(GD355&gt;0,"VENCIDA",IF(GD355&gt;=-5,"POR VENCER","AL DÍA"))))</f>
        <v/>
      </c>
      <c r="GH355" s="185" t="n"/>
      <c r="GI355" s="119">
        <f>IF(N($H355)&lt;31,"",IF(GC355="","",GC355+31))</f>
        <v/>
      </c>
      <c r="GJ355" s="124">
        <f>IF(GI355="","",TODAY()-GI355)</f>
        <v/>
      </c>
      <c r="GK355" s="494" t="n"/>
      <c r="GL355" s="184" t="n"/>
      <c r="GM355" s="184">
        <f>IF(GI355="","SIN ESTADO",IF(GK355&lt;&gt;"","PAGA",IF(GJ355&gt;0,"VENCIDA",IF(GJ355&gt;=-5,"POR VENCER","AL DÍA"))))</f>
        <v/>
      </c>
      <c r="GN355" s="185" t="n"/>
      <c r="GO355" s="119">
        <f>IF(N($H355)&lt;32,"",IF(GI355="","",GI355+31))</f>
        <v/>
      </c>
      <c r="GP355" s="124">
        <f>IF(GO355="","",TODAY()-GO355)</f>
        <v/>
      </c>
      <c r="GQ355" s="494" t="n"/>
      <c r="GR355" s="184" t="n"/>
      <c r="GS355" s="184">
        <f>IF(GO355="","SIN ESTADO",IF(GQ355&lt;&gt;"","PAGA",IF(GP355&gt;0,"VENCIDA",IF(GP355&gt;=-5,"POR VENCER","AL DÍA"))))</f>
        <v/>
      </c>
      <c r="GT355" s="185" t="n"/>
      <c r="GU355" s="119">
        <f>IF(N($H355)&lt;33,"",IF(GO355="","",GO355+31))</f>
        <v/>
      </c>
      <c r="GV355" s="124">
        <f>IF(GU355="","",TODAY()-GU355)</f>
        <v/>
      </c>
      <c r="GW355" s="494" t="n"/>
      <c r="GX355" s="184" t="n"/>
      <c r="GY355" s="184">
        <f>IF(GU355="","SIN ESTADO",IF(GW355&lt;&gt;"","PAGA",IF(GV355&gt;0,"VENCIDA",IF(GV355&gt;=-5,"POR VENCER","AL DÍA"))))</f>
        <v/>
      </c>
      <c r="GZ355" s="185" t="n"/>
      <c r="HA355" s="119">
        <f>IF(N($H355)&lt;34,"",IF(GU355="","",GU355+31))</f>
        <v/>
      </c>
      <c r="HB355" s="124">
        <f>IF(HA355="","",TODAY()-HA355)</f>
        <v/>
      </c>
      <c r="HC355" s="494" t="n"/>
      <c r="HD355" s="184" t="n"/>
      <c r="HE355" s="184">
        <f>IF(HA355="","SIN ESTADO",IF(HC355&lt;&gt;"","PAGA",IF(HB355&gt;0,"VENCIDA",IF(HB355&gt;=-5,"POR VENCER","AL DÍA"))))</f>
        <v/>
      </c>
      <c r="HF355" s="185" t="n"/>
      <c r="HG355" s="119">
        <f>IF(N($H355)&lt;35,"",IF(HA355="","",HA355+31))</f>
        <v/>
      </c>
      <c r="HH355" s="124">
        <f>IF(HG355="","",TODAY()-HG355)</f>
        <v/>
      </c>
      <c r="HI355" s="494" t="n"/>
      <c r="HJ355" s="184" t="n"/>
      <c r="HK355" s="184">
        <f>IF(HG355="","SIN ESTADO",IF(HI355&lt;&gt;"","PAGA",IF(HH355&gt;0,"VENCIDA",IF(HH355&gt;=-5,"POR VENCER","AL DÍA"))))</f>
        <v/>
      </c>
      <c r="HL355" s="168" t="n"/>
      <c r="HM355" s="119">
        <f>IF(N($H355)&lt;36,"",IF(HG355="","",HG355+31))</f>
        <v/>
      </c>
      <c r="HN355" s="124">
        <f>IF(HM355="","",TODAY()-HM355)</f>
        <v/>
      </c>
      <c r="HO355" s="494" t="n"/>
      <c r="HP355" s="184" t="n"/>
      <c r="HQ355" s="184">
        <f>IF(HM355="","SIN ESTADO",IF(HO355&lt;&gt;"","PAGA",IF(HN355&gt;0,"VENCIDA",IF(HN355&gt;=-5,"POR VENCER","AL DÍA"))))</f>
        <v/>
      </c>
      <c r="HR355" s="168" t="n"/>
      <c r="HS355" s="169">
        <f>N355+T355+Z355+AF355+AL355+AR355+AX355+BD355+BJ355+BP355+BV355+CB355+CH355+CN355+CT355+CZ355+DF355+DL355+DR355+DX355+ED355+EJ355+EP355+EV355+FB355+FH355+FN355+FT355+FZ355+GF355+GL355+GR355+GX355+HD355+HJ355+HP355</f>
        <v/>
      </c>
      <c r="HU355" s="170">
        <f>IFERROR(N($J355),0)</f>
        <v/>
      </c>
      <c r="HW355" s="170">
        <f>SUMPRODUCT((MOD(COLUMN($M355:$HR355)-COLUMN($M355),6)=0)*ISNUMBER($M355:$HR355)*($M355:$HR355&gt;=RESUMEN!$C$26)*($M355:$HR355&lt;=RESUMEN!$C$27)*IFERROR(N($N355:$HS355),0))</f>
        <v/>
      </c>
      <c r="HX355" s="170">
        <f>SUMPRODUCT((MOD(COLUMN($M355:$HR355)-COLUMN($M355),6)=0)*ISNUMBER($M355:$HR355)*($M355:$HR355&gt;=RESUMEN!$C$26)*($M355:$HR355&lt;=RESUMEN!$C$27))</f>
        <v/>
      </c>
    </row>
    <row r="356" ht="15.75" customHeight="1" s="506">
      <c r="B356" s="113">
        <f>VENTAS!A355</f>
        <v/>
      </c>
      <c r="C356" s="236">
        <f>VENTAS!B355</f>
        <v/>
      </c>
      <c r="D356" s="53">
        <f>VENTAS!C355</f>
        <v/>
      </c>
      <c r="E356" s="114">
        <f>VENTAS!D355</f>
        <v/>
      </c>
      <c r="F356" s="114">
        <f>VENTAS!J355</f>
        <v/>
      </c>
      <c r="G356" s="494">
        <f>VENTAS!F355</f>
        <v/>
      </c>
      <c r="H356" s="479">
        <f>VENTAS!K355</f>
        <v/>
      </c>
      <c r="I356" s="479">
        <f>VENTAS!M355</f>
        <v/>
      </c>
      <c r="J356" s="184">
        <f>VENTAS!L355</f>
        <v/>
      </c>
      <c r="K356" s="119">
        <f>IF(N($H356)&lt;1,"",$G356+31)</f>
        <v/>
      </c>
      <c r="L356" s="124">
        <f>IF(K356="","",TODAY()-K356)</f>
        <v/>
      </c>
      <c r="M356" s="494" t="n"/>
      <c r="N356" s="374" t="n"/>
      <c r="O356" s="184">
        <f>IF(K356="","SIN ESTADO",IF(M356&lt;&gt;"","PAGA",IF(L356&gt;0,"VENCIDA",IF(L356&gt;=-5,"POR VENCER","AL DÍA"))))</f>
        <v/>
      </c>
      <c r="P356" s="185" t="n"/>
      <c r="Q356" s="119">
        <f>IF(N($H356)&lt;2,"",IF(K356="","",K356+31))</f>
        <v/>
      </c>
      <c r="R356" s="124">
        <f>IF(Q356="","",TODAY()-Q356)</f>
        <v/>
      </c>
      <c r="S356" s="494" t="n"/>
      <c r="T356" s="184" t="n"/>
      <c r="U356" s="184">
        <f>IF(Q356="","SIN ESTADO",IF(S356&lt;&gt;"","PAGA",IF(R356&gt;0,"VENCIDA",IF(R356&gt;=-5,"POR VENCER","AL DÍA"))))</f>
        <v/>
      </c>
      <c r="V356" s="185" t="n"/>
      <c r="W356" s="119">
        <f>IF(N($H356)&lt;3,"",IF(Q356="","",Q356+31))</f>
        <v/>
      </c>
      <c r="X356" s="124">
        <f>IF(W356="","",TODAY()-W356)</f>
        <v/>
      </c>
      <c r="Y356" s="494" t="n"/>
      <c r="Z356" s="184" t="n"/>
      <c r="AA356" s="184">
        <f>IF(W356="","SIN ESTADO",IF(Y356&lt;&gt;"","PAGA",IF(X356&gt;0,"VENCIDA",IF(X356&gt;=-5,"POR VENCER","AL DÍA"))))</f>
        <v/>
      </c>
      <c r="AB356" s="185" t="n"/>
      <c r="AC356" s="119">
        <f>IF(N($H356)&lt;4,"",IF(W356="","",W356+31))</f>
        <v/>
      </c>
      <c r="AD356" s="124">
        <f>IF(AC356="","",TODAY()-AC356)</f>
        <v/>
      </c>
      <c r="AE356" s="494" t="n"/>
      <c r="AF356" s="184" t="n"/>
      <c r="AG356" s="184">
        <f>IF(AC356="","SIN ESTADO",IF(AE356&lt;&gt;"","PAGA",IF(AD356&gt;0,"VENCIDA",IF(AD356&gt;=-5,"POR VENCER","AL DÍA"))))</f>
        <v/>
      </c>
      <c r="AH356" s="185" t="n"/>
      <c r="AI356" s="119">
        <f>IF(N($H356)&lt;5,"",IF(AC356="","",AC356+31))</f>
        <v/>
      </c>
      <c r="AJ356" s="124">
        <f>IF(AI356="","",TODAY()-AI356)</f>
        <v/>
      </c>
      <c r="AK356" s="494" t="n"/>
      <c r="AL356" s="184" t="n"/>
      <c r="AM356" s="184">
        <f>IF(AI356="","SIN ESTADO",IF(AK356&lt;&gt;"","PAGA",IF(AJ356&gt;0,"VENCIDA",IF(AJ356&gt;=-5,"POR VENCER","AL DÍA"))))</f>
        <v/>
      </c>
      <c r="AN356" s="185" t="n"/>
      <c r="AO356" s="119">
        <f>IF(N($H356)&lt;6,"",IF(AI356="","",AI356+31))</f>
        <v/>
      </c>
      <c r="AP356" s="124">
        <f>IF(AO356="","",TODAY()-AO356)</f>
        <v/>
      </c>
      <c r="AQ356" s="270" t="n"/>
      <c r="AR356" s="184" t="n"/>
      <c r="AS356" s="184">
        <f>IF(AO356="","SIN ESTADO",IF(AQ356&lt;&gt;"","PAGA",IF(AP356&gt;0,"VENCIDA",IF(AP356&gt;=-5,"POR VENCER","AL DÍA"))))</f>
        <v/>
      </c>
      <c r="AT356" s="185" t="n"/>
      <c r="AU356" s="119">
        <f>IF(N($H356)&lt;7,"",IF(AO356="","",AO356+31))</f>
        <v/>
      </c>
      <c r="AV356" s="124">
        <f>IF(AU356="","",TODAY()-AU356)</f>
        <v/>
      </c>
      <c r="AW356" s="494" t="n"/>
      <c r="AX356" s="184" t="n"/>
      <c r="AY356" s="184">
        <f>IF(AU356="","SIN ESTADO",IF(AW356&lt;&gt;"","PAGA",IF(AV356&gt;0,"VENCIDA",IF(AV356&gt;=-5,"POR VENCER","AL DÍA"))))</f>
        <v/>
      </c>
      <c r="AZ356" s="185" t="n"/>
      <c r="BA356" s="119">
        <f>IF(N($H356)&lt;8,"",IF(AU356="","",AU356+31))</f>
        <v/>
      </c>
      <c r="BB356" s="124">
        <f>IF(BA356="","",TODAY()-BA356)</f>
        <v/>
      </c>
      <c r="BC356" s="494" t="n"/>
      <c r="BD356" s="184" t="n"/>
      <c r="BE356" s="184">
        <f>IF(BA356="","SIN ESTADO",IF(BC356&lt;&gt;"","PAGA",IF(BB356&gt;0,"VENCIDA",IF(BB356&gt;=-5,"POR VENCER","AL DÍA"))))</f>
        <v/>
      </c>
      <c r="BF356" s="185" t="n"/>
      <c r="BG356" s="119">
        <f>IF(N($H356)&lt;9,"",IF(BA356="","",BA356+31))</f>
        <v/>
      </c>
      <c r="BH356" s="124">
        <f>IF(BG356="","",TODAY()-BG356)</f>
        <v/>
      </c>
      <c r="BI356" s="494" t="n"/>
      <c r="BJ356" s="184" t="n"/>
      <c r="BK356" s="184">
        <f>IF(BG356="","SIN ESTADO",IF(BI356&lt;&gt;"","PAGA",IF(BH356&gt;0,"VENCIDA",IF(BH356&gt;=-5,"POR VENCER","AL DÍA"))))</f>
        <v/>
      </c>
      <c r="BL356" s="185" t="n"/>
      <c r="BM356" s="119">
        <f>IF(N($H356)&lt;10,"",IF(BG356="","",BG356+31))</f>
        <v/>
      </c>
      <c r="BN356" s="124">
        <f>IF(BM356="","",TODAY()-BM356)</f>
        <v/>
      </c>
      <c r="BO356" s="494" t="n"/>
      <c r="BP356" s="184" t="n"/>
      <c r="BQ356" s="184">
        <f>IF(BM356="","SIN ESTADO",IF(BO356&lt;&gt;"","PAGA",IF(BN356&gt;0,"VENCIDA",IF(BN356&gt;=-5,"POR VENCER","AL DÍA"))))</f>
        <v/>
      </c>
      <c r="BR356" s="185" t="n"/>
      <c r="BS356" s="119">
        <f>IF(N($H356)&lt;11,"",IF(BM356="","",BM356+31))</f>
        <v/>
      </c>
      <c r="BT356" s="124">
        <f>IF(BS356="","",TODAY()-BS356)</f>
        <v/>
      </c>
      <c r="BU356" s="494" t="n"/>
      <c r="BV356" s="184" t="n"/>
      <c r="BW356" s="184">
        <f>IF(BS356="","SIN ESTADO",IF(BU356&lt;&gt;"","PAGA",IF(BT356&gt;0,"VENCIDA",IF(BT356&gt;=-5,"POR VENCER","AL DÍA"))))</f>
        <v/>
      </c>
      <c r="BX356" s="185" t="n"/>
      <c r="BY356" s="119">
        <f>IF(N($H356)&lt;12,"",IF(BS356="","",BS356+31))</f>
        <v/>
      </c>
      <c r="BZ356" s="124">
        <f>IF(BY356="","",TODAY()-BY356)</f>
        <v/>
      </c>
      <c r="CA356" s="494" t="n"/>
      <c r="CB356" s="184" t="n"/>
      <c r="CC356" s="184">
        <f>IF(BY356="","SIN ESTADO",IF(CA356&lt;&gt;"","PAGA",IF(BZ356&gt;0,"VENCIDA",IF(BZ356&gt;=-5,"POR VENCER","AL DÍA"))))</f>
        <v/>
      </c>
      <c r="CD356" s="185" t="n"/>
      <c r="CE356" s="119">
        <f>IF(N($H356)&lt;13,"",IF(BY356="","",BY356+31))</f>
        <v/>
      </c>
      <c r="CF356" s="124">
        <f>IF(CE356="","",TODAY()-CE356)</f>
        <v/>
      </c>
      <c r="CG356" s="494" t="n"/>
      <c r="CH356" s="184" t="n"/>
      <c r="CI356" s="184">
        <f>IF(CE356="","SIN ESTADO",IF(CG356&lt;&gt;"","PAGA",IF(CF356&gt;0,"VENCIDA",IF(CF356&gt;=-5,"POR VENCER","AL DÍA"))))</f>
        <v/>
      </c>
      <c r="CJ356" s="185" t="n"/>
      <c r="CK356" s="119">
        <f>IF(N($H356)&lt;14,"",IF(CE356="","",CE356+31))</f>
        <v/>
      </c>
      <c r="CL356" s="124">
        <f>IF(CK356="","",TODAY()-CK356)</f>
        <v/>
      </c>
      <c r="CM356" s="494" t="n"/>
      <c r="CN356" s="184" t="n"/>
      <c r="CO356" s="184">
        <f>IF(CK356="","SIN ESTADO",IF(CM356&lt;&gt;"","PAGA",IF(CL356&gt;0,"VENCIDA",IF(CL356&gt;=-5,"POR VENCER","AL DÍA"))))</f>
        <v/>
      </c>
      <c r="CP356" s="185" t="n"/>
      <c r="CQ356" s="119">
        <f>IF(N($H356)&lt;15,"",IF(CK356="","",CK356+31))</f>
        <v/>
      </c>
      <c r="CR356" s="124">
        <f>IF(CQ356="","",TODAY()-CQ356)</f>
        <v/>
      </c>
      <c r="CS356" s="494" t="n"/>
      <c r="CT356" s="184" t="n"/>
      <c r="CU356" s="184">
        <f>IF(CQ356="","SIN ESTADO",IF(CS356&lt;&gt;"","PAGA",IF(CR356&gt;0,"VENCIDA",IF(CR356&gt;=-5,"POR VENCER","AL DÍA"))))</f>
        <v/>
      </c>
      <c r="CV356" s="185" t="n"/>
      <c r="CW356" s="119">
        <f>IF(N($H356)&lt;16,"",IF(CQ356="","",CQ356+31))</f>
        <v/>
      </c>
      <c r="CX356" s="124">
        <f>IF(CW356="","",TODAY()-CW356)</f>
        <v/>
      </c>
      <c r="CY356" s="494" t="n"/>
      <c r="CZ356" s="184" t="n"/>
      <c r="DA356" s="184">
        <f>IF(CW356="","SIN ESTADO",IF(CY356&lt;&gt;"","PAGA",IF(CX356&gt;0,"VENCIDA",IF(CX356&gt;=-5,"POR VENCER","AL DÍA"))))</f>
        <v/>
      </c>
      <c r="DB356" s="185" t="n"/>
      <c r="DC356" s="119">
        <f>IF(N($H356)&lt;17,"",IF(CW356="","",CW356+31))</f>
        <v/>
      </c>
      <c r="DD356" s="124">
        <f>IF(DC356="","",TODAY()-DC356)</f>
        <v/>
      </c>
      <c r="DE356" s="494" t="n"/>
      <c r="DF356" s="184" t="n"/>
      <c r="DG356" s="184">
        <f>IF(DC356="","SIN ESTADO",IF(DE356&lt;&gt;"","PAGA",IF(DD356&gt;0,"VENCIDA",IF(DD356&gt;=-5,"POR VENCER","AL DÍA"))))</f>
        <v/>
      </c>
      <c r="DH356" s="185" t="n"/>
      <c r="DI356" s="119">
        <f>IF(N($H356)&lt;18,"",IF(DC356="","",DC356+31))</f>
        <v/>
      </c>
      <c r="DJ356" s="124">
        <f>IF(DI356="","",TODAY()-DI356)</f>
        <v/>
      </c>
      <c r="DK356" s="494" t="n"/>
      <c r="DL356" s="184" t="n"/>
      <c r="DM356" s="184">
        <f>IF(DI356="","SIN ESTADO",IF(DK356&lt;&gt;"","PAGA",IF(DJ356&gt;0,"VENCIDA",IF(DJ356&gt;=-5,"POR VENCER","AL DÍA"))))</f>
        <v/>
      </c>
      <c r="DN356" s="185" t="n"/>
      <c r="DO356" s="119">
        <f>IF(N($H356)&lt;19,"",IF(DI356="","",DI356+31))</f>
        <v/>
      </c>
      <c r="DP356" s="124">
        <f>IF(DO356="","",TODAY()-DO356)</f>
        <v/>
      </c>
      <c r="DQ356" s="494" t="n"/>
      <c r="DR356" s="184" t="n"/>
      <c r="DS356" s="184">
        <f>IF(DO356="","SIN ESTADO",IF(DQ356&lt;&gt;"","PAGA",IF(DP356&gt;0,"VENCIDA",IF(DP356&gt;=-5,"POR VENCER","AL DÍA"))))</f>
        <v/>
      </c>
      <c r="DT356" s="185" t="n"/>
      <c r="DU356" s="119">
        <f>IF(N($H356)&lt;20,"",IF(DO356="","",DO356+31))</f>
        <v/>
      </c>
      <c r="DV356" s="124">
        <f>IF(DU356="","",TODAY()-DU356)</f>
        <v/>
      </c>
      <c r="DW356" s="494" t="n"/>
      <c r="DX356" s="184" t="n"/>
      <c r="DY356" s="184">
        <f>IF(DU356="","SIN ESTADO",IF(DW356&lt;&gt;"","PAGA",IF(DV356&gt;0,"VENCIDA",IF(DV356&gt;=-5,"POR VENCER","AL DÍA"))))</f>
        <v/>
      </c>
      <c r="DZ356" s="185" t="n"/>
      <c r="EA356" s="119">
        <f>IF(N($H356)&lt;21,"",IF(DU356="","",DU356+31))</f>
        <v/>
      </c>
      <c r="EB356" s="124">
        <f>IF(EA356="","",TODAY()-EA356)</f>
        <v/>
      </c>
      <c r="EC356" s="494" t="n"/>
      <c r="ED356" s="184" t="n"/>
      <c r="EE356" s="184">
        <f>IF(EA356="","SIN ESTADO",IF(EC356&lt;&gt;"","PAGA",IF(EB356&gt;0,"VENCIDA",IF(EB356&gt;=-5,"POR VENCER","AL DÍA"))))</f>
        <v/>
      </c>
      <c r="EF356" s="185" t="n"/>
      <c r="EG356" s="119">
        <f>IF(N($H356)&lt;22,"",IF(EA356="","",EA356+31))</f>
        <v/>
      </c>
      <c r="EH356" s="124">
        <f>IF(EG356="","",TODAY()-EG356)</f>
        <v/>
      </c>
      <c r="EI356" s="494" t="n"/>
      <c r="EJ356" s="184" t="n"/>
      <c r="EK356" s="184">
        <f>IF(EG356="","SIN ESTADO",IF(EI356&lt;&gt;"","PAGA",IF(EH356&gt;0,"VENCIDA",IF(EH356&gt;=-5,"POR VENCER","AL DÍA"))))</f>
        <v/>
      </c>
      <c r="EL356" s="185" t="n"/>
      <c r="EM356" s="119">
        <f>IF(N($H356)&lt;23,"",IF(EG356="","",EG356+31))</f>
        <v/>
      </c>
      <c r="EN356" s="124">
        <f>IF(EM356="","",TODAY()-EM356)</f>
        <v/>
      </c>
      <c r="EO356" s="494" t="n"/>
      <c r="EP356" s="184" t="n"/>
      <c r="EQ356" s="184">
        <f>IF(EM356="","SIN ESTADO",IF(EO356&lt;&gt;"","PAGA",IF(EN356&gt;0,"VENCIDA",IF(EN356&gt;=-5,"POR VENCER","AL DÍA"))))</f>
        <v/>
      </c>
      <c r="ER356" s="185" t="n"/>
      <c r="ES356" s="119">
        <f>IF(N($H356)&lt;24,"",IF(EM356="","",EM356+31))</f>
        <v/>
      </c>
      <c r="ET356" s="124">
        <f>IF(ES356="","",TODAY()-ES356)</f>
        <v/>
      </c>
      <c r="EU356" s="494" t="n"/>
      <c r="EV356" s="184" t="n"/>
      <c r="EW356" s="184">
        <f>IF(ES356="","SIN ESTADO",IF(EU356&lt;&gt;"","PAGA",IF(ET356&gt;0,"VENCIDA",IF(ET356&gt;=-5,"POR VENCER","AL DÍA"))))</f>
        <v/>
      </c>
      <c r="EX356" s="185" t="n"/>
      <c r="EY356" s="119">
        <f>IF(N($H356)&lt;25,"",IF(ES356="","",ES356+31))</f>
        <v/>
      </c>
      <c r="EZ356" s="124">
        <f>IF(EY356="","",TODAY()-EY356)</f>
        <v/>
      </c>
      <c r="FA356" s="494" t="n"/>
      <c r="FB356" s="184" t="n"/>
      <c r="FC356" s="184">
        <f>IF(EY356="","SIN ESTADO",IF(FA356&lt;&gt;"","PAGA",IF(EZ356&gt;0,"VENCIDA",IF(EZ356&gt;=-5,"POR VENCER","AL DÍA"))))</f>
        <v/>
      </c>
      <c r="FD356" s="185" t="n"/>
      <c r="FE356" s="119">
        <f>IF(N($H356)&lt;26,"",IF(EY356="","",EY356+31))</f>
        <v/>
      </c>
      <c r="FF356" s="124">
        <f>IF(FE356="","",TODAY()-FE356)</f>
        <v/>
      </c>
      <c r="FG356" s="494" t="n"/>
      <c r="FH356" s="184" t="n"/>
      <c r="FI356" s="184">
        <f>IF(FE356="","SIN ESTADO",IF(FG356&lt;&gt;"","PAGA",IF(FF356&gt;0,"VENCIDA",IF(FF356&gt;=-5,"POR VENCER","AL DÍA"))))</f>
        <v/>
      </c>
      <c r="FJ356" s="185" t="n"/>
      <c r="FK356" s="119">
        <f>IF(N($H356)&lt;27,"",IF(FE356="","",FE356+31))</f>
        <v/>
      </c>
      <c r="FL356" s="124">
        <f>IF(FK356="","",TODAY()-FK356)</f>
        <v/>
      </c>
      <c r="FM356" s="494" t="n"/>
      <c r="FN356" s="184" t="n"/>
      <c r="FO356" s="184">
        <f>IF(FK356="","SIN ESTADO",IF(FM356&lt;&gt;"","PAGA",IF(FL356&gt;0,"VENCIDA",IF(FL356&gt;=-5,"POR VENCER","AL DÍA"))))</f>
        <v/>
      </c>
      <c r="FP356" s="185" t="n"/>
      <c r="FQ356" s="119">
        <f>IF(N($H356)&lt;28,"",IF(FK356="","",FK356+31))</f>
        <v/>
      </c>
      <c r="FR356" s="124">
        <f>IF(FQ356="","",TODAY()-FQ356)</f>
        <v/>
      </c>
      <c r="FS356" s="494" t="n"/>
      <c r="FT356" s="184" t="n"/>
      <c r="FU356" s="184">
        <f>IF(FQ356="","SIN ESTADO",IF(FS356&lt;&gt;"","PAGA",IF(FR356&gt;0,"VENCIDA",IF(FR356&gt;=-5,"POR VENCER","AL DÍA"))))</f>
        <v/>
      </c>
      <c r="FV356" s="185" t="n"/>
      <c r="FW356" s="119">
        <f>IF(N($H356)&lt;29,"",IF(FQ356="","",FQ356+31))</f>
        <v/>
      </c>
      <c r="FX356" s="124">
        <f>IF(FW356="","",TODAY()-FW356)</f>
        <v/>
      </c>
      <c r="FY356" s="494" t="n"/>
      <c r="FZ356" s="184" t="n"/>
      <c r="GA356" s="184">
        <f>IF(FW356="","SIN ESTADO",IF(FY356&lt;&gt;"","PAGA",IF(FX356&gt;0,"VENCIDA",IF(FX356&gt;=-5,"POR VENCER","AL DÍA"))))</f>
        <v/>
      </c>
      <c r="GB356" s="185" t="n"/>
      <c r="GC356" s="119">
        <f>IF(N($H356)&lt;30,"",IF(FW356="","",FW356+31))</f>
        <v/>
      </c>
      <c r="GD356" s="124">
        <f>IF(GC356="","",TODAY()-GC356)</f>
        <v/>
      </c>
      <c r="GE356" s="494" t="n"/>
      <c r="GF356" s="184" t="n"/>
      <c r="GG356" s="184">
        <f>IF(GC356="","SIN ESTADO",IF(GE356&lt;&gt;"","PAGA",IF(GD356&gt;0,"VENCIDA",IF(GD356&gt;=-5,"POR VENCER","AL DÍA"))))</f>
        <v/>
      </c>
      <c r="GH356" s="185" t="n"/>
      <c r="GI356" s="119">
        <f>IF(N($H356)&lt;31,"",IF(GC356="","",GC356+31))</f>
        <v/>
      </c>
      <c r="GJ356" s="124">
        <f>IF(GI356="","",TODAY()-GI356)</f>
        <v/>
      </c>
      <c r="GK356" s="494" t="n"/>
      <c r="GL356" s="184" t="n"/>
      <c r="GM356" s="184">
        <f>IF(GI356="","SIN ESTADO",IF(GK356&lt;&gt;"","PAGA",IF(GJ356&gt;0,"VENCIDA",IF(GJ356&gt;=-5,"POR VENCER","AL DÍA"))))</f>
        <v/>
      </c>
      <c r="GN356" s="185" t="n"/>
      <c r="GO356" s="119">
        <f>IF(N($H356)&lt;32,"",IF(GI356="","",GI356+31))</f>
        <v/>
      </c>
      <c r="GP356" s="124">
        <f>IF(GO356="","",TODAY()-GO356)</f>
        <v/>
      </c>
      <c r="GQ356" s="494" t="n"/>
      <c r="GR356" s="184" t="n"/>
      <c r="GS356" s="184">
        <f>IF(GO356="","SIN ESTADO",IF(GQ356&lt;&gt;"","PAGA",IF(GP356&gt;0,"VENCIDA",IF(GP356&gt;=-5,"POR VENCER","AL DÍA"))))</f>
        <v/>
      </c>
      <c r="GT356" s="185" t="n"/>
      <c r="GU356" s="119">
        <f>IF(N($H356)&lt;33,"",IF(GO356="","",GO356+31))</f>
        <v/>
      </c>
      <c r="GV356" s="124">
        <f>IF(GU356="","",TODAY()-GU356)</f>
        <v/>
      </c>
      <c r="GW356" s="494" t="n"/>
      <c r="GX356" s="184" t="n"/>
      <c r="GY356" s="184">
        <f>IF(GU356="","SIN ESTADO",IF(GW356&lt;&gt;"","PAGA",IF(GV356&gt;0,"VENCIDA",IF(GV356&gt;=-5,"POR VENCER","AL DÍA"))))</f>
        <v/>
      </c>
      <c r="GZ356" s="185" t="n"/>
      <c r="HA356" s="119">
        <f>IF(N($H356)&lt;34,"",IF(GU356="","",GU356+31))</f>
        <v/>
      </c>
      <c r="HB356" s="124">
        <f>IF(HA356="","",TODAY()-HA356)</f>
        <v/>
      </c>
      <c r="HC356" s="494" t="n"/>
      <c r="HD356" s="184" t="n"/>
      <c r="HE356" s="184">
        <f>IF(HA356="","SIN ESTADO",IF(HC356&lt;&gt;"","PAGA",IF(HB356&gt;0,"VENCIDA",IF(HB356&gt;=-5,"POR VENCER","AL DÍA"))))</f>
        <v/>
      </c>
      <c r="HF356" s="185" t="n"/>
      <c r="HG356" s="119">
        <f>IF(N($H356)&lt;35,"",IF(HA356="","",HA356+31))</f>
        <v/>
      </c>
      <c r="HH356" s="124">
        <f>IF(HG356="","",TODAY()-HG356)</f>
        <v/>
      </c>
      <c r="HI356" s="494" t="n"/>
      <c r="HJ356" s="184" t="n"/>
      <c r="HK356" s="184">
        <f>IF(HG356="","SIN ESTADO",IF(HI356&lt;&gt;"","PAGA",IF(HH356&gt;0,"VENCIDA",IF(HH356&gt;=-5,"POR VENCER","AL DÍA"))))</f>
        <v/>
      </c>
      <c r="HL356" s="168" t="n"/>
      <c r="HM356" s="119">
        <f>IF(N($H356)&lt;36,"",IF(HG356="","",HG356+31))</f>
        <v/>
      </c>
      <c r="HN356" s="124">
        <f>IF(HM356="","",TODAY()-HM356)</f>
        <v/>
      </c>
      <c r="HO356" s="494" t="n"/>
      <c r="HP356" s="184" t="n"/>
      <c r="HQ356" s="184">
        <f>IF(HM356="","SIN ESTADO",IF(HO356&lt;&gt;"","PAGA",IF(HN356&gt;0,"VENCIDA",IF(HN356&gt;=-5,"POR VENCER","AL DÍA"))))</f>
        <v/>
      </c>
      <c r="HR356" s="168" t="n"/>
      <c r="HS356" s="169">
        <f>N356+T356+Z356+AF356+AL356+AR356+AX356+BD356+BJ356+BP356+BV356+CB356+CH356+CN356+CT356+CZ356+DF356+DL356+DR356+DX356+ED356+EJ356+EP356+EV356+FB356+FH356+FN356+FT356+FZ356+GF356+GL356+GR356+GX356+HD356+HJ356+HP356</f>
        <v/>
      </c>
      <c r="HU356" s="170">
        <f>IFERROR(N($J356),0)</f>
        <v/>
      </c>
      <c r="HW356" s="170">
        <f>SUMPRODUCT((MOD(COLUMN($M356:$HR356)-COLUMN($M356),6)=0)*ISNUMBER($M356:$HR356)*($M356:$HR356&gt;=RESUMEN!$C$26)*($M356:$HR356&lt;=RESUMEN!$C$27)*IFERROR(N($N356:$HS356),0))</f>
        <v/>
      </c>
      <c r="HX356" s="170">
        <f>SUMPRODUCT((MOD(COLUMN($M356:$HR356)-COLUMN($M356),6)=0)*ISNUMBER($M356:$HR356)*($M356:$HR356&gt;=RESUMEN!$C$26)*($M356:$HR356&lt;=RESUMEN!$C$27))</f>
        <v/>
      </c>
    </row>
    <row r="357" ht="15.75" customHeight="1" s="506">
      <c r="B357" s="113">
        <f>VENTAS!A356</f>
        <v/>
      </c>
      <c r="C357" s="236">
        <f>VENTAS!B356</f>
        <v/>
      </c>
      <c r="D357" s="53">
        <f>VENTAS!C356</f>
        <v/>
      </c>
      <c r="E357" s="114">
        <f>VENTAS!D356</f>
        <v/>
      </c>
      <c r="F357" s="114">
        <f>VENTAS!J356</f>
        <v/>
      </c>
      <c r="G357" s="494">
        <f>VENTAS!F356</f>
        <v/>
      </c>
      <c r="H357" s="479">
        <f>VENTAS!K356</f>
        <v/>
      </c>
      <c r="I357" s="479">
        <f>VENTAS!M356</f>
        <v/>
      </c>
      <c r="J357" s="184">
        <f>VENTAS!L356</f>
        <v/>
      </c>
      <c r="K357" s="119">
        <f>IF(N($H357)&lt;1,"",$G357+31)</f>
        <v/>
      </c>
      <c r="L357" s="124">
        <f>IF(K357="","",TODAY()-K357)</f>
        <v/>
      </c>
      <c r="M357" s="494" t="n">
        <v>46148</v>
      </c>
      <c r="N357" s="374" t="n">
        <v>1000000</v>
      </c>
      <c r="O357" s="184">
        <f>IF(K357="","SIN ESTADO",IF(M357&lt;&gt;"","PAGA",IF(L357&gt;0,"VENCIDA",IF(L357&gt;=-5,"POR VENCER","AL DÍA"))))</f>
        <v/>
      </c>
      <c r="P357" s="185" t="inlineStr">
        <is>
          <t>TRANSFERENCIA</t>
        </is>
      </c>
      <c r="Q357" s="119">
        <f>IF(N($H357)&lt;2,"",IF(K357="","",K357+31))</f>
        <v/>
      </c>
      <c r="R357" s="124">
        <f>IF(Q357="","",TODAY()-Q357)</f>
        <v/>
      </c>
      <c r="S357" s="494" t="n">
        <v>46188</v>
      </c>
      <c r="T357" s="184" t="n">
        <v>1000000</v>
      </c>
      <c r="U357" s="184">
        <f>IF(Q357="","SIN ESTADO",IF(S357&lt;&gt;"","PAGA",IF(R357&gt;0,"VENCIDA",IF(R357&gt;=-5,"POR VENCER","AL DÍA"))))</f>
        <v/>
      </c>
      <c r="V357" s="185" t="inlineStr">
        <is>
          <t>TRANSFERENCIA</t>
        </is>
      </c>
      <c r="W357" s="119">
        <f>IF(N($H357)&lt;3,"",IF(Q357="","",Q357+31))</f>
        <v/>
      </c>
      <c r="X357" s="124">
        <f>IF(W357="","",TODAY()-W357)</f>
        <v/>
      </c>
      <c r="Y357" s="494" t="n">
        <v>46220</v>
      </c>
      <c r="Z357" s="184" t="n">
        <v>1000000</v>
      </c>
      <c r="AA357" s="184">
        <f>IF(W357="","SIN ESTADO",IF(Y357&lt;&gt;"","PAGA",IF(X357&gt;0,"VENCIDA",IF(X357&gt;=-5,"POR VENCER","AL DÍA"))))</f>
        <v/>
      </c>
      <c r="AB357" s="185" t="inlineStr">
        <is>
          <t>TRANSFERENCIA</t>
        </is>
      </c>
      <c r="AC357" s="119">
        <f>IF(N($H357)&lt;4,"",IF(W357="","",W357+31))</f>
        <v/>
      </c>
      <c r="AD357" s="124">
        <f>IF(AC357="","",TODAY()-AC357)</f>
        <v/>
      </c>
      <c r="AE357" s="494" t="n">
        <v>46254</v>
      </c>
      <c r="AF357" s="184" t="n">
        <v>1000000</v>
      </c>
      <c r="AG357" s="184">
        <f>IF(AC357="","SIN ESTADO",IF(AE357&lt;&gt;"","PAGA",IF(AD357&gt;0,"VENCIDA",IF(AD357&gt;=-5,"POR VENCER","AL DÍA"))))</f>
        <v/>
      </c>
      <c r="AH357" s="185" t="inlineStr">
        <is>
          <t>TRANSFERENCIA</t>
        </is>
      </c>
      <c r="AI357" s="119">
        <f>IF(N($H357)&lt;5,"",IF(AC357="","",AC357+31))</f>
        <v/>
      </c>
      <c r="AJ357" s="124">
        <f>IF(AI357="","",TODAY()-AI357)</f>
        <v/>
      </c>
      <c r="AK357" s="494" t="n"/>
      <c r="AL357" s="184" t="n"/>
      <c r="AM357" s="184">
        <f>IF(AI357="","SIN ESTADO",IF(AK357&lt;&gt;"","PAGA",IF(AJ357&gt;0,"VENCIDA",IF(AJ357&gt;=-5,"POR VENCER","AL DÍA"))))</f>
        <v/>
      </c>
      <c r="AN357" s="185" t="n"/>
      <c r="AO357" s="119">
        <f>IF(N($H357)&lt;6,"",IF(AI357="","",AI357+31))</f>
        <v/>
      </c>
      <c r="AP357" s="124">
        <f>IF(AO357="","",TODAY()-AO357)</f>
        <v/>
      </c>
      <c r="AQ357" s="270" t="n"/>
      <c r="AR357" s="184" t="n"/>
      <c r="AS357" s="184">
        <f>IF(AO357="","SIN ESTADO",IF(AQ357&lt;&gt;"","PAGA",IF(AP357&gt;0,"VENCIDA",IF(AP357&gt;=-5,"POR VENCER","AL DÍA"))))</f>
        <v/>
      </c>
      <c r="AT357" s="185" t="n"/>
      <c r="AU357" s="119">
        <f>IF(N($H357)&lt;7,"",IF(AO357="","",AO357+31))</f>
        <v/>
      </c>
      <c r="AV357" s="124">
        <f>IF(AU357="","",TODAY()-AU357)</f>
        <v/>
      </c>
      <c r="AW357" s="494" t="n"/>
      <c r="AX357" s="184" t="n"/>
      <c r="AY357" s="184">
        <f>IF(AU357="","SIN ESTADO",IF(AW357&lt;&gt;"","PAGA",IF(AV357&gt;0,"VENCIDA",IF(AV357&gt;=-5,"POR VENCER","AL DÍA"))))</f>
        <v/>
      </c>
      <c r="AZ357" s="185" t="n"/>
      <c r="BA357" s="119">
        <f>IF(N($H357)&lt;8,"",IF(AU357="","",AU357+31))</f>
        <v/>
      </c>
      <c r="BB357" s="124">
        <f>IF(BA357="","",TODAY()-BA357)</f>
        <v/>
      </c>
      <c r="BC357" s="494" t="n"/>
      <c r="BD357" s="184" t="n"/>
      <c r="BE357" s="184">
        <f>IF(BA357="","SIN ESTADO",IF(BC357&lt;&gt;"","PAGA",IF(BB357&gt;0,"VENCIDA",IF(BB357&gt;=-5,"POR VENCER","AL DÍA"))))</f>
        <v/>
      </c>
      <c r="BF357" s="185" t="n"/>
      <c r="BG357" s="119">
        <f>IF(N($H357)&lt;9,"",IF(BA357="","",BA357+31))</f>
        <v/>
      </c>
      <c r="BH357" s="124">
        <f>IF(BG357="","",TODAY()-BG357)</f>
        <v/>
      </c>
      <c r="BI357" s="494" t="n"/>
      <c r="BJ357" s="184" t="n"/>
      <c r="BK357" s="184">
        <f>IF(BG357="","SIN ESTADO",IF(BI357&lt;&gt;"","PAGA",IF(BH357&gt;0,"VENCIDA",IF(BH357&gt;=-5,"POR VENCER","AL DÍA"))))</f>
        <v/>
      </c>
      <c r="BL357" s="185" t="n"/>
      <c r="BM357" s="119">
        <f>IF(N($H357)&lt;10,"",IF(BG357="","",BG357+31))</f>
        <v/>
      </c>
      <c r="BN357" s="124">
        <f>IF(BM357="","",TODAY()-BM357)</f>
        <v/>
      </c>
      <c r="BO357" s="494" t="n"/>
      <c r="BP357" s="184" t="n"/>
      <c r="BQ357" s="184">
        <f>IF(BM357="","SIN ESTADO",IF(BO357&lt;&gt;"","PAGA",IF(BN357&gt;0,"VENCIDA",IF(BN357&gt;=-5,"POR VENCER","AL DÍA"))))</f>
        <v/>
      </c>
      <c r="BR357" s="185" t="n"/>
      <c r="BS357" s="119">
        <f>IF(N($H357)&lt;11,"",IF(BM357="","",BM357+31))</f>
        <v/>
      </c>
      <c r="BT357" s="124">
        <f>IF(BS357="","",TODAY()-BS357)</f>
        <v/>
      </c>
      <c r="BU357" s="494" t="n"/>
      <c r="BV357" s="184" t="n"/>
      <c r="BW357" s="184">
        <f>IF(BS357="","SIN ESTADO",IF(BU357&lt;&gt;"","PAGA",IF(BT357&gt;0,"VENCIDA",IF(BT357&gt;=-5,"POR VENCER","AL DÍA"))))</f>
        <v/>
      </c>
      <c r="BX357" s="185" t="n"/>
      <c r="BY357" s="119">
        <f>IF(N($H357)&lt;12,"",IF(BS357="","",BS357+31))</f>
        <v/>
      </c>
      <c r="BZ357" s="124">
        <f>IF(BY357="","",TODAY()-BY357)</f>
        <v/>
      </c>
      <c r="CA357" s="494" t="n"/>
      <c r="CB357" s="184" t="n"/>
      <c r="CC357" s="184">
        <f>IF(BY357="","SIN ESTADO",IF(CA357&lt;&gt;"","PAGA",IF(BZ357&gt;0,"VENCIDA",IF(BZ357&gt;=-5,"POR VENCER","AL DÍA"))))</f>
        <v/>
      </c>
      <c r="CD357" s="185" t="n"/>
      <c r="CE357" s="119">
        <f>IF(N($H357)&lt;13,"",IF(BY357="","",BY357+31))</f>
        <v/>
      </c>
      <c r="CF357" s="124">
        <f>IF(CE357="","",TODAY()-CE357)</f>
        <v/>
      </c>
      <c r="CG357" s="494" t="n"/>
      <c r="CH357" s="184" t="n"/>
      <c r="CI357" s="184">
        <f>IF(CE357="","SIN ESTADO",IF(CG357&lt;&gt;"","PAGA",IF(CF357&gt;0,"VENCIDA",IF(CF357&gt;=-5,"POR VENCER","AL DÍA"))))</f>
        <v/>
      </c>
      <c r="CJ357" s="185" t="n"/>
      <c r="CK357" s="119">
        <f>IF(N($H357)&lt;14,"",IF(CE357="","",CE357+31))</f>
        <v/>
      </c>
      <c r="CL357" s="124">
        <f>IF(CK357="","",TODAY()-CK357)</f>
        <v/>
      </c>
      <c r="CM357" s="494" t="n"/>
      <c r="CN357" s="184" t="n"/>
      <c r="CO357" s="184">
        <f>IF(CK357="","SIN ESTADO",IF(CM357&lt;&gt;"","PAGA",IF(CL357&gt;0,"VENCIDA",IF(CL357&gt;=-5,"POR VENCER","AL DÍA"))))</f>
        <v/>
      </c>
      <c r="CP357" s="185" t="n"/>
      <c r="CQ357" s="119">
        <f>IF(N($H357)&lt;15,"",IF(CK357="","",CK357+31))</f>
        <v/>
      </c>
      <c r="CR357" s="124">
        <f>IF(CQ357="","",TODAY()-CQ357)</f>
        <v/>
      </c>
      <c r="CS357" s="494" t="n"/>
      <c r="CT357" s="184" t="n"/>
      <c r="CU357" s="184">
        <f>IF(CQ357="","SIN ESTADO",IF(CS357&lt;&gt;"","PAGA",IF(CR357&gt;0,"VENCIDA",IF(CR357&gt;=-5,"POR VENCER","AL DÍA"))))</f>
        <v/>
      </c>
      <c r="CV357" s="185" t="n"/>
      <c r="CW357" s="119">
        <f>IF(N($H357)&lt;16,"",IF(CQ357="","",CQ357+31))</f>
        <v/>
      </c>
      <c r="CX357" s="124">
        <f>IF(CW357="","",TODAY()-CW357)</f>
        <v/>
      </c>
      <c r="CY357" s="494" t="n"/>
      <c r="CZ357" s="184" t="n"/>
      <c r="DA357" s="184">
        <f>IF(CW357="","SIN ESTADO",IF(CY357&lt;&gt;"","PAGA",IF(CX357&gt;0,"VENCIDA",IF(CX357&gt;=-5,"POR VENCER","AL DÍA"))))</f>
        <v/>
      </c>
      <c r="DB357" s="185" t="n"/>
      <c r="DC357" s="119">
        <f>IF(N($H357)&lt;17,"",IF(CW357="","",CW357+31))</f>
        <v/>
      </c>
      <c r="DD357" s="124">
        <f>IF(DC357="","",TODAY()-DC357)</f>
        <v/>
      </c>
      <c r="DE357" s="494" t="n"/>
      <c r="DF357" s="184" t="n"/>
      <c r="DG357" s="184">
        <f>IF(DC357="","SIN ESTADO",IF(DE357&lt;&gt;"","PAGA",IF(DD357&gt;0,"VENCIDA",IF(DD357&gt;=-5,"POR VENCER","AL DÍA"))))</f>
        <v/>
      </c>
      <c r="DH357" s="185" t="n"/>
      <c r="DI357" s="119">
        <f>IF(N($H357)&lt;18,"",IF(DC357="","",DC357+31))</f>
        <v/>
      </c>
      <c r="DJ357" s="124">
        <f>IF(DI357="","",TODAY()-DI357)</f>
        <v/>
      </c>
      <c r="DK357" s="494" t="n"/>
      <c r="DL357" s="184" t="n"/>
      <c r="DM357" s="184">
        <f>IF(DI357="","SIN ESTADO",IF(DK357&lt;&gt;"","PAGA",IF(DJ357&gt;0,"VENCIDA",IF(DJ357&gt;=-5,"POR VENCER","AL DÍA"))))</f>
        <v/>
      </c>
      <c r="DN357" s="185" t="n"/>
      <c r="DO357" s="119">
        <f>IF(N($H357)&lt;19,"",IF(DI357="","",DI357+31))</f>
        <v/>
      </c>
      <c r="DP357" s="124">
        <f>IF(DO357="","",TODAY()-DO357)</f>
        <v/>
      </c>
      <c r="DQ357" s="494" t="n"/>
      <c r="DR357" s="184" t="n"/>
      <c r="DS357" s="184">
        <f>IF(DO357="","SIN ESTADO",IF(DQ357&lt;&gt;"","PAGA",IF(DP357&gt;0,"VENCIDA",IF(DP357&gt;=-5,"POR VENCER","AL DÍA"))))</f>
        <v/>
      </c>
      <c r="DT357" s="185" t="n"/>
      <c r="DU357" s="119">
        <f>IF(N($H357)&lt;20,"",IF(DO357="","",DO357+31))</f>
        <v/>
      </c>
      <c r="DV357" s="124">
        <f>IF(DU357="","",TODAY()-DU357)</f>
        <v/>
      </c>
      <c r="DW357" s="494" t="n"/>
      <c r="DX357" s="184" t="n"/>
      <c r="DY357" s="184">
        <f>IF(DU357="","SIN ESTADO",IF(DW357&lt;&gt;"","PAGA",IF(DV357&gt;0,"VENCIDA",IF(DV357&gt;=-5,"POR VENCER","AL DÍA"))))</f>
        <v/>
      </c>
      <c r="DZ357" s="185" t="n"/>
      <c r="EA357" s="119">
        <f>IF(N($H357)&lt;21,"",IF(DU357="","",DU357+31))</f>
        <v/>
      </c>
      <c r="EB357" s="124">
        <f>IF(EA357="","",TODAY()-EA357)</f>
        <v/>
      </c>
      <c r="EC357" s="494" t="n"/>
      <c r="ED357" s="184" t="n"/>
      <c r="EE357" s="184">
        <f>IF(EA357="","SIN ESTADO",IF(EC357&lt;&gt;"","PAGA",IF(EB357&gt;0,"VENCIDA",IF(EB357&gt;=-5,"POR VENCER","AL DÍA"))))</f>
        <v/>
      </c>
      <c r="EF357" s="185" t="n"/>
      <c r="EG357" s="119">
        <f>IF(N($H357)&lt;22,"",IF(EA357="","",EA357+31))</f>
        <v/>
      </c>
      <c r="EH357" s="124">
        <f>IF(EG357="","",TODAY()-EG357)</f>
        <v/>
      </c>
      <c r="EI357" s="494" t="n"/>
      <c r="EJ357" s="184" t="n"/>
      <c r="EK357" s="184">
        <f>IF(EG357="","SIN ESTADO",IF(EI357&lt;&gt;"","PAGA",IF(EH357&gt;0,"VENCIDA",IF(EH357&gt;=-5,"POR VENCER","AL DÍA"))))</f>
        <v/>
      </c>
      <c r="EL357" s="185" t="n"/>
      <c r="EM357" s="119">
        <f>IF(N($H357)&lt;23,"",IF(EG357="","",EG357+31))</f>
        <v/>
      </c>
      <c r="EN357" s="124">
        <f>IF(EM357="","",TODAY()-EM357)</f>
        <v/>
      </c>
      <c r="EO357" s="494" t="n"/>
      <c r="EP357" s="184" t="n"/>
      <c r="EQ357" s="184">
        <f>IF(EM357="","SIN ESTADO",IF(EO357&lt;&gt;"","PAGA",IF(EN357&gt;0,"VENCIDA",IF(EN357&gt;=-5,"POR VENCER","AL DÍA"))))</f>
        <v/>
      </c>
      <c r="ER357" s="185" t="n"/>
      <c r="ES357" s="119">
        <f>IF(N($H357)&lt;24,"",IF(EM357="","",EM357+31))</f>
        <v/>
      </c>
      <c r="ET357" s="124">
        <f>IF(ES357="","",TODAY()-ES357)</f>
        <v/>
      </c>
      <c r="EU357" s="494" t="n"/>
      <c r="EV357" s="184" t="n"/>
      <c r="EW357" s="184">
        <f>IF(ES357="","SIN ESTADO",IF(EU357&lt;&gt;"","PAGA",IF(ET357&gt;0,"VENCIDA",IF(ET357&gt;=-5,"POR VENCER","AL DÍA"))))</f>
        <v/>
      </c>
      <c r="EX357" s="185" t="n"/>
      <c r="EY357" s="119">
        <f>IF(N($H357)&lt;25,"",IF(ES357="","",ES357+31))</f>
        <v/>
      </c>
      <c r="EZ357" s="124">
        <f>IF(EY357="","",TODAY()-EY357)</f>
        <v/>
      </c>
      <c r="FA357" s="494" t="n"/>
      <c r="FB357" s="184" t="n"/>
      <c r="FC357" s="184">
        <f>IF(EY357="","SIN ESTADO",IF(FA357&lt;&gt;"","PAGA",IF(EZ357&gt;0,"VENCIDA",IF(EZ357&gt;=-5,"POR VENCER","AL DÍA"))))</f>
        <v/>
      </c>
      <c r="FD357" s="185" t="n"/>
      <c r="FE357" s="119">
        <f>IF(N($H357)&lt;26,"",IF(EY357="","",EY357+31))</f>
        <v/>
      </c>
      <c r="FF357" s="124">
        <f>IF(FE357="","",TODAY()-FE357)</f>
        <v/>
      </c>
      <c r="FG357" s="494" t="n"/>
      <c r="FH357" s="184" t="n"/>
      <c r="FI357" s="184">
        <f>IF(FE357="","SIN ESTADO",IF(FG357&lt;&gt;"","PAGA",IF(FF357&gt;0,"VENCIDA",IF(FF357&gt;=-5,"POR VENCER","AL DÍA"))))</f>
        <v/>
      </c>
      <c r="FJ357" s="185" t="n"/>
      <c r="FK357" s="119">
        <f>IF(N($H357)&lt;27,"",IF(FE357="","",FE357+31))</f>
        <v/>
      </c>
      <c r="FL357" s="124">
        <f>IF(FK357="","",TODAY()-FK357)</f>
        <v/>
      </c>
      <c r="FM357" s="494" t="n"/>
      <c r="FN357" s="184" t="n"/>
      <c r="FO357" s="184">
        <f>IF(FK357="","SIN ESTADO",IF(FM357&lt;&gt;"","PAGA",IF(FL357&gt;0,"VENCIDA",IF(FL357&gt;=-5,"POR VENCER","AL DÍA"))))</f>
        <v/>
      </c>
      <c r="FP357" s="185" t="n"/>
      <c r="FQ357" s="119">
        <f>IF(N($H357)&lt;28,"",IF(FK357="","",FK357+31))</f>
        <v/>
      </c>
      <c r="FR357" s="124">
        <f>IF(FQ357="","",TODAY()-FQ357)</f>
        <v/>
      </c>
      <c r="FS357" s="494" t="n"/>
      <c r="FT357" s="184" t="n"/>
      <c r="FU357" s="184">
        <f>IF(FQ357="","SIN ESTADO",IF(FS357&lt;&gt;"","PAGA",IF(FR357&gt;0,"VENCIDA",IF(FR357&gt;=-5,"POR VENCER","AL DÍA"))))</f>
        <v/>
      </c>
      <c r="FV357" s="185" t="n"/>
      <c r="FW357" s="119">
        <f>IF(N($H357)&lt;29,"",IF(FQ357="","",FQ357+31))</f>
        <v/>
      </c>
      <c r="FX357" s="124">
        <f>IF(FW357="","",TODAY()-FW357)</f>
        <v/>
      </c>
      <c r="FY357" s="494" t="n"/>
      <c r="FZ357" s="184" t="n"/>
      <c r="GA357" s="184">
        <f>IF(FW357="","SIN ESTADO",IF(FY357&lt;&gt;"","PAGA",IF(FX357&gt;0,"VENCIDA",IF(FX357&gt;=-5,"POR VENCER","AL DÍA"))))</f>
        <v/>
      </c>
      <c r="GB357" s="185" t="n"/>
      <c r="GC357" s="119">
        <f>IF(N($H357)&lt;30,"",IF(FW357="","",FW357+31))</f>
        <v/>
      </c>
      <c r="GD357" s="124">
        <f>IF(GC357="","",TODAY()-GC357)</f>
        <v/>
      </c>
      <c r="GE357" s="494" t="n"/>
      <c r="GF357" s="184" t="n"/>
      <c r="GG357" s="184">
        <f>IF(GC357="","SIN ESTADO",IF(GE357&lt;&gt;"","PAGA",IF(GD357&gt;0,"VENCIDA",IF(GD357&gt;=-5,"POR VENCER","AL DÍA"))))</f>
        <v/>
      </c>
      <c r="GH357" s="185" t="n"/>
      <c r="GI357" s="119">
        <f>IF(N($H357)&lt;31,"",IF(GC357="","",GC357+31))</f>
        <v/>
      </c>
      <c r="GJ357" s="124">
        <f>IF(GI357="","",TODAY()-GI357)</f>
        <v/>
      </c>
      <c r="GK357" s="494" t="n"/>
      <c r="GL357" s="184" t="n"/>
      <c r="GM357" s="184">
        <f>IF(GI357="","SIN ESTADO",IF(GK357&lt;&gt;"","PAGA",IF(GJ357&gt;0,"VENCIDA",IF(GJ357&gt;=-5,"POR VENCER","AL DÍA"))))</f>
        <v/>
      </c>
      <c r="GN357" s="185" t="n"/>
      <c r="GO357" s="119">
        <f>IF(N($H357)&lt;32,"",IF(GI357="","",GI357+31))</f>
        <v/>
      </c>
      <c r="GP357" s="124">
        <f>IF(GO357="","",TODAY()-GO357)</f>
        <v/>
      </c>
      <c r="GQ357" s="494" t="n"/>
      <c r="GR357" s="184" t="n"/>
      <c r="GS357" s="184">
        <f>IF(GO357="","SIN ESTADO",IF(GQ357&lt;&gt;"","PAGA",IF(GP357&gt;0,"VENCIDA",IF(GP357&gt;=-5,"POR VENCER","AL DÍA"))))</f>
        <v/>
      </c>
      <c r="GT357" s="185" t="n"/>
      <c r="GU357" s="119">
        <f>IF(N($H357)&lt;33,"",IF(GO357="","",GO357+31))</f>
        <v/>
      </c>
      <c r="GV357" s="124">
        <f>IF(GU357="","",TODAY()-GU357)</f>
        <v/>
      </c>
      <c r="GW357" s="494" t="n"/>
      <c r="GX357" s="184" t="n"/>
      <c r="GY357" s="184">
        <f>IF(GU357="","SIN ESTADO",IF(GW357&lt;&gt;"","PAGA",IF(GV357&gt;0,"VENCIDA",IF(GV357&gt;=-5,"POR VENCER","AL DÍA"))))</f>
        <v/>
      </c>
      <c r="GZ357" s="185" t="n"/>
      <c r="HA357" s="119">
        <f>IF(N($H357)&lt;34,"",IF(GU357="","",GU357+31))</f>
        <v/>
      </c>
      <c r="HB357" s="124">
        <f>IF(HA357="","",TODAY()-HA357)</f>
        <v/>
      </c>
      <c r="HC357" s="494" t="n"/>
      <c r="HD357" s="184" t="n"/>
      <c r="HE357" s="184">
        <f>IF(HA357="","SIN ESTADO",IF(HC357&lt;&gt;"","PAGA",IF(HB357&gt;0,"VENCIDA",IF(HB357&gt;=-5,"POR VENCER","AL DÍA"))))</f>
        <v/>
      </c>
      <c r="HF357" s="185" t="n"/>
      <c r="HG357" s="119">
        <f>IF(N($H357)&lt;35,"",IF(HA357="","",HA357+31))</f>
        <v/>
      </c>
      <c r="HH357" s="124">
        <f>IF(HG357="","",TODAY()-HG357)</f>
        <v/>
      </c>
      <c r="HI357" s="494" t="n"/>
      <c r="HJ357" s="184" t="n"/>
      <c r="HK357" s="184">
        <f>IF(HG357="","SIN ESTADO",IF(HI357&lt;&gt;"","PAGA",IF(HH357&gt;0,"VENCIDA",IF(HH357&gt;=-5,"POR VENCER","AL DÍA"))))</f>
        <v/>
      </c>
      <c r="HL357" s="168" t="n"/>
      <c r="HM357" s="119">
        <f>IF(N($H357)&lt;36,"",IF(HG357="","",HG357+31))</f>
        <v/>
      </c>
      <c r="HN357" s="124">
        <f>IF(HM357="","",TODAY()-HM357)</f>
        <v/>
      </c>
      <c r="HO357" s="494" t="n"/>
      <c r="HP357" s="184" t="n"/>
      <c r="HQ357" s="184">
        <f>IF(HM357="","SIN ESTADO",IF(HO357&lt;&gt;"","PAGA",IF(HN357&gt;0,"VENCIDA",IF(HN357&gt;=-5,"POR VENCER","AL DÍA"))))</f>
        <v/>
      </c>
      <c r="HR357" s="168" t="n"/>
      <c r="HS357" s="169">
        <f>N357+T357+Z357+AF357+AL357+AR357+AX357+BD357+BJ357+BP357+BV357+CB357+CH357+CN357+CT357+CZ357+DF357+DL357+DR357+DX357+ED357+EJ357+EP357+EV357+FB357+FH357+FN357+FT357+FZ357+GF357+GL357+GR357+GX357+HD357+HJ357+HP357</f>
        <v/>
      </c>
      <c r="HU357" s="170">
        <f>IFERROR(N($J357),0)</f>
        <v/>
      </c>
      <c r="HW357" s="170">
        <f>SUMPRODUCT((MOD(COLUMN($M357:$HR357)-COLUMN($M357),6)=0)*ISNUMBER($M357:$HR357)*($M357:$HR357&gt;=RESUMEN!$C$26)*($M357:$HR357&lt;=RESUMEN!$C$27)*IFERROR(N($N357:$HS357),0))</f>
        <v/>
      </c>
      <c r="HX357" s="170">
        <f>SUMPRODUCT((MOD(COLUMN($M357:$HR357)-COLUMN($M357),6)=0)*ISNUMBER($M357:$HR357)*($M357:$HR357&gt;=RESUMEN!$C$26)*($M357:$HR357&lt;=RESUMEN!$C$27))</f>
        <v/>
      </c>
    </row>
    <row r="358" ht="15.75" customHeight="1" s="506">
      <c r="B358" s="113">
        <f>VENTAS!A357</f>
        <v/>
      </c>
      <c r="C358" s="236">
        <f>VENTAS!B357</f>
        <v/>
      </c>
      <c r="D358" s="53">
        <f>VENTAS!C357</f>
        <v/>
      </c>
      <c r="E358" s="114">
        <f>VENTAS!D357</f>
        <v/>
      </c>
      <c r="F358" s="114">
        <f>VENTAS!J357</f>
        <v/>
      </c>
      <c r="G358" s="494">
        <f>VENTAS!F357</f>
        <v/>
      </c>
      <c r="H358" s="479">
        <f>VENTAS!K357</f>
        <v/>
      </c>
      <c r="I358" s="479">
        <f>VENTAS!M357</f>
        <v/>
      </c>
      <c r="J358" s="184">
        <f>VENTAS!L357</f>
        <v/>
      </c>
      <c r="K358" s="119">
        <f>IF(N($H358)&lt;1,"",$G358+31)</f>
        <v/>
      </c>
      <c r="L358" s="124">
        <f>IF(K358="","",TODAY()-K358)</f>
        <v/>
      </c>
      <c r="M358" s="491" t="n">
        <v>46091</v>
      </c>
      <c r="N358" s="374" t="n">
        <v>2000000</v>
      </c>
      <c r="O358" s="184">
        <f>IF(K358="","SIN ESTADO",IF(M358&lt;&gt;"","PAGA",IF(L358&gt;0,"VENCIDA",IF(L358&gt;=-5,"POR VENCER","AL DÍA"))))</f>
        <v/>
      </c>
      <c r="P358" s="185" t="inlineStr">
        <is>
          <t>TRANSFERENCIA</t>
        </is>
      </c>
      <c r="Q358" s="119">
        <f>IF(N($H358)&lt;2,"",IF(K358="","",K358+31))</f>
        <v/>
      </c>
      <c r="R358" s="124">
        <f>IF(Q358="","",TODAY()-Q358)</f>
        <v/>
      </c>
      <c r="S358" s="470" t="n">
        <v>46124</v>
      </c>
      <c r="T358" s="184" t="n">
        <v>2000000</v>
      </c>
      <c r="U358" s="184">
        <f>IF(Q358="","SIN ESTADO",IF(S358&lt;&gt;"","PAGA",IF(R358&gt;0,"VENCIDA",IF(R358&gt;=-5,"POR VENCER","AL DÍA"))))</f>
        <v/>
      </c>
      <c r="V358" s="185" t="inlineStr">
        <is>
          <t>TRANSFERENCIA</t>
        </is>
      </c>
      <c r="W358" s="119">
        <f>IF(N($H358)&lt;3,"",IF(Q358="","",Q358+31))</f>
        <v/>
      </c>
      <c r="X358" s="124">
        <f>IF(W358="","",TODAY()-W358)</f>
        <v/>
      </c>
      <c r="Y358" s="494" t="n">
        <v>46154</v>
      </c>
      <c r="Z358" s="184" t="n">
        <v>2000000</v>
      </c>
      <c r="AA358" s="184">
        <f>IF(W358="","SIN ESTADO",IF(Y358&lt;&gt;"","PAGA",IF(X358&gt;0,"VENCIDA",IF(X358&gt;=-5,"POR VENCER","AL DÍA"))))</f>
        <v/>
      </c>
      <c r="AB358" s="185" t="inlineStr">
        <is>
          <t>TRANSFERENCIA</t>
        </is>
      </c>
      <c r="AC358" s="119">
        <f>IF(N($H358)&lt;4,"",IF(W358="","",W358+31))</f>
        <v/>
      </c>
      <c r="AD358" s="124">
        <f>IF(AC358="","",TODAY()-AC358)</f>
        <v/>
      </c>
      <c r="AE358" s="494" t="n">
        <v>46185</v>
      </c>
      <c r="AF358" s="184" t="n">
        <v>2000000</v>
      </c>
      <c r="AG358" s="184">
        <f>IF(AC358="","SIN ESTADO",IF(AE358&lt;&gt;"","PAGA",IF(AD358&gt;0,"VENCIDA",IF(AD358&gt;=-5,"POR VENCER","AL DÍA"))))</f>
        <v/>
      </c>
      <c r="AH358" s="185" t="inlineStr">
        <is>
          <t>TRANSFERENCIA</t>
        </is>
      </c>
      <c r="AI358" s="119">
        <f>IF(N($H358)&lt;5,"",IF(AC358="","",AC358+31))</f>
        <v/>
      </c>
      <c r="AJ358" s="124">
        <f>IF(AI358="","",TODAY()-AI358)</f>
        <v/>
      </c>
      <c r="AK358" s="494" t="n">
        <v>46216</v>
      </c>
      <c r="AL358" s="184" t="n">
        <v>2000000</v>
      </c>
      <c r="AM358" s="184">
        <f>IF(AI358="","SIN ESTADO",IF(AK358&lt;&gt;"","PAGA",IF(AJ358&gt;0,"VENCIDA",IF(AJ358&gt;=-5,"POR VENCER","AL DÍA"))))</f>
        <v/>
      </c>
      <c r="AN358" s="185" t="inlineStr">
        <is>
          <t>TRANSFERENCIA</t>
        </is>
      </c>
      <c r="AO358" s="119">
        <f>IF(N($H358)&lt;6,"",IF(AI358="","",AI358+31))</f>
        <v/>
      </c>
      <c r="AP358" s="124">
        <f>IF(AO358="","",TODAY()-AO358)</f>
        <v/>
      </c>
      <c r="AQ358" s="270" t="n">
        <v>46247</v>
      </c>
      <c r="AR358" s="184" t="n">
        <v>2000000</v>
      </c>
      <c r="AS358" s="184">
        <f>IF(AO358="","SIN ESTADO",IF(AQ358&lt;&gt;"","PAGA",IF(AP358&gt;0,"VENCIDA",IF(AP358&gt;=-5,"POR VENCER","AL DÍA"))))</f>
        <v/>
      </c>
      <c r="AT358" s="185" t="inlineStr">
        <is>
          <t>TRANSFERENCIA</t>
        </is>
      </c>
      <c r="AU358" s="119">
        <f>IF(N($H358)&lt;7,"",IF(AO358="","",AO358+31))</f>
        <v/>
      </c>
      <c r="AV358" s="124">
        <f>IF(AU358="","",TODAY()-AU358)</f>
        <v/>
      </c>
      <c r="AW358" s="494" t="n"/>
      <c r="AX358" s="184" t="n"/>
      <c r="AY358" s="184">
        <f>IF(AU358="","SIN ESTADO",IF(AW358&lt;&gt;"","PAGA",IF(AV358&gt;0,"VENCIDA",IF(AV358&gt;=-5,"POR VENCER","AL DÍA"))))</f>
        <v/>
      </c>
      <c r="AZ358" s="185" t="n"/>
      <c r="BA358" s="119">
        <f>IF(N($H358)&lt;8,"",IF(AU358="","",AU358+31))</f>
        <v/>
      </c>
      <c r="BB358" s="124">
        <f>IF(BA358="","",TODAY()-BA358)</f>
        <v/>
      </c>
      <c r="BC358" s="494" t="n"/>
      <c r="BD358" s="184" t="n"/>
      <c r="BE358" s="184">
        <f>IF(BA358="","SIN ESTADO",IF(BC358&lt;&gt;"","PAGA",IF(BB358&gt;0,"VENCIDA",IF(BB358&gt;=-5,"POR VENCER","AL DÍA"))))</f>
        <v/>
      </c>
      <c r="BF358" s="185" t="n"/>
      <c r="BG358" s="119">
        <f>IF(N($H358)&lt;9,"",IF(BA358="","",BA358+31))</f>
        <v/>
      </c>
      <c r="BH358" s="124">
        <f>IF(BG358="","",TODAY()-BG358)</f>
        <v/>
      </c>
      <c r="BI358" s="494" t="n"/>
      <c r="BJ358" s="184" t="n"/>
      <c r="BK358" s="184">
        <f>IF(BG358="","SIN ESTADO",IF(BI358&lt;&gt;"","PAGA",IF(BH358&gt;0,"VENCIDA",IF(BH358&gt;=-5,"POR VENCER","AL DÍA"))))</f>
        <v/>
      </c>
      <c r="BL358" s="185" t="n"/>
      <c r="BM358" s="119">
        <f>IF(N($H358)&lt;10,"",IF(BG358="","",BG358+31))</f>
        <v/>
      </c>
      <c r="BN358" s="124">
        <f>IF(BM358="","",TODAY()-BM358)</f>
        <v/>
      </c>
      <c r="BO358" s="494" t="n"/>
      <c r="BP358" s="184" t="n"/>
      <c r="BQ358" s="184">
        <f>IF(BM358="","SIN ESTADO",IF(BO358&lt;&gt;"","PAGA",IF(BN358&gt;0,"VENCIDA",IF(BN358&gt;=-5,"POR VENCER","AL DÍA"))))</f>
        <v/>
      </c>
      <c r="BR358" s="185" t="n"/>
      <c r="BS358" s="119">
        <f>IF(N($H358)&lt;11,"",IF(BM358="","",BM358+31))</f>
        <v/>
      </c>
      <c r="BT358" s="124">
        <f>IF(BS358="","",TODAY()-BS358)</f>
        <v/>
      </c>
      <c r="BU358" s="494" t="n"/>
      <c r="BV358" s="184" t="n"/>
      <c r="BW358" s="184">
        <f>IF(BS358="","SIN ESTADO",IF(BU358&lt;&gt;"","PAGA",IF(BT358&gt;0,"VENCIDA",IF(BT358&gt;=-5,"POR VENCER","AL DÍA"))))</f>
        <v/>
      </c>
      <c r="BX358" s="185" t="n"/>
      <c r="BY358" s="119">
        <f>IF(N($H358)&lt;12,"",IF(BS358="","",BS358+31))</f>
        <v/>
      </c>
      <c r="BZ358" s="124">
        <f>IF(BY358="","",TODAY()-BY358)</f>
        <v/>
      </c>
      <c r="CA358" s="494" t="n"/>
      <c r="CB358" s="184" t="n"/>
      <c r="CC358" s="184">
        <f>IF(BY358="","SIN ESTADO",IF(CA358&lt;&gt;"","PAGA",IF(BZ358&gt;0,"VENCIDA",IF(BZ358&gt;=-5,"POR VENCER","AL DÍA"))))</f>
        <v/>
      </c>
      <c r="CD358" s="185" t="n"/>
      <c r="CE358" s="119">
        <f>IF(N($H358)&lt;13,"",IF(BY358="","",BY358+31))</f>
        <v/>
      </c>
      <c r="CF358" s="124">
        <f>IF(CE358="","",TODAY()-CE358)</f>
        <v/>
      </c>
      <c r="CG358" s="494" t="n"/>
      <c r="CH358" s="184" t="n"/>
      <c r="CI358" s="184">
        <f>IF(CE358="","SIN ESTADO",IF(CG358&lt;&gt;"","PAGA",IF(CF358&gt;0,"VENCIDA",IF(CF358&gt;=-5,"POR VENCER","AL DÍA"))))</f>
        <v/>
      </c>
      <c r="CJ358" s="185" t="n"/>
      <c r="CK358" s="119">
        <f>IF(N($H358)&lt;14,"",IF(CE358="","",CE358+31))</f>
        <v/>
      </c>
      <c r="CL358" s="124">
        <f>IF(CK358="","",TODAY()-CK358)</f>
        <v/>
      </c>
      <c r="CM358" s="494" t="n"/>
      <c r="CN358" s="184" t="n"/>
      <c r="CO358" s="184">
        <f>IF(CK358="","SIN ESTADO",IF(CM358&lt;&gt;"","PAGA",IF(CL358&gt;0,"VENCIDA",IF(CL358&gt;=-5,"POR VENCER","AL DÍA"))))</f>
        <v/>
      </c>
      <c r="CP358" s="185" t="n"/>
      <c r="CQ358" s="119">
        <f>IF(N($H358)&lt;15,"",IF(CK358="","",CK358+31))</f>
        <v/>
      </c>
      <c r="CR358" s="124">
        <f>IF(CQ358="","",TODAY()-CQ358)</f>
        <v/>
      </c>
      <c r="CS358" s="494" t="n"/>
      <c r="CT358" s="184" t="n"/>
      <c r="CU358" s="184">
        <f>IF(CQ358="","SIN ESTADO",IF(CS358&lt;&gt;"","PAGA",IF(CR358&gt;0,"VENCIDA",IF(CR358&gt;=-5,"POR VENCER","AL DÍA"))))</f>
        <v/>
      </c>
      <c r="CV358" s="185" t="n"/>
      <c r="CW358" s="119">
        <f>IF(N($H358)&lt;16,"",IF(CQ358="","",CQ358+31))</f>
        <v/>
      </c>
      <c r="CX358" s="124">
        <f>IF(CW358="","",TODAY()-CW358)</f>
        <v/>
      </c>
      <c r="CY358" s="494" t="n"/>
      <c r="CZ358" s="184" t="n"/>
      <c r="DA358" s="184">
        <f>IF(CW358="","SIN ESTADO",IF(CY358&lt;&gt;"","PAGA",IF(CX358&gt;0,"VENCIDA",IF(CX358&gt;=-5,"POR VENCER","AL DÍA"))))</f>
        <v/>
      </c>
      <c r="DB358" s="185" t="n"/>
      <c r="DC358" s="119">
        <f>IF(N($H358)&lt;17,"",IF(CW358="","",CW358+31))</f>
        <v/>
      </c>
      <c r="DD358" s="124">
        <f>IF(DC358="","",TODAY()-DC358)</f>
        <v/>
      </c>
      <c r="DE358" s="494" t="n"/>
      <c r="DF358" s="184" t="n"/>
      <c r="DG358" s="184">
        <f>IF(DC358="","SIN ESTADO",IF(DE358&lt;&gt;"","PAGA",IF(DD358&gt;0,"VENCIDA",IF(DD358&gt;=-5,"POR VENCER","AL DÍA"))))</f>
        <v/>
      </c>
      <c r="DH358" s="185" t="n"/>
      <c r="DI358" s="119">
        <f>IF(N($H358)&lt;18,"",IF(DC358="","",DC358+31))</f>
        <v/>
      </c>
      <c r="DJ358" s="124">
        <f>IF(DI358="","",TODAY()-DI358)</f>
        <v/>
      </c>
      <c r="DK358" s="494" t="n"/>
      <c r="DL358" s="184" t="n"/>
      <c r="DM358" s="184">
        <f>IF(DI358="","SIN ESTADO",IF(DK358&lt;&gt;"","PAGA",IF(DJ358&gt;0,"VENCIDA",IF(DJ358&gt;=-5,"POR VENCER","AL DÍA"))))</f>
        <v/>
      </c>
      <c r="DN358" s="185" t="n"/>
      <c r="DO358" s="119">
        <f>IF(N($H358)&lt;19,"",IF(DI358="","",DI358+31))</f>
        <v/>
      </c>
      <c r="DP358" s="124">
        <f>IF(DO358="","",TODAY()-DO358)</f>
        <v/>
      </c>
      <c r="DQ358" s="494" t="n"/>
      <c r="DR358" s="184" t="n"/>
      <c r="DS358" s="184">
        <f>IF(DO358="","SIN ESTADO",IF(DQ358&lt;&gt;"","PAGA",IF(DP358&gt;0,"VENCIDA",IF(DP358&gt;=-5,"POR VENCER","AL DÍA"))))</f>
        <v/>
      </c>
      <c r="DT358" s="185" t="n"/>
      <c r="DU358" s="119">
        <f>IF(N($H358)&lt;20,"",IF(DO358="","",DO358+31))</f>
        <v/>
      </c>
      <c r="DV358" s="124">
        <f>IF(DU358="","",TODAY()-DU358)</f>
        <v/>
      </c>
      <c r="DW358" s="494" t="n"/>
      <c r="DX358" s="184" t="n"/>
      <c r="DY358" s="184">
        <f>IF(DU358="","SIN ESTADO",IF(DW358&lt;&gt;"","PAGA",IF(DV358&gt;0,"VENCIDA",IF(DV358&gt;=-5,"POR VENCER","AL DÍA"))))</f>
        <v/>
      </c>
      <c r="DZ358" s="185" t="n"/>
      <c r="EA358" s="119">
        <f>IF(N($H358)&lt;21,"",IF(DU358="","",DU358+31))</f>
        <v/>
      </c>
      <c r="EB358" s="124">
        <f>IF(EA358="","",TODAY()-EA358)</f>
        <v/>
      </c>
      <c r="EC358" s="494" t="n"/>
      <c r="ED358" s="184" t="n"/>
      <c r="EE358" s="184">
        <f>IF(EA358="","SIN ESTADO",IF(EC358&lt;&gt;"","PAGA",IF(EB358&gt;0,"VENCIDA",IF(EB358&gt;=-5,"POR VENCER","AL DÍA"))))</f>
        <v/>
      </c>
      <c r="EF358" s="185" t="n"/>
      <c r="EG358" s="119">
        <f>IF(N($H358)&lt;22,"",IF(EA358="","",EA358+31))</f>
        <v/>
      </c>
      <c r="EH358" s="124">
        <f>IF(EG358="","",TODAY()-EG358)</f>
        <v/>
      </c>
      <c r="EI358" s="494" t="n"/>
      <c r="EJ358" s="184" t="n"/>
      <c r="EK358" s="184">
        <f>IF(EG358="","SIN ESTADO",IF(EI358&lt;&gt;"","PAGA",IF(EH358&gt;0,"VENCIDA",IF(EH358&gt;=-5,"POR VENCER","AL DÍA"))))</f>
        <v/>
      </c>
      <c r="EL358" s="185" t="n"/>
      <c r="EM358" s="119">
        <f>IF(N($H358)&lt;23,"",IF(EG358="","",EG358+31))</f>
        <v/>
      </c>
      <c r="EN358" s="124">
        <f>IF(EM358="","",TODAY()-EM358)</f>
        <v/>
      </c>
      <c r="EO358" s="494" t="n"/>
      <c r="EP358" s="184" t="n"/>
      <c r="EQ358" s="184">
        <f>IF(EM358="","SIN ESTADO",IF(EO358&lt;&gt;"","PAGA",IF(EN358&gt;0,"VENCIDA",IF(EN358&gt;=-5,"POR VENCER","AL DÍA"))))</f>
        <v/>
      </c>
      <c r="ER358" s="185" t="n"/>
      <c r="ES358" s="119">
        <f>IF(N($H358)&lt;24,"",IF(EM358="","",EM358+31))</f>
        <v/>
      </c>
      <c r="ET358" s="124">
        <f>IF(ES358="","",TODAY()-ES358)</f>
        <v/>
      </c>
      <c r="EU358" s="494" t="n"/>
      <c r="EV358" s="184" t="n"/>
      <c r="EW358" s="184">
        <f>IF(ES358="","SIN ESTADO",IF(EU358&lt;&gt;"","PAGA",IF(ET358&gt;0,"VENCIDA",IF(ET358&gt;=-5,"POR VENCER","AL DÍA"))))</f>
        <v/>
      </c>
      <c r="EX358" s="185" t="n"/>
      <c r="EY358" s="119">
        <f>IF(N($H358)&lt;25,"",IF(ES358="","",ES358+31))</f>
        <v/>
      </c>
      <c r="EZ358" s="124">
        <f>IF(EY358="","",TODAY()-EY358)</f>
        <v/>
      </c>
      <c r="FA358" s="494" t="n"/>
      <c r="FB358" s="184" t="n"/>
      <c r="FC358" s="184">
        <f>IF(EY358="","SIN ESTADO",IF(FA358&lt;&gt;"","PAGA",IF(EZ358&gt;0,"VENCIDA",IF(EZ358&gt;=-5,"POR VENCER","AL DÍA"))))</f>
        <v/>
      </c>
      <c r="FD358" s="185" t="n"/>
      <c r="FE358" s="119">
        <f>IF(N($H358)&lt;26,"",IF(EY358="","",EY358+31))</f>
        <v/>
      </c>
      <c r="FF358" s="124">
        <f>IF(FE358="","",TODAY()-FE358)</f>
        <v/>
      </c>
      <c r="FG358" s="494" t="n"/>
      <c r="FH358" s="184" t="n"/>
      <c r="FI358" s="184">
        <f>IF(FE358="","SIN ESTADO",IF(FG358&lt;&gt;"","PAGA",IF(FF358&gt;0,"VENCIDA",IF(FF358&gt;=-5,"POR VENCER","AL DÍA"))))</f>
        <v/>
      </c>
      <c r="FJ358" s="185" t="n"/>
      <c r="FK358" s="119">
        <f>IF(N($H358)&lt;27,"",IF(FE358="","",FE358+31))</f>
        <v/>
      </c>
      <c r="FL358" s="124">
        <f>IF(FK358="","",TODAY()-FK358)</f>
        <v/>
      </c>
      <c r="FM358" s="494" t="n"/>
      <c r="FN358" s="184" t="n"/>
      <c r="FO358" s="184">
        <f>IF(FK358="","SIN ESTADO",IF(FM358&lt;&gt;"","PAGA",IF(FL358&gt;0,"VENCIDA",IF(FL358&gt;=-5,"POR VENCER","AL DÍA"))))</f>
        <v/>
      </c>
      <c r="FP358" s="185" t="n"/>
      <c r="FQ358" s="119">
        <f>IF(N($H358)&lt;28,"",IF(FK358="","",FK358+31))</f>
        <v/>
      </c>
      <c r="FR358" s="124">
        <f>IF(FQ358="","",TODAY()-FQ358)</f>
        <v/>
      </c>
      <c r="FS358" s="494" t="n"/>
      <c r="FT358" s="184" t="n"/>
      <c r="FU358" s="184">
        <f>IF(FQ358="","SIN ESTADO",IF(FS358&lt;&gt;"","PAGA",IF(FR358&gt;0,"VENCIDA",IF(FR358&gt;=-5,"POR VENCER","AL DÍA"))))</f>
        <v/>
      </c>
      <c r="FV358" s="185" t="n"/>
      <c r="FW358" s="119">
        <f>IF(N($H358)&lt;29,"",IF(FQ358="","",FQ358+31))</f>
        <v/>
      </c>
      <c r="FX358" s="124">
        <f>IF(FW358="","",TODAY()-FW358)</f>
        <v/>
      </c>
      <c r="FY358" s="494" t="n"/>
      <c r="FZ358" s="184" t="n"/>
      <c r="GA358" s="184">
        <f>IF(FW358="","SIN ESTADO",IF(FY358&lt;&gt;"","PAGA",IF(FX358&gt;0,"VENCIDA",IF(FX358&gt;=-5,"POR VENCER","AL DÍA"))))</f>
        <v/>
      </c>
      <c r="GB358" s="185" t="n"/>
      <c r="GC358" s="119">
        <f>IF(N($H358)&lt;30,"",IF(FW358="","",FW358+31))</f>
        <v/>
      </c>
      <c r="GD358" s="124">
        <f>IF(GC358="","",TODAY()-GC358)</f>
        <v/>
      </c>
      <c r="GE358" s="494" t="n"/>
      <c r="GF358" s="184" t="n"/>
      <c r="GG358" s="184">
        <f>IF(GC358="","SIN ESTADO",IF(GE358&lt;&gt;"","PAGA",IF(GD358&gt;0,"VENCIDA",IF(GD358&gt;=-5,"POR VENCER","AL DÍA"))))</f>
        <v/>
      </c>
      <c r="GH358" s="185" t="n"/>
      <c r="GI358" s="119">
        <f>IF(N($H358)&lt;31,"",IF(GC358="","",GC358+31))</f>
        <v/>
      </c>
      <c r="GJ358" s="124">
        <f>IF(GI358="","",TODAY()-GI358)</f>
        <v/>
      </c>
      <c r="GK358" s="494" t="n"/>
      <c r="GL358" s="184" t="n"/>
      <c r="GM358" s="184">
        <f>IF(GI358="","SIN ESTADO",IF(GK358&lt;&gt;"","PAGA",IF(GJ358&gt;0,"VENCIDA",IF(GJ358&gt;=-5,"POR VENCER","AL DÍA"))))</f>
        <v/>
      </c>
      <c r="GN358" s="185" t="n"/>
      <c r="GO358" s="119">
        <f>IF(N($H358)&lt;32,"",IF(GI358="","",GI358+31))</f>
        <v/>
      </c>
      <c r="GP358" s="124">
        <f>IF(GO358="","",TODAY()-GO358)</f>
        <v/>
      </c>
      <c r="GQ358" s="494" t="n"/>
      <c r="GR358" s="184" t="n"/>
      <c r="GS358" s="184">
        <f>IF(GO358="","SIN ESTADO",IF(GQ358&lt;&gt;"","PAGA",IF(GP358&gt;0,"VENCIDA",IF(GP358&gt;=-5,"POR VENCER","AL DÍA"))))</f>
        <v/>
      </c>
      <c r="GT358" s="185" t="n"/>
      <c r="GU358" s="119">
        <f>IF(N($H358)&lt;33,"",IF(GO358="","",GO358+31))</f>
        <v/>
      </c>
      <c r="GV358" s="124">
        <f>IF(GU358="","",TODAY()-GU358)</f>
        <v/>
      </c>
      <c r="GW358" s="494" t="n"/>
      <c r="GX358" s="184" t="n"/>
      <c r="GY358" s="184">
        <f>IF(GU358="","SIN ESTADO",IF(GW358&lt;&gt;"","PAGA",IF(GV358&gt;0,"VENCIDA",IF(GV358&gt;=-5,"POR VENCER","AL DÍA"))))</f>
        <v/>
      </c>
      <c r="GZ358" s="185" t="n"/>
      <c r="HA358" s="119">
        <f>IF(N($H358)&lt;34,"",IF(GU358="","",GU358+31))</f>
        <v/>
      </c>
      <c r="HB358" s="124">
        <f>IF(HA358="","",TODAY()-HA358)</f>
        <v/>
      </c>
      <c r="HC358" s="494" t="n"/>
      <c r="HD358" s="184" t="n"/>
      <c r="HE358" s="184">
        <f>IF(HA358="","SIN ESTADO",IF(HC358&lt;&gt;"","PAGA",IF(HB358&gt;0,"VENCIDA",IF(HB358&gt;=-5,"POR VENCER","AL DÍA"))))</f>
        <v/>
      </c>
      <c r="HF358" s="185" t="n"/>
      <c r="HG358" s="119">
        <f>IF(N($H358)&lt;35,"",IF(HA358="","",HA358+31))</f>
        <v/>
      </c>
      <c r="HH358" s="124">
        <f>IF(HG358="","",TODAY()-HG358)</f>
        <v/>
      </c>
      <c r="HI358" s="494" t="n"/>
      <c r="HJ358" s="184" t="n"/>
      <c r="HK358" s="184">
        <f>IF(HG358="","SIN ESTADO",IF(HI358&lt;&gt;"","PAGA",IF(HH358&gt;0,"VENCIDA",IF(HH358&gt;=-5,"POR VENCER","AL DÍA"))))</f>
        <v/>
      </c>
      <c r="HL358" s="168" t="n"/>
      <c r="HM358" s="119">
        <f>IF(N($H358)&lt;36,"",IF(HG358="","",HG358+31))</f>
        <v/>
      </c>
      <c r="HN358" s="124">
        <f>IF(HM358="","",TODAY()-HM358)</f>
        <v/>
      </c>
      <c r="HO358" s="494" t="n"/>
      <c r="HP358" s="184" t="n"/>
      <c r="HQ358" s="184">
        <f>IF(HM358="","SIN ESTADO",IF(HO358&lt;&gt;"","PAGA",IF(HN358&gt;0,"VENCIDA",IF(HN358&gt;=-5,"POR VENCER","AL DÍA"))))</f>
        <v/>
      </c>
      <c r="HR358" s="168" t="n"/>
      <c r="HS358" s="169">
        <f>N358+T358+Z358+AF358+AL358+AR358+AX358+BD358+BJ358+BP358+BV358+CB358+CH358+CN358+CT358+CZ358+DF358+DL358+DR358+DX358+ED358+EJ358+EP358+EV358+FB358+FH358+FN358+FT358+FZ358+GF358+GL358+GR358+GX358+HD358+HJ358+HP358</f>
        <v/>
      </c>
      <c r="HU358" s="170">
        <f>IFERROR(N($J358),0)</f>
        <v/>
      </c>
      <c r="HW358" s="170">
        <f>SUMPRODUCT((MOD(COLUMN($M358:$HR358)-COLUMN($M358),6)=0)*ISNUMBER($M358:$HR358)*($M358:$HR358&gt;=RESUMEN!$C$26)*($M358:$HR358&lt;=RESUMEN!$C$27)*IFERROR(N($N358:$HS358),0))</f>
        <v/>
      </c>
      <c r="HX358" s="170">
        <f>SUMPRODUCT((MOD(COLUMN($M358:$HR358)-COLUMN($M358),6)=0)*ISNUMBER($M358:$HR358)*($M358:$HR358&gt;=RESUMEN!$C$26)*($M358:$HR358&lt;=RESUMEN!$C$27))</f>
        <v/>
      </c>
    </row>
    <row r="359" ht="15.75" customHeight="1" s="506">
      <c r="B359" s="113">
        <f>VENTAS!A358</f>
        <v/>
      </c>
      <c r="C359" s="236">
        <f>VENTAS!B358</f>
        <v/>
      </c>
      <c r="D359" s="53">
        <f>VENTAS!C358</f>
        <v/>
      </c>
      <c r="E359" s="114">
        <f>VENTAS!D358</f>
        <v/>
      </c>
      <c r="F359" s="114">
        <f>VENTAS!J358</f>
        <v/>
      </c>
      <c r="G359" s="494">
        <f>VENTAS!F358</f>
        <v/>
      </c>
      <c r="H359" s="479">
        <f>VENTAS!K358</f>
        <v/>
      </c>
      <c r="I359" s="479">
        <f>VENTAS!M358</f>
        <v/>
      </c>
      <c r="J359" s="184">
        <f>VENTAS!L358</f>
        <v/>
      </c>
      <c r="K359" s="119">
        <f>IF(N($H359)&lt;1,"",$G359+31)</f>
        <v/>
      </c>
      <c r="L359" s="124">
        <f>IF(K359="","",TODAY()-K359)</f>
        <v/>
      </c>
      <c r="M359" s="469" t="n">
        <v>45964</v>
      </c>
      <c r="N359" s="374" t="n">
        <v>175000</v>
      </c>
      <c r="O359" s="184">
        <f>IF(K359="","SIN ESTADO",IF(M359&lt;&gt;"","PAGA",IF(L359&gt;0,"VENCIDA",IF(L359&gt;=-5,"POR VENCER","AL DÍA"))))</f>
        <v/>
      </c>
      <c r="P359" s="185" t="inlineStr">
        <is>
          <t>EFECTIVO</t>
        </is>
      </c>
      <c r="Q359" s="119">
        <f>IF(N($H359)&lt;2,"",IF(K359="","",K359+31))</f>
        <v/>
      </c>
      <c r="R359" s="124">
        <f>IF(Q359="","",TODAY()-Q359)</f>
        <v/>
      </c>
      <c r="S359" s="481" t="n">
        <v>45985</v>
      </c>
      <c r="T359" s="184" t="n">
        <v>4000000</v>
      </c>
      <c r="U359" s="184">
        <f>IF(Q359="","SIN ESTADO",IF(S359&lt;&gt;"","PAGA",IF(R359&gt;0,"VENCIDA",IF(R359&gt;=-5,"POR VENCER","AL DÍA"))))</f>
        <v/>
      </c>
      <c r="V359" s="185" t="inlineStr">
        <is>
          <t>CHEQUE</t>
        </is>
      </c>
      <c r="W359" s="119">
        <f>IF(N($H359)&lt;3,"",IF(Q359="","",Q359+31))</f>
        <v/>
      </c>
      <c r="X359" s="124">
        <f>IF(W359="","",TODAY()-W359)</f>
        <v/>
      </c>
      <c r="Y359" s="481" t="n">
        <v>46021</v>
      </c>
      <c r="Z359" s="184" t="n">
        <v>1300000</v>
      </c>
      <c r="AA359" s="184">
        <f>IF(W359="","SIN ESTADO",IF(Y359&lt;&gt;"","PAGA",IF(X359&gt;0,"VENCIDA",IF(X359&gt;=-5,"POR VENCER","AL DÍA"))))</f>
        <v/>
      </c>
      <c r="AB359" s="185" t="inlineStr">
        <is>
          <t>TRANSFERENCIA</t>
        </is>
      </c>
      <c r="AC359" s="119">
        <f>IF(N($H359)&lt;4,"",IF(W359="","",W359+31))</f>
        <v/>
      </c>
      <c r="AD359" s="124">
        <f>IF(AC359="","",TODAY()-AC359)</f>
        <v/>
      </c>
      <c r="AE359" s="497" t="n">
        <v>46056</v>
      </c>
      <c r="AF359" s="184" t="n">
        <v>1300000</v>
      </c>
      <c r="AG359" s="184">
        <f>IF(AC359="","SIN ESTADO",IF(AE359&lt;&gt;"","PAGA",IF(AD359&gt;0,"VENCIDA",IF(AD359&gt;=-5,"POR VENCER","AL DÍA"))))</f>
        <v/>
      </c>
      <c r="AH359" s="185" t="inlineStr">
        <is>
          <t>TRANSFERENCIA</t>
        </is>
      </c>
      <c r="AI359" s="119">
        <f>IF(N($H359)&lt;5,"",IF(AC359="","",AC359+31))</f>
        <v/>
      </c>
      <c r="AJ359" s="124">
        <f>IF(AI359="","",TODAY()-AI359)</f>
        <v/>
      </c>
      <c r="AK359" s="471" t="n">
        <v>46113</v>
      </c>
      <c r="AL359" s="184" t="n">
        <v>1300000</v>
      </c>
      <c r="AM359" s="184">
        <f>IF(AI359="","SIN ESTADO",IF(AK359&lt;&gt;"","PAGA",IF(AJ359&gt;0,"VENCIDA",IF(AJ359&gt;=-5,"POR VENCER","AL DÍA"))))</f>
        <v/>
      </c>
      <c r="AN359" s="185" t="inlineStr">
        <is>
          <t>TRANSFERENCIA</t>
        </is>
      </c>
      <c r="AO359" s="119">
        <f>IF(N($H359)&lt;6,"",IF(AI359="","",AI359+31))</f>
        <v/>
      </c>
      <c r="AP359" s="124">
        <f>IF(AO359="","",TODAY()-AO359)</f>
        <v/>
      </c>
      <c r="AQ359" s="270" t="n"/>
      <c r="AR359" s="184" t="n"/>
      <c r="AS359" s="184">
        <f>IF(AO359="","SIN ESTADO",IF(AQ359&lt;&gt;"","PAGA",IF(AP359&gt;0,"VENCIDA",IF(AP359&gt;=-5,"POR VENCER","AL DÍA"))))</f>
        <v/>
      </c>
      <c r="AT359" s="185" t="n"/>
      <c r="AU359" s="119">
        <f>IF(N($H359)&lt;7,"",IF(AO359="","",AO359+31))</f>
        <v/>
      </c>
      <c r="AV359" s="124">
        <f>IF(AU359="","",TODAY()-AU359)</f>
        <v/>
      </c>
      <c r="AW359" s="494" t="n">
        <v>46154</v>
      </c>
      <c r="AX359" s="184" t="n">
        <v>1300000</v>
      </c>
      <c r="AY359" s="184">
        <f>IF(AU359="","SIN ESTADO",IF(AW359&lt;&gt;"","PAGA",IF(AV359&gt;0,"VENCIDA",IF(AV359&gt;=-5,"POR VENCER","AL DÍA"))))</f>
        <v/>
      </c>
      <c r="AZ359" s="185" t="inlineStr">
        <is>
          <t>TRANSFERENCIA</t>
        </is>
      </c>
      <c r="BA359" s="119">
        <f>IF(N($H359)&lt;8,"",IF(AU359="","",AU359+31))</f>
        <v/>
      </c>
      <c r="BB359" s="124">
        <f>IF(BA359="","",TODAY()-BA359)</f>
        <v/>
      </c>
      <c r="BC359" s="494" t="n">
        <v>46197</v>
      </c>
      <c r="BD359" s="184" t="n">
        <v>1300000</v>
      </c>
      <c r="BE359" s="184">
        <f>IF(BA359="","SIN ESTADO",IF(BC359&lt;&gt;"","PAGA",IF(BB359&gt;0,"VENCIDA",IF(BB359&gt;=-5,"POR VENCER","AL DÍA"))))</f>
        <v/>
      </c>
      <c r="BF359" s="185" t="inlineStr">
        <is>
          <t>TRANSFERENCIA</t>
        </is>
      </c>
      <c r="BG359" s="119">
        <f>IF(N($H359)&lt;9,"",IF(BA359="","",BA359+31))</f>
        <v/>
      </c>
      <c r="BH359" s="124">
        <f>IF(BG359="","",TODAY()-BG359)</f>
        <v/>
      </c>
      <c r="BI359" s="494" t="n">
        <v>46240</v>
      </c>
      <c r="BJ359" s="184" t="n">
        <v>1300000</v>
      </c>
      <c r="BK359" s="184">
        <f>IF(BG359="","SIN ESTADO",IF(BI359&lt;&gt;"","PAGA",IF(BH359&gt;0,"VENCIDA",IF(BH359&gt;=-5,"POR VENCER","AL DÍA"))))</f>
        <v/>
      </c>
      <c r="BL359" s="185" t="inlineStr">
        <is>
          <t>TRANSFERENCIA</t>
        </is>
      </c>
      <c r="BM359" s="119">
        <f>IF(N($H359)&lt;10,"",IF(BG359="","",BG359+31))</f>
        <v/>
      </c>
      <c r="BN359" s="124">
        <f>IF(BM359="","",TODAY()-BM359)</f>
        <v/>
      </c>
      <c r="BO359" s="494" t="n"/>
      <c r="BP359" s="184" t="n"/>
      <c r="BQ359" s="184">
        <f>IF(BM359="","SIN ESTADO",IF(BO359&lt;&gt;"","PAGA",IF(BN359&gt;0,"VENCIDA",IF(BN359&gt;=-5,"POR VENCER","AL DÍA"))))</f>
        <v/>
      </c>
      <c r="BR359" s="185" t="n"/>
      <c r="BS359" s="119">
        <f>IF(N($H359)&lt;11,"",IF(BM359="","",BM359+31))</f>
        <v/>
      </c>
      <c r="BT359" s="124">
        <f>IF(BS359="","",TODAY()-BS359)</f>
        <v/>
      </c>
      <c r="BU359" s="494" t="n"/>
      <c r="BV359" s="184" t="n"/>
      <c r="BW359" s="184">
        <f>IF(BS359="","SIN ESTADO",IF(BU359&lt;&gt;"","PAGA",IF(BT359&gt;0,"VENCIDA",IF(BT359&gt;=-5,"POR VENCER","AL DÍA"))))</f>
        <v/>
      </c>
      <c r="BX359" s="185" t="n"/>
      <c r="BY359" s="119">
        <f>IF(N($H359)&lt;12,"",IF(BS359="","",BS359+31))</f>
        <v/>
      </c>
      <c r="BZ359" s="124">
        <f>IF(BY359="","",TODAY()-BY359)</f>
        <v/>
      </c>
      <c r="CA359" s="494" t="n"/>
      <c r="CB359" s="184" t="n"/>
      <c r="CC359" s="184">
        <f>IF(BY359="","SIN ESTADO",IF(CA359&lt;&gt;"","PAGA",IF(BZ359&gt;0,"VENCIDA",IF(BZ359&gt;=-5,"POR VENCER","AL DÍA"))))</f>
        <v/>
      </c>
      <c r="CD359" s="185" t="n"/>
      <c r="CE359" s="119">
        <f>IF(N($H359)&lt;13,"",IF(BY359="","",BY359+31))</f>
        <v/>
      </c>
      <c r="CF359" s="124">
        <f>IF(CE359="","",TODAY()-CE359)</f>
        <v/>
      </c>
      <c r="CG359" s="494" t="n"/>
      <c r="CH359" s="184" t="n"/>
      <c r="CI359" s="184">
        <f>IF(CE359="","SIN ESTADO",IF(CG359&lt;&gt;"","PAGA",IF(CF359&gt;0,"VENCIDA",IF(CF359&gt;=-5,"POR VENCER","AL DÍA"))))</f>
        <v/>
      </c>
      <c r="CJ359" s="185" t="n"/>
      <c r="CK359" s="119">
        <f>IF(N($H359)&lt;14,"",IF(CE359="","",CE359+31))</f>
        <v/>
      </c>
      <c r="CL359" s="124">
        <f>IF(CK359="","",TODAY()-CK359)</f>
        <v/>
      </c>
      <c r="CM359" s="494" t="n"/>
      <c r="CN359" s="184" t="n"/>
      <c r="CO359" s="184">
        <f>IF(CK359="","SIN ESTADO",IF(CM359&lt;&gt;"","PAGA",IF(CL359&gt;0,"VENCIDA",IF(CL359&gt;=-5,"POR VENCER","AL DÍA"))))</f>
        <v/>
      </c>
      <c r="CP359" s="185" t="n"/>
      <c r="CQ359" s="119">
        <f>IF(N($H359)&lt;15,"",IF(CK359="","",CK359+31))</f>
        <v/>
      </c>
      <c r="CR359" s="124">
        <f>IF(CQ359="","",TODAY()-CQ359)</f>
        <v/>
      </c>
      <c r="CS359" s="494" t="n"/>
      <c r="CT359" s="184" t="n"/>
      <c r="CU359" s="184">
        <f>IF(CQ359="","SIN ESTADO",IF(CS359&lt;&gt;"","PAGA",IF(CR359&gt;0,"VENCIDA",IF(CR359&gt;=-5,"POR VENCER","AL DÍA"))))</f>
        <v/>
      </c>
      <c r="CV359" s="185" t="n"/>
      <c r="CW359" s="119">
        <f>IF(N($H359)&lt;16,"",IF(CQ359="","",CQ359+31))</f>
        <v/>
      </c>
      <c r="CX359" s="124">
        <f>IF(CW359="","",TODAY()-CW359)</f>
        <v/>
      </c>
      <c r="CY359" s="494" t="n"/>
      <c r="CZ359" s="184" t="n"/>
      <c r="DA359" s="184">
        <f>IF(CW359="","SIN ESTADO",IF(CY359&lt;&gt;"","PAGA",IF(CX359&gt;0,"VENCIDA",IF(CX359&gt;=-5,"POR VENCER","AL DÍA"))))</f>
        <v/>
      </c>
      <c r="DB359" s="185" t="n"/>
      <c r="DC359" s="119">
        <f>IF(N($H359)&lt;17,"",IF(CW359="","",CW359+31))</f>
        <v/>
      </c>
      <c r="DD359" s="124">
        <f>IF(DC359="","",TODAY()-DC359)</f>
        <v/>
      </c>
      <c r="DE359" s="494" t="n"/>
      <c r="DF359" s="184" t="n"/>
      <c r="DG359" s="184">
        <f>IF(DC359="","SIN ESTADO",IF(DE359&lt;&gt;"","PAGA",IF(DD359&gt;0,"VENCIDA",IF(DD359&gt;=-5,"POR VENCER","AL DÍA"))))</f>
        <v/>
      </c>
      <c r="DH359" s="185" t="n"/>
      <c r="DI359" s="119">
        <f>IF(N($H359)&lt;18,"",IF(DC359="","",DC359+31))</f>
        <v/>
      </c>
      <c r="DJ359" s="124">
        <f>IF(DI359="","",TODAY()-DI359)</f>
        <v/>
      </c>
      <c r="DK359" s="494" t="n"/>
      <c r="DL359" s="184" t="n"/>
      <c r="DM359" s="184">
        <f>IF(DI359="","SIN ESTADO",IF(DK359&lt;&gt;"","PAGA",IF(DJ359&gt;0,"VENCIDA",IF(DJ359&gt;=-5,"POR VENCER","AL DÍA"))))</f>
        <v/>
      </c>
      <c r="DN359" s="185" t="n"/>
      <c r="DO359" s="119">
        <f>IF(N($H359)&lt;19,"",IF(DI359="","",DI359+31))</f>
        <v/>
      </c>
      <c r="DP359" s="124">
        <f>IF(DO359="","",TODAY()-DO359)</f>
        <v/>
      </c>
      <c r="DQ359" s="494" t="n"/>
      <c r="DR359" s="184" t="n"/>
      <c r="DS359" s="184">
        <f>IF(DO359="","SIN ESTADO",IF(DQ359&lt;&gt;"","PAGA",IF(DP359&gt;0,"VENCIDA",IF(DP359&gt;=-5,"POR VENCER","AL DÍA"))))</f>
        <v/>
      </c>
      <c r="DT359" s="185" t="n"/>
      <c r="DU359" s="119">
        <f>IF(N($H359)&lt;20,"",IF(DO359="","",DO359+31))</f>
        <v/>
      </c>
      <c r="DV359" s="124">
        <f>IF(DU359="","",TODAY()-DU359)</f>
        <v/>
      </c>
      <c r="DW359" s="494" t="n"/>
      <c r="DX359" s="184" t="n"/>
      <c r="DY359" s="184">
        <f>IF(DU359="","SIN ESTADO",IF(DW359&lt;&gt;"","PAGA",IF(DV359&gt;0,"VENCIDA",IF(DV359&gt;=-5,"POR VENCER","AL DÍA"))))</f>
        <v/>
      </c>
      <c r="DZ359" s="185" t="n"/>
      <c r="EA359" s="119">
        <f>IF(N($H359)&lt;21,"",IF(DU359="","",DU359+31))</f>
        <v/>
      </c>
      <c r="EB359" s="124">
        <f>IF(EA359="","",TODAY()-EA359)</f>
        <v/>
      </c>
      <c r="EC359" s="494" t="n"/>
      <c r="ED359" s="184" t="n"/>
      <c r="EE359" s="184">
        <f>IF(EA359="","SIN ESTADO",IF(EC359&lt;&gt;"","PAGA",IF(EB359&gt;0,"VENCIDA",IF(EB359&gt;=-5,"POR VENCER","AL DÍA"))))</f>
        <v/>
      </c>
      <c r="EF359" s="185" t="n"/>
      <c r="EG359" s="119">
        <f>IF(N($H359)&lt;22,"",IF(EA359="","",EA359+31))</f>
        <v/>
      </c>
      <c r="EH359" s="124">
        <f>IF(EG359="","",TODAY()-EG359)</f>
        <v/>
      </c>
      <c r="EI359" s="494" t="n"/>
      <c r="EJ359" s="184" t="n"/>
      <c r="EK359" s="184">
        <f>IF(EG359="","SIN ESTADO",IF(EI359&lt;&gt;"","PAGA",IF(EH359&gt;0,"VENCIDA",IF(EH359&gt;=-5,"POR VENCER","AL DÍA"))))</f>
        <v/>
      </c>
      <c r="EL359" s="185" t="n"/>
      <c r="EM359" s="119">
        <f>IF(N($H359)&lt;23,"",IF(EG359="","",EG359+31))</f>
        <v/>
      </c>
      <c r="EN359" s="124">
        <f>IF(EM359="","",TODAY()-EM359)</f>
        <v/>
      </c>
      <c r="EO359" s="494" t="n"/>
      <c r="EP359" s="184" t="n"/>
      <c r="EQ359" s="184">
        <f>IF(EM359="","SIN ESTADO",IF(EO359&lt;&gt;"","PAGA",IF(EN359&gt;0,"VENCIDA",IF(EN359&gt;=-5,"POR VENCER","AL DÍA"))))</f>
        <v/>
      </c>
      <c r="ER359" s="185" t="n"/>
      <c r="ES359" s="119">
        <f>IF(N($H359)&lt;24,"",IF(EM359="","",EM359+31))</f>
        <v/>
      </c>
      <c r="ET359" s="124">
        <f>IF(ES359="","",TODAY()-ES359)</f>
        <v/>
      </c>
      <c r="EU359" s="494" t="n"/>
      <c r="EV359" s="184" t="n"/>
      <c r="EW359" s="184">
        <f>IF(ES359="","SIN ESTADO",IF(EU359&lt;&gt;"","PAGA",IF(ET359&gt;0,"VENCIDA",IF(ET359&gt;=-5,"POR VENCER","AL DÍA"))))</f>
        <v/>
      </c>
      <c r="EX359" s="185" t="n"/>
      <c r="EY359" s="119">
        <f>IF(N($H359)&lt;25,"",IF(ES359="","",ES359+31))</f>
        <v/>
      </c>
      <c r="EZ359" s="124">
        <f>IF(EY359="","",TODAY()-EY359)</f>
        <v/>
      </c>
      <c r="FA359" s="494" t="n"/>
      <c r="FB359" s="184" t="n"/>
      <c r="FC359" s="184">
        <f>IF(EY359="","SIN ESTADO",IF(FA359&lt;&gt;"","PAGA",IF(EZ359&gt;0,"VENCIDA",IF(EZ359&gt;=-5,"POR VENCER","AL DÍA"))))</f>
        <v/>
      </c>
      <c r="FD359" s="185" t="n"/>
      <c r="FE359" s="119">
        <f>IF(N($H359)&lt;26,"",IF(EY359="","",EY359+31))</f>
        <v/>
      </c>
      <c r="FF359" s="124">
        <f>IF(FE359="","",TODAY()-FE359)</f>
        <v/>
      </c>
      <c r="FG359" s="494" t="n"/>
      <c r="FH359" s="184" t="n"/>
      <c r="FI359" s="184">
        <f>IF(FE359="","SIN ESTADO",IF(FG359&lt;&gt;"","PAGA",IF(FF359&gt;0,"VENCIDA",IF(FF359&gt;=-5,"POR VENCER","AL DÍA"))))</f>
        <v/>
      </c>
      <c r="FJ359" s="185" t="n"/>
      <c r="FK359" s="119">
        <f>IF(N($H359)&lt;27,"",IF(FE359="","",FE359+31))</f>
        <v/>
      </c>
      <c r="FL359" s="124">
        <f>IF(FK359="","",TODAY()-FK359)</f>
        <v/>
      </c>
      <c r="FM359" s="494" t="n"/>
      <c r="FN359" s="184" t="n"/>
      <c r="FO359" s="184">
        <f>IF(FK359="","SIN ESTADO",IF(FM359&lt;&gt;"","PAGA",IF(FL359&gt;0,"VENCIDA",IF(FL359&gt;=-5,"POR VENCER","AL DÍA"))))</f>
        <v/>
      </c>
      <c r="FP359" s="185" t="n"/>
      <c r="FQ359" s="119">
        <f>IF(N($H359)&lt;28,"",IF(FK359="","",FK359+31))</f>
        <v/>
      </c>
      <c r="FR359" s="124">
        <f>IF(FQ359="","",TODAY()-FQ359)</f>
        <v/>
      </c>
      <c r="FS359" s="494" t="n"/>
      <c r="FT359" s="184" t="n"/>
      <c r="FU359" s="184">
        <f>IF(FQ359="","SIN ESTADO",IF(FS359&lt;&gt;"","PAGA",IF(FR359&gt;0,"VENCIDA",IF(FR359&gt;=-5,"POR VENCER","AL DÍA"))))</f>
        <v/>
      </c>
      <c r="FV359" s="185" t="n"/>
      <c r="FW359" s="119">
        <f>IF(N($H359)&lt;29,"",IF(FQ359="","",FQ359+31))</f>
        <v/>
      </c>
      <c r="FX359" s="124">
        <f>IF(FW359="","",TODAY()-FW359)</f>
        <v/>
      </c>
      <c r="FY359" s="494" t="n"/>
      <c r="FZ359" s="184" t="n"/>
      <c r="GA359" s="184">
        <f>IF(FW359="","SIN ESTADO",IF(FY359&lt;&gt;"","PAGA",IF(FX359&gt;0,"VENCIDA",IF(FX359&gt;=-5,"POR VENCER","AL DÍA"))))</f>
        <v/>
      </c>
      <c r="GB359" s="185" t="n"/>
      <c r="GC359" s="119">
        <f>IF(N($H359)&lt;30,"",IF(FW359="","",FW359+31))</f>
        <v/>
      </c>
      <c r="GD359" s="124">
        <f>IF(GC359="","",TODAY()-GC359)</f>
        <v/>
      </c>
      <c r="GE359" s="494" t="n"/>
      <c r="GF359" s="184" t="n"/>
      <c r="GG359" s="184">
        <f>IF(GC359="","SIN ESTADO",IF(GE359&lt;&gt;"","PAGA",IF(GD359&gt;0,"VENCIDA",IF(GD359&gt;=-5,"POR VENCER","AL DÍA"))))</f>
        <v/>
      </c>
      <c r="GH359" s="185" t="n"/>
      <c r="GI359" s="119">
        <f>IF(N($H359)&lt;31,"",IF(GC359="","",GC359+31))</f>
        <v/>
      </c>
      <c r="GJ359" s="124">
        <f>IF(GI359="","",TODAY()-GI359)</f>
        <v/>
      </c>
      <c r="GK359" s="494" t="n"/>
      <c r="GL359" s="184" t="n"/>
      <c r="GM359" s="184">
        <f>IF(GI359="","SIN ESTADO",IF(GK359&lt;&gt;"","PAGA",IF(GJ359&gt;0,"VENCIDA",IF(GJ359&gt;=-5,"POR VENCER","AL DÍA"))))</f>
        <v/>
      </c>
      <c r="GN359" s="185" t="n"/>
      <c r="GO359" s="119">
        <f>IF(N($H359)&lt;32,"",IF(GI359="","",GI359+31))</f>
        <v/>
      </c>
      <c r="GP359" s="124">
        <f>IF(GO359="","",TODAY()-GO359)</f>
        <v/>
      </c>
      <c r="GQ359" s="494" t="n"/>
      <c r="GR359" s="184" t="n"/>
      <c r="GS359" s="184">
        <f>IF(GO359="","SIN ESTADO",IF(GQ359&lt;&gt;"","PAGA",IF(GP359&gt;0,"VENCIDA",IF(GP359&gt;=-5,"POR VENCER","AL DÍA"))))</f>
        <v/>
      </c>
      <c r="GT359" s="185" t="n"/>
      <c r="GU359" s="119">
        <f>IF(N($H359)&lt;33,"",IF(GO359="","",GO359+31))</f>
        <v/>
      </c>
      <c r="GV359" s="124">
        <f>IF(GU359="","",TODAY()-GU359)</f>
        <v/>
      </c>
      <c r="GW359" s="494" t="n"/>
      <c r="GX359" s="184" t="n"/>
      <c r="GY359" s="184">
        <f>IF(GU359="","SIN ESTADO",IF(GW359&lt;&gt;"","PAGA",IF(GV359&gt;0,"VENCIDA",IF(GV359&gt;=-5,"POR VENCER","AL DÍA"))))</f>
        <v/>
      </c>
      <c r="GZ359" s="185" t="n"/>
      <c r="HA359" s="119">
        <f>IF(N($H359)&lt;34,"",IF(GU359="","",GU359+31))</f>
        <v/>
      </c>
      <c r="HB359" s="124">
        <f>IF(HA359="","",TODAY()-HA359)</f>
        <v/>
      </c>
      <c r="HC359" s="494" t="n"/>
      <c r="HD359" s="184" t="n"/>
      <c r="HE359" s="184">
        <f>IF(HA359="","SIN ESTADO",IF(HC359&lt;&gt;"","PAGA",IF(HB359&gt;0,"VENCIDA",IF(HB359&gt;=-5,"POR VENCER","AL DÍA"))))</f>
        <v/>
      </c>
      <c r="HF359" s="185" t="n"/>
      <c r="HG359" s="119">
        <f>IF(N($H359)&lt;35,"",IF(HA359="","",HA359+31))</f>
        <v/>
      </c>
      <c r="HH359" s="124">
        <f>IF(HG359="","",TODAY()-HG359)</f>
        <v/>
      </c>
      <c r="HI359" s="494" t="n"/>
      <c r="HJ359" s="184" t="n"/>
      <c r="HK359" s="184">
        <f>IF(HG359="","SIN ESTADO",IF(HI359&lt;&gt;"","PAGA",IF(HH359&gt;0,"VENCIDA",IF(HH359&gt;=-5,"POR VENCER","AL DÍA"))))</f>
        <v/>
      </c>
      <c r="HL359" s="168" t="n"/>
      <c r="HM359" s="119">
        <f>IF(N($H359)&lt;36,"",IF(HG359="","",HG359+31))</f>
        <v/>
      </c>
      <c r="HN359" s="124">
        <f>IF(HM359="","",TODAY()-HM359)</f>
        <v/>
      </c>
      <c r="HO359" s="494" t="n"/>
      <c r="HP359" s="184" t="n"/>
      <c r="HQ359" s="184">
        <f>IF(HM359="","SIN ESTADO",IF(HO359&lt;&gt;"","PAGA",IF(HN359&gt;0,"VENCIDA",IF(HN359&gt;=-5,"POR VENCER","AL DÍA"))))</f>
        <v/>
      </c>
      <c r="HR359" s="168" t="n"/>
      <c r="HS359" s="169">
        <f>N359+T359+Z359+AF359+AL359+AR359+AX359+BD359+BJ359+BP359+BV359+CB359+CH359+CN359+CT359+CZ359+DF359+DL359+DR359+DX359+ED359+EJ359+EP359+EV359+FB359+FH359+FN359+FT359+FZ359+GF359+GL359+GR359+GX359+HD359+HJ359+HP359</f>
        <v/>
      </c>
      <c r="HU359" s="170">
        <f>IFERROR(N($J359),0)</f>
        <v/>
      </c>
      <c r="HW359" s="170">
        <f>SUMPRODUCT((MOD(COLUMN($M359:$HR359)-COLUMN($M359),6)=0)*ISNUMBER($M359:$HR359)*($M359:$HR359&gt;=RESUMEN!$C$26)*($M359:$HR359&lt;=RESUMEN!$C$27)*IFERROR(N($N359:$HS359),0))</f>
        <v/>
      </c>
      <c r="HX359" s="170">
        <f>SUMPRODUCT((MOD(COLUMN($M359:$HR359)-COLUMN($M359),6)=0)*ISNUMBER($M359:$HR359)*($M359:$HR359&gt;=RESUMEN!$C$26)*($M359:$HR359&lt;=RESUMEN!$C$27))</f>
        <v/>
      </c>
    </row>
    <row r="360" ht="15.75" customHeight="1" s="506">
      <c r="B360" s="113">
        <f>VENTAS!A359</f>
        <v/>
      </c>
      <c r="C360" s="236">
        <f>VENTAS!B359</f>
        <v/>
      </c>
      <c r="D360" s="53">
        <f>VENTAS!C359</f>
        <v/>
      </c>
      <c r="E360" s="114">
        <f>VENTAS!D359</f>
        <v/>
      </c>
      <c r="F360" s="114">
        <f>VENTAS!J359</f>
        <v/>
      </c>
      <c r="G360" s="494">
        <f>VENTAS!F359</f>
        <v/>
      </c>
      <c r="H360" s="479">
        <f>VENTAS!K359</f>
        <v/>
      </c>
      <c r="I360" s="479">
        <f>VENTAS!M359</f>
        <v/>
      </c>
      <c r="J360" s="184">
        <f>VENTAS!L359</f>
        <v/>
      </c>
      <c r="K360" s="119">
        <f>IF(N($H360)&lt;1,"",$G360+31)</f>
        <v/>
      </c>
      <c r="L360" s="124">
        <f>IF(K360="","",TODAY()-K360)</f>
        <v/>
      </c>
      <c r="M360" s="494" t="n"/>
      <c r="N360" s="374" t="n"/>
      <c r="O360" s="184">
        <f>IF(K360="","SIN ESTADO",IF(M360&lt;&gt;"","PAGA",IF(L360&gt;0,"VENCIDA",IF(L360&gt;=-5,"POR VENCER","AL DÍA"))))</f>
        <v/>
      </c>
      <c r="P360" s="185" t="n"/>
      <c r="Q360" s="119">
        <f>IF(N($H360)&lt;2,"",IF(K360="","",K360+31))</f>
        <v/>
      </c>
      <c r="R360" s="124">
        <f>IF(Q360="","",TODAY()-Q360)</f>
        <v/>
      </c>
      <c r="S360" s="494" t="n"/>
      <c r="T360" s="184" t="n"/>
      <c r="U360" s="184">
        <f>IF(Q360="","SIN ESTADO",IF(S360&lt;&gt;"","PAGA",IF(R360&gt;0,"VENCIDA",IF(R360&gt;=-5,"POR VENCER","AL DÍA"))))</f>
        <v/>
      </c>
      <c r="V360" s="185" t="n"/>
      <c r="W360" s="119">
        <f>IF(N($H360)&lt;3,"",IF(Q360="","",Q360+31))</f>
        <v/>
      </c>
      <c r="X360" s="124">
        <f>IF(W360="","",TODAY()-W360)</f>
        <v/>
      </c>
      <c r="Y360" s="494" t="n"/>
      <c r="Z360" s="184" t="n"/>
      <c r="AA360" s="184">
        <f>IF(W360="","SIN ESTADO",IF(Y360&lt;&gt;"","PAGA",IF(X360&gt;0,"VENCIDA",IF(X360&gt;=-5,"POR VENCER","AL DÍA"))))</f>
        <v/>
      </c>
      <c r="AB360" s="185" t="n"/>
      <c r="AC360" s="119">
        <f>IF(N($H360)&lt;4,"",IF(W360="","",W360+31))</f>
        <v/>
      </c>
      <c r="AD360" s="124">
        <f>IF(AC360="","",TODAY()-AC360)</f>
        <v/>
      </c>
      <c r="AE360" s="494" t="n"/>
      <c r="AF360" s="184" t="n"/>
      <c r="AG360" s="184">
        <f>IF(AC360="","SIN ESTADO",IF(AE360&lt;&gt;"","PAGA",IF(AD360&gt;0,"VENCIDA",IF(AD360&gt;=-5,"POR VENCER","AL DÍA"))))</f>
        <v/>
      </c>
      <c r="AH360" s="185" t="n"/>
      <c r="AI360" s="119">
        <f>IF(N($H360)&lt;5,"",IF(AC360="","",AC360+31))</f>
        <v/>
      </c>
      <c r="AJ360" s="124">
        <f>IF(AI360="","",TODAY()-AI360)</f>
        <v/>
      </c>
      <c r="AK360" s="494" t="n"/>
      <c r="AL360" s="184" t="n"/>
      <c r="AM360" s="184">
        <f>IF(AI360="","SIN ESTADO",IF(AK360&lt;&gt;"","PAGA",IF(AJ360&gt;0,"VENCIDA",IF(AJ360&gt;=-5,"POR VENCER","AL DÍA"))))</f>
        <v/>
      </c>
      <c r="AN360" s="185" t="n"/>
      <c r="AO360" s="119">
        <f>IF(N($H360)&lt;6,"",IF(AI360="","",AI360+31))</f>
        <v/>
      </c>
      <c r="AP360" s="124">
        <f>IF(AO360="","",TODAY()-AO360)</f>
        <v/>
      </c>
      <c r="AQ360" s="270" t="n"/>
      <c r="AR360" s="184" t="n"/>
      <c r="AS360" s="184">
        <f>IF(AO360="","SIN ESTADO",IF(AQ360&lt;&gt;"","PAGA",IF(AP360&gt;0,"VENCIDA",IF(AP360&gt;=-5,"POR VENCER","AL DÍA"))))</f>
        <v/>
      </c>
      <c r="AT360" s="185" t="n"/>
      <c r="AU360" s="119">
        <f>IF(N($H360)&lt;7,"",IF(AO360="","",AO360+31))</f>
        <v/>
      </c>
      <c r="AV360" s="124">
        <f>IF(AU360="","",TODAY()-AU360)</f>
        <v/>
      </c>
      <c r="AW360" s="494" t="n"/>
      <c r="AX360" s="184" t="n"/>
      <c r="AY360" s="184">
        <f>IF(AU360="","SIN ESTADO",IF(AW360&lt;&gt;"","PAGA",IF(AV360&gt;0,"VENCIDA",IF(AV360&gt;=-5,"POR VENCER","AL DÍA"))))</f>
        <v/>
      </c>
      <c r="AZ360" s="185" t="n"/>
      <c r="BA360" s="119">
        <f>IF(N($H360)&lt;8,"",IF(AU360="","",AU360+31))</f>
        <v/>
      </c>
      <c r="BB360" s="124">
        <f>IF(BA360="","",TODAY()-BA360)</f>
        <v/>
      </c>
      <c r="BC360" s="494" t="n"/>
      <c r="BD360" s="184" t="n"/>
      <c r="BE360" s="184">
        <f>IF(BA360="","SIN ESTADO",IF(BC360&lt;&gt;"","PAGA",IF(BB360&gt;0,"VENCIDA",IF(BB360&gt;=-5,"POR VENCER","AL DÍA"))))</f>
        <v/>
      </c>
      <c r="BF360" s="185" t="n"/>
      <c r="BG360" s="119">
        <f>IF(N($H360)&lt;9,"",IF(BA360="","",BA360+31))</f>
        <v/>
      </c>
      <c r="BH360" s="124">
        <f>IF(BG360="","",TODAY()-BG360)</f>
        <v/>
      </c>
      <c r="BI360" s="494" t="n"/>
      <c r="BJ360" s="184" t="n"/>
      <c r="BK360" s="184">
        <f>IF(BG360="","SIN ESTADO",IF(BI360&lt;&gt;"","PAGA",IF(BH360&gt;0,"VENCIDA",IF(BH360&gt;=-5,"POR VENCER","AL DÍA"))))</f>
        <v/>
      </c>
      <c r="BL360" s="185" t="n"/>
      <c r="BM360" s="119">
        <f>IF(N($H360)&lt;10,"",IF(BG360="","",BG360+31))</f>
        <v/>
      </c>
      <c r="BN360" s="124">
        <f>IF(BM360="","",TODAY()-BM360)</f>
        <v/>
      </c>
      <c r="BO360" s="494" t="n"/>
      <c r="BP360" s="184" t="n"/>
      <c r="BQ360" s="184">
        <f>IF(BM360="","SIN ESTADO",IF(BO360&lt;&gt;"","PAGA",IF(BN360&gt;0,"VENCIDA",IF(BN360&gt;=-5,"POR VENCER","AL DÍA"))))</f>
        <v/>
      </c>
      <c r="BR360" s="185" t="n"/>
      <c r="BS360" s="119">
        <f>IF(N($H360)&lt;11,"",IF(BM360="","",BM360+31))</f>
        <v/>
      </c>
      <c r="BT360" s="124">
        <f>IF(BS360="","",TODAY()-BS360)</f>
        <v/>
      </c>
      <c r="BU360" s="494" t="n"/>
      <c r="BV360" s="184" t="n"/>
      <c r="BW360" s="184">
        <f>IF(BS360="","SIN ESTADO",IF(BU360&lt;&gt;"","PAGA",IF(BT360&gt;0,"VENCIDA",IF(BT360&gt;=-5,"POR VENCER","AL DÍA"))))</f>
        <v/>
      </c>
      <c r="BX360" s="185" t="n"/>
      <c r="BY360" s="119">
        <f>IF(N($H360)&lt;12,"",IF(BS360="","",BS360+31))</f>
        <v/>
      </c>
      <c r="BZ360" s="124">
        <f>IF(BY360="","",TODAY()-BY360)</f>
        <v/>
      </c>
      <c r="CA360" s="494" t="n"/>
      <c r="CB360" s="184" t="n"/>
      <c r="CC360" s="184">
        <f>IF(BY360="","SIN ESTADO",IF(CA360&lt;&gt;"","PAGA",IF(BZ360&gt;0,"VENCIDA",IF(BZ360&gt;=-5,"POR VENCER","AL DÍA"))))</f>
        <v/>
      </c>
      <c r="CD360" s="185" t="n"/>
      <c r="CE360" s="119">
        <f>IF(N($H360)&lt;13,"",IF(BY360="","",BY360+31))</f>
        <v/>
      </c>
      <c r="CF360" s="124">
        <f>IF(CE360="","",TODAY()-CE360)</f>
        <v/>
      </c>
      <c r="CG360" s="494" t="n"/>
      <c r="CH360" s="184" t="n"/>
      <c r="CI360" s="184">
        <f>IF(CE360="","SIN ESTADO",IF(CG360&lt;&gt;"","PAGA",IF(CF360&gt;0,"VENCIDA",IF(CF360&gt;=-5,"POR VENCER","AL DÍA"))))</f>
        <v/>
      </c>
      <c r="CJ360" s="185" t="n"/>
      <c r="CK360" s="119">
        <f>IF(N($H360)&lt;14,"",IF(CE360="","",CE360+31))</f>
        <v/>
      </c>
      <c r="CL360" s="124">
        <f>IF(CK360="","",TODAY()-CK360)</f>
        <v/>
      </c>
      <c r="CM360" s="494" t="n"/>
      <c r="CN360" s="184" t="n"/>
      <c r="CO360" s="184">
        <f>IF(CK360="","SIN ESTADO",IF(CM360&lt;&gt;"","PAGA",IF(CL360&gt;0,"VENCIDA",IF(CL360&gt;=-5,"POR VENCER","AL DÍA"))))</f>
        <v/>
      </c>
      <c r="CP360" s="185" t="n"/>
      <c r="CQ360" s="119">
        <f>IF(N($H360)&lt;15,"",IF(CK360="","",CK360+31))</f>
        <v/>
      </c>
      <c r="CR360" s="124">
        <f>IF(CQ360="","",TODAY()-CQ360)</f>
        <v/>
      </c>
      <c r="CS360" s="494" t="n"/>
      <c r="CT360" s="184" t="n"/>
      <c r="CU360" s="184">
        <f>IF(CQ360="","SIN ESTADO",IF(CS360&lt;&gt;"","PAGA",IF(CR360&gt;0,"VENCIDA",IF(CR360&gt;=-5,"POR VENCER","AL DÍA"))))</f>
        <v/>
      </c>
      <c r="CV360" s="185" t="n"/>
      <c r="CW360" s="119">
        <f>IF(N($H360)&lt;16,"",IF(CQ360="","",CQ360+31))</f>
        <v/>
      </c>
      <c r="CX360" s="124">
        <f>IF(CW360="","",TODAY()-CW360)</f>
        <v/>
      </c>
      <c r="CY360" s="494" t="n"/>
      <c r="CZ360" s="184" t="n"/>
      <c r="DA360" s="184">
        <f>IF(CW360="","SIN ESTADO",IF(CY360&lt;&gt;"","PAGA",IF(CX360&gt;0,"VENCIDA",IF(CX360&gt;=-5,"POR VENCER","AL DÍA"))))</f>
        <v/>
      </c>
      <c r="DB360" s="185" t="n"/>
      <c r="DC360" s="119">
        <f>IF(N($H360)&lt;17,"",IF(CW360="","",CW360+31))</f>
        <v/>
      </c>
      <c r="DD360" s="124">
        <f>IF(DC360="","",TODAY()-DC360)</f>
        <v/>
      </c>
      <c r="DE360" s="494" t="n"/>
      <c r="DF360" s="184" t="n"/>
      <c r="DG360" s="184">
        <f>IF(DC360="","SIN ESTADO",IF(DE360&lt;&gt;"","PAGA",IF(DD360&gt;0,"VENCIDA",IF(DD360&gt;=-5,"POR VENCER","AL DÍA"))))</f>
        <v/>
      </c>
      <c r="DH360" s="185" t="n"/>
      <c r="DI360" s="119">
        <f>IF(N($H360)&lt;18,"",IF(DC360="","",DC360+31))</f>
        <v/>
      </c>
      <c r="DJ360" s="124">
        <f>IF(DI360="","",TODAY()-DI360)</f>
        <v/>
      </c>
      <c r="DK360" s="494" t="n"/>
      <c r="DL360" s="184" t="n"/>
      <c r="DM360" s="184">
        <f>IF(DI360="","SIN ESTADO",IF(DK360&lt;&gt;"","PAGA",IF(DJ360&gt;0,"VENCIDA",IF(DJ360&gt;=-5,"POR VENCER","AL DÍA"))))</f>
        <v/>
      </c>
      <c r="DN360" s="185" t="n"/>
      <c r="DO360" s="119">
        <f>IF(N($H360)&lt;19,"",IF(DI360="","",DI360+31))</f>
        <v/>
      </c>
      <c r="DP360" s="124">
        <f>IF(DO360="","",TODAY()-DO360)</f>
        <v/>
      </c>
      <c r="DQ360" s="494" t="n"/>
      <c r="DR360" s="184" t="n"/>
      <c r="DS360" s="184">
        <f>IF(DO360="","SIN ESTADO",IF(DQ360&lt;&gt;"","PAGA",IF(DP360&gt;0,"VENCIDA",IF(DP360&gt;=-5,"POR VENCER","AL DÍA"))))</f>
        <v/>
      </c>
      <c r="DT360" s="185" t="n"/>
      <c r="DU360" s="119">
        <f>IF(N($H360)&lt;20,"",IF(DO360="","",DO360+31))</f>
        <v/>
      </c>
      <c r="DV360" s="124">
        <f>IF(DU360="","",TODAY()-DU360)</f>
        <v/>
      </c>
      <c r="DW360" s="494" t="n"/>
      <c r="DX360" s="184" t="n"/>
      <c r="DY360" s="184">
        <f>IF(DU360="","SIN ESTADO",IF(DW360&lt;&gt;"","PAGA",IF(DV360&gt;0,"VENCIDA",IF(DV360&gt;=-5,"POR VENCER","AL DÍA"))))</f>
        <v/>
      </c>
      <c r="DZ360" s="185" t="n"/>
      <c r="EA360" s="119">
        <f>IF(N($H360)&lt;21,"",IF(DU360="","",DU360+31))</f>
        <v/>
      </c>
      <c r="EB360" s="124">
        <f>IF(EA360="","",TODAY()-EA360)</f>
        <v/>
      </c>
      <c r="EC360" s="494" t="n"/>
      <c r="ED360" s="184" t="n"/>
      <c r="EE360" s="184">
        <f>IF(EA360="","SIN ESTADO",IF(EC360&lt;&gt;"","PAGA",IF(EB360&gt;0,"VENCIDA",IF(EB360&gt;=-5,"POR VENCER","AL DÍA"))))</f>
        <v/>
      </c>
      <c r="EF360" s="185" t="n"/>
      <c r="EG360" s="119">
        <f>IF(N($H360)&lt;22,"",IF(EA360="","",EA360+31))</f>
        <v/>
      </c>
      <c r="EH360" s="124">
        <f>IF(EG360="","",TODAY()-EG360)</f>
        <v/>
      </c>
      <c r="EI360" s="494" t="n"/>
      <c r="EJ360" s="184" t="n"/>
      <c r="EK360" s="184">
        <f>IF(EG360="","SIN ESTADO",IF(EI360&lt;&gt;"","PAGA",IF(EH360&gt;0,"VENCIDA",IF(EH360&gt;=-5,"POR VENCER","AL DÍA"))))</f>
        <v/>
      </c>
      <c r="EL360" s="185" t="n"/>
      <c r="EM360" s="119">
        <f>IF(N($H360)&lt;23,"",IF(EG360="","",EG360+31))</f>
        <v/>
      </c>
      <c r="EN360" s="124">
        <f>IF(EM360="","",TODAY()-EM360)</f>
        <v/>
      </c>
      <c r="EO360" s="494" t="n"/>
      <c r="EP360" s="184" t="n"/>
      <c r="EQ360" s="184">
        <f>IF(EM360="","SIN ESTADO",IF(EO360&lt;&gt;"","PAGA",IF(EN360&gt;0,"VENCIDA",IF(EN360&gt;=-5,"POR VENCER","AL DÍA"))))</f>
        <v/>
      </c>
      <c r="ER360" s="185" t="n"/>
      <c r="ES360" s="119">
        <f>IF(N($H360)&lt;24,"",IF(EM360="","",EM360+31))</f>
        <v/>
      </c>
      <c r="ET360" s="124">
        <f>IF(ES360="","",TODAY()-ES360)</f>
        <v/>
      </c>
      <c r="EU360" s="494" t="n"/>
      <c r="EV360" s="184" t="n"/>
      <c r="EW360" s="184">
        <f>IF(ES360="","SIN ESTADO",IF(EU360&lt;&gt;"","PAGA",IF(ET360&gt;0,"VENCIDA",IF(ET360&gt;=-5,"POR VENCER","AL DÍA"))))</f>
        <v/>
      </c>
      <c r="EX360" s="185" t="n"/>
      <c r="EY360" s="119">
        <f>IF(N($H360)&lt;25,"",IF(ES360="","",ES360+31))</f>
        <v/>
      </c>
      <c r="EZ360" s="124">
        <f>IF(EY360="","",TODAY()-EY360)</f>
        <v/>
      </c>
      <c r="FA360" s="494" t="n"/>
      <c r="FB360" s="184" t="n"/>
      <c r="FC360" s="184">
        <f>IF(EY360="","SIN ESTADO",IF(FA360&lt;&gt;"","PAGA",IF(EZ360&gt;0,"VENCIDA",IF(EZ360&gt;=-5,"POR VENCER","AL DÍA"))))</f>
        <v/>
      </c>
      <c r="FD360" s="185" t="n"/>
      <c r="FE360" s="119">
        <f>IF(N($H360)&lt;26,"",IF(EY360="","",EY360+31))</f>
        <v/>
      </c>
      <c r="FF360" s="124">
        <f>IF(FE360="","",TODAY()-FE360)</f>
        <v/>
      </c>
      <c r="FG360" s="494" t="n"/>
      <c r="FH360" s="184" t="n"/>
      <c r="FI360" s="184">
        <f>IF(FE360="","SIN ESTADO",IF(FG360&lt;&gt;"","PAGA",IF(FF360&gt;0,"VENCIDA",IF(FF360&gt;=-5,"POR VENCER","AL DÍA"))))</f>
        <v/>
      </c>
      <c r="FJ360" s="185" t="n"/>
      <c r="FK360" s="119">
        <f>IF(N($H360)&lt;27,"",IF(FE360="","",FE360+31))</f>
        <v/>
      </c>
      <c r="FL360" s="124">
        <f>IF(FK360="","",TODAY()-FK360)</f>
        <v/>
      </c>
      <c r="FM360" s="494" t="n"/>
      <c r="FN360" s="184" t="n"/>
      <c r="FO360" s="184">
        <f>IF(FK360="","SIN ESTADO",IF(FM360&lt;&gt;"","PAGA",IF(FL360&gt;0,"VENCIDA",IF(FL360&gt;=-5,"POR VENCER","AL DÍA"))))</f>
        <v/>
      </c>
      <c r="FP360" s="185" t="n"/>
      <c r="FQ360" s="119">
        <f>IF(N($H360)&lt;28,"",IF(FK360="","",FK360+31))</f>
        <v/>
      </c>
      <c r="FR360" s="124">
        <f>IF(FQ360="","",TODAY()-FQ360)</f>
        <v/>
      </c>
      <c r="FS360" s="494" t="n"/>
      <c r="FT360" s="184" t="n"/>
      <c r="FU360" s="184">
        <f>IF(FQ360="","SIN ESTADO",IF(FS360&lt;&gt;"","PAGA",IF(FR360&gt;0,"VENCIDA",IF(FR360&gt;=-5,"POR VENCER","AL DÍA"))))</f>
        <v/>
      </c>
      <c r="FV360" s="185" t="n"/>
      <c r="FW360" s="119">
        <f>IF(N($H360)&lt;29,"",IF(FQ360="","",FQ360+31))</f>
        <v/>
      </c>
      <c r="FX360" s="124">
        <f>IF(FW360="","",TODAY()-FW360)</f>
        <v/>
      </c>
      <c r="FY360" s="494" t="n"/>
      <c r="FZ360" s="184" t="n"/>
      <c r="GA360" s="184">
        <f>IF(FW360="","SIN ESTADO",IF(FY360&lt;&gt;"","PAGA",IF(FX360&gt;0,"VENCIDA",IF(FX360&gt;=-5,"POR VENCER","AL DÍA"))))</f>
        <v/>
      </c>
      <c r="GB360" s="185" t="n"/>
      <c r="GC360" s="119">
        <f>IF(N($H360)&lt;30,"",IF(FW360="","",FW360+31))</f>
        <v/>
      </c>
      <c r="GD360" s="124">
        <f>IF(GC360="","",TODAY()-GC360)</f>
        <v/>
      </c>
      <c r="GE360" s="494" t="n"/>
      <c r="GF360" s="184" t="n"/>
      <c r="GG360" s="184">
        <f>IF(GC360="","SIN ESTADO",IF(GE360&lt;&gt;"","PAGA",IF(GD360&gt;0,"VENCIDA",IF(GD360&gt;=-5,"POR VENCER","AL DÍA"))))</f>
        <v/>
      </c>
      <c r="GH360" s="185" t="n"/>
      <c r="GI360" s="119">
        <f>IF(N($H360)&lt;31,"",IF(GC360="","",GC360+31))</f>
        <v/>
      </c>
      <c r="GJ360" s="124">
        <f>IF(GI360="","",TODAY()-GI360)</f>
        <v/>
      </c>
      <c r="GK360" s="494" t="n"/>
      <c r="GL360" s="184" t="n"/>
      <c r="GM360" s="184">
        <f>IF(GI360="","SIN ESTADO",IF(GK360&lt;&gt;"","PAGA",IF(GJ360&gt;0,"VENCIDA",IF(GJ360&gt;=-5,"POR VENCER","AL DÍA"))))</f>
        <v/>
      </c>
      <c r="GN360" s="185" t="n"/>
      <c r="GO360" s="119">
        <f>IF(N($H360)&lt;32,"",IF(GI360="","",GI360+31))</f>
        <v/>
      </c>
      <c r="GP360" s="124">
        <f>IF(GO360="","",TODAY()-GO360)</f>
        <v/>
      </c>
      <c r="GQ360" s="494" t="n"/>
      <c r="GR360" s="184" t="n"/>
      <c r="GS360" s="184">
        <f>IF(GO360="","SIN ESTADO",IF(GQ360&lt;&gt;"","PAGA",IF(GP360&gt;0,"VENCIDA",IF(GP360&gt;=-5,"POR VENCER","AL DÍA"))))</f>
        <v/>
      </c>
      <c r="GT360" s="185" t="n"/>
      <c r="GU360" s="119">
        <f>IF(N($H360)&lt;33,"",IF(GO360="","",GO360+31))</f>
        <v/>
      </c>
      <c r="GV360" s="124">
        <f>IF(GU360="","",TODAY()-GU360)</f>
        <v/>
      </c>
      <c r="GW360" s="494" t="n"/>
      <c r="GX360" s="184" t="n"/>
      <c r="GY360" s="184">
        <f>IF(GU360="","SIN ESTADO",IF(GW360&lt;&gt;"","PAGA",IF(GV360&gt;0,"VENCIDA",IF(GV360&gt;=-5,"POR VENCER","AL DÍA"))))</f>
        <v/>
      </c>
      <c r="GZ360" s="185" t="n"/>
      <c r="HA360" s="119">
        <f>IF(N($H360)&lt;34,"",IF(GU360="","",GU360+31))</f>
        <v/>
      </c>
      <c r="HB360" s="124">
        <f>IF(HA360="","",TODAY()-HA360)</f>
        <v/>
      </c>
      <c r="HC360" s="494" t="n"/>
      <c r="HD360" s="184" t="n"/>
      <c r="HE360" s="184">
        <f>IF(HA360="","SIN ESTADO",IF(HC360&lt;&gt;"","PAGA",IF(HB360&gt;0,"VENCIDA",IF(HB360&gt;=-5,"POR VENCER","AL DÍA"))))</f>
        <v/>
      </c>
      <c r="HF360" s="185" t="n"/>
      <c r="HG360" s="119">
        <f>IF(N($H360)&lt;35,"",IF(HA360="","",HA360+31))</f>
        <v/>
      </c>
      <c r="HH360" s="124">
        <f>IF(HG360="","",TODAY()-HG360)</f>
        <v/>
      </c>
      <c r="HI360" s="494" t="n"/>
      <c r="HJ360" s="184" t="n"/>
      <c r="HK360" s="184">
        <f>IF(HG360="","SIN ESTADO",IF(HI360&lt;&gt;"","PAGA",IF(HH360&gt;0,"VENCIDA",IF(HH360&gt;=-5,"POR VENCER","AL DÍA"))))</f>
        <v/>
      </c>
      <c r="HL360" s="168" t="n"/>
      <c r="HM360" s="119">
        <f>IF(N($H360)&lt;36,"",IF(HG360="","",HG360+31))</f>
        <v/>
      </c>
      <c r="HN360" s="124">
        <f>IF(HM360="","",TODAY()-HM360)</f>
        <v/>
      </c>
      <c r="HO360" s="494" t="n"/>
      <c r="HP360" s="184" t="n"/>
      <c r="HQ360" s="184">
        <f>IF(HM360="","SIN ESTADO",IF(HO360&lt;&gt;"","PAGA",IF(HN360&gt;0,"VENCIDA",IF(HN360&gt;=-5,"POR VENCER","AL DÍA"))))</f>
        <v/>
      </c>
      <c r="HR360" s="168" t="n"/>
      <c r="HS360" s="169">
        <f>N360+T360+Z360+AF360+AL360+AR360+AX360+BD360+BJ360+BP360+BV360+CB360+CH360+CN360+CT360+CZ360+DF360+DL360+DR360+DX360+ED360+EJ360+EP360+EV360+FB360+FH360+FN360+FT360+FZ360+GF360+GL360+GR360+GX360+HD360+HJ360+HP360</f>
        <v/>
      </c>
      <c r="HU360" s="170">
        <f>IFERROR(N($J360),0)</f>
        <v/>
      </c>
      <c r="HW360" s="170">
        <f>SUMPRODUCT((MOD(COLUMN($M360:$HR360)-COLUMN($M360),6)=0)*ISNUMBER($M360:$HR360)*($M360:$HR360&gt;=RESUMEN!$C$26)*($M360:$HR360&lt;=RESUMEN!$C$27)*IFERROR(N($N360:$HS360),0))</f>
        <v/>
      </c>
      <c r="HX360" s="170">
        <f>SUMPRODUCT((MOD(COLUMN($M360:$HR360)-COLUMN($M360),6)=0)*ISNUMBER($M360:$HR360)*($M360:$HR360&gt;=RESUMEN!$C$26)*($M360:$HR360&lt;=RESUMEN!$C$27))</f>
        <v/>
      </c>
    </row>
    <row r="361" ht="15.75" customHeight="1" s="506">
      <c r="B361" s="113">
        <f>VENTAS!A360</f>
        <v/>
      </c>
      <c r="C361" s="236">
        <f>VENTAS!B360</f>
        <v/>
      </c>
      <c r="D361" s="53">
        <f>VENTAS!C360</f>
        <v/>
      </c>
      <c r="E361" s="114">
        <f>VENTAS!D360</f>
        <v/>
      </c>
      <c r="F361" s="114">
        <f>VENTAS!J360</f>
        <v/>
      </c>
      <c r="G361" s="494">
        <f>VENTAS!F360</f>
        <v/>
      </c>
      <c r="H361" s="479">
        <f>VENTAS!K360</f>
        <v/>
      </c>
      <c r="I361" s="479">
        <f>VENTAS!M360</f>
        <v/>
      </c>
      <c r="J361" s="184">
        <f>VENTAS!L360</f>
        <v/>
      </c>
      <c r="K361" s="119">
        <f>IF(N($H361)&lt;1,"",$G361+31)</f>
        <v/>
      </c>
      <c r="L361" s="124">
        <f>IF(K361="","",TODAY()-K361)</f>
        <v/>
      </c>
      <c r="M361" s="469" t="n">
        <v>46128</v>
      </c>
      <c r="N361" s="374" t="n">
        <v>1000000</v>
      </c>
      <c r="O361" s="184">
        <f>IF(K361="","SIN ESTADO",IF(M361&lt;&gt;"","PAGA",IF(L361&gt;0,"VENCIDA",IF(L361&gt;=-5,"POR VENCER","AL DÍA"))))</f>
        <v/>
      </c>
      <c r="P361" s="185" t="inlineStr">
        <is>
          <t>TRANSFERENCIA</t>
        </is>
      </c>
      <c r="Q361" s="119">
        <f>IF(N($H361)&lt;2,"",IF(K361="","",K361+31))</f>
        <v/>
      </c>
      <c r="R361" s="124">
        <f>IF(Q361="","",TODAY()-Q361)</f>
        <v/>
      </c>
      <c r="S361" s="494" t="n">
        <v>46157</v>
      </c>
      <c r="T361" s="184" t="n">
        <v>1000000</v>
      </c>
      <c r="U361" s="184">
        <f>IF(Q361="","SIN ESTADO",IF(S361&lt;&gt;"","PAGA",IF(R361&gt;0,"VENCIDA",IF(R361&gt;=-5,"POR VENCER","AL DÍA"))))</f>
        <v/>
      </c>
      <c r="V361" s="185" t="inlineStr">
        <is>
          <t>TRANSFERENCIA</t>
        </is>
      </c>
      <c r="W361" s="119">
        <f>IF(N($H361)&lt;3,"",IF(Q361="","",Q361+31))</f>
        <v/>
      </c>
      <c r="X361" s="124">
        <f>IF(W361="","",TODAY()-W361)</f>
        <v/>
      </c>
      <c r="Y361" s="494" t="n">
        <v>46185</v>
      </c>
      <c r="Z361" s="184" t="n">
        <v>1000000</v>
      </c>
      <c r="AA361" s="184">
        <f>IF(W361="","SIN ESTADO",IF(Y361&lt;&gt;"","PAGA",IF(X361&gt;0,"VENCIDA",IF(X361&gt;=-5,"POR VENCER","AL DÍA"))))</f>
        <v/>
      </c>
      <c r="AB361" s="185" t="inlineStr">
        <is>
          <t>TRANSFERENCIA</t>
        </is>
      </c>
      <c r="AC361" s="119">
        <f>IF(N($H361)&lt;4,"",IF(W361="","",W361+31))</f>
        <v/>
      </c>
      <c r="AD361" s="124">
        <f>IF(AC361="","",TODAY()-AC361)</f>
        <v/>
      </c>
      <c r="AE361" s="494" t="n">
        <v>46220</v>
      </c>
      <c r="AF361" s="184" t="n">
        <v>1000000</v>
      </c>
      <c r="AG361" s="184">
        <f>IF(AC361="","SIN ESTADO",IF(AE361&lt;&gt;"","PAGA",IF(AD361&gt;0,"VENCIDA",IF(AD361&gt;=-5,"POR VENCER","AL DÍA"))))</f>
        <v/>
      </c>
      <c r="AH361" s="185" t="inlineStr">
        <is>
          <t>TRANSFERENCIA</t>
        </is>
      </c>
      <c r="AI361" s="119">
        <f>IF(N($H361)&lt;5,"",IF(AC361="","",AC361+31))</f>
        <v/>
      </c>
      <c r="AJ361" s="124">
        <f>IF(AI361="","",TODAY()-AI361)</f>
        <v/>
      </c>
      <c r="AK361" s="494" t="n">
        <v>46247</v>
      </c>
      <c r="AL361" s="184" t="n">
        <v>1000000</v>
      </c>
      <c r="AM361" s="184">
        <f>IF(AI361="","SIN ESTADO",IF(AK361&lt;&gt;"","PAGA",IF(AJ361&gt;0,"VENCIDA",IF(AJ361&gt;=-5,"POR VENCER","AL DÍA"))))</f>
        <v/>
      </c>
      <c r="AN361" s="185" t="n"/>
      <c r="AO361" s="119">
        <f>IF(N($H361)&lt;6,"",IF(AI361="","",AI361+31))</f>
        <v/>
      </c>
      <c r="AP361" s="124">
        <f>IF(AO361="","",TODAY()-AO361)</f>
        <v/>
      </c>
      <c r="AQ361" s="270" t="n">
        <v>46284</v>
      </c>
      <c r="AR361" s="184" t="n">
        <v>1000000</v>
      </c>
      <c r="AS361" s="184">
        <f>IF(AO361="","SIN ESTADO",IF(AQ361&lt;&gt;"","PAGA",IF(AP361&gt;0,"VENCIDA",IF(AP361&gt;=-5,"POR VENCER","AL DÍA"))))</f>
        <v/>
      </c>
      <c r="AT361" s="185" t="inlineStr">
        <is>
          <t>TRANSFERENCIA</t>
        </is>
      </c>
      <c r="AU361" s="119">
        <f>IF(N($H361)&lt;7,"",IF(AO361="","",AO361+31))</f>
        <v/>
      </c>
      <c r="AV361" s="124">
        <f>IF(AU361="","",TODAY()-AU361)</f>
        <v/>
      </c>
      <c r="AW361" s="494" t="n"/>
      <c r="AX361" s="184" t="n"/>
      <c r="AY361" s="184">
        <f>IF(AU361="","SIN ESTADO",IF(AW361&lt;&gt;"","PAGA",IF(AV361&gt;0,"VENCIDA",IF(AV361&gt;=-5,"POR VENCER","AL DÍA"))))</f>
        <v/>
      </c>
      <c r="AZ361" s="185" t="n"/>
      <c r="BA361" s="119">
        <f>IF(N($H361)&lt;8,"",IF(AU361="","",AU361+31))</f>
        <v/>
      </c>
      <c r="BB361" s="124">
        <f>IF(BA361="","",TODAY()-BA361)</f>
        <v/>
      </c>
      <c r="BC361" s="494" t="n"/>
      <c r="BD361" s="184" t="n"/>
      <c r="BE361" s="184">
        <f>IF(BA361="","SIN ESTADO",IF(BC361&lt;&gt;"","PAGA",IF(BB361&gt;0,"VENCIDA",IF(BB361&gt;=-5,"POR VENCER","AL DÍA"))))</f>
        <v/>
      </c>
      <c r="BF361" s="185" t="n"/>
      <c r="BG361" s="119">
        <f>IF(N($H361)&lt;9,"",IF(BA361="","",BA361+31))</f>
        <v/>
      </c>
      <c r="BH361" s="124">
        <f>IF(BG361="","",TODAY()-BG361)</f>
        <v/>
      </c>
      <c r="BI361" s="494" t="n"/>
      <c r="BJ361" s="184" t="n"/>
      <c r="BK361" s="184">
        <f>IF(BG361="","SIN ESTADO",IF(BI361&lt;&gt;"","PAGA",IF(BH361&gt;0,"VENCIDA",IF(BH361&gt;=-5,"POR VENCER","AL DÍA"))))</f>
        <v/>
      </c>
      <c r="BL361" s="185" t="n"/>
      <c r="BM361" s="119">
        <f>IF(N($H361)&lt;10,"",IF(BG361="","",BG361+31))</f>
        <v/>
      </c>
      <c r="BN361" s="124">
        <f>IF(BM361="","",TODAY()-BM361)</f>
        <v/>
      </c>
      <c r="BO361" s="494" t="n"/>
      <c r="BP361" s="184" t="n"/>
      <c r="BQ361" s="184">
        <f>IF(BM361="","SIN ESTADO",IF(BO361&lt;&gt;"","PAGA",IF(BN361&gt;0,"VENCIDA",IF(BN361&gt;=-5,"POR VENCER","AL DÍA"))))</f>
        <v/>
      </c>
      <c r="BR361" s="185" t="n"/>
      <c r="BS361" s="119">
        <f>IF(N($H361)&lt;11,"",IF(BM361="","",BM361+31))</f>
        <v/>
      </c>
      <c r="BT361" s="124">
        <f>IF(BS361="","",TODAY()-BS361)</f>
        <v/>
      </c>
      <c r="BU361" s="494" t="n"/>
      <c r="BV361" s="184" t="n"/>
      <c r="BW361" s="184">
        <f>IF(BS361="","SIN ESTADO",IF(BU361&lt;&gt;"","PAGA",IF(BT361&gt;0,"VENCIDA",IF(BT361&gt;=-5,"POR VENCER","AL DÍA"))))</f>
        <v/>
      </c>
      <c r="BX361" s="185" t="n"/>
      <c r="BY361" s="119">
        <f>IF(N($H361)&lt;12,"",IF(BS361="","",BS361+31))</f>
        <v/>
      </c>
      <c r="BZ361" s="124">
        <f>IF(BY361="","",TODAY()-BY361)</f>
        <v/>
      </c>
      <c r="CA361" s="494" t="n"/>
      <c r="CB361" s="184" t="n"/>
      <c r="CC361" s="184">
        <f>IF(BY361="","SIN ESTADO",IF(CA361&lt;&gt;"","PAGA",IF(BZ361&gt;0,"VENCIDA",IF(BZ361&gt;=-5,"POR VENCER","AL DÍA"))))</f>
        <v/>
      </c>
      <c r="CD361" s="185" t="n"/>
      <c r="CE361" s="119">
        <f>IF(N($H361)&lt;13,"",IF(BY361="","",BY361+31))</f>
        <v/>
      </c>
      <c r="CF361" s="124">
        <f>IF(CE361="","",TODAY()-CE361)</f>
        <v/>
      </c>
      <c r="CG361" s="494" t="n"/>
      <c r="CH361" s="184" t="n"/>
      <c r="CI361" s="184">
        <f>IF(CE361="","SIN ESTADO",IF(CG361&lt;&gt;"","PAGA",IF(CF361&gt;0,"VENCIDA",IF(CF361&gt;=-5,"POR VENCER","AL DÍA"))))</f>
        <v/>
      </c>
      <c r="CJ361" s="185" t="n"/>
      <c r="CK361" s="119">
        <f>IF(N($H361)&lt;14,"",IF(CE361="","",CE361+31))</f>
        <v/>
      </c>
      <c r="CL361" s="124">
        <f>IF(CK361="","",TODAY()-CK361)</f>
        <v/>
      </c>
      <c r="CM361" s="494" t="n"/>
      <c r="CN361" s="184" t="n"/>
      <c r="CO361" s="184">
        <f>IF(CK361="","SIN ESTADO",IF(CM361&lt;&gt;"","PAGA",IF(CL361&gt;0,"VENCIDA",IF(CL361&gt;=-5,"POR VENCER","AL DÍA"))))</f>
        <v/>
      </c>
      <c r="CP361" s="185" t="n"/>
      <c r="CQ361" s="119">
        <f>IF(N($H361)&lt;15,"",IF(CK361="","",CK361+31))</f>
        <v/>
      </c>
      <c r="CR361" s="124">
        <f>IF(CQ361="","",TODAY()-CQ361)</f>
        <v/>
      </c>
      <c r="CS361" s="494" t="n"/>
      <c r="CT361" s="184" t="n"/>
      <c r="CU361" s="184">
        <f>IF(CQ361="","SIN ESTADO",IF(CS361&lt;&gt;"","PAGA",IF(CR361&gt;0,"VENCIDA",IF(CR361&gt;=-5,"POR VENCER","AL DÍA"))))</f>
        <v/>
      </c>
      <c r="CV361" s="185" t="n"/>
      <c r="CW361" s="119">
        <f>IF(N($H361)&lt;16,"",IF(CQ361="","",CQ361+31))</f>
        <v/>
      </c>
      <c r="CX361" s="124">
        <f>IF(CW361="","",TODAY()-CW361)</f>
        <v/>
      </c>
      <c r="CY361" s="494" t="n"/>
      <c r="CZ361" s="184" t="n"/>
      <c r="DA361" s="184">
        <f>IF(CW361="","SIN ESTADO",IF(CY361&lt;&gt;"","PAGA",IF(CX361&gt;0,"VENCIDA",IF(CX361&gt;=-5,"POR VENCER","AL DÍA"))))</f>
        <v/>
      </c>
      <c r="DB361" s="185" t="n"/>
      <c r="DC361" s="119">
        <f>IF(N($H361)&lt;17,"",IF(CW361="","",CW361+31))</f>
        <v/>
      </c>
      <c r="DD361" s="124">
        <f>IF(DC361="","",TODAY()-DC361)</f>
        <v/>
      </c>
      <c r="DE361" s="494" t="n"/>
      <c r="DF361" s="184" t="n"/>
      <c r="DG361" s="184">
        <f>IF(DC361="","SIN ESTADO",IF(DE361&lt;&gt;"","PAGA",IF(DD361&gt;0,"VENCIDA",IF(DD361&gt;=-5,"POR VENCER","AL DÍA"))))</f>
        <v/>
      </c>
      <c r="DH361" s="185" t="n"/>
      <c r="DI361" s="119">
        <f>IF(N($H361)&lt;18,"",IF(DC361="","",DC361+31))</f>
        <v/>
      </c>
      <c r="DJ361" s="124">
        <f>IF(DI361="","",TODAY()-DI361)</f>
        <v/>
      </c>
      <c r="DK361" s="494" t="n"/>
      <c r="DL361" s="184" t="n"/>
      <c r="DM361" s="184">
        <f>IF(DI361="","SIN ESTADO",IF(DK361&lt;&gt;"","PAGA",IF(DJ361&gt;0,"VENCIDA",IF(DJ361&gt;=-5,"POR VENCER","AL DÍA"))))</f>
        <v/>
      </c>
      <c r="DN361" s="185" t="n"/>
      <c r="DO361" s="119">
        <f>IF(N($H361)&lt;19,"",IF(DI361="","",DI361+31))</f>
        <v/>
      </c>
      <c r="DP361" s="124">
        <f>IF(DO361="","",TODAY()-DO361)</f>
        <v/>
      </c>
      <c r="DQ361" s="494" t="n"/>
      <c r="DR361" s="184" t="n"/>
      <c r="DS361" s="184">
        <f>IF(DO361="","SIN ESTADO",IF(DQ361&lt;&gt;"","PAGA",IF(DP361&gt;0,"VENCIDA",IF(DP361&gt;=-5,"POR VENCER","AL DÍA"))))</f>
        <v/>
      </c>
      <c r="DT361" s="185" t="n"/>
      <c r="DU361" s="119">
        <f>IF(N($H361)&lt;20,"",IF(DO361="","",DO361+31))</f>
        <v/>
      </c>
      <c r="DV361" s="124">
        <f>IF(DU361="","",TODAY()-DU361)</f>
        <v/>
      </c>
      <c r="DW361" s="494" t="n"/>
      <c r="DX361" s="184" t="n"/>
      <c r="DY361" s="184">
        <f>IF(DU361="","SIN ESTADO",IF(DW361&lt;&gt;"","PAGA",IF(DV361&gt;0,"VENCIDA",IF(DV361&gt;=-5,"POR VENCER","AL DÍA"))))</f>
        <v/>
      </c>
      <c r="DZ361" s="185" t="n"/>
      <c r="EA361" s="119">
        <f>IF(N($H361)&lt;21,"",IF(DU361="","",DU361+31))</f>
        <v/>
      </c>
      <c r="EB361" s="124">
        <f>IF(EA361="","",TODAY()-EA361)</f>
        <v/>
      </c>
      <c r="EC361" s="494" t="n"/>
      <c r="ED361" s="184" t="n"/>
      <c r="EE361" s="184">
        <f>IF(EA361="","SIN ESTADO",IF(EC361&lt;&gt;"","PAGA",IF(EB361&gt;0,"VENCIDA",IF(EB361&gt;=-5,"POR VENCER","AL DÍA"))))</f>
        <v/>
      </c>
      <c r="EF361" s="185" t="n"/>
      <c r="EG361" s="119">
        <f>IF(N($H361)&lt;22,"",IF(EA361="","",EA361+31))</f>
        <v/>
      </c>
      <c r="EH361" s="124">
        <f>IF(EG361="","",TODAY()-EG361)</f>
        <v/>
      </c>
      <c r="EI361" s="494" t="n"/>
      <c r="EJ361" s="184" t="n"/>
      <c r="EK361" s="184">
        <f>IF(EG361="","SIN ESTADO",IF(EI361&lt;&gt;"","PAGA",IF(EH361&gt;0,"VENCIDA",IF(EH361&gt;=-5,"POR VENCER","AL DÍA"))))</f>
        <v/>
      </c>
      <c r="EL361" s="185" t="n"/>
      <c r="EM361" s="119">
        <f>IF(N($H361)&lt;23,"",IF(EG361="","",EG361+31))</f>
        <v/>
      </c>
      <c r="EN361" s="124">
        <f>IF(EM361="","",TODAY()-EM361)</f>
        <v/>
      </c>
      <c r="EO361" s="494" t="n"/>
      <c r="EP361" s="184" t="n"/>
      <c r="EQ361" s="184">
        <f>IF(EM361="","SIN ESTADO",IF(EO361&lt;&gt;"","PAGA",IF(EN361&gt;0,"VENCIDA",IF(EN361&gt;=-5,"POR VENCER","AL DÍA"))))</f>
        <v/>
      </c>
      <c r="ER361" s="185" t="n"/>
      <c r="ES361" s="119">
        <f>IF(N($H361)&lt;24,"",IF(EM361="","",EM361+31))</f>
        <v/>
      </c>
      <c r="ET361" s="124">
        <f>IF(ES361="","",TODAY()-ES361)</f>
        <v/>
      </c>
      <c r="EU361" s="494" t="n"/>
      <c r="EV361" s="184" t="n"/>
      <c r="EW361" s="184">
        <f>IF(ES361="","SIN ESTADO",IF(EU361&lt;&gt;"","PAGA",IF(ET361&gt;0,"VENCIDA",IF(ET361&gt;=-5,"POR VENCER","AL DÍA"))))</f>
        <v/>
      </c>
      <c r="EX361" s="185" t="n"/>
      <c r="EY361" s="119">
        <f>IF(N($H361)&lt;25,"",IF(ES361="","",ES361+31))</f>
        <v/>
      </c>
      <c r="EZ361" s="124">
        <f>IF(EY361="","",TODAY()-EY361)</f>
        <v/>
      </c>
      <c r="FA361" s="494" t="n"/>
      <c r="FB361" s="184" t="n"/>
      <c r="FC361" s="184">
        <f>IF(EY361="","SIN ESTADO",IF(FA361&lt;&gt;"","PAGA",IF(EZ361&gt;0,"VENCIDA",IF(EZ361&gt;=-5,"POR VENCER","AL DÍA"))))</f>
        <v/>
      </c>
      <c r="FD361" s="185" t="n"/>
      <c r="FE361" s="119">
        <f>IF(N($H361)&lt;26,"",IF(EY361="","",EY361+31))</f>
        <v/>
      </c>
      <c r="FF361" s="124">
        <f>IF(FE361="","",TODAY()-FE361)</f>
        <v/>
      </c>
      <c r="FG361" s="494" t="n"/>
      <c r="FH361" s="184" t="n"/>
      <c r="FI361" s="184">
        <f>IF(FE361="","SIN ESTADO",IF(FG361&lt;&gt;"","PAGA",IF(FF361&gt;0,"VENCIDA",IF(FF361&gt;=-5,"POR VENCER","AL DÍA"))))</f>
        <v/>
      </c>
      <c r="FJ361" s="185" t="n"/>
      <c r="FK361" s="119">
        <f>IF(N($H361)&lt;27,"",IF(FE361="","",FE361+31))</f>
        <v/>
      </c>
      <c r="FL361" s="124">
        <f>IF(FK361="","",TODAY()-FK361)</f>
        <v/>
      </c>
      <c r="FM361" s="494" t="n"/>
      <c r="FN361" s="184" t="n"/>
      <c r="FO361" s="184">
        <f>IF(FK361="","SIN ESTADO",IF(FM361&lt;&gt;"","PAGA",IF(FL361&gt;0,"VENCIDA",IF(FL361&gt;=-5,"POR VENCER","AL DÍA"))))</f>
        <v/>
      </c>
      <c r="FP361" s="185" t="n"/>
      <c r="FQ361" s="119">
        <f>IF(N($H361)&lt;28,"",IF(FK361="","",FK361+31))</f>
        <v/>
      </c>
      <c r="FR361" s="124">
        <f>IF(FQ361="","",TODAY()-FQ361)</f>
        <v/>
      </c>
      <c r="FS361" s="494" t="n"/>
      <c r="FT361" s="184" t="n"/>
      <c r="FU361" s="184">
        <f>IF(FQ361="","SIN ESTADO",IF(FS361&lt;&gt;"","PAGA",IF(FR361&gt;0,"VENCIDA",IF(FR361&gt;=-5,"POR VENCER","AL DÍA"))))</f>
        <v/>
      </c>
      <c r="FV361" s="185" t="n"/>
      <c r="FW361" s="119">
        <f>IF(N($H361)&lt;29,"",IF(FQ361="","",FQ361+31))</f>
        <v/>
      </c>
      <c r="FX361" s="124">
        <f>IF(FW361="","",TODAY()-FW361)</f>
        <v/>
      </c>
      <c r="FY361" s="494" t="n"/>
      <c r="FZ361" s="184" t="n"/>
      <c r="GA361" s="184">
        <f>IF(FW361="","SIN ESTADO",IF(FY361&lt;&gt;"","PAGA",IF(FX361&gt;0,"VENCIDA",IF(FX361&gt;=-5,"POR VENCER","AL DÍA"))))</f>
        <v/>
      </c>
      <c r="GB361" s="185" t="n"/>
      <c r="GC361" s="119">
        <f>IF(N($H361)&lt;30,"",IF(FW361="","",FW361+31))</f>
        <v/>
      </c>
      <c r="GD361" s="124">
        <f>IF(GC361="","",TODAY()-GC361)</f>
        <v/>
      </c>
      <c r="GE361" s="494" t="n"/>
      <c r="GF361" s="184" t="n"/>
      <c r="GG361" s="184">
        <f>IF(GC361="","SIN ESTADO",IF(GE361&lt;&gt;"","PAGA",IF(GD361&gt;0,"VENCIDA",IF(GD361&gt;=-5,"POR VENCER","AL DÍA"))))</f>
        <v/>
      </c>
      <c r="GH361" s="185" t="n"/>
      <c r="GI361" s="119">
        <f>IF(N($H361)&lt;31,"",IF(GC361="","",GC361+31))</f>
        <v/>
      </c>
      <c r="GJ361" s="124">
        <f>IF(GI361="","",TODAY()-GI361)</f>
        <v/>
      </c>
      <c r="GK361" s="494" t="n"/>
      <c r="GL361" s="184" t="n"/>
      <c r="GM361" s="184">
        <f>IF(GI361="","SIN ESTADO",IF(GK361&lt;&gt;"","PAGA",IF(GJ361&gt;0,"VENCIDA",IF(GJ361&gt;=-5,"POR VENCER","AL DÍA"))))</f>
        <v/>
      </c>
      <c r="GN361" s="185" t="n"/>
      <c r="GO361" s="119">
        <f>IF(N($H361)&lt;32,"",IF(GI361="","",GI361+31))</f>
        <v/>
      </c>
      <c r="GP361" s="124">
        <f>IF(GO361="","",TODAY()-GO361)</f>
        <v/>
      </c>
      <c r="GQ361" s="494" t="n"/>
      <c r="GR361" s="184" t="n"/>
      <c r="GS361" s="184">
        <f>IF(GO361="","SIN ESTADO",IF(GQ361&lt;&gt;"","PAGA",IF(GP361&gt;0,"VENCIDA",IF(GP361&gt;=-5,"POR VENCER","AL DÍA"))))</f>
        <v/>
      </c>
      <c r="GT361" s="185" t="n"/>
      <c r="GU361" s="119">
        <f>IF(N($H361)&lt;33,"",IF(GO361="","",GO361+31))</f>
        <v/>
      </c>
      <c r="GV361" s="124">
        <f>IF(GU361="","",TODAY()-GU361)</f>
        <v/>
      </c>
      <c r="GW361" s="494" t="n"/>
      <c r="GX361" s="184" t="n"/>
      <c r="GY361" s="184">
        <f>IF(GU361="","SIN ESTADO",IF(GW361&lt;&gt;"","PAGA",IF(GV361&gt;0,"VENCIDA",IF(GV361&gt;=-5,"POR VENCER","AL DÍA"))))</f>
        <v/>
      </c>
      <c r="GZ361" s="185" t="n"/>
      <c r="HA361" s="119">
        <f>IF(N($H361)&lt;34,"",IF(GU361="","",GU361+31))</f>
        <v/>
      </c>
      <c r="HB361" s="124">
        <f>IF(HA361="","",TODAY()-HA361)</f>
        <v/>
      </c>
      <c r="HC361" s="494" t="n"/>
      <c r="HD361" s="184" t="n"/>
      <c r="HE361" s="184">
        <f>IF(HA361="","SIN ESTADO",IF(HC361&lt;&gt;"","PAGA",IF(HB361&gt;0,"VENCIDA",IF(HB361&gt;=-5,"POR VENCER","AL DÍA"))))</f>
        <v/>
      </c>
      <c r="HF361" s="185" t="n"/>
      <c r="HG361" s="119">
        <f>IF(N($H361)&lt;35,"",IF(HA361="","",HA361+31))</f>
        <v/>
      </c>
      <c r="HH361" s="124">
        <f>IF(HG361="","",TODAY()-HG361)</f>
        <v/>
      </c>
      <c r="HI361" s="494" t="n"/>
      <c r="HJ361" s="184" t="n"/>
      <c r="HK361" s="184">
        <f>IF(HG361="","SIN ESTADO",IF(HI361&lt;&gt;"","PAGA",IF(HH361&gt;0,"VENCIDA",IF(HH361&gt;=-5,"POR VENCER","AL DÍA"))))</f>
        <v/>
      </c>
      <c r="HL361" s="168" t="n"/>
      <c r="HM361" s="119">
        <f>IF(N($H361)&lt;36,"",IF(HG361="","",HG361+31))</f>
        <v/>
      </c>
      <c r="HN361" s="124">
        <f>IF(HM361="","",TODAY()-HM361)</f>
        <v/>
      </c>
      <c r="HO361" s="494" t="n"/>
      <c r="HP361" s="184" t="n"/>
      <c r="HQ361" s="184">
        <f>IF(HM361="","SIN ESTADO",IF(HO361&lt;&gt;"","PAGA",IF(HN361&gt;0,"VENCIDA",IF(HN361&gt;=-5,"POR VENCER","AL DÍA"))))</f>
        <v/>
      </c>
      <c r="HR361" s="168" t="n"/>
      <c r="HS361" s="169">
        <f>N361+T361+Z361+AF361+AL361+AR361+AX361+BD361+BJ361+BP361+BV361+CB361+CH361+CN361+CT361+CZ361+DF361+DL361+DR361+DX361+ED361+EJ361+EP361+EV361+FB361+FH361+FN361+FT361+FZ361+GF361+GL361+GR361+GX361+HD361+HJ361+HP361</f>
        <v/>
      </c>
      <c r="HU361" s="170">
        <f>IFERROR(N($J361),0)</f>
        <v/>
      </c>
      <c r="HW361" s="170">
        <f>SUMPRODUCT((MOD(COLUMN($M361:$HR361)-COLUMN($M361),6)=0)*ISNUMBER($M361:$HR361)*($M361:$HR361&gt;=RESUMEN!$C$26)*($M361:$HR361&lt;=RESUMEN!$C$27)*IFERROR(N($N361:$HS361),0))</f>
        <v/>
      </c>
      <c r="HX361" s="170">
        <f>SUMPRODUCT((MOD(COLUMN($M361:$HR361)-COLUMN($M361),6)=0)*ISNUMBER($M361:$HR361)*($M361:$HR361&gt;=RESUMEN!$C$26)*($M361:$HR361&lt;=RESUMEN!$C$27))</f>
        <v/>
      </c>
    </row>
    <row r="362" ht="15.75" customHeight="1" s="506">
      <c r="B362" s="113">
        <f>VENTAS!A361</f>
        <v/>
      </c>
      <c r="C362" s="236">
        <f>VENTAS!B361</f>
        <v/>
      </c>
      <c r="D362" s="53">
        <f>VENTAS!C361</f>
        <v/>
      </c>
      <c r="E362" s="114">
        <f>VENTAS!D361</f>
        <v/>
      </c>
      <c r="F362" s="114">
        <f>VENTAS!J361</f>
        <v/>
      </c>
      <c r="G362" s="494">
        <f>VENTAS!F361</f>
        <v/>
      </c>
      <c r="H362" s="479">
        <f>VENTAS!K361</f>
        <v/>
      </c>
      <c r="I362" s="479">
        <f>VENTAS!M361</f>
        <v/>
      </c>
      <c r="J362" s="184">
        <f>VENTAS!L361</f>
        <v/>
      </c>
      <c r="K362" s="119">
        <f>IF(N($H362)&lt;1,"",$G362+31)</f>
        <v/>
      </c>
      <c r="L362" s="124">
        <f>IF(K362="","",TODAY()-K362)</f>
        <v/>
      </c>
      <c r="M362" s="469" t="n">
        <v>46118</v>
      </c>
      <c r="N362" s="374" t="n">
        <v>1000000</v>
      </c>
      <c r="O362" s="184">
        <f>IF(K362="","SIN ESTADO",IF(M362&lt;&gt;"","PAGA",IF(L362&gt;0,"VENCIDA",IF(L362&gt;=-5,"POR VENCER","AL DÍA"))))</f>
        <v/>
      </c>
      <c r="P362" s="185" t="inlineStr">
        <is>
          <t>TRANSFERENCIA</t>
        </is>
      </c>
      <c r="Q362" s="119">
        <f>IF(N($H362)&lt;2,"",IF(K362="","",K362+31))</f>
        <v/>
      </c>
      <c r="R362" s="124">
        <f>IF(Q362="","",TODAY()-Q362)</f>
        <v/>
      </c>
      <c r="S362" s="494" t="n">
        <v>46138</v>
      </c>
      <c r="T362" s="184" t="n">
        <v>1000000</v>
      </c>
      <c r="U362" s="184">
        <f>IF(Q362="","SIN ESTADO",IF(S362&lt;&gt;"","PAGA",IF(R362&gt;0,"VENCIDA",IF(R362&gt;=-5,"POR VENCER","AL DÍA"))))</f>
        <v/>
      </c>
      <c r="V362" s="185" t="inlineStr">
        <is>
          <t>EFECTIVO</t>
        </is>
      </c>
      <c r="W362" s="119">
        <f>IF(N($H362)&lt;3,"",IF(Q362="","",Q362+31))</f>
        <v/>
      </c>
      <c r="X362" s="124">
        <f>IF(W362="","",TODAY()-W362)</f>
        <v/>
      </c>
      <c r="Y362" s="494" t="n">
        <v>46190</v>
      </c>
      <c r="Z362" s="184" t="n">
        <v>1000000</v>
      </c>
      <c r="AA362" s="184">
        <f>IF(W362="","SIN ESTADO",IF(Y362&lt;&gt;"","PAGA",IF(X362&gt;0,"VENCIDA",IF(X362&gt;=-5,"POR VENCER","AL DÍA"))))</f>
        <v/>
      </c>
      <c r="AB362" s="185" t="inlineStr">
        <is>
          <t>TRANSFERENCIA</t>
        </is>
      </c>
      <c r="AC362" s="119">
        <f>IF(N($H362)&lt;4,"",IF(W362="","",W362+31))</f>
        <v/>
      </c>
      <c r="AD362" s="124">
        <f>IF(AC362="","",TODAY()-AC362)</f>
        <v/>
      </c>
      <c r="AE362" s="410" t="n">
        <v>46270</v>
      </c>
      <c r="AF362" s="184" t="n">
        <v>1000000</v>
      </c>
      <c r="AG362" s="184">
        <f>IF(AC362="","SIN ESTADO",IF(AE362&lt;&gt;"","PAGA",IF(AD362&gt;0,"VENCIDA",IF(AD362&gt;=-5,"POR VENCER","AL DÍA"))))</f>
        <v/>
      </c>
      <c r="AH362" s="185" t="inlineStr">
        <is>
          <t>TRANSFERENCIA</t>
        </is>
      </c>
      <c r="AI362" s="119">
        <f>IF(N($H362)&lt;5,"",IF(AC362="","",AC362+31))</f>
        <v/>
      </c>
      <c r="AJ362" s="124">
        <f>IF(AI362="","",TODAY()-AI362)</f>
        <v/>
      </c>
      <c r="AK362" s="494" t="n"/>
      <c r="AL362" s="184" t="n"/>
      <c r="AM362" s="184">
        <f>IF(AI362="","SIN ESTADO",IF(AK362&lt;&gt;"","PAGA",IF(AJ362&gt;0,"VENCIDA",IF(AJ362&gt;=-5,"POR VENCER","AL DÍA"))))</f>
        <v/>
      </c>
      <c r="AN362" s="185" t="n"/>
      <c r="AO362" s="119">
        <f>IF(N($H362)&lt;6,"",IF(AI362="","",AI362+31))</f>
        <v/>
      </c>
      <c r="AP362" s="124">
        <f>IF(AO362="","",TODAY()-AO362)</f>
        <v/>
      </c>
      <c r="AQ362" s="270" t="n"/>
      <c r="AR362" s="184" t="n"/>
      <c r="AS362" s="184">
        <f>IF(AO362="","SIN ESTADO",IF(AQ362&lt;&gt;"","PAGA",IF(AP362&gt;0,"VENCIDA",IF(AP362&gt;=-5,"POR VENCER","AL DÍA"))))</f>
        <v/>
      </c>
      <c r="AT362" s="185" t="n"/>
      <c r="AU362" s="119">
        <f>IF(N($H362)&lt;7,"",IF(AO362="","",AO362+31))</f>
        <v/>
      </c>
      <c r="AV362" s="124">
        <f>IF(AU362="","",TODAY()-AU362)</f>
        <v/>
      </c>
      <c r="AW362" s="494" t="n"/>
      <c r="AX362" s="184" t="n"/>
      <c r="AY362" s="184">
        <f>IF(AU362="","SIN ESTADO",IF(AW362&lt;&gt;"","PAGA",IF(AV362&gt;0,"VENCIDA",IF(AV362&gt;=-5,"POR VENCER","AL DÍA"))))</f>
        <v/>
      </c>
      <c r="AZ362" s="185" t="n"/>
      <c r="BA362" s="119">
        <f>IF(N($H362)&lt;8,"",IF(AU362="","",AU362+31))</f>
        <v/>
      </c>
      <c r="BB362" s="124">
        <f>IF(BA362="","",TODAY()-BA362)</f>
        <v/>
      </c>
      <c r="BC362" s="494" t="n"/>
      <c r="BD362" s="184" t="n"/>
      <c r="BE362" s="184">
        <f>IF(BA362="","SIN ESTADO",IF(BC362&lt;&gt;"","PAGA",IF(BB362&gt;0,"VENCIDA",IF(BB362&gt;=-5,"POR VENCER","AL DÍA"))))</f>
        <v/>
      </c>
      <c r="BF362" s="185" t="n"/>
      <c r="BG362" s="119">
        <f>IF(N($H362)&lt;9,"",IF(BA362="","",BA362+31))</f>
        <v/>
      </c>
      <c r="BH362" s="124">
        <f>IF(BG362="","",TODAY()-BG362)</f>
        <v/>
      </c>
      <c r="BI362" s="494" t="n"/>
      <c r="BJ362" s="184" t="n"/>
      <c r="BK362" s="184">
        <f>IF(BG362="","SIN ESTADO",IF(BI362&lt;&gt;"","PAGA",IF(BH362&gt;0,"VENCIDA",IF(BH362&gt;=-5,"POR VENCER","AL DÍA"))))</f>
        <v/>
      </c>
      <c r="BL362" s="185" t="n"/>
      <c r="BM362" s="119">
        <f>IF(N($H362)&lt;10,"",IF(BG362="","",BG362+31))</f>
        <v/>
      </c>
      <c r="BN362" s="124">
        <f>IF(BM362="","",TODAY()-BM362)</f>
        <v/>
      </c>
      <c r="BO362" s="494" t="n"/>
      <c r="BP362" s="184" t="n"/>
      <c r="BQ362" s="184">
        <f>IF(BM362="","SIN ESTADO",IF(BO362&lt;&gt;"","PAGA",IF(BN362&gt;0,"VENCIDA",IF(BN362&gt;=-5,"POR VENCER","AL DÍA"))))</f>
        <v/>
      </c>
      <c r="BR362" s="185" t="n"/>
      <c r="BS362" s="119">
        <f>IF(N($H362)&lt;11,"",IF(BM362="","",BM362+31))</f>
        <v/>
      </c>
      <c r="BT362" s="124">
        <f>IF(BS362="","",TODAY()-BS362)</f>
        <v/>
      </c>
      <c r="BU362" s="494" t="n"/>
      <c r="BV362" s="184" t="n"/>
      <c r="BW362" s="184">
        <f>IF(BS362="","SIN ESTADO",IF(BU362&lt;&gt;"","PAGA",IF(BT362&gt;0,"VENCIDA",IF(BT362&gt;=-5,"POR VENCER","AL DÍA"))))</f>
        <v/>
      </c>
      <c r="BX362" s="185" t="n"/>
      <c r="BY362" s="119">
        <f>IF(N($H362)&lt;12,"",IF(BS362="","",BS362+31))</f>
        <v/>
      </c>
      <c r="BZ362" s="124">
        <f>IF(BY362="","",TODAY()-BY362)</f>
        <v/>
      </c>
      <c r="CA362" s="494" t="n"/>
      <c r="CB362" s="184" t="n"/>
      <c r="CC362" s="184">
        <f>IF(BY362="","SIN ESTADO",IF(CA362&lt;&gt;"","PAGA",IF(BZ362&gt;0,"VENCIDA",IF(BZ362&gt;=-5,"POR VENCER","AL DÍA"))))</f>
        <v/>
      </c>
      <c r="CD362" s="185" t="n"/>
      <c r="CE362" s="119">
        <f>IF(N($H362)&lt;13,"",IF(BY362="","",BY362+31))</f>
        <v/>
      </c>
      <c r="CF362" s="124">
        <f>IF(CE362="","",TODAY()-CE362)</f>
        <v/>
      </c>
      <c r="CG362" s="494" t="n"/>
      <c r="CH362" s="184" t="n"/>
      <c r="CI362" s="184">
        <f>IF(CE362="","SIN ESTADO",IF(CG362&lt;&gt;"","PAGA",IF(CF362&gt;0,"VENCIDA",IF(CF362&gt;=-5,"POR VENCER","AL DÍA"))))</f>
        <v/>
      </c>
      <c r="CJ362" s="185" t="n"/>
      <c r="CK362" s="119">
        <f>IF(N($H362)&lt;14,"",IF(CE362="","",CE362+31))</f>
        <v/>
      </c>
      <c r="CL362" s="124">
        <f>IF(CK362="","",TODAY()-CK362)</f>
        <v/>
      </c>
      <c r="CM362" s="494" t="n"/>
      <c r="CN362" s="184" t="n"/>
      <c r="CO362" s="184">
        <f>IF(CK362="","SIN ESTADO",IF(CM362&lt;&gt;"","PAGA",IF(CL362&gt;0,"VENCIDA",IF(CL362&gt;=-5,"POR VENCER","AL DÍA"))))</f>
        <v/>
      </c>
      <c r="CP362" s="185" t="n"/>
      <c r="CQ362" s="119">
        <f>IF(N($H362)&lt;15,"",IF(CK362="","",CK362+31))</f>
        <v/>
      </c>
      <c r="CR362" s="124">
        <f>IF(CQ362="","",TODAY()-CQ362)</f>
        <v/>
      </c>
      <c r="CS362" s="494" t="n"/>
      <c r="CT362" s="184" t="n"/>
      <c r="CU362" s="184">
        <f>IF(CQ362="","SIN ESTADO",IF(CS362&lt;&gt;"","PAGA",IF(CR362&gt;0,"VENCIDA",IF(CR362&gt;=-5,"POR VENCER","AL DÍA"))))</f>
        <v/>
      </c>
      <c r="CV362" s="185" t="n"/>
      <c r="CW362" s="119">
        <f>IF(N($H362)&lt;16,"",IF(CQ362="","",CQ362+31))</f>
        <v/>
      </c>
      <c r="CX362" s="124">
        <f>IF(CW362="","",TODAY()-CW362)</f>
        <v/>
      </c>
      <c r="CY362" s="494" t="n"/>
      <c r="CZ362" s="184" t="n"/>
      <c r="DA362" s="184">
        <f>IF(CW362="","SIN ESTADO",IF(CY362&lt;&gt;"","PAGA",IF(CX362&gt;0,"VENCIDA",IF(CX362&gt;=-5,"POR VENCER","AL DÍA"))))</f>
        <v/>
      </c>
      <c r="DB362" s="185" t="n"/>
      <c r="DC362" s="119">
        <f>IF(N($H362)&lt;17,"",IF(CW362="","",CW362+31))</f>
        <v/>
      </c>
      <c r="DD362" s="124">
        <f>IF(DC362="","",TODAY()-DC362)</f>
        <v/>
      </c>
      <c r="DE362" s="494" t="n"/>
      <c r="DF362" s="184" t="n"/>
      <c r="DG362" s="184">
        <f>IF(DC362="","SIN ESTADO",IF(DE362&lt;&gt;"","PAGA",IF(DD362&gt;0,"VENCIDA",IF(DD362&gt;=-5,"POR VENCER","AL DÍA"))))</f>
        <v/>
      </c>
      <c r="DH362" s="185" t="n"/>
      <c r="DI362" s="119">
        <f>IF(N($H362)&lt;18,"",IF(DC362="","",DC362+31))</f>
        <v/>
      </c>
      <c r="DJ362" s="124">
        <f>IF(DI362="","",TODAY()-DI362)</f>
        <v/>
      </c>
      <c r="DK362" s="494" t="n"/>
      <c r="DL362" s="184" t="n"/>
      <c r="DM362" s="184">
        <f>IF(DI362="","SIN ESTADO",IF(DK362&lt;&gt;"","PAGA",IF(DJ362&gt;0,"VENCIDA",IF(DJ362&gt;=-5,"POR VENCER","AL DÍA"))))</f>
        <v/>
      </c>
      <c r="DN362" s="185" t="n"/>
      <c r="DO362" s="119">
        <f>IF(N($H362)&lt;19,"",IF(DI362="","",DI362+31))</f>
        <v/>
      </c>
      <c r="DP362" s="124">
        <f>IF(DO362="","",TODAY()-DO362)</f>
        <v/>
      </c>
      <c r="DQ362" s="494" t="n"/>
      <c r="DR362" s="184" t="n"/>
      <c r="DS362" s="184">
        <f>IF(DO362="","SIN ESTADO",IF(DQ362&lt;&gt;"","PAGA",IF(DP362&gt;0,"VENCIDA",IF(DP362&gt;=-5,"POR VENCER","AL DÍA"))))</f>
        <v/>
      </c>
      <c r="DT362" s="185" t="n"/>
      <c r="DU362" s="119">
        <f>IF(N($H362)&lt;20,"",IF(DO362="","",DO362+31))</f>
        <v/>
      </c>
      <c r="DV362" s="124">
        <f>IF(DU362="","",TODAY()-DU362)</f>
        <v/>
      </c>
      <c r="DW362" s="494" t="n"/>
      <c r="DX362" s="184" t="n"/>
      <c r="DY362" s="184">
        <f>IF(DU362="","SIN ESTADO",IF(DW362&lt;&gt;"","PAGA",IF(DV362&gt;0,"VENCIDA",IF(DV362&gt;=-5,"POR VENCER","AL DÍA"))))</f>
        <v/>
      </c>
      <c r="DZ362" s="185" t="n"/>
      <c r="EA362" s="119">
        <f>IF(N($H362)&lt;21,"",IF(DU362="","",DU362+31))</f>
        <v/>
      </c>
      <c r="EB362" s="124">
        <f>IF(EA362="","",TODAY()-EA362)</f>
        <v/>
      </c>
      <c r="EC362" s="494" t="n"/>
      <c r="ED362" s="184" t="n"/>
      <c r="EE362" s="184">
        <f>IF(EA362="","SIN ESTADO",IF(EC362&lt;&gt;"","PAGA",IF(EB362&gt;0,"VENCIDA",IF(EB362&gt;=-5,"POR VENCER","AL DÍA"))))</f>
        <v/>
      </c>
      <c r="EF362" s="185" t="n"/>
      <c r="EG362" s="119">
        <f>IF(N($H362)&lt;22,"",IF(EA362="","",EA362+31))</f>
        <v/>
      </c>
      <c r="EH362" s="124">
        <f>IF(EG362="","",TODAY()-EG362)</f>
        <v/>
      </c>
      <c r="EI362" s="494" t="n"/>
      <c r="EJ362" s="184" t="n"/>
      <c r="EK362" s="184">
        <f>IF(EG362="","SIN ESTADO",IF(EI362&lt;&gt;"","PAGA",IF(EH362&gt;0,"VENCIDA",IF(EH362&gt;=-5,"POR VENCER","AL DÍA"))))</f>
        <v/>
      </c>
      <c r="EL362" s="185" t="n"/>
      <c r="EM362" s="119">
        <f>IF(N($H362)&lt;23,"",IF(EG362="","",EG362+31))</f>
        <v/>
      </c>
      <c r="EN362" s="124">
        <f>IF(EM362="","",TODAY()-EM362)</f>
        <v/>
      </c>
      <c r="EO362" s="494" t="n"/>
      <c r="EP362" s="184" t="n"/>
      <c r="EQ362" s="184">
        <f>IF(EM362="","SIN ESTADO",IF(EO362&lt;&gt;"","PAGA",IF(EN362&gt;0,"VENCIDA",IF(EN362&gt;=-5,"POR VENCER","AL DÍA"))))</f>
        <v/>
      </c>
      <c r="ER362" s="185" t="n"/>
      <c r="ES362" s="119">
        <f>IF(N($H362)&lt;24,"",IF(EM362="","",EM362+31))</f>
        <v/>
      </c>
      <c r="ET362" s="124">
        <f>IF(ES362="","",TODAY()-ES362)</f>
        <v/>
      </c>
      <c r="EU362" s="494" t="n"/>
      <c r="EV362" s="184" t="n"/>
      <c r="EW362" s="184">
        <f>IF(ES362="","SIN ESTADO",IF(EU362&lt;&gt;"","PAGA",IF(ET362&gt;0,"VENCIDA",IF(ET362&gt;=-5,"POR VENCER","AL DÍA"))))</f>
        <v/>
      </c>
      <c r="EX362" s="185" t="n"/>
      <c r="EY362" s="119">
        <f>IF(N($H362)&lt;25,"",IF(ES362="","",ES362+31))</f>
        <v/>
      </c>
      <c r="EZ362" s="124">
        <f>IF(EY362="","",TODAY()-EY362)</f>
        <v/>
      </c>
      <c r="FA362" s="494" t="n"/>
      <c r="FB362" s="184" t="n"/>
      <c r="FC362" s="184">
        <f>IF(EY362="","SIN ESTADO",IF(FA362&lt;&gt;"","PAGA",IF(EZ362&gt;0,"VENCIDA",IF(EZ362&gt;=-5,"POR VENCER","AL DÍA"))))</f>
        <v/>
      </c>
      <c r="FD362" s="185" t="n"/>
      <c r="FE362" s="119">
        <f>IF(N($H362)&lt;26,"",IF(EY362="","",EY362+31))</f>
        <v/>
      </c>
      <c r="FF362" s="124">
        <f>IF(FE362="","",TODAY()-FE362)</f>
        <v/>
      </c>
      <c r="FG362" s="494" t="n"/>
      <c r="FH362" s="184" t="n"/>
      <c r="FI362" s="184">
        <f>IF(FE362="","SIN ESTADO",IF(FG362&lt;&gt;"","PAGA",IF(FF362&gt;0,"VENCIDA",IF(FF362&gt;=-5,"POR VENCER","AL DÍA"))))</f>
        <v/>
      </c>
      <c r="FJ362" s="185" t="n"/>
      <c r="FK362" s="119">
        <f>IF(N($H362)&lt;27,"",IF(FE362="","",FE362+31))</f>
        <v/>
      </c>
      <c r="FL362" s="124">
        <f>IF(FK362="","",TODAY()-FK362)</f>
        <v/>
      </c>
      <c r="FM362" s="494" t="n"/>
      <c r="FN362" s="184" t="n"/>
      <c r="FO362" s="184">
        <f>IF(FK362="","SIN ESTADO",IF(FM362&lt;&gt;"","PAGA",IF(FL362&gt;0,"VENCIDA",IF(FL362&gt;=-5,"POR VENCER","AL DÍA"))))</f>
        <v/>
      </c>
      <c r="FP362" s="185" t="n"/>
      <c r="FQ362" s="119">
        <f>IF(N($H362)&lt;28,"",IF(FK362="","",FK362+31))</f>
        <v/>
      </c>
      <c r="FR362" s="124">
        <f>IF(FQ362="","",TODAY()-FQ362)</f>
        <v/>
      </c>
      <c r="FS362" s="494" t="n"/>
      <c r="FT362" s="184" t="n"/>
      <c r="FU362" s="184">
        <f>IF(FQ362="","SIN ESTADO",IF(FS362&lt;&gt;"","PAGA",IF(FR362&gt;0,"VENCIDA",IF(FR362&gt;=-5,"POR VENCER","AL DÍA"))))</f>
        <v/>
      </c>
      <c r="FV362" s="185" t="n"/>
      <c r="FW362" s="119">
        <f>IF(N($H362)&lt;29,"",IF(FQ362="","",FQ362+31))</f>
        <v/>
      </c>
      <c r="FX362" s="124">
        <f>IF(FW362="","",TODAY()-FW362)</f>
        <v/>
      </c>
      <c r="FY362" s="494" t="n"/>
      <c r="FZ362" s="184" t="n"/>
      <c r="GA362" s="184">
        <f>IF(FW362="","SIN ESTADO",IF(FY362&lt;&gt;"","PAGA",IF(FX362&gt;0,"VENCIDA",IF(FX362&gt;=-5,"POR VENCER","AL DÍA"))))</f>
        <v/>
      </c>
      <c r="GB362" s="185" t="n"/>
      <c r="GC362" s="119">
        <f>IF(N($H362)&lt;30,"",IF(FW362="","",FW362+31))</f>
        <v/>
      </c>
      <c r="GD362" s="124">
        <f>IF(GC362="","",TODAY()-GC362)</f>
        <v/>
      </c>
      <c r="GE362" s="494" t="n"/>
      <c r="GF362" s="184" t="n"/>
      <c r="GG362" s="184">
        <f>IF(GC362="","SIN ESTADO",IF(GE362&lt;&gt;"","PAGA",IF(GD362&gt;0,"VENCIDA",IF(GD362&gt;=-5,"POR VENCER","AL DÍA"))))</f>
        <v/>
      </c>
      <c r="GH362" s="185" t="n"/>
      <c r="GI362" s="119">
        <f>IF(N($H362)&lt;31,"",IF(GC362="","",GC362+31))</f>
        <v/>
      </c>
      <c r="GJ362" s="124">
        <f>IF(GI362="","",TODAY()-GI362)</f>
        <v/>
      </c>
      <c r="GK362" s="494" t="n"/>
      <c r="GL362" s="184" t="n"/>
      <c r="GM362" s="184">
        <f>IF(GI362="","SIN ESTADO",IF(GK362&lt;&gt;"","PAGA",IF(GJ362&gt;0,"VENCIDA",IF(GJ362&gt;=-5,"POR VENCER","AL DÍA"))))</f>
        <v/>
      </c>
      <c r="GN362" s="185" t="n"/>
      <c r="GO362" s="119">
        <f>IF(N($H362)&lt;32,"",IF(GI362="","",GI362+31))</f>
        <v/>
      </c>
      <c r="GP362" s="124">
        <f>IF(GO362="","",TODAY()-GO362)</f>
        <v/>
      </c>
      <c r="GQ362" s="494" t="n"/>
      <c r="GR362" s="184" t="n"/>
      <c r="GS362" s="184">
        <f>IF(GO362="","SIN ESTADO",IF(GQ362&lt;&gt;"","PAGA",IF(GP362&gt;0,"VENCIDA",IF(GP362&gt;=-5,"POR VENCER","AL DÍA"))))</f>
        <v/>
      </c>
      <c r="GT362" s="185" t="n"/>
      <c r="GU362" s="119">
        <f>IF(N($H362)&lt;33,"",IF(GO362="","",GO362+31))</f>
        <v/>
      </c>
      <c r="GV362" s="124">
        <f>IF(GU362="","",TODAY()-GU362)</f>
        <v/>
      </c>
      <c r="GW362" s="494" t="n"/>
      <c r="GX362" s="184" t="n"/>
      <c r="GY362" s="184">
        <f>IF(GU362="","SIN ESTADO",IF(GW362&lt;&gt;"","PAGA",IF(GV362&gt;0,"VENCIDA",IF(GV362&gt;=-5,"POR VENCER","AL DÍA"))))</f>
        <v/>
      </c>
      <c r="GZ362" s="185" t="n"/>
      <c r="HA362" s="119">
        <f>IF(N($H362)&lt;34,"",IF(GU362="","",GU362+31))</f>
        <v/>
      </c>
      <c r="HB362" s="124">
        <f>IF(HA362="","",TODAY()-HA362)</f>
        <v/>
      </c>
      <c r="HC362" s="494" t="n"/>
      <c r="HD362" s="184" t="n"/>
      <c r="HE362" s="184">
        <f>IF(HA362="","SIN ESTADO",IF(HC362&lt;&gt;"","PAGA",IF(HB362&gt;0,"VENCIDA",IF(HB362&gt;=-5,"POR VENCER","AL DÍA"))))</f>
        <v/>
      </c>
      <c r="HF362" s="185" t="n"/>
      <c r="HG362" s="119">
        <f>IF(N($H362)&lt;35,"",IF(HA362="","",HA362+31))</f>
        <v/>
      </c>
      <c r="HH362" s="124">
        <f>IF(HG362="","",TODAY()-HG362)</f>
        <v/>
      </c>
      <c r="HI362" s="494" t="n"/>
      <c r="HJ362" s="184" t="n"/>
      <c r="HK362" s="184">
        <f>IF(HG362="","SIN ESTADO",IF(HI362&lt;&gt;"","PAGA",IF(HH362&gt;0,"VENCIDA",IF(HH362&gt;=-5,"POR VENCER","AL DÍA"))))</f>
        <v/>
      </c>
      <c r="HL362" s="168" t="n"/>
      <c r="HM362" s="119">
        <f>IF(N($H362)&lt;36,"",IF(HG362="","",HG362+31))</f>
        <v/>
      </c>
      <c r="HN362" s="124">
        <f>IF(HM362="","",TODAY()-HM362)</f>
        <v/>
      </c>
      <c r="HO362" s="494" t="n"/>
      <c r="HP362" s="184" t="n"/>
      <c r="HQ362" s="184">
        <f>IF(HM362="","SIN ESTADO",IF(HO362&lt;&gt;"","PAGA",IF(HN362&gt;0,"VENCIDA",IF(HN362&gt;=-5,"POR VENCER","AL DÍA"))))</f>
        <v/>
      </c>
      <c r="HR362" s="168" t="n"/>
      <c r="HS362" s="169">
        <f>N362+T362+Z362+AF362+AL362+AR362+AX362+BD362+BJ362+BP362+BV362+CB362+CH362+CN362+CT362+CZ362+DF362+DL362+DR362+DX362+ED362+EJ362+EP362+EV362+FB362+FH362+FN362+FT362+FZ362+GF362+GL362+GR362+GX362+HD362+HJ362+HP362</f>
        <v/>
      </c>
      <c r="HU362" s="170">
        <f>IFERROR(N($J362),0)</f>
        <v/>
      </c>
      <c r="HW362" s="170">
        <f>SUMPRODUCT((MOD(COLUMN($M362:$HR362)-COLUMN($M362),6)=0)*ISNUMBER($M362:$HR362)*($M362:$HR362&gt;=RESUMEN!$C$26)*($M362:$HR362&lt;=RESUMEN!$C$27)*IFERROR(N($N362:$HS362),0))</f>
        <v/>
      </c>
      <c r="HX362" s="170">
        <f>SUMPRODUCT((MOD(COLUMN($M362:$HR362)-COLUMN($M362),6)=0)*ISNUMBER($M362:$HR362)*($M362:$HR362&gt;=RESUMEN!$C$26)*($M362:$HR362&lt;=RESUMEN!$C$27))</f>
        <v/>
      </c>
    </row>
    <row r="363" ht="15.75" customHeight="1" s="506">
      <c r="B363" s="113">
        <f>VENTAS!A362</f>
        <v/>
      </c>
      <c r="C363" s="236">
        <f>VENTAS!B362</f>
        <v/>
      </c>
      <c r="D363" s="53">
        <f>VENTAS!C362</f>
        <v/>
      </c>
      <c r="E363" s="114">
        <f>VENTAS!D362</f>
        <v/>
      </c>
      <c r="F363" s="114">
        <f>VENTAS!J362</f>
        <v/>
      </c>
      <c r="G363" s="494">
        <f>VENTAS!F362</f>
        <v/>
      </c>
      <c r="H363" s="479">
        <f>VENTAS!K362</f>
        <v/>
      </c>
      <c r="I363" s="479">
        <f>VENTAS!M362</f>
        <v/>
      </c>
      <c r="J363" s="184">
        <f>VENTAS!L362</f>
        <v/>
      </c>
      <c r="K363" s="119">
        <f>IF(N($H363)&lt;1,"",$G363+31)</f>
        <v/>
      </c>
      <c r="L363" s="124">
        <f>IF(K363="","",TODAY()-K363)</f>
        <v/>
      </c>
      <c r="M363" s="494" t="n">
        <v>46153</v>
      </c>
      <c r="N363" s="374" t="n">
        <v>1000000</v>
      </c>
      <c r="O363" s="184">
        <f>IF(K363="","SIN ESTADO",IF(M363&lt;&gt;"","PAGA",IF(L363&gt;0,"VENCIDA",IF(L363&gt;=-5,"POR VENCER","AL DÍA"))))</f>
        <v/>
      </c>
      <c r="P363" s="185" t="inlineStr">
        <is>
          <t>TRANSFERENCIA</t>
        </is>
      </c>
      <c r="Q363" s="119">
        <f>IF(N($H363)&lt;2,"",IF(K363="","",K363+31))</f>
        <v/>
      </c>
      <c r="R363" s="124">
        <f>IF(Q363="","",TODAY()-Q363)</f>
        <v/>
      </c>
      <c r="S363" s="494" t="n">
        <v>46153</v>
      </c>
      <c r="T363" s="184" t="n">
        <v>1000000</v>
      </c>
      <c r="U363" s="184">
        <f>IF(Q363="","SIN ESTADO",IF(S363&lt;&gt;"","PAGA",IF(R363&gt;0,"VENCIDA",IF(R363&gt;=-5,"POR VENCER","AL DÍA"))))</f>
        <v/>
      </c>
      <c r="V363" s="185" t="inlineStr">
        <is>
          <t>TRANSFERENCIA</t>
        </is>
      </c>
      <c r="W363" s="119">
        <f>IF(N($H363)&lt;3,"",IF(Q363="","",Q363+31))</f>
        <v/>
      </c>
      <c r="X363" s="124">
        <f>IF(W363="","",TODAY()-W363)</f>
        <v/>
      </c>
      <c r="Y363" s="494" t="n">
        <v>46176</v>
      </c>
      <c r="Z363" s="184" t="n">
        <v>1000000</v>
      </c>
      <c r="AA363" s="184">
        <f>IF(W363="","SIN ESTADO",IF(Y363&lt;&gt;"","PAGA",IF(X363&gt;0,"VENCIDA",IF(X363&gt;=-5,"POR VENCER","AL DÍA"))))</f>
        <v/>
      </c>
      <c r="AB363" s="185" t="inlineStr">
        <is>
          <t>TRANSFERENCIA</t>
        </is>
      </c>
      <c r="AC363" s="119">
        <f>IF(N($H363)&lt;4,"",IF(W363="","",W363+31))</f>
        <v/>
      </c>
      <c r="AD363" s="124">
        <f>IF(AC363="","",TODAY()-AC363)</f>
        <v/>
      </c>
      <c r="AE363" s="494" t="n">
        <v>46211</v>
      </c>
      <c r="AF363" s="184" t="n">
        <v>1000000</v>
      </c>
      <c r="AG363" s="184">
        <f>IF(AC363="","SIN ESTADO",IF(AE363&lt;&gt;"","PAGA",IF(AD363&gt;0,"VENCIDA",IF(AD363&gt;=-5,"POR VENCER","AL DÍA"))))</f>
        <v/>
      </c>
      <c r="AH363" s="185" t="inlineStr">
        <is>
          <t>TRANSFERENCIA</t>
        </is>
      </c>
      <c r="AI363" s="119">
        <f>IF(N($H363)&lt;5,"",IF(AC363="","",AC363+31))</f>
        <v/>
      </c>
      <c r="AJ363" s="124">
        <f>IF(AI363="","",TODAY()-AI363)</f>
        <v/>
      </c>
      <c r="AK363" s="494" t="n">
        <v>46244</v>
      </c>
      <c r="AL363" s="184" t="n">
        <v>1000000</v>
      </c>
      <c r="AM363" s="184">
        <f>IF(AI363="","SIN ESTADO",IF(AK363&lt;&gt;"","PAGA",IF(AJ363&gt;0,"VENCIDA",IF(AJ363&gt;=-5,"POR VENCER","AL DÍA"))))</f>
        <v/>
      </c>
      <c r="AN363" s="185" t="inlineStr">
        <is>
          <t>TRANSFERENCIA</t>
        </is>
      </c>
      <c r="AO363" s="119">
        <f>IF(N($H363)&lt;6,"",IF(AI363="","",AI363+31))</f>
        <v/>
      </c>
      <c r="AP363" s="124">
        <f>IF(AO363="","",TODAY()-AO363)</f>
        <v/>
      </c>
      <c r="AQ363" s="270" t="n"/>
      <c r="AR363" s="184" t="n"/>
      <c r="AS363" s="184">
        <f>IF(AO363="","SIN ESTADO",IF(AQ363&lt;&gt;"","PAGA",IF(AP363&gt;0,"VENCIDA",IF(AP363&gt;=-5,"POR VENCER","AL DÍA"))))</f>
        <v/>
      </c>
      <c r="AT363" s="185" t="n"/>
      <c r="AU363" s="119">
        <f>IF(N($H363)&lt;7,"",IF(AO363="","",AO363+31))</f>
        <v/>
      </c>
      <c r="AV363" s="124">
        <f>IF(AU363="","",TODAY()-AU363)</f>
        <v/>
      </c>
      <c r="AW363" s="494" t="n"/>
      <c r="AX363" s="184" t="n"/>
      <c r="AY363" s="184">
        <f>IF(AU363="","SIN ESTADO",IF(AW363&lt;&gt;"","PAGA",IF(AV363&gt;0,"VENCIDA",IF(AV363&gt;=-5,"POR VENCER","AL DÍA"))))</f>
        <v/>
      </c>
      <c r="AZ363" s="185" t="n"/>
      <c r="BA363" s="119">
        <f>IF(N($H363)&lt;8,"",IF(AU363="","",AU363+31))</f>
        <v/>
      </c>
      <c r="BB363" s="124">
        <f>IF(BA363="","",TODAY()-BA363)</f>
        <v/>
      </c>
      <c r="BC363" s="494" t="n"/>
      <c r="BD363" s="184" t="n"/>
      <c r="BE363" s="184">
        <f>IF(BA363="","SIN ESTADO",IF(BC363&lt;&gt;"","PAGA",IF(BB363&gt;0,"VENCIDA",IF(BB363&gt;=-5,"POR VENCER","AL DÍA"))))</f>
        <v/>
      </c>
      <c r="BF363" s="185" t="n"/>
      <c r="BG363" s="119">
        <f>IF(N($H363)&lt;9,"",IF(BA363="","",BA363+31))</f>
        <v/>
      </c>
      <c r="BH363" s="124">
        <f>IF(BG363="","",TODAY()-BG363)</f>
        <v/>
      </c>
      <c r="BI363" s="494" t="n"/>
      <c r="BJ363" s="184" t="n"/>
      <c r="BK363" s="184">
        <f>IF(BG363="","SIN ESTADO",IF(BI363&lt;&gt;"","PAGA",IF(BH363&gt;0,"VENCIDA",IF(BH363&gt;=-5,"POR VENCER","AL DÍA"))))</f>
        <v/>
      </c>
      <c r="BL363" s="185" t="n"/>
      <c r="BM363" s="119">
        <f>IF(N($H363)&lt;10,"",IF(BG363="","",BG363+31))</f>
        <v/>
      </c>
      <c r="BN363" s="124">
        <f>IF(BM363="","",TODAY()-BM363)</f>
        <v/>
      </c>
      <c r="BO363" s="494" t="n"/>
      <c r="BP363" s="184" t="n"/>
      <c r="BQ363" s="184">
        <f>IF(BM363="","SIN ESTADO",IF(BO363&lt;&gt;"","PAGA",IF(BN363&gt;0,"VENCIDA",IF(BN363&gt;=-5,"POR VENCER","AL DÍA"))))</f>
        <v/>
      </c>
      <c r="BR363" s="185" t="n"/>
      <c r="BS363" s="119">
        <f>IF(N($H363)&lt;11,"",IF(BM363="","",BM363+31))</f>
        <v/>
      </c>
      <c r="BT363" s="124">
        <f>IF(BS363="","",TODAY()-BS363)</f>
        <v/>
      </c>
      <c r="BU363" s="494" t="n"/>
      <c r="BV363" s="184" t="n"/>
      <c r="BW363" s="184">
        <f>IF(BS363="","SIN ESTADO",IF(BU363&lt;&gt;"","PAGA",IF(BT363&gt;0,"VENCIDA",IF(BT363&gt;=-5,"POR VENCER","AL DÍA"))))</f>
        <v/>
      </c>
      <c r="BX363" s="185" t="n"/>
      <c r="BY363" s="119">
        <f>IF(N($H363)&lt;12,"",IF(BS363="","",BS363+31))</f>
        <v/>
      </c>
      <c r="BZ363" s="124">
        <f>IF(BY363="","",TODAY()-BY363)</f>
        <v/>
      </c>
      <c r="CA363" s="494" t="n"/>
      <c r="CB363" s="184" t="n"/>
      <c r="CC363" s="184">
        <f>IF(BY363="","SIN ESTADO",IF(CA363&lt;&gt;"","PAGA",IF(BZ363&gt;0,"VENCIDA",IF(BZ363&gt;=-5,"POR VENCER","AL DÍA"))))</f>
        <v/>
      </c>
      <c r="CD363" s="185" t="n"/>
      <c r="CE363" s="119">
        <f>IF(N($H363)&lt;13,"",IF(BY363="","",BY363+31))</f>
        <v/>
      </c>
      <c r="CF363" s="124">
        <f>IF(CE363="","",TODAY()-CE363)</f>
        <v/>
      </c>
      <c r="CG363" s="494" t="n"/>
      <c r="CH363" s="184" t="n"/>
      <c r="CI363" s="184">
        <f>IF(CE363="","SIN ESTADO",IF(CG363&lt;&gt;"","PAGA",IF(CF363&gt;0,"VENCIDA",IF(CF363&gt;=-5,"POR VENCER","AL DÍA"))))</f>
        <v/>
      </c>
      <c r="CJ363" s="185" t="n"/>
      <c r="CK363" s="119">
        <f>IF(N($H363)&lt;14,"",IF(CE363="","",CE363+31))</f>
        <v/>
      </c>
      <c r="CL363" s="124">
        <f>IF(CK363="","",TODAY()-CK363)</f>
        <v/>
      </c>
      <c r="CM363" s="494" t="n"/>
      <c r="CN363" s="184" t="n"/>
      <c r="CO363" s="184">
        <f>IF(CK363="","SIN ESTADO",IF(CM363&lt;&gt;"","PAGA",IF(CL363&gt;0,"VENCIDA",IF(CL363&gt;=-5,"POR VENCER","AL DÍA"))))</f>
        <v/>
      </c>
      <c r="CP363" s="185" t="n"/>
      <c r="CQ363" s="119">
        <f>IF(N($H363)&lt;15,"",IF(CK363="","",CK363+31))</f>
        <v/>
      </c>
      <c r="CR363" s="124">
        <f>IF(CQ363="","",TODAY()-CQ363)</f>
        <v/>
      </c>
      <c r="CS363" s="494" t="n"/>
      <c r="CT363" s="184" t="n"/>
      <c r="CU363" s="184">
        <f>IF(CQ363="","SIN ESTADO",IF(CS363&lt;&gt;"","PAGA",IF(CR363&gt;0,"VENCIDA",IF(CR363&gt;=-5,"POR VENCER","AL DÍA"))))</f>
        <v/>
      </c>
      <c r="CV363" s="185" t="n"/>
      <c r="CW363" s="119">
        <f>IF(N($H363)&lt;16,"",IF(CQ363="","",CQ363+31))</f>
        <v/>
      </c>
      <c r="CX363" s="124">
        <f>IF(CW363="","",TODAY()-CW363)</f>
        <v/>
      </c>
      <c r="CY363" s="494" t="n"/>
      <c r="CZ363" s="184" t="n"/>
      <c r="DA363" s="184">
        <f>IF(CW363="","SIN ESTADO",IF(CY363&lt;&gt;"","PAGA",IF(CX363&gt;0,"VENCIDA",IF(CX363&gt;=-5,"POR VENCER","AL DÍA"))))</f>
        <v/>
      </c>
      <c r="DB363" s="185" t="n"/>
      <c r="DC363" s="119">
        <f>IF(N($H363)&lt;17,"",IF(CW363="","",CW363+31))</f>
        <v/>
      </c>
      <c r="DD363" s="124">
        <f>IF(DC363="","",TODAY()-DC363)</f>
        <v/>
      </c>
      <c r="DE363" s="494" t="n"/>
      <c r="DF363" s="184" t="n"/>
      <c r="DG363" s="184">
        <f>IF(DC363="","SIN ESTADO",IF(DE363&lt;&gt;"","PAGA",IF(DD363&gt;0,"VENCIDA",IF(DD363&gt;=-5,"POR VENCER","AL DÍA"))))</f>
        <v/>
      </c>
      <c r="DH363" s="185" t="n"/>
      <c r="DI363" s="119">
        <f>IF(N($H363)&lt;18,"",IF(DC363="","",DC363+31))</f>
        <v/>
      </c>
      <c r="DJ363" s="124">
        <f>IF(DI363="","",TODAY()-DI363)</f>
        <v/>
      </c>
      <c r="DK363" s="494" t="n"/>
      <c r="DL363" s="184" t="n"/>
      <c r="DM363" s="184">
        <f>IF(DI363="","SIN ESTADO",IF(DK363&lt;&gt;"","PAGA",IF(DJ363&gt;0,"VENCIDA",IF(DJ363&gt;=-5,"POR VENCER","AL DÍA"))))</f>
        <v/>
      </c>
      <c r="DN363" s="185" t="n"/>
      <c r="DO363" s="119">
        <f>IF(N($H363)&lt;19,"",IF(DI363="","",DI363+31))</f>
        <v/>
      </c>
      <c r="DP363" s="124">
        <f>IF(DO363="","",TODAY()-DO363)</f>
        <v/>
      </c>
      <c r="DQ363" s="494" t="n"/>
      <c r="DR363" s="184" t="n"/>
      <c r="DS363" s="184">
        <f>IF(DO363="","SIN ESTADO",IF(DQ363&lt;&gt;"","PAGA",IF(DP363&gt;0,"VENCIDA",IF(DP363&gt;=-5,"POR VENCER","AL DÍA"))))</f>
        <v/>
      </c>
      <c r="DT363" s="185" t="n"/>
      <c r="DU363" s="119">
        <f>IF(N($H363)&lt;20,"",IF(DO363="","",DO363+31))</f>
        <v/>
      </c>
      <c r="DV363" s="124">
        <f>IF(DU363="","",TODAY()-DU363)</f>
        <v/>
      </c>
      <c r="DW363" s="494" t="n"/>
      <c r="DX363" s="184" t="n"/>
      <c r="DY363" s="184">
        <f>IF(DU363="","SIN ESTADO",IF(DW363&lt;&gt;"","PAGA",IF(DV363&gt;0,"VENCIDA",IF(DV363&gt;=-5,"POR VENCER","AL DÍA"))))</f>
        <v/>
      </c>
      <c r="DZ363" s="185" t="n"/>
      <c r="EA363" s="119">
        <f>IF(N($H363)&lt;21,"",IF(DU363="","",DU363+31))</f>
        <v/>
      </c>
      <c r="EB363" s="124">
        <f>IF(EA363="","",TODAY()-EA363)</f>
        <v/>
      </c>
      <c r="EC363" s="494" t="n"/>
      <c r="ED363" s="184" t="n"/>
      <c r="EE363" s="184">
        <f>IF(EA363="","SIN ESTADO",IF(EC363&lt;&gt;"","PAGA",IF(EB363&gt;0,"VENCIDA",IF(EB363&gt;=-5,"POR VENCER","AL DÍA"))))</f>
        <v/>
      </c>
      <c r="EF363" s="185" t="n"/>
      <c r="EG363" s="119">
        <f>IF(N($H363)&lt;22,"",IF(EA363="","",EA363+31))</f>
        <v/>
      </c>
      <c r="EH363" s="124">
        <f>IF(EG363="","",TODAY()-EG363)</f>
        <v/>
      </c>
      <c r="EI363" s="494" t="n"/>
      <c r="EJ363" s="184" t="n"/>
      <c r="EK363" s="184">
        <f>IF(EG363="","SIN ESTADO",IF(EI363&lt;&gt;"","PAGA",IF(EH363&gt;0,"VENCIDA",IF(EH363&gt;=-5,"POR VENCER","AL DÍA"))))</f>
        <v/>
      </c>
      <c r="EL363" s="185" t="n"/>
      <c r="EM363" s="119">
        <f>IF(N($H363)&lt;23,"",IF(EG363="","",EG363+31))</f>
        <v/>
      </c>
      <c r="EN363" s="124">
        <f>IF(EM363="","",TODAY()-EM363)</f>
        <v/>
      </c>
      <c r="EO363" s="494" t="n"/>
      <c r="EP363" s="184" t="n"/>
      <c r="EQ363" s="184">
        <f>IF(EM363="","SIN ESTADO",IF(EO363&lt;&gt;"","PAGA",IF(EN363&gt;0,"VENCIDA",IF(EN363&gt;=-5,"POR VENCER","AL DÍA"))))</f>
        <v/>
      </c>
      <c r="ER363" s="185" t="n"/>
      <c r="ES363" s="119">
        <f>IF(N($H363)&lt;24,"",IF(EM363="","",EM363+31))</f>
        <v/>
      </c>
      <c r="ET363" s="124">
        <f>IF(ES363="","",TODAY()-ES363)</f>
        <v/>
      </c>
      <c r="EU363" s="494" t="n"/>
      <c r="EV363" s="184" t="n"/>
      <c r="EW363" s="184">
        <f>IF(ES363="","SIN ESTADO",IF(EU363&lt;&gt;"","PAGA",IF(ET363&gt;0,"VENCIDA",IF(ET363&gt;=-5,"POR VENCER","AL DÍA"))))</f>
        <v/>
      </c>
      <c r="EX363" s="185" t="n"/>
      <c r="EY363" s="119">
        <f>IF(N($H363)&lt;25,"",IF(ES363="","",ES363+31))</f>
        <v/>
      </c>
      <c r="EZ363" s="124">
        <f>IF(EY363="","",TODAY()-EY363)</f>
        <v/>
      </c>
      <c r="FA363" s="494" t="n"/>
      <c r="FB363" s="184" t="n"/>
      <c r="FC363" s="184">
        <f>IF(EY363="","SIN ESTADO",IF(FA363&lt;&gt;"","PAGA",IF(EZ363&gt;0,"VENCIDA",IF(EZ363&gt;=-5,"POR VENCER","AL DÍA"))))</f>
        <v/>
      </c>
      <c r="FD363" s="185" t="n"/>
      <c r="FE363" s="119">
        <f>IF(N($H363)&lt;26,"",IF(EY363="","",EY363+31))</f>
        <v/>
      </c>
      <c r="FF363" s="124">
        <f>IF(FE363="","",TODAY()-FE363)</f>
        <v/>
      </c>
      <c r="FG363" s="494" t="n"/>
      <c r="FH363" s="184" t="n"/>
      <c r="FI363" s="184">
        <f>IF(FE363="","SIN ESTADO",IF(FG363&lt;&gt;"","PAGA",IF(FF363&gt;0,"VENCIDA",IF(FF363&gt;=-5,"POR VENCER","AL DÍA"))))</f>
        <v/>
      </c>
      <c r="FJ363" s="185" t="n"/>
      <c r="FK363" s="119">
        <f>IF(N($H363)&lt;27,"",IF(FE363="","",FE363+31))</f>
        <v/>
      </c>
      <c r="FL363" s="124">
        <f>IF(FK363="","",TODAY()-FK363)</f>
        <v/>
      </c>
      <c r="FM363" s="494" t="n"/>
      <c r="FN363" s="184" t="n"/>
      <c r="FO363" s="184">
        <f>IF(FK363="","SIN ESTADO",IF(FM363&lt;&gt;"","PAGA",IF(FL363&gt;0,"VENCIDA",IF(FL363&gt;=-5,"POR VENCER","AL DÍA"))))</f>
        <v/>
      </c>
      <c r="FP363" s="185" t="n"/>
      <c r="FQ363" s="119">
        <f>IF(N($H363)&lt;28,"",IF(FK363="","",FK363+31))</f>
        <v/>
      </c>
      <c r="FR363" s="124">
        <f>IF(FQ363="","",TODAY()-FQ363)</f>
        <v/>
      </c>
      <c r="FS363" s="494" t="n"/>
      <c r="FT363" s="184" t="n"/>
      <c r="FU363" s="184">
        <f>IF(FQ363="","SIN ESTADO",IF(FS363&lt;&gt;"","PAGA",IF(FR363&gt;0,"VENCIDA",IF(FR363&gt;=-5,"POR VENCER","AL DÍA"))))</f>
        <v/>
      </c>
      <c r="FV363" s="185" t="n"/>
      <c r="FW363" s="119">
        <f>IF(N($H363)&lt;29,"",IF(FQ363="","",FQ363+31))</f>
        <v/>
      </c>
      <c r="FX363" s="124">
        <f>IF(FW363="","",TODAY()-FW363)</f>
        <v/>
      </c>
      <c r="FY363" s="494" t="n"/>
      <c r="FZ363" s="184" t="n"/>
      <c r="GA363" s="184">
        <f>IF(FW363="","SIN ESTADO",IF(FY363&lt;&gt;"","PAGA",IF(FX363&gt;0,"VENCIDA",IF(FX363&gt;=-5,"POR VENCER","AL DÍA"))))</f>
        <v/>
      </c>
      <c r="GB363" s="185" t="n"/>
      <c r="GC363" s="119">
        <f>IF(N($H363)&lt;30,"",IF(FW363="","",FW363+31))</f>
        <v/>
      </c>
      <c r="GD363" s="124">
        <f>IF(GC363="","",TODAY()-GC363)</f>
        <v/>
      </c>
      <c r="GE363" s="494" t="n"/>
      <c r="GF363" s="184" t="n"/>
      <c r="GG363" s="184">
        <f>IF(GC363="","SIN ESTADO",IF(GE363&lt;&gt;"","PAGA",IF(GD363&gt;0,"VENCIDA",IF(GD363&gt;=-5,"POR VENCER","AL DÍA"))))</f>
        <v/>
      </c>
      <c r="GH363" s="185" t="n"/>
      <c r="GI363" s="119">
        <f>IF(N($H363)&lt;31,"",IF(GC363="","",GC363+31))</f>
        <v/>
      </c>
      <c r="GJ363" s="124">
        <f>IF(GI363="","",TODAY()-GI363)</f>
        <v/>
      </c>
      <c r="GK363" s="494" t="n"/>
      <c r="GL363" s="184" t="n"/>
      <c r="GM363" s="184">
        <f>IF(GI363="","SIN ESTADO",IF(GK363&lt;&gt;"","PAGA",IF(GJ363&gt;0,"VENCIDA",IF(GJ363&gt;=-5,"POR VENCER","AL DÍA"))))</f>
        <v/>
      </c>
      <c r="GN363" s="185" t="n"/>
      <c r="GO363" s="119">
        <f>IF(N($H363)&lt;32,"",IF(GI363="","",GI363+31))</f>
        <v/>
      </c>
      <c r="GP363" s="124">
        <f>IF(GO363="","",TODAY()-GO363)</f>
        <v/>
      </c>
      <c r="GQ363" s="494" t="n"/>
      <c r="GR363" s="184" t="n"/>
      <c r="GS363" s="184">
        <f>IF(GO363="","SIN ESTADO",IF(GQ363&lt;&gt;"","PAGA",IF(GP363&gt;0,"VENCIDA",IF(GP363&gt;=-5,"POR VENCER","AL DÍA"))))</f>
        <v/>
      </c>
      <c r="GT363" s="185" t="n"/>
      <c r="GU363" s="119">
        <f>IF(N($H363)&lt;33,"",IF(GO363="","",GO363+31))</f>
        <v/>
      </c>
      <c r="GV363" s="124">
        <f>IF(GU363="","",TODAY()-GU363)</f>
        <v/>
      </c>
      <c r="GW363" s="494" t="n"/>
      <c r="GX363" s="184" t="n"/>
      <c r="GY363" s="184">
        <f>IF(GU363="","SIN ESTADO",IF(GW363&lt;&gt;"","PAGA",IF(GV363&gt;0,"VENCIDA",IF(GV363&gt;=-5,"POR VENCER","AL DÍA"))))</f>
        <v/>
      </c>
      <c r="GZ363" s="185" t="n"/>
      <c r="HA363" s="119">
        <f>IF(N($H363)&lt;34,"",IF(GU363="","",GU363+31))</f>
        <v/>
      </c>
      <c r="HB363" s="124">
        <f>IF(HA363="","",TODAY()-HA363)</f>
        <v/>
      </c>
      <c r="HC363" s="494" t="n"/>
      <c r="HD363" s="184" t="n"/>
      <c r="HE363" s="184">
        <f>IF(HA363="","SIN ESTADO",IF(HC363&lt;&gt;"","PAGA",IF(HB363&gt;0,"VENCIDA",IF(HB363&gt;=-5,"POR VENCER","AL DÍA"))))</f>
        <v/>
      </c>
      <c r="HF363" s="185" t="n"/>
      <c r="HG363" s="119">
        <f>IF(N($H363)&lt;35,"",IF(HA363="","",HA363+31))</f>
        <v/>
      </c>
      <c r="HH363" s="124">
        <f>IF(HG363="","",TODAY()-HG363)</f>
        <v/>
      </c>
      <c r="HI363" s="494" t="n"/>
      <c r="HJ363" s="184" t="n"/>
      <c r="HK363" s="184">
        <f>IF(HG363="","SIN ESTADO",IF(HI363&lt;&gt;"","PAGA",IF(HH363&gt;0,"VENCIDA",IF(HH363&gt;=-5,"POR VENCER","AL DÍA"))))</f>
        <v/>
      </c>
      <c r="HL363" s="168" t="n"/>
      <c r="HM363" s="119">
        <f>IF(N($H363)&lt;36,"",IF(HG363="","",HG363+31))</f>
        <v/>
      </c>
      <c r="HN363" s="124">
        <f>IF(HM363="","",TODAY()-HM363)</f>
        <v/>
      </c>
      <c r="HO363" s="494" t="n"/>
      <c r="HP363" s="184" t="n"/>
      <c r="HQ363" s="184">
        <f>IF(HM363="","SIN ESTADO",IF(HO363&lt;&gt;"","PAGA",IF(HN363&gt;0,"VENCIDA",IF(HN363&gt;=-5,"POR VENCER","AL DÍA"))))</f>
        <v/>
      </c>
      <c r="HR363" s="168" t="n"/>
      <c r="HS363" s="169">
        <f>N363+T363+Z363+AF363+AL363+AR363+AX363+BD363+BJ363+BP363+BV363+CB363+CH363+CN363+CT363+CZ363+DF363+DL363+DR363+DX363+ED363+EJ363+EP363+EV363+FB363+FH363+FN363+FT363+FZ363+GF363+GL363+GR363+GX363+HD363+HJ363+HP363</f>
        <v/>
      </c>
      <c r="HU363" s="170">
        <f>IFERROR(N($J363),0)</f>
        <v/>
      </c>
      <c r="HW363" s="170">
        <f>SUMPRODUCT((MOD(COLUMN($M363:$HR363)-COLUMN($M363),6)=0)*ISNUMBER($M363:$HR363)*($M363:$HR363&gt;=RESUMEN!$C$26)*($M363:$HR363&lt;=RESUMEN!$C$27)*IFERROR(N($N363:$HS363),0))</f>
        <v/>
      </c>
      <c r="HX363" s="170">
        <f>SUMPRODUCT((MOD(COLUMN($M363:$HR363)-COLUMN($M363),6)=0)*ISNUMBER($M363:$HR363)*($M363:$HR363&gt;=RESUMEN!$C$26)*($M363:$HR363&lt;=RESUMEN!$C$27))</f>
        <v/>
      </c>
    </row>
    <row r="364" ht="15.75" customHeight="1" s="506">
      <c r="B364" s="113">
        <f>VENTAS!A363</f>
        <v/>
      </c>
      <c r="C364" s="236">
        <f>VENTAS!B363</f>
        <v/>
      </c>
      <c r="D364" s="53">
        <f>VENTAS!C363</f>
        <v/>
      </c>
      <c r="E364" s="114">
        <f>VENTAS!D363</f>
        <v/>
      </c>
      <c r="F364" s="114">
        <f>VENTAS!J363</f>
        <v/>
      </c>
      <c r="G364" s="494">
        <f>VENTAS!F363</f>
        <v/>
      </c>
      <c r="H364" s="479">
        <f>VENTAS!K363</f>
        <v/>
      </c>
      <c r="I364" s="479">
        <f>VENTAS!M363</f>
        <v/>
      </c>
      <c r="J364" s="184">
        <f>VENTAS!L363</f>
        <v/>
      </c>
      <c r="K364" s="119">
        <f>IF(N($H364)&lt;1,"",$G364+31)</f>
        <v/>
      </c>
      <c r="L364" s="124">
        <f>IF(K364="","",TODAY()-K364)</f>
        <v/>
      </c>
      <c r="M364" s="494" t="n">
        <v>46138</v>
      </c>
      <c r="N364" s="374" t="n">
        <v>1000000</v>
      </c>
      <c r="O364" s="184">
        <f>IF(K364="","SIN ESTADO",IF(M364&lt;&gt;"","PAGA",IF(L364&gt;0,"VENCIDA",IF(L364&gt;=-5,"POR VENCER","AL DÍA"))))</f>
        <v/>
      </c>
      <c r="P364" s="185" t="inlineStr">
        <is>
          <t>TRANSFERENCIA</t>
        </is>
      </c>
      <c r="Q364" s="119">
        <f>IF(N($H364)&lt;2,"",IF(K364="","",K364+31))</f>
        <v/>
      </c>
      <c r="R364" s="124">
        <f>IF(Q364="","",TODAY()-Q364)</f>
        <v/>
      </c>
      <c r="S364" s="494" t="n">
        <v>46169</v>
      </c>
      <c r="T364" s="184" t="n">
        <v>1000000</v>
      </c>
      <c r="U364" s="184">
        <f>IF(Q364="","SIN ESTADO",IF(S364&lt;&gt;"","PAGA",IF(R364&gt;0,"VENCIDA",IF(R364&gt;=-5,"POR VENCER","AL DÍA"))))</f>
        <v/>
      </c>
      <c r="V364" s="185" t="inlineStr">
        <is>
          <t>TRANSFERENCIA</t>
        </is>
      </c>
      <c r="W364" s="119">
        <f>IF(N($H364)&lt;3,"",IF(Q364="","",Q364+31))</f>
        <v/>
      </c>
      <c r="X364" s="124">
        <f>IF(W364="","",TODAY()-W364)</f>
        <v/>
      </c>
      <c r="Y364" s="494" t="n">
        <v>46200</v>
      </c>
      <c r="Z364" s="184" t="n">
        <v>1000000</v>
      </c>
      <c r="AA364" s="184">
        <f>IF(W364="","SIN ESTADO",IF(Y364&lt;&gt;"","PAGA",IF(X364&gt;0,"VENCIDA",IF(X364&gt;=-5,"POR VENCER","AL DÍA"))))</f>
        <v/>
      </c>
      <c r="AB364" s="185" t="inlineStr">
        <is>
          <t>TRANSFERENCIA</t>
        </is>
      </c>
      <c r="AC364" s="119">
        <f>IF(N($H364)&lt;4,"",IF(W364="","",W364+31))</f>
        <v/>
      </c>
      <c r="AD364" s="124">
        <f>IF(AC364="","",TODAY()-AC364)</f>
        <v/>
      </c>
      <c r="AE364" s="494" t="n">
        <v>46229</v>
      </c>
      <c r="AF364" s="184" t="n">
        <v>1000000</v>
      </c>
      <c r="AG364" s="184">
        <f>IF(AC364="","SIN ESTADO",IF(AE364&lt;&gt;"","PAGA",IF(AD364&gt;0,"VENCIDA",IF(AD364&gt;=-5,"POR VENCER","AL DÍA"))))</f>
        <v/>
      </c>
      <c r="AH364" s="185" t="inlineStr">
        <is>
          <t>TRANSFERENCIA</t>
        </is>
      </c>
      <c r="AI364" s="119">
        <f>IF(N($H364)&lt;5,"",IF(AC364="","",AC364+31))</f>
        <v/>
      </c>
      <c r="AJ364" s="124">
        <f>IF(AI364="","",TODAY()-AI364)</f>
        <v/>
      </c>
      <c r="AK364" s="494" t="n">
        <v>46260</v>
      </c>
      <c r="AL364" s="184" t="n">
        <v>1000000</v>
      </c>
      <c r="AM364" s="184">
        <f>IF(AI364="","SIN ESTADO",IF(AK364&lt;&gt;"","PAGA",IF(AJ364&gt;0,"VENCIDA",IF(AJ364&gt;=-5,"POR VENCER","AL DÍA"))))</f>
        <v/>
      </c>
      <c r="AN364" s="185" t="inlineStr">
        <is>
          <t>TRANSFERENCIA</t>
        </is>
      </c>
      <c r="AO364" s="119">
        <f>IF(N($H364)&lt;6,"",IF(AI364="","",AI364+31))</f>
        <v/>
      </c>
      <c r="AP364" s="124">
        <f>IF(AO364="","",TODAY()-AO364)</f>
        <v/>
      </c>
      <c r="AQ364" s="270" t="n"/>
      <c r="AR364" s="184" t="n"/>
      <c r="AS364" s="184">
        <f>IF(AO364="","SIN ESTADO",IF(AQ364&lt;&gt;"","PAGA",IF(AP364&gt;0,"VENCIDA",IF(AP364&gt;=-5,"POR VENCER","AL DÍA"))))</f>
        <v/>
      </c>
      <c r="AT364" s="185" t="n"/>
      <c r="AU364" s="119">
        <f>IF(N($H364)&lt;7,"",IF(AO364="","",AO364+31))</f>
        <v/>
      </c>
      <c r="AV364" s="124">
        <f>IF(AU364="","",TODAY()-AU364)</f>
        <v/>
      </c>
      <c r="AW364" s="494" t="n"/>
      <c r="AX364" s="184" t="n"/>
      <c r="AY364" s="184">
        <f>IF(AU364="","SIN ESTADO",IF(AW364&lt;&gt;"","PAGA",IF(AV364&gt;0,"VENCIDA",IF(AV364&gt;=-5,"POR VENCER","AL DÍA"))))</f>
        <v/>
      </c>
      <c r="AZ364" s="185" t="n"/>
      <c r="BA364" s="119">
        <f>IF(N($H364)&lt;8,"",IF(AU364="","",AU364+31))</f>
        <v/>
      </c>
      <c r="BB364" s="124">
        <f>IF(BA364="","",TODAY()-BA364)</f>
        <v/>
      </c>
      <c r="BC364" s="494" t="n"/>
      <c r="BD364" s="184" t="n"/>
      <c r="BE364" s="184">
        <f>IF(BA364="","SIN ESTADO",IF(BC364&lt;&gt;"","PAGA",IF(BB364&gt;0,"VENCIDA",IF(BB364&gt;=-5,"POR VENCER","AL DÍA"))))</f>
        <v/>
      </c>
      <c r="BF364" s="185" t="n"/>
      <c r="BG364" s="119">
        <f>IF(N($H364)&lt;9,"",IF(BA364="","",BA364+31))</f>
        <v/>
      </c>
      <c r="BH364" s="124">
        <f>IF(BG364="","",TODAY()-BG364)</f>
        <v/>
      </c>
      <c r="BI364" s="494" t="n"/>
      <c r="BJ364" s="184" t="n"/>
      <c r="BK364" s="184">
        <f>IF(BG364="","SIN ESTADO",IF(BI364&lt;&gt;"","PAGA",IF(BH364&gt;0,"VENCIDA",IF(BH364&gt;=-5,"POR VENCER","AL DÍA"))))</f>
        <v/>
      </c>
      <c r="BL364" s="185" t="n"/>
      <c r="BM364" s="119">
        <f>IF(N($H364)&lt;10,"",IF(BG364="","",BG364+31))</f>
        <v/>
      </c>
      <c r="BN364" s="124">
        <f>IF(BM364="","",TODAY()-BM364)</f>
        <v/>
      </c>
      <c r="BO364" s="494" t="n"/>
      <c r="BP364" s="184" t="n"/>
      <c r="BQ364" s="184">
        <f>IF(BM364="","SIN ESTADO",IF(BO364&lt;&gt;"","PAGA",IF(BN364&gt;0,"VENCIDA",IF(BN364&gt;=-5,"POR VENCER","AL DÍA"))))</f>
        <v/>
      </c>
      <c r="BR364" s="185" t="n"/>
      <c r="BS364" s="119">
        <f>IF(N($H364)&lt;11,"",IF(BM364="","",BM364+31))</f>
        <v/>
      </c>
      <c r="BT364" s="124">
        <f>IF(BS364="","",TODAY()-BS364)</f>
        <v/>
      </c>
      <c r="BU364" s="494" t="n"/>
      <c r="BV364" s="184" t="n"/>
      <c r="BW364" s="184">
        <f>IF(BS364="","SIN ESTADO",IF(BU364&lt;&gt;"","PAGA",IF(BT364&gt;0,"VENCIDA",IF(BT364&gt;=-5,"POR VENCER","AL DÍA"))))</f>
        <v/>
      </c>
      <c r="BX364" s="185" t="n"/>
      <c r="BY364" s="119">
        <f>IF(N($H364)&lt;12,"",IF(BS364="","",BS364+31))</f>
        <v/>
      </c>
      <c r="BZ364" s="124">
        <f>IF(BY364="","",TODAY()-BY364)</f>
        <v/>
      </c>
      <c r="CA364" s="494" t="n"/>
      <c r="CB364" s="184" t="n"/>
      <c r="CC364" s="184">
        <f>IF(BY364="","SIN ESTADO",IF(CA364&lt;&gt;"","PAGA",IF(BZ364&gt;0,"VENCIDA",IF(BZ364&gt;=-5,"POR VENCER","AL DÍA"))))</f>
        <v/>
      </c>
      <c r="CD364" s="185" t="n"/>
      <c r="CE364" s="119">
        <f>IF(N($H364)&lt;13,"",IF(BY364="","",BY364+31))</f>
        <v/>
      </c>
      <c r="CF364" s="124">
        <f>IF(CE364="","",TODAY()-CE364)</f>
        <v/>
      </c>
      <c r="CG364" s="494" t="n"/>
      <c r="CH364" s="184" t="n"/>
      <c r="CI364" s="184">
        <f>IF(CE364="","SIN ESTADO",IF(CG364&lt;&gt;"","PAGA",IF(CF364&gt;0,"VENCIDA",IF(CF364&gt;=-5,"POR VENCER","AL DÍA"))))</f>
        <v/>
      </c>
      <c r="CJ364" s="185" t="n"/>
      <c r="CK364" s="119">
        <f>IF(N($H364)&lt;14,"",IF(CE364="","",CE364+31))</f>
        <v/>
      </c>
      <c r="CL364" s="124">
        <f>IF(CK364="","",TODAY()-CK364)</f>
        <v/>
      </c>
      <c r="CM364" s="494" t="n"/>
      <c r="CN364" s="184" t="n"/>
      <c r="CO364" s="184">
        <f>IF(CK364="","SIN ESTADO",IF(CM364&lt;&gt;"","PAGA",IF(CL364&gt;0,"VENCIDA",IF(CL364&gt;=-5,"POR VENCER","AL DÍA"))))</f>
        <v/>
      </c>
      <c r="CP364" s="185" t="n"/>
      <c r="CQ364" s="119">
        <f>IF(N($H364)&lt;15,"",IF(CK364="","",CK364+31))</f>
        <v/>
      </c>
      <c r="CR364" s="124">
        <f>IF(CQ364="","",TODAY()-CQ364)</f>
        <v/>
      </c>
      <c r="CS364" s="494" t="n"/>
      <c r="CT364" s="184" t="n"/>
      <c r="CU364" s="184">
        <f>IF(CQ364="","SIN ESTADO",IF(CS364&lt;&gt;"","PAGA",IF(CR364&gt;0,"VENCIDA",IF(CR364&gt;=-5,"POR VENCER","AL DÍA"))))</f>
        <v/>
      </c>
      <c r="CV364" s="185" t="n"/>
      <c r="CW364" s="119">
        <f>IF(N($H364)&lt;16,"",IF(CQ364="","",CQ364+31))</f>
        <v/>
      </c>
      <c r="CX364" s="124">
        <f>IF(CW364="","",TODAY()-CW364)</f>
        <v/>
      </c>
      <c r="CY364" s="494" t="n"/>
      <c r="CZ364" s="184" t="n"/>
      <c r="DA364" s="184">
        <f>IF(CW364="","SIN ESTADO",IF(CY364&lt;&gt;"","PAGA",IF(CX364&gt;0,"VENCIDA",IF(CX364&gt;=-5,"POR VENCER","AL DÍA"))))</f>
        <v/>
      </c>
      <c r="DB364" s="185" t="n"/>
      <c r="DC364" s="119">
        <f>IF(N($H364)&lt;17,"",IF(CW364="","",CW364+31))</f>
        <v/>
      </c>
      <c r="DD364" s="124">
        <f>IF(DC364="","",TODAY()-DC364)</f>
        <v/>
      </c>
      <c r="DE364" s="494" t="n"/>
      <c r="DF364" s="184" t="n"/>
      <c r="DG364" s="184">
        <f>IF(DC364="","SIN ESTADO",IF(DE364&lt;&gt;"","PAGA",IF(DD364&gt;0,"VENCIDA",IF(DD364&gt;=-5,"POR VENCER","AL DÍA"))))</f>
        <v/>
      </c>
      <c r="DH364" s="185" t="n"/>
      <c r="DI364" s="119">
        <f>IF(N($H364)&lt;18,"",IF(DC364="","",DC364+31))</f>
        <v/>
      </c>
      <c r="DJ364" s="124">
        <f>IF(DI364="","",TODAY()-DI364)</f>
        <v/>
      </c>
      <c r="DK364" s="494" t="n"/>
      <c r="DL364" s="184" t="n"/>
      <c r="DM364" s="184">
        <f>IF(DI364="","SIN ESTADO",IF(DK364&lt;&gt;"","PAGA",IF(DJ364&gt;0,"VENCIDA",IF(DJ364&gt;=-5,"POR VENCER","AL DÍA"))))</f>
        <v/>
      </c>
      <c r="DN364" s="185" t="n"/>
      <c r="DO364" s="119">
        <f>IF(N($H364)&lt;19,"",IF(DI364="","",DI364+31))</f>
        <v/>
      </c>
      <c r="DP364" s="124">
        <f>IF(DO364="","",TODAY()-DO364)</f>
        <v/>
      </c>
      <c r="DQ364" s="494" t="n"/>
      <c r="DR364" s="184" t="n"/>
      <c r="DS364" s="184">
        <f>IF(DO364="","SIN ESTADO",IF(DQ364&lt;&gt;"","PAGA",IF(DP364&gt;0,"VENCIDA",IF(DP364&gt;=-5,"POR VENCER","AL DÍA"))))</f>
        <v/>
      </c>
      <c r="DT364" s="185" t="n"/>
      <c r="DU364" s="119">
        <f>IF(N($H364)&lt;20,"",IF(DO364="","",DO364+31))</f>
        <v/>
      </c>
      <c r="DV364" s="124">
        <f>IF(DU364="","",TODAY()-DU364)</f>
        <v/>
      </c>
      <c r="DW364" s="494" t="n"/>
      <c r="DX364" s="184" t="n"/>
      <c r="DY364" s="184">
        <f>IF(DU364="","SIN ESTADO",IF(DW364&lt;&gt;"","PAGA",IF(DV364&gt;0,"VENCIDA",IF(DV364&gt;=-5,"POR VENCER","AL DÍA"))))</f>
        <v/>
      </c>
      <c r="DZ364" s="185" t="n"/>
      <c r="EA364" s="119">
        <f>IF(N($H364)&lt;21,"",IF(DU364="","",DU364+31))</f>
        <v/>
      </c>
      <c r="EB364" s="124">
        <f>IF(EA364="","",TODAY()-EA364)</f>
        <v/>
      </c>
      <c r="EC364" s="494" t="n"/>
      <c r="ED364" s="184" t="n"/>
      <c r="EE364" s="184">
        <f>IF(EA364="","SIN ESTADO",IF(EC364&lt;&gt;"","PAGA",IF(EB364&gt;0,"VENCIDA",IF(EB364&gt;=-5,"POR VENCER","AL DÍA"))))</f>
        <v/>
      </c>
      <c r="EF364" s="185" t="n"/>
      <c r="EG364" s="119">
        <f>IF(N($H364)&lt;22,"",IF(EA364="","",EA364+31))</f>
        <v/>
      </c>
      <c r="EH364" s="124">
        <f>IF(EG364="","",TODAY()-EG364)</f>
        <v/>
      </c>
      <c r="EI364" s="494" t="n"/>
      <c r="EJ364" s="184" t="n"/>
      <c r="EK364" s="184">
        <f>IF(EG364="","SIN ESTADO",IF(EI364&lt;&gt;"","PAGA",IF(EH364&gt;0,"VENCIDA",IF(EH364&gt;=-5,"POR VENCER","AL DÍA"))))</f>
        <v/>
      </c>
      <c r="EL364" s="185" t="n"/>
      <c r="EM364" s="119">
        <f>IF(N($H364)&lt;23,"",IF(EG364="","",EG364+31))</f>
        <v/>
      </c>
      <c r="EN364" s="124">
        <f>IF(EM364="","",TODAY()-EM364)</f>
        <v/>
      </c>
      <c r="EO364" s="494" t="n"/>
      <c r="EP364" s="184" t="n"/>
      <c r="EQ364" s="184">
        <f>IF(EM364="","SIN ESTADO",IF(EO364&lt;&gt;"","PAGA",IF(EN364&gt;0,"VENCIDA",IF(EN364&gt;=-5,"POR VENCER","AL DÍA"))))</f>
        <v/>
      </c>
      <c r="ER364" s="185" t="n"/>
      <c r="ES364" s="119">
        <f>IF(N($H364)&lt;24,"",IF(EM364="","",EM364+31))</f>
        <v/>
      </c>
      <c r="ET364" s="124">
        <f>IF(ES364="","",TODAY()-ES364)</f>
        <v/>
      </c>
      <c r="EU364" s="494" t="n"/>
      <c r="EV364" s="184" t="n"/>
      <c r="EW364" s="184">
        <f>IF(ES364="","SIN ESTADO",IF(EU364&lt;&gt;"","PAGA",IF(ET364&gt;0,"VENCIDA",IF(ET364&gt;=-5,"POR VENCER","AL DÍA"))))</f>
        <v/>
      </c>
      <c r="EX364" s="185" t="n"/>
      <c r="EY364" s="119">
        <f>IF(N($H364)&lt;25,"",IF(ES364="","",ES364+31))</f>
        <v/>
      </c>
      <c r="EZ364" s="124">
        <f>IF(EY364="","",TODAY()-EY364)</f>
        <v/>
      </c>
      <c r="FA364" s="494" t="n"/>
      <c r="FB364" s="184" t="n"/>
      <c r="FC364" s="184">
        <f>IF(EY364="","SIN ESTADO",IF(FA364&lt;&gt;"","PAGA",IF(EZ364&gt;0,"VENCIDA",IF(EZ364&gt;=-5,"POR VENCER","AL DÍA"))))</f>
        <v/>
      </c>
      <c r="FD364" s="185" t="n"/>
      <c r="FE364" s="119">
        <f>IF(N($H364)&lt;26,"",IF(EY364="","",EY364+31))</f>
        <v/>
      </c>
      <c r="FF364" s="124">
        <f>IF(FE364="","",TODAY()-FE364)</f>
        <v/>
      </c>
      <c r="FG364" s="494" t="n"/>
      <c r="FH364" s="184" t="n"/>
      <c r="FI364" s="184">
        <f>IF(FE364="","SIN ESTADO",IF(FG364&lt;&gt;"","PAGA",IF(FF364&gt;0,"VENCIDA",IF(FF364&gt;=-5,"POR VENCER","AL DÍA"))))</f>
        <v/>
      </c>
      <c r="FJ364" s="185" t="n"/>
      <c r="FK364" s="119">
        <f>IF(N($H364)&lt;27,"",IF(FE364="","",FE364+31))</f>
        <v/>
      </c>
      <c r="FL364" s="124">
        <f>IF(FK364="","",TODAY()-FK364)</f>
        <v/>
      </c>
      <c r="FM364" s="494" t="n"/>
      <c r="FN364" s="184" t="n"/>
      <c r="FO364" s="184">
        <f>IF(FK364="","SIN ESTADO",IF(FM364&lt;&gt;"","PAGA",IF(FL364&gt;0,"VENCIDA",IF(FL364&gt;=-5,"POR VENCER","AL DÍA"))))</f>
        <v/>
      </c>
      <c r="FP364" s="185" t="n"/>
      <c r="FQ364" s="119">
        <f>IF(N($H364)&lt;28,"",IF(FK364="","",FK364+31))</f>
        <v/>
      </c>
      <c r="FR364" s="124">
        <f>IF(FQ364="","",TODAY()-FQ364)</f>
        <v/>
      </c>
      <c r="FS364" s="494" t="n"/>
      <c r="FT364" s="184" t="n"/>
      <c r="FU364" s="184">
        <f>IF(FQ364="","SIN ESTADO",IF(FS364&lt;&gt;"","PAGA",IF(FR364&gt;0,"VENCIDA",IF(FR364&gt;=-5,"POR VENCER","AL DÍA"))))</f>
        <v/>
      </c>
      <c r="FV364" s="185" t="n"/>
      <c r="FW364" s="119">
        <f>IF(N($H364)&lt;29,"",IF(FQ364="","",FQ364+31))</f>
        <v/>
      </c>
      <c r="FX364" s="124">
        <f>IF(FW364="","",TODAY()-FW364)</f>
        <v/>
      </c>
      <c r="FY364" s="494" t="n"/>
      <c r="FZ364" s="184" t="n"/>
      <c r="GA364" s="184">
        <f>IF(FW364="","SIN ESTADO",IF(FY364&lt;&gt;"","PAGA",IF(FX364&gt;0,"VENCIDA",IF(FX364&gt;=-5,"POR VENCER","AL DÍA"))))</f>
        <v/>
      </c>
      <c r="GB364" s="185" t="n"/>
      <c r="GC364" s="119">
        <f>IF(N($H364)&lt;30,"",IF(FW364="","",FW364+31))</f>
        <v/>
      </c>
      <c r="GD364" s="124">
        <f>IF(GC364="","",TODAY()-GC364)</f>
        <v/>
      </c>
      <c r="GE364" s="494" t="n"/>
      <c r="GF364" s="184" t="n"/>
      <c r="GG364" s="184">
        <f>IF(GC364="","SIN ESTADO",IF(GE364&lt;&gt;"","PAGA",IF(GD364&gt;0,"VENCIDA",IF(GD364&gt;=-5,"POR VENCER","AL DÍA"))))</f>
        <v/>
      </c>
      <c r="GH364" s="185" t="n"/>
      <c r="GI364" s="119">
        <f>IF(N($H364)&lt;31,"",IF(GC364="","",GC364+31))</f>
        <v/>
      </c>
      <c r="GJ364" s="124">
        <f>IF(GI364="","",TODAY()-GI364)</f>
        <v/>
      </c>
      <c r="GK364" s="494" t="n"/>
      <c r="GL364" s="184" t="n"/>
      <c r="GM364" s="184">
        <f>IF(GI364="","SIN ESTADO",IF(GK364&lt;&gt;"","PAGA",IF(GJ364&gt;0,"VENCIDA",IF(GJ364&gt;=-5,"POR VENCER","AL DÍA"))))</f>
        <v/>
      </c>
      <c r="GN364" s="185" t="n"/>
      <c r="GO364" s="119">
        <f>IF(N($H364)&lt;32,"",IF(GI364="","",GI364+31))</f>
        <v/>
      </c>
      <c r="GP364" s="124">
        <f>IF(GO364="","",TODAY()-GO364)</f>
        <v/>
      </c>
      <c r="GQ364" s="494" t="n"/>
      <c r="GR364" s="184" t="n"/>
      <c r="GS364" s="184">
        <f>IF(GO364="","SIN ESTADO",IF(GQ364&lt;&gt;"","PAGA",IF(GP364&gt;0,"VENCIDA",IF(GP364&gt;=-5,"POR VENCER","AL DÍA"))))</f>
        <v/>
      </c>
      <c r="GT364" s="185" t="n"/>
      <c r="GU364" s="119">
        <f>IF(N($H364)&lt;33,"",IF(GO364="","",GO364+31))</f>
        <v/>
      </c>
      <c r="GV364" s="124">
        <f>IF(GU364="","",TODAY()-GU364)</f>
        <v/>
      </c>
      <c r="GW364" s="494" t="n"/>
      <c r="GX364" s="184" t="n"/>
      <c r="GY364" s="184">
        <f>IF(GU364="","SIN ESTADO",IF(GW364&lt;&gt;"","PAGA",IF(GV364&gt;0,"VENCIDA",IF(GV364&gt;=-5,"POR VENCER","AL DÍA"))))</f>
        <v/>
      </c>
      <c r="GZ364" s="185" t="n"/>
      <c r="HA364" s="119">
        <f>IF(N($H364)&lt;34,"",IF(GU364="","",GU364+31))</f>
        <v/>
      </c>
      <c r="HB364" s="124">
        <f>IF(HA364="","",TODAY()-HA364)</f>
        <v/>
      </c>
      <c r="HC364" s="494" t="n"/>
      <c r="HD364" s="184" t="n"/>
      <c r="HE364" s="184">
        <f>IF(HA364="","SIN ESTADO",IF(HC364&lt;&gt;"","PAGA",IF(HB364&gt;0,"VENCIDA",IF(HB364&gt;=-5,"POR VENCER","AL DÍA"))))</f>
        <v/>
      </c>
      <c r="HF364" s="185" t="n"/>
      <c r="HG364" s="119">
        <f>IF(N($H364)&lt;35,"",IF(HA364="","",HA364+31))</f>
        <v/>
      </c>
      <c r="HH364" s="124">
        <f>IF(HG364="","",TODAY()-HG364)</f>
        <v/>
      </c>
      <c r="HI364" s="494" t="n"/>
      <c r="HJ364" s="184" t="n"/>
      <c r="HK364" s="184">
        <f>IF(HG364="","SIN ESTADO",IF(HI364&lt;&gt;"","PAGA",IF(HH364&gt;0,"VENCIDA",IF(HH364&gt;=-5,"POR VENCER","AL DÍA"))))</f>
        <v/>
      </c>
      <c r="HL364" s="168" t="n"/>
      <c r="HM364" s="119">
        <f>IF(N($H364)&lt;36,"",IF(HG364="","",HG364+31))</f>
        <v/>
      </c>
      <c r="HN364" s="124">
        <f>IF(HM364="","",TODAY()-HM364)</f>
        <v/>
      </c>
      <c r="HO364" s="494" t="n"/>
      <c r="HP364" s="184" t="n"/>
      <c r="HQ364" s="184">
        <f>IF(HM364="","SIN ESTADO",IF(HO364&lt;&gt;"","PAGA",IF(HN364&gt;0,"VENCIDA",IF(HN364&gt;=-5,"POR VENCER","AL DÍA"))))</f>
        <v/>
      </c>
      <c r="HR364" s="168" t="n"/>
      <c r="HS364" s="169">
        <f>N364+T364+Z364+AF364+AL364+AR364+AX364+BD364+BJ364+BP364+BV364+CB364+CH364+CN364+CT364+CZ364+DF364+DL364+DR364+DX364+ED364+EJ364+EP364+EV364+FB364+FH364+FN364+FT364+FZ364+GF364+GL364+GR364+GX364+HD364+HJ364+HP364</f>
        <v/>
      </c>
      <c r="HU364" s="170">
        <f>IFERROR(N($J364),0)</f>
        <v/>
      </c>
      <c r="HW364" s="170">
        <f>SUMPRODUCT((MOD(COLUMN($M364:$HR364)-COLUMN($M364),6)=0)*ISNUMBER($M364:$HR364)*($M364:$HR364&gt;=RESUMEN!$C$26)*($M364:$HR364&lt;=RESUMEN!$C$27)*IFERROR(N($N364:$HS364),0))</f>
        <v/>
      </c>
      <c r="HX364" s="170">
        <f>SUMPRODUCT((MOD(COLUMN($M364:$HR364)-COLUMN($M364),6)=0)*ISNUMBER($M364:$HR364)*($M364:$HR364&gt;=RESUMEN!$C$26)*($M364:$HR364&lt;=RESUMEN!$C$27))</f>
        <v/>
      </c>
    </row>
    <row r="365" ht="15.75" customHeight="1" s="506">
      <c r="B365" s="113">
        <f>VENTAS!A364</f>
        <v/>
      </c>
      <c r="C365" s="236">
        <f>VENTAS!B364</f>
        <v/>
      </c>
      <c r="D365" s="53">
        <f>VENTAS!C364</f>
        <v/>
      </c>
      <c r="E365" s="114">
        <f>VENTAS!D364</f>
        <v/>
      </c>
      <c r="F365" s="114">
        <f>VENTAS!J364</f>
        <v/>
      </c>
      <c r="G365" s="494">
        <f>VENTAS!F364</f>
        <v/>
      </c>
      <c r="H365" s="479">
        <f>VENTAS!K364</f>
        <v/>
      </c>
      <c r="I365" s="479">
        <f>VENTAS!M364</f>
        <v/>
      </c>
      <c r="J365" s="184">
        <f>VENTAS!L364</f>
        <v/>
      </c>
      <c r="K365" s="119">
        <f>IF(N($H365)&lt;1,"",$G365+31)</f>
        <v/>
      </c>
      <c r="L365" s="124">
        <f>IF(K365="","",TODAY()-K365)</f>
        <v/>
      </c>
      <c r="M365" s="494" t="n">
        <v>46255</v>
      </c>
      <c r="N365" s="374" t="n">
        <v>933000</v>
      </c>
      <c r="O365" s="184">
        <f>IF(K365="","SIN ESTADO",IF(M365&lt;&gt;"","PAGA",IF(L365&gt;0,"VENCIDA",IF(L365&gt;=-5,"POR VENCER","AL DÍA"))))</f>
        <v/>
      </c>
      <c r="P365" s="185" t="inlineStr">
        <is>
          <t>TRANSFERENCIA</t>
        </is>
      </c>
      <c r="Q365" s="119">
        <f>IF(N($H365)&lt;2,"",IF(K365="","",K365+31))</f>
        <v/>
      </c>
      <c r="R365" s="124">
        <f>IF(Q365="","",TODAY()-Q365)</f>
        <v/>
      </c>
      <c r="S365" s="494" t="n"/>
      <c r="T365" s="184" t="n"/>
      <c r="U365" s="184">
        <f>IF(Q365="","SIN ESTADO",IF(S365&lt;&gt;"","PAGA",IF(R365&gt;0,"VENCIDA",IF(R365&gt;=-5,"POR VENCER","AL DÍA"))))</f>
        <v/>
      </c>
      <c r="V365" s="185" t="n"/>
      <c r="W365" s="119">
        <f>IF(N($H365)&lt;3,"",IF(Q365="","",Q365+31))</f>
        <v/>
      </c>
      <c r="X365" s="124">
        <f>IF(W365="","",TODAY()-W365)</f>
        <v/>
      </c>
      <c r="Y365" s="494" t="n"/>
      <c r="Z365" s="184" t="n"/>
      <c r="AA365" s="184">
        <f>IF(W365="","SIN ESTADO",IF(Y365&lt;&gt;"","PAGA",IF(X365&gt;0,"VENCIDA",IF(X365&gt;=-5,"POR VENCER","AL DÍA"))))</f>
        <v/>
      </c>
      <c r="AB365" s="185" t="n"/>
      <c r="AC365" s="119">
        <f>IF(N($H365)&lt;4,"",IF(W365="","",W365+31))</f>
        <v/>
      </c>
      <c r="AD365" s="124">
        <f>IF(AC365="","",TODAY()-AC365)</f>
        <v/>
      </c>
      <c r="AE365" s="494" t="n"/>
      <c r="AF365" s="184" t="n"/>
      <c r="AG365" s="184">
        <f>IF(AC365="","SIN ESTADO",IF(AE365&lt;&gt;"","PAGA",IF(AD365&gt;0,"VENCIDA",IF(AD365&gt;=-5,"POR VENCER","AL DÍA"))))</f>
        <v/>
      </c>
      <c r="AH365" s="185" t="n"/>
      <c r="AI365" s="119">
        <f>IF(N($H365)&lt;5,"",IF(AC365="","",AC365+31))</f>
        <v/>
      </c>
      <c r="AJ365" s="124">
        <f>IF(AI365="","",TODAY()-AI365)</f>
        <v/>
      </c>
      <c r="AK365" s="494" t="n"/>
      <c r="AL365" s="184" t="n"/>
      <c r="AM365" s="184">
        <f>IF(AI365="","SIN ESTADO",IF(AK365&lt;&gt;"","PAGA",IF(AJ365&gt;0,"VENCIDA",IF(AJ365&gt;=-5,"POR VENCER","AL DÍA"))))</f>
        <v/>
      </c>
      <c r="AN365" s="185" t="n"/>
      <c r="AO365" s="119">
        <f>IF(N($H365)&lt;6,"",IF(AI365="","",AI365+31))</f>
        <v/>
      </c>
      <c r="AP365" s="124">
        <f>IF(AO365="","",TODAY()-AO365)</f>
        <v/>
      </c>
      <c r="AQ365" s="270" t="n"/>
      <c r="AR365" s="184" t="n"/>
      <c r="AS365" s="184">
        <f>IF(AO365="","SIN ESTADO",IF(AQ365&lt;&gt;"","PAGA",IF(AP365&gt;0,"VENCIDA",IF(AP365&gt;=-5,"POR VENCER","AL DÍA"))))</f>
        <v/>
      </c>
      <c r="AT365" s="185" t="n"/>
      <c r="AU365" s="119">
        <f>IF(N($H365)&lt;7,"",IF(AO365="","",AO365+31))</f>
        <v/>
      </c>
      <c r="AV365" s="124">
        <f>IF(AU365="","",TODAY()-AU365)</f>
        <v/>
      </c>
      <c r="AW365" s="494" t="n"/>
      <c r="AX365" s="184" t="n"/>
      <c r="AY365" s="184">
        <f>IF(AU365="","SIN ESTADO",IF(AW365&lt;&gt;"","PAGA",IF(AV365&gt;0,"VENCIDA",IF(AV365&gt;=-5,"POR VENCER","AL DÍA"))))</f>
        <v/>
      </c>
      <c r="AZ365" s="185" t="n"/>
      <c r="BA365" s="119">
        <f>IF(N($H365)&lt;8,"",IF(AU365="","",AU365+31))</f>
        <v/>
      </c>
      <c r="BB365" s="124">
        <f>IF(BA365="","",TODAY()-BA365)</f>
        <v/>
      </c>
      <c r="BC365" s="494" t="n"/>
      <c r="BD365" s="184" t="n"/>
      <c r="BE365" s="184">
        <f>IF(BA365="","SIN ESTADO",IF(BC365&lt;&gt;"","PAGA",IF(BB365&gt;0,"VENCIDA",IF(BB365&gt;=-5,"POR VENCER","AL DÍA"))))</f>
        <v/>
      </c>
      <c r="BF365" s="185" t="n"/>
      <c r="BG365" s="119">
        <f>IF(N($H365)&lt;9,"",IF(BA365="","",BA365+31))</f>
        <v/>
      </c>
      <c r="BH365" s="124">
        <f>IF(BG365="","",TODAY()-BG365)</f>
        <v/>
      </c>
      <c r="BI365" s="494" t="n"/>
      <c r="BJ365" s="184" t="n"/>
      <c r="BK365" s="184">
        <f>IF(BG365="","SIN ESTADO",IF(BI365&lt;&gt;"","PAGA",IF(BH365&gt;0,"VENCIDA",IF(BH365&gt;=-5,"POR VENCER","AL DÍA"))))</f>
        <v/>
      </c>
      <c r="BL365" s="185" t="n"/>
      <c r="BM365" s="119">
        <f>IF(N($H365)&lt;10,"",IF(BG365="","",BG365+31))</f>
        <v/>
      </c>
      <c r="BN365" s="124">
        <f>IF(BM365="","",TODAY()-BM365)</f>
        <v/>
      </c>
      <c r="BO365" s="494" t="n"/>
      <c r="BP365" s="184" t="n"/>
      <c r="BQ365" s="184">
        <f>IF(BM365="","SIN ESTADO",IF(BO365&lt;&gt;"","PAGA",IF(BN365&gt;0,"VENCIDA",IF(BN365&gt;=-5,"POR VENCER","AL DÍA"))))</f>
        <v/>
      </c>
      <c r="BR365" s="185" t="n"/>
      <c r="BS365" s="119">
        <f>IF(N($H365)&lt;11,"",IF(BM365="","",BM365+31))</f>
        <v/>
      </c>
      <c r="BT365" s="124">
        <f>IF(BS365="","",TODAY()-BS365)</f>
        <v/>
      </c>
      <c r="BU365" s="494" t="n"/>
      <c r="BV365" s="184" t="n"/>
      <c r="BW365" s="184">
        <f>IF(BS365="","SIN ESTADO",IF(BU365&lt;&gt;"","PAGA",IF(BT365&gt;0,"VENCIDA",IF(BT365&gt;=-5,"POR VENCER","AL DÍA"))))</f>
        <v/>
      </c>
      <c r="BX365" s="185" t="n"/>
      <c r="BY365" s="119">
        <f>IF(N($H365)&lt;12,"",IF(BS365="","",BS365+31))</f>
        <v/>
      </c>
      <c r="BZ365" s="124">
        <f>IF(BY365="","",TODAY()-BY365)</f>
        <v/>
      </c>
      <c r="CA365" s="494" t="n"/>
      <c r="CB365" s="184" t="n"/>
      <c r="CC365" s="184">
        <f>IF(BY365="","SIN ESTADO",IF(CA365&lt;&gt;"","PAGA",IF(BZ365&gt;0,"VENCIDA",IF(BZ365&gt;=-5,"POR VENCER","AL DÍA"))))</f>
        <v/>
      </c>
      <c r="CD365" s="185" t="n"/>
      <c r="CE365" s="119">
        <f>IF(N($H365)&lt;13,"",IF(BY365="","",BY365+31))</f>
        <v/>
      </c>
      <c r="CF365" s="124">
        <f>IF(CE365="","",TODAY()-CE365)</f>
        <v/>
      </c>
      <c r="CG365" s="494" t="n"/>
      <c r="CH365" s="184" t="n"/>
      <c r="CI365" s="184">
        <f>IF(CE365="","SIN ESTADO",IF(CG365&lt;&gt;"","PAGA",IF(CF365&gt;0,"VENCIDA",IF(CF365&gt;=-5,"POR VENCER","AL DÍA"))))</f>
        <v/>
      </c>
      <c r="CJ365" s="185" t="n"/>
      <c r="CK365" s="119">
        <f>IF(N($H365)&lt;14,"",IF(CE365="","",CE365+31))</f>
        <v/>
      </c>
      <c r="CL365" s="124">
        <f>IF(CK365="","",TODAY()-CK365)</f>
        <v/>
      </c>
      <c r="CM365" s="494" t="n"/>
      <c r="CN365" s="184" t="n"/>
      <c r="CO365" s="184">
        <f>IF(CK365="","SIN ESTADO",IF(CM365&lt;&gt;"","PAGA",IF(CL365&gt;0,"VENCIDA",IF(CL365&gt;=-5,"POR VENCER","AL DÍA"))))</f>
        <v/>
      </c>
      <c r="CP365" s="185" t="n"/>
      <c r="CQ365" s="119">
        <f>IF(N($H365)&lt;15,"",IF(CK365="","",CK365+31))</f>
        <v/>
      </c>
      <c r="CR365" s="124">
        <f>IF(CQ365="","",TODAY()-CQ365)</f>
        <v/>
      </c>
      <c r="CS365" s="494" t="n"/>
      <c r="CT365" s="184" t="n"/>
      <c r="CU365" s="184">
        <f>IF(CQ365="","SIN ESTADO",IF(CS365&lt;&gt;"","PAGA",IF(CR365&gt;0,"VENCIDA",IF(CR365&gt;=-5,"POR VENCER","AL DÍA"))))</f>
        <v/>
      </c>
      <c r="CV365" s="185" t="n"/>
      <c r="CW365" s="119">
        <f>IF(N($H365)&lt;16,"",IF(CQ365="","",CQ365+31))</f>
        <v/>
      </c>
      <c r="CX365" s="124">
        <f>IF(CW365="","",TODAY()-CW365)</f>
        <v/>
      </c>
      <c r="CY365" s="494" t="n"/>
      <c r="CZ365" s="184" t="n"/>
      <c r="DA365" s="184">
        <f>IF(CW365="","SIN ESTADO",IF(CY365&lt;&gt;"","PAGA",IF(CX365&gt;0,"VENCIDA",IF(CX365&gt;=-5,"POR VENCER","AL DÍA"))))</f>
        <v/>
      </c>
      <c r="DB365" s="185" t="n"/>
      <c r="DC365" s="119">
        <f>IF(N($H365)&lt;17,"",IF(CW365="","",CW365+31))</f>
        <v/>
      </c>
      <c r="DD365" s="124">
        <f>IF(DC365="","",TODAY()-DC365)</f>
        <v/>
      </c>
      <c r="DE365" s="494" t="n"/>
      <c r="DF365" s="184" t="n"/>
      <c r="DG365" s="184">
        <f>IF(DC365="","SIN ESTADO",IF(DE365&lt;&gt;"","PAGA",IF(DD365&gt;0,"VENCIDA",IF(DD365&gt;=-5,"POR VENCER","AL DÍA"))))</f>
        <v/>
      </c>
      <c r="DH365" s="185" t="n"/>
      <c r="DI365" s="119">
        <f>IF(N($H365)&lt;18,"",IF(DC365="","",DC365+31))</f>
        <v/>
      </c>
      <c r="DJ365" s="124">
        <f>IF(DI365="","",TODAY()-DI365)</f>
        <v/>
      </c>
      <c r="DK365" s="494" t="n"/>
      <c r="DL365" s="184" t="n"/>
      <c r="DM365" s="184">
        <f>IF(DI365="","SIN ESTADO",IF(DK365&lt;&gt;"","PAGA",IF(DJ365&gt;0,"VENCIDA",IF(DJ365&gt;=-5,"POR VENCER","AL DÍA"))))</f>
        <v/>
      </c>
      <c r="DN365" s="185" t="n"/>
      <c r="DO365" s="119">
        <f>IF(N($H365)&lt;19,"",IF(DI365="","",DI365+31))</f>
        <v/>
      </c>
      <c r="DP365" s="124">
        <f>IF(DO365="","",TODAY()-DO365)</f>
        <v/>
      </c>
      <c r="DQ365" s="494" t="n"/>
      <c r="DR365" s="184" t="n"/>
      <c r="DS365" s="184">
        <f>IF(DO365="","SIN ESTADO",IF(DQ365&lt;&gt;"","PAGA",IF(DP365&gt;0,"VENCIDA",IF(DP365&gt;=-5,"POR VENCER","AL DÍA"))))</f>
        <v/>
      </c>
      <c r="DT365" s="185" t="n"/>
      <c r="DU365" s="119">
        <f>IF(N($H365)&lt;20,"",IF(DO365="","",DO365+31))</f>
        <v/>
      </c>
      <c r="DV365" s="124">
        <f>IF(DU365="","",TODAY()-DU365)</f>
        <v/>
      </c>
      <c r="DW365" s="494" t="n"/>
      <c r="DX365" s="184" t="n"/>
      <c r="DY365" s="184">
        <f>IF(DU365="","SIN ESTADO",IF(DW365&lt;&gt;"","PAGA",IF(DV365&gt;0,"VENCIDA",IF(DV365&gt;=-5,"POR VENCER","AL DÍA"))))</f>
        <v/>
      </c>
      <c r="DZ365" s="185" t="n"/>
      <c r="EA365" s="119">
        <f>IF(N($H365)&lt;21,"",IF(DU365="","",DU365+31))</f>
        <v/>
      </c>
      <c r="EB365" s="124">
        <f>IF(EA365="","",TODAY()-EA365)</f>
        <v/>
      </c>
      <c r="EC365" s="494" t="n"/>
      <c r="ED365" s="184" t="n"/>
      <c r="EE365" s="184">
        <f>IF(EA365="","SIN ESTADO",IF(EC365&lt;&gt;"","PAGA",IF(EB365&gt;0,"VENCIDA",IF(EB365&gt;=-5,"POR VENCER","AL DÍA"))))</f>
        <v/>
      </c>
      <c r="EF365" s="185" t="n"/>
      <c r="EG365" s="119">
        <f>IF(N($H365)&lt;22,"",IF(EA365="","",EA365+31))</f>
        <v/>
      </c>
      <c r="EH365" s="124">
        <f>IF(EG365="","",TODAY()-EG365)</f>
        <v/>
      </c>
      <c r="EI365" s="494" t="n"/>
      <c r="EJ365" s="184" t="n"/>
      <c r="EK365" s="184">
        <f>IF(EG365="","SIN ESTADO",IF(EI365&lt;&gt;"","PAGA",IF(EH365&gt;0,"VENCIDA",IF(EH365&gt;=-5,"POR VENCER","AL DÍA"))))</f>
        <v/>
      </c>
      <c r="EL365" s="185" t="n"/>
      <c r="EM365" s="119">
        <f>IF(N($H365)&lt;23,"",IF(EG365="","",EG365+31))</f>
        <v/>
      </c>
      <c r="EN365" s="124">
        <f>IF(EM365="","",TODAY()-EM365)</f>
        <v/>
      </c>
      <c r="EO365" s="494" t="n"/>
      <c r="EP365" s="184" t="n"/>
      <c r="EQ365" s="184">
        <f>IF(EM365="","SIN ESTADO",IF(EO365&lt;&gt;"","PAGA",IF(EN365&gt;0,"VENCIDA",IF(EN365&gt;=-5,"POR VENCER","AL DÍA"))))</f>
        <v/>
      </c>
      <c r="ER365" s="185" t="n"/>
      <c r="ES365" s="119">
        <f>IF(N($H365)&lt;24,"",IF(EM365="","",EM365+31))</f>
        <v/>
      </c>
      <c r="ET365" s="124">
        <f>IF(ES365="","",TODAY()-ES365)</f>
        <v/>
      </c>
      <c r="EU365" s="494" t="n"/>
      <c r="EV365" s="184" t="n"/>
      <c r="EW365" s="184">
        <f>IF(ES365="","SIN ESTADO",IF(EU365&lt;&gt;"","PAGA",IF(ET365&gt;0,"VENCIDA",IF(ET365&gt;=-5,"POR VENCER","AL DÍA"))))</f>
        <v/>
      </c>
      <c r="EX365" s="185" t="n"/>
      <c r="EY365" s="119">
        <f>IF(N($H365)&lt;25,"",IF(ES365="","",ES365+31))</f>
        <v/>
      </c>
      <c r="EZ365" s="124">
        <f>IF(EY365="","",TODAY()-EY365)</f>
        <v/>
      </c>
      <c r="FA365" s="494" t="n"/>
      <c r="FB365" s="184" t="n"/>
      <c r="FC365" s="184">
        <f>IF(EY365="","SIN ESTADO",IF(FA365&lt;&gt;"","PAGA",IF(EZ365&gt;0,"VENCIDA",IF(EZ365&gt;=-5,"POR VENCER","AL DÍA"))))</f>
        <v/>
      </c>
      <c r="FD365" s="185" t="n"/>
      <c r="FE365" s="119">
        <f>IF(N($H365)&lt;26,"",IF(EY365="","",EY365+31))</f>
        <v/>
      </c>
      <c r="FF365" s="124">
        <f>IF(FE365="","",TODAY()-FE365)</f>
        <v/>
      </c>
      <c r="FG365" s="494" t="n"/>
      <c r="FH365" s="184" t="n"/>
      <c r="FI365" s="184">
        <f>IF(FE365="","SIN ESTADO",IF(FG365&lt;&gt;"","PAGA",IF(FF365&gt;0,"VENCIDA",IF(FF365&gt;=-5,"POR VENCER","AL DÍA"))))</f>
        <v/>
      </c>
      <c r="FJ365" s="185" t="n"/>
      <c r="FK365" s="119">
        <f>IF(N($H365)&lt;27,"",IF(FE365="","",FE365+31))</f>
        <v/>
      </c>
      <c r="FL365" s="124">
        <f>IF(FK365="","",TODAY()-FK365)</f>
        <v/>
      </c>
      <c r="FM365" s="494" t="n"/>
      <c r="FN365" s="184" t="n"/>
      <c r="FO365" s="184">
        <f>IF(FK365="","SIN ESTADO",IF(FM365&lt;&gt;"","PAGA",IF(FL365&gt;0,"VENCIDA",IF(FL365&gt;=-5,"POR VENCER","AL DÍA"))))</f>
        <v/>
      </c>
      <c r="FP365" s="185" t="n"/>
      <c r="FQ365" s="119">
        <f>IF(N($H365)&lt;28,"",IF(FK365="","",FK365+31))</f>
        <v/>
      </c>
      <c r="FR365" s="124">
        <f>IF(FQ365="","",TODAY()-FQ365)</f>
        <v/>
      </c>
      <c r="FS365" s="494" t="n"/>
      <c r="FT365" s="184" t="n"/>
      <c r="FU365" s="184">
        <f>IF(FQ365="","SIN ESTADO",IF(FS365&lt;&gt;"","PAGA",IF(FR365&gt;0,"VENCIDA",IF(FR365&gt;=-5,"POR VENCER","AL DÍA"))))</f>
        <v/>
      </c>
      <c r="FV365" s="185" t="n"/>
      <c r="FW365" s="119">
        <f>IF(N($H365)&lt;29,"",IF(FQ365="","",FQ365+31))</f>
        <v/>
      </c>
      <c r="FX365" s="124">
        <f>IF(FW365="","",TODAY()-FW365)</f>
        <v/>
      </c>
      <c r="FY365" s="494" t="n"/>
      <c r="FZ365" s="184" t="n"/>
      <c r="GA365" s="184">
        <f>IF(FW365="","SIN ESTADO",IF(FY365&lt;&gt;"","PAGA",IF(FX365&gt;0,"VENCIDA",IF(FX365&gt;=-5,"POR VENCER","AL DÍA"))))</f>
        <v/>
      </c>
      <c r="GB365" s="185" t="n"/>
      <c r="GC365" s="119">
        <f>IF(N($H365)&lt;30,"",IF(FW365="","",FW365+31))</f>
        <v/>
      </c>
      <c r="GD365" s="124">
        <f>IF(GC365="","",TODAY()-GC365)</f>
        <v/>
      </c>
      <c r="GE365" s="494" t="n"/>
      <c r="GF365" s="184" t="n"/>
      <c r="GG365" s="184">
        <f>IF(GC365="","SIN ESTADO",IF(GE365&lt;&gt;"","PAGA",IF(GD365&gt;0,"VENCIDA",IF(GD365&gt;=-5,"POR VENCER","AL DÍA"))))</f>
        <v/>
      </c>
      <c r="GH365" s="185" t="n"/>
      <c r="GI365" s="119">
        <f>IF(N($H365)&lt;31,"",IF(GC365="","",GC365+31))</f>
        <v/>
      </c>
      <c r="GJ365" s="124">
        <f>IF(GI365="","",TODAY()-GI365)</f>
        <v/>
      </c>
      <c r="GK365" s="494" t="n"/>
      <c r="GL365" s="184" t="n"/>
      <c r="GM365" s="184">
        <f>IF(GI365="","SIN ESTADO",IF(GK365&lt;&gt;"","PAGA",IF(GJ365&gt;0,"VENCIDA",IF(GJ365&gt;=-5,"POR VENCER","AL DÍA"))))</f>
        <v/>
      </c>
      <c r="GN365" s="185" t="n"/>
      <c r="GO365" s="119">
        <f>IF(N($H365)&lt;32,"",IF(GI365="","",GI365+31))</f>
        <v/>
      </c>
      <c r="GP365" s="124">
        <f>IF(GO365="","",TODAY()-GO365)</f>
        <v/>
      </c>
      <c r="GQ365" s="494" t="n"/>
      <c r="GR365" s="184" t="n"/>
      <c r="GS365" s="184">
        <f>IF(GO365="","SIN ESTADO",IF(GQ365&lt;&gt;"","PAGA",IF(GP365&gt;0,"VENCIDA",IF(GP365&gt;=-5,"POR VENCER","AL DÍA"))))</f>
        <v/>
      </c>
      <c r="GT365" s="185" t="n"/>
      <c r="GU365" s="119">
        <f>IF(N($H365)&lt;33,"",IF(GO365="","",GO365+31))</f>
        <v/>
      </c>
      <c r="GV365" s="124">
        <f>IF(GU365="","",TODAY()-GU365)</f>
        <v/>
      </c>
      <c r="GW365" s="494" t="n"/>
      <c r="GX365" s="184" t="n"/>
      <c r="GY365" s="184">
        <f>IF(GU365="","SIN ESTADO",IF(GW365&lt;&gt;"","PAGA",IF(GV365&gt;0,"VENCIDA",IF(GV365&gt;=-5,"POR VENCER","AL DÍA"))))</f>
        <v/>
      </c>
      <c r="GZ365" s="185" t="n"/>
      <c r="HA365" s="119">
        <f>IF(N($H365)&lt;34,"",IF(GU365="","",GU365+31))</f>
        <v/>
      </c>
      <c r="HB365" s="124">
        <f>IF(HA365="","",TODAY()-HA365)</f>
        <v/>
      </c>
      <c r="HC365" s="494" t="n"/>
      <c r="HD365" s="184" t="n"/>
      <c r="HE365" s="184">
        <f>IF(HA365="","SIN ESTADO",IF(HC365&lt;&gt;"","PAGA",IF(HB365&gt;0,"VENCIDA",IF(HB365&gt;=-5,"POR VENCER","AL DÍA"))))</f>
        <v/>
      </c>
      <c r="HF365" s="185" t="n"/>
      <c r="HG365" s="119">
        <f>IF(N($H365)&lt;35,"",IF(HA365="","",HA365+31))</f>
        <v/>
      </c>
      <c r="HH365" s="124">
        <f>IF(HG365="","",TODAY()-HG365)</f>
        <v/>
      </c>
      <c r="HI365" s="494" t="n"/>
      <c r="HJ365" s="184" t="n"/>
      <c r="HK365" s="184">
        <f>IF(HG365="","SIN ESTADO",IF(HI365&lt;&gt;"","PAGA",IF(HH365&gt;0,"VENCIDA",IF(HH365&gt;=-5,"POR VENCER","AL DÍA"))))</f>
        <v/>
      </c>
      <c r="HL365" s="168" t="n"/>
      <c r="HM365" s="119">
        <f>IF(N($H365)&lt;36,"",IF(HG365="","",HG365+31))</f>
        <v/>
      </c>
      <c r="HN365" s="124">
        <f>IF(HM365="","",TODAY()-HM365)</f>
        <v/>
      </c>
      <c r="HO365" s="494" t="n"/>
      <c r="HP365" s="184" t="n"/>
      <c r="HQ365" s="184">
        <f>IF(HM365="","SIN ESTADO",IF(HO365&lt;&gt;"","PAGA",IF(HN365&gt;0,"VENCIDA",IF(HN365&gt;=-5,"POR VENCER","AL DÍA"))))</f>
        <v/>
      </c>
      <c r="HR365" s="168" t="n"/>
      <c r="HS365" s="169">
        <f>N365+T365+Z365+AF365+AL365+AR365+AX365+BD365+BJ365+BP365+BV365+CB365+CH365+CN365+CT365+CZ365+DF365+DL365+DR365+DX365+ED365+EJ365+EP365+EV365+FB365+FH365+FN365+FT365+FZ365+GF365+GL365+GR365+GX365+HD365+HJ365+HP365</f>
        <v/>
      </c>
      <c r="HU365" s="170">
        <f>IFERROR(N($J365),0)</f>
        <v/>
      </c>
      <c r="HW365" s="170">
        <f>SUMPRODUCT((MOD(COLUMN($M365:$HR365)-COLUMN($M365),6)=0)*ISNUMBER($M365:$HR365)*($M365:$HR365&gt;=RESUMEN!$C$26)*($M365:$HR365&lt;=RESUMEN!$C$27)*IFERROR(N($N365:$HS365),0))</f>
        <v/>
      </c>
      <c r="HX365" s="170">
        <f>SUMPRODUCT((MOD(COLUMN($M365:$HR365)-COLUMN($M365),6)=0)*ISNUMBER($M365:$HR365)*($M365:$HR365&gt;=RESUMEN!$C$26)*($M365:$HR365&lt;=RESUMEN!$C$27))</f>
        <v/>
      </c>
    </row>
    <row r="366" ht="15.75" customHeight="1" s="506">
      <c r="B366" s="113">
        <f>VENTAS!A365</f>
        <v/>
      </c>
      <c r="C366" s="236">
        <f>VENTAS!B365</f>
        <v/>
      </c>
      <c r="D366" s="53">
        <f>VENTAS!C365</f>
        <v/>
      </c>
      <c r="E366" s="114">
        <f>VENTAS!D365</f>
        <v/>
      </c>
      <c r="F366" s="114">
        <f>VENTAS!J365</f>
        <v/>
      </c>
      <c r="G366" s="494">
        <f>VENTAS!F365</f>
        <v/>
      </c>
      <c r="H366" s="479">
        <f>VENTAS!K365</f>
        <v/>
      </c>
      <c r="I366" s="479">
        <f>VENTAS!M365</f>
        <v/>
      </c>
      <c r="J366" s="184">
        <f>VENTAS!L365</f>
        <v/>
      </c>
      <c r="K366" s="119">
        <f>IF(N($H366)&lt;1,"",$G366+31)</f>
        <v/>
      </c>
      <c r="L366" s="124">
        <f>IF(K366="","",TODAY()-K366)</f>
        <v/>
      </c>
      <c r="M366" s="491" t="n">
        <v>46098</v>
      </c>
      <c r="N366" s="374" t="n">
        <v>1000000</v>
      </c>
      <c r="O366" s="184">
        <f>IF(K366="","SIN ESTADO",IF(M366&lt;&gt;"","PAGA",IF(L366&gt;0,"VENCIDA",IF(L366&gt;=-5,"POR VENCER","AL DÍA"))))</f>
        <v/>
      </c>
      <c r="P366" s="185" t="inlineStr">
        <is>
          <t>TRANSFERENCIA</t>
        </is>
      </c>
      <c r="Q366" s="119">
        <f>IF(N($H366)&lt;2,"",IF(K366="","",K366+31))</f>
        <v/>
      </c>
      <c r="R366" s="124">
        <f>IF(Q366="","",TODAY()-Q366)</f>
        <v/>
      </c>
      <c r="S366" s="494" t="n">
        <v>46150</v>
      </c>
      <c r="T366" s="184" t="n">
        <v>2000000</v>
      </c>
      <c r="U366" s="184">
        <f>IF(Q366="","SIN ESTADO",IF(S366&lt;&gt;"","PAGA",IF(R366&gt;0,"VENCIDA",IF(R366&gt;=-5,"POR VENCER","AL DÍA"))))</f>
        <v/>
      </c>
      <c r="V366" s="185" t="inlineStr">
        <is>
          <t>TRANSFERENCIA</t>
        </is>
      </c>
      <c r="W366" s="119">
        <f>IF(N($H366)&lt;3,"",IF(Q366="","",Q366+31))</f>
        <v/>
      </c>
      <c r="X366" s="124">
        <f>IF(W366="","",TODAY()-W366)</f>
        <v/>
      </c>
      <c r="Y366" s="494" t="n">
        <v>46189</v>
      </c>
      <c r="Z366" s="184" t="n">
        <v>1000000</v>
      </c>
      <c r="AA366" s="184">
        <f>IF(W366="","SIN ESTADO",IF(Y366&lt;&gt;"","PAGA",IF(X366&gt;0,"VENCIDA",IF(X366&gt;=-5,"POR VENCER","AL DÍA"))))</f>
        <v/>
      </c>
      <c r="AB366" s="185" t="inlineStr">
        <is>
          <t>TRANSFERENCIA</t>
        </is>
      </c>
      <c r="AC366" s="119">
        <f>IF(N($H366)&lt;4,"",IF(W366="","",W366+31))</f>
        <v/>
      </c>
      <c r="AD366" s="124">
        <f>IF(AC366="","",TODAY()-AC366)</f>
        <v/>
      </c>
      <c r="AE366" s="494" t="n">
        <v>46227</v>
      </c>
      <c r="AF366" s="184" t="n">
        <v>1000000</v>
      </c>
      <c r="AG366" s="184">
        <f>IF(AC366="","SIN ESTADO",IF(AE366&lt;&gt;"","PAGA",IF(AD366&gt;0,"VENCIDA",IF(AD366&gt;=-5,"POR VENCER","AL DÍA"))))</f>
        <v/>
      </c>
      <c r="AH366" s="185" t="inlineStr">
        <is>
          <t>TRANSFERENCIA</t>
        </is>
      </c>
      <c r="AI366" s="119">
        <f>IF(N($H366)&lt;5,"",IF(AC366="","",AC366+31))</f>
        <v/>
      </c>
      <c r="AJ366" s="124">
        <f>IF(AI366="","",TODAY()-AI366)</f>
        <v/>
      </c>
      <c r="AK366" s="494" t="n">
        <v>46266</v>
      </c>
      <c r="AL366" s="184" t="n">
        <v>1000000</v>
      </c>
      <c r="AM366" s="184">
        <f>IF(AI366="","SIN ESTADO",IF(AK366&lt;&gt;"","PAGA",IF(AJ366&gt;0,"VENCIDA",IF(AJ366&gt;=-5,"POR VENCER","AL DÍA"))))</f>
        <v/>
      </c>
      <c r="AN366" s="185" t="inlineStr">
        <is>
          <t>TRANSFERENCIA</t>
        </is>
      </c>
      <c r="AO366" s="119">
        <f>IF(N($H366)&lt;6,"",IF(AI366="","",AI366+31))</f>
        <v/>
      </c>
      <c r="AP366" s="124">
        <f>IF(AO366="","",TODAY()-AO366)</f>
        <v/>
      </c>
      <c r="AQ366" s="270" t="n"/>
      <c r="AR366" s="184" t="n"/>
      <c r="AS366" s="184">
        <f>IF(AO366="","SIN ESTADO",IF(AQ366&lt;&gt;"","PAGA",IF(AP366&gt;0,"VENCIDA",IF(AP366&gt;=-5,"POR VENCER","AL DÍA"))))</f>
        <v/>
      </c>
      <c r="AT366" s="185" t="n"/>
      <c r="AU366" s="119">
        <f>IF(N($H366)&lt;7,"",IF(AO366="","",AO366+31))</f>
        <v/>
      </c>
      <c r="AV366" s="124">
        <f>IF(AU366="","",TODAY()-AU366)</f>
        <v/>
      </c>
      <c r="AW366" s="494" t="n"/>
      <c r="AX366" s="184" t="n"/>
      <c r="AY366" s="184">
        <f>IF(AU366="","SIN ESTADO",IF(AW366&lt;&gt;"","PAGA",IF(AV366&gt;0,"VENCIDA",IF(AV366&gt;=-5,"POR VENCER","AL DÍA"))))</f>
        <v/>
      </c>
      <c r="AZ366" s="185" t="n"/>
      <c r="BA366" s="119">
        <f>IF(N($H366)&lt;8,"",IF(AU366="","",AU366+31))</f>
        <v/>
      </c>
      <c r="BB366" s="124">
        <f>IF(BA366="","",TODAY()-BA366)</f>
        <v/>
      </c>
      <c r="BC366" s="494" t="n"/>
      <c r="BD366" s="184" t="n"/>
      <c r="BE366" s="184">
        <f>IF(BA366="","SIN ESTADO",IF(BC366&lt;&gt;"","PAGA",IF(BB366&gt;0,"VENCIDA",IF(BB366&gt;=-5,"POR VENCER","AL DÍA"))))</f>
        <v/>
      </c>
      <c r="BF366" s="185" t="n"/>
      <c r="BG366" s="119">
        <f>IF(N($H366)&lt;9,"",IF(BA366="","",BA366+31))</f>
        <v/>
      </c>
      <c r="BH366" s="124">
        <f>IF(BG366="","",TODAY()-BG366)</f>
        <v/>
      </c>
      <c r="BI366" s="494" t="n"/>
      <c r="BJ366" s="184" t="n"/>
      <c r="BK366" s="184">
        <f>IF(BG366="","SIN ESTADO",IF(BI366&lt;&gt;"","PAGA",IF(BH366&gt;0,"VENCIDA",IF(BH366&gt;=-5,"POR VENCER","AL DÍA"))))</f>
        <v/>
      </c>
      <c r="BL366" s="185" t="n"/>
      <c r="BM366" s="119">
        <f>IF(N($H366)&lt;10,"",IF(BG366="","",BG366+31))</f>
        <v/>
      </c>
      <c r="BN366" s="124">
        <f>IF(BM366="","",TODAY()-BM366)</f>
        <v/>
      </c>
      <c r="BO366" s="494" t="n"/>
      <c r="BP366" s="184" t="n"/>
      <c r="BQ366" s="184">
        <f>IF(BM366="","SIN ESTADO",IF(BO366&lt;&gt;"","PAGA",IF(BN366&gt;0,"VENCIDA",IF(BN366&gt;=-5,"POR VENCER","AL DÍA"))))</f>
        <v/>
      </c>
      <c r="BR366" s="185" t="n"/>
      <c r="BS366" s="119">
        <f>IF(N($H366)&lt;11,"",IF(BM366="","",BM366+31))</f>
        <v/>
      </c>
      <c r="BT366" s="124">
        <f>IF(BS366="","",TODAY()-BS366)</f>
        <v/>
      </c>
      <c r="BU366" s="494" t="n"/>
      <c r="BV366" s="184" t="n"/>
      <c r="BW366" s="184">
        <f>IF(BS366="","SIN ESTADO",IF(BU366&lt;&gt;"","PAGA",IF(BT366&gt;0,"VENCIDA",IF(BT366&gt;=-5,"POR VENCER","AL DÍA"))))</f>
        <v/>
      </c>
      <c r="BX366" s="185" t="n"/>
      <c r="BY366" s="119">
        <f>IF(N($H366)&lt;12,"",IF(BS366="","",BS366+31))</f>
        <v/>
      </c>
      <c r="BZ366" s="124">
        <f>IF(BY366="","",TODAY()-BY366)</f>
        <v/>
      </c>
      <c r="CA366" s="494" t="n"/>
      <c r="CB366" s="184" t="n"/>
      <c r="CC366" s="184">
        <f>IF(BY366="","SIN ESTADO",IF(CA366&lt;&gt;"","PAGA",IF(BZ366&gt;0,"VENCIDA",IF(BZ366&gt;=-5,"POR VENCER","AL DÍA"))))</f>
        <v/>
      </c>
      <c r="CD366" s="185" t="n"/>
      <c r="CE366" s="119">
        <f>IF(N($H366)&lt;13,"",IF(BY366="","",BY366+31))</f>
        <v/>
      </c>
      <c r="CF366" s="124">
        <f>IF(CE366="","",TODAY()-CE366)</f>
        <v/>
      </c>
      <c r="CG366" s="494" t="n"/>
      <c r="CH366" s="184" t="n"/>
      <c r="CI366" s="184">
        <f>IF(CE366="","SIN ESTADO",IF(CG366&lt;&gt;"","PAGA",IF(CF366&gt;0,"VENCIDA",IF(CF366&gt;=-5,"POR VENCER","AL DÍA"))))</f>
        <v/>
      </c>
      <c r="CJ366" s="185" t="n"/>
      <c r="CK366" s="119">
        <f>IF(N($H366)&lt;14,"",IF(CE366="","",CE366+31))</f>
        <v/>
      </c>
      <c r="CL366" s="124">
        <f>IF(CK366="","",TODAY()-CK366)</f>
        <v/>
      </c>
      <c r="CM366" s="494" t="n"/>
      <c r="CN366" s="184" t="n"/>
      <c r="CO366" s="184">
        <f>IF(CK366="","SIN ESTADO",IF(CM366&lt;&gt;"","PAGA",IF(CL366&gt;0,"VENCIDA",IF(CL366&gt;=-5,"POR VENCER","AL DÍA"))))</f>
        <v/>
      </c>
      <c r="CP366" s="185" t="n"/>
      <c r="CQ366" s="119">
        <f>IF(N($H366)&lt;15,"",IF(CK366="","",CK366+31))</f>
        <v/>
      </c>
      <c r="CR366" s="124">
        <f>IF(CQ366="","",TODAY()-CQ366)</f>
        <v/>
      </c>
      <c r="CS366" s="494" t="n"/>
      <c r="CT366" s="184" t="n"/>
      <c r="CU366" s="184">
        <f>IF(CQ366="","SIN ESTADO",IF(CS366&lt;&gt;"","PAGA",IF(CR366&gt;0,"VENCIDA",IF(CR366&gt;=-5,"POR VENCER","AL DÍA"))))</f>
        <v/>
      </c>
      <c r="CV366" s="185" t="n"/>
      <c r="CW366" s="119">
        <f>IF(N($H366)&lt;16,"",IF(CQ366="","",CQ366+31))</f>
        <v/>
      </c>
      <c r="CX366" s="124">
        <f>IF(CW366="","",TODAY()-CW366)</f>
        <v/>
      </c>
      <c r="CY366" s="494" t="n"/>
      <c r="CZ366" s="184" t="n"/>
      <c r="DA366" s="184">
        <f>IF(CW366="","SIN ESTADO",IF(CY366&lt;&gt;"","PAGA",IF(CX366&gt;0,"VENCIDA",IF(CX366&gt;=-5,"POR VENCER","AL DÍA"))))</f>
        <v/>
      </c>
      <c r="DB366" s="185" t="n"/>
      <c r="DC366" s="119">
        <f>IF(N($H366)&lt;17,"",IF(CW366="","",CW366+31))</f>
        <v/>
      </c>
      <c r="DD366" s="124">
        <f>IF(DC366="","",TODAY()-DC366)</f>
        <v/>
      </c>
      <c r="DE366" s="494" t="n"/>
      <c r="DF366" s="184" t="n"/>
      <c r="DG366" s="184">
        <f>IF(DC366="","SIN ESTADO",IF(DE366&lt;&gt;"","PAGA",IF(DD366&gt;0,"VENCIDA",IF(DD366&gt;=-5,"POR VENCER","AL DÍA"))))</f>
        <v/>
      </c>
      <c r="DH366" s="185" t="n"/>
      <c r="DI366" s="119">
        <f>IF(N($H366)&lt;18,"",IF(DC366="","",DC366+31))</f>
        <v/>
      </c>
      <c r="DJ366" s="124">
        <f>IF(DI366="","",TODAY()-DI366)</f>
        <v/>
      </c>
      <c r="DK366" s="494" t="n"/>
      <c r="DL366" s="184" t="n"/>
      <c r="DM366" s="184">
        <f>IF(DI366="","SIN ESTADO",IF(DK366&lt;&gt;"","PAGA",IF(DJ366&gt;0,"VENCIDA",IF(DJ366&gt;=-5,"POR VENCER","AL DÍA"))))</f>
        <v/>
      </c>
      <c r="DN366" s="185" t="n"/>
      <c r="DO366" s="119">
        <f>IF(N($H366)&lt;19,"",IF(DI366="","",DI366+31))</f>
        <v/>
      </c>
      <c r="DP366" s="124">
        <f>IF(DO366="","",TODAY()-DO366)</f>
        <v/>
      </c>
      <c r="DQ366" s="494" t="n"/>
      <c r="DR366" s="184" t="n"/>
      <c r="DS366" s="184">
        <f>IF(DO366="","SIN ESTADO",IF(DQ366&lt;&gt;"","PAGA",IF(DP366&gt;0,"VENCIDA",IF(DP366&gt;=-5,"POR VENCER","AL DÍA"))))</f>
        <v/>
      </c>
      <c r="DT366" s="185" t="n"/>
      <c r="DU366" s="119">
        <f>IF(N($H366)&lt;20,"",IF(DO366="","",DO366+31))</f>
        <v/>
      </c>
      <c r="DV366" s="124">
        <f>IF(DU366="","",TODAY()-DU366)</f>
        <v/>
      </c>
      <c r="DW366" s="494" t="n"/>
      <c r="DX366" s="184" t="n"/>
      <c r="DY366" s="184">
        <f>IF(DU366="","SIN ESTADO",IF(DW366&lt;&gt;"","PAGA",IF(DV366&gt;0,"VENCIDA",IF(DV366&gt;=-5,"POR VENCER","AL DÍA"))))</f>
        <v/>
      </c>
      <c r="DZ366" s="185" t="n"/>
      <c r="EA366" s="119">
        <f>IF(N($H366)&lt;21,"",IF(DU366="","",DU366+31))</f>
        <v/>
      </c>
      <c r="EB366" s="124">
        <f>IF(EA366="","",TODAY()-EA366)</f>
        <v/>
      </c>
      <c r="EC366" s="494" t="n"/>
      <c r="ED366" s="184" t="n"/>
      <c r="EE366" s="184">
        <f>IF(EA366="","SIN ESTADO",IF(EC366&lt;&gt;"","PAGA",IF(EB366&gt;0,"VENCIDA",IF(EB366&gt;=-5,"POR VENCER","AL DÍA"))))</f>
        <v/>
      </c>
      <c r="EF366" s="185" t="n"/>
      <c r="EG366" s="119">
        <f>IF(N($H366)&lt;22,"",IF(EA366="","",EA366+31))</f>
        <v/>
      </c>
      <c r="EH366" s="124">
        <f>IF(EG366="","",TODAY()-EG366)</f>
        <v/>
      </c>
      <c r="EI366" s="494" t="n"/>
      <c r="EJ366" s="184" t="n"/>
      <c r="EK366" s="184">
        <f>IF(EG366="","SIN ESTADO",IF(EI366&lt;&gt;"","PAGA",IF(EH366&gt;0,"VENCIDA",IF(EH366&gt;=-5,"POR VENCER","AL DÍA"))))</f>
        <v/>
      </c>
      <c r="EL366" s="185" t="n"/>
      <c r="EM366" s="119">
        <f>IF(N($H366)&lt;23,"",IF(EG366="","",EG366+31))</f>
        <v/>
      </c>
      <c r="EN366" s="124">
        <f>IF(EM366="","",TODAY()-EM366)</f>
        <v/>
      </c>
      <c r="EO366" s="494" t="n"/>
      <c r="EP366" s="184" t="n"/>
      <c r="EQ366" s="184">
        <f>IF(EM366="","SIN ESTADO",IF(EO366&lt;&gt;"","PAGA",IF(EN366&gt;0,"VENCIDA",IF(EN366&gt;=-5,"POR VENCER","AL DÍA"))))</f>
        <v/>
      </c>
      <c r="ER366" s="185" t="n"/>
      <c r="ES366" s="119">
        <f>IF(N($H366)&lt;24,"",IF(EM366="","",EM366+31))</f>
        <v/>
      </c>
      <c r="ET366" s="124">
        <f>IF(ES366="","",TODAY()-ES366)</f>
        <v/>
      </c>
      <c r="EU366" s="494" t="n"/>
      <c r="EV366" s="184" t="n"/>
      <c r="EW366" s="184">
        <f>IF(ES366="","SIN ESTADO",IF(EU366&lt;&gt;"","PAGA",IF(ET366&gt;0,"VENCIDA",IF(ET366&gt;=-5,"POR VENCER","AL DÍA"))))</f>
        <v/>
      </c>
      <c r="EX366" s="185" t="n"/>
      <c r="EY366" s="119">
        <f>IF(N($H366)&lt;25,"",IF(ES366="","",ES366+31))</f>
        <v/>
      </c>
      <c r="EZ366" s="124">
        <f>IF(EY366="","",TODAY()-EY366)</f>
        <v/>
      </c>
      <c r="FA366" s="494" t="n"/>
      <c r="FB366" s="184" t="n"/>
      <c r="FC366" s="184">
        <f>IF(EY366="","SIN ESTADO",IF(FA366&lt;&gt;"","PAGA",IF(EZ366&gt;0,"VENCIDA",IF(EZ366&gt;=-5,"POR VENCER","AL DÍA"))))</f>
        <v/>
      </c>
      <c r="FD366" s="185" t="n"/>
      <c r="FE366" s="119">
        <f>IF(N($H366)&lt;26,"",IF(EY366="","",EY366+31))</f>
        <v/>
      </c>
      <c r="FF366" s="124">
        <f>IF(FE366="","",TODAY()-FE366)</f>
        <v/>
      </c>
      <c r="FG366" s="494" t="n"/>
      <c r="FH366" s="184" t="n"/>
      <c r="FI366" s="184">
        <f>IF(FE366="","SIN ESTADO",IF(FG366&lt;&gt;"","PAGA",IF(FF366&gt;0,"VENCIDA",IF(FF366&gt;=-5,"POR VENCER","AL DÍA"))))</f>
        <v/>
      </c>
      <c r="FJ366" s="185" t="n"/>
      <c r="FK366" s="119">
        <f>IF(N($H366)&lt;27,"",IF(FE366="","",FE366+31))</f>
        <v/>
      </c>
      <c r="FL366" s="124">
        <f>IF(FK366="","",TODAY()-FK366)</f>
        <v/>
      </c>
      <c r="FM366" s="494" t="n"/>
      <c r="FN366" s="184" t="n"/>
      <c r="FO366" s="184">
        <f>IF(FK366="","SIN ESTADO",IF(FM366&lt;&gt;"","PAGA",IF(FL366&gt;0,"VENCIDA",IF(FL366&gt;=-5,"POR VENCER","AL DÍA"))))</f>
        <v/>
      </c>
      <c r="FP366" s="185" t="n"/>
      <c r="FQ366" s="119">
        <f>IF(N($H366)&lt;28,"",IF(FK366="","",FK366+31))</f>
        <v/>
      </c>
      <c r="FR366" s="124">
        <f>IF(FQ366="","",TODAY()-FQ366)</f>
        <v/>
      </c>
      <c r="FS366" s="494" t="n"/>
      <c r="FT366" s="184" t="n"/>
      <c r="FU366" s="184">
        <f>IF(FQ366="","SIN ESTADO",IF(FS366&lt;&gt;"","PAGA",IF(FR366&gt;0,"VENCIDA",IF(FR366&gt;=-5,"POR VENCER","AL DÍA"))))</f>
        <v/>
      </c>
      <c r="FV366" s="185" t="n"/>
      <c r="FW366" s="119">
        <f>IF(N($H366)&lt;29,"",IF(FQ366="","",FQ366+31))</f>
        <v/>
      </c>
      <c r="FX366" s="124">
        <f>IF(FW366="","",TODAY()-FW366)</f>
        <v/>
      </c>
      <c r="FY366" s="494" t="n"/>
      <c r="FZ366" s="184" t="n"/>
      <c r="GA366" s="184">
        <f>IF(FW366="","SIN ESTADO",IF(FY366&lt;&gt;"","PAGA",IF(FX366&gt;0,"VENCIDA",IF(FX366&gt;=-5,"POR VENCER","AL DÍA"))))</f>
        <v/>
      </c>
      <c r="GB366" s="185" t="n"/>
      <c r="GC366" s="119">
        <f>IF(N($H366)&lt;30,"",IF(FW366="","",FW366+31))</f>
        <v/>
      </c>
      <c r="GD366" s="124">
        <f>IF(GC366="","",TODAY()-GC366)</f>
        <v/>
      </c>
      <c r="GE366" s="494" t="n"/>
      <c r="GF366" s="184" t="n"/>
      <c r="GG366" s="184">
        <f>IF(GC366="","SIN ESTADO",IF(GE366&lt;&gt;"","PAGA",IF(GD366&gt;0,"VENCIDA",IF(GD366&gt;=-5,"POR VENCER","AL DÍA"))))</f>
        <v/>
      </c>
      <c r="GH366" s="185" t="n"/>
      <c r="GI366" s="119">
        <f>IF(N($H366)&lt;31,"",IF(GC366="","",GC366+31))</f>
        <v/>
      </c>
      <c r="GJ366" s="124">
        <f>IF(GI366="","",TODAY()-GI366)</f>
        <v/>
      </c>
      <c r="GK366" s="494" t="n"/>
      <c r="GL366" s="184" t="n"/>
      <c r="GM366" s="184">
        <f>IF(GI366="","SIN ESTADO",IF(GK366&lt;&gt;"","PAGA",IF(GJ366&gt;0,"VENCIDA",IF(GJ366&gt;=-5,"POR VENCER","AL DÍA"))))</f>
        <v/>
      </c>
      <c r="GN366" s="185" t="n"/>
      <c r="GO366" s="119">
        <f>IF(N($H366)&lt;32,"",IF(GI366="","",GI366+31))</f>
        <v/>
      </c>
      <c r="GP366" s="124">
        <f>IF(GO366="","",TODAY()-GO366)</f>
        <v/>
      </c>
      <c r="GQ366" s="494" t="n"/>
      <c r="GR366" s="184" t="n"/>
      <c r="GS366" s="184">
        <f>IF(GO366="","SIN ESTADO",IF(GQ366&lt;&gt;"","PAGA",IF(GP366&gt;0,"VENCIDA",IF(GP366&gt;=-5,"POR VENCER","AL DÍA"))))</f>
        <v/>
      </c>
      <c r="GT366" s="185" t="n"/>
      <c r="GU366" s="119">
        <f>IF(N($H366)&lt;33,"",IF(GO366="","",GO366+31))</f>
        <v/>
      </c>
      <c r="GV366" s="124">
        <f>IF(GU366="","",TODAY()-GU366)</f>
        <v/>
      </c>
      <c r="GW366" s="494" t="n"/>
      <c r="GX366" s="184" t="n"/>
      <c r="GY366" s="184">
        <f>IF(GU366="","SIN ESTADO",IF(GW366&lt;&gt;"","PAGA",IF(GV366&gt;0,"VENCIDA",IF(GV366&gt;=-5,"POR VENCER","AL DÍA"))))</f>
        <v/>
      </c>
      <c r="GZ366" s="185" t="n"/>
      <c r="HA366" s="119">
        <f>IF(N($H366)&lt;34,"",IF(GU366="","",GU366+31))</f>
        <v/>
      </c>
      <c r="HB366" s="124">
        <f>IF(HA366="","",TODAY()-HA366)</f>
        <v/>
      </c>
      <c r="HC366" s="494" t="n"/>
      <c r="HD366" s="184" t="n"/>
      <c r="HE366" s="184">
        <f>IF(HA366="","SIN ESTADO",IF(HC366&lt;&gt;"","PAGA",IF(HB366&gt;0,"VENCIDA",IF(HB366&gt;=-5,"POR VENCER","AL DÍA"))))</f>
        <v/>
      </c>
      <c r="HF366" s="185" t="n"/>
      <c r="HG366" s="119">
        <f>IF(N($H366)&lt;35,"",IF(HA366="","",HA366+31))</f>
        <v/>
      </c>
      <c r="HH366" s="124">
        <f>IF(HG366="","",TODAY()-HG366)</f>
        <v/>
      </c>
      <c r="HI366" s="494" t="n"/>
      <c r="HJ366" s="184" t="n"/>
      <c r="HK366" s="184">
        <f>IF(HG366="","SIN ESTADO",IF(HI366&lt;&gt;"","PAGA",IF(HH366&gt;0,"VENCIDA",IF(HH366&gt;=-5,"POR VENCER","AL DÍA"))))</f>
        <v/>
      </c>
      <c r="HL366" s="168" t="n"/>
      <c r="HM366" s="119">
        <f>IF(N($H366)&lt;36,"",IF(HG366="","",HG366+31))</f>
        <v/>
      </c>
      <c r="HN366" s="124">
        <f>IF(HM366="","",TODAY()-HM366)</f>
        <v/>
      </c>
      <c r="HO366" s="494" t="n"/>
      <c r="HP366" s="184" t="n"/>
      <c r="HQ366" s="184">
        <f>IF(HM366="","SIN ESTADO",IF(HO366&lt;&gt;"","PAGA",IF(HN366&gt;0,"VENCIDA",IF(HN366&gt;=-5,"POR VENCER","AL DÍA"))))</f>
        <v/>
      </c>
      <c r="HR366" s="168" t="n"/>
      <c r="HS366" s="169">
        <f>N366+T366+Z366+AF366+AL366+AR366+AX366+BD366+BJ366+BP366+BV366+CB366+CH366+CN366+CT366+CZ366+DF366+DL366+DR366+DX366+ED366+EJ366+EP366+EV366+FB366+FH366+FN366+FT366+FZ366+GF366+GL366+GR366+GX366+HD366+HJ366+HP366</f>
        <v/>
      </c>
      <c r="HU366" s="170">
        <f>IFERROR(N($J366),0)</f>
        <v/>
      </c>
      <c r="HW366" s="170">
        <f>SUMPRODUCT((MOD(COLUMN($M366:$HR366)-COLUMN($M366),6)=0)*ISNUMBER($M366:$HR366)*($M366:$HR366&gt;=RESUMEN!$C$26)*($M366:$HR366&lt;=RESUMEN!$C$27)*IFERROR(N($N366:$HS366),0))</f>
        <v/>
      </c>
      <c r="HX366" s="170">
        <f>SUMPRODUCT((MOD(COLUMN($M366:$HR366)-COLUMN($M366),6)=0)*ISNUMBER($M366:$HR366)*($M366:$HR366&gt;=RESUMEN!$C$26)*($M366:$HR366&lt;=RESUMEN!$C$27))</f>
        <v/>
      </c>
    </row>
    <row r="367" ht="15.75" customHeight="1" s="506">
      <c r="B367" s="113">
        <f>VENTAS!A366</f>
        <v/>
      </c>
      <c r="C367" s="236">
        <f>VENTAS!B366</f>
        <v/>
      </c>
      <c r="D367" s="53">
        <f>VENTAS!C366</f>
        <v/>
      </c>
      <c r="E367" s="114">
        <f>VENTAS!D366</f>
        <v/>
      </c>
      <c r="F367" s="114">
        <f>VENTAS!J366</f>
        <v/>
      </c>
      <c r="G367" s="494">
        <f>VENTAS!F366</f>
        <v/>
      </c>
      <c r="H367" s="479">
        <f>VENTAS!K366</f>
        <v/>
      </c>
      <c r="I367" s="479">
        <f>VENTAS!M366</f>
        <v/>
      </c>
      <c r="J367" s="184">
        <f>VENTAS!L366</f>
        <v/>
      </c>
      <c r="K367" s="119">
        <f>IF(N($H367)&lt;1,"",$G367+31)</f>
        <v/>
      </c>
      <c r="L367" s="124">
        <f>IF(K367="","",TODAY()-K367)</f>
        <v/>
      </c>
      <c r="M367" s="489" t="n">
        <v>45899</v>
      </c>
      <c r="N367" s="374" t="n">
        <v>0</v>
      </c>
      <c r="O367" s="184">
        <f>IF(K367="","SIN ESTADO",IF(M367&lt;&gt;"","PAGA",IF(L367&gt;0,"VENCIDA",IF(L367&gt;=-5,"POR VENCER","AL DÍA"))))</f>
        <v/>
      </c>
      <c r="P367" s="185" t="inlineStr">
        <is>
          <t>EFECTIVO</t>
        </is>
      </c>
      <c r="Q367" s="119">
        <f>IF(N($H367)&lt;2,"",IF(K367="","",K367+31))</f>
        <v/>
      </c>
      <c r="R367" s="124">
        <f>IF(Q367="","",TODAY()-Q367)</f>
        <v/>
      </c>
      <c r="S367" s="494" t="n"/>
      <c r="T367" s="184" t="n"/>
      <c r="U367" s="184">
        <f>IF(Q367="","SIN ESTADO",IF(S367&lt;&gt;"","PAGA",IF(R367&gt;0,"VENCIDA",IF(R367&gt;=-5,"POR VENCER","AL DÍA"))))</f>
        <v/>
      </c>
      <c r="V367" s="185" t="n"/>
      <c r="W367" s="119">
        <f>IF(N($H367)&lt;3,"",IF(Q367="","",Q367+31))</f>
        <v/>
      </c>
      <c r="X367" s="124">
        <f>IF(W367="","",TODAY()-W367)</f>
        <v/>
      </c>
      <c r="Y367" s="494" t="n"/>
      <c r="Z367" s="184" t="n"/>
      <c r="AA367" s="184">
        <f>IF(W367="","SIN ESTADO",IF(Y367&lt;&gt;"","PAGA",IF(X367&gt;0,"VENCIDA",IF(X367&gt;=-5,"POR VENCER","AL DÍA"))))</f>
        <v/>
      </c>
      <c r="AB367" s="185" t="n"/>
      <c r="AC367" s="119">
        <f>IF(N($H367)&lt;4,"",IF(W367="","",W367+31))</f>
        <v/>
      </c>
      <c r="AD367" s="124">
        <f>IF(AC367="","",TODAY()-AC367)</f>
        <v/>
      </c>
      <c r="AE367" s="494" t="n"/>
      <c r="AF367" s="184" t="n"/>
      <c r="AG367" s="184">
        <f>IF(AC367="","SIN ESTADO",IF(AE367&lt;&gt;"","PAGA",IF(AD367&gt;0,"VENCIDA",IF(AD367&gt;=-5,"POR VENCER","AL DÍA"))))</f>
        <v/>
      </c>
      <c r="AH367" s="185" t="n"/>
      <c r="AI367" s="119">
        <f>IF(N($H367)&lt;5,"",IF(AC367="","",AC367+31))</f>
        <v/>
      </c>
      <c r="AJ367" s="124">
        <f>IF(AI367="","",TODAY()-AI367)</f>
        <v/>
      </c>
      <c r="AK367" s="494" t="n"/>
      <c r="AL367" s="184" t="n"/>
      <c r="AM367" s="184">
        <f>IF(AI367="","SIN ESTADO",IF(AK367&lt;&gt;"","PAGA",IF(AJ367&gt;0,"VENCIDA",IF(AJ367&gt;=-5,"POR VENCER","AL DÍA"))))</f>
        <v/>
      </c>
      <c r="AN367" s="185" t="n"/>
      <c r="AO367" s="119">
        <f>IF(N($H367)&lt;6,"",IF(AI367="","",AI367+31))</f>
        <v/>
      </c>
      <c r="AP367" s="124">
        <f>IF(AO367="","",TODAY()-AO367)</f>
        <v/>
      </c>
      <c r="AQ367" s="270" t="n"/>
      <c r="AR367" s="184" t="n"/>
      <c r="AS367" s="184">
        <f>IF(AO367="","SIN ESTADO",IF(AQ367&lt;&gt;"","PAGA",IF(AP367&gt;0,"VENCIDA",IF(AP367&gt;=-5,"POR VENCER","AL DÍA"))))</f>
        <v/>
      </c>
      <c r="AT367" s="185" t="n"/>
      <c r="AU367" s="119">
        <f>IF(N($H367)&lt;7,"",IF(AO367="","",AO367+31))</f>
        <v/>
      </c>
      <c r="AV367" s="124">
        <f>IF(AU367="","",TODAY()-AU367)</f>
        <v/>
      </c>
      <c r="AW367" s="494" t="n"/>
      <c r="AX367" s="184" t="n"/>
      <c r="AY367" s="184">
        <f>IF(AU367="","SIN ESTADO",IF(AW367&lt;&gt;"","PAGA",IF(AV367&gt;0,"VENCIDA",IF(AV367&gt;=-5,"POR VENCER","AL DÍA"))))</f>
        <v/>
      </c>
      <c r="AZ367" s="185" t="n"/>
      <c r="BA367" s="119">
        <f>IF(N($H367)&lt;8,"",IF(AU367="","",AU367+31))</f>
        <v/>
      </c>
      <c r="BB367" s="124">
        <f>IF(BA367="","",TODAY()-BA367)</f>
        <v/>
      </c>
      <c r="BC367" s="494" t="n"/>
      <c r="BD367" s="184" t="n"/>
      <c r="BE367" s="184">
        <f>IF(BA367="","SIN ESTADO",IF(BC367&lt;&gt;"","PAGA",IF(BB367&gt;0,"VENCIDA",IF(BB367&gt;=-5,"POR VENCER","AL DÍA"))))</f>
        <v/>
      </c>
      <c r="BF367" s="185" t="n"/>
      <c r="BG367" s="119">
        <f>IF(N($H367)&lt;9,"",IF(BA367="","",BA367+31))</f>
        <v/>
      </c>
      <c r="BH367" s="124">
        <f>IF(BG367="","",TODAY()-BG367)</f>
        <v/>
      </c>
      <c r="BI367" s="494" t="n"/>
      <c r="BJ367" s="184" t="n"/>
      <c r="BK367" s="184">
        <f>IF(BG367="","SIN ESTADO",IF(BI367&lt;&gt;"","PAGA",IF(BH367&gt;0,"VENCIDA",IF(BH367&gt;=-5,"POR VENCER","AL DÍA"))))</f>
        <v/>
      </c>
      <c r="BL367" s="185" t="n"/>
      <c r="BM367" s="119">
        <f>IF(N($H367)&lt;10,"",IF(BG367="","",BG367+31))</f>
        <v/>
      </c>
      <c r="BN367" s="124">
        <f>IF(BM367="","",TODAY()-BM367)</f>
        <v/>
      </c>
      <c r="BO367" s="494" t="n"/>
      <c r="BP367" s="184" t="n"/>
      <c r="BQ367" s="184">
        <f>IF(BM367="","SIN ESTADO",IF(BO367&lt;&gt;"","PAGA",IF(BN367&gt;0,"VENCIDA",IF(BN367&gt;=-5,"POR VENCER","AL DÍA"))))</f>
        <v/>
      </c>
      <c r="BR367" s="185" t="n"/>
      <c r="BS367" s="119">
        <f>IF(N($H367)&lt;11,"",IF(BM367="","",BM367+31))</f>
        <v/>
      </c>
      <c r="BT367" s="124">
        <f>IF(BS367="","",TODAY()-BS367)</f>
        <v/>
      </c>
      <c r="BU367" s="494" t="n"/>
      <c r="BV367" s="184" t="n"/>
      <c r="BW367" s="184">
        <f>IF(BS367="","SIN ESTADO",IF(BU367&lt;&gt;"","PAGA",IF(BT367&gt;0,"VENCIDA",IF(BT367&gt;=-5,"POR VENCER","AL DÍA"))))</f>
        <v/>
      </c>
      <c r="BX367" s="185" t="n"/>
      <c r="BY367" s="119">
        <f>IF(N($H367)&lt;12,"",IF(BS367="","",BS367+31))</f>
        <v/>
      </c>
      <c r="BZ367" s="124">
        <f>IF(BY367="","",TODAY()-BY367)</f>
        <v/>
      </c>
      <c r="CA367" s="494" t="n"/>
      <c r="CB367" s="184" t="n"/>
      <c r="CC367" s="184">
        <f>IF(BY367="","SIN ESTADO",IF(CA367&lt;&gt;"","PAGA",IF(BZ367&gt;0,"VENCIDA",IF(BZ367&gt;=-5,"POR VENCER","AL DÍA"))))</f>
        <v/>
      </c>
      <c r="CD367" s="185" t="n"/>
      <c r="CE367" s="119">
        <f>IF(N($H367)&lt;13,"",IF(BY367="","",BY367+31))</f>
        <v/>
      </c>
      <c r="CF367" s="124">
        <f>IF(CE367="","",TODAY()-CE367)</f>
        <v/>
      </c>
      <c r="CG367" s="494" t="n"/>
      <c r="CH367" s="184" t="n"/>
      <c r="CI367" s="184">
        <f>IF(CE367="","SIN ESTADO",IF(CG367&lt;&gt;"","PAGA",IF(CF367&gt;0,"VENCIDA",IF(CF367&gt;=-5,"POR VENCER","AL DÍA"))))</f>
        <v/>
      </c>
      <c r="CJ367" s="185" t="n"/>
      <c r="CK367" s="119">
        <f>IF(N($H367)&lt;14,"",IF(CE367="","",CE367+31))</f>
        <v/>
      </c>
      <c r="CL367" s="124">
        <f>IF(CK367="","",TODAY()-CK367)</f>
        <v/>
      </c>
      <c r="CM367" s="494" t="n"/>
      <c r="CN367" s="184" t="n"/>
      <c r="CO367" s="184">
        <f>IF(CK367="","SIN ESTADO",IF(CM367&lt;&gt;"","PAGA",IF(CL367&gt;0,"VENCIDA",IF(CL367&gt;=-5,"POR VENCER","AL DÍA"))))</f>
        <v/>
      </c>
      <c r="CP367" s="185" t="n"/>
      <c r="CQ367" s="119">
        <f>IF(N($H367)&lt;15,"",IF(CK367="","",CK367+31))</f>
        <v/>
      </c>
      <c r="CR367" s="124">
        <f>IF(CQ367="","",TODAY()-CQ367)</f>
        <v/>
      </c>
      <c r="CS367" s="494" t="n"/>
      <c r="CT367" s="184" t="n"/>
      <c r="CU367" s="184">
        <f>IF(CQ367="","SIN ESTADO",IF(CS367&lt;&gt;"","PAGA",IF(CR367&gt;0,"VENCIDA",IF(CR367&gt;=-5,"POR VENCER","AL DÍA"))))</f>
        <v/>
      </c>
      <c r="CV367" s="185" t="n"/>
      <c r="CW367" s="119">
        <f>IF(N($H367)&lt;16,"",IF(CQ367="","",CQ367+31))</f>
        <v/>
      </c>
      <c r="CX367" s="124">
        <f>IF(CW367="","",TODAY()-CW367)</f>
        <v/>
      </c>
      <c r="CY367" s="494" t="n"/>
      <c r="CZ367" s="184" t="n"/>
      <c r="DA367" s="184">
        <f>IF(CW367="","SIN ESTADO",IF(CY367&lt;&gt;"","PAGA",IF(CX367&gt;0,"VENCIDA",IF(CX367&gt;=-5,"POR VENCER","AL DÍA"))))</f>
        <v/>
      </c>
      <c r="DB367" s="185" t="n"/>
      <c r="DC367" s="119">
        <f>IF(N($H367)&lt;17,"",IF(CW367="","",CW367+31))</f>
        <v/>
      </c>
      <c r="DD367" s="124">
        <f>IF(DC367="","",TODAY()-DC367)</f>
        <v/>
      </c>
      <c r="DE367" s="494" t="n"/>
      <c r="DF367" s="184" t="n"/>
      <c r="DG367" s="184">
        <f>IF(DC367="","SIN ESTADO",IF(DE367&lt;&gt;"","PAGA",IF(DD367&gt;0,"VENCIDA",IF(DD367&gt;=-5,"POR VENCER","AL DÍA"))))</f>
        <v/>
      </c>
      <c r="DH367" s="185" t="n"/>
      <c r="DI367" s="119">
        <f>IF(N($H367)&lt;18,"",IF(DC367="","",DC367+31))</f>
        <v/>
      </c>
      <c r="DJ367" s="124">
        <f>IF(DI367="","",TODAY()-DI367)</f>
        <v/>
      </c>
      <c r="DK367" s="494" t="n"/>
      <c r="DL367" s="184" t="n"/>
      <c r="DM367" s="184">
        <f>IF(DI367="","SIN ESTADO",IF(DK367&lt;&gt;"","PAGA",IF(DJ367&gt;0,"VENCIDA",IF(DJ367&gt;=-5,"POR VENCER","AL DÍA"))))</f>
        <v/>
      </c>
      <c r="DN367" s="185" t="n"/>
      <c r="DO367" s="119">
        <f>IF(N($H367)&lt;19,"",IF(DI367="","",DI367+31))</f>
        <v/>
      </c>
      <c r="DP367" s="124">
        <f>IF(DO367="","",TODAY()-DO367)</f>
        <v/>
      </c>
      <c r="DQ367" s="494" t="n"/>
      <c r="DR367" s="184" t="n"/>
      <c r="DS367" s="184">
        <f>IF(DO367="","SIN ESTADO",IF(DQ367&lt;&gt;"","PAGA",IF(DP367&gt;0,"VENCIDA",IF(DP367&gt;=-5,"POR VENCER","AL DÍA"))))</f>
        <v/>
      </c>
      <c r="DT367" s="185" t="n"/>
      <c r="DU367" s="119">
        <f>IF(N($H367)&lt;20,"",IF(DO367="","",DO367+31))</f>
        <v/>
      </c>
      <c r="DV367" s="124">
        <f>IF(DU367="","",TODAY()-DU367)</f>
        <v/>
      </c>
      <c r="DW367" s="494" t="n"/>
      <c r="DX367" s="184" t="n"/>
      <c r="DY367" s="184">
        <f>IF(DU367="","SIN ESTADO",IF(DW367&lt;&gt;"","PAGA",IF(DV367&gt;0,"VENCIDA",IF(DV367&gt;=-5,"POR VENCER","AL DÍA"))))</f>
        <v/>
      </c>
      <c r="DZ367" s="185" t="n"/>
      <c r="EA367" s="119">
        <f>IF(N($H367)&lt;21,"",IF(DU367="","",DU367+31))</f>
        <v/>
      </c>
      <c r="EB367" s="124">
        <f>IF(EA367="","",TODAY()-EA367)</f>
        <v/>
      </c>
      <c r="EC367" s="494" t="n"/>
      <c r="ED367" s="184" t="n"/>
      <c r="EE367" s="184">
        <f>IF(EA367="","SIN ESTADO",IF(EC367&lt;&gt;"","PAGA",IF(EB367&gt;0,"VENCIDA",IF(EB367&gt;=-5,"POR VENCER","AL DÍA"))))</f>
        <v/>
      </c>
      <c r="EF367" s="185" t="n"/>
      <c r="EG367" s="119">
        <f>IF(N($H367)&lt;22,"",IF(EA367="","",EA367+31))</f>
        <v/>
      </c>
      <c r="EH367" s="124">
        <f>IF(EG367="","",TODAY()-EG367)</f>
        <v/>
      </c>
      <c r="EI367" s="494" t="n"/>
      <c r="EJ367" s="184" t="n"/>
      <c r="EK367" s="184">
        <f>IF(EG367="","SIN ESTADO",IF(EI367&lt;&gt;"","PAGA",IF(EH367&gt;0,"VENCIDA",IF(EH367&gt;=-5,"POR VENCER","AL DÍA"))))</f>
        <v/>
      </c>
      <c r="EL367" s="185" t="n"/>
      <c r="EM367" s="119">
        <f>IF(N($H367)&lt;23,"",IF(EG367="","",EG367+31))</f>
        <v/>
      </c>
      <c r="EN367" s="124">
        <f>IF(EM367="","",TODAY()-EM367)</f>
        <v/>
      </c>
      <c r="EO367" s="494" t="n"/>
      <c r="EP367" s="184" t="n"/>
      <c r="EQ367" s="184">
        <f>IF(EM367="","SIN ESTADO",IF(EO367&lt;&gt;"","PAGA",IF(EN367&gt;0,"VENCIDA",IF(EN367&gt;=-5,"POR VENCER","AL DÍA"))))</f>
        <v/>
      </c>
      <c r="ER367" s="185" t="n"/>
      <c r="ES367" s="119">
        <f>IF(N($H367)&lt;24,"",IF(EM367="","",EM367+31))</f>
        <v/>
      </c>
      <c r="ET367" s="124">
        <f>IF(ES367="","",TODAY()-ES367)</f>
        <v/>
      </c>
      <c r="EU367" s="494" t="n"/>
      <c r="EV367" s="184" t="n"/>
      <c r="EW367" s="184">
        <f>IF(ES367="","SIN ESTADO",IF(EU367&lt;&gt;"","PAGA",IF(ET367&gt;0,"VENCIDA",IF(ET367&gt;=-5,"POR VENCER","AL DÍA"))))</f>
        <v/>
      </c>
      <c r="EX367" s="185" t="n"/>
      <c r="EY367" s="119">
        <f>IF(N($H367)&lt;25,"",IF(ES367="","",ES367+31))</f>
        <v/>
      </c>
      <c r="EZ367" s="124">
        <f>IF(EY367="","",TODAY()-EY367)</f>
        <v/>
      </c>
      <c r="FA367" s="494" t="n"/>
      <c r="FB367" s="184" t="n"/>
      <c r="FC367" s="184">
        <f>IF(EY367="","SIN ESTADO",IF(FA367&lt;&gt;"","PAGA",IF(EZ367&gt;0,"VENCIDA",IF(EZ367&gt;=-5,"POR VENCER","AL DÍA"))))</f>
        <v/>
      </c>
      <c r="FD367" s="185" t="n"/>
      <c r="FE367" s="119">
        <f>IF(N($H367)&lt;26,"",IF(EY367="","",EY367+31))</f>
        <v/>
      </c>
      <c r="FF367" s="124">
        <f>IF(FE367="","",TODAY()-FE367)</f>
        <v/>
      </c>
      <c r="FG367" s="494" t="n"/>
      <c r="FH367" s="184" t="n"/>
      <c r="FI367" s="184">
        <f>IF(FE367="","SIN ESTADO",IF(FG367&lt;&gt;"","PAGA",IF(FF367&gt;0,"VENCIDA",IF(FF367&gt;=-5,"POR VENCER","AL DÍA"))))</f>
        <v/>
      </c>
      <c r="FJ367" s="185" t="n"/>
      <c r="FK367" s="119">
        <f>IF(N($H367)&lt;27,"",IF(FE367="","",FE367+31))</f>
        <v/>
      </c>
      <c r="FL367" s="124">
        <f>IF(FK367="","",TODAY()-FK367)</f>
        <v/>
      </c>
      <c r="FM367" s="494" t="n"/>
      <c r="FN367" s="184" t="n"/>
      <c r="FO367" s="184">
        <f>IF(FK367="","SIN ESTADO",IF(FM367&lt;&gt;"","PAGA",IF(FL367&gt;0,"VENCIDA",IF(FL367&gt;=-5,"POR VENCER","AL DÍA"))))</f>
        <v/>
      </c>
      <c r="FP367" s="185" t="n"/>
      <c r="FQ367" s="119">
        <f>IF(N($H367)&lt;28,"",IF(FK367="","",FK367+31))</f>
        <v/>
      </c>
      <c r="FR367" s="124">
        <f>IF(FQ367="","",TODAY()-FQ367)</f>
        <v/>
      </c>
      <c r="FS367" s="494" t="n"/>
      <c r="FT367" s="184" t="n"/>
      <c r="FU367" s="184">
        <f>IF(FQ367="","SIN ESTADO",IF(FS367&lt;&gt;"","PAGA",IF(FR367&gt;0,"VENCIDA",IF(FR367&gt;=-5,"POR VENCER","AL DÍA"))))</f>
        <v/>
      </c>
      <c r="FV367" s="185" t="n"/>
      <c r="FW367" s="119">
        <f>IF(N($H367)&lt;29,"",IF(FQ367="","",FQ367+31))</f>
        <v/>
      </c>
      <c r="FX367" s="124">
        <f>IF(FW367="","",TODAY()-FW367)</f>
        <v/>
      </c>
      <c r="FY367" s="494" t="n"/>
      <c r="FZ367" s="184" t="n"/>
      <c r="GA367" s="184">
        <f>IF(FW367="","SIN ESTADO",IF(FY367&lt;&gt;"","PAGA",IF(FX367&gt;0,"VENCIDA",IF(FX367&gt;=-5,"POR VENCER","AL DÍA"))))</f>
        <v/>
      </c>
      <c r="GB367" s="185" t="n"/>
      <c r="GC367" s="119">
        <f>IF(N($H367)&lt;30,"",IF(FW367="","",FW367+31))</f>
        <v/>
      </c>
      <c r="GD367" s="124">
        <f>IF(GC367="","",TODAY()-GC367)</f>
        <v/>
      </c>
      <c r="GE367" s="494" t="n"/>
      <c r="GF367" s="184" t="n"/>
      <c r="GG367" s="184">
        <f>IF(GC367="","SIN ESTADO",IF(GE367&lt;&gt;"","PAGA",IF(GD367&gt;0,"VENCIDA",IF(GD367&gt;=-5,"POR VENCER","AL DÍA"))))</f>
        <v/>
      </c>
      <c r="GH367" s="185" t="n"/>
      <c r="GI367" s="119">
        <f>IF(N($H367)&lt;31,"",IF(GC367="","",GC367+31))</f>
        <v/>
      </c>
      <c r="GJ367" s="124">
        <f>IF(GI367="","",TODAY()-GI367)</f>
        <v/>
      </c>
      <c r="GK367" s="494" t="n"/>
      <c r="GL367" s="184" t="n"/>
      <c r="GM367" s="184">
        <f>IF(GI367="","SIN ESTADO",IF(GK367&lt;&gt;"","PAGA",IF(GJ367&gt;0,"VENCIDA",IF(GJ367&gt;=-5,"POR VENCER","AL DÍA"))))</f>
        <v/>
      </c>
      <c r="GN367" s="185" t="n"/>
      <c r="GO367" s="119">
        <f>IF(N($H367)&lt;32,"",IF(GI367="","",GI367+31))</f>
        <v/>
      </c>
      <c r="GP367" s="124">
        <f>IF(GO367="","",TODAY()-GO367)</f>
        <v/>
      </c>
      <c r="GQ367" s="494" t="n"/>
      <c r="GR367" s="184" t="n"/>
      <c r="GS367" s="184">
        <f>IF(GO367="","SIN ESTADO",IF(GQ367&lt;&gt;"","PAGA",IF(GP367&gt;0,"VENCIDA",IF(GP367&gt;=-5,"POR VENCER","AL DÍA"))))</f>
        <v/>
      </c>
      <c r="GT367" s="185" t="n"/>
      <c r="GU367" s="119">
        <f>IF(N($H367)&lt;33,"",IF(GO367="","",GO367+31))</f>
        <v/>
      </c>
      <c r="GV367" s="124">
        <f>IF(GU367="","",TODAY()-GU367)</f>
        <v/>
      </c>
      <c r="GW367" s="494" t="n"/>
      <c r="GX367" s="184" t="n"/>
      <c r="GY367" s="184">
        <f>IF(GU367="","SIN ESTADO",IF(GW367&lt;&gt;"","PAGA",IF(GV367&gt;0,"VENCIDA",IF(GV367&gt;=-5,"POR VENCER","AL DÍA"))))</f>
        <v/>
      </c>
      <c r="GZ367" s="185" t="n"/>
      <c r="HA367" s="119">
        <f>IF(N($H367)&lt;34,"",IF(GU367="","",GU367+31))</f>
        <v/>
      </c>
      <c r="HB367" s="124">
        <f>IF(HA367="","",TODAY()-HA367)</f>
        <v/>
      </c>
      <c r="HC367" s="494" t="n"/>
      <c r="HD367" s="184" t="n"/>
      <c r="HE367" s="184">
        <f>IF(HA367="","SIN ESTADO",IF(HC367&lt;&gt;"","PAGA",IF(HB367&gt;0,"VENCIDA",IF(HB367&gt;=-5,"POR VENCER","AL DÍA"))))</f>
        <v/>
      </c>
      <c r="HF367" s="185" t="n"/>
      <c r="HG367" s="119">
        <f>IF(N($H367)&lt;35,"",IF(HA367="","",HA367+31))</f>
        <v/>
      </c>
      <c r="HH367" s="124">
        <f>IF(HG367="","",TODAY()-HG367)</f>
        <v/>
      </c>
      <c r="HI367" s="494" t="n"/>
      <c r="HJ367" s="184" t="n"/>
      <c r="HK367" s="184">
        <f>IF(HG367="","SIN ESTADO",IF(HI367&lt;&gt;"","PAGA",IF(HH367&gt;0,"VENCIDA",IF(HH367&gt;=-5,"POR VENCER","AL DÍA"))))</f>
        <v/>
      </c>
      <c r="HL367" s="168" t="n"/>
      <c r="HM367" s="119">
        <f>IF(N($H367)&lt;36,"",IF(HG367="","",HG367+31))</f>
        <v/>
      </c>
      <c r="HN367" s="124">
        <f>IF(HM367="","",TODAY()-HM367)</f>
        <v/>
      </c>
      <c r="HO367" s="494" t="n"/>
      <c r="HP367" s="184" t="n"/>
      <c r="HQ367" s="184">
        <f>IF(HM367="","SIN ESTADO",IF(HO367&lt;&gt;"","PAGA",IF(HN367&gt;0,"VENCIDA",IF(HN367&gt;=-5,"POR VENCER","AL DÍA"))))</f>
        <v/>
      </c>
      <c r="HR367" s="168" t="n"/>
      <c r="HS367" s="169">
        <f>N367+T367+Z367+AF367+AL367+AR367+AX367+BD367+BJ367+BP367+BV367+CB367+CH367+CN367+CT367+CZ367+DF367+DL367+DR367+DX367+ED367+EJ367+EP367+EV367+FB367+FH367+FN367+FT367+FZ367+GF367+GL367+GR367+GX367+HD367+HJ367+HP367</f>
        <v/>
      </c>
      <c r="HU367" s="170">
        <f>IFERROR(N($J367),0)</f>
        <v/>
      </c>
      <c r="HW367" s="170">
        <f>SUMPRODUCT((MOD(COLUMN($M367:$HR367)-COLUMN($M367),6)=0)*ISNUMBER($M367:$HR367)*($M367:$HR367&gt;=RESUMEN!$C$26)*($M367:$HR367&lt;=RESUMEN!$C$27)*IFERROR(N($N367:$HS367),0))</f>
        <v/>
      </c>
      <c r="HX367" s="170">
        <f>SUMPRODUCT((MOD(COLUMN($M367:$HR367)-COLUMN($M367),6)=0)*ISNUMBER($M367:$HR367)*($M367:$HR367&gt;=RESUMEN!$C$26)*($M367:$HR367&lt;=RESUMEN!$C$27))</f>
        <v/>
      </c>
    </row>
    <row r="368" ht="15.75" customHeight="1" s="506">
      <c r="B368" s="113">
        <f>VENTAS!A367</f>
        <v/>
      </c>
      <c r="C368" s="236">
        <f>VENTAS!B367</f>
        <v/>
      </c>
      <c r="D368" s="53">
        <f>VENTAS!C367</f>
        <v/>
      </c>
      <c r="E368" s="114">
        <f>VENTAS!D367</f>
        <v/>
      </c>
      <c r="F368" s="114">
        <f>VENTAS!J367</f>
        <v/>
      </c>
      <c r="G368" s="494">
        <f>VENTAS!F367</f>
        <v/>
      </c>
      <c r="H368" s="479">
        <f>VENTAS!K367</f>
        <v/>
      </c>
      <c r="I368" s="479">
        <f>VENTAS!M367</f>
        <v/>
      </c>
      <c r="J368" s="184">
        <f>VENTAS!L367</f>
        <v/>
      </c>
      <c r="K368" s="119">
        <f>IF(N($H368)&lt;1,"",$G368+31)</f>
        <v/>
      </c>
      <c r="L368" s="124">
        <f>IF(K368="","",TODAY()-K368)</f>
        <v/>
      </c>
      <c r="M368" s="469" t="n">
        <v>45908</v>
      </c>
      <c r="N368" s="374" t="n">
        <v>1300000</v>
      </c>
      <c r="O368" s="184">
        <f>IF(K368="","SIN ESTADO",IF(M368&lt;&gt;"","PAGA",IF(L368&gt;0,"VENCIDA",IF(L368&gt;=-5,"POR VENCER","AL DÍA"))))</f>
        <v/>
      </c>
      <c r="P368" s="185" t="inlineStr">
        <is>
          <t>TRANSFERENCIA</t>
        </is>
      </c>
      <c r="Q368" s="119">
        <f>IF(N($H368)&lt;2,"",IF(K368="","",K368+31))</f>
        <v/>
      </c>
      <c r="R368" s="124">
        <f>IF(Q368="","",TODAY()-Q368)</f>
        <v/>
      </c>
      <c r="S368" s="470" t="n">
        <v>45666</v>
      </c>
      <c r="T368" s="184" t="n">
        <v>1300000</v>
      </c>
      <c r="U368" s="184">
        <f>IF(Q368="","SIN ESTADO",IF(S368&lt;&gt;"","PAGA",IF(R368&gt;0,"VENCIDA",IF(R368&gt;=-5,"POR VENCER","AL DÍA"))))</f>
        <v/>
      </c>
      <c r="V368" s="185" t="inlineStr">
        <is>
          <t>TRANSFERENCIA</t>
        </is>
      </c>
      <c r="W368" s="119">
        <f>IF(N($H368)&lt;3,"",IF(Q368="","",Q368+31))</f>
        <v/>
      </c>
      <c r="X368" s="124">
        <f>IF(W368="","",TODAY()-W368)</f>
        <v/>
      </c>
      <c r="Y368" s="494" t="n"/>
      <c r="Z368" s="184" t="n"/>
      <c r="AA368" s="184">
        <f>IF(W368="","SIN ESTADO",IF(Y368&lt;&gt;"","PAGA",IF(X368&gt;0,"VENCIDA",IF(X368&gt;=-5,"POR VENCER","AL DÍA"))))</f>
        <v/>
      </c>
      <c r="AB368" s="185" t="n"/>
      <c r="AC368" s="119">
        <f>IF(N($H368)&lt;4,"",IF(W368="","",W368+31))</f>
        <v/>
      </c>
      <c r="AD368" s="124">
        <f>IF(AC368="","",TODAY()-AC368)</f>
        <v/>
      </c>
      <c r="AE368" s="494" t="n"/>
      <c r="AF368" s="184" t="n"/>
      <c r="AG368" s="184">
        <f>IF(AC368="","SIN ESTADO",IF(AE368&lt;&gt;"","PAGA",IF(AD368&gt;0,"VENCIDA",IF(AD368&gt;=-5,"POR VENCER","AL DÍA"))))</f>
        <v/>
      </c>
      <c r="AH368" s="185" t="n"/>
      <c r="AI368" s="119">
        <f>IF(N($H368)&lt;5,"",IF(AC368="","",AC368+31))</f>
        <v/>
      </c>
      <c r="AJ368" s="124">
        <f>IF(AI368="","",TODAY()-AI368)</f>
        <v/>
      </c>
      <c r="AK368" s="494" t="n"/>
      <c r="AL368" s="184" t="n"/>
      <c r="AM368" s="184">
        <f>IF(AI368="","SIN ESTADO",IF(AK368&lt;&gt;"","PAGA",IF(AJ368&gt;0,"VENCIDA",IF(AJ368&gt;=-5,"POR VENCER","AL DÍA"))))</f>
        <v/>
      </c>
      <c r="AN368" s="185" t="n"/>
      <c r="AO368" s="119">
        <f>IF(N($H368)&lt;6,"",IF(AI368="","",AI368+31))</f>
        <v/>
      </c>
      <c r="AP368" s="124">
        <f>IF(AO368="","",TODAY()-AO368)</f>
        <v/>
      </c>
      <c r="AQ368" s="270" t="n"/>
      <c r="AR368" s="184" t="n"/>
      <c r="AS368" s="184">
        <f>IF(AO368="","SIN ESTADO",IF(AQ368&lt;&gt;"","PAGA",IF(AP368&gt;0,"VENCIDA",IF(AP368&gt;=-5,"POR VENCER","AL DÍA"))))</f>
        <v/>
      </c>
      <c r="AT368" s="185" t="n"/>
      <c r="AU368" s="119">
        <f>IF(N($H368)&lt;7,"",IF(AO368="","",AO368+31))</f>
        <v/>
      </c>
      <c r="AV368" s="124">
        <f>IF(AU368="","",TODAY()-AU368)</f>
        <v/>
      </c>
      <c r="AW368" s="494" t="n"/>
      <c r="AX368" s="184" t="n"/>
      <c r="AY368" s="184">
        <f>IF(AU368="","SIN ESTADO",IF(AW368&lt;&gt;"","PAGA",IF(AV368&gt;0,"VENCIDA",IF(AV368&gt;=-5,"POR VENCER","AL DÍA"))))</f>
        <v/>
      </c>
      <c r="AZ368" s="185" t="n"/>
      <c r="BA368" s="119">
        <f>IF(N($H368)&lt;8,"",IF(AU368="","",AU368+31))</f>
        <v/>
      </c>
      <c r="BB368" s="124">
        <f>IF(BA368="","",TODAY()-BA368)</f>
        <v/>
      </c>
      <c r="BC368" s="494" t="n"/>
      <c r="BD368" s="184" t="n"/>
      <c r="BE368" s="184">
        <f>IF(BA368="","SIN ESTADO",IF(BC368&lt;&gt;"","PAGA",IF(BB368&gt;0,"VENCIDA",IF(BB368&gt;=-5,"POR VENCER","AL DÍA"))))</f>
        <v/>
      </c>
      <c r="BF368" s="185" t="n"/>
      <c r="BG368" s="119">
        <f>IF(N($H368)&lt;9,"",IF(BA368="","",BA368+31))</f>
        <v/>
      </c>
      <c r="BH368" s="124">
        <f>IF(BG368="","",TODAY()-BG368)</f>
        <v/>
      </c>
      <c r="BI368" s="494" t="n"/>
      <c r="BJ368" s="184" t="n"/>
      <c r="BK368" s="184">
        <f>IF(BG368="","SIN ESTADO",IF(BI368&lt;&gt;"","PAGA",IF(BH368&gt;0,"VENCIDA",IF(BH368&gt;=-5,"POR VENCER","AL DÍA"))))</f>
        <v/>
      </c>
      <c r="BL368" s="185" t="n"/>
      <c r="BM368" s="119">
        <f>IF(N($H368)&lt;10,"",IF(BG368="","",BG368+31))</f>
        <v/>
      </c>
      <c r="BN368" s="124">
        <f>IF(BM368="","",TODAY()-BM368)</f>
        <v/>
      </c>
      <c r="BO368" s="494" t="n"/>
      <c r="BP368" s="184" t="n"/>
      <c r="BQ368" s="184">
        <f>IF(BM368="","SIN ESTADO",IF(BO368&lt;&gt;"","PAGA",IF(BN368&gt;0,"VENCIDA",IF(BN368&gt;=-5,"POR VENCER","AL DÍA"))))</f>
        <v/>
      </c>
      <c r="BR368" s="185" t="n"/>
      <c r="BS368" s="119">
        <f>IF(N($H368)&lt;11,"",IF(BM368="","",BM368+31))</f>
        <v/>
      </c>
      <c r="BT368" s="124">
        <f>IF(BS368="","",TODAY()-BS368)</f>
        <v/>
      </c>
      <c r="BU368" s="494" t="n"/>
      <c r="BV368" s="184" t="n"/>
      <c r="BW368" s="184">
        <f>IF(BS368="","SIN ESTADO",IF(BU368&lt;&gt;"","PAGA",IF(BT368&gt;0,"VENCIDA",IF(BT368&gt;=-5,"POR VENCER","AL DÍA"))))</f>
        <v/>
      </c>
      <c r="BX368" s="185" t="n"/>
      <c r="BY368" s="119">
        <f>IF(N($H368)&lt;12,"",IF(BS368="","",BS368+31))</f>
        <v/>
      </c>
      <c r="BZ368" s="124">
        <f>IF(BY368="","",TODAY()-BY368)</f>
        <v/>
      </c>
      <c r="CA368" s="494" t="n"/>
      <c r="CB368" s="184" t="n"/>
      <c r="CC368" s="184">
        <f>IF(BY368="","SIN ESTADO",IF(CA368&lt;&gt;"","PAGA",IF(BZ368&gt;0,"VENCIDA",IF(BZ368&gt;=-5,"POR VENCER","AL DÍA"))))</f>
        <v/>
      </c>
      <c r="CD368" s="185" t="n"/>
      <c r="CE368" s="119">
        <f>IF(N($H368)&lt;13,"",IF(BY368="","",BY368+31))</f>
        <v/>
      </c>
      <c r="CF368" s="124">
        <f>IF(CE368="","",TODAY()-CE368)</f>
        <v/>
      </c>
      <c r="CG368" s="494" t="n"/>
      <c r="CH368" s="184" t="n"/>
      <c r="CI368" s="184">
        <f>IF(CE368="","SIN ESTADO",IF(CG368&lt;&gt;"","PAGA",IF(CF368&gt;0,"VENCIDA",IF(CF368&gt;=-5,"POR VENCER","AL DÍA"))))</f>
        <v/>
      </c>
      <c r="CJ368" s="185" t="n"/>
      <c r="CK368" s="119">
        <f>IF(N($H368)&lt;14,"",IF(CE368="","",CE368+31))</f>
        <v/>
      </c>
      <c r="CL368" s="124">
        <f>IF(CK368="","",TODAY()-CK368)</f>
        <v/>
      </c>
      <c r="CM368" s="494" t="n"/>
      <c r="CN368" s="184" t="n"/>
      <c r="CO368" s="184">
        <f>IF(CK368="","SIN ESTADO",IF(CM368&lt;&gt;"","PAGA",IF(CL368&gt;0,"VENCIDA",IF(CL368&gt;=-5,"POR VENCER","AL DÍA"))))</f>
        <v/>
      </c>
      <c r="CP368" s="185" t="n"/>
      <c r="CQ368" s="119">
        <f>IF(N($H368)&lt;15,"",IF(CK368="","",CK368+31))</f>
        <v/>
      </c>
      <c r="CR368" s="124">
        <f>IF(CQ368="","",TODAY()-CQ368)</f>
        <v/>
      </c>
      <c r="CS368" s="494" t="n"/>
      <c r="CT368" s="184" t="n"/>
      <c r="CU368" s="184">
        <f>IF(CQ368="","SIN ESTADO",IF(CS368&lt;&gt;"","PAGA",IF(CR368&gt;0,"VENCIDA",IF(CR368&gt;=-5,"POR VENCER","AL DÍA"))))</f>
        <v/>
      </c>
      <c r="CV368" s="185" t="n"/>
      <c r="CW368" s="119">
        <f>IF(N($H368)&lt;16,"",IF(CQ368="","",CQ368+31))</f>
        <v/>
      </c>
      <c r="CX368" s="124">
        <f>IF(CW368="","",TODAY()-CW368)</f>
        <v/>
      </c>
      <c r="CY368" s="494" t="n"/>
      <c r="CZ368" s="184" t="n"/>
      <c r="DA368" s="184">
        <f>IF(CW368="","SIN ESTADO",IF(CY368&lt;&gt;"","PAGA",IF(CX368&gt;0,"VENCIDA",IF(CX368&gt;=-5,"POR VENCER","AL DÍA"))))</f>
        <v/>
      </c>
      <c r="DB368" s="185" t="n"/>
      <c r="DC368" s="119">
        <f>IF(N($H368)&lt;17,"",IF(CW368="","",CW368+31))</f>
        <v/>
      </c>
      <c r="DD368" s="124">
        <f>IF(DC368="","",TODAY()-DC368)</f>
        <v/>
      </c>
      <c r="DE368" s="494" t="n"/>
      <c r="DF368" s="184" t="n"/>
      <c r="DG368" s="184">
        <f>IF(DC368="","SIN ESTADO",IF(DE368&lt;&gt;"","PAGA",IF(DD368&gt;0,"VENCIDA",IF(DD368&gt;=-5,"POR VENCER","AL DÍA"))))</f>
        <v/>
      </c>
      <c r="DH368" s="185" t="n"/>
      <c r="DI368" s="119">
        <f>IF(N($H368)&lt;18,"",IF(DC368="","",DC368+31))</f>
        <v/>
      </c>
      <c r="DJ368" s="124">
        <f>IF(DI368="","",TODAY()-DI368)</f>
        <v/>
      </c>
      <c r="DK368" s="494" t="n"/>
      <c r="DL368" s="184" t="n"/>
      <c r="DM368" s="184">
        <f>IF(DI368="","SIN ESTADO",IF(DK368&lt;&gt;"","PAGA",IF(DJ368&gt;0,"VENCIDA",IF(DJ368&gt;=-5,"POR VENCER","AL DÍA"))))</f>
        <v/>
      </c>
      <c r="DN368" s="185" t="n"/>
      <c r="DO368" s="119">
        <f>IF(N($H368)&lt;19,"",IF(DI368="","",DI368+31))</f>
        <v/>
      </c>
      <c r="DP368" s="124">
        <f>IF(DO368="","",TODAY()-DO368)</f>
        <v/>
      </c>
      <c r="DQ368" s="494" t="n"/>
      <c r="DR368" s="184" t="n"/>
      <c r="DS368" s="184">
        <f>IF(DO368="","SIN ESTADO",IF(DQ368&lt;&gt;"","PAGA",IF(DP368&gt;0,"VENCIDA",IF(DP368&gt;=-5,"POR VENCER","AL DÍA"))))</f>
        <v/>
      </c>
      <c r="DT368" s="185" t="n"/>
      <c r="DU368" s="119">
        <f>IF(N($H368)&lt;20,"",IF(DO368="","",DO368+31))</f>
        <v/>
      </c>
      <c r="DV368" s="124">
        <f>IF(DU368="","",TODAY()-DU368)</f>
        <v/>
      </c>
      <c r="DW368" s="494" t="n"/>
      <c r="DX368" s="184" t="n"/>
      <c r="DY368" s="184">
        <f>IF(DU368="","SIN ESTADO",IF(DW368&lt;&gt;"","PAGA",IF(DV368&gt;0,"VENCIDA",IF(DV368&gt;=-5,"POR VENCER","AL DÍA"))))</f>
        <v/>
      </c>
      <c r="DZ368" s="185" t="n"/>
      <c r="EA368" s="119">
        <f>IF(N($H368)&lt;21,"",IF(DU368="","",DU368+31))</f>
        <v/>
      </c>
      <c r="EB368" s="124">
        <f>IF(EA368="","",TODAY()-EA368)</f>
        <v/>
      </c>
      <c r="EC368" s="494" t="n"/>
      <c r="ED368" s="184" t="n"/>
      <c r="EE368" s="184">
        <f>IF(EA368="","SIN ESTADO",IF(EC368&lt;&gt;"","PAGA",IF(EB368&gt;0,"VENCIDA",IF(EB368&gt;=-5,"POR VENCER","AL DÍA"))))</f>
        <v/>
      </c>
      <c r="EF368" s="185" t="n"/>
      <c r="EG368" s="119">
        <f>IF(N($H368)&lt;22,"",IF(EA368="","",EA368+31))</f>
        <v/>
      </c>
      <c r="EH368" s="124">
        <f>IF(EG368="","",TODAY()-EG368)</f>
        <v/>
      </c>
      <c r="EI368" s="494" t="n"/>
      <c r="EJ368" s="184" t="n"/>
      <c r="EK368" s="184">
        <f>IF(EG368="","SIN ESTADO",IF(EI368&lt;&gt;"","PAGA",IF(EH368&gt;0,"VENCIDA",IF(EH368&gt;=-5,"POR VENCER","AL DÍA"))))</f>
        <v/>
      </c>
      <c r="EL368" s="185" t="n"/>
      <c r="EM368" s="119">
        <f>IF(N($H368)&lt;23,"",IF(EG368="","",EG368+31))</f>
        <v/>
      </c>
      <c r="EN368" s="124">
        <f>IF(EM368="","",TODAY()-EM368)</f>
        <v/>
      </c>
      <c r="EO368" s="494" t="n"/>
      <c r="EP368" s="184" t="n"/>
      <c r="EQ368" s="184">
        <f>IF(EM368="","SIN ESTADO",IF(EO368&lt;&gt;"","PAGA",IF(EN368&gt;0,"VENCIDA",IF(EN368&gt;=-5,"POR VENCER","AL DÍA"))))</f>
        <v/>
      </c>
      <c r="ER368" s="185" t="n"/>
      <c r="ES368" s="119">
        <f>IF(N($H368)&lt;24,"",IF(EM368="","",EM368+31))</f>
        <v/>
      </c>
      <c r="ET368" s="124">
        <f>IF(ES368="","",TODAY()-ES368)</f>
        <v/>
      </c>
      <c r="EU368" s="494" t="n"/>
      <c r="EV368" s="184" t="n"/>
      <c r="EW368" s="184">
        <f>IF(ES368="","SIN ESTADO",IF(EU368&lt;&gt;"","PAGA",IF(ET368&gt;0,"VENCIDA",IF(ET368&gt;=-5,"POR VENCER","AL DÍA"))))</f>
        <v/>
      </c>
      <c r="EX368" s="185" t="n"/>
      <c r="EY368" s="119">
        <f>IF(N($H368)&lt;25,"",IF(ES368="","",ES368+31))</f>
        <v/>
      </c>
      <c r="EZ368" s="124">
        <f>IF(EY368="","",TODAY()-EY368)</f>
        <v/>
      </c>
      <c r="FA368" s="494" t="n"/>
      <c r="FB368" s="184" t="n"/>
      <c r="FC368" s="184">
        <f>IF(EY368="","SIN ESTADO",IF(FA368&lt;&gt;"","PAGA",IF(EZ368&gt;0,"VENCIDA",IF(EZ368&gt;=-5,"POR VENCER","AL DÍA"))))</f>
        <v/>
      </c>
      <c r="FD368" s="185" t="n"/>
      <c r="FE368" s="119">
        <f>IF(N($H368)&lt;26,"",IF(EY368="","",EY368+31))</f>
        <v/>
      </c>
      <c r="FF368" s="124">
        <f>IF(FE368="","",TODAY()-FE368)</f>
        <v/>
      </c>
      <c r="FG368" s="494" t="n"/>
      <c r="FH368" s="184" t="n"/>
      <c r="FI368" s="184">
        <f>IF(FE368="","SIN ESTADO",IF(FG368&lt;&gt;"","PAGA",IF(FF368&gt;0,"VENCIDA",IF(FF368&gt;=-5,"POR VENCER","AL DÍA"))))</f>
        <v/>
      </c>
      <c r="FJ368" s="185" t="n"/>
      <c r="FK368" s="119">
        <f>IF(N($H368)&lt;27,"",IF(FE368="","",FE368+31))</f>
        <v/>
      </c>
      <c r="FL368" s="124">
        <f>IF(FK368="","",TODAY()-FK368)</f>
        <v/>
      </c>
      <c r="FM368" s="494" t="n"/>
      <c r="FN368" s="184" t="n"/>
      <c r="FO368" s="184">
        <f>IF(FK368="","SIN ESTADO",IF(FM368&lt;&gt;"","PAGA",IF(FL368&gt;0,"VENCIDA",IF(FL368&gt;=-5,"POR VENCER","AL DÍA"))))</f>
        <v/>
      </c>
      <c r="FP368" s="185" t="n"/>
      <c r="FQ368" s="119">
        <f>IF(N($H368)&lt;28,"",IF(FK368="","",FK368+31))</f>
        <v/>
      </c>
      <c r="FR368" s="124">
        <f>IF(FQ368="","",TODAY()-FQ368)</f>
        <v/>
      </c>
      <c r="FS368" s="494" t="n"/>
      <c r="FT368" s="184" t="n"/>
      <c r="FU368" s="184">
        <f>IF(FQ368="","SIN ESTADO",IF(FS368&lt;&gt;"","PAGA",IF(FR368&gt;0,"VENCIDA",IF(FR368&gt;=-5,"POR VENCER","AL DÍA"))))</f>
        <v/>
      </c>
      <c r="FV368" s="185" t="n"/>
      <c r="FW368" s="119">
        <f>IF(N($H368)&lt;29,"",IF(FQ368="","",FQ368+31))</f>
        <v/>
      </c>
      <c r="FX368" s="124">
        <f>IF(FW368="","",TODAY()-FW368)</f>
        <v/>
      </c>
      <c r="FY368" s="494" t="n"/>
      <c r="FZ368" s="184" t="n"/>
      <c r="GA368" s="184">
        <f>IF(FW368="","SIN ESTADO",IF(FY368&lt;&gt;"","PAGA",IF(FX368&gt;0,"VENCIDA",IF(FX368&gt;=-5,"POR VENCER","AL DÍA"))))</f>
        <v/>
      </c>
      <c r="GB368" s="185" t="n"/>
      <c r="GC368" s="119">
        <f>IF(N($H368)&lt;30,"",IF(FW368="","",FW368+31))</f>
        <v/>
      </c>
      <c r="GD368" s="124">
        <f>IF(GC368="","",TODAY()-GC368)</f>
        <v/>
      </c>
      <c r="GE368" s="494" t="n"/>
      <c r="GF368" s="184" t="n"/>
      <c r="GG368" s="184">
        <f>IF(GC368="","SIN ESTADO",IF(GE368&lt;&gt;"","PAGA",IF(GD368&gt;0,"VENCIDA",IF(GD368&gt;=-5,"POR VENCER","AL DÍA"))))</f>
        <v/>
      </c>
      <c r="GH368" s="185" t="n"/>
      <c r="GI368" s="119">
        <f>IF(N($H368)&lt;31,"",IF(GC368="","",GC368+31))</f>
        <v/>
      </c>
      <c r="GJ368" s="124">
        <f>IF(GI368="","",TODAY()-GI368)</f>
        <v/>
      </c>
      <c r="GK368" s="494" t="n"/>
      <c r="GL368" s="184" t="n"/>
      <c r="GM368" s="184">
        <f>IF(GI368="","SIN ESTADO",IF(GK368&lt;&gt;"","PAGA",IF(GJ368&gt;0,"VENCIDA",IF(GJ368&gt;=-5,"POR VENCER","AL DÍA"))))</f>
        <v/>
      </c>
      <c r="GN368" s="185" t="n"/>
      <c r="GO368" s="119">
        <f>IF(N($H368)&lt;32,"",IF(GI368="","",GI368+31))</f>
        <v/>
      </c>
      <c r="GP368" s="124">
        <f>IF(GO368="","",TODAY()-GO368)</f>
        <v/>
      </c>
      <c r="GQ368" s="494" t="n"/>
      <c r="GR368" s="184" t="n"/>
      <c r="GS368" s="184">
        <f>IF(GO368="","SIN ESTADO",IF(GQ368&lt;&gt;"","PAGA",IF(GP368&gt;0,"VENCIDA",IF(GP368&gt;=-5,"POR VENCER","AL DÍA"))))</f>
        <v/>
      </c>
      <c r="GT368" s="185" t="n"/>
      <c r="GU368" s="119">
        <f>IF(N($H368)&lt;33,"",IF(GO368="","",GO368+31))</f>
        <v/>
      </c>
      <c r="GV368" s="124">
        <f>IF(GU368="","",TODAY()-GU368)</f>
        <v/>
      </c>
      <c r="GW368" s="494" t="n"/>
      <c r="GX368" s="184" t="n"/>
      <c r="GY368" s="184">
        <f>IF(GU368="","SIN ESTADO",IF(GW368&lt;&gt;"","PAGA",IF(GV368&gt;0,"VENCIDA",IF(GV368&gt;=-5,"POR VENCER","AL DÍA"))))</f>
        <v/>
      </c>
      <c r="GZ368" s="185" t="n"/>
      <c r="HA368" s="119">
        <f>IF(N($H368)&lt;34,"",IF(GU368="","",GU368+31))</f>
        <v/>
      </c>
      <c r="HB368" s="124">
        <f>IF(HA368="","",TODAY()-HA368)</f>
        <v/>
      </c>
      <c r="HC368" s="494" t="n"/>
      <c r="HD368" s="184" t="n"/>
      <c r="HE368" s="184">
        <f>IF(HA368="","SIN ESTADO",IF(HC368&lt;&gt;"","PAGA",IF(HB368&gt;0,"VENCIDA",IF(HB368&gt;=-5,"POR VENCER","AL DÍA"))))</f>
        <v/>
      </c>
      <c r="HF368" s="185" t="n"/>
      <c r="HG368" s="119">
        <f>IF(N($H368)&lt;35,"",IF(HA368="","",HA368+31))</f>
        <v/>
      </c>
      <c r="HH368" s="124">
        <f>IF(HG368="","",TODAY()-HG368)</f>
        <v/>
      </c>
      <c r="HI368" s="494" t="n"/>
      <c r="HJ368" s="184" t="n"/>
      <c r="HK368" s="184">
        <f>IF(HG368="","SIN ESTADO",IF(HI368&lt;&gt;"","PAGA",IF(HH368&gt;0,"VENCIDA",IF(HH368&gt;=-5,"POR VENCER","AL DÍA"))))</f>
        <v/>
      </c>
      <c r="HL368" s="168" t="n"/>
      <c r="HM368" s="119">
        <f>IF(N($H368)&lt;36,"",IF(HG368="","",HG368+31))</f>
        <v/>
      </c>
      <c r="HN368" s="124">
        <f>IF(HM368="","",TODAY()-HM368)</f>
        <v/>
      </c>
      <c r="HO368" s="494" t="n"/>
      <c r="HP368" s="184" t="n"/>
      <c r="HQ368" s="184">
        <f>IF(HM368="","SIN ESTADO",IF(HO368&lt;&gt;"","PAGA",IF(HN368&gt;0,"VENCIDA",IF(HN368&gt;=-5,"POR VENCER","AL DÍA"))))</f>
        <v/>
      </c>
      <c r="HR368" s="168" t="n"/>
      <c r="HS368" s="169">
        <f>N368+T368+Z368+AF368+AL368+AR368+AX368+BD368+BJ368+BP368+BV368+CB368+CH368+CN368+CT368+CZ368+DF368+DL368+DR368+DX368+ED368+EJ368+EP368+EV368+FB368+FH368+FN368+FT368+FZ368+GF368+GL368+GR368+GX368+HD368+HJ368+HP368</f>
        <v/>
      </c>
      <c r="HU368" s="170">
        <f>IFERROR(N($J368),0)</f>
        <v/>
      </c>
      <c r="HW368" s="170">
        <f>SUMPRODUCT((MOD(COLUMN($M368:$HR368)-COLUMN($M368),6)=0)*ISNUMBER($M368:$HR368)*($M368:$HR368&gt;=RESUMEN!$C$26)*($M368:$HR368&lt;=RESUMEN!$C$27)*IFERROR(N($N368:$HS368),0))</f>
        <v/>
      </c>
      <c r="HX368" s="170">
        <f>SUMPRODUCT((MOD(COLUMN($M368:$HR368)-COLUMN($M368),6)=0)*ISNUMBER($M368:$HR368)*($M368:$HR368&gt;=RESUMEN!$C$26)*($M368:$HR368&lt;=RESUMEN!$C$27))</f>
        <v/>
      </c>
    </row>
    <row r="369" ht="15.75" customHeight="1" s="506">
      <c r="B369" s="113">
        <f>VENTAS!A368</f>
        <v/>
      </c>
      <c r="C369" s="236">
        <f>VENTAS!B368</f>
        <v/>
      </c>
      <c r="D369" s="53">
        <f>VENTAS!C368</f>
        <v/>
      </c>
      <c r="E369" s="114">
        <f>VENTAS!D368</f>
        <v/>
      </c>
      <c r="F369" s="114">
        <f>VENTAS!J368</f>
        <v/>
      </c>
      <c r="G369" s="494">
        <f>VENTAS!F368</f>
        <v/>
      </c>
      <c r="H369" s="479">
        <f>VENTAS!K368</f>
        <v/>
      </c>
      <c r="I369" s="479">
        <f>VENTAS!M368</f>
        <v/>
      </c>
      <c r="J369" s="184">
        <f>VENTAS!L368</f>
        <v/>
      </c>
      <c r="K369" s="119">
        <f>IF(N($H369)&lt;1,"",$G369+31)</f>
        <v/>
      </c>
      <c r="L369" s="124">
        <f>IF(K369="","",TODAY()-K369)</f>
        <v/>
      </c>
      <c r="M369" s="469" t="n">
        <v>46097</v>
      </c>
      <c r="N369" s="374" t="n">
        <v>1000000</v>
      </c>
      <c r="O369" s="184">
        <f>IF(K369="","SIN ESTADO",IF(M369&lt;&gt;"","PAGA",IF(L369&gt;0,"VENCIDA",IF(L369&gt;=-5,"POR VENCER","AL DÍA"))))</f>
        <v/>
      </c>
      <c r="P369" s="185" t="inlineStr">
        <is>
          <t>TRANSFERENCIA</t>
        </is>
      </c>
      <c r="Q369" s="119">
        <f>IF(N($H369)&lt;2,"",IF(K369="","",K369+31))</f>
        <v/>
      </c>
      <c r="R369" s="124">
        <f>IF(Q369="","",TODAY()-Q369)</f>
        <v/>
      </c>
      <c r="S369" s="470" t="n">
        <v>46128</v>
      </c>
      <c r="T369" s="184" t="n">
        <v>1000000</v>
      </c>
      <c r="U369" s="184">
        <f>IF(Q369="","SIN ESTADO",IF(S369&lt;&gt;"","PAGA",IF(R369&gt;0,"VENCIDA",IF(R369&gt;=-5,"POR VENCER","AL DÍA"))))</f>
        <v/>
      </c>
      <c r="V369" s="185" t="inlineStr">
        <is>
          <t>TRANSFERENCIA</t>
        </is>
      </c>
      <c r="W369" s="119">
        <f>IF(N($H369)&lt;3,"",IF(Q369="","",Q369+31))</f>
        <v/>
      </c>
      <c r="X369" s="124">
        <f>IF(W369="","",TODAY()-W369)</f>
        <v/>
      </c>
      <c r="Y369" s="494" t="n">
        <v>46157</v>
      </c>
      <c r="Z369" s="184" t="n">
        <v>1000000</v>
      </c>
      <c r="AA369" s="184">
        <f>IF(W369="","SIN ESTADO",IF(Y369&lt;&gt;"","PAGA",IF(X369&gt;0,"VENCIDA",IF(X369&gt;=-5,"POR VENCER","AL DÍA"))))</f>
        <v/>
      </c>
      <c r="AB369" s="185" t="inlineStr">
        <is>
          <t>TRANSFERENCIA</t>
        </is>
      </c>
      <c r="AC369" s="119">
        <f>IF(N($H369)&lt;4,"",IF(W369="","",W369+31))</f>
        <v/>
      </c>
      <c r="AD369" s="124">
        <f>IF(AC369="","",TODAY()-AC369)</f>
        <v/>
      </c>
      <c r="AE369" s="494" t="n">
        <v>46189</v>
      </c>
      <c r="AF369" s="184" t="n">
        <v>1000000</v>
      </c>
      <c r="AG369" s="184">
        <f>IF(AC369="","SIN ESTADO",IF(AE369&lt;&gt;"","PAGA",IF(AD369&gt;0,"VENCIDA",IF(AD369&gt;=-5,"POR VENCER","AL DÍA"))))</f>
        <v/>
      </c>
      <c r="AH369" s="185" t="inlineStr">
        <is>
          <t>TRANSFERENCIA</t>
        </is>
      </c>
      <c r="AI369" s="119">
        <f>IF(N($H369)&lt;5,"",IF(AC369="","",AC369+31))</f>
        <v/>
      </c>
      <c r="AJ369" s="124">
        <f>IF(AI369="","",TODAY()-AI369)</f>
        <v/>
      </c>
      <c r="AK369" s="494" t="n">
        <v>46219</v>
      </c>
      <c r="AL369" s="184" t="n">
        <v>1000000</v>
      </c>
      <c r="AM369" s="184">
        <f>IF(AI369="","SIN ESTADO",IF(AK369&lt;&gt;"","PAGA",IF(AJ369&gt;0,"VENCIDA",IF(AJ369&gt;=-5,"POR VENCER","AL DÍA"))))</f>
        <v/>
      </c>
      <c r="AN369" s="185" t="inlineStr">
        <is>
          <t>TRANSFERENCIA</t>
        </is>
      </c>
      <c r="AO369" s="119">
        <f>IF(N($H369)&lt;6,"",IF(AI369="","",AI369+31))</f>
        <v/>
      </c>
      <c r="AP369" s="124">
        <f>IF(AO369="","",TODAY()-AO369)</f>
        <v/>
      </c>
      <c r="AQ369" s="270" t="n">
        <v>46252</v>
      </c>
      <c r="AR369" s="184" t="n">
        <v>1000000</v>
      </c>
      <c r="AS369" s="184">
        <f>IF(AO369="","SIN ESTADO",IF(AQ369&lt;&gt;"","PAGA",IF(AP369&gt;0,"VENCIDA",IF(AP369&gt;=-5,"POR VENCER","AL DÍA"))))</f>
        <v/>
      </c>
      <c r="AT369" s="185" t="inlineStr">
        <is>
          <t>TRANSFERENCIA</t>
        </is>
      </c>
      <c r="AU369" s="119">
        <f>IF(N($H369)&lt;7,"",IF(AO369="","",AO369+31))</f>
        <v/>
      </c>
      <c r="AV369" s="124">
        <f>IF(AU369="","",TODAY()-AU369)</f>
        <v/>
      </c>
      <c r="AW369" s="494" t="n">
        <v>46281</v>
      </c>
      <c r="AX369" s="184" t="n">
        <v>1000000</v>
      </c>
      <c r="AY369" s="184">
        <f>IF(AU369="","SIN ESTADO",IF(AW369&lt;&gt;"","PAGA",IF(AV369&gt;0,"VENCIDA",IF(AV369&gt;=-5,"POR VENCER","AL DÍA"))))</f>
        <v/>
      </c>
      <c r="AZ369" s="185" t="inlineStr">
        <is>
          <t>TRANSFERENCIA</t>
        </is>
      </c>
      <c r="BA369" s="119">
        <f>IF(N($H369)&lt;8,"",IF(AU369="","",AU369+31))</f>
        <v/>
      </c>
      <c r="BB369" s="124">
        <f>IF(BA369="","",TODAY()-BA369)</f>
        <v/>
      </c>
      <c r="BC369" s="494" t="n"/>
      <c r="BD369" s="184" t="n"/>
      <c r="BE369" s="184">
        <f>IF(BA369="","SIN ESTADO",IF(BC369&lt;&gt;"","PAGA",IF(BB369&gt;0,"VENCIDA",IF(BB369&gt;=-5,"POR VENCER","AL DÍA"))))</f>
        <v/>
      </c>
      <c r="BF369" s="185" t="n"/>
      <c r="BG369" s="119">
        <f>IF(N($H369)&lt;9,"",IF(BA369="","",BA369+31))</f>
        <v/>
      </c>
      <c r="BH369" s="124">
        <f>IF(BG369="","",TODAY()-BG369)</f>
        <v/>
      </c>
      <c r="BI369" s="494" t="n"/>
      <c r="BJ369" s="184" t="n"/>
      <c r="BK369" s="184">
        <f>IF(BG369="","SIN ESTADO",IF(BI369&lt;&gt;"","PAGA",IF(BH369&gt;0,"VENCIDA",IF(BH369&gt;=-5,"POR VENCER","AL DÍA"))))</f>
        <v/>
      </c>
      <c r="BL369" s="185" t="n"/>
      <c r="BM369" s="119">
        <f>IF(N($H369)&lt;10,"",IF(BG369="","",BG369+31))</f>
        <v/>
      </c>
      <c r="BN369" s="124">
        <f>IF(BM369="","",TODAY()-BM369)</f>
        <v/>
      </c>
      <c r="BO369" s="494" t="n"/>
      <c r="BP369" s="184" t="n"/>
      <c r="BQ369" s="184">
        <f>IF(BM369="","SIN ESTADO",IF(BO369&lt;&gt;"","PAGA",IF(BN369&gt;0,"VENCIDA",IF(BN369&gt;=-5,"POR VENCER","AL DÍA"))))</f>
        <v/>
      </c>
      <c r="BR369" s="185" t="n"/>
      <c r="BS369" s="119">
        <f>IF(N($H369)&lt;11,"",IF(BM369="","",BM369+31))</f>
        <v/>
      </c>
      <c r="BT369" s="124">
        <f>IF(BS369="","",TODAY()-BS369)</f>
        <v/>
      </c>
      <c r="BU369" s="494" t="n"/>
      <c r="BV369" s="184" t="n"/>
      <c r="BW369" s="184">
        <f>IF(BS369="","SIN ESTADO",IF(BU369&lt;&gt;"","PAGA",IF(BT369&gt;0,"VENCIDA",IF(BT369&gt;=-5,"POR VENCER","AL DÍA"))))</f>
        <v/>
      </c>
      <c r="BX369" s="185" t="n"/>
      <c r="BY369" s="119">
        <f>IF(N($H369)&lt;12,"",IF(BS369="","",BS369+31))</f>
        <v/>
      </c>
      <c r="BZ369" s="124">
        <f>IF(BY369="","",TODAY()-BY369)</f>
        <v/>
      </c>
      <c r="CA369" s="494" t="n"/>
      <c r="CB369" s="184" t="n"/>
      <c r="CC369" s="184">
        <f>IF(BY369="","SIN ESTADO",IF(CA369&lt;&gt;"","PAGA",IF(BZ369&gt;0,"VENCIDA",IF(BZ369&gt;=-5,"POR VENCER","AL DÍA"))))</f>
        <v/>
      </c>
      <c r="CD369" s="185" t="n"/>
      <c r="CE369" s="119">
        <f>IF(N($H369)&lt;13,"",IF(BY369="","",BY369+31))</f>
        <v/>
      </c>
      <c r="CF369" s="124">
        <f>IF(CE369="","",TODAY()-CE369)</f>
        <v/>
      </c>
      <c r="CG369" s="494" t="n"/>
      <c r="CH369" s="184" t="n"/>
      <c r="CI369" s="184">
        <f>IF(CE369="","SIN ESTADO",IF(CG369&lt;&gt;"","PAGA",IF(CF369&gt;0,"VENCIDA",IF(CF369&gt;=-5,"POR VENCER","AL DÍA"))))</f>
        <v/>
      </c>
      <c r="CJ369" s="185" t="n"/>
      <c r="CK369" s="119">
        <f>IF(N($H369)&lt;14,"",IF(CE369="","",CE369+31))</f>
        <v/>
      </c>
      <c r="CL369" s="124">
        <f>IF(CK369="","",TODAY()-CK369)</f>
        <v/>
      </c>
      <c r="CM369" s="494" t="n"/>
      <c r="CN369" s="184" t="n"/>
      <c r="CO369" s="184">
        <f>IF(CK369="","SIN ESTADO",IF(CM369&lt;&gt;"","PAGA",IF(CL369&gt;0,"VENCIDA",IF(CL369&gt;=-5,"POR VENCER","AL DÍA"))))</f>
        <v/>
      </c>
      <c r="CP369" s="185" t="n"/>
      <c r="CQ369" s="119">
        <f>IF(N($H369)&lt;15,"",IF(CK369="","",CK369+31))</f>
        <v/>
      </c>
      <c r="CR369" s="124">
        <f>IF(CQ369="","",TODAY()-CQ369)</f>
        <v/>
      </c>
      <c r="CS369" s="494" t="n"/>
      <c r="CT369" s="184" t="n"/>
      <c r="CU369" s="184">
        <f>IF(CQ369="","SIN ESTADO",IF(CS369&lt;&gt;"","PAGA",IF(CR369&gt;0,"VENCIDA",IF(CR369&gt;=-5,"POR VENCER","AL DÍA"))))</f>
        <v/>
      </c>
      <c r="CV369" s="185" t="n"/>
      <c r="CW369" s="119">
        <f>IF(N($H369)&lt;16,"",IF(CQ369="","",CQ369+31))</f>
        <v/>
      </c>
      <c r="CX369" s="124">
        <f>IF(CW369="","",TODAY()-CW369)</f>
        <v/>
      </c>
      <c r="CY369" s="494" t="n"/>
      <c r="CZ369" s="184" t="n"/>
      <c r="DA369" s="184">
        <f>IF(CW369="","SIN ESTADO",IF(CY369&lt;&gt;"","PAGA",IF(CX369&gt;0,"VENCIDA",IF(CX369&gt;=-5,"POR VENCER","AL DÍA"))))</f>
        <v/>
      </c>
      <c r="DB369" s="185" t="n"/>
      <c r="DC369" s="119">
        <f>IF(N($H369)&lt;17,"",IF(CW369="","",CW369+31))</f>
        <v/>
      </c>
      <c r="DD369" s="124">
        <f>IF(DC369="","",TODAY()-DC369)</f>
        <v/>
      </c>
      <c r="DE369" s="494" t="n"/>
      <c r="DF369" s="184" t="n"/>
      <c r="DG369" s="184">
        <f>IF(DC369="","SIN ESTADO",IF(DE369&lt;&gt;"","PAGA",IF(DD369&gt;0,"VENCIDA",IF(DD369&gt;=-5,"POR VENCER","AL DÍA"))))</f>
        <v/>
      </c>
      <c r="DH369" s="185" t="n"/>
      <c r="DI369" s="119">
        <f>IF(N($H369)&lt;18,"",IF(DC369="","",DC369+31))</f>
        <v/>
      </c>
      <c r="DJ369" s="124">
        <f>IF(DI369="","",TODAY()-DI369)</f>
        <v/>
      </c>
      <c r="DK369" s="494" t="n"/>
      <c r="DL369" s="184" t="n"/>
      <c r="DM369" s="184">
        <f>IF(DI369="","SIN ESTADO",IF(DK369&lt;&gt;"","PAGA",IF(DJ369&gt;0,"VENCIDA",IF(DJ369&gt;=-5,"POR VENCER","AL DÍA"))))</f>
        <v/>
      </c>
      <c r="DN369" s="185" t="n"/>
      <c r="DO369" s="119">
        <f>IF(N($H369)&lt;19,"",IF(DI369="","",DI369+31))</f>
        <v/>
      </c>
      <c r="DP369" s="124">
        <f>IF(DO369="","",TODAY()-DO369)</f>
        <v/>
      </c>
      <c r="DQ369" s="494" t="n"/>
      <c r="DR369" s="184" t="n"/>
      <c r="DS369" s="184">
        <f>IF(DO369="","SIN ESTADO",IF(DQ369&lt;&gt;"","PAGA",IF(DP369&gt;0,"VENCIDA",IF(DP369&gt;=-5,"POR VENCER","AL DÍA"))))</f>
        <v/>
      </c>
      <c r="DT369" s="185" t="n"/>
      <c r="DU369" s="119">
        <f>IF(N($H369)&lt;20,"",IF(DO369="","",DO369+31))</f>
        <v/>
      </c>
      <c r="DV369" s="124">
        <f>IF(DU369="","",TODAY()-DU369)</f>
        <v/>
      </c>
      <c r="DW369" s="494" t="n"/>
      <c r="DX369" s="184" t="n"/>
      <c r="DY369" s="184">
        <f>IF(DU369="","SIN ESTADO",IF(DW369&lt;&gt;"","PAGA",IF(DV369&gt;0,"VENCIDA",IF(DV369&gt;=-5,"POR VENCER","AL DÍA"))))</f>
        <v/>
      </c>
      <c r="DZ369" s="185" t="n"/>
      <c r="EA369" s="119">
        <f>IF(N($H369)&lt;21,"",IF(DU369="","",DU369+31))</f>
        <v/>
      </c>
      <c r="EB369" s="124">
        <f>IF(EA369="","",TODAY()-EA369)</f>
        <v/>
      </c>
      <c r="EC369" s="494" t="n"/>
      <c r="ED369" s="184" t="n"/>
      <c r="EE369" s="184">
        <f>IF(EA369="","SIN ESTADO",IF(EC369&lt;&gt;"","PAGA",IF(EB369&gt;0,"VENCIDA",IF(EB369&gt;=-5,"POR VENCER","AL DÍA"))))</f>
        <v/>
      </c>
      <c r="EF369" s="185" t="n"/>
      <c r="EG369" s="119">
        <f>IF(N($H369)&lt;22,"",IF(EA369="","",EA369+31))</f>
        <v/>
      </c>
      <c r="EH369" s="124">
        <f>IF(EG369="","",TODAY()-EG369)</f>
        <v/>
      </c>
      <c r="EI369" s="494" t="n"/>
      <c r="EJ369" s="184" t="n"/>
      <c r="EK369" s="184">
        <f>IF(EG369="","SIN ESTADO",IF(EI369&lt;&gt;"","PAGA",IF(EH369&gt;0,"VENCIDA",IF(EH369&gt;=-5,"POR VENCER","AL DÍA"))))</f>
        <v/>
      </c>
      <c r="EL369" s="185" t="n"/>
      <c r="EM369" s="119">
        <f>IF(N($H369)&lt;23,"",IF(EG369="","",EG369+31))</f>
        <v/>
      </c>
      <c r="EN369" s="124">
        <f>IF(EM369="","",TODAY()-EM369)</f>
        <v/>
      </c>
      <c r="EO369" s="494" t="n"/>
      <c r="EP369" s="184" t="n"/>
      <c r="EQ369" s="184">
        <f>IF(EM369="","SIN ESTADO",IF(EO369&lt;&gt;"","PAGA",IF(EN369&gt;0,"VENCIDA",IF(EN369&gt;=-5,"POR VENCER","AL DÍA"))))</f>
        <v/>
      </c>
      <c r="ER369" s="185" t="n"/>
      <c r="ES369" s="119">
        <f>IF(N($H369)&lt;24,"",IF(EM369="","",EM369+31))</f>
        <v/>
      </c>
      <c r="ET369" s="124">
        <f>IF(ES369="","",TODAY()-ES369)</f>
        <v/>
      </c>
      <c r="EU369" s="494" t="n"/>
      <c r="EV369" s="184" t="n"/>
      <c r="EW369" s="184">
        <f>IF(ES369="","SIN ESTADO",IF(EU369&lt;&gt;"","PAGA",IF(ET369&gt;0,"VENCIDA",IF(ET369&gt;=-5,"POR VENCER","AL DÍA"))))</f>
        <v/>
      </c>
      <c r="EX369" s="185" t="n"/>
      <c r="EY369" s="119">
        <f>IF(N($H369)&lt;25,"",IF(ES369="","",ES369+31))</f>
        <v/>
      </c>
      <c r="EZ369" s="124">
        <f>IF(EY369="","",TODAY()-EY369)</f>
        <v/>
      </c>
      <c r="FA369" s="494" t="n"/>
      <c r="FB369" s="184" t="n"/>
      <c r="FC369" s="184">
        <f>IF(EY369="","SIN ESTADO",IF(FA369&lt;&gt;"","PAGA",IF(EZ369&gt;0,"VENCIDA",IF(EZ369&gt;=-5,"POR VENCER","AL DÍA"))))</f>
        <v/>
      </c>
      <c r="FD369" s="185" t="n"/>
      <c r="FE369" s="119">
        <f>IF(N($H369)&lt;26,"",IF(EY369="","",EY369+31))</f>
        <v/>
      </c>
      <c r="FF369" s="124">
        <f>IF(FE369="","",TODAY()-FE369)</f>
        <v/>
      </c>
      <c r="FG369" s="494" t="n"/>
      <c r="FH369" s="184" t="n"/>
      <c r="FI369" s="184">
        <f>IF(FE369="","SIN ESTADO",IF(FG369&lt;&gt;"","PAGA",IF(FF369&gt;0,"VENCIDA",IF(FF369&gt;=-5,"POR VENCER","AL DÍA"))))</f>
        <v/>
      </c>
      <c r="FJ369" s="185" t="n"/>
      <c r="FK369" s="119">
        <f>IF(N($H369)&lt;27,"",IF(FE369="","",FE369+31))</f>
        <v/>
      </c>
      <c r="FL369" s="124">
        <f>IF(FK369="","",TODAY()-FK369)</f>
        <v/>
      </c>
      <c r="FM369" s="494" t="n"/>
      <c r="FN369" s="184" t="n"/>
      <c r="FO369" s="184">
        <f>IF(FK369="","SIN ESTADO",IF(FM369&lt;&gt;"","PAGA",IF(FL369&gt;0,"VENCIDA",IF(FL369&gt;=-5,"POR VENCER","AL DÍA"))))</f>
        <v/>
      </c>
      <c r="FP369" s="185" t="n"/>
      <c r="FQ369" s="119">
        <f>IF(N($H369)&lt;28,"",IF(FK369="","",FK369+31))</f>
        <v/>
      </c>
      <c r="FR369" s="124">
        <f>IF(FQ369="","",TODAY()-FQ369)</f>
        <v/>
      </c>
      <c r="FS369" s="494" t="n"/>
      <c r="FT369" s="184" t="n"/>
      <c r="FU369" s="184">
        <f>IF(FQ369="","SIN ESTADO",IF(FS369&lt;&gt;"","PAGA",IF(FR369&gt;0,"VENCIDA",IF(FR369&gt;=-5,"POR VENCER","AL DÍA"))))</f>
        <v/>
      </c>
      <c r="FV369" s="185" t="n"/>
      <c r="FW369" s="119">
        <f>IF(N($H369)&lt;29,"",IF(FQ369="","",FQ369+31))</f>
        <v/>
      </c>
      <c r="FX369" s="124">
        <f>IF(FW369="","",TODAY()-FW369)</f>
        <v/>
      </c>
      <c r="FY369" s="494" t="n"/>
      <c r="FZ369" s="184" t="n"/>
      <c r="GA369" s="184">
        <f>IF(FW369="","SIN ESTADO",IF(FY369&lt;&gt;"","PAGA",IF(FX369&gt;0,"VENCIDA",IF(FX369&gt;=-5,"POR VENCER","AL DÍA"))))</f>
        <v/>
      </c>
      <c r="GB369" s="185" t="n"/>
      <c r="GC369" s="119">
        <f>IF(N($H369)&lt;30,"",IF(FW369="","",FW369+31))</f>
        <v/>
      </c>
      <c r="GD369" s="124">
        <f>IF(GC369="","",TODAY()-GC369)</f>
        <v/>
      </c>
      <c r="GE369" s="494" t="n"/>
      <c r="GF369" s="184" t="n"/>
      <c r="GG369" s="184">
        <f>IF(GC369="","SIN ESTADO",IF(GE369&lt;&gt;"","PAGA",IF(GD369&gt;0,"VENCIDA",IF(GD369&gt;=-5,"POR VENCER","AL DÍA"))))</f>
        <v/>
      </c>
      <c r="GH369" s="185" t="n"/>
      <c r="GI369" s="119">
        <f>IF(N($H369)&lt;31,"",IF(GC369="","",GC369+31))</f>
        <v/>
      </c>
      <c r="GJ369" s="124">
        <f>IF(GI369="","",TODAY()-GI369)</f>
        <v/>
      </c>
      <c r="GK369" s="494" t="n"/>
      <c r="GL369" s="184" t="n"/>
      <c r="GM369" s="184">
        <f>IF(GI369="","SIN ESTADO",IF(GK369&lt;&gt;"","PAGA",IF(GJ369&gt;0,"VENCIDA",IF(GJ369&gt;=-5,"POR VENCER","AL DÍA"))))</f>
        <v/>
      </c>
      <c r="GN369" s="185" t="n"/>
      <c r="GO369" s="119">
        <f>IF(N($H369)&lt;32,"",IF(GI369="","",GI369+31))</f>
        <v/>
      </c>
      <c r="GP369" s="124">
        <f>IF(GO369="","",TODAY()-GO369)</f>
        <v/>
      </c>
      <c r="GQ369" s="494" t="n"/>
      <c r="GR369" s="184" t="n"/>
      <c r="GS369" s="184">
        <f>IF(GO369="","SIN ESTADO",IF(GQ369&lt;&gt;"","PAGA",IF(GP369&gt;0,"VENCIDA",IF(GP369&gt;=-5,"POR VENCER","AL DÍA"))))</f>
        <v/>
      </c>
      <c r="GT369" s="185" t="n"/>
      <c r="GU369" s="119">
        <f>IF(N($H369)&lt;33,"",IF(GO369="","",GO369+31))</f>
        <v/>
      </c>
      <c r="GV369" s="124">
        <f>IF(GU369="","",TODAY()-GU369)</f>
        <v/>
      </c>
      <c r="GW369" s="494" t="n"/>
      <c r="GX369" s="184" t="n"/>
      <c r="GY369" s="184">
        <f>IF(GU369="","SIN ESTADO",IF(GW369&lt;&gt;"","PAGA",IF(GV369&gt;0,"VENCIDA",IF(GV369&gt;=-5,"POR VENCER","AL DÍA"))))</f>
        <v/>
      </c>
      <c r="GZ369" s="185" t="n"/>
      <c r="HA369" s="119">
        <f>IF(N($H369)&lt;34,"",IF(GU369="","",GU369+31))</f>
        <v/>
      </c>
      <c r="HB369" s="124">
        <f>IF(HA369="","",TODAY()-HA369)</f>
        <v/>
      </c>
      <c r="HC369" s="494" t="n"/>
      <c r="HD369" s="184" t="n"/>
      <c r="HE369" s="184">
        <f>IF(HA369="","SIN ESTADO",IF(HC369&lt;&gt;"","PAGA",IF(HB369&gt;0,"VENCIDA",IF(HB369&gt;=-5,"POR VENCER","AL DÍA"))))</f>
        <v/>
      </c>
      <c r="HF369" s="185" t="n"/>
      <c r="HG369" s="119">
        <f>IF(N($H369)&lt;35,"",IF(HA369="","",HA369+31))</f>
        <v/>
      </c>
      <c r="HH369" s="124">
        <f>IF(HG369="","",TODAY()-HG369)</f>
        <v/>
      </c>
      <c r="HI369" s="494" t="n"/>
      <c r="HJ369" s="184" t="n"/>
      <c r="HK369" s="184">
        <f>IF(HG369="","SIN ESTADO",IF(HI369&lt;&gt;"","PAGA",IF(HH369&gt;0,"VENCIDA",IF(HH369&gt;=-5,"POR VENCER","AL DÍA"))))</f>
        <v/>
      </c>
      <c r="HL369" s="168" t="n"/>
      <c r="HM369" s="119">
        <f>IF(N($H369)&lt;36,"",IF(HG369="","",HG369+31))</f>
        <v/>
      </c>
      <c r="HN369" s="124">
        <f>IF(HM369="","",TODAY()-HM369)</f>
        <v/>
      </c>
      <c r="HO369" s="494" t="n"/>
      <c r="HP369" s="184" t="n"/>
      <c r="HQ369" s="184">
        <f>IF(HM369="","SIN ESTADO",IF(HO369&lt;&gt;"","PAGA",IF(HN369&gt;0,"VENCIDA",IF(HN369&gt;=-5,"POR VENCER","AL DÍA"))))</f>
        <v/>
      </c>
      <c r="HR369" s="168" t="n"/>
      <c r="HS369" s="169">
        <f>N369+T369+Z369+AF369+AL369+AR369+AX369+BD369+BJ369+BP369+BV369+CB369+CH369+CN369+CT369+CZ369+DF369+DL369+DR369+DX369+ED369+EJ369+EP369+EV369+FB369+FH369+FN369+FT369+FZ369+GF369+GL369+GR369+GX369+HD369+HJ369+HP369</f>
        <v/>
      </c>
      <c r="HU369" s="170">
        <f>IFERROR(N($J369),0)</f>
        <v/>
      </c>
      <c r="HW369" s="170">
        <f>SUMPRODUCT((MOD(COLUMN($M369:$HR369)-COLUMN($M369),6)=0)*ISNUMBER($M369:$HR369)*($M369:$HR369&gt;=RESUMEN!$C$26)*($M369:$HR369&lt;=RESUMEN!$C$27)*IFERROR(N($N369:$HS369),0))</f>
        <v/>
      </c>
      <c r="HX369" s="170">
        <f>SUMPRODUCT((MOD(COLUMN($M369:$HR369)-COLUMN($M369),6)=0)*ISNUMBER($M369:$HR369)*($M369:$HR369&gt;=RESUMEN!$C$26)*($M369:$HR369&lt;=RESUMEN!$C$27))</f>
        <v/>
      </c>
    </row>
    <row r="370" ht="15.75" customHeight="1" s="506">
      <c r="B370" s="113">
        <f>VENTAS!A369</f>
        <v/>
      </c>
      <c r="C370" s="236">
        <f>VENTAS!B369</f>
        <v/>
      </c>
      <c r="D370" s="53">
        <f>VENTAS!C369</f>
        <v/>
      </c>
      <c r="E370" s="114">
        <f>VENTAS!D369</f>
        <v/>
      </c>
      <c r="F370" s="114">
        <f>VENTAS!J369</f>
        <v/>
      </c>
      <c r="G370" s="494">
        <f>VENTAS!F369</f>
        <v/>
      </c>
      <c r="H370" s="479">
        <f>VENTAS!K369</f>
        <v/>
      </c>
      <c r="I370" s="479">
        <f>VENTAS!M369</f>
        <v/>
      </c>
      <c r="J370" s="184">
        <f>VENTAS!L369</f>
        <v/>
      </c>
      <c r="K370" s="119">
        <f>IF(N($H370)&lt;1,"",$G370+31)</f>
        <v/>
      </c>
      <c r="L370" s="124">
        <f>IF(K370="","",TODAY()-K370)</f>
        <v/>
      </c>
      <c r="M370" s="469" t="n">
        <v>46097</v>
      </c>
      <c r="N370" s="374" t="n">
        <v>1000000</v>
      </c>
      <c r="O370" s="184">
        <f>IF(K370="","SIN ESTADO",IF(M370&lt;&gt;"","PAGA",IF(L370&gt;0,"VENCIDA",IF(L370&gt;=-5,"POR VENCER","AL DÍA"))))</f>
        <v/>
      </c>
      <c r="P370" s="185" t="inlineStr">
        <is>
          <t>TRANSFERENCIA</t>
        </is>
      </c>
      <c r="Q370" s="119">
        <f>IF(N($H370)&lt;2,"",IF(K370="","",K370+31))</f>
        <v/>
      </c>
      <c r="R370" s="124">
        <f>IF(Q370="","",TODAY()-Q370)</f>
        <v/>
      </c>
      <c r="S370" s="470" t="n">
        <v>46128</v>
      </c>
      <c r="T370" s="184" t="n">
        <v>1000000</v>
      </c>
      <c r="U370" s="184">
        <f>IF(Q370="","SIN ESTADO",IF(S370&lt;&gt;"","PAGA",IF(R370&gt;0,"VENCIDA",IF(R370&gt;=-5,"POR VENCER","AL DÍA"))))</f>
        <v/>
      </c>
      <c r="V370" s="185" t="inlineStr">
        <is>
          <t>TRANSFERENCIA</t>
        </is>
      </c>
      <c r="W370" s="119">
        <f>IF(N($H370)&lt;3,"",IF(Q370="","",Q370+31))</f>
        <v/>
      </c>
      <c r="X370" s="124">
        <f>IF(W370="","",TODAY()-W370)</f>
        <v/>
      </c>
      <c r="Y370" s="494" t="n">
        <v>46158</v>
      </c>
      <c r="Z370" s="184" t="n">
        <v>1000000</v>
      </c>
      <c r="AA370" s="184">
        <f>IF(W370="","SIN ESTADO",IF(Y370&lt;&gt;"","PAGA",IF(X370&gt;0,"VENCIDA",IF(X370&gt;=-5,"POR VENCER","AL DÍA"))))</f>
        <v/>
      </c>
      <c r="AB370" s="185" t="inlineStr">
        <is>
          <t>TRANSFERENCIA</t>
        </is>
      </c>
      <c r="AC370" s="119">
        <f>IF(N($H370)&lt;4,"",IF(W370="","",W370+31))</f>
        <v/>
      </c>
      <c r="AD370" s="124">
        <f>IF(AC370="","",TODAY()-AC370)</f>
        <v/>
      </c>
      <c r="AE370" s="494" t="n">
        <v>46190</v>
      </c>
      <c r="AF370" s="184" t="n">
        <v>1000000</v>
      </c>
      <c r="AG370" s="184">
        <f>IF(AC370="","SIN ESTADO",IF(AE370&lt;&gt;"","PAGA",IF(AD370&gt;0,"VENCIDA",IF(AD370&gt;=-5,"POR VENCER","AL DÍA"))))</f>
        <v/>
      </c>
      <c r="AH370" s="185" t="inlineStr">
        <is>
          <t>TRANSFERENCIA</t>
        </is>
      </c>
      <c r="AI370" s="119">
        <f>IF(N($H370)&lt;5,"",IF(AC370="","",AC370+31))</f>
        <v/>
      </c>
      <c r="AJ370" s="124">
        <f>IF(AI370="","",TODAY()-AI370)</f>
        <v/>
      </c>
      <c r="AK370" s="494" t="n">
        <v>46219</v>
      </c>
      <c r="AL370" s="184" t="n">
        <v>1000000</v>
      </c>
      <c r="AM370" s="184">
        <f>IF(AI370="","SIN ESTADO",IF(AK370&lt;&gt;"","PAGA",IF(AJ370&gt;0,"VENCIDA",IF(AJ370&gt;=-5,"POR VENCER","AL DÍA"))))</f>
        <v/>
      </c>
      <c r="AN370" s="185" t="inlineStr">
        <is>
          <t>TRANSFERENCIA</t>
        </is>
      </c>
      <c r="AO370" s="119">
        <f>IF(N($H370)&lt;6,"",IF(AI370="","",AI370+31))</f>
        <v/>
      </c>
      <c r="AP370" s="124">
        <f>IF(AO370="","",TODAY()-AO370)</f>
        <v/>
      </c>
      <c r="AQ370" s="270" t="n">
        <v>46252</v>
      </c>
      <c r="AR370" s="184" t="n">
        <v>1000000</v>
      </c>
      <c r="AS370" s="184">
        <f>IF(AO370="","SIN ESTADO",IF(AQ370&lt;&gt;"","PAGA",IF(AP370&gt;0,"VENCIDA",IF(AP370&gt;=-5,"POR VENCER","AL DÍA"))))</f>
        <v/>
      </c>
      <c r="AT370" s="185" t="inlineStr">
        <is>
          <t>TRANSFERENCIA</t>
        </is>
      </c>
      <c r="AU370" s="119">
        <f>IF(N($H370)&lt;7,"",IF(AO370="","",AO370+31))</f>
        <v/>
      </c>
      <c r="AV370" s="124">
        <f>IF(AU370="","",TODAY()-AU370)</f>
        <v/>
      </c>
      <c r="AW370" s="494" t="n">
        <v>46281</v>
      </c>
      <c r="AX370" s="184" t="n">
        <v>1000000</v>
      </c>
      <c r="AY370" s="184">
        <f>IF(AU370="","SIN ESTADO",IF(AW370&lt;&gt;"","PAGA",IF(AV370&gt;0,"VENCIDA",IF(AV370&gt;=-5,"POR VENCER","AL DÍA"))))</f>
        <v/>
      </c>
      <c r="AZ370" s="185" t="inlineStr">
        <is>
          <t>TRANSFERENCIA</t>
        </is>
      </c>
      <c r="BA370" s="119">
        <f>IF(N($H370)&lt;8,"",IF(AU370="","",AU370+31))</f>
        <v/>
      </c>
      <c r="BB370" s="124">
        <f>IF(BA370="","",TODAY()-BA370)</f>
        <v/>
      </c>
      <c r="BC370" s="494" t="n"/>
      <c r="BD370" s="184" t="n"/>
      <c r="BE370" s="184">
        <f>IF(BA370="","SIN ESTADO",IF(BC370&lt;&gt;"","PAGA",IF(BB370&gt;0,"VENCIDA",IF(BB370&gt;=-5,"POR VENCER","AL DÍA"))))</f>
        <v/>
      </c>
      <c r="BF370" s="185" t="n"/>
      <c r="BG370" s="119">
        <f>IF(N($H370)&lt;9,"",IF(BA370="","",BA370+31))</f>
        <v/>
      </c>
      <c r="BH370" s="124">
        <f>IF(BG370="","",TODAY()-BG370)</f>
        <v/>
      </c>
      <c r="BI370" s="494" t="n"/>
      <c r="BJ370" s="184" t="n"/>
      <c r="BK370" s="184">
        <f>IF(BG370="","SIN ESTADO",IF(BI370&lt;&gt;"","PAGA",IF(BH370&gt;0,"VENCIDA",IF(BH370&gt;=-5,"POR VENCER","AL DÍA"))))</f>
        <v/>
      </c>
      <c r="BL370" s="185" t="n"/>
      <c r="BM370" s="119">
        <f>IF(N($H370)&lt;10,"",IF(BG370="","",BG370+31))</f>
        <v/>
      </c>
      <c r="BN370" s="124">
        <f>IF(BM370="","",TODAY()-BM370)</f>
        <v/>
      </c>
      <c r="BO370" s="494" t="n"/>
      <c r="BP370" s="184" t="n"/>
      <c r="BQ370" s="184">
        <f>IF(BM370="","SIN ESTADO",IF(BO370&lt;&gt;"","PAGA",IF(BN370&gt;0,"VENCIDA",IF(BN370&gt;=-5,"POR VENCER","AL DÍA"))))</f>
        <v/>
      </c>
      <c r="BR370" s="185" t="n"/>
      <c r="BS370" s="119">
        <f>IF(N($H370)&lt;11,"",IF(BM370="","",BM370+31))</f>
        <v/>
      </c>
      <c r="BT370" s="124">
        <f>IF(BS370="","",TODAY()-BS370)</f>
        <v/>
      </c>
      <c r="BU370" s="494" t="n"/>
      <c r="BV370" s="184" t="n"/>
      <c r="BW370" s="184">
        <f>IF(BS370="","SIN ESTADO",IF(BU370&lt;&gt;"","PAGA",IF(BT370&gt;0,"VENCIDA",IF(BT370&gt;=-5,"POR VENCER","AL DÍA"))))</f>
        <v/>
      </c>
      <c r="BX370" s="185" t="n"/>
      <c r="BY370" s="119">
        <f>IF(N($H370)&lt;12,"",IF(BS370="","",BS370+31))</f>
        <v/>
      </c>
      <c r="BZ370" s="124">
        <f>IF(BY370="","",TODAY()-BY370)</f>
        <v/>
      </c>
      <c r="CA370" s="494" t="n"/>
      <c r="CB370" s="184" t="n"/>
      <c r="CC370" s="184">
        <f>IF(BY370="","SIN ESTADO",IF(CA370&lt;&gt;"","PAGA",IF(BZ370&gt;0,"VENCIDA",IF(BZ370&gt;=-5,"POR VENCER","AL DÍA"))))</f>
        <v/>
      </c>
      <c r="CD370" s="185" t="n"/>
      <c r="CE370" s="119">
        <f>IF(N($H370)&lt;13,"",IF(BY370="","",BY370+31))</f>
        <v/>
      </c>
      <c r="CF370" s="124">
        <f>IF(CE370="","",TODAY()-CE370)</f>
        <v/>
      </c>
      <c r="CG370" s="494" t="n"/>
      <c r="CH370" s="184" t="n"/>
      <c r="CI370" s="184">
        <f>IF(CE370="","SIN ESTADO",IF(CG370&lt;&gt;"","PAGA",IF(CF370&gt;0,"VENCIDA",IF(CF370&gt;=-5,"POR VENCER","AL DÍA"))))</f>
        <v/>
      </c>
      <c r="CJ370" s="185" t="n"/>
      <c r="CK370" s="119">
        <f>IF(N($H370)&lt;14,"",IF(CE370="","",CE370+31))</f>
        <v/>
      </c>
      <c r="CL370" s="124">
        <f>IF(CK370="","",TODAY()-CK370)</f>
        <v/>
      </c>
      <c r="CM370" s="494" t="n"/>
      <c r="CN370" s="184" t="n"/>
      <c r="CO370" s="184">
        <f>IF(CK370="","SIN ESTADO",IF(CM370&lt;&gt;"","PAGA",IF(CL370&gt;0,"VENCIDA",IF(CL370&gt;=-5,"POR VENCER","AL DÍA"))))</f>
        <v/>
      </c>
      <c r="CP370" s="185" t="n"/>
      <c r="CQ370" s="119">
        <f>IF(N($H370)&lt;15,"",IF(CK370="","",CK370+31))</f>
        <v/>
      </c>
      <c r="CR370" s="124">
        <f>IF(CQ370="","",TODAY()-CQ370)</f>
        <v/>
      </c>
      <c r="CS370" s="494" t="n"/>
      <c r="CT370" s="184" t="n"/>
      <c r="CU370" s="184">
        <f>IF(CQ370="","SIN ESTADO",IF(CS370&lt;&gt;"","PAGA",IF(CR370&gt;0,"VENCIDA",IF(CR370&gt;=-5,"POR VENCER","AL DÍA"))))</f>
        <v/>
      </c>
      <c r="CV370" s="185" t="n"/>
      <c r="CW370" s="119">
        <f>IF(N($H370)&lt;16,"",IF(CQ370="","",CQ370+31))</f>
        <v/>
      </c>
      <c r="CX370" s="124">
        <f>IF(CW370="","",TODAY()-CW370)</f>
        <v/>
      </c>
      <c r="CY370" s="494" t="n"/>
      <c r="CZ370" s="184" t="n"/>
      <c r="DA370" s="184">
        <f>IF(CW370="","SIN ESTADO",IF(CY370&lt;&gt;"","PAGA",IF(CX370&gt;0,"VENCIDA",IF(CX370&gt;=-5,"POR VENCER","AL DÍA"))))</f>
        <v/>
      </c>
      <c r="DB370" s="185" t="n"/>
      <c r="DC370" s="119">
        <f>IF(N($H370)&lt;17,"",IF(CW370="","",CW370+31))</f>
        <v/>
      </c>
      <c r="DD370" s="124">
        <f>IF(DC370="","",TODAY()-DC370)</f>
        <v/>
      </c>
      <c r="DE370" s="494" t="n"/>
      <c r="DF370" s="184" t="n"/>
      <c r="DG370" s="184">
        <f>IF(DC370="","SIN ESTADO",IF(DE370&lt;&gt;"","PAGA",IF(DD370&gt;0,"VENCIDA",IF(DD370&gt;=-5,"POR VENCER","AL DÍA"))))</f>
        <v/>
      </c>
      <c r="DH370" s="185" t="n"/>
      <c r="DI370" s="119">
        <f>IF(N($H370)&lt;18,"",IF(DC370="","",DC370+31))</f>
        <v/>
      </c>
      <c r="DJ370" s="124">
        <f>IF(DI370="","",TODAY()-DI370)</f>
        <v/>
      </c>
      <c r="DK370" s="494" t="n"/>
      <c r="DL370" s="184" t="n"/>
      <c r="DM370" s="184">
        <f>IF(DI370="","SIN ESTADO",IF(DK370&lt;&gt;"","PAGA",IF(DJ370&gt;0,"VENCIDA",IF(DJ370&gt;=-5,"POR VENCER","AL DÍA"))))</f>
        <v/>
      </c>
      <c r="DN370" s="185" t="n"/>
      <c r="DO370" s="119">
        <f>IF(N($H370)&lt;19,"",IF(DI370="","",DI370+31))</f>
        <v/>
      </c>
      <c r="DP370" s="124">
        <f>IF(DO370="","",TODAY()-DO370)</f>
        <v/>
      </c>
      <c r="DQ370" s="494" t="n"/>
      <c r="DR370" s="184" t="n"/>
      <c r="DS370" s="184">
        <f>IF(DO370="","SIN ESTADO",IF(DQ370&lt;&gt;"","PAGA",IF(DP370&gt;0,"VENCIDA",IF(DP370&gt;=-5,"POR VENCER","AL DÍA"))))</f>
        <v/>
      </c>
      <c r="DT370" s="185" t="n"/>
      <c r="DU370" s="119">
        <f>IF(N($H370)&lt;20,"",IF(DO370="","",DO370+31))</f>
        <v/>
      </c>
      <c r="DV370" s="124">
        <f>IF(DU370="","",TODAY()-DU370)</f>
        <v/>
      </c>
      <c r="DW370" s="494" t="n"/>
      <c r="DX370" s="184" t="n"/>
      <c r="DY370" s="184">
        <f>IF(DU370="","SIN ESTADO",IF(DW370&lt;&gt;"","PAGA",IF(DV370&gt;0,"VENCIDA",IF(DV370&gt;=-5,"POR VENCER","AL DÍA"))))</f>
        <v/>
      </c>
      <c r="DZ370" s="185" t="n"/>
      <c r="EA370" s="119">
        <f>IF(N($H370)&lt;21,"",IF(DU370="","",DU370+31))</f>
        <v/>
      </c>
      <c r="EB370" s="124">
        <f>IF(EA370="","",TODAY()-EA370)</f>
        <v/>
      </c>
      <c r="EC370" s="494" t="n"/>
      <c r="ED370" s="184" t="n"/>
      <c r="EE370" s="184">
        <f>IF(EA370="","SIN ESTADO",IF(EC370&lt;&gt;"","PAGA",IF(EB370&gt;0,"VENCIDA",IF(EB370&gt;=-5,"POR VENCER","AL DÍA"))))</f>
        <v/>
      </c>
      <c r="EF370" s="185" t="n"/>
      <c r="EG370" s="119">
        <f>IF(N($H370)&lt;22,"",IF(EA370="","",EA370+31))</f>
        <v/>
      </c>
      <c r="EH370" s="124">
        <f>IF(EG370="","",TODAY()-EG370)</f>
        <v/>
      </c>
      <c r="EI370" s="494" t="n"/>
      <c r="EJ370" s="184" t="n"/>
      <c r="EK370" s="184">
        <f>IF(EG370="","SIN ESTADO",IF(EI370&lt;&gt;"","PAGA",IF(EH370&gt;0,"VENCIDA",IF(EH370&gt;=-5,"POR VENCER","AL DÍA"))))</f>
        <v/>
      </c>
      <c r="EL370" s="185" t="n"/>
      <c r="EM370" s="119">
        <f>IF(N($H370)&lt;23,"",IF(EG370="","",EG370+31))</f>
        <v/>
      </c>
      <c r="EN370" s="124">
        <f>IF(EM370="","",TODAY()-EM370)</f>
        <v/>
      </c>
      <c r="EO370" s="494" t="n"/>
      <c r="EP370" s="184" t="n"/>
      <c r="EQ370" s="184">
        <f>IF(EM370="","SIN ESTADO",IF(EO370&lt;&gt;"","PAGA",IF(EN370&gt;0,"VENCIDA",IF(EN370&gt;=-5,"POR VENCER","AL DÍA"))))</f>
        <v/>
      </c>
      <c r="ER370" s="185" t="n"/>
      <c r="ES370" s="119">
        <f>IF(N($H370)&lt;24,"",IF(EM370="","",EM370+31))</f>
        <v/>
      </c>
      <c r="ET370" s="124">
        <f>IF(ES370="","",TODAY()-ES370)</f>
        <v/>
      </c>
      <c r="EU370" s="494" t="n"/>
      <c r="EV370" s="184" t="n"/>
      <c r="EW370" s="184">
        <f>IF(ES370="","SIN ESTADO",IF(EU370&lt;&gt;"","PAGA",IF(ET370&gt;0,"VENCIDA",IF(ET370&gt;=-5,"POR VENCER","AL DÍA"))))</f>
        <v/>
      </c>
      <c r="EX370" s="185" t="n"/>
      <c r="EY370" s="119">
        <f>IF(N($H370)&lt;25,"",IF(ES370="","",ES370+31))</f>
        <v/>
      </c>
      <c r="EZ370" s="124">
        <f>IF(EY370="","",TODAY()-EY370)</f>
        <v/>
      </c>
      <c r="FA370" s="494" t="n"/>
      <c r="FB370" s="184" t="n"/>
      <c r="FC370" s="184">
        <f>IF(EY370="","SIN ESTADO",IF(FA370&lt;&gt;"","PAGA",IF(EZ370&gt;0,"VENCIDA",IF(EZ370&gt;=-5,"POR VENCER","AL DÍA"))))</f>
        <v/>
      </c>
      <c r="FD370" s="185" t="n"/>
      <c r="FE370" s="119">
        <f>IF(N($H370)&lt;26,"",IF(EY370="","",EY370+31))</f>
        <v/>
      </c>
      <c r="FF370" s="124">
        <f>IF(FE370="","",TODAY()-FE370)</f>
        <v/>
      </c>
      <c r="FG370" s="494" t="n"/>
      <c r="FH370" s="184" t="n"/>
      <c r="FI370" s="184">
        <f>IF(FE370="","SIN ESTADO",IF(FG370&lt;&gt;"","PAGA",IF(FF370&gt;0,"VENCIDA",IF(FF370&gt;=-5,"POR VENCER","AL DÍA"))))</f>
        <v/>
      </c>
      <c r="FJ370" s="185" t="n"/>
      <c r="FK370" s="119">
        <f>IF(N($H370)&lt;27,"",IF(FE370="","",FE370+31))</f>
        <v/>
      </c>
      <c r="FL370" s="124">
        <f>IF(FK370="","",TODAY()-FK370)</f>
        <v/>
      </c>
      <c r="FM370" s="494" t="n"/>
      <c r="FN370" s="184" t="n"/>
      <c r="FO370" s="184">
        <f>IF(FK370="","SIN ESTADO",IF(FM370&lt;&gt;"","PAGA",IF(FL370&gt;0,"VENCIDA",IF(FL370&gt;=-5,"POR VENCER","AL DÍA"))))</f>
        <v/>
      </c>
      <c r="FP370" s="185" t="n"/>
      <c r="FQ370" s="119">
        <f>IF(N($H370)&lt;28,"",IF(FK370="","",FK370+31))</f>
        <v/>
      </c>
      <c r="FR370" s="124">
        <f>IF(FQ370="","",TODAY()-FQ370)</f>
        <v/>
      </c>
      <c r="FS370" s="494" t="n"/>
      <c r="FT370" s="184" t="n"/>
      <c r="FU370" s="184">
        <f>IF(FQ370="","SIN ESTADO",IF(FS370&lt;&gt;"","PAGA",IF(FR370&gt;0,"VENCIDA",IF(FR370&gt;=-5,"POR VENCER","AL DÍA"))))</f>
        <v/>
      </c>
      <c r="FV370" s="185" t="n"/>
      <c r="FW370" s="119">
        <f>IF(N($H370)&lt;29,"",IF(FQ370="","",FQ370+31))</f>
        <v/>
      </c>
      <c r="FX370" s="124">
        <f>IF(FW370="","",TODAY()-FW370)</f>
        <v/>
      </c>
      <c r="FY370" s="494" t="n"/>
      <c r="FZ370" s="184" t="n"/>
      <c r="GA370" s="184">
        <f>IF(FW370="","SIN ESTADO",IF(FY370&lt;&gt;"","PAGA",IF(FX370&gt;0,"VENCIDA",IF(FX370&gt;=-5,"POR VENCER","AL DÍA"))))</f>
        <v/>
      </c>
      <c r="GB370" s="185" t="n"/>
      <c r="GC370" s="119">
        <f>IF(N($H370)&lt;30,"",IF(FW370="","",FW370+31))</f>
        <v/>
      </c>
      <c r="GD370" s="124">
        <f>IF(GC370="","",TODAY()-GC370)</f>
        <v/>
      </c>
      <c r="GE370" s="494" t="n"/>
      <c r="GF370" s="184" t="n"/>
      <c r="GG370" s="184">
        <f>IF(GC370="","SIN ESTADO",IF(GE370&lt;&gt;"","PAGA",IF(GD370&gt;0,"VENCIDA",IF(GD370&gt;=-5,"POR VENCER","AL DÍA"))))</f>
        <v/>
      </c>
      <c r="GH370" s="185" t="n"/>
      <c r="GI370" s="119">
        <f>IF(N($H370)&lt;31,"",IF(GC370="","",GC370+31))</f>
        <v/>
      </c>
      <c r="GJ370" s="124">
        <f>IF(GI370="","",TODAY()-GI370)</f>
        <v/>
      </c>
      <c r="GK370" s="494" t="n"/>
      <c r="GL370" s="184" t="n"/>
      <c r="GM370" s="184">
        <f>IF(GI370="","SIN ESTADO",IF(GK370&lt;&gt;"","PAGA",IF(GJ370&gt;0,"VENCIDA",IF(GJ370&gt;=-5,"POR VENCER","AL DÍA"))))</f>
        <v/>
      </c>
      <c r="GN370" s="185" t="n"/>
      <c r="GO370" s="119">
        <f>IF(N($H370)&lt;32,"",IF(GI370="","",GI370+31))</f>
        <v/>
      </c>
      <c r="GP370" s="124">
        <f>IF(GO370="","",TODAY()-GO370)</f>
        <v/>
      </c>
      <c r="GQ370" s="494" t="n"/>
      <c r="GR370" s="184" t="n"/>
      <c r="GS370" s="184">
        <f>IF(GO370="","SIN ESTADO",IF(GQ370&lt;&gt;"","PAGA",IF(GP370&gt;0,"VENCIDA",IF(GP370&gt;=-5,"POR VENCER","AL DÍA"))))</f>
        <v/>
      </c>
      <c r="GT370" s="185" t="n"/>
      <c r="GU370" s="119">
        <f>IF(N($H370)&lt;33,"",IF(GO370="","",GO370+31))</f>
        <v/>
      </c>
      <c r="GV370" s="124">
        <f>IF(GU370="","",TODAY()-GU370)</f>
        <v/>
      </c>
      <c r="GW370" s="494" t="n"/>
      <c r="GX370" s="184" t="n"/>
      <c r="GY370" s="184">
        <f>IF(GU370="","SIN ESTADO",IF(GW370&lt;&gt;"","PAGA",IF(GV370&gt;0,"VENCIDA",IF(GV370&gt;=-5,"POR VENCER","AL DÍA"))))</f>
        <v/>
      </c>
      <c r="GZ370" s="185" t="n"/>
      <c r="HA370" s="119">
        <f>IF(N($H370)&lt;34,"",IF(GU370="","",GU370+31))</f>
        <v/>
      </c>
      <c r="HB370" s="124">
        <f>IF(HA370="","",TODAY()-HA370)</f>
        <v/>
      </c>
      <c r="HC370" s="494" t="n"/>
      <c r="HD370" s="184" t="n"/>
      <c r="HE370" s="184">
        <f>IF(HA370="","SIN ESTADO",IF(HC370&lt;&gt;"","PAGA",IF(HB370&gt;0,"VENCIDA",IF(HB370&gt;=-5,"POR VENCER","AL DÍA"))))</f>
        <v/>
      </c>
      <c r="HF370" s="185" t="n"/>
      <c r="HG370" s="119">
        <f>IF(N($H370)&lt;35,"",IF(HA370="","",HA370+31))</f>
        <v/>
      </c>
      <c r="HH370" s="124">
        <f>IF(HG370="","",TODAY()-HG370)</f>
        <v/>
      </c>
      <c r="HI370" s="494" t="n"/>
      <c r="HJ370" s="184" t="n"/>
      <c r="HK370" s="184">
        <f>IF(HG370="","SIN ESTADO",IF(HI370&lt;&gt;"","PAGA",IF(HH370&gt;0,"VENCIDA",IF(HH370&gt;=-5,"POR VENCER","AL DÍA"))))</f>
        <v/>
      </c>
      <c r="HL370" s="168" t="n"/>
      <c r="HM370" s="119">
        <f>IF(N($H370)&lt;36,"",IF(HG370="","",HG370+31))</f>
        <v/>
      </c>
      <c r="HN370" s="124">
        <f>IF(HM370="","",TODAY()-HM370)</f>
        <v/>
      </c>
      <c r="HO370" s="494" t="n"/>
      <c r="HP370" s="184" t="n"/>
      <c r="HQ370" s="184">
        <f>IF(HM370="","SIN ESTADO",IF(HO370&lt;&gt;"","PAGA",IF(HN370&gt;0,"VENCIDA",IF(HN370&gt;=-5,"POR VENCER","AL DÍA"))))</f>
        <v/>
      </c>
      <c r="HR370" s="168" t="n"/>
      <c r="HS370" s="169">
        <f>N370+T370+Z370+AF370+AL370+AR370+AX370+BD370+BJ370+BP370+BV370+CB370+CH370+CN370+CT370+CZ370+DF370+DL370+DR370+DX370+ED370+EJ370+EP370+EV370+FB370+FH370+FN370+FT370+FZ370+GF370+GL370+GR370+GX370+HD370+HJ370+HP370</f>
        <v/>
      </c>
      <c r="HU370" s="170">
        <f>IFERROR(N($J370),0)</f>
        <v/>
      </c>
      <c r="HW370" s="170">
        <f>SUMPRODUCT((MOD(COLUMN($M370:$HR370)-COLUMN($M370),6)=0)*ISNUMBER($M370:$HR370)*($M370:$HR370&gt;=RESUMEN!$C$26)*($M370:$HR370&lt;=RESUMEN!$C$27)*IFERROR(N($N370:$HS370),0))</f>
        <v/>
      </c>
      <c r="HX370" s="170">
        <f>SUMPRODUCT((MOD(COLUMN($M370:$HR370)-COLUMN($M370),6)=0)*ISNUMBER($M370:$HR370)*($M370:$HR370&gt;=RESUMEN!$C$26)*($M370:$HR370&lt;=RESUMEN!$C$27))</f>
        <v/>
      </c>
    </row>
    <row r="371" ht="15.75" customHeight="1" s="506">
      <c r="B371" s="113">
        <f>VENTAS!A370</f>
        <v/>
      </c>
      <c r="C371" s="236">
        <f>VENTAS!B370</f>
        <v/>
      </c>
      <c r="D371" s="53">
        <f>VENTAS!C370</f>
        <v/>
      </c>
      <c r="E371" s="114">
        <f>VENTAS!D370</f>
        <v/>
      </c>
      <c r="F371" s="114">
        <f>VENTAS!J370</f>
        <v/>
      </c>
      <c r="G371" s="494">
        <f>VENTAS!F370</f>
        <v/>
      </c>
      <c r="H371" s="479">
        <f>VENTAS!K370</f>
        <v/>
      </c>
      <c r="I371" s="479">
        <f>VENTAS!M370</f>
        <v/>
      </c>
      <c r="J371" s="184">
        <f>VENTAS!L370</f>
        <v/>
      </c>
      <c r="K371" s="119">
        <f>IF(N($H371)&lt;1,"",$G371+31)</f>
        <v/>
      </c>
      <c r="L371" s="124">
        <f>IF(K371="","",TODAY()-K371)</f>
        <v/>
      </c>
      <c r="M371" s="469" t="n">
        <v>46112</v>
      </c>
      <c r="N371" s="374" t="n">
        <v>1000000</v>
      </c>
      <c r="O371" s="184">
        <f>IF(K371="","SIN ESTADO",IF(M371&lt;&gt;"","PAGA",IF(L371&gt;0,"VENCIDA",IF(L371&gt;=-5,"POR VENCER","AL DÍA"))))</f>
        <v/>
      </c>
      <c r="P371" s="185" t="inlineStr">
        <is>
          <t>TRANSFERENCIA</t>
        </is>
      </c>
      <c r="Q371" s="119">
        <f>IF(N($H371)&lt;2,"",IF(K371="","",K371+31))</f>
        <v/>
      </c>
      <c r="R371" s="124">
        <f>IF(Q371="","",TODAY()-Q371)</f>
        <v/>
      </c>
      <c r="S371" s="494" t="n">
        <v>46169</v>
      </c>
      <c r="T371" s="184" t="n">
        <v>1000000</v>
      </c>
      <c r="U371" s="184">
        <f>IF(Q371="","SIN ESTADO",IF(S371&lt;&gt;"","PAGA",IF(R371&gt;0,"VENCIDA",IF(R371&gt;=-5,"POR VENCER","AL DÍA"))))</f>
        <v/>
      </c>
      <c r="V371" s="185" t="inlineStr">
        <is>
          <t>TRANSFERENCIA</t>
        </is>
      </c>
      <c r="W371" s="119">
        <f>IF(N($H371)&lt;3,"",IF(Q371="","",Q371+31))</f>
        <v/>
      </c>
      <c r="X371" s="124">
        <f>IF(W371="","",TODAY()-W371)</f>
        <v/>
      </c>
      <c r="Y371" s="494" t="n">
        <v>46209</v>
      </c>
      <c r="Z371" s="184" t="n">
        <v>1000000</v>
      </c>
      <c r="AA371" s="184">
        <f>IF(W371="","SIN ESTADO",IF(Y371&lt;&gt;"","PAGA",IF(X371&gt;0,"VENCIDA",IF(X371&gt;=-5,"POR VENCER","AL DÍA"))))</f>
        <v/>
      </c>
      <c r="AB371" s="185" t="inlineStr">
        <is>
          <t>TRANSFERENCIA</t>
        </is>
      </c>
      <c r="AC371" s="119">
        <f>IF(N($H371)&lt;4,"",IF(W371="","",W371+31))</f>
        <v/>
      </c>
      <c r="AD371" s="124">
        <f>IF(AC371="","",TODAY()-AC371)</f>
        <v/>
      </c>
      <c r="AE371" s="494" t="n">
        <v>46233</v>
      </c>
      <c r="AF371" s="184" t="n">
        <v>1000000</v>
      </c>
      <c r="AG371" s="184">
        <f>IF(AC371="","SIN ESTADO",IF(AE371&lt;&gt;"","PAGA",IF(AD371&gt;0,"VENCIDA",IF(AD371&gt;=-5,"POR VENCER","AL DÍA"))))</f>
        <v/>
      </c>
      <c r="AH371" s="185" t="inlineStr">
        <is>
          <t>TRANSFERENCIA</t>
        </is>
      </c>
      <c r="AI371" s="119">
        <f>IF(N($H371)&lt;5,"",IF(AC371="","",AC371+31))</f>
        <v/>
      </c>
      <c r="AJ371" s="124">
        <f>IF(AI371="","",TODAY()-AI371)</f>
        <v/>
      </c>
      <c r="AK371" s="494" t="n">
        <v>46259</v>
      </c>
      <c r="AL371" s="184" t="n">
        <v>1000000</v>
      </c>
      <c r="AM371" s="184">
        <f>IF(AI371="","SIN ESTADO",IF(AK371&lt;&gt;"","PAGA",IF(AJ371&gt;0,"VENCIDA",IF(AJ371&gt;=-5,"POR VENCER","AL DÍA"))))</f>
        <v/>
      </c>
      <c r="AN371" s="185" t="inlineStr">
        <is>
          <t>TRANSFERENCIA</t>
        </is>
      </c>
      <c r="AO371" s="119">
        <f>IF(N($H371)&lt;6,"",IF(AI371="","",AI371+31))</f>
        <v/>
      </c>
      <c r="AP371" s="124">
        <f>IF(AO371="","",TODAY()-AO371)</f>
        <v/>
      </c>
      <c r="AQ371" s="270" t="n"/>
      <c r="AR371" s="184" t="n"/>
      <c r="AS371" s="184">
        <f>IF(AO371="","SIN ESTADO",IF(AQ371&lt;&gt;"","PAGA",IF(AP371&gt;0,"VENCIDA",IF(AP371&gt;=-5,"POR VENCER","AL DÍA"))))</f>
        <v/>
      </c>
      <c r="AT371" s="185" t="n"/>
      <c r="AU371" s="119">
        <f>IF(N($H371)&lt;7,"",IF(AO371="","",AO371+31))</f>
        <v/>
      </c>
      <c r="AV371" s="124">
        <f>IF(AU371="","",TODAY()-AU371)</f>
        <v/>
      </c>
      <c r="AW371" s="494" t="n"/>
      <c r="AX371" s="184" t="n"/>
      <c r="AY371" s="184">
        <f>IF(AU371="","SIN ESTADO",IF(AW371&lt;&gt;"","PAGA",IF(AV371&gt;0,"VENCIDA",IF(AV371&gt;=-5,"POR VENCER","AL DÍA"))))</f>
        <v/>
      </c>
      <c r="AZ371" s="185" t="n"/>
      <c r="BA371" s="119">
        <f>IF(N($H371)&lt;8,"",IF(AU371="","",AU371+31))</f>
        <v/>
      </c>
      <c r="BB371" s="124">
        <f>IF(BA371="","",TODAY()-BA371)</f>
        <v/>
      </c>
      <c r="BC371" s="494" t="n"/>
      <c r="BD371" s="184" t="n"/>
      <c r="BE371" s="184">
        <f>IF(BA371="","SIN ESTADO",IF(BC371&lt;&gt;"","PAGA",IF(BB371&gt;0,"VENCIDA",IF(BB371&gt;=-5,"POR VENCER","AL DÍA"))))</f>
        <v/>
      </c>
      <c r="BF371" s="185" t="n"/>
      <c r="BG371" s="119">
        <f>IF(N($H371)&lt;9,"",IF(BA371="","",BA371+31))</f>
        <v/>
      </c>
      <c r="BH371" s="124">
        <f>IF(BG371="","",TODAY()-BG371)</f>
        <v/>
      </c>
      <c r="BI371" s="494" t="n"/>
      <c r="BJ371" s="184" t="n"/>
      <c r="BK371" s="184">
        <f>IF(BG371="","SIN ESTADO",IF(BI371&lt;&gt;"","PAGA",IF(BH371&gt;0,"VENCIDA",IF(BH371&gt;=-5,"POR VENCER","AL DÍA"))))</f>
        <v/>
      </c>
      <c r="BL371" s="185" t="n"/>
      <c r="BM371" s="119">
        <f>IF(N($H371)&lt;10,"",IF(BG371="","",BG371+31))</f>
        <v/>
      </c>
      <c r="BN371" s="124">
        <f>IF(BM371="","",TODAY()-BM371)</f>
        <v/>
      </c>
      <c r="BO371" s="494" t="n"/>
      <c r="BP371" s="184" t="n"/>
      <c r="BQ371" s="184">
        <f>IF(BM371="","SIN ESTADO",IF(BO371&lt;&gt;"","PAGA",IF(BN371&gt;0,"VENCIDA",IF(BN371&gt;=-5,"POR VENCER","AL DÍA"))))</f>
        <v/>
      </c>
      <c r="BR371" s="185" t="n"/>
      <c r="BS371" s="119">
        <f>IF(N($H371)&lt;11,"",IF(BM371="","",BM371+31))</f>
        <v/>
      </c>
      <c r="BT371" s="124">
        <f>IF(BS371="","",TODAY()-BS371)</f>
        <v/>
      </c>
      <c r="BU371" s="494" t="n"/>
      <c r="BV371" s="184" t="n"/>
      <c r="BW371" s="184">
        <f>IF(BS371="","SIN ESTADO",IF(BU371&lt;&gt;"","PAGA",IF(BT371&gt;0,"VENCIDA",IF(BT371&gt;=-5,"POR VENCER","AL DÍA"))))</f>
        <v/>
      </c>
      <c r="BX371" s="185" t="n"/>
      <c r="BY371" s="119">
        <f>IF(N($H371)&lt;12,"",IF(BS371="","",BS371+31))</f>
        <v/>
      </c>
      <c r="BZ371" s="124">
        <f>IF(BY371="","",TODAY()-BY371)</f>
        <v/>
      </c>
      <c r="CA371" s="494" t="n"/>
      <c r="CB371" s="184" t="n"/>
      <c r="CC371" s="184">
        <f>IF(BY371="","SIN ESTADO",IF(CA371&lt;&gt;"","PAGA",IF(BZ371&gt;0,"VENCIDA",IF(BZ371&gt;=-5,"POR VENCER","AL DÍA"))))</f>
        <v/>
      </c>
      <c r="CD371" s="185" t="n"/>
      <c r="CE371" s="119">
        <f>IF(N($H371)&lt;13,"",IF(BY371="","",BY371+31))</f>
        <v/>
      </c>
      <c r="CF371" s="124">
        <f>IF(CE371="","",TODAY()-CE371)</f>
        <v/>
      </c>
      <c r="CG371" s="494" t="n"/>
      <c r="CH371" s="184" t="n"/>
      <c r="CI371" s="184">
        <f>IF(CE371="","SIN ESTADO",IF(CG371&lt;&gt;"","PAGA",IF(CF371&gt;0,"VENCIDA",IF(CF371&gt;=-5,"POR VENCER","AL DÍA"))))</f>
        <v/>
      </c>
      <c r="CJ371" s="185" t="n"/>
      <c r="CK371" s="119">
        <f>IF(N($H371)&lt;14,"",IF(CE371="","",CE371+31))</f>
        <v/>
      </c>
      <c r="CL371" s="124">
        <f>IF(CK371="","",TODAY()-CK371)</f>
        <v/>
      </c>
      <c r="CM371" s="494" t="n"/>
      <c r="CN371" s="184" t="n"/>
      <c r="CO371" s="184">
        <f>IF(CK371="","SIN ESTADO",IF(CM371&lt;&gt;"","PAGA",IF(CL371&gt;0,"VENCIDA",IF(CL371&gt;=-5,"POR VENCER","AL DÍA"))))</f>
        <v/>
      </c>
      <c r="CP371" s="185" t="n"/>
      <c r="CQ371" s="119">
        <f>IF(N($H371)&lt;15,"",IF(CK371="","",CK371+31))</f>
        <v/>
      </c>
      <c r="CR371" s="124">
        <f>IF(CQ371="","",TODAY()-CQ371)</f>
        <v/>
      </c>
      <c r="CS371" s="494" t="n"/>
      <c r="CT371" s="184" t="n"/>
      <c r="CU371" s="184">
        <f>IF(CQ371="","SIN ESTADO",IF(CS371&lt;&gt;"","PAGA",IF(CR371&gt;0,"VENCIDA",IF(CR371&gt;=-5,"POR VENCER","AL DÍA"))))</f>
        <v/>
      </c>
      <c r="CV371" s="185" t="n"/>
      <c r="CW371" s="119">
        <f>IF(N($H371)&lt;16,"",IF(CQ371="","",CQ371+31))</f>
        <v/>
      </c>
      <c r="CX371" s="124">
        <f>IF(CW371="","",TODAY()-CW371)</f>
        <v/>
      </c>
      <c r="CY371" s="494" t="n"/>
      <c r="CZ371" s="184" t="n"/>
      <c r="DA371" s="184">
        <f>IF(CW371="","SIN ESTADO",IF(CY371&lt;&gt;"","PAGA",IF(CX371&gt;0,"VENCIDA",IF(CX371&gt;=-5,"POR VENCER","AL DÍA"))))</f>
        <v/>
      </c>
      <c r="DB371" s="185" t="n"/>
      <c r="DC371" s="119">
        <f>IF(N($H371)&lt;17,"",IF(CW371="","",CW371+31))</f>
        <v/>
      </c>
      <c r="DD371" s="124">
        <f>IF(DC371="","",TODAY()-DC371)</f>
        <v/>
      </c>
      <c r="DE371" s="494" t="n"/>
      <c r="DF371" s="184" t="n"/>
      <c r="DG371" s="184">
        <f>IF(DC371="","SIN ESTADO",IF(DE371&lt;&gt;"","PAGA",IF(DD371&gt;0,"VENCIDA",IF(DD371&gt;=-5,"POR VENCER","AL DÍA"))))</f>
        <v/>
      </c>
      <c r="DH371" s="185" t="n"/>
      <c r="DI371" s="119">
        <f>IF(N($H371)&lt;18,"",IF(DC371="","",DC371+31))</f>
        <v/>
      </c>
      <c r="DJ371" s="124">
        <f>IF(DI371="","",TODAY()-DI371)</f>
        <v/>
      </c>
      <c r="DK371" s="494" t="n"/>
      <c r="DL371" s="184" t="n"/>
      <c r="DM371" s="184">
        <f>IF(DI371="","SIN ESTADO",IF(DK371&lt;&gt;"","PAGA",IF(DJ371&gt;0,"VENCIDA",IF(DJ371&gt;=-5,"POR VENCER","AL DÍA"))))</f>
        <v/>
      </c>
      <c r="DN371" s="185" t="n"/>
      <c r="DO371" s="119">
        <f>IF(N($H371)&lt;19,"",IF(DI371="","",DI371+31))</f>
        <v/>
      </c>
      <c r="DP371" s="124">
        <f>IF(DO371="","",TODAY()-DO371)</f>
        <v/>
      </c>
      <c r="DQ371" s="494" t="n"/>
      <c r="DR371" s="184" t="n"/>
      <c r="DS371" s="184">
        <f>IF(DO371="","SIN ESTADO",IF(DQ371&lt;&gt;"","PAGA",IF(DP371&gt;0,"VENCIDA",IF(DP371&gt;=-5,"POR VENCER","AL DÍA"))))</f>
        <v/>
      </c>
      <c r="DT371" s="185" t="n"/>
      <c r="DU371" s="119">
        <f>IF(N($H371)&lt;20,"",IF(DO371="","",DO371+31))</f>
        <v/>
      </c>
      <c r="DV371" s="124">
        <f>IF(DU371="","",TODAY()-DU371)</f>
        <v/>
      </c>
      <c r="DW371" s="494" t="n"/>
      <c r="DX371" s="184" t="n"/>
      <c r="DY371" s="184">
        <f>IF(DU371="","SIN ESTADO",IF(DW371&lt;&gt;"","PAGA",IF(DV371&gt;0,"VENCIDA",IF(DV371&gt;=-5,"POR VENCER","AL DÍA"))))</f>
        <v/>
      </c>
      <c r="DZ371" s="185" t="n"/>
      <c r="EA371" s="119">
        <f>IF(N($H371)&lt;21,"",IF(DU371="","",DU371+31))</f>
        <v/>
      </c>
      <c r="EB371" s="124">
        <f>IF(EA371="","",TODAY()-EA371)</f>
        <v/>
      </c>
      <c r="EC371" s="494" t="n"/>
      <c r="ED371" s="184" t="n"/>
      <c r="EE371" s="184">
        <f>IF(EA371="","SIN ESTADO",IF(EC371&lt;&gt;"","PAGA",IF(EB371&gt;0,"VENCIDA",IF(EB371&gt;=-5,"POR VENCER","AL DÍA"))))</f>
        <v/>
      </c>
      <c r="EF371" s="185" t="n"/>
      <c r="EG371" s="119">
        <f>IF(N($H371)&lt;22,"",IF(EA371="","",EA371+31))</f>
        <v/>
      </c>
      <c r="EH371" s="124">
        <f>IF(EG371="","",TODAY()-EG371)</f>
        <v/>
      </c>
      <c r="EI371" s="494" t="n"/>
      <c r="EJ371" s="184" t="n"/>
      <c r="EK371" s="184">
        <f>IF(EG371="","SIN ESTADO",IF(EI371&lt;&gt;"","PAGA",IF(EH371&gt;0,"VENCIDA",IF(EH371&gt;=-5,"POR VENCER","AL DÍA"))))</f>
        <v/>
      </c>
      <c r="EL371" s="185" t="n"/>
      <c r="EM371" s="119">
        <f>IF(N($H371)&lt;23,"",IF(EG371="","",EG371+31))</f>
        <v/>
      </c>
      <c r="EN371" s="124">
        <f>IF(EM371="","",TODAY()-EM371)</f>
        <v/>
      </c>
      <c r="EO371" s="494" t="n"/>
      <c r="EP371" s="184" t="n"/>
      <c r="EQ371" s="184">
        <f>IF(EM371="","SIN ESTADO",IF(EO371&lt;&gt;"","PAGA",IF(EN371&gt;0,"VENCIDA",IF(EN371&gt;=-5,"POR VENCER","AL DÍA"))))</f>
        <v/>
      </c>
      <c r="ER371" s="185" t="n"/>
      <c r="ES371" s="119">
        <f>IF(N($H371)&lt;24,"",IF(EM371="","",EM371+31))</f>
        <v/>
      </c>
      <c r="ET371" s="124">
        <f>IF(ES371="","",TODAY()-ES371)</f>
        <v/>
      </c>
      <c r="EU371" s="494" t="n"/>
      <c r="EV371" s="184" t="n"/>
      <c r="EW371" s="184">
        <f>IF(ES371="","SIN ESTADO",IF(EU371&lt;&gt;"","PAGA",IF(ET371&gt;0,"VENCIDA",IF(ET371&gt;=-5,"POR VENCER","AL DÍA"))))</f>
        <v/>
      </c>
      <c r="EX371" s="185" t="n"/>
      <c r="EY371" s="119">
        <f>IF(N($H371)&lt;25,"",IF(ES371="","",ES371+31))</f>
        <v/>
      </c>
      <c r="EZ371" s="124">
        <f>IF(EY371="","",TODAY()-EY371)</f>
        <v/>
      </c>
      <c r="FA371" s="494" t="n"/>
      <c r="FB371" s="184" t="n"/>
      <c r="FC371" s="184">
        <f>IF(EY371="","SIN ESTADO",IF(FA371&lt;&gt;"","PAGA",IF(EZ371&gt;0,"VENCIDA",IF(EZ371&gt;=-5,"POR VENCER","AL DÍA"))))</f>
        <v/>
      </c>
      <c r="FD371" s="185" t="n"/>
      <c r="FE371" s="119">
        <f>IF(N($H371)&lt;26,"",IF(EY371="","",EY371+31))</f>
        <v/>
      </c>
      <c r="FF371" s="124">
        <f>IF(FE371="","",TODAY()-FE371)</f>
        <v/>
      </c>
      <c r="FG371" s="494" t="n"/>
      <c r="FH371" s="184" t="n"/>
      <c r="FI371" s="184">
        <f>IF(FE371="","SIN ESTADO",IF(FG371&lt;&gt;"","PAGA",IF(FF371&gt;0,"VENCIDA",IF(FF371&gt;=-5,"POR VENCER","AL DÍA"))))</f>
        <v/>
      </c>
      <c r="FJ371" s="185" t="n"/>
      <c r="FK371" s="119">
        <f>IF(N($H371)&lt;27,"",IF(FE371="","",FE371+31))</f>
        <v/>
      </c>
      <c r="FL371" s="124">
        <f>IF(FK371="","",TODAY()-FK371)</f>
        <v/>
      </c>
      <c r="FM371" s="494" t="n"/>
      <c r="FN371" s="184" t="n"/>
      <c r="FO371" s="184">
        <f>IF(FK371="","SIN ESTADO",IF(FM371&lt;&gt;"","PAGA",IF(FL371&gt;0,"VENCIDA",IF(FL371&gt;=-5,"POR VENCER","AL DÍA"))))</f>
        <v/>
      </c>
      <c r="FP371" s="185" t="n"/>
      <c r="FQ371" s="119">
        <f>IF(N($H371)&lt;28,"",IF(FK371="","",FK371+31))</f>
        <v/>
      </c>
      <c r="FR371" s="124">
        <f>IF(FQ371="","",TODAY()-FQ371)</f>
        <v/>
      </c>
      <c r="FS371" s="494" t="n"/>
      <c r="FT371" s="184" t="n"/>
      <c r="FU371" s="184">
        <f>IF(FQ371="","SIN ESTADO",IF(FS371&lt;&gt;"","PAGA",IF(FR371&gt;0,"VENCIDA",IF(FR371&gt;=-5,"POR VENCER","AL DÍA"))))</f>
        <v/>
      </c>
      <c r="FV371" s="185" t="n"/>
      <c r="FW371" s="119">
        <f>IF(N($H371)&lt;29,"",IF(FQ371="","",FQ371+31))</f>
        <v/>
      </c>
      <c r="FX371" s="124">
        <f>IF(FW371="","",TODAY()-FW371)</f>
        <v/>
      </c>
      <c r="FY371" s="494" t="n"/>
      <c r="FZ371" s="184" t="n"/>
      <c r="GA371" s="184">
        <f>IF(FW371="","SIN ESTADO",IF(FY371&lt;&gt;"","PAGA",IF(FX371&gt;0,"VENCIDA",IF(FX371&gt;=-5,"POR VENCER","AL DÍA"))))</f>
        <v/>
      </c>
      <c r="GB371" s="185" t="n"/>
      <c r="GC371" s="119">
        <f>IF(N($H371)&lt;30,"",IF(FW371="","",FW371+31))</f>
        <v/>
      </c>
      <c r="GD371" s="124">
        <f>IF(GC371="","",TODAY()-GC371)</f>
        <v/>
      </c>
      <c r="GE371" s="494" t="n"/>
      <c r="GF371" s="184" t="n"/>
      <c r="GG371" s="184">
        <f>IF(GC371="","SIN ESTADO",IF(GE371&lt;&gt;"","PAGA",IF(GD371&gt;0,"VENCIDA",IF(GD371&gt;=-5,"POR VENCER","AL DÍA"))))</f>
        <v/>
      </c>
      <c r="GH371" s="185" t="n"/>
      <c r="GI371" s="119">
        <f>IF(N($H371)&lt;31,"",IF(GC371="","",GC371+31))</f>
        <v/>
      </c>
      <c r="GJ371" s="124">
        <f>IF(GI371="","",TODAY()-GI371)</f>
        <v/>
      </c>
      <c r="GK371" s="494" t="n"/>
      <c r="GL371" s="184" t="n"/>
      <c r="GM371" s="184">
        <f>IF(GI371="","SIN ESTADO",IF(GK371&lt;&gt;"","PAGA",IF(GJ371&gt;0,"VENCIDA",IF(GJ371&gt;=-5,"POR VENCER","AL DÍA"))))</f>
        <v/>
      </c>
      <c r="GN371" s="185" t="n"/>
      <c r="GO371" s="119">
        <f>IF(N($H371)&lt;32,"",IF(GI371="","",GI371+31))</f>
        <v/>
      </c>
      <c r="GP371" s="124">
        <f>IF(GO371="","",TODAY()-GO371)</f>
        <v/>
      </c>
      <c r="GQ371" s="494" t="n"/>
      <c r="GR371" s="184" t="n"/>
      <c r="GS371" s="184">
        <f>IF(GO371="","SIN ESTADO",IF(GQ371&lt;&gt;"","PAGA",IF(GP371&gt;0,"VENCIDA",IF(GP371&gt;=-5,"POR VENCER","AL DÍA"))))</f>
        <v/>
      </c>
      <c r="GT371" s="185" t="n"/>
      <c r="GU371" s="119">
        <f>IF(N($H371)&lt;33,"",IF(GO371="","",GO371+31))</f>
        <v/>
      </c>
      <c r="GV371" s="124">
        <f>IF(GU371="","",TODAY()-GU371)</f>
        <v/>
      </c>
      <c r="GW371" s="494" t="n"/>
      <c r="GX371" s="184" t="n"/>
      <c r="GY371" s="184">
        <f>IF(GU371="","SIN ESTADO",IF(GW371&lt;&gt;"","PAGA",IF(GV371&gt;0,"VENCIDA",IF(GV371&gt;=-5,"POR VENCER","AL DÍA"))))</f>
        <v/>
      </c>
      <c r="GZ371" s="185" t="n"/>
      <c r="HA371" s="119">
        <f>IF(N($H371)&lt;34,"",IF(GU371="","",GU371+31))</f>
        <v/>
      </c>
      <c r="HB371" s="124">
        <f>IF(HA371="","",TODAY()-HA371)</f>
        <v/>
      </c>
      <c r="HC371" s="494" t="n"/>
      <c r="HD371" s="184" t="n"/>
      <c r="HE371" s="184">
        <f>IF(HA371="","SIN ESTADO",IF(HC371&lt;&gt;"","PAGA",IF(HB371&gt;0,"VENCIDA",IF(HB371&gt;=-5,"POR VENCER","AL DÍA"))))</f>
        <v/>
      </c>
      <c r="HF371" s="185" t="n"/>
      <c r="HG371" s="119">
        <f>IF(N($H371)&lt;35,"",IF(HA371="","",HA371+31))</f>
        <v/>
      </c>
      <c r="HH371" s="124">
        <f>IF(HG371="","",TODAY()-HG371)</f>
        <v/>
      </c>
      <c r="HI371" s="494" t="n"/>
      <c r="HJ371" s="184" t="n"/>
      <c r="HK371" s="184">
        <f>IF(HG371="","SIN ESTADO",IF(HI371&lt;&gt;"","PAGA",IF(HH371&gt;0,"VENCIDA",IF(HH371&gt;=-5,"POR VENCER","AL DÍA"))))</f>
        <v/>
      </c>
      <c r="HL371" s="168" t="n"/>
      <c r="HM371" s="119">
        <f>IF(N($H371)&lt;36,"",IF(HG371="","",HG371+31))</f>
        <v/>
      </c>
      <c r="HN371" s="124">
        <f>IF(HM371="","",TODAY()-HM371)</f>
        <v/>
      </c>
      <c r="HO371" s="494" t="n"/>
      <c r="HP371" s="184" t="n"/>
      <c r="HQ371" s="184">
        <f>IF(HM371="","SIN ESTADO",IF(HO371&lt;&gt;"","PAGA",IF(HN371&gt;0,"VENCIDA",IF(HN371&gt;=-5,"POR VENCER","AL DÍA"))))</f>
        <v/>
      </c>
      <c r="HR371" s="168" t="n"/>
      <c r="HS371" s="169">
        <f>N371+T371+Z371+AF371+AL371+AR371+AX371+BD371+BJ371+BP371+BV371+CB371+CH371+CN371+CT371+CZ371+DF371+DL371+DR371+DX371+ED371+EJ371+EP371+EV371+FB371+FH371+FN371+FT371+FZ371+GF371+GL371+GR371+GX371+HD371+HJ371+HP371</f>
        <v/>
      </c>
      <c r="HU371" s="170">
        <f>IFERROR(N($J371),0)</f>
        <v/>
      </c>
      <c r="HW371" s="170">
        <f>SUMPRODUCT((MOD(COLUMN($M371:$HR371)-COLUMN($M371),6)=0)*ISNUMBER($M371:$HR371)*($M371:$HR371&gt;=RESUMEN!$C$26)*($M371:$HR371&lt;=RESUMEN!$C$27)*IFERROR(N($N371:$HS371),0))</f>
        <v/>
      </c>
      <c r="HX371" s="170">
        <f>SUMPRODUCT((MOD(COLUMN($M371:$HR371)-COLUMN($M371),6)=0)*ISNUMBER($M371:$HR371)*($M371:$HR371&gt;=RESUMEN!$C$26)*($M371:$HR371&lt;=RESUMEN!$C$27))</f>
        <v/>
      </c>
    </row>
    <row r="372" ht="15.75" customHeight="1" s="506">
      <c r="B372" s="113">
        <f>VENTAS!A371</f>
        <v/>
      </c>
      <c r="C372" s="236">
        <f>VENTAS!B371</f>
        <v/>
      </c>
      <c r="D372" s="53">
        <f>VENTAS!C371</f>
        <v/>
      </c>
      <c r="E372" s="114">
        <f>VENTAS!D371</f>
        <v/>
      </c>
      <c r="F372" s="114">
        <f>VENTAS!J371</f>
        <v/>
      </c>
      <c r="G372" s="494">
        <f>VENTAS!F371</f>
        <v/>
      </c>
      <c r="H372" s="479">
        <f>VENTAS!K371</f>
        <v/>
      </c>
      <c r="I372" s="479">
        <f>VENTAS!M371</f>
        <v/>
      </c>
      <c r="J372" s="184">
        <f>VENTAS!L371</f>
        <v/>
      </c>
      <c r="K372" s="119">
        <f>IF(N($H372)&lt;1,"",$G372+31)</f>
        <v/>
      </c>
      <c r="L372" s="124">
        <f>IF(K372="","",TODAY()-K372)</f>
        <v/>
      </c>
      <c r="M372" s="469" t="n">
        <v>46097</v>
      </c>
      <c r="N372" s="374" t="n">
        <v>1000000</v>
      </c>
      <c r="O372" s="184">
        <f>IF(K372="","SIN ESTADO",IF(M372&lt;&gt;"","PAGA",IF(L372&gt;0,"VENCIDA",IF(L372&gt;=-5,"POR VENCER","AL DÍA"))))</f>
        <v/>
      </c>
      <c r="P372" s="185" t="inlineStr">
        <is>
          <t>TRANSFERENCIA</t>
        </is>
      </c>
      <c r="Q372" s="119">
        <f>IF(N($H372)&lt;2,"",IF(K372="","",K372+31))</f>
        <v/>
      </c>
      <c r="R372" s="124">
        <f>IF(Q372="","",TODAY()-Q372)</f>
        <v/>
      </c>
      <c r="S372" s="494" t="n">
        <v>46130</v>
      </c>
      <c r="T372" s="184" t="n">
        <v>1000000</v>
      </c>
      <c r="U372" s="184">
        <f>IF(Q372="","SIN ESTADO",IF(S372&lt;&gt;"","PAGA",IF(R372&gt;0,"VENCIDA",IF(R372&gt;=-5,"POR VENCER","AL DÍA"))))</f>
        <v/>
      </c>
      <c r="V372" s="185" t="inlineStr">
        <is>
          <t>TRANSFERENCIA</t>
        </is>
      </c>
      <c r="W372" s="119">
        <f>IF(N($H372)&lt;3,"",IF(Q372="","",Q372+31))</f>
        <v/>
      </c>
      <c r="X372" s="124">
        <f>IF(W372="","",TODAY()-W372)</f>
        <v/>
      </c>
      <c r="Y372" s="494" t="n">
        <v>46161</v>
      </c>
      <c r="Z372" s="184" t="n">
        <v>1000000</v>
      </c>
      <c r="AA372" s="184">
        <f>IF(W372="","SIN ESTADO",IF(Y372&lt;&gt;"","PAGA",IF(X372&gt;0,"VENCIDA",IF(X372&gt;=-5,"POR VENCER","AL DÍA"))))</f>
        <v/>
      </c>
      <c r="AB372" s="185" t="inlineStr">
        <is>
          <t>TRANSFERENCIA</t>
        </is>
      </c>
      <c r="AC372" s="119">
        <f>IF(N($H372)&lt;4,"",IF(W372="","",W372+31))</f>
        <v/>
      </c>
      <c r="AD372" s="124">
        <f>IF(AC372="","",TODAY()-AC372)</f>
        <v/>
      </c>
      <c r="AE372" s="494" t="n">
        <v>46190</v>
      </c>
      <c r="AF372" s="184" t="n">
        <v>1000000</v>
      </c>
      <c r="AG372" s="184">
        <f>IF(AC372="","SIN ESTADO",IF(AE372&lt;&gt;"","PAGA",IF(AD372&gt;0,"VENCIDA",IF(AD372&gt;=-5,"POR VENCER","AL DÍA"))))</f>
        <v/>
      </c>
      <c r="AH372" s="185" t="inlineStr">
        <is>
          <t>TRANSFERENCIA</t>
        </is>
      </c>
      <c r="AI372" s="119">
        <f>IF(N($H372)&lt;5,"",IF(AC372="","",AC372+31))</f>
        <v/>
      </c>
      <c r="AJ372" s="124">
        <f>IF(AI372="","",TODAY()-AI372)</f>
        <v/>
      </c>
      <c r="AK372" s="494" t="n">
        <v>46221</v>
      </c>
      <c r="AL372" s="184" t="n">
        <v>1000000</v>
      </c>
      <c r="AM372" s="184">
        <f>IF(AI372="","SIN ESTADO",IF(AK372&lt;&gt;"","PAGA",IF(AJ372&gt;0,"VENCIDA",IF(AJ372&gt;=-5,"POR VENCER","AL DÍA"))))</f>
        <v/>
      </c>
      <c r="AN372" s="185" t="inlineStr">
        <is>
          <t>TRANSFERENCIA</t>
        </is>
      </c>
      <c r="AO372" s="119">
        <f>IF(N($H372)&lt;6,"",IF(AI372="","",AI372+31))</f>
        <v/>
      </c>
      <c r="AP372" s="124">
        <f>IF(AO372="","",TODAY()-AO372)</f>
        <v/>
      </c>
      <c r="AQ372" s="270" t="n">
        <v>46251</v>
      </c>
      <c r="AR372" s="184" t="n">
        <v>1000000</v>
      </c>
      <c r="AS372" s="184">
        <f>IF(AO372="","SIN ESTADO",IF(AQ372&lt;&gt;"","PAGA",IF(AP372&gt;0,"VENCIDA",IF(AP372&gt;=-5,"POR VENCER","AL DÍA"))))</f>
        <v/>
      </c>
      <c r="AT372" s="185" t="inlineStr">
        <is>
          <t>TRANSFERENCIA</t>
        </is>
      </c>
      <c r="AU372" s="119">
        <f>IF(N($H372)&lt;7,"",IF(AO372="","",AO372+31))</f>
        <v/>
      </c>
      <c r="AV372" s="124">
        <f>IF(AU372="","",TODAY()-AU372)</f>
        <v/>
      </c>
      <c r="AW372" s="494" t="n">
        <v>46282</v>
      </c>
      <c r="AX372" s="184" t="n">
        <v>1000000</v>
      </c>
      <c r="AY372" s="184">
        <f>IF(AU372="","SIN ESTADO",IF(AW372&lt;&gt;"","PAGA",IF(AV372&gt;0,"VENCIDA",IF(AV372&gt;=-5,"POR VENCER","AL DÍA"))))</f>
        <v/>
      </c>
      <c r="AZ372" s="185" t="inlineStr">
        <is>
          <t>TRANSFERENCIA</t>
        </is>
      </c>
      <c r="BA372" s="119">
        <f>IF(N($H372)&lt;8,"",IF(AU372="","",AU372+31))</f>
        <v/>
      </c>
      <c r="BB372" s="124">
        <f>IF(BA372="","",TODAY()-BA372)</f>
        <v/>
      </c>
      <c r="BC372" s="494" t="n"/>
      <c r="BD372" s="184" t="n"/>
      <c r="BE372" s="184">
        <f>IF(BA372="","SIN ESTADO",IF(BC372&lt;&gt;"","PAGA",IF(BB372&gt;0,"VENCIDA",IF(BB372&gt;=-5,"POR VENCER","AL DÍA"))))</f>
        <v/>
      </c>
      <c r="BF372" s="185" t="n"/>
      <c r="BG372" s="119">
        <f>IF(N($H372)&lt;9,"",IF(BA372="","",BA372+31))</f>
        <v/>
      </c>
      <c r="BH372" s="124">
        <f>IF(BG372="","",TODAY()-BG372)</f>
        <v/>
      </c>
      <c r="BI372" s="494" t="n"/>
      <c r="BJ372" s="184" t="n"/>
      <c r="BK372" s="184">
        <f>IF(BG372="","SIN ESTADO",IF(BI372&lt;&gt;"","PAGA",IF(BH372&gt;0,"VENCIDA",IF(BH372&gt;=-5,"POR VENCER","AL DÍA"))))</f>
        <v/>
      </c>
      <c r="BL372" s="185" t="n"/>
      <c r="BM372" s="119">
        <f>IF(N($H372)&lt;10,"",IF(BG372="","",BG372+31))</f>
        <v/>
      </c>
      <c r="BN372" s="124">
        <f>IF(BM372="","",TODAY()-BM372)</f>
        <v/>
      </c>
      <c r="BO372" s="494" t="n"/>
      <c r="BP372" s="184" t="n"/>
      <c r="BQ372" s="184">
        <f>IF(BM372="","SIN ESTADO",IF(BO372&lt;&gt;"","PAGA",IF(BN372&gt;0,"VENCIDA",IF(BN372&gt;=-5,"POR VENCER","AL DÍA"))))</f>
        <v/>
      </c>
      <c r="BR372" s="185" t="n"/>
      <c r="BS372" s="119">
        <f>IF(N($H372)&lt;11,"",IF(BM372="","",BM372+31))</f>
        <v/>
      </c>
      <c r="BT372" s="124">
        <f>IF(BS372="","",TODAY()-BS372)</f>
        <v/>
      </c>
      <c r="BU372" s="494" t="n"/>
      <c r="BV372" s="184" t="n"/>
      <c r="BW372" s="184">
        <f>IF(BS372="","SIN ESTADO",IF(BU372&lt;&gt;"","PAGA",IF(BT372&gt;0,"VENCIDA",IF(BT372&gt;=-5,"POR VENCER","AL DÍA"))))</f>
        <v/>
      </c>
      <c r="BX372" s="185" t="n"/>
      <c r="BY372" s="119">
        <f>IF(N($H372)&lt;12,"",IF(BS372="","",BS372+31))</f>
        <v/>
      </c>
      <c r="BZ372" s="124">
        <f>IF(BY372="","",TODAY()-BY372)</f>
        <v/>
      </c>
      <c r="CA372" s="494" t="n"/>
      <c r="CB372" s="184" t="n"/>
      <c r="CC372" s="184">
        <f>IF(BY372="","SIN ESTADO",IF(CA372&lt;&gt;"","PAGA",IF(BZ372&gt;0,"VENCIDA",IF(BZ372&gt;=-5,"POR VENCER","AL DÍA"))))</f>
        <v/>
      </c>
      <c r="CD372" s="185" t="n"/>
      <c r="CE372" s="119">
        <f>IF(N($H372)&lt;13,"",IF(BY372="","",BY372+31))</f>
        <v/>
      </c>
      <c r="CF372" s="124">
        <f>IF(CE372="","",TODAY()-CE372)</f>
        <v/>
      </c>
      <c r="CG372" s="494" t="n"/>
      <c r="CH372" s="184" t="n"/>
      <c r="CI372" s="184">
        <f>IF(CE372="","SIN ESTADO",IF(CG372&lt;&gt;"","PAGA",IF(CF372&gt;0,"VENCIDA",IF(CF372&gt;=-5,"POR VENCER","AL DÍA"))))</f>
        <v/>
      </c>
      <c r="CJ372" s="185" t="n"/>
      <c r="CK372" s="119">
        <f>IF(N($H372)&lt;14,"",IF(CE372="","",CE372+31))</f>
        <v/>
      </c>
      <c r="CL372" s="124">
        <f>IF(CK372="","",TODAY()-CK372)</f>
        <v/>
      </c>
      <c r="CM372" s="494" t="n"/>
      <c r="CN372" s="184" t="n"/>
      <c r="CO372" s="184">
        <f>IF(CK372="","SIN ESTADO",IF(CM372&lt;&gt;"","PAGA",IF(CL372&gt;0,"VENCIDA",IF(CL372&gt;=-5,"POR VENCER","AL DÍA"))))</f>
        <v/>
      </c>
      <c r="CP372" s="185" t="n"/>
      <c r="CQ372" s="119">
        <f>IF(N($H372)&lt;15,"",IF(CK372="","",CK372+31))</f>
        <v/>
      </c>
      <c r="CR372" s="124">
        <f>IF(CQ372="","",TODAY()-CQ372)</f>
        <v/>
      </c>
      <c r="CS372" s="494" t="n"/>
      <c r="CT372" s="184" t="n"/>
      <c r="CU372" s="184">
        <f>IF(CQ372="","SIN ESTADO",IF(CS372&lt;&gt;"","PAGA",IF(CR372&gt;0,"VENCIDA",IF(CR372&gt;=-5,"POR VENCER","AL DÍA"))))</f>
        <v/>
      </c>
      <c r="CV372" s="185" t="n"/>
      <c r="CW372" s="119">
        <f>IF(N($H372)&lt;16,"",IF(CQ372="","",CQ372+31))</f>
        <v/>
      </c>
      <c r="CX372" s="124">
        <f>IF(CW372="","",TODAY()-CW372)</f>
        <v/>
      </c>
      <c r="CY372" s="494" t="n"/>
      <c r="CZ372" s="184" t="n"/>
      <c r="DA372" s="184">
        <f>IF(CW372="","SIN ESTADO",IF(CY372&lt;&gt;"","PAGA",IF(CX372&gt;0,"VENCIDA",IF(CX372&gt;=-5,"POR VENCER","AL DÍA"))))</f>
        <v/>
      </c>
      <c r="DB372" s="185" t="n"/>
      <c r="DC372" s="119">
        <f>IF(N($H372)&lt;17,"",IF(CW372="","",CW372+31))</f>
        <v/>
      </c>
      <c r="DD372" s="124">
        <f>IF(DC372="","",TODAY()-DC372)</f>
        <v/>
      </c>
      <c r="DE372" s="494" t="n"/>
      <c r="DF372" s="184" t="n"/>
      <c r="DG372" s="184">
        <f>IF(DC372="","SIN ESTADO",IF(DE372&lt;&gt;"","PAGA",IF(DD372&gt;0,"VENCIDA",IF(DD372&gt;=-5,"POR VENCER","AL DÍA"))))</f>
        <v/>
      </c>
      <c r="DH372" s="185" t="n"/>
      <c r="DI372" s="119">
        <f>IF(N($H372)&lt;18,"",IF(DC372="","",DC372+31))</f>
        <v/>
      </c>
      <c r="DJ372" s="124">
        <f>IF(DI372="","",TODAY()-DI372)</f>
        <v/>
      </c>
      <c r="DK372" s="494" t="n"/>
      <c r="DL372" s="184" t="n"/>
      <c r="DM372" s="184">
        <f>IF(DI372="","SIN ESTADO",IF(DK372&lt;&gt;"","PAGA",IF(DJ372&gt;0,"VENCIDA",IF(DJ372&gt;=-5,"POR VENCER","AL DÍA"))))</f>
        <v/>
      </c>
      <c r="DN372" s="185" t="n"/>
      <c r="DO372" s="119">
        <f>IF(N($H372)&lt;19,"",IF(DI372="","",DI372+31))</f>
        <v/>
      </c>
      <c r="DP372" s="124">
        <f>IF(DO372="","",TODAY()-DO372)</f>
        <v/>
      </c>
      <c r="DQ372" s="494" t="n"/>
      <c r="DR372" s="184" t="n"/>
      <c r="DS372" s="184">
        <f>IF(DO372="","SIN ESTADO",IF(DQ372&lt;&gt;"","PAGA",IF(DP372&gt;0,"VENCIDA",IF(DP372&gt;=-5,"POR VENCER","AL DÍA"))))</f>
        <v/>
      </c>
      <c r="DT372" s="185" t="n"/>
      <c r="DU372" s="119">
        <f>IF(N($H372)&lt;20,"",IF(DO372="","",DO372+31))</f>
        <v/>
      </c>
      <c r="DV372" s="124">
        <f>IF(DU372="","",TODAY()-DU372)</f>
        <v/>
      </c>
      <c r="DW372" s="494" t="n"/>
      <c r="DX372" s="184" t="n"/>
      <c r="DY372" s="184">
        <f>IF(DU372="","SIN ESTADO",IF(DW372&lt;&gt;"","PAGA",IF(DV372&gt;0,"VENCIDA",IF(DV372&gt;=-5,"POR VENCER","AL DÍA"))))</f>
        <v/>
      </c>
      <c r="DZ372" s="185" t="n"/>
      <c r="EA372" s="119">
        <f>IF(N($H372)&lt;21,"",IF(DU372="","",DU372+31))</f>
        <v/>
      </c>
      <c r="EB372" s="124">
        <f>IF(EA372="","",TODAY()-EA372)</f>
        <v/>
      </c>
      <c r="EC372" s="494" t="n"/>
      <c r="ED372" s="184" t="n"/>
      <c r="EE372" s="184">
        <f>IF(EA372="","SIN ESTADO",IF(EC372&lt;&gt;"","PAGA",IF(EB372&gt;0,"VENCIDA",IF(EB372&gt;=-5,"POR VENCER","AL DÍA"))))</f>
        <v/>
      </c>
      <c r="EF372" s="185" t="n"/>
      <c r="EG372" s="119">
        <f>IF(N($H372)&lt;22,"",IF(EA372="","",EA372+31))</f>
        <v/>
      </c>
      <c r="EH372" s="124">
        <f>IF(EG372="","",TODAY()-EG372)</f>
        <v/>
      </c>
      <c r="EI372" s="494" t="n"/>
      <c r="EJ372" s="184" t="n"/>
      <c r="EK372" s="184">
        <f>IF(EG372="","SIN ESTADO",IF(EI372&lt;&gt;"","PAGA",IF(EH372&gt;0,"VENCIDA",IF(EH372&gt;=-5,"POR VENCER","AL DÍA"))))</f>
        <v/>
      </c>
      <c r="EL372" s="185" t="n"/>
      <c r="EM372" s="119">
        <f>IF(N($H372)&lt;23,"",IF(EG372="","",EG372+31))</f>
        <v/>
      </c>
      <c r="EN372" s="124">
        <f>IF(EM372="","",TODAY()-EM372)</f>
        <v/>
      </c>
      <c r="EO372" s="494" t="n"/>
      <c r="EP372" s="184" t="n"/>
      <c r="EQ372" s="184">
        <f>IF(EM372="","SIN ESTADO",IF(EO372&lt;&gt;"","PAGA",IF(EN372&gt;0,"VENCIDA",IF(EN372&gt;=-5,"POR VENCER","AL DÍA"))))</f>
        <v/>
      </c>
      <c r="ER372" s="185" t="n"/>
      <c r="ES372" s="119">
        <f>IF(N($H372)&lt;24,"",IF(EM372="","",EM372+31))</f>
        <v/>
      </c>
      <c r="ET372" s="124">
        <f>IF(ES372="","",TODAY()-ES372)</f>
        <v/>
      </c>
      <c r="EU372" s="494" t="n"/>
      <c r="EV372" s="184" t="n"/>
      <c r="EW372" s="184">
        <f>IF(ES372="","SIN ESTADO",IF(EU372&lt;&gt;"","PAGA",IF(ET372&gt;0,"VENCIDA",IF(ET372&gt;=-5,"POR VENCER","AL DÍA"))))</f>
        <v/>
      </c>
      <c r="EX372" s="185" t="n"/>
      <c r="EY372" s="119">
        <f>IF(N($H372)&lt;25,"",IF(ES372="","",ES372+31))</f>
        <v/>
      </c>
      <c r="EZ372" s="124">
        <f>IF(EY372="","",TODAY()-EY372)</f>
        <v/>
      </c>
      <c r="FA372" s="494" t="n"/>
      <c r="FB372" s="184" t="n"/>
      <c r="FC372" s="184">
        <f>IF(EY372="","SIN ESTADO",IF(FA372&lt;&gt;"","PAGA",IF(EZ372&gt;0,"VENCIDA",IF(EZ372&gt;=-5,"POR VENCER","AL DÍA"))))</f>
        <v/>
      </c>
      <c r="FD372" s="185" t="n"/>
      <c r="FE372" s="119">
        <f>IF(N($H372)&lt;26,"",IF(EY372="","",EY372+31))</f>
        <v/>
      </c>
      <c r="FF372" s="124">
        <f>IF(FE372="","",TODAY()-FE372)</f>
        <v/>
      </c>
      <c r="FG372" s="494" t="n"/>
      <c r="FH372" s="184" t="n"/>
      <c r="FI372" s="184">
        <f>IF(FE372="","SIN ESTADO",IF(FG372&lt;&gt;"","PAGA",IF(FF372&gt;0,"VENCIDA",IF(FF372&gt;=-5,"POR VENCER","AL DÍA"))))</f>
        <v/>
      </c>
      <c r="FJ372" s="185" t="n"/>
      <c r="FK372" s="119">
        <f>IF(N($H372)&lt;27,"",IF(FE372="","",FE372+31))</f>
        <v/>
      </c>
      <c r="FL372" s="124">
        <f>IF(FK372="","",TODAY()-FK372)</f>
        <v/>
      </c>
      <c r="FM372" s="494" t="n"/>
      <c r="FN372" s="184" t="n"/>
      <c r="FO372" s="184">
        <f>IF(FK372="","SIN ESTADO",IF(FM372&lt;&gt;"","PAGA",IF(FL372&gt;0,"VENCIDA",IF(FL372&gt;=-5,"POR VENCER","AL DÍA"))))</f>
        <v/>
      </c>
      <c r="FP372" s="185" t="n"/>
      <c r="FQ372" s="119">
        <f>IF(N($H372)&lt;28,"",IF(FK372="","",FK372+31))</f>
        <v/>
      </c>
      <c r="FR372" s="124">
        <f>IF(FQ372="","",TODAY()-FQ372)</f>
        <v/>
      </c>
      <c r="FS372" s="494" t="n"/>
      <c r="FT372" s="184" t="n"/>
      <c r="FU372" s="184">
        <f>IF(FQ372="","SIN ESTADO",IF(FS372&lt;&gt;"","PAGA",IF(FR372&gt;0,"VENCIDA",IF(FR372&gt;=-5,"POR VENCER","AL DÍA"))))</f>
        <v/>
      </c>
      <c r="FV372" s="185" t="n"/>
      <c r="FW372" s="119">
        <f>IF(N($H372)&lt;29,"",IF(FQ372="","",FQ372+31))</f>
        <v/>
      </c>
      <c r="FX372" s="124">
        <f>IF(FW372="","",TODAY()-FW372)</f>
        <v/>
      </c>
      <c r="FY372" s="494" t="n"/>
      <c r="FZ372" s="184" t="n"/>
      <c r="GA372" s="184">
        <f>IF(FW372="","SIN ESTADO",IF(FY372&lt;&gt;"","PAGA",IF(FX372&gt;0,"VENCIDA",IF(FX372&gt;=-5,"POR VENCER","AL DÍA"))))</f>
        <v/>
      </c>
      <c r="GB372" s="185" t="n"/>
      <c r="GC372" s="119">
        <f>IF(N($H372)&lt;30,"",IF(FW372="","",FW372+31))</f>
        <v/>
      </c>
      <c r="GD372" s="124">
        <f>IF(GC372="","",TODAY()-GC372)</f>
        <v/>
      </c>
      <c r="GE372" s="494" t="n"/>
      <c r="GF372" s="184" t="n"/>
      <c r="GG372" s="184">
        <f>IF(GC372="","SIN ESTADO",IF(GE372&lt;&gt;"","PAGA",IF(GD372&gt;0,"VENCIDA",IF(GD372&gt;=-5,"POR VENCER","AL DÍA"))))</f>
        <v/>
      </c>
      <c r="GH372" s="185" t="n"/>
      <c r="GI372" s="119">
        <f>IF(N($H372)&lt;31,"",IF(GC372="","",GC372+31))</f>
        <v/>
      </c>
      <c r="GJ372" s="124">
        <f>IF(GI372="","",TODAY()-GI372)</f>
        <v/>
      </c>
      <c r="GK372" s="494" t="n"/>
      <c r="GL372" s="184" t="n"/>
      <c r="GM372" s="184">
        <f>IF(GI372="","SIN ESTADO",IF(GK372&lt;&gt;"","PAGA",IF(GJ372&gt;0,"VENCIDA",IF(GJ372&gt;=-5,"POR VENCER","AL DÍA"))))</f>
        <v/>
      </c>
      <c r="GN372" s="185" t="n"/>
      <c r="GO372" s="119">
        <f>IF(N($H372)&lt;32,"",IF(GI372="","",GI372+31))</f>
        <v/>
      </c>
      <c r="GP372" s="124">
        <f>IF(GO372="","",TODAY()-GO372)</f>
        <v/>
      </c>
      <c r="GQ372" s="494" t="n"/>
      <c r="GR372" s="184" t="n"/>
      <c r="GS372" s="184">
        <f>IF(GO372="","SIN ESTADO",IF(GQ372&lt;&gt;"","PAGA",IF(GP372&gt;0,"VENCIDA",IF(GP372&gt;=-5,"POR VENCER","AL DÍA"))))</f>
        <v/>
      </c>
      <c r="GT372" s="185" t="n"/>
      <c r="GU372" s="119">
        <f>IF(N($H372)&lt;33,"",IF(GO372="","",GO372+31))</f>
        <v/>
      </c>
      <c r="GV372" s="124">
        <f>IF(GU372="","",TODAY()-GU372)</f>
        <v/>
      </c>
      <c r="GW372" s="494" t="n"/>
      <c r="GX372" s="184" t="n"/>
      <c r="GY372" s="184">
        <f>IF(GU372="","SIN ESTADO",IF(GW372&lt;&gt;"","PAGA",IF(GV372&gt;0,"VENCIDA",IF(GV372&gt;=-5,"POR VENCER","AL DÍA"))))</f>
        <v/>
      </c>
      <c r="GZ372" s="185" t="n"/>
      <c r="HA372" s="119">
        <f>IF(N($H372)&lt;34,"",IF(GU372="","",GU372+31))</f>
        <v/>
      </c>
      <c r="HB372" s="124">
        <f>IF(HA372="","",TODAY()-HA372)</f>
        <v/>
      </c>
      <c r="HC372" s="494" t="n"/>
      <c r="HD372" s="184" t="n"/>
      <c r="HE372" s="184">
        <f>IF(HA372="","SIN ESTADO",IF(HC372&lt;&gt;"","PAGA",IF(HB372&gt;0,"VENCIDA",IF(HB372&gt;=-5,"POR VENCER","AL DÍA"))))</f>
        <v/>
      </c>
      <c r="HF372" s="185" t="n"/>
      <c r="HG372" s="119">
        <f>IF(N($H372)&lt;35,"",IF(HA372="","",HA372+31))</f>
        <v/>
      </c>
      <c r="HH372" s="124">
        <f>IF(HG372="","",TODAY()-HG372)</f>
        <v/>
      </c>
      <c r="HI372" s="494" t="n"/>
      <c r="HJ372" s="184" t="n"/>
      <c r="HK372" s="184">
        <f>IF(HG372="","SIN ESTADO",IF(HI372&lt;&gt;"","PAGA",IF(HH372&gt;0,"VENCIDA",IF(HH372&gt;=-5,"POR VENCER","AL DÍA"))))</f>
        <v/>
      </c>
      <c r="HL372" s="168" t="n"/>
      <c r="HM372" s="119">
        <f>IF(N($H372)&lt;36,"",IF(HG372="","",HG372+31))</f>
        <v/>
      </c>
      <c r="HN372" s="124">
        <f>IF(HM372="","",TODAY()-HM372)</f>
        <v/>
      </c>
      <c r="HO372" s="494" t="n"/>
      <c r="HP372" s="184" t="n"/>
      <c r="HQ372" s="184">
        <f>IF(HM372="","SIN ESTADO",IF(HO372&lt;&gt;"","PAGA",IF(HN372&gt;0,"VENCIDA",IF(HN372&gt;=-5,"POR VENCER","AL DÍA"))))</f>
        <v/>
      </c>
      <c r="HR372" s="168" t="n"/>
      <c r="HS372" s="169">
        <f>N372+T372+Z372+AF372+AL372+AR372+AX372+BD372+BJ372+BP372+BV372+CB372+CH372+CN372+CT372+CZ372+DF372+DL372+DR372+DX372+ED372+EJ372+EP372+EV372+FB372+FH372+FN372+FT372+FZ372+GF372+GL372+GR372+GX372+HD372+HJ372+HP372</f>
        <v/>
      </c>
      <c r="HU372" s="170">
        <f>IFERROR(N($J372),0)</f>
        <v/>
      </c>
      <c r="HW372" s="170">
        <f>SUMPRODUCT((MOD(COLUMN($M372:$HR372)-COLUMN($M372),6)=0)*ISNUMBER($M372:$HR372)*($M372:$HR372&gt;=RESUMEN!$C$26)*($M372:$HR372&lt;=RESUMEN!$C$27)*IFERROR(N($N372:$HS372),0))</f>
        <v/>
      </c>
      <c r="HX372" s="170">
        <f>SUMPRODUCT((MOD(COLUMN($M372:$HR372)-COLUMN($M372),6)=0)*ISNUMBER($M372:$HR372)*($M372:$HR372&gt;=RESUMEN!$C$26)*($M372:$HR372&lt;=RESUMEN!$C$27))</f>
        <v/>
      </c>
    </row>
    <row r="373" ht="15.75" customHeight="1" s="506">
      <c r="B373" s="113">
        <f>VENTAS!A372</f>
        <v/>
      </c>
      <c r="C373" s="236">
        <f>VENTAS!B372</f>
        <v/>
      </c>
      <c r="D373" s="53">
        <f>VENTAS!C372</f>
        <v/>
      </c>
      <c r="E373" s="114">
        <f>VENTAS!D372</f>
        <v/>
      </c>
      <c r="F373" s="114">
        <f>VENTAS!J372</f>
        <v/>
      </c>
      <c r="G373" s="494">
        <f>VENTAS!F372</f>
        <v/>
      </c>
      <c r="H373" s="479">
        <f>VENTAS!K372</f>
        <v/>
      </c>
      <c r="I373" s="479">
        <f>VENTAS!M372</f>
        <v/>
      </c>
      <c r="J373" s="184">
        <f>VENTAS!L372</f>
        <v/>
      </c>
      <c r="K373" s="119">
        <f>IF(N($H373)&lt;1,"",$G373+31)</f>
        <v/>
      </c>
      <c r="L373" s="124">
        <f>IF(K373="","",TODAY()-K373)</f>
        <v/>
      </c>
      <c r="M373" s="469" t="n">
        <v>46097</v>
      </c>
      <c r="N373" s="374" t="n">
        <v>1000000</v>
      </c>
      <c r="O373" s="184">
        <f>IF(K373="","SIN ESTADO",IF(M373&lt;&gt;"","PAGA",IF(L373&gt;0,"VENCIDA",IF(L373&gt;=-5,"POR VENCER","AL DÍA"))))</f>
        <v/>
      </c>
      <c r="P373" s="185" t="inlineStr">
        <is>
          <t>TRANSFERENCIA</t>
        </is>
      </c>
      <c r="Q373" s="119">
        <f>IF(N($H373)&lt;2,"",IF(K373="","",K373+31))</f>
        <v/>
      </c>
      <c r="R373" s="124">
        <f>IF(Q373="","",TODAY()-Q373)</f>
        <v/>
      </c>
      <c r="S373" s="494" t="n">
        <v>46130</v>
      </c>
      <c r="T373" s="184" t="n">
        <v>1000000</v>
      </c>
      <c r="U373" s="184">
        <f>IF(Q373="","SIN ESTADO",IF(S373&lt;&gt;"","PAGA",IF(R373&gt;0,"VENCIDA",IF(R373&gt;=-5,"POR VENCER","AL DÍA"))))</f>
        <v/>
      </c>
      <c r="V373" s="185" t="inlineStr">
        <is>
          <t>TRANSFERENCIA</t>
        </is>
      </c>
      <c r="W373" s="119">
        <f>IF(N($H373)&lt;3,"",IF(Q373="","",Q373+31))</f>
        <v/>
      </c>
      <c r="X373" s="124">
        <f>IF(W373="","",TODAY()-W373)</f>
        <v/>
      </c>
      <c r="Y373" s="494" t="n">
        <v>46162</v>
      </c>
      <c r="Z373" s="184" t="n">
        <v>1000000</v>
      </c>
      <c r="AA373" s="184">
        <f>IF(W373="","SIN ESTADO",IF(Y373&lt;&gt;"","PAGA",IF(X373&gt;0,"VENCIDA",IF(X373&gt;=-5,"POR VENCER","AL DÍA"))))</f>
        <v/>
      </c>
      <c r="AB373" s="185" t="inlineStr">
        <is>
          <t>TRANSFERENCIA</t>
        </is>
      </c>
      <c r="AC373" s="119">
        <f>IF(N($H373)&lt;4,"",IF(W373="","",W373+31))</f>
        <v/>
      </c>
      <c r="AD373" s="124">
        <f>IF(AC373="","",TODAY()-AC373)</f>
        <v/>
      </c>
      <c r="AE373" s="494" t="n">
        <v>46191</v>
      </c>
      <c r="AF373" s="184" t="n">
        <v>1000000</v>
      </c>
      <c r="AG373" s="184">
        <f>IF(AC373="","SIN ESTADO",IF(AE373&lt;&gt;"","PAGA",IF(AD373&gt;0,"VENCIDA",IF(AD373&gt;=-5,"POR VENCER","AL DÍA"))))</f>
        <v/>
      </c>
      <c r="AH373" s="185" t="inlineStr">
        <is>
          <t>TRANSFERENCIA</t>
        </is>
      </c>
      <c r="AI373" s="119">
        <f>IF(N($H373)&lt;5,"",IF(AC373="","",AC373+31))</f>
        <v/>
      </c>
      <c r="AJ373" s="124">
        <f>IF(AI373="","",TODAY()-AI373)</f>
        <v/>
      </c>
      <c r="AK373" s="494" t="n">
        <v>46221</v>
      </c>
      <c r="AL373" s="184" t="n">
        <v>1000000</v>
      </c>
      <c r="AM373" s="184">
        <f>IF(AI373="","SIN ESTADO",IF(AK373&lt;&gt;"","PAGA",IF(AJ373&gt;0,"VENCIDA",IF(AJ373&gt;=-5,"POR VENCER","AL DÍA"))))</f>
        <v/>
      </c>
      <c r="AN373" s="185" t="inlineStr">
        <is>
          <t>TRANSFERENCIA</t>
        </is>
      </c>
      <c r="AO373" s="119">
        <f>IF(N($H373)&lt;6,"",IF(AI373="","",AI373+31))</f>
        <v/>
      </c>
      <c r="AP373" s="124">
        <f>IF(AO373="","",TODAY()-AO373)</f>
        <v/>
      </c>
      <c r="AQ373" s="270" t="n">
        <v>46251</v>
      </c>
      <c r="AR373" s="184" t="n">
        <v>1000000</v>
      </c>
      <c r="AS373" s="184">
        <f>IF(AO373="","SIN ESTADO",IF(AQ373&lt;&gt;"","PAGA",IF(AP373&gt;0,"VENCIDA",IF(AP373&gt;=-5,"POR VENCER","AL DÍA"))))</f>
        <v/>
      </c>
      <c r="AT373" s="185" t="inlineStr">
        <is>
          <t>TRANSFERENCIA</t>
        </is>
      </c>
      <c r="AU373" s="119">
        <f>IF(N($H373)&lt;7,"",IF(AO373="","",AO373+31))</f>
        <v/>
      </c>
      <c r="AV373" s="124">
        <f>IF(AU373="","",TODAY()-AU373)</f>
        <v/>
      </c>
      <c r="AW373" s="494" t="n">
        <v>46212</v>
      </c>
      <c r="AX373" s="184" t="n">
        <v>1000000</v>
      </c>
      <c r="AY373" s="184">
        <f>IF(AU373="","SIN ESTADO",IF(AW373&lt;&gt;"","PAGA",IF(AV373&gt;0,"VENCIDA",IF(AV373&gt;=-5,"POR VENCER","AL DÍA"))))</f>
        <v/>
      </c>
      <c r="AZ373" s="185" t="inlineStr">
        <is>
          <t>TRANSFERENCIA</t>
        </is>
      </c>
      <c r="BA373" s="119">
        <f>IF(N($H373)&lt;8,"",IF(AU373="","",AU373+31))</f>
        <v/>
      </c>
      <c r="BB373" s="124">
        <f>IF(BA373="","",TODAY()-BA373)</f>
        <v/>
      </c>
      <c r="BC373" s="494" t="n"/>
      <c r="BD373" s="184" t="n"/>
      <c r="BE373" s="184">
        <f>IF(BA373="","SIN ESTADO",IF(BC373&lt;&gt;"","PAGA",IF(BB373&gt;0,"VENCIDA",IF(BB373&gt;=-5,"POR VENCER","AL DÍA"))))</f>
        <v/>
      </c>
      <c r="BF373" s="185" t="n"/>
      <c r="BG373" s="119">
        <f>IF(N($H373)&lt;9,"",IF(BA373="","",BA373+31))</f>
        <v/>
      </c>
      <c r="BH373" s="124">
        <f>IF(BG373="","",TODAY()-BG373)</f>
        <v/>
      </c>
      <c r="BI373" s="494" t="n"/>
      <c r="BJ373" s="184" t="n"/>
      <c r="BK373" s="184">
        <f>IF(BG373="","SIN ESTADO",IF(BI373&lt;&gt;"","PAGA",IF(BH373&gt;0,"VENCIDA",IF(BH373&gt;=-5,"POR VENCER","AL DÍA"))))</f>
        <v/>
      </c>
      <c r="BL373" s="185" t="n"/>
      <c r="BM373" s="119">
        <f>IF(N($H373)&lt;10,"",IF(BG373="","",BG373+31))</f>
        <v/>
      </c>
      <c r="BN373" s="124">
        <f>IF(BM373="","",TODAY()-BM373)</f>
        <v/>
      </c>
      <c r="BO373" s="494" t="n"/>
      <c r="BP373" s="184" t="n"/>
      <c r="BQ373" s="184">
        <f>IF(BM373="","SIN ESTADO",IF(BO373&lt;&gt;"","PAGA",IF(BN373&gt;0,"VENCIDA",IF(BN373&gt;=-5,"POR VENCER","AL DÍA"))))</f>
        <v/>
      </c>
      <c r="BR373" s="185" t="n"/>
      <c r="BS373" s="119">
        <f>IF(N($H373)&lt;11,"",IF(BM373="","",BM373+31))</f>
        <v/>
      </c>
      <c r="BT373" s="124">
        <f>IF(BS373="","",TODAY()-BS373)</f>
        <v/>
      </c>
      <c r="BU373" s="494" t="n"/>
      <c r="BV373" s="184" t="n"/>
      <c r="BW373" s="184">
        <f>IF(BS373="","SIN ESTADO",IF(BU373&lt;&gt;"","PAGA",IF(BT373&gt;0,"VENCIDA",IF(BT373&gt;=-5,"POR VENCER","AL DÍA"))))</f>
        <v/>
      </c>
      <c r="BX373" s="185" t="n"/>
      <c r="BY373" s="119">
        <f>IF(N($H373)&lt;12,"",IF(BS373="","",BS373+31))</f>
        <v/>
      </c>
      <c r="BZ373" s="124">
        <f>IF(BY373="","",TODAY()-BY373)</f>
        <v/>
      </c>
      <c r="CA373" s="494" t="n"/>
      <c r="CB373" s="184" t="n"/>
      <c r="CC373" s="184">
        <f>IF(BY373="","SIN ESTADO",IF(CA373&lt;&gt;"","PAGA",IF(BZ373&gt;0,"VENCIDA",IF(BZ373&gt;=-5,"POR VENCER","AL DÍA"))))</f>
        <v/>
      </c>
      <c r="CD373" s="185" t="n"/>
      <c r="CE373" s="119">
        <f>IF(N($H373)&lt;13,"",IF(BY373="","",BY373+31))</f>
        <v/>
      </c>
      <c r="CF373" s="124">
        <f>IF(CE373="","",TODAY()-CE373)</f>
        <v/>
      </c>
      <c r="CG373" s="494" t="n"/>
      <c r="CH373" s="184" t="n"/>
      <c r="CI373" s="184">
        <f>IF(CE373="","SIN ESTADO",IF(CG373&lt;&gt;"","PAGA",IF(CF373&gt;0,"VENCIDA",IF(CF373&gt;=-5,"POR VENCER","AL DÍA"))))</f>
        <v/>
      </c>
      <c r="CJ373" s="185" t="n"/>
      <c r="CK373" s="119">
        <f>IF(N($H373)&lt;14,"",IF(CE373="","",CE373+31))</f>
        <v/>
      </c>
      <c r="CL373" s="124">
        <f>IF(CK373="","",TODAY()-CK373)</f>
        <v/>
      </c>
      <c r="CM373" s="494" t="n"/>
      <c r="CN373" s="184" t="n"/>
      <c r="CO373" s="184">
        <f>IF(CK373="","SIN ESTADO",IF(CM373&lt;&gt;"","PAGA",IF(CL373&gt;0,"VENCIDA",IF(CL373&gt;=-5,"POR VENCER","AL DÍA"))))</f>
        <v/>
      </c>
      <c r="CP373" s="185" t="n"/>
      <c r="CQ373" s="119">
        <f>IF(N($H373)&lt;15,"",IF(CK373="","",CK373+31))</f>
        <v/>
      </c>
      <c r="CR373" s="124">
        <f>IF(CQ373="","",TODAY()-CQ373)</f>
        <v/>
      </c>
      <c r="CS373" s="494" t="n"/>
      <c r="CT373" s="184" t="n"/>
      <c r="CU373" s="184">
        <f>IF(CQ373="","SIN ESTADO",IF(CS373&lt;&gt;"","PAGA",IF(CR373&gt;0,"VENCIDA",IF(CR373&gt;=-5,"POR VENCER","AL DÍA"))))</f>
        <v/>
      </c>
      <c r="CV373" s="185" t="n"/>
      <c r="CW373" s="119">
        <f>IF(N($H373)&lt;16,"",IF(CQ373="","",CQ373+31))</f>
        <v/>
      </c>
      <c r="CX373" s="124">
        <f>IF(CW373="","",TODAY()-CW373)</f>
        <v/>
      </c>
      <c r="CY373" s="494" t="n"/>
      <c r="CZ373" s="184" t="n"/>
      <c r="DA373" s="184">
        <f>IF(CW373="","SIN ESTADO",IF(CY373&lt;&gt;"","PAGA",IF(CX373&gt;0,"VENCIDA",IF(CX373&gt;=-5,"POR VENCER","AL DÍA"))))</f>
        <v/>
      </c>
      <c r="DB373" s="185" t="n"/>
      <c r="DC373" s="119">
        <f>IF(N($H373)&lt;17,"",IF(CW373="","",CW373+31))</f>
        <v/>
      </c>
      <c r="DD373" s="124">
        <f>IF(DC373="","",TODAY()-DC373)</f>
        <v/>
      </c>
      <c r="DE373" s="494" t="n"/>
      <c r="DF373" s="184" t="n"/>
      <c r="DG373" s="184">
        <f>IF(DC373="","SIN ESTADO",IF(DE373&lt;&gt;"","PAGA",IF(DD373&gt;0,"VENCIDA",IF(DD373&gt;=-5,"POR VENCER","AL DÍA"))))</f>
        <v/>
      </c>
      <c r="DH373" s="185" t="n"/>
      <c r="DI373" s="119">
        <f>IF(N($H373)&lt;18,"",IF(DC373="","",DC373+31))</f>
        <v/>
      </c>
      <c r="DJ373" s="124">
        <f>IF(DI373="","",TODAY()-DI373)</f>
        <v/>
      </c>
      <c r="DK373" s="494" t="n"/>
      <c r="DL373" s="184" t="n"/>
      <c r="DM373" s="184">
        <f>IF(DI373="","SIN ESTADO",IF(DK373&lt;&gt;"","PAGA",IF(DJ373&gt;0,"VENCIDA",IF(DJ373&gt;=-5,"POR VENCER","AL DÍA"))))</f>
        <v/>
      </c>
      <c r="DN373" s="185" t="n"/>
      <c r="DO373" s="119">
        <f>IF(N($H373)&lt;19,"",IF(DI373="","",DI373+31))</f>
        <v/>
      </c>
      <c r="DP373" s="124">
        <f>IF(DO373="","",TODAY()-DO373)</f>
        <v/>
      </c>
      <c r="DQ373" s="494" t="n"/>
      <c r="DR373" s="184" t="n"/>
      <c r="DS373" s="184">
        <f>IF(DO373="","SIN ESTADO",IF(DQ373&lt;&gt;"","PAGA",IF(DP373&gt;0,"VENCIDA",IF(DP373&gt;=-5,"POR VENCER","AL DÍA"))))</f>
        <v/>
      </c>
      <c r="DT373" s="185" t="n"/>
      <c r="DU373" s="119">
        <f>IF(N($H373)&lt;20,"",IF(DO373="","",DO373+31))</f>
        <v/>
      </c>
      <c r="DV373" s="124">
        <f>IF(DU373="","",TODAY()-DU373)</f>
        <v/>
      </c>
      <c r="DW373" s="494" t="n"/>
      <c r="DX373" s="184" t="n"/>
      <c r="DY373" s="184">
        <f>IF(DU373="","SIN ESTADO",IF(DW373&lt;&gt;"","PAGA",IF(DV373&gt;0,"VENCIDA",IF(DV373&gt;=-5,"POR VENCER","AL DÍA"))))</f>
        <v/>
      </c>
      <c r="DZ373" s="185" t="n"/>
      <c r="EA373" s="119">
        <f>IF(N($H373)&lt;21,"",IF(DU373="","",DU373+31))</f>
        <v/>
      </c>
      <c r="EB373" s="124">
        <f>IF(EA373="","",TODAY()-EA373)</f>
        <v/>
      </c>
      <c r="EC373" s="494" t="n"/>
      <c r="ED373" s="184" t="n"/>
      <c r="EE373" s="184">
        <f>IF(EA373="","SIN ESTADO",IF(EC373&lt;&gt;"","PAGA",IF(EB373&gt;0,"VENCIDA",IF(EB373&gt;=-5,"POR VENCER","AL DÍA"))))</f>
        <v/>
      </c>
      <c r="EF373" s="185" t="n"/>
      <c r="EG373" s="119">
        <f>IF(N($H373)&lt;22,"",IF(EA373="","",EA373+31))</f>
        <v/>
      </c>
      <c r="EH373" s="124">
        <f>IF(EG373="","",TODAY()-EG373)</f>
        <v/>
      </c>
      <c r="EI373" s="494" t="n"/>
      <c r="EJ373" s="184" t="n"/>
      <c r="EK373" s="184">
        <f>IF(EG373="","SIN ESTADO",IF(EI373&lt;&gt;"","PAGA",IF(EH373&gt;0,"VENCIDA",IF(EH373&gt;=-5,"POR VENCER","AL DÍA"))))</f>
        <v/>
      </c>
      <c r="EL373" s="185" t="n"/>
      <c r="EM373" s="119">
        <f>IF(N($H373)&lt;23,"",IF(EG373="","",EG373+31))</f>
        <v/>
      </c>
      <c r="EN373" s="124">
        <f>IF(EM373="","",TODAY()-EM373)</f>
        <v/>
      </c>
      <c r="EO373" s="494" t="n"/>
      <c r="EP373" s="184" t="n"/>
      <c r="EQ373" s="184">
        <f>IF(EM373="","SIN ESTADO",IF(EO373&lt;&gt;"","PAGA",IF(EN373&gt;0,"VENCIDA",IF(EN373&gt;=-5,"POR VENCER","AL DÍA"))))</f>
        <v/>
      </c>
      <c r="ER373" s="185" t="n"/>
      <c r="ES373" s="119">
        <f>IF(N($H373)&lt;24,"",IF(EM373="","",EM373+31))</f>
        <v/>
      </c>
      <c r="ET373" s="124">
        <f>IF(ES373="","",TODAY()-ES373)</f>
        <v/>
      </c>
      <c r="EU373" s="494" t="n"/>
      <c r="EV373" s="184" t="n"/>
      <c r="EW373" s="184">
        <f>IF(ES373="","SIN ESTADO",IF(EU373&lt;&gt;"","PAGA",IF(ET373&gt;0,"VENCIDA",IF(ET373&gt;=-5,"POR VENCER","AL DÍA"))))</f>
        <v/>
      </c>
      <c r="EX373" s="185" t="n"/>
      <c r="EY373" s="119">
        <f>IF(N($H373)&lt;25,"",IF(ES373="","",ES373+31))</f>
        <v/>
      </c>
      <c r="EZ373" s="124">
        <f>IF(EY373="","",TODAY()-EY373)</f>
        <v/>
      </c>
      <c r="FA373" s="494" t="n"/>
      <c r="FB373" s="184" t="n"/>
      <c r="FC373" s="184">
        <f>IF(EY373="","SIN ESTADO",IF(FA373&lt;&gt;"","PAGA",IF(EZ373&gt;0,"VENCIDA",IF(EZ373&gt;=-5,"POR VENCER","AL DÍA"))))</f>
        <v/>
      </c>
      <c r="FD373" s="185" t="n"/>
      <c r="FE373" s="119">
        <f>IF(N($H373)&lt;26,"",IF(EY373="","",EY373+31))</f>
        <v/>
      </c>
      <c r="FF373" s="124">
        <f>IF(FE373="","",TODAY()-FE373)</f>
        <v/>
      </c>
      <c r="FG373" s="494" t="n"/>
      <c r="FH373" s="184" t="n"/>
      <c r="FI373" s="184">
        <f>IF(FE373="","SIN ESTADO",IF(FG373&lt;&gt;"","PAGA",IF(FF373&gt;0,"VENCIDA",IF(FF373&gt;=-5,"POR VENCER","AL DÍA"))))</f>
        <v/>
      </c>
      <c r="FJ373" s="185" t="n"/>
      <c r="FK373" s="119">
        <f>IF(N($H373)&lt;27,"",IF(FE373="","",FE373+31))</f>
        <v/>
      </c>
      <c r="FL373" s="124">
        <f>IF(FK373="","",TODAY()-FK373)</f>
        <v/>
      </c>
      <c r="FM373" s="494" t="n"/>
      <c r="FN373" s="184" t="n"/>
      <c r="FO373" s="184">
        <f>IF(FK373="","SIN ESTADO",IF(FM373&lt;&gt;"","PAGA",IF(FL373&gt;0,"VENCIDA",IF(FL373&gt;=-5,"POR VENCER","AL DÍA"))))</f>
        <v/>
      </c>
      <c r="FP373" s="185" t="n"/>
      <c r="FQ373" s="119">
        <f>IF(N($H373)&lt;28,"",IF(FK373="","",FK373+31))</f>
        <v/>
      </c>
      <c r="FR373" s="124">
        <f>IF(FQ373="","",TODAY()-FQ373)</f>
        <v/>
      </c>
      <c r="FS373" s="494" t="n"/>
      <c r="FT373" s="184" t="n"/>
      <c r="FU373" s="184">
        <f>IF(FQ373="","SIN ESTADO",IF(FS373&lt;&gt;"","PAGA",IF(FR373&gt;0,"VENCIDA",IF(FR373&gt;=-5,"POR VENCER","AL DÍA"))))</f>
        <v/>
      </c>
      <c r="FV373" s="185" t="n"/>
      <c r="FW373" s="119">
        <f>IF(N($H373)&lt;29,"",IF(FQ373="","",FQ373+31))</f>
        <v/>
      </c>
      <c r="FX373" s="124">
        <f>IF(FW373="","",TODAY()-FW373)</f>
        <v/>
      </c>
      <c r="FY373" s="494" t="n"/>
      <c r="FZ373" s="184" t="n"/>
      <c r="GA373" s="184">
        <f>IF(FW373="","SIN ESTADO",IF(FY373&lt;&gt;"","PAGA",IF(FX373&gt;0,"VENCIDA",IF(FX373&gt;=-5,"POR VENCER","AL DÍA"))))</f>
        <v/>
      </c>
      <c r="GB373" s="185" t="n"/>
      <c r="GC373" s="119">
        <f>IF(N($H373)&lt;30,"",IF(FW373="","",FW373+31))</f>
        <v/>
      </c>
      <c r="GD373" s="124">
        <f>IF(GC373="","",TODAY()-GC373)</f>
        <v/>
      </c>
      <c r="GE373" s="494" t="n"/>
      <c r="GF373" s="184" t="n"/>
      <c r="GG373" s="184">
        <f>IF(GC373="","SIN ESTADO",IF(GE373&lt;&gt;"","PAGA",IF(GD373&gt;0,"VENCIDA",IF(GD373&gt;=-5,"POR VENCER","AL DÍA"))))</f>
        <v/>
      </c>
      <c r="GH373" s="185" t="n"/>
      <c r="GI373" s="119">
        <f>IF(N($H373)&lt;31,"",IF(GC373="","",GC373+31))</f>
        <v/>
      </c>
      <c r="GJ373" s="124">
        <f>IF(GI373="","",TODAY()-GI373)</f>
        <v/>
      </c>
      <c r="GK373" s="494" t="n"/>
      <c r="GL373" s="184" t="n"/>
      <c r="GM373" s="184">
        <f>IF(GI373="","SIN ESTADO",IF(GK373&lt;&gt;"","PAGA",IF(GJ373&gt;0,"VENCIDA",IF(GJ373&gt;=-5,"POR VENCER","AL DÍA"))))</f>
        <v/>
      </c>
      <c r="GN373" s="185" t="n"/>
      <c r="GO373" s="119">
        <f>IF(N($H373)&lt;32,"",IF(GI373="","",GI373+31))</f>
        <v/>
      </c>
      <c r="GP373" s="124">
        <f>IF(GO373="","",TODAY()-GO373)</f>
        <v/>
      </c>
      <c r="GQ373" s="494" t="n"/>
      <c r="GR373" s="184" t="n"/>
      <c r="GS373" s="184">
        <f>IF(GO373="","SIN ESTADO",IF(GQ373&lt;&gt;"","PAGA",IF(GP373&gt;0,"VENCIDA",IF(GP373&gt;=-5,"POR VENCER","AL DÍA"))))</f>
        <v/>
      </c>
      <c r="GT373" s="185" t="n"/>
      <c r="GU373" s="119">
        <f>IF(N($H373)&lt;33,"",IF(GO373="","",GO373+31))</f>
        <v/>
      </c>
      <c r="GV373" s="124">
        <f>IF(GU373="","",TODAY()-GU373)</f>
        <v/>
      </c>
      <c r="GW373" s="494" t="n"/>
      <c r="GX373" s="184" t="n"/>
      <c r="GY373" s="184">
        <f>IF(GU373="","SIN ESTADO",IF(GW373&lt;&gt;"","PAGA",IF(GV373&gt;0,"VENCIDA",IF(GV373&gt;=-5,"POR VENCER","AL DÍA"))))</f>
        <v/>
      </c>
      <c r="GZ373" s="185" t="n"/>
      <c r="HA373" s="119">
        <f>IF(N($H373)&lt;34,"",IF(GU373="","",GU373+31))</f>
        <v/>
      </c>
      <c r="HB373" s="124">
        <f>IF(HA373="","",TODAY()-HA373)</f>
        <v/>
      </c>
      <c r="HC373" s="494" t="n"/>
      <c r="HD373" s="184" t="n"/>
      <c r="HE373" s="184">
        <f>IF(HA373="","SIN ESTADO",IF(HC373&lt;&gt;"","PAGA",IF(HB373&gt;0,"VENCIDA",IF(HB373&gt;=-5,"POR VENCER","AL DÍA"))))</f>
        <v/>
      </c>
      <c r="HF373" s="185" t="n"/>
      <c r="HG373" s="119">
        <f>IF(N($H373)&lt;35,"",IF(HA373="","",HA373+31))</f>
        <v/>
      </c>
      <c r="HH373" s="124">
        <f>IF(HG373="","",TODAY()-HG373)</f>
        <v/>
      </c>
      <c r="HI373" s="494" t="n"/>
      <c r="HJ373" s="184" t="n"/>
      <c r="HK373" s="184">
        <f>IF(HG373="","SIN ESTADO",IF(HI373&lt;&gt;"","PAGA",IF(HH373&gt;0,"VENCIDA",IF(HH373&gt;=-5,"POR VENCER","AL DÍA"))))</f>
        <v/>
      </c>
      <c r="HL373" s="168" t="n"/>
      <c r="HM373" s="119">
        <f>IF(N($H373)&lt;36,"",IF(HG373="","",HG373+31))</f>
        <v/>
      </c>
      <c r="HN373" s="124">
        <f>IF(HM373="","",TODAY()-HM373)</f>
        <v/>
      </c>
      <c r="HO373" s="494" t="n"/>
      <c r="HP373" s="184" t="n"/>
      <c r="HQ373" s="184">
        <f>IF(HM373="","SIN ESTADO",IF(HO373&lt;&gt;"","PAGA",IF(HN373&gt;0,"VENCIDA",IF(HN373&gt;=-5,"POR VENCER","AL DÍA"))))</f>
        <v/>
      </c>
      <c r="HR373" s="168" t="n"/>
      <c r="HS373" s="169">
        <f>N373+T373+Z373+AF373+AL373+AR373+AX373+BD373+BJ373+BP373+BV373+CB373+CH373+CN373+CT373+CZ373+DF373+DL373+DR373+DX373+ED373+EJ373+EP373+EV373+FB373+FH373+FN373+FT373+FZ373+GF373+GL373+GR373+GX373+HD373+HJ373+HP373</f>
        <v/>
      </c>
      <c r="HU373" s="170">
        <f>IFERROR(N($J373),0)</f>
        <v/>
      </c>
      <c r="HW373" s="170">
        <f>SUMPRODUCT((MOD(COLUMN($M373:$HR373)-COLUMN($M373),6)=0)*ISNUMBER($M373:$HR373)*($M373:$HR373&gt;=RESUMEN!$C$26)*($M373:$HR373&lt;=RESUMEN!$C$27)*IFERROR(N($N373:$HS373),0))</f>
        <v/>
      </c>
      <c r="HX373" s="170">
        <f>SUMPRODUCT((MOD(COLUMN($M373:$HR373)-COLUMN($M373),6)=0)*ISNUMBER($M373:$HR373)*($M373:$HR373&gt;=RESUMEN!$C$26)*($M373:$HR373&lt;=RESUMEN!$C$27))</f>
        <v/>
      </c>
    </row>
    <row r="374" ht="15.75" customHeight="1" s="506">
      <c r="B374" s="113">
        <f>VENTAS!A373</f>
        <v/>
      </c>
      <c r="C374" s="236">
        <f>VENTAS!B373</f>
        <v/>
      </c>
      <c r="D374" s="53">
        <f>VENTAS!C373</f>
        <v/>
      </c>
      <c r="E374" s="114">
        <f>VENTAS!D373</f>
        <v/>
      </c>
      <c r="F374" s="114">
        <f>VENTAS!J373</f>
        <v/>
      </c>
      <c r="G374" s="494">
        <f>VENTAS!F373</f>
        <v/>
      </c>
      <c r="H374" s="479">
        <f>VENTAS!K373</f>
        <v/>
      </c>
      <c r="I374" s="479">
        <f>VENTAS!M373</f>
        <v/>
      </c>
      <c r="J374" s="184">
        <f>VENTAS!L373</f>
        <v/>
      </c>
      <c r="K374" s="119">
        <f>IF(N($H374)&lt;1,"",$G374+31)</f>
        <v/>
      </c>
      <c r="L374" s="124">
        <f>IF(K374="","",TODAY()-K374)</f>
        <v/>
      </c>
      <c r="M374" s="469" t="n">
        <v>46097</v>
      </c>
      <c r="N374" s="374" t="n">
        <v>1000000</v>
      </c>
      <c r="O374" s="184">
        <f>IF(K374="","SIN ESTADO",IF(M374&lt;&gt;"","PAGA",IF(L374&gt;0,"VENCIDA",IF(L374&gt;=-5,"POR VENCER","AL DÍA"))))</f>
        <v/>
      </c>
      <c r="P374" s="185" t="inlineStr">
        <is>
          <t>TRANSFERENCIA</t>
        </is>
      </c>
      <c r="Q374" s="119">
        <f>IF(N($H374)&lt;2,"",IF(K374="","",K374+31))</f>
        <v/>
      </c>
      <c r="R374" s="124">
        <f>IF(Q374="","",TODAY()-Q374)</f>
        <v/>
      </c>
      <c r="S374" s="470" t="n">
        <v>46128</v>
      </c>
      <c r="T374" s="184" t="n">
        <v>1000000</v>
      </c>
      <c r="U374" s="184">
        <f>IF(Q374="","SIN ESTADO",IF(S374&lt;&gt;"","PAGA",IF(R374&gt;0,"VENCIDA",IF(R374&gt;=-5,"POR VENCER","AL DÍA"))))</f>
        <v/>
      </c>
      <c r="V374" s="185" t="inlineStr">
        <is>
          <t>TRANSFERENCIA</t>
        </is>
      </c>
      <c r="W374" s="119">
        <f>IF(N($H374)&lt;3,"",IF(Q374="","",Q374+31))</f>
        <v/>
      </c>
      <c r="X374" s="124">
        <f>IF(W374="","",TODAY()-W374)</f>
        <v/>
      </c>
      <c r="Y374" s="494" t="n">
        <v>46158</v>
      </c>
      <c r="Z374" s="184" t="n">
        <v>1000000</v>
      </c>
      <c r="AA374" s="184">
        <f>IF(W374="","SIN ESTADO",IF(Y374&lt;&gt;"","PAGA",IF(X374&gt;0,"VENCIDA",IF(X374&gt;=-5,"POR VENCER","AL DÍA"))))</f>
        <v/>
      </c>
      <c r="AB374" s="185" t="inlineStr">
        <is>
          <t>TRANSFERENCIA</t>
        </is>
      </c>
      <c r="AC374" s="119">
        <f>IF(N($H374)&lt;4,"",IF(W374="","",W374+31))</f>
        <v/>
      </c>
      <c r="AD374" s="124">
        <f>IF(AC374="","",TODAY()-AC374)</f>
        <v/>
      </c>
      <c r="AE374" s="494" t="n">
        <v>46189</v>
      </c>
      <c r="AF374" s="184" t="n">
        <v>1000000</v>
      </c>
      <c r="AG374" s="184">
        <f>IF(AC374="","SIN ESTADO",IF(AE374&lt;&gt;"","PAGA",IF(AD374&gt;0,"VENCIDA",IF(AD374&gt;=-5,"POR VENCER","AL DÍA"))))</f>
        <v/>
      </c>
      <c r="AH374" s="185" t="inlineStr">
        <is>
          <t>TRANSFERENCIA</t>
        </is>
      </c>
      <c r="AI374" s="119">
        <f>IF(N($H374)&lt;5,"",IF(AC374="","",AC374+31))</f>
        <v/>
      </c>
      <c r="AJ374" s="124">
        <f>IF(AI374="","",TODAY()-AI374)</f>
        <v/>
      </c>
      <c r="AK374" s="494" t="n">
        <v>46220</v>
      </c>
      <c r="AL374" s="184" t="n">
        <v>1000000</v>
      </c>
      <c r="AM374" s="184">
        <f>IF(AI374="","SIN ESTADO",IF(AK374&lt;&gt;"","PAGA",IF(AJ374&gt;0,"VENCIDA",IF(AJ374&gt;=-5,"POR VENCER","AL DÍA"))))</f>
        <v/>
      </c>
      <c r="AN374" s="185" t="inlineStr">
        <is>
          <t>TRANSFERENCIA</t>
        </is>
      </c>
      <c r="AO374" s="119">
        <f>IF(N($H374)&lt;6,"",IF(AI374="","",AI374+31))</f>
        <v/>
      </c>
      <c r="AP374" s="124">
        <f>IF(AO374="","",TODAY()-AO374)</f>
        <v/>
      </c>
      <c r="AQ374" s="270" t="n">
        <v>46253</v>
      </c>
      <c r="AR374" s="184" t="n">
        <v>1000000</v>
      </c>
      <c r="AS374" s="184">
        <f>IF(AO374="","SIN ESTADO",IF(AQ374&lt;&gt;"","PAGA",IF(AP374&gt;0,"VENCIDA",IF(AP374&gt;=-5,"POR VENCER","AL DÍA"))))</f>
        <v/>
      </c>
      <c r="AT374" s="185" t="inlineStr">
        <is>
          <t>TRANSFERENCIA</t>
        </is>
      </c>
      <c r="AU374" s="119">
        <f>IF(N($H374)&lt;7,"",IF(AO374="","",AO374+31))</f>
        <v/>
      </c>
      <c r="AV374" s="124">
        <f>IF(AU374="","",TODAY()-AU374)</f>
        <v/>
      </c>
      <c r="AW374" s="494" t="n"/>
      <c r="AX374" s="184" t="n"/>
      <c r="AY374" s="184">
        <f>IF(AU374="","SIN ESTADO",IF(AW374&lt;&gt;"","PAGA",IF(AV374&gt;0,"VENCIDA",IF(AV374&gt;=-5,"POR VENCER","AL DÍA"))))</f>
        <v/>
      </c>
      <c r="AZ374" s="185" t="n"/>
      <c r="BA374" s="119">
        <f>IF(N($H374)&lt;8,"",IF(AU374="","",AU374+31))</f>
        <v/>
      </c>
      <c r="BB374" s="124">
        <f>IF(BA374="","",TODAY()-BA374)</f>
        <v/>
      </c>
      <c r="BC374" s="494" t="n"/>
      <c r="BD374" s="184" t="n"/>
      <c r="BE374" s="184">
        <f>IF(BA374="","SIN ESTADO",IF(BC374&lt;&gt;"","PAGA",IF(BB374&gt;0,"VENCIDA",IF(BB374&gt;=-5,"POR VENCER","AL DÍA"))))</f>
        <v/>
      </c>
      <c r="BF374" s="185" t="n"/>
      <c r="BG374" s="119">
        <f>IF(N($H374)&lt;9,"",IF(BA374="","",BA374+31))</f>
        <v/>
      </c>
      <c r="BH374" s="124">
        <f>IF(BG374="","",TODAY()-BG374)</f>
        <v/>
      </c>
      <c r="BI374" s="494" t="n"/>
      <c r="BJ374" s="184" t="n"/>
      <c r="BK374" s="184">
        <f>IF(BG374="","SIN ESTADO",IF(BI374&lt;&gt;"","PAGA",IF(BH374&gt;0,"VENCIDA",IF(BH374&gt;=-5,"POR VENCER","AL DÍA"))))</f>
        <v/>
      </c>
      <c r="BL374" s="185" t="n"/>
      <c r="BM374" s="119">
        <f>IF(N($H374)&lt;10,"",IF(BG374="","",BG374+31))</f>
        <v/>
      </c>
      <c r="BN374" s="124">
        <f>IF(BM374="","",TODAY()-BM374)</f>
        <v/>
      </c>
      <c r="BO374" s="494" t="n"/>
      <c r="BP374" s="184" t="n"/>
      <c r="BQ374" s="184">
        <f>IF(BM374="","SIN ESTADO",IF(BO374&lt;&gt;"","PAGA",IF(BN374&gt;0,"VENCIDA",IF(BN374&gt;=-5,"POR VENCER","AL DÍA"))))</f>
        <v/>
      </c>
      <c r="BR374" s="185" t="n"/>
      <c r="BS374" s="119">
        <f>IF(N($H374)&lt;11,"",IF(BM374="","",BM374+31))</f>
        <v/>
      </c>
      <c r="BT374" s="124">
        <f>IF(BS374="","",TODAY()-BS374)</f>
        <v/>
      </c>
      <c r="BU374" s="494" t="n"/>
      <c r="BV374" s="184" t="n"/>
      <c r="BW374" s="184">
        <f>IF(BS374="","SIN ESTADO",IF(BU374&lt;&gt;"","PAGA",IF(BT374&gt;0,"VENCIDA",IF(BT374&gt;=-5,"POR VENCER","AL DÍA"))))</f>
        <v/>
      </c>
      <c r="BX374" s="185" t="n"/>
      <c r="BY374" s="119">
        <f>IF(N($H374)&lt;12,"",IF(BS374="","",BS374+31))</f>
        <v/>
      </c>
      <c r="BZ374" s="124">
        <f>IF(BY374="","",TODAY()-BY374)</f>
        <v/>
      </c>
      <c r="CA374" s="494" t="n"/>
      <c r="CB374" s="184" t="n"/>
      <c r="CC374" s="184">
        <f>IF(BY374="","SIN ESTADO",IF(CA374&lt;&gt;"","PAGA",IF(BZ374&gt;0,"VENCIDA",IF(BZ374&gt;=-5,"POR VENCER","AL DÍA"))))</f>
        <v/>
      </c>
      <c r="CD374" s="185" t="n"/>
      <c r="CE374" s="119">
        <f>IF(N($H374)&lt;13,"",IF(BY374="","",BY374+31))</f>
        <v/>
      </c>
      <c r="CF374" s="124">
        <f>IF(CE374="","",TODAY()-CE374)</f>
        <v/>
      </c>
      <c r="CG374" s="494" t="n"/>
      <c r="CH374" s="184" t="n"/>
      <c r="CI374" s="184">
        <f>IF(CE374="","SIN ESTADO",IF(CG374&lt;&gt;"","PAGA",IF(CF374&gt;0,"VENCIDA",IF(CF374&gt;=-5,"POR VENCER","AL DÍA"))))</f>
        <v/>
      </c>
      <c r="CJ374" s="185" t="n"/>
      <c r="CK374" s="119">
        <f>IF(N($H374)&lt;14,"",IF(CE374="","",CE374+31))</f>
        <v/>
      </c>
      <c r="CL374" s="124">
        <f>IF(CK374="","",TODAY()-CK374)</f>
        <v/>
      </c>
      <c r="CM374" s="494" t="n"/>
      <c r="CN374" s="184" t="n"/>
      <c r="CO374" s="184">
        <f>IF(CK374="","SIN ESTADO",IF(CM374&lt;&gt;"","PAGA",IF(CL374&gt;0,"VENCIDA",IF(CL374&gt;=-5,"POR VENCER","AL DÍA"))))</f>
        <v/>
      </c>
      <c r="CP374" s="185" t="n"/>
      <c r="CQ374" s="119">
        <f>IF(N($H374)&lt;15,"",IF(CK374="","",CK374+31))</f>
        <v/>
      </c>
      <c r="CR374" s="124">
        <f>IF(CQ374="","",TODAY()-CQ374)</f>
        <v/>
      </c>
      <c r="CS374" s="494" t="n"/>
      <c r="CT374" s="184" t="n"/>
      <c r="CU374" s="184">
        <f>IF(CQ374="","SIN ESTADO",IF(CS374&lt;&gt;"","PAGA",IF(CR374&gt;0,"VENCIDA",IF(CR374&gt;=-5,"POR VENCER","AL DÍA"))))</f>
        <v/>
      </c>
      <c r="CV374" s="185" t="n"/>
      <c r="CW374" s="119">
        <f>IF(N($H374)&lt;16,"",IF(CQ374="","",CQ374+31))</f>
        <v/>
      </c>
      <c r="CX374" s="124">
        <f>IF(CW374="","",TODAY()-CW374)</f>
        <v/>
      </c>
      <c r="CY374" s="494" t="n"/>
      <c r="CZ374" s="184" t="n"/>
      <c r="DA374" s="184">
        <f>IF(CW374="","SIN ESTADO",IF(CY374&lt;&gt;"","PAGA",IF(CX374&gt;0,"VENCIDA",IF(CX374&gt;=-5,"POR VENCER","AL DÍA"))))</f>
        <v/>
      </c>
      <c r="DB374" s="185" t="n"/>
      <c r="DC374" s="119">
        <f>IF(N($H374)&lt;17,"",IF(CW374="","",CW374+31))</f>
        <v/>
      </c>
      <c r="DD374" s="124">
        <f>IF(DC374="","",TODAY()-DC374)</f>
        <v/>
      </c>
      <c r="DE374" s="494" t="n"/>
      <c r="DF374" s="184" t="n"/>
      <c r="DG374" s="184">
        <f>IF(DC374="","SIN ESTADO",IF(DE374&lt;&gt;"","PAGA",IF(DD374&gt;0,"VENCIDA",IF(DD374&gt;=-5,"POR VENCER","AL DÍA"))))</f>
        <v/>
      </c>
      <c r="DH374" s="185" t="n"/>
      <c r="DI374" s="119">
        <f>IF(N($H374)&lt;18,"",IF(DC374="","",DC374+31))</f>
        <v/>
      </c>
      <c r="DJ374" s="124">
        <f>IF(DI374="","",TODAY()-DI374)</f>
        <v/>
      </c>
      <c r="DK374" s="494" t="n"/>
      <c r="DL374" s="184" t="n"/>
      <c r="DM374" s="184">
        <f>IF(DI374="","SIN ESTADO",IF(DK374&lt;&gt;"","PAGA",IF(DJ374&gt;0,"VENCIDA",IF(DJ374&gt;=-5,"POR VENCER","AL DÍA"))))</f>
        <v/>
      </c>
      <c r="DN374" s="185" t="n"/>
      <c r="DO374" s="119">
        <f>IF(N($H374)&lt;19,"",IF(DI374="","",DI374+31))</f>
        <v/>
      </c>
      <c r="DP374" s="124">
        <f>IF(DO374="","",TODAY()-DO374)</f>
        <v/>
      </c>
      <c r="DQ374" s="494" t="n"/>
      <c r="DR374" s="184" t="n"/>
      <c r="DS374" s="184">
        <f>IF(DO374="","SIN ESTADO",IF(DQ374&lt;&gt;"","PAGA",IF(DP374&gt;0,"VENCIDA",IF(DP374&gt;=-5,"POR VENCER","AL DÍA"))))</f>
        <v/>
      </c>
      <c r="DT374" s="185" t="n"/>
      <c r="DU374" s="119">
        <f>IF(N($H374)&lt;20,"",IF(DO374="","",DO374+31))</f>
        <v/>
      </c>
      <c r="DV374" s="124">
        <f>IF(DU374="","",TODAY()-DU374)</f>
        <v/>
      </c>
      <c r="DW374" s="494" t="n"/>
      <c r="DX374" s="184" t="n"/>
      <c r="DY374" s="184">
        <f>IF(DU374="","SIN ESTADO",IF(DW374&lt;&gt;"","PAGA",IF(DV374&gt;0,"VENCIDA",IF(DV374&gt;=-5,"POR VENCER","AL DÍA"))))</f>
        <v/>
      </c>
      <c r="DZ374" s="185" t="n"/>
      <c r="EA374" s="119">
        <f>IF(N($H374)&lt;21,"",IF(DU374="","",DU374+31))</f>
        <v/>
      </c>
      <c r="EB374" s="124">
        <f>IF(EA374="","",TODAY()-EA374)</f>
        <v/>
      </c>
      <c r="EC374" s="494" t="n"/>
      <c r="ED374" s="184" t="n"/>
      <c r="EE374" s="184">
        <f>IF(EA374="","SIN ESTADO",IF(EC374&lt;&gt;"","PAGA",IF(EB374&gt;0,"VENCIDA",IF(EB374&gt;=-5,"POR VENCER","AL DÍA"))))</f>
        <v/>
      </c>
      <c r="EF374" s="185" t="n"/>
      <c r="EG374" s="119">
        <f>IF(N($H374)&lt;22,"",IF(EA374="","",EA374+31))</f>
        <v/>
      </c>
      <c r="EH374" s="124">
        <f>IF(EG374="","",TODAY()-EG374)</f>
        <v/>
      </c>
      <c r="EI374" s="494" t="n"/>
      <c r="EJ374" s="184" t="n"/>
      <c r="EK374" s="184">
        <f>IF(EG374="","SIN ESTADO",IF(EI374&lt;&gt;"","PAGA",IF(EH374&gt;0,"VENCIDA",IF(EH374&gt;=-5,"POR VENCER","AL DÍA"))))</f>
        <v/>
      </c>
      <c r="EL374" s="185" t="n"/>
      <c r="EM374" s="119">
        <f>IF(N($H374)&lt;23,"",IF(EG374="","",EG374+31))</f>
        <v/>
      </c>
      <c r="EN374" s="124">
        <f>IF(EM374="","",TODAY()-EM374)</f>
        <v/>
      </c>
      <c r="EO374" s="494" t="n"/>
      <c r="EP374" s="184" t="n"/>
      <c r="EQ374" s="184">
        <f>IF(EM374="","SIN ESTADO",IF(EO374&lt;&gt;"","PAGA",IF(EN374&gt;0,"VENCIDA",IF(EN374&gt;=-5,"POR VENCER","AL DÍA"))))</f>
        <v/>
      </c>
      <c r="ER374" s="185" t="n"/>
      <c r="ES374" s="119">
        <f>IF(N($H374)&lt;24,"",IF(EM374="","",EM374+31))</f>
        <v/>
      </c>
      <c r="ET374" s="124">
        <f>IF(ES374="","",TODAY()-ES374)</f>
        <v/>
      </c>
      <c r="EU374" s="494" t="n"/>
      <c r="EV374" s="184" t="n"/>
      <c r="EW374" s="184">
        <f>IF(ES374="","SIN ESTADO",IF(EU374&lt;&gt;"","PAGA",IF(ET374&gt;0,"VENCIDA",IF(ET374&gt;=-5,"POR VENCER","AL DÍA"))))</f>
        <v/>
      </c>
      <c r="EX374" s="185" t="n"/>
      <c r="EY374" s="119">
        <f>IF(N($H374)&lt;25,"",IF(ES374="","",ES374+31))</f>
        <v/>
      </c>
      <c r="EZ374" s="124">
        <f>IF(EY374="","",TODAY()-EY374)</f>
        <v/>
      </c>
      <c r="FA374" s="494" t="n"/>
      <c r="FB374" s="184" t="n"/>
      <c r="FC374" s="184">
        <f>IF(EY374="","SIN ESTADO",IF(FA374&lt;&gt;"","PAGA",IF(EZ374&gt;0,"VENCIDA",IF(EZ374&gt;=-5,"POR VENCER","AL DÍA"))))</f>
        <v/>
      </c>
      <c r="FD374" s="185" t="n"/>
      <c r="FE374" s="119">
        <f>IF(N($H374)&lt;26,"",IF(EY374="","",EY374+31))</f>
        <v/>
      </c>
      <c r="FF374" s="124">
        <f>IF(FE374="","",TODAY()-FE374)</f>
        <v/>
      </c>
      <c r="FG374" s="494" t="n"/>
      <c r="FH374" s="184" t="n"/>
      <c r="FI374" s="184">
        <f>IF(FE374="","SIN ESTADO",IF(FG374&lt;&gt;"","PAGA",IF(FF374&gt;0,"VENCIDA",IF(FF374&gt;=-5,"POR VENCER","AL DÍA"))))</f>
        <v/>
      </c>
      <c r="FJ374" s="185" t="n"/>
      <c r="FK374" s="119">
        <f>IF(N($H374)&lt;27,"",IF(FE374="","",FE374+31))</f>
        <v/>
      </c>
      <c r="FL374" s="124">
        <f>IF(FK374="","",TODAY()-FK374)</f>
        <v/>
      </c>
      <c r="FM374" s="494" t="n"/>
      <c r="FN374" s="184" t="n"/>
      <c r="FO374" s="184">
        <f>IF(FK374="","SIN ESTADO",IF(FM374&lt;&gt;"","PAGA",IF(FL374&gt;0,"VENCIDA",IF(FL374&gt;=-5,"POR VENCER","AL DÍA"))))</f>
        <v/>
      </c>
      <c r="FP374" s="185" t="n"/>
      <c r="FQ374" s="119">
        <f>IF(N($H374)&lt;28,"",IF(FK374="","",FK374+31))</f>
        <v/>
      </c>
      <c r="FR374" s="124">
        <f>IF(FQ374="","",TODAY()-FQ374)</f>
        <v/>
      </c>
      <c r="FS374" s="494" t="n"/>
      <c r="FT374" s="184" t="n"/>
      <c r="FU374" s="184">
        <f>IF(FQ374="","SIN ESTADO",IF(FS374&lt;&gt;"","PAGA",IF(FR374&gt;0,"VENCIDA",IF(FR374&gt;=-5,"POR VENCER","AL DÍA"))))</f>
        <v/>
      </c>
      <c r="FV374" s="185" t="n"/>
      <c r="FW374" s="119">
        <f>IF(N($H374)&lt;29,"",IF(FQ374="","",FQ374+31))</f>
        <v/>
      </c>
      <c r="FX374" s="124">
        <f>IF(FW374="","",TODAY()-FW374)</f>
        <v/>
      </c>
      <c r="FY374" s="494" t="n"/>
      <c r="FZ374" s="184" t="n"/>
      <c r="GA374" s="184">
        <f>IF(FW374="","SIN ESTADO",IF(FY374&lt;&gt;"","PAGA",IF(FX374&gt;0,"VENCIDA",IF(FX374&gt;=-5,"POR VENCER","AL DÍA"))))</f>
        <v/>
      </c>
      <c r="GB374" s="185" t="n"/>
      <c r="GC374" s="119">
        <f>IF(N($H374)&lt;30,"",IF(FW374="","",FW374+31))</f>
        <v/>
      </c>
      <c r="GD374" s="124">
        <f>IF(GC374="","",TODAY()-GC374)</f>
        <v/>
      </c>
      <c r="GE374" s="494" t="n"/>
      <c r="GF374" s="184" t="n"/>
      <c r="GG374" s="184">
        <f>IF(GC374="","SIN ESTADO",IF(GE374&lt;&gt;"","PAGA",IF(GD374&gt;0,"VENCIDA",IF(GD374&gt;=-5,"POR VENCER","AL DÍA"))))</f>
        <v/>
      </c>
      <c r="GH374" s="185" t="n"/>
      <c r="GI374" s="119">
        <f>IF(N($H374)&lt;31,"",IF(GC374="","",GC374+31))</f>
        <v/>
      </c>
      <c r="GJ374" s="124">
        <f>IF(GI374="","",TODAY()-GI374)</f>
        <v/>
      </c>
      <c r="GK374" s="494" t="n"/>
      <c r="GL374" s="184" t="n"/>
      <c r="GM374" s="184">
        <f>IF(GI374="","SIN ESTADO",IF(GK374&lt;&gt;"","PAGA",IF(GJ374&gt;0,"VENCIDA",IF(GJ374&gt;=-5,"POR VENCER","AL DÍA"))))</f>
        <v/>
      </c>
      <c r="GN374" s="185" t="n"/>
      <c r="GO374" s="119">
        <f>IF(N($H374)&lt;32,"",IF(GI374="","",GI374+31))</f>
        <v/>
      </c>
      <c r="GP374" s="124">
        <f>IF(GO374="","",TODAY()-GO374)</f>
        <v/>
      </c>
      <c r="GQ374" s="494" t="n"/>
      <c r="GR374" s="184" t="n"/>
      <c r="GS374" s="184">
        <f>IF(GO374="","SIN ESTADO",IF(GQ374&lt;&gt;"","PAGA",IF(GP374&gt;0,"VENCIDA",IF(GP374&gt;=-5,"POR VENCER","AL DÍA"))))</f>
        <v/>
      </c>
      <c r="GT374" s="185" t="n"/>
      <c r="GU374" s="119">
        <f>IF(N($H374)&lt;33,"",IF(GO374="","",GO374+31))</f>
        <v/>
      </c>
      <c r="GV374" s="124">
        <f>IF(GU374="","",TODAY()-GU374)</f>
        <v/>
      </c>
      <c r="GW374" s="494" t="n"/>
      <c r="GX374" s="184" t="n"/>
      <c r="GY374" s="184">
        <f>IF(GU374="","SIN ESTADO",IF(GW374&lt;&gt;"","PAGA",IF(GV374&gt;0,"VENCIDA",IF(GV374&gt;=-5,"POR VENCER","AL DÍA"))))</f>
        <v/>
      </c>
      <c r="GZ374" s="185" t="n"/>
      <c r="HA374" s="119">
        <f>IF(N($H374)&lt;34,"",IF(GU374="","",GU374+31))</f>
        <v/>
      </c>
      <c r="HB374" s="124">
        <f>IF(HA374="","",TODAY()-HA374)</f>
        <v/>
      </c>
      <c r="HC374" s="494" t="n"/>
      <c r="HD374" s="184" t="n"/>
      <c r="HE374" s="184">
        <f>IF(HA374="","SIN ESTADO",IF(HC374&lt;&gt;"","PAGA",IF(HB374&gt;0,"VENCIDA",IF(HB374&gt;=-5,"POR VENCER","AL DÍA"))))</f>
        <v/>
      </c>
      <c r="HF374" s="185" t="n"/>
      <c r="HG374" s="119">
        <f>IF(N($H374)&lt;35,"",IF(HA374="","",HA374+31))</f>
        <v/>
      </c>
      <c r="HH374" s="124">
        <f>IF(HG374="","",TODAY()-HG374)</f>
        <v/>
      </c>
      <c r="HI374" s="494" t="n"/>
      <c r="HJ374" s="184" t="n"/>
      <c r="HK374" s="184">
        <f>IF(HG374="","SIN ESTADO",IF(HI374&lt;&gt;"","PAGA",IF(HH374&gt;0,"VENCIDA",IF(HH374&gt;=-5,"POR VENCER","AL DÍA"))))</f>
        <v/>
      </c>
      <c r="HL374" s="168" t="n"/>
      <c r="HM374" s="119">
        <f>IF(N($H374)&lt;36,"",IF(HG374="","",HG374+31))</f>
        <v/>
      </c>
      <c r="HN374" s="124">
        <f>IF(HM374="","",TODAY()-HM374)</f>
        <v/>
      </c>
      <c r="HO374" s="494" t="n"/>
      <c r="HP374" s="184" t="n"/>
      <c r="HQ374" s="184">
        <f>IF(HM374="","SIN ESTADO",IF(HO374&lt;&gt;"","PAGA",IF(HN374&gt;0,"VENCIDA",IF(HN374&gt;=-5,"POR VENCER","AL DÍA"))))</f>
        <v/>
      </c>
      <c r="HR374" s="168" t="n"/>
      <c r="HS374" s="169">
        <f>N374+T374+Z374+AF374+AL374+AR374+AX374+BD374+BJ374+BP374+BV374+CB374+CH374+CN374+CT374+CZ374+DF374+DL374+DR374+DX374+ED374+EJ374+EP374+EV374+FB374+FH374+FN374+FT374+FZ374+GF374+GL374+GR374+GX374+HD374+HJ374+HP374</f>
        <v/>
      </c>
      <c r="HU374" s="170">
        <f>IFERROR(N($J374),0)</f>
        <v/>
      </c>
      <c r="HW374" s="170">
        <f>SUMPRODUCT((MOD(COLUMN($M374:$HR374)-COLUMN($M374),6)=0)*ISNUMBER($M374:$HR374)*($M374:$HR374&gt;=RESUMEN!$C$26)*($M374:$HR374&lt;=RESUMEN!$C$27)*IFERROR(N($N374:$HS374),0))</f>
        <v/>
      </c>
      <c r="HX374" s="170">
        <f>SUMPRODUCT((MOD(COLUMN($M374:$HR374)-COLUMN($M374),6)=0)*ISNUMBER($M374:$HR374)*($M374:$HR374&gt;=RESUMEN!$C$26)*($M374:$HR374&lt;=RESUMEN!$C$27))</f>
        <v/>
      </c>
    </row>
    <row r="375" ht="15.75" customHeight="1" s="506">
      <c r="B375" s="113">
        <f>VENTAS!A374</f>
        <v/>
      </c>
      <c r="C375" s="236">
        <f>VENTAS!B374</f>
        <v/>
      </c>
      <c r="D375" s="53">
        <f>VENTAS!C374</f>
        <v/>
      </c>
      <c r="E375" s="114">
        <f>VENTAS!D374</f>
        <v/>
      </c>
      <c r="F375" s="114">
        <f>VENTAS!J374</f>
        <v/>
      </c>
      <c r="G375" s="494">
        <f>VENTAS!F374</f>
        <v/>
      </c>
      <c r="H375" s="479">
        <f>VENTAS!K374</f>
        <v/>
      </c>
      <c r="I375" s="479">
        <f>VENTAS!M374</f>
        <v/>
      </c>
      <c r="J375" s="184">
        <f>VENTAS!L374</f>
        <v/>
      </c>
      <c r="K375" s="119">
        <f>IF(N($H375)&lt;1,"",$G375+31)</f>
        <v/>
      </c>
      <c r="L375" s="124">
        <f>IF(K375="","",TODAY()-K375)</f>
        <v/>
      </c>
      <c r="M375" s="469" t="n">
        <v>46099</v>
      </c>
      <c r="N375" s="374" t="n">
        <v>1227500</v>
      </c>
      <c r="O375" s="184">
        <f>IF(K375="","SIN ESTADO",IF(M375&lt;&gt;"","PAGA",IF(L375&gt;0,"VENCIDA",IF(L375&gt;=-5,"POR VENCER","AL DÍA"))))</f>
        <v/>
      </c>
      <c r="P375" s="185" t="inlineStr">
        <is>
          <t>TRANSFERENCIA</t>
        </is>
      </c>
      <c r="Q375" s="119">
        <f>IF(N($H375)&lt;2,"",IF(K375="","",K375+31))</f>
        <v/>
      </c>
      <c r="R375" s="124">
        <f>IF(Q375="","",TODAY()-Q375)</f>
        <v/>
      </c>
      <c r="S375" s="494" t="n">
        <v>46128</v>
      </c>
      <c r="T375" s="184" t="n">
        <v>1227500</v>
      </c>
      <c r="U375" s="184">
        <f>IF(Q375="","SIN ESTADO",IF(S375&lt;&gt;"","PAGA",IF(R375&gt;0,"VENCIDA",IF(R375&gt;=-5,"POR VENCER","AL DÍA"))))</f>
        <v/>
      </c>
      <c r="V375" s="185" t="inlineStr">
        <is>
          <t>TRANSFERENCIA</t>
        </is>
      </c>
      <c r="W375" s="119">
        <f>IF(N($H375)&lt;3,"",IF(Q375="","",Q375+31))</f>
        <v/>
      </c>
      <c r="X375" s="124">
        <f>IF(W375="","",TODAY()-W375)</f>
        <v/>
      </c>
      <c r="Y375" s="494" t="n">
        <v>46158</v>
      </c>
      <c r="Z375" s="184" t="n">
        <v>1227500</v>
      </c>
      <c r="AA375" s="184">
        <f>IF(W375="","SIN ESTADO",IF(Y375&lt;&gt;"","PAGA",IF(X375&gt;0,"VENCIDA",IF(X375&gt;=-5,"POR VENCER","AL DÍA"))))</f>
        <v/>
      </c>
      <c r="AB375" s="185" t="inlineStr">
        <is>
          <t>TRANSFERENCIA</t>
        </is>
      </c>
      <c r="AC375" s="119">
        <f>IF(N($H375)&lt;4,"",IF(W375="","",W375+31))</f>
        <v/>
      </c>
      <c r="AD375" s="124">
        <f>IF(AC375="","",TODAY()-AC375)</f>
        <v/>
      </c>
      <c r="AE375" s="494" t="n">
        <v>46189</v>
      </c>
      <c r="AF375" s="184" t="n">
        <v>1227500</v>
      </c>
      <c r="AG375" s="184">
        <f>IF(AC375="","SIN ESTADO",IF(AE375&lt;&gt;"","PAGA",IF(AD375&gt;0,"VENCIDA",IF(AD375&gt;=-5,"POR VENCER","AL DÍA"))))</f>
        <v/>
      </c>
      <c r="AH375" s="185" t="inlineStr">
        <is>
          <t>TRANSFERENCIA</t>
        </is>
      </c>
      <c r="AI375" s="119">
        <f>IF(N($H375)&lt;5,"",IF(AC375="","",AC375+31))</f>
        <v/>
      </c>
      <c r="AJ375" s="124">
        <f>IF(AI375="","",TODAY()-AI375)</f>
        <v/>
      </c>
      <c r="AK375" s="494" t="n">
        <v>46220</v>
      </c>
      <c r="AL375" s="184" t="n">
        <v>1227500</v>
      </c>
      <c r="AM375" s="184">
        <f>IF(AI375="","SIN ESTADO",IF(AK375&lt;&gt;"","PAGA",IF(AJ375&gt;0,"VENCIDA",IF(AJ375&gt;=-5,"POR VENCER","AL DÍA"))))</f>
        <v/>
      </c>
      <c r="AN375" s="185" t="inlineStr">
        <is>
          <t>TRANSFERENCIA</t>
        </is>
      </c>
      <c r="AO375" s="119">
        <f>IF(N($H375)&lt;6,"",IF(AI375="","",AI375+31))</f>
        <v/>
      </c>
      <c r="AP375" s="124">
        <f>IF(AO375="","",TODAY()-AO375)</f>
        <v/>
      </c>
      <c r="AQ375" s="270" t="n">
        <v>46253</v>
      </c>
      <c r="AR375" s="184" t="n">
        <v>1227500</v>
      </c>
      <c r="AS375" s="184">
        <f>IF(AO375="","SIN ESTADO",IF(AQ375&lt;&gt;"","PAGA",IF(AP375&gt;0,"VENCIDA",IF(AP375&gt;=-5,"POR VENCER","AL DÍA"))))</f>
        <v/>
      </c>
      <c r="AT375" s="185" t="inlineStr">
        <is>
          <t>TRANSFERENCIA</t>
        </is>
      </c>
      <c r="AU375" s="119">
        <f>IF(N($H375)&lt;7,"",IF(AO375="","",AO375+31))</f>
        <v/>
      </c>
      <c r="AV375" s="124">
        <f>IF(AU375="","",TODAY()-AU375)</f>
        <v/>
      </c>
      <c r="AW375" s="494" t="n"/>
      <c r="AX375" s="184" t="n"/>
      <c r="AY375" s="184">
        <f>IF(AU375="","SIN ESTADO",IF(AW375&lt;&gt;"","PAGA",IF(AV375&gt;0,"VENCIDA",IF(AV375&gt;=-5,"POR VENCER","AL DÍA"))))</f>
        <v/>
      </c>
      <c r="AZ375" s="185" t="n"/>
      <c r="BA375" s="119">
        <f>IF(N($H375)&lt;8,"",IF(AU375="","",AU375+31))</f>
        <v/>
      </c>
      <c r="BB375" s="124">
        <f>IF(BA375="","",TODAY()-BA375)</f>
        <v/>
      </c>
      <c r="BC375" s="494" t="n"/>
      <c r="BD375" s="184" t="n"/>
      <c r="BE375" s="184">
        <f>IF(BA375="","SIN ESTADO",IF(BC375&lt;&gt;"","PAGA",IF(BB375&gt;0,"VENCIDA",IF(BB375&gt;=-5,"POR VENCER","AL DÍA"))))</f>
        <v/>
      </c>
      <c r="BF375" s="185" t="n"/>
      <c r="BG375" s="119">
        <f>IF(N($H375)&lt;9,"",IF(BA375="","",BA375+31))</f>
        <v/>
      </c>
      <c r="BH375" s="124">
        <f>IF(BG375="","",TODAY()-BG375)</f>
        <v/>
      </c>
      <c r="BI375" s="494" t="n"/>
      <c r="BJ375" s="184" t="n"/>
      <c r="BK375" s="184">
        <f>IF(BG375="","SIN ESTADO",IF(BI375&lt;&gt;"","PAGA",IF(BH375&gt;0,"VENCIDA",IF(BH375&gt;=-5,"POR VENCER","AL DÍA"))))</f>
        <v/>
      </c>
      <c r="BL375" s="185" t="n"/>
      <c r="BM375" s="119">
        <f>IF(N($H375)&lt;10,"",IF(BG375="","",BG375+31))</f>
        <v/>
      </c>
      <c r="BN375" s="124">
        <f>IF(BM375="","",TODAY()-BM375)</f>
        <v/>
      </c>
      <c r="BO375" s="494" t="n"/>
      <c r="BP375" s="184" t="n"/>
      <c r="BQ375" s="184">
        <f>IF(BM375="","SIN ESTADO",IF(BO375&lt;&gt;"","PAGA",IF(BN375&gt;0,"VENCIDA",IF(BN375&gt;=-5,"POR VENCER","AL DÍA"))))</f>
        <v/>
      </c>
      <c r="BR375" s="185" t="n"/>
      <c r="BS375" s="119">
        <f>IF(N($H375)&lt;11,"",IF(BM375="","",BM375+31))</f>
        <v/>
      </c>
      <c r="BT375" s="124">
        <f>IF(BS375="","",TODAY()-BS375)</f>
        <v/>
      </c>
      <c r="BU375" s="494" t="n"/>
      <c r="BV375" s="184" t="n"/>
      <c r="BW375" s="184">
        <f>IF(BS375="","SIN ESTADO",IF(BU375&lt;&gt;"","PAGA",IF(BT375&gt;0,"VENCIDA",IF(BT375&gt;=-5,"POR VENCER","AL DÍA"))))</f>
        <v/>
      </c>
      <c r="BX375" s="185" t="n"/>
      <c r="BY375" s="119">
        <f>IF(N($H375)&lt;12,"",IF(BS375="","",BS375+31))</f>
        <v/>
      </c>
      <c r="BZ375" s="124">
        <f>IF(BY375="","",TODAY()-BY375)</f>
        <v/>
      </c>
      <c r="CA375" s="494" t="n"/>
      <c r="CB375" s="184" t="n"/>
      <c r="CC375" s="184">
        <f>IF(BY375="","SIN ESTADO",IF(CA375&lt;&gt;"","PAGA",IF(BZ375&gt;0,"VENCIDA",IF(BZ375&gt;=-5,"POR VENCER","AL DÍA"))))</f>
        <v/>
      </c>
      <c r="CD375" s="185" t="n"/>
      <c r="CE375" s="119">
        <f>IF(N($H375)&lt;13,"",IF(BY375="","",BY375+31))</f>
        <v/>
      </c>
      <c r="CF375" s="124">
        <f>IF(CE375="","",TODAY()-CE375)</f>
        <v/>
      </c>
      <c r="CG375" s="494" t="n"/>
      <c r="CH375" s="184" t="n"/>
      <c r="CI375" s="184">
        <f>IF(CE375="","SIN ESTADO",IF(CG375&lt;&gt;"","PAGA",IF(CF375&gt;0,"VENCIDA",IF(CF375&gt;=-5,"POR VENCER","AL DÍA"))))</f>
        <v/>
      </c>
      <c r="CJ375" s="185" t="n"/>
      <c r="CK375" s="119">
        <f>IF(N($H375)&lt;14,"",IF(CE375="","",CE375+31))</f>
        <v/>
      </c>
      <c r="CL375" s="124">
        <f>IF(CK375="","",TODAY()-CK375)</f>
        <v/>
      </c>
      <c r="CM375" s="494" t="n"/>
      <c r="CN375" s="184" t="n"/>
      <c r="CO375" s="184">
        <f>IF(CK375="","SIN ESTADO",IF(CM375&lt;&gt;"","PAGA",IF(CL375&gt;0,"VENCIDA",IF(CL375&gt;=-5,"POR VENCER","AL DÍA"))))</f>
        <v/>
      </c>
      <c r="CP375" s="185" t="n"/>
      <c r="CQ375" s="119">
        <f>IF(N($H375)&lt;15,"",IF(CK375="","",CK375+31))</f>
        <v/>
      </c>
      <c r="CR375" s="124">
        <f>IF(CQ375="","",TODAY()-CQ375)</f>
        <v/>
      </c>
      <c r="CS375" s="494" t="n"/>
      <c r="CT375" s="184" t="n"/>
      <c r="CU375" s="184">
        <f>IF(CQ375="","SIN ESTADO",IF(CS375&lt;&gt;"","PAGA",IF(CR375&gt;0,"VENCIDA",IF(CR375&gt;=-5,"POR VENCER","AL DÍA"))))</f>
        <v/>
      </c>
      <c r="CV375" s="185" t="n"/>
      <c r="CW375" s="119">
        <f>IF(N($H375)&lt;16,"",IF(CQ375="","",CQ375+31))</f>
        <v/>
      </c>
      <c r="CX375" s="124">
        <f>IF(CW375="","",TODAY()-CW375)</f>
        <v/>
      </c>
      <c r="CY375" s="494" t="n"/>
      <c r="CZ375" s="184" t="n"/>
      <c r="DA375" s="184">
        <f>IF(CW375="","SIN ESTADO",IF(CY375&lt;&gt;"","PAGA",IF(CX375&gt;0,"VENCIDA",IF(CX375&gt;=-5,"POR VENCER","AL DÍA"))))</f>
        <v/>
      </c>
      <c r="DB375" s="185" t="n"/>
      <c r="DC375" s="119">
        <f>IF(N($H375)&lt;17,"",IF(CW375="","",CW375+31))</f>
        <v/>
      </c>
      <c r="DD375" s="124">
        <f>IF(DC375="","",TODAY()-DC375)</f>
        <v/>
      </c>
      <c r="DE375" s="494" t="n"/>
      <c r="DF375" s="184" t="n"/>
      <c r="DG375" s="184">
        <f>IF(DC375="","SIN ESTADO",IF(DE375&lt;&gt;"","PAGA",IF(DD375&gt;0,"VENCIDA",IF(DD375&gt;=-5,"POR VENCER","AL DÍA"))))</f>
        <v/>
      </c>
      <c r="DH375" s="185" t="n"/>
      <c r="DI375" s="119">
        <f>IF(N($H375)&lt;18,"",IF(DC375="","",DC375+31))</f>
        <v/>
      </c>
      <c r="DJ375" s="124">
        <f>IF(DI375="","",TODAY()-DI375)</f>
        <v/>
      </c>
      <c r="DK375" s="494" t="n"/>
      <c r="DL375" s="184" t="n"/>
      <c r="DM375" s="184">
        <f>IF(DI375="","SIN ESTADO",IF(DK375&lt;&gt;"","PAGA",IF(DJ375&gt;0,"VENCIDA",IF(DJ375&gt;=-5,"POR VENCER","AL DÍA"))))</f>
        <v/>
      </c>
      <c r="DN375" s="185" t="n"/>
      <c r="DO375" s="119">
        <f>IF(N($H375)&lt;19,"",IF(DI375="","",DI375+31))</f>
        <v/>
      </c>
      <c r="DP375" s="124">
        <f>IF(DO375="","",TODAY()-DO375)</f>
        <v/>
      </c>
      <c r="DQ375" s="494" t="n"/>
      <c r="DR375" s="184" t="n"/>
      <c r="DS375" s="184">
        <f>IF(DO375="","SIN ESTADO",IF(DQ375&lt;&gt;"","PAGA",IF(DP375&gt;0,"VENCIDA",IF(DP375&gt;=-5,"POR VENCER","AL DÍA"))))</f>
        <v/>
      </c>
      <c r="DT375" s="185" t="n"/>
      <c r="DU375" s="119">
        <f>IF(N($H375)&lt;20,"",IF(DO375="","",DO375+31))</f>
        <v/>
      </c>
      <c r="DV375" s="124">
        <f>IF(DU375="","",TODAY()-DU375)</f>
        <v/>
      </c>
      <c r="DW375" s="494" t="n"/>
      <c r="DX375" s="184" t="n"/>
      <c r="DY375" s="184">
        <f>IF(DU375="","SIN ESTADO",IF(DW375&lt;&gt;"","PAGA",IF(DV375&gt;0,"VENCIDA",IF(DV375&gt;=-5,"POR VENCER","AL DÍA"))))</f>
        <v/>
      </c>
      <c r="DZ375" s="185" t="n"/>
      <c r="EA375" s="119">
        <f>IF(N($H375)&lt;21,"",IF(DU375="","",DU375+31))</f>
        <v/>
      </c>
      <c r="EB375" s="124">
        <f>IF(EA375="","",TODAY()-EA375)</f>
        <v/>
      </c>
      <c r="EC375" s="494" t="n"/>
      <c r="ED375" s="184" t="n"/>
      <c r="EE375" s="184">
        <f>IF(EA375="","SIN ESTADO",IF(EC375&lt;&gt;"","PAGA",IF(EB375&gt;0,"VENCIDA",IF(EB375&gt;=-5,"POR VENCER","AL DÍA"))))</f>
        <v/>
      </c>
      <c r="EF375" s="185" t="n"/>
      <c r="EG375" s="119">
        <f>IF(N($H375)&lt;22,"",IF(EA375="","",EA375+31))</f>
        <v/>
      </c>
      <c r="EH375" s="124">
        <f>IF(EG375="","",TODAY()-EG375)</f>
        <v/>
      </c>
      <c r="EI375" s="494" t="n"/>
      <c r="EJ375" s="184" t="n"/>
      <c r="EK375" s="184">
        <f>IF(EG375="","SIN ESTADO",IF(EI375&lt;&gt;"","PAGA",IF(EH375&gt;0,"VENCIDA",IF(EH375&gt;=-5,"POR VENCER","AL DÍA"))))</f>
        <v/>
      </c>
      <c r="EL375" s="185" t="n"/>
      <c r="EM375" s="119">
        <f>IF(N($H375)&lt;23,"",IF(EG375="","",EG375+31))</f>
        <v/>
      </c>
      <c r="EN375" s="124">
        <f>IF(EM375="","",TODAY()-EM375)</f>
        <v/>
      </c>
      <c r="EO375" s="494" t="n"/>
      <c r="EP375" s="184" t="n"/>
      <c r="EQ375" s="184">
        <f>IF(EM375="","SIN ESTADO",IF(EO375&lt;&gt;"","PAGA",IF(EN375&gt;0,"VENCIDA",IF(EN375&gt;=-5,"POR VENCER","AL DÍA"))))</f>
        <v/>
      </c>
      <c r="ER375" s="185" t="n"/>
      <c r="ES375" s="119">
        <f>IF(N($H375)&lt;24,"",IF(EM375="","",EM375+31))</f>
        <v/>
      </c>
      <c r="ET375" s="124">
        <f>IF(ES375="","",TODAY()-ES375)</f>
        <v/>
      </c>
      <c r="EU375" s="494" t="n"/>
      <c r="EV375" s="184" t="n"/>
      <c r="EW375" s="184">
        <f>IF(ES375="","SIN ESTADO",IF(EU375&lt;&gt;"","PAGA",IF(ET375&gt;0,"VENCIDA",IF(ET375&gt;=-5,"POR VENCER","AL DÍA"))))</f>
        <v/>
      </c>
      <c r="EX375" s="185" t="n"/>
      <c r="EY375" s="119">
        <f>IF(N($H375)&lt;25,"",IF(ES375="","",ES375+31))</f>
        <v/>
      </c>
      <c r="EZ375" s="124">
        <f>IF(EY375="","",TODAY()-EY375)</f>
        <v/>
      </c>
      <c r="FA375" s="494" t="n"/>
      <c r="FB375" s="184" t="n"/>
      <c r="FC375" s="184">
        <f>IF(EY375="","SIN ESTADO",IF(FA375&lt;&gt;"","PAGA",IF(EZ375&gt;0,"VENCIDA",IF(EZ375&gt;=-5,"POR VENCER","AL DÍA"))))</f>
        <v/>
      </c>
      <c r="FD375" s="185" t="n"/>
      <c r="FE375" s="119">
        <f>IF(N($H375)&lt;26,"",IF(EY375="","",EY375+31))</f>
        <v/>
      </c>
      <c r="FF375" s="124">
        <f>IF(FE375="","",TODAY()-FE375)</f>
        <v/>
      </c>
      <c r="FG375" s="494" t="n"/>
      <c r="FH375" s="184" t="n"/>
      <c r="FI375" s="184">
        <f>IF(FE375="","SIN ESTADO",IF(FG375&lt;&gt;"","PAGA",IF(FF375&gt;0,"VENCIDA",IF(FF375&gt;=-5,"POR VENCER","AL DÍA"))))</f>
        <v/>
      </c>
      <c r="FJ375" s="185" t="n"/>
      <c r="FK375" s="119">
        <f>IF(N($H375)&lt;27,"",IF(FE375="","",FE375+31))</f>
        <v/>
      </c>
      <c r="FL375" s="124">
        <f>IF(FK375="","",TODAY()-FK375)</f>
        <v/>
      </c>
      <c r="FM375" s="494" t="n"/>
      <c r="FN375" s="184" t="n"/>
      <c r="FO375" s="184">
        <f>IF(FK375="","SIN ESTADO",IF(FM375&lt;&gt;"","PAGA",IF(FL375&gt;0,"VENCIDA",IF(FL375&gt;=-5,"POR VENCER","AL DÍA"))))</f>
        <v/>
      </c>
      <c r="FP375" s="185" t="n"/>
      <c r="FQ375" s="119">
        <f>IF(N($H375)&lt;28,"",IF(FK375="","",FK375+31))</f>
        <v/>
      </c>
      <c r="FR375" s="124">
        <f>IF(FQ375="","",TODAY()-FQ375)</f>
        <v/>
      </c>
      <c r="FS375" s="494" t="n"/>
      <c r="FT375" s="184" t="n"/>
      <c r="FU375" s="184">
        <f>IF(FQ375="","SIN ESTADO",IF(FS375&lt;&gt;"","PAGA",IF(FR375&gt;0,"VENCIDA",IF(FR375&gt;=-5,"POR VENCER","AL DÍA"))))</f>
        <v/>
      </c>
      <c r="FV375" s="185" t="n"/>
      <c r="FW375" s="119">
        <f>IF(N($H375)&lt;29,"",IF(FQ375="","",FQ375+31))</f>
        <v/>
      </c>
      <c r="FX375" s="124">
        <f>IF(FW375="","",TODAY()-FW375)</f>
        <v/>
      </c>
      <c r="FY375" s="494" t="n"/>
      <c r="FZ375" s="184" t="n"/>
      <c r="GA375" s="184">
        <f>IF(FW375="","SIN ESTADO",IF(FY375&lt;&gt;"","PAGA",IF(FX375&gt;0,"VENCIDA",IF(FX375&gt;=-5,"POR VENCER","AL DÍA"))))</f>
        <v/>
      </c>
      <c r="GB375" s="185" t="n"/>
      <c r="GC375" s="119">
        <f>IF(N($H375)&lt;30,"",IF(FW375="","",FW375+31))</f>
        <v/>
      </c>
      <c r="GD375" s="124">
        <f>IF(GC375="","",TODAY()-GC375)</f>
        <v/>
      </c>
      <c r="GE375" s="494" t="n"/>
      <c r="GF375" s="184" t="n"/>
      <c r="GG375" s="184">
        <f>IF(GC375="","SIN ESTADO",IF(GE375&lt;&gt;"","PAGA",IF(GD375&gt;0,"VENCIDA",IF(GD375&gt;=-5,"POR VENCER","AL DÍA"))))</f>
        <v/>
      </c>
      <c r="GH375" s="185" t="n"/>
      <c r="GI375" s="119">
        <f>IF(N($H375)&lt;31,"",IF(GC375="","",GC375+31))</f>
        <v/>
      </c>
      <c r="GJ375" s="124">
        <f>IF(GI375="","",TODAY()-GI375)</f>
        <v/>
      </c>
      <c r="GK375" s="494" t="n"/>
      <c r="GL375" s="184" t="n"/>
      <c r="GM375" s="184">
        <f>IF(GI375="","SIN ESTADO",IF(GK375&lt;&gt;"","PAGA",IF(GJ375&gt;0,"VENCIDA",IF(GJ375&gt;=-5,"POR VENCER","AL DÍA"))))</f>
        <v/>
      </c>
      <c r="GN375" s="185" t="n"/>
      <c r="GO375" s="119">
        <f>IF(N($H375)&lt;32,"",IF(GI375="","",GI375+31))</f>
        <v/>
      </c>
      <c r="GP375" s="124">
        <f>IF(GO375="","",TODAY()-GO375)</f>
        <v/>
      </c>
      <c r="GQ375" s="494" t="n"/>
      <c r="GR375" s="184" t="n"/>
      <c r="GS375" s="184">
        <f>IF(GO375="","SIN ESTADO",IF(GQ375&lt;&gt;"","PAGA",IF(GP375&gt;0,"VENCIDA",IF(GP375&gt;=-5,"POR VENCER","AL DÍA"))))</f>
        <v/>
      </c>
      <c r="GT375" s="185" t="n"/>
      <c r="GU375" s="119">
        <f>IF(N($H375)&lt;33,"",IF(GO375="","",GO375+31))</f>
        <v/>
      </c>
      <c r="GV375" s="124">
        <f>IF(GU375="","",TODAY()-GU375)</f>
        <v/>
      </c>
      <c r="GW375" s="494" t="n"/>
      <c r="GX375" s="184" t="n"/>
      <c r="GY375" s="184">
        <f>IF(GU375="","SIN ESTADO",IF(GW375&lt;&gt;"","PAGA",IF(GV375&gt;0,"VENCIDA",IF(GV375&gt;=-5,"POR VENCER","AL DÍA"))))</f>
        <v/>
      </c>
      <c r="GZ375" s="185" t="n"/>
      <c r="HA375" s="119">
        <f>IF(N($H375)&lt;34,"",IF(GU375="","",GU375+31))</f>
        <v/>
      </c>
      <c r="HB375" s="124">
        <f>IF(HA375="","",TODAY()-HA375)</f>
        <v/>
      </c>
      <c r="HC375" s="494" t="n"/>
      <c r="HD375" s="184" t="n"/>
      <c r="HE375" s="184">
        <f>IF(HA375="","SIN ESTADO",IF(HC375&lt;&gt;"","PAGA",IF(HB375&gt;0,"VENCIDA",IF(HB375&gt;=-5,"POR VENCER","AL DÍA"))))</f>
        <v/>
      </c>
      <c r="HF375" s="185" t="n"/>
      <c r="HG375" s="119">
        <f>IF(N($H375)&lt;35,"",IF(HA375="","",HA375+31))</f>
        <v/>
      </c>
      <c r="HH375" s="124">
        <f>IF(HG375="","",TODAY()-HG375)</f>
        <v/>
      </c>
      <c r="HI375" s="494" t="n"/>
      <c r="HJ375" s="184" t="n"/>
      <c r="HK375" s="184">
        <f>IF(HG375="","SIN ESTADO",IF(HI375&lt;&gt;"","PAGA",IF(HH375&gt;0,"VENCIDA",IF(HH375&gt;=-5,"POR VENCER","AL DÍA"))))</f>
        <v/>
      </c>
      <c r="HL375" s="168" t="n"/>
      <c r="HM375" s="119">
        <f>IF(N($H375)&lt;36,"",IF(HG375="","",HG375+31))</f>
        <v/>
      </c>
      <c r="HN375" s="124">
        <f>IF(HM375="","",TODAY()-HM375)</f>
        <v/>
      </c>
      <c r="HO375" s="494" t="n"/>
      <c r="HP375" s="184" t="n"/>
      <c r="HQ375" s="184">
        <f>IF(HM375="","SIN ESTADO",IF(HO375&lt;&gt;"","PAGA",IF(HN375&gt;0,"VENCIDA",IF(HN375&gt;=-5,"POR VENCER","AL DÍA"))))</f>
        <v/>
      </c>
      <c r="HR375" s="168" t="n"/>
      <c r="HS375" s="169">
        <f>N375+T375+Z375+AF375+AL375+AR375+AX375+BD375+BJ375+BP375+BV375+CB375+CH375+CN375+CT375+CZ375+DF375+DL375+DR375+DX375+ED375+EJ375+EP375+EV375+FB375+FH375+FN375+FT375+FZ375+GF375+GL375+GR375+GX375+HD375+HJ375+HP375</f>
        <v/>
      </c>
      <c r="HU375" s="170">
        <f>IFERROR(N($J375),0)</f>
        <v/>
      </c>
      <c r="HW375" s="170">
        <f>SUMPRODUCT((MOD(COLUMN($M375:$HR375)-COLUMN($M375),6)=0)*ISNUMBER($M375:$HR375)*($M375:$HR375&gt;=RESUMEN!$C$26)*($M375:$HR375&lt;=RESUMEN!$C$27)*IFERROR(N($N375:$HS375),0))</f>
        <v/>
      </c>
      <c r="HX375" s="170">
        <f>SUMPRODUCT((MOD(COLUMN($M375:$HR375)-COLUMN($M375),6)=0)*ISNUMBER($M375:$HR375)*($M375:$HR375&gt;=RESUMEN!$C$26)*($M375:$HR375&lt;=RESUMEN!$C$27))</f>
        <v/>
      </c>
    </row>
    <row r="376" ht="15.75" customHeight="1" s="506">
      <c r="B376" s="113">
        <f>VENTAS!A375</f>
        <v/>
      </c>
      <c r="C376" s="236">
        <f>VENTAS!B375</f>
        <v/>
      </c>
      <c r="D376" s="53">
        <f>VENTAS!C375</f>
        <v/>
      </c>
      <c r="E376" s="114">
        <f>VENTAS!D375</f>
        <v/>
      </c>
      <c r="F376" s="114">
        <f>VENTAS!J375</f>
        <v/>
      </c>
      <c r="G376" s="494">
        <f>VENTAS!F375</f>
        <v/>
      </c>
      <c r="H376" s="479">
        <f>VENTAS!K375</f>
        <v/>
      </c>
      <c r="I376" s="479">
        <f>VENTAS!M375</f>
        <v/>
      </c>
      <c r="J376" s="184">
        <f>VENTAS!L375</f>
        <v/>
      </c>
      <c r="K376" s="119">
        <f>IF(N($H376)&lt;1,"",$G376+31)</f>
        <v/>
      </c>
      <c r="L376" s="124">
        <f>IF(K376="","",TODAY()-K376)</f>
        <v/>
      </c>
      <c r="M376" s="494" t="n"/>
      <c r="N376" s="374" t="n"/>
      <c r="O376" s="184">
        <f>IF(K376="","SIN ESTADO",IF(M376&lt;&gt;"","PAGA",IF(L376&gt;0,"VENCIDA",IF(L376&gt;=-5,"POR VENCER","AL DÍA"))))</f>
        <v/>
      </c>
      <c r="P376" s="185" t="n"/>
      <c r="Q376" s="119">
        <f>IF(N($H376)&lt;2,"",IF(K376="","",K376+31))</f>
        <v/>
      </c>
      <c r="R376" s="124">
        <f>IF(Q376="","",TODAY()-Q376)</f>
        <v/>
      </c>
      <c r="S376" s="494" t="n"/>
      <c r="T376" s="184" t="n"/>
      <c r="U376" s="184">
        <f>IF(Q376="","SIN ESTADO",IF(S376&lt;&gt;"","PAGA",IF(R376&gt;0,"VENCIDA",IF(R376&gt;=-5,"POR VENCER","AL DÍA"))))</f>
        <v/>
      </c>
      <c r="V376" s="185" t="n"/>
      <c r="W376" s="119">
        <f>IF(N($H376)&lt;3,"",IF(Q376="","",Q376+31))</f>
        <v/>
      </c>
      <c r="X376" s="124">
        <f>IF(W376="","",TODAY()-W376)</f>
        <v/>
      </c>
      <c r="Y376" s="494" t="n"/>
      <c r="Z376" s="184" t="n"/>
      <c r="AA376" s="184">
        <f>IF(W376="","SIN ESTADO",IF(Y376&lt;&gt;"","PAGA",IF(X376&gt;0,"VENCIDA",IF(X376&gt;=-5,"POR VENCER","AL DÍA"))))</f>
        <v/>
      </c>
      <c r="AB376" s="185" t="n"/>
      <c r="AC376" s="119">
        <f>IF(N($H376)&lt;4,"",IF(W376="","",W376+31))</f>
        <v/>
      </c>
      <c r="AD376" s="124">
        <f>IF(AC376="","",TODAY()-AC376)</f>
        <v/>
      </c>
      <c r="AE376" s="494" t="n"/>
      <c r="AF376" s="184" t="n"/>
      <c r="AG376" s="184">
        <f>IF(AC376="","SIN ESTADO",IF(AE376&lt;&gt;"","PAGA",IF(AD376&gt;0,"VENCIDA",IF(AD376&gt;=-5,"POR VENCER","AL DÍA"))))</f>
        <v/>
      </c>
      <c r="AH376" s="185" t="n"/>
      <c r="AI376" s="119">
        <f>IF(N($H376)&lt;5,"",IF(AC376="","",AC376+31))</f>
        <v/>
      </c>
      <c r="AJ376" s="124">
        <f>IF(AI376="","",TODAY()-AI376)</f>
        <v/>
      </c>
      <c r="AK376" s="494" t="n"/>
      <c r="AL376" s="184" t="n"/>
      <c r="AM376" s="184">
        <f>IF(AI376="","SIN ESTADO",IF(AK376&lt;&gt;"","PAGA",IF(AJ376&gt;0,"VENCIDA",IF(AJ376&gt;=-5,"POR VENCER","AL DÍA"))))</f>
        <v/>
      </c>
      <c r="AN376" s="185" t="n"/>
      <c r="AO376" s="119">
        <f>IF(N($H376)&lt;6,"",IF(AI376="","",AI376+31))</f>
        <v/>
      </c>
      <c r="AP376" s="124">
        <f>IF(AO376="","",TODAY()-AO376)</f>
        <v/>
      </c>
      <c r="AQ376" s="270" t="n"/>
      <c r="AR376" s="184" t="n"/>
      <c r="AS376" s="184">
        <f>IF(AO376="","SIN ESTADO",IF(AQ376&lt;&gt;"","PAGA",IF(AP376&gt;0,"VENCIDA",IF(AP376&gt;=-5,"POR VENCER","AL DÍA"))))</f>
        <v/>
      </c>
      <c r="AT376" s="185" t="n"/>
      <c r="AU376" s="119">
        <f>IF(N($H376)&lt;7,"",IF(AO376="","",AO376+31))</f>
        <v/>
      </c>
      <c r="AV376" s="124">
        <f>IF(AU376="","",TODAY()-AU376)</f>
        <v/>
      </c>
      <c r="AW376" s="494" t="n"/>
      <c r="AX376" s="184" t="n"/>
      <c r="AY376" s="184">
        <f>IF(AU376="","SIN ESTADO",IF(AW376&lt;&gt;"","PAGA",IF(AV376&gt;0,"VENCIDA",IF(AV376&gt;=-5,"POR VENCER","AL DÍA"))))</f>
        <v/>
      </c>
      <c r="AZ376" s="185" t="n"/>
      <c r="BA376" s="119">
        <f>IF(N($H376)&lt;8,"",IF(AU376="","",AU376+31))</f>
        <v/>
      </c>
      <c r="BB376" s="124">
        <f>IF(BA376="","",TODAY()-BA376)</f>
        <v/>
      </c>
      <c r="BC376" s="494" t="n"/>
      <c r="BD376" s="184" t="n"/>
      <c r="BE376" s="184">
        <f>IF(BA376="","SIN ESTADO",IF(BC376&lt;&gt;"","PAGA",IF(BB376&gt;0,"VENCIDA",IF(BB376&gt;=-5,"POR VENCER","AL DÍA"))))</f>
        <v/>
      </c>
      <c r="BF376" s="185" t="n"/>
      <c r="BG376" s="119">
        <f>IF(N($H376)&lt;9,"",IF(BA376="","",BA376+31))</f>
        <v/>
      </c>
      <c r="BH376" s="124">
        <f>IF(BG376="","",TODAY()-BG376)</f>
        <v/>
      </c>
      <c r="BI376" s="494" t="n"/>
      <c r="BJ376" s="184" t="n"/>
      <c r="BK376" s="184">
        <f>IF(BG376="","SIN ESTADO",IF(BI376&lt;&gt;"","PAGA",IF(BH376&gt;0,"VENCIDA",IF(BH376&gt;=-5,"POR VENCER","AL DÍA"))))</f>
        <v/>
      </c>
      <c r="BL376" s="185" t="n"/>
      <c r="BM376" s="119">
        <f>IF(N($H376)&lt;10,"",IF(BG376="","",BG376+31))</f>
        <v/>
      </c>
      <c r="BN376" s="124">
        <f>IF(BM376="","",TODAY()-BM376)</f>
        <v/>
      </c>
      <c r="BO376" s="494" t="n"/>
      <c r="BP376" s="184" t="n"/>
      <c r="BQ376" s="184">
        <f>IF(BM376="","SIN ESTADO",IF(BO376&lt;&gt;"","PAGA",IF(BN376&gt;0,"VENCIDA",IF(BN376&gt;=-5,"POR VENCER","AL DÍA"))))</f>
        <v/>
      </c>
      <c r="BR376" s="185" t="n"/>
      <c r="BS376" s="119">
        <f>IF(N($H376)&lt;11,"",IF(BM376="","",BM376+31))</f>
        <v/>
      </c>
      <c r="BT376" s="124">
        <f>IF(BS376="","",TODAY()-BS376)</f>
        <v/>
      </c>
      <c r="BU376" s="494" t="n"/>
      <c r="BV376" s="184" t="n"/>
      <c r="BW376" s="184">
        <f>IF(BS376="","SIN ESTADO",IF(BU376&lt;&gt;"","PAGA",IF(BT376&gt;0,"VENCIDA",IF(BT376&gt;=-5,"POR VENCER","AL DÍA"))))</f>
        <v/>
      </c>
      <c r="BX376" s="185" t="n"/>
      <c r="BY376" s="119">
        <f>IF(N($H376)&lt;12,"",IF(BS376="","",BS376+31))</f>
        <v/>
      </c>
      <c r="BZ376" s="124">
        <f>IF(BY376="","",TODAY()-BY376)</f>
        <v/>
      </c>
      <c r="CA376" s="494" t="n"/>
      <c r="CB376" s="184" t="n"/>
      <c r="CC376" s="184">
        <f>IF(BY376="","SIN ESTADO",IF(CA376&lt;&gt;"","PAGA",IF(BZ376&gt;0,"VENCIDA",IF(BZ376&gt;=-5,"POR VENCER","AL DÍA"))))</f>
        <v/>
      </c>
      <c r="CD376" s="185" t="n"/>
      <c r="CE376" s="119">
        <f>IF(N($H376)&lt;13,"",IF(BY376="","",BY376+31))</f>
        <v/>
      </c>
      <c r="CF376" s="124">
        <f>IF(CE376="","",TODAY()-CE376)</f>
        <v/>
      </c>
      <c r="CG376" s="494" t="n"/>
      <c r="CH376" s="184" t="n"/>
      <c r="CI376" s="184">
        <f>IF(CE376="","SIN ESTADO",IF(CG376&lt;&gt;"","PAGA",IF(CF376&gt;0,"VENCIDA",IF(CF376&gt;=-5,"POR VENCER","AL DÍA"))))</f>
        <v/>
      </c>
      <c r="CJ376" s="185" t="n"/>
      <c r="CK376" s="119">
        <f>IF(N($H376)&lt;14,"",IF(CE376="","",CE376+31))</f>
        <v/>
      </c>
      <c r="CL376" s="124">
        <f>IF(CK376="","",TODAY()-CK376)</f>
        <v/>
      </c>
      <c r="CM376" s="494" t="n"/>
      <c r="CN376" s="184" t="n"/>
      <c r="CO376" s="184">
        <f>IF(CK376="","SIN ESTADO",IF(CM376&lt;&gt;"","PAGA",IF(CL376&gt;0,"VENCIDA",IF(CL376&gt;=-5,"POR VENCER","AL DÍA"))))</f>
        <v/>
      </c>
      <c r="CP376" s="185" t="n"/>
      <c r="CQ376" s="119">
        <f>IF(N($H376)&lt;15,"",IF(CK376="","",CK376+31))</f>
        <v/>
      </c>
      <c r="CR376" s="124">
        <f>IF(CQ376="","",TODAY()-CQ376)</f>
        <v/>
      </c>
      <c r="CS376" s="494" t="n"/>
      <c r="CT376" s="184" t="n"/>
      <c r="CU376" s="184">
        <f>IF(CQ376="","SIN ESTADO",IF(CS376&lt;&gt;"","PAGA",IF(CR376&gt;0,"VENCIDA",IF(CR376&gt;=-5,"POR VENCER","AL DÍA"))))</f>
        <v/>
      </c>
      <c r="CV376" s="185" t="n"/>
      <c r="CW376" s="119">
        <f>IF(N($H376)&lt;16,"",IF(CQ376="","",CQ376+31))</f>
        <v/>
      </c>
      <c r="CX376" s="124">
        <f>IF(CW376="","",TODAY()-CW376)</f>
        <v/>
      </c>
      <c r="CY376" s="494" t="n"/>
      <c r="CZ376" s="184" t="n"/>
      <c r="DA376" s="184">
        <f>IF(CW376="","SIN ESTADO",IF(CY376&lt;&gt;"","PAGA",IF(CX376&gt;0,"VENCIDA",IF(CX376&gt;=-5,"POR VENCER","AL DÍA"))))</f>
        <v/>
      </c>
      <c r="DB376" s="185" t="n"/>
      <c r="DC376" s="119">
        <f>IF(N($H376)&lt;17,"",IF(CW376="","",CW376+31))</f>
        <v/>
      </c>
      <c r="DD376" s="124">
        <f>IF(DC376="","",TODAY()-DC376)</f>
        <v/>
      </c>
      <c r="DE376" s="494" t="n"/>
      <c r="DF376" s="184" t="n"/>
      <c r="DG376" s="184">
        <f>IF(DC376="","SIN ESTADO",IF(DE376&lt;&gt;"","PAGA",IF(DD376&gt;0,"VENCIDA",IF(DD376&gt;=-5,"POR VENCER","AL DÍA"))))</f>
        <v/>
      </c>
      <c r="DH376" s="185" t="n"/>
      <c r="DI376" s="119">
        <f>IF(N($H376)&lt;18,"",IF(DC376="","",DC376+31))</f>
        <v/>
      </c>
      <c r="DJ376" s="124">
        <f>IF(DI376="","",TODAY()-DI376)</f>
        <v/>
      </c>
      <c r="DK376" s="494" t="n"/>
      <c r="DL376" s="184" t="n"/>
      <c r="DM376" s="184">
        <f>IF(DI376="","SIN ESTADO",IF(DK376&lt;&gt;"","PAGA",IF(DJ376&gt;0,"VENCIDA",IF(DJ376&gt;=-5,"POR VENCER","AL DÍA"))))</f>
        <v/>
      </c>
      <c r="DN376" s="185" t="n"/>
      <c r="DO376" s="119">
        <f>IF(N($H376)&lt;19,"",IF(DI376="","",DI376+31))</f>
        <v/>
      </c>
      <c r="DP376" s="124">
        <f>IF(DO376="","",TODAY()-DO376)</f>
        <v/>
      </c>
      <c r="DQ376" s="494" t="n"/>
      <c r="DR376" s="184" t="n"/>
      <c r="DS376" s="184">
        <f>IF(DO376="","SIN ESTADO",IF(DQ376&lt;&gt;"","PAGA",IF(DP376&gt;0,"VENCIDA",IF(DP376&gt;=-5,"POR VENCER","AL DÍA"))))</f>
        <v/>
      </c>
      <c r="DT376" s="185" t="n"/>
      <c r="DU376" s="119">
        <f>IF(N($H376)&lt;20,"",IF(DO376="","",DO376+31))</f>
        <v/>
      </c>
      <c r="DV376" s="124">
        <f>IF(DU376="","",TODAY()-DU376)</f>
        <v/>
      </c>
      <c r="DW376" s="494" t="n"/>
      <c r="DX376" s="184" t="n"/>
      <c r="DY376" s="184">
        <f>IF(DU376="","SIN ESTADO",IF(DW376&lt;&gt;"","PAGA",IF(DV376&gt;0,"VENCIDA",IF(DV376&gt;=-5,"POR VENCER","AL DÍA"))))</f>
        <v/>
      </c>
      <c r="DZ376" s="185" t="n"/>
      <c r="EA376" s="119">
        <f>IF(N($H376)&lt;21,"",IF(DU376="","",DU376+31))</f>
        <v/>
      </c>
      <c r="EB376" s="124">
        <f>IF(EA376="","",TODAY()-EA376)</f>
        <v/>
      </c>
      <c r="EC376" s="494" t="n"/>
      <c r="ED376" s="184" t="n"/>
      <c r="EE376" s="184">
        <f>IF(EA376="","SIN ESTADO",IF(EC376&lt;&gt;"","PAGA",IF(EB376&gt;0,"VENCIDA",IF(EB376&gt;=-5,"POR VENCER","AL DÍA"))))</f>
        <v/>
      </c>
      <c r="EF376" s="185" t="n"/>
      <c r="EG376" s="119">
        <f>IF(N($H376)&lt;22,"",IF(EA376="","",EA376+31))</f>
        <v/>
      </c>
      <c r="EH376" s="124">
        <f>IF(EG376="","",TODAY()-EG376)</f>
        <v/>
      </c>
      <c r="EI376" s="494" t="n"/>
      <c r="EJ376" s="184" t="n"/>
      <c r="EK376" s="184">
        <f>IF(EG376="","SIN ESTADO",IF(EI376&lt;&gt;"","PAGA",IF(EH376&gt;0,"VENCIDA",IF(EH376&gt;=-5,"POR VENCER","AL DÍA"))))</f>
        <v/>
      </c>
      <c r="EL376" s="185" t="n"/>
      <c r="EM376" s="119">
        <f>IF(N($H376)&lt;23,"",IF(EG376="","",EG376+31))</f>
        <v/>
      </c>
      <c r="EN376" s="124">
        <f>IF(EM376="","",TODAY()-EM376)</f>
        <v/>
      </c>
      <c r="EO376" s="494" t="n"/>
      <c r="EP376" s="184" t="n"/>
      <c r="EQ376" s="184">
        <f>IF(EM376="","SIN ESTADO",IF(EO376&lt;&gt;"","PAGA",IF(EN376&gt;0,"VENCIDA",IF(EN376&gt;=-5,"POR VENCER","AL DÍA"))))</f>
        <v/>
      </c>
      <c r="ER376" s="185" t="n"/>
      <c r="ES376" s="119">
        <f>IF(N($H376)&lt;24,"",IF(EM376="","",EM376+31))</f>
        <v/>
      </c>
      <c r="ET376" s="124">
        <f>IF(ES376="","",TODAY()-ES376)</f>
        <v/>
      </c>
      <c r="EU376" s="494" t="n"/>
      <c r="EV376" s="184" t="n"/>
      <c r="EW376" s="184">
        <f>IF(ES376="","SIN ESTADO",IF(EU376&lt;&gt;"","PAGA",IF(ET376&gt;0,"VENCIDA",IF(ET376&gt;=-5,"POR VENCER","AL DÍA"))))</f>
        <v/>
      </c>
      <c r="EX376" s="185" t="n"/>
      <c r="EY376" s="119">
        <f>IF(N($H376)&lt;25,"",IF(ES376="","",ES376+31))</f>
        <v/>
      </c>
      <c r="EZ376" s="124">
        <f>IF(EY376="","",TODAY()-EY376)</f>
        <v/>
      </c>
      <c r="FA376" s="494" t="n"/>
      <c r="FB376" s="184" t="n"/>
      <c r="FC376" s="184">
        <f>IF(EY376="","SIN ESTADO",IF(FA376&lt;&gt;"","PAGA",IF(EZ376&gt;0,"VENCIDA",IF(EZ376&gt;=-5,"POR VENCER","AL DÍA"))))</f>
        <v/>
      </c>
      <c r="FD376" s="185" t="n"/>
      <c r="FE376" s="119">
        <f>IF(N($H376)&lt;26,"",IF(EY376="","",EY376+31))</f>
        <v/>
      </c>
      <c r="FF376" s="124">
        <f>IF(FE376="","",TODAY()-FE376)</f>
        <v/>
      </c>
      <c r="FG376" s="494" t="n"/>
      <c r="FH376" s="184" t="n"/>
      <c r="FI376" s="184">
        <f>IF(FE376="","SIN ESTADO",IF(FG376&lt;&gt;"","PAGA",IF(FF376&gt;0,"VENCIDA",IF(FF376&gt;=-5,"POR VENCER","AL DÍA"))))</f>
        <v/>
      </c>
      <c r="FJ376" s="185" t="n"/>
      <c r="FK376" s="119">
        <f>IF(N($H376)&lt;27,"",IF(FE376="","",FE376+31))</f>
        <v/>
      </c>
      <c r="FL376" s="124">
        <f>IF(FK376="","",TODAY()-FK376)</f>
        <v/>
      </c>
      <c r="FM376" s="494" t="n"/>
      <c r="FN376" s="184" t="n"/>
      <c r="FO376" s="184">
        <f>IF(FK376="","SIN ESTADO",IF(FM376&lt;&gt;"","PAGA",IF(FL376&gt;0,"VENCIDA",IF(FL376&gt;=-5,"POR VENCER","AL DÍA"))))</f>
        <v/>
      </c>
      <c r="FP376" s="185" t="n"/>
      <c r="FQ376" s="119">
        <f>IF(N($H376)&lt;28,"",IF(FK376="","",FK376+31))</f>
        <v/>
      </c>
      <c r="FR376" s="124">
        <f>IF(FQ376="","",TODAY()-FQ376)</f>
        <v/>
      </c>
      <c r="FS376" s="494" t="n"/>
      <c r="FT376" s="184" t="n"/>
      <c r="FU376" s="184">
        <f>IF(FQ376="","SIN ESTADO",IF(FS376&lt;&gt;"","PAGA",IF(FR376&gt;0,"VENCIDA",IF(FR376&gt;=-5,"POR VENCER","AL DÍA"))))</f>
        <v/>
      </c>
      <c r="FV376" s="185" t="n"/>
      <c r="FW376" s="119">
        <f>IF(N($H376)&lt;29,"",IF(FQ376="","",FQ376+31))</f>
        <v/>
      </c>
      <c r="FX376" s="124">
        <f>IF(FW376="","",TODAY()-FW376)</f>
        <v/>
      </c>
      <c r="FY376" s="494" t="n"/>
      <c r="FZ376" s="184" t="n"/>
      <c r="GA376" s="184">
        <f>IF(FW376="","SIN ESTADO",IF(FY376&lt;&gt;"","PAGA",IF(FX376&gt;0,"VENCIDA",IF(FX376&gt;=-5,"POR VENCER","AL DÍA"))))</f>
        <v/>
      </c>
      <c r="GB376" s="185" t="n"/>
      <c r="GC376" s="119">
        <f>IF(N($H376)&lt;30,"",IF(FW376="","",FW376+31))</f>
        <v/>
      </c>
      <c r="GD376" s="124">
        <f>IF(GC376="","",TODAY()-GC376)</f>
        <v/>
      </c>
      <c r="GE376" s="494" t="n"/>
      <c r="GF376" s="184" t="n"/>
      <c r="GG376" s="184">
        <f>IF(GC376="","SIN ESTADO",IF(GE376&lt;&gt;"","PAGA",IF(GD376&gt;0,"VENCIDA",IF(GD376&gt;=-5,"POR VENCER","AL DÍA"))))</f>
        <v/>
      </c>
      <c r="GH376" s="185" t="n"/>
      <c r="GI376" s="119">
        <f>IF(N($H376)&lt;31,"",IF(GC376="","",GC376+31))</f>
        <v/>
      </c>
      <c r="GJ376" s="124">
        <f>IF(GI376="","",TODAY()-GI376)</f>
        <v/>
      </c>
      <c r="GK376" s="494" t="n"/>
      <c r="GL376" s="184" t="n"/>
      <c r="GM376" s="184">
        <f>IF(GI376="","SIN ESTADO",IF(GK376&lt;&gt;"","PAGA",IF(GJ376&gt;0,"VENCIDA",IF(GJ376&gt;=-5,"POR VENCER","AL DÍA"))))</f>
        <v/>
      </c>
      <c r="GN376" s="185" t="n"/>
      <c r="GO376" s="119">
        <f>IF(N($H376)&lt;32,"",IF(GI376="","",GI376+31))</f>
        <v/>
      </c>
      <c r="GP376" s="124">
        <f>IF(GO376="","",TODAY()-GO376)</f>
        <v/>
      </c>
      <c r="GQ376" s="494" t="n"/>
      <c r="GR376" s="184" t="n"/>
      <c r="GS376" s="184">
        <f>IF(GO376="","SIN ESTADO",IF(GQ376&lt;&gt;"","PAGA",IF(GP376&gt;0,"VENCIDA",IF(GP376&gt;=-5,"POR VENCER","AL DÍA"))))</f>
        <v/>
      </c>
      <c r="GT376" s="185" t="n"/>
      <c r="GU376" s="119">
        <f>IF(N($H376)&lt;33,"",IF(GO376="","",GO376+31))</f>
        <v/>
      </c>
      <c r="GV376" s="124">
        <f>IF(GU376="","",TODAY()-GU376)</f>
        <v/>
      </c>
      <c r="GW376" s="494" t="n"/>
      <c r="GX376" s="184" t="n"/>
      <c r="GY376" s="184">
        <f>IF(GU376="","SIN ESTADO",IF(GW376&lt;&gt;"","PAGA",IF(GV376&gt;0,"VENCIDA",IF(GV376&gt;=-5,"POR VENCER","AL DÍA"))))</f>
        <v/>
      </c>
      <c r="GZ376" s="185" t="n"/>
      <c r="HA376" s="119">
        <f>IF(N($H376)&lt;34,"",IF(GU376="","",GU376+31))</f>
        <v/>
      </c>
      <c r="HB376" s="124">
        <f>IF(HA376="","",TODAY()-HA376)</f>
        <v/>
      </c>
      <c r="HC376" s="494" t="n"/>
      <c r="HD376" s="184" t="n"/>
      <c r="HE376" s="184">
        <f>IF(HA376="","SIN ESTADO",IF(HC376&lt;&gt;"","PAGA",IF(HB376&gt;0,"VENCIDA",IF(HB376&gt;=-5,"POR VENCER","AL DÍA"))))</f>
        <v/>
      </c>
      <c r="HF376" s="185" t="n"/>
      <c r="HG376" s="119">
        <f>IF(N($H376)&lt;35,"",IF(HA376="","",HA376+31))</f>
        <v/>
      </c>
      <c r="HH376" s="124">
        <f>IF(HG376="","",TODAY()-HG376)</f>
        <v/>
      </c>
      <c r="HI376" s="494" t="n"/>
      <c r="HJ376" s="184" t="n"/>
      <c r="HK376" s="184">
        <f>IF(HG376="","SIN ESTADO",IF(HI376&lt;&gt;"","PAGA",IF(HH376&gt;0,"VENCIDA",IF(HH376&gt;=-5,"POR VENCER","AL DÍA"))))</f>
        <v/>
      </c>
      <c r="HL376" s="168" t="n"/>
      <c r="HM376" s="119">
        <f>IF(N($H376)&lt;36,"",IF(HG376="","",HG376+31))</f>
        <v/>
      </c>
      <c r="HN376" s="124">
        <f>IF(HM376="","",TODAY()-HM376)</f>
        <v/>
      </c>
      <c r="HO376" s="494" t="n"/>
      <c r="HP376" s="184" t="n"/>
      <c r="HQ376" s="184">
        <f>IF(HM376="","SIN ESTADO",IF(HO376&lt;&gt;"","PAGA",IF(HN376&gt;0,"VENCIDA",IF(HN376&gt;=-5,"POR VENCER","AL DÍA"))))</f>
        <v/>
      </c>
      <c r="HR376" s="168" t="n"/>
      <c r="HS376" s="169">
        <f>N376+T376+Z376+AF376+AL376+AR376+AX376+BD376+BJ376+BP376+BV376+CB376+CH376+CN376+CT376+CZ376+DF376+DL376+DR376+DX376+ED376+EJ376+EP376+EV376+FB376+FH376+FN376+FT376+FZ376+GF376+GL376+GR376+GX376+HD376+HJ376+HP376</f>
        <v/>
      </c>
      <c r="HU376" s="170">
        <f>IFERROR(N($J376),0)</f>
        <v/>
      </c>
      <c r="HW376" s="170">
        <f>SUMPRODUCT((MOD(COLUMN($M376:$HR376)-COLUMN($M376),6)=0)*ISNUMBER($M376:$HR376)*($M376:$HR376&gt;=RESUMEN!$C$26)*($M376:$HR376&lt;=RESUMEN!$C$27)*IFERROR(N($N376:$HS376),0))</f>
        <v/>
      </c>
      <c r="HX376" s="170">
        <f>SUMPRODUCT((MOD(COLUMN($M376:$HR376)-COLUMN($M376),6)=0)*ISNUMBER($M376:$HR376)*($M376:$HR376&gt;=RESUMEN!$C$26)*($M376:$HR376&lt;=RESUMEN!$C$27))</f>
        <v/>
      </c>
    </row>
    <row r="377" ht="15.75" customHeight="1" s="506">
      <c r="B377" s="113">
        <f>VENTAS!A376</f>
        <v/>
      </c>
      <c r="C377" s="236">
        <f>VENTAS!B376</f>
        <v/>
      </c>
      <c r="D377" s="53">
        <f>VENTAS!C376</f>
        <v/>
      </c>
      <c r="E377" s="114">
        <f>VENTAS!D376</f>
        <v/>
      </c>
      <c r="F377" s="114">
        <f>VENTAS!J376</f>
        <v/>
      </c>
      <c r="G377" s="494">
        <f>VENTAS!F376</f>
        <v/>
      </c>
      <c r="H377" s="479">
        <f>VENTAS!K376</f>
        <v/>
      </c>
      <c r="I377" s="479">
        <f>VENTAS!M376</f>
        <v/>
      </c>
      <c r="J377" s="184">
        <f>VENTAS!L376</f>
        <v/>
      </c>
      <c r="K377" s="119">
        <f>IF(N($H377)&lt;1,"",$G377+31)</f>
        <v/>
      </c>
      <c r="L377" s="124">
        <f>IF(K377="","",TODAY()-K377)</f>
        <v/>
      </c>
      <c r="M377" s="469" t="n">
        <v>46132</v>
      </c>
      <c r="N377" s="374" t="n">
        <v>2000000</v>
      </c>
      <c r="O377" s="184">
        <f>IF(K377="","SIN ESTADO",IF(M377&lt;&gt;"","PAGA",IF(L377&gt;0,"VENCIDA",IF(L377&gt;=-5,"POR VENCER","AL DÍA"))))</f>
        <v/>
      </c>
      <c r="P377" s="185" t="inlineStr">
        <is>
          <t>EFECTIVO</t>
        </is>
      </c>
      <c r="Q377" s="119">
        <f>IF(N($H377)&lt;2,"",IF(K377="","",K377+31))</f>
        <v/>
      </c>
      <c r="R377" s="124">
        <f>IF(Q377="","",TODAY()-Q377)</f>
        <v/>
      </c>
      <c r="S377" s="494" t="n">
        <v>46163</v>
      </c>
      <c r="T377" s="184" t="n">
        <v>2000000</v>
      </c>
      <c r="U377" s="184">
        <f>IF(Q377="","SIN ESTADO",IF(S377&lt;&gt;"","PAGA",IF(R377&gt;0,"VENCIDA",IF(R377&gt;=-5,"POR VENCER","AL DÍA"))))</f>
        <v/>
      </c>
      <c r="V377" s="185" t="inlineStr">
        <is>
          <t>EFECTIVO</t>
        </is>
      </c>
      <c r="W377" s="119">
        <f>IF(N($H377)&lt;3,"",IF(Q377="","",Q377+31))</f>
        <v/>
      </c>
      <c r="X377" s="124">
        <f>IF(W377="","",TODAY()-W377)</f>
        <v/>
      </c>
      <c r="Y377" s="494" t="n">
        <v>46192</v>
      </c>
      <c r="Z377" s="184" t="n">
        <v>2000000</v>
      </c>
      <c r="AA377" s="184">
        <f>IF(W377="","SIN ESTADO",IF(Y377&lt;&gt;"","PAGA",IF(X377&gt;0,"VENCIDA",IF(X377&gt;=-5,"POR VENCER","AL DÍA"))))</f>
        <v/>
      </c>
      <c r="AB377" s="185" t="inlineStr">
        <is>
          <t>TRANSFERENCIA</t>
        </is>
      </c>
      <c r="AC377" s="119">
        <f>IF(N($H377)&lt;4,"",IF(W377="","",W377+31))</f>
        <v/>
      </c>
      <c r="AD377" s="124">
        <f>IF(AC377="","",TODAY()-AC377)</f>
        <v/>
      </c>
      <c r="AE377" s="494" t="n">
        <v>46224</v>
      </c>
      <c r="AF377" s="184" t="n">
        <v>2000000</v>
      </c>
      <c r="AG377" s="184">
        <f>IF(AC377="","SIN ESTADO",IF(AE377&lt;&gt;"","PAGA",IF(AD377&gt;0,"VENCIDA",IF(AD377&gt;=-5,"POR VENCER","AL DÍA"))))</f>
        <v/>
      </c>
      <c r="AH377" s="185" t="inlineStr">
        <is>
          <t>TRANSFERENCIA</t>
        </is>
      </c>
      <c r="AI377" s="119">
        <f>IF(N($H377)&lt;5,"",IF(AC377="","",AC377+31))</f>
        <v/>
      </c>
      <c r="AJ377" s="124">
        <f>IF(AI377="","",TODAY()-AI377)</f>
        <v/>
      </c>
      <c r="AK377" s="494" t="n">
        <v>46249</v>
      </c>
      <c r="AL377" s="184" t="n">
        <v>2000000</v>
      </c>
      <c r="AM377" s="184">
        <f>IF(AI377="","SIN ESTADO",IF(AK377&lt;&gt;"","PAGA",IF(AJ377&gt;0,"VENCIDA",IF(AJ377&gt;=-5,"POR VENCER","AL DÍA"))))</f>
        <v/>
      </c>
      <c r="AN377" s="185" t="inlineStr">
        <is>
          <t>EFECTIVO</t>
        </is>
      </c>
      <c r="AO377" s="119">
        <f>IF(N($H377)&lt;6,"",IF(AI377="","",AI377+31))</f>
        <v/>
      </c>
      <c r="AP377" s="124">
        <f>IF(AO377="","",TODAY()-AO377)</f>
        <v/>
      </c>
      <c r="AQ377" s="270" t="n">
        <v>46284</v>
      </c>
      <c r="AR377" s="184" t="n">
        <v>2000000</v>
      </c>
      <c r="AS377" s="184">
        <f>IF(AO377="","SIN ESTADO",IF(AQ377&lt;&gt;"","PAGA",IF(AP377&gt;0,"VENCIDA",IF(AP377&gt;=-5,"POR VENCER","AL DÍA"))))</f>
        <v/>
      </c>
      <c r="AT377" s="185" t="inlineStr">
        <is>
          <t>TRANSFERENCIA</t>
        </is>
      </c>
      <c r="AU377" s="119">
        <f>IF(N($H377)&lt;7,"",IF(AO377="","",AO377+31))</f>
        <v/>
      </c>
      <c r="AV377" s="124">
        <f>IF(AU377="","",TODAY()-AU377)</f>
        <v/>
      </c>
      <c r="AW377" s="494" t="n"/>
      <c r="AX377" s="184" t="n"/>
      <c r="AY377" s="184">
        <f>IF(AU377="","SIN ESTADO",IF(AW377&lt;&gt;"","PAGA",IF(AV377&gt;0,"VENCIDA",IF(AV377&gt;=-5,"POR VENCER","AL DÍA"))))</f>
        <v/>
      </c>
      <c r="AZ377" s="185" t="n"/>
      <c r="BA377" s="119">
        <f>IF(N($H377)&lt;8,"",IF(AU377="","",AU377+31))</f>
        <v/>
      </c>
      <c r="BB377" s="124">
        <f>IF(BA377="","",TODAY()-BA377)</f>
        <v/>
      </c>
      <c r="BC377" s="494" t="n"/>
      <c r="BD377" s="184" t="n"/>
      <c r="BE377" s="184">
        <f>IF(BA377="","SIN ESTADO",IF(BC377&lt;&gt;"","PAGA",IF(BB377&gt;0,"VENCIDA",IF(BB377&gt;=-5,"POR VENCER","AL DÍA"))))</f>
        <v/>
      </c>
      <c r="BF377" s="185" t="n"/>
      <c r="BG377" s="119">
        <f>IF(N($H377)&lt;9,"",IF(BA377="","",BA377+31))</f>
        <v/>
      </c>
      <c r="BH377" s="124">
        <f>IF(BG377="","",TODAY()-BG377)</f>
        <v/>
      </c>
      <c r="BI377" s="494" t="n"/>
      <c r="BJ377" s="184" t="n"/>
      <c r="BK377" s="184">
        <f>IF(BG377="","SIN ESTADO",IF(BI377&lt;&gt;"","PAGA",IF(BH377&gt;0,"VENCIDA",IF(BH377&gt;=-5,"POR VENCER","AL DÍA"))))</f>
        <v/>
      </c>
      <c r="BL377" s="185" t="n"/>
      <c r="BM377" s="119">
        <f>IF(N($H377)&lt;10,"",IF(BG377="","",BG377+31))</f>
        <v/>
      </c>
      <c r="BN377" s="124">
        <f>IF(BM377="","",TODAY()-BM377)</f>
        <v/>
      </c>
      <c r="BO377" s="494" t="n"/>
      <c r="BP377" s="184" t="n"/>
      <c r="BQ377" s="184">
        <f>IF(BM377="","SIN ESTADO",IF(BO377&lt;&gt;"","PAGA",IF(BN377&gt;0,"VENCIDA",IF(BN377&gt;=-5,"POR VENCER","AL DÍA"))))</f>
        <v/>
      </c>
      <c r="BR377" s="185" t="n"/>
      <c r="BS377" s="119">
        <f>IF(N($H377)&lt;11,"",IF(BM377="","",BM377+31))</f>
        <v/>
      </c>
      <c r="BT377" s="124">
        <f>IF(BS377="","",TODAY()-BS377)</f>
        <v/>
      </c>
      <c r="BU377" s="494" t="n"/>
      <c r="BV377" s="184" t="n"/>
      <c r="BW377" s="184">
        <f>IF(BS377="","SIN ESTADO",IF(BU377&lt;&gt;"","PAGA",IF(BT377&gt;0,"VENCIDA",IF(BT377&gt;=-5,"POR VENCER","AL DÍA"))))</f>
        <v/>
      </c>
      <c r="BX377" s="185" t="n"/>
      <c r="BY377" s="119">
        <f>IF(N($H377)&lt;12,"",IF(BS377="","",BS377+31))</f>
        <v/>
      </c>
      <c r="BZ377" s="124">
        <f>IF(BY377="","",TODAY()-BY377)</f>
        <v/>
      </c>
      <c r="CA377" s="494" t="n"/>
      <c r="CB377" s="184" t="n"/>
      <c r="CC377" s="184">
        <f>IF(BY377="","SIN ESTADO",IF(CA377&lt;&gt;"","PAGA",IF(BZ377&gt;0,"VENCIDA",IF(BZ377&gt;=-5,"POR VENCER","AL DÍA"))))</f>
        <v/>
      </c>
      <c r="CD377" s="185" t="n"/>
      <c r="CE377" s="119">
        <f>IF(N($H377)&lt;13,"",IF(BY377="","",BY377+31))</f>
        <v/>
      </c>
      <c r="CF377" s="124">
        <f>IF(CE377="","",TODAY()-CE377)</f>
        <v/>
      </c>
      <c r="CG377" s="494" t="n"/>
      <c r="CH377" s="184" t="n"/>
      <c r="CI377" s="184">
        <f>IF(CE377="","SIN ESTADO",IF(CG377&lt;&gt;"","PAGA",IF(CF377&gt;0,"VENCIDA",IF(CF377&gt;=-5,"POR VENCER","AL DÍA"))))</f>
        <v/>
      </c>
      <c r="CJ377" s="185" t="n"/>
      <c r="CK377" s="119">
        <f>IF(N($H377)&lt;14,"",IF(CE377="","",CE377+31))</f>
        <v/>
      </c>
      <c r="CL377" s="124">
        <f>IF(CK377="","",TODAY()-CK377)</f>
        <v/>
      </c>
      <c r="CM377" s="494" t="n"/>
      <c r="CN377" s="184" t="n"/>
      <c r="CO377" s="184">
        <f>IF(CK377="","SIN ESTADO",IF(CM377&lt;&gt;"","PAGA",IF(CL377&gt;0,"VENCIDA",IF(CL377&gt;=-5,"POR VENCER","AL DÍA"))))</f>
        <v/>
      </c>
      <c r="CP377" s="185" t="n"/>
      <c r="CQ377" s="119">
        <f>IF(N($H377)&lt;15,"",IF(CK377="","",CK377+31))</f>
        <v/>
      </c>
      <c r="CR377" s="124">
        <f>IF(CQ377="","",TODAY()-CQ377)</f>
        <v/>
      </c>
      <c r="CS377" s="494" t="n"/>
      <c r="CT377" s="184" t="n"/>
      <c r="CU377" s="184">
        <f>IF(CQ377="","SIN ESTADO",IF(CS377&lt;&gt;"","PAGA",IF(CR377&gt;0,"VENCIDA",IF(CR377&gt;=-5,"POR VENCER","AL DÍA"))))</f>
        <v/>
      </c>
      <c r="CV377" s="185" t="n"/>
      <c r="CW377" s="119">
        <f>IF(N($H377)&lt;16,"",IF(CQ377="","",CQ377+31))</f>
        <v/>
      </c>
      <c r="CX377" s="124">
        <f>IF(CW377="","",TODAY()-CW377)</f>
        <v/>
      </c>
      <c r="CY377" s="494" t="n"/>
      <c r="CZ377" s="184" t="n"/>
      <c r="DA377" s="184">
        <f>IF(CW377="","SIN ESTADO",IF(CY377&lt;&gt;"","PAGA",IF(CX377&gt;0,"VENCIDA",IF(CX377&gt;=-5,"POR VENCER","AL DÍA"))))</f>
        <v/>
      </c>
      <c r="DB377" s="185" t="n"/>
      <c r="DC377" s="119">
        <f>IF(N($H377)&lt;17,"",IF(CW377="","",CW377+31))</f>
        <v/>
      </c>
      <c r="DD377" s="124">
        <f>IF(DC377="","",TODAY()-DC377)</f>
        <v/>
      </c>
      <c r="DE377" s="494" t="n"/>
      <c r="DF377" s="184" t="n"/>
      <c r="DG377" s="184">
        <f>IF(DC377="","SIN ESTADO",IF(DE377&lt;&gt;"","PAGA",IF(DD377&gt;0,"VENCIDA",IF(DD377&gt;=-5,"POR VENCER","AL DÍA"))))</f>
        <v/>
      </c>
      <c r="DH377" s="185" t="n"/>
      <c r="DI377" s="119">
        <f>IF(N($H377)&lt;18,"",IF(DC377="","",DC377+31))</f>
        <v/>
      </c>
      <c r="DJ377" s="124">
        <f>IF(DI377="","",TODAY()-DI377)</f>
        <v/>
      </c>
      <c r="DK377" s="494" t="n"/>
      <c r="DL377" s="184" t="n"/>
      <c r="DM377" s="184">
        <f>IF(DI377="","SIN ESTADO",IF(DK377&lt;&gt;"","PAGA",IF(DJ377&gt;0,"VENCIDA",IF(DJ377&gt;=-5,"POR VENCER","AL DÍA"))))</f>
        <v/>
      </c>
      <c r="DN377" s="185" t="n"/>
      <c r="DO377" s="119">
        <f>IF(N($H377)&lt;19,"",IF(DI377="","",DI377+31))</f>
        <v/>
      </c>
      <c r="DP377" s="124">
        <f>IF(DO377="","",TODAY()-DO377)</f>
        <v/>
      </c>
      <c r="DQ377" s="494" t="n"/>
      <c r="DR377" s="184" t="n"/>
      <c r="DS377" s="184">
        <f>IF(DO377="","SIN ESTADO",IF(DQ377&lt;&gt;"","PAGA",IF(DP377&gt;0,"VENCIDA",IF(DP377&gt;=-5,"POR VENCER","AL DÍA"))))</f>
        <v/>
      </c>
      <c r="DT377" s="185" t="n"/>
      <c r="DU377" s="119">
        <f>IF(N($H377)&lt;20,"",IF(DO377="","",DO377+31))</f>
        <v/>
      </c>
      <c r="DV377" s="124">
        <f>IF(DU377="","",TODAY()-DU377)</f>
        <v/>
      </c>
      <c r="DW377" s="494" t="n"/>
      <c r="DX377" s="184" t="n"/>
      <c r="DY377" s="184">
        <f>IF(DU377="","SIN ESTADO",IF(DW377&lt;&gt;"","PAGA",IF(DV377&gt;0,"VENCIDA",IF(DV377&gt;=-5,"POR VENCER","AL DÍA"))))</f>
        <v/>
      </c>
      <c r="DZ377" s="185" t="n"/>
      <c r="EA377" s="119">
        <f>IF(N($H377)&lt;21,"",IF(DU377="","",DU377+31))</f>
        <v/>
      </c>
      <c r="EB377" s="124">
        <f>IF(EA377="","",TODAY()-EA377)</f>
        <v/>
      </c>
      <c r="EC377" s="494" t="n"/>
      <c r="ED377" s="184" t="n"/>
      <c r="EE377" s="184">
        <f>IF(EA377="","SIN ESTADO",IF(EC377&lt;&gt;"","PAGA",IF(EB377&gt;0,"VENCIDA",IF(EB377&gt;=-5,"POR VENCER","AL DÍA"))))</f>
        <v/>
      </c>
      <c r="EF377" s="185" t="n"/>
      <c r="EG377" s="119">
        <f>IF(N($H377)&lt;22,"",IF(EA377="","",EA377+31))</f>
        <v/>
      </c>
      <c r="EH377" s="124">
        <f>IF(EG377="","",TODAY()-EG377)</f>
        <v/>
      </c>
      <c r="EI377" s="494" t="n"/>
      <c r="EJ377" s="184" t="n"/>
      <c r="EK377" s="184">
        <f>IF(EG377="","SIN ESTADO",IF(EI377&lt;&gt;"","PAGA",IF(EH377&gt;0,"VENCIDA",IF(EH377&gt;=-5,"POR VENCER","AL DÍA"))))</f>
        <v/>
      </c>
      <c r="EL377" s="185" t="n"/>
      <c r="EM377" s="119">
        <f>IF(N($H377)&lt;23,"",IF(EG377="","",EG377+31))</f>
        <v/>
      </c>
      <c r="EN377" s="124">
        <f>IF(EM377="","",TODAY()-EM377)</f>
        <v/>
      </c>
      <c r="EO377" s="494" t="n"/>
      <c r="EP377" s="184" t="n"/>
      <c r="EQ377" s="184">
        <f>IF(EM377="","SIN ESTADO",IF(EO377&lt;&gt;"","PAGA",IF(EN377&gt;0,"VENCIDA",IF(EN377&gt;=-5,"POR VENCER","AL DÍA"))))</f>
        <v/>
      </c>
      <c r="ER377" s="185" t="n"/>
      <c r="ES377" s="119">
        <f>IF(N($H377)&lt;24,"",IF(EM377="","",EM377+31))</f>
        <v/>
      </c>
      <c r="ET377" s="124">
        <f>IF(ES377="","",TODAY()-ES377)</f>
        <v/>
      </c>
      <c r="EU377" s="494" t="n"/>
      <c r="EV377" s="184" t="n"/>
      <c r="EW377" s="184">
        <f>IF(ES377="","SIN ESTADO",IF(EU377&lt;&gt;"","PAGA",IF(ET377&gt;0,"VENCIDA",IF(ET377&gt;=-5,"POR VENCER","AL DÍA"))))</f>
        <v/>
      </c>
      <c r="EX377" s="185" t="n"/>
      <c r="EY377" s="119">
        <f>IF(N($H377)&lt;25,"",IF(ES377="","",ES377+31))</f>
        <v/>
      </c>
      <c r="EZ377" s="124">
        <f>IF(EY377="","",TODAY()-EY377)</f>
        <v/>
      </c>
      <c r="FA377" s="494" t="n"/>
      <c r="FB377" s="184" t="n"/>
      <c r="FC377" s="184">
        <f>IF(EY377="","SIN ESTADO",IF(FA377&lt;&gt;"","PAGA",IF(EZ377&gt;0,"VENCIDA",IF(EZ377&gt;=-5,"POR VENCER","AL DÍA"))))</f>
        <v/>
      </c>
      <c r="FD377" s="185" t="n"/>
      <c r="FE377" s="119">
        <f>IF(N($H377)&lt;26,"",IF(EY377="","",EY377+31))</f>
        <v/>
      </c>
      <c r="FF377" s="124">
        <f>IF(FE377="","",TODAY()-FE377)</f>
        <v/>
      </c>
      <c r="FG377" s="494" t="n"/>
      <c r="FH377" s="184" t="n"/>
      <c r="FI377" s="184">
        <f>IF(FE377="","SIN ESTADO",IF(FG377&lt;&gt;"","PAGA",IF(FF377&gt;0,"VENCIDA",IF(FF377&gt;=-5,"POR VENCER","AL DÍA"))))</f>
        <v/>
      </c>
      <c r="FJ377" s="185" t="n"/>
      <c r="FK377" s="119">
        <f>IF(N($H377)&lt;27,"",IF(FE377="","",FE377+31))</f>
        <v/>
      </c>
      <c r="FL377" s="124">
        <f>IF(FK377="","",TODAY()-FK377)</f>
        <v/>
      </c>
      <c r="FM377" s="494" t="n"/>
      <c r="FN377" s="184" t="n"/>
      <c r="FO377" s="184">
        <f>IF(FK377="","SIN ESTADO",IF(FM377&lt;&gt;"","PAGA",IF(FL377&gt;0,"VENCIDA",IF(FL377&gt;=-5,"POR VENCER","AL DÍA"))))</f>
        <v/>
      </c>
      <c r="FP377" s="185" t="n"/>
      <c r="FQ377" s="119">
        <f>IF(N($H377)&lt;28,"",IF(FK377="","",FK377+31))</f>
        <v/>
      </c>
      <c r="FR377" s="124">
        <f>IF(FQ377="","",TODAY()-FQ377)</f>
        <v/>
      </c>
      <c r="FS377" s="494" t="n"/>
      <c r="FT377" s="184" t="n"/>
      <c r="FU377" s="184">
        <f>IF(FQ377="","SIN ESTADO",IF(FS377&lt;&gt;"","PAGA",IF(FR377&gt;0,"VENCIDA",IF(FR377&gt;=-5,"POR VENCER","AL DÍA"))))</f>
        <v/>
      </c>
      <c r="FV377" s="185" t="n"/>
      <c r="FW377" s="119">
        <f>IF(N($H377)&lt;29,"",IF(FQ377="","",FQ377+31))</f>
        <v/>
      </c>
      <c r="FX377" s="124">
        <f>IF(FW377="","",TODAY()-FW377)</f>
        <v/>
      </c>
      <c r="FY377" s="494" t="n"/>
      <c r="FZ377" s="184" t="n"/>
      <c r="GA377" s="184">
        <f>IF(FW377="","SIN ESTADO",IF(FY377&lt;&gt;"","PAGA",IF(FX377&gt;0,"VENCIDA",IF(FX377&gt;=-5,"POR VENCER","AL DÍA"))))</f>
        <v/>
      </c>
      <c r="GB377" s="185" t="n"/>
      <c r="GC377" s="119">
        <f>IF(N($H377)&lt;30,"",IF(FW377="","",FW377+31))</f>
        <v/>
      </c>
      <c r="GD377" s="124">
        <f>IF(GC377="","",TODAY()-GC377)</f>
        <v/>
      </c>
      <c r="GE377" s="494" t="n"/>
      <c r="GF377" s="184" t="n"/>
      <c r="GG377" s="184">
        <f>IF(GC377="","SIN ESTADO",IF(GE377&lt;&gt;"","PAGA",IF(GD377&gt;0,"VENCIDA",IF(GD377&gt;=-5,"POR VENCER","AL DÍA"))))</f>
        <v/>
      </c>
      <c r="GH377" s="185" t="n"/>
      <c r="GI377" s="119">
        <f>IF(N($H377)&lt;31,"",IF(GC377="","",GC377+31))</f>
        <v/>
      </c>
      <c r="GJ377" s="124">
        <f>IF(GI377="","",TODAY()-GI377)</f>
        <v/>
      </c>
      <c r="GK377" s="494" t="n"/>
      <c r="GL377" s="184" t="n"/>
      <c r="GM377" s="184">
        <f>IF(GI377="","SIN ESTADO",IF(GK377&lt;&gt;"","PAGA",IF(GJ377&gt;0,"VENCIDA",IF(GJ377&gt;=-5,"POR VENCER","AL DÍA"))))</f>
        <v/>
      </c>
      <c r="GN377" s="185" t="n"/>
      <c r="GO377" s="119">
        <f>IF(N($H377)&lt;32,"",IF(GI377="","",GI377+31))</f>
        <v/>
      </c>
      <c r="GP377" s="124">
        <f>IF(GO377="","",TODAY()-GO377)</f>
        <v/>
      </c>
      <c r="GQ377" s="494" t="n"/>
      <c r="GR377" s="184" t="n"/>
      <c r="GS377" s="184">
        <f>IF(GO377="","SIN ESTADO",IF(GQ377&lt;&gt;"","PAGA",IF(GP377&gt;0,"VENCIDA",IF(GP377&gt;=-5,"POR VENCER","AL DÍA"))))</f>
        <v/>
      </c>
      <c r="GT377" s="185" t="n"/>
      <c r="GU377" s="119">
        <f>IF(N($H377)&lt;33,"",IF(GO377="","",GO377+31))</f>
        <v/>
      </c>
      <c r="GV377" s="124">
        <f>IF(GU377="","",TODAY()-GU377)</f>
        <v/>
      </c>
      <c r="GW377" s="494" t="n"/>
      <c r="GX377" s="184" t="n"/>
      <c r="GY377" s="184">
        <f>IF(GU377="","SIN ESTADO",IF(GW377&lt;&gt;"","PAGA",IF(GV377&gt;0,"VENCIDA",IF(GV377&gt;=-5,"POR VENCER","AL DÍA"))))</f>
        <v/>
      </c>
      <c r="GZ377" s="185" t="n"/>
      <c r="HA377" s="119">
        <f>IF(N($H377)&lt;34,"",IF(GU377="","",GU377+31))</f>
        <v/>
      </c>
      <c r="HB377" s="124">
        <f>IF(HA377="","",TODAY()-HA377)</f>
        <v/>
      </c>
      <c r="HC377" s="494" t="n"/>
      <c r="HD377" s="184" t="n"/>
      <c r="HE377" s="184">
        <f>IF(HA377="","SIN ESTADO",IF(HC377&lt;&gt;"","PAGA",IF(HB377&gt;0,"VENCIDA",IF(HB377&gt;=-5,"POR VENCER","AL DÍA"))))</f>
        <v/>
      </c>
      <c r="HF377" s="185" t="n"/>
      <c r="HG377" s="119">
        <f>IF(N($H377)&lt;35,"",IF(HA377="","",HA377+31))</f>
        <v/>
      </c>
      <c r="HH377" s="124">
        <f>IF(HG377="","",TODAY()-HG377)</f>
        <v/>
      </c>
      <c r="HI377" s="494" t="n"/>
      <c r="HJ377" s="184" t="n"/>
      <c r="HK377" s="184">
        <f>IF(HG377="","SIN ESTADO",IF(HI377&lt;&gt;"","PAGA",IF(HH377&gt;0,"VENCIDA",IF(HH377&gt;=-5,"POR VENCER","AL DÍA"))))</f>
        <v/>
      </c>
      <c r="HL377" s="168" t="n"/>
      <c r="HM377" s="119">
        <f>IF(N($H377)&lt;36,"",IF(HG377="","",HG377+31))</f>
        <v/>
      </c>
      <c r="HN377" s="124">
        <f>IF(HM377="","",TODAY()-HM377)</f>
        <v/>
      </c>
      <c r="HO377" s="494" t="n"/>
      <c r="HP377" s="184" t="n"/>
      <c r="HQ377" s="184">
        <f>IF(HM377="","SIN ESTADO",IF(HO377&lt;&gt;"","PAGA",IF(HN377&gt;0,"VENCIDA",IF(HN377&gt;=-5,"POR VENCER","AL DÍA"))))</f>
        <v/>
      </c>
      <c r="HR377" s="168" t="n"/>
      <c r="HS377" s="169">
        <f>N377+T377+Z377+AF377+AL377+AR377+AX377+BD377+BJ377+BP377+BV377+CB377+CH377+CN377+CT377+CZ377+DF377+DL377+DR377+DX377+ED377+EJ377+EP377+EV377+FB377+FH377+FN377+FT377+FZ377+GF377+GL377+GR377+GX377+HD377+HJ377+HP377</f>
        <v/>
      </c>
      <c r="HU377" s="170">
        <f>IFERROR(N($J377),0)</f>
        <v/>
      </c>
      <c r="HW377" s="170">
        <f>SUMPRODUCT((MOD(COLUMN($M377:$HR377)-COLUMN($M377),6)=0)*ISNUMBER($M377:$HR377)*($M377:$HR377&gt;=RESUMEN!$C$26)*($M377:$HR377&lt;=RESUMEN!$C$27)*IFERROR(N($N377:$HS377),0))</f>
        <v/>
      </c>
      <c r="HX377" s="170">
        <f>SUMPRODUCT((MOD(COLUMN($M377:$HR377)-COLUMN($M377),6)=0)*ISNUMBER($M377:$HR377)*($M377:$HR377&gt;=RESUMEN!$C$26)*($M377:$HR377&lt;=RESUMEN!$C$27))</f>
        <v/>
      </c>
    </row>
    <row r="378" ht="15.75" customHeight="1" s="506">
      <c r="B378" s="113">
        <f>VENTAS!A377</f>
        <v/>
      </c>
      <c r="C378" s="236">
        <f>VENTAS!B377</f>
        <v/>
      </c>
      <c r="D378" s="53">
        <f>VENTAS!C377</f>
        <v/>
      </c>
      <c r="E378" s="114">
        <f>VENTAS!D377</f>
        <v/>
      </c>
      <c r="F378" s="114">
        <f>VENTAS!J377</f>
        <v/>
      </c>
      <c r="G378" s="494">
        <f>VENTAS!F377</f>
        <v/>
      </c>
      <c r="H378" s="479">
        <f>VENTAS!K377</f>
        <v/>
      </c>
      <c r="I378" s="479">
        <f>VENTAS!M377</f>
        <v/>
      </c>
      <c r="J378" s="184">
        <f>VENTAS!L377</f>
        <v/>
      </c>
      <c r="K378" s="119">
        <f>IF(N($H378)&lt;1,"",$G378+31)</f>
        <v/>
      </c>
      <c r="L378" s="124">
        <f>IF(K378="","",TODAY()-K378)</f>
        <v/>
      </c>
      <c r="M378" s="494" t="n">
        <v>46146</v>
      </c>
      <c r="N378" s="374" t="n">
        <v>1000000</v>
      </c>
      <c r="O378" s="184">
        <f>IF(K378="","SIN ESTADO",IF(M378&lt;&gt;"","PAGA",IF(L378&gt;0,"VENCIDA",IF(L378&gt;=-5,"POR VENCER","AL DÍA"))))</f>
        <v/>
      </c>
      <c r="P378" s="185" t="inlineStr">
        <is>
          <t>EFECTIVO</t>
        </is>
      </c>
      <c r="Q378" s="119">
        <f>IF(N($H378)&lt;2,"",IF(K378="","",K378+31))</f>
        <v/>
      </c>
      <c r="R378" s="124">
        <f>IF(Q378="","",TODAY()-Q378)</f>
        <v/>
      </c>
      <c r="S378" s="494" t="n">
        <v>46174</v>
      </c>
      <c r="T378" s="184" t="n">
        <v>1000000</v>
      </c>
      <c r="U378" s="184">
        <f>IF(Q378="","SIN ESTADO",IF(S378&lt;&gt;"","PAGA",IF(R378&gt;0,"VENCIDA",IF(R378&gt;=-5,"POR VENCER","AL DÍA"))))</f>
        <v/>
      </c>
      <c r="V378" s="185" t="inlineStr">
        <is>
          <t>TRANSFERENCIA</t>
        </is>
      </c>
      <c r="W378" s="119">
        <f>IF(N($H378)&lt;3,"",IF(Q378="","",Q378+31))</f>
        <v/>
      </c>
      <c r="X378" s="124">
        <f>IF(W378="","",TODAY()-W378)</f>
        <v/>
      </c>
      <c r="Y378" s="494" t="n">
        <v>46204</v>
      </c>
      <c r="Z378" s="184" t="n">
        <v>1000000</v>
      </c>
      <c r="AA378" s="184">
        <f>IF(W378="","SIN ESTADO",IF(Y378&lt;&gt;"","PAGA",IF(X378&gt;0,"VENCIDA",IF(X378&gt;=-5,"POR VENCER","AL DÍA"))))</f>
        <v/>
      </c>
      <c r="AB378" s="185" t="inlineStr">
        <is>
          <t>TRANSFERENCIA</t>
        </is>
      </c>
      <c r="AC378" s="119">
        <f>IF(N($H378)&lt;4,"",IF(W378="","",W378+31))</f>
        <v/>
      </c>
      <c r="AD378" s="124">
        <f>IF(AC378="","",TODAY()-AC378)</f>
        <v/>
      </c>
      <c r="AE378" s="494" t="n">
        <v>46235</v>
      </c>
      <c r="AF378" s="184" t="n">
        <v>1000000</v>
      </c>
      <c r="AG378" s="184">
        <f>IF(AC378="","SIN ESTADO",IF(AE378&lt;&gt;"","PAGA",IF(AD378&gt;0,"VENCIDA",IF(AD378&gt;=-5,"POR VENCER","AL DÍA"))))</f>
        <v/>
      </c>
      <c r="AH378" s="185" t="inlineStr">
        <is>
          <t>TRANSFERENCIA</t>
        </is>
      </c>
      <c r="AI378" s="119">
        <f>IF(N($H378)&lt;5,"",IF(AC378="","",AC378+31))</f>
        <v/>
      </c>
      <c r="AJ378" s="124">
        <f>IF(AI378="","",TODAY()-AI378)</f>
        <v/>
      </c>
      <c r="AK378" s="494" t="n">
        <v>46265</v>
      </c>
      <c r="AL378" s="184" t="n">
        <v>1000000</v>
      </c>
      <c r="AM378" s="184">
        <f>IF(AI378="","SIN ESTADO",IF(AK378&lt;&gt;"","PAGA",IF(AJ378&gt;0,"VENCIDA",IF(AJ378&gt;=-5,"POR VENCER","AL DÍA"))))</f>
        <v/>
      </c>
      <c r="AN378" s="185" t="n"/>
      <c r="AO378" s="119">
        <f>IF(N($H378)&lt;6,"",IF(AI378="","",AI378+31))</f>
        <v/>
      </c>
      <c r="AP378" s="124">
        <f>IF(AO378="","",TODAY()-AO378)</f>
        <v/>
      </c>
      <c r="AQ378" s="270" t="n"/>
      <c r="AR378" s="184" t="n"/>
      <c r="AS378" s="184">
        <f>IF(AO378="","SIN ESTADO",IF(AQ378&lt;&gt;"","PAGA",IF(AP378&gt;0,"VENCIDA",IF(AP378&gt;=-5,"POR VENCER","AL DÍA"))))</f>
        <v/>
      </c>
      <c r="AT378" s="185" t="n"/>
      <c r="AU378" s="119">
        <f>IF(N($H378)&lt;7,"",IF(AO378="","",AO378+31))</f>
        <v/>
      </c>
      <c r="AV378" s="124">
        <f>IF(AU378="","",TODAY()-AU378)</f>
        <v/>
      </c>
      <c r="AW378" s="494" t="n"/>
      <c r="AX378" s="184" t="n"/>
      <c r="AY378" s="184">
        <f>IF(AU378="","SIN ESTADO",IF(AW378&lt;&gt;"","PAGA",IF(AV378&gt;0,"VENCIDA",IF(AV378&gt;=-5,"POR VENCER","AL DÍA"))))</f>
        <v/>
      </c>
      <c r="AZ378" s="185" t="n"/>
      <c r="BA378" s="119">
        <f>IF(N($H378)&lt;8,"",IF(AU378="","",AU378+31))</f>
        <v/>
      </c>
      <c r="BB378" s="124">
        <f>IF(BA378="","",TODAY()-BA378)</f>
        <v/>
      </c>
      <c r="BC378" s="494" t="n"/>
      <c r="BD378" s="184" t="n"/>
      <c r="BE378" s="184">
        <f>IF(BA378="","SIN ESTADO",IF(BC378&lt;&gt;"","PAGA",IF(BB378&gt;0,"VENCIDA",IF(BB378&gt;=-5,"POR VENCER","AL DÍA"))))</f>
        <v/>
      </c>
      <c r="BF378" s="185" t="n"/>
      <c r="BG378" s="119">
        <f>IF(N($H378)&lt;9,"",IF(BA378="","",BA378+31))</f>
        <v/>
      </c>
      <c r="BH378" s="124">
        <f>IF(BG378="","",TODAY()-BG378)</f>
        <v/>
      </c>
      <c r="BI378" s="494" t="n"/>
      <c r="BJ378" s="184" t="n"/>
      <c r="BK378" s="184">
        <f>IF(BG378="","SIN ESTADO",IF(BI378&lt;&gt;"","PAGA",IF(BH378&gt;0,"VENCIDA",IF(BH378&gt;=-5,"POR VENCER","AL DÍA"))))</f>
        <v/>
      </c>
      <c r="BL378" s="185" t="n"/>
      <c r="BM378" s="119">
        <f>IF(N($H378)&lt;10,"",IF(BG378="","",BG378+31))</f>
        <v/>
      </c>
      <c r="BN378" s="124">
        <f>IF(BM378="","",TODAY()-BM378)</f>
        <v/>
      </c>
      <c r="BO378" s="494" t="n"/>
      <c r="BP378" s="184" t="n"/>
      <c r="BQ378" s="184">
        <f>IF(BM378="","SIN ESTADO",IF(BO378&lt;&gt;"","PAGA",IF(BN378&gt;0,"VENCIDA",IF(BN378&gt;=-5,"POR VENCER","AL DÍA"))))</f>
        <v/>
      </c>
      <c r="BR378" s="185" t="n"/>
      <c r="BS378" s="119">
        <f>IF(N($H378)&lt;11,"",IF(BM378="","",BM378+31))</f>
        <v/>
      </c>
      <c r="BT378" s="124">
        <f>IF(BS378="","",TODAY()-BS378)</f>
        <v/>
      </c>
      <c r="BU378" s="494" t="n"/>
      <c r="BV378" s="184" t="n"/>
      <c r="BW378" s="184">
        <f>IF(BS378="","SIN ESTADO",IF(BU378&lt;&gt;"","PAGA",IF(BT378&gt;0,"VENCIDA",IF(BT378&gt;=-5,"POR VENCER","AL DÍA"))))</f>
        <v/>
      </c>
      <c r="BX378" s="185" t="n"/>
      <c r="BY378" s="119">
        <f>IF(N($H378)&lt;12,"",IF(BS378="","",BS378+31))</f>
        <v/>
      </c>
      <c r="BZ378" s="124">
        <f>IF(BY378="","",TODAY()-BY378)</f>
        <v/>
      </c>
      <c r="CA378" s="494" t="n"/>
      <c r="CB378" s="184" t="n"/>
      <c r="CC378" s="184">
        <f>IF(BY378="","SIN ESTADO",IF(CA378&lt;&gt;"","PAGA",IF(BZ378&gt;0,"VENCIDA",IF(BZ378&gt;=-5,"POR VENCER","AL DÍA"))))</f>
        <v/>
      </c>
      <c r="CD378" s="185" t="n"/>
      <c r="CE378" s="119">
        <f>IF(N($H378)&lt;13,"",IF(BY378="","",BY378+31))</f>
        <v/>
      </c>
      <c r="CF378" s="124">
        <f>IF(CE378="","",TODAY()-CE378)</f>
        <v/>
      </c>
      <c r="CG378" s="494" t="n"/>
      <c r="CH378" s="184" t="n"/>
      <c r="CI378" s="184">
        <f>IF(CE378="","SIN ESTADO",IF(CG378&lt;&gt;"","PAGA",IF(CF378&gt;0,"VENCIDA",IF(CF378&gt;=-5,"POR VENCER","AL DÍA"))))</f>
        <v/>
      </c>
      <c r="CJ378" s="185" t="n"/>
      <c r="CK378" s="119">
        <f>IF(N($H378)&lt;14,"",IF(CE378="","",CE378+31))</f>
        <v/>
      </c>
      <c r="CL378" s="124">
        <f>IF(CK378="","",TODAY()-CK378)</f>
        <v/>
      </c>
      <c r="CM378" s="494" t="n"/>
      <c r="CN378" s="184" t="n"/>
      <c r="CO378" s="184">
        <f>IF(CK378="","SIN ESTADO",IF(CM378&lt;&gt;"","PAGA",IF(CL378&gt;0,"VENCIDA",IF(CL378&gt;=-5,"POR VENCER","AL DÍA"))))</f>
        <v/>
      </c>
      <c r="CP378" s="185" t="n"/>
      <c r="CQ378" s="119">
        <f>IF(N($H378)&lt;15,"",IF(CK378="","",CK378+31))</f>
        <v/>
      </c>
      <c r="CR378" s="124">
        <f>IF(CQ378="","",TODAY()-CQ378)</f>
        <v/>
      </c>
      <c r="CS378" s="494" t="n"/>
      <c r="CT378" s="184" t="n"/>
      <c r="CU378" s="184">
        <f>IF(CQ378="","SIN ESTADO",IF(CS378&lt;&gt;"","PAGA",IF(CR378&gt;0,"VENCIDA",IF(CR378&gt;=-5,"POR VENCER","AL DÍA"))))</f>
        <v/>
      </c>
      <c r="CV378" s="185" t="n"/>
      <c r="CW378" s="119">
        <f>IF(N($H378)&lt;16,"",IF(CQ378="","",CQ378+31))</f>
        <v/>
      </c>
      <c r="CX378" s="124">
        <f>IF(CW378="","",TODAY()-CW378)</f>
        <v/>
      </c>
      <c r="CY378" s="494" t="n"/>
      <c r="CZ378" s="184" t="n"/>
      <c r="DA378" s="184">
        <f>IF(CW378="","SIN ESTADO",IF(CY378&lt;&gt;"","PAGA",IF(CX378&gt;0,"VENCIDA",IF(CX378&gt;=-5,"POR VENCER","AL DÍA"))))</f>
        <v/>
      </c>
      <c r="DB378" s="185" t="n"/>
      <c r="DC378" s="119">
        <f>IF(N($H378)&lt;17,"",IF(CW378="","",CW378+31))</f>
        <v/>
      </c>
      <c r="DD378" s="124">
        <f>IF(DC378="","",TODAY()-DC378)</f>
        <v/>
      </c>
      <c r="DE378" s="494" t="n"/>
      <c r="DF378" s="184" t="n"/>
      <c r="DG378" s="184">
        <f>IF(DC378="","SIN ESTADO",IF(DE378&lt;&gt;"","PAGA",IF(DD378&gt;0,"VENCIDA",IF(DD378&gt;=-5,"POR VENCER","AL DÍA"))))</f>
        <v/>
      </c>
      <c r="DH378" s="185" t="n"/>
      <c r="DI378" s="119">
        <f>IF(N($H378)&lt;18,"",IF(DC378="","",DC378+31))</f>
        <v/>
      </c>
      <c r="DJ378" s="124">
        <f>IF(DI378="","",TODAY()-DI378)</f>
        <v/>
      </c>
      <c r="DK378" s="494" t="n"/>
      <c r="DL378" s="184" t="n"/>
      <c r="DM378" s="184">
        <f>IF(DI378="","SIN ESTADO",IF(DK378&lt;&gt;"","PAGA",IF(DJ378&gt;0,"VENCIDA",IF(DJ378&gt;=-5,"POR VENCER","AL DÍA"))))</f>
        <v/>
      </c>
      <c r="DN378" s="185" t="n"/>
      <c r="DO378" s="119">
        <f>IF(N($H378)&lt;19,"",IF(DI378="","",DI378+31))</f>
        <v/>
      </c>
      <c r="DP378" s="124">
        <f>IF(DO378="","",TODAY()-DO378)</f>
        <v/>
      </c>
      <c r="DQ378" s="494" t="n"/>
      <c r="DR378" s="184" t="n"/>
      <c r="DS378" s="184">
        <f>IF(DO378="","SIN ESTADO",IF(DQ378&lt;&gt;"","PAGA",IF(DP378&gt;0,"VENCIDA",IF(DP378&gt;=-5,"POR VENCER","AL DÍA"))))</f>
        <v/>
      </c>
      <c r="DT378" s="185" t="n"/>
      <c r="DU378" s="119">
        <f>IF(N($H378)&lt;20,"",IF(DO378="","",DO378+31))</f>
        <v/>
      </c>
      <c r="DV378" s="124">
        <f>IF(DU378="","",TODAY()-DU378)</f>
        <v/>
      </c>
      <c r="DW378" s="494" t="n"/>
      <c r="DX378" s="184" t="n"/>
      <c r="DY378" s="184">
        <f>IF(DU378="","SIN ESTADO",IF(DW378&lt;&gt;"","PAGA",IF(DV378&gt;0,"VENCIDA",IF(DV378&gt;=-5,"POR VENCER","AL DÍA"))))</f>
        <v/>
      </c>
      <c r="DZ378" s="185" t="n"/>
      <c r="EA378" s="119">
        <f>IF(N($H378)&lt;21,"",IF(DU378="","",DU378+31))</f>
        <v/>
      </c>
      <c r="EB378" s="124">
        <f>IF(EA378="","",TODAY()-EA378)</f>
        <v/>
      </c>
      <c r="EC378" s="494" t="n"/>
      <c r="ED378" s="184" t="n"/>
      <c r="EE378" s="184">
        <f>IF(EA378="","SIN ESTADO",IF(EC378&lt;&gt;"","PAGA",IF(EB378&gt;0,"VENCIDA",IF(EB378&gt;=-5,"POR VENCER","AL DÍA"))))</f>
        <v/>
      </c>
      <c r="EF378" s="185" t="n"/>
      <c r="EG378" s="119">
        <f>IF(N($H378)&lt;22,"",IF(EA378="","",EA378+31))</f>
        <v/>
      </c>
      <c r="EH378" s="124">
        <f>IF(EG378="","",TODAY()-EG378)</f>
        <v/>
      </c>
      <c r="EI378" s="494" t="n"/>
      <c r="EJ378" s="184" t="n"/>
      <c r="EK378" s="184">
        <f>IF(EG378="","SIN ESTADO",IF(EI378&lt;&gt;"","PAGA",IF(EH378&gt;0,"VENCIDA",IF(EH378&gt;=-5,"POR VENCER","AL DÍA"))))</f>
        <v/>
      </c>
      <c r="EL378" s="185" t="n"/>
      <c r="EM378" s="119">
        <f>IF(N($H378)&lt;23,"",IF(EG378="","",EG378+31))</f>
        <v/>
      </c>
      <c r="EN378" s="124">
        <f>IF(EM378="","",TODAY()-EM378)</f>
        <v/>
      </c>
      <c r="EO378" s="494" t="n"/>
      <c r="EP378" s="184" t="n"/>
      <c r="EQ378" s="184">
        <f>IF(EM378="","SIN ESTADO",IF(EO378&lt;&gt;"","PAGA",IF(EN378&gt;0,"VENCIDA",IF(EN378&gt;=-5,"POR VENCER","AL DÍA"))))</f>
        <v/>
      </c>
      <c r="ER378" s="185" t="n"/>
      <c r="ES378" s="119">
        <f>IF(N($H378)&lt;24,"",IF(EM378="","",EM378+31))</f>
        <v/>
      </c>
      <c r="ET378" s="124">
        <f>IF(ES378="","",TODAY()-ES378)</f>
        <v/>
      </c>
      <c r="EU378" s="494" t="n"/>
      <c r="EV378" s="184" t="n"/>
      <c r="EW378" s="184">
        <f>IF(ES378="","SIN ESTADO",IF(EU378&lt;&gt;"","PAGA",IF(ET378&gt;0,"VENCIDA",IF(ET378&gt;=-5,"POR VENCER","AL DÍA"))))</f>
        <v/>
      </c>
      <c r="EX378" s="185" t="n"/>
      <c r="EY378" s="119">
        <f>IF(N($H378)&lt;25,"",IF(ES378="","",ES378+31))</f>
        <v/>
      </c>
      <c r="EZ378" s="124">
        <f>IF(EY378="","",TODAY()-EY378)</f>
        <v/>
      </c>
      <c r="FA378" s="494" t="n"/>
      <c r="FB378" s="184" t="n"/>
      <c r="FC378" s="184">
        <f>IF(EY378="","SIN ESTADO",IF(FA378&lt;&gt;"","PAGA",IF(EZ378&gt;0,"VENCIDA",IF(EZ378&gt;=-5,"POR VENCER","AL DÍA"))))</f>
        <v/>
      </c>
      <c r="FD378" s="185" t="n"/>
      <c r="FE378" s="119">
        <f>IF(N($H378)&lt;26,"",IF(EY378="","",EY378+31))</f>
        <v/>
      </c>
      <c r="FF378" s="124">
        <f>IF(FE378="","",TODAY()-FE378)</f>
        <v/>
      </c>
      <c r="FG378" s="494" t="n"/>
      <c r="FH378" s="184" t="n"/>
      <c r="FI378" s="184">
        <f>IF(FE378="","SIN ESTADO",IF(FG378&lt;&gt;"","PAGA",IF(FF378&gt;0,"VENCIDA",IF(FF378&gt;=-5,"POR VENCER","AL DÍA"))))</f>
        <v/>
      </c>
      <c r="FJ378" s="185" t="n"/>
      <c r="FK378" s="119">
        <f>IF(N($H378)&lt;27,"",IF(FE378="","",FE378+31))</f>
        <v/>
      </c>
      <c r="FL378" s="124">
        <f>IF(FK378="","",TODAY()-FK378)</f>
        <v/>
      </c>
      <c r="FM378" s="494" t="n"/>
      <c r="FN378" s="184" t="n"/>
      <c r="FO378" s="184">
        <f>IF(FK378="","SIN ESTADO",IF(FM378&lt;&gt;"","PAGA",IF(FL378&gt;0,"VENCIDA",IF(FL378&gt;=-5,"POR VENCER","AL DÍA"))))</f>
        <v/>
      </c>
      <c r="FP378" s="185" t="n"/>
      <c r="FQ378" s="119">
        <f>IF(N($H378)&lt;28,"",IF(FK378="","",FK378+31))</f>
        <v/>
      </c>
      <c r="FR378" s="124">
        <f>IF(FQ378="","",TODAY()-FQ378)</f>
        <v/>
      </c>
      <c r="FS378" s="494" t="n"/>
      <c r="FT378" s="184" t="n"/>
      <c r="FU378" s="184">
        <f>IF(FQ378="","SIN ESTADO",IF(FS378&lt;&gt;"","PAGA",IF(FR378&gt;0,"VENCIDA",IF(FR378&gt;=-5,"POR VENCER","AL DÍA"))))</f>
        <v/>
      </c>
      <c r="FV378" s="185" t="n"/>
      <c r="FW378" s="119">
        <f>IF(N($H378)&lt;29,"",IF(FQ378="","",FQ378+31))</f>
        <v/>
      </c>
      <c r="FX378" s="124">
        <f>IF(FW378="","",TODAY()-FW378)</f>
        <v/>
      </c>
      <c r="FY378" s="494" t="n"/>
      <c r="FZ378" s="184" t="n"/>
      <c r="GA378" s="184">
        <f>IF(FW378="","SIN ESTADO",IF(FY378&lt;&gt;"","PAGA",IF(FX378&gt;0,"VENCIDA",IF(FX378&gt;=-5,"POR VENCER","AL DÍA"))))</f>
        <v/>
      </c>
      <c r="GB378" s="185" t="n"/>
      <c r="GC378" s="119">
        <f>IF(N($H378)&lt;30,"",IF(FW378="","",FW378+31))</f>
        <v/>
      </c>
      <c r="GD378" s="124">
        <f>IF(GC378="","",TODAY()-GC378)</f>
        <v/>
      </c>
      <c r="GE378" s="494" t="n"/>
      <c r="GF378" s="184" t="n"/>
      <c r="GG378" s="184">
        <f>IF(GC378="","SIN ESTADO",IF(GE378&lt;&gt;"","PAGA",IF(GD378&gt;0,"VENCIDA",IF(GD378&gt;=-5,"POR VENCER","AL DÍA"))))</f>
        <v/>
      </c>
      <c r="GH378" s="185" t="n"/>
      <c r="GI378" s="119">
        <f>IF(N($H378)&lt;31,"",IF(GC378="","",GC378+31))</f>
        <v/>
      </c>
      <c r="GJ378" s="124">
        <f>IF(GI378="","",TODAY()-GI378)</f>
        <v/>
      </c>
      <c r="GK378" s="494" t="n"/>
      <c r="GL378" s="184" t="n"/>
      <c r="GM378" s="184">
        <f>IF(GI378="","SIN ESTADO",IF(GK378&lt;&gt;"","PAGA",IF(GJ378&gt;0,"VENCIDA",IF(GJ378&gt;=-5,"POR VENCER","AL DÍA"))))</f>
        <v/>
      </c>
      <c r="GN378" s="185" t="n"/>
      <c r="GO378" s="119">
        <f>IF(N($H378)&lt;32,"",IF(GI378="","",GI378+31))</f>
        <v/>
      </c>
      <c r="GP378" s="124">
        <f>IF(GO378="","",TODAY()-GO378)</f>
        <v/>
      </c>
      <c r="GQ378" s="494" t="n"/>
      <c r="GR378" s="184" t="n"/>
      <c r="GS378" s="184">
        <f>IF(GO378="","SIN ESTADO",IF(GQ378&lt;&gt;"","PAGA",IF(GP378&gt;0,"VENCIDA",IF(GP378&gt;=-5,"POR VENCER","AL DÍA"))))</f>
        <v/>
      </c>
      <c r="GT378" s="185" t="n"/>
      <c r="GU378" s="119">
        <f>IF(N($H378)&lt;33,"",IF(GO378="","",GO378+31))</f>
        <v/>
      </c>
      <c r="GV378" s="124">
        <f>IF(GU378="","",TODAY()-GU378)</f>
        <v/>
      </c>
      <c r="GW378" s="494" t="n"/>
      <c r="GX378" s="184" t="n"/>
      <c r="GY378" s="184">
        <f>IF(GU378="","SIN ESTADO",IF(GW378&lt;&gt;"","PAGA",IF(GV378&gt;0,"VENCIDA",IF(GV378&gt;=-5,"POR VENCER","AL DÍA"))))</f>
        <v/>
      </c>
      <c r="GZ378" s="185" t="n"/>
      <c r="HA378" s="119">
        <f>IF(N($H378)&lt;34,"",IF(GU378="","",GU378+31))</f>
        <v/>
      </c>
      <c r="HB378" s="124">
        <f>IF(HA378="","",TODAY()-HA378)</f>
        <v/>
      </c>
      <c r="HC378" s="494" t="n"/>
      <c r="HD378" s="184" t="n"/>
      <c r="HE378" s="184">
        <f>IF(HA378="","SIN ESTADO",IF(HC378&lt;&gt;"","PAGA",IF(HB378&gt;0,"VENCIDA",IF(HB378&gt;=-5,"POR VENCER","AL DÍA"))))</f>
        <v/>
      </c>
      <c r="HF378" s="185" t="n"/>
      <c r="HG378" s="119">
        <f>IF(N($H378)&lt;35,"",IF(HA378="","",HA378+31))</f>
        <v/>
      </c>
      <c r="HH378" s="124">
        <f>IF(HG378="","",TODAY()-HG378)</f>
        <v/>
      </c>
      <c r="HI378" s="494" t="n"/>
      <c r="HJ378" s="184" t="n"/>
      <c r="HK378" s="184">
        <f>IF(HG378="","SIN ESTADO",IF(HI378&lt;&gt;"","PAGA",IF(HH378&gt;0,"VENCIDA",IF(HH378&gt;=-5,"POR VENCER","AL DÍA"))))</f>
        <v/>
      </c>
      <c r="HL378" s="168" t="n"/>
      <c r="HM378" s="119">
        <f>IF(N($H378)&lt;36,"",IF(HG378="","",HG378+31))</f>
        <v/>
      </c>
      <c r="HN378" s="124">
        <f>IF(HM378="","",TODAY()-HM378)</f>
        <v/>
      </c>
      <c r="HO378" s="494" t="n"/>
      <c r="HP378" s="184" t="n"/>
      <c r="HQ378" s="184">
        <f>IF(HM378="","SIN ESTADO",IF(HO378&lt;&gt;"","PAGA",IF(HN378&gt;0,"VENCIDA",IF(HN378&gt;=-5,"POR VENCER","AL DÍA"))))</f>
        <v/>
      </c>
      <c r="HR378" s="168" t="n"/>
      <c r="HS378" s="169">
        <f>N378+T378+Z378+AF378+AL378+AR378+AX378+BD378+BJ378+BP378+BV378+CB378+CH378+CN378+CT378+CZ378+DF378+DL378+DR378+DX378+ED378+EJ378+EP378+EV378+FB378+FH378+FN378+FT378+FZ378+GF378+GL378+GR378+GX378+HD378+HJ378+HP378</f>
        <v/>
      </c>
      <c r="HU378" s="170">
        <f>IFERROR(N($J378),0)</f>
        <v/>
      </c>
      <c r="HW378" s="170">
        <f>SUMPRODUCT((MOD(COLUMN($M378:$HR378)-COLUMN($M378),6)=0)*ISNUMBER($M378:$HR378)*($M378:$HR378&gt;=RESUMEN!$C$26)*($M378:$HR378&lt;=RESUMEN!$C$27)*IFERROR(N($N378:$HS378),0))</f>
        <v/>
      </c>
      <c r="HX378" s="170">
        <f>SUMPRODUCT((MOD(COLUMN($M378:$HR378)-COLUMN($M378),6)=0)*ISNUMBER($M378:$HR378)*($M378:$HR378&gt;=RESUMEN!$C$26)*($M378:$HR378&lt;=RESUMEN!$C$27))</f>
        <v/>
      </c>
    </row>
    <row r="379" ht="15.75" customHeight="1" s="506">
      <c r="B379" s="113">
        <f>VENTAS!A378</f>
        <v/>
      </c>
      <c r="C379" s="236">
        <f>VENTAS!B378</f>
        <v/>
      </c>
      <c r="D379" s="53">
        <f>VENTAS!C378</f>
        <v/>
      </c>
      <c r="E379" s="114">
        <f>VENTAS!D378</f>
        <v/>
      </c>
      <c r="F379" s="114">
        <f>VENTAS!J378</f>
        <v/>
      </c>
      <c r="G379" s="494">
        <f>VENTAS!F378</f>
        <v/>
      </c>
      <c r="H379" s="479">
        <f>VENTAS!K378</f>
        <v/>
      </c>
      <c r="I379" s="479">
        <f>VENTAS!M378</f>
        <v/>
      </c>
      <c r="J379" s="184">
        <f>VENTAS!L378</f>
        <v/>
      </c>
      <c r="K379" s="119">
        <f>IF(N($H379)&lt;1,"",$G379+31)</f>
        <v/>
      </c>
      <c r="L379" s="124">
        <f>IF(K379="","",TODAY()-K379)</f>
        <v/>
      </c>
      <c r="M379" s="494" t="n">
        <v>46131</v>
      </c>
      <c r="N379" s="374" t="n">
        <v>1000000</v>
      </c>
      <c r="O379" s="184">
        <f>IF(K379="","SIN ESTADO",IF(M379&lt;&gt;"","PAGA",IF(L379&gt;0,"VENCIDA",IF(L379&gt;=-5,"POR VENCER","AL DÍA"))))</f>
        <v/>
      </c>
      <c r="P379" s="185" t="inlineStr">
        <is>
          <t>TRANSFERENCIA</t>
        </is>
      </c>
      <c r="Q379" s="119">
        <f>IF(N($H379)&lt;2,"",IF(K379="","",K379+31))</f>
        <v/>
      </c>
      <c r="R379" s="124">
        <f>IF(Q379="","",TODAY()-Q379)</f>
        <v/>
      </c>
      <c r="S379" s="494" t="n">
        <v>46160</v>
      </c>
      <c r="T379" s="184" t="n">
        <v>1000000</v>
      </c>
      <c r="U379" s="184">
        <f>IF(Q379="","SIN ESTADO",IF(S379&lt;&gt;"","PAGA",IF(R379&gt;0,"VENCIDA",IF(R379&gt;=-5,"POR VENCER","AL DÍA"))))</f>
        <v/>
      </c>
      <c r="V379" s="185" t="inlineStr">
        <is>
          <t>TRANSFERENCIA</t>
        </is>
      </c>
      <c r="W379" s="119">
        <f>IF(N($H379)&lt;3,"",IF(Q379="","",Q379+31))</f>
        <v/>
      </c>
      <c r="X379" s="124">
        <f>IF(W379="","",TODAY()-W379)</f>
        <v/>
      </c>
      <c r="Y379" s="494" t="n">
        <v>46191</v>
      </c>
      <c r="Z379" s="184" t="n">
        <v>1000000</v>
      </c>
      <c r="AA379" s="184">
        <f>IF(W379="","SIN ESTADO",IF(Y379&lt;&gt;"","PAGA",IF(X379&gt;0,"VENCIDA",IF(X379&gt;=-5,"POR VENCER","AL DÍA"))))</f>
        <v/>
      </c>
      <c r="AB379" s="185" t="inlineStr">
        <is>
          <t>TRANSFERENCIA</t>
        </is>
      </c>
      <c r="AC379" s="119">
        <f>IF(N($H379)&lt;4,"",IF(W379="","",W379+31))</f>
        <v/>
      </c>
      <c r="AD379" s="124">
        <f>IF(AC379="","",TODAY()-AC379)</f>
        <v/>
      </c>
      <c r="AE379" s="494" t="n">
        <v>46222</v>
      </c>
      <c r="AF379" s="184" t="n">
        <v>1000000</v>
      </c>
      <c r="AG379" s="184">
        <f>IF(AC379="","SIN ESTADO",IF(AE379&lt;&gt;"","PAGA",IF(AD379&gt;0,"VENCIDA",IF(AD379&gt;=-5,"POR VENCER","AL DÍA"))))</f>
        <v/>
      </c>
      <c r="AH379" s="185" t="inlineStr">
        <is>
          <t>TRANSFERENCIA</t>
        </is>
      </c>
      <c r="AI379" s="119">
        <f>IF(N($H379)&lt;5,"",IF(AC379="","",AC379+31))</f>
        <v/>
      </c>
      <c r="AJ379" s="124">
        <f>IF(AI379="","",TODAY()-AI379)</f>
        <v/>
      </c>
      <c r="AK379" s="494" t="n">
        <v>46252</v>
      </c>
      <c r="AL379" s="184" t="n">
        <v>1000000</v>
      </c>
      <c r="AM379" s="184">
        <f>IF(AI379="","SIN ESTADO",IF(AK379&lt;&gt;"","PAGA",IF(AJ379&gt;0,"VENCIDA",IF(AJ379&gt;=-5,"POR VENCER","AL DÍA"))))</f>
        <v/>
      </c>
      <c r="AN379" s="185" t="inlineStr">
        <is>
          <t>TRANSFERENCIA</t>
        </is>
      </c>
      <c r="AO379" s="119">
        <f>IF(N($H379)&lt;6,"",IF(AI379="","",AI379+31))</f>
        <v/>
      </c>
      <c r="AP379" s="124">
        <f>IF(AO379="","",TODAY()-AO379)</f>
        <v/>
      </c>
      <c r="AQ379" s="270" t="n"/>
      <c r="AR379" s="184" t="n"/>
      <c r="AS379" s="184">
        <f>IF(AO379="","SIN ESTADO",IF(AQ379&lt;&gt;"","PAGA",IF(AP379&gt;0,"VENCIDA",IF(AP379&gt;=-5,"POR VENCER","AL DÍA"))))</f>
        <v/>
      </c>
      <c r="AT379" s="185" t="n"/>
      <c r="AU379" s="119">
        <f>IF(N($H379)&lt;7,"",IF(AO379="","",AO379+31))</f>
        <v/>
      </c>
      <c r="AV379" s="124">
        <f>IF(AU379="","",TODAY()-AU379)</f>
        <v/>
      </c>
      <c r="AW379" s="494" t="n"/>
      <c r="AX379" s="184" t="n"/>
      <c r="AY379" s="184">
        <f>IF(AU379="","SIN ESTADO",IF(AW379&lt;&gt;"","PAGA",IF(AV379&gt;0,"VENCIDA",IF(AV379&gt;=-5,"POR VENCER","AL DÍA"))))</f>
        <v/>
      </c>
      <c r="AZ379" s="185" t="n"/>
      <c r="BA379" s="119">
        <f>IF(N($H379)&lt;8,"",IF(AU379="","",AU379+31))</f>
        <v/>
      </c>
      <c r="BB379" s="124">
        <f>IF(BA379="","",TODAY()-BA379)</f>
        <v/>
      </c>
      <c r="BC379" s="494" t="n"/>
      <c r="BD379" s="184" t="n"/>
      <c r="BE379" s="184">
        <f>IF(BA379="","SIN ESTADO",IF(BC379&lt;&gt;"","PAGA",IF(BB379&gt;0,"VENCIDA",IF(BB379&gt;=-5,"POR VENCER","AL DÍA"))))</f>
        <v/>
      </c>
      <c r="BF379" s="185" t="n"/>
      <c r="BG379" s="119">
        <f>IF(N($H379)&lt;9,"",IF(BA379="","",BA379+31))</f>
        <v/>
      </c>
      <c r="BH379" s="124">
        <f>IF(BG379="","",TODAY()-BG379)</f>
        <v/>
      </c>
      <c r="BI379" s="494" t="n"/>
      <c r="BJ379" s="184" t="n"/>
      <c r="BK379" s="184">
        <f>IF(BG379="","SIN ESTADO",IF(BI379&lt;&gt;"","PAGA",IF(BH379&gt;0,"VENCIDA",IF(BH379&gt;=-5,"POR VENCER","AL DÍA"))))</f>
        <v/>
      </c>
      <c r="BL379" s="185" t="n"/>
      <c r="BM379" s="119">
        <f>IF(N($H379)&lt;10,"",IF(BG379="","",BG379+31))</f>
        <v/>
      </c>
      <c r="BN379" s="124">
        <f>IF(BM379="","",TODAY()-BM379)</f>
        <v/>
      </c>
      <c r="BO379" s="494" t="n"/>
      <c r="BP379" s="184" t="n"/>
      <c r="BQ379" s="184">
        <f>IF(BM379="","SIN ESTADO",IF(BO379&lt;&gt;"","PAGA",IF(BN379&gt;0,"VENCIDA",IF(BN379&gt;=-5,"POR VENCER","AL DÍA"))))</f>
        <v/>
      </c>
      <c r="BR379" s="185" t="n"/>
      <c r="BS379" s="119">
        <f>IF(N($H379)&lt;11,"",IF(BM379="","",BM379+31))</f>
        <v/>
      </c>
      <c r="BT379" s="124">
        <f>IF(BS379="","",TODAY()-BS379)</f>
        <v/>
      </c>
      <c r="BU379" s="494" t="n"/>
      <c r="BV379" s="184" t="n"/>
      <c r="BW379" s="184">
        <f>IF(BS379="","SIN ESTADO",IF(BU379&lt;&gt;"","PAGA",IF(BT379&gt;0,"VENCIDA",IF(BT379&gt;=-5,"POR VENCER","AL DÍA"))))</f>
        <v/>
      </c>
      <c r="BX379" s="185" t="n"/>
      <c r="BY379" s="119">
        <f>IF(N($H379)&lt;12,"",IF(BS379="","",BS379+31))</f>
        <v/>
      </c>
      <c r="BZ379" s="124">
        <f>IF(BY379="","",TODAY()-BY379)</f>
        <v/>
      </c>
      <c r="CA379" s="494" t="n"/>
      <c r="CB379" s="184" t="n"/>
      <c r="CC379" s="184">
        <f>IF(BY379="","SIN ESTADO",IF(CA379&lt;&gt;"","PAGA",IF(BZ379&gt;0,"VENCIDA",IF(BZ379&gt;=-5,"POR VENCER","AL DÍA"))))</f>
        <v/>
      </c>
      <c r="CD379" s="185" t="n"/>
      <c r="CE379" s="119">
        <f>IF(N($H379)&lt;13,"",IF(BY379="","",BY379+31))</f>
        <v/>
      </c>
      <c r="CF379" s="124">
        <f>IF(CE379="","",TODAY()-CE379)</f>
        <v/>
      </c>
      <c r="CG379" s="494" t="n"/>
      <c r="CH379" s="184" t="n"/>
      <c r="CI379" s="184">
        <f>IF(CE379="","SIN ESTADO",IF(CG379&lt;&gt;"","PAGA",IF(CF379&gt;0,"VENCIDA",IF(CF379&gt;=-5,"POR VENCER","AL DÍA"))))</f>
        <v/>
      </c>
      <c r="CJ379" s="185" t="n"/>
      <c r="CK379" s="119">
        <f>IF(N($H379)&lt;14,"",IF(CE379="","",CE379+31))</f>
        <v/>
      </c>
      <c r="CL379" s="124">
        <f>IF(CK379="","",TODAY()-CK379)</f>
        <v/>
      </c>
      <c r="CM379" s="494" t="n"/>
      <c r="CN379" s="184" t="n"/>
      <c r="CO379" s="184">
        <f>IF(CK379="","SIN ESTADO",IF(CM379&lt;&gt;"","PAGA",IF(CL379&gt;0,"VENCIDA",IF(CL379&gt;=-5,"POR VENCER","AL DÍA"))))</f>
        <v/>
      </c>
      <c r="CP379" s="185" t="n"/>
      <c r="CQ379" s="119">
        <f>IF(N($H379)&lt;15,"",IF(CK379="","",CK379+31))</f>
        <v/>
      </c>
      <c r="CR379" s="124">
        <f>IF(CQ379="","",TODAY()-CQ379)</f>
        <v/>
      </c>
      <c r="CS379" s="494" t="n"/>
      <c r="CT379" s="184" t="n"/>
      <c r="CU379" s="184">
        <f>IF(CQ379="","SIN ESTADO",IF(CS379&lt;&gt;"","PAGA",IF(CR379&gt;0,"VENCIDA",IF(CR379&gt;=-5,"POR VENCER","AL DÍA"))))</f>
        <v/>
      </c>
      <c r="CV379" s="185" t="n"/>
      <c r="CW379" s="119">
        <f>IF(N($H379)&lt;16,"",IF(CQ379="","",CQ379+31))</f>
        <v/>
      </c>
      <c r="CX379" s="124">
        <f>IF(CW379="","",TODAY()-CW379)</f>
        <v/>
      </c>
      <c r="CY379" s="494" t="n"/>
      <c r="CZ379" s="184" t="n"/>
      <c r="DA379" s="184">
        <f>IF(CW379="","SIN ESTADO",IF(CY379&lt;&gt;"","PAGA",IF(CX379&gt;0,"VENCIDA",IF(CX379&gt;=-5,"POR VENCER","AL DÍA"))))</f>
        <v/>
      </c>
      <c r="DB379" s="185" t="n"/>
      <c r="DC379" s="119">
        <f>IF(N($H379)&lt;17,"",IF(CW379="","",CW379+31))</f>
        <v/>
      </c>
      <c r="DD379" s="124">
        <f>IF(DC379="","",TODAY()-DC379)</f>
        <v/>
      </c>
      <c r="DE379" s="494" t="n"/>
      <c r="DF379" s="184" t="n"/>
      <c r="DG379" s="184">
        <f>IF(DC379="","SIN ESTADO",IF(DE379&lt;&gt;"","PAGA",IF(DD379&gt;0,"VENCIDA",IF(DD379&gt;=-5,"POR VENCER","AL DÍA"))))</f>
        <v/>
      </c>
      <c r="DH379" s="185" t="n"/>
      <c r="DI379" s="119">
        <f>IF(N($H379)&lt;18,"",IF(DC379="","",DC379+31))</f>
        <v/>
      </c>
      <c r="DJ379" s="124">
        <f>IF(DI379="","",TODAY()-DI379)</f>
        <v/>
      </c>
      <c r="DK379" s="494" t="n"/>
      <c r="DL379" s="184" t="n"/>
      <c r="DM379" s="184">
        <f>IF(DI379="","SIN ESTADO",IF(DK379&lt;&gt;"","PAGA",IF(DJ379&gt;0,"VENCIDA",IF(DJ379&gt;=-5,"POR VENCER","AL DÍA"))))</f>
        <v/>
      </c>
      <c r="DN379" s="185" t="n"/>
      <c r="DO379" s="119">
        <f>IF(N($H379)&lt;19,"",IF(DI379="","",DI379+31))</f>
        <v/>
      </c>
      <c r="DP379" s="124">
        <f>IF(DO379="","",TODAY()-DO379)</f>
        <v/>
      </c>
      <c r="DQ379" s="494" t="n"/>
      <c r="DR379" s="184" t="n"/>
      <c r="DS379" s="184">
        <f>IF(DO379="","SIN ESTADO",IF(DQ379&lt;&gt;"","PAGA",IF(DP379&gt;0,"VENCIDA",IF(DP379&gt;=-5,"POR VENCER","AL DÍA"))))</f>
        <v/>
      </c>
      <c r="DT379" s="185" t="n"/>
      <c r="DU379" s="119">
        <f>IF(N($H379)&lt;20,"",IF(DO379="","",DO379+31))</f>
        <v/>
      </c>
      <c r="DV379" s="124">
        <f>IF(DU379="","",TODAY()-DU379)</f>
        <v/>
      </c>
      <c r="DW379" s="494" t="n"/>
      <c r="DX379" s="184" t="n"/>
      <c r="DY379" s="184">
        <f>IF(DU379="","SIN ESTADO",IF(DW379&lt;&gt;"","PAGA",IF(DV379&gt;0,"VENCIDA",IF(DV379&gt;=-5,"POR VENCER","AL DÍA"))))</f>
        <v/>
      </c>
      <c r="DZ379" s="185" t="n"/>
      <c r="EA379" s="119">
        <f>IF(N($H379)&lt;21,"",IF(DU379="","",DU379+31))</f>
        <v/>
      </c>
      <c r="EB379" s="124">
        <f>IF(EA379="","",TODAY()-EA379)</f>
        <v/>
      </c>
      <c r="EC379" s="494" t="n"/>
      <c r="ED379" s="184" t="n"/>
      <c r="EE379" s="184">
        <f>IF(EA379="","SIN ESTADO",IF(EC379&lt;&gt;"","PAGA",IF(EB379&gt;0,"VENCIDA",IF(EB379&gt;=-5,"POR VENCER","AL DÍA"))))</f>
        <v/>
      </c>
      <c r="EF379" s="185" t="n"/>
      <c r="EG379" s="119">
        <f>IF(N($H379)&lt;22,"",IF(EA379="","",EA379+31))</f>
        <v/>
      </c>
      <c r="EH379" s="124">
        <f>IF(EG379="","",TODAY()-EG379)</f>
        <v/>
      </c>
      <c r="EI379" s="494" t="n"/>
      <c r="EJ379" s="184" t="n"/>
      <c r="EK379" s="184">
        <f>IF(EG379="","SIN ESTADO",IF(EI379&lt;&gt;"","PAGA",IF(EH379&gt;0,"VENCIDA",IF(EH379&gt;=-5,"POR VENCER","AL DÍA"))))</f>
        <v/>
      </c>
      <c r="EL379" s="185" t="n"/>
      <c r="EM379" s="119">
        <f>IF(N($H379)&lt;23,"",IF(EG379="","",EG379+31))</f>
        <v/>
      </c>
      <c r="EN379" s="124">
        <f>IF(EM379="","",TODAY()-EM379)</f>
        <v/>
      </c>
      <c r="EO379" s="494" t="n"/>
      <c r="EP379" s="184" t="n"/>
      <c r="EQ379" s="184">
        <f>IF(EM379="","SIN ESTADO",IF(EO379&lt;&gt;"","PAGA",IF(EN379&gt;0,"VENCIDA",IF(EN379&gt;=-5,"POR VENCER","AL DÍA"))))</f>
        <v/>
      </c>
      <c r="ER379" s="185" t="n"/>
      <c r="ES379" s="119">
        <f>IF(N($H379)&lt;24,"",IF(EM379="","",EM379+31))</f>
        <v/>
      </c>
      <c r="ET379" s="124">
        <f>IF(ES379="","",TODAY()-ES379)</f>
        <v/>
      </c>
      <c r="EU379" s="494" t="n"/>
      <c r="EV379" s="184" t="n"/>
      <c r="EW379" s="184">
        <f>IF(ES379="","SIN ESTADO",IF(EU379&lt;&gt;"","PAGA",IF(ET379&gt;0,"VENCIDA",IF(ET379&gt;=-5,"POR VENCER","AL DÍA"))))</f>
        <v/>
      </c>
      <c r="EX379" s="185" t="n"/>
      <c r="EY379" s="119">
        <f>IF(N($H379)&lt;25,"",IF(ES379="","",ES379+31))</f>
        <v/>
      </c>
      <c r="EZ379" s="124">
        <f>IF(EY379="","",TODAY()-EY379)</f>
        <v/>
      </c>
      <c r="FA379" s="494" t="n"/>
      <c r="FB379" s="184" t="n"/>
      <c r="FC379" s="184">
        <f>IF(EY379="","SIN ESTADO",IF(FA379&lt;&gt;"","PAGA",IF(EZ379&gt;0,"VENCIDA",IF(EZ379&gt;=-5,"POR VENCER","AL DÍA"))))</f>
        <v/>
      </c>
      <c r="FD379" s="185" t="n"/>
      <c r="FE379" s="119">
        <f>IF(N($H379)&lt;26,"",IF(EY379="","",EY379+31))</f>
        <v/>
      </c>
      <c r="FF379" s="124">
        <f>IF(FE379="","",TODAY()-FE379)</f>
        <v/>
      </c>
      <c r="FG379" s="494" t="n"/>
      <c r="FH379" s="184" t="n"/>
      <c r="FI379" s="184">
        <f>IF(FE379="","SIN ESTADO",IF(FG379&lt;&gt;"","PAGA",IF(FF379&gt;0,"VENCIDA",IF(FF379&gt;=-5,"POR VENCER","AL DÍA"))))</f>
        <v/>
      </c>
      <c r="FJ379" s="185" t="n"/>
      <c r="FK379" s="119">
        <f>IF(N($H379)&lt;27,"",IF(FE379="","",FE379+31))</f>
        <v/>
      </c>
      <c r="FL379" s="124">
        <f>IF(FK379="","",TODAY()-FK379)</f>
        <v/>
      </c>
      <c r="FM379" s="494" t="n"/>
      <c r="FN379" s="184" t="n"/>
      <c r="FO379" s="184">
        <f>IF(FK379="","SIN ESTADO",IF(FM379&lt;&gt;"","PAGA",IF(FL379&gt;0,"VENCIDA",IF(FL379&gt;=-5,"POR VENCER","AL DÍA"))))</f>
        <v/>
      </c>
      <c r="FP379" s="185" t="n"/>
      <c r="FQ379" s="119">
        <f>IF(N($H379)&lt;28,"",IF(FK379="","",FK379+31))</f>
        <v/>
      </c>
      <c r="FR379" s="124">
        <f>IF(FQ379="","",TODAY()-FQ379)</f>
        <v/>
      </c>
      <c r="FS379" s="494" t="n"/>
      <c r="FT379" s="184" t="n"/>
      <c r="FU379" s="184">
        <f>IF(FQ379="","SIN ESTADO",IF(FS379&lt;&gt;"","PAGA",IF(FR379&gt;0,"VENCIDA",IF(FR379&gt;=-5,"POR VENCER","AL DÍA"))))</f>
        <v/>
      </c>
      <c r="FV379" s="185" t="n"/>
      <c r="FW379" s="119">
        <f>IF(N($H379)&lt;29,"",IF(FQ379="","",FQ379+31))</f>
        <v/>
      </c>
      <c r="FX379" s="124">
        <f>IF(FW379="","",TODAY()-FW379)</f>
        <v/>
      </c>
      <c r="FY379" s="494" t="n"/>
      <c r="FZ379" s="184" t="n"/>
      <c r="GA379" s="184">
        <f>IF(FW379="","SIN ESTADO",IF(FY379&lt;&gt;"","PAGA",IF(FX379&gt;0,"VENCIDA",IF(FX379&gt;=-5,"POR VENCER","AL DÍA"))))</f>
        <v/>
      </c>
      <c r="GB379" s="185" t="n"/>
      <c r="GC379" s="119">
        <f>IF(N($H379)&lt;30,"",IF(FW379="","",FW379+31))</f>
        <v/>
      </c>
      <c r="GD379" s="124">
        <f>IF(GC379="","",TODAY()-GC379)</f>
        <v/>
      </c>
      <c r="GE379" s="494" t="n"/>
      <c r="GF379" s="184" t="n"/>
      <c r="GG379" s="184">
        <f>IF(GC379="","SIN ESTADO",IF(GE379&lt;&gt;"","PAGA",IF(GD379&gt;0,"VENCIDA",IF(GD379&gt;=-5,"POR VENCER","AL DÍA"))))</f>
        <v/>
      </c>
      <c r="GH379" s="185" t="n"/>
      <c r="GI379" s="119">
        <f>IF(N($H379)&lt;31,"",IF(GC379="","",GC379+31))</f>
        <v/>
      </c>
      <c r="GJ379" s="124">
        <f>IF(GI379="","",TODAY()-GI379)</f>
        <v/>
      </c>
      <c r="GK379" s="494" t="n"/>
      <c r="GL379" s="184" t="n"/>
      <c r="GM379" s="184">
        <f>IF(GI379="","SIN ESTADO",IF(GK379&lt;&gt;"","PAGA",IF(GJ379&gt;0,"VENCIDA",IF(GJ379&gt;=-5,"POR VENCER","AL DÍA"))))</f>
        <v/>
      </c>
      <c r="GN379" s="185" t="n"/>
      <c r="GO379" s="119">
        <f>IF(N($H379)&lt;32,"",IF(GI379="","",GI379+31))</f>
        <v/>
      </c>
      <c r="GP379" s="124">
        <f>IF(GO379="","",TODAY()-GO379)</f>
        <v/>
      </c>
      <c r="GQ379" s="494" t="n"/>
      <c r="GR379" s="184" t="n"/>
      <c r="GS379" s="184">
        <f>IF(GO379="","SIN ESTADO",IF(GQ379&lt;&gt;"","PAGA",IF(GP379&gt;0,"VENCIDA",IF(GP379&gt;=-5,"POR VENCER","AL DÍA"))))</f>
        <v/>
      </c>
      <c r="GT379" s="185" t="n"/>
      <c r="GU379" s="119">
        <f>IF(N($H379)&lt;33,"",IF(GO379="","",GO379+31))</f>
        <v/>
      </c>
      <c r="GV379" s="124">
        <f>IF(GU379="","",TODAY()-GU379)</f>
        <v/>
      </c>
      <c r="GW379" s="494" t="n"/>
      <c r="GX379" s="184" t="n"/>
      <c r="GY379" s="184">
        <f>IF(GU379="","SIN ESTADO",IF(GW379&lt;&gt;"","PAGA",IF(GV379&gt;0,"VENCIDA",IF(GV379&gt;=-5,"POR VENCER","AL DÍA"))))</f>
        <v/>
      </c>
      <c r="GZ379" s="185" t="n"/>
      <c r="HA379" s="119">
        <f>IF(N($H379)&lt;34,"",IF(GU379="","",GU379+31))</f>
        <v/>
      </c>
      <c r="HB379" s="124">
        <f>IF(HA379="","",TODAY()-HA379)</f>
        <v/>
      </c>
      <c r="HC379" s="494" t="n"/>
      <c r="HD379" s="184" t="n"/>
      <c r="HE379" s="184">
        <f>IF(HA379="","SIN ESTADO",IF(HC379&lt;&gt;"","PAGA",IF(HB379&gt;0,"VENCIDA",IF(HB379&gt;=-5,"POR VENCER","AL DÍA"))))</f>
        <v/>
      </c>
      <c r="HF379" s="185" t="n"/>
      <c r="HG379" s="119">
        <f>IF(N($H379)&lt;35,"",IF(HA379="","",HA379+31))</f>
        <v/>
      </c>
      <c r="HH379" s="124">
        <f>IF(HG379="","",TODAY()-HG379)</f>
        <v/>
      </c>
      <c r="HI379" s="494" t="n"/>
      <c r="HJ379" s="184" t="n"/>
      <c r="HK379" s="184">
        <f>IF(HG379="","SIN ESTADO",IF(HI379&lt;&gt;"","PAGA",IF(HH379&gt;0,"VENCIDA",IF(HH379&gt;=-5,"POR VENCER","AL DÍA"))))</f>
        <v/>
      </c>
      <c r="HL379" s="168" t="n"/>
      <c r="HM379" s="119">
        <f>IF(N($H379)&lt;36,"",IF(HG379="","",HG379+31))</f>
        <v/>
      </c>
      <c r="HN379" s="124">
        <f>IF(HM379="","",TODAY()-HM379)</f>
        <v/>
      </c>
      <c r="HO379" s="494" t="n"/>
      <c r="HP379" s="184" t="n"/>
      <c r="HQ379" s="184">
        <f>IF(HM379="","SIN ESTADO",IF(HO379&lt;&gt;"","PAGA",IF(HN379&gt;0,"VENCIDA",IF(HN379&gt;=-5,"POR VENCER","AL DÍA"))))</f>
        <v/>
      </c>
      <c r="HR379" s="168" t="n"/>
      <c r="HS379" s="169">
        <f>N379+T379+Z379+AF379+AL379+AR379+AX379+BD379+BJ379+BP379+BV379+CB379+CH379+CN379+CT379+CZ379+DF379+DL379+DR379+DX379+ED379+EJ379+EP379+EV379+FB379+FH379+FN379+FT379+FZ379+GF379+GL379+GR379+GX379+HD379+HJ379+HP379</f>
        <v/>
      </c>
      <c r="HU379" s="170">
        <f>IFERROR(N($J379),0)</f>
        <v/>
      </c>
      <c r="HW379" s="170">
        <f>SUMPRODUCT((MOD(COLUMN($M379:$HR379)-COLUMN($M379),6)=0)*ISNUMBER($M379:$HR379)*($M379:$HR379&gt;=RESUMEN!$C$26)*($M379:$HR379&lt;=RESUMEN!$C$27)*IFERROR(N($N379:$HS379),0))</f>
        <v/>
      </c>
      <c r="HX379" s="170">
        <f>SUMPRODUCT((MOD(COLUMN($M379:$HR379)-COLUMN($M379),6)=0)*ISNUMBER($M379:$HR379)*($M379:$HR379&gt;=RESUMEN!$C$26)*($M379:$HR379&lt;=RESUMEN!$C$27))</f>
        <v/>
      </c>
    </row>
    <row r="380" ht="15.75" customHeight="1" s="506">
      <c r="B380" s="113">
        <f>VENTAS!A379</f>
        <v/>
      </c>
      <c r="C380" s="236">
        <f>VENTAS!B379</f>
        <v/>
      </c>
      <c r="D380" s="53">
        <f>VENTAS!C379</f>
        <v/>
      </c>
      <c r="E380" s="114">
        <f>VENTAS!D379</f>
        <v/>
      </c>
      <c r="F380" s="114">
        <f>VENTAS!J379</f>
        <v/>
      </c>
      <c r="G380" s="494">
        <f>VENTAS!F379</f>
        <v/>
      </c>
      <c r="H380" s="479">
        <f>VENTAS!K379</f>
        <v/>
      </c>
      <c r="I380" s="479">
        <f>VENTAS!M379</f>
        <v/>
      </c>
      <c r="J380" s="184">
        <f>VENTAS!L379</f>
        <v/>
      </c>
      <c r="K380" s="119">
        <f>IF(N($H380)&lt;1,"",$G380+31)</f>
        <v/>
      </c>
      <c r="L380" s="124">
        <f>IF(K380="","",TODAY()-K380)</f>
        <v/>
      </c>
      <c r="M380" s="469" t="n">
        <v>46116</v>
      </c>
      <c r="N380" s="374" t="n">
        <v>1000000</v>
      </c>
      <c r="O380" s="184">
        <f>IF(K380="","SIN ESTADO",IF(M380&lt;&gt;"","PAGA",IF(L380&gt;0,"VENCIDA",IF(L380&gt;=-5,"POR VENCER","AL DÍA"))))</f>
        <v/>
      </c>
      <c r="P380" s="185" t="inlineStr">
        <is>
          <t>TRANSFERENCIA</t>
        </is>
      </c>
      <c r="Q380" s="119">
        <f>IF(N($H380)&lt;2,"",IF(K380="","",K380+31))</f>
        <v/>
      </c>
      <c r="R380" s="124">
        <f>IF(Q380="","",TODAY()-Q380)</f>
        <v/>
      </c>
      <c r="S380" s="494" t="n">
        <v>46147</v>
      </c>
      <c r="T380" s="184" t="n">
        <v>1000000</v>
      </c>
      <c r="U380" s="184">
        <f>IF(Q380="","SIN ESTADO",IF(S380&lt;&gt;"","PAGA",IF(R380&gt;0,"VENCIDA",IF(R380&gt;=-5,"POR VENCER","AL DÍA"))))</f>
        <v/>
      </c>
      <c r="V380" s="185" t="inlineStr">
        <is>
          <t>TRANSFERENCIA</t>
        </is>
      </c>
      <c r="W380" s="119">
        <f>IF(N($H380)&lt;3,"",IF(Q380="","",Q380+31))</f>
        <v/>
      </c>
      <c r="X380" s="124">
        <f>IF(W380="","",TODAY()-W380)</f>
        <v/>
      </c>
      <c r="Y380" s="494" t="n">
        <v>46178</v>
      </c>
      <c r="Z380" s="184" t="n">
        <v>1000000</v>
      </c>
      <c r="AA380" s="184">
        <f>IF(W380="","SIN ESTADO",IF(Y380&lt;&gt;"","PAGA",IF(X380&gt;0,"VENCIDA",IF(X380&gt;=-5,"POR VENCER","AL DÍA"))))</f>
        <v/>
      </c>
      <c r="AB380" s="185" t="inlineStr">
        <is>
          <t>TRANSFERENCIA</t>
        </is>
      </c>
      <c r="AC380" s="119">
        <f>IF(N($H380)&lt;4,"",IF(W380="","",W380+31))</f>
        <v/>
      </c>
      <c r="AD380" s="124">
        <f>IF(AC380="","",TODAY()-AC380)</f>
        <v/>
      </c>
      <c r="AE380" s="494" t="n">
        <v>46209</v>
      </c>
      <c r="AF380" s="184" t="n">
        <v>1000000</v>
      </c>
      <c r="AG380" s="184">
        <f>IF(AC380="","SIN ESTADO",IF(AE380&lt;&gt;"","PAGA",IF(AD380&gt;0,"VENCIDA",IF(AD380&gt;=-5,"POR VENCER","AL DÍA"))))</f>
        <v/>
      </c>
      <c r="AH380" s="185" t="inlineStr">
        <is>
          <t>TRANSFERENCIA</t>
        </is>
      </c>
      <c r="AI380" s="119">
        <f>IF(N($H380)&lt;5,"",IF(AC380="","",AC380+31))</f>
        <v/>
      </c>
      <c r="AJ380" s="124">
        <f>IF(AI380="","",TODAY()-AI380)</f>
        <v/>
      </c>
      <c r="AK380" s="494" t="n">
        <v>46239</v>
      </c>
      <c r="AL380" s="184" t="n">
        <v>1000000</v>
      </c>
      <c r="AM380" s="184">
        <f>IF(AI380="","SIN ESTADO",IF(AK380&lt;&gt;"","PAGA",IF(AJ380&gt;0,"VENCIDA",IF(AJ380&gt;=-5,"POR VENCER","AL DÍA"))))</f>
        <v/>
      </c>
      <c r="AN380" s="185" t="inlineStr">
        <is>
          <t>TRANSFERENCIA</t>
        </is>
      </c>
      <c r="AO380" s="119">
        <f>IF(N($H380)&lt;6,"",IF(AI380="","",AI380+31))</f>
        <v/>
      </c>
      <c r="AP380" s="124">
        <f>IF(AO380="","",TODAY()-AO380)</f>
        <v/>
      </c>
      <c r="AQ380" s="270" t="n">
        <v>46273</v>
      </c>
      <c r="AR380" s="184" t="n">
        <v>1000000</v>
      </c>
      <c r="AS380" s="184">
        <f>IF(AO380="","SIN ESTADO",IF(AQ380&lt;&gt;"","PAGA",IF(AP380&gt;0,"VENCIDA",IF(AP380&gt;=-5,"POR VENCER","AL DÍA"))))</f>
        <v/>
      </c>
      <c r="AT380" s="185" t="inlineStr">
        <is>
          <t>TRANSFERENCIA</t>
        </is>
      </c>
      <c r="AU380" s="119">
        <f>IF(N($H380)&lt;7,"",IF(AO380="","",AO380+31))</f>
        <v/>
      </c>
      <c r="AV380" s="124">
        <f>IF(AU380="","",TODAY()-AU380)</f>
        <v/>
      </c>
      <c r="AW380" s="494" t="n"/>
      <c r="AX380" s="184" t="n"/>
      <c r="AY380" s="184">
        <f>IF(AU380="","SIN ESTADO",IF(AW380&lt;&gt;"","PAGA",IF(AV380&gt;0,"VENCIDA",IF(AV380&gt;=-5,"POR VENCER","AL DÍA"))))</f>
        <v/>
      </c>
      <c r="AZ380" s="185" t="n"/>
      <c r="BA380" s="119">
        <f>IF(N($H380)&lt;8,"",IF(AU380="","",AU380+31))</f>
        <v/>
      </c>
      <c r="BB380" s="124">
        <f>IF(BA380="","",TODAY()-BA380)</f>
        <v/>
      </c>
      <c r="BC380" s="494" t="n"/>
      <c r="BD380" s="184" t="n"/>
      <c r="BE380" s="184">
        <f>IF(BA380="","SIN ESTADO",IF(BC380&lt;&gt;"","PAGA",IF(BB380&gt;0,"VENCIDA",IF(BB380&gt;=-5,"POR VENCER","AL DÍA"))))</f>
        <v/>
      </c>
      <c r="BF380" s="185" t="n"/>
      <c r="BG380" s="119">
        <f>IF(N($H380)&lt;9,"",IF(BA380="","",BA380+31))</f>
        <v/>
      </c>
      <c r="BH380" s="124">
        <f>IF(BG380="","",TODAY()-BG380)</f>
        <v/>
      </c>
      <c r="BI380" s="494" t="n"/>
      <c r="BJ380" s="184" t="n"/>
      <c r="BK380" s="184">
        <f>IF(BG380="","SIN ESTADO",IF(BI380&lt;&gt;"","PAGA",IF(BH380&gt;0,"VENCIDA",IF(BH380&gt;=-5,"POR VENCER","AL DÍA"))))</f>
        <v/>
      </c>
      <c r="BL380" s="185" t="n"/>
      <c r="BM380" s="119">
        <f>IF(N($H380)&lt;10,"",IF(BG380="","",BG380+31))</f>
        <v/>
      </c>
      <c r="BN380" s="124">
        <f>IF(BM380="","",TODAY()-BM380)</f>
        <v/>
      </c>
      <c r="BO380" s="494" t="n"/>
      <c r="BP380" s="184" t="n"/>
      <c r="BQ380" s="184">
        <f>IF(BM380="","SIN ESTADO",IF(BO380&lt;&gt;"","PAGA",IF(BN380&gt;0,"VENCIDA",IF(BN380&gt;=-5,"POR VENCER","AL DÍA"))))</f>
        <v/>
      </c>
      <c r="BR380" s="185" t="n"/>
      <c r="BS380" s="119">
        <f>IF(N($H380)&lt;11,"",IF(BM380="","",BM380+31))</f>
        <v/>
      </c>
      <c r="BT380" s="124">
        <f>IF(BS380="","",TODAY()-BS380)</f>
        <v/>
      </c>
      <c r="BU380" s="494" t="n"/>
      <c r="BV380" s="184" t="n"/>
      <c r="BW380" s="184">
        <f>IF(BS380="","SIN ESTADO",IF(BU380&lt;&gt;"","PAGA",IF(BT380&gt;0,"VENCIDA",IF(BT380&gt;=-5,"POR VENCER","AL DÍA"))))</f>
        <v/>
      </c>
      <c r="BX380" s="185" t="n"/>
      <c r="BY380" s="119">
        <f>IF(N($H380)&lt;12,"",IF(BS380="","",BS380+31))</f>
        <v/>
      </c>
      <c r="BZ380" s="124">
        <f>IF(BY380="","",TODAY()-BY380)</f>
        <v/>
      </c>
      <c r="CA380" s="494" t="n"/>
      <c r="CB380" s="184" t="n"/>
      <c r="CC380" s="184">
        <f>IF(BY380="","SIN ESTADO",IF(CA380&lt;&gt;"","PAGA",IF(BZ380&gt;0,"VENCIDA",IF(BZ380&gt;=-5,"POR VENCER","AL DÍA"))))</f>
        <v/>
      </c>
      <c r="CD380" s="185" t="n"/>
      <c r="CE380" s="119">
        <f>IF(N($H380)&lt;13,"",IF(BY380="","",BY380+31))</f>
        <v/>
      </c>
      <c r="CF380" s="124">
        <f>IF(CE380="","",TODAY()-CE380)</f>
        <v/>
      </c>
      <c r="CG380" s="494" t="n"/>
      <c r="CH380" s="184" t="n"/>
      <c r="CI380" s="184">
        <f>IF(CE380="","SIN ESTADO",IF(CG380&lt;&gt;"","PAGA",IF(CF380&gt;0,"VENCIDA",IF(CF380&gt;=-5,"POR VENCER","AL DÍA"))))</f>
        <v/>
      </c>
      <c r="CJ380" s="185" t="n"/>
      <c r="CK380" s="119">
        <f>IF(N($H380)&lt;14,"",IF(CE380="","",CE380+31))</f>
        <v/>
      </c>
      <c r="CL380" s="124">
        <f>IF(CK380="","",TODAY()-CK380)</f>
        <v/>
      </c>
      <c r="CM380" s="494" t="n"/>
      <c r="CN380" s="184" t="n"/>
      <c r="CO380" s="184">
        <f>IF(CK380="","SIN ESTADO",IF(CM380&lt;&gt;"","PAGA",IF(CL380&gt;0,"VENCIDA",IF(CL380&gt;=-5,"POR VENCER","AL DÍA"))))</f>
        <v/>
      </c>
      <c r="CP380" s="185" t="n"/>
      <c r="CQ380" s="119">
        <f>IF(N($H380)&lt;15,"",IF(CK380="","",CK380+31))</f>
        <v/>
      </c>
      <c r="CR380" s="124">
        <f>IF(CQ380="","",TODAY()-CQ380)</f>
        <v/>
      </c>
      <c r="CS380" s="494" t="n"/>
      <c r="CT380" s="184" t="n"/>
      <c r="CU380" s="184">
        <f>IF(CQ380="","SIN ESTADO",IF(CS380&lt;&gt;"","PAGA",IF(CR380&gt;0,"VENCIDA",IF(CR380&gt;=-5,"POR VENCER","AL DÍA"))))</f>
        <v/>
      </c>
      <c r="CV380" s="185" t="n"/>
      <c r="CW380" s="119">
        <f>IF(N($H380)&lt;16,"",IF(CQ380="","",CQ380+31))</f>
        <v/>
      </c>
      <c r="CX380" s="124">
        <f>IF(CW380="","",TODAY()-CW380)</f>
        <v/>
      </c>
      <c r="CY380" s="494" t="n"/>
      <c r="CZ380" s="184" t="n"/>
      <c r="DA380" s="184">
        <f>IF(CW380="","SIN ESTADO",IF(CY380&lt;&gt;"","PAGA",IF(CX380&gt;0,"VENCIDA",IF(CX380&gt;=-5,"POR VENCER","AL DÍA"))))</f>
        <v/>
      </c>
      <c r="DB380" s="185" t="n"/>
      <c r="DC380" s="119">
        <f>IF(N($H380)&lt;17,"",IF(CW380="","",CW380+31))</f>
        <v/>
      </c>
      <c r="DD380" s="124">
        <f>IF(DC380="","",TODAY()-DC380)</f>
        <v/>
      </c>
      <c r="DE380" s="494" t="n"/>
      <c r="DF380" s="184" t="n"/>
      <c r="DG380" s="184">
        <f>IF(DC380="","SIN ESTADO",IF(DE380&lt;&gt;"","PAGA",IF(DD380&gt;0,"VENCIDA",IF(DD380&gt;=-5,"POR VENCER","AL DÍA"))))</f>
        <v/>
      </c>
      <c r="DH380" s="185" t="n"/>
      <c r="DI380" s="119">
        <f>IF(N($H380)&lt;18,"",IF(DC380="","",DC380+31))</f>
        <v/>
      </c>
      <c r="DJ380" s="124">
        <f>IF(DI380="","",TODAY()-DI380)</f>
        <v/>
      </c>
      <c r="DK380" s="494" t="n"/>
      <c r="DL380" s="184" t="n"/>
      <c r="DM380" s="184">
        <f>IF(DI380="","SIN ESTADO",IF(DK380&lt;&gt;"","PAGA",IF(DJ380&gt;0,"VENCIDA",IF(DJ380&gt;=-5,"POR VENCER","AL DÍA"))))</f>
        <v/>
      </c>
      <c r="DN380" s="185" t="n"/>
      <c r="DO380" s="119">
        <f>IF(N($H380)&lt;19,"",IF(DI380="","",DI380+31))</f>
        <v/>
      </c>
      <c r="DP380" s="124">
        <f>IF(DO380="","",TODAY()-DO380)</f>
        <v/>
      </c>
      <c r="DQ380" s="494" t="n"/>
      <c r="DR380" s="184" t="n"/>
      <c r="DS380" s="184">
        <f>IF(DO380="","SIN ESTADO",IF(DQ380&lt;&gt;"","PAGA",IF(DP380&gt;0,"VENCIDA",IF(DP380&gt;=-5,"POR VENCER","AL DÍA"))))</f>
        <v/>
      </c>
      <c r="DT380" s="185" t="n"/>
      <c r="DU380" s="119">
        <f>IF(N($H380)&lt;20,"",IF(DO380="","",DO380+31))</f>
        <v/>
      </c>
      <c r="DV380" s="124">
        <f>IF(DU380="","",TODAY()-DU380)</f>
        <v/>
      </c>
      <c r="DW380" s="494" t="n"/>
      <c r="DX380" s="184" t="n"/>
      <c r="DY380" s="184">
        <f>IF(DU380="","SIN ESTADO",IF(DW380&lt;&gt;"","PAGA",IF(DV380&gt;0,"VENCIDA",IF(DV380&gt;=-5,"POR VENCER","AL DÍA"))))</f>
        <v/>
      </c>
      <c r="DZ380" s="185" t="n"/>
      <c r="EA380" s="119">
        <f>IF(N($H380)&lt;21,"",IF(DU380="","",DU380+31))</f>
        <v/>
      </c>
      <c r="EB380" s="124">
        <f>IF(EA380="","",TODAY()-EA380)</f>
        <v/>
      </c>
      <c r="EC380" s="494" t="n"/>
      <c r="ED380" s="184" t="n"/>
      <c r="EE380" s="184">
        <f>IF(EA380="","SIN ESTADO",IF(EC380&lt;&gt;"","PAGA",IF(EB380&gt;0,"VENCIDA",IF(EB380&gt;=-5,"POR VENCER","AL DÍA"))))</f>
        <v/>
      </c>
      <c r="EF380" s="185" t="n"/>
      <c r="EG380" s="119">
        <f>IF(N($H380)&lt;22,"",IF(EA380="","",EA380+31))</f>
        <v/>
      </c>
      <c r="EH380" s="124">
        <f>IF(EG380="","",TODAY()-EG380)</f>
        <v/>
      </c>
      <c r="EI380" s="494" t="n"/>
      <c r="EJ380" s="184" t="n"/>
      <c r="EK380" s="184">
        <f>IF(EG380="","SIN ESTADO",IF(EI380&lt;&gt;"","PAGA",IF(EH380&gt;0,"VENCIDA",IF(EH380&gt;=-5,"POR VENCER","AL DÍA"))))</f>
        <v/>
      </c>
      <c r="EL380" s="185" t="n"/>
      <c r="EM380" s="119">
        <f>IF(N($H380)&lt;23,"",IF(EG380="","",EG380+31))</f>
        <v/>
      </c>
      <c r="EN380" s="124">
        <f>IF(EM380="","",TODAY()-EM380)</f>
        <v/>
      </c>
      <c r="EO380" s="494" t="n"/>
      <c r="EP380" s="184" t="n"/>
      <c r="EQ380" s="184">
        <f>IF(EM380="","SIN ESTADO",IF(EO380&lt;&gt;"","PAGA",IF(EN380&gt;0,"VENCIDA",IF(EN380&gt;=-5,"POR VENCER","AL DÍA"))))</f>
        <v/>
      </c>
      <c r="ER380" s="185" t="n"/>
      <c r="ES380" s="119">
        <f>IF(N($H380)&lt;24,"",IF(EM380="","",EM380+31))</f>
        <v/>
      </c>
      <c r="ET380" s="124">
        <f>IF(ES380="","",TODAY()-ES380)</f>
        <v/>
      </c>
      <c r="EU380" s="494" t="n"/>
      <c r="EV380" s="184" t="n"/>
      <c r="EW380" s="184">
        <f>IF(ES380="","SIN ESTADO",IF(EU380&lt;&gt;"","PAGA",IF(ET380&gt;0,"VENCIDA",IF(ET380&gt;=-5,"POR VENCER","AL DÍA"))))</f>
        <v/>
      </c>
      <c r="EX380" s="185" t="n"/>
      <c r="EY380" s="119">
        <f>IF(N($H380)&lt;25,"",IF(ES380="","",ES380+31))</f>
        <v/>
      </c>
      <c r="EZ380" s="124">
        <f>IF(EY380="","",TODAY()-EY380)</f>
        <v/>
      </c>
      <c r="FA380" s="494" t="n"/>
      <c r="FB380" s="184" t="n"/>
      <c r="FC380" s="184">
        <f>IF(EY380="","SIN ESTADO",IF(FA380&lt;&gt;"","PAGA",IF(EZ380&gt;0,"VENCIDA",IF(EZ380&gt;=-5,"POR VENCER","AL DÍA"))))</f>
        <v/>
      </c>
      <c r="FD380" s="185" t="n"/>
      <c r="FE380" s="119">
        <f>IF(N($H380)&lt;26,"",IF(EY380="","",EY380+31))</f>
        <v/>
      </c>
      <c r="FF380" s="124">
        <f>IF(FE380="","",TODAY()-FE380)</f>
        <v/>
      </c>
      <c r="FG380" s="494" t="n"/>
      <c r="FH380" s="184" t="n"/>
      <c r="FI380" s="184">
        <f>IF(FE380="","SIN ESTADO",IF(FG380&lt;&gt;"","PAGA",IF(FF380&gt;0,"VENCIDA",IF(FF380&gt;=-5,"POR VENCER","AL DÍA"))))</f>
        <v/>
      </c>
      <c r="FJ380" s="185" t="n"/>
      <c r="FK380" s="119">
        <f>IF(N($H380)&lt;27,"",IF(FE380="","",FE380+31))</f>
        <v/>
      </c>
      <c r="FL380" s="124">
        <f>IF(FK380="","",TODAY()-FK380)</f>
        <v/>
      </c>
      <c r="FM380" s="494" t="n"/>
      <c r="FN380" s="184" t="n"/>
      <c r="FO380" s="184">
        <f>IF(FK380="","SIN ESTADO",IF(FM380&lt;&gt;"","PAGA",IF(FL380&gt;0,"VENCIDA",IF(FL380&gt;=-5,"POR VENCER","AL DÍA"))))</f>
        <v/>
      </c>
      <c r="FP380" s="185" t="n"/>
      <c r="FQ380" s="119">
        <f>IF(N($H380)&lt;28,"",IF(FK380="","",FK380+31))</f>
        <v/>
      </c>
      <c r="FR380" s="124">
        <f>IF(FQ380="","",TODAY()-FQ380)</f>
        <v/>
      </c>
      <c r="FS380" s="494" t="n"/>
      <c r="FT380" s="184" t="n"/>
      <c r="FU380" s="184">
        <f>IF(FQ380="","SIN ESTADO",IF(FS380&lt;&gt;"","PAGA",IF(FR380&gt;0,"VENCIDA",IF(FR380&gt;=-5,"POR VENCER","AL DÍA"))))</f>
        <v/>
      </c>
      <c r="FV380" s="185" t="n"/>
      <c r="FW380" s="119">
        <f>IF(N($H380)&lt;29,"",IF(FQ380="","",FQ380+31))</f>
        <v/>
      </c>
      <c r="FX380" s="124">
        <f>IF(FW380="","",TODAY()-FW380)</f>
        <v/>
      </c>
      <c r="FY380" s="494" t="n"/>
      <c r="FZ380" s="184" t="n"/>
      <c r="GA380" s="184">
        <f>IF(FW380="","SIN ESTADO",IF(FY380&lt;&gt;"","PAGA",IF(FX380&gt;0,"VENCIDA",IF(FX380&gt;=-5,"POR VENCER","AL DÍA"))))</f>
        <v/>
      </c>
      <c r="GB380" s="185" t="n"/>
      <c r="GC380" s="119">
        <f>IF(N($H380)&lt;30,"",IF(FW380="","",FW380+31))</f>
        <v/>
      </c>
      <c r="GD380" s="124">
        <f>IF(GC380="","",TODAY()-GC380)</f>
        <v/>
      </c>
      <c r="GE380" s="494" t="n"/>
      <c r="GF380" s="184" t="n"/>
      <c r="GG380" s="184">
        <f>IF(GC380="","SIN ESTADO",IF(GE380&lt;&gt;"","PAGA",IF(GD380&gt;0,"VENCIDA",IF(GD380&gt;=-5,"POR VENCER","AL DÍA"))))</f>
        <v/>
      </c>
      <c r="GH380" s="185" t="n"/>
      <c r="GI380" s="119">
        <f>IF(N($H380)&lt;31,"",IF(GC380="","",GC380+31))</f>
        <v/>
      </c>
      <c r="GJ380" s="124">
        <f>IF(GI380="","",TODAY()-GI380)</f>
        <v/>
      </c>
      <c r="GK380" s="494" t="n"/>
      <c r="GL380" s="184" t="n"/>
      <c r="GM380" s="184">
        <f>IF(GI380="","SIN ESTADO",IF(GK380&lt;&gt;"","PAGA",IF(GJ380&gt;0,"VENCIDA",IF(GJ380&gt;=-5,"POR VENCER","AL DÍA"))))</f>
        <v/>
      </c>
      <c r="GN380" s="185" t="n"/>
      <c r="GO380" s="119">
        <f>IF(N($H380)&lt;32,"",IF(GI380="","",GI380+31))</f>
        <v/>
      </c>
      <c r="GP380" s="124">
        <f>IF(GO380="","",TODAY()-GO380)</f>
        <v/>
      </c>
      <c r="GQ380" s="494" t="n"/>
      <c r="GR380" s="184" t="n"/>
      <c r="GS380" s="184">
        <f>IF(GO380="","SIN ESTADO",IF(GQ380&lt;&gt;"","PAGA",IF(GP380&gt;0,"VENCIDA",IF(GP380&gt;=-5,"POR VENCER","AL DÍA"))))</f>
        <v/>
      </c>
      <c r="GT380" s="185" t="n"/>
      <c r="GU380" s="119">
        <f>IF(N($H380)&lt;33,"",IF(GO380="","",GO380+31))</f>
        <v/>
      </c>
      <c r="GV380" s="124">
        <f>IF(GU380="","",TODAY()-GU380)</f>
        <v/>
      </c>
      <c r="GW380" s="494" t="n"/>
      <c r="GX380" s="184" t="n"/>
      <c r="GY380" s="184">
        <f>IF(GU380="","SIN ESTADO",IF(GW380&lt;&gt;"","PAGA",IF(GV380&gt;0,"VENCIDA",IF(GV380&gt;=-5,"POR VENCER","AL DÍA"))))</f>
        <v/>
      </c>
      <c r="GZ380" s="185" t="n"/>
      <c r="HA380" s="119">
        <f>IF(N($H380)&lt;34,"",IF(GU380="","",GU380+31))</f>
        <v/>
      </c>
      <c r="HB380" s="124">
        <f>IF(HA380="","",TODAY()-HA380)</f>
        <v/>
      </c>
      <c r="HC380" s="494" t="n"/>
      <c r="HD380" s="184" t="n"/>
      <c r="HE380" s="184">
        <f>IF(HA380="","SIN ESTADO",IF(HC380&lt;&gt;"","PAGA",IF(HB380&gt;0,"VENCIDA",IF(HB380&gt;=-5,"POR VENCER","AL DÍA"))))</f>
        <v/>
      </c>
      <c r="HF380" s="185" t="n"/>
      <c r="HG380" s="119">
        <f>IF(N($H380)&lt;35,"",IF(HA380="","",HA380+31))</f>
        <v/>
      </c>
      <c r="HH380" s="124">
        <f>IF(HG380="","",TODAY()-HG380)</f>
        <v/>
      </c>
      <c r="HI380" s="494" t="n"/>
      <c r="HJ380" s="184" t="n"/>
      <c r="HK380" s="184">
        <f>IF(HG380="","SIN ESTADO",IF(HI380&lt;&gt;"","PAGA",IF(HH380&gt;0,"VENCIDA",IF(HH380&gt;=-5,"POR VENCER","AL DÍA"))))</f>
        <v/>
      </c>
      <c r="HL380" s="168" t="n"/>
      <c r="HM380" s="119">
        <f>IF(N($H380)&lt;36,"",IF(HG380="","",HG380+31))</f>
        <v/>
      </c>
      <c r="HN380" s="124">
        <f>IF(HM380="","",TODAY()-HM380)</f>
        <v/>
      </c>
      <c r="HO380" s="494" t="n"/>
      <c r="HP380" s="184" t="n"/>
      <c r="HQ380" s="184">
        <f>IF(HM380="","SIN ESTADO",IF(HO380&lt;&gt;"","PAGA",IF(HN380&gt;0,"VENCIDA",IF(HN380&gt;=-5,"POR VENCER","AL DÍA"))))</f>
        <v/>
      </c>
      <c r="HR380" s="168" t="n"/>
      <c r="HS380" s="169">
        <f>N380+T380+Z380+AF380+AL380+AR380+AX380+BD380+BJ380+BP380+BV380+CB380+CH380+CN380+CT380+CZ380+DF380+DL380+DR380+DX380+ED380+EJ380+EP380+EV380+FB380+FH380+FN380+FT380+FZ380+GF380+GL380+GR380+GX380+HD380+HJ380+HP380</f>
        <v/>
      </c>
      <c r="HU380" s="170">
        <f>IFERROR(N($J380),0)</f>
        <v/>
      </c>
      <c r="HW380" s="170">
        <f>SUMPRODUCT((MOD(COLUMN($M380:$HR380)-COLUMN($M380),6)=0)*ISNUMBER($M380:$HR380)*($M380:$HR380&gt;=RESUMEN!$C$26)*($M380:$HR380&lt;=RESUMEN!$C$27)*IFERROR(N($N380:$HS380),0))</f>
        <v/>
      </c>
      <c r="HX380" s="170">
        <f>SUMPRODUCT((MOD(COLUMN($M380:$HR380)-COLUMN($M380),6)=0)*ISNUMBER($M380:$HR380)*($M380:$HR380&gt;=RESUMEN!$C$26)*($M380:$HR380&lt;=RESUMEN!$C$27))</f>
        <v/>
      </c>
    </row>
    <row r="381" ht="15.75" customHeight="1" s="506">
      <c r="B381" s="113">
        <f>VENTAS!A380</f>
        <v/>
      </c>
      <c r="C381" s="236">
        <f>VENTAS!B380</f>
        <v/>
      </c>
      <c r="D381" s="53">
        <f>VENTAS!C380</f>
        <v/>
      </c>
      <c r="E381" s="114">
        <f>VENTAS!D380</f>
        <v/>
      </c>
      <c r="F381" s="114">
        <f>VENTAS!J380</f>
        <v/>
      </c>
      <c r="G381" s="494">
        <f>VENTAS!F380</f>
        <v/>
      </c>
      <c r="H381" s="479">
        <f>VENTAS!K380</f>
        <v/>
      </c>
      <c r="I381" s="479">
        <f>VENTAS!M380</f>
        <v/>
      </c>
      <c r="J381" s="184">
        <f>VENTAS!L380</f>
        <v/>
      </c>
      <c r="K381" s="119">
        <f>IF(N($H381)&lt;1,"",$G381+31)</f>
        <v/>
      </c>
      <c r="L381" s="124">
        <f>IF(K381="","",TODAY()-K381)</f>
        <v/>
      </c>
      <c r="M381" s="469" t="n">
        <v>46116</v>
      </c>
      <c r="N381" s="374" t="n">
        <v>1000000</v>
      </c>
      <c r="O381" s="184">
        <f>IF(K381="","SIN ESTADO",IF(M381&lt;&gt;"","PAGA",IF(L381&gt;0,"VENCIDA",IF(L381&gt;=-5,"POR VENCER","AL DÍA"))))</f>
        <v/>
      </c>
      <c r="P381" s="185" t="inlineStr">
        <is>
          <t>TRANSFERENCIA</t>
        </is>
      </c>
      <c r="Q381" s="119">
        <f>IF(N($H381)&lt;2,"",IF(K381="","",K381+31))</f>
        <v/>
      </c>
      <c r="R381" s="124">
        <f>IF(Q381="","",TODAY()-Q381)</f>
        <v/>
      </c>
      <c r="S381" s="494" t="n">
        <v>46147</v>
      </c>
      <c r="T381" s="184" t="n">
        <v>1000000</v>
      </c>
      <c r="U381" s="184">
        <f>IF(Q381="","SIN ESTADO",IF(S381&lt;&gt;"","PAGA",IF(R381&gt;0,"VENCIDA",IF(R381&gt;=-5,"POR VENCER","AL DÍA"))))</f>
        <v/>
      </c>
      <c r="V381" s="185" t="inlineStr">
        <is>
          <t>TRANSFERENCIA</t>
        </is>
      </c>
      <c r="W381" s="119">
        <f>IF(N($H381)&lt;3,"",IF(Q381="","",Q381+31))</f>
        <v/>
      </c>
      <c r="X381" s="124">
        <f>IF(W381="","",TODAY()-W381)</f>
        <v/>
      </c>
      <c r="Y381" s="494" t="n">
        <v>46178</v>
      </c>
      <c r="Z381" s="184" t="n">
        <v>1000000</v>
      </c>
      <c r="AA381" s="184">
        <f>IF(W381="","SIN ESTADO",IF(Y381&lt;&gt;"","PAGA",IF(X381&gt;0,"VENCIDA",IF(X381&gt;=-5,"POR VENCER","AL DÍA"))))</f>
        <v/>
      </c>
      <c r="AB381" s="185" t="inlineStr">
        <is>
          <t>TRANSFERENCIA</t>
        </is>
      </c>
      <c r="AC381" s="119">
        <f>IF(N($H381)&lt;4,"",IF(W381="","",W381+31))</f>
        <v/>
      </c>
      <c r="AD381" s="124">
        <f>IF(AC381="","",TODAY()-AC381)</f>
        <v/>
      </c>
      <c r="AE381" s="494" t="n">
        <v>46209</v>
      </c>
      <c r="AF381" s="184" t="n">
        <v>1000000</v>
      </c>
      <c r="AG381" s="184">
        <f>IF(AC381="","SIN ESTADO",IF(AE381&lt;&gt;"","PAGA",IF(AD381&gt;0,"VENCIDA",IF(AD381&gt;=-5,"POR VENCER","AL DÍA"))))</f>
        <v/>
      </c>
      <c r="AH381" s="185" t="inlineStr">
        <is>
          <t>TRANSFERENCIA</t>
        </is>
      </c>
      <c r="AI381" s="119">
        <f>IF(N($H381)&lt;5,"",IF(AC381="","",AC381+31))</f>
        <v/>
      </c>
      <c r="AJ381" s="124">
        <f>IF(AI381="","",TODAY()-AI381)</f>
        <v/>
      </c>
      <c r="AK381" s="494" t="n">
        <v>46239</v>
      </c>
      <c r="AL381" s="184" t="n">
        <v>1000000</v>
      </c>
      <c r="AM381" s="184">
        <f>IF(AI381="","SIN ESTADO",IF(AK381&lt;&gt;"","PAGA",IF(AJ381&gt;0,"VENCIDA",IF(AJ381&gt;=-5,"POR VENCER","AL DÍA"))))</f>
        <v/>
      </c>
      <c r="AN381" s="185" t="inlineStr">
        <is>
          <t>TRANSFERENCIA</t>
        </is>
      </c>
      <c r="AO381" s="119">
        <f>IF(N($H381)&lt;6,"",IF(AI381="","",AI381+31))</f>
        <v/>
      </c>
      <c r="AP381" s="124">
        <f>IF(AO381="","",TODAY()-AO381)</f>
        <v/>
      </c>
      <c r="AQ381" s="270" t="n">
        <v>46273</v>
      </c>
      <c r="AR381" s="184" t="n">
        <v>1000000</v>
      </c>
      <c r="AS381" s="184">
        <f>IF(AO381="","SIN ESTADO",IF(AQ381&lt;&gt;"","PAGA",IF(AP381&gt;0,"VENCIDA",IF(AP381&gt;=-5,"POR VENCER","AL DÍA"))))</f>
        <v/>
      </c>
      <c r="AT381" s="185" t="inlineStr">
        <is>
          <t>TRANSFERENCIA</t>
        </is>
      </c>
      <c r="AU381" s="119">
        <f>IF(N($H381)&lt;7,"",IF(AO381="","",AO381+31))</f>
        <v/>
      </c>
      <c r="AV381" s="124">
        <f>IF(AU381="","",TODAY()-AU381)</f>
        <v/>
      </c>
      <c r="AW381" s="494" t="n">
        <v>46283</v>
      </c>
      <c r="AX381" s="184" t="n">
        <v>1400000</v>
      </c>
      <c r="AY381" s="184">
        <f>IF(AU381="","SIN ESTADO",IF(AW381&lt;&gt;"","PAGA",IF(AV381&gt;0,"VENCIDA",IF(AV381&gt;=-5,"POR VENCER","AL DÍA"))))</f>
        <v/>
      </c>
      <c r="AZ381" s="185" t="inlineStr">
        <is>
          <t>TRANSFERENCIA</t>
        </is>
      </c>
      <c r="BA381" s="119">
        <f>IF(N($H381)&lt;8,"",IF(AU381="","",AU381+31))</f>
        <v/>
      </c>
      <c r="BB381" s="124">
        <f>IF(BA381="","",TODAY()-BA381)</f>
        <v/>
      </c>
      <c r="BC381" s="494" t="n"/>
      <c r="BD381" s="184" t="n"/>
      <c r="BE381" s="184">
        <f>IF(BA381="","SIN ESTADO",IF(BC381&lt;&gt;"","PAGA",IF(BB381&gt;0,"VENCIDA",IF(BB381&gt;=-5,"POR VENCER","AL DÍA"))))</f>
        <v/>
      </c>
      <c r="BF381" s="185" t="n"/>
      <c r="BG381" s="119">
        <f>IF(N($H381)&lt;9,"",IF(BA381="","",BA381+31))</f>
        <v/>
      </c>
      <c r="BH381" s="124">
        <f>IF(BG381="","",TODAY()-BG381)</f>
        <v/>
      </c>
      <c r="BI381" s="494" t="n"/>
      <c r="BJ381" s="184" t="n"/>
      <c r="BK381" s="184">
        <f>IF(BG381="","SIN ESTADO",IF(BI381&lt;&gt;"","PAGA",IF(BH381&gt;0,"VENCIDA",IF(BH381&gt;=-5,"POR VENCER","AL DÍA"))))</f>
        <v/>
      </c>
      <c r="BL381" s="185" t="n"/>
      <c r="BM381" s="119">
        <f>IF(N($H381)&lt;10,"",IF(BG381="","",BG381+31))</f>
        <v/>
      </c>
      <c r="BN381" s="124">
        <f>IF(BM381="","",TODAY()-BM381)</f>
        <v/>
      </c>
      <c r="BO381" s="494" t="n"/>
      <c r="BP381" s="184" t="n"/>
      <c r="BQ381" s="184">
        <f>IF(BM381="","SIN ESTADO",IF(BO381&lt;&gt;"","PAGA",IF(BN381&gt;0,"VENCIDA",IF(BN381&gt;=-5,"POR VENCER","AL DÍA"))))</f>
        <v/>
      </c>
      <c r="BR381" s="185" t="n"/>
      <c r="BS381" s="119">
        <f>IF(N($H381)&lt;11,"",IF(BM381="","",BM381+31))</f>
        <v/>
      </c>
      <c r="BT381" s="124">
        <f>IF(BS381="","",TODAY()-BS381)</f>
        <v/>
      </c>
      <c r="BU381" s="494" t="n"/>
      <c r="BV381" s="184" t="n"/>
      <c r="BW381" s="184">
        <f>IF(BS381="","SIN ESTADO",IF(BU381&lt;&gt;"","PAGA",IF(BT381&gt;0,"VENCIDA",IF(BT381&gt;=-5,"POR VENCER","AL DÍA"))))</f>
        <v/>
      </c>
      <c r="BX381" s="185" t="n"/>
      <c r="BY381" s="119">
        <f>IF(N($H381)&lt;12,"",IF(BS381="","",BS381+31))</f>
        <v/>
      </c>
      <c r="BZ381" s="124">
        <f>IF(BY381="","",TODAY()-BY381)</f>
        <v/>
      </c>
      <c r="CA381" s="494" t="n"/>
      <c r="CB381" s="184" t="n"/>
      <c r="CC381" s="184">
        <f>IF(BY381="","SIN ESTADO",IF(CA381&lt;&gt;"","PAGA",IF(BZ381&gt;0,"VENCIDA",IF(BZ381&gt;=-5,"POR VENCER","AL DÍA"))))</f>
        <v/>
      </c>
      <c r="CD381" s="185" t="n"/>
      <c r="CE381" s="119">
        <f>IF(N($H381)&lt;13,"",IF(BY381="","",BY381+31))</f>
        <v/>
      </c>
      <c r="CF381" s="124">
        <f>IF(CE381="","",TODAY()-CE381)</f>
        <v/>
      </c>
      <c r="CG381" s="494" t="n"/>
      <c r="CH381" s="184" t="n"/>
      <c r="CI381" s="184">
        <f>IF(CE381="","SIN ESTADO",IF(CG381&lt;&gt;"","PAGA",IF(CF381&gt;0,"VENCIDA",IF(CF381&gt;=-5,"POR VENCER","AL DÍA"))))</f>
        <v/>
      </c>
      <c r="CJ381" s="185" t="n"/>
      <c r="CK381" s="119">
        <f>IF(N($H381)&lt;14,"",IF(CE381="","",CE381+31))</f>
        <v/>
      </c>
      <c r="CL381" s="124">
        <f>IF(CK381="","",TODAY()-CK381)</f>
        <v/>
      </c>
      <c r="CM381" s="494" t="n"/>
      <c r="CN381" s="184" t="n"/>
      <c r="CO381" s="184">
        <f>IF(CK381="","SIN ESTADO",IF(CM381&lt;&gt;"","PAGA",IF(CL381&gt;0,"VENCIDA",IF(CL381&gt;=-5,"POR VENCER","AL DÍA"))))</f>
        <v/>
      </c>
      <c r="CP381" s="185" t="n"/>
      <c r="CQ381" s="119">
        <f>IF(N($H381)&lt;15,"",IF(CK381="","",CK381+31))</f>
        <v/>
      </c>
      <c r="CR381" s="124">
        <f>IF(CQ381="","",TODAY()-CQ381)</f>
        <v/>
      </c>
      <c r="CS381" s="494" t="n"/>
      <c r="CT381" s="184" t="n"/>
      <c r="CU381" s="184">
        <f>IF(CQ381="","SIN ESTADO",IF(CS381&lt;&gt;"","PAGA",IF(CR381&gt;0,"VENCIDA",IF(CR381&gt;=-5,"POR VENCER","AL DÍA"))))</f>
        <v/>
      </c>
      <c r="CV381" s="185" t="n"/>
      <c r="CW381" s="119">
        <f>IF(N($H381)&lt;16,"",IF(CQ381="","",CQ381+31))</f>
        <v/>
      </c>
      <c r="CX381" s="124">
        <f>IF(CW381="","",TODAY()-CW381)</f>
        <v/>
      </c>
      <c r="CY381" s="494" t="n"/>
      <c r="CZ381" s="184" t="n"/>
      <c r="DA381" s="184">
        <f>IF(CW381="","SIN ESTADO",IF(CY381&lt;&gt;"","PAGA",IF(CX381&gt;0,"VENCIDA",IF(CX381&gt;=-5,"POR VENCER","AL DÍA"))))</f>
        <v/>
      </c>
      <c r="DB381" s="185" t="n"/>
      <c r="DC381" s="119">
        <f>IF(N($H381)&lt;17,"",IF(CW381="","",CW381+31))</f>
        <v/>
      </c>
      <c r="DD381" s="124">
        <f>IF(DC381="","",TODAY()-DC381)</f>
        <v/>
      </c>
      <c r="DE381" s="494" t="n"/>
      <c r="DF381" s="184" t="n"/>
      <c r="DG381" s="184">
        <f>IF(DC381="","SIN ESTADO",IF(DE381&lt;&gt;"","PAGA",IF(DD381&gt;0,"VENCIDA",IF(DD381&gt;=-5,"POR VENCER","AL DÍA"))))</f>
        <v/>
      </c>
      <c r="DH381" s="185" t="n"/>
      <c r="DI381" s="119">
        <f>IF(N($H381)&lt;18,"",IF(DC381="","",DC381+31))</f>
        <v/>
      </c>
      <c r="DJ381" s="124">
        <f>IF(DI381="","",TODAY()-DI381)</f>
        <v/>
      </c>
      <c r="DK381" s="494" t="n"/>
      <c r="DL381" s="184" t="n"/>
      <c r="DM381" s="184">
        <f>IF(DI381="","SIN ESTADO",IF(DK381&lt;&gt;"","PAGA",IF(DJ381&gt;0,"VENCIDA",IF(DJ381&gt;=-5,"POR VENCER","AL DÍA"))))</f>
        <v/>
      </c>
      <c r="DN381" s="185" t="n"/>
      <c r="DO381" s="119">
        <f>IF(N($H381)&lt;19,"",IF(DI381="","",DI381+31))</f>
        <v/>
      </c>
      <c r="DP381" s="124">
        <f>IF(DO381="","",TODAY()-DO381)</f>
        <v/>
      </c>
      <c r="DQ381" s="494" t="n"/>
      <c r="DR381" s="184" t="n"/>
      <c r="DS381" s="184">
        <f>IF(DO381="","SIN ESTADO",IF(DQ381&lt;&gt;"","PAGA",IF(DP381&gt;0,"VENCIDA",IF(DP381&gt;=-5,"POR VENCER","AL DÍA"))))</f>
        <v/>
      </c>
      <c r="DT381" s="185" t="n"/>
      <c r="DU381" s="119">
        <f>IF(N($H381)&lt;20,"",IF(DO381="","",DO381+31))</f>
        <v/>
      </c>
      <c r="DV381" s="124">
        <f>IF(DU381="","",TODAY()-DU381)</f>
        <v/>
      </c>
      <c r="DW381" s="494" t="n"/>
      <c r="DX381" s="184" t="n"/>
      <c r="DY381" s="184">
        <f>IF(DU381="","SIN ESTADO",IF(DW381&lt;&gt;"","PAGA",IF(DV381&gt;0,"VENCIDA",IF(DV381&gt;=-5,"POR VENCER","AL DÍA"))))</f>
        <v/>
      </c>
      <c r="DZ381" s="185" t="n"/>
      <c r="EA381" s="119">
        <f>IF(N($H381)&lt;21,"",IF(DU381="","",DU381+31))</f>
        <v/>
      </c>
      <c r="EB381" s="124">
        <f>IF(EA381="","",TODAY()-EA381)</f>
        <v/>
      </c>
      <c r="EC381" s="494" t="n"/>
      <c r="ED381" s="184" t="n"/>
      <c r="EE381" s="184">
        <f>IF(EA381="","SIN ESTADO",IF(EC381&lt;&gt;"","PAGA",IF(EB381&gt;0,"VENCIDA",IF(EB381&gt;=-5,"POR VENCER","AL DÍA"))))</f>
        <v/>
      </c>
      <c r="EF381" s="185" t="n"/>
      <c r="EG381" s="119">
        <f>IF(N($H381)&lt;22,"",IF(EA381="","",EA381+31))</f>
        <v/>
      </c>
      <c r="EH381" s="124">
        <f>IF(EG381="","",TODAY()-EG381)</f>
        <v/>
      </c>
      <c r="EI381" s="494" t="n"/>
      <c r="EJ381" s="184" t="n"/>
      <c r="EK381" s="184">
        <f>IF(EG381="","SIN ESTADO",IF(EI381&lt;&gt;"","PAGA",IF(EH381&gt;0,"VENCIDA",IF(EH381&gt;=-5,"POR VENCER","AL DÍA"))))</f>
        <v/>
      </c>
      <c r="EL381" s="185" t="n"/>
      <c r="EM381" s="119">
        <f>IF(N($H381)&lt;23,"",IF(EG381="","",EG381+31))</f>
        <v/>
      </c>
      <c r="EN381" s="124">
        <f>IF(EM381="","",TODAY()-EM381)</f>
        <v/>
      </c>
      <c r="EO381" s="494" t="n"/>
      <c r="EP381" s="184" t="n"/>
      <c r="EQ381" s="184">
        <f>IF(EM381="","SIN ESTADO",IF(EO381&lt;&gt;"","PAGA",IF(EN381&gt;0,"VENCIDA",IF(EN381&gt;=-5,"POR VENCER","AL DÍA"))))</f>
        <v/>
      </c>
      <c r="ER381" s="185" t="n"/>
      <c r="ES381" s="119">
        <f>IF(N($H381)&lt;24,"",IF(EM381="","",EM381+31))</f>
        <v/>
      </c>
      <c r="ET381" s="124">
        <f>IF(ES381="","",TODAY()-ES381)</f>
        <v/>
      </c>
      <c r="EU381" s="494" t="n"/>
      <c r="EV381" s="184" t="n"/>
      <c r="EW381" s="184">
        <f>IF(ES381="","SIN ESTADO",IF(EU381&lt;&gt;"","PAGA",IF(ET381&gt;0,"VENCIDA",IF(ET381&gt;=-5,"POR VENCER","AL DÍA"))))</f>
        <v/>
      </c>
      <c r="EX381" s="185" t="n"/>
      <c r="EY381" s="119">
        <f>IF(N($H381)&lt;25,"",IF(ES381="","",ES381+31))</f>
        <v/>
      </c>
      <c r="EZ381" s="124">
        <f>IF(EY381="","",TODAY()-EY381)</f>
        <v/>
      </c>
      <c r="FA381" s="494" t="n"/>
      <c r="FB381" s="184" t="n"/>
      <c r="FC381" s="184">
        <f>IF(EY381="","SIN ESTADO",IF(FA381&lt;&gt;"","PAGA",IF(EZ381&gt;0,"VENCIDA",IF(EZ381&gt;=-5,"POR VENCER","AL DÍA"))))</f>
        <v/>
      </c>
      <c r="FD381" s="185" t="n"/>
      <c r="FE381" s="119">
        <f>IF(N($H381)&lt;26,"",IF(EY381="","",EY381+31))</f>
        <v/>
      </c>
      <c r="FF381" s="124">
        <f>IF(FE381="","",TODAY()-FE381)</f>
        <v/>
      </c>
      <c r="FG381" s="494" t="n"/>
      <c r="FH381" s="184" t="n"/>
      <c r="FI381" s="184">
        <f>IF(FE381="","SIN ESTADO",IF(FG381&lt;&gt;"","PAGA",IF(FF381&gt;0,"VENCIDA",IF(FF381&gt;=-5,"POR VENCER","AL DÍA"))))</f>
        <v/>
      </c>
      <c r="FJ381" s="185" t="n"/>
      <c r="FK381" s="119">
        <f>IF(N($H381)&lt;27,"",IF(FE381="","",FE381+31))</f>
        <v/>
      </c>
      <c r="FL381" s="124">
        <f>IF(FK381="","",TODAY()-FK381)</f>
        <v/>
      </c>
      <c r="FM381" s="494" t="n"/>
      <c r="FN381" s="184" t="n"/>
      <c r="FO381" s="184">
        <f>IF(FK381="","SIN ESTADO",IF(FM381&lt;&gt;"","PAGA",IF(FL381&gt;0,"VENCIDA",IF(FL381&gt;=-5,"POR VENCER","AL DÍA"))))</f>
        <v/>
      </c>
      <c r="FP381" s="185" t="n"/>
      <c r="FQ381" s="119">
        <f>IF(N($H381)&lt;28,"",IF(FK381="","",FK381+31))</f>
        <v/>
      </c>
      <c r="FR381" s="124">
        <f>IF(FQ381="","",TODAY()-FQ381)</f>
        <v/>
      </c>
      <c r="FS381" s="494" t="n"/>
      <c r="FT381" s="184" t="n"/>
      <c r="FU381" s="184">
        <f>IF(FQ381="","SIN ESTADO",IF(FS381&lt;&gt;"","PAGA",IF(FR381&gt;0,"VENCIDA",IF(FR381&gt;=-5,"POR VENCER","AL DÍA"))))</f>
        <v/>
      </c>
      <c r="FV381" s="185" t="n"/>
      <c r="FW381" s="119">
        <f>IF(N($H381)&lt;29,"",IF(FQ381="","",FQ381+31))</f>
        <v/>
      </c>
      <c r="FX381" s="124">
        <f>IF(FW381="","",TODAY()-FW381)</f>
        <v/>
      </c>
      <c r="FY381" s="494" t="n"/>
      <c r="FZ381" s="184" t="n"/>
      <c r="GA381" s="184">
        <f>IF(FW381="","SIN ESTADO",IF(FY381&lt;&gt;"","PAGA",IF(FX381&gt;0,"VENCIDA",IF(FX381&gt;=-5,"POR VENCER","AL DÍA"))))</f>
        <v/>
      </c>
      <c r="GB381" s="185" t="n"/>
      <c r="GC381" s="119">
        <f>IF(N($H381)&lt;30,"",IF(FW381="","",FW381+31))</f>
        <v/>
      </c>
      <c r="GD381" s="124">
        <f>IF(GC381="","",TODAY()-GC381)</f>
        <v/>
      </c>
      <c r="GE381" s="494" t="n"/>
      <c r="GF381" s="184" t="n"/>
      <c r="GG381" s="184">
        <f>IF(GC381="","SIN ESTADO",IF(GE381&lt;&gt;"","PAGA",IF(GD381&gt;0,"VENCIDA",IF(GD381&gt;=-5,"POR VENCER","AL DÍA"))))</f>
        <v/>
      </c>
      <c r="GH381" s="185" t="n"/>
      <c r="GI381" s="119">
        <f>IF(N($H381)&lt;31,"",IF(GC381="","",GC381+31))</f>
        <v/>
      </c>
      <c r="GJ381" s="124">
        <f>IF(GI381="","",TODAY()-GI381)</f>
        <v/>
      </c>
      <c r="GK381" s="494" t="n"/>
      <c r="GL381" s="184" t="n"/>
      <c r="GM381" s="184">
        <f>IF(GI381="","SIN ESTADO",IF(GK381&lt;&gt;"","PAGA",IF(GJ381&gt;0,"VENCIDA",IF(GJ381&gt;=-5,"POR VENCER","AL DÍA"))))</f>
        <v/>
      </c>
      <c r="GN381" s="185" t="n"/>
      <c r="GO381" s="119">
        <f>IF(N($H381)&lt;32,"",IF(GI381="","",GI381+31))</f>
        <v/>
      </c>
      <c r="GP381" s="124">
        <f>IF(GO381="","",TODAY()-GO381)</f>
        <v/>
      </c>
      <c r="GQ381" s="494" t="n"/>
      <c r="GR381" s="184" t="n"/>
      <c r="GS381" s="184">
        <f>IF(GO381="","SIN ESTADO",IF(GQ381&lt;&gt;"","PAGA",IF(GP381&gt;0,"VENCIDA",IF(GP381&gt;=-5,"POR VENCER","AL DÍA"))))</f>
        <v/>
      </c>
      <c r="GT381" s="185" t="n"/>
      <c r="GU381" s="119">
        <f>IF(N($H381)&lt;33,"",IF(GO381="","",GO381+31))</f>
        <v/>
      </c>
      <c r="GV381" s="124">
        <f>IF(GU381="","",TODAY()-GU381)</f>
        <v/>
      </c>
      <c r="GW381" s="494" t="n"/>
      <c r="GX381" s="184" t="n"/>
      <c r="GY381" s="184">
        <f>IF(GU381="","SIN ESTADO",IF(GW381&lt;&gt;"","PAGA",IF(GV381&gt;0,"VENCIDA",IF(GV381&gt;=-5,"POR VENCER","AL DÍA"))))</f>
        <v/>
      </c>
      <c r="GZ381" s="185" t="n"/>
      <c r="HA381" s="119">
        <f>IF(N($H381)&lt;34,"",IF(GU381="","",GU381+31))</f>
        <v/>
      </c>
      <c r="HB381" s="124">
        <f>IF(HA381="","",TODAY()-HA381)</f>
        <v/>
      </c>
      <c r="HC381" s="494" t="n"/>
      <c r="HD381" s="184" t="n"/>
      <c r="HE381" s="184">
        <f>IF(HA381="","SIN ESTADO",IF(HC381&lt;&gt;"","PAGA",IF(HB381&gt;0,"VENCIDA",IF(HB381&gt;=-5,"POR VENCER","AL DÍA"))))</f>
        <v/>
      </c>
      <c r="HF381" s="185" t="n"/>
      <c r="HG381" s="119">
        <f>IF(N($H381)&lt;35,"",IF(HA381="","",HA381+31))</f>
        <v/>
      </c>
      <c r="HH381" s="124">
        <f>IF(HG381="","",TODAY()-HG381)</f>
        <v/>
      </c>
      <c r="HI381" s="494" t="n"/>
      <c r="HJ381" s="184" t="n"/>
      <c r="HK381" s="184">
        <f>IF(HG381="","SIN ESTADO",IF(HI381&lt;&gt;"","PAGA",IF(HH381&gt;0,"VENCIDA",IF(HH381&gt;=-5,"POR VENCER","AL DÍA"))))</f>
        <v/>
      </c>
      <c r="HL381" s="168" t="n"/>
      <c r="HM381" s="119">
        <f>IF(N($H381)&lt;36,"",IF(HG381="","",HG381+31))</f>
        <v/>
      </c>
      <c r="HN381" s="124">
        <f>IF(HM381="","",TODAY()-HM381)</f>
        <v/>
      </c>
      <c r="HO381" s="494" t="n"/>
      <c r="HP381" s="184" t="n"/>
      <c r="HQ381" s="184">
        <f>IF(HM381="","SIN ESTADO",IF(HO381&lt;&gt;"","PAGA",IF(HN381&gt;0,"VENCIDA",IF(HN381&gt;=-5,"POR VENCER","AL DÍA"))))</f>
        <v/>
      </c>
      <c r="HR381" s="168" t="n"/>
      <c r="HS381" s="169">
        <f>N381+T381+Z381+AF381+AL381+AR381+AX381+BD381+BJ381+BP381+BV381+CB381+CH381+CN381+CT381+CZ381+DF381+DL381+DR381+DX381+ED381+EJ381+EP381+EV381+FB381+FH381+FN381+FT381+FZ381+GF381+GL381+GR381+GX381+HD381+HJ381+HP381</f>
        <v/>
      </c>
      <c r="HU381" s="170">
        <f>IFERROR(N($J381),0)</f>
        <v/>
      </c>
      <c r="HW381" s="170">
        <f>SUMPRODUCT((MOD(COLUMN($M381:$HR381)-COLUMN($M381),6)=0)*ISNUMBER($M381:$HR381)*($M381:$HR381&gt;=RESUMEN!$C$26)*($M381:$HR381&lt;=RESUMEN!$C$27)*IFERROR(N($N381:$HS381),0))</f>
        <v/>
      </c>
      <c r="HX381" s="170">
        <f>SUMPRODUCT((MOD(COLUMN($M381:$HR381)-COLUMN($M381),6)=0)*ISNUMBER($M381:$HR381)*($M381:$HR381&gt;=RESUMEN!$C$26)*($M381:$HR381&lt;=RESUMEN!$C$27))</f>
        <v/>
      </c>
    </row>
    <row r="382" ht="15.75" customHeight="1" s="506">
      <c r="B382" s="113">
        <f>VENTAS!A381</f>
        <v/>
      </c>
      <c r="C382" s="236">
        <f>VENTAS!B381</f>
        <v/>
      </c>
      <c r="D382" s="53">
        <f>VENTAS!C381</f>
        <v/>
      </c>
      <c r="E382" s="114">
        <f>VENTAS!D381</f>
        <v/>
      </c>
      <c r="F382" s="114">
        <f>VENTAS!J381</f>
        <v/>
      </c>
      <c r="G382" s="494">
        <f>VENTAS!F381</f>
        <v/>
      </c>
      <c r="H382" s="479">
        <f>VENTAS!K381</f>
        <v/>
      </c>
      <c r="I382" s="479">
        <f>VENTAS!M381</f>
        <v/>
      </c>
      <c r="J382" s="184">
        <f>VENTAS!L381</f>
        <v/>
      </c>
      <c r="K382" s="119">
        <f>IF(N($H382)&lt;1,"",$G382+31)</f>
        <v/>
      </c>
      <c r="L382" s="124">
        <f>IF(K382="","",TODAY()-K382)</f>
        <v/>
      </c>
      <c r="M382" s="469" t="n">
        <v>46116</v>
      </c>
      <c r="N382" s="374" t="n">
        <v>1000000</v>
      </c>
      <c r="O382" s="184">
        <f>IF(K382="","SIN ESTADO",IF(M382&lt;&gt;"","PAGA",IF(L382&gt;0,"VENCIDA",IF(L382&gt;=-5,"POR VENCER","AL DÍA"))))</f>
        <v/>
      </c>
      <c r="P382" s="185" t="inlineStr">
        <is>
          <t>TRANSFERENCIA</t>
        </is>
      </c>
      <c r="Q382" s="119">
        <f>IF(N($H382)&lt;2,"",IF(K382="","",K382+31))</f>
        <v/>
      </c>
      <c r="R382" s="124">
        <f>IF(Q382="","",TODAY()-Q382)</f>
        <v/>
      </c>
      <c r="S382" s="494" t="n">
        <v>46147</v>
      </c>
      <c r="T382" s="184" t="n">
        <v>1000000</v>
      </c>
      <c r="U382" s="184">
        <f>IF(Q382="","SIN ESTADO",IF(S382&lt;&gt;"","PAGA",IF(R382&gt;0,"VENCIDA",IF(R382&gt;=-5,"POR VENCER","AL DÍA"))))</f>
        <v/>
      </c>
      <c r="V382" s="185" t="inlineStr">
        <is>
          <t>TRANSFERENCIA</t>
        </is>
      </c>
      <c r="W382" s="119">
        <f>IF(N($H382)&lt;3,"",IF(Q382="","",Q382+31))</f>
        <v/>
      </c>
      <c r="X382" s="124">
        <f>IF(W382="","",TODAY()-W382)</f>
        <v/>
      </c>
      <c r="Y382" s="494" t="n">
        <v>46178</v>
      </c>
      <c r="Z382" s="184" t="n">
        <v>1000000</v>
      </c>
      <c r="AA382" s="184">
        <f>IF(W382="","SIN ESTADO",IF(Y382&lt;&gt;"","PAGA",IF(X382&gt;0,"VENCIDA",IF(X382&gt;=-5,"POR VENCER","AL DÍA"))))</f>
        <v/>
      </c>
      <c r="AB382" s="185" t="inlineStr">
        <is>
          <t>TRANSFERENCIA</t>
        </is>
      </c>
      <c r="AC382" s="119">
        <f>IF(N($H382)&lt;4,"",IF(W382="","",W382+31))</f>
        <v/>
      </c>
      <c r="AD382" s="124">
        <f>IF(AC382="","",TODAY()-AC382)</f>
        <v/>
      </c>
      <c r="AE382" s="494" t="n">
        <v>46209</v>
      </c>
      <c r="AF382" s="184" t="n">
        <v>1000000</v>
      </c>
      <c r="AG382" s="184">
        <f>IF(AC382="","SIN ESTADO",IF(AE382&lt;&gt;"","PAGA",IF(AD382&gt;0,"VENCIDA",IF(AD382&gt;=-5,"POR VENCER","AL DÍA"))))</f>
        <v/>
      </c>
      <c r="AH382" s="185" t="inlineStr">
        <is>
          <t>TRANSFERENCIA</t>
        </is>
      </c>
      <c r="AI382" s="119">
        <f>IF(N($H382)&lt;5,"",IF(AC382="","",AC382+31))</f>
        <v/>
      </c>
      <c r="AJ382" s="124">
        <f>IF(AI382="","",TODAY()-AI382)</f>
        <v/>
      </c>
      <c r="AK382" s="494" t="n">
        <v>46239</v>
      </c>
      <c r="AL382" s="184" t="n">
        <v>1000000</v>
      </c>
      <c r="AM382" s="184">
        <f>IF(AI382="","SIN ESTADO",IF(AK382&lt;&gt;"","PAGA",IF(AJ382&gt;0,"VENCIDA",IF(AJ382&gt;=-5,"POR VENCER","AL DÍA"))))</f>
        <v/>
      </c>
      <c r="AN382" s="185" t="inlineStr">
        <is>
          <t>TRANSFERENCIA</t>
        </is>
      </c>
      <c r="AO382" s="119">
        <f>IF(N($H382)&lt;6,"",IF(AI382="","",AI382+31))</f>
        <v/>
      </c>
      <c r="AP382" s="124">
        <f>IF(AO382="","",TODAY()-AO382)</f>
        <v/>
      </c>
      <c r="AQ382" s="270" t="n">
        <v>46273</v>
      </c>
      <c r="AR382" s="184" t="n">
        <v>1000000</v>
      </c>
      <c r="AS382" s="184">
        <f>IF(AO382="","SIN ESTADO",IF(AQ382&lt;&gt;"","PAGA",IF(AP382&gt;0,"VENCIDA",IF(AP382&gt;=-5,"POR VENCER","AL DÍA"))))</f>
        <v/>
      </c>
      <c r="AT382" s="185" t="inlineStr">
        <is>
          <t>TRANSFERENCIA</t>
        </is>
      </c>
      <c r="AU382" s="119">
        <f>IF(N($H382)&lt;7,"",IF(AO382="","",AO382+31))</f>
        <v/>
      </c>
      <c r="AV382" s="124">
        <f>IF(AU382="","",TODAY()-AU382)</f>
        <v/>
      </c>
      <c r="AW382" s="494" t="n"/>
      <c r="AX382" s="184" t="n"/>
      <c r="AY382" s="184">
        <f>IF(AU382="","SIN ESTADO",IF(AW382&lt;&gt;"","PAGA",IF(AV382&gt;0,"VENCIDA",IF(AV382&gt;=-5,"POR VENCER","AL DÍA"))))</f>
        <v/>
      </c>
      <c r="AZ382" s="185" t="n"/>
      <c r="BA382" s="119">
        <f>IF(N($H382)&lt;8,"",IF(AU382="","",AU382+31))</f>
        <v/>
      </c>
      <c r="BB382" s="124">
        <f>IF(BA382="","",TODAY()-BA382)</f>
        <v/>
      </c>
      <c r="BC382" s="494" t="n"/>
      <c r="BD382" s="184" t="n"/>
      <c r="BE382" s="184">
        <f>IF(BA382="","SIN ESTADO",IF(BC382&lt;&gt;"","PAGA",IF(BB382&gt;0,"VENCIDA",IF(BB382&gt;=-5,"POR VENCER","AL DÍA"))))</f>
        <v/>
      </c>
      <c r="BF382" s="185" t="n"/>
      <c r="BG382" s="119">
        <f>IF(N($H382)&lt;9,"",IF(BA382="","",BA382+31))</f>
        <v/>
      </c>
      <c r="BH382" s="124">
        <f>IF(BG382="","",TODAY()-BG382)</f>
        <v/>
      </c>
      <c r="BI382" s="494" t="n"/>
      <c r="BJ382" s="184" t="n"/>
      <c r="BK382" s="184">
        <f>IF(BG382="","SIN ESTADO",IF(BI382&lt;&gt;"","PAGA",IF(BH382&gt;0,"VENCIDA",IF(BH382&gt;=-5,"POR VENCER","AL DÍA"))))</f>
        <v/>
      </c>
      <c r="BL382" s="185" t="n"/>
      <c r="BM382" s="119">
        <f>IF(N($H382)&lt;10,"",IF(BG382="","",BG382+31))</f>
        <v/>
      </c>
      <c r="BN382" s="124">
        <f>IF(BM382="","",TODAY()-BM382)</f>
        <v/>
      </c>
      <c r="BO382" s="494" t="n"/>
      <c r="BP382" s="184" t="n"/>
      <c r="BQ382" s="184">
        <f>IF(BM382="","SIN ESTADO",IF(BO382&lt;&gt;"","PAGA",IF(BN382&gt;0,"VENCIDA",IF(BN382&gt;=-5,"POR VENCER","AL DÍA"))))</f>
        <v/>
      </c>
      <c r="BR382" s="185" t="n"/>
      <c r="BS382" s="119">
        <f>IF(N($H382)&lt;11,"",IF(BM382="","",BM382+31))</f>
        <v/>
      </c>
      <c r="BT382" s="124">
        <f>IF(BS382="","",TODAY()-BS382)</f>
        <v/>
      </c>
      <c r="BU382" s="494" t="n"/>
      <c r="BV382" s="184" t="n"/>
      <c r="BW382" s="184">
        <f>IF(BS382="","SIN ESTADO",IF(BU382&lt;&gt;"","PAGA",IF(BT382&gt;0,"VENCIDA",IF(BT382&gt;=-5,"POR VENCER","AL DÍA"))))</f>
        <v/>
      </c>
      <c r="BX382" s="185" t="n"/>
      <c r="BY382" s="119">
        <f>IF(N($H382)&lt;12,"",IF(BS382="","",BS382+31))</f>
        <v/>
      </c>
      <c r="BZ382" s="124">
        <f>IF(BY382="","",TODAY()-BY382)</f>
        <v/>
      </c>
      <c r="CA382" s="494" t="n"/>
      <c r="CB382" s="184" t="n"/>
      <c r="CC382" s="184">
        <f>IF(BY382="","SIN ESTADO",IF(CA382&lt;&gt;"","PAGA",IF(BZ382&gt;0,"VENCIDA",IF(BZ382&gt;=-5,"POR VENCER","AL DÍA"))))</f>
        <v/>
      </c>
      <c r="CD382" s="185" t="n"/>
      <c r="CE382" s="119">
        <f>IF(N($H382)&lt;13,"",IF(BY382="","",BY382+31))</f>
        <v/>
      </c>
      <c r="CF382" s="124">
        <f>IF(CE382="","",TODAY()-CE382)</f>
        <v/>
      </c>
      <c r="CG382" s="494" t="n"/>
      <c r="CH382" s="184" t="n"/>
      <c r="CI382" s="184">
        <f>IF(CE382="","SIN ESTADO",IF(CG382&lt;&gt;"","PAGA",IF(CF382&gt;0,"VENCIDA",IF(CF382&gt;=-5,"POR VENCER","AL DÍA"))))</f>
        <v/>
      </c>
      <c r="CJ382" s="185" t="n"/>
      <c r="CK382" s="119">
        <f>IF(N($H382)&lt;14,"",IF(CE382="","",CE382+31))</f>
        <v/>
      </c>
      <c r="CL382" s="124">
        <f>IF(CK382="","",TODAY()-CK382)</f>
        <v/>
      </c>
      <c r="CM382" s="494" t="n"/>
      <c r="CN382" s="184" t="n"/>
      <c r="CO382" s="184">
        <f>IF(CK382="","SIN ESTADO",IF(CM382&lt;&gt;"","PAGA",IF(CL382&gt;0,"VENCIDA",IF(CL382&gt;=-5,"POR VENCER","AL DÍA"))))</f>
        <v/>
      </c>
      <c r="CP382" s="185" t="n"/>
      <c r="CQ382" s="119">
        <f>IF(N($H382)&lt;15,"",IF(CK382="","",CK382+31))</f>
        <v/>
      </c>
      <c r="CR382" s="124">
        <f>IF(CQ382="","",TODAY()-CQ382)</f>
        <v/>
      </c>
      <c r="CS382" s="494" t="n"/>
      <c r="CT382" s="184" t="n"/>
      <c r="CU382" s="184">
        <f>IF(CQ382="","SIN ESTADO",IF(CS382&lt;&gt;"","PAGA",IF(CR382&gt;0,"VENCIDA",IF(CR382&gt;=-5,"POR VENCER","AL DÍA"))))</f>
        <v/>
      </c>
      <c r="CV382" s="185" t="n"/>
      <c r="CW382" s="119">
        <f>IF(N($H382)&lt;16,"",IF(CQ382="","",CQ382+31))</f>
        <v/>
      </c>
      <c r="CX382" s="124">
        <f>IF(CW382="","",TODAY()-CW382)</f>
        <v/>
      </c>
      <c r="CY382" s="494" t="n"/>
      <c r="CZ382" s="184" t="n"/>
      <c r="DA382" s="184">
        <f>IF(CW382="","SIN ESTADO",IF(CY382&lt;&gt;"","PAGA",IF(CX382&gt;0,"VENCIDA",IF(CX382&gt;=-5,"POR VENCER","AL DÍA"))))</f>
        <v/>
      </c>
      <c r="DB382" s="185" t="n"/>
      <c r="DC382" s="119">
        <f>IF(N($H382)&lt;17,"",IF(CW382="","",CW382+31))</f>
        <v/>
      </c>
      <c r="DD382" s="124">
        <f>IF(DC382="","",TODAY()-DC382)</f>
        <v/>
      </c>
      <c r="DE382" s="494" t="n"/>
      <c r="DF382" s="184" t="n"/>
      <c r="DG382" s="184">
        <f>IF(DC382="","SIN ESTADO",IF(DE382&lt;&gt;"","PAGA",IF(DD382&gt;0,"VENCIDA",IF(DD382&gt;=-5,"POR VENCER","AL DÍA"))))</f>
        <v/>
      </c>
      <c r="DH382" s="185" t="n"/>
      <c r="DI382" s="119">
        <f>IF(N($H382)&lt;18,"",IF(DC382="","",DC382+31))</f>
        <v/>
      </c>
      <c r="DJ382" s="124">
        <f>IF(DI382="","",TODAY()-DI382)</f>
        <v/>
      </c>
      <c r="DK382" s="494" t="n"/>
      <c r="DL382" s="184" t="n"/>
      <c r="DM382" s="184">
        <f>IF(DI382="","SIN ESTADO",IF(DK382&lt;&gt;"","PAGA",IF(DJ382&gt;0,"VENCIDA",IF(DJ382&gt;=-5,"POR VENCER","AL DÍA"))))</f>
        <v/>
      </c>
      <c r="DN382" s="185" t="n"/>
      <c r="DO382" s="119">
        <f>IF(N($H382)&lt;19,"",IF(DI382="","",DI382+31))</f>
        <v/>
      </c>
      <c r="DP382" s="124">
        <f>IF(DO382="","",TODAY()-DO382)</f>
        <v/>
      </c>
      <c r="DQ382" s="494" t="n"/>
      <c r="DR382" s="184" t="n"/>
      <c r="DS382" s="184">
        <f>IF(DO382="","SIN ESTADO",IF(DQ382&lt;&gt;"","PAGA",IF(DP382&gt;0,"VENCIDA",IF(DP382&gt;=-5,"POR VENCER","AL DÍA"))))</f>
        <v/>
      </c>
      <c r="DT382" s="185" t="n"/>
      <c r="DU382" s="119">
        <f>IF(N($H382)&lt;20,"",IF(DO382="","",DO382+31))</f>
        <v/>
      </c>
      <c r="DV382" s="124">
        <f>IF(DU382="","",TODAY()-DU382)</f>
        <v/>
      </c>
      <c r="DW382" s="494" t="n"/>
      <c r="DX382" s="184" t="n"/>
      <c r="DY382" s="184">
        <f>IF(DU382="","SIN ESTADO",IF(DW382&lt;&gt;"","PAGA",IF(DV382&gt;0,"VENCIDA",IF(DV382&gt;=-5,"POR VENCER","AL DÍA"))))</f>
        <v/>
      </c>
      <c r="DZ382" s="185" t="n"/>
      <c r="EA382" s="119">
        <f>IF(N($H382)&lt;21,"",IF(DU382="","",DU382+31))</f>
        <v/>
      </c>
      <c r="EB382" s="124">
        <f>IF(EA382="","",TODAY()-EA382)</f>
        <v/>
      </c>
      <c r="EC382" s="494" t="n"/>
      <c r="ED382" s="184" t="n"/>
      <c r="EE382" s="184">
        <f>IF(EA382="","SIN ESTADO",IF(EC382&lt;&gt;"","PAGA",IF(EB382&gt;0,"VENCIDA",IF(EB382&gt;=-5,"POR VENCER","AL DÍA"))))</f>
        <v/>
      </c>
      <c r="EF382" s="185" t="n"/>
      <c r="EG382" s="119">
        <f>IF(N($H382)&lt;22,"",IF(EA382="","",EA382+31))</f>
        <v/>
      </c>
      <c r="EH382" s="124">
        <f>IF(EG382="","",TODAY()-EG382)</f>
        <v/>
      </c>
      <c r="EI382" s="494" t="n"/>
      <c r="EJ382" s="184" t="n"/>
      <c r="EK382" s="184">
        <f>IF(EG382="","SIN ESTADO",IF(EI382&lt;&gt;"","PAGA",IF(EH382&gt;0,"VENCIDA",IF(EH382&gt;=-5,"POR VENCER","AL DÍA"))))</f>
        <v/>
      </c>
      <c r="EL382" s="185" t="n"/>
      <c r="EM382" s="119">
        <f>IF(N($H382)&lt;23,"",IF(EG382="","",EG382+31))</f>
        <v/>
      </c>
      <c r="EN382" s="124">
        <f>IF(EM382="","",TODAY()-EM382)</f>
        <v/>
      </c>
      <c r="EO382" s="494" t="n"/>
      <c r="EP382" s="184" t="n"/>
      <c r="EQ382" s="184">
        <f>IF(EM382="","SIN ESTADO",IF(EO382&lt;&gt;"","PAGA",IF(EN382&gt;0,"VENCIDA",IF(EN382&gt;=-5,"POR VENCER","AL DÍA"))))</f>
        <v/>
      </c>
      <c r="ER382" s="185" t="n"/>
      <c r="ES382" s="119">
        <f>IF(N($H382)&lt;24,"",IF(EM382="","",EM382+31))</f>
        <v/>
      </c>
      <c r="ET382" s="124">
        <f>IF(ES382="","",TODAY()-ES382)</f>
        <v/>
      </c>
      <c r="EU382" s="494" t="n"/>
      <c r="EV382" s="184" t="n"/>
      <c r="EW382" s="184">
        <f>IF(ES382="","SIN ESTADO",IF(EU382&lt;&gt;"","PAGA",IF(ET382&gt;0,"VENCIDA",IF(ET382&gt;=-5,"POR VENCER","AL DÍA"))))</f>
        <v/>
      </c>
      <c r="EX382" s="185" t="n"/>
      <c r="EY382" s="119">
        <f>IF(N($H382)&lt;25,"",IF(ES382="","",ES382+31))</f>
        <v/>
      </c>
      <c r="EZ382" s="124">
        <f>IF(EY382="","",TODAY()-EY382)</f>
        <v/>
      </c>
      <c r="FA382" s="494" t="n"/>
      <c r="FB382" s="184" t="n"/>
      <c r="FC382" s="184">
        <f>IF(EY382="","SIN ESTADO",IF(FA382&lt;&gt;"","PAGA",IF(EZ382&gt;0,"VENCIDA",IF(EZ382&gt;=-5,"POR VENCER","AL DÍA"))))</f>
        <v/>
      </c>
      <c r="FD382" s="185" t="n"/>
      <c r="FE382" s="119">
        <f>IF(N($H382)&lt;26,"",IF(EY382="","",EY382+31))</f>
        <v/>
      </c>
      <c r="FF382" s="124">
        <f>IF(FE382="","",TODAY()-FE382)</f>
        <v/>
      </c>
      <c r="FG382" s="494" t="n"/>
      <c r="FH382" s="184" t="n"/>
      <c r="FI382" s="184">
        <f>IF(FE382="","SIN ESTADO",IF(FG382&lt;&gt;"","PAGA",IF(FF382&gt;0,"VENCIDA",IF(FF382&gt;=-5,"POR VENCER","AL DÍA"))))</f>
        <v/>
      </c>
      <c r="FJ382" s="185" t="n"/>
      <c r="FK382" s="119">
        <f>IF(N($H382)&lt;27,"",IF(FE382="","",FE382+31))</f>
        <v/>
      </c>
      <c r="FL382" s="124">
        <f>IF(FK382="","",TODAY()-FK382)</f>
        <v/>
      </c>
      <c r="FM382" s="494" t="n"/>
      <c r="FN382" s="184" t="n"/>
      <c r="FO382" s="184">
        <f>IF(FK382="","SIN ESTADO",IF(FM382&lt;&gt;"","PAGA",IF(FL382&gt;0,"VENCIDA",IF(FL382&gt;=-5,"POR VENCER","AL DÍA"))))</f>
        <v/>
      </c>
      <c r="FP382" s="185" t="n"/>
      <c r="FQ382" s="119">
        <f>IF(N($H382)&lt;28,"",IF(FK382="","",FK382+31))</f>
        <v/>
      </c>
      <c r="FR382" s="124">
        <f>IF(FQ382="","",TODAY()-FQ382)</f>
        <v/>
      </c>
      <c r="FS382" s="494" t="n"/>
      <c r="FT382" s="184" t="n"/>
      <c r="FU382" s="184">
        <f>IF(FQ382="","SIN ESTADO",IF(FS382&lt;&gt;"","PAGA",IF(FR382&gt;0,"VENCIDA",IF(FR382&gt;=-5,"POR VENCER","AL DÍA"))))</f>
        <v/>
      </c>
      <c r="FV382" s="185" t="n"/>
      <c r="FW382" s="119">
        <f>IF(N($H382)&lt;29,"",IF(FQ382="","",FQ382+31))</f>
        <v/>
      </c>
      <c r="FX382" s="124">
        <f>IF(FW382="","",TODAY()-FW382)</f>
        <v/>
      </c>
      <c r="FY382" s="494" t="n"/>
      <c r="FZ382" s="184" t="n"/>
      <c r="GA382" s="184">
        <f>IF(FW382="","SIN ESTADO",IF(FY382&lt;&gt;"","PAGA",IF(FX382&gt;0,"VENCIDA",IF(FX382&gt;=-5,"POR VENCER","AL DÍA"))))</f>
        <v/>
      </c>
      <c r="GB382" s="185" t="n"/>
      <c r="GC382" s="119">
        <f>IF(N($H382)&lt;30,"",IF(FW382="","",FW382+31))</f>
        <v/>
      </c>
      <c r="GD382" s="124">
        <f>IF(GC382="","",TODAY()-GC382)</f>
        <v/>
      </c>
      <c r="GE382" s="494" t="n"/>
      <c r="GF382" s="184" t="n"/>
      <c r="GG382" s="184">
        <f>IF(GC382="","SIN ESTADO",IF(GE382&lt;&gt;"","PAGA",IF(GD382&gt;0,"VENCIDA",IF(GD382&gt;=-5,"POR VENCER","AL DÍA"))))</f>
        <v/>
      </c>
      <c r="GH382" s="185" t="n"/>
      <c r="GI382" s="119">
        <f>IF(N($H382)&lt;31,"",IF(GC382="","",GC382+31))</f>
        <v/>
      </c>
      <c r="GJ382" s="124">
        <f>IF(GI382="","",TODAY()-GI382)</f>
        <v/>
      </c>
      <c r="GK382" s="494" t="n"/>
      <c r="GL382" s="184" t="n"/>
      <c r="GM382" s="184">
        <f>IF(GI382="","SIN ESTADO",IF(GK382&lt;&gt;"","PAGA",IF(GJ382&gt;0,"VENCIDA",IF(GJ382&gt;=-5,"POR VENCER","AL DÍA"))))</f>
        <v/>
      </c>
      <c r="GN382" s="185" t="n"/>
      <c r="GO382" s="119">
        <f>IF(N($H382)&lt;32,"",IF(GI382="","",GI382+31))</f>
        <v/>
      </c>
      <c r="GP382" s="124">
        <f>IF(GO382="","",TODAY()-GO382)</f>
        <v/>
      </c>
      <c r="GQ382" s="494" t="n"/>
      <c r="GR382" s="184" t="n"/>
      <c r="GS382" s="184">
        <f>IF(GO382="","SIN ESTADO",IF(GQ382&lt;&gt;"","PAGA",IF(GP382&gt;0,"VENCIDA",IF(GP382&gt;=-5,"POR VENCER","AL DÍA"))))</f>
        <v/>
      </c>
      <c r="GT382" s="185" t="n"/>
      <c r="GU382" s="119">
        <f>IF(N($H382)&lt;33,"",IF(GO382="","",GO382+31))</f>
        <v/>
      </c>
      <c r="GV382" s="124">
        <f>IF(GU382="","",TODAY()-GU382)</f>
        <v/>
      </c>
      <c r="GW382" s="494" t="n"/>
      <c r="GX382" s="184" t="n"/>
      <c r="GY382" s="184">
        <f>IF(GU382="","SIN ESTADO",IF(GW382&lt;&gt;"","PAGA",IF(GV382&gt;0,"VENCIDA",IF(GV382&gt;=-5,"POR VENCER","AL DÍA"))))</f>
        <v/>
      </c>
      <c r="GZ382" s="185" t="n"/>
      <c r="HA382" s="119">
        <f>IF(N($H382)&lt;34,"",IF(GU382="","",GU382+31))</f>
        <v/>
      </c>
      <c r="HB382" s="124">
        <f>IF(HA382="","",TODAY()-HA382)</f>
        <v/>
      </c>
      <c r="HC382" s="494" t="n"/>
      <c r="HD382" s="184" t="n"/>
      <c r="HE382" s="184">
        <f>IF(HA382="","SIN ESTADO",IF(HC382&lt;&gt;"","PAGA",IF(HB382&gt;0,"VENCIDA",IF(HB382&gt;=-5,"POR VENCER","AL DÍA"))))</f>
        <v/>
      </c>
      <c r="HF382" s="185" t="n"/>
      <c r="HG382" s="119">
        <f>IF(N($H382)&lt;35,"",IF(HA382="","",HA382+31))</f>
        <v/>
      </c>
      <c r="HH382" s="124">
        <f>IF(HG382="","",TODAY()-HG382)</f>
        <v/>
      </c>
      <c r="HI382" s="494" t="n"/>
      <c r="HJ382" s="184" t="n"/>
      <c r="HK382" s="184">
        <f>IF(HG382="","SIN ESTADO",IF(HI382&lt;&gt;"","PAGA",IF(HH382&gt;0,"VENCIDA",IF(HH382&gt;=-5,"POR VENCER","AL DÍA"))))</f>
        <v/>
      </c>
      <c r="HL382" s="168" t="n"/>
      <c r="HM382" s="119">
        <f>IF(N($H382)&lt;36,"",IF(HG382="","",HG382+31))</f>
        <v/>
      </c>
      <c r="HN382" s="124">
        <f>IF(HM382="","",TODAY()-HM382)</f>
        <v/>
      </c>
      <c r="HO382" s="494" t="n"/>
      <c r="HP382" s="184" t="n"/>
      <c r="HQ382" s="184">
        <f>IF(HM382="","SIN ESTADO",IF(HO382&lt;&gt;"","PAGA",IF(HN382&gt;0,"VENCIDA",IF(HN382&gt;=-5,"POR VENCER","AL DÍA"))))</f>
        <v/>
      </c>
      <c r="HR382" s="168" t="n"/>
      <c r="HS382" s="169">
        <f>N382+T382+Z382+AF382+AL382+AR382+AX382+BD382+BJ382+BP382+BV382+CB382+CH382+CN382+CT382+CZ382+DF382+DL382+DR382+DX382+ED382+EJ382+EP382+EV382+FB382+FH382+FN382+FT382+FZ382+GF382+GL382+GR382+GX382+HD382+HJ382+HP382</f>
        <v/>
      </c>
      <c r="HU382" s="170">
        <f>IFERROR(N($J382),0)</f>
        <v/>
      </c>
      <c r="HW382" s="170">
        <f>SUMPRODUCT((MOD(COLUMN($M382:$HR382)-COLUMN($M382),6)=0)*ISNUMBER($M382:$HR382)*($M382:$HR382&gt;=RESUMEN!$C$26)*($M382:$HR382&lt;=RESUMEN!$C$27)*IFERROR(N($N382:$HS382),0))</f>
        <v/>
      </c>
      <c r="HX382" s="170">
        <f>SUMPRODUCT((MOD(COLUMN($M382:$HR382)-COLUMN($M382),6)=0)*ISNUMBER($M382:$HR382)*($M382:$HR382&gt;=RESUMEN!$C$26)*($M382:$HR382&lt;=RESUMEN!$C$27))</f>
        <v/>
      </c>
    </row>
    <row r="383" ht="15.75" customHeight="1" s="506">
      <c r="A383" s="492" t="n"/>
      <c r="B383" s="113">
        <f>VENTAS!A382</f>
        <v/>
      </c>
      <c r="C383" s="236">
        <f>VENTAS!B382</f>
        <v/>
      </c>
      <c r="D383" s="53">
        <f>VENTAS!C382</f>
        <v/>
      </c>
      <c r="E383" s="114">
        <f>VENTAS!D382</f>
        <v/>
      </c>
      <c r="F383" s="114">
        <f>VENTAS!J382</f>
        <v/>
      </c>
      <c r="G383" s="494">
        <f>VENTAS!F382</f>
        <v/>
      </c>
      <c r="H383" s="479">
        <f>VENTAS!K382</f>
        <v/>
      </c>
      <c r="I383" s="479">
        <f>VENTAS!M382</f>
        <v/>
      </c>
      <c r="J383" s="184">
        <f>VENTAS!L382</f>
        <v/>
      </c>
      <c r="K383" s="119">
        <f>IF(N($H383)&lt;1,"",$G383+31)</f>
        <v/>
      </c>
      <c r="L383" s="124">
        <f>IF(K383="","",TODAY()-K383)</f>
        <v/>
      </c>
      <c r="M383" s="469" t="n">
        <v>45906</v>
      </c>
      <c r="N383" s="374" t="n">
        <v>1400000</v>
      </c>
      <c r="O383" s="184">
        <f>IF(K383="","SIN ESTADO",IF(M383&lt;&gt;"","PAGA",IF(L383&gt;0,"VENCIDA",IF(L383&gt;=-5,"POR VENCER","AL DÍA"))))</f>
        <v/>
      </c>
      <c r="P383" s="185" t="inlineStr">
        <is>
          <t>TRANSFERENCIA</t>
        </is>
      </c>
      <c r="Q383" s="119">
        <f>IF(N($H383)&lt;2,"",IF(K383="","",K383+31))</f>
        <v/>
      </c>
      <c r="R383" s="124">
        <f>IF(Q383="","",TODAY()-Q383)</f>
        <v/>
      </c>
      <c r="S383" s="470" t="n">
        <v>45937</v>
      </c>
      <c r="T383" s="184" t="n">
        <v>1400000</v>
      </c>
      <c r="U383" s="184">
        <f>IF(Q383="","SIN ESTADO",IF(S383&lt;&gt;"","PAGA",IF(R383&gt;0,"VENCIDA",IF(R383&gt;=-5,"POR VENCER","AL DÍA"))))</f>
        <v/>
      </c>
      <c r="V383" s="185" t="inlineStr">
        <is>
          <t>TRANSFERENCIA</t>
        </is>
      </c>
      <c r="W383" s="119">
        <f>IF(N($H383)&lt;3,"",IF(Q383="","",Q383+31))</f>
        <v/>
      </c>
      <c r="X383" s="124">
        <f>IF(W383="","",TODAY()-W383)</f>
        <v/>
      </c>
      <c r="Y383" s="471" t="n">
        <v>45968</v>
      </c>
      <c r="Z383" s="184" t="n">
        <v>1400000</v>
      </c>
      <c r="AA383" s="184">
        <f>IF(W383="","SIN ESTADO",IF(Y383&lt;&gt;"","PAGA",IF(X383&gt;0,"VENCIDA",IF(X383&gt;=-5,"POR VENCER","AL DÍA"))))</f>
        <v/>
      </c>
      <c r="AB383" s="185" t="inlineStr">
        <is>
          <t>TRANSFERENCIA</t>
        </is>
      </c>
      <c r="AC383" s="119">
        <f>IF(N($H383)&lt;4,"",IF(W383="","",W383+31))</f>
        <v/>
      </c>
      <c r="AD383" s="124">
        <f>IF(AC383="","",TODAY()-AC383)</f>
        <v/>
      </c>
      <c r="AE383" s="497" t="n">
        <v>46000</v>
      </c>
      <c r="AF383" s="184" t="n">
        <v>1400000</v>
      </c>
      <c r="AG383" s="184">
        <f>IF(AC383="","SIN ESTADO",IF(AE383&lt;&gt;"","PAGA",IF(AD383&gt;0,"VENCIDA",IF(AD383&gt;=-5,"POR VENCER","AL DÍA"))))</f>
        <v/>
      </c>
      <c r="AH383" s="185" t="inlineStr">
        <is>
          <t>TRANSFERENCIA</t>
        </is>
      </c>
      <c r="AI383" s="119">
        <f>IF(N($H383)&lt;5,"",IF(AC383="","",AC383+31))</f>
        <v/>
      </c>
      <c r="AJ383" s="124">
        <f>IF(AI383="","",TODAY()-AI383)</f>
        <v/>
      </c>
      <c r="AK383" s="471" t="n">
        <v>46030</v>
      </c>
      <c r="AL383" s="184" t="n">
        <v>1400000</v>
      </c>
      <c r="AM383" s="184">
        <f>IF(AI383="","SIN ESTADO",IF(AK383&lt;&gt;"","PAGA",IF(AJ383&gt;0,"VENCIDA",IF(AJ383&gt;=-5,"POR VENCER","AL DÍA"))))</f>
        <v/>
      </c>
      <c r="AN383" s="185" t="inlineStr">
        <is>
          <t>TRANSFERENCIA</t>
        </is>
      </c>
      <c r="AO383" s="119">
        <f>IF(N($H383)&lt;6,"",IF(AI383="","",AI383+31))</f>
        <v/>
      </c>
      <c r="AP383" s="124">
        <f>IF(AO383="","",TODAY()-AO383)</f>
        <v/>
      </c>
      <c r="AQ383" s="488" t="n">
        <v>46062</v>
      </c>
      <c r="AR383" s="184" t="n">
        <v>1400000</v>
      </c>
      <c r="AS383" s="184">
        <f>IF(AO383="","SIN ESTADO",IF(AQ383&lt;&gt;"","PAGA",IF(AP383&gt;0,"VENCIDA",IF(AP383&gt;=-5,"POR VENCER","AL DÍA"))))</f>
        <v/>
      </c>
      <c r="AT383" s="185" t="inlineStr">
        <is>
          <t>TRANSFERENCIA</t>
        </is>
      </c>
      <c r="AU383" s="119">
        <f>IF(N($H383)&lt;7,"",IF(AO383="","",AO383+31))</f>
        <v/>
      </c>
      <c r="AV383" s="124">
        <f>IF(AU383="","",TODAY()-AU383)</f>
        <v/>
      </c>
      <c r="AW383" s="471" t="n">
        <v>46093</v>
      </c>
      <c r="AX383" s="184" t="n">
        <v>1400000</v>
      </c>
      <c r="AY383" s="184">
        <f>IF(AU383="","SIN ESTADO",IF(AW383&lt;&gt;"","PAGA",IF(AV383&gt;0,"VENCIDA",IF(AV383&gt;=-5,"POR VENCER","AL DÍA"))))</f>
        <v/>
      </c>
      <c r="AZ383" s="185" t="inlineStr">
        <is>
          <t>TRANSFERENCIA</t>
        </is>
      </c>
      <c r="BA383" s="119">
        <f>IF(N($H383)&lt;8,"",IF(AU383="","",AU383+31))</f>
        <v/>
      </c>
      <c r="BB383" s="124">
        <f>IF(BA383="","",TODAY()-BA383)</f>
        <v/>
      </c>
      <c r="BC383" s="494" t="n">
        <v>46154</v>
      </c>
      <c r="BD383" s="184" t="n">
        <v>1400000</v>
      </c>
      <c r="BE383" s="184">
        <f>IF(BA383="","SIN ESTADO",IF(BC383&lt;&gt;"","PAGA",IF(BB383&gt;0,"VENCIDA",IF(BB383&gt;=-5,"POR VENCER","AL DÍA"))))</f>
        <v/>
      </c>
      <c r="BF383" s="185" t="inlineStr">
        <is>
          <t>TRANSFERENCIA</t>
        </is>
      </c>
      <c r="BG383" s="119">
        <f>IF(N($H383)&lt;9,"",IF(BA383="","",BA383+31))</f>
        <v/>
      </c>
      <c r="BH383" s="124">
        <f>IF(BG383="","",TODAY()-BG383)</f>
        <v/>
      </c>
      <c r="BI383" s="494" t="n">
        <v>46190</v>
      </c>
      <c r="BJ383" s="184" t="n">
        <v>1400000</v>
      </c>
      <c r="BK383" s="184">
        <f>IF(BG383="","SIN ESTADO",IF(BI383&lt;&gt;"","PAGA",IF(BH383&gt;0,"VENCIDA",IF(BH383&gt;=-5,"POR VENCER","AL DÍA"))))</f>
        <v/>
      </c>
      <c r="BL383" s="185" t="inlineStr">
        <is>
          <t>TRANSFERENCIA</t>
        </is>
      </c>
      <c r="BM383" s="119">
        <f>IF(N($H383)&lt;10,"",IF(BG383="","",BG383+31))</f>
        <v/>
      </c>
      <c r="BN383" s="124">
        <f>IF(BM383="","",TODAY()-BM383)</f>
        <v/>
      </c>
      <c r="BO383" s="494" t="n"/>
      <c r="BP383" s="184" t="n"/>
      <c r="BQ383" s="184">
        <f>IF(BM383="","SIN ESTADO",IF(BO383&lt;&gt;"","PAGA",IF(BN383&gt;0,"VENCIDA",IF(BN383&gt;=-5,"POR VENCER","AL DÍA"))))</f>
        <v/>
      </c>
      <c r="BR383" s="185" t="n"/>
      <c r="BS383" s="119">
        <f>IF(N($H383)&lt;11,"",IF(BM383="","",BM383+31))</f>
        <v/>
      </c>
      <c r="BT383" s="124">
        <f>IF(BS383="","",TODAY()-BS383)</f>
        <v/>
      </c>
      <c r="BU383" s="494" t="n"/>
      <c r="BV383" s="184" t="n"/>
      <c r="BW383" s="184">
        <f>IF(BS383="","SIN ESTADO",IF(BU383&lt;&gt;"","PAGA",IF(BT383&gt;0,"VENCIDA",IF(BT383&gt;=-5,"POR VENCER","AL DÍA"))))</f>
        <v/>
      </c>
      <c r="BX383" s="185" t="n"/>
      <c r="BY383" s="119">
        <f>IF(N($H383)&lt;12,"",IF(BS383="","",BS383+31))</f>
        <v/>
      </c>
      <c r="BZ383" s="124">
        <f>IF(BY383="","",TODAY()-BY383)</f>
        <v/>
      </c>
      <c r="CA383" s="494" t="n"/>
      <c r="CB383" s="184" t="n"/>
      <c r="CC383" s="184">
        <f>IF(BY383="","SIN ESTADO",IF(CA383&lt;&gt;"","PAGA",IF(BZ383&gt;0,"VENCIDA",IF(BZ383&gt;=-5,"POR VENCER","AL DÍA"))))</f>
        <v/>
      </c>
      <c r="CD383" s="185" t="n"/>
      <c r="CE383" s="119">
        <f>IF(N($H383)&lt;13,"",IF(BY383="","",BY383+31))</f>
        <v/>
      </c>
      <c r="CF383" s="124">
        <f>IF(CE383="","",TODAY()-CE383)</f>
        <v/>
      </c>
      <c r="CG383" s="494" t="n"/>
      <c r="CH383" s="184" t="n"/>
      <c r="CI383" s="184">
        <f>IF(CE383="","SIN ESTADO",IF(CG383&lt;&gt;"","PAGA",IF(CF383&gt;0,"VENCIDA",IF(CF383&gt;=-5,"POR VENCER","AL DÍA"))))</f>
        <v/>
      </c>
      <c r="CJ383" s="185" t="n"/>
      <c r="CK383" s="119">
        <f>IF(N($H383)&lt;14,"",IF(CE383="","",CE383+31))</f>
        <v/>
      </c>
      <c r="CL383" s="124">
        <f>IF(CK383="","",TODAY()-CK383)</f>
        <v/>
      </c>
      <c r="CM383" s="494" t="n"/>
      <c r="CN383" s="184" t="n"/>
      <c r="CO383" s="184">
        <f>IF(CK383="","SIN ESTADO",IF(CM383&lt;&gt;"","PAGA",IF(CL383&gt;0,"VENCIDA",IF(CL383&gt;=-5,"POR VENCER","AL DÍA"))))</f>
        <v/>
      </c>
      <c r="CP383" s="185" t="n"/>
      <c r="CQ383" s="119">
        <f>IF(N($H383)&lt;15,"",IF(CK383="","",CK383+31))</f>
        <v/>
      </c>
      <c r="CR383" s="124">
        <f>IF(CQ383="","",TODAY()-CQ383)</f>
        <v/>
      </c>
      <c r="CS383" s="494" t="n"/>
      <c r="CT383" s="184" t="n"/>
      <c r="CU383" s="184">
        <f>IF(CQ383="","SIN ESTADO",IF(CS383&lt;&gt;"","PAGA",IF(CR383&gt;0,"VENCIDA",IF(CR383&gt;=-5,"POR VENCER","AL DÍA"))))</f>
        <v/>
      </c>
      <c r="CV383" s="185" t="n"/>
      <c r="CW383" s="119">
        <f>IF(N($H383)&lt;16,"",IF(CQ383="","",CQ383+31))</f>
        <v/>
      </c>
      <c r="CX383" s="124">
        <f>IF(CW383="","",TODAY()-CW383)</f>
        <v/>
      </c>
      <c r="CY383" s="494" t="n"/>
      <c r="CZ383" s="184" t="n"/>
      <c r="DA383" s="184">
        <f>IF(CW383="","SIN ESTADO",IF(CY383&lt;&gt;"","PAGA",IF(CX383&gt;0,"VENCIDA",IF(CX383&gt;=-5,"POR VENCER","AL DÍA"))))</f>
        <v/>
      </c>
      <c r="DB383" s="185" t="n"/>
      <c r="DC383" s="119">
        <f>IF(N($H383)&lt;17,"",IF(CW383="","",CW383+31))</f>
        <v/>
      </c>
      <c r="DD383" s="124">
        <f>IF(DC383="","",TODAY()-DC383)</f>
        <v/>
      </c>
      <c r="DE383" s="494" t="n"/>
      <c r="DF383" s="184" t="n"/>
      <c r="DG383" s="184">
        <f>IF(DC383="","SIN ESTADO",IF(DE383&lt;&gt;"","PAGA",IF(DD383&gt;0,"VENCIDA",IF(DD383&gt;=-5,"POR VENCER","AL DÍA"))))</f>
        <v/>
      </c>
      <c r="DH383" s="185" t="n"/>
      <c r="DI383" s="119">
        <f>IF(N($H383)&lt;18,"",IF(DC383="","",DC383+31))</f>
        <v/>
      </c>
      <c r="DJ383" s="124">
        <f>IF(DI383="","",TODAY()-DI383)</f>
        <v/>
      </c>
      <c r="DK383" s="494" t="n"/>
      <c r="DL383" s="184" t="n"/>
      <c r="DM383" s="184">
        <f>IF(DI383="","SIN ESTADO",IF(DK383&lt;&gt;"","PAGA",IF(DJ383&gt;0,"VENCIDA",IF(DJ383&gt;=-5,"POR VENCER","AL DÍA"))))</f>
        <v/>
      </c>
      <c r="DN383" s="185" t="n"/>
      <c r="DO383" s="119">
        <f>IF(N($H383)&lt;19,"",IF(DI383="","",DI383+31))</f>
        <v/>
      </c>
      <c r="DP383" s="124">
        <f>IF(DO383="","",TODAY()-DO383)</f>
        <v/>
      </c>
      <c r="DQ383" s="494" t="n"/>
      <c r="DR383" s="184" t="n"/>
      <c r="DS383" s="184">
        <f>IF(DO383="","SIN ESTADO",IF(DQ383&lt;&gt;"","PAGA",IF(DP383&gt;0,"VENCIDA",IF(DP383&gt;=-5,"POR VENCER","AL DÍA"))))</f>
        <v/>
      </c>
      <c r="DT383" s="185" t="n"/>
      <c r="DU383" s="119">
        <f>IF(N($H383)&lt;20,"",IF(DO383="","",DO383+31))</f>
        <v/>
      </c>
      <c r="DV383" s="124">
        <f>IF(DU383="","",TODAY()-DU383)</f>
        <v/>
      </c>
      <c r="DW383" s="494" t="n"/>
      <c r="DX383" s="184" t="n"/>
      <c r="DY383" s="184">
        <f>IF(DU383="","SIN ESTADO",IF(DW383&lt;&gt;"","PAGA",IF(DV383&gt;0,"VENCIDA",IF(DV383&gt;=-5,"POR VENCER","AL DÍA"))))</f>
        <v/>
      </c>
      <c r="DZ383" s="185" t="n"/>
      <c r="EA383" s="119">
        <f>IF(N($H383)&lt;21,"",IF(DU383="","",DU383+31))</f>
        <v/>
      </c>
      <c r="EB383" s="124">
        <f>IF(EA383="","",TODAY()-EA383)</f>
        <v/>
      </c>
      <c r="EC383" s="494" t="n"/>
      <c r="ED383" s="184" t="n"/>
      <c r="EE383" s="184">
        <f>IF(EA383="","SIN ESTADO",IF(EC383&lt;&gt;"","PAGA",IF(EB383&gt;0,"VENCIDA",IF(EB383&gt;=-5,"POR VENCER","AL DÍA"))))</f>
        <v/>
      </c>
      <c r="EF383" s="185" t="n"/>
      <c r="EG383" s="119">
        <f>IF(N($H383)&lt;22,"",IF(EA383="","",EA383+31))</f>
        <v/>
      </c>
      <c r="EH383" s="124">
        <f>IF(EG383="","",TODAY()-EG383)</f>
        <v/>
      </c>
      <c r="EI383" s="494" t="n"/>
      <c r="EJ383" s="184" t="n"/>
      <c r="EK383" s="184">
        <f>IF(EG383="","SIN ESTADO",IF(EI383&lt;&gt;"","PAGA",IF(EH383&gt;0,"VENCIDA",IF(EH383&gt;=-5,"POR VENCER","AL DÍA"))))</f>
        <v/>
      </c>
      <c r="EL383" s="185" t="n"/>
      <c r="EM383" s="119">
        <f>IF(N($H383)&lt;23,"",IF(EG383="","",EG383+31))</f>
        <v/>
      </c>
      <c r="EN383" s="124">
        <f>IF(EM383="","",TODAY()-EM383)</f>
        <v/>
      </c>
      <c r="EO383" s="494" t="n"/>
      <c r="EP383" s="184" t="n"/>
      <c r="EQ383" s="184">
        <f>IF(EM383="","SIN ESTADO",IF(EO383&lt;&gt;"","PAGA",IF(EN383&gt;0,"VENCIDA",IF(EN383&gt;=-5,"POR VENCER","AL DÍA"))))</f>
        <v/>
      </c>
      <c r="ER383" s="185" t="n"/>
      <c r="ES383" s="119">
        <f>IF(N($H383)&lt;24,"",IF(EM383="","",EM383+31))</f>
        <v/>
      </c>
      <c r="ET383" s="124">
        <f>IF(ES383="","",TODAY()-ES383)</f>
        <v/>
      </c>
      <c r="EU383" s="494" t="n"/>
      <c r="EV383" s="184" t="n"/>
      <c r="EW383" s="184">
        <f>IF(ES383="","SIN ESTADO",IF(EU383&lt;&gt;"","PAGA",IF(ET383&gt;0,"VENCIDA",IF(ET383&gt;=-5,"POR VENCER","AL DÍA"))))</f>
        <v/>
      </c>
      <c r="EX383" s="185" t="n"/>
      <c r="EY383" s="119">
        <f>IF(N($H383)&lt;25,"",IF(ES383="","",ES383+31))</f>
        <v/>
      </c>
      <c r="EZ383" s="124">
        <f>IF(EY383="","",TODAY()-EY383)</f>
        <v/>
      </c>
      <c r="FA383" s="494" t="n"/>
      <c r="FB383" s="184" t="n"/>
      <c r="FC383" s="184">
        <f>IF(EY383="","SIN ESTADO",IF(FA383&lt;&gt;"","PAGA",IF(EZ383&gt;0,"VENCIDA",IF(EZ383&gt;=-5,"POR VENCER","AL DÍA"))))</f>
        <v/>
      </c>
      <c r="FD383" s="185" t="n"/>
      <c r="FE383" s="119">
        <f>IF(N($H383)&lt;26,"",IF(EY383="","",EY383+31))</f>
        <v/>
      </c>
      <c r="FF383" s="124">
        <f>IF(FE383="","",TODAY()-FE383)</f>
        <v/>
      </c>
      <c r="FG383" s="494" t="n"/>
      <c r="FH383" s="184" t="n"/>
      <c r="FI383" s="184">
        <f>IF(FE383="","SIN ESTADO",IF(FG383&lt;&gt;"","PAGA",IF(FF383&gt;0,"VENCIDA",IF(FF383&gt;=-5,"POR VENCER","AL DÍA"))))</f>
        <v/>
      </c>
      <c r="FJ383" s="185" t="n"/>
      <c r="FK383" s="119">
        <f>IF(N($H383)&lt;27,"",IF(FE383="","",FE383+31))</f>
        <v/>
      </c>
      <c r="FL383" s="124">
        <f>IF(FK383="","",TODAY()-FK383)</f>
        <v/>
      </c>
      <c r="FM383" s="494" t="n"/>
      <c r="FN383" s="184" t="n"/>
      <c r="FO383" s="184">
        <f>IF(FK383="","SIN ESTADO",IF(FM383&lt;&gt;"","PAGA",IF(FL383&gt;0,"VENCIDA",IF(FL383&gt;=-5,"POR VENCER","AL DÍA"))))</f>
        <v/>
      </c>
      <c r="FP383" s="185" t="n"/>
      <c r="FQ383" s="119">
        <f>IF(N($H383)&lt;28,"",IF(FK383="","",FK383+31))</f>
        <v/>
      </c>
      <c r="FR383" s="124">
        <f>IF(FQ383="","",TODAY()-FQ383)</f>
        <v/>
      </c>
      <c r="FS383" s="494" t="n"/>
      <c r="FT383" s="184" t="n"/>
      <c r="FU383" s="184">
        <f>IF(FQ383="","SIN ESTADO",IF(FS383&lt;&gt;"","PAGA",IF(FR383&gt;0,"VENCIDA",IF(FR383&gt;=-5,"POR VENCER","AL DÍA"))))</f>
        <v/>
      </c>
      <c r="FV383" s="185" t="n"/>
      <c r="FW383" s="119">
        <f>IF(N($H383)&lt;29,"",IF(FQ383="","",FQ383+31))</f>
        <v/>
      </c>
      <c r="FX383" s="124">
        <f>IF(FW383="","",TODAY()-FW383)</f>
        <v/>
      </c>
      <c r="FY383" s="494" t="n"/>
      <c r="FZ383" s="184" t="n"/>
      <c r="GA383" s="184">
        <f>IF(FW383="","SIN ESTADO",IF(FY383&lt;&gt;"","PAGA",IF(FX383&gt;0,"VENCIDA",IF(FX383&gt;=-5,"POR VENCER","AL DÍA"))))</f>
        <v/>
      </c>
      <c r="GB383" s="185" t="n"/>
      <c r="GC383" s="119">
        <f>IF(N($H383)&lt;30,"",IF(FW383="","",FW383+31))</f>
        <v/>
      </c>
      <c r="GD383" s="124">
        <f>IF(GC383="","",TODAY()-GC383)</f>
        <v/>
      </c>
      <c r="GE383" s="494" t="n"/>
      <c r="GF383" s="184" t="n"/>
      <c r="GG383" s="184">
        <f>IF(GC383="","SIN ESTADO",IF(GE383&lt;&gt;"","PAGA",IF(GD383&gt;0,"VENCIDA",IF(GD383&gt;=-5,"POR VENCER","AL DÍA"))))</f>
        <v/>
      </c>
      <c r="GH383" s="185" t="n"/>
      <c r="GI383" s="119">
        <f>IF(N($H383)&lt;31,"",IF(GC383="","",GC383+31))</f>
        <v/>
      </c>
      <c r="GJ383" s="124">
        <f>IF(GI383="","",TODAY()-GI383)</f>
        <v/>
      </c>
      <c r="GK383" s="494" t="n"/>
      <c r="GL383" s="184" t="n"/>
      <c r="GM383" s="184">
        <f>IF(GI383="","SIN ESTADO",IF(GK383&lt;&gt;"","PAGA",IF(GJ383&gt;0,"VENCIDA",IF(GJ383&gt;=-5,"POR VENCER","AL DÍA"))))</f>
        <v/>
      </c>
      <c r="GN383" s="185" t="n"/>
      <c r="GO383" s="119">
        <f>IF(N($H383)&lt;32,"",IF(GI383="","",GI383+31))</f>
        <v/>
      </c>
      <c r="GP383" s="124">
        <f>IF(GO383="","",TODAY()-GO383)</f>
        <v/>
      </c>
      <c r="GQ383" s="494" t="n"/>
      <c r="GR383" s="184" t="n"/>
      <c r="GS383" s="184">
        <f>IF(GO383="","SIN ESTADO",IF(GQ383&lt;&gt;"","PAGA",IF(GP383&gt;0,"VENCIDA",IF(GP383&gt;=-5,"POR VENCER","AL DÍA"))))</f>
        <v/>
      </c>
      <c r="GT383" s="185" t="n"/>
      <c r="GU383" s="119">
        <f>IF(N($H383)&lt;33,"",IF(GO383="","",GO383+31))</f>
        <v/>
      </c>
      <c r="GV383" s="124">
        <f>IF(GU383="","",TODAY()-GU383)</f>
        <v/>
      </c>
      <c r="GW383" s="494" t="n"/>
      <c r="GX383" s="184" t="n"/>
      <c r="GY383" s="184">
        <f>IF(GU383="","SIN ESTADO",IF(GW383&lt;&gt;"","PAGA",IF(GV383&gt;0,"VENCIDA",IF(GV383&gt;=-5,"POR VENCER","AL DÍA"))))</f>
        <v/>
      </c>
      <c r="GZ383" s="185" t="n"/>
      <c r="HA383" s="119">
        <f>IF(N($H383)&lt;34,"",IF(GU383="","",GU383+31))</f>
        <v/>
      </c>
      <c r="HB383" s="124">
        <f>IF(HA383="","",TODAY()-HA383)</f>
        <v/>
      </c>
      <c r="HC383" s="494" t="n"/>
      <c r="HD383" s="184" t="n"/>
      <c r="HE383" s="184">
        <f>IF(HA383="","SIN ESTADO",IF(HC383&lt;&gt;"","PAGA",IF(HB383&gt;0,"VENCIDA",IF(HB383&gt;=-5,"POR VENCER","AL DÍA"))))</f>
        <v/>
      </c>
      <c r="HF383" s="185" t="n"/>
      <c r="HG383" s="119">
        <f>IF(N($H383)&lt;35,"",IF(HA383="","",HA383+31))</f>
        <v/>
      </c>
      <c r="HH383" s="124">
        <f>IF(HG383="","",TODAY()-HG383)</f>
        <v/>
      </c>
      <c r="HI383" s="494" t="n"/>
      <c r="HJ383" s="184" t="n"/>
      <c r="HK383" s="184">
        <f>IF(HG383="","SIN ESTADO",IF(HI383&lt;&gt;"","PAGA",IF(HH383&gt;0,"VENCIDA",IF(HH383&gt;=-5,"POR VENCER","AL DÍA"))))</f>
        <v/>
      </c>
      <c r="HL383" s="168" t="n"/>
      <c r="HM383" s="119">
        <f>IF(N($H383)&lt;36,"",IF(HG383="","",HG383+31))</f>
        <v/>
      </c>
      <c r="HN383" s="124">
        <f>IF(HM383="","",TODAY()-HM383)</f>
        <v/>
      </c>
      <c r="HO383" s="494" t="n"/>
      <c r="HP383" s="184" t="n"/>
      <c r="HQ383" s="184">
        <f>IF(HM383="","SIN ESTADO",IF(HO383&lt;&gt;"","PAGA",IF(HN383&gt;0,"VENCIDA",IF(HN383&gt;=-5,"POR VENCER","AL DÍA"))))</f>
        <v/>
      </c>
      <c r="HR383" s="168" t="n"/>
      <c r="HS383" s="169">
        <f>N383+T383+Z383+AF383+AL383+AR383+AX383+BD383+BJ383+BP383+BV383+CB383+CH383+CN383+CT383+CZ383+DF383+DL383+DR383+DX383+ED383+EJ383+EP383+EV383+FB383+FH383+FN383+FT383+FZ383+GF383+GL383+GR383+GX383+HD383+HJ383+HP383</f>
        <v/>
      </c>
      <c r="HU383" s="170">
        <f>IFERROR(N($J383),0)</f>
        <v/>
      </c>
      <c r="HW383" s="170">
        <f>SUMPRODUCT((MOD(COLUMN($M383:$HR383)-COLUMN($M383),6)=0)*ISNUMBER($M383:$HR383)*($M383:$HR383&gt;=RESUMEN!$C$26)*($M383:$HR383&lt;=RESUMEN!$C$27)*IFERROR(N($N383:$HS383),0))</f>
        <v/>
      </c>
      <c r="HX383" s="170">
        <f>SUMPRODUCT((MOD(COLUMN($M383:$HR383)-COLUMN($M383),6)=0)*ISNUMBER($M383:$HR383)*($M383:$HR383&gt;=RESUMEN!$C$26)*($M383:$HR383&lt;=RESUMEN!$C$27))</f>
        <v/>
      </c>
    </row>
    <row r="384" ht="15.75" customHeight="1" s="506">
      <c r="B384" s="113">
        <f>VENTAS!A383</f>
        <v/>
      </c>
      <c r="C384" s="236">
        <f>VENTAS!B383</f>
        <v/>
      </c>
      <c r="D384" s="53">
        <f>VENTAS!C383</f>
        <v/>
      </c>
      <c r="E384" s="114">
        <f>VENTAS!D383</f>
        <v/>
      </c>
      <c r="F384" s="114">
        <f>VENTAS!J383</f>
        <v/>
      </c>
      <c r="G384" s="494">
        <f>VENTAS!F383</f>
        <v/>
      </c>
      <c r="H384" s="479">
        <f>VENTAS!K383</f>
        <v/>
      </c>
      <c r="I384" s="479">
        <f>VENTAS!M383</f>
        <v/>
      </c>
      <c r="J384" s="184">
        <f>VENTAS!L383</f>
        <v/>
      </c>
      <c r="K384" s="119">
        <f>IF(N($H384)&lt;1,"",$G384+31)</f>
        <v/>
      </c>
      <c r="L384" s="124">
        <f>IF(K384="","",TODAY()-K384)</f>
        <v/>
      </c>
      <c r="M384" s="469" t="n">
        <v>45893</v>
      </c>
      <c r="N384" s="374" t="n">
        <v>1400000</v>
      </c>
      <c r="O384" s="184">
        <f>IF(K384="","SIN ESTADO",IF(M384&lt;&gt;"","PAGA",IF(L384&gt;0,"VENCIDA",IF(L384&gt;=-5,"POR VENCER","AL DÍA"))))</f>
        <v/>
      </c>
      <c r="P384" s="185" t="inlineStr">
        <is>
          <t>TRANSFERENCIA</t>
        </is>
      </c>
      <c r="Q384" s="119">
        <f>IF(N($H384)&lt;2,"",IF(K384="","",K384+31))</f>
        <v/>
      </c>
      <c r="R384" s="124">
        <f>IF(Q384="","",TODAY()-Q384)</f>
        <v/>
      </c>
      <c r="S384" s="470" t="n">
        <v>45924</v>
      </c>
      <c r="T384" s="184" t="n">
        <v>1400000</v>
      </c>
      <c r="U384" s="184">
        <f>IF(Q384="","SIN ESTADO",IF(S384&lt;&gt;"","PAGA",IF(R384&gt;0,"VENCIDA",IF(R384&gt;=-5,"POR VENCER","AL DÍA"))))</f>
        <v/>
      </c>
      <c r="V384" s="185" t="inlineStr">
        <is>
          <t>TRANSFERENCIA</t>
        </is>
      </c>
      <c r="W384" s="119">
        <f>IF(N($H384)&lt;3,"",IF(Q384="","",Q384+31))</f>
        <v/>
      </c>
      <c r="X384" s="124">
        <f>IF(W384="","",TODAY()-W384)</f>
        <v/>
      </c>
      <c r="Y384" s="471" t="n">
        <v>45962</v>
      </c>
      <c r="Z384" s="184" t="n">
        <v>1400000</v>
      </c>
      <c r="AA384" s="184">
        <f>IF(W384="","SIN ESTADO",IF(Y384&lt;&gt;"","PAGA",IF(X384&gt;0,"VENCIDA",IF(X384&gt;=-5,"POR VENCER","AL DÍA"))))</f>
        <v/>
      </c>
      <c r="AB384" s="185" t="inlineStr">
        <is>
          <t>TRANSFERENCIA</t>
        </is>
      </c>
      <c r="AC384" s="119">
        <f>IF(N($H384)&lt;4,"",IF(W384="","",W384+31))</f>
        <v/>
      </c>
      <c r="AD384" s="124">
        <f>IF(AC384="","",TODAY()-AC384)</f>
        <v/>
      </c>
      <c r="AE384" s="494" t="n">
        <v>46268</v>
      </c>
      <c r="AF384" s="184" t="n">
        <v>16000000</v>
      </c>
      <c r="AG384" s="184">
        <f>IF(AC384="","SIN ESTADO",IF(AE384&lt;&gt;"","PAGA",IF(AD384&gt;0,"VENCIDA",IF(AD384&gt;=-5,"POR VENCER","AL DÍA"))))</f>
        <v/>
      </c>
      <c r="AH384" s="185" t="n"/>
      <c r="AI384" s="119">
        <f>IF(N($H384)&lt;5,"",IF(AC384="","",AC384+31))</f>
        <v/>
      </c>
      <c r="AJ384" s="124">
        <f>IF(AI384="","",TODAY()-AI384)</f>
        <v/>
      </c>
      <c r="AK384" s="494" t="n">
        <v>46268</v>
      </c>
      <c r="AL384" s="184" t="n"/>
      <c r="AM384" s="184">
        <f>IF(AI384="","SIN ESTADO",IF(AK384&lt;&gt;"","PAGA",IF(AJ384&gt;0,"VENCIDA",IF(AJ384&gt;=-5,"POR VENCER","AL DÍA"))))</f>
        <v/>
      </c>
      <c r="AN384" s="185" t="n"/>
      <c r="AO384" s="119">
        <f>IF(N($H384)&lt;6,"",IF(AI384="","",AI384+31))</f>
        <v/>
      </c>
      <c r="AP384" s="124">
        <f>IF(AO384="","",TODAY()-AO384)</f>
        <v/>
      </c>
      <c r="AQ384" s="270" t="n">
        <v>46090</v>
      </c>
      <c r="AR384" s="184" t="n"/>
      <c r="AS384" s="184">
        <f>IF(AO384="","SIN ESTADO",IF(AQ384&lt;&gt;"","PAGA",IF(AP384&gt;0,"VENCIDA",IF(AP384&gt;=-5,"POR VENCER","AL DÍA"))))</f>
        <v/>
      </c>
      <c r="AT384" s="185" t="n"/>
      <c r="AU384" s="119">
        <f>IF(N($H384)&lt;7,"",IF(AO384="","",AO384+31))</f>
        <v/>
      </c>
      <c r="AV384" s="124">
        <f>IF(AU384="","",TODAY()-AU384)</f>
        <v/>
      </c>
      <c r="AW384" s="494" t="n">
        <v>46268</v>
      </c>
      <c r="AX384" s="184" t="n"/>
      <c r="AY384" s="184">
        <f>IF(AU384="","SIN ESTADO",IF(AW384&lt;&gt;"","PAGA",IF(AV384&gt;0,"VENCIDA",IF(AV384&gt;=-5,"POR VENCER","AL DÍA"))))</f>
        <v/>
      </c>
      <c r="AZ384" s="185" t="n"/>
      <c r="BA384" s="119">
        <f>IF(N($H384)&lt;8,"",IF(AU384="","",AU384+31))</f>
        <v/>
      </c>
      <c r="BB384" s="124">
        <f>IF(BA384="","",TODAY()-BA384)</f>
        <v/>
      </c>
      <c r="BC384" s="494" t="n">
        <v>46268</v>
      </c>
      <c r="BD384" s="184" t="n"/>
      <c r="BE384" s="184">
        <f>IF(BA384="","SIN ESTADO",IF(BC384&lt;&gt;"","PAGA",IF(BB384&gt;0,"VENCIDA",IF(BB384&gt;=-5,"POR VENCER","AL DÍA"))))</f>
        <v/>
      </c>
      <c r="BF384" s="185" t="n"/>
      <c r="BG384" s="119">
        <f>IF(N($H384)&lt;9,"",IF(BA384="","",BA384+31))</f>
        <v/>
      </c>
      <c r="BH384" s="124">
        <f>IF(BG384="","",TODAY()-BG384)</f>
        <v/>
      </c>
      <c r="BI384" s="494" t="n">
        <v>46268</v>
      </c>
      <c r="BJ384" s="184" t="n"/>
      <c r="BK384" s="184">
        <f>IF(BG384="","SIN ESTADO",IF(BI384&lt;&gt;"","PAGA",IF(BH384&gt;0,"VENCIDA",IF(BH384&gt;=-5,"POR VENCER","AL DÍA"))))</f>
        <v/>
      </c>
      <c r="BL384" s="185" t="n"/>
      <c r="BM384" s="119">
        <f>IF(N($H384)&lt;10,"",IF(BG384="","",BG384+31))</f>
        <v/>
      </c>
      <c r="BN384" s="124">
        <f>IF(BM384="","",TODAY()-BM384)</f>
        <v/>
      </c>
      <c r="BO384" s="494" t="n">
        <v>46268</v>
      </c>
      <c r="BP384" s="184" t="n"/>
      <c r="BQ384" s="184">
        <f>IF(BM384="","SIN ESTADO",IF(BO384&lt;&gt;"","PAGA",IF(BN384&gt;0,"VENCIDA",IF(BN384&gt;=-5,"POR VENCER","AL DÍA"))))</f>
        <v/>
      </c>
      <c r="BR384" s="185" t="n"/>
      <c r="BS384" s="119">
        <f>IF(N($H384)&lt;11,"",IF(BM384="","",BM384+31))</f>
        <v/>
      </c>
      <c r="BT384" s="124">
        <f>IF(BS384="","",TODAY()-BS384)</f>
        <v/>
      </c>
      <c r="BU384" s="494" t="n">
        <v>46268</v>
      </c>
      <c r="BV384" s="184" t="n"/>
      <c r="BW384" s="184">
        <f>IF(BS384="","SIN ESTADO",IF(BU384&lt;&gt;"","PAGA",IF(BT384&gt;0,"VENCIDA",IF(BT384&gt;=-5,"POR VENCER","AL DÍA"))))</f>
        <v/>
      </c>
      <c r="BX384" s="185" t="n"/>
      <c r="BY384" s="119">
        <f>IF(N($H384)&lt;12,"",IF(BS384="","",BS384+31))</f>
        <v/>
      </c>
      <c r="BZ384" s="124">
        <f>IF(BY384="","",TODAY()-BY384)</f>
        <v/>
      </c>
      <c r="CA384" s="494" t="n">
        <v>46268</v>
      </c>
      <c r="CB384" s="184" t="n"/>
      <c r="CC384" s="184">
        <f>IF(BY384="","SIN ESTADO",IF(CA384&lt;&gt;"","PAGA",IF(BZ384&gt;0,"VENCIDA",IF(BZ384&gt;=-5,"POR VENCER","AL DÍA"))))</f>
        <v/>
      </c>
      <c r="CD384" s="185" t="n"/>
      <c r="CE384" s="119">
        <f>IF(N($H384)&lt;13,"",IF(BY384="","",BY384+31))</f>
        <v/>
      </c>
      <c r="CF384" s="124">
        <f>IF(CE384="","",TODAY()-CE384)</f>
        <v/>
      </c>
      <c r="CG384" s="494" t="n">
        <v>46268</v>
      </c>
      <c r="CH384" s="184" t="n"/>
      <c r="CI384" s="184">
        <f>IF(CE384="","SIN ESTADO",IF(CG384&lt;&gt;"","PAGA",IF(CF384&gt;0,"VENCIDA",IF(CF384&gt;=-5,"POR VENCER","AL DÍA"))))</f>
        <v/>
      </c>
      <c r="CJ384" s="185" t="n"/>
      <c r="CK384" s="119">
        <f>IF(N($H384)&lt;14,"",IF(CE384="","",CE384+31))</f>
        <v/>
      </c>
      <c r="CL384" s="124">
        <f>IF(CK384="","",TODAY()-CK384)</f>
        <v/>
      </c>
      <c r="CM384" s="494" t="n">
        <v>46268</v>
      </c>
      <c r="CN384" s="184" t="n"/>
      <c r="CO384" s="184">
        <f>IF(CK384="","SIN ESTADO",IF(CM384&lt;&gt;"","PAGA",IF(CL384&gt;0,"VENCIDA",IF(CL384&gt;=-5,"POR VENCER","AL DÍA"))))</f>
        <v/>
      </c>
      <c r="CP384" s="185" t="n"/>
      <c r="CQ384" s="119">
        <f>IF(N($H384)&lt;15,"",IF(CK384="","",CK384+31))</f>
        <v/>
      </c>
      <c r="CR384" s="124">
        <f>IF(CQ384="","",TODAY()-CQ384)</f>
        <v/>
      </c>
      <c r="CS384" s="494" t="n"/>
      <c r="CT384" s="184" t="n"/>
      <c r="CU384" s="184">
        <f>IF(CQ384="","SIN ESTADO",IF(CS384&lt;&gt;"","PAGA",IF(CR384&gt;0,"VENCIDA",IF(CR384&gt;=-5,"POR VENCER","AL DÍA"))))</f>
        <v/>
      </c>
      <c r="CV384" s="185" t="n"/>
      <c r="CW384" s="119">
        <f>IF(N($H384)&lt;16,"",IF(CQ384="","",CQ384+31))</f>
        <v/>
      </c>
      <c r="CX384" s="124">
        <f>IF(CW384="","",TODAY()-CW384)</f>
        <v/>
      </c>
      <c r="CY384" s="494" t="n"/>
      <c r="CZ384" s="184" t="n"/>
      <c r="DA384" s="184">
        <f>IF(CW384="","SIN ESTADO",IF(CY384&lt;&gt;"","PAGA",IF(CX384&gt;0,"VENCIDA",IF(CX384&gt;=-5,"POR VENCER","AL DÍA"))))</f>
        <v/>
      </c>
      <c r="DB384" s="185" t="n"/>
      <c r="DC384" s="119">
        <f>IF(N($H384)&lt;17,"",IF(CW384="","",CW384+31))</f>
        <v/>
      </c>
      <c r="DD384" s="124">
        <f>IF(DC384="","",TODAY()-DC384)</f>
        <v/>
      </c>
      <c r="DE384" s="494" t="n"/>
      <c r="DF384" s="184" t="n"/>
      <c r="DG384" s="184">
        <f>IF(DC384="","SIN ESTADO",IF(DE384&lt;&gt;"","PAGA",IF(DD384&gt;0,"VENCIDA",IF(DD384&gt;=-5,"POR VENCER","AL DÍA"))))</f>
        <v/>
      </c>
      <c r="DH384" s="185" t="n"/>
      <c r="DI384" s="119">
        <f>IF(N($H384)&lt;18,"",IF(DC384="","",DC384+31))</f>
        <v/>
      </c>
      <c r="DJ384" s="124">
        <f>IF(DI384="","",TODAY()-DI384)</f>
        <v/>
      </c>
      <c r="DK384" s="494" t="n"/>
      <c r="DL384" s="184" t="n"/>
      <c r="DM384" s="184">
        <f>IF(DI384="","SIN ESTADO",IF(DK384&lt;&gt;"","PAGA",IF(DJ384&gt;0,"VENCIDA",IF(DJ384&gt;=-5,"POR VENCER","AL DÍA"))))</f>
        <v/>
      </c>
      <c r="DN384" s="185" t="n"/>
      <c r="DO384" s="119">
        <f>IF(N($H384)&lt;19,"",IF(DI384="","",DI384+31))</f>
        <v/>
      </c>
      <c r="DP384" s="124">
        <f>IF(DO384="","",TODAY()-DO384)</f>
        <v/>
      </c>
      <c r="DQ384" s="494" t="n"/>
      <c r="DR384" s="184" t="n"/>
      <c r="DS384" s="184">
        <f>IF(DO384="","SIN ESTADO",IF(DQ384&lt;&gt;"","PAGA",IF(DP384&gt;0,"VENCIDA",IF(DP384&gt;=-5,"POR VENCER","AL DÍA"))))</f>
        <v/>
      </c>
      <c r="DT384" s="185" t="n"/>
      <c r="DU384" s="119">
        <f>IF(N($H384)&lt;20,"",IF(DO384="","",DO384+31))</f>
        <v/>
      </c>
      <c r="DV384" s="124">
        <f>IF(DU384="","",TODAY()-DU384)</f>
        <v/>
      </c>
      <c r="DW384" s="494" t="n"/>
      <c r="DX384" s="184" t="n"/>
      <c r="DY384" s="184">
        <f>IF(DU384="","SIN ESTADO",IF(DW384&lt;&gt;"","PAGA",IF(DV384&gt;0,"VENCIDA",IF(DV384&gt;=-5,"POR VENCER","AL DÍA"))))</f>
        <v/>
      </c>
      <c r="DZ384" s="185" t="n"/>
      <c r="EA384" s="119">
        <f>IF(N($H384)&lt;21,"",IF(DU384="","",DU384+31))</f>
        <v/>
      </c>
      <c r="EB384" s="124">
        <f>IF(EA384="","",TODAY()-EA384)</f>
        <v/>
      </c>
      <c r="EC384" s="494" t="n"/>
      <c r="ED384" s="184" t="n"/>
      <c r="EE384" s="184">
        <f>IF(EA384="","SIN ESTADO",IF(EC384&lt;&gt;"","PAGA",IF(EB384&gt;0,"VENCIDA",IF(EB384&gt;=-5,"POR VENCER","AL DÍA"))))</f>
        <v/>
      </c>
      <c r="EF384" s="185" t="n"/>
      <c r="EG384" s="119">
        <f>IF(N($H384)&lt;22,"",IF(EA384="","",EA384+31))</f>
        <v/>
      </c>
      <c r="EH384" s="124">
        <f>IF(EG384="","",TODAY()-EG384)</f>
        <v/>
      </c>
      <c r="EI384" s="494" t="n"/>
      <c r="EJ384" s="184" t="n"/>
      <c r="EK384" s="184">
        <f>IF(EG384="","SIN ESTADO",IF(EI384&lt;&gt;"","PAGA",IF(EH384&gt;0,"VENCIDA",IF(EH384&gt;=-5,"POR VENCER","AL DÍA"))))</f>
        <v/>
      </c>
      <c r="EL384" s="185" t="n"/>
      <c r="EM384" s="119">
        <f>IF(N($H384)&lt;23,"",IF(EG384="","",EG384+31))</f>
        <v/>
      </c>
      <c r="EN384" s="124">
        <f>IF(EM384="","",TODAY()-EM384)</f>
        <v/>
      </c>
      <c r="EO384" s="494" t="n"/>
      <c r="EP384" s="184" t="n"/>
      <c r="EQ384" s="184">
        <f>IF(EM384="","SIN ESTADO",IF(EO384&lt;&gt;"","PAGA",IF(EN384&gt;0,"VENCIDA",IF(EN384&gt;=-5,"POR VENCER","AL DÍA"))))</f>
        <v/>
      </c>
      <c r="ER384" s="185" t="n"/>
      <c r="ES384" s="119">
        <f>IF(N($H384)&lt;24,"",IF(EM384="","",EM384+31))</f>
        <v/>
      </c>
      <c r="ET384" s="124">
        <f>IF(ES384="","",TODAY()-ES384)</f>
        <v/>
      </c>
      <c r="EU384" s="494" t="n"/>
      <c r="EV384" s="184" t="n"/>
      <c r="EW384" s="184">
        <f>IF(ES384="","SIN ESTADO",IF(EU384&lt;&gt;"","PAGA",IF(ET384&gt;0,"VENCIDA",IF(ET384&gt;=-5,"POR VENCER","AL DÍA"))))</f>
        <v/>
      </c>
      <c r="EX384" s="185" t="n"/>
      <c r="EY384" s="119">
        <f>IF(N($H384)&lt;25,"",IF(ES384="","",ES384+31))</f>
        <v/>
      </c>
      <c r="EZ384" s="124">
        <f>IF(EY384="","",TODAY()-EY384)</f>
        <v/>
      </c>
      <c r="FA384" s="494" t="n"/>
      <c r="FB384" s="184" t="n"/>
      <c r="FC384" s="184">
        <f>IF(EY384="","SIN ESTADO",IF(FA384&lt;&gt;"","PAGA",IF(EZ384&gt;0,"VENCIDA",IF(EZ384&gt;=-5,"POR VENCER","AL DÍA"))))</f>
        <v/>
      </c>
      <c r="FD384" s="185" t="n"/>
      <c r="FE384" s="119">
        <f>IF(N($H384)&lt;26,"",IF(EY384="","",EY384+31))</f>
        <v/>
      </c>
      <c r="FF384" s="124">
        <f>IF(FE384="","",TODAY()-FE384)</f>
        <v/>
      </c>
      <c r="FG384" s="494" t="n"/>
      <c r="FH384" s="184" t="n"/>
      <c r="FI384" s="184">
        <f>IF(FE384="","SIN ESTADO",IF(FG384&lt;&gt;"","PAGA",IF(FF384&gt;0,"VENCIDA",IF(FF384&gt;=-5,"POR VENCER","AL DÍA"))))</f>
        <v/>
      </c>
      <c r="FJ384" s="185" t="n"/>
      <c r="FK384" s="119">
        <f>IF(N($H384)&lt;27,"",IF(FE384="","",FE384+31))</f>
        <v/>
      </c>
      <c r="FL384" s="124">
        <f>IF(FK384="","",TODAY()-FK384)</f>
        <v/>
      </c>
      <c r="FM384" s="494" t="n"/>
      <c r="FN384" s="184" t="n"/>
      <c r="FO384" s="184">
        <f>IF(FK384="","SIN ESTADO",IF(FM384&lt;&gt;"","PAGA",IF(FL384&gt;0,"VENCIDA",IF(FL384&gt;=-5,"POR VENCER","AL DÍA"))))</f>
        <v/>
      </c>
      <c r="FP384" s="185" t="n"/>
      <c r="FQ384" s="119">
        <f>IF(N($H384)&lt;28,"",IF(FK384="","",FK384+31))</f>
        <v/>
      </c>
      <c r="FR384" s="124">
        <f>IF(FQ384="","",TODAY()-FQ384)</f>
        <v/>
      </c>
      <c r="FS384" s="494" t="n"/>
      <c r="FT384" s="184" t="n"/>
      <c r="FU384" s="184">
        <f>IF(FQ384="","SIN ESTADO",IF(FS384&lt;&gt;"","PAGA",IF(FR384&gt;0,"VENCIDA",IF(FR384&gt;=-5,"POR VENCER","AL DÍA"))))</f>
        <v/>
      </c>
      <c r="FV384" s="185" t="n"/>
      <c r="FW384" s="119">
        <f>IF(N($H384)&lt;29,"",IF(FQ384="","",FQ384+31))</f>
        <v/>
      </c>
      <c r="FX384" s="124">
        <f>IF(FW384="","",TODAY()-FW384)</f>
        <v/>
      </c>
      <c r="FY384" s="494" t="n"/>
      <c r="FZ384" s="184" t="n"/>
      <c r="GA384" s="184">
        <f>IF(FW384="","SIN ESTADO",IF(FY384&lt;&gt;"","PAGA",IF(FX384&gt;0,"VENCIDA",IF(FX384&gt;=-5,"POR VENCER","AL DÍA"))))</f>
        <v/>
      </c>
      <c r="GB384" s="185" t="n"/>
      <c r="GC384" s="119">
        <f>IF(N($H384)&lt;30,"",IF(FW384="","",FW384+31))</f>
        <v/>
      </c>
      <c r="GD384" s="124">
        <f>IF(GC384="","",TODAY()-GC384)</f>
        <v/>
      </c>
      <c r="GE384" s="494" t="n"/>
      <c r="GF384" s="184" t="n"/>
      <c r="GG384" s="184">
        <f>IF(GC384="","SIN ESTADO",IF(GE384&lt;&gt;"","PAGA",IF(GD384&gt;0,"VENCIDA",IF(GD384&gt;=-5,"POR VENCER","AL DÍA"))))</f>
        <v/>
      </c>
      <c r="GH384" s="185" t="n"/>
      <c r="GI384" s="119">
        <f>IF(N($H384)&lt;31,"",IF(GC384="","",GC384+31))</f>
        <v/>
      </c>
      <c r="GJ384" s="124">
        <f>IF(GI384="","",TODAY()-GI384)</f>
        <v/>
      </c>
      <c r="GK384" s="494" t="n"/>
      <c r="GL384" s="184" t="n"/>
      <c r="GM384" s="184">
        <f>IF(GI384="","SIN ESTADO",IF(GK384&lt;&gt;"","PAGA",IF(GJ384&gt;0,"VENCIDA",IF(GJ384&gt;=-5,"POR VENCER","AL DÍA"))))</f>
        <v/>
      </c>
      <c r="GN384" s="185" t="n"/>
      <c r="GO384" s="119">
        <f>IF(N($H384)&lt;32,"",IF(GI384="","",GI384+31))</f>
        <v/>
      </c>
      <c r="GP384" s="124">
        <f>IF(GO384="","",TODAY()-GO384)</f>
        <v/>
      </c>
      <c r="GQ384" s="494" t="n"/>
      <c r="GR384" s="184" t="n"/>
      <c r="GS384" s="184">
        <f>IF(GO384="","SIN ESTADO",IF(GQ384&lt;&gt;"","PAGA",IF(GP384&gt;0,"VENCIDA",IF(GP384&gt;=-5,"POR VENCER","AL DÍA"))))</f>
        <v/>
      </c>
      <c r="GT384" s="185" t="n"/>
      <c r="GU384" s="119">
        <f>IF(N($H384)&lt;33,"",IF(GO384="","",GO384+31))</f>
        <v/>
      </c>
      <c r="GV384" s="124">
        <f>IF(GU384="","",TODAY()-GU384)</f>
        <v/>
      </c>
      <c r="GW384" s="494" t="n"/>
      <c r="GX384" s="184" t="n"/>
      <c r="GY384" s="184">
        <f>IF(GU384="","SIN ESTADO",IF(GW384&lt;&gt;"","PAGA",IF(GV384&gt;0,"VENCIDA",IF(GV384&gt;=-5,"POR VENCER","AL DÍA"))))</f>
        <v/>
      </c>
      <c r="GZ384" s="185" t="n"/>
      <c r="HA384" s="119">
        <f>IF(N($H384)&lt;34,"",IF(GU384="","",GU384+31))</f>
        <v/>
      </c>
      <c r="HB384" s="124">
        <f>IF(HA384="","",TODAY()-HA384)</f>
        <v/>
      </c>
      <c r="HC384" s="494" t="n"/>
      <c r="HD384" s="184" t="n"/>
      <c r="HE384" s="184">
        <f>IF(HA384="","SIN ESTADO",IF(HC384&lt;&gt;"","PAGA",IF(HB384&gt;0,"VENCIDA",IF(HB384&gt;=-5,"POR VENCER","AL DÍA"))))</f>
        <v/>
      </c>
      <c r="HF384" s="185" t="n"/>
      <c r="HG384" s="119">
        <f>IF(N($H384)&lt;35,"",IF(HA384="","",HA384+31))</f>
        <v/>
      </c>
      <c r="HH384" s="124">
        <f>IF(HG384="","",TODAY()-HG384)</f>
        <v/>
      </c>
      <c r="HI384" s="494" t="n"/>
      <c r="HJ384" s="184" t="n"/>
      <c r="HK384" s="184">
        <f>IF(HG384="","SIN ESTADO",IF(HI384&lt;&gt;"","PAGA",IF(HH384&gt;0,"VENCIDA",IF(HH384&gt;=-5,"POR VENCER","AL DÍA"))))</f>
        <v/>
      </c>
      <c r="HL384" s="168" t="n"/>
      <c r="HM384" s="119">
        <f>IF(N($H384)&lt;36,"",IF(HG384="","",HG384+31))</f>
        <v/>
      </c>
      <c r="HN384" s="124">
        <f>IF(HM384="","",TODAY()-HM384)</f>
        <v/>
      </c>
      <c r="HO384" s="494" t="n"/>
      <c r="HP384" s="184" t="n"/>
      <c r="HQ384" s="184">
        <f>IF(HM384="","SIN ESTADO",IF(HO384&lt;&gt;"","PAGA",IF(HN384&gt;0,"VENCIDA",IF(HN384&gt;=-5,"POR VENCER","AL DÍA"))))</f>
        <v/>
      </c>
      <c r="HR384" s="168" t="n"/>
      <c r="HS384" s="169">
        <f>N384+T384+Z384+AF384+AL384+AR384+AX384+BD384+BJ384+BP384+BV384+CB384+CH384+CN384+CT384+CZ384+DF384+DL384+DR384+DX384+ED384+EJ384+EP384+EV384+FB384+FH384+FN384+FT384+FZ384+GF384+GL384+GR384+GX384+HD384+HJ384+HP384</f>
        <v/>
      </c>
      <c r="HU384" s="170">
        <f>IFERROR(N($J384),0)</f>
        <v/>
      </c>
      <c r="HW384" s="170">
        <f>SUMPRODUCT((MOD(COLUMN($M384:$HR384)-COLUMN($M384),6)=0)*ISNUMBER($M384:$HR384)*($M384:$HR384&gt;=RESUMEN!$C$26)*($M384:$HR384&lt;=RESUMEN!$C$27)*IFERROR(N($N384:$HS384),0))</f>
        <v/>
      </c>
      <c r="HX384" s="170">
        <f>SUMPRODUCT((MOD(COLUMN($M384:$HR384)-COLUMN($M384),6)=0)*ISNUMBER($M384:$HR384)*($M384:$HR384&gt;=RESUMEN!$C$26)*($M384:$HR384&lt;=RESUMEN!$C$27))</f>
        <v/>
      </c>
    </row>
    <row r="385" ht="15.75" customHeight="1" s="506">
      <c r="B385" s="113">
        <f>VENTAS!A384</f>
        <v/>
      </c>
      <c r="C385" s="236">
        <f>VENTAS!B384</f>
        <v/>
      </c>
      <c r="D385" s="53">
        <f>VENTAS!C384</f>
        <v/>
      </c>
      <c r="E385" s="114">
        <f>VENTAS!D384</f>
        <v/>
      </c>
      <c r="F385" s="114">
        <f>VENTAS!J384</f>
        <v/>
      </c>
      <c r="G385" s="494">
        <f>VENTAS!F384</f>
        <v/>
      </c>
      <c r="H385" s="479">
        <f>VENTAS!K384</f>
        <v/>
      </c>
      <c r="I385" s="479">
        <f>VENTAS!M384</f>
        <v/>
      </c>
      <c r="J385" s="184">
        <f>VENTAS!L384</f>
        <v/>
      </c>
      <c r="K385" s="119">
        <f>IF(N($H385)&lt;1,"",$G385+31)</f>
        <v/>
      </c>
      <c r="L385" s="124">
        <f>IF(K385="","",TODAY()-K385)</f>
        <v/>
      </c>
      <c r="M385" s="494" t="n">
        <v>46193</v>
      </c>
      <c r="N385" s="374" t="n">
        <v>1000000</v>
      </c>
      <c r="O385" s="184">
        <f>IF(K385="","SIN ESTADO",IF(M385&lt;&gt;"","PAGA",IF(L385&gt;0,"VENCIDA",IF(L385&gt;=-5,"POR VENCER","AL DÍA"))))</f>
        <v/>
      </c>
      <c r="P385" s="185" t="inlineStr">
        <is>
          <t>TRANSFERENCIA</t>
        </is>
      </c>
      <c r="Q385" s="119">
        <f>IF(N($H385)&lt;2,"",IF(K385="","",K385+31))</f>
        <v/>
      </c>
      <c r="R385" s="124">
        <f>IF(Q385="","",TODAY()-Q385)</f>
        <v/>
      </c>
      <c r="S385" s="494" t="n">
        <v>46225</v>
      </c>
      <c r="T385" s="184" t="n">
        <v>1000000</v>
      </c>
      <c r="U385" s="184">
        <f>IF(Q385="","SIN ESTADO",IF(S385&lt;&gt;"","PAGA",IF(R385&gt;0,"VENCIDA",IF(R385&gt;=-5,"POR VENCER","AL DÍA"))))</f>
        <v/>
      </c>
      <c r="V385" s="185" t="inlineStr">
        <is>
          <t>TRANSFERENCIA</t>
        </is>
      </c>
      <c r="W385" s="119">
        <f>IF(N($H385)&lt;3,"",IF(Q385="","",Q385+31))</f>
        <v/>
      </c>
      <c r="X385" s="124">
        <f>IF(W385="","",TODAY()-W385)</f>
        <v/>
      </c>
      <c r="Y385" s="494" t="n">
        <v>46258</v>
      </c>
      <c r="Z385" s="184" t="n">
        <v>1000000</v>
      </c>
      <c r="AA385" s="184">
        <f>IF(W385="","SIN ESTADO",IF(Y385&lt;&gt;"","PAGA",IF(X385&gt;0,"VENCIDA",IF(X385&gt;=-5,"POR VENCER","AL DÍA"))))</f>
        <v/>
      </c>
      <c r="AB385" s="185" t="inlineStr">
        <is>
          <t>TRANSFERENCIA</t>
        </is>
      </c>
      <c r="AC385" s="119">
        <f>IF(N($H385)&lt;4,"",IF(W385="","",W385+31))</f>
        <v/>
      </c>
      <c r="AD385" s="124">
        <f>IF(AC385="","",TODAY()-AC385)</f>
        <v/>
      </c>
      <c r="AE385" s="494" t="n">
        <v>46286</v>
      </c>
      <c r="AF385" s="184" t="n">
        <v>1000000</v>
      </c>
      <c r="AG385" s="184">
        <f>IF(AC385="","SIN ESTADO",IF(AE385&lt;&gt;"","PAGA",IF(AD385&gt;0,"VENCIDA",IF(AD385&gt;=-5,"POR VENCER","AL DÍA"))))</f>
        <v/>
      </c>
      <c r="AH385" s="185" t="n"/>
      <c r="AI385" s="119">
        <f>IF(N($H385)&lt;5,"",IF(AC385="","",AC385+31))</f>
        <v/>
      </c>
      <c r="AJ385" s="124">
        <f>IF(AI385="","",TODAY()-AI385)</f>
        <v/>
      </c>
      <c r="AK385" s="494" t="n"/>
      <c r="AL385" s="184" t="n"/>
      <c r="AM385" s="184">
        <f>IF(AI385="","SIN ESTADO",IF(AK385&lt;&gt;"","PAGA",IF(AJ385&gt;0,"VENCIDA",IF(AJ385&gt;=-5,"POR VENCER","AL DÍA"))))</f>
        <v/>
      </c>
      <c r="AN385" s="185" t="n"/>
      <c r="AO385" s="119">
        <f>IF(N($H385)&lt;6,"",IF(AI385="","",AI385+31))</f>
        <v/>
      </c>
      <c r="AP385" s="124">
        <f>IF(AO385="","",TODAY()-AO385)</f>
        <v/>
      </c>
      <c r="AQ385" s="270" t="n"/>
      <c r="AR385" s="184" t="n"/>
      <c r="AS385" s="184">
        <f>IF(AO385="","SIN ESTADO",IF(AQ385&lt;&gt;"","PAGA",IF(AP385&gt;0,"VENCIDA",IF(AP385&gt;=-5,"POR VENCER","AL DÍA"))))</f>
        <v/>
      </c>
      <c r="AT385" s="185" t="n"/>
      <c r="AU385" s="119">
        <f>IF(N($H385)&lt;7,"",IF(AO385="","",AO385+31))</f>
        <v/>
      </c>
      <c r="AV385" s="124">
        <f>IF(AU385="","",TODAY()-AU385)</f>
        <v/>
      </c>
      <c r="AW385" s="494" t="n"/>
      <c r="AX385" s="184" t="n"/>
      <c r="AY385" s="184">
        <f>IF(AU385="","SIN ESTADO",IF(AW385&lt;&gt;"","PAGA",IF(AV385&gt;0,"VENCIDA",IF(AV385&gt;=-5,"POR VENCER","AL DÍA"))))</f>
        <v/>
      </c>
      <c r="AZ385" s="185" t="n"/>
      <c r="BA385" s="119">
        <f>IF(N($H385)&lt;8,"",IF(AU385="","",AU385+31))</f>
        <v/>
      </c>
      <c r="BB385" s="124">
        <f>IF(BA385="","",TODAY()-BA385)</f>
        <v/>
      </c>
      <c r="BC385" s="494" t="n"/>
      <c r="BD385" s="184" t="n"/>
      <c r="BE385" s="184">
        <f>IF(BA385="","SIN ESTADO",IF(BC385&lt;&gt;"","PAGA",IF(BB385&gt;0,"VENCIDA",IF(BB385&gt;=-5,"POR VENCER","AL DÍA"))))</f>
        <v/>
      </c>
      <c r="BF385" s="185" t="n"/>
      <c r="BG385" s="119">
        <f>IF(N($H385)&lt;9,"",IF(BA385="","",BA385+31))</f>
        <v/>
      </c>
      <c r="BH385" s="124">
        <f>IF(BG385="","",TODAY()-BG385)</f>
        <v/>
      </c>
      <c r="BI385" s="494" t="n"/>
      <c r="BJ385" s="184" t="n"/>
      <c r="BK385" s="184">
        <f>IF(BG385="","SIN ESTADO",IF(BI385&lt;&gt;"","PAGA",IF(BH385&gt;0,"VENCIDA",IF(BH385&gt;=-5,"POR VENCER","AL DÍA"))))</f>
        <v/>
      </c>
      <c r="BL385" s="185" t="n"/>
      <c r="BM385" s="119">
        <f>IF(N($H385)&lt;10,"",IF(BG385="","",BG385+31))</f>
        <v/>
      </c>
      <c r="BN385" s="124">
        <f>IF(BM385="","",TODAY()-BM385)</f>
        <v/>
      </c>
      <c r="BO385" s="494" t="n"/>
      <c r="BP385" s="184" t="n"/>
      <c r="BQ385" s="184">
        <f>IF(BM385="","SIN ESTADO",IF(BO385&lt;&gt;"","PAGA",IF(BN385&gt;0,"VENCIDA",IF(BN385&gt;=-5,"POR VENCER","AL DÍA"))))</f>
        <v/>
      </c>
      <c r="BR385" s="185" t="n"/>
      <c r="BS385" s="119">
        <f>IF(N($H385)&lt;11,"",IF(BM385="","",BM385+31))</f>
        <v/>
      </c>
      <c r="BT385" s="124">
        <f>IF(BS385="","",TODAY()-BS385)</f>
        <v/>
      </c>
      <c r="BU385" s="494" t="n"/>
      <c r="BV385" s="184" t="n"/>
      <c r="BW385" s="184">
        <f>IF(BS385="","SIN ESTADO",IF(BU385&lt;&gt;"","PAGA",IF(BT385&gt;0,"VENCIDA",IF(BT385&gt;=-5,"POR VENCER","AL DÍA"))))</f>
        <v/>
      </c>
      <c r="BX385" s="185" t="n"/>
      <c r="BY385" s="119">
        <f>IF(N($H385)&lt;12,"",IF(BS385="","",BS385+31))</f>
        <v/>
      </c>
      <c r="BZ385" s="124">
        <f>IF(BY385="","",TODAY()-BY385)</f>
        <v/>
      </c>
      <c r="CA385" s="494" t="n"/>
      <c r="CB385" s="184" t="n"/>
      <c r="CC385" s="184">
        <f>IF(BY385="","SIN ESTADO",IF(CA385&lt;&gt;"","PAGA",IF(BZ385&gt;0,"VENCIDA",IF(BZ385&gt;=-5,"POR VENCER","AL DÍA"))))</f>
        <v/>
      </c>
      <c r="CD385" s="185" t="n"/>
      <c r="CE385" s="119">
        <f>IF(N($H385)&lt;13,"",IF(BY385="","",BY385+31))</f>
        <v/>
      </c>
      <c r="CF385" s="124">
        <f>IF(CE385="","",TODAY()-CE385)</f>
        <v/>
      </c>
      <c r="CG385" s="494" t="n"/>
      <c r="CH385" s="184" t="n"/>
      <c r="CI385" s="184">
        <f>IF(CE385="","SIN ESTADO",IF(CG385&lt;&gt;"","PAGA",IF(CF385&gt;0,"VENCIDA",IF(CF385&gt;=-5,"POR VENCER","AL DÍA"))))</f>
        <v/>
      </c>
      <c r="CJ385" s="185" t="n"/>
      <c r="CK385" s="119">
        <f>IF(N($H385)&lt;14,"",IF(CE385="","",CE385+31))</f>
        <v/>
      </c>
      <c r="CL385" s="124">
        <f>IF(CK385="","",TODAY()-CK385)</f>
        <v/>
      </c>
      <c r="CM385" s="494" t="n"/>
      <c r="CN385" s="184" t="n"/>
      <c r="CO385" s="184">
        <f>IF(CK385="","SIN ESTADO",IF(CM385&lt;&gt;"","PAGA",IF(CL385&gt;0,"VENCIDA",IF(CL385&gt;=-5,"POR VENCER","AL DÍA"))))</f>
        <v/>
      </c>
      <c r="CP385" s="185" t="n"/>
      <c r="CQ385" s="119">
        <f>IF(N($H385)&lt;15,"",IF(CK385="","",CK385+31))</f>
        <v/>
      </c>
      <c r="CR385" s="124">
        <f>IF(CQ385="","",TODAY()-CQ385)</f>
        <v/>
      </c>
      <c r="CS385" s="494" t="n"/>
      <c r="CT385" s="184" t="n"/>
      <c r="CU385" s="184">
        <f>IF(CQ385="","SIN ESTADO",IF(CS385&lt;&gt;"","PAGA",IF(CR385&gt;0,"VENCIDA",IF(CR385&gt;=-5,"POR VENCER","AL DÍA"))))</f>
        <v/>
      </c>
      <c r="CV385" s="185" t="n"/>
      <c r="CW385" s="119">
        <f>IF(N($H385)&lt;16,"",IF(CQ385="","",CQ385+31))</f>
        <v/>
      </c>
      <c r="CX385" s="124">
        <f>IF(CW385="","",TODAY()-CW385)</f>
        <v/>
      </c>
      <c r="CY385" s="494" t="n"/>
      <c r="CZ385" s="184" t="n"/>
      <c r="DA385" s="184">
        <f>IF(CW385="","SIN ESTADO",IF(CY385&lt;&gt;"","PAGA",IF(CX385&gt;0,"VENCIDA",IF(CX385&gt;=-5,"POR VENCER","AL DÍA"))))</f>
        <v/>
      </c>
      <c r="DB385" s="185" t="n"/>
      <c r="DC385" s="119">
        <f>IF(N($H385)&lt;17,"",IF(CW385="","",CW385+31))</f>
        <v/>
      </c>
      <c r="DD385" s="124">
        <f>IF(DC385="","",TODAY()-DC385)</f>
        <v/>
      </c>
      <c r="DE385" s="494" t="n"/>
      <c r="DF385" s="184" t="n"/>
      <c r="DG385" s="184">
        <f>IF(DC385="","SIN ESTADO",IF(DE385&lt;&gt;"","PAGA",IF(DD385&gt;0,"VENCIDA",IF(DD385&gt;=-5,"POR VENCER","AL DÍA"))))</f>
        <v/>
      </c>
      <c r="DH385" s="185" t="n"/>
      <c r="DI385" s="119">
        <f>IF(N($H385)&lt;18,"",IF(DC385="","",DC385+31))</f>
        <v/>
      </c>
      <c r="DJ385" s="124">
        <f>IF(DI385="","",TODAY()-DI385)</f>
        <v/>
      </c>
      <c r="DK385" s="494" t="n"/>
      <c r="DL385" s="184" t="n"/>
      <c r="DM385" s="184">
        <f>IF(DI385="","SIN ESTADO",IF(DK385&lt;&gt;"","PAGA",IF(DJ385&gt;0,"VENCIDA",IF(DJ385&gt;=-5,"POR VENCER","AL DÍA"))))</f>
        <v/>
      </c>
      <c r="DN385" s="185" t="n"/>
      <c r="DO385" s="119">
        <f>IF(N($H385)&lt;19,"",IF(DI385="","",DI385+31))</f>
        <v/>
      </c>
      <c r="DP385" s="124">
        <f>IF(DO385="","",TODAY()-DO385)</f>
        <v/>
      </c>
      <c r="DQ385" s="494" t="n"/>
      <c r="DR385" s="184" t="n"/>
      <c r="DS385" s="184">
        <f>IF(DO385="","SIN ESTADO",IF(DQ385&lt;&gt;"","PAGA",IF(DP385&gt;0,"VENCIDA",IF(DP385&gt;=-5,"POR VENCER","AL DÍA"))))</f>
        <v/>
      </c>
      <c r="DT385" s="185" t="n"/>
      <c r="DU385" s="119">
        <f>IF(N($H385)&lt;20,"",IF(DO385="","",DO385+31))</f>
        <v/>
      </c>
      <c r="DV385" s="124">
        <f>IF(DU385="","",TODAY()-DU385)</f>
        <v/>
      </c>
      <c r="DW385" s="494" t="n"/>
      <c r="DX385" s="184" t="n"/>
      <c r="DY385" s="184">
        <f>IF(DU385="","SIN ESTADO",IF(DW385&lt;&gt;"","PAGA",IF(DV385&gt;0,"VENCIDA",IF(DV385&gt;=-5,"POR VENCER","AL DÍA"))))</f>
        <v/>
      </c>
      <c r="DZ385" s="185" t="n"/>
      <c r="EA385" s="119">
        <f>IF(N($H385)&lt;21,"",IF(DU385="","",DU385+31))</f>
        <v/>
      </c>
      <c r="EB385" s="124">
        <f>IF(EA385="","",TODAY()-EA385)</f>
        <v/>
      </c>
      <c r="EC385" s="494" t="n"/>
      <c r="ED385" s="184" t="n"/>
      <c r="EE385" s="184">
        <f>IF(EA385="","SIN ESTADO",IF(EC385&lt;&gt;"","PAGA",IF(EB385&gt;0,"VENCIDA",IF(EB385&gt;=-5,"POR VENCER","AL DÍA"))))</f>
        <v/>
      </c>
      <c r="EF385" s="185" t="n"/>
      <c r="EG385" s="119">
        <f>IF(N($H385)&lt;22,"",IF(EA385="","",EA385+31))</f>
        <v/>
      </c>
      <c r="EH385" s="124">
        <f>IF(EG385="","",TODAY()-EG385)</f>
        <v/>
      </c>
      <c r="EI385" s="494" t="n"/>
      <c r="EJ385" s="184" t="n"/>
      <c r="EK385" s="184">
        <f>IF(EG385="","SIN ESTADO",IF(EI385&lt;&gt;"","PAGA",IF(EH385&gt;0,"VENCIDA",IF(EH385&gt;=-5,"POR VENCER","AL DÍA"))))</f>
        <v/>
      </c>
      <c r="EL385" s="185" t="n"/>
      <c r="EM385" s="119">
        <f>IF(N($H385)&lt;23,"",IF(EG385="","",EG385+31))</f>
        <v/>
      </c>
      <c r="EN385" s="124">
        <f>IF(EM385="","",TODAY()-EM385)</f>
        <v/>
      </c>
      <c r="EO385" s="494" t="n"/>
      <c r="EP385" s="184" t="n"/>
      <c r="EQ385" s="184">
        <f>IF(EM385="","SIN ESTADO",IF(EO385&lt;&gt;"","PAGA",IF(EN385&gt;0,"VENCIDA",IF(EN385&gt;=-5,"POR VENCER","AL DÍA"))))</f>
        <v/>
      </c>
      <c r="ER385" s="185" t="n"/>
      <c r="ES385" s="119">
        <f>IF(N($H385)&lt;24,"",IF(EM385="","",EM385+31))</f>
        <v/>
      </c>
      <c r="ET385" s="124">
        <f>IF(ES385="","",TODAY()-ES385)</f>
        <v/>
      </c>
      <c r="EU385" s="494" t="n"/>
      <c r="EV385" s="184" t="n"/>
      <c r="EW385" s="184">
        <f>IF(ES385="","SIN ESTADO",IF(EU385&lt;&gt;"","PAGA",IF(ET385&gt;0,"VENCIDA",IF(ET385&gt;=-5,"POR VENCER","AL DÍA"))))</f>
        <v/>
      </c>
      <c r="EX385" s="185" t="n"/>
      <c r="EY385" s="119">
        <f>IF(N($H385)&lt;25,"",IF(ES385="","",ES385+31))</f>
        <v/>
      </c>
      <c r="EZ385" s="124">
        <f>IF(EY385="","",TODAY()-EY385)</f>
        <v/>
      </c>
      <c r="FA385" s="494" t="n"/>
      <c r="FB385" s="184" t="n"/>
      <c r="FC385" s="184">
        <f>IF(EY385="","SIN ESTADO",IF(FA385&lt;&gt;"","PAGA",IF(EZ385&gt;0,"VENCIDA",IF(EZ385&gt;=-5,"POR VENCER","AL DÍA"))))</f>
        <v/>
      </c>
      <c r="FD385" s="185" t="n"/>
      <c r="FE385" s="119">
        <f>IF(N($H385)&lt;26,"",IF(EY385="","",EY385+31))</f>
        <v/>
      </c>
      <c r="FF385" s="124">
        <f>IF(FE385="","",TODAY()-FE385)</f>
        <v/>
      </c>
      <c r="FG385" s="494" t="n"/>
      <c r="FH385" s="184" t="n"/>
      <c r="FI385" s="184">
        <f>IF(FE385="","SIN ESTADO",IF(FG385&lt;&gt;"","PAGA",IF(FF385&gt;0,"VENCIDA",IF(FF385&gt;=-5,"POR VENCER","AL DÍA"))))</f>
        <v/>
      </c>
      <c r="FJ385" s="185" t="n"/>
      <c r="FK385" s="119">
        <f>IF(N($H385)&lt;27,"",IF(FE385="","",FE385+31))</f>
        <v/>
      </c>
      <c r="FL385" s="124">
        <f>IF(FK385="","",TODAY()-FK385)</f>
        <v/>
      </c>
      <c r="FM385" s="494" t="n"/>
      <c r="FN385" s="184" t="n"/>
      <c r="FO385" s="184">
        <f>IF(FK385="","SIN ESTADO",IF(FM385&lt;&gt;"","PAGA",IF(FL385&gt;0,"VENCIDA",IF(FL385&gt;=-5,"POR VENCER","AL DÍA"))))</f>
        <v/>
      </c>
      <c r="FP385" s="185" t="n"/>
      <c r="FQ385" s="119">
        <f>IF(N($H385)&lt;28,"",IF(FK385="","",FK385+31))</f>
        <v/>
      </c>
      <c r="FR385" s="124">
        <f>IF(FQ385="","",TODAY()-FQ385)</f>
        <v/>
      </c>
      <c r="FS385" s="494" t="n"/>
      <c r="FT385" s="184" t="n"/>
      <c r="FU385" s="184">
        <f>IF(FQ385="","SIN ESTADO",IF(FS385&lt;&gt;"","PAGA",IF(FR385&gt;0,"VENCIDA",IF(FR385&gt;=-5,"POR VENCER","AL DÍA"))))</f>
        <v/>
      </c>
      <c r="FV385" s="185" t="n"/>
      <c r="FW385" s="119">
        <f>IF(N($H385)&lt;29,"",IF(FQ385="","",FQ385+31))</f>
        <v/>
      </c>
      <c r="FX385" s="124">
        <f>IF(FW385="","",TODAY()-FW385)</f>
        <v/>
      </c>
      <c r="FY385" s="494" t="n"/>
      <c r="FZ385" s="184" t="n"/>
      <c r="GA385" s="184">
        <f>IF(FW385="","SIN ESTADO",IF(FY385&lt;&gt;"","PAGA",IF(FX385&gt;0,"VENCIDA",IF(FX385&gt;=-5,"POR VENCER","AL DÍA"))))</f>
        <v/>
      </c>
      <c r="GB385" s="185" t="n"/>
      <c r="GC385" s="119">
        <f>IF(N($H385)&lt;30,"",IF(FW385="","",FW385+31))</f>
        <v/>
      </c>
      <c r="GD385" s="124">
        <f>IF(GC385="","",TODAY()-GC385)</f>
        <v/>
      </c>
      <c r="GE385" s="494" t="n"/>
      <c r="GF385" s="184" t="n"/>
      <c r="GG385" s="184">
        <f>IF(GC385="","SIN ESTADO",IF(GE385&lt;&gt;"","PAGA",IF(GD385&gt;0,"VENCIDA",IF(GD385&gt;=-5,"POR VENCER","AL DÍA"))))</f>
        <v/>
      </c>
      <c r="GH385" s="185" t="n"/>
      <c r="GI385" s="119">
        <f>IF(N($H385)&lt;31,"",IF(GC385="","",GC385+31))</f>
        <v/>
      </c>
      <c r="GJ385" s="124">
        <f>IF(GI385="","",TODAY()-GI385)</f>
        <v/>
      </c>
      <c r="GK385" s="494" t="n"/>
      <c r="GL385" s="184" t="n"/>
      <c r="GM385" s="184">
        <f>IF(GI385="","SIN ESTADO",IF(GK385&lt;&gt;"","PAGA",IF(GJ385&gt;0,"VENCIDA",IF(GJ385&gt;=-5,"POR VENCER","AL DÍA"))))</f>
        <v/>
      </c>
      <c r="GN385" s="185" t="n"/>
      <c r="GO385" s="119">
        <f>IF(N($H385)&lt;32,"",IF(GI385="","",GI385+31))</f>
        <v/>
      </c>
      <c r="GP385" s="124">
        <f>IF(GO385="","",TODAY()-GO385)</f>
        <v/>
      </c>
      <c r="GQ385" s="494" t="n"/>
      <c r="GR385" s="184" t="n"/>
      <c r="GS385" s="184">
        <f>IF(GO385="","SIN ESTADO",IF(GQ385&lt;&gt;"","PAGA",IF(GP385&gt;0,"VENCIDA",IF(GP385&gt;=-5,"POR VENCER","AL DÍA"))))</f>
        <v/>
      </c>
      <c r="GT385" s="185" t="n"/>
      <c r="GU385" s="119">
        <f>IF(N($H385)&lt;33,"",IF(GO385="","",GO385+31))</f>
        <v/>
      </c>
      <c r="GV385" s="124">
        <f>IF(GU385="","",TODAY()-GU385)</f>
        <v/>
      </c>
      <c r="GW385" s="494" t="n"/>
      <c r="GX385" s="184" t="n"/>
      <c r="GY385" s="184">
        <f>IF(GU385="","SIN ESTADO",IF(GW385&lt;&gt;"","PAGA",IF(GV385&gt;0,"VENCIDA",IF(GV385&gt;=-5,"POR VENCER","AL DÍA"))))</f>
        <v/>
      </c>
      <c r="GZ385" s="185" t="n"/>
      <c r="HA385" s="119">
        <f>IF(N($H385)&lt;34,"",IF(GU385="","",GU385+31))</f>
        <v/>
      </c>
      <c r="HB385" s="124">
        <f>IF(HA385="","",TODAY()-HA385)</f>
        <v/>
      </c>
      <c r="HC385" s="494" t="n"/>
      <c r="HD385" s="184" t="n"/>
      <c r="HE385" s="184">
        <f>IF(HA385="","SIN ESTADO",IF(HC385&lt;&gt;"","PAGA",IF(HB385&gt;0,"VENCIDA",IF(HB385&gt;=-5,"POR VENCER","AL DÍA"))))</f>
        <v/>
      </c>
      <c r="HF385" s="185" t="n"/>
      <c r="HG385" s="119">
        <f>IF(N($H385)&lt;35,"",IF(HA385="","",HA385+31))</f>
        <v/>
      </c>
      <c r="HH385" s="124">
        <f>IF(HG385="","",TODAY()-HG385)</f>
        <v/>
      </c>
      <c r="HI385" s="494" t="n"/>
      <c r="HJ385" s="184" t="n"/>
      <c r="HK385" s="184">
        <f>IF(HG385="","SIN ESTADO",IF(HI385&lt;&gt;"","PAGA",IF(HH385&gt;0,"VENCIDA",IF(HH385&gt;=-5,"POR VENCER","AL DÍA"))))</f>
        <v/>
      </c>
      <c r="HL385" s="168" t="n"/>
      <c r="HM385" s="119">
        <f>IF(N($H385)&lt;36,"",IF(HG385="","",HG385+31))</f>
        <v/>
      </c>
      <c r="HN385" s="124">
        <f>IF(HM385="","",TODAY()-HM385)</f>
        <v/>
      </c>
      <c r="HO385" s="494" t="n"/>
      <c r="HP385" s="184" t="n"/>
      <c r="HQ385" s="184">
        <f>IF(HM385="","SIN ESTADO",IF(HO385&lt;&gt;"","PAGA",IF(HN385&gt;0,"VENCIDA",IF(HN385&gt;=-5,"POR VENCER","AL DÍA"))))</f>
        <v/>
      </c>
      <c r="HR385" s="168" t="n"/>
      <c r="HS385" s="169">
        <f>N385+T385+Z385+AF385+AL385+AR385+AX385+BD385+BJ385+BP385+BV385+CB385+CH385+CN385+CT385+CZ385+DF385+DL385+DR385+DX385+ED385+EJ385+EP385+EV385+FB385+FH385+FN385+FT385+FZ385+GF385+GL385+GR385+GX385+HD385+HJ385+HP385</f>
        <v/>
      </c>
      <c r="HU385" s="170">
        <f>IFERROR(N($J385),0)</f>
        <v/>
      </c>
      <c r="HW385" s="170">
        <f>SUMPRODUCT((MOD(COLUMN($M385:$HR385)-COLUMN($M385),6)=0)*ISNUMBER($M385:$HR385)*($M385:$HR385&gt;=RESUMEN!$C$26)*($M385:$HR385&lt;=RESUMEN!$C$27)*IFERROR(N($N385:$HS385),0))</f>
        <v/>
      </c>
      <c r="HX385" s="170">
        <f>SUMPRODUCT((MOD(COLUMN($M385:$HR385)-COLUMN($M385),6)=0)*ISNUMBER($M385:$HR385)*($M385:$HR385&gt;=RESUMEN!$C$26)*($M385:$HR385&lt;=RESUMEN!$C$27))</f>
        <v/>
      </c>
    </row>
    <row r="386" ht="15.75" customHeight="1" s="506">
      <c r="B386" s="113">
        <f>VENTAS!A385</f>
        <v/>
      </c>
      <c r="C386" s="236">
        <f>VENTAS!B385</f>
        <v/>
      </c>
      <c r="D386" s="53">
        <f>VENTAS!C385</f>
        <v/>
      </c>
      <c r="E386" s="114">
        <f>VENTAS!D385</f>
        <v/>
      </c>
      <c r="F386" s="114">
        <f>VENTAS!J385</f>
        <v/>
      </c>
      <c r="G386" s="494">
        <f>VENTAS!F385</f>
        <v/>
      </c>
      <c r="H386" s="479">
        <f>VENTAS!K385</f>
        <v/>
      </c>
      <c r="I386" s="479">
        <f>VENTAS!M385</f>
        <v/>
      </c>
      <c r="J386" s="184">
        <f>VENTAS!L385</f>
        <v/>
      </c>
      <c r="K386" s="119">
        <f>IF(N($H386)&lt;1,"",$G386+31)</f>
        <v/>
      </c>
      <c r="L386" s="124">
        <f>IF(K386="","",TODAY()-K386)</f>
        <v/>
      </c>
      <c r="M386" s="494" t="n">
        <v>46161</v>
      </c>
      <c r="N386" s="374" t="n">
        <v>2010000</v>
      </c>
      <c r="O386" s="184">
        <f>IF(K386="","SIN ESTADO",IF(M386&lt;&gt;"","PAGA",IF(L386&gt;0,"VENCIDA",IF(L386&gt;=-5,"POR VENCER","AL DÍA"))))</f>
        <v/>
      </c>
      <c r="P386" s="185" t="inlineStr">
        <is>
          <t>TRANSFERENCIA</t>
        </is>
      </c>
      <c r="Q386" s="119">
        <f>IF(N($H386)&lt;2,"",IF(K386="","",K386+31))</f>
        <v/>
      </c>
      <c r="R386" s="124">
        <f>IF(Q386="","",TODAY()-Q386)</f>
        <v/>
      </c>
      <c r="S386" s="494" t="n">
        <v>46224</v>
      </c>
      <c r="T386" s="184" t="n">
        <v>2000000</v>
      </c>
      <c r="U386" s="184">
        <f>IF(Q386="","SIN ESTADO",IF(S386&lt;&gt;"","PAGA",IF(R386&gt;0,"VENCIDA",IF(R386&gt;=-5,"POR VENCER","AL DÍA"))))</f>
        <v/>
      </c>
      <c r="V386" s="185" t="inlineStr">
        <is>
          <t>TRANSFERENCIA</t>
        </is>
      </c>
      <c r="W386" s="119">
        <f>IF(N($H386)&lt;3,"",IF(Q386="","",Q386+31))</f>
        <v/>
      </c>
      <c r="X386" s="124">
        <f>IF(W386="","",TODAY()-W386)</f>
        <v/>
      </c>
      <c r="Y386" s="494" t="n">
        <v>46266</v>
      </c>
      <c r="Z386" s="184" t="n">
        <v>2000000</v>
      </c>
      <c r="AA386" s="184">
        <f>IF(W386="","SIN ESTADO",IF(Y386&lt;&gt;"","PAGA",IF(X386&gt;0,"VENCIDA",IF(X386&gt;=-5,"POR VENCER","AL DÍA"))))</f>
        <v/>
      </c>
      <c r="AB386" s="185" t="inlineStr">
        <is>
          <t>TRANSFERENCIA</t>
        </is>
      </c>
      <c r="AC386" s="119">
        <f>IF(N($H386)&lt;4,"",IF(W386="","",W386+31))</f>
        <v/>
      </c>
      <c r="AD386" s="124">
        <f>IF(AC386="","",TODAY()-AC386)</f>
        <v/>
      </c>
      <c r="AE386" s="494" t="n"/>
      <c r="AF386" s="184" t="n"/>
      <c r="AG386" s="184">
        <f>IF(AC386="","SIN ESTADO",IF(AE386&lt;&gt;"","PAGA",IF(AD386&gt;0,"VENCIDA",IF(AD386&gt;=-5,"POR VENCER","AL DÍA"))))</f>
        <v/>
      </c>
      <c r="AH386" s="185" t="n"/>
      <c r="AI386" s="119">
        <f>IF(N($H386)&lt;5,"",IF(AC386="","",AC386+31))</f>
        <v/>
      </c>
      <c r="AJ386" s="124">
        <f>IF(AI386="","",TODAY()-AI386)</f>
        <v/>
      </c>
      <c r="AK386" s="494" t="n"/>
      <c r="AL386" s="184" t="n"/>
      <c r="AM386" s="184">
        <f>IF(AI386="","SIN ESTADO",IF(AK386&lt;&gt;"","PAGA",IF(AJ386&gt;0,"VENCIDA",IF(AJ386&gt;=-5,"POR VENCER","AL DÍA"))))</f>
        <v/>
      </c>
      <c r="AN386" s="185" t="n"/>
      <c r="AO386" s="119">
        <f>IF(N($H386)&lt;6,"",IF(AI386="","",AI386+31))</f>
        <v/>
      </c>
      <c r="AP386" s="124">
        <f>IF(AO386="","",TODAY()-AO386)</f>
        <v/>
      </c>
      <c r="AQ386" s="270" t="n"/>
      <c r="AR386" s="184" t="n"/>
      <c r="AS386" s="184">
        <f>IF(AO386="","SIN ESTADO",IF(AQ386&lt;&gt;"","PAGA",IF(AP386&gt;0,"VENCIDA",IF(AP386&gt;=-5,"POR VENCER","AL DÍA"))))</f>
        <v/>
      </c>
      <c r="AT386" s="185" t="n"/>
      <c r="AU386" s="119">
        <f>IF(N($H386)&lt;7,"",IF(AO386="","",AO386+31))</f>
        <v/>
      </c>
      <c r="AV386" s="124">
        <f>IF(AU386="","",TODAY()-AU386)</f>
        <v/>
      </c>
      <c r="AW386" s="494" t="n"/>
      <c r="AX386" s="184" t="n"/>
      <c r="AY386" s="184">
        <f>IF(AU386="","SIN ESTADO",IF(AW386&lt;&gt;"","PAGA",IF(AV386&gt;0,"VENCIDA",IF(AV386&gt;=-5,"POR VENCER","AL DÍA"))))</f>
        <v/>
      </c>
      <c r="AZ386" s="185" t="n"/>
      <c r="BA386" s="119">
        <f>IF(N($H386)&lt;8,"",IF(AU386="","",AU386+31))</f>
        <v/>
      </c>
      <c r="BB386" s="124">
        <f>IF(BA386="","",TODAY()-BA386)</f>
        <v/>
      </c>
      <c r="BC386" s="494" t="n"/>
      <c r="BD386" s="184" t="n"/>
      <c r="BE386" s="184">
        <f>IF(BA386="","SIN ESTADO",IF(BC386&lt;&gt;"","PAGA",IF(BB386&gt;0,"VENCIDA",IF(BB386&gt;=-5,"POR VENCER","AL DÍA"))))</f>
        <v/>
      </c>
      <c r="BF386" s="185" t="n"/>
      <c r="BG386" s="119">
        <f>IF(N($H386)&lt;9,"",IF(BA386="","",BA386+31))</f>
        <v/>
      </c>
      <c r="BH386" s="124">
        <f>IF(BG386="","",TODAY()-BG386)</f>
        <v/>
      </c>
      <c r="BI386" s="494" t="n"/>
      <c r="BJ386" s="184" t="n"/>
      <c r="BK386" s="184">
        <f>IF(BG386="","SIN ESTADO",IF(BI386&lt;&gt;"","PAGA",IF(BH386&gt;0,"VENCIDA",IF(BH386&gt;=-5,"POR VENCER","AL DÍA"))))</f>
        <v/>
      </c>
      <c r="BL386" s="185" t="n"/>
      <c r="BM386" s="119">
        <f>IF(N($H386)&lt;10,"",IF(BG386="","",BG386+31))</f>
        <v/>
      </c>
      <c r="BN386" s="124">
        <f>IF(BM386="","",TODAY()-BM386)</f>
        <v/>
      </c>
      <c r="BO386" s="494" t="n"/>
      <c r="BP386" s="184" t="n"/>
      <c r="BQ386" s="184">
        <f>IF(BM386="","SIN ESTADO",IF(BO386&lt;&gt;"","PAGA",IF(BN386&gt;0,"VENCIDA",IF(BN386&gt;=-5,"POR VENCER","AL DÍA"))))</f>
        <v/>
      </c>
      <c r="BR386" s="185" t="n"/>
      <c r="BS386" s="119">
        <f>IF(N($H386)&lt;11,"",IF(BM386="","",BM386+31))</f>
        <v/>
      </c>
      <c r="BT386" s="124">
        <f>IF(BS386="","",TODAY()-BS386)</f>
        <v/>
      </c>
      <c r="BU386" s="494" t="n"/>
      <c r="BV386" s="184" t="n"/>
      <c r="BW386" s="184">
        <f>IF(BS386="","SIN ESTADO",IF(BU386&lt;&gt;"","PAGA",IF(BT386&gt;0,"VENCIDA",IF(BT386&gt;=-5,"POR VENCER","AL DÍA"))))</f>
        <v/>
      </c>
      <c r="BX386" s="185" t="n"/>
      <c r="BY386" s="119">
        <f>IF(N($H386)&lt;12,"",IF(BS386="","",BS386+31))</f>
        <v/>
      </c>
      <c r="BZ386" s="124">
        <f>IF(BY386="","",TODAY()-BY386)</f>
        <v/>
      </c>
      <c r="CA386" s="494" t="n"/>
      <c r="CB386" s="184" t="n"/>
      <c r="CC386" s="184">
        <f>IF(BY386="","SIN ESTADO",IF(CA386&lt;&gt;"","PAGA",IF(BZ386&gt;0,"VENCIDA",IF(BZ386&gt;=-5,"POR VENCER","AL DÍA"))))</f>
        <v/>
      </c>
      <c r="CD386" s="185" t="n"/>
      <c r="CE386" s="119">
        <f>IF(N($H386)&lt;13,"",IF(BY386="","",BY386+31))</f>
        <v/>
      </c>
      <c r="CF386" s="124">
        <f>IF(CE386="","",TODAY()-CE386)</f>
        <v/>
      </c>
      <c r="CG386" s="494" t="n"/>
      <c r="CH386" s="184" t="n"/>
      <c r="CI386" s="184">
        <f>IF(CE386="","SIN ESTADO",IF(CG386&lt;&gt;"","PAGA",IF(CF386&gt;0,"VENCIDA",IF(CF386&gt;=-5,"POR VENCER","AL DÍA"))))</f>
        <v/>
      </c>
      <c r="CJ386" s="185" t="n"/>
      <c r="CK386" s="119">
        <f>IF(N($H386)&lt;14,"",IF(CE386="","",CE386+31))</f>
        <v/>
      </c>
      <c r="CL386" s="124">
        <f>IF(CK386="","",TODAY()-CK386)</f>
        <v/>
      </c>
      <c r="CM386" s="494" t="n"/>
      <c r="CN386" s="184" t="n"/>
      <c r="CO386" s="184">
        <f>IF(CK386="","SIN ESTADO",IF(CM386&lt;&gt;"","PAGA",IF(CL386&gt;0,"VENCIDA",IF(CL386&gt;=-5,"POR VENCER","AL DÍA"))))</f>
        <v/>
      </c>
      <c r="CP386" s="185" t="n"/>
      <c r="CQ386" s="119">
        <f>IF(N($H386)&lt;15,"",IF(CK386="","",CK386+31))</f>
        <v/>
      </c>
      <c r="CR386" s="124">
        <f>IF(CQ386="","",TODAY()-CQ386)</f>
        <v/>
      </c>
      <c r="CS386" s="494" t="n"/>
      <c r="CT386" s="184" t="n"/>
      <c r="CU386" s="184">
        <f>IF(CQ386="","SIN ESTADO",IF(CS386&lt;&gt;"","PAGA",IF(CR386&gt;0,"VENCIDA",IF(CR386&gt;=-5,"POR VENCER","AL DÍA"))))</f>
        <v/>
      </c>
      <c r="CV386" s="185" t="n"/>
      <c r="CW386" s="119">
        <f>IF(N($H386)&lt;16,"",IF(CQ386="","",CQ386+31))</f>
        <v/>
      </c>
      <c r="CX386" s="124">
        <f>IF(CW386="","",TODAY()-CW386)</f>
        <v/>
      </c>
      <c r="CY386" s="494" t="n"/>
      <c r="CZ386" s="184" t="n"/>
      <c r="DA386" s="184">
        <f>IF(CW386="","SIN ESTADO",IF(CY386&lt;&gt;"","PAGA",IF(CX386&gt;0,"VENCIDA",IF(CX386&gt;=-5,"POR VENCER","AL DÍA"))))</f>
        <v/>
      </c>
      <c r="DB386" s="185" t="n"/>
      <c r="DC386" s="119">
        <f>IF(N($H386)&lt;17,"",IF(CW386="","",CW386+31))</f>
        <v/>
      </c>
      <c r="DD386" s="124">
        <f>IF(DC386="","",TODAY()-DC386)</f>
        <v/>
      </c>
      <c r="DE386" s="494" t="n"/>
      <c r="DF386" s="184" t="n"/>
      <c r="DG386" s="184">
        <f>IF(DC386="","SIN ESTADO",IF(DE386&lt;&gt;"","PAGA",IF(DD386&gt;0,"VENCIDA",IF(DD386&gt;=-5,"POR VENCER","AL DÍA"))))</f>
        <v/>
      </c>
      <c r="DH386" s="185" t="n"/>
      <c r="DI386" s="119">
        <f>IF(N($H386)&lt;18,"",IF(DC386="","",DC386+31))</f>
        <v/>
      </c>
      <c r="DJ386" s="124">
        <f>IF(DI386="","",TODAY()-DI386)</f>
        <v/>
      </c>
      <c r="DK386" s="494" t="n"/>
      <c r="DL386" s="184" t="n"/>
      <c r="DM386" s="184">
        <f>IF(DI386="","SIN ESTADO",IF(DK386&lt;&gt;"","PAGA",IF(DJ386&gt;0,"VENCIDA",IF(DJ386&gt;=-5,"POR VENCER","AL DÍA"))))</f>
        <v/>
      </c>
      <c r="DN386" s="185" t="n"/>
      <c r="DO386" s="119">
        <f>IF(N($H386)&lt;19,"",IF(DI386="","",DI386+31))</f>
        <v/>
      </c>
      <c r="DP386" s="124">
        <f>IF(DO386="","",TODAY()-DO386)</f>
        <v/>
      </c>
      <c r="DQ386" s="494" t="n"/>
      <c r="DR386" s="184" t="n"/>
      <c r="DS386" s="184">
        <f>IF(DO386="","SIN ESTADO",IF(DQ386&lt;&gt;"","PAGA",IF(DP386&gt;0,"VENCIDA",IF(DP386&gt;=-5,"POR VENCER","AL DÍA"))))</f>
        <v/>
      </c>
      <c r="DT386" s="185" t="n"/>
      <c r="DU386" s="119">
        <f>IF(N($H386)&lt;20,"",IF(DO386="","",DO386+31))</f>
        <v/>
      </c>
      <c r="DV386" s="124">
        <f>IF(DU386="","",TODAY()-DU386)</f>
        <v/>
      </c>
      <c r="DW386" s="494" t="n"/>
      <c r="DX386" s="184" t="n"/>
      <c r="DY386" s="184">
        <f>IF(DU386="","SIN ESTADO",IF(DW386&lt;&gt;"","PAGA",IF(DV386&gt;0,"VENCIDA",IF(DV386&gt;=-5,"POR VENCER","AL DÍA"))))</f>
        <v/>
      </c>
      <c r="DZ386" s="185" t="n"/>
      <c r="EA386" s="119">
        <f>IF(N($H386)&lt;21,"",IF(DU386="","",DU386+31))</f>
        <v/>
      </c>
      <c r="EB386" s="124">
        <f>IF(EA386="","",TODAY()-EA386)</f>
        <v/>
      </c>
      <c r="EC386" s="494" t="n"/>
      <c r="ED386" s="184" t="n"/>
      <c r="EE386" s="184">
        <f>IF(EA386="","SIN ESTADO",IF(EC386&lt;&gt;"","PAGA",IF(EB386&gt;0,"VENCIDA",IF(EB386&gt;=-5,"POR VENCER","AL DÍA"))))</f>
        <v/>
      </c>
      <c r="EF386" s="185" t="n"/>
      <c r="EG386" s="119">
        <f>IF(N($H386)&lt;22,"",IF(EA386="","",EA386+31))</f>
        <v/>
      </c>
      <c r="EH386" s="124">
        <f>IF(EG386="","",TODAY()-EG386)</f>
        <v/>
      </c>
      <c r="EI386" s="494" t="n"/>
      <c r="EJ386" s="184" t="n"/>
      <c r="EK386" s="184">
        <f>IF(EG386="","SIN ESTADO",IF(EI386&lt;&gt;"","PAGA",IF(EH386&gt;0,"VENCIDA",IF(EH386&gt;=-5,"POR VENCER","AL DÍA"))))</f>
        <v/>
      </c>
      <c r="EL386" s="185" t="n"/>
      <c r="EM386" s="119">
        <f>IF(N($H386)&lt;23,"",IF(EG386="","",EG386+31))</f>
        <v/>
      </c>
      <c r="EN386" s="124">
        <f>IF(EM386="","",TODAY()-EM386)</f>
        <v/>
      </c>
      <c r="EO386" s="494" t="n"/>
      <c r="EP386" s="184" t="n"/>
      <c r="EQ386" s="184">
        <f>IF(EM386="","SIN ESTADO",IF(EO386&lt;&gt;"","PAGA",IF(EN386&gt;0,"VENCIDA",IF(EN386&gt;=-5,"POR VENCER","AL DÍA"))))</f>
        <v/>
      </c>
      <c r="ER386" s="185" t="n"/>
      <c r="ES386" s="119">
        <f>IF(N($H386)&lt;24,"",IF(EM386="","",EM386+31))</f>
        <v/>
      </c>
      <c r="ET386" s="124">
        <f>IF(ES386="","",TODAY()-ES386)</f>
        <v/>
      </c>
      <c r="EU386" s="494" t="n"/>
      <c r="EV386" s="184" t="n"/>
      <c r="EW386" s="184">
        <f>IF(ES386="","SIN ESTADO",IF(EU386&lt;&gt;"","PAGA",IF(ET386&gt;0,"VENCIDA",IF(ET386&gt;=-5,"POR VENCER","AL DÍA"))))</f>
        <v/>
      </c>
      <c r="EX386" s="185" t="n"/>
      <c r="EY386" s="119">
        <f>IF(N($H386)&lt;25,"",IF(ES386="","",ES386+31))</f>
        <v/>
      </c>
      <c r="EZ386" s="124">
        <f>IF(EY386="","",TODAY()-EY386)</f>
        <v/>
      </c>
      <c r="FA386" s="494" t="n"/>
      <c r="FB386" s="184" t="n"/>
      <c r="FC386" s="184">
        <f>IF(EY386="","SIN ESTADO",IF(FA386&lt;&gt;"","PAGA",IF(EZ386&gt;0,"VENCIDA",IF(EZ386&gt;=-5,"POR VENCER","AL DÍA"))))</f>
        <v/>
      </c>
      <c r="FD386" s="185" t="n"/>
      <c r="FE386" s="119">
        <f>IF(N($H386)&lt;26,"",IF(EY386="","",EY386+31))</f>
        <v/>
      </c>
      <c r="FF386" s="124">
        <f>IF(FE386="","",TODAY()-FE386)</f>
        <v/>
      </c>
      <c r="FG386" s="494" t="n"/>
      <c r="FH386" s="184" t="n"/>
      <c r="FI386" s="184">
        <f>IF(FE386="","SIN ESTADO",IF(FG386&lt;&gt;"","PAGA",IF(FF386&gt;0,"VENCIDA",IF(FF386&gt;=-5,"POR VENCER","AL DÍA"))))</f>
        <v/>
      </c>
      <c r="FJ386" s="185" t="n"/>
      <c r="FK386" s="119">
        <f>IF(N($H386)&lt;27,"",IF(FE386="","",FE386+31))</f>
        <v/>
      </c>
      <c r="FL386" s="124">
        <f>IF(FK386="","",TODAY()-FK386)</f>
        <v/>
      </c>
      <c r="FM386" s="494" t="n"/>
      <c r="FN386" s="184" t="n"/>
      <c r="FO386" s="184">
        <f>IF(FK386="","SIN ESTADO",IF(FM386&lt;&gt;"","PAGA",IF(FL386&gt;0,"VENCIDA",IF(FL386&gt;=-5,"POR VENCER","AL DÍA"))))</f>
        <v/>
      </c>
      <c r="FP386" s="185" t="n"/>
      <c r="FQ386" s="119">
        <f>IF(N($H386)&lt;28,"",IF(FK386="","",FK386+31))</f>
        <v/>
      </c>
      <c r="FR386" s="124">
        <f>IF(FQ386="","",TODAY()-FQ386)</f>
        <v/>
      </c>
      <c r="FS386" s="494" t="n"/>
      <c r="FT386" s="184" t="n"/>
      <c r="FU386" s="184">
        <f>IF(FQ386="","SIN ESTADO",IF(FS386&lt;&gt;"","PAGA",IF(FR386&gt;0,"VENCIDA",IF(FR386&gt;=-5,"POR VENCER","AL DÍA"))))</f>
        <v/>
      </c>
      <c r="FV386" s="185" t="n"/>
      <c r="FW386" s="119">
        <f>IF(N($H386)&lt;29,"",IF(FQ386="","",FQ386+31))</f>
        <v/>
      </c>
      <c r="FX386" s="124">
        <f>IF(FW386="","",TODAY()-FW386)</f>
        <v/>
      </c>
      <c r="FY386" s="494" t="n"/>
      <c r="FZ386" s="184" t="n"/>
      <c r="GA386" s="184">
        <f>IF(FW386="","SIN ESTADO",IF(FY386&lt;&gt;"","PAGA",IF(FX386&gt;0,"VENCIDA",IF(FX386&gt;=-5,"POR VENCER","AL DÍA"))))</f>
        <v/>
      </c>
      <c r="GB386" s="185" t="n"/>
      <c r="GC386" s="119">
        <f>IF(N($H386)&lt;30,"",IF(FW386="","",FW386+31))</f>
        <v/>
      </c>
      <c r="GD386" s="124">
        <f>IF(GC386="","",TODAY()-GC386)</f>
        <v/>
      </c>
      <c r="GE386" s="494" t="n"/>
      <c r="GF386" s="184" t="n"/>
      <c r="GG386" s="184">
        <f>IF(GC386="","SIN ESTADO",IF(GE386&lt;&gt;"","PAGA",IF(GD386&gt;0,"VENCIDA",IF(GD386&gt;=-5,"POR VENCER","AL DÍA"))))</f>
        <v/>
      </c>
      <c r="GH386" s="185" t="n"/>
      <c r="GI386" s="119">
        <f>IF(N($H386)&lt;31,"",IF(GC386="","",GC386+31))</f>
        <v/>
      </c>
      <c r="GJ386" s="124">
        <f>IF(GI386="","",TODAY()-GI386)</f>
        <v/>
      </c>
      <c r="GK386" s="494" t="n"/>
      <c r="GL386" s="184" t="n"/>
      <c r="GM386" s="184">
        <f>IF(GI386="","SIN ESTADO",IF(GK386&lt;&gt;"","PAGA",IF(GJ386&gt;0,"VENCIDA",IF(GJ386&gt;=-5,"POR VENCER","AL DÍA"))))</f>
        <v/>
      </c>
      <c r="GN386" s="185" t="n"/>
      <c r="GO386" s="119">
        <f>IF(N($H386)&lt;32,"",IF(GI386="","",GI386+31))</f>
        <v/>
      </c>
      <c r="GP386" s="124">
        <f>IF(GO386="","",TODAY()-GO386)</f>
        <v/>
      </c>
      <c r="GQ386" s="494" t="n"/>
      <c r="GR386" s="184" t="n"/>
      <c r="GS386" s="184">
        <f>IF(GO386="","SIN ESTADO",IF(GQ386&lt;&gt;"","PAGA",IF(GP386&gt;0,"VENCIDA",IF(GP386&gt;=-5,"POR VENCER","AL DÍA"))))</f>
        <v/>
      </c>
      <c r="GT386" s="185" t="n"/>
      <c r="GU386" s="119">
        <f>IF(N($H386)&lt;33,"",IF(GO386="","",GO386+31))</f>
        <v/>
      </c>
      <c r="GV386" s="124">
        <f>IF(GU386="","",TODAY()-GU386)</f>
        <v/>
      </c>
      <c r="GW386" s="494" t="n"/>
      <c r="GX386" s="184" t="n"/>
      <c r="GY386" s="184">
        <f>IF(GU386="","SIN ESTADO",IF(GW386&lt;&gt;"","PAGA",IF(GV386&gt;0,"VENCIDA",IF(GV386&gt;=-5,"POR VENCER","AL DÍA"))))</f>
        <v/>
      </c>
      <c r="GZ386" s="185" t="n"/>
      <c r="HA386" s="119">
        <f>IF(N($H386)&lt;34,"",IF(GU386="","",GU386+31))</f>
        <v/>
      </c>
      <c r="HB386" s="124">
        <f>IF(HA386="","",TODAY()-HA386)</f>
        <v/>
      </c>
      <c r="HC386" s="494" t="n"/>
      <c r="HD386" s="184" t="n"/>
      <c r="HE386" s="184">
        <f>IF(HA386="","SIN ESTADO",IF(HC386&lt;&gt;"","PAGA",IF(HB386&gt;0,"VENCIDA",IF(HB386&gt;=-5,"POR VENCER","AL DÍA"))))</f>
        <v/>
      </c>
      <c r="HF386" s="185" t="n"/>
      <c r="HG386" s="119">
        <f>IF(N($H386)&lt;35,"",IF(HA386="","",HA386+31))</f>
        <v/>
      </c>
      <c r="HH386" s="124">
        <f>IF(HG386="","",TODAY()-HG386)</f>
        <v/>
      </c>
      <c r="HI386" s="494" t="n"/>
      <c r="HJ386" s="184" t="n"/>
      <c r="HK386" s="184">
        <f>IF(HG386="","SIN ESTADO",IF(HI386&lt;&gt;"","PAGA",IF(HH386&gt;0,"VENCIDA",IF(HH386&gt;=-5,"POR VENCER","AL DÍA"))))</f>
        <v/>
      </c>
      <c r="HL386" s="168" t="n"/>
      <c r="HM386" s="119">
        <f>IF(N($H386)&lt;36,"",IF(HG386="","",HG386+31))</f>
        <v/>
      </c>
      <c r="HN386" s="124">
        <f>IF(HM386="","",TODAY()-HM386)</f>
        <v/>
      </c>
      <c r="HO386" s="494" t="n"/>
      <c r="HP386" s="184" t="n"/>
      <c r="HQ386" s="184">
        <f>IF(HM386="","SIN ESTADO",IF(HO386&lt;&gt;"","PAGA",IF(HN386&gt;0,"VENCIDA",IF(HN386&gt;=-5,"POR VENCER","AL DÍA"))))</f>
        <v/>
      </c>
      <c r="HR386" s="168" t="n"/>
      <c r="HS386" s="169">
        <f>N386+T386+Z386+AF386+AL386+AR386+AX386+BD386+BJ386+BP386+BV386+CB386+CH386+CN386+CT386+CZ386+DF386+DL386+DR386+DX386+ED386+EJ386+EP386+EV386+FB386+FH386+FN386+FT386+FZ386+GF386+GL386+GR386+GX386+HD386+HJ386+HP386</f>
        <v/>
      </c>
      <c r="HU386" s="170">
        <f>IFERROR(N($J386),0)</f>
        <v/>
      </c>
      <c r="HW386" s="170">
        <f>SUMPRODUCT((MOD(COLUMN($M386:$HR386)-COLUMN($M386),6)=0)*ISNUMBER($M386:$HR386)*($M386:$HR386&gt;=RESUMEN!$C$26)*($M386:$HR386&lt;=RESUMEN!$C$27)*IFERROR(N($N386:$HS386),0))</f>
        <v/>
      </c>
      <c r="HX386" s="170">
        <f>SUMPRODUCT((MOD(COLUMN($M386:$HR386)-COLUMN($M386),6)=0)*ISNUMBER($M386:$HR386)*($M386:$HR386&gt;=RESUMEN!$C$26)*($M386:$HR386&lt;=RESUMEN!$C$27))</f>
        <v/>
      </c>
    </row>
    <row r="387" ht="15.75" customHeight="1" s="506">
      <c r="B387" s="113">
        <f>VENTAS!A386</f>
        <v/>
      </c>
      <c r="C387" s="236">
        <f>VENTAS!B386</f>
        <v/>
      </c>
      <c r="D387" s="53">
        <f>VENTAS!C386</f>
        <v/>
      </c>
      <c r="E387" s="114">
        <f>VENTAS!D386</f>
        <v/>
      </c>
      <c r="F387" s="114">
        <f>VENTAS!J386</f>
        <v/>
      </c>
      <c r="G387" s="494">
        <f>VENTAS!F386</f>
        <v/>
      </c>
      <c r="H387" s="479">
        <f>VENTAS!K386</f>
        <v/>
      </c>
      <c r="I387" s="479">
        <f>VENTAS!M386</f>
        <v/>
      </c>
      <c r="J387" s="184">
        <f>VENTAS!L386</f>
        <v/>
      </c>
      <c r="K387" s="119">
        <f>IF(N($H387)&lt;1,"",$G387+31)</f>
        <v/>
      </c>
      <c r="L387" s="124">
        <f>IF(K387="","",TODAY()-K387)</f>
        <v/>
      </c>
      <c r="M387" s="494" t="n">
        <v>46244</v>
      </c>
      <c r="N387" s="374" t="n">
        <v>1000000</v>
      </c>
      <c r="O387" s="184">
        <f>IF(K387="","SIN ESTADO",IF(M387&lt;&gt;"","PAGA",IF(L387&gt;0,"VENCIDA",IF(L387&gt;=-5,"POR VENCER","AL DÍA"))))</f>
        <v/>
      </c>
      <c r="P387" s="185" t="inlineStr">
        <is>
          <t>TRANSFERENCIA</t>
        </is>
      </c>
      <c r="Q387" s="119">
        <f>IF(N($H387)&lt;2,"",IF(K387="","",K387+31))</f>
        <v/>
      </c>
      <c r="R387" s="124">
        <f>IF(Q387="","",TODAY()-Q387)</f>
        <v/>
      </c>
      <c r="S387" s="494" t="n">
        <v>46268</v>
      </c>
      <c r="T387" s="184" t="n">
        <v>1000000</v>
      </c>
      <c r="U387" s="184">
        <f>IF(Q387="","SIN ESTADO",IF(S387&lt;&gt;"","PAGA",IF(R387&gt;0,"VENCIDA",IF(R387&gt;=-5,"POR VENCER","AL DÍA"))))</f>
        <v/>
      </c>
      <c r="V387" s="185" t="inlineStr">
        <is>
          <t>TRANSFERENCIA</t>
        </is>
      </c>
      <c r="W387" s="119">
        <f>IF(N($H387)&lt;3,"",IF(Q387="","",Q387+31))</f>
        <v/>
      </c>
      <c r="X387" s="124">
        <f>IF(W387="","",TODAY()-W387)</f>
        <v/>
      </c>
      <c r="Y387" s="494" t="n"/>
      <c r="Z387" s="184" t="n"/>
      <c r="AA387" s="184">
        <f>IF(W387="","SIN ESTADO",IF(Y387&lt;&gt;"","PAGA",IF(X387&gt;0,"VENCIDA",IF(X387&gt;=-5,"POR VENCER","AL DÍA"))))</f>
        <v/>
      </c>
      <c r="AB387" s="185" t="n"/>
      <c r="AC387" s="119">
        <f>IF(N($H387)&lt;4,"",IF(W387="","",W387+31))</f>
        <v/>
      </c>
      <c r="AD387" s="124">
        <f>IF(AC387="","",TODAY()-AC387)</f>
        <v/>
      </c>
      <c r="AE387" s="494" t="n"/>
      <c r="AF387" s="184" t="n"/>
      <c r="AG387" s="184">
        <f>IF(AC387="","SIN ESTADO",IF(AE387&lt;&gt;"","PAGA",IF(AD387&gt;0,"VENCIDA",IF(AD387&gt;=-5,"POR VENCER","AL DÍA"))))</f>
        <v/>
      </c>
      <c r="AH387" s="185" t="n"/>
      <c r="AI387" s="119">
        <f>IF(N($H387)&lt;5,"",IF(AC387="","",AC387+31))</f>
        <v/>
      </c>
      <c r="AJ387" s="124">
        <f>IF(AI387="","",TODAY()-AI387)</f>
        <v/>
      </c>
      <c r="AK387" s="494" t="n"/>
      <c r="AL387" s="184" t="n"/>
      <c r="AM387" s="184">
        <f>IF(AI387="","SIN ESTADO",IF(AK387&lt;&gt;"","PAGA",IF(AJ387&gt;0,"VENCIDA",IF(AJ387&gt;=-5,"POR VENCER","AL DÍA"))))</f>
        <v/>
      </c>
      <c r="AN387" s="185" t="n"/>
      <c r="AO387" s="119">
        <f>IF(N($H387)&lt;6,"",IF(AI387="","",AI387+31))</f>
        <v/>
      </c>
      <c r="AP387" s="124">
        <f>IF(AO387="","",TODAY()-AO387)</f>
        <v/>
      </c>
      <c r="AQ387" s="270" t="n"/>
      <c r="AR387" s="184" t="n"/>
      <c r="AS387" s="184">
        <f>IF(AO387="","SIN ESTADO",IF(AQ387&lt;&gt;"","PAGA",IF(AP387&gt;0,"VENCIDA",IF(AP387&gt;=-5,"POR VENCER","AL DÍA"))))</f>
        <v/>
      </c>
      <c r="AT387" s="185" t="n"/>
      <c r="AU387" s="119">
        <f>IF(N($H387)&lt;7,"",IF(AO387="","",AO387+31))</f>
        <v/>
      </c>
      <c r="AV387" s="124">
        <f>IF(AU387="","",TODAY()-AU387)</f>
        <v/>
      </c>
      <c r="AW387" s="494" t="n"/>
      <c r="AX387" s="184" t="n"/>
      <c r="AY387" s="184">
        <f>IF(AU387="","SIN ESTADO",IF(AW387&lt;&gt;"","PAGA",IF(AV387&gt;0,"VENCIDA",IF(AV387&gt;=-5,"POR VENCER","AL DÍA"))))</f>
        <v/>
      </c>
      <c r="AZ387" s="185" t="n"/>
      <c r="BA387" s="119">
        <f>IF(N($H387)&lt;8,"",IF(AU387="","",AU387+31))</f>
        <v/>
      </c>
      <c r="BB387" s="124">
        <f>IF(BA387="","",TODAY()-BA387)</f>
        <v/>
      </c>
      <c r="BC387" s="494" t="n"/>
      <c r="BD387" s="184" t="n"/>
      <c r="BE387" s="184">
        <f>IF(BA387="","SIN ESTADO",IF(BC387&lt;&gt;"","PAGA",IF(BB387&gt;0,"VENCIDA",IF(BB387&gt;=-5,"POR VENCER","AL DÍA"))))</f>
        <v/>
      </c>
      <c r="BF387" s="185" t="n"/>
      <c r="BG387" s="119">
        <f>IF(N($H387)&lt;9,"",IF(BA387="","",BA387+31))</f>
        <v/>
      </c>
      <c r="BH387" s="124">
        <f>IF(BG387="","",TODAY()-BG387)</f>
        <v/>
      </c>
      <c r="BI387" s="494" t="n"/>
      <c r="BJ387" s="184" t="n"/>
      <c r="BK387" s="184">
        <f>IF(BG387="","SIN ESTADO",IF(BI387&lt;&gt;"","PAGA",IF(BH387&gt;0,"VENCIDA",IF(BH387&gt;=-5,"POR VENCER","AL DÍA"))))</f>
        <v/>
      </c>
      <c r="BL387" s="185" t="n"/>
      <c r="BM387" s="119">
        <f>IF(N($H387)&lt;10,"",IF(BG387="","",BG387+31))</f>
        <v/>
      </c>
      <c r="BN387" s="124">
        <f>IF(BM387="","",TODAY()-BM387)</f>
        <v/>
      </c>
      <c r="BO387" s="494" t="n"/>
      <c r="BP387" s="184" t="n"/>
      <c r="BQ387" s="184">
        <f>IF(BM387="","SIN ESTADO",IF(BO387&lt;&gt;"","PAGA",IF(BN387&gt;0,"VENCIDA",IF(BN387&gt;=-5,"POR VENCER","AL DÍA"))))</f>
        <v/>
      </c>
      <c r="BR387" s="185" t="n"/>
      <c r="BS387" s="119">
        <f>IF(N($H387)&lt;11,"",IF(BM387="","",BM387+31))</f>
        <v/>
      </c>
      <c r="BT387" s="124">
        <f>IF(BS387="","",TODAY()-BS387)</f>
        <v/>
      </c>
      <c r="BU387" s="494" t="n"/>
      <c r="BV387" s="184" t="n"/>
      <c r="BW387" s="184">
        <f>IF(BS387="","SIN ESTADO",IF(BU387&lt;&gt;"","PAGA",IF(BT387&gt;0,"VENCIDA",IF(BT387&gt;=-5,"POR VENCER","AL DÍA"))))</f>
        <v/>
      </c>
      <c r="BX387" s="185" t="n"/>
      <c r="BY387" s="119">
        <f>IF(N($H387)&lt;12,"",IF(BS387="","",BS387+31))</f>
        <v/>
      </c>
      <c r="BZ387" s="124">
        <f>IF(BY387="","",TODAY()-BY387)</f>
        <v/>
      </c>
      <c r="CA387" s="494" t="n"/>
      <c r="CB387" s="184" t="n"/>
      <c r="CC387" s="184">
        <f>IF(BY387="","SIN ESTADO",IF(CA387&lt;&gt;"","PAGA",IF(BZ387&gt;0,"VENCIDA",IF(BZ387&gt;=-5,"POR VENCER","AL DÍA"))))</f>
        <v/>
      </c>
      <c r="CD387" s="185" t="n"/>
      <c r="CE387" s="119">
        <f>IF(N($H387)&lt;13,"",IF(BY387="","",BY387+31))</f>
        <v/>
      </c>
      <c r="CF387" s="124">
        <f>IF(CE387="","",TODAY()-CE387)</f>
        <v/>
      </c>
      <c r="CG387" s="494" t="n"/>
      <c r="CH387" s="184" t="n"/>
      <c r="CI387" s="184">
        <f>IF(CE387="","SIN ESTADO",IF(CG387&lt;&gt;"","PAGA",IF(CF387&gt;0,"VENCIDA",IF(CF387&gt;=-5,"POR VENCER","AL DÍA"))))</f>
        <v/>
      </c>
      <c r="CJ387" s="185" t="n"/>
      <c r="CK387" s="119">
        <f>IF(N($H387)&lt;14,"",IF(CE387="","",CE387+31))</f>
        <v/>
      </c>
      <c r="CL387" s="124">
        <f>IF(CK387="","",TODAY()-CK387)</f>
        <v/>
      </c>
      <c r="CM387" s="494" t="n"/>
      <c r="CN387" s="184" t="n"/>
      <c r="CO387" s="184">
        <f>IF(CK387="","SIN ESTADO",IF(CM387&lt;&gt;"","PAGA",IF(CL387&gt;0,"VENCIDA",IF(CL387&gt;=-5,"POR VENCER","AL DÍA"))))</f>
        <v/>
      </c>
      <c r="CP387" s="185" t="n"/>
      <c r="CQ387" s="119">
        <f>IF(N($H387)&lt;15,"",IF(CK387="","",CK387+31))</f>
        <v/>
      </c>
      <c r="CR387" s="124">
        <f>IF(CQ387="","",TODAY()-CQ387)</f>
        <v/>
      </c>
      <c r="CS387" s="494" t="n"/>
      <c r="CT387" s="184" t="n"/>
      <c r="CU387" s="184">
        <f>IF(CQ387="","SIN ESTADO",IF(CS387&lt;&gt;"","PAGA",IF(CR387&gt;0,"VENCIDA",IF(CR387&gt;=-5,"POR VENCER","AL DÍA"))))</f>
        <v/>
      </c>
      <c r="CV387" s="185" t="n"/>
      <c r="CW387" s="119">
        <f>IF(N($H387)&lt;16,"",IF(CQ387="","",CQ387+31))</f>
        <v/>
      </c>
      <c r="CX387" s="124">
        <f>IF(CW387="","",TODAY()-CW387)</f>
        <v/>
      </c>
      <c r="CY387" s="494" t="n"/>
      <c r="CZ387" s="184" t="n"/>
      <c r="DA387" s="184">
        <f>IF(CW387="","SIN ESTADO",IF(CY387&lt;&gt;"","PAGA",IF(CX387&gt;0,"VENCIDA",IF(CX387&gt;=-5,"POR VENCER","AL DÍA"))))</f>
        <v/>
      </c>
      <c r="DB387" s="185" t="n"/>
      <c r="DC387" s="119">
        <f>IF(N($H387)&lt;17,"",IF(CW387="","",CW387+31))</f>
        <v/>
      </c>
      <c r="DD387" s="124">
        <f>IF(DC387="","",TODAY()-DC387)</f>
        <v/>
      </c>
      <c r="DE387" s="494" t="n"/>
      <c r="DF387" s="184" t="n"/>
      <c r="DG387" s="184">
        <f>IF(DC387="","SIN ESTADO",IF(DE387&lt;&gt;"","PAGA",IF(DD387&gt;0,"VENCIDA",IF(DD387&gt;=-5,"POR VENCER","AL DÍA"))))</f>
        <v/>
      </c>
      <c r="DH387" s="185" t="n"/>
      <c r="DI387" s="119">
        <f>IF(N($H387)&lt;18,"",IF(DC387="","",DC387+31))</f>
        <v/>
      </c>
      <c r="DJ387" s="124">
        <f>IF(DI387="","",TODAY()-DI387)</f>
        <v/>
      </c>
      <c r="DK387" s="494" t="n"/>
      <c r="DL387" s="184" t="n"/>
      <c r="DM387" s="184">
        <f>IF(DI387="","SIN ESTADO",IF(DK387&lt;&gt;"","PAGA",IF(DJ387&gt;0,"VENCIDA",IF(DJ387&gt;=-5,"POR VENCER","AL DÍA"))))</f>
        <v/>
      </c>
      <c r="DN387" s="185" t="n"/>
      <c r="DO387" s="119">
        <f>IF(N($H387)&lt;19,"",IF(DI387="","",DI387+31))</f>
        <v/>
      </c>
      <c r="DP387" s="124">
        <f>IF(DO387="","",TODAY()-DO387)</f>
        <v/>
      </c>
      <c r="DQ387" s="494" t="n"/>
      <c r="DR387" s="184" t="n"/>
      <c r="DS387" s="184">
        <f>IF(DO387="","SIN ESTADO",IF(DQ387&lt;&gt;"","PAGA",IF(DP387&gt;0,"VENCIDA",IF(DP387&gt;=-5,"POR VENCER","AL DÍA"))))</f>
        <v/>
      </c>
      <c r="DT387" s="185" t="n"/>
      <c r="DU387" s="119">
        <f>IF(N($H387)&lt;20,"",IF(DO387="","",DO387+31))</f>
        <v/>
      </c>
      <c r="DV387" s="124">
        <f>IF(DU387="","",TODAY()-DU387)</f>
        <v/>
      </c>
      <c r="DW387" s="494" t="n"/>
      <c r="DX387" s="184" t="n"/>
      <c r="DY387" s="184">
        <f>IF(DU387="","SIN ESTADO",IF(DW387&lt;&gt;"","PAGA",IF(DV387&gt;0,"VENCIDA",IF(DV387&gt;=-5,"POR VENCER","AL DÍA"))))</f>
        <v/>
      </c>
      <c r="DZ387" s="185" t="n"/>
      <c r="EA387" s="119">
        <f>IF(N($H387)&lt;21,"",IF(DU387="","",DU387+31))</f>
        <v/>
      </c>
      <c r="EB387" s="124">
        <f>IF(EA387="","",TODAY()-EA387)</f>
        <v/>
      </c>
      <c r="EC387" s="494" t="n"/>
      <c r="ED387" s="184" t="n"/>
      <c r="EE387" s="184">
        <f>IF(EA387="","SIN ESTADO",IF(EC387&lt;&gt;"","PAGA",IF(EB387&gt;0,"VENCIDA",IF(EB387&gt;=-5,"POR VENCER","AL DÍA"))))</f>
        <v/>
      </c>
      <c r="EF387" s="185" t="n"/>
      <c r="EG387" s="119">
        <f>IF(N($H387)&lt;22,"",IF(EA387="","",EA387+31))</f>
        <v/>
      </c>
      <c r="EH387" s="124">
        <f>IF(EG387="","",TODAY()-EG387)</f>
        <v/>
      </c>
      <c r="EI387" s="494" t="n"/>
      <c r="EJ387" s="184" t="n"/>
      <c r="EK387" s="184">
        <f>IF(EG387="","SIN ESTADO",IF(EI387&lt;&gt;"","PAGA",IF(EH387&gt;0,"VENCIDA",IF(EH387&gt;=-5,"POR VENCER","AL DÍA"))))</f>
        <v/>
      </c>
      <c r="EL387" s="185" t="n"/>
      <c r="EM387" s="119">
        <f>IF(N($H387)&lt;23,"",IF(EG387="","",EG387+31))</f>
        <v/>
      </c>
      <c r="EN387" s="124">
        <f>IF(EM387="","",TODAY()-EM387)</f>
        <v/>
      </c>
      <c r="EO387" s="494" t="n"/>
      <c r="EP387" s="184" t="n"/>
      <c r="EQ387" s="184">
        <f>IF(EM387="","SIN ESTADO",IF(EO387&lt;&gt;"","PAGA",IF(EN387&gt;0,"VENCIDA",IF(EN387&gt;=-5,"POR VENCER","AL DÍA"))))</f>
        <v/>
      </c>
      <c r="ER387" s="185" t="n"/>
      <c r="ES387" s="119">
        <f>IF(N($H387)&lt;24,"",IF(EM387="","",EM387+31))</f>
        <v/>
      </c>
      <c r="ET387" s="124">
        <f>IF(ES387="","",TODAY()-ES387)</f>
        <v/>
      </c>
      <c r="EU387" s="494" t="n"/>
      <c r="EV387" s="184" t="n"/>
      <c r="EW387" s="184">
        <f>IF(ES387="","SIN ESTADO",IF(EU387&lt;&gt;"","PAGA",IF(ET387&gt;0,"VENCIDA",IF(ET387&gt;=-5,"POR VENCER","AL DÍA"))))</f>
        <v/>
      </c>
      <c r="EX387" s="185" t="n"/>
      <c r="EY387" s="119">
        <f>IF(N($H387)&lt;25,"",IF(ES387="","",ES387+31))</f>
        <v/>
      </c>
      <c r="EZ387" s="124">
        <f>IF(EY387="","",TODAY()-EY387)</f>
        <v/>
      </c>
      <c r="FA387" s="494" t="n"/>
      <c r="FB387" s="184" t="n"/>
      <c r="FC387" s="184">
        <f>IF(EY387="","SIN ESTADO",IF(FA387&lt;&gt;"","PAGA",IF(EZ387&gt;0,"VENCIDA",IF(EZ387&gt;=-5,"POR VENCER","AL DÍA"))))</f>
        <v/>
      </c>
      <c r="FD387" s="185" t="n"/>
      <c r="FE387" s="119">
        <f>IF(N($H387)&lt;26,"",IF(EY387="","",EY387+31))</f>
        <v/>
      </c>
      <c r="FF387" s="124">
        <f>IF(FE387="","",TODAY()-FE387)</f>
        <v/>
      </c>
      <c r="FG387" s="494" t="n"/>
      <c r="FH387" s="184" t="n"/>
      <c r="FI387" s="184">
        <f>IF(FE387="","SIN ESTADO",IF(FG387&lt;&gt;"","PAGA",IF(FF387&gt;0,"VENCIDA",IF(FF387&gt;=-5,"POR VENCER","AL DÍA"))))</f>
        <v/>
      </c>
      <c r="FJ387" s="185" t="n"/>
      <c r="FK387" s="119">
        <f>IF(N($H387)&lt;27,"",IF(FE387="","",FE387+31))</f>
        <v/>
      </c>
      <c r="FL387" s="124">
        <f>IF(FK387="","",TODAY()-FK387)</f>
        <v/>
      </c>
      <c r="FM387" s="494" t="n"/>
      <c r="FN387" s="184" t="n"/>
      <c r="FO387" s="184">
        <f>IF(FK387="","SIN ESTADO",IF(FM387&lt;&gt;"","PAGA",IF(FL387&gt;0,"VENCIDA",IF(FL387&gt;=-5,"POR VENCER","AL DÍA"))))</f>
        <v/>
      </c>
      <c r="FP387" s="185" t="n"/>
      <c r="FQ387" s="119">
        <f>IF(N($H387)&lt;28,"",IF(FK387="","",FK387+31))</f>
        <v/>
      </c>
      <c r="FR387" s="124">
        <f>IF(FQ387="","",TODAY()-FQ387)</f>
        <v/>
      </c>
      <c r="FS387" s="494" t="n"/>
      <c r="FT387" s="184" t="n"/>
      <c r="FU387" s="184">
        <f>IF(FQ387="","SIN ESTADO",IF(FS387&lt;&gt;"","PAGA",IF(FR387&gt;0,"VENCIDA",IF(FR387&gt;=-5,"POR VENCER","AL DÍA"))))</f>
        <v/>
      </c>
      <c r="FV387" s="185" t="n"/>
      <c r="FW387" s="119">
        <f>IF(N($H387)&lt;29,"",IF(FQ387="","",FQ387+31))</f>
        <v/>
      </c>
      <c r="FX387" s="124">
        <f>IF(FW387="","",TODAY()-FW387)</f>
        <v/>
      </c>
      <c r="FY387" s="494" t="n"/>
      <c r="FZ387" s="184" t="n"/>
      <c r="GA387" s="184">
        <f>IF(FW387="","SIN ESTADO",IF(FY387&lt;&gt;"","PAGA",IF(FX387&gt;0,"VENCIDA",IF(FX387&gt;=-5,"POR VENCER","AL DÍA"))))</f>
        <v/>
      </c>
      <c r="GB387" s="185" t="n"/>
      <c r="GC387" s="119">
        <f>IF(N($H387)&lt;30,"",IF(FW387="","",FW387+31))</f>
        <v/>
      </c>
      <c r="GD387" s="124">
        <f>IF(GC387="","",TODAY()-GC387)</f>
        <v/>
      </c>
      <c r="GE387" s="494" t="n"/>
      <c r="GF387" s="184" t="n"/>
      <c r="GG387" s="184">
        <f>IF(GC387="","SIN ESTADO",IF(GE387&lt;&gt;"","PAGA",IF(GD387&gt;0,"VENCIDA",IF(GD387&gt;=-5,"POR VENCER","AL DÍA"))))</f>
        <v/>
      </c>
      <c r="GH387" s="185" t="n"/>
      <c r="GI387" s="119">
        <f>IF(N($H387)&lt;31,"",IF(GC387="","",GC387+31))</f>
        <v/>
      </c>
      <c r="GJ387" s="124">
        <f>IF(GI387="","",TODAY()-GI387)</f>
        <v/>
      </c>
      <c r="GK387" s="494" t="n"/>
      <c r="GL387" s="184" t="n"/>
      <c r="GM387" s="184">
        <f>IF(GI387="","SIN ESTADO",IF(GK387&lt;&gt;"","PAGA",IF(GJ387&gt;0,"VENCIDA",IF(GJ387&gt;=-5,"POR VENCER","AL DÍA"))))</f>
        <v/>
      </c>
      <c r="GN387" s="185" t="n"/>
      <c r="GO387" s="119">
        <f>IF(N($H387)&lt;32,"",IF(GI387="","",GI387+31))</f>
        <v/>
      </c>
      <c r="GP387" s="124">
        <f>IF(GO387="","",TODAY()-GO387)</f>
        <v/>
      </c>
      <c r="GQ387" s="494" t="n"/>
      <c r="GR387" s="184" t="n"/>
      <c r="GS387" s="184">
        <f>IF(GO387="","SIN ESTADO",IF(GQ387&lt;&gt;"","PAGA",IF(GP387&gt;0,"VENCIDA",IF(GP387&gt;=-5,"POR VENCER","AL DÍA"))))</f>
        <v/>
      </c>
      <c r="GT387" s="185" t="n"/>
      <c r="GU387" s="119">
        <f>IF(N($H387)&lt;33,"",IF(GO387="","",GO387+31))</f>
        <v/>
      </c>
      <c r="GV387" s="124">
        <f>IF(GU387="","",TODAY()-GU387)</f>
        <v/>
      </c>
      <c r="GW387" s="494" t="n"/>
      <c r="GX387" s="184" t="n"/>
      <c r="GY387" s="184">
        <f>IF(GU387="","SIN ESTADO",IF(GW387&lt;&gt;"","PAGA",IF(GV387&gt;0,"VENCIDA",IF(GV387&gt;=-5,"POR VENCER","AL DÍA"))))</f>
        <v/>
      </c>
      <c r="GZ387" s="185" t="n"/>
      <c r="HA387" s="119">
        <f>IF(N($H387)&lt;34,"",IF(GU387="","",GU387+31))</f>
        <v/>
      </c>
      <c r="HB387" s="124">
        <f>IF(HA387="","",TODAY()-HA387)</f>
        <v/>
      </c>
      <c r="HC387" s="494" t="n"/>
      <c r="HD387" s="184" t="n"/>
      <c r="HE387" s="184">
        <f>IF(HA387="","SIN ESTADO",IF(HC387&lt;&gt;"","PAGA",IF(HB387&gt;0,"VENCIDA",IF(HB387&gt;=-5,"POR VENCER","AL DÍA"))))</f>
        <v/>
      </c>
      <c r="HF387" s="185" t="n"/>
      <c r="HG387" s="119">
        <f>IF(N($H387)&lt;35,"",IF(HA387="","",HA387+31))</f>
        <v/>
      </c>
      <c r="HH387" s="124">
        <f>IF(HG387="","",TODAY()-HG387)</f>
        <v/>
      </c>
      <c r="HI387" s="494" t="n"/>
      <c r="HJ387" s="184" t="n"/>
      <c r="HK387" s="184">
        <f>IF(HG387="","SIN ESTADO",IF(HI387&lt;&gt;"","PAGA",IF(HH387&gt;0,"VENCIDA",IF(HH387&gt;=-5,"POR VENCER","AL DÍA"))))</f>
        <v/>
      </c>
      <c r="HL387" s="168" t="n"/>
      <c r="HM387" s="119">
        <f>IF(N($H387)&lt;36,"",IF(HG387="","",HG387+31))</f>
        <v/>
      </c>
      <c r="HN387" s="124">
        <f>IF(HM387="","",TODAY()-HM387)</f>
        <v/>
      </c>
      <c r="HO387" s="494" t="n"/>
      <c r="HP387" s="184" t="n"/>
      <c r="HQ387" s="184">
        <f>IF(HM387="","SIN ESTADO",IF(HO387&lt;&gt;"","PAGA",IF(HN387&gt;0,"VENCIDA",IF(HN387&gt;=-5,"POR VENCER","AL DÍA"))))</f>
        <v/>
      </c>
      <c r="HR387" s="168" t="n"/>
      <c r="HS387" s="169">
        <f>N387+T387+Z387+AF387+AL387+AR387+AX387+BD387+BJ387+BP387+BV387+CB387+CH387+CN387+CT387+CZ387+DF387+DL387+DR387+DX387+ED387+EJ387+EP387+EV387+FB387+FH387+FN387+FT387+FZ387+GF387+GL387+GR387+GX387+HD387+HJ387+HP387</f>
        <v/>
      </c>
      <c r="HU387" s="170">
        <f>IFERROR(N($J387),0)</f>
        <v/>
      </c>
      <c r="HW387" s="170">
        <f>SUMPRODUCT((MOD(COLUMN($M387:$HR387)-COLUMN($M387),6)=0)*ISNUMBER($M387:$HR387)*($M387:$HR387&gt;=RESUMEN!$C$26)*($M387:$HR387&lt;=RESUMEN!$C$27)*IFERROR(N($N387:$HS387),0))</f>
        <v/>
      </c>
      <c r="HX387" s="170">
        <f>SUMPRODUCT((MOD(COLUMN($M387:$HR387)-COLUMN($M387),6)=0)*ISNUMBER($M387:$HR387)*($M387:$HR387&gt;=RESUMEN!$C$26)*($M387:$HR387&lt;=RESUMEN!$C$27))</f>
        <v/>
      </c>
    </row>
    <row r="388" ht="15.75" customHeight="1" s="506">
      <c r="B388" s="113">
        <f>VENTAS!A387</f>
        <v/>
      </c>
      <c r="C388" s="236">
        <f>VENTAS!B387</f>
        <v/>
      </c>
      <c r="D388" s="53">
        <f>VENTAS!C387</f>
        <v/>
      </c>
      <c r="E388" s="114">
        <f>VENTAS!D387</f>
        <v/>
      </c>
      <c r="F388" s="114">
        <f>VENTAS!J387</f>
        <v/>
      </c>
      <c r="G388" s="494">
        <f>VENTAS!F387</f>
        <v/>
      </c>
      <c r="H388" s="479">
        <f>VENTAS!K387</f>
        <v/>
      </c>
      <c r="I388" s="479">
        <f>VENTAS!M387</f>
        <v/>
      </c>
      <c r="J388" s="184">
        <f>VENTAS!L387</f>
        <v/>
      </c>
      <c r="K388" s="119">
        <f>IF(N($H388)&lt;1,"",$G388+31)</f>
        <v/>
      </c>
      <c r="L388" s="124">
        <f>IF(K388="","",TODAY()-K388)</f>
        <v/>
      </c>
      <c r="M388" s="469" t="n">
        <v>46113</v>
      </c>
      <c r="N388" s="374" t="n">
        <v>791700</v>
      </c>
      <c r="O388" s="184">
        <f>IF(K388="","SIN ESTADO",IF(M388&lt;&gt;"","PAGA",IF(L388&gt;0,"VENCIDA",IF(L388&gt;=-5,"POR VENCER","AL DÍA"))))</f>
        <v/>
      </c>
      <c r="P388" s="185" t="inlineStr">
        <is>
          <t>TRANSFERENCIA</t>
        </is>
      </c>
      <c r="Q388" s="119">
        <f>IF(N($H388)&lt;2,"",IF(K388="","",K388+31))</f>
        <v/>
      </c>
      <c r="R388" s="124">
        <f>IF(Q388="","",TODAY()-Q388)</f>
        <v/>
      </c>
      <c r="S388" s="481" t="n">
        <v>46113</v>
      </c>
      <c r="T388" s="184" t="n">
        <v>791700</v>
      </c>
      <c r="U388" s="184">
        <f>IF(Q388="","SIN ESTADO",IF(S388&lt;&gt;"","PAGA",IF(R388&gt;0,"VENCIDA",IF(R388&gt;=-5,"POR VENCER","AL DÍA"))))</f>
        <v/>
      </c>
      <c r="V388" s="185" t="inlineStr">
        <is>
          <t>TRANSFERENCIA</t>
        </is>
      </c>
      <c r="W388" s="119">
        <f>IF(N($H388)&lt;3,"",IF(Q388="","",Q388+31))</f>
        <v/>
      </c>
      <c r="X388" s="124">
        <f>IF(W388="","",TODAY()-W388)</f>
        <v/>
      </c>
      <c r="Y388" s="481" t="n">
        <v>46113</v>
      </c>
      <c r="Z388" s="184" t="n">
        <v>791700</v>
      </c>
      <c r="AA388" s="184">
        <f>IF(W388="","SIN ESTADO",IF(Y388&lt;&gt;"","PAGA",IF(X388&gt;0,"VENCIDA",IF(X388&gt;=-5,"POR VENCER","AL DÍA"))))</f>
        <v/>
      </c>
      <c r="AB388" s="185" t="inlineStr">
        <is>
          <t>TRANSFERENCIA</t>
        </is>
      </c>
      <c r="AC388" s="119">
        <f>IF(N($H388)&lt;4,"",IF(W388="","",W388+31))</f>
        <v/>
      </c>
      <c r="AD388" s="124">
        <f>IF(AC388="","",TODAY()-AC388)</f>
        <v/>
      </c>
      <c r="AE388" s="481" t="n">
        <v>46113</v>
      </c>
      <c r="AF388" s="184" t="n">
        <v>791700</v>
      </c>
      <c r="AG388" s="184">
        <f>IF(AC388="","SIN ESTADO",IF(AE388&lt;&gt;"","PAGA",IF(AD388&gt;0,"VENCIDA",IF(AD388&gt;=-5,"POR VENCER","AL DÍA"))))</f>
        <v/>
      </c>
      <c r="AH388" s="185" t="inlineStr">
        <is>
          <t>TRANSFERENCIA</t>
        </is>
      </c>
      <c r="AI388" s="119">
        <f>IF(N($H388)&lt;5,"",IF(AC388="","",AC388+31))</f>
        <v/>
      </c>
      <c r="AJ388" s="124">
        <f>IF(AI388="","",TODAY()-AI388)</f>
        <v/>
      </c>
      <c r="AK388" s="481" t="n">
        <v>46113</v>
      </c>
      <c r="AL388" s="184" t="n">
        <v>791700</v>
      </c>
      <c r="AM388" s="184">
        <f>IF(AI388="","SIN ESTADO",IF(AK388&lt;&gt;"","PAGA",IF(AJ388&gt;0,"VENCIDA",IF(AJ388&gt;=-5,"POR VENCER","AL DÍA"))))</f>
        <v/>
      </c>
      <c r="AN388" s="185" t="inlineStr">
        <is>
          <t>TRANSFERENCIA</t>
        </is>
      </c>
      <c r="AO388" s="119">
        <f>IF(N($H388)&lt;6,"",IF(AI388="","",AI388+31))</f>
        <v/>
      </c>
      <c r="AP388" s="124">
        <f>IF(AO388="","",TODAY()-AO388)</f>
        <v/>
      </c>
      <c r="AQ388" s="459" t="n">
        <v>46113</v>
      </c>
      <c r="AR388" s="184" t="n">
        <v>791700</v>
      </c>
      <c r="AS388" s="184">
        <f>IF(AO388="","SIN ESTADO",IF(AQ388&lt;&gt;"","PAGA",IF(AP388&gt;0,"VENCIDA",IF(AP388&gt;=-5,"POR VENCER","AL DÍA"))))</f>
        <v/>
      </c>
      <c r="AT388" s="185" t="inlineStr">
        <is>
          <t>TRANSFERENCIA</t>
        </is>
      </c>
      <c r="AU388" s="119">
        <f>IF(N($H388)&lt;7,"",IF(AO388="","",AO388+31))</f>
        <v/>
      </c>
      <c r="AV388" s="124">
        <f>IF(AU388="","",TODAY()-AU388)</f>
        <v/>
      </c>
      <c r="AW388" s="481" t="n">
        <v>46113</v>
      </c>
      <c r="AX388" s="184" t="n">
        <v>791700</v>
      </c>
      <c r="AY388" s="184">
        <f>IF(AU388="","SIN ESTADO",IF(AW388&lt;&gt;"","PAGA",IF(AV388&gt;0,"VENCIDA",IF(AV388&gt;=-5,"POR VENCER","AL DÍA"))))</f>
        <v/>
      </c>
      <c r="AZ388" s="185" t="inlineStr">
        <is>
          <t>TRANSFERENCIA</t>
        </is>
      </c>
      <c r="BA388" s="119">
        <f>IF(N($H388)&lt;8,"",IF(AU388="","",AU388+31))</f>
        <v/>
      </c>
      <c r="BB388" s="124">
        <f>IF(BA388="","",TODAY()-BA388)</f>
        <v/>
      </c>
      <c r="BC388" s="481" t="n">
        <v>46113</v>
      </c>
      <c r="BD388" s="184" t="n">
        <v>791700</v>
      </c>
      <c r="BE388" s="184">
        <f>IF(BA388="","SIN ESTADO",IF(BC388&lt;&gt;"","PAGA",IF(BB388&gt;0,"VENCIDA",IF(BB388&gt;=-5,"POR VENCER","AL DÍA"))))</f>
        <v/>
      </c>
      <c r="BF388" s="185" t="inlineStr">
        <is>
          <t>TRANSFERENCIA</t>
        </is>
      </c>
      <c r="BG388" s="119">
        <f>IF(N($H388)&lt;9,"",IF(BA388="","",BA388+31))</f>
        <v/>
      </c>
      <c r="BH388" s="124">
        <f>IF(BG388="","",TODAY()-BG388)</f>
        <v/>
      </c>
      <c r="BI388" s="494" t="n">
        <v>46267</v>
      </c>
      <c r="BJ388" s="184" t="n">
        <v>6333600</v>
      </c>
      <c r="BK388" s="184">
        <f>IF(BG388="","SIN ESTADO",IF(BI388&lt;&gt;"","PAGA",IF(BH388&gt;0,"VENCIDA",IF(BH388&gt;=-5,"POR VENCER","AL DÍA"))))</f>
        <v/>
      </c>
      <c r="BL388" s="185" t="inlineStr">
        <is>
          <t>TRANSFERENCIA</t>
        </is>
      </c>
      <c r="BM388" s="119">
        <f>IF(N($H388)&lt;10,"",IF(BG388="","",BG388+31))</f>
        <v/>
      </c>
      <c r="BN388" s="124">
        <f>IF(BM388="","",TODAY()-BM388)</f>
        <v/>
      </c>
      <c r="BO388" s="494" t="n">
        <v>46267</v>
      </c>
      <c r="BP388" s="184" t="n"/>
      <c r="BQ388" s="184">
        <f>IF(BM388="","SIN ESTADO",IF(BO388&lt;&gt;"","PAGA",IF(BN388&gt;0,"VENCIDA",IF(BN388&gt;=-5,"POR VENCER","AL DÍA"))))</f>
        <v/>
      </c>
      <c r="BR388" s="185" t="n"/>
      <c r="BS388" s="119">
        <f>IF(N($H388)&lt;11,"",IF(BM388="","",BM388+31))</f>
        <v/>
      </c>
      <c r="BT388" s="124">
        <f>IF(BS388="","",TODAY()-BS388)</f>
        <v/>
      </c>
      <c r="BU388" s="494" t="n">
        <v>46267</v>
      </c>
      <c r="BV388" s="184" t="n"/>
      <c r="BW388" s="184">
        <f>IF(BS388="","SIN ESTADO",IF(BU388&lt;&gt;"","PAGA",IF(BT388&gt;0,"VENCIDA",IF(BT388&gt;=-5,"POR VENCER","AL DÍA"))))</f>
        <v/>
      </c>
      <c r="BX388" s="185" t="n"/>
      <c r="BY388" s="119">
        <f>IF(N($H388)&lt;12,"",IF(BS388="","",BS388+31))</f>
        <v/>
      </c>
      <c r="BZ388" s="124">
        <f>IF(BY388="","",TODAY()-BY388)</f>
        <v/>
      </c>
      <c r="CA388" s="494" t="n">
        <v>46267</v>
      </c>
      <c r="CB388" s="184" t="n"/>
      <c r="CC388" s="184">
        <f>IF(BY388="","SIN ESTADO",IF(CA388&lt;&gt;"","PAGA",IF(BZ388&gt;0,"VENCIDA",IF(BZ388&gt;=-5,"POR VENCER","AL DÍA"))))</f>
        <v/>
      </c>
      <c r="CD388" s="185" t="n"/>
      <c r="CE388" s="119">
        <f>IF(N($H388)&lt;13,"",IF(BY388="","",BY388+31))</f>
        <v/>
      </c>
      <c r="CF388" s="124">
        <f>IF(CE388="","",TODAY()-CE388)</f>
        <v/>
      </c>
      <c r="CG388" s="494" t="n">
        <v>46267</v>
      </c>
      <c r="CH388" s="184" t="n"/>
      <c r="CI388" s="184">
        <f>IF(CE388="","SIN ESTADO",IF(CG388&lt;&gt;"","PAGA",IF(CF388&gt;0,"VENCIDA",IF(CF388&gt;=-5,"POR VENCER","AL DÍA"))))</f>
        <v/>
      </c>
      <c r="CJ388" s="185" t="n"/>
      <c r="CK388" s="119">
        <f>IF(N($H388)&lt;14,"",IF(CE388="","",CE388+31))</f>
        <v/>
      </c>
      <c r="CL388" s="124">
        <f>IF(CK388="","",TODAY()-CK388)</f>
        <v/>
      </c>
      <c r="CM388" s="494" t="n">
        <v>46267</v>
      </c>
      <c r="CN388" s="184" t="n"/>
      <c r="CO388" s="184">
        <f>IF(CK388="","SIN ESTADO",IF(CM388&lt;&gt;"","PAGA",IF(CL388&gt;0,"VENCIDA",IF(CL388&gt;=-5,"POR VENCER","AL DÍA"))))</f>
        <v/>
      </c>
      <c r="CP388" s="185" t="n"/>
      <c r="CQ388" s="119">
        <f>IF(N($H388)&lt;15,"",IF(CK388="","",CK388+31))</f>
        <v/>
      </c>
      <c r="CR388" s="124">
        <f>IF(CQ388="","",TODAY()-CQ388)</f>
        <v/>
      </c>
      <c r="CS388" s="494" t="n">
        <v>46267</v>
      </c>
      <c r="CT388" s="184" t="n"/>
      <c r="CU388" s="184">
        <f>IF(CQ388="","SIN ESTADO",IF(CS388&lt;&gt;"","PAGA",IF(CR388&gt;0,"VENCIDA",IF(CR388&gt;=-5,"POR VENCER","AL DÍA"))))</f>
        <v/>
      </c>
      <c r="CV388" s="185" t="n"/>
      <c r="CW388" s="119">
        <f>IF(N($H388)&lt;16,"",IF(CQ388="","",CQ388+31))</f>
        <v/>
      </c>
      <c r="CX388" s="124">
        <f>IF(CW388="","",TODAY()-CW388)</f>
        <v/>
      </c>
      <c r="CY388" s="494" t="n">
        <v>46267</v>
      </c>
      <c r="CZ388" s="184" t="n"/>
      <c r="DA388" s="184">
        <f>IF(CW388="","SIN ESTADO",IF(CY388&lt;&gt;"","PAGA",IF(CX388&gt;0,"VENCIDA",IF(CX388&gt;=-5,"POR VENCER","AL DÍA"))))</f>
        <v/>
      </c>
      <c r="DB388" s="185" t="n"/>
      <c r="DC388" s="119">
        <f>IF(N($H388)&lt;17,"",IF(CW388="","",CW388+31))</f>
        <v/>
      </c>
      <c r="DD388" s="124">
        <f>IF(DC388="","",TODAY()-DC388)</f>
        <v/>
      </c>
      <c r="DE388" s="494" t="n"/>
      <c r="DF388" s="184" t="n"/>
      <c r="DG388" s="184">
        <f>IF(DC388="","SIN ESTADO",IF(DE388&lt;&gt;"","PAGA",IF(DD388&gt;0,"VENCIDA",IF(DD388&gt;=-5,"POR VENCER","AL DÍA"))))</f>
        <v/>
      </c>
      <c r="DH388" s="185" t="n"/>
      <c r="DI388" s="119">
        <f>IF(N($H388)&lt;18,"",IF(DC388="","",DC388+31))</f>
        <v/>
      </c>
      <c r="DJ388" s="124">
        <f>IF(DI388="","",TODAY()-DI388)</f>
        <v/>
      </c>
      <c r="DK388" s="494" t="n"/>
      <c r="DL388" s="184" t="n"/>
      <c r="DM388" s="184">
        <f>IF(DI388="","SIN ESTADO",IF(DK388&lt;&gt;"","PAGA",IF(DJ388&gt;0,"VENCIDA",IF(DJ388&gt;=-5,"POR VENCER","AL DÍA"))))</f>
        <v/>
      </c>
      <c r="DN388" s="185" t="n"/>
      <c r="DO388" s="119">
        <f>IF(N($H388)&lt;19,"",IF(DI388="","",DI388+31))</f>
        <v/>
      </c>
      <c r="DP388" s="124">
        <f>IF(DO388="","",TODAY()-DO388)</f>
        <v/>
      </c>
      <c r="DQ388" s="494" t="n"/>
      <c r="DR388" s="184" t="n"/>
      <c r="DS388" s="184">
        <f>IF(DO388="","SIN ESTADO",IF(DQ388&lt;&gt;"","PAGA",IF(DP388&gt;0,"VENCIDA",IF(DP388&gt;=-5,"POR VENCER","AL DÍA"))))</f>
        <v/>
      </c>
      <c r="DT388" s="185" t="n"/>
      <c r="DU388" s="119">
        <f>IF(N($H388)&lt;20,"",IF(DO388="","",DO388+31))</f>
        <v/>
      </c>
      <c r="DV388" s="124">
        <f>IF(DU388="","",TODAY()-DU388)</f>
        <v/>
      </c>
      <c r="DW388" s="494" t="n"/>
      <c r="DX388" s="184" t="n"/>
      <c r="DY388" s="184">
        <f>IF(DU388="","SIN ESTADO",IF(DW388&lt;&gt;"","PAGA",IF(DV388&gt;0,"VENCIDA",IF(DV388&gt;=-5,"POR VENCER","AL DÍA"))))</f>
        <v/>
      </c>
      <c r="DZ388" s="185" t="n"/>
      <c r="EA388" s="119">
        <f>IF(N($H388)&lt;21,"",IF(DU388="","",DU388+31))</f>
        <v/>
      </c>
      <c r="EB388" s="124">
        <f>IF(EA388="","",TODAY()-EA388)</f>
        <v/>
      </c>
      <c r="EC388" s="494" t="n"/>
      <c r="ED388" s="184" t="n"/>
      <c r="EE388" s="184">
        <f>IF(EA388="","SIN ESTADO",IF(EC388&lt;&gt;"","PAGA",IF(EB388&gt;0,"VENCIDA",IF(EB388&gt;=-5,"POR VENCER","AL DÍA"))))</f>
        <v/>
      </c>
      <c r="EF388" s="185" t="n"/>
      <c r="EG388" s="119">
        <f>IF(N($H388)&lt;22,"",IF(EA388="","",EA388+31))</f>
        <v/>
      </c>
      <c r="EH388" s="124">
        <f>IF(EG388="","",TODAY()-EG388)</f>
        <v/>
      </c>
      <c r="EI388" s="494" t="n"/>
      <c r="EJ388" s="184" t="n"/>
      <c r="EK388" s="184">
        <f>IF(EG388="","SIN ESTADO",IF(EI388&lt;&gt;"","PAGA",IF(EH388&gt;0,"VENCIDA",IF(EH388&gt;=-5,"POR VENCER","AL DÍA"))))</f>
        <v/>
      </c>
      <c r="EL388" s="185" t="n"/>
      <c r="EM388" s="119">
        <f>IF(N($H388)&lt;23,"",IF(EG388="","",EG388+31))</f>
        <v/>
      </c>
      <c r="EN388" s="124">
        <f>IF(EM388="","",TODAY()-EM388)</f>
        <v/>
      </c>
      <c r="EO388" s="494" t="n"/>
      <c r="EP388" s="184" t="n"/>
      <c r="EQ388" s="184">
        <f>IF(EM388="","SIN ESTADO",IF(EO388&lt;&gt;"","PAGA",IF(EN388&gt;0,"VENCIDA",IF(EN388&gt;=-5,"POR VENCER","AL DÍA"))))</f>
        <v/>
      </c>
      <c r="ER388" s="185" t="n"/>
      <c r="ES388" s="119">
        <f>IF(N($H388)&lt;24,"",IF(EM388="","",EM388+31))</f>
        <v/>
      </c>
      <c r="ET388" s="124">
        <f>IF(ES388="","",TODAY()-ES388)</f>
        <v/>
      </c>
      <c r="EU388" s="494" t="n"/>
      <c r="EV388" s="184" t="n"/>
      <c r="EW388" s="184">
        <f>IF(ES388="","SIN ESTADO",IF(EU388&lt;&gt;"","PAGA",IF(ET388&gt;0,"VENCIDA",IF(ET388&gt;=-5,"POR VENCER","AL DÍA"))))</f>
        <v/>
      </c>
      <c r="EX388" s="185" t="n"/>
      <c r="EY388" s="119">
        <f>IF(N($H388)&lt;25,"",IF(ES388="","",ES388+31))</f>
        <v/>
      </c>
      <c r="EZ388" s="124">
        <f>IF(EY388="","",TODAY()-EY388)</f>
        <v/>
      </c>
      <c r="FA388" s="494" t="n"/>
      <c r="FB388" s="184" t="n"/>
      <c r="FC388" s="184">
        <f>IF(EY388="","SIN ESTADO",IF(FA388&lt;&gt;"","PAGA",IF(EZ388&gt;0,"VENCIDA",IF(EZ388&gt;=-5,"POR VENCER","AL DÍA"))))</f>
        <v/>
      </c>
      <c r="FD388" s="185" t="n"/>
      <c r="FE388" s="119">
        <f>IF(N($H388)&lt;26,"",IF(EY388="","",EY388+31))</f>
        <v/>
      </c>
      <c r="FF388" s="124">
        <f>IF(FE388="","",TODAY()-FE388)</f>
        <v/>
      </c>
      <c r="FG388" s="494" t="n"/>
      <c r="FH388" s="184" t="n"/>
      <c r="FI388" s="184">
        <f>IF(FE388="","SIN ESTADO",IF(FG388&lt;&gt;"","PAGA",IF(FF388&gt;0,"VENCIDA",IF(FF388&gt;=-5,"POR VENCER","AL DÍA"))))</f>
        <v/>
      </c>
      <c r="FJ388" s="185" t="n"/>
      <c r="FK388" s="119">
        <f>IF(N($H388)&lt;27,"",IF(FE388="","",FE388+31))</f>
        <v/>
      </c>
      <c r="FL388" s="124">
        <f>IF(FK388="","",TODAY()-FK388)</f>
        <v/>
      </c>
      <c r="FM388" s="494" t="n"/>
      <c r="FN388" s="184" t="n"/>
      <c r="FO388" s="184">
        <f>IF(FK388="","SIN ESTADO",IF(FM388&lt;&gt;"","PAGA",IF(FL388&gt;0,"VENCIDA",IF(FL388&gt;=-5,"POR VENCER","AL DÍA"))))</f>
        <v/>
      </c>
      <c r="FP388" s="185" t="n"/>
      <c r="FQ388" s="119">
        <f>IF(N($H388)&lt;28,"",IF(FK388="","",FK388+31))</f>
        <v/>
      </c>
      <c r="FR388" s="124">
        <f>IF(FQ388="","",TODAY()-FQ388)</f>
        <v/>
      </c>
      <c r="FS388" s="494" t="n"/>
      <c r="FT388" s="184" t="n"/>
      <c r="FU388" s="184">
        <f>IF(FQ388="","SIN ESTADO",IF(FS388&lt;&gt;"","PAGA",IF(FR388&gt;0,"VENCIDA",IF(FR388&gt;=-5,"POR VENCER","AL DÍA"))))</f>
        <v/>
      </c>
      <c r="FV388" s="185" t="n"/>
      <c r="FW388" s="119">
        <f>IF(N($H388)&lt;29,"",IF(FQ388="","",FQ388+31))</f>
        <v/>
      </c>
      <c r="FX388" s="124">
        <f>IF(FW388="","",TODAY()-FW388)</f>
        <v/>
      </c>
      <c r="FY388" s="494" t="n"/>
      <c r="FZ388" s="184" t="n"/>
      <c r="GA388" s="184">
        <f>IF(FW388="","SIN ESTADO",IF(FY388&lt;&gt;"","PAGA",IF(FX388&gt;0,"VENCIDA",IF(FX388&gt;=-5,"POR VENCER","AL DÍA"))))</f>
        <v/>
      </c>
      <c r="GB388" s="185" t="n"/>
      <c r="GC388" s="119">
        <f>IF(N($H388)&lt;30,"",IF(FW388="","",FW388+31))</f>
        <v/>
      </c>
      <c r="GD388" s="124">
        <f>IF(GC388="","",TODAY()-GC388)</f>
        <v/>
      </c>
      <c r="GE388" s="494" t="n"/>
      <c r="GF388" s="184" t="n"/>
      <c r="GG388" s="184">
        <f>IF(GC388="","SIN ESTADO",IF(GE388&lt;&gt;"","PAGA",IF(GD388&gt;0,"VENCIDA",IF(GD388&gt;=-5,"POR VENCER","AL DÍA"))))</f>
        <v/>
      </c>
      <c r="GH388" s="185" t="n"/>
      <c r="GI388" s="119">
        <f>IF(N($H388)&lt;31,"",IF(GC388="","",GC388+31))</f>
        <v/>
      </c>
      <c r="GJ388" s="124">
        <f>IF(GI388="","",TODAY()-GI388)</f>
        <v/>
      </c>
      <c r="GK388" s="494" t="n"/>
      <c r="GL388" s="184" t="n"/>
      <c r="GM388" s="184">
        <f>IF(GI388="","SIN ESTADO",IF(GK388&lt;&gt;"","PAGA",IF(GJ388&gt;0,"VENCIDA",IF(GJ388&gt;=-5,"POR VENCER","AL DÍA"))))</f>
        <v/>
      </c>
      <c r="GN388" s="185" t="n"/>
      <c r="GO388" s="119">
        <f>IF(N($H388)&lt;32,"",IF(GI388="","",GI388+31))</f>
        <v/>
      </c>
      <c r="GP388" s="124">
        <f>IF(GO388="","",TODAY()-GO388)</f>
        <v/>
      </c>
      <c r="GQ388" s="494" t="n"/>
      <c r="GR388" s="184" t="n"/>
      <c r="GS388" s="184">
        <f>IF(GO388="","SIN ESTADO",IF(GQ388&lt;&gt;"","PAGA",IF(GP388&gt;0,"VENCIDA",IF(GP388&gt;=-5,"POR VENCER","AL DÍA"))))</f>
        <v/>
      </c>
      <c r="GT388" s="185" t="n"/>
      <c r="GU388" s="119">
        <f>IF(N($H388)&lt;33,"",IF(GO388="","",GO388+31))</f>
        <v/>
      </c>
      <c r="GV388" s="124">
        <f>IF(GU388="","",TODAY()-GU388)</f>
        <v/>
      </c>
      <c r="GW388" s="494" t="n"/>
      <c r="GX388" s="184" t="n"/>
      <c r="GY388" s="184">
        <f>IF(GU388="","SIN ESTADO",IF(GW388&lt;&gt;"","PAGA",IF(GV388&gt;0,"VENCIDA",IF(GV388&gt;=-5,"POR VENCER","AL DÍA"))))</f>
        <v/>
      </c>
      <c r="GZ388" s="185" t="n"/>
      <c r="HA388" s="119">
        <f>IF(N($H388)&lt;34,"",IF(GU388="","",GU388+31))</f>
        <v/>
      </c>
      <c r="HB388" s="124">
        <f>IF(HA388="","",TODAY()-HA388)</f>
        <v/>
      </c>
      <c r="HC388" s="494" t="n"/>
      <c r="HD388" s="184" t="n"/>
      <c r="HE388" s="184">
        <f>IF(HA388="","SIN ESTADO",IF(HC388&lt;&gt;"","PAGA",IF(HB388&gt;0,"VENCIDA",IF(HB388&gt;=-5,"POR VENCER","AL DÍA"))))</f>
        <v/>
      </c>
      <c r="HF388" s="185" t="n"/>
      <c r="HG388" s="119">
        <f>IF(N($H388)&lt;35,"",IF(HA388="","",HA388+31))</f>
        <v/>
      </c>
      <c r="HH388" s="124">
        <f>IF(HG388="","",TODAY()-HG388)</f>
        <v/>
      </c>
      <c r="HI388" s="494" t="n"/>
      <c r="HJ388" s="184" t="n"/>
      <c r="HK388" s="184">
        <f>IF(HG388="","SIN ESTADO",IF(HI388&lt;&gt;"","PAGA",IF(HH388&gt;0,"VENCIDA",IF(HH388&gt;=-5,"POR VENCER","AL DÍA"))))</f>
        <v/>
      </c>
      <c r="HL388" s="168" t="n"/>
      <c r="HM388" s="119">
        <f>IF(N($H388)&lt;36,"",IF(HG388="","",HG388+31))</f>
        <v/>
      </c>
      <c r="HN388" s="124">
        <f>IF(HM388="","",TODAY()-HM388)</f>
        <v/>
      </c>
      <c r="HO388" s="494" t="n"/>
      <c r="HP388" s="184" t="n"/>
      <c r="HQ388" s="184">
        <f>IF(HM388="","SIN ESTADO",IF(HO388&lt;&gt;"","PAGA",IF(HN388&gt;0,"VENCIDA",IF(HN388&gt;=-5,"POR VENCER","AL DÍA"))))</f>
        <v/>
      </c>
      <c r="HR388" s="168" t="n"/>
      <c r="HS388" s="169">
        <f>N388+T388+Z388+AF388+AL388+AR388+AX388+BD388+BJ388+BP388+BV388+CB388+CH388+CN388+CT388+CZ388+DF388+DL388+DR388+DX388+ED388+EJ388+EP388+EV388+FB388+FH388+FN388+FT388+FZ388+GF388+GL388+GR388+GX388+HD388+HJ388+HP388</f>
        <v/>
      </c>
      <c r="HU388" s="170">
        <f>IFERROR(N($J388),0)</f>
        <v/>
      </c>
      <c r="HW388" s="170">
        <f>SUMPRODUCT((MOD(COLUMN($M388:$HR388)-COLUMN($M388),6)=0)*ISNUMBER($M388:$HR388)*($M388:$HR388&gt;=RESUMEN!$C$26)*($M388:$HR388&lt;=RESUMEN!$C$27)*IFERROR(N($N388:$HS388),0))</f>
        <v/>
      </c>
      <c r="HX388" s="170">
        <f>SUMPRODUCT((MOD(COLUMN($M388:$HR388)-COLUMN($M388),6)=0)*ISNUMBER($M388:$HR388)*($M388:$HR388&gt;=RESUMEN!$C$26)*($M388:$HR388&lt;=RESUMEN!$C$27))</f>
        <v/>
      </c>
    </row>
    <row r="389" ht="15.75" customHeight="1" s="506">
      <c r="B389" s="113">
        <f>VENTAS!A388</f>
        <v/>
      </c>
      <c r="C389" s="236">
        <f>VENTAS!B388</f>
        <v/>
      </c>
      <c r="D389" s="53">
        <f>VENTAS!C388</f>
        <v/>
      </c>
      <c r="E389" s="114">
        <f>VENTAS!D388</f>
        <v/>
      </c>
      <c r="F389" s="114">
        <f>VENTAS!J388</f>
        <v/>
      </c>
      <c r="G389" s="494">
        <f>VENTAS!F388</f>
        <v/>
      </c>
      <c r="H389" s="479">
        <f>VENTAS!K388</f>
        <v/>
      </c>
      <c r="I389" s="479">
        <f>VENTAS!M388</f>
        <v/>
      </c>
      <c r="J389" s="184">
        <f>VENTAS!L388</f>
        <v/>
      </c>
      <c r="K389" s="119">
        <f>IF(N($H389)&lt;1,"",$G389+31)</f>
        <v/>
      </c>
      <c r="L389" s="124">
        <f>IF(K389="","",TODAY()-K389)</f>
        <v/>
      </c>
      <c r="M389" s="494" t="n">
        <v>46203</v>
      </c>
      <c r="N389" s="374" t="n">
        <v>1000000</v>
      </c>
      <c r="O389" s="184">
        <f>IF(K389="","SIN ESTADO",IF(M389&lt;&gt;"","PAGA",IF(L389&gt;0,"VENCIDA",IF(L389&gt;=-5,"POR VENCER","AL DÍA"))))</f>
        <v/>
      </c>
      <c r="P389" s="185" t="inlineStr">
        <is>
          <t>TRANSFERENCIA</t>
        </is>
      </c>
      <c r="Q389" s="119">
        <f>IF(N($H389)&lt;2,"",IF(K389="","",K389+31))</f>
        <v/>
      </c>
      <c r="R389" s="124">
        <f>IF(Q389="","",TODAY()-Q389)</f>
        <v/>
      </c>
      <c r="S389" s="494" t="n">
        <v>46254</v>
      </c>
      <c r="T389" s="184" t="n">
        <v>1000000</v>
      </c>
      <c r="U389" s="184">
        <f>IF(Q389="","SIN ESTADO",IF(S389&lt;&gt;"","PAGA",IF(R389&gt;0,"VENCIDA",IF(R389&gt;=-5,"POR VENCER","AL DÍA"))))</f>
        <v/>
      </c>
      <c r="V389" s="185" t="inlineStr">
        <is>
          <t>TRANSFERENCIA</t>
        </is>
      </c>
      <c r="W389" s="119">
        <f>IF(N($H389)&lt;3,"",IF(Q389="","",Q389+31))</f>
        <v/>
      </c>
      <c r="X389" s="124">
        <f>IF(W389="","",TODAY()-W389)</f>
        <v/>
      </c>
      <c r="Y389" s="494" t="n"/>
      <c r="Z389" s="184" t="n"/>
      <c r="AA389" s="184">
        <f>IF(W389="","SIN ESTADO",IF(Y389&lt;&gt;"","PAGA",IF(X389&gt;0,"VENCIDA",IF(X389&gt;=-5,"POR VENCER","AL DÍA"))))</f>
        <v/>
      </c>
      <c r="AB389" s="185" t="n"/>
      <c r="AC389" s="119">
        <f>IF(N($H389)&lt;4,"",IF(W389="","",W389+31))</f>
        <v/>
      </c>
      <c r="AD389" s="124">
        <f>IF(AC389="","",TODAY()-AC389)</f>
        <v/>
      </c>
      <c r="AE389" s="494" t="n"/>
      <c r="AF389" s="184" t="n"/>
      <c r="AG389" s="184">
        <f>IF(AC389="","SIN ESTADO",IF(AE389&lt;&gt;"","PAGA",IF(AD389&gt;0,"VENCIDA",IF(AD389&gt;=-5,"POR VENCER","AL DÍA"))))</f>
        <v/>
      </c>
      <c r="AH389" s="185" t="n"/>
      <c r="AI389" s="119">
        <f>IF(N($H389)&lt;5,"",IF(AC389="","",AC389+31))</f>
        <v/>
      </c>
      <c r="AJ389" s="124">
        <f>IF(AI389="","",TODAY()-AI389)</f>
        <v/>
      </c>
      <c r="AK389" s="494" t="n"/>
      <c r="AL389" s="184" t="n"/>
      <c r="AM389" s="184">
        <f>IF(AI389="","SIN ESTADO",IF(AK389&lt;&gt;"","PAGA",IF(AJ389&gt;0,"VENCIDA",IF(AJ389&gt;=-5,"POR VENCER","AL DÍA"))))</f>
        <v/>
      </c>
      <c r="AN389" s="185" t="n"/>
      <c r="AO389" s="119">
        <f>IF(N($H389)&lt;6,"",IF(AI389="","",AI389+31))</f>
        <v/>
      </c>
      <c r="AP389" s="124">
        <f>IF(AO389="","",TODAY()-AO389)</f>
        <v/>
      </c>
      <c r="AQ389" s="270" t="n"/>
      <c r="AR389" s="184" t="n"/>
      <c r="AS389" s="184">
        <f>IF(AO389="","SIN ESTADO",IF(AQ389&lt;&gt;"","PAGA",IF(AP389&gt;0,"VENCIDA",IF(AP389&gt;=-5,"POR VENCER","AL DÍA"))))</f>
        <v/>
      </c>
      <c r="AT389" s="185" t="n"/>
      <c r="AU389" s="119">
        <f>IF(N($H389)&lt;7,"",IF(AO389="","",AO389+31))</f>
        <v/>
      </c>
      <c r="AV389" s="124">
        <f>IF(AU389="","",TODAY()-AU389)</f>
        <v/>
      </c>
      <c r="AW389" s="494" t="n"/>
      <c r="AX389" s="184" t="n"/>
      <c r="AY389" s="184">
        <f>IF(AU389="","SIN ESTADO",IF(AW389&lt;&gt;"","PAGA",IF(AV389&gt;0,"VENCIDA",IF(AV389&gt;=-5,"POR VENCER","AL DÍA"))))</f>
        <v/>
      </c>
      <c r="AZ389" s="185" t="n"/>
      <c r="BA389" s="119">
        <f>IF(N($H389)&lt;8,"",IF(AU389="","",AU389+31))</f>
        <v/>
      </c>
      <c r="BB389" s="124">
        <f>IF(BA389="","",TODAY()-BA389)</f>
        <v/>
      </c>
      <c r="BC389" s="494" t="n"/>
      <c r="BD389" s="184" t="n"/>
      <c r="BE389" s="184">
        <f>IF(BA389="","SIN ESTADO",IF(BC389&lt;&gt;"","PAGA",IF(BB389&gt;0,"VENCIDA",IF(BB389&gt;=-5,"POR VENCER","AL DÍA"))))</f>
        <v/>
      </c>
      <c r="BF389" s="185" t="n"/>
      <c r="BG389" s="119">
        <f>IF(N($H389)&lt;9,"",IF(BA389="","",BA389+31))</f>
        <v/>
      </c>
      <c r="BH389" s="124">
        <f>IF(BG389="","",TODAY()-BG389)</f>
        <v/>
      </c>
      <c r="BI389" s="494" t="n"/>
      <c r="BJ389" s="184" t="n"/>
      <c r="BK389" s="184">
        <f>IF(BG389="","SIN ESTADO",IF(BI389&lt;&gt;"","PAGA",IF(BH389&gt;0,"VENCIDA",IF(BH389&gt;=-5,"POR VENCER","AL DÍA"))))</f>
        <v/>
      </c>
      <c r="BL389" s="185" t="n"/>
      <c r="BM389" s="119">
        <f>IF(N($H389)&lt;10,"",IF(BG389="","",BG389+31))</f>
        <v/>
      </c>
      <c r="BN389" s="124">
        <f>IF(BM389="","",TODAY()-BM389)</f>
        <v/>
      </c>
      <c r="BO389" s="494" t="n"/>
      <c r="BP389" s="184" t="n"/>
      <c r="BQ389" s="184">
        <f>IF(BM389="","SIN ESTADO",IF(BO389&lt;&gt;"","PAGA",IF(BN389&gt;0,"VENCIDA",IF(BN389&gt;=-5,"POR VENCER","AL DÍA"))))</f>
        <v/>
      </c>
      <c r="BR389" s="185" t="n"/>
      <c r="BS389" s="119">
        <f>IF(N($H389)&lt;11,"",IF(BM389="","",BM389+31))</f>
        <v/>
      </c>
      <c r="BT389" s="124">
        <f>IF(BS389="","",TODAY()-BS389)</f>
        <v/>
      </c>
      <c r="BU389" s="494" t="n"/>
      <c r="BV389" s="184" t="n"/>
      <c r="BW389" s="184">
        <f>IF(BS389="","SIN ESTADO",IF(BU389&lt;&gt;"","PAGA",IF(BT389&gt;0,"VENCIDA",IF(BT389&gt;=-5,"POR VENCER","AL DÍA"))))</f>
        <v/>
      </c>
      <c r="BX389" s="185" t="n"/>
      <c r="BY389" s="119">
        <f>IF(N($H389)&lt;12,"",IF(BS389="","",BS389+31))</f>
        <v/>
      </c>
      <c r="BZ389" s="124">
        <f>IF(BY389="","",TODAY()-BY389)</f>
        <v/>
      </c>
      <c r="CA389" s="494" t="n"/>
      <c r="CB389" s="184" t="n"/>
      <c r="CC389" s="184">
        <f>IF(BY389="","SIN ESTADO",IF(CA389&lt;&gt;"","PAGA",IF(BZ389&gt;0,"VENCIDA",IF(BZ389&gt;=-5,"POR VENCER","AL DÍA"))))</f>
        <v/>
      </c>
      <c r="CD389" s="185" t="n"/>
      <c r="CE389" s="119">
        <f>IF(N($H389)&lt;13,"",IF(BY389="","",BY389+31))</f>
        <v/>
      </c>
      <c r="CF389" s="124">
        <f>IF(CE389="","",TODAY()-CE389)</f>
        <v/>
      </c>
      <c r="CG389" s="494" t="n"/>
      <c r="CH389" s="184" t="n"/>
      <c r="CI389" s="184">
        <f>IF(CE389="","SIN ESTADO",IF(CG389&lt;&gt;"","PAGA",IF(CF389&gt;0,"VENCIDA",IF(CF389&gt;=-5,"POR VENCER","AL DÍA"))))</f>
        <v/>
      </c>
      <c r="CJ389" s="185" t="n"/>
      <c r="CK389" s="119">
        <f>IF(N($H389)&lt;14,"",IF(CE389="","",CE389+31))</f>
        <v/>
      </c>
      <c r="CL389" s="124">
        <f>IF(CK389="","",TODAY()-CK389)</f>
        <v/>
      </c>
      <c r="CM389" s="494" t="n"/>
      <c r="CN389" s="184" t="n"/>
      <c r="CO389" s="184">
        <f>IF(CK389="","SIN ESTADO",IF(CM389&lt;&gt;"","PAGA",IF(CL389&gt;0,"VENCIDA",IF(CL389&gt;=-5,"POR VENCER","AL DÍA"))))</f>
        <v/>
      </c>
      <c r="CP389" s="185" t="n"/>
      <c r="CQ389" s="119">
        <f>IF(N($H389)&lt;15,"",IF(CK389="","",CK389+31))</f>
        <v/>
      </c>
      <c r="CR389" s="124">
        <f>IF(CQ389="","",TODAY()-CQ389)</f>
        <v/>
      </c>
      <c r="CS389" s="494" t="n"/>
      <c r="CT389" s="184" t="n"/>
      <c r="CU389" s="184">
        <f>IF(CQ389="","SIN ESTADO",IF(CS389&lt;&gt;"","PAGA",IF(CR389&gt;0,"VENCIDA",IF(CR389&gt;=-5,"POR VENCER","AL DÍA"))))</f>
        <v/>
      </c>
      <c r="CV389" s="185" t="n"/>
      <c r="CW389" s="119">
        <f>IF(N($H389)&lt;16,"",IF(CQ389="","",CQ389+31))</f>
        <v/>
      </c>
      <c r="CX389" s="124">
        <f>IF(CW389="","",TODAY()-CW389)</f>
        <v/>
      </c>
      <c r="CY389" s="494" t="n"/>
      <c r="CZ389" s="184" t="n"/>
      <c r="DA389" s="184">
        <f>IF(CW389="","SIN ESTADO",IF(CY389&lt;&gt;"","PAGA",IF(CX389&gt;0,"VENCIDA",IF(CX389&gt;=-5,"POR VENCER","AL DÍA"))))</f>
        <v/>
      </c>
      <c r="DB389" s="185" t="n"/>
      <c r="DC389" s="119">
        <f>IF(N($H389)&lt;17,"",IF(CW389="","",CW389+31))</f>
        <v/>
      </c>
      <c r="DD389" s="124">
        <f>IF(DC389="","",TODAY()-DC389)</f>
        <v/>
      </c>
      <c r="DE389" s="494" t="n"/>
      <c r="DF389" s="184" t="n"/>
      <c r="DG389" s="184">
        <f>IF(DC389="","SIN ESTADO",IF(DE389&lt;&gt;"","PAGA",IF(DD389&gt;0,"VENCIDA",IF(DD389&gt;=-5,"POR VENCER","AL DÍA"))))</f>
        <v/>
      </c>
      <c r="DH389" s="185" t="n"/>
      <c r="DI389" s="119">
        <f>IF(N($H389)&lt;18,"",IF(DC389="","",DC389+31))</f>
        <v/>
      </c>
      <c r="DJ389" s="124">
        <f>IF(DI389="","",TODAY()-DI389)</f>
        <v/>
      </c>
      <c r="DK389" s="494" t="n"/>
      <c r="DL389" s="184" t="n"/>
      <c r="DM389" s="184">
        <f>IF(DI389="","SIN ESTADO",IF(DK389&lt;&gt;"","PAGA",IF(DJ389&gt;0,"VENCIDA",IF(DJ389&gt;=-5,"POR VENCER","AL DÍA"))))</f>
        <v/>
      </c>
      <c r="DN389" s="185" t="n"/>
      <c r="DO389" s="119">
        <f>IF(N($H389)&lt;19,"",IF(DI389="","",DI389+31))</f>
        <v/>
      </c>
      <c r="DP389" s="124">
        <f>IF(DO389="","",TODAY()-DO389)</f>
        <v/>
      </c>
      <c r="DQ389" s="494" t="n"/>
      <c r="DR389" s="184" t="n"/>
      <c r="DS389" s="184">
        <f>IF(DO389="","SIN ESTADO",IF(DQ389&lt;&gt;"","PAGA",IF(DP389&gt;0,"VENCIDA",IF(DP389&gt;=-5,"POR VENCER","AL DÍA"))))</f>
        <v/>
      </c>
      <c r="DT389" s="185" t="n"/>
      <c r="DU389" s="119">
        <f>IF(N($H389)&lt;20,"",IF(DO389="","",DO389+31))</f>
        <v/>
      </c>
      <c r="DV389" s="124">
        <f>IF(DU389="","",TODAY()-DU389)</f>
        <v/>
      </c>
      <c r="DW389" s="494" t="n"/>
      <c r="DX389" s="184" t="n"/>
      <c r="DY389" s="184">
        <f>IF(DU389="","SIN ESTADO",IF(DW389&lt;&gt;"","PAGA",IF(DV389&gt;0,"VENCIDA",IF(DV389&gt;=-5,"POR VENCER","AL DÍA"))))</f>
        <v/>
      </c>
      <c r="DZ389" s="185" t="n"/>
      <c r="EA389" s="119">
        <f>IF(N($H389)&lt;21,"",IF(DU389="","",DU389+31))</f>
        <v/>
      </c>
      <c r="EB389" s="124">
        <f>IF(EA389="","",TODAY()-EA389)</f>
        <v/>
      </c>
      <c r="EC389" s="494" t="n"/>
      <c r="ED389" s="184" t="n"/>
      <c r="EE389" s="184">
        <f>IF(EA389="","SIN ESTADO",IF(EC389&lt;&gt;"","PAGA",IF(EB389&gt;0,"VENCIDA",IF(EB389&gt;=-5,"POR VENCER","AL DÍA"))))</f>
        <v/>
      </c>
      <c r="EF389" s="185" t="n"/>
      <c r="EG389" s="119">
        <f>IF(N($H389)&lt;22,"",IF(EA389="","",EA389+31))</f>
        <v/>
      </c>
      <c r="EH389" s="124">
        <f>IF(EG389="","",TODAY()-EG389)</f>
        <v/>
      </c>
      <c r="EI389" s="494" t="n"/>
      <c r="EJ389" s="184" t="n"/>
      <c r="EK389" s="184">
        <f>IF(EG389="","SIN ESTADO",IF(EI389&lt;&gt;"","PAGA",IF(EH389&gt;0,"VENCIDA",IF(EH389&gt;=-5,"POR VENCER","AL DÍA"))))</f>
        <v/>
      </c>
      <c r="EL389" s="185" t="n"/>
      <c r="EM389" s="119">
        <f>IF(N($H389)&lt;23,"",IF(EG389="","",EG389+31))</f>
        <v/>
      </c>
      <c r="EN389" s="124">
        <f>IF(EM389="","",TODAY()-EM389)</f>
        <v/>
      </c>
      <c r="EO389" s="494" t="n"/>
      <c r="EP389" s="184" t="n"/>
      <c r="EQ389" s="184">
        <f>IF(EM389="","SIN ESTADO",IF(EO389&lt;&gt;"","PAGA",IF(EN389&gt;0,"VENCIDA",IF(EN389&gt;=-5,"POR VENCER","AL DÍA"))))</f>
        <v/>
      </c>
      <c r="ER389" s="185" t="n"/>
      <c r="ES389" s="119">
        <f>IF(N($H389)&lt;24,"",IF(EM389="","",EM389+31))</f>
        <v/>
      </c>
      <c r="ET389" s="124">
        <f>IF(ES389="","",TODAY()-ES389)</f>
        <v/>
      </c>
      <c r="EU389" s="494" t="n"/>
      <c r="EV389" s="184" t="n"/>
      <c r="EW389" s="184">
        <f>IF(ES389="","SIN ESTADO",IF(EU389&lt;&gt;"","PAGA",IF(ET389&gt;0,"VENCIDA",IF(ET389&gt;=-5,"POR VENCER","AL DÍA"))))</f>
        <v/>
      </c>
      <c r="EX389" s="185" t="n"/>
      <c r="EY389" s="119">
        <f>IF(N($H389)&lt;25,"",IF(ES389="","",ES389+31))</f>
        <v/>
      </c>
      <c r="EZ389" s="124">
        <f>IF(EY389="","",TODAY()-EY389)</f>
        <v/>
      </c>
      <c r="FA389" s="494" t="n"/>
      <c r="FB389" s="184" t="n"/>
      <c r="FC389" s="184">
        <f>IF(EY389="","SIN ESTADO",IF(FA389&lt;&gt;"","PAGA",IF(EZ389&gt;0,"VENCIDA",IF(EZ389&gt;=-5,"POR VENCER","AL DÍA"))))</f>
        <v/>
      </c>
      <c r="FD389" s="185" t="n"/>
      <c r="FE389" s="119">
        <f>IF(N($H389)&lt;26,"",IF(EY389="","",EY389+31))</f>
        <v/>
      </c>
      <c r="FF389" s="124">
        <f>IF(FE389="","",TODAY()-FE389)</f>
        <v/>
      </c>
      <c r="FG389" s="494" t="n"/>
      <c r="FH389" s="184" t="n"/>
      <c r="FI389" s="184">
        <f>IF(FE389="","SIN ESTADO",IF(FG389&lt;&gt;"","PAGA",IF(FF389&gt;0,"VENCIDA",IF(FF389&gt;=-5,"POR VENCER","AL DÍA"))))</f>
        <v/>
      </c>
      <c r="FJ389" s="185" t="n"/>
      <c r="FK389" s="119">
        <f>IF(N($H389)&lt;27,"",IF(FE389="","",FE389+31))</f>
        <v/>
      </c>
      <c r="FL389" s="124">
        <f>IF(FK389="","",TODAY()-FK389)</f>
        <v/>
      </c>
      <c r="FM389" s="494" t="n"/>
      <c r="FN389" s="184" t="n"/>
      <c r="FO389" s="184">
        <f>IF(FK389="","SIN ESTADO",IF(FM389&lt;&gt;"","PAGA",IF(FL389&gt;0,"VENCIDA",IF(FL389&gt;=-5,"POR VENCER","AL DÍA"))))</f>
        <v/>
      </c>
      <c r="FP389" s="185" t="n"/>
      <c r="FQ389" s="119">
        <f>IF(N($H389)&lt;28,"",IF(FK389="","",FK389+31))</f>
        <v/>
      </c>
      <c r="FR389" s="124">
        <f>IF(FQ389="","",TODAY()-FQ389)</f>
        <v/>
      </c>
      <c r="FS389" s="494" t="n"/>
      <c r="FT389" s="184" t="n"/>
      <c r="FU389" s="184">
        <f>IF(FQ389="","SIN ESTADO",IF(FS389&lt;&gt;"","PAGA",IF(FR389&gt;0,"VENCIDA",IF(FR389&gt;=-5,"POR VENCER","AL DÍA"))))</f>
        <v/>
      </c>
      <c r="FV389" s="185" t="n"/>
      <c r="FW389" s="119">
        <f>IF(N($H389)&lt;29,"",IF(FQ389="","",FQ389+31))</f>
        <v/>
      </c>
      <c r="FX389" s="124">
        <f>IF(FW389="","",TODAY()-FW389)</f>
        <v/>
      </c>
      <c r="FY389" s="494" t="n"/>
      <c r="FZ389" s="184" t="n"/>
      <c r="GA389" s="184">
        <f>IF(FW389="","SIN ESTADO",IF(FY389&lt;&gt;"","PAGA",IF(FX389&gt;0,"VENCIDA",IF(FX389&gt;=-5,"POR VENCER","AL DÍA"))))</f>
        <v/>
      </c>
      <c r="GB389" s="185" t="n"/>
      <c r="GC389" s="119">
        <f>IF(N($H389)&lt;30,"",IF(FW389="","",FW389+31))</f>
        <v/>
      </c>
      <c r="GD389" s="124">
        <f>IF(GC389="","",TODAY()-GC389)</f>
        <v/>
      </c>
      <c r="GE389" s="494" t="n"/>
      <c r="GF389" s="184" t="n"/>
      <c r="GG389" s="184">
        <f>IF(GC389="","SIN ESTADO",IF(GE389&lt;&gt;"","PAGA",IF(GD389&gt;0,"VENCIDA",IF(GD389&gt;=-5,"POR VENCER","AL DÍA"))))</f>
        <v/>
      </c>
      <c r="GH389" s="185" t="n"/>
      <c r="GI389" s="119">
        <f>IF(N($H389)&lt;31,"",IF(GC389="","",GC389+31))</f>
        <v/>
      </c>
      <c r="GJ389" s="124">
        <f>IF(GI389="","",TODAY()-GI389)</f>
        <v/>
      </c>
      <c r="GK389" s="494" t="n"/>
      <c r="GL389" s="184" t="n"/>
      <c r="GM389" s="184">
        <f>IF(GI389="","SIN ESTADO",IF(GK389&lt;&gt;"","PAGA",IF(GJ389&gt;0,"VENCIDA",IF(GJ389&gt;=-5,"POR VENCER","AL DÍA"))))</f>
        <v/>
      </c>
      <c r="GN389" s="185" t="n"/>
      <c r="GO389" s="119">
        <f>IF(N($H389)&lt;32,"",IF(GI389="","",GI389+31))</f>
        <v/>
      </c>
      <c r="GP389" s="124">
        <f>IF(GO389="","",TODAY()-GO389)</f>
        <v/>
      </c>
      <c r="GQ389" s="494" t="n"/>
      <c r="GR389" s="184" t="n"/>
      <c r="GS389" s="184">
        <f>IF(GO389="","SIN ESTADO",IF(GQ389&lt;&gt;"","PAGA",IF(GP389&gt;0,"VENCIDA",IF(GP389&gt;=-5,"POR VENCER","AL DÍA"))))</f>
        <v/>
      </c>
      <c r="GT389" s="185" t="n"/>
      <c r="GU389" s="119">
        <f>IF(N($H389)&lt;33,"",IF(GO389="","",GO389+31))</f>
        <v/>
      </c>
      <c r="GV389" s="124">
        <f>IF(GU389="","",TODAY()-GU389)</f>
        <v/>
      </c>
      <c r="GW389" s="494" t="n"/>
      <c r="GX389" s="184" t="n"/>
      <c r="GY389" s="184">
        <f>IF(GU389="","SIN ESTADO",IF(GW389&lt;&gt;"","PAGA",IF(GV389&gt;0,"VENCIDA",IF(GV389&gt;=-5,"POR VENCER","AL DÍA"))))</f>
        <v/>
      </c>
      <c r="GZ389" s="185" t="n"/>
      <c r="HA389" s="119">
        <f>IF(N($H389)&lt;34,"",IF(GU389="","",GU389+31))</f>
        <v/>
      </c>
      <c r="HB389" s="124">
        <f>IF(HA389="","",TODAY()-HA389)</f>
        <v/>
      </c>
      <c r="HC389" s="494" t="n"/>
      <c r="HD389" s="184" t="n"/>
      <c r="HE389" s="184">
        <f>IF(HA389="","SIN ESTADO",IF(HC389&lt;&gt;"","PAGA",IF(HB389&gt;0,"VENCIDA",IF(HB389&gt;=-5,"POR VENCER","AL DÍA"))))</f>
        <v/>
      </c>
      <c r="HF389" s="185" t="n"/>
      <c r="HG389" s="119">
        <f>IF(N($H389)&lt;35,"",IF(HA389="","",HA389+31))</f>
        <v/>
      </c>
      <c r="HH389" s="124">
        <f>IF(HG389="","",TODAY()-HG389)</f>
        <v/>
      </c>
      <c r="HI389" s="494" t="n"/>
      <c r="HJ389" s="184" t="n"/>
      <c r="HK389" s="184">
        <f>IF(HG389="","SIN ESTADO",IF(HI389&lt;&gt;"","PAGA",IF(HH389&gt;0,"VENCIDA",IF(HH389&gt;=-5,"POR VENCER","AL DÍA"))))</f>
        <v/>
      </c>
      <c r="HL389" s="168" t="n"/>
      <c r="HM389" s="119">
        <f>IF(N($H389)&lt;36,"",IF(HG389="","",HG389+31))</f>
        <v/>
      </c>
      <c r="HN389" s="124">
        <f>IF(HM389="","",TODAY()-HM389)</f>
        <v/>
      </c>
      <c r="HO389" s="494" t="n"/>
      <c r="HP389" s="184" t="n"/>
      <c r="HQ389" s="184">
        <f>IF(HM389="","SIN ESTADO",IF(HO389&lt;&gt;"","PAGA",IF(HN389&gt;0,"VENCIDA",IF(HN389&gt;=-5,"POR VENCER","AL DÍA"))))</f>
        <v/>
      </c>
      <c r="HR389" s="168" t="n"/>
      <c r="HS389" s="169">
        <f>N389+T389+Z389+AF389+AL389+AR389+AX389+BD389+BJ389+BP389+BV389+CB389+CH389+CN389+CT389+CZ389+DF389+DL389+DR389+DX389+ED389+EJ389+EP389+EV389+FB389+FH389+FN389+FT389+FZ389+GF389+GL389+GR389+GX389+HD389+HJ389+HP389</f>
        <v/>
      </c>
      <c r="HU389" s="170">
        <f>IFERROR(N($J389),0)</f>
        <v/>
      </c>
      <c r="HW389" s="170">
        <f>SUMPRODUCT((MOD(COLUMN($M389:$HR389)-COLUMN($M389),6)=0)*ISNUMBER($M389:$HR389)*($M389:$HR389&gt;=RESUMEN!$C$26)*($M389:$HR389&lt;=RESUMEN!$C$27)*IFERROR(N($N389:$HS389),0))</f>
        <v/>
      </c>
      <c r="HX389" s="170">
        <f>SUMPRODUCT((MOD(COLUMN($M389:$HR389)-COLUMN($M389),6)=0)*ISNUMBER($M389:$HR389)*($M389:$HR389&gt;=RESUMEN!$C$26)*($M389:$HR389&lt;=RESUMEN!$C$27))</f>
        <v/>
      </c>
    </row>
    <row r="390" ht="15.75" customHeight="1" s="506">
      <c r="B390" s="113">
        <f>VENTAS!A389</f>
        <v/>
      </c>
      <c r="C390" s="236">
        <f>VENTAS!B389</f>
        <v/>
      </c>
      <c r="D390" s="53">
        <f>VENTAS!C389</f>
        <v/>
      </c>
      <c r="E390" s="114">
        <f>VENTAS!D389</f>
        <v/>
      </c>
      <c r="F390" s="114">
        <f>VENTAS!J389</f>
        <v/>
      </c>
      <c r="G390" s="494">
        <f>VENTAS!F389</f>
        <v/>
      </c>
      <c r="H390" s="479">
        <f>VENTAS!K389</f>
        <v/>
      </c>
      <c r="I390" s="479">
        <f>VENTAS!M389</f>
        <v/>
      </c>
      <c r="J390" s="184">
        <f>VENTAS!L389</f>
        <v/>
      </c>
      <c r="K390" s="119">
        <f>IF(N($H390)&lt;1,"",$G390+31)</f>
        <v/>
      </c>
      <c r="L390" s="124">
        <f>IF(K390="","",TODAY()-K390)</f>
        <v/>
      </c>
      <c r="M390" s="469" t="n">
        <v>45884</v>
      </c>
      <c r="N390" s="374" t="n">
        <v>1380000</v>
      </c>
      <c r="O390" s="184">
        <f>IF(K390="","SIN ESTADO",IF(M390&lt;&gt;"","PAGA",IF(L390&gt;0,"VENCIDA",IF(L390&gt;=-5,"POR VENCER","AL DÍA"))))</f>
        <v/>
      </c>
      <c r="P390" s="185" t="inlineStr">
        <is>
          <t>TRANSFERENCIA</t>
        </is>
      </c>
      <c r="Q390" s="119">
        <f>IF(N($H390)&lt;2,"",IF(K390="","",K390+31))</f>
        <v/>
      </c>
      <c r="R390" s="124">
        <f>IF(Q390="","",TODAY()-Q390)</f>
        <v/>
      </c>
      <c r="S390" s="470" t="n">
        <v>45915</v>
      </c>
      <c r="T390" s="184" t="n">
        <v>1380000</v>
      </c>
      <c r="U390" s="184">
        <f>IF(Q390="","SIN ESTADO",IF(S390&lt;&gt;"","PAGA",IF(R390&gt;0,"VENCIDA",IF(R390&gt;=-5,"POR VENCER","AL DÍA"))))</f>
        <v/>
      </c>
      <c r="V390" s="185" t="inlineStr">
        <is>
          <t>TRANSFERENCIA</t>
        </is>
      </c>
      <c r="W390" s="119">
        <f>IF(N($H390)&lt;3,"",IF(Q390="","",Q390+31))</f>
        <v/>
      </c>
      <c r="X390" s="124">
        <f>IF(W390="","",TODAY()-W390)</f>
        <v/>
      </c>
      <c r="Y390" s="471" t="n">
        <v>45959</v>
      </c>
      <c r="Z390" s="184" t="n">
        <v>1380000</v>
      </c>
      <c r="AA390" s="184">
        <f>IF(W390="","SIN ESTADO",IF(Y390&lt;&gt;"","PAGA",IF(X390&gt;0,"VENCIDA",IF(X390&gt;=-5,"POR VENCER","AL DÍA"))))</f>
        <v/>
      </c>
      <c r="AB390" s="185" t="inlineStr">
        <is>
          <t>TRANSFERENCIA</t>
        </is>
      </c>
      <c r="AC390" s="119">
        <f>IF(N($H390)&lt;4,"",IF(W390="","",W390+31))</f>
        <v/>
      </c>
      <c r="AD390" s="124">
        <f>IF(AC390="","",TODAY()-AC390)</f>
        <v/>
      </c>
      <c r="AE390" s="497" t="n">
        <v>45982</v>
      </c>
      <c r="AF390" s="184" t="n">
        <v>1380000</v>
      </c>
      <c r="AG390" s="184">
        <f>IF(AC390="","SIN ESTADO",IF(AE390&lt;&gt;"","PAGA",IF(AD390&gt;0,"VENCIDA",IF(AD390&gt;=-5,"POR VENCER","AL DÍA"))))</f>
        <v/>
      </c>
      <c r="AH390" s="185" t="inlineStr">
        <is>
          <t>TRANSFERENCIA</t>
        </is>
      </c>
      <c r="AI390" s="119">
        <f>IF(N($H390)&lt;5,"",IF(AC390="","",AC390+31))</f>
        <v/>
      </c>
      <c r="AJ390" s="124">
        <f>IF(AI390="","",TODAY()-AI390)</f>
        <v/>
      </c>
      <c r="AK390" s="471" t="n">
        <v>46382</v>
      </c>
      <c r="AL390" s="184" t="n">
        <v>1370000</v>
      </c>
      <c r="AM390" s="184">
        <f>IF(AI390="","SIN ESTADO",IF(AK390&lt;&gt;"","PAGA",IF(AJ390&gt;0,"VENCIDA",IF(AJ390&gt;=-5,"POR VENCER","AL DÍA"))))</f>
        <v/>
      </c>
      <c r="AN390" s="185" t="inlineStr">
        <is>
          <t>TRANSFERENCIA</t>
        </is>
      </c>
      <c r="AO390" s="119">
        <f>IF(N($H390)&lt;6,"",IF(AI390="","",AI390+31))</f>
        <v/>
      </c>
      <c r="AP390" s="124">
        <f>IF(AO390="","",TODAY()-AO390)</f>
        <v/>
      </c>
      <c r="AQ390" s="488" t="n">
        <v>46043</v>
      </c>
      <c r="AR390" s="184" t="n">
        <v>1380000</v>
      </c>
      <c r="AS390" s="184">
        <f>IF(AO390="","SIN ESTADO",IF(AQ390&lt;&gt;"","PAGA",IF(AP390&gt;0,"VENCIDA",IF(AP390&gt;=-5,"POR VENCER","AL DÍA"))))</f>
        <v/>
      </c>
      <c r="AT390" s="185" t="inlineStr">
        <is>
          <t>TRANSFERENCIA</t>
        </is>
      </c>
      <c r="AU390" s="119">
        <f>IF(N($H390)&lt;7,"",IF(AO390="","",AO390+31))</f>
        <v/>
      </c>
      <c r="AV390" s="124">
        <f>IF(AU390="","",TODAY()-AU390)</f>
        <v/>
      </c>
      <c r="AW390" s="494" t="n">
        <v>46075</v>
      </c>
      <c r="AX390" s="184" t="n">
        <v>1400000</v>
      </c>
      <c r="AY390" s="184">
        <f>IF(AU390="","SIN ESTADO",IF(AW390&lt;&gt;"","PAGA",IF(AV390&gt;0,"VENCIDA",IF(AV390&gt;=-5,"POR VENCER","AL DÍA"))))</f>
        <v/>
      </c>
      <c r="AZ390" s="185" t="inlineStr">
        <is>
          <t>TRANSFERENCIA</t>
        </is>
      </c>
      <c r="BA390" s="119">
        <f>IF(N($H390)&lt;8,"",IF(AU390="","",AU390+31))</f>
        <v/>
      </c>
      <c r="BB390" s="124">
        <f>IF(BA390="","",TODAY()-BA390)</f>
        <v/>
      </c>
      <c r="BC390" s="494" t="n">
        <v>46127</v>
      </c>
      <c r="BD390" s="184" t="n">
        <v>1400000</v>
      </c>
      <c r="BE390" s="184">
        <f>IF(BA390="","SIN ESTADO",IF(BC390&lt;&gt;"","PAGA",IF(BB390&gt;0,"VENCIDA",IF(BB390&gt;=-5,"POR VENCER","AL DÍA"))))</f>
        <v/>
      </c>
      <c r="BF390" s="185" t="inlineStr">
        <is>
          <t>TRANSFERENCIA</t>
        </is>
      </c>
      <c r="BG390" s="119">
        <f>IF(N($H390)&lt;9,"",IF(BA390="","",BA390+31))</f>
        <v/>
      </c>
      <c r="BH390" s="124">
        <f>IF(BG390="","",TODAY()-BG390)</f>
        <v/>
      </c>
      <c r="BI390" s="494" t="n">
        <v>46133</v>
      </c>
      <c r="BJ390" s="184" t="n">
        <v>1400000</v>
      </c>
      <c r="BK390" s="184">
        <f>IF(BG390="","SIN ESTADO",IF(BI390&lt;&gt;"","PAGA",IF(BH390&gt;0,"VENCIDA",IF(BH390&gt;=-5,"POR VENCER","AL DÍA"))))</f>
        <v/>
      </c>
      <c r="BL390" s="185" t="inlineStr">
        <is>
          <t>TRANSFERENCIA</t>
        </is>
      </c>
      <c r="BM390" s="119">
        <f>IF(N($H390)&lt;10,"",IF(BG390="","",BG390+31))</f>
        <v/>
      </c>
      <c r="BN390" s="124">
        <f>IF(BM390="","",TODAY()-BM390)</f>
        <v/>
      </c>
      <c r="BO390" s="494" t="n">
        <v>46163</v>
      </c>
      <c r="BP390" s="184" t="n">
        <v>1400000</v>
      </c>
      <c r="BQ390" s="184">
        <f>IF(BM390="","SIN ESTADO",IF(BO390&lt;&gt;"","PAGA",IF(BN390&gt;0,"VENCIDA",IF(BN390&gt;=-5,"POR VENCER","AL DÍA"))))</f>
        <v/>
      </c>
      <c r="BR390" s="185" t="inlineStr">
        <is>
          <t>TRANSFERENCIA</t>
        </is>
      </c>
      <c r="BS390" s="119">
        <f>IF(N($H390)&lt;11,"",IF(BM390="","",BM390+31))</f>
        <v/>
      </c>
      <c r="BT390" s="124">
        <f>IF(BS390="","",TODAY()-BS390)</f>
        <v/>
      </c>
      <c r="BU390" s="494" t="n">
        <v>46192</v>
      </c>
      <c r="BV390" s="184" t="n">
        <v>1400000</v>
      </c>
      <c r="BW390" s="184">
        <f>IF(BS390="","SIN ESTADO",IF(BU390&lt;&gt;"","PAGA",IF(BT390&gt;0,"VENCIDA",IF(BT390&gt;=-5,"POR VENCER","AL DÍA"))))</f>
        <v/>
      </c>
      <c r="BX390" s="185" t="inlineStr">
        <is>
          <t>TRANSFERENCIA</t>
        </is>
      </c>
      <c r="BY390" s="119">
        <f>IF(N($H390)&lt;12,"",IF(BS390="","",BS390+31))</f>
        <v/>
      </c>
      <c r="BZ390" s="124">
        <f>IF(BY390="","",TODAY()-BY390)</f>
        <v/>
      </c>
      <c r="CA390" s="494" t="n">
        <v>46220</v>
      </c>
      <c r="CB390" s="184" t="n">
        <v>1400000</v>
      </c>
      <c r="CC390" s="184">
        <f>IF(BY390="","SIN ESTADO",IF(CA390&lt;&gt;"","PAGA",IF(BZ390&gt;0,"VENCIDA",IF(BZ390&gt;=-5,"POR VENCER","AL DÍA"))))</f>
        <v/>
      </c>
      <c r="CD390" s="185" t="inlineStr">
        <is>
          <t>TRANSFERENCIA</t>
        </is>
      </c>
      <c r="CE390" s="119">
        <f>IF(N($H390)&lt;13,"",IF(BY390="","",BY390+31))</f>
        <v/>
      </c>
      <c r="CF390" s="124">
        <f>IF(CE390="","",TODAY()-CE390)</f>
        <v/>
      </c>
      <c r="CG390" s="494" t="n">
        <v>46255</v>
      </c>
      <c r="CH390" s="184" t="n">
        <v>1400000</v>
      </c>
      <c r="CI390" s="184">
        <f>IF(CE390="","SIN ESTADO",IF(CG390&lt;&gt;"","PAGA",IF(CF390&gt;0,"VENCIDA",IF(CF390&gt;=-5,"POR VENCER","AL DÍA"))))</f>
        <v/>
      </c>
      <c r="CJ390" s="185" t="inlineStr">
        <is>
          <t>TRANSFERENCIA</t>
        </is>
      </c>
      <c r="CK390" s="119">
        <f>IF(N($H390)&lt;14,"",IF(CE390="","",CE390+31))</f>
        <v/>
      </c>
      <c r="CL390" s="124">
        <f>IF(CK390="","",TODAY()-CK390)</f>
        <v/>
      </c>
      <c r="CM390" s="494" t="n">
        <v>46283</v>
      </c>
      <c r="CN390" s="184" t="n">
        <v>1400000</v>
      </c>
      <c r="CO390" s="184">
        <f>IF(CK390="","SIN ESTADO",IF(CM390&lt;&gt;"","PAGA",IF(CL390&gt;0,"VENCIDA",IF(CL390&gt;=-5,"POR VENCER","AL DÍA"))))</f>
        <v/>
      </c>
      <c r="CP390" s="185" t="inlineStr">
        <is>
          <t>TRANSFERENCIA</t>
        </is>
      </c>
      <c r="CQ390" s="119">
        <f>IF(N($H390)&lt;15,"",IF(CK390="","",CK390+31))</f>
        <v/>
      </c>
      <c r="CR390" s="124">
        <f>IF(CQ390="","",TODAY()-CQ390)</f>
        <v/>
      </c>
      <c r="CS390" s="494" t="n"/>
      <c r="CT390" s="184" t="n"/>
      <c r="CU390" s="184">
        <f>IF(CQ390="","SIN ESTADO",IF(CS390&lt;&gt;"","PAGA",IF(CR390&gt;0,"VENCIDA",IF(CR390&gt;=-5,"POR VENCER","AL DÍA"))))</f>
        <v/>
      </c>
      <c r="CV390" s="185" t="n"/>
      <c r="CW390" s="119">
        <f>IF(N($H390)&lt;16,"",IF(CQ390="","",CQ390+31))</f>
        <v/>
      </c>
      <c r="CX390" s="124">
        <f>IF(CW390="","",TODAY()-CW390)</f>
        <v/>
      </c>
      <c r="CY390" s="494" t="n"/>
      <c r="CZ390" s="184" t="n"/>
      <c r="DA390" s="184">
        <f>IF(CW390="","SIN ESTADO",IF(CY390&lt;&gt;"","PAGA",IF(CX390&gt;0,"VENCIDA",IF(CX390&gt;=-5,"POR VENCER","AL DÍA"))))</f>
        <v/>
      </c>
      <c r="DB390" s="185" t="n"/>
      <c r="DC390" s="119">
        <f>IF(N($H390)&lt;17,"",IF(CW390="","",CW390+31))</f>
        <v/>
      </c>
      <c r="DD390" s="124">
        <f>IF(DC390="","",TODAY()-DC390)</f>
        <v/>
      </c>
      <c r="DE390" s="494" t="n"/>
      <c r="DF390" s="184" t="n"/>
      <c r="DG390" s="184">
        <f>IF(DC390="","SIN ESTADO",IF(DE390&lt;&gt;"","PAGA",IF(DD390&gt;0,"VENCIDA",IF(DD390&gt;=-5,"POR VENCER","AL DÍA"))))</f>
        <v/>
      </c>
      <c r="DH390" s="185" t="n"/>
      <c r="DI390" s="119">
        <f>IF(N($H390)&lt;18,"",IF(DC390="","",DC390+31))</f>
        <v/>
      </c>
      <c r="DJ390" s="124">
        <f>IF(DI390="","",TODAY()-DI390)</f>
        <v/>
      </c>
      <c r="DK390" s="494" t="n"/>
      <c r="DL390" s="184" t="n"/>
      <c r="DM390" s="184">
        <f>IF(DI390="","SIN ESTADO",IF(DK390&lt;&gt;"","PAGA",IF(DJ390&gt;0,"VENCIDA",IF(DJ390&gt;=-5,"POR VENCER","AL DÍA"))))</f>
        <v/>
      </c>
      <c r="DN390" s="185" t="n"/>
      <c r="DO390" s="119">
        <f>IF(N($H390)&lt;19,"",IF(DI390="","",DI390+31))</f>
        <v/>
      </c>
      <c r="DP390" s="124">
        <f>IF(DO390="","",TODAY()-DO390)</f>
        <v/>
      </c>
      <c r="DQ390" s="494" t="n"/>
      <c r="DR390" s="184" t="n"/>
      <c r="DS390" s="184">
        <f>IF(DO390="","SIN ESTADO",IF(DQ390&lt;&gt;"","PAGA",IF(DP390&gt;0,"VENCIDA",IF(DP390&gt;=-5,"POR VENCER","AL DÍA"))))</f>
        <v/>
      </c>
      <c r="DT390" s="185" t="n"/>
      <c r="DU390" s="119">
        <f>IF(N($H390)&lt;20,"",IF(DO390="","",DO390+31))</f>
        <v/>
      </c>
      <c r="DV390" s="124">
        <f>IF(DU390="","",TODAY()-DU390)</f>
        <v/>
      </c>
      <c r="DW390" s="494" t="n"/>
      <c r="DX390" s="184" t="n"/>
      <c r="DY390" s="184">
        <f>IF(DU390="","SIN ESTADO",IF(DW390&lt;&gt;"","PAGA",IF(DV390&gt;0,"VENCIDA",IF(DV390&gt;=-5,"POR VENCER","AL DÍA"))))</f>
        <v/>
      </c>
      <c r="DZ390" s="185" t="n"/>
      <c r="EA390" s="119">
        <f>IF(N($H390)&lt;21,"",IF(DU390="","",DU390+31))</f>
        <v/>
      </c>
      <c r="EB390" s="124">
        <f>IF(EA390="","",TODAY()-EA390)</f>
        <v/>
      </c>
      <c r="EC390" s="494" t="n"/>
      <c r="ED390" s="184" t="n"/>
      <c r="EE390" s="184">
        <f>IF(EA390="","SIN ESTADO",IF(EC390&lt;&gt;"","PAGA",IF(EB390&gt;0,"VENCIDA",IF(EB390&gt;=-5,"POR VENCER","AL DÍA"))))</f>
        <v/>
      </c>
      <c r="EF390" s="185" t="n"/>
      <c r="EG390" s="119">
        <f>IF(N($H390)&lt;22,"",IF(EA390="","",EA390+31))</f>
        <v/>
      </c>
      <c r="EH390" s="124">
        <f>IF(EG390="","",TODAY()-EG390)</f>
        <v/>
      </c>
      <c r="EI390" s="494" t="n"/>
      <c r="EJ390" s="184" t="n"/>
      <c r="EK390" s="184">
        <f>IF(EG390="","SIN ESTADO",IF(EI390&lt;&gt;"","PAGA",IF(EH390&gt;0,"VENCIDA",IF(EH390&gt;=-5,"POR VENCER","AL DÍA"))))</f>
        <v/>
      </c>
      <c r="EL390" s="185" t="n"/>
      <c r="EM390" s="119">
        <f>IF(N($H390)&lt;23,"",IF(EG390="","",EG390+31))</f>
        <v/>
      </c>
      <c r="EN390" s="124">
        <f>IF(EM390="","",TODAY()-EM390)</f>
        <v/>
      </c>
      <c r="EO390" s="494" t="n"/>
      <c r="EP390" s="184" t="n"/>
      <c r="EQ390" s="184">
        <f>IF(EM390="","SIN ESTADO",IF(EO390&lt;&gt;"","PAGA",IF(EN390&gt;0,"VENCIDA",IF(EN390&gt;=-5,"POR VENCER","AL DÍA"))))</f>
        <v/>
      </c>
      <c r="ER390" s="185" t="n"/>
      <c r="ES390" s="119">
        <f>IF(N($H390)&lt;24,"",IF(EM390="","",EM390+31))</f>
        <v/>
      </c>
      <c r="ET390" s="124">
        <f>IF(ES390="","",TODAY()-ES390)</f>
        <v/>
      </c>
      <c r="EU390" s="494" t="n"/>
      <c r="EV390" s="184" t="n"/>
      <c r="EW390" s="184">
        <f>IF(ES390="","SIN ESTADO",IF(EU390&lt;&gt;"","PAGA",IF(ET390&gt;0,"VENCIDA",IF(ET390&gt;=-5,"POR VENCER","AL DÍA"))))</f>
        <v/>
      </c>
      <c r="EX390" s="185" t="n"/>
      <c r="EY390" s="119">
        <f>IF(N($H390)&lt;25,"",IF(ES390="","",ES390+31))</f>
        <v/>
      </c>
      <c r="EZ390" s="124">
        <f>IF(EY390="","",TODAY()-EY390)</f>
        <v/>
      </c>
      <c r="FA390" s="494" t="n"/>
      <c r="FB390" s="184" t="n"/>
      <c r="FC390" s="184">
        <f>IF(EY390="","SIN ESTADO",IF(FA390&lt;&gt;"","PAGA",IF(EZ390&gt;0,"VENCIDA",IF(EZ390&gt;=-5,"POR VENCER","AL DÍA"))))</f>
        <v/>
      </c>
      <c r="FD390" s="185" t="n"/>
      <c r="FE390" s="119">
        <f>IF(N($H390)&lt;26,"",IF(EY390="","",EY390+31))</f>
        <v/>
      </c>
      <c r="FF390" s="124">
        <f>IF(FE390="","",TODAY()-FE390)</f>
        <v/>
      </c>
      <c r="FG390" s="494" t="n"/>
      <c r="FH390" s="184" t="n"/>
      <c r="FI390" s="184">
        <f>IF(FE390="","SIN ESTADO",IF(FG390&lt;&gt;"","PAGA",IF(FF390&gt;0,"VENCIDA",IF(FF390&gt;=-5,"POR VENCER","AL DÍA"))))</f>
        <v/>
      </c>
      <c r="FJ390" s="185" t="n"/>
      <c r="FK390" s="119">
        <f>IF(N($H390)&lt;27,"",IF(FE390="","",FE390+31))</f>
        <v/>
      </c>
      <c r="FL390" s="124">
        <f>IF(FK390="","",TODAY()-FK390)</f>
        <v/>
      </c>
      <c r="FM390" s="494" t="n"/>
      <c r="FN390" s="184" t="n"/>
      <c r="FO390" s="184">
        <f>IF(FK390="","SIN ESTADO",IF(FM390&lt;&gt;"","PAGA",IF(FL390&gt;0,"VENCIDA",IF(FL390&gt;=-5,"POR VENCER","AL DÍA"))))</f>
        <v/>
      </c>
      <c r="FP390" s="185" t="n"/>
      <c r="FQ390" s="119">
        <f>IF(N($H390)&lt;28,"",IF(FK390="","",FK390+31))</f>
        <v/>
      </c>
      <c r="FR390" s="124">
        <f>IF(FQ390="","",TODAY()-FQ390)</f>
        <v/>
      </c>
      <c r="FS390" s="494" t="n"/>
      <c r="FT390" s="184" t="n"/>
      <c r="FU390" s="184">
        <f>IF(FQ390="","SIN ESTADO",IF(FS390&lt;&gt;"","PAGA",IF(FR390&gt;0,"VENCIDA",IF(FR390&gt;=-5,"POR VENCER","AL DÍA"))))</f>
        <v/>
      </c>
      <c r="FV390" s="185" t="n"/>
      <c r="FW390" s="119">
        <f>IF(N($H390)&lt;29,"",IF(FQ390="","",FQ390+31))</f>
        <v/>
      </c>
      <c r="FX390" s="124">
        <f>IF(FW390="","",TODAY()-FW390)</f>
        <v/>
      </c>
      <c r="FY390" s="494" t="n"/>
      <c r="FZ390" s="184" t="n"/>
      <c r="GA390" s="184">
        <f>IF(FW390="","SIN ESTADO",IF(FY390&lt;&gt;"","PAGA",IF(FX390&gt;0,"VENCIDA",IF(FX390&gt;=-5,"POR VENCER","AL DÍA"))))</f>
        <v/>
      </c>
      <c r="GB390" s="185" t="n"/>
      <c r="GC390" s="119">
        <f>IF(N($H390)&lt;30,"",IF(FW390="","",FW390+31))</f>
        <v/>
      </c>
      <c r="GD390" s="124">
        <f>IF(GC390="","",TODAY()-GC390)</f>
        <v/>
      </c>
      <c r="GE390" s="494" t="n"/>
      <c r="GF390" s="184" t="n"/>
      <c r="GG390" s="184">
        <f>IF(GC390="","SIN ESTADO",IF(GE390&lt;&gt;"","PAGA",IF(GD390&gt;0,"VENCIDA",IF(GD390&gt;=-5,"POR VENCER","AL DÍA"))))</f>
        <v/>
      </c>
      <c r="GH390" s="185" t="n"/>
      <c r="GI390" s="119">
        <f>IF(N($H390)&lt;31,"",IF(GC390="","",GC390+31))</f>
        <v/>
      </c>
      <c r="GJ390" s="124">
        <f>IF(GI390="","",TODAY()-GI390)</f>
        <v/>
      </c>
      <c r="GK390" s="494" t="n"/>
      <c r="GL390" s="184" t="n"/>
      <c r="GM390" s="184">
        <f>IF(GI390="","SIN ESTADO",IF(GK390&lt;&gt;"","PAGA",IF(GJ390&gt;0,"VENCIDA",IF(GJ390&gt;=-5,"POR VENCER","AL DÍA"))))</f>
        <v/>
      </c>
      <c r="GN390" s="185" t="n"/>
      <c r="GO390" s="119">
        <f>IF(N($H390)&lt;32,"",IF(GI390="","",GI390+31))</f>
        <v/>
      </c>
      <c r="GP390" s="124">
        <f>IF(GO390="","",TODAY()-GO390)</f>
        <v/>
      </c>
      <c r="GQ390" s="494" t="n"/>
      <c r="GR390" s="184" t="n"/>
      <c r="GS390" s="184">
        <f>IF(GO390="","SIN ESTADO",IF(GQ390&lt;&gt;"","PAGA",IF(GP390&gt;0,"VENCIDA",IF(GP390&gt;=-5,"POR VENCER","AL DÍA"))))</f>
        <v/>
      </c>
      <c r="GT390" s="185" t="n"/>
      <c r="GU390" s="119">
        <f>IF(N($H390)&lt;33,"",IF(GO390="","",GO390+31))</f>
        <v/>
      </c>
      <c r="GV390" s="124">
        <f>IF(GU390="","",TODAY()-GU390)</f>
        <v/>
      </c>
      <c r="GW390" s="494" t="n"/>
      <c r="GX390" s="184" t="n"/>
      <c r="GY390" s="184">
        <f>IF(GU390="","SIN ESTADO",IF(GW390&lt;&gt;"","PAGA",IF(GV390&gt;0,"VENCIDA",IF(GV390&gt;=-5,"POR VENCER","AL DÍA"))))</f>
        <v/>
      </c>
      <c r="GZ390" s="185" t="n"/>
      <c r="HA390" s="119">
        <f>IF(N($H390)&lt;34,"",IF(GU390="","",GU390+31))</f>
        <v/>
      </c>
      <c r="HB390" s="124">
        <f>IF(HA390="","",TODAY()-HA390)</f>
        <v/>
      </c>
      <c r="HC390" s="494" t="n"/>
      <c r="HD390" s="184" t="n"/>
      <c r="HE390" s="184">
        <f>IF(HA390="","SIN ESTADO",IF(HC390&lt;&gt;"","PAGA",IF(HB390&gt;0,"VENCIDA",IF(HB390&gt;=-5,"POR VENCER","AL DÍA"))))</f>
        <v/>
      </c>
      <c r="HF390" s="185" t="n"/>
      <c r="HG390" s="119">
        <f>IF(N($H390)&lt;35,"",IF(HA390="","",HA390+31))</f>
        <v/>
      </c>
      <c r="HH390" s="124">
        <f>IF(HG390="","",TODAY()-HG390)</f>
        <v/>
      </c>
      <c r="HI390" s="494" t="n"/>
      <c r="HJ390" s="184" t="n"/>
      <c r="HK390" s="184">
        <f>IF(HG390="","SIN ESTADO",IF(HI390&lt;&gt;"","PAGA",IF(HH390&gt;0,"VENCIDA",IF(HH390&gt;=-5,"POR VENCER","AL DÍA"))))</f>
        <v/>
      </c>
      <c r="HL390" s="168" t="n"/>
      <c r="HM390" s="119">
        <f>IF(N($H390)&lt;36,"",IF(HG390="","",HG390+31))</f>
        <v/>
      </c>
      <c r="HN390" s="124">
        <f>IF(HM390="","",TODAY()-HM390)</f>
        <v/>
      </c>
      <c r="HO390" s="494" t="n"/>
      <c r="HP390" s="184" t="n"/>
      <c r="HQ390" s="184">
        <f>IF(HM390="","SIN ESTADO",IF(HO390&lt;&gt;"","PAGA",IF(HN390&gt;0,"VENCIDA",IF(HN390&gt;=-5,"POR VENCER","AL DÍA"))))</f>
        <v/>
      </c>
      <c r="HR390" s="168" t="n"/>
      <c r="HS390" s="169">
        <f>N390+T390+Z390+AF390+AL390+AR390+AX390+BD390+BJ390+BP390+BV390+CB390+CH390+CN390+CT390+CZ390+DF390+DL390+DR390+DX390+ED390+EJ390+EP390+EV390+FB390+FH390+FN390+FT390+FZ390+GF390+GL390+GR390+GX390+HD390+HJ390+HP390</f>
        <v/>
      </c>
      <c r="HU390" s="170">
        <f>IFERROR(N($J390),0)</f>
        <v/>
      </c>
      <c r="HW390" s="170">
        <f>SUMPRODUCT((MOD(COLUMN($M390:$HR390)-COLUMN($M390),6)=0)*ISNUMBER($M390:$HR390)*($M390:$HR390&gt;=RESUMEN!$C$26)*($M390:$HR390&lt;=RESUMEN!$C$27)*IFERROR(N($N390:$HS390),0))</f>
        <v/>
      </c>
      <c r="HX390" s="170">
        <f>SUMPRODUCT((MOD(COLUMN($M390:$HR390)-COLUMN($M390),6)=0)*ISNUMBER($M390:$HR390)*($M390:$HR390&gt;=RESUMEN!$C$26)*($M390:$HR390&lt;=RESUMEN!$C$27))</f>
        <v/>
      </c>
    </row>
    <row r="391" ht="15.75" customHeight="1" s="506">
      <c r="B391" s="113">
        <f>VENTAS!A390</f>
        <v/>
      </c>
      <c r="C391" s="236">
        <f>VENTAS!B390</f>
        <v/>
      </c>
      <c r="D391" s="53">
        <f>VENTAS!C390</f>
        <v/>
      </c>
      <c r="E391" s="114">
        <f>VENTAS!D390</f>
        <v/>
      </c>
      <c r="F391" s="114">
        <f>VENTAS!J390</f>
        <v/>
      </c>
      <c r="G391" s="494">
        <f>VENTAS!F390</f>
        <v/>
      </c>
      <c r="H391" s="479">
        <f>VENTAS!K390</f>
        <v/>
      </c>
      <c r="I391" s="479">
        <f>VENTAS!M390</f>
        <v/>
      </c>
      <c r="J391" s="184">
        <f>VENTAS!L390</f>
        <v/>
      </c>
      <c r="K391" s="119">
        <f>IF(N($H391)&lt;1,"",$G391+31)</f>
        <v/>
      </c>
      <c r="L391" s="124">
        <f>IF(K391="","",TODAY()-K391)</f>
        <v/>
      </c>
      <c r="M391" s="494" t="n"/>
      <c r="N391" s="374" t="n"/>
      <c r="O391" s="184">
        <f>IF(K391="","SIN ESTADO",IF(M391&lt;&gt;"","PAGA",IF(L391&gt;0,"VENCIDA",IF(L391&gt;=-5,"POR VENCER","AL DÍA"))))</f>
        <v/>
      </c>
      <c r="P391" s="185" t="n"/>
      <c r="Q391" s="119">
        <f>IF(N($H391)&lt;2,"",IF(K391="","",K391+31))</f>
        <v/>
      </c>
      <c r="R391" s="124">
        <f>IF(Q391="","",TODAY()-Q391)</f>
        <v/>
      </c>
      <c r="S391" s="494" t="n"/>
      <c r="T391" s="184" t="n"/>
      <c r="U391" s="184">
        <f>IF(Q391="","SIN ESTADO",IF(S391&lt;&gt;"","PAGA",IF(R391&gt;0,"VENCIDA",IF(R391&gt;=-5,"POR VENCER","AL DÍA"))))</f>
        <v/>
      </c>
      <c r="V391" s="185" t="n"/>
      <c r="W391" s="119">
        <f>IF(N($H391)&lt;3,"",IF(Q391="","",Q391+31))</f>
        <v/>
      </c>
      <c r="X391" s="124">
        <f>IF(W391="","",TODAY()-W391)</f>
        <v/>
      </c>
      <c r="Y391" s="494" t="n"/>
      <c r="Z391" s="184" t="n"/>
      <c r="AA391" s="184">
        <f>IF(W391="","SIN ESTADO",IF(Y391&lt;&gt;"","PAGA",IF(X391&gt;0,"VENCIDA",IF(X391&gt;=-5,"POR VENCER","AL DÍA"))))</f>
        <v/>
      </c>
      <c r="AB391" s="185" t="n"/>
      <c r="AC391" s="119">
        <f>IF(N($H391)&lt;4,"",IF(W391="","",W391+31))</f>
        <v/>
      </c>
      <c r="AD391" s="124">
        <f>IF(AC391="","",TODAY()-AC391)</f>
        <v/>
      </c>
      <c r="AE391" s="494" t="n"/>
      <c r="AF391" s="184" t="n"/>
      <c r="AG391" s="184">
        <f>IF(AC391="","SIN ESTADO",IF(AE391&lt;&gt;"","PAGA",IF(AD391&gt;0,"VENCIDA",IF(AD391&gt;=-5,"POR VENCER","AL DÍA"))))</f>
        <v/>
      </c>
      <c r="AH391" s="185" t="n"/>
      <c r="AI391" s="119">
        <f>IF(N($H391)&lt;5,"",IF(AC391="","",AC391+31))</f>
        <v/>
      </c>
      <c r="AJ391" s="124">
        <f>IF(AI391="","",TODAY()-AI391)</f>
        <v/>
      </c>
      <c r="AK391" s="494" t="n"/>
      <c r="AL391" s="184" t="n"/>
      <c r="AM391" s="184">
        <f>IF(AI391="","SIN ESTADO",IF(AK391&lt;&gt;"","PAGA",IF(AJ391&gt;0,"VENCIDA",IF(AJ391&gt;=-5,"POR VENCER","AL DÍA"))))</f>
        <v/>
      </c>
      <c r="AN391" s="185" t="n"/>
      <c r="AO391" s="119">
        <f>IF(N($H391)&lt;6,"",IF(AI391="","",AI391+31))</f>
        <v/>
      </c>
      <c r="AP391" s="124">
        <f>IF(AO391="","",TODAY()-AO391)</f>
        <v/>
      </c>
      <c r="AQ391" s="270" t="n"/>
      <c r="AR391" s="184" t="n"/>
      <c r="AS391" s="184">
        <f>IF(AO391="","SIN ESTADO",IF(AQ391&lt;&gt;"","PAGA",IF(AP391&gt;0,"VENCIDA",IF(AP391&gt;=-5,"POR VENCER","AL DÍA"))))</f>
        <v/>
      </c>
      <c r="AT391" s="185" t="n"/>
      <c r="AU391" s="119">
        <f>IF(N($H391)&lt;7,"",IF(AO391="","",AO391+31))</f>
        <v/>
      </c>
      <c r="AV391" s="124">
        <f>IF(AU391="","",TODAY()-AU391)</f>
        <v/>
      </c>
      <c r="AW391" s="494" t="n"/>
      <c r="AX391" s="184" t="n"/>
      <c r="AY391" s="184">
        <f>IF(AU391="","SIN ESTADO",IF(AW391&lt;&gt;"","PAGA",IF(AV391&gt;0,"VENCIDA",IF(AV391&gt;=-5,"POR VENCER","AL DÍA"))))</f>
        <v/>
      </c>
      <c r="AZ391" s="185" t="n"/>
      <c r="BA391" s="119">
        <f>IF(N($H391)&lt;8,"",IF(AU391="","",AU391+31))</f>
        <v/>
      </c>
      <c r="BB391" s="124">
        <f>IF(BA391="","",TODAY()-BA391)</f>
        <v/>
      </c>
      <c r="BC391" s="494" t="n"/>
      <c r="BD391" s="184" t="n"/>
      <c r="BE391" s="184">
        <f>IF(BA391="","SIN ESTADO",IF(BC391&lt;&gt;"","PAGA",IF(BB391&gt;0,"VENCIDA",IF(BB391&gt;=-5,"POR VENCER","AL DÍA"))))</f>
        <v/>
      </c>
      <c r="BF391" s="185" t="n"/>
      <c r="BG391" s="119">
        <f>IF(N($H391)&lt;9,"",IF(BA391="","",BA391+31))</f>
        <v/>
      </c>
      <c r="BH391" s="124">
        <f>IF(BG391="","",TODAY()-BG391)</f>
        <v/>
      </c>
      <c r="BI391" s="494" t="n"/>
      <c r="BJ391" s="184" t="n"/>
      <c r="BK391" s="184">
        <f>IF(BG391="","SIN ESTADO",IF(BI391&lt;&gt;"","PAGA",IF(BH391&gt;0,"VENCIDA",IF(BH391&gt;=-5,"POR VENCER","AL DÍA"))))</f>
        <v/>
      </c>
      <c r="BL391" s="185" t="n"/>
      <c r="BM391" s="119">
        <f>IF(N($H391)&lt;10,"",IF(BG391="","",BG391+31))</f>
        <v/>
      </c>
      <c r="BN391" s="124">
        <f>IF(BM391="","",TODAY()-BM391)</f>
        <v/>
      </c>
      <c r="BO391" s="494" t="n"/>
      <c r="BP391" s="184" t="n"/>
      <c r="BQ391" s="184">
        <f>IF(BM391="","SIN ESTADO",IF(BO391&lt;&gt;"","PAGA",IF(BN391&gt;0,"VENCIDA",IF(BN391&gt;=-5,"POR VENCER","AL DÍA"))))</f>
        <v/>
      </c>
      <c r="BR391" s="185" t="n"/>
      <c r="BS391" s="119">
        <f>IF(N($H391)&lt;11,"",IF(BM391="","",BM391+31))</f>
        <v/>
      </c>
      <c r="BT391" s="124">
        <f>IF(BS391="","",TODAY()-BS391)</f>
        <v/>
      </c>
      <c r="BU391" s="494" t="n"/>
      <c r="BV391" s="184" t="n"/>
      <c r="BW391" s="184">
        <f>IF(BS391="","SIN ESTADO",IF(BU391&lt;&gt;"","PAGA",IF(BT391&gt;0,"VENCIDA",IF(BT391&gt;=-5,"POR VENCER","AL DÍA"))))</f>
        <v/>
      </c>
      <c r="BX391" s="185" t="n"/>
      <c r="BY391" s="119">
        <f>IF(N($H391)&lt;12,"",IF(BS391="","",BS391+31))</f>
        <v/>
      </c>
      <c r="BZ391" s="124">
        <f>IF(BY391="","",TODAY()-BY391)</f>
        <v/>
      </c>
      <c r="CA391" s="494" t="n"/>
      <c r="CB391" s="184" t="n"/>
      <c r="CC391" s="184">
        <f>IF(BY391="","SIN ESTADO",IF(CA391&lt;&gt;"","PAGA",IF(BZ391&gt;0,"VENCIDA",IF(BZ391&gt;=-5,"POR VENCER","AL DÍA"))))</f>
        <v/>
      </c>
      <c r="CD391" s="185" t="n"/>
      <c r="CE391" s="119">
        <f>IF(N($H391)&lt;13,"",IF(BY391="","",BY391+31))</f>
        <v/>
      </c>
      <c r="CF391" s="124">
        <f>IF(CE391="","",TODAY()-CE391)</f>
        <v/>
      </c>
      <c r="CG391" s="494" t="n"/>
      <c r="CH391" s="184" t="n"/>
      <c r="CI391" s="184">
        <f>IF(CE391="","SIN ESTADO",IF(CG391&lt;&gt;"","PAGA",IF(CF391&gt;0,"VENCIDA",IF(CF391&gt;=-5,"POR VENCER","AL DÍA"))))</f>
        <v/>
      </c>
      <c r="CJ391" s="185" t="n"/>
      <c r="CK391" s="119">
        <f>IF(N($H391)&lt;14,"",IF(CE391="","",CE391+31))</f>
        <v/>
      </c>
      <c r="CL391" s="124">
        <f>IF(CK391="","",TODAY()-CK391)</f>
        <v/>
      </c>
      <c r="CM391" s="494" t="n"/>
      <c r="CN391" s="184" t="n"/>
      <c r="CO391" s="184">
        <f>IF(CK391="","SIN ESTADO",IF(CM391&lt;&gt;"","PAGA",IF(CL391&gt;0,"VENCIDA",IF(CL391&gt;=-5,"POR VENCER","AL DÍA"))))</f>
        <v/>
      </c>
      <c r="CP391" s="185" t="n"/>
      <c r="CQ391" s="119">
        <f>IF(N($H391)&lt;15,"",IF(CK391="","",CK391+31))</f>
        <v/>
      </c>
      <c r="CR391" s="124">
        <f>IF(CQ391="","",TODAY()-CQ391)</f>
        <v/>
      </c>
      <c r="CS391" s="494" t="n"/>
      <c r="CT391" s="184" t="n"/>
      <c r="CU391" s="184">
        <f>IF(CQ391="","SIN ESTADO",IF(CS391&lt;&gt;"","PAGA",IF(CR391&gt;0,"VENCIDA",IF(CR391&gt;=-5,"POR VENCER","AL DÍA"))))</f>
        <v/>
      </c>
      <c r="CV391" s="185" t="n"/>
      <c r="CW391" s="119">
        <f>IF(N($H391)&lt;16,"",IF(CQ391="","",CQ391+31))</f>
        <v/>
      </c>
      <c r="CX391" s="124">
        <f>IF(CW391="","",TODAY()-CW391)</f>
        <v/>
      </c>
      <c r="CY391" s="494" t="n"/>
      <c r="CZ391" s="184" t="n"/>
      <c r="DA391" s="184">
        <f>IF(CW391="","SIN ESTADO",IF(CY391&lt;&gt;"","PAGA",IF(CX391&gt;0,"VENCIDA",IF(CX391&gt;=-5,"POR VENCER","AL DÍA"))))</f>
        <v/>
      </c>
      <c r="DB391" s="185" t="n"/>
      <c r="DC391" s="119">
        <f>IF(N($H391)&lt;17,"",IF(CW391="","",CW391+31))</f>
        <v/>
      </c>
      <c r="DD391" s="124">
        <f>IF(DC391="","",TODAY()-DC391)</f>
        <v/>
      </c>
      <c r="DE391" s="494" t="n"/>
      <c r="DF391" s="184" t="n"/>
      <c r="DG391" s="184">
        <f>IF(DC391="","SIN ESTADO",IF(DE391&lt;&gt;"","PAGA",IF(DD391&gt;0,"VENCIDA",IF(DD391&gt;=-5,"POR VENCER","AL DÍA"))))</f>
        <v/>
      </c>
      <c r="DH391" s="185" t="n"/>
      <c r="DI391" s="119">
        <f>IF(N($H391)&lt;18,"",IF(DC391="","",DC391+31))</f>
        <v/>
      </c>
      <c r="DJ391" s="124">
        <f>IF(DI391="","",TODAY()-DI391)</f>
        <v/>
      </c>
      <c r="DK391" s="494" t="n"/>
      <c r="DL391" s="184" t="n"/>
      <c r="DM391" s="184">
        <f>IF(DI391="","SIN ESTADO",IF(DK391&lt;&gt;"","PAGA",IF(DJ391&gt;0,"VENCIDA",IF(DJ391&gt;=-5,"POR VENCER","AL DÍA"))))</f>
        <v/>
      </c>
      <c r="DN391" s="185" t="n"/>
      <c r="DO391" s="119">
        <f>IF(N($H391)&lt;19,"",IF(DI391="","",DI391+31))</f>
        <v/>
      </c>
      <c r="DP391" s="124">
        <f>IF(DO391="","",TODAY()-DO391)</f>
        <v/>
      </c>
      <c r="DQ391" s="494" t="n"/>
      <c r="DR391" s="184" t="n"/>
      <c r="DS391" s="184">
        <f>IF(DO391="","SIN ESTADO",IF(DQ391&lt;&gt;"","PAGA",IF(DP391&gt;0,"VENCIDA",IF(DP391&gt;=-5,"POR VENCER","AL DÍA"))))</f>
        <v/>
      </c>
      <c r="DT391" s="185" t="n"/>
      <c r="DU391" s="119">
        <f>IF(N($H391)&lt;20,"",IF(DO391="","",DO391+31))</f>
        <v/>
      </c>
      <c r="DV391" s="124">
        <f>IF(DU391="","",TODAY()-DU391)</f>
        <v/>
      </c>
      <c r="DW391" s="494" t="n"/>
      <c r="DX391" s="184" t="n"/>
      <c r="DY391" s="184">
        <f>IF(DU391="","SIN ESTADO",IF(DW391&lt;&gt;"","PAGA",IF(DV391&gt;0,"VENCIDA",IF(DV391&gt;=-5,"POR VENCER","AL DÍA"))))</f>
        <v/>
      </c>
      <c r="DZ391" s="185" t="n"/>
      <c r="EA391" s="119">
        <f>IF(N($H391)&lt;21,"",IF(DU391="","",DU391+31))</f>
        <v/>
      </c>
      <c r="EB391" s="124">
        <f>IF(EA391="","",TODAY()-EA391)</f>
        <v/>
      </c>
      <c r="EC391" s="494" t="n"/>
      <c r="ED391" s="184" t="n"/>
      <c r="EE391" s="184">
        <f>IF(EA391="","SIN ESTADO",IF(EC391&lt;&gt;"","PAGA",IF(EB391&gt;0,"VENCIDA",IF(EB391&gt;=-5,"POR VENCER","AL DÍA"))))</f>
        <v/>
      </c>
      <c r="EF391" s="185" t="n"/>
      <c r="EG391" s="119">
        <f>IF(N($H391)&lt;22,"",IF(EA391="","",EA391+31))</f>
        <v/>
      </c>
      <c r="EH391" s="124">
        <f>IF(EG391="","",TODAY()-EG391)</f>
        <v/>
      </c>
      <c r="EI391" s="494" t="n"/>
      <c r="EJ391" s="184" t="n"/>
      <c r="EK391" s="184">
        <f>IF(EG391="","SIN ESTADO",IF(EI391&lt;&gt;"","PAGA",IF(EH391&gt;0,"VENCIDA",IF(EH391&gt;=-5,"POR VENCER","AL DÍA"))))</f>
        <v/>
      </c>
      <c r="EL391" s="185" t="n"/>
      <c r="EM391" s="119">
        <f>IF(N($H391)&lt;23,"",IF(EG391="","",EG391+31))</f>
        <v/>
      </c>
      <c r="EN391" s="124">
        <f>IF(EM391="","",TODAY()-EM391)</f>
        <v/>
      </c>
      <c r="EO391" s="494" t="n"/>
      <c r="EP391" s="184" t="n"/>
      <c r="EQ391" s="184">
        <f>IF(EM391="","SIN ESTADO",IF(EO391&lt;&gt;"","PAGA",IF(EN391&gt;0,"VENCIDA",IF(EN391&gt;=-5,"POR VENCER","AL DÍA"))))</f>
        <v/>
      </c>
      <c r="ER391" s="185" t="n"/>
      <c r="ES391" s="119">
        <f>IF(N($H391)&lt;24,"",IF(EM391="","",EM391+31))</f>
        <v/>
      </c>
      <c r="ET391" s="124">
        <f>IF(ES391="","",TODAY()-ES391)</f>
        <v/>
      </c>
      <c r="EU391" s="494" t="n"/>
      <c r="EV391" s="184" t="n"/>
      <c r="EW391" s="184">
        <f>IF(ES391="","SIN ESTADO",IF(EU391&lt;&gt;"","PAGA",IF(ET391&gt;0,"VENCIDA",IF(ET391&gt;=-5,"POR VENCER","AL DÍA"))))</f>
        <v/>
      </c>
      <c r="EX391" s="185" t="n"/>
      <c r="EY391" s="119">
        <f>IF(N($H391)&lt;25,"",IF(ES391="","",ES391+31))</f>
        <v/>
      </c>
      <c r="EZ391" s="124">
        <f>IF(EY391="","",TODAY()-EY391)</f>
        <v/>
      </c>
      <c r="FA391" s="494" t="n"/>
      <c r="FB391" s="184" t="n"/>
      <c r="FC391" s="184">
        <f>IF(EY391="","SIN ESTADO",IF(FA391&lt;&gt;"","PAGA",IF(EZ391&gt;0,"VENCIDA",IF(EZ391&gt;=-5,"POR VENCER","AL DÍA"))))</f>
        <v/>
      </c>
      <c r="FD391" s="185" t="n"/>
      <c r="FE391" s="119">
        <f>IF(N($H391)&lt;26,"",IF(EY391="","",EY391+31))</f>
        <v/>
      </c>
      <c r="FF391" s="124">
        <f>IF(FE391="","",TODAY()-FE391)</f>
        <v/>
      </c>
      <c r="FG391" s="494" t="n"/>
      <c r="FH391" s="184" t="n"/>
      <c r="FI391" s="184">
        <f>IF(FE391="","SIN ESTADO",IF(FG391&lt;&gt;"","PAGA",IF(FF391&gt;0,"VENCIDA",IF(FF391&gt;=-5,"POR VENCER","AL DÍA"))))</f>
        <v/>
      </c>
      <c r="FJ391" s="185" t="n"/>
      <c r="FK391" s="119">
        <f>IF(N($H391)&lt;27,"",IF(FE391="","",FE391+31))</f>
        <v/>
      </c>
      <c r="FL391" s="124">
        <f>IF(FK391="","",TODAY()-FK391)</f>
        <v/>
      </c>
      <c r="FM391" s="494" t="n"/>
      <c r="FN391" s="184" t="n"/>
      <c r="FO391" s="184">
        <f>IF(FK391="","SIN ESTADO",IF(FM391&lt;&gt;"","PAGA",IF(FL391&gt;0,"VENCIDA",IF(FL391&gt;=-5,"POR VENCER","AL DÍA"))))</f>
        <v/>
      </c>
      <c r="FP391" s="185" t="n"/>
      <c r="FQ391" s="119">
        <f>IF(N($H391)&lt;28,"",IF(FK391="","",FK391+31))</f>
        <v/>
      </c>
      <c r="FR391" s="124">
        <f>IF(FQ391="","",TODAY()-FQ391)</f>
        <v/>
      </c>
      <c r="FS391" s="494" t="n"/>
      <c r="FT391" s="184" t="n"/>
      <c r="FU391" s="184">
        <f>IF(FQ391="","SIN ESTADO",IF(FS391&lt;&gt;"","PAGA",IF(FR391&gt;0,"VENCIDA",IF(FR391&gt;=-5,"POR VENCER","AL DÍA"))))</f>
        <v/>
      </c>
      <c r="FV391" s="185" t="n"/>
      <c r="FW391" s="119">
        <f>IF(N($H391)&lt;29,"",IF(FQ391="","",FQ391+31))</f>
        <v/>
      </c>
      <c r="FX391" s="124">
        <f>IF(FW391="","",TODAY()-FW391)</f>
        <v/>
      </c>
      <c r="FY391" s="494" t="n"/>
      <c r="FZ391" s="184" t="n"/>
      <c r="GA391" s="184">
        <f>IF(FW391="","SIN ESTADO",IF(FY391&lt;&gt;"","PAGA",IF(FX391&gt;0,"VENCIDA",IF(FX391&gt;=-5,"POR VENCER","AL DÍA"))))</f>
        <v/>
      </c>
      <c r="GB391" s="185" t="n"/>
      <c r="GC391" s="119">
        <f>IF(N($H391)&lt;30,"",IF(FW391="","",FW391+31))</f>
        <v/>
      </c>
      <c r="GD391" s="124">
        <f>IF(GC391="","",TODAY()-GC391)</f>
        <v/>
      </c>
      <c r="GE391" s="494" t="n"/>
      <c r="GF391" s="184" t="n"/>
      <c r="GG391" s="184">
        <f>IF(GC391="","SIN ESTADO",IF(GE391&lt;&gt;"","PAGA",IF(GD391&gt;0,"VENCIDA",IF(GD391&gt;=-5,"POR VENCER","AL DÍA"))))</f>
        <v/>
      </c>
      <c r="GH391" s="185" t="n"/>
      <c r="GI391" s="119">
        <f>IF(N($H391)&lt;31,"",IF(GC391="","",GC391+31))</f>
        <v/>
      </c>
      <c r="GJ391" s="124">
        <f>IF(GI391="","",TODAY()-GI391)</f>
        <v/>
      </c>
      <c r="GK391" s="494" t="n"/>
      <c r="GL391" s="184" t="n"/>
      <c r="GM391" s="184">
        <f>IF(GI391="","SIN ESTADO",IF(GK391&lt;&gt;"","PAGA",IF(GJ391&gt;0,"VENCIDA",IF(GJ391&gt;=-5,"POR VENCER","AL DÍA"))))</f>
        <v/>
      </c>
      <c r="GN391" s="185" t="n"/>
      <c r="GO391" s="119">
        <f>IF(N($H391)&lt;32,"",IF(GI391="","",GI391+31))</f>
        <v/>
      </c>
      <c r="GP391" s="124">
        <f>IF(GO391="","",TODAY()-GO391)</f>
        <v/>
      </c>
      <c r="GQ391" s="494" t="n"/>
      <c r="GR391" s="184" t="n"/>
      <c r="GS391" s="184">
        <f>IF(GO391="","SIN ESTADO",IF(GQ391&lt;&gt;"","PAGA",IF(GP391&gt;0,"VENCIDA",IF(GP391&gt;=-5,"POR VENCER","AL DÍA"))))</f>
        <v/>
      </c>
      <c r="GT391" s="185" t="n"/>
      <c r="GU391" s="119">
        <f>IF(N($H391)&lt;33,"",IF(GO391="","",GO391+31))</f>
        <v/>
      </c>
      <c r="GV391" s="124">
        <f>IF(GU391="","",TODAY()-GU391)</f>
        <v/>
      </c>
      <c r="GW391" s="494" t="n"/>
      <c r="GX391" s="184" t="n"/>
      <c r="GY391" s="184">
        <f>IF(GU391="","SIN ESTADO",IF(GW391&lt;&gt;"","PAGA",IF(GV391&gt;0,"VENCIDA",IF(GV391&gt;=-5,"POR VENCER","AL DÍA"))))</f>
        <v/>
      </c>
      <c r="GZ391" s="185" t="n"/>
      <c r="HA391" s="119">
        <f>IF(N($H391)&lt;34,"",IF(GU391="","",GU391+31))</f>
        <v/>
      </c>
      <c r="HB391" s="124">
        <f>IF(HA391="","",TODAY()-HA391)</f>
        <v/>
      </c>
      <c r="HC391" s="494" t="n"/>
      <c r="HD391" s="184" t="n"/>
      <c r="HE391" s="184">
        <f>IF(HA391="","SIN ESTADO",IF(HC391&lt;&gt;"","PAGA",IF(HB391&gt;0,"VENCIDA",IF(HB391&gt;=-5,"POR VENCER","AL DÍA"))))</f>
        <v/>
      </c>
      <c r="HF391" s="185" t="n"/>
      <c r="HG391" s="119">
        <f>IF(N($H391)&lt;35,"",IF(HA391="","",HA391+31))</f>
        <v/>
      </c>
      <c r="HH391" s="124">
        <f>IF(HG391="","",TODAY()-HG391)</f>
        <v/>
      </c>
      <c r="HI391" s="494" t="n"/>
      <c r="HJ391" s="184" t="n"/>
      <c r="HK391" s="184">
        <f>IF(HG391="","SIN ESTADO",IF(HI391&lt;&gt;"","PAGA",IF(HH391&gt;0,"VENCIDA",IF(HH391&gt;=-5,"POR VENCER","AL DÍA"))))</f>
        <v/>
      </c>
      <c r="HL391" s="168" t="n"/>
      <c r="HM391" s="119">
        <f>IF(N($H391)&lt;36,"",IF(HG391="","",HG391+31))</f>
        <v/>
      </c>
      <c r="HN391" s="124">
        <f>IF(HM391="","",TODAY()-HM391)</f>
        <v/>
      </c>
      <c r="HO391" s="494" t="n"/>
      <c r="HP391" s="184" t="n"/>
      <c r="HQ391" s="184">
        <f>IF(HM391="","SIN ESTADO",IF(HO391&lt;&gt;"","PAGA",IF(HN391&gt;0,"VENCIDA",IF(HN391&gt;=-5,"POR VENCER","AL DÍA"))))</f>
        <v/>
      </c>
      <c r="HR391" s="168" t="n"/>
      <c r="HS391" s="169">
        <f>N391+T391+Z391+AF391+AL391+AR391+AX391+BD391+BJ391+BP391+BV391+CB391+CH391+CN391+CT391+CZ391+DF391+DL391+DR391+DX391+ED391+EJ391+EP391+EV391+FB391+FH391+FN391+FT391+FZ391+GF391+GL391+GR391+GX391+HD391+HJ391+HP391</f>
        <v/>
      </c>
      <c r="HU391" s="170">
        <f>IFERROR(N($J391),0)</f>
        <v/>
      </c>
      <c r="HW391" s="170">
        <f>SUMPRODUCT((MOD(COLUMN($M391:$HR391)-COLUMN($M391),6)=0)*ISNUMBER($M391:$HR391)*($M391:$HR391&gt;=RESUMEN!$C$26)*($M391:$HR391&lt;=RESUMEN!$C$27)*IFERROR(N($N391:$HS391),0))</f>
        <v/>
      </c>
      <c r="HX391" s="170">
        <f>SUMPRODUCT((MOD(COLUMN($M391:$HR391)-COLUMN($M391),6)=0)*ISNUMBER($M391:$HR391)*($M391:$HR391&gt;=RESUMEN!$C$26)*($M391:$HR391&lt;=RESUMEN!$C$27))</f>
        <v/>
      </c>
    </row>
    <row r="392" ht="15.75" customHeight="1" s="506">
      <c r="B392" s="113">
        <f>VENTAS!A391</f>
        <v/>
      </c>
      <c r="C392" s="236">
        <f>VENTAS!B391</f>
        <v/>
      </c>
      <c r="D392" s="53">
        <f>VENTAS!C391</f>
        <v/>
      </c>
      <c r="E392" s="114">
        <f>VENTAS!D391</f>
        <v/>
      </c>
      <c r="F392" s="114">
        <f>VENTAS!J391</f>
        <v/>
      </c>
      <c r="G392" s="494">
        <f>VENTAS!F391</f>
        <v/>
      </c>
      <c r="H392" s="479">
        <f>VENTAS!K391</f>
        <v/>
      </c>
      <c r="I392" s="479">
        <f>VENTAS!M391</f>
        <v/>
      </c>
      <c r="J392" s="184">
        <f>VENTAS!L391</f>
        <v/>
      </c>
      <c r="K392" s="119">
        <f>IF(N($H392)&lt;1,"",$G392+31)</f>
        <v/>
      </c>
      <c r="L392" s="124">
        <f>IF(K392="","",TODAY()-K392)</f>
        <v/>
      </c>
      <c r="M392" s="494" t="n"/>
      <c r="N392" s="374" t="n"/>
      <c r="O392" s="184">
        <f>IF(K392="","SIN ESTADO",IF(M392&lt;&gt;"","PAGA",IF(L392&gt;0,"VENCIDA",IF(L392&gt;=-5,"POR VENCER","AL DÍA"))))</f>
        <v/>
      </c>
      <c r="P392" s="185" t="n"/>
      <c r="Q392" s="119">
        <f>IF(N($H392)&lt;2,"",IF(K392="","",K392+31))</f>
        <v/>
      </c>
      <c r="R392" s="124">
        <f>IF(Q392="","",TODAY()-Q392)</f>
        <v/>
      </c>
      <c r="S392" s="494" t="n"/>
      <c r="T392" s="184" t="n"/>
      <c r="U392" s="184">
        <f>IF(Q392="","SIN ESTADO",IF(S392&lt;&gt;"","PAGA",IF(R392&gt;0,"VENCIDA",IF(R392&gt;=-5,"POR VENCER","AL DÍA"))))</f>
        <v/>
      </c>
      <c r="V392" s="185" t="n"/>
      <c r="W392" s="119">
        <f>IF(N($H392)&lt;3,"",IF(Q392="","",Q392+31))</f>
        <v/>
      </c>
      <c r="X392" s="124">
        <f>IF(W392="","",TODAY()-W392)</f>
        <v/>
      </c>
      <c r="Y392" s="494" t="n"/>
      <c r="Z392" s="184" t="n"/>
      <c r="AA392" s="184">
        <f>IF(W392="","SIN ESTADO",IF(Y392&lt;&gt;"","PAGA",IF(X392&gt;0,"VENCIDA",IF(X392&gt;=-5,"POR VENCER","AL DÍA"))))</f>
        <v/>
      </c>
      <c r="AB392" s="185" t="n"/>
      <c r="AC392" s="119">
        <f>IF(N($H392)&lt;4,"",IF(W392="","",W392+31))</f>
        <v/>
      </c>
      <c r="AD392" s="124">
        <f>IF(AC392="","",TODAY()-AC392)</f>
        <v/>
      </c>
      <c r="AE392" s="494" t="n"/>
      <c r="AF392" s="184" t="n"/>
      <c r="AG392" s="184">
        <f>IF(AC392="","SIN ESTADO",IF(AE392&lt;&gt;"","PAGA",IF(AD392&gt;0,"VENCIDA",IF(AD392&gt;=-5,"POR VENCER","AL DÍA"))))</f>
        <v/>
      </c>
      <c r="AH392" s="185" t="n"/>
      <c r="AI392" s="119">
        <f>IF(N($H392)&lt;5,"",IF(AC392="","",AC392+31))</f>
        <v/>
      </c>
      <c r="AJ392" s="124">
        <f>IF(AI392="","",TODAY()-AI392)</f>
        <v/>
      </c>
      <c r="AK392" s="494" t="n"/>
      <c r="AL392" s="184" t="n"/>
      <c r="AM392" s="184">
        <f>IF(AI392="","SIN ESTADO",IF(AK392&lt;&gt;"","PAGA",IF(AJ392&gt;0,"VENCIDA",IF(AJ392&gt;=-5,"POR VENCER","AL DÍA"))))</f>
        <v/>
      </c>
      <c r="AN392" s="185" t="n"/>
      <c r="AO392" s="119">
        <f>IF(N($H392)&lt;6,"",IF(AI392="","",AI392+31))</f>
        <v/>
      </c>
      <c r="AP392" s="124">
        <f>IF(AO392="","",TODAY()-AO392)</f>
        <v/>
      </c>
      <c r="AQ392" s="270" t="n"/>
      <c r="AR392" s="184" t="n"/>
      <c r="AS392" s="184">
        <f>IF(AO392="","SIN ESTADO",IF(AQ392&lt;&gt;"","PAGA",IF(AP392&gt;0,"VENCIDA",IF(AP392&gt;=-5,"POR VENCER","AL DÍA"))))</f>
        <v/>
      </c>
      <c r="AT392" s="185" t="n"/>
      <c r="AU392" s="119">
        <f>IF(N($H392)&lt;7,"",IF(AO392="","",AO392+31))</f>
        <v/>
      </c>
      <c r="AV392" s="124">
        <f>IF(AU392="","",TODAY()-AU392)</f>
        <v/>
      </c>
      <c r="AW392" s="494" t="n"/>
      <c r="AX392" s="184" t="n"/>
      <c r="AY392" s="184">
        <f>IF(AU392="","SIN ESTADO",IF(AW392&lt;&gt;"","PAGA",IF(AV392&gt;0,"VENCIDA",IF(AV392&gt;=-5,"POR VENCER","AL DÍA"))))</f>
        <v/>
      </c>
      <c r="AZ392" s="185" t="n"/>
      <c r="BA392" s="119">
        <f>IF(N($H392)&lt;8,"",IF(AU392="","",AU392+31))</f>
        <v/>
      </c>
      <c r="BB392" s="124">
        <f>IF(BA392="","",TODAY()-BA392)</f>
        <v/>
      </c>
      <c r="BC392" s="494" t="n"/>
      <c r="BD392" s="184" t="n"/>
      <c r="BE392" s="184">
        <f>IF(BA392="","SIN ESTADO",IF(BC392&lt;&gt;"","PAGA",IF(BB392&gt;0,"VENCIDA",IF(BB392&gt;=-5,"POR VENCER","AL DÍA"))))</f>
        <v/>
      </c>
      <c r="BF392" s="185" t="n"/>
      <c r="BG392" s="119">
        <f>IF(N($H392)&lt;9,"",IF(BA392="","",BA392+31))</f>
        <v/>
      </c>
      <c r="BH392" s="124">
        <f>IF(BG392="","",TODAY()-BG392)</f>
        <v/>
      </c>
      <c r="BI392" s="494" t="n"/>
      <c r="BJ392" s="184" t="n"/>
      <c r="BK392" s="184">
        <f>IF(BG392="","SIN ESTADO",IF(BI392&lt;&gt;"","PAGA",IF(BH392&gt;0,"VENCIDA",IF(BH392&gt;=-5,"POR VENCER","AL DÍA"))))</f>
        <v/>
      </c>
      <c r="BL392" s="185" t="n"/>
      <c r="BM392" s="119">
        <f>IF(N($H392)&lt;10,"",IF(BG392="","",BG392+31))</f>
        <v/>
      </c>
      <c r="BN392" s="124">
        <f>IF(BM392="","",TODAY()-BM392)</f>
        <v/>
      </c>
      <c r="BO392" s="494" t="n"/>
      <c r="BP392" s="184" t="n"/>
      <c r="BQ392" s="184">
        <f>IF(BM392="","SIN ESTADO",IF(BO392&lt;&gt;"","PAGA",IF(BN392&gt;0,"VENCIDA",IF(BN392&gt;=-5,"POR VENCER","AL DÍA"))))</f>
        <v/>
      </c>
      <c r="BR392" s="185" t="n"/>
      <c r="BS392" s="119">
        <f>IF(N($H392)&lt;11,"",IF(BM392="","",BM392+31))</f>
        <v/>
      </c>
      <c r="BT392" s="124">
        <f>IF(BS392="","",TODAY()-BS392)</f>
        <v/>
      </c>
      <c r="BU392" s="494" t="n"/>
      <c r="BV392" s="184" t="n"/>
      <c r="BW392" s="184">
        <f>IF(BS392="","SIN ESTADO",IF(BU392&lt;&gt;"","PAGA",IF(BT392&gt;0,"VENCIDA",IF(BT392&gt;=-5,"POR VENCER","AL DÍA"))))</f>
        <v/>
      </c>
      <c r="BX392" s="185" t="n"/>
      <c r="BY392" s="119">
        <f>IF(N($H392)&lt;12,"",IF(BS392="","",BS392+31))</f>
        <v/>
      </c>
      <c r="BZ392" s="124">
        <f>IF(BY392="","",TODAY()-BY392)</f>
        <v/>
      </c>
      <c r="CA392" s="494" t="n"/>
      <c r="CB392" s="184" t="n"/>
      <c r="CC392" s="184">
        <f>IF(BY392="","SIN ESTADO",IF(CA392&lt;&gt;"","PAGA",IF(BZ392&gt;0,"VENCIDA",IF(BZ392&gt;=-5,"POR VENCER","AL DÍA"))))</f>
        <v/>
      </c>
      <c r="CD392" s="185" t="n"/>
      <c r="CE392" s="119">
        <f>IF(N($H392)&lt;13,"",IF(BY392="","",BY392+31))</f>
        <v/>
      </c>
      <c r="CF392" s="124">
        <f>IF(CE392="","",TODAY()-CE392)</f>
        <v/>
      </c>
      <c r="CG392" s="494" t="n"/>
      <c r="CH392" s="184" t="n"/>
      <c r="CI392" s="184">
        <f>IF(CE392="","SIN ESTADO",IF(CG392&lt;&gt;"","PAGA",IF(CF392&gt;0,"VENCIDA",IF(CF392&gt;=-5,"POR VENCER","AL DÍA"))))</f>
        <v/>
      </c>
      <c r="CJ392" s="185" t="n"/>
      <c r="CK392" s="119">
        <f>IF(N($H392)&lt;14,"",IF(CE392="","",CE392+31))</f>
        <v/>
      </c>
      <c r="CL392" s="124">
        <f>IF(CK392="","",TODAY()-CK392)</f>
        <v/>
      </c>
      <c r="CM392" s="494" t="n"/>
      <c r="CN392" s="184" t="n"/>
      <c r="CO392" s="184">
        <f>IF(CK392="","SIN ESTADO",IF(CM392&lt;&gt;"","PAGA",IF(CL392&gt;0,"VENCIDA",IF(CL392&gt;=-5,"POR VENCER","AL DÍA"))))</f>
        <v/>
      </c>
      <c r="CP392" s="185" t="n"/>
      <c r="CQ392" s="119">
        <f>IF(N($H392)&lt;15,"",IF(CK392="","",CK392+31))</f>
        <v/>
      </c>
      <c r="CR392" s="124">
        <f>IF(CQ392="","",TODAY()-CQ392)</f>
        <v/>
      </c>
      <c r="CS392" s="494" t="n"/>
      <c r="CT392" s="184" t="n"/>
      <c r="CU392" s="184">
        <f>IF(CQ392="","SIN ESTADO",IF(CS392&lt;&gt;"","PAGA",IF(CR392&gt;0,"VENCIDA",IF(CR392&gt;=-5,"POR VENCER","AL DÍA"))))</f>
        <v/>
      </c>
      <c r="CV392" s="185" t="n"/>
      <c r="CW392" s="119">
        <f>IF(N($H392)&lt;16,"",IF(CQ392="","",CQ392+31))</f>
        <v/>
      </c>
      <c r="CX392" s="124">
        <f>IF(CW392="","",TODAY()-CW392)</f>
        <v/>
      </c>
      <c r="CY392" s="494" t="n"/>
      <c r="CZ392" s="184" t="n"/>
      <c r="DA392" s="184">
        <f>IF(CW392="","SIN ESTADO",IF(CY392&lt;&gt;"","PAGA",IF(CX392&gt;0,"VENCIDA",IF(CX392&gt;=-5,"POR VENCER","AL DÍA"))))</f>
        <v/>
      </c>
      <c r="DB392" s="185" t="n"/>
      <c r="DC392" s="119">
        <f>IF(N($H392)&lt;17,"",IF(CW392="","",CW392+31))</f>
        <v/>
      </c>
      <c r="DD392" s="124">
        <f>IF(DC392="","",TODAY()-DC392)</f>
        <v/>
      </c>
      <c r="DE392" s="494" t="n"/>
      <c r="DF392" s="184" t="n"/>
      <c r="DG392" s="184">
        <f>IF(DC392="","SIN ESTADO",IF(DE392&lt;&gt;"","PAGA",IF(DD392&gt;0,"VENCIDA",IF(DD392&gt;=-5,"POR VENCER","AL DÍA"))))</f>
        <v/>
      </c>
      <c r="DH392" s="185" t="n"/>
      <c r="DI392" s="119">
        <f>IF(N($H392)&lt;18,"",IF(DC392="","",DC392+31))</f>
        <v/>
      </c>
      <c r="DJ392" s="124">
        <f>IF(DI392="","",TODAY()-DI392)</f>
        <v/>
      </c>
      <c r="DK392" s="494" t="n"/>
      <c r="DL392" s="184" t="n"/>
      <c r="DM392" s="184">
        <f>IF(DI392="","SIN ESTADO",IF(DK392&lt;&gt;"","PAGA",IF(DJ392&gt;0,"VENCIDA",IF(DJ392&gt;=-5,"POR VENCER","AL DÍA"))))</f>
        <v/>
      </c>
      <c r="DN392" s="185" t="n"/>
      <c r="DO392" s="119">
        <f>IF(N($H392)&lt;19,"",IF(DI392="","",DI392+31))</f>
        <v/>
      </c>
      <c r="DP392" s="124">
        <f>IF(DO392="","",TODAY()-DO392)</f>
        <v/>
      </c>
      <c r="DQ392" s="494" t="n"/>
      <c r="DR392" s="184" t="n"/>
      <c r="DS392" s="184">
        <f>IF(DO392="","SIN ESTADO",IF(DQ392&lt;&gt;"","PAGA",IF(DP392&gt;0,"VENCIDA",IF(DP392&gt;=-5,"POR VENCER","AL DÍA"))))</f>
        <v/>
      </c>
      <c r="DT392" s="185" t="n"/>
      <c r="DU392" s="119">
        <f>IF(N($H392)&lt;20,"",IF(DO392="","",DO392+31))</f>
        <v/>
      </c>
      <c r="DV392" s="124">
        <f>IF(DU392="","",TODAY()-DU392)</f>
        <v/>
      </c>
      <c r="DW392" s="494" t="n"/>
      <c r="DX392" s="184" t="n"/>
      <c r="DY392" s="184">
        <f>IF(DU392="","SIN ESTADO",IF(DW392&lt;&gt;"","PAGA",IF(DV392&gt;0,"VENCIDA",IF(DV392&gt;=-5,"POR VENCER","AL DÍA"))))</f>
        <v/>
      </c>
      <c r="DZ392" s="185" t="n"/>
      <c r="EA392" s="119">
        <f>IF(N($H392)&lt;21,"",IF(DU392="","",DU392+31))</f>
        <v/>
      </c>
      <c r="EB392" s="124">
        <f>IF(EA392="","",TODAY()-EA392)</f>
        <v/>
      </c>
      <c r="EC392" s="494" t="n"/>
      <c r="ED392" s="184" t="n"/>
      <c r="EE392" s="184">
        <f>IF(EA392="","SIN ESTADO",IF(EC392&lt;&gt;"","PAGA",IF(EB392&gt;0,"VENCIDA",IF(EB392&gt;=-5,"POR VENCER","AL DÍA"))))</f>
        <v/>
      </c>
      <c r="EF392" s="185" t="n"/>
      <c r="EG392" s="119">
        <f>IF(N($H392)&lt;22,"",IF(EA392="","",EA392+31))</f>
        <v/>
      </c>
      <c r="EH392" s="124">
        <f>IF(EG392="","",TODAY()-EG392)</f>
        <v/>
      </c>
      <c r="EI392" s="494" t="n"/>
      <c r="EJ392" s="184" t="n"/>
      <c r="EK392" s="184">
        <f>IF(EG392="","SIN ESTADO",IF(EI392&lt;&gt;"","PAGA",IF(EH392&gt;0,"VENCIDA",IF(EH392&gt;=-5,"POR VENCER","AL DÍA"))))</f>
        <v/>
      </c>
      <c r="EL392" s="185" t="n"/>
      <c r="EM392" s="119">
        <f>IF(N($H392)&lt;23,"",IF(EG392="","",EG392+31))</f>
        <v/>
      </c>
      <c r="EN392" s="124">
        <f>IF(EM392="","",TODAY()-EM392)</f>
        <v/>
      </c>
      <c r="EO392" s="494" t="n"/>
      <c r="EP392" s="184" t="n"/>
      <c r="EQ392" s="184">
        <f>IF(EM392="","SIN ESTADO",IF(EO392&lt;&gt;"","PAGA",IF(EN392&gt;0,"VENCIDA",IF(EN392&gt;=-5,"POR VENCER","AL DÍA"))))</f>
        <v/>
      </c>
      <c r="ER392" s="185" t="n"/>
      <c r="ES392" s="119">
        <f>IF(N($H392)&lt;24,"",IF(EM392="","",EM392+31))</f>
        <v/>
      </c>
      <c r="ET392" s="124">
        <f>IF(ES392="","",TODAY()-ES392)</f>
        <v/>
      </c>
      <c r="EU392" s="494" t="n"/>
      <c r="EV392" s="184" t="n"/>
      <c r="EW392" s="184">
        <f>IF(ES392="","SIN ESTADO",IF(EU392&lt;&gt;"","PAGA",IF(ET392&gt;0,"VENCIDA",IF(ET392&gt;=-5,"POR VENCER","AL DÍA"))))</f>
        <v/>
      </c>
      <c r="EX392" s="185" t="n"/>
      <c r="EY392" s="119">
        <f>IF(N($H392)&lt;25,"",IF(ES392="","",ES392+31))</f>
        <v/>
      </c>
      <c r="EZ392" s="124">
        <f>IF(EY392="","",TODAY()-EY392)</f>
        <v/>
      </c>
      <c r="FA392" s="494" t="n"/>
      <c r="FB392" s="184" t="n"/>
      <c r="FC392" s="184">
        <f>IF(EY392="","SIN ESTADO",IF(FA392&lt;&gt;"","PAGA",IF(EZ392&gt;0,"VENCIDA",IF(EZ392&gt;=-5,"POR VENCER","AL DÍA"))))</f>
        <v/>
      </c>
      <c r="FD392" s="185" t="n"/>
      <c r="FE392" s="119">
        <f>IF(N($H392)&lt;26,"",IF(EY392="","",EY392+31))</f>
        <v/>
      </c>
      <c r="FF392" s="124">
        <f>IF(FE392="","",TODAY()-FE392)</f>
        <v/>
      </c>
      <c r="FG392" s="494" t="n"/>
      <c r="FH392" s="184" t="n"/>
      <c r="FI392" s="184">
        <f>IF(FE392="","SIN ESTADO",IF(FG392&lt;&gt;"","PAGA",IF(FF392&gt;0,"VENCIDA",IF(FF392&gt;=-5,"POR VENCER","AL DÍA"))))</f>
        <v/>
      </c>
      <c r="FJ392" s="185" t="n"/>
      <c r="FK392" s="119">
        <f>IF(N($H392)&lt;27,"",IF(FE392="","",FE392+31))</f>
        <v/>
      </c>
      <c r="FL392" s="124">
        <f>IF(FK392="","",TODAY()-FK392)</f>
        <v/>
      </c>
      <c r="FM392" s="494" t="n"/>
      <c r="FN392" s="184" t="n"/>
      <c r="FO392" s="184">
        <f>IF(FK392="","SIN ESTADO",IF(FM392&lt;&gt;"","PAGA",IF(FL392&gt;0,"VENCIDA",IF(FL392&gt;=-5,"POR VENCER","AL DÍA"))))</f>
        <v/>
      </c>
      <c r="FP392" s="185" t="n"/>
      <c r="FQ392" s="119">
        <f>IF(N($H392)&lt;28,"",IF(FK392="","",FK392+31))</f>
        <v/>
      </c>
      <c r="FR392" s="124">
        <f>IF(FQ392="","",TODAY()-FQ392)</f>
        <v/>
      </c>
      <c r="FS392" s="494" t="n"/>
      <c r="FT392" s="184" t="n"/>
      <c r="FU392" s="184">
        <f>IF(FQ392="","SIN ESTADO",IF(FS392&lt;&gt;"","PAGA",IF(FR392&gt;0,"VENCIDA",IF(FR392&gt;=-5,"POR VENCER","AL DÍA"))))</f>
        <v/>
      </c>
      <c r="FV392" s="185" t="n"/>
      <c r="FW392" s="119">
        <f>IF(N($H392)&lt;29,"",IF(FQ392="","",FQ392+31))</f>
        <v/>
      </c>
      <c r="FX392" s="124">
        <f>IF(FW392="","",TODAY()-FW392)</f>
        <v/>
      </c>
      <c r="FY392" s="494" t="n"/>
      <c r="FZ392" s="184" t="n"/>
      <c r="GA392" s="184">
        <f>IF(FW392="","SIN ESTADO",IF(FY392&lt;&gt;"","PAGA",IF(FX392&gt;0,"VENCIDA",IF(FX392&gt;=-5,"POR VENCER","AL DÍA"))))</f>
        <v/>
      </c>
      <c r="GB392" s="185" t="n"/>
      <c r="GC392" s="119">
        <f>IF(N($H392)&lt;30,"",IF(FW392="","",FW392+31))</f>
        <v/>
      </c>
      <c r="GD392" s="124">
        <f>IF(GC392="","",TODAY()-GC392)</f>
        <v/>
      </c>
      <c r="GE392" s="494" t="n"/>
      <c r="GF392" s="184" t="n"/>
      <c r="GG392" s="184">
        <f>IF(GC392="","SIN ESTADO",IF(GE392&lt;&gt;"","PAGA",IF(GD392&gt;0,"VENCIDA",IF(GD392&gt;=-5,"POR VENCER","AL DÍA"))))</f>
        <v/>
      </c>
      <c r="GH392" s="185" t="n"/>
      <c r="GI392" s="119">
        <f>IF(N($H392)&lt;31,"",IF(GC392="","",GC392+31))</f>
        <v/>
      </c>
      <c r="GJ392" s="124">
        <f>IF(GI392="","",TODAY()-GI392)</f>
        <v/>
      </c>
      <c r="GK392" s="494" t="n"/>
      <c r="GL392" s="184" t="n"/>
      <c r="GM392" s="184">
        <f>IF(GI392="","SIN ESTADO",IF(GK392&lt;&gt;"","PAGA",IF(GJ392&gt;0,"VENCIDA",IF(GJ392&gt;=-5,"POR VENCER","AL DÍA"))))</f>
        <v/>
      </c>
      <c r="GN392" s="185" t="n"/>
      <c r="GO392" s="119">
        <f>IF(N($H392)&lt;32,"",IF(GI392="","",GI392+31))</f>
        <v/>
      </c>
      <c r="GP392" s="124">
        <f>IF(GO392="","",TODAY()-GO392)</f>
        <v/>
      </c>
      <c r="GQ392" s="494" t="n"/>
      <c r="GR392" s="184" t="n"/>
      <c r="GS392" s="184">
        <f>IF(GO392="","SIN ESTADO",IF(GQ392&lt;&gt;"","PAGA",IF(GP392&gt;0,"VENCIDA",IF(GP392&gt;=-5,"POR VENCER","AL DÍA"))))</f>
        <v/>
      </c>
      <c r="GT392" s="185" t="n"/>
      <c r="GU392" s="119">
        <f>IF(N($H392)&lt;33,"",IF(GO392="","",GO392+31))</f>
        <v/>
      </c>
      <c r="GV392" s="124">
        <f>IF(GU392="","",TODAY()-GU392)</f>
        <v/>
      </c>
      <c r="GW392" s="494" t="n"/>
      <c r="GX392" s="184" t="n"/>
      <c r="GY392" s="184">
        <f>IF(GU392="","SIN ESTADO",IF(GW392&lt;&gt;"","PAGA",IF(GV392&gt;0,"VENCIDA",IF(GV392&gt;=-5,"POR VENCER","AL DÍA"))))</f>
        <v/>
      </c>
      <c r="GZ392" s="185" t="n"/>
      <c r="HA392" s="119">
        <f>IF(N($H392)&lt;34,"",IF(GU392="","",GU392+31))</f>
        <v/>
      </c>
      <c r="HB392" s="124">
        <f>IF(HA392="","",TODAY()-HA392)</f>
        <v/>
      </c>
      <c r="HC392" s="494" t="n"/>
      <c r="HD392" s="184" t="n"/>
      <c r="HE392" s="184">
        <f>IF(HA392="","SIN ESTADO",IF(HC392&lt;&gt;"","PAGA",IF(HB392&gt;0,"VENCIDA",IF(HB392&gt;=-5,"POR VENCER","AL DÍA"))))</f>
        <v/>
      </c>
      <c r="HF392" s="185" t="n"/>
      <c r="HG392" s="119">
        <f>IF(N($H392)&lt;35,"",IF(HA392="","",HA392+31))</f>
        <v/>
      </c>
      <c r="HH392" s="124">
        <f>IF(HG392="","",TODAY()-HG392)</f>
        <v/>
      </c>
      <c r="HI392" s="494" t="n"/>
      <c r="HJ392" s="184" t="n"/>
      <c r="HK392" s="184">
        <f>IF(HG392="","SIN ESTADO",IF(HI392&lt;&gt;"","PAGA",IF(HH392&gt;0,"VENCIDA",IF(HH392&gt;=-5,"POR VENCER","AL DÍA"))))</f>
        <v/>
      </c>
      <c r="HL392" s="168" t="n"/>
      <c r="HM392" s="119">
        <f>IF(N($H392)&lt;36,"",IF(HG392="","",HG392+31))</f>
        <v/>
      </c>
      <c r="HN392" s="124">
        <f>IF(HM392="","",TODAY()-HM392)</f>
        <v/>
      </c>
      <c r="HO392" s="494" t="n"/>
      <c r="HP392" s="184" t="n"/>
      <c r="HQ392" s="184">
        <f>IF(HM392="","SIN ESTADO",IF(HO392&lt;&gt;"","PAGA",IF(HN392&gt;0,"VENCIDA",IF(HN392&gt;=-5,"POR VENCER","AL DÍA"))))</f>
        <v/>
      </c>
      <c r="HR392" s="168" t="n"/>
      <c r="HS392" s="169">
        <f>N392+T392+Z392+AF392+AL392+AR392+AX392+BD392+BJ392+BP392+BV392+CB392+CH392+CN392+CT392+CZ392+DF392+DL392+DR392+DX392+ED392+EJ392+EP392+EV392+FB392+FH392+FN392+FT392+FZ392+GF392+GL392+GR392+GX392+HD392+HJ392+HP392</f>
        <v/>
      </c>
      <c r="HU392" s="170">
        <f>IFERROR(N($J392),0)</f>
        <v/>
      </c>
      <c r="HW392" s="170">
        <f>SUMPRODUCT((MOD(COLUMN($M392:$HR392)-COLUMN($M392),6)=0)*ISNUMBER($M392:$HR392)*($M392:$HR392&gt;=RESUMEN!$C$26)*($M392:$HR392&lt;=RESUMEN!$C$27)*IFERROR(N($N392:$HS392),0))</f>
        <v/>
      </c>
      <c r="HX392" s="170">
        <f>SUMPRODUCT((MOD(COLUMN($M392:$HR392)-COLUMN($M392),6)=0)*ISNUMBER($M392:$HR392)*($M392:$HR392&gt;=RESUMEN!$C$26)*($M392:$HR392&lt;=RESUMEN!$C$27))</f>
        <v/>
      </c>
    </row>
    <row r="393" ht="15.75" customHeight="1" s="506">
      <c r="B393" s="113">
        <f>VENTAS!A392</f>
        <v/>
      </c>
      <c r="C393" s="236">
        <f>VENTAS!B392</f>
        <v/>
      </c>
      <c r="D393" s="53">
        <f>VENTAS!C392</f>
        <v/>
      </c>
      <c r="E393" s="114">
        <f>VENTAS!D392</f>
        <v/>
      </c>
      <c r="F393" s="114">
        <f>VENTAS!J392</f>
        <v/>
      </c>
      <c r="G393" s="494">
        <f>VENTAS!F392</f>
        <v/>
      </c>
      <c r="H393" s="479">
        <f>VENTAS!K392</f>
        <v/>
      </c>
      <c r="I393" s="479">
        <f>VENTAS!M392</f>
        <v/>
      </c>
      <c r="J393" s="184">
        <f>VENTAS!L392</f>
        <v/>
      </c>
      <c r="K393" s="119">
        <f>IF(N($H393)&lt;1,"",$G393+31)</f>
        <v/>
      </c>
      <c r="L393" s="124">
        <f>IF(K393="","",TODAY()-K393)</f>
        <v/>
      </c>
      <c r="M393" s="494" t="n"/>
      <c r="N393" s="374" t="n"/>
      <c r="O393" s="184">
        <f>IF(K393="","SIN ESTADO",IF(M393&lt;&gt;"","PAGA",IF(L393&gt;0,"VENCIDA",IF(L393&gt;=-5,"POR VENCER","AL DÍA"))))</f>
        <v/>
      </c>
      <c r="P393" s="185" t="n"/>
      <c r="Q393" s="119">
        <f>IF(N($H393)&lt;2,"",IF(K393="","",K393+31))</f>
        <v/>
      </c>
      <c r="R393" s="124">
        <f>IF(Q393="","",TODAY()-Q393)</f>
        <v/>
      </c>
      <c r="S393" s="494" t="n"/>
      <c r="T393" s="184" t="n"/>
      <c r="U393" s="184">
        <f>IF(Q393="","SIN ESTADO",IF(S393&lt;&gt;"","PAGA",IF(R393&gt;0,"VENCIDA",IF(R393&gt;=-5,"POR VENCER","AL DÍA"))))</f>
        <v/>
      </c>
      <c r="V393" s="185" t="n"/>
      <c r="W393" s="119">
        <f>IF(N($H393)&lt;3,"",IF(Q393="","",Q393+31))</f>
        <v/>
      </c>
      <c r="X393" s="124">
        <f>IF(W393="","",TODAY()-W393)</f>
        <v/>
      </c>
      <c r="Y393" s="494" t="n"/>
      <c r="Z393" s="184" t="n"/>
      <c r="AA393" s="184">
        <f>IF(W393="","SIN ESTADO",IF(Y393&lt;&gt;"","PAGA",IF(X393&gt;0,"VENCIDA",IF(X393&gt;=-5,"POR VENCER","AL DÍA"))))</f>
        <v/>
      </c>
      <c r="AB393" s="185" t="n"/>
      <c r="AC393" s="119">
        <f>IF(N($H393)&lt;4,"",IF(W393="","",W393+31))</f>
        <v/>
      </c>
      <c r="AD393" s="124">
        <f>IF(AC393="","",TODAY()-AC393)</f>
        <v/>
      </c>
      <c r="AE393" s="494" t="n"/>
      <c r="AF393" s="184" t="n"/>
      <c r="AG393" s="184">
        <f>IF(AC393="","SIN ESTADO",IF(AE393&lt;&gt;"","PAGA",IF(AD393&gt;0,"VENCIDA",IF(AD393&gt;=-5,"POR VENCER","AL DÍA"))))</f>
        <v/>
      </c>
      <c r="AH393" s="185" t="n"/>
      <c r="AI393" s="119">
        <f>IF(N($H393)&lt;5,"",IF(AC393="","",AC393+31))</f>
        <v/>
      </c>
      <c r="AJ393" s="124">
        <f>IF(AI393="","",TODAY()-AI393)</f>
        <v/>
      </c>
      <c r="AK393" s="494" t="n"/>
      <c r="AL393" s="184" t="n"/>
      <c r="AM393" s="184">
        <f>IF(AI393="","SIN ESTADO",IF(AK393&lt;&gt;"","PAGA",IF(AJ393&gt;0,"VENCIDA",IF(AJ393&gt;=-5,"POR VENCER","AL DÍA"))))</f>
        <v/>
      </c>
      <c r="AN393" s="185" t="n"/>
      <c r="AO393" s="119">
        <f>IF(N($H393)&lt;6,"",IF(AI393="","",AI393+31))</f>
        <v/>
      </c>
      <c r="AP393" s="124">
        <f>IF(AO393="","",TODAY()-AO393)</f>
        <v/>
      </c>
      <c r="AQ393" s="270" t="n"/>
      <c r="AR393" s="184" t="n"/>
      <c r="AS393" s="184">
        <f>IF(AO393="","SIN ESTADO",IF(AQ393&lt;&gt;"","PAGA",IF(AP393&gt;0,"VENCIDA",IF(AP393&gt;=-5,"POR VENCER","AL DÍA"))))</f>
        <v/>
      </c>
      <c r="AT393" s="185" t="n"/>
      <c r="AU393" s="119">
        <f>IF(N($H393)&lt;7,"",IF(AO393="","",AO393+31))</f>
        <v/>
      </c>
      <c r="AV393" s="124">
        <f>IF(AU393="","",TODAY()-AU393)</f>
        <v/>
      </c>
      <c r="AW393" s="494" t="n"/>
      <c r="AX393" s="184" t="n"/>
      <c r="AY393" s="184">
        <f>IF(AU393="","SIN ESTADO",IF(AW393&lt;&gt;"","PAGA",IF(AV393&gt;0,"VENCIDA",IF(AV393&gt;=-5,"POR VENCER","AL DÍA"))))</f>
        <v/>
      </c>
      <c r="AZ393" s="185" t="n"/>
      <c r="BA393" s="119">
        <f>IF(N($H393)&lt;8,"",IF(AU393="","",AU393+31))</f>
        <v/>
      </c>
      <c r="BB393" s="124">
        <f>IF(BA393="","",TODAY()-BA393)</f>
        <v/>
      </c>
      <c r="BC393" s="494" t="n"/>
      <c r="BD393" s="184" t="n"/>
      <c r="BE393" s="184">
        <f>IF(BA393="","SIN ESTADO",IF(BC393&lt;&gt;"","PAGA",IF(BB393&gt;0,"VENCIDA",IF(BB393&gt;=-5,"POR VENCER","AL DÍA"))))</f>
        <v/>
      </c>
      <c r="BF393" s="185" t="n"/>
      <c r="BG393" s="119">
        <f>IF(N($H393)&lt;9,"",IF(BA393="","",BA393+31))</f>
        <v/>
      </c>
      <c r="BH393" s="124">
        <f>IF(BG393="","",TODAY()-BG393)</f>
        <v/>
      </c>
      <c r="BI393" s="494" t="n"/>
      <c r="BJ393" s="184" t="n"/>
      <c r="BK393" s="184">
        <f>IF(BG393="","SIN ESTADO",IF(BI393&lt;&gt;"","PAGA",IF(BH393&gt;0,"VENCIDA",IF(BH393&gt;=-5,"POR VENCER","AL DÍA"))))</f>
        <v/>
      </c>
      <c r="BL393" s="185" t="n"/>
      <c r="BM393" s="119">
        <f>IF(N($H393)&lt;10,"",IF(BG393="","",BG393+31))</f>
        <v/>
      </c>
      <c r="BN393" s="124">
        <f>IF(BM393="","",TODAY()-BM393)</f>
        <v/>
      </c>
      <c r="BO393" s="494" t="n"/>
      <c r="BP393" s="184" t="n"/>
      <c r="BQ393" s="184">
        <f>IF(BM393="","SIN ESTADO",IF(BO393&lt;&gt;"","PAGA",IF(BN393&gt;0,"VENCIDA",IF(BN393&gt;=-5,"POR VENCER","AL DÍA"))))</f>
        <v/>
      </c>
      <c r="BR393" s="185" t="n"/>
      <c r="BS393" s="119">
        <f>IF(N($H393)&lt;11,"",IF(BM393="","",BM393+31))</f>
        <v/>
      </c>
      <c r="BT393" s="124">
        <f>IF(BS393="","",TODAY()-BS393)</f>
        <v/>
      </c>
      <c r="BU393" s="494" t="n"/>
      <c r="BV393" s="184" t="n"/>
      <c r="BW393" s="184">
        <f>IF(BS393="","SIN ESTADO",IF(BU393&lt;&gt;"","PAGA",IF(BT393&gt;0,"VENCIDA",IF(BT393&gt;=-5,"POR VENCER","AL DÍA"))))</f>
        <v/>
      </c>
      <c r="BX393" s="185" t="n"/>
      <c r="BY393" s="119">
        <f>IF(N($H393)&lt;12,"",IF(BS393="","",BS393+31))</f>
        <v/>
      </c>
      <c r="BZ393" s="124">
        <f>IF(BY393="","",TODAY()-BY393)</f>
        <v/>
      </c>
      <c r="CA393" s="494" t="n"/>
      <c r="CB393" s="184" t="n"/>
      <c r="CC393" s="184">
        <f>IF(BY393="","SIN ESTADO",IF(CA393&lt;&gt;"","PAGA",IF(BZ393&gt;0,"VENCIDA",IF(BZ393&gt;=-5,"POR VENCER","AL DÍA"))))</f>
        <v/>
      </c>
      <c r="CD393" s="185" t="n"/>
      <c r="CE393" s="119">
        <f>IF(N($H393)&lt;13,"",IF(BY393="","",BY393+31))</f>
        <v/>
      </c>
      <c r="CF393" s="124">
        <f>IF(CE393="","",TODAY()-CE393)</f>
        <v/>
      </c>
      <c r="CG393" s="494" t="n"/>
      <c r="CH393" s="184" t="n"/>
      <c r="CI393" s="184">
        <f>IF(CE393="","SIN ESTADO",IF(CG393&lt;&gt;"","PAGA",IF(CF393&gt;0,"VENCIDA",IF(CF393&gt;=-5,"POR VENCER","AL DÍA"))))</f>
        <v/>
      </c>
      <c r="CJ393" s="185" t="n"/>
      <c r="CK393" s="119">
        <f>IF(N($H393)&lt;14,"",IF(CE393="","",CE393+31))</f>
        <v/>
      </c>
      <c r="CL393" s="124">
        <f>IF(CK393="","",TODAY()-CK393)</f>
        <v/>
      </c>
      <c r="CM393" s="494" t="n"/>
      <c r="CN393" s="184" t="n"/>
      <c r="CO393" s="184">
        <f>IF(CK393="","SIN ESTADO",IF(CM393&lt;&gt;"","PAGA",IF(CL393&gt;0,"VENCIDA",IF(CL393&gt;=-5,"POR VENCER","AL DÍA"))))</f>
        <v/>
      </c>
      <c r="CP393" s="185" t="n"/>
      <c r="CQ393" s="119">
        <f>IF(N($H393)&lt;15,"",IF(CK393="","",CK393+31))</f>
        <v/>
      </c>
      <c r="CR393" s="124">
        <f>IF(CQ393="","",TODAY()-CQ393)</f>
        <v/>
      </c>
      <c r="CS393" s="494" t="n"/>
      <c r="CT393" s="184" t="n"/>
      <c r="CU393" s="184">
        <f>IF(CQ393="","SIN ESTADO",IF(CS393&lt;&gt;"","PAGA",IF(CR393&gt;0,"VENCIDA",IF(CR393&gt;=-5,"POR VENCER","AL DÍA"))))</f>
        <v/>
      </c>
      <c r="CV393" s="185" t="n"/>
      <c r="CW393" s="119">
        <f>IF(N($H393)&lt;16,"",IF(CQ393="","",CQ393+31))</f>
        <v/>
      </c>
      <c r="CX393" s="124">
        <f>IF(CW393="","",TODAY()-CW393)</f>
        <v/>
      </c>
      <c r="CY393" s="494" t="n"/>
      <c r="CZ393" s="184" t="n"/>
      <c r="DA393" s="184">
        <f>IF(CW393="","SIN ESTADO",IF(CY393&lt;&gt;"","PAGA",IF(CX393&gt;0,"VENCIDA",IF(CX393&gt;=-5,"POR VENCER","AL DÍA"))))</f>
        <v/>
      </c>
      <c r="DB393" s="185" t="n"/>
      <c r="DC393" s="119">
        <f>IF(N($H393)&lt;17,"",IF(CW393="","",CW393+31))</f>
        <v/>
      </c>
      <c r="DD393" s="124">
        <f>IF(DC393="","",TODAY()-DC393)</f>
        <v/>
      </c>
      <c r="DE393" s="494" t="n"/>
      <c r="DF393" s="184" t="n"/>
      <c r="DG393" s="184">
        <f>IF(DC393="","SIN ESTADO",IF(DE393&lt;&gt;"","PAGA",IF(DD393&gt;0,"VENCIDA",IF(DD393&gt;=-5,"POR VENCER","AL DÍA"))))</f>
        <v/>
      </c>
      <c r="DH393" s="185" t="n"/>
      <c r="DI393" s="119">
        <f>IF(N($H393)&lt;18,"",IF(DC393="","",DC393+31))</f>
        <v/>
      </c>
      <c r="DJ393" s="124">
        <f>IF(DI393="","",TODAY()-DI393)</f>
        <v/>
      </c>
      <c r="DK393" s="494" t="n"/>
      <c r="DL393" s="184" t="n"/>
      <c r="DM393" s="184">
        <f>IF(DI393="","SIN ESTADO",IF(DK393&lt;&gt;"","PAGA",IF(DJ393&gt;0,"VENCIDA",IF(DJ393&gt;=-5,"POR VENCER","AL DÍA"))))</f>
        <v/>
      </c>
      <c r="DN393" s="185" t="n"/>
      <c r="DO393" s="119">
        <f>IF(N($H393)&lt;19,"",IF(DI393="","",DI393+31))</f>
        <v/>
      </c>
      <c r="DP393" s="124">
        <f>IF(DO393="","",TODAY()-DO393)</f>
        <v/>
      </c>
      <c r="DQ393" s="494" t="n"/>
      <c r="DR393" s="184" t="n"/>
      <c r="DS393" s="184">
        <f>IF(DO393="","SIN ESTADO",IF(DQ393&lt;&gt;"","PAGA",IF(DP393&gt;0,"VENCIDA",IF(DP393&gt;=-5,"POR VENCER","AL DÍA"))))</f>
        <v/>
      </c>
      <c r="DT393" s="185" t="n"/>
      <c r="DU393" s="119">
        <f>IF(N($H393)&lt;20,"",IF(DO393="","",DO393+31))</f>
        <v/>
      </c>
      <c r="DV393" s="124">
        <f>IF(DU393="","",TODAY()-DU393)</f>
        <v/>
      </c>
      <c r="DW393" s="494" t="n"/>
      <c r="DX393" s="184" t="n"/>
      <c r="DY393" s="184">
        <f>IF(DU393="","SIN ESTADO",IF(DW393&lt;&gt;"","PAGA",IF(DV393&gt;0,"VENCIDA",IF(DV393&gt;=-5,"POR VENCER","AL DÍA"))))</f>
        <v/>
      </c>
      <c r="DZ393" s="185" t="n"/>
      <c r="EA393" s="119">
        <f>IF(N($H393)&lt;21,"",IF(DU393="","",DU393+31))</f>
        <v/>
      </c>
      <c r="EB393" s="124">
        <f>IF(EA393="","",TODAY()-EA393)</f>
        <v/>
      </c>
      <c r="EC393" s="494" t="n"/>
      <c r="ED393" s="184" t="n"/>
      <c r="EE393" s="184">
        <f>IF(EA393="","SIN ESTADO",IF(EC393&lt;&gt;"","PAGA",IF(EB393&gt;0,"VENCIDA",IF(EB393&gt;=-5,"POR VENCER","AL DÍA"))))</f>
        <v/>
      </c>
      <c r="EF393" s="185" t="n"/>
      <c r="EG393" s="119">
        <f>IF(N($H393)&lt;22,"",IF(EA393="","",EA393+31))</f>
        <v/>
      </c>
      <c r="EH393" s="124">
        <f>IF(EG393="","",TODAY()-EG393)</f>
        <v/>
      </c>
      <c r="EI393" s="494" t="n"/>
      <c r="EJ393" s="184" t="n"/>
      <c r="EK393" s="184">
        <f>IF(EG393="","SIN ESTADO",IF(EI393&lt;&gt;"","PAGA",IF(EH393&gt;0,"VENCIDA",IF(EH393&gt;=-5,"POR VENCER","AL DÍA"))))</f>
        <v/>
      </c>
      <c r="EL393" s="185" t="n"/>
      <c r="EM393" s="119">
        <f>IF(N($H393)&lt;23,"",IF(EG393="","",EG393+31))</f>
        <v/>
      </c>
      <c r="EN393" s="124">
        <f>IF(EM393="","",TODAY()-EM393)</f>
        <v/>
      </c>
      <c r="EO393" s="494" t="n"/>
      <c r="EP393" s="184" t="n"/>
      <c r="EQ393" s="184">
        <f>IF(EM393="","SIN ESTADO",IF(EO393&lt;&gt;"","PAGA",IF(EN393&gt;0,"VENCIDA",IF(EN393&gt;=-5,"POR VENCER","AL DÍA"))))</f>
        <v/>
      </c>
      <c r="ER393" s="185" t="n"/>
      <c r="ES393" s="119">
        <f>IF(N($H393)&lt;24,"",IF(EM393="","",EM393+31))</f>
        <v/>
      </c>
      <c r="ET393" s="124">
        <f>IF(ES393="","",TODAY()-ES393)</f>
        <v/>
      </c>
      <c r="EU393" s="494" t="n"/>
      <c r="EV393" s="184" t="n"/>
      <c r="EW393" s="184">
        <f>IF(ES393="","SIN ESTADO",IF(EU393&lt;&gt;"","PAGA",IF(ET393&gt;0,"VENCIDA",IF(ET393&gt;=-5,"POR VENCER","AL DÍA"))))</f>
        <v/>
      </c>
      <c r="EX393" s="185" t="n"/>
      <c r="EY393" s="119">
        <f>IF(N($H393)&lt;25,"",IF(ES393="","",ES393+31))</f>
        <v/>
      </c>
      <c r="EZ393" s="124">
        <f>IF(EY393="","",TODAY()-EY393)</f>
        <v/>
      </c>
      <c r="FA393" s="494" t="n"/>
      <c r="FB393" s="184" t="n"/>
      <c r="FC393" s="184">
        <f>IF(EY393="","SIN ESTADO",IF(FA393&lt;&gt;"","PAGA",IF(EZ393&gt;0,"VENCIDA",IF(EZ393&gt;=-5,"POR VENCER","AL DÍA"))))</f>
        <v/>
      </c>
      <c r="FD393" s="185" t="n"/>
      <c r="FE393" s="119">
        <f>IF(N($H393)&lt;26,"",IF(EY393="","",EY393+31))</f>
        <v/>
      </c>
      <c r="FF393" s="124">
        <f>IF(FE393="","",TODAY()-FE393)</f>
        <v/>
      </c>
      <c r="FG393" s="494" t="n"/>
      <c r="FH393" s="184" t="n"/>
      <c r="FI393" s="184">
        <f>IF(FE393="","SIN ESTADO",IF(FG393&lt;&gt;"","PAGA",IF(FF393&gt;0,"VENCIDA",IF(FF393&gt;=-5,"POR VENCER","AL DÍA"))))</f>
        <v/>
      </c>
      <c r="FJ393" s="185" t="n"/>
      <c r="FK393" s="119">
        <f>IF(N($H393)&lt;27,"",IF(FE393="","",FE393+31))</f>
        <v/>
      </c>
      <c r="FL393" s="124">
        <f>IF(FK393="","",TODAY()-FK393)</f>
        <v/>
      </c>
      <c r="FM393" s="494" t="n"/>
      <c r="FN393" s="184" t="n"/>
      <c r="FO393" s="184">
        <f>IF(FK393="","SIN ESTADO",IF(FM393&lt;&gt;"","PAGA",IF(FL393&gt;0,"VENCIDA",IF(FL393&gt;=-5,"POR VENCER","AL DÍA"))))</f>
        <v/>
      </c>
      <c r="FP393" s="185" t="n"/>
      <c r="FQ393" s="119">
        <f>IF(N($H393)&lt;28,"",IF(FK393="","",FK393+31))</f>
        <v/>
      </c>
      <c r="FR393" s="124">
        <f>IF(FQ393="","",TODAY()-FQ393)</f>
        <v/>
      </c>
      <c r="FS393" s="494" t="n"/>
      <c r="FT393" s="184" t="n"/>
      <c r="FU393" s="184">
        <f>IF(FQ393="","SIN ESTADO",IF(FS393&lt;&gt;"","PAGA",IF(FR393&gt;0,"VENCIDA",IF(FR393&gt;=-5,"POR VENCER","AL DÍA"))))</f>
        <v/>
      </c>
      <c r="FV393" s="185" t="n"/>
      <c r="FW393" s="119">
        <f>IF(N($H393)&lt;29,"",IF(FQ393="","",FQ393+31))</f>
        <v/>
      </c>
      <c r="FX393" s="124">
        <f>IF(FW393="","",TODAY()-FW393)</f>
        <v/>
      </c>
      <c r="FY393" s="494" t="n"/>
      <c r="FZ393" s="184" t="n"/>
      <c r="GA393" s="184">
        <f>IF(FW393="","SIN ESTADO",IF(FY393&lt;&gt;"","PAGA",IF(FX393&gt;0,"VENCIDA",IF(FX393&gt;=-5,"POR VENCER","AL DÍA"))))</f>
        <v/>
      </c>
      <c r="GB393" s="185" t="n"/>
      <c r="GC393" s="119">
        <f>IF(N($H393)&lt;30,"",IF(FW393="","",FW393+31))</f>
        <v/>
      </c>
      <c r="GD393" s="124">
        <f>IF(GC393="","",TODAY()-GC393)</f>
        <v/>
      </c>
      <c r="GE393" s="494" t="n"/>
      <c r="GF393" s="184" t="n"/>
      <c r="GG393" s="184">
        <f>IF(GC393="","SIN ESTADO",IF(GE393&lt;&gt;"","PAGA",IF(GD393&gt;0,"VENCIDA",IF(GD393&gt;=-5,"POR VENCER","AL DÍA"))))</f>
        <v/>
      </c>
      <c r="GH393" s="185" t="n"/>
      <c r="GI393" s="119">
        <f>IF(N($H393)&lt;31,"",IF(GC393="","",GC393+31))</f>
        <v/>
      </c>
      <c r="GJ393" s="124">
        <f>IF(GI393="","",TODAY()-GI393)</f>
        <v/>
      </c>
      <c r="GK393" s="494" t="n"/>
      <c r="GL393" s="184" t="n"/>
      <c r="GM393" s="184">
        <f>IF(GI393="","SIN ESTADO",IF(GK393&lt;&gt;"","PAGA",IF(GJ393&gt;0,"VENCIDA",IF(GJ393&gt;=-5,"POR VENCER","AL DÍA"))))</f>
        <v/>
      </c>
      <c r="GN393" s="185" t="n"/>
      <c r="GO393" s="119">
        <f>IF(N($H393)&lt;32,"",IF(GI393="","",GI393+31))</f>
        <v/>
      </c>
      <c r="GP393" s="124">
        <f>IF(GO393="","",TODAY()-GO393)</f>
        <v/>
      </c>
      <c r="GQ393" s="494" t="n"/>
      <c r="GR393" s="184" t="n"/>
      <c r="GS393" s="184">
        <f>IF(GO393="","SIN ESTADO",IF(GQ393&lt;&gt;"","PAGA",IF(GP393&gt;0,"VENCIDA",IF(GP393&gt;=-5,"POR VENCER","AL DÍA"))))</f>
        <v/>
      </c>
      <c r="GT393" s="185" t="n"/>
      <c r="GU393" s="119">
        <f>IF(N($H393)&lt;33,"",IF(GO393="","",GO393+31))</f>
        <v/>
      </c>
      <c r="GV393" s="124">
        <f>IF(GU393="","",TODAY()-GU393)</f>
        <v/>
      </c>
      <c r="GW393" s="494" t="n"/>
      <c r="GX393" s="184" t="n"/>
      <c r="GY393" s="184">
        <f>IF(GU393="","SIN ESTADO",IF(GW393&lt;&gt;"","PAGA",IF(GV393&gt;0,"VENCIDA",IF(GV393&gt;=-5,"POR VENCER","AL DÍA"))))</f>
        <v/>
      </c>
      <c r="GZ393" s="185" t="n"/>
      <c r="HA393" s="119">
        <f>IF(N($H393)&lt;34,"",IF(GU393="","",GU393+31))</f>
        <v/>
      </c>
      <c r="HB393" s="124">
        <f>IF(HA393="","",TODAY()-HA393)</f>
        <v/>
      </c>
      <c r="HC393" s="494" t="n"/>
      <c r="HD393" s="184" t="n"/>
      <c r="HE393" s="184">
        <f>IF(HA393="","SIN ESTADO",IF(HC393&lt;&gt;"","PAGA",IF(HB393&gt;0,"VENCIDA",IF(HB393&gt;=-5,"POR VENCER","AL DÍA"))))</f>
        <v/>
      </c>
      <c r="HF393" s="185" t="n"/>
      <c r="HG393" s="119">
        <f>IF(N($H393)&lt;35,"",IF(HA393="","",HA393+31))</f>
        <v/>
      </c>
      <c r="HH393" s="124">
        <f>IF(HG393="","",TODAY()-HG393)</f>
        <v/>
      </c>
      <c r="HI393" s="494" t="n"/>
      <c r="HJ393" s="184" t="n"/>
      <c r="HK393" s="184">
        <f>IF(HG393="","SIN ESTADO",IF(HI393&lt;&gt;"","PAGA",IF(HH393&gt;0,"VENCIDA",IF(HH393&gt;=-5,"POR VENCER","AL DÍA"))))</f>
        <v/>
      </c>
      <c r="HL393" s="168" t="n"/>
      <c r="HM393" s="119">
        <f>IF(N($H393)&lt;36,"",IF(HG393="","",HG393+31))</f>
        <v/>
      </c>
      <c r="HN393" s="124">
        <f>IF(HM393="","",TODAY()-HM393)</f>
        <v/>
      </c>
      <c r="HO393" s="494" t="n"/>
      <c r="HP393" s="184" t="n"/>
      <c r="HQ393" s="184">
        <f>IF(HM393="","SIN ESTADO",IF(HO393&lt;&gt;"","PAGA",IF(HN393&gt;0,"VENCIDA",IF(HN393&gt;=-5,"POR VENCER","AL DÍA"))))</f>
        <v/>
      </c>
      <c r="HR393" s="168" t="n"/>
      <c r="HS393" s="169">
        <f>N393+T393+Z393+AF393+AL393+AR393+AX393+BD393+BJ393+BP393+BV393+CB393+CH393+CN393+CT393+CZ393+DF393+DL393+DR393+DX393+ED393+EJ393+EP393+EV393+FB393+FH393+FN393+FT393+FZ393+GF393+GL393+GR393+GX393+HD393+HJ393+HP393</f>
        <v/>
      </c>
      <c r="HU393" s="170">
        <f>IFERROR(N($J393),0)</f>
        <v/>
      </c>
      <c r="HW393" s="170">
        <f>SUMPRODUCT((MOD(COLUMN($M393:$HR393)-COLUMN($M393),6)=0)*ISNUMBER($M393:$HR393)*($M393:$HR393&gt;=RESUMEN!$C$26)*($M393:$HR393&lt;=RESUMEN!$C$27)*IFERROR(N($N393:$HS393),0))</f>
        <v/>
      </c>
      <c r="HX393" s="170">
        <f>SUMPRODUCT((MOD(COLUMN($M393:$HR393)-COLUMN($M393),6)=0)*ISNUMBER($M393:$HR393)*($M393:$HR393&gt;=RESUMEN!$C$26)*($M393:$HR393&lt;=RESUMEN!$C$27))</f>
        <v/>
      </c>
    </row>
    <row r="394" ht="15.75" customHeight="1" s="506">
      <c r="B394" s="113">
        <f>VENTAS!A393</f>
        <v/>
      </c>
      <c r="C394" s="236">
        <f>VENTAS!B393</f>
        <v/>
      </c>
      <c r="D394" s="53">
        <f>VENTAS!C393</f>
        <v/>
      </c>
      <c r="E394" s="114">
        <f>VENTAS!D393</f>
        <v/>
      </c>
      <c r="F394" s="114">
        <f>VENTAS!J393</f>
        <v/>
      </c>
      <c r="G394" s="494">
        <f>VENTAS!F393</f>
        <v/>
      </c>
      <c r="H394" s="479">
        <f>VENTAS!K393</f>
        <v/>
      </c>
      <c r="I394" s="479">
        <f>VENTAS!M393</f>
        <v/>
      </c>
      <c r="J394" s="184">
        <f>VENTAS!L393</f>
        <v/>
      </c>
      <c r="K394" s="119">
        <f>IF(N($H394)&lt;1,"",$G394+31)</f>
        <v/>
      </c>
      <c r="L394" s="124">
        <f>IF(K394="","",TODAY()-K394)</f>
        <v/>
      </c>
      <c r="M394" s="489" t="n">
        <v>45947</v>
      </c>
      <c r="N394" s="374" t="n">
        <v>0</v>
      </c>
      <c r="O394" s="184">
        <f>IF(K394="","SIN ESTADO",IF(M394&lt;&gt;"","PAGA",IF(L394&gt;0,"VENCIDA",IF(L394&gt;=-5,"POR VENCER","AL DÍA"))))</f>
        <v/>
      </c>
      <c r="P394" s="185" t="inlineStr">
        <is>
          <t>EFECTIVO</t>
        </is>
      </c>
      <c r="Q394" s="119">
        <f>IF(N($H394)&lt;2,"",IF(K394="","",K394+31))</f>
        <v/>
      </c>
      <c r="R394" s="124">
        <f>IF(Q394="","",TODAY()-Q394)</f>
        <v/>
      </c>
      <c r="S394" s="494" t="n"/>
      <c r="T394" s="184" t="n"/>
      <c r="U394" s="184">
        <f>IF(Q394="","SIN ESTADO",IF(S394&lt;&gt;"","PAGA",IF(R394&gt;0,"VENCIDA",IF(R394&gt;=-5,"POR VENCER","AL DÍA"))))</f>
        <v/>
      </c>
      <c r="V394" s="185" t="n"/>
      <c r="W394" s="119">
        <f>IF(N($H394)&lt;3,"",IF(Q394="","",Q394+31))</f>
        <v/>
      </c>
      <c r="X394" s="124">
        <f>IF(W394="","",TODAY()-W394)</f>
        <v/>
      </c>
      <c r="Y394" s="494" t="n"/>
      <c r="Z394" s="184" t="n"/>
      <c r="AA394" s="184">
        <f>IF(W394="","SIN ESTADO",IF(Y394&lt;&gt;"","PAGA",IF(X394&gt;0,"VENCIDA",IF(X394&gt;=-5,"POR VENCER","AL DÍA"))))</f>
        <v/>
      </c>
      <c r="AB394" s="185" t="n"/>
      <c r="AC394" s="119">
        <f>IF(N($H394)&lt;4,"",IF(W394="","",W394+31))</f>
        <v/>
      </c>
      <c r="AD394" s="124">
        <f>IF(AC394="","",TODAY()-AC394)</f>
        <v/>
      </c>
      <c r="AE394" s="494" t="n"/>
      <c r="AF394" s="184" t="n"/>
      <c r="AG394" s="184">
        <f>IF(AC394="","SIN ESTADO",IF(AE394&lt;&gt;"","PAGA",IF(AD394&gt;0,"VENCIDA",IF(AD394&gt;=-5,"POR VENCER","AL DÍA"))))</f>
        <v/>
      </c>
      <c r="AH394" s="185" t="n"/>
      <c r="AI394" s="119">
        <f>IF(N($H394)&lt;5,"",IF(AC394="","",AC394+31))</f>
        <v/>
      </c>
      <c r="AJ394" s="124">
        <f>IF(AI394="","",TODAY()-AI394)</f>
        <v/>
      </c>
      <c r="AK394" s="494" t="n"/>
      <c r="AL394" s="184" t="n"/>
      <c r="AM394" s="184">
        <f>IF(AI394="","SIN ESTADO",IF(AK394&lt;&gt;"","PAGA",IF(AJ394&gt;0,"VENCIDA",IF(AJ394&gt;=-5,"POR VENCER","AL DÍA"))))</f>
        <v/>
      </c>
      <c r="AN394" s="185" t="n"/>
      <c r="AO394" s="119">
        <f>IF(N($H394)&lt;6,"",IF(AI394="","",AI394+31))</f>
        <v/>
      </c>
      <c r="AP394" s="124">
        <f>IF(AO394="","",TODAY()-AO394)</f>
        <v/>
      </c>
      <c r="AQ394" s="270" t="n"/>
      <c r="AR394" s="184" t="n"/>
      <c r="AS394" s="184">
        <f>IF(AO394="","SIN ESTADO",IF(AQ394&lt;&gt;"","PAGA",IF(AP394&gt;0,"VENCIDA",IF(AP394&gt;=-5,"POR VENCER","AL DÍA"))))</f>
        <v/>
      </c>
      <c r="AT394" s="185" t="n"/>
      <c r="AU394" s="119">
        <f>IF(N($H394)&lt;7,"",IF(AO394="","",AO394+31))</f>
        <v/>
      </c>
      <c r="AV394" s="124">
        <f>IF(AU394="","",TODAY()-AU394)</f>
        <v/>
      </c>
      <c r="AW394" s="494" t="n"/>
      <c r="AX394" s="184" t="n"/>
      <c r="AY394" s="184">
        <f>IF(AU394="","SIN ESTADO",IF(AW394&lt;&gt;"","PAGA",IF(AV394&gt;0,"VENCIDA",IF(AV394&gt;=-5,"POR VENCER","AL DÍA"))))</f>
        <v/>
      </c>
      <c r="AZ394" s="185" t="n"/>
      <c r="BA394" s="119">
        <f>IF(N($H394)&lt;8,"",IF(AU394="","",AU394+31))</f>
        <v/>
      </c>
      <c r="BB394" s="124">
        <f>IF(BA394="","",TODAY()-BA394)</f>
        <v/>
      </c>
      <c r="BC394" s="494" t="n"/>
      <c r="BD394" s="184" t="n"/>
      <c r="BE394" s="184">
        <f>IF(BA394="","SIN ESTADO",IF(BC394&lt;&gt;"","PAGA",IF(BB394&gt;0,"VENCIDA",IF(BB394&gt;=-5,"POR VENCER","AL DÍA"))))</f>
        <v/>
      </c>
      <c r="BF394" s="185" t="n"/>
      <c r="BG394" s="119">
        <f>IF(N($H394)&lt;9,"",IF(BA394="","",BA394+31))</f>
        <v/>
      </c>
      <c r="BH394" s="124">
        <f>IF(BG394="","",TODAY()-BG394)</f>
        <v/>
      </c>
      <c r="BI394" s="494" t="n"/>
      <c r="BJ394" s="184" t="n"/>
      <c r="BK394" s="184">
        <f>IF(BG394="","SIN ESTADO",IF(BI394&lt;&gt;"","PAGA",IF(BH394&gt;0,"VENCIDA",IF(BH394&gt;=-5,"POR VENCER","AL DÍA"))))</f>
        <v/>
      </c>
      <c r="BL394" s="185" t="n"/>
      <c r="BM394" s="119">
        <f>IF(N($H394)&lt;10,"",IF(BG394="","",BG394+31))</f>
        <v/>
      </c>
      <c r="BN394" s="124">
        <f>IF(BM394="","",TODAY()-BM394)</f>
        <v/>
      </c>
      <c r="BO394" s="494" t="n"/>
      <c r="BP394" s="184" t="n"/>
      <c r="BQ394" s="184">
        <f>IF(BM394="","SIN ESTADO",IF(BO394&lt;&gt;"","PAGA",IF(BN394&gt;0,"VENCIDA",IF(BN394&gt;=-5,"POR VENCER","AL DÍA"))))</f>
        <v/>
      </c>
      <c r="BR394" s="185" t="n"/>
      <c r="BS394" s="119">
        <f>IF(N($H394)&lt;11,"",IF(BM394="","",BM394+31))</f>
        <v/>
      </c>
      <c r="BT394" s="124">
        <f>IF(BS394="","",TODAY()-BS394)</f>
        <v/>
      </c>
      <c r="BU394" s="494" t="n"/>
      <c r="BV394" s="184" t="n"/>
      <c r="BW394" s="184">
        <f>IF(BS394="","SIN ESTADO",IF(BU394&lt;&gt;"","PAGA",IF(BT394&gt;0,"VENCIDA",IF(BT394&gt;=-5,"POR VENCER","AL DÍA"))))</f>
        <v/>
      </c>
      <c r="BX394" s="185" t="n"/>
      <c r="BY394" s="119">
        <f>IF(N($H394)&lt;12,"",IF(BS394="","",BS394+31))</f>
        <v/>
      </c>
      <c r="BZ394" s="124">
        <f>IF(BY394="","",TODAY()-BY394)</f>
        <v/>
      </c>
      <c r="CA394" s="494" t="n"/>
      <c r="CB394" s="184" t="n"/>
      <c r="CC394" s="184">
        <f>IF(BY394="","SIN ESTADO",IF(CA394&lt;&gt;"","PAGA",IF(BZ394&gt;0,"VENCIDA",IF(BZ394&gt;=-5,"POR VENCER","AL DÍA"))))</f>
        <v/>
      </c>
      <c r="CD394" s="185" t="n"/>
      <c r="CE394" s="119">
        <f>IF(N($H394)&lt;13,"",IF(BY394="","",BY394+31))</f>
        <v/>
      </c>
      <c r="CF394" s="124">
        <f>IF(CE394="","",TODAY()-CE394)</f>
        <v/>
      </c>
      <c r="CG394" s="494" t="n"/>
      <c r="CH394" s="184" t="n"/>
      <c r="CI394" s="184">
        <f>IF(CE394="","SIN ESTADO",IF(CG394&lt;&gt;"","PAGA",IF(CF394&gt;0,"VENCIDA",IF(CF394&gt;=-5,"POR VENCER","AL DÍA"))))</f>
        <v/>
      </c>
      <c r="CJ394" s="185" t="n"/>
      <c r="CK394" s="119">
        <f>IF(N($H394)&lt;14,"",IF(CE394="","",CE394+31))</f>
        <v/>
      </c>
      <c r="CL394" s="124">
        <f>IF(CK394="","",TODAY()-CK394)</f>
        <v/>
      </c>
      <c r="CM394" s="494" t="n"/>
      <c r="CN394" s="184" t="n"/>
      <c r="CO394" s="184">
        <f>IF(CK394="","SIN ESTADO",IF(CM394&lt;&gt;"","PAGA",IF(CL394&gt;0,"VENCIDA",IF(CL394&gt;=-5,"POR VENCER","AL DÍA"))))</f>
        <v/>
      </c>
      <c r="CP394" s="185" t="n"/>
      <c r="CQ394" s="119">
        <f>IF(N($H394)&lt;15,"",IF(CK394="","",CK394+31))</f>
        <v/>
      </c>
      <c r="CR394" s="124">
        <f>IF(CQ394="","",TODAY()-CQ394)</f>
        <v/>
      </c>
      <c r="CS394" s="494" t="n"/>
      <c r="CT394" s="184" t="n"/>
      <c r="CU394" s="184">
        <f>IF(CQ394="","SIN ESTADO",IF(CS394&lt;&gt;"","PAGA",IF(CR394&gt;0,"VENCIDA",IF(CR394&gt;=-5,"POR VENCER","AL DÍA"))))</f>
        <v/>
      </c>
      <c r="CV394" s="185" t="n"/>
      <c r="CW394" s="119">
        <f>IF(N($H394)&lt;16,"",IF(CQ394="","",CQ394+31))</f>
        <v/>
      </c>
      <c r="CX394" s="124">
        <f>IF(CW394="","",TODAY()-CW394)</f>
        <v/>
      </c>
      <c r="CY394" s="494" t="n"/>
      <c r="CZ394" s="184" t="n"/>
      <c r="DA394" s="184">
        <f>IF(CW394="","SIN ESTADO",IF(CY394&lt;&gt;"","PAGA",IF(CX394&gt;0,"VENCIDA",IF(CX394&gt;=-5,"POR VENCER","AL DÍA"))))</f>
        <v/>
      </c>
      <c r="DB394" s="185" t="n"/>
      <c r="DC394" s="119">
        <f>IF(N($H394)&lt;17,"",IF(CW394="","",CW394+31))</f>
        <v/>
      </c>
      <c r="DD394" s="124">
        <f>IF(DC394="","",TODAY()-DC394)</f>
        <v/>
      </c>
      <c r="DE394" s="494" t="n"/>
      <c r="DF394" s="184" t="n"/>
      <c r="DG394" s="184">
        <f>IF(DC394="","SIN ESTADO",IF(DE394&lt;&gt;"","PAGA",IF(DD394&gt;0,"VENCIDA",IF(DD394&gt;=-5,"POR VENCER","AL DÍA"))))</f>
        <v/>
      </c>
      <c r="DH394" s="185" t="n"/>
      <c r="DI394" s="119">
        <f>IF(N($H394)&lt;18,"",IF(DC394="","",DC394+31))</f>
        <v/>
      </c>
      <c r="DJ394" s="124">
        <f>IF(DI394="","",TODAY()-DI394)</f>
        <v/>
      </c>
      <c r="DK394" s="494" t="n"/>
      <c r="DL394" s="184" t="n"/>
      <c r="DM394" s="184">
        <f>IF(DI394="","SIN ESTADO",IF(DK394&lt;&gt;"","PAGA",IF(DJ394&gt;0,"VENCIDA",IF(DJ394&gt;=-5,"POR VENCER","AL DÍA"))))</f>
        <v/>
      </c>
      <c r="DN394" s="185" t="n"/>
      <c r="DO394" s="119">
        <f>IF(N($H394)&lt;19,"",IF(DI394="","",DI394+31))</f>
        <v/>
      </c>
      <c r="DP394" s="124">
        <f>IF(DO394="","",TODAY()-DO394)</f>
        <v/>
      </c>
      <c r="DQ394" s="494" t="n"/>
      <c r="DR394" s="184" t="n"/>
      <c r="DS394" s="184">
        <f>IF(DO394="","SIN ESTADO",IF(DQ394&lt;&gt;"","PAGA",IF(DP394&gt;0,"VENCIDA",IF(DP394&gt;=-5,"POR VENCER","AL DÍA"))))</f>
        <v/>
      </c>
      <c r="DT394" s="185" t="n"/>
      <c r="DU394" s="119">
        <f>IF(N($H394)&lt;20,"",IF(DO394="","",DO394+31))</f>
        <v/>
      </c>
      <c r="DV394" s="124">
        <f>IF(DU394="","",TODAY()-DU394)</f>
        <v/>
      </c>
      <c r="DW394" s="494" t="n"/>
      <c r="DX394" s="184" t="n"/>
      <c r="DY394" s="184">
        <f>IF(DU394="","SIN ESTADO",IF(DW394&lt;&gt;"","PAGA",IF(DV394&gt;0,"VENCIDA",IF(DV394&gt;=-5,"POR VENCER","AL DÍA"))))</f>
        <v/>
      </c>
      <c r="DZ394" s="185" t="n"/>
      <c r="EA394" s="119">
        <f>IF(N($H394)&lt;21,"",IF(DU394="","",DU394+31))</f>
        <v/>
      </c>
      <c r="EB394" s="124">
        <f>IF(EA394="","",TODAY()-EA394)</f>
        <v/>
      </c>
      <c r="EC394" s="494" t="n"/>
      <c r="ED394" s="184" t="n"/>
      <c r="EE394" s="184">
        <f>IF(EA394="","SIN ESTADO",IF(EC394&lt;&gt;"","PAGA",IF(EB394&gt;0,"VENCIDA",IF(EB394&gt;=-5,"POR VENCER","AL DÍA"))))</f>
        <v/>
      </c>
      <c r="EF394" s="185" t="n"/>
      <c r="EG394" s="119">
        <f>IF(N($H394)&lt;22,"",IF(EA394="","",EA394+31))</f>
        <v/>
      </c>
      <c r="EH394" s="124">
        <f>IF(EG394="","",TODAY()-EG394)</f>
        <v/>
      </c>
      <c r="EI394" s="494" t="n"/>
      <c r="EJ394" s="184" t="n"/>
      <c r="EK394" s="184">
        <f>IF(EG394="","SIN ESTADO",IF(EI394&lt;&gt;"","PAGA",IF(EH394&gt;0,"VENCIDA",IF(EH394&gt;=-5,"POR VENCER","AL DÍA"))))</f>
        <v/>
      </c>
      <c r="EL394" s="185" t="n"/>
      <c r="EM394" s="119">
        <f>IF(N($H394)&lt;23,"",IF(EG394="","",EG394+31))</f>
        <v/>
      </c>
      <c r="EN394" s="124">
        <f>IF(EM394="","",TODAY()-EM394)</f>
        <v/>
      </c>
      <c r="EO394" s="494" t="n"/>
      <c r="EP394" s="184" t="n"/>
      <c r="EQ394" s="184">
        <f>IF(EM394="","SIN ESTADO",IF(EO394&lt;&gt;"","PAGA",IF(EN394&gt;0,"VENCIDA",IF(EN394&gt;=-5,"POR VENCER","AL DÍA"))))</f>
        <v/>
      </c>
      <c r="ER394" s="185" t="n"/>
      <c r="ES394" s="119">
        <f>IF(N($H394)&lt;24,"",IF(EM394="","",EM394+31))</f>
        <v/>
      </c>
      <c r="ET394" s="124">
        <f>IF(ES394="","",TODAY()-ES394)</f>
        <v/>
      </c>
      <c r="EU394" s="494" t="n"/>
      <c r="EV394" s="184" t="n"/>
      <c r="EW394" s="184">
        <f>IF(ES394="","SIN ESTADO",IF(EU394&lt;&gt;"","PAGA",IF(ET394&gt;0,"VENCIDA",IF(ET394&gt;=-5,"POR VENCER","AL DÍA"))))</f>
        <v/>
      </c>
      <c r="EX394" s="185" t="n"/>
      <c r="EY394" s="119">
        <f>IF(N($H394)&lt;25,"",IF(ES394="","",ES394+31))</f>
        <v/>
      </c>
      <c r="EZ394" s="124">
        <f>IF(EY394="","",TODAY()-EY394)</f>
        <v/>
      </c>
      <c r="FA394" s="494" t="n"/>
      <c r="FB394" s="184" t="n"/>
      <c r="FC394" s="184">
        <f>IF(EY394="","SIN ESTADO",IF(FA394&lt;&gt;"","PAGA",IF(EZ394&gt;0,"VENCIDA",IF(EZ394&gt;=-5,"POR VENCER","AL DÍA"))))</f>
        <v/>
      </c>
      <c r="FD394" s="185" t="n"/>
      <c r="FE394" s="119">
        <f>IF(N($H394)&lt;26,"",IF(EY394="","",EY394+31))</f>
        <v/>
      </c>
      <c r="FF394" s="124">
        <f>IF(FE394="","",TODAY()-FE394)</f>
        <v/>
      </c>
      <c r="FG394" s="494" t="n"/>
      <c r="FH394" s="184" t="n"/>
      <c r="FI394" s="184">
        <f>IF(FE394="","SIN ESTADO",IF(FG394&lt;&gt;"","PAGA",IF(FF394&gt;0,"VENCIDA",IF(FF394&gt;=-5,"POR VENCER","AL DÍA"))))</f>
        <v/>
      </c>
      <c r="FJ394" s="185" t="n"/>
      <c r="FK394" s="119">
        <f>IF(N($H394)&lt;27,"",IF(FE394="","",FE394+31))</f>
        <v/>
      </c>
      <c r="FL394" s="124">
        <f>IF(FK394="","",TODAY()-FK394)</f>
        <v/>
      </c>
      <c r="FM394" s="494" t="n"/>
      <c r="FN394" s="184" t="n"/>
      <c r="FO394" s="184">
        <f>IF(FK394="","SIN ESTADO",IF(FM394&lt;&gt;"","PAGA",IF(FL394&gt;0,"VENCIDA",IF(FL394&gt;=-5,"POR VENCER","AL DÍA"))))</f>
        <v/>
      </c>
      <c r="FP394" s="185" t="n"/>
      <c r="FQ394" s="119">
        <f>IF(N($H394)&lt;28,"",IF(FK394="","",FK394+31))</f>
        <v/>
      </c>
      <c r="FR394" s="124">
        <f>IF(FQ394="","",TODAY()-FQ394)</f>
        <v/>
      </c>
      <c r="FS394" s="494" t="n"/>
      <c r="FT394" s="184" t="n"/>
      <c r="FU394" s="184">
        <f>IF(FQ394="","SIN ESTADO",IF(FS394&lt;&gt;"","PAGA",IF(FR394&gt;0,"VENCIDA",IF(FR394&gt;=-5,"POR VENCER","AL DÍA"))))</f>
        <v/>
      </c>
      <c r="FV394" s="185" t="n"/>
      <c r="FW394" s="119">
        <f>IF(N($H394)&lt;29,"",IF(FQ394="","",FQ394+31))</f>
        <v/>
      </c>
      <c r="FX394" s="124">
        <f>IF(FW394="","",TODAY()-FW394)</f>
        <v/>
      </c>
      <c r="FY394" s="494" t="n"/>
      <c r="FZ394" s="184" t="n"/>
      <c r="GA394" s="184">
        <f>IF(FW394="","SIN ESTADO",IF(FY394&lt;&gt;"","PAGA",IF(FX394&gt;0,"VENCIDA",IF(FX394&gt;=-5,"POR VENCER","AL DÍA"))))</f>
        <v/>
      </c>
      <c r="GB394" s="185" t="n"/>
      <c r="GC394" s="119">
        <f>IF(N($H394)&lt;30,"",IF(FW394="","",FW394+31))</f>
        <v/>
      </c>
      <c r="GD394" s="124">
        <f>IF(GC394="","",TODAY()-GC394)</f>
        <v/>
      </c>
      <c r="GE394" s="494" t="n"/>
      <c r="GF394" s="184" t="n"/>
      <c r="GG394" s="184">
        <f>IF(GC394="","SIN ESTADO",IF(GE394&lt;&gt;"","PAGA",IF(GD394&gt;0,"VENCIDA",IF(GD394&gt;=-5,"POR VENCER","AL DÍA"))))</f>
        <v/>
      </c>
      <c r="GH394" s="185" t="n"/>
      <c r="GI394" s="119">
        <f>IF(N($H394)&lt;31,"",IF(GC394="","",GC394+31))</f>
        <v/>
      </c>
      <c r="GJ394" s="124">
        <f>IF(GI394="","",TODAY()-GI394)</f>
        <v/>
      </c>
      <c r="GK394" s="494" t="n"/>
      <c r="GL394" s="184" t="n"/>
      <c r="GM394" s="184">
        <f>IF(GI394="","SIN ESTADO",IF(GK394&lt;&gt;"","PAGA",IF(GJ394&gt;0,"VENCIDA",IF(GJ394&gt;=-5,"POR VENCER","AL DÍA"))))</f>
        <v/>
      </c>
      <c r="GN394" s="185" t="n"/>
      <c r="GO394" s="119">
        <f>IF(N($H394)&lt;32,"",IF(GI394="","",GI394+31))</f>
        <v/>
      </c>
      <c r="GP394" s="124">
        <f>IF(GO394="","",TODAY()-GO394)</f>
        <v/>
      </c>
      <c r="GQ394" s="494" t="n"/>
      <c r="GR394" s="184" t="n"/>
      <c r="GS394" s="184">
        <f>IF(GO394="","SIN ESTADO",IF(GQ394&lt;&gt;"","PAGA",IF(GP394&gt;0,"VENCIDA",IF(GP394&gt;=-5,"POR VENCER","AL DÍA"))))</f>
        <v/>
      </c>
      <c r="GT394" s="185" t="n"/>
      <c r="GU394" s="119">
        <f>IF(N($H394)&lt;33,"",IF(GO394="","",GO394+31))</f>
        <v/>
      </c>
      <c r="GV394" s="124">
        <f>IF(GU394="","",TODAY()-GU394)</f>
        <v/>
      </c>
      <c r="GW394" s="494" t="n"/>
      <c r="GX394" s="184" t="n"/>
      <c r="GY394" s="184">
        <f>IF(GU394="","SIN ESTADO",IF(GW394&lt;&gt;"","PAGA",IF(GV394&gt;0,"VENCIDA",IF(GV394&gt;=-5,"POR VENCER","AL DÍA"))))</f>
        <v/>
      </c>
      <c r="GZ394" s="185" t="n"/>
      <c r="HA394" s="119">
        <f>IF(N($H394)&lt;34,"",IF(GU394="","",GU394+31))</f>
        <v/>
      </c>
      <c r="HB394" s="124">
        <f>IF(HA394="","",TODAY()-HA394)</f>
        <v/>
      </c>
      <c r="HC394" s="494" t="n"/>
      <c r="HD394" s="184" t="n"/>
      <c r="HE394" s="184">
        <f>IF(HA394="","SIN ESTADO",IF(HC394&lt;&gt;"","PAGA",IF(HB394&gt;0,"VENCIDA",IF(HB394&gt;=-5,"POR VENCER","AL DÍA"))))</f>
        <v/>
      </c>
      <c r="HF394" s="185" t="n"/>
      <c r="HG394" s="119">
        <f>IF(N($H394)&lt;35,"",IF(HA394="","",HA394+31))</f>
        <v/>
      </c>
      <c r="HH394" s="124">
        <f>IF(HG394="","",TODAY()-HG394)</f>
        <v/>
      </c>
      <c r="HI394" s="494" t="n"/>
      <c r="HJ394" s="184" t="n"/>
      <c r="HK394" s="184">
        <f>IF(HG394="","SIN ESTADO",IF(HI394&lt;&gt;"","PAGA",IF(HH394&gt;0,"VENCIDA",IF(HH394&gt;=-5,"POR VENCER","AL DÍA"))))</f>
        <v/>
      </c>
      <c r="HL394" s="168" t="n"/>
      <c r="HM394" s="119">
        <f>IF(N($H394)&lt;36,"",IF(HG394="","",HG394+31))</f>
        <v/>
      </c>
      <c r="HN394" s="124">
        <f>IF(HM394="","",TODAY()-HM394)</f>
        <v/>
      </c>
      <c r="HO394" s="494" t="n"/>
      <c r="HP394" s="184" t="n"/>
      <c r="HQ394" s="184">
        <f>IF(HM394="","SIN ESTADO",IF(HO394&lt;&gt;"","PAGA",IF(HN394&gt;0,"VENCIDA",IF(HN394&gt;=-5,"POR VENCER","AL DÍA"))))</f>
        <v/>
      </c>
      <c r="HR394" s="168" t="n"/>
      <c r="HS394" s="169">
        <f>N394+T394+Z394+AF394+AL394+AR394+AX394+BD394+BJ394+BP394+BV394+CB394+CH394+CN394+CT394+CZ394+DF394+DL394+DR394+DX394+ED394+EJ394+EP394+EV394+FB394+FH394+FN394+FT394+FZ394+GF394+GL394+GR394+GX394+HD394+HJ394+HP394</f>
        <v/>
      </c>
      <c r="HU394" s="170">
        <f>IFERROR(N($J394),0)</f>
        <v/>
      </c>
      <c r="HW394" s="170">
        <f>SUMPRODUCT((MOD(COLUMN($M394:$HR394)-COLUMN($M394),6)=0)*ISNUMBER($M394:$HR394)*($M394:$HR394&gt;=RESUMEN!$C$26)*($M394:$HR394&lt;=RESUMEN!$C$27)*IFERROR(N($N394:$HS394),0))</f>
        <v/>
      </c>
      <c r="HX394" s="170">
        <f>SUMPRODUCT((MOD(COLUMN($M394:$HR394)-COLUMN($M394),6)=0)*ISNUMBER($M394:$HR394)*($M394:$HR394&gt;=RESUMEN!$C$26)*($M394:$HR394&lt;=RESUMEN!$C$27))</f>
        <v/>
      </c>
    </row>
    <row r="395" ht="15.75" customHeight="1" s="506">
      <c r="B395" s="113">
        <f>VENTAS!A394</f>
        <v/>
      </c>
      <c r="C395" s="236">
        <f>VENTAS!B394</f>
        <v/>
      </c>
      <c r="D395" s="53">
        <f>VENTAS!C394</f>
        <v/>
      </c>
      <c r="E395" s="114">
        <f>VENTAS!D394</f>
        <v/>
      </c>
      <c r="F395" s="114">
        <f>VENTAS!J394</f>
        <v/>
      </c>
      <c r="G395" s="494">
        <f>VENTAS!F394</f>
        <v/>
      </c>
      <c r="H395" s="479">
        <f>VENTAS!K394</f>
        <v/>
      </c>
      <c r="I395" s="479">
        <f>VENTAS!M394</f>
        <v/>
      </c>
      <c r="J395" s="184">
        <f>VENTAS!L394</f>
        <v/>
      </c>
      <c r="K395" s="119">
        <f>IF(N($H395)&lt;1,"",$G395+31)</f>
        <v/>
      </c>
      <c r="L395" s="124">
        <f>IF(K395="","",TODAY()-K395)</f>
        <v/>
      </c>
      <c r="M395" s="494" t="n">
        <v>46163</v>
      </c>
      <c r="N395" s="374" t="n">
        <v>1000000</v>
      </c>
      <c r="O395" s="184">
        <f>IF(K395="","SIN ESTADO",IF(M395&lt;&gt;"","PAGA",IF(L395&gt;0,"VENCIDA",IF(L395&gt;=-5,"POR VENCER","AL DÍA"))))</f>
        <v/>
      </c>
      <c r="P395" s="185" t="inlineStr">
        <is>
          <t>TRANSFERENCIA</t>
        </is>
      </c>
      <c r="Q395" s="119">
        <f>IF(N($H395)&lt;2,"",IF(K395="","",K395+31))</f>
        <v/>
      </c>
      <c r="R395" s="124">
        <f>IF(Q395="","",TODAY()-Q395)</f>
        <v/>
      </c>
      <c r="S395" s="494" t="n">
        <v>46205</v>
      </c>
      <c r="T395" s="184" t="n">
        <v>1000000</v>
      </c>
      <c r="U395" s="184">
        <f>IF(Q395="","SIN ESTADO",IF(S395&lt;&gt;"","PAGA",IF(R395&gt;0,"VENCIDA",IF(R395&gt;=-5,"POR VENCER","AL DÍA"))))</f>
        <v/>
      </c>
      <c r="V395" s="185" t="inlineStr">
        <is>
          <t>TRANSFERENCIA</t>
        </is>
      </c>
      <c r="W395" s="119">
        <f>IF(N($H395)&lt;3,"",IF(Q395="","",Q395+31))</f>
        <v/>
      </c>
      <c r="X395" s="124">
        <f>IF(W395="","",TODAY()-W395)</f>
        <v/>
      </c>
      <c r="Y395" s="494" t="n">
        <v>46249</v>
      </c>
      <c r="Z395" s="184" t="n">
        <v>1000000</v>
      </c>
      <c r="AA395" s="184">
        <f>IF(W395="","SIN ESTADO",IF(Y395&lt;&gt;"","PAGA",IF(X395&gt;0,"VENCIDA",IF(X395&gt;=-5,"POR VENCER","AL DÍA"))))</f>
        <v/>
      </c>
      <c r="AB395" s="185" t="inlineStr">
        <is>
          <t>TRANSFERENCIA</t>
        </is>
      </c>
      <c r="AC395" s="119">
        <f>IF(N($H395)&lt;4,"",IF(W395="","",W395+31))</f>
        <v/>
      </c>
      <c r="AD395" s="124">
        <f>IF(AC395="","",TODAY()-AC395)</f>
        <v/>
      </c>
      <c r="AE395" s="494" t="n">
        <v>46280</v>
      </c>
      <c r="AF395" s="184" t="n">
        <v>5000000</v>
      </c>
      <c r="AG395" s="184">
        <f>IF(AC395="","SIN ESTADO",IF(AE395&lt;&gt;"","PAGA",IF(AD395&gt;0,"VENCIDA",IF(AD395&gt;=-5,"POR VENCER","AL DÍA"))))</f>
        <v/>
      </c>
      <c r="AH395" s="185" t="inlineStr">
        <is>
          <t>TRANSFERENCIA</t>
        </is>
      </c>
      <c r="AI395" s="119">
        <f>IF(N($H395)&lt;5,"",IF(AC395="","",AC395+31))</f>
        <v/>
      </c>
      <c r="AJ395" s="124">
        <f>IF(AI395="","",TODAY()-AI395)</f>
        <v/>
      </c>
      <c r="AK395" s="494" t="n">
        <v>46280</v>
      </c>
      <c r="AL395" s="184" t="n"/>
      <c r="AM395" s="184">
        <f>IF(AI395="","SIN ESTADO",IF(AK395&lt;&gt;"","PAGA",IF(AJ395&gt;0,"VENCIDA",IF(AJ395&gt;=-5,"POR VENCER","AL DÍA"))))</f>
        <v/>
      </c>
      <c r="AN395" s="185" t="n"/>
      <c r="AO395" s="119">
        <f>IF(N($H395)&lt;6,"",IF(AI395="","",AI395+31))</f>
        <v/>
      </c>
      <c r="AP395" s="124">
        <f>IF(AO395="","",TODAY()-AO395)</f>
        <v/>
      </c>
      <c r="AQ395" s="270" t="n">
        <v>46280</v>
      </c>
      <c r="AR395" s="184" t="n"/>
      <c r="AS395" s="184">
        <f>IF(AO395="","SIN ESTADO",IF(AQ395&lt;&gt;"","PAGA",IF(AP395&gt;0,"VENCIDA",IF(AP395&gt;=-5,"POR VENCER","AL DÍA"))))</f>
        <v/>
      </c>
      <c r="AT395" s="185" t="n"/>
      <c r="AU395" s="119">
        <f>IF(N($H395)&lt;7,"",IF(AO395="","",AO395+31))</f>
        <v/>
      </c>
      <c r="AV395" s="124">
        <f>IF(AU395="","",TODAY()-AU395)</f>
        <v/>
      </c>
      <c r="AW395" s="494" t="n">
        <v>46280</v>
      </c>
      <c r="AX395" s="184" t="n"/>
      <c r="AY395" s="184">
        <f>IF(AU395="","SIN ESTADO",IF(AW395&lt;&gt;"","PAGA",IF(AV395&gt;0,"VENCIDA",IF(AV395&gt;=-5,"POR VENCER","AL DÍA"))))</f>
        <v/>
      </c>
      <c r="AZ395" s="185" t="n"/>
      <c r="BA395" s="119">
        <f>IF(N($H395)&lt;8,"",IF(AU395="","",AU395+31))</f>
        <v/>
      </c>
      <c r="BB395" s="124">
        <f>IF(BA395="","",TODAY()-BA395)</f>
        <v/>
      </c>
      <c r="BC395" s="494" t="n">
        <v>46280</v>
      </c>
      <c r="BD395" s="184" t="n"/>
      <c r="BE395" s="184">
        <f>IF(BA395="","SIN ESTADO",IF(BC395&lt;&gt;"","PAGA",IF(BB395&gt;0,"VENCIDA",IF(BB395&gt;=-5,"POR VENCER","AL DÍA"))))</f>
        <v/>
      </c>
      <c r="BF395" s="185" t="n"/>
      <c r="BG395" s="119">
        <f>IF(N($H395)&lt;9,"",IF(BA395="","",BA395+31))</f>
        <v/>
      </c>
      <c r="BH395" s="124">
        <f>IF(BG395="","",TODAY()-BG395)</f>
        <v/>
      </c>
      <c r="BI395" s="494" t="n"/>
      <c r="BJ395" s="184" t="n"/>
      <c r="BK395" s="184">
        <f>IF(BG395="","SIN ESTADO",IF(BI395&lt;&gt;"","PAGA",IF(BH395&gt;0,"VENCIDA",IF(BH395&gt;=-5,"POR VENCER","AL DÍA"))))</f>
        <v/>
      </c>
      <c r="BL395" s="185" t="n"/>
      <c r="BM395" s="119">
        <f>IF(N($H395)&lt;10,"",IF(BG395="","",BG395+31))</f>
        <v/>
      </c>
      <c r="BN395" s="124">
        <f>IF(BM395="","",TODAY()-BM395)</f>
        <v/>
      </c>
      <c r="BO395" s="494" t="n"/>
      <c r="BP395" s="184" t="n"/>
      <c r="BQ395" s="184">
        <f>IF(BM395="","SIN ESTADO",IF(BO395&lt;&gt;"","PAGA",IF(BN395&gt;0,"VENCIDA",IF(BN395&gt;=-5,"POR VENCER","AL DÍA"))))</f>
        <v/>
      </c>
      <c r="BR395" s="185" t="n"/>
      <c r="BS395" s="119">
        <f>IF(N($H395)&lt;11,"",IF(BM395="","",BM395+31))</f>
        <v/>
      </c>
      <c r="BT395" s="124">
        <f>IF(BS395="","",TODAY()-BS395)</f>
        <v/>
      </c>
      <c r="BU395" s="494" t="n"/>
      <c r="BV395" s="184" t="n"/>
      <c r="BW395" s="184">
        <f>IF(BS395="","SIN ESTADO",IF(BU395&lt;&gt;"","PAGA",IF(BT395&gt;0,"VENCIDA",IF(BT395&gt;=-5,"POR VENCER","AL DÍA"))))</f>
        <v/>
      </c>
      <c r="BX395" s="185" t="n"/>
      <c r="BY395" s="119">
        <f>IF(N($H395)&lt;12,"",IF(BS395="","",BS395+31))</f>
        <v/>
      </c>
      <c r="BZ395" s="124">
        <f>IF(BY395="","",TODAY()-BY395)</f>
        <v/>
      </c>
      <c r="CA395" s="494" t="n"/>
      <c r="CB395" s="184" t="n"/>
      <c r="CC395" s="184">
        <f>IF(BY395="","SIN ESTADO",IF(CA395&lt;&gt;"","PAGA",IF(BZ395&gt;0,"VENCIDA",IF(BZ395&gt;=-5,"POR VENCER","AL DÍA"))))</f>
        <v/>
      </c>
      <c r="CD395" s="185" t="n"/>
      <c r="CE395" s="119">
        <f>IF(N($H395)&lt;13,"",IF(BY395="","",BY395+31))</f>
        <v/>
      </c>
      <c r="CF395" s="124">
        <f>IF(CE395="","",TODAY()-CE395)</f>
        <v/>
      </c>
      <c r="CG395" s="494" t="n"/>
      <c r="CH395" s="184" t="n"/>
      <c r="CI395" s="184">
        <f>IF(CE395="","SIN ESTADO",IF(CG395&lt;&gt;"","PAGA",IF(CF395&gt;0,"VENCIDA",IF(CF395&gt;=-5,"POR VENCER","AL DÍA"))))</f>
        <v/>
      </c>
      <c r="CJ395" s="185" t="n"/>
      <c r="CK395" s="119">
        <f>IF(N($H395)&lt;14,"",IF(CE395="","",CE395+31))</f>
        <v/>
      </c>
      <c r="CL395" s="124">
        <f>IF(CK395="","",TODAY()-CK395)</f>
        <v/>
      </c>
      <c r="CM395" s="494" t="n"/>
      <c r="CN395" s="184" t="n"/>
      <c r="CO395" s="184">
        <f>IF(CK395="","SIN ESTADO",IF(CM395&lt;&gt;"","PAGA",IF(CL395&gt;0,"VENCIDA",IF(CL395&gt;=-5,"POR VENCER","AL DÍA"))))</f>
        <v/>
      </c>
      <c r="CP395" s="185" t="n"/>
      <c r="CQ395" s="119">
        <f>IF(N($H395)&lt;15,"",IF(CK395="","",CK395+31))</f>
        <v/>
      </c>
      <c r="CR395" s="124">
        <f>IF(CQ395="","",TODAY()-CQ395)</f>
        <v/>
      </c>
      <c r="CS395" s="494" t="n"/>
      <c r="CT395" s="184" t="n"/>
      <c r="CU395" s="184">
        <f>IF(CQ395="","SIN ESTADO",IF(CS395&lt;&gt;"","PAGA",IF(CR395&gt;0,"VENCIDA",IF(CR395&gt;=-5,"POR VENCER","AL DÍA"))))</f>
        <v/>
      </c>
      <c r="CV395" s="185" t="n"/>
      <c r="CW395" s="119">
        <f>IF(N($H395)&lt;16,"",IF(CQ395="","",CQ395+31))</f>
        <v/>
      </c>
      <c r="CX395" s="124">
        <f>IF(CW395="","",TODAY()-CW395)</f>
        <v/>
      </c>
      <c r="CY395" s="494" t="n"/>
      <c r="CZ395" s="184" t="n"/>
      <c r="DA395" s="184">
        <f>IF(CW395="","SIN ESTADO",IF(CY395&lt;&gt;"","PAGA",IF(CX395&gt;0,"VENCIDA",IF(CX395&gt;=-5,"POR VENCER","AL DÍA"))))</f>
        <v/>
      </c>
      <c r="DB395" s="185" t="n"/>
      <c r="DC395" s="119">
        <f>IF(N($H395)&lt;17,"",IF(CW395="","",CW395+31))</f>
        <v/>
      </c>
      <c r="DD395" s="124">
        <f>IF(DC395="","",TODAY()-DC395)</f>
        <v/>
      </c>
      <c r="DE395" s="494" t="n"/>
      <c r="DF395" s="184" t="n"/>
      <c r="DG395" s="184">
        <f>IF(DC395="","SIN ESTADO",IF(DE395&lt;&gt;"","PAGA",IF(DD395&gt;0,"VENCIDA",IF(DD395&gt;=-5,"POR VENCER","AL DÍA"))))</f>
        <v/>
      </c>
      <c r="DH395" s="185" t="n"/>
      <c r="DI395" s="119">
        <f>IF(N($H395)&lt;18,"",IF(DC395="","",DC395+31))</f>
        <v/>
      </c>
      <c r="DJ395" s="124">
        <f>IF(DI395="","",TODAY()-DI395)</f>
        <v/>
      </c>
      <c r="DK395" s="494" t="n"/>
      <c r="DL395" s="184" t="n"/>
      <c r="DM395" s="184">
        <f>IF(DI395="","SIN ESTADO",IF(DK395&lt;&gt;"","PAGA",IF(DJ395&gt;0,"VENCIDA",IF(DJ395&gt;=-5,"POR VENCER","AL DÍA"))))</f>
        <v/>
      </c>
      <c r="DN395" s="185" t="n"/>
      <c r="DO395" s="119">
        <f>IF(N($H395)&lt;19,"",IF(DI395="","",DI395+31))</f>
        <v/>
      </c>
      <c r="DP395" s="124">
        <f>IF(DO395="","",TODAY()-DO395)</f>
        <v/>
      </c>
      <c r="DQ395" s="494" t="n"/>
      <c r="DR395" s="184" t="n"/>
      <c r="DS395" s="184">
        <f>IF(DO395="","SIN ESTADO",IF(DQ395&lt;&gt;"","PAGA",IF(DP395&gt;0,"VENCIDA",IF(DP395&gt;=-5,"POR VENCER","AL DÍA"))))</f>
        <v/>
      </c>
      <c r="DT395" s="185" t="n"/>
      <c r="DU395" s="119">
        <f>IF(N($H395)&lt;20,"",IF(DO395="","",DO395+31))</f>
        <v/>
      </c>
      <c r="DV395" s="124">
        <f>IF(DU395="","",TODAY()-DU395)</f>
        <v/>
      </c>
      <c r="DW395" s="494" t="n"/>
      <c r="DX395" s="184" t="n"/>
      <c r="DY395" s="184">
        <f>IF(DU395="","SIN ESTADO",IF(DW395&lt;&gt;"","PAGA",IF(DV395&gt;0,"VENCIDA",IF(DV395&gt;=-5,"POR VENCER","AL DÍA"))))</f>
        <v/>
      </c>
      <c r="DZ395" s="185" t="n"/>
      <c r="EA395" s="119">
        <f>IF(N($H395)&lt;21,"",IF(DU395="","",DU395+31))</f>
        <v/>
      </c>
      <c r="EB395" s="124">
        <f>IF(EA395="","",TODAY()-EA395)</f>
        <v/>
      </c>
      <c r="EC395" s="494" t="n"/>
      <c r="ED395" s="184" t="n"/>
      <c r="EE395" s="184">
        <f>IF(EA395="","SIN ESTADO",IF(EC395&lt;&gt;"","PAGA",IF(EB395&gt;0,"VENCIDA",IF(EB395&gt;=-5,"POR VENCER","AL DÍA"))))</f>
        <v/>
      </c>
      <c r="EF395" s="185" t="n"/>
      <c r="EG395" s="119">
        <f>IF(N($H395)&lt;22,"",IF(EA395="","",EA395+31))</f>
        <v/>
      </c>
      <c r="EH395" s="124">
        <f>IF(EG395="","",TODAY()-EG395)</f>
        <v/>
      </c>
      <c r="EI395" s="494" t="n"/>
      <c r="EJ395" s="184" t="n"/>
      <c r="EK395" s="184">
        <f>IF(EG395="","SIN ESTADO",IF(EI395&lt;&gt;"","PAGA",IF(EH395&gt;0,"VENCIDA",IF(EH395&gt;=-5,"POR VENCER","AL DÍA"))))</f>
        <v/>
      </c>
      <c r="EL395" s="185" t="n"/>
      <c r="EM395" s="119">
        <f>IF(N($H395)&lt;23,"",IF(EG395="","",EG395+31))</f>
        <v/>
      </c>
      <c r="EN395" s="124">
        <f>IF(EM395="","",TODAY()-EM395)</f>
        <v/>
      </c>
      <c r="EO395" s="494" t="n"/>
      <c r="EP395" s="184" t="n"/>
      <c r="EQ395" s="184">
        <f>IF(EM395="","SIN ESTADO",IF(EO395&lt;&gt;"","PAGA",IF(EN395&gt;0,"VENCIDA",IF(EN395&gt;=-5,"POR VENCER","AL DÍA"))))</f>
        <v/>
      </c>
      <c r="ER395" s="185" t="n"/>
      <c r="ES395" s="119">
        <f>IF(N($H395)&lt;24,"",IF(EM395="","",EM395+31))</f>
        <v/>
      </c>
      <c r="ET395" s="124">
        <f>IF(ES395="","",TODAY()-ES395)</f>
        <v/>
      </c>
      <c r="EU395" s="494" t="n"/>
      <c r="EV395" s="184" t="n"/>
      <c r="EW395" s="184">
        <f>IF(ES395="","SIN ESTADO",IF(EU395&lt;&gt;"","PAGA",IF(ET395&gt;0,"VENCIDA",IF(ET395&gt;=-5,"POR VENCER","AL DÍA"))))</f>
        <v/>
      </c>
      <c r="EX395" s="185" t="n"/>
      <c r="EY395" s="119">
        <f>IF(N($H395)&lt;25,"",IF(ES395="","",ES395+31))</f>
        <v/>
      </c>
      <c r="EZ395" s="124">
        <f>IF(EY395="","",TODAY()-EY395)</f>
        <v/>
      </c>
      <c r="FA395" s="494" t="n"/>
      <c r="FB395" s="184" t="n"/>
      <c r="FC395" s="184">
        <f>IF(EY395="","SIN ESTADO",IF(FA395&lt;&gt;"","PAGA",IF(EZ395&gt;0,"VENCIDA",IF(EZ395&gt;=-5,"POR VENCER","AL DÍA"))))</f>
        <v/>
      </c>
      <c r="FD395" s="185" t="n"/>
      <c r="FE395" s="119">
        <f>IF(N($H395)&lt;26,"",IF(EY395="","",EY395+31))</f>
        <v/>
      </c>
      <c r="FF395" s="124">
        <f>IF(FE395="","",TODAY()-FE395)</f>
        <v/>
      </c>
      <c r="FG395" s="494" t="n"/>
      <c r="FH395" s="184" t="n"/>
      <c r="FI395" s="184">
        <f>IF(FE395="","SIN ESTADO",IF(FG395&lt;&gt;"","PAGA",IF(FF395&gt;0,"VENCIDA",IF(FF395&gt;=-5,"POR VENCER","AL DÍA"))))</f>
        <v/>
      </c>
      <c r="FJ395" s="185" t="n"/>
      <c r="FK395" s="119">
        <f>IF(N($H395)&lt;27,"",IF(FE395="","",FE395+31))</f>
        <v/>
      </c>
      <c r="FL395" s="124">
        <f>IF(FK395="","",TODAY()-FK395)</f>
        <v/>
      </c>
      <c r="FM395" s="494" t="n"/>
      <c r="FN395" s="184" t="n"/>
      <c r="FO395" s="184">
        <f>IF(FK395="","SIN ESTADO",IF(FM395&lt;&gt;"","PAGA",IF(FL395&gt;0,"VENCIDA",IF(FL395&gt;=-5,"POR VENCER","AL DÍA"))))</f>
        <v/>
      </c>
      <c r="FP395" s="185" t="n"/>
      <c r="FQ395" s="119">
        <f>IF(N($H395)&lt;28,"",IF(FK395="","",FK395+31))</f>
        <v/>
      </c>
      <c r="FR395" s="124">
        <f>IF(FQ395="","",TODAY()-FQ395)</f>
        <v/>
      </c>
      <c r="FS395" s="494" t="n"/>
      <c r="FT395" s="184" t="n"/>
      <c r="FU395" s="184">
        <f>IF(FQ395="","SIN ESTADO",IF(FS395&lt;&gt;"","PAGA",IF(FR395&gt;0,"VENCIDA",IF(FR395&gt;=-5,"POR VENCER","AL DÍA"))))</f>
        <v/>
      </c>
      <c r="FV395" s="185" t="n"/>
      <c r="FW395" s="119">
        <f>IF(N($H395)&lt;29,"",IF(FQ395="","",FQ395+31))</f>
        <v/>
      </c>
      <c r="FX395" s="124">
        <f>IF(FW395="","",TODAY()-FW395)</f>
        <v/>
      </c>
      <c r="FY395" s="494" t="n"/>
      <c r="FZ395" s="184" t="n"/>
      <c r="GA395" s="184">
        <f>IF(FW395="","SIN ESTADO",IF(FY395&lt;&gt;"","PAGA",IF(FX395&gt;0,"VENCIDA",IF(FX395&gt;=-5,"POR VENCER","AL DÍA"))))</f>
        <v/>
      </c>
      <c r="GB395" s="185" t="n"/>
      <c r="GC395" s="119">
        <f>IF(N($H395)&lt;30,"",IF(FW395="","",FW395+31))</f>
        <v/>
      </c>
      <c r="GD395" s="124">
        <f>IF(GC395="","",TODAY()-GC395)</f>
        <v/>
      </c>
      <c r="GE395" s="494" t="n"/>
      <c r="GF395" s="184" t="n"/>
      <c r="GG395" s="184">
        <f>IF(GC395="","SIN ESTADO",IF(GE395&lt;&gt;"","PAGA",IF(GD395&gt;0,"VENCIDA",IF(GD395&gt;=-5,"POR VENCER","AL DÍA"))))</f>
        <v/>
      </c>
      <c r="GH395" s="185" t="n"/>
      <c r="GI395" s="119">
        <f>IF(N($H395)&lt;31,"",IF(GC395="","",GC395+31))</f>
        <v/>
      </c>
      <c r="GJ395" s="124">
        <f>IF(GI395="","",TODAY()-GI395)</f>
        <v/>
      </c>
      <c r="GK395" s="494" t="n"/>
      <c r="GL395" s="184" t="n"/>
      <c r="GM395" s="184">
        <f>IF(GI395="","SIN ESTADO",IF(GK395&lt;&gt;"","PAGA",IF(GJ395&gt;0,"VENCIDA",IF(GJ395&gt;=-5,"POR VENCER","AL DÍA"))))</f>
        <v/>
      </c>
      <c r="GN395" s="185" t="n"/>
      <c r="GO395" s="119">
        <f>IF(N($H395)&lt;32,"",IF(GI395="","",GI395+31))</f>
        <v/>
      </c>
      <c r="GP395" s="124">
        <f>IF(GO395="","",TODAY()-GO395)</f>
        <v/>
      </c>
      <c r="GQ395" s="494" t="n"/>
      <c r="GR395" s="184" t="n"/>
      <c r="GS395" s="184">
        <f>IF(GO395="","SIN ESTADO",IF(GQ395&lt;&gt;"","PAGA",IF(GP395&gt;0,"VENCIDA",IF(GP395&gt;=-5,"POR VENCER","AL DÍA"))))</f>
        <v/>
      </c>
      <c r="GT395" s="185" t="n"/>
      <c r="GU395" s="119">
        <f>IF(N($H395)&lt;33,"",IF(GO395="","",GO395+31))</f>
        <v/>
      </c>
      <c r="GV395" s="124">
        <f>IF(GU395="","",TODAY()-GU395)</f>
        <v/>
      </c>
      <c r="GW395" s="494" t="n"/>
      <c r="GX395" s="184" t="n"/>
      <c r="GY395" s="184">
        <f>IF(GU395="","SIN ESTADO",IF(GW395&lt;&gt;"","PAGA",IF(GV395&gt;0,"VENCIDA",IF(GV395&gt;=-5,"POR VENCER","AL DÍA"))))</f>
        <v/>
      </c>
      <c r="GZ395" s="185" t="n"/>
      <c r="HA395" s="119">
        <f>IF(N($H395)&lt;34,"",IF(GU395="","",GU395+31))</f>
        <v/>
      </c>
      <c r="HB395" s="124">
        <f>IF(HA395="","",TODAY()-HA395)</f>
        <v/>
      </c>
      <c r="HC395" s="494" t="n"/>
      <c r="HD395" s="184" t="n"/>
      <c r="HE395" s="184">
        <f>IF(HA395="","SIN ESTADO",IF(HC395&lt;&gt;"","PAGA",IF(HB395&gt;0,"VENCIDA",IF(HB395&gt;=-5,"POR VENCER","AL DÍA"))))</f>
        <v/>
      </c>
      <c r="HF395" s="185" t="n"/>
      <c r="HG395" s="119">
        <f>IF(N($H395)&lt;35,"",IF(HA395="","",HA395+31))</f>
        <v/>
      </c>
      <c r="HH395" s="124">
        <f>IF(HG395="","",TODAY()-HG395)</f>
        <v/>
      </c>
      <c r="HI395" s="494" t="n"/>
      <c r="HJ395" s="184" t="n"/>
      <c r="HK395" s="184">
        <f>IF(HG395="","SIN ESTADO",IF(HI395&lt;&gt;"","PAGA",IF(HH395&gt;0,"VENCIDA",IF(HH395&gt;=-5,"POR VENCER","AL DÍA"))))</f>
        <v/>
      </c>
      <c r="HL395" s="168" t="n"/>
      <c r="HM395" s="119">
        <f>IF(N($H395)&lt;36,"",IF(HG395="","",HG395+31))</f>
        <v/>
      </c>
      <c r="HN395" s="124">
        <f>IF(HM395="","",TODAY()-HM395)</f>
        <v/>
      </c>
      <c r="HO395" s="494" t="n"/>
      <c r="HP395" s="184" t="n"/>
      <c r="HQ395" s="184">
        <f>IF(HM395="","SIN ESTADO",IF(HO395&lt;&gt;"","PAGA",IF(HN395&gt;0,"VENCIDA",IF(HN395&gt;=-5,"POR VENCER","AL DÍA"))))</f>
        <v/>
      </c>
      <c r="HR395" s="168" t="n"/>
      <c r="HS395" s="169">
        <f>N395+T395+Z395+AF395+AL395+AR395+AX395+BD395+BJ395+BP395+BV395+CB395+CH395+CN395+CT395+CZ395+DF395+DL395+DR395+DX395+ED395+EJ395+EP395+EV395+FB395+FH395+FN395+FT395+FZ395+GF395+GL395+GR395+GX395+HD395+HJ395+HP395</f>
        <v/>
      </c>
      <c r="HU395" s="170">
        <f>IFERROR(N($J395),0)</f>
        <v/>
      </c>
      <c r="HW395" s="170">
        <f>SUMPRODUCT((MOD(COLUMN($M395:$HR395)-COLUMN($M395),6)=0)*ISNUMBER($M395:$HR395)*($M395:$HR395&gt;=RESUMEN!$C$26)*($M395:$HR395&lt;=RESUMEN!$C$27)*IFERROR(N($N395:$HS395),0))</f>
        <v/>
      </c>
      <c r="HX395" s="170">
        <f>SUMPRODUCT((MOD(COLUMN($M395:$HR395)-COLUMN($M395),6)=0)*ISNUMBER($M395:$HR395)*($M395:$HR395&gt;=RESUMEN!$C$26)*($M395:$HR395&lt;=RESUMEN!$C$27))</f>
        <v/>
      </c>
    </row>
    <row r="396" ht="15.75" customHeight="1" s="506">
      <c r="B396" s="113">
        <f>VENTAS!A395</f>
        <v/>
      </c>
      <c r="C396" s="236">
        <f>VENTAS!B395</f>
        <v/>
      </c>
      <c r="D396" s="53">
        <f>VENTAS!C395</f>
        <v/>
      </c>
      <c r="E396" s="114">
        <f>VENTAS!D395</f>
        <v/>
      </c>
      <c r="F396" s="114">
        <f>VENTAS!J395</f>
        <v/>
      </c>
      <c r="G396" s="494">
        <f>VENTAS!F395</f>
        <v/>
      </c>
      <c r="H396" s="479">
        <f>VENTAS!K395</f>
        <v/>
      </c>
      <c r="I396" s="479">
        <f>VENTAS!M395</f>
        <v/>
      </c>
      <c r="J396" s="184">
        <f>VENTAS!L395</f>
        <v/>
      </c>
      <c r="K396" s="119">
        <f>IF(N($H396)&lt;1,"",$G396+31)</f>
        <v/>
      </c>
      <c r="L396" s="124">
        <f>IF(K396="","",TODAY()-K396)</f>
        <v/>
      </c>
      <c r="M396" s="469" t="n">
        <v>46132</v>
      </c>
      <c r="N396" s="374" t="n">
        <v>1000000</v>
      </c>
      <c r="O396" s="184">
        <f>IF(K396="","SIN ESTADO",IF(M396&lt;&gt;"","PAGA",IF(L396&gt;0,"VENCIDA",IF(L396&gt;=-5,"POR VENCER","AL DÍA"))))</f>
        <v/>
      </c>
      <c r="P396" s="185" t="inlineStr">
        <is>
          <t>TRANSFERENCIA</t>
        </is>
      </c>
      <c r="Q396" s="119">
        <f>IF(N($H396)&lt;2,"",IF(K396="","",K396+31))</f>
        <v/>
      </c>
      <c r="R396" s="124">
        <f>IF(Q396="","",TODAY()-Q396)</f>
        <v/>
      </c>
      <c r="S396" s="494" t="n">
        <v>46163</v>
      </c>
      <c r="T396" s="184" t="n">
        <v>1078800</v>
      </c>
      <c r="U396" s="184">
        <f>IF(Q396="","SIN ESTADO",IF(S396&lt;&gt;"","PAGA",IF(R396&gt;0,"VENCIDA",IF(R396&gt;=-5,"POR VENCER","AL DÍA"))))</f>
        <v/>
      </c>
      <c r="V396" s="185" t="inlineStr">
        <is>
          <t>TRANSFERENCIA</t>
        </is>
      </c>
      <c r="W396" s="119">
        <f>IF(N($H396)&lt;3,"",IF(Q396="","",Q396+31))</f>
        <v/>
      </c>
      <c r="X396" s="124">
        <f>IF(W396="","",TODAY()-W396)</f>
        <v/>
      </c>
      <c r="Y396" s="494" t="n">
        <v>46194</v>
      </c>
      <c r="Z396" s="184" t="n">
        <v>1078800</v>
      </c>
      <c r="AA396" s="184">
        <f>IF(W396="","SIN ESTADO",IF(Y396&lt;&gt;"","PAGA",IF(X396&gt;0,"VENCIDA",IF(X396&gt;=-5,"POR VENCER","AL DÍA"))))</f>
        <v/>
      </c>
      <c r="AB396" s="185" t="inlineStr">
        <is>
          <t>TRANSFERENCIA</t>
        </is>
      </c>
      <c r="AC396" s="119">
        <f>IF(N($H396)&lt;4,"",IF(W396="","",W396+31))</f>
        <v/>
      </c>
      <c r="AD396" s="124">
        <f>IF(AC396="","",TODAY()-AC396)</f>
        <v/>
      </c>
      <c r="AE396" s="494" t="n">
        <v>46224</v>
      </c>
      <c r="AF396" s="184" t="n">
        <v>1078800</v>
      </c>
      <c r="AG396" s="184">
        <f>IF(AC396="","SIN ESTADO",IF(AE396&lt;&gt;"","PAGA",IF(AD396&gt;0,"VENCIDA",IF(AD396&gt;=-5,"POR VENCER","AL DÍA"))))</f>
        <v/>
      </c>
      <c r="AH396" s="185" t="inlineStr">
        <is>
          <t>TRANSFERENCIA</t>
        </is>
      </c>
      <c r="AI396" s="119">
        <f>IF(N($H396)&lt;5,"",IF(AC396="","",AC396+31))</f>
        <v/>
      </c>
      <c r="AJ396" s="124">
        <f>IF(AI396="","",TODAY()-AI396)</f>
        <v/>
      </c>
      <c r="AK396" s="494" t="n">
        <v>46256</v>
      </c>
      <c r="AL396" s="184" t="n">
        <v>1078800</v>
      </c>
      <c r="AM396" s="184">
        <f>IF(AI396="","SIN ESTADO",IF(AK396&lt;&gt;"","PAGA",IF(AJ396&gt;0,"VENCIDA",IF(AJ396&gt;=-5,"POR VENCER","AL DÍA"))))</f>
        <v/>
      </c>
      <c r="AN396" s="185" t="inlineStr">
        <is>
          <t>TRANSFERENCIA</t>
        </is>
      </c>
      <c r="AO396" s="119">
        <f>IF(N($H396)&lt;6,"",IF(AI396="","",AI396+31))</f>
        <v/>
      </c>
      <c r="AP396" s="124">
        <f>IF(AO396="","",TODAY()-AO396)</f>
        <v/>
      </c>
      <c r="AQ396" s="270" t="n">
        <v>46288</v>
      </c>
      <c r="AR396" s="184" t="n">
        <v>1078000</v>
      </c>
      <c r="AS396" s="184">
        <f>IF(AO396="","SIN ESTADO",IF(AQ396&lt;&gt;"","PAGA",IF(AP396&gt;0,"VENCIDA",IF(AP396&gt;=-5,"POR VENCER","AL DÍA"))))</f>
        <v/>
      </c>
      <c r="AT396" s="185" t="inlineStr">
        <is>
          <t>TRANSFERENCIA</t>
        </is>
      </c>
      <c r="AU396" s="119">
        <f>IF(N($H396)&lt;7,"",IF(AO396="","",AO396+31))</f>
        <v/>
      </c>
      <c r="AV396" s="124">
        <f>IF(AU396="","",TODAY()-AU396)</f>
        <v/>
      </c>
      <c r="AW396" s="494" t="n"/>
      <c r="AX396" s="184" t="n"/>
      <c r="AY396" s="184">
        <f>IF(AU396="","SIN ESTADO",IF(AW396&lt;&gt;"","PAGA",IF(AV396&gt;0,"VENCIDA",IF(AV396&gt;=-5,"POR VENCER","AL DÍA"))))</f>
        <v/>
      </c>
      <c r="AZ396" s="185" t="n"/>
      <c r="BA396" s="119">
        <f>IF(N($H396)&lt;8,"",IF(AU396="","",AU396+31))</f>
        <v/>
      </c>
      <c r="BB396" s="124">
        <f>IF(BA396="","",TODAY()-BA396)</f>
        <v/>
      </c>
      <c r="BC396" s="494" t="n"/>
      <c r="BD396" s="184" t="n"/>
      <c r="BE396" s="184">
        <f>IF(BA396="","SIN ESTADO",IF(BC396&lt;&gt;"","PAGA",IF(BB396&gt;0,"VENCIDA",IF(BB396&gt;=-5,"POR VENCER","AL DÍA"))))</f>
        <v/>
      </c>
      <c r="BF396" s="185" t="n"/>
      <c r="BG396" s="119">
        <f>IF(N($H396)&lt;9,"",IF(BA396="","",BA396+31))</f>
        <v/>
      </c>
      <c r="BH396" s="124">
        <f>IF(BG396="","",TODAY()-BG396)</f>
        <v/>
      </c>
      <c r="BI396" s="494" t="n"/>
      <c r="BJ396" s="184" t="n"/>
      <c r="BK396" s="184">
        <f>IF(BG396="","SIN ESTADO",IF(BI396&lt;&gt;"","PAGA",IF(BH396&gt;0,"VENCIDA",IF(BH396&gt;=-5,"POR VENCER","AL DÍA"))))</f>
        <v/>
      </c>
      <c r="BL396" s="185" t="n"/>
      <c r="BM396" s="119">
        <f>IF(N($H396)&lt;10,"",IF(BG396="","",BG396+31))</f>
        <v/>
      </c>
      <c r="BN396" s="124">
        <f>IF(BM396="","",TODAY()-BM396)</f>
        <v/>
      </c>
      <c r="BO396" s="494" t="n"/>
      <c r="BP396" s="184" t="n"/>
      <c r="BQ396" s="184">
        <f>IF(BM396="","SIN ESTADO",IF(BO396&lt;&gt;"","PAGA",IF(BN396&gt;0,"VENCIDA",IF(BN396&gt;=-5,"POR VENCER","AL DÍA"))))</f>
        <v/>
      </c>
      <c r="BR396" s="185" t="n"/>
      <c r="BS396" s="119">
        <f>IF(N($H396)&lt;11,"",IF(BM396="","",BM396+31))</f>
        <v/>
      </c>
      <c r="BT396" s="124">
        <f>IF(BS396="","",TODAY()-BS396)</f>
        <v/>
      </c>
      <c r="BU396" s="494" t="n"/>
      <c r="BV396" s="184" t="n"/>
      <c r="BW396" s="184">
        <f>IF(BS396="","SIN ESTADO",IF(BU396&lt;&gt;"","PAGA",IF(BT396&gt;0,"VENCIDA",IF(BT396&gt;=-5,"POR VENCER","AL DÍA"))))</f>
        <v/>
      </c>
      <c r="BX396" s="185" t="n"/>
      <c r="BY396" s="119">
        <f>IF(N($H396)&lt;12,"",IF(BS396="","",BS396+31))</f>
        <v/>
      </c>
      <c r="BZ396" s="124">
        <f>IF(BY396="","",TODAY()-BY396)</f>
        <v/>
      </c>
      <c r="CA396" s="494" t="n"/>
      <c r="CB396" s="184" t="n"/>
      <c r="CC396" s="184">
        <f>IF(BY396="","SIN ESTADO",IF(CA396&lt;&gt;"","PAGA",IF(BZ396&gt;0,"VENCIDA",IF(BZ396&gt;=-5,"POR VENCER","AL DÍA"))))</f>
        <v/>
      </c>
      <c r="CD396" s="185" t="n"/>
      <c r="CE396" s="119">
        <f>IF(N($H396)&lt;13,"",IF(BY396="","",BY396+31))</f>
        <v/>
      </c>
      <c r="CF396" s="124">
        <f>IF(CE396="","",TODAY()-CE396)</f>
        <v/>
      </c>
      <c r="CG396" s="494" t="n"/>
      <c r="CH396" s="184" t="n"/>
      <c r="CI396" s="184">
        <f>IF(CE396="","SIN ESTADO",IF(CG396&lt;&gt;"","PAGA",IF(CF396&gt;0,"VENCIDA",IF(CF396&gt;=-5,"POR VENCER","AL DÍA"))))</f>
        <v/>
      </c>
      <c r="CJ396" s="185" t="n"/>
      <c r="CK396" s="119">
        <f>IF(N($H396)&lt;14,"",IF(CE396="","",CE396+31))</f>
        <v/>
      </c>
      <c r="CL396" s="124">
        <f>IF(CK396="","",TODAY()-CK396)</f>
        <v/>
      </c>
      <c r="CM396" s="494" t="n"/>
      <c r="CN396" s="184" t="n"/>
      <c r="CO396" s="184">
        <f>IF(CK396="","SIN ESTADO",IF(CM396&lt;&gt;"","PAGA",IF(CL396&gt;0,"VENCIDA",IF(CL396&gt;=-5,"POR VENCER","AL DÍA"))))</f>
        <v/>
      </c>
      <c r="CP396" s="185" t="n"/>
      <c r="CQ396" s="119">
        <f>IF(N($H396)&lt;15,"",IF(CK396="","",CK396+31))</f>
        <v/>
      </c>
      <c r="CR396" s="124">
        <f>IF(CQ396="","",TODAY()-CQ396)</f>
        <v/>
      </c>
      <c r="CS396" s="494" t="n"/>
      <c r="CT396" s="184" t="n"/>
      <c r="CU396" s="184">
        <f>IF(CQ396="","SIN ESTADO",IF(CS396&lt;&gt;"","PAGA",IF(CR396&gt;0,"VENCIDA",IF(CR396&gt;=-5,"POR VENCER","AL DÍA"))))</f>
        <v/>
      </c>
      <c r="CV396" s="185" t="n"/>
      <c r="CW396" s="119">
        <f>IF(N($H396)&lt;16,"",IF(CQ396="","",CQ396+31))</f>
        <v/>
      </c>
      <c r="CX396" s="124">
        <f>IF(CW396="","",TODAY()-CW396)</f>
        <v/>
      </c>
      <c r="CY396" s="494" t="n"/>
      <c r="CZ396" s="184" t="n"/>
      <c r="DA396" s="184">
        <f>IF(CW396="","SIN ESTADO",IF(CY396&lt;&gt;"","PAGA",IF(CX396&gt;0,"VENCIDA",IF(CX396&gt;=-5,"POR VENCER","AL DÍA"))))</f>
        <v/>
      </c>
      <c r="DB396" s="185" t="n"/>
      <c r="DC396" s="119">
        <f>IF(N($H396)&lt;17,"",IF(CW396="","",CW396+31))</f>
        <v/>
      </c>
      <c r="DD396" s="124">
        <f>IF(DC396="","",TODAY()-DC396)</f>
        <v/>
      </c>
      <c r="DE396" s="494" t="n"/>
      <c r="DF396" s="184" t="n"/>
      <c r="DG396" s="184">
        <f>IF(DC396="","SIN ESTADO",IF(DE396&lt;&gt;"","PAGA",IF(DD396&gt;0,"VENCIDA",IF(DD396&gt;=-5,"POR VENCER","AL DÍA"))))</f>
        <v/>
      </c>
      <c r="DH396" s="185" t="n"/>
      <c r="DI396" s="119">
        <f>IF(N($H396)&lt;18,"",IF(DC396="","",DC396+31))</f>
        <v/>
      </c>
      <c r="DJ396" s="124">
        <f>IF(DI396="","",TODAY()-DI396)</f>
        <v/>
      </c>
      <c r="DK396" s="494" t="n"/>
      <c r="DL396" s="184" t="n"/>
      <c r="DM396" s="184">
        <f>IF(DI396="","SIN ESTADO",IF(DK396&lt;&gt;"","PAGA",IF(DJ396&gt;0,"VENCIDA",IF(DJ396&gt;=-5,"POR VENCER","AL DÍA"))))</f>
        <v/>
      </c>
      <c r="DN396" s="185" t="n"/>
      <c r="DO396" s="119">
        <f>IF(N($H396)&lt;19,"",IF(DI396="","",DI396+31))</f>
        <v/>
      </c>
      <c r="DP396" s="124">
        <f>IF(DO396="","",TODAY()-DO396)</f>
        <v/>
      </c>
      <c r="DQ396" s="494" t="n"/>
      <c r="DR396" s="184" t="n"/>
      <c r="DS396" s="184">
        <f>IF(DO396="","SIN ESTADO",IF(DQ396&lt;&gt;"","PAGA",IF(DP396&gt;0,"VENCIDA",IF(DP396&gt;=-5,"POR VENCER","AL DÍA"))))</f>
        <v/>
      </c>
      <c r="DT396" s="185" t="n"/>
      <c r="DU396" s="119">
        <f>IF(N($H396)&lt;20,"",IF(DO396="","",DO396+31))</f>
        <v/>
      </c>
      <c r="DV396" s="124">
        <f>IF(DU396="","",TODAY()-DU396)</f>
        <v/>
      </c>
      <c r="DW396" s="494" t="n"/>
      <c r="DX396" s="184" t="n"/>
      <c r="DY396" s="184">
        <f>IF(DU396="","SIN ESTADO",IF(DW396&lt;&gt;"","PAGA",IF(DV396&gt;0,"VENCIDA",IF(DV396&gt;=-5,"POR VENCER","AL DÍA"))))</f>
        <v/>
      </c>
      <c r="DZ396" s="185" t="n"/>
      <c r="EA396" s="119">
        <f>IF(N($H396)&lt;21,"",IF(DU396="","",DU396+31))</f>
        <v/>
      </c>
      <c r="EB396" s="124">
        <f>IF(EA396="","",TODAY()-EA396)</f>
        <v/>
      </c>
      <c r="EC396" s="494" t="n"/>
      <c r="ED396" s="184" t="n"/>
      <c r="EE396" s="184">
        <f>IF(EA396="","SIN ESTADO",IF(EC396&lt;&gt;"","PAGA",IF(EB396&gt;0,"VENCIDA",IF(EB396&gt;=-5,"POR VENCER","AL DÍA"))))</f>
        <v/>
      </c>
      <c r="EF396" s="185" t="n"/>
      <c r="EG396" s="119">
        <f>IF(N($H396)&lt;22,"",IF(EA396="","",EA396+31))</f>
        <v/>
      </c>
      <c r="EH396" s="124">
        <f>IF(EG396="","",TODAY()-EG396)</f>
        <v/>
      </c>
      <c r="EI396" s="494" t="n"/>
      <c r="EJ396" s="184" t="n"/>
      <c r="EK396" s="184">
        <f>IF(EG396="","SIN ESTADO",IF(EI396&lt;&gt;"","PAGA",IF(EH396&gt;0,"VENCIDA",IF(EH396&gt;=-5,"POR VENCER","AL DÍA"))))</f>
        <v/>
      </c>
      <c r="EL396" s="185" t="n"/>
      <c r="EM396" s="119">
        <f>IF(N($H396)&lt;23,"",IF(EG396="","",EG396+31))</f>
        <v/>
      </c>
      <c r="EN396" s="124">
        <f>IF(EM396="","",TODAY()-EM396)</f>
        <v/>
      </c>
      <c r="EO396" s="494" t="n"/>
      <c r="EP396" s="184" t="n"/>
      <c r="EQ396" s="184">
        <f>IF(EM396="","SIN ESTADO",IF(EO396&lt;&gt;"","PAGA",IF(EN396&gt;0,"VENCIDA",IF(EN396&gt;=-5,"POR VENCER","AL DÍA"))))</f>
        <v/>
      </c>
      <c r="ER396" s="185" t="n"/>
      <c r="ES396" s="119">
        <f>IF(N($H396)&lt;24,"",IF(EM396="","",EM396+31))</f>
        <v/>
      </c>
      <c r="ET396" s="124">
        <f>IF(ES396="","",TODAY()-ES396)</f>
        <v/>
      </c>
      <c r="EU396" s="494" t="n"/>
      <c r="EV396" s="184" t="n"/>
      <c r="EW396" s="184">
        <f>IF(ES396="","SIN ESTADO",IF(EU396&lt;&gt;"","PAGA",IF(ET396&gt;0,"VENCIDA",IF(ET396&gt;=-5,"POR VENCER","AL DÍA"))))</f>
        <v/>
      </c>
      <c r="EX396" s="185" t="n"/>
      <c r="EY396" s="119">
        <f>IF(N($H396)&lt;25,"",IF(ES396="","",ES396+31))</f>
        <v/>
      </c>
      <c r="EZ396" s="124">
        <f>IF(EY396="","",TODAY()-EY396)</f>
        <v/>
      </c>
      <c r="FA396" s="494" t="n"/>
      <c r="FB396" s="184" t="n"/>
      <c r="FC396" s="184">
        <f>IF(EY396="","SIN ESTADO",IF(FA396&lt;&gt;"","PAGA",IF(EZ396&gt;0,"VENCIDA",IF(EZ396&gt;=-5,"POR VENCER","AL DÍA"))))</f>
        <v/>
      </c>
      <c r="FD396" s="185" t="n"/>
      <c r="FE396" s="119">
        <f>IF(N($H396)&lt;26,"",IF(EY396="","",EY396+31))</f>
        <v/>
      </c>
      <c r="FF396" s="124">
        <f>IF(FE396="","",TODAY()-FE396)</f>
        <v/>
      </c>
      <c r="FG396" s="494" t="n"/>
      <c r="FH396" s="184" t="n"/>
      <c r="FI396" s="184">
        <f>IF(FE396="","SIN ESTADO",IF(FG396&lt;&gt;"","PAGA",IF(FF396&gt;0,"VENCIDA",IF(FF396&gt;=-5,"POR VENCER","AL DÍA"))))</f>
        <v/>
      </c>
      <c r="FJ396" s="185" t="n"/>
      <c r="FK396" s="119">
        <f>IF(N($H396)&lt;27,"",IF(FE396="","",FE396+31))</f>
        <v/>
      </c>
      <c r="FL396" s="124">
        <f>IF(FK396="","",TODAY()-FK396)</f>
        <v/>
      </c>
      <c r="FM396" s="494" t="n"/>
      <c r="FN396" s="184" t="n"/>
      <c r="FO396" s="184">
        <f>IF(FK396="","SIN ESTADO",IF(FM396&lt;&gt;"","PAGA",IF(FL396&gt;0,"VENCIDA",IF(FL396&gt;=-5,"POR VENCER","AL DÍA"))))</f>
        <v/>
      </c>
      <c r="FP396" s="185" t="n"/>
      <c r="FQ396" s="119">
        <f>IF(N($H396)&lt;28,"",IF(FK396="","",FK396+31))</f>
        <v/>
      </c>
      <c r="FR396" s="124">
        <f>IF(FQ396="","",TODAY()-FQ396)</f>
        <v/>
      </c>
      <c r="FS396" s="494" t="n"/>
      <c r="FT396" s="184" t="n"/>
      <c r="FU396" s="184">
        <f>IF(FQ396="","SIN ESTADO",IF(FS396&lt;&gt;"","PAGA",IF(FR396&gt;0,"VENCIDA",IF(FR396&gt;=-5,"POR VENCER","AL DÍA"))))</f>
        <v/>
      </c>
      <c r="FV396" s="185" t="n"/>
      <c r="FW396" s="119">
        <f>IF(N($H396)&lt;29,"",IF(FQ396="","",FQ396+31))</f>
        <v/>
      </c>
      <c r="FX396" s="124">
        <f>IF(FW396="","",TODAY()-FW396)</f>
        <v/>
      </c>
      <c r="FY396" s="494" t="n"/>
      <c r="FZ396" s="184" t="n"/>
      <c r="GA396" s="184">
        <f>IF(FW396="","SIN ESTADO",IF(FY396&lt;&gt;"","PAGA",IF(FX396&gt;0,"VENCIDA",IF(FX396&gt;=-5,"POR VENCER","AL DÍA"))))</f>
        <v/>
      </c>
      <c r="GB396" s="185" t="n"/>
      <c r="GC396" s="119">
        <f>IF(N($H396)&lt;30,"",IF(FW396="","",FW396+31))</f>
        <v/>
      </c>
      <c r="GD396" s="124">
        <f>IF(GC396="","",TODAY()-GC396)</f>
        <v/>
      </c>
      <c r="GE396" s="494" t="n"/>
      <c r="GF396" s="184" t="n"/>
      <c r="GG396" s="184">
        <f>IF(GC396="","SIN ESTADO",IF(GE396&lt;&gt;"","PAGA",IF(GD396&gt;0,"VENCIDA",IF(GD396&gt;=-5,"POR VENCER","AL DÍA"))))</f>
        <v/>
      </c>
      <c r="GH396" s="185" t="n"/>
      <c r="GI396" s="119">
        <f>IF(N($H396)&lt;31,"",IF(GC396="","",GC396+31))</f>
        <v/>
      </c>
      <c r="GJ396" s="124">
        <f>IF(GI396="","",TODAY()-GI396)</f>
        <v/>
      </c>
      <c r="GK396" s="494" t="n"/>
      <c r="GL396" s="184" t="n"/>
      <c r="GM396" s="184">
        <f>IF(GI396="","SIN ESTADO",IF(GK396&lt;&gt;"","PAGA",IF(GJ396&gt;0,"VENCIDA",IF(GJ396&gt;=-5,"POR VENCER","AL DÍA"))))</f>
        <v/>
      </c>
      <c r="GN396" s="185" t="n"/>
      <c r="GO396" s="119">
        <f>IF(N($H396)&lt;32,"",IF(GI396="","",GI396+31))</f>
        <v/>
      </c>
      <c r="GP396" s="124">
        <f>IF(GO396="","",TODAY()-GO396)</f>
        <v/>
      </c>
      <c r="GQ396" s="494" t="n"/>
      <c r="GR396" s="184" t="n"/>
      <c r="GS396" s="184">
        <f>IF(GO396="","SIN ESTADO",IF(GQ396&lt;&gt;"","PAGA",IF(GP396&gt;0,"VENCIDA",IF(GP396&gt;=-5,"POR VENCER","AL DÍA"))))</f>
        <v/>
      </c>
      <c r="GT396" s="185" t="n"/>
      <c r="GU396" s="119">
        <f>IF(N($H396)&lt;33,"",IF(GO396="","",GO396+31))</f>
        <v/>
      </c>
      <c r="GV396" s="124">
        <f>IF(GU396="","",TODAY()-GU396)</f>
        <v/>
      </c>
      <c r="GW396" s="494" t="n"/>
      <c r="GX396" s="184" t="n"/>
      <c r="GY396" s="184">
        <f>IF(GU396="","SIN ESTADO",IF(GW396&lt;&gt;"","PAGA",IF(GV396&gt;0,"VENCIDA",IF(GV396&gt;=-5,"POR VENCER","AL DÍA"))))</f>
        <v/>
      </c>
      <c r="GZ396" s="185" t="n"/>
      <c r="HA396" s="119">
        <f>IF(N($H396)&lt;34,"",IF(GU396="","",GU396+31))</f>
        <v/>
      </c>
      <c r="HB396" s="124">
        <f>IF(HA396="","",TODAY()-HA396)</f>
        <v/>
      </c>
      <c r="HC396" s="494" t="n"/>
      <c r="HD396" s="184" t="n"/>
      <c r="HE396" s="184">
        <f>IF(HA396="","SIN ESTADO",IF(HC396&lt;&gt;"","PAGA",IF(HB396&gt;0,"VENCIDA",IF(HB396&gt;=-5,"POR VENCER","AL DÍA"))))</f>
        <v/>
      </c>
      <c r="HF396" s="185" t="n"/>
      <c r="HG396" s="119">
        <f>IF(N($H396)&lt;35,"",IF(HA396="","",HA396+31))</f>
        <v/>
      </c>
      <c r="HH396" s="124">
        <f>IF(HG396="","",TODAY()-HG396)</f>
        <v/>
      </c>
      <c r="HI396" s="494" t="n"/>
      <c r="HJ396" s="184" t="n"/>
      <c r="HK396" s="184">
        <f>IF(HG396="","SIN ESTADO",IF(HI396&lt;&gt;"","PAGA",IF(HH396&gt;0,"VENCIDA",IF(HH396&gt;=-5,"POR VENCER","AL DÍA"))))</f>
        <v/>
      </c>
      <c r="HL396" s="168" t="n"/>
      <c r="HM396" s="119">
        <f>IF(N($H396)&lt;36,"",IF(HG396="","",HG396+31))</f>
        <v/>
      </c>
      <c r="HN396" s="124">
        <f>IF(HM396="","",TODAY()-HM396)</f>
        <v/>
      </c>
      <c r="HO396" s="494" t="n"/>
      <c r="HP396" s="184" t="n"/>
      <c r="HQ396" s="184">
        <f>IF(HM396="","SIN ESTADO",IF(HO396&lt;&gt;"","PAGA",IF(HN396&gt;0,"VENCIDA",IF(HN396&gt;=-5,"POR VENCER","AL DÍA"))))</f>
        <v/>
      </c>
      <c r="HR396" s="168" t="n"/>
      <c r="HS396" s="169">
        <f>N396+T396+Z396+AF396+AL396+AR396+AX396+BD396+BJ396+BP396+BV396+CB396+CH396+CN396+CT396+CZ396+DF396+DL396+DR396+DX396+ED396+EJ396+EP396+EV396+FB396+FH396+FN396+FT396+FZ396+GF396+GL396+GR396+GX396+HD396+HJ396+HP396</f>
        <v/>
      </c>
      <c r="HU396" s="170">
        <f>IFERROR(N($J396),0)</f>
        <v/>
      </c>
      <c r="HW396" s="170">
        <f>SUMPRODUCT((MOD(COLUMN($M396:$HR396)-COLUMN($M396),6)=0)*ISNUMBER($M396:$HR396)*($M396:$HR396&gt;=RESUMEN!$C$26)*($M396:$HR396&lt;=RESUMEN!$C$27)*IFERROR(N($N396:$HS396),0))</f>
        <v/>
      </c>
      <c r="HX396" s="170">
        <f>SUMPRODUCT((MOD(COLUMN($M396:$HR396)-COLUMN($M396),6)=0)*ISNUMBER($M396:$HR396)*($M396:$HR396&gt;=RESUMEN!$C$26)*($M396:$HR396&lt;=RESUMEN!$C$27))</f>
        <v/>
      </c>
    </row>
    <row r="397" ht="15.75" customHeight="1" s="506">
      <c r="B397" s="113">
        <f>VENTAS!A396</f>
        <v/>
      </c>
      <c r="C397" s="236">
        <f>VENTAS!B396</f>
        <v/>
      </c>
      <c r="D397" s="53">
        <f>VENTAS!C396</f>
        <v/>
      </c>
      <c r="E397" s="114">
        <f>VENTAS!D396</f>
        <v/>
      </c>
      <c r="F397" s="114">
        <f>VENTAS!J396</f>
        <v/>
      </c>
      <c r="G397" s="494">
        <f>VENTAS!F396</f>
        <v/>
      </c>
      <c r="H397" s="479">
        <f>VENTAS!K396</f>
        <v/>
      </c>
      <c r="I397" s="479">
        <f>VENTAS!M396</f>
        <v/>
      </c>
      <c r="J397" s="184">
        <f>VENTAS!L396</f>
        <v/>
      </c>
      <c r="K397" s="119">
        <f>IF(N($H397)&lt;1,"",$G397+31)</f>
        <v/>
      </c>
      <c r="L397" s="124">
        <f>IF(K397="","",TODAY()-K397)</f>
        <v/>
      </c>
      <c r="M397" s="469" t="n">
        <v>46127</v>
      </c>
      <c r="N397" s="374" t="n">
        <v>1098600</v>
      </c>
      <c r="O397" s="184">
        <f>IF(K397="","SIN ESTADO",IF(M397&lt;&gt;"","PAGA",IF(L397&gt;0,"VENCIDA",IF(L397&gt;=-5,"POR VENCER","AL DÍA"))))</f>
        <v/>
      </c>
      <c r="P397" s="185" t="inlineStr">
        <is>
          <t>TRANSFERENCIA</t>
        </is>
      </c>
      <c r="Q397" s="119">
        <f>IF(N($H397)&lt;2,"",IF(K397="","",K397+31))</f>
        <v/>
      </c>
      <c r="R397" s="124">
        <f>IF(Q397="","",TODAY()-Q397)</f>
        <v/>
      </c>
      <c r="S397" s="494" t="n">
        <v>46156</v>
      </c>
      <c r="T397" s="184" t="n">
        <v>1098600</v>
      </c>
      <c r="U397" s="184">
        <f>IF(Q397="","SIN ESTADO",IF(S397&lt;&gt;"","PAGA",IF(R397&gt;0,"VENCIDA",IF(R397&gt;=-5,"POR VENCER","AL DÍA"))))</f>
        <v/>
      </c>
      <c r="V397" s="185" t="inlineStr">
        <is>
          <t>TRANSFERENCIA</t>
        </is>
      </c>
      <c r="W397" s="119">
        <f>IF(N($H397)&lt;3,"",IF(Q397="","",Q397+31))</f>
        <v/>
      </c>
      <c r="X397" s="124">
        <f>IF(W397="","",TODAY()-W397)</f>
        <v/>
      </c>
      <c r="Y397" s="494" t="n">
        <v>46188</v>
      </c>
      <c r="Z397" s="184" t="n">
        <v>1098600</v>
      </c>
      <c r="AA397" s="184">
        <f>IF(W397="","SIN ESTADO",IF(Y397&lt;&gt;"","PAGA",IF(X397&gt;0,"VENCIDA",IF(X397&gt;=-5,"POR VENCER","AL DÍA"))))</f>
        <v/>
      </c>
      <c r="AB397" s="185" t="inlineStr">
        <is>
          <t>TRANSFERENCIA</t>
        </is>
      </c>
      <c r="AC397" s="119">
        <f>IF(N($H397)&lt;4,"",IF(W397="","",W397+31))</f>
        <v/>
      </c>
      <c r="AD397" s="124">
        <f>IF(AC397="","",TODAY()-AC397)</f>
        <v/>
      </c>
      <c r="AE397" s="494" t="n">
        <v>46219</v>
      </c>
      <c r="AF397" s="184" t="n">
        <v>1098000</v>
      </c>
      <c r="AG397" s="184">
        <f>IF(AC397="","SIN ESTADO",IF(AE397&lt;&gt;"","PAGA",IF(AD397&gt;0,"VENCIDA",IF(AD397&gt;=-5,"POR VENCER","AL DÍA"))))</f>
        <v/>
      </c>
      <c r="AH397" s="185" t="inlineStr">
        <is>
          <t>TRANSFERENCIA</t>
        </is>
      </c>
      <c r="AI397" s="119">
        <f>IF(N($H397)&lt;5,"",IF(AC397="","",AC397+31))</f>
        <v/>
      </c>
      <c r="AJ397" s="124">
        <f>IF(AI397="","",TODAY()-AI397)</f>
        <v/>
      </c>
      <c r="AK397" s="494" t="n">
        <v>46248</v>
      </c>
      <c r="AL397" s="184" t="n">
        <v>1098000</v>
      </c>
      <c r="AM397" s="184">
        <f>IF(AI397="","SIN ESTADO",IF(AK397&lt;&gt;"","PAGA",IF(AJ397&gt;0,"VENCIDA",IF(AJ397&gt;=-5,"POR VENCER","AL DÍA"))))</f>
        <v/>
      </c>
      <c r="AN397" s="185" t="inlineStr">
        <is>
          <t>TRANSFERENCIA</t>
        </is>
      </c>
      <c r="AO397" s="119">
        <f>IF(N($H397)&lt;6,"",IF(AI397="","",AI397+31))</f>
        <v/>
      </c>
      <c r="AP397" s="124">
        <f>IF(AO397="","",TODAY()-AO397)</f>
        <v/>
      </c>
      <c r="AQ397" s="270" t="n">
        <v>46280</v>
      </c>
      <c r="AR397" s="184" t="n">
        <v>1098600</v>
      </c>
      <c r="AS397" s="184">
        <f>IF(AO397="","SIN ESTADO",IF(AQ397&lt;&gt;"","PAGA",IF(AP397&gt;0,"VENCIDA",IF(AP397&gt;=-5,"POR VENCER","AL DÍA"))))</f>
        <v/>
      </c>
      <c r="AT397" s="185" t="inlineStr">
        <is>
          <t>TRANSFERENCIA</t>
        </is>
      </c>
      <c r="AU397" s="119">
        <f>IF(N($H397)&lt;7,"",IF(AO397="","",AO397+31))</f>
        <v/>
      </c>
      <c r="AV397" s="124">
        <f>IF(AU397="","",TODAY()-AU397)</f>
        <v/>
      </c>
      <c r="AW397" s="494" t="n"/>
      <c r="AX397" s="184" t="n"/>
      <c r="AY397" s="184">
        <f>IF(AU397="","SIN ESTADO",IF(AW397&lt;&gt;"","PAGA",IF(AV397&gt;0,"VENCIDA",IF(AV397&gt;=-5,"POR VENCER","AL DÍA"))))</f>
        <v/>
      </c>
      <c r="AZ397" s="185" t="n"/>
      <c r="BA397" s="119">
        <f>IF(N($H397)&lt;8,"",IF(AU397="","",AU397+31))</f>
        <v/>
      </c>
      <c r="BB397" s="124">
        <f>IF(BA397="","",TODAY()-BA397)</f>
        <v/>
      </c>
      <c r="BC397" s="494" t="n"/>
      <c r="BD397" s="184" t="n"/>
      <c r="BE397" s="184">
        <f>IF(BA397="","SIN ESTADO",IF(BC397&lt;&gt;"","PAGA",IF(BB397&gt;0,"VENCIDA",IF(BB397&gt;=-5,"POR VENCER","AL DÍA"))))</f>
        <v/>
      </c>
      <c r="BF397" s="185" t="n"/>
      <c r="BG397" s="119">
        <f>IF(N($H397)&lt;9,"",IF(BA397="","",BA397+31))</f>
        <v/>
      </c>
      <c r="BH397" s="124">
        <f>IF(BG397="","",TODAY()-BG397)</f>
        <v/>
      </c>
      <c r="BI397" s="494" t="n"/>
      <c r="BJ397" s="184" t="n"/>
      <c r="BK397" s="184">
        <f>IF(BG397="","SIN ESTADO",IF(BI397&lt;&gt;"","PAGA",IF(BH397&gt;0,"VENCIDA",IF(BH397&gt;=-5,"POR VENCER","AL DÍA"))))</f>
        <v/>
      </c>
      <c r="BL397" s="185" t="n"/>
      <c r="BM397" s="119">
        <f>IF(N($H397)&lt;10,"",IF(BG397="","",BG397+31))</f>
        <v/>
      </c>
      <c r="BN397" s="124">
        <f>IF(BM397="","",TODAY()-BM397)</f>
        <v/>
      </c>
      <c r="BO397" s="494" t="n"/>
      <c r="BP397" s="184" t="n"/>
      <c r="BQ397" s="184">
        <f>IF(BM397="","SIN ESTADO",IF(BO397&lt;&gt;"","PAGA",IF(BN397&gt;0,"VENCIDA",IF(BN397&gt;=-5,"POR VENCER","AL DÍA"))))</f>
        <v/>
      </c>
      <c r="BR397" s="185" t="n"/>
      <c r="BS397" s="119">
        <f>IF(N($H397)&lt;11,"",IF(BM397="","",BM397+31))</f>
        <v/>
      </c>
      <c r="BT397" s="124">
        <f>IF(BS397="","",TODAY()-BS397)</f>
        <v/>
      </c>
      <c r="BU397" s="494" t="n"/>
      <c r="BV397" s="184" t="n"/>
      <c r="BW397" s="184">
        <f>IF(BS397="","SIN ESTADO",IF(BU397&lt;&gt;"","PAGA",IF(BT397&gt;0,"VENCIDA",IF(BT397&gt;=-5,"POR VENCER","AL DÍA"))))</f>
        <v/>
      </c>
      <c r="BX397" s="185" t="n"/>
      <c r="BY397" s="119">
        <f>IF(N($H397)&lt;12,"",IF(BS397="","",BS397+31))</f>
        <v/>
      </c>
      <c r="BZ397" s="124">
        <f>IF(BY397="","",TODAY()-BY397)</f>
        <v/>
      </c>
      <c r="CA397" s="494" t="n"/>
      <c r="CB397" s="184" t="n"/>
      <c r="CC397" s="184">
        <f>IF(BY397="","SIN ESTADO",IF(CA397&lt;&gt;"","PAGA",IF(BZ397&gt;0,"VENCIDA",IF(BZ397&gt;=-5,"POR VENCER","AL DÍA"))))</f>
        <v/>
      </c>
      <c r="CD397" s="185" t="n"/>
      <c r="CE397" s="119">
        <f>IF(N($H397)&lt;13,"",IF(BY397="","",BY397+31))</f>
        <v/>
      </c>
      <c r="CF397" s="124">
        <f>IF(CE397="","",TODAY()-CE397)</f>
        <v/>
      </c>
      <c r="CG397" s="494" t="n"/>
      <c r="CH397" s="184" t="n"/>
      <c r="CI397" s="184">
        <f>IF(CE397="","SIN ESTADO",IF(CG397&lt;&gt;"","PAGA",IF(CF397&gt;0,"VENCIDA",IF(CF397&gt;=-5,"POR VENCER","AL DÍA"))))</f>
        <v/>
      </c>
      <c r="CJ397" s="185" t="n"/>
      <c r="CK397" s="119">
        <f>IF(N($H397)&lt;14,"",IF(CE397="","",CE397+31))</f>
        <v/>
      </c>
      <c r="CL397" s="124">
        <f>IF(CK397="","",TODAY()-CK397)</f>
        <v/>
      </c>
      <c r="CM397" s="494" t="n"/>
      <c r="CN397" s="184" t="n"/>
      <c r="CO397" s="184">
        <f>IF(CK397="","SIN ESTADO",IF(CM397&lt;&gt;"","PAGA",IF(CL397&gt;0,"VENCIDA",IF(CL397&gt;=-5,"POR VENCER","AL DÍA"))))</f>
        <v/>
      </c>
      <c r="CP397" s="185" t="n"/>
      <c r="CQ397" s="119">
        <f>IF(N($H397)&lt;15,"",IF(CK397="","",CK397+31))</f>
        <v/>
      </c>
      <c r="CR397" s="124">
        <f>IF(CQ397="","",TODAY()-CQ397)</f>
        <v/>
      </c>
      <c r="CS397" s="494" t="n"/>
      <c r="CT397" s="184" t="n"/>
      <c r="CU397" s="184">
        <f>IF(CQ397="","SIN ESTADO",IF(CS397&lt;&gt;"","PAGA",IF(CR397&gt;0,"VENCIDA",IF(CR397&gt;=-5,"POR VENCER","AL DÍA"))))</f>
        <v/>
      </c>
      <c r="CV397" s="185" t="n"/>
      <c r="CW397" s="119">
        <f>IF(N($H397)&lt;16,"",IF(CQ397="","",CQ397+31))</f>
        <v/>
      </c>
      <c r="CX397" s="124">
        <f>IF(CW397="","",TODAY()-CW397)</f>
        <v/>
      </c>
      <c r="CY397" s="494" t="n"/>
      <c r="CZ397" s="184" t="n"/>
      <c r="DA397" s="184">
        <f>IF(CW397="","SIN ESTADO",IF(CY397&lt;&gt;"","PAGA",IF(CX397&gt;0,"VENCIDA",IF(CX397&gt;=-5,"POR VENCER","AL DÍA"))))</f>
        <v/>
      </c>
      <c r="DB397" s="185" t="n"/>
      <c r="DC397" s="119">
        <f>IF(N($H397)&lt;17,"",IF(CW397="","",CW397+31))</f>
        <v/>
      </c>
      <c r="DD397" s="124">
        <f>IF(DC397="","",TODAY()-DC397)</f>
        <v/>
      </c>
      <c r="DE397" s="494" t="n"/>
      <c r="DF397" s="184" t="n"/>
      <c r="DG397" s="184">
        <f>IF(DC397="","SIN ESTADO",IF(DE397&lt;&gt;"","PAGA",IF(DD397&gt;0,"VENCIDA",IF(DD397&gt;=-5,"POR VENCER","AL DÍA"))))</f>
        <v/>
      </c>
      <c r="DH397" s="185" t="n"/>
      <c r="DI397" s="119">
        <f>IF(N($H397)&lt;18,"",IF(DC397="","",DC397+31))</f>
        <v/>
      </c>
      <c r="DJ397" s="124">
        <f>IF(DI397="","",TODAY()-DI397)</f>
        <v/>
      </c>
      <c r="DK397" s="494" t="n"/>
      <c r="DL397" s="184" t="n"/>
      <c r="DM397" s="184">
        <f>IF(DI397="","SIN ESTADO",IF(DK397&lt;&gt;"","PAGA",IF(DJ397&gt;0,"VENCIDA",IF(DJ397&gt;=-5,"POR VENCER","AL DÍA"))))</f>
        <v/>
      </c>
      <c r="DN397" s="185" t="n"/>
      <c r="DO397" s="119">
        <f>IF(N($H397)&lt;19,"",IF(DI397="","",DI397+31))</f>
        <v/>
      </c>
      <c r="DP397" s="124">
        <f>IF(DO397="","",TODAY()-DO397)</f>
        <v/>
      </c>
      <c r="DQ397" s="494" t="n"/>
      <c r="DR397" s="184" t="n"/>
      <c r="DS397" s="184">
        <f>IF(DO397="","SIN ESTADO",IF(DQ397&lt;&gt;"","PAGA",IF(DP397&gt;0,"VENCIDA",IF(DP397&gt;=-5,"POR VENCER","AL DÍA"))))</f>
        <v/>
      </c>
      <c r="DT397" s="185" t="n"/>
      <c r="DU397" s="119">
        <f>IF(N($H397)&lt;20,"",IF(DO397="","",DO397+31))</f>
        <v/>
      </c>
      <c r="DV397" s="124">
        <f>IF(DU397="","",TODAY()-DU397)</f>
        <v/>
      </c>
      <c r="DW397" s="494" t="n"/>
      <c r="DX397" s="184" t="n"/>
      <c r="DY397" s="184">
        <f>IF(DU397="","SIN ESTADO",IF(DW397&lt;&gt;"","PAGA",IF(DV397&gt;0,"VENCIDA",IF(DV397&gt;=-5,"POR VENCER","AL DÍA"))))</f>
        <v/>
      </c>
      <c r="DZ397" s="185" t="n"/>
      <c r="EA397" s="119">
        <f>IF(N($H397)&lt;21,"",IF(DU397="","",DU397+31))</f>
        <v/>
      </c>
      <c r="EB397" s="124">
        <f>IF(EA397="","",TODAY()-EA397)</f>
        <v/>
      </c>
      <c r="EC397" s="494" t="n"/>
      <c r="ED397" s="184" t="n"/>
      <c r="EE397" s="184">
        <f>IF(EA397="","SIN ESTADO",IF(EC397&lt;&gt;"","PAGA",IF(EB397&gt;0,"VENCIDA",IF(EB397&gt;=-5,"POR VENCER","AL DÍA"))))</f>
        <v/>
      </c>
      <c r="EF397" s="185" t="n"/>
      <c r="EG397" s="119">
        <f>IF(N($H397)&lt;22,"",IF(EA397="","",EA397+31))</f>
        <v/>
      </c>
      <c r="EH397" s="124">
        <f>IF(EG397="","",TODAY()-EG397)</f>
        <v/>
      </c>
      <c r="EI397" s="494" t="n"/>
      <c r="EJ397" s="184" t="n"/>
      <c r="EK397" s="184">
        <f>IF(EG397="","SIN ESTADO",IF(EI397&lt;&gt;"","PAGA",IF(EH397&gt;0,"VENCIDA",IF(EH397&gt;=-5,"POR VENCER","AL DÍA"))))</f>
        <v/>
      </c>
      <c r="EL397" s="185" t="n"/>
      <c r="EM397" s="119">
        <f>IF(N($H397)&lt;23,"",IF(EG397="","",EG397+31))</f>
        <v/>
      </c>
      <c r="EN397" s="124">
        <f>IF(EM397="","",TODAY()-EM397)</f>
        <v/>
      </c>
      <c r="EO397" s="494" t="n"/>
      <c r="EP397" s="184" t="n"/>
      <c r="EQ397" s="184">
        <f>IF(EM397="","SIN ESTADO",IF(EO397&lt;&gt;"","PAGA",IF(EN397&gt;0,"VENCIDA",IF(EN397&gt;=-5,"POR VENCER","AL DÍA"))))</f>
        <v/>
      </c>
      <c r="ER397" s="185" t="n"/>
      <c r="ES397" s="119">
        <f>IF(N($H397)&lt;24,"",IF(EM397="","",EM397+31))</f>
        <v/>
      </c>
      <c r="ET397" s="124">
        <f>IF(ES397="","",TODAY()-ES397)</f>
        <v/>
      </c>
      <c r="EU397" s="494" t="n"/>
      <c r="EV397" s="184" t="n"/>
      <c r="EW397" s="184">
        <f>IF(ES397="","SIN ESTADO",IF(EU397&lt;&gt;"","PAGA",IF(ET397&gt;0,"VENCIDA",IF(ET397&gt;=-5,"POR VENCER","AL DÍA"))))</f>
        <v/>
      </c>
      <c r="EX397" s="185" t="n"/>
      <c r="EY397" s="119">
        <f>IF(N($H397)&lt;25,"",IF(ES397="","",ES397+31))</f>
        <v/>
      </c>
      <c r="EZ397" s="124">
        <f>IF(EY397="","",TODAY()-EY397)</f>
        <v/>
      </c>
      <c r="FA397" s="494" t="n"/>
      <c r="FB397" s="184" t="n"/>
      <c r="FC397" s="184">
        <f>IF(EY397="","SIN ESTADO",IF(FA397&lt;&gt;"","PAGA",IF(EZ397&gt;0,"VENCIDA",IF(EZ397&gt;=-5,"POR VENCER","AL DÍA"))))</f>
        <v/>
      </c>
      <c r="FD397" s="185" t="n"/>
      <c r="FE397" s="119">
        <f>IF(N($H397)&lt;26,"",IF(EY397="","",EY397+31))</f>
        <v/>
      </c>
      <c r="FF397" s="124">
        <f>IF(FE397="","",TODAY()-FE397)</f>
        <v/>
      </c>
      <c r="FG397" s="494" t="n"/>
      <c r="FH397" s="184" t="n"/>
      <c r="FI397" s="184">
        <f>IF(FE397="","SIN ESTADO",IF(FG397&lt;&gt;"","PAGA",IF(FF397&gt;0,"VENCIDA",IF(FF397&gt;=-5,"POR VENCER","AL DÍA"))))</f>
        <v/>
      </c>
      <c r="FJ397" s="185" t="n"/>
      <c r="FK397" s="119">
        <f>IF(N($H397)&lt;27,"",IF(FE397="","",FE397+31))</f>
        <v/>
      </c>
      <c r="FL397" s="124">
        <f>IF(FK397="","",TODAY()-FK397)</f>
        <v/>
      </c>
      <c r="FM397" s="494" t="n"/>
      <c r="FN397" s="184" t="n"/>
      <c r="FO397" s="184">
        <f>IF(FK397="","SIN ESTADO",IF(FM397&lt;&gt;"","PAGA",IF(FL397&gt;0,"VENCIDA",IF(FL397&gt;=-5,"POR VENCER","AL DÍA"))))</f>
        <v/>
      </c>
      <c r="FP397" s="185" t="n"/>
      <c r="FQ397" s="119">
        <f>IF(N($H397)&lt;28,"",IF(FK397="","",FK397+31))</f>
        <v/>
      </c>
      <c r="FR397" s="124">
        <f>IF(FQ397="","",TODAY()-FQ397)</f>
        <v/>
      </c>
      <c r="FS397" s="494" t="n"/>
      <c r="FT397" s="184" t="n"/>
      <c r="FU397" s="184">
        <f>IF(FQ397="","SIN ESTADO",IF(FS397&lt;&gt;"","PAGA",IF(FR397&gt;0,"VENCIDA",IF(FR397&gt;=-5,"POR VENCER","AL DÍA"))))</f>
        <v/>
      </c>
      <c r="FV397" s="185" t="n"/>
      <c r="FW397" s="119">
        <f>IF(N($H397)&lt;29,"",IF(FQ397="","",FQ397+31))</f>
        <v/>
      </c>
      <c r="FX397" s="124">
        <f>IF(FW397="","",TODAY()-FW397)</f>
        <v/>
      </c>
      <c r="FY397" s="494" t="n"/>
      <c r="FZ397" s="184" t="n"/>
      <c r="GA397" s="184">
        <f>IF(FW397="","SIN ESTADO",IF(FY397&lt;&gt;"","PAGA",IF(FX397&gt;0,"VENCIDA",IF(FX397&gt;=-5,"POR VENCER","AL DÍA"))))</f>
        <v/>
      </c>
      <c r="GB397" s="185" t="n"/>
      <c r="GC397" s="119">
        <f>IF(N($H397)&lt;30,"",IF(FW397="","",FW397+31))</f>
        <v/>
      </c>
      <c r="GD397" s="124">
        <f>IF(GC397="","",TODAY()-GC397)</f>
        <v/>
      </c>
      <c r="GE397" s="494" t="n"/>
      <c r="GF397" s="184" t="n"/>
      <c r="GG397" s="184">
        <f>IF(GC397="","SIN ESTADO",IF(GE397&lt;&gt;"","PAGA",IF(GD397&gt;0,"VENCIDA",IF(GD397&gt;=-5,"POR VENCER","AL DÍA"))))</f>
        <v/>
      </c>
      <c r="GH397" s="185" t="n"/>
      <c r="GI397" s="119">
        <f>IF(N($H397)&lt;31,"",IF(GC397="","",GC397+31))</f>
        <v/>
      </c>
      <c r="GJ397" s="124">
        <f>IF(GI397="","",TODAY()-GI397)</f>
        <v/>
      </c>
      <c r="GK397" s="494" t="n"/>
      <c r="GL397" s="184" t="n"/>
      <c r="GM397" s="184">
        <f>IF(GI397="","SIN ESTADO",IF(GK397&lt;&gt;"","PAGA",IF(GJ397&gt;0,"VENCIDA",IF(GJ397&gt;=-5,"POR VENCER","AL DÍA"))))</f>
        <v/>
      </c>
      <c r="GN397" s="185" t="n"/>
      <c r="GO397" s="119">
        <f>IF(N($H397)&lt;32,"",IF(GI397="","",GI397+31))</f>
        <v/>
      </c>
      <c r="GP397" s="124">
        <f>IF(GO397="","",TODAY()-GO397)</f>
        <v/>
      </c>
      <c r="GQ397" s="494" t="n"/>
      <c r="GR397" s="184" t="n"/>
      <c r="GS397" s="184">
        <f>IF(GO397="","SIN ESTADO",IF(GQ397&lt;&gt;"","PAGA",IF(GP397&gt;0,"VENCIDA",IF(GP397&gt;=-5,"POR VENCER","AL DÍA"))))</f>
        <v/>
      </c>
      <c r="GT397" s="185" t="n"/>
      <c r="GU397" s="119">
        <f>IF(N($H397)&lt;33,"",IF(GO397="","",GO397+31))</f>
        <v/>
      </c>
      <c r="GV397" s="124">
        <f>IF(GU397="","",TODAY()-GU397)</f>
        <v/>
      </c>
      <c r="GW397" s="494" t="n"/>
      <c r="GX397" s="184" t="n"/>
      <c r="GY397" s="184">
        <f>IF(GU397="","SIN ESTADO",IF(GW397&lt;&gt;"","PAGA",IF(GV397&gt;0,"VENCIDA",IF(GV397&gt;=-5,"POR VENCER","AL DÍA"))))</f>
        <v/>
      </c>
      <c r="GZ397" s="185" t="n"/>
      <c r="HA397" s="119">
        <f>IF(N($H397)&lt;34,"",IF(GU397="","",GU397+31))</f>
        <v/>
      </c>
      <c r="HB397" s="124">
        <f>IF(HA397="","",TODAY()-HA397)</f>
        <v/>
      </c>
      <c r="HC397" s="494" t="n"/>
      <c r="HD397" s="184" t="n"/>
      <c r="HE397" s="184">
        <f>IF(HA397="","SIN ESTADO",IF(HC397&lt;&gt;"","PAGA",IF(HB397&gt;0,"VENCIDA",IF(HB397&gt;=-5,"POR VENCER","AL DÍA"))))</f>
        <v/>
      </c>
      <c r="HF397" s="185" t="n"/>
      <c r="HG397" s="119">
        <f>IF(N($H397)&lt;35,"",IF(HA397="","",HA397+31))</f>
        <v/>
      </c>
      <c r="HH397" s="124">
        <f>IF(HG397="","",TODAY()-HG397)</f>
        <v/>
      </c>
      <c r="HI397" s="494" t="n"/>
      <c r="HJ397" s="184" t="n"/>
      <c r="HK397" s="184">
        <f>IF(HG397="","SIN ESTADO",IF(HI397&lt;&gt;"","PAGA",IF(HH397&gt;0,"VENCIDA",IF(HH397&gt;=-5,"POR VENCER","AL DÍA"))))</f>
        <v/>
      </c>
      <c r="HL397" s="168" t="n"/>
      <c r="HM397" s="119">
        <f>IF(N($H397)&lt;36,"",IF(HG397="","",HG397+31))</f>
        <v/>
      </c>
      <c r="HN397" s="124">
        <f>IF(HM397="","",TODAY()-HM397)</f>
        <v/>
      </c>
      <c r="HO397" s="494" t="n"/>
      <c r="HP397" s="184" t="n"/>
      <c r="HQ397" s="184">
        <f>IF(HM397="","SIN ESTADO",IF(HO397&lt;&gt;"","PAGA",IF(HN397&gt;0,"VENCIDA",IF(HN397&gt;=-5,"POR VENCER","AL DÍA"))))</f>
        <v/>
      </c>
      <c r="HR397" s="168" t="n"/>
      <c r="HS397" s="169">
        <f>N397+T397+Z397+AF397+AL397+AR397+AX397+BD397+BJ397+BP397+BV397+CB397+CH397+CN397+CT397+CZ397+DF397+DL397+DR397+DX397+ED397+EJ397+EP397+EV397+FB397+FH397+FN397+FT397+FZ397+GF397+GL397+GR397+GX397+HD397+HJ397+HP397</f>
        <v/>
      </c>
      <c r="HU397" s="170">
        <f>IFERROR(N($J397),0)</f>
        <v/>
      </c>
      <c r="HW397" s="170">
        <f>SUMPRODUCT((MOD(COLUMN($M397:$HR397)-COLUMN($M397),6)=0)*ISNUMBER($M397:$HR397)*($M397:$HR397&gt;=RESUMEN!$C$26)*($M397:$HR397&lt;=RESUMEN!$C$27)*IFERROR(N($N397:$HS397),0))</f>
        <v/>
      </c>
      <c r="HX397" s="170">
        <f>SUMPRODUCT((MOD(COLUMN($M397:$HR397)-COLUMN($M397),6)=0)*ISNUMBER($M397:$HR397)*($M397:$HR397&gt;=RESUMEN!$C$26)*($M397:$HR397&lt;=RESUMEN!$C$27))</f>
        <v/>
      </c>
    </row>
    <row r="398" ht="15.75" customHeight="1" s="506">
      <c r="B398" s="113">
        <f>VENTAS!A397</f>
        <v/>
      </c>
      <c r="C398" s="236">
        <f>VENTAS!B397</f>
        <v/>
      </c>
      <c r="D398" s="53">
        <f>VENTAS!C397</f>
        <v/>
      </c>
      <c r="E398" s="114">
        <f>VENTAS!D397</f>
        <v/>
      </c>
      <c r="F398" s="114">
        <f>VENTAS!J397</f>
        <v/>
      </c>
      <c r="G398" s="494">
        <f>VENTAS!F397</f>
        <v/>
      </c>
      <c r="H398" s="479">
        <f>VENTAS!K397</f>
        <v/>
      </c>
      <c r="I398" s="479">
        <f>VENTAS!M397</f>
        <v/>
      </c>
      <c r="J398" s="184">
        <f>VENTAS!L397</f>
        <v/>
      </c>
      <c r="K398" s="119">
        <f>IF(N($H398)&lt;1,"",$G398+31)</f>
        <v/>
      </c>
      <c r="L398" s="124">
        <f>IF(K398="","",TODAY()-K398)</f>
        <v/>
      </c>
      <c r="M398" s="469" t="n">
        <v>46111</v>
      </c>
      <c r="N398" s="374" t="n">
        <v>3577000</v>
      </c>
      <c r="O398" s="184">
        <f>IF(K398="","SIN ESTADO",IF(M398&lt;&gt;"","PAGA",IF(L398&gt;0,"VENCIDA",IF(L398&gt;=-5,"POR VENCER","AL DÍA"))))</f>
        <v/>
      </c>
      <c r="P398" s="185" t="inlineStr">
        <is>
          <t>TRANSFERENCIA</t>
        </is>
      </c>
      <c r="Q398" s="119">
        <f>IF(N($H398)&lt;2,"",IF(K398="","",K398+31))</f>
        <v/>
      </c>
      <c r="R398" s="124">
        <f>IF(Q398="","",TODAY()-Q398)</f>
        <v/>
      </c>
      <c r="S398" s="470" t="n">
        <v>46125</v>
      </c>
      <c r="T398" s="184" t="n">
        <v>7226500</v>
      </c>
      <c r="U398" s="184">
        <f>IF(Q398="","SIN ESTADO",IF(S398&lt;&gt;"","PAGA",IF(R398&gt;0,"VENCIDA",IF(R398&gt;=-5,"POR VENCER","AL DÍA"))))</f>
        <v/>
      </c>
      <c r="V398" s="185" t="inlineStr">
        <is>
          <t>TRANSFERENCIA</t>
        </is>
      </c>
      <c r="W398" s="119">
        <f>IF(N($H398)&lt;3,"",IF(Q398="","",Q398+31))</f>
        <v/>
      </c>
      <c r="X398" s="124">
        <f>IF(W398="","",TODAY()-W398)</f>
        <v/>
      </c>
      <c r="Y398" s="471" t="n">
        <v>46132</v>
      </c>
      <c r="Z398" s="184" t="n">
        <v>3504000</v>
      </c>
      <c r="AA398" s="184">
        <f>IF(W398="","SIN ESTADO",IF(Y398&lt;&gt;"","PAGA",IF(X398&gt;0,"VENCIDA",IF(X398&gt;=-5,"POR VENCER","AL DÍA"))))</f>
        <v/>
      </c>
      <c r="AB398" s="185" t="inlineStr">
        <is>
          <t>TRANSFERENCIA</t>
        </is>
      </c>
      <c r="AC398" s="119">
        <f>IF(N($H398)&lt;4,"",IF(W398="","",W398+31))</f>
        <v/>
      </c>
      <c r="AD398" s="124">
        <f>IF(AC398="","",TODAY()-AC398)</f>
        <v/>
      </c>
      <c r="AE398" s="494" t="n"/>
      <c r="AF398" s="184" t="n"/>
      <c r="AG398" s="184">
        <f>IF(AC398="","SIN ESTADO",IF(AE398&lt;&gt;"","PAGA",IF(AD398&gt;0,"VENCIDA",IF(AD398&gt;=-5,"POR VENCER","AL DÍA"))))</f>
        <v/>
      </c>
      <c r="AH398" s="185" t="n"/>
      <c r="AI398" s="119">
        <f>IF(N($H398)&lt;5,"",IF(AC398="","",AC398+31))</f>
        <v/>
      </c>
      <c r="AJ398" s="124">
        <f>IF(AI398="","",TODAY()-AI398)</f>
        <v/>
      </c>
      <c r="AK398" s="494" t="n"/>
      <c r="AL398" s="184" t="n"/>
      <c r="AM398" s="184">
        <f>IF(AI398="","SIN ESTADO",IF(AK398&lt;&gt;"","PAGA",IF(AJ398&gt;0,"VENCIDA",IF(AJ398&gt;=-5,"POR VENCER","AL DÍA"))))</f>
        <v/>
      </c>
      <c r="AN398" s="185" t="n"/>
      <c r="AO398" s="119">
        <f>IF(N($H398)&lt;6,"",IF(AI398="","",AI398+31))</f>
        <v/>
      </c>
      <c r="AP398" s="124">
        <f>IF(AO398="","",TODAY()-AO398)</f>
        <v/>
      </c>
      <c r="AQ398" s="270" t="n"/>
      <c r="AR398" s="184" t="n"/>
      <c r="AS398" s="184">
        <f>IF(AO398="","SIN ESTADO",IF(AQ398&lt;&gt;"","PAGA",IF(AP398&gt;0,"VENCIDA",IF(AP398&gt;=-5,"POR VENCER","AL DÍA"))))</f>
        <v/>
      </c>
      <c r="AT398" s="185" t="n"/>
      <c r="AU398" s="119">
        <f>IF(N($H398)&lt;7,"",IF(AO398="","",AO398+31))</f>
        <v/>
      </c>
      <c r="AV398" s="124">
        <f>IF(AU398="","",TODAY()-AU398)</f>
        <v/>
      </c>
      <c r="AW398" s="494" t="n"/>
      <c r="AX398" s="184" t="n"/>
      <c r="AY398" s="184">
        <f>IF(AU398="","SIN ESTADO",IF(AW398&lt;&gt;"","PAGA",IF(AV398&gt;0,"VENCIDA",IF(AV398&gt;=-5,"POR VENCER","AL DÍA"))))</f>
        <v/>
      </c>
      <c r="AZ398" s="185" t="n"/>
      <c r="BA398" s="119">
        <f>IF(N($H398)&lt;8,"",IF(AU398="","",AU398+31))</f>
        <v/>
      </c>
      <c r="BB398" s="124">
        <f>IF(BA398="","",TODAY()-BA398)</f>
        <v/>
      </c>
      <c r="BC398" s="494" t="n"/>
      <c r="BD398" s="184" t="n"/>
      <c r="BE398" s="184">
        <f>IF(BA398="","SIN ESTADO",IF(BC398&lt;&gt;"","PAGA",IF(BB398&gt;0,"VENCIDA",IF(BB398&gt;=-5,"POR VENCER","AL DÍA"))))</f>
        <v/>
      </c>
      <c r="BF398" s="185" t="n"/>
      <c r="BG398" s="119">
        <f>IF(N($H398)&lt;9,"",IF(BA398="","",BA398+31))</f>
        <v/>
      </c>
      <c r="BH398" s="124">
        <f>IF(BG398="","",TODAY()-BG398)</f>
        <v/>
      </c>
      <c r="BI398" s="494" t="n"/>
      <c r="BJ398" s="184" t="n"/>
      <c r="BK398" s="184">
        <f>IF(BG398="","SIN ESTADO",IF(BI398&lt;&gt;"","PAGA",IF(BH398&gt;0,"VENCIDA",IF(BH398&gt;=-5,"POR VENCER","AL DÍA"))))</f>
        <v/>
      </c>
      <c r="BL398" s="185" t="n"/>
      <c r="BM398" s="119">
        <f>IF(N($H398)&lt;10,"",IF(BG398="","",BG398+31))</f>
        <v/>
      </c>
      <c r="BN398" s="124">
        <f>IF(BM398="","",TODAY()-BM398)</f>
        <v/>
      </c>
      <c r="BO398" s="494" t="n"/>
      <c r="BP398" s="184" t="n"/>
      <c r="BQ398" s="184">
        <f>IF(BM398="","SIN ESTADO",IF(BO398&lt;&gt;"","PAGA",IF(BN398&gt;0,"VENCIDA",IF(BN398&gt;=-5,"POR VENCER","AL DÍA"))))</f>
        <v/>
      </c>
      <c r="BR398" s="185" t="n"/>
      <c r="BS398" s="119">
        <f>IF(N($H398)&lt;11,"",IF(BM398="","",BM398+31))</f>
        <v/>
      </c>
      <c r="BT398" s="124">
        <f>IF(BS398="","",TODAY()-BS398)</f>
        <v/>
      </c>
      <c r="BU398" s="494" t="n"/>
      <c r="BV398" s="184" t="n"/>
      <c r="BW398" s="184">
        <f>IF(BS398="","SIN ESTADO",IF(BU398&lt;&gt;"","PAGA",IF(BT398&gt;0,"VENCIDA",IF(BT398&gt;=-5,"POR VENCER","AL DÍA"))))</f>
        <v/>
      </c>
      <c r="BX398" s="185" t="n"/>
      <c r="BY398" s="119">
        <f>IF(N($H398)&lt;12,"",IF(BS398="","",BS398+31))</f>
        <v/>
      </c>
      <c r="BZ398" s="124">
        <f>IF(BY398="","",TODAY()-BY398)</f>
        <v/>
      </c>
      <c r="CA398" s="494" t="n"/>
      <c r="CB398" s="184" t="n"/>
      <c r="CC398" s="184">
        <f>IF(BY398="","SIN ESTADO",IF(CA398&lt;&gt;"","PAGA",IF(BZ398&gt;0,"VENCIDA",IF(BZ398&gt;=-5,"POR VENCER","AL DÍA"))))</f>
        <v/>
      </c>
      <c r="CD398" s="185" t="n"/>
      <c r="CE398" s="119">
        <f>IF(N($H398)&lt;13,"",IF(BY398="","",BY398+31))</f>
        <v/>
      </c>
      <c r="CF398" s="124">
        <f>IF(CE398="","",TODAY()-CE398)</f>
        <v/>
      </c>
      <c r="CG398" s="494" t="n"/>
      <c r="CH398" s="184" t="n"/>
      <c r="CI398" s="184">
        <f>IF(CE398="","SIN ESTADO",IF(CG398&lt;&gt;"","PAGA",IF(CF398&gt;0,"VENCIDA",IF(CF398&gt;=-5,"POR VENCER","AL DÍA"))))</f>
        <v/>
      </c>
      <c r="CJ398" s="185" t="n"/>
      <c r="CK398" s="119">
        <f>IF(N($H398)&lt;14,"",IF(CE398="","",CE398+31))</f>
        <v/>
      </c>
      <c r="CL398" s="124">
        <f>IF(CK398="","",TODAY()-CK398)</f>
        <v/>
      </c>
      <c r="CM398" s="494" t="n"/>
      <c r="CN398" s="184" t="n"/>
      <c r="CO398" s="184">
        <f>IF(CK398="","SIN ESTADO",IF(CM398&lt;&gt;"","PAGA",IF(CL398&gt;0,"VENCIDA",IF(CL398&gt;=-5,"POR VENCER","AL DÍA"))))</f>
        <v/>
      </c>
      <c r="CP398" s="185" t="n"/>
      <c r="CQ398" s="119">
        <f>IF(N($H398)&lt;15,"",IF(CK398="","",CK398+31))</f>
        <v/>
      </c>
      <c r="CR398" s="124">
        <f>IF(CQ398="","",TODAY()-CQ398)</f>
        <v/>
      </c>
      <c r="CS398" s="494" t="n"/>
      <c r="CT398" s="184" t="n"/>
      <c r="CU398" s="184">
        <f>IF(CQ398="","SIN ESTADO",IF(CS398&lt;&gt;"","PAGA",IF(CR398&gt;0,"VENCIDA",IF(CR398&gt;=-5,"POR VENCER","AL DÍA"))))</f>
        <v/>
      </c>
      <c r="CV398" s="185" t="n"/>
      <c r="CW398" s="119">
        <f>IF(N($H398)&lt;16,"",IF(CQ398="","",CQ398+31))</f>
        <v/>
      </c>
      <c r="CX398" s="124">
        <f>IF(CW398="","",TODAY()-CW398)</f>
        <v/>
      </c>
      <c r="CY398" s="494" t="n"/>
      <c r="CZ398" s="184" t="n"/>
      <c r="DA398" s="184">
        <f>IF(CW398="","SIN ESTADO",IF(CY398&lt;&gt;"","PAGA",IF(CX398&gt;0,"VENCIDA",IF(CX398&gt;=-5,"POR VENCER","AL DÍA"))))</f>
        <v/>
      </c>
      <c r="DB398" s="185" t="n"/>
      <c r="DC398" s="119">
        <f>IF(N($H398)&lt;17,"",IF(CW398="","",CW398+31))</f>
        <v/>
      </c>
      <c r="DD398" s="124">
        <f>IF(DC398="","",TODAY()-DC398)</f>
        <v/>
      </c>
      <c r="DE398" s="494" t="n"/>
      <c r="DF398" s="184" t="n"/>
      <c r="DG398" s="184">
        <f>IF(DC398="","SIN ESTADO",IF(DE398&lt;&gt;"","PAGA",IF(DD398&gt;0,"VENCIDA",IF(DD398&gt;=-5,"POR VENCER","AL DÍA"))))</f>
        <v/>
      </c>
      <c r="DH398" s="185" t="n"/>
      <c r="DI398" s="119">
        <f>IF(N($H398)&lt;18,"",IF(DC398="","",DC398+31))</f>
        <v/>
      </c>
      <c r="DJ398" s="124">
        <f>IF(DI398="","",TODAY()-DI398)</f>
        <v/>
      </c>
      <c r="DK398" s="494" t="n"/>
      <c r="DL398" s="184" t="n"/>
      <c r="DM398" s="184">
        <f>IF(DI398="","SIN ESTADO",IF(DK398&lt;&gt;"","PAGA",IF(DJ398&gt;0,"VENCIDA",IF(DJ398&gt;=-5,"POR VENCER","AL DÍA"))))</f>
        <v/>
      </c>
      <c r="DN398" s="185" t="n"/>
      <c r="DO398" s="119">
        <f>IF(N($H398)&lt;19,"",IF(DI398="","",DI398+31))</f>
        <v/>
      </c>
      <c r="DP398" s="124">
        <f>IF(DO398="","",TODAY()-DO398)</f>
        <v/>
      </c>
      <c r="DQ398" s="494" t="n"/>
      <c r="DR398" s="184" t="n"/>
      <c r="DS398" s="184">
        <f>IF(DO398="","SIN ESTADO",IF(DQ398&lt;&gt;"","PAGA",IF(DP398&gt;0,"VENCIDA",IF(DP398&gt;=-5,"POR VENCER","AL DÍA"))))</f>
        <v/>
      </c>
      <c r="DT398" s="185" t="n"/>
      <c r="DU398" s="119">
        <f>IF(N($H398)&lt;20,"",IF(DO398="","",DO398+31))</f>
        <v/>
      </c>
      <c r="DV398" s="124">
        <f>IF(DU398="","",TODAY()-DU398)</f>
        <v/>
      </c>
      <c r="DW398" s="494" t="n"/>
      <c r="DX398" s="184" t="n"/>
      <c r="DY398" s="184">
        <f>IF(DU398="","SIN ESTADO",IF(DW398&lt;&gt;"","PAGA",IF(DV398&gt;0,"VENCIDA",IF(DV398&gt;=-5,"POR VENCER","AL DÍA"))))</f>
        <v/>
      </c>
      <c r="DZ398" s="185" t="n"/>
      <c r="EA398" s="119">
        <f>IF(N($H398)&lt;21,"",IF(DU398="","",DU398+31))</f>
        <v/>
      </c>
      <c r="EB398" s="124">
        <f>IF(EA398="","",TODAY()-EA398)</f>
        <v/>
      </c>
      <c r="EC398" s="494" t="n"/>
      <c r="ED398" s="184" t="n"/>
      <c r="EE398" s="184">
        <f>IF(EA398="","SIN ESTADO",IF(EC398&lt;&gt;"","PAGA",IF(EB398&gt;0,"VENCIDA",IF(EB398&gt;=-5,"POR VENCER","AL DÍA"))))</f>
        <v/>
      </c>
      <c r="EF398" s="185" t="n"/>
      <c r="EG398" s="119">
        <f>IF(N($H398)&lt;22,"",IF(EA398="","",EA398+31))</f>
        <v/>
      </c>
      <c r="EH398" s="124">
        <f>IF(EG398="","",TODAY()-EG398)</f>
        <v/>
      </c>
      <c r="EI398" s="494" t="n"/>
      <c r="EJ398" s="184" t="n"/>
      <c r="EK398" s="184">
        <f>IF(EG398="","SIN ESTADO",IF(EI398&lt;&gt;"","PAGA",IF(EH398&gt;0,"VENCIDA",IF(EH398&gt;=-5,"POR VENCER","AL DÍA"))))</f>
        <v/>
      </c>
      <c r="EL398" s="185" t="n"/>
      <c r="EM398" s="119">
        <f>IF(N($H398)&lt;23,"",IF(EG398="","",EG398+31))</f>
        <v/>
      </c>
      <c r="EN398" s="124">
        <f>IF(EM398="","",TODAY()-EM398)</f>
        <v/>
      </c>
      <c r="EO398" s="494" t="n"/>
      <c r="EP398" s="184" t="n"/>
      <c r="EQ398" s="184">
        <f>IF(EM398="","SIN ESTADO",IF(EO398&lt;&gt;"","PAGA",IF(EN398&gt;0,"VENCIDA",IF(EN398&gt;=-5,"POR VENCER","AL DÍA"))))</f>
        <v/>
      </c>
      <c r="ER398" s="185" t="n"/>
      <c r="ES398" s="119">
        <f>IF(N($H398)&lt;24,"",IF(EM398="","",EM398+31))</f>
        <v/>
      </c>
      <c r="ET398" s="124">
        <f>IF(ES398="","",TODAY()-ES398)</f>
        <v/>
      </c>
      <c r="EU398" s="494" t="n"/>
      <c r="EV398" s="184" t="n"/>
      <c r="EW398" s="184">
        <f>IF(ES398="","SIN ESTADO",IF(EU398&lt;&gt;"","PAGA",IF(ET398&gt;0,"VENCIDA",IF(ET398&gt;=-5,"POR VENCER","AL DÍA"))))</f>
        <v/>
      </c>
      <c r="EX398" s="185" t="n"/>
      <c r="EY398" s="119">
        <f>IF(N($H398)&lt;25,"",IF(ES398="","",ES398+31))</f>
        <v/>
      </c>
      <c r="EZ398" s="124">
        <f>IF(EY398="","",TODAY()-EY398)</f>
        <v/>
      </c>
      <c r="FA398" s="494" t="n"/>
      <c r="FB398" s="184" t="n"/>
      <c r="FC398" s="184">
        <f>IF(EY398="","SIN ESTADO",IF(FA398&lt;&gt;"","PAGA",IF(EZ398&gt;0,"VENCIDA",IF(EZ398&gt;=-5,"POR VENCER","AL DÍA"))))</f>
        <v/>
      </c>
      <c r="FD398" s="185" t="n"/>
      <c r="FE398" s="119">
        <f>IF(N($H398)&lt;26,"",IF(EY398="","",EY398+31))</f>
        <v/>
      </c>
      <c r="FF398" s="124">
        <f>IF(FE398="","",TODAY()-FE398)</f>
        <v/>
      </c>
      <c r="FG398" s="494" t="n"/>
      <c r="FH398" s="184" t="n"/>
      <c r="FI398" s="184">
        <f>IF(FE398="","SIN ESTADO",IF(FG398&lt;&gt;"","PAGA",IF(FF398&gt;0,"VENCIDA",IF(FF398&gt;=-5,"POR VENCER","AL DÍA"))))</f>
        <v/>
      </c>
      <c r="FJ398" s="185" t="n"/>
      <c r="FK398" s="119">
        <f>IF(N($H398)&lt;27,"",IF(FE398="","",FE398+31))</f>
        <v/>
      </c>
      <c r="FL398" s="124">
        <f>IF(FK398="","",TODAY()-FK398)</f>
        <v/>
      </c>
      <c r="FM398" s="494" t="n"/>
      <c r="FN398" s="184" t="n"/>
      <c r="FO398" s="184">
        <f>IF(FK398="","SIN ESTADO",IF(FM398&lt;&gt;"","PAGA",IF(FL398&gt;0,"VENCIDA",IF(FL398&gt;=-5,"POR VENCER","AL DÍA"))))</f>
        <v/>
      </c>
      <c r="FP398" s="185" t="n"/>
      <c r="FQ398" s="119">
        <f>IF(N($H398)&lt;28,"",IF(FK398="","",FK398+31))</f>
        <v/>
      </c>
      <c r="FR398" s="124">
        <f>IF(FQ398="","",TODAY()-FQ398)</f>
        <v/>
      </c>
      <c r="FS398" s="494" t="n"/>
      <c r="FT398" s="184" t="n"/>
      <c r="FU398" s="184">
        <f>IF(FQ398="","SIN ESTADO",IF(FS398&lt;&gt;"","PAGA",IF(FR398&gt;0,"VENCIDA",IF(FR398&gt;=-5,"POR VENCER","AL DÍA"))))</f>
        <v/>
      </c>
      <c r="FV398" s="185" t="n"/>
      <c r="FW398" s="119">
        <f>IF(N($H398)&lt;29,"",IF(FQ398="","",FQ398+31))</f>
        <v/>
      </c>
      <c r="FX398" s="124">
        <f>IF(FW398="","",TODAY()-FW398)</f>
        <v/>
      </c>
      <c r="FY398" s="494" t="n"/>
      <c r="FZ398" s="184" t="n"/>
      <c r="GA398" s="184">
        <f>IF(FW398="","SIN ESTADO",IF(FY398&lt;&gt;"","PAGA",IF(FX398&gt;0,"VENCIDA",IF(FX398&gt;=-5,"POR VENCER","AL DÍA"))))</f>
        <v/>
      </c>
      <c r="GB398" s="185" t="n"/>
      <c r="GC398" s="119">
        <f>IF(N($H398)&lt;30,"",IF(FW398="","",FW398+31))</f>
        <v/>
      </c>
      <c r="GD398" s="124">
        <f>IF(GC398="","",TODAY()-GC398)</f>
        <v/>
      </c>
      <c r="GE398" s="494" t="n"/>
      <c r="GF398" s="184" t="n"/>
      <c r="GG398" s="184">
        <f>IF(GC398="","SIN ESTADO",IF(GE398&lt;&gt;"","PAGA",IF(GD398&gt;0,"VENCIDA",IF(GD398&gt;=-5,"POR VENCER","AL DÍA"))))</f>
        <v/>
      </c>
      <c r="GH398" s="185" t="n"/>
      <c r="GI398" s="119">
        <f>IF(N($H398)&lt;31,"",IF(GC398="","",GC398+31))</f>
        <v/>
      </c>
      <c r="GJ398" s="124">
        <f>IF(GI398="","",TODAY()-GI398)</f>
        <v/>
      </c>
      <c r="GK398" s="494" t="n"/>
      <c r="GL398" s="184" t="n"/>
      <c r="GM398" s="184">
        <f>IF(GI398="","SIN ESTADO",IF(GK398&lt;&gt;"","PAGA",IF(GJ398&gt;0,"VENCIDA",IF(GJ398&gt;=-5,"POR VENCER","AL DÍA"))))</f>
        <v/>
      </c>
      <c r="GN398" s="185" t="n"/>
      <c r="GO398" s="119">
        <f>IF(N($H398)&lt;32,"",IF(GI398="","",GI398+31))</f>
        <v/>
      </c>
      <c r="GP398" s="124">
        <f>IF(GO398="","",TODAY()-GO398)</f>
        <v/>
      </c>
      <c r="GQ398" s="494" t="n"/>
      <c r="GR398" s="184" t="n"/>
      <c r="GS398" s="184">
        <f>IF(GO398="","SIN ESTADO",IF(GQ398&lt;&gt;"","PAGA",IF(GP398&gt;0,"VENCIDA",IF(GP398&gt;=-5,"POR VENCER","AL DÍA"))))</f>
        <v/>
      </c>
      <c r="GT398" s="185" t="n"/>
      <c r="GU398" s="119">
        <f>IF(N($H398)&lt;33,"",IF(GO398="","",GO398+31))</f>
        <v/>
      </c>
      <c r="GV398" s="124">
        <f>IF(GU398="","",TODAY()-GU398)</f>
        <v/>
      </c>
      <c r="GW398" s="494" t="n"/>
      <c r="GX398" s="184" t="n"/>
      <c r="GY398" s="184">
        <f>IF(GU398="","SIN ESTADO",IF(GW398&lt;&gt;"","PAGA",IF(GV398&gt;0,"VENCIDA",IF(GV398&gt;=-5,"POR VENCER","AL DÍA"))))</f>
        <v/>
      </c>
      <c r="GZ398" s="185" t="n"/>
      <c r="HA398" s="119">
        <f>IF(N($H398)&lt;34,"",IF(GU398="","",GU398+31))</f>
        <v/>
      </c>
      <c r="HB398" s="124">
        <f>IF(HA398="","",TODAY()-HA398)</f>
        <v/>
      </c>
      <c r="HC398" s="494" t="n"/>
      <c r="HD398" s="184" t="n"/>
      <c r="HE398" s="184">
        <f>IF(HA398="","SIN ESTADO",IF(HC398&lt;&gt;"","PAGA",IF(HB398&gt;0,"VENCIDA",IF(HB398&gt;=-5,"POR VENCER","AL DÍA"))))</f>
        <v/>
      </c>
      <c r="HF398" s="185" t="n"/>
      <c r="HG398" s="119">
        <f>IF(N($H398)&lt;35,"",IF(HA398="","",HA398+31))</f>
        <v/>
      </c>
      <c r="HH398" s="124">
        <f>IF(HG398="","",TODAY()-HG398)</f>
        <v/>
      </c>
      <c r="HI398" s="494" t="n"/>
      <c r="HJ398" s="184" t="n"/>
      <c r="HK398" s="184">
        <f>IF(HG398="","SIN ESTADO",IF(HI398&lt;&gt;"","PAGA",IF(HH398&gt;0,"VENCIDA",IF(HH398&gt;=-5,"POR VENCER","AL DÍA"))))</f>
        <v/>
      </c>
      <c r="HL398" s="168" t="n"/>
      <c r="HM398" s="119">
        <f>IF(N($H398)&lt;36,"",IF(HG398="","",HG398+31))</f>
        <v/>
      </c>
      <c r="HN398" s="124">
        <f>IF(HM398="","",TODAY()-HM398)</f>
        <v/>
      </c>
      <c r="HO398" s="494" t="n"/>
      <c r="HP398" s="184" t="n"/>
      <c r="HQ398" s="184">
        <f>IF(HM398="","SIN ESTADO",IF(HO398&lt;&gt;"","PAGA",IF(HN398&gt;0,"VENCIDA",IF(HN398&gt;=-5,"POR VENCER","AL DÍA"))))</f>
        <v/>
      </c>
      <c r="HR398" s="168" t="n"/>
      <c r="HS398" s="169">
        <f>N398+T398+Z398+AF398+AL398+AR398+AX398+BD398+BJ398+BP398+BV398+CB398+CH398+CN398+CT398+CZ398+DF398+DL398+DR398+DX398+ED398+EJ398+EP398+EV398+FB398+FH398+FN398+FT398+FZ398+GF398+GL398+GR398+GX398+HD398+HJ398+HP398</f>
        <v/>
      </c>
      <c r="HU398" s="170">
        <f>IFERROR(N($J398),0)</f>
        <v/>
      </c>
      <c r="HW398" s="170">
        <f>SUMPRODUCT((MOD(COLUMN($M398:$HR398)-COLUMN($M398),6)=0)*ISNUMBER($M398:$HR398)*($M398:$HR398&gt;=RESUMEN!$C$26)*($M398:$HR398&lt;=RESUMEN!$C$27)*IFERROR(N($N398:$HS398),0))</f>
        <v/>
      </c>
      <c r="HX398" s="170">
        <f>SUMPRODUCT((MOD(COLUMN($M398:$HR398)-COLUMN($M398),6)=0)*ISNUMBER($M398:$HR398)*($M398:$HR398&gt;=RESUMEN!$C$26)*($M398:$HR398&lt;=RESUMEN!$C$27))</f>
        <v/>
      </c>
    </row>
    <row r="399" ht="15.75" customHeight="1" s="506">
      <c r="B399" s="113">
        <f>VENTAS!A398</f>
        <v/>
      </c>
      <c r="C399" s="236">
        <f>VENTAS!B398</f>
        <v/>
      </c>
      <c r="D399" s="53">
        <f>VENTAS!C398</f>
        <v/>
      </c>
      <c r="E399" s="114">
        <f>VENTAS!D398</f>
        <v/>
      </c>
      <c r="F399" s="114">
        <f>VENTAS!J398</f>
        <v/>
      </c>
      <c r="G399" s="494">
        <f>VENTAS!F398</f>
        <v/>
      </c>
      <c r="H399" s="479">
        <f>VENTAS!K398</f>
        <v/>
      </c>
      <c r="I399" s="479">
        <f>VENTAS!M398</f>
        <v/>
      </c>
      <c r="J399" s="184">
        <f>#REF!</f>
        <v/>
      </c>
      <c r="K399" s="119">
        <f>IF(N($H399)&lt;1,"",$G399+31)</f>
        <v/>
      </c>
      <c r="L399" s="124">
        <f>IF(K399="","",TODAY()-K399)</f>
        <v/>
      </c>
      <c r="M399" s="494" t="n">
        <v>46126</v>
      </c>
      <c r="N399" s="374" t="n">
        <v>1000000</v>
      </c>
      <c r="O399" s="184">
        <f>IF(K399="","SIN ESTADO",IF(M399&lt;&gt;"","PAGA",IF(L399&gt;0,"VENCIDA",IF(L399&gt;=-5,"POR VENCER","AL DÍA"))))</f>
        <v/>
      </c>
      <c r="P399" s="185" t="inlineStr">
        <is>
          <t>TRANSFERENCIA</t>
        </is>
      </c>
      <c r="Q399" s="119">
        <f>IF(N($H399)&lt;2,"",IF(K399="","",K399+31))</f>
        <v/>
      </c>
      <c r="R399" s="124">
        <f>IF(Q399="","",TODAY()-Q399)</f>
        <v/>
      </c>
      <c r="S399" s="494" t="n">
        <v>46156</v>
      </c>
      <c r="T399" s="184" t="n">
        <v>1000000</v>
      </c>
      <c r="U399" s="184">
        <f>IF(Q399="","SIN ESTADO",IF(S399&lt;&gt;"","PAGA",IF(R399&gt;0,"VENCIDA",IF(R399&gt;=-5,"POR VENCER","AL DÍA"))))</f>
        <v/>
      </c>
      <c r="V399" s="185" t="inlineStr">
        <is>
          <t>TRANSFERENCIA</t>
        </is>
      </c>
      <c r="W399" s="119">
        <f>IF(N($H399)&lt;3,"",IF(Q399="","",Q399+31))</f>
        <v/>
      </c>
      <c r="X399" s="124">
        <f>IF(W399="","",TODAY()-W399)</f>
        <v/>
      </c>
      <c r="Y399" s="494" t="n">
        <v>46186</v>
      </c>
      <c r="Z399" s="184" t="n">
        <v>1000000</v>
      </c>
      <c r="AA399" s="184">
        <f>IF(W399="","SIN ESTADO",IF(Y399&lt;&gt;"","PAGA",IF(X399&gt;0,"VENCIDA",IF(X399&gt;=-5,"POR VENCER","AL DÍA"))))</f>
        <v/>
      </c>
      <c r="AB399" s="185" t="inlineStr">
        <is>
          <t>TRANSFERENCIA</t>
        </is>
      </c>
      <c r="AC399" s="119">
        <f>IF(N($H399)&lt;4,"",IF(W399="","",W399+31))</f>
        <v/>
      </c>
      <c r="AD399" s="124">
        <f>IF(AC399="","",TODAY()-AC399)</f>
        <v/>
      </c>
      <c r="AE399" s="494" t="n"/>
      <c r="AF399" s="184" t="n"/>
      <c r="AG399" s="184">
        <f>IF(AC399="","SIN ESTADO",IF(AE399&lt;&gt;"","PAGA",IF(AD399&gt;0,"VENCIDA",IF(AD399&gt;=-5,"POR VENCER","AL DÍA"))))</f>
        <v/>
      </c>
      <c r="AH399" s="185" t="n"/>
      <c r="AI399" s="119">
        <f>IF(N($H399)&lt;5,"",IF(AC399="","",AC399+31))</f>
        <v/>
      </c>
      <c r="AJ399" s="124">
        <f>IF(AI399="","",TODAY()-AI399)</f>
        <v/>
      </c>
      <c r="AK399" s="494" t="n"/>
      <c r="AL399" s="184" t="n"/>
      <c r="AM399" s="184">
        <f>IF(AI399="","SIN ESTADO",IF(AK399&lt;&gt;"","PAGA",IF(AJ399&gt;0,"VENCIDA",IF(AJ399&gt;=-5,"POR VENCER","AL DÍA"))))</f>
        <v/>
      </c>
      <c r="AN399" s="185" t="n"/>
      <c r="AO399" s="119">
        <f>IF(N($H399)&lt;6,"",IF(AI399="","",AI399+31))</f>
        <v/>
      </c>
      <c r="AP399" s="124">
        <f>IF(AO399="","",TODAY()-AO399)</f>
        <v/>
      </c>
      <c r="AQ399" s="270" t="n"/>
      <c r="AR399" s="184" t="n"/>
      <c r="AS399" s="184">
        <f>IF(AO399="","SIN ESTADO",IF(AQ399&lt;&gt;"","PAGA",IF(AP399&gt;0,"VENCIDA",IF(AP399&gt;=-5,"POR VENCER","AL DÍA"))))</f>
        <v/>
      </c>
      <c r="AT399" s="185" t="n"/>
      <c r="AU399" s="119">
        <f>IF(N($H399)&lt;7,"",IF(AO399="","",AO399+31))</f>
        <v/>
      </c>
      <c r="AV399" s="124">
        <f>IF(AU399="","",TODAY()-AU399)</f>
        <v/>
      </c>
      <c r="AW399" s="494" t="n"/>
      <c r="AX399" s="184" t="n"/>
      <c r="AY399" s="184">
        <f>IF(AU399="","SIN ESTADO",IF(AW399&lt;&gt;"","PAGA",IF(AV399&gt;0,"VENCIDA",IF(AV399&gt;=-5,"POR VENCER","AL DÍA"))))</f>
        <v/>
      </c>
      <c r="AZ399" s="185" t="n"/>
      <c r="BA399" s="119">
        <f>IF(N($H399)&lt;8,"",IF(AU399="","",AU399+31))</f>
        <v/>
      </c>
      <c r="BB399" s="124">
        <f>IF(BA399="","",TODAY()-BA399)</f>
        <v/>
      </c>
      <c r="BC399" s="494" t="n"/>
      <c r="BD399" s="184" t="n"/>
      <c r="BE399" s="184">
        <f>IF(BA399="","SIN ESTADO",IF(BC399&lt;&gt;"","PAGA",IF(BB399&gt;0,"VENCIDA",IF(BB399&gt;=-5,"POR VENCER","AL DÍA"))))</f>
        <v/>
      </c>
      <c r="BF399" s="185" t="n"/>
      <c r="BG399" s="119">
        <f>IF(N($H399)&lt;9,"",IF(BA399="","",BA399+31))</f>
        <v/>
      </c>
      <c r="BH399" s="124">
        <f>IF(BG399="","",TODAY()-BG399)</f>
        <v/>
      </c>
      <c r="BI399" s="494" t="n"/>
      <c r="BJ399" s="184" t="n"/>
      <c r="BK399" s="184">
        <f>IF(BG399="","SIN ESTADO",IF(BI399&lt;&gt;"","PAGA",IF(BH399&gt;0,"VENCIDA",IF(BH399&gt;=-5,"POR VENCER","AL DÍA"))))</f>
        <v/>
      </c>
      <c r="BL399" s="185" t="n"/>
      <c r="BM399" s="119">
        <f>IF(N($H399)&lt;10,"",IF(BG399="","",BG399+31))</f>
        <v/>
      </c>
      <c r="BN399" s="124">
        <f>IF(BM399="","",TODAY()-BM399)</f>
        <v/>
      </c>
      <c r="BO399" s="494" t="n"/>
      <c r="BP399" s="184" t="n"/>
      <c r="BQ399" s="184">
        <f>IF(BM399="","SIN ESTADO",IF(BO399&lt;&gt;"","PAGA",IF(BN399&gt;0,"VENCIDA",IF(BN399&gt;=-5,"POR VENCER","AL DÍA"))))</f>
        <v/>
      </c>
      <c r="BR399" s="185" t="n"/>
      <c r="BS399" s="119">
        <f>IF(N($H399)&lt;11,"",IF(BM399="","",BM399+31))</f>
        <v/>
      </c>
      <c r="BT399" s="124">
        <f>IF(BS399="","",TODAY()-BS399)</f>
        <v/>
      </c>
      <c r="BU399" s="494" t="n"/>
      <c r="BV399" s="184" t="n"/>
      <c r="BW399" s="184">
        <f>IF(BS399="","SIN ESTADO",IF(BU399&lt;&gt;"","PAGA",IF(BT399&gt;0,"VENCIDA",IF(BT399&gt;=-5,"POR VENCER","AL DÍA"))))</f>
        <v/>
      </c>
      <c r="BX399" s="185" t="n"/>
      <c r="BY399" s="119">
        <f>IF(N($H399)&lt;12,"",IF(BS399="","",BS399+31))</f>
        <v/>
      </c>
      <c r="BZ399" s="124">
        <f>IF(BY399="","",TODAY()-BY399)</f>
        <v/>
      </c>
      <c r="CA399" s="494" t="n"/>
      <c r="CB399" s="184" t="n"/>
      <c r="CC399" s="184">
        <f>IF(BY399="","SIN ESTADO",IF(CA399&lt;&gt;"","PAGA",IF(BZ399&gt;0,"VENCIDA",IF(BZ399&gt;=-5,"POR VENCER","AL DÍA"))))</f>
        <v/>
      </c>
      <c r="CD399" s="185" t="n"/>
      <c r="CE399" s="119">
        <f>IF(N($H399)&lt;13,"",IF(BY399="","",BY399+31))</f>
        <v/>
      </c>
      <c r="CF399" s="124">
        <f>IF(CE399="","",TODAY()-CE399)</f>
        <v/>
      </c>
      <c r="CG399" s="494" t="n"/>
      <c r="CH399" s="184" t="n"/>
      <c r="CI399" s="184">
        <f>IF(CE399="","SIN ESTADO",IF(CG399&lt;&gt;"","PAGA",IF(CF399&gt;0,"VENCIDA",IF(CF399&gt;=-5,"POR VENCER","AL DÍA"))))</f>
        <v/>
      </c>
      <c r="CJ399" s="185" t="n"/>
      <c r="CK399" s="119">
        <f>IF(N($H399)&lt;14,"",IF(CE399="","",CE399+31))</f>
        <v/>
      </c>
      <c r="CL399" s="124">
        <f>IF(CK399="","",TODAY()-CK399)</f>
        <v/>
      </c>
      <c r="CM399" s="494" t="n"/>
      <c r="CN399" s="184" t="n"/>
      <c r="CO399" s="184">
        <f>IF(CK399="","SIN ESTADO",IF(CM399&lt;&gt;"","PAGA",IF(CL399&gt;0,"VENCIDA",IF(CL399&gt;=-5,"POR VENCER","AL DÍA"))))</f>
        <v/>
      </c>
      <c r="CP399" s="185" t="n"/>
      <c r="CQ399" s="119">
        <f>IF(N($H399)&lt;15,"",IF(CK399="","",CK399+31))</f>
        <v/>
      </c>
      <c r="CR399" s="124">
        <f>IF(CQ399="","",TODAY()-CQ399)</f>
        <v/>
      </c>
      <c r="CS399" s="494" t="n"/>
      <c r="CT399" s="184" t="n"/>
      <c r="CU399" s="184">
        <f>IF(CQ399="","SIN ESTADO",IF(CS399&lt;&gt;"","PAGA",IF(CR399&gt;0,"VENCIDA",IF(CR399&gt;=-5,"POR VENCER","AL DÍA"))))</f>
        <v/>
      </c>
      <c r="CV399" s="185" t="n"/>
      <c r="CW399" s="119">
        <f>IF(N($H399)&lt;16,"",IF(CQ399="","",CQ399+31))</f>
        <v/>
      </c>
      <c r="CX399" s="124">
        <f>IF(CW399="","",TODAY()-CW399)</f>
        <v/>
      </c>
      <c r="CY399" s="494" t="n"/>
      <c r="CZ399" s="184" t="n"/>
      <c r="DA399" s="184">
        <f>IF(CW399="","SIN ESTADO",IF(CY399&lt;&gt;"","PAGA",IF(CX399&gt;0,"VENCIDA",IF(CX399&gt;=-5,"POR VENCER","AL DÍA"))))</f>
        <v/>
      </c>
      <c r="DB399" s="185" t="n"/>
      <c r="DC399" s="119">
        <f>IF(N($H399)&lt;17,"",IF(CW399="","",CW399+31))</f>
        <v/>
      </c>
      <c r="DD399" s="124">
        <f>IF(DC399="","",TODAY()-DC399)</f>
        <v/>
      </c>
      <c r="DE399" s="494" t="n"/>
      <c r="DF399" s="184" t="n"/>
      <c r="DG399" s="184">
        <f>IF(DC399="","SIN ESTADO",IF(DE399&lt;&gt;"","PAGA",IF(DD399&gt;0,"VENCIDA",IF(DD399&gt;=-5,"POR VENCER","AL DÍA"))))</f>
        <v/>
      </c>
      <c r="DH399" s="185" t="n"/>
      <c r="DI399" s="119">
        <f>IF(N($H399)&lt;18,"",IF(DC399="","",DC399+31))</f>
        <v/>
      </c>
      <c r="DJ399" s="124">
        <f>IF(DI399="","",TODAY()-DI399)</f>
        <v/>
      </c>
      <c r="DK399" s="494" t="n"/>
      <c r="DL399" s="184" t="n"/>
      <c r="DM399" s="184">
        <f>IF(DI399="","SIN ESTADO",IF(DK399&lt;&gt;"","PAGA",IF(DJ399&gt;0,"VENCIDA",IF(DJ399&gt;=-5,"POR VENCER","AL DÍA"))))</f>
        <v/>
      </c>
      <c r="DN399" s="185" t="n"/>
      <c r="DO399" s="119">
        <f>IF(N($H399)&lt;19,"",IF(DI399="","",DI399+31))</f>
        <v/>
      </c>
      <c r="DP399" s="124">
        <f>IF(DO399="","",TODAY()-DO399)</f>
        <v/>
      </c>
      <c r="DQ399" s="494" t="n"/>
      <c r="DR399" s="184" t="n"/>
      <c r="DS399" s="184">
        <f>IF(DO399="","SIN ESTADO",IF(DQ399&lt;&gt;"","PAGA",IF(DP399&gt;0,"VENCIDA",IF(DP399&gt;=-5,"POR VENCER","AL DÍA"))))</f>
        <v/>
      </c>
      <c r="DT399" s="185" t="n"/>
      <c r="DU399" s="119">
        <f>IF(N($H399)&lt;20,"",IF(DO399="","",DO399+31))</f>
        <v/>
      </c>
      <c r="DV399" s="124">
        <f>IF(DU399="","",TODAY()-DU399)</f>
        <v/>
      </c>
      <c r="DW399" s="494" t="n"/>
      <c r="DX399" s="184" t="n"/>
      <c r="DY399" s="184">
        <f>IF(DU399="","SIN ESTADO",IF(DW399&lt;&gt;"","PAGA",IF(DV399&gt;0,"VENCIDA",IF(DV399&gt;=-5,"POR VENCER","AL DÍA"))))</f>
        <v/>
      </c>
      <c r="DZ399" s="185" t="n"/>
      <c r="EA399" s="119">
        <f>IF(N($H399)&lt;21,"",IF(DU399="","",DU399+31))</f>
        <v/>
      </c>
      <c r="EB399" s="124">
        <f>IF(EA399="","",TODAY()-EA399)</f>
        <v/>
      </c>
      <c r="EC399" s="494" t="n"/>
      <c r="ED399" s="184" t="n"/>
      <c r="EE399" s="184">
        <f>IF(EA399="","SIN ESTADO",IF(EC399&lt;&gt;"","PAGA",IF(EB399&gt;0,"VENCIDA",IF(EB399&gt;=-5,"POR VENCER","AL DÍA"))))</f>
        <v/>
      </c>
      <c r="EF399" s="185" t="n"/>
      <c r="EG399" s="119">
        <f>IF(N($H399)&lt;22,"",IF(EA399="","",EA399+31))</f>
        <v/>
      </c>
      <c r="EH399" s="124">
        <f>IF(EG399="","",TODAY()-EG399)</f>
        <v/>
      </c>
      <c r="EI399" s="494" t="n"/>
      <c r="EJ399" s="184" t="n"/>
      <c r="EK399" s="184">
        <f>IF(EG399="","SIN ESTADO",IF(EI399&lt;&gt;"","PAGA",IF(EH399&gt;0,"VENCIDA",IF(EH399&gt;=-5,"POR VENCER","AL DÍA"))))</f>
        <v/>
      </c>
      <c r="EL399" s="185" t="n"/>
      <c r="EM399" s="119">
        <f>IF(N($H399)&lt;23,"",IF(EG399="","",EG399+31))</f>
        <v/>
      </c>
      <c r="EN399" s="124">
        <f>IF(EM399="","",TODAY()-EM399)</f>
        <v/>
      </c>
      <c r="EO399" s="494" t="n"/>
      <c r="EP399" s="184" t="n"/>
      <c r="EQ399" s="184">
        <f>IF(EM399="","SIN ESTADO",IF(EO399&lt;&gt;"","PAGA",IF(EN399&gt;0,"VENCIDA",IF(EN399&gt;=-5,"POR VENCER","AL DÍA"))))</f>
        <v/>
      </c>
      <c r="ER399" s="185" t="n"/>
      <c r="ES399" s="119">
        <f>IF(N($H399)&lt;24,"",IF(EM399="","",EM399+31))</f>
        <v/>
      </c>
      <c r="ET399" s="124">
        <f>IF(ES399="","",TODAY()-ES399)</f>
        <v/>
      </c>
      <c r="EU399" s="494" t="n"/>
      <c r="EV399" s="184" t="n"/>
      <c r="EW399" s="184">
        <f>IF(ES399="","SIN ESTADO",IF(EU399&lt;&gt;"","PAGA",IF(ET399&gt;0,"VENCIDA",IF(ET399&gt;=-5,"POR VENCER","AL DÍA"))))</f>
        <v/>
      </c>
      <c r="EX399" s="185" t="n"/>
      <c r="EY399" s="119">
        <f>IF(N($H399)&lt;25,"",IF(ES399="","",ES399+31))</f>
        <v/>
      </c>
      <c r="EZ399" s="124">
        <f>IF(EY399="","",TODAY()-EY399)</f>
        <v/>
      </c>
      <c r="FA399" s="494" t="n"/>
      <c r="FB399" s="184" t="n"/>
      <c r="FC399" s="184">
        <f>IF(EY399="","SIN ESTADO",IF(FA399&lt;&gt;"","PAGA",IF(EZ399&gt;0,"VENCIDA",IF(EZ399&gt;=-5,"POR VENCER","AL DÍA"))))</f>
        <v/>
      </c>
      <c r="FD399" s="185" t="n"/>
      <c r="FE399" s="119">
        <f>IF(N($H399)&lt;26,"",IF(EY399="","",EY399+31))</f>
        <v/>
      </c>
      <c r="FF399" s="124">
        <f>IF(FE399="","",TODAY()-FE399)</f>
        <v/>
      </c>
      <c r="FG399" s="494" t="n"/>
      <c r="FH399" s="184" t="n"/>
      <c r="FI399" s="184">
        <f>IF(FE399="","SIN ESTADO",IF(FG399&lt;&gt;"","PAGA",IF(FF399&gt;0,"VENCIDA",IF(FF399&gt;=-5,"POR VENCER","AL DÍA"))))</f>
        <v/>
      </c>
      <c r="FJ399" s="185" t="n"/>
      <c r="FK399" s="119">
        <f>IF(N($H399)&lt;27,"",IF(FE399="","",FE399+31))</f>
        <v/>
      </c>
      <c r="FL399" s="124">
        <f>IF(FK399="","",TODAY()-FK399)</f>
        <v/>
      </c>
      <c r="FM399" s="494" t="n"/>
      <c r="FN399" s="184" t="n"/>
      <c r="FO399" s="184">
        <f>IF(FK399="","SIN ESTADO",IF(FM399&lt;&gt;"","PAGA",IF(FL399&gt;0,"VENCIDA",IF(FL399&gt;=-5,"POR VENCER","AL DÍA"))))</f>
        <v/>
      </c>
      <c r="FP399" s="185" t="n"/>
      <c r="FQ399" s="119">
        <f>IF(N($H399)&lt;28,"",IF(FK399="","",FK399+31))</f>
        <v/>
      </c>
      <c r="FR399" s="124">
        <f>IF(FQ399="","",TODAY()-FQ399)</f>
        <v/>
      </c>
      <c r="FS399" s="494" t="n"/>
      <c r="FT399" s="184" t="n"/>
      <c r="FU399" s="184">
        <f>IF(FQ399="","SIN ESTADO",IF(FS399&lt;&gt;"","PAGA",IF(FR399&gt;0,"VENCIDA",IF(FR399&gt;=-5,"POR VENCER","AL DÍA"))))</f>
        <v/>
      </c>
      <c r="FV399" s="185" t="n"/>
      <c r="FW399" s="119">
        <f>IF(N($H399)&lt;29,"",IF(FQ399="","",FQ399+31))</f>
        <v/>
      </c>
      <c r="FX399" s="124">
        <f>IF(FW399="","",TODAY()-FW399)</f>
        <v/>
      </c>
      <c r="FY399" s="494" t="n"/>
      <c r="FZ399" s="184" t="n"/>
      <c r="GA399" s="184">
        <f>IF(FW399="","SIN ESTADO",IF(FY399&lt;&gt;"","PAGA",IF(FX399&gt;0,"VENCIDA",IF(FX399&gt;=-5,"POR VENCER","AL DÍA"))))</f>
        <v/>
      </c>
      <c r="GB399" s="185" t="n"/>
      <c r="GC399" s="119">
        <f>IF(N($H399)&lt;30,"",IF(FW399="","",FW399+31))</f>
        <v/>
      </c>
      <c r="GD399" s="124">
        <f>IF(GC399="","",TODAY()-GC399)</f>
        <v/>
      </c>
      <c r="GE399" s="494" t="n"/>
      <c r="GF399" s="184" t="n"/>
      <c r="GG399" s="184">
        <f>IF(GC399="","SIN ESTADO",IF(GE399&lt;&gt;"","PAGA",IF(GD399&gt;0,"VENCIDA",IF(GD399&gt;=-5,"POR VENCER","AL DÍA"))))</f>
        <v/>
      </c>
      <c r="GH399" s="185" t="n"/>
      <c r="GI399" s="119">
        <f>IF(N($H399)&lt;31,"",IF(GC399="","",GC399+31))</f>
        <v/>
      </c>
      <c r="GJ399" s="124">
        <f>IF(GI399="","",TODAY()-GI399)</f>
        <v/>
      </c>
      <c r="GK399" s="494" t="n"/>
      <c r="GL399" s="184" t="n"/>
      <c r="GM399" s="184">
        <f>IF(GI399="","SIN ESTADO",IF(GK399&lt;&gt;"","PAGA",IF(GJ399&gt;0,"VENCIDA",IF(GJ399&gt;=-5,"POR VENCER","AL DÍA"))))</f>
        <v/>
      </c>
      <c r="GN399" s="185" t="n"/>
      <c r="GO399" s="119">
        <f>IF(N($H399)&lt;32,"",IF(GI399="","",GI399+31))</f>
        <v/>
      </c>
      <c r="GP399" s="124">
        <f>IF(GO399="","",TODAY()-GO399)</f>
        <v/>
      </c>
      <c r="GQ399" s="494" t="n"/>
      <c r="GR399" s="184" t="n"/>
      <c r="GS399" s="184">
        <f>IF(GO399="","SIN ESTADO",IF(GQ399&lt;&gt;"","PAGA",IF(GP399&gt;0,"VENCIDA",IF(GP399&gt;=-5,"POR VENCER","AL DÍA"))))</f>
        <v/>
      </c>
      <c r="GT399" s="185" t="n"/>
      <c r="GU399" s="119">
        <f>IF(N($H399)&lt;33,"",IF(GO399="","",GO399+31))</f>
        <v/>
      </c>
      <c r="GV399" s="124">
        <f>IF(GU399="","",TODAY()-GU399)</f>
        <v/>
      </c>
      <c r="GW399" s="494" t="n"/>
      <c r="GX399" s="184" t="n"/>
      <c r="GY399" s="184">
        <f>IF(GU399="","SIN ESTADO",IF(GW399&lt;&gt;"","PAGA",IF(GV399&gt;0,"VENCIDA",IF(GV399&gt;=-5,"POR VENCER","AL DÍA"))))</f>
        <v/>
      </c>
      <c r="GZ399" s="185" t="n"/>
      <c r="HA399" s="119">
        <f>IF(N($H399)&lt;34,"",IF(GU399="","",GU399+31))</f>
        <v/>
      </c>
      <c r="HB399" s="124">
        <f>IF(HA399="","",TODAY()-HA399)</f>
        <v/>
      </c>
      <c r="HC399" s="494" t="n"/>
      <c r="HD399" s="184" t="n"/>
      <c r="HE399" s="184">
        <f>IF(HA399="","SIN ESTADO",IF(HC399&lt;&gt;"","PAGA",IF(HB399&gt;0,"VENCIDA",IF(HB399&gt;=-5,"POR VENCER","AL DÍA"))))</f>
        <v/>
      </c>
      <c r="HF399" s="185" t="n"/>
      <c r="HG399" s="119">
        <f>IF(N($H399)&lt;35,"",IF(HA399="","",HA399+31))</f>
        <v/>
      </c>
      <c r="HH399" s="124">
        <f>IF(HG399="","",TODAY()-HG399)</f>
        <v/>
      </c>
      <c r="HI399" s="494" t="n"/>
      <c r="HJ399" s="184" t="n"/>
      <c r="HK399" s="184">
        <f>IF(HG399="","SIN ESTADO",IF(HI399&lt;&gt;"","PAGA",IF(HH399&gt;0,"VENCIDA",IF(HH399&gt;=-5,"POR VENCER","AL DÍA"))))</f>
        <v/>
      </c>
      <c r="HL399" s="168" t="n"/>
      <c r="HM399" s="119">
        <f>IF(N($H399)&lt;36,"",IF(HG399="","",HG399+31))</f>
        <v/>
      </c>
      <c r="HN399" s="124">
        <f>IF(HM399="","",TODAY()-HM399)</f>
        <v/>
      </c>
      <c r="HO399" s="494" t="n"/>
      <c r="HP399" s="184" t="n"/>
      <c r="HQ399" s="184">
        <f>IF(HM399="","SIN ESTADO",IF(HO399&lt;&gt;"","PAGA",IF(HN399&gt;0,"VENCIDA",IF(HN399&gt;=-5,"POR VENCER","AL DÍA"))))</f>
        <v/>
      </c>
      <c r="HR399" s="168" t="n"/>
      <c r="HS399" s="169">
        <f>N399+T399+Z399+AF399+AL399+AR399+AX399+BD399+BJ399+BP399+BV399+CB399+CH399+CN399+CT399+CZ399+DF399+DL399+DR399+DX399+ED399+EJ399+EP399+EV399+FB399+FH399+FN399+FT399+FZ399+GF399+GL399+GR399+GX399+HD399+HJ399+HP399</f>
        <v/>
      </c>
      <c r="HU399" s="170">
        <f>IFERROR(N($J399),0)</f>
        <v/>
      </c>
      <c r="HW399" s="170">
        <f>SUMPRODUCT((MOD(COLUMN($M399:$HR399)-COLUMN($M399),6)=0)*ISNUMBER($M399:$HR399)*($M399:$HR399&gt;=RESUMEN!$C$26)*($M399:$HR399&lt;=RESUMEN!$C$27)*IFERROR(N($N399:$HS399),0))</f>
        <v/>
      </c>
      <c r="HX399" s="170">
        <f>SUMPRODUCT((MOD(COLUMN($M399:$HR399)-COLUMN($M399),6)=0)*ISNUMBER($M399:$HR399)*($M399:$HR399&gt;=RESUMEN!$C$26)*($M399:$HR399&lt;=RESUMEN!$C$27))</f>
        <v/>
      </c>
    </row>
    <row r="400" ht="15.75" customHeight="1" s="506">
      <c r="B400" s="113">
        <f>VENTAS!A399</f>
        <v/>
      </c>
      <c r="C400" s="236">
        <f>VENTAS!B399</f>
        <v/>
      </c>
      <c r="D400" s="53">
        <f>VENTAS!C399</f>
        <v/>
      </c>
      <c r="E400" s="114">
        <f>VENTAS!D399</f>
        <v/>
      </c>
      <c r="F400" s="114">
        <f>VENTAS!J399</f>
        <v/>
      </c>
      <c r="G400" s="494">
        <f>VENTAS!F399</f>
        <v/>
      </c>
      <c r="H400" s="479">
        <f>VENTAS!K399</f>
        <v/>
      </c>
      <c r="I400" s="479">
        <f>VENTAS!M399</f>
        <v/>
      </c>
      <c r="J400" s="184">
        <f>VENTAS!L399</f>
        <v/>
      </c>
      <c r="K400" s="119">
        <f>IF(N($H400)&lt;1,"",$G400+31)</f>
        <v/>
      </c>
      <c r="L400" s="124">
        <f>IF(K400="","",TODAY()-K400)</f>
        <v/>
      </c>
      <c r="M400" s="469" t="n">
        <v>46132</v>
      </c>
      <c r="N400" s="374" t="n">
        <v>1000000</v>
      </c>
      <c r="O400" s="184">
        <f>IF(K400="","SIN ESTADO",IF(M400&lt;&gt;"","PAGA",IF(L400&gt;0,"VENCIDA",IF(L400&gt;=-5,"POR VENCER","AL DÍA"))))</f>
        <v/>
      </c>
      <c r="P400" s="185" t="inlineStr">
        <is>
          <t>TRANSFERENCIA</t>
        </is>
      </c>
      <c r="Q400" s="119">
        <f>IF(N($H400)&lt;2,"",IF(K400="","",K400+31))</f>
        <v/>
      </c>
      <c r="R400" s="124">
        <f>IF(Q400="","",TODAY()-Q400)</f>
        <v/>
      </c>
      <c r="S400" s="494" t="n">
        <v>46161</v>
      </c>
      <c r="T400" s="184" t="n">
        <v>1000000</v>
      </c>
      <c r="U400" s="184">
        <f>IF(Q400="","SIN ESTADO",IF(S400&lt;&gt;"","PAGA",IF(R400&gt;0,"VENCIDA",IF(R400&gt;=-5,"POR VENCER","AL DÍA"))))</f>
        <v/>
      </c>
      <c r="V400" s="185" t="inlineStr">
        <is>
          <t>TRANSFERENCIA</t>
        </is>
      </c>
      <c r="W400" s="119">
        <f>IF(N($H400)&lt;3,"",IF(Q400="","",Q400+31))</f>
        <v/>
      </c>
      <c r="X400" s="124">
        <f>IF(W400="","",TODAY()-W400)</f>
        <v/>
      </c>
      <c r="Y400" s="494" t="n">
        <v>46183</v>
      </c>
      <c r="Z400" s="184" t="n"/>
      <c r="AA400" s="184">
        <f>IF(W400="","SIN ESTADO",IF(Y400&lt;&gt;"","PAGA",IF(X400&gt;0,"VENCIDA",IF(X400&gt;=-5,"POR VENCER","AL DÍA"))))</f>
        <v/>
      </c>
      <c r="AB400" s="185" t="n"/>
      <c r="AC400" s="119">
        <f>IF(N($H400)&lt;4,"",IF(W400="","",W400+31))</f>
        <v/>
      </c>
      <c r="AD400" s="124">
        <f>IF(AC400="","",TODAY()-AC400)</f>
        <v/>
      </c>
      <c r="AE400" s="494" t="n">
        <v>46260</v>
      </c>
      <c r="AF400" s="184" t="n">
        <v>1000000</v>
      </c>
      <c r="AG400" s="184">
        <f>IF(AC400="","SIN ESTADO",IF(AE400&lt;&gt;"","PAGA",IF(AD400&gt;0,"VENCIDA",IF(AD400&gt;=-5,"POR VENCER","AL DÍA"))))</f>
        <v/>
      </c>
      <c r="AH400" s="185" t="inlineStr">
        <is>
          <t>TRANSFERENCIA</t>
        </is>
      </c>
      <c r="AI400" s="119">
        <f>IF(N($H400)&lt;5,"",IF(AC400="","",AC400+31))</f>
        <v/>
      </c>
      <c r="AJ400" s="124">
        <f>IF(AI400="","",TODAY()-AI400)</f>
        <v/>
      </c>
      <c r="AK400" s="494" t="n"/>
      <c r="AL400" s="184" t="n"/>
      <c r="AM400" s="184">
        <f>IF(AI400="","SIN ESTADO",IF(AK400&lt;&gt;"","PAGA",IF(AJ400&gt;0,"VENCIDA",IF(AJ400&gt;=-5,"POR VENCER","AL DÍA"))))</f>
        <v/>
      </c>
      <c r="AN400" s="185" t="n"/>
      <c r="AO400" s="119">
        <f>IF(N($H400)&lt;6,"",IF(AI400="","",AI400+31))</f>
        <v/>
      </c>
      <c r="AP400" s="124">
        <f>IF(AO400="","",TODAY()-AO400)</f>
        <v/>
      </c>
      <c r="AQ400" s="270" t="n"/>
      <c r="AR400" s="184" t="n"/>
      <c r="AS400" s="184">
        <f>IF(AO400="","SIN ESTADO",IF(AQ400&lt;&gt;"","PAGA",IF(AP400&gt;0,"VENCIDA",IF(AP400&gt;=-5,"POR VENCER","AL DÍA"))))</f>
        <v/>
      </c>
      <c r="AT400" s="185" t="n"/>
      <c r="AU400" s="119">
        <f>IF(N($H400)&lt;7,"",IF(AO400="","",AO400+31))</f>
        <v/>
      </c>
      <c r="AV400" s="124">
        <f>IF(AU400="","",TODAY()-AU400)</f>
        <v/>
      </c>
      <c r="AW400" s="494" t="n"/>
      <c r="AX400" s="184" t="n"/>
      <c r="AY400" s="184">
        <f>IF(AU400="","SIN ESTADO",IF(AW400&lt;&gt;"","PAGA",IF(AV400&gt;0,"VENCIDA",IF(AV400&gt;=-5,"POR VENCER","AL DÍA"))))</f>
        <v/>
      </c>
      <c r="AZ400" s="185" t="n"/>
      <c r="BA400" s="119">
        <f>IF(N($H400)&lt;8,"",IF(AU400="","",AU400+31))</f>
        <v/>
      </c>
      <c r="BB400" s="124">
        <f>IF(BA400="","",TODAY()-BA400)</f>
        <v/>
      </c>
      <c r="BC400" s="494" t="n"/>
      <c r="BD400" s="184" t="n"/>
      <c r="BE400" s="184">
        <f>IF(BA400="","SIN ESTADO",IF(BC400&lt;&gt;"","PAGA",IF(BB400&gt;0,"VENCIDA",IF(BB400&gt;=-5,"POR VENCER","AL DÍA"))))</f>
        <v/>
      </c>
      <c r="BF400" s="185" t="n"/>
      <c r="BG400" s="119">
        <f>IF(N($H400)&lt;9,"",IF(BA400="","",BA400+31))</f>
        <v/>
      </c>
      <c r="BH400" s="124">
        <f>IF(BG400="","",TODAY()-BG400)</f>
        <v/>
      </c>
      <c r="BI400" s="494" t="n"/>
      <c r="BJ400" s="184" t="n"/>
      <c r="BK400" s="184">
        <f>IF(BG400="","SIN ESTADO",IF(BI400&lt;&gt;"","PAGA",IF(BH400&gt;0,"VENCIDA",IF(BH400&gt;=-5,"POR VENCER","AL DÍA"))))</f>
        <v/>
      </c>
      <c r="BL400" s="185" t="n"/>
      <c r="BM400" s="119">
        <f>IF(N($H400)&lt;10,"",IF(BG400="","",BG400+31))</f>
        <v/>
      </c>
      <c r="BN400" s="124">
        <f>IF(BM400="","",TODAY()-BM400)</f>
        <v/>
      </c>
      <c r="BO400" s="494" t="n"/>
      <c r="BP400" s="184" t="n"/>
      <c r="BQ400" s="184">
        <f>IF(BM400="","SIN ESTADO",IF(BO400&lt;&gt;"","PAGA",IF(BN400&gt;0,"VENCIDA",IF(BN400&gt;=-5,"POR VENCER","AL DÍA"))))</f>
        <v/>
      </c>
      <c r="BR400" s="185" t="n"/>
      <c r="BS400" s="119">
        <f>IF(N($H400)&lt;11,"",IF(BM400="","",BM400+31))</f>
        <v/>
      </c>
      <c r="BT400" s="124">
        <f>IF(BS400="","",TODAY()-BS400)</f>
        <v/>
      </c>
      <c r="BU400" s="494" t="n"/>
      <c r="BV400" s="184" t="n"/>
      <c r="BW400" s="184">
        <f>IF(BS400="","SIN ESTADO",IF(BU400&lt;&gt;"","PAGA",IF(BT400&gt;0,"VENCIDA",IF(BT400&gt;=-5,"POR VENCER","AL DÍA"))))</f>
        <v/>
      </c>
      <c r="BX400" s="185" t="n"/>
      <c r="BY400" s="119">
        <f>IF(N($H400)&lt;12,"",IF(BS400="","",BS400+31))</f>
        <v/>
      </c>
      <c r="BZ400" s="124">
        <f>IF(BY400="","",TODAY()-BY400)</f>
        <v/>
      </c>
      <c r="CA400" s="494" t="n"/>
      <c r="CB400" s="184" t="n"/>
      <c r="CC400" s="184">
        <f>IF(BY400="","SIN ESTADO",IF(CA400&lt;&gt;"","PAGA",IF(BZ400&gt;0,"VENCIDA",IF(BZ400&gt;=-5,"POR VENCER","AL DÍA"))))</f>
        <v/>
      </c>
      <c r="CD400" s="185" t="n"/>
      <c r="CE400" s="119">
        <f>IF(N($H400)&lt;13,"",IF(BY400="","",BY400+31))</f>
        <v/>
      </c>
      <c r="CF400" s="124">
        <f>IF(CE400="","",TODAY()-CE400)</f>
        <v/>
      </c>
      <c r="CG400" s="494" t="n"/>
      <c r="CH400" s="184" t="n"/>
      <c r="CI400" s="184">
        <f>IF(CE400="","SIN ESTADO",IF(CG400&lt;&gt;"","PAGA",IF(CF400&gt;0,"VENCIDA",IF(CF400&gt;=-5,"POR VENCER","AL DÍA"))))</f>
        <v/>
      </c>
      <c r="CJ400" s="185" t="n"/>
      <c r="CK400" s="119">
        <f>IF(N($H400)&lt;14,"",IF(CE400="","",CE400+31))</f>
        <v/>
      </c>
      <c r="CL400" s="124">
        <f>IF(CK400="","",TODAY()-CK400)</f>
        <v/>
      </c>
      <c r="CM400" s="494" t="n"/>
      <c r="CN400" s="184" t="n"/>
      <c r="CO400" s="184">
        <f>IF(CK400="","SIN ESTADO",IF(CM400&lt;&gt;"","PAGA",IF(CL400&gt;0,"VENCIDA",IF(CL400&gt;=-5,"POR VENCER","AL DÍA"))))</f>
        <v/>
      </c>
      <c r="CP400" s="185" t="n"/>
      <c r="CQ400" s="119">
        <f>IF(N($H400)&lt;15,"",IF(CK400="","",CK400+31))</f>
        <v/>
      </c>
      <c r="CR400" s="124">
        <f>IF(CQ400="","",TODAY()-CQ400)</f>
        <v/>
      </c>
      <c r="CS400" s="494" t="n"/>
      <c r="CT400" s="184" t="n"/>
      <c r="CU400" s="184">
        <f>IF(CQ400="","SIN ESTADO",IF(CS400&lt;&gt;"","PAGA",IF(CR400&gt;0,"VENCIDA",IF(CR400&gt;=-5,"POR VENCER","AL DÍA"))))</f>
        <v/>
      </c>
      <c r="CV400" s="185" t="n"/>
      <c r="CW400" s="119">
        <f>IF(N($H400)&lt;16,"",IF(CQ400="","",CQ400+31))</f>
        <v/>
      </c>
      <c r="CX400" s="124">
        <f>IF(CW400="","",TODAY()-CW400)</f>
        <v/>
      </c>
      <c r="CY400" s="494" t="n"/>
      <c r="CZ400" s="184" t="n"/>
      <c r="DA400" s="184">
        <f>IF(CW400="","SIN ESTADO",IF(CY400&lt;&gt;"","PAGA",IF(CX400&gt;0,"VENCIDA",IF(CX400&gt;=-5,"POR VENCER","AL DÍA"))))</f>
        <v/>
      </c>
      <c r="DB400" s="185" t="n"/>
      <c r="DC400" s="119">
        <f>IF(N($H400)&lt;17,"",IF(CW400="","",CW400+31))</f>
        <v/>
      </c>
      <c r="DD400" s="124">
        <f>IF(DC400="","",TODAY()-DC400)</f>
        <v/>
      </c>
      <c r="DE400" s="494" t="n"/>
      <c r="DF400" s="184" t="n"/>
      <c r="DG400" s="184">
        <f>IF(DC400="","SIN ESTADO",IF(DE400&lt;&gt;"","PAGA",IF(DD400&gt;0,"VENCIDA",IF(DD400&gt;=-5,"POR VENCER","AL DÍA"))))</f>
        <v/>
      </c>
      <c r="DH400" s="185" t="n"/>
      <c r="DI400" s="119">
        <f>IF(N($H400)&lt;18,"",IF(DC400="","",DC400+31))</f>
        <v/>
      </c>
      <c r="DJ400" s="124">
        <f>IF(DI400="","",TODAY()-DI400)</f>
        <v/>
      </c>
      <c r="DK400" s="494" t="n"/>
      <c r="DL400" s="184" t="n"/>
      <c r="DM400" s="184">
        <f>IF(DI400="","SIN ESTADO",IF(DK400&lt;&gt;"","PAGA",IF(DJ400&gt;0,"VENCIDA",IF(DJ400&gt;=-5,"POR VENCER","AL DÍA"))))</f>
        <v/>
      </c>
      <c r="DN400" s="185" t="n"/>
      <c r="DO400" s="119">
        <f>IF(N($H400)&lt;19,"",IF(DI400="","",DI400+31))</f>
        <v/>
      </c>
      <c r="DP400" s="124">
        <f>IF(DO400="","",TODAY()-DO400)</f>
        <v/>
      </c>
      <c r="DQ400" s="494" t="n"/>
      <c r="DR400" s="184" t="n"/>
      <c r="DS400" s="184">
        <f>IF(DO400="","SIN ESTADO",IF(DQ400&lt;&gt;"","PAGA",IF(DP400&gt;0,"VENCIDA",IF(DP400&gt;=-5,"POR VENCER","AL DÍA"))))</f>
        <v/>
      </c>
      <c r="DT400" s="185" t="n"/>
      <c r="DU400" s="119">
        <f>IF(N($H400)&lt;20,"",IF(DO400="","",DO400+31))</f>
        <v/>
      </c>
      <c r="DV400" s="124">
        <f>IF(DU400="","",TODAY()-DU400)</f>
        <v/>
      </c>
      <c r="DW400" s="494" t="n"/>
      <c r="DX400" s="184" t="n"/>
      <c r="DY400" s="184">
        <f>IF(DU400="","SIN ESTADO",IF(DW400&lt;&gt;"","PAGA",IF(DV400&gt;0,"VENCIDA",IF(DV400&gt;=-5,"POR VENCER","AL DÍA"))))</f>
        <v/>
      </c>
      <c r="DZ400" s="185" t="n"/>
      <c r="EA400" s="119">
        <f>IF(N($H400)&lt;21,"",IF(DU400="","",DU400+31))</f>
        <v/>
      </c>
      <c r="EB400" s="124">
        <f>IF(EA400="","",TODAY()-EA400)</f>
        <v/>
      </c>
      <c r="EC400" s="494" t="n"/>
      <c r="ED400" s="184" t="n"/>
      <c r="EE400" s="184">
        <f>IF(EA400="","SIN ESTADO",IF(EC400&lt;&gt;"","PAGA",IF(EB400&gt;0,"VENCIDA",IF(EB400&gt;=-5,"POR VENCER","AL DÍA"))))</f>
        <v/>
      </c>
      <c r="EF400" s="185" t="n"/>
      <c r="EG400" s="119">
        <f>IF(N($H400)&lt;22,"",IF(EA400="","",EA400+31))</f>
        <v/>
      </c>
      <c r="EH400" s="124">
        <f>IF(EG400="","",TODAY()-EG400)</f>
        <v/>
      </c>
      <c r="EI400" s="494" t="n"/>
      <c r="EJ400" s="184" t="n"/>
      <c r="EK400" s="184">
        <f>IF(EG400="","SIN ESTADO",IF(EI400&lt;&gt;"","PAGA",IF(EH400&gt;0,"VENCIDA",IF(EH400&gt;=-5,"POR VENCER","AL DÍA"))))</f>
        <v/>
      </c>
      <c r="EL400" s="185" t="n"/>
      <c r="EM400" s="119">
        <f>IF(N($H400)&lt;23,"",IF(EG400="","",EG400+31))</f>
        <v/>
      </c>
      <c r="EN400" s="124">
        <f>IF(EM400="","",TODAY()-EM400)</f>
        <v/>
      </c>
      <c r="EO400" s="494" t="n"/>
      <c r="EP400" s="184" t="n"/>
      <c r="EQ400" s="184">
        <f>IF(EM400="","SIN ESTADO",IF(EO400&lt;&gt;"","PAGA",IF(EN400&gt;0,"VENCIDA",IF(EN400&gt;=-5,"POR VENCER","AL DÍA"))))</f>
        <v/>
      </c>
      <c r="ER400" s="185" t="n"/>
      <c r="ES400" s="119">
        <f>IF(N($H400)&lt;24,"",IF(EM400="","",EM400+31))</f>
        <v/>
      </c>
      <c r="ET400" s="124">
        <f>IF(ES400="","",TODAY()-ES400)</f>
        <v/>
      </c>
      <c r="EU400" s="494" t="n"/>
      <c r="EV400" s="184" t="n"/>
      <c r="EW400" s="184">
        <f>IF(ES400="","SIN ESTADO",IF(EU400&lt;&gt;"","PAGA",IF(ET400&gt;0,"VENCIDA",IF(ET400&gt;=-5,"POR VENCER","AL DÍA"))))</f>
        <v/>
      </c>
      <c r="EX400" s="185" t="n"/>
      <c r="EY400" s="119">
        <f>IF(N($H400)&lt;25,"",IF(ES400="","",ES400+31))</f>
        <v/>
      </c>
      <c r="EZ400" s="124">
        <f>IF(EY400="","",TODAY()-EY400)</f>
        <v/>
      </c>
      <c r="FA400" s="494" t="n"/>
      <c r="FB400" s="184" t="n"/>
      <c r="FC400" s="184">
        <f>IF(EY400="","SIN ESTADO",IF(FA400&lt;&gt;"","PAGA",IF(EZ400&gt;0,"VENCIDA",IF(EZ400&gt;=-5,"POR VENCER","AL DÍA"))))</f>
        <v/>
      </c>
      <c r="FD400" s="185" t="n"/>
      <c r="FE400" s="119">
        <f>IF(N($H400)&lt;26,"",IF(EY400="","",EY400+31))</f>
        <v/>
      </c>
      <c r="FF400" s="124">
        <f>IF(FE400="","",TODAY()-FE400)</f>
        <v/>
      </c>
      <c r="FG400" s="494" t="n"/>
      <c r="FH400" s="184" t="n"/>
      <c r="FI400" s="184">
        <f>IF(FE400="","SIN ESTADO",IF(FG400&lt;&gt;"","PAGA",IF(FF400&gt;0,"VENCIDA",IF(FF400&gt;=-5,"POR VENCER","AL DÍA"))))</f>
        <v/>
      </c>
      <c r="FJ400" s="185" t="n"/>
      <c r="FK400" s="119">
        <f>IF(N($H400)&lt;27,"",IF(FE400="","",FE400+31))</f>
        <v/>
      </c>
      <c r="FL400" s="124">
        <f>IF(FK400="","",TODAY()-FK400)</f>
        <v/>
      </c>
      <c r="FM400" s="494" t="n"/>
      <c r="FN400" s="184" t="n"/>
      <c r="FO400" s="184">
        <f>IF(FK400="","SIN ESTADO",IF(FM400&lt;&gt;"","PAGA",IF(FL400&gt;0,"VENCIDA",IF(FL400&gt;=-5,"POR VENCER","AL DÍA"))))</f>
        <v/>
      </c>
      <c r="FP400" s="185" t="n"/>
      <c r="FQ400" s="119">
        <f>IF(N($H400)&lt;28,"",IF(FK400="","",FK400+31))</f>
        <v/>
      </c>
      <c r="FR400" s="124">
        <f>IF(FQ400="","",TODAY()-FQ400)</f>
        <v/>
      </c>
      <c r="FS400" s="494" t="n"/>
      <c r="FT400" s="184" t="n"/>
      <c r="FU400" s="184">
        <f>IF(FQ400="","SIN ESTADO",IF(FS400&lt;&gt;"","PAGA",IF(FR400&gt;0,"VENCIDA",IF(FR400&gt;=-5,"POR VENCER","AL DÍA"))))</f>
        <v/>
      </c>
      <c r="FV400" s="185" t="n"/>
      <c r="FW400" s="119">
        <f>IF(N($H400)&lt;29,"",IF(FQ400="","",FQ400+31))</f>
        <v/>
      </c>
      <c r="FX400" s="124">
        <f>IF(FW400="","",TODAY()-FW400)</f>
        <v/>
      </c>
      <c r="FY400" s="494" t="n"/>
      <c r="FZ400" s="184" t="n"/>
      <c r="GA400" s="184">
        <f>IF(FW400="","SIN ESTADO",IF(FY400&lt;&gt;"","PAGA",IF(FX400&gt;0,"VENCIDA",IF(FX400&gt;=-5,"POR VENCER","AL DÍA"))))</f>
        <v/>
      </c>
      <c r="GB400" s="185" t="n"/>
      <c r="GC400" s="119">
        <f>IF(N($H400)&lt;30,"",IF(FW400="","",FW400+31))</f>
        <v/>
      </c>
      <c r="GD400" s="124">
        <f>IF(GC400="","",TODAY()-GC400)</f>
        <v/>
      </c>
      <c r="GE400" s="494" t="n"/>
      <c r="GF400" s="184" t="n"/>
      <c r="GG400" s="184">
        <f>IF(GC400="","SIN ESTADO",IF(GE400&lt;&gt;"","PAGA",IF(GD400&gt;0,"VENCIDA",IF(GD400&gt;=-5,"POR VENCER","AL DÍA"))))</f>
        <v/>
      </c>
      <c r="GH400" s="185" t="n"/>
      <c r="GI400" s="119">
        <f>IF(N($H400)&lt;31,"",IF(GC400="","",GC400+31))</f>
        <v/>
      </c>
      <c r="GJ400" s="124">
        <f>IF(GI400="","",TODAY()-GI400)</f>
        <v/>
      </c>
      <c r="GK400" s="494" t="n"/>
      <c r="GL400" s="184" t="n"/>
      <c r="GM400" s="184">
        <f>IF(GI400="","SIN ESTADO",IF(GK400&lt;&gt;"","PAGA",IF(GJ400&gt;0,"VENCIDA",IF(GJ400&gt;=-5,"POR VENCER","AL DÍA"))))</f>
        <v/>
      </c>
      <c r="GN400" s="185" t="n"/>
      <c r="GO400" s="119">
        <f>IF(N($H400)&lt;32,"",IF(GI400="","",GI400+31))</f>
        <v/>
      </c>
      <c r="GP400" s="124">
        <f>IF(GO400="","",TODAY()-GO400)</f>
        <v/>
      </c>
      <c r="GQ400" s="494" t="n"/>
      <c r="GR400" s="184" t="n"/>
      <c r="GS400" s="184">
        <f>IF(GO400="","SIN ESTADO",IF(GQ400&lt;&gt;"","PAGA",IF(GP400&gt;0,"VENCIDA",IF(GP400&gt;=-5,"POR VENCER","AL DÍA"))))</f>
        <v/>
      </c>
      <c r="GT400" s="185" t="n"/>
      <c r="GU400" s="119">
        <f>IF(N($H400)&lt;33,"",IF(GO400="","",GO400+31))</f>
        <v/>
      </c>
      <c r="GV400" s="124">
        <f>IF(GU400="","",TODAY()-GU400)</f>
        <v/>
      </c>
      <c r="GW400" s="494" t="n"/>
      <c r="GX400" s="184" t="n"/>
      <c r="GY400" s="184">
        <f>IF(GU400="","SIN ESTADO",IF(GW400&lt;&gt;"","PAGA",IF(GV400&gt;0,"VENCIDA",IF(GV400&gt;=-5,"POR VENCER","AL DÍA"))))</f>
        <v/>
      </c>
      <c r="GZ400" s="185" t="n"/>
      <c r="HA400" s="119">
        <f>IF(N($H400)&lt;34,"",IF(GU400="","",GU400+31))</f>
        <v/>
      </c>
      <c r="HB400" s="124">
        <f>IF(HA400="","",TODAY()-HA400)</f>
        <v/>
      </c>
      <c r="HC400" s="494" t="n"/>
      <c r="HD400" s="184" t="n"/>
      <c r="HE400" s="184">
        <f>IF(HA400="","SIN ESTADO",IF(HC400&lt;&gt;"","PAGA",IF(HB400&gt;0,"VENCIDA",IF(HB400&gt;=-5,"POR VENCER","AL DÍA"))))</f>
        <v/>
      </c>
      <c r="HF400" s="185" t="n"/>
      <c r="HG400" s="119">
        <f>IF(N($H400)&lt;35,"",IF(HA400="","",HA400+31))</f>
        <v/>
      </c>
      <c r="HH400" s="124">
        <f>IF(HG400="","",TODAY()-HG400)</f>
        <v/>
      </c>
      <c r="HI400" s="494" t="n"/>
      <c r="HJ400" s="184" t="n"/>
      <c r="HK400" s="184">
        <f>IF(HG400="","SIN ESTADO",IF(HI400&lt;&gt;"","PAGA",IF(HH400&gt;0,"VENCIDA",IF(HH400&gt;=-5,"POR VENCER","AL DÍA"))))</f>
        <v/>
      </c>
      <c r="HL400" s="168" t="n"/>
      <c r="HM400" s="119">
        <f>IF(N($H400)&lt;36,"",IF(HG400="","",HG400+31))</f>
        <v/>
      </c>
      <c r="HN400" s="124">
        <f>IF(HM400="","",TODAY()-HM400)</f>
        <v/>
      </c>
      <c r="HO400" s="494" t="n"/>
      <c r="HP400" s="184" t="n"/>
      <c r="HQ400" s="184">
        <f>IF(HM400="","SIN ESTADO",IF(HO400&lt;&gt;"","PAGA",IF(HN400&gt;0,"VENCIDA",IF(HN400&gt;=-5,"POR VENCER","AL DÍA"))))</f>
        <v/>
      </c>
      <c r="HR400" s="168" t="n"/>
      <c r="HS400" s="169">
        <f>N400+T400+Z400+AF400+AL400+AR400+AX400+BD400+BJ400+BP400+BV400+CB400+CH400+CN400+CT400+CZ400+DF400+DL400+DR400+DX400+ED400+EJ400+EP400+EV400+FB400+FH400+FN400+FT400+FZ400+GF400+GL400+GR400+GX400+HD400+HJ400+HP400</f>
        <v/>
      </c>
      <c r="HU400" s="170">
        <f>IFERROR(N($J400),0)</f>
        <v/>
      </c>
      <c r="HW400" s="170">
        <f>SUMPRODUCT((MOD(COLUMN($M400:$HR400)-COLUMN($M400),6)=0)*ISNUMBER($M400:$HR400)*($M400:$HR400&gt;=RESUMEN!$C$26)*($M400:$HR400&lt;=RESUMEN!$C$27)*IFERROR(N($N400:$HS400),0))</f>
        <v/>
      </c>
      <c r="HX400" s="170">
        <f>SUMPRODUCT((MOD(COLUMN($M400:$HR400)-COLUMN($M400),6)=0)*ISNUMBER($M400:$HR400)*($M400:$HR400&gt;=RESUMEN!$C$26)*($M400:$HR400&lt;=RESUMEN!$C$27))</f>
        <v/>
      </c>
    </row>
    <row r="401" ht="15.75" customHeight="1" s="506">
      <c r="B401" s="113">
        <f>VENTAS!A400</f>
        <v/>
      </c>
      <c r="C401" s="236">
        <f>VENTAS!B400</f>
        <v/>
      </c>
      <c r="D401" s="53">
        <f>VENTAS!C400</f>
        <v/>
      </c>
      <c r="E401" s="114">
        <f>VENTAS!D400</f>
        <v/>
      </c>
      <c r="F401" s="114">
        <f>VENTAS!J400</f>
        <v/>
      </c>
      <c r="G401" s="494">
        <f>VENTAS!F400</f>
        <v/>
      </c>
      <c r="H401" s="479">
        <f>VENTAS!K400</f>
        <v/>
      </c>
      <c r="I401" s="479">
        <f>VENTAS!M400</f>
        <v/>
      </c>
      <c r="J401" s="184">
        <f>VENTAS!L400</f>
        <v/>
      </c>
      <c r="K401" s="119">
        <f>IF(N($H401)&lt;1,"",$G401+31)</f>
        <v/>
      </c>
      <c r="L401" s="124">
        <f>IF(K401="","",TODAY()-K401)</f>
        <v/>
      </c>
      <c r="M401" s="469" t="n">
        <v>46092</v>
      </c>
      <c r="N401" s="374" t="n">
        <v>1000000</v>
      </c>
      <c r="O401" s="184">
        <f>IF(K401="","SIN ESTADO",IF(M401&lt;&gt;"","PAGA",IF(L401&gt;0,"VENCIDA",IF(L401&gt;=-5,"POR VENCER","AL DÍA"))))</f>
        <v/>
      </c>
      <c r="P401" s="185" t="inlineStr">
        <is>
          <t>TRANSFERENCIA</t>
        </is>
      </c>
      <c r="Q401" s="119">
        <f>IF(N($H401)&lt;2,"",IF(K401="","",K401+31))</f>
        <v/>
      </c>
      <c r="R401" s="124">
        <f>IF(Q401="","",TODAY()-Q401)</f>
        <v/>
      </c>
      <c r="S401" s="470" t="n">
        <v>46123</v>
      </c>
      <c r="T401" s="184" t="n">
        <v>1000000</v>
      </c>
      <c r="U401" s="184">
        <f>IF(Q401="","SIN ESTADO",IF(S401&lt;&gt;"","PAGA",IF(R401&gt;0,"VENCIDA",IF(R401&gt;=-5,"POR VENCER","AL DÍA"))))</f>
        <v/>
      </c>
      <c r="V401" s="185" t="inlineStr">
        <is>
          <t>TRANSFERENCIA</t>
        </is>
      </c>
      <c r="W401" s="119">
        <f>IF(N($H401)&lt;3,"",IF(Q401="","",Q401+31))</f>
        <v/>
      </c>
      <c r="X401" s="124">
        <f>IF(W401="","",TODAY()-W401)</f>
        <v/>
      </c>
      <c r="Y401" s="494" t="n">
        <v>46153</v>
      </c>
      <c r="Z401" s="184" t="n">
        <v>1000000</v>
      </c>
      <c r="AA401" s="184">
        <f>IF(W401="","SIN ESTADO",IF(Y401&lt;&gt;"","PAGA",IF(X401&gt;0,"VENCIDA",IF(X401&gt;=-5,"POR VENCER","AL DÍA"))))</f>
        <v/>
      </c>
      <c r="AB401" s="185" t="inlineStr">
        <is>
          <t>TRANSFERENCIA</t>
        </is>
      </c>
      <c r="AC401" s="119">
        <f>IF(N($H401)&lt;4,"",IF(W401="","",W401+31))</f>
        <v/>
      </c>
      <c r="AD401" s="124">
        <f>IF(AC401="","",TODAY()-AC401)</f>
        <v/>
      </c>
      <c r="AE401" s="494" t="n">
        <v>46167</v>
      </c>
      <c r="AF401" s="184" t="n">
        <v>1000000</v>
      </c>
      <c r="AG401" s="184">
        <f>IF(AC401="","SIN ESTADO",IF(AE401&lt;&gt;"","PAGA",IF(AD401&gt;0,"VENCIDA",IF(AD401&gt;=-5,"POR VENCER","AL DÍA"))))</f>
        <v/>
      </c>
      <c r="AH401" s="185" t="inlineStr">
        <is>
          <t>TRANSFERENCIA</t>
        </is>
      </c>
      <c r="AI401" s="119">
        <f>IF(N($H401)&lt;5,"",IF(AC401="","",AC401+31))</f>
        <v/>
      </c>
      <c r="AJ401" s="124">
        <f>IF(AI401="","",TODAY()-AI401)</f>
        <v/>
      </c>
      <c r="AK401" s="494" t="n">
        <v>46550</v>
      </c>
      <c r="AL401" s="184" t="n">
        <v>1000000</v>
      </c>
      <c r="AM401" s="184">
        <f>IF(AI401="","SIN ESTADO",IF(AK401&lt;&gt;"","PAGA",IF(AJ401&gt;0,"VENCIDA",IF(AJ401&gt;=-5,"POR VENCER","AL DÍA"))))</f>
        <v/>
      </c>
      <c r="AN401" s="185" t="inlineStr">
        <is>
          <t>TRANSFERENCIA</t>
        </is>
      </c>
      <c r="AO401" s="119">
        <f>IF(N($H401)&lt;6,"",IF(AI401="","",AI401+31))</f>
        <v/>
      </c>
      <c r="AP401" s="124">
        <f>IF(AO401="","",TODAY()-AO401)</f>
        <v/>
      </c>
      <c r="AQ401" s="270" t="n">
        <v>46217</v>
      </c>
      <c r="AR401" s="184" t="n">
        <v>1000000</v>
      </c>
      <c r="AS401" s="184">
        <f>IF(AO401="","SIN ESTADO",IF(AQ401&lt;&gt;"","PAGA",IF(AP401&gt;0,"VENCIDA",IF(AP401&gt;=-5,"POR VENCER","AL DÍA"))))</f>
        <v/>
      </c>
      <c r="AT401" s="185" t="inlineStr">
        <is>
          <t>TRANSFERENCIA</t>
        </is>
      </c>
      <c r="AU401" s="119">
        <f>IF(N($H401)&lt;7,"",IF(AO401="","",AO401+31))</f>
        <v/>
      </c>
      <c r="AV401" s="124">
        <f>IF(AU401="","",TODAY()-AU401)</f>
        <v/>
      </c>
      <c r="AW401" s="494" t="n">
        <v>46249</v>
      </c>
      <c r="AX401" s="184" t="n">
        <v>1000000</v>
      </c>
      <c r="AY401" s="184">
        <f>IF(AU401="","SIN ESTADO",IF(AW401&lt;&gt;"","PAGA",IF(AV401&gt;0,"VENCIDA",IF(AV401&gt;=-5,"POR VENCER","AL DÍA"))))</f>
        <v/>
      </c>
      <c r="AZ401" s="185" t="inlineStr">
        <is>
          <t>TRANSFERENCIA</t>
        </is>
      </c>
      <c r="BA401" s="119">
        <f>IF(N($H401)&lt;8,"",IF(AU401="","",AU401+31))</f>
        <v/>
      </c>
      <c r="BB401" s="124">
        <f>IF(BA401="","",TODAY()-BA401)</f>
        <v/>
      </c>
      <c r="BC401" s="494" t="n"/>
      <c r="BD401" s="184" t="n"/>
      <c r="BE401" s="184">
        <f>IF(BA401="","SIN ESTADO",IF(BC401&lt;&gt;"","PAGA",IF(BB401&gt;0,"VENCIDA",IF(BB401&gt;=-5,"POR VENCER","AL DÍA"))))</f>
        <v/>
      </c>
      <c r="BF401" s="185" t="n"/>
      <c r="BG401" s="119">
        <f>IF(N($H401)&lt;9,"",IF(BA401="","",BA401+31))</f>
        <v/>
      </c>
      <c r="BH401" s="124">
        <f>IF(BG401="","",TODAY()-BG401)</f>
        <v/>
      </c>
      <c r="BI401" s="494" t="n"/>
      <c r="BJ401" s="184" t="n"/>
      <c r="BK401" s="184">
        <f>IF(BG401="","SIN ESTADO",IF(BI401&lt;&gt;"","PAGA",IF(BH401&gt;0,"VENCIDA",IF(BH401&gt;=-5,"POR VENCER","AL DÍA"))))</f>
        <v/>
      </c>
      <c r="BL401" s="185" t="n"/>
      <c r="BM401" s="119">
        <f>IF(N($H401)&lt;10,"",IF(BG401="","",BG401+31))</f>
        <v/>
      </c>
      <c r="BN401" s="124">
        <f>IF(BM401="","",TODAY()-BM401)</f>
        <v/>
      </c>
      <c r="BO401" s="494" t="n"/>
      <c r="BP401" s="184" t="n"/>
      <c r="BQ401" s="184">
        <f>IF(BM401="","SIN ESTADO",IF(BO401&lt;&gt;"","PAGA",IF(BN401&gt;0,"VENCIDA",IF(BN401&gt;=-5,"POR VENCER","AL DÍA"))))</f>
        <v/>
      </c>
      <c r="BR401" s="185" t="n"/>
      <c r="BS401" s="119">
        <f>IF(N($H401)&lt;11,"",IF(BM401="","",BM401+31))</f>
        <v/>
      </c>
      <c r="BT401" s="124">
        <f>IF(BS401="","",TODAY()-BS401)</f>
        <v/>
      </c>
      <c r="BU401" s="494" t="n"/>
      <c r="BV401" s="184" t="n"/>
      <c r="BW401" s="184">
        <f>IF(BS401="","SIN ESTADO",IF(BU401&lt;&gt;"","PAGA",IF(BT401&gt;0,"VENCIDA",IF(BT401&gt;=-5,"POR VENCER","AL DÍA"))))</f>
        <v/>
      </c>
      <c r="BX401" s="185" t="n"/>
      <c r="BY401" s="119">
        <f>IF(N($H401)&lt;12,"",IF(BS401="","",BS401+31))</f>
        <v/>
      </c>
      <c r="BZ401" s="124">
        <f>IF(BY401="","",TODAY()-BY401)</f>
        <v/>
      </c>
      <c r="CA401" s="494" t="n"/>
      <c r="CB401" s="184" t="n"/>
      <c r="CC401" s="184">
        <f>IF(BY401="","SIN ESTADO",IF(CA401&lt;&gt;"","PAGA",IF(BZ401&gt;0,"VENCIDA",IF(BZ401&gt;=-5,"POR VENCER","AL DÍA"))))</f>
        <v/>
      </c>
      <c r="CD401" s="185" t="n"/>
      <c r="CE401" s="119">
        <f>IF(N($H401)&lt;13,"",IF(BY401="","",BY401+31))</f>
        <v/>
      </c>
      <c r="CF401" s="124">
        <f>IF(CE401="","",TODAY()-CE401)</f>
        <v/>
      </c>
      <c r="CG401" s="494" t="n"/>
      <c r="CH401" s="184" t="n"/>
      <c r="CI401" s="184">
        <f>IF(CE401="","SIN ESTADO",IF(CG401&lt;&gt;"","PAGA",IF(CF401&gt;0,"VENCIDA",IF(CF401&gt;=-5,"POR VENCER","AL DÍA"))))</f>
        <v/>
      </c>
      <c r="CJ401" s="185" t="n"/>
      <c r="CK401" s="119">
        <f>IF(N($H401)&lt;14,"",IF(CE401="","",CE401+31))</f>
        <v/>
      </c>
      <c r="CL401" s="124">
        <f>IF(CK401="","",TODAY()-CK401)</f>
        <v/>
      </c>
      <c r="CM401" s="494" t="n"/>
      <c r="CN401" s="184" t="n"/>
      <c r="CO401" s="184">
        <f>IF(CK401="","SIN ESTADO",IF(CM401&lt;&gt;"","PAGA",IF(CL401&gt;0,"VENCIDA",IF(CL401&gt;=-5,"POR VENCER","AL DÍA"))))</f>
        <v/>
      </c>
      <c r="CP401" s="185" t="n"/>
      <c r="CQ401" s="119">
        <f>IF(N($H401)&lt;15,"",IF(CK401="","",CK401+31))</f>
        <v/>
      </c>
      <c r="CR401" s="124">
        <f>IF(CQ401="","",TODAY()-CQ401)</f>
        <v/>
      </c>
      <c r="CS401" s="494" t="n"/>
      <c r="CT401" s="184" t="n"/>
      <c r="CU401" s="184">
        <f>IF(CQ401="","SIN ESTADO",IF(CS401&lt;&gt;"","PAGA",IF(CR401&gt;0,"VENCIDA",IF(CR401&gt;=-5,"POR VENCER","AL DÍA"))))</f>
        <v/>
      </c>
      <c r="CV401" s="185" t="n"/>
      <c r="CW401" s="119">
        <f>IF(N($H401)&lt;16,"",IF(CQ401="","",CQ401+31))</f>
        <v/>
      </c>
      <c r="CX401" s="124">
        <f>IF(CW401="","",TODAY()-CW401)</f>
        <v/>
      </c>
      <c r="CY401" s="494" t="n"/>
      <c r="CZ401" s="184" t="n"/>
      <c r="DA401" s="184">
        <f>IF(CW401="","SIN ESTADO",IF(CY401&lt;&gt;"","PAGA",IF(CX401&gt;0,"VENCIDA",IF(CX401&gt;=-5,"POR VENCER","AL DÍA"))))</f>
        <v/>
      </c>
      <c r="DB401" s="185" t="n"/>
      <c r="DC401" s="119">
        <f>IF(N($H401)&lt;17,"",IF(CW401="","",CW401+31))</f>
        <v/>
      </c>
      <c r="DD401" s="124">
        <f>IF(DC401="","",TODAY()-DC401)</f>
        <v/>
      </c>
      <c r="DE401" s="494" t="n"/>
      <c r="DF401" s="184" t="n"/>
      <c r="DG401" s="184">
        <f>IF(DC401="","SIN ESTADO",IF(DE401&lt;&gt;"","PAGA",IF(DD401&gt;0,"VENCIDA",IF(DD401&gt;=-5,"POR VENCER","AL DÍA"))))</f>
        <v/>
      </c>
      <c r="DH401" s="185" t="n"/>
      <c r="DI401" s="119">
        <f>IF(N($H401)&lt;18,"",IF(DC401="","",DC401+31))</f>
        <v/>
      </c>
      <c r="DJ401" s="124">
        <f>IF(DI401="","",TODAY()-DI401)</f>
        <v/>
      </c>
      <c r="DK401" s="494" t="n"/>
      <c r="DL401" s="184" t="n"/>
      <c r="DM401" s="184">
        <f>IF(DI401="","SIN ESTADO",IF(DK401&lt;&gt;"","PAGA",IF(DJ401&gt;0,"VENCIDA",IF(DJ401&gt;=-5,"POR VENCER","AL DÍA"))))</f>
        <v/>
      </c>
      <c r="DN401" s="185" t="n"/>
      <c r="DO401" s="119">
        <f>IF(N($H401)&lt;19,"",IF(DI401="","",DI401+31))</f>
        <v/>
      </c>
      <c r="DP401" s="124">
        <f>IF(DO401="","",TODAY()-DO401)</f>
        <v/>
      </c>
      <c r="DQ401" s="494" t="n"/>
      <c r="DR401" s="184" t="n"/>
      <c r="DS401" s="184">
        <f>IF(DO401="","SIN ESTADO",IF(DQ401&lt;&gt;"","PAGA",IF(DP401&gt;0,"VENCIDA",IF(DP401&gt;=-5,"POR VENCER","AL DÍA"))))</f>
        <v/>
      </c>
      <c r="DT401" s="185" t="n"/>
      <c r="DU401" s="119">
        <f>IF(N($H401)&lt;20,"",IF(DO401="","",DO401+31))</f>
        <v/>
      </c>
      <c r="DV401" s="124">
        <f>IF(DU401="","",TODAY()-DU401)</f>
        <v/>
      </c>
      <c r="DW401" s="494" t="n"/>
      <c r="DX401" s="184" t="n"/>
      <c r="DY401" s="184">
        <f>IF(DU401="","SIN ESTADO",IF(DW401&lt;&gt;"","PAGA",IF(DV401&gt;0,"VENCIDA",IF(DV401&gt;=-5,"POR VENCER","AL DÍA"))))</f>
        <v/>
      </c>
      <c r="DZ401" s="185" t="n"/>
      <c r="EA401" s="119">
        <f>IF(N($H401)&lt;21,"",IF(DU401="","",DU401+31))</f>
        <v/>
      </c>
      <c r="EB401" s="124">
        <f>IF(EA401="","",TODAY()-EA401)</f>
        <v/>
      </c>
      <c r="EC401" s="494" t="n"/>
      <c r="ED401" s="184" t="n"/>
      <c r="EE401" s="184">
        <f>IF(EA401="","SIN ESTADO",IF(EC401&lt;&gt;"","PAGA",IF(EB401&gt;0,"VENCIDA",IF(EB401&gt;=-5,"POR VENCER","AL DÍA"))))</f>
        <v/>
      </c>
      <c r="EF401" s="185" t="n"/>
      <c r="EG401" s="119">
        <f>IF(N($H401)&lt;22,"",IF(EA401="","",EA401+31))</f>
        <v/>
      </c>
      <c r="EH401" s="124">
        <f>IF(EG401="","",TODAY()-EG401)</f>
        <v/>
      </c>
      <c r="EI401" s="494" t="n"/>
      <c r="EJ401" s="184" t="n"/>
      <c r="EK401" s="184">
        <f>IF(EG401="","SIN ESTADO",IF(EI401&lt;&gt;"","PAGA",IF(EH401&gt;0,"VENCIDA",IF(EH401&gt;=-5,"POR VENCER","AL DÍA"))))</f>
        <v/>
      </c>
      <c r="EL401" s="185" t="n"/>
      <c r="EM401" s="119">
        <f>IF(N($H401)&lt;23,"",IF(EG401="","",EG401+31))</f>
        <v/>
      </c>
      <c r="EN401" s="124">
        <f>IF(EM401="","",TODAY()-EM401)</f>
        <v/>
      </c>
      <c r="EO401" s="494" t="n"/>
      <c r="EP401" s="184" t="n"/>
      <c r="EQ401" s="184">
        <f>IF(EM401="","SIN ESTADO",IF(EO401&lt;&gt;"","PAGA",IF(EN401&gt;0,"VENCIDA",IF(EN401&gt;=-5,"POR VENCER","AL DÍA"))))</f>
        <v/>
      </c>
      <c r="ER401" s="185" t="n"/>
      <c r="ES401" s="119">
        <f>IF(N($H401)&lt;24,"",IF(EM401="","",EM401+31))</f>
        <v/>
      </c>
      <c r="ET401" s="124">
        <f>IF(ES401="","",TODAY()-ES401)</f>
        <v/>
      </c>
      <c r="EU401" s="494" t="n"/>
      <c r="EV401" s="184" t="n"/>
      <c r="EW401" s="184">
        <f>IF(ES401="","SIN ESTADO",IF(EU401&lt;&gt;"","PAGA",IF(ET401&gt;0,"VENCIDA",IF(ET401&gt;=-5,"POR VENCER","AL DÍA"))))</f>
        <v/>
      </c>
      <c r="EX401" s="185" t="n"/>
      <c r="EY401" s="119">
        <f>IF(N($H401)&lt;25,"",IF(ES401="","",ES401+31))</f>
        <v/>
      </c>
      <c r="EZ401" s="124">
        <f>IF(EY401="","",TODAY()-EY401)</f>
        <v/>
      </c>
      <c r="FA401" s="494" t="n"/>
      <c r="FB401" s="184" t="n"/>
      <c r="FC401" s="184">
        <f>IF(EY401="","SIN ESTADO",IF(FA401&lt;&gt;"","PAGA",IF(EZ401&gt;0,"VENCIDA",IF(EZ401&gt;=-5,"POR VENCER","AL DÍA"))))</f>
        <v/>
      </c>
      <c r="FD401" s="185" t="n"/>
      <c r="FE401" s="119">
        <f>IF(N($H401)&lt;26,"",IF(EY401="","",EY401+31))</f>
        <v/>
      </c>
      <c r="FF401" s="124">
        <f>IF(FE401="","",TODAY()-FE401)</f>
        <v/>
      </c>
      <c r="FG401" s="494" t="n"/>
      <c r="FH401" s="184" t="n"/>
      <c r="FI401" s="184">
        <f>IF(FE401="","SIN ESTADO",IF(FG401&lt;&gt;"","PAGA",IF(FF401&gt;0,"VENCIDA",IF(FF401&gt;=-5,"POR VENCER","AL DÍA"))))</f>
        <v/>
      </c>
      <c r="FJ401" s="185" t="n"/>
      <c r="FK401" s="119">
        <f>IF(N($H401)&lt;27,"",IF(FE401="","",FE401+31))</f>
        <v/>
      </c>
      <c r="FL401" s="124">
        <f>IF(FK401="","",TODAY()-FK401)</f>
        <v/>
      </c>
      <c r="FM401" s="494" t="n"/>
      <c r="FN401" s="184" t="n"/>
      <c r="FO401" s="184">
        <f>IF(FK401="","SIN ESTADO",IF(FM401&lt;&gt;"","PAGA",IF(FL401&gt;0,"VENCIDA",IF(FL401&gt;=-5,"POR VENCER","AL DÍA"))))</f>
        <v/>
      </c>
      <c r="FP401" s="185" t="n"/>
      <c r="FQ401" s="119">
        <f>IF(N($H401)&lt;28,"",IF(FK401="","",FK401+31))</f>
        <v/>
      </c>
      <c r="FR401" s="124">
        <f>IF(FQ401="","",TODAY()-FQ401)</f>
        <v/>
      </c>
      <c r="FS401" s="494" t="n"/>
      <c r="FT401" s="184" t="n"/>
      <c r="FU401" s="184">
        <f>IF(FQ401="","SIN ESTADO",IF(FS401&lt;&gt;"","PAGA",IF(FR401&gt;0,"VENCIDA",IF(FR401&gt;=-5,"POR VENCER","AL DÍA"))))</f>
        <v/>
      </c>
      <c r="FV401" s="185" t="n"/>
      <c r="FW401" s="119">
        <f>IF(N($H401)&lt;29,"",IF(FQ401="","",FQ401+31))</f>
        <v/>
      </c>
      <c r="FX401" s="124">
        <f>IF(FW401="","",TODAY()-FW401)</f>
        <v/>
      </c>
      <c r="FY401" s="494" t="n"/>
      <c r="FZ401" s="184" t="n"/>
      <c r="GA401" s="184">
        <f>IF(FW401="","SIN ESTADO",IF(FY401&lt;&gt;"","PAGA",IF(FX401&gt;0,"VENCIDA",IF(FX401&gt;=-5,"POR VENCER","AL DÍA"))))</f>
        <v/>
      </c>
      <c r="GB401" s="185" t="n"/>
      <c r="GC401" s="119">
        <f>IF(N($H401)&lt;30,"",IF(FW401="","",FW401+31))</f>
        <v/>
      </c>
      <c r="GD401" s="124">
        <f>IF(GC401="","",TODAY()-GC401)</f>
        <v/>
      </c>
      <c r="GE401" s="494" t="n"/>
      <c r="GF401" s="184" t="n"/>
      <c r="GG401" s="184">
        <f>IF(GC401="","SIN ESTADO",IF(GE401&lt;&gt;"","PAGA",IF(GD401&gt;0,"VENCIDA",IF(GD401&gt;=-5,"POR VENCER","AL DÍA"))))</f>
        <v/>
      </c>
      <c r="GH401" s="185" t="n"/>
      <c r="GI401" s="119">
        <f>IF(N($H401)&lt;31,"",IF(GC401="","",GC401+31))</f>
        <v/>
      </c>
      <c r="GJ401" s="124">
        <f>IF(GI401="","",TODAY()-GI401)</f>
        <v/>
      </c>
      <c r="GK401" s="494" t="n"/>
      <c r="GL401" s="184" t="n"/>
      <c r="GM401" s="184">
        <f>IF(GI401="","SIN ESTADO",IF(GK401&lt;&gt;"","PAGA",IF(GJ401&gt;0,"VENCIDA",IF(GJ401&gt;=-5,"POR VENCER","AL DÍA"))))</f>
        <v/>
      </c>
      <c r="GN401" s="185" t="n"/>
      <c r="GO401" s="119">
        <f>IF(N($H401)&lt;32,"",IF(GI401="","",GI401+31))</f>
        <v/>
      </c>
      <c r="GP401" s="124">
        <f>IF(GO401="","",TODAY()-GO401)</f>
        <v/>
      </c>
      <c r="GQ401" s="494" t="n"/>
      <c r="GR401" s="184" t="n"/>
      <c r="GS401" s="184">
        <f>IF(GO401="","SIN ESTADO",IF(GQ401&lt;&gt;"","PAGA",IF(GP401&gt;0,"VENCIDA",IF(GP401&gt;=-5,"POR VENCER","AL DÍA"))))</f>
        <v/>
      </c>
      <c r="GT401" s="185" t="n"/>
      <c r="GU401" s="119">
        <f>IF(N($H401)&lt;33,"",IF(GO401="","",GO401+31))</f>
        <v/>
      </c>
      <c r="GV401" s="124">
        <f>IF(GU401="","",TODAY()-GU401)</f>
        <v/>
      </c>
      <c r="GW401" s="494" t="n"/>
      <c r="GX401" s="184" t="n"/>
      <c r="GY401" s="184">
        <f>IF(GU401="","SIN ESTADO",IF(GW401&lt;&gt;"","PAGA",IF(GV401&gt;0,"VENCIDA",IF(GV401&gt;=-5,"POR VENCER","AL DÍA"))))</f>
        <v/>
      </c>
      <c r="GZ401" s="185" t="n"/>
      <c r="HA401" s="119">
        <f>IF(N($H401)&lt;34,"",IF(GU401="","",GU401+31))</f>
        <v/>
      </c>
      <c r="HB401" s="124">
        <f>IF(HA401="","",TODAY()-HA401)</f>
        <v/>
      </c>
      <c r="HC401" s="494" t="n"/>
      <c r="HD401" s="184" t="n"/>
      <c r="HE401" s="184">
        <f>IF(HA401="","SIN ESTADO",IF(HC401&lt;&gt;"","PAGA",IF(HB401&gt;0,"VENCIDA",IF(HB401&gt;=-5,"POR VENCER","AL DÍA"))))</f>
        <v/>
      </c>
      <c r="HF401" s="185" t="n"/>
      <c r="HG401" s="119">
        <f>IF(N($H401)&lt;35,"",IF(HA401="","",HA401+31))</f>
        <v/>
      </c>
      <c r="HH401" s="124">
        <f>IF(HG401="","",TODAY()-HG401)</f>
        <v/>
      </c>
      <c r="HI401" s="494" t="n"/>
      <c r="HJ401" s="184" t="n"/>
      <c r="HK401" s="184">
        <f>IF(HG401="","SIN ESTADO",IF(HI401&lt;&gt;"","PAGA",IF(HH401&gt;0,"VENCIDA",IF(HH401&gt;=-5,"POR VENCER","AL DÍA"))))</f>
        <v/>
      </c>
      <c r="HL401" s="168" t="n"/>
      <c r="HM401" s="119">
        <f>IF(N($H401)&lt;36,"",IF(HG401="","",HG401+31))</f>
        <v/>
      </c>
      <c r="HN401" s="124">
        <f>IF(HM401="","",TODAY()-HM401)</f>
        <v/>
      </c>
      <c r="HO401" s="494" t="n"/>
      <c r="HP401" s="184" t="n"/>
      <c r="HQ401" s="184">
        <f>IF(HM401="","SIN ESTADO",IF(HO401&lt;&gt;"","PAGA",IF(HN401&gt;0,"VENCIDA",IF(HN401&gt;=-5,"POR VENCER","AL DÍA"))))</f>
        <v/>
      </c>
      <c r="HR401" s="168" t="n"/>
      <c r="HS401" s="169">
        <f>N401+T401+Z401+AF401+AL401+AR401+AX401+BD401+BJ401+BP401+BV401+CB401+CH401+CN401+CT401+CZ401+DF401+DL401+DR401+DX401+ED401+EJ401+EP401+EV401+FB401+FH401+FN401+FT401+FZ401+GF401+GL401+GR401+GX401+HD401+HJ401+HP401</f>
        <v/>
      </c>
      <c r="HU401" s="170">
        <f>IFERROR(N($J401),0)</f>
        <v/>
      </c>
      <c r="HW401" s="170">
        <f>SUMPRODUCT((MOD(COLUMN($M401:$HR401)-COLUMN($M401),6)=0)*ISNUMBER($M401:$HR401)*($M401:$HR401&gt;=RESUMEN!$C$26)*($M401:$HR401&lt;=RESUMEN!$C$27)*IFERROR(N($N401:$HS401),0))</f>
        <v/>
      </c>
      <c r="HX401" s="170">
        <f>SUMPRODUCT((MOD(COLUMN($M401:$HR401)-COLUMN($M401),6)=0)*ISNUMBER($M401:$HR401)*($M401:$HR401&gt;=RESUMEN!$C$26)*($M401:$HR401&lt;=RESUMEN!$C$27))</f>
        <v/>
      </c>
    </row>
    <row r="402" ht="15.75" customHeight="1" s="506">
      <c r="B402" s="113">
        <f>VENTAS!A401</f>
        <v/>
      </c>
      <c r="C402" s="236">
        <f>VENTAS!B401</f>
        <v/>
      </c>
      <c r="D402" s="53">
        <f>VENTAS!C401</f>
        <v/>
      </c>
      <c r="E402" s="114">
        <f>VENTAS!D401</f>
        <v/>
      </c>
      <c r="F402" s="114">
        <f>VENTAS!J401</f>
        <v/>
      </c>
      <c r="G402" s="494">
        <f>VENTAS!F401</f>
        <v/>
      </c>
      <c r="H402" s="479">
        <f>VENTAS!K401</f>
        <v/>
      </c>
      <c r="I402" s="479">
        <f>VENTAS!M401</f>
        <v/>
      </c>
      <c r="J402" s="184">
        <f>VENTAS!L401</f>
        <v/>
      </c>
      <c r="K402" s="119">
        <f>IF(N($H402)&lt;1,"",$G402+31)</f>
        <v/>
      </c>
      <c r="L402" s="124">
        <f>IF(K402="","",TODAY()-K402)</f>
        <v/>
      </c>
      <c r="M402" s="469" t="n">
        <v>45668</v>
      </c>
      <c r="N402" s="374" t="n">
        <v>1208300</v>
      </c>
      <c r="O402" s="184">
        <f>IF(K402="","SIN ESTADO",IF(M402&lt;&gt;"","PAGA",IF(L402&gt;0,"VENCIDA",IF(L402&gt;=-5,"POR VENCER","AL DÍA"))))</f>
        <v/>
      </c>
      <c r="P402" s="185" t="inlineStr">
        <is>
          <t>TRANSFERENCIA</t>
        </is>
      </c>
      <c r="Q402" s="119">
        <f>IF(N($H402)&lt;2,"",IF(K402="","",K402+31))</f>
        <v/>
      </c>
      <c r="R402" s="124">
        <f>IF(Q402="","",TODAY()-Q402)</f>
        <v/>
      </c>
      <c r="S402" s="470" t="n">
        <v>46067</v>
      </c>
      <c r="T402" s="184" t="n">
        <v>1208300</v>
      </c>
      <c r="U402" s="184">
        <f>IF(Q402="","SIN ESTADO",IF(S402&lt;&gt;"","PAGA",IF(R402&gt;0,"VENCIDA",IF(R402&gt;=-5,"POR VENCER","AL DÍA"))))</f>
        <v/>
      </c>
      <c r="V402" s="185" t="inlineStr">
        <is>
          <t>TRANSFERENCIA</t>
        </is>
      </c>
      <c r="W402" s="119">
        <f>IF(N($H402)&lt;3,"",IF(Q402="","",Q402+31))</f>
        <v/>
      </c>
      <c r="X402" s="124">
        <f>IF(W402="","",TODAY()-W402)</f>
        <v/>
      </c>
      <c r="Y402" s="494" t="n"/>
      <c r="Z402" s="184" t="n"/>
      <c r="AA402" s="184">
        <f>IF(W402="","SIN ESTADO",IF(Y402&lt;&gt;"","PAGA",IF(X402&gt;0,"VENCIDA",IF(X402&gt;=-5,"POR VENCER","AL DÍA"))))</f>
        <v/>
      </c>
      <c r="AB402" s="185" t="n"/>
      <c r="AC402" s="119">
        <f>IF(N($H402)&lt;4,"",IF(W402="","",W402+31))</f>
        <v/>
      </c>
      <c r="AD402" s="124">
        <f>IF(AC402="","",TODAY()-AC402)</f>
        <v/>
      </c>
      <c r="AE402" s="494" t="n"/>
      <c r="AF402" s="184" t="n"/>
      <c r="AG402" s="184">
        <f>IF(AC402="","SIN ESTADO",IF(AE402&lt;&gt;"","PAGA",IF(AD402&gt;0,"VENCIDA",IF(AD402&gt;=-5,"POR VENCER","AL DÍA"))))</f>
        <v/>
      </c>
      <c r="AH402" s="185" t="n"/>
      <c r="AI402" s="119">
        <f>IF(N($H402)&lt;5,"",IF(AC402="","",AC402+31))</f>
        <v/>
      </c>
      <c r="AJ402" s="124">
        <f>IF(AI402="","",TODAY()-AI402)</f>
        <v/>
      </c>
      <c r="AK402" s="494" t="n"/>
      <c r="AL402" s="184" t="n"/>
      <c r="AM402" s="184">
        <f>IF(AI402="","SIN ESTADO",IF(AK402&lt;&gt;"","PAGA",IF(AJ402&gt;0,"VENCIDA",IF(AJ402&gt;=-5,"POR VENCER","AL DÍA"))))</f>
        <v/>
      </c>
      <c r="AN402" s="185" t="n"/>
      <c r="AO402" s="119">
        <f>IF(N($H402)&lt;6,"",IF(AI402="","",AI402+31))</f>
        <v/>
      </c>
      <c r="AP402" s="124">
        <f>IF(AO402="","",TODAY()-AO402)</f>
        <v/>
      </c>
      <c r="AQ402" s="270" t="n"/>
      <c r="AR402" s="184" t="n"/>
      <c r="AS402" s="184">
        <f>IF(AO402="","SIN ESTADO",IF(AQ402&lt;&gt;"","PAGA",IF(AP402&gt;0,"VENCIDA",IF(AP402&gt;=-5,"POR VENCER","AL DÍA"))))</f>
        <v/>
      </c>
      <c r="AT402" s="185" t="n"/>
      <c r="AU402" s="119">
        <f>IF(N($H402)&lt;7,"",IF(AO402="","",AO402+31))</f>
        <v/>
      </c>
      <c r="AV402" s="124">
        <f>IF(AU402="","",TODAY()-AU402)</f>
        <v/>
      </c>
      <c r="AW402" s="494" t="n"/>
      <c r="AX402" s="184" t="n"/>
      <c r="AY402" s="184">
        <f>IF(AU402="","SIN ESTADO",IF(AW402&lt;&gt;"","PAGA",IF(AV402&gt;0,"VENCIDA",IF(AV402&gt;=-5,"POR VENCER","AL DÍA"))))</f>
        <v/>
      </c>
      <c r="AZ402" s="185" t="n"/>
      <c r="BA402" s="119">
        <f>IF(N($H402)&lt;8,"",IF(AU402="","",AU402+31))</f>
        <v/>
      </c>
      <c r="BB402" s="124">
        <f>IF(BA402="","",TODAY()-BA402)</f>
        <v/>
      </c>
      <c r="BC402" s="494" t="n"/>
      <c r="BD402" s="184" t="n"/>
      <c r="BE402" s="184">
        <f>IF(BA402="","SIN ESTADO",IF(BC402&lt;&gt;"","PAGA",IF(BB402&gt;0,"VENCIDA",IF(BB402&gt;=-5,"POR VENCER","AL DÍA"))))</f>
        <v/>
      </c>
      <c r="BF402" s="185" t="n"/>
      <c r="BG402" s="119">
        <f>IF(N($H402)&lt;9,"",IF(BA402="","",BA402+31))</f>
        <v/>
      </c>
      <c r="BH402" s="124">
        <f>IF(BG402="","",TODAY()-BG402)</f>
        <v/>
      </c>
      <c r="BI402" s="494" t="n"/>
      <c r="BJ402" s="184" t="n"/>
      <c r="BK402" s="184">
        <f>IF(BG402="","SIN ESTADO",IF(BI402&lt;&gt;"","PAGA",IF(BH402&gt;0,"VENCIDA",IF(BH402&gt;=-5,"POR VENCER","AL DÍA"))))</f>
        <v/>
      </c>
      <c r="BL402" s="185" t="n"/>
      <c r="BM402" s="119">
        <f>IF(N($H402)&lt;10,"",IF(BG402="","",BG402+31))</f>
        <v/>
      </c>
      <c r="BN402" s="124">
        <f>IF(BM402="","",TODAY()-BM402)</f>
        <v/>
      </c>
      <c r="BO402" s="494" t="n"/>
      <c r="BP402" s="184" t="n"/>
      <c r="BQ402" s="184">
        <f>IF(BM402="","SIN ESTADO",IF(BO402&lt;&gt;"","PAGA",IF(BN402&gt;0,"VENCIDA",IF(BN402&gt;=-5,"POR VENCER","AL DÍA"))))</f>
        <v/>
      </c>
      <c r="BR402" s="185" t="n"/>
      <c r="BS402" s="119">
        <f>IF(N($H402)&lt;11,"",IF(BM402="","",BM402+31))</f>
        <v/>
      </c>
      <c r="BT402" s="124">
        <f>IF(BS402="","",TODAY()-BS402)</f>
        <v/>
      </c>
      <c r="BU402" s="494" t="n"/>
      <c r="BV402" s="184" t="n"/>
      <c r="BW402" s="184">
        <f>IF(BS402="","SIN ESTADO",IF(BU402&lt;&gt;"","PAGA",IF(BT402&gt;0,"VENCIDA",IF(BT402&gt;=-5,"POR VENCER","AL DÍA"))))</f>
        <v/>
      </c>
      <c r="BX402" s="185" t="n"/>
      <c r="BY402" s="119">
        <f>IF(N($H402)&lt;12,"",IF(BS402="","",BS402+31))</f>
        <v/>
      </c>
      <c r="BZ402" s="124">
        <f>IF(BY402="","",TODAY()-BY402)</f>
        <v/>
      </c>
      <c r="CA402" s="494" t="n"/>
      <c r="CB402" s="184" t="n"/>
      <c r="CC402" s="184">
        <f>IF(BY402="","SIN ESTADO",IF(CA402&lt;&gt;"","PAGA",IF(BZ402&gt;0,"VENCIDA",IF(BZ402&gt;=-5,"POR VENCER","AL DÍA"))))</f>
        <v/>
      </c>
      <c r="CD402" s="185" t="n"/>
      <c r="CE402" s="119">
        <f>IF(N($H402)&lt;13,"",IF(BY402="","",BY402+31))</f>
        <v/>
      </c>
      <c r="CF402" s="124">
        <f>IF(CE402="","",TODAY()-CE402)</f>
        <v/>
      </c>
      <c r="CG402" s="494" t="n"/>
      <c r="CH402" s="184" t="n"/>
      <c r="CI402" s="184">
        <f>IF(CE402="","SIN ESTADO",IF(CG402&lt;&gt;"","PAGA",IF(CF402&gt;0,"VENCIDA",IF(CF402&gt;=-5,"POR VENCER","AL DÍA"))))</f>
        <v/>
      </c>
      <c r="CJ402" s="185" t="n"/>
      <c r="CK402" s="119">
        <f>IF(N($H402)&lt;14,"",IF(CE402="","",CE402+31))</f>
        <v/>
      </c>
      <c r="CL402" s="124">
        <f>IF(CK402="","",TODAY()-CK402)</f>
        <v/>
      </c>
      <c r="CM402" s="494" t="n"/>
      <c r="CN402" s="184" t="n"/>
      <c r="CO402" s="184">
        <f>IF(CK402="","SIN ESTADO",IF(CM402&lt;&gt;"","PAGA",IF(CL402&gt;0,"VENCIDA",IF(CL402&gt;=-5,"POR VENCER","AL DÍA"))))</f>
        <v/>
      </c>
      <c r="CP402" s="185" t="n"/>
      <c r="CQ402" s="119">
        <f>IF(N($H402)&lt;15,"",IF(CK402="","",CK402+31))</f>
        <v/>
      </c>
      <c r="CR402" s="124">
        <f>IF(CQ402="","",TODAY()-CQ402)</f>
        <v/>
      </c>
      <c r="CS402" s="494" t="n"/>
      <c r="CT402" s="184" t="n"/>
      <c r="CU402" s="184">
        <f>IF(CQ402="","SIN ESTADO",IF(CS402&lt;&gt;"","PAGA",IF(CR402&gt;0,"VENCIDA",IF(CR402&gt;=-5,"POR VENCER","AL DÍA"))))</f>
        <v/>
      </c>
      <c r="CV402" s="185" t="n"/>
      <c r="CW402" s="119">
        <f>IF(N($H402)&lt;16,"",IF(CQ402="","",CQ402+31))</f>
        <v/>
      </c>
      <c r="CX402" s="124">
        <f>IF(CW402="","",TODAY()-CW402)</f>
        <v/>
      </c>
      <c r="CY402" s="494" t="n"/>
      <c r="CZ402" s="184" t="n"/>
      <c r="DA402" s="184">
        <f>IF(CW402="","SIN ESTADO",IF(CY402&lt;&gt;"","PAGA",IF(CX402&gt;0,"VENCIDA",IF(CX402&gt;=-5,"POR VENCER","AL DÍA"))))</f>
        <v/>
      </c>
      <c r="DB402" s="185" t="n"/>
      <c r="DC402" s="119">
        <f>IF(N($H402)&lt;17,"",IF(CW402="","",CW402+31))</f>
        <v/>
      </c>
      <c r="DD402" s="124">
        <f>IF(DC402="","",TODAY()-DC402)</f>
        <v/>
      </c>
      <c r="DE402" s="494" t="n"/>
      <c r="DF402" s="184" t="n"/>
      <c r="DG402" s="184">
        <f>IF(DC402="","SIN ESTADO",IF(DE402&lt;&gt;"","PAGA",IF(DD402&gt;0,"VENCIDA",IF(DD402&gt;=-5,"POR VENCER","AL DÍA"))))</f>
        <v/>
      </c>
      <c r="DH402" s="185" t="n"/>
      <c r="DI402" s="119">
        <f>IF(N($H402)&lt;18,"",IF(DC402="","",DC402+31))</f>
        <v/>
      </c>
      <c r="DJ402" s="124">
        <f>IF(DI402="","",TODAY()-DI402)</f>
        <v/>
      </c>
      <c r="DK402" s="494" t="n"/>
      <c r="DL402" s="184" t="n"/>
      <c r="DM402" s="184">
        <f>IF(DI402="","SIN ESTADO",IF(DK402&lt;&gt;"","PAGA",IF(DJ402&gt;0,"VENCIDA",IF(DJ402&gt;=-5,"POR VENCER","AL DÍA"))))</f>
        <v/>
      </c>
      <c r="DN402" s="185" t="n"/>
      <c r="DO402" s="119">
        <f>IF(N($H402)&lt;19,"",IF(DI402="","",DI402+31))</f>
        <v/>
      </c>
      <c r="DP402" s="124">
        <f>IF(DO402="","",TODAY()-DO402)</f>
        <v/>
      </c>
      <c r="DQ402" s="494" t="n"/>
      <c r="DR402" s="184" t="n"/>
      <c r="DS402" s="184">
        <f>IF(DO402="","SIN ESTADO",IF(DQ402&lt;&gt;"","PAGA",IF(DP402&gt;0,"VENCIDA",IF(DP402&gt;=-5,"POR VENCER","AL DÍA"))))</f>
        <v/>
      </c>
      <c r="DT402" s="185" t="n"/>
      <c r="DU402" s="119">
        <f>IF(N($H402)&lt;20,"",IF(DO402="","",DO402+31))</f>
        <v/>
      </c>
      <c r="DV402" s="124">
        <f>IF(DU402="","",TODAY()-DU402)</f>
        <v/>
      </c>
      <c r="DW402" s="494" t="n"/>
      <c r="DX402" s="184" t="n"/>
      <c r="DY402" s="184">
        <f>IF(DU402="","SIN ESTADO",IF(DW402&lt;&gt;"","PAGA",IF(DV402&gt;0,"VENCIDA",IF(DV402&gt;=-5,"POR VENCER","AL DÍA"))))</f>
        <v/>
      </c>
      <c r="DZ402" s="185" t="n"/>
      <c r="EA402" s="119">
        <f>IF(N($H402)&lt;21,"",IF(DU402="","",DU402+31))</f>
        <v/>
      </c>
      <c r="EB402" s="124">
        <f>IF(EA402="","",TODAY()-EA402)</f>
        <v/>
      </c>
      <c r="EC402" s="494" t="n"/>
      <c r="ED402" s="184" t="n"/>
      <c r="EE402" s="184">
        <f>IF(EA402="","SIN ESTADO",IF(EC402&lt;&gt;"","PAGA",IF(EB402&gt;0,"VENCIDA",IF(EB402&gt;=-5,"POR VENCER","AL DÍA"))))</f>
        <v/>
      </c>
      <c r="EF402" s="185" t="n"/>
      <c r="EG402" s="119">
        <f>IF(N($H402)&lt;22,"",IF(EA402="","",EA402+31))</f>
        <v/>
      </c>
      <c r="EH402" s="124">
        <f>IF(EG402="","",TODAY()-EG402)</f>
        <v/>
      </c>
      <c r="EI402" s="494" t="n"/>
      <c r="EJ402" s="184" t="n"/>
      <c r="EK402" s="184">
        <f>IF(EG402="","SIN ESTADO",IF(EI402&lt;&gt;"","PAGA",IF(EH402&gt;0,"VENCIDA",IF(EH402&gt;=-5,"POR VENCER","AL DÍA"))))</f>
        <v/>
      </c>
      <c r="EL402" s="185" t="n"/>
      <c r="EM402" s="119">
        <f>IF(N($H402)&lt;23,"",IF(EG402="","",EG402+31))</f>
        <v/>
      </c>
      <c r="EN402" s="124">
        <f>IF(EM402="","",TODAY()-EM402)</f>
        <v/>
      </c>
      <c r="EO402" s="494" t="n"/>
      <c r="EP402" s="184" t="n"/>
      <c r="EQ402" s="184">
        <f>IF(EM402="","SIN ESTADO",IF(EO402&lt;&gt;"","PAGA",IF(EN402&gt;0,"VENCIDA",IF(EN402&gt;=-5,"POR VENCER","AL DÍA"))))</f>
        <v/>
      </c>
      <c r="ER402" s="185" t="n"/>
      <c r="ES402" s="119">
        <f>IF(N($H402)&lt;24,"",IF(EM402="","",EM402+31))</f>
        <v/>
      </c>
      <c r="ET402" s="124">
        <f>IF(ES402="","",TODAY()-ES402)</f>
        <v/>
      </c>
      <c r="EU402" s="494" t="n"/>
      <c r="EV402" s="184" t="n"/>
      <c r="EW402" s="184">
        <f>IF(ES402="","SIN ESTADO",IF(EU402&lt;&gt;"","PAGA",IF(ET402&gt;0,"VENCIDA",IF(ET402&gt;=-5,"POR VENCER","AL DÍA"))))</f>
        <v/>
      </c>
      <c r="EX402" s="185" t="n"/>
      <c r="EY402" s="119">
        <f>IF(N($H402)&lt;25,"",IF(ES402="","",ES402+31))</f>
        <v/>
      </c>
      <c r="EZ402" s="124">
        <f>IF(EY402="","",TODAY()-EY402)</f>
        <v/>
      </c>
      <c r="FA402" s="494" t="n"/>
      <c r="FB402" s="184" t="n"/>
      <c r="FC402" s="184">
        <f>IF(EY402="","SIN ESTADO",IF(FA402&lt;&gt;"","PAGA",IF(EZ402&gt;0,"VENCIDA",IF(EZ402&gt;=-5,"POR VENCER","AL DÍA"))))</f>
        <v/>
      </c>
      <c r="FD402" s="185" t="n"/>
      <c r="FE402" s="119">
        <f>IF(N($H402)&lt;26,"",IF(EY402="","",EY402+31))</f>
        <v/>
      </c>
      <c r="FF402" s="124">
        <f>IF(FE402="","",TODAY()-FE402)</f>
        <v/>
      </c>
      <c r="FG402" s="494" t="n"/>
      <c r="FH402" s="184" t="n"/>
      <c r="FI402" s="184">
        <f>IF(FE402="","SIN ESTADO",IF(FG402&lt;&gt;"","PAGA",IF(FF402&gt;0,"VENCIDA",IF(FF402&gt;=-5,"POR VENCER","AL DÍA"))))</f>
        <v/>
      </c>
      <c r="FJ402" s="185" t="n"/>
      <c r="FK402" s="119">
        <f>IF(N($H402)&lt;27,"",IF(FE402="","",FE402+31))</f>
        <v/>
      </c>
      <c r="FL402" s="124">
        <f>IF(FK402="","",TODAY()-FK402)</f>
        <v/>
      </c>
      <c r="FM402" s="494" t="n"/>
      <c r="FN402" s="184" t="n"/>
      <c r="FO402" s="184">
        <f>IF(FK402="","SIN ESTADO",IF(FM402&lt;&gt;"","PAGA",IF(FL402&gt;0,"VENCIDA",IF(FL402&gt;=-5,"POR VENCER","AL DÍA"))))</f>
        <v/>
      </c>
      <c r="FP402" s="185" t="n"/>
      <c r="FQ402" s="119">
        <f>IF(N($H402)&lt;28,"",IF(FK402="","",FK402+31))</f>
        <v/>
      </c>
      <c r="FR402" s="124">
        <f>IF(FQ402="","",TODAY()-FQ402)</f>
        <v/>
      </c>
      <c r="FS402" s="494" t="n"/>
      <c r="FT402" s="184" t="n"/>
      <c r="FU402" s="184">
        <f>IF(FQ402="","SIN ESTADO",IF(FS402&lt;&gt;"","PAGA",IF(FR402&gt;0,"VENCIDA",IF(FR402&gt;=-5,"POR VENCER","AL DÍA"))))</f>
        <v/>
      </c>
      <c r="FV402" s="185" t="n"/>
      <c r="FW402" s="119">
        <f>IF(N($H402)&lt;29,"",IF(FQ402="","",FQ402+31))</f>
        <v/>
      </c>
      <c r="FX402" s="124">
        <f>IF(FW402="","",TODAY()-FW402)</f>
        <v/>
      </c>
      <c r="FY402" s="494" t="n"/>
      <c r="FZ402" s="184" t="n"/>
      <c r="GA402" s="184">
        <f>IF(FW402="","SIN ESTADO",IF(FY402&lt;&gt;"","PAGA",IF(FX402&gt;0,"VENCIDA",IF(FX402&gt;=-5,"POR VENCER","AL DÍA"))))</f>
        <v/>
      </c>
      <c r="GB402" s="185" t="n"/>
      <c r="GC402" s="119">
        <f>IF(N($H402)&lt;30,"",IF(FW402="","",FW402+31))</f>
        <v/>
      </c>
      <c r="GD402" s="124">
        <f>IF(GC402="","",TODAY()-GC402)</f>
        <v/>
      </c>
      <c r="GE402" s="494" t="n"/>
      <c r="GF402" s="184" t="n"/>
      <c r="GG402" s="184">
        <f>IF(GC402="","SIN ESTADO",IF(GE402&lt;&gt;"","PAGA",IF(GD402&gt;0,"VENCIDA",IF(GD402&gt;=-5,"POR VENCER","AL DÍA"))))</f>
        <v/>
      </c>
      <c r="GH402" s="185" t="n"/>
      <c r="GI402" s="119">
        <f>IF(N($H402)&lt;31,"",IF(GC402="","",GC402+31))</f>
        <v/>
      </c>
      <c r="GJ402" s="124">
        <f>IF(GI402="","",TODAY()-GI402)</f>
        <v/>
      </c>
      <c r="GK402" s="494" t="n"/>
      <c r="GL402" s="184" t="n"/>
      <c r="GM402" s="184">
        <f>IF(GI402="","SIN ESTADO",IF(GK402&lt;&gt;"","PAGA",IF(GJ402&gt;0,"VENCIDA",IF(GJ402&gt;=-5,"POR VENCER","AL DÍA"))))</f>
        <v/>
      </c>
      <c r="GN402" s="185" t="n"/>
      <c r="GO402" s="119">
        <f>IF(N($H402)&lt;32,"",IF(GI402="","",GI402+31))</f>
        <v/>
      </c>
      <c r="GP402" s="124">
        <f>IF(GO402="","",TODAY()-GO402)</f>
        <v/>
      </c>
      <c r="GQ402" s="494" t="n"/>
      <c r="GR402" s="184" t="n"/>
      <c r="GS402" s="184">
        <f>IF(GO402="","SIN ESTADO",IF(GQ402&lt;&gt;"","PAGA",IF(GP402&gt;0,"VENCIDA",IF(GP402&gt;=-5,"POR VENCER","AL DÍA"))))</f>
        <v/>
      </c>
      <c r="GT402" s="185" t="n"/>
      <c r="GU402" s="119">
        <f>IF(N($H402)&lt;33,"",IF(GO402="","",GO402+31))</f>
        <v/>
      </c>
      <c r="GV402" s="124">
        <f>IF(GU402="","",TODAY()-GU402)</f>
        <v/>
      </c>
      <c r="GW402" s="494" t="n"/>
      <c r="GX402" s="184" t="n"/>
      <c r="GY402" s="184">
        <f>IF(GU402="","SIN ESTADO",IF(GW402&lt;&gt;"","PAGA",IF(GV402&gt;0,"VENCIDA",IF(GV402&gt;=-5,"POR VENCER","AL DÍA"))))</f>
        <v/>
      </c>
      <c r="GZ402" s="185" t="n"/>
      <c r="HA402" s="119">
        <f>IF(N($H402)&lt;34,"",IF(GU402="","",GU402+31))</f>
        <v/>
      </c>
      <c r="HB402" s="124">
        <f>IF(HA402="","",TODAY()-HA402)</f>
        <v/>
      </c>
      <c r="HC402" s="494" t="n"/>
      <c r="HD402" s="184" t="n"/>
      <c r="HE402" s="184">
        <f>IF(HA402="","SIN ESTADO",IF(HC402&lt;&gt;"","PAGA",IF(HB402&gt;0,"VENCIDA",IF(HB402&gt;=-5,"POR VENCER","AL DÍA"))))</f>
        <v/>
      </c>
      <c r="HF402" s="185" t="n"/>
      <c r="HG402" s="119">
        <f>IF(N($H402)&lt;35,"",IF(HA402="","",HA402+31))</f>
        <v/>
      </c>
      <c r="HH402" s="124">
        <f>IF(HG402="","",TODAY()-HG402)</f>
        <v/>
      </c>
      <c r="HI402" s="494" t="n"/>
      <c r="HJ402" s="184" t="n"/>
      <c r="HK402" s="184">
        <f>IF(HG402="","SIN ESTADO",IF(HI402&lt;&gt;"","PAGA",IF(HH402&gt;0,"VENCIDA",IF(HH402&gt;=-5,"POR VENCER","AL DÍA"))))</f>
        <v/>
      </c>
      <c r="HL402" s="168" t="n"/>
      <c r="HM402" s="119">
        <f>IF(N($H402)&lt;36,"",IF(HG402="","",HG402+31))</f>
        <v/>
      </c>
      <c r="HN402" s="124">
        <f>IF(HM402="","",TODAY()-HM402)</f>
        <v/>
      </c>
      <c r="HO402" s="494" t="n"/>
      <c r="HP402" s="184" t="n"/>
      <c r="HQ402" s="184">
        <f>IF(HM402="","SIN ESTADO",IF(HO402&lt;&gt;"","PAGA",IF(HN402&gt;0,"VENCIDA",IF(HN402&gt;=-5,"POR VENCER","AL DÍA"))))</f>
        <v/>
      </c>
      <c r="HR402" s="168" t="n"/>
      <c r="HS402" s="169">
        <f>N402+T402+Z402+AF402+AL402+AR402+AX402+BD402+BJ402+BP402+BV402+CB402+CH402+CN402+CT402+CZ402+DF402+DL402+DR402+DX402+ED402+EJ402+EP402+EV402+FB402+FH402+FN402+FT402+FZ402+GF402+GL402+GR402+GX402+HD402+HJ402+HP402</f>
        <v/>
      </c>
      <c r="HU402" s="170">
        <f>IFERROR(N($J402),0)</f>
        <v/>
      </c>
      <c r="HW402" s="170">
        <f>SUMPRODUCT((MOD(COLUMN($M402:$HR402)-COLUMN($M402),6)=0)*ISNUMBER($M402:$HR402)*($M402:$HR402&gt;=RESUMEN!$C$26)*($M402:$HR402&lt;=RESUMEN!$C$27)*IFERROR(N($N402:$HS402),0))</f>
        <v/>
      </c>
      <c r="HX402" s="170">
        <f>SUMPRODUCT((MOD(COLUMN($M402:$HR402)-COLUMN($M402),6)=0)*ISNUMBER($M402:$HR402)*($M402:$HR402&gt;=RESUMEN!$C$26)*($M402:$HR402&lt;=RESUMEN!$C$27))</f>
        <v/>
      </c>
    </row>
    <row r="403" ht="15.75" customHeight="1" s="506">
      <c r="B403" s="113">
        <f>VENTAS!A402</f>
        <v/>
      </c>
      <c r="C403" s="236">
        <f>VENTAS!B402</f>
        <v/>
      </c>
      <c r="D403" s="53">
        <f>VENTAS!C402</f>
        <v/>
      </c>
      <c r="E403" s="114">
        <f>VENTAS!D402</f>
        <v/>
      </c>
      <c r="F403" s="114">
        <f>VENTAS!J402</f>
        <v/>
      </c>
      <c r="G403" s="494">
        <f>VENTAS!F402</f>
        <v/>
      </c>
      <c r="H403" s="479">
        <f>VENTAS!K402</f>
        <v/>
      </c>
      <c r="I403" s="479">
        <f>VENTAS!M402</f>
        <v/>
      </c>
      <c r="J403" s="184">
        <f>VENTAS!L402</f>
        <v/>
      </c>
      <c r="K403" s="119">
        <f>IF(N($H403)&lt;1,"",$G403+31)</f>
        <v/>
      </c>
      <c r="L403" s="124">
        <f>IF(K403="","",TODAY()-K403)</f>
        <v/>
      </c>
      <c r="M403" s="494" t="n"/>
      <c r="N403" s="374" t="n"/>
      <c r="O403" s="184">
        <f>IF(K403="","SIN ESTADO",IF(M403&lt;&gt;"","PAGA",IF(L403&gt;0,"VENCIDA",IF(L403&gt;=-5,"POR VENCER","AL DÍA"))))</f>
        <v/>
      </c>
      <c r="P403" s="185" t="n"/>
      <c r="Q403" s="119">
        <f>IF(N($H403)&lt;2,"",IF(K403="","",K403+31))</f>
        <v/>
      </c>
      <c r="R403" s="124">
        <f>IF(Q403="","",TODAY()-Q403)</f>
        <v/>
      </c>
      <c r="S403" s="494" t="n"/>
      <c r="T403" s="184" t="n"/>
      <c r="U403" s="184">
        <f>IF(Q403="","SIN ESTADO",IF(S403&lt;&gt;"","PAGA",IF(R403&gt;0,"VENCIDA",IF(R403&gt;=-5,"POR VENCER","AL DÍA"))))</f>
        <v/>
      </c>
      <c r="V403" s="185" t="n"/>
      <c r="W403" s="119">
        <f>IF(N($H403)&lt;3,"",IF(Q403="","",Q403+31))</f>
        <v/>
      </c>
      <c r="X403" s="124">
        <f>IF(W403="","",TODAY()-W403)</f>
        <v/>
      </c>
      <c r="Y403" s="494" t="n"/>
      <c r="Z403" s="184" t="n"/>
      <c r="AA403" s="184">
        <f>IF(W403="","SIN ESTADO",IF(Y403&lt;&gt;"","PAGA",IF(X403&gt;0,"VENCIDA",IF(X403&gt;=-5,"POR VENCER","AL DÍA"))))</f>
        <v/>
      </c>
      <c r="AB403" s="185" t="n"/>
      <c r="AC403" s="119">
        <f>IF(N($H403)&lt;4,"",IF(W403="","",W403+31))</f>
        <v/>
      </c>
      <c r="AD403" s="124">
        <f>IF(AC403="","",TODAY()-AC403)</f>
        <v/>
      </c>
      <c r="AE403" s="494" t="n"/>
      <c r="AF403" s="184" t="n"/>
      <c r="AG403" s="184">
        <f>IF(AC403="","SIN ESTADO",IF(AE403&lt;&gt;"","PAGA",IF(AD403&gt;0,"VENCIDA",IF(AD403&gt;=-5,"POR VENCER","AL DÍA"))))</f>
        <v/>
      </c>
      <c r="AH403" s="185" t="n"/>
      <c r="AI403" s="119">
        <f>IF(N($H403)&lt;5,"",IF(AC403="","",AC403+31))</f>
        <v/>
      </c>
      <c r="AJ403" s="124">
        <f>IF(AI403="","",TODAY()-AI403)</f>
        <v/>
      </c>
      <c r="AK403" s="494" t="n"/>
      <c r="AL403" s="184" t="n"/>
      <c r="AM403" s="184">
        <f>IF(AI403="","SIN ESTADO",IF(AK403&lt;&gt;"","PAGA",IF(AJ403&gt;0,"VENCIDA",IF(AJ403&gt;=-5,"POR VENCER","AL DÍA"))))</f>
        <v/>
      </c>
      <c r="AN403" s="185" t="n"/>
      <c r="AO403" s="119">
        <f>IF(N($H403)&lt;6,"",IF(AI403="","",AI403+31))</f>
        <v/>
      </c>
      <c r="AP403" s="124">
        <f>IF(AO403="","",TODAY()-AO403)</f>
        <v/>
      </c>
      <c r="AQ403" s="270" t="n"/>
      <c r="AR403" s="184" t="n"/>
      <c r="AS403" s="184">
        <f>IF(AO403="","SIN ESTADO",IF(AQ403&lt;&gt;"","PAGA",IF(AP403&gt;0,"VENCIDA",IF(AP403&gt;=-5,"POR VENCER","AL DÍA"))))</f>
        <v/>
      </c>
      <c r="AT403" s="185" t="n"/>
      <c r="AU403" s="119">
        <f>IF(N($H403)&lt;7,"",IF(AO403="","",AO403+31))</f>
        <v/>
      </c>
      <c r="AV403" s="124">
        <f>IF(AU403="","",TODAY()-AU403)</f>
        <v/>
      </c>
      <c r="AW403" s="494" t="n"/>
      <c r="AX403" s="184" t="n"/>
      <c r="AY403" s="184">
        <f>IF(AU403="","SIN ESTADO",IF(AW403&lt;&gt;"","PAGA",IF(AV403&gt;0,"VENCIDA",IF(AV403&gt;=-5,"POR VENCER","AL DÍA"))))</f>
        <v/>
      </c>
      <c r="AZ403" s="185" t="n"/>
      <c r="BA403" s="119">
        <f>IF(N($H403)&lt;8,"",IF(AU403="","",AU403+31))</f>
        <v/>
      </c>
      <c r="BB403" s="124">
        <f>IF(BA403="","",TODAY()-BA403)</f>
        <v/>
      </c>
      <c r="BC403" s="494" t="n"/>
      <c r="BD403" s="184" t="n"/>
      <c r="BE403" s="184">
        <f>IF(BA403="","SIN ESTADO",IF(BC403&lt;&gt;"","PAGA",IF(BB403&gt;0,"VENCIDA",IF(BB403&gt;=-5,"POR VENCER","AL DÍA"))))</f>
        <v/>
      </c>
      <c r="BF403" s="185" t="n"/>
      <c r="BG403" s="119">
        <f>IF(N($H403)&lt;9,"",IF(BA403="","",BA403+31))</f>
        <v/>
      </c>
      <c r="BH403" s="124">
        <f>IF(BG403="","",TODAY()-BG403)</f>
        <v/>
      </c>
      <c r="BI403" s="494" t="n"/>
      <c r="BJ403" s="184" t="n"/>
      <c r="BK403" s="184">
        <f>IF(BG403="","SIN ESTADO",IF(BI403&lt;&gt;"","PAGA",IF(BH403&gt;0,"VENCIDA",IF(BH403&gt;=-5,"POR VENCER","AL DÍA"))))</f>
        <v/>
      </c>
      <c r="BL403" s="185" t="n"/>
      <c r="BM403" s="119">
        <f>IF(N($H403)&lt;10,"",IF(BG403="","",BG403+31))</f>
        <v/>
      </c>
      <c r="BN403" s="124">
        <f>IF(BM403="","",TODAY()-BM403)</f>
        <v/>
      </c>
      <c r="BO403" s="494" t="n"/>
      <c r="BP403" s="184" t="n"/>
      <c r="BQ403" s="184">
        <f>IF(BM403="","SIN ESTADO",IF(BO403&lt;&gt;"","PAGA",IF(BN403&gt;0,"VENCIDA",IF(BN403&gt;=-5,"POR VENCER","AL DÍA"))))</f>
        <v/>
      </c>
      <c r="BR403" s="185" t="n"/>
      <c r="BS403" s="119">
        <f>IF(N($H403)&lt;11,"",IF(BM403="","",BM403+31))</f>
        <v/>
      </c>
      <c r="BT403" s="124">
        <f>IF(BS403="","",TODAY()-BS403)</f>
        <v/>
      </c>
      <c r="BU403" s="494" t="n"/>
      <c r="BV403" s="184" t="n"/>
      <c r="BW403" s="184">
        <f>IF(BS403="","SIN ESTADO",IF(BU403&lt;&gt;"","PAGA",IF(BT403&gt;0,"VENCIDA",IF(BT403&gt;=-5,"POR VENCER","AL DÍA"))))</f>
        <v/>
      </c>
      <c r="BX403" s="185" t="n"/>
      <c r="BY403" s="119">
        <f>IF(N($H403)&lt;12,"",IF(BS403="","",BS403+31))</f>
        <v/>
      </c>
      <c r="BZ403" s="124">
        <f>IF(BY403="","",TODAY()-BY403)</f>
        <v/>
      </c>
      <c r="CA403" s="494" t="n"/>
      <c r="CB403" s="184" t="n"/>
      <c r="CC403" s="184">
        <f>IF(BY403="","SIN ESTADO",IF(CA403&lt;&gt;"","PAGA",IF(BZ403&gt;0,"VENCIDA",IF(BZ403&gt;=-5,"POR VENCER","AL DÍA"))))</f>
        <v/>
      </c>
      <c r="CD403" s="185" t="n"/>
      <c r="CE403" s="119">
        <f>IF(N($H403)&lt;13,"",IF(BY403="","",BY403+31))</f>
        <v/>
      </c>
      <c r="CF403" s="124">
        <f>IF(CE403="","",TODAY()-CE403)</f>
        <v/>
      </c>
      <c r="CG403" s="494" t="n"/>
      <c r="CH403" s="184" t="n"/>
      <c r="CI403" s="184">
        <f>IF(CE403="","SIN ESTADO",IF(CG403&lt;&gt;"","PAGA",IF(CF403&gt;0,"VENCIDA",IF(CF403&gt;=-5,"POR VENCER","AL DÍA"))))</f>
        <v/>
      </c>
      <c r="CJ403" s="185" t="n"/>
      <c r="CK403" s="119">
        <f>IF(N($H403)&lt;14,"",IF(CE403="","",CE403+31))</f>
        <v/>
      </c>
      <c r="CL403" s="124">
        <f>IF(CK403="","",TODAY()-CK403)</f>
        <v/>
      </c>
      <c r="CM403" s="494" t="n"/>
      <c r="CN403" s="184" t="n"/>
      <c r="CO403" s="184">
        <f>IF(CK403="","SIN ESTADO",IF(CM403&lt;&gt;"","PAGA",IF(CL403&gt;0,"VENCIDA",IF(CL403&gt;=-5,"POR VENCER","AL DÍA"))))</f>
        <v/>
      </c>
      <c r="CP403" s="185" t="n"/>
      <c r="CQ403" s="119">
        <f>IF(N($H403)&lt;15,"",IF(CK403="","",CK403+31))</f>
        <v/>
      </c>
      <c r="CR403" s="124">
        <f>IF(CQ403="","",TODAY()-CQ403)</f>
        <v/>
      </c>
      <c r="CS403" s="494" t="n"/>
      <c r="CT403" s="184" t="n"/>
      <c r="CU403" s="184">
        <f>IF(CQ403="","SIN ESTADO",IF(CS403&lt;&gt;"","PAGA",IF(CR403&gt;0,"VENCIDA",IF(CR403&gt;=-5,"POR VENCER","AL DÍA"))))</f>
        <v/>
      </c>
      <c r="CV403" s="185" t="n"/>
      <c r="CW403" s="119">
        <f>IF(N($H403)&lt;16,"",IF(CQ403="","",CQ403+31))</f>
        <v/>
      </c>
      <c r="CX403" s="124">
        <f>IF(CW403="","",TODAY()-CW403)</f>
        <v/>
      </c>
      <c r="CY403" s="494" t="n"/>
      <c r="CZ403" s="184" t="n"/>
      <c r="DA403" s="184">
        <f>IF(CW403="","SIN ESTADO",IF(CY403&lt;&gt;"","PAGA",IF(CX403&gt;0,"VENCIDA",IF(CX403&gt;=-5,"POR VENCER","AL DÍA"))))</f>
        <v/>
      </c>
      <c r="DB403" s="185" t="n"/>
      <c r="DC403" s="119">
        <f>IF(N($H403)&lt;17,"",IF(CW403="","",CW403+31))</f>
        <v/>
      </c>
      <c r="DD403" s="124">
        <f>IF(DC403="","",TODAY()-DC403)</f>
        <v/>
      </c>
      <c r="DE403" s="494" t="n"/>
      <c r="DF403" s="184" t="n"/>
      <c r="DG403" s="184">
        <f>IF(DC403="","SIN ESTADO",IF(DE403&lt;&gt;"","PAGA",IF(DD403&gt;0,"VENCIDA",IF(DD403&gt;=-5,"POR VENCER","AL DÍA"))))</f>
        <v/>
      </c>
      <c r="DH403" s="185" t="n"/>
      <c r="DI403" s="119">
        <f>IF(N($H403)&lt;18,"",IF(DC403="","",DC403+31))</f>
        <v/>
      </c>
      <c r="DJ403" s="124">
        <f>IF(DI403="","",TODAY()-DI403)</f>
        <v/>
      </c>
      <c r="DK403" s="494" t="n"/>
      <c r="DL403" s="184" t="n"/>
      <c r="DM403" s="184">
        <f>IF(DI403="","SIN ESTADO",IF(DK403&lt;&gt;"","PAGA",IF(DJ403&gt;0,"VENCIDA",IF(DJ403&gt;=-5,"POR VENCER","AL DÍA"))))</f>
        <v/>
      </c>
      <c r="DN403" s="185" t="n"/>
      <c r="DO403" s="119">
        <f>IF(N($H403)&lt;19,"",IF(DI403="","",DI403+31))</f>
        <v/>
      </c>
      <c r="DP403" s="124">
        <f>IF(DO403="","",TODAY()-DO403)</f>
        <v/>
      </c>
      <c r="DQ403" s="494" t="n"/>
      <c r="DR403" s="184" t="n"/>
      <c r="DS403" s="184">
        <f>IF(DO403="","SIN ESTADO",IF(DQ403&lt;&gt;"","PAGA",IF(DP403&gt;0,"VENCIDA",IF(DP403&gt;=-5,"POR VENCER","AL DÍA"))))</f>
        <v/>
      </c>
      <c r="DT403" s="185" t="n"/>
      <c r="DU403" s="119">
        <f>IF(N($H403)&lt;20,"",IF(DO403="","",DO403+31))</f>
        <v/>
      </c>
      <c r="DV403" s="124">
        <f>IF(DU403="","",TODAY()-DU403)</f>
        <v/>
      </c>
      <c r="DW403" s="494" t="n"/>
      <c r="DX403" s="184" t="n"/>
      <c r="DY403" s="184">
        <f>IF(DU403="","SIN ESTADO",IF(DW403&lt;&gt;"","PAGA",IF(DV403&gt;0,"VENCIDA",IF(DV403&gt;=-5,"POR VENCER","AL DÍA"))))</f>
        <v/>
      </c>
      <c r="DZ403" s="185" t="n"/>
      <c r="EA403" s="119">
        <f>IF(N($H403)&lt;21,"",IF(DU403="","",DU403+31))</f>
        <v/>
      </c>
      <c r="EB403" s="124">
        <f>IF(EA403="","",TODAY()-EA403)</f>
        <v/>
      </c>
      <c r="EC403" s="494" t="n"/>
      <c r="ED403" s="184" t="n"/>
      <c r="EE403" s="184">
        <f>IF(EA403="","SIN ESTADO",IF(EC403&lt;&gt;"","PAGA",IF(EB403&gt;0,"VENCIDA",IF(EB403&gt;=-5,"POR VENCER","AL DÍA"))))</f>
        <v/>
      </c>
      <c r="EF403" s="185" t="n"/>
      <c r="EG403" s="119">
        <f>IF(N($H403)&lt;22,"",IF(EA403="","",EA403+31))</f>
        <v/>
      </c>
      <c r="EH403" s="124">
        <f>IF(EG403="","",TODAY()-EG403)</f>
        <v/>
      </c>
      <c r="EI403" s="494" t="n"/>
      <c r="EJ403" s="184" t="n"/>
      <c r="EK403" s="184">
        <f>IF(EG403="","SIN ESTADO",IF(EI403&lt;&gt;"","PAGA",IF(EH403&gt;0,"VENCIDA",IF(EH403&gt;=-5,"POR VENCER","AL DÍA"))))</f>
        <v/>
      </c>
      <c r="EL403" s="185" t="n"/>
      <c r="EM403" s="119">
        <f>IF(N($H403)&lt;23,"",IF(EG403="","",EG403+31))</f>
        <v/>
      </c>
      <c r="EN403" s="124">
        <f>IF(EM403="","",TODAY()-EM403)</f>
        <v/>
      </c>
      <c r="EO403" s="494" t="n"/>
      <c r="EP403" s="184" t="n"/>
      <c r="EQ403" s="184">
        <f>IF(EM403="","SIN ESTADO",IF(EO403&lt;&gt;"","PAGA",IF(EN403&gt;0,"VENCIDA",IF(EN403&gt;=-5,"POR VENCER","AL DÍA"))))</f>
        <v/>
      </c>
      <c r="ER403" s="185" t="n"/>
      <c r="ES403" s="119">
        <f>IF(N($H403)&lt;24,"",IF(EM403="","",EM403+31))</f>
        <v/>
      </c>
      <c r="ET403" s="124">
        <f>IF(ES403="","",TODAY()-ES403)</f>
        <v/>
      </c>
      <c r="EU403" s="494" t="n"/>
      <c r="EV403" s="184" t="n"/>
      <c r="EW403" s="184">
        <f>IF(ES403="","SIN ESTADO",IF(EU403&lt;&gt;"","PAGA",IF(ET403&gt;0,"VENCIDA",IF(ET403&gt;=-5,"POR VENCER","AL DÍA"))))</f>
        <v/>
      </c>
      <c r="EX403" s="185" t="n"/>
      <c r="EY403" s="119">
        <f>IF(N($H403)&lt;25,"",IF(ES403="","",ES403+31))</f>
        <v/>
      </c>
      <c r="EZ403" s="124">
        <f>IF(EY403="","",TODAY()-EY403)</f>
        <v/>
      </c>
      <c r="FA403" s="494" t="n"/>
      <c r="FB403" s="184" t="n"/>
      <c r="FC403" s="184">
        <f>IF(EY403="","SIN ESTADO",IF(FA403&lt;&gt;"","PAGA",IF(EZ403&gt;0,"VENCIDA",IF(EZ403&gt;=-5,"POR VENCER","AL DÍA"))))</f>
        <v/>
      </c>
      <c r="FD403" s="185" t="n"/>
      <c r="FE403" s="119">
        <f>IF(N($H403)&lt;26,"",IF(EY403="","",EY403+31))</f>
        <v/>
      </c>
      <c r="FF403" s="124">
        <f>IF(FE403="","",TODAY()-FE403)</f>
        <v/>
      </c>
      <c r="FG403" s="494" t="n"/>
      <c r="FH403" s="184" t="n"/>
      <c r="FI403" s="184">
        <f>IF(FE403="","SIN ESTADO",IF(FG403&lt;&gt;"","PAGA",IF(FF403&gt;0,"VENCIDA",IF(FF403&gt;=-5,"POR VENCER","AL DÍA"))))</f>
        <v/>
      </c>
      <c r="FJ403" s="185" t="n"/>
      <c r="FK403" s="119">
        <f>IF(N($H403)&lt;27,"",IF(FE403="","",FE403+31))</f>
        <v/>
      </c>
      <c r="FL403" s="124">
        <f>IF(FK403="","",TODAY()-FK403)</f>
        <v/>
      </c>
      <c r="FM403" s="494" t="n"/>
      <c r="FN403" s="184" t="n"/>
      <c r="FO403" s="184">
        <f>IF(FK403="","SIN ESTADO",IF(FM403&lt;&gt;"","PAGA",IF(FL403&gt;0,"VENCIDA",IF(FL403&gt;=-5,"POR VENCER","AL DÍA"))))</f>
        <v/>
      </c>
      <c r="FP403" s="185" t="n"/>
      <c r="FQ403" s="119">
        <f>IF(N($H403)&lt;28,"",IF(FK403="","",FK403+31))</f>
        <v/>
      </c>
      <c r="FR403" s="124">
        <f>IF(FQ403="","",TODAY()-FQ403)</f>
        <v/>
      </c>
      <c r="FS403" s="494" t="n"/>
      <c r="FT403" s="184" t="n"/>
      <c r="FU403" s="184">
        <f>IF(FQ403="","SIN ESTADO",IF(FS403&lt;&gt;"","PAGA",IF(FR403&gt;0,"VENCIDA",IF(FR403&gt;=-5,"POR VENCER","AL DÍA"))))</f>
        <v/>
      </c>
      <c r="FV403" s="185" t="n"/>
      <c r="FW403" s="119">
        <f>IF(N($H403)&lt;29,"",IF(FQ403="","",FQ403+31))</f>
        <v/>
      </c>
      <c r="FX403" s="124">
        <f>IF(FW403="","",TODAY()-FW403)</f>
        <v/>
      </c>
      <c r="FY403" s="494" t="n"/>
      <c r="FZ403" s="184" t="n"/>
      <c r="GA403" s="184">
        <f>IF(FW403="","SIN ESTADO",IF(FY403&lt;&gt;"","PAGA",IF(FX403&gt;0,"VENCIDA",IF(FX403&gt;=-5,"POR VENCER","AL DÍA"))))</f>
        <v/>
      </c>
      <c r="GB403" s="185" t="n"/>
      <c r="GC403" s="119">
        <f>IF(N($H403)&lt;30,"",IF(FW403="","",FW403+31))</f>
        <v/>
      </c>
      <c r="GD403" s="124">
        <f>IF(GC403="","",TODAY()-GC403)</f>
        <v/>
      </c>
      <c r="GE403" s="494" t="n"/>
      <c r="GF403" s="184" t="n"/>
      <c r="GG403" s="184">
        <f>IF(GC403="","SIN ESTADO",IF(GE403&lt;&gt;"","PAGA",IF(GD403&gt;0,"VENCIDA",IF(GD403&gt;=-5,"POR VENCER","AL DÍA"))))</f>
        <v/>
      </c>
      <c r="GH403" s="185" t="n"/>
      <c r="GI403" s="119">
        <f>IF(N($H403)&lt;31,"",IF(GC403="","",GC403+31))</f>
        <v/>
      </c>
      <c r="GJ403" s="124">
        <f>IF(GI403="","",TODAY()-GI403)</f>
        <v/>
      </c>
      <c r="GK403" s="494" t="n"/>
      <c r="GL403" s="184" t="n"/>
      <c r="GM403" s="184">
        <f>IF(GI403="","SIN ESTADO",IF(GK403&lt;&gt;"","PAGA",IF(GJ403&gt;0,"VENCIDA",IF(GJ403&gt;=-5,"POR VENCER","AL DÍA"))))</f>
        <v/>
      </c>
      <c r="GN403" s="185" t="n"/>
      <c r="GO403" s="119">
        <f>IF(N($H403)&lt;32,"",IF(GI403="","",GI403+31))</f>
        <v/>
      </c>
      <c r="GP403" s="124">
        <f>IF(GO403="","",TODAY()-GO403)</f>
        <v/>
      </c>
      <c r="GQ403" s="494" t="n"/>
      <c r="GR403" s="184" t="n"/>
      <c r="GS403" s="184">
        <f>IF(GO403="","SIN ESTADO",IF(GQ403&lt;&gt;"","PAGA",IF(GP403&gt;0,"VENCIDA",IF(GP403&gt;=-5,"POR VENCER","AL DÍA"))))</f>
        <v/>
      </c>
      <c r="GT403" s="185" t="n"/>
      <c r="GU403" s="119">
        <f>IF(N($H403)&lt;33,"",IF(GO403="","",GO403+31))</f>
        <v/>
      </c>
      <c r="GV403" s="124">
        <f>IF(GU403="","",TODAY()-GU403)</f>
        <v/>
      </c>
      <c r="GW403" s="494" t="n"/>
      <c r="GX403" s="184" t="n"/>
      <c r="GY403" s="184">
        <f>IF(GU403="","SIN ESTADO",IF(GW403&lt;&gt;"","PAGA",IF(GV403&gt;0,"VENCIDA",IF(GV403&gt;=-5,"POR VENCER","AL DÍA"))))</f>
        <v/>
      </c>
      <c r="GZ403" s="185" t="n"/>
      <c r="HA403" s="119">
        <f>IF(N($H403)&lt;34,"",IF(GU403="","",GU403+31))</f>
        <v/>
      </c>
      <c r="HB403" s="124">
        <f>IF(HA403="","",TODAY()-HA403)</f>
        <v/>
      </c>
      <c r="HC403" s="494" t="n"/>
      <c r="HD403" s="184" t="n"/>
      <c r="HE403" s="184">
        <f>IF(HA403="","SIN ESTADO",IF(HC403&lt;&gt;"","PAGA",IF(HB403&gt;0,"VENCIDA",IF(HB403&gt;=-5,"POR VENCER","AL DÍA"))))</f>
        <v/>
      </c>
      <c r="HF403" s="185" t="n"/>
      <c r="HG403" s="119">
        <f>IF(N($H403)&lt;35,"",IF(HA403="","",HA403+31))</f>
        <v/>
      </c>
      <c r="HH403" s="124">
        <f>IF(HG403="","",TODAY()-HG403)</f>
        <v/>
      </c>
      <c r="HI403" s="494" t="n"/>
      <c r="HJ403" s="184" t="n"/>
      <c r="HK403" s="184">
        <f>IF(HG403="","SIN ESTADO",IF(HI403&lt;&gt;"","PAGA",IF(HH403&gt;0,"VENCIDA",IF(HH403&gt;=-5,"POR VENCER","AL DÍA"))))</f>
        <v/>
      </c>
      <c r="HL403" s="168" t="n"/>
      <c r="HM403" s="119">
        <f>IF(N($H403)&lt;36,"",IF(HG403="","",HG403+31))</f>
        <v/>
      </c>
      <c r="HN403" s="124">
        <f>IF(HM403="","",TODAY()-HM403)</f>
        <v/>
      </c>
      <c r="HO403" s="494" t="n"/>
      <c r="HP403" s="184" t="n"/>
      <c r="HQ403" s="184">
        <f>IF(HM403="","SIN ESTADO",IF(HO403&lt;&gt;"","PAGA",IF(HN403&gt;0,"VENCIDA",IF(HN403&gt;=-5,"POR VENCER","AL DÍA"))))</f>
        <v/>
      </c>
      <c r="HR403" s="168" t="n"/>
      <c r="HS403" s="169">
        <f>N403+T403+Z403+AF403+AL403+AR403+AX403+BD403+BJ403+BP403+BV403+CB403+CH403+CN403+CT403+CZ403+DF403+DL403+DR403+DX403+ED403+EJ403+EP403+EV403+FB403+FH403+FN403+FT403+FZ403+GF403+GL403+GR403+GX403+HD403+HJ403+HP403</f>
        <v/>
      </c>
      <c r="HU403" s="170">
        <f>IFERROR(N($J403),0)</f>
        <v/>
      </c>
      <c r="HW403" s="170">
        <f>SUMPRODUCT((MOD(COLUMN($M403:$HR403)-COLUMN($M403),6)=0)*ISNUMBER($M403:$HR403)*($M403:$HR403&gt;=RESUMEN!$C$26)*($M403:$HR403&lt;=RESUMEN!$C$27)*IFERROR(N($N403:$HS403),0))</f>
        <v/>
      </c>
      <c r="HX403" s="170">
        <f>SUMPRODUCT((MOD(COLUMN($M403:$HR403)-COLUMN($M403),6)=0)*ISNUMBER($M403:$HR403)*($M403:$HR403&gt;=RESUMEN!$C$26)*($M403:$HR403&lt;=RESUMEN!$C$27))</f>
        <v/>
      </c>
    </row>
    <row r="404" ht="15.75" customHeight="1" s="506">
      <c r="B404" s="113">
        <f>VENTAS!A403</f>
        <v/>
      </c>
      <c r="C404" s="236">
        <f>VENTAS!B403</f>
        <v/>
      </c>
      <c r="D404" s="53">
        <f>VENTAS!C403</f>
        <v/>
      </c>
      <c r="E404" s="114">
        <f>VENTAS!D403</f>
        <v/>
      </c>
      <c r="F404" s="114">
        <f>VENTAS!J403</f>
        <v/>
      </c>
      <c r="G404" s="494">
        <f>VENTAS!F403</f>
        <v/>
      </c>
      <c r="H404" s="479">
        <f>VENTAS!K403</f>
        <v/>
      </c>
      <c r="I404" s="479">
        <f>VENTAS!M403</f>
        <v/>
      </c>
      <c r="J404" s="184">
        <f>VENTAS!L403</f>
        <v/>
      </c>
      <c r="K404" s="119">
        <f>IF(N($H404)&lt;1,"",$G404+31)</f>
        <v/>
      </c>
      <c r="L404" s="124">
        <f>IF(K404="","",TODAY()-K404)</f>
        <v/>
      </c>
      <c r="M404" s="494" t="n">
        <v>46241</v>
      </c>
      <c r="N404" s="374" t="n">
        <v>28000000</v>
      </c>
      <c r="O404" s="184">
        <f>IF(K404="","SIN ESTADO",IF(M404&lt;&gt;"","PAGA",IF(L404&gt;0,"VENCIDA",IF(L404&gt;=-5,"POR VENCER","AL DÍA"))))</f>
        <v/>
      </c>
      <c r="P404" s="185" t="inlineStr">
        <is>
          <t>TRANSFERENCIA</t>
        </is>
      </c>
      <c r="Q404" s="119">
        <f>IF(N($H404)&lt;2,"",IF(K404="","",K404+31))</f>
        <v/>
      </c>
      <c r="R404" s="124">
        <f>IF(Q404="","",TODAY()-Q404)</f>
        <v/>
      </c>
      <c r="S404" s="494" t="n"/>
      <c r="T404" s="184" t="n"/>
      <c r="U404" s="184">
        <f>IF(Q404="","SIN ESTADO",IF(S404&lt;&gt;"","PAGA",IF(R404&gt;0,"VENCIDA",IF(R404&gt;=-5,"POR VENCER","AL DÍA"))))</f>
        <v/>
      </c>
      <c r="V404" s="185" t="n"/>
      <c r="W404" s="119">
        <f>IF(N($H404)&lt;3,"",IF(Q404="","",Q404+31))</f>
        <v/>
      </c>
      <c r="X404" s="124">
        <f>IF(W404="","",TODAY()-W404)</f>
        <v/>
      </c>
      <c r="Y404" s="494" t="n"/>
      <c r="Z404" s="184" t="n"/>
      <c r="AA404" s="184">
        <f>IF(W404="","SIN ESTADO",IF(Y404&lt;&gt;"","PAGA",IF(X404&gt;0,"VENCIDA",IF(X404&gt;=-5,"POR VENCER","AL DÍA"))))</f>
        <v/>
      </c>
      <c r="AB404" s="185" t="n"/>
      <c r="AC404" s="119">
        <f>IF(N($H404)&lt;4,"",IF(W404="","",W404+31))</f>
        <v/>
      </c>
      <c r="AD404" s="124">
        <f>IF(AC404="","",TODAY()-AC404)</f>
        <v/>
      </c>
      <c r="AE404" s="494" t="n"/>
      <c r="AF404" s="184" t="n"/>
      <c r="AG404" s="184">
        <f>IF(AC404="","SIN ESTADO",IF(AE404&lt;&gt;"","PAGA",IF(AD404&gt;0,"VENCIDA",IF(AD404&gt;=-5,"POR VENCER","AL DÍA"))))</f>
        <v/>
      </c>
      <c r="AH404" s="185" t="n"/>
      <c r="AI404" s="119">
        <f>IF(N($H404)&lt;5,"",IF(AC404="","",AC404+31))</f>
        <v/>
      </c>
      <c r="AJ404" s="124">
        <f>IF(AI404="","",TODAY()-AI404)</f>
        <v/>
      </c>
      <c r="AK404" s="494" t="n"/>
      <c r="AL404" s="184" t="n"/>
      <c r="AM404" s="184">
        <f>IF(AI404="","SIN ESTADO",IF(AK404&lt;&gt;"","PAGA",IF(AJ404&gt;0,"VENCIDA",IF(AJ404&gt;=-5,"POR VENCER","AL DÍA"))))</f>
        <v/>
      </c>
      <c r="AN404" s="185" t="n"/>
      <c r="AO404" s="119">
        <f>IF(N($H404)&lt;6,"",IF(AI404="","",AI404+31))</f>
        <v/>
      </c>
      <c r="AP404" s="124">
        <f>IF(AO404="","",TODAY()-AO404)</f>
        <v/>
      </c>
      <c r="AQ404" s="270" t="n"/>
      <c r="AR404" s="184" t="n"/>
      <c r="AS404" s="184">
        <f>IF(AO404="","SIN ESTADO",IF(AQ404&lt;&gt;"","PAGA",IF(AP404&gt;0,"VENCIDA",IF(AP404&gt;=-5,"POR VENCER","AL DÍA"))))</f>
        <v/>
      </c>
      <c r="AT404" s="185" t="n"/>
      <c r="AU404" s="119">
        <f>IF(N($H404)&lt;7,"",IF(AO404="","",AO404+31))</f>
        <v/>
      </c>
      <c r="AV404" s="124">
        <f>IF(AU404="","",TODAY()-AU404)</f>
        <v/>
      </c>
      <c r="AW404" s="494" t="n"/>
      <c r="AX404" s="184" t="n"/>
      <c r="AY404" s="184">
        <f>IF(AU404="","SIN ESTADO",IF(AW404&lt;&gt;"","PAGA",IF(AV404&gt;0,"VENCIDA",IF(AV404&gt;=-5,"POR VENCER","AL DÍA"))))</f>
        <v/>
      </c>
      <c r="AZ404" s="185" t="n"/>
      <c r="BA404" s="119">
        <f>IF(N($H404)&lt;8,"",IF(AU404="","",AU404+31))</f>
        <v/>
      </c>
      <c r="BB404" s="124">
        <f>IF(BA404="","",TODAY()-BA404)</f>
        <v/>
      </c>
      <c r="BC404" s="494" t="n"/>
      <c r="BD404" s="184" t="n"/>
      <c r="BE404" s="184">
        <f>IF(BA404="","SIN ESTADO",IF(BC404&lt;&gt;"","PAGA",IF(BB404&gt;0,"VENCIDA",IF(BB404&gt;=-5,"POR VENCER","AL DÍA"))))</f>
        <v/>
      </c>
      <c r="BF404" s="185" t="n"/>
      <c r="BG404" s="119">
        <f>IF(N($H404)&lt;9,"",IF(BA404="","",BA404+31))</f>
        <v/>
      </c>
      <c r="BH404" s="124">
        <f>IF(BG404="","",TODAY()-BG404)</f>
        <v/>
      </c>
      <c r="BI404" s="494" t="n"/>
      <c r="BJ404" s="184" t="n"/>
      <c r="BK404" s="184">
        <f>IF(BG404="","SIN ESTADO",IF(BI404&lt;&gt;"","PAGA",IF(BH404&gt;0,"VENCIDA",IF(BH404&gt;=-5,"POR VENCER","AL DÍA"))))</f>
        <v/>
      </c>
      <c r="BL404" s="185" t="n"/>
      <c r="BM404" s="119">
        <f>IF(N($H404)&lt;10,"",IF(BG404="","",BG404+31))</f>
        <v/>
      </c>
      <c r="BN404" s="124">
        <f>IF(BM404="","",TODAY()-BM404)</f>
        <v/>
      </c>
      <c r="BO404" s="494" t="n"/>
      <c r="BP404" s="184" t="n"/>
      <c r="BQ404" s="184">
        <f>IF(BM404="","SIN ESTADO",IF(BO404&lt;&gt;"","PAGA",IF(BN404&gt;0,"VENCIDA",IF(BN404&gt;=-5,"POR VENCER","AL DÍA"))))</f>
        <v/>
      </c>
      <c r="BR404" s="185" t="n"/>
      <c r="BS404" s="119">
        <f>IF(N($H404)&lt;11,"",IF(BM404="","",BM404+31))</f>
        <v/>
      </c>
      <c r="BT404" s="124">
        <f>IF(BS404="","",TODAY()-BS404)</f>
        <v/>
      </c>
      <c r="BU404" s="494" t="n"/>
      <c r="BV404" s="184" t="n"/>
      <c r="BW404" s="184">
        <f>IF(BS404="","SIN ESTADO",IF(BU404&lt;&gt;"","PAGA",IF(BT404&gt;0,"VENCIDA",IF(BT404&gt;=-5,"POR VENCER","AL DÍA"))))</f>
        <v/>
      </c>
      <c r="BX404" s="185" t="n"/>
      <c r="BY404" s="119">
        <f>IF(N($H404)&lt;12,"",IF(BS404="","",BS404+31))</f>
        <v/>
      </c>
      <c r="BZ404" s="124">
        <f>IF(BY404="","",TODAY()-BY404)</f>
        <v/>
      </c>
      <c r="CA404" s="494" t="n"/>
      <c r="CB404" s="184" t="n"/>
      <c r="CC404" s="184">
        <f>IF(BY404="","SIN ESTADO",IF(CA404&lt;&gt;"","PAGA",IF(BZ404&gt;0,"VENCIDA",IF(BZ404&gt;=-5,"POR VENCER","AL DÍA"))))</f>
        <v/>
      </c>
      <c r="CD404" s="185" t="n"/>
      <c r="CE404" s="119">
        <f>IF(N($H404)&lt;13,"",IF(BY404="","",BY404+31))</f>
        <v/>
      </c>
      <c r="CF404" s="124">
        <f>IF(CE404="","",TODAY()-CE404)</f>
        <v/>
      </c>
      <c r="CG404" s="494" t="n"/>
      <c r="CH404" s="184" t="n"/>
      <c r="CI404" s="184">
        <f>IF(CE404="","SIN ESTADO",IF(CG404&lt;&gt;"","PAGA",IF(CF404&gt;0,"VENCIDA",IF(CF404&gt;=-5,"POR VENCER","AL DÍA"))))</f>
        <v/>
      </c>
      <c r="CJ404" s="185" t="n"/>
      <c r="CK404" s="119">
        <f>IF(N($H404)&lt;14,"",IF(CE404="","",CE404+31))</f>
        <v/>
      </c>
      <c r="CL404" s="124">
        <f>IF(CK404="","",TODAY()-CK404)</f>
        <v/>
      </c>
      <c r="CM404" s="494" t="n"/>
      <c r="CN404" s="184" t="n"/>
      <c r="CO404" s="184">
        <f>IF(CK404="","SIN ESTADO",IF(CM404&lt;&gt;"","PAGA",IF(CL404&gt;0,"VENCIDA",IF(CL404&gt;=-5,"POR VENCER","AL DÍA"))))</f>
        <v/>
      </c>
      <c r="CP404" s="185" t="n"/>
      <c r="CQ404" s="119">
        <f>IF(N($H404)&lt;15,"",IF(CK404="","",CK404+31))</f>
        <v/>
      </c>
      <c r="CR404" s="124">
        <f>IF(CQ404="","",TODAY()-CQ404)</f>
        <v/>
      </c>
      <c r="CS404" s="494" t="n"/>
      <c r="CT404" s="184" t="n"/>
      <c r="CU404" s="184">
        <f>IF(CQ404="","SIN ESTADO",IF(CS404&lt;&gt;"","PAGA",IF(CR404&gt;0,"VENCIDA",IF(CR404&gt;=-5,"POR VENCER","AL DÍA"))))</f>
        <v/>
      </c>
      <c r="CV404" s="185" t="n"/>
      <c r="CW404" s="119">
        <f>IF(N($H404)&lt;16,"",IF(CQ404="","",CQ404+31))</f>
        <v/>
      </c>
      <c r="CX404" s="124">
        <f>IF(CW404="","",TODAY()-CW404)</f>
        <v/>
      </c>
      <c r="CY404" s="494" t="n"/>
      <c r="CZ404" s="184" t="n"/>
      <c r="DA404" s="184">
        <f>IF(CW404="","SIN ESTADO",IF(CY404&lt;&gt;"","PAGA",IF(CX404&gt;0,"VENCIDA",IF(CX404&gt;=-5,"POR VENCER","AL DÍA"))))</f>
        <v/>
      </c>
      <c r="DB404" s="185" t="n"/>
      <c r="DC404" s="119">
        <f>IF(N($H404)&lt;17,"",IF(CW404="","",CW404+31))</f>
        <v/>
      </c>
      <c r="DD404" s="124">
        <f>IF(DC404="","",TODAY()-DC404)</f>
        <v/>
      </c>
      <c r="DE404" s="494" t="n"/>
      <c r="DF404" s="184" t="n"/>
      <c r="DG404" s="184">
        <f>IF(DC404="","SIN ESTADO",IF(DE404&lt;&gt;"","PAGA",IF(DD404&gt;0,"VENCIDA",IF(DD404&gt;=-5,"POR VENCER","AL DÍA"))))</f>
        <v/>
      </c>
      <c r="DH404" s="185" t="n"/>
      <c r="DI404" s="119">
        <f>IF(N($H404)&lt;18,"",IF(DC404="","",DC404+31))</f>
        <v/>
      </c>
      <c r="DJ404" s="124">
        <f>IF(DI404="","",TODAY()-DI404)</f>
        <v/>
      </c>
      <c r="DK404" s="494" t="n"/>
      <c r="DL404" s="184" t="n"/>
      <c r="DM404" s="184">
        <f>IF(DI404="","SIN ESTADO",IF(DK404&lt;&gt;"","PAGA",IF(DJ404&gt;0,"VENCIDA",IF(DJ404&gt;=-5,"POR VENCER","AL DÍA"))))</f>
        <v/>
      </c>
      <c r="DN404" s="185" t="n"/>
      <c r="DO404" s="119">
        <f>IF(N($H404)&lt;19,"",IF(DI404="","",DI404+31))</f>
        <v/>
      </c>
      <c r="DP404" s="124">
        <f>IF(DO404="","",TODAY()-DO404)</f>
        <v/>
      </c>
      <c r="DQ404" s="494" t="n"/>
      <c r="DR404" s="184" t="n"/>
      <c r="DS404" s="184">
        <f>IF(DO404="","SIN ESTADO",IF(DQ404&lt;&gt;"","PAGA",IF(DP404&gt;0,"VENCIDA",IF(DP404&gt;=-5,"POR VENCER","AL DÍA"))))</f>
        <v/>
      </c>
      <c r="DT404" s="185" t="n"/>
      <c r="DU404" s="119">
        <f>IF(N($H404)&lt;20,"",IF(DO404="","",DO404+31))</f>
        <v/>
      </c>
      <c r="DV404" s="124">
        <f>IF(DU404="","",TODAY()-DU404)</f>
        <v/>
      </c>
      <c r="DW404" s="494" t="n"/>
      <c r="DX404" s="184" t="n"/>
      <c r="DY404" s="184">
        <f>IF(DU404="","SIN ESTADO",IF(DW404&lt;&gt;"","PAGA",IF(DV404&gt;0,"VENCIDA",IF(DV404&gt;=-5,"POR VENCER","AL DÍA"))))</f>
        <v/>
      </c>
      <c r="DZ404" s="185" t="n"/>
      <c r="EA404" s="119">
        <f>IF(N($H404)&lt;21,"",IF(DU404="","",DU404+31))</f>
        <v/>
      </c>
      <c r="EB404" s="124">
        <f>IF(EA404="","",TODAY()-EA404)</f>
        <v/>
      </c>
      <c r="EC404" s="494" t="n"/>
      <c r="ED404" s="184" t="n"/>
      <c r="EE404" s="184">
        <f>IF(EA404="","SIN ESTADO",IF(EC404&lt;&gt;"","PAGA",IF(EB404&gt;0,"VENCIDA",IF(EB404&gt;=-5,"POR VENCER","AL DÍA"))))</f>
        <v/>
      </c>
      <c r="EF404" s="185" t="n"/>
      <c r="EG404" s="119">
        <f>IF(N($H404)&lt;22,"",IF(EA404="","",EA404+31))</f>
        <v/>
      </c>
      <c r="EH404" s="124">
        <f>IF(EG404="","",TODAY()-EG404)</f>
        <v/>
      </c>
      <c r="EI404" s="494" t="n"/>
      <c r="EJ404" s="184" t="n"/>
      <c r="EK404" s="184">
        <f>IF(EG404="","SIN ESTADO",IF(EI404&lt;&gt;"","PAGA",IF(EH404&gt;0,"VENCIDA",IF(EH404&gt;=-5,"POR VENCER","AL DÍA"))))</f>
        <v/>
      </c>
      <c r="EL404" s="185" t="n"/>
      <c r="EM404" s="119">
        <f>IF(N($H404)&lt;23,"",IF(EG404="","",EG404+31))</f>
        <v/>
      </c>
      <c r="EN404" s="124">
        <f>IF(EM404="","",TODAY()-EM404)</f>
        <v/>
      </c>
      <c r="EO404" s="494" t="n"/>
      <c r="EP404" s="184" t="n"/>
      <c r="EQ404" s="184">
        <f>IF(EM404="","SIN ESTADO",IF(EO404&lt;&gt;"","PAGA",IF(EN404&gt;0,"VENCIDA",IF(EN404&gt;=-5,"POR VENCER","AL DÍA"))))</f>
        <v/>
      </c>
      <c r="ER404" s="185" t="n"/>
      <c r="ES404" s="119">
        <f>IF(N($H404)&lt;24,"",IF(EM404="","",EM404+31))</f>
        <v/>
      </c>
      <c r="ET404" s="124">
        <f>IF(ES404="","",TODAY()-ES404)</f>
        <v/>
      </c>
      <c r="EU404" s="494" t="n"/>
      <c r="EV404" s="184" t="n"/>
      <c r="EW404" s="184">
        <f>IF(ES404="","SIN ESTADO",IF(EU404&lt;&gt;"","PAGA",IF(ET404&gt;0,"VENCIDA",IF(ET404&gt;=-5,"POR VENCER","AL DÍA"))))</f>
        <v/>
      </c>
      <c r="EX404" s="185" t="n"/>
      <c r="EY404" s="119">
        <f>IF(N($H404)&lt;25,"",IF(ES404="","",ES404+31))</f>
        <v/>
      </c>
      <c r="EZ404" s="124">
        <f>IF(EY404="","",TODAY()-EY404)</f>
        <v/>
      </c>
      <c r="FA404" s="494" t="n"/>
      <c r="FB404" s="184" t="n"/>
      <c r="FC404" s="184">
        <f>IF(EY404="","SIN ESTADO",IF(FA404&lt;&gt;"","PAGA",IF(EZ404&gt;0,"VENCIDA",IF(EZ404&gt;=-5,"POR VENCER","AL DÍA"))))</f>
        <v/>
      </c>
      <c r="FD404" s="185" t="n"/>
      <c r="FE404" s="119">
        <f>IF(N($H404)&lt;26,"",IF(EY404="","",EY404+31))</f>
        <v/>
      </c>
      <c r="FF404" s="124">
        <f>IF(FE404="","",TODAY()-FE404)</f>
        <v/>
      </c>
      <c r="FG404" s="494" t="n"/>
      <c r="FH404" s="184" t="n"/>
      <c r="FI404" s="184">
        <f>IF(FE404="","SIN ESTADO",IF(FG404&lt;&gt;"","PAGA",IF(FF404&gt;0,"VENCIDA",IF(FF404&gt;=-5,"POR VENCER","AL DÍA"))))</f>
        <v/>
      </c>
      <c r="FJ404" s="185" t="n"/>
      <c r="FK404" s="119">
        <f>IF(N($H404)&lt;27,"",IF(FE404="","",FE404+31))</f>
        <v/>
      </c>
      <c r="FL404" s="124">
        <f>IF(FK404="","",TODAY()-FK404)</f>
        <v/>
      </c>
      <c r="FM404" s="494" t="n"/>
      <c r="FN404" s="184" t="n"/>
      <c r="FO404" s="184">
        <f>IF(FK404="","SIN ESTADO",IF(FM404&lt;&gt;"","PAGA",IF(FL404&gt;0,"VENCIDA",IF(FL404&gt;=-5,"POR VENCER","AL DÍA"))))</f>
        <v/>
      </c>
      <c r="FP404" s="185" t="n"/>
      <c r="FQ404" s="119">
        <f>IF(N($H404)&lt;28,"",IF(FK404="","",FK404+31))</f>
        <v/>
      </c>
      <c r="FR404" s="124">
        <f>IF(FQ404="","",TODAY()-FQ404)</f>
        <v/>
      </c>
      <c r="FS404" s="494" t="n"/>
      <c r="FT404" s="184" t="n"/>
      <c r="FU404" s="184">
        <f>IF(FQ404="","SIN ESTADO",IF(FS404&lt;&gt;"","PAGA",IF(FR404&gt;0,"VENCIDA",IF(FR404&gt;=-5,"POR VENCER","AL DÍA"))))</f>
        <v/>
      </c>
      <c r="FV404" s="185" t="n"/>
      <c r="FW404" s="119">
        <f>IF(N($H404)&lt;29,"",IF(FQ404="","",FQ404+31))</f>
        <v/>
      </c>
      <c r="FX404" s="124">
        <f>IF(FW404="","",TODAY()-FW404)</f>
        <v/>
      </c>
      <c r="FY404" s="494" t="n"/>
      <c r="FZ404" s="184" t="n"/>
      <c r="GA404" s="184">
        <f>IF(FW404="","SIN ESTADO",IF(FY404&lt;&gt;"","PAGA",IF(FX404&gt;0,"VENCIDA",IF(FX404&gt;=-5,"POR VENCER","AL DÍA"))))</f>
        <v/>
      </c>
      <c r="GB404" s="185" t="n"/>
      <c r="GC404" s="119">
        <f>IF(N($H404)&lt;30,"",IF(FW404="","",FW404+31))</f>
        <v/>
      </c>
      <c r="GD404" s="124">
        <f>IF(GC404="","",TODAY()-GC404)</f>
        <v/>
      </c>
      <c r="GE404" s="494" t="n"/>
      <c r="GF404" s="184" t="n"/>
      <c r="GG404" s="184">
        <f>IF(GC404="","SIN ESTADO",IF(GE404&lt;&gt;"","PAGA",IF(GD404&gt;0,"VENCIDA",IF(GD404&gt;=-5,"POR VENCER","AL DÍA"))))</f>
        <v/>
      </c>
      <c r="GH404" s="185" t="n"/>
      <c r="GI404" s="119">
        <f>IF(N($H404)&lt;31,"",IF(GC404="","",GC404+31))</f>
        <v/>
      </c>
      <c r="GJ404" s="124">
        <f>IF(GI404="","",TODAY()-GI404)</f>
        <v/>
      </c>
      <c r="GK404" s="494" t="n"/>
      <c r="GL404" s="184" t="n"/>
      <c r="GM404" s="184">
        <f>IF(GI404="","SIN ESTADO",IF(GK404&lt;&gt;"","PAGA",IF(GJ404&gt;0,"VENCIDA",IF(GJ404&gt;=-5,"POR VENCER","AL DÍA"))))</f>
        <v/>
      </c>
      <c r="GN404" s="185" t="n"/>
      <c r="GO404" s="119">
        <f>IF(N($H404)&lt;32,"",IF(GI404="","",GI404+31))</f>
        <v/>
      </c>
      <c r="GP404" s="124">
        <f>IF(GO404="","",TODAY()-GO404)</f>
        <v/>
      </c>
      <c r="GQ404" s="494" t="n"/>
      <c r="GR404" s="184" t="n"/>
      <c r="GS404" s="184">
        <f>IF(GO404="","SIN ESTADO",IF(GQ404&lt;&gt;"","PAGA",IF(GP404&gt;0,"VENCIDA",IF(GP404&gt;=-5,"POR VENCER","AL DÍA"))))</f>
        <v/>
      </c>
      <c r="GT404" s="185" t="n"/>
      <c r="GU404" s="119">
        <f>IF(N($H404)&lt;33,"",IF(GO404="","",GO404+31))</f>
        <v/>
      </c>
      <c r="GV404" s="124">
        <f>IF(GU404="","",TODAY()-GU404)</f>
        <v/>
      </c>
      <c r="GW404" s="494" t="n"/>
      <c r="GX404" s="184" t="n"/>
      <c r="GY404" s="184">
        <f>IF(GU404="","SIN ESTADO",IF(GW404&lt;&gt;"","PAGA",IF(GV404&gt;0,"VENCIDA",IF(GV404&gt;=-5,"POR VENCER","AL DÍA"))))</f>
        <v/>
      </c>
      <c r="GZ404" s="185" t="n"/>
      <c r="HA404" s="119">
        <f>IF(N($H404)&lt;34,"",IF(GU404="","",GU404+31))</f>
        <v/>
      </c>
      <c r="HB404" s="124">
        <f>IF(HA404="","",TODAY()-HA404)</f>
        <v/>
      </c>
      <c r="HC404" s="494" t="n"/>
      <c r="HD404" s="184" t="n"/>
      <c r="HE404" s="184">
        <f>IF(HA404="","SIN ESTADO",IF(HC404&lt;&gt;"","PAGA",IF(HB404&gt;0,"VENCIDA",IF(HB404&gt;=-5,"POR VENCER","AL DÍA"))))</f>
        <v/>
      </c>
      <c r="HF404" s="185" t="n"/>
      <c r="HG404" s="119">
        <f>IF(N($H404)&lt;35,"",IF(HA404="","",HA404+31))</f>
        <v/>
      </c>
      <c r="HH404" s="124">
        <f>IF(HG404="","",TODAY()-HG404)</f>
        <v/>
      </c>
      <c r="HI404" s="494" t="n"/>
      <c r="HJ404" s="184" t="n"/>
      <c r="HK404" s="184">
        <f>IF(HG404="","SIN ESTADO",IF(HI404&lt;&gt;"","PAGA",IF(HH404&gt;0,"VENCIDA",IF(HH404&gt;=-5,"POR VENCER","AL DÍA"))))</f>
        <v/>
      </c>
      <c r="HL404" s="168" t="n"/>
      <c r="HM404" s="119">
        <f>IF(N($H404)&lt;36,"",IF(HG404="","",HG404+31))</f>
        <v/>
      </c>
      <c r="HN404" s="124">
        <f>IF(HM404="","",TODAY()-HM404)</f>
        <v/>
      </c>
      <c r="HO404" s="494" t="n"/>
      <c r="HP404" s="184" t="n"/>
      <c r="HQ404" s="184">
        <f>IF(HM404="","SIN ESTADO",IF(HO404&lt;&gt;"","PAGA",IF(HN404&gt;0,"VENCIDA",IF(HN404&gt;=-5,"POR VENCER","AL DÍA"))))</f>
        <v/>
      </c>
      <c r="HR404" s="168" t="n"/>
      <c r="HS404" s="169">
        <f>N404+T404+Z404+AF404+AL404+AR404+AX404+BD404+BJ404+BP404+BV404+CB404+CH404+CN404+CT404+CZ404+DF404+DL404+DR404+DX404+ED404+EJ404+EP404+EV404+FB404+FH404+FN404+FT404+FZ404+GF404+GL404+GR404+GX404+HD404+HJ404+HP404</f>
        <v/>
      </c>
      <c r="HU404" s="170">
        <f>IFERROR(N($J404),0)</f>
        <v/>
      </c>
      <c r="HW404" s="170">
        <f>SUMPRODUCT((MOD(COLUMN($M404:$HR404)-COLUMN($M404),6)=0)*ISNUMBER($M404:$HR404)*($M404:$HR404&gt;=RESUMEN!$C$26)*($M404:$HR404&lt;=RESUMEN!$C$27)*IFERROR(N($N404:$HS404),0))</f>
        <v/>
      </c>
      <c r="HX404" s="170">
        <f>SUMPRODUCT((MOD(COLUMN($M404:$HR404)-COLUMN($M404),6)=0)*ISNUMBER($M404:$HR404)*($M404:$HR404&gt;=RESUMEN!$C$26)*($M404:$HR404&lt;=RESUMEN!$C$27))</f>
        <v/>
      </c>
    </row>
    <row r="405" ht="15.75" customHeight="1" s="506">
      <c r="B405" s="113">
        <f>VENTAS!A404</f>
        <v/>
      </c>
      <c r="C405" s="236">
        <f>VENTAS!B404</f>
        <v/>
      </c>
      <c r="D405" s="53">
        <f>VENTAS!C404</f>
        <v/>
      </c>
      <c r="E405" s="114">
        <f>VENTAS!D404</f>
        <v/>
      </c>
      <c r="F405" s="114">
        <f>VENTAS!J404</f>
        <v/>
      </c>
      <c r="G405" s="494">
        <f>VENTAS!F404</f>
        <v/>
      </c>
      <c r="H405" s="479">
        <f>VENTAS!K404</f>
        <v/>
      </c>
      <c r="I405" s="479">
        <f>VENTAS!M404</f>
        <v/>
      </c>
      <c r="J405" s="184">
        <f>VENTAS!L404</f>
        <v/>
      </c>
      <c r="K405" s="119">
        <f>IF(N($H405)&lt;1,"",$G405+31)</f>
        <v/>
      </c>
      <c r="L405" s="124">
        <f>IF(K405="","",TODAY()-K405)</f>
        <v/>
      </c>
      <c r="M405" s="494" t="n"/>
      <c r="N405" s="374" t="n"/>
      <c r="O405" s="184">
        <f>IF(K405="","SIN ESTADO",IF(M405&lt;&gt;"","PAGA",IF(L405&gt;0,"VENCIDA",IF(L405&gt;=-5,"POR VENCER","AL DÍA"))))</f>
        <v/>
      </c>
      <c r="P405" s="185" t="n"/>
      <c r="Q405" s="119">
        <f>IF(N($H405)&lt;2,"",IF(K405="","",K405+31))</f>
        <v/>
      </c>
      <c r="R405" s="124">
        <f>IF(Q405="","",TODAY()-Q405)</f>
        <v/>
      </c>
      <c r="S405" s="494" t="n"/>
      <c r="T405" s="184" t="n"/>
      <c r="U405" s="184">
        <f>IF(Q405="","SIN ESTADO",IF(S405&lt;&gt;"","PAGA",IF(R405&gt;0,"VENCIDA",IF(R405&gt;=-5,"POR VENCER","AL DÍA"))))</f>
        <v/>
      </c>
      <c r="V405" s="185" t="n"/>
      <c r="W405" s="119">
        <f>IF(N($H405)&lt;3,"",IF(Q405="","",Q405+31))</f>
        <v/>
      </c>
      <c r="X405" s="124">
        <f>IF(W405="","",TODAY()-W405)</f>
        <v/>
      </c>
      <c r="Y405" s="494" t="n"/>
      <c r="Z405" s="184" t="n"/>
      <c r="AA405" s="184">
        <f>IF(W405="","SIN ESTADO",IF(Y405&lt;&gt;"","PAGA",IF(X405&gt;0,"VENCIDA",IF(X405&gt;=-5,"POR VENCER","AL DÍA"))))</f>
        <v/>
      </c>
      <c r="AB405" s="185" t="n"/>
      <c r="AC405" s="119">
        <f>IF(N($H405)&lt;4,"",IF(W405="","",W405+31))</f>
        <v/>
      </c>
      <c r="AD405" s="124">
        <f>IF(AC405="","",TODAY()-AC405)</f>
        <v/>
      </c>
      <c r="AE405" s="494" t="n"/>
      <c r="AF405" s="184" t="n"/>
      <c r="AG405" s="184">
        <f>IF(AC405="","SIN ESTADO",IF(AE405&lt;&gt;"","PAGA",IF(AD405&gt;0,"VENCIDA",IF(AD405&gt;=-5,"POR VENCER","AL DÍA"))))</f>
        <v/>
      </c>
      <c r="AH405" s="185" t="n"/>
      <c r="AI405" s="119">
        <f>IF(N($H405)&lt;5,"",IF(AC405="","",AC405+31))</f>
        <v/>
      </c>
      <c r="AJ405" s="124">
        <f>IF(AI405="","",TODAY()-AI405)</f>
        <v/>
      </c>
      <c r="AK405" s="494" t="n"/>
      <c r="AL405" s="184" t="n"/>
      <c r="AM405" s="184">
        <f>IF(AI405="","SIN ESTADO",IF(AK405&lt;&gt;"","PAGA",IF(AJ405&gt;0,"VENCIDA",IF(AJ405&gt;=-5,"POR VENCER","AL DÍA"))))</f>
        <v/>
      </c>
      <c r="AN405" s="185" t="n"/>
      <c r="AO405" s="119">
        <f>IF(N($H405)&lt;6,"",IF(AI405="","",AI405+31))</f>
        <v/>
      </c>
      <c r="AP405" s="124">
        <f>IF(AO405="","",TODAY()-AO405)</f>
        <v/>
      </c>
      <c r="AQ405" s="270" t="n"/>
      <c r="AR405" s="184" t="n"/>
      <c r="AS405" s="184">
        <f>IF(AO405="","SIN ESTADO",IF(AQ405&lt;&gt;"","PAGA",IF(AP405&gt;0,"VENCIDA",IF(AP405&gt;=-5,"POR VENCER","AL DÍA"))))</f>
        <v/>
      </c>
      <c r="AT405" s="185" t="n"/>
      <c r="AU405" s="119">
        <f>IF(N($H405)&lt;7,"",IF(AO405="","",AO405+31))</f>
        <v/>
      </c>
      <c r="AV405" s="124">
        <f>IF(AU405="","",TODAY()-AU405)</f>
        <v/>
      </c>
      <c r="AW405" s="494" t="n"/>
      <c r="AX405" s="184" t="n"/>
      <c r="AY405" s="184">
        <f>IF(AU405="","SIN ESTADO",IF(AW405&lt;&gt;"","PAGA",IF(AV405&gt;0,"VENCIDA",IF(AV405&gt;=-5,"POR VENCER","AL DÍA"))))</f>
        <v/>
      </c>
      <c r="AZ405" s="185" t="n"/>
      <c r="BA405" s="119">
        <f>IF(N($H405)&lt;8,"",IF(AU405="","",AU405+31))</f>
        <v/>
      </c>
      <c r="BB405" s="124">
        <f>IF(BA405="","",TODAY()-BA405)</f>
        <v/>
      </c>
      <c r="BC405" s="494" t="n"/>
      <c r="BD405" s="184" t="n"/>
      <c r="BE405" s="184">
        <f>IF(BA405="","SIN ESTADO",IF(BC405&lt;&gt;"","PAGA",IF(BB405&gt;0,"VENCIDA",IF(BB405&gt;=-5,"POR VENCER","AL DÍA"))))</f>
        <v/>
      </c>
      <c r="BF405" s="185" t="n"/>
      <c r="BG405" s="119">
        <f>IF(N($H405)&lt;9,"",IF(BA405="","",BA405+31))</f>
        <v/>
      </c>
      <c r="BH405" s="124">
        <f>IF(BG405="","",TODAY()-BG405)</f>
        <v/>
      </c>
      <c r="BI405" s="494" t="n"/>
      <c r="BJ405" s="184" t="n"/>
      <c r="BK405" s="184">
        <f>IF(BG405="","SIN ESTADO",IF(BI405&lt;&gt;"","PAGA",IF(BH405&gt;0,"VENCIDA",IF(BH405&gt;=-5,"POR VENCER","AL DÍA"))))</f>
        <v/>
      </c>
      <c r="BL405" s="185" t="n"/>
      <c r="BM405" s="119">
        <f>IF(N($H405)&lt;10,"",IF(BG405="","",BG405+31))</f>
        <v/>
      </c>
      <c r="BN405" s="124">
        <f>IF(BM405="","",TODAY()-BM405)</f>
        <v/>
      </c>
      <c r="BO405" s="494" t="n"/>
      <c r="BP405" s="184" t="n"/>
      <c r="BQ405" s="184">
        <f>IF(BM405="","SIN ESTADO",IF(BO405&lt;&gt;"","PAGA",IF(BN405&gt;0,"VENCIDA",IF(BN405&gt;=-5,"POR VENCER","AL DÍA"))))</f>
        <v/>
      </c>
      <c r="BR405" s="185" t="n"/>
      <c r="BS405" s="119">
        <f>IF(N($H405)&lt;11,"",IF(BM405="","",BM405+31))</f>
        <v/>
      </c>
      <c r="BT405" s="124">
        <f>IF(BS405="","",TODAY()-BS405)</f>
        <v/>
      </c>
      <c r="BU405" s="494" t="n"/>
      <c r="BV405" s="184" t="n"/>
      <c r="BW405" s="184">
        <f>IF(BS405="","SIN ESTADO",IF(BU405&lt;&gt;"","PAGA",IF(BT405&gt;0,"VENCIDA",IF(BT405&gt;=-5,"POR VENCER","AL DÍA"))))</f>
        <v/>
      </c>
      <c r="BX405" s="185" t="n"/>
      <c r="BY405" s="119">
        <f>IF(N($H405)&lt;12,"",IF(BS405="","",BS405+31))</f>
        <v/>
      </c>
      <c r="BZ405" s="124">
        <f>IF(BY405="","",TODAY()-BY405)</f>
        <v/>
      </c>
      <c r="CA405" s="494" t="n"/>
      <c r="CB405" s="184" t="n"/>
      <c r="CC405" s="184">
        <f>IF(BY405="","SIN ESTADO",IF(CA405&lt;&gt;"","PAGA",IF(BZ405&gt;0,"VENCIDA",IF(BZ405&gt;=-5,"POR VENCER","AL DÍA"))))</f>
        <v/>
      </c>
      <c r="CD405" s="185" t="n"/>
      <c r="CE405" s="119">
        <f>IF(N($H405)&lt;13,"",IF(BY405="","",BY405+31))</f>
        <v/>
      </c>
      <c r="CF405" s="124">
        <f>IF(CE405="","",TODAY()-CE405)</f>
        <v/>
      </c>
      <c r="CG405" s="494" t="n"/>
      <c r="CH405" s="184" t="n"/>
      <c r="CI405" s="184">
        <f>IF(CE405="","SIN ESTADO",IF(CG405&lt;&gt;"","PAGA",IF(CF405&gt;0,"VENCIDA",IF(CF405&gt;=-5,"POR VENCER","AL DÍA"))))</f>
        <v/>
      </c>
      <c r="CJ405" s="185" t="n"/>
      <c r="CK405" s="119">
        <f>IF(N($H405)&lt;14,"",IF(CE405="","",CE405+31))</f>
        <v/>
      </c>
      <c r="CL405" s="124">
        <f>IF(CK405="","",TODAY()-CK405)</f>
        <v/>
      </c>
      <c r="CM405" s="494" t="n"/>
      <c r="CN405" s="184" t="n"/>
      <c r="CO405" s="184">
        <f>IF(CK405="","SIN ESTADO",IF(CM405&lt;&gt;"","PAGA",IF(CL405&gt;0,"VENCIDA",IF(CL405&gt;=-5,"POR VENCER","AL DÍA"))))</f>
        <v/>
      </c>
      <c r="CP405" s="185" t="n"/>
      <c r="CQ405" s="119">
        <f>IF(N($H405)&lt;15,"",IF(CK405="","",CK405+31))</f>
        <v/>
      </c>
      <c r="CR405" s="124">
        <f>IF(CQ405="","",TODAY()-CQ405)</f>
        <v/>
      </c>
      <c r="CS405" s="494" t="n"/>
      <c r="CT405" s="184" t="n"/>
      <c r="CU405" s="184">
        <f>IF(CQ405="","SIN ESTADO",IF(CS405&lt;&gt;"","PAGA",IF(CR405&gt;0,"VENCIDA",IF(CR405&gt;=-5,"POR VENCER","AL DÍA"))))</f>
        <v/>
      </c>
      <c r="CV405" s="185" t="n"/>
      <c r="CW405" s="119">
        <f>IF(N($H405)&lt;16,"",IF(CQ405="","",CQ405+31))</f>
        <v/>
      </c>
      <c r="CX405" s="124">
        <f>IF(CW405="","",TODAY()-CW405)</f>
        <v/>
      </c>
      <c r="CY405" s="494" t="n"/>
      <c r="CZ405" s="184" t="n"/>
      <c r="DA405" s="184">
        <f>IF(CW405="","SIN ESTADO",IF(CY405&lt;&gt;"","PAGA",IF(CX405&gt;0,"VENCIDA",IF(CX405&gt;=-5,"POR VENCER","AL DÍA"))))</f>
        <v/>
      </c>
      <c r="DB405" s="185" t="n"/>
      <c r="DC405" s="119">
        <f>IF(N($H405)&lt;17,"",IF(CW405="","",CW405+31))</f>
        <v/>
      </c>
      <c r="DD405" s="124">
        <f>IF(DC405="","",TODAY()-DC405)</f>
        <v/>
      </c>
      <c r="DE405" s="494" t="n"/>
      <c r="DF405" s="184" t="n"/>
      <c r="DG405" s="184">
        <f>IF(DC405="","SIN ESTADO",IF(DE405&lt;&gt;"","PAGA",IF(DD405&gt;0,"VENCIDA",IF(DD405&gt;=-5,"POR VENCER","AL DÍA"))))</f>
        <v/>
      </c>
      <c r="DH405" s="185" t="n"/>
      <c r="DI405" s="119">
        <f>IF(N($H405)&lt;18,"",IF(DC405="","",DC405+31))</f>
        <v/>
      </c>
      <c r="DJ405" s="124">
        <f>IF(DI405="","",TODAY()-DI405)</f>
        <v/>
      </c>
      <c r="DK405" s="494" t="n"/>
      <c r="DL405" s="184" t="n"/>
      <c r="DM405" s="184">
        <f>IF(DI405="","SIN ESTADO",IF(DK405&lt;&gt;"","PAGA",IF(DJ405&gt;0,"VENCIDA",IF(DJ405&gt;=-5,"POR VENCER","AL DÍA"))))</f>
        <v/>
      </c>
      <c r="DN405" s="185" t="n"/>
      <c r="DO405" s="119">
        <f>IF(N($H405)&lt;19,"",IF(DI405="","",DI405+31))</f>
        <v/>
      </c>
      <c r="DP405" s="124">
        <f>IF(DO405="","",TODAY()-DO405)</f>
        <v/>
      </c>
      <c r="DQ405" s="494" t="n"/>
      <c r="DR405" s="184" t="n"/>
      <c r="DS405" s="184">
        <f>IF(DO405="","SIN ESTADO",IF(DQ405&lt;&gt;"","PAGA",IF(DP405&gt;0,"VENCIDA",IF(DP405&gt;=-5,"POR VENCER","AL DÍA"))))</f>
        <v/>
      </c>
      <c r="DT405" s="185" t="n"/>
      <c r="DU405" s="119">
        <f>IF(N($H405)&lt;20,"",IF(DO405="","",DO405+31))</f>
        <v/>
      </c>
      <c r="DV405" s="124">
        <f>IF(DU405="","",TODAY()-DU405)</f>
        <v/>
      </c>
      <c r="DW405" s="494" t="n"/>
      <c r="DX405" s="184" t="n"/>
      <c r="DY405" s="184">
        <f>IF(DU405="","SIN ESTADO",IF(DW405&lt;&gt;"","PAGA",IF(DV405&gt;0,"VENCIDA",IF(DV405&gt;=-5,"POR VENCER","AL DÍA"))))</f>
        <v/>
      </c>
      <c r="DZ405" s="185" t="n"/>
      <c r="EA405" s="119">
        <f>IF(N($H405)&lt;21,"",IF(DU405="","",DU405+31))</f>
        <v/>
      </c>
      <c r="EB405" s="124">
        <f>IF(EA405="","",TODAY()-EA405)</f>
        <v/>
      </c>
      <c r="EC405" s="494" t="n"/>
      <c r="ED405" s="184" t="n"/>
      <c r="EE405" s="184">
        <f>IF(EA405="","SIN ESTADO",IF(EC405&lt;&gt;"","PAGA",IF(EB405&gt;0,"VENCIDA",IF(EB405&gt;=-5,"POR VENCER","AL DÍA"))))</f>
        <v/>
      </c>
      <c r="EF405" s="185" t="n"/>
      <c r="EG405" s="119">
        <f>IF(N($H405)&lt;22,"",IF(EA405="","",EA405+31))</f>
        <v/>
      </c>
      <c r="EH405" s="124">
        <f>IF(EG405="","",TODAY()-EG405)</f>
        <v/>
      </c>
      <c r="EI405" s="494" t="n"/>
      <c r="EJ405" s="184" t="n"/>
      <c r="EK405" s="184">
        <f>IF(EG405="","SIN ESTADO",IF(EI405&lt;&gt;"","PAGA",IF(EH405&gt;0,"VENCIDA",IF(EH405&gt;=-5,"POR VENCER","AL DÍA"))))</f>
        <v/>
      </c>
      <c r="EL405" s="185" t="n"/>
      <c r="EM405" s="119">
        <f>IF(N($H405)&lt;23,"",IF(EG405="","",EG405+31))</f>
        <v/>
      </c>
      <c r="EN405" s="124">
        <f>IF(EM405="","",TODAY()-EM405)</f>
        <v/>
      </c>
      <c r="EO405" s="494" t="n"/>
      <c r="EP405" s="184" t="n"/>
      <c r="EQ405" s="184">
        <f>IF(EM405="","SIN ESTADO",IF(EO405&lt;&gt;"","PAGA",IF(EN405&gt;0,"VENCIDA",IF(EN405&gt;=-5,"POR VENCER","AL DÍA"))))</f>
        <v/>
      </c>
      <c r="ER405" s="185" t="n"/>
      <c r="ES405" s="119">
        <f>IF(N($H405)&lt;24,"",IF(EM405="","",EM405+31))</f>
        <v/>
      </c>
      <c r="ET405" s="124">
        <f>IF(ES405="","",TODAY()-ES405)</f>
        <v/>
      </c>
      <c r="EU405" s="494" t="n"/>
      <c r="EV405" s="184" t="n"/>
      <c r="EW405" s="184">
        <f>IF(ES405="","SIN ESTADO",IF(EU405&lt;&gt;"","PAGA",IF(ET405&gt;0,"VENCIDA",IF(ET405&gt;=-5,"POR VENCER","AL DÍA"))))</f>
        <v/>
      </c>
      <c r="EX405" s="185" t="n"/>
      <c r="EY405" s="119">
        <f>IF(N($H405)&lt;25,"",IF(ES405="","",ES405+31))</f>
        <v/>
      </c>
      <c r="EZ405" s="124">
        <f>IF(EY405="","",TODAY()-EY405)</f>
        <v/>
      </c>
      <c r="FA405" s="494" t="n"/>
      <c r="FB405" s="184" t="n"/>
      <c r="FC405" s="184">
        <f>IF(EY405="","SIN ESTADO",IF(FA405&lt;&gt;"","PAGA",IF(EZ405&gt;0,"VENCIDA",IF(EZ405&gt;=-5,"POR VENCER","AL DÍA"))))</f>
        <v/>
      </c>
      <c r="FD405" s="185" t="n"/>
      <c r="FE405" s="119">
        <f>IF(N($H405)&lt;26,"",IF(EY405="","",EY405+31))</f>
        <v/>
      </c>
      <c r="FF405" s="124">
        <f>IF(FE405="","",TODAY()-FE405)</f>
        <v/>
      </c>
      <c r="FG405" s="494" t="n"/>
      <c r="FH405" s="184" t="n"/>
      <c r="FI405" s="184">
        <f>IF(FE405="","SIN ESTADO",IF(FG405&lt;&gt;"","PAGA",IF(FF405&gt;0,"VENCIDA",IF(FF405&gt;=-5,"POR VENCER","AL DÍA"))))</f>
        <v/>
      </c>
      <c r="FJ405" s="185" t="n"/>
      <c r="FK405" s="119">
        <f>IF(N($H405)&lt;27,"",IF(FE405="","",FE405+31))</f>
        <v/>
      </c>
      <c r="FL405" s="124">
        <f>IF(FK405="","",TODAY()-FK405)</f>
        <v/>
      </c>
      <c r="FM405" s="494" t="n"/>
      <c r="FN405" s="184" t="n"/>
      <c r="FO405" s="184">
        <f>IF(FK405="","SIN ESTADO",IF(FM405&lt;&gt;"","PAGA",IF(FL405&gt;0,"VENCIDA",IF(FL405&gt;=-5,"POR VENCER","AL DÍA"))))</f>
        <v/>
      </c>
      <c r="FP405" s="185" t="n"/>
      <c r="FQ405" s="119">
        <f>IF(N($H405)&lt;28,"",IF(FK405="","",FK405+31))</f>
        <v/>
      </c>
      <c r="FR405" s="124">
        <f>IF(FQ405="","",TODAY()-FQ405)</f>
        <v/>
      </c>
      <c r="FS405" s="494" t="n"/>
      <c r="FT405" s="184" t="n"/>
      <c r="FU405" s="184">
        <f>IF(FQ405="","SIN ESTADO",IF(FS405&lt;&gt;"","PAGA",IF(FR405&gt;0,"VENCIDA",IF(FR405&gt;=-5,"POR VENCER","AL DÍA"))))</f>
        <v/>
      </c>
      <c r="FV405" s="185" t="n"/>
      <c r="FW405" s="119">
        <f>IF(N($H405)&lt;29,"",IF(FQ405="","",FQ405+31))</f>
        <v/>
      </c>
      <c r="FX405" s="124">
        <f>IF(FW405="","",TODAY()-FW405)</f>
        <v/>
      </c>
      <c r="FY405" s="494" t="n"/>
      <c r="FZ405" s="184" t="n"/>
      <c r="GA405" s="184">
        <f>IF(FW405="","SIN ESTADO",IF(FY405&lt;&gt;"","PAGA",IF(FX405&gt;0,"VENCIDA",IF(FX405&gt;=-5,"POR VENCER","AL DÍA"))))</f>
        <v/>
      </c>
      <c r="GB405" s="185" t="n"/>
      <c r="GC405" s="119">
        <f>IF(N($H405)&lt;30,"",IF(FW405="","",FW405+31))</f>
        <v/>
      </c>
      <c r="GD405" s="124">
        <f>IF(GC405="","",TODAY()-GC405)</f>
        <v/>
      </c>
      <c r="GE405" s="494" t="n"/>
      <c r="GF405" s="184" t="n"/>
      <c r="GG405" s="184">
        <f>IF(GC405="","SIN ESTADO",IF(GE405&lt;&gt;"","PAGA",IF(GD405&gt;0,"VENCIDA",IF(GD405&gt;=-5,"POR VENCER","AL DÍA"))))</f>
        <v/>
      </c>
      <c r="GH405" s="185" t="n"/>
      <c r="GI405" s="119">
        <f>IF(N($H405)&lt;31,"",IF(GC405="","",GC405+31))</f>
        <v/>
      </c>
      <c r="GJ405" s="124">
        <f>IF(GI405="","",TODAY()-GI405)</f>
        <v/>
      </c>
      <c r="GK405" s="494" t="n"/>
      <c r="GL405" s="184" t="n"/>
      <c r="GM405" s="184">
        <f>IF(GI405="","SIN ESTADO",IF(GK405&lt;&gt;"","PAGA",IF(GJ405&gt;0,"VENCIDA",IF(GJ405&gt;=-5,"POR VENCER","AL DÍA"))))</f>
        <v/>
      </c>
      <c r="GN405" s="185" t="n"/>
      <c r="GO405" s="119">
        <f>IF(N($H405)&lt;32,"",IF(GI405="","",GI405+31))</f>
        <v/>
      </c>
      <c r="GP405" s="124">
        <f>IF(GO405="","",TODAY()-GO405)</f>
        <v/>
      </c>
      <c r="GQ405" s="494" t="n"/>
      <c r="GR405" s="184" t="n"/>
      <c r="GS405" s="184">
        <f>IF(GO405="","SIN ESTADO",IF(GQ405&lt;&gt;"","PAGA",IF(GP405&gt;0,"VENCIDA",IF(GP405&gt;=-5,"POR VENCER","AL DÍA"))))</f>
        <v/>
      </c>
      <c r="GT405" s="185" t="n"/>
      <c r="GU405" s="119">
        <f>IF(N($H405)&lt;33,"",IF(GO405="","",GO405+31))</f>
        <v/>
      </c>
      <c r="GV405" s="124">
        <f>IF(GU405="","",TODAY()-GU405)</f>
        <v/>
      </c>
      <c r="GW405" s="494" t="n"/>
      <c r="GX405" s="184" t="n"/>
      <c r="GY405" s="184">
        <f>IF(GU405="","SIN ESTADO",IF(GW405&lt;&gt;"","PAGA",IF(GV405&gt;0,"VENCIDA",IF(GV405&gt;=-5,"POR VENCER","AL DÍA"))))</f>
        <v/>
      </c>
      <c r="GZ405" s="185" t="n"/>
      <c r="HA405" s="119">
        <f>IF(N($H405)&lt;34,"",IF(GU405="","",GU405+31))</f>
        <v/>
      </c>
      <c r="HB405" s="124">
        <f>IF(HA405="","",TODAY()-HA405)</f>
        <v/>
      </c>
      <c r="HC405" s="494" t="n"/>
      <c r="HD405" s="184" t="n"/>
      <c r="HE405" s="184">
        <f>IF(HA405="","SIN ESTADO",IF(HC405&lt;&gt;"","PAGA",IF(HB405&gt;0,"VENCIDA",IF(HB405&gt;=-5,"POR VENCER","AL DÍA"))))</f>
        <v/>
      </c>
      <c r="HF405" s="185" t="n"/>
      <c r="HG405" s="119">
        <f>IF(N($H405)&lt;35,"",IF(HA405="","",HA405+31))</f>
        <v/>
      </c>
      <c r="HH405" s="124">
        <f>IF(HG405="","",TODAY()-HG405)</f>
        <v/>
      </c>
      <c r="HI405" s="494" t="n"/>
      <c r="HJ405" s="184" t="n"/>
      <c r="HK405" s="184">
        <f>IF(HG405="","SIN ESTADO",IF(HI405&lt;&gt;"","PAGA",IF(HH405&gt;0,"VENCIDA",IF(HH405&gt;=-5,"POR VENCER","AL DÍA"))))</f>
        <v/>
      </c>
      <c r="HL405" s="168" t="n"/>
      <c r="HM405" s="119">
        <f>IF(N($H405)&lt;36,"",IF(HG405="","",HG405+31))</f>
        <v/>
      </c>
      <c r="HN405" s="124">
        <f>IF(HM405="","",TODAY()-HM405)</f>
        <v/>
      </c>
      <c r="HO405" s="494" t="n"/>
      <c r="HP405" s="184" t="n"/>
      <c r="HQ405" s="184">
        <f>IF(HM405="","SIN ESTADO",IF(HO405&lt;&gt;"","PAGA",IF(HN405&gt;0,"VENCIDA",IF(HN405&gt;=-5,"POR VENCER","AL DÍA"))))</f>
        <v/>
      </c>
      <c r="HR405" s="168" t="n"/>
      <c r="HS405" s="169">
        <f>N405+T405+Z405+AF405+AL405+AR405+AX405+BD405+BJ405+BP405+BV405+CB405+CH405+CN405+CT405+CZ405+DF405+DL405+DR405+DX405+ED405+EJ405+EP405+EV405+FB405+FH405+FN405+FT405+FZ405+GF405+GL405+GR405+GX405+HD405+HJ405+HP405</f>
        <v/>
      </c>
      <c r="HU405" s="170">
        <f>IFERROR(N($J405),0)</f>
        <v/>
      </c>
      <c r="HW405" s="170">
        <f>SUMPRODUCT((MOD(COLUMN($M405:$HR405)-COLUMN($M405),6)=0)*ISNUMBER($M405:$HR405)*($M405:$HR405&gt;=RESUMEN!$C$26)*($M405:$HR405&lt;=RESUMEN!$C$27)*IFERROR(N($N405:$HS405),0))</f>
        <v/>
      </c>
      <c r="HX405" s="170">
        <f>SUMPRODUCT((MOD(COLUMN($M405:$HR405)-COLUMN($M405),6)=0)*ISNUMBER($M405:$HR405)*($M405:$HR405&gt;=RESUMEN!$C$26)*($M405:$HR405&lt;=RESUMEN!$C$27))</f>
        <v/>
      </c>
    </row>
    <row r="406" ht="15.75" customHeight="1" s="506">
      <c r="B406" s="113">
        <f>VENTAS!A405</f>
        <v/>
      </c>
      <c r="C406" s="236">
        <f>VENTAS!B405</f>
        <v/>
      </c>
      <c r="D406" s="53">
        <f>VENTAS!C405</f>
        <v/>
      </c>
      <c r="E406" s="114">
        <f>VENTAS!D405</f>
        <v/>
      </c>
      <c r="F406" s="114">
        <f>VENTAS!J405</f>
        <v/>
      </c>
      <c r="G406" s="494">
        <f>VENTAS!F405</f>
        <v/>
      </c>
      <c r="H406" s="479">
        <f>VENTAS!K405</f>
        <v/>
      </c>
      <c r="I406" s="479">
        <f>VENTAS!M405</f>
        <v/>
      </c>
      <c r="J406" s="184">
        <f>VENTAS!L405</f>
        <v/>
      </c>
      <c r="K406" s="119">
        <f>IF(N($H406)&lt;1,"",$G406+31)</f>
        <v/>
      </c>
      <c r="L406" s="124">
        <f>IF(K406="","",TODAY()-K406)</f>
        <v/>
      </c>
      <c r="M406" s="494" t="n"/>
      <c r="N406" s="374" t="n"/>
      <c r="O406" s="184">
        <f>IF(K406="","SIN ESTADO",IF(M406&lt;&gt;"","PAGA",IF(L406&gt;0,"VENCIDA",IF(L406&gt;=-5,"POR VENCER","AL DÍA"))))</f>
        <v/>
      </c>
      <c r="P406" s="185" t="n"/>
      <c r="Q406" s="119">
        <f>IF(N($H406)&lt;2,"",IF(K406="","",K406+31))</f>
        <v/>
      </c>
      <c r="R406" s="124">
        <f>IF(Q406="","",TODAY()-Q406)</f>
        <v/>
      </c>
      <c r="S406" s="494" t="n"/>
      <c r="T406" s="184" t="n"/>
      <c r="U406" s="184">
        <f>IF(Q406="","SIN ESTADO",IF(S406&lt;&gt;"","PAGA",IF(R406&gt;0,"VENCIDA",IF(R406&gt;=-5,"POR VENCER","AL DÍA"))))</f>
        <v/>
      </c>
      <c r="V406" s="185" t="n"/>
      <c r="W406" s="119">
        <f>IF(N($H406)&lt;3,"",IF(Q406="","",Q406+31))</f>
        <v/>
      </c>
      <c r="X406" s="124">
        <f>IF(W406="","",TODAY()-W406)</f>
        <v/>
      </c>
      <c r="Y406" s="494" t="n"/>
      <c r="Z406" s="184" t="n"/>
      <c r="AA406" s="184">
        <f>IF(W406="","SIN ESTADO",IF(Y406&lt;&gt;"","PAGA",IF(X406&gt;0,"VENCIDA",IF(X406&gt;=-5,"POR VENCER","AL DÍA"))))</f>
        <v/>
      </c>
      <c r="AB406" s="185" t="n"/>
      <c r="AC406" s="119">
        <f>IF(N($H406)&lt;4,"",IF(W406="","",W406+31))</f>
        <v/>
      </c>
      <c r="AD406" s="124">
        <f>IF(AC406="","",TODAY()-AC406)</f>
        <v/>
      </c>
      <c r="AE406" s="494" t="n"/>
      <c r="AF406" s="184" t="n"/>
      <c r="AG406" s="184">
        <f>IF(AC406="","SIN ESTADO",IF(AE406&lt;&gt;"","PAGA",IF(AD406&gt;0,"VENCIDA",IF(AD406&gt;=-5,"POR VENCER","AL DÍA"))))</f>
        <v/>
      </c>
      <c r="AH406" s="185" t="n"/>
      <c r="AI406" s="119">
        <f>IF(N($H406)&lt;5,"",IF(AC406="","",AC406+31))</f>
        <v/>
      </c>
      <c r="AJ406" s="124">
        <f>IF(AI406="","",TODAY()-AI406)</f>
        <v/>
      </c>
      <c r="AK406" s="494" t="n"/>
      <c r="AL406" s="184" t="n"/>
      <c r="AM406" s="184">
        <f>IF(AI406="","SIN ESTADO",IF(AK406&lt;&gt;"","PAGA",IF(AJ406&gt;0,"VENCIDA",IF(AJ406&gt;=-5,"POR VENCER","AL DÍA"))))</f>
        <v/>
      </c>
      <c r="AN406" s="185" t="n"/>
      <c r="AO406" s="119">
        <f>IF(N($H406)&lt;6,"",IF(AI406="","",AI406+31))</f>
        <v/>
      </c>
      <c r="AP406" s="124">
        <f>IF(AO406="","",TODAY()-AO406)</f>
        <v/>
      </c>
      <c r="AQ406" s="270" t="n"/>
      <c r="AR406" s="184" t="n"/>
      <c r="AS406" s="184">
        <f>IF(AO406="","SIN ESTADO",IF(AQ406&lt;&gt;"","PAGA",IF(AP406&gt;0,"VENCIDA",IF(AP406&gt;=-5,"POR VENCER","AL DÍA"))))</f>
        <v/>
      </c>
      <c r="AT406" s="185" t="n"/>
      <c r="AU406" s="119">
        <f>IF(N($H406)&lt;7,"",IF(AO406="","",AO406+31))</f>
        <v/>
      </c>
      <c r="AV406" s="124">
        <f>IF(AU406="","",TODAY()-AU406)</f>
        <v/>
      </c>
      <c r="AW406" s="494" t="n"/>
      <c r="AX406" s="184" t="n"/>
      <c r="AY406" s="184">
        <f>IF(AU406="","SIN ESTADO",IF(AW406&lt;&gt;"","PAGA",IF(AV406&gt;0,"VENCIDA",IF(AV406&gt;=-5,"POR VENCER","AL DÍA"))))</f>
        <v/>
      </c>
      <c r="AZ406" s="185" t="n"/>
      <c r="BA406" s="119">
        <f>IF(N($H406)&lt;8,"",IF(AU406="","",AU406+31))</f>
        <v/>
      </c>
      <c r="BB406" s="124">
        <f>IF(BA406="","",TODAY()-BA406)</f>
        <v/>
      </c>
      <c r="BC406" s="494" t="n"/>
      <c r="BD406" s="184" t="n"/>
      <c r="BE406" s="184">
        <f>IF(BA406="","SIN ESTADO",IF(BC406&lt;&gt;"","PAGA",IF(BB406&gt;0,"VENCIDA",IF(BB406&gt;=-5,"POR VENCER","AL DÍA"))))</f>
        <v/>
      </c>
      <c r="BF406" s="185" t="n"/>
      <c r="BG406" s="119">
        <f>IF(N($H406)&lt;9,"",IF(BA406="","",BA406+31))</f>
        <v/>
      </c>
      <c r="BH406" s="124">
        <f>IF(BG406="","",TODAY()-BG406)</f>
        <v/>
      </c>
      <c r="BI406" s="494" t="n"/>
      <c r="BJ406" s="184" t="n"/>
      <c r="BK406" s="184">
        <f>IF(BG406="","SIN ESTADO",IF(BI406&lt;&gt;"","PAGA",IF(BH406&gt;0,"VENCIDA",IF(BH406&gt;=-5,"POR VENCER","AL DÍA"))))</f>
        <v/>
      </c>
      <c r="BL406" s="185" t="n"/>
      <c r="BM406" s="119">
        <f>IF(N($H406)&lt;10,"",IF(BG406="","",BG406+31))</f>
        <v/>
      </c>
      <c r="BN406" s="124">
        <f>IF(BM406="","",TODAY()-BM406)</f>
        <v/>
      </c>
      <c r="BO406" s="494" t="n"/>
      <c r="BP406" s="184" t="n"/>
      <c r="BQ406" s="184">
        <f>IF(BM406="","SIN ESTADO",IF(BO406&lt;&gt;"","PAGA",IF(BN406&gt;0,"VENCIDA",IF(BN406&gt;=-5,"POR VENCER","AL DÍA"))))</f>
        <v/>
      </c>
      <c r="BR406" s="185" t="n"/>
      <c r="BS406" s="119">
        <f>IF(N($H406)&lt;11,"",IF(BM406="","",BM406+31))</f>
        <v/>
      </c>
      <c r="BT406" s="124">
        <f>IF(BS406="","",TODAY()-BS406)</f>
        <v/>
      </c>
      <c r="BU406" s="494" t="n"/>
      <c r="BV406" s="184" t="n"/>
      <c r="BW406" s="184">
        <f>IF(BS406="","SIN ESTADO",IF(BU406&lt;&gt;"","PAGA",IF(BT406&gt;0,"VENCIDA",IF(BT406&gt;=-5,"POR VENCER","AL DÍA"))))</f>
        <v/>
      </c>
      <c r="BX406" s="185" t="n"/>
      <c r="BY406" s="119">
        <f>IF(N($H406)&lt;12,"",IF(BS406="","",BS406+31))</f>
        <v/>
      </c>
      <c r="BZ406" s="124">
        <f>IF(BY406="","",TODAY()-BY406)</f>
        <v/>
      </c>
      <c r="CA406" s="494" t="n"/>
      <c r="CB406" s="184" t="n"/>
      <c r="CC406" s="184">
        <f>IF(BY406="","SIN ESTADO",IF(CA406&lt;&gt;"","PAGA",IF(BZ406&gt;0,"VENCIDA",IF(BZ406&gt;=-5,"POR VENCER","AL DÍA"))))</f>
        <v/>
      </c>
      <c r="CD406" s="185" t="n"/>
      <c r="CE406" s="119">
        <f>IF(N($H406)&lt;13,"",IF(BY406="","",BY406+31))</f>
        <v/>
      </c>
      <c r="CF406" s="124">
        <f>IF(CE406="","",TODAY()-CE406)</f>
        <v/>
      </c>
      <c r="CG406" s="494" t="n"/>
      <c r="CH406" s="184" t="n"/>
      <c r="CI406" s="184">
        <f>IF(CE406="","SIN ESTADO",IF(CG406&lt;&gt;"","PAGA",IF(CF406&gt;0,"VENCIDA",IF(CF406&gt;=-5,"POR VENCER","AL DÍA"))))</f>
        <v/>
      </c>
      <c r="CJ406" s="185" t="n"/>
      <c r="CK406" s="119">
        <f>IF(N($H406)&lt;14,"",IF(CE406="","",CE406+31))</f>
        <v/>
      </c>
      <c r="CL406" s="124">
        <f>IF(CK406="","",TODAY()-CK406)</f>
        <v/>
      </c>
      <c r="CM406" s="494" t="n"/>
      <c r="CN406" s="184" t="n"/>
      <c r="CO406" s="184">
        <f>IF(CK406="","SIN ESTADO",IF(CM406&lt;&gt;"","PAGA",IF(CL406&gt;0,"VENCIDA",IF(CL406&gt;=-5,"POR VENCER","AL DÍA"))))</f>
        <v/>
      </c>
      <c r="CP406" s="185" t="n"/>
      <c r="CQ406" s="119">
        <f>IF(N($H406)&lt;15,"",IF(CK406="","",CK406+31))</f>
        <v/>
      </c>
      <c r="CR406" s="124">
        <f>IF(CQ406="","",TODAY()-CQ406)</f>
        <v/>
      </c>
      <c r="CS406" s="494" t="n"/>
      <c r="CT406" s="184" t="n"/>
      <c r="CU406" s="184">
        <f>IF(CQ406="","SIN ESTADO",IF(CS406&lt;&gt;"","PAGA",IF(CR406&gt;0,"VENCIDA",IF(CR406&gt;=-5,"POR VENCER","AL DÍA"))))</f>
        <v/>
      </c>
      <c r="CV406" s="185" t="n"/>
      <c r="CW406" s="119">
        <f>IF(N($H406)&lt;16,"",IF(CQ406="","",CQ406+31))</f>
        <v/>
      </c>
      <c r="CX406" s="124">
        <f>IF(CW406="","",TODAY()-CW406)</f>
        <v/>
      </c>
      <c r="CY406" s="494" t="n"/>
      <c r="CZ406" s="184" t="n"/>
      <c r="DA406" s="184">
        <f>IF(CW406="","SIN ESTADO",IF(CY406&lt;&gt;"","PAGA",IF(CX406&gt;0,"VENCIDA",IF(CX406&gt;=-5,"POR VENCER","AL DÍA"))))</f>
        <v/>
      </c>
      <c r="DB406" s="185" t="n"/>
      <c r="DC406" s="119">
        <f>IF(N($H406)&lt;17,"",IF(CW406="","",CW406+31))</f>
        <v/>
      </c>
      <c r="DD406" s="124">
        <f>IF(DC406="","",TODAY()-DC406)</f>
        <v/>
      </c>
      <c r="DE406" s="494" t="n"/>
      <c r="DF406" s="184" t="n"/>
      <c r="DG406" s="184">
        <f>IF(DC406="","SIN ESTADO",IF(DE406&lt;&gt;"","PAGA",IF(DD406&gt;0,"VENCIDA",IF(DD406&gt;=-5,"POR VENCER","AL DÍA"))))</f>
        <v/>
      </c>
      <c r="DH406" s="185" t="n"/>
      <c r="DI406" s="119">
        <f>IF(N($H406)&lt;18,"",IF(DC406="","",DC406+31))</f>
        <v/>
      </c>
      <c r="DJ406" s="124">
        <f>IF(DI406="","",TODAY()-DI406)</f>
        <v/>
      </c>
      <c r="DK406" s="494" t="n"/>
      <c r="DL406" s="184" t="n"/>
      <c r="DM406" s="184">
        <f>IF(DI406="","SIN ESTADO",IF(DK406&lt;&gt;"","PAGA",IF(DJ406&gt;0,"VENCIDA",IF(DJ406&gt;=-5,"POR VENCER","AL DÍA"))))</f>
        <v/>
      </c>
      <c r="DN406" s="185" t="n"/>
      <c r="DO406" s="119">
        <f>IF(N($H406)&lt;19,"",IF(DI406="","",DI406+31))</f>
        <v/>
      </c>
      <c r="DP406" s="124">
        <f>IF(DO406="","",TODAY()-DO406)</f>
        <v/>
      </c>
      <c r="DQ406" s="494" t="n"/>
      <c r="DR406" s="184" t="n"/>
      <c r="DS406" s="184">
        <f>IF(DO406="","SIN ESTADO",IF(DQ406&lt;&gt;"","PAGA",IF(DP406&gt;0,"VENCIDA",IF(DP406&gt;=-5,"POR VENCER","AL DÍA"))))</f>
        <v/>
      </c>
      <c r="DT406" s="185" t="n"/>
      <c r="DU406" s="119">
        <f>IF(N($H406)&lt;20,"",IF(DO406="","",DO406+31))</f>
        <v/>
      </c>
      <c r="DV406" s="124">
        <f>IF(DU406="","",TODAY()-DU406)</f>
        <v/>
      </c>
      <c r="DW406" s="494" t="n"/>
      <c r="DX406" s="184" t="n"/>
      <c r="DY406" s="184">
        <f>IF(DU406="","SIN ESTADO",IF(DW406&lt;&gt;"","PAGA",IF(DV406&gt;0,"VENCIDA",IF(DV406&gt;=-5,"POR VENCER","AL DÍA"))))</f>
        <v/>
      </c>
      <c r="DZ406" s="185" t="n"/>
      <c r="EA406" s="119">
        <f>IF(N($H406)&lt;21,"",IF(DU406="","",DU406+31))</f>
        <v/>
      </c>
      <c r="EB406" s="124">
        <f>IF(EA406="","",TODAY()-EA406)</f>
        <v/>
      </c>
      <c r="EC406" s="494" t="n"/>
      <c r="ED406" s="184" t="n"/>
      <c r="EE406" s="184">
        <f>IF(EA406="","SIN ESTADO",IF(EC406&lt;&gt;"","PAGA",IF(EB406&gt;0,"VENCIDA",IF(EB406&gt;=-5,"POR VENCER","AL DÍA"))))</f>
        <v/>
      </c>
      <c r="EF406" s="185" t="n"/>
      <c r="EG406" s="119">
        <f>IF(N($H406)&lt;22,"",IF(EA406="","",EA406+31))</f>
        <v/>
      </c>
      <c r="EH406" s="124">
        <f>IF(EG406="","",TODAY()-EG406)</f>
        <v/>
      </c>
      <c r="EI406" s="494" t="n"/>
      <c r="EJ406" s="184" t="n"/>
      <c r="EK406" s="184">
        <f>IF(EG406="","SIN ESTADO",IF(EI406&lt;&gt;"","PAGA",IF(EH406&gt;0,"VENCIDA",IF(EH406&gt;=-5,"POR VENCER","AL DÍA"))))</f>
        <v/>
      </c>
      <c r="EL406" s="185" t="n"/>
      <c r="EM406" s="119">
        <f>IF(N($H406)&lt;23,"",IF(EG406="","",EG406+31))</f>
        <v/>
      </c>
      <c r="EN406" s="124">
        <f>IF(EM406="","",TODAY()-EM406)</f>
        <v/>
      </c>
      <c r="EO406" s="494" t="n"/>
      <c r="EP406" s="184" t="n"/>
      <c r="EQ406" s="184">
        <f>IF(EM406="","SIN ESTADO",IF(EO406&lt;&gt;"","PAGA",IF(EN406&gt;0,"VENCIDA",IF(EN406&gt;=-5,"POR VENCER","AL DÍA"))))</f>
        <v/>
      </c>
      <c r="ER406" s="185" t="n"/>
      <c r="ES406" s="119">
        <f>IF(N($H406)&lt;24,"",IF(EM406="","",EM406+31))</f>
        <v/>
      </c>
      <c r="ET406" s="124">
        <f>IF(ES406="","",TODAY()-ES406)</f>
        <v/>
      </c>
      <c r="EU406" s="494" t="n"/>
      <c r="EV406" s="184" t="n"/>
      <c r="EW406" s="184">
        <f>IF(ES406="","SIN ESTADO",IF(EU406&lt;&gt;"","PAGA",IF(ET406&gt;0,"VENCIDA",IF(ET406&gt;=-5,"POR VENCER","AL DÍA"))))</f>
        <v/>
      </c>
      <c r="EX406" s="185" t="n"/>
      <c r="EY406" s="119">
        <f>IF(N($H406)&lt;25,"",IF(ES406="","",ES406+31))</f>
        <v/>
      </c>
      <c r="EZ406" s="124">
        <f>IF(EY406="","",TODAY()-EY406)</f>
        <v/>
      </c>
      <c r="FA406" s="494" t="n"/>
      <c r="FB406" s="184" t="n"/>
      <c r="FC406" s="184">
        <f>IF(EY406="","SIN ESTADO",IF(FA406&lt;&gt;"","PAGA",IF(EZ406&gt;0,"VENCIDA",IF(EZ406&gt;=-5,"POR VENCER","AL DÍA"))))</f>
        <v/>
      </c>
      <c r="FD406" s="185" t="n"/>
      <c r="FE406" s="119">
        <f>IF(N($H406)&lt;26,"",IF(EY406="","",EY406+31))</f>
        <v/>
      </c>
      <c r="FF406" s="124">
        <f>IF(FE406="","",TODAY()-FE406)</f>
        <v/>
      </c>
      <c r="FG406" s="494" t="n"/>
      <c r="FH406" s="184" t="n"/>
      <c r="FI406" s="184">
        <f>IF(FE406="","SIN ESTADO",IF(FG406&lt;&gt;"","PAGA",IF(FF406&gt;0,"VENCIDA",IF(FF406&gt;=-5,"POR VENCER","AL DÍA"))))</f>
        <v/>
      </c>
      <c r="FJ406" s="185" t="n"/>
      <c r="FK406" s="119">
        <f>IF(N($H406)&lt;27,"",IF(FE406="","",FE406+31))</f>
        <v/>
      </c>
      <c r="FL406" s="124">
        <f>IF(FK406="","",TODAY()-FK406)</f>
        <v/>
      </c>
      <c r="FM406" s="494" t="n"/>
      <c r="FN406" s="184" t="n"/>
      <c r="FO406" s="184">
        <f>IF(FK406="","SIN ESTADO",IF(FM406&lt;&gt;"","PAGA",IF(FL406&gt;0,"VENCIDA",IF(FL406&gt;=-5,"POR VENCER","AL DÍA"))))</f>
        <v/>
      </c>
      <c r="FP406" s="185" t="n"/>
      <c r="FQ406" s="119">
        <f>IF(N($H406)&lt;28,"",IF(FK406="","",FK406+31))</f>
        <v/>
      </c>
      <c r="FR406" s="124">
        <f>IF(FQ406="","",TODAY()-FQ406)</f>
        <v/>
      </c>
      <c r="FS406" s="494" t="n"/>
      <c r="FT406" s="184" t="n"/>
      <c r="FU406" s="184">
        <f>IF(FQ406="","SIN ESTADO",IF(FS406&lt;&gt;"","PAGA",IF(FR406&gt;0,"VENCIDA",IF(FR406&gt;=-5,"POR VENCER","AL DÍA"))))</f>
        <v/>
      </c>
      <c r="FV406" s="185" t="n"/>
      <c r="FW406" s="119">
        <f>IF(N($H406)&lt;29,"",IF(FQ406="","",FQ406+31))</f>
        <v/>
      </c>
      <c r="FX406" s="124">
        <f>IF(FW406="","",TODAY()-FW406)</f>
        <v/>
      </c>
      <c r="FY406" s="494" t="n"/>
      <c r="FZ406" s="184" t="n"/>
      <c r="GA406" s="184">
        <f>IF(FW406="","SIN ESTADO",IF(FY406&lt;&gt;"","PAGA",IF(FX406&gt;0,"VENCIDA",IF(FX406&gt;=-5,"POR VENCER","AL DÍA"))))</f>
        <v/>
      </c>
      <c r="GB406" s="185" t="n"/>
      <c r="GC406" s="119">
        <f>IF(N($H406)&lt;30,"",IF(FW406="","",FW406+31))</f>
        <v/>
      </c>
      <c r="GD406" s="124">
        <f>IF(GC406="","",TODAY()-GC406)</f>
        <v/>
      </c>
      <c r="GE406" s="494" t="n"/>
      <c r="GF406" s="184" t="n"/>
      <c r="GG406" s="184">
        <f>IF(GC406="","SIN ESTADO",IF(GE406&lt;&gt;"","PAGA",IF(GD406&gt;0,"VENCIDA",IF(GD406&gt;=-5,"POR VENCER","AL DÍA"))))</f>
        <v/>
      </c>
      <c r="GH406" s="185" t="n"/>
      <c r="GI406" s="119">
        <f>IF(N($H406)&lt;31,"",IF(GC406="","",GC406+31))</f>
        <v/>
      </c>
      <c r="GJ406" s="124">
        <f>IF(GI406="","",TODAY()-GI406)</f>
        <v/>
      </c>
      <c r="GK406" s="494" t="n"/>
      <c r="GL406" s="184" t="n"/>
      <c r="GM406" s="184">
        <f>IF(GI406="","SIN ESTADO",IF(GK406&lt;&gt;"","PAGA",IF(GJ406&gt;0,"VENCIDA",IF(GJ406&gt;=-5,"POR VENCER","AL DÍA"))))</f>
        <v/>
      </c>
      <c r="GN406" s="185" t="n"/>
      <c r="GO406" s="119">
        <f>IF(N($H406)&lt;32,"",IF(GI406="","",GI406+31))</f>
        <v/>
      </c>
      <c r="GP406" s="124">
        <f>IF(GO406="","",TODAY()-GO406)</f>
        <v/>
      </c>
      <c r="GQ406" s="494" t="n"/>
      <c r="GR406" s="184" t="n"/>
      <c r="GS406" s="184">
        <f>IF(GO406="","SIN ESTADO",IF(GQ406&lt;&gt;"","PAGA",IF(GP406&gt;0,"VENCIDA",IF(GP406&gt;=-5,"POR VENCER","AL DÍA"))))</f>
        <v/>
      </c>
      <c r="GT406" s="185" t="n"/>
      <c r="GU406" s="119">
        <f>IF(N($H406)&lt;33,"",IF(GO406="","",GO406+31))</f>
        <v/>
      </c>
      <c r="GV406" s="124">
        <f>IF(GU406="","",TODAY()-GU406)</f>
        <v/>
      </c>
      <c r="GW406" s="494" t="n"/>
      <c r="GX406" s="184" t="n"/>
      <c r="GY406" s="184">
        <f>IF(GU406="","SIN ESTADO",IF(GW406&lt;&gt;"","PAGA",IF(GV406&gt;0,"VENCIDA",IF(GV406&gt;=-5,"POR VENCER","AL DÍA"))))</f>
        <v/>
      </c>
      <c r="GZ406" s="185" t="n"/>
      <c r="HA406" s="119">
        <f>IF(N($H406)&lt;34,"",IF(GU406="","",GU406+31))</f>
        <v/>
      </c>
      <c r="HB406" s="124">
        <f>IF(HA406="","",TODAY()-HA406)</f>
        <v/>
      </c>
      <c r="HC406" s="494" t="n"/>
      <c r="HD406" s="184" t="n"/>
      <c r="HE406" s="184">
        <f>IF(HA406="","SIN ESTADO",IF(HC406&lt;&gt;"","PAGA",IF(HB406&gt;0,"VENCIDA",IF(HB406&gt;=-5,"POR VENCER","AL DÍA"))))</f>
        <v/>
      </c>
      <c r="HF406" s="185" t="n"/>
      <c r="HG406" s="119">
        <f>IF(N($H406)&lt;35,"",IF(HA406="","",HA406+31))</f>
        <v/>
      </c>
      <c r="HH406" s="124">
        <f>IF(HG406="","",TODAY()-HG406)</f>
        <v/>
      </c>
      <c r="HI406" s="494" t="n"/>
      <c r="HJ406" s="184" t="n"/>
      <c r="HK406" s="184">
        <f>IF(HG406="","SIN ESTADO",IF(HI406&lt;&gt;"","PAGA",IF(HH406&gt;0,"VENCIDA",IF(HH406&gt;=-5,"POR VENCER","AL DÍA"))))</f>
        <v/>
      </c>
      <c r="HL406" s="168" t="n"/>
      <c r="HM406" s="119">
        <f>IF(N($H406)&lt;36,"",IF(HG406="","",HG406+31))</f>
        <v/>
      </c>
      <c r="HN406" s="124">
        <f>IF(HM406="","",TODAY()-HM406)</f>
        <v/>
      </c>
      <c r="HO406" s="494" t="n"/>
      <c r="HP406" s="184" t="n"/>
      <c r="HQ406" s="184">
        <f>IF(HM406="","SIN ESTADO",IF(HO406&lt;&gt;"","PAGA",IF(HN406&gt;0,"VENCIDA",IF(HN406&gt;=-5,"POR VENCER","AL DÍA"))))</f>
        <v/>
      </c>
      <c r="HR406" s="168" t="n"/>
      <c r="HS406" s="169">
        <f>N406+T406+Z406+AF406+AL406+AR406+AX406+BD406+BJ406+BP406+BV406+CB406+CH406+CN406+CT406+CZ406+DF406+DL406+DR406+DX406+ED406+EJ406+EP406+EV406+FB406+FH406+FN406+FT406+FZ406+GF406+GL406+GR406+GX406+HD406+HJ406+HP406</f>
        <v/>
      </c>
      <c r="HU406" s="170">
        <f>IFERROR(N($J406),0)</f>
        <v/>
      </c>
      <c r="HW406" s="170">
        <f>SUMPRODUCT((MOD(COLUMN($M406:$HR406)-COLUMN($M406),6)=0)*ISNUMBER($M406:$HR406)*($M406:$HR406&gt;=RESUMEN!$C$26)*($M406:$HR406&lt;=RESUMEN!$C$27)*IFERROR(N($N406:$HS406),0))</f>
        <v/>
      </c>
      <c r="HX406" s="170">
        <f>SUMPRODUCT((MOD(COLUMN($M406:$HR406)-COLUMN($M406),6)=0)*ISNUMBER($M406:$HR406)*($M406:$HR406&gt;=RESUMEN!$C$26)*($M406:$HR406&lt;=RESUMEN!$C$27))</f>
        <v/>
      </c>
    </row>
    <row r="407" ht="15.75" customHeight="1" s="506">
      <c r="B407" s="113">
        <f>VENTAS!A406</f>
        <v/>
      </c>
      <c r="C407" s="236">
        <f>VENTAS!B406</f>
        <v/>
      </c>
      <c r="D407" s="53">
        <f>VENTAS!C406</f>
        <v/>
      </c>
      <c r="E407" s="114">
        <f>VENTAS!D406</f>
        <v/>
      </c>
      <c r="F407" s="114">
        <f>VENTAS!J406</f>
        <v/>
      </c>
      <c r="G407" s="494">
        <f>VENTAS!F406</f>
        <v/>
      </c>
      <c r="H407" s="479">
        <f>VENTAS!K406</f>
        <v/>
      </c>
      <c r="I407" s="479">
        <f>VENTAS!M406</f>
        <v/>
      </c>
      <c r="J407" s="184">
        <f>VENTAS!L406</f>
        <v/>
      </c>
      <c r="K407" s="119">
        <f>IF(N($H407)&lt;1,"",$G407+31)</f>
        <v/>
      </c>
      <c r="L407" s="124">
        <f>IF(K407="","",TODAY()-K407)</f>
        <v/>
      </c>
      <c r="M407" s="494" t="n"/>
      <c r="N407" s="374" t="n"/>
      <c r="O407" s="184">
        <f>IF(K407="","SIN ESTADO",IF(M407&lt;&gt;"","PAGA",IF(L407&gt;0,"VENCIDA",IF(L407&gt;=-5,"POR VENCER","AL DÍA"))))</f>
        <v/>
      </c>
      <c r="P407" s="185" t="n"/>
      <c r="Q407" s="119">
        <f>IF(N($H407)&lt;2,"",IF(K407="","",K407+31))</f>
        <v/>
      </c>
      <c r="R407" s="124">
        <f>IF(Q407="","",TODAY()-Q407)</f>
        <v/>
      </c>
      <c r="S407" s="494" t="n"/>
      <c r="T407" s="184" t="n"/>
      <c r="U407" s="184">
        <f>IF(Q407="","SIN ESTADO",IF(S407&lt;&gt;"","PAGA",IF(R407&gt;0,"VENCIDA",IF(R407&gt;=-5,"POR VENCER","AL DÍA"))))</f>
        <v/>
      </c>
      <c r="V407" s="185" t="n"/>
      <c r="W407" s="119">
        <f>IF(N($H407)&lt;3,"",IF(Q407="","",Q407+31))</f>
        <v/>
      </c>
      <c r="X407" s="124">
        <f>IF(W407="","",TODAY()-W407)</f>
        <v/>
      </c>
      <c r="Y407" s="494" t="n"/>
      <c r="Z407" s="184" t="n"/>
      <c r="AA407" s="184">
        <f>IF(W407="","SIN ESTADO",IF(Y407&lt;&gt;"","PAGA",IF(X407&gt;0,"VENCIDA",IF(X407&gt;=-5,"POR VENCER","AL DÍA"))))</f>
        <v/>
      </c>
      <c r="AB407" s="185" t="n"/>
      <c r="AC407" s="119">
        <f>IF(N($H407)&lt;4,"",IF(W407="","",W407+31))</f>
        <v/>
      </c>
      <c r="AD407" s="124">
        <f>IF(AC407="","",TODAY()-AC407)</f>
        <v/>
      </c>
      <c r="AE407" s="494" t="n"/>
      <c r="AF407" s="184" t="n"/>
      <c r="AG407" s="184">
        <f>IF(AC407="","SIN ESTADO",IF(AE407&lt;&gt;"","PAGA",IF(AD407&gt;0,"VENCIDA",IF(AD407&gt;=-5,"POR VENCER","AL DÍA"))))</f>
        <v/>
      </c>
      <c r="AH407" s="185" t="n"/>
      <c r="AI407" s="119">
        <f>IF(N($H407)&lt;5,"",IF(AC407="","",AC407+31))</f>
        <v/>
      </c>
      <c r="AJ407" s="124">
        <f>IF(AI407="","",TODAY()-AI407)</f>
        <v/>
      </c>
      <c r="AK407" s="494" t="n"/>
      <c r="AL407" s="184" t="n"/>
      <c r="AM407" s="184">
        <f>IF(AI407="","SIN ESTADO",IF(AK407&lt;&gt;"","PAGA",IF(AJ407&gt;0,"VENCIDA",IF(AJ407&gt;=-5,"POR VENCER","AL DÍA"))))</f>
        <v/>
      </c>
      <c r="AN407" s="185" t="n"/>
      <c r="AO407" s="119">
        <f>IF(N($H407)&lt;6,"",IF(AI407="","",AI407+31))</f>
        <v/>
      </c>
      <c r="AP407" s="124">
        <f>IF(AO407="","",TODAY()-AO407)</f>
        <v/>
      </c>
      <c r="AQ407" s="270" t="n"/>
      <c r="AR407" s="184" t="n"/>
      <c r="AS407" s="184">
        <f>IF(AO407="","SIN ESTADO",IF(AQ407&lt;&gt;"","PAGA",IF(AP407&gt;0,"VENCIDA",IF(AP407&gt;=-5,"POR VENCER","AL DÍA"))))</f>
        <v/>
      </c>
      <c r="AT407" s="185" t="n"/>
      <c r="AU407" s="119">
        <f>IF(N($H407)&lt;7,"",IF(AO407="","",AO407+31))</f>
        <v/>
      </c>
      <c r="AV407" s="124">
        <f>IF(AU407="","",TODAY()-AU407)</f>
        <v/>
      </c>
      <c r="AW407" s="494" t="n"/>
      <c r="AX407" s="184" t="n"/>
      <c r="AY407" s="184">
        <f>IF(AU407="","SIN ESTADO",IF(AW407&lt;&gt;"","PAGA",IF(AV407&gt;0,"VENCIDA",IF(AV407&gt;=-5,"POR VENCER","AL DÍA"))))</f>
        <v/>
      </c>
      <c r="AZ407" s="185" t="n"/>
      <c r="BA407" s="119">
        <f>IF(N($H407)&lt;8,"",IF(AU407="","",AU407+31))</f>
        <v/>
      </c>
      <c r="BB407" s="124">
        <f>IF(BA407="","",TODAY()-BA407)</f>
        <v/>
      </c>
      <c r="BC407" s="494" t="n"/>
      <c r="BD407" s="184" t="n"/>
      <c r="BE407" s="184">
        <f>IF(BA407="","SIN ESTADO",IF(BC407&lt;&gt;"","PAGA",IF(BB407&gt;0,"VENCIDA",IF(BB407&gt;=-5,"POR VENCER","AL DÍA"))))</f>
        <v/>
      </c>
      <c r="BF407" s="185" t="n"/>
      <c r="BG407" s="119">
        <f>IF(N($H407)&lt;9,"",IF(BA407="","",BA407+31))</f>
        <v/>
      </c>
      <c r="BH407" s="124">
        <f>IF(BG407="","",TODAY()-BG407)</f>
        <v/>
      </c>
      <c r="BI407" s="494" t="n"/>
      <c r="BJ407" s="184" t="n"/>
      <c r="BK407" s="184">
        <f>IF(BG407="","SIN ESTADO",IF(BI407&lt;&gt;"","PAGA",IF(BH407&gt;0,"VENCIDA",IF(BH407&gt;=-5,"POR VENCER","AL DÍA"))))</f>
        <v/>
      </c>
      <c r="BL407" s="185" t="n"/>
      <c r="BM407" s="119">
        <f>IF(N($H407)&lt;10,"",IF(BG407="","",BG407+31))</f>
        <v/>
      </c>
      <c r="BN407" s="124">
        <f>IF(BM407="","",TODAY()-BM407)</f>
        <v/>
      </c>
      <c r="BO407" s="494" t="n"/>
      <c r="BP407" s="184" t="n"/>
      <c r="BQ407" s="184">
        <f>IF(BM407="","SIN ESTADO",IF(BO407&lt;&gt;"","PAGA",IF(BN407&gt;0,"VENCIDA",IF(BN407&gt;=-5,"POR VENCER","AL DÍA"))))</f>
        <v/>
      </c>
      <c r="BR407" s="185" t="n"/>
      <c r="BS407" s="119">
        <f>IF(N($H407)&lt;11,"",IF(BM407="","",BM407+31))</f>
        <v/>
      </c>
      <c r="BT407" s="124">
        <f>IF(BS407="","",TODAY()-BS407)</f>
        <v/>
      </c>
      <c r="BU407" s="494" t="n"/>
      <c r="BV407" s="184" t="n"/>
      <c r="BW407" s="184">
        <f>IF(BS407="","SIN ESTADO",IF(BU407&lt;&gt;"","PAGA",IF(BT407&gt;0,"VENCIDA",IF(BT407&gt;=-5,"POR VENCER","AL DÍA"))))</f>
        <v/>
      </c>
      <c r="BX407" s="185" t="n"/>
      <c r="BY407" s="119">
        <f>IF(N($H407)&lt;12,"",IF(BS407="","",BS407+31))</f>
        <v/>
      </c>
      <c r="BZ407" s="124">
        <f>IF(BY407="","",TODAY()-BY407)</f>
        <v/>
      </c>
      <c r="CA407" s="494" t="n"/>
      <c r="CB407" s="184" t="n"/>
      <c r="CC407" s="184">
        <f>IF(BY407="","SIN ESTADO",IF(CA407&lt;&gt;"","PAGA",IF(BZ407&gt;0,"VENCIDA",IF(BZ407&gt;=-5,"POR VENCER","AL DÍA"))))</f>
        <v/>
      </c>
      <c r="CD407" s="185" t="n"/>
      <c r="CE407" s="119">
        <f>IF(N($H407)&lt;13,"",IF(BY407="","",BY407+31))</f>
        <v/>
      </c>
      <c r="CF407" s="124">
        <f>IF(CE407="","",TODAY()-CE407)</f>
        <v/>
      </c>
      <c r="CG407" s="494" t="n"/>
      <c r="CH407" s="184" t="n"/>
      <c r="CI407" s="184">
        <f>IF(CE407="","SIN ESTADO",IF(CG407&lt;&gt;"","PAGA",IF(CF407&gt;0,"VENCIDA",IF(CF407&gt;=-5,"POR VENCER","AL DÍA"))))</f>
        <v/>
      </c>
      <c r="CJ407" s="185" t="n"/>
      <c r="CK407" s="119">
        <f>IF(N($H407)&lt;14,"",IF(CE407="","",CE407+31))</f>
        <v/>
      </c>
      <c r="CL407" s="124">
        <f>IF(CK407="","",TODAY()-CK407)</f>
        <v/>
      </c>
      <c r="CM407" s="494" t="n"/>
      <c r="CN407" s="184" t="n"/>
      <c r="CO407" s="184">
        <f>IF(CK407="","SIN ESTADO",IF(CM407&lt;&gt;"","PAGA",IF(CL407&gt;0,"VENCIDA",IF(CL407&gt;=-5,"POR VENCER","AL DÍA"))))</f>
        <v/>
      </c>
      <c r="CP407" s="185" t="n"/>
      <c r="CQ407" s="119">
        <f>IF(N($H407)&lt;15,"",IF(CK407="","",CK407+31))</f>
        <v/>
      </c>
      <c r="CR407" s="124">
        <f>IF(CQ407="","",TODAY()-CQ407)</f>
        <v/>
      </c>
      <c r="CS407" s="494" t="n"/>
      <c r="CT407" s="184" t="n"/>
      <c r="CU407" s="184">
        <f>IF(CQ407="","SIN ESTADO",IF(CS407&lt;&gt;"","PAGA",IF(CR407&gt;0,"VENCIDA",IF(CR407&gt;=-5,"POR VENCER","AL DÍA"))))</f>
        <v/>
      </c>
      <c r="CV407" s="185" t="n"/>
      <c r="CW407" s="119">
        <f>IF(N($H407)&lt;16,"",IF(CQ407="","",CQ407+31))</f>
        <v/>
      </c>
      <c r="CX407" s="124">
        <f>IF(CW407="","",TODAY()-CW407)</f>
        <v/>
      </c>
      <c r="CY407" s="494" t="n"/>
      <c r="CZ407" s="184" t="n"/>
      <c r="DA407" s="184">
        <f>IF(CW407="","SIN ESTADO",IF(CY407&lt;&gt;"","PAGA",IF(CX407&gt;0,"VENCIDA",IF(CX407&gt;=-5,"POR VENCER","AL DÍA"))))</f>
        <v/>
      </c>
      <c r="DB407" s="185" t="n"/>
      <c r="DC407" s="119">
        <f>IF(N($H407)&lt;17,"",IF(CW407="","",CW407+31))</f>
        <v/>
      </c>
      <c r="DD407" s="124">
        <f>IF(DC407="","",TODAY()-DC407)</f>
        <v/>
      </c>
      <c r="DE407" s="494" t="n"/>
      <c r="DF407" s="184" t="n"/>
      <c r="DG407" s="184">
        <f>IF(DC407="","SIN ESTADO",IF(DE407&lt;&gt;"","PAGA",IF(DD407&gt;0,"VENCIDA",IF(DD407&gt;=-5,"POR VENCER","AL DÍA"))))</f>
        <v/>
      </c>
      <c r="DH407" s="185" t="n"/>
      <c r="DI407" s="119">
        <f>IF(N($H407)&lt;18,"",IF(DC407="","",DC407+31))</f>
        <v/>
      </c>
      <c r="DJ407" s="124">
        <f>IF(DI407="","",TODAY()-DI407)</f>
        <v/>
      </c>
      <c r="DK407" s="494" t="n"/>
      <c r="DL407" s="184" t="n"/>
      <c r="DM407" s="184">
        <f>IF(DI407="","SIN ESTADO",IF(DK407&lt;&gt;"","PAGA",IF(DJ407&gt;0,"VENCIDA",IF(DJ407&gt;=-5,"POR VENCER","AL DÍA"))))</f>
        <v/>
      </c>
      <c r="DN407" s="185" t="n"/>
      <c r="DO407" s="119">
        <f>IF(N($H407)&lt;19,"",IF(DI407="","",DI407+31))</f>
        <v/>
      </c>
      <c r="DP407" s="124">
        <f>IF(DO407="","",TODAY()-DO407)</f>
        <v/>
      </c>
      <c r="DQ407" s="494" t="n"/>
      <c r="DR407" s="184" t="n"/>
      <c r="DS407" s="184">
        <f>IF(DO407="","SIN ESTADO",IF(DQ407&lt;&gt;"","PAGA",IF(DP407&gt;0,"VENCIDA",IF(DP407&gt;=-5,"POR VENCER","AL DÍA"))))</f>
        <v/>
      </c>
      <c r="DT407" s="185" t="n"/>
      <c r="DU407" s="119">
        <f>IF(N($H407)&lt;20,"",IF(DO407="","",DO407+31))</f>
        <v/>
      </c>
      <c r="DV407" s="124">
        <f>IF(DU407="","",TODAY()-DU407)</f>
        <v/>
      </c>
      <c r="DW407" s="494" t="n"/>
      <c r="DX407" s="184" t="n"/>
      <c r="DY407" s="184">
        <f>IF(DU407="","SIN ESTADO",IF(DW407&lt;&gt;"","PAGA",IF(DV407&gt;0,"VENCIDA",IF(DV407&gt;=-5,"POR VENCER","AL DÍA"))))</f>
        <v/>
      </c>
      <c r="DZ407" s="185" t="n"/>
      <c r="EA407" s="119">
        <f>IF(N($H407)&lt;21,"",IF(DU407="","",DU407+31))</f>
        <v/>
      </c>
      <c r="EB407" s="124">
        <f>IF(EA407="","",TODAY()-EA407)</f>
        <v/>
      </c>
      <c r="EC407" s="494" t="n"/>
      <c r="ED407" s="184" t="n"/>
      <c r="EE407" s="184">
        <f>IF(EA407="","SIN ESTADO",IF(EC407&lt;&gt;"","PAGA",IF(EB407&gt;0,"VENCIDA",IF(EB407&gt;=-5,"POR VENCER","AL DÍA"))))</f>
        <v/>
      </c>
      <c r="EF407" s="185" t="n"/>
      <c r="EG407" s="119">
        <f>IF(N($H407)&lt;22,"",IF(EA407="","",EA407+31))</f>
        <v/>
      </c>
      <c r="EH407" s="124">
        <f>IF(EG407="","",TODAY()-EG407)</f>
        <v/>
      </c>
      <c r="EI407" s="494" t="n"/>
      <c r="EJ407" s="184" t="n"/>
      <c r="EK407" s="184">
        <f>IF(EG407="","SIN ESTADO",IF(EI407&lt;&gt;"","PAGA",IF(EH407&gt;0,"VENCIDA",IF(EH407&gt;=-5,"POR VENCER","AL DÍA"))))</f>
        <v/>
      </c>
      <c r="EL407" s="185" t="n"/>
      <c r="EM407" s="119">
        <f>IF(N($H407)&lt;23,"",IF(EG407="","",EG407+31))</f>
        <v/>
      </c>
      <c r="EN407" s="124">
        <f>IF(EM407="","",TODAY()-EM407)</f>
        <v/>
      </c>
      <c r="EO407" s="494" t="n"/>
      <c r="EP407" s="184" t="n"/>
      <c r="EQ407" s="184">
        <f>IF(EM407="","SIN ESTADO",IF(EO407&lt;&gt;"","PAGA",IF(EN407&gt;0,"VENCIDA",IF(EN407&gt;=-5,"POR VENCER","AL DÍA"))))</f>
        <v/>
      </c>
      <c r="ER407" s="185" t="n"/>
      <c r="ES407" s="119">
        <f>IF(N($H407)&lt;24,"",IF(EM407="","",EM407+31))</f>
        <v/>
      </c>
      <c r="ET407" s="124">
        <f>IF(ES407="","",TODAY()-ES407)</f>
        <v/>
      </c>
      <c r="EU407" s="494" t="n"/>
      <c r="EV407" s="184" t="n"/>
      <c r="EW407" s="184">
        <f>IF(ES407="","SIN ESTADO",IF(EU407&lt;&gt;"","PAGA",IF(ET407&gt;0,"VENCIDA",IF(ET407&gt;=-5,"POR VENCER","AL DÍA"))))</f>
        <v/>
      </c>
      <c r="EX407" s="185" t="n"/>
      <c r="EY407" s="119">
        <f>IF(N($H407)&lt;25,"",IF(ES407="","",ES407+31))</f>
        <v/>
      </c>
      <c r="EZ407" s="124">
        <f>IF(EY407="","",TODAY()-EY407)</f>
        <v/>
      </c>
      <c r="FA407" s="494" t="n"/>
      <c r="FB407" s="184" t="n"/>
      <c r="FC407" s="184">
        <f>IF(EY407="","SIN ESTADO",IF(FA407&lt;&gt;"","PAGA",IF(EZ407&gt;0,"VENCIDA",IF(EZ407&gt;=-5,"POR VENCER","AL DÍA"))))</f>
        <v/>
      </c>
      <c r="FD407" s="185" t="n"/>
      <c r="FE407" s="119">
        <f>IF(N($H407)&lt;26,"",IF(EY407="","",EY407+31))</f>
        <v/>
      </c>
      <c r="FF407" s="124">
        <f>IF(FE407="","",TODAY()-FE407)</f>
        <v/>
      </c>
      <c r="FG407" s="494" t="n"/>
      <c r="FH407" s="184" t="n"/>
      <c r="FI407" s="184">
        <f>IF(FE407="","SIN ESTADO",IF(FG407&lt;&gt;"","PAGA",IF(FF407&gt;0,"VENCIDA",IF(FF407&gt;=-5,"POR VENCER","AL DÍA"))))</f>
        <v/>
      </c>
      <c r="FJ407" s="185" t="n"/>
      <c r="FK407" s="119">
        <f>IF(N($H407)&lt;27,"",IF(FE407="","",FE407+31))</f>
        <v/>
      </c>
      <c r="FL407" s="124">
        <f>IF(FK407="","",TODAY()-FK407)</f>
        <v/>
      </c>
      <c r="FM407" s="494" t="n"/>
      <c r="FN407" s="184" t="n"/>
      <c r="FO407" s="184">
        <f>IF(FK407="","SIN ESTADO",IF(FM407&lt;&gt;"","PAGA",IF(FL407&gt;0,"VENCIDA",IF(FL407&gt;=-5,"POR VENCER","AL DÍA"))))</f>
        <v/>
      </c>
      <c r="FP407" s="185" t="n"/>
      <c r="FQ407" s="119">
        <f>IF(N($H407)&lt;28,"",IF(FK407="","",FK407+31))</f>
        <v/>
      </c>
      <c r="FR407" s="124">
        <f>IF(FQ407="","",TODAY()-FQ407)</f>
        <v/>
      </c>
      <c r="FS407" s="494" t="n"/>
      <c r="FT407" s="184" t="n"/>
      <c r="FU407" s="184">
        <f>IF(FQ407="","SIN ESTADO",IF(FS407&lt;&gt;"","PAGA",IF(FR407&gt;0,"VENCIDA",IF(FR407&gt;=-5,"POR VENCER","AL DÍA"))))</f>
        <v/>
      </c>
      <c r="FV407" s="185" t="n"/>
      <c r="FW407" s="119">
        <f>IF(N($H407)&lt;29,"",IF(FQ407="","",FQ407+31))</f>
        <v/>
      </c>
      <c r="FX407" s="124">
        <f>IF(FW407="","",TODAY()-FW407)</f>
        <v/>
      </c>
      <c r="FY407" s="494" t="n"/>
      <c r="FZ407" s="184" t="n"/>
      <c r="GA407" s="184">
        <f>IF(FW407="","SIN ESTADO",IF(FY407&lt;&gt;"","PAGA",IF(FX407&gt;0,"VENCIDA",IF(FX407&gt;=-5,"POR VENCER","AL DÍA"))))</f>
        <v/>
      </c>
      <c r="GB407" s="185" t="n"/>
      <c r="GC407" s="119">
        <f>IF(N($H407)&lt;30,"",IF(FW407="","",FW407+31))</f>
        <v/>
      </c>
      <c r="GD407" s="124">
        <f>IF(GC407="","",TODAY()-GC407)</f>
        <v/>
      </c>
      <c r="GE407" s="494" t="n"/>
      <c r="GF407" s="184" t="n"/>
      <c r="GG407" s="184">
        <f>IF(GC407="","SIN ESTADO",IF(GE407&lt;&gt;"","PAGA",IF(GD407&gt;0,"VENCIDA",IF(GD407&gt;=-5,"POR VENCER","AL DÍA"))))</f>
        <v/>
      </c>
      <c r="GH407" s="185" t="n"/>
      <c r="GI407" s="119">
        <f>IF(N($H407)&lt;31,"",IF(GC407="","",GC407+31))</f>
        <v/>
      </c>
      <c r="GJ407" s="124">
        <f>IF(GI407="","",TODAY()-GI407)</f>
        <v/>
      </c>
      <c r="GK407" s="494" t="n"/>
      <c r="GL407" s="184" t="n"/>
      <c r="GM407" s="184">
        <f>IF(GI407="","SIN ESTADO",IF(GK407&lt;&gt;"","PAGA",IF(GJ407&gt;0,"VENCIDA",IF(GJ407&gt;=-5,"POR VENCER","AL DÍA"))))</f>
        <v/>
      </c>
      <c r="GN407" s="185" t="n"/>
      <c r="GO407" s="119">
        <f>IF(N($H407)&lt;32,"",IF(GI407="","",GI407+31))</f>
        <v/>
      </c>
      <c r="GP407" s="124">
        <f>IF(GO407="","",TODAY()-GO407)</f>
        <v/>
      </c>
      <c r="GQ407" s="494" t="n"/>
      <c r="GR407" s="184" t="n"/>
      <c r="GS407" s="184">
        <f>IF(GO407="","SIN ESTADO",IF(GQ407&lt;&gt;"","PAGA",IF(GP407&gt;0,"VENCIDA",IF(GP407&gt;=-5,"POR VENCER","AL DÍA"))))</f>
        <v/>
      </c>
      <c r="GT407" s="185" t="n"/>
      <c r="GU407" s="119">
        <f>IF(N($H407)&lt;33,"",IF(GO407="","",GO407+31))</f>
        <v/>
      </c>
      <c r="GV407" s="124">
        <f>IF(GU407="","",TODAY()-GU407)</f>
        <v/>
      </c>
      <c r="GW407" s="494" t="n"/>
      <c r="GX407" s="184" t="n"/>
      <c r="GY407" s="184">
        <f>IF(GU407="","SIN ESTADO",IF(GW407&lt;&gt;"","PAGA",IF(GV407&gt;0,"VENCIDA",IF(GV407&gt;=-5,"POR VENCER","AL DÍA"))))</f>
        <v/>
      </c>
      <c r="GZ407" s="185" t="n"/>
      <c r="HA407" s="119">
        <f>IF(N($H407)&lt;34,"",IF(GU407="","",GU407+31))</f>
        <v/>
      </c>
      <c r="HB407" s="124">
        <f>IF(HA407="","",TODAY()-HA407)</f>
        <v/>
      </c>
      <c r="HC407" s="494" t="n"/>
      <c r="HD407" s="184" t="n"/>
      <c r="HE407" s="184">
        <f>IF(HA407="","SIN ESTADO",IF(HC407&lt;&gt;"","PAGA",IF(HB407&gt;0,"VENCIDA",IF(HB407&gt;=-5,"POR VENCER","AL DÍA"))))</f>
        <v/>
      </c>
      <c r="HF407" s="185" t="n"/>
      <c r="HG407" s="119">
        <f>IF(N($H407)&lt;35,"",IF(HA407="","",HA407+31))</f>
        <v/>
      </c>
      <c r="HH407" s="124">
        <f>IF(HG407="","",TODAY()-HG407)</f>
        <v/>
      </c>
      <c r="HI407" s="494" t="n"/>
      <c r="HJ407" s="184" t="n"/>
      <c r="HK407" s="184">
        <f>IF(HG407="","SIN ESTADO",IF(HI407&lt;&gt;"","PAGA",IF(HH407&gt;0,"VENCIDA",IF(HH407&gt;=-5,"POR VENCER","AL DÍA"))))</f>
        <v/>
      </c>
      <c r="HL407" s="168" t="n"/>
      <c r="HM407" s="119">
        <f>IF(N($H407)&lt;36,"",IF(HG407="","",HG407+31))</f>
        <v/>
      </c>
      <c r="HN407" s="124">
        <f>IF(HM407="","",TODAY()-HM407)</f>
        <v/>
      </c>
      <c r="HO407" s="494" t="n"/>
      <c r="HP407" s="184" t="n"/>
      <c r="HQ407" s="184">
        <f>IF(HM407="","SIN ESTADO",IF(HO407&lt;&gt;"","PAGA",IF(HN407&gt;0,"VENCIDA",IF(HN407&gt;=-5,"POR VENCER","AL DÍA"))))</f>
        <v/>
      </c>
      <c r="HR407" s="168" t="n"/>
      <c r="HS407" s="169">
        <f>N407+T407+Z407+AF407+AL407+AR407+AX407+BD407+BJ407+BP407+BV407+CB407+CH407+CN407+CT407+CZ407+DF407+DL407+DR407+DX407+ED407+EJ407+EP407+EV407+FB407+FH407+FN407+FT407+FZ407+GF407+GL407+GR407+GX407+HD407+HJ407+HP407</f>
        <v/>
      </c>
      <c r="HU407" s="170">
        <f>IFERROR(N($J407),0)</f>
        <v/>
      </c>
      <c r="HW407" s="170">
        <f>SUMPRODUCT((MOD(COLUMN($M407:$HR407)-COLUMN($M407),6)=0)*ISNUMBER($M407:$HR407)*($M407:$HR407&gt;=RESUMEN!$C$26)*($M407:$HR407&lt;=RESUMEN!$C$27)*IFERROR(N($N407:$HS407),0))</f>
        <v/>
      </c>
      <c r="HX407" s="170">
        <f>SUMPRODUCT((MOD(COLUMN($M407:$HR407)-COLUMN($M407),6)=0)*ISNUMBER($M407:$HR407)*($M407:$HR407&gt;=RESUMEN!$C$26)*($M407:$HR407&lt;=RESUMEN!$C$27))</f>
        <v/>
      </c>
    </row>
    <row r="408" ht="15.75" customHeight="1" s="506">
      <c r="B408" s="113">
        <f>VENTAS!A407</f>
        <v/>
      </c>
      <c r="C408" s="236">
        <f>VENTAS!B407</f>
        <v/>
      </c>
      <c r="D408" s="53">
        <f>VENTAS!C407</f>
        <v/>
      </c>
      <c r="E408" s="114">
        <f>VENTAS!D407</f>
        <v/>
      </c>
      <c r="F408" s="114">
        <f>VENTAS!J407</f>
        <v/>
      </c>
      <c r="G408" s="494">
        <f>VENTAS!F407</f>
        <v/>
      </c>
      <c r="H408" s="479">
        <f>VENTAS!K407</f>
        <v/>
      </c>
      <c r="I408" s="479">
        <f>VENTAS!M407</f>
        <v/>
      </c>
      <c r="J408" s="184">
        <f>VENTAS!L407</f>
        <v/>
      </c>
      <c r="K408" s="119">
        <f>IF(N($H408)&lt;1,"",$G408+31)</f>
        <v/>
      </c>
      <c r="L408" s="124">
        <f>IF(K408="","",TODAY()-K408)</f>
        <v/>
      </c>
      <c r="M408" s="469" t="n">
        <v>46126</v>
      </c>
      <c r="N408" s="374" t="n">
        <v>1230000</v>
      </c>
      <c r="O408" s="184">
        <f>IF(K408="","SIN ESTADO",IF(M408&lt;&gt;"","PAGA",IF(L408&gt;0,"VENCIDA",IF(L408&gt;=-5,"POR VENCER","AL DÍA"))))</f>
        <v/>
      </c>
      <c r="P408" s="185" t="inlineStr">
        <is>
          <t>TRANSFERENCIA</t>
        </is>
      </c>
      <c r="Q408" s="119">
        <f>IF(N($H408)&lt;2,"",IF(K408="","",K408+31))</f>
        <v/>
      </c>
      <c r="R408" s="124">
        <f>IF(Q408="","",TODAY()-Q408)</f>
        <v/>
      </c>
      <c r="S408" s="494" t="n">
        <v>46128</v>
      </c>
      <c r="T408" s="184" t="n">
        <v>1230000</v>
      </c>
      <c r="U408" s="184">
        <f>IF(Q408="","SIN ESTADO",IF(S408&lt;&gt;"","PAGA",IF(R408&gt;0,"VENCIDA",IF(R408&gt;=-5,"POR VENCER","AL DÍA"))))</f>
        <v/>
      </c>
      <c r="V408" s="185" t="inlineStr">
        <is>
          <t>TRANSFERENCIA</t>
        </is>
      </c>
      <c r="W408" s="119">
        <f>IF(N($H408)&lt;3,"",IF(Q408="","",Q408+31))</f>
        <v/>
      </c>
      <c r="X408" s="124">
        <f>IF(W408="","",TODAY()-W408)</f>
        <v/>
      </c>
      <c r="Y408" s="494" t="n"/>
      <c r="Z408" s="184" t="n"/>
      <c r="AA408" s="184">
        <f>IF(W408="","SIN ESTADO",IF(Y408&lt;&gt;"","PAGA",IF(X408&gt;0,"VENCIDA",IF(X408&gt;=-5,"POR VENCER","AL DÍA"))))</f>
        <v/>
      </c>
      <c r="AB408" s="185" t="n"/>
      <c r="AC408" s="119">
        <f>IF(N($H408)&lt;4,"",IF(W408="","",W408+31))</f>
        <v/>
      </c>
      <c r="AD408" s="124">
        <f>IF(AC408="","",TODAY()-AC408)</f>
        <v/>
      </c>
      <c r="AE408" s="494" t="n"/>
      <c r="AF408" s="184" t="n"/>
      <c r="AG408" s="184">
        <f>IF(AC408="","SIN ESTADO",IF(AE408&lt;&gt;"","PAGA",IF(AD408&gt;0,"VENCIDA",IF(AD408&gt;=-5,"POR VENCER","AL DÍA"))))</f>
        <v/>
      </c>
      <c r="AH408" s="185" t="n"/>
      <c r="AI408" s="119">
        <f>IF(N($H408)&lt;5,"",IF(AC408="","",AC408+31))</f>
        <v/>
      </c>
      <c r="AJ408" s="124">
        <f>IF(AI408="","",TODAY()-AI408)</f>
        <v/>
      </c>
      <c r="AK408" s="494" t="n"/>
      <c r="AL408" s="184" t="n"/>
      <c r="AM408" s="184">
        <f>IF(AI408="","SIN ESTADO",IF(AK408&lt;&gt;"","PAGA",IF(AJ408&gt;0,"VENCIDA",IF(AJ408&gt;=-5,"POR VENCER","AL DÍA"))))</f>
        <v/>
      </c>
      <c r="AN408" s="185" t="n"/>
      <c r="AO408" s="119">
        <f>IF(N($H408)&lt;6,"",IF(AI408="","",AI408+31))</f>
        <v/>
      </c>
      <c r="AP408" s="124">
        <f>IF(AO408="","",TODAY()-AO408)</f>
        <v/>
      </c>
      <c r="AQ408" s="270" t="n"/>
      <c r="AR408" s="184" t="n"/>
      <c r="AS408" s="184">
        <f>IF(AO408="","SIN ESTADO",IF(AQ408&lt;&gt;"","PAGA",IF(AP408&gt;0,"VENCIDA",IF(AP408&gt;=-5,"POR VENCER","AL DÍA"))))</f>
        <v/>
      </c>
      <c r="AT408" s="185" t="n"/>
      <c r="AU408" s="119">
        <f>IF(N($H408)&lt;7,"",IF(AO408="","",AO408+31))</f>
        <v/>
      </c>
      <c r="AV408" s="124">
        <f>IF(AU408="","",TODAY()-AU408)</f>
        <v/>
      </c>
      <c r="AW408" s="494" t="n"/>
      <c r="AX408" s="184" t="n"/>
      <c r="AY408" s="184">
        <f>IF(AU408="","SIN ESTADO",IF(AW408&lt;&gt;"","PAGA",IF(AV408&gt;0,"VENCIDA",IF(AV408&gt;=-5,"POR VENCER","AL DÍA"))))</f>
        <v/>
      </c>
      <c r="AZ408" s="185" t="n"/>
      <c r="BA408" s="119">
        <f>IF(N($H408)&lt;8,"",IF(AU408="","",AU408+31))</f>
        <v/>
      </c>
      <c r="BB408" s="124">
        <f>IF(BA408="","",TODAY()-BA408)</f>
        <v/>
      </c>
      <c r="BC408" s="494" t="n"/>
      <c r="BD408" s="184" t="n"/>
      <c r="BE408" s="184">
        <f>IF(BA408="","SIN ESTADO",IF(BC408&lt;&gt;"","PAGA",IF(BB408&gt;0,"VENCIDA",IF(BB408&gt;=-5,"POR VENCER","AL DÍA"))))</f>
        <v/>
      </c>
      <c r="BF408" s="185" t="n"/>
      <c r="BG408" s="119">
        <f>IF(N($H408)&lt;9,"",IF(BA408="","",BA408+31))</f>
        <v/>
      </c>
      <c r="BH408" s="124">
        <f>IF(BG408="","",TODAY()-BG408)</f>
        <v/>
      </c>
      <c r="BI408" s="494" t="n"/>
      <c r="BJ408" s="184" t="n"/>
      <c r="BK408" s="184">
        <f>IF(BG408="","SIN ESTADO",IF(BI408&lt;&gt;"","PAGA",IF(BH408&gt;0,"VENCIDA",IF(BH408&gt;=-5,"POR VENCER","AL DÍA"))))</f>
        <v/>
      </c>
      <c r="BL408" s="185" t="n"/>
      <c r="BM408" s="119">
        <f>IF(N($H408)&lt;10,"",IF(BG408="","",BG408+31))</f>
        <v/>
      </c>
      <c r="BN408" s="124">
        <f>IF(BM408="","",TODAY()-BM408)</f>
        <v/>
      </c>
      <c r="BO408" s="494" t="n"/>
      <c r="BP408" s="184" t="n"/>
      <c r="BQ408" s="184">
        <f>IF(BM408="","SIN ESTADO",IF(BO408&lt;&gt;"","PAGA",IF(BN408&gt;0,"VENCIDA",IF(BN408&gt;=-5,"POR VENCER","AL DÍA"))))</f>
        <v/>
      </c>
      <c r="BR408" s="185" t="n"/>
      <c r="BS408" s="119">
        <f>IF(N($H408)&lt;11,"",IF(BM408="","",BM408+31))</f>
        <v/>
      </c>
      <c r="BT408" s="124">
        <f>IF(BS408="","",TODAY()-BS408)</f>
        <v/>
      </c>
      <c r="BU408" s="494" t="n"/>
      <c r="BV408" s="184" t="n"/>
      <c r="BW408" s="184">
        <f>IF(BS408="","SIN ESTADO",IF(BU408&lt;&gt;"","PAGA",IF(BT408&gt;0,"VENCIDA",IF(BT408&gt;=-5,"POR VENCER","AL DÍA"))))</f>
        <v/>
      </c>
      <c r="BX408" s="185" t="n"/>
      <c r="BY408" s="119">
        <f>IF(N($H408)&lt;12,"",IF(BS408="","",BS408+31))</f>
        <v/>
      </c>
      <c r="BZ408" s="124">
        <f>IF(BY408="","",TODAY()-BY408)</f>
        <v/>
      </c>
      <c r="CA408" s="494" t="n"/>
      <c r="CB408" s="184" t="n"/>
      <c r="CC408" s="184">
        <f>IF(BY408="","SIN ESTADO",IF(CA408&lt;&gt;"","PAGA",IF(BZ408&gt;0,"VENCIDA",IF(BZ408&gt;=-5,"POR VENCER","AL DÍA"))))</f>
        <v/>
      </c>
      <c r="CD408" s="185" t="n"/>
      <c r="CE408" s="119">
        <f>IF(N($H408)&lt;13,"",IF(BY408="","",BY408+31))</f>
        <v/>
      </c>
      <c r="CF408" s="124">
        <f>IF(CE408="","",TODAY()-CE408)</f>
        <v/>
      </c>
      <c r="CG408" s="494" t="n"/>
      <c r="CH408" s="184" t="n"/>
      <c r="CI408" s="184">
        <f>IF(CE408="","SIN ESTADO",IF(CG408&lt;&gt;"","PAGA",IF(CF408&gt;0,"VENCIDA",IF(CF408&gt;=-5,"POR VENCER","AL DÍA"))))</f>
        <v/>
      </c>
      <c r="CJ408" s="185" t="n"/>
      <c r="CK408" s="119">
        <f>IF(N($H408)&lt;14,"",IF(CE408="","",CE408+31))</f>
        <v/>
      </c>
      <c r="CL408" s="124">
        <f>IF(CK408="","",TODAY()-CK408)</f>
        <v/>
      </c>
      <c r="CM408" s="494" t="n"/>
      <c r="CN408" s="184" t="n"/>
      <c r="CO408" s="184">
        <f>IF(CK408="","SIN ESTADO",IF(CM408&lt;&gt;"","PAGA",IF(CL408&gt;0,"VENCIDA",IF(CL408&gt;=-5,"POR VENCER","AL DÍA"))))</f>
        <v/>
      </c>
      <c r="CP408" s="185" t="n"/>
      <c r="CQ408" s="119">
        <f>IF(N($H408)&lt;15,"",IF(CK408="","",CK408+31))</f>
        <v/>
      </c>
      <c r="CR408" s="124">
        <f>IF(CQ408="","",TODAY()-CQ408)</f>
        <v/>
      </c>
      <c r="CS408" s="494" t="n"/>
      <c r="CT408" s="184" t="n"/>
      <c r="CU408" s="184">
        <f>IF(CQ408="","SIN ESTADO",IF(CS408&lt;&gt;"","PAGA",IF(CR408&gt;0,"VENCIDA",IF(CR408&gt;=-5,"POR VENCER","AL DÍA"))))</f>
        <v/>
      </c>
      <c r="CV408" s="185" t="n"/>
      <c r="CW408" s="119">
        <f>IF(N($H408)&lt;16,"",IF(CQ408="","",CQ408+31))</f>
        <v/>
      </c>
      <c r="CX408" s="124">
        <f>IF(CW408="","",TODAY()-CW408)</f>
        <v/>
      </c>
      <c r="CY408" s="494" t="n"/>
      <c r="CZ408" s="184" t="n"/>
      <c r="DA408" s="184">
        <f>IF(CW408="","SIN ESTADO",IF(CY408&lt;&gt;"","PAGA",IF(CX408&gt;0,"VENCIDA",IF(CX408&gt;=-5,"POR VENCER","AL DÍA"))))</f>
        <v/>
      </c>
      <c r="DB408" s="185" t="n"/>
      <c r="DC408" s="119">
        <f>IF(N($H408)&lt;17,"",IF(CW408="","",CW408+31))</f>
        <v/>
      </c>
      <c r="DD408" s="124">
        <f>IF(DC408="","",TODAY()-DC408)</f>
        <v/>
      </c>
      <c r="DE408" s="494" t="n"/>
      <c r="DF408" s="184" t="n"/>
      <c r="DG408" s="184">
        <f>IF(DC408="","SIN ESTADO",IF(DE408&lt;&gt;"","PAGA",IF(DD408&gt;0,"VENCIDA",IF(DD408&gt;=-5,"POR VENCER","AL DÍA"))))</f>
        <v/>
      </c>
      <c r="DH408" s="185" t="n"/>
      <c r="DI408" s="119">
        <f>IF(N($H408)&lt;18,"",IF(DC408="","",DC408+31))</f>
        <v/>
      </c>
      <c r="DJ408" s="124">
        <f>IF(DI408="","",TODAY()-DI408)</f>
        <v/>
      </c>
      <c r="DK408" s="494" t="n"/>
      <c r="DL408" s="184" t="n"/>
      <c r="DM408" s="184">
        <f>IF(DI408="","SIN ESTADO",IF(DK408&lt;&gt;"","PAGA",IF(DJ408&gt;0,"VENCIDA",IF(DJ408&gt;=-5,"POR VENCER","AL DÍA"))))</f>
        <v/>
      </c>
      <c r="DN408" s="185" t="n"/>
      <c r="DO408" s="119">
        <f>IF(N($H408)&lt;19,"",IF(DI408="","",DI408+31))</f>
        <v/>
      </c>
      <c r="DP408" s="124">
        <f>IF(DO408="","",TODAY()-DO408)</f>
        <v/>
      </c>
      <c r="DQ408" s="494" t="n"/>
      <c r="DR408" s="184" t="n"/>
      <c r="DS408" s="184">
        <f>IF(DO408="","SIN ESTADO",IF(DQ408&lt;&gt;"","PAGA",IF(DP408&gt;0,"VENCIDA",IF(DP408&gt;=-5,"POR VENCER","AL DÍA"))))</f>
        <v/>
      </c>
      <c r="DT408" s="185" t="n"/>
      <c r="DU408" s="119">
        <f>IF(N($H408)&lt;20,"",IF(DO408="","",DO408+31))</f>
        <v/>
      </c>
      <c r="DV408" s="124">
        <f>IF(DU408="","",TODAY()-DU408)</f>
        <v/>
      </c>
      <c r="DW408" s="494" t="n"/>
      <c r="DX408" s="184" t="n"/>
      <c r="DY408" s="184">
        <f>IF(DU408="","SIN ESTADO",IF(DW408&lt;&gt;"","PAGA",IF(DV408&gt;0,"VENCIDA",IF(DV408&gt;=-5,"POR VENCER","AL DÍA"))))</f>
        <v/>
      </c>
      <c r="DZ408" s="185" t="n"/>
      <c r="EA408" s="119">
        <f>IF(N($H408)&lt;21,"",IF(DU408="","",DU408+31))</f>
        <v/>
      </c>
      <c r="EB408" s="124">
        <f>IF(EA408="","",TODAY()-EA408)</f>
        <v/>
      </c>
      <c r="EC408" s="494" t="n"/>
      <c r="ED408" s="184" t="n"/>
      <c r="EE408" s="184">
        <f>IF(EA408="","SIN ESTADO",IF(EC408&lt;&gt;"","PAGA",IF(EB408&gt;0,"VENCIDA",IF(EB408&gt;=-5,"POR VENCER","AL DÍA"))))</f>
        <v/>
      </c>
      <c r="EF408" s="185" t="n"/>
      <c r="EG408" s="119">
        <f>IF(N($H408)&lt;22,"",IF(EA408="","",EA408+31))</f>
        <v/>
      </c>
      <c r="EH408" s="124">
        <f>IF(EG408="","",TODAY()-EG408)</f>
        <v/>
      </c>
      <c r="EI408" s="494" t="n"/>
      <c r="EJ408" s="184" t="n"/>
      <c r="EK408" s="184">
        <f>IF(EG408="","SIN ESTADO",IF(EI408&lt;&gt;"","PAGA",IF(EH408&gt;0,"VENCIDA",IF(EH408&gt;=-5,"POR VENCER","AL DÍA"))))</f>
        <v/>
      </c>
      <c r="EL408" s="185" t="n"/>
      <c r="EM408" s="119">
        <f>IF(N($H408)&lt;23,"",IF(EG408="","",EG408+31))</f>
        <v/>
      </c>
      <c r="EN408" s="124">
        <f>IF(EM408="","",TODAY()-EM408)</f>
        <v/>
      </c>
      <c r="EO408" s="494" t="n"/>
      <c r="EP408" s="184" t="n"/>
      <c r="EQ408" s="184">
        <f>IF(EM408="","SIN ESTADO",IF(EO408&lt;&gt;"","PAGA",IF(EN408&gt;0,"VENCIDA",IF(EN408&gt;=-5,"POR VENCER","AL DÍA"))))</f>
        <v/>
      </c>
      <c r="ER408" s="185" t="n"/>
      <c r="ES408" s="119">
        <f>IF(N($H408)&lt;24,"",IF(EM408="","",EM408+31))</f>
        <v/>
      </c>
      <c r="ET408" s="124">
        <f>IF(ES408="","",TODAY()-ES408)</f>
        <v/>
      </c>
      <c r="EU408" s="494" t="n"/>
      <c r="EV408" s="184" t="n"/>
      <c r="EW408" s="184">
        <f>IF(ES408="","SIN ESTADO",IF(EU408&lt;&gt;"","PAGA",IF(ET408&gt;0,"VENCIDA",IF(ET408&gt;=-5,"POR VENCER","AL DÍA"))))</f>
        <v/>
      </c>
      <c r="EX408" s="185" t="n"/>
      <c r="EY408" s="119">
        <f>IF(N($H408)&lt;25,"",IF(ES408="","",ES408+31))</f>
        <v/>
      </c>
      <c r="EZ408" s="124">
        <f>IF(EY408="","",TODAY()-EY408)</f>
        <v/>
      </c>
      <c r="FA408" s="494" t="n"/>
      <c r="FB408" s="184" t="n"/>
      <c r="FC408" s="184">
        <f>IF(EY408="","SIN ESTADO",IF(FA408&lt;&gt;"","PAGA",IF(EZ408&gt;0,"VENCIDA",IF(EZ408&gt;=-5,"POR VENCER","AL DÍA"))))</f>
        <v/>
      </c>
      <c r="FD408" s="185" t="n"/>
      <c r="FE408" s="119">
        <f>IF(N($H408)&lt;26,"",IF(EY408="","",EY408+31))</f>
        <v/>
      </c>
      <c r="FF408" s="124">
        <f>IF(FE408="","",TODAY()-FE408)</f>
        <v/>
      </c>
      <c r="FG408" s="494" t="n"/>
      <c r="FH408" s="184" t="n"/>
      <c r="FI408" s="184">
        <f>IF(FE408="","SIN ESTADO",IF(FG408&lt;&gt;"","PAGA",IF(FF408&gt;0,"VENCIDA",IF(FF408&gt;=-5,"POR VENCER","AL DÍA"))))</f>
        <v/>
      </c>
      <c r="FJ408" s="185" t="n"/>
      <c r="FK408" s="119">
        <f>IF(N($H408)&lt;27,"",IF(FE408="","",FE408+31))</f>
        <v/>
      </c>
      <c r="FL408" s="124">
        <f>IF(FK408="","",TODAY()-FK408)</f>
        <v/>
      </c>
      <c r="FM408" s="494" t="n"/>
      <c r="FN408" s="184" t="n"/>
      <c r="FO408" s="184">
        <f>IF(FK408="","SIN ESTADO",IF(FM408&lt;&gt;"","PAGA",IF(FL408&gt;0,"VENCIDA",IF(FL408&gt;=-5,"POR VENCER","AL DÍA"))))</f>
        <v/>
      </c>
      <c r="FP408" s="185" t="n"/>
      <c r="FQ408" s="119">
        <f>IF(N($H408)&lt;28,"",IF(FK408="","",FK408+31))</f>
        <v/>
      </c>
      <c r="FR408" s="124">
        <f>IF(FQ408="","",TODAY()-FQ408)</f>
        <v/>
      </c>
      <c r="FS408" s="494" t="n"/>
      <c r="FT408" s="184" t="n"/>
      <c r="FU408" s="184">
        <f>IF(FQ408="","SIN ESTADO",IF(FS408&lt;&gt;"","PAGA",IF(FR408&gt;0,"VENCIDA",IF(FR408&gt;=-5,"POR VENCER","AL DÍA"))))</f>
        <v/>
      </c>
      <c r="FV408" s="185" t="n"/>
      <c r="FW408" s="119">
        <f>IF(N($H408)&lt;29,"",IF(FQ408="","",FQ408+31))</f>
        <v/>
      </c>
      <c r="FX408" s="124">
        <f>IF(FW408="","",TODAY()-FW408)</f>
        <v/>
      </c>
      <c r="FY408" s="494" t="n"/>
      <c r="FZ408" s="184" t="n"/>
      <c r="GA408" s="184">
        <f>IF(FW408="","SIN ESTADO",IF(FY408&lt;&gt;"","PAGA",IF(FX408&gt;0,"VENCIDA",IF(FX408&gt;=-5,"POR VENCER","AL DÍA"))))</f>
        <v/>
      </c>
      <c r="GB408" s="185" t="n"/>
      <c r="GC408" s="119">
        <f>IF(N($H408)&lt;30,"",IF(FW408="","",FW408+31))</f>
        <v/>
      </c>
      <c r="GD408" s="124">
        <f>IF(GC408="","",TODAY()-GC408)</f>
        <v/>
      </c>
      <c r="GE408" s="494" t="n"/>
      <c r="GF408" s="184" t="n"/>
      <c r="GG408" s="184">
        <f>IF(GC408="","SIN ESTADO",IF(GE408&lt;&gt;"","PAGA",IF(GD408&gt;0,"VENCIDA",IF(GD408&gt;=-5,"POR VENCER","AL DÍA"))))</f>
        <v/>
      </c>
      <c r="GH408" s="185" t="n"/>
      <c r="GI408" s="119">
        <f>IF(N($H408)&lt;31,"",IF(GC408="","",GC408+31))</f>
        <v/>
      </c>
      <c r="GJ408" s="124">
        <f>IF(GI408="","",TODAY()-GI408)</f>
        <v/>
      </c>
      <c r="GK408" s="494" t="n"/>
      <c r="GL408" s="184" t="n"/>
      <c r="GM408" s="184">
        <f>IF(GI408="","SIN ESTADO",IF(GK408&lt;&gt;"","PAGA",IF(GJ408&gt;0,"VENCIDA",IF(GJ408&gt;=-5,"POR VENCER","AL DÍA"))))</f>
        <v/>
      </c>
      <c r="GN408" s="185" t="n"/>
      <c r="GO408" s="119">
        <f>IF(N($H408)&lt;32,"",IF(GI408="","",GI408+31))</f>
        <v/>
      </c>
      <c r="GP408" s="124">
        <f>IF(GO408="","",TODAY()-GO408)</f>
        <v/>
      </c>
      <c r="GQ408" s="494" t="n"/>
      <c r="GR408" s="184" t="n"/>
      <c r="GS408" s="184">
        <f>IF(GO408="","SIN ESTADO",IF(GQ408&lt;&gt;"","PAGA",IF(GP408&gt;0,"VENCIDA",IF(GP408&gt;=-5,"POR VENCER","AL DÍA"))))</f>
        <v/>
      </c>
      <c r="GT408" s="185" t="n"/>
      <c r="GU408" s="119">
        <f>IF(N($H408)&lt;33,"",IF(GO408="","",GO408+31))</f>
        <v/>
      </c>
      <c r="GV408" s="124">
        <f>IF(GU408="","",TODAY()-GU408)</f>
        <v/>
      </c>
      <c r="GW408" s="494" t="n"/>
      <c r="GX408" s="184" t="n"/>
      <c r="GY408" s="184">
        <f>IF(GU408="","SIN ESTADO",IF(GW408&lt;&gt;"","PAGA",IF(GV408&gt;0,"VENCIDA",IF(GV408&gt;=-5,"POR VENCER","AL DÍA"))))</f>
        <v/>
      </c>
      <c r="GZ408" s="185" t="n"/>
      <c r="HA408" s="119">
        <f>IF(N($H408)&lt;34,"",IF(GU408="","",GU408+31))</f>
        <v/>
      </c>
      <c r="HB408" s="124">
        <f>IF(HA408="","",TODAY()-HA408)</f>
        <v/>
      </c>
      <c r="HC408" s="494" t="n"/>
      <c r="HD408" s="184" t="n"/>
      <c r="HE408" s="184">
        <f>IF(HA408="","SIN ESTADO",IF(HC408&lt;&gt;"","PAGA",IF(HB408&gt;0,"VENCIDA",IF(HB408&gt;=-5,"POR VENCER","AL DÍA"))))</f>
        <v/>
      </c>
      <c r="HF408" s="185" t="n"/>
      <c r="HG408" s="119">
        <f>IF(N($H408)&lt;35,"",IF(HA408="","",HA408+31))</f>
        <v/>
      </c>
      <c r="HH408" s="124">
        <f>IF(HG408="","",TODAY()-HG408)</f>
        <v/>
      </c>
      <c r="HI408" s="494" t="n"/>
      <c r="HJ408" s="184" t="n"/>
      <c r="HK408" s="184">
        <f>IF(HG408="","SIN ESTADO",IF(HI408&lt;&gt;"","PAGA",IF(HH408&gt;0,"VENCIDA",IF(HH408&gt;=-5,"POR VENCER","AL DÍA"))))</f>
        <v/>
      </c>
      <c r="HL408" s="168" t="n"/>
      <c r="HM408" s="119">
        <f>IF(N($H408)&lt;36,"",IF(HG408="","",HG408+31))</f>
        <v/>
      </c>
      <c r="HN408" s="124">
        <f>IF(HM408="","",TODAY()-HM408)</f>
        <v/>
      </c>
      <c r="HO408" s="494" t="n"/>
      <c r="HP408" s="184" t="n"/>
      <c r="HQ408" s="184">
        <f>IF(HM408="","SIN ESTADO",IF(HO408&lt;&gt;"","PAGA",IF(HN408&gt;0,"VENCIDA",IF(HN408&gt;=-5,"POR VENCER","AL DÍA"))))</f>
        <v/>
      </c>
      <c r="HR408" s="168" t="n"/>
      <c r="HS408" s="169">
        <f>N408+T408+Z408+AF408+AL408+AR408+AX408+BD408+BJ408+BP408+BV408+CB408+CH408+CN408+CT408+CZ408+DF408+DL408+DR408+DX408+ED408+EJ408+EP408+EV408+FB408+FH408+FN408+FT408+FZ408+GF408+GL408+GR408+GX408+HD408+HJ408+HP408</f>
        <v/>
      </c>
      <c r="HU408" s="170">
        <f>IFERROR(N($J408),0)</f>
        <v/>
      </c>
      <c r="HW408" s="170">
        <f>SUMPRODUCT((MOD(COLUMN($M408:$HR408)-COLUMN($M408),6)=0)*ISNUMBER($M408:$HR408)*($M408:$HR408&gt;=RESUMEN!$C$26)*($M408:$HR408&lt;=RESUMEN!$C$27)*IFERROR(N($N408:$HS408),0))</f>
        <v/>
      </c>
      <c r="HX408" s="170">
        <f>SUMPRODUCT((MOD(COLUMN($M408:$HR408)-COLUMN($M408),6)=0)*ISNUMBER($M408:$HR408)*($M408:$HR408&gt;=RESUMEN!$C$26)*($M408:$HR408&lt;=RESUMEN!$C$27))</f>
        <v/>
      </c>
    </row>
    <row r="409" ht="15.75" customHeight="1" s="506">
      <c r="B409" s="113">
        <f>VENTAS!A408</f>
        <v/>
      </c>
      <c r="C409" s="236">
        <f>VENTAS!B408</f>
        <v/>
      </c>
      <c r="D409" s="53">
        <f>VENTAS!C408</f>
        <v/>
      </c>
      <c r="E409" s="114">
        <f>VENTAS!D408</f>
        <v/>
      </c>
      <c r="F409" s="114">
        <f>VENTAS!J408</f>
        <v/>
      </c>
      <c r="G409" s="494">
        <f>VENTAS!F408</f>
        <v/>
      </c>
      <c r="H409" s="479">
        <f>VENTAS!K408</f>
        <v/>
      </c>
      <c r="I409" s="479">
        <f>VENTAS!M408</f>
        <v/>
      </c>
      <c r="J409" s="184">
        <f>VENTAS!L408</f>
        <v/>
      </c>
      <c r="K409" s="119">
        <f>IF(N($H409)&lt;1,"",$G409+31)</f>
        <v/>
      </c>
      <c r="L409" s="124">
        <f>IF(K409="","",TODAY()-K409)</f>
        <v/>
      </c>
      <c r="M409" s="494" t="n"/>
      <c r="N409" s="374" t="n"/>
      <c r="O409" s="184" t="n"/>
      <c r="P409" s="185" t="n"/>
      <c r="Q409" s="119" t="n"/>
      <c r="R409" s="124" t="n"/>
      <c r="S409" s="494" t="n"/>
      <c r="T409" s="184" t="n"/>
      <c r="U409" s="184" t="n"/>
      <c r="V409" s="185" t="n"/>
      <c r="W409" s="119" t="n"/>
      <c r="X409" s="124" t="n"/>
      <c r="Y409" s="494" t="n"/>
      <c r="Z409" s="184" t="n"/>
      <c r="AA409" s="184" t="n"/>
      <c r="AB409" s="185" t="n"/>
      <c r="AC409" s="119" t="n"/>
      <c r="AD409" s="124" t="n"/>
      <c r="AE409" s="494" t="n"/>
      <c r="AF409" s="184" t="n"/>
      <c r="AG409" s="184" t="n"/>
      <c r="AH409" s="185" t="n"/>
      <c r="AI409" s="119">
        <f>IF(N($H409)&lt;5,"",IF(AC409="","",AC409+31))</f>
        <v/>
      </c>
      <c r="AJ409" s="124">
        <f>IF(AI409="","",TODAY()-AI409)</f>
        <v/>
      </c>
      <c r="AK409" s="494" t="n"/>
      <c r="AL409" s="184" t="n"/>
      <c r="AM409" s="184">
        <f>IF(AI409="","SIN ESTADO",IF(AK409&lt;&gt;"","PAGA",IF(AJ409&gt;0,"VENCIDA",IF(AJ409&gt;=-5,"POR VENCER","AL DÍA"))))</f>
        <v/>
      </c>
      <c r="AN409" s="185" t="n"/>
      <c r="AO409" s="119">
        <f>IF(N($H409)&lt;6,"",IF(AI409="","",AI409+31))</f>
        <v/>
      </c>
      <c r="AP409" s="124">
        <f>IF(AO409="","",TODAY()-AO409)</f>
        <v/>
      </c>
      <c r="AQ409" s="270" t="n"/>
      <c r="AR409" s="184" t="n"/>
      <c r="AS409" s="184">
        <f>IF(AO409="","SIN ESTADO",IF(AQ409&lt;&gt;"","PAGA",IF(AP409&gt;0,"VENCIDA",IF(AP409&gt;=-5,"POR VENCER","AL DÍA"))))</f>
        <v/>
      </c>
      <c r="AT409" s="185" t="n"/>
      <c r="AU409" s="119">
        <f>IF(N($H409)&lt;7,"",IF(AO409="","",AO409+31))</f>
        <v/>
      </c>
      <c r="AV409" s="124">
        <f>IF(AU409="","",TODAY()-AU409)</f>
        <v/>
      </c>
      <c r="AW409" s="494" t="n"/>
      <c r="AX409" s="184" t="n"/>
      <c r="AY409" s="184">
        <f>IF(AU409="","SIN ESTADO",IF(AW409&lt;&gt;"","PAGA",IF(AV409&gt;0,"VENCIDA",IF(AV409&gt;=-5,"POR VENCER","AL DÍA"))))</f>
        <v/>
      </c>
      <c r="AZ409" s="185" t="n"/>
      <c r="BA409" s="119">
        <f>IF(N($H409)&lt;8,"",IF(AU409="","",AU409+31))</f>
        <v/>
      </c>
      <c r="BB409" s="124">
        <f>IF(BA409="","",TODAY()-BA409)</f>
        <v/>
      </c>
      <c r="BC409" s="494" t="n"/>
      <c r="BD409" s="184" t="n"/>
      <c r="BE409" s="184">
        <f>IF(BA409="","SIN ESTADO",IF(BC409&lt;&gt;"","PAGA",IF(BB409&gt;0,"VENCIDA",IF(BB409&gt;=-5,"POR VENCER","AL DÍA"))))</f>
        <v/>
      </c>
      <c r="BF409" s="185" t="n"/>
      <c r="BG409" s="119">
        <f>IF(N($H409)&lt;9,"",IF(BA409="","",BA409+31))</f>
        <v/>
      </c>
      <c r="BH409" s="124">
        <f>IF(BG409="","",TODAY()-BG409)</f>
        <v/>
      </c>
      <c r="BI409" s="494" t="n"/>
      <c r="BJ409" s="184" t="n"/>
      <c r="BK409" s="184">
        <f>IF(BG409="","SIN ESTADO",IF(BI409&lt;&gt;"","PAGA",IF(BH409&gt;0,"VENCIDA",IF(BH409&gt;=-5,"POR VENCER","AL DÍA"))))</f>
        <v/>
      </c>
      <c r="BL409" s="185" t="n"/>
      <c r="BM409" s="119">
        <f>IF(N($H409)&lt;10,"",IF(BG409="","",BG409+31))</f>
        <v/>
      </c>
      <c r="BN409" s="124">
        <f>IF(BM409="","",TODAY()-BM409)</f>
        <v/>
      </c>
      <c r="BO409" s="494" t="n"/>
      <c r="BP409" s="184" t="n"/>
      <c r="BQ409" s="184">
        <f>IF(BM409="","SIN ESTADO",IF(BO409&lt;&gt;"","PAGA",IF(BN409&gt;0,"VENCIDA",IF(BN409&gt;=-5,"POR VENCER","AL DÍA"))))</f>
        <v/>
      </c>
      <c r="BR409" s="185" t="n"/>
      <c r="BS409" s="119">
        <f>IF(N($H409)&lt;11,"",IF(BM409="","",BM409+31))</f>
        <v/>
      </c>
      <c r="BT409" s="124">
        <f>IF(BS409="","",TODAY()-BS409)</f>
        <v/>
      </c>
      <c r="BU409" s="494" t="n"/>
      <c r="BV409" s="184" t="n"/>
      <c r="BW409" s="184">
        <f>IF(BS409="","SIN ESTADO",IF(BU409&lt;&gt;"","PAGA",IF(BT409&gt;0,"VENCIDA",IF(BT409&gt;=-5,"POR VENCER","AL DÍA"))))</f>
        <v/>
      </c>
      <c r="BX409" s="185" t="n"/>
      <c r="BY409" s="119">
        <f>IF(N($H409)&lt;12,"",IF(BS409="","",BS409+31))</f>
        <v/>
      </c>
      <c r="BZ409" s="124">
        <f>IF(BY409="","",TODAY()-BY409)</f>
        <v/>
      </c>
      <c r="CA409" s="494" t="n"/>
      <c r="CB409" s="184" t="n"/>
      <c r="CC409" s="184">
        <f>IF(BY409="","SIN ESTADO",IF(CA409&lt;&gt;"","PAGA",IF(BZ409&gt;0,"VENCIDA",IF(BZ409&gt;=-5,"POR VENCER","AL DÍA"))))</f>
        <v/>
      </c>
      <c r="CD409" s="185" t="n"/>
      <c r="CE409" s="119">
        <f>IF(N($H409)&lt;13,"",IF(BY409="","",BY409+31))</f>
        <v/>
      </c>
      <c r="CF409" s="124">
        <f>IF(CE409="","",TODAY()-CE409)</f>
        <v/>
      </c>
      <c r="CG409" s="494" t="n"/>
      <c r="CH409" s="184" t="n"/>
      <c r="CI409" s="184">
        <f>IF(CE409="","SIN ESTADO",IF(CG409&lt;&gt;"","PAGA",IF(CF409&gt;0,"VENCIDA",IF(CF409&gt;=-5,"POR VENCER","AL DÍA"))))</f>
        <v/>
      </c>
      <c r="CJ409" s="185" t="n"/>
      <c r="CK409" s="119">
        <f>IF(N($H409)&lt;14,"",IF(CE409="","",CE409+31))</f>
        <v/>
      </c>
      <c r="CL409" s="124">
        <f>IF(CK409="","",TODAY()-CK409)</f>
        <v/>
      </c>
      <c r="CM409" s="494" t="n"/>
      <c r="CN409" s="184" t="n"/>
      <c r="CO409" s="184">
        <f>IF(CK409="","SIN ESTADO",IF(CM409&lt;&gt;"","PAGA",IF(CL409&gt;0,"VENCIDA",IF(CL409&gt;=-5,"POR VENCER","AL DÍA"))))</f>
        <v/>
      </c>
      <c r="CP409" s="185" t="n"/>
      <c r="CQ409" s="119">
        <f>IF(N($H409)&lt;15,"",IF(CK409="","",CK409+31))</f>
        <v/>
      </c>
      <c r="CR409" s="124">
        <f>IF(CQ409="","",TODAY()-CQ409)</f>
        <v/>
      </c>
      <c r="CS409" s="494" t="n"/>
      <c r="CT409" s="184" t="n"/>
      <c r="CU409" s="184">
        <f>IF(CQ409="","SIN ESTADO",IF(CS409&lt;&gt;"","PAGA",IF(CR409&gt;0,"VENCIDA",IF(CR409&gt;=-5,"POR VENCER","AL DÍA"))))</f>
        <v/>
      </c>
      <c r="CV409" s="185" t="n"/>
      <c r="CW409" s="119">
        <f>IF(N($H409)&lt;16,"",IF(CQ409="","",CQ409+31))</f>
        <v/>
      </c>
      <c r="CX409" s="124">
        <f>IF(CW409="","",TODAY()-CW409)</f>
        <v/>
      </c>
      <c r="CY409" s="494" t="n"/>
      <c r="CZ409" s="184" t="n"/>
      <c r="DA409" s="184">
        <f>IF(CW409="","SIN ESTADO",IF(CY409&lt;&gt;"","PAGA",IF(CX409&gt;0,"VENCIDA",IF(CX409&gt;=-5,"POR VENCER","AL DÍA"))))</f>
        <v/>
      </c>
      <c r="DB409" s="185" t="n"/>
      <c r="DC409" s="119">
        <f>IF(N($H409)&lt;17,"",IF(CW409="","",CW409+31))</f>
        <v/>
      </c>
      <c r="DD409" s="124">
        <f>IF(DC409="","",TODAY()-DC409)</f>
        <v/>
      </c>
      <c r="DE409" s="494" t="n"/>
      <c r="DF409" s="184" t="n"/>
      <c r="DG409" s="184">
        <f>IF(DC409="","SIN ESTADO",IF(DE409&lt;&gt;"","PAGA",IF(DD409&gt;0,"VENCIDA",IF(DD409&gt;=-5,"POR VENCER","AL DÍA"))))</f>
        <v/>
      </c>
      <c r="DH409" s="185" t="n"/>
      <c r="DI409" s="119">
        <f>IF(N($H409)&lt;18,"",IF(DC409="","",DC409+31))</f>
        <v/>
      </c>
      <c r="DJ409" s="124">
        <f>IF(DI409="","",TODAY()-DI409)</f>
        <v/>
      </c>
      <c r="DK409" s="494" t="n"/>
      <c r="DL409" s="184" t="n"/>
      <c r="DM409" s="184">
        <f>IF(DI409="","SIN ESTADO",IF(DK409&lt;&gt;"","PAGA",IF(DJ409&gt;0,"VENCIDA",IF(DJ409&gt;=-5,"POR VENCER","AL DÍA"))))</f>
        <v/>
      </c>
      <c r="DN409" s="185" t="n"/>
      <c r="DO409" s="119">
        <f>IF(N($H409)&lt;19,"",IF(DI409="","",DI409+31))</f>
        <v/>
      </c>
      <c r="DP409" s="124">
        <f>IF(DO409="","",TODAY()-DO409)</f>
        <v/>
      </c>
      <c r="DQ409" s="494" t="n"/>
      <c r="DR409" s="184" t="n"/>
      <c r="DS409" s="184">
        <f>IF(DO409="","SIN ESTADO",IF(DQ409&lt;&gt;"","PAGA",IF(DP409&gt;0,"VENCIDA",IF(DP409&gt;=-5,"POR VENCER","AL DÍA"))))</f>
        <v/>
      </c>
      <c r="DT409" s="185" t="n"/>
      <c r="DU409" s="119">
        <f>IF(N($H409)&lt;20,"",IF(DO409="","",DO409+31))</f>
        <v/>
      </c>
      <c r="DV409" s="124">
        <f>IF(DU409="","",TODAY()-DU409)</f>
        <v/>
      </c>
      <c r="DW409" s="494" t="n"/>
      <c r="DX409" s="184" t="n"/>
      <c r="DY409" s="184">
        <f>IF(DU409="","SIN ESTADO",IF(DW409&lt;&gt;"","PAGA",IF(DV409&gt;0,"VENCIDA",IF(DV409&gt;=-5,"POR VENCER","AL DÍA"))))</f>
        <v/>
      </c>
      <c r="DZ409" s="185" t="n"/>
      <c r="EA409" s="119">
        <f>IF(N($H409)&lt;21,"",IF(DU409="","",DU409+31))</f>
        <v/>
      </c>
      <c r="EB409" s="124">
        <f>IF(EA409="","",TODAY()-EA409)</f>
        <v/>
      </c>
      <c r="EC409" s="494" t="n"/>
      <c r="ED409" s="184" t="n"/>
      <c r="EE409" s="184">
        <f>IF(EA409="","SIN ESTADO",IF(EC409&lt;&gt;"","PAGA",IF(EB409&gt;0,"VENCIDA",IF(EB409&gt;=-5,"POR VENCER","AL DÍA"))))</f>
        <v/>
      </c>
      <c r="EF409" s="185" t="n"/>
      <c r="EG409" s="119">
        <f>IF(N($H409)&lt;22,"",IF(EA409="","",EA409+31))</f>
        <v/>
      </c>
      <c r="EH409" s="124">
        <f>IF(EG409="","",TODAY()-EG409)</f>
        <v/>
      </c>
      <c r="EI409" s="494" t="n"/>
      <c r="EJ409" s="184" t="n"/>
      <c r="EK409" s="184">
        <f>IF(EG409="","SIN ESTADO",IF(EI409&lt;&gt;"","PAGA",IF(EH409&gt;0,"VENCIDA",IF(EH409&gt;=-5,"POR VENCER","AL DÍA"))))</f>
        <v/>
      </c>
      <c r="EL409" s="185" t="n"/>
      <c r="EM409" s="119">
        <f>IF(N($H409)&lt;23,"",IF(EG409="","",EG409+31))</f>
        <v/>
      </c>
      <c r="EN409" s="124">
        <f>IF(EM409="","",TODAY()-EM409)</f>
        <v/>
      </c>
      <c r="EO409" s="494" t="n"/>
      <c r="EP409" s="184" t="n"/>
      <c r="EQ409" s="184">
        <f>IF(EM409="","SIN ESTADO",IF(EO409&lt;&gt;"","PAGA",IF(EN409&gt;0,"VENCIDA",IF(EN409&gt;=-5,"POR VENCER","AL DÍA"))))</f>
        <v/>
      </c>
      <c r="ER409" s="185" t="n"/>
      <c r="ES409" s="119">
        <f>IF(N($H409)&lt;24,"",IF(EM409="","",EM409+31))</f>
        <v/>
      </c>
      <c r="ET409" s="124">
        <f>IF(ES409="","",TODAY()-ES409)</f>
        <v/>
      </c>
      <c r="EU409" s="494" t="n"/>
      <c r="EV409" s="184" t="n"/>
      <c r="EW409" s="184">
        <f>IF(ES409="","SIN ESTADO",IF(EU409&lt;&gt;"","PAGA",IF(ET409&gt;0,"VENCIDA",IF(ET409&gt;=-5,"POR VENCER","AL DÍA"))))</f>
        <v/>
      </c>
      <c r="EX409" s="185" t="n"/>
      <c r="EY409" s="119">
        <f>IF(N($H409)&lt;25,"",IF(ES409="","",ES409+31))</f>
        <v/>
      </c>
      <c r="EZ409" s="124">
        <f>IF(EY409="","",TODAY()-EY409)</f>
        <v/>
      </c>
      <c r="FA409" s="494" t="n"/>
      <c r="FB409" s="184" t="n"/>
      <c r="FC409" s="184">
        <f>IF(EY409="","SIN ESTADO",IF(FA409&lt;&gt;"","PAGA",IF(EZ409&gt;0,"VENCIDA",IF(EZ409&gt;=-5,"POR VENCER","AL DÍA"))))</f>
        <v/>
      </c>
      <c r="FD409" s="185" t="n"/>
      <c r="FE409" s="119">
        <f>IF(N($H409)&lt;26,"",IF(EY409="","",EY409+31))</f>
        <v/>
      </c>
      <c r="FF409" s="124">
        <f>IF(FE409="","",TODAY()-FE409)</f>
        <v/>
      </c>
      <c r="FG409" s="494" t="n"/>
      <c r="FH409" s="184" t="n"/>
      <c r="FI409" s="184">
        <f>IF(FE409="","SIN ESTADO",IF(FG409&lt;&gt;"","PAGA",IF(FF409&gt;0,"VENCIDA",IF(FF409&gt;=-5,"POR VENCER","AL DÍA"))))</f>
        <v/>
      </c>
      <c r="FJ409" s="185" t="n"/>
      <c r="FK409" s="119">
        <f>IF(N($H409)&lt;27,"",IF(FE409="","",FE409+31))</f>
        <v/>
      </c>
      <c r="FL409" s="124">
        <f>IF(FK409="","",TODAY()-FK409)</f>
        <v/>
      </c>
      <c r="FM409" s="494" t="n"/>
      <c r="FN409" s="184" t="n"/>
      <c r="FO409" s="184">
        <f>IF(FK409="","SIN ESTADO",IF(FM409&lt;&gt;"","PAGA",IF(FL409&gt;0,"VENCIDA",IF(FL409&gt;=-5,"POR VENCER","AL DÍA"))))</f>
        <v/>
      </c>
      <c r="FP409" s="185" t="n"/>
      <c r="FQ409" s="119">
        <f>IF(N($H409)&lt;28,"",IF(FK409="","",FK409+31))</f>
        <v/>
      </c>
      <c r="FR409" s="124">
        <f>IF(FQ409="","",TODAY()-FQ409)</f>
        <v/>
      </c>
      <c r="FS409" s="494" t="n"/>
      <c r="FT409" s="184" t="n"/>
      <c r="FU409" s="184">
        <f>IF(FQ409="","SIN ESTADO",IF(FS409&lt;&gt;"","PAGA",IF(FR409&gt;0,"VENCIDA",IF(FR409&gt;=-5,"POR VENCER","AL DÍA"))))</f>
        <v/>
      </c>
      <c r="FV409" s="185" t="n"/>
      <c r="FW409" s="119">
        <f>IF(N($H409)&lt;29,"",IF(FQ409="","",FQ409+31))</f>
        <v/>
      </c>
      <c r="FX409" s="124">
        <f>IF(FW409="","",TODAY()-FW409)</f>
        <v/>
      </c>
      <c r="FY409" s="494" t="n"/>
      <c r="FZ409" s="184" t="n"/>
      <c r="GA409" s="184">
        <f>IF(FW409="","SIN ESTADO",IF(FY409&lt;&gt;"","PAGA",IF(FX409&gt;0,"VENCIDA",IF(FX409&gt;=-5,"POR VENCER","AL DÍA"))))</f>
        <v/>
      </c>
      <c r="GB409" s="185" t="n"/>
      <c r="GC409" s="119">
        <f>IF(N($H409)&lt;30,"",IF(FW409="","",FW409+31))</f>
        <v/>
      </c>
      <c r="GD409" s="124">
        <f>IF(GC409="","",TODAY()-GC409)</f>
        <v/>
      </c>
      <c r="GE409" s="494" t="n"/>
      <c r="GF409" s="184" t="n"/>
      <c r="GG409" s="184">
        <f>IF(GC409="","SIN ESTADO",IF(GE409&lt;&gt;"","PAGA",IF(GD409&gt;0,"VENCIDA",IF(GD409&gt;=-5,"POR VENCER","AL DÍA"))))</f>
        <v/>
      </c>
      <c r="GH409" s="185" t="n"/>
      <c r="GI409" s="119">
        <f>IF(N($H409)&lt;31,"",IF(GC409="","",GC409+31))</f>
        <v/>
      </c>
      <c r="GJ409" s="124">
        <f>IF(GI409="","",TODAY()-GI409)</f>
        <v/>
      </c>
      <c r="GK409" s="494" t="n"/>
      <c r="GL409" s="184" t="n"/>
      <c r="GM409" s="184">
        <f>IF(GI409="","SIN ESTADO",IF(GK409&lt;&gt;"","PAGA",IF(GJ409&gt;0,"VENCIDA",IF(GJ409&gt;=-5,"POR VENCER","AL DÍA"))))</f>
        <v/>
      </c>
      <c r="GN409" s="185" t="n"/>
      <c r="GO409" s="119">
        <f>IF(N($H409)&lt;32,"",IF(GI409="","",GI409+31))</f>
        <v/>
      </c>
      <c r="GP409" s="124">
        <f>IF(GO409="","",TODAY()-GO409)</f>
        <v/>
      </c>
      <c r="GQ409" s="494" t="n"/>
      <c r="GR409" s="184" t="n"/>
      <c r="GS409" s="184">
        <f>IF(GO409="","SIN ESTADO",IF(GQ409&lt;&gt;"","PAGA",IF(GP409&gt;0,"VENCIDA",IF(GP409&gt;=-5,"POR VENCER","AL DÍA"))))</f>
        <v/>
      </c>
      <c r="GT409" s="185" t="n"/>
      <c r="GU409" s="119">
        <f>IF(N($H409)&lt;33,"",IF(GO409="","",GO409+31))</f>
        <v/>
      </c>
      <c r="GV409" s="124">
        <f>IF(GU409="","",TODAY()-GU409)</f>
        <v/>
      </c>
      <c r="GW409" s="494" t="n"/>
      <c r="GX409" s="184" t="n"/>
      <c r="GY409" s="184">
        <f>IF(GU409="","SIN ESTADO",IF(GW409&lt;&gt;"","PAGA",IF(GV409&gt;0,"VENCIDA",IF(GV409&gt;=-5,"POR VENCER","AL DÍA"))))</f>
        <v/>
      </c>
      <c r="GZ409" s="185" t="n"/>
      <c r="HA409" s="119">
        <f>IF(N($H409)&lt;34,"",IF(GU409="","",GU409+31))</f>
        <v/>
      </c>
      <c r="HB409" s="124">
        <f>IF(HA409="","",TODAY()-HA409)</f>
        <v/>
      </c>
      <c r="HC409" s="494" t="n"/>
      <c r="HD409" s="184" t="n"/>
      <c r="HE409" s="184">
        <f>IF(HA409="","SIN ESTADO",IF(HC409&lt;&gt;"","PAGA",IF(HB409&gt;0,"VENCIDA",IF(HB409&gt;=-5,"POR VENCER","AL DÍA"))))</f>
        <v/>
      </c>
      <c r="HF409" s="185" t="n"/>
      <c r="HG409" s="119">
        <f>IF(N($H409)&lt;35,"",IF(HA409="","",HA409+31))</f>
        <v/>
      </c>
      <c r="HH409" s="124">
        <f>IF(HG409="","",TODAY()-HG409)</f>
        <v/>
      </c>
      <c r="HI409" s="494" t="n"/>
      <c r="HJ409" s="184" t="n"/>
      <c r="HK409" s="184">
        <f>IF(HG409="","SIN ESTADO",IF(HI409&lt;&gt;"","PAGA",IF(HH409&gt;0,"VENCIDA",IF(HH409&gt;=-5,"POR VENCER","AL DÍA"))))</f>
        <v/>
      </c>
      <c r="HL409" s="168" t="n"/>
      <c r="HM409" s="119">
        <f>IF(N($H409)&lt;36,"",IF(HG409="","",HG409+31))</f>
        <v/>
      </c>
      <c r="HN409" s="124">
        <f>IF(HM409="","",TODAY()-HM409)</f>
        <v/>
      </c>
      <c r="HO409" s="494" t="n"/>
      <c r="HP409" s="184" t="n"/>
      <c r="HQ409" s="184">
        <f>IF(HM409="","SIN ESTADO",IF(HO409&lt;&gt;"","PAGA",IF(HN409&gt;0,"VENCIDA",IF(HN409&gt;=-5,"POR VENCER","AL DÍA"))))</f>
        <v/>
      </c>
      <c r="HR409" s="168" t="n"/>
      <c r="HS409" s="169">
        <f>N409+T409+Z409+AF409+AL409+AR409+AX409+BD409+BJ409+BP409+BV409+CB409+CH409+CN409+CT409+CZ409+DF409+DL409+DR409+DX409+ED409+EJ409+EP409+EV409+FB409+FH409+FN409+FT409+FZ409+GF409+GL409+GR409+GX409+HD409+HJ409+HP409</f>
        <v/>
      </c>
      <c r="HU409" s="170">
        <f>IFERROR(N($J409),0)</f>
        <v/>
      </c>
      <c r="HW409" s="170">
        <f>SUMPRODUCT((MOD(COLUMN($M409:$HR409)-COLUMN($M409),6)=0)*ISNUMBER($M409:$HR409)*($M409:$HR409&gt;=RESUMEN!$C$26)*($M409:$HR409&lt;=RESUMEN!$C$27)*IFERROR(N($N409:$HS409),0))</f>
        <v/>
      </c>
      <c r="HX409" s="170">
        <f>SUMPRODUCT((MOD(COLUMN($M409:$HR409)-COLUMN($M409),6)=0)*ISNUMBER($M409:$HR409)*($M409:$HR409&gt;=RESUMEN!$C$26)*($M409:$HR409&lt;=RESUMEN!$C$27))</f>
        <v/>
      </c>
    </row>
    <row r="410" ht="15.75" customHeight="1" s="506">
      <c r="B410" s="113">
        <f>VENTAS!A409</f>
        <v/>
      </c>
      <c r="C410" s="236">
        <f>VENTAS!B409</f>
        <v/>
      </c>
      <c r="D410" s="53">
        <f>VENTAS!C409</f>
        <v/>
      </c>
      <c r="E410" s="114">
        <f>VENTAS!D409</f>
        <v/>
      </c>
      <c r="F410" s="114">
        <f>VENTAS!J409</f>
        <v/>
      </c>
      <c r="G410" s="494">
        <f>VENTAS!F409</f>
        <v/>
      </c>
      <c r="H410" s="479">
        <f>VENTAS!K409</f>
        <v/>
      </c>
      <c r="I410" s="479">
        <f>VENTAS!M409</f>
        <v/>
      </c>
      <c r="J410" s="184">
        <f>VENTAS!L409</f>
        <v/>
      </c>
      <c r="K410" s="119">
        <f>IF(N($H410)&lt;1,"",$G410+31)</f>
        <v/>
      </c>
      <c r="L410" s="124">
        <f>IF(K410="","",TODAY()-K410)</f>
        <v/>
      </c>
      <c r="M410" s="494" t="n">
        <v>46151</v>
      </c>
      <c r="N410" s="374" t="n">
        <v>1000000</v>
      </c>
      <c r="O410" s="184">
        <f>IF(K410="","SIN ESTADO",IF(M410&lt;&gt;"","PAGA",IF(L410&gt;0,"VENCIDA",IF(L410&gt;=-5,"POR VENCER","AL DÍA"))))</f>
        <v/>
      </c>
      <c r="P410" s="185" t="inlineStr">
        <is>
          <t>TRANSFERENCIA</t>
        </is>
      </c>
      <c r="Q410" s="119">
        <f>IF(N($H410)&lt;2,"",IF(K410="","",K410+31))</f>
        <v/>
      </c>
      <c r="R410" s="124">
        <f>IF(Q410="","",TODAY()-Q410)</f>
        <v/>
      </c>
      <c r="S410" s="494" t="n">
        <v>46185</v>
      </c>
      <c r="T410" s="184" t="n">
        <v>1000000</v>
      </c>
      <c r="U410" s="184">
        <f>IF(Q410="","SIN ESTADO",IF(S410&lt;&gt;"","PAGA",IF(R410&gt;0,"VENCIDA",IF(R410&gt;=-5,"POR VENCER","AL DÍA"))))</f>
        <v/>
      </c>
      <c r="V410" s="185" t="inlineStr">
        <is>
          <t>TRANSFERENCIA</t>
        </is>
      </c>
      <c r="W410" s="119">
        <f>IF(N($H410)&lt;3,"",IF(Q410="","",Q410+31))</f>
        <v/>
      </c>
      <c r="X410" s="124">
        <f>IF(W410="","",TODAY()-W410)</f>
        <v/>
      </c>
      <c r="Y410" s="494" t="n">
        <v>46213</v>
      </c>
      <c r="Z410" s="184" t="n">
        <v>1250000</v>
      </c>
      <c r="AA410" s="184">
        <f>IF(W410="","SIN ESTADO",IF(Y410&lt;&gt;"","PAGA",IF(X410&gt;0,"VENCIDA",IF(X410&gt;=-5,"POR VENCER","AL DÍA"))))</f>
        <v/>
      </c>
      <c r="AB410" s="185" t="inlineStr">
        <is>
          <t>TRANSFERENCIA</t>
        </is>
      </c>
      <c r="AC410" s="119">
        <f>IF(N($H410)&lt;4,"",IF(W410="","",W410+31))</f>
        <v/>
      </c>
      <c r="AD410" s="124">
        <f>IF(AC410="","",TODAY()-AC410)</f>
        <v/>
      </c>
      <c r="AE410" s="494" t="n">
        <v>46246</v>
      </c>
      <c r="AF410" s="184" t="n">
        <v>1000000</v>
      </c>
      <c r="AG410" s="184">
        <f>IF(AC410="","SIN ESTADO",IF(AE410&lt;&gt;"","PAGA",IF(AD410&gt;0,"VENCIDA",IF(AD410&gt;=-5,"POR VENCER","AL DÍA"))))</f>
        <v/>
      </c>
      <c r="AH410" s="185" t="inlineStr">
        <is>
          <t>TRANSFERENCIA</t>
        </is>
      </c>
      <c r="AI410" s="119">
        <f>IF(N($H410)&lt;5,"",IF(AC410="","",AC410+31))</f>
        <v/>
      </c>
      <c r="AJ410" s="124">
        <f>IF(AI410="","",TODAY()-AI410)</f>
        <v/>
      </c>
      <c r="AK410" s="494" t="n">
        <v>46278</v>
      </c>
      <c r="AL410" s="184" t="n">
        <v>1000000</v>
      </c>
      <c r="AM410" s="184">
        <f>IF(AI410="","SIN ESTADO",IF(AK410&lt;&gt;"","PAGA",IF(AJ410&gt;0,"VENCIDA",IF(AJ410&gt;=-5,"POR VENCER","AL DÍA"))))</f>
        <v/>
      </c>
      <c r="AN410" s="185" t="inlineStr">
        <is>
          <t>TRANSFERENCIA</t>
        </is>
      </c>
      <c r="AO410" s="119">
        <f>IF(N($H410)&lt;6,"",IF(AI410="","",AI410+31))</f>
        <v/>
      </c>
      <c r="AP410" s="124">
        <f>IF(AO410="","",TODAY()-AO410)</f>
        <v/>
      </c>
      <c r="AQ410" s="270" t="n"/>
      <c r="AR410" s="184" t="n"/>
      <c r="AS410" s="184">
        <f>IF(AO410="","SIN ESTADO",IF(AQ410&lt;&gt;"","PAGA",IF(AP410&gt;0,"VENCIDA",IF(AP410&gt;=-5,"POR VENCER","AL DÍA"))))</f>
        <v/>
      </c>
      <c r="AT410" s="185" t="n"/>
      <c r="AU410" s="119">
        <f>IF(N($H410)&lt;7,"",IF(AO410="","",AO410+31))</f>
        <v/>
      </c>
      <c r="AV410" s="124">
        <f>IF(AU410="","",TODAY()-AU410)</f>
        <v/>
      </c>
      <c r="AW410" s="494" t="n"/>
      <c r="AX410" s="184" t="n"/>
      <c r="AY410" s="184">
        <f>IF(AU410="","SIN ESTADO",IF(AW410&lt;&gt;"","PAGA",IF(AV410&gt;0,"VENCIDA",IF(AV410&gt;=-5,"POR VENCER","AL DÍA"))))</f>
        <v/>
      </c>
      <c r="AZ410" s="185" t="n"/>
      <c r="BA410" s="119">
        <f>IF(N($H410)&lt;8,"",IF(AU410="","",AU410+31))</f>
        <v/>
      </c>
      <c r="BB410" s="124">
        <f>IF(BA410="","",TODAY()-BA410)</f>
        <v/>
      </c>
      <c r="BC410" s="494" t="n"/>
      <c r="BD410" s="184" t="n"/>
      <c r="BE410" s="184">
        <f>IF(BA410="","SIN ESTADO",IF(BC410&lt;&gt;"","PAGA",IF(BB410&gt;0,"VENCIDA",IF(BB410&gt;=-5,"POR VENCER","AL DÍA"))))</f>
        <v/>
      </c>
      <c r="BF410" s="185" t="n"/>
      <c r="BG410" s="119">
        <f>IF(N($H410)&lt;9,"",IF(BA410="","",BA410+31))</f>
        <v/>
      </c>
      <c r="BH410" s="124">
        <f>IF(BG410="","",TODAY()-BG410)</f>
        <v/>
      </c>
      <c r="BI410" s="494" t="n"/>
      <c r="BJ410" s="184" t="n"/>
      <c r="BK410" s="184">
        <f>IF(BG410="","SIN ESTADO",IF(BI410&lt;&gt;"","PAGA",IF(BH410&gt;0,"VENCIDA",IF(BH410&gt;=-5,"POR VENCER","AL DÍA"))))</f>
        <v/>
      </c>
      <c r="BL410" s="185" t="n"/>
      <c r="BM410" s="119">
        <f>IF(N($H410)&lt;10,"",IF(BG410="","",BG410+31))</f>
        <v/>
      </c>
      <c r="BN410" s="124">
        <f>IF(BM410="","",TODAY()-BM410)</f>
        <v/>
      </c>
      <c r="BO410" s="494" t="n"/>
      <c r="BP410" s="184" t="n"/>
      <c r="BQ410" s="184">
        <f>IF(BM410="","SIN ESTADO",IF(BO410&lt;&gt;"","PAGA",IF(BN410&gt;0,"VENCIDA",IF(BN410&gt;=-5,"POR VENCER","AL DÍA"))))</f>
        <v/>
      </c>
      <c r="BR410" s="185" t="n"/>
      <c r="BS410" s="119">
        <f>IF(N($H410)&lt;11,"",IF(BM410="","",BM410+31))</f>
        <v/>
      </c>
      <c r="BT410" s="124">
        <f>IF(BS410="","",TODAY()-BS410)</f>
        <v/>
      </c>
      <c r="BU410" s="494" t="n"/>
      <c r="BV410" s="184" t="n"/>
      <c r="BW410" s="184">
        <f>IF(BS410="","SIN ESTADO",IF(BU410&lt;&gt;"","PAGA",IF(BT410&gt;0,"VENCIDA",IF(BT410&gt;=-5,"POR VENCER","AL DÍA"))))</f>
        <v/>
      </c>
      <c r="BX410" s="185" t="n"/>
      <c r="BY410" s="119">
        <f>IF(N($H410)&lt;12,"",IF(BS410="","",BS410+31))</f>
        <v/>
      </c>
      <c r="BZ410" s="124">
        <f>IF(BY410="","",TODAY()-BY410)</f>
        <v/>
      </c>
      <c r="CA410" s="494" t="n"/>
      <c r="CB410" s="184" t="n"/>
      <c r="CC410" s="184">
        <f>IF(BY410="","SIN ESTADO",IF(CA410&lt;&gt;"","PAGA",IF(BZ410&gt;0,"VENCIDA",IF(BZ410&gt;=-5,"POR VENCER","AL DÍA"))))</f>
        <v/>
      </c>
      <c r="CD410" s="185" t="n"/>
      <c r="CE410" s="119">
        <f>IF(N($H410)&lt;13,"",IF(BY410="","",BY410+31))</f>
        <v/>
      </c>
      <c r="CF410" s="124">
        <f>IF(CE410="","",TODAY()-CE410)</f>
        <v/>
      </c>
      <c r="CG410" s="494" t="n"/>
      <c r="CH410" s="184" t="n"/>
      <c r="CI410" s="184">
        <f>IF(CE410="","SIN ESTADO",IF(CG410&lt;&gt;"","PAGA",IF(CF410&gt;0,"VENCIDA",IF(CF410&gt;=-5,"POR VENCER","AL DÍA"))))</f>
        <v/>
      </c>
      <c r="CJ410" s="185" t="n"/>
      <c r="CK410" s="119">
        <f>IF(N($H410)&lt;14,"",IF(CE410="","",CE410+31))</f>
        <v/>
      </c>
      <c r="CL410" s="124">
        <f>IF(CK410="","",TODAY()-CK410)</f>
        <v/>
      </c>
      <c r="CM410" s="494" t="n"/>
      <c r="CN410" s="184" t="n"/>
      <c r="CO410" s="184">
        <f>IF(CK410="","SIN ESTADO",IF(CM410&lt;&gt;"","PAGA",IF(CL410&gt;0,"VENCIDA",IF(CL410&gt;=-5,"POR VENCER","AL DÍA"))))</f>
        <v/>
      </c>
      <c r="CP410" s="185" t="n"/>
      <c r="CQ410" s="119">
        <f>IF(N($H410)&lt;15,"",IF(CK410="","",CK410+31))</f>
        <v/>
      </c>
      <c r="CR410" s="124">
        <f>IF(CQ410="","",TODAY()-CQ410)</f>
        <v/>
      </c>
      <c r="CS410" s="494" t="n"/>
      <c r="CT410" s="184" t="n"/>
      <c r="CU410" s="184">
        <f>IF(CQ410="","SIN ESTADO",IF(CS410&lt;&gt;"","PAGA",IF(CR410&gt;0,"VENCIDA",IF(CR410&gt;=-5,"POR VENCER","AL DÍA"))))</f>
        <v/>
      </c>
      <c r="CV410" s="185" t="n"/>
      <c r="CW410" s="119">
        <f>IF(N($H410)&lt;16,"",IF(CQ410="","",CQ410+31))</f>
        <v/>
      </c>
      <c r="CX410" s="124">
        <f>IF(CW410="","",TODAY()-CW410)</f>
        <v/>
      </c>
      <c r="CY410" s="494" t="n"/>
      <c r="CZ410" s="184" t="n"/>
      <c r="DA410" s="184">
        <f>IF(CW410="","SIN ESTADO",IF(CY410&lt;&gt;"","PAGA",IF(CX410&gt;0,"VENCIDA",IF(CX410&gt;=-5,"POR VENCER","AL DÍA"))))</f>
        <v/>
      </c>
      <c r="DB410" s="185" t="n"/>
      <c r="DC410" s="119">
        <f>IF(N($H410)&lt;17,"",IF(CW410="","",CW410+31))</f>
        <v/>
      </c>
      <c r="DD410" s="124">
        <f>IF(DC410="","",TODAY()-DC410)</f>
        <v/>
      </c>
      <c r="DE410" s="494" t="n"/>
      <c r="DF410" s="184" t="n"/>
      <c r="DG410" s="184">
        <f>IF(DC410="","SIN ESTADO",IF(DE410&lt;&gt;"","PAGA",IF(DD410&gt;0,"VENCIDA",IF(DD410&gt;=-5,"POR VENCER","AL DÍA"))))</f>
        <v/>
      </c>
      <c r="DH410" s="185" t="n"/>
      <c r="DI410" s="119">
        <f>IF(N($H410)&lt;18,"",IF(DC410="","",DC410+31))</f>
        <v/>
      </c>
      <c r="DJ410" s="124">
        <f>IF(DI410="","",TODAY()-DI410)</f>
        <v/>
      </c>
      <c r="DK410" s="494" t="n"/>
      <c r="DL410" s="184" t="n"/>
      <c r="DM410" s="184">
        <f>IF(DI410="","SIN ESTADO",IF(DK410&lt;&gt;"","PAGA",IF(DJ410&gt;0,"VENCIDA",IF(DJ410&gt;=-5,"POR VENCER","AL DÍA"))))</f>
        <v/>
      </c>
      <c r="DN410" s="185" t="n"/>
      <c r="DO410" s="119">
        <f>IF(N($H410)&lt;19,"",IF(DI410="","",DI410+31))</f>
        <v/>
      </c>
      <c r="DP410" s="124">
        <f>IF(DO410="","",TODAY()-DO410)</f>
        <v/>
      </c>
      <c r="DQ410" s="494" t="n"/>
      <c r="DR410" s="184" t="n"/>
      <c r="DS410" s="184">
        <f>IF(DO410="","SIN ESTADO",IF(DQ410&lt;&gt;"","PAGA",IF(DP410&gt;0,"VENCIDA",IF(DP410&gt;=-5,"POR VENCER","AL DÍA"))))</f>
        <v/>
      </c>
      <c r="DT410" s="185" t="n"/>
      <c r="DU410" s="119">
        <f>IF(N($H410)&lt;20,"",IF(DO410="","",DO410+31))</f>
        <v/>
      </c>
      <c r="DV410" s="124">
        <f>IF(DU410="","",TODAY()-DU410)</f>
        <v/>
      </c>
      <c r="DW410" s="494" t="n"/>
      <c r="DX410" s="184" t="n"/>
      <c r="DY410" s="184">
        <f>IF(DU410="","SIN ESTADO",IF(DW410&lt;&gt;"","PAGA",IF(DV410&gt;0,"VENCIDA",IF(DV410&gt;=-5,"POR VENCER","AL DÍA"))))</f>
        <v/>
      </c>
      <c r="DZ410" s="185" t="n"/>
      <c r="EA410" s="119">
        <f>IF(N($H410)&lt;21,"",IF(DU410="","",DU410+31))</f>
        <v/>
      </c>
      <c r="EB410" s="124">
        <f>IF(EA410="","",TODAY()-EA410)</f>
        <v/>
      </c>
      <c r="EC410" s="494" t="n"/>
      <c r="ED410" s="184" t="n"/>
      <c r="EE410" s="184">
        <f>IF(EA410="","SIN ESTADO",IF(EC410&lt;&gt;"","PAGA",IF(EB410&gt;0,"VENCIDA",IF(EB410&gt;=-5,"POR VENCER","AL DÍA"))))</f>
        <v/>
      </c>
      <c r="EF410" s="185" t="n"/>
      <c r="EG410" s="119">
        <f>IF(N($H410)&lt;22,"",IF(EA410="","",EA410+31))</f>
        <v/>
      </c>
      <c r="EH410" s="124">
        <f>IF(EG410="","",TODAY()-EG410)</f>
        <v/>
      </c>
      <c r="EI410" s="494" t="n"/>
      <c r="EJ410" s="184" t="n"/>
      <c r="EK410" s="184">
        <f>IF(EG410="","SIN ESTADO",IF(EI410&lt;&gt;"","PAGA",IF(EH410&gt;0,"VENCIDA",IF(EH410&gt;=-5,"POR VENCER","AL DÍA"))))</f>
        <v/>
      </c>
      <c r="EL410" s="185" t="n"/>
      <c r="EM410" s="119">
        <f>IF(N($H410)&lt;23,"",IF(EG410="","",EG410+31))</f>
        <v/>
      </c>
      <c r="EN410" s="124">
        <f>IF(EM410="","",TODAY()-EM410)</f>
        <v/>
      </c>
      <c r="EO410" s="494" t="n"/>
      <c r="EP410" s="184" t="n"/>
      <c r="EQ410" s="184">
        <f>IF(EM410="","SIN ESTADO",IF(EO410&lt;&gt;"","PAGA",IF(EN410&gt;0,"VENCIDA",IF(EN410&gt;=-5,"POR VENCER","AL DÍA"))))</f>
        <v/>
      </c>
      <c r="ER410" s="185" t="n"/>
      <c r="ES410" s="119">
        <f>IF(N($H410)&lt;24,"",IF(EM410="","",EM410+31))</f>
        <v/>
      </c>
      <c r="ET410" s="124">
        <f>IF(ES410="","",TODAY()-ES410)</f>
        <v/>
      </c>
      <c r="EU410" s="494" t="n"/>
      <c r="EV410" s="184" t="n"/>
      <c r="EW410" s="184">
        <f>IF(ES410="","SIN ESTADO",IF(EU410&lt;&gt;"","PAGA",IF(ET410&gt;0,"VENCIDA",IF(ET410&gt;=-5,"POR VENCER","AL DÍA"))))</f>
        <v/>
      </c>
      <c r="EX410" s="185" t="n"/>
      <c r="EY410" s="119">
        <f>IF(N($H410)&lt;25,"",IF(ES410="","",ES410+31))</f>
        <v/>
      </c>
      <c r="EZ410" s="124">
        <f>IF(EY410="","",TODAY()-EY410)</f>
        <v/>
      </c>
      <c r="FA410" s="494" t="n"/>
      <c r="FB410" s="184" t="n"/>
      <c r="FC410" s="184">
        <f>IF(EY410="","SIN ESTADO",IF(FA410&lt;&gt;"","PAGA",IF(EZ410&gt;0,"VENCIDA",IF(EZ410&gt;=-5,"POR VENCER","AL DÍA"))))</f>
        <v/>
      </c>
      <c r="FD410" s="185" t="n"/>
      <c r="FE410" s="119">
        <f>IF(N($H410)&lt;26,"",IF(EY410="","",EY410+31))</f>
        <v/>
      </c>
      <c r="FF410" s="124">
        <f>IF(FE410="","",TODAY()-FE410)</f>
        <v/>
      </c>
      <c r="FG410" s="494" t="n"/>
      <c r="FH410" s="184" t="n"/>
      <c r="FI410" s="184">
        <f>IF(FE410="","SIN ESTADO",IF(FG410&lt;&gt;"","PAGA",IF(FF410&gt;0,"VENCIDA",IF(FF410&gt;=-5,"POR VENCER","AL DÍA"))))</f>
        <v/>
      </c>
      <c r="FJ410" s="185" t="n"/>
      <c r="FK410" s="119">
        <f>IF(N($H410)&lt;27,"",IF(FE410="","",FE410+31))</f>
        <v/>
      </c>
      <c r="FL410" s="124">
        <f>IF(FK410="","",TODAY()-FK410)</f>
        <v/>
      </c>
      <c r="FM410" s="494" t="n"/>
      <c r="FN410" s="184" t="n"/>
      <c r="FO410" s="184">
        <f>IF(FK410="","SIN ESTADO",IF(FM410&lt;&gt;"","PAGA",IF(FL410&gt;0,"VENCIDA",IF(FL410&gt;=-5,"POR VENCER","AL DÍA"))))</f>
        <v/>
      </c>
      <c r="FP410" s="185" t="n"/>
      <c r="FQ410" s="119">
        <f>IF(N($H410)&lt;28,"",IF(FK410="","",FK410+31))</f>
        <v/>
      </c>
      <c r="FR410" s="124">
        <f>IF(FQ410="","",TODAY()-FQ410)</f>
        <v/>
      </c>
      <c r="FS410" s="494" t="n"/>
      <c r="FT410" s="184" t="n"/>
      <c r="FU410" s="184">
        <f>IF(FQ410="","SIN ESTADO",IF(FS410&lt;&gt;"","PAGA",IF(FR410&gt;0,"VENCIDA",IF(FR410&gt;=-5,"POR VENCER","AL DÍA"))))</f>
        <v/>
      </c>
      <c r="FV410" s="185" t="n"/>
      <c r="FW410" s="119">
        <f>IF(N($H410)&lt;29,"",IF(FQ410="","",FQ410+31))</f>
        <v/>
      </c>
      <c r="FX410" s="124">
        <f>IF(FW410="","",TODAY()-FW410)</f>
        <v/>
      </c>
      <c r="FY410" s="494" t="n"/>
      <c r="FZ410" s="184" t="n"/>
      <c r="GA410" s="184">
        <f>IF(FW410="","SIN ESTADO",IF(FY410&lt;&gt;"","PAGA",IF(FX410&gt;0,"VENCIDA",IF(FX410&gt;=-5,"POR VENCER","AL DÍA"))))</f>
        <v/>
      </c>
      <c r="GB410" s="185" t="n"/>
      <c r="GC410" s="119">
        <f>IF(N($H410)&lt;30,"",IF(FW410="","",FW410+31))</f>
        <v/>
      </c>
      <c r="GD410" s="124">
        <f>IF(GC410="","",TODAY()-GC410)</f>
        <v/>
      </c>
      <c r="GE410" s="494" t="n"/>
      <c r="GF410" s="184" t="n"/>
      <c r="GG410" s="184">
        <f>IF(GC410="","SIN ESTADO",IF(GE410&lt;&gt;"","PAGA",IF(GD410&gt;0,"VENCIDA",IF(GD410&gt;=-5,"POR VENCER","AL DÍA"))))</f>
        <v/>
      </c>
      <c r="GH410" s="185" t="n"/>
      <c r="GI410" s="119">
        <f>IF(N($H410)&lt;31,"",IF(GC410="","",GC410+31))</f>
        <v/>
      </c>
      <c r="GJ410" s="124">
        <f>IF(GI410="","",TODAY()-GI410)</f>
        <v/>
      </c>
      <c r="GK410" s="494" t="n"/>
      <c r="GL410" s="184" t="n"/>
      <c r="GM410" s="184">
        <f>IF(GI410="","SIN ESTADO",IF(GK410&lt;&gt;"","PAGA",IF(GJ410&gt;0,"VENCIDA",IF(GJ410&gt;=-5,"POR VENCER","AL DÍA"))))</f>
        <v/>
      </c>
      <c r="GN410" s="185" t="n"/>
      <c r="GO410" s="119">
        <f>IF(N($H410)&lt;32,"",IF(GI410="","",GI410+31))</f>
        <v/>
      </c>
      <c r="GP410" s="124">
        <f>IF(GO410="","",TODAY()-GO410)</f>
        <v/>
      </c>
      <c r="GQ410" s="494" t="n"/>
      <c r="GR410" s="184" t="n"/>
      <c r="GS410" s="184">
        <f>IF(GO410="","SIN ESTADO",IF(GQ410&lt;&gt;"","PAGA",IF(GP410&gt;0,"VENCIDA",IF(GP410&gt;=-5,"POR VENCER","AL DÍA"))))</f>
        <v/>
      </c>
      <c r="GT410" s="185" t="n"/>
      <c r="GU410" s="119">
        <f>IF(N($H410)&lt;33,"",IF(GO410="","",GO410+31))</f>
        <v/>
      </c>
      <c r="GV410" s="124">
        <f>IF(GU410="","",TODAY()-GU410)</f>
        <v/>
      </c>
      <c r="GW410" s="494" t="n"/>
      <c r="GX410" s="184" t="n"/>
      <c r="GY410" s="184">
        <f>IF(GU410="","SIN ESTADO",IF(GW410&lt;&gt;"","PAGA",IF(GV410&gt;0,"VENCIDA",IF(GV410&gt;=-5,"POR VENCER","AL DÍA"))))</f>
        <v/>
      </c>
      <c r="GZ410" s="185" t="n"/>
      <c r="HA410" s="119">
        <f>IF(N($H410)&lt;34,"",IF(GU410="","",GU410+31))</f>
        <v/>
      </c>
      <c r="HB410" s="124">
        <f>IF(HA410="","",TODAY()-HA410)</f>
        <v/>
      </c>
      <c r="HC410" s="494" t="n"/>
      <c r="HD410" s="184" t="n"/>
      <c r="HE410" s="184">
        <f>IF(HA410="","SIN ESTADO",IF(HC410&lt;&gt;"","PAGA",IF(HB410&gt;0,"VENCIDA",IF(HB410&gt;=-5,"POR VENCER","AL DÍA"))))</f>
        <v/>
      </c>
      <c r="HF410" s="185" t="n"/>
      <c r="HG410" s="119">
        <f>IF(N($H410)&lt;35,"",IF(HA410="","",HA410+31))</f>
        <v/>
      </c>
      <c r="HH410" s="124">
        <f>IF(HG410="","",TODAY()-HG410)</f>
        <v/>
      </c>
      <c r="HI410" s="494" t="n"/>
      <c r="HJ410" s="184" t="n"/>
      <c r="HK410" s="184">
        <f>IF(HG410="","SIN ESTADO",IF(HI410&lt;&gt;"","PAGA",IF(HH410&gt;0,"VENCIDA",IF(HH410&gt;=-5,"POR VENCER","AL DÍA"))))</f>
        <v/>
      </c>
      <c r="HL410" s="168" t="n"/>
      <c r="HM410" s="119">
        <f>IF(N($H410)&lt;36,"",IF(HG410="","",HG410+31))</f>
        <v/>
      </c>
      <c r="HN410" s="124">
        <f>IF(HM410="","",TODAY()-HM410)</f>
        <v/>
      </c>
      <c r="HO410" s="494" t="n"/>
      <c r="HP410" s="184" t="n"/>
      <c r="HQ410" s="184">
        <f>IF(HM410="","SIN ESTADO",IF(HO410&lt;&gt;"","PAGA",IF(HN410&gt;0,"VENCIDA",IF(HN410&gt;=-5,"POR VENCER","AL DÍA"))))</f>
        <v/>
      </c>
      <c r="HR410" s="168" t="n"/>
      <c r="HS410" s="169">
        <f>N410+T410+Z410+AF410+AL410+AR410+AX410+BD410+BJ410+BP410+BV410+CB410+CH410+CN410+CT410+CZ410+DF410+DL410+DR410+DX410+ED410+EJ410+EP410+EV410+FB410+FH410+FN410+FT410+FZ410+GF410+GL410+GR410+GX410+HD410+HJ410+HP410</f>
        <v/>
      </c>
      <c r="HU410" s="170">
        <f>IFERROR(N($J410),0)</f>
        <v/>
      </c>
      <c r="HW410" s="170">
        <f>SUMPRODUCT((MOD(COLUMN($M410:$HR410)-COLUMN($M410),6)=0)*ISNUMBER($M410:$HR410)*($M410:$HR410&gt;=RESUMEN!$C$26)*($M410:$HR410&lt;=RESUMEN!$C$27)*IFERROR(N($N410:$HS410),0))</f>
        <v/>
      </c>
      <c r="HX410" s="170">
        <f>SUMPRODUCT((MOD(COLUMN($M410:$HR410)-COLUMN($M410),6)=0)*ISNUMBER($M410:$HR410)*($M410:$HR410&gt;=RESUMEN!$C$26)*($M410:$HR410&lt;=RESUMEN!$C$27))</f>
        <v/>
      </c>
    </row>
    <row r="411" ht="15.75" customHeight="1" s="506">
      <c r="B411" s="113">
        <f>VENTAS!A410</f>
        <v/>
      </c>
      <c r="C411" s="236">
        <f>VENTAS!B410</f>
        <v/>
      </c>
      <c r="D411" s="53">
        <f>VENTAS!C410</f>
        <v/>
      </c>
      <c r="E411" s="114">
        <f>VENTAS!D410</f>
        <v/>
      </c>
      <c r="F411" s="114">
        <f>VENTAS!J410</f>
        <v/>
      </c>
      <c r="G411" s="494">
        <f>VENTAS!F410</f>
        <v/>
      </c>
      <c r="H411" s="479">
        <f>VENTAS!K410</f>
        <v/>
      </c>
      <c r="I411" s="479">
        <f>VENTAS!M410</f>
        <v/>
      </c>
      <c r="J411" s="184">
        <f>VENTAS!L410</f>
        <v/>
      </c>
      <c r="K411" s="119">
        <f>IF(N($H411)&lt;1,"",$G411+31)</f>
        <v/>
      </c>
      <c r="L411" s="124">
        <f>IF(K411="","",TODAY()-K411)</f>
        <v/>
      </c>
      <c r="M411" s="494" t="n">
        <v>46152</v>
      </c>
      <c r="N411" s="374" t="n">
        <v>1000000</v>
      </c>
      <c r="O411" s="184">
        <f>IF(K411="","SIN ESTADO",IF(M411&lt;&gt;"","PAGA",IF(L411&gt;0,"VENCIDA",IF(L411&gt;=-5,"POR VENCER","AL DÍA"))))</f>
        <v/>
      </c>
      <c r="P411" s="185" t="inlineStr">
        <is>
          <t>TRANSFERENCIA</t>
        </is>
      </c>
      <c r="Q411" s="119">
        <f>IF(N($H411)&lt;2,"",IF(K411="","",K411+31))</f>
        <v/>
      </c>
      <c r="R411" s="124">
        <f>IF(Q411="","",TODAY()-Q411)</f>
        <v/>
      </c>
      <c r="S411" s="494" t="n">
        <v>46186</v>
      </c>
      <c r="T411" s="184" t="n">
        <v>1000000</v>
      </c>
      <c r="U411" s="184">
        <f>IF(Q411="","SIN ESTADO",IF(S411&lt;&gt;"","PAGA",IF(R411&gt;0,"VENCIDA",IF(R411&gt;=-5,"POR VENCER","AL DÍA"))))</f>
        <v/>
      </c>
      <c r="V411" s="185" t="inlineStr">
        <is>
          <t>TRANSFERENCIA</t>
        </is>
      </c>
      <c r="W411" s="119">
        <f>IF(N($H411)&lt;3,"",IF(Q411="","",Q411+31))</f>
        <v/>
      </c>
      <c r="X411" s="124">
        <f>IF(W411="","",TODAY()-W411)</f>
        <v/>
      </c>
      <c r="Y411" s="494" t="n">
        <v>46213</v>
      </c>
      <c r="Z411" s="184" t="n">
        <v>1250000</v>
      </c>
      <c r="AA411" s="184">
        <f>IF(W411="","SIN ESTADO",IF(Y411&lt;&gt;"","PAGA",IF(X411&gt;0,"VENCIDA",IF(X411&gt;=-5,"POR VENCER","AL DÍA"))))</f>
        <v/>
      </c>
      <c r="AB411" s="185" t="inlineStr">
        <is>
          <t>TRANSFERENCIA</t>
        </is>
      </c>
      <c r="AC411" s="119">
        <f>IF(N($H411)&lt;4,"",IF(W411="","",W411+31))</f>
        <v/>
      </c>
      <c r="AD411" s="124">
        <f>IF(AC411="","",TODAY()-AC411)</f>
        <v/>
      </c>
      <c r="AE411" s="494" t="n">
        <v>46246</v>
      </c>
      <c r="AF411" s="184" t="n">
        <v>1000000</v>
      </c>
      <c r="AG411" s="184">
        <f>IF(AC411="","SIN ESTADO",IF(AE411&lt;&gt;"","PAGA",IF(AD411&gt;0,"VENCIDA",IF(AD411&gt;=-5,"POR VENCER","AL DÍA"))))</f>
        <v/>
      </c>
      <c r="AH411" s="185" t="inlineStr">
        <is>
          <t>TRANSFERENCIA</t>
        </is>
      </c>
      <c r="AI411" s="119">
        <f>IF(N($H411)&lt;5,"",IF(AC411="","",AC411+31))</f>
        <v/>
      </c>
      <c r="AJ411" s="124">
        <f>IF(AI411="","",TODAY()-AI411)</f>
        <v/>
      </c>
      <c r="AK411" s="494" t="n">
        <v>46278</v>
      </c>
      <c r="AL411" s="184" t="n">
        <v>1000000</v>
      </c>
      <c r="AM411" s="184">
        <f>IF(AI411="","SIN ESTADO",IF(AK411&lt;&gt;"","PAGA",IF(AJ411&gt;0,"VENCIDA",IF(AJ411&gt;=-5,"POR VENCER","AL DÍA"))))</f>
        <v/>
      </c>
      <c r="AN411" s="185" t="inlineStr">
        <is>
          <t>TRANSFERENCIA</t>
        </is>
      </c>
      <c r="AO411" s="119">
        <f>IF(N($H411)&lt;6,"",IF(AI411="","",AI411+31))</f>
        <v/>
      </c>
      <c r="AP411" s="124">
        <f>IF(AO411="","",TODAY()-AO411)</f>
        <v/>
      </c>
      <c r="AQ411" s="270" t="n"/>
      <c r="AR411" s="184" t="n"/>
      <c r="AS411" s="184">
        <f>IF(AO411="","SIN ESTADO",IF(AQ411&lt;&gt;"","PAGA",IF(AP411&gt;0,"VENCIDA",IF(AP411&gt;=-5,"POR VENCER","AL DÍA"))))</f>
        <v/>
      </c>
      <c r="AT411" s="185" t="n"/>
      <c r="AU411" s="119">
        <f>IF(N($H411)&lt;7,"",IF(AO411="","",AO411+31))</f>
        <v/>
      </c>
      <c r="AV411" s="124">
        <f>IF(AU411="","",TODAY()-AU411)</f>
        <v/>
      </c>
      <c r="AW411" s="494" t="n"/>
      <c r="AX411" s="184" t="n"/>
      <c r="AY411" s="184">
        <f>IF(AU411="","SIN ESTADO",IF(AW411&lt;&gt;"","PAGA",IF(AV411&gt;0,"VENCIDA",IF(AV411&gt;=-5,"POR VENCER","AL DÍA"))))</f>
        <v/>
      </c>
      <c r="AZ411" s="185" t="n"/>
      <c r="BA411" s="119">
        <f>IF(N($H411)&lt;8,"",IF(AU411="","",AU411+31))</f>
        <v/>
      </c>
      <c r="BB411" s="124">
        <f>IF(BA411="","",TODAY()-BA411)</f>
        <v/>
      </c>
      <c r="BC411" s="494" t="n"/>
      <c r="BD411" s="184" t="n"/>
      <c r="BE411" s="184">
        <f>IF(BA411="","SIN ESTADO",IF(BC411&lt;&gt;"","PAGA",IF(BB411&gt;0,"VENCIDA",IF(BB411&gt;=-5,"POR VENCER","AL DÍA"))))</f>
        <v/>
      </c>
      <c r="BF411" s="185" t="n"/>
      <c r="BG411" s="119">
        <f>IF(N($H411)&lt;9,"",IF(BA411="","",BA411+31))</f>
        <v/>
      </c>
      <c r="BH411" s="124">
        <f>IF(BG411="","",TODAY()-BG411)</f>
        <v/>
      </c>
      <c r="BI411" s="494" t="n"/>
      <c r="BJ411" s="184" t="n"/>
      <c r="BK411" s="184">
        <f>IF(BG411="","SIN ESTADO",IF(BI411&lt;&gt;"","PAGA",IF(BH411&gt;0,"VENCIDA",IF(BH411&gt;=-5,"POR VENCER","AL DÍA"))))</f>
        <v/>
      </c>
      <c r="BL411" s="185" t="n"/>
      <c r="BM411" s="119">
        <f>IF(N($H411)&lt;10,"",IF(BG411="","",BG411+31))</f>
        <v/>
      </c>
      <c r="BN411" s="124">
        <f>IF(BM411="","",TODAY()-BM411)</f>
        <v/>
      </c>
      <c r="BO411" s="494" t="n"/>
      <c r="BP411" s="184" t="n"/>
      <c r="BQ411" s="184">
        <f>IF(BM411="","SIN ESTADO",IF(BO411&lt;&gt;"","PAGA",IF(BN411&gt;0,"VENCIDA",IF(BN411&gt;=-5,"POR VENCER","AL DÍA"))))</f>
        <v/>
      </c>
      <c r="BR411" s="185" t="n"/>
      <c r="BS411" s="119">
        <f>IF(N($H411)&lt;11,"",IF(BM411="","",BM411+31))</f>
        <v/>
      </c>
      <c r="BT411" s="124">
        <f>IF(BS411="","",TODAY()-BS411)</f>
        <v/>
      </c>
      <c r="BU411" s="494" t="n"/>
      <c r="BV411" s="184" t="n"/>
      <c r="BW411" s="184">
        <f>IF(BS411="","SIN ESTADO",IF(BU411&lt;&gt;"","PAGA",IF(BT411&gt;0,"VENCIDA",IF(BT411&gt;=-5,"POR VENCER","AL DÍA"))))</f>
        <v/>
      </c>
      <c r="BX411" s="185" t="n"/>
      <c r="BY411" s="119">
        <f>IF(N($H411)&lt;12,"",IF(BS411="","",BS411+31))</f>
        <v/>
      </c>
      <c r="BZ411" s="124">
        <f>IF(BY411="","",TODAY()-BY411)</f>
        <v/>
      </c>
      <c r="CA411" s="494" t="n"/>
      <c r="CB411" s="184" t="n"/>
      <c r="CC411" s="184">
        <f>IF(BY411="","SIN ESTADO",IF(CA411&lt;&gt;"","PAGA",IF(BZ411&gt;0,"VENCIDA",IF(BZ411&gt;=-5,"POR VENCER","AL DÍA"))))</f>
        <v/>
      </c>
      <c r="CD411" s="185" t="n"/>
      <c r="CE411" s="119">
        <f>IF(N($H411)&lt;13,"",IF(BY411="","",BY411+31))</f>
        <v/>
      </c>
      <c r="CF411" s="124">
        <f>IF(CE411="","",TODAY()-CE411)</f>
        <v/>
      </c>
      <c r="CG411" s="494" t="n"/>
      <c r="CH411" s="184" t="n"/>
      <c r="CI411" s="184">
        <f>IF(CE411="","SIN ESTADO",IF(CG411&lt;&gt;"","PAGA",IF(CF411&gt;0,"VENCIDA",IF(CF411&gt;=-5,"POR VENCER","AL DÍA"))))</f>
        <v/>
      </c>
      <c r="CJ411" s="185" t="n"/>
      <c r="CK411" s="119">
        <f>IF(N($H411)&lt;14,"",IF(CE411="","",CE411+31))</f>
        <v/>
      </c>
      <c r="CL411" s="124">
        <f>IF(CK411="","",TODAY()-CK411)</f>
        <v/>
      </c>
      <c r="CM411" s="494" t="n"/>
      <c r="CN411" s="184" t="n"/>
      <c r="CO411" s="184">
        <f>IF(CK411="","SIN ESTADO",IF(CM411&lt;&gt;"","PAGA",IF(CL411&gt;0,"VENCIDA",IF(CL411&gt;=-5,"POR VENCER","AL DÍA"))))</f>
        <v/>
      </c>
      <c r="CP411" s="185" t="n"/>
      <c r="CQ411" s="119">
        <f>IF(N($H411)&lt;15,"",IF(CK411="","",CK411+31))</f>
        <v/>
      </c>
      <c r="CR411" s="124">
        <f>IF(CQ411="","",TODAY()-CQ411)</f>
        <v/>
      </c>
      <c r="CS411" s="494" t="n"/>
      <c r="CT411" s="184" t="n"/>
      <c r="CU411" s="184">
        <f>IF(CQ411="","SIN ESTADO",IF(CS411&lt;&gt;"","PAGA",IF(CR411&gt;0,"VENCIDA",IF(CR411&gt;=-5,"POR VENCER","AL DÍA"))))</f>
        <v/>
      </c>
      <c r="CV411" s="185" t="n"/>
      <c r="CW411" s="119">
        <f>IF(N($H411)&lt;16,"",IF(CQ411="","",CQ411+31))</f>
        <v/>
      </c>
      <c r="CX411" s="124">
        <f>IF(CW411="","",TODAY()-CW411)</f>
        <v/>
      </c>
      <c r="CY411" s="494" t="n"/>
      <c r="CZ411" s="184" t="n"/>
      <c r="DA411" s="184">
        <f>IF(CW411="","SIN ESTADO",IF(CY411&lt;&gt;"","PAGA",IF(CX411&gt;0,"VENCIDA",IF(CX411&gt;=-5,"POR VENCER","AL DÍA"))))</f>
        <v/>
      </c>
      <c r="DB411" s="185" t="n"/>
      <c r="DC411" s="119">
        <f>IF(N($H411)&lt;17,"",IF(CW411="","",CW411+31))</f>
        <v/>
      </c>
      <c r="DD411" s="124">
        <f>IF(DC411="","",TODAY()-DC411)</f>
        <v/>
      </c>
      <c r="DE411" s="494" t="n"/>
      <c r="DF411" s="184" t="n"/>
      <c r="DG411" s="184">
        <f>IF(DC411="","SIN ESTADO",IF(DE411&lt;&gt;"","PAGA",IF(DD411&gt;0,"VENCIDA",IF(DD411&gt;=-5,"POR VENCER","AL DÍA"))))</f>
        <v/>
      </c>
      <c r="DH411" s="185" t="n"/>
      <c r="DI411" s="119">
        <f>IF(N($H411)&lt;18,"",IF(DC411="","",DC411+31))</f>
        <v/>
      </c>
      <c r="DJ411" s="124">
        <f>IF(DI411="","",TODAY()-DI411)</f>
        <v/>
      </c>
      <c r="DK411" s="494" t="n"/>
      <c r="DL411" s="184" t="n"/>
      <c r="DM411" s="184">
        <f>IF(DI411="","SIN ESTADO",IF(DK411&lt;&gt;"","PAGA",IF(DJ411&gt;0,"VENCIDA",IF(DJ411&gt;=-5,"POR VENCER","AL DÍA"))))</f>
        <v/>
      </c>
      <c r="DN411" s="185" t="n"/>
      <c r="DO411" s="119">
        <f>IF(N($H411)&lt;19,"",IF(DI411="","",DI411+31))</f>
        <v/>
      </c>
      <c r="DP411" s="124">
        <f>IF(DO411="","",TODAY()-DO411)</f>
        <v/>
      </c>
      <c r="DQ411" s="494" t="n"/>
      <c r="DR411" s="184" t="n"/>
      <c r="DS411" s="184">
        <f>IF(DO411="","SIN ESTADO",IF(DQ411&lt;&gt;"","PAGA",IF(DP411&gt;0,"VENCIDA",IF(DP411&gt;=-5,"POR VENCER","AL DÍA"))))</f>
        <v/>
      </c>
      <c r="DT411" s="185" t="n"/>
      <c r="DU411" s="119">
        <f>IF(N($H411)&lt;20,"",IF(DO411="","",DO411+31))</f>
        <v/>
      </c>
      <c r="DV411" s="124">
        <f>IF(DU411="","",TODAY()-DU411)</f>
        <v/>
      </c>
      <c r="DW411" s="494" t="n"/>
      <c r="DX411" s="184" t="n"/>
      <c r="DY411" s="184">
        <f>IF(DU411="","SIN ESTADO",IF(DW411&lt;&gt;"","PAGA",IF(DV411&gt;0,"VENCIDA",IF(DV411&gt;=-5,"POR VENCER","AL DÍA"))))</f>
        <v/>
      </c>
      <c r="DZ411" s="185" t="n"/>
      <c r="EA411" s="119">
        <f>IF(N($H411)&lt;21,"",IF(DU411="","",DU411+31))</f>
        <v/>
      </c>
      <c r="EB411" s="124">
        <f>IF(EA411="","",TODAY()-EA411)</f>
        <v/>
      </c>
      <c r="EC411" s="494" t="n"/>
      <c r="ED411" s="184" t="n"/>
      <c r="EE411" s="184">
        <f>IF(EA411="","SIN ESTADO",IF(EC411&lt;&gt;"","PAGA",IF(EB411&gt;0,"VENCIDA",IF(EB411&gt;=-5,"POR VENCER","AL DÍA"))))</f>
        <v/>
      </c>
      <c r="EF411" s="185" t="n"/>
      <c r="EG411" s="119">
        <f>IF(N($H411)&lt;22,"",IF(EA411="","",EA411+31))</f>
        <v/>
      </c>
      <c r="EH411" s="124">
        <f>IF(EG411="","",TODAY()-EG411)</f>
        <v/>
      </c>
      <c r="EI411" s="494" t="n"/>
      <c r="EJ411" s="184" t="n"/>
      <c r="EK411" s="184">
        <f>IF(EG411="","SIN ESTADO",IF(EI411&lt;&gt;"","PAGA",IF(EH411&gt;0,"VENCIDA",IF(EH411&gt;=-5,"POR VENCER","AL DÍA"))))</f>
        <v/>
      </c>
      <c r="EL411" s="185" t="n"/>
      <c r="EM411" s="119">
        <f>IF(N($H411)&lt;23,"",IF(EG411="","",EG411+31))</f>
        <v/>
      </c>
      <c r="EN411" s="124">
        <f>IF(EM411="","",TODAY()-EM411)</f>
        <v/>
      </c>
      <c r="EO411" s="494" t="n"/>
      <c r="EP411" s="184" t="n"/>
      <c r="EQ411" s="184">
        <f>IF(EM411="","SIN ESTADO",IF(EO411&lt;&gt;"","PAGA",IF(EN411&gt;0,"VENCIDA",IF(EN411&gt;=-5,"POR VENCER","AL DÍA"))))</f>
        <v/>
      </c>
      <c r="ER411" s="185" t="n"/>
      <c r="ES411" s="119">
        <f>IF(N($H411)&lt;24,"",IF(EM411="","",EM411+31))</f>
        <v/>
      </c>
      <c r="ET411" s="124">
        <f>IF(ES411="","",TODAY()-ES411)</f>
        <v/>
      </c>
      <c r="EU411" s="494" t="n"/>
      <c r="EV411" s="184" t="n"/>
      <c r="EW411" s="184">
        <f>IF(ES411="","SIN ESTADO",IF(EU411&lt;&gt;"","PAGA",IF(ET411&gt;0,"VENCIDA",IF(ET411&gt;=-5,"POR VENCER","AL DÍA"))))</f>
        <v/>
      </c>
      <c r="EX411" s="185" t="n"/>
      <c r="EY411" s="119">
        <f>IF(N($H411)&lt;25,"",IF(ES411="","",ES411+31))</f>
        <v/>
      </c>
      <c r="EZ411" s="124">
        <f>IF(EY411="","",TODAY()-EY411)</f>
        <v/>
      </c>
      <c r="FA411" s="494" t="n"/>
      <c r="FB411" s="184" t="n"/>
      <c r="FC411" s="184">
        <f>IF(EY411="","SIN ESTADO",IF(FA411&lt;&gt;"","PAGA",IF(EZ411&gt;0,"VENCIDA",IF(EZ411&gt;=-5,"POR VENCER","AL DÍA"))))</f>
        <v/>
      </c>
      <c r="FD411" s="185" t="n"/>
      <c r="FE411" s="119">
        <f>IF(N($H411)&lt;26,"",IF(EY411="","",EY411+31))</f>
        <v/>
      </c>
      <c r="FF411" s="124">
        <f>IF(FE411="","",TODAY()-FE411)</f>
        <v/>
      </c>
      <c r="FG411" s="494" t="n"/>
      <c r="FH411" s="184" t="n"/>
      <c r="FI411" s="184">
        <f>IF(FE411="","SIN ESTADO",IF(FG411&lt;&gt;"","PAGA",IF(FF411&gt;0,"VENCIDA",IF(FF411&gt;=-5,"POR VENCER","AL DÍA"))))</f>
        <v/>
      </c>
      <c r="FJ411" s="185" t="n"/>
      <c r="FK411" s="119">
        <f>IF(N($H411)&lt;27,"",IF(FE411="","",FE411+31))</f>
        <v/>
      </c>
      <c r="FL411" s="124">
        <f>IF(FK411="","",TODAY()-FK411)</f>
        <v/>
      </c>
      <c r="FM411" s="494" t="n"/>
      <c r="FN411" s="184" t="n"/>
      <c r="FO411" s="184">
        <f>IF(FK411="","SIN ESTADO",IF(FM411&lt;&gt;"","PAGA",IF(FL411&gt;0,"VENCIDA",IF(FL411&gt;=-5,"POR VENCER","AL DÍA"))))</f>
        <v/>
      </c>
      <c r="FP411" s="185" t="n"/>
      <c r="FQ411" s="119">
        <f>IF(N($H411)&lt;28,"",IF(FK411="","",FK411+31))</f>
        <v/>
      </c>
      <c r="FR411" s="124">
        <f>IF(FQ411="","",TODAY()-FQ411)</f>
        <v/>
      </c>
      <c r="FS411" s="494" t="n"/>
      <c r="FT411" s="184" t="n"/>
      <c r="FU411" s="184">
        <f>IF(FQ411="","SIN ESTADO",IF(FS411&lt;&gt;"","PAGA",IF(FR411&gt;0,"VENCIDA",IF(FR411&gt;=-5,"POR VENCER","AL DÍA"))))</f>
        <v/>
      </c>
      <c r="FV411" s="185" t="n"/>
      <c r="FW411" s="119">
        <f>IF(N($H411)&lt;29,"",IF(FQ411="","",FQ411+31))</f>
        <v/>
      </c>
      <c r="FX411" s="124">
        <f>IF(FW411="","",TODAY()-FW411)</f>
        <v/>
      </c>
      <c r="FY411" s="494" t="n"/>
      <c r="FZ411" s="184" t="n"/>
      <c r="GA411" s="184">
        <f>IF(FW411="","SIN ESTADO",IF(FY411&lt;&gt;"","PAGA",IF(FX411&gt;0,"VENCIDA",IF(FX411&gt;=-5,"POR VENCER","AL DÍA"))))</f>
        <v/>
      </c>
      <c r="GB411" s="185" t="n"/>
      <c r="GC411" s="119">
        <f>IF(N($H411)&lt;30,"",IF(FW411="","",FW411+31))</f>
        <v/>
      </c>
      <c r="GD411" s="124">
        <f>IF(GC411="","",TODAY()-GC411)</f>
        <v/>
      </c>
      <c r="GE411" s="494" t="n"/>
      <c r="GF411" s="184" t="n"/>
      <c r="GG411" s="184">
        <f>IF(GC411="","SIN ESTADO",IF(GE411&lt;&gt;"","PAGA",IF(GD411&gt;0,"VENCIDA",IF(GD411&gt;=-5,"POR VENCER","AL DÍA"))))</f>
        <v/>
      </c>
      <c r="GH411" s="185" t="n"/>
      <c r="GI411" s="119">
        <f>IF(N($H411)&lt;31,"",IF(GC411="","",GC411+31))</f>
        <v/>
      </c>
      <c r="GJ411" s="124">
        <f>IF(GI411="","",TODAY()-GI411)</f>
        <v/>
      </c>
      <c r="GK411" s="494" t="n"/>
      <c r="GL411" s="184" t="n"/>
      <c r="GM411" s="184">
        <f>IF(GI411="","SIN ESTADO",IF(GK411&lt;&gt;"","PAGA",IF(GJ411&gt;0,"VENCIDA",IF(GJ411&gt;=-5,"POR VENCER","AL DÍA"))))</f>
        <v/>
      </c>
      <c r="GN411" s="185" t="n"/>
      <c r="GO411" s="119">
        <f>IF(N($H411)&lt;32,"",IF(GI411="","",GI411+31))</f>
        <v/>
      </c>
      <c r="GP411" s="124">
        <f>IF(GO411="","",TODAY()-GO411)</f>
        <v/>
      </c>
      <c r="GQ411" s="494" t="n"/>
      <c r="GR411" s="184" t="n"/>
      <c r="GS411" s="184">
        <f>IF(GO411="","SIN ESTADO",IF(GQ411&lt;&gt;"","PAGA",IF(GP411&gt;0,"VENCIDA",IF(GP411&gt;=-5,"POR VENCER","AL DÍA"))))</f>
        <v/>
      </c>
      <c r="GT411" s="185" t="n"/>
      <c r="GU411" s="119">
        <f>IF(N($H411)&lt;33,"",IF(GO411="","",GO411+31))</f>
        <v/>
      </c>
      <c r="GV411" s="124">
        <f>IF(GU411="","",TODAY()-GU411)</f>
        <v/>
      </c>
      <c r="GW411" s="494" t="n"/>
      <c r="GX411" s="184" t="n"/>
      <c r="GY411" s="184">
        <f>IF(GU411="","SIN ESTADO",IF(GW411&lt;&gt;"","PAGA",IF(GV411&gt;0,"VENCIDA",IF(GV411&gt;=-5,"POR VENCER","AL DÍA"))))</f>
        <v/>
      </c>
      <c r="GZ411" s="185" t="n"/>
      <c r="HA411" s="119">
        <f>IF(N($H411)&lt;34,"",IF(GU411="","",GU411+31))</f>
        <v/>
      </c>
      <c r="HB411" s="124">
        <f>IF(HA411="","",TODAY()-HA411)</f>
        <v/>
      </c>
      <c r="HC411" s="494" t="n"/>
      <c r="HD411" s="184" t="n"/>
      <c r="HE411" s="184">
        <f>IF(HA411="","SIN ESTADO",IF(HC411&lt;&gt;"","PAGA",IF(HB411&gt;0,"VENCIDA",IF(HB411&gt;=-5,"POR VENCER","AL DÍA"))))</f>
        <v/>
      </c>
      <c r="HF411" s="185" t="n"/>
      <c r="HG411" s="119">
        <f>IF(N($H411)&lt;35,"",IF(HA411="","",HA411+31))</f>
        <v/>
      </c>
      <c r="HH411" s="124">
        <f>IF(HG411="","",TODAY()-HG411)</f>
        <v/>
      </c>
      <c r="HI411" s="494" t="n"/>
      <c r="HJ411" s="184" t="n"/>
      <c r="HK411" s="184">
        <f>IF(HG411="","SIN ESTADO",IF(HI411&lt;&gt;"","PAGA",IF(HH411&gt;0,"VENCIDA",IF(HH411&gt;=-5,"POR VENCER","AL DÍA"))))</f>
        <v/>
      </c>
      <c r="HL411" s="168" t="n"/>
      <c r="HM411" s="119">
        <f>IF(N($H411)&lt;36,"",IF(HG411="","",HG411+31))</f>
        <v/>
      </c>
      <c r="HN411" s="124">
        <f>IF(HM411="","",TODAY()-HM411)</f>
        <v/>
      </c>
      <c r="HO411" s="494" t="n"/>
      <c r="HP411" s="184" t="n"/>
      <c r="HQ411" s="184">
        <f>IF(HM411="","SIN ESTADO",IF(HO411&lt;&gt;"","PAGA",IF(HN411&gt;0,"VENCIDA",IF(HN411&gt;=-5,"POR VENCER","AL DÍA"))))</f>
        <v/>
      </c>
      <c r="HR411" s="168" t="n"/>
      <c r="HS411" s="169">
        <f>N411+T411+Z411+AF411+AL411+AR411+AX411+BD411+BJ411+BP411+BV411+CB411+CH411+CN411+CT411+CZ411+DF411+DL411+DR411+DX411+ED411+EJ411+EP411+EV411+FB411+FH411+FN411+FT411+FZ411+GF411+GL411+GR411+GX411+HD411+HJ411+HP411</f>
        <v/>
      </c>
      <c r="HU411" s="170">
        <f>IFERROR(N($J411),0)</f>
        <v/>
      </c>
      <c r="HW411" s="170">
        <f>SUMPRODUCT((MOD(COLUMN($M411:$HR411)-COLUMN($M411),6)=0)*ISNUMBER($M411:$HR411)*($M411:$HR411&gt;=RESUMEN!$C$26)*($M411:$HR411&lt;=RESUMEN!$C$27)*IFERROR(N($N411:$HS411),0))</f>
        <v/>
      </c>
      <c r="HX411" s="170">
        <f>SUMPRODUCT((MOD(COLUMN($M411:$HR411)-COLUMN($M411),6)=0)*ISNUMBER($M411:$HR411)*($M411:$HR411&gt;=RESUMEN!$C$26)*($M411:$HR411&lt;=RESUMEN!$C$27))</f>
        <v/>
      </c>
    </row>
    <row r="412" ht="15.75" customHeight="1" s="506">
      <c r="B412" s="113">
        <f>VENTAS!A411</f>
        <v/>
      </c>
      <c r="C412" s="236">
        <f>VENTAS!B411</f>
        <v/>
      </c>
      <c r="D412" s="53">
        <f>VENTAS!C411</f>
        <v/>
      </c>
      <c r="E412" s="114">
        <f>VENTAS!D411</f>
        <v/>
      </c>
      <c r="F412" s="114">
        <f>VENTAS!J411</f>
        <v/>
      </c>
      <c r="G412" s="494">
        <f>VENTAS!F411</f>
        <v/>
      </c>
      <c r="H412" s="479">
        <f>VENTAS!K411</f>
        <v/>
      </c>
      <c r="I412" s="479">
        <f>VENTAS!M411</f>
        <v/>
      </c>
      <c r="J412" s="184">
        <f>VENTAS!L411</f>
        <v/>
      </c>
      <c r="K412" s="119">
        <f>IF(N($H412)&lt;1,"",$G412+31)</f>
        <v/>
      </c>
      <c r="L412" s="124">
        <f>IF(K412="","",TODAY()-K412)</f>
        <v/>
      </c>
      <c r="M412" s="469" t="n">
        <v>46118</v>
      </c>
      <c r="N412" s="374" t="n">
        <v>1000000</v>
      </c>
      <c r="O412" s="184">
        <f>IF(K412="","SIN ESTADO",IF(M412&lt;&gt;"","PAGA",IF(L412&gt;0,"VENCIDA",IF(L412&gt;=-5,"POR VENCER","AL DÍA"))))</f>
        <v/>
      </c>
      <c r="P412" s="185" t="inlineStr">
        <is>
          <t>TRANSFERENCIA</t>
        </is>
      </c>
      <c r="Q412" s="119">
        <f>IF(N($H412)&lt;2,"",IF(K412="","",K412+31))</f>
        <v/>
      </c>
      <c r="R412" s="124">
        <f>IF(Q412="","",TODAY()-Q412)</f>
        <v/>
      </c>
      <c r="S412" s="494" t="n">
        <v>46151</v>
      </c>
      <c r="T412" s="184" t="n">
        <v>1000000</v>
      </c>
      <c r="U412" s="184">
        <f>IF(Q412="","SIN ESTADO",IF(S412&lt;&gt;"","PAGA",IF(R412&gt;0,"VENCIDA",IF(R412&gt;=-5,"POR VENCER","AL DÍA"))))</f>
        <v/>
      </c>
      <c r="V412" s="185" t="inlineStr">
        <is>
          <t>TRANSFERENCIA</t>
        </is>
      </c>
      <c r="W412" s="119">
        <f>IF(N($H412)&lt;3,"",IF(Q412="","",Q412+31))</f>
        <v/>
      </c>
      <c r="X412" s="124">
        <f>IF(W412="","",TODAY()-W412)</f>
        <v/>
      </c>
      <c r="Y412" s="494" t="n">
        <v>46183</v>
      </c>
      <c r="Z412" s="184" t="n">
        <v>1000000</v>
      </c>
      <c r="AA412" s="184">
        <f>IF(W412="","SIN ESTADO",IF(Y412&lt;&gt;"","PAGA",IF(X412&gt;0,"VENCIDA",IF(X412&gt;=-5,"POR VENCER","AL DÍA"))))</f>
        <v/>
      </c>
      <c r="AB412" s="185" t="inlineStr">
        <is>
          <t>TRANSFERENCIA</t>
        </is>
      </c>
      <c r="AC412" s="119">
        <f>IF(N($H412)&lt;4,"",IF(W412="","",W412+31))</f>
        <v/>
      </c>
      <c r="AD412" s="124">
        <f>IF(AC412="","",TODAY()-AC412)</f>
        <v/>
      </c>
      <c r="AE412" s="494" t="n">
        <v>46201</v>
      </c>
      <c r="AF412" s="184" t="n">
        <v>1000000</v>
      </c>
      <c r="AG412" s="184">
        <f>IF(AC412="","SIN ESTADO",IF(AE412&lt;&gt;"","PAGA",IF(AD412&gt;0,"VENCIDA",IF(AD412&gt;=-5,"POR VENCER","AL DÍA"))))</f>
        <v/>
      </c>
      <c r="AH412" s="185" t="inlineStr">
        <is>
          <t>TRANSFERENCIA</t>
        </is>
      </c>
      <c r="AI412" s="119">
        <f>IF(N($H412)&lt;5,"",IF(AC412="","",AC412+31))</f>
        <v/>
      </c>
      <c r="AJ412" s="124">
        <f>IF(AI412="","",TODAY()-AI412)</f>
        <v/>
      </c>
      <c r="AK412" s="494" t="n">
        <v>46260</v>
      </c>
      <c r="AL412" s="184" t="n">
        <v>1000000</v>
      </c>
      <c r="AM412" s="184">
        <f>IF(AI412="","SIN ESTADO",IF(AK412&lt;&gt;"","PAGA",IF(AJ412&gt;0,"VENCIDA",IF(AJ412&gt;=-5,"POR VENCER","AL DÍA"))))</f>
        <v/>
      </c>
      <c r="AN412" s="185" t="inlineStr">
        <is>
          <t>TRANSFERENCIA</t>
        </is>
      </c>
      <c r="AO412" s="119">
        <f>IF(N($H412)&lt;6,"",IF(AI412="","",AI412+31))</f>
        <v/>
      </c>
      <c r="AP412" s="124">
        <f>IF(AO412="","",TODAY()-AO412)</f>
        <v/>
      </c>
      <c r="AQ412" s="270" t="n"/>
      <c r="AR412" s="184" t="n"/>
      <c r="AS412" s="184">
        <f>IF(AO412="","SIN ESTADO",IF(AQ412&lt;&gt;"","PAGA",IF(AP412&gt;0,"VENCIDA",IF(AP412&gt;=-5,"POR VENCER","AL DÍA"))))</f>
        <v/>
      </c>
      <c r="AT412" s="185" t="n"/>
      <c r="AU412" s="119">
        <f>IF(N($H412)&lt;7,"",IF(AO412="","",AO412+31))</f>
        <v/>
      </c>
      <c r="AV412" s="124">
        <f>IF(AU412="","",TODAY()-AU412)</f>
        <v/>
      </c>
      <c r="AW412" s="494" t="n"/>
      <c r="AX412" s="184" t="n"/>
      <c r="AY412" s="184">
        <f>IF(AU412="","SIN ESTADO",IF(AW412&lt;&gt;"","PAGA",IF(AV412&gt;0,"VENCIDA",IF(AV412&gt;=-5,"POR VENCER","AL DÍA"))))</f>
        <v/>
      </c>
      <c r="AZ412" s="185" t="n"/>
      <c r="BA412" s="119">
        <f>IF(N($H412)&lt;8,"",IF(AU412="","",AU412+31))</f>
        <v/>
      </c>
      <c r="BB412" s="124">
        <f>IF(BA412="","",TODAY()-BA412)</f>
        <v/>
      </c>
      <c r="BC412" s="494" t="n"/>
      <c r="BD412" s="184" t="n"/>
      <c r="BE412" s="184">
        <f>IF(BA412="","SIN ESTADO",IF(BC412&lt;&gt;"","PAGA",IF(BB412&gt;0,"VENCIDA",IF(BB412&gt;=-5,"POR VENCER","AL DÍA"))))</f>
        <v/>
      </c>
      <c r="BF412" s="185" t="n"/>
      <c r="BG412" s="119">
        <f>IF(N($H412)&lt;9,"",IF(BA412="","",BA412+31))</f>
        <v/>
      </c>
      <c r="BH412" s="124">
        <f>IF(BG412="","",TODAY()-BG412)</f>
        <v/>
      </c>
      <c r="BI412" s="494" t="n"/>
      <c r="BJ412" s="184" t="n"/>
      <c r="BK412" s="184">
        <f>IF(BG412="","SIN ESTADO",IF(BI412&lt;&gt;"","PAGA",IF(BH412&gt;0,"VENCIDA",IF(BH412&gt;=-5,"POR VENCER","AL DÍA"))))</f>
        <v/>
      </c>
      <c r="BL412" s="185" t="n"/>
      <c r="BM412" s="119">
        <f>IF(N($H412)&lt;10,"",IF(BG412="","",BG412+31))</f>
        <v/>
      </c>
      <c r="BN412" s="124">
        <f>IF(BM412="","",TODAY()-BM412)</f>
        <v/>
      </c>
      <c r="BO412" s="494" t="n"/>
      <c r="BP412" s="184" t="n"/>
      <c r="BQ412" s="184">
        <f>IF(BM412="","SIN ESTADO",IF(BO412&lt;&gt;"","PAGA",IF(BN412&gt;0,"VENCIDA",IF(BN412&gt;=-5,"POR VENCER","AL DÍA"))))</f>
        <v/>
      </c>
      <c r="BR412" s="185" t="n"/>
      <c r="BS412" s="119">
        <f>IF(N($H412)&lt;11,"",IF(BM412="","",BM412+31))</f>
        <v/>
      </c>
      <c r="BT412" s="124">
        <f>IF(BS412="","",TODAY()-BS412)</f>
        <v/>
      </c>
      <c r="BU412" s="494" t="n"/>
      <c r="BV412" s="184" t="n"/>
      <c r="BW412" s="184">
        <f>IF(BS412="","SIN ESTADO",IF(BU412&lt;&gt;"","PAGA",IF(BT412&gt;0,"VENCIDA",IF(BT412&gt;=-5,"POR VENCER","AL DÍA"))))</f>
        <v/>
      </c>
      <c r="BX412" s="185" t="n"/>
      <c r="BY412" s="119">
        <f>IF(N($H412)&lt;12,"",IF(BS412="","",BS412+31))</f>
        <v/>
      </c>
      <c r="BZ412" s="124">
        <f>IF(BY412="","",TODAY()-BY412)</f>
        <v/>
      </c>
      <c r="CA412" s="494" t="n"/>
      <c r="CB412" s="184" t="n"/>
      <c r="CC412" s="184">
        <f>IF(BY412="","SIN ESTADO",IF(CA412&lt;&gt;"","PAGA",IF(BZ412&gt;0,"VENCIDA",IF(BZ412&gt;=-5,"POR VENCER","AL DÍA"))))</f>
        <v/>
      </c>
      <c r="CD412" s="185" t="n"/>
      <c r="CE412" s="119">
        <f>IF(N($H412)&lt;13,"",IF(BY412="","",BY412+31))</f>
        <v/>
      </c>
      <c r="CF412" s="124">
        <f>IF(CE412="","",TODAY()-CE412)</f>
        <v/>
      </c>
      <c r="CG412" s="494" t="n"/>
      <c r="CH412" s="184" t="n"/>
      <c r="CI412" s="184">
        <f>IF(CE412="","SIN ESTADO",IF(CG412&lt;&gt;"","PAGA",IF(CF412&gt;0,"VENCIDA",IF(CF412&gt;=-5,"POR VENCER","AL DÍA"))))</f>
        <v/>
      </c>
      <c r="CJ412" s="185" t="n"/>
      <c r="CK412" s="119">
        <f>IF(N($H412)&lt;14,"",IF(CE412="","",CE412+31))</f>
        <v/>
      </c>
      <c r="CL412" s="124">
        <f>IF(CK412="","",TODAY()-CK412)</f>
        <v/>
      </c>
      <c r="CM412" s="494" t="n"/>
      <c r="CN412" s="184" t="n"/>
      <c r="CO412" s="184">
        <f>IF(CK412="","SIN ESTADO",IF(CM412&lt;&gt;"","PAGA",IF(CL412&gt;0,"VENCIDA",IF(CL412&gt;=-5,"POR VENCER","AL DÍA"))))</f>
        <v/>
      </c>
      <c r="CP412" s="185" t="n"/>
      <c r="CQ412" s="119">
        <f>IF(N($H412)&lt;15,"",IF(CK412="","",CK412+31))</f>
        <v/>
      </c>
      <c r="CR412" s="124">
        <f>IF(CQ412="","",TODAY()-CQ412)</f>
        <v/>
      </c>
      <c r="CS412" s="494" t="n"/>
      <c r="CT412" s="184" t="n"/>
      <c r="CU412" s="184">
        <f>IF(CQ412="","SIN ESTADO",IF(CS412&lt;&gt;"","PAGA",IF(CR412&gt;0,"VENCIDA",IF(CR412&gt;=-5,"POR VENCER","AL DÍA"))))</f>
        <v/>
      </c>
      <c r="CV412" s="185" t="n"/>
      <c r="CW412" s="119">
        <f>IF(N($H412)&lt;16,"",IF(CQ412="","",CQ412+31))</f>
        <v/>
      </c>
      <c r="CX412" s="124">
        <f>IF(CW412="","",TODAY()-CW412)</f>
        <v/>
      </c>
      <c r="CY412" s="494" t="n"/>
      <c r="CZ412" s="184" t="n"/>
      <c r="DA412" s="184">
        <f>IF(CW412="","SIN ESTADO",IF(CY412&lt;&gt;"","PAGA",IF(CX412&gt;0,"VENCIDA",IF(CX412&gt;=-5,"POR VENCER","AL DÍA"))))</f>
        <v/>
      </c>
      <c r="DB412" s="185" t="n"/>
      <c r="DC412" s="119">
        <f>IF(N($H412)&lt;17,"",IF(CW412="","",CW412+31))</f>
        <v/>
      </c>
      <c r="DD412" s="124">
        <f>IF(DC412="","",TODAY()-DC412)</f>
        <v/>
      </c>
      <c r="DE412" s="494" t="n"/>
      <c r="DF412" s="184" t="n"/>
      <c r="DG412" s="184">
        <f>IF(DC412="","SIN ESTADO",IF(DE412&lt;&gt;"","PAGA",IF(DD412&gt;0,"VENCIDA",IF(DD412&gt;=-5,"POR VENCER","AL DÍA"))))</f>
        <v/>
      </c>
      <c r="DH412" s="185" t="n"/>
      <c r="DI412" s="119">
        <f>IF(N($H412)&lt;18,"",IF(DC412="","",DC412+31))</f>
        <v/>
      </c>
      <c r="DJ412" s="124">
        <f>IF(DI412="","",TODAY()-DI412)</f>
        <v/>
      </c>
      <c r="DK412" s="494" t="n"/>
      <c r="DL412" s="184" t="n"/>
      <c r="DM412" s="184">
        <f>IF(DI412="","SIN ESTADO",IF(DK412&lt;&gt;"","PAGA",IF(DJ412&gt;0,"VENCIDA",IF(DJ412&gt;=-5,"POR VENCER","AL DÍA"))))</f>
        <v/>
      </c>
      <c r="DN412" s="185" t="n"/>
      <c r="DO412" s="119">
        <f>IF(N($H412)&lt;19,"",IF(DI412="","",DI412+31))</f>
        <v/>
      </c>
      <c r="DP412" s="124">
        <f>IF(DO412="","",TODAY()-DO412)</f>
        <v/>
      </c>
      <c r="DQ412" s="494" t="n"/>
      <c r="DR412" s="184" t="n"/>
      <c r="DS412" s="184">
        <f>IF(DO412="","SIN ESTADO",IF(DQ412&lt;&gt;"","PAGA",IF(DP412&gt;0,"VENCIDA",IF(DP412&gt;=-5,"POR VENCER","AL DÍA"))))</f>
        <v/>
      </c>
      <c r="DT412" s="185" t="n"/>
      <c r="DU412" s="119">
        <f>IF(N($H412)&lt;20,"",IF(DO412="","",DO412+31))</f>
        <v/>
      </c>
      <c r="DV412" s="124">
        <f>IF(DU412="","",TODAY()-DU412)</f>
        <v/>
      </c>
      <c r="DW412" s="494" t="n"/>
      <c r="DX412" s="184" t="n"/>
      <c r="DY412" s="184">
        <f>IF(DU412="","SIN ESTADO",IF(DW412&lt;&gt;"","PAGA",IF(DV412&gt;0,"VENCIDA",IF(DV412&gt;=-5,"POR VENCER","AL DÍA"))))</f>
        <v/>
      </c>
      <c r="DZ412" s="185" t="n"/>
      <c r="EA412" s="119">
        <f>IF(N($H412)&lt;21,"",IF(DU412="","",DU412+31))</f>
        <v/>
      </c>
      <c r="EB412" s="124">
        <f>IF(EA412="","",TODAY()-EA412)</f>
        <v/>
      </c>
      <c r="EC412" s="494" t="n"/>
      <c r="ED412" s="184" t="n"/>
      <c r="EE412" s="184">
        <f>IF(EA412="","SIN ESTADO",IF(EC412&lt;&gt;"","PAGA",IF(EB412&gt;0,"VENCIDA",IF(EB412&gt;=-5,"POR VENCER","AL DÍA"))))</f>
        <v/>
      </c>
      <c r="EF412" s="185" t="n"/>
      <c r="EG412" s="119">
        <f>IF(N($H412)&lt;22,"",IF(EA412="","",EA412+31))</f>
        <v/>
      </c>
      <c r="EH412" s="124">
        <f>IF(EG412="","",TODAY()-EG412)</f>
        <v/>
      </c>
      <c r="EI412" s="494" t="n"/>
      <c r="EJ412" s="184" t="n"/>
      <c r="EK412" s="184">
        <f>IF(EG412="","SIN ESTADO",IF(EI412&lt;&gt;"","PAGA",IF(EH412&gt;0,"VENCIDA",IF(EH412&gt;=-5,"POR VENCER","AL DÍA"))))</f>
        <v/>
      </c>
      <c r="EL412" s="185" t="n"/>
      <c r="EM412" s="119">
        <f>IF(N($H412)&lt;23,"",IF(EG412="","",EG412+31))</f>
        <v/>
      </c>
      <c r="EN412" s="124">
        <f>IF(EM412="","",TODAY()-EM412)</f>
        <v/>
      </c>
      <c r="EO412" s="494" t="n"/>
      <c r="EP412" s="184" t="n"/>
      <c r="EQ412" s="184">
        <f>IF(EM412="","SIN ESTADO",IF(EO412&lt;&gt;"","PAGA",IF(EN412&gt;0,"VENCIDA",IF(EN412&gt;=-5,"POR VENCER","AL DÍA"))))</f>
        <v/>
      </c>
      <c r="ER412" s="185" t="n"/>
      <c r="ES412" s="119">
        <f>IF(N($H412)&lt;24,"",IF(EM412="","",EM412+31))</f>
        <v/>
      </c>
      <c r="ET412" s="124">
        <f>IF(ES412="","",TODAY()-ES412)</f>
        <v/>
      </c>
      <c r="EU412" s="494" t="n"/>
      <c r="EV412" s="184" t="n"/>
      <c r="EW412" s="184">
        <f>IF(ES412="","SIN ESTADO",IF(EU412&lt;&gt;"","PAGA",IF(ET412&gt;0,"VENCIDA",IF(ET412&gt;=-5,"POR VENCER","AL DÍA"))))</f>
        <v/>
      </c>
      <c r="EX412" s="185" t="n"/>
      <c r="EY412" s="119">
        <f>IF(N($H412)&lt;25,"",IF(ES412="","",ES412+31))</f>
        <v/>
      </c>
      <c r="EZ412" s="124">
        <f>IF(EY412="","",TODAY()-EY412)</f>
        <v/>
      </c>
      <c r="FA412" s="494" t="n"/>
      <c r="FB412" s="184" t="n"/>
      <c r="FC412" s="184">
        <f>IF(EY412="","SIN ESTADO",IF(FA412&lt;&gt;"","PAGA",IF(EZ412&gt;0,"VENCIDA",IF(EZ412&gt;=-5,"POR VENCER","AL DÍA"))))</f>
        <v/>
      </c>
      <c r="FD412" s="185" t="n"/>
      <c r="FE412" s="119">
        <f>IF(N($H412)&lt;26,"",IF(EY412="","",EY412+31))</f>
        <v/>
      </c>
      <c r="FF412" s="124">
        <f>IF(FE412="","",TODAY()-FE412)</f>
        <v/>
      </c>
      <c r="FG412" s="494" t="n"/>
      <c r="FH412" s="184" t="n"/>
      <c r="FI412" s="184">
        <f>IF(FE412="","SIN ESTADO",IF(FG412&lt;&gt;"","PAGA",IF(FF412&gt;0,"VENCIDA",IF(FF412&gt;=-5,"POR VENCER","AL DÍA"))))</f>
        <v/>
      </c>
      <c r="FJ412" s="185" t="n"/>
      <c r="FK412" s="119">
        <f>IF(N($H412)&lt;27,"",IF(FE412="","",FE412+31))</f>
        <v/>
      </c>
      <c r="FL412" s="124">
        <f>IF(FK412="","",TODAY()-FK412)</f>
        <v/>
      </c>
      <c r="FM412" s="494" t="n"/>
      <c r="FN412" s="184" t="n"/>
      <c r="FO412" s="184">
        <f>IF(FK412="","SIN ESTADO",IF(FM412&lt;&gt;"","PAGA",IF(FL412&gt;0,"VENCIDA",IF(FL412&gt;=-5,"POR VENCER","AL DÍA"))))</f>
        <v/>
      </c>
      <c r="FP412" s="185" t="n"/>
      <c r="FQ412" s="119">
        <f>IF(N($H412)&lt;28,"",IF(FK412="","",FK412+31))</f>
        <v/>
      </c>
      <c r="FR412" s="124">
        <f>IF(FQ412="","",TODAY()-FQ412)</f>
        <v/>
      </c>
      <c r="FS412" s="494" t="n"/>
      <c r="FT412" s="184" t="n"/>
      <c r="FU412" s="184">
        <f>IF(FQ412="","SIN ESTADO",IF(FS412&lt;&gt;"","PAGA",IF(FR412&gt;0,"VENCIDA",IF(FR412&gt;=-5,"POR VENCER","AL DÍA"))))</f>
        <v/>
      </c>
      <c r="FV412" s="185" t="n"/>
      <c r="FW412" s="119">
        <f>IF(N($H412)&lt;29,"",IF(FQ412="","",FQ412+31))</f>
        <v/>
      </c>
      <c r="FX412" s="124">
        <f>IF(FW412="","",TODAY()-FW412)</f>
        <v/>
      </c>
      <c r="FY412" s="494" t="n"/>
      <c r="FZ412" s="184" t="n"/>
      <c r="GA412" s="184">
        <f>IF(FW412="","SIN ESTADO",IF(FY412&lt;&gt;"","PAGA",IF(FX412&gt;0,"VENCIDA",IF(FX412&gt;=-5,"POR VENCER","AL DÍA"))))</f>
        <v/>
      </c>
      <c r="GB412" s="185" t="n"/>
      <c r="GC412" s="119">
        <f>IF(N($H412)&lt;30,"",IF(FW412="","",FW412+31))</f>
        <v/>
      </c>
      <c r="GD412" s="124">
        <f>IF(GC412="","",TODAY()-GC412)</f>
        <v/>
      </c>
      <c r="GE412" s="494" t="n"/>
      <c r="GF412" s="184" t="n"/>
      <c r="GG412" s="184">
        <f>IF(GC412="","SIN ESTADO",IF(GE412&lt;&gt;"","PAGA",IF(GD412&gt;0,"VENCIDA",IF(GD412&gt;=-5,"POR VENCER","AL DÍA"))))</f>
        <v/>
      </c>
      <c r="GH412" s="185" t="n"/>
      <c r="GI412" s="119">
        <f>IF(N($H412)&lt;31,"",IF(GC412="","",GC412+31))</f>
        <v/>
      </c>
      <c r="GJ412" s="124">
        <f>IF(GI412="","",TODAY()-GI412)</f>
        <v/>
      </c>
      <c r="GK412" s="494" t="n"/>
      <c r="GL412" s="184" t="n"/>
      <c r="GM412" s="184">
        <f>IF(GI412="","SIN ESTADO",IF(GK412&lt;&gt;"","PAGA",IF(GJ412&gt;0,"VENCIDA",IF(GJ412&gt;=-5,"POR VENCER","AL DÍA"))))</f>
        <v/>
      </c>
      <c r="GN412" s="185" t="n"/>
      <c r="GO412" s="119">
        <f>IF(N($H412)&lt;32,"",IF(GI412="","",GI412+31))</f>
        <v/>
      </c>
      <c r="GP412" s="124">
        <f>IF(GO412="","",TODAY()-GO412)</f>
        <v/>
      </c>
      <c r="GQ412" s="494" t="n"/>
      <c r="GR412" s="184" t="n"/>
      <c r="GS412" s="184">
        <f>IF(GO412="","SIN ESTADO",IF(GQ412&lt;&gt;"","PAGA",IF(GP412&gt;0,"VENCIDA",IF(GP412&gt;=-5,"POR VENCER","AL DÍA"))))</f>
        <v/>
      </c>
      <c r="GT412" s="185" t="n"/>
      <c r="GU412" s="119">
        <f>IF(N($H412)&lt;33,"",IF(GO412="","",GO412+31))</f>
        <v/>
      </c>
      <c r="GV412" s="124">
        <f>IF(GU412="","",TODAY()-GU412)</f>
        <v/>
      </c>
      <c r="GW412" s="494" t="n"/>
      <c r="GX412" s="184" t="n"/>
      <c r="GY412" s="184">
        <f>IF(GU412="","SIN ESTADO",IF(GW412&lt;&gt;"","PAGA",IF(GV412&gt;0,"VENCIDA",IF(GV412&gt;=-5,"POR VENCER","AL DÍA"))))</f>
        <v/>
      </c>
      <c r="GZ412" s="185" t="n"/>
      <c r="HA412" s="119">
        <f>IF(N($H412)&lt;34,"",IF(GU412="","",GU412+31))</f>
        <v/>
      </c>
      <c r="HB412" s="124">
        <f>IF(HA412="","",TODAY()-HA412)</f>
        <v/>
      </c>
      <c r="HC412" s="494" t="n"/>
      <c r="HD412" s="184" t="n"/>
      <c r="HE412" s="184">
        <f>IF(HA412="","SIN ESTADO",IF(HC412&lt;&gt;"","PAGA",IF(HB412&gt;0,"VENCIDA",IF(HB412&gt;=-5,"POR VENCER","AL DÍA"))))</f>
        <v/>
      </c>
      <c r="HF412" s="185" t="n"/>
      <c r="HG412" s="119">
        <f>IF(N($H412)&lt;35,"",IF(HA412="","",HA412+31))</f>
        <v/>
      </c>
      <c r="HH412" s="124">
        <f>IF(HG412="","",TODAY()-HG412)</f>
        <v/>
      </c>
      <c r="HI412" s="494" t="n"/>
      <c r="HJ412" s="184" t="n"/>
      <c r="HK412" s="184">
        <f>IF(HG412="","SIN ESTADO",IF(HI412&lt;&gt;"","PAGA",IF(HH412&gt;0,"VENCIDA",IF(HH412&gt;=-5,"POR VENCER","AL DÍA"))))</f>
        <v/>
      </c>
      <c r="HL412" s="168" t="n"/>
      <c r="HM412" s="119">
        <f>IF(N($H412)&lt;36,"",IF(HG412="","",HG412+31))</f>
        <v/>
      </c>
      <c r="HN412" s="124">
        <f>IF(HM412="","",TODAY()-HM412)</f>
        <v/>
      </c>
      <c r="HO412" s="494" t="n"/>
      <c r="HP412" s="184" t="n"/>
      <c r="HQ412" s="184">
        <f>IF(HM412="","SIN ESTADO",IF(HO412&lt;&gt;"","PAGA",IF(HN412&gt;0,"VENCIDA",IF(HN412&gt;=-5,"POR VENCER","AL DÍA"))))</f>
        <v/>
      </c>
      <c r="HR412" s="168" t="n"/>
      <c r="HS412" s="169">
        <f>N412+T412+Z412+AF412+AL412+AR412+AX412+BD412+BJ412+BP412+BV412+CB412+CH412+CN412+CT412+CZ412+DF412+DL412+DR412+DX412+ED412+EJ412+EP412+EV412+FB412+FH412+FN412+FT412+FZ412+GF412+GL412+GR412+GX412+HD412+HJ412+HP412</f>
        <v/>
      </c>
      <c r="HU412" s="170">
        <f>IFERROR(N($J412),0)</f>
        <v/>
      </c>
      <c r="HW412" s="170">
        <f>SUMPRODUCT((MOD(COLUMN($M412:$HR412)-COLUMN($M412),6)=0)*ISNUMBER($M412:$HR412)*($M412:$HR412&gt;=RESUMEN!$C$26)*($M412:$HR412&lt;=RESUMEN!$C$27)*IFERROR(N($N412:$HS412),0))</f>
        <v/>
      </c>
      <c r="HX412" s="170">
        <f>SUMPRODUCT((MOD(COLUMN($M412:$HR412)-COLUMN($M412),6)=0)*ISNUMBER($M412:$HR412)*($M412:$HR412&gt;=RESUMEN!$C$26)*($M412:$HR412&lt;=RESUMEN!$C$27))</f>
        <v/>
      </c>
    </row>
    <row r="413" ht="15.75" customHeight="1" s="506">
      <c r="B413" s="113">
        <f>VENTAS!A412</f>
        <v/>
      </c>
      <c r="C413" s="236">
        <f>VENTAS!B412</f>
        <v/>
      </c>
      <c r="D413" s="53">
        <f>VENTAS!C412</f>
        <v/>
      </c>
      <c r="E413" s="114">
        <f>VENTAS!D412</f>
        <v/>
      </c>
      <c r="F413" s="114">
        <f>VENTAS!J412</f>
        <v/>
      </c>
      <c r="G413" s="494">
        <f>VENTAS!F412</f>
        <v/>
      </c>
      <c r="H413" s="479">
        <f>VENTAS!K412</f>
        <v/>
      </c>
      <c r="I413" s="479">
        <f>VENTAS!M412</f>
        <v/>
      </c>
      <c r="J413" s="184">
        <f>VENTAS!L412</f>
        <v/>
      </c>
      <c r="K413" s="119">
        <f>IF(N($H413)&lt;1,"",$G413+31)</f>
        <v/>
      </c>
      <c r="L413" s="124">
        <f>IF(K413="","",TODAY()-K413)</f>
        <v/>
      </c>
      <c r="M413" s="469" t="n">
        <v>46118</v>
      </c>
      <c r="N413" s="374" t="n">
        <v>1000000</v>
      </c>
      <c r="O413" s="184">
        <f>IF(K413="","SIN ESTADO",IF(M413&lt;&gt;"","PAGA",IF(L413&gt;0,"VENCIDA",IF(L413&gt;=-5,"POR VENCER","AL DÍA"))))</f>
        <v/>
      </c>
      <c r="P413" s="185" t="inlineStr">
        <is>
          <t>TRANSFERENCIA</t>
        </is>
      </c>
      <c r="Q413" s="119">
        <f>IF(N($H413)&lt;2,"",IF(K413="","",K413+31))</f>
        <v/>
      </c>
      <c r="R413" s="124">
        <f>IF(Q413="","",TODAY()-Q413)</f>
        <v/>
      </c>
      <c r="S413" s="494" t="n">
        <v>46151</v>
      </c>
      <c r="T413" s="184" t="n">
        <v>1000000</v>
      </c>
      <c r="U413" s="184">
        <f>IF(Q413="","SIN ESTADO",IF(S413&lt;&gt;"","PAGA",IF(R413&gt;0,"VENCIDA",IF(R413&gt;=-5,"POR VENCER","AL DÍA"))))</f>
        <v/>
      </c>
      <c r="V413" s="185" t="inlineStr">
        <is>
          <t>TRANSFERENCIA</t>
        </is>
      </c>
      <c r="W413" s="119">
        <f>IF(N($H413)&lt;3,"",IF(Q413="","",Q413+31))</f>
        <v/>
      </c>
      <c r="X413" s="124">
        <f>IF(W413="","",TODAY()-W413)</f>
        <v/>
      </c>
      <c r="Y413" s="494" t="n">
        <v>46183</v>
      </c>
      <c r="Z413" s="184" t="n">
        <v>1000000</v>
      </c>
      <c r="AA413" s="184">
        <f>IF(W413="","SIN ESTADO",IF(Y413&lt;&gt;"","PAGA",IF(X413&gt;0,"VENCIDA",IF(X413&gt;=-5,"POR VENCER","AL DÍA"))))</f>
        <v/>
      </c>
      <c r="AB413" s="185" t="inlineStr">
        <is>
          <t>TRANSFERENCIA</t>
        </is>
      </c>
      <c r="AC413" s="119">
        <f>IF(N($H413)&lt;4,"",IF(W413="","",W413+31))</f>
        <v/>
      </c>
      <c r="AD413" s="124">
        <f>IF(AC413="","",TODAY()-AC413)</f>
        <v/>
      </c>
      <c r="AE413" s="494" t="n">
        <v>46201</v>
      </c>
      <c r="AF413" s="184" t="n">
        <v>1000000</v>
      </c>
      <c r="AG413" s="184">
        <f>IF(AC413="","SIN ESTADO",IF(AE413&lt;&gt;"","PAGA",IF(AD413&gt;0,"VENCIDA",IF(AD413&gt;=-5,"POR VENCER","AL DÍA"))))</f>
        <v/>
      </c>
      <c r="AH413" s="185" t="inlineStr">
        <is>
          <t>TRANSFERENCIA</t>
        </is>
      </c>
      <c r="AI413" s="119">
        <f>IF(N($H413)&lt;5,"",IF(AC413="","",AC413+31))</f>
        <v/>
      </c>
      <c r="AJ413" s="124">
        <f>IF(AI413="","",TODAY()-AI413)</f>
        <v/>
      </c>
      <c r="AK413" s="494" t="n">
        <v>46249</v>
      </c>
      <c r="AL413" s="184" t="n">
        <v>1000000</v>
      </c>
      <c r="AM413" s="184">
        <f>IF(AI413="","SIN ESTADO",IF(AK413&lt;&gt;"","PAGA",IF(AJ413&gt;0,"VENCIDA",IF(AJ413&gt;=-5,"POR VENCER","AL DÍA"))))</f>
        <v/>
      </c>
      <c r="AN413" s="185" t="inlineStr">
        <is>
          <t>TRANSFERENCIA</t>
        </is>
      </c>
      <c r="AO413" s="119">
        <f>IF(N($H413)&lt;6,"",IF(AI413="","",AI413+31))</f>
        <v/>
      </c>
      <c r="AP413" s="124">
        <f>IF(AO413="","",TODAY()-AO413)</f>
        <v/>
      </c>
      <c r="AQ413" s="270" t="n">
        <v>46259</v>
      </c>
      <c r="AR413" s="184" t="n">
        <v>1000000</v>
      </c>
      <c r="AS413" s="184">
        <f>IF(AO413="","SIN ESTADO",IF(AQ413&lt;&gt;"","PAGA",IF(AP413&gt;0,"VENCIDA",IF(AP413&gt;=-5,"POR VENCER","AL DÍA"))))</f>
        <v/>
      </c>
      <c r="AT413" s="185" t="inlineStr">
        <is>
          <t>TRANSFERENCIA</t>
        </is>
      </c>
      <c r="AU413" s="119">
        <f>IF(N($H413)&lt;7,"",IF(AO413="","",AO413+31))</f>
        <v/>
      </c>
      <c r="AV413" s="124">
        <f>IF(AU413="","",TODAY()-AU413)</f>
        <v/>
      </c>
      <c r="AW413" s="494" t="n"/>
      <c r="AX413" s="184" t="n"/>
      <c r="AY413" s="184">
        <f>IF(AU413="","SIN ESTADO",IF(AW413&lt;&gt;"","PAGA",IF(AV413&gt;0,"VENCIDA",IF(AV413&gt;=-5,"POR VENCER","AL DÍA"))))</f>
        <v/>
      </c>
      <c r="AZ413" s="185" t="n"/>
      <c r="BA413" s="119">
        <f>IF(N($H413)&lt;8,"",IF(AU413="","",AU413+31))</f>
        <v/>
      </c>
      <c r="BB413" s="124">
        <f>IF(BA413="","",TODAY()-BA413)</f>
        <v/>
      </c>
      <c r="BC413" s="494" t="n"/>
      <c r="BD413" s="184" t="n"/>
      <c r="BE413" s="184">
        <f>IF(BA413="","SIN ESTADO",IF(BC413&lt;&gt;"","PAGA",IF(BB413&gt;0,"VENCIDA",IF(BB413&gt;=-5,"POR VENCER","AL DÍA"))))</f>
        <v/>
      </c>
      <c r="BF413" s="185" t="n"/>
      <c r="BG413" s="119">
        <f>IF(N($H413)&lt;9,"",IF(BA413="","",BA413+31))</f>
        <v/>
      </c>
      <c r="BH413" s="124">
        <f>IF(BG413="","",TODAY()-BG413)</f>
        <v/>
      </c>
      <c r="BI413" s="494" t="n"/>
      <c r="BJ413" s="184" t="n"/>
      <c r="BK413" s="184">
        <f>IF(BG413="","SIN ESTADO",IF(BI413&lt;&gt;"","PAGA",IF(BH413&gt;0,"VENCIDA",IF(BH413&gt;=-5,"POR VENCER","AL DÍA"))))</f>
        <v/>
      </c>
      <c r="BL413" s="185" t="n"/>
      <c r="BM413" s="119">
        <f>IF(N($H413)&lt;10,"",IF(BG413="","",BG413+31))</f>
        <v/>
      </c>
      <c r="BN413" s="124">
        <f>IF(BM413="","",TODAY()-BM413)</f>
        <v/>
      </c>
      <c r="BO413" s="494" t="n"/>
      <c r="BP413" s="184" t="n"/>
      <c r="BQ413" s="184">
        <f>IF(BM413="","SIN ESTADO",IF(BO413&lt;&gt;"","PAGA",IF(BN413&gt;0,"VENCIDA",IF(BN413&gt;=-5,"POR VENCER","AL DÍA"))))</f>
        <v/>
      </c>
      <c r="BR413" s="185" t="n"/>
      <c r="BS413" s="119">
        <f>IF(N($H413)&lt;11,"",IF(BM413="","",BM413+31))</f>
        <v/>
      </c>
      <c r="BT413" s="124">
        <f>IF(BS413="","",TODAY()-BS413)</f>
        <v/>
      </c>
      <c r="BU413" s="494" t="n"/>
      <c r="BV413" s="184" t="n"/>
      <c r="BW413" s="184">
        <f>IF(BS413="","SIN ESTADO",IF(BU413&lt;&gt;"","PAGA",IF(BT413&gt;0,"VENCIDA",IF(BT413&gt;=-5,"POR VENCER","AL DÍA"))))</f>
        <v/>
      </c>
      <c r="BX413" s="185" t="n"/>
      <c r="BY413" s="119">
        <f>IF(N($H413)&lt;12,"",IF(BS413="","",BS413+31))</f>
        <v/>
      </c>
      <c r="BZ413" s="124">
        <f>IF(BY413="","",TODAY()-BY413)</f>
        <v/>
      </c>
      <c r="CA413" s="494" t="n"/>
      <c r="CB413" s="184" t="n"/>
      <c r="CC413" s="184">
        <f>IF(BY413="","SIN ESTADO",IF(CA413&lt;&gt;"","PAGA",IF(BZ413&gt;0,"VENCIDA",IF(BZ413&gt;=-5,"POR VENCER","AL DÍA"))))</f>
        <v/>
      </c>
      <c r="CD413" s="185" t="n"/>
      <c r="CE413" s="119">
        <f>IF(N($H413)&lt;13,"",IF(BY413="","",BY413+31))</f>
        <v/>
      </c>
      <c r="CF413" s="124">
        <f>IF(CE413="","",TODAY()-CE413)</f>
        <v/>
      </c>
      <c r="CG413" s="494" t="n"/>
      <c r="CH413" s="184" t="n"/>
      <c r="CI413" s="184">
        <f>IF(CE413="","SIN ESTADO",IF(CG413&lt;&gt;"","PAGA",IF(CF413&gt;0,"VENCIDA",IF(CF413&gt;=-5,"POR VENCER","AL DÍA"))))</f>
        <v/>
      </c>
      <c r="CJ413" s="185" t="n"/>
      <c r="CK413" s="119">
        <f>IF(N($H413)&lt;14,"",IF(CE413="","",CE413+31))</f>
        <v/>
      </c>
      <c r="CL413" s="124">
        <f>IF(CK413="","",TODAY()-CK413)</f>
        <v/>
      </c>
      <c r="CM413" s="494" t="n"/>
      <c r="CN413" s="184" t="n"/>
      <c r="CO413" s="184">
        <f>IF(CK413="","SIN ESTADO",IF(CM413&lt;&gt;"","PAGA",IF(CL413&gt;0,"VENCIDA",IF(CL413&gt;=-5,"POR VENCER","AL DÍA"))))</f>
        <v/>
      </c>
      <c r="CP413" s="185" t="n"/>
      <c r="CQ413" s="119">
        <f>IF(N($H413)&lt;15,"",IF(CK413="","",CK413+31))</f>
        <v/>
      </c>
      <c r="CR413" s="124">
        <f>IF(CQ413="","",TODAY()-CQ413)</f>
        <v/>
      </c>
      <c r="CS413" s="494" t="n"/>
      <c r="CT413" s="184" t="n"/>
      <c r="CU413" s="184">
        <f>IF(CQ413="","SIN ESTADO",IF(CS413&lt;&gt;"","PAGA",IF(CR413&gt;0,"VENCIDA",IF(CR413&gt;=-5,"POR VENCER","AL DÍA"))))</f>
        <v/>
      </c>
      <c r="CV413" s="185" t="n"/>
      <c r="CW413" s="119">
        <f>IF(N($H413)&lt;16,"",IF(CQ413="","",CQ413+31))</f>
        <v/>
      </c>
      <c r="CX413" s="124">
        <f>IF(CW413="","",TODAY()-CW413)</f>
        <v/>
      </c>
      <c r="CY413" s="494" t="n"/>
      <c r="CZ413" s="184" t="n"/>
      <c r="DA413" s="184">
        <f>IF(CW413="","SIN ESTADO",IF(CY413&lt;&gt;"","PAGA",IF(CX413&gt;0,"VENCIDA",IF(CX413&gt;=-5,"POR VENCER","AL DÍA"))))</f>
        <v/>
      </c>
      <c r="DB413" s="185" t="n"/>
      <c r="DC413" s="119">
        <f>IF(N($H413)&lt;17,"",IF(CW413="","",CW413+31))</f>
        <v/>
      </c>
      <c r="DD413" s="124">
        <f>IF(DC413="","",TODAY()-DC413)</f>
        <v/>
      </c>
      <c r="DE413" s="494" t="n"/>
      <c r="DF413" s="184" t="n"/>
      <c r="DG413" s="184">
        <f>IF(DC413="","SIN ESTADO",IF(DE413&lt;&gt;"","PAGA",IF(DD413&gt;0,"VENCIDA",IF(DD413&gt;=-5,"POR VENCER","AL DÍA"))))</f>
        <v/>
      </c>
      <c r="DH413" s="185" t="n"/>
      <c r="DI413" s="119">
        <f>IF(N($H413)&lt;18,"",IF(DC413="","",DC413+31))</f>
        <v/>
      </c>
      <c r="DJ413" s="124">
        <f>IF(DI413="","",TODAY()-DI413)</f>
        <v/>
      </c>
      <c r="DK413" s="494" t="n"/>
      <c r="DL413" s="184" t="n"/>
      <c r="DM413" s="184">
        <f>IF(DI413="","SIN ESTADO",IF(DK413&lt;&gt;"","PAGA",IF(DJ413&gt;0,"VENCIDA",IF(DJ413&gt;=-5,"POR VENCER","AL DÍA"))))</f>
        <v/>
      </c>
      <c r="DN413" s="185" t="n"/>
      <c r="DO413" s="119">
        <f>IF(N($H413)&lt;19,"",IF(DI413="","",DI413+31))</f>
        <v/>
      </c>
      <c r="DP413" s="124">
        <f>IF(DO413="","",TODAY()-DO413)</f>
        <v/>
      </c>
      <c r="DQ413" s="494" t="n"/>
      <c r="DR413" s="184" t="n"/>
      <c r="DS413" s="184">
        <f>IF(DO413="","SIN ESTADO",IF(DQ413&lt;&gt;"","PAGA",IF(DP413&gt;0,"VENCIDA",IF(DP413&gt;=-5,"POR VENCER","AL DÍA"))))</f>
        <v/>
      </c>
      <c r="DT413" s="185" t="n"/>
      <c r="DU413" s="119">
        <f>IF(N($H413)&lt;20,"",IF(DO413="","",DO413+31))</f>
        <v/>
      </c>
      <c r="DV413" s="124">
        <f>IF(DU413="","",TODAY()-DU413)</f>
        <v/>
      </c>
      <c r="DW413" s="494" t="n"/>
      <c r="DX413" s="184" t="n"/>
      <c r="DY413" s="184">
        <f>IF(DU413="","SIN ESTADO",IF(DW413&lt;&gt;"","PAGA",IF(DV413&gt;0,"VENCIDA",IF(DV413&gt;=-5,"POR VENCER","AL DÍA"))))</f>
        <v/>
      </c>
      <c r="DZ413" s="185" t="n"/>
      <c r="EA413" s="119">
        <f>IF(N($H413)&lt;21,"",IF(DU413="","",DU413+31))</f>
        <v/>
      </c>
      <c r="EB413" s="124">
        <f>IF(EA413="","",TODAY()-EA413)</f>
        <v/>
      </c>
      <c r="EC413" s="494" t="n"/>
      <c r="ED413" s="184" t="n"/>
      <c r="EE413" s="184">
        <f>IF(EA413="","SIN ESTADO",IF(EC413&lt;&gt;"","PAGA",IF(EB413&gt;0,"VENCIDA",IF(EB413&gt;=-5,"POR VENCER","AL DÍA"))))</f>
        <v/>
      </c>
      <c r="EF413" s="185" t="n"/>
      <c r="EG413" s="119">
        <f>IF(N($H413)&lt;22,"",IF(EA413="","",EA413+31))</f>
        <v/>
      </c>
      <c r="EH413" s="124">
        <f>IF(EG413="","",TODAY()-EG413)</f>
        <v/>
      </c>
      <c r="EI413" s="494" t="n"/>
      <c r="EJ413" s="184" t="n"/>
      <c r="EK413" s="184">
        <f>IF(EG413="","SIN ESTADO",IF(EI413&lt;&gt;"","PAGA",IF(EH413&gt;0,"VENCIDA",IF(EH413&gt;=-5,"POR VENCER","AL DÍA"))))</f>
        <v/>
      </c>
      <c r="EL413" s="185" t="n"/>
      <c r="EM413" s="119">
        <f>IF(N($H413)&lt;23,"",IF(EG413="","",EG413+31))</f>
        <v/>
      </c>
      <c r="EN413" s="124">
        <f>IF(EM413="","",TODAY()-EM413)</f>
        <v/>
      </c>
      <c r="EO413" s="494" t="n"/>
      <c r="EP413" s="184" t="n"/>
      <c r="EQ413" s="184">
        <f>IF(EM413="","SIN ESTADO",IF(EO413&lt;&gt;"","PAGA",IF(EN413&gt;0,"VENCIDA",IF(EN413&gt;=-5,"POR VENCER","AL DÍA"))))</f>
        <v/>
      </c>
      <c r="ER413" s="185" t="n"/>
      <c r="ES413" s="119">
        <f>IF(N($H413)&lt;24,"",IF(EM413="","",EM413+31))</f>
        <v/>
      </c>
      <c r="ET413" s="124">
        <f>IF(ES413="","",TODAY()-ES413)</f>
        <v/>
      </c>
      <c r="EU413" s="494" t="n"/>
      <c r="EV413" s="184" t="n"/>
      <c r="EW413" s="184">
        <f>IF(ES413="","SIN ESTADO",IF(EU413&lt;&gt;"","PAGA",IF(ET413&gt;0,"VENCIDA",IF(ET413&gt;=-5,"POR VENCER","AL DÍA"))))</f>
        <v/>
      </c>
      <c r="EX413" s="185" t="n"/>
      <c r="EY413" s="119">
        <f>IF(N($H413)&lt;25,"",IF(ES413="","",ES413+31))</f>
        <v/>
      </c>
      <c r="EZ413" s="124">
        <f>IF(EY413="","",TODAY()-EY413)</f>
        <v/>
      </c>
      <c r="FA413" s="494" t="n"/>
      <c r="FB413" s="184" t="n"/>
      <c r="FC413" s="184">
        <f>IF(EY413="","SIN ESTADO",IF(FA413&lt;&gt;"","PAGA",IF(EZ413&gt;0,"VENCIDA",IF(EZ413&gt;=-5,"POR VENCER","AL DÍA"))))</f>
        <v/>
      </c>
      <c r="FD413" s="185" t="n"/>
      <c r="FE413" s="119">
        <f>IF(N($H413)&lt;26,"",IF(EY413="","",EY413+31))</f>
        <v/>
      </c>
      <c r="FF413" s="124">
        <f>IF(FE413="","",TODAY()-FE413)</f>
        <v/>
      </c>
      <c r="FG413" s="494" t="n"/>
      <c r="FH413" s="184" t="n"/>
      <c r="FI413" s="184">
        <f>IF(FE413="","SIN ESTADO",IF(FG413&lt;&gt;"","PAGA",IF(FF413&gt;0,"VENCIDA",IF(FF413&gt;=-5,"POR VENCER","AL DÍA"))))</f>
        <v/>
      </c>
      <c r="FJ413" s="185" t="n"/>
      <c r="FK413" s="119">
        <f>IF(N($H413)&lt;27,"",IF(FE413="","",FE413+31))</f>
        <v/>
      </c>
      <c r="FL413" s="124">
        <f>IF(FK413="","",TODAY()-FK413)</f>
        <v/>
      </c>
      <c r="FM413" s="494" t="n"/>
      <c r="FN413" s="184" t="n"/>
      <c r="FO413" s="184">
        <f>IF(FK413="","SIN ESTADO",IF(FM413&lt;&gt;"","PAGA",IF(FL413&gt;0,"VENCIDA",IF(FL413&gt;=-5,"POR VENCER","AL DÍA"))))</f>
        <v/>
      </c>
      <c r="FP413" s="185" t="n"/>
      <c r="FQ413" s="119">
        <f>IF(N($H413)&lt;28,"",IF(FK413="","",FK413+31))</f>
        <v/>
      </c>
      <c r="FR413" s="124">
        <f>IF(FQ413="","",TODAY()-FQ413)</f>
        <v/>
      </c>
      <c r="FS413" s="494" t="n"/>
      <c r="FT413" s="184" t="n"/>
      <c r="FU413" s="184">
        <f>IF(FQ413="","SIN ESTADO",IF(FS413&lt;&gt;"","PAGA",IF(FR413&gt;0,"VENCIDA",IF(FR413&gt;=-5,"POR VENCER","AL DÍA"))))</f>
        <v/>
      </c>
      <c r="FV413" s="185" t="n"/>
      <c r="FW413" s="119">
        <f>IF(N($H413)&lt;29,"",IF(FQ413="","",FQ413+31))</f>
        <v/>
      </c>
      <c r="FX413" s="124">
        <f>IF(FW413="","",TODAY()-FW413)</f>
        <v/>
      </c>
      <c r="FY413" s="494" t="n"/>
      <c r="FZ413" s="184" t="n"/>
      <c r="GA413" s="184">
        <f>IF(FW413="","SIN ESTADO",IF(FY413&lt;&gt;"","PAGA",IF(FX413&gt;0,"VENCIDA",IF(FX413&gt;=-5,"POR VENCER","AL DÍA"))))</f>
        <v/>
      </c>
      <c r="GB413" s="185" t="n"/>
      <c r="GC413" s="119">
        <f>IF(N($H413)&lt;30,"",IF(FW413="","",FW413+31))</f>
        <v/>
      </c>
      <c r="GD413" s="124">
        <f>IF(GC413="","",TODAY()-GC413)</f>
        <v/>
      </c>
      <c r="GE413" s="494" t="n"/>
      <c r="GF413" s="184" t="n"/>
      <c r="GG413" s="184">
        <f>IF(GC413="","SIN ESTADO",IF(GE413&lt;&gt;"","PAGA",IF(GD413&gt;0,"VENCIDA",IF(GD413&gt;=-5,"POR VENCER","AL DÍA"))))</f>
        <v/>
      </c>
      <c r="GH413" s="185" t="n"/>
      <c r="GI413" s="119">
        <f>IF(N($H413)&lt;31,"",IF(GC413="","",GC413+31))</f>
        <v/>
      </c>
      <c r="GJ413" s="124">
        <f>IF(GI413="","",TODAY()-GI413)</f>
        <v/>
      </c>
      <c r="GK413" s="494" t="n"/>
      <c r="GL413" s="184" t="n"/>
      <c r="GM413" s="184">
        <f>IF(GI413="","SIN ESTADO",IF(GK413&lt;&gt;"","PAGA",IF(GJ413&gt;0,"VENCIDA",IF(GJ413&gt;=-5,"POR VENCER","AL DÍA"))))</f>
        <v/>
      </c>
      <c r="GN413" s="185" t="n"/>
      <c r="GO413" s="119">
        <f>IF(N($H413)&lt;32,"",IF(GI413="","",GI413+31))</f>
        <v/>
      </c>
      <c r="GP413" s="124">
        <f>IF(GO413="","",TODAY()-GO413)</f>
        <v/>
      </c>
      <c r="GQ413" s="494" t="n"/>
      <c r="GR413" s="184" t="n"/>
      <c r="GS413" s="184">
        <f>IF(GO413="","SIN ESTADO",IF(GQ413&lt;&gt;"","PAGA",IF(GP413&gt;0,"VENCIDA",IF(GP413&gt;=-5,"POR VENCER","AL DÍA"))))</f>
        <v/>
      </c>
      <c r="GT413" s="185" t="n"/>
      <c r="GU413" s="119">
        <f>IF(N($H413)&lt;33,"",IF(GO413="","",GO413+31))</f>
        <v/>
      </c>
      <c r="GV413" s="124">
        <f>IF(GU413="","",TODAY()-GU413)</f>
        <v/>
      </c>
      <c r="GW413" s="494" t="n"/>
      <c r="GX413" s="184" t="n"/>
      <c r="GY413" s="184">
        <f>IF(GU413="","SIN ESTADO",IF(GW413&lt;&gt;"","PAGA",IF(GV413&gt;0,"VENCIDA",IF(GV413&gt;=-5,"POR VENCER","AL DÍA"))))</f>
        <v/>
      </c>
      <c r="GZ413" s="185" t="n"/>
      <c r="HA413" s="119">
        <f>IF(N($H413)&lt;34,"",IF(GU413="","",GU413+31))</f>
        <v/>
      </c>
      <c r="HB413" s="124">
        <f>IF(HA413="","",TODAY()-HA413)</f>
        <v/>
      </c>
      <c r="HC413" s="494" t="n"/>
      <c r="HD413" s="184" t="n"/>
      <c r="HE413" s="184">
        <f>IF(HA413="","SIN ESTADO",IF(HC413&lt;&gt;"","PAGA",IF(HB413&gt;0,"VENCIDA",IF(HB413&gt;=-5,"POR VENCER","AL DÍA"))))</f>
        <v/>
      </c>
      <c r="HF413" s="185" t="n"/>
      <c r="HG413" s="119">
        <f>IF(N($H413)&lt;35,"",IF(HA413="","",HA413+31))</f>
        <v/>
      </c>
      <c r="HH413" s="124">
        <f>IF(HG413="","",TODAY()-HG413)</f>
        <v/>
      </c>
      <c r="HI413" s="494" t="n"/>
      <c r="HJ413" s="184" t="n"/>
      <c r="HK413" s="184">
        <f>IF(HG413="","SIN ESTADO",IF(HI413&lt;&gt;"","PAGA",IF(HH413&gt;0,"VENCIDA",IF(HH413&gt;=-5,"POR VENCER","AL DÍA"))))</f>
        <v/>
      </c>
      <c r="HL413" s="168" t="n"/>
      <c r="HM413" s="119">
        <f>IF(N($H413)&lt;36,"",IF(HG413="","",HG413+31))</f>
        <v/>
      </c>
      <c r="HN413" s="124">
        <f>IF(HM413="","",TODAY()-HM413)</f>
        <v/>
      </c>
      <c r="HO413" s="494" t="n"/>
      <c r="HP413" s="184" t="n"/>
      <c r="HQ413" s="184">
        <f>IF(HM413="","SIN ESTADO",IF(HO413&lt;&gt;"","PAGA",IF(HN413&gt;0,"VENCIDA",IF(HN413&gt;=-5,"POR VENCER","AL DÍA"))))</f>
        <v/>
      </c>
      <c r="HR413" s="168" t="n"/>
      <c r="HS413" s="169">
        <f>N413+T413+Z413+AF413+AL413+AR413+AX413+BD413+BJ413+BP413+BV413+CB413+CH413+CN413+CT413+CZ413+DF413+DL413+DR413+DX413+ED413+EJ413+EP413+EV413+FB413+FH413+FN413+FT413+FZ413+GF413+GL413+GR413+GX413+HD413+HJ413+HP413</f>
        <v/>
      </c>
      <c r="HU413" s="170">
        <f>IFERROR(N($J413),0)</f>
        <v/>
      </c>
      <c r="HW413" s="170">
        <f>SUMPRODUCT((MOD(COLUMN($M413:$HR413)-COLUMN($M413),6)=0)*ISNUMBER($M413:$HR413)*($M413:$HR413&gt;=RESUMEN!$C$26)*($M413:$HR413&lt;=RESUMEN!$C$27)*IFERROR(N($N413:$HS413),0))</f>
        <v/>
      </c>
      <c r="HX413" s="170">
        <f>SUMPRODUCT((MOD(COLUMN($M413:$HR413)-COLUMN($M413),6)=0)*ISNUMBER($M413:$HR413)*($M413:$HR413&gt;=RESUMEN!$C$26)*($M413:$HR413&lt;=RESUMEN!$C$27))</f>
        <v/>
      </c>
    </row>
    <row r="414" ht="15.75" customHeight="1" s="506">
      <c r="B414" s="113">
        <f>VENTAS!A413</f>
        <v/>
      </c>
      <c r="C414" s="236">
        <f>VENTAS!B413</f>
        <v/>
      </c>
      <c r="D414" s="53">
        <f>VENTAS!C413</f>
        <v/>
      </c>
      <c r="E414" s="114">
        <f>VENTAS!D413</f>
        <v/>
      </c>
      <c r="F414" s="114">
        <f>VENTAS!J413</f>
        <v/>
      </c>
      <c r="G414" s="494">
        <f>VENTAS!F413</f>
        <v/>
      </c>
      <c r="H414" s="479">
        <f>VENTAS!K413</f>
        <v/>
      </c>
      <c r="I414" s="479">
        <f>VENTAS!M413</f>
        <v/>
      </c>
      <c r="J414" s="184">
        <f>VENTAS!L413</f>
        <v/>
      </c>
      <c r="K414" s="119">
        <f>IF(N($H414)&lt;1,"",$G414+31)</f>
        <v/>
      </c>
      <c r="L414" s="124">
        <f>IF(K414="","",TODAY()-K414)</f>
        <v/>
      </c>
      <c r="M414" s="469" t="n">
        <v>46121</v>
      </c>
      <c r="N414" s="374" t="n">
        <v>1150000</v>
      </c>
      <c r="O414" s="184">
        <f>IF(K414="","SIN ESTADO",IF(M414&lt;&gt;"","PAGA",IF(L414&gt;0,"VENCIDA",IF(L414&gt;=-5,"POR VENCER","AL DÍA"))))</f>
        <v/>
      </c>
      <c r="P414" s="185" t="inlineStr">
        <is>
          <t>TRANSFERENCIA</t>
        </is>
      </c>
      <c r="Q414" s="119">
        <f>IF(N($H414)&lt;2,"",IF(K414="","",K414+31))</f>
        <v/>
      </c>
      <c r="R414" s="124">
        <f>IF(Q414="","",TODAY()-Q414)</f>
        <v/>
      </c>
      <c r="S414" s="494" t="n">
        <v>46139</v>
      </c>
      <c r="T414" s="114" t="n">
        <v>1000000</v>
      </c>
      <c r="U414" s="184">
        <f>IF(Q414="","SIN ESTADO",IF(S414&lt;&gt;"","PAGA",IF(R414&gt;0,"VENCIDA",IF(R414&gt;=-5,"POR VENCER","AL DÍA"))))</f>
        <v/>
      </c>
      <c r="V414" s="185" t="inlineStr">
        <is>
          <t>TRANSFERENCIA</t>
        </is>
      </c>
      <c r="W414" s="119">
        <f>IF(N($H414)&lt;3,"",IF(Q414="","",Q414+31))</f>
        <v/>
      </c>
      <c r="X414" s="124">
        <f>IF(W414="","",TODAY()-W414)</f>
        <v/>
      </c>
      <c r="Y414" s="494" t="n">
        <v>46157</v>
      </c>
      <c r="Z414" s="184" t="n">
        <v>1150600</v>
      </c>
      <c r="AA414" s="184">
        <f>IF(W414="","SIN ESTADO",IF(Y414&lt;&gt;"","PAGA",IF(X414&gt;0,"VENCIDA",IF(X414&gt;=-5,"POR VENCER","AL DÍA"))))</f>
        <v/>
      </c>
      <c r="AB414" s="185" t="inlineStr">
        <is>
          <t>TRANSFERENCIA</t>
        </is>
      </c>
      <c r="AC414" s="119">
        <f>IF(N($H414)&lt;4,"",IF(W414="","",W414+31))</f>
        <v/>
      </c>
      <c r="AD414" s="124">
        <f>IF(AC414="","",TODAY()-AC414)</f>
        <v/>
      </c>
      <c r="AE414" s="494" t="n">
        <v>46189</v>
      </c>
      <c r="AF414" s="184" t="n">
        <v>1150600</v>
      </c>
      <c r="AG414" s="184">
        <f>IF(AC414="","SIN ESTADO",IF(AE414&lt;&gt;"","PAGA",IF(AD414&gt;0,"VENCIDA",IF(AD414&gt;=-5,"POR VENCER","AL DÍA"))))</f>
        <v/>
      </c>
      <c r="AH414" s="185" t="inlineStr">
        <is>
          <t>TRANSFERENCIA</t>
        </is>
      </c>
      <c r="AI414" s="119">
        <f>IF(N($H414)&lt;5,"",IF(AC414="","",AC414+31))</f>
        <v/>
      </c>
      <c r="AJ414" s="124">
        <f>IF(AI414="","",TODAY()-AI414)</f>
        <v/>
      </c>
      <c r="AK414" s="494" t="n"/>
      <c r="AL414" s="184" t="n"/>
      <c r="AM414" s="184">
        <f>IF(AI414="","SIN ESTADO",IF(AK414&lt;&gt;"","PAGA",IF(AJ414&gt;0,"VENCIDA",IF(AJ414&gt;=-5,"POR VENCER","AL DÍA"))))</f>
        <v/>
      </c>
      <c r="AN414" s="185" t="n"/>
      <c r="AO414" s="119">
        <f>IF(N($H414)&lt;6,"",IF(AI414="","",AI414+31))</f>
        <v/>
      </c>
      <c r="AP414" s="124">
        <f>IF(AO414="","",TODAY()-AO414)</f>
        <v/>
      </c>
      <c r="AQ414" s="270" t="n"/>
      <c r="AR414" s="184" t="n"/>
      <c r="AS414" s="184">
        <f>IF(AO414="","SIN ESTADO",IF(AQ414&lt;&gt;"","PAGA",IF(AP414&gt;0,"VENCIDA",IF(AP414&gt;=-5,"POR VENCER","AL DÍA"))))</f>
        <v/>
      </c>
      <c r="AT414" s="185" t="n"/>
      <c r="AU414" s="119">
        <f>IF(N($H414)&lt;7,"",IF(AO414="","",AO414+31))</f>
        <v/>
      </c>
      <c r="AV414" s="124">
        <f>IF(AU414="","",TODAY()-AU414)</f>
        <v/>
      </c>
      <c r="AW414" s="494" t="n"/>
      <c r="AX414" s="184" t="n"/>
      <c r="AY414" s="184">
        <f>IF(AU414="","SIN ESTADO",IF(AW414&lt;&gt;"","PAGA",IF(AV414&gt;0,"VENCIDA",IF(AV414&gt;=-5,"POR VENCER","AL DÍA"))))</f>
        <v/>
      </c>
      <c r="AZ414" s="185" t="n"/>
      <c r="BA414" s="119">
        <f>IF(N($H414)&lt;8,"",IF(AU414="","",AU414+31))</f>
        <v/>
      </c>
      <c r="BB414" s="124">
        <f>IF(BA414="","",TODAY()-BA414)</f>
        <v/>
      </c>
      <c r="BC414" s="494" t="n"/>
      <c r="BD414" s="184" t="n"/>
      <c r="BE414" s="184">
        <f>IF(BA414="","SIN ESTADO",IF(BC414&lt;&gt;"","PAGA",IF(BB414&gt;0,"VENCIDA",IF(BB414&gt;=-5,"POR VENCER","AL DÍA"))))</f>
        <v/>
      </c>
      <c r="BF414" s="185" t="n"/>
      <c r="BG414" s="119">
        <f>IF(N($H414)&lt;9,"",IF(BA414="","",BA414+31))</f>
        <v/>
      </c>
      <c r="BH414" s="124">
        <f>IF(BG414="","",TODAY()-BG414)</f>
        <v/>
      </c>
      <c r="BI414" s="494" t="n"/>
      <c r="BJ414" s="184" t="n"/>
      <c r="BK414" s="184">
        <f>IF(BG414="","SIN ESTADO",IF(BI414&lt;&gt;"","PAGA",IF(BH414&gt;0,"VENCIDA",IF(BH414&gt;=-5,"POR VENCER","AL DÍA"))))</f>
        <v/>
      </c>
      <c r="BL414" s="185" t="n"/>
      <c r="BM414" s="119">
        <f>IF(N($H414)&lt;10,"",IF(BG414="","",BG414+31))</f>
        <v/>
      </c>
      <c r="BN414" s="124">
        <f>IF(BM414="","",TODAY()-BM414)</f>
        <v/>
      </c>
      <c r="BO414" s="494" t="n"/>
      <c r="BP414" s="184" t="n"/>
      <c r="BQ414" s="184">
        <f>IF(BM414="","SIN ESTADO",IF(BO414&lt;&gt;"","PAGA",IF(BN414&gt;0,"VENCIDA",IF(BN414&gt;=-5,"POR VENCER","AL DÍA"))))</f>
        <v/>
      </c>
      <c r="BR414" s="185" t="n"/>
      <c r="BS414" s="119">
        <f>IF(N($H414)&lt;11,"",IF(BM414="","",BM414+31))</f>
        <v/>
      </c>
      <c r="BT414" s="124">
        <f>IF(BS414="","",TODAY()-BS414)</f>
        <v/>
      </c>
      <c r="BU414" s="494" t="n"/>
      <c r="BV414" s="184" t="n"/>
      <c r="BW414" s="184">
        <f>IF(BS414="","SIN ESTADO",IF(BU414&lt;&gt;"","PAGA",IF(BT414&gt;0,"VENCIDA",IF(BT414&gt;=-5,"POR VENCER","AL DÍA"))))</f>
        <v/>
      </c>
      <c r="BX414" s="185" t="n"/>
      <c r="BY414" s="119">
        <f>IF(N($H414)&lt;12,"",IF(BS414="","",BS414+31))</f>
        <v/>
      </c>
      <c r="BZ414" s="124">
        <f>IF(BY414="","",TODAY()-BY414)</f>
        <v/>
      </c>
      <c r="CA414" s="494" t="n"/>
      <c r="CB414" s="184" t="n"/>
      <c r="CC414" s="184">
        <f>IF(BY414="","SIN ESTADO",IF(CA414&lt;&gt;"","PAGA",IF(BZ414&gt;0,"VENCIDA",IF(BZ414&gt;=-5,"POR VENCER","AL DÍA"))))</f>
        <v/>
      </c>
      <c r="CD414" s="185" t="n"/>
      <c r="CE414" s="119">
        <f>IF(N($H414)&lt;13,"",IF(BY414="","",BY414+31))</f>
        <v/>
      </c>
      <c r="CF414" s="124">
        <f>IF(CE414="","",TODAY()-CE414)</f>
        <v/>
      </c>
      <c r="CG414" s="494" t="n"/>
      <c r="CH414" s="184" t="n"/>
      <c r="CI414" s="184">
        <f>IF(CE414="","SIN ESTADO",IF(CG414&lt;&gt;"","PAGA",IF(CF414&gt;0,"VENCIDA",IF(CF414&gt;=-5,"POR VENCER","AL DÍA"))))</f>
        <v/>
      </c>
      <c r="CJ414" s="185" t="n"/>
      <c r="CK414" s="119">
        <f>IF(N($H414)&lt;14,"",IF(CE414="","",CE414+31))</f>
        <v/>
      </c>
      <c r="CL414" s="124">
        <f>IF(CK414="","",TODAY()-CK414)</f>
        <v/>
      </c>
      <c r="CM414" s="494" t="n"/>
      <c r="CN414" s="184" t="n"/>
      <c r="CO414" s="184">
        <f>IF(CK414="","SIN ESTADO",IF(CM414&lt;&gt;"","PAGA",IF(CL414&gt;0,"VENCIDA",IF(CL414&gt;=-5,"POR VENCER","AL DÍA"))))</f>
        <v/>
      </c>
      <c r="CP414" s="185" t="n"/>
      <c r="CQ414" s="119">
        <f>IF(N($H414)&lt;15,"",IF(CK414="","",CK414+31))</f>
        <v/>
      </c>
      <c r="CR414" s="124">
        <f>IF(CQ414="","",TODAY()-CQ414)</f>
        <v/>
      </c>
      <c r="CS414" s="494" t="n"/>
      <c r="CT414" s="184" t="n"/>
      <c r="CU414" s="184">
        <f>IF(CQ414="","SIN ESTADO",IF(CS414&lt;&gt;"","PAGA",IF(CR414&gt;0,"VENCIDA",IF(CR414&gt;=-5,"POR VENCER","AL DÍA"))))</f>
        <v/>
      </c>
      <c r="CV414" s="185" t="n"/>
      <c r="CW414" s="119">
        <f>IF(N($H414)&lt;16,"",IF(CQ414="","",CQ414+31))</f>
        <v/>
      </c>
      <c r="CX414" s="124">
        <f>IF(CW414="","",TODAY()-CW414)</f>
        <v/>
      </c>
      <c r="CY414" s="494" t="n"/>
      <c r="CZ414" s="184" t="n"/>
      <c r="DA414" s="184">
        <f>IF(CW414="","SIN ESTADO",IF(CY414&lt;&gt;"","PAGA",IF(CX414&gt;0,"VENCIDA",IF(CX414&gt;=-5,"POR VENCER","AL DÍA"))))</f>
        <v/>
      </c>
      <c r="DB414" s="185" t="n"/>
      <c r="DC414" s="119">
        <f>IF(N($H414)&lt;17,"",IF(CW414="","",CW414+31))</f>
        <v/>
      </c>
      <c r="DD414" s="124">
        <f>IF(DC414="","",TODAY()-DC414)</f>
        <v/>
      </c>
      <c r="DE414" s="494" t="n"/>
      <c r="DF414" s="184" t="n"/>
      <c r="DG414" s="184">
        <f>IF(DC414="","SIN ESTADO",IF(DE414&lt;&gt;"","PAGA",IF(DD414&gt;0,"VENCIDA",IF(DD414&gt;=-5,"POR VENCER","AL DÍA"))))</f>
        <v/>
      </c>
      <c r="DH414" s="185" t="n"/>
      <c r="DI414" s="119">
        <f>IF(N($H414)&lt;18,"",IF(DC414="","",DC414+31))</f>
        <v/>
      </c>
      <c r="DJ414" s="124">
        <f>IF(DI414="","",TODAY()-DI414)</f>
        <v/>
      </c>
      <c r="DK414" s="494" t="n"/>
      <c r="DL414" s="184" t="n"/>
      <c r="DM414" s="184">
        <f>IF(DI414="","SIN ESTADO",IF(DK414&lt;&gt;"","PAGA",IF(DJ414&gt;0,"VENCIDA",IF(DJ414&gt;=-5,"POR VENCER","AL DÍA"))))</f>
        <v/>
      </c>
      <c r="DN414" s="185" t="n"/>
      <c r="DO414" s="119">
        <f>IF(N($H414)&lt;19,"",IF(DI414="","",DI414+31))</f>
        <v/>
      </c>
      <c r="DP414" s="124">
        <f>IF(DO414="","",TODAY()-DO414)</f>
        <v/>
      </c>
      <c r="DQ414" s="494" t="n"/>
      <c r="DR414" s="184" t="n"/>
      <c r="DS414" s="184">
        <f>IF(DO414="","SIN ESTADO",IF(DQ414&lt;&gt;"","PAGA",IF(DP414&gt;0,"VENCIDA",IF(DP414&gt;=-5,"POR VENCER","AL DÍA"))))</f>
        <v/>
      </c>
      <c r="DT414" s="185" t="n"/>
      <c r="DU414" s="119">
        <f>IF(N($H414)&lt;20,"",IF(DO414="","",DO414+31))</f>
        <v/>
      </c>
      <c r="DV414" s="124">
        <f>IF(DU414="","",TODAY()-DU414)</f>
        <v/>
      </c>
      <c r="DW414" s="494" t="n"/>
      <c r="DX414" s="184" t="n"/>
      <c r="DY414" s="184">
        <f>IF(DU414="","SIN ESTADO",IF(DW414&lt;&gt;"","PAGA",IF(DV414&gt;0,"VENCIDA",IF(DV414&gt;=-5,"POR VENCER","AL DÍA"))))</f>
        <v/>
      </c>
      <c r="DZ414" s="185" t="n"/>
      <c r="EA414" s="119">
        <f>IF(N($H414)&lt;21,"",IF(DU414="","",DU414+31))</f>
        <v/>
      </c>
      <c r="EB414" s="124">
        <f>IF(EA414="","",TODAY()-EA414)</f>
        <v/>
      </c>
      <c r="EC414" s="494" t="n"/>
      <c r="ED414" s="184" t="n"/>
      <c r="EE414" s="184">
        <f>IF(EA414="","SIN ESTADO",IF(EC414&lt;&gt;"","PAGA",IF(EB414&gt;0,"VENCIDA",IF(EB414&gt;=-5,"POR VENCER","AL DÍA"))))</f>
        <v/>
      </c>
      <c r="EF414" s="185" t="n"/>
      <c r="EG414" s="119">
        <f>IF(N($H414)&lt;22,"",IF(EA414="","",EA414+31))</f>
        <v/>
      </c>
      <c r="EH414" s="124">
        <f>IF(EG414="","",TODAY()-EG414)</f>
        <v/>
      </c>
      <c r="EI414" s="494" t="n"/>
      <c r="EJ414" s="184" t="n"/>
      <c r="EK414" s="184">
        <f>IF(EG414="","SIN ESTADO",IF(EI414&lt;&gt;"","PAGA",IF(EH414&gt;0,"VENCIDA",IF(EH414&gt;=-5,"POR VENCER","AL DÍA"))))</f>
        <v/>
      </c>
      <c r="EL414" s="185" t="n"/>
      <c r="EM414" s="119">
        <f>IF(N($H414)&lt;23,"",IF(EG414="","",EG414+31))</f>
        <v/>
      </c>
      <c r="EN414" s="124">
        <f>IF(EM414="","",TODAY()-EM414)</f>
        <v/>
      </c>
      <c r="EO414" s="494" t="n"/>
      <c r="EP414" s="184" t="n"/>
      <c r="EQ414" s="184">
        <f>IF(EM414="","SIN ESTADO",IF(EO414&lt;&gt;"","PAGA",IF(EN414&gt;0,"VENCIDA",IF(EN414&gt;=-5,"POR VENCER","AL DÍA"))))</f>
        <v/>
      </c>
      <c r="ER414" s="185" t="n"/>
      <c r="ES414" s="119">
        <f>IF(N($H414)&lt;24,"",IF(EM414="","",EM414+31))</f>
        <v/>
      </c>
      <c r="ET414" s="124">
        <f>IF(ES414="","",TODAY()-ES414)</f>
        <v/>
      </c>
      <c r="EU414" s="494" t="n"/>
      <c r="EV414" s="184" t="n"/>
      <c r="EW414" s="184">
        <f>IF(ES414="","SIN ESTADO",IF(EU414&lt;&gt;"","PAGA",IF(ET414&gt;0,"VENCIDA",IF(ET414&gt;=-5,"POR VENCER","AL DÍA"))))</f>
        <v/>
      </c>
      <c r="EX414" s="185" t="n"/>
      <c r="EY414" s="119">
        <f>IF(N($H414)&lt;25,"",IF(ES414="","",ES414+31))</f>
        <v/>
      </c>
      <c r="EZ414" s="124">
        <f>IF(EY414="","",TODAY()-EY414)</f>
        <v/>
      </c>
      <c r="FA414" s="494" t="n"/>
      <c r="FB414" s="184" t="n"/>
      <c r="FC414" s="184">
        <f>IF(EY414="","SIN ESTADO",IF(FA414&lt;&gt;"","PAGA",IF(EZ414&gt;0,"VENCIDA",IF(EZ414&gt;=-5,"POR VENCER","AL DÍA"))))</f>
        <v/>
      </c>
      <c r="FD414" s="185" t="n"/>
      <c r="FE414" s="119">
        <f>IF(N($H414)&lt;26,"",IF(EY414="","",EY414+31))</f>
        <v/>
      </c>
      <c r="FF414" s="124">
        <f>IF(FE414="","",TODAY()-FE414)</f>
        <v/>
      </c>
      <c r="FG414" s="494" t="n"/>
      <c r="FH414" s="184" t="n"/>
      <c r="FI414" s="184">
        <f>IF(FE414="","SIN ESTADO",IF(FG414&lt;&gt;"","PAGA",IF(FF414&gt;0,"VENCIDA",IF(FF414&gt;=-5,"POR VENCER","AL DÍA"))))</f>
        <v/>
      </c>
      <c r="FJ414" s="185" t="n"/>
      <c r="FK414" s="119">
        <f>IF(N($H414)&lt;27,"",IF(FE414="","",FE414+31))</f>
        <v/>
      </c>
      <c r="FL414" s="124">
        <f>IF(FK414="","",TODAY()-FK414)</f>
        <v/>
      </c>
      <c r="FM414" s="494" t="n"/>
      <c r="FN414" s="184" t="n"/>
      <c r="FO414" s="184">
        <f>IF(FK414="","SIN ESTADO",IF(FM414&lt;&gt;"","PAGA",IF(FL414&gt;0,"VENCIDA",IF(FL414&gt;=-5,"POR VENCER","AL DÍA"))))</f>
        <v/>
      </c>
      <c r="FP414" s="185" t="n"/>
      <c r="FQ414" s="119">
        <f>IF(N($H414)&lt;28,"",IF(FK414="","",FK414+31))</f>
        <v/>
      </c>
      <c r="FR414" s="124">
        <f>IF(FQ414="","",TODAY()-FQ414)</f>
        <v/>
      </c>
      <c r="FS414" s="494" t="n"/>
      <c r="FT414" s="184" t="n"/>
      <c r="FU414" s="184">
        <f>IF(FQ414="","SIN ESTADO",IF(FS414&lt;&gt;"","PAGA",IF(FR414&gt;0,"VENCIDA",IF(FR414&gt;=-5,"POR VENCER","AL DÍA"))))</f>
        <v/>
      </c>
      <c r="FV414" s="185" t="n"/>
      <c r="FW414" s="119">
        <f>IF(N($H414)&lt;29,"",IF(FQ414="","",FQ414+31))</f>
        <v/>
      </c>
      <c r="FX414" s="124">
        <f>IF(FW414="","",TODAY()-FW414)</f>
        <v/>
      </c>
      <c r="FY414" s="494" t="n"/>
      <c r="FZ414" s="184" t="n"/>
      <c r="GA414" s="184">
        <f>IF(FW414="","SIN ESTADO",IF(FY414&lt;&gt;"","PAGA",IF(FX414&gt;0,"VENCIDA",IF(FX414&gt;=-5,"POR VENCER","AL DÍA"))))</f>
        <v/>
      </c>
      <c r="GB414" s="185" t="n"/>
      <c r="GC414" s="119">
        <f>IF(N($H414)&lt;30,"",IF(FW414="","",FW414+31))</f>
        <v/>
      </c>
      <c r="GD414" s="124">
        <f>IF(GC414="","",TODAY()-GC414)</f>
        <v/>
      </c>
      <c r="GE414" s="494" t="n"/>
      <c r="GF414" s="184" t="n"/>
      <c r="GG414" s="184">
        <f>IF(GC414="","SIN ESTADO",IF(GE414&lt;&gt;"","PAGA",IF(GD414&gt;0,"VENCIDA",IF(GD414&gt;=-5,"POR VENCER","AL DÍA"))))</f>
        <v/>
      </c>
      <c r="GH414" s="185" t="n"/>
      <c r="GI414" s="119">
        <f>IF(N($H414)&lt;31,"",IF(GC414="","",GC414+31))</f>
        <v/>
      </c>
      <c r="GJ414" s="124">
        <f>IF(GI414="","",TODAY()-GI414)</f>
        <v/>
      </c>
      <c r="GK414" s="494" t="n"/>
      <c r="GL414" s="184" t="n"/>
      <c r="GM414" s="184">
        <f>IF(GI414="","SIN ESTADO",IF(GK414&lt;&gt;"","PAGA",IF(GJ414&gt;0,"VENCIDA",IF(GJ414&gt;=-5,"POR VENCER","AL DÍA"))))</f>
        <v/>
      </c>
      <c r="GN414" s="185" t="n"/>
      <c r="GO414" s="119">
        <f>IF(N($H414)&lt;32,"",IF(GI414="","",GI414+31))</f>
        <v/>
      </c>
      <c r="GP414" s="124">
        <f>IF(GO414="","",TODAY()-GO414)</f>
        <v/>
      </c>
      <c r="GQ414" s="494" t="n"/>
      <c r="GR414" s="184" t="n"/>
      <c r="GS414" s="184">
        <f>IF(GO414="","SIN ESTADO",IF(GQ414&lt;&gt;"","PAGA",IF(GP414&gt;0,"VENCIDA",IF(GP414&gt;=-5,"POR VENCER","AL DÍA"))))</f>
        <v/>
      </c>
      <c r="GT414" s="185" t="n"/>
      <c r="GU414" s="119">
        <f>IF(N($H414)&lt;33,"",IF(GO414="","",GO414+31))</f>
        <v/>
      </c>
      <c r="GV414" s="124">
        <f>IF(GU414="","",TODAY()-GU414)</f>
        <v/>
      </c>
      <c r="GW414" s="494" t="n"/>
      <c r="GX414" s="184" t="n"/>
      <c r="GY414" s="184">
        <f>IF(GU414="","SIN ESTADO",IF(GW414&lt;&gt;"","PAGA",IF(GV414&gt;0,"VENCIDA",IF(GV414&gt;=-5,"POR VENCER","AL DÍA"))))</f>
        <v/>
      </c>
      <c r="GZ414" s="185" t="n"/>
      <c r="HA414" s="119">
        <f>IF(N($H414)&lt;34,"",IF(GU414="","",GU414+31))</f>
        <v/>
      </c>
      <c r="HB414" s="124">
        <f>IF(HA414="","",TODAY()-HA414)</f>
        <v/>
      </c>
      <c r="HC414" s="494" t="n"/>
      <c r="HD414" s="184" t="n"/>
      <c r="HE414" s="184">
        <f>IF(HA414="","SIN ESTADO",IF(HC414&lt;&gt;"","PAGA",IF(HB414&gt;0,"VENCIDA",IF(HB414&gt;=-5,"POR VENCER","AL DÍA"))))</f>
        <v/>
      </c>
      <c r="HF414" s="185" t="n"/>
      <c r="HG414" s="119">
        <f>IF(N($H414)&lt;35,"",IF(HA414="","",HA414+31))</f>
        <v/>
      </c>
      <c r="HH414" s="124">
        <f>IF(HG414="","",TODAY()-HG414)</f>
        <v/>
      </c>
      <c r="HI414" s="494" t="n"/>
      <c r="HJ414" s="184" t="n"/>
      <c r="HK414" s="184">
        <f>IF(HG414="","SIN ESTADO",IF(HI414&lt;&gt;"","PAGA",IF(HH414&gt;0,"VENCIDA",IF(HH414&gt;=-5,"POR VENCER","AL DÍA"))))</f>
        <v/>
      </c>
      <c r="HL414" s="168" t="n"/>
      <c r="HM414" s="119">
        <f>IF(N($H414)&lt;36,"",IF(HG414="","",HG414+31))</f>
        <v/>
      </c>
      <c r="HN414" s="124">
        <f>IF(HM414="","",TODAY()-HM414)</f>
        <v/>
      </c>
      <c r="HO414" s="494" t="n"/>
      <c r="HP414" s="184" t="n"/>
      <c r="HQ414" s="184">
        <f>IF(HM414="","SIN ESTADO",IF(HO414&lt;&gt;"","PAGA",IF(HN414&gt;0,"VENCIDA",IF(HN414&gt;=-5,"POR VENCER","AL DÍA"))))</f>
        <v/>
      </c>
      <c r="HR414" s="168" t="n"/>
      <c r="HS414" s="169">
        <f>N414+T414+Z414+AF414+AL414+AR414+AX414+BD414+BJ414+BP414+BV414+CB414+CH414+CN414+CT414+CZ414+DF414+DL414+DR414+DX414+ED414+EJ414+EP414+EV414+FB414+FH414+FN414+FT414+FZ414+GF414+GL414+GR414+GX414+HD414+HJ414+HP414</f>
        <v/>
      </c>
      <c r="HU414" s="170">
        <f>IFERROR(N($J414),0)</f>
        <v/>
      </c>
      <c r="HW414" s="170">
        <f>SUMPRODUCT((MOD(COLUMN($M414:$HR414)-COLUMN($M414),6)=0)*ISNUMBER($M414:$HR414)*($M414:$HR414&gt;=RESUMEN!$C$26)*($M414:$HR414&lt;=RESUMEN!$C$27)*IFERROR(N($N414:$HS414),0))</f>
        <v/>
      </c>
      <c r="HX414" s="170">
        <f>SUMPRODUCT((MOD(COLUMN($M414:$HR414)-COLUMN($M414),6)=0)*ISNUMBER($M414:$HR414)*($M414:$HR414&gt;=RESUMEN!$C$26)*($M414:$HR414&lt;=RESUMEN!$C$27))</f>
        <v/>
      </c>
    </row>
    <row r="415" ht="15.75" customHeight="1" s="506">
      <c r="B415" s="113">
        <f>VENTAS!A414</f>
        <v/>
      </c>
      <c r="C415" s="236">
        <f>VENTAS!B414</f>
        <v/>
      </c>
      <c r="D415" s="53">
        <f>VENTAS!C414</f>
        <v/>
      </c>
      <c r="E415" s="114">
        <f>VENTAS!D414</f>
        <v/>
      </c>
      <c r="F415" s="114">
        <f>VENTAS!J414</f>
        <v/>
      </c>
      <c r="G415" s="494">
        <f>VENTAS!F414</f>
        <v/>
      </c>
      <c r="H415" s="479">
        <f>VENTAS!K414</f>
        <v/>
      </c>
      <c r="I415" s="479">
        <f>VENTAS!M414</f>
        <v/>
      </c>
      <c r="J415" s="184">
        <f>VENTAS!L414</f>
        <v/>
      </c>
      <c r="K415" s="119">
        <f>IF(N($H415)&lt;1,"",$G415+31)</f>
        <v/>
      </c>
      <c r="L415" s="124">
        <f>IF(K415="","",TODAY()-K415)</f>
        <v/>
      </c>
      <c r="M415" s="494" t="n"/>
      <c r="N415" s="374" t="n"/>
      <c r="O415" s="184">
        <f>IF(K415="","SIN ESTADO",IF(M415&lt;&gt;"","PAGA",IF(L415&gt;0,"VENCIDA",IF(L415&gt;=-5,"POR VENCER","AL DÍA"))))</f>
        <v/>
      </c>
      <c r="P415" s="185" t="n"/>
      <c r="Q415" s="119">
        <f>IF(N($H415)&lt;2,"",IF(K415="","",K415+31))</f>
        <v/>
      </c>
      <c r="R415" s="124">
        <f>IF(Q415="","",TODAY()-Q415)</f>
        <v/>
      </c>
      <c r="S415" s="494" t="n"/>
      <c r="T415" s="184" t="n"/>
      <c r="U415" s="184">
        <f>IF(Q415="","SIN ESTADO",IF(S415&lt;&gt;"","PAGA",IF(R415&gt;0,"VENCIDA",IF(R415&gt;=-5,"POR VENCER","AL DÍA"))))</f>
        <v/>
      </c>
      <c r="V415" s="185" t="n"/>
      <c r="W415" s="119">
        <f>IF(N($H415)&lt;3,"",IF(Q415="","",Q415+31))</f>
        <v/>
      </c>
      <c r="X415" s="124">
        <f>IF(W415="","",TODAY()-W415)</f>
        <v/>
      </c>
      <c r="Y415" s="494" t="n"/>
      <c r="Z415" s="184" t="n"/>
      <c r="AA415" s="184">
        <f>IF(W415="","SIN ESTADO",IF(Y415&lt;&gt;"","PAGA",IF(X415&gt;0,"VENCIDA",IF(X415&gt;=-5,"POR VENCER","AL DÍA"))))</f>
        <v/>
      </c>
      <c r="AB415" s="185" t="n"/>
      <c r="AC415" s="119">
        <f>IF(N($H415)&lt;4,"",IF(W415="","",W415+31))</f>
        <v/>
      </c>
      <c r="AD415" s="124">
        <f>IF(AC415="","",TODAY()-AC415)</f>
        <v/>
      </c>
      <c r="AE415" s="494" t="n"/>
      <c r="AF415" s="184" t="n"/>
      <c r="AG415" s="184">
        <f>IF(AC415="","SIN ESTADO",IF(AE415&lt;&gt;"","PAGA",IF(AD415&gt;0,"VENCIDA",IF(AD415&gt;=-5,"POR VENCER","AL DÍA"))))</f>
        <v/>
      </c>
      <c r="AH415" s="185" t="n"/>
      <c r="AI415" s="119">
        <f>IF(N($H415)&lt;5,"",IF(AC415="","",AC415+31))</f>
        <v/>
      </c>
      <c r="AJ415" s="124">
        <f>IF(AI415="","",TODAY()-AI415)</f>
        <v/>
      </c>
      <c r="AK415" s="494" t="n"/>
      <c r="AL415" s="184" t="n"/>
      <c r="AM415" s="184">
        <f>IF(AI415="","SIN ESTADO",IF(AK415&lt;&gt;"","PAGA",IF(AJ415&gt;0,"VENCIDA",IF(AJ415&gt;=-5,"POR VENCER","AL DÍA"))))</f>
        <v/>
      </c>
      <c r="AN415" s="185" t="n"/>
      <c r="AO415" s="119">
        <f>IF(N($H415)&lt;6,"",IF(AI415="","",AI415+31))</f>
        <v/>
      </c>
      <c r="AP415" s="124">
        <f>IF(AO415="","",TODAY()-AO415)</f>
        <v/>
      </c>
      <c r="AQ415" s="270" t="n"/>
      <c r="AR415" s="184" t="n"/>
      <c r="AS415" s="184">
        <f>IF(AO415="","SIN ESTADO",IF(AQ415&lt;&gt;"","PAGA",IF(AP415&gt;0,"VENCIDA",IF(AP415&gt;=-5,"POR VENCER","AL DÍA"))))</f>
        <v/>
      </c>
      <c r="AT415" s="185" t="n"/>
      <c r="AU415" s="119">
        <f>IF(N($H415)&lt;7,"",IF(AO415="","",AO415+31))</f>
        <v/>
      </c>
      <c r="AV415" s="124">
        <f>IF(AU415="","",TODAY()-AU415)</f>
        <v/>
      </c>
      <c r="AW415" s="494" t="n"/>
      <c r="AX415" s="184" t="n"/>
      <c r="AY415" s="184">
        <f>IF(AU415="","SIN ESTADO",IF(AW415&lt;&gt;"","PAGA",IF(AV415&gt;0,"VENCIDA",IF(AV415&gt;=-5,"POR VENCER","AL DÍA"))))</f>
        <v/>
      </c>
      <c r="AZ415" s="185" t="n"/>
      <c r="BA415" s="119">
        <f>IF(N($H415)&lt;8,"",IF(AU415="","",AU415+31))</f>
        <v/>
      </c>
      <c r="BB415" s="124">
        <f>IF(BA415="","",TODAY()-BA415)</f>
        <v/>
      </c>
      <c r="BC415" s="494" t="n"/>
      <c r="BD415" s="184" t="n"/>
      <c r="BE415" s="184">
        <f>IF(BA415="","SIN ESTADO",IF(BC415&lt;&gt;"","PAGA",IF(BB415&gt;0,"VENCIDA",IF(BB415&gt;=-5,"POR VENCER","AL DÍA"))))</f>
        <v/>
      </c>
      <c r="BF415" s="185" t="n"/>
      <c r="BG415" s="119">
        <f>IF(N($H415)&lt;9,"",IF(BA415="","",BA415+31))</f>
        <v/>
      </c>
      <c r="BH415" s="124">
        <f>IF(BG415="","",TODAY()-BG415)</f>
        <v/>
      </c>
      <c r="BI415" s="494" t="n"/>
      <c r="BJ415" s="184" t="n"/>
      <c r="BK415" s="184">
        <f>IF(BG415="","SIN ESTADO",IF(BI415&lt;&gt;"","PAGA",IF(BH415&gt;0,"VENCIDA",IF(BH415&gt;=-5,"POR VENCER","AL DÍA"))))</f>
        <v/>
      </c>
      <c r="BL415" s="185" t="n"/>
      <c r="BM415" s="119">
        <f>IF(N($H415)&lt;10,"",IF(BG415="","",BG415+31))</f>
        <v/>
      </c>
      <c r="BN415" s="124">
        <f>IF(BM415="","",TODAY()-BM415)</f>
        <v/>
      </c>
      <c r="BO415" s="494" t="n"/>
      <c r="BP415" s="184" t="n"/>
      <c r="BQ415" s="184">
        <f>IF(BM415="","SIN ESTADO",IF(BO415&lt;&gt;"","PAGA",IF(BN415&gt;0,"VENCIDA",IF(BN415&gt;=-5,"POR VENCER","AL DÍA"))))</f>
        <v/>
      </c>
      <c r="BR415" s="185" t="n"/>
      <c r="BS415" s="119">
        <f>IF(N($H415)&lt;11,"",IF(BM415="","",BM415+31))</f>
        <v/>
      </c>
      <c r="BT415" s="124">
        <f>IF(BS415="","",TODAY()-BS415)</f>
        <v/>
      </c>
      <c r="BU415" s="494" t="n"/>
      <c r="BV415" s="184" t="n"/>
      <c r="BW415" s="184">
        <f>IF(BS415="","SIN ESTADO",IF(BU415&lt;&gt;"","PAGA",IF(BT415&gt;0,"VENCIDA",IF(BT415&gt;=-5,"POR VENCER","AL DÍA"))))</f>
        <v/>
      </c>
      <c r="BX415" s="185" t="n"/>
      <c r="BY415" s="119">
        <f>IF(N($H415)&lt;12,"",IF(BS415="","",BS415+31))</f>
        <v/>
      </c>
      <c r="BZ415" s="124">
        <f>IF(BY415="","",TODAY()-BY415)</f>
        <v/>
      </c>
      <c r="CA415" s="494" t="n"/>
      <c r="CB415" s="184" t="n"/>
      <c r="CC415" s="184">
        <f>IF(BY415="","SIN ESTADO",IF(CA415&lt;&gt;"","PAGA",IF(BZ415&gt;0,"VENCIDA",IF(BZ415&gt;=-5,"POR VENCER","AL DÍA"))))</f>
        <v/>
      </c>
      <c r="CD415" s="185" t="n"/>
      <c r="CE415" s="119">
        <f>IF(N($H415)&lt;13,"",IF(BY415="","",BY415+31))</f>
        <v/>
      </c>
      <c r="CF415" s="124">
        <f>IF(CE415="","",TODAY()-CE415)</f>
        <v/>
      </c>
      <c r="CG415" s="494" t="n"/>
      <c r="CH415" s="184" t="n"/>
      <c r="CI415" s="184">
        <f>IF(CE415="","SIN ESTADO",IF(CG415&lt;&gt;"","PAGA",IF(CF415&gt;0,"VENCIDA",IF(CF415&gt;=-5,"POR VENCER","AL DÍA"))))</f>
        <v/>
      </c>
      <c r="CJ415" s="185" t="n"/>
      <c r="CK415" s="119">
        <f>IF(N($H415)&lt;14,"",IF(CE415="","",CE415+31))</f>
        <v/>
      </c>
      <c r="CL415" s="124">
        <f>IF(CK415="","",TODAY()-CK415)</f>
        <v/>
      </c>
      <c r="CM415" s="494" t="n"/>
      <c r="CN415" s="184" t="n"/>
      <c r="CO415" s="184">
        <f>IF(CK415="","SIN ESTADO",IF(CM415&lt;&gt;"","PAGA",IF(CL415&gt;0,"VENCIDA",IF(CL415&gt;=-5,"POR VENCER","AL DÍA"))))</f>
        <v/>
      </c>
      <c r="CP415" s="185" t="n"/>
      <c r="CQ415" s="119">
        <f>IF(N($H415)&lt;15,"",IF(CK415="","",CK415+31))</f>
        <v/>
      </c>
      <c r="CR415" s="124">
        <f>IF(CQ415="","",TODAY()-CQ415)</f>
        <v/>
      </c>
      <c r="CS415" s="494" t="n"/>
      <c r="CT415" s="184" t="n"/>
      <c r="CU415" s="184">
        <f>IF(CQ415="","SIN ESTADO",IF(CS415&lt;&gt;"","PAGA",IF(CR415&gt;0,"VENCIDA",IF(CR415&gt;=-5,"POR VENCER","AL DÍA"))))</f>
        <v/>
      </c>
      <c r="CV415" s="185" t="n"/>
      <c r="CW415" s="119">
        <f>IF(N($H415)&lt;16,"",IF(CQ415="","",CQ415+31))</f>
        <v/>
      </c>
      <c r="CX415" s="124">
        <f>IF(CW415="","",TODAY()-CW415)</f>
        <v/>
      </c>
      <c r="CY415" s="494" t="n"/>
      <c r="CZ415" s="184" t="n"/>
      <c r="DA415" s="184">
        <f>IF(CW415="","SIN ESTADO",IF(CY415&lt;&gt;"","PAGA",IF(CX415&gt;0,"VENCIDA",IF(CX415&gt;=-5,"POR VENCER","AL DÍA"))))</f>
        <v/>
      </c>
      <c r="DB415" s="185" t="n"/>
      <c r="DC415" s="119">
        <f>IF(N($H415)&lt;17,"",IF(CW415="","",CW415+31))</f>
        <v/>
      </c>
      <c r="DD415" s="124">
        <f>IF(DC415="","",TODAY()-DC415)</f>
        <v/>
      </c>
      <c r="DE415" s="494" t="n"/>
      <c r="DF415" s="184" t="n"/>
      <c r="DG415" s="184">
        <f>IF(DC415="","SIN ESTADO",IF(DE415&lt;&gt;"","PAGA",IF(DD415&gt;0,"VENCIDA",IF(DD415&gt;=-5,"POR VENCER","AL DÍA"))))</f>
        <v/>
      </c>
      <c r="DH415" s="185" t="n"/>
      <c r="DI415" s="119">
        <f>IF(N($H415)&lt;18,"",IF(DC415="","",DC415+31))</f>
        <v/>
      </c>
      <c r="DJ415" s="124">
        <f>IF(DI415="","",TODAY()-DI415)</f>
        <v/>
      </c>
      <c r="DK415" s="494" t="n"/>
      <c r="DL415" s="184" t="n"/>
      <c r="DM415" s="184">
        <f>IF(DI415="","SIN ESTADO",IF(DK415&lt;&gt;"","PAGA",IF(DJ415&gt;0,"VENCIDA",IF(DJ415&gt;=-5,"POR VENCER","AL DÍA"))))</f>
        <v/>
      </c>
      <c r="DN415" s="185" t="n"/>
      <c r="DO415" s="119">
        <f>IF(N($H415)&lt;19,"",IF(DI415="","",DI415+31))</f>
        <v/>
      </c>
      <c r="DP415" s="124">
        <f>IF(DO415="","",TODAY()-DO415)</f>
        <v/>
      </c>
      <c r="DQ415" s="494" t="n"/>
      <c r="DR415" s="184" t="n"/>
      <c r="DS415" s="184">
        <f>IF(DO415="","SIN ESTADO",IF(DQ415&lt;&gt;"","PAGA",IF(DP415&gt;0,"VENCIDA",IF(DP415&gt;=-5,"POR VENCER","AL DÍA"))))</f>
        <v/>
      </c>
      <c r="DT415" s="185" t="n"/>
      <c r="DU415" s="119">
        <f>IF(N($H415)&lt;20,"",IF(DO415="","",DO415+31))</f>
        <v/>
      </c>
      <c r="DV415" s="124">
        <f>IF(DU415="","",TODAY()-DU415)</f>
        <v/>
      </c>
      <c r="DW415" s="494" t="n"/>
      <c r="DX415" s="184" t="n"/>
      <c r="DY415" s="184">
        <f>IF(DU415="","SIN ESTADO",IF(DW415&lt;&gt;"","PAGA",IF(DV415&gt;0,"VENCIDA",IF(DV415&gt;=-5,"POR VENCER","AL DÍA"))))</f>
        <v/>
      </c>
      <c r="DZ415" s="185" t="n"/>
      <c r="EA415" s="119">
        <f>IF(N($H415)&lt;21,"",IF(DU415="","",DU415+31))</f>
        <v/>
      </c>
      <c r="EB415" s="124">
        <f>IF(EA415="","",TODAY()-EA415)</f>
        <v/>
      </c>
      <c r="EC415" s="494" t="n"/>
      <c r="ED415" s="184" t="n"/>
      <c r="EE415" s="184">
        <f>IF(EA415="","SIN ESTADO",IF(EC415&lt;&gt;"","PAGA",IF(EB415&gt;0,"VENCIDA",IF(EB415&gt;=-5,"POR VENCER","AL DÍA"))))</f>
        <v/>
      </c>
      <c r="EF415" s="185" t="n"/>
      <c r="EG415" s="119">
        <f>IF(N($H415)&lt;22,"",IF(EA415="","",EA415+31))</f>
        <v/>
      </c>
      <c r="EH415" s="124">
        <f>IF(EG415="","",TODAY()-EG415)</f>
        <v/>
      </c>
      <c r="EI415" s="494" t="n"/>
      <c r="EJ415" s="184" t="n"/>
      <c r="EK415" s="184">
        <f>IF(EG415="","SIN ESTADO",IF(EI415&lt;&gt;"","PAGA",IF(EH415&gt;0,"VENCIDA",IF(EH415&gt;=-5,"POR VENCER","AL DÍA"))))</f>
        <v/>
      </c>
      <c r="EL415" s="185" t="n"/>
      <c r="EM415" s="119">
        <f>IF(N($H415)&lt;23,"",IF(EG415="","",EG415+31))</f>
        <v/>
      </c>
      <c r="EN415" s="124">
        <f>IF(EM415="","",TODAY()-EM415)</f>
        <v/>
      </c>
      <c r="EO415" s="494" t="n"/>
      <c r="EP415" s="184" t="n"/>
      <c r="EQ415" s="184">
        <f>IF(EM415="","SIN ESTADO",IF(EO415&lt;&gt;"","PAGA",IF(EN415&gt;0,"VENCIDA",IF(EN415&gt;=-5,"POR VENCER","AL DÍA"))))</f>
        <v/>
      </c>
      <c r="ER415" s="185" t="n"/>
      <c r="ES415" s="119">
        <f>IF(N($H415)&lt;24,"",IF(EM415="","",EM415+31))</f>
        <v/>
      </c>
      <c r="ET415" s="124">
        <f>IF(ES415="","",TODAY()-ES415)</f>
        <v/>
      </c>
      <c r="EU415" s="494" t="n"/>
      <c r="EV415" s="184" t="n"/>
      <c r="EW415" s="184">
        <f>IF(ES415="","SIN ESTADO",IF(EU415&lt;&gt;"","PAGA",IF(ET415&gt;0,"VENCIDA",IF(ET415&gt;=-5,"POR VENCER","AL DÍA"))))</f>
        <v/>
      </c>
      <c r="EX415" s="185" t="n"/>
      <c r="EY415" s="119">
        <f>IF(N($H415)&lt;25,"",IF(ES415="","",ES415+31))</f>
        <v/>
      </c>
      <c r="EZ415" s="124">
        <f>IF(EY415="","",TODAY()-EY415)</f>
        <v/>
      </c>
      <c r="FA415" s="494" t="n"/>
      <c r="FB415" s="184" t="n"/>
      <c r="FC415" s="184">
        <f>IF(EY415="","SIN ESTADO",IF(FA415&lt;&gt;"","PAGA",IF(EZ415&gt;0,"VENCIDA",IF(EZ415&gt;=-5,"POR VENCER","AL DÍA"))))</f>
        <v/>
      </c>
      <c r="FD415" s="185" t="n"/>
      <c r="FE415" s="119">
        <f>IF(N($H415)&lt;26,"",IF(EY415="","",EY415+31))</f>
        <v/>
      </c>
      <c r="FF415" s="124">
        <f>IF(FE415="","",TODAY()-FE415)</f>
        <v/>
      </c>
      <c r="FG415" s="494" t="n"/>
      <c r="FH415" s="184" t="n"/>
      <c r="FI415" s="184">
        <f>IF(FE415="","SIN ESTADO",IF(FG415&lt;&gt;"","PAGA",IF(FF415&gt;0,"VENCIDA",IF(FF415&gt;=-5,"POR VENCER","AL DÍA"))))</f>
        <v/>
      </c>
      <c r="FJ415" s="185" t="n"/>
      <c r="FK415" s="119">
        <f>IF(N($H415)&lt;27,"",IF(FE415="","",FE415+31))</f>
        <v/>
      </c>
      <c r="FL415" s="124">
        <f>IF(FK415="","",TODAY()-FK415)</f>
        <v/>
      </c>
      <c r="FM415" s="494" t="n"/>
      <c r="FN415" s="184" t="n"/>
      <c r="FO415" s="184">
        <f>IF(FK415="","SIN ESTADO",IF(FM415&lt;&gt;"","PAGA",IF(FL415&gt;0,"VENCIDA",IF(FL415&gt;=-5,"POR VENCER","AL DÍA"))))</f>
        <v/>
      </c>
      <c r="FP415" s="185" t="n"/>
      <c r="FQ415" s="119">
        <f>IF(N($H415)&lt;28,"",IF(FK415="","",FK415+31))</f>
        <v/>
      </c>
      <c r="FR415" s="124">
        <f>IF(FQ415="","",TODAY()-FQ415)</f>
        <v/>
      </c>
      <c r="FS415" s="494" t="n"/>
      <c r="FT415" s="184" t="n"/>
      <c r="FU415" s="184">
        <f>IF(FQ415="","SIN ESTADO",IF(FS415&lt;&gt;"","PAGA",IF(FR415&gt;0,"VENCIDA",IF(FR415&gt;=-5,"POR VENCER","AL DÍA"))))</f>
        <v/>
      </c>
      <c r="FV415" s="185" t="n"/>
      <c r="FW415" s="119">
        <f>IF(N($H415)&lt;29,"",IF(FQ415="","",FQ415+31))</f>
        <v/>
      </c>
      <c r="FX415" s="124">
        <f>IF(FW415="","",TODAY()-FW415)</f>
        <v/>
      </c>
      <c r="FY415" s="494" t="n"/>
      <c r="FZ415" s="184" t="n"/>
      <c r="GA415" s="184">
        <f>IF(FW415="","SIN ESTADO",IF(FY415&lt;&gt;"","PAGA",IF(FX415&gt;0,"VENCIDA",IF(FX415&gt;=-5,"POR VENCER","AL DÍA"))))</f>
        <v/>
      </c>
      <c r="GB415" s="185" t="n"/>
      <c r="GC415" s="119">
        <f>IF(N($H415)&lt;30,"",IF(FW415="","",FW415+31))</f>
        <v/>
      </c>
      <c r="GD415" s="124">
        <f>IF(GC415="","",TODAY()-GC415)</f>
        <v/>
      </c>
      <c r="GE415" s="494" t="n"/>
      <c r="GF415" s="184" t="n"/>
      <c r="GG415" s="184">
        <f>IF(GC415="","SIN ESTADO",IF(GE415&lt;&gt;"","PAGA",IF(GD415&gt;0,"VENCIDA",IF(GD415&gt;=-5,"POR VENCER","AL DÍA"))))</f>
        <v/>
      </c>
      <c r="GH415" s="185" t="n"/>
      <c r="GI415" s="119">
        <f>IF(N($H415)&lt;31,"",IF(GC415="","",GC415+31))</f>
        <v/>
      </c>
      <c r="GJ415" s="124">
        <f>IF(GI415="","",TODAY()-GI415)</f>
        <v/>
      </c>
      <c r="GK415" s="494" t="n"/>
      <c r="GL415" s="184" t="n"/>
      <c r="GM415" s="184">
        <f>IF(GI415="","SIN ESTADO",IF(GK415&lt;&gt;"","PAGA",IF(GJ415&gt;0,"VENCIDA",IF(GJ415&gt;=-5,"POR VENCER","AL DÍA"))))</f>
        <v/>
      </c>
      <c r="GN415" s="185" t="n"/>
      <c r="GO415" s="119">
        <f>IF(N($H415)&lt;32,"",IF(GI415="","",GI415+31))</f>
        <v/>
      </c>
      <c r="GP415" s="124">
        <f>IF(GO415="","",TODAY()-GO415)</f>
        <v/>
      </c>
      <c r="GQ415" s="494" t="n"/>
      <c r="GR415" s="184" t="n"/>
      <c r="GS415" s="184">
        <f>IF(GO415="","SIN ESTADO",IF(GQ415&lt;&gt;"","PAGA",IF(GP415&gt;0,"VENCIDA",IF(GP415&gt;=-5,"POR VENCER","AL DÍA"))))</f>
        <v/>
      </c>
      <c r="GT415" s="185" t="n"/>
      <c r="GU415" s="119">
        <f>IF(N($H415)&lt;33,"",IF(GO415="","",GO415+31))</f>
        <v/>
      </c>
      <c r="GV415" s="124">
        <f>IF(GU415="","",TODAY()-GU415)</f>
        <v/>
      </c>
      <c r="GW415" s="494" t="n"/>
      <c r="GX415" s="184" t="n"/>
      <c r="GY415" s="184">
        <f>IF(GU415="","SIN ESTADO",IF(GW415&lt;&gt;"","PAGA",IF(GV415&gt;0,"VENCIDA",IF(GV415&gt;=-5,"POR VENCER","AL DÍA"))))</f>
        <v/>
      </c>
      <c r="GZ415" s="185" t="n"/>
      <c r="HA415" s="119">
        <f>IF(N($H415)&lt;34,"",IF(GU415="","",GU415+31))</f>
        <v/>
      </c>
      <c r="HB415" s="124">
        <f>IF(HA415="","",TODAY()-HA415)</f>
        <v/>
      </c>
      <c r="HC415" s="494" t="n"/>
      <c r="HD415" s="184" t="n"/>
      <c r="HE415" s="184">
        <f>IF(HA415="","SIN ESTADO",IF(HC415&lt;&gt;"","PAGA",IF(HB415&gt;0,"VENCIDA",IF(HB415&gt;=-5,"POR VENCER","AL DÍA"))))</f>
        <v/>
      </c>
      <c r="HF415" s="185" t="n"/>
      <c r="HG415" s="119">
        <f>IF(N($H415)&lt;35,"",IF(HA415="","",HA415+31))</f>
        <v/>
      </c>
      <c r="HH415" s="124">
        <f>IF(HG415="","",TODAY()-HG415)</f>
        <v/>
      </c>
      <c r="HI415" s="494" t="n"/>
      <c r="HJ415" s="184" t="n"/>
      <c r="HK415" s="184">
        <f>IF(HG415="","SIN ESTADO",IF(HI415&lt;&gt;"","PAGA",IF(HH415&gt;0,"VENCIDA",IF(HH415&gt;=-5,"POR VENCER","AL DÍA"))))</f>
        <v/>
      </c>
      <c r="HL415" s="168" t="n"/>
      <c r="HM415" s="119">
        <f>IF(N($H415)&lt;36,"",IF(HG415="","",HG415+31))</f>
        <v/>
      </c>
      <c r="HN415" s="124">
        <f>IF(HM415="","",TODAY()-HM415)</f>
        <v/>
      </c>
      <c r="HO415" s="494" t="n"/>
      <c r="HP415" s="184" t="n"/>
      <c r="HQ415" s="184">
        <f>IF(HM415="","SIN ESTADO",IF(HO415&lt;&gt;"","PAGA",IF(HN415&gt;0,"VENCIDA",IF(HN415&gt;=-5,"POR VENCER","AL DÍA"))))</f>
        <v/>
      </c>
      <c r="HR415" s="168" t="n"/>
      <c r="HS415" s="169">
        <f>N415+T415+Z415+AF415+AL415+AR415+AX415+BD415+BJ415+BP415+BV415+CB415+CH415+CN415+CT415+CZ415+DF415+DL415+DR415+DX415+ED415+EJ415+EP415+EV415+FB415+FH415+FN415+FT415+FZ415+GF415+GL415+GR415+GX415+HD415+HJ415+HP415</f>
        <v/>
      </c>
      <c r="HU415" s="170">
        <f>IFERROR(N($J415),0)</f>
        <v/>
      </c>
      <c r="HW415" s="170">
        <f>SUMPRODUCT((MOD(COLUMN($M415:$HR415)-COLUMN($M415),6)=0)*ISNUMBER($M415:$HR415)*($M415:$HR415&gt;=RESUMEN!$C$26)*($M415:$HR415&lt;=RESUMEN!$C$27)*IFERROR(N($N415:$HS415),0))</f>
        <v/>
      </c>
      <c r="HX415" s="170">
        <f>SUMPRODUCT((MOD(COLUMN($M415:$HR415)-COLUMN($M415),6)=0)*ISNUMBER($M415:$HR415)*($M415:$HR415&gt;=RESUMEN!$C$26)*($M415:$HR415&lt;=RESUMEN!$C$27))</f>
        <v/>
      </c>
    </row>
    <row r="416" ht="15.75" customHeight="1" s="506">
      <c r="B416" s="113">
        <f>VENTAS!A415</f>
        <v/>
      </c>
      <c r="C416" s="236">
        <f>VENTAS!B415</f>
        <v/>
      </c>
      <c r="D416" s="53">
        <f>VENTAS!C415</f>
        <v/>
      </c>
      <c r="E416" s="114">
        <f>VENTAS!D415</f>
        <v/>
      </c>
      <c r="F416" s="114">
        <f>VENTAS!J415</f>
        <v/>
      </c>
      <c r="G416" s="494">
        <f>VENTAS!F415</f>
        <v/>
      </c>
      <c r="H416" s="479">
        <f>VENTAS!K415</f>
        <v/>
      </c>
      <c r="I416" s="479">
        <f>VENTAS!M415</f>
        <v/>
      </c>
      <c r="J416" s="184">
        <f>VENTAS!L415</f>
        <v/>
      </c>
      <c r="K416" s="119">
        <f>IF(N($H416)&lt;1,"",$G416+31)</f>
        <v/>
      </c>
      <c r="L416" s="124">
        <f>IF(K416="","",TODAY()-K416)</f>
        <v/>
      </c>
      <c r="M416" s="494" t="n"/>
      <c r="N416" s="374" t="n"/>
      <c r="O416" s="184">
        <f>IF(K416="","SIN ESTADO",IF(M416&lt;&gt;"","PAGA",IF(L416&gt;0,"VENCIDA",IF(L416&gt;=-5,"POR VENCER","AL DÍA"))))</f>
        <v/>
      </c>
      <c r="P416" s="185" t="n"/>
      <c r="Q416" s="119">
        <f>IF(N($H416)&lt;2,"",IF(K416="","",K416+31))</f>
        <v/>
      </c>
      <c r="R416" s="124">
        <f>IF(Q416="","",TODAY()-Q416)</f>
        <v/>
      </c>
      <c r="S416" s="494" t="n"/>
      <c r="T416" s="184" t="n"/>
      <c r="U416" s="184">
        <f>IF(Q416="","SIN ESTADO",IF(S416&lt;&gt;"","PAGA",IF(R416&gt;0,"VENCIDA",IF(R416&gt;=-5,"POR VENCER","AL DÍA"))))</f>
        <v/>
      </c>
      <c r="V416" s="185" t="n"/>
      <c r="W416" s="119">
        <f>IF(N($H416)&lt;3,"",IF(Q416="","",Q416+31))</f>
        <v/>
      </c>
      <c r="X416" s="124">
        <f>IF(W416="","",TODAY()-W416)</f>
        <v/>
      </c>
      <c r="Y416" s="494" t="n"/>
      <c r="Z416" s="184" t="n"/>
      <c r="AA416" s="184">
        <f>IF(W416="","SIN ESTADO",IF(Y416&lt;&gt;"","PAGA",IF(X416&gt;0,"VENCIDA",IF(X416&gt;=-5,"POR VENCER","AL DÍA"))))</f>
        <v/>
      </c>
      <c r="AB416" s="185" t="n"/>
      <c r="AC416" s="119">
        <f>IF(N($H416)&lt;4,"",IF(W416="","",W416+31))</f>
        <v/>
      </c>
      <c r="AD416" s="124">
        <f>IF(AC416="","",TODAY()-AC416)</f>
        <v/>
      </c>
      <c r="AE416" s="494" t="n"/>
      <c r="AF416" s="184" t="n"/>
      <c r="AG416" s="184">
        <f>IF(AC416="","SIN ESTADO",IF(AE416&lt;&gt;"","PAGA",IF(AD416&gt;0,"VENCIDA",IF(AD416&gt;=-5,"POR VENCER","AL DÍA"))))</f>
        <v/>
      </c>
      <c r="AH416" s="185" t="n"/>
      <c r="AI416" s="119">
        <f>IF(N($H416)&lt;5,"",IF(AC416="","",AC416+31))</f>
        <v/>
      </c>
      <c r="AJ416" s="124">
        <f>IF(AI416="","",TODAY()-AI416)</f>
        <v/>
      </c>
      <c r="AK416" s="494" t="n"/>
      <c r="AL416" s="184" t="n"/>
      <c r="AM416" s="184">
        <f>IF(AI416="","SIN ESTADO",IF(AK416&lt;&gt;"","PAGA",IF(AJ416&gt;0,"VENCIDA",IF(AJ416&gt;=-5,"POR VENCER","AL DÍA"))))</f>
        <v/>
      </c>
      <c r="AN416" s="185" t="n"/>
      <c r="AO416" s="119">
        <f>IF(N($H416)&lt;6,"",IF(AI416="","",AI416+31))</f>
        <v/>
      </c>
      <c r="AP416" s="124">
        <f>IF(AO416="","",TODAY()-AO416)</f>
        <v/>
      </c>
      <c r="AQ416" s="270" t="n"/>
      <c r="AR416" s="184" t="n"/>
      <c r="AS416" s="184">
        <f>IF(AO416="","SIN ESTADO",IF(AQ416&lt;&gt;"","PAGA",IF(AP416&gt;0,"VENCIDA",IF(AP416&gt;=-5,"POR VENCER","AL DÍA"))))</f>
        <v/>
      </c>
      <c r="AT416" s="185" t="n"/>
      <c r="AU416" s="119">
        <f>IF(N($H416)&lt;7,"",IF(AO416="","",AO416+31))</f>
        <v/>
      </c>
      <c r="AV416" s="124">
        <f>IF(AU416="","",TODAY()-AU416)</f>
        <v/>
      </c>
      <c r="AW416" s="494" t="n"/>
      <c r="AX416" s="184" t="n"/>
      <c r="AY416" s="184">
        <f>IF(AU416="","SIN ESTADO",IF(AW416&lt;&gt;"","PAGA",IF(AV416&gt;0,"VENCIDA",IF(AV416&gt;=-5,"POR VENCER","AL DÍA"))))</f>
        <v/>
      </c>
      <c r="AZ416" s="185" t="n"/>
      <c r="BA416" s="119">
        <f>IF(N($H416)&lt;8,"",IF(AU416="","",AU416+31))</f>
        <v/>
      </c>
      <c r="BB416" s="124">
        <f>IF(BA416="","",TODAY()-BA416)</f>
        <v/>
      </c>
      <c r="BC416" s="494" t="n"/>
      <c r="BD416" s="184" t="n"/>
      <c r="BE416" s="184">
        <f>IF(BA416="","SIN ESTADO",IF(BC416&lt;&gt;"","PAGA",IF(BB416&gt;0,"VENCIDA",IF(BB416&gt;=-5,"POR VENCER","AL DÍA"))))</f>
        <v/>
      </c>
      <c r="BF416" s="185" t="n"/>
      <c r="BG416" s="119">
        <f>IF(N($H416)&lt;9,"",IF(BA416="","",BA416+31))</f>
        <v/>
      </c>
      <c r="BH416" s="124">
        <f>IF(BG416="","",TODAY()-BG416)</f>
        <v/>
      </c>
      <c r="BI416" s="494" t="n"/>
      <c r="BJ416" s="184" t="n"/>
      <c r="BK416" s="184">
        <f>IF(BG416="","SIN ESTADO",IF(BI416&lt;&gt;"","PAGA",IF(BH416&gt;0,"VENCIDA",IF(BH416&gt;=-5,"POR VENCER","AL DÍA"))))</f>
        <v/>
      </c>
      <c r="BL416" s="185" t="n"/>
      <c r="BM416" s="119">
        <f>IF(N($H416)&lt;10,"",IF(BG416="","",BG416+31))</f>
        <v/>
      </c>
      <c r="BN416" s="124">
        <f>IF(BM416="","",TODAY()-BM416)</f>
        <v/>
      </c>
      <c r="BO416" s="494" t="n"/>
      <c r="BP416" s="184" t="n"/>
      <c r="BQ416" s="184">
        <f>IF(BM416="","SIN ESTADO",IF(BO416&lt;&gt;"","PAGA",IF(BN416&gt;0,"VENCIDA",IF(BN416&gt;=-5,"POR VENCER","AL DÍA"))))</f>
        <v/>
      </c>
      <c r="BR416" s="185" t="n"/>
      <c r="BS416" s="119">
        <f>IF(N($H416)&lt;11,"",IF(BM416="","",BM416+31))</f>
        <v/>
      </c>
      <c r="BT416" s="124">
        <f>IF(BS416="","",TODAY()-BS416)</f>
        <v/>
      </c>
      <c r="BU416" s="494" t="n"/>
      <c r="BV416" s="184" t="n"/>
      <c r="BW416" s="184">
        <f>IF(BS416="","SIN ESTADO",IF(BU416&lt;&gt;"","PAGA",IF(BT416&gt;0,"VENCIDA",IF(BT416&gt;=-5,"POR VENCER","AL DÍA"))))</f>
        <v/>
      </c>
      <c r="BX416" s="185" t="n"/>
      <c r="BY416" s="119">
        <f>IF(N($H416)&lt;12,"",IF(BS416="","",BS416+31))</f>
        <v/>
      </c>
      <c r="BZ416" s="124">
        <f>IF(BY416="","",TODAY()-BY416)</f>
        <v/>
      </c>
      <c r="CA416" s="494" t="n"/>
      <c r="CB416" s="184" t="n"/>
      <c r="CC416" s="184">
        <f>IF(BY416="","SIN ESTADO",IF(CA416&lt;&gt;"","PAGA",IF(BZ416&gt;0,"VENCIDA",IF(BZ416&gt;=-5,"POR VENCER","AL DÍA"))))</f>
        <v/>
      </c>
      <c r="CD416" s="185" t="n"/>
      <c r="CE416" s="119">
        <f>IF(N($H416)&lt;13,"",IF(BY416="","",BY416+31))</f>
        <v/>
      </c>
      <c r="CF416" s="124">
        <f>IF(CE416="","",TODAY()-CE416)</f>
        <v/>
      </c>
      <c r="CG416" s="494" t="n"/>
      <c r="CH416" s="184" t="n"/>
      <c r="CI416" s="184">
        <f>IF(CE416="","SIN ESTADO",IF(CG416&lt;&gt;"","PAGA",IF(CF416&gt;0,"VENCIDA",IF(CF416&gt;=-5,"POR VENCER","AL DÍA"))))</f>
        <v/>
      </c>
      <c r="CJ416" s="185" t="n"/>
      <c r="CK416" s="119">
        <f>IF(N($H416)&lt;14,"",IF(CE416="","",CE416+31))</f>
        <v/>
      </c>
      <c r="CL416" s="124">
        <f>IF(CK416="","",TODAY()-CK416)</f>
        <v/>
      </c>
      <c r="CM416" s="494" t="n"/>
      <c r="CN416" s="184" t="n"/>
      <c r="CO416" s="184">
        <f>IF(CK416="","SIN ESTADO",IF(CM416&lt;&gt;"","PAGA",IF(CL416&gt;0,"VENCIDA",IF(CL416&gt;=-5,"POR VENCER","AL DÍA"))))</f>
        <v/>
      </c>
      <c r="CP416" s="185" t="n"/>
      <c r="CQ416" s="119">
        <f>IF(N($H416)&lt;15,"",IF(CK416="","",CK416+31))</f>
        <v/>
      </c>
      <c r="CR416" s="124">
        <f>IF(CQ416="","",TODAY()-CQ416)</f>
        <v/>
      </c>
      <c r="CS416" s="494" t="n"/>
      <c r="CT416" s="184" t="n"/>
      <c r="CU416" s="184">
        <f>IF(CQ416="","SIN ESTADO",IF(CS416&lt;&gt;"","PAGA",IF(CR416&gt;0,"VENCIDA",IF(CR416&gt;=-5,"POR VENCER","AL DÍA"))))</f>
        <v/>
      </c>
      <c r="CV416" s="185" t="n"/>
      <c r="CW416" s="119">
        <f>IF(N($H416)&lt;16,"",IF(CQ416="","",CQ416+31))</f>
        <v/>
      </c>
      <c r="CX416" s="124">
        <f>IF(CW416="","",TODAY()-CW416)</f>
        <v/>
      </c>
      <c r="CY416" s="494" t="n"/>
      <c r="CZ416" s="184" t="n"/>
      <c r="DA416" s="184">
        <f>IF(CW416="","SIN ESTADO",IF(CY416&lt;&gt;"","PAGA",IF(CX416&gt;0,"VENCIDA",IF(CX416&gt;=-5,"POR VENCER","AL DÍA"))))</f>
        <v/>
      </c>
      <c r="DB416" s="185" t="n"/>
      <c r="DC416" s="119">
        <f>IF(N($H416)&lt;17,"",IF(CW416="","",CW416+31))</f>
        <v/>
      </c>
      <c r="DD416" s="124">
        <f>IF(DC416="","",TODAY()-DC416)</f>
        <v/>
      </c>
      <c r="DE416" s="494" t="n"/>
      <c r="DF416" s="184" t="n"/>
      <c r="DG416" s="184">
        <f>IF(DC416="","SIN ESTADO",IF(DE416&lt;&gt;"","PAGA",IF(DD416&gt;0,"VENCIDA",IF(DD416&gt;=-5,"POR VENCER","AL DÍA"))))</f>
        <v/>
      </c>
      <c r="DH416" s="185" t="n"/>
      <c r="DI416" s="119">
        <f>IF(N($H416)&lt;18,"",IF(DC416="","",DC416+31))</f>
        <v/>
      </c>
      <c r="DJ416" s="124">
        <f>IF(DI416="","",TODAY()-DI416)</f>
        <v/>
      </c>
      <c r="DK416" s="494" t="n"/>
      <c r="DL416" s="184" t="n"/>
      <c r="DM416" s="184">
        <f>IF(DI416="","SIN ESTADO",IF(DK416&lt;&gt;"","PAGA",IF(DJ416&gt;0,"VENCIDA",IF(DJ416&gt;=-5,"POR VENCER","AL DÍA"))))</f>
        <v/>
      </c>
      <c r="DN416" s="185" t="n"/>
      <c r="DO416" s="119">
        <f>IF(N($H416)&lt;19,"",IF(DI416="","",DI416+31))</f>
        <v/>
      </c>
      <c r="DP416" s="124">
        <f>IF(DO416="","",TODAY()-DO416)</f>
        <v/>
      </c>
      <c r="DQ416" s="494" t="n"/>
      <c r="DR416" s="184" t="n"/>
      <c r="DS416" s="184">
        <f>IF(DO416="","SIN ESTADO",IF(DQ416&lt;&gt;"","PAGA",IF(DP416&gt;0,"VENCIDA",IF(DP416&gt;=-5,"POR VENCER","AL DÍA"))))</f>
        <v/>
      </c>
      <c r="DT416" s="185" t="n"/>
      <c r="DU416" s="119">
        <f>IF(N($H416)&lt;20,"",IF(DO416="","",DO416+31))</f>
        <v/>
      </c>
      <c r="DV416" s="124">
        <f>IF(DU416="","",TODAY()-DU416)</f>
        <v/>
      </c>
      <c r="DW416" s="494" t="n"/>
      <c r="DX416" s="184" t="n"/>
      <c r="DY416" s="184">
        <f>IF(DU416="","SIN ESTADO",IF(DW416&lt;&gt;"","PAGA",IF(DV416&gt;0,"VENCIDA",IF(DV416&gt;=-5,"POR VENCER","AL DÍA"))))</f>
        <v/>
      </c>
      <c r="DZ416" s="185" t="n"/>
      <c r="EA416" s="119">
        <f>IF(N($H416)&lt;21,"",IF(DU416="","",DU416+31))</f>
        <v/>
      </c>
      <c r="EB416" s="124">
        <f>IF(EA416="","",TODAY()-EA416)</f>
        <v/>
      </c>
      <c r="EC416" s="494" t="n"/>
      <c r="ED416" s="184" t="n"/>
      <c r="EE416" s="184">
        <f>IF(EA416="","SIN ESTADO",IF(EC416&lt;&gt;"","PAGA",IF(EB416&gt;0,"VENCIDA",IF(EB416&gt;=-5,"POR VENCER","AL DÍA"))))</f>
        <v/>
      </c>
      <c r="EF416" s="185" t="n"/>
      <c r="EG416" s="119">
        <f>IF(N($H416)&lt;22,"",IF(EA416="","",EA416+31))</f>
        <v/>
      </c>
      <c r="EH416" s="124">
        <f>IF(EG416="","",TODAY()-EG416)</f>
        <v/>
      </c>
      <c r="EI416" s="494" t="n"/>
      <c r="EJ416" s="184" t="n"/>
      <c r="EK416" s="184">
        <f>IF(EG416="","SIN ESTADO",IF(EI416&lt;&gt;"","PAGA",IF(EH416&gt;0,"VENCIDA",IF(EH416&gt;=-5,"POR VENCER","AL DÍA"))))</f>
        <v/>
      </c>
      <c r="EL416" s="185" t="n"/>
      <c r="EM416" s="119">
        <f>IF(N($H416)&lt;23,"",IF(EG416="","",EG416+31))</f>
        <v/>
      </c>
      <c r="EN416" s="124">
        <f>IF(EM416="","",TODAY()-EM416)</f>
        <v/>
      </c>
      <c r="EO416" s="494" t="n"/>
      <c r="EP416" s="184" t="n"/>
      <c r="EQ416" s="184">
        <f>IF(EM416="","SIN ESTADO",IF(EO416&lt;&gt;"","PAGA",IF(EN416&gt;0,"VENCIDA",IF(EN416&gt;=-5,"POR VENCER","AL DÍA"))))</f>
        <v/>
      </c>
      <c r="ER416" s="185" t="n"/>
      <c r="ES416" s="119">
        <f>IF(N($H416)&lt;24,"",IF(EM416="","",EM416+31))</f>
        <v/>
      </c>
      <c r="ET416" s="124">
        <f>IF(ES416="","",TODAY()-ES416)</f>
        <v/>
      </c>
      <c r="EU416" s="494" t="n"/>
      <c r="EV416" s="184" t="n"/>
      <c r="EW416" s="184">
        <f>IF(ES416="","SIN ESTADO",IF(EU416&lt;&gt;"","PAGA",IF(ET416&gt;0,"VENCIDA",IF(ET416&gt;=-5,"POR VENCER","AL DÍA"))))</f>
        <v/>
      </c>
      <c r="EX416" s="185" t="n"/>
      <c r="EY416" s="119">
        <f>IF(N($H416)&lt;25,"",IF(ES416="","",ES416+31))</f>
        <v/>
      </c>
      <c r="EZ416" s="124">
        <f>IF(EY416="","",TODAY()-EY416)</f>
        <v/>
      </c>
      <c r="FA416" s="494" t="n"/>
      <c r="FB416" s="184" t="n"/>
      <c r="FC416" s="184">
        <f>IF(EY416="","SIN ESTADO",IF(FA416&lt;&gt;"","PAGA",IF(EZ416&gt;0,"VENCIDA",IF(EZ416&gt;=-5,"POR VENCER","AL DÍA"))))</f>
        <v/>
      </c>
      <c r="FD416" s="185" t="n"/>
      <c r="FE416" s="119">
        <f>IF(N($H416)&lt;26,"",IF(EY416="","",EY416+31))</f>
        <v/>
      </c>
      <c r="FF416" s="124">
        <f>IF(FE416="","",TODAY()-FE416)</f>
        <v/>
      </c>
      <c r="FG416" s="494" t="n"/>
      <c r="FH416" s="184" t="n"/>
      <c r="FI416" s="184">
        <f>IF(FE416="","SIN ESTADO",IF(FG416&lt;&gt;"","PAGA",IF(FF416&gt;0,"VENCIDA",IF(FF416&gt;=-5,"POR VENCER","AL DÍA"))))</f>
        <v/>
      </c>
      <c r="FJ416" s="185" t="n"/>
      <c r="FK416" s="119">
        <f>IF(N($H416)&lt;27,"",IF(FE416="","",FE416+31))</f>
        <v/>
      </c>
      <c r="FL416" s="124">
        <f>IF(FK416="","",TODAY()-FK416)</f>
        <v/>
      </c>
      <c r="FM416" s="494" t="n"/>
      <c r="FN416" s="184" t="n"/>
      <c r="FO416" s="184">
        <f>IF(FK416="","SIN ESTADO",IF(FM416&lt;&gt;"","PAGA",IF(FL416&gt;0,"VENCIDA",IF(FL416&gt;=-5,"POR VENCER","AL DÍA"))))</f>
        <v/>
      </c>
      <c r="FP416" s="185" t="n"/>
      <c r="FQ416" s="119">
        <f>IF(N($H416)&lt;28,"",IF(FK416="","",FK416+31))</f>
        <v/>
      </c>
      <c r="FR416" s="124">
        <f>IF(FQ416="","",TODAY()-FQ416)</f>
        <v/>
      </c>
      <c r="FS416" s="494" t="n"/>
      <c r="FT416" s="184" t="n"/>
      <c r="FU416" s="184">
        <f>IF(FQ416="","SIN ESTADO",IF(FS416&lt;&gt;"","PAGA",IF(FR416&gt;0,"VENCIDA",IF(FR416&gt;=-5,"POR VENCER","AL DÍA"))))</f>
        <v/>
      </c>
      <c r="FV416" s="185" t="n"/>
      <c r="FW416" s="119">
        <f>IF(N($H416)&lt;29,"",IF(FQ416="","",FQ416+31))</f>
        <v/>
      </c>
      <c r="FX416" s="124">
        <f>IF(FW416="","",TODAY()-FW416)</f>
        <v/>
      </c>
      <c r="FY416" s="494" t="n"/>
      <c r="FZ416" s="184" t="n"/>
      <c r="GA416" s="184">
        <f>IF(FW416="","SIN ESTADO",IF(FY416&lt;&gt;"","PAGA",IF(FX416&gt;0,"VENCIDA",IF(FX416&gt;=-5,"POR VENCER","AL DÍA"))))</f>
        <v/>
      </c>
      <c r="GB416" s="185" t="n"/>
      <c r="GC416" s="119">
        <f>IF(N($H416)&lt;30,"",IF(FW416="","",FW416+31))</f>
        <v/>
      </c>
      <c r="GD416" s="124">
        <f>IF(GC416="","",TODAY()-GC416)</f>
        <v/>
      </c>
      <c r="GE416" s="494" t="n"/>
      <c r="GF416" s="184" t="n"/>
      <c r="GG416" s="184">
        <f>IF(GC416="","SIN ESTADO",IF(GE416&lt;&gt;"","PAGA",IF(GD416&gt;0,"VENCIDA",IF(GD416&gt;=-5,"POR VENCER","AL DÍA"))))</f>
        <v/>
      </c>
      <c r="GH416" s="185" t="n"/>
      <c r="GI416" s="119">
        <f>IF(N($H416)&lt;31,"",IF(GC416="","",GC416+31))</f>
        <v/>
      </c>
      <c r="GJ416" s="124">
        <f>IF(GI416="","",TODAY()-GI416)</f>
        <v/>
      </c>
      <c r="GK416" s="494" t="n"/>
      <c r="GL416" s="184" t="n"/>
      <c r="GM416" s="184">
        <f>IF(GI416="","SIN ESTADO",IF(GK416&lt;&gt;"","PAGA",IF(GJ416&gt;0,"VENCIDA",IF(GJ416&gt;=-5,"POR VENCER","AL DÍA"))))</f>
        <v/>
      </c>
      <c r="GN416" s="185" t="n"/>
      <c r="GO416" s="119">
        <f>IF(N($H416)&lt;32,"",IF(GI416="","",GI416+31))</f>
        <v/>
      </c>
      <c r="GP416" s="124">
        <f>IF(GO416="","",TODAY()-GO416)</f>
        <v/>
      </c>
      <c r="GQ416" s="494" t="n"/>
      <c r="GR416" s="184" t="n"/>
      <c r="GS416" s="184">
        <f>IF(GO416="","SIN ESTADO",IF(GQ416&lt;&gt;"","PAGA",IF(GP416&gt;0,"VENCIDA",IF(GP416&gt;=-5,"POR VENCER","AL DÍA"))))</f>
        <v/>
      </c>
      <c r="GT416" s="185" t="n"/>
      <c r="GU416" s="119">
        <f>IF(N($H416)&lt;33,"",IF(GO416="","",GO416+31))</f>
        <v/>
      </c>
      <c r="GV416" s="124">
        <f>IF(GU416="","",TODAY()-GU416)</f>
        <v/>
      </c>
      <c r="GW416" s="494" t="n"/>
      <c r="GX416" s="184" t="n"/>
      <c r="GY416" s="184">
        <f>IF(GU416="","SIN ESTADO",IF(GW416&lt;&gt;"","PAGA",IF(GV416&gt;0,"VENCIDA",IF(GV416&gt;=-5,"POR VENCER","AL DÍA"))))</f>
        <v/>
      </c>
      <c r="GZ416" s="185" t="n"/>
      <c r="HA416" s="119">
        <f>IF(N($H416)&lt;34,"",IF(GU416="","",GU416+31))</f>
        <v/>
      </c>
      <c r="HB416" s="124">
        <f>IF(HA416="","",TODAY()-HA416)</f>
        <v/>
      </c>
      <c r="HC416" s="494" t="n"/>
      <c r="HD416" s="184" t="n"/>
      <c r="HE416" s="184">
        <f>IF(HA416="","SIN ESTADO",IF(HC416&lt;&gt;"","PAGA",IF(HB416&gt;0,"VENCIDA",IF(HB416&gt;=-5,"POR VENCER","AL DÍA"))))</f>
        <v/>
      </c>
      <c r="HF416" s="185" t="n"/>
      <c r="HG416" s="119">
        <f>IF(N($H416)&lt;35,"",IF(HA416="","",HA416+31))</f>
        <v/>
      </c>
      <c r="HH416" s="124">
        <f>IF(HG416="","",TODAY()-HG416)</f>
        <v/>
      </c>
      <c r="HI416" s="494" t="n"/>
      <c r="HJ416" s="184" t="n"/>
      <c r="HK416" s="184">
        <f>IF(HG416="","SIN ESTADO",IF(HI416&lt;&gt;"","PAGA",IF(HH416&gt;0,"VENCIDA",IF(HH416&gt;=-5,"POR VENCER","AL DÍA"))))</f>
        <v/>
      </c>
      <c r="HL416" s="168" t="n"/>
      <c r="HM416" s="119">
        <f>IF(N($H416)&lt;36,"",IF(HG416="","",HG416+31))</f>
        <v/>
      </c>
      <c r="HN416" s="124">
        <f>IF(HM416="","",TODAY()-HM416)</f>
        <v/>
      </c>
      <c r="HO416" s="494" t="n"/>
      <c r="HP416" s="184" t="n"/>
      <c r="HQ416" s="184">
        <f>IF(HM416="","SIN ESTADO",IF(HO416&lt;&gt;"","PAGA",IF(HN416&gt;0,"VENCIDA",IF(HN416&gt;=-5,"POR VENCER","AL DÍA"))))</f>
        <v/>
      </c>
      <c r="HR416" s="168" t="n"/>
      <c r="HS416" s="169">
        <f>N416+T416+Z416+AF416+AL416+AR416+AX416+BD416+BJ416+BP416+BV416+CB416+CH416+CN416+CT416+CZ416+DF416+DL416+DR416+DX416+ED416+EJ416+EP416+EV416+FB416+FH416+FN416+FT416+FZ416+GF416+GL416+GR416+GX416+HD416+HJ416+HP416</f>
        <v/>
      </c>
      <c r="HU416" s="170">
        <f>IFERROR(N($J416),0)</f>
        <v/>
      </c>
      <c r="HW416" s="170">
        <f>SUMPRODUCT((MOD(COLUMN($M416:$HR416)-COLUMN($M416),6)=0)*ISNUMBER($M416:$HR416)*($M416:$HR416&gt;=RESUMEN!$C$26)*($M416:$HR416&lt;=RESUMEN!$C$27)*IFERROR(N($N416:$HS416),0))</f>
        <v/>
      </c>
      <c r="HX416" s="170">
        <f>SUMPRODUCT((MOD(COLUMN($M416:$HR416)-COLUMN($M416),6)=0)*ISNUMBER($M416:$HR416)*($M416:$HR416&gt;=RESUMEN!$C$26)*($M416:$HR416&lt;=RESUMEN!$C$27))</f>
        <v/>
      </c>
    </row>
    <row r="417" ht="15.75" customHeight="1" s="506">
      <c r="B417" s="113">
        <f>VENTAS!A416</f>
        <v/>
      </c>
      <c r="C417" s="236">
        <f>VENTAS!B416</f>
        <v/>
      </c>
      <c r="D417" s="53">
        <f>VENTAS!C416</f>
        <v/>
      </c>
      <c r="E417" s="114">
        <f>VENTAS!D416</f>
        <v/>
      </c>
      <c r="F417" s="114">
        <f>VENTAS!J416</f>
        <v/>
      </c>
      <c r="G417" s="494">
        <f>VENTAS!F416</f>
        <v/>
      </c>
      <c r="H417" s="479">
        <f>VENTAS!K416</f>
        <v/>
      </c>
      <c r="I417" s="479">
        <f>VENTAS!M416</f>
        <v/>
      </c>
      <c r="J417" s="184">
        <f>VENTAS!L416</f>
        <v/>
      </c>
      <c r="K417" s="119">
        <f>IF(N($H417)&lt;1,"",$G417+31)</f>
        <v/>
      </c>
      <c r="L417" s="124">
        <f>IF(K417="","",TODAY()-K417)</f>
        <v/>
      </c>
      <c r="M417" s="494" t="n">
        <v>46233</v>
      </c>
      <c r="N417" s="374" t="n">
        <v>1000000</v>
      </c>
      <c r="O417" s="184">
        <f>IF(K417="","SIN ESTADO",IF(M417&lt;&gt;"","PAGA",IF(L417&gt;0,"VENCIDA",IF(L417&gt;=-5,"POR VENCER","AL DÍA"))))</f>
        <v/>
      </c>
      <c r="P417" s="185" t="inlineStr">
        <is>
          <t>TRANSFERENCIA</t>
        </is>
      </c>
      <c r="Q417" s="119">
        <f>IF(N($H417)&lt;2,"",IF(K417="","",K417+31))</f>
        <v/>
      </c>
      <c r="R417" s="124">
        <f>IF(Q417="","",TODAY()-Q417)</f>
        <v/>
      </c>
      <c r="S417" s="494" t="n"/>
      <c r="T417" s="184" t="n"/>
      <c r="U417" s="184">
        <f>IF(Q417="","SIN ESTADO",IF(S417&lt;&gt;"","PAGA",IF(R417&gt;0,"VENCIDA",IF(R417&gt;=-5,"POR VENCER","AL DÍA"))))</f>
        <v/>
      </c>
      <c r="V417" s="185" t="n"/>
      <c r="W417" s="119">
        <f>IF(N($H417)&lt;3,"",IF(Q417="","",Q417+31))</f>
        <v/>
      </c>
      <c r="X417" s="124">
        <f>IF(W417="","",TODAY()-W417)</f>
        <v/>
      </c>
      <c r="Y417" s="494" t="n"/>
      <c r="Z417" s="184" t="n"/>
      <c r="AA417" s="184">
        <f>IF(W417="","SIN ESTADO",IF(Y417&lt;&gt;"","PAGA",IF(X417&gt;0,"VENCIDA",IF(X417&gt;=-5,"POR VENCER","AL DÍA"))))</f>
        <v/>
      </c>
      <c r="AB417" s="185" t="n"/>
      <c r="AC417" s="119">
        <f>IF(N($H417)&lt;4,"",IF(W417="","",W417+31))</f>
        <v/>
      </c>
      <c r="AD417" s="124">
        <f>IF(AC417="","",TODAY()-AC417)</f>
        <v/>
      </c>
      <c r="AE417" s="494" t="n"/>
      <c r="AF417" s="184" t="n"/>
      <c r="AG417" s="184">
        <f>IF(AC417="","SIN ESTADO",IF(AE417&lt;&gt;"","PAGA",IF(AD417&gt;0,"VENCIDA",IF(AD417&gt;=-5,"POR VENCER","AL DÍA"))))</f>
        <v/>
      </c>
      <c r="AH417" s="185" t="n"/>
      <c r="AI417" s="119">
        <f>IF(N($H417)&lt;5,"",IF(AC417="","",AC417+31))</f>
        <v/>
      </c>
      <c r="AJ417" s="124">
        <f>IF(AI417="","",TODAY()-AI417)</f>
        <v/>
      </c>
      <c r="AK417" s="494" t="n"/>
      <c r="AL417" s="184" t="n"/>
      <c r="AM417" s="184">
        <f>IF(AI417="","SIN ESTADO",IF(AK417&lt;&gt;"","PAGA",IF(AJ417&gt;0,"VENCIDA",IF(AJ417&gt;=-5,"POR VENCER","AL DÍA"))))</f>
        <v/>
      </c>
      <c r="AN417" s="185" t="n"/>
      <c r="AO417" s="119">
        <f>IF(N($H417)&lt;6,"",IF(AI417="","",AI417+31))</f>
        <v/>
      </c>
      <c r="AP417" s="124">
        <f>IF(AO417="","",TODAY()-AO417)</f>
        <v/>
      </c>
      <c r="AQ417" s="270" t="n"/>
      <c r="AR417" s="184" t="n"/>
      <c r="AS417" s="184">
        <f>IF(AO417="","SIN ESTADO",IF(AQ417&lt;&gt;"","PAGA",IF(AP417&gt;0,"VENCIDA",IF(AP417&gt;=-5,"POR VENCER","AL DÍA"))))</f>
        <v/>
      </c>
      <c r="AT417" s="185" t="n"/>
      <c r="AU417" s="119">
        <f>IF(N($H417)&lt;7,"",IF(AO417="","",AO417+31))</f>
        <v/>
      </c>
      <c r="AV417" s="124">
        <f>IF(AU417="","",TODAY()-AU417)</f>
        <v/>
      </c>
      <c r="AW417" s="494" t="n"/>
      <c r="AX417" s="184" t="n"/>
      <c r="AY417" s="184">
        <f>IF(AU417="","SIN ESTADO",IF(AW417&lt;&gt;"","PAGA",IF(AV417&gt;0,"VENCIDA",IF(AV417&gt;=-5,"POR VENCER","AL DÍA"))))</f>
        <v/>
      </c>
      <c r="AZ417" s="185" t="n"/>
      <c r="BA417" s="119">
        <f>IF(N($H417)&lt;8,"",IF(AU417="","",AU417+31))</f>
        <v/>
      </c>
      <c r="BB417" s="124">
        <f>IF(BA417="","",TODAY()-BA417)</f>
        <v/>
      </c>
      <c r="BC417" s="494" t="n"/>
      <c r="BD417" s="184" t="n"/>
      <c r="BE417" s="184">
        <f>IF(BA417="","SIN ESTADO",IF(BC417&lt;&gt;"","PAGA",IF(BB417&gt;0,"VENCIDA",IF(BB417&gt;=-5,"POR VENCER","AL DÍA"))))</f>
        <v/>
      </c>
      <c r="BF417" s="185" t="n"/>
      <c r="BG417" s="119">
        <f>IF(N($H417)&lt;9,"",IF(BA417="","",BA417+31))</f>
        <v/>
      </c>
      <c r="BH417" s="124">
        <f>IF(BG417="","",TODAY()-BG417)</f>
        <v/>
      </c>
      <c r="BI417" s="494" t="n"/>
      <c r="BJ417" s="184" t="n"/>
      <c r="BK417" s="184">
        <f>IF(BG417="","SIN ESTADO",IF(BI417&lt;&gt;"","PAGA",IF(BH417&gt;0,"VENCIDA",IF(BH417&gt;=-5,"POR VENCER","AL DÍA"))))</f>
        <v/>
      </c>
      <c r="BL417" s="185" t="n"/>
      <c r="BM417" s="119">
        <f>IF(N($H417)&lt;10,"",IF(BG417="","",BG417+31))</f>
        <v/>
      </c>
      <c r="BN417" s="124">
        <f>IF(BM417="","",TODAY()-BM417)</f>
        <v/>
      </c>
      <c r="BO417" s="494" t="n"/>
      <c r="BP417" s="184" t="n"/>
      <c r="BQ417" s="184">
        <f>IF(BM417="","SIN ESTADO",IF(BO417&lt;&gt;"","PAGA",IF(BN417&gt;0,"VENCIDA",IF(BN417&gt;=-5,"POR VENCER","AL DÍA"))))</f>
        <v/>
      </c>
      <c r="BR417" s="185" t="n"/>
      <c r="BS417" s="119">
        <f>IF(N($H417)&lt;11,"",IF(BM417="","",BM417+31))</f>
        <v/>
      </c>
      <c r="BT417" s="124">
        <f>IF(BS417="","",TODAY()-BS417)</f>
        <v/>
      </c>
      <c r="BU417" s="494" t="n"/>
      <c r="BV417" s="184" t="n"/>
      <c r="BW417" s="184">
        <f>IF(BS417="","SIN ESTADO",IF(BU417&lt;&gt;"","PAGA",IF(BT417&gt;0,"VENCIDA",IF(BT417&gt;=-5,"POR VENCER","AL DÍA"))))</f>
        <v/>
      </c>
      <c r="BX417" s="185" t="n"/>
      <c r="BY417" s="119">
        <f>IF(N($H417)&lt;12,"",IF(BS417="","",BS417+31))</f>
        <v/>
      </c>
      <c r="BZ417" s="124">
        <f>IF(BY417="","",TODAY()-BY417)</f>
        <v/>
      </c>
      <c r="CA417" s="494" t="n"/>
      <c r="CB417" s="184" t="n"/>
      <c r="CC417" s="184">
        <f>IF(BY417="","SIN ESTADO",IF(CA417&lt;&gt;"","PAGA",IF(BZ417&gt;0,"VENCIDA",IF(BZ417&gt;=-5,"POR VENCER","AL DÍA"))))</f>
        <v/>
      </c>
      <c r="CD417" s="185" t="n"/>
      <c r="CE417" s="119">
        <f>IF(N($H417)&lt;13,"",IF(BY417="","",BY417+31))</f>
        <v/>
      </c>
      <c r="CF417" s="124">
        <f>IF(CE417="","",TODAY()-CE417)</f>
        <v/>
      </c>
      <c r="CG417" s="494" t="n"/>
      <c r="CH417" s="184" t="n"/>
      <c r="CI417" s="184">
        <f>IF(CE417="","SIN ESTADO",IF(CG417&lt;&gt;"","PAGA",IF(CF417&gt;0,"VENCIDA",IF(CF417&gt;=-5,"POR VENCER","AL DÍA"))))</f>
        <v/>
      </c>
      <c r="CJ417" s="185" t="n"/>
      <c r="CK417" s="119">
        <f>IF(N($H417)&lt;14,"",IF(CE417="","",CE417+31))</f>
        <v/>
      </c>
      <c r="CL417" s="124">
        <f>IF(CK417="","",TODAY()-CK417)</f>
        <v/>
      </c>
      <c r="CM417" s="494" t="n"/>
      <c r="CN417" s="184" t="n"/>
      <c r="CO417" s="184">
        <f>IF(CK417="","SIN ESTADO",IF(CM417&lt;&gt;"","PAGA",IF(CL417&gt;0,"VENCIDA",IF(CL417&gt;=-5,"POR VENCER","AL DÍA"))))</f>
        <v/>
      </c>
      <c r="CP417" s="185" t="n"/>
      <c r="CQ417" s="119">
        <f>IF(N($H417)&lt;15,"",IF(CK417="","",CK417+31))</f>
        <v/>
      </c>
      <c r="CR417" s="124">
        <f>IF(CQ417="","",TODAY()-CQ417)</f>
        <v/>
      </c>
      <c r="CS417" s="494" t="n"/>
      <c r="CT417" s="184" t="n"/>
      <c r="CU417" s="184">
        <f>IF(CQ417="","SIN ESTADO",IF(CS417&lt;&gt;"","PAGA",IF(CR417&gt;0,"VENCIDA",IF(CR417&gt;=-5,"POR VENCER","AL DÍA"))))</f>
        <v/>
      </c>
      <c r="CV417" s="185" t="n"/>
      <c r="CW417" s="119">
        <f>IF(N($H417)&lt;16,"",IF(CQ417="","",CQ417+31))</f>
        <v/>
      </c>
      <c r="CX417" s="124">
        <f>IF(CW417="","",TODAY()-CW417)</f>
        <v/>
      </c>
      <c r="CY417" s="494" t="n"/>
      <c r="CZ417" s="184" t="n"/>
      <c r="DA417" s="184">
        <f>IF(CW417="","SIN ESTADO",IF(CY417&lt;&gt;"","PAGA",IF(CX417&gt;0,"VENCIDA",IF(CX417&gt;=-5,"POR VENCER","AL DÍA"))))</f>
        <v/>
      </c>
      <c r="DB417" s="185" t="n"/>
      <c r="DC417" s="119">
        <f>IF(N($H417)&lt;17,"",IF(CW417="","",CW417+31))</f>
        <v/>
      </c>
      <c r="DD417" s="124">
        <f>IF(DC417="","",TODAY()-DC417)</f>
        <v/>
      </c>
      <c r="DE417" s="494" t="n"/>
      <c r="DF417" s="184" t="n"/>
      <c r="DG417" s="184">
        <f>IF(DC417="","SIN ESTADO",IF(DE417&lt;&gt;"","PAGA",IF(DD417&gt;0,"VENCIDA",IF(DD417&gt;=-5,"POR VENCER","AL DÍA"))))</f>
        <v/>
      </c>
      <c r="DH417" s="185" t="n"/>
      <c r="DI417" s="119">
        <f>IF(N($H417)&lt;18,"",IF(DC417="","",DC417+31))</f>
        <v/>
      </c>
      <c r="DJ417" s="124">
        <f>IF(DI417="","",TODAY()-DI417)</f>
        <v/>
      </c>
      <c r="DK417" s="494" t="n"/>
      <c r="DL417" s="184" t="n"/>
      <c r="DM417" s="184">
        <f>IF(DI417="","SIN ESTADO",IF(DK417&lt;&gt;"","PAGA",IF(DJ417&gt;0,"VENCIDA",IF(DJ417&gt;=-5,"POR VENCER","AL DÍA"))))</f>
        <v/>
      </c>
      <c r="DN417" s="185" t="n"/>
      <c r="DO417" s="119">
        <f>IF(N($H417)&lt;19,"",IF(DI417="","",DI417+31))</f>
        <v/>
      </c>
      <c r="DP417" s="124">
        <f>IF(DO417="","",TODAY()-DO417)</f>
        <v/>
      </c>
      <c r="DQ417" s="494" t="n"/>
      <c r="DR417" s="184" t="n"/>
      <c r="DS417" s="184">
        <f>IF(DO417="","SIN ESTADO",IF(DQ417&lt;&gt;"","PAGA",IF(DP417&gt;0,"VENCIDA",IF(DP417&gt;=-5,"POR VENCER","AL DÍA"))))</f>
        <v/>
      </c>
      <c r="DT417" s="185" t="n"/>
      <c r="DU417" s="119">
        <f>IF(N($H417)&lt;20,"",IF(DO417="","",DO417+31))</f>
        <v/>
      </c>
      <c r="DV417" s="124">
        <f>IF(DU417="","",TODAY()-DU417)</f>
        <v/>
      </c>
      <c r="DW417" s="494" t="n"/>
      <c r="DX417" s="184" t="n"/>
      <c r="DY417" s="184">
        <f>IF(DU417="","SIN ESTADO",IF(DW417&lt;&gt;"","PAGA",IF(DV417&gt;0,"VENCIDA",IF(DV417&gt;=-5,"POR VENCER","AL DÍA"))))</f>
        <v/>
      </c>
      <c r="DZ417" s="185" t="n"/>
      <c r="EA417" s="119">
        <f>IF(N($H417)&lt;21,"",IF(DU417="","",DU417+31))</f>
        <v/>
      </c>
      <c r="EB417" s="124">
        <f>IF(EA417="","",TODAY()-EA417)</f>
        <v/>
      </c>
      <c r="EC417" s="494" t="n"/>
      <c r="ED417" s="184" t="n"/>
      <c r="EE417" s="184">
        <f>IF(EA417="","SIN ESTADO",IF(EC417&lt;&gt;"","PAGA",IF(EB417&gt;0,"VENCIDA",IF(EB417&gt;=-5,"POR VENCER","AL DÍA"))))</f>
        <v/>
      </c>
      <c r="EF417" s="185" t="n"/>
      <c r="EG417" s="119">
        <f>IF(N($H417)&lt;22,"",IF(EA417="","",EA417+31))</f>
        <v/>
      </c>
      <c r="EH417" s="124">
        <f>IF(EG417="","",TODAY()-EG417)</f>
        <v/>
      </c>
      <c r="EI417" s="494" t="n"/>
      <c r="EJ417" s="184" t="n"/>
      <c r="EK417" s="184">
        <f>IF(EG417="","SIN ESTADO",IF(EI417&lt;&gt;"","PAGA",IF(EH417&gt;0,"VENCIDA",IF(EH417&gt;=-5,"POR VENCER","AL DÍA"))))</f>
        <v/>
      </c>
      <c r="EL417" s="185" t="n"/>
      <c r="EM417" s="119">
        <f>IF(N($H417)&lt;23,"",IF(EG417="","",EG417+31))</f>
        <v/>
      </c>
      <c r="EN417" s="124">
        <f>IF(EM417="","",TODAY()-EM417)</f>
        <v/>
      </c>
      <c r="EO417" s="494" t="n"/>
      <c r="EP417" s="184" t="n"/>
      <c r="EQ417" s="184">
        <f>IF(EM417="","SIN ESTADO",IF(EO417&lt;&gt;"","PAGA",IF(EN417&gt;0,"VENCIDA",IF(EN417&gt;=-5,"POR VENCER","AL DÍA"))))</f>
        <v/>
      </c>
      <c r="ER417" s="185" t="n"/>
      <c r="ES417" s="119">
        <f>IF(N($H417)&lt;24,"",IF(EM417="","",EM417+31))</f>
        <v/>
      </c>
      <c r="ET417" s="124">
        <f>IF(ES417="","",TODAY()-ES417)</f>
        <v/>
      </c>
      <c r="EU417" s="494" t="n"/>
      <c r="EV417" s="184" t="n"/>
      <c r="EW417" s="184">
        <f>IF(ES417="","SIN ESTADO",IF(EU417&lt;&gt;"","PAGA",IF(ET417&gt;0,"VENCIDA",IF(ET417&gt;=-5,"POR VENCER","AL DÍA"))))</f>
        <v/>
      </c>
      <c r="EX417" s="185" t="n"/>
      <c r="EY417" s="119">
        <f>IF(N($H417)&lt;25,"",IF(ES417="","",ES417+31))</f>
        <v/>
      </c>
      <c r="EZ417" s="124">
        <f>IF(EY417="","",TODAY()-EY417)</f>
        <v/>
      </c>
      <c r="FA417" s="494" t="n"/>
      <c r="FB417" s="184" t="n"/>
      <c r="FC417" s="184">
        <f>IF(EY417="","SIN ESTADO",IF(FA417&lt;&gt;"","PAGA",IF(EZ417&gt;0,"VENCIDA",IF(EZ417&gt;=-5,"POR VENCER","AL DÍA"))))</f>
        <v/>
      </c>
      <c r="FD417" s="185" t="n"/>
      <c r="FE417" s="119">
        <f>IF(N($H417)&lt;26,"",IF(EY417="","",EY417+31))</f>
        <v/>
      </c>
      <c r="FF417" s="124">
        <f>IF(FE417="","",TODAY()-FE417)</f>
        <v/>
      </c>
      <c r="FG417" s="494" t="n"/>
      <c r="FH417" s="184" t="n"/>
      <c r="FI417" s="184">
        <f>IF(FE417="","SIN ESTADO",IF(FG417&lt;&gt;"","PAGA",IF(FF417&gt;0,"VENCIDA",IF(FF417&gt;=-5,"POR VENCER","AL DÍA"))))</f>
        <v/>
      </c>
      <c r="FJ417" s="185" t="n"/>
      <c r="FK417" s="119">
        <f>IF(N($H417)&lt;27,"",IF(FE417="","",FE417+31))</f>
        <v/>
      </c>
      <c r="FL417" s="124">
        <f>IF(FK417="","",TODAY()-FK417)</f>
        <v/>
      </c>
      <c r="FM417" s="494" t="n"/>
      <c r="FN417" s="184" t="n"/>
      <c r="FO417" s="184">
        <f>IF(FK417="","SIN ESTADO",IF(FM417&lt;&gt;"","PAGA",IF(FL417&gt;0,"VENCIDA",IF(FL417&gt;=-5,"POR VENCER","AL DÍA"))))</f>
        <v/>
      </c>
      <c r="FP417" s="185" t="n"/>
      <c r="FQ417" s="119">
        <f>IF(N($H417)&lt;28,"",IF(FK417="","",FK417+31))</f>
        <v/>
      </c>
      <c r="FR417" s="124">
        <f>IF(FQ417="","",TODAY()-FQ417)</f>
        <v/>
      </c>
      <c r="FS417" s="494" t="n"/>
      <c r="FT417" s="184" t="n"/>
      <c r="FU417" s="184">
        <f>IF(FQ417="","SIN ESTADO",IF(FS417&lt;&gt;"","PAGA",IF(FR417&gt;0,"VENCIDA",IF(FR417&gt;=-5,"POR VENCER","AL DÍA"))))</f>
        <v/>
      </c>
      <c r="FV417" s="185" t="n"/>
      <c r="FW417" s="119">
        <f>IF(N($H417)&lt;29,"",IF(FQ417="","",FQ417+31))</f>
        <v/>
      </c>
      <c r="FX417" s="124">
        <f>IF(FW417="","",TODAY()-FW417)</f>
        <v/>
      </c>
      <c r="FY417" s="494" t="n"/>
      <c r="FZ417" s="184" t="n"/>
      <c r="GA417" s="184">
        <f>IF(FW417="","SIN ESTADO",IF(FY417&lt;&gt;"","PAGA",IF(FX417&gt;0,"VENCIDA",IF(FX417&gt;=-5,"POR VENCER","AL DÍA"))))</f>
        <v/>
      </c>
      <c r="GB417" s="185" t="n"/>
      <c r="GC417" s="119">
        <f>IF(N($H417)&lt;30,"",IF(FW417="","",FW417+31))</f>
        <v/>
      </c>
      <c r="GD417" s="124">
        <f>IF(GC417="","",TODAY()-GC417)</f>
        <v/>
      </c>
      <c r="GE417" s="494" t="n"/>
      <c r="GF417" s="184" t="n"/>
      <c r="GG417" s="184">
        <f>IF(GC417="","SIN ESTADO",IF(GE417&lt;&gt;"","PAGA",IF(GD417&gt;0,"VENCIDA",IF(GD417&gt;=-5,"POR VENCER","AL DÍA"))))</f>
        <v/>
      </c>
      <c r="GH417" s="185" t="n"/>
      <c r="GI417" s="119">
        <f>IF(N($H417)&lt;31,"",IF(GC417="","",GC417+31))</f>
        <v/>
      </c>
      <c r="GJ417" s="124">
        <f>IF(GI417="","",TODAY()-GI417)</f>
        <v/>
      </c>
      <c r="GK417" s="494" t="n"/>
      <c r="GL417" s="184" t="n"/>
      <c r="GM417" s="184">
        <f>IF(GI417="","SIN ESTADO",IF(GK417&lt;&gt;"","PAGA",IF(GJ417&gt;0,"VENCIDA",IF(GJ417&gt;=-5,"POR VENCER","AL DÍA"))))</f>
        <v/>
      </c>
      <c r="GN417" s="185" t="n"/>
      <c r="GO417" s="119">
        <f>IF(N($H417)&lt;32,"",IF(GI417="","",GI417+31))</f>
        <v/>
      </c>
      <c r="GP417" s="124">
        <f>IF(GO417="","",TODAY()-GO417)</f>
        <v/>
      </c>
      <c r="GQ417" s="494" t="n"/>
      <c r="GR417" s="184" t="n"/>
      <c r="GS417" s="184">
        <f>IF(GO417="","SIN ESTADO",IF(GQ417&lt;&gt;"","PAGA",IF(GP417&gt;0,"VENCIDA",IF(GP417&gt;=-5,"POR VENCER","AL DÍA"))))</f>
        <v/>
      </c>
      <c r="GT417" s="185" t="n"/>
      <c r="GU417" s="119">
        <f>IF(N($H417)&lt;33,"",IF(GO417="","",GO417+31))</f>
        <v/>
      </c>
      <c r="GV417" s="124">
        <f>IF(GU417="","",TODAY()-GU417)</f>
        <v/>
      </c>
      <c r="GW417" s="494" t="n"/>
      <c r="GX417" s="184" t="n"/>
      <c r="GY417" s="184">
        <f>IF(GU417="","SIN ESTADO",IF(GW417&lt;&gt;"","PAGA",IF(GV417&gt;0,"VENCIDA",IF(GV417&gt;=-5,"POR VENCER","AL DÍA"))))</f>
        <v/>
      </c>
      <c r="GZ417" s="185" t="n"/>
      <c r="HA417" s="119">
        <f>IF(N($H417)&lt;34,"",IF(GU417="","",GU417+31))</f>
        <v/>
      </c>
      <c r="HB417" s="124">
        <f>IF(HA417="","",TODAY()-HA417)</f>
        <v/>
      </c>
      <c r="HC417" s="494" t="n"/>
      <c r="HD417" s="184" t="n"/>
      <c r="HE417" s="184">
        <f>IF(HA417="","SIN ESTADO",IF(HC417&lt;&gt;"","PAGA",IF(HB417&gt;0,"VENCIDA",IF(HB417&gt;=-5,"POR VENCER","AL DÍA"))))</f>
        <v/>
      </c>
      <c r="HF417" s="185" t="n"/>
      <c r="HG417" s="119">
        <f>IF(N($H417)&lt;35,"",IF(HA417="","",HA417+31))</f>
        <v/>
      </c>
      <c r="HH417" s="124">
        <f>IF(HG417="","",TODAY()-HG417)</f>
        <v/>
      </c>
      <c r="HI417" s="494" t="n"/>
      <c r="HJ417" s="184" t="n"/>
      <c r="HK417" s="184">
        <f>IF(HG417="","SIN ESTADO",IF(HI417&lt;&gt;"","PAGA",IF(HH417&gt;0,"VENCIDA",IF(HH417&gt;=-5,"POR VENCER","AL DÍA"))))</f>
        <v/>
      </c>
      <c r="HL417" s="168" t="n"/>
      <c r="HM417" s="119">
        <f>IF(N($H417)&lt;36,"",IF(HG417="","",HG417+31))</f>
        <v/>
      </c>
      <c r="HN417" s="124">
        <f>IF(HM417="","",TODAY()-HM417)</f>
        <v/>
      </c>
      <c r="HO417" s="494" t="n"/>
      <c r="HP417" s="184" t="n"/>
      <c r="HQ417" s="184">
        <f>IF(HM417="","SIN ESTADO",IF(HO417&lt;&gt;"","PAGA",IF(HN417&gt;0,"VENCIDA",IF(HN417&gt;=-5,"POR VENCER","AL DÍA"))))</f>
        <v/>
      </c>
      <c r="HR417" s="168" t="n"/>
      <c r="HS417" s="169">
        <f>N417+T417+Z417+AF417+AL417+AR417+AX417+BD417+BJ417+BP417+BV417+CB417+CH417+CN417+CT417+CZ417+DF417+DL417+DR417+DX417+ED417+EJ417+EP417+EV417+FB417+FH417+FN417+FT417+FZ417+GF417+GL417+GR417+GX417+HD417+HJ417+HP417</f>
        <v/>
      </c>
      <c r="HU417" s="170">
        <f>IFERROR(N($J417),0)</f>
        <v/>
      </c>
      <c r="HW417" s="170">
        <f>SUMPRODUCT((MOD(COLUMN($M417:$HR417)-COLUMN($M417),6)=0)*ISNUMBER($M417:$HR417)*($M417:$HR417&gt;=RESUMEN!$C$26)*($M417:$HR417&lt;=RESUMEN!$C$27)*IFERROR(N($N417:$HS417),0))</f>
        <v/>
      </c>
      <c r="HX417" s="170">
        <f>SUMPRODUCT((MOD(COLUMN($M417:$HR417)-COLUMN($M417),6)=0)*ISNUMBER($M417:$HR417)*($M417:$HR417&gt;=RESUMEN!$C$26)*($M417:$HR417&lt;=RESUMEN!$C$27))</f>
        <v/>
      </c>
    </row>
    <row r="418" ht="15.75" customHeight="1" s="506">
      <c r="B418" s="113">
        <f>VENTAS!A417</f>
        <v/>
      </c>
      <c r="C418" s="236">
        <f>VENTAS!B417</f>
        <v/>
      </c>
      <c r="D418" s="53">
        <f>VENTAS!C417</f>
        <v/>
      </c>
      <c r="E418" s="114">
        <f>VENTAS!D417</f>
        <v/>
      </c>
      <c r="F418" s="114">
        <f>VENTAS!J417</f>
        <v/>
      </c>
      <c r="G418" s="494">
        <f>VENTAS!F417</f>
        <v/>
      </c>
      <c r="H418" s="479">
        <f>VENTAS!K417</f>
        <v/>
      </c>
      <c r="I418" s="479">
        <f>VENTAS!M417</f>
        <v/>
      </c>
      <c r="J418" s="184">
        <f>VENTAS!L417</f>
        <v/>
      </c>
      <c r="K418" s="119">
        <f>IF(N($H418)&lt;1,"",$G418+31)</f>
        <v/>
      </c>
      <c r="L418" s="124">
        <f>IF(K418="","",TODAY()-K418)</f>
        <v/>
      </c>
      <c r="M418" s="494" t="n">
        <v>46204</v>
      </c>
      <c r="N418" s="374" t="n">
        <v>1000000</v>
      </c>
      <c r="O418" s="184">
        <f>IF(K418="","SIN ESTADO",IF(M418&lt;&gt;"","PAGA",IF(L418&gt;0,"VENCIDA",IF(L418&gt;=-5,"POR VENCER","AL DÍA"))))</f>
        <v/>
      </c>
      <c r="P418" s="185" t="inlineStr">
        <is>
          <t>TRANSFERENCIA</t>
        </is>
      </c>
      <c r="Q418" s="119">
        <f>IF(N($H418)&lt;2,"",IF(K418="","",K418+31))</f>
        <v/>
      </c>
      <c r="R418" s="124">
        <f>IF(Q418="","",TODAY()-Q418)</f>
        <v/>
      </c>
      <c r="S418" s="494" t="n">
        <v>46235</v>
      </c>
      <c r="T418" s="184" t="n">
        <v>1000000</v>
      </c>
      <c r="U418" s="184">
        <f>IF(Q418="","SIN ESTADO",IF(S418&lt;&gt;"","PAGA",IF(R418&gt;0,"VENCIDA",IF(R418&gt;=-5,"POR VENCER","AL DÍA"))))</f>
        <v/>
      </c>
      <c r="V418" s="185" t="inlineStr">
        <is>
          <t>TRANSFERENCIA</t>
        </is>
      </c>
      <c r="W418" s="119">
        <f>IF(N($H418)&lt;3,"",IF(Q418="","",Q418+31))</f>
        <v/>
      </c>
      <c r="X418" s="124">
        <f>IF(W418="","",TODAY()-W418)</f>
        <v/>
      </c>
      <c r="Y418" s="494" t="n">
        <v>46266</v>
      </c>
      <c r="Z418" s="184" t="n">
        <v>1000000</v>
      </c>
      <c r="AA418" s="184">
        <f>IF(W418="","SIN ESTADO",IF(Y418&lt;&gt;"","PAGA",IF(X418&gt;0,"VENCIDA",IF(X418&gt;=-5,"POR VENCER","AL DÍA"))))</f>
        <v/>
      </c>
      <c r="AB418" s="185" t="inlineStr">
        <is>
          <t>TRANSFERENCIA</t>
        </is>
      </c>
      <c r="AC418" s="119">
        <f>IF(N($H418)&lt;4,"",IF(W418="","",W418+31))</f>
        <v/>
      </c>
      <c r="AD418" s="124">
        <f>IF(AC418="","",TODAY()-AC418)</f>
        <v/>
      </c>
      <c r="AE418" s="494" t="n"/>
      <c r="AF418" s="184" t="n"/>
      <c r="AG418" s="184">
        <f>IF(AC418="","SIN ESTADO",IF(AE418&lt;&gt;"","PAGA",IF(AD418&gt;0,"VENCIDA",IF(AD418&gt;=-5,"POR VENCER","AL DÍA"))))</f>
        <v/>
      </c>
      <c r="AH418" s="185" t="n"/>
      <c r="AI418" s="119">
        <f>IF(N($H418)&lt;5,"",IF(AC418="","",AC418+31))</f>
        <v/>
      </c>
      <c r="AJ418" s="124">
        <f>IF(AI418="","",TODAY()-AI418)</f>
        <v/>
      </c>
      <c r="AK418" s="494" t="n"/>
      <c r="AL418" s="184" t="n"/>
      <c r="AM418" s="184">
        <f>IF(AI418="","SIN ESTADO",IF(AK418&lt;&gt;"","PAGA",IF(AJ418&gt;0,"VENCIDA",IF(AJ418&gt;=-5,"POR VENCER","AL DÍA"))))</f>
        <v/>
      </c>
      <c r="AN418" s="185" t="n"/>
      <c r="AO418" s="119">
        <f>IF(N($H418)&lt;6,"",IF(AI418="","",AI418+31))</f>
        <v/>
      </c>
      <c r="AP418" s="124">
        <f>IF(AO418="","",TODAY()-AO418)</f>
        <v/>
      </c>
      <c r="AQ418" s="270" t="n"/>
      <c r="AR418" s="184" t="n"/>
      <c r="AS418" s="184">
        <f>IF(AO418="","SIN ESTADO",IF(AQ418&lt;&gt;"","PAGA",IF(AP418&gt;0,"VENCIDA",IF(AP418&gt;=-5,"POR VENCER","AL DÍA"))))</f>
        <v/>
      </c>
      <c r="AT418" s="185" t="n"/>
      <c r="AU418" s="119">
        <f>IF(N($H418)&lt;7,"",IF(AO418="","",AO418+31))</f>
        <v/>
      </c>
      <c r="AV418" s="124">
        <f>IF(AU418="","",TODAY()-AU418)</f>
        <v/>
      </c>
      <c r="AW418" s="494" t="n"/>
      <c r="AX418" s="184" t="n"/>
      <c r="AY418" s="184">
        <f>IF(AU418="","SIN ESTADO",IF(AW418&lt;&gt;"","PAGA",IF(AV418&gt;0,"VENCIDA",IF(AV418&gt;=-5,"POR VENCER","AL DÍA"))))</f>
        <v/>
      </c>
      <c r="AZ418" s="185" t="n"/>
      <c r="BA418" s="119">
        <f>IF(N($H418)&lt;8,"",IF(AU418="","",AU418+31))</f>
        <v/>
      </c>
      <c r="BB418" s="124">
        <f>IF(BA418="","",TODAY()-BA418)</f>
        <v/>
      </c>
      <c r="BC418" s="494" t="n"/>
      <c r="BD418" s="184" t="n"/>
      <c r="BE418" s="184">
        <f>IF(BA418="","SIN ESTADO",IF(BC418&lt;&gt;"","PAGA",IF(BB418&gt;0,"VENCIDA",IF(BB418&gt;=-5,"POR VENCER","AL DÍA"))))</f>
        <v/>
      </c>
      <c r="BF418" s="185" t="n"/>
      <c r="BG418" s="119">
        <f>IF(N($H418)&lt;9,"",IF(BA418="","",BA418+31))</f>
        <v/>
      </c>
      <c r="BH418" s="124">
        <f>IF(BG418="","",TODAY()-BG418)</f>
        <v/>
      </c>
      <c r="BI418" s="494" t="n"/>
      <c r="BJ418" s="184" t="n"/>
      <c r="BK418" s="184">
        <f>IF(BG418="","SIN ESTADO",IF(BI418&lt;&gt;"","PAGA",IF(BH418&gt;0,"VENCIDA",IF(BH418&gt;=-5,"POR VENCER","AL DÍA"))))</f>
        <v/>
      </c>
      <c r="BL418" s="185" t="n"/>
      <c r="BM418" s="119">
        <f>IF(N($H418)&lt;10,"",IF(BG418="","",BG418+31))</f>
        <v/>
      </c>
      <c r="BN418" s="124">
        <f>IF(BM418="","",TODAY()-BM418)</f>
        <v/>
      </c>
      <c r="BO418" s="494" t="n"/>
      <c r="BP418" s="184" t="n"/>
      <c r="BQ418" s="184">
        <f>IF(BM418="","SIN ESTADO",IF(BO418&lt;&gt;"","PAGA",IF(BN418&gt;0,"VENCIDA",IF(BN418&gt;=-5,"POR VENCER","AL DÍA"))))</f>
        <v/>
      </c>
      <c r="BR418" s="185" t="n"/>
      <c r="BS418" s="119">
        <f>IF(N($H418)&lt;11,"",IF(BM418="","",BM418+31))</f>
        <v/>
      </c>
      <c r="BT418" s="124">
        <f>IF(BS418="","",TODAY()-BS418)</f>
        <v/>
      </c>
      <c r="BU418" s="494" t="n"/>
      <c r="BV418" s="184" t="n"/>
      <c r="BW418" s="184">
        <f>IF(BS418="","SIN ESTADO",IF(BU418&lt;&gt;"","PAGA",IF(BT418&gt;0,"VENCIDA",IF(BT418&gt;=-5,"POR VENCER","AL DÍA"))))</f>
        <v/>
      </c>
      <c r="BX418" s="185" t="n"/>
      <c r="BY418" s="119">
        <f>IF(N($H418)&lt;12,"",IF(BS418="","",BS418+31))</f>
        <v/>
      </c>
      <c r="BZ418" s="124">
        <f>IF(BY418="","",TODAY()-BY418)</f>
        <v/>
      </c>
      <c r="CA418" s="494" t="n"/>
      <c r="CB418" s="184" t="n"/>
      <c r="CC418" s="184">
        <f>IF(BY418="","SIN ESTADO",IF(CA418&lt;&gt;"","PAGA",IF(BZ418&gt;0,"VENCIDA",IF(BZ418&gt;=-5,"POR VENCER","AL DÍA"))))</f>
        <v/>
      </c>
      <c r="CD418" s="185" t="n"/>
      <c r="CE418" s="119">
        <f>IF(N($H418)&lt;13,"",IF(BY418="","",BY418+31))</f>
        <v/>
      </c>
      <c r="CF418" s="124">
        <f>IF(CE418="","",TODAY()-CE418)</f>
        <v/>
      </c>
      <c r="CG418" s="494" t="n"/>
      <c r="CH418" s="184" t="n"/>
      <c r="CI418" s="184">
        <f>IF(CE418="","SIN ESTADO",IF(CG418&lt;&gt;"","PAGA",IF(CF418&gt;0,"VENCIDA",IF(CF418&gt;=-5,"POR VENCER","AL DÍA"))))</f>
        <v/>
      </c>
      <c r="CJ418" s="185" t="n"/>
      <c r="CK418" s="119">
        <f>IF(N($H418)&lt;14,"",IF(CE418="","",CE418+31))</f>
        <v/>
      </c>
      <c r="CL418" s="124">
        <f>IF(CK418="","",TODAY()-CK418)</f>
        <v/>
      </c>
      <c r="CM418" s="494" t="n"/>
      <c r="CN418" s="184" t="n"/>
      <c r="CO418" s="184">
        <f>IF(CK418="","SIN ESTADO",IF(CM418&lt;&gt;"","PAGA",IF(CL418&gt;0,"VENCIDA",IF(CL418&gt;=-5,"POR VENCER","AL DÍA"))))</f>
        <v/>
      </c>
      <c r="CP418" s="185" t="n"/>
      <c r="CQ418" s="119">
        <f>IF(N($H418)&lt;15,"",IF(CK418="","",CK418+31))</f>
        <v/>
      </c>
      <c r="CR418" s="124">
        <f>IF(CQ418="","",TODAY()-CQ418)</f>
        <v/>
      </c>
      <c r="CS418" s="494" t="n"/>
      <c r="CT418" s="184" t="n"/>
      <c r="CU418" s="184">
        <f>IF(CQ418="","SIN ESTADO",IF(CS418&lt;&gt;"","PAGA",IF(CR418&gt;0,"VENCIDA",IF(CR418&gt;=-5,"POR VENCER","AL DÍA"))))</f>
        <v/>
      </c>
      <c r="CV418" s="185" t="n"/>
      <c r="CW418" s="119">
        <f>IF(N($H418)&lt;16,"",IF(CQ418="","",CQ418+31))</f>
        <v/>
      </c>
      <c r="CX418" s="124">
        <f>IF(CW418="","",TODAY()-CW418)</f>
        <v/>
      </c>
      <c r="CY418" s="494" t="n"/>
      <c r="CZ418" s="184" t="n"/>
      <c r="DA418" s="184">
        <f>IF(CW418="","SIN ESTADO",IF(CY418&lt;&gt;"","PAGA",IF(CX418&gt;0,"VENCIDA",IF(CX418&gt;=-5,"POR VENCER","AL DÍA"))))</f>
        <v/>
      </c>
      <c r="DB418" s="185" t="n"/>
      <c r="DC418" s="119">
        <f>IF(N($H418)&lt;17,"",IF(CW418="","",CW418+31))</f>
        <v/>
      </c>
      <c r="DD418" s="124">
        <f>IF(DC418="","",TODAY()-DC418)</f>
        <v/>
      </c>
      <c r="DE418" s="494" t="n"/>
      <c r="DF418" s="184" t="n"/>
      <c r="DG418" s="184">
        <f>IF(DC418="","SIN ESTADO",IF(DE418&lt;&gt;"","PAGA",IF(DD418&gt;0,"VENCIDA",IF(DD418&gt;=-5,"POR VENCER","AL DÍA"))))</f>
        <v/>
      </c>
      <c r="DH418" s="185" t="n"/>
      <c r="DI418" s="119">
        <f>IF(N($H418)&lt;18,"",IF(DC418="","",DC418+31))</f>
        <v/>
      </c>
      <c r="DJ418" s="124">
        <f>IF(DI418="","",TODAY()-DI418)</f>
        <v/>
      </c>
      <c r="DK418" s="494" t="n"/>
      <c r="DL418" s="184" t="n"/>
      <c r="DM418" s="184">
        <f>IF(DI418="","SIN ESTADO",IF(DK418&lt;&gt;"","PAGA",IF(DJ418&gt;0,"VENCIDA",IF(DJ418&gt;=-5,"POR VENCER","AL DÍA"))))</f>
        <v/>
      </c>
      <c r="DN418" s="185" t="n"/>
      <c r="DO418" s="119">
        <f>IF(N($H418)&lt;19,"",IF(DI418="","",DI418+31))</f>
        <v/>
      </c>
      <c r="DP418" s="124">
        <f>IF(DO418="","",TODAY()-DO418)</f>
        <v/>
      </c>
      <c r="DQ418" s="494" t="n"/>
      <c r="DR418" s="184" t="n"/>
      <c r="DS418" s="184">
        <f>IF(DO418="","SIN ESTADO",IF(DQ418&lt;&gt;"","PAGA",IF(DP418&gt;0,"VENCIDA",IF(DP418&gt;=-5,"POR VENCER","AL DÍA"))))</f>
        <v/>
      </c>
      <c r="DT418" s="185" t="n"/>
      <c r="DU418" s="119">
        <f>IF(N($H418)&lt;20,"",IF(DO418="","",DO418+31))</f>
        <v/>
      </c>
      <c r="DV418" s="124">
        <f>IF(DU418="","",TODAY()-DU418)</f>
        <v/>
      </c>
      <c r="DW418" s="494" t="n"/>
      <c r="DX418" s="184" t="n"/>
      <c r="DY418" s="184">
        <f>IF(DU418="","SIN ESTADO",IF(DW418&lt;&gt;"","PAGA",IF(DV418&gt;0,"VENCIDA",IF(DV418&gt;=-5,"POR VENCER","AL DÍA"))))</f>
        <v/>
      </c>
      <c r="DZ418" s="185" t="n"/>
      <c r="EA418" s="119">
        <f>IF(N($H418)&lt;21,"",IF(DU418="","",DU418+31))</f>
        <v/>
      </c>
      <c r="EB418" s="124">
        <f>IF(EA418="","",TODAY()-EA418)</f>
        <v/>
      </c>
      <c r="EC418" s="494" t="n"/>
      <c r="ED418" s="184" t="n"/>
      <c r="EE418" s="184">
        <f>IF(EA418="","SIN ESTADO",IF(EC418&lt;&gt;"","PAGA",IF(EB418&gt;0,"VENCIDA",IF(EB418&gt;=-5,"POR VENCER","AL DÍA"))))</f>
        <v/>
      </c>
      <c r="EF418" s="185" t="n"/>
      <c r="EG418" s="119">
        <f>IF(N($H418)&lt;22,"",IF(EA418="","",EA418+31))</f>
        <v/>
      </c>
      <c r="EH418" s="124">
        <f>IF(EG418="","",TODAY()-EG418)</f>
        <v/>
      </c>
      <c r="EI418" s="494" t="n"/>
      <c r="EJ418" s="184" t="n"/>
      <c r="EK418" s="184">
        <f>IF(EG418="","SIN ESTADO",IF(EI418&lt;&gt;"","PAGA",IF(EH418&gt;0,"VENCIDA",IF(EH418&gt;=-5,"POR VENCER","AL DÍA"))))</f>
        <v/>
      </c>
      <c r="EL418" s="185" t="n"/>
      <c r="EM418" s="119">
        <f>IF(N($H418)&lt;23,"",IF(EG418="","",EG418+31))</f>
        <v/>
      </c>
      <c r="EN418" s="124">
        <f>IF(EM418="","",TODAY()-EM418)</f>
        <v/>
      </c>
      <c r="EO418" s="494" t="n"/>
      <c r="EP418" s="184" t="n"/>
      <c r="EQ418" s="184">
        <f>IF(EM418="","SIN ESTADO",IF(EO418&lt;&gt;"","PAGA",IF(EN418&gt;0,"VENCIDA",IF(EN418&gt;=-5,"POR VENCER","AL DÍA"))))</f>
        <v/>
      </c>
      <c r="ER418" s="185" t="n"/>
      <c r="ES418" s="119">
        <f>IF(N($H418)&lt;24,"",IF(EM418="","",EM418+31))</f>
        <v/>
      </c>
      <c r="ET418" s="124">
        <f>IF(ES418="","",TODAY()-ES418)</f>
        <v/>
      </c>
      <c r="EU418" s="494" t="n"/>
      <c r="EV418" s="184" t="n"/>
      <c r="EW418" s="184">
        <f>IF(ES418="","SIN ESTADO",IF(EU418&lt;&gt;"","PAGA",IF(ET418&gt;0,"VENCIDA",IF(ET418&gt;=-5,"POR VENCER","AL DÍA"))))</f>
        <v/>
      </c>
      <c r="EX418" s="185" t="n"/>
      <c r="EY418" s="119">
        <f>IF(N($H418)&lt;25,"",IF(ES418="","",ES418+31))</f>
        <v/>
      </c>
      <c r="EZ418" s="124">
        <f>IF(EY418="","",TODAY()-EY418)</f>
        <v/>
      </c>
      <c r="FA418" s="494" t="n"/>
      <c r="FB418" s="184" t="n"/>
      <c r="FC418" s="184">
        <f>IF(EY418="","SIN ESTADO",IF(FA418&lt;&gt;"","PAGA",IF(EZ418&gt;0,"VENCIDA",IF(EZ418&gt;=-5,"POR VENCER","AL DÍA"))))</f>
        <v/>
      </c>
      <c r="FD418" s="185" t="n"/>
      <c r="FE418" s="119">
        <f>IF(N($H418)&lt;26,"",IF(EY418="","",EY418+31))</f>
        <v/>
      </c>
      <c r="FF418" s="124">
        <f>IF(FE418="","",TODAY()-FE418)</f>
        <v/>
      </c>
      <c r="FG418" s="494" t="n"/>
      <c r="FH418" s="184" t="n"/>
      <c r="FI418" s="184">
        <f>IF(FE418="","SIN ESTADO",IF(FG418&lt;&gt;"","PAGA",IF(FF418&gt;0,"VENCIDA",IF(FF418&gt;=-5,"POR VENCER","AL DÍA"))))</f>
        <v/>
      </c>
      <c r="FJ418" s="185" t="n"/>
      <c r="FK418" s="119">
        <f>IF(N($H418)&lt;27,"",IF(FE418="","",FE418+31))</f>
        <v/>
      </c>
      <c r="FL418" s="124">
        <f>IF(FK418="","",TODAY()-FK418)</f>
        <v/>
      </c>
      <c r="FM418" s="494" t="n"/>
      <c r="FN418" s="184" t="n"/>
      <c r="FO418" s="184">
        <f>IF(FK418="","SIN ESTADO",IF(FM418&lt;&gt;"","PAGA",IF(FL418&gt;0,"VENCIDA",IF(FL418&gt;=-5,"POR VENCER","AL DÍA"))))</f>
        <v/>
      </c>
      <c r="FP418" s="185" t="n"/>
      <c r="FQ418" s="119">
        <f>IF(N($H418)&lt;28,"",IF(FK418="","",FK418+31))</f>
        <v/>
      </c>
      <c r="FR418" s="124">
        <f>IF(FQ418="","",TODAY()-FQ418)</f>
        <v/>
      </c>
      <c r="FS418" s="494" t="n"/>
      <c r="FT418" s="184" t="n"/>
      <c r="FU418" s="184">
        <f>IF(FQ418="","SIN ESTADO",IF(FS418&lt;&gt;"","PAGA",IF(FR418&gt;0,"VENCIDA",IF(FR418&gt;=-5,"POR VENCER","AL DÍA"))))</f>
        <v/>
      </c>
      <c r="FV418" s="185" t="n"/>
      <c r="FW418" s="119">
        <f>IF(N($H418)&lt;29,"",IF(FQ418="","",FQ418+31))</f>
        <v/>
      </c>
      <c r="FX418" s="124">
        <f>IF(FW418="","",TODAY()-FW418)</f>
        <v/>
      </c>
      <c r="FY418" s="494" t="n"/>
      <c r="FZ418" s="184" t="n"/>
      <c r="GA418" s="184">
        <f>IF(FW418="","SIN ESTADO",IF(FY418&lt;&gt;"","PAGA",IF(FX418&gt;0,"VENCIDA",IF(FX418&gt;=-5,"POR VENCER","AL DÍA"))))</f>
        <v/>
      </c>
      <c r="GB418" s="185" t="n"/>
      <c r="GC418" s="119">
        <f>IF(N($H418)&lt;30,"",IF(FW418="","",FW418+31))</f>
        <v/>
      </c>
      <c r="GD418" s="124">
        <f>IF(GC418="","",TODAY()-GC418)</f>
        <v/>
      </c>
      <c r="GE418" s="494" t="n"/>
      <c r="GF418" s="184" t="n"/>
      <c r="GG418" s="184">
        <f>IF(GC418="","SIN ESTADO",IF(GE418&lt;&gt;"","PAGA",IF(GD418&gt;0,"VENCIDA",IF(GD418&gt;=-5,"POR VENCER","AL DÍA"))))</f>
        <v/>
      </c>
      <c r="GH418" s="185" t="n"/>
      <c r="GI418" s="119">
        <f>IF(N($H418)&lt;31,"",IF(GC418="","",GC418+31))</f>
        <v/>
      </c>
      <c r="GJ418" s="124">
        <f>IF(GI418="","",TODAY()-GI418)</f>
        <v/>
      </c>
      <c r="GK418" s="494" t="n"/>
      <c r="GL418" s="184" t="n"/>
      <c r="GM418" s="184">
        <f>IF(GI418="","SIN ESTADO",IF(GK418&lt;&gt;"","PAGA",IF(GJ418&gt;0,"VENCIDA",IF(GJ418&gt;=-5,"POR VENCER","AL DÍA"))))</f>
        <v/>
      </c>
      <c r="GN418" s="185" t="n"/>
      <c r="GO418" s="119">
        <f>IF(N($H418)&lt;32,"",IF(GI418="","",GI418+31))</f>
        <v/>
      </c>
      <c r="GP418" s="124">
        <f>IF(GO418="","",TODAY()-GO418)</f>
        <v/>
      </c>
      <c r="GQ418" s="494" t="n"/>
      <c r="GR418" s="184" t="n"/>
      <c r="GS418" s="184">
        <f>IF(GO418="","SIN ESTADO",IF(GQ418&lt;&gt;"","PAGA",IF(GP418&gt;0,"VENCIDA",IF(GP418&gt;=-5,"POR VENCER","AL DÍA"))))</f>
        <v/>
      </c>
      <c r="GT418" s="185" t="n"/>
      <c r="GU418" s="119">
        <f>IF(N($H418)&lt;33,"",IF(GO418="","",GO418+31))</f>
        <v/>
      </c>
      <c r="GV418" s="124">
        <f>IF(GU418="","",TODAY()-GU418)</f>
        <v/>
      </c>
      <c r="GW418" s="494" t="n"/>
      <c r="GX418" s="184" t="n"/>
      <c r="GY418" s="184">
        <f>IF(GU418="","SIN ESTADO",IF(GW418&lt;&gt;"","PAGA",IF(GV418&gt;0,"VENCIDA",IF(GV418&gt;=-5,"POR VENCER","AL DÍA"))))</f>
        <v/>
      </c>
      <c r="GZ418" s="185" t="n"/>
      <c r="HA418" s="119">
        <f>IF(N($H418)&lt;34,"",IF(GU418="","",GU418+31))</f>
        <v/>
      </c>
      <c r="HB418" s="124">
        <f>IF(HA418="","",TODAY()-HA418)</f>
        <v/>
      </c>
      <c r="HC418" s="494" t="n"/>
      <c r="HD418" s="184" t="n"/>
      <c r="HE418" s="184">
        <f>IF(HA418="","SIN ESTADO",IF(HC418&lt;&gt;"","PAGA",IF(HB418&gt;0,"VENCIDA",IF(HB418&gt;=-5,"POR VENCER","AL DÍA"))))</f>
        <v/>
      </c>
      <c r="HF418" s="185" t="n"/>
      <c r="HG418" s="119">
        <f>IF(N($H418)&lt;35,"",IF(HA418="","",HA418+31))</f>
        <v/>
      </c>
      <c r="HH418" s="124">
        <f>IF(HG418="","",TODAY()-HG418)</f>
        <v/>
      </c>
      <c r="HI418" s="494" t="n"/>
      <c r="HJ418" s="184" t="n"/>
      <c r="HK418" s="184">
        <f>IF(HG418="","SIN ESTADO",IF(HI418&lt;&gt;"","PAGA",IF(HH418&gt;0,"VENCIDA",IF(HH418&gt;=-5,"POR VENCER","AL DÍA"))))</f>
        <v/>
      </c>
      <c r="HL418" s="168" t="n"/>
      <c r="HM418" s="119">
        <f>IF(N($H418)&lt;36,"",IF(HG418="","",HG418+31))</f>
        <v/>
      </c>
      <c r="HN418" s="124">
        <f>IF(HM418="","",TODAY()-HM418)</f>
        <v/>
      </c>
      <c r="HO418" s="494" t="n"/>
      <c r="HP418" s="184" t="n"/>
      <c r="HQ418" s="184">
        <f>IF(HM418="","SIN ESTADO",IF(HO418&lt;&gt;"","PAGA",IF(HN418&gt;0,"VENCIDA",IF(HN418&gt;=-5,"POR VENCER","AL DÍA"))))</f>
        <v/>
      </c>
      <c r="HR418" s="168" t="n"/>
      <c r="HS418" s="169">
        <f>N418+T418+Z418+AF418+AL418+AR418+AX418+BD418+BJ418+BP418+BV418+CB418+CH418+CN418+CT418+CZ418+DF418+DL418+DR418+DX418+ED418+EJ418+EP418+EV418+FB418+FH418+FN418+FT418+FZ418+GF418+GL418+GR418+GX418+HD418+HJ418+HP418</f>
        <v/>
      </c>
      <c r="HU418" s="170">
        <f>IFERROR(N($J418),0)</f>
        <v/>
      </c>
      <c r="HW418" s="170">
        <f>SUMPRODUCT((MOD(COLUMN($M418:$HR418)-COLUMN($M418),6)=0)*ISNUMBER($M418:$HR418)*($M418:$HR418&gt;=RESUMEN!$C$26)*($M418:$HR418&lt;=RESUMEN!$C$27)*IFERROR(N($N418:$HS418),0))</f>
        <v/>
      </c>
      <c r="HX418" s="170">
        <f>SUMPRODUCT((MOD(COLUMN($M418:$HR418)-COLUMN($M418),6)=0)*ISNUMBER($M418:$HR418)*($M418:$HR418&gt;=RESUMEN!$C$26)*($M418:$HR418&lt;=RESUMEN!$C$27))</f>
        <v/>
      </c>
    </row>
    <row r="419" ht="15.75" customHeight="1" s="506">
      <c r="B419" s="113">
        <f>VENTAS!A418</f>
        <v/>
      </c>
      <c r="C419" s="236">
        <f>VENTAS!B418</f>
        <v/>
      </c>
      <c r="D419" s="53">
        <f>VENTAS!C418</f>
        <v/>
      </c>
      <c r="E419" s="114">
        <f>VENTAS!D418</f>
        <v/>
      </c>
      <c r="F419" s="114">
        <f>VENTAS!J418</f>
        <v/>
      </c>
      <c r="G419" s="494">
        <f>VENTAS!F418</f>
        <v/>
      </c>
      <c r="H419" s="479">
        <f>VENTAS!K418</f>
        <v/>
      </c>
      <c r="I419" s="479">
        <f>VENTAS!M418</f>
        <v/>
      </c>
      <c r="J419" s="184">
        <f>VENTAS!L418</f>
        <v/>
      </c>
      <c r="K419" s="119">
        <f>IF(N($H419)&lt;1,"",$G419+31)</f>
        <v/>
      </c>
      <c r="L419" s="124">
        <f>IF(K419="","",TODAY()-K419)</f>
        <v/>
      </c>
      <c r="M419" s="495" t="n">
        <v>46121</v>
      </c>
      <c r="N419" s="374" t="n">
        <v>0</v>
      </c>
      <c r="O419" s="184">
        <f>IF(K419="","SIN ESTADO",IF(M419&lt;&gt;"","PAGA",IF(L419&gt;0,"VENCIDA",IF(L419&gt;=-5,"POR VENCER","AL DÍA"))))</f>
        <v/>
      </c>
      <c r="P419" s="185" t="inlineStr">
        <is>
          <t xml:space="preserve">PERMUTA </t>
        </is>
      </c>
      <c r="Q419" s="119">
        <f>IF(N($H419)&lt;2,"",IF(K419="","",K419+31))</f>
        <v/>
      </c>
      <c r="R419" s="124">
        <f>IF(Q419="","",TODAY()-Q419)</f>
        <v/>
      </c>
      <c r="S419" s="494" t="n"/>
      <c r="T419" s="184" t="n"/>
      <c r="U419" s="184">
        <f>IF(Q419="","SIN ESTADO",IF(S419&lt;&gt;"","PAGA",IF(R419&gt;0,"VENCIDA",IF(R419&gt;=-5,"POR VENCER","AL DÍA"))))</f>
        <v/>
      </c>
      <c r="V419" s="185" t="n"/>
      <c r="W419" s="119">
        <f>IF(N($H419)&lt;3,"",IF(Q419="","",Q419+31))</f>
        <v/>
      </c>
      <c r="X419" s="124">
        <f>IF(W419="","",TODAY()-W419)</f>
        <v/>
      </c>
      <c r="Y419" s="494" t="n"/>
      <c r="Z419" s="184" t="n"/>
      <c r="AA419" s="184">
        <f>IF(W419="","SIN ESTADO",IF(Y419&lt;&gt;"","PAGA",IF(X419&gt;0,"VENCIDA",IF(X419&gt;=-5,"POR VENCER","AL DÍA"))))</f>
        <v/>
      </c>
      <c r="AB419" s="185" t="n"/>
      <c r="AC419" s="119">
        <f>IF(N($H419)&lt;4,"",IF(W419="","",W419+31))</f>
        <v/>
      </c>
      <c r="AD419" s="124">
        <f>IF(AC419="","",TODAY()-AC419)</f>
        <v/>
      </c>
      <c r="AE419" s="494" t="n"/>
      <c r="AF419" s="184" t="n"/>
      <c r="AG419" s="184">
        <f>IF(AC419="","SIN ESTADO",IF(AE419&lt;&gt;"","PAGA",IF(AD419&gt;0,"VENCIDA",IF(AD419&gt;=-5,"POR VENCER","AL DÍA"))))</f>
        <v/>
      </c>
      <c r="AH419" s="185" t="n"/>
      <c r="AI419" s="119">
        <f>IF(N($H419)&lt;5,"",IF(AC419="","",AC419+31))</f>
        <v/>
      </c>
      <c r="AJ419" s="124">
        <f>IF(AI419="","",TODAY()-AI419)</f>
        <v/>
      </c>
      <c r="AK419" s="494" t="n"/>
      <c r="AL419" s="184" t="n"/>
      <c r="AM419" s="184">
        <f>IF(AI419="","SIN ESTADO",IF(AK419&lt;&gt;"","PAGA",IF(AJ419&gt;0,"VENCIDA",IF(AJ419&gt;=-5,"POR VENCER","AL DÍA"))))</f>
        <v/>
      </c>
      <c r="AN419" s="185" t="n"/>
      <c r="AO419" s="119">
        <f>IF(N($H419)&lt;6,"",IF(AI419="","",AI419+31))</f>
        <v/>
      </c>
      <c r="AP419" s="124">
        <f>IF(AO419="","",TODAY()-AO419)</f>
        <v/>
      </c>
      <c r="AQ419" s="270" t="n"/>
      <c r="AR419" s="184" t="n"/>
      <c r="AS419" s="184">
        <f>IF(AO419="","SIN ESTADO",IF(AQ419&lt;&gt;"","PAGA",IF(AP419&gt;0,"VENCIDA",IF(AP419&gt;=-5,"POR VENCER","AL DÍA"))))</f>
        <v/>
      </c>
      <c r="AT419" s="185" t="n"/>
      <c r="AU419" s="119">
        <f>IF(N($H419)&lt;7,"",IF(AO419="","",AO419+31))</f>
        <v/>
      </c>
      <c r="AV419" s="124">
        <f>IF(AU419="","",TODAY()-AU419)</f>
        <v/>
      </c>
      <c r="AW419" s="494" t="n"/>
      <c r="AX419" s="184" t="n"/>
      <c r="AY419" s="184">
        <f>IF(AU419="","SIN ESTADO",IF(AW419&lt;&gt;"","PAGA",IF(AV419&gt;0,"VENCIDA",IF(AV419&gt;=-5,"POR VENCER","AL DÍA"))))</f>
        <v/>
      </c>
      <c r="AZ419" s="185" t="n"/>
      <c r="BA419" s="119">
        <f>IF(N($H419)&lt;8,"",IF(AU419="","",AU419+31))</f>
        <v/>
      </c>
      <c r="BB419" s="124">
        <f>IF(BA419="","",TODAY()-BA419)</f>
        <v/>
      </c>
      <c r="BC419" s="494" t="n"/>
      <c r="BD419" s="184" t="n"/>
      <c r="BE419" s="184">
        <f>IF(BA419="","SIN ESTADO",IF(BC419&lt;&gt;"","PAGA",IF(BB419&gt;0,"VENCIDA",IF(BB419&gt;=-5,"POR VENCER","AL DÍA"))))</f>
        <v/>
      </c>
      <c r="BF419" s="185" t="n"/>
      <c r="BG419" s="119">
        <f>IF(N($H419)&lt;9,"",IF(BA419="","",BA419+31))</f>
        <v/>
      </c>
      <c r="BH419" s="124">
        <f>IF(BG419="","",TODAY()-BG419)</f>
        <v/>
      </c>
      <c r="BI419" s="494" t="n"/>
      <c r="BJ419" s="184" t="n"/>
      <c r="BK419" s="184">
        <f>IF(BG419="","SIN ESTADO",IF(BI419&lt;&gt;"","PAGA",IF(BH419&gt;0,"VENCIDA",IF(BH419&gt;=-5,"POR VENCER","AL DÍA"))))</f>
        <v/>
      </c>
      <c r="BL419" s="185" t="n"/>
      <c r="BM419" s="119">
        <f>IF(N($H419)&lt;10,"",IF(BG419="","",BG419+31))</f>
        <v/>
      </c>
      <c r="BN419" s="124">
        <f>IF(BM419="","",TODAY()-BM419)</f>
        <v/>
      </c>
      <c r="BO419" s="494" t="n"/>
      <c r="BP419" s="184" t="n"/>
      <c r="BQ419" s="184">
        <f>IF(BM419="","SIN ESTADO",IF(BO419&lt;&gt;"","PAGA",IF(BN419&gt;0,"VENCIDA",IF(BN419&gt;=-5,"POR VENCER","AL DÍA"))))</f>
        <v/>
      </c>
      <c r="BR419" s="185" t="n"/>
      <c r="BS419" s="119">
        <f>IF(N($H419)&lt;11,"",IF(BM419="","",BM419+31))</f>
        <v/>
      </c>
      <c r="BT419" s="124">
        <f>IF(BS419="","",TODAY()-BS419)</f>
        <v/>
      </c>
      <c r="BU419" s="494" t="n"/>
      <c r="BV419" s="184" t="n"/>
      <c r="BW419" s="184">
        <f>IF(BS419="","SIN ESTADO",IF(BU419&lt;&gt;"","PAGA",IF(BT419&gt;0,"VENCIDA",IF(BT419&gt;=-5,"POR VENCER","AL DÍA"))))</f>
        <v/>
      </c>
      <c r="BX419" s="185" t="n"/>
      <c r="BY419" s="119">
        <f>IF(N($H419)&lt;12,"",IF(BS419="","",BS419+31))</f>
        <v/>
      </c>
      <c r="BZ419" s="124">
        <f>IF(BY419="","",TODAY()-BY419)</f>
        <v/>
      </c>
      <c r="CA419" s="494" t="n"/>
      <c r="CB419" s="184" t="n"/>
      <c r="CC419" s="184">
        <f>IF(BY419="","SIN ESTADO",IF(CA419&lt;&gt;"","PAGA",IF(BZ419&gt;0,"VENCIDA",IF(BZ419&gt;=-5,"POR VENCER","AL DÍA"))))</f>
        <v/>
      </c>
      <c r="CD419" s="185" t="n"/>
      <c r="CE419" s="119">
        <f>IF(N($H419)&lt;13,"",IF(BY419="","",BY419+31))</f>
        <v/>
      </c>
      <c r="CF419" s="124">
        <f>IF(CE419="","",TODAY()-CE419)</f>
        <v/>
      </c>
      <c r="CG419" s="494" t="n"/>
      <c r="CH419" s="184" t="n"/>
      <c r="CI419" s="184">
        <f>IF(CE419="","SIN ESTADO",IF(CG419&lt;&gt;"","PAGA",IF(CF419&gt;0,"VENCIDA",IF(CF419&gt;=-5,"POR VENCER","AL DÍA"))))</f>
        <v/>
      </c>
      <c r="CJ419" s="185" t="n"/>
      <c r="CK419" s="119">
        <f>IF(N($H419)&lt;14,"",IF(CE419="","",CE419+31))</f>
        <v/>
      </c>
      <c r="CL419" s="124">
        <f>IF(CK419="","",TODAY()-CK419)</f>
        <v/>
      </c>
      <c r="CM419" s="494" t="n"/>
      <c r="CN419" s="184" t="n"/>
      <c r="CO419" s="184">
        <f>IF(CK419="","SIN ESTADO",IF(CM419&lt;&gt;"","PAGA",IF(CL419&gt;0,"VENCIDA",IF(CL419&gt;=-5,"POR VENCER","AL DÍA"))))</f>
        <v/>
      </c>
      <c r="CP419" s="185" t="n"/>
      <c r="CQ419" s="119">
        <f>IF(N($H419)&lt;15,"",IF(CK419="","",CK419+31))</f>
        <v/>
      </c>
      <c r="CR419" s="124">
        <f>IF(CQ419="","",TODAY()-CQ419)</f>
        <v/>
      </c>
      <c r="CS419" s="494" t="n"/>
      <c r="CT419" s="184" t="n"/>
      <c r="CU419" s="184">
        <f>IF(CQ419="","SIN ESTADO",IF(CS419&lt;&gt;"","PAGA",IF(CR419&gt;0,"VENCIDA",IF(CR419&gt;=-5,"POR VENCER","AL DÍA"))))</f>
        <v/>
      </c>
      <c r="CV419" s="185" t="n"/>
      <c r="CW419" s="119">
        <f>IF(N($H419)&lt;16,"",IF(CQ419="","",CQ419+31))</f>
        <v/>
      </c>
      <c r="CX419" s="124">
        <f>IF(CW419="","",TODAY()-CW419)</f>
        <v/>
      </c>
      <c r="CY419" s="494" t="n"/>
      <c r="CZ419" s="184" t="n"/>
      <c r="DA419" s="184">
        <f>IF(CW419="","SIN ESTADO",IF(CY419&lt;&gt;"","PAGA",IF(CX419&gt;0,"VENCIDA",IF(CX419&gt;=-5,"POR VENCER","AL DÍA"))))</f>
        <v/>
      </c>
      <c r="DB419" s="185" t="n"/>
      <c r="DC419" s="119">
        <f>IF(N($H419)&lt;17,"",IF(CW419="","",CW419+31))</f>
        <v/>
      </c>
      <c r="DD419" s="124">
        <f>IF(DC419="","",TODAY()-DC419)</f>
        <v/>
      </c>
      <c r="DE419" s="494" t="n"/>
      <c r="DF419" s="184" t="n"/>
      <c r="DG419" s="184">
        <f>IF(DC419="","SIN ESTADO",IF(DE419&lt;&gt;"","PAGA",IF(DD419&gt;0,"VENCIDA",IF(DD419&gt;=-5,"POR VENCER","AL DÍA"))))</f>
        <v/>
      </c>
      <c r="DH419" s="185" t="n"/>
      <c r="DI419" s="119">
        <f>IF(N($H419)&lt;18,"",IF(DC419="","",DC419+31))</f>
        <v/>
      </c>
      <c r="DJ419" s="124">
        <f>IF(DI419="","",TODAY()-DI419)</f>
        <v/>
      </c>
      <c r="DK419" s="494" t="n"/>
      <c r="DL419" s="184" t="n"/>
      <c r="DM419" s="184">
        <f>IF(DI419="","SIN ESTADO",IF(DK419&lt;&gt;"","PAGA",IF(DJ419&gt;0,"VENCIDA",IF(DJ419&gt;=-5,"POR VENCER","AL DÍA"))))</f>
        <v/>
      </c>
      <c r="DN419" s="185" t="n"/>
      <c r="DO419" s="119">
        <f>IF(N($H419)&lt;19,"",IF(DI419="","",DI419+31))</f>
        <v/>
      </c>
      <c r="DP419" s="124">
        <f>IF(DO419="","",TODAY()-DO419)</f>
        <v/>
      </c>
      <c r="DQ419" s="494" t="n"/>
      <c r="DR419" s="184" t="n"/>
      <c r="DS419" s="184">
        <f>IF(DO419="","SIN ESTADO",IF(DQ419&lt;&gt;"","PAGA",IF(DP419&gt;0,"VENCIDA",IF(DP419&gt;=-5,"POR VENCER","AL DÍA"))))</f>
        <v/>
      </c>
      <c r="DT419" s="185" t="n"/>
      <c r="DU419" s="119">
        <f>IF(N($H419)&lt;20,"",IF(DO419="","",DO419+31))</f>
        <v/>
      </c>
      <c r="DV419" s="124">
        <f>IF(DU419="","",TODAY()-DU419)</f>
        <v/>
      </c>
      <c r="DW419" s="494" t="n"/>
      <c r="DX419" s="184" t="n"/>
      <c r="DY419" s="184">
        <f>IF(DU419="","SIN ESTADO",IF(DW419&lt;&gt;"","PAGA",IF(DV419&gt;0,"VENCIDA",IF(DV419&gt;=-5,"POR VENCER","AL DÍA"))))</f>
        <v/>
      </c>
      <c r="DZ419" s="185" t="n"/>
      <c r="EA419" s="119">
        <f>IF(N($H419)&lt;21,"",IF(DU419="","",DU419+31))</f>
        <v/>
      </c>
      <c r="EB419" s="124">
        <f>IF(EA419="","",TODAY()-EA419)</f>
        <v/>
      </c>
      <c r="EC419" s="494" t="n"/>
      <c r="ED419" s="184" t="n"/>
      <c r="EE419" s="184">
        <f>IF(EA419="","SIN ESTADO",IF(EC419&lt;&gt;"","PAGA",IF(EB419&gt;0,"VENCIDA",IF(EB419&gt;=-5,"POR VENCER","AL DÍA"))))</f>
        <v/>
      </c>
      <c r="EF419" s="185" t="n"/>
      <c r="EG419" s="119">
        <f>IF(N($H419)&lt;22,"",IF(EA419="","",EA419+31))</f>
        <v/>
      </c>
      <c r="EH419" s="124">
        <f>IF(EG419="","",TODAY()-EG419)</f>
        <v/>
      </c>
      <c r="EI419" s="494" t="n"/>
      <c r="EJ419" s="184" t="n"/>
      <c r="EK419" s="184">
        <f>IF(EG419="","SIN ESTADO",IF(EI419&lt;&gt;"","PAGA",IF(EH419&gt;0,"VENCIDA",IF(EH419&gt;=-5,"POR VENCER","AL DÍA"))))</f>
        <v/>
      </c>
      <c r="EL419" s="185" t="n"/>
      <c r="EM419" s="119">
        <f>IF(N($H419)&lt;23,"",IF(EG419="","",EG419+31))</f>
        <v/>
      </c>
      <c r="EN419" s="124">
        <f>IF(EM419="","",TODAY()-EM419)</f>
        <v/>
      </c>
      <c r="EO419" s="494" t="n"/>
      <c r="EP419" s="184" t="n"/>
      <c r="EQ419" s="184">
        <f>IF(EM419="","SIN ESTADO",IF(EO419&lt;&gt;"","PAGA",IF(EN419&gt;0,"VENCIDA",IF(EN419&gt;=-5,"POR VENCER","AL DÍA"))))</f>
        <v/>
      </c>
      <c r="ER419" s="185" t="n"/>
      <c r="ES419" s="119">
        <f>IF(N($H419)&lt;24,"",IF(EM419="","",EM419+31))</f>
        <v/>
      </c>
      <c r="ET419" s="124">
        <f>IF(ES419="","",TODAY()-ES419)</f>
        <v/>
      </c>
      <c r="EU419" s="494" t="n"/>
      <c r="EV419" s="184" t="n"/>
      <c r="EW419" s="184">
        <f>IF(ES419="","SIN ESTADO",IF(EU419&lt;&gt;"","PAGA",IF(ET419&gt;0,"VENCIDA",IF(ET419&gt;=-5,"POR VENCER","AL DÍA"))))</f>
        <v/>
      </c>
      <c r="EX419" s="185" t="n"/>
      <c r="EY419" s="119">
        <f>IF(N($H419)&lt;25,"",IF(ES419="","",ES419+31))</f>
        <v/>
      </c>
      <c r="EZ419" s="124">
        <f>IF(EY419="","",TODAY()-EY419)</f>
        <v/>
      </c>
      <c r="FA419" s="494" t="n"/>
      <c r="FB419" s="184" t="n"/>
      <c r="FC419" s="184">
        <f>IF(EY419="","SIN ESTADO",IF(FA419&lt;&gt;"","PAGA",IF(EZ419&gt;0,"VENCIDA",IF(EZ419&gt;=-5,"POR VENCER","AL DÍA"))))</f>
        <v/>
      </c>
      <c r="FD419" s="185" t="n"/>
      <c r="FE419" s="119">
        <f>IF(N($H419)&lt;26,"",IF(EY419="","",EY419+31))</f>
        <v/>
      </c>
      <c r="FF419" s="124">
        <f>IF(FE419="","",TODAY()-FE419)</f>
        <v/>
      </c>
      <c r="FG419" s="494" t="n"/>
      <c r="FH419" s="184" t="n"/>
      <c r="FI419" s="184">
        <f>IF(FE419="","SIN ESTADO",IF(FG419&lt;&gt;"","PAGA",IF(FF419&gt;0,"VENCIDA",IF(FF419&gt;=-5,"POR VENCER","AL DÍA"))))</f>
        <v/>
      </c>
      <c r="FJ419" s="185" t="n"/>
      <c r="FK419" s="119">
        <f>IF(N($H419)&lt;27,"",IF(FE419="","",FE419+31))</f>
        <v/>
      </c>
      <c r="FL419" s="124">
        <f>IF(FK419="","",TODAY()-FK419)</f>
        <v/>
      </c>
      <c r="FM419" s="494" t="n"/>
      <c r="FN419" s="184" t="n"/>
      <c r="FO419" s="184">
        <f>IF(FK419="","SIN ESTADO",IF(FM419&lt;&gt;"","PAGA",IF(FL419&gt;0,"VENCIDA",IF(FL419&gt;=-5,"POR VENCER","AL DÍA"))))</f>
        <v/>
      </c>
      <c r="FP419" s="185" t="n"/>
      <c r="FQ419" s="119">
        <f>IF(N($H419)&lt;28,"",IF(FK419="","",FK419+31))</f>
        <v/>
      </c>
      <c r="FR419" s="124">
        <f>IF(FQ419="","",TODAY()-FQ419)</f>
        <v/>
      </c>
      <c r="FS419" s="494" t="n"/>
      <c r="FT419" s="184" t="n"/>
      <c r="FU419" s="184">
        <f>IF(FQ419="","SIN ESTADO",IF(FS419&lt;&gt;"","PAGA",IF(FR419&gt;0,"VENCIDA",IF(FR419&gt;=-5,"POR VENCER","AL DÍA"))))</f>
        <v/>
      </c>
      <c r="FV419" s="185" t="n"/>
      <c r="FW419" s="119">
        <f>IF(N($H419)&lt;29,"",IF(FQ419="","",FQ419+31))</f>
        <v/>
      </c>
      <c r="FX419" s="124">
        <f>IF(FW419="","",TODAY()-FW419)</f>
        <v/>
      </c>
      <c r="FY419" s="494" t="n"/>
      <c r="FZ419" s="184" t="n"/>
      <c r="GA419" s="184">
        <f>IF(FW419="","SIN ESTADO",IF(FY419&lt;&gt;"","PAGA",IF(FX419&gt;0,"VENCIDA",IF(FX419&gt;=-5,"POR VENCER","AL DÍA"))))</f>
        <v/>
      </c>
      <c r="GB419" s="185" t="n"/>
      <c r="GC419" s="119">
        <f>IF(N($H419)&lt;30,"",IF(FW419="","",FW419+31))</f>
        <v/>
      </c>
      <c r="GD419" s="124">
        <f>IF(GC419="","",TODAY()-GC419)</f>
        <v/>
      </c>
      <c r="GE419" s="494" t="n"/>
      <c r="GF419" s="184" t="n"/>
      <c r="GG419" s="184">
        <f>IF(GC419="","SIN ESTADO",IF(GE419&lt;&gt;"","PAGA",IF(GD419&gt;0,"VENCIDA",IF(GD419&gt;=-5,"POR VENCER","AL DÍA"))))</f>
        <v/>
      </c>
      <c r="GH419" s="185" t="n"/>
      <c r="GI419" s="119">
        <f>IF(N($H419)&lt;31,"",IF(GC419="","",GC419+31))</f>
        <v/>
      </c>
      <c r="GJ419" s="124">
        <f>IF(GI419="","",TODAY()-GI419)</f>
        <v/>
      </c>
      <c r="GK419" s="494" t="n"/>
      <c r="GL419" s="184" t="n"/>
      <c r="GM419" s="184">
        <f>IF(GI419="","SIN ESTADO",IF(GK419&lt;&gt;"","PAGA",IF(GJ419&gt;0,"VENCIDA",IF(GJ419&gt;=-5,"POR VENCER","AL DÍA"))))</f>
        <v/>
      </c>
      <c r="GN419" s="185" t="n"/>
      <c r="GO419" s="119">
        <f>IF(N($H419)&lt;32,"",IF(GI419="","",GI419+31))</f>
        <v/>
      </c>
      <c r="GP419" s="124">
        <f>IF(GO419="","",TODAY()-GO419)</f>
        <v/>
      </c>
      <c r="GQ419" s="494" t="n"/>
      <c r="GR419" s="184" t="n"/>
      <c r="GS419" s="184">
        <f>IF(GO419="","SIN ESTADO",IF(GQ419&lt;&gt;"","PAGA",IF(GP419&gt;0,"VENCIDA",IF(GP419&gt;=-5,"POR VENCER","AL DÍA"))))</f>
        <v/>
      </c>
      <c r="GT419" s="185" t="n"/>
      <c r="GU419" s="119">
        <f>IF(N($H419)&lt;33,"",IF(GO419="","",GO419+31))</f>
        <v/>
      </c>
      <c r="GV419" s="124">
        <f>IF(GU419="","",TODAY()-GU419)</f>
        <v/>
      </c>
      <c r="GW419" s="494" t="n"/>
      <c r="GX419" s="184" t="n"/>
      <c r="GY419" s="184">
        <f>IF(GU419="","SIN ESTADO",IF(GW419&lt;&gt;"","PAGA",IF(GV419&gt;0,"VENCIDA",IF(GV419&gt;=-5,"POR VENCER","AL DÍA"))))</f>
        <v/>
      </c>
      <c r="GZ419" s="185" t="n"/>
      <c r="HA419" s="119">
        <f>IF(N($H419)&lt;34,"",IF(GU419="","",GU419+31))</f>
        <v/>
      </c>
      <c r="HB419" s="124">
        <f>IF(HA419="","",TODAY()-HA419)</f>
        <v/>
      </c>
      <c r="HC419" s="494" t="n"/>
      <c r="HD419" s="184" t="n"/>
      <c r="HE419" s="184">
        <f>IF(HA419="","SIN ESTADO",IF(HC419&lt;&gt;"","PAGA",IF(HB419&gt;0,"VENCIDA",IF(HB419&gt;=-5,"POR VENCER","AL DÍA"))))</f>
        <v/>
      </c>
      <c r="HF419" s="185" t="n"/>
      <c r="HG419" s="119">
        <f>IF(N($H419)&lt;35,"",IF(HA419="","",HA419+31))</f>
        <v/>
      </c>
      <c r="HH419" s="124">
        <f>IF(HG419="","",TODAY()-HG419)</f>
        <v/>
      </c>
      <c r="HI419" s="494" t="n"/>
      <c r="HJ419" s="184" t="n"/>
      <c r="HK419" s="184">
        <f>IF(HG419="","SIN ESTADO",IF(HI419&lt;&gt;"","PAGA",IF(HH419&gt;0,"VENCIDA",IF(HH419&gt;=-5,"POR VENCER","AL DÍA"))))</f>
        <v/>
      </c>
      <c r="HL419" s="168" t="n"/>
      <c r="HM419" s="119">
        <f>IF(N($H419)&lt;36,"",IF(HG419="","",HG419+31))</f>
        <v/>
      </c>
      <c r="HN419" s="124">
        <f>IF(HM419="","",TODAY()-HM419)</f>
        <v/>
      </c>
      <c r="HO419" s="494" t="n"/>
      <c r="HP419" s="184" t="n"/>
      <c r="HQ419" s="184">
        <f>IF(HM419="","SIN ESTADO",IF(HO419&lt;&gt;"","PAGA",IF(HN419&gt;0,"VENCIDA",IF(HN419&gt;=-5,"POR VENCER","AL DÍA"))))</f>
        <v/>
      </c>
      <c r="HR419" s="168" t="n"/>
      <c r="HS419" s="169">
        <f>N419+T419+Z419+AF419+AL419+AR419+AX419+BD419+BJ419+BP419+BV419+CB419+CH419+CN419+CT419+CZ419+DF419+DL419+DR419+DX419+ED419+EJ419+EP419+EV419+FB419+FH419+FN419+FT419+FZ419+GF419+GL419+GR419+GX419+HD419+HJ419+HP419</f>
        <v/>
      </c>
      <c r="HU419" s="170">
        <f>IFERROR(N($J419),0)</f>
        <v/>
      </c>
      <c r="HW419" s="170">
        <f>SUMPRODUCT((MOD(COLUMN($M419:$HR419)-COLUMN($M419),6)=0)*ISNUMBER($M419:$HR419)*($M419:$HR419&gt;=RESUMEN!$C$26)*($M419:$HR419&lt;=RESUMEN!$C$27)*IFERROR(N($N419:$HS419),0))</f>
        <v/>
      </c>
      <c r="HX419" s="170">
        <f>SUMPRODUCT((MOD(COLUMN($M419:$HR419)-COLUMN($M419),6)=0)*ISNUMBER($M419:$HR419)*($M419:$HR419&gt;=RESUMEN!$C$26)*($M419:$HR419&lt;=RESUMEN!$C$27))</f>
        <v/>
      </c>
    </row>
    <row r="420" ht="15.75" customHeight="1" s="506">
      <c r="B420" s="113">
        <f>VENTAS!A419</f>
        <v/>
      </c>
      <c r="C420" s="236">
        <f>VENTAS!B419</f>
        <v/>
      </c>
      <c r="D420" s="53">
        <f>VENTAS!C419</f>
        <v/>
      </c>
      <c r="E420" s="114">
        <f>VENTAS!D419</f>
        <v/>
      </c>
      <c r="F420" s="114">
        <f>VENTAS!J419</f>
        <v/>
      </c>
      <c r="G420" s="494">
        <f>VENTAS!F419</f>
        <v/>
      </c>
      <c r="H420" s="479">
        <f>VENTAS!K419</f>
        <v/>
      </c>
      <c r="I420" s="479">
        <f>VENTAS!M419</f>
        <v/>
      </c>
      <c r="J420" s="184">
        <f>VENTAS!L419</f>
        <v/>
      </c>
      <c r="K420" s="119">
        <f>IF(N($H420)&lt;1,"",$G420+31)</f>
        <v/>
      </c>
      <c r="L420" s="124">
        <f>IF(K420="","",TODAY()-K420)</f>
        <v/>
      </c>
      <c r="M420" s="495" t="n">
        <v>46121</v>
      </c>
      <c r="N420" s="374" t="n">
        <v>0</v>
      </c>
      <c r="O420" s="184">
        <f>IF(K420="","SIN ESTADO",IF(M420&lt;&gt;"","PAGA",IF(L420&gt;0,"VENCIDA",IF(L420&gt;=-5,"POR VENCER","AL DÍA"))))</f>
        <v/>
      </c>
      <c r="P420" s="185" t="inlineStr">
        <is>
          <t xml:space="preserve">PERMUTA </t>
        </is>
      </c>
      <c r="Q420" s="119">
        <f>IF(N($H420)&lt;2,"",IF(K420="","",K420+31))</f>
        <v/>
      </c>
      <c r="R420" s="124">
        <f>IF(Q420="","",TODAY()-Q420)</f>
        <v/>
      </c>
      <c r="S420" s="494" t="n"/>
      <c r="T420" s="184" t="n"/>
      <c r="U420" s="184">
        <f>IF(Q420="","SIN ESTADO",IF(S420&lt;&gt;"","PAGA",IF(R420&gt;0,"VENCIDA",IF(R420&gt;=-5,"POR VENCER","AL DÍA"))))</f>
        <v/>
      </c>
      <c r="V420" s="185" t="n"/>
      <c r="W420" s="119">
        <f>IF(N($H420)&lt;3,"",IF(Q420="","",Q420+31))</f>
        <v/>
      </c>
      <c r="X420" s="124">
        <f>IF(W420="","",TODAY()-W420)</f>
        <v/>
      </c>
      <c r="Y420" s="494" t="n"/>
      <c r="Z420" s="184" t="n"/>
      <c r="AA420" s="184">
        <f>IF(W420="","SIN ESTADO",IF(Y420&lt;&gt;"","PAGA",IF(X420&gt;0,"VENCIDA",IF(X420&gt;=-5,"POR VENCER","AL DÍA"))))</f>
        <v/>
      </c>
      <c r="AB420" s="185" t="n"/>
      <c r="AC420" s="119">
        <f>IF(N($H420)&lt;4,"",IF(W420="","",W420+31))</f>
        <v/>
      </c>
      <c r="AD420" s="124">
        <f>IF(AC420="","",TODAY()-AC420)</f>
        <v/>
      </c>
      <c r="AE420" s="494" t="n"/>
      <c r="AF420" s="184" t="n"/>
      <c r="AG420" s="184">
        <f>IF(AC420="","SIN ESTADO",IF(AE420&lt;&gt;"","PAGA",IF(AD420&gt;0,"VENCIDA",IF(AD420&gt;=-5,"POR VENCER","AL DÍA"))))</f>
        <v/>
      </c>
      <c r="AH420" s="185" t="n"/>
      <c r="AI420" s="119">
        <f>IF(N($H420)&lt;5,"",IF(AC420="","",AC420+31))</f>
        <v/>
      </c>
      <c r="AJ420" s="124">
        <f>IF(AI420="","",TODAY()-AI420)</f>
        <v/>
      </c>
      <c r="AK420" s="494" t="n"/>
      <c r="AL420" s="184" t="n"/>
      <c r="AM420" s="184">
        <f>IF(AI420="","SIN ESTADO",IF(AK420&lt;&gt;"","PAGA",IF(AJ420&gt;0,"VENCIDA",IF(AJ420&gt;=-5,"POR VENCER","AL DÍA"))))</f>
        <v/>
      </c>
      <c r="AN420" s="185" t="n"/>
      <c r="AO420" s="119">
        <f>IF(N($H420)&lt;6,"",IF(AI420="","",AI420+31))</f>
        <v/>
      </c>
      <c r="AP420" s="124">
        <f>IF(AO420="","",TODAY()-AO420)</f>
        <v/>
      </c>
      <c r="AQ420" s="270" t="n"/>
      <c r="AR420" s="184" t="n"/>
      <c r="AS420" s="184">
        <f>IF(AO420="","SIN ESTADO",IF(AQ420&lt;&gt;"","PAGA",IF(AP420&gt;0,"VENCIDA",IF(AP420&gt;=-5,"POR VENCER","AL DÍA"))))</f>
        <v/>
      </c>
      <c r="AT420" s="185" t="n"/>
      <c r="AU420" s="119">
        <f>IF(N($H420)&lt;7,"",IF(AO420="","",AO420+31))</f>
        <v/>
      </c>
      <c r="AV420" s="124">
        <f>IF(AU420="","",TODAY()-AU420)</f>
        <v/>
      </c>
      <c r="AW420" s="494" t="n"/>
      <c r="AX420" s="184" t="n"/>
      <c r="AY420" s="184">
        <f>IF(AU420="","SIN ESTADO",IF(AW420&lt;&gt;"","PAGA",IF(AV420&gt;0,"VENCIDA",IF(AV420&gt;=-5,"POR VENCER","AL DÍA"))))</f>
        <v/>
      </c>
      <c r="AZ420" s="185" t="n"/>
      <c r="BA420" s="119">
        <f>IF(N($H420)&lt;8,"",IF(AU420="","",AU420+31))</f>
        <v/>
      </c>
      <c r="BB420" s="124">
        <f>IF(BA420="","",TODAY()-BA420)</f>
        <v/>
      </c>
      <c r="BC420" s="494" t="n"/>
      <c r="BD420" s="184" t="n"/>
      <c r="BE420" s="184">
        <f>IF(BA420="","SIN ESTADO",IF(BC420&lt;&gt;"","PAGA",IF(BB420&gt;0,"VENCIDA",IF(BB420&gt;=-5,"POR VENCER","AL DÍA"))))</f>
        <v/>
      </c>
      <c r="BF420" s="185" t="n"/>
      <c r="BG420" s="119">
        <f>IF(N($H420)&lt;9,"",IF(BA420="","",BA420+31))</f>
        <v/>
      </c>
      <c r="BH420" s="124">
        <f>IF(BG420="","",TODAY()-BG420)</f>
        <v/>
      </c>
      <c r="BI420" s="494" t="n"/>
      <c r="BJ420" s="184" t="n"/>
      <c r="BK420" s="184">
        <f>IF(BG420="","SIN ESTADO",IF(BI420&lt;&gt;"","PAGA",IF(BH420&gt;0,"VENCIDA",IF(BH420&gt;=-5,"POR VENCER","AL DÍA"))))</f>
        <v/>
      </c>
      <c r="BL420" s="185" t="n"/>
      <c r="BM420" s="119">
        <f>IF(N($H420)&lt;10,"",IF(BG420="","",BG420+31))</f>
        <v/>
      </c>
      <c r="BN420" s="124">
        <f>IF(BM420="","",TODAY()-BM420)</f>
        <v/>
      </c>
      <c r="BO420" s="494" t="n"/>
      <c r="BP420" s="184" t="n"/>
      <c r="BQ420" s="184">
        <f>IF(BM420="","SIN ESTADO",IF(BO420&lt;&gt;"","PAGA",IF(BN420&gt;0,"VENCIDA",IF(BN420&gt;=-5,"POR VENCER","AL DÍA"))))</f>
        <v/>
      </c>
      <c r="BR420" s="185" t="n"/>
      <c r="BS420" s="119">
        <f>IF(N($H420)&lt;11,"",IF(BM420="","",BM420+31))</f>
        <v/>
      </c>
      <c r="BT420" s="124">
        <f>IF(BS420="","",TODAY()-BS420)</f>
        <v/>
      </c>
      <c r="BU420" s="494" t="n"/>
      <c r="BV420" s="184" t="n"/>
      <c r="BW420" s="184">
        <f>IF(BS420="","SIN ESTADO",IF(BU420&lt;&gt;"","PAGA",IF(BT420&gt;0,"VENCIDA",IF(BT420&gt;=-5,"POR VENCER","AL DÍA"))))</f>
        <v/>
      </c>
      <c r="BX420" s="185" t="n"/>
      <c r="BY420" s="119">
        <f>IF(N($H420)&lt;12,"",IF(BS420="","",BS420+31))</f>
        <v/>
      </c>
      <c r="BZ420" s="124">
        <f>IF(BY420="","",TODAY()-BY420)</f>
        <v/>
      </c>
      <c r="CA420" s="494" t="n"/>
      <c r="CB420" s="184" t="n"/>
      <c r="CC420" s="184">
        <f>IF(BY420="","SIN ESTADO",IF(CA420&lt;&gt;"","PAGA",IF(BZ420&gt;0,"VENCIDA",IF(BZ420&gt;=-5,"POR VENCER","AL DÍA"))))</f>
        <v/>
      </c>
      <c r="CD420" s="185" t="n"/>
      <c r="CE420" s="119">
        <f>IF(N($H420)&lt;13,"",IF(BY420="","",BY420+31))</f>
        <v/>
      </c>
      <c r="CF420" s="124">
        <f>IF(CE420="","",TODAY()-CE420)</f>
        <v/>
      </c>
      <c r="CG420" s="494" t="n"/>
      <c r="CH420" s="184" t="n"/>
      <c r="CI420" s="184">
        <f>IF(CE420="","SIN ESTADO",IF(CG420&lt;&gt;"","PAGA",IF(CF420&gt;0,"VENCIDA",IF(CF420&gt;=-5,"POR VENCER","AL DÍA"))))</f>
        <v/>
      </c>
      <c r="CJ420" s="185" t="n"/>
      <c r="CK420" s="119">
        <f>IF(N($H420)&lt;14,"",IF(CE420="","",CE420+31))</f>
        <v/>
      </c>
      <c r="CL420" s="124">
        <f>IF(CK420="","",TODAY()-CK420)</f>
        <v/>
      </c>
      <c r="CM420" s="494" t="n"/>
      <c r="CN420" s="184" t="n"/>
      <c r="CO420" s="184">
        <f>IF(CK420="","SIN ESTADO",IF(CM420&lt;&gt;"","PAGA",IF(CL420&gt;0,"VENCIDA",IF(CL420&gt;=-5,"POR VENCER","AL DÍA"))))</f>
        <v/>
      </c>
      <c r="CP420" s="185" t="n"/>
      <c r="CQ420" s="119">
        <f>IF(N($H420)&lt;15,"",IF(CK420="","",CK420+31))</f>
        <v/>
      </c>
      <c r="CR420" s="124">
        <f>IF(CQ420="","",TODAY()-CQ420)</f>
        <v/>
      </c>
      <c r="CS420" s="494" t="n"/>
      <c r="CT420" s="184" t="n"/>
      <c r="CU420" s="184">
        <f>IF(CQ420="","SIN ESTADO",IF(CS420&lt;&gt;"","PAGA",IF(CR420&gt;0,"VENCIDA",IF(CR420&gt;=-5,"POR VENCER","AL DÍA"))))</f>
        <v/>
      </c>
      <c r="CV420" s="185" t="n"/>
      <c r="CW420" s="119">
        <f>IF(N($H420)&lt;16,"",IF(CQ420="","",CQ420+31))</f>
        <v/>
      </c>
      <c r="CX420" s="124">
        <f>IF(CW420="","",TODAY()-CW420)</f>
        <v/>
      </c>
      <c r="CY420" s="494" t="n"/>
      <c r="CZ420" s="184" t="n"/>
      <c r="DA420" s="184">
        <f>IF(CW420="","SIN ESTADO",IF(CY420&lt;&gt;"","PAGA",IF(CX420&gt;0,"VENCIDA",IF(CX420&gt;=-5,"POR VENCER","AL DÍA"))))</f>
        <v/>
      </c>
      <c r="DB420" s="185" t="n"/>
      <c r="DC420" s="119">
        <f>IF(N($H420)&lt;17,"",IF(CW420="","",CW420+31))</f>
        <v/>
      </c>
      <c r="DD420" s="124">
        <f>IF(DC420="","",TODAY()-DC420)</f>
        <v/>
      </c>
      <c r="DE420" s="494" t="n"/>
      <c r="DF420" s="184" t="n"/>
      <c r="DG420" s="184">
        <f>IF(DC420="","SIN ESTADO",IF(DE420&lt;&gt;"","PAGA",IF(DD420&gt;0,"VENCIDA",IF(DD420&gt;=-5,"POR VENCER","AL DÍA"))))</f>
        <v/>
      </c>
      <c r="DH420" s="185" t="n"/>
      <c r="DI420" s="119">
        <f>IF(N($H420)&lt;18,"",IF(DC420="","",DC420+31))</f>
        <v/>
      </c>
      <c r="DJ420" s="124">
        <f>IF(DI420="","",TODAY()-DI420)</f>
        <v/>
      </c>
      <c r="DK420" s="494" t="n"/>
      <c r="DL420" s="184" t="n"/>
      <c r="DM420" s="184">
        <f>IF(DI420="","SIN ESTADO",IF(DK420&lt;&gt;"","PAGA",IF(DJ420&gt;0,"VENCIDA",IF(DJ420&gt;=-5,"POR VENCER","AL DÍA"))))</f>
        <v/>
      </c>
      <c r="DN420" s="185" t="n"/>
      <c r="DO420" s="119">
        <f>IF(N($H420)&lt;19,"",IF(DI420="","",DI420+31))</f>
        <v/>
      </c>
      <c r="DP420" s="124">
        <f>IF(DO420="","",TODAY()-DO420)</f>
        <v/>
      </c>
      <c r="DQ420" s="494" t="n"/>
      <c r="DR420" s="184" t="n"/>
      <c r="DS420" s="184">
        <f>IF(DO420="","SIN ESTADO",IF(DQ420&lt;&gt;"","PAGA",IF(DP420&gt;0,"VENCIDA",IF(DP420&gt;=-5,"POR VENCER","AL DÍA"))))</f>
        <v/>
      </c>
      <c r="DT420" s="185" t="n"/>
      <c r="DU420" s="119">
        <f>IF(N($H420)&lt;20,"",IF(DO420="","",DO420+31))</f>
        <v/>
      </c>
      <c r="DV420" s="124">
        <f>IF(DU420="","",TODAY()-DU420)</f>
        <v/>
      </c>
      <c r="DW420" s="494" t="n"/>
      <c r="DX420" s="184" t="n"/>
      <c r="DY420" s="184">
        <f>IF(DU420="","SIN ESTADO",IF(DW420&lt;&gt;"","PAGA",IF(DV420&gt;0,"VENCIDA",IF(DV420&gt;=-5,"POR VENCER","AL DÍA"))))</f>
        <v/>
      </c>
      <c r="DZ420" s="185" t="n"/>
      <c r="EA420" s="119">
        <f>IF(N($H420)&lt;21,"",IF(DU420="","",DU420+31))</f>
        <v/>
      </c>
      <c r="EB420" s="124">
        <f>IF(EA420="","",TODAY()-EA420)</f>
        <v/>
      </c>
      <c r="EC420" s="494" t="n"/>
      <c r="ED420" s="184" t="n"/>
      <c r="EE420" s="184">
        <f>IF(EA420="","SIN ESTADO",IF(EC420&lt;&gt;"","PAGA",IF(EB420&gt;0,"VENCIDA",IF(EB420&gt;=-5,"POR VENCER","AL DÍA"))))</f>
        <v/>
      </c>
      <c r="EF420" s="185" t="n"/>
      <c r="EG420" s="119">
        <f>IF(N($H420)&lt;22,"",IF(EA420="","",EA420+31))</f>
        <v/>
      </c>
      <c r="EH420" s="124">
        <f>IF(EG420="","",TODAY()-EG420)</f>
        <v/>
      </c>
      <c r="EI420" s="494" t="n"/>
      <c r="EJ420" s="184" t="n"/>
      <c r="EK420" s="184">
        <f>IF(EG420="","SIN ESTADO",IF(EI420&lt;&gt;"","PAGA",IF(EH420&gt;0,"VENCIDA",IF(EH420&gt;=-5,"POR VENCER","AL DÍA"))))</f>
        <v/>
      </c>
      <c r="EL420" s="185" t="n"/>
      <c r="EM420" s="119">
        <f>IF(N($H420)&lt;23,"",IF(EG420="","",EG420+31))</f>
        <v/>
      </c>
      <c r="EN420" s="124">
        <f>IF(EM420="","",TODAY()-EM420)</f>
        <v/>
      </c>
      <c r="EO420" s="494" t="n"/>
      <c r="EP420" s="184" t="n"/>
      <c r="EQ420" s="184">
        <f>IF(EM420="","SIN ESTADO",IF(EO420&lt;&gt;"","PAGA",IF(EN420&gt;0,"VENCIDA",IF(EN420&gt;=-5,"POR VENCER","AL DÍA"))))</f>
        <v/>
      </c>
      <c r="ER420" s="185" t="n"/>
      <c r="ES420" s="119">
        <f>IF(N($H420)&lt;24,"",IF(EM420="","",EM420+31))</f>
        <v/>
      </c>
      <c r="ET420" s="124">
        <f>IF(ES420="","",TODAY()-ES420)</f>
        <v/>
      </c>
      <c r="EU420" s="494" t="n"/>
      <c r="EV420" s="184" t="n"/>
      <c r="EW420" s="184">
        <f>IF(ES420="","SIN ESTADO",IF(EU420&lt;&gt;"","PAGA",IF(ET420&gt;0,"VENCIDA",IF(ET420&gt;=-5,"POR VENCER","AL DÍA"))))</f>
        <v/>
      </c>
      <c r="EX420" s="185" t="n"/>
      <c r="EY420" s="119">
        <f>IF(N($H420)&lt;25,"",IF(ES420="","",ES420+31))</f>
        <v/>
      </c>
      <c r="EZ420" s="124">
        <f>IF(EY420="","",TODAY()-EY420)</f>
        <v/>
      </c>
      <c r="FA420" s="494" t="n"/>
      <c r="FB420" s="184" t="n"/>
      <c r="FC420" s="184">
        <f>IF(EY420="","SIN ESTADO",IF(FA420&lt;&gt;"","PAGA",IF(EZ420&gt;0,"VENCIDA",IF(EZ420&gt;=-5,"POR VENCER","AL DÍA"))))</f>
        <v/>
      </c>
      <c r="FD420" s="185" t="n"/>
      <c r="FE420" s="119">
        <f>IF(N($H420)&lt;26,"",IF(EY420="","",EY420+31))</f>
        <v/>
      </c>
      <c r="FF420" s="124">
        <f>IF(FE420="","",TODAY()-FE420)</f>
        <v/>
      </c>
      <c r="FG420" s="494" t="n"/>
      <c r="FH420" s="184" t="n"/>
      <c r="FI420" s="184">
        <f>IF(FE420="","SIN ESTADO",IF(FG420&lt;&gt;"","PAGA",IF(FF420&gt;0,"VENCIDA",IF(FF420&gt;=-5,"POR VENCER","AL DÍA"))))</f>
        <v/>
      </c>
      <c r="FJ420" s="185" t="n"/>
      <c r="FK420" s="119">
        <f>IF(N($H420)&lt;27,"",IF(FE420="","",FE420+31))</f>
        <v/>
      </c>
      <c r="FL420" s="124">
        <f>IF(FK420="","",TODAY()-FK420)</f>
        <v/>
      </c>
      <c r="FM420" s="494" t="n"/>
      <c r="FN420" s="184" t="n"/>
      <c r="FO420" s="184">
        <f>IF(FK420="","SIN ESTADO",IF(FM420&lt;&gt;"","PAGA",IF(FL420&gt;0,"VENCIDA",IF(FL420&gt;=-5,"POR VENCER","AL DÍA"))))</f>
        <v/>
      </c>
      <c r="FP420" s="185" t="n"/>
      <c r="FQ420" s="119">
        <f>IF(N($H420)&lt;28,"",IF(FK420="","",FK420+31))</f>
        <v/>
      </c>
      <c r="FR420" s="124">
        <f>IF(FQ420="","",TODAY()-FQ420)</f>
        <v/>
      </c>
      <c r="FS420" s="494" t="n"/>
      <c r="FT420" s="184" t="n"/>
      <c r="FU420" s="184">
        <f>IF(FQ420="","SIN ESTADO",IF(FS420&lt;&gt;"","PAGA",IF(FR420&gt;0,"VENCIDA",IF(FR420&gt;=-5,"POR VENCER","AL DÍA"))))</f>
        <v/>
      </c>
      <c r="FV420" s="185" t="n"/>
      <c r="FW420" s="119">
        <f>IF(N($H420)&lt;29,"",IF(FQ420="","",FQ420+31))</f>
        <v/>
      </c>
      <c r="FX420" s="124">
        <f>IF(FW420="","",TODAY()-FW420)</f>
        <v/>
      </c>
      <c r="FY420" s="494" t="n"/>
      <c r="FZ420" s="184" t="n"/>
      <c r="GA420" s="184">
        <f>IF(FW420="","SIN ESTADO",IF(FY420&lt;&gt;"","PAGA",IF(FX420&gt;0,"VENCIDA",IF(FX420&gt;=-5,"POR VENCER","AL DÍA"))))</f>
        <v/>
      </c>
      <c r="GB420" s="185" t="n"/>
      <c r="GC420" s="119">
        <f>IF(N($H420)&lt;30,"",IF(FW420="","",FW420+31))</f>
        <v/>
      </c>
      <c r="GD420" s="124">
        <f>IF(GC420="","",TODAY()-GC420)</f>
        <v/>
      </c>
      <c r="GE420" s="494" t="n"/>
      <c r="GF420" s="184" t="n"/>
      <c r="GG420" s="184">
        <f>IF(GC420="","SIN ESTADO",IF(GE420&lt;&gt;"","PAGA",IF(GD420&gt;0,"VENCIDA",IF(GD420&gt;=-5,"POR VENCER","AL DÍA"))))</f>
        <v/>
      </c>
      <c r="GH420" s="185" t="n"/>
      <c r="GI420" s="119">
        <f>IF(N($H420)&lt;31,"",IF(GC420="","",GC420+31))</f>
        <v/>
      </c>
      <c r="GJ420" s="124">
        <f>IF(GI420="","",TODAY()-GI420)</f>
        <v/>
      </c>
      <c r="GK420" s="494" t="n"/>
      <c r="GL420" s="184" t="n"/>
      <c r="GM420" s="184">
        <f>IF(GI420="","SIN ESTADO",IF(GK420&lt;&gt;"","PAGA",IF(GJ420&gt;0,"VENCIDA",IF(GJ420&gt;=-5,"POR VENCER","AL DÍA"))))</f>
        <v/>
      </c>
      <c r="GN420" s="185" t="n"/>
      <c r="GO420" s="119">
        <f>IF(N($H420)&lt;32,"",IF(GI420="","",GI420+31))</f>
        <v/>
      </c>
      <c r="GP420" s="124">
        <f>IF(GO420="","",TODAY()-GO420)</f>
        <v/>
      </c>
      <c r="GQ420" s="494" t="n"/>
      <c r="GR420" s="184" t="n"/>
      <c r="GS420" s="184">
        <f>IF(GO420="","SIN ESTADO",IF(GQ420&lt;&gt;"","PAGA",IF(GP420&gt;0,"VENCIDA",IF(GP420&gt;=-5,"POR VENCER","AL DÍA"))))</f>
        <v/>
      </c>
      <c r="GT420" s="185" t="n"/>
      <c r="GU420" s="119">
        <f>IF(N($H420)&lt;33,"",IF(GO420="","",GO420+31))</f>
        <v/>
      </c>
      <c r="GV420" s="124">
        <f>IF(GU420="","",TODAY()-GU420)</f>
        <v/>
      </c>
      <c r="GW420" s="494" t="n"/>
      <c r="GX420" s="184" t="n"/>
      <c r="GY420" s="184">
        <f>IF(GU420="","SIN ESTADO",IF(GW420&lt;&gt;"","PAGA",IF(GV420&gt;0,"VENCIDA",IF(GV420&gt;=-5,"POR VENCER","AL DÍA"))))</f>
        <v/>
      </c>
      <c r="GZ420" s="185" t="n"/>
      <c r="HA420" s="119">
        <f>IF(N($H420)&lt;34,"",IF(GU420="","",GU420+31))</f>
        <v/>
      </c>
      <c r="HB420" s="124">
        <f>IF(HA420="","",TODAY()-HA420)</f>
        <v/>
      </c>
      <c r="HC420" s="494" t="n"/>
      <c r="HD420" s="184" t="n"/>
      <c r="HE420" s="184">
        <f>IF(HA420="","SIN ESTADO",IF(HC420&lt;&gt;"","PAGA",IF(HB420&gt;0,"VENCIDA",IF(HB420&gt;=-5,"POR VENCER","AL DÍA"))))</f>
        <v/>
      </c>
      <c r="HF420" s="185" t="n"/>
      <c r="HG420" s="119">
        <f>IF(N($H420)&lt;35,"",IF(HA420="","",HA420+31))</f>
        <v/>
      </c>
      <c r="HH420" s="124">
        <f>IF(HG420="","",TODAY()-HG420)</f>
        <v/>
      </c>
      <c r="HI420" s="494" t="n"/>
      <c r="HJ420" s="184" t="n"/>
      <c r="HK420" s="184">
        <f>IF(HG420="","SIN ESTADO",IF(HI420&lt;&gt;"","PAGA",IF(HH420&gt;0,"VENCIDA",IF(HH420&gt;=-5,"POR VENCER","AL DÍA"))))</f>
        <v/>
      </c>
      <c r="HL420" s="168" t="n"/>
      <c r="HM420" s="119">
        <f>IF(N($H420)&lt;36,"",IF(HG420="","",HG420+31))</f>
        <v/>
      </c>
      <c r="HN420" s="124">
        <f>IF(HM420="","",TODAY()-HM420)</f>
        <v/>
      </c>
      <c r="HO420" s="494" t="n"/>
      <c r="HP420" s="184" t="n"/>
      <c r="HQ420" s="184">
        <f>IF(HM420="","SIN ESTADO",IF(HO420&lt;&gt;"","PAGA",IF(HN420&gt;0,"VENCIDA",IF(HN420&gt;=-5,"POR VENCER","AL DÍA"))))</f>
        <v/>
      </c>
      <c r="HR420" s="168" t="n"/>
      <c r="HS420" s="169">
        <f>N420+T420+Z420+AF420+AL420+AR420+AX420+BD420+BJ420+BP420+BV420+CB420+CH420+CN420+CT420+CZ420+DF420+DL420+DR420+DX420+ED420+EJ420+EP420+EV420+FB420+FH420+FN420+FT420+FZ420+GF420+GL420+GR420+GX420+HD420+HJ420+HP420</f>
        <v/>
      </c>
      <c r="HU420" s="170">
        <f>IFERROR(N($J420),0)</f>
        <v/>
      </c>
      <c r="HW420" s="170">
        <f>SUMPRODUCT((MOD(COLUMN($M420:$HR420)-COLUMN($M420),6)=0)*ISNUMBER($M420:$HR420)*($M420:$HR420&gt;=RESUMEN!$C$26)*($M420:$HR420&lt;=RESUMEN!$C$27)*IFERROR(N($N420:$HS420),0))</f>
        <v/>
      </c>
      <c r="HX420" s="170">
        <f>SUMPRODUCT((MOD(COLUMN($M420:$HR420)-COLUMN($M420),6)=0)*ISNUMBER($M420:$HR420)*($M420:$HR420&gt;=RESUMEN!$C$26)*($M420:$HR420&lt;=RESUMEN!$C$27))</f>
        <v/>
      </c>
    </row>
    <row r="421" ht="15.75" customHeight="1" s="506">
      <c r="B421" s="113">
        <f>VENTAS!A420</f>
        <v/>
      </c>
      <c r="C421" s="236">
        <f>VENTAS!B420</f>
        <v/>
      </c>
      <c r="D421" s="53">
        <f>VENTAS!C420</f>
        <v/>
      </c>
      <c r="E421" s="114">
        <f>VENTAS!D420</f>
        <v/>
      </c>
      <c r="F421" s="114">
        <f>VENTAS!J420</f>
        <v/>
      </c>
      <c r="G421" s="494">
        <f>VENTAS!F420</f>
        <v/>
      </c>
      <c r="H421" s="479">
        <f>VENTAS!K420</f>
        <v/>
      </c>
      <c r="I421" s="479">
        <f>VENTAS!M420</f>
        <v/>
      </c>
      <c r="J421" s="184">
        <f>VENTAS!L420</f>
        <v/>
      </c>
      <c r="K421" s="119">
        <f>IF(N($H421)&lt;1,"",$G421+31)</f>
        <v/>
      </c>
      <c r="L421" s="124">
        <f>IF(K421="","",TODAY()-K421)</f>
        <v/>
      </c>
      <c r="M421" s="495" t="n">
        <v>46121</v>
      </c>
      <c r="N421" s="374" t="n">
        <v>0</v>
      </c>
      <c r="O421" s="184">
        <f>IF(K421="","SIN ESTADO",IF(M421&lt;&gt;"","PAGA",IF(L421&gt;0,"VENCIDA",IF(L421&gt;=-5,"POR VENCER","AL DÍA"))))</f>
        <v/>
      </c>
      <c r="P421" s="185" t="inlineStr">
        <is>
          <t xml:space="preserve">PERMUTA </t>
        </is>
      </c>
      <c r="Q421" s="119">
        <f>IF(N($H421)&lt;2,"",IF(K421="","",K421+31))</f>
        <v/>
      </c>
      <c r="R421" s="124">
        <f>IF(Q421="","",TODAY()-Q421)</f>
        <v/>
      </c>
      <c r="S421" s="494" t="n"/>
      <c r="T421" s="184" t="n"/>
      <c r="U421" s="184">
        <f>IF(Q421="","SIN ESTADO",IF(S421&lt;&gt;"","PAGA",IF(R421&gt;0,"VENCIDA",IF(R421&gt;=-5,"POR VENCER","AL DÍA"))))</f>
        <v/>
      </c>
      <c r="V421" s="185" t="n"/>
      <c r="W421" s="119">
        <f>IF(N($H421)&lt;3,"",IF(Q421="","",Q421+31))</f>
        <v/>
      </c>
      <c r="X421" s="124">
        <f>IF(W421="","",TODAY()-W421)</f>
        <v/>
      </c>
      <c r="Y421" s="494" t="n"/>
      <c r="Z421" s="184" t="n"/>
      <c r="AA421" s="184">
        <f>IF(W421="","SIN ESTADO",IF(Y421&lt;&gt;"","PAGA",IF(X421&gt;0,"VENCIDA",IF(X421&gt;=-5,"POR VENCER","AL DÍA"))))</f>
        <v/>
      </c>
      <c r="AB421" s="185" t="n"/>
      <c r="AC421" s="119">
        <f>IF(N($H421)&lt;4,"",IF(W421="","",W421+31))</f>
        <v/>
      </c>
      <c r="AD421" s="124">
        <f>IF(AC421="","",TODAY()-AC421)</f>
        <v/>
      </c>
      <c r="AE421" s="494" t="n"/>
      <c r="AF421" s="184" t="n"/>
      <c r="AG421" s="184">
        <f>IF(AC421="","SIN ESTADO",IF(AE421&lt;&gt;"","PAGA",IF(AD421&gt;0,"VENCIDA",IF(AD421&gt;=-5,"POR VENCER","AL DÍA"))))</f>
        <v/>
      </c>
      <c r="AH421" s="185" t="n"/>
      <c r="AI421" s="119">
        <f>IF(N($H421)&lt;5,"",IF(AC421="","",AC421+31))</f>
        <v/>
      </c>
      <c r="AJ421" s="124">
        <f>IF(AI421="","",TODAY()-AI421)</f>
        <v/>
      </c>
      <c r="AK421" s="494" t="n"/>
      <c r="AL421" s="184" t="n"/>
      <c r="AM421" s="184">
        <f>IF(AI421="","SIN ESTADO",IF(AK421&lt;&gt;"","PAGA",IF(AJ421&gt;0,"VENCIDA",IF(AJ421&gt;=-5,"POR VENCER","AL DÍA"))))</f>
        <v/>
      </c>
      <c r="AN421" s="185" t="n"/>
      <c r="AO421" s="119">
        <f>IF(N($H421)&lt;6,"",IF(AI421="","",AI421+31))</f>
        <v/>
      </c>
      <c r="AP421" s="124">
        <f>IF(AO421="","",TODAY()-AO421)</f>
        <v/>
      </c>
      <c r="AQ421" s="270" t="n"/>
      <c r="AR421" s="184" t="n"/>
      <c r="AS421" s="184">
        <f>IF(AO421="","SIN ESTADO",IF(AQ421&lt;&gt;"","PAGA",IF(AP421&gt;0,"VENCIDA",IF(AP421&gt;=-5,"POR VENCER","AL DÍA"))))</f>
        <v/>
      </c>
      <c r="AT421" s="185" t="n"/>
      <c r="AU421" s="119">
        <f>IF(N($H421)&lt;7,"",IF(AO421="","",AO421+31))</f>
        <v/>
      </c>
      <c r="AV421" s="124">
        <f>IF(AU421="","",TODAY()-AU421)</f>
        <v/>
      </c>
      <c r="AW421" s="494" t="n"/>
      <c r="AX421" s="184" t="n"/>
      <c r="AY421" s="184">
        <f>IF(AU421="","SIN ESTADO",IF(AW421&lt;&gt;"","PAGA",IF(AV421&gt;0,"VENCIDA",IF(AV421&gt;=-5,"POR VENCER","AL DÍA"))))</f>
        <v/>
      </c>
      <c r="AZ421" s="185" t="n"/>
      <c r="BA421" s="119">
        <f>IF(N($H421)&lt;8,"",IF(AU421="","",AU421+31))</f>
        <v/>
      </c>
      <c r="BB421" s="124">
        <f>IF(BA421="","",TODAY()-BA421)</f>
        <v/>
      </c>
      <c r="BC421" s="494" t="n"/>
      <c r="BD421" s="184" t="n"/>
      <c r="BE421" s="184">
        <f>IF(BA421="","SIN ESTADO",IF(BC421&lt;&gt;"","PAGA",IF(BB421&gt;0,"VENCIDA",IF(BB421&gt;=-5,"POR VENCER","AL DÍA"))))</f>
        <v/>
      </c>
      <c r="BF421" s="185" t="n"/>
      <c r="BG421" s="119">
        <f>IF(N($H421)&lt;9,"",IF(BA421="","",BA421+31))</f>
        <v/>
      </c>
      <c r="BH421" s="124">
        <f>IF(BG421="","",TODAY()-BG421)</f>
        <v/>
      </c>
      <c r="BI421" s="494" t="n"/>
      <c r="BJ421" s="184" t="n"/>
      <c r="BK421" s="184">
        <f>IF(BG421="","SIN ESTADO",IF(BI421&lt;&gt;"","PAGA",IF(BH421&gt;0,"VENCIDA",IF(BH421&gt;=-5,"POR VENCER","AL DÍA"))))</f>
        <v/>
      </c>
      <c r="BL421" s="185" t="n"/>
      <c r="BM421" s="119">
        <f>IF(N($H421)&lt;10,"",IF(BG421="","",BG421+31))</f>
        <v/>
      </c>
      <c r="BN421" s="124">
        <f>IF(BM421="","",TODAY()-BM421)</f>
        <v/>
      </c>
      <c r="BO421" s="494" t="n"/>
      <c r="BP421" s="184" t="n"/>
      <c r="BQ421" s="184">
        <f>IF(BM421="","SIN ESTADO",IF(BO421&lt;&gt;"","PAGA",IF(BN421&gt;0,"VENCIDA",IF(BN421&gt;=-5,"POR VENCER","AL DÍA"))))</f>
        <v/>
      </c>
      <c r="BR421" s="185" t="n"/>
      <c r="BS421" s="119">
        <f>IF(N($H421)&lt;11,"",IF(BM421="","",BM421+31))</f>
        <v/>
      </c>
      <c r="BT421" s="124">
        <f>IF(BS421="","",TODAY()-BS421)</f>
        <v/>
      </c>
      <c r="BU421" s="494" t="n"/>
      <c r="BV421" s="184" t="n"/>
      <c r="BW421" s="184">
        <f>IF(BS421="","SIN ESTADO",IF(BU421&lt;&gt;"","PAGA",IF(BT421&gt;0,"VENCIDA",IF(BT421&gt;=-5,"POR VENCER","AL DÍA"))))</f>
        <v/>
      </c>
      <c r="BX421" s="185" t="n"/>
      <c r="BY421" s="119">
        <f>IF(N($H421)&lt;12,"",IF(BS421="","",BS421+31))</f>
        <v/>
      </c>
      <c r="BZ421" s="124">
        <f>IF(BY421="","",TODAY()-BY421)</f>
        <v/>
      </c>
      <c r="CA421" s="494" t="n"/>
      <c r="CB421" s="184" t="n"/>
      <c r="CC421" s="184">
        <f>IF(BY421="","SIN ESTADO",IF(CA421&lt;&gt;"","PAGA",IF(BZ421&gt;0,"VENCIDA",IF(BZ421&gt;=-5,"POR VENCER","AL DÍA"))))</f>
        <v/>
      </c>
      <c r="CD421" s="185" t="n"/>
      <c r="CE421" s="119">
        <f>IF(N($H421)&lt;13,"",IF(BY421="","",BY421+31))</f>
        <v/>
      </c>
      <c r="CF421" s="124">
        <f>IF(CE421="","",TODAY()-CE421)</f>
        <v/>
      </c>
      <c r="CG421" s="494" t="n"/>
      <c r="CH421" s="184" t="n"/>
      <c r="CI421" s="184">
        <f>IF(CE421="","SIN ESTADO",IF(CG421&lt;&gt;"","PAGA",IF(CF421&gt;0,"VENCIDA",IF(CF421&gt;=-5,"POR VENCER","AL DÍA"))))</f>
        <v/>
      </c>
      <c r="CJ421" s="185" t="n"/>
      <c r="CK421" s="119">
        <f>IF(N($H421)&lt;14,"",IF(CE421="","",CE421+31))</f>
        <v/>
      </c>
      <c r="CL421" s="124">
        <f>IF(CK421="","",TODAY()-CK421)</f>
        <v/>
      </c>
      <c r="CM421" s="494" t="n"/>
      <c r="CN421" s="184" t="n"/>
      <c r="CO421" s="184">
        <f>IF(CK421="","SIN ESTADO",IF(CM421&lt;&gt;"","PAGA",IF(CL421&gt;0,"VENCIDA",IF(CL421&gt;=-5,"POR VENCER","AL DÍA"))))</f>
        <v/>
      </c>
      <c r="CP421" s="185" t="n"/>
      <c r="CQ421" s="119">
        <f>IF(N($H421)&lt;15,"",IF(CK421="","",CK421+31))</f>
        <v/>
      </c>
      <c r="CR421" s="124">
        <f>IF(CQ421="","",TODAY()-CQ421)</f>
        <v/>
      </c>
      <c r="CS421" s="494" t="n"/>
      <c r="CT421" s="184" t="n"/>
      <c r="CU421" s="184">
        <f>IF(CQ421="","SIN ESTADO",IF(CS421&lt;&gt;"","PAGA",IF(CR421&gt;0,"VENCIDA",IF(CR421&gt;=-5,"POR VENCER","AL DÍA"))))</f>
        <v/>
      </c>
      <c r="CV421" s="185" t="n"/>
      <c r="CW421" s="119">
        <f>IF(N($H421)&lt;16,"",IF(CQ421="","",CQ421+31))</f>
        <v/>
      </c>
      <c r="CX421" s="124">
        <f>IF(CW421="","",TODAY()-CW421)</f>
        <v/>
      </c>
      <c r="CY421" s="494" t="n"/>
      <c r="CZ421" s="184" t="n"/>
      <c r="DA421" s="184">
        <f>IF(CW421="","SIN ESTADO",IF(CY421&lt;&gt;"","PAGA",IF(CX421&gt;0,"VENCIDA",IF(CX421&gt;=-5,"POR VENCER","AL DÍA"))))</f>
        <v/>
      </c>
      <c r="DB421" s="185" t="n"/>
      <c r="DC421" s="119">
        <f>IF(N($H421)&lt;17,"",IF(CW421="","",CW421+31))</f>
        <v/>
      </c>
      <c r="DD421" s="124">
        <f>IF(DC421="","",TODAY()-DC421)</f>
        <v/>
      </c>
      <c r="DE421" s="494" t="n"/>
      <c r="DF421" s="184" t="n"/>
      <c r="DG421" s="184">
        <f>IF(DC421="","SIN ESTADO",IF(DE421&lt;&gt;"","PAGA",IF(DD421&gt;0,"VENCIDA",IF(DD421&gt;=-5,"POR VENCER","AL DÍA"))))</f>
        <v/>
      </c>
      <c r="DH421" s="185" t="n"/>
      <c r="DI421" s="119">
        <f>IF(N($H421)&lt;18,"",IF(DC421="","",DC421+31))</f>
        <v/>
      </c>
      <c r="DJ421" s="124">
        <f>IF(DI421="","",TODAY()-DI421)</f>
        <v/>
      </c>
      <c r="DK421" s="494" t="n"/>
      <c r="DL421" s="184" t="n"/>
      <c r="DM421" s="184">
        <f>IF(DI421="","SIN ESTADO",IF(DK421&lt;&gt;"","PAGA",IF(DJ421&gt;0,"VENCIDA",IF(DJ421&gt;=-5,"POR VENCER","AL DÍA"))))</f>
        <v/>
      </c>
      <c r="DN421" s="185" t="n"/>
      <c r="DO421" s="119">
        <f>IF(N($H421)&lt;19,"",IF(DI421="","",DI421+31))</f>
        <v/>
      </c>
      <c r="DP421" s="124">
        <f>IF(DO421="","",TODAY()-DO421)</f>
        <v/>
      </c>
      <c r="DQ421" s="494" t="n"/>
      <c r="DR421" s="184" t="n"/>
      <c r="DS421" s="184">
        <f>IF(DO421="","SIN ESTADO",IF(DQ421&lt;&gt;"","PAGA",IF(DP421&gt;0,"VENCIDA",IF(DP421&gt;=-5,"POR VENCER","AL DÍA"))))</f>
        <v/>
      </c>
      <c r="DT421" s="185" t="n"/>
      <c r="DU421" s="119">
        <f>IF(N($H421)&lt;20,"",IF(DO421="","",DO421+31))</f>
        <v/>
      </c>
      <c r="DV421" s="124">
        <f>IF(DU421="","",TODAY()-DU421)</f>
        <v/>
      </c>
      <c r="DW421" s="494" t="n"/>
      <c r="DX421" s="184" t="n"/>
      <c r="DY421" s="184">
        <f>IF(DU421="","SIN ESTADO",IF(DW421&lt;&gt;"","PAGA",IF(DV421&gt;0,"VENCIDA",IF(DV421&gt;=-5,"POR VENCER","AL DÍA"))))</f>
        <v/>
      </c>
      <c r="DZ421" s="185" t="n"/>
      <c r="EA421" s="119">
        <f>IF(N($H421)&lt;21,"",IF(DU421="","",DU421+31))</f>
        <v/>
      </c>
      <c r="EB421" s="124">
        <f>IF(EA421="","",TODAY()-EA421)</f>
        <v/>
      </c>
      <c r="EC421" s="494" t="n"/>
      <c r="ED421" s="184" t="n"/>
      <c r="EE421" s="184">
        <f>IF(EA421="","SIN ESTADO",IF(EC421&lt;&gt;"","PAGA",IF(EB421&gt;0,"VENCIDA",IF(EB421&gt;=-5,"POR VENCER","AL DÍA"))))</f>
        <v/>
      </c>
      <c r="EF421" s="185" t="n"/>
      <c r="EG421" s="119">
        <f>IF(N($H421)&lt;22,"",IF(EA421="","",EA421+31))</f>
        <v/>
      </c>
      <c r="EH421" s="124">
        <f>IF(EG421="","",TODAY()-EG421)</f>
        <v/>
      </c>
      <c r="EI421" s="494" t="n"/>
      <c r="EJ421" s="184" t="n"/>
      <c r="EK421" s="184">
        <f>IF(EG421="","SIN ESTADO",IF(EI421&lt;&gt;"","PAGA",IF(EH421&gt;0,"VENCIDA",IF(EH421&gt;=-5,"POR VENCER","AL DÍA"))))</f>
        <v/>
      </c>
      <c r="EL421" s="185" t="n"/>
      <c r="EM421" s="119">
        <f>IF(N($H421)&lt;23,"",IF(EG421="","",EG421+31))</f>
        <v/>
      </c>
      <c r="EN421" s="124">
        <f>IF(EM421="","",TODAY()-EM421)</f>
        <v/>
      </c>
      <c r="EO421" s="494" t="n"/>
      <c r="EP421" s="184" t="n"/>
      <c r="EQ421" s="184">
        <f>IF(EM421="","SIN ESTADO",IF(EO421&lt;&gt;"","PAGA",IF(EN421&gt;0,"VENCIDA",IF(EN421&gt;=-5,"POR VENCER","AL DÍA"))))</f>
        <v/>
      </c>
      <c r="ER421" s="185" t="n"/>
      <c r="ES421" s="119">
        <f>IF(N($H421)&lt;24,"",IF(EM421="","",EM421+31))</f>
        <v/>
      </c>
      <c r="ET421" s="124">
        <f>IF(ES421="","",TODAY()-ES421)</f>
        <v/>
      </c>
      <c r="EU421" s="494" t="n"/>
      <c r="EV421" s="184" t="n"/>
      <c r="EW421" s="184">
        <f>IF(ES421="","SIN ESTADO",IF(EU421&lt;&gt;"","PAGA",IF(ET421&gt;0,"VENCIDA",IF(ET421&gt;=-5,"POR VENCER","AL DÍA"))))</f>
        <v/>
      </c>
      <c r="EX421" s="185" t="n"/>
      <c r="EY421" s="119">
        <f>IF(N($H421)&lt;25,"",IF(ES421="","",ES421+31))</f>
        <v/>
      </c>
      <c r="EZ421" s="124">
        <f>IF(EY421="","",TODAY()-EY421)</f>
        <v/>
      </c>
      <c r="FA421" s="494" t="n"/>
      <c r="FB421" s="184" t="n"/>
      <c r="FC421" s="184">
        <f>IF(EY421="","SIN ESTADO",IF(FA421&lt;&gt;"","PAGA",IF(EZ421&gt;0,"VENCIDA",IF(EZ421&gt;=-5,"POR VENCER","AL DÍA"))))</f>
        <v/>
      </c>
      <c r="FD421" s="185" t="n"/>
      <c r="FE421" s="119">
        <f>IF(N($H421)&lt;26,"",IF(EY421="","",EY421+31))</f>
        <v/>
      </c>
      <c r="FF421" s="124">
        <f>IF(FE421="","",TODAY()-FE421)</f>
        <v/>
      </c>
      <c r="FG421" s="494" t="n"/>
      <c r="FH421" s="184" t="n"/>
      <c r="FI421" s="184">
        <f>IF(FE421="","SIN ESTADO",IF(FG421&lt;&gt;"","PAGA",IF(FF421&gt;0,"VENCIDA",IF(FF421&gt;=-5,"POR VENCER","AL DÍA"))))</f>
        <v/>
      </c>
      <c r="FJ421" s="185" t="n"/>
      <c r="FK421" s="119">
        <f>IF(N($H421)&lt;27,"",IF(FE421="","",FE421+31))</f>
        <v/>
      </c>
      <c r="FL421" s="124">
        <f>IF(FK421="","",TODAY()-FK421)</f>
        <v/>
      </c>
      <c r="FM421" s="494" t="n"/>
      <c r="FN421" s="184" t="n"/>
      <c r="FO421" s="184">
        <f>IF(FK421="","SIN ESTADO",IF(FM421&lt;&gt;"","PAGA",IF(FL421&gt;0,"VENCIDA",IF(FL421&gt;=-5,"POR VENCER","AL DÍA"))))</f>
        <v/>
      </c>
      <c r="FP421" s="185" t="n"/>
      <c r="FQ421" s="119">
        <f>IF(N($H421)&lt;28,"",IF(FK421="","",FK421+31))</f>
        <v/>
      </c>
      <c r="FR421" s="124">
        <f>IF(FQ421="","",TODAY()-FQ421)</f>
        <v/>
      </c>
      <c r="FS421" s="494" t="n"/>
      <c r="FT421" s="184" t="n"/>
      <c r="FU421" s="184">
        <f>IF(FQ421="","SIN ESTADO",IF(FS421&lt;&gt;"","PAGA",IF(FR421&gt;0,"VENCIDA",IF(FR421&gt;=-5,"POR VENCER","AL DÍA"))))</f>
        <v/>
      </c>
      <c r="FV421" s="185" t="n"/>
      <c r="FW421" s="119">
        <f>IF(N($H421)&lt;29,"",IF(FQ421="","",FQ421+31))</f>
        <v/>
      </c>
      <c r="FX421" s="124">
        <f>IF(FW421="","",TODAY()-FW421)</f>
        <v/>
      </c>
      <c r="FY421" s="494" t="n"/>
      <c r="FZ421" s="184" t="n"/>
      <c r="GA421" s="184">
        <f>IF(FW421="","SIN ESTADO",IF(FY421&lt;&gt;"","PAGA",IF(FX421&gt;0,"VENCIDA",IF(FX421&gt;=-5,"POR VENCER","AL DÍA"))))</f>
        <v/>
      </c>
      <c r="GB421" s="185" t="n"/>
      <c r="GC421" s="119">
        <f>IF(N($H421)&lt;30,"",IF(FW421="","",FW421+31))</f>
        <v/>
      </c>
      <c r="GD421" s="124">
        <f>IF(GC421="","",TODAY()-GC421)</f>
        <v/>
      </c>
      <c r="GE421" s="494" t="n"/>
      <c r="GF421" s="184" t="n"/>
      <c r="GG421" s="184">
        <f>IF(GC421="","SIN ESTADO",IF(GE421&lt;&gt;"","PAGA",IF(GD421&gt;0,"VENCIDA",IF(GD421&gt;=-5,"POR VENCER","AL DÍA"))))</f>
        <v/>
      </c>
      <c r="GH421" s="185" t="n"/>
      <c r="GI421" s="119">
        <f>IF(N($H421)&lt;31,"",IF(GC421="","",GC421+31))</f>
        <v/>
      </c>
      <c r="GJ421" s="124">
        <f>IF(GI421="","",TODAY()-GI421)</f>
        <v/>
      </c>
      <c r="GK421" s="494" t="n"/>
      <c r="GL421" s="184" t="n"/>
      <c r="GM421" s="184">
        <f>IF(GI421="","SIN ESTADO",IF(GK421&lt;&gt;"","PAGA",IF(GJ421&gt;0,"VENCIDA",IF(GJ421&gt;=-5,"POR VENCER","AL DÍA"))))</f>
        <v/>
      </c>
      <c r="GN421" s="185" t="n"/>
      <c r="GO421" s="119">
        <f>IF(N($H421)&lt;32,"",IF(GI421="","",GI421+31))</f>
        <v/>
      </c>
      <c r="GP421" s="124">
        <f>IF(GO421="","",TODAY()-GO421)</f>
        <v/>
      </c>
      <c r="GQ421" s="494" t="n"/>
      <c r="GR421" s="184" t="n"/>
      <c r="GS421" s="184">
        <f>IF(GO421="","SIN ESTADO",IF(GQ421&lt;&gt;"","PAGA",IF(GP421&gt;0,"VENCIDA",IF(GP421&gt;=-5,"POR VENCER","AL DÍA"))))</f>
        <v/>
      </c>
      <c r="GT421" s="185" t="n"/>
      <c r="GU421" s="119">
        <f>IF(N($H421)&lt;33,"",IF(GO421="","",GO421+31))</f>
        <v/>
      </c>
      <c r="GV421" s="124">
        <f>IF(GU421="","",TODAY()-GU421)</f>
        <v/>
      </c>
      <c r="GW421" s="494" t="n"/>
      <c r="GX421" s="184" t="n"/>
      <c r="GY421" s="184">
        <f>IF(GU421="","SIN ESTADO",IF(GW421&lt;&gt;"","PAGA",IF(GV421&gt;0,"VENCIDA",IF(GV421&gt;=-5,"POR VENCER","AL DÍA"))))</f>
        <v/>
      </c>
      <c r="GZ421" s="185" t="n"/>
      <c r="HA421" s="119">
        <f>IF(N($H421)&lt;34,"",IF(GU421="","",GU421+31))</f>
        <v/>
      </c>
      <c r="HB421" s="124">
        <f>IF(HA421="","",TODAY()-HA421)</f>
        <v/>
      </c>
      <c r="HC421" s="494" t="n"/>
      <c r="HD421" s="184" t="n"/>
      <c r="HE421" s="184">
        <f>IF(HA421="","SIN ESTADO",IF(HC421&lt;&gt;"","PAGA",IF(HB421&gt;0,"VENCIDA",IF(HB421&gt;=-5,"POR VENCER","AL DÍA"))))</f>
        <v/>
      </c>
      <c r="HF421" s="185" t="n"/>
      <c r="HG421" s="119">
        <f>IF(N($H421)&lt;35,"",IF(HA421="","",HA421+31))</f>
        <v/>
      </c>
      <c r="HH421" s="124">
        <f>IF(HG421="","",TODAY()-HG421)</f>
        <v/>
      </c>
      <c r="HI421" s="494" t="n"/>
      <c r="HJ421" s="184" t="n"/>
      <c r="HK421" s="184">
        <f>IF(HG421="","SIN ESTADO",IF(HI421&lt;&gt;"","PAGA",IF(HH421&gt;0,"VENCIDA",IF(HH421&gt;=-5,"POR VENCER","AL DÍA"))))</f>
        <v/>
      </c>
      <c r="HL421" s="168" t="n"/>
      <c r="HM421" s="119">
        <f>IF(N($H421)&lt;36,"",IF(HG421="","",HG421+31))</f>
        <v/>
      </c>
      <c r="HN421" s="124">
        <f>IF(HM421="","",TODAY()-HM421)</f>
        <v/>
      </c>
      <c r="HO421" s="494" t="n"/>
      <c r="HP421" s="184" t="n"/>
      <c r="HQ421" s="184">
        <f>IF(HM421="","SIN ESTADO",IF(HO421&lt;&gt;"","PAGA",IF(HN421&gt;0,"VENCIDA",IF(HN421&gt;=-5,"POR VENCER","AL DÍA"))))</f>
        <v/>
      </c>
      <c r="HR421" s="168" t="n"/>
      <c r="HS421" s="169">
        <f>N421+T421+Z421+AF421+AL421+AR421+AX421+BD421+BJ421+BP421+BV421+CB421+CH421+CN421+CT421+CZ421+DF421+DL421+DR421+DX421+ED421+EJ421+EP421+EV421+FB421+FH421+FN421+FT421+FZ421+GF421+GL421+GR421+GX421+HD421+HJ421+HP421</f>
        <v/>
      </c>
      <c r="HU421" s="170">
        <f>IFERROR(N($J421),0)</f>
        <v/>
      </c>
      <c r="HW421" s="170">
        <f>SUMPRODUCT((MOD(COLUMN($M421:$HR421)-COLUMN($M421),6)=0)*ISNUMBER($M421:$HR421)*($M421:$HR421&gt;=RESUMEN!$C$26)*($M421:$HR421&lt;=RESUMEN!$C$27)*IFERROR(N($N421:$HS421),0))</f>
        <v/>
      </c>
      <c r="HX421" s="170">
        <f>SUMPRODUCT((MOD(COLUMN($M421:$HR421)-COLUMN($M421),6)=0)*ISNUMBER($M421:$HR421)*($M421:$HR421&gt;=RESUMEN!$C$26)*($M421:$HR421&lt;=RESUMEN!$C$27))</f>
        <v/>
      </c>
    </row>
    <row r="422" ht="15.75" customHeight="1" s="506">
      <c r="B422" s="113">
        <f>VENTAS!A421</f>
        <v/>
      </c>
      <c r="C422" s="236">
        <f>VENTAS!B421</f>
        <v/>
      </c>
      <c r="D422" s="53">
        <f>VENTAS!C421</f>
        <v/>
      </c>
      <c r="E422" s="114">
        <f>VENTAS!D421</f>
        <v/>
      </c>
      <c r="F422" s="114">
        <f>VENTAS!J421</f>
        <v/>
      </c>
      <c r="G422" s="494">
        <f>VENTAS!F421</f>
        <v/>
      </c>
      <c r="H422" s="479">
        <f>VENTAS!K421</f>
        <v/>
      </c>
      <c r="I422" s="479">
        <f>VENTAS!M421</f>
        <v/>
      </c>
      <c r="J422" s="184">
        <f>VENTAS!L421</f>
        <v/>
      </c>
      <c r="K422" s="119">
        <f>IF(N($H422)&lt;1,"",$G422+31)</f>
        <v/>
      </c>
      <c r="L422" s="124">
        <f>IF(K422="","",TODAY()-K422)</f>
        <v/>
      </c>
      <c r="M422" s="469" t="n">
        <v>46094</v>
      </c>
      <c r="N422" s="374" t="n">
        <v>979200</v>
      </c>
      <c r="O422" s="184">
        <f>IF(K422="","SIN ESTADO",IF(M422&lt;&gt;"","PAGA",IF(L422&gt;0,"VENCIDA",IF(L422&gt;=-5,"POR VENCER","AL DÍA"))))</f>
        <v/>
      </c>
      <c r="P422" s="185" t="inlineStr">
        <is>
          <t>TRANSFERENCIA</t>
        </is>
      </c>
      <c r="Q422" s="119">
        <f>IF(N($H422)&lt;2,"",IF(K422="","",K422+31))</f>
        <v/>
      </c>
      <c r="R422" s="124">
        <f>IF(Q422="","",TODAY()-Q422)</f>
        <v/>
      </c>
      <c r="S422" s="470" t="n">
        <v>46119</v>
      </c>
      <c r="T422" s="184" t="n">
        <v>979200</v>
      </c>
      <c r="U422" s="184">
        <f>IF(Q422="","SIN ESTADO",IF(S422&lt;&gt;"","PAGA",IF(R422&gt;0,"VENCIDA",IF(R422&gt;=-5,"POR VENCER","AL DÍA"))))</f>
        <v/>
      </c>
      <c r="V422" s="185" t="inlineStr">
        <is>
          <t>TRANSFERENCIA</t>
        </is>
      </c>
      <c r="W422" s="119">
        <f>IF(N($H422)&lt;3,"",IF(Q422="","",Q422+31))</f>
        <v/>
      </c>
      <c r="X422" s="124">
        <f>IF(W422="","",TODAY()-W422)</f>
        <v/>
      </c>
      <c r="Y422" s="494" t="n">
        <v>46153</v>
      </c>
      <c r="Z422" s="184" t="n">
        <v>979200</v>
      </c>
      <c r="AA422" s="184">
        <f>IF(W422="","SIN ESTADO",IF(Y422&lt;&gt;"","PAGA",IF(X422&gt;0,"VENCIDA",IF(X422&gt;=-5,"POR VENCER","AL DÍA"))))</f>
        <v/>
      </c>
      <c r="AB422" s="185" t="inlineStr">
        <is>
          <t>TRANSFERENCIA</t>
        </is>
      </c>
      <c r="AC422" s="119">
        <f>IF(N($H422)&lt;4,"",IF(W422="","",W422+31))</f>
        <v/>
      </c>
      <c r="AD422" s="124">
        <f>IF(AC422="","",TODAY()-AC422)</f>
        <v/>
      </c>
      <c r="AE422" s="494" t="n">
        <v>46185</v>
      </c>
      <c r="AF422" s="184" t="n">
        <v>979200</v>
      </c>
      <c r="AG422" s="184">
        <f>IF(AC422="","SIN ESTADO",IF(AE422&lt;&gt;"","PAGA",IF(AD422&gt;0,"VENCIDA",IF(AD422&gt;=-5,"POR VENCER","AL DÍA"))))</f>
        <v/>
      </c>
      <c r="AH422" s="185" t="inlineStr">
        <is>
          <t>TRANSFERENCIA</t>
        </is>
      </c>
      <c r="AI422" s="119">
        <f>IF(N($H422)&lt;5,"",IF(AC422="","",AC422+31))</f>
        <v/>
      </c>
      <c r="AJ422" s="124">
        <f>IF(AI422="","",TODAY()-AI422)</f>
        <v/>
      </c>
      <c r="AK422" s="494" t="n">
        <v>46210</v>
      </c>
      <c r="AL422" s="184" t="n">
        <v>979200</v>
      </c>
      <c r="AM422" s="184">
        <f>IF(AI422="","SIN ESTADO",IF(AK422&lt;&gt;"","PAGA",IF(AJ422&gt;0,"VENCIDA",IF(AJ422&gt;=-5,"POR VENCER","AL DÍA"))))</f>
        <v/>
      </c>
      <c r="AN422" s="185" t="inlineStr">
        <is>
          <t>TRANSFERENCIA</t>
        </is>
      </c>
      <c r="AO422" s="119">
        <f>IF(N($H422)&lt;6,"",IF(AI422="","",AI422+31))</f>
        <v/>
      </c>
      <c r="AP422" s="124">
        <f>IF(AO422="","",TODAY()-AO422)</f>
        <v/>
      </c>
      <c r="AQ422" s="270" t="n">
        <v>46245</v>
      </c>
      <c r="AR422" s="184" t="n">
        <v>979200</v>
      </c>
      <c r="AS422" s="184">
        <f>IF(AO422="","SIN ESTADO",IF(AQ422&lt;&gt;"","PAGA",IF(AP422&gt;0,"VENCIDA",IF(AP422&gt;=-5,"POR VENCER","AL DÍA"))))</f>
        <v/>
      </c>
      <c r="AT422" s="185" t="inlineStr">
        <is>
          <t>TRANSFERENCIA</t>
        </is>
      </c>
      <c r="AU422" s="119">
        <f>IF(N($H422)&lt;7,"",IF(AO422="","",AO422+31))</f>
        <v/>
      </c>
      <c r="AV422" s="124">
        <f>IF(AU422="","",TODAY()-AU422)</f>
        <v/>
      </c>
      <c r="AW422" s="494" t="n">
        <v>46273</v>
      </c>
      <c r="AX422" s="184" t="n">
        <v>979200</v>
      </c>
      <c r="AY422" s="184">
        <f>IF(AU422="","SIN ESTADO",IF(AW422&lt;&gt;"","PAGA",IF(AV422&gt;0,"VENCIDA",IF(AV422&gt;=-5,"POR VENCER","AL DÍA"))))</f>
        <v/>
      </c>
      <c r="AZ422" s="185" t="inlineStr">
        <is>
          <t>TRANSFERENCIA</t>
        </is>
      </c>
      <c r="BA422" s="119">
        <f>IF(N($H422)&lt;8,"",IF(AU422="","",AU422+31))</f>
        <v/>
      </c>
      <c r="BB422" s="124">
        <f>IF(BA422="","",TODAY()-BA422)</f>
        <v/>
      </c>
      <c r="BC422" s="494" t="n"/>
      <c r="BD422" s="184" t="n"/>
      <c r="BE422" s="184">
        <f>IF(BA422="","SIN ESTADO",IF(BC422&lt;&gt;"","PAGA",IF(BB422&gt;0,"VENCIDA",IF(BB422&gt;=-5,"POR VENCER","AL DÍA"))))</f>
        <v/>
      </c>
      <c r="BF422" s="185" t="n"/>
      <c r="BG422" s="119">
        <f>IF(N($H422)&lt;9,"",IF(BA422="","",BA422+31))</f>
        <v/>
      </c>
      <c r="BH422" s="124">
        <f>IF(BG422="","",TODAY()-BG422)</f>
        <v/>
      </c>
      <c r="BI422" s="494" t="n"/>
      <c r="BJ422" s="184" t="n"/>
      <c r="BK422" s="184">
        <f>IF(BG422="","SIN ESTADO",IF(BI422&lt;&gt;"","PAGA",IF(BH422&gt;0,"VENCIDA",IF(BH422&gt;=-5,"POR VENCER","AL DÍA"))))</f>
        <v/>
      </c>
      <c r="BL422" s="185" t="n"/>
      <c r="BM422" s="119">
        <f>IF(N($H422)&lt;10,"",IF(BG422="","",BG422+31))</f>
        <v/>
      </c>
      <c r="BN422" s="124">
        <f>IF(BM422="","",TODAY()-BM422)</f>
        <v/>
      </c>
      <c r="BO422" s="494" t="n"/>
      <c r="BP422" s="184" t="n"/>
      <c r="BQ422" s="184">
        <f>IF(BM422="","SIN ESTADO",IF(BO422&lt;&gt;"","PAGA",IF(BN422&gt;0,"VENCIDA",IF(BN422&gt;=-5,"POR VENCER","AL DÍA"))))</f>
        <v/>
      </c>
      <c r="BR422" s="185" t="n"/>
      <c r="BS422" s="119">
        <f>IF(N($H422)&lt;11,"",IF(BM422="","",BM422+31))</f>
        <v/>
      </c>
      <c r="BT422" s="124">
        <f>IF(BS422="","",TODAY()-BS422)</f>
        <v/>
      </c>
      <c r="BU422" s="494" t="n"/>
      <c r="BV422" s="184" t="n"/>
      <c r="BW422" s="184">
        <f>IF(BS422="","SIN ESTADO",IF(BU422&lt;&gt;"","PAGA",IF(BT422&gt;0,"VENCIDA",IF(BT422&gt;=-5,"POR VENCER","AL DÍA"))))</f>
        <v/>
      </c>
      <c r="BX422" s="185" t="n"/>
      <c r="BY422" s="119">
        <f>IF(N($H422)&lt;12,"",IF(BS422="","",BS422+31))</f>
        <v/>
      </c>
      <c r="BZ422" s="124">
        <f>IF(BY422="","",TODAY()-BY422)</f>
        <v/>
      </c>
      <c r="CA422" s="494" t="n"/>
      <c r="CB422" s="184" t="n"/>
      <c r="CC422" s="184">
        <f>IF(BY422="","SIN ESTADO",IF(CA422&lt;&gt;"","PAGA",IF(BZ422&gt;0,"VENCIDA",IF(BZ422&gt;=-5,"POR VENCER","AL DÍA"))))</f>
        <v/>
      </c>
      <c r="CD422" s="185" t="n"/>
      <c r="CE422" s="119">
        <f>IF(N($H422)&lt;13,"",IF(BY422="","",BY422+31))</f>
        <v/>
      </c>
      <c r="CF422" s="124">
        <f>IF(CE422="","",TODAY()-CE422)</f>
        <v/>
      </c>
      <c r="CG422" s="494" t="n"/>
      <c r="CH422" s="184" t="n"/>
      <c r="CI422" s="184">
        <f>IF(CE422="","SIN ESTADO",IF(CG422&lt;&gt;"","PAGA",IF(CF422&gt;0,"VENCIDA",IF(CF422&gt;=-5,"POR VENCER","AL DÍA"))))</f>
        <v/>
      </c>
      <c r="CJ422" s="185" t="n"/>
      <c r="CK422" s="119">
        <f>IF(N($H422)&lt;14,"",IF(CE422="","",CE422+31))</f>
        <v/>
      </c>
      <c r="CL422" s="124">
        <f>IF(CK422="","",TODAY()-CK422)</f>
        <v/>
      </c>
      <c r="CM422" s="494" t="n"/>
      <c r="CN422" s="184" t="n"/>
      <c r="CO422" s="184">
        <f>IF(CK422="","SIN ESTADO",IF(CM422&lt;&gt;"","PAGA",IF(CL422&gt;0,"VENCIDA",IF(CL422&gt;=-5,"POR VENCER","AL DÍA"))))</f>
        <v/>
      </c>
      <c r="CP422" s="185" t="n"/>
      <c r="CQ422" s="119">
        <f>IF(N($H422)&lt;15,"",IF(CK422="","",CK422+31))</f>
        <v/>
      </c>
      <c r="CR422" s="124">
        <f>IF(CQ422="","",TODAY()-CQ422)</f>
        <v/>
      </c>
      <c r="CS422" s="494" t="n"/>
      <c r="CT422" s="184" t="n"/>
      <c r="CU422" s="184">
        <f>IF(CQ422="","SIN ESTADO",IF(CS422&lt;&gt;"","PAGA",IF(CR422&gt;0,"VENCIDA",IF(CR422&gt;=-5,"POR VENCER","AL DÍA"))))</f>
        <v/>
      </c>
      <c r="CV422" s="185" t="n"/>
      <c r="CW422" s="119">
        <f>IF(N($H422)&lt;16,"",IF(CQ422="","",CQ422+31))</f>
        <v/>
      </c>
      <c r="CX422" s="124">
        <f>IF(CW422="","",TODAY()-CW422)</f>
        <v/>
      </c>
      <c r="CY422" s="494" t="n"/>
      <c r="CZ422" s="184" t="n"/>
      <c r="DA422" s="184">
        <f>IF(CW422="","SIN ESTADO",IF(CY422&lt;&gt;"","PAGA",IF(CX422&gt;0,"VENCIDA",IF(CX422&gt;=-5,"POR VENCER","AL DÍA"))))</f>
        <v/>
      </c>
      <c r="DB422" s="185" t="n"/>
      <c r="DC422" s="119">
        <f>IF(N($H422)&lt;17,"",IF(CW422="","",CW422+31))</f>
        <v/>
      </c>
      <c r="DD422" s="124">
        <f>IF(DC422="","",TODAY()-DC422)</f>
        <v/>
      </c>
      <c r="DE422" s="494" t="n"/>
      <c r="DF422" s="184" t="n"/>
      <c r="DG422" s="184">
        <f>IF(DC422="","SIN ESTADO",IF(DE422&lt;&gt;"","PAGA",IF(DD422&gt;0,"VENCIDA",IF(DD422&gt;=-5,"POR VENCER","AL DÍA"))))</f>
        <v/>
      </c>
      <c r="DH422" s="185" t="n"/>
      <c r="DI422" s="119">
        <f>IF(N($H422)&lt;18,"",IF(DC422="","",DC422+31))</f>
        <v/>
      </c>
      <c r="DJ422" s="124">
        <f>IF(DI422="","",TODAY()-DI422)</f>
        <v/>
      </c>
      <c r="DK422" s="494" t="n"/>
      <c r="DL422" s="184" t="n"/>
      <c r="DM422" s="184">
        <f>IF(DI422="","SIN ESTADO",IF(DK422&lt;&gt;"","PAGA",IF(DJ422&gt;0,"VENCIDA",IF(DJ422&gt;=-5,"POR VENCER","AL DÍA"))))</f>
        <v/>
      </c>
      <c r="DN422" s="185" t="n"/>
      <c r="DO422" s="119">
        <f>IF(N($H422)&lt;19,"",IF(DI422="","",DI422+31))</f>
        <v/>
      </c>
      <c r="DP422" s="124">
        <f>IF(DO422="","",TODAY()-DO422)</f>
        <v/>
      </c>
      <c r="DQ422" s="494" t="n"/>
      <c r="DR422" s="184" t="n"/>
      <c r="DS422" s="184">
        <f>IF(DO422="","SIN ESTADO",IF(DQ422&lt;&gt;"","PAGA",IF(DP422&gt;0,"VENCIDA",IF(DP422&gt;=-5,"POR VENCER","AL DÍA"))))</f>
        <v/>
      </c>
      <c r="DT422" s="185" t="n"/>
      <c r="DU422" s="119">
        <f>IF(N($H422)&lt;20,"",IF(DO422="","",DO422+31))</f>
        <v/>
      </c>
      <c r="DV422" s="124">
        <f>IF(DU422="","",TODAY()-DU422)</f>
        <v/>
      </c>
      <c r="DW422" s="494" t="n"/>
      <c r="DX422" s="184" t="n"/>
      <c r="DY422" s="184">
        <f>IF(DU422="","SIN ESTADO",IF(DW422&lt;&gt;"","PAGA",IF(DV422&gt;0,"VENCIDA",IF(DV422&gt;=-5,"POR VENCER","AL DÍA"))))</f>
        <v/>
      </c>
      <c r="DZ422" s="185" t="n"/>
      <c r="EA422" s="119">
        <f>IF(N($H422)&lt;21,"",IF(DU422="","",DU422+31))</f>
        <v/>
      </c>
      <c r="EB422" s="124">
        <f>IF(EA422="","",TODAY()-EA422)</f>
        <v/>
      </c>
      <c r="EC422" s="494" t="n"/>
      <c r="ED422" s="184" t="n"/>
      <c r="EE422" s="184">
        <f>IF(EA422="","SIN ESTADO",IF(EC422&lt;&gt;"","PAGA",IF(EB422&gt;0,"VENCIDA",IF(EB422&gt;=-5,"POR VENCER","AL DÍA"))))</f>
        <v/>
      </c>
      <c r="EF422" s="185" t="n"/>
      <c r="EG422" s="119">
        <f>IF(N($H422)&lt;22,"",IF(EA422="","",EA422+31))</f>
        <v/>
      </c>
      <c r="EH422" s="124">
        <f>IF(EG422="","",TODAY()-EG422)</f>
        <v/>
      </c>
      <c r="EI422" s="494" t="n"/>
      <c r="EJ422" s="184" t="n"/>
      <c r="EK422" s="184">
        <f>IF(EG422="","SIN ESTADO",IF(EI422&lt;&gt;"","PAGA",IF(EH422&gt;0,"VENCIDA",IF(EH422&gt;=-5,"POR VENCER","AL DÍA"))))</f>
        <v/>
      </c>
      <c r="EL422" s="185" t="n"/>
      <c r="EM422" s="119">
        <f>IF(N($H422)&lt;23,"",IF(EG422="","",EG422+31))</f>
        <v/>
      </c>
      <c r="EN422" s="124">
        <f>IF(EM422="","",TODAY()-EM422)</f>
        <v/>
      </c>
      <c r="EO422" s="494" t="n"/>
      <c r="EP422" s="184" t="n"/>
      <c r="EQ422" s="184">
        <f>IF(EM422="","SIN ESTADO",IF(EO422&lt;&gt;"","PAGA",IF(EN422&gt;0,"VENCIDA",IF(EN422&gt;=-5,"POR VENCER","AL DÍA"))))</f>
        <v/>
      </c>
      <c r="ER422" s="185" t="n"/>
      <c r="ES422" s="119">
        <f>IF(N($H422)&lt;24,"",IF(EM422="","",EM422+31))</f>
        <v/>
      </c>
      <c r="ET422" s="124">
        <f>IF(ES422="","",TODAY()-ES422)</f>
        <v/>
      </c>
      <c r="EU422" s="494" t="n"/>
      <c r="EV422" s="184" t="n"/>
      <c r="EW422" s="184">
        <f>IF(ES422="","SIN ESTADO",IF(EU422&lt;&gt;"","PAGA",IF(ET422&gt;0,"VENCIDA",IF(ET422&gt;=-5,"POR VENCER","AL DÍA"))))</f>
        <v/>
      </c>
      <c r="EX422" s="185" t="n"/>
      <c r="EY422" s="119">
        <f>IF(N($H422)&lt;25,"",IF(ES422="","",ES422+31))</f>
        <v/>
      </c>
      <c r="EZ422" s="124">
        <f>IF(EY422="","",TODAY()-EY422)</f>
        <v/>
      </c>
      <c r="FA422" s="494" t="n"/>
      <c r="FB422" s="184" t="n"/>
      <c r="FC422" s="184">
        <f>IF(EY422="","SIN ESTADO",IF(FA422&lt;&gt;"","PAGA",IF(EZ422&gt;0,"VENCIDA",IF(EZ422&gt;=-5,"POR VENCER","AL DÍA"))))</f>
        <v/>
      </c>
      <c r="FD422" s="185" t="n"/>
      <c r="FE422" s="119">
        <f>IF(N($H422)&lt;26,"",IF(EY422="","",EY422+31))</f>
        <v/>
      </c>
      <c r="FF422" s="124">
        <f>IF(FE422="","",TODAY()-FE422)</f>
        <v/>
      </c>
      <c r="FG422" s="494" t="n"/>
      <c r="FH422" s="184" t="n"/>
      <c r="FI422" s="184">
        <f>IF(FE422="","SIN ESTADO",IF(FG422&lt;&gt;"","PAGA",IF(FF422&gt;0,"VENCIDA",IF(FF422&gt;=-5,"POR VENCER","AL DÍA"))))</f>
        <v/>
      </c>
      <c r="FJ422" s="185" t="n"/>
      <c r="FK422" s="119">
        <f>IF(N($H422)&lt;27,"",IF(FE422="","",FE422+31))</f>
        <v/>
      </c>
      <c r="FL422" s="124">
        <f>IF(FK422="","",TODAY()-FK422)</f>
        <v/>
      </c>
      <c r="FM422" s="494" t="n"/>
      <c r="FN422" s="184" t="n"/>
      <c r="FO422" s="184">
        <f>IF(FK422="","SIN ESTADO",IF(FM422&lt;&gt;"","PAGA",IF(FL422&gt;0,"VENCIDA",IF(FL422&gt;=-5,"POR VENCER","AL DÍA"))))</f>
        <v/>
      </c>
      <c r="FP422" s="185" t="n"/>
      <c r="FQ422" s="119">
        <f>IF(N($H422)&lt;28,"",IF(FK422="","",FK422+31))</f>
        <v/>
      </c>
      <c r="FR422" s="124">
        <f>IF(FQ422="","",TODAY()-FQ422)</f>
        <v/>
      </c>
      <c r="FS422" s="494" t="n"/>
      <c r="FT422" s="184" t="n"/>
      <c r="FU422" s="184">
        <f>IF(FQ422="","SIN ESTADO",IF(FS422&lt;&gt;"","PAGA",IF(FR422&gt;0,"VENCIDA",IF(FR422&gt;=-5,"POR VENCER","AL DÍA"))))</f>
        <v/>
      </c>
      <c r="FV422" s="185" t="n"/>
      <c r="FW422" s="119">
        <f>IF(N($H422)&lt;29,"",IF(FQ422="","",FQ422+31))</f>
        <v/>
      </c>
      <c r="FX422" s="124">
        <f>IF(FW422="","",TODAY()-FW422)</f>
        <v/>
      </c>
      <c r="FY422" s="494" t="n"/>
      <c r="FZ422" s="184" t="n"/>
      <c r="GA422" s="184">
        <f>IF(FW422="","SIN ESTADO",IF(FY422&lt;&gt;"","PAGA",IF(FX422&gt;0,"VENCIDA",IF(FX422&gt;=-5,"POR VENCER","AL DÍA"))))</f>
        <v/>
      </c>
      <c r="GB422" s="185" t="n"/>
      <c r="GC422" s="119">
        <f>IF(N($H422)&lt;30,"",IF(FW422="","",FW422+31))</f>
        <v/>
      </c>
      <c r="GD422" s="124">
        <f>IF(GC422="","",TODAY()-GC422)</f>
        <v/>
      </c>
      <c r="GE422" s="494" t="n"/>
      <c r="GF422" s="184" t="n"/>
      <c r="GG422" s="184">
        <f>IF(GC422="","SIN ESTADO",IF(GE422&lt;&gt;"","PAGA",IF(GD422&gt;0,"VENCIDA",IF(GD422&gt;=-5,"POR VENCER","AL DÍA"))))</f>
        <v/>
      </c>
      <c r="GH422" s="185" t="n"/>
      <c r="GI422" s="119">
        <f>IF(N($H422)&lt;31,"",IF(GC422="","",GC422+31))</f>
        <v/>
      </c>
      <c r="GJ422" s="124">
        <f>IF(GI422="","",TODAY()-GI422)</f>
        <v/>
      </c>
      <c r="GK422" s="494" t="n"/>
      <c r="GL422" s="184" t="n"/>
      <c r="GM422" s="184">
        <f>IF(GI422="","SIN ESTADO",IF(GK422&lt;&gt;"","PAGA",IF(GJ422&gt;0,"VENCIDA",IF(GJ422&gt;=-5,"POR VENCER","AL DÍA"))))</f>
        <v/>
      </c>
      <c r="GN422" s="185" t="n"/>
      <c r="GO422" s="119">
        <f>IF(N($H422)&lt;32,"",IF(GI422="","",GI422+31))</f>
        <v/>
      </c>
      <c r="GP422" s="124">
        <f>IF(GO422="","",TODAY()-GO422)</f>
        <v/>
      </c>
      <c r="GQ422" s="494" t="n"/>
      <c r="GR422" s="184" t="n"/>
      <c r="GS422" s="184">
        <f>IF(GO422="","SIN ESTADO",IF(GQ422&lt;&gt;"","PAGA",IF(GP422&gt;0,"VENCIDA",IF(GP422&gt;=-5,"POR VENCER","AL DÍA"))))</f>
        <v/>
      </c>
      <c r="GT422" s="185" t="n"/>
      <c r="GU422" s="119">
        <f>IF(N($H422)&lt;33,"",IF(GO422="","",GO422+31))</f>
        <v/>
      </c>
      <c r="GV422" s="124">
        <f>IF(GU422="","",TODAY()-GU422)</f>
        <v/>
      </c>
      <c r="GW422" s="494" t="n"/>
      <c r="GX422" s="184" t="n"/>
      <c r="GY422" s="184">
        <f>IF(GU422="","SIN ESTADO",IF(GW422&lt;&gt;"","PAGA",IF(GV422&gt;0,"VENCIDA",IF(GV422&gt;=-5,"POR VENCER","AL DÍA"))))</f>
        <v/>
      </c>
      <c r="GZ422" s="185" t="n"/>
      <c r="HA422" s="119">
        <f>IF(N($H422)&lt;34,"",IF(GU422="","",GU422+31))</f>
        <v/>
      </c>
      <c r="HB422" s="124">
        <f>IF(HA422="","",TODAY()-HA422)</f>
        <v/>
      </c>
      <c r="HC422" s="494" t="n"/>
      <c r="HD422" s="184" t="n"/>
      <c r="HE422" s="184">
        <f>IF(HA422="","SIN ESTADO",IF(HC422&lt;&gt;"","PAGA",IF(HB422&gt;0,"VENCIDA",IF(HB422&gt;=-5,"POR VENCER","AL DÍA"))))</f>
        <v/>
      </c>
      <c r="HF422" s="185" t="n"/>
      <c r="HG422" s="119">
        <f>IF(N($H422)&lt;35,"",IF(HA422="","",HA422+31))</f>
        <v/>
      </c>
      <c r="HH422" s="124">
        <f>IF(HG422="","",TODAY()-HG422)</f>
        <v/>
      </c>
      <c r="HI422" s="494" t="n"/>
      <c r="HJ422" s="184" t="n"/>
      <c r="HK422" s="184">
        <f>IF(HG422="","SIN ESTADO",IF(HI422&lt;&gt;"","PAGA",IF(HH422&gt;0,"VENCIDA",IF(HH422&gt;=-5,"POR VENCER","AL DÍA"))))</f>
        <v/>
      </c>
      <c r="HL422" s="168" t="n"/>
      <c r="HM422" s="119">
        <f>IF(N($H422)&lt;36,"",IF(HG422="","",HG422+31))</f>
        <v/>
      </c>
      <c r="HN422" s="124">
        <f>IF(HM422="","",TODAY()-HM422)</f>
        <v/>
      </c>
      <c r="HO422" s="494" t="n"/>
      <c r="HP422" s="184" t="n"/>
      <c r="HQ422" s="184">
        <f>IF(HM422="","SIN ESTADO",IF(HO422&lt;&gt;"","PAGA",IF(HN422&gt;0,"VENCIDA",IF(HN422&gt;=-5,"POR VENCER","AL DÍA"))))</f>
        <v/>
      </c>
      <c r="HR422" s="168" t="n"/>
      <c r="HS422" s="169">
        <f>N422+T422+Z422+AF422+AL422+AR422+AX422+BD422+BJ422+BP422+BV422+CB422+CH422+CN422+CT422+CZ422+DF422+DL422+DR422+DX422+ED422+EJ422+EP422+EV422+FB422+FH422+FN422+FT422+FZ422+GF422+GL422+GR422+GX422+HD422+HJ422+HP422</f>
        <v/>
      </c>
      <c r="HU422" s="170">
        <f>IFERROR(N($J422),0)</f>
        <v/>
      </c>
      <c r="HW422" s="170">
        <f>SUMPRODUCT((MOD(COLUMN($M422:$HR422)-COLUMN($M422),6)=0)*ISNUMBER($M422:$HR422)*($M422:$HR422&gt;=RESUMEN!$C$26)*($M422:$HR422&lt;=RESUMEN!$C$27)*IFERROR(N($N422:$HS422),0))</f>
        <v/>
      </c>
      <c r="HX422" s="170">
        <f>SUMPRODUCT((MOD(COLUMN($M422:$HR422)-COLUMN($M422),6)=0)*ISNUMBER($M422:$HR422)*($M422:$HR422&gt;=RESUMEN!$C$26)*($M422:$HR422&lt;=RESUMEN!$C$27))</f>
        <v/>
      </c>
    </row>
    <row r="423" ht="15.75" customHeight="1" s="506">
      <c r="B423" s="113">
        <f>VENTAS!A422</f>
        <v/>
      </c>
      <c r="C423" s="236">
        <f>VENTAS!B422</f>
        <v/>
      </c>
      <c r="D423" s="53">
        <f>VENTAS!C422</f>
        <v/>
      </c>
      <c r="E423" s="114">
        <f>VENTAS!D422</f>
        <v/>
      </c>
      <c r="F423" s="114">
        <f>VENTAS!J422</f>
        <v/>
      </c>
      <c r="G423" s="494">
        <f>VENTAS!F422</f>
        <v/>
      </c>
      <c r="H423" s="479">
        <f>VENTAS!K422</f>
        <v/>
      </c>
      <c r="I423" s="479">
        <f>VENTAS!M422</f>
        <v/>
      </c>
      <c r="J423" s="184">
        <f>VENTAS!L422</f>
        <v/>
      </c>
      <c r="K423" s="119">
        <f>IF(N($H423)&lt;1,"",$G423+31)</f>
        <v/>
      </c>
      <c r="L423" s="124">
        <f>IF(K423="","",TODAY()-K423)</f>
        <v/>
      </c>
      <c r="M423" s="494" t="n"/>
      <c r="N423" s="374" t="n"/>
      <c r="O423" s="184">
        <f>IF(K423="","SIN ESTADO",IF(M423&lt;&gt;"","PAGA",IF(L423&gt;0,"VENCIDA",IF(L423&gt;=-5,"POR VENCER","AL DÍA"))))</f>
        <v/>
      </c>
      <c r="P423" s="185" t="n"/>
      <c r="Q423" s="119">
        <f>IF(N($H423)&lt;2,"",IF(K423="","",K423+31))</f>
        <v/>
      </c>
      <c r="R423" s="124">
        <f>IF(Q423="","",TODAY()-Q423)</f>
        <v/>
      </c>
      <c r="S423" s="494" t="n"/>
      <c r="T423" s="184" t="n"/>
      <c r="U423" s="184">
        <f>IF(Q423="","SIN ESTADO",IF(S423&lt;&gt;"","PAGA",IF(R423&gt;0,"VENCIDA",IF(R423&gt;=-5,"POR VENCER","AL DÍA"))))</f>
        <v/>
      </c>
      <c r="V423" s="185" t="n"/>
      <c r="W423" s="119">
        <f>IF(N($H423)&lt;3,"",IF(Q423="","",Q423+31))</f>
        <v/>
      </c>
      <c r="X423" s="124">
        <f>IF(W423="","",TODAY()-W423)</f>
        <v/>
      </c>
      <c r="Y423" s="494" t="n"/>
      <c r="Z423" s="184" t="n"/>
      <c r="AA423" s="184">
        <f>IF(W423="","SIN ESTADO",IF(Y423&lt;&gt;"","PAGA",IF(X423&gt;0,"VENCIDA",IF(X423&gt;=-5,"POR VENCER","AL DÍA"))))</f>
        <v/>
      </c>
      <c r="AB423" s="185" t="n"/>
      <c r="AC423" s="119">
        <f>IF(N($H423)&lt;4,"",IF(W423="","",W423+31))</f>
        <v/>
      </c>
      <c r="AD423" s="124">
        <f>IF(AC423="","",TODAY()-AC423)</f>
        <v/>
      </c>
      <c r="AE423" s="494" t="n"/>
      <c r="AF423" s="184" t="n"/>
      <c r="AG423" s="184">
        <f>IF(AC423="","SIN ESTADO",IF(AE423&lt;&gt;"","PAGA",IF(AD423&gt;0,"VENCIDA",IF(AD423&gt;=-5,"POR VENCER","AL DÍA"))))</f>
        <v/>
      </c>
      <c r="AH423" s="185" t="n"/>
      <c r="AI423" s="119">
        <f>IF(N($H423)&lt;5,"",IF(AC423="","",AC423+31))</f>
        <v/>
      </c>
      <c r="AJ423" s="124">
        <f>IF(AI423="","",TODAY()-AI423)</f>
        <v/>
      </c>
      <c r="AK423" s="494" t="n"/>
      <c r="AL423" s="184" t="n"/>
      <c r="AM423" s="184">
        <f>IF(AI423="","SIN ESTADO",IF(AK423&lt;&gt;"","PAGA",IF(AJ423&gt;0,"VENCIDA",IF(AJ423&gt;=-5,"POR VENCER","AL DÍA"))))</f>
        <v/>
      </c>
      <c r="AN423" s="185" t="n"/>
      <c r="AO423" s="119">
        <f>IF(N($H423)&lt;6,"",IF(AI423="","",AI423+31))</f>
        <v/>
      </c>
      <c r="AP423" s="124">
        <f>IF(AO423="","",TODAY()-AO423)</f>
        <v/>
      </c>
      <c r="AQ423" s="270" t="n"/>
      <c r="AR423" s="184" t="n"/>
      <c r="AS423" s="184">
        <f>IF(AO423="","SIN ESTADO",IF(AQ423&lt;&gt;"","PAGA",IF(AP423&gt;0,"VENCIDA",IF(AP423&gt;=-5,"POR VENCER","AL DÍA"))))</f>
        <v/>
      </c>
      <c r="AT423" s="185" t="n"/>
      <c r="AU423" s="119">
        <f>IF(N($H423)&lt;7,"",IF(AO423="","",AO423+31))</f>
        <v/>
      </c>
      <c r="AV423" s="124">
        <f>IF(AU423="","",TODAY()-AU423)</f>
        <v/>
      </c>
      <c r="AW423" s="494" t="n"/>
      <c r="AX423" s="184" t="n"/>
      <c r="AY423" s="184">
        <f>IF(AU423="","SIN ESTADO",IF(AW423&lt;&gt;"","PAGA",IF(AV423&gt;0,"VENCIDA",IF(AV423&gt;=-5,"POR VENCER","AL DÍA"))))</f>
        <v/>
      </c>
      <c r="AZ423" s="185" t="n"/>
      <c r="BA423" s="119">
        <f>IF(N($H423)&lt;8,"",IF(AU423="","",AU423+31))</f>
        <v/>
      </c>
      <c r="BB423" s="124">
        <f>IF(BA423="","",TODAY()-BA423)</f>
        <v/>
      </c>
      <c r="BC423" s="494" t="n"/>
      <c r="BD423" s="184" t="n"/>
      <c r="BE423" s="184">
        <f>IF(BA423="","SIN ESTADO",IF(BC423&lt;&gt;"","PAGA",IF(BB423&gt;0,"VENCIDA",IF(BB423&gt;=-5,"POR VENCER","AL DÍA"))))</f>
        <v/>
      </c>
      <c r="BF423" s="185" t="n"/>
      <c r="BG423" s="119">
        <f>IF(N($H423)&lt;9,"",IF(BA423="","",BA423+31))</f>
        <v/>
      </c>
      <c r="BH423" s="124">
        <f>IF(BG423="","",TODAY()-BG423)</f>
        <v/>
      </c>
      <c r="BI423" s="494" t="n"/>
      <c r="BJ423" s="184" t="n"/>
      <c r="BK423" s="184">
        <f>IF(BG423="","SIN ESTADO",IF(BI423&lt;&gt;"","PAGA",IF(BH423&gt;0,"VENCIDA",IF(BH423&gt;=-5,"POR VENCER","AL DÍA"))))</f>
        <v/>
      </c>
      <c r="BL423" s="185" t="n"/>
      <c r="BM423" s="119">
        <f>IF(N($H423)&lt;10,"",IF(BG423="","",BG423+31))</f>
        <v/>
      </c>
      <c r="BN423" s="124">
        <f>IF(BM423="","",TODAY()-BM423)</f>
        <v/>
      </c>
      <c r="BO423" s="494" t="n"/>
      <c r="BP423" s="184" t="n"/>
      <c r="BQ423" s="184">
        <f>IF(BM423="","SIN ESTADO",IF(BO423&lt;&gt;"","PAGA",IF(BN423&gt;0,"VENCIDA",IF(BN423&gt;=-5,"POR VENCER","AL DÍA"))))</f>
        <v/>
      </c>
      <c r="BR423" s="185" t="n"/>
      <c r="BS423" s="119">
        <f>IF(N($H423)&lt;11,"",IF(BM423="","",BM423+31))</f>
        <v/>
      </c>
      <c r="BT423" s="124">
        <f>IF(BS423="","",TODAY()-BS423)</f>
        <v/>
      </c>
      <c r="BU423" s="494" t="n"/>
      <c r="BV423" s="184" t="n"/>
      <c r="BW423" s="184">
        <f>IF(BS423="","SIN ESTADO",IF(BU423&lt;&gt;"","PAGA",IF(BT423&gt;0,"VENCIDA",IF(BT423&gt;=-5,"POR VENCER","AL DÍA"))))</f>
        <v/>
      </c>
      <c r="BX423" s="185" t="n"/>
      <c r="BY423" s="119">
        <f>IF(N($H423)&lt;12,"",IF(BS423="","",BS423+31))</f>
        <v/>
      </c>
      <c r="BZ423" s="124">
        <f>IF(BY423="","",TODAY()-BY423)</f>
        <v/>
      </c>
      <c r="CA423" s="494" t="n"/>
      <c r="CB423" s="184" t="n"/>
      <c r="CC423" s="184">
        <f>IF(BY423="","SIN ESTADO",IF(CA423&lt;&gt;"","PAGA",IF(BZ423&gt;0,"VENCIDA",IF(BZ423&gt;=-5,"POR VENCER","AL DÍA"))))</f>
        <v/>
      </c>
      <c r="CD423" s="185" t="n"/>
      <c r="CE423" s="119">
        <f>IF(N($H423)&lt;13,"",IF(BY423="","",BY423+31))</f>
        <v/>
      </c>
      <c r="CF423" s="124">
        <f>IF(CE423="","",TODAY()-CE423)</f>
        <v/>
      </c>
      <c r="CG423" s="494" t="n"/>
      <c r="CH423" s="184" t="n"/>
      <c r="CI423" s="184">
        <f>IF(CE423="","SIN ESTADO",IF(CG423&lt;&gt;"","PAGA",IF(CF423&gt;0,"VENCIDA",IF(CF423&gt;=-5,"POR VENCER","AL DÍA"))))</f>
        <v/>
      </c>
      <c r="CJ423" s="185" t="n"/>
      <c r="CK423" s="119">
        <f>IF(N($H423)&lt;14,"",IF(CE423="","",CE423+31))</f>
        <v/>
      </c>
      <c r="CL423" s="124">
        <f>IF(CK423="","",TODAY()-CK423)</f>
        <v/>
      </c>
      <c r="CM423" s="494" t="n"/>
      <c r="CN423" s="184" t="n"/>
      <c r="CO423" s="184">
        <f>IF(CK423="","SIN ESTADO",IF(CM423&lt;&gt;"","PAGA",IF(CL423&gt;0,"VENCIDA",IF(CL423&gt;=-5,"POR VENCER","AL DÍA"))))</f>
        <v/>
      </c>
      <c r="CP423" s="185" t="n"/>
      <c r="CQ423" s="119">
        <f>IF(N($H423)&lt;15,"",IF(CK423="","",CK423+31))</f>
        <v/>
      </c>
      <c r="CR423" s="124">
        <f>IF(CQ423="","",TODAY()-CQ423)</f>
        <v/>
      </c>
      <c r="CS423" s="494" t="n"/>
      <c r="CT423" s="184" t="n"/>
      <c r="CU423" s="184">
        <f>IF(CQ423="","SIN ESTADO",IF(CS423&lt;&gt;"","PAGA",IF(CR423&gt;0,"VENCIDA",IF(CR423&gt;=-5,"POR VENCER","AL DÍA"))))</f>
        <v/>
      </c>
      <c r="CV423" s="185" t="n"/>
      <c r="CW423" s="119">
        <f>IF(N($H423)&lt;16,"",IF(CQ423="","",CQ423+31))</f>
        <v/>
      </c>
      <c r="CX423" s="124">
        <f>IF(CW423="","",TODAY()-CW423)</f>
        <v/>
      </c>
      <c r="CY423" s="494" t="n"/>
      <c r="CZ423" s="184" t="n"/>
      <c r="DA423" s="184">
        <f>IF(CW423="","SIN ESTADO",IF(CY423&lt;&gt;"","PAGA",IF(CX423&gt;0,"VENCIDA",IF(CX423&gt;=-5,"POR VENCER","AL DÍA"))))</f>
        <v/>
      </c>
      <c r="DB423" s="185" t="n"/>
      <c r="DC423" s="119">
        <f>IF(N($H423)&lt;17,"",IF(CW423="","",CW423+31))</f>
        <v/>
      </c>
      <c r="DD423" s="124">
        <f>IF(DC423="","",TODAY()-DC423)</f>
        <v/>
      </c>
      <c r="DE423" s="494" t="n"/>
      <c r="DF423" s="184" t="n"/>
      <c r="DG423" s="184">
        <f>IF(DC423="","SIN ESTADO",IF(DE423&lt;&gt;"","PAGA",IF(DD423&gt;0,"VENCIDA",IF(DD423&gt;=-5,"POR VENCER","AL DÍA"))))</f>
        <v/>
      </c>
      <c r="DH423" s="185" t="n"/>
      <c r="DI423" s="119">
        <f>IF(N($H423)&lt;18,"",IF(DC423="","",DC423+31))</f>
        <v/>
      </c>
      <c r="DJ423" s="124">
        <f>IF(DI423="","",TODAY()-DI423)</f>
        <v/>
      </c>
      <c r="DK423" s="494" t="n"/>
      <c r="DL423" s="184" t="n"/>
      <c r="DM423" s="184">
        <f>IF(DI423="","SIN ESTADO",IF(DK423&lt;&gt;"","PAGA",IF(DJ423&gt;0,"VENCIDA",IF(DJ423&gt;=-5,"POR VENCER","AL DÍA"))))</f>
        <v/>
      </c>
      <c r="DN423" s="185" t="n"/>
      <c r="DO423" s="119">
        <f>IF(N($H423)&lt;19,"",IF(DI423="","",DI423+31))</f>
        <v/>
      </c>
      <c r="DP423" s="124">
        <f>IF(DO423="","",TODAY()-DO423)</f>
        <v/>
      </c>
      <c r="DQ423" s="494" t="n"/>
      <c r="DR423" s="184" t="n"/>
      <c r="DS423" s="184">
        <f>IF(DO423="","SIN ESTADO",IF(DQ423&lt;&gt;"","PAGA",IF(DP423&gt;0,"VENCIDA",IF(DP423&gt;=-5,"POR VENCER","AL DÍA"))))</f>
        <v/>
      </c>
      <c r="DT423" s="185" t="n"/>
      <c r="DU423" s="119">
        <f>IF(N($H423)&lt;20,"",IF(DO423="","",DO423+31))</f>
        <v/>
      </c>
      <c r="DV423" s="124">
        <f>IF(DU423="","",TODAY()-DU423)</f>
        <v/>
      </c>
      <c r="DW423" s="494" t="n"/>
      <c r="DX423" s="184" t="n"/>
      <c r="DY423" s="184">
        <f>IF(DU423="","SIN ESTADO",IF(DW423&lt;&gt;"","PAGA",IF(DV423&gt;0,"VENCIDA",IF(DV423&gt;=-5,"POR VENCER","AL DÍA"))))</f>
        <v/>
      </c>
      <c r="DZ423" s="185" t="n"/>
      <c r="EA423" s="119">
        <f>IF(N($H423)&lt;21,"",IF(DU423="","",DU423+31))</f>
        <v/>
      </c>
      <c r="EB423" s="124">
        <f>IF(EA423="","",TODAY()-EA423)</f>
        <v/>
      </c>
      <c r="EC423" s="494" t="n"/>
      <c r="ED423" s="184" t="n"/>
      <c r="EE423" s="184">
        <f>IF(EA423="","SIN ESTADO",IF(EC423&lt;&gt;"","PAGA",IF(EB423&gt;0,"VENCIDA",IF(EB423&gt;=-5,"POR VENCER","AL DÍA"))))</f>
        <v/>
      </c>
      <c r="EF423" s="185" t="n"/>
      <c r="EG423" s="119">
        <f>IF(N($H423)&lt;22,"",IF(EA423="","",EA423+31))</f>
        <v/>
      </c>
      <c r="EH423" s="124">
        <f>IF(EG423="","",TODAY()-EG423)</f>
        <v/>
      </c>
      <c r="EI423" s="494" t="n"/>
      <c r="EJ423" s="184" t="n"/>
      <c r="EK423" s="184">
        <f>IF(EG423="","SIN ESTADO",IF(EI423&lt;&gt;"","PAGA",IF(EH423&gt;0,"VENCIDA",IF(EH423&gt;=-5,"POR VENCER","AL DÍA"))))</f>
        <v/>
      </c>
      <c r="EL423" s="185" t="n"/>
      <c r="EM423" s="119">
        <f>IF(N($H423)&lt;23,"",IF(EG423="","",EG423+31))</f>
        <v/>
      </c>
      <c r="EN423" s="124">
        <f>IF(EM423="","",TODAY()-EM423)</f>
        <v/>
      </c>
      <c r="EO423" s="494" t="n"/>
      <c r="EP423" s="184" t="n"/>
      <c r="EQ423" s="184">
        <f>IF(EM423="","SIN ESTADO",IF(EO423&lt;&gt;"","PAGA",IF(EN423&gt;0,"VENCIDA",IF(EN423&gt;=-5,"POR VENCER","AL DÍA"))))</f>
        <v/>
      </c>
      <c r="ER423" s="185" t="n"/>
      <c r="ES423" s="119">
        <f>IF(N($H423)&lt;24,"",IF(EM423="","",EM423+31))</f>
        <v/>
      </c>
      <c r="ET423" s="124">
        <f>IF(ES423="","",TODAY()-ES423)</f>
        <v/>
      </c>
      <c r="EU423" s="494" t="n"/>
      <c r="EV423" s="184" t="n"/>
      <c r="EW423" s="184">
        <f>IF(ES423="","SIN ESTADO",IF(EU423&lt;&gt;"","PAGA",IF(ET423&gt;0,"VENCIDA",IF(ET423&gt;=-5,"POR VENCER","AL DÍA"))))</f>
        <v/>
      </c>
      <c r="EX423" s="185" t="n"/>
      <c r="EY423" s="119">
        <f>IF(N($H423)&lt;25,"",IF(ES423="","",ES423+31))</f>
        <v/>
      </c>
      <c r="EZ423" s="124">
        <f>IF(EY423="","",TODAY()-EY423)</f>
        <v/>
      </c>
      <c r="FA423" s="494" t="n"/>
      <c r="FB423" s="184" t="n"/>
      <c r="FC423" s="184">
        <f>IF(EY423="","SIN ESTADO",IF(FA423&lt;&gt;"","PAGA",IF(EZ423&gt;0,"VENCIDA",IF(EZ423&gt;=-5,"POR VENCER","AL DÍA"))))</f>
        <v/>
      </c>
      <c r="FD423" s="185" t="n"/>
      <c r="FE423" s="119">
        <f>IF(N($H423)&lt;26,"",IF(EY423="","",EY423+31))</f>
        <v/>
      </c>
      <c r="FF423" s="124">
        <f>IF(FE423="","",TODAY()-FE423)</f>
        <v/>
      </c>
      <c r="FG423" s="494" t="n"/>
      <c r="FH423" s="184" t="n"/>
      <c r="FI423" s="184">
        <f>IF(FE423="","SIN ESTADO",IF(FG423&lt;&gt;"","PAGA",IF(FF423&gt;0,"VENCIDA",IF(FF423&gt;=-5,"POR VENCER","AL DÍA"))))</f>
        <v/>
      </c>
      <c r="FJ423" s="185" t="n"/>
      <c r="FK423" s="119">
        <f>IF(N($H423)&lt;27,"",IF(FE423="","",FE423+31))</f>
        <v/>
      </c>
      <c r="FL423" s="124">
        <f>IF(FK423="","",TODAY()-FK423)</f>
        <v/>
      </c>
      <c r="FM423" s="494" t="n"/>
      <c r="FN423" s="184" t="n"/>
      <c r="FO423" s="184">
        <f>IF(FK423="","SIN ESTADO",IF(FM423&lt;&gt;"","PAGA",IF(FL423&gt;0,"VENCIDA",IF(FL423&gt;=-5,"POR VENCER","AL DÍA"))))</f>
        <v/>
      </c>
      <c r="FP423" s="185" t="n"/>
      <c r="FQ423" s="119">
        <f>IF(N($H423)&lt;28,"",IF(FK423="","",FK423+31))</f>
        <v/>
      </c>
      <c r="FR423" s="124">
        <f>IF(FQ423="","",TODAY()-FQ423)</f>
        <v/>
      </c>
      <c r="FS423" s="494" t="n"/>
      <c r="FT423" s="184" t="n"/>
      <c r="FU423" s="184">
        <f>IF(FQ423="","SIN ESTADO",IF(FS423&lt;&gt;"","PAGA",IF(FR423&gt;0,"VENCIDA",IF(FR423&gt;=-5,"POR VENCER","AL DÍA"))))</f>
        <v/>
      </c>
      <c r="FV423" s="185" t="n"/>
      <c r="FW423" s="119">
        <f>IF(N($H423)&lt;29,"",IF(FQ423="","",FQ423+31))</f>
        <v/>
      </c>
      <c r="FX423" s="124">
        <f>IF(FW423="","",TODAY()-FW423)</f>
        <v/>
      </c>
      <c r="FY423" s="494" t="n"/>
      <c r="FZ423" s="184" t="n"/>
      <c r="GA423" s="184">
        <f>IF(FW423="","SIN ESTADO",IF(FY423&lt;&gt;"","PAGA",IF(FX423&gt;0,"VENCIDA",IF(FX423&gt;=-5,"POR VENCER","AL DÍA"))))</f>
        <v/>
      </c>
      <c r="GB423" s="185" t="n"/>
      <c r="GC423" s="119">
        <f>IF(N($H423)&lt;30,"",IF(FW423="","",FW423+31))</f>
        <v/>
      </c>
      <c r="GD423" s="124">
        <f>IF(GC423="","",TODAY()-GC423)</f>
        <v/>
      </c>
      <c r="GE423" s="494" t="n"/>
      <c r="GF423" s="184" t="n"/>
      <c r="GG423" s="184">
        <f>IF(GC423="","SIN ESTADO",IF(GE423&lt;&gt;"","PAGA",IF(GD423&gt;0,"VENCIDA",IF(GD423&gt;=-5,"POR VENCER","AL DÍA"))))</f>
        <v/>
      </c>
      <c r="GH423" s="185" t="n"/>
      <c r="GI423" s="119">
        <f>IF(N($H423)&lt;31,"",IF(GC423="","",GC423+31))</f>
        <v/>
      </c>
      <c r="GJ423" s="124">
        <f>IF(GI423="","",TODAY()-GI423)</f>
        <v/>
      </c>
      <c r="GK423" s="494" t="n"/>
      <c r="GL423" s="184" t="n"/>
      <c r="GM423" s="184">
        <f>IF(GI423="","SIN ESTADO",IF(GK423&lt;&gt;"","PAGA",IF(GJ423&gt;0,"VENCIDA",IF(GJ423&gt;=-5,"POR VENCER","AL DÍA"))))</f>
        <v/>
      </c>
      <c r="GN423" s="185" t="n"/>
      <c r="GO423" s="119">
        <f>IF(N($H423)&lt;32,"",IF(GI423="","",GI423+31))</f>
        <v/>
      </c>
      <c r="GP423" s="124">
        <f>IF(GO423="","",TODAY()-GO423)</f>
        <v/>
      </c>
      <c r="GQ423" s="494" t="n"/>
      <c r="GR423" s="184" t="n"/>
      <c r="GS423" s="184">
        <f>IF(GO423="","SIN ESTADO",IF(GQ423&lt;&gt;"","PAGA",IF(GP423&gt;0,"VENCIDA",IF(GP423&gt;=-5,"POR VENCER","AL DÍA"))))</f>
        <v/>
      </c>
      <c r="GT423" s="185" t="n"/>
      <c r="GU423" s="119">
        <f>IF(N($H423)&lt;33,"",IF(GO423="","",GO423+31))</f>
        <v/>
      </c>
      <c r="GV423" s="124">
        <f>IF(GU423="","",TODAY()-GU423)</f>
        <v/>
      </c>
      <c r="GW423" s="494" t="n"/>
      <c r="GX423" s="184" t="n"/>
      <c r="GY423" s="184">
        <f>IF(GU423="","SIN ESTADO",IF(GW423&lt;&gt;"","PAGA",IF(GV423&gt;0,"VENCIDA",IF(GV423&gt;=-5,"POR VENCER","AL DÍA"))))</f>
        <v/>
      </c>
      <c r="GZ423" s="185" t="n"/>
      <c r="HA423" s="119">
        <f>IF(N($H423)&lt;34,"",IF(GU423="","",GU423+31))</f>
        <v/>
      </c>
      <c r="HB423" s="124">
        <f>IF(HA423="","",TODAY()-HA423)</f>
        <v/>
      </c>
      <c r="HC423" s="494" t="n"/>
      <c r="HD423" s="184" t="n"/>
      <c r="HE423" s="184">
        <f>IF(HA423="","SIN ESTADO",IF(HC423&lt;&gt;"","PAGA",IF(HB423&gt;0,"VENCIDA",IF(HB423&gt;=-5,"POR VENCER","AL DÍA"))))</f>
        <v/>
      </c>
      <c r="HF423" s="185" t="n"/>
      <c r="HG423" s="119">
        <f>IF(N($H423)&lt;35,"",IF(HA423="","",HA423+31))</f>
        <v/>
      </c>
      <c r="HH423" s="124">
        <f>IF(HG423="","",TODAY()-HG423)</f>
        <v/>
      </c>
      <c r="HI423" s="494" t="n"/>
      <c r="HJ423" s="184" t="n"/>
      <c r="HK423" s="184">
        <f>IF(HG423="","SIN ESTADO",IF(HI423&lt;&gt;"","PAGA",IF(HH423&gt;0,"VENCIDA",IF(HH423&gt;=-5,"POR VENCER","AL DÍA"))))</f>
        <v/>
      </c>
      <c r="HL423" s="168" t="n"/>
      <c r="HM423" s="119">
        <f>IF(N($H423)&lt;36,"",IF(HG423="","",HG423+31))</f>
        <v/>
      </c>
      <c r="HN423" s="124">
        <f>IF(HM423="","",TODAY()-HM423)</f>
        <v/>
      </c>
      <c r="HO423" s="494" t="n"/>
      <c r="HP423" s="184" t="n"/>
      <c r="HQ423" s="184">
        <f>IF(HM423="","SIN ESTADO",IF(HO423&lt;&gt;"","PAGA",IF(HN423&gt;0,"VENCIDA",IF(HN423&gt;=-5,"POR VENCER","AL DÍA"))))</f>
        <v/>
      </c>
      <c r="HR423" s="168" t="n"/>
      <c r="HS423" s="169">
        <f>N423+T423+Z423+AF423+AL423+AR423+AX423+BD423+BJ423+BP423+BV423+CB423+CH423+CN423+CT423+CZ423+DF423+DL423+DR423+DX423+ED423+EJ423+EP423+EV423+FB423+FH423+FN423+FT423+FZ423+GF423+GL423+GR423+GX423+HD423+HJ423+HP423</f>
        <v/>
      </c>
      <c r="HU423" s="170">
        <f>IFERROR(N($J423),0)</f>
        <v/>
      </c>
      <c r="HW423" s="170">
        <f>SUMPRODUCT((MOD(COLUMN($M423:$HR423)-COLUMN($M423),6)=0)*ISNUMBER($M423:$HR423)*($M423:$HR423&gt;=RESUMEN!$C$26)*($M423:$HR423&lt;=RESUMEN!$C$27)*IFERROR(N($N423:$HS423),0))</f>
        <v/>
      </c>
      <c r="HX423" s="170">
        <f>SUMPRODUCT((MOD(COLUMN($M423:$HR423)-COLUMN($M423),6)=0)*ISNUMBER($M423:$HR423)*($M423:$HR423&gt;=RESUMEN!$C$26)*($M423:$HR423&lt;=RESUMEN!$C$27))</f>
        <v/>
      </c>
    </row>
    <row r="424" ht="15.75" customHeight="1" s="506">
      <c r="B424" s="113">
        <f>VENTAS!A423</f>
        <v/>
      </c>
      <c r="C424" s="236">
        <f>VENTAS!B423</f>
        <v/>
      </c>
      <c r="D424" s="53">
        <f>VENTAS!C423</f>
        <v/>
      </c>
      <c r="E424" s="114">
        <f>VENTAS!D423</f>
        <v/>
      </c>
      <c r="F424" s="114">
        <f>VENTAS!J423</f>
        <v/>
      </c>
      <c r="G424" s="494">
        <f>VENTAS!F423</f>
        <v/>
      </c>
      <c r="H424" s="479">
        <f>VENTAS!K423</f>
        <v/>
      </c>
      <c r="I424" s="479">
        <f>VENTAS!M423</f>
        <v/>
      </c>
      <c r="J424" s="184">
        <f>VENTAS!L423</f>
        <v/>
      </c>
      <c r="K424" s="119">
        <f>IF(N($H424)&lt;1,"",$G424+31)</f>
        <v/>
      </c>
      <c r="L424" s="124">
        <f>IF(K424="","",TODAY()-K424)</f>
        <v/>
      </c>
      <c r="M424" s="494" t="n"/>
      <c r="N424" s="374" t="n"/>
      <c r="O424" s="184">
        <f>IF(K424="","SIN ESTADO",IF(M424&lt;&gt;"","PAGA",IF(L424&gt;0,"VENCIDA",IF(L424&gt;=-5,"POR VENCER","AL DÍA"))))</f>
        <v/>
      </c>
      <c r="P424" s="185" t="n"/>
      <c r="Q424" s="119">
        <f>IF(N($H424)&lt;2,"",IF(K424="","",K424+31))</f>
        <v/>
      </c>
      <c r="R424" s="124">
        <f>IF(Q424="","",TODAY()-Q424)</f>
        <v/>
      </c>
      <c r="S424" s="494" t="n"/>
      <c r="T424" s="184" t="n"/>
      <c r="U424" s="184">
        <f>IF(Q424="","SIN ESTADO",IF(S424&lt;&gt;"","PAGA",IF(R424&gt;0,"VENCIDA",IF(R424&gt;=-5,"POR VENCER","AL DÍA"))))</f>
        <v/>
      </c>
      <c r="V424" s="185" t="n"/>
      <c r="W424" s="119">
        <f>IF(N($H424)&lt;3,"",IF(Q424="","",Q424+31))</f>
        <v/>
      </c>
      <c r="X424" s="124">
        <f>IF(W424="","",TODAY()-W424)</f>
        <v/>
      </c>
      <c r="Y424" s="494" t="n"/>
      <c r="Z424" s="184" t="n"/>
      <c r="AA424" s="184">
        <f>IF(W424="","SIN ESTADO",IF(Y424&lt;&gt;"","PAGA",IF(X424&gt;0,"VENCIDA",IF(X424&gt;=-5,"POR VENCER","AL DÍA"))))</f>
        <v/>
      </c>
      <c r="AB424" s="185" t="n"/>
      <c r="AC424" s="119">
        <f>IF(N($H424)&lt;4,"",IF(W424="","",W424+31))</f>
        <v/>
      </c>
      <c r="AD424" s="124">
        <f>IF(AC424="","",TODAY()-AC424)</f>
        <v/>
      </c>
      <c r="AE424" s="494" t="n"/>
      <c r="AF424" s="184" t="n"/>
      <c r="AG424" s="184">
        <f>IF(AC424="","SIN ESTADO",IF(AE424&lt;&gt;"","PAGA",IF(AD424&gt;0,"VENCIDA",IF(AD424&gt;=-5,"POR VENCER","AL DÍA"))))</f>
        <v/>
      </c>
      <c r="AH424" s="185" t="n"/>
      <c r="AI424" s="119">
        <f>IF(N($H424)&lt;5,"",IF(AC424="","",AC424+31))</f>
        <v/>
      </c>
      <c r="AJ424" s="124">
        <f>IF(AI424="","",TODAY()-AI424)</f>
        <v/>
      </c>
      <c r="AK424" s="494" t="n"/>
      <c r="AL424" s="184" t="n"/>
      <c r="AM424" s="184">
        <f>IF(AI424="","SIN ESTADO",IF(AK424&lt;&gt;"","PAGA",IF(AJ424&gt;0,"VENCIDA",IF(AJ424&gt;=-5,"POR VENCER","AL DÍA"))))</f>
        <v/>
      </c>
      <c r="AN424" s="185" t="n"/>
      <c r="AO424" s="119">
        <f>IF(N($H424)&lt;6,"",IF(AI424="","",AI424+31))</f>
        <v/>
      </c>
      <c r="AP424" s="124">
        <f>IF(AO424="","",TODAY()-AO424)</f>
        <v/>
      </c>
      <c r="AQ424" s="270" t="n"/>
      <c r="AR424" s="184" t="n"/>
      <c r="AS424" s="184">
        <f>IF(AO424="","SIN ESTADO",IF(AQ424&lt;&gt;"","PAGA",IF(AP424&gt;0,"VENCIDA",IF(AP424&gt;=-5,"POR VENCER","AL DÍA"))))</f>
        <v/>
      </c>
      <c r="AT424" s="185" t="n"/>
      <c r="AU424" s="119">
        <f>IF(N($H424)&lt;7,"",IF(AO424="","",AO424+31))</f>
        <v/>
      </c>
      <c r="AV424" s="124">
        <f>IF(AU424="","",TODAY()-AU424)</f>
        <v/>
      </c>
      <c r="AW424" s="494" t="n"/>
      <c r="AX424" s="184" t="n"/>
      <c r="AY424" s="184">
        <f>IF(AU424="","SIN ESTADO",IF(AW424&lt;&gt;"","PAGA",IF(AV424&gt;0,"VENCIDA",IF(AV424&gt;=-5,"POR VENCER","AL DÍA"))))</f>
        <v/>
      </c>
      <c r="AZ424" s="185" t="n"/>
      <c r="BA424" s="119">
        <f>IF(N($H424)&lt;8,"",IF(AU424="","",AU424+31))</f>
        <v/>
      </c>
      <c r="BB424" s="124">
        <f>IF(BA424="","",TODAY()-BA424)</f>
        <v/>
      </c>
      <c r="BC424" s="494" t="n"/>
      <c r="BD424" s="184" t="n"/>
      <c r="BE424" s="184">
        <f>IF(BA424="","SIN ESTADO",IF(BC424&lt;&gt;"","PAGA",IF(BB424&gt;0,"VENCIDA",IF(BB424&gt;=-5,"POR VENCER","AL DÍA"))))</f>
        <v/>
      </c>
      <c r="BF424" s="185" t="n"/>
      <c r="BG424" s="119">
        <f>IF(N($H424)&lt;9,"",IF(BA424="","",BA424+31))</f>
        <v/>
      </c>
      <c r="BH424" s="124">
        <f>IF(BG424="","",TODAY()-BG424)</f>
        <v/>
      </c>
      <c r="BI424" s="494" t="n"/>
      <c r="BJ424" s="184" t="n"/>
      <c r="BK424" s="184">
        <f>IF(BG424="","SIN ESTADO",IF(BI424&lt;&gt;"","PAGA",IF(BH424&gt;0,"VENCIDA",IF(BH424&gt;=-5,"POR VENCER","AL DÍA"))))</f>
        <v/>
      </c>
      <c r="BL424" s="185" t="n"/>
      <c r="BM424" s="119">
        <f>IF(N($H424)&lt;10,"",IF(BG424="","",BG424+31))</f>
        <v/>
      </c>
      <c r="BN424" s="124">
        <f>IF(BM424="","",TODAY()-BM424)</f>
        <v/>
      </c>
      <c r="BO424" s="494" t="n"/>
      <c r="BP424" s="184" t="n"/>
      <c r="BQ424" s="184">
        <f>IF(BM424="","SIN ESTADO",IF(BO424&lt;&gt;"","PAGA",IF(BN424&gt;0,"VENCIDA",IF(BN424&gt;=-5,"POR VENCER","AL DÍA"))))</f>
        <v/>
      </c>
      <c r="BR424" s="185" t="n"/>
      <c r="BS424" s="119">
        <f>IF(N($H424)&lt;11,"",IF(BM424="","",BM424+31))</f>
        <v/>
      </c>
      <c r="BT424" s="124">
        <f>IF(BS424="","",TODAY()-BS424)</f>
        <v/>
      </c>
      <c r="BU424" s="494" t="n"/>
      <c r="BV424" s="184" t="n"/>
      <c r="BW424" s="184">
        <f>IF(BS424="","SIN ESTADO",IF(BU424&lt;&gt;"","PAGA",IF(BT424&gt;0,"VENCIDA",IF(BT424&gt;=-5,"POR VENCER","AL DÍA"))))</f>
        <v/>
      </c>
      <c r="BX424" s="185" t="n"/>
      <c r="BY424" s="119">
        <f>IF(N($H424)&lt;12,"",IF(BS424="","",BS424+31))</f>
        <v/>
      </c>
      <c r="BZ424" s="124">
        <f>IF(BY424="","",TODAY()-BY424)</f>
        <v/>
      </c>
      <c r="CA424" s="494" t="n"/>
      <c r="CB424" s="184" t="n"/>
      <c r="CC424" s="184">
        <f>IF(BY424="","SIN ESTADO",IF(CA424&lt;&gt;"","PAGA",IF(BZ424&gt;0,"VENCIDA",IF(BZ424&gt;=-5,"POR VENCER","AL DÍA"))))</f>
        <v/>
      </c>
      <c r="CD424" s="185" t="n"/>
      <c r="CE424" s="119">
        <f>IF(N($H424)&lt;13,"",IF(BY424="","",BY424+31))</f>
        <v/>
      </c>
      <c r="CF424" s="124">
        <f>IF(CE424="","",TODAY()-CE424)</f>
        <v/>
      </c>
      <c r="CG424" s="494" t="n"/>
      <c r="CH424" s="184" t="n"/>
      <c r="CI424" s="184">
        <f>IF(CE424="","SIN ESTADO",IF(CG424&lt;&gt;"","PAGA",IF(CF424&gt;0,"VENCIDA",IF(CF424&gt;=-5,"POR VENCER","AL DÍA"))))</f>
        <v/>
      </c>
      <c r="CJ424" s="185" t="n"/>
      <c r="CK424" s="119">
        <f>IF(N($H424)&lt;14,"",IF(CE424="","",CE424+31))</f>
        <v/>
      </c>
      <c r="CL424" s="124">
        <f>IF(CK424="","",TODAY()-CK424)</f>
        <v/>
      </c>
      <c r="CM424" s="494" t="n"/>
      <c r="CN424" s="184" t="n"/>
      <c r="CO424" s="184">
        <f>IF(CK424="","SIN ESTADO",IF(CM424&lt;&gt;"","PAGA",IF(CL424&gt;0,"VENCIDA",IF(CL424&gt;=-5,"POR VENCER","AL DÍA"))))</f>
        <v/>
      </c>
      <c r="CP424" s="185" t="n"/>
      <c r="CQ424" s="119">
        <f>IF(N($H424)&lt;15,"",IF(CK424="","",CK424+31))</f>
        <v/>
      </c>
      <c r="CR424" s="124">
        <f>IF(CQ424="","",TODAY()-CQ424)</f>
        <v/>
      </c>
      <c r="CS424" s="494" t="n"/>
      <c r="CT424" s="184" t="n"/>
      <c r="CU424" s="184">
        <f>IF(CQ424="","SIN ESTADO",IF(CS424&lt;&gt;"","PAGA",IF(CR424&gt;0,"VENCIDA",IF(CR424&gt;=-5,"POR VENCER","AL DÍA"))))</f>
        <v/>
      </c>
      <c r="CV424" s="185" t="n"/>
      <c r="CW424" s="119">
        <f>IF(N($H424)&lt;16,"",IF(CQ424="","",CQ424+31))</f>
        <v/>
      </c>
      <c r="CX424" s="124">
        <f>IF(CW424="","",TODAY()-CW424)</f>
        <v/>
      </c>
      <c r="CY424" s="494" t="n"/>
      <c r="CZ424" s="184" t="n"/>
      <c r="DA424" s="184">
        <f>IF(CW424="","SIN ESTADO",IF(CY424&lt;&gt;"","PAGA",IF(CX424&gt;0,"VENCIDA",IF(CX424&gt;=-5,"POR VENCER","AL DÍA"))))</f>
        <v/>
      </c>
      <c r="DB424" s="185" t="n"/>
      <c r="DC424" s="119">
        <f>IF(N($H424)&lt;17,"",IF(CW424="","",CW424+31))</f>
        <v/>
      </c>
      <c r="DD424" s="124">
        <f>IF(DC424="","",TODAY()-DC424)</f>
        <v/>
      </c>
      <c r="DE424" s="494" t="n"/>
      <c r="DF424" s="184" t="n"/>
      <c r="DG424" s="184">
        <f>IF(DC424="","SIN ESTADO",IF(DE424&lt;&gt;"","PAGA",IF(DD424&gt;0,"VENCIDA",IF(DD424&gt;=-5,"POR VENCER","AL DÍA"))))</f>
        <v/>
      </c>
      <c r="DH424" s="185" t="n"/>
      <c r="DI424" s="119">
        <f>IF(N($H424)&lt;18,"",IF(DC424="","",DC424+31))</f>
        <v/>
      </c>
      <c r="DJ424" s="124">
        <f>IF(DI424="","",TODAY()-DI424)</f>
        <v/>
      </c>
      <c r="DK424" s="494" t="n"/>
      <c r="DL424" s="184" t="n"/>
      <c r="DM424" s="184">
        <f>IF(DI424="","SIN ESTADO",IF(DK424&lt;&gt;"","PAGA",IF(DJ424&gt;0,"VENCIDA",IF(DJ424&gt;=-5,"POR VENCER","AL DÍA"))))</f>
        <v/>
      </c>
      <c r="DN424" s="185" t="n"/>
      <c r="DO424" s="119">
        <f>IF(N($H424)&lt;19,"",IF(DI424="","",DI424+31))</f>
        <v/>
      </c>
      <c r="DP424" s="124">
        <f>IF(DO424="","",TODAY()-DO424)</f>
        <v/>
      </c>
      <c r="DQ424" s="494" t="n"/>
      <c r="DR424" s="184" t="n"/>
      <c r="DS424" s="184">
        <f>IF(DO424="","SIN ESTADO",IF(DQ424&lt;&gt;"","PAGA",IF(DP424&gt;0,"VENCIDA",IF(DP424&gt;=-5,"POR VENCER","AL DÍA"))))</f>
        <v/>
      </c>
      <c r="DT424" s="185" t="n"/>
      <c r="DU424" s="119">
        <f>IF(N($H424)&lt;20,"",IF(DO424="","",DO424+31))</f>
        <v/>
      </c>
      <c r="DV424" s="124">
        <f>IF(DU424="","",TODAY()-DU424)</f>
        <v/>
      </c>
      <c r="DW424" s="494" t="n"/>
      <c r="DX424" s="184" t="n"/>
      <c r="DY424" s="184">
        <f>IF(DU424="","SIN ESTADO",IF(DW424&lt;&gt;"","PAGA",IF(DV424&gt;0,"VENCIDA",IF(DV424&gt;=-5,"POR VENCER","AL DÍA"))))</f>
        <v/>
      </c>
      <c r="DZ424" s="185" t="n"/>
      <c r="EA424" s="119">
        <f>IF(N($H424)&lt;21,"",IF(DU424="","",DU424+31))</f>
        <v/>
      </c>
      <c r="EB424" s="124">
        <f>IF(EA424="","",TODAY()-EA424)</f>
        <v/>
      </c>
      <c r="EC424" s="494" t="n"/>
      <c r="ED424" s="184" t="n"/>
      <c r="EE424" s="184">
        <f>IF(EA424="","SIN ESTADO",IF(EC424&lt;&gt;"","PAGA",IF(EB424&gt;0,"VENCIDA",IF(EB424&gt;=-5,"POR VENCER","AL DÍA"))))</f>
        <v/>
      </c>
      <c r="EF424" s="185" t="n"/>
      <c r="EG424" s="119">
        <f>IF(N($H424)&lt;22,"",IF(EA424="","",EA424+31))</f>
        <v/>
      </c>
      <c r="EH424" s="124">
        <f>IF(EG424="","",TODAY()-EG424)</f>
        <v/>
      </c>
      <c r="EI424" s="494" t="n"/>
      <c r="EJ424" s="184" t="n"/>
      <c r="EK424" s="184">
        <f>IF(EG424="","SIN ESTADO",IF(EI424&lt;&gt;"","PAGA",IF(EH424&gt;0,"VENCIDA",IF(EH424&gt;=-5,"POR VENCER","AL DÍA"))))</f>
        <v/>
      </c>
      <c r="EL424" s="185" t="n"/>
      <c r="EM424" s="119">
        <f>IF(N($H424)&lt;23,"",IF(EG424="","",EG424+31))</f>
        <v/>
      </c>
      <c r="EN424" s="124">
        <f>IF(EM424="","",TODAY()-EM424)</f>
        <v/>
      </c>
      <c r="EO424" s="494" t="n"/>
      <c r="EP424" s="184" t="n"/>
      <c r="EQ424" s="184">
        <f>IF(EM424="","SIN ESTADO",IF(EO424&lt;&gt;"","PAGA",IF(EN424&gt;0,"VENCIDA",IF(EN424&gt;=-5,"POR VENCER","AL DÍA"))))</f>
        <v/>
      </c>
      <c r="ER424" s="185" t="n"/>
      <c r="ES424" s="119">
        <f>IF(N($H424)&lt;24,"",IF(EM424="","",EM424+31))</f>
        <v/>
      </c>
      <c r="ET424" s="124">
        <f>IF(ES424="","",TODAY()-ES424)</f>
        <v/>
      </c>
      <c r="EU424" s="494" t="n"/>
      <c r="EV424" s="184" t="n"/>
      <c r="EW424" s="184">
        <f>IF(ES424="","SIN ESTADO",IF(EU424&lt;&gt;"","PAGA",IF(ET424&gt;0,"VENCIDA",IF(ET424&gt;=-5,"POR VENCER","AL DÍA"))))</f>
        <v/>
      </c>
      <c r="EX424" s="185" t="n"/>
      <c r="EY424" s="119">
        <f>IF(N($H424)&lt;25,"",IF(ES424="","",ES424+31))</f>
        <v/>
      </c>
      <c r="EZ424" s="124">
        <f>IF(EY424="","",TODAY()-EY424)</f>
        <v/>
      </c>
      <c r="FA424" s="494" t="n"/>
      <c r="FB424" s="184" t="n"/>
      <c r="FC424" s="184">
        <f>IF(EY424="","SIN ESTADO",IF(FA424&lt;&gt;"","PAGA",IF(EZ424&gt;0,"VENCIDA",IF(EZ424&gt;=-5,"POR VENCER","AL DÍA"))))</f>
        <v/>
      </c>
      <c r="FD424" s="185" t="n"/>
      <c r="FE424" s="119">
        <f>IF(N($H424)&lt;26,"",IF(EY424="","",EY424+31))</f>
        <v/>
      </c>
      <c r="FF424" s="124">
        <f>IF(FE424="","",TODAY()-FE424)</f>
        <v/>
      </c>
      <c r="FG424" s="494" t="n"/>
      <c r="FH424" s="184" t="n"/>
      <c r="FI424" s="184">
        <f>IF(FE424="","SIN ESTADO",IF(FG424&lt;&gt;"","PAGA",IF(FF424&gt;0,"VENCIDA",IF(FF424&gt;=-5,"POR VENCER","AL DÍA"))))</f>
        <v/>
      </c>
      <c r="FJ424" s="185" t="n"/>
      <c r="FK424" s="119">
        <f>IF(N($H424)&lt;27,"",IF(FE424="","",FE424+31))</f>
        <v/>
      </c>
      <c r="FL424" s="124">
        <f>IF(FK424="","",TODAY()-FK424)</f>
        <v/>
      </c>
      <c r="FM424" s="494" t="n"/>
      <c r="FN424" s="184" t="n"/>
      <c r="FO424" s="184">
        <f>IF(FK424="","SIN ESTADO",IF(FM424&lt;&gt;"","PAGA",IF(FL424&gt;0,"VENCIDA",IF(FL424&gt;=-5,"POR VENCER","AL DÍA"))))</f>
        <v/>
      </c>
      <c r="FP424" s="185" t="n"/>
      <c r="FQ424" s="119">
        <f>IF(N($H424)&lt;28,"",IF(FK424="","",FK424+31))</f>
        <v/>
      </c>
      <c r="FR424" s="124">
        <f>IF(FQ424="","",TODAY()-FQ424)</f>
        <v/>
      </c>
      <c r="FS424" s="494" t="n"/>
      <c r="FT424" s="184" t="n"/>
      <c r="FU424" s="184">
        <f>IF(FQ424="","SIN ESTADO",IF(FS424&lt;&gt;"","PAGA",IF(FR424&gt;0,"VENCIDA",IF(FR424&gt;=-5,"POR VENCER","AL DÍA"))))</f>
        <v/>
      </c>
      <c r="FV424" s="185" t="n"/>
      <c r="FW424" s="119">
        <f>IF(N($H424)&lt;29,"",IF(FQ424="","",FQ424+31))</f>
        <v/>
      </c>
      <c r="FX424" s="124">
        <f>IF(FW424="","",TODAY()-FW424)</f>
        <v/>
      </c>
      <c r="FY424" s="494" t="n"/>
      <c r="FZ424" s="184" t="n"/>
      <c r="GA424" s="184">
        <f>IF(FW424="","SIN ESTADO",IF(FY424&lt;&gt;"","PAGA",IF(FX424&gt;0,"VENCIDA",IF(FX424&gt;=-5,"POR VENCER","AL DÍA"))))</f>
        <v/>
      </c>
      <c r="GB424" s="185" t="n"/>
      <c r="GC424" s="119">
        <f>IF(N($H424)&lt;30,"",IF(FW424="","",FW424+31))</f>
        <v/>
      </c>
      <c r="GD424" s="124">
        <f>IF(GC424="","",TODAY()-GC424)</f>
        <v/>
      </c>
      <c r="GE424" s="494" t="n"/>
      <c r="GF424" s="184" t="n"/>
      <c r="GG424" s="184">
        <f>IF(GC424="","SIN ESTADO",IF(GE424&lt;&gt;"","PAGA",IF(GD424&gt;0,"VENCIDA",IF(GD424&gt;=-5,"POR VENCER","AL DÍA"))))</f>
        <v/>
      </c>
      <c r="GH424" s="185" t="n"/>
      <c r="GI424" s="119">
        <f>IF(N($H424)&lt;31,"",IF(GC424="","",GC424+31))</f>
        <v/>
      </c>
      <c r="GJ424" s="124">
        <f>IF(GI424="","",TODAY()-GI424)</f>
        <v/>
      </c>
      <c r="GK424" s="494" t="n"/>
      <c r="GL424" s="184" t="n"/>
      <c r="GM424" s="184">
        <f>IF(GI424="","SIN ESTADO",IF(GK424&lt;&gt;"","PAGA",IF(GJ424&gt;0,"VENCIDA",IF(GJ424&gt;=-5,"POR VENCER","AL DÍA"))))</f>
        <v/>
      </c>
      <c r="GN424" s="185" t="n"/>
      <c r="GO424" s="119">
        <f>IF(N($H424)&lt;32,"",IF(GI424="","",GI424+31))</f>
        <v/>
      </c>
      <c r="GP424" s="124">
        <f>IF(GO424="","",TODAY()-GO424)</f>
        <v/>
      </c>
      <c r="GQ424" s="494" t="n"/>
      <c r="GR424" s="184" t="n"/>
      <c r="GS424" s="184">
        <f>IF(GO424="","SIN ESTADO",IF(GQ424&lt;&gt;"","PAGA",IF(GP424&gt;0,"VENCIDA",IF(GP424&gt;=-5,"POR VENCER","AL DÍA"))))</f>
        <v/>
      </c>
      <c r="GT424" s="185" t="n"/>
      <c r="GU424" s="119">
        <f>IF(N($H424)&lt;33,"",IF(GO424="","",GO424+31))</f>
        <v/>
      </c>
      <c r="GV424" s="124">
        <f>IF(GU424="","",TODAY()-GU424)</f>
        <v/>
      </c>
      <c r="GW424" s="494" t="n"/>
      <c r="GX424" s="184" t="n"/>
      <c r="GY424" s="184">
        <f>IF(GU424="","SIN ESTADO",IF(GW424&lt;&gt;"","PAGA",IF(GV424&gt;0,"VENCIDA",IF(GV424&gt;=-5,"POR VENCER","AL DÍA"))))</f>
        <v/>
      </c>
      <c r="GZ424" s="185" t="n"/>
      <c r="HA424" s="119">
        <f>IF(N($H424)&lt;34,"",IF(GU424="","",GU424+31))</f>
        <v/>
      </c>
      <c r="HB424" s="124">
        <f>IF(HA424="","",TODAY()-HA424)</f>
        <v/>
      </c>
      <c r="HC424" s="494" t="n"/>
      <c r="HD424" s="184" t="n"/>
      <c r="HE424" s="184">
        <f>IF(HA424="","SIN ESTADO",IF(HC424&lt;&gt;"","PAGA",IF(HB424&gt;0,"VENCIDA",IF(HB424&gt;=-5,"POR VENCER","AL DÍA"))))</f>
        <v/>
      </c>
      <c r="HF424" s="185" t="n"/>
      <c r="HG424" s="119">
        <f>IF(N($H424)&lt;35,"",IF(HA424="","",HA424+31))</f>
        <v/>
      </c>
      <c r="HH424" s="124">
        <f>IF(HG424="","",TODAY()-HG424)</f>
        <v/>
      </c>
      <c r="HI424" s="494" t="n"/>
      <c r="HJ424" s="184" t="n"/>
      <c r="HK424" s="184">
        <f>IF(HG424="","SIN ESTADO",IF(HI424&lt;&gt;"","PAGA",IF(HH424&gt;0,"VENCIDA",IF(HH424&gt;=-5,"POR VENCER","AL DÍA"))))</f>
        <v/>
      </c>
      <c r="HL424" s="168" t="n"/>
      <c r="HM424" s="119">
        <f>IF(N($H424)&lt;36,"",IF(HG424="","",HG424+31))</f>
        <v/>
      </c>
      <c r="HN424" s="124">
        <f>IF(HM424="","",TODAY()-HM424)</f>
        <v/>
      </c>
      <c r="HO424" s="494" t="n"/>
      <c r="HP424" s="184" t="n"/>
      <c r="HQ424" s="184">
        <f>IF(HM424="","SIN ESTADO",IF(HO424&lt;&gt;"","PAGA",IF(HN424&gt;0,"VENCIDA",IF(HN424&gt;=-5,"POR VENCER","AL DÍA"))))</f>
        <v/>
      </c>
      <c r="HR424" s="168" t="n"/>
      <c r="HS424" s="169">
        <f>N424+T424+Z424+AF424+AL424+AR424+AX424+BD424+BJ424+BP424+BV424+CB424+CH424+CN424+CT424+CZ424+DF424+DL424+DR424+DX424+ED424+EJ424+EP424+EV424+FB424+FH424+FN424+FT424+FZ424+GF424+GL424+GR424+GX424+HD424+HJ424+HP424</f>
        <v/>
      </c>
      <c r="HU424" s="170">
        <f>IFERROR(N($J424),0)</f>
        <v/>
      </c>
      <c r="HW424" s="170">
        <f>SUMPRODUCT((MOD(COLUMN($M424:$HR424)-COLUMN($M424),6)=0)*ISNUMBER($M424:$HR424)*($M424:$HR424&gt;=RESUMEN!$C$26)*($M424:$HR424&lt;=RESUMEN!$C$27)*IFERROR(N($N424:$HS424),0))</f>
        <v/>
      </c>
      <c r="HX424" s="170">
        <f>SUMPRODUCT((MOD(COLUMN($M424:$HR424)-COLUMN($M424),6)=0)*ISNUMBER($M424:$HR424)*($M424:$HR424&gt;=RESUMEN!$C$26)*($M424:$HR424&lt;=RESUMEN!$C$27))</f>
        <v/>
      </c>
    </row>
    <row r="425" ht="15.75" customHeight="1" s="506">
      <c r="B425" s="113">
        <f>VENTAS!A424</f>
        <v/>
      </c>
      <c r="C425" s="236">
        <f>VENTAS!B424</f>
        <v/>
      </c>
      <c r="D425" s="53">
        <f>VENTAS!C424</f>
        <v/>
      </c>
      <c r="E425" s="114">
        <f>VENTAS!D424</f>
        <v/>
      </c>
      <c r="F425" s="114">
        <f>VENTAS!J424</f>
        <v/>
      </c>
      <c r="G425" s="494">
        <f>VENTAS!F424</f>
        <v/>
      </c>
      <c r="H425" s="479">
        <f>VENTAS!K424</f>
        <v/>
      </c>
      <c r="I425" s="479">
        <f>VENTAS!M424</f>
        <v/>
      </c>
      <c r="J425" s="184">
        <f>VENTAS!L424</f>
        <v/>
      </c>
      <c r="K425" s="119">
        <f>IF(N($H425)&lt;1,"",$G425+31)</f>
        <v/>
      </c>
      <c r="L425" s="124">
        <f>IF(K425="","",TODAY()-K425)</f>
        <v/>
      </c>
      <c r="M425" s="494" t="n">
        <v>46141</v>
      </c>
      <c r="N425" s="374" t="n">
        <v>750000</v>
      </c>
      <c r="O425" s="184">
        <f>IF(K425="","SIN ESTADO",IF(M425&lt;&gt;"","PAGA",IF(L425&gt;0,"VENCIDA",IF(L425&gt;=-5,"POR VENCER","AL DÍA"))))</f>
        <v/>
      </c>
      <c r="P425" s="185" t="inlineStr">
        <is>
          <t>TRANSFERENCIA</t>
        </is>
      </c>
      <c r="Q425" s="119">
        <f>IF(N($H425)&lt;2,"",IF(K425="","",K425+31))</f>
        <v/>
      </c>
      <c r="R425" s="124">
        <f>IF(Q425="","",TODAY()-Q425)</f>
        <v/>
      </c>
      <c r="S425" s="494" t="n">
        <v>46172</v>
      </c>
      <c r="T425" s="184" t="n">
        <v>750000</v>
      </c>
      <c r="U425" s="184">
        <f>IF(Q425="","SIN ESTADO",IF(S425&lt;&gt;"","PAGA",IF(R425&gt;0,"VENCIDA",IF(R425&gt;=-5,"POR VENCER","AL DÍA"))))</f>
        <v/>
      </c>
      <c r="V425" s="185" t="inlineStr">
        <is>
          <t>TRANSFERENCIA</t>
        </is>
      </c>
      <c r="W425" s="119">
        <f>IF(N($H425)&lt;3,"",IF(Q425="","",Q425+31))</f>
        <v/>
      </c>
      <c r="X425" s="124">
        <f>IF(W425="","",TODAY()-W425)</f>
        <v/>
      </c>
      <c r="Y425" s="494" t="n">
        <v>46233</v>
      </c>
      <c r="Z425" s="184" t="n">
        <v>750000</v>
      </c>
      <c r="AA425" s="184">
        <f>IF(W425="","SIN ESTADO",IF(Y425&lt;&gt;"","PAGA",IF(X425&gt;0,"VENCIDA",IF(X425&gt;=-5,"POR VENCER","AL DÍA"))))</f>
        <v/>
      </c>
      <c r="AB425" s="185" t="inlineStr">
        <is>
          <t>TRANSFERENCIA</t>
        </is>
      </c>
      <c r="AC425" s="119">
        <f>IF(N($H425)&lt;4,"",IF(W425="","",W425+31))</f>
        <v/>
      </c>
      <c r="AD425" s="124">
        <f>IF(AC425="","",TODAY()-AC425)</f>
        <v/>
      </c>
      <c r="AE425" s="494" t="n">
        <v>46264</v>
      </c>
      <c r="AF425" s="184" t="n">
        <v>750000</v>
      </c>
      <c r="AG425" s="184">
        <f>IF(AC425="","SIN ESTADO",IF(AE425&lt;&gt;"","PAGA",IF(AD425&gt;0,"VENCIDA",IF(AD425&gt;=-5,"POR VENCER","AL DÍA"))))</f>
        <v/>
      </c>
      <c r="AH425" s="185" t="inlineStr">
        <is>
          <t>TRANSFERENCIA</t>
        </is>
      </c>
      <c r="AI425" s="119">
        <f>IF(N($H425)&lt;5,"",IF(AC425="","",AC425+31))</f>
        <v/>
      </c>
      <c r="AJ425" s="124">
        <f>IF(AI425="","",TODAY()-AI425)</f>
        <v/>
      </c>
      <c r="AK425" s="494" t="n"/>
      <c r="AL425" s="184" t="n"/>
      <c r="AM425" s="184">
        <f>IF(AI425="","SIN ESTADO",IF(AK425&lt;&gt;"","PAGA",IF(AJ425&gt;0,"VENCIDA",IF(AJ425&gt;=-5,"POR VENCER","AL DÍA"))))</f>
        <v/>
      </c>
      <c r="AN425" s="185" t="n"/>
      <c r="AO425" s="119">
        <f>IF(N($H425)&lt;6,"",IF(AI425="","",AI425+31))</f>
        <v/>
      </c>
      <c r="AP425" s="124">
        <f>IF(AO425="","",TODAY()-AO425)</f>
        <v/>
      </c>
      <c r="AQ425" s="270" t="n"/>
      <c r="AR425" s="184" t="n"/>
      <c r="AS425" s="184">
        <f>IF(AO425="","SIN ESTADO",IF(AQ425&lt;&gt;"","PAGA",IF(AP425&gt;0,"VENCIDA",IF(AP425&gt;=-5,"POR VENCER","AL DÍA"))))</f>
        <v/>
      </c>
      <c r="AT425" s="185" t="n"/>
      <c r="AU425" s="119">
        <f>IF(N($H425)&lt;7,"",IF(AO425="","",AO425+31))</f>
        <v/>
      </c>
      <c r="AV425" s="124">
        <f>IF(AU425="","",TODAY()-AU425)</f>
        <v/>
      </c>
      <c r="AW425" s="494" t="n"/>
      <c r="AX425" s="184" t="n"/>
      <c r="AY425" s="184">
        <f>IF(AU425="","SIN ESTADO",IF(AW425&lt;&gt;"","PAGA",IF(AV425&gt;0,"VENCIDA",IF(AV425&gt;=-5,"POR VENCER","AL DÍA"))))</f>
        <v/>
      </c>
      <c r="AZ425" s="185" t="n"/>
      <c r="BA425" s="119">
        <f>IF(N($H425)&lt;8,"",IF(AU425="","",AU425+31))</f>
        <v/>
      </c>
      <c r="BB425" s="124">
        <f>IF(BA425="","",TODAY()-BA425)</f>
        <v/>
      </c>
      <c r="BC425" s="494" t="n"/>
      <c r="BD425" s="184" t="n"/>
      <c r="BE425" s="184">
        <f>IF(BA425="","SIN ESTADO",IF(BC425&lt;&gt;"","PAGA",IF(BB425&gt;0,"VENCIDA",IF(BB425&gt;=-5,"POR VENCER","AL DÍA"))))</f>
        <v/>
      </c>
      <c r="BF425" s="185" t="n"/>
      <c r="BG425" s="119">
        <f>IF(N($H425)&lt;9,"",IF(BA425="","",BA425+31))</f>
        <v/>
      </c>
      <c r="BH425" s="124">
        <f>IF(BG425="","",TODAY()-BG425)</f>
        <v/>
      </c>
      <c r="BI425" s="494" t="n"/>
      <c r="BJ425" s="184" t="n"/>
      <c r="BK425" s="184">
        <f>IF(BG425="","SIN ESTADO",IF(BI425&lt;&gt;"","PAGA",IF(BH425&gt;0,"VENCIDA",IF(BH425&gt;=-5,"POR VENCER","AL DÍA"))))</f>
        <v/>
      </c>
      <c r="BL425" s="185" t="n"/>
      <c r="BM425" s="119">
        <f>IF(N($H425)&lt;10,"",IF(BG425="","",BG425+31))</f>
        <v/>
      </c>
      <c r="BN425" s="124">
        <f>IF(BM425="","",TODAY()-BM425)</f>
        <v/>
      </c>
      <c r="BO425" s="494" t="n"/>
      <c r="BP425" s="184" t="n"/>
      <c r="BQ425" s="184">
        <f>IF(BM425="","SIN ESTADO",IF(BO425&lt;&gt;"","PAGA",IF(BN425&gt;0,"VENCIDA",IF(BN425&gt;=-5,"POR VENCER","AL DÍA"))))</f>
        <v/>
      </c>
      <c r="BR425" s="185" t="n"/>
      <c r="BS425" s="119">
        <f>IF(N($H425)&lt;11,"",IF(BM425="","",BM425+31))</f>
        <v/>
      </c>
      <c r="BT425" s="124">
        <f>IF(BS425="","",TODAY()-BS425)</f>
        <v/>
      </c>
      <c r="BU425" s="494" t="n"/>
      <c r="BV425" s="184" t="n"/>
      <c r="BW425" s="184">
        <f>IF(BS425="","SIN ESTADO",IF(BU425&lt;&gt;"","PAGA",IF(BT425&gt;0,"VENCIDA",IF(BT425&gt;=-5,"POR VENCER","AL DÍA"))))</f>
        <v/>
      </c>
      <c r="BX425" s="185" t="n"/>
      <c r="BY425" s="119">
        <f>IF(N($H425)&lt;12,"",IF(BS425="","",BS425+31))</f>
        <v/>
      </c>
      <c r="BZ425" s="124">
        <f>IF(BY425="","",TODAY()-BY425)</f>
        <v/>
      </c>
      <c r="CA425" s="494" t="n"/>
      <c r="CB425" s="184" t="n"/>
      <c r="CC425" s="184">
        <f>IF(BY425="","SIN ESTADO",IF(CA425&lt;&gt;"","PAGA",IF(BZ425&gt;0,"VENCIDA",IF(BZ425&gt;=-5,"POR VENCER","AL DÍA"))))</f>
        <v/>
      </c>
      <c r="CD425" s="185" t="n"/>
      <c r="CE425" s="119">
        <f>IF(N($H425)&lt;13,"",IF(BY425="","",BY425+31))</f>
        <v/>
      </c>
      <c r="CF425" s="124">
        <f>IF(CE425="","",TODAY()-CE425)</f>
        <v/>
      </c>
      <c r="CG425" s="494" t="n"/>
      <c r="CH425" s="184" t="n"/>
      <c r="CI425" s="184">
        <f>IF(CE425="","SIN ESTADO",IF(CG425&lt;&gt;"","PAGA",IF(CF425&gt;0,"VENCIDA",IF(CF425&gt;=-5,"POR VENCER","AL DÍA"))))</f>
        <v/>
      </c>
      <c r="CJ425" s="185" t="n"/>
      <c r="CK425" s="119">
        <f>IF(N($H425)&lt;14,"",IF(CE425="","",CE425+31))</f>
        <v/>
      </c>
      <c r="CL425" s="124">
        <f>IF(CK425="","",TODAY()-CK425)</f>
        <v/>
      </c>
      <c r="CM425" s="494" t="n"/>
      <c r="CN425" s="184" t="n"/>
      <c r="CO425" s="184">
        <f>IF(CK425="","SIN ESTADO",IF(CM425&lt;&gt;"","PAGA",IF(CL425&gt;0,"VENCIDA",IF(CL425&gt;=-5,"POR VENCER","AL DÍA"))))</f>
        <v/>
      </c>
      <c r="CP425" s="185" t="n"/>
      <c r="CQ425" s="119">
        <f>IF(N($H425)&lt;15,"",IF(CK425="","",CK425+31))</f>
        <v/>
      </c>
      <c r="CR425" s="124">
        <f>IF(CQ425="","",TODAY()-CQ425)</f>
        <v/>
      </c>
      <c r="CS425" s="494" t="n"/>
      <c r="CT425" s="184" t="n"/>
      <c r="CU425" s="184">
        <f>IF(CQ425="","SIN ESTADO",IF(CS425&lt;&gt;"","PAGA",IF(CR425&gt;0,"VENCIDA",IF(CR425&gt;=-5,"POR VENCER","AL DÍA"))))</f>
        <v/>
      </c>
      <c r="CV425" s="185" t="n"/>
      <c r="CW425" s="119">
        <f>IF(N($H425)&lt;16,"",IF(CQ425="","",CQ425+31))</f>
        <v/>
      </c>
      <c r="CX425" s="124">
        <f>IF(CW425="","",TODAY()-CW425)</f>
        <v/>
      </c>
      <c r="CY425" s="494" t="n"/>
      <c r="CZ425" s="184" t="n"/>
      <c r="DA425" s="184">
        <f>IF(CW425="","SIN ESTADO",IF(CY425&lt;&gt;"","PAGA",IF(CX425&gt;0,"VENCIDA",IF(CX425&gt;=-5,"POR VENCER","AL DÍA"))))</f>
        <v/>
      </c>
      <c r="DB425" s="185" t="n"/>
      <c r="DC425" s="119">
        <f>IF(N($H425)&lt;17,"",IF(CW425="","",CW425+31))</f>
        <v/>
      </c>
      <c r="DD425" s="124">
        <f>IF(DC425="","",TODAY()-DC425)</f>
        <v/>
      </c>
      <c r="DE425" s="494" t="n"/>
      <c r="DF425" s="184" t="n"/>
      <c r="DG425" s="184">
        <f>IF(DC425="","SIN ESTADO",IF(DE425&lt;&gt;"","PAGA",IF(DD425&gt;0,"VENCIDA",IF(DD425&gt;=-5,"POR VENCER","AL DÍA"))))</f>
        <v/>
      </c>
      <c r="DH425" s="185" t="n"/>
      <c r="DI425" s="119">
        <f>IF(N($H425)&lt;18,"",IF(DC425="","",DC425+31))</f>
        <v/>
      </c>
      <c r="DJ425" s="124">
        <f>IF(DI425="","",TODAY()-DI425)</f>
        <v/>
      </c>
      <c r="DK425" s="494" t="n"/>
      <c r="DL425" s="184" t="n"/>
      <c r="DM425" s="184">
        <f>IF(DI425="","SIN ESTADO",IF(DK425&lt;&gt;"","PAGA",IF(DJ425&gt;0,"VENCIDA",IF(DJ425&gt;=-5,"POR VENCER","AL DÍA"))))</f>
        <v/>
      </c>
      <c r="DN425" s="185" t="n"/>
      <c r="DO425" s="119">
        <f>IF(N($H425)&lt;19,"",IF(DI425="","",DI425+31))</f>
        <v/>
      </c>
      <c r="DP425" s="124">
        <f>IF(DO425="","",TODAY()-DO425)</f>
        <v/>
      </c>
      <c r="DQ425" s="494" t="n"/>
      <c r="DR425" s="184" t="n"/>
      <c r="DS425" s="184">
        <f>IF(DO425="","SIN ESTADO",IF(DQ425&lt;&gt;"","PAGA",IF(DP425&gt;0,"VENCIDA",IF(DP425&gt;=-5,"POR VENCER","AL DÍA"))))</f>
        <v/>
      </c>
      <c r="DT425" s="185" t="n"/>
      <c r="DU425" s="119">
        <f>IF(N($H425)&lt;20,"",IF(DO425="","",DO425+31))</f>
        <v/>
      </c>
      <c r="DV425" s="124">
        <f>IF(DU425="","",TODAY()-DU425)</f>
        <v/>
      </c>
      <c r="DW425" s="494" t="n"/>
      <c r="DX425" s="184" t="n"/>
      <c r="DY425" s="184">
        <f>IF(DU425="","SIN ESTADO",IF(DW425&lt;&gt;"","PAGA",IF(DV425&gt;0,"VENCIDA",IF(DV425&gt;=-5,"POR VENCER","AL DÍA"))))</f>
        <v/>
      </c>
      <c r="DZ425" s="185" t="n"/>
      <c r="EA425" s="119">
        <f>IF(N($H425)&lt;21,"",IF(DU425="","",DU425+31))</f>
        <v/>
      </c>
      <c r="EB425" s="124">
        <f>IF(EA425="","",TODAY()-EA425)</f>
        <v/>
      </c>
      <c r="EC425" s="494" t="n"/>
      <c r="ED425" s="184" t="n"/>
      <c r="EE425" s="184">
        <f>IF(EA425="","SIN ESTADO",IF(EC425&lt;&gt;"","PAGA",IF(EB425&gt;0,"VENCIDA",IF(EB425&gt;=-5,"POR VENCER","AL DÍA"))))</f>
        <v/>
      </c>
      <c r="EF425" s="185" t="n"/>
      <c r="EG425" s="119">
        <f>IF(N($H425)&lt;22,"",IF(EA425="","",EA425+31))</f>
        <v/>
      </c>
      <c r="EH425" s="124">
        <f>IF(EG425="","",TODAY()-EG425)</f>
        <v/>
      </c>
      <c r="EI425" s="494" t="n"/>
      <c r="EJ425" s="184" t="n"/>
      <c r="EK425" s="184">
        <f>IF(EG425="","SIN ESTADO",IF(EI425&lt;&gt;"","PAGA",IF(EH425&gt;0,"VENCIDA",IF(EH425&gt;=-5,"POR VENCER","AL DÍA"))))</f>
        <v/>
      </c>
      <c r="EL425" s="185" t="n"/>
      <c r="EM425" s="119">
        <f>IF(N($H425)&lt;23,"",IF(EG425="","",EG425+31))</f>
        <v/>
      </c>
      <c r="EN425" s="124">
        <f>IF(EM425="","",TODAY()-EM425)</f>
        <v/>
      </c>
      <c r="EO425" s="494" t="n"/>
      <c r="EP425" s="184" t="n"/>
      <c r="EQ425" s="184">
        <f>IF(EM425="","SIN ESTADO",IF(EO425&lt;&gt;"","PAGA",IF(EN425&gt;0,"VENCIDA",IF(EN425&gt;=-5,"POR VENCER","AL DÍA"))))</f>
        <v/>
      </c>
      <c r="ER425" s="185" t="n"/>
      <c r="ES425" s="119">
        <f>IF(N($H425)&lt;24,"",IF(EM425="","",EM425+31))</f>
        <v/>
      </c>
      <c r="ET425" s="124">
        <f>IF(ES425="","",TODAY()-ES425)</f>
        <v/>
      </c>
      <c r="EU425" s="494" t="n"/>
      <c r="EV425" s="184" t="n"/>
      <c r="EW425" s="184">
        <f>IF(ES425="","SIN ESTADO",IF(EU425&lt;&gt;"","PAGA",IF(ET425&gt;0,"VENCIDA",IF(ET425&gt;=-5,"POR VENCER","AL DÍA"))))</f>
        <v/>
      </c>
      <c r="EX425" s="185" t="n"/>
      <c r="EY425" s="119">
        <f>IF(N($H425)&lt;25,"",IF(ES425="","",ES425+31))</f>
        <v/>
      </c>
      <c r="EZ425" s="124">
        <f>IF(EY425="","",TODAY()-EY425)</f>
        <v/>
      </c>
      <c r="FA425" s="494" t="n"/>
      <c r="FB425" s="184" t="n"/>
      <c r="FC425" s="184">
        <f>IF(EY425="","SIN ESTADO",IF(FA425&lt;&gt;"","PAGA",IF(EZ425&gt;0,"VENCIDA",IF(EZ425&gt;=-5,"POR VENCER","AL DÍA"))))</f>
        <v/>
      </c>
      <c r="FD425" s="185" t="n"/>
      <c r="FE425" s="119">
        <f>IF(N($H425)&lt;26,"",IF(EY425="","",EY425+31))</f>
        <v/>
      </c>
      <c r="FF425" s="124">
        <f>IF(FE425="","",TODAY()-FE425)</f>
        <v/>
      </c>
      <c r="FG425" s="494" t="n"/>
      <c r="FH425" s="184" t="n"/>
      <c r="FI425" s="184">
        <f>IF(FE425="","SIN ESTADO",IF(FG425&lt;&gt;"","PAGA",IF(FF425&gt;0,"VENCIDA",IF(FF425&gt;=-5,"POR VENCER","AL DÍA"))))</f>
        <v/>
      </c>
      <c r="FJ425" s="185" t="n"/>
      <c r="FK425" s="119">
        <f>IF(N($H425)&lt;27,"",IF(FE425="","",FE425+31))</f>
        <v/>
      </c>
      <c r="FL425" s="124">
        <f>IF(FK425="","",TODAY()-FK425)</f>
        <v/>
      </c>
      <c r="FM425" s="494" t="n"/>
      <c r="FN425" s="184" t="n"/>
      <c r="FO425" s="184">
        <f>IF(FK425="","SIN ESTADO",IF(FM425&lt;&gt;"","PAGA",IF(FL425&gt;0,"VENCIDA",IF(FL425&gt;=-5,"POR VENCER","AL DÍA"))))</f>
        <v/>
      </c>
      <c r="FP425" s="185" t="n"/>
      <c r="FQ425" s="119">
        <f>IF(N($H425)&lt;28,"",IF(FK425="","",FK425+31))</f>
        <v/>
      </c>
      <c r="FR425" s="124">
        <f>IF(FQ425="","",TODAY()-FQ425)</f>
        <v/>
      </c>
      <c r="FS425" s="494" t="n"/>
      <c r="FT425" s="184" t="n"/>
      <c r="FU425" s="184">
        <f>IF(FQ425="","SIN ESTADO",IF(FS425&lt;&gt;"","PAGA",IF(FR425&gt;0,"VENCIDA",IF(FR425&gt;=-5,"POR VENCER","AL DÍA"))))</f>
        <v/>
      </c>
      <c r="FV425" s="185" t="n"/>
      <c r="FW425" s="119">
        <f>IF(N($H425)&lt;29,"",IF(FQ425="","",FQ425+31))</f>
        <v/>
      </c>
      <c r="FX425" s="124">
        <f>IF(FW425="","",TODAY()-FW425)</f>
        <v/>
      </c>
      <c r="FY425" s="494" t="n"/>
      <c r="FZ425" s="184" t="n"/>
      <c r="GA425" s="184">
        <f>IF(FW425="","SIN ESTADO",IF(FY425&lt;&gt;"","PAGA",IF(FX425&gt;0,"VENCIDA",IF(FX425&gt;=-5,"POR VENCER","AL DÍA"))))</f>
        <v/>
      </c>
      <c r="GB425" s="185" t="n"/>
      <c r="GC425" s="119">
        <f>IF(N($H425)&lt;30,"",IF(FW425="","",FW425+31))</f>
        <v/>
      </c>
      <c r="GD425" s="124">
        <f>IF(GC425="","",TODAY()-GC425)</f>
        <v/>
      </c>
      <c r="GE425" s="494" t="n"/>
      <c r="GF425" s="184" t="n"/>
      <c r="GG425" s="184">
        <f>IF(GC425="","SIN ESTADO",IF(GE425&lt;&gt;"","PAGA",IF(GD425&gt;0,"VENCIDA",IF(GD425&gt;=-5,"POR VENCER","AL DÍA"))))</f>
        <v/>
      </c>
      <c r="GH425" s="185" t="n"/>
      <c r="GI425" s="119">
        <f>IF(N($H425)&lt;31,"",IF(GC425="","",GC425+31))</f>
        <v/>
      </c>
      <c r="GJ425" s="124">
        <f>IF(GI425="","",TODAY()-GI425)</f>
        <v/>
      </c>
      <c r="GK425" s="494" t="n"/>
      <c r="GL425" s="184" t="n"/>
      <c r="GM425" s="184">
        <f>IF(GI425="","SIN ESTADO",IF(GK425&lt;&gt;"","PAGA",IF(GJ425&gt;0,"VENCIDA",IF(GJ425&gt;=-5,"POR VENCER","AL DÍA"))))</f>
        <v/>
      </c>
      <c r="GN425" s="185" t="n"/>
      <c r="GO425" s="119">
        <f>IF(N($H425)&lt;32,"",IF(GI425="","",GI425+31))</f>
        <v/>
      </c>
      <c r="GP425" s="124">
        <f>IF(GO425="","",TODAY()-GO425)</f>
        <v/>
      </c>
      <c r="GQ425" s="494" t="n"/>
      <c r="GR425" s="184" t="n"/>
      <c r="GS425" s="184">
        <f>IF(GO425="","SIN ESTADO",IF(GQ425&lt;&gt;"","PAGA",IF(GP425&gt;0,"VENCIDA",IF(GP425&gt;=-5,"POR VENCER","AL DÍA"))))</f>
        <v/>
      </c>
      <c r="GT425" s="185" t="n"/>
      <c r="GU425" s="119">
        <f>IF(N($H425)&lt;33,"",IF(GO425="","",GO425+31))</f>
        <v/>
      </c>
      <c r="GV425" s="124">
        <f>IF(GU425="","",TODAY()-GU425)</f>
        <v/>
      </c>
      <c r="GW425" s="494" t="n"/>
      <c r="GX425" s="184" t="n"/>
      <c r="GY425" s="184">
        <f>IF(GU425="","SIN ESTADO",IF(GW425&lt;&gt;"","PAGA",IF(GV425&gt;0,"VENCIDA",IF(GV425&gt;=-5,"POR VENCER","AL DÍA"))))</f>
        <v/>
      </c>
      <c r="GZ425" s="185" t="n"/>
      <c r="HA425" s="119">
        <f>IF(N($H425)&lt;34,"",IF(GU425="","",GU425+31))</f>
        <v/>
      </c>
      <c r="HB425" s="124">
        <f>IF(HA425="","",TODAY()-HA425)</f>
        <v/>
      </c>
      <c r="HC425" s="494" t="n"/>
      <c r="HD425" s="184" t="n"/>
      <c r="HE425" s="184">
        <f>IF(HA425="","SIN ESTADO",IF(HC425&lt;&gt;"","PAGA",IF(HB425&gt;0,"VENCIDA",IF(HB425&gt;=-5,"POR VENCER","AL DÍA"))))</f>
        <v/>
      </c>
      <c r="HF425" s="185" t="n"/>
      <c r="HG425" s="119">
        <f>IF(N($H425)&lt;35,"",IF(HA425="","",HA425+31))</f>
        <v/>
      </c>
      <c r="HH425" s="124">
        <f>IF(HG425="","",TODAY()-HG425)</f>
        <v/>
      </c>
      <c r="HI425" s="494" t="n"/>
      <c r="HJ425" s="184" t="n"/>
      <c r="HK425" s="184">
        <f>IF(HG425="","SIN ESTADO",IF(HI425&lt;&gt;"","PAGA",IF(HH425&gt;0,"VENCIDA",IF(HH425&gt;=-5,"POR VENCER","AL DÍA"))))</f>
        <v/>
      </c>
      <c r="HL425" s="168" t="n"/>
      <c r="HM425" s="119">
        <f>IF(N($H425)&lt;36,"",IF(HG425="","",HG425+31))</f>
        <v/>
      </c>
      <c r="HN425" s="124">
        <f>IF(HM425="","",TODAY()-HM425)</f>
        <v/>
      </c>
      <c r="HO425" s="494" t="n"/>
      <c r="HP425" s="184" t="n"/>
      <c r="HQ425" s="184">
        <f>IF(HM425="","SIN ESTADO",IF(HO425&lt;&gt;"","PAGA",IF(HN425&gt;0,"VENCIDA",IF(HN425&gt;=-5,"POR VENCER","AL DÍA"))))</f>
        <v/>
      </c>
      <c r="HR425" s="168" t="n"/>
      <c r="HS425" s="169">
        <f>N425+T425+Z425+AF425+AL425+AR425+AX425+BD425+BJ425+BP425+BV425+CB425+CH425+CN425+CT425+CZ425+DF425+DL425+DR425+DX425+ED425+EJ425+EP425+EV425+FB425+FH425+FN425+FT425+FZ425+GF425+GL425+GR425+GX425+HD425+HJ425+HP425</f>
        <v/>
      </c>
      <c r="HU425" s="170">
        <f>IFERROR(N($J425),0)</f>
        <v/>
      </c>
      <c r="HW425" s="170">
        <f>SUMPRODUCT((MOD(COLUMN($M425:$HR425)-COLUMN($M425),6)=0)*ISNUMBER($M425:$HR425)*($M425:$HR425&gt;=RESUMEN!$C$26)*($M425:$HR425&lt;=RESUMEN!$C$27)*IFERROR(N($N425:$HS425),0))</f>
        <v/>
      </c>
      <c r="HX425" s="170">
        <f>SUMPRODUCT((MOD(COLUMN($M425:$HR425)-COLUMN($M425),6)=0)*ISNUMBER($M425:$HR425)*($M425:$HR425&gt;=RESUMEN!$C$26)*($M425:$HR425&lt;=RESUMEN!$C$27))</f>
        <v/>
      </c>
    </row>
    <row r="426" ht="15.75" customHeight="1" s="506">
      <c r="B426" s="113">
        <f>VENTAS!A425</f>
        <v/>
      </c>
      <c r="C426" s="236">
        <f>VENTAS!B425</f>
        <v/>
      </c>
      <c r="D426" s="53">
        <f>VENTAS!C425</f>
        <v/>
      </c>
      <c r="E426" s="114">
        <f>VENTAS!D425</f>
        <v/>
      </c>
      <c r="F426" s="114">
        <f>VENTAS!J425</f>
        <v/>
      </c>
      <c r="G426" s="494">
        <f>VENTAS!F425</f>
        <v/>
      </c>
      <c r="H426" s="479">
        <f>VENTAS!K425</f>
        <v/>
      </c>
      <c r="I426" s="479">
        <f>VENTAS!M425</f>
        <v/>
      </c>
      <c r="J426" s="184">
        <f>VENTAS!L425</f>
        <v/>
      </c>
      <c r="K426" s="119">
        <f>IF(N($H426)&lt;1,"",$G426+31)</f>
        <v/>
      </c>
      <c r="L426" s="124">
        <f>IF(K426="","",TODAY()-K426)</f>
        <v/>
      </c>
      <c r="M426" s="494" t="n">
        <v>46142</v>
      </c>
      <c r="N426" s="374" t="n">
        <v>1000000</v>
      </c>
      <c r="O426" s="184">
        <f>IF(K426="","SIN ESTADO",IF(M426&lt;&gt;"","PAGA",IF(L426&gt;0,"VENCIDA",IF(L426&gt;=-5,"POR VENCER","AL DÍA"))))</f>
        <v/>
      </c>
      <c r="P426" s="185" t="inlineStr">
        <is>
          <t>TRANSFERENCIA</t>
        </is>
      </c>
      <c r="Q426" s="119">
        <f>IF(N($H426)&lt;2,"",IF(K426="","",K426+31))</f>
        <v/>
      </c>
      <c r="R426" s="124">
        <f>IF(Q426="","",TODAY()-Q426)</f>
        <v/>
      </c>
      <c r="S426" s="494" t="n">
        <v>46171</v>
      </c>
      <c r="T426" s="184" t="n">
        <v>1000000</v>
      </c>
      <c r="U426" s="184">
        <f>IF(Q426="","SIN ESTADO",IF(S426&lt;&gt;"","PAGA",IF(R426&gt;0,"VENCIDA",IF(R426&gt;=-5,"POR VENCER","AL DÍA"))))</f>
        <v/>
      </c>
      <c r="V426" s="185" t="inlineStr">
        <is>
          <t>TRANSFERENCIA</t>
        </is>
      </c>
      <c r="W426" s="119">
        <f>IF(N($H426)&lt;3,"",IF(Q426="","",Q426+31))</f>
        <v/>
      </c>
      <c r="X426" s="124">
        <f>IF(W426="","",TODAY()-W426)</f>
        <v/>
      </c>
      <c r="Y426" s="494" t="n">
        <v>46203</v>
      </c>
      <c r="Z426" s="184" t="n">
        <v>1000000</v>
      </c>
      <c r="AA426" s="184">
        <f>IF(W426="","SIN ESTADO",IF(Y426&lt;&gt;"","PAGA",IF(X426&gt;0,"VENCIDA",IF(X426&gt;=-5,"POR VENCER","AL DÍA"))))</f>
        <v/>
      </c>
      <c r="AB426" s="185" t="inlineStr">
        <is>
          <t>TRANSFERENCIA</t>
        </is>
      </c>
      <c r="AC426" s="119">
        <f>IF(N($H426)&lt;4,"",IF(W426="","",W426+31))</f>
        <v/>
      </c>
      <c r="AD426" s="124">
        <f>IF(AC426="","",TODAY()-AC426)</f>
        <v/>
      </c>
      <c r="AE426" s="494" t="n">
        <v>46234</v>
      </c>
      <c r="AF426" s="184" t="n">
        <v>1000000</v>
      </c>
      <c r="AG426" s="184">
        <f>IF(AC426="","SIN ESTADO",IF(AE426&lt;&gt;"","PAGA",IF(AD426&gt;0,"VENCIDA",IF(AD426&gt;=-5,"POR VENCER","AL DÍA"))))</f>
        <v/>
      </c>
      <c r="AH426" s="185" t="inlineStr">
        <is>
          <t>TRANSFERENCIA</t>
        </is>
      </c>
      <c r="AI426" s="119">
        <f>IF(N($H426)&lt;5,"",IF(AC426="","",AC426+31))</f>
        <v/>
      </c>
      <c r="AJ426" s="124">
        <f>IF(AI426="","",TODAY()-AI426)</f>
        <v/>
      </c>
      <c r="AK426" s="494" t="n">
        <v>46265</v>
      </c>
      <c r="AL426" s="184" t="n">
        <v>1000000</v>
      </c>
      <c r="AM426" s="184">
        <f>IF(AI426="","SIN ESTADO",IF(AK426&lt;&gt;"","PAGA",IF(AJ426&gt;0,"VENCIDA",IF(AJ426&gt;=-5,"POR VENCER","AL DÍA"))))</f>
        <v/>
      </c>
      <c r="AN426" s="185" t="inlineStr">
        <is>
          <t>TRANSFERENCIA</t>
        </is>
      </c>
      <c r="AO426" s="119">
        <f>IF(N($H426)&lt;6,"",IF(AI426="","",AI426+31))</f>
        <v/>
      </c>
      <c r="AP426" s="124">
        <f>IF(AO426="","",TODAY()-AO426)</f>
        <v/>
      </c>
      <c r="AQ426" s="270" t="n"/>
      <c r="AR426" s="184" t="n"/>
      <c r="AS426" s="184">
        <f>IF(AO426="","SIN ESTADO",IF(AQ426&lt;&gt;"","PAGA",IF(AP426&gt;0,"VENCIDA",IF(AP426&gt;=-5,"POR VENCER","AL DÍA"))))</f>
        <v/>
      </c>
      <c r="AT426" s="185" t="n"/>
      <c r="AU426" s="119">
        <f>IF(N($H426)&lt;7,"",IF(AO426="","",AO426+31))</f>
        <v/>
      </c>
      <c r="AV426" s="124">
        <f>IF(AU426="","",TODAY()-AU426)</f>
        <v/>
      </c>
      <c r="AW426" s="494" t="n"/>
      <c r="AX426" s="184" t="n"/>
      <c r="AY426" s="184">
        <f>IF(AU426="","SIN ESTADO",IF(AW426&lt;&gt;"","PAGA",IF(AV426&gt;0,"VENCIDA",IF(AV426&gt;=-5,"POR VENCER","AL DÍA"))))</f>
        <v/>
      </c>
      <c r="AZ426" s="185" t="n"/>
      <c r="BA426" s="119">
        <f>IF(N($H426)&lt;8,"",IF(AU426="","",AU426+31))</f>
        <v/>
      </c>
      <c r="BB426" s="124">
        <f>IF(BA426="","",TODAY()-BA426)</f>
        <v/>
      </c>
      <c r="BC426" s="494" t="n"/>
      <c r="BD426" s="184" t="n"/>
      <c r="BE426" s="184">
        <f>IF(BA426="","SIN ESTADO",IF(BC426&lt;&gt;"","PAGA",IF(BB426&gt;0,"VENCIDA",IF(BB426&gt;=-5,"POR VENCER","AL DÍA"))))</f>
        <v/>
      </c>
      <c r="BF426" s="185" t="n"/>
      <c r="BG426" s="119">
        <f>IF(N($H426)&lt;9,"",IF(BA426="","",BA426+31))</f>
        <v/>
      </c>
      <c r="BH426" s="124">
        <f>IF(BG426="","",TODAY()-BG426)</f>
        <v/>
      </c>
      <c r="BI426" s="494" t="n"/>
      <c r="BJ426" s="184" t="n"/>
      <c r="BK426" s="184">
        <f>IF(BG426="","SIN ESTADO",IF(BI426&lt;&gt;"","PAGA",IF(BH426&gt;0,"VENCIDA",IF(BH426&gt;=-5,"POR VENCER","AL DÍA"))))</f>
        <v/>
      </c>
      <c r="BL426" s="185" t="n"/>
      <c r="BM426" s="119">
        <f>IF(N($H426)&lt;10,"",IF(BG426="","",BG426+31))</f>
        <v/>
      </c>
      <c r="BN426" s="124">
        <f>IF(BM426="","",TODAY()-BM426)</f>
        <v/>
      </c>
      <c r="BO426" s="494" t="n"/>
      <c r="BP426" s="184" t="n"/>
      <c r="BQ426" s="184">
        <f>IF(BM426="","SIN ESTADO",IF(BO426&lt;&gt;"","PAGA",IF(BN426&gt;0,"VENCIDA",IF(BN426&gt;=-5,"POR VENCER","AL DÍA"))))</f>
        <v/>
      </c>
      <c r="BR426" s="185" t="n"/>
      <c r="BS426" s="119">
        <f>IF(N($H426)&lt;11,"",IF(BM426="","",BM426+31))</f>
        <v/>
      </c>
      <c r="BT426" s="124">
        <f>IF(BS426="","",TODAY()-BS426)</f>
        <v/>
      </c>
      <c r="BU426" s="494" t="n"/>
      <c r="BV426" s="184" t="n"/>
      <c r="BW426" s="184">
        <f>IF(BS426="","SIN ESTADO",IF(BU426&lt;&gt;"","PAGA",IF(BT426&gt;0,"VENCIDA",IF(BT426&gt;=-5,"POR VENCER","AL DÍA"))))</f>
        <v/>
      </c>
      <c r="BX426" s="185" t="n"/>
      <c r="BY426" s="119">
        <f>IF(N($H426)&lt;12,"",IF(BS426="","",BS426+31))</f>
        <v/>
      </c>
      <c r="BZ426" s="124">
        <f>IF(BY426="","",TODAY()-BY426)</f>
        <v/>
      </c>
      <c r="CA426" s="494" t="n"/>
      <c r="CB426" s="184" t="n"/>
      <c r="CC426" s="184">
        <f>IF(BY426="","SIN ESTADO",IF(CA426&lt;&gt;"","PAGA",IF(BZ426&gt;0,"VENCIDA",IF(BZ426&gt;=-5,"POR VENCER","AL DÍA"))))</f>
        <v/>
      </c>
      <c r="CD426" s="185" t="n"/>
      <c r="CE426" s="119">
        <f>IF(N($H426)&lt;13,"",IF(BY426="","",BY426+31))</f>
        <v/>
      </c>
      <c r="CF426" s="124">
        <f>IF(CE426="","",TODAY()-CE426)</f>
        <v/>
      </c>
      <c r="CG426" s="494" t="n"/>
      <c r="CH426" s="184" t="n"/>
      <c r="CI426" s="184">
        <f>IF(CE426="","SIN ESTADO",IF(CG426&lt;&gt;"","PAGA",IF(CF426&gt;0,"VENCIDA",IF(CF426&gt;=-5,"POR VENCER","AL DÍA"))))</f>
        <v/>
      </c>
      <c r="CJ426" s="185" t="n"/>
      <c r="CK426" s="119">
        <f>IF(N($H426)&lt;14,"",IF(CE426="","",CE426+31))</f>
        <v/>
      </c>
      <c r="CL426" s="124">
        <f>IF(CK426="","",TODAY()-CK426)</f>
        <v/>
      </c>
      <c r="CM426" s="494" t="n"/>
      <c r="CN426" s="184" t="n"/>
      <c r="CO426" s="184">
        <f>IF(CK426="","SIN ESTADO",IF(CM426&lt;&gt;"","PAGA",IF(CL426&gt;0,"VENCIDA",IF(CL426&gt;=-5,"POR VENCER","AL DÍA"))))</f>
        <v/>
      </c>
      <c r="CP426" s="185" t="n"/>
      <c r="CQ426" s="119">
        <f>IF(N($H426)&lt;15,"",IF(CK426="","",CK426+31))</f>
        <v/>
      </c>
      <c r="CR426" s="124">
        <f>IF(CQ426="","",TODAY()-CQ426)</f>
        <v/>
      </c>
      <c r="CS426" s="494" t="n"/>
      <c r="CT426" s="184" t="n"/>
      <c r="CU426" s="184">
        <f>IF(CQ426="","SIN ESTADO",IF(CS426&lt;&gt;"","PAGA",IF(CR426&gt;0,"VENCIDA",IF(CR426&gt;=-5,"POR VENCER","AL DÍA"))))</f>
        <v/>
      </c>
      <c r="CV426" s="185" t="n"/>
      <c r="CW426" s="119">
        <f>IF(N($H426)&lt;16,"",IF(CQ426="","",CQ426+31))</f>
        <v/>
      </c>
      <c r="CX426" s="124">
        <f>IF(CW426="","",TODAY()-CW426)</f>
        <v/>
      </c>
      <c r="CY426" s="494" t="n"/>
      <c r="CZ426" s="184" t="n"/>
      <c r="DA426" s="184">
        <f>IF(CW426="","SIN ESTADO",IF(CY426&lt;&gt;"","PAGA",IF(CX426&gt;0,"VENCIDA",IF(CX426&gt;=-5,"POR VENCER","AL DÍA"))))</f>
        <v/>
      </c>
      <c r="DB426" s="185" t="n"/>
      <c r="DC426" s="119">
        <f>IF(N($H426)&lt;17,"",IF(CW426="","",CW426+31))</f>
        <v/>
      </c>
      <c r="DD426" s="124">
        <f>IF(DC426="","",TODAY()-DC426)</f>
        <v/>
      </c>
      <c r="DE426" s="494" t="n"/>
      <c r="DF426" s="184" t="n"/>
      <c r="DG426" s="184">
        <f>IF(DC426="","SIN ESTADO",IF(DE426&lt;&gt;"","PAGA",IF(DD426&gt;0,"VENCIDA",IF(DD426&gt;=-5,"POR VENCER","AL DÍA"))))</f>
        <v/>
      </c>
      <c r="DH426" s="185" t="n"/>
      <c r="DI426" s="119">
        <f>IF(N($H426)&lt;18,"",IF(DC426="","",DC426+31))</f>
        <v/>
      </c>
      <c r="DJ426" s="124">
        <f>IF(DI426="","",TODAY()-DI426)</f>
        <v/>
      </c>
      <c r="DK426" s="494" t="n"/>
      <c r="DL426" s="184" t="n"/>
      <c r="DM426" s="184">
        <f>IF(DI426="","SIN ESTADO",IF(DK426&lt;&gt;"","PAGA",IF(DJ426&gt;0,"VENCIDA",IF(DJ426&gt;=-5,"POR VENCER","AL DÍA"))))</f>
        <v/>
      </c>
      <c r="DN426" s="185" t="n"/>
      <c r="DO426" s="119">
        <f>IF(N($H426)&lt;19,"",IF(DI426="","",DI426+31))</f>
        <v/>
      </c>
      <c r="DP426" s="124">
        <f>IF(DO426="","",TODAY()-DO426)</f>
        <v/>
      </c>
      <c r="DQ426" s="494" t="n"/>
      <c r="DR426" s="184" t="n"/>
      <c r="DS426" s="184">
        <f>IF(DO426="","SIN ESTADO",IF(DQ426&lt;&gt;"","PAGA",IF(DP426&gt;0,"VENCIDA",IF(DP426&gt;=-5,"POR VENCER","AL DÍA"))))</f>
        <v/>
      </c>
      <c r="DT426" s="185" t="n"/>
      <c r="DU426" s="119">
        <f>IF(N($H426)&lt;20,"",IF(DO426="","",DO426+31))</f>
        <v/>
      </c>
      <c r="DV426" s="124">
        <f>IF(DU426="","",TODAY()-DU426)</f>
        <v/>
      </c>
      <c r="DW426" s="494" t="n"/>
      <c r="DX426" s="184" t="n"/>
      <c r="DY426" s="184">
        <f>IF(DU426="","SIN ESTADO",IF(DW426&lt;&gt;"","PAGA",IF(DV426&gt;0,"VENCIDA",IF(DV426&gt;=-5,"POR VENCER","AL DÍA"))))</f>
        <v/>
      </c>
      <c r="DZ426" s="185" t="n"/>
      <c r="EA426" s="119">
        <f>IF(N($H426)&lt;21,"",IF(DU426="","",DU426+31))</f>
        <v/>
      </c>
      <c r="EB426" s="124">
        <f>IF(EA426="","",TODAY()-EA426)</f>
        <v/>
      </c>
      <c r="EC426" s="494" t="n"/>
      <c r="ED426" s="184" t="n"/>
      <c r="EE426" s="184">
        <f>IF(EA426="","SIN ESTADO",IF(EC426&lt;&gt;"","PAGA",IF(EB426&gt;0,"VENCIDA",IF(EB426&gt;=-5,"POR VENCER","AL DÍA"))))</f>
        <v/>
      </c>
      <c r="EF426" s="185" t="n"/>
      <c r="EG426" s="119">
        <f>IF(N($H426)&lt;22,"",IF(EA426="","",EA426+31))</f>
        <v/>
      </c>
      <c r="EH426" s="124">
        <f>IF(EG426="","",TODAY()-EG426)</f>
        <v/>
      </c>
      <c r="EI426" s="494" t="n"/>
      <c r="EJ426" s="184" t="n"/>
      <c r="EK426" s="184">
        <f>IF(EG426="","SIN ESTADO",IF(EI426&lt;&gt;"","PAGA",IF(EH426&gt;0,"VENCIDA",IF(EH426&gt;=-5,"POR VENCER","AL DÍA"))))</f>
        <v/>
      </c>
      <c r="EL426" s="185" t="n"/>
      <c r="EM426" s="119">
        <f>IF(N($H426)&lt;23,"",IF(EG426="","",EG426+31))</f>
        <v/>
      </c>
      <c r="EN426" s="124">
        <f>IF(EM426="","",TODAY()-EM426)</f>
        <v/>
      </c>
      <c r="EO426" s="494" t="n"/>
      <c r="EP426" s="184" t="n"/>
      <c r="EQ426" s="184">
        <f>IF(EM426="","SIN ESTADO",IF(EO426&lt;&gt;"","PAGA",IF(EN426&gt;0,"VENCIDA",IF(EN426&gt;=-5,"POR VENCER","AL DÍA"))))</f>
        <v/>
      </c>
      <c r="ER426" s="185" t="n"/>
      <c r="ES426" s="119">
        <f>IF(N($H426)&lt;24,"",IF(EM426="","",EM426+31))</f>
        <v/>
      </c>
      <c r="ET426" s="124">
        <f>IF(ES426="","",TODAY()-ES426)</f>
        <v/>
      </c>
      <c r="EU426" s="494" t="n"/>
      <c r="EV426" s="184" t="n"/>
      <c r="EW426" s="184">
        <f>IF(ES426="","SIN ESTADO",IF(EU426&lt;&gt;"","PAGA",IF(ET426&gt;0,"VENCIDA",IF(ET426&gt;=-5,"POR VENCER","AL DÍA"))))</f>
        <v/>
      </c>
      <c r="EX426" s="185" t="n"/>
      <c r="EY426" s="119">
        <f>IF(N($H426)&lt;25,"",IF(ES426="","",ES426+31))</f>
        <v/>
      </c>
      <c r="EZ426" s="124">
        <f>IF(EY426="","",TODAY()-EY426)</f>
        <v/>
      </c>
      <c r="FA426" s="494" t="n"/>
      <c r="FB426" s="184" t="n"/>
      <c r="FC426" s="184">
        <f>IF(EY426="","SIN ESTADO",IF(FA426&lt;&gt;"","PAGA",IF(EZ426&gt;0,"VENCIDA",IF(EZ426&gt;=-5,"POR VENCER","AL DÍA"))))</f>
        <v/>
      </c>
      <c r="FD426" s="185" t="n"/>
      <c r="FE426" s="119">
        <f>IF(N($H426)&lt;26,"",IF(EY426="","",EY426+31))</f>
        <v/>
      </c>
      <c r="FF426" s="124">
        <f>IF(FE426="","",TODAY()-FE426)</f>
        <v/>
      </c>
      <c r="FG426" s="494" t="n"/>
      <c r="FH426" s="184" t="n"/>
      <c r="FI426" s="184">
        <f>IF(FE426="","SIN ESTADO",IF(FG426&lt;&gt;"","PAGA",IF(FF426&gt;0,"VENCIDA",IF(FF426&gt;=-5,"POR VENCER","AL DÍA"))))</f>
        <v/>
      </c>
      <c r="FJ426" s="185" t="n"/>
      <c r="FK426" s="119">
        <f>IF(N($H426)&lt;27,"",IF(FE426="","",FE426+31))</f>
        <v/>
      </c>
      <c r="FL426" s="124">
        <f>IF(FK426="","",TODAY()-FK426)</f>
        <v/>
      </c>
      <c r="FM426" s="494" t="n"/>
      <c r="FN426" s="184" t="n"/>
      <c r="FO426" s="184">
        <f>IF(FK426="","SIN ESTADO",IF(FM426&lt;&gt;"","PAGA",IF(FL426&gt;0,"VENCIDA",IF(FL426&gt;=-5,"POR VENCER","AL DÍA"))))</f>
        <v/>
      </c>
      <c r="FP426" s="185" t="n"/>
      <c r="FQ426" s="119">
        <f>IF(N($H426)&lt;28,"",IF(FK426="","",FK426+31))</f>
        <v/>
      </c>
      <c r="FR426" s="124">
        <f>IF(FQ426="","",TODAY()-FQ426)</f>
        <v/>
      </c>
      <c r="FS426" s="494" t="n"/>
      <c r="FT426" s="184" t="n"/>
      <c r="FU426" s="184">
        <f>IF(FQ426="","SIN ESTADO",IF(FS426&lt;&gt;"","PAGA",IF(FR426&gt;0,"VENCIDA",IF(FR426&gt;=-5,"POR VENCER","AL DÍA"))))</f>
        <v/>
      </c>
      <c r="FV426" s="185" t="n"/>
      <c r="FW426" s="119">
        <f>IF(N($H426)&lt;29,"",IF(FQ426="","",FQ426+31))</f>
        <v/>
      </c>
      <c r="FX426" s="124">
        <f>IF(FW426="","",TODAY()-FW426)</f>
        <v/>
      </c>
      <c r="FY426" s="494" t="n"/>
      <c r="FZ426" s="184" t="n"/>
      <c r="GA426" s="184">
        <f>IF(FW426="","SIN ESTADO",IF(FY426&lt;&gt;"","PAGA",IF(FX426&gt;0,"VENCIDA",IF(FX426&gt;=-5,"POR VENCER","AL DÍA"))))</f>
        <v/>
      </c>
      <c r="GB426" s="185" t="n"/>
      <c r="GC426" s="119">
        <f>IF(N($H426)&lt;30,"",IF(FW426="","",FW426+31))</f>
        <v/>
      </c>
      <c r="GD426" s="124">
        <f>IF(GC426="","",TODAY()-GC426)</f>
        <v/>
      </c>
      <c r="GE426" s="494" t="n"/>
      <c r="GF426" s="184" t="n"/>
      <c r="GG426" s="184">
        <f>IF(GC426="","SIN ESTADO",IF(GE426&lt;&gt;"","PAGA",IF(GD426&gt;0,"VENCIDA",IF(GD426&gt;=-5,"POR VENCER","AL DÍA"))))</f>
        <v/>
      </c>
      <c r="GH426" s="185" t="n"/>
      <c r="GI426" s="119">
        <f>IF(N($H426)&lt;31,"",IF(GC426="","",GC426+31))</f>
        <v/>
      </c>
      <c r="GJ426" s="124">
        <f>IF(GI426="","",TODAY()-GI426)</f>
        <v/>
      </c>
      <c r="GK426" s="494" t="n"/>
      <c r="GL426" s="184" t="n"/>
      <c r="GM426" s="184">
        <f>IF(GI426="","SIN ESTADO",IF(GK426&lt;&gt;"","PAGA",IF(GJ426&gt;0,"VENCIDA",IF(GJ426&gt;=-5,"POR VENCER","AL DÍA"))))</f>
        <v/>
      </c>
      <c r="GN426" s="185" t="n"/>
      <c r="GO426" s="119">
        <f>IF(N($H426)&lt;32,"",IF(GI426="","",GI426+31))</f>
        <v/>
      </c>
      <c r="GP426" s="124">
        <f>IF(GO426="","",TODAY()-GO426)</f>
        <v/>
      </c>
      <c r="GQ426" s="494" t="n"/>
      <c r="GR426" s="184" t="n"/>
      <c r="GS426" s="184">
        <f>IF(GO426="","SIN ESTADO",IF(GQ426&lt;&gt;"","PAGA",IF(GP426&gt;0,"VENCIDA",IF(GP426&gt;=-5,"POR VENCER","AL DÍA"))))</f>
        <v/>
      </c>
      <c r="GT426" s="185" t="n"/>
      <c r="GU426" s="119">
        <f>IF(N($H426)&lt;33,"",IF(GO426="","",GO426+31))</f>
        <v/>
      </c>
      <c r="GV426" s="124">
        <f>IF(GU426="","",TODAY()-GU426)</f>
        <v/>
      </c>
      <c r="GW426" s="494" t="n"/>
      <c r="GX426" s="184" t="n"/>
      <c r="GY426" s="184">
        <f>IF(GU426="","SIN ESTADO",IF(GW426&lt;&gt;"","PAGA",IF(GV426&gt;0,"VENCIDA",IF(GV426&gt;=-5,"POR VENCER","AL DÍA"))))</f>
        <v/>
      </c>
      <c r="GZ426" s="185" t="n"/>
      <c r="HA426" s="119">
        <f>IF(N($H426)&lt;34,"",IF(GU426="","",GU426+31))</f>
        <v/>
      </c>
      <c r="HB426" s="124">
        <f>IF(HA426="","",TODAY()-HA426)</f>
        <v/>
      </c>
      <c r="HC426" s="494" t="n"/>
      <c r="HD426" s="184" t="n"/>
      <c r="HE426" s="184">
        <f>IF(HA426="","SIN ESTADO",IF(HC426&lt;&gt;"","PAGA",IF(HB426&gt;0,"VENCIDA",IF(HB426&gt;=-5,"POR VENCER","AL DÍA"))))</f>
        <v/>
      </c>
      <c r="HF426" s="185" t="n"/>
      <c r="HG426" s="119">
        <f>IF(N($H426)&lt;35,"",IF(HA426="","",HA426+31))</f>
        <v/>
      </c>
      <c r="HH426" s="124">
        <f>IF(HG426="","",TODAY()-HG426)</f>
        <v/>
      </c>
      <c r="HI426" s="494" t="n"/>
      <c r="HJ426" s="184" t="n"/>
      <c r="HK426" s="184">
        <f>IF(HG426="","SIN ESTADO",IF(HI426&lt;&gt;"","PAGA",IF(HH426&gt;0,"VENCIDA",IF(HH426&gt;=-5,"POR VENCER","AL DÍA"))))</f>
        <v/>
      </c>
      <c r="HL426" s="168" t="n"/>
      <c r="HM426" s="119">
        <f>IF(N($H426)&lt;36,"",IF(HG426="","",HG426+31))</f>
        <v/>
      </c>
      <c r="HN426" s="124">
        <f>IF(HM426="","",TODAY()-HM426)</f>
        <v/>
      </c>
      <c r="HO426" s="494" t="n"/>
      <c r="HP426" s="184" t="n"/>
      <c r="HQ426" s="184">
        <f>IF(HM426="","SIN ESTADO",IF(HO426&lt;&gt;"","PAGA",IF(HN426&gt;0,"VENCIDA",IF(HN426&gt;=-5,"POR VENCER","AL DÍA"))))</f>
        <v/>
      </c>
      <c r="HR426" s="168" t="n"/>
      <c r="HS426" s="169">
        <f>N426+T426+Z426+AF426+AL426+AR426+AX426+BD426+BJ426+BP426+BV426+CB426+CH426+CN426+CT426+CZ426+DF426+DL426+DR426+DX426+ED426+EJ426+EP426+EV426+FB426+FH426+FN426+FT426+FZ426+GF426+GL426+GR426+GX426+HD426+HJ426+HP426</f>
        <v/>
      </c>
      <c r="HU426" s="170">
        <f>IFERROR(N($J426),0)</f>
        <v/>
      </c>
      <c r="HW426" s="170">
        <f>SUMPRODUCT((MOD(COLUMN($M426:$HR426)-COLUMN($M426),6)=0)*ISNUMBER($M426:$HR426)*($M426:$HR426&gt;=RESUMEN!$C$26)*($M426:$HR426&lt;=RESUMEN!$C$27)*IFERROR(N($N426:$HS426),0))</f>
        <v/>
      </c>
      <c r="HX426" s="170">
        <f>SUMPRODUCT((MOD(COLUMN($M426:$HR426)-COLUMN($M426),6)=0)*ISNUMBER($M426:$HR426)*($M426:$HR426&gt;=RESUMEN!$C$26)*($M426:$HR426&lt;=RESUMEN!$C$27))</f>
        <v/>
      </c>
    </row>
    <row r="427" ht="15.75" customHeight="1" s="506">
      <c r="B427" s="113">
        <f>VENTAS!A426</f>
        <v/>
      </c>
      <c r="C427" s="236">
        <f>VENTAS!B426</f>
        <v/>
      </c>
      <c r="D427" s="53">
        <f>VENTAS!C426</f>
        <v/>
      </c>
      <c r="E427" s="114">
        <f>VENTAS!D426</f>
        <v/>
      </c>
      <c r="F427" s="114">
        <f>VENTAS!J426</f>
        <v/>
      </c>
      <c r="G427" s="494">
        <f>VENTAS!F426</f>
        <v/>
      </c>
      <c r="H427" s="479">
        <f>VENTAS!K426</f>
        <v/>
      </c>
      <c r="I427" s="479">
        <f>VENTAS!M426</f>
        <v/>
      </c>
      <c r="J427" s="184">
        <f>VENTAS!L426</f>
        <v/>
      </c>
      <c r="K427" s="119">
        <f>IF(N($H427)&lt;1,"",$G427+31)</f>
        <v/>
      </c>
      <c r="L427" s="124">
        <f>IF(K427="","",TODAY()-K427)</f>
        <v/>
      </c>
      <c r="M427" s="494" t="n">
        <v>46142</v>
      </c>
      <c r="N427" s="374" t="n">
        <v>1000000</v>
      </c>
      <c r="O427" s="184">
        <f>IF(K427="","SIN ESTADO",IF(M427&lt;&gt;"","PAGA",IF(L427&gt;0,"VENCIDA",IF(L427&gt;=-5,"POR VENCER","AL DÍA"))))</f>
        <v/>
      </c>
      <c r="P427" s="185" t="inlineStr">
        <is>
          <t>TRANSFERENCIA</t>
        </is>
      </c>
      <c r="Q427" s="119">
        <f>IF(N($H427)&lt;2,"",IF(K427="","",K427+31))</f>
        <v/>
      </c>
      <c r="R427" s="124">
        <f>IF(Q427="","",TODAY()-Q427)</f>
        <v/>
      </c>
      <c r="S427" s="494" t="n">
        <v>46171</v>
      </c>
      <c r="T427" s="184" t="n">
        <v>1000000</v>
      </c>
      <c r="U427" s="184">
        <f>IF(Q427="","SIN ESTADO",IF(S427&lt;&gt;"","PAGA",IF(R427&gt;0,"VENCIDA",IF(R427&gt;=-5,"POR VENCER","AL DÍA"))))</f>
        <v/>
      </c>
      <c r="V427" s="185" t="inlineStr">
        <is>
          <t>TRANSFERENCIA</t>
        </is>
      </c>
      <c r="W427" s="119">
        <f>IF(N($H427)&lt;3,"",IF(Q427="","",Q427+31))</f>
        <v/>
      </c>
      <c r="X427" s="124">
        <f>IF(W427="","",TODAY()-W427)</f>
        <v/>
      </c>
      <c r="Y427" s="494" t="n">
        <v>46203</v>
      </c>
      <c r="Z427" s="184" t="n">
        <v>1000000</v>
      </c>
      <c r="AA427" s="184">
        <f>IF(W427="","SIN ESTADO",IF(Y427&lt;&gt;"","PAGA",IF(X427&gt;0,"VENCIDA",IF(X427&gt;=-5,"POR VENCER","AL DÍA"))))</f>
        <v/>
      </c>
      <c r="AB427" s="185" t="inlineStr">
        <is>
          <t>TRANSFERENCIA</t>
        </is>
      </c>
      <c r="AC427" s="119">
        <f>IF(N($H427)&lt;4,"",IF(W427="","",W427+31))</f>
        <v/>
      </c>
      <c r="AD427" s="124">
        <f>IF(AC427="","",TODAY()-AC427)</f>
        <v/>
      </c>
      <c r="AE427" s="494" t="n">
        <v>46234</v>
      </c>
      <c r="AF427" s="184" t="n">
        <v>1000000</v>
      </c>
      <c r="AG427" s="184">
        <f>IF(AC427="","SIN ESTADO",IF(AE427&lt;&gt;"","PAGA",IF(AD427&gt;0,"VENCIDA",IF(AD427&gt;=-5,"POR VENCER","AL DÍA"))))</f>
        <v/>
      </c>
      <c r="AH427" s="185" t="inlineStr">
        <is>
          <t>TRANSFERENCIA</t>
        </is>
      </c>
      <c r="AI427" s="119">
        <f>IF(N($H427)&lt;5,"",IF(AC427="","",AC427+31))</f>
        <v/>
      </c>
      <c r="AJ427" s="124">
        <f>IF(AI427="","",TODAY()-AI427)</f>
        <v/>
      </c>
      <c r="AK427" s="494" t="n">
        <v>46265</v>
      </c>
      <c r="AL427" s="184" t="n">
        <v>1000000</v>
      </c>
      <c r="AM427" s="184">
        <f>IF(AI427="","SIN ESTADO",IF(AK427&lt;&gt;"","PAGA",IF(AJ427&gt;0,"VENCIDA",IF(AJ427&gt;=-5,"POR VENCER","AL DÍA"))))</f>
        <v/>
      </c>
      <c r="AN427" s="185" t="inlineStr">
        <is>
          <t>TRANSFERENCIA</t>
        </is>
      </c>
      <c r="AO427" s="119">
        <f>IF(N($H427)&lt;6,"",IF(AI427="","",AI427+31))</f>
        <v/>
      </c>
      <c r="AP427" s="124">
        <f>IF(AO427="","",TODAY()-AO427)</f>
        <v/>
      </c>
      <c r="AQ427" s="270" t="n"/>
      <c r="AR427" s="184" t="n"/>
      <c r="AS427" s="184">
        <f>IF(AO427="","SIN ESTADO",IF(AQ427&lt;&gt;"","PAGA",IF(AP427&gt;0,"VENCIDA",IF(AP427&gt;=-5,"POR VENCER","AL DÍA"))))</f>
        <v/>
      </c>
      <c r="AT427" s="185" t="n"/>
      <c r="AU427" s="119">
        <f>IF(N($H427)&lt;7,"",IF(AO427="","",AO427+31))</f>
        <v/>
      </c>
      <c r="AV427" s="124">
        <f>IF(AU427="","",TODAY()-AU427)</f>
        <v/>
      </c>
      <c r="AW427" s="494" t="n"/>
      <c r="AX427" s="184" t="n"/>
      <c r="AY427" s="184">
        <f>IF(AU427="","SIN ESTADO",IF(AW427&lt;&gt;"","PAGA",IF(AV427&gt;0,"VENCIDA",IF(AV427&gt;=-5,"POR VENCER","AL DÍA"))))</f>
        <v/>
      </c>
      <c r="AZ427" s="185" t="n"/>
      <c r="BA427" s="119">
        <f>IF(N($H427)&lt;8,"",IF(AU427="","",AU427+31))</f>
        <v/>
      </c>
      <c r="BB427" s="124">
        <f>IF(BA427="","",TODAY()-BA427)</f>
        <v/>
      </c>
      <c r="BC427" s="494" t="n"/>
      <c r="BD427" s="184" t="n"/>
      <c r="BE427" s="184">
        <f>IF(BA427="","SIN ESTADO",IF(BC427&lt;&gt;"","PAGA",IF(BB427&gt;0,"VENCIDA",IF(BB427&gt;=-5,"POR VENCER","AL DÍA"))))</f>
        <v/>
      </c>
      <c r="BF427" s="185" t="n"/>
      <c r="BG427" s="119">
        <f>IF(N($H427)&lt;9,"",IF(BA427="","",BA427+31))</f>
        <v/>
      </c>
      <c r="BH427" s="124">
        <f>IF(BG427="","",TODAY()-BG427)</f>
        <v/>
      </c>
      <c r="BI427" s="494" t="n"/>
      <c r="BJ427" s="184" t="n"/>
      <c r="BK427" s="184">
        <f>IF(BG427="","SIN ESTADO",IF(BI427&lt;&gt;"","PAGA",IF(BH427&gt;0,"VENCIDA",IF(BH427&gt;=-5,"POR VENCER","AL DÍA"))))</f>
        <v/>
      </c>
      <c r="BL427" s="185" t="n"/>
      <c r="BM427" s="119">
        <f>IF(N($H427)&lt;10,"",IF(BG427="","",BG427+31))</f>
        <v/>
      </c>
      <c r="BN427" s="124">
        <f>IF(BM427="","",TODAY()-BM427)</f>
        <v/>
      </c>
      <c r="BO427" s="494" t="n"/>
      <c r="BP427" s="184" t="n"/>
      <c r="BQ427" s="184">
        <f>IF(BM427="","SIN ESTADO",IF(BO427&lt;&gt;"","PAGA",IF(BN427&gt;0,"VENCIDA",IF(BN427&gt;=-5,"POR VENCER","AL DÍA"))))</f>
        <v/>
      </c>
      <c r="BR427" s="185" t="n"/>
      <c r="BS427" s="119">
        <f>IF(N($H427)&lt;11,"",IF(BM427="","",BM427+31))</f>
        <v/>
      </c>
      <c r="BT427" s="124">
        <f>IF(BS427="","",TODAY()-BS427)</f>
        <v/>
      </c>
      <c r="BU427" s="494" t="n"/>
      <c r="BV427" s="184" t="n"/>
      <c r="BW427" s="184">
        <f>IF(BS427="","SIN ESTADO",IF(BU427&lt;&gt;"","PAGA",IF(BT427&gt;0,"VENCIDA",IF(BT427&gt;=-5,"POR VENCER","AL DÍA"))))</f>
        <v/>
      </c>
      <c r="BX427" s="185" t="n"/>
      <c r="BY427" s="119">
        <f>IF(N($H427)&lt;12,"",IF(BS427="","",BS427+31))</f>
        <v/>
      </c>
      <c r="BZ427" s="124">
        <f>IF(BY427="","",TODAY()-BY427)</f>
        <v/>
      </c>
      <c r="CA427" s="494" t="n"/>
      <c r="CB427" s="184" t="n"/>
      <c r="CC427" s="184">
        <f>IF(BY427="","SIN ESTADO",IF(CA427&lt;&gt;"","PAGA",IF(BZ427&gt;0,"VENCIDA",IF(BZ427&gt;=-5,"POR VENCER","AL DÍA"))))</f>
        <v/>
      </c>
      <c r="CD427" s="185" t="n"/>
      <c r="CE427" s="119">
        <f>IF(N($H427)&lt;13,"",IF(BY427="","",BY427+31))</f>
        <v/>
      </c>
      <c r="CF427" s="124">
        <f>IF(CE427="","",TODAY()-CE427)</f>
        <v/>
      </c>
      <c r="CG427" s="494" t="n"/>
      <c r="CH427" s="184" t="n"/>
      <c r="CI427" s="184">
        <f>IF(CE427="","SIN ESTADO",IF(CG427&lt;&gt;"","PAGA",IF(CF427&gt;0,"VENCIDA",IF(CF427&gt;=-5,"POR VENCER","AL DÍA"))))</f>
        <v/>
      </c>
      <c r="CJ427" s="185" t="n"/>
      <c r="CK427" s="119">
        <f>IF(N($H427)&lt;14,"",IF(CE427="","",CE427+31))</f>
        <v/>
      </c>
      <c r="CL427" s="124">
        <f>IF(CK427="","",TODAY()-CK427)</f>
        <v/>
      </c>
      <c r="CM427" s="494" t="n"/>
      <c r="CN427" s="184" t="n"/>
      <c r="CO427" s="184">
        <f>IF(CK427="","SIN ESTADO",IF(CM427&lt;&gt;"","PAGA",IF(CL427&gt;0,"VENCIDA",IF(CL427&gt;=-5,"POR VENCER","AL DÍA"))))</f>
        <v/>
      </c>
      <c r="CP427" s="185" t="n"/>
      <c r="CQ427" s="119">
        <f>IF(N($H427)&lt;15,"",IF(CK427="","",CK427+31))</f>
        <v/>
      </c>
      <c r="CR427" s="124">
        <f>IF(CQ427="","",TODAY()-CQ427)</f>
        <v/>
      </c>
      <c r="CS427" s="494" t="n"/>
      <c r="CT427" s="184" t="n"/>
      <c r="CU427" s="184">
        <f>IF(CQ427="","SIN ESTADO",IF(CS427&lt;&gt;"","PAGA",IF(CR427&gt;0,"VENCIDA",IF(CR427&gt;=-5,"POR VENCER","AL DÍA"))))</f>
        <v/>
      </c>
      <c r="CV427" s="185" t="n"/>
      <c r="CW427" s="119">
        <f>IF(N($H427)&lt;16,"",IF(CQ427="","",CQ427+31))</f>
        <v/>
      </c>
      <c r="CX427" s="124">
        <f>IF(CW427="","",TODAY()-CW427)</f>
        <v/>
      </c>
      <c r="CY427" s="494" t="n"/>
      <c r="CZ427" s="184" t="n"/>
      <c r="DA427" s="184">
        <f>IF(CW427="","SIN ESTADO",IF(CY427&lt;&gt;"","PAGA",IF(CX427&gt;0,"VENCIDA",IF(CX427&gt;=-5,"POR VENCER","AL DÍA"))))</f>
        <v/>
      </c>
      <c r="DB427" s="185" t="n"/>
      <c r="DC427" s="119">
        <f>IF(N($H427)&lt;17,"",IF(CW427="","",CW427+31))</f>
        <v/>
      </c>
      <c r="DD427" s="124">
        <f>IF(DC427="","",TODAY()-DC427)</f>
        <v/>
      </c>
      <c r="DE427" s="494" t="n"/>
      <c r="DF427" s="184" t="n"/>
      <c r="DG427" s="184">
        <f>IF(DC427="","SIN ESTADO",IF(DE427&lt;&gt;"","PAGA",IF(DD427&gt;0,"VENCIDA",IF(DD427&gt;=-5,"POR VENCER","AL DÍA"))))</f>
        <v/>
      </c>
      <c r="DH427" s="185" t="n"/>
      <c r="DI427" s="119">
        <f>IF(N($H427)&lt;18,"",IF(DC427="","",DC427+31))</f>
        <v/>
      </c>
      <c r="DJ427" s="124">
        <f>IF(DI427="","",TODAY()-DI427)</f>
        <v/>
      </c>
      <c r="DK427" s="494" t="n"/>
      <c r="DL427" s="184" t="n"/>
      <c r="DM427" s="184">
        <f>IF(DI427="","SIN ESTADO",IF(DK427&lt;&gt;"","PAGA",IF(DJ427&gt;0,"VENCIDA",IF(DJ427&gt;=-5,"POR VENCER","AL DÍA"))))</f>
        <v/>
      </c>
      <c r="DN427" s="185" t="n"/>
      <c r="DO427" s="119">
        <f>IF(N($H427)&lt;19,"",IF(DI427="","",DI427+31))</f>
        <v/>
      </c>
      <c r="DP427" s="124">
        <f>IF(DO427="","",TODAY()-DO427)</f>
        <v/>
      </c>
      <c r="DQ427" s="494" t="n"/>
      <c r="DR427" s="184" t="n"/>
      <c r="DS427" s="184">
        <f>IF(DO427="","SIN ESTADO",IF(DQ427&lt;&gt;"","PAGA",IF(DP427&gt;0,"VENCIDA",IF(DP427&gt;=-5,"POR VENCER","AL DÍA"))))</f>
        <v/>
      </c>
      <c r="DT427" s="185" t="n"/>
      <c r="DU427" s="119">
        <f>IF(N($H427)&lt;20,"",IF(DO427="","",DO427+31))</f>
        <v/>
      </c>
      <c r="DV427" s="124">
        <f>IF(DU427="","",TODAY()-DU427)</f>
        <v/>
      </c>
      <c r="DW427" s="494" t="n"/>
      <c r="DX427" s="184" t="n"/>
      <c r="DY427" s="184">
        <f>IF(DU427="","SIN ESTADO",IF(DW427&lt;&gt;"","PAGA",IF(DV427&gt;0,"VENCIDA",IF(DV427&gt;=-5,"POR VENCER","AL DÍA"))))</f>
        <v/>
      </c>
      <c r="DZ427" s="185" t="n"/>
      <c r="EA427" s="119">
        <f>IF(N($H427)&lt;21,"",IF(DU427="","",DU427+31))</f>
        <v/>
      </c>
      <c r="EB427" s="124">
        <f>IF(EA427="","",TODAY()-EA427)</f>
        <v/>
      </c>
      <c r="EC427" s="494" t="n"/>
      <c r="ED427" s="184" t="n"/>
      <c r="EE427" s="184">
        <f>IF(EA427="","SIN ESTADO",IF(EC427&lt;&gt;"","PAGA",IF(EB427&gt;0,"VENCIDA",IF(EB427&gt;=-5,"POR VENCER","AL DÍA"))))</f>
        <v/>
      </c>
      <c r="EF427" s="185" t="n"/>
      <c r="EG427" s="119">
        <f>IF(N($H427)&lt;22,"",IF(EA427="","",EA427+31))</f>
        <v/>
      </c>
      <c r="EH427" s="124">
        <f>IF(EG427="","",TODAY()-EG427)</f>
        <v/>
      </c>
      <c r="EI427" s="494" t="n"/>
      <c r="EJ427" s="184" t="n"/>
      <c r="EK427" s="184">
        <f>IF(EG427="","SIN ESTADO",IF(EI427&lt;&gt;"","PAGA",IF(EH427&gt;0,"VENCIDA",IF(EH427&gt;=-5,"POR VENCER","AL DÍA"))))</f>
        <v/>
      </c>
      <c r="EL427" s="185" t="n"/>
      <c r="EM427" s="119">
        <f>IF(N($H427)&lt;23,"",IF(EG427="","",EG427+31))</f>
        <v/>
      </c>
      <c r="EN427" s="124">
        <f>IF(EM427="","",TODAY()-EM427)</f>
        <v/>
      </c>
      <c r="EO427" s="494" t="n"/>
      <c r="EP427" s="184" t="n"/>
      <c r="EQ427" s="184">
        <f>IF(EM427="","SIN ESTADO",IF(EO427&lt;&gt;"","PAGA",IF(EN427&gt;0,"VENCIDA",IF(EN427&gt;=-5,"POR VENCER","AL DÍA"))))</f>
        <v/>
      </c>
      <c r="ER427" s="185" t="n"/>
      <c r="ES427" s="119">
        <f>IF(N($H427)&lt;24,"",IF(EM427="","",EM427+31))</f>
        <v/>
      </c>
      <c r="ET427" s="124">
        <f>IF(ES427="","",TODAY()-ES427)</f>
        <v/>
      </c>
      <c r="EU427" s="494" t="n"/>
      <c r="EV427" s="184" t="n"/>
      <c r="EW427" s="184">
        <f>IF(ES427="","SIN ESTADO",IF(EU427&lt;&gt;"","PAGA",IF(ET427&gt;0,"VENCIDA",IF(ET427&gt;=-5,"POR VENCER","AL DÍA"))))</f>
        <v/>
      </c>
      <c r="EX427" s="185" t="n"/>
      <c r="EY427" s="119">
        <f>IF(N($H427)&lt;25,"",IF(ES427="","",ES427+31))</f>
        <v/>
      </c>
      <c r="EZ427" s="124">
        <f>IF(EY427="","",TODAY()-EY427)</f>
        <v/>
      </c>
      <c r="FA427" s="494" t="n"/>
      <c r="FB427" s="184" t="n"/>
      <c r="FC427" s="184">
        <f>IF(EY427="","SIN ESTADO",IF(FA427&lt;&gt;"","PAGA",IF(EZ427&gt;0,"VENCIDA",IF(EZ427&gt;=-5,"POR VENCER","AL DÍA"))))</f>
        <v/>
      </c>
      <c r="FD427" s="185" t="n"/>
      <c r="FE427" s="119">
        <f>IF(N($H427)&lt;26,"",IF(EY427="","",EY427+31))</f>
        <v/>
      </c>
      <c r="FF427" s="124">
        <f>IF(FE427="","",TODAY()-FE427)</f>
        <v/>
      </c>
      <c r="FG427" s="494" t="n"/>
      <c r="FH427" s="184" t="n"/>
      <c r="FI427" s="184">
        <f>IF(FE427="","SIN ESTADO",IF(FG427&lt;&gt;"","PAGA",IF(FF427&gt;0,"VENCIDA",IF(FF427&gt;=-5,"POR VENCER","AL DÍA"))))</f>
        <v/>
      </c>
      <c r="FJ427" s="185" t="n"/>
      <c r="FK427" s="119">
        <f>IF(N($H427)&lt;27,"",IF(FE427="","",FE427+31))</f>
        <v/>
      </c>
      <c r="FL427" s="124">
        <f>IF(FK427="","",TODAY()-FK427)</f>
        <v/>
      </c>
      <c r="FM427" s="494" t="n"/>
      <c r="FN427" s="184" t="n"/>
      <c r="FO427" s="184">
        <f>IF(FK427="","SIN ESTADO",IF(FM427&lt;&gt;"","PAGA",IF(FL427&gt;0,"VENCIDA",IF(FL427&gt;=-5,"POR VENCER","AL DÍA"))))</f>
        <v/>
      </c>
      <c r="FP427" s="185" t="n"/>
      <c r="FQ427" s="119">
        <f>IF(N($H427)&lt;28,"",IF(FK427="","",FK427+31))</f>
        <v/>
      </c>
      <c r="FR427" s="124">
        <f>IF(FQ427="","",TODAY()-FQ427)</f>
        <v/>
      </c>
      <c r="FS427" s="494" t="n"/>
      <c r="FT427" s="184" t="n"/>
      <c r="FU427" s="184">
        <f>IF(FQ427="","SIN ESTADO",IF(FS427&lt;&gt;"","PAGA",IF(FR427&gt;0,"VENCIDA",IF(FR427&gt;=-5,"POR VENCER","AL DÍA"))))</f>
        <v/>
      </c>
      <c r="FV427" s="185" t="n"/>
      <c r="FW427" s="119">
        <f>IF(N($H427)&lt;29,"",IF(FQ427="","",FQ427+31))</f>
        <v/>
      </c>
      <c r="FX427" s="124">
        <f>IF(FW427="","",TODAY()-FW427)</f>
        <v/>
      </c>
      <c r="FY427" s="494" t="n"/>
      <c r="FZ427" s="184" t="n"/>
      <c r="GA427" s="184">
        <f>IF(FW427="","SIN ESTADO",IF(FY427&lt;&gt;"","PAGA",IF(FX427&gt;0,"VENCIDA",IF(FX427&gt;=-5,"POR VENCER","AL DÍA"))))</f>
        <v/>
      </c>
      <c r="GB427" s="185" t="n"/>
      <c r="GC427" s="119">
        <f>IF(N($H427)&lt;30,"",IF(FW427="","",FW427+31))</f>
        <v/>
      </c>
      <c r="GD427" s="124">
        <f>IF(GC427="","",TODAY()-GC427)</f>
        <v/>
      </c>
      <c r="GE427" s="494" t="n"/>
      <c r="GF427" s="184" t="n"/>
      <c r="GG427" s="184">
        <f>IF(GC427="","SIN ESTADO",IF(GE427&lt;&gt;"","PAGA",IF(GD427&gt;0,"VENCIDA",IF(GD427&gt;=-5,"POR VENCER","AL DÍA"))))</f>
        <v/>
      </c>
      <c r="GH427" s="185" t="n"/>
      <c r="GI427" s="119">
        <f>IF(N($H427)&lt;31,"",IF(GC427="","",GC427+31))</f>
        <v/>
      </c>
      <c r="GJ427" s="124">
        <f>IF(GI427="","",TODAY()-GI427)</f>
        <v/>
      </c>
      <c r="GK427" s="494" t="n"/>
      <c r="GL427" s="184" t="n"/>
      <c r="GM427" s="184">
        <f>IF(GI427="","SIN ESTADO",IF(GK427&lt;&gt;"","PAGA",IF(GJ427&gt;0,"VENCIDA",IF(GJ427&gt;=-5,"POR VENCER","AL DÍA"))))</f>
        <v/>
      </c>
      <c r="GN427" s="185" t="n"/>
      <c r="GO427" s="119">
        <f>IF(N($H427)&lt;32,"",IF(GI427="","",GI427+31))</f>
        <v/>
      </c>
      <c r="GP427" s="124">
        <f>IF(GO427="","",TODAY()-GO427)</f>
        <v/>
      </c>
      <c r="GQ427" s="494" t="n"/>
      <c r="GR427" s="184" t="n"/>
      <c r="GS427" s="184">
        <f>IF(GO427="","SIN ESTADO",IF(GQ427&lt;&gt;"","PAGA",IF(GP427&gt;0,"VENCIDA",IF(GP427&gt;=-5,"POR VENCER","AL DÍA"))))</f>
        <v/>
      </c>
      <c r="GT427" s="185" t="n"/>
      <c r="GU427" s="119">
        <f>IF(N($H427)&lt;33,"",IF(GO427="","",GO427+31))</f>
        <v/>
      </c>
      <c r="GV427" s="124">
        <f>IF(GU427="","",TODAY()-GU427)</f>
        <v/>
      </c>
      <c r="GW427" s="494" t="n"/>
      <c r="GX427" s="184" t="n"/>
      <c r="GY427" s="184">
        <f>IF(GU427="","SIN ESTADO",IF(GW427&lt;&gt;"","PAGA",IF(GV427&gt;0,"VENCIDA",IF(GV427&gt;=-5,"POR VENCER","AL DÍA"))))</f>
        <v/>
      </c>
      <c r="GZ427" s="185" t="n"/>
      <c r="HA427" s="119">
        <f>IF(N($H427)&lt;34,"",IF(GU427="","",GU427+31))</f>
        <v/>
      </c>
      <c r="HB427" s="124">
        <f>IF(HA427="","",TODAY()-HA427)</f>
        <v/>
      </c>
      <c r="HC427" s="494" t="n"/>
      <c r="HD427" s="184" t="n"/>
      <c r="HE427" s="184">
        <f>IF(HA427="","SIN ESTADO",IF(HC427&lt;&gt;"","PAGA",IF(HB427&gt;0,"VENCIDA",IF(HB427&gt;=-5,"POR VENCER","AL DÍA"))))</f>
        <v/>
      </c>
      <c r="HF427" s="185" t="n"/>
      <c r="HG427" s="119">
        <f>IF(N($H427)&lt;35,"",IF(HA427="","",HA427+31))</f>
        <v/>
      </c>
      <c r="HH427" s="124">
        <f>IF(HG427="","",TODAY()-HG427)</f>
        <v/>
      </c>
      <c r="HI427" s="494" t="n"/>
      <c r="HJ427" s="184" t="n"/>
      <c r="HK427" s="184">
        <f>IF(HG427="","SIN ESTADO",IF(HI427&lt;&gt;"","PAGA",IF(HH427&gt;0,"VENCIDA",IF(HH427&gt;=-5,"POR VENCER","AL DÍA"))))</f>
        <v/>
      </c>
      <c r="HL427" s="168" t="n"/>
      <c r="HM427" s="119">
        <f>IF(N($H427)&lt;36,"",IF(HG427="","",HG427+31))</f>
        <v/>
      </c>
      <c r="HN427" s="124">
        <f>IF(HM427="","",TODAY()-HM427)</f>
        <v/>
      </c>
      <c r="HO427" s="494" t="n"/>
      <c r="HP427" s="184" t="n"/>
      <c r="HQ427" s="184">
        <f>IF(HM427="","SIN ESTADO",IF(HO427&lt;&gt;"","PAGA",IF(HN427&gt;0,"VENCIDA",IF(HN427&gt;=-5,"POR VENCER","AL DÍA"))))</f>
        <v/>
      </c>
      <c r="HR427" s="168" t="n"/>
      <c r="HS427" s="169">
        <f>N427+T427+Z427+AF427+AL427+AR427+AX427+BD427+BJ427+BP427+BV427+CB427+CH427+CN427+CT427+CZ427+DF427+DL427+DR427+DX427+ED427+EJ427+EP427+EV427+FB427+FH427+FN427+FT427+FZ427+GF427+GL427+GR427+GX427+HD427+HJ427+HP427</f>
        <v/>
      </c>
      <c r="HU427" s="170">
        <f>IFERROR(N($J427),0)</f>
        <v/>
      </c>
      <c r="HW427" s="170">
        <f>SUMPRODUCT((MOD(COLUMN($M427:$HR427)-COLUMN($M427),6)=0)*ISNUMBER($M427:$HR427)*($M427:$HR427&gt;=RESUMEN!$C$26)*($M427:$HR427&lt;=RESUMEN!$C$27)*IFERROR(N($N427:$HS427),0))</f>
        <v/>
      </c>
      <c r="HX427" s="170">
        <f>SUMPRODUCT((MOD(COLUMN($M427:$HR427)-COLUMN($M427),6)=0)*ISNUMBER($M427:$HR427)*($M427:$HR427&gt;=RESUMEN!$C$26)*($M427:$HR427&lt;=RESUMEN!$C$27))</f>
        <v/>
      </c>
    </row>
    <row r="428" ht="15.75" customHeight="1" s="506">
      <c r="B428" s="113">
        <f>VENTAS!A427</f>
        <v/>
      </c>
      <c r="C428" s="236">
        <f>VENTAS!B427</f>
        <v/>
      </c>
      <c r="D428" s="53">
        <f>VENTAS!C427</f>
        <v/>
      </c>
      <c r="E428" s="114">
        <f>VENTAS!D427</f>
        <v/>
      </c>
      <c r="F428" s="114">
        <f>VENTAS!J427</f>
        <v/>
      </c>
      <c r="G428" s="494">
        <f>VENTAS!F427</f>
        <v/>
      </c>
      <c r="H428" s="479">
        <f>VENTAS!K427</f>
        <v/>
      </c>
      <c r="I428" s="479">
        <f>VENTAS!M427</f>
        <v/>
      </c>
      <c r="J428" s="184">
        <f>VENTAS!L427</f>
        <v/>
      </c>
      <c r="K428" s="119">
        <f>IF(N($H428)&lt;1,"",$G428+31)</f>
        <v/>
      </c>
      <c r="L428" s="124">
        <f>IF(K428="","",TODAY()-K428)</f>
        <v/>
      </c>
      <c r="M428" s="469" t="n">
        <v>46128</v>
      </c>
      <c r="N428" s="374" t="n">
        <v>600000</v>
      </c>
      <c r="O428" s="184">
        <f>IF(K428="","SIN ESTADO",IF(M428&lt;&gt;"","PAGA",IF(L428&gt;0,"VENCIDA",IF(L428&gt;=-5,"POR VENCER","AL DÍA"))))</f>
        <v/>
      </c>
      <c r="P428" s="185" t="inlineStr">
        <is>
          <t>EFECTIVO</t>
        </is>
      </c>
      <c r="Q428" s="119">
        <f>IF(N($H428)&lt;2,"",IF(K428="","",K428+31))</f>
        <v/>
      </c>
      <c r="R428" s="124">
        <f>IF(Q428="","",TODAY()-Q428)</f>
        <v/>
      </c>
      <c r="S428" s="494" t="n">
        <v>46161</v>
      </c>
      <c r="T428" s="184" t="n">
        <v>600000</v>
      </c>
      <c r="U428" s="184">
        <f>IF(Q428="","SIN ESTADO",IF(S428&lt;&gt;"","PAGA",IF(R428&gt;0,"VENCIDA",IF(R428&gt;=-5,"POR VENCER","AL DÍA"))))</f>
        <v/>
      </c>
      <c r="V428" s="185" t="inlineStr">
        <is>
          <t>EFECTIVO</t>
        </is>
      </c>
      <c r="W428" s="119">
        <f>IF(N($H428)&lt;3,"",IF(Q428="","",Q428+31))</f>
        <v/>
      </c>
      <c r="X428" s="124">
        <f>IF(W428="","",TODAY()-W428)</f>
        <v/>
      </c>
      <c r="Y428" s="494" t="n">
        <v>46190</v>
      </c>
      <c r="Z428" s="184" t="n">
        <v>600000</v>
      </c>
      <c r="AA428" s="184">
        <f>IF(W428="","SIN ESTADO",IF(Y428&lt;&gt;"","PAGA",IF(X428&gt;0,"VENCIDA",IF(X428&gt;=-5,"POR VENCER","AL DÍA"))))</f>
        <v/>
      </c>
      <c r="AB428" s="185" t="inlineStr">
        <is>
          <t>EFECTIVO</t>
        </is>
      </c>
      <c r="AC428" s="119">
        <f>IF(N($H428)&lt;4,"",IF(W428="","",W428+31))</f>
        <v/>
      </c>
      <c r="AD428" s="124">
        <f>IF(AC428="","",TODAY()-AC428)</f>
        <v/>
      </c>
      <c r="AE428" s="494" t="n">
        <v>46220</v>
      </c>
      <c r="AF428" s="184" t="n">
        <v>600000</v>
      </c>
      <c r="AG428" s="184">
        <f>IF(AC428="","SIN ESTADO",IF(AE428&lt;&gt;"","PAGA",IF(AD428&gt;0,"VENCIDA",IF(AD428&gt;=-5,"POR VENCER","AL DÍA"))))</f>
        <v/>
      </c>
      <c r="AH428" s="185" t="inlineStr">
        <is>
          <t>EFECTIVO</t>
        </is>
      </c>
      <c r="AI428" s="119">
        <f>IF(N($H428)&lt;5,"",IF(AC428="","",AC428+31))</f>
        <v/>
      </c>
      <c r="AJ428" s="124">
        <f>IF(AI428="","",TODAY()-AI428)</f>
        <v/>
      </c>
      <c r="AK428" s="494" t="n">
        <v>46256</v>
      </c>
      <c r="AL428" s="184" t="n">
        <v>600000</v>
      </c>
      <c r="AM428" s="184">
        <f>IF(AI428="","SIN ESTADO",IF(AK428&lt;&gt;"","PAGA",IF(AJ428&gt;0,"VENCIDA",IF(AJ428&gt;=-5,"POR VENCER","AL DÍA"))))</f>
        <v/>
      </c>
      <c r="AN428" s="185" t="inlineStr">
        <is>
          <t>EFECTIVO</t>
        </is>
      </c>
      <c r="AO428" s="119">
        <f>IF(N($H428)&lt;6,"",IF(AI428="","",AI428+31))</f>
        <v/>
      </c>
      <c r="AP428" s="124">
        <f>IF(AO428="","",TODAY()-AO428)</f>
        <v/>
      </c>
      <c r="AQ428" s="270" t="n">
        <v>46283</v>
      </c>
      <c r="AR428" s="184" t="n">
        <v>600000</v>
      </c>
      <c r="AS428" s="184">
        <f>IF(AO428="","SIN ESTADO",IF(AQ428&lt;&gt;"","PAGA",IF(AP428&gt;0,"VENCIDA",IF(AP428&gt;=-5,"POR VENCER","AL DÍA"))))</f>
        <v/>
      </c>
      <c r="AT428" s="185" t="inlineStr">
        <is>
          <t>TRANSFERENCIA</t>
        </is>
      </c>
      <c r="AU428" s="119">
        <f>IF(N($H428)&lt;7,"",IF(AO428="","",AO428+31))</f>
        <v/>
      </c>
      <c r="AV428" s="124">
        <f>IF(AU428="","",TODAY()-AU428)</f>
        <v/>
      </c>
      <c r="AW428" s="494" t="n"/>
      <c r="AX428" s="184" t="n"/>
      <c r="AY428" s="184">
        <f>IF(AU428="","SIN ESTADO",IF(AW428&lt;&gt;"","PAGA",IF(AV428&gt;0,"VENCIDA",IF(AV428&gt;=-5,"POR VENCER","AL DÍA"))))</f>
        <v/>
      </c>
      <c r="AZ428" s="185" t="n"/>
      <c r="BA428" s="119">
        <f>IF(N($H428)&lt;8,"",IF(AU428="","",AU428+31))</f>
        <v/>
      </c>
      <c r="BB428" s="124">
        <f>IF(BA428="","",TODAY()-BA428)</f>
        <v/>
      </c>
      <c r="BC428" s="494" t="n"/>
      <c r="BD428" s="184" t="n"/>
      <c r="BE428" s="184">
        <f>IF(BA428="","SIN ESTADO",IF(BC428&lt;&gt;"","PAGA",IF(BB428&gt;0,"VENCIDA",IF(BB428&gt;=-5,"POR VENCER","AL DÍA"))))</f>
        <v/>
      </c>
      <c r="BF428" s="185" t="n"/>
      <c r="BG428" s="119">
        <f>IF(N($H428)&lt;9,"",IF(BA428="","",BA428+31))</f>
        <v/>
      </c>
      <c r="BH428" s="124">
        <f>IF(BG428="","",TODAY()-BG428)</f>
        <v/>
      </c>
      <c r="BI428" s="494" t="n"/>
      <c r="BJ428" s="184" t="n"/>
      <c r="BK428" s="184">
        <f>IF(BG428="","SIN ESTADO",IF(BI428&lt;&gt;"","PAGA",IF(BH428&gt;0,"VENCIDA",IF(BH428&gt;=-5,"POR VENCER","AL DÍA"))))</f>
        <v/>
      </c>
      <c r="BL428" s="185" t="n"/>
      <c r="BM428" s="119">
        <f>IF(N($H428)&lt;10,"",IF(BG428="","",BG428+31))</f>
        <v/>
      </c>
      <c r="BN428" s="124">
        <f>IF(BM428="","",TODAY()-BM428)</f>
        <v/>
      </c>
      <c r="BO428" s="494" t="n"/>
      <c r="BP428" s="184" t="n"/>
      <c r="BQ428" s="184">
        <f>IF(BM428="","SIN ESTADO",IF(BO428&lt;&gt;"","PAGA",IF(BN428&gt;0,"VENCIDA",IF(BN428&gt;=-5,"POR VENCER","AL DÍA"))))</f>
        <v/>
      </c>
      <c r="BR428" s="185" t="n"/>
      <c r="BS428" s="119">
        <f>IF(N($H428)&lt;11,"",IF(BM428="","",BM428+31))</f>
        <v/>
      </c>
      <c r="BT428" s="124">
        <f>IF(BS428="","",TODAY()-BS428)</f>
        <v/>
      </c>
      <c r="BU428" s="494" t="n"/>
      <c r="BV428" s="184" t="n"/>
      <c r="BW428" s="184">
        <f>IF(BS428="","SIN ESTADO",IF(BU428&lt;&gt;"","PAGA",IF(BT428&gt;0,"VENCIDA",IF(BT428&gt;=-5,"POR VENCER","AL DÍA"))))</f>
        <v/>
      </c>
      <c r="BX428" s="185" t="n"/>
      <c r="BY428" s="119">
        <f>IF(N($H428)&lt;12,"",IF(BS428="","",BS428+31))</f>
        <v/>
      </c>
      <c r="BZ428" s="124">
        <f>IF(BY428="","",TODAY()-BY428)</f>
        <v/>
      </c>
      <c r="CA428" s="494" t="n"/>
      <c r="CB428" s="184" t="n"/>
      <c r="CC428" s="184">
        <f>IF(BY428="","SIN ESTADO",IF(CA428&lt;&gt;"","PAGA",IF(BZ428&gt;0,"VENCIDA",IF(BZ428&gt;=-5,"POR VENCER","AL DÍA"))))</f>
        <v/>
      </c>
      <c r="CD428" s="185" t="n"/>
      <c r="CE428" s="119">
        <f>IF(N($H428)&lt;13,"",IF(BY428="","",BY428+31))</f>
        <v/>
      </c>
      <c r="CF428" s="124">
        <f>IF(CE428="","",TODAY()-CE428)</f>
        <v/>
      </c>
      <c r="CG428" s="494" t="n"/>
      <c r="CH428" s="184" t="n"/>
      <c r="CI428" s="184">
        <f>IF(CE428="","SIN ESTADO",IF(CG428&lt;&gt;"","PAGA",IF(CF428&gt;0,"VENCIDA",IF(CF428&gt;=-5,"POR VENCER","AL DÍA"))))</f>
        <v/>
      </c>
      <c r="CJ428" s="185" t="n"/>
      <c r="CK428" s="119">
        <f>IF(N($H428)&lt;14,"",IF(CE428="","",CE428+31))</f>
        <v/>
      </c>
      <c r="CL428" s="124">
        <f>IF(CK428="","",TODAY()-CK428)</f>
        <v/>
      </c>
      <c r="CM428" s="494" t="n"/>
      <c r="CN428" s="184" t="n"/>
      <c r="CO428" s="184">
        <f>IF(CK428="","SIN ESTADO",IF(CM428&lt;&gt;"","PAGA",IF(CL428&gt;0,"VENCIDA",IF(CL428&gt;=-5,"POR VENCER","AL DÍA"))))</f>
        <v/>
      </c>
      <c r="CP428" s="185" t="n"/>
      <c r="CQ428" s="119">
        <f>IF(N($H428)&lt;15,"",IF(CK428="","",CK428+31))</f>
        <v/>
      </c>
      <c r="CR428" s="124">
        <f>IF(CQ428="","",TODAY()-CQ428)</f>
        <v/>
      </c>
      <c r="CS428" s="494" t="n"/>
      <c r="CT428" s="184" t="n"/>
      <c r="CU428" s="184">
        <f>IF(CQ428="","SIN ESTADO",IF(CS428&lt;&gt;"","PAGA",IF(CR428&gt;0,"VENCIDA",IF(CR428&gt;=-5,"POR VENCER","AL DÍA"))))</f>
        <v/>
      </c>
      <c r="CV428" s="185" t="n"/>
      <c r="CW428" s="119">
        <f>IF(N($H428)&lt;16,"",IF(CQ428="","",CQ428+31))</f>
        <v/>
      </c>
      <c r="CX428" s="124">
        <f>IF(CW428="","",TODAY()-CW428)</f>
        <v/>
      </c>
      <c r="CY428" s="494" t="n"/>
      <c r="CZ428" s="184" t="n"/>
      <c r="DA428" s="184">
        <f>IF(CW428="","SIN ESTADO",IF(CY428&lt;&gt;"","PAGA",IF(CX428&gt;0,"VENCIDA",IF(CX428&gt;=-5,"POR VENCER","AL DÍA"))))</f>
        <v/>
      </c>
      <c r="DB428" s="185" t="n"/>
      <c r="DC428" s="119">
        <f>IF(N($H428)&lt;17,"",IF(CW428="","",CW428+31))</f>
        <v/>
      </c>
      <c r="DD428" s="124">
        <f>IF(DC428="","",TODAY()-DC428)</f>
        <v/>
      </c>
      <c r="DE428" s="494" t="n"/>
      <c r="DF428" s="184" t="n"/>
      <c r="DG428" s="184">
        <f>IF(DC428="","SIN ESTADO",IF(DE428&lt;&gt;"","PAGA",IF(DD428&gt;0,"VENCIDA",IF(DD428&gt;=-5,"POR VENCER","AL DÍA"))))</f>
        <v/>
      </c>
      <c r="DH428" s="185" t="n"/>
      <c r="DI428" s="119">
        <f>IF(N($H428)&lt;18,"",IF(DC428="","",DC428+31))</f>
        <v/>
      </c>
      <c r="DJ428" s="124">
        <f>IF(DI428="","",TODAY()-DI428)</f>
        <v/>
      </c>
      <c r="DK428" s="494" t="n"/>
      <c r="DL428" s="184" t="n"/>
      <c r="DM428" s="184">
        <f>IF(DI428="","SIN ESTADO",IF(DK428&lt;&gt;"","PAGA",IF(DJ428&gt;0,"VENCIDA",IF(DJ428&gt;=-5,"POR VENCER","AL DÍA"))))</f>
        <v/>
      </c>
      <c r="DN428" s="185" t="n"/>
      <c r="DO428" s="119">
        <f>IF(N($H428)&lt;19,"",IF(DI428="","",DI428+31))</f>
        <v/>
      </c>
      <c r="DP428" s="124">
        <f>IF(DO428="","",TODAY()-DO428)</f>
        <v/>
      </c>
      <c r="DQ428" s="494" t="n"/>
      <c r="DR428" s="184" t="n"/>
      <c r="DS428" s="184">
        <f>IF(DO428="","SIN ESTADO",IF(DQ428&lt;&gt;"","PAGA",IF(DP428&gt;0,"VENCIDA",IF(DP428&gt;=-5,"POR VENCER","AL DÍA"))))</f>
        <v/>
      </c>
      <c r="DT428" s="185" t="n"/>
      <c r="DU428" s="119">
        <f>IF(N($H428)&lt;20,"",IF(DO428="","",DO428+31))</f>
        <v/>
      </c>
      <c r="DV428" s="124">
        <f>IF(DU428="","",TODAY()-DU428)</f>
        <v/>
      </c>
      <c r="DW428" s="494" t="n"/>
      <c r="DX428" s="184" t="n"/>
      <c r="DY428" s="184">
        <f>IF(DU428="","SIN ESTADO",IF(DW428&lt;&gt;"","PAGA",IF(DV428&gt;0,"VENCIDA",IF(DV428&gt;=-5,"POR VENCER","AL DÍA"))))</f>
        <v/>
      </c>
      <c r="DZ428" s="185" t="n"/>
      <c r="EA428" s="119">
        <f>IF(N($H428)&lt;21,"",IF(DU428="","",DU428+31))</f>
        <v/>
      </c>
      <c r="EB428" s="124">
        <f>IF(EA428="","",TODAY()-EA428)</f>
        <v/>
      </c>
      <c r="EC428" s="494" t="n"/>
      <c r="ED428" s="184" t="n"/>
      <c r="EE428" s="184">
        <f>IF(EA428="","SIN ESTADO",IF(EC428&lt;&gt;"","PAGA",IF(EB428&gt;0,"VENCIDA",IF(EB428&gt;=-5,"POR VENCER","AL DÍA"))))</f>
        <v/>
      </c>
      <c r="EF428" s="185" t="n"/>
      <c r="EG428" s="119">
        <f>IF(N($H428)&lt;22,"",IF(EA428="","",EA428+31))</f>
        <v/>
      </c>
      <c r="EH428" s="124">
        <f>IF(EG428="","",TODAY()-EG428)</f>
        <v/>
      </c>
      <c r="EI428" s="494" t="n"/>
      <c r="EJ428" s="184" t="n"/>
      <c r="EK428" s="184">
        <f>IF(EG428="","SIN ESTADO",IF(EI428&lt;&gt;"","PAGA",IF(EH428&gt;0,"VENCIDA",IF(EH428&gt;=-5,"POR VENCER","AL DÍA"))))</f>
        <v/>
      </c>
      <c r="EL428" s="185" t="n"/>
      <c r="EM428" s="119">
        <f>IF(N($H428)&lt;23,"",IF(EG428="","",EG428+31))</f>
        <v/>
      </c>
      <c r="EN428" s="124">
        <f>IF(EM428="","",TODAY()-EM428)</f>
        <v/>
      </c>
      <c r="EO428" s="494" t="n"/>
      <c r="EP428" s="184" t="n"/>
      <c r="EQ428" s="184">
        <f>IF(EM428="","SIN ESTADO",IF(EO428&lt;&gt;"","PAGA",IF(EN428&gt;0,"VENCIDA",IF(EN428&gt;=-5,"POR VENCER","AL DÍA"))))</f>
        <v/>
      </c>
      <c r="ER428" s="185" t="n"/>
      <c r="ES428" s="119">
        <f>IF(N($H428)&lt;24,"",IF(EM428="","",EM428+31))</f>
        <v/>
      </c>
      <c r="ET428" s="124">
        <f>IF(ES428="","",TODAY()-ES428)</f>
        <v/>
      </c>
      <c r="EU428" s="494" t="n"/>
      <c r="EV428" s="184" t="n"/>
      <c r="EW428" s="184">
        <f>IF(ES428="","SIN ESTADO",IF(EU428&lt;&gt;"","PAGA",IF(ET428&gt;0,"VENCIDA",IF(ET428&gt;=-5,"POR VENCER","AL DÍA"))))</f>
        <v/>
      </c>
      <c r="EX428" s="185" t="n"/>
      <c r="EY428" s="119">
        <f>IF(N($H428)&lt;25,"",IF(ES428="","",ES428+31))</f>
        <v/>
      </c>
      <c r="EZ428" s="124">
        <f>IF(EY428="","",TODAY()-EY428)</f>
        <v/>
      </c>
      <c r="FA428" s="494" t="n"/>
      <c r="FB428" s="184" t="n"/>
      <c r="FC428" s="184">
        <f>IF(EY428="","SIN ESTADO",IF(FA428&lt;&gt;"","PAGA",IF(EZ428&gt;0,"VENCIDA",IF(EZ428&gt;=-5,"POR VENCER","AL DÍA"))))</f>
        <v/>
      </c>
      <c r="FD428" s="185" t="n"/>
      <c r="FE428" s="119">
        <f>IF(N($H428)&lt;26,"",IF(EY428="","",EY428+31))</f>
        <v/>
      </c>
      <c r="FF428" s="124">
        <f>IF(FE428="","",TODAY()-FE428)</f>
        <v/>
      </c>
      <c r="FG428" s="494" t="n"/>
      <c r="FH428" s="184" t="n"/>
      <c r="FI428" s="184">
        <f>IF(FE428="","SIN ESTADO",IF(FG428&lt;&gt;"","PAGA",IF(FF428&gt;0,"VENCIDA",IF(FF428&gt;=-5,"POR VENCER","AL DÍA"))))</f>
        <v/>
      </c>
      <c r="FJ428" s="185" t="n"/>
      <c r="FK428" s="119">
        <f>IF(N($H428)&lt;27,"",IF(FE428="","",FE428+31))</f>
        <v/>
      </c>
      <c r="FL428" s="124">
        <f>IF(FK428="","",TODAY()-FK428)</f>
        <v/>
      </c>
      <c r="FM428" s="494" t="n"/>
      <c r="FN428" s="184" t="n"/>
      <c r="FO428" s="184">
        <f>IF(FK428="","SIN ESTADO",IF(FM428&lt;&gt;"","PAGA",IF(FL428&gt;0,"VENCIDA",IF(FL428&gt;=-5,"POR VENCER","AL DÍA"))))</f>
        <v/>
      </c>
      <c r="FP428" s="185" t="n"/>
      <c r="FQ428" s="119">
        <f>IF(N($H428)&lt;28,"",IF(FK428="","",FK428+31))</f>
        <v/>
      </c>
      <c r="FR428" s="124">
        <f>IF(FQ428="","",TODAY()-FQ428)</f>
        <v/>
      </c>
      <c r="FS428" s="494" t="n"/>
      <c r="FT428" s="184" t="n"/>
      <c r="FU428" s="184">
        <f>IF(FQ428="","SIN ESTADO",IF(FS428&lt;&gt;"","PAGA",IF(FR428&gt;0,"VENCIDA",IF(FR428&gt;=-5,"POR VENCER","AL DÍA"))))</f>
        <v/>
      </c>
      <c r="FV428" s="185" t="n"/>
      <c r="FW428" s="119">
        <f>IF(N($H428)&lt;29,"",IF(FQ428="","",FQ428+31))</f>
        <v/>
      </c>
      <c r="FX428" s="124">
        <f>IF(FW428="","",TODAY()-FW428)</f>
        <v/>
      </c>
      <c r="FY428" s="494" t="n"/>
      <c r="FZ428" s="184" t="n"/>
      <c r="GA428" s="184">
        <f>IF(FW428="","SIN ESTADO",IF(FY428&lt;&gt;"","PAGA",IF(FX428&gt;0,"VENCIDA",IF(FX428&gt;=-5,"POR VENCER","AL DÍA"))))</f>
        <v/>
      </c>
      <c r="GB428" s="185" t="n"/>
      <c r="GC428" s="119">
        <f>IF(N($H428)&lt;30,"",IF(FW428="","",FW428+31))</f>
        <v/>
      </c>
      <c r="GD428" s="124">
        <f>IF(GC428="","",TODAY()-GC428)</f>
        <v/>
      </c>
      <c r="GE428" s="494" t="n"/>
      <c r="GF428" s="184" t="n"/>
      <c r="GG428" s="184">
        <f>IF(GC428="","SIN ESTADO",IF(GE428&lt;&gt;"","PAGA",IF(GD428&gt;0,"VENCIDA",IF(GD428&gt;=-5,"POR VENCER","AL DÍA"))))</f>
        <v/>
      </c>
      <c r="GH428" s="185" t="n"/>
      <c r="GI428" s="119">
        <f>IF(N($H428)&lt;31,"",IF(GC428="","",GC428+31))</f>
        <v/>
      </c>
      <c r="GJ428" s="124">
        <f>IF(GI428="","",TODAY()-GI428)</f>
        <v/>
      </c>
      <c r="GK428" s="494" t="n"/>
      <c r="GL428" s="184" t="n"/>
      <c r="GM428" s="184">
        <f>IF(GI428="","SIN ESTADO",IF(GK428&lt;&gt;"","PAGA",IF(GJ428&gt;0,"VENCIDA",IF(GJ428&gt;=-5,"POR VENCER","AL DÍA"))))</f>
        <v/>
      </c>
      <c r="GN428" s="185" t="n"/>
      <c r="GO428" s="119">
        <f>IF(N($H428)&lt;32,"",IF(GI428="","",GI428+31))</f>
        <v/>
      </c>
      <c r="GP428" s="124">
        <f>IF(GO428="","",TODAY()-GO428)</f>
        <v/>
      </c>
      <c r="GQ428" s="494" t="n"/>
      <c r="GR428" s="184" t="n"/>
      <c r="GS428" s="184">
        <f>IF(GO428="","SIN ESTADO",IF(GQ428&lt;&gt;"","PAGA",IF(GP428&gt;0,"VENCIDA",IF(GP428&gt;=-5,"POR VENCER","AL DÍA"))))</f>
        <v/>
      </c>
      <c r="GT428" s="185" t="n"/>
      <c r="GU428" s="119">
        <f>IF(N($H428)&lt;33,"",IF(GO428="","",GO428+31))</f>
        <v/>
      </c>
      <c r="GV428" s="124">
        <f>IF(GU428="","",TODAY()-GU428)</f>
        <v/>
      </c>
      <c r="GW428" s="494" t="n"/>
      <c r="GX428" s="184" t="n"/>
      <c r="GY428" s="184">
        <f>IF(GU428="","SIN ESTADO",IF(GW428&lt;&gt;"","PAGA",IF(GV428&gt;0,"VENCIDA",IF(GV428&gt;=-5,"POR VENCER","AL DÍA"))))</f>
        <v/>
      </c>
      <c r="GZ428" s="185" t="n"/>
      <c r="HA428" s="119">
        <f>IF(N($H428)&lt;34,"",IF(GU428="","",GU428+31))</f>
        <v/>
      </c>
      <c r="HB428" s="124">
        <f>IF(HA428="","",TODAY()-HA428)</f>
        <v/>
      </c>
      <c r="HC428" s="494" t="n"/>
      <c r="HD428" s="184" t="n"/>
      <c r="HE428" s="184">
        <f>IF(HA428="","SIN ESTADO",IF(HC428&lt;&gt;"","PAGA",IF(HB428&gt;0,"VENCIDA",IF(HB428&gt;=-5,"POR VENCER","AL DÍA"))))</f>
        <v/>
      </c>
      <c r="HF428" s="185" t="n"/>
      <c r="HG428" s="119">
        <f>IF(N($H428)&lt;35,"",IF(HA428="","",HA428+31))</f>
        <v/>
      </c>
      <c r="HH428" s="124">
        <f>IF(HG428="","",TODAY()-HG428)</f>
        <v/>
      </c>
      <c r="HI428" s="494" t="n"/>
      <c r="HJ428" s="184" t="n"/>
      <c r="HK428" s="184">
        <f>IF(HG428="","SIN ESTADO",IF(HI428&lt;&gt;"","PAGA",IF(HH428&gt;0,"VENCIDA",IF(HH428&gt;=-5,"POR VENCER","AL DÍA"))))</f>
        <v/>
      </c>
      <c r="HL428" s="168" t="n"/>
      <c r="HM428" s="119">
        <f>IF(N($H428)&lt;36,"",IF(HG428="","",HG428+31))</f>
        <v/>
      </c>
      <c r="HN428" s="124">
        <f>IF(HM428="","",TODAY()-HM428)</f>
        <v/>
      </c>
      <c r="HO428" s="494" t="n"/>
      <c r="HP428" s="184" t="n"/>
      <c r="HQ428" s="184">
        <f>IF(HM428="","SIN ESTADO",IF(HO428&lt;&gt;"","PAGA",IF(HN428&gt;0,"VENCIDA",IF(HN428&gt;=-5,"POR VENCER","AL DÍA"))))</f>
        <v/>
      </c>
      <c r="HR428" s="168" t="n"/>
      <c r="HS428" s="169">
        <f>N428+T428+Z428+AF428+AL428+AR428+AX428+BD428+BJ428+BP428+BV428+CB428+CH428+CN428+CT428+CZ428+DF428+DL428+DR428+DX428+ED428+EJ428+EP428+EV428+FB428+FH428+FN428+FT428+FZ428+GF428+GL428+GR428+GX428+HD428+HJ428+HP428</f>
        <v/>
      </c>
      <c r="HU428" s="170">
        <f>IFERROR(N($J428),0)</f>
        <v/>
      </c>
      <c r="HW428" s="170">
        <f>SUMPRODUCT((MOD(COLUMN($M428:$HR428)-COLUMN($M428),6)=0)*ISNUMBER($M428:$HR428)*($M428:$HR428&gt;=RESUMEN!$C$26)*($M428:$HR428&lt;=RESUMEN!$C$27)*IFERROR(N($N428:$HS428),0))</f>
        <v/>
      </c>
      <c r="HX428" s="170">
        <f>SUMPRODUCT((MOD(COLUMN($M428:$HR428)-COLUMN($M428),6)=0)*ISNUMBER($M428:$HR428)*($M428:$HR428&gt;=RESUMEN!$C$26)*($M428:$HR428&lt;=RESUMEN!$C$27))</f>
        <v/>
      </c>
    </row>
    <row r="429" ht="15.75" customHeight="1" s="506">
      <c r="B429" s="113">
        <f>VENTAS!A428</f>
        <v/>
      </c>
      <c r="C429" s="236">
        <f>VENTAS!B428</f>
        <v/>
      </c>
      <c r="D429" s="53">
        <f>VENTAS!C428</f>
        <v/>
      </c>
      <c r="E429" s="114">
        <f>VENTAS!D428</f>
        <v/>
      </c>
      <c r="F429" s="114">
        <f>VENTAS!J428</f>
        <v/>
      </c>
      <c r="G429" s="494">
        <f>VENTAS!F428</f>
        <v/>
      </c>
      <c r="H429" s="479">
        <f>VENTAS!K428</f>
        <v/>
      </c>
      <c r="I429" s="479">
        <f>VENTAS!M428</f>
        <v/>
      </c>
      <c r="J429" s="184">
        <f>VENTAS!L428</f>
        <v/>
      </c>
      <c r="K429" s="119">
        <f>IF(N($H429)&lt;1,"",$G429+31)</f>
        <v/>
      </c>
      <c r="L429" s="124">
        <f>IF(K429="","",TODAY()-K429)</f>
        <v/>
      </c>
      <c r="M429" s="494" t="n">
        <v>46183</v>
      </c>
      <c r="N429" s="374" t="n">
        <v>1000000</v>
      </c>
      <c r="O429" s="184">
        <f>IF(K429="","SIN ESTADO",IF(M429&lt;&gt;"","PAGA",IF(L429&gt;0,"VENCIDA",IF(L429&gt;=-5,"POR VENCER","AL DÍA"))))</f>
        <v/>
      </c>
      <c r="P429" s="185" t="inlineStr">
        <is>
          <t>TRANSFERENCIA</t>
        </is>
      </c>
      <c r="Q429" s="119">
        <f>IF(N($H429)&lt;2,"",IF(K429="","",K429+31))</f>
        <v/>
      </c>
      <c r="R429" s="124">
        <f>IF(Q429="","",TODAY()-Q429)</f>
        <v/>
      </c>
      <c r="S429" s="494" t="n">
        <v>46249</v>
      </c>
      <c r="T429" s="184" t="n">
        <v>1000000</v>
      </c>
      <c r="U429" s="184">
        <f>IF(Q429="","SIN ESTADO",IF(S429&lt;&gt;"","PAGA",IF(R429&gt;0,"VENCIDA",IF(R429&gt;=-5,"POR VENCER","AL DÍA"))))</f>
        <v/>
      </c>
      <c r="V429" s="185" t="inlineStr">
        <is>
          <t>TRANSFERENCIA</t>
        </is>
      </c>
      <c r="W429" s="119">
        <f>IF(N($H429)&lt;3,"",IF(Q429="","",Q429+31))</f>
        <v/>
      </c>
      <c r="X429" s="124">
        <f>IF(W429="","",TODAY()-W429)</f>
        <v/>
      </c>
      <c r="Y429" s="494" t="n">
        <v>46279</v>
      </c>
      <c r="Z429" s="184" t="n">
        <v>1000000</v>
      </c>
      <c r="AA429" s="184">
        <f>IF(W429="","SIN ESTADO",IF(Y429&lt;&gt;"","PAGA",IF(X429&gt;0,"VENCIDA",IF(X429&gt;=-5,"POR VENCER","AL DÍA"))))</f>
        <v/>
      </c>
      <c r="AB429" s="185" t="inlineStr">
        <is>
          <t>TRANSFERENCIA</t>
        </is>
      </c>
      <c r="AC429" s="119">
        <f>IF(N($H429)&lt;4,"",IF(W429="","",W429+31))</f>
        <v/>
      </c>
      <c r="AD429" s="124">
        <f>IF(AC429="","",TODAY()-AC429)</f>
        <v/>
      </c>
      <c r="AE429" s="494" t="n"/>
      <c r="AF429" s="184" t="n"/>
      <c r="AG429" s="184">
        <f>IF(AC429="","SIN ESTADO",IF(AE429&lt;&gt;"","PAGA",IF(AD429&gt;0,"VENCIDA",IF(AD429&gt;=-5,"POR VENCER","AL DÍA"))))</f>
        <v/>
      </c>
      <c r="AH429" s="185" t="n"/>
      <c r="AI429" s="119">
        <f>IF(N($H429)&lt;5,"",IF(AC429="","",AC429+31))</f>
        <v/>
      </c>
      <c r="AJ429" s="124">
        <f>IF(AI429="","",TODAY()-AI429)</f>
        <v/>
      </c>
      <c r="AK429" s="494" t="n"/>
      <c r="AL429" s="184" t="n"/>
      <c r="AM429" s="184">
        <f>IF(AI429="","SIN ESTADO",IF(AK429&lt;&gt;"","PAGA",IF(AJ429&gt;0,"VENCIDA",IF(AJ429&gt;=-5,"POR VENCER","AL DÍA"))))</f>
        <v/>
      </c>
      <c r="AN429" s="185" t="n"/>
      <c r="AO429" s="119">
        <f>IF(N($H429)&lt;6,"",IF(AI429="","",AI429+31))</f>
        <v/>
      </c>
      <c r="AP429" s="124">
        <f>IF(AO429="","",TODAY()-AO429)</f>
        <v/>
      </c>
      <c r="AQ429" s="270" t="n"/>
      <c r="AR429" s="184" t="n"/>
      <c r="AS429" s="184">
        <f>IF(AO429="","SIN ESTADO",IF(AQ429&lt;&gt;"","PAGA",IF(AP429&gt;0,"VENCIDA",IF(AP429&gt;=-5,"POR VENCER","AL DÍA"))))</f>
        <v/>
      </c>
      <c r="AT429" s="185" t="n"/>
      <c r="AU429" s="119">
        <f>IF(N($H429)&lt;7,"",IF(AO429="","",AO429+31))</f>
        <v/>
      </c>
      <c r="AV429" s="124">
        <f>IF(AU429="","",TODAY()-AU429)</f>
        <v/>
      </c>
      <c r="AW429" s="494" t="n"/>
      <c r="AX429" s="184" t="n"/>
      <c r="AY429" s="184">
        <f>IF(AU429="","SIN ESTADO",IF(AW429&lt;&gt;"","PAGA",IF(AV429&gt;0,"VENCIDA",IF(AV429&gt;=-5,"POR VENCER","AL DÍA"))))</f>
        <v/>
      </c>
      <c r="AZ429" s="185" t="n"/>
      <c r="BA429" s="119">
        <f>IF(N($H429)&lt;8,"",IF(AU429="","",AU429+31))</f>
        <v/>
      </c>
      <c r="BB429" s="124">
        <f>IF(BA429="","",TODAY()-BA429)</f>
        <v/>
      </c>
      <c r="BC429" s="494" t="n"/>
      <c r="BD429" s="184" t="n"/>
      <c r="BE429" s="184">
        <f>IF(BA429="","SIN ESTADO",IF(BC429&lt;&gt;"","PAGA",IF(BB429&gt;0,"VENCIDA",IF(BB429&gt;=-5,"POR VENCER","AL DÍA"))))</f>
        <v/>
      </c>
      <c r="BF429" s="185" t="n"/>
      <c r="BG429" s="119">
        <f>IF(N($H429)&lt;9,"",IF(BA429="","",BA429+31))</f>
        <v/>
      </c>
      <c r="BH429" s="124">
        <f>IF(BG429="","",TODAY()-BG429)</f>
        <v/>
      </c>
      <c r="BI429" s="494" t="n"/>
      <c r="BJ429" s="184" t="n"/>
      <c r="BK429" s="184">
        <f>IF(BG429="","SIN ESTADO",IF(BI429&lt;&gt;"","PAGA",IF(BH429&gt;0,"VENCIDA",IF(BH429&gt;=-5,"POR VENCER","AL DÍA"))))</f>
        <v/>
      </c>
      <c r="BL429" s="185" t="n"/>
      <c r="BM429" s="119">
        <f>IF(N($H429)&lt;10,"",IF(BG429="","",BG429+31))</f>
        <v/>
      </c>
      <c r="BN429" s="124">
        <f>IF(BM429="","",TODAY()-BM429)</f>
        <v/>
      </c>
      <c r="BO429" s="494" t="n"/>
      <c r="BP429" s="184" t="n"/>
      <c r="BQ429" s="184">
        <f>IF(BM429="","SIN ESTADO",IF(BO429&lt;&gt;"","PAGA",IF(BN429&gt;0,"VENCIDA",IF(BN429&gt;=-5,"POR VENCER","AL DÍA"))))</f>
        <v/>
      </c>
      <c r="BR429" s="185" t="n"/>
      <c r="BS429" s="119">
        <f>IF(N($H429)&lt;11,"",IF(BM429="","",BM429+31))</f>
        <v/>
      </c>
      <c r="BT429" s="124">
        <f>IF(BS429="","",TODAY()-BS429)</f>
        <v/>
      </c>
      <c r="BU429" s="494" t="n"/>
      <c r="BV429" s="184" t="n"/>
      <c r="BW429" s="184">
        <f>IF(BS429="","SIN ESTADO",IF(BU429&lt;&gt;"","PAGA",IF(BT429&gt;0,"VENCIDA",IF(BT429&gt;=-5,"POR VENCER","AL DÍA"))))</f>
        <v/>
      </c>
      <c r="BX429" s="185" t="n"/>
      <c r="BY429" s="119">
        <f>IF(N($H429)&lt;12,"",IF(BS429="","",BS429+31))</f>
        <v/>
      </c>
      <c r="BZ429" s="124">
        <f>IF(BY429="","",TODAY()-BY429)</f>
        <v/>
      </c>
      <c r="CA429" s="494" t="n"/>
      <c r="CB429" s="184" t="n"/>
      <c r="CC429" s="184">
        <f>IF(BY429="","SIN ESTADO",IF(CA429&lt;&gt;"","PAGA",IF(BZ429&gt;0,"VENCIDA",IF(BZ429&gt;=-5,"POR VENCER","AL DÍA"))))</f>
        <v/>
      </c>
      <c r="CD429" s="185" t="n"/>
      <c r="CE429" s="119">
        <f>IF(N($H429)&lt;13,"",IF(BY429="","",BY429+31))</f>
        <v/>
      </c>
      <c r="CF429" s="124">
        <f>IF(CE429="","",TODAY()-CE429)</f>
        <v/>
      </c>
      <c r="CG429" s="494" t="n"/>
      <c r="CH429" s="184" t="n"/>
      <c r="CI429" s="184">
        <f>IF(CE429="","SIN ESTADO",IF(CG429&lt;&gt;"","PAGA",IF(CF429&gt;0,"VENCIDA",IF(CF429&gt;=-5,"POR VENCER","AL DÍA"))))</f>
        <v/>
      </c>
      <c r="CJ429" s="185" t="n"/>
      <c r="CK429" s="119">
        <f>IF(N($H429)&lt;14,"",IF(CE429="","",CE429+31))</f>
        <v/>
      </c>
      <c r="CL429" s="124">
        <f>IF(CK429="","",TODAY()-CK429)</f>
        <v/>
      </c>
      <c r="CM429" s="494" t="n"/>
      <c r="CN429" s="184" t="n"/>
      <c r="CO429" s="184">
        <f>IF(CK429="","SIN ESTADO",IF(CM429&lt;&gt;"","PAGA",IF(CL429&gt;0,"VENCIDA",IF(CL429&gt;=-5,"POR VENCER","AL DÍA"))))</f>
        <v/>
      </c>
      <c r="CP429" s="185" t="n"/>
      <c r="CQ429" s="119">
        <f>IF(N($H429)&lt;15,"",IF(CK429="","",CK429+31))</f>
        <v/>
      </c>
      <c r="CR429" s="124">
        <f>IF(CQ429="","",TODAY()-CQ429)</f>
        <v/>
      </c>
      <c r="CS429" s="494" t="n"/>
      <c r="CT429" s="184" t="n"/>
      <c r="CU429" s="184">
        <f>IF(CQ429="","SIN ESTADO",IF(CS429&lt;&gt;"","PAGA",IF(CR429&gt;0,"VENCIDA",IF(CR429&gt;=-5,"POR VENCER","AL DÍA"))))</f>
        <v/>
      </c>
      <c r="CV429" s="185" t="n"/>
      <c r="CW429" s="119">
        <f>IF(N($H429)&lt;16,"",IF(CQ429="","",CQ429+31))</f>
        <v/>
      </c>
      <c r="CX429" s="124">
        <f>IF(CW429="","",TODAY()-CW429)</f>
        <v/>
      </c>
      <c r="CY429" s="494" t="n"/>
      <c r="CZ429" s="184" t="n"/>
      <c r="DA429" s="184">
        <f>IF(CW429="","SIN ESTADO",IF(CY429&lt;&gt;"","PAGA",IF(CX429&gt;0,"VENCIDA",IF(CX429&gt;=-5,"POR VENCER","AL DÍA"))))</f>
        <v/>
      </c>
      <c r="DB429" s="185" t="n"/>
      <c r="DC429" s="119">
        <f>IF(N($H429)&lt;17,"",IF(CW429="","",CW429+31))</f>
        <v/>
      </c>
      <c r="DD429" s="124">
        <f>IF(DC429="","",TODAY()-DC429)</f>
        <v/>
      </c>
      <c r="DE429" s="494" t="n"/>
      <c r="DF429" s="184" t="n"/>
      <c r="DG429" s="184">
        <f>IF(DC429="","SIN ESTADO",IF(DE429&lt;&gt;"","PAGA",IF(DD429&gt;0,"VENCIDA",IF(DD429&gt;=-5,"POR VENCER","AL DÍA"))))</f>
        <v/>
      </c>
      <c r="DH429" s="185" t="n"/>
      <c r="DI429" s="119">
        <f>IF(N($H429)&lt;18,"",IF(DC429="","",DC429+31))</f>
        <v/>
      </c>
      <c r="DJ429" s="124">
        <f>IF(DI429="","",TODAY()-DI429)</f>
        <v/>
      </c>
      <c r="DK429" s="494" t="n"/>
      <c r="DL429" s="184" t="n"/>
      <c r="DM429" s="184">
        <f>IF(DI429="","SIN ESTADO",IF(DK429&lt;&gt;"","PAGA",IF(DJ429&gt;0,"VENCIDA",IF(DJ429&gt;=-5,"POR VENCER","AL DÍA"))))</f>
        <v/>
      </c>
      <c r="DN429" s="185" t="n"/>
      <c r="DO429" s="119">
        <f>IF(N($H429)&lt;19,"",IF(DI429="","",DI429+31))</f>
        <v/>
      </c>
      <c r="DP429" s="124">
        <f>IF(DO429="","",TODAY()-DO429)</f>
        <v/>
      </c>
      <c r="DQ429" s="494" t="n"/>
      <c r="DR429" s="184" t="n"/>
      <c r="DS429" s="184">
        <f>IF(DO429="","SIN ESTADO",IF(DQ429&lt;&gt;"","PAGA",IF(DP429&gt;0,"VENCIDA",IF(DP429&gt;=-5,"POR VENCER","AL DÍA"))))</f>
        <v/>
      </c>
      <c r="DT429" s="185" t="n"/>
      <c r="DU429" s="119">
        <f>IF(N($H429)&lt;20,"",IF(DO429="","",DO429+31))</f>
        <v/>
      </c>
      <c r="DV429" s="124">
        <f>IF(DU429="","",TODAY()-DU429)</f>
        <v/>
      </c>
      <c r="DW429" s="494" t="n"/>
      <c r="DX429" s="184" t="n"/>
      <c r="DY429" s="184">
        <f>IF(DU429="","SIN ESTADO",IF(DW429&lt;&gt;"","PAGA",IF(DV429&gt;0,"VENCIDA",IF(DV429&gt;=-5,"POR VENCER","AL DÍA"))))</f>
        <v/>
      </c>
      <c r="DZ429" s="185" t="n"/>
      <c r="EA429" s="119">
        <f>IF(N($H429)&lt;21,"",IF(DU429="","",DU429+31))</f>
        <v/>
      </c>
      <c r="EB429" s="124">
        <f>IF(EA429="","",TODAY()-EA429)</f>
        <v/>
      </c>
      <c r="EC429" s="494" t="n"/>
      <c r="ED429" s="184" t="n"/>
      <c r="EE429" s="184">
        <f>IF(EA429="","SIN ESTADO",IF(EC429&lt;&gt;"","PAGA",IF(EB429&gt;0,"VENCIDA",IF(EB429&gt;=-5,"POR VENCER","AL DÍA"))))</f>
        <v/>
      </c>
      <c r="EF429" s="185" t="n"/>
      <c r="EG429" s="119">
        <f>IF(N($H429)&lt;22,"",IF(EA429="","",EA429+31))</f>
        <v/>
      </c>
      <c r="EH429" s="124">
        <f>IF(EG429="","",TODAY()-EG429)</f>
        <v/>
      </c>
      <c r="EI429" s="494" t="n"/>
      <c r="EJ429" s="184" t="n"/>
      <c r="EK429" s="184">
        <f>IF(EG429="","SIN ESTADO",IF(EI429&lt;&gt;"","PAGA",IF(EH429&gt;0,"VENCIDA",IF(EH429&gt;=-5,"POR VENCER","AL DÍA"))))</f>
        <v/>
      </c>
      <c r="EL429" s="185" t="n"/>
      <c r="EM429" s="119">
        <f>IF(N($H429)&lt;23,"",IF(EG429="","",EG429+31))</f>
        <v/>
      </c>
      <c r="EN429" s="124">
        <f>IF(EM429="","",TODAY()-EM429)</f>
        <v/>
      </c>
      <c r="EO429" s="494" t="n"/>
      <c r="EP429" s="184" t="n"/>
      <c r="EQ429" s="184">
        <f>IF(EM429="","SIN ESTADO",IF(EO429&lt;&gt;"","PAGA",IF(EN429&gt;0,"VENCIDA",IF(EN429&gt;=-5,"POR VENCER","AL DÍA"))))</f>
        <v/>
      </c>
      <c r="ER429" s="185" t="n"/>
      <c r="ES429" s="119">
        <f>IF(N($H429)&lt;24,"",IF(EM429="","",EM429+31))</f>
        <v/>
      </c>
      <c r="ET429" s="124">
        <f>IF(ES429="","",TODAY()-ES429)</f>
        <v/>
      </c>
      <c r="EU429" s="494" t="n"/>
      <c r="EV429" s="184" t="n"/>
      <c r="EW429" s="184">
        <f>IF(ES429="","SIN ESTADO",IF(EU429&lt;&gt;"","PAGA",IF(ET429&gt;0,"VENCIDA",IF(ET429&gt;=-5,"POR VENCER","AL DÍA"))))</f>
        <v/>
      </c>
      <c r="EX429" s="185" t="n"/>
      <c r="EY429" s="119">
        <f>IF(N($H429)&lt;25,"",IF(ES429="","",ES429+31))</f>
        <v/>
      </c>
      <c r="EZ429" s="124">
        <f>IF(EY429="","",TODAY()-EY429)</f>
        <v/>
      </c>
      <c r="FA429" s="494" t="n"/>
      <c r="FB429" s="184" t="n"/>
      <c r="FC429" s="184">
        <f>IF(EY429="","SIN ESTADO",IF(FA429&lt;&gt;"","PAGA",IF(EZ429&gt;0,"VENCIDA",IF(EZ429&gt;=-5,"POR VENCER","AL DÍA"))))</f>
        <v/>
      </c>
      <c r="FD429" s="185" t="n"/>
      <c r="FE429" s="119">
        <f>IF(N($H429)&lt;26,"",IF(EY429="","",EY429+31))</f>
        <v/>
      </c>
      <c r="FF429" s="124">
        <f>IF(FE429="","",TODAY()-FE429)</f>
        <v/>
      </c>
      <c r="FG429" s="494" t="n"/>
      <c r="FH429" s="184" t="n"/>
      <c r="FI429" s="184">
        <f>IF(FE429="","SIN ESTADO",IF(FG429&lt;&gt;"","PAGA",IF(FF429&gt;0,"VENCIDA",IF(FF429&gt;=-5,"POR VENCER","AL DÍA"))))</f>
        <v/>
      </c>
      <c r="FJ429" s="185" t="n"/>
      <c r="FK429" s="119">
        <f>IF(N($H429)&lt;27,"",IF(FE429="","",FE429+31))</f>
        <v/>
      </c>
      <c r="FL429" s="124">
        <f>IF(FK429="","",TODAY()-FK429)</f>
        <v/>
      </c>
      <c r="FM429" s="494" t="n"/>
      <c r="FN429" s="184" t="n"/>
      <c r="FO429" s="184">
        <f>IF(FK429="","SIN ESTADO",IF(FM429&lt;&gt;"","PAGA",IF(FL429&gt;0,"VENCIDA",IF(FL429&gt;=-5,"POR VENCER","AL DÍA"))))</f>
        <v/>
      </c>
      <c r="FP429" s="185" t="n"/>
      <c r="FQ429" s="119">
        <f>IF(N($H429)&lt;28,"",IF(FK429="","",FK429+31))</f>
        <v/>
      </c>
      <c r="FR429" s="124">
        <f>IF(FQ429="","",TODAY()-FQ429)</f>
        <v/>
      </c>
      <c r="FS429" s="494" t="n"/>
      <c r="FT429" s="184" t="n"/>
      <c r="FU429" s="184">
        <f>IF(FQ429="","SIN ESTADO",IF(FS429&lt;&gt;"","PAGA",IF(FR429&gt;0,"VENCIDA",IF(FR429&gt;=-5,"POR VENCER","AL DÍA"))))</f>
        <v/>
      </c>
      <c r="FV429" s="185" t="n"/>
      <c r="FW429" s="119">
        <f>IF(N($H429)&lt;29,"",IF(FQ429="","",FQ429+31))</f>
        <v/>
      </c>
      <c r="FX429" s="124">
        <f>IF(FW429="","",TODAY()-FW429)</f>
        <v/>
      </c>
      <c r="FY429" s="494" t="n"/>
      <c r="FZ429" s="184" t="n"/>
      <c r="GA429" s="184">
        <f>IF(FW429="","SIN ESTADO",IF(FY429&lt;&gt;"","PAGA",IF(FX429&gt;0,"VENCIDA",IF(FX429&gt;=-5,"POR VENCER","AL DÍA"))))</f>
        <v/>
      </c>
      <c r="GB429" s="185" t="n"/>
      <c r="GC429" s="119">
        <f>IF(N($H429)&lt;30,"",IF(FW429="","",FW429+31))</f>
        <v/>
      </c>
      <c r="GD429" s="124">
        <f>IF(GC429="","",TODAY()-GC429)</f>
        <v/>
      </c>
      <c r="GE429" s="494" t="n"/>
      <c r="GF429" s="184" t="n"/>
      <c r="GG429" s="184">
        <f>IF(GC429="","SIN ESTADO",IF(GE429&lt;&gt;"","PAGA",IF(GD429&gt;0,"VENCIDA",IF(GD429&gt;=-5,"POR VENCER","AL DÍA"))))</f>
        <v/>
      </c>
      <c r="GH429" s="185" t="n"/>
      <c r="GI429" s="119">
        <f>IF(N($H429)&lt;31,"",IF(GC429="","",GC429+31))</f>
        <v/>
      </c>
      <c r="GJ429" s="124">
        <f>IF(GI429="","",TODAY()-GI429)</f>
        <v/>
      </c>
      <c r="GK429" s="494" t="n"/>
      <c r="GL429" s="184" t="n"/>
      <c r="GM429" s="184">
        <f>IF(GI429="","SIN ESTADO",IF(GK429&lt;&gt;"","PAGA",IF(GJ429&gt;0,"VENCIDA",IF(GJ429&gt;=-5,"POR VENCER","AL DÍA"))))</f>
        <v/>
      </c>
      <c r="GN429" s="185" t="n"/>
      <c r="GO429" s="119">
        <f>IF(N($H429)&lt;32,"",IF(GI429="","",GI429+31))</f>
        <v/>
      </c>
      <c r="GP429" s="124">
        <f>IF(GO429="","",TODAY()-GO429)</f>
        <v/>
      </c>
      <c r="GQ429" s="494" t="n"/>
      <c r="GR429" s="184" t="n"/>
      <c r="GS429" s="184">
        <f>IF(GO429="","SIN ESTADO",IF(GQ429&lt;&gt;"","PAGA",IF(GP429&gt;0,"VENCIDA",IF(GP429&gt;=-5,"POR VENCER","AL DÍA"))))</f>
        <v/>
      </c>
      <c r="GT429" s="185" t="n"/>
      <c r="GU429" s="119">
        <f>IF(N($H429)&lt;33,"",IF(GO429="","",GO429+31))</f>
        <v/>
      </c>
      <c r="GV429" s="124">
        <f>IF(GU429="","",TODAY()-GU429)</f>
        <v/>
      </c>
      <c r="GW429" s="494" t="n"/>
      <c r="GX429" s="184" t="n"/>
      <c r="GY429" s="184">
        <f>IF(GU429="","SIN ESTADO",IF(GW429&lt;&gt;"","PAGA",IF(GV429&gt;0,"VENCIDA",IF(GV429&gt;=-5,"POR VENCER","AL DÍA"))))</f>
        <v/>
      </c>
      <c r="GZ429" s="185" t="n"/>
      <c r="HA429" s="119">
        <f>IF(N($H429)&lt;34,"",IF(GU429="","",GU429+31))</f>
        <v/>
      </c>
      <c r="HB429" s="124">
        <f>IF(HA429="","",TODAY()-HA429)</f>
        <v/>
      </c>
      <c r="HC429" s="494" t="n"/>
      <c r="HD429" s="184" t="n"/>
      <c r="HE429" s="184">
        <f>IF(HA429="","SIN ESTADO",IF(HC429&lt;&gt;"","PAGA",IF(HB429&gt;0,"VENCIDA",IF(HB429&gt;=-5,"POR VENCER","AL DÍA"))))</f>
        <v/>
      </c>
      <c r="HF429" s="185" t="n"/>
      <c r="HG429" s="119">
        <f>IF(N($H429)&lt;35,"",IF(HA429="","",HA429+31))</f>
        <v/>
      </c>
      <c r="HH429" s="124">
        <f>IF(HG429="","",TODAY()-HG429)</f>
        <v/>
      </c>
      <c r="HI429" s="494" t="n"/>
      <c r="HJ429" s="184" t="n"/>
      <c r="HK429" s="184">
        <f>IF(HG429="","SIN ESTADO",IF(HI429&lt;&gt;"","PAGA",IF(HH429&gt;0,"VENCIDA",IF(HH429&gt;=-5,"POR VENCER","AL DÍA"))))</f>
        <v/>
      </c>
      <c r="HL429" s="168" t="n"/>
      <c r="HM429" s="119">
        <f>IF(N($H429)&lt;36,"",IF(HG429="","",HG429+31))</f>
        <v/>
      </c>
      <c r="HN429" s="124">
        <f>IF(HM429="","",TODAY()-HM429)</f>
        <v/>
      </c>
      <c r="HO429" s="494" t="n"/>
      <c r="HP429" s="184" t="n"/>
      <c r="HQ429" s="184">
        <f>IF(HM429="","SIN ESTADO",IF(HO429&lt;&gt;"","PAGA",IF(HN429&gt;0,"VENCIDA",IF(HN429&gt;=-5,"POR VENCER","AL DÍA"))))</f>
        <v/>
      </c>
      <c r="HR429" s="168" t="n"/>
      <c r="HS429" s="169">
        <f>N429+T429+Z429+AF429+AL429+AR429+AX429+BD429+BJ429+BP429+BV429+CB429+CH429+CN429+CT429+CZ429+DF429+DL429+DR429+DX429+ED429+EJ429+EP429+EV429+FB429+FH429+FN429+FT429+FZ429+GF429+GL429+GR429+GX429+HD429+HJ429+HP429</f>
        <v/>
      </c>
      <c r="HU429" s="170">
        <f>IFERROR(N($J429),0)</f>
        <v/>
      </c>
      <c r="HW429" s="170">
        <f>SUMPRODUCT((MOD(COLUMN($M429:$HR429)-COLUMN($M429),6)=0)*ISNUMBER($M429:$HR429)*($M429:$HR429&gt;=RESUMEN!$C$26)*($M429:$HR429&lt;=RESUMEN!$C$27)*IFERROR(N($N429:$HS429),0))</f>
        <v/>
      </c>
      <c r="HX429" s="170">
        <f>SUMPRODUCT((MOD(COLUMN($M429:$HR429)-COLUMN($M429),6)=0)*ISNUMBER($M429:$HR429)*($M429:$HR429&gt;=RESUMEN!$C$26)*($M429:$HR429&lt;=RESUMEN!$C$27))</f>
        <v/>
      </c>
    </row>
    <row r="430" ht="15.75" customHeight="1" s="506">
      <c r="B430" s="113">
        <f>VENTAS!A429</f>
        <v/>
      </c>
      <c r="C430" s="236">
        <f>VENTAS!B429</f>
        <v/>
      </c>
      <c r="D430" s="53">
        <f>VENTAS!C429</f>
        <v/>
      </c>
      <c r="E430" s="114">
        <f>VENTAS!D429</f>
        <v/>
      </c>
      <c r="F430" s="114">
        <f>VENTAS!J429</f>
        <v/>
      </c>
      <c r="G430" s="494">
        <f>VENTAS!F429</f>
        <v/>
      </c>
      <c r="H430" s="479">
        <f>VENTAS!K429</f>
        <v/>
      </c>
      <c r="I430" s="479">
        <f>VENTAS!M429</f>
        <v/>
      </c>
      <c r="J430" s="184">
        <f>VENTAS!L429</f>
        <v/>
      </c>
      <c r="K430" s="119">
        <f>IF(N($H430)&lt;1,"",$G430+31)</f>
        <v/>
      </c>
      <c r="L430" s="124">
        <f>IF(K430="","",TODAY()-K430)</f>
        <v/>
      </c>
      <c r="M430" s="469" t="n">
        <v>46128</v>
      </c>
      <c r="N430" s="374" t="n">
        <v>791000</v>
      </c>
      <c r="O430" s="184">
        <f>IF(K430="","SIN ESTADO",IF(M430&lt;&gt;"","PAGA",IF(L430&gt;0,"VENCIDA",IF(L430&gt;=-5,"POR VENCER","AL DÍA"))))</f>
        <v/>
      </c>
      <c r="P430" s="185" t="inlineStr">
        <is>
          <t>TRANSFERENCIA</t>
        </is>
      </c>
      <c r="Q430" s="119">
        <f>IF(N($H430)&lt;2,"",IF(K430="","",K430+31))</f>
        <v/>
      </c>
      <c r="R430" s="124">
        <f>IF(Q430="","",TODAY()-Q430)</f>
        <v/>
      </c>
      <c r="S430" s="494" t="n">
        <v>46158</v>
      </c>
      <c r="T430" s="184" t="n">
        <v>791700</v>
      </c>
      <c r="U430" s="184">
        <f>IF(Q430="","SIN ESTADO",IF(S430&lt;&gt;"","PAGA",IF(R430&gt;0,"VENCIDA",IF(R430&gt;=-5,"POR VENCER","AL DÍA"))))</f>
        <v/>
      </c>
      <c r="V430" s="185" t="inlineStr">
        <is>
          <t>TRANSFERENCIA</t>
        </is>
      </c>
      <c r="W430" s="119">
        <f>IF(N($H430)&lt;3,"",IF(Q430="","",Q430+31))</f>
        <v/>
      </c>
      <c r="X430" s="124">
        <f>IF(W430="","",TODAY()-W430)</f>
        <v/>
      </c>
      <c r="Y430" s="494" t="n">
        <v>46189</v>
      </c>
      <c r="Z430" s="184" t="n">
        <v>791700</v>
      </c>
      <c r="AA430" s="184">
        <f>IF(W430="","SIN ESTADO",IF(Y430&lt;&gt;"","PAGA",IF(X430&gt;0,"VENCIDA",IF(X430&gt;=-5,"POR VENCER","AL DÍA"))))</f>
        <v/>
      </c>
      <c r="AB430" s="185" t="inlineStr">
        <is>
          <t>TRANSFERENCIA</t>
        </is>
      </c>
      <c r="AC430" s="119">
        <f>IF(N($H430)&lt;4,"",IF(W430="","",W430+31))</f>
        <v/>
      </c>
      <c r="AD430" s="124">
        <f>IF(AC430="","",TODAY()-AC430)</f>
        <v/>
      </c>
      <c r="AE430" s="494" t="n">
        <v>46219</v>
      </c>
      <c r="AF430" s="184" t="n">
        <v>791700</v>
      </c>
      <c r="AG430" s="184">
        <f>IF(AC430="","SIN ESTADO",IF(AE430&lt;&gt;"","PAGA",IF(AD430&gt;0,"VENCIDA",IF(AD430&gt;=-5,"POR VENCER","AL DÍA"))))</f>
        <v/>
      </c>
      <c r="AH430" s="185" t="inlineStr">
        <is>
          <t>TRANSFERENCIA</t>
        </is>
      </c>
      <c r="AI430" s="119">
        <f>IF(N($H430)&lt;5,"",IF(AC430="","",AC430+31))</f>
        <v/>
      </c>
      <c r="AJ430" s="124">
        <f>IF(AI430="","",TODAY()-AI430)</f>
        <v/>
      </c>
      <c r="AK430" s="494" t="n">
        <v>46248</v>
      </c>
      <c r="AL430" s="184" t="n">
        <v>791700</v>
      </c>
      <c r="AM430" s="184">
        <f>IF(AI430="","SIN ESTADO",IF(AK430&lt;&gt;"","PAGA",IF(AJ430&gt;0,"VENCIDA",IF(AJ430&gt;=-5,"POR VENCER","AL DÍA"))))</f>
        <v/>
      </c>
      <c r="AN430" s="185" t="inlineStr">
        <is>
          <t>TRANSFERENCIA</t>
        </is>
      </c>
      <c r="AO430" s="119">
        <f>IF(N($H430)&lt;6,"",IF(AI430="","",AI430+31))</f>
        <v/>
      </c>
      <c r="AP430" s="124">
        <f>IF(AO430="","",TODAY()-AO430)</f>
        <v/>
      </c>
      <c r="AQ430" s="270" t="n"/>
      <c r="AR430" s="184" t="n"/>
      <c r="AS430" s="184">
        <f>IF(AO430="","SIN ESTADO",IF(AQ430&lt;&gt;"","PAGA",IF(AP430&gt;0,"VENCIDA",IF(AP430&gt;=-5,"POR VENCER","AL DÍA"))))</f>
        <v/>
      </c>
      <c r="AT430" s="185" t="n"/>
      <c r="AU430" s="119">
        <f>IF(N($H430)&lt;7,"",IF(AO430="","",AO430+31))</f>
        <v/>
      </c>
      <c r="AV430" s="124">
        <f>IF(AU430="","",TODAY()-AU430)</f>
        <v/>
      </c>
      <c r="AW430" s="494" t="n"/>
      <c r="AX430" s="184" t="n"/>
      <c r="AY430" s="184">
        <f>IF(AU430="","SIN ESTADO",IF(AW430&lt;&gt;"","PAGA",IF(AV430&gt;0,"VENCIDA",IF(AV430&gt;=-5,"POR VENCER","AL DÍA"))))</f>
        <v/>
      </c>
      <c r="AZ430" s="185" t="n"/>
      <c r="BA430" s="119">
        <f>IF(N($H430)&lt;8,"",IF(AU430="","",AU430+31))</f>
        <v/>
      </c>
      <c r="BB430" s="124">
        <f>IF(BA430="","",TODAY()-BA430)</f>
        <v/>
      </c>
      <c r="BC430" s="494" t="n"/>
      <c r="BD430" s="184" t="n"/>
      <c r="BE430" s="184">
        <f>IF(BA430="","SIN ESTADO",IF(BC430&lt;&gt;"","PAGA",IF(BB430&gt;0,"VENCIDA",IF(BB430&gt;=-5,"POR VENCER","AL DÍA"))))</f>
        <v/>
      </c>
      <c r="BF430" s="185" t="n"/>
      <c r="BG430" s="119">
        <f>IF(N($H430)&lt;9,"",IF(BA430="","",BA430+31))</f>
        <v/>
      </c>
      <c r="BH430" s="124">
        <f>IF(BG430="","",TODAY()-BG430)</f>
        <v/>
      </c>
      <c r="BI430" s="494" t="n"/>
      <c r="BJ430" s="184" t="n"/>
      <c r="BK430" s="184">
        <f>IF(BG430="","SIN ESTADO",IF(BI430&lt;&gt;"","PAGA",IF(BH430&gt;0,"VENCIDA",IF(BH430&gt;=-5,"POR VENCER","AL DÍA"))))</f>
        <v/>
      </c>
      <c r="BL430" s="185" t="n"/>
      <c r="BM430" s="119">
        <f>IF(N($H430)&lt;10,"",IF(BG430="","",BG430+31))</f>
        <v/>
      </c>
      <c r="BN430" s="124">
        <f>IF(BM430="","",TODAY()-BM430)</f>
        <v/>
      </c>
      <c r="BO430" s="494" t="n"/>
      <c r="BP430" s="184" t="n"/>
      <c r="BQ430" s="184">
        <f>IF(BM430="","SIN ESTADO",IF(BO430&lt;&gt;"","PAGA",IF(BN430&gt;0,"VENCIDA",IF(BN430&gt;=-5,"POR VENCER","AL DÍA"))))</f>
        <v/>
      </c>
      <c r="BR430" s="185" t="n"/>
      <c r="BS430" s="119">
        <f>IF(N($H430)&lt;11,"",IF(BM430="","",BM430+31))</f>
        <v/>
      </c>
      <c r="BT430" s="124">
        <f>IF(BS430="","",TODAY()-BS430)</f>
        <v/>
      </c>
      <c r="BU430" s="494" t="n"/>
      <c r="BV430" s="184" t="n"/>
      <c r="BW430" s="184">
        <f>IF(BS430="","SIN ESTADO",IF(BU430&lt;&gt;"","PAGA",IF(BT430&gt;0,"VENCIDA",IF(BT430&gt;=-5,"POR VENCER","AL DÍA"))))</f>
        <v/>
      </c>
      <c r="BX430" s="185" t="n"/>
      <c r="BY430" s="119">
        <f>IF(N($H430)&lt;12,"",IF(BS430="","",BS430+31))</f>
        <v/>
      </c>
      <c r="BZ430" s="124">
        <f>IF(BY430="","",TODAY()-BY430)</f>
        <v/>
      </c>
      <c r="CA430" s="494" t="n"/>
      <c r="CB430" s="184" t="n"/>
      <c r="CC430" s="184">
        <f>IF(BY430="","SIN ESTADO",IF(CA430&lt;&gt;"","PAGA",IF(BZ430&gt;0,"VENCIDA",IF(BZ430&gt;=-5,"POR VENCER","AL DÍA"))))</f>
        <v/>
      </c>
      <c r="CD430" s="185" t="n"/>
      <c r="CE430" s="119">
        <f>IF(N($H430)&lt;13,"",IF(BY430="","",BY430+31))</f>
        <v/>
      </c>
      <c r="CF430" s="124">
        <f>IF(CE430="","",TODAY()-CE430)</f>
        <v/>
      </c>
      <c r="CG430" s="494" t="n"/>
      <c r="CH430" s="184" t="n"/>
      <c r="CI430" s="184">
        <f>IF(CE430="","SIN ESTADO",IF(CG430&lt;&gt;"","PAGA",IF(CF430&gt;0,"VENCIDA",IF(CF430&gt;=-5,"POR VENCER","AL DÍA"))))</f>
        <v/>
      </c>
      <c r="CJ430" s="185" t="n"/>
      <c r="CK430" s="119">
        <f>IF(N($H430)&lt;14,"",IF(CE430="","",CE430+31))</f>
        <v/>
      </c>
      <c r="CL430" s="124">
        <f>IF(CK430="","",TODAY()-CK430)</f>
        <v/>
      </c>
      <c r="CM430" s="494" t="n"/>
      <c r="CN430" s="184" t="n"/>
      <c r="CO430" s="184">
        <f>IF(CK430="","SIN ESTADO",IF(CM430&lt;&gt;"","PAGA",IF(CL430&gt;0,"VENCIDA",IF(CL430&gt;=-5,"POR VENCER","AL DÍA"))))</f>
        <v/>
      </c>
      <c r="CP430" s="185" t="n"/>
      <c r="CQ430" s="119">
        <f>IF(N($H430)&lt;15,"",IF(CK430="","",CK430+31))</f>
        <v/>
      </c>
      <c r="CR430" s="124">
        <f>IF(CQ430="","",TODAY()-CQ430)</f>
        <v/>
      </c>
      <c r="CS430" s="494" t="n"/>
      <c r="CT430" s="184" t="n"/>
      <c r="CU430" s="184">
        <f>IF(CQ430="","SIN ESTADO",IF(CS430&lt;&gt;"","PAGA",IF(CR430&gt;0,"VENCIDA",IF(CR430&gt;=-5,"POR VENCER","AL DÍA"))))</f>
        <v/>
      </c>
      <c r="CV430" s="185" t="n"/>
      <c r="CW430" s="119">
        <f>IF(N($H430)&lt;16,"",IF(CQ430="","",CQ430+31))</f>
        <v/>
      </c>
      <c r="CX430" s="124">
        <f>IF(CW430="","",TODAY()-CW430)</f>
        <v/>
      </c>
      <c r="CY430" s="494" t="n"/>
      <c r="CZ430" s="184" t="n"/>
      <c r="DA430" s="184">
        <f>IF(CW430="","SIN ESTADO",IF(CY430&lt;&gt;"","PAGA",IF(CX430&gt;0,"VENCIDA",IF(CX430&gt;=-5,"POR VENCER","AL DÍA"))))</f>
        <v/>
      </c>
      <c r="DB430" s="185" t="n"/>
      <c r="DC430" s="119">
        <f>IF(N($H430)&lt;17,"",IF(CW430="","",CW430+31))</f>
        <v/>
      </c>
      <c r="DD430" s="124">
        <f>IF(DC430="","",TODAY()-DC430)</f>
        <v/>
      </c>
      <c r="DE430" s="494" t="n"/>
      <c r="DF430" s="184" t="n"/>
      <c r="DG430" s="184">
        <f>IF(DC430="","SIN ESTADO",IF(DE430&lt;&gt;"","PAGA",IF(DD430&gt;0,"VENCIDA",IF(DD430&gt;=-5,"POR VENCER","AL DÍA"))))</f>
        <v/>
      </c>
      <c r="DH430" s="185" t="n"/>
      <c r="DI430" s="119">
        <f>IF(N($H430)&lt;18,"",IF(DC430="","",DC430+31))</f>
        <v/>
      </c>
      <c r="DJ430" s="124">
        <f>IF(DI430="","",TODAY()-DI430)</f>
        <v/>
      </c>
      <c r="DK430" s="494" t="n"/>
      <c r="DL430" s="184" t="n"/>
      <c r="DM430" s="184">
        <f>IF(DI430="","SIN ESTADO",IF(DK430&lt;&gt;"","PAGA",IF(DJ430&gt;0,"VENCIDA",IF(DJ430&gt;=-5,"POR VENCER","AL DÍA"))))</f>
        <v/>
      </c>
      <c r="DN430" s="185" t="n"/>
      <c r="DO430" s="119">
        <f>IF(N($H430)&lt;19,"",IF(DI430="","",DI430+31))</f>
        <v/>
      </c>
      <c r="DP430" s="124">
        <f>IF(DO430="","",TODAY()-DO430)</f>
        <v/>
      </c>
      <c r="DQ430" s="494" t="n"/>
      <c r="DR430" s="184" t="n"/>
      <c r="DS430" s="184">
        <f>IF(DO430="","SIN ESTADO",IF(DQ430&lt;&gt;"","PAGA",IF(DP430&gt;0,"VENCIDA",IF(DP430&gt;=-5,"POR VENCER","AL DÍA"))))</f>
        <v/>
      </c>
      <c r="DT430" s="185" t="n"/>
      <c r="DU430" s="119">
        <f>IF(N($H430)&lt;20,"",IF(DO430="","",DO430+31))</f>
        <v/>
      </c>
      <c r="DV430" s="124">
        <f>IF(DU430="","",TODAY()-DU430)</f>
        <v/>
      </c>
      <c r="DW430" s="494" t="n"/>
      <c r="DX430" s="184" t="n"/>
      <c r="DY430" s="184">
        <f>IF(DU430="","SIN ESTADO",IF(DW430&lt;&gt;"","PAGA",IF(DV430&gt;0,"VENCIDA",IF(DV430&gt;=-5,"POR VENCER","AL DÍA"))))</f>
        <v/>
      </c>
      <c r="DZ430" s="185" t="n"/>
      <c r="EA430" s="119">
        <f>IF(N($H430)&lt;21,"",IF(DU430="","",DU430+31))</f>
        <v/>
      </c>
      <c r="EB430" s="124">
        <f>IF(EA430="","",TODAY()-EA430)</f>
        <v/>
      </c>
      <c r="EC430" s="494" t="n"/>
      <c r="ED430" s="184" t="n"/>
      <c r="EE430" s="184">
        <f>IF(EA430="","SIN ESTADO",IF(EC430&lt;&gt;"","PAGA",IF(EB430&gt;0,"VENCIDA",IF(EB430&gt;=-5,"POR VENCER","AL DÍA"))))</f>
        <v/>
      </c>
      <c r="EF430" s="185" t="n"/>
      <c r="EG430" s="119">
        <f>IF(N($H430)&lt;22,"",IF(EA430="","",EA430+31))</f>
        <v/>
      </c>
      <c r="EH430" s="124">
        <f>IF(EG430="","",TODAY()-EG430)</f>
        <v/>
      </c>
      <c r="EI430" s="494" t="n"/>
      <c r="EJ430" s="184" t="n"/>
      <c r="EK430" s="184">
        <f>IF(EG430="","SIN ESTADO",IF(EI430&lt;&gt;"","PAGA",IF(EH430&gt;0,"VENCIDA",IF(EH430&gt;=-5,"POR VENCER","AL DÍA"))))</f>
        <v/>
      </c>
      <c r="EL430" s="185" t="n"/>
      <c r="EM430" s="119">
        <f>IF(N($H430)&lt;23,"",IF(EG430="","",EG430+31))</f>
        <v/>
      </c>
      <c r="EN430" s="124">
        <f>IF(EM430="","",TODAY()-EM430)</f>
        <v/>
      </c>
      <c r="EO430" s="494" t="n"/>
      <c r="EP430" s="184" t="n"/>
      <c r="EQ430" s="184">
        <f>IF(EM430="","SIN ESTADO",IF(EO430&lt;&gt;"","PAGA",IF(EN430&gt;0,"VENCIDA",IF(EN430&gt;=-5,"POR VENCER","AL DÍA"))))</f>
        <v/>
      </c>
      <c r="ER430" s="185" t="n"/>
      <c r="ES430" s="119">
        <f>IF(N($H430)&lt;24,"",IF(EM430="","",EM430+31))</f>
        <v/>
      </c>
      <c r="ET430" s="124">
        <f>IF(ES430="","",TODAY()-ES430)</f>
        <v/>
      </c>
      <c r="EU430" s="494" t="n"/>
      <c r="EV430" s="184" t="n"/>
      <c r="EW430" s="184">
        <f>IF(ES430="","SIN ESTADO",IF(EU430&lt;&gt;"","PAGA",IF(ET430&gt;0,"VENCIDA",IF(ET430&gt;=-5,"POR VENCER","AL DÍA"))))</f>
        <v/>
      </c>
      <c r="EX430" s="185" t="n"/>
      <c r="EY430" s="119">
        <f>IF(N($H430)&lt;25,"",IF(ES430="","",ES430+31))</f>
        <v/>
      </c>
      <c r="EZ430" s="124">
        <f>IF(EY430="","",TODAY()-EY430)</f>
        <v/>
      </c>
      <c r="FA430" s="494" t="n"/>
      <c r="FB430" s="184" t="n"/>
      <c r="FC430" s="184">
        <f>IF(EY430="","SIN ESTADO",IF(FA430&lt;&gt;"","PAGA",IF(EZ430&gt;0,"VENCIDA",IF(EZ430&gt;=-5,"POR VENCER","AL DÍA"))))</f>
        <v/>
      </c>
      <c r="FD430" s="185" t="n"/>
      <c r="FE430" s="119">
        <f>IF(N($H430)&lt;26,"",IF(EY430="","",EY430+31))</f>
        <v/>
      </c>
      <c r="FF430" s="124">
        <f>IF(FE430="","",TODAY()-FE430)</f>
        <v/>
      </c>
      <c r="FG430" s="494" t="n"/>
      <c r="FH430" s="184" t="n"/>
      <c r="FI430" s="184">
        <f>IF(FE430="","SIN ESTADO",IF(FG430&lt;&gt;"","PAGA",IF(FF430&gt;0,"VENCIDA",IF(FF430&gt;=-5,"POR VENCER","AL DÍA"))))</f>
        <v/>
      </c>
      <c r="FJ430" s="185" t="n"/>
      <c r="FK430" s="119">
        <f>IF(N($H430)&lt;27,"",IF(FE430="","",FE430+31))</f>
        <v/>
      </c>
      <c r="FL430" s="124">
        <f>IF(FK430="","",TODAY()-FK430)</f>
        <v/>
      </c>
      <c r="FM430" s="494" t="n"/>
      <c r="FN430" s="184" t="n"/>
      <c r="FO430" s="184">
        <f>IF(FK430="","SIN ESTADO",IF(FM430&lt;&gt;"","PAGA",IF(FL430&gt;0,"VENCIDA",IF(FL430&gt;=-5,"POR VENCER","AL DÍA"))))</f>
        <v/>
      </c>
      <c r="FP430" s="185" t="n"/>
      <c r="FQ430" s="119">
        <f>IF(N($H430)&lt;28,"",IF(FK430="","",FK430+31))</f>
        <v/>
      </c>
      <c r="FR430" s="124">
        <f>IF(FQ430="","",TODAY()-FQ430)</f>
        <v/>
      </c>
      <c r="FS430" s="494" t="n"/>
      <c r="FT430" s="184" t="n"/>
      <c r="FU430" s="184">
        <f>IF(FQ430="","SIN ESTADO",IF(FS430&lt;&gt;"","PAGA",IF(FR430&gt;0,"VENCIDA",IF(FR430&gt;=-5,"POR VENCER","AL DÍA"))))</f>
        <v/>
      </c>
      <c r="FV430" s="185" t="n"/>
      <c r="FW430" s="119">
        <f>IF(N($H430)&lt;29,"",IF(FQ430="","",FQ430+31))</f>
        <v/>
      </c>
      <c r="FX430" s="124">
        <f>IF(FW430="","",TODAY()-FW430)</f>
        <v/>
      </c>
      <c r="FY430" s="494" t="n"/>
      <c r="FZ430" s="184" t="n"/>
      <c r="GA430" s="184">
        <f>IF(FW430="","SIN ESTADO",IF(FY430&lt;&gt;"","PAGA",IF(FX430&gt;0,"VENCIDA",IF(FX430&gt;=-5,"POR VENCER","AL DÍA"))))</f>
        <v/>
      </c>
      <c r="GB430" s="185" t="n"/>
      <c r="GC430" s="119">
        <f>IF(N($H430)&lt;30,"",IF(FW430="","",FW430+31))</f>
        <v/>
      </c>
      <c r="GD430" s="124">
        <f>IF(GC430="","",TODAY()-GC430)</f>
        <v/>
      </c>
      <c r="GE430" s="494" t="n"/>
      <c r="GF430" s="184" t="n"/>
      <c r="GG430" s="184">
        <f>IF(GC430="","SIN ESTADO",IF(GE430&lt;&gt;"","PAGA",IF(GD430&gt;0,"VENCIDA",IF(GD430&gt;=-5,"POR VENCER","AL DÍA"))))</f>
        <v/>
      </c>
      <c r="GH430" s="185" t="n"/>
      <c r="GI430" s="119">
        <f>IF(N($H430)&lt;31,"",IF(GC430="","",GC430+31))</f>
        <v/>
      </c>
      <c r="GJ430" s="124">
        <f>IF(GI430="","",TODAY()-GI430)</f>
        <v/>
      </c>
      <c r="GK430" s="494" t="n"/>
      <c r="GL430" s="184" t="n"/>
      <c r="GM430" s="184">
        <f>IF(GI430="","SIN ESTADO",IF(GK430&lt;&gt;"","PAGA",IF(GJ430&gt;0,"VENCIDA",IF(GJ430&gt;=-5,"POR VENCER","AL DÍA"))))</f>
        <v/>
      </c>
      <c r="GN430" s="185" t="n"/>
      <c r="GO430" s="119">
        <f>IF(N($H430)&lt;32,"",IF(GI430="","",GI430+31))</f>
        <v/>
      </c>
      <c r="GP430" s="124">
        <f>IF(GO430="","",TODAY()-GO430)</f>
        <v/>
      </c>
      <c r="GQ430" s="494" t="n"/>
      <c r="GR430" s="184" t="n"/>
      <c r="GS430" s="184">
        <f>IF(GO430="","SIN ESTADO",IF(GQ430&lt;&gt;"","PAGA",IF(GP430&gt;0,"VENCIDA",IF(GP430&gt;=-5,"POR VENCER","AL DÍA"))))</f>
        <v/>
      </c>
      <c r="GT430" s="185" t="n"/>
      <c r="GU430" s="119">
        <f>IF(N($H430)&lt;33,"",IF(GO430="","",GO430+31))</f>
        <v/>
      </c>
      <c r="GV430" s="124">
        <f>IF(GU430="","",TODAY()-GU430)</f>
        <v/>
      </c>
      <c r="GW430" s="494" t="n"/>
      <c r="GX430" s="184" t="n"/>
      <c r="GY430" s="184">
        <f>IF(GU430="","SIN ESTADO",IF(GW430&lt;&gt;"","PAGA",IF(GV430&gt;0,"VENCIDA",IF(GV430&gt;=-5,"POR VENCER","AL DÍA"))))</f>
        <v/>
      </c>
      <c r="GZ430" s="185" t="n"/>
      <c r="HA430" s="119">
        <f>IF(N($H430)&lt;34,"",IF(GU430="","",GU430+31))</f>
        <v/>
      </c>
      <c r="HB430" s="124">
        <f>IF(HA430="","",TODAY()-HA430)</f>
        <v/>
      </c>
      <c r="HC430" s="494" t="n"/>
      <c r="HD430" s="184" t="n"/>
      <c r="HE430" s="184">
        <f>IF(HA430="","SIN ESTADO",IF(HC430&lt;&gt;"","PAGA",IF(HB430&gt;0,"VENCIDA",IF(HB430&gt;=-5,"POR VENCER","AL DÍA"))))</f>
        <v/>
      </c>
      <c r="HF430" s="185" t="n"/>
      <c r="HG430" s="119">
        <f>IF(N($H430)&lt;35,"",IF(HA430="","",HA430+31))</f>
        <v/>
      </c>
      <c r="HH430" s="124">
        <f>IF(HG430="","",TODAY()-HG430)</f>
        <v/>
      </c>
      <c r="HI430" s="494" t="n"/>
      <c r="HJ430" s="184" t="n"/>
      <c r="HK430" s="184">
        <f>IF(HG430="","SIN ESTADO",IF(HI430&lt;&gt;"","PAGA",IF(HH430&gt;0,"VENCIDA",IF(HH430&gt;=-5,"POR VENCER","AL DÍA"))))</f>
        <v/>
      </c>
      <c r="HL430" s="168" t="n"/>
      <c r="HM430" s="119">
        <f>IF(N($H430)&lt;36,"",IF(HG430="","",HG430+31))</f>
        <v/>
      </c>
      <c r="HN430" s="124">
        <f>IF(HM430="","",TODAY()-HM430)</f>
        <v/>
      </c>
      <c r="HO430" s="494" t="n"/>
      <c r="HP430" s="184" t="n"/>
      <c r="HQ430" s="184">
        <f>IF(HM430="","SIN ESTADO",IF(HO430&lt;&gt;"","PAGA",IF(HN430&gt;0,"VENCIDA",IF(HN430&gt;=-5,"POR VENCER","AL DÍA"))))</f>
        <v/>
      </c>
      <c r="HR430" s="168" t="n"/>
      <c r="HS430" s="169">
        <f>N430+T430+Z430+AF430+AL430+AR430+AX430+BD430+BJ430+BP430+BV430+CB430+CH430+CN430+CT430+CZ430+DF430+DL430+DR430+DX430+ED430+EJ430+EP430+EV430+FB430+FH430+FN430+FT430+FZ430+GF430+GL430+GR430+GX430+HD430+HJ430+HP430</f>
        <v/>
      </c>
      <c r="HU430" s="170">
        <f>IFERROR(N($J430),0)</f>
        <v/>
      </c>
      <c r="HW430" s="170">
        <f>SUMPRODUCT((MOD(COLUMN($M430:$HR430)-COLUMN($M430),6)=0)*ISNUMBER($M430:$HR430)*($M430:$HR430&gt;=RESUMEN!$C$26)*($M430:$HR430&lt;=RESUMEN!$C$27)*IFERROR(N($N430:$HS430),0))</f>
        <v/>
      </c>
      <c r="HX430" s="170">
        <f>SUMPRODUCT((MOD(COLUMN($M430:$HR430)-COLUMN($M430),6)=0)*ISNUMBER($M430:$HR430)*($M430:$HR430&gt;=RESUMEN!$C$26)*($M430:$HR430&lt;=RESUMEN!$C$27))</f>
        <v/>
      </c>
    </row>
    <row r="431" ht="15.75" customHeight="1" s="506">
      <c r="B431" s="113">
        <f>VENTAS!A430</f>
        <v/>
      </c>
      <c r="C431" s="236">
        <f>VENTAS!B430</f>
        <v/>
      </c>
      <c r="D431" s="53">
        <f>VENTAS!C430</f>
        <v/>
      </c>
      <c r="E431" s="114">
        <f>VENTAS!D430</f>
        <v/>
      </c>
      <c r="F431" s="114">
        <f>VENTAS!J430</f>
        <v/>
      </c>
      <c r="G431" s="494">
        <f>VENTAS!F430</f>
        <v/>
      </c>
      <c r="H431" s="479">
        <f>VENTAS!K430</f>
        <v/>
      </c>
      <c r="I431" s="479">
        <f>VENTAS!M430</f>
        <v/>
      </c>
      <c r="J431" s="184">
        <f>VENTAS!L430</f>
        <v/>
      </c>
      <c r="K431" s="119">
        <f>IF(N($H431)&lt;1,"",$G431+31)</f>
        <v/>
      </c>
      <c r="L431" s="124">
        <f>IF(K431="","",TODAY()-K431)</f>
        <v/>
      </c>
      <c r="M431" s="469" t="n">
        <v>46131</v>
      </c>
      <c r="N431" s="374" t="n">
        <v>1000000</v>
      </c>
      <c r="O431" s="184">
        <f>IF(K431="","SIN ESTADO",IF(M431&lt;&gt;"","PAGA",IF(L431&gt;0,"VENCIDA",IF(L431&gt;=-5,"POR VENCER","AL DÍA"))))</f>
        <v/>
      </c>
      <c r="P431" s="185" t="inlineStr">
        <is>
          <t>TRANSFERENCIA</t>
        </is>
      </c>
      <c r="Q431" s="119">
        <f>IF(N($H431)&lt;2,"",IF(K431="","",K431+31))</f>
        <v/>
      </c>
      <c r="R431" s="124">
        <f>IF(Q431="","",TODAY()-Q431)</f>
        <v/>
      </c>
      <c r="S431" s="494" t="n">
        <v>46193</v>
      </c>
      <c r="T431" s="184" t="n">
        <v>1000000</v>
      </c>
      <c r="U431" s="184">
        <f>IF(Q431="","SIN ESTADO",IF(S431&lt;&gt;"","PAGA",IF(R431&gt;0,"VENCIDA",IF(R431&gt;=-5,"POR VENCER","AL DÍA"))))</f>
        <v/>
      </c>
      <c r="V431" s="185" t="inlineStr">
        <is>
          <t>TRANSFERENCIA</t>
        </is>
      </c>
      <c r="W431" s="119">
        <f>IF(N($H431)&lt;3,"",IF(Q431="","",Q431+31))</f>
        <v/>
      </c>
      <c r="X431" s="124">
        <f>IF(W431="","",TODAY()-W431)</f>
        <v/>
      </c>
      <c r="Y431" s="494" t="n">
        <v>46221</v>
      </c>
      <c r="Z431" s="184" t="n">
        <v>500000</v>
      </c>
      <c r="AA431" s="184">
        <f>IF(W431="","SIN ESTADO",IF(Y431&lt;&gt;"","PAGA",IF(X431&gt;0,"VENCIDA",IF(X431&gt;=-5,"POR VENCER","AL DÍA"))))</f>
        <v/>
      </c>
      <c r="AB431" s="185" t="inlineStr">
        <is>
          <t>TRANSFERENCIA</t>
        </is>
      </c>
      <c r="AC431" s="119">
        <f>IF(N($H431)&lt;4,"",IF(W431="","",W431+31))</f>
        <v/>
      </c>
      <c r="AD431" s="124">
        <f>IF(AC431="","",TODAY()-AC431)</f>
        <v/>
      </c>
      <c r="AE431" s="494" t="n"/>
      <c r="AF431" s="184" t="n"/>
      <c r="AG431" s="184">
        <f>IF(AC431="","SIN ESTADO",IF(AE431&lt;&gt;"","PAGA",IF(AD431&gt;0,"VENCIDA",IF(AD431&gt;=-5,"POR VENCER","AL DÍA"))))</f>
        <v/>
      </c>
      <c r="AH431" s="185" t="n"/>
      <c r="AI431" s="119">
        <f>IF(N($H431)&lt;5,"",IF(AC431="","",AC431+31))</f>
        <v/>
      </c>
      <c r="AJ431" s="124">
        <f>IF(AI431="","",TODAY()-AI431)</f>
        <v/>
      </c>
      <c r="AK431" s="494" t="n"/>
      <c r="AL431" s="184" t="n"/>
      <c r="AM431" s="184">
        <f>IF(AI431="","SIN ESTADO",IF(AK431&lt;&gt;"","PAGA",IF(AJ431&gt;0,"VENCIDA",IF(AJ431&gt;=-5,"POR VENCER","AL DÍA"))))</f>
        <v/>
      </c>
      <c r="AN431" s="185" t="n"/>
      <c r="AO431" s="119">
        <f>IF(N($H431)&lt;6,"",IF(AI431="","",AI431+31))</f>
        <v/>
      </c>
      <c r="AP431" s="124">
        <f>IF(AO431="","",TODAY()-AO431)</f>
        <v/>
      </c>
      <c r="AQ431" s="270" t="n"/>
      <c r="AR431" s="184" t="n"/>
      <c r="AS431" s="184">
        <f>IF(AO431="","SIN ESTADO",IF(AQ431&lt;&gt;"","PAGA",IF(AP431&gt;0,"VENCIDA",IF(AP431&gt;=-5,"POR VENCER","AL DÍA"))))</f>
        <v/>
      </c>
      <c r="AT431" s="185" t="n"/>
      <c r="AU431" s="119">
        <f>IF(N($H431)&lt;7,"",IF(AO431="","",AO431+31))</f>
        <v/>
      </c>
      <c r="AV431" s="124">
        <f>IF(AU431="","",TODAY()-AU431)</f>
        <v/>
      </c>
      <c r="AW431" s="494" t="n"/>
      <c r="AX431" s="184" t="n"/>
      <c r="AY431" s="184">
        <f>IF(AU431="","SIN ESTADO",IF(AW431&lt;&gt;"","PAGA",IF(AV431&gt;0,"VENCIDA",IF(AV431&gt;=-5,"POR VENCER","AL DÍA"))))</f>
        <v/>
      </c>
      <c r="AZ431" s="185" t="n"/>
      <c r="BA431" s="119">
        <f>IF(N($H431)&lt;8,"",IF(AU431="","",AU431+31))</f>
        <v/>
      </c>
      <c r="BB431" s="124">
        <f>IF(BA431="","",TODAY()-BA431)</f>
        <v/>
      </c>
      <c r="BC431" s="494" t="n"/>
      <c r="BD431" s="184" t="n"/>
      <c r="BE431" s="184">
        <f>IF(BA431="","SIN ESTADO",IF(BC431&lt;&gt;"","PAGA",IF(BB431&gt;0,"VENCIDA",IF(BB431&gt;=-5,"POR VENCER","AL DÍA"))))</f>
        <v/>
      </c>
      <c r="BF431" s="185" t="n"/>
      <c r="BG431" s="119">
        <f>IF(N($H431)&lt;9,"",IF(BA431="","",BA431+31))</f>
        <v/>
      </c>
      <c r="BH431" s="124">
        <f>IF(BG431="","",TODAY()-BG431)</f>
        <v/>
      </c>
      <c r="BI431" s="494" t="n"/>
      <c r="BJ431" s="184" t="n"/>
      <c r="BK431" s="184">
        <f>IF(BG431="","SIN ESTADO",IF(BI431&lt;&gt;"","PAGA",IF(BH431&gt;0,"VENCIDA",IF(BH431&gt;=-5,"POR VENCER","AL DÍA"))))</f>
        <v/>
      </c>
      <c r="BL431" s="185" t="n"/>
      <c r="BM431" s="119">
        <f>IF(N($H431)&lt;10,"",IF(BG431="","",BG431+31))</f>
        <v/>
      </c>
      <c r="BN431" s="124">
        <f>IF(BM431="","",TODAY()-BM431)</f>
        <v/>
      </c>
      <c r="BO431" s="494" t="n"/>
      <c r="BP431" s="184" t="n"/>
      <c r="BQ431" s="184">
        <f>IF(BM431="","SIN ESTADO",IF(BO431&lt;&gt;"","PAGA",IF(BN431&gt;0,"VENCIDA",IF(BN431&gt;=-5,"POR VENCER","AL DÍA"))))</f>
        <v/>
      </c>
      <c r="BR431" s="185" t="n"/>
      <c r="BS431" s="119">
        <f>IF(N($H431)&lt;11,"",IF(BM431="","",BM431+31))</f>
        <v/>
      </c>
      <c r="BT431" s="124">
        <f>IF(BS431="","",TODAY()-BS431)</f>
        <v/>
      </c>
      <c r="BU431" s="494" t="n"/>
      <c r="BV431" s="184" t="n"/>
      <c r="BW431" s="184">
        <f>IF(BS431="","SIN ESTADO",IF(BU431&lt;&gt;"","PAGA",IF(BT431&gt;0,"VENCIDA",IF(BT431&gt;=-5,"POR VENCER","AL DÍA"))))</f>
        <v/>
      </c>
      <c r="BX431" s="185" t="n"/>
      <c r="BY431" s="119">
        <f>IF(N($H431)&lt;12,"",IF(BS431="","",BS431+31))</f>
        <v/>
      </c>
      <c r="BZ431" s="124">
        <f>IF(BY431="","",TODAY()-BY431)</f>
        <v/>
      </c>
      <c r="CA431" s="494" t="n"/>
      <c r="CB431" s="184" t="n"/>
      <c r="CC431" s="184">
        <f>IF(BY431="","SIN ESTADO",IF(CA431&lt;&gt;"","PAGA",IF(BZ431&gt;0,"VENCIDA",IF(BZ431&gt;=-5,"POR VENCER","AL DÍA"))))</f>
        <v/>
      </c>
      <c r="CD431" s="185" t="n"/>
      <c r="CE431" s="119">
        <f>IF(N($H431)&lt;13,"",IF(BY431="","",BY431+31))</f>
        <v/>
      </c>
      <c r="CF431" s="124">
        <f>IF(CE431="","",TODAY()-CE431)</f>
        <v/>
      </c>
      <c r="CG431" s="494" t="n"/>
      <c r="CH431" s="184" t="n"/>
      <c r="CI431" s="184">
        <f>IF(CE431="","SIN ESTADO",IF(CG431&lt;&gt;"","PAGA",IF(CF431&gt;0,"VENCIDA",IF(CF431&gt;=-5,"POR VENCER","AL DÍA"))))</f>
        <v/>
      </c>
      <c r="CJ431" s="185" t="n"/>
      <c r="CK431" s="119">
        <f>IF(N($H431)&lt;14,"",IF(CE431="","",CE431+31))</f>
        <v/>
      </c>
      <c r="CL431" s="124">
        <f>IF(CK431="","",TODAY()-CK431)</f>
        <v/>
      </c>
      <c r="CM431" s="494" t="n"/>
      <c r="CN431" s="184" t="n"/>
      <c r="CO431" s="184">
        <f>IF(CK431="","SIN ESTADO",IF(CM431&lt;&gt;"","PAGA",IF(CL431&gt;0,"VENCIDA",IF(CL431&gt;=-5,"POR VENCER","AL DÍA"))))</f>
        <v/>
      </c>
      <c r="CP431" s="185" t="n"/>
      <c r="CQ431" s="119">
        <f>IF(N($H431)&lt;15,"",IF(CK431="","",CK431+31))</f>
        <v/>
      </c>
      <c r="CR431" s="124">
        <f>IF(CQ431="","",TODAY()-CQ431)</f>
        <v/>
      </c>
      <c r="CS431" s="494" t="n"/>
      <c r="CT431" s="184" t="n"/>
      <c r="CU431" s="184">
        <f>IF(CQ431="","SIN ESTADO",IF(CS431&lt;&gt;"","PAGA",IF(CR431&gt;0,"VENCIDA",IF(CR431&gt;=-5,"POR VENCER","AL DÍA"))))</f>
        <v/>
      </c>
      <c r="CV431" s="185" t="n"/>
      <c r="CW431" s="119">
        <f>IF(N($H431)&lt;16,"",IF(CQ431="","",CQ431+31))</f>
        <v/>
      </c>
      <c r="CX431" s="124">
        <f>IF(CW431="","",TODAY()-CW431)</f>
        <v/>
      </c>
      <c r="CY431" s="494" t="n"/>
      <c r="CZ431" s="184" t="n"/>
      <c r="DA431" s="184">
        <f>IF(CW431="","SIN ESTADO",IF(CY431&lt;&gt;"","PAGA",IF(CX431&gt;0,"VENCIDA",IF(CX431&gt;=-5,"POR VENCER","AL DÍA"))))</f>
        <v/>
      </c>
      <c r="DB431" s="185" t="n"/>
      <c r="DC431" s="119">
        <f>IF(N($H431)&lt;17,"",IF(CW431="","",CW431+31))</f>
        <v/>
      </c>
      <c r="DD431" s="124">
        <f>IF(DC431="","",TODAY()-DC431)</f>
        <v/>
      </c>
      <c r="DE431" s="494" t="n"/>
      <c r="DF431" s="184" t="n"/>
      <c r="DG431" s="184">
        <f>IF(DC431="","SIN ESTADO",IF(DE431&lt;&gt;"","PAGA",IF(DD431&gt;0,"VENCIDA",IF(DD431&gt;=-5,"POR VENCER","AL DÍA"))))</f>
        <v/>
      </c>
      <c r="DH431" s="185" t="n"/>
      <c r="DI431" s="119">
        <f>IF(N($H431)&lt;18,"",IF(DC431="","",DC431+31))</f>
        <v/>
      </c>
      <c r="DJ431" s="124">
        <f>IF(DI431="","",TODAY()-DI431)</f>
        <v/>
      </c>
      <c r="DK431" s="494" t="n"/>
      <c r="DL431" s="184" t="n"/>
      <c r="DM431" s="184">
        <f>IF(DI431="","SIN ESTADO",IF(DK431&lt;&gt;"","PAGA",IF(DJ431&gt;0,"VENCIDA",IF(DJ431&gt;=-5,"POR VENCER","AL DÍA"))))</f>
        <v/>
      </c>
      <c r="DN431" s="185" t="n"/>
      <c r="DO431" s="119">
        <f>IF(N($H431)&lt;19,"",IF(DI431="","",DI431+31))</f>
        <v/>
      </c>
      <c r="DP431" s="124">
        <f>IF(DO431="","",TODAY()-DO431)</f>
        <v/>
      </c>
      <c r="DQ431" s="494" t="n"/>
      <c r="DR431" s="184" t="n"/>
      <c r="DS431" s="184">
        <f>IF(DO431="","SIN ESTADO",IF(DQ431&lt;&gt;"","PAGA",IF(DP431&gt;0,"VENCIDA",IF(DP431&gt;=-5,"POR VENCER","AL DÍA"))))</f>
        <v/>
      </c>
      <c r="DT431" s="185" t="n"/>
      <c r="DU431" s="119">
        <f>IF(N($H431)&lt;20,"",IF(DO431="","",DO431+31))</f>
        <v/>
      </c>
      <c r="DV431" s="124">
        <f>IF(DU431="","",TODAY()-DU431)</f>
        <v/>
      </c>
      <c r="DW431" s="494" t="n"/>
      <c r="DX431" s="184" t="n"/>
      <c r="DY431" s="184">
        <f>IF(DU431="","SIN ESTADO",IF(DW431&lt;&gt;"","PAGA",IF(DV431&gt;0,"VENCIDA",IF(DV431&gt;=-5,"POR VENCER","AL DÍA"))))</f>
        <v/>
      </c>
      <c r="DZ431" s="185" t="n"/>
      <c r="EA431" s="119">
        <f>IF(N($H431)&lt;21,"",IF(DU431="","",DU431+31))</f>
        <v/>
      </c>
      <c r="EB431" s="124">
        <f>IF(EA431="","",TODAY()-EA431)</f>
        <v/>
      </c>
      <c r="EC431" s="494" t="n"/>
      <c r="ED431" s="184" t="n"/>
      <c r="EE431" s="184">
        <f>IF(EA431="","SIN ESTADO",IF(EC431&lt;&gt;"","PAGA",IF(EB431&gt;0,"VENCIDA",IF(EB431&gt;=-5,"POR VENCER","AL DÍA"))))</f>
        <v/>
      </c>
      <c r="EF431" s="185" t="n"/>
      <c r="EG431" s="119">
        <f>IF(N($H431)&lt;22,"",IF(EA431="","",EA431+31))</f>
        <v/>
      </c>
      <c r="EH431" s="124">
        <f>IF(EG431="","",TODAY()-EG431)</f>
        <v/>
      </c>
      <c r="EI431" s="494" t="n"/>
      <c r="EJ431" s="184" t="n"/>
      <c r="EK431" s="184">
        <f>IF(EG431="","SIN ESTADO",IF(EI431&lt;&gt;"","PAGA",IF(EH431&gt;0,"VENCIDA",IF(EH431&gt;=-5,"POR VENCER","AL DÍA"))))</f>
        <v/>
      </c>
      <c r="EL431" s="185" t="n"/>
      <c r="EM431" s="119">
        <f>IF(N($H431)&lt;23,"",IF(EG431="","",EG431+31))</f>
        <v/>
      </c>
      <c r="EN431" s="124">
        <f>IF(EM431="","",TODAY()-EM431)</f>
        <v/>
      </c>
      <c r="EO431" s="494" t="n"/>
      <c r="EP431" s="184" t="n"/>
      <c r="EQ431" s="184">
        <f>IF(EM431="","SIN ESTADO",IF(EO431&lt;&gt;"","PAGA",IF(EN431&gt;0,"VENCIDA",IF(EN431&gt;=-5,"POR VENCER","AL DÍA"))))</f>
        <v/>
      </c>
      <c r="ER431" s="185" t="n"/>
      <c r="ES431" s="119">
        <f>IF(N($H431)&lt;24,"",IF(EM431="","",EM431+31))</f>
        <v/>
      </c>
      <c r="ET431" s="124">
        <f>IF(ES431="","",TODAY()-ES431)</f>
        <v/>
      </c>
      <c r="EU431" s="494" t="n"/>
      <c r="EV431" s="184" t="n"/>
      <c r="EW431" s="184">
        <f>IF(ES431="","SIN ESTADO",IF(EU431&lt;&gt;"","PAGA",IF(ET431&gt;0,"VENCIDA",IF(ET431&gt;=-5,"POR VENCER","AL DÍA"))))</f>
        <v/>
      </c>
      <c r="EX431" s="185" t="n"/>
      <c r="EY431" s="119">
        <f>IF(N($H431)&lt;25,"",IF(ES431="","",ES431+31))</f>
        <v/>
      </c>
      <c r="EZ431" s="124">
        <f>IF(EY431="","",TODAY()-EY431)</f>
        <v/>
      </c>
      <c r="FA431" s="494" t="n"/>
      <c r="FB431" s="184" t="n"/>
      <c r="FC431" s="184">
        <f>IF(EY431="","SIN ESTADO",IF(FA431&lt;&gt;"","PAGA",IF(EZ431&gt;0,"VENCIDA",IF(EZ431&gt;=-5,"POR VENCER","AL DÍA"))))</f>
        <v/>
      </c>
      <c r="FD431" s="185" t="n"/>
      <c r="FE431" s="119">
        <f>IF(N($H431)&lt;26,"",IF(EY431="","",EY431+31))</f>
        <v/>
      </c>
      <c r="FF431" s="124">
        <f>IF(FE431="","",TODAY()-FE431)</f>
        <v/>
      </c>
      <c r="FG431" s="494" t="n"/>
      <c r="FH431" s="184" t="n"/>
      <c r="FI431" s="184">
        <f>IF(FE431="","SIN ESTADO",IF(FG431&lt;&gt;"","PAGA",IF(FF431&gt;0,"VENCIDA",IF(FF431&gt;=-5,"POR VENCER","AL DÍA"))))</f>
        <v/>
      </c>
      <c r="FJ431" s="185" t="n"/>
      <c r="FK431" s="119">
        <f>IF(N($H431)&lt;27,"",IF(FE431="","",FE431+31))</f>
        <v/>
      </c>
      <c r="FL431" s="124">
        <f>IF(FK431="","",TODAY()-FK431)</f>
        <v/>
      </c>
      <c r="FM431" s="494" t="n"/>
      <c r="FN431" s="184" t="n"/>
      <c r="FO431" s="184">
        <f>IF(FK431="","SIN ESTADO",IF(FM431&lt;&gt;"","PAGA",IF(FL431&gt;0,"VENCIDA",IF(FL431&gt;=-5,"POR VENCER","AL DÍA"))))</f>
        <v/>
      </c>
      <c r="FP431" s="185" t="n"/>
      <c r="FQ431" s="119">
        <f>IF(N($H431)&lt;28,"",IF(FK431="","",FK431+31))</f>
        <v/>
      </c>
      <c r="FR431" s="124">
        <f>IF(FQ431="","",TODAY()-FQ431)</f>
        <v/>
      </c>
      <c r="FS431" s="494" t="n"/>
      <c r="FT431" s="184" t="n"/>
      <c r="FU431" s="184">
        <f>IF(FQ431="","SIN ESTADO",IF(FS431&lt;&gt;"","PAGA",IF(FR431&gt;0,"VENCIDA",IF(FR431&gt;=-5,"POR VENCER","AL DÍA"))))</f>
        <v/>
      </c>
      <c r="FV431" s="185" t="n"/>
      <c r="FW431" s="119">
        <f>IF(N($H431)&lt;29,"",IF(FQ431="","",FQ431+31))</f>
        <v/>
      </c>
      <c r="FX431" s="124">
        <f>IF(FW431="","",TODAY()-FW431)</f>
        <v/>
      </c>
      <c r="FY431" s="494" t="n"/>
      <c r="FZ431" s="184" t="n"/>
      <c r="GA431" s="184">
        <f>IF(FW431="","SIN ESTADO",IF(FY431&lt;&gt;"","PAGA",IF(FX431&gt;0,"VENCIDA",IF(FX431&gt;=-5,"POR VENCER","AL DÍA"))))</f>
        <v/>
      </c>
      <c r="GB431" s="185" t="n"/>
      <c r="GC431" s="119">
        <f>IF(N($H431)&lt;30,"",IF(FW431="","",FW431+31))</f>
        <v/>
      </c>
      <c r="GD431" s="124">
        <f>IF(GC431="","",TODAY()-GC431)</f>
        <v/>
      </c>
      <c r="GE431" s="494" t="n"/>
      <c r="GF431" s="184" t="n"/>
      <c r="GG431" s="184">
        <f>IF(GC431="","SIN ESTADO",IF(GE431&lt;&gt;"","PAGA",IF(GD431&gt;0,"VENCIDA",IF(GD431&gt;=-5,"POR VENCER","AL DÍA"))))</f>
        <v/>
      </c>
      <c r="GH431" s="185" t="n"/>
      <c r="GI431" s="119">
        <f>IF(N($H431)&lt;31,"",IF(GC431="","",GC431+31))</f>
        <v/>
      </c>
      <c r="GJ431" s="124">
        <f>IF(GI431="","",TODAY()-GI431)</f>
        <v/>
      </c>
      <c r="GK431" s="494" t="n"/>
      <c r="GL431" s="184" t="n"/>
      <c r="GM431" s="184">
        <f>IF(GI431="","SIN ESTADO",IF(GK431&lt;&gt;"","PAGA",IF(GJ431&gt;0,"VENCIDA",IF(GJ431&gt;=-5,"POR VENCER","AL DÍA"))))</f>
        <v/>
      </c>
      <c r="GN431" s="185" t="n"/>
      <c r="GO431" s="119">
        <f>IF(N($H431)&lt;32,"",IF(GI431="","",GI431+31))</f>
        <v/>
      </c>
      <c r="GP431" s="124">
        <f>IF(GO431="","",TODAY()-GO431)</f>
        <v/>
      </c>
      <c r="GQ431" s="494" t="n"/>
      <c r="GR431" s="184" t="n"/>
      <c r="GS431" s="184">
        <f>IF(GO431="","SIN ESTADO",IF(GQ431&lt;&gt;"","PAGA",IF(GP431&gt;0,"VENCIDA",IF(GP431&gt;=-5,"POR VENCER","AL DÍA"))))</f>
        <v/>
      </c>
      <c r="GT431" s="185" t="n"/>
      <c r="GU431" s="119">
        <f>IF(N($H431)&lt;33,"",IF(GO431="","",GO431+31))</f>
        <v/>
      </c>
      <c r="GV431" s="124">
        <f>IF(GU431="","",TODAY()-GU431)</f>
        <v/>
      </c>
      <c r="GW431" s="494" t="n"/>
      <c r="GX431" s="184" t="n"/>
      <c r="GY431" s="184">
        <f>IF(GU431="","SIN ESTADO",IF(GW431&lt;&gt;"","PAGA",IF(GV431&gt;0,"VENCIDA",IF(GV431&gt;=-5,"POR VENCER","AL DÍA"))))</f>
        <v/>
      </c>
      <c r="GZ431" s="185" t="n"/>
      <c r="HA431" s="119">
        <f>IF(N($H431)&lt;34,"",IF(GU431="","",GU431+31))</f>
        <v/>
      </c>
      <c r="HB431" s="124">
        <f>IF(HA431="","",TODAY()-HA431)</f>
        <v/>
      </c>
      <c r="HC431" s="494" t="n"/>
      <c r="HD431" s="184" t="n"/>
      <c r="HE431" s="184">
        <f>IF(HA431="","SIN ESTADO",IF(HC431&lt;&gt;"","PAGA",IF(HB431&gt;0,"VENCIDA",IF(HB431&gt;=-5,"POR VENCER","AL DÍA"))))</f>
        <v/>
      </c>
      <c r="HF431" s="185" t="n"/>
      <c r="HG431" s="119">
        <f>IF(N($H431)&lt;35,"",IF(HA431="","",HA431+31))</f>
        <v/>
      </c>
      <c r="HH431" s="124">
        <f>IF(HG431="","",TODAY()-HG431)</f>
        <v/>
      </c>
      <c r="HI431" s="494" t="n"/>
      <c r="HJ431" s="184" t="n"/>
      <c r="HK431" s="184">
        <f>IF(HG431="","SIN ESTADO",IF(HI431&lt;&gt;"","PAGA",IF(HH431&gt;0,"VENCIDA",IF(HH431&gt;=-5,"POR VENCER","AL DÍA"))))</f>
        <v/>
      </c>
      <c r="HL431" s="168" t="n"/>
      <c r="HM431" s="119">
        <f>IF(N($H431)&lt;36,"",IF(HG431="","",HG431+31))</f>
        <v/>
      </c>
      <c r="HN431" s="124">
        <f>IF(HM431="","",TODAY()-HM431)</f>
        <v/>
      </c>
      <c r="HO431" s="494" t="n"/>
      <c r="HP431" s="184" t="n"/>
      <c r="HQ431" s="184">
        <f>IF(HM431="","SIN ESTADO",IF(HO431&lt;&gt;"","PAGA",IF(HN431&gt;0,"VENCIDA",IF(HN431&gt;=-5,"POR VENCER","AL DÍA"))))</f>
        <v/>
      </c>
      <c r="HR431" s="168" t="n"/>
      <c r="HS431" s="169">
        <f>N431+T431+Z431+AF431+AL431+AR431+AX431+BD431+BJ431+BP431+BV431+CB431+CH431+CN431+CT431+CZ431+DF431+DL431+DR431+DX431+ED431+EJ431+EP431+EV431+FB431+FH431+FN431+FT431+FZ431+GF431+GL431+GR431+GX431+HD431+HJ431+HP431</f>
        <v/>
      </c>
      <c r="HU431" s="170">
        <f>IFERROR(N($J431),0)</f>
        <v/>
      </c>
      <c r="HW431" s="170">
        <f>SUMPRODUCT((MOD(COLUMN($M431:$HR431)-COLUMN($M431),6)=0)*ISNUMBER($M431:$HR431)*($M431:$HR431&gt;=RESUMEN!$C$26)*($M431:$HR431&lt;=RESUMEN!$C$27)*IFERROR(N($N431:$HS431),0))</f>
        <v/>
      </c>
      <c r="HX431" s="170">
        <f>SUMPRODUCT((MOD(COLUMN($M431:$HR431)-COLUMN($M431),6)=0)*ISNUMBER($M431:$HR431)*($M431:$HR431&gt;=RESUMEN!$C$26)*($M431:$HR431&lt;=RESUMEN!$C$27))</f>
        <v/>
      </c>
    </row>
    <row r="432" ht="15.75" customHeight="1" s="506">
      <c r="B432" s="113">
        <f>VENTAS!A431</f>
        <v/>
      </c>
      <c r="C432" s="236">
        <f>VENTAS!B431</f>
        <v/>
      </c>
      <c r="D432" s="53">
        <f>VENTAS!C431</f>
        <v/>
      </c>
      <c r="E432" s="114">
        <f>VENTAS!D431</f>
        <v/>
      </c>
      <c r="F432" s="114">
        <f>VENTAS!J431</f>
        <v/>
      </c>
      <c r="G432" s="494">
        <f>VENTAS!F431</f>
        <v/>
      </c>
      <c r="H432" s="479">
        <f>VENTAS!K431</f>
        <v/>
      </c>
      <c r="I432" s="479">
        <f>VENTAS!M431</f>
        <v/>
      </c>
      <c r="J432" s="184">
        <f>VENTAS!L431</f>
        <v/>
      </c>
      <c r="K432" s="119">
        <f>IF(N($H432)&lt;1,"",$G432+31)</f>
        <v/>
      </c>
      <c r="L432" s="124">
        <f>IF(K432="","",TODAY()-K432)</f>
        <v/>
      </c>
      <c r="M432" s="494" t="n">
        <v>46164</v>
      </c>
      <c r="N432" s="374" t="n">
        <v>1569600</v>
      </c>
      <c r="O432" s="184">
        <f>IF(K432="","SIN ESTADO",IF(M432&lt;&gt;"","PAGA",IF(L432&gt;0,"VENCIDA",IF(L432&gt;=-5,"POR VENCER","AL DÍA"))))</f>
        <v/>
      </c>
      <c r="P432" s="185" t="inlineStr">
        <is>
          <t>TRANSFERENCIA</t>
        </is>
      </c>
      <c r="Q432" s="119">
        <f>IF(N($H432)&lt;2,"",IF(K432="","",K432+31))</f>
        <v/>
      </c>
      <c r="R432" s="124">
        <f>IF(Q432="","",TODAY()-Q432)</f>
        <v/>
      </c>
      <c r="S432" s="494" t="n">
        <v>46164</v>
      </c>
      <c r="T432" s="184" t="n">
        <v>1569600</v>
      </c>
      <c r="U432" s="184">
        <f>IF(Q432="","SIN ESTADO",IF(S432&lt;&gt;"","PAGA",IF(R432&gt;0,"VENCIDA",IF(R432&gt;=-5,"POR VENCER","AL DÍA"))))</f>
        <v/>
      </c>
      <c r="V432" s="185" t="inlineStr">
        <is>
          <t>TRANSFERENCIA</t>
        </is>
      </c>
      <c r="W432" s="119">
        <f>IF(N($H432)&lt;3,"",IF(Q432="","",Q432+31))</f>
        <v/>
      </c>
      <c r="X432" s="124">
        <f>IF(W432="","",TODAY()-W432)</f>
        <v/>
      </c>
      <c r="Y432" s="494" t="n">
        <v>46164</v>
      </c>
      <c r="Z432" s="184" t="n">
        <v>1569600</v>
      </c>
      <c r="AA432" s="184">
        <f>IF(W432="","SIN ESTADO",IF(Y432&lt;&gt;"","PAGA",IF(X432&gt;0,"VENCIDA",IF(X432&gt;=-5,"POR VENCER","AL DÍA"))))</f>
        <v/>
      </c>
      <c r="AB432" s="185" t="inlineStr">
        <is>
          <t>TRANSFERENCIA</t>
        </is>
      </c>
      <c r="AC432" s="119">
        <f>IF(N($H432)&lt;4,"",IF(W432="","",W432+31))</f>
        <v/>
      </c>
      <c r="AD432" s="124">
        <f>IF(AC432="","",TODAY()-AC432)</f>
        <v/>
      </c>
      <c r="AE432" s="494" t="n">
        <v>46164</v>
      </c>
      <c r="AF432" s="184" t="n">
        <v>1569600</v>
      </c>
      <c r="AG432" s="184">
        <f>IF(AC432="","SIN ESTADO",IF(AE432&lt;&gt;"","PAGA",IF(AD432&gt;0,"VENCIDA",IF(AD432&gt;=-5,"POR VENCER","AL DÍA"))))</f>
        <v/>
      </c>
      <c r="AH432" s="185" t="inlineStr">
        <is>
          <t>TRANSFERENCIA</t>
        </is>
      </c>
      <c r="AI432" s="119">
        <f>IF(N($H432)&lt;5,"",IF(AC432="","",AC432+31))</f>
        <v/>
      </c>
      <c r="AJ432" s="124">
        <f>IF(AI432="","",TODAY()-AI432)</f>
        <v/>
      </c>
      <c r="AK432" s="494" t="n">
        <v>46164</v>
      </c>
      <c r="AL432" s="184" t="n">
        <v>1569600</v>
      </c>
      <c r="AM432" s="184">
        <f>IF(AI432="","SIN ESTADO",IF(AK432&lt;&gt;"","PAGA",IF(AJ432&gt;0,"VENCIDA",IF(AJ432&gt;=-5,"POR VENCER","AL DÍA"))))</f>
        <v/>
      </c>
      <c r="AN432" s="185" t="inlineStr">
        <is>
          <t>TRANSFERENCIA</t>
        </is>
      </c>
      <c r="AO432" s="119">
        <f>IF(N($H432)&lt;6,"",IF(AI432="","",AI432+31))</f>
        <v/>
      </c>
      <c r="AP432" s="124">
        <f>IF(AO432="","",TODAY()-AO432)</f>
        <v/>
      </c>
      <c r="AQ432" s="270" t="n"/>
      <c r="AR432" s="184" t="n"/>
      <c r="AS432" s="184">
        <f>IF(AO432="","SIN ESTADO",IF(AQ432&lt;&gt;"","PAGA",IF(AP432&gt;0,"VENCIDA",IF(AP432&gt;=-5,"POR VENCER","AL DÍA"))))</f>
        <v/>
      </c>
      <c r="AT432" s="185" t="n"/>
      <c r="AU432" s="119">
        <f>IF(N($H432)&lt;7,"",IF(AO432="","",AO432+31))</f>
        <v/>
      </c>
      <c r="AV432" s="124">
        <f>IF(AU432="","",TODAY()-AU432)</f>
        <v/>
      </c>
      <c r="AW432" s="494" t="n"/>
      <c r="AX432" s="184" t="n"/>
      <c r="AY432" s="184">
        <f>IF(AU432="","SIN ESTADO",IF(AW432&lt;&gt;"","PAGA",IF(AV432&gt;0,"VENCIDA",IF(AV432&gt;=-5,"POR VENCER","AL DÍA"))))</f>
        <v/>
      </c>
      <c r="AZ432" s="185" t="n"/>
      <c r="BA432" s="119">
        <f>IF(N($H432)&lt;8,"",IF(AU432="","",AU432+31))</f>
        <v/>
      </c>
      <c r="BB432" s="124">
        <f>IF(BA432="","",TODAY()-BA432)</f>
        <v/>
      </c>
      <c r="BC432" s="494" t="n"/>
      <c r="BD432" s="184" t="n"/>
      <c r="BE432" s="184">
        <f>IF(BA432="","SIN ESTADO",IF(BC432&lt;&gt;"","PAGA",IF(BB432&gt;0,"VENCIDA",IF(BB432&gt;=-5,"POR VENCER","AL DÍA"))))</f>
        <v/>
      </c>
      <c r="BF432" s="185" t="n"/>
      <c r="BG432" s="119">
        <f>IF(N($H432)&lt;9,"",IF(BA432="","",BA432+31))</f>
        <v/>
      </c>
      <c r="BH432" s="124">
        <f>IF(BG432="","",TODAY()-BG432)</f>
        <v/>
      </c>
      <c r="BI432" s="494" t="n"/>
      <c r="BJ432" s="184" t="n"/>
      <c r="BK432" s="184">
        <f>IF(BG432="","SIN ESTADO",IF(BI432&lt;&gt;"","PAGA",IF(BH432&gt;0,"VENCIDA",IF(BH432&gt;=-5,"POR VENCER","AL DÍA"))))</f>
        <v/>
      </c>
      <c r="BL432" s="185" t="n"/>
      <c r="BM432" s="119">
        <f>IF(N($H432)&lt;10,"",IF(BG432="","",BG432+31))</f>
        <v/>
      </c>
      <c r="BN432" s="124">
        <f>IF(BM432="","",TODAY()-BM432)</f>
        <v/>
      </c>
      <c r="BO432" s="494" t="n"/>
      <c r="BP432" s="184" t="n"/>
      <c r="BQ432" s="184">
        <f>IF(BM432="","SIN ESTADO",IF(BO432&lt;&gt;"","PAGA",IF(BN432&gt;0,"VENCIDA",IF(BN432&gt;=-5,"POR VENCER","AL DÍA"))))</f>
        <v/>
      </c>
      <c r="BR432" s="185" t="n"/>
      <c r="BS432" s="119">
        <f>IF(N($H432)&lt;11,"",IF(BM432="","",BM432+31))</f>
        <v/>
      </c>
      <c r="BT432" s="124">
        <f>IF(BS432="","",TODAY()-BS432)</f>
        <v/>
      </c>
      <c r="BU432" s="494" t="n"/>
      <c r="BV432" s="184" t="n"/>
      <c r="BW432" s="184">
        <f>IF(BS432="","SIN ESTADO",IF(BU432&lt;&gt;"","PAGA",IF(BT432&gt;0,"VENCIDA",IF(BT432&gt;=-5,"POR VENCER","AL DÍA"))))</f>
        <v/>
      </c>
      <c r="BX432" s="185" t="n"/>
      <c r="BY432" s="119">
        <f>IF(N($H432)&lt;12,"",IF(BS432="","",BS432+31))</f>
        <v/>
      </c>
      <c r="BZ432" s="124">
        <f>IF(BY432="","",TODAY()-BY432)</f>
        <v/>
      </c>
      <c r="CA432" s="494" t="n"/>
      <c r="CB432" s="184" t="n"/>
      <c r="CC432" s="184">
        <f>IF(BY432="","SIN ESTADO",IF(CA432&lt;&gt;"","PAGA",IF(BZ432&gt;0,"VENCIDA",IF(BZ432&gt;=-5,"POR VENCER","AL DÍA"))))</f>
        <v/>
      </c>
      <c r="CD432" s="185" t="n"/>
      <c r="CE432" s="119">
        <f>IF(N($H432)&lt;13,"",IF(BY432="","",BY432+31))</f>
        <v/>
      </c>
      <c r="CF432" s="124">
        <f>IF(CE432="","",TODAY()-CE432)</f>
        <v/>
      </c>
      <c r="CG432" s="494" t="n"/>
      <c r="CH432" s="184" t="n"/>
      <c r="CI432" s="184">
        <f>IF(CE432="","SIN ESTADO",IF(CG432&lt;&gt;"","PAGA",IF(CF432&gt;0,"VENCIDA",IF(CF432&gt;=-5,"POR VENCER","AL DÍA"))))</f>
        <v/>
      </c>
      <c r="CJ432" s="185" t="n"/>
      <c r="CK432" s="119">
        <f>IF(N($H432)&lt;14,"",IF(CE432="","",CE432+31))</f>
        <v/>
      </c>
      <c r="CL432" s="124">
        <f>IF(CK432="","",TODAY()-CK432)</f>
        <v/>
      </c>
      <c r="CM432" s="494" t="n"/>
      <c r="CN432" s="184" t="n"/>
      <c r="CO432" s="184">
        <f>IF(CK432="","SIN ESTADO",IF(CM432&lt;&gt;"","PAGA",IF(CL432&gt;0,"VENCIDA",IF(CL432&gt;=-5,"POR VENCER","AL DÍA"))))</f>
        <v/>
      </c>
      <c r="CP432" s="185" t="n"/>
      <c r="CQ432" s="119">
        <f>IF(N($H432)&lt;15,"",IF(CK432="","",CK432+31))</f>
        <v/>
      </c>
      <c r="CR432" s="124">
        <f>IF(CQ432="","",TODAY()-CQ432)</f>
        <v/>
      </c>
      <c r="CS432" s="494" t="n"/>
      <c r="CT432" s="184" t="n"/>
      <c r="CU432" s="184">
        <f>IF(CQ432="","SIN ESTADO",IF(CS432&lt;&gt;"","PAGA",IF(CR432&gt;0,"VENCIDA",IF(CR432&gt;=-5,"POR VENCER","AL DÍA"))))</f>
        <v/>
      </c>
      <c r="CV432" s="185" t="n"/>
      <c r="CW432" s="119">
        <f>IF(N($H432)&lt;16,"",IF(CQ432="","",CQ432+31))</f>
        <v/>
      </c>
      <c r="CX432" s="124">
        <f>IF(CW432="","",TODAY()-CW432)</f>
        <v/>
      </c>
      <c r="CY432" s="494" t="n"/>
      <c r="CZ432" s="184" t="n"/>
      <c r="DA432" s="184">
        <f>IF(CW432="","SIN ESTADO",IF(CY432&lt;&gt;"","PAGA",IF(CX432&gt;0,"VENCIDA",IF(CX432&gt;=-5,"POR VENCER","AL DÍA"))))</f>
        <v/>
      </c>
      <c r="DB432" s="185" t="n"/>
      <c r="DC432" s="119">
        <f>IF(N($H432)&lt;17,"",IF(CW432="","",CW432+31))</f>
        <v/>
      </c>
      <c r="DD432" s="124">
        <f>IF(DC432="","",TODAY()-DC432)</f>
        <v/>
      </c>
      <c r="DE432" s="494" t="n"/>
      <c r="DF432" s="184" t="n"/>
      <c r="DG432" s="184">
        <f>IF(DC432="","SIN ESTADO",IF(DE432&lt;&gt;"","PAGA",IF(DD432&gt;0,"VENCIDA",IF(DD432&gt;=-5,"POR VENCER","AL DÍA"))))</f>
        <v/>
      </c>
      <c r="DH432" s="185" t="n"/>
      <c r="DI432" s="119">
        <f>IF(N($H432)&lt;18,"",IF(DC432="","",DC432+31))</f>
        <v/>
      </c>
      <c r="DJ432" s="124">
        <f>IF(DI432="","",TODAY()-DI432)</f>
        <v/>
      </c>
      <c r="DK432" s="494" t="n"/>
      <c r="DL432" s="184" t="n"/>
      <c r="DM432" s="184">
        <f>IF(DI432="","SIN ESTADO",IF(DK432&lt;&gt;"","PAGA",IF(DJ432&gt;0,"VENCIDA",IF(DJ432&gt;=-5,"POR VENCER","AL DÍA"))))</f>
        <v/>
      </c>
      <c r="DN432" s="185" t="n"/>
      <c r="DO432" s="119">
        <f>IF(N($H432)&lt;19,"",IF(DI432="","",DI432+31))</f>
        <v/>
      </c>
      <c r="DP432" s="124">
        <f>IF(DO432="","",TODAY()-DO432)</f>
        <v/>
      </c>
      <c r="DQ432" s="494" t="n"/>
      <c r="DR432" s="184" t="n"/>
      <c r="DS432" s="184">
        <f>IF(DO432="","SIN ESTADO",IF(DQ432&lt;&gt;"","PAGA",IF(DP432&gt;0,"VENCIDA",IF(DP432&gt;=-5,"POR VENCER","AL DÍA"))))</f>
        <v/>
      </c>
      <c r="DT432" s="185" t="n"/>
      <c r="DU432" s="119">
        <f>IF(N($H432)&lt;20,"",IF(DO432="","",DO432+31))</f>
        <v/>
      </c>
      <c r="DV432" s="124">
        <f>IF(DU432="","",TODAY()-DU432)</f>
        <v/>
      </c>
      <c r="DW432" s="494" t="n"/>
      <c r="DX432" s="184" t="n"/>
      <c r="DY432" s="184">
        <f>IF(DU432="","SIN ESTADO",IF(DW432&lt;&gt;"","PAGA",IF(DV432&gt;0,"VENCIDA",IF(DV432&gt;=-5,"POR VENCER","AL DÍA"))))</f>
        <v/>
      </c>
      <c r="DZ432" s="185" t="n"/>
      <c r="EA432" s="119">
        <f>IF(N($H432)&lt;21,"",IF(DU432="","",DU432+31))</f>
        <v/>
      </c>
      <c r="EB432" s="124">
        <f>IF(EA432="","",TODAY()-EA432)</f>
        <v/>
      </c>
      <c r="EC432" s="494" t="n"/>
      <c r="ED432" s="184" t="n"/>
      <c r="EE432" s="184">
        <f>IF(EA432="","SIN ESTADO",IF(EC432&lt;&gt;"","PAGA",IF(EB432&gt;0,"VENCIDA",IF(EB432&gt;=-5,"POR VENCER","AL DÍA"))))</f>
        <v/>
      </c>
      <c r="EF432" s="185" t="n"/>
      <c r="EG432" s="119">
        <f>IF(N($H432)&lt;22,"",IF(EA432="","",EA432+31))</f>
        <v/>
      </c>
      <c r="EH432" s="124">
        <f>IF(EG432="","",TODAY()-EG432)</f>
        <v/>
      </c>
      <c r="EI432" s="494" t="n"/>
      <c r="EJ432" s="184" t="n"/>
      <c r="EK432" s="184">
        <f>IF(EG432="","SIN ESTADO",IF(EI432&lt;&gt;"","PAGA",IF(EH432&gt;0,"VENCIDA",IF(EH432&gt;=-5,"POR VENCER","AL DÍA"))))</f>
        <v/>
      </c>
      <c r="EL432" s="185" t="n"/>
      <c r="EM432" s="119">
        <f>IF(N($H432)&lt;23,"",IF(EG432="","",EG432+31))</f>
        <v/>
      </c>
      <c r="EN432" s="124">
        <f>IF(EM432="","",TODAY()-EM432)</f>
        <v/>
      </c>
      <c r="EO432" s="494" t="n"/>
      <c r="EP432" s="184" t="n"/>
      <c r="EQ432" s="184">
        <f>IF(EM432="","SIN ESTADO",IF(EO432&lt;&gt;"","PAGA",IF(EN432&gt;0,"VENCIDA",IF(EN432&gt;=-5,"POR VENCER","AL DÍA"))))</f>
        <v/>
      </c>
      <c r="ER432" s="185" t="n"/>
      <c r="ES432" s="119">
        <f>IF(N($H432)&lt;24,"",IF(EM432="","",EM432+31))</f>
        <v/>
      </c>
      <c r="ET432" s="124">
        <f>IF(ES432="","",TODAY()-ES432)</f>
        <v/>
      </c>
      <c r="EU432" s="494" t="n"/>
      <c r="EV432" s="184" t="n"/>
      <c r="EW432" s="184">
        <f>IF(ES432="","SIN ESTADO",IF(EU432&lt;&gt;"","PAGA",IF(ET432&gt;0,"VENCIDA",IF(ET432&gt;=-5,"POR VENCER","AL DÍA"))))</f>
        <v/>
      </c>
      <c r="EX432" s="185" t="n"/>
      <c r="EY432" s="119">
        <f>IF(N($H432)&lt;25,"",IF(ES432="","",ES432+31))</f>
        <v/>
      </c>
      <c r="EZ432" s="124">
        <f>IF(EY432="","",TODAY()-EY432)</f>
        <v/>
      </c>
      <c r="FA432" s="494" t="n"/>
      <c r="FB432" s="184" t="n"/>
      <c r="FC432" s="184">
        <f>IF(EY432="","SIN ESTADO",IF(FA432&lt;&gt;"","PAGA",IF(EZ432&gt;0,"VENCIDA",IF(EZ432&gt;=-5,"POR VENCER","AL DÍA"))))</f>
        <v/>
      </c>
      <c r="FD432" s="185" t="n"/>
      <c r="FE432" s="119">
        <f>IF(N($H432)&lt;26,"",IF(EY432="","",EY432+31))</f>
        <v/>
      </c>
      <c r="FF432" s="124">
        <f>IF(FE432="","",TODAY()-FE432)</f>
        <v/>
      </c>
      <c r="FG432" s="494" t="n"/>
      <c r="FH432" s="184" t="n"/>
      <c r="FI432" s="184">
        <f>IF(FE432="","SIN ESTADO",IF(FG432&lt;&gt;"","PAGA",IF(FF432&gt;0,"VENCIDA",IF(FF432&gt;=-5,"POR VENCER","AL DÍA"))))</f>
        <v/>
      </c>
      <c r="FJ432" s="185" t="n"/>
      <c r="FK432" s="119">
        <f>IF(N($H432)&lt;27,"",IF(FE432="","",FE432+31))</f>
        <v/>
      </c>
      <c r="FL432" s="124">
        <f>IF(FK432="","",TODAY()-FK432)</f>
        <v/>
      </c>
      <c r="FM432" s="494" t="n"/>
      <c r="FN432" s="184" t="n"/>
      <c r="FO432" s="184">
        <f>IF(FK432="","SIN ESTADO",IF(FM432&lt;&gt;"","PAGA",IF(FL432&gt;0,"VENCIDA",IF(FL432&gt;=-5,"POR VENCER","AL DÍA"))))</f>
        <v/>
      </c>
      <c r="FP432" s="185" t="n"/>
      <c r="FQ432" s="119">
        <f>IF(N($H432)&lt;28,"",IF(FK432="","",FK432+31))</f>
        <v/>
      </c>
      <c r="FR432" s="124">
        <f>IF(FQ432="","",TODAY()-FQ432)</f>
        <v/>
      </c>
      <c r="FS432" s="494" t="n"/>
      <c r="FT432" s="184" t="n"/>
      <c r="FU432" s="184">
        <f>IF(FQ432="","SIN ESTADO",IF(FS432&lt;&gt;"","PAGA",IF(FR432&gt;0,"VENCIDA",IF(FR432&gt;=-5,"POR VENCER","AL DÍA"))))</f>
        <v/>
      </c>
      <c r="FV432" s="185" t="n"/>
      <c r="FW432" s="119">
        <f>IF(N($H432)&lt;29,"",IF(FQ432="","",FQ432+31))</f>
        <v/>
      </c>
      <c r="FX432" s="124">
        <f>IF(FW432="","",TODAY()-FW432)</f>
        <v/>
      </c>
      <c r="FY432" s="494" t="n"/>
      <c r="FZ432" s="184" t="n"/>
      <c r="GA432" s="184">
        <f>IF(FW432="","SIN ESTADO",IF(FY432&lt;&gt;"","PAGA",IF(FX432&gt;0,"VENCIDA",IF(FX432&gt;=-5,"POR VENCER","AL DÍA"))))</f>
        <v/>
      </c>
      <c r="GB432" s="185" t="n"/>
      <c r="GC432" s="119">
        <f>IF(N($H432)&lt;30,"",IF(FW432="","",FW432+31))</f>
        <v/>
      </c>
      <c r="GD432" s="124">
        <f>IF(GC432="","",TODAY()-GC432)</f>
        <v/>
      </c>
      <c r="GE432" s="494" t="n"/>
      <c r="GF432" s="184" t="n"/>
      <c r="GG432" s="184">
        <f>IF(GC432="","SIN ESTADO",IF(GE432&lt;&gt;"","PAGA",IF(GD432&gt;0,"VENCIDA",IF(GD432&gt;=-5,"POR VENCER","AL DÍA"))))</f>
        <v/>
      </c>
      <c r="GH432" s="185" t="n"/>
      <c r="GI432" s="119">
        <f>IF(N($H432)&lt;31,"",IF(GC432="","",GC432+31))</f>
        <v/>
      </c>
      <c r="GJ432" s="124">
        <f>IF(GI432="","",TODAY()-GI432)</f>
        <v/>
      </c>
      <c r="GK432" s="494" t="n"/>
      <c r="GL432" s="184" t="n"/>
      <c r="GM432" s="184">
        <f>IF(GI432="","SIN ESTADO",IF(GK432&lt;&gt;"","PAGA",IF(GJ432&gt;0,"VENCIDA",IF(GJ432&gt;=-5,"POR VENCER","AL DÍA"))))</f>
        <v/>
      </c>
      <c r="GN432" s="185" t="n"/>
      <c r="GO432" s="119">
        <f>IF(N($H432)&lt;32,"",IF(GI432="","",GI432+31))</f>
        <v/>
      </c>
      <c r="GP432" s="124">
        <f>IF(GO432="","",TODAY()-GO432)</f>
        <v/>
      </c>
      <c r="GQ432" s="494" t="n"/>
      <c r="GR432" s="184" t="n"/>
      <c r="GS432" s="184">
        <f>IF(GO432="","SIN ESTADO",IF(GQ432&lt;&gt;"","PAGA",IF(GP432&gt;0,"VENCIDA",IF(GP432&gt;=-5,"POR VENCER","AL DÍA"))))</f>
        <v/>
      </c>
      <c r="GT432" s="185" t="n"/>
      <c r="GU432" s="119">
        <f>IF(N($H432)&lt;33,"",IF(GO432="","",GO432+31))</f>
        <v/>
      </c>
      <c r="GV432" s="124">
        <f>IF(GU432="","",TODAY()-GU432)</f>
        <v/>
      </c>
      <c r="GW432" s="494" t="n"/>
      <c r="GX432" s="184" t="n"/>
      <c r="GY432" s="184">
        <f>IF(GU432="","SIN ESTADO",IF(GW432&lt;&gt;"","PAGA",IF(GV432&gt;0,"VENCIDA",IF(GV432&gt;=-5,"POR VENCER","AL DÍA"))))</f>
        <v/>
      </c>
      <c r="GZ432" s="185" t="n"/>
      <c r="HA432" s="119">
        <f>IF(N($H432)&lt;34,"",IF(GU432="","",GU432+31))</f>
        <v/>
      </c>
      <c r="HB432" s="124">
        <f>IF(HA432="","",TODAY()-HA432)</f>
        <v/>
      </c>
      <c r="HC432" s="494" t="n"/>
      <c r="HD432" s="184" t="n"/>
      <c r="HE432" s="184">
        <f>IF(HA432="","SIN ESTADO",IF(HC432&lt;&gt;"","PAGA",IF(HB432&gt;0,"VENCIDA",IF(HB432&gt;=-5,"POR VENCER","AL DÍA"))))</f>
        <v/>
      </c>
      <c r="HF432" s="185" t="n"/>
      <c r="HG432" s="119">
        <f>IF(N($H432)&lt;35,"",IF(HA432="","",HA432+31))</f>
        <v/>
      </c>
      <c r="HH432" s="124">
        <f>IF(HG432="","",TODAY()-HG432)</f>
        <v/>
      </c>
      <c r="HI432" s="494" t="n"/>
      <c r="HJ432" s="184" t="n"/>
      <c r="HK432" s="184">
        <f>IF(HG432="","SIN ESTADO",IF(HI432&lt;&gt;"","PAGA",IF(HH432&gt;0,"VENCIDA",IF(HH432&gt;=-5,"POR VENCER","AL DÍA"))))</f>
        <v/>
      </c>
      <c r="HL432" s="168" t="n"/>
      <c r="HM432" s="119">
        <f>IF(N($H432)&lt;36,"",IF(HG432="","",HG432+31))</f>
        <v/>
      </c>
      <c r="HN432" s="124">
        <f>IF(HM432="","",TODAY()-HM432)</f>
        <v/>
      </c>
      <c r="HO432" s="494" t="n"/>
      <c r="HP432" s="184" t="n"/>
      <c r="HQ432" s="184">
        <f>IF(HM432="","SIN ESTADO",IF(HO432&lt;&gt;"","PAGA",IF(HN432&gt;0,"VENCIDA",IF(HN432&gt;=-5,"POR VENCER","AL DÍA"))))</f>
        <v/>
      </c>
      <c r="HR432" s="168" t="n"/>
      <c r="HS432" s="169">
        <f>N432+T432+Z432+AF432+AL432+AR432+AX432+BD432+BJ432+BP432+BV432+CB432+CH432+CN432+CT432+CZ432+DF432+DL432+DR432+DX432+ED432+EJ432+EP432+EV432+FB432+FH432+FN432+FT432+FZ432+GF432+GL432+GR432+GX432+HD432+HJ432+HP432</f>
        <v/>
      </c>
      <c r="HU432" s="170">
        <f>IFERROR(N($J432),0)</f>
        <v/>
      </c>
      <c r="HW432" s="170">
        <f>SUMPRODUCT((MOD(COLUMN($M432:$HR432)-COLUMN($M432),6)=0)*ISNUMBER($M432:$HR432)*($M432:$HR432&gt;=RESUMEN!$C$26)*($M432:$HR432&lt;=RESUMEN!$C$27)*IFERROR(N($N432:$HS432),0))</f>
        <v/>
      </c>
      <c r="HX432" s="170">
        <f>SUMPRODUCT((MOD(COLUMN($M432:$HR432)-COLUMN($M432),6)=0)*ISNUMBER($M432:$HR432)*($M432:$HR432&gt;=RESUMEN!$C$26)*($M432:$HR432&lt;=RESUMEN!$C$27))</f>
        <v/>
      </c>
    </row>
    <row r="433" ht="15.75" customHeight="1" s="506">
      <c r="B433" s="113">
        <f>VENTAS!A432</f>
        <v/>
      </c>
      <c r="C433" s="236">
        <f>VENTAS!B432</f>
        <v/>
      </c>
      <c r="D433" s="53">
        <f>VENTAS!C432</f>
        <v/>
      </c>
      <c r="E433" s="114">
        <f>VENTAS!D432</f>
        <v/>
      </c>
      <c r="F433" s="114">
        <f>VENTAS!J432</f>
        <v/>
      </c>
      <c r="G433" s="494">
        <f>VENTAS!F432</f>
        <v/>
      </c>
      <c r="H433" s="479">
        <f>VENTAS!K432</f>
        <v/>
      </c>
      <c r="I433" s="479">
        <f>VENTAS!M432</f>
        <v/>
      </c>
      <c r="J433" s="184">
        <f>VENTAS!L432</f>
        <v/>
      </c>
      <c r="K433" s="119">
        <f>IF(N($H433)&lt;1,"",$G433+31)</f>
        <v/>
      </c>
      <c r="L433" s="124">
        <f>IF(K433="","",TODAY()-K433)</f>
        <v/>
      </c>
      <c r="M433" s="496" t="n">
        <v>45921</v>
      </c>
      <c r="N433" s="374" t="n">
        <v>1564900</v>
      </c>
      <c r="O433" s="184">
        <f>IF(K433="","SIN ESTADO",IF(M433&lt;&gt;"","PAGA",IF(L433&gt;0,"VENCIDA",IF(L433&gt;=-5,"POR VENCER","AL DÍA"))))</f>
        <v/>
      </c>
      <c r="P433" s="185" t="inlineStr">
        <is>
          <t>TRANSFERENCIA</t>
        </is>
      </c>
      <c r="Q433" s="119">
        <f>IF(N($H433)&lt;2,"",IF(K433="","",K433+31))</f>
        <v/>
      </c>
      <c r="R433" s="124">
        <f>IF(Q433="","",TODAY()-Q433)</f>
        <v/>
      </c>
      <c r="S433" s="471" t="n">
        <v>45957</v>
      </c>
      <c r="T433" s="184" t="n">
        <v>1000000</v>
      </c>
      <c r="U433" s="184">
        <f>IF(Q433="","SIN ESTADO",IF(S433&lt;&gt;"","PAGA",IF(R433&gt;0,"VENCIDA",IF(R433&gt;=-5,"POR VENCER","AL DÍA"))))</f>
        <v/>
      </c>
      <c r="V433" s="185" t="inlineStr">
        <is>
          <t>TRANSFERENCIA</t>
        </is>
      </c>
      <c r="W433" s="119">
        <f>IF(N($H433)&lt;3,"",IF(Q433="","",Q433+31))</f>
        <v/>
      </c>
      <c r="X433" s="124">
        <f>IF(W433="","",TODAY()-W433)</f>
        <v/>
      </c>
      <c r="Y433" s="497" t="n">
        <v>45982</v>
      </c>
      <c r="Z433" s="184" t="n">
        <v>1000000</v>
      </c>
      <c r="AA433" s="184">
        <f>IF(W433="","SIN ESTADO",IF(Y433&lt;&gt;"","PAGA",IF(X433&gt;0,"VENCIDA",IF(X433&gt;=-5,"POR VENCER","AL DÍA"))))</f>
        <v/>
      </c>
      <c r="AB433" s="185" t="inlineStr">
        <is>
          <t>TRANSFERENCIA</t>
        </is>
      </c>
      <c r="AC433" s="119">
        <f>IF(N($H433)&lt;4,"",IF(W433="","",W433+31))</f>
        <v/>
      </c>
      <c r="AD433" s="124">
        <f>IF(AC433="","",TODAY()-AC433)</f>
        <v/>
      </c>
      <c r="AE433" s="471" t="n">
        <v>46012</v>
      </c>
      <c r="AF433" s="184" t="n">
        <v>2000000</v>
      </c>
      <c r="AG433" s="184">
        <f>IF(AC433="","SIN ESTADO",IF(AE433&lt;&gt;"","PAGA",IF(AD433&gt;0,"VENCIDA",IF(AD433&gt;=-5,"POR VENCER","AL DÍA"))))</f>
        <v/>
      </c>
      <c r="AH433" s="185" t="inlineStr">
        <is>
          <t>TRANSFERENCIA</t>
        </is>
      </c>
      <c r="AI433" s="119">
        <f>IF(N($H433)&lt;5,"",IF(AC433="","",AC433+31))</f>
        <v/>
      </c>
      <c r="AJ433" s="124">
        <f>IF(AI433="","",TODAY()-AI433)</f>
        <v/>
      </c>
      <c r="AK433" s="497" t="n">
        <v>46045</v>
      </c>
      <c r="AL433" s="184" t="n">
        <v>1000000</v>
      </c>
      <c r="AM433" s="184">
        <f>IF(AI433="","SIN ESTADO",IF(AK433&lt;&gt;"","PAGA",IF(AJ433&gt;0,"VENCIDA",IF(AJ433&gt;=-5,"POR VENCER","AL DÍA"))))</f>
        <v/>
      </c>
      <c r="AN433" s="185" t="inlineStr">
        <is>
          <t>TRANSFERENCIA</t>
        </is>
      </c>
      <c r="AO433" s="119">
        <f>IF(N($H433)&lt;6,"",IF(AI433="","",AI433+31))</f>
        <v/>
      </c>
      <c r="AP433" s="124">
        <f>IF(AO433="","",TODAY()-AO433)</f>
        <v/>
      </c>
      <c r="AQ433" s="459" t="n">
        <v>46073</v>
      </c>
      <c r="AR433" s="184" t="n">
        <v>1000000</v>
      </c>
      <c r="AS433" s="184">
        <f>IF(AO433="","SIN ESTADO",IF(AQ433&lt;&gt;"","PAGA",IF(AP433&gt;0,"VENCIDA",IF(AP433&gt;=-5,"POR VENCER","AL DÍA"))))</f>
        <v/>
      </c>
      <c r="AT433" s="185" t="inlineStr">
        <is>
          <t>TRANSFERENCIA</t>
        </is>
      </c>
      <c r="AU433" s="119">
        <f>IF(N($H433)&lt;7,"",IF(AO433="","",AO433+31))</f>
        <v/>
      </c>
      <c r="AV433" s="124">
        <f>IF(AU433="","",TODAY()-AU433)</f>
        <v/>
      </c>
      <c r="AW433" s="15" t="inlineStr">
        <is>
          <t>MARZO</t>
        </is>
      </c>
      <c r="AX433" s="184" t="n">
        <v>2000000</v>
      </c>
      <c r="AY433" s="184">
        <f>IF(AU433="","SIN ESTADO",IF(AW433&lt;&gt;"","PAGA",IF(AV433&gt;0,"VENCIDA",IF(AV433&gt;=-5,"POR VENCER","AL DÍA"))))</f>
        <v/>
      </c>
      <c r="AZ433" s="185" t="inlineStr">
        <is>
          <t>TRANSFERENCIA</t>
        </is>
      </c>
      <c r="BA433" s="119">
        <f>IF(N($H433)&lt;8,"",IF(AU433="","",AU433+31))</f>
        <v/>
      </c>
      <c r="BB433" s="124">
        <f>IF(BA433="","",TODAY()-BA433)</f>
        <v/>
      </c>
      <c r="BC433" s="494" t="n">
        <v>46139</v>
      </c>
      <c r="BD433" s="184" t="n">
        <v>1000000</v>
      </c>
      <c r="BE433" s="184">
        <f>IF(BA433="","SIN ESTADO",IF(BC433&lt;&gt;"","PAGA",IF(BB433&gt;0,"VENCIDA",IF(BB433&gt;=-5,"POR VENCER","AL DÍA"))))</f>
        <v/>
      </c>
      <c r="BF433" s="185" t="inlineStr">
        <is>
          <t>TRANSFERENCIA</t>
        </is>
      </c>
      <c r="BG433" s="119">
        <f>IF(N($H433)&lt;9,"",IF(BA433="","",BA433+31))</f>
        <v/>
      </c>
      <c r="BH433" s="124">
        <f>IF(BG433="","",TODAY()-BG433)</f>
        <v/>
      </c>
      <c r="BI433" s="494" t="n">
        <v>46167</v>
      </c>
      <c r="BJ433" s="184" t="n">
        <v>1000000</v>
      </c>
      <c r="BK433" s="184">
        <f>IF(BG433="","SIN ESTADO",IF(BI433&lt;&gt;"","PAGA",IF(BH433&gt;0,"VENCIDA",IF(BH433&gt;=-5,"POR VENCER","AL DÍA"))))</f>
        <v/>
      </c>
      <c r="BL433" s="185" t="inlineStr">
        <is>
          <t>TRANSFERENCIA</t>
        </is>
      </c>
      <c r="BM433" s="119">
        <f>IF(N($H433)&lt;10,"",IF(BG433="","",BG433+31))</f>
        <v/>
      </c>
      <c r="BN433" s="124">
        <f>IF(BM433="","",TODAY()-BM433)</f>
        <v/>
      </c>
      <c r="BO433" s="494" t="n">
        <v>46202</v>
      </c>
      <c r="BP433" s="184" t="n">
        <v>1000000</v>
      </c>
      <c r="BQ433" s="184">
        <f>IF(BM433="","SIN ESTADO",IF(BO433&lt;&gt;"","PAGA",IF(BN433&gt;0,"VENCIDA",IF(BN433&gt;=-5,"POR VENCER","AL DÍA"))))</f>
        <v/>
      </c>
      <c r="BR433" s="185" t="inlineStr">
        <is>
          <t>TRANSFERENCIA</t>
        </is>
      </c>
      <c r="BS433" s="119">
        <f>IF(N($H433)&lt;11,"",IF(BM433="","",BM433+31))</f>
        <v/>
      </c>
      <c r="BT433" s="124">
        <f>IF(BS433="","",TODAY()-BS433)</f>
        <v/>
      </c>
      <c r="BU433" s="494" t="n">
        <v>46227</v>
      </c>
      <c r="BV433" s="184" t="n">
        <v>1000000</v>
      </c>
      <c r="BW433" s="184">
        <f>IF(BS433="","SIN ESTADO",IF(BU433&lt;&gt;"","PAGA",IF(BT433&gt;0,"VENCIDA",IF(BT433&gt;=-5,"POR VENCER","AL DÍA"))))</f>
        <v/>
      </c>
      <c r="BX433" s="185" t="inlineStr">
        <is>
          <t>TRANSFERENCIA</t>
        </is>
      </c>
      <c r="BY433" s="119">
        <f>IF(N($H433)&lt;12,"",IF(BS433="","",BS433+31))</f>
        <v/>
      </c>
      <c r="BZ433" s="124">
        <f>IF(BY433="","",TODAY()-BY433)</f>
        <v/>
      </c>
      <c r="CA433" s="494" t="n">
        <v>46266</v>
      </c>
      <c r="CB433" s="184" t="n">
        <v>1000000</v>
      </c>
      <c r="CC433" s="184">
        <f>IF(BY433="","SIN ESTADO",IF(CA433&lt;&gt;"","PAGA",IF(BZ433&gt;0,"VENCIDA",IF(BZ433&gt;=-5,"POR VENCER","AL DÍA"))))</f>
        <v/>
      </c>
      <c r="CD433" s="185" t="n"/>
      <c r="CE433" s="119">
        <f>IF(N($H433)&lt;13,"",IF(BY433="","",BY433+31))</f>
        <v/>
      </c>
      <c r="CF433" s="124">
        <f>IF(CE433="","",TODAY()-CE433)</f>
        <v/>
      </c>
      <c r="CG433" s="494" t="n">
        <v>46287</v>
      </c>
      <c r="CH433" s="184" t="n">
        <v>1000000</v>
      </c>
      <c r="CI433" s="184">
        <f>IF(CE433="","SIN ESTADO",IF(CG433&lt;&gt;"","PAGA",IF(CF433&gt;0,"VENCIDA",IF(CF433&gt;=-5,"POR VENCER","AL DÍA"))))</f>
        <v/>
      </c>
      <c r="CJ433" s="185" t="inlineStr">
        <is>
          <t>TRANSFERENCIA</t>
        </is>
      </c>
      <c r="CK433" s="119">
        <f>IF(N($H433)&lt;14,"",IF(CE433="","",CE433+31))</f>
        <v/>
      </c>
      <c r="CL433" s="124">
        <f>IF(CK433="","",TODAY()-CK433)</f>
        <v/>
      </c>
      <c r="CM433" s="494" t="n"/>
      <c r="CN433" s="184" t="n"/>
      <c r="CO433" s="184">
        <f>IF(CK433="","SIN ESTADO",IF(CM433&lt;&gt;"","PAGA",IF(CL433&gt;0,"VENCIDA",IF(CL433&gt;=-5,"POR VENCER","AL DÍA"))))</f>
        <v/>
      </c>
      <c r="CP433" s="185" t="n"/>
      <c r="CQ433" s="119">
        <f>IF(N($H433)&lt;15,"",IF(CK433="","",CK433+31))</f>
        <v/>
      </c>
      <c r="CR433" s="124">
        <f>IF(CQ433="","",TODAY()-CQ433)</f>
        <v/>
      </c>
      <c r="CS433" s="494" t="n"/>
      <c r="CT433" s="184" t="n"/>
      <c r="CU433" s="184">
        <f>IF(CQ433="","SIN ESTADO",IF(CS433&lt;&gt;"","PAGA",IF(CR433&gt;0,"VENCIDA",IF(CR433&gt;=-5,"POR VENCER","AL DÍA"))))</f>
        <v/>
      </c>
      <c r="CV433" s="185" t="n"/>
      <c r="CW433" s="119">
        <f>IF(N($H433)&lt;16,"",IF(CQ433="","",CQ433+31))</f>
        <v/>
      </c>
      <c r="CX433" s="124">
        <f>IF(CW433="","",TODAY()-CW433)</f>
        <v/>
      </c>
      <c r="CY433" s="494" t="n"/>
      <c r="CZ433" s="184" t="n"/>
      <c r="DA433" s="184">
        <f>IF(CW433="","SIN ESTADO",IF(CY433&lt;&gt;"","PAGA",IF(CX433&gt;0,"VENCIDA",IF(CX433&gt;=-5,"POR VENCER","AL DÍA"))))</f>
        <v/>
      </c>
      <c r="DB433" s="185" t="n"/>
      <c r="DC433" s="119">
        <f>IF(N($H433)&lt;17,"",IF(CW433="","",CW433+31))</f>
        <v/>
      </c>
      <c r="DD433" s="124">
        <f>IF(DC433="","",TODAY()-DC433)</f>
        <v/>
      </c>
      <c r="DE433" s="494" t="n"/>
      <c r="DF433" s="184" t="n"/>
      <c r="DG433" s="184">
        <f>IF(DC433="","SIN ESTADO",IF(DE433&lt;&gt;"","PAGA",IF(DD433&gt;0,"VENCIDA",IF(DD433&gt;=-5,"POR VENCER","AL DÍA"))))</f>
        <v/>
      </c>
      <c r="DH433" s="185" t="n"/>
      <c r="DI433" s="119">
        <f>IF(N($H433)&lt;18,"",IF(DC433="","",DC433+31))</f>
        <v/>
      </c>
      <c r="DJ433" s="124">
        <f>IF(DI433="","",TODAY()-DI433)</f>
        <v/>
      </c>
      <c r="DK433" s="494" t="n"/>
      <c r="DL433" s="184" t="n"/>
      <c r="DM433" s="184">
        <f>IF(DI433="","SIN ESTADO",IF(DK433&lt;&gt;"","PAGA",IF(DJ433&gt;0,"VENCIDA",IF(DJ433&gt;=-5,"POR VENCER","AL DÍA"))))</f>
        <v/>
      </c>
      <c r="DN433" s="185" t="n"/>
      <c r="DO433" s="119">
        <f>IF(N($H433)&lt;19,"",IF(DI433="","",DI433+31))</f>
        <v/>
      </c>
      <c r="DP433" s="124">
        <f>IF(DO433="","",TODAY()-DO433)</f>
        <v/>
      </c>
      <c r="DQ433" s="494" t="n"/>
      <c r="DR433" s="184" t="n"/>
      <c r="DS433" s="184">
        <f>IF(DO433="","SIN ESTADO",IF(DQ433&lt;&gt;"","PAGA",IF(DP433&gt;0,"VENCIDA",IF(DP433&gt;=-5,"POR VENCER","AL DÍA"))))</f>
        <v/>
      </c>
      <c r="DT433" s="185" t="n"/>
      <c r="DU433" s="119">
        <f>IF(N($H433)&lt;20,"",IF(DO433="","",DO433+31))</f>
        <v/>
      </c>
      <c r="DV433" s="124">
        <f>IF(DU433="","",TODAY()-DU433)</f>
        <v/>
      </c>
      <c r="DW433" s="494" t="n"/>
      <c r="DX433" s="184" t="n"/>
      <c r="DY433" s="184">
        <f>IF(DU433="","SIN ESTADO",IF(DW433&lt;&gt;"","PAGA",IF(DV433&gt;0,"VENCIDA",IF(DV433&gt;=-5,"POR VENCER","AL DÍA"))))</f>
        <v/>
      </c>
      <c r="DZ433" s="185" t="n"/>
      <c r="EA433" s="119">
        <f>IF(N($H433)&lt;21,"",IF(DU433="","",DU433+31))</f>
        <v/>
      </c>
      <c r="EB433" s="124">
        <f>IF(EA433="","",TODAY()-EA433)</f>
        <v/>
      </c>
      <c r="EC433" s="494" t="n"/>
      <c r="ED433" s="184" t="n"/>
      <c r="EE433" s="184">
        <f>IF(EA433="","SIN ESTADO",IF(EC433&lt;&gt;"","PAGA",IF(EB433&gt;0,"VENCIDA",IF(EB433&gt;=-5,"POR VENCER","AL DÍA"))))</f>
        <v/>
      </c>
      <c r="EF433" s="185" t="n"/>
      <c r="EG433" s="119">
        <f>IF(N($H433)&lt;22,"",IF(EA433="","",EA433+31))</f>
        <v/>
      </c>
      <c r="EH433" s="124">
        <f>IF(EG433="","",TODAY()-EG433)</f>
        <v/>
      </c>
      <c r="EI433" s="494" t="n"/>
      <c r="EJ433" s="184" t="n"/>
      <c r="EK433" s="184">
        <f>IF(EG433="","SIN ESTADO",IF(EI433&lt;&gt;"","PAGA",IF(EH433&gt;0,"VENCIDA",IF(EH433&gt;=-5,"POR VENCER","AL DÍA"))))</f>
        <v/>
      </c>
      <c r="EL433" s="185" t="n"/>
      <c r="EM433" s="119">
        <f>IF(N($H433)&lt;23,"",IF(EG433="","",EG433+31))</f>
        <v/>
      </c>
      <c r="EN433" s="124">
        <f>IF(EM433="","",TODAY()-EM433)</f>
        <v/>
      </c>
      <c r="EO433" s="494" t="n"/>
      <c r="EP433" s="184" t="n"/>
      <c r="EQ433" s="184">
        <f>IF(EM433="","SIN ESTADO",IF(EO433&lt;&gt;"","PAGA",IF(EN433&gt;0,"VENCIDA",IF(EN433&gt;=-5,"POR VENCER","AL DÍA"))))</f>
        <v/>
      </c>
      <c r="ER433" s="185" t="n"/>
      <c r="ES433" s="119">
        <f>IF(N($H433)&lt;24,"",IF(EM433="","",EM433+31))</f>
        <v/>
      </c>
      <c r="ET433" s="124">
        <f>IF(ES433="","",TODAY()-ES433)</f>
        <v/>
      </c>
      <c r="EU433" s="494" t="n"/>
      <c r="EV433" s="184" t="n"/>
      <c r="EW433" s="184">
        <f>IF(ES433="","SIN ESTADO",IF(EU433&lt;&gt;"","PAGA",IF(ET433&gt;0,"VENCIDA",IF(ET433&gt;=-5,"POR VENCER","AL DÍA"))))</f>
        <v/>
      </c>
      <c r="EX433" s="185" t="n"/>
      <c r="EY433" s="119">
        <f>IF(N($H433)&lt;25,"",IF(ES433="","",ES433+31))</f>
        <v/>
      </c>
      <c r="EZ433" s="124">
        <f>IF(EY433="","",TODAY()-EY433)</f>
        <v/>
      </c>
      <c r="FA433" s="494" t="n"/>
      <c r="FB433" s="184" t="n"/>
      <c r="FC433" s="184">
        <f>IF(EY433="","SIN ESTADO",IF(FA433&lt;&gt;"","PAGA",IF(EZ433&gt;0,"VENCIDA",IF(EZ433&gt;=-5,"POR VENCER","AL DÍA"))))</f>
        <v/>
      </c>
      <c r="FD433" s="185" t="n"/>
      <c r="FE433" s="119">
        <f>IF(N($H433)&lt;26,"",IF(EY433="","",EY433+31))</f>
        <v/>
      </c>
      <c r="FF433" s="124">
        <f>IF(FE433="","",TODAY()-FE433)</f>
        <v/>
      </c>
      <c r="FG433" s="494" t="n"/>
      <c r="FH433" s="184" t="n"/>
      <c r="FI433" s="184">
        <f>IF(FE433="","SIN ESTADO",IF(FG433&lt;&gt;"","PAGA",IF(FF433&gt;0,"VENCIDA",IF(FF433&gt;=-5,"POR VENCER","AL DÍA"))))</f>
        <v/>
      </c>
      <c r="FJ433" s="185" t="n"/>
      <c r="FK433" s="119">
        <f>IF(N($H433)&lt;27,"",IF(FE433="","",FE433+31))</f>
        <v/>
      </c>
      <c r="FL433" s="124">
        <f>IF(FK433="","",TODAY()-FK433)</f>
        <v/>
      </c>
      <c r="FM433" s="494" t="n"/>
      <c r="FN433" s="184" t="n"/>
      <c r="FO433" s="184">
        <f>IF(FK433="","SIN ESTADO",IF(FM433&lt;&gt;"","PAGA",IF(FL433&gt;0,"VENCIDA",IF(FL433&gt;=-5,"POR VENCER","AL DÍA"))))</f>
        <v/>
      </c>
      <c r="FP433" s="185" t="n"/>
      <c r="FQ433" s="119">
        <f>IF(N($H433)&lt;28,"",IF(FK433="","",FK433+31))</f>
        <v/>
      </c>
      <c r="FR433" s="124">
        <f>IF(FQ433="","",TODAY()-FQ433)</f>
        <v/>
      </c>
      <c r="FS433" s="494" t="n"/>
      <c r="FT433" s="184" t="n"/>
      <c r="FU433" s="184">
        <f>IF(FQ433="","SIN ESTADO",IF(FS433&lt;&gt;"","PAGA",IF(FR433&gt;0,"VENCIDA",IF(FR433&gt;=-5,"POR VENCER","AL DÍA"))))</f>
        <v/>
      </c>
      <c r="FV433" s="185" t="n"/>
      <c r="FW433" s="119">
        <f>IF(N($H433)&lt;29,"",IF(FQ433="","",FQ433+31))</f>
        <v/>
      </c>
      <c r="FX433" s="124">
        <f>IF(FW433="","",TODAY()-FW433)</f>
        <v/>
      </c>
      <c r="FY433" s="494" t="n"/>
      <c r="FZ433" s="184" t="n"/>
      <c r="GA433" s="184">
        <f>IF(FW433="","SIN ESTADO",IF(FY433&lt;&gt;"","PAGA",IF(FX433&gt;0,"VENCIDA",IF(FX433&gt;=-5,"POR VENCER","AL DÍA"))))</f>
        <v/>
      </c>
      <c r="GB433" s="185" t="n"/>
      <c r="GC433" s="119">
        <f>IF(N($H433)&lt;30,"",IF(FW433="","",FW433+31))</f>
        <v/>
      </c>
      <c r="GD433" s="124">
        <f>IF(GC433="","",TODAY()-GC433)</f>
        <v/>
      </c>
      <c r="GE433" s="494" t="n"/>
      <c r="GF433" s="184" t="n"/>
      <c r="GG433" s="184">
        <f>IF(GC433="","SIN ESTADO",IF(GE433&lt;&gt;"","PAGA",IF(GD433&gt;0,"VENCIDA",IF(GD433&gt;=-5,"POR VENCER","AL DÍA"))))</f>
        <v/>
      </c>
      <c r="GH433" s="185" t="n"/>
      <c r="GI433" s="119">
        <f>IF(N($H433)&lt;31,"",IF(GC433="","",GC433+31))</f>
        <v/>
      </c>
      <c r="GJ433" s="124">
        <f>IF(GI433="","",TODAY()-GI433)</f>
        <v/>
      </c>
      <c r="GK433" s="494" t="n"/>
      <c r="GL433" s="184" t="n"/>
      <c r="GM433" s="184">
        <f>IF(GI433="","SIN ESTADO",IF(GK433&lt;&gt;"","PAGA",IF(GJ433&gt;0,"VENCIDA",IF(GJ433&gt;=-5,"POR VENCER","AL DÍA"))))</f>
        <v/>
      </c>
      <c r="GN433" s="185" t="n"/>
      <c r="GO433" s="119">
        <f>IF(N($H433)&lt;32,"",IF(GI433="","",GI433+31))</f>
        <v/>
      </c>
      <c r="GP433" s="124">
        <f>IF(GO433="","",TODAY()-GO433)</f>
        <v/>
      </c>
      <c r="GQ433" s="494" t="n"/>
      <c r="GR433" s="184" t="n"/>
      <c r="GS433" s="184">
        <f>IF(GO433="","SIN ESTADO",IF(GQ433&lt;&gt;"","PAGA",IF(GP433&gt;0,"VENCIDA",IF(GP433&gt;=-5,"POR VENCER","AL DÍA"))))</f>
        <v/>
      </c>
      <c r="GT433" s="185" t="n"/>
      <c r="GU433" s="119">
        <f>IF(N($H433)&lt;33,"",IF(GO433="","",GO433+31))</f>
        <v/>
      </c>
      <c r="GV433" s="124">
        <f>IF(GU433="","",TODAY()-GU433)</f>
        <v/>
      </c>
      <c r="GW433" s="494" t="n"/>
      <c r="GX433" s="184" t="n"/>
      <c r="GY433" s="184">
        <f>IF(GU433="","SIN ESTADO",IF(GW433&lt;&gt;"","PAGA",IF(GV433&gt;0,"VENCIDA",IF(GV433&gt;=-5,"POR VENCER","AL DÍA"))))</f>
        <v/>
      </c>
      <c r="GZ433" s="185" t="n"/>
      <c r="HA433" s="119">
        <f>IF(N($H433)&lt;34,"",IF(GU433="","",GU433+31))</f>
        <v/>
      </c>
      <c r="HB433" s="124">
        <f>IF(HA433="","",TODAY()-HA433)</f>
        <v/>
      </c>
      <c r="HC433" s="494" t="n"/>
      <c r="HD433" s="184" t="n"/>
      <c r="HE433" s="184">
        <f>IF(HA433="","SIN ESTADO",IF(HC433&lt;&gt;"","PAGA",IF(HB433&gt;0,"VENCIDA",IF(HB433&gt;=-5,"POR VENCER","AL DÍA"))))</f>
        <v/>
      </c>
      <c r="HF433" s="185" t="n"/>
      <c r="HG433" s="119">
        <f>IF(N($H433)&lt;35,"",IF(HA433="","",HA433+31))</f>
        <v/>
      </c>
      <c r="HH433" s="124">
        <f>IF(HG433="","",TODAY()-HG433)</f>
        <v/>
      </c>
      <c r="HI433" s="494" t="n"/>
      <c r="HJ433" s="184" t="n"/>
      <c r="HK433" s="184">
        <f>IF(HG433="","SIN ESTADO",IF(HI433&lt;&gt;"","PAGA",IF(HH433&gt;0,"VENCIDA",IF(HH433&gt;=-5,"POR VENCER","AL DÍA"))))</f>
        <v/>
      </c>
      <c r="HL433" s="168" t="n"/>
      <c r="HM433" s="119">
        <f>IF(N($H433)&lt;36,"",IF(HG433="","",HG433+31))</f>
        <v/>
      </c>
      <c r="HN433" s="124">
        <f>IF(HM433="","",TODAY()-HM433)</f>
        <v/>
      </c>
      <c r="HO433" s="494" t="n"/>
      <c r="HP433" s="184" t="n"/>
      <c r="HQ433" s="184">
        <f>IF(HM433="","SIN ESTADO",IF(HO433&lt;&gt;"","PAGA",IF(HN433&gt;0,"VENCIDA",IF(HN433&gt;=-5,"POR VENCER","AL DÍA"))))</f>
        <v/>
      </c>
      <c r="HR433" s="168" t="n"/>
      <c r="HS433" s="169">
        <f>N433+T433+Z433+AF433+AL433+AR433+AX433+BD433+BJ433+BP433+BV433+CB433+CH433+CN433+CT433+CZ433+DF433+DL433+DR433+DX433+ED433+EJ433+EP433+EV433+FB433+FH433+FN433+FT433+FZ433+GF433+GL433+GR433+GX433+HD433+HJ433+HP433</f>
        <v/>
      </c>
      <c r="HU433" s="170">
        <f>IFERROR(N($J433),0)</f>
        <v/>
      </c>
      <c r="HW433" s="170">
        <f>SUMPRODUCT((MOD(COLUMN($M433:$HR433)-COLUMN($M433),6)=0)*ISNUMBER($M433:$HR433)*($M433:$HR433&gt;=RESUMEN!$C$26)*($M433:$HR433&lt;=RESUMEN!$C$27)*IFERROR(N($N433:$HS433),0))</f>
        <v/>
      </c>
      <c r="HX433" s="170">
        <f>SUMPRODUCT((MOD(COLUMN($M433:$HR433)-COLUMN($M433),6)=0)*ISNUMBER($M433:$HR433)*($M433:$HR433&gt;=RESUMEN!$C$26)*($M433:$HR433&lt;=RESUMEN!$C$27))</f>
        <v/>
      </c>
    </row>
    <row r="434" ht="15.75" customHeight="1" s="506">
      <c r="B434" s="113">
        <f>VENTAS!A433</f>
        <v/>
      </c>
      <c r="C434" s="236">
        <f>VENTAS!B433</f>
        <v/>
      </c>
      <c r="D434" s="53">
        <f>VENTAS!C433</f>
        <v/>
      </c>
      <c r="E434" s="114">
        <f>VENTAS!D433</f>
        <v/>
      </c>
      <c r="F434" s="114">
        <f>VENTAS!J433</f>
        <v/>
      </c>
      <c r="G434" s="494">
        <f>VENTAS!F433</f>
        <v/>
      </c>
      <c r="H434" s="479">
        <f>VENTAS!K433</f>
        <v/>
      </c>
      <c r="I434" s="479">
        <f>VENTAS!M433</f>
        <v/>
      </c>
      <c r="J434" s="184">
        <f>VENTAS!L433</f>
        <v/>
      </c>
      <c r="K434" s="119">
        <f>IF(N($H434)&lt;1,"",$G434+31)</f>
        <v/>
      </c>
      <c r="L434" s="124">
        <f>IF(K434="","",TODAY()-K434)</f>
        <v/>
      </c>
      <c r="M434" s="494" t="n">
        <v>46155</v>
      </c>
      <c r="N434" s="374" t="n">
        <v>1000000</v>
      </c>
      <c r="O434" s="184">
        <f>IF(K434="","SIN ESTADO",IF(M434&lt;&gt;"","PAGA",IF(L434&gt;0,"VENCIDA",IF(L434&gt;=-5,"POR VENCER","AL DÍA"))))</f>
        <v/>
      </c>
      <c r="P434" s="185" t="inlineStr">
        <is>
          <t>TRANSFERENCIA</t>
        </is>
      </c>
      <c r="Q434" s="119">
        <f>IF(N($H434)&lt;2,"",IF(K434="","",K434+31))</f>
        <v/>
      </c>
      <c r="R434" s="124">
        <f>IF(Q434="","",TODAY()-Q434)</f>
        <v/>
      </c>
      <c r="S434" s="494" t="n"/>
      <c r="T434" s="184" t="n"/>
      <c r="U434" s="184">
        <f>IF(Q434="","SIN ESTADO",IF(S434&lt;&gt;"","PAGA",IF(R434&gt;0,"VENCIDA",IF(R434&gt;=-5,"POR VENCER","AL DÍA"))))</f>
        <v/>
      </c>
      <c r="V434" s="185" t="n"/>
      <c r="W434" s="119">
        <f>IF(N($H434)&lt;3,"",IF(Q434="","",Q434+31))</f>
        <v/>
      </c>
      <c r="X434" s="124">
        <f>IF(W434="","",TODAY()-W434)</f>
        <v/>
      </c>
      <c r="Y434" s="494" t="n"/>
      <c r="Z434" s="184" t="n"/>
      <c r="AA434" s="184">
        <f>IF(W434="","SIN ESTADO",IF(Y434&lt;&gt;"","PAGA",IF(X434&gt;0,"VENCIDA",IF(X434&gt;=-5,"POR VENCER","AL DÍA"))))</f>
        <v/>
      </c>
      <c r="AB434" s="185" t="n"/>
      <c r="AC434" s="119">
        <f>IF(N($H434)&lt;4,"",IF(W434="","",W434+31))</f>
        <v/>
      </c>
      <c r="AD434" s="124">
        <f>IF(AC434="","",TODAY()-AC434)</f>
        <v/>
      </c>
      <c r="AE434" s="494" t="n"/>
      <c r="AF434" s="184" t="n"/>
      <c r="AG434" s="184">
        <f>IF(AC434="","SIN ESTADO",IF(AE434&lt;&gt;"","PAGA",IF(AD434&gt;0,"VENCIDA",IF(AD434&gt;=-5,"POR VENCER","AL DÍA"))))</f>
        <v/>
      </c>
      <c r="AH434" s="185" t="n"/>
      <c r="AI434" s="119">
        <f>IF(N($H434)&lt;5,"",IF(AC434="","",AC434+31))</f>
        <v/>
      </c>
      <c r="AJ434" s="124">
        <f>IF(AI434="","",TODAY()-AI434)</f>
        <v/>
      </c>
      <c r="AK434" s="494" t="n"/>
      <c r="AL434" s="184" t="n"/>
      <c r="AM434" s="184">
        <f>IF(AI434="","SIN ESTADO",IF(AK434&lt;&gt;"","PAGA",IF(AJ434&gt;0,"VENCIDA",IF(AJ434&gt;=-5,"POR VENCER","AL DÍA"))))</f>
        <v/>
      </c>
      <c r="AN434" s="185" t="n"/>
      <c r="AO434" s="119">
        <f>IF(N($H434)&lt;6,"",IF(AI434="","",AI434+31))</f>
        <v/>
      </c>
      <c r="AP434" s="124">
        <f>IF(AO434="","",TODAY()-AO434)</f>
        <v/>
      </c>
      <c r="AQ434" s="270" t="n"/>
      <c r="AR434" s="184" t="n"/>
      <c r="AS434" s="184">
        <f>IF(AO434="","SIN ESTADO",IF(AQ434&lt;&gt;"","PAGA",IF(AP434&gt;0,"VENCIDA",IF(AP434&gt;=-5,"POR VENCER","AL DÍA"))))</f>
        <v/>
      </c>
      <c r="AT434" s="185" t="n"/>
      <c r="AU434" s="119">
        <f>IF(N($H434)&lt;7,"",IF(AO434="","",AO434+31))</f>
        <v/>
      </c>
      <c r="AV434" s="124">
        <f>IF(AU434="","",TODAY()-AU434)</f>
        <v/>
      </c>
      <c r="AW434" s="494" t="n"/>
      <c r="AX434" s="184" t="n"/>
      <c r="AY434" s="184">
        <f>IF(AU434="","SIN ESTADO",IF(AW434&lt;&gt;"","PAGA",IF(AV434&gt;0,"VENCIDA",IF(AV434&gt;=-5,"POR VENCER","AL DÍA"))))</f>
        <v/>
      </c>
      <c r="AZ434" s="185" t="n"/>
      <c r="BA434" s="119">
        <f>IF(N($H434)&lt;8,"",IF(AU434="","",AU434+31))</f>
        <v/>
      </c>
      <c r="BB434" s="124">
        <f>IF(BA434="","",TODAY()-BA434)</f>
        <v/>
      </c>
      <c r="BC434" s="494" t="n"/>
      <c r="BD434" s="184" t="n"/>
      <c r="BE434" s="184">
        <f>IF(BA434="","SIN ESTADO",IF(BC434&lt;&gt;"","PAGA",IF(BB434&gt;0,"VENCIDA",IF(BB434&gt;=-5,"POR VENCER","AL DÍA"))))</f>
        <v/>
      </c>
      <c r="BF434" s="185" t="n"/>
      <c r="BG434" s="119">
        <f>IF(N($H434)&lt;9,"",IF(BA434="","",BA434+31))</f>
        <v/>
      </c>
      <c r="BH434" s="124">
        <f>IF(BG434="","",TODAY()-BG434)</f>
        <v/>
      </c>
      <c r="BI434" s="494" t="n"/>
      <c r="BJ434" s="184" t="n"/>
      <c r="BK434" s="184">
        <f>IF(BG434="","SIN ESTADO",IF(BI434&lt;&gt;"","PAGA",IF(BH434&gt;0,"VENCIDA",IF(BH434&gt;=-5,"POR VENCER","AL DÍA"))))</f>
        <v/>
      </c>
      <c r="BL434" s="185" t="n"/>
      <c r="BM434" s="119">
        <f>IF(N($H434)&lt;10,"",IF(BG434="","",BG434+31))</f>
        <v/>
      </c>
      <c r="BN434" s="124">
        <f>IF(BM434="","",TODAY()-BM434)</f>
        <v/>
      </c>
      <c r="BO434" s="494" t="n"/>
      <c r="BP434" s="184" t="n"/>
      <c r="BQ434" s="184">
        <f>IF(BM434="","SIN ESTADO",IF(BO434&lt;&gt;"","PAGA",IF(BN434&gt;0,"VENCIDA",IF(BN434&gt;=-5,"POR VENCER","AL DÍA"))))</f>
        <v/>
      </c>
      <c r="BR434" s="185" t="n"/>
      <c r="BS434" s="119">
        <f>IF(N($H434)&lt;11,"",IF(BM434="","",BM434+31))</f>
        <v/>
      </c>
      <c r="BT434" s="124">
        <f>IF(BS434="","",TODAY()-BS434)</f>
        <v/>
      </c>
      <c r="BU434" s="494" t="n"/>
      <c r="BV434" s="184" t="n"/>
      <c r="BW434" s="184">
        <f>IF(BS434="","SIN ESTADO",IF(BU434&lt;&gt;"","PAGA",IF(BT434&gt;0,"VENCIDA",IF(BT434&gt;=-5,"POR VENCER","AL DÍA"))))</f>
        <v/>
      </c>
      <c r="BX434" s="185" t="n"/>
      <c r="BY434" s="119">
        <f>IF(N($H434)&lt;12,"",IF(BS434="","",BS434+31))</f>
        <v/>
      </c>
      <c r="BZ434" s="124">
        <f>IF(BY434="","",TODAY()-BY434)</f>
        <v/>
      </c>
      <c r="CA434" s="494" t="n"/>
      <c r="CB434" s="184" t="n"/>
      <c r="CC434" s="184">
        <f>IF(BY434="","SIN ESTADO",IF(CA434&lt;&gt;"","PAGA",IF(BZ434&gt;0,"VENCIDA",IF(BZ434&gt;=-5,"POR VENCER","AL DÍA"))))</f>
        <v/>
      </c>
      <c r="CD434" s="185" t="n"/>
      <c r="CE434" s="119">
        <f>IF(N($H434)&lt;13,"",IF(BY434="","",BY434+31))</f>
        <v/>
      </c>
      <c r="CF434" s="124">
        <f>IF(CE434="","",TODAY()-CE434)</f>
        <v/>
      </c>
      <c r="CG434" s="494" t="n"/>
      <c r="CH434" s="184" t="n"/>
      <c r="CI434" s="184">
        <f>IF(CE434="","SIN ESTADO",IF(CG434&lt;&gt;"","PAGA",IF(CF434&gt;0,"VENCIDA",IF(CF434&gt;=-5,"POR VENCER","AL DÍA"))))</f>
        <v/>
      </c>
      <c r="CJ434" s="185" t="n"/>
      <c r="CK434" s="119">
        <f>IF(N($H434)&lt;14,"",IF(CE434="","",CE434+31))</f>
        <v/>
      </c>
      <c r="CL434" s="124">
        <f>IF(CK434="","",TODAY()-CK434)</f>
        <v/>
      </c>
      <c r="CM434" s="494" t="n"/>
      <c r="CN434" s="184" t="n"/>
      <c r="CO434" s="184">
        <f>IF(CK434="","SIN ESTADO",IF(CM434&lt;&gt;"","PAGA",IF(CL434&gt;0,"VENCIDA",IF(CL434&gt;=-5,"POR VENCER","AL DÍA"))))</f>
        <v/>
      </c>
      <c r="CP434" s="185" t="n"/>
      <c r="CQ434" s="119">
        <f>IF(N($H434)&lt;15,"",IF(CK434="","",CK434+31))</f>
        <v/>
      </c>
      <c r="CR434" s="124">
        <f>IF(CQ434="","",TODAY()-CQ434)</f>
        <v/>
      </c>
      <c r="CS434" s="494" t="n"/>
      <c r="CT434" s="184" t="n"/>
      <c r="CU434" s="184">
        <f>IF(CQ434="","SIN ESTADO",IF(CS434&lt;&gt;"","PAGA",IF(CR434&gt;0,"VENCIDA",IF(CR434&gt;=-5,"POR VENCER","AL DÍA"))))</f>
        <v/>
      </c>
      <c r="CV434" s="185" t="n"/>
      <c r="CW434" s="119">
        <f>IF(N($H434)&lt;16,"",IF(CQ434="","",CQ434+31))</f>
        <v/>
      </c>
      <c r="CX434" s="124">
        <f>IF(CW434="","",TODAY()-CW434)</f>
        <v/>
      </c>
      <c r="CY434" s="494" t="n"/>
      <c r="CZ434" s="184" t="n"/>
      <c r="DA434" s="184">
        <f>IF(CW434="","SIN ESTADO",IF(CY434&lt;&gt;"","PAGA",IF(CX434&gt;0,"VENCIDA",IF(CX434&gt;=-5,"POR VENCER","AL DÍA"))))</f>
        <v/>
      </c>
      <c r="DB434" s="185" t="n"/>
      <c r="DC434" s="119">
        <f>IF(N($H434)&lt;17,"",IF(CW434="","",CW434+31))</f>
        <v/>
      </c>
      <c r="DD434" s="124">
        <f>IF(DC434="","",TODAY()-DC434)</f>
        <v/>
      </c>
      <c r="DE434" s="494" t="n"/>
      <c r="DF434" s="184" t="n"/>
      <c r="DG434" s="184">
        <f>IF(DC434="","SIN ESTADO",IF(DE434&lt;&gt;"","PAGA",IF(DD434&gt;0,"VENCIDA",IF(DD434&gt;=-5,"POR VENCER","AL DÍA"))))</f>
        <v/>
      </c>
      <c r="DH434" s="185" t="n"/>
      <c r="DI434" s="119">
        <f>IF(N($H434)&lt;18,"",IF(DC434="","",DC434+31))</f>
        <v/>
      </c>
      <c r="DJ434" s="124">
        <f>IF(DI434="","",TODAY()-DI434)</f>
        <v/>
      </c>
      <c r="DK434" s="494" t="n"/>
      <c r="DL434" s="184" t="n"/>
      <c r="DM434" s="184">
        <f>IF(DI434="","SIN ESTADO",IF(DK434&lt;&gt;"","PAGA",IF(DJ434&gt;0,"VENCIDA",IF(DJ434&gt;=-5,"POR VENCER","AL DÍA"))))</f>
        <v/>
      </c>
      <c r="DN434" s="185" t="n"/>
      <c r="DO434" s="119">
        <f>IF(N($H434)&lt;19,"",IF(DI434="","",DI434+31))</f>
        <v/>
      </c>
      <c r="DP434" s="124">
        <f>IF(DO434="","",TODAY()-DO434)</f>
        <v/>
      </c>
      <c r="DQ434" s="494" t="n"/>
      <c r="DR434" s="184" t="n"/>
      <c r="DS434" s="184">
        <f>IF(DO434="","SIN ESTADO",IF(DQ434&lt;&gt;"","PAGA",IF(DP434&gt;0,"VENCIDA",IF(DP434&gt;=-5,"POR VENCER","AL DÍA"))))</f>
        <v/>
      </c>
      <c r="DT434" s="185" t="n"/>
      <c r="DU434" s="119">
        <f>IF(N($H434)&lt;20,"",IF(DO434="","",DO434+31))</f>
        <v/>
      </c>
      <c r="DV434" s="124">
        <f>IF(DU434="","",TODAY()-DU434)</f>
        <v/>
      </c>
      <c r="DW434" s="494" t="n"/>
      <c r="DX434" s="184" t="n"/>
      <c r="DY434" s="184">
        <f>IF(DU434="","SIN ESTADO",IF(DW434&lt;&gt;"","PAGA",IF(DV434&gt;0,"VENCIDA",IF(DV434&gt;=-5,"POR VENCER","AL DÍA"))))</f>
        <v/>
      </c>
      <c r="DZ434" s="185" t="n"/>
      <c r="EA434" s="119">
        <f>IF(N($H434)&lt;21,"",IF(DU434="","",DU434+31))</f>
        <v/>
      </c>
      <c r="EB434" s="124">
        <f>IF(EA434="","",TODAY()-EA434)</f>
        <v/>
      </c>
      <c r="EC434" s="494" t="n"/>
      <c r="ED434" s="184" t="n"/>
      <c r="EE434" s="184">
        <f>IF(EA434="","SIN ESTADO",IF(EC434&lt;&gt;"","PAGA",IF(EB434&gt;0,"VENCIDA",IF(EB434&gt;=-5,"POR VENCER","AL DÍA"))))</f>
        <v/>
      </c>
      <c r="EF434" s="185" t="n"/>
      <c r="EG434" s="119">
        <f>IF(N($H434)&lt;22,"",IF(EA434="","",EA434+31))</f>
        <v/>
      </c>
      <c r="EH434" s="124">
        <f>IF(EG434="","",TODAY()-EG434)</f>
        <v/>
      </c>
      <c r="EI434" s="494" t="n"/>
      <c r="EJ434" s="184" t="n"/>
      <c r="EK434" s="184">
        <f>IF(EG434="","SIN ESTADO",IF(EI434&lt;&gt;"","PAGA",IF(EH434&gt;0,"VENCIDA",IF(EH434&gt;=-5,"POR VENCER","AL DÍA"))))</f>
        <v/>
      </c>
      <c r="EL434" s="185" t="n"/>
      <c r="EM434" s="119">
        <f>IF(N($H434)&lt;23,"",IF(EG434="","",EG434+31))</f>
        <v/>
      </c>
      <c r="EN434" s="124">
        <f>IF(EM434="","",TODAY()-EM434)</f>
        <v/>
      </c>
      <c r="EO434" s="494" t="n"/>
      <c r="EP434" s="184" t="n"/>
      <c r="EQ434" s="184">
        <f>IF(EM434="","SIN ESTADO",IF(EO434&lt;&gt;"","PAGA",IF(EN434&gt;0,"VENCIDA",IF(EN434&gt;=-5,"POR VENCER","AL DÍA"))))</f>
        <v/>
      </c>
      <c r="ER434" s="185" t="n"/>
      <c r="ES434" s="119">
        <f>IF(N($H434)&lt;24,"",IF(EM434="","",EM434+31))</f>
        <v/>
      </c>
      <c r="ET434" s="124">
        <f>IF(ES434="","",TODAY()-ES434)</f>
        <v/>
      </c>
      <c r="EU434" s="494" t="n"/>
      <c r="EV434" s="184" t="n"/>
      <c r="EW434" s="184">
        <f>IF(ES434="","SIN ESTADO",IF(EU434&lt;&gt;"","PAGA",IF(ET434&gt;0,"VENCIDA",IF(ET434&gt;=-5,"POR VENCER","AL DÍA"))))</f>
        <v/>
      </c>
      <c r="EX434" s="185" t="n"/>
      <c r="EY434" s="119">
        <f>IF(N($H434)&lt;25,"",IF(ES434="","",ES434+31))</f>
        <v/>
      </c>
      <c r="EZ434" s="124">
        <f>IF(EY434="","",TODAY()-EY434)</f>
        <v/>
      </c>
      <c r="FA434" s="494" t="n"/>
      <c r="FB434" s="184" t="n"/>
      <c r="FC434" s="184">
        <f>IF(EY434="","SIN ESTADO",IF(FA434&lt;&gt;"","PAGA",IF(EZ434&gt;0,"VENCIDA",IF(EZ434&gt;=-5,"POR VENCER","AL DÍA"))))</f>
        <v/>
      </c>
      <c r="FD434" s="185" t="n"/>
      <c r="FE434" s="119">
        <f>IF(N($H434)&lt;26,"",IF(EY434="","",EY434+31))</f>
        <v/>
      </c>
      <c r="FF434" s="124">
        <f>IF(FE434="","",TODAY()-FE434)</f>
        <v/>
      </c>
      <c r="FG434" s="494" t="n"/>
      <c r="FH434" s="184" t="n"/>
      <c r="FI434" s="184">
        <f>IF(FE434="","SIN ESTADO",IF(FG434&lt;&gt;"","PAGA",IF(FF434&gt;0,"VENCIDA",IF(FF434&gt;=-5,"POR VENCER","AL DÍA"))))</f>
        <v/>
      </c>
      <c r="FJ434" s="185" t="n"/>
      <c r="FK434" s="119">
        <f>IF(N($H434)&lt;27,"",IF(FE434="","",FE434+31))</f>
        <v/>
      </c>
      <c r="FL434" s="124">
        <f>IF(FK434="","",TODAY()-FK434)</f>
        <v/>
      </c>
      <c r="FM434" s="494" t="n"/>
      <c r="FN434" s="184" t="n"/>
      <c r="FO434" s="184">
        <f>IF(FK434="","SIN ESTADO",IF(FM434&lt;&gt;"","PAGA",IF(FL434&gt;0,"VENCIDA",IF(FL434&gt;=-5,"POR VENCER","AL DÍA"))))</f>
        <v/>
      </c>
      <c r="FP434" s="185" t="n"/>
      <c r="FQ434" s="119">
        <f>IF(N($H434)&lt;28,"",IF(FK434="","",FK434+31))</f>
        <v/>
      </c>
      <c r="FR434" s="124">
        <f>IF(FQ434="","",TODAY()-FQ434)</f>
        <v/>
      </c>
      <c r="FS434" s="494" t="n"/>
      <c r="FT434" s="184" t="n"/>
      <c r="FU434" s="184">
        <f>IF(FQ434="","SIN ESTADO",IF(FS434&lt;&gt;"","PAGA",IF(FR434&gt;0,"VENCIDA",IF(FR434&gt;=-5,"POR VENCER","AL DÍA"))))</f>
        <v/>
      </c>
      <c r="FV434" s="185" t="n"/>
      <c r="FW434" s="119">
        <f>IF(N($H434)&lt;29,"",IF(FQ434="","",FQ434+31))</f>
        <v/>
      </c>
      <c r="FX434" s="124">
        <f>IF(FW434="","",TODAY()-FW434)</f>
        <v/>
      </c>
      <c r="FY434" s="494" t="n"/>
      <c r="FZ434" s="184" t="n"/>
      <c r="GA434" s="184">
        <f>IF(FW434="","SIN ESTADO",IF(FY434&lt;&gt;"","PAGA",IF(FX434&gt;0,"VENCIDA",IF(FX434&gt;=-5,"POR VENCER","AL DÍA"))))</f>
        <v/>
      </c>
      <c r="GB434" s="185" t="n"/>
      <c r="GC434" s="119">
        <f>IF(N($H434)&lt;30,"",IF(FW434="","",FW434+31))</f>
        <v/>
      </c>
      <c r="GD434" s="124">
        <f>IF(GC434="","",TODAY()-GC434)</f>
        <v/>
      </c>
      <c r="GE434" s="494" t="n"/>
      <c r="GF434" s="184" t="n"/>
      <c r="GG434" s="184">
        <f>IF(GC434="","SIN ESTADO",IF(GE434&lt;&gt;"","PAGA",IF(GD434&gt;0,"VENCIDA",IF(GD434&gt;=-5,"POR VENCER","AL DÍA"))))</f>
        <v/>
      </c>
      <c r="GH434" s="185" t="n"/>
      <c r="GI434" s="119">
        <f>IF(N($H434)&lt;31,"",IF(GC434="","",GC434+31))</f>
        <v/>
      </c>
      <c r="GJ434" s="124">
        <f>IF(GI434="","",TODAY()-GI434)</f>
        <v/>
      </c>
      <c r="GK434" s="494" t="n"/>
      <c r="GL434" s="184" t="n"/>
      <c r="GM434" s="184">
        <f>IF(GI434="","SIN ESTADO",IF(GK434&lt;&gt;"","PAGA",IF(GJ434&gt;0,"VENCIDA",IF(GJ434&gt;=-5,"POR VENCER","AL DÍA"))))</f>
        <v/>
      </c>
      <c r="GN434" s="185" t="n"/>
      <c r="GO434" s="119">
        <f>IF(N($H434)&lt;32,"",IF(GI434="","",GI434+31))</f>
        <v/>
      </c>
      <c r="GP434" s="124">
        <f>IF(GO434="","",TODAY()-GO434)</f>
        <v/>
      </c>
      <c r="GQ434" s="494" t="n"/>
      <c r="GR434" s="184" t="n"/>
      <c r="GS434" s="184">
        <f>IF(GO434="","SIN ESTADO",IF(GQ434&lt;&gt;"","PAGA",IF(GP434&gt;0,"VENCIDA",IF(GP434&gt;=-5,"POR VENCER","AL DÍA"))))</f>
        <v/>
      </c>
      <c r="GT434" s="185" t="n"/>
      <c r="GU434" s="119">
        <f>IF(N($H434)&lt;33,"",IF(GO434="","",GO434+31))</f>
        <v/>
      </c>
      <c r="GV434" s="124">
        <f>IF(GU434="","",TODAY()-GU434)</f>
        <v/>
      </c>
      <c r="GW434" s="494" t="n"/>
      <c r="GX434" s="184" t="n"/>
      <c r="GY434" s="184">
        <f>IF(GU434="","SIN ESTADO",IF(GW434&lt;&gt;"","PAGA",IF(GV434&gt;0,"VENCIDA",IF(GV434&gt;=-5,"POR VENCER","AL DÍA"))))</f>
        <v/>
      </c>
      <c r="GZ434" s="185" t="n"/>
      <c r="HA434" s="119">
        <f>IF(N($H434)&lt;34,"",IF(GU434="","",GU434+31))</f>
        <v/>
      </c>
      <c r="HB434" s="124">
        <f>IF(HA434="","",TODAY()-HA434)</f>
        <v/>
      </c>
      <c r="HC434" s="494" t="n"/>
      <c r="HD434" s="184" t="n"/>
      <c r="HE434" s="184">
        <f>IF(HA434="","SIN ESTADO",IF(HC434&lt;&gt;"","PAGA",IF(HB434&gt;0,"VENCIDA",IF(HB434&gt;=-5,"POR VENCER","AL DÍA"))))</f>
        <v/>
      </c>
      <c r="HF434" s="185" t="n"/>
      <c r="HG434" s="119">
        <f>IF(N($H434)&lt;35,"",IF(HA434="","",HA434+31))</f>
        <v/>
      </c>
      <c r="HH434" s="124">
        <f>IF(HG434="","",TODAY()-HG434)</f>
        <v/>
      </c>
      <c r="HI434" s="494" t="n"/>
      <c r="HJ434" s="184" t="n"/>
      <c r="HK434" s="184">
        <f>IF(HG434="","SIN ESTADO",IF(HI434&lt;&gt;"","PAGA",IF(HH434&gt;0,"VENCIDA",IF(HH434&gt;=-5,"POR VENCER","AL DÍA"))))</f>
        <v/>
      </c>
      <c r="HL434" s="168" t="n"/>
      <c r="HM434" s="119">
        <f>IF(N($H434)&lt;36,"",IF(HG434="","",HG434+31))</f>
        <v/>
      </c>
      <c r="HN434" s="124">
        <f>IF(HM434="","",TODAY()-HM434)</f>
        <v/>
      </c>
      <c r="HO434" s="494" t="n"/>
      <c r="HP434" s="184" t="n"/>
      <c r="HQ434" s="184">
        <f>IF(HM434="","SIN ESTADO",IF(HO434&lt;&gt;"","PAGA",IF(HN434&gt;0,"VENCIDA",IF(HN434&gt;=-5,"POR VENCER","AL DÍA"))))</f>
        <v/>
      </c>
      <c r="HR434" s="168" t="n"/>
      <c r="HS434" s="169">
        <f>N434+T434+Z434+AF434+AL434+AR434+AX434+BD434+BJ434+BP434+BV434+CB434+CH434+CN434+CT434+CZ434+DF434+DL434+DR434+DX434+ED434+EJ434+EP434+EV434+FB434+FH434+FN434+FT434+FZ434+GF434+GL434+GR434+GX434+HD434+HJ434+HP434</f>
        <v/>
      </c>
      <c r="HU434" s="170">
        <f>IFERROR(N($J434),0)</f>
        <v/>
      </c>
      <c r="HW434" s="170">
        <f>SUMPRODUCT((MOD(COLUMN($M434:$HR434)-COLUMN($M434),6)=0)*ISNUMBER($M434:$HR434)*($M434:$HR434&gt;=RESUMEN!$C$26)*($M434:$HR434&lt;=RESUMEN!$C$27)*IFERROR(N($N434:$HS434),0))</f>
        <v/>
      </c>
      <c r="HX434" s="170">
        <f>SUMPRODUCT((MOD(COLUMN($M434:$HR434)-COLUMN($M434),6)=0)*ISNUMBER($M434:$HR434)*($M434:$HR434&gt;=RESUMEN!$C$26)*($M434:$HR434&lt;=RESUMEN!$C$27))</f>
        <v/>
      </c>
    </row>
    <row r="435" ht="15.75" customHeight="1" s="506">
      <c r="B435" s="113">
        <f>VENTAS!A434</f>
        <v/>
      </c>
      <c r="C435" s="236">
        <f>VENTAS!B434</f>
        <v/>
      </c>
      <c r="D435" s="53">
        <f>VENTAS!C434</f>
        <v/>
      </c>
      <c r="E435" s="114">
        <f>VENTAS!D434</f>
        <v/>
      </c>
      <c r="F435" s="114">
        <f>VENTAS!J434</f>
        <v/>
      </c>
      <c r="G435" s="494">
        <f>VENTAS!F434</f>
        <v/>
      </c>
      <c r="H435" s="479">
        <f>VENTAS!K434</f>
        <v/>
      </c>
      <c r="I435" s="479">
        <f>VENTAS!M434</f>
        <v/>
      </c>
      <c r="J435" s="184">
        <f>VENTAS!L434</f>
        <v/>
      </c>
      <c r="K435" s="119">
        <f>IF(N($H435)&lt;1,"",$G435+31)</f>
        <v/>
      </c>
      <c r="L435" s="124">
        <f>IF(K435="","",TODAY()-K435)</f>
        <v/>
      </c>
      <c r="M435" s="494" t="n">
        <v>46155</v>
      </c>
      <c r="N435" s="374" t="n">
        <v>1000000</v>
      </c>
      <c r="O435" s="184">
        <f>IF(K435="","SIN ESTADO",IF(M435&lt;&gt;"","PAGA",IF(L435&gt;0,"VENCIDA",IF(L435&gt;=-5,"POR VENCER","AL DÍA"))))</f>
        <v/>
      </c>
      <c r="P435" s="185" t="inlineStr">
        <is>
          <t>TRANSFERENCIA</t>
        </is>
      </c>
      <c r="Q435" s="119">
        <f>IF(N($H435)&lt;2,"",IF(K435="","",K435+31))</f>
        <v/>
      </c>
      <c r="R435" s="124">
        <f>IF(Q435="","",TODAY()-Q435)</f>
        <v/>
      </c>
      <c r="S435" s="494" t="n"/>
      <c r="T435" s="184" t="n"/>
      <c r="U435" s="184">
        <f>IF(Q435="","SIN ESTADO",IF(S435&lt;&gt;"","PAGA",IF(R435&gt;0,"VENCIDA",IF(R435&gt;=-5,"POR VENCER","AL DÍA"))))</f>
        <v/>
      </c>
      <c r="V435" s="185" t="n"/>
      <c r="W435" s="119">
        <f>IF(N($H435)&lt;3,"",IF(Q435="","",Q435+31))</f>
        <v/>
      </c>
      <c r="X435" s="124">
        <f>IF(W435="","",TODAY()-W435)</f>
        <v/>
      </c>
      <c r="Y435" s="494" t="n"/>
      <c r="Z435" s="184" t="n"/>
      <c r="AA435" s="184">
        <f>IF(W435="","SIN ESTADO",IF(Y435&lt;&gt;"","PAGA",IF(X435&gt;0,"VENCIDA",IF(X435&gt;=-5,"POR VENCER","AL DÍA"))))</f>
        <v/>
      </c>
      <c r="AB435" s="185" t="n"/>
      <c r="AC435" s="119">
        <f>IF(N($H435)&lt;4,"",IF(W435="","",W435+31))</f>
        <v/>
      </c>
      <c r="AD435" s="124">
        <f>IF(AC435="","",TODAY()-AC435)</f>
        <v/>
      </c>
      <c r="AE435" s="494" t="n"/>
      <c r="AF435" s="184" t="n"/>
      <c r="AG435" s="184">
        <f>IF(AC435="","SIN ESTADO",IF(AE435&lt;&gt;"","PAGA",IF(AD435&gt;0,"VENCIDA",IF(AD435&gt;=-5,"POR VENCER","AL DÍA"))))</f>
        <v/>
      </c>
      <c r="AH435" s="185" t="n"/>
      <c r="AI435" s="119">
        <f>IF(N($H435)&lt;5,"",IF(AC435="","",AC435+31))</f>
        <v/>
      </c>
      <c r="AJ435" s="124">
        <f>IF(AI435="","",TODAY()-AI435)</f>
        <v/>
      </c>
      <c r="AK435" s="494" t="n"/>
      <c r="AL435" s="184" t="n"/>
      <c r="AM435" s="184">
        <f>IF(AI435="","SIN ESTADO",IF(AK435&lt;&gt;"","PAGA",IF(AJ435&gt;0,"VENCIDA",IF(AJ435&gt;=-5,"POR VENCER","AL DÍA"))))</f>
        <v/>
      </c>
      <c r="AN435" s="185" t="n"/>
      <c r="AO435" s="119">
        <f>IF(N($H435)&lt;6,"",IF(AI435="","",AI435+31))</f>
        <v/>
      </c>
      <c r="AP435" s="124">
        <f>IF(AO435="","",TODAY()-AO435)</f>
        <v/>
      </c>
      <c r="AQ435" s="270" t="n"/>
      <c r="AR435" s="184" t="n"/>
      <c r="AS435" s="184">
        <f>IF(AO435="","SIN ESTADO",IF(AQ435&lt;&gt;"","PAGA",IF(AP435&gt;0,"VENCIDA",IF(AP435&gt;=-5,"POR VENCER","AL DÍA"))))</f>
        <v/>
      </c>
      <c r="AT435" s="185" t="n"/>
      <c r="AU435" s="119">
        <f>IF(N($H435)&lt;7,"",IF(AO435="","",AO435+31))</f>
        <v/>
      </c>
      <c r="AV435" s="124">
        <f>IF(AU435="","",TODAY()-AU435)</f>
        <v/>
      </c>
      <c r="AW435" s="494" t="n"/>
      <c r="AX435" s="184" t="n"/>
      <c r="AY435" s="184">
        <f>IF(AU435="","SIN ESTADO",IF(AW435&lt;&gt;"","PAGA",IF(AV435&gt;0,"VENCIDA",IF(AV435&gt;=-5,"POR VENCER","AL DÍA"))))</f>
        <v/>
      </c>
      <c r="AZ435" s="185" t="n"/>
      <c r="BA435" s="119">
        <f>IF(N($H435)&lt;8,"",IF(AU435="","",AU435+31))</f>
        <v/>
      </c>
      <c r="BB435" s="124">
        <f>IF(BA435="","",TODAY()-BA435)</f>
        <v/>
      </c>
      <c r="BC435" s="494" t="n"/>
      <c r="BD435" s="184" t="n"/>
      <c r="BE435" s="184">
        <f>IF(BA435="","SIN ESTADO",IF(BC435&lt;&gt;"","PAGA",IF(BB435&gt;0,"VENCIDA",IF(BB435&gt;=-5,"POR VENCER","AL DÍA"))))</f>
        <v/>
      </c>
      <c r="BF435" s="185" t="n"/>
      <c r="BG435" s="119">
        <f>IF(N($H435)&lt;9,"",IF(BA435="","",BA435+31))</f>
        <v/>
      </c>
      <c r="BH435" s="124">
        <f>IF(BG435="","",TODAY()-BG435)</f>
        <v/>
      </c>
      <c r="BI435" s="494" t="n"/>
      <c r="BJ435" s="184" t="n"/>
      <c r="BK435" s="184">
        <f>IF(BG435="","SIN ESTADO",IF(BI435&lt;&gt;"","PAGA",IF(BH435&gt;0,"VENCIDA",IF(BH435&gt;=-5,"POR VENCER","AL DÍA"))))</f>
        <v/>
      </c>
      <c r="BL435" s="185" t="n"/>
      <c r="BM435" s="119">
        <f>IF(N($H435)&lt;10,"",IF(BG435="","",BG435+31))</f>
        <v/>
      </c>
      <c r="BN435" s="124">
        <f>IF(BM435="","",TODAY()-BM435)</f>
        <v/>
      </c>
      <c r="BO435" s="494" t="n"/>
      <c r="BP435" s="184" t="n"/>
      <c r="BQ435" s="184">
        <f>IF(BM435="","SIN ESTADO",IF(BO435&lt;&gt;"","PAGA",IF(BN435&gt;0,"VENCIDA",IF(BN435&gt;=-5,"POR VENCER","AL DÍA"))))</f>
        <v/>
      </c>
      <c r="BR435" s="185" t="n"/>
      <c r="BS435" s="119">
        <f>IF(N($H435)&lt;11,"",IF(BM435="","",BM435+31))</f>
        <v/>
      </c>
      <c r="BT435" s="124">
        <f>IF(BS435="","",TODAY()-BS435)</f>
        <v/>
      </c>
      <c r="BU435" s="494" t="n"/>
      <c r="BV435" s="184" t="n"/>
      <c r="BW435" s="184">
        <f>IF(BS435="","SIN ESTADO",IF(BU435&lt;&gt;"","PAGA",IF(BT435&gt;0,"VENCIDA",IF(BT435&gt;=-5,"POR VENCER","AL DÍA"))))</f>
        <v/>
      </c>
      <c r="BX435" s="185" t="n"/>
      <c r="BY435" s="119">
        <f>IF(N($H435)&lt;12,"",IF(BS435="","",BS435+31))</f>
        <v/>
      </c>
      <c r="BZ435" s="124">
        <f>IF(BY435="","",TODAY()-BY435)</f>
        <v/>
      </c>
      <c r="CA435" s="494" t="n"/>
      <c r="CB435" s="184" t="n"/>
      <c r="CC435" s="184">
        <f>IF(BY435="","SIN ESTADO",IF(CA435&lt;&gt;"","PAGA",IF(BZ435&gt;0,"VENCIDA",IF(BZ435&gt;=-5,"POR VENCER","AL DÍA"))))</f>
        <v/>
      </c>
      <c r="CD435" s="185" t="n"/>
      <c r="CE435" s="119">
        <f>IF(N($H435)&lt;13,"",IF(BY435="","",BY435+31))</f>
        <v/>
      </c>
      <c r="CF435" s="124">
        <f>IF(CE435="","",TODAY()-CE435)</f>
        <v/>
      </c>
      <c r="CG435" s="494" t="n"/>
      <c r="CH435" s="184" t="n"/>
      <c r="CI435" s="184">
        <f>IF(CE435="","SIN ESTADO",IF(CG435&lt;&gt;"","PAGA",IF(CF435&gt;0,"VENCIDA",IF(CF435&gt;=-5,"POR VENCER","AL DÍA"))))</f>
        <v/>
      </c>
      <c r="CJ435" s="185" t="n"/>
      <c r="CK435" s="119">
        <f>IF(N($H435)&lt;14,"",IF(CE435="","",CE435+31))</f>
        <v/>
      </c>
      <c r="CL435" s="124">
        <f>IF(CK435="","",TODAY()-CK435)</f>
        <v/>
      </c>
      <c r="CM435" s="494" t="n"/>
      <c r="CN435" s="184" t="n"/>
      <c r="CO435" s="184">
        <f>IF(CK435="","SIN ESTADO",IF(CM435&lt;&gt;"","PAGA",IF(CL435&gt;0,"VENCIDA",IF(CL435&gt;=-5,"POR VENCER","AL DÍA"))))</f>
        <v/>
      </c>
      <c r="CP435" s="185" t="n"/>
      <c r="CQ435" s="119">
        <f>IF(N($H435)&lt;15,"",IF(CK435="","",CK435+31))</f>
        <v/>
      </c>
      <c r="CR435" s="124">
        <f>IF(CQ435="","",TODAY()-CQ435)</f>
        <v/>
      </c>
      <c r="CS435" s="494" t="n"/>
      <c r="CT435" s="184" t="n"/>
      <c r="CU435" s="184">
        <f>IF(CQ435="","SIN ESTADO",IF(CS435&lt;&gt;"","PAGA",IF(CR435&gt;0,"VENCIDA",IF(CR435&gt;=-5,"POR VENCER","AL DÍA"))))</f>
        <v/>
      </c>
      <c r="CV435" s="185" t="n"/>
      <c r="CW435" s="119">
        <f>IF(N($H435)&lt;16,"",IF(CQ435="","",CQ435+31))</f>
        <v/>
      </c>
      <c r="CX435" s="124">
        <f>IF(CW435="","",TODAY()-CW435)</f>
        <v/>
      </c>
      <c r="CY435" s="494" t="n"/>
      <c r="CZ435" s="184" t="n"/>
      <c r="DA435" s="184">
        <f>IF(CW435="","SIN ESTADO",IF(CY435&lt;&gt;"","PAGA",IF(CX435&gt;0,"VENCIDA",IF(CX435&gt;=-5,"POR VENCER","AL DÍA"))))</f>
        <v/>
      </c>
      <c r="DB435" s="185" t="n"/>
      <c r="DC435" s="119">
        <f>IF(N($H435)&lt;17,"",IF(CW435="","",CW435+31))</f>
        <v/>
      </c>
      <c r="DD435" s="124">
        <f>IF(DC435="","",TODAY()-DC435)</f>
        <v/>
      </c>
      <c r="DE435" s="494" t="n"/>
      <c r="DF435" s="184" t="n"/>
      <c r="DG435" s="184">
        <f>IF(DC435="","SIN ESTADO",IF(DE435&lt;&gt;"","PAGA",IF(DD435&gt;0,"VENCIDA",IF(DD435&gt;=-5,"POR VENCER","AL DÍA"))))</f>
        <v/>
      </c>
      <c r="DH435" s="185" t="n"/>
      <c r="DI435" s="119">
        <f>IF(N($H435)&lt;18,"",IF(DC435="","",DC435+31))</f>
        <v/>
      </c>
      <c r="DJ435" s="124">
        <f>IF(DI435="","",TODAY()-DI435)</f>
        <v/>
      </c>
      <c r="DK435" s="494" t="n"/>
      <c r="DL435" s="184" t="n"/>
      <c r="DM435" s="184">
        <f>IF(DI435="","SIN ESTADO",IF(DK435&lt;&gt;"","PAGA",IF(DJ435&gt;0,"VENCIDA",IF(DJ435&gt;=-5,"POR VENCER","AL DÍA"))))</f>
        <v/>
      </c>
      <c r="DN435" s="185" t="n"/>
      <c r="DO435" s="119">
        <f>IF(N($H435)&lt;19,"",IF(DI435="","",DI435+31))</f>
        <v/>
      </c>
      <c r="DP435" s="124">
        <f>IF(DO435="","",TODAY()-DO435)</f>
        <v/>
      </c>
      <c r="DQ435" s="494" t="n"/>
      <c r="DR435" s="184" t="n"/>
      <c r="DS435" s="184">
        <f>IF(DO435="","SIN ESTADO",IF(DQ435&lt;&gt;"","PAGA",IF(DP435&gt;0,"VENCIDA",IF(DP435&gt;=-5,"POR VENCER","AL DÍA"))))</f>
        <v/>
      </c>
      <c r="DT435" s="185" t="n"/>
      <c r="DU435" s="119">
        <f>IF(N($H435)&lt;20,"",IF(DO435="","",DO435+31))</f>
        <v/>
      </c>
      <c r="DV435" s="124">
        <f>IF(DU435="","",TODAY()-DU435)</f>
        <v/>
      </c>
      <c r="DW435" s="494" t="n"/>
      <c r="DX435" s="184" t="n"/>
      <c r="DY435" s="184">
        <f>IF(DU435="","SIN ESTADO",IF(DW435&lt;&gt;"","PAGA",IF(DV435&gt;0,"VENCIDA",IF(DV435&gt;=-5,"POR VENCER","AL DÍA"))))</f>
        <v/>
      </c>
      <c r="DZ435" s="185" t="n"/>
      <c r="EA435" s="119">
        <f>IF(N($H435)&lt;21,"",IF(DU435="","",DU435+31))</f>
        <v/>
      </c>
      <c r="EB435" s="124">
        <f>IF(EA435="","",TODAY()-EA435)</f>
        <v/>
      </c>
      <c r="EC435" s="494" t="n"/>
      <c r="ED435" s="184" t="n"/>
      <c r="EE435" s="184">
        <f>IF(EA435="","SIN ESTADO",IF(EC435&lt;&gt;"","PAGA",IF(EB435&gt;0,"VENCIDA",IF(EB435&gt;=-5,"POR VENCER","AL DÍA"))))</f>
        <v/>
      </c>
      <c r="EF435" s="185" t="n"/>
      <c r="EG435" s="119">
        <f>IF(N($H435)&lt;22,"",IF(EA435="","",EA435+31))</f>
        <v/>
      </c>
      <c r="EH435" s="124">
        <f>IF(EG435="","",TODAY()-EG435)</f>
        <v/>
      </c>
      <c r="EI435" s="494" t="n"/>
      <c r="EJ435" s="184" t="n"/>
      <c r="EK435" s="184">
        <f>IF(EG435="","SIN ESTADO",IF(EI435&lt;&gt;"","PAGA",IF(EH435&gt;0,"VENCIDA",IF(EH435&gt;=-5,"POR VENCER","AL DÍA"))))</f>
        <v/>
      </c>
      <c r="EL435" s="185" t="n"/>
      <c r="EM435" s="119">
        <f>IF(N($H435)&lt;23,"",IF(EG435="","",EG435+31))</f>
        <v/>
      </c>
      <c r="EN435" s="124">
        <f>IF(EM435="","",TODAY()-EM435)</f>
        <v/>
      </c>
      <c r="EO435" s="494" t="n"/>
      <c r="EP435" s="184" t="n"/>
      <c r="EQ435" s="184">
        <f>IF(EM435="","SIN ESTADO",IF(EO435&lt;&gt;"","PAGA",IF(EN435&gt;0,"VENCIDA",IF(EN435&gt;=-5,"POR VENCER","AL DÍA"))))</f>
        <v/>
      </c>
      <c r="ER435" s="185" t="n"/>
      <c r="ES435" s="119">
        <f>IF(N($H435)&lt;24,"",IF(EM435="","",EM435+31))</f>
        <v/>
      </c>
      <c r="ET435" s="124">
        <f>IF(ES435="","",TODAY()-ES435)</f>
        <v/>
      </c>
      <c r="EU435" s="494" t="n"/>
      <c r="EV435" s="184" t="n"/>
      <c r="EW435" s="184">
        <f>IF(ES435="","SIN ESTADO",IF(EU435&lt;&gt;"","PAGA",IF(ET435&gt;0,"VENCIDA",IF(ET435&gt;=-5,"POR VENCER","AL DÍA"))))</f>
        <v/>
      </c>
      <c r="EX435" s="185" t="n"/>
      <c r="EY435" s="119">
        <f>IF(N($H435)&lt;25,"",IF(ES435="","",ES435+31))</f>
        <v/>
      </c>
      <c r="EZ435" s="124">
        <f>IF(EY435="","",TODAY()-EY435)</f>
        <v/>
      </c>
      <c r="FA435" s="494" t="n"/>
      <c r="FB435" s="184" t="n"/>
      <c r="FC435" s="184">
        <f>IF(EY435="","SIN ESTADO",IF(FA435&lt;&gt;"","PAGA",IF(EZ435&gt;0,"VENCIDA",IF(EZ435&gt;=-5,"POR VENCER","AL DÍA"))))</f>
        <v/>
      </c>
      <c r="FD435" s="185" t="n"/>
      <c r="FE435" s="119">
        <f>IF(N($H435)&lt;26,"",IF(EY435="","",EY435+31))</f>
        <v/>
      </c>
      <c r="FF435" s="124">
        <f>IF(FE435="","",TODAY()-FE435)</f>
        <v/>
      </c>
      <c r="FG435" s="494" t="n"/>
      <c r="FH435" s="184" t="n"/>
      <c r="FI435" s="184">
        <f>IF(FE435="","SIN ESTADO",IF(FG435&lt;&gt;"","PAGA",IF(FF435&gt;0,"VENCIDA",IF(FF435&gt;=-5,"POR VENCER","AL DÍA"))))</f>
        <v/>
      </c>
      <c r="FJ435" s="185" t="n"/>
      <c r="FK435" s="119">
        <f>IF(N($H435)&lt;27,"",IF(FE435="","",FE435+31))</f>
        <v/>
      </c>
      <c r="FL435" s="124">
        <f>IF(FK435="","",TODAY()-FK435)</f>
        <v/>
      </c>
      <c r="FM435" s="494" t="n"/>
      <c r="FN435" s="184" t="n"/>
      <c r="FO435" s="184">
        <f>IF(FK435="","SIN ESTADO",IF(FM435&lt;&gt;"","PAGA",IF(FL435&gt;0,"VENCIDA",IF(FL435&gt;=-5,"POR VENCER","AL DÍA"))))</f>
        <v/>
      </c>
      <c r="FP435" s="185" t="n"/>
      <c r="FQ435" s="119">
        <f>IF(N($H435)&lt;28,"",IF(FK435="","",FK435+31))</f>
        <v/>
      </c>
      <c r="FR435" s="124">
        <f>IF(FQ435="","",TODAY()-FQ435)</f>
        <v/>
      </c>
      <c r="FS435" s="494" t="n"/>
      <c r="FT435" s="184" t="n"/>
      <c r="FU435" s="184">
        <f>IF(FQ435="","SIN ESTADO",IF(FS435&lt;&gt;"","PAGA",IF(FR435&gt;0,"VENCIDA",IF(FR435&gt;=-5,"POR VENCER","AL DÍA"))))</f>
        <v/>
      </c>
      <c r="FV435" s="185" t="n"/>
      <c r="FW435" s="119">
        <f>IF(N($H435)&lt;29,"",IF(FQ435="","",FQ435+31))</f>
        <v/>
      </c>
      <c r="FX435" s="124">
        <f>IF(FW435="","",TODAY()-FW435)</f>
        <v/>
      </c>
      <c r="FY435" s="494" t="n"/>
      <c r="FZ435" s="184" t="n"/>
      <c r="GA435" s="184">
        <f>IF(FW435="","SIN ESTADO",IF(FY435&lt;&gt;"","PAGA",IF(FX435&gt;0,"VENCIDA",IF(FX435&gt;=-5,"POR VENCER","AL DÍA"))))</f>
        <v/>
      </c>
      <c r="GB435" s="185" t="n"/>
      <c r="GC435" s="119">
        <f>IF(N($H435)&lt;30,"",IF(FW435="","",FW435+31))</f>
        <v/>
      </c>
      <c r="GD435" s="124">
        <f>IF(GC435="","",TODAY()-GC435)</f>
        <v/>
      </c>
      <c r="GE435" s="494" t="n"/>
      <c r="GF435" s="184" t="n"/>
      <c r="GG435" s="184">
        <f>IF(GC435="","SIN ESTADO",IF(GE435&lt;&gt;"","PAGA",IF(GD435&gt;0,"VENCIDA",IF(GD435&gt;=-5,"POR VENCER","AL DÍA"))))</f>
        <v/>
      </c>
      <c r="GH435" s="185" t="n"/>
      <c r="GI435" s="119">
        <f>IF(N($H435)&lt;31,"",IF(GC435="","",GC435+31))</f>
        <v/>
      </c>
      <c r="GJ435" s="124">
        <f>IF(GI435="","",TODAY()-GI435)</f>
        <v/>
      </c>
      <c r="GK435" s="494" t="n"/>
      <c r="GL435" s="184" t="n"/>
      <c r="GM435" s="184">
        <f>IF(GI435="","SIN ESTADO",IF(GK435&lt;&gt;"","PAGA",IF(GJ435&gt;0,"VENCIDA",IF(GJ435&gt;=-5,"POR VENCER","AL DÍA"))))</f>
        <v/>
      </c>
      <c r="GN435" s="185" t="n"/>
      <c r="GO435" s="119">
        <f>IF(N($H435)&lt;32,"",IF(GI435="","",GI435+31))</f>
        <v/>
      </c>
      <c r="GP435" s="124">
        <f>IF(GO435="","",TODAY()-GO435)</f>
        <v/>
      </c>
      <c r="GQ435" s="494" t="n"/>
      <c r="GR435" s="184" t="n"/>
      <c r="GS435" s="184">
        <f>IF(GO435="","SIN ESTADO",IF(GQ435&lt;&gt;"","PAGA",IF(GP435&gt;0,"VENCIDA",IF(GP435&gt;=-5,"POR VENCER","AL DÍA"))))</f>
        <v/>
      </c>
      <c r="GT435" s="185" t="n"/>
      <c r="GU435" s="119">
        <f>IF(N($H435)&lt;33,"",IF(GO435="","",GO435+31))</f>
        <v/>
      </c>
      <c r="GV435" s="124">
        <f>IF(GU435="","",TODAY()-GU435)</f>
        <v/>
      </c>
      <c r="GW435" s="494" t="n"/>
      <c r="GX435" s="184" t="n"/>
      <c r="GY435" s="184">
        <f>IF(GU435="","SIN ESTADO",IF(GW435&lt;&gt;"","PAGA",IF(GV435&gt;0,"VENCIDA",IF(GV435&gt;=-5,"POR VENCER","AL DÍA"))))</f>
        <v/>
      </c>
      <c r="GZ435" s="185" t="n"/>
      <c r="HA435" s="119">
        <f>IF(N($H435)&lt;34,"",IF(GU435="","",GU435+31))</f>
        <v/>
      </c>
      <c r="HB435" s="124">
        <f>IF(HA435="","",TODAY()-HA435)</f>
        <v/>
      </c>
      <c r="HC435" s="494" t="n"/>
      <c r="HD435" s="184" t="n"/>
      <c r="HE435" s="184">
        <f>IF(HA435="","SIN ESTADO",IF(HC435&lt;&gt;"","PAGA",IF(HB435&gt;0,"VENCIDA",IF(HB435&gt;=-5,"POR VENCER","AL DÍA"))))</f>
        <v/>
      </c>
      <c r="HF435" s="185" t="n"/>
      <c r="HG435" s="119">
        <f>IF(N($H435)&lt;35,"",IF(HA435="","",HA435+31))</f>
        <v/>
      </c>
      <c r="HH435" s="124">
        <f>IF(HG435="","",TODAY()-HG435)</f>
        <v/>
      </c>
      <c r="HI435" s="494" t="n"/>
      <c r="HJ435" s="184" t="n"/>
      <c r="HK435" s="184">
        <f>IF(HG435="","SIN ESTADO",IF(HI435&lt;&gt;"","PAGA",IF(HH435&gt;0,"VENCIDA",IF(HH435&gt;=-5,"POR VENCER","AL DÍA"))))</f>
        <v/>
      </c>
      <c r="HL435" s="168" t="n"/>
      <c r="HM435" s="119">
        <f>IF(N($H435)&lt;36,"",IF(HG435="","",HG435+31))</f>
        <v/>
      </c>
      <c r="HN435" s="124">
        <f>IF(HM435="","",TODAY()-HM435)</f>
        <v/>
      </c>
      <c r="HO435" s="494" t="n"/>
      <c r="HP435" s="184" t="n"/>
      <c r="HQ435" s="184">
        <f>IF(HM435="","SIN ESTADO",IF(HO435&lt;&gt;"","PAGA",IF(HN435&gt;0,"VENCIDA",IF(HN435&gt;=-5,"POR VENCER","AL DÍA"))))</f>
        <v/>
      </c>
      <c r="HR435" s="168" t="n"/>
      <c r="HS435" s="169">
        <f>N435+T435+Z435+AF435+AL435+AR435+AX435+BD435+BJ435+BP435+BV435+CB435+CH435+CN435+CT435+CZ435+DF435+DL435+DR435+DX435+ED435+EJ435+EP435+EV435+FB435+FH435+FN435+FT435+FZ435+GF435+GL435+GR435+GX435+HD435+HJ435+HP435</f>
        <v/>
      </c>
      <c r="HU435" s="170">
        <f>IFERROR(N($J435),0)</f>
        <v/>
      </c>
      <c r="HW435" s="170">
        <f>SUMPRODUCT((MOD(COLUMN($M435:$HR435)-COLUMN($M435),6)=0)*ISNUMBER($M435:$HR435)*($M435:$HR435&gt;=RESUMEN!$C$26)*($M435:$HR435&lt;=RESUMEN!$C$27)*IFERROR(N($N435:$HS435),0))</f>
        <v/>
      </c>
      <c r="HX435" s="170">
        <f>SUMPRODUCT((MOD(COLUMN($M435:$HR435)-COLUMN($M435),6)=0)*ISNUMBER($M435:$HR435)*($M435:$HR435&gt;=RESUMEN!$C$26)*($M435:$HR435&lt;=RESUMEN!$C$27))</f>
        <v/>
      </c>
    </row>
    <row r="436" ht="15.75" customHeight="1" s="506">
      <c r="B436" s="113">
        <f>VENTAS!A435</f>
        <v/>
      </c>
      <c r="C436" s="236">
        <f>VENTAS!B435</f>
        <v/>
      </c>
      <c r="D436" s="53">
        <f>VENTAS!C435</f>
        <v/>
      </c>
      <c r="E436" s="114">
        <f>VENTAS!D435</f>
        <v/>
      </c>
      <c r="F436" s="114">
        <f>VENTAS!J435</f>
        <v/>
      </c>
      <c r="G436" s="494" t="n">
        <v>46174</v>
      </c>
      <c r="H436" s="479" t="n">
        <v>24</v>
      </c>
      <c r="I436" s="479" t="inlineStr">
        <is>
          <t>15 DE CADA MES</t>
        </is>
      </c>
      <c r="J436" s="184" t="n">
        <v>1000000</v>
      </c>
      <c r="K436" s="119">
        <f>IF(N($H436)&lt;1,"",$G436+31)</f>
        <v/>
      </c>
      <c r="L436" s="124">
        <f>IF(K436="","",TODAY()-K436)</f>
        <v/>
      </c>
      <c r="M436" s="494" t="n">
        <v>46204</v>
      </c>
      <c r="N436" s="374" t="n">
        <v>1000000</v>
      </c>
      <c r="O436" s="184">
        <f>IF(K436="","SIN ESTADO",IF(M436&lt;&gt;"","PAGA",IF(L436&gt;0,"VENCIDA",IF(L436&gt;=-5,"POR VENCER","AL DÍA"))))</f>
        <v/>
      </c>
      <c r="P436" s="185" t="inlineStr">
        <is>
          <t>TRANSFERENCIA</t>
        </is>
      </c>
      <c r="Q436" s="119">
        <f>IF(N($H436)&lt;2,"",IF(K436="","",K436+31))</f>
        <v/>
      </c>
      <c r="R436" s="124">
        <f>IF(Q436="","",TODAY()-Q436)</f>
        <v/>
      </c>
      <c r="S436" s="494" t="n">
        <v>46244</v>
      </c>
      <c r="T436" s="184" t="n">
        <v>1000000</v>
      </c>
      <c r="U436" s="184">
        <f>IF(Q436="","SIN ESTADO",IF(S436&lt;&gt;"","PAGA",IF(R436&gt;0,"VENCIDA",IF(R436&gt;=-5,"POR VENCER","AL DÍA"))))</f>
        <v/>
      </c>
      <c r="V436" s="185" t="inlineStr">
        <is>
          <t>TRANSFERENCIA</t>
        </is>
      </c>
      <c r="W436" s="119">
        <f>IF(N($H436)&lt;3,"",IF(Q436="","",Q436+31))</f>
        <v/>
      </c>
      <c r="X436" s="124">
        <f>IF(W436="","",TODAY()-W436)</f>
        <v/>
      </c>
      <c r="Y436" s="494" t="n">
        <v>46287</v>
      </c>
      <c r="Z436" s="184" t="n">
        <v>1000000</v>
      </c>
      <c r="AA436" s="184">
        <f>IF(W436="","SIN ESTADO",IF(Y436&lt;&gt;"","PAGA",IF(X436&gt;0,"VENCIDA",IF(X436&gt;=-5,"POR VENCER","AL DÍA"))))</f>
        <v/>
      </c>
      <c r="AB436" s="185" t="inlineStr">
        <is>
          <t>TRANSFERENCIA</t>
        </is>
      </c>
      <c r="AC436" s="119">
        <f>IF(N($H436)&lt;4,"",IF(W436="","",W436+31))</f>
        <v/>
      </c>
      <c r="AD436" s="124">
        <f>IF(AC436="","",TODAY()-AC436)</f>
        <v/>
      </c>
      <c r="AE436" s="494" t="n"/>
      <c r="AF436" s="184" t="n"/>
      <c r="AG436" s="184">
        <f>IF(AC436="","SIN ESTADO",IF(AE436&lt;&gt;"","PAGA",IF(AD436&gt;0,"VENCIDA",IF(AD436&gt;=-5,"POR VENCER","AL DÍA"))))</f>
        <v/>
      </c>
      <c r="AH436" s="185" t="n"/>
      <c r="AI436" s="119">
        <f>IF(N($H436)&lt;5,"",IF(AC436="","",AC436+31))</f>
        <v/>
      </c>
      <c r="AJ436" s="124">
        <f>IF(AI436="","",TODAY()-AI436)</f>
        <v/>
      </c>
      <c r="AK436" s="494" t="n"/>
      <c r="AL436" s="184" t="n"/>
      <c r="AM436" s="184">
        <f>IF(AI436="","SIN ESTADO",IF(AK436&lt;&gt;"","PAGA",IF(AJ436&gt;0,"VENCIDA",IF(AJ436&gt;=-5,"POR VENCER","AL DÍA"))))</f>
        <v/>
      </c>
      <c r="AN436" s="185" t="n"/>
      <c r="AO436" s="119">
        <f>IF(N($H436)&lt;6,"",IF(AI436="","",AI436+31))</f>
        <v/>
      </c>
      <c r="AP436" s="124">
        <f>IF(AO436="","",TODAY()-AO436)</f>
        <v/>
      </c>
      <c r="AQ436" s="270" t="n"/>
      <c r="AR436" s="184" t="n"/>
      <c r="AS436" s="184">
        <f>IF(AO436="","SIN ESTADO",IF(AQ436&lt;&gt;"","PAGA",IF(AP436&gt;0,"VENCIDA",IF(AP436&gt;=-5,"POR VENCER","AL DÍA"))))</f>
        <v/>
      </c>
      <c r="AT436" s="185" t="n"/>
      <c r="AU436" s="119">
        <f>IF(N($H436)&lt;7,"",IF(AO436="","",AO436+31))</f>
        <v/>
      </c>
      <c r="AV436" s="124">
        <f>IF(AU436="","",TODAY()-AU436)</f>
        <v/>
      </c>
      <c r="AW436" s="494" t="n"/>
      <c r="AX436" s="184" t="n"/>
      <c r="AY436" s="184">
        <f>IF(AU436="","SIN ESTADO",IF(AW436&lt;&gt;"","PAGA",IF(AV436&gt;0,"VENCIDA",IF(AV436&gt;=-5,"POR VENCER","AL DÍA"))))</f>
        <v/>
      </c>
      <c r="AZ436" s="185" t="n"/>
      <c r="BA436" s="119">
        <f>IF(N($H436)&lt;8,"",IF(AU436="","",AU436+31))</f>
        <v/>
      </c>
      <c r="BB436" s="124">
        <f>IF(BA436="","",TODAY()-BA436)</f>
        <v/>
      </c>
      <c r="BC436" s="494" t="n"/>
      <c r="BD436" s="184" t="n"/>
      <c r="BE436" s="184">
        <f>IF(BA436="","SIN ESTADO",IF(BC436&lt;&gt;"","PAGA",IF(BB436&gt;0,"VENCIDA",IF(BB436&gt;=-5,"POR VENCER","AL DÍA"))))</f>
        <v/>
      </c>
      <c r="BF436" s="185" t="n"/>
      <c r="BG436" s="119">
        <f>IF(N($H436)&lt;9,"",IF(BA436="","",BA436+31))</f>
        <v/>
      </c>
      <c r="BH436" s="124">
        <f>IF(BG436="","",TODAY()-BG436)</f>
        <v/>
      </c>
      <c r="BI436" s="494" t="n"/>
      <c r="BJ436" s="184" t="n"/>
      <c r="BK436" s="184">
        <f>IF(BG436="","SIN ESTADO",IF(BI436&lt;&gt;"","PAGA",IF(BH436&gt;0,"VENCIDA",IF(BH436&gt;=-5,"POR VENCER","AL DÍA"))))</f>
        <v/>
      </c>
      <c r="BL436" s="185" t="n"/>
      <c r="BM436" s="119">
        <f>IF(N($H436)&lt;10,"",IF(BG436="","",BG436+31))</f>
        <v/>
      </c>
      <c r="BN436" s="124">
        <f>IF(BM436="","",TODAY()-BM436)</f>
        <v/>
      </c>
      <c r="BO436" s="494" t="n"/>
      <c r="BP436" s="184" t="n"/>
      <c r="BQ436" s="184">
        <f>IF(BM436="","SIN ESTADO",IF(BO436&lt;&gt;"","PAGA",IF(BN436&gt;0,"VENCIDA",IF(BN436&gt;=-5,"POR VENCER","AL DÍA"))))</f>
        <v/>
      </c>
      <c r="BR436" s="185" t="n"/>
      <c r="BS436" s="119">
        <f>IF(N($H436)&lt;11,"",IF(BM436="","",BM436+31))</f>
        <v/>
      </c>
      <c r="BT436" s="124">
        <f>IF(BS436="","",TODAY()-BS436)</f>
        <v/>
      </c>
      <c r="BU436" s="494" t="n"/>
      <c r="BV436" s="184" t="n"/>
      <c r="BW436" s="184">
        <f>IF(BS436="","SIN ESTADO",IF(BU436&lt;&gt;"","PAGA",IF(BT436&gt;0,"VENCIDA",IF(BT436&gt;=-5,"POR VENCER","AL DÍA"))))</f>
        <v/>
      </c>
      <c r="BX436" s="185" t="n"/>
      <c r="BY436" s="119">
        <f>IF(N($H436)&lt;12,"",IF(BS436="","",BS436+31))</f>
        <v/>
      </c>
      <c r="BZ436" s="124">
        <f>IF(BY436="","",TODAY()-BY436)</f>
        <v/>
      </c>
      <c r="CA436" s="494" t="n"/>
      <c r="CB436" s="184" t="n"/>
      <c r="CC436" s="184">
        <f>IF(BY436="","SIN ESTADO",IF(CA436&lt;&gt;"","PAGA",IF(BZ436&gt;0,"VENCIDA",IF(BZ436&gt;=-5,"POR VENCER","AL DÍA"))))</f>
        <v/>
      </c>
      <c r="CD436" s="185" t="n"/>
      <c r="CE436" s="119">
        <f>IF(N($H436)&lt;13,"",IF(BY436="","",BY436+31))</f>
        <v/>
      </c>
      <c r="CF436" s="124">
        <f>IF(CE436="","",TODAY()-CE436)</f>
        <v/>
      </c>
      <c r="CG436" s="494" t="n"/>
      <c r="CH436" s="184" t="n"/>
      <c r="CI436" s="184">
        <f>IF(CE436="","SIN ESTADO",IF(CG436&lt;&gt;"","PAGA",IF(CF436&gt;0,"VENCIDA",IF(CF436&gt;=-5,"POR VENCER","AL DÍA"))))</f>
        <v/>
      </c>
      <c r="CJ436" s="185" t="n"/>
      <c r="CK436" s="119">
        <f>IF(N($H436)&lt;14,"",IF(CE436="","",CE436+31))</f>
        <v/>
      </c>
      <c r="CL436" s="124">
        <f>IF(CK436="","",TODAY()-CK436)</f>
        <v/>
      </c>
      <c r="CM436" s="494" t="n"/>
      <c r="CN436" s="184" t="n"/>
      <c r="CO436" s="184">
        <f>IF(CK436="","SIN ESTADO",IF(CM436&lt;&gt;"","PAGA",IF(CL436&gt;0,"VENCIDA",IF(CL436&gt;=-5,"POR VENCER","AL DÍA"))))</f>
        <v/>
      </c>
      <c r="CP436" s="185" t="n"/>
      <c r="CQ436" s="119">
        <f>IF(N($H436)&lt;15,"",IF(CK436="","",CK436+31))</f>
        <v/>
      </c>
      <c r="CR436" s="124">
        <f>IF(CQ436="","",TODAY()-CQ436)</f>
        <v/>
      </c>
      <c r="CS436" s="494" t="n"/>
      <c r="CT436" s="184" t="n"/>
      <c r="CU436" s="184">
        <f>IF(CQ436="","SIN ESTADO",IF(CS436&lt;&gt;"","PAGA",IF(CR436&gt;0,"VENCIDA",IF(CR436&gt;=-5,"POR VENCER","AL DÍA"))))</f>
        <v/>
      </c>
      <c r="CV436" s="185" t="n"/>
      <c r="CW436" s="119">
        <f>IF(N($H436)&lt;16,"",IF(CQ436="","",CQ436+31))</f>
        <v/>
      </c>
      <c r="CX436" s="124">
        <f>IF(CW436="","",TODAY()-CW436)</f>
        <v/>
      </c>
      <c r="CY436" s="494" t="n"/>
      <c r="CZ436" s="184" t="n"/>
      <c r="DA436" s="184">
        <f>IF(CW436="","SIN ESTADO",IF(CY436&lt;&gt;"","PAGA",IF(CX436&gt;0,"VENCIDA",IF(CX436&gt;=-5,"POR VENCER","AL DÍA"))))</f>
        <v/>
      </c>
      <c r="DB436" s="185" t="n"/>
      <c r="DC436" s="119">
        <f>IF(N($H436)&lt;17,"",IF(CW436="","",CW436+31))</f>
        <v/>
      </c>
      <c r="DD436" s="124">
        <f>IF(DC436="","",TODAY()-DC436)</f>
        <v/>
      </c>
      <c r="DE436" s="494" t="n"/>
      <c r="DF436" s="184" t="n"/>
      <c r="DG436" s="184">
        <f>IF(DC436="","SIN ESTADO",IF(DE436&lt;&gt;"","PAGA",IF(DD436&gt;0,"VENCIDA",IF(DD436&gt;=-5,"POR VENCER","AL DÍA"))))</f>
        <v/>
      </c>
      <c r="DH436" s="185" t="n"/>
      <c r="DI436" s="119">
        <f>IF(N($H436)&lt;18,"",IF(DC436="","",DC436+31))</f>
        <v/>
      </c>
      <c r="DJ436" s="124">
        <f>IF(DI436="","",TODAY()-DI436)</f>
        <v/>
      </c>
      <c r="DK436" s="494" t="n"/>
      <c r="DL436" s="184" t="n"/>
      <c r="DM436" s="184">
        <f>IF(DI436="","SIN ESTADO",IF(DK436&lt;&gt;"","PAGA",IF(DJ436&gt;0,"VENCIDA",IF(DJ436&gt;=-5,"POR VENCER","AL DÍA"))))</f>
        <v/>
      </c>
      <c r="DN436" s="185" t="n"/>
      <c r="DO436" s="119">
        <f>IF(N($H436)&lt;19,"",IF(DI436="","",DI436+31))</f>
        <v/>
      </c>
      <c r="DP436" s="124">
        <f>IF(DO436="","",TODAY()-DO436)</f>
        <v/>
      </c>
      <c r="DQ436" s="494" t="n"/>
      <c r="DR436" s="184" t="n"/>
      <c r="DS436" s="184">
        <f>IF(DO436="","SIN ESTADO",IF(DQ436&lt;&gt;"","PAGA",IF(DP436&gt;0,"VENCIDA",IF(DP436&gt;=-5,"POR VENCER","AL DÍA"))))</f>
        <v/>
      </c>
      <c r="DT436" s="185" t="n"/>
      <c r="DU436" s="119">
        <f>IF(N($H436)&lt;20,"",IF(DO436="","",DO436+31))</f>
        <v/>
      </c>
      <c r="DV436" s="124">
        <f>IF(DU436="","",TODAY()-DU436)</f>
        <v/>
      </c>
      <c r="DW436" s="494" t="n"/>
      <c r="DX436" s="184" t="n"/>
      <c r="DY436" s="184">
        <f>IF(DU436="","SIN ESTADO",IF(DW436&lt;&gt;"","PAGA",IF(DV436&gt;0,"VENCIDA",IF(DV436&gt;=-5,"POR VENCER","AL DÍA"))))</f>
        <v/>
      </c>
      <c r="DZ436" s="185" t="n"/>
      <c r="EA436" s="119">
        <f>IF(N($H436)&lt;21,"",IF(DU436="","",DU436+31))</f>
        <v/>
      </c>
      <c r="EB436" s="124">
        <f>IF(EA436="","",TODAY()-EA436)</f>
        <v/>
      </c>
      <c r="EC436" s="494" t="n"/>
      <c r="ED436" s="184" t="n"/>
      <c r="EE436" s="184">
        <f>IF(EA436="","SIN ESTADO",IF(EC436&lt;&gt;"","PAGA",IF(EB436&gt;0,"VENCIDA",IF(EB436&gt;=-5,"POR VENCER","AL DÍA"))))</f>
        <v/>
      </c>
      <c r="EF436" s="185" t="n"/>
      <c r="EG436" s="119">
        <f>IF(N($H436)&lt;22,"",IF(EA436="","",EA436+31))</f>
        <v/>
      </c>
      <c r="EH436" s="124">
        <f>IF(EG436="","",TODAY()-EG436)</f>
        <v/>
      </c>
      <c r="EI436" s="494" t="n"/>
      <c r="EJ436" s="184" t="n"/>
      <c r="EK436" s="184">
        <f>IF(EG436="","SIN ESTADO",IF(EI436&lt;&gt;"","PAGA",IF(EH436&gt;0,"VENCIDA",IF(EH436&gt;=-5,"POR VENCER","AL DÍA"))))</f>
        <v/>
      </c>
      <c r="EL436" s="185" t="n"/>
      <c r="EM436" s="119">
        <f>IF(N($H436)&lt;23,"",IF(EG436="","",EG436+31))</f>
        <v/>
      </c>
      <c r="EN436" s="124">
        <f>IF(EM436="","",TODAY()-EM436)</f>
        <v/>
      </c>
      <c r="EO436" s="494" t="n"/>
      <c r="EP436" s="184" t="n"/>
      <c r="EQ436" s="184">
        <f>IF(EM436="","SIN ESTADO",IF(EO436&lt;&gt;"","PAGA",IF(EN436&gt;0,"VENCIDA",IF(EN436&gt;=-5,"POR VENCER","AL DÍA"))))</f>
        <v/>
      </c>
      <c r="ER436" s="185" t="n"/>
      <c r="ES436" s="119">
        <f>IF(N($H436)&lt;24,"",IF(EM436="","",EM436+31))</f>
        <v/>
      </c>
      <c r="ET436" s="124">
        <f>IF(ES436="","",TODAY()-ES436)</f>
        <v/>
      </c>
      <c r="EU436" s="494" t="n"/>
      <c r="EV436" s="184" t="n"/>
      <c r="EW436" s="184">
        <f>IF(ES436="","SIN ESTADO",IF(EU436&lt;&gt;"","PAGA",IF(ET436&gt;0,"VENCIDA",IF(ET436&gt;=-5,"POR VENCER","AL DÍA"))))</f>
        <v/>
      </c>
      <c r="EX436" s="185" t="n"/>
      <c r="EY436" s="119">
        <f>IF(N($H436)&lt;25,"",IF(ES436="","",ES436+31))</f>
        <v/>
      </c>
      <c r="EZ436" s="124">
        <f>IF(EY436="","",TODAY()-EY436)</f>
        <v/>
      </c>
      <c r="FA436" s="494" t="n"/>
      <c r="FB436" s="184" t="n"/>
      <c r="FC436" s="184">
        <f>IF(EY436="","SIN ESTADO",IF(FA436&lt;&gt;"","PAGA",IF(EZ436&gt;0,"VENCIDA",IF(EZ436&gt;=-5,"POR VENCER","AL DÍA"))))</f>
        <v/>
      </c>
      <c r="FD436" s="185" t="n"/>
      <c r="FE436" s="119">
        <f>IF(N($H436)&lt;26,"",IF(EY436="","",EY436+31))</f>
        <v/>
      </c>
      <c r="FF436" s="124">
        <f>IF(FE436="","",TODAY()-FE436)</f>
        <v/>
      </c>
      <c r="FG436" s="494" t="n"/>
      <c r="FH436" s="184" t="n"/>
      <c r="FI436" s="184">
        <f>IF(FE436="","SIN ESTADO",IF(FG436&lt;&gt;"","PAGA",IF(FF436&gt;0,"VENCIDA",IF(FF436&gt;=-5,"POR VENCER","AL DÍA"))))</f>
        <v/>
      </c>
      <c r="FJ436" s="185" t="n"/>
      <c r="FK436" s="119">
        <f>IF(N($H436)&lt;27,"",IF(FE436="","",FE436+31))</f>
        <v/>
      </c>
      <c r="FL436" s="124">
        <f>IF(FK436="","",TODAY()-FK436)</f>
        <v/>
      </c>
      <c r="FM436" s="494" t="n"/>
      <c r="FN436" s="184" t="n"/>
      <c r="FO436" s="184">
        <f>IF(FK436="","SIN ESTADO",IF(FM436&lt;&gt;"","PAGA",IF(FL436&gt;0,"VENCIDA",IF(FL436&gt;=-5,"POR VENCER","AL DÍA"))))</f>
        <v/>
      </c>
      <c r="FP436" s="185" t="n"/>
      <c r="FQ436" s="119">
        <f>IF(N($H436)&lt;28,"",IF(FK436="","",FK436+31))</f>
        <v/>
      </c>
      <c r="FR436" s="124">
        <f>IF(FQ436="","",TODAY()-FQ436)</f>
        <v/>
      </c>
      <c r="FS436" s="494" t="n"/>
      <c r="FT436" s="184" t="n"/>
      <c r="FU436" s="184">
        <f>IF(FQ436="","SIN ESTADO",IF(FS436&lt;&gt;"","PAGA",IF(FR436&gt;0,"VENCIDA",IF(FR436&gt;=-5,"POR VENCER","AL DÍA"))))</f>
        <v/>
      </c>
      <c r="FV436" s="185" t="n"/>
      <c r="FW436" s="119">
        <f>IF(N($H436)&lt;29,"",IF(FQ436="","",FQ436+31))</f>
        <v/>
      </c>
      <c r="FX436" s="124">
        <f>IF(FW436="","",TODAY()-FW436)</f>
        <v/>
      </c>
      <c r="FY436" s="494" t="n"/>
      <c r="FZ436" s="184" t="n"/>
      <c r="GA436" s="184">
        <f>IF(FW436="","SIN ESTADO",IF(FY436&lt;&gt;"","PAGA",IF(FX436&gt;0,"VENCIDA",IF(FX436&gt;=-5,"POR VENCER","AL DÍA"))))</f>
        <v/>
      </c>
      <c r="GB436" s="185" t="n"/>
      <c r="GC436" s="119">
        <f>IF(N($H436)&lt;30,"",IF(FW436="","",FW436+31))</f>
        <v/>
      </c>
      <c r="GD436" s="124">
        <f>IF(GC436="","",TODAY()-GC436)</f>
        <v/>
      </c>
      <c r="GE436" s="494" t="n"/>
      <c r="GF436" s="184" t="n"/>
      <c r="GG436" s="184">
        <f>IF(GC436="","SIN ESTADO",IF(GE436&lt;&gt;"","PAGA",IF(GD436&gt;0,"VENCIDA",IF(GD436&gt;=-5,"POR VENCER","AL DÍA"))))</f>
        <v/>
      </c>
      <c r="GH436" s="185" t="n"/>
      <c r="GI436" s="119">
        <f>IF(N($H436)&lt;31,"",IF(GC436="","",GC436+31))</f>
        <v/>
      </c>
      <c r="GJ436" s="124">
        <f>IF(GI436="","",TODAY()-GI436)</f>
        <v/>
      </c>
      <c r="GK436" s="494" t="n"/>
      <c r="GL436" s="184" t="n"/>
      <c r="GM436" s="184">
        <f>IF(GI436="","SIN ESTADO",IF(GK436&lt;&gt;"","PAGA",IF(GJ436&gt;0,"VENCIDA",IF(GJ436&gt;=-5,"POR VENCER","AL DÍA"))))</f>
        <v/>
      </c>
      <c r="GN436" s="185" t="n"/>
      <c r="GO436" s="119">
        <f>IF(N($H436)&lt;32,"",IF(GI436="","",GI436+31))</f>
        <v/>
      </c>
      <c r="GP436" s="124">
        <f>IF(GO436="","",TODAY()-GO436)</f>
        <v/>
      </c>
      <c r="GQ436" s="494" t="n"/>
      <c r="GR436" s="184" t="n"/>
      <c r="GS436" s="184">
        <f>IF(GO436="","SIN ESTADO",IF(GQ436&lt;&gt;"","PAGA",IF(GP436&gt;0,"VENCIDA",IF(GP436&gt;=-5,"POR VENCER","AL DÍA"))))</f>
        <v/>
      </c>
      <c r="GT436" s="185" t="n"/>
      <c r="GU436" s="119">
        <f>IF(N($H436)&lt;33,"",IF(GO436="","",GO436+31))</f>
        <v/>
      </c>
      <c r="GV436" s="124">
        <f>IF(GU436="","",TODAY()-GU436)</f>
        <v/>
      </c>
      <c r="GW436" s="494" t="n"/>
      <c r="GX436" s="184" t="n"/>
      <c r="GY436" s="184">
        <f>IF(GU436="","SIN ESTADO",IF(GW436&lt;&gt;"","PAGA",IF(GV436&gt;0,"VENCIDA",IF(GV436&gt;=-5,"POR VENCER","AL DÍA"))))</f>
        <v/>
      </c>
      <c r="GZ436" s="185" t="n"/>
      <c r="HA436" s="119">
        <f>IF(N($H436)&lt;34,"",IF(GU436="","",GU436+31))</f>
        <v/>
      </c>
      <c r="HB436" s="124">
        <f>IF(HA436="","",TODAY()-HA436)</f>
        <v/>
      </c>
      <c r="HC436" s="494" t="n"/>
      <c r="HD436" s="184" t="n"/>
      <c r="HE436" s="184">
        <f>IF(HA436="","SIN ESTADO",IF(HC436&lt;&gt;"","PAGA",IF(HB436&gt;0,"VENCIDA",IF(HB436&gt;=-5,"POR VENCER","AL DÍA"))))</f>
        <v/>
      </c>
      <c r="HF436" s="185" t="n"/>
      <c r="HG436" s="119">
        <f>IF(N($H436)&lt;35,"",IF(HA436="","",HA436+31))</f>
        <v/>
      </c>
      <c r="HH436" s="124">
        <f>IF(HG436="","",TODAY()-HG436)</f>
        <v/>
      </c>
      <c r="HI436" s="494" t="n"/>
      <c r="HJ436" s="184" t="n"/>
      <c r="HK436" s="184">
        <f>IF(HG436="","SIN ESTADO",IF(HI436&lt;&gt;"","PAGA",IF(HH436&gt;0,"VENCIDA",IF(HH436&gt;=-5,"POR VENCER","AL DÍA"))))</f>
        <v/>
      </c>
      <c r="HL436" s="168" t="n"/>
      <c r="HM436" s="119">
        <f>IF(N($H436)&lt;36,"",IF(HG436="","",HG436+31))</f>
        <v/>
      </c>
      <c r="HN436" s="124">
        <f>IF(HM436="","",TODAY()-HM436)</f>
        <v/>
      </c>
      <c r="HO436" s="494" t="n"/>
      <c r="HP436" s="184" t="n"/>
      <c r="HQ436" s="184">
        <f>IF(HM436="","SIN ESTADO",IF(HO436&lt;&gt;"","PAGA",IF(HN436&gt;0,"VENCIDA",IF(HN436&gt;=-5,"POR VENCER","AL DÍA"))))</f>
        <v/>
      </c>
      <c r="HR436" s="168" t="n"/>
      <c r="HS436" s="169">
        <f>N436+T436+Z436+AF436+AL436+AR436+AX436+BD436+BJ436+BP436+BV436+CB436+CH436+CN436+CT436+CZ436+DF436+DL436+DR436+DX436+ED436+EJ436+EP436+EV436+FB436+FH436+FN436+FT436+FZ436+GF436+GL436+GR436+GX436+HD436+HJ436+HP436</f>
        <v/>
      </c>
      <c r="HU436" s="170">
        <f>IFERROR(N($J436),0)</f>
        <v/>
      </c>
      <c r="HW436" s="170">
        <f>SUMPRODUCT((MOD(COLUMN($M436:$HR436)-COLUMN($M436),6)=0)*ISNUMBER($M436:$HR436)*($M436:$HR436&gt;=RESUMEN!$C$26)*($M436:$HR436&lt;=RESUMEN!$C$27)*IFERROR(N($N436:$HS436),0))</f>
        <v/>
      </c>
      <c r="HX436" s="170">
        <f>SUMPRODUCT((MOD(COLUMN($M436:$HR436)-COLUMN($M436),6)=0)*ISNUMBER($M436:$HR436)*($M436:$HR436&gt;=RESUMEN!$C$26)*($M436:$HR436&lt;=RESUMEN!$C$27))</f>
        <v/>
      </c>
    </row>
    <row r="437" ht="15.75" customHeight="1" s="506">
      <c r="B437" s="113">
        <f>VENTAS!A436</f>
        <v/>
      </c>
      <c r="C437" s="236">
        <f>VENTAS!B436</f>
        <v/>
      </c>
      <c r="D437" s="53">
        <f>VENTAS!C436</f>
        <v/>
      </c>
      <c r="E437" s="114">
        <f>VENTAS!D436</f>
        <v/>
      </c>
      <c r="F437" s="114">
        <f>VENTAS!J436</f>
        <v/>
      </c>
      <c r="G437" s="494">
        <f>VENTAS!F436</f>
        <v/>
      </c>
      <c r="H437" s="479">
        <f>VENTAS!K436</f>
        <v/>
      </c>
      <c r="I437" s="479">
        <f>VENTAS!M436</f>
        <v/>
      </c>
      <c r="J437" s="184">
        <f>VENTAS!L436</f>
        <v/>
      </c>
      <c r="K437" s="119">
        <f>IF(N($H437)&lt;1,"",$G437+31)</f>
        <v/>
      </c>
      <c r="L437" s="124">
        <f>IF(K437="","",TODAY()-K437)</f>
        <v/>
      </c>
      <c r="M437" s="495" t="n">
        <v>46121</v>
      </c>
      <c r="N437" s="374" t="n">
        <v>0</v>
      </c>
      <c r="O437" s="184">
        <f>IF(K437="","SIN ESTADO",IF(M437&lt;&gt;"","PAGA",IF(L437&gt;0,"VENCIDA",IF(L437&gt;=-5,"POR VENCER","AL DÍA"))))</f>
        <v/>
      </c>
      <c r="P437" s="185" t="inlineStr">
        <is>
          <t xml:space="preserve">PERMUTA </t>
        </is>
      </c>
      <c r="Q437" s="119">
        <f>IF(N($H437)&lt;2,"",IF(K437="","",K437+31))</f>
        <v/>
      </c>
      <c r="R437" s="124">
        <f>IF(Q437="","",TODAY()-Q437)</f>
        <v/>
      </c>
      <c r="S437" s="494" t="n"/>
      <c r="T437" s="184" t="n"/>
      <c r="U437" s="184">
        <f>IF(Q437="","SIN ESTADO",IF(S437&lt;&gt;"","PAGA",IF(R437&gt;0,"VENCIDA",IF(R437&gt;=-5,"POR VENCER","AL DÍA"))))</f>
        <v/>
      </c>
      <c r="V437" s="185" t="n"/>
      <c r="W437" s="119">
        <f>IF(N($H437)&lt;3,"",IF(Q437="","",Q437+31))</f>
        <v/>
      </c>
      <c r="X437" s="124">
        <f>IF(W437="","",TODAY()-W437)</f>
        <v/>
      </c>
      <c r="Y437" s="494" t="n"/>
      <c r="Z437" s="184" t="n"/>
      <c r="AA437" s="184">
        <f>IF(W437="","SIN ESTADO",IF(Y437&lt;&gt;"","PAGA",IF(X437&gt;0,"VENCIDA",IF(X437&gt;=-5,"POR VENCER","AL DÍA"))))</f>
        <v/>
      </c>
      <c r="AB437" s="185" t="n"/>
      <c r="AC437" s="119">
        <f>IF(N($H437)&lt;4,"",IF(W437="","",W437+31))</f>
        <v/>
      </c>
      <c r="AD437" s="124">
        <f>IF(AC437="","",TODAY()-AC437)</f>
        <v/>
      </c>
      <c r="AE437" s="494" t="n"/>
      <c r="AF437" s="184" t="n"/>
      <c r="AG437" s="184">
        <f>IF(AC437="","SIN ESTADO",IF(AE437&lt;&gt;"","PAGA",IF(AD437&gt;0,"VENCIDA",IF(AD437&gt;=-5,"POR VENCER","AL DÍA"))))</f>
        <v/>
      </c>
      <c r="AH437" s="185" t="n"/>
      <c r="AI437" s="119">
        <f>IF(N($H437)&lt;5,"",IF(AC437="","",AC437+31))</f>
        <v/>
      </c>
      <c r="AJ437" s="124">
        <f>IF(AI437="","",TODAY()-AI437)</f>
        <v/>
      </c>
      <c r="AK437" s="494" t="n"/>
      <c r="AL437" s="184" t="n"/>
      <c r="AM437" s="184">
        <f>IF(AI437="","SIN ESTADO",IF(AK437&lt;&gt;"","PAGA",IF(AJ437&gt;0,"VENCIDA",IF(AJ437&gt;=-5,"POR VENCER","AL DÍA"))))</f>
        <v/>
      </c>
      <c r="AN437" s="185" t="n"/>
      <c r="AO437" s="119">
        <f>IF(N($H437)&lt;6,"",IF(AI437="","",AI437+31))</f>
        <v/>
      </c>
      <c r="AP437" s="124">
        <f>IF(AO437="","",TODAY()-AO437)</f>
        <v/>
      </c>
      <c r="AQ437" s="270" t="n"/>
      <c r="AR437" s="184" t="n"/>
      <c r="AS437" s="184">
        <f>IF(AO437="","SIN ESTADO",IF(AQ437&lt;&gt;"","PAGA",IF(AP437&gt;0,"VENCIDA",IF(AP437&gt;=-5,"POR VENCER","AL DÍA"))))</f>
        <v/>
      </c>
      <c r="AT437" s="185" t="n"/>
      <c r="AU437" s="119">
        <f>IF(N($H437)&lt;7,"",IF(AO437="","",AO437+31))</f>
        <v/>
      </c>
      <c r="AV437" s="124">
        <f>IF(AU437="","",TODAY()-AU437)</f>
        <v/>
      </c>
      <c r="AW437" s="494" t="n"/>
      <c r="AX437" s="184" t="n"/>
      <c r="AY437" s="184">
        <f>IF(AU437="","SIN ESTADO",IF(AW437&lt;&gt;"","PAGA",IF(AV437&gt;0,"VENCIDA",IF(AV437&gt;=-5,"POR VENCER","AL DÍA"))))</f>
        <v/>
      </c>
      <c r="AZ437" s="185" t="n"/>
      <c r="BA437" s="119">
        <f>IF(N($H437)&lt;8,"",IF(AU437="","",AU437+31))</f>
        <v/>
      </c>
      <c r="BB437" s="124">
        <f>IF(BA437="","",TODAY()-BA437)</f>
        <v/>
      </c>
      <c r="BC437" s="494" t="n"/>
      <c r="BD437" s="184" t="n"/>
      <c r="BE437" s="184">
        <f>IF(BA437="","SIN ESTADO",IF(BC437&lt;&gt;"","PAGA",IF(BB437&gt;0,"VENCIDA",IF(BB437&gt;=-5,"POR VENCER","AL DÍA"))))</f>
        <v/>
      </c>
      <c r="BF437" s="185" t="n"/>
      <c r="BG437" s="119">
        <f>IF(N($H437)&lt;9,"",IF(BA437="","",BA437+31))</f>
        <v/>
      </c>
      <c r="BH437" s="124">
        <f>IF(BG437="","",TODAY()-BG437)</f>
        <v/>
      </c>
      <c r="BI437" s="494" t="n"/>
      <c r="BJ437" s="184" t="n"/>
      <c r="BK437" s="184">
        <f>IF(BG437="","SIN ESTADO",IF(BI437&lt;&gt;"","PAGA",IF(BH437&gt;0,"VENCIDA",IF(BH437&gt;=-5,"POR VENCER","AL DÍA"))))</f>
        <v/>
      </c>
      <c r="BL437" s="185" t="n"/>
      <c r="BM437" s="119">
        <f>IF(N($H437)&lt;10,"",IF(BG437="","",BG437+31))</f>
        <v/>
      </c>
      <c r="BN437" s="124">
        <f>IF(BM437="","",TODAY()-BM437)</f>
        <v/>
      </c>
      <c r="BO437" s="494" t="n"/>
      <c r="BP437" s="184" t="n"/>
      <c r="BQ437" s="184">
        <f>IF(BM437="","SIN ESTADO",IF(BO437&lt;&gt;"","PAGA",IF(BN437&gt;0,"VENCIDA",IF(BN437&gt;=-5,"POR VENCER","AL DÍA"))))</f>
        <v/>
      </c>
      <c r="BR437" s="185" t="n"/>
      <c r="BS437" s="119">
        <f>IF(N($H437)&lt;11,"",IF(BM437="","",BM437+31))</f>
        <v/>
      </c>
      <c r="BT437" s="124">
        <f>IF(BS437="","",TODAY()-BS437)</f>
        <v/>
      </c>
      <c r="BU437" s="494" t="n"/>
      <c r="BV437" s="184" t="n"/>
      <c r="BW437" s="184">
        <f>IF(BS437="","SIN ESTADO",IF(BU437&lt;&gt;"","PAGA",IF(BT437&gt;0,"VENCIDA",IF(BT437&gt;=-5,"POR VENCER","AL DÍA"))))</f>
        <v/>
      </c>
      <c r="BX437" s="185" t="n"/>
      <c r="BY437" s="119">
        <f>IF(N($H437)&lt;12,"",IF(BS437="","",BS437+31))</f>
        <v/>
      </c>
      <c r="BZ437" s="124">
        <f>IF(BY437="","",TODAY()-BY437)</f>
        <v/>
      </c>
      <c r="CA437" s="494" t="n"/>
      <c r="CB437" s="184" t="n"/>
      <c r="CC437" s="184">
        <f>IF(BY437="","SIN ESTADO",IF(CA437&lt;&gt;"","PAGA",IF(BZ437&gt;0,"VENCIDA",IF(BZ437&gt;=-5,"POR VENCER","AL DÍA"))))</f>
        <v/>
      </c>
      <c r="CD437" s="185" t="n"/>
      <c r="CE437" s="119">
        <f>IF(N($H437)&lt;13,"",IF(BY437="","",BY437+31))</f>
        <v/>
      </c>
      <c r="CF437" s="124">
        <f>IF(CE437="","",TODAY()-CE437)</f>
        <v/>
      </c>
      <c r="CG437" s="494" t="n"/>
      <c r="CH437" s="184" t="n"/>
      <c r="CI437" s="184">
        <f>IF(CE437="","SIN ESTADO",IF(CG437&lt;&gt;"","PAGA",IF(CF437&gt;0,"VENCIDA",IF(CF437&gt;=-5,"POR VENCER","AL DÍA"))))</f>
        <v/>
      </c>
      <c r="CJ437" s="185" t="n"/>
      <c r="CK437" s="119">
        <f>IF(N($H437)&lt;14,"",IF(CE437="","",CE437+31))</f>
        <v/>
      </c>
      <c r="CL437" s="124">
        <f>IF(CK437="","",TODAY()-CK437)</f>
        <v/>
      </c>
      <c r="CM437" s="494" t="n"/>
      <c r="CN437" s="184" t="n"/>
      <c r="CO437" s="184">
        <f>IF(CK437="","SIN ESTADO",IF(CM437&lt;&gt;"","PAGA",IF(CL437&gt;0,"VENCIDA",IF(CL437&gt;=-5,"POR VENCER","AL DÍA"))))</f>
        <v/>
      </c>
      <c r="CP437" s="185" t="n"/>
      <c r="CQ437" s="119">
        <f>IF(N($H437)&lt;15,"",IF(CK437="","",CK437+31))</f>
        <v/>
      </c>
      <c r="CR437" s="124">
        <f>IF(CQ437="","",TODAY()-CQ437)</f>
        <v/>
      </c>
      <c r="CS437" s="494" t="n"/>
      <c r="CT437" s="184" t="n"/>
      <c r="CU437" s="184">
        <f>IF(CQ437="","SIN ESTADO",IF(CS437&lt;&gt;"","PAGA",IF(CR437&gt;0,"VENCIDA",IF(CR437&gt;=-5,"POR VENCER","AL DÍA"))))</f>
        <v/>
      </c>
      <c r="CV437" s="185" t="n"/>
      <c r="CW437" s="119">
        <f>IF(N($H437)&lt;16,"",IF(CQ437="","",CQ437+31))</f>
        <v/>
      </c>
      <c r="CX437" s="124">
        <f>IF(CW437="","",TODAY()-CW437)</f>
        <v/>
      </c>
      <c r="CY437" s="494" t="n"/>
      <c r="CZ437" s="184" t="n"/>
      <c r="DA437" s="184">
        <f>IF(CW437="","SIN ESTADO",IF(CY437&lt;&gt;"","PAGA",IF(CX437&gt;0,"VENCIDA",IF(CX437&gt;=-5,"POR VENCER","AL DÍA"))))</f>
        <v/>
      </c>
      <c r="DB437" s="185" t="n"/>
      <c r="DC437" s="119">
        <f>IF(N($H437)&lt;17,"",IF(CW437="","",CW437+31))</f>
        <v/>
      </c>
      <c r="DD437" s="124">
        <f>IF(DC437="","",TODAY()-DC437)</f>
        <v/>
      </c>
      <c r="DE437" s="494" t="n"/>
      <c r="DF437" s="184" t="n"/>
      <c r="DG437" s="184">
        <f>IF(DC437="","SIN ESTADO",IF(DE437&lt;&gt;"","PAGA",IF(DD437&gt;0,"VENCIDA",IF(DD437&gt;=-5,"POR VENCER","AL DÍA"))))</f>
        <v/>
      </c>
      <c r="DH437" s="185" t="n"/>
      <c r="DI437" s="119">
        <f>IF(N($H437)&lt;18,"",IF(DC437="","",DC437+31))</f>
        <v/>
      </c>
      <c r="DJ437" s="124">
        <f>IF(DI437="","",TODAY()-DI437)</f>
        <v/>
      </c>
      <c r="DK437" s="494" t="n"/>
      <c r="DL437" s="184" t="n"/>
      <c r="DM437" s="184">
        <f>IF(DI437="","SIN ESTADO",IF(DK437&lt;&gt;"","PAGA",IF(DJ437&gt;0,"VENCIDA",IF(DJ437&gt;=-5,"POR VENCER","AL DÍA"))))</f>
        <v/>
      </c>
      <c r="DN437" s="185" t="n"/>
      <c r="DO437" s="119">
        <f>IF(N($H437)&lt;19,"",IF(DI437="","",DI437+31))</f>
        <v/>
      </c>
      <c r="DP437" s="124">
        <f>IF(DO437="","",TODAY()-DO437)</f>
        <v/>
      </c>
      <c r="DQ437" s="494" t="n"/>
      <c r="DR437" s="184" t="n"/>
      <c r="DS437" s="184">
        <f>IF(DO437="","SIN ESTADO",IF(DQ437&lt;&gt;"","PAGA",IF(DP437&gt;0,"VENCIDA",IF(DP437&gt;=-5,"POR VENCER","AL DÍA"))))</f>
        <v/>
      </c>
      <c r="DT437" s="185" t="n"/>
      <c r="DU437" s="119">
        <f>IF(N($H437)&lt;20,"",IF(DO437="","",DO437+31))</f>
        <v/>
      </c>
      <c r="DV437" s="124">
        <f>IF(DU437="","",TODAY()-DU437)</f>
        <v/>
      </c>
      <c r="DW437" s="494" t="n"/>
      <c r="DX437" s="184" t="n"/>
      <c r="DY437" s="184">
        <f>IF(DU437="","SIN ESTADO",IF(DW437&lt;&gt;"","PAGA",IF(DV437&gt;0,"VENCIDA",IF(DV437&gt;=-5,"POR VENCER","AL DÍA"))))</f>
        <v/>
      </c>
      <c r="DZ437" s="185" t="n"/>
      <c r="EA437" s="119">
        <f>IF(N($H437)&lt;21,"",IF(DU437="","",DU437+31))</f>
        <v/>
      </c>
      <c r="EB437" s="124">
        <f>IF(EA437="","",TODAY()-EA437)</f>
        <v/>
      </c>
      <c r="EC437" s="494" t="n"/>
      <c r="ED437" s="184" t="n"/>
      <c r="EE437" s="184">
        <f>IF(EA437="","SIN ESTADO",IF(EC437&lt;&gt;"","PAGA",IF(EB437&gt;0,"VENCIDA",IF(EB437&gt;=-5,"POR VENCER","AL DÍA"))))</f>
        <v/>
      </c>
      <c r="EF437" s="185" t="n"/>
      <c r="EG437" s="119">
        <f>IF(N($H437)&lt;22,"",IF(EA437="","",EA437+31))</f>
        <v/>
      </c>
      <c r="EH437" s="124">
        <f>IF(EG437="","",TODAY()-EG437)</f>
        <v/>
      </c>
      <c r="EI437" s="494" t="n"/>
      <c r="EJ437" s="184" t="n"/>
      <c r="EK437" s="184">
        <f>IF(EG437="","SIN ESTADO",IF(EI437&lt;&gt;"","PAGA",IF(EH437&gt;0,"VENCIDA",IF(EH437&gt;=-5,"POR VENCER","AL DÍA"))))</f>
        <v/>
      </c>
      <c r="EL437" s="185" t="n"/>
      <c r="EM437" s="119">
        <f>IF(N($H437)&lt;23,"",IF(EG437="","",EG437+31))</f>
        <v/>
      </c>
      <c r="EN437" s="124">
        <f>IF(EM437="","",TODAY()-EM437)</f>
        <v/>
      </c>
      <c r="EO437" s="494" t="n"/>
      <c r="EP437" s="184" t="n"/>
      <c r="EQ437" s="184">
        <f>IF(EM437="","SIN ESTADO",IF(EO437&lt;&gt;"","PAGA",IF(EN437&gt;0,"VENCIDA",IF(EN437&gt;=-5,"POR VENCER","AL DÍA"))))</f>
        <v/>
      </c>
      <c r="ER437" s="185" t="n"/>
      <c r="ES437" s="119">
        <f>IF(N($H437)&lt;24,"",IF(EM437="","",EM437+31))</f>
        <v/>
      </c>
      <c r="ET437" s="124">
        <f>IF(ES437="","",TODAY()-ES437)</f>
        <v/>
      </c>
      <c r="EU437" s="494" t="n"/>
      <c r="EV437" s="184" t="n"/>
      <c r="EW437" s="184">
        <f>IF(ES437="","SIN ESTADO",IF(EU437&lt;&gt;"","PAGA",IF(ET437&gt;0,"VENCIDA",IF(ET437&gt;=-5,"POR VENCER","AL DÍA"))))</f>
        <v/>
      </c>
      <c r="EX437" s="185" t="n"/>
      <c r="EY437" s="119">
        <f>IF(N($H437)&lt;25,"",IF(ES437="","",ES437+31))</f>
        <v/>
      </c>
      <c r="EZ437" s="124">
        <f>IF(EY437="","",TODAY()-EY437)</f>
        <v/>
      </c>
      <c r="FA437" s="494" t="n"/>
      <c r="FB437" s="184" t="n"/>
      <c r="FC437" s="184">
        <f>IF(EY437="","SIN ESTADO",IF(FA437&lt;&gt;"","PAGA",IF(EZ437&gt;0,"VENCIDA",IF(EZ437&gt;=-5,"POR VENCER","AL DÍA"))))</f>
        <v/>
      </c>
      <c r="FD437" s="185" t="n"/>
      <c r="FE437" s="119">
        <f>IF(N($H437)&lt;26,"",IF(EY437="","",EY437+31))</f>
        <v/>
      </c>
      <c r="FF437" s="124">
        <f>IF(FE437="","",TODAY()-FE437)</f>
        <v/>
      </c>
      <c r="FG437" s="494" t="n"/>
      <c r="FH437" s="184" t="n"/>
      <c r="FI437" s="184">
        <f>IF(FE437="","SIN ESTADO",IF(FG437&lt;&gt;"","PAGA",IF(FF437&gt;0,"VENCIDA",IF(FF437&gt;=-5,"POR VENCER","AL DÍA"))))</f>
        <v/>
      </c>
      <c r="FJ437" s="185" t="n"/>
      <c r="FK437" s="119">
        <f>IF(N($H437)&lt;27,"",IF(FE437="","",FE437+31))</f>
        <v/>
      </c>
      <c r="FL437" s="124">
        <f>IF(FK437="","",TODAY()-FK437)</f>
        <v/>
      </c>
      <c r="FM437" s="494" t="n"/>
      <c r="FN437" s="184" t="n"/>
      <c r="FO437" s="184">
        <f>IF(FK437="","SIN ESTADO",IF(FM437&lt;&gt;"","PAGA",IF(FL437&gt;0,"VENCIDA",IF(FL437&gt;=-5,"POR VENCER","AL DÍA"))))</f>
        <v/>
      </c>
      <c r="FP437" s="185" t="n"/>
      <c r="FQ437" s="119">
        <f>IF(N($H437)&lt;28,"",IF(FK437="","",FK437+31))</f>
        <v/>
      </c>
      <c r="FR437" s="124">
        <f>IF(FQ437="","",TODAY()-FQ437)</f>
        <v/>
      </c>
      <c r="FS437" s="494" t="n"/>
      <c r="FT437" s="184" t="n"/>
      <c r="FU437" s="184">
        <f>IF(FQ437="","SIN ESTADO",IF(FS437&lt;&gt;"","PAGA",IF(FR437&gt;0,"VENCIDA",IF(FR437&gt;=-5,"POR VENCER","AL DÍA"))))</f>
        <v/>
      </c>
      <c r="FV437" s="185" t="n"/>
      <c r="FW437" s="119">
        <f>IF(N($H437)&lt;29,"",IF(FQ437="","",FQ437+31))</f>
        <v/>
      </c>
      <c r="FX437" s="124">
        <f>IF(FW437="","",TODAY()-FW437)</f>
        <v/>
      </c>
      <c r="FY437" s="494" t="n"/>
      <c r="FZ437" s="184" t="n"/>
      <c r="GA437" s="184">
        <f>IF(FW437="","SIN ESTADO",IF(FY437&lt;&gt;"","PAGA",IF(FX437&gt;0,"VENCIDA",IF(FX437&gt;=-5,"POR VENCER","AL DÍA"))))</f>
        <v/>
      </c>
      <c r="GB437" s="185" t="n"/>
      <c r="GC437" s="119">
        <f>IF(N($H437)&lt;30,"",IF(FW437="","",FW437+31))</f>
        <v/>
      </c>
      <c r="GD437" s="124">
        <f>IF(GC437="","",TODAY()-GC437)</f>
        <v/>
      </c>
      <c r="GE437" s="494" t="n"/>
      <c r="GF437" s="184" t="n"/>
      <c r="GG437" s="184">
        <f>IF(GC437="","SIN ESTADO",IF(GE437&lt;&gt;"","PAGA",IF(GD437&gt;0,"VENCIDA",IF(GD437&gt;=-5,"POR VENCER","AL DÍA"))))</f>
        <v/>
      </c>
      <c r="GH437" s="185" t="n"/>
      <c r="GI437" s="119">
        <f>IF(N($H437)&lt;31,"",IF(GC437="","",GC437+31))</f>
        <v/>
      </c>
      <c r="GJ437" s="124">
        <f>IF(GI437="","",TODAY()-GI437)</f>
        <v/>
      </c>
      <c r="GK437" s="494" t="n"/>
      <c r="GL437" s="184" t="n"/>
      <c r="GM437" s="184">
        <f>IF(GI437="","SIN ESTADO",IF(GK437&lt;&gt;"","PAGA",IF(GJ437&gt;0,"VENCIDA",IF(GJ437&gt;=-5,"POR VENCER","AL DÍA"))))</f>
        <v/>
      </c>
      <c r="GN437" s="185" t="n"/>
      <c r="GO437" s="119">
        <f>IF(N($H437)&lt;32,"",IF(GI437="","",GI437+31))</f>
        <v/>
      </c>
      <c r="GP437" s="124">
        <f>IF(GO437="","",TODAY()-GO437)</f>
        <v/>
      </c>
      <c r="GQ437" s="494" t="n"/>
      <c r="GR437" s="184" t="n"/>
      <c r="GS437" s="184">
        <f>IF(GO437="","SIN ESTADO",IF(GQ437&lt;&gt;"","PAGA",IF(GP437&gt;0,"VENCIDA",IF(GP437&gt;=-5,"POR VENCER","AL DÍA"))))</f>
        <v/>
      </c>
      <c r="GT437" s="185" t="n"/>
      <c r="GU437" s="119">
        <f>IF(N($H437)&lt;33,"",IF(GO437="","",GO437+31))</f>
        <v/>
      </c>
      <c r="GV437" s="124">
        <f>IF(GU437="","",TODAY()-GU437)</f>
        <v/>
      </c>
      <c r="GW437" s="494" t="n"/>
      <c r="GX437" s="184" t="n"/>
      <c r="GY437" s="184">
        <f>IF(GU437="","SIN ESTADO",IF(GW437&lt;&gt;"","PAGA",IF(GV437&gt;0,"VENCIDA",IF(GV437&gt;=-5,"POR VENCER","AL DÍA"))))</f>
        <v/>
      </c>
      <c r="GZ437" s="185" t="n"/>
      <c r="HA437" s="119">
        <f>IF(N($H437)&lt;34,"",IF(GU437="","",GU437+31))</f>
        <v/>
      </c>
      <c r="HB437" s="124">
        <f>IF(HA437="","",TODAY()-HA437)</f>
        <v/>
      </c>
      <c r="HC437" s="494" t="n"/>
      <c r="HD437" s="184" t="n"/>
      <c r="HE437" s="184">
        <f>IF(HA437="","SIN ESTADO",IF(HC437&lt;&gt;"","PAGA",IF(HB437&gt;0,"VENCIDA",IF(HB437&gt;=-5,"POR VENCER","AL DÍA"))))</f>
        <v/>
      </c>
      <c r="HF437" s="185" t="n"/>
      <c r="HG437" s="119">
        <f>IF(N($H437)&lt;35,"",IF(HA437="","",HA437+31))</f>
        <v/>
      </c>
      <c r="HH437" s="124">
        <f>IF(HG437="","",TODAY()-HG437)</f>
        <v/>
      </c>
      <c r="HI437" s="494" t="n"/>
      <c r="HJ437" s="184" t="n"/>
      <c r="HK437" s="184">
        <f>IF(HG437="","SIN ESTADO",IF(HI437&lt;&gt;"","PAGA",IF(HH437&gt;0,"VENCIDA",IF(HH437&gt;=-5,"POR VENCER","AL DÍA"))))</f>
        <v/>
      </c>
      <c r="HL437" s="168" t="n"/>
      <c r="HM437" s="119">
        <f>IF(N($H437)&lt;36,"",IF(HG437="","",HG437+31))</f>
        <v/>
      </c>
      <c r="HN437" s="124">
        <f>IF(HM437="","",TODAY()-HM437)</f>
        <v/>
      </c>
      <c r="HO437" s="494" t="n"/>
      <c r="HP437" s="184" t="n"/>
      <c r="HQ437" s="184">
        <f>IF(HM437="","SIN ESTADO",IF(HO437&lt;&gt;"","PAGA",IF(HN437&gt;0,"VENCIDA",IF(HN437&gt;=-5,"POR VENCER","AL DÍA"))))</f>
        <v/>
      </c>
      <c r="HR437" s="168" t="n"/>
      <c r="HS437" s="169">
        <f>N437+T437+Z437+AF437+AL437+AR437+AX437+BD437+BJ437+BP437+BV437+CB437+CH437+CN437+CT437+CZ437+DF437+DL437+DR437+DX437+ED437+EJ437+EP437+EV437+FB437+FH437+FN437+FT437+FZ437+GF437+GL437+GR437+GX437+HD437+HJ437+HP437</f>
        <v/>
      </c>
      <c r="HU437" s="170">
        <f>IFERROR(N($J437),0)</f>
        <v/>
      </c>
      <c r="HW437" s="170">
        <f>SUMPRODUCT((MOD(COLUMN($M437:$HR437)-COLUMN($M437),6)=0)*ISNUMBER($M437:$HR437)*($M437:$HR437&gt;=RESUMEN!$C$26)*($M437:$HR437&lt;=RESUMEN!$C$27)*IFERROR(N($N437:$HS437),0))</f>
        <v/>
      </c>
      <c r="HX437" s="170">
        <f>SUMPRODUCT((MOD(COLUMN($M437:$HR437)-COLUMN($M437),6)=0)*ISNUMBER($M437:$HR437)*($M437:$HR437&gt;=RESUMEN!$C$26)*($M437:$HR437&lt;=RESUMEN!$C$27))</f>
        <v/>
      </c>
    </row>
    <row r="438" ht="15.75" customHeight="1" s="506">
      <c r="B438" s="113">
        <f>VENTAS!A437</f>
        <v/>
      </c>
      <c r="C438" s="236">
        <f>VENTAS!B437</f>
        <v/>
      </c>
      <c r="D438" s="53">
        <f>VENTAS!C437</f>
        <v/>
      </c>
      <c r="E438" s="114">
        <f>VENTAS!D437</f>
        <v/>
      </c>
      <c r="F438" s="114">
        <f>VENTAS!J437</f>
        <v/>
      </c>
      <c r="G438" s="494">
        <f>VENTAS!F437</f>
        <v/>
      </c>
      <c r="H438" s="479">
        <f>VENTAS!K437</f>
        <v/>
      </c>
      <c r="I438" s="479">
        <f>VENTAS!M437</f>
        <v/>
      </c>
      <c r="J438" s="184">
        <f>VENTAS!L437</f>
        <v/>
      </c>
      <c r="K438" s="119">
        <f>IF(N($H438)&lt;1,"",$G438+31)</f>
        <v/>
      </c>
      <c r="L438" s="124">
        <f>IF(K438="","",TODAY()-K438)</f>
        <v/>
      </c>
      <c r="M438" s="494" t="n">
        <v>46151</v>
      </c>
      <c r="N438" s="374" t="n">
        <v>1000000</v>
      </c>
      <c r="O438" s="184">
        <f>IF(K438="","SIN ESTADO",IF(M438&lt;&gt;"","PAGA",IF(L438&gt;0,"VENCIDA",IF(L438&gt;=-5,"POR VENCER","AL DÍA"))))</f>
        <v/>
      </c>
      <c r="P438" s="185" t="inlineStr">
        <is>
          <t>TRANSFERENCIA</t>
        </is>
      </c>
      <c r="Q438" s="119">
        <f>IF(N($H438)&lt;2,"",IF(K438="","",K438+31))</f>
        <v/>
      </c>
      <c r="R438" s="124">
        <f>IF(Q438="","",TODAY()-Q438)</f>
        <v/>
      </c>
      <c r="S438" s="494" t="n">
        <v>46182</v>
      </c>
      <c r="T438" s="184" t="n">
        <v>1000000</v>
      </c>
      <c r="U438" s="184">
        <f>IF(Q438="","SIN ESTADO",IF(S438&lt;&gt;"","PAGA",IF(R438&gt;0,"VENCIDA",IF(R438&gt;=-5,"POR VENCER","AL DÍA"))))</f>
        <v/>
      </c>
      <c r="V438" s="185" t="inlineStr">
        <is>
          <t>TRANSFERENCIA</t>
        </is>
      </c>
      <c r="W438" s="119">
        <f>IF(N($H438)&lt;3,"",IF(Q438="","",Q438+31))</f>
        <v/>
      </c>
      <c r="X438" s="124">
        <f>IF(W438="","",TODAY()-W438)</f>
        <v/>
      </c>
      <c r="Y438" s="494" t="n">
        <v>46210</v>
      </c>
      <c r="Z438" s="184" t="n">
        <v>1000000</v>
      </c>
      <c r="AA438" s="184">
        <f>IF(W438="","SIN ESTADO",IF(Y438&lt;&gt;"","PAGA",IF(X438&gt;0,"VENCIDA",IF(X438&gt;=-5,"POR VENCER","AL DÍA"))))</f>
        <v/>
      </c>
      <c r="AB438" s="185" t="inlineStr">
        <is>
          <t>TRANSFERENCIA</t>
        </is>
      </c>
      <c r="AC438" s="119">
        <f>IF(N($H438)&lt;4,"",IF(W438="","",W438+31))</f>
        <v/>
      </c>
      <c r="AD438" s="124">
        <f>IF(AC438="","",TODAY()-AC438)</f>
        <v/>
      </c>
      <c r="AE438" s="494" t="n">
        <v>46237</v>
      </c>
      <c r="AF438" s="184" t="n">
        <v>1000000</v>
      </c>
      <c r="AG438" s="184">
        <f>IF(AC438="","SIN ESTADO",IF(AE438&lt;&gt;"","PAGA",IF(AD438&gt;0,"VENCIDA",IF(AD438&gt;=-5,"POR VENCER","AL DÍA"))))</f>
        <v/>
      </c>
      <c r="AH438" s="185" t="inlineStr">
        <is>
          <t>TRANSFERENCIA</t>
        </is>
      </c>
      <c r="AI438" s="119">
        <f>IF(N($H438)&lt;5,"",IF(AC438="","",AC438+31))</f>
        <v/>
      </c>
      <c r="AJ438" s="124">
        <f>IF(AI438="","",TODAY()-AI438)</f>
        <v/>
      </c>
      <c r="AK438" s="494" t="n">
        <v>46274</v>
      </c>
      <c r="AL438" s="184" t="n">
        <v>1000000</v>
      </c>
      <c r="AM438" s="184">
        <f>IF(AI438="","SIN ESTADO",IF(AK438&lt;&gt;"","PAGA",IF(AJ438&gt;0,"VENCIDA",IF(AJ438&gt;=-5,"POR VENCER","AL DÍA"))))</f>
        <v/>
      </c>
      <c r="AN438" s="185" t="inlineStr">
        <is>
          <t>TRANSFERENCIA</t>
        </is>
      </c>
      <c r="AO438" s="119">
        <f>IF(N($H438)&lt;6,"",IF(AI438="","",AI438+31))</f>
        <v/>
      </c>
      <c r="AP438" s="124">
        <f>IF(AO438="","",TODAY()-AO438)</f>
        <v/>
      </c>
      <c r="AQ438" s="270" t="n"/>
      <c r="AR438" s="184" t="n"/>
      <c r="AS438" s="184">
        <f>IF(AO438="","SIN ESTADO",IF(AQ438&lt;&gt;"","PAGA",IF(AP438&gt;0,"VENCIDA",IF(AP438&gt;=-5,"POR VENCER","AL DÍA"))))</f>
        <v/>
      </c>
      <c r="AT438" s="185" t="n"/>
      <c r="AU438" s="119">
        <f>IF(N($H438)&lt;7,"",IF(AO438="","",AO438+31))</f>
        <v/>
      </c>
      <c r="AV438" s="124">
        <f>IF(AU438="","",TODAY()-AU438)</f>
        <v/>
      </c>
      <c r="AW438" s="494" t="n"/>
      <c r="AX438" s="184" t="n"/>
      <c r="AY438" s="184">
        <f>IF(AU438="","SIN ESTADO",IF(AW438&lt;&gt;"","PAGA",IF(AV438&gt;0,"VENCIDA",IF(AV438&gt;=-5,"POR VENCER","AL DÍA"))))</f>
        <v/>
      </c>
      <c r="AZ438" s="185" t="n"/>
      <c r="BA438" s="119">
        <f>IF(N($H438)&lt;8,"",IF(AU438="","",AU438+31))</f>
        <v/>
      </c>
      <c r="BB438" s="124">
        <f>IF(BA438="","",TODAY()-BA438)</f>
        <v/>
      </c>
      <c r="BC438" s="494" t="n"/>
      <c r="BD438" s="184" t="n"/>
      <c r="BE438" s="184">
        <f>IF(BA438="","SIN ESTADO",IF(BC438&lt;&gt;"","PAGA",IF(BB438&gt;0,"VENCIDA",IF(BB438&gt;=-5,"POR VENCER","AL DÍA"))))</f>
        <v/>
      </c>
      <c r="BF438" s="185" t="n"/>
      <c r="BG438" s="119">
        <f>IF(N($H438)&lt;9,"",IF(BA438="","",BA438+31))</f>
        <v/>
      </c>
      <c r="BH438" s="124">
        <f>IF(BG438="","",TODAY()-BG438)</f>
        <v/>
      </c>
      <c r="BI438" s="494" t="n"/>
      <c r="BJ438" s="184" t="n"/>
      <c r="BK438" s="184">
        <f>IF(BG438="","SIN ESTADO",IF(BI438&lt;&gt;"","PAGA",IF(BH438&gt;0,"VENCIDA",IF(BH438&gt;=-5,"POR VENCER","AL DÍA"))))</f>
        <v/>
      </c>
      <c r="BL438" s="185" t="n"/>
      <c r="BM438" s="119">
        <f>IF(N($H438)&lt;10,"",IF(BG438="","",BG438+31))</f>
        <v/>
      </c>
      <c r="BN438" s="124">
        <f>IF(BM438="","",TODAY()-BM438)</f>
        <v/>
      </c>
      <c r="BO438" s="494" t="n"/>
      <c r="BP438" s="184" t="n"/>
      <c r="BQ438" s="184">
        <f>IF(BM438="","SIN ESTADO",IF(BO438&lt;&gt;"","PAGA",IF(BN438&gt;0,"VENCIDA",IF(BN438&gt;=-5,"POR VENCER","AL DÍA"))))</f>
        <v/>
      </c>
      <c r="BR438" s="185" t="n"/>
      <c r="BS438" s="119">
        <f>IF(N($H438)&lt;11,"",IF(BM438="","",BM438+31))</f>
        <v/>
      </c>
      <c r="BT438" s="124">
        <f>IF(BS438="","",TODAY()-BS438)</f>
        <v/>
      </c>
      <c r="BU438" s="494" t="n"/>
      <c r="BV438" s="184" t="n"/>
      <c r="BW438" s="184">
        <f>IF(BS438="","SIN ESTADO",IF(BU438&lt;&gt;"","PAGA",IF(BT438&gt;0,"VENCIDA",IF(BT438&gt;=-5,"POR VENCER","AL DÍA"))))</f>
        <v/>
      </c>
      <c r="BX438" s="185" t="n"/>
      <c r="BY438" s="119">
        <f>IF(N($H438)&lt;12,"",IF(BS438="","",BS438+31))</f>
        <v/>
      </c>
      <c r="BZ438" s="124">
        <f>IF(BY438="","",TODAY()-BY438)</f>
        <v/>
      </c>
      <c r="CA438" s="494" t="n"/>
      <c r="CB438" s="184" t="n"/>
      <c r="CC438" s="184">
        <f>IF(BY438="","SIN ESTADO",IF(CA438&lt;&gt;"","PAGA",IF(BZ438&gt;0,"VENCIDA",IF(BZ438&gt;=-5,"POR VENCER","AL DÍA"))))</f>
        <v/>
      </c>
      <c r="CD438" s="185" t="n"/>
      <c r="CE438" s="119">
        <f>IF(N($H438)&lt;13,"",IF(BY438="","",BY438+31))</f>
        <v/>
      </c>
      <c r="CF438" s="124">
        <f>IF(CE438="","",TODAY()-CE438)</f>
        <v/>
      </c>
      <c r="CG438" s="494" t="n"/>
      <c r="CH438" s="184" t="n"/>
      <c r="CI438" s="184">
        <f>IF(CE438="","SIN ESTADO",IF(CG438&lt;&gt;"","PAGA",IF(CF438&gt;0,"VENCIDA",IF(CF438&gt;=-5,"POR VENCER","AL DÍA"))))</f>
        <v/>
      </c>
      <c r="CJ438" s="185" t="n"/>
      <c r="CK438" s="119">
        <f>IF(N($H438)&lt;14,"",IF(CE438="","",CE438+31))</f>
        <v/>
      </c>
      <c r="CL438" s="124">
        <f>IF(CK438="","",TODAY()-CK438)</f>
        <v/>
      </c>
      <c r="CM438" s="494" t="n"/>
      <c r="CN438" s="184" t="n"/>
      <c r="CO438" s="184">
        <f>IF(CK438="","SIN ESTADO",IF(CM438&lt;&gt;"","PAGA",IF(CL438&gt;0,"VENCIDA",IF(CL438&gt;=-5,"POR VENCER","AL DÍA"))))</f>
        <v/>
      </c>
      <c r="CP438" s="185" t="n"/>
      <c r="CQ438" s="119">
        <f>IF(N($H438)&lt;15,"",IF(CK438="","",CK438+31))</f>
        <v/>
      </c>
      <c r="CR438" s="124">
        <f>IF(CQ438="","",TODAY()-CQ438)</f>
        <v/>
      </c>
      <c r="CS438" s="494" t="n"/>
      <c r="CT438" s="184" t="n"/>
      <c r="CU438" s="184">
        <f>IF(CQ438="","SIN ESTADO",IF(CS438&lt;&gt;"","PAGA",IF(CR438&gt;0,"VENCIDA",IF(CR438&gt;=-5,"POR VENCER","AL DÍA"))))</f>
        <v/>
      </c>
      <c r="CV438" s="185" t="n"/>
      <c r="CW438" s="119">
        <f>IF(N($H438)&lt;16,"",IF(CQ438="","",CQ438+31))</f>
        <v/>
      </c>
      <c r="CX438" s="124">
        <f>IF(CW438="","",TODAY()-CW438)</f>
        <v/>
      </c>
      <c r="CY438" s="494" t="n"/>
      <c r="CZ438" s="184" t="n"/>
      <c r="DA438" s="184">
        <f>IF(CW438="","SIN ESTADO",IF(CY438&lt;&gt;"","PAGA",IF(CX438&gt;0,"VENCIDA",IF(CX438&gt;=-5,"POR VENCER","AL DÍA"))))</f>
        <v/>
      </c>
      <c r="DB438" s="185" t="n"/>
      <c r="DC438" s="119">
        <f>IF(N($H438)&lt;17,"",IF(CW438="","",CW438+31))</f>
        <v/>
      </c>
      <c r="DD438" s="124">
        <f>IF(DC438="","",TODAY()-DC438)</f>
        <v/>
      </c>
      <c r="DE438" s="494" t="n"/>
      <c r="DF438" s="184" t="n"/>
      <c r="DG438" s="184">
        <f>IF(DC438="","SIN ESTADO",IF(DE438&lt;&gt;"","PAGA",IF(DD438&gt;0,"VENCIDA",IF(DD438&gt;=-5,"POR VENCER","AL DÍA"))))</f>
        <v/>
      </c>
      <c r="DH438" s="185" t="n"/>
      <c r="DI438" s="119">
        <f>IF(N($H438)&lt;18,"",IF(DC438="","",DC438+31))</f>
        <v/>
      </c>
      <c r="DJ438" s="124">
        <f>IF(DI438="","",TODAY()-DI438)</f>
        <v/>
      </c>
      <c r="DK438" s="494" t="n"/>
      <c r="DL438" s="184" t="n"/>
      <c r="DM438" s="184">
        <f>IF(DI438="","SIN ESTADO",IF(DK438&lt;&gt;"","PAGA",IF(DJ438&gt;0,"VENCIDA",IF(DJ438&gt;=-5,"POR VENCER","AL DÍA"))))</f>
        <v/>
      </c>
      <c r="DN438" s="185" t="n"/>
      <c r="DO438" s="119">
        <f>IF(N($H438)&lt;19,"",IF(DI438="","",DI438+31))</f>
        <v/>
      </c>
      <c r="DP438" s="124">
        <f>IF(DO438="","",TODAY()-DO438)</f>
        <v/>
      </c>
      <c r="DQ438" s="494" t="n"/>
      <c r="DR438" s="184" t="n"/>
      <c r="DS438" s="184">
        <f>IF(DO438="","SIN ESTADO",IF(DQ438&lt;&gt;"","PAGA",IF(DP438&gt;0,"VENCIDA",IF(DP438&gt;=-5,"POR VENCER","AL DÍA"))))</f>
        <v/>
      </c>
      <c r="DT438" s="185" t="n"/>
      <c r="DU438" s="119">
        <f>IF(N($H438)&lt;20,"",IF(DO438="","",DO438+31))</f>
        <v/>
      </c>
      <c r="DV438" s="124">
        <f>IF(DU438="","",TODAY()-DU438)</f>
        <v/>
      </c>
      <c r="DW438" s="494" t="n"/>
      <c r="DX438" s="184" t="n"/>
      <c r="DY438" s="184">
        <f>IF(DU438="","SIN ESTADO",IF(DW438&lt;&gt;"","PAGA",IF(DV438&gt;0,"VENCIDA",IF(DV438&gt;=-5,"POR VENCER","AL DÍA"))))</f>
        <v/>
      </c>
      <c r="DZ438" s="185" t="n"/>
      <c r="EA438" s="119">
        <f>IF(N($H438)&lt;21,"",IF(DU438="","",DU438+31))</f>
        <v/>
      </c>
      <c r="EB438" s="124">
        <f>IF(EA438="","",TODAY()-EA438)</f>
        <v/>
      </c>
      <c r="EC438" s="494" t="n"/>
      <c r="ED438" s="184" t="n"/>
      <c r="EE438" s="184">
        <f>IF(EA438="","SIN ESTADO",IF(EC438&lt;&gt;"","PAGA",IF(EB438&gt;0,"VENCIDA",IF(EB438&gt;=-5,"POR VENCER","AL DÍA"))))</f>
        <v/>
      </c>
      <c r="EF438" s="185" t="n"/>
      <c r="EG438" s="119">
        <f>IF(N($H438)&lt;22,"",IF(EA438="","",EA438+31))</f>
        <v/>
      </c>
      <c r="EH438" s="124">
        <f>IF(EG438="","",TODAY()-EG438)</f>
        <v/>
      </c>
      <c r="EI438" s="494" t="n"/>
      <c r="EJ438" s="184" t="n"/>
      <c r="EK438" s="184">
        <f>IF(EG438="","SIN ESTADO",IF(EI438&lt;&gt;"","PAGA",IF(EH438&gt;0,"VENCIDA",IF(EH438&gt;=-5,"POR VENCER","AL DÍA"))))</f>
        <v/>
      </c>
      <c r="EL438" s="185" t="n"/>
      <c r="EM438" s="119">
        <f>IF(N($H438)&lt;23,"",IF(EG438="","",EG438+31))</f>
        <v/>
      </c>
      <c r="EN438" s="124">
        <f>IF(EM438="","",TODAY()-EM438)</f>
        <v/>
      </c>
      <c r="EO438" s="494" t="n"/>
      <c r="EP438" s="184" t="n"/>
      <c r="EQ438" s="184">
        <f>IF(EM438="","SIN ESTADO",IF(EO438&lt;&gt;"","PAGA",IF(EN438&gt;0,"VENCIDA",IF(EN438&gt;=-5,"POR VENCER","AL DÍA"))))</f>
        <v/>
      </c>
      <c r="ER438" s="185" t="n"/>
      <c r="ES438" s="119">
        <f>IF(N($H438)&lt;24,"",IF(EM438="","",EM438+31))</f>
        <v/>
      </c>
      <c r="ET438" s="124">
        <f>IF(ES438="","",TODAY()-ES438)</f>
        <v/>
      </c>
      <c r="EU438" s="494" t="n"/>
      <c r="EV438" s="184" t="n"/>
      <c r="EW438" s="184">
        <f>IF(ES438="","SIN ESTADO",IF(EU438&lt;&gt;"","PAGA",IF(ET438&gt;0,"VENCIDA",IF(ET438&gt;=-5,"POR VENCER","AL DÍA"))))</f>
        <v/>
      </c>
      <c r="EX438" s="185" t="n"/>
      <c r="EY438" s="119">
        <f>IF(N($H438)&lt;25,"",IF(ES438="","",ES438+31))</f>
        <v/>
      </c>
      <c r="EZ438" s="124">
        <f>IF(EY438="","",TODAY()-EY438)</f>
        <v/>
      </c>
      <c r="FA438" s="494" t="n"/>
      <c r="FB438" s="184" t="n"/>
      <c r="FC438" s="184">
        <f>IF(EY438="","SIN ESTADO",IF(FA438&lt;&gt;"","PAGA",IF(EZ438&gt;0,"VENCIDA",IF(EZ438&gt;=-5,"POR VENCER","AL DÍA"))))</f>
        <v/>
      </c>
      <c r="FD438" s="185" t="n"/>
      <c r="FE438" s="119">
        <f>IF(N($H438)&lt;26,"",IF(EY438="","",EY438+31))</f>
        <v/>
      </c>
      <c r="FF438" s="124">
        <f>IF(FE438="","",TODAY()-FE438)</f>
        <v/>
      </c>
      <c r="FG438" s="494" t="n"/>
      <c r="FH438" s="184" t="n"/>
      <c r="FI438" s="184">
        <f>IF(FE438="","SIN ESTADO",IF(FG438&lt;&gt;"","PAGA",IF(FF438&gt;0,"VENCIDA",IF(FF438&gt;=-5,"POR VENCER","AL DÍA"))))</f>
        <v/>
      </c>
      <c r="FJ438" s="185" t="n"/>
      <c r="FK438" s="119">
        <f>IF(N($H438)&lt;27,"",IF(FE438="","",FE438+31))</f>
        <v/>
      </c>
      <c r="FL438" s="124">
        <f>IF(FK438="","",TODAY()-FK438)</f>
        <v/>
      </c>
      <c r="FM438" s="494" t="n"/>
      <c r="FN438" s="184" t="n"/>
      <c r="FO438" s="184">
        <f>IF(FK438="","SIN ESTADO",IF(FM438&lt;&gt;"","PAGA",IF(FL438&gt;0,"VENCIDA",IF(FL438&gt;=-5,"POR VENCER","AL DÍA"))))</f>
        <v/>
      </c>
      <c r="FP438" s="185" t="n"/>
      <c r="FQ438" s="119">
        <f>IF(N($H438)&lt;28,"",IF(FK438="","",FK438+31))</f>
        <v/>
      </c>
      <c r="FR438" s="124">
        <f>IF(FQ438="","",TODAY()-FQ438)</f>
        <v/>
      </c>
      <c r="FS438" s="494" t="n"/>
      <c r="FT438" s="184" t="n"/>
      <c r="FU438" s="184">
        <f>IF(FQ438="","SIN ESTADO",IF(FS438&lt;&gt;"","PAGA",IF(FR438&gt;0,"VENCIDA",IF(FR438&gt;=-5,"POR VENCER","AL DÍA"))))</f>
        <v/>
      </c>
      <c r="FV438" s="185" t="n"/>
      <c r="FW438" s="119">
        <f>IF(N($H438)&lt;29,"",IF(FQ438="","",FQ438+31))</f>
        <v/>
      </c>
      <c r="FX438" s="124">
        <f>IF(FW438="","",TODAY()-FW438)</f>
        <v/>
      </c>
      <c r="FY438" s="494" t="n"/>
      <c r="FZ438" s="184" t="n"/>
      <c r="GA438" s="184">
        <f>IF(FW438="","SIN ESTADO",IF(FY438&lt;&gt;"","PAGA",IF(FX438&gt;0,"VENCIDA",IF(FX438&gt;=-5,"POR VENCER","AL DÍA"))))</f>
        <v/>
      </c>
      <c r="GB438" s="185" t="n"/>
      <c r="GC438" s="119">
        <f>IF(N($H438)&lt;30,"",IF(FW438="","",FW438+31))</f>
        <v/>
      </c>
      <c r="GD438" s="124">
        <f>IF(GC438="","",TODAY()-GC438)</f>
        <v/>
      </c>
      <c r="GE438" s="494" t="n"/>
      <c r="GF438" s="184" t="n"/>
      <c r="GG438" s="184">
        <f>IF(GC438="","SIN ESTADO",IF(GE438&lt;&gt;"","PAGA",IF(GD438&gt;0,"VENCIDA",IF(GD438&gt;=-5,"POR VENCER","AL DÍA"))))</f>
        <v/>
      </c>
      <c r="GH438" s="185" t="n"/>
      <c r="GI438" s="119">
        <f>IF(N($H438)&lt;31,"",IF(GC438="","",GC438+31))</f>
        <v/>
      </c>
      <c r="GJ438" s="124">
        <f>IF(GI438="","",TODAY()-GI438)</f>
        <v/>
      </c>
      <c r="GK438" s="494" t="n"/>
      <c r="GL438" s="184" t="n"/>
      <c r="GM438" s="184">
        <f>IF(GI438="","SIN ESTADO",IF(GK438&lt;&gt;"","PAGA",IF(GJ438&gt;0,"VENCIDA",IF(GJ438&gt;=-5,"POR VENCER","AL DÍA"))))</f>
        <v/>
      </c>
      <c r="GN438" s="185" t="n"/>
      <c r="GO438" s="119">
        <f>IF(N($H438)&lt;32,"",IF(GI438="","",GI438+31))</f>
        <v/>
      </c>
      <c r="GP438" s="124">
        <f>IF(GO438="","",TODAY()-GO438)</f>
        <v/>
      </c>
      <c r="GQ438" s="494" t="n"/>
      <c r="GR438" s="184" t="n"/>
      <c r="GS438" s="184">
        <f>IF(GO438="","SIN ESTADO",IF(GQ438&lt;&gt;"","PAGA",IF(GP438&gt;0,"VENCIDA",IF(GP438&gt;=-5,"POR VENCER","AL DÍA"))))</f>
        <v/>
      </c>
      <c r="GT438" s="185" t="n"/>
      <c r="GU438" s="119">
        <f>IF(N($H438)&lt;33,"",IF(GO438="","",GO438+31))</f>
        <v/>
      </c>
      <c r="GV438" s="124">
        <f>IF(GU438="","",TODAY()-GU438)</f>
        <v/>
      </c>
      <c r="GW438" s="494" t="n"/>
      <c r="GX438" s="184" t="n"/>
      <c r="GY438" s="184">
        <f>IF(GU438="","SIN ESTADO",IF(GW438&lt;&gt;"","PAGA",IF(GV438&gt;0,"VENCIDA",IF(GV438&gt;=-5,"POR VENCER","AL DÍA"))))</f>
        <v/>
      </c>
      <c r="GZ438" s="185" t="n"/>
      <c r="HA438" s="119">
        <f>IF(N($H438)&lt;34,"",IF(GU438="","",GU438+31))</f>
        <v/>
      </c>
      <c r="HB438" s="124">
        <f>IF(HA438="","",TODAY()-HA438)</f>
        <v/>
      </c>
      <c r="HC438" s="494" t="n"/>
      <c r="HD438" s="184" t="n"/>
      <c r="HE438" s="184">
        <f>IF(HA438="","SIN ESTADO",IF(HC438&lt;&gt;"","PAGA",IF(HB438&gt;0,"VENCIDA",IF(HB438&gt;=-5,"POR VENCER","AL DÍA"))))</f>
        <v/>
      </c>
      <c r="HF438" s="185" t="n"/>
      <c r="HG438" s="119">
        <f>IF(N($H438)&lt;35,"",IF(HA438="","",HA438+31))</f>
        <v/>
      </c>
      <c r="HH438" s="124">
        <f>IF(HG438="","",TODAY()-HG438)</f>
        <v/>
      </c>
      <c r="HI438" s="494" t="n"/>
      <c r="HJ438" s="184" t="n"/>
      <c r="HK438" s="184">
        <f>IF(HG438="","SIN ESTADO",IF(HI438&lt;&gt;"","PAGA",IF(HH438&gt;0,"VENCIDA",IF(HH438&gt;=-5,"POR VENCER","AL DÍA"))))</f>
        <v/>
      </c>
      <c r="HL438" s="168" t="n"/>
      <c r="HM438" s="119">
        <f>IF(N($H438)&lt;36,"",IF(HG438="","",HG438+31))</f>
        <v/>
      </c>
      <c r="HN438" s="124">
        <f>IF(HM438="","",TODAY()-HM438)</f>
        <v/>
      </c>
      <c r="HO438" s="494" t="n"/>
      <c r="HP438" s="184" t="n"/>
      <c r="HQ438" s="184">
        <f>IF(HM438="","SIN ESTADO",IF(HO438&lt;&gt;"","PAGA",IF(HN438&gt;0,"VENCIDA",IF(HN438&gt;=-5,"POR VENCER","AL DÍA"))))</f>
        <v/>
      </c>
      <c r="HR438" s="168" t="n"/>
      <c r="HS438" s="169">
        <f>N438+T438+Z438+AF438+AL438+AR438+AX438+BD438+BJ438+BP438+BV438+CB438+CH438+CN438+CT438+CZ438+DF438+DL438+DR438+DX438+ED438+EJ438+EP438+EV438+FB438+FH438+FN438+FT438+FZ438+GF438+GL438+GR438+GX438+HD438+HJ438+HP438</f>
        <v/>
      </c>
      <c r="HU438" s="170">
        <f>IFERROR(N($J438),0)</f>
        <v/>
      </c>
      <c r="HW438" s="170">
        <f>SUMPRODUCT((MOD(COLUMN($M438:$HR438)-COLUMN($M438),6)=0)*ISNUMBER($M438:$HR438)*($M438:$HR438&gt;=RESUMEN!$C$26)*($M438:$HR438&lt;=RESUMEN!$C$27)*IFERROR(N($N438:$HS438),0))</f>
        <v/>
      </c>
      <c r="HX438" s="170">
        <f>SUMPRODUCT((MOD(COLUMN($M438:$HR438)-COLUMN($M438),6)=0)*ISNUMBER($M438:$HR438)*($M438:$HR438&gt;=RESUMEN!$C$26)*($M438:$HR438&lt;=RESUMEN!$C$27))</f>
        <v/>
      </c>
    </row>
    <row r="439" ht="15.75" customHeight="1" s="506">
      <c r="B439" s="113">
        <f>VENTAS!A438</f>
        <v/>
      </c>
      <c r="C439" s="236">
        <f>VENTAS!B438</f>
        <v/>
      </c>
      <c r="D439" s="53">
        <f>VENTAS!C438</f>
        <v/>
      </c>
      <c r="E439" s="114">
        <f>VENTAS!D438</f>
        <v/>
      </c>
      <c r="F439" s="114">
        <f>VENTAS!J438</f>
        <v/>
      </c>
      <c r="G439" s="494">
        <f>VENTAS!F438</f>
        <v/>
      </c>
      <c r="H439" s="479">
        <f>VENTAS!K438</f>
        <v/>
      </c>
      <c r="I439" s="479">
        <f>VENTAS!M438</f>
        <v/>
      </c>
      <c r="J439" s="184">
        <f>VENTAS!L438</f>
        <v/>
      </c>
      <c r="K439" s="119">
        <f>IF(N($H439)&lt;1,"",$G439+31)</f>
        <v/>
      </c>
      <c r="L439" s="124">
        <f>IF(K439="","",TODAY()-K439)</f>
        <v/>
      </c>
      <c r="M439" s="494" t="n">
        <v>46151</v>
      </c>
      <c r="N439" s="374" t="n">
        <v>1000000</v>
      </c>
      <c r="O439" s="184">
        <f>IF(K439="","SIN ESTADO",IF(M439&lt;&gt;"","PAGA",IF(L439&gt;0,"VENCIDA",IF(L439&gt;=-5,"POR VENCER","AL DÍA"))))</f>
        <v/>
      </c>
      <c r="P439" s="185" t="inlineStr">
        <is>
          <t>TRANSFERENCIA</t>
        </is>
      </c>
      <c r="Q439" s="119">
        <f>IF(N($H439)&lt;2,"",IF(K439="","",K439+31))</f>
        <v/>
      </c>
      <c r="R439" s="124">
        <f>IF(Q439="","",TODAY()-Q439)</f>
        <v/>
      </c>
      <c r="S439" s="494" t="n">
        <v>46182</v>
      </c>
      <c r="T439" s="184" t="n">
        <v>1000000</v>
      </c>
      <c r="U439" s="184">
        <f>IF(Q439="","SIN ESTADO",IF(S439&lt;&gt;"","PAGA",IF(R439&gt;0,"VENCIDA",IF(R439&gt;=-5,"POR VENCER","AL DÍA"))))</f>
        <v/>
      </c>
      <c r="V439" s="185" t="inlineStr">
        <is>
          <t>TRANSFERENCIA</t>
        </is>
      </c>
      <c r="W439" s="119">
        <f>IF(N($H439)&lt;3,"",IF(Q439="","",Q439+31))</f>
        <v/>
      </c>
      <c r="X439" s="124">
        <f>IF(W439="","",TODAY()-W439)</f>
        <v/>
      </c>
      <c r="Y439" s="494" t="n">
        <v>46210</v>
      </c>
      <c r="Z439" s="184" t="n">
        <v>1000000</v>
      </c>
      <c r="AA439" s="184">
        <f>IF(W439="","SIN ESTADO",IF(Y439&lt;&gt;"","PAGA",IF(X439&gt;0,"VENCIDA",IF(X439&gt;=-5,"POR VENCER","AL DÍA"))))</f>
        <v/>
      </c>
      <c r="AB439" s="185" t="inlineStr">
        <is>
          <t>TRANSFERENCIA</t>
        </is>
      </c>
      <c r="AC439" s="119">
        <f>IF(N($H439)&lt;4,"",IF(W439="","",W439+31))</f>
        <v/>
      </c>
      <c r="AD439" s="124">
        <f>IF(AC439="","",TODAY()-AC439)</f>
        <v/>
      </c>
      <c r="AE439" s="494" t="n">
        <v>46237</v>
      </c>
      <c r="AF439" s="184" t="n">
        <v>1000000</v>
      </c>
      <c r="AG439" s="184">
        <f>IF(AC439="","SIN ESTADO",IF(AE439&lt;&gt;"","PAGA",IF(AD439&gt;0,"VENCIDA",IF(AD439&gt;=-5,"POR VENCER","AL DÍA"))))</f>
        <v/>
      </c>
      <c r="AH439" s="185" t="inlineStr">
        <is>
          <t>TRANSFERENCIA</t>
        </is>
      </c>
      <c r="AI439" s="119">
        <f>IF(N($H439)&lt;5,"",IF(AC439="","",AC439+31))</f>
        <v/>
      </c>
      <c r="AJ439" s="124">
        <f>IF(AI439="","",TODAY()-AI439)</f>
        <v/>
      </c>
      <c r="AK439" s="494" t="n">
        <v>46274</v>
      </c>
      <c r="AL439" s="184" t="n">
        <v>1000000</v>
      </c>
      <c r="AM439" s="184">
        <f>IF(AI439="","SIN ESTADO",IF(AK439&lt;&gt;"","PAGA",IF(AJ439&gt;0,"VENCIDA",IF(AJ439&gt;=-5,"POR VENCER","AL DÍA"))))</f>
        <v/>
      </c>
      <c r="AN439" s="185" t="inlineStr">
        <is>
          <t>TRANSFERENCIA</t>
        </is>
      </c>
      <c r="AO439" s="119">
        <f>IF(N($H439)&lt;6,"",IF(AI439="","",AI439+31))</f>
        <v/>
      </c>
      <c r="AP439" s="124">
        <f>IF(AO439="","",TODAY()-AO439)</f>
        <v/>
      </c>
      <c r="AQ439" s="270" t="n"/>
      <c r="AR439" s="184" t="n"/>
      <c r="AS439" s="184">
        <f>IF(AO439="","SIN ESTADO",IF(AQ439&lt;&gt;"","PAGA",IF(AP439&gt;0,"VENCIDA",IF(AP439&gt;=-5,"POR VENCER","AL DÍA"))))</f>
        <v/>
      </c>
      <c r="AT439" s="185" t="n"/>
      <c r="AU439" s="119">
        <f>IF(N($H439)&lt;7,"",IF(AO439="","",AO439+31))</f>
        <v/>
      </c>
      <c r="AV439" s="124">
        <f>IF(AU439="","",TODAY()-AU439)</f>
        <v/>
      </c>
      <c r="AW439" s="494" t="n"/>
      <c r="AX439" s="184" t="n"/>
      <c r="AY439" s="184">
        <f>IF(AU439="","SIN ESTADO",IF(AW439&lt;&gt;"","PAGA",IF(AV439&gt;0,"VENCIDA",IF(AV439&gt;=-5,"POR VENCER","AL DÍA"))))</f>
        <v/>
      </c>
      <c r="AZ439" s="185" t="n"/>
      <c r="BA439" s="119">
        <f>IF(N($H439)&lt;8,"",IF(AU439="","",AU439+31))</f>
        <v/>
      </c>
      <c r="BB439" s="124">
        <f>IF(BA439="","",TODAY()-BA439)</f>
        <v/>
      </c>
      <c r="BC439" s="494" t="n"/>
      <c r="BD439" s="184" t="n"/>
      <c r="BE439" s="184">
        <f>IF(BA439="","SIN ESTADO",IF(BC439&lt;&gt;"","PAGA",IF(BB439&gt;0,"VENCIDA",IF(BB439&gt;=-5,"POR VENCER","AL DÍA"))))</f>
        <v/>
      </c>
      <c r="BF439" s="185" t="n"/>
      <c r="BG439" s="119">
        <f>IF(N($H439)&lt;9,"",IF(BA439="","",BA439+31))</f>
        <v/>
      </c>
      <c r="BH439" s="124">
        <f>IF(BG439="","",TODAY()-BG439)</f>
        <v/>
      </c>
      <c r="BI439" s="494" t="n"/>
      <c r="BJ439" s="184" t="n"/>
      <c r="BK439" s="184">
        <f>IF(BG439="","SIN ESTADO",IF(BI439&lt;&gt;"","PAGA",IF(BH439&gt;0,"VENCIDA",IF(BH439&gt;=-5,"POR VENCER","AL DÍA"))))</f>
        <v/>
      </c>
      <c r="BL439" s="185" t="n"/>
      <c r="BM439" s="119">
        <f>IF(N($H439)&lt;10,"",IF(BG439="","",BG439+31))</f>
        <v/>
      </c>
      <c r="BN439" s="124">
        <f>IF(BM439="","",TODAY()-BM439)</f>
        <v/>
      </c>
      <c r="BO439" s="494" t="n"/>
      <c r="BP439" s="184" t="n"/>
      <c r="BQ439" s="184">
        <f>IF(BM439="","SIN ESTADO",IF(BO439&lt;&gt;"","PAGA",IF(BN439&gt;0,"VENCIDA",IF(BN439&gt;=-5,"POR VENCER","AL DÍA"))))</f>
        <v/>
      </c>
      <c r="BR439" s="185" t="n"/>
      <c r="BS439" s="119">
        <f>IF(N($H439)&lt;11,"",IF(BM439="","",BM439+31))</f>
        <v/>
      </c>
      <c r="BT439" s="124">
        <f>IF(BS439="","",TODAY()-BS439)</f>
        <v/>
      </c>
      <c r="BU439" s="494" t="n"/>
      <c r="BV439" s="184" t="n"/>
      <c r="BW439" s="184">
        <f>IF(BS439="","SIN ESTADO",IF(BU439&lt;&gt;"","PAGA",IF(BT439&gt;0,"VENCIDA",IF(BT439&gt;=-5,"POR VENCER","AL DÍA"))))</f>
        <v/>
      </c>
      <c r="BX439" s="185" t="n"/>
      <c r="BY439" s="119">
        <f>IF(N($H439)&lt;12,"",IF(BS439="","",BS439+31))</f>
        <v/>
      </c>
      <c r="BZ439" s="124">
        <f>IF(BY439="","",TODAY()-BY439)</f>
        <v/>
      </c>
      <c r="CA439" s="494" t="n"/>
      <c r="CB439" s="184" t="n"/>
      <c r="CC439" s="184">
        <f>IF(BY439="","SIN ESTADO",IF(CA439&lt;&gt;"","PAGA",IF(BZ439&gt;0,"VENCIDA",IF(BZ439&gt;=-5,"POR VENCER","AL DÍA"))))</f>
        <v/>
      </c>
      <c r="CD439" s="185" t="n"/>
      <c r="CE439" s="119">
        <f>IF(N($H439)&lt;13,"",IF(BY439="","",BY439+31))</f>
        <v/>
      </c>
      <c r="CF439" s="124">
        <f>IF(CE439="","",TODAY()-CE439)</f>
        <v/>
      </c>
      <c r="CG439" s="494" t="n"/>
      <c r="CH439" s="184" t="n"/>
      <c r="CI439" s="184">
        <f>IF(CE439="","SIN ESTADO",IF(CG439&lt;&gt;"","PAGA",IF(CF439&gt;0,"VENCIDA",IF(CF439&gt;=-5,"POR VENCER","AL DÍA"))))</f>
        <v/>
      </c>
      <c r="CJ439" s="185" t="n"/>
      <c r="CK439" s="119">
        <f>IF(N($H439)&lt;14,"",IF(CE439="","",CE439+31))</f>
        <v/>
      </c>
      <c r="CL439" s="124">
        <f>IF(CK439="","",TODAY()-CK439)</f>
        <v/>
      </c>
      <c r="CM439" s="494" t="n"/>
      <c r="CN439" s="184" t="n"/>
      <c r="CO439" s="184">
        <f>IF(CK439="","SIN ESTADO",IF(CM439&lt;&gt;"","PAGA",IF(CL439&gt;0,"VENCIDA",IF(CL439&gt;=-5,"POR VENCER","AL DÍA"))))</f>
        <v/>
      </c>
      <c r="CP439" s="185" t="n"/>
      <c r="CQ439" s="119">
        <f>IF(N($H439)&lt;15,"",IF(CK439="","",CK439+31))</f>
        <v/>
      </c>
      <c r="CR439" s="124">
        <f>IF(CQ439="","",TODAY()-CQ439)</f>
        <v/>
      </c>
      <c r="CS439" s="494" t="n"/>
      <c r="CT439" s="184" t="n"/>
      <c r="CU439" s="184">
        <f>IF(CQ439="","SIN ESTADO",IF(CS439&lt;&gt;"","PAGA",IF(CR439&gt;0,"VENCIDA",IF(CR439&gt;=-5,"POR VENCER","AL DÍA"))))</f>
        <v/>
      </c>
      <c r="CV439" s="185" t="n"/>
      <c r="CW439" s="119">
        <f>IF(N($H439)&lt;16,"",IF(CQ439="","",CQ439+31))</f>
        <v/>
      </c>
      <c r="CX439" s="124">
        <f>IF(CW439="","",TODAY()-CW439)</f>
        <v/>
      </c>
      <c r="CY439" s="494" t="n"/>
      <c r="CZ439" s="184" t="n"/>
      <c r="DA439" s="184">
        <f>IF(CW439="","SIN ESTADO",IF(CY439&lt;&gt;"","PAGA",IF(CX439&gt;0,"VENCIDA",IF(CX439&gt;=-5,"POR VENCER","AL DÍA"))))</f>
        <v/>
      </c>
      <c r="DB439" s="185" t="n"/>
      <c r="DC439" s="119">
        <f>IF(N($H439)&lt;17,"",IF(CW439="","",CW439+31))</f>
        <v/>
      </c>
      <c r="DD439" s="124">
        <f>IF(DC439="","",TODAY()-DC439)</f>
        <v/>
      </c>
      <c r="DE439" s="494" t="n"/>
      <c r="DF439" s="184" t="n"/>
      <c r="DG439" s="184">
        <f>IF(DC439="","SIN ESTADO",IF(DE439&lt;&gt;"","PAGA",IF(DD439&gt;0,"VENCIDA",IF(DD439&gt;=-5,"POR VENCER","AL DÍA"))))</f>
        <v/>
      </c>
      <c r="DH439" s="185" t="n"/>
      <c r="DI439" s="119">
        <f>IF(N($H439)&lt;18,"",IF(DC439="","",DC439+31))</f>
        <v/>
      </c>
      <c r="DJ439" s="124">
        <f>IF(DI439="","",TODAY()-DI439)</f>
        <v/>
      </c>
      <c r="DK439" s="494" t="n"/>
      <c r="DL439" s="184" t="n"/>
      <c r="DM439" s="184">
        <f>IF(DI439="","SIN ESTADO",IF(DK439&lt;&gt;"","PAGA",IF(DJ439&gt;0,"VENCIDA",IF(DJ439&gt;=-5,"POR VENCER","AL DÍA"))))</f>
        <v/>
      </c>
      <c r="DN439" s="185" t="n"/>
      <c r="DO439" s="119">
        <f>IF(N($H439)&lt;19,"",IF(DI439="","",DI439+31))</f>
        <v/>
      </c>
      <c r="DP439" s="124">
        <f>IF(DO439="","",TODAY()-DO439)</f>
        <v/>
      </c>
      <c r="DQ439" s="494" t="n"/>
      <c r="DR439" s="184" t="n"/>
      <c r="DS439" s="184">
        <f>IF(DO439="","SIN ESTADO",IF(DQ439&lt;&gt;"","PAGA",IF(DP439&gt;0,"VENCIDA",IF(DP439&gt;=-5,"POR VENCER","AL DÍA"))))</f>
        <v/>
      </c>
      <c r="DT439" s="185" t="n"/>
      <c r="DU439" s="119">
        <f>IF(N($H439)&lt;20,"",IF(DO439="","",DO439+31))</f>
        <v/>
      </c>
      <c r="DV439" s="124">
        <f>IF(DU439="","",TODAY()-DU439)</f>
        <v/>
      </c>
      <c r="DW439" s="494" t="n"/>
      <c r="DX439" s="184" t="n"/>
      <c r="DY439" s="184">
        <f>IF(DU439="","SIN ESTADO",IF(DW439&lt;&gt;"","PAGA",IF(DV439&gt;0,"VENCIDA",IF(DV439&gt;=-5,"POR VENCER","AL DÍA"))))</f>
        <v/>
      </c>
      <c r="DZ439" s="185" t="n"/>
      <c r="EA439" s="119">
        <f>IF(N($H439)&lt;21,"",IF(DU439="","",DU439+31))</f>
        <v/>
      </c>
      <c r="EB439" s="124">
        <f>IF(EA439="","",TODAY()-EA439)</f>
        <v/>
      </c>
      <c r="EC439" s="494" t="n"/>
      <c r="ED439" s="184" t="n"/>
      <c r="EE439" s="184">
        <f>IF(EA439="","SIN ESTADO",IF(EC439&lt;&gt;"","PAGA",IF(EB439&gt;0,"VENCIDA",IF(EB439&gt;=-5,"POR VENCER","AL DÍA"))))</f>
        <v/>
      </c>
      <c r="EF439" s="185" t="n"/>
      <c r="EG439" s="119">
        <f>IF(N($H439)&lt;22,"",IF(EA439="","",EA439+31))</f>
        <v/>
      </c>
      <c r="EH439" s="124">
        <f>IF(EG439="","",TODAY()-EG439)</f>
        <v/>
      </c>
      <c r="EI439" s="494" t="n"/>
      <c r="EJ439" s="184" t="n"/>
      <c r="EK439" s="184">
        <f>IF(EG439="","SIN ESTADO",IF(EI439&lt;&gt;"","PAGA",IF(EH439&gt;0,"VENCIDA",IF(EH439&gt;=-5,"POR VENCER","AL DÍA"))))</f>
        <v/>
      </c>
      <c r="EL439" s="185" t="n"/>
      <c r="EM439" s="119">
        <f>IF(N($H439)&lt;23,"",IF(EG439="","",EG439+31))</f>
        <v/>
      </c>
      <c r="EN439" s="124">
        <f>IF(EM439="","",TODAY()-EM439)</f>
        <v/>
      </c>
      <c r="EO439" s="494" t="n"/>
      <c r="EP439" s="184" t="n"/>
      <c r="EQ439" s="184">
        <f>IF(EM439="","SIN ESTADO",IF(EO439&lt;&gt;"","PAGA",IF(EN439&gt;0,"VENCIDA",IF(EN439&gt;=-5,"POR VENCER","AL DÍA"))))</f>
        <v/>
      </c>
      <c r="ER439" s="185" t="n"/>
      <c r="ES439" s="119">
        <f>IF(N($H439)&lt;24,"",IF(EM439="","",EM439+31))</f>
        <v/>
      </c>
      <c r="ET439" s="124">
        <f>IF(ES439="","",TODAY()-ES439)</f>
        <v/>
      </c>
      <c r="EU439" s="494" t="n"/>
      <c r="EV439" s="184" t="n"/>
      <c r="EW439" s="184">
        <f>IF(ES439="","SIN ESTADO",IF(EU439&lt;&gt;"","PAGA",IF(ET439&gt;0,"VENCIDA",IF(ET439&gt;=-5,"POR VENCER","AL DÍA"))))</f>
        <v/>
      </c>
      <c r="EX439" s="185" t="n"/>
      <c r="EY439" s="119">
        <f>IF(N($H439)&lt;25,"",IF(ES439="","",ES439+31))</f>
        <v/>
      </c>
      <c r="EZ439" s="124">
        <f>IF(EY439="","",TODAY()-EY439)</f>
        <v/>
      </c>
      <c r="FA439" s="494" t="n"/>
      <c r="FB439" s="184" t="n"/>
      <c r="FC439" s="184">
        <f>IF(EY439="","SIN ESTADO",IF(FA439&lt;&gt;"","PAGA",IF(EZ439&gt;0,"VENCIDA",IF(EZ439&gt;=-5,"POR VENCER","AL DÍA"))))</f>
        <v/>
      </c>
      <c r="FD439" s="185" t="n"/>
      <c r="FE439" s="119">
        <f>IF(N($H439)&lt;26,"",IF(EY439="","",EY439+31))</f>
        <v/>
      </c>
      <c r="FF439" s="124">
        <f>IF(FE439="","",TODAY()-FE439)</f>
        <v/>
      </c>
      <c r="FG439" s="494" t="n"/>
      <c r="FH439" s="184" t="n"/>
      <c r="FI439" s="184">
        <f>IF(FE439="","SIN ESTADO",IF(FG439&lt;&gt;"","PAGA",IF(FF439&gt;0,"VENCIDA",IF(FF439&gt;=-5,"POR VENCER","AL DÍA"))))</f>
        <v/>
      </c>
      <c r="FJ439" s="185" t="n"/>
      <c r="FK439" s="119">
        <f>IF(N($H439)&lt;27,"",IF(FE439="","",FE439+31))</f>
        <v/>
      </c>
      <c r="FL439" s="124">
        <f>IF(FK439="","",TODAY()-FK439)</f>
        <v/>
      </c>
      <c r="FM439" s="494" t="n"/>
      <c r="FN439" s="184" t="n"/>
      <c r="FO439" s="184">
        <f>IF(FK439="","SIN ESTADO",IF(FM439&lt;&gt;"","PAGA",IF(FL439&gt;0,"VENCIDA",IF(FL439&gt;=-5,"POR VENCER","AL DÍA"))))</f>
        <v/>
      </c>
      <c r="FP439" s="185" t="n"/>
      <c r="FQ439" s="119">
        <f>IF(N($H439)&lt;28,"",IF(FK439="","",FK439+31))</f>
        <v/>
      </c>
      <c r="FR439" s="124">
        <f>IF(FQ439="","",TODAY()-FQ439)</f>
        <v/>
      </c>
      <c r="FS439" s="494" t="n"/>
      <c r="FT439" s="184" t="n"/>
      <c r="FU439" s="184">
        <f>IF(FQ439="","SIN ESTADO",IF(FS439&lt;&gt;"","PAGA",IF(FR439&gt;0,"VENCIDA",IF(FR439&gt;=-5,"POR VENCER","AL DÍA"))))</f>
        <v/>
      </c>
      <c r="FV439" s="185" t="n"/>
      <c r="FW439" s="119">
        <f>IF(N($H439)&lt;29,"",IF(FQ439="","",FQ439+31))</f>
        <v/>
      </c>
      <c r="FX439" s="124">
        <f>IF(FW439="","",TODAY()-FW439)</f>
        <v/>
      </c>
      <c r="FY439" s="494" t="n"/>
      <c r="FZ439" s="184" t="n"/>
      <c r="GA439" s="184">
        <f>IF(FW439="","SIN ESTADO",IF(FY439&lt;&gt;"","PAGA",IF(FX439&gt;0,"VENCIDA",IF(FX439&gt;=-5,"POR VENCER","AL DÍA"))))</f>
        <v/>
      </c>
      <c r="GB439" s="185" t="n"/>
      <c r="GC439" s="119">
        <f>IF(N($H439)&lt;30,"",IF(FW439="","",FW439+31))</f>
        <v/>
      </c>
      <c r="GD439" s="124">
        <f>IF(GC439="","",TODAY()-GC439)</f>
        <v/>
      </c>
      <c r="GE439" s="494" t="n"/>
      <c r="GF439" s="184" t="n"/>
      <c r="GG439" s="184">
        <f>IF(GC439="","SIN ESTADO",IF(GE439&lt;&gt;"","PAGA",IF(GD439&gt;0,"VENCIDA",IF(GD439&gt;=-5,"POR VENCER","AL DÍA"))))</f>
        <v/>
      </c>
      <c r="GH439" s="185" t="n"/>
      <c r="GI439" s="119">
        <f>IF(N($H439)&lt;31,"",IF(GC439="","",GC439+31))</f>
        <v/>
      </c>
      <c r="GJ439" s="124">
        <f>IF(GI439="","",TODAY()-GI439)</f>
        <v/>
      </c>
      <c r="GK439" s="494" t="n"/>
      <c r="GL439" s="184" t="n"/>
      <c r="GM439" s="184">
        <f>IF(GI439="","SIN ESTADO",IF(GK439&lt;&gt;"","PAGA",IF(GJ439&gt;0,"VENCIDA",IF(GJ439&gt;=-5,"POR VENCER","AL DÍA"))))</f>
        <v/>
      </c>
      <c r="GN439" s="185" t="n"/>
      <c r="GO439" s="119">
        <f>IF(N($H439)&lt;32,"",IF(GI439="","",GI439+31))</f>
        <v/>
      </c>
      <c r="GP439" s="124">
        <f>IF(GO439="","",TODAY()-GO439)</f>
        <v/>
      </c>
      <c r="GQ439" s="494" t="n"/>
      <c r="GR439" s="184" t="n"/>
      <c r="GS439" s="184">
        <f>IF(GO439="","SIN ESTADO",IF(GQ439&lt;&gt;"","PAGA",IF(GP439&gt;0,"VENCIDA",IF(GP439&gt;=-5,"POR VENCER","AL DÍA"))))</f>
        <v/>
      </c>
      <c r="GT439" s="185" t="n"/>
      <c r="GU439" s="119">
        <f>IF(N($H439)&lt;33,"",IF(GO439="","",GO439+31))</f>
        <v/>
      </c>
      <c r="GV439" s="124">
        <f>IF(GU439="","",TODAY()-GU439)</f>
        <v/>
      </c>
      <c r="GW439" s="494" t="n"/>
      <c r="GX439" s="184" t="n"/>
      <c r="GY439" s="184">
        <f>IF(GU439="","SIN ESTADO",IF(GW439&lt;&gt;"","PAGA",IF(GV439&gt;0,"VENCIDA",IF(GV439&gt;=-5,"POR VENCER","AL DÍA"))))</f>
        <v/>
      </c>
      <c r="GZ439" s="185" t="n"/>
      <c r="HA439" s="119">
        <f>IF(N($H439)&lt;34,"",IF(GU439="","",GU439+31))</f>
        <v/>
      </c>
      <c r="HB439" s="124">
        <f>IF(HA439="","",TODAY()-HA439)</f>
        <v/>
      </c>
      <c r="HC439" s="494" t="n"/>
      <c r="HD439" s="184" t="n"/>
      <c r="HE439" s="184">
        <f>IF(HA439="","SIN ESTADO",IF(HC439&lt;&gt;"","PAGA",IF(HB439&gt;0,"VENCIDA",IF(HB439&gt;=-5,"POR VENCER","AL DÍA"))))</f>
        <v/>
      </c>
      <c r="HF439" s="185" t="n"/>
      <c r="HG439" s="119">
        <f>IF(N($H439)&lt;35,"",IF(HA439="","",HA439+31))</f>
        <v/>
      </c>
      <c r="HH439" s="124">
        <f>IF(HG439="","",TODAY()-HG439)</f>
        <v/>
      </c>
      <c r="HI439" s="494" t="n"/>
      <c r="HJ439" s="184" t="n"/>
      <c r="HK439" s="184">
        <f>IF(HG439="","SIN ESTADO",IF(HI439&lt;&gt;"","PAGA",IF(HH439&gt;0,"VENCIDA",IF(HH439&gt;=-5,"POR VENCER","AL DÍA"))))</f>
        <v/>
      </c>
      <c r="HL439" s="168" t="n"/>
      <c r="HM439" s="119">
        <f>IF(N($H439)&lt;36,"",IF(HG439="","",HG439+31))</f>
        <v/>
      </c>
      <c r="HN439" s="124">
        <f>IF(HM439="","",TODAY()-HM439)</f>
        <v/>
      </c>
      <c r="HO439" s="494" t="n"/>
      <c r="HP439" s="184" t="n"/>
      <c r="HQ439" s="184">
        <f>IF(HM439="","SIN ESTADO",IF(HO439&lt;&gt;"","PAGA",IF(HN439&gt;0,"VENCIDA",IF(HN439&gt;=-5,"POR VENCER","AL DÍA"))))</f>
        <v/>
      </c>
      <c r="HR439" s="168" t="n"/>
      <c r="HS439" s="169">
        <f>N439+T439+Z439+AF439+AL439+AR439+AX439+BD439+BJ439+BP439+BV439+CB439+CH439+CN439+CT439+CZ439+DF439+DL439+DR439+DX439+ED439+EJ439+EP439+EV439+FB439+FH439+FN439+FT439+FZ439+GF439+GL439+GR439+GX439+HD439+HJ439+HP439</f>
        <v/>
      </c>
      <c r="HU439" s="170">
        <f>IFERROR(N($J439),0)</f>
        <v/>
      </c>
      <c r="HW439" s="170">
        <f>SUMPRODUCT((MOD(COLUMN($M439:$HR439)-COLUMN($M439),6)=0)*ISNUMBER($M439:$HR439)*($M439:$HR439&gt;=RESUMEN!$C$26)*($M439:$HR439&lt;=RESUMEN!$C$27)*IFERROR(N($N439:$HS439),0))</f>
        <v/>
      </c>
      <c r="HX439" s="170">
        <f>SUMPRODUCT((MOD(COLUMN($M439:$HR439)-COLUMN($M439),6)=0)*ISNUMBER($M439:$HR439)*($M439:$HR439&gt;=RESUMEN!$C$26)*($M439:$HR439&lt;=RESUMEN!$C$27))</f>
        <v/>
      </c>
    </row>
    <row r="440" ht="15.75" customHeight="1" s="506">
      <c r="B440" s="113">
        <f>VENTAS!A439</f>
        <v/>
      </c>
      <c r="C440" s="236">
        <f>VENTAS!B439</f>
        <v/>
      </c>
      <c r="D440" s="53">
        <f>VENTAS!C439</f>
        <v/>
      </c>
      <c r="E440" s="114">
        <f>VENTAS!D439</f>
        <v/>
      </c>
      <c r="F440" s="114">
        <f>VENTAS!J439</f>
        <v/>
      </c>
      <c r="G440" s="494">
        <f>VENTAS!F439</f>
        <v/>
      </c>
      <c r="H440" s="479">
        <f>VENTAS!K439</f>
        <v/>
      </c>
      <c r="I440" s="479">
        <f>VENTAS!M439</f>
        <v/>
      </c>
      <c r="J440" s="184">
        <f>VENTAS!L439</f>
        <v/>
      </c>
      <c r="K440" s="119">
        <f>IF(N($H440)&lt;1,"",$G440+31)</f>
        <v/>
      </c>
      <c r="L440" s="124">
        <f>IF(K440="","",TODAY()-K440)</f>
        <v/>
      </c>
      <c r="M440" s="469" t="n">
        <v>45947</v>
      </c>
      <c r="N440" s="374" t="n">
        <v>1208400</v>
      </c>
      <c r="O440" s="184">
        <f>IF(K440="","SIN ESTADO",IF(M440&lt;&gt;"","PAGA",IF(L440&gt;0,"VENCIDA",IF(L440&gt;=-5,"POR VENCER","AL DÍA"))))</f>
        <v/>
      </c>
      <c r="P440" s="185" t="inlineStr">
        <is>
          <t>TRANSFERENCIA</t>
        </is>
      </c>
      <c r="Q440" s="119">
        <f>IF(N($H440)&lt;2,"",IF(K440="","",K440+31))</f>
        <v/>
      </c>
      <c r="R440" s="124">
        <f>IF(Q440="","",TODAY()-Q440)</f>
        <v/>
      </c>
      <c r="S440" s="470" t="n">
        <v>45987</v>
      </c>
      <c r="T440" s="184" t="n">
        <v>1208400</v>
      </c>
      <c r="U440" s="184">
        <f>IF(Q440="","SIN ESTADO",IF(S440&lt;&gt;"","PAGA",IF(R440&gt;0,"VENCIDA",IF(R440&gt;=-5,"POR VENCER","AL DÍA"))))</f>
        <v/>
      </c>
      <c r="V440" s="185" t="inlineStr">
        <is>
          <t>TRANSFERENCIA</t>
        </is>
      </c>
      <c r="W440" s="119">
        <f>IF(N($H440)&lt;3,"",IF(Q440="","",Q440+31))</f>
        <v/>
      </c>
      <c r="X440" s="124">
        <f>IF(W440="","",TODAY()-W440)</f>
        <v/>
      </c>
      <c r="Y440" s="471" t="n">
        <v>45978</v>
      </c>
      <c r="Z440" s="184" t="n">
        <v>1208400</v>
      </c>
      <c r="AA440" s="184">
        <f>IF(W440="","SIN ESTADO",IF(Y440&lt;&gt;"","PAGA",IF(X440&gt;0,"VENCIDA",IF(X440&gt;=-5,"POR VENCER","AL DÍA"))))</f>
        <v/>
      </c>
      <c r="AB440" s="185" t="inlineStr">
        <is>
          <t>TRANSFERENCIA</t>
        </is>
      </c>
      <c r="AC440" s="119">
        <f>IF(N($H440)&lt;4,"",IF(W440="","",W440+31))</f>
        <v/>
      </c>
      <c r="AD440" s="124">
        <f>IF(AC440="","",TODAY()-AC440)</f>
        <v/>
      </c>
      <c r="AE440" s="471" t="n">
        <v>45978</v>
      </c>
      <c r="AF440" s="184" t="n">
        <v>1208400</v>
      </c>
      <c r="AG440" s="184">
        <f>IF(AC440="","SIN ESTADO",IF(AE440&lt;&gt;"","PAGA",IF(AD440&gt;0,"VENCIDA",IF(AD440&gt;=-5,"POR VENCER","AL DÍA"))))</f>
        <v/>
      </c>
      <c r="AH440" s="185" t="inlineStr">
        <is>
          <t>TRANSFERENCIA</t>
        </is>
      </c>
      <c r="AI440" s="119">
        <f>IF(N($H440)&lt;5,"",IF(AC440="","",AC440+31))</f>
        <v/>
      </c>
      <c r="AJ440" s="124">
        <f>IF(AI440="","",TODAY()-AI440)</f>
        <v/>
      </c>
      <c r="AK440" s="481" t="n">
        <v>46037</v>
      </c>
      <c r="AL440" s="184" t="n">
        <v>1208400</v>
      </c>
      <c r="AM440" s="184">
        <f>IF(AI440="","SIN ESTADO",IF(AK440&lt;&gt;"","PAGA",IF(AJ440&gt;0,"VENCIDA",IF(AJ440&gt;=-5,"POR VENCER","AL DÍA"))))</f>
        <v/>
      </c>
      <c r="AN440" s="185" t="inlineStr">
        <is>
          <t>TRANSFERENCIA</t>
        </is>
      </c>
      <c r="AO440" s="119">
        <f>IF(N($H440)&lt;6,"",IF(AI440="","",AI440+31))</f>
        <v/>
      </c>
      <c r="AP440" s="124">
        <f>IF(AO440="","",TODAY()-AO440)</f>
        <v/>
      </c>
      <c r="AQ440" s="488" t="n">
        <v>46073</v>
      </c>
      <c r="AR440" s="184" t="n">
        <v>1208400</v>
      </c>
      <c r="AS440" s="184">
        <f>IF(AO440="","SIN ESTADO",IF(AQ440&lt;&gt;"","PAGA",IF(AP440&gt;0,"VENCIDA",IF(AP440&gt;=-5,"POR VENCER","AL DÍA"))))</f>
        <v/>
      </c>
      <c r="AT440" s="185" t="inlineStr">
        <is>
          <t>TRANSFERENCIA</t>
        </is>
      </c>
      <c r="AU440" s="119">
        <f>IF(N($H440)&lt;7,"",IF(AO440="","",AO440+31))</f>
        <v/>
      </c>
      <c r="AV440" s="124">
        <f>IF(AU440="","",TODAY()-AU440)</f>
        <v/>
      </c>
      <c r="AW440" s="471" t="n">
        <v>46100</v>
      </c>
      <c r="AX440" s="184" t="n">
        <v>1208400</v>
      </c>
      <c r="AY440" s="184">
        <f>IF(AU440="","SIN ESTADO",IF(AW440&lt;&gt;"","PAGA",IF(AV440&gt;0,"VENCIDA",IF(AV440&gt;=-5,"POR VENCER","AL DÍA"))))</f>
        <v/>
      </c>
      <c r="AZ440" s="185" t="inlineStr">
        <is>
          <t>TRANSFERENCIA</t>
        </is>
      </c>
      <c r="BA440" s="119">
        <f>IF(N($H440)&lt;8,"",IF(AU440="","",AU440+31))</f>
        <v/>
      </c>
      <c r="BB440" s="124">
        <f>IF(BA440="","",TODAY()-BA440)</f>
        <v/>
      </c>
      <c r="BC440" s="494" t="n">
        <v>46139</v>
      </c>
      <c r="BD440" s="184" t="n">
        <v>1208400</v>
      </c>
      <c r="BE440" s="184">
        <f>IF(BA440="","SIN ESTADO",IF(BC440&lt;&gt;"","PAGA",IF(BB440&gt;0,"VENCIDA",IF(BB440&gt;=-5,"POR VENCER","AL DÍA"))))</f>
        <v/>
      </c>
      <c r="BF440" s="185" t="n"/>
      <c r="BG440" s="119">
        <f>IF(N($H440)&lt;9,"",IF(BA440="","",BA440+31))</f>
        <v/>
      </c>
      <c r="BH440" s="124">
        <f>IF(BG440="","",TODAY()-BG440)</f>
        <v/>
      </c>
      <c r="BI440" s="494" t="n">
        <v>46172</v>
      </c>
      <c r="BJ440" s="184" t="n">
        <v>1208400</v>
      </c>
      <c r="BK440" s="184">
        <f>IF(BG440="","SIN ESTADO",IF(BI440&lt;&gt;"","PAGA",IF(BH440&gt;0,"VENCIDA",IF(BH440&gt;=-5,"POR VENCER","AL DÍA"))))</f>
        <v/>
      </c>
      <c r="BL440" s="185" t="inlineStr">
        <is>
          <t>TRANSFERENCIA</t>
        </is>
      </c>
      <c r="BM440" s="119">
        <f>IF(N($H440)&lt;10,"",IF(BG440="","",BG440+31))</f>
        <v/>
      </c>
      <c r="BN440" s="124">
        <f>IF(BM440="","",TODAY()-BM440)</f>
        <v/>
      </c>
      <c r="BO440" s="494" t="n">
        <v>46203</v>
      </c>
      <c r="BP440" s="184" t="n">
        <v>1208400</v>
      </c>
      <c r="BQ440" s="184">
        <f>IF(BM440="","SIN ESTADO",IF(BO440&lt;&gt;"","PAGA",IF(BN440&gt;0,"VENCIDA",IF(BN440&gt;=-5,"POR VENCER","AL DÍA"))))</f>
        <v/>
      </c>
      <c r="BR440" s="185" t="inlineStr">
        <is>
          <t>TRANSFERENCIA</t>
        </is>
      </c>
      <c r="BS440" s="119">
        <f>IF(N($H440)&lt;11,"",IF(BM440="","",BM440+31))</f>
        <v/>
      </c>
      <c r="BT440" s="124">
        <f>IF(BS440="","",TODAY()-BS440)</f>
        <v/>
      </c>
      <c r="BU440" s="494" t="n">
        <v>46236</v>
      </c>
      <c r="BV440" s="184" t="n">
        <v>1208400</v>
      </c>
      <c r="BW440" s="184">
        <f>IF(BS440="","SIN ESTADO",IF(BU440&lt;&gt;"","PAGA",IF(BT440&gt;0,"VENCIDA",IF(BT440&gt;=-5,"POR VENCER","AL DÍA"))))</f>
        <v/>
      </c>
      <c r="BX440" s="185" t="inlineStr">
        <is>
          <t>TRANSFERENCIA</t>
        </is>
      </c>
      <c r="BY440" s="119">
        <f>IF(N($H440)&lt;12,"",IF(BS440="","",BS440+31))</f>
        <v/>
      </c>
      <c r="BZ440" s="124">
        <f>IF(BY440="","",TODAY()-BY440)</f>
        <v/>
      </c>
      <c r="CA440" s="494" t="n">
        <v>46269</v>
      </c>
      <c r="CB440" s="184" t="n">
        <v>1208400</v>
      </c>
      <c r="CC440" s="184">
        <f>IF(BY440="","SIN ESTADO",IF(CA440&lt;&gt;"","PAGA",IF(BZ440&gt;0,"VENCIDA",IF(BZ440&gt;=-5,"POR VENCER","AL DÍA"))))</f>
        <v/>
      </c>
      <c r="CD440" s="185" t="inlineStr">
        <is>
          <t>TRANSFERENCIA</t>
        </is>
      </c>
      <c r="CE440" s="119">
        <f>IF(N($H440)&lt;13,"",IF(BY440="","",BY440+31))</f>
        <v/>
      </c>
      <c r="CF440" s="124">
        <f>IF(CE440="","",TODAY()-CE440)</f>
        <v/>
      </c>
      <c r="CG440" s="494" t="n"/>
      <c r="CH440" s="184" t="n"/>
      <c r="CI440" s="184">
        <f>IF(CE440="","SIN ESTADO",IF(CG440&lt;&gt;"","PAGA",IF(CF440&gt;0,"VENCIDA",IF(CF440&gt;=-5,"POR VENCER","AL DÍA"))))</f>
        <v/>
      </c>
      <c r="CJ440" s="185" t="n"/>
      <c r="CK440" s="119">
        <f>IF(N($H440)&lt;14,"",IF(CE440="","",CE440+31))</f>
        <v/>
      </c>
      <c r="CL440" s="124">
        <f>IF(CK440="","",TODAY()-CK440)</f>
        <v/>
      </c>
      <c r="CM440" s="494" t="n"/>
      <c r="CN440" s="184" t="n"/>
      <c r="CO440" s="184">
        <f>IF(CK440="","SIN ESTADO",IF(CM440&lt;&gt;"","PAGA",IF(CL440&gt;0,"VENCIDA",IF(CL440&gt;=-5,"POR VENCER","AL DÍA"))))</f>
        <v/>
      </c>
      <c r="CP440" s="185" t="n"/>
      <c r="CQ440" s="119">
        <f>IF(N($H440)&lt;15,"",IF(CK440="","",CK440+31))</f>
        <v/>
      </c>
      <c r="CR440" s="124">
        <f>IF(CQ440="","",TODAY()-CQ440)</f>
        <v/>
      </c>
      <c r="CS440" s="494" t="n"/>
      <c r="CT440" s="184" t="n"/>
      <c r="CU440" s="184">
        <f>IF(CQ440="","SIN ESTADO",IF(CS440&lt;&gt;"","PAGA",IF(CR440&gt;0,"VENCIDA",IF(CR440&gt;=-5,"POR VENCER","AL DÍA"))))</f>
        <v/>
      </c>
      <c r="CV440" s="185" t="n"/>
      <c r="CW440" s="119">
        <f>IF(N($H440)&lt;16,"",IF(CQ440="","",CQ440+31))</f>
        <v/>
      </c>
      <c r="CX440" s="124">
        <f>IF(CW440="","",TODAY()-CW440)</f>
        <v/>
      </c>
      <c r="CY440" s="494" t="n"/>
      <c r="CZ440" s="184" t="n"/>
      <c r="DA440" s="184">
        <f>IF(CW440="","SIN ESTADO",IF(CY440&lt;&gt;"","PAGA",IF(CX440&gt;0,"VENCIDA",IF(CX440&gt;=-5,"POR VENCER","AL DÍA"))))</f>
        <v/>
      </c>
      <c r="DB440" s="185" t="n"/>
      <c r="DC440" s="119">
        <f>IF(N($H440)&lt;17,"",IF(CW440="","",CW440+31))</f>
        <v/>
      </c>
      <c r="DD440" s="124">
        <f>IF(DC440="","",TODAY()-DC440)</f>
        <v/>
      </c>
      <c r="DE440" s="494" t="n"/>
      <c r="DF440" s="184" t="n"/>
      <c r="DG440" s="184">
        <f>IF(DC440="","SIN ESTADO",IF(DE440&lt;&gt;"","PAGA",IF(DD440&gt;0,"VENCIDA",IF(DD440&gt;=-5,"POR VENCER","AL DÍA"))))</f>
        <v/>
      </c>
      <c r="DH440" s="185" t="n"/>
      <c r="DI440" s="119">
        <f>IF(N($H440)&lt;18,"",IF(DC440="","",DC440+31))</f>
        <v/>
      </c>
      <c r="DJ440" s="124">
        <f>IF(DI440="","",TODAY()-DI440)</f>
        <v/>
      </c>
      <c r="DK440" s="494" t="n"/>
      <c r="DL440" s="184" t="n"/>
      <c r="DM440" s="184">
        <f>IF(DI440="","SIN ESTADO",IF(DK440&lt;&gt;"","PAGA",IF(DJ440&gt;0,"VENCIDA",IF(DJ440&gt;=-5,"POR VENCER","AL DÍA"))))</f>
        <v/>
      </c>
      <c r="DN440" s="185" t="n"/>
      <c r="DO440" s="119">
        <f>IF(N($H440)&lt;19,"",IF(DI440="","",DI440+31))</f>
        <v/>
      </c>
      <c r="DP440" s="124">
        <f>IF(DO440="","",TODAY()-DO440)</f>
        <v/>
      </c>
      <c r="DQ440" s="494" t="n"/>
      <c r="DR440" s="184" t="n"/>
      <c r="DS440" s="184">
        <f>IF(DO440="","SIN ESTADO",IF(DQ440&lt;&gt;"","PAGA",IF(DP440&gt;0,"VENCIDA",IF(DP440&gt;=-5,"POR VENCER","AL DÍA"))))</f>
        <v/>
      </c>
      <c r="DT440" s="185" t="n"/>
      <c r="DU440" s="119">
        <f>IF(N($H440)&lt;20,"",IF(DO440="","",DO440+31))</f>
        <v/>
      </c>
      <c r="DV440" s="124">
        <f>IF(DU440="","",TODAY()-DU440)</f>
        <v/>
      </c>
      <c r="DW440" s="494" t="n"/>
      <c r="DX440" s="184" t="n"/>
      <c r="DY440" s="184">
        <f>IF(DU440="","SIN ESTADO",IF(DW440&lt;&gt;"","PAGA",IF(DV440&gt;0,"VENCIDA",IF(DV440&gt;=-5,"POR VENCER","AL DÍA"))))</f>
        <v/>
      </c>
      <c r="DZ440" s="185" t="n"/>
      <c r="EA440" s="119">
        <f>IF(N($H440)&lt;21,"",IF(DU440="","",DU440+31))</f>
        <v/>
      </c>
      <c r="EB440" s="124">
        <f>IF(EA440="","",TODAY()-EA440)</f>
        <v/>
      </c>
      <c r="EC440" s="494" t="n"/>
      <c r="ED440" s="184" t="n"/>
      <c r="EE440" s="184">
        <f>IF(EA440="","SIN ESTADO",IF(EC440&lt;&gt;"","PAGA",IF(EB440&gt;0,"VENCIDA",IF(EB440&gt;=-5,"POR VENCER","AL DÍA"))))</f>
        <v/>
      </c>
      <c r="EF440" s="185" t="n"/>
      <c r="EG440" s="119">
        <f>IF(N($H440)&lt;22,"",IF(EA440="","",EA440+31))</f>
        <v/>
      </c>
      <c r="EH440" s="124">
        <f>IF(EG440="","",TODAY()-EG440)</f>
        <v/>
      </c>
      <c r="EI440" s="494" t="n"/>
      <c r="EJ440" s="184" t="n"/>
      <c r="EK440" s="184">
        <f>IF(EG440="","SIN ESTADO",IF(EI440&lt;&gt;"","PAGA",IF(EH440&gt;0,"VENCIDA",IF(EH440&gt;=-5,"POR VENCER","AL DÍA"))))</f>
        <v/>
      </c>
      <c r="EL440" s="185" t="n"/>
      <c r="EM440" s="119">
        <f>IF(N($H440)&lt;23,"",IF(EG440="","",EG440+31))</f>
        <v/>
      </c>
      <c r="EN440" s="124">
        <f>IF(EM440="","",TODAY()-EM440)</f>
        <v/>
      </c>
      <c r="EO440" s="494" t="n"/>
      <c r="EP440" s="184" t="n"/>
      <c r="EQ440" s="184">
        <f>IF(EM440="","SIN ESTADO",IF(EO440&lt;&gt;"","PAGA",IF(EN440&gt;0,"VENCIDA",IF(EN440&gt;=-5,"POR VENCER","AL DÍA"))))</f>
        <v/>
      </c>
      <c r="ER440" s="185" t="n"/>
      <c r="ES440" s="119">
        <f>IF(N($H440)&lt;24,"",IF(EM440="","",EM440+31))</f>
        <v/>
      </c>
      <c r="ET440" s="124">
        <f>IF(ES440="","",TODAY()-ES440)</f>
        <v/>
      </c>
      <c r="EU440" s="494" t="n"/>
      <c r="EV440" s="184" t="n"/>
      <c r="EW440" s="184">
        <f>IF(ES440="","SIN ESTADO",IF(EU440&lt;&gt;"","PAGA",IF(ET440&gt;0,"VENCIDA",IF(ET440&gt;=-5,"POR VENCER","AL DÍA"))))</f>
        <v/>
      </c>
      <c r="EX440" s="185" t="n"/>
      <c r="EY440" s="119">
        <f>IF(N($H440)&lt;25,"",IF(ES440="","",ES440+31))</f>
        <v/>
      </c>
      <c r="EZ440" s="124">
        <f>IF(EY440="","",TODAY()-EY440)</f>
        <v/>
      </c>
      <c r="FA440" s="494" t="n"/>
      <c r="FB440" s="184" t="n"/>
      <c r="FC440" s="184">
        <f>IF(EY440="","SIN ESTADO",IF(FA440&lt;&gt;"","PAGA",IF(EZ440&gt;0,"VENCIDA",IF(EZ440&gt;=-5,"POR VENCER","AL DÍA"))))</f>
        <v/>
      </c>
      <c r="FD440" s="185" t="n"/>
      <c r="FE440" s="119">
        <f>IF(N($H440)&lt;26,"",IF(EY440="","",EY440+31))</f>
        <v/>
      </c>
      <c r="FF440" s="124">
        <f>IF(FE440="","",TODAY()-FE440)</f>
        <v/>
      </c>
      <c r="FG440" s="494" t="n"/>
      <c r="FH440" s="184" t="n"/>
      <c r="FI440" s="184">
        <f>IF(FE440="","SIN ESTADO",IF(FG440&lt;&gt;"","PAGA",IF(FF440&gt;0,"VENCIDA",IF(FF440&gt;=-5,"POR VENCER","AL DÍA"))))</f>
        <v/>
      </c>
      <c r="FJ440" s="185" t="n"/>
      <c r="FK440" s="119">
        <f>IF(N($H440)&lt;27,"",IF(FE440="","",FE440+31))</f>
        <v/>
      </c>
      <c r="FL440" s="124">
        <f>IF(FK440="","",TODAY()-FK440)</f>
        <v/>
      </c>
      <c r="FM440" s="494" t="n"/>
      <c r="FN440" s="184" t="n"/>
      <c r="FO440" s="184">
        <f>IF(FK440="","SIN ESTADO",IF(FM440&lt;&gt;"","PAGA",IF(FL440&gt;0,"VENCIDA",IF(FL440&gt;=-5,"POR VENCER","AL DÍA"))))</f>
        <v/>
      </c>
      <c r="FP440" s="185" t="n"/>
      <c r="FQ440" s="119">
        <f>IF(N($H440)&lt;28,"",IF(FK440="","",FK440+31))</f>
        <v/>
      </c>
      <c r="FR440" s="124">
        <f>IF(FQ440="","",TODAY()-FQ440)</f>
        <v/>
      </c>
      <c r="FS440" s="494" t="n"/>
      <c r="FT440" s="184" t="n"/>
      <c r="FU440" s="184">
        <f>IF(FQ440="","SIN ESTADO",IF(FS440&lt;&gt;"","PAGA",IF(FR440&gt;0,"VENCIDA",IF(FR440&gt;=-5,"POR VENCER","AL DÍA"))))</f>
        <v/>
      </c>
      <c r="FV440" s="185" t="n"/>
      <c r="FW440" s="119">
        <f>IF(N($H440)&lt;29,"",IF(FQ440="","",FQ440+31))</f>
        <v/>
      </c>
      <c r="FX440" s="124">
        <f>IF(FW440="","",TODAY()-FW440)</f>
        <v/>
      </c>
      <c r="FY440" s="494" t="n"/>
      <c r="FZ440" s="184" t="n"/>
      <c r="GA440" s="184">
        <f>IF(FW440="","SIN ESTADO",IF(FY440&lt;&gt;"","PAGA",IF(FX440&gt;0,"VENCIDA",IF(FX440&gt;=-5,"POR VENCER","AL DÍA"))))</f>
        <v/>
      </c>
      <c r="GB440" s="185" t="n"/>
      <c r="GC440" s="119">
        <f>IF(N($H440)&lt;30,"",IF(FW440="","",FW440+31))</f>
        <v/>
      </c>
      <c r="GD440" s="124">
        <f>IF(GC440="","",TODAY()-GC440)</f>
        <v/>
      </c>
      <c r="GE440" s="494" t="n"/>
      <c r="GF440" s="184" t="n"/>
      <c r="GG440" s="184">
        <f>IF(GC440="","SIN ESTADO",IF(GE440&lt;&gt;"","PAGA",IF(GD440&gt;0,"VENCIDA",IF(GD440&gt;=-5,"POR VENCER","AL DÍA"))))</f>
        <v/>
      </c>
      <c r="GH440" s="185" t="n"/>
      <c r="GI440" s="119">
        <f>IF(N($H440)&lt;31,"",IF(GC440="","",GC440+31))</f>
        <v/>
      </c>
      <c r="GJ440" s="124">
        <f>IF(GI440="","",TODAY()-GI440)</f>
        <v/>
      </c>
      <c r="GK440" s="494" t="n"/>
      <c r="GL440" s="184" t="n"/>
      <c r="GM440" s="184">
        <f>IF(GI440="","SIN ESTADO",IF(GK440&lt;&gt;"","PAGA",IF(GJ440&gt;0,"VENCIDA",IF(GJ440&gt;=-5,"POR VENCER","AL DÍA"))))</f>
        <v/>
      </c>
      <c r="GN440" s="185" t="n"/>
      <c r="GO440" s="119">
        <f>IF(N($H440)&lt;32,"",IF(GI440="","",GI440+31))</f>
        <v/>
      </c>
      <c r="GP440" s="124">
        <f>IF(GO440="","",TODAY()-GO440)</f>
        <v/>
      </c>
      <c r="GQ440" s="494" t="n"/>
      <c r="GR440" s="184" t="n"/>
      <c r="GS440" s="184">
        <f>IF(GO440="","SIN ESTADO",IF(GQ440&lt;&gt;"","PAGA",IF(GP440&gt;0,"VENCIDA",IF(GP440&gt;=-5,"POR VENCER","AL DÍA"))))</f>
        <v/>
      </c>
      <c r="GT440" s="185" t="n"/>
      <c r="GU440" s="119">
        <f>IF(N($H440)&lt;33,"",IF(GO440="","",GO440+31))</f>
        <v/>
      </c>
      <c r="GV440" s="124">
        <f>IF(GU440="","",TODAY()-GU440)</f>
        <v/>
      </c>
      <c r="GW440" s="494" t="n"/>
      <c r="GX440" s="184" t="n"/>
      <c r="GY440" s="184">
        <f>IF(GU440="","SIN ESTADO",IF(GW440&lt;&gt;"","PAGA",IF(GV440&gt;0,"VENCIDA",IF(GV440&gt;=-5,"POR VENCER","AL DÍA"))))</f>
        <v/>
      </c>
      <c r="GZ440" s="185" t="n"/>
      <c r="HA440" s="119">
        <f>IF(N($H440)&lt;34,"",IF(GU440="","",GU440+31))</f>
        <v/>
      </c>
      <c r="HB440" s="124">
        <f>IF(HA440="","",TODAY()-HA440)</f>
        <v/>
      </c>
      <c r="HC440" s="494" t="n"/>
      <c r="HD440" s="184" t="n"/>
      <c r="HE440" s="184">
        <f>IF(HA440="","SIN ESTADO",IF(HC440&lt;&gt;"","PAGA",IF(HB440&gt;0,"VENCIDA",IF(HB440&gt;=-5,"POR VENCER","AL DÍA"))))</f>
        <v/>
      </c>
      <c r="HF440" s="185" t="n"/>
      <c r="HG440" s="119">
        <f>IF(N($H440)&lt;35,"",IF(HA440="","",HA440+31))</f>
        <v/>
      </c>
      <c r="HH440" s="124">
        <f>IF(HG440="","",TODAY()-HG440)</f>
        <v/>
      </c>
      <c r="HI440" s="494" t="n"/>
      <c r="HJ440" s="184" t="n"/>
      <c r="HK440" s="184">
        <f>IF(HG440="","SIN ESTADO",IF(HI440&lt;&gt;"","PAGA",IF(HH440&gt;0,"VENCIDA",IF(HH440&gt;=-5,"POR VENCER","AL DÍA"))))</f>
        <v/>
      </c>
      <c r="HL440" s="168" t="n"/>
      <c r="HM440" s="119">
        <f>IF(N($H440)&lt;36,"",IF(HG440="","",HG440+31))</f>
        <v/>
      </c>
      <c r="HN440" s="124">
        <f>IF(HM440="","",TODAY()-HM440)</f>
        <v/>
      </c>
      <c r="HO440" s="494" t="n"/>
      <c r="HP440" s="184" t="n"/>
      <c r="HQ440" s="184">
        <f>IF(HM440="","SIN ESTADO",IF(HO440&lt;&gt;"","PAGA",IF(HN440&gt;0,"VENCIDA",IF(HN440&gt;=-5,"POR VENCER","AL DÍA"))))</f>
        <v/>
      </c>
      <c r="HR440" s="168" t="n"/>
      <c r="HS440" s="169">
        <f>N440+T440+Z440+AF440+AL440+AR440+AX440+BD440+BJ440+BP440+BV440+CB440+CH440+CN440+CT440+CZ440+DF440+DL440+DR440+DX440+ED440+EJ440+EP440+EV440+FB440+FH440+FN440+FT440+FZ440+GF440+GL440+GR440+GX440+HD440+HJ440+HP440</f>
        <v/>
      </c>
      <c r="HU440" s="170">
        <f>IFERROR(N($J440),0)</f>
        <v/>
      </c>
      <c r="HW440" s="170">
        <f>SUMPRODUCT((MOD(COLUMN($M440:$HR440)-COLUMN($M440),6)=0)*ISNUMBER($M440:$HR440)*($M440:$HR440&gt;=RESUMEN!$C$26)*($M440:$HR440&lt;=RESUMEN!$C$27)*IFERROR(N($N440:$HS440),0))</f>
        <v/>
      </c>
      <c r="HX440" s="170">
        <f>SUMPRODUCT((MOD(COLUMN($M440:$HR440)-COLUMN($M440),6)=0)*ISNUMBER($M440:$HR440)*($M440:$HR440&gt;=RESUMEN!$C$26)*($M440:$HR440&lt;=RESUMEN!$C$27))</f>
        <v/>
      </c>
    </row>
    <row r="441" ht="15.75" customHeight="1" s="506">
      <c r="B441" s="113">
        <f>VENTAS!A440</f>
        <v/>
      </c>
      <c r="C441" s="236">
        <f>VENTAS!B440</f>
        <v/>
      </c>
      <c r="D441" s="53">
        <f>VENTAS!C440</f>
        <v/>
      </c>
      <c r="E441" s="114">
        <f>VENTAS!D440</f>
        <v/>
      </c>
      <c r="F441" s="114">
        <f>VENTAS!J440</f>
        <v/>
      </c>
      <c r="G441" s="494">
        <f>VENTAS!F440</f>
        <v/>
      </c>
      <c r="H441" s="479">
        <f>VENTAS!K440</f>
        <v/>
      </c>
      <c r="I441" s="479">
        <f>VENTAS!M440</f>
        <v/>
      </c>
      <c r="J441" s="184">
        <f>VENTAS!L440</f>
        <v/>
      </c>
      <c r="K441" s="119">
        <f>IF(N($H441)&lt;1,"",$G441+31)</f>
        <v/>
      </c>
      <c r="L441" s="124">
        <f>IF(K441="","",TODAY()-K441)</f>
        <v/>
      </c>
      <c r="M441" s="469" t="n">
        <v>45932</v>
      </c>
      <c r="N441" s="374" t="n">
        <v>1208000</v>
      </c>
      <c r="O441" s="184">
        <f>IF(K441="","SIN ESTADO",IF(M441&lt;&gt;"","PAGA",IF(L441&gt;0,"VENCIDA",IF(L441&gt;=-5,"POR VENCER","AL DÍA"))))</f>
        <v/>
      </c>
      <c r="P441" s="185" t="inlineStr">
        <is>
          <t>TRANSFERENCIA</t>
        </is>
      </c>
      <c r="Q441" s="119">
        <f>IF(N($H441)&lt;2,"",IF(K441="","",K441+31))</f>
        <v/>
      </c>
      <c r="R441" s="124">
        <f>IF(Q441="","",TODAY()-Q441)</f>
        <v/>
      </c>
      <c r="S441" s="470" t="n">
        <v>45952</v>
      </c>
      <c r="T441" s="184" t="n">
        <v>3000000</v>
      </c>
      <c r="U441" s="184">
        <f>IF(Q441="","SIN ESTADO",IF(S441&lt;&gt;"","PAGA",IF(R441&gt;0,"VENCIDA",IF(R441&gt;=-5,"POR VENCER","AL DÍA"))))</f>
        <v/>
      </c>
      <c r="V441" s="185" t="inlineStr">
        <is>
          <t>TRANSFERENCIA</t>
        </is>
      </c>
      <c r="W441" s="119">
        <f>IF(N($H441)&lt;3,"",IF(Q441="","",Q441+31))</f>
        <v/>
      </c>
      <c r="X441" s="124">
        <f>IF(W441="","",TODAY()-W441)</f>
        <v/>
      </c>
      <c r="Y441" s="471" t="n">
        <v>46317</v>
      </c>
      <c r="Z441" s="184" t="n"/>
      <c r="AA441" s="184">
        <f>IF(W441="","SIN ESTADO",IF(Y441&lt;&gt;"","PAGA",IF(X441&gt;0,"VENCIDA",IF(X441&gt;=-5,"POR VENCER","AL DÍA"))))</f>
        <v/>
      </c>
      <c r="AB441" s="185" t="inlineStr">
        <is>
          <t>TRANSFERENCIA</t>
        </is>
      </c>
      <c r="AC441" s="119">
        <f>IF(N($H441)&lt;4,"",IF(W441="","",W441+31))</f>
        <v/>
      </c>
      <c r="AD441" s="124">
        <f>IF(AC441="","",TODAY()-AC441)</f>
        <v/>
      </c>
      <c r="AE441" s="497" t="n">
        <v>46318</v>
      </c>
      <c r="AF441" s="184" t="n">
        <v>3000000</v>
      </c>
      <c r="AG441" s="184">
        <f>IF(AC441="","SIN ESTADO",IF(AE441&lt;&gt;"","PAGA",IF(AD441&gt;0,"VENCIDA",IF(AD441&gt;=-5,"POR VENCER","AL DÍA"))))</f>
        <v/>
      </c>
      <c r="AH441" s="185" t="inlineStr">
        <is>
          <t>TRANSFERENCIA</t>
        </is>
      </c>
      <c r="AI441" s="119">
        <f>IF(N($H441)&lt;5,"",IF(AC441="","",AC441+31))</f>
        <v/>
      </c>
      <c r="AJ441" s="124">
        <f>IF(AI441="","",TODAY()-AI441)</f>
        <v/>
      </c>
      <c r="AK441" s="494" t="n">
        <v>46318</v>
      </c>
      <c r="AL441" s="184" t="n"/>
      <c r="AM441" s="184">
        <f>IF(AI441="","SIN ESTADO",IF(AK441&lt;&gt;"","PAGA",IF(AJ441&gt;0,"VENCIDA",IF(AJ441&gt;=-5,"POR VENCER","AL DÍA"))))</f>
        <v/>
      </c>
      <c r="AN441" s="185" t="inlineStr">
        <is>
          <t>TRANSFERENCIA</t>
        </is>
      </c>
      <c r="AO441" s="119">
        <f>IF(N($H441)&lt;6,"",IF(AI441="","",AI441+31))</f>
        <v/>
      </c>
      <c r="AP441" s="124">
        <f>IF(AO441="","",TODAY()-AO441)</f>
        <v/>
      </c>
      <c r="AQ441" s="270" t="n">
        <v>46319</v>
      </c>
      <c r="AR441" s="184" t="n">
        <v>6000000</v>
      </c>
      <c r="AS441" s="184">
        <f>IF(AO441="","SIN ESTADO",IF(AQ441&lt;&gt;"","PAGA",IF(AP441&gt;0,"VENCIDA",IF(AP441&gt;=-5,"POR VENCER","AL DÍA"))))</f>
        <v/>
      </c>
      <c r="AT441" s="185" t="inlineStr">
        <is>
          <t>TRANSFERENCIA</t>
        </is>
      </c>
      <c r="AU441" s="119">
        <f>IF(N($H441)&lt;7,"",IF(AO441="","",AO441+31))</f>
        <v/>
      </c>
      <c r="AV441" s="124">
        <f>IF(AU441="","",TODAY()-AU441)</f>
        <v/>
      </c>
      <c r="AW441" s="494" t="n">
        <v>45954</v>
      </c>
      <c r="AX441" s="184" t="n"/>
      <c r="AY441" s="184">
        <f>IF(AU441="","SIN ESTADO",IF(AW441&lt;&gt;"","PAGA",IF(AV441&gt;0,"VENCIDA",IF(AV441&gt;=-5,"POR VENCER","AL DÍA"))))</f>
        <v/>
      </c>
      <c r="AZ441" s="185" t="n"/>
      <c r="BA441" s="119">
        <f>IF(N($H441)&lt;8,"",IF(AU441="","",AU441+31))</f>
        <v/>
      </c>
      <c r="BB441" s="124">
        <f>IF(BA441="","",TODAY()-BA441)</f>
        <v/>
      </c>
      <c r="BC441" s="494" t="n">
        <v>45954</v>
      </c>
      <c r="BD441" s="184" t="n"/>
      <c r="BE441" s="184">
        <f>IF(BA441="","SIN ESTADO",IF(BC441&lt;&gt;"","PAGA",IF(BB441&gt;0,"VENCIDA",IF(BB441&gt;=-5,"POR VENCER","AL DÍA"))))</f>
        <v/>
      </c>
      <c r="BF441" s="185" t="n"/>
      <c r="BG441" s="119">
        <f>IF(N($H441)&lt;9,"",IF(BA441="","",BA441+31))</f>
        <v/>
      </c>
      <c r="BH441" s="124">
        <f>IF(BG441="","",TODAY()-BG441)</f>
        <v/>
      </c>
      <c r="BI441" s="494" t="n">
        <v>45954</v>
      </c>
      <c r="BJ441" s="184" t="n"/>
      <c r="BK441" s="184">
        <f>IF(BG441="","SIN ESTADO",IF(BI441&lt;&gt;"","PAGA",IF(BH441&gt;0,"VENCIDA",IF(BH441&gt;=-5,"POR VENCER","AL DÍA"))))</f>
        <v/>
      </c>
      <c r="BL441" s="185" t="n"/>
      <c r="BM441" s="119">
        <f>IF(N($H441)&lt;10,"",IF(BG441="","",BG441+31))</f>
        <v/>
      </c>
      <c r="BN441" s="124">
        <f>IF(BM441="","",TODAY()-BM441)</f>
        <v/>
      </c>
      <c r="BO441" s="494" t="n"/>
      <c r="BP441" s="184" t="n"/>
      <c r="BQ441" s="184">
        <f>IF(BM441="","SIN ESTADO",IF(BO441&lt;&gt;"","PAGA",IF(BN441&gt;0,"VENCIDA",IF(BN441&gt;=-5,"POR VENCER","AL DÍA"))))</f>
        <v/>
      </c>
      <c r="BR441" s="185" t="n"/>
      <c r="BS441" s="119">
        <f>IF(N($H441)&lt;11,"",IF(BM441="","",BM441+31))</f>
        <v/>
      </c>
      <c r="BT441" s="124">
        <f>IF(BS441="","",TODAY()-BS441)</f>
        <v/>
      </c>
      <c r="BU441" s="494" t="n"/>
      <c r="BV441" s="184" t="n"/>
      <c r="BW441" s="184">
        <f>IF(BS441="","SIN ESTADO",IF(BU441&lt;&gt;"","PAGA",IF(BT441&gt;0,"VENCIDA",IF(BT441&gt;=-5,"POR VENCER","AL DÍA"))))</f>
        <v/>
      </c>
      <c r="BX441" s="185" t="n"/>
      <c r="BY441" s="119">
        <f>IF(N($H441)&lt;12,"",IF(BS441="","",BS441+31))</f>
        <v/>
      </c>
      <c r="BZ441" s="124">
        <f>IF(BY441="","",TODAY()-BY441)</f>
        <v/>
      </c>
      <c r="CA441" s="494" t="n"/>
      <c r="CB441" s="184" t="n"/>
      <c r="CC441" s="184">
        <f>IF(BY441="","SIN ESTADO",IF(CA441&lt;&gt;"","PAGA",IF(BZ441&gt;0,"VENCIDA",IF(BZ441&gt;=-5,"POR VENCER","AL DÍA"))))</f>
        <v/>
      </c>
      <c r="CD441" s="185" t="n"/>
      <c r="CE441" s="119">
        <f>IF(N($H441)&lt;13,"",IF(BY441="","",BY441+31))</f>
        <v/>
      </c>
      <c r="CF441" s="124">
        <f>IF(CE441="","",TODAY()-CE441)</f>
        <v/>
      </c>
      <c r="CG441" s="494" t="n"/>
      <c r="CH441" s="184" t="n"/>
      <c r="CI441" s="184">
        <f>IF(CE441="","SIN ESTADO",IF(CG441&lt;&gt;"","PAGA",IF(CF441&gt;0,"VENCIDA",IF(CF441&gt;=-5,"POR VENCER","AL DÍA"))))</f>
        <v/>
      </c>
      <c r="CJ441" s="185" t="n"/>
      <c r="CK441" s="119">
        <f>IF(N($H441)&lt;14,"",IF(CE441="","",CE441+31))</f>
        <v/>
      </c>
      <c r="CL441" s="124">
        <f>IF(CK441="","",TODAY()-CK441)</f>
        <v/>
      </c>
      <c r="CM441" s="494" t="n"/>
      <c r="CN441" s="184" t="n"/>
      <c r="CO441" s="184">
        <f>IF(CK441="","SIN ESTADO",IF(CM441&lt;&gt;"","PAGA",IF(CL441&gt;0,"VENCIDA",IF(CL441&gt;=-5,"POR VENCER","AL DÍA"))))</f>
        <v/>
      </c>
      <c r="CP441" s="185" t="n"/>
      <c r="CQ441" s="119">
        <f>IF(N($H441)&lt;15,"",IF(CK441="","",CK441+31))</f>
        <v/>
      </c>
      <c r="CR441" s="124">
        <f>IF(CQ441="","",TODAY()-CQ441)</f>
        <v/>
      </c>
      <c r="CS441" s="494" t="n"/>
      <c r="CT441" s="184" t="n"/>
      <c r="CU441" s="184">
        <f>IF(CQ441="","SIN ESTADO",IF(CS441&lt;&gt;"","PAGA",IF(CR441&gt;0,"VENCIDA",IF(CR441&gt;=-5,"POR VENCER","AL DÍA"))))</f>
        <v/>
      </c>
      <c r="CV441" s="185" t="n"/>
      <c r="CW441" s="119">
        <f>IF(N($H441)&lt;16,"",IF(CQ441="","",CQ441+31))</f>
        <v/>
      </c>
      <c r="CX441" s="124">
        <f>IF(CW441="","",TODAY()-CW441)</f>
        <v/>
      </c>
      <c r="CY441" s="494" t="n"/>
      <c r="CZ441" s="184" t="n"/>
      <c r="DA441" s="184">
        <f>IF(CW441="","SIN ESTADO",IF(CY441&lt;&gt;"","PAGA",IF(CX441&gt;0,"VENCIDA",IF(CX441&gt;=-5,"POR VENCER","AL DÍA"))))</f>
        <v/>
      </c>
      <c r="DB441" s="185" t="n"/>
      <c r="DC441" s="119">
        <f>IF(N($H441)&lt;17,"",IF(CW441="","",CW441+31))</f>
        <v/>
      </c>
      <c r="DD441" s="124">
        <f>IF(DC441="","",TODAY()-DC441)</f>
        <v/>
      </c>
      <c r="DE441" s="494" t="n"/>
      <c r="DF441" s="184" t="n"/>
      <c r="DG441" s="184">
        <f>IF(DC441="","SIN ESTADO",IF(DE441&lt;&gt;"","PAGA",IF(DD441&gt;0,"VENCIDA",IF(DD441&gt;=-5,"POR VENCER","AL DÍA"))))</f>
        <v/>
      </c>
      <c r="DH441" s="185" t="n"/>
      <c r="DI441" s="119">
        <f>IF(N($H441)&lt;18,"",IF(DC441="","",DC441+31))</f>
        <v/>
      </c>
      <c r="DJ441" s="124">
        <f>IF(DI441="","",TODAY()-DI441)</f>
        <v/>
      </c>
      <c r="DK441" s="494" t="n"/>
      <c r="DL441" s="184" t="n"/>
      <c r="DM441" s="184">
        <f>IF(DI441="","SIN ESTADO",IF(DK441&lt;&gt;"","PAGA",IF(DJ441&gt;0,"VENCIDA",IF(DJ441&gt;=-5,"POR VENCER","AL DÍA"))))</f>
        <v/>
      </c>
      <c r="DN441" s="185" t="n"/>
      <c r="DO441" s="119">
        <f>IF(N($H441)&lt;19,"",IF(DI441="","",DI441+31))</f>
        <v/>
      </c>
      <c r="DP441" s="124">
        <f>IF(DO441="","",TODAY()-DO441)</f>
        <v/>
      </c>
      <c r="DQ441" s="494" t="n"/>
      <c r="DR441" s="184" t="n"/>
      <c r="DS441" s="184">
        <f>IF(DO441="","SIN ESTADO",IF(DQ441&lt;&gt;"","PAGA",IF(DP441&gt;0,"VENCIDA",IF(DP441&gt;=-5,"POR VENCER","AL DÍA"))))</f>
        <v/>
      </c>
      <c r="DT441" s="185" t="n"/>
      <c r="DU441" s="119">
        <f>IF(N($H441)&lt;20,"",IF(DO441="","",DO441+31))</f>
        <v/>
      </c>
      <c r="DV441" s="124">
        <f>IF(DU441="","",TODAY()-DU441)</f>
        <v/>
      </c>
      <c r="DW441" s="494" t="n"/>
      <c r="DX441" s="184" t="n"/>
      <c r="DY441" s="184">
        <f>IF(DU441="","SIN ESTADO",IF(DW441&lt;&gt;"","PAGA",IF(DV441&gt;0,"VENCIDA",IF(DV441&gt;=-5,"POR VENCER","AL DÍA"))))</f>
        <v/>
      </c>
      <c r="DZ441" s="185" t="n"/>
      <c r="EA441" s="119">
        <f>IF(N($H441)&lt;21,"",IF(DU441="","",DU441+31))</f>
        <v/>
      </c>
      <c r="EB441" s="124">
        <f>IF(EA441="","",TODAY()-EA441)</f>
        <v/>
      </c>
      <c r="EC441" s="494" t="n"/>
      <c r="ED441" s="184" t="n"/>
      <c r="EE441" s="184">
        <f>IF(EA441="","SIN ESTADO",IF(EC441&lt;&gt;"","PAGA",IF(EB441&gt;0,"VENCIDA",IF(EB441&gt;=-5,"POR VENCER","AL DÍA"))))</f>
        <v/>
      </c>
      <c r="EF441" s="185" t="n"/>
      <c r="EG441" s="119">
        <f>IF(N($H441)&lt;22,"",IF(EA441="","",EA441+31))</f>
        <v/>
      </c>
      <c r="EH441" s="124">
        <f>IF(EG441="","",TODAY()-EG441)</f>
        <v/>
      </c>
      <c r="EI441" s="494" t="n"/>
      <c r="EJ441" s="184" t="n"/>
      <c r="EK441" s="184">
        <f>IF(EG441="","SIN ESTADO",IF(EI441&lt;&gt;"","PAGA",IF(EH441&gt;0,"VENCIDA",IF(EH441&gt;=-5,"POR VENCER","AL DÍA"))))</f>
        <v/>
      </c>
      <c r="EL441" s="185" t="n"/>
      <c r="EM441" s="119">
        <f>IF(N($H441)&lt;23,"",IF(EG441="","",EG441+31))</f>
        <v/>
      </c>
      <c r="EN441" s="124">
        <f>IF(EM441="","",TODAY()-EM441)</f>
        <v/>
      </c>
      <c r="EO441" s="494" t="n"/>
      <c r="EP441" s="184" t="n"/>
      <c r="EQ441" s="184">
        <f>IF(EM441="","SIN ESTADO",IF(EO441&lt;&gt;"","PAGA",IF(EN441&gt;0,"VENCIDA",IF(EN441&gt;=-5,"POR VENCER","AL DÍA"))))</f>
        <v/>
      </c>
      <c r="ER441" s="185" t="n"/>
      <c r="ES441" s="119">
        <f>IF(N($H441)&lt;24,"",IF(EM441="","",EM441+31))</f>
        <v/>
      </c>
      <c r="ET441" s="124">
        <f>IF(ES441="","",TODAY()-ES441)</f>
        <v/>
      </c>
      <c r="EU441" s="494" t="n"/>
      <c r="EV441" s="184" t="n"/>
      <c r="EW441" s="184">
        <f>IF(ES441="","SIN ESTADO",IF(EU441&lt;&gt;"","PAGA",IF(ET441&gt;0,"VENCIDA",IF(ET441&gt;=-5,"POR VENCER","AL DÍA"))))</f>
        <v/>
      </c>
      <c r="EX441" s="185" t="n"/>
      <c r="EY441" s="119">
        <f>IF(N($H441)&lt;25,"",IF(ES441="","",ES441+31))</f>
        <v/>
      </c>
      <c r="EZ441" s="124">
        <f>IF(EY441="","",TODAY()-EY441)</f>
        <v/>
      </c>
      <c r="FA441" s="494" t="n"/>
      <c r="FB441" s="184" t="n"/>
      <c r="FC441" s="184">
        <f>IF(EY441="","SIN ESTADO",IF(FA441&lt;&gt;"","PAGA",IF(EZ441&gt;0,"VENCIDA",IF(EZ441&gt;=-5,"POR VENCER","AL DÍA"))))</f>
        <v/>
      </c>
      <c r="FD441" s="185" t="n"/>
      <c r="FE441" s="119">
        <f>IF(N($H441)&lt;26,"",IF(EY441="","",EY441+31))</f>
        <v/>
      </c>
      <c r="FF441" s="124">
        <f>IF(FE441="","",TODAY()-FE441)</f>
        <v/>
      </c>
      <c r="FG441" s="494" t="n"/>
      <c r="FH441" s="184" t="n"/>
      <c r="FI441" s="184">
        <f>IF(FE441="","SIN ESTADO",IF(FG441&lt;&gt;"","PAGA",IF(FF441&gt;0,"VENCIDA",IF(FF441&gt;=-5,"POR VENCER","AL DÍA"))))</f>
        <v/>
      </c>
      <c r="FJ441" s="185" t="n"/>
      <c r="FK441" s="119">
        <f>IF(N($H441)&lt;27,"",IF(FE441="","",FE441+31))</f>
        <v/>
      </c>
      <c r="FL441" s="124">
        <f>IF(FK441="","",TODAY()-FK441)</f>
        <v/>
      </c>
      <c r="FM441" s="494" t="n"/>
      <c r="FN441" s="184" t="n"/>
      <c r="FO441" s="184">
        <f>IF(FK441="","SIN ESTADO",IF(FM441&lt;&gt;"","PAGA",IF(FL441&gt;0,"VENCIDA",IF(FL441&gt;=-5,"POR VENCER","AL DÍA"))))</f>
        <v/>
      </c>
      <c r="FP441" s="185" t="n"/>
      <c r="FQ441" s="119">
        <f>IF(N($H441)&lt;28,"",IF(FK441="","",FK441+31))</f>
        <v/>
      </c>
      <c r="FR441" s="124">
        <f>IF(FQ441="","",TODAY()-FQ441)</f>
        <v/>
      </c>
      <c r="FS441" s="494" t="n"/>
      <c r="FT441" s="184" t="n"/>
      <c r="FU441" s="184">
        <f>IF(FQ441="","SIN ESTADO",IF(FS441&lt;&gt;"","PAGA",IF(FR441&gt;0,"VENCIDA",IF(FR441&gt;=-5,"POR VENCER","AL DÍA"))))</f>
        <v/>
      </c>
      <c r="FV441" s="185" t="n"/>
      <c r="FW441" s="119">
        <f>IF(N($H441)&lt;29,"",IF(FQ441="","",FQ441+31))</f>
        <v/>
      </c>
      <c r="FX441" s="124">
        <f>IF(FW441="","",TODAY()-FW441)</f>
        <v/>
      </c>
      <c r="FY441" s="494" t="n"/>
      <c r="FZ441" s="184" t="n"/>
      <c r="GA441" s="184">
        <f>IF(FW441="","SIN ESTADO",IF(FY441&lt;&gt;"","PAGA",IF(FX441&gt;0,"VENCIDA",IF(FX441&gt;=-5,"POR VENCER","AL DÍA"))))</f>
        <v/>
      </c>
      <c r="GB441" s="185" t="n"/>
      <c r="GC441" s="119">
        <f>IF(N($H441)&lt;30,"",IF(FW441="","",FW441+31))</f>
        <v/>
      </c>
      <c r="GD441" s="124">
        <f>IF(GC441="","",TODAY()-GC441)</f>
        <v/>
      </c>
      <c r="GE441" s="494" t="n"/>
      <c r="GF441" s="184" t="n"/>
      <c r="GG441" s="184">
        <f>IF(GC441="","SIN ESTADO",IF(GE441&lt;&gt;"","PAGA",IF(GD441&gt;0,"VENCIDA",IF(GD441&gt;=-5,"POR VENCER","AL DÍA"))))</f>
        <v/>
      </c>
      <c r="GH441" s="185" t="n"/>
      <c r="GI441" s="119">
        <f>IF(N($H441)&lt;31,"",IF(GC441="","",GC441+31))</f>
        <v/>
      </c>
      <c r="GJ441" s="124">
        <f>IF(GI441="","",TODAY()-GI441)</f>
        <v/>
      </c>
      <c r="GK441" s="494" t="n"/>
      <c r="GL441" s="184" t="n"/>
      <c r="GM441" s="184">
        <f>IF(GI441="","SIN ESTADO",IF(GK441&lt;&gt;"","PAGA",IF(GJ441&gt;0,"VENCIDA",IF(GJ441&gt;=-5,"POR VENCER","AL DÍA"))))</f>
        <v/>
      </c>
      <c r="GN441" s="185" t="n"/>
      <c r="GO441" s="119">
        <f>IF(N($H441)&lt;32,"",IF(GI441="","",GI441+31))</f>
        <v/>
      </c>
      <c r="GP441" s="124">
        <f>IF(GO441="","",TODAY()-GO441)</f>
        <v/>
      </c>
      <c r="GQ441" s="494" t="n"/>
      <c r="GR441" s="184" t="n"/>
      <c r="GS441" s="184">
        <f>IF(GO441="","SIN ESTADO",IF(GQ441&lt;&gt;"","PAGA",IF(GP441&gt;0,"VENCIDA",IF(GP441&gt;=-5,"POR VENCER","AL DÍA"))))</f>
        <v/>
      </c>
      <c r="GT441" s="185" t="n"/>
      <c r="GU441" s="119">
        <f>IF(N($H441)&lt;33,"",IF(GO441="","",GO441+31))</f>
        <v/>
      </c>
      <c r="GV441" s="124">
        <f>IF(GU441="","",TODAY()-GU441)</f>
        <v/>
      </c>
      <c r="GW441" s="494" t="n"/>
      <c r="GX441" s="184" t="n"/>
      <c r="GY441" s="184">
        <f>IF(GU441="","SIN ESTADO",IF(GW441&lt;&gt;"","PAGA",IF(GV441&gt;0,"VENCIDA",IF(GV441&gt;=-5,"POR VENCER","AL DÍA"))))</f>
        <v/>
      </c>
      <c r="GZ441" s="185" t="n"/>
      <c r="HA441" s="119">
        <f>IF(N($H441)&lt;34,"",IF(GU441="","",GU441+31))</f>
        <v/>
      </c>
      <c r="HB441" s="124">
        <f>IF(HA441="","",TODAY()-HA441)</f>
        <v/>
      </c>
      <c r="HC441" s="494" t="n"/>
      <c r="HD441" s="184" t="n"/>
      <c r="HE441" s="184">
        <f>IF(HA441="","SIN ESTADO",IF(HC441&lt;&gt;"","PAGA",IF(HB441&gt;0,"VENCIDA",IF(HB441&gt;=-5,"POR VENCER","AL DÍA"))))</f>
        <v/>
      </c>
      <c r="HF441" s="185" t="n"/>
      <c r="HG441" s="119">
        <f>IF(N($H441)&lt;35,"",IF(HA441="","",HA441+31))</f>
        <v/>
      </c>
      <c r="HH441" s="124">
        <f>IF(HG441="","",TODAY()-HG441)</f>
        <v/>
      </c>
      <c r="HI441" s="494" t="n"/>
      <c r="HJ441" s="184" t="n"/>
      <c r="HK441" s="184">
        <f>IF(HG441="","SIN ESTADO",IF(HI441&lt;&gt;"","PAGA",IF(HH441&gt;0,"VENCIDA",IF(HH441&gt;=-5,"POR VENCER","AL DÍA"))))</f>
        <v/>
      </c>
      <c r="HL441" s="168" t="n"/>
      <c r="HM441" s="119">
        <f>IF(N($H441)&lt;36,"",IF(HG441="","",HG441+31))</f>
        <v/>
      </c>
      <c r="HN441" s="124">
        <f>IF(HM441="","",TODAY()-HM441)</f>
        <v/>
      </c>
      <c r="HO441" s="494" t="n"/>
      <c r="HP441" s="184" t="n"/>
      <c r="HQ441" s="184">
        <f>IF(HM441="","SIN ESTADO",IF(HO441&lt;&gt;"","PAGA",IF(HN441&gt;0,"VENCIDA",IF(HN441&gt;=-5,"POR VENCER","AL DÍA"))))</f>
        <v/>
      </c>
      <c r="HR441" s="168" t="n"/>
      <c r="HS441" s="169">
        <f>N441+T441+Z441+AF441+AL441+AR441+AX441+BD441+BJ441+BP441+BV441+CB441+CH441+CN441+CT441+CZ441+DF441+DL441+DR441+DX441+ED441+EJ441+EP441+EV441+FB441+FH441+FN441+FT441+FZ441+GF441+GL441+GR441+GX441+HD441+HJ441+HP441</f>
        <v/>
      </c>
      <c r="HU441" s="170">
        <f>IFERROR(N($J441),0)</f>
        <v/>
      </c>
      <c r="HW441" s="170">
        <f>SUMPRODUCT((MOD(COLUMN($M441:$HR441)-COLUMN($M441),6)=0)*ISNUMBER($M441:$HR441)*($M441:$HR441&gt;=RESUMEN!$C$26)*($M441:$HR441&lt;=RESUMEN!$C$27)*IFERROR(N($N441:$HS441),0))</f>
        <v/>
      </c>
      <c r="HX441" s="170">
        <f>SUMPRODUCT((MOD(COLUMN($M441:$HR441)-COLUMN($M441),6)=0)*ISNUMBER($M441:$HR441)*($M441:$HR441&gt;=RESUMEN!$C$26)*($M441:$HR441&lt;=RESUMEN!$C$27))</f>
        <v/>
      </c>
    </row>
    <row r="442" ht="15.75" customHeight="1" s="506">
      <c r="B442" s="113">
        <f>VENTAS!A441</f>
        <v/>
      </c>
      <c r="C442" s="236">
        <f>VENTAS!B441</f>
        <v/>
      </c>
      <c r="D442" s="53">
        <f>VENTAS!C441</f>
        <v/>
      </c>
      <c r="E442" s="114">
        <f>VENTAS!D441</f>
        <v/>
      </c>
      <c r="F442" s="114">
        <f>VENTAS!J441</f>
        <v/>
      </c>
      <c r="G442" s="494">
        <f>VENTAS!F441</f>
        <v/>
      </c>
      <c r="H442" s="479">
        <f>VENTAS!K441</f>
        <v/>
      </c>
      <c r="I442" s="479">
        <f>VENTAS!M441</f>
        <v/>
      </c>
      <c r="J442" s="184">
        <f>VENTAS!L441</f>
        <v/>
      </c>
      <c r="K442" s="119">
        <f>IF(N($H442)&lt;1,"",$G442+31)</f>
        <v/>
      </c>
      <c r="L442" s="124">
        <f>IF(K442="","",TODAY()-K442)</f>
        <v/>
      </c>
      <c r="M442" s="494" t="n">
        <v>46109</v>
      </c>
      <c r="N442" s="374" t="n">
        <v>1342600</v>
      </c>
      <c r="O442" s="184">
        <f>IF(K442="","SIN ESTADO",IF(M442&lt;&gt;"","PAGA",IF(L442&gt;0,"VENCIDA",IF(L442&gt;=-5,"POR VENCER","AL DÍA"))))</f>
        <v/>
      </c>
      <c r="P442" s="185" t="inlineStr">
        <is>
          <t>TRANSFERENCIA</t>
        </is>
      </c>
      <c r="Q442" s="119">
        <f>IF(N($H442)&lt;2,"",IF(K442="","",K442+31))</f>
        <v/>
      </c>
      <c r="R442" s="124">
        <f>IF(Q442="","",TODAY()-Q442)</f>
        <v/>
      </c>
      <c r="S442" s="494" t="n">
        <v>46150</v>
      </c>
      <c r="T442" s="184" t="n">
        <v>1154750</v>
      </c>
      <c r="U442" s="184">
        <f>IF(Q442="","SIN ESTADO",IF(S442&lt;&gt;"","PAGA",IF(R442&gt;0,"VENCIDA",IF(R442&gt;=-5,"POR VENCER","AL DÍA"))))</f>
        <v/>
      </c>
      <c r="V442" s="185" t="inlineStr">
        <is>
          <t>TRANSFERENCIA</t>
        </is>
      </c>
      <c r="W442" s="119">
        <f>IF(N($H442)&lt;3,"",IF(Q442="","",Q442+31))</f>
        <v/>
      </c>
      <c r="X442" s="124">
        <f>IF(W442="","",TODAY()-W442)</f>
        <v/>
      </c>
      <c r="Y442" s="494" t="n"/>
      <c r="Z442" s="184" t="n"/>
      <c r="AA442" s="184">
        <f>IF(W442="","SIN ESTADO",IF(Y442&lt;&gt;"","PAGA",IF(X442&gt;0,"VENCIDA",IF(X442&gt;=-5,"POR VENCER","AL DÍA"))))</f>
        <v/>
      </c>
      <c r="AB442" s="185" t="n"/>
      <c r="AC442" s="119">
        <f>IF(N($H442)&lt;4,"",IF(W442="","",W442+31))</f>
        <v/>
      </c>
      <c r="AD442" s="124">
        <f>IF(AC442="","",TODAY()-AC442)</f>
        <v/>
      </c>
      <c r="AE442" s="494" t="n"/>
      <c r="AF442" s="184" t="n"/>
      <c r="AG442" s="184">
        <f>IF(AC442="","SIN ESTADO",IF(AE442&lt;&gt;"","PAGA",IF(AD442&gt;0,"VENCIDA",IF(AD442&gt;=-5,"POR VENCER","AL DÍA"))))</f>
        <v/>
      </c>
      <c r="AH442" s="185" t="n"/>
      <c r="AI442" s="119">
        <f>IF(N($H442)&lt;5,"",IF(AC442="","",AC442+31))</f>
        <v/>
      </c>
      <c r="AJ442" s="124">
        <f>IF(AI442="","",TODAY()-AI442)</f>
        <v/>
      </c>
      <c r="AK442" s="494" t="n"/>
      <c r="AL442" s="184" t="n"/>
      <c r="AM442" s="184">
        <f>IF(AI442="","SIN ESTADO",IF(AK442&lt;&gt;"","PAGA",IF(AJ442&gt;0,"VENCIDA",IF(AJ442&gt;=-5,"POR VENCER","AL DÍA"))))</f>
        <v/>
      </c>
      <c r="AN442" s="185" t="n"/>
      <c r="AO442" s="119">
        <f>IF(N($H442)&lt;6,"",IF(AI442="","",AI442+31))</f>
        <v/>
      </c>
      <c r="AP442" s="124">
        <f>IF(AO442="","",TODAY()-AO442)</f>
        <v/>
      </c>
      <c r="AQ442" s="270" t="n"/>
      <c r="AR442" s="184" t="n"/>
      <c r="AS442" s="184">
        <f>IF(AO442="","SIN ESTADO",IF(AQ442&lt;&gt;"","PAGA",IF(AP442&gt;0,"VENCIDA",IF(AP442&gt;=-5,"POR VENCER","AL DÍA"))))</f>
        <v/>
      </c>
      <c r="AT442" s="185" t="n"/>
      <c r="AU442" s="119">
        <f>IF(N($H442)&lt;7,"",IF(AO442="","",AO442+31))</f>
        <v/>
      </c>
      <c r="AV442" s="124">
        <f>IF(AU442="","",TODAY()-AU442)</f>
        <v/>
      </c>
      <c r="AW442" s="494" t="n"/>
      <c r="AX442" s="184" t="n"/>
      <c r="AY442" s="184">
        <f>IF(AU442="","SIN ESTADO",IF(AW442&lt;&gt;"","PAGA",IF(AV442&gt;0,"VENCIDA",IF(AV442&gt;=-5,"POR VENCER","AL DÍA"))))</f>
        <v/>
      </c>
      <c r="AZ442" s="185" t="n"/>
      <c r="BA442" s="119">
        <f>IF(N($H442)&lt;8,"",IF(AU442="","",AU442+31))</f>
        <v/>
      </c>
      <c r="BB442" s="124">
        <f>IF(BA442="","",TODAY()-BA442)</f>
        <v/>
      </c>
      <c r="BC442" s="494" t="n"/>
      <c r="BD442" s="184" t="n"/>
      <c r="BE442" s="184">
        <f>IF(BA442="","SIN ESTADO",IF(BC442&lt;&gt;"","PAGA",IF(BB442&gt;0,"VENCIDA",IF(BB442&gt;=-5,"POR VENCER","AL DÍA"))))</f>
        <v/>
      </c>
      <c r="BF442" s="185" t="n"/>
      <c r="BG442" s="119">
        <f>IF(N($H442)&lt;9,"",IF(BA442="","",BA442+31))</f>
        <v/>
      </c>
      <c r="BH442" s="124">
        <f>IF(BG442="","",TODAY()-BG442)</f>
        <v/>
      </c>
      <c r="BI442" s="494" t="n"/>
      <c r="BJ442" s="184" t="n"/>
      <c r="BK442" s="184">
        <f>IF(BG442="","SIN ESTADO",IF(BI442&lt;&gt;"","PAGA",IF(BH442&gt;0,"VENCIDA",IF(BH442&gt;=-5,"POR VENCER","AL DÍA"))))</f>
        <v/>
      </c>
      <c r="BL442" s="185" t="n"/>
      <c r="BM442" s="119">
        <f>IF(N($H442)&lt;10,"",IF(BG442="","",BG442+31))</f>
        <v/>
      </c>
      <c r="BN442" s="124">
        <f>IF(BM442="","",TODAY()-BM442)</f>
        <v/>
      </c>
      <c r="BO442" s="494" t="n"/>
      <c r="BP442" s="184" t="n"/>
      <c r="BQ442" s="184">
        <f>IF(BM442="","SIN ESTADO",IF(BO442&lt;&gt;"","PAGA",IF(BN442&gt;0,"VENCIDA",IF(BN442&gt;=-5,"POR VENCER","AL DÍA"))))</f>
        <v/>
      </c>
      <c r="BR442" s="185" t="n"/>
      <c r="BS442" s="119">
        <f>IF(N($H442)&lt;11,"",IF(BM442="","",BM442+31))</f>
        <v/>
      </c>
      <c r="BT442" s="124">
        <f>IF(BS442="","",TODAY()-BS442)</f>
        <v/>
      </c>
      <c r="BU442" s="494" t="n"/>
      <c r="BV442" s="184" t="n"/>
      <c r="BW442" s="184">
        <f>IF(BS442="","SIN ESTADO",IF(BU442&lt;&gt;"","PAGA",IF(BT442&gt;0,"VENCIDA",IF(BT442&gt;=-5,"POR VENCER","AL DÍA"))))</f>
        <v/>
      </c>
      <c r="BX442" s="185" t="n"/>
      <c r="BY442" s="119">
        <f>IF(N($H442)&lt;12,"",IF(BS442="","",BS442+31))</f>
        <v/>
      </c>
      <c r="BZ442" s="124">
        <f>IF(BY442="","",TODAY()-BY442)</f>
        <v/>
      </c>
      <c r="CA442" s="494" t="n"/>
      <c r="CB442" s="184" t="n"/>
      <c r="CC442" s="184">
        <f>IF(BY442="","SIN ESTADO",IF(CA442&lt;&gt;"","PAGA",IF(BZ442&gt;0,"VENCIDA",IF(BZ442&gt;=-5,"POR VENCER","AL DÍA"))))</f>
        <v/>
      </c>
      <c r="CD442" s="185" t="n"/>
      <c r="CE442" s="119">
        <f>IF(N($H442)&lt;13,"",IF(BY442="","",BY442+31))</f>
        <v/>
      </c>
      <c r="CF442" s="124">
        <f>IF(CE442="","",TODAY()-CE442)</f>
        <v/>
      </c>
      <c r="CG442" s="494" t="n"/>
      <c r="CH442" s="184" t="n"/>
      <c r="CI442" s="184">
        <f>IF(CE442="","SIN ESTADO",IF(CG442&lt;&gt;"","PAGA",IF(CF442&gt;0,"VENCIDA",IF(CF442&gt;=-5,"POR VENCER","AL DÍA"))))</f>
        <v/>
      </c>
      <c r="CJ442" s="185" t="n"/>
      <c r="CK442" s="119">
        <f>IF(N($H442)&lt;14,"",IF(CE442="","",CE442+31))</f>
        <v/>
      </c>
      <c r="CL442" s="124">
        <f>IF(CK442="","",TODAY()-CK442)</f>
        <v/>
      </c>
      <c r="CM442" s="494" t="n"/>
      <c r="CN442" s="184" t="n"/>
      <c r="CO442" s="184">
        <f>IF(CK442="","SIN ESTADO",IF(CM442&lt;&gt;"","PAGA",IF(CL442&gt;0,"VENCIDA",IF(CL442&gt;=-5,"POR VENCER","AL DÍA"))))</f>
        <v/>
      </c>
      <c r="CP442" s="185" t="n"/>
      <c r="CQ442" s="119">
        <f>IF(N($H442)&lt;15,"",IF(CK442="","",CK442+31))</f>
        <v/>
      </c>
      <c r="CR442" s="124">
        <f>IF(CQ442="","",TODAY()-CQ442)</f>
        <v/>
      </c>
      <c r="CS442" s="494" t="n"/>
      <c r="CT442" s="184" t="n"/>
      <c r="CU442" s="184">
        <f>IF(CQ442="","SIN ESTADO",IF(CS442&lt;&gt;"","PAGA",IF(CR442&gt;0,"VENCIDA",IF(CR442&gt;=-5,"POR VENCER","AL DÍA"))))</f>
        <v/>
      </c>
      <c r="CV442" s="185" t="n"/>
      <c r="CW442" s="119">
        <f>IF(N($H442)&lt;16,"",IF(CQ442="","",CQ442+31))</f>
        <v/>
      </c>
      <c r="CX442" s="124">
        <f>IF(CW442="","",TODAY()-CW442)</f>
        <v/>
      </c>
      <c r="CY442" s="494" t="n"/>
      <c r="CZ442" s="184" t="n"/>
      <c r="DA442" s="184">
        <f>IF(CW442="","SIN ESTADO",IF(CY442&lt;&gt;"","PAGA",IF(CX442&gt;0,"VENCIDA",IF(CX442&gt;=-5,"POR VENCER","AL DÍA"))))</f>
        <v/>
      </c>
      <c r="DB442" s="185" t="n"/>
      <c r="DC442" s="119">
        <f>IF(N($H442)&lt;17,"",IF(CW442="","",CW442+31))</f>
        <v/>
      </c>
      <c r="DD442" s="124">
        <f>IF(DC442="","",TODAY()-DC442)</f>
        <v/>
      </c>
      <c r="DE442" s="494" t="n"/>
      <c r="DF442" s="184" t="n"/>
      <c r="DG442" s="184">
        <f>IF(DC442="","SIN ESTADO",IF(DE442&lt;&gt;"","PAGA",IF(DD442&gt;0,"VENCIDA",IF(DD442&gt;=-5,"POR VENCER","AL DÍA"))))</f>
        <v/>
      </c>
      <c r="DH442" s="185" t="n"/>
      <c r="DI442" s="119">
        <f>IF(N($H442)&lt;18,"",IF(DC442="","",DC442+31))</f>
        <v/>
      </c>
      <c r="DJ442" s="124">
        <f>IF(DI442="","",TODAY()-DI442)</f>
        <v/>
      </c>
      <c r="DK442" s="494" t="n"/>
      <c r="DL442" s="184" t="n"/>
      <c r="DM442" s="184">
        <f>IF(DI442="","SIN ESTADO",IF(DK442&lt;&gt;"","PAGA",IF(DJ442&gt;0,"VENCIDA",IF(DJ442&gt;=-5,"POR VENCER","AL DÍA"))))</f>
        <v/>
      </c>
      <c r="DN442" s="185" t="n"/>
      <c r="DO442" s="119">
        <f>IF(N($H442)&lt;19,"",IF(DI442="","",DI442+31))</f>
        <v/>
      </c>
      <c r="DP442" s="124">
        <f>IF(DO442="","",TODAY()-DO442)</f>
        <v/>
      </c>
      <c r="DQ442" s="494" t="n"/>
      <c r="DR442" s="184" t="n"/>
      <c r="DS442" s="184">
        <f>IF(DO442="","SIN ESTADO",IF(DQ442&lt;&gt;"","PAGA",IF(DP442&gt;0,"VENCIDA",IF(DP442&gt;=-5,"POR VENCER","AL DÍA"))))</f>
        <v/>
      </c>
      <c r="DT442" s="185" t="n"/>
      <c r="DU442" s="119">
        <f>IF(N($H442)&lt;20,"",IF(DO442="","",DO442+31))</f>
        <v/>
      </c>
      <c r="DV442" s="124">
        <f>IF(DU442="","",TODAY()-DU442)</f>
        <v/>
      </c>
      <c r="DW442" s="494" t="n"/>
      <c r="DX442" s="184" t="n"/>
      <c r="DY442" s="184">
        <f>IF(DU442="","SIN ESTADO",IF(DW442&lt;&gt;"","PAGA",IF(DV442&gt;0,"VENCIDA",IF(DV442&gt;=-5,"POR VENCER","AL DÍA"))))</f>
        <v/>
      </c>
      <c r="DZ442" s="185" t="n"/>
      <c r="EA442" s="119">
        <f>IF(N($H442)&lt;21,"",IF(DU442="","",DU442+31))</f>
        <v/>
      </c>
      <c r="EB442" s="124">
        <f>IF(EA442="","",TODAY()-EA442)</f>
        <v/>
      </c>
      <c r="EC442" s="494" t="n"/>
      <c r="ED442" s="184" t="n"/>
      <c r="EE442" s="184">
        <f>IF(EA442="","SIN ESTADO",IF(EC442&lt;&gt;"","PAGA",IF(EB442&gt;0,"VENCIDA",IF(EB442&gt;=-5,"POR VENCER","AL DÍA"))))</f>
        <v/>
      </c>
      <c r="EF442" s="185" t="n"/>
      <c r="EG442" s="119">
        <f>IF(N($H442)&lt;22,"",IF(EA442="","",EA442+31))</f>
        <v/>
      </c>
      <c r="EH442" s="124">
        <f>IF(EG442="","",TODAY()-EG442)</f>
        <v/>
      </c>
      <c r="EI442" s="494" t="n"/>
      <c r="EJ442" s="184" t="n"/>
      <c r="EK442" s="184">
        <f>IF(EG442="","SIN ESTADO",IF(EI442&lt;&gt;"","PAGA",IF(EH442&gt;0,"VENCIDA",IF(EH442&gt;=-5,"POR VENCER","AL DÍA"))))</f>
        <v/>
      </c>
      <c r="EL442" s="185" t="n"/>
      <c r="EM442" s="119">
        <f>IF(N($H442)&lt;23,"",IF(EG442="","",EG442+31))</f>
        <v/>
      </c>
      <c r="EN442" s="124">
        <f>IF(EM442="","",TODAY()-EM442)</f>
        <v/>
      </c>
      <c r="EO442" s="494" t="n"/>
      <c r="EP442" s="184" t="n"/>
      <c r="EQ442" s="184">
        <f>IF(EM442="","SIN ESTADO",IF(EO442&lt;&gt;"","PAGA",IF(EN442&gt;0,"VENCIDA",IF(EN442&gt;=-5,"POR VENCER","AL DÍA"))))</f>
        <v/>
      </c>
      <c r="ER442" s="185" t="n"/>
      <c r="ES442" s="119">
        <f>IF(N($H442)&lt;24,"",IF(EM442="","",EM442+31))</f>
        <v/>
      </c>
      <c r="ET442" s="124">
        <f>IF(ES442="","",TODAY()-ES442)</f>
        <v/>
      </c>
      <c r="EU442" s="494" t="n"/>
      <c r="EV442" s="184" t="n"/>
      <c r="EW442" s="184">
        <f>IF(ES442="","SIN ESTADO",IF(EU442&lt;&gt;"","PAGA",IF(ET442&gt;0,"VENCIDA",IF(ET442&gt;=-5,"POR VENCER","AL DÍA"))))</f>
        <v/>
      </c>
      <c r="EX442" s="185" t="n"/>
      <c r="EY442" s="119">
        <f>IF(N($H442)&lt;25,"",IF(ES442="","",ES442+31))</f>
        <v/>
      </c>
      <c r="EZ442" s="124">
        <f>IF(EY442="","",TODAY()-EY442)</f>
        <v/>
      </c>
      <c r="FA442" s="494" t="n"/>
      <c r="FB442" s="184" t="n"/>
      <c r="FC442" s="184">
        <f>IF(EY442="","SIN ESTADO",IF(FA442&lt;&gt;"","PAGA",IF(EZ442&gt;0,"VENCIDA",IF(EZ442&gt;=-5,"POR VENCER","AL DÍA"))))</f>
        <v/>
      </c>
      <c r="FD442" s="185" t="n"/>
      <c r="FE442" s="119">
        <f>IF(N($H442)&lt;26,"",IF(EY442="","",EY442+31))</f>
        <v/>
      </c>
      <c r="FF442" s="124">
        <f>IF(FE442="","",TODAY()-FE442)</f>
        <v/>
      </c>
      <c r="FG442" s="494" t="n"/>
      <c r="FH442" s="184" t="n"/>
      <c r="FI442" s="184">
        <f>IF(FE442="","SIN ESTADO",IF(FG442&lt;&gt;"","PAGA",IF(FF442&gt;0,"VENCIDA",IF(FF442&gt;=-5,"POR VENCER","AL DÍA"))))</f>
        <v/>
      </c>
      <c r="FJ442" s="185" t="n"/>
      <c r="FK442" s="119">
        <f>IF(N($H442)&lt;27,"",IF(FE442="","",FE442+31))</f>
        <v/>
      </c>
      <c r="FL442" s="124">
        <f>IF(FK442="","",TODAY()-FK442)</f>
        <v/>
      </c>
      <c r="FM442" s="494" t="n"/>
      <c r="FN442" s="184" t="n"/>
      <c r="FO442" s="184">
        <f>IF(FK442="","SIN ESTADO",IF(FM442&lt;&gt;"","PAGA",IF(FL442&gt;0,"VENCIDA",IF(FL442&gt;=-5,"POR VENCER","AL DÍA"))))</f>
        <v/>
      </c>
      <c r="FP442" s="185" t="n"/>
      <c r="FQ442" s="119">
        <f>IF(N($H442)&lt;28,"",IF(FK442="","",FK442+31))</f>
        <v/>
      </c>
      <c r="FR442" s="124">
        <f>IF(FQ442="","",TODAY()-FQ442)</f>
        <v/>
      </c>
      <c r="FS442" s="494" t="n"/>
      <c r="FT442" s="184" t="n"/>
      <c r="FU442" s="184">
        <f>IF(FQ442="","SIN ESTADO",IF(FS442&lt;&gt;"","PAGA",IF(FR442&gt;0,"VENCIDA",IF(FR442&gt;=-5,"POR VENCER","AL DÍA"))))</f>
        <v/>
      </c>
      <c r="FV442" s="185" t="n"/>
      <c r="FW442" s="119">
        <f>IF(N($H442)&lt;29,"",IF(FQ442="","",FQ442+31))</f>
        <v/>
      </c>
      <c r="FX442" s="124">
        <f>IF(FW442="","",TODAY()-FW442)</f>
        <v/>
      </c>
      <c r="FY442" s="494" t="n"/>
      <c r="FZ442" s="184" t="n"/>
      <c r="GA442" s="184">
        <f>IF(FW442="","SIN ESTADO",IF(FY442&lt;&gt;"","PAGA",IF(FX442&gt;0,"VENCIDA",IF(FX442&gt;=-5,"POR VENCER","AL DÍA"))))</f>
        <v/>
      </c>
      <c r="GB442" s="185" t="n"/>
      <c r="GC442" s="119">
        <f>IF(N($H442)&lt;30,"",IF(FW442="","",FW442+31))</f>
        <v/>
      </c>
      <c r="GD442" s="124">
        <f>IF(GC442="","",TODAY()-GC442)</f>
        <v/>
      </c>
      <c r="GE442" s="494" t="n"/>
      <c r="GF442" s="184" t="n"/>
      <c r="GG442" s="184">
        <f>IF(GC442="","SIN ESTADO",IF(GE442&lt;&gt;"","PAGA",IF(GD442&gt;0,"VENCIDA",IF(GD442&gt;=-5,"POR VENCER","AL DÍA"))))</f>
        <v/>
      </c>
      <c r="GH442" s="185" t="n"/>
      <c r="GI442" s="119">
        <f>IF(N($H442)&lt;31,"",IF(GC442="","",GC442+31))</f>
        <v/>
      </c>
      <c r="GJ442" s="124">
        <f>IF(GI442="","",TODAY()-GI442)</f>
        <v/>
      </c>
      <c r="GK442" s="494" t="n"/>
      <c r="GL442" s="184" t="n"/>
      <c r="GM442" s="184">
        <f>IF(GI442="","SIN ESTADO",IF(GK442&lt;&gt;"","PAGA",IF(GJ442&gt;0,"VENCIDA",IF(GJ442&gt;=-5,"POR VENCER","AL DÍA"))))</f>
        <v/>
      </c>
      <c r="GN442" s="185" t="n"/>
      <c r="GO442" s="119">
        <f>IF(N($H442)&lt;32,"",IF(GI442="","",GI442+31))</f>
        <v/>
      </c>
      <c r="GP442" s="124">
        <f>IF(GO442="","",TODAY()-GO442)</f>
        <v/>
      </c>
      <c r="GQ442" s="494" t="n"/>
      <c r="GR442" s="184" t="n"/>
      <c r="GS442" s="184">
        <f>IF(GO442="","SIN ESTADO",IF(GQ442&lt;&gt;"","PAGA",IF(GP442&gt;0,"VENCIDA",IF(GP442&gt;=-5,"POR VENCER","AL DÍA"))))</f>
        <v/>
      </c>
      <c r="GT442" s="185" t="n"/>
      <c r="GU442" s="119">
        <f>IF(N($H442)&lt;33,"",IF(GO442="","",GO442+31))</f>
        <v/>
      </c>
      <c r="GV442" s="124">
        <f>IF(GU442="","",TODAY()-GU442)</f>
        <v/>
      </c>
      <c r="GW442" s="494" t="n"/>
      <c r="GX442" s="184" t="n"/>
      <c r="GY442" s="184">
        <f>IF(GU442="","SIN ESTADO",IF(GW442&lt;&gt;"","PAGA",IF(GV442&gt;0,"VENCIDA",IF(GV442&gt;=-5,"POR VENCER","AL DÍA"))))</f>
        <v/>
      </c>
      <c r="GZ442" s="185" t="n"/>
      <c r="HA442" s="119">
        <f>IF(N($H442)&lt;34,"",IF(GU442="","",GU442+31))</f>
        <v/>
      </c>
      <c r="HB442" s="124">
        <f>IF(HA442="","",TODAY()-HA442)</f>
        <v/>
      </c>
      <c r="HC442" s="494" t="n"/>
      <c r="HD442" s="184" t="n"/>
      <c r="HE442" s="184">
        <f>IF(HA442="","SIN ESTADO",IF(HC442&lt;&gt;"","PAGA",IF(HB442&gt;0,"VENCIDA",IF(HB442&gt;=-5,"POR VENCER","AL DÍA"))))</f>
        <v/>
      </c>
      <c r="HF442" s="185" t="n"/>
      <c r="HG442" s="119">
        <f>IF(N($H442)&lt;35,"",IF(HA442="","",HA442+31))</f>
        <v/>
      </c>
      <c r="HH442" s="124">
        <f>IF(HG442="","",TODAY()-HG442)</f>
        <v/>
      </c>
      <c r="HI442" s="494" t="n"/>
      <c r="HJ442" s="184" t="n"/>
      <c r="HK442" s="184">
        <f>IF(HG442="","SIN ESTADO",IF(HI442&lt;&gt;"","PAGA",IF(HH442&gt;0,"VENCIDA",IF(HH442&gt;=-5,"POR VENCER","AL DÍA"))))</f>
        <v/>
      </c>
      <c r="HL442" s="168" t="n"/>
      <c r="HM442" s="119">
        <f>IF(N($H442)&lt;36,"",IF(HG442="","",HG442+31))</f>
        <v/>
      </c>
      <c r="HN442" s="124">
        <f>IF(HM442="","",TODAY()-HM442)</f>
        <v/>
      </c>
      <c r="HO442" s="494" t="n"/>
      <c r="HP442" s="184" t="n"/>
      <c r="HQ442" s="184">
        <f>IF(HM442="","SIN ESTADO",IF(HO442&lt;&gt;"","PAGA",IF(HN442&gt;0,"VENCIDA",IF(HN442&gt;=-5,"POR VENCER","AL DÍA"))))</f>
        <v/>
      </c>
      <c r="HR442" s="168" t="n"/>
      <c r="HS442" s="169">
        <f>N442+T442+Z442+AF442+AL442+AR442+AX442+BD442+BJ442+BP442+BV442+CB442+CH442+CN442+CT442+CZ442+DF442+DL442+DR442+DX442+ED442+EJ442+EP442+EV442+FB442+FH442+FN442+FT442+FZ442+GF442+GL442+GR442+GX442+HD442+HJ442+HP442</f>
        <v/>
      </c>
      <c r="HU442" s="170">
        <f>IFERROR(N($J442),0)</f>
        <v/>
      </c>
      <c r="HW442" s="170">
        <f>SUMPRODUCT((MOD(COLUMN($M442:$HR442)-COLUMN($M442),6)=0)*ISNUMBER($M442:$HR442)*($M442:$HR442&gt;=RESUMEN!$C$26)*($M442:$HR442&lt;=RESUMEN!$C$27)*IFERROR(N($N442:$HS442),0))</f>
        <v/>
      </c>
      <c r="HX442" s="170">
        <f>SUMPRODUCT((MOD(COLUMN($M442:$HR442)-COLUMN($M442),6)=0)*ISNUMBER($M442:$HR442)*($M442:$HR442&gt;=RESUMEN!$C$26)*($M442:$HR442&lt;=RESUMEN!$C$27))</f>
        <v/>
      </c>
    </row>
    <row r="443" ht="15.75" customHeight="1" s="506">
      <c r="B443" s="113">
        <f>VENTAS!A442</f>
        <v/>
      </c>
      <c r="C443" s="236">
        <f>VENTAS!B442</f>
        <v/>
      </c>
      <c r="D443" s="53">
        <f>VENTAS!C442</f>
        <v/>
      </c>
      <c r="E443" s="114">
        <f>VENTAS!D442</f>
        <v/>
      </c>
      <c r="F443" s="114">
        <f>VENTAS!J442</f>
        <v/>
      </c>
      <c r="G443" s="494">
        <f>VENTAS!F442</f>
        <v/>
      </c>
      <c r="H443" s="479">
        <f>VENTAS!K442</f>
        <v/>
      </c>
      <c r="I443" s="479">
        <f>VENTAS!M442</f>
        <v/>
      </c>
      <c r="J443" s="184">
        <f>VENTAS!L442</f>
        <v/>
      </c>
      <c r="K443" s="119">
        <f>IF(N($H443)&lt;1,"",$G443+31)</f>
        <v/>
      </c>
      <c r="L443" s="124">
        <f>IF(K443="","",TODAY()-K443)</f>
        <v/>
      </c>
      <c r="M443" s="494" t="n">
        <v>46178</v>
      </c>
      <c r="N443" s="374" t="n">
        <v>1000000</v>
      </c>
      <c r="O443" s="184">
        <f>IF(K443="","SIN ESTADO",IF(M443&lt;&gt;"","PAGA",IF(L443&gt;0,"VENCIDA",IF(L443&gt;=-5,"POR VENCER","AL DÍA"))))</f>
        <v/>
      </c>
      <c r="P443" s="185" t="inlineStr">
        <is>
          <t>TRANSFERENCIA</t>
        </is>
      </c>
      <c r="Q443" s="119">
        <f>IF(N($H443)&lt;2,"",IF(K443="","",K443+31))</f>
        <v/>
      </c>
      <c r="R443" s="124">
        <f>IF(Q443="","",TODAY()-Q443)</f>
        <v/>
      </c>
      <c r="S443" s="494" t="n">
        <v>46178</v>
      </c>
      <c r="T443" s="184" t="n">
        <v>1000000</v>
      </c>
      <c r="U443" s="184">
        <f>IF(Q443="","SIN ESTADO",IF(S443&lt;&gt;"","PAGA",IF(R443&gt;0,"VENCIDA",IF(R443&gt;=-5,"POR VENCER","AL DÍA"))))</f>
        <v/>
      </c>
      <c r="V443" s="185" t="inlineStr">
        <is>
          <t>TRANSFERENCIA</t>
        </is>
      </c>
      <c r="W443" s="119">
        <f>IF(N($H443)&lt;3,"",IF(Q443="","",Q443+31))</f>
        <v/>
      </c>
      <c r="X443" s="124">
        <f>IF(W443="","",TODAY()-W443)</f>
        <v/>
      </c>
      <c r="Y443" s="494" t="n">
        <v>46205</v>
      </c>
      <c r="Z443" s="184" t="n">
        <v>1000000</v>
      </c>
      <c r="AA443" s="184">
        <f>IF(W443="","SIN ESTADO",IF(Y443&lt;&gt;"","PAGA",IF(X443&gt;0,"VENCIDA",IF(X443&gt;=-5,"POR VENCER","AL DÍA"))))</f>
        <v/>
      </c>
      <c r="AB443" s="185" t="inlineStr">
        <is>
          <t>TRANSFERENCIA</t>
        </is>
      </c>
      <c r="AC443" s="119">
        <f>IF(N($H443)&lt;4,"",IF(W443="","",W443+31))</f>
        <v/>
      </c>
      <c r="AD443" s="124">
        <f>IF(AC443="","",TODAY()-AC443)</f>
        <v/>
      </c>
      <c r="AE443" s="494" t="n">
        <v>46238</v>
      </c>
      <c r="AF443" s="184" t="n">
        <v>1000000</v>
      </c>
      <c r="AG443" s="184">
        <f>IF(AC443="","SIN ESTADO",IF(AE443&lt;&gt;"","PAGA",IF(AD443&gt;0,"VENCIDA",IF(AD443&gt;=-5,"POR VENCER","AL DÍA"))))</f>
        <v/>
      </c>
      <c r="AH443" s="185" t="inlineStr">
        <is>
          <t>TRANSFERENCIA</t>
        </is>
      </c>
      <c r="AI443" s="119">
        <f>IF(N($H443)&lt;5,"",IF(AC443="","",AC443+31))</f>
        <v/>
      </c>
      <c r="AJ443" s="124">
        <f>IF(AI443="","",TODAY()-AI443)</f>
        <v/>
      </c>
      <c r="AK443" s="494" t="n">
        <v>46265</v>
      </c>
      <c r="AL443" s="184" t="n">
        <v>100000</v>
      </c>
      <c r="AM443" s="184">
        <f>IF(AI443="","SIN ESTADO",IF(AK443&lt;&gt;"","PAGA",IF(AJ443&gt;0,"VENCIDA",IF(AJ443&gt;=-5,"POR VENCER","AL DÍA"))))</f>
        <v/>
      </c>
      <c r="AN443" s="185" t="inlineStr">
        <is>
          <t>TRANSFERENCIA</t>
        </is>
      </c>
      <c r="AO443" s="119">
        <f>IF(N($H443)&lt;6,"",IF(AI443="","",AI443+31))</f>
        <v/>
      </c>
      <c r="AP443" s="124">
        <f>IF(AO443="","",TODAY()-AO443)</f>
        <v/>
      </c>
      <c r="AQ443" s="270" t="n"/>
      <c r="AR443" s="184" t="n"/>
      <c r="AS443" s="184">
        <f>IF(AO443="","SIN ESTADO",IF(AQ443&lt;&gt;"","PAGA",IF(AP443&gt;0,"VENCIDA",IF(AP443&gt;=-5,"POR VENCER","AL DÍA"))))</f>
        <v/>
      </c>
      <c r="AT443" s="185" t="n"/>
      <c r="AU443" s="119">
        <f>IF(N($H443)&lt;7,"",IF(AO443="","",AO443+31))</f>
        <v/>
      </c>
      <c r="AV443" s="124">
        <f>IF(AU443="","",TODAY()-AU443)</f>
        <v/>
      </c>
      <c r="AW443" s="494" t="n"/>
      <c r="AX443" s="184" t="n"/>
      <c r="AY443" s="184">
        <f>IF(AU443="","SIN ESTADO",IF(AW443&lt;&gt;"","PAGA",IF(AV443&gt;0,"VENCIDA",IF(AV443&gt;=-5,"POR VENCER","AL DÍA"))))</f>
        <v/>
      </c>
      <c r="AZ443" s="185" t="n"/>
      <c r="BA443" s="119">
        <f>IF(N($H443)&lt;8,"",IF(AU443="","",AU443+31))</f>
        <v/>
      </c>
      <c r="BB443" s="124">
        <f>IF(BA443="","",TODAY()-BA443)</f>
        <v/>
      </c>
      <c r="BC443" s="494" t="n"/>
      <c r="BD443" s="184" t="n"/>
      <c r="BE443" s="184">
        <f>IF(BA443="","SIN ESTADO",IF(BC443&lt;&gt;"","PAGA",IF(BB443&gt;0,"VENCIDA",IF(BB443&gt;=-5,"POR VENCER","AL DÍA"))))</f>
        <v/>
      </c>
      <c r="BF443" s="185" t="n"/>
      <c r="BG443" s="119">
        <f>IF(N($H443)&lt;9,"",IF(BA443="","",BA443+31))</f>
        <v/>
      </c>
      <c r="BH443" s="124">
        <f>IF(BG443="","",TODAY()-BG443)</f>
        <v/>
      </c>
      <c r="BI443" s="494" t="n"/>
      <c r="BJ443" s="184" t="n"/>
      <c r="BK443" s="184">
        <f>IF(BG443="","SIN ESTADO",IF(BI443&lt;&gt;"","PAGA",IF(BH443&gt;0,"VENCIDA",IF(BH443&gt;=-5,"POR VENCER","AL DÍA"))))</f>
        <v/>
      </c>
      <c r="BL443" s="185" t="n"/>
      <c r="BM443" s="119">
        <f>IF(N($H443)&lt;10,"",IF(BG443="","",BG443+31))</f>
        <v/>
      </c>
      <c r="BN443" s="124">
        <f>IF(BM443="","",TODAY()-BM443)</f>
        <v/>
      </c>
      <c r="BO443" s="494" t="n"/>
      <c r="BP443" s="184" t="n"/>
      <c r="BQ443" s="184">
        <f>IF(BM443="","SIN ESTADO",IF(BO443&lt;&gt;"","PAGA",IF(BN443&gt;0,"VENCIDA",IF(BN443&gt;=-5,"POR VENCER","AL DÍA"))))</f>
        <v/>
      </c>
      <c r="BR443" s="185" t="n"/>
      <c r="BS443" s="119">
        <f>IF(N($H443)&lt;11,"",IF(BM443="","",BM443+31))</f>
        <v/>
      </c>
      <c r="BT443" s="124">
        <f>IF(BS443="","",TODAY()-BS443)</f>
        <v/>
      </c>
      <c r="BU443" s="494" t="n"/>
      <c r="BV443" s="184" t="n"/>
      <c r="BW443" s="184">
        <f>IF(BS443="","SIN ESTADO",IF(BU443&lt;&gt;"","PAGA",IF(BT443&gt;0,"VENCIDA",IF(BT443&gt;=-5,"POR VENCER","AL DÍA"))))</f>
        <v/>
      </c>
      <c r="BX443" s="185" t="n"/>
      <c r="BY443" s="119">
        <f>IF(N($H443)&lt;12,"",IF(BS443="","",BS443+31))</f>
        <v/>
      </c>
      <c r="BZ443" s="124">
        <f>IF(BY443="","",TODAY()-BY443)</f>
        <v/>
      </c>
      <c r="CA443" s="494" t="n"/>
      <c r="CB443" s="184" t="n"/>
      <c r="CC443" s="184">
        <f>IF(BY443="","SIN ESTADO",IF(CA443&lt;&gt;"","PAGA",IF(BZ443&gt;0,"VENCIDA",IF(BZ443&gt;=-5,"POR VENCER","AL DÍA"))))</f>
        <v/>
      </c>
      <c r="CD443" s="185" t="n"/>
      <c r="CE443" s="119">
        <f>IF(N($H443)&lt;13,"",IF(BY443="","",BY443+31))</f>
        <v/>
      </c>
      <c r="CF443" s="124">
        <f>IF(CE443="","",TODAY()-CE443)</f>
        <v/>
      </c>
      <c r="CG443" s="494" t="n"/>
      <c r="CH443" s="184" t="n"/>
      <c r="CI443" s="184">
        <f>IF(CE443="","SIN ESTADO",IF(CG443&lt;&gt;"","PAGA",IF(CF443&gt;0,"VENCIDA",IF(CF443&gt;=-5,"POR VENCER","AL DÍA"))))</f>
        <v/>
      </c>
      <c r="CJ443" s="185" t="n"/>
      <c r="CK443" s="119">
        <f>IF(N($H443)&lt;14,"",IF(CE443="","",CE443+31))</f>
        <v/>
      </c>
      <c r="CL443" s="124">
        <f>IF(CK443="","",TODAY()-CK443)</f>
        <v/>
      </c>
      <c r="CM443" s="494" t="n"/>
      <c r="CN443" s="184" t="n"/>
      <c r="CO443" s="184">
        <f>IF(CK443="","SIN ESTADO",IF(CM443&lt;&gt;"","PAGA",IF(CL443&gt;0,"VENCIDA",IF(CL443&gt;=-5,"POR VENCER","AL DÍA"))))</f>
        <v/>
      </c>
      <c r="CP443" s="185" t="n"/>
      <c r="CQ443" s="119">
        <f>IF(N($H443)&lt;15,"",IF(CK443="","",CK443+31))</f>
        <v/>
      </c>
      <c r="CR443" s="124">
        <f>IF(CQ443="","",TODAY()-CQ443)</f>
        <v/>
      </c>
      <c r="CS443" s="494" t="n"/>
      <c r="CT443" s="184" t="n"/>
      <c r="CU443" s="184">
        <f>IF(CQ443="","SIN ESTADO",IF(CS443&lt;&gt;"","PAGA",IF(CR443&gt;0,"VENCIDA",IF(CR443&gt;=-5,"POR VENCER","AL DÍA"))))</f>
        <v/>
      </c>
      <c r="CV443" s="185" t="n"/>
      <c r="CW443" s="119">
        <f>IF(N($H443)&lt;16,"",IF(CQ443="","",CQ443+31))</f>
        <v/>
      </c>
      <c r="CX443" s="124">
        <f>IF(CW443="","",TODAY()-CW443)</f>
        <v/>
      </c>
      <c r="CY443" s="494" t="n"/>
      <c r="CZ443" s="184" t="n"/>
      <c r="DA443" s="184">
        <f>IF(CW443="","SIN ESTADO",IF(CY443&lt;&gt;"","PAGA",IF(CX443&gt;0,"VENCIDA",IF(CX443&gt;=-5,"POR VENCER","AL DÍA"))))</f>
        <v/>
      </c>
      <c r="DB443" s="185" t="n"/>
      <c r="DC443" s="119">
        <f>IF(N($H443)&lt;17,"",IF(CW443="","",CW443+31))</f>
        <v/>
      </c>
      <c r="DD443" s="124">
        <f>IF(DC443="","",TODAY()-DC443)</f>
        <v/>
      </c>
      <c r="DE443" s="494" t="n"/>
      <c r="DF443" s="184" t="n"/>
      <c r="DG443" s="184">
        <f>IF(DC443="","SIN ESTADO",IF(DE443&lt;&gt;"","PAGA",IF(DD443&gt;0,"VENCIDA",IF(DD443&gt;=-5,"POR VENCER","AL DÍA"))))</f>
        <v/>
      </c>
      <c r="DH443" s="185" t="n"/>
      <c r="DI443" s="119">
        <f>IF(N($H443)&lt;18,"",IF(DC443="","",DC443+31))</f>
        <v/>
      </c>
      <c r="DJ443" s="124">
        <f>IF(DI443="","",TODAY()-DI443)</f>
        <v/>
      </c>
      <c r="DK443" s="494" t="n"/>
      <c r="DL443" s="184" t="n"/>
      <c r="DM443" s="184">
        <f>IF(DI443="","SIN ESTADO",IF(DK443&lt;&gt;"","PAGA",IF(DJ443&gt;0,"VENCIDA",IF(DJ443&gt;=-5,"POR VENCER","AL DÍA"))))</f>
        <v/>
      </c>
      <c r="DN443" s="185" t="n"/>
      <c r="DO443" s="119">
        <f>IF(N($H443)&lt;19,"",IF(DI443="","",DI443+31))</f>
        <v/>
      </c>
      <c r="DP443" s="124">
        <f>IF(DO443="","",TODAY()-DO443)</f>
        <v/>
      </c>
      <c r="DQ443" s="494" t="n"/>
      <c r="DR443" s="184" t="n"/>
      <c r="DS443" s="184">
        <f>IF(DO443="","SIN ESTADO",IF(DQ443&lt;&gt;"","PAGA",IF(DP443&gt;0,"VENCIDA",IF(DP443&gt;=-5,"POR VENCER","AL DÍA"))))</f>
        <v/>
      </c>
      <c r="DT443" s="185" t="n"/>
      <c r="DU443" s="119">
        <f>IF(N($H443)&lt;20,"",IF(DO443="","",DO443+31))</f>
        <v/>
      </c>
      <c r="DV443" s="124">
        <f>IF(DU443="","",TODAY()-DU443)</f>
        <v/>
      </c>
      <c r="DW443" s="494" t="n"/>
      <c r="DX443" s="184" t="n"/>
      <c r="DY443" s="184">
        <f>IF(DU443="","SIN ESTADO",IF(DW443&lt;&gt;"","PAGA",IF(DV443&gt;0,"VENCIDA",IF(DV443&gt;=-5,"POR VENCER","AL DÍA"))))</f>
        <v/>
      </c>
      <c r="DZ443" s="185" t="n"/>
      <c r="EA443" s="119">
        <f>IF(N($H443)&lt;21,"",IF(DU443="","",DU443+31))</f>
        <v/>
      </c>
      <c r="EB443" s="124">
        <f>IF(EA443="","",TODAY()-EA443)</f>
        <v/>
      </c>
      <c r="EC443" s="494" t="n"/>
      <c r="ED443" s="184" t="n"/>
      <c r="EE443" s="184">
        <f>IF(EA443="","SIN ESTADO",IF(EC443&lt;&gt;"","PAGA",IF(EB443&gt;0,"VENCIDA",IF(EB443&gt;=-5,"POR VENCER","AL DÍA"))))</f>
        <v/>
      </c>
      <c r="EF443" s="185" t="n"/>
      <c r="EG443" s="119">
        <f>IF(N($H443)&lt;22,"",IF(EA443="","",EA443+31))</f>
        <v/>
      </c>
      <c r="EH443" s="124">
        <f>IF(EG443="","",TODAY()-EG443)</f>
        <v/>
      </c>
      <c r="EI443" s="494" t="n"/>
      <c r="EJ443" s="184" t="n"/>
      <c r="EK443" s="184">
        <f>IF(EG443="","SIN ESTADO",IF(EI443&lt;&gt;"","PAGA",IF(EH443&gt;0,"VENCIDA",IF(EH443&gt;=-5,"POR VENCER","AL DÍA"))))</f>
        <v/>
      </c>
      <c r="EL443" s="185" t="n"/>
      <c r="EM443" s="119">
        <f>IF(N($H443)&lt;23,"",IF(EG443="","",EG443+31))</f>
        <v/>
      </c>
      <c r="EN443" s="124">
        <f>IF(EM443="","",TODAY()-EM443)</f>
        <v/>
      </c>
      <c r="EO443" s="494" t="n"/>
      <c r="EP443" s="184" t="n"/>
      <c r="EQ443" s="184">
        <f>IF(EM443="","SIN ESTADO",IF(EO443&lt;&gt;"","PAGA",IF(EN443&gt;0,"VENCIDA",IF(EN443&gt;=-5,"POR VENCER","AL DÍA"))))</f>
        <v/>
      </c>
      <c r="ER443" s="185" t="n"/>
      <c r="ES443" s="119">
        <f>IF(N($H443)&lt;24,"",IF(EM443="","",EM443+31))</f>
        <v/>
      </c>
      <c r="ET443" s="124">
        <f>IF(ES443="","",TODAY()-ES443)</f>
        <v/>
      </c>
      <c r="EU443" s="494" t="n"/>
      <c r="EV443" s="184" t="n"/>
      <c r="EW443" s="184">
        <f>IF(ES443="","SIN ESTADO",IF(EU443&lt;&gt;"","PAGA",IF(ET443&gt;0,"VENCIDA",IF(ET443&gt;=-5,"POR VENCER","AL DÍA"))))</f>
        <v/>
      </c>
      <c r="EX443" s="185" t="n"/>
      <c r="EY443" s="119">
        <f>IF(N($H443)&lt;25,"",IF(ES443="","",ES443+31))</f>
        <v/>
      </c>
      <c r="EZ443" s="124">
        <f>IF(EY443="","",TODAY()-EY443)</f>
        <v/>
      </c>
      <c r="FA443" s="494" t="n"/>
      <c r="FB443" s="184" t="n"/>
      <c r="FC443" s="184">
        <f>IF(EY443="","SIN ESTADO",IF(FA443&lt;&gt;"","PAGA",IF(EZ443&gt;0,"VENCIDA",IF(EZ443&gt;=-5,"POR VENCER","AL DÍA"))))</f>
        <v/>
      </c>
      <c r="FD443" s="185" t="n"/>
      <c r="FE443" s="119">
        <f>IF(N($H443)&lt;26,"",IF(EY443="","",EY443+31))</f>
        <v/>
      </c>
      <c r="FF443" s="124">
        <f>IF(FE443="","",TODAY()-FE443)</f>
        <v/>
      </c>
      <c r="FG443" s="494" t="n"/>
      <c r="FH443" s="184" t="n"/>
      <c r="FI443" s="184">
        <f>IF(FE443="","SIN ESTADO",IF(FG443&lt;&gt;"","PAGA",IF(FF443&gt;0,"VENCIDA",IF(FF443&gt;=-5,"POR VENCER","AL DÍA"))))</f>
        <v/>
      </c>
      <c r="FJ443" s="185" t="n"/>
      <c r="FK443" s="119">
        <f>IF(N($H443)&lt;27,"",IF(FE443="","",FE443+31))</f>
        <v/>
      </c>
      <c r="FL443" s="124">
        <f>IF(FK443="","",TODAY()-FK443)</f>
        <v/>
      </c>
      <c r="FM443" s="494" t="n"/>
      <c r="FN443" s="184" t="n"/>
      <c r="FO443" s="184">
        <f>IF(FK443="","SIN ESTADO",IF(FM443&lt;&gt;"","PAGA",IF(FL443&gt;0,"VENCIDA",IF(FL443&gt;=-5,"POR VENCER","AL DÍA"))))</f>
        <v/>
      </c>
      <c r="FP443" s="185" t="n"/>
      <c r="FQ443" s="119">
        <f>IF(N($H443)&lt;28,"",IF(FK443="","",FK443+31))</f>
        <v/>
      </c>
      <c r="FR443" s="124">
        <f>IF(FQ443="","",TODAY()-FQ443)</f>
        <v/>
      </c>
      <c r="FS443" s="494" t="n"/>
      <c r="FT443" s="184" t="n"/>
      <c r="FU443" s="184">
        <f>IF(FQ443="","SIN ESTADO",IF(FS443&lt;&gt;"","PAGA",IF(FR443&gt;0,"VENCIDA",IF(FR443&gt;=-5,"POR VENCER","AL DÍA"))))</f>
        <v/>
      </c>
      <c r="FV443" s="185" t="n"/>
      <c r="FW443" s="119">
        <f>IF(N($H443)&lt;29,"",IF(FQ443="","",FQ443+31))</f>
        <v/>
      </c>
      <c r="FX443" s="124">
        <f>IF(FW443="","",TODAY()-FW443)</f>
        <v/>
      </c>
      <c r="FY443" s="494" t="n"/>
      <c r="FZ443" s="184" t="n"/>
      <c r="GA443" s="184">
        <f>IF(FW443="","SIN ESTADO",IF(FY443&lt;&gt;"","PAGA",IF(FX443&gt;0,"VENCIDA",IF(FX443&gt;=-5,"POR VENCER","AL DÍA"))))</f>
        <v/>
      </c>
      <c r="GB443" s="185" t="n"/>
      <c r="GC443" s="119">
        <f>IF(N($H443)&lt;30,"",IF(FW443="","",FW443+31))</f>
        <v/>
      </c>
      <c r="GD443" s="124">
        <f>IF(GC443="","",TODAY()-GC443)</f>
        <v/>
      </c>
      <c r="GE443" s="494" t="n"/>
      <c r="GF443" s="184" t="n"/>
      <c r="GG443" s="184">
        <f>IF(GC443="","SIN ESTADO",IF(GE443&lt;&gt;"","PAGA",IF(GD443&gt;0,"VENCIDA",IF(GD443&gt;=-5,"POR VENCER","AL DÍA"))))</f>
        <v/>
      </c>
      <c r="GH443" s="185" t="n"/>
      <c r="GI443" s="119">
        <f>IF(N($H443)&lt;31,"",IF(GC443="","",GC443+31))</f>
        <v/>
      </c>
      <c r="GJ443" s="124">
        <f>IF(GI443="","",TODAY()-GI443)</f>
        <v/>
      </c>
      <c r="GK443" s="494" t="n"/>
      <c r="GL443" s="184" t="n"/>
      <c r="GM443" s="184">
        <f>IF(GI443="","SIN ESTADO",IF(GK443&lt;&gt;"","PAGA",IF(GJ443&gt;0,"VENCIDA",IF(GJ443&gt;=-5,"POR VENCER","AL DÍA"))))</f>
        <v/>
      </c>
      <c r="GN443" s="185" t="n"/>
      <c r="GO443" s="119">
        <f>IF(N($H443)&lt;32,"",IF(GI443="","",GI443+31))</f>
        <v/>
      </c>
      <c r="GP443" s="124">
        <f>IF(GO443="","",TODAY()-GO443)</f>
        <v/>
      </c>
      <c r="GQ443" s="494" t="n"/>
      <c r="GR443" s="184" t="n"/>
      <c r="GS443" s="184">
        <f>IF(GO443="","SIN ESTADO",IF(GQ443&lt;&gt;"","PAGA",IF(GP443&gt;0,"VENCIDA",IF(GP443&gt;=-5,"POR VENCER","AL DÍA"))))</f>
        <v/>
      </c>
      <c r="GT443" s="185" t="n"/>
      <c r="GU443" s="119">
        <f>IF(N($H443)&lt;33,"",IF(GO443="","",GO443+31))</f>
        <v/>
      </c>
      <c r="GV443" s="124">
        <f>IF(GU443="","",TODAY()-GU443)</f>
        <v/>
      </c>
      <c r="GW443" s="494" t="n"/>
      <c r="GX443" s="184" t="n"/>
      <c r="GY443" s="184">
        <f>IF(GU443="","SIN ESTADO",IF(GW443&lt;&gt;"","PAGA",IF(GV443&gt;0,"VENCIDA",IF(GV443&gt;=-5,"POR VENCER","AL DÍA"))))</f>
        <v/>
      </c>
      <c r="GZ443" s="185" t="n"/>
      <c r="HA443" s="119">
        <f>IF(N($H443)&lt;34,"",IF(GU443="","",GU443+31))</f>
        <v/>
      </c>
      <c r="HB443" s="124">
        <f>IF(HA443="","",TODAY()-HA443)</f>
        <v/>
      </c>
      <c r="HC443" s="494" t="n"/>
      <c r="HD443" s="184" t="n"/>
      <c r="HE443" s="184">
        <f>IF(HA443="","SIN ESTADO",IF(HC443&lt;&gt;"","PAGA",IF(HB443&gt;0,"VENCIDA",IF(HB443&gt;=-5,"POR VENCER","AL DÍA"))))</f>
        <v/>
      </c>
      <c r="HF443" s="185" t="n"/>
      <c r="HG443" s="119">
        <f>IF(N($H443)&lt;35,"",IF(HA443="","",HA443+31))</f>
        <v/>
      </c>
      <c r="HH443" s="124">
        <f>IF(HG443="","",TODAY()-HG443)</f>
        <v/>
      </c>
      <c r="HI443" s="494" t="n"/>
      <c r="HJ443" s="184" t="n"/>
      <c r="HK443" s="184">
        <f>IF(HG443="","SIN ESTADO",IF(HI443&lt;&gt;"","PAGA",IF(HH443&gt;0,"VENCIDA",IF(HH443&gt;=-5,"POR VENCER","AL DÍA"))))</f>
        <v/>
      </c>
      <c r="HL443" s="168" t="n"/>
      <c r="HM443" s="119">
        <f>IF(N($H443)&lt;36,"",IF(HG443="","",HG443+31))</f>
        <v/>
      </c>
      <c r="HN443" s="124">
        <f>IF(HM443="","",TODAY()-HM443)</f>
        <v/>
      </c>
      <c r="HO443" s="494" t="n"/>
      <c r="HP443" s="184" t="n"/>
      <c r="HQ443" s="184">
        <f>IF(HM443="","SIN ESTADO",IF(HO443&lt;&gt;"","PAGA",IF(HN443&gt;0,"VENCIDA",IF(HN443&gt;=-5,"POR VENCER","AL DÍA"))))</f>
        <v/>
      </c>
      <c r="HR443" s="168" t="n"/>
      <c r="HS443" s="169">
        <f>N443+T443+Z443+AF443+AL443+AR443+AX443+BD443+BJ443+BP443+BV443+CB443+CH443+CN443+CT443+CZ443+DF443+DL443+DR443+DX443+ED443+EJ443+EP443+EV443+FB443+FH443+FN443+FT443+FZ443+GF443+GL443+GR443+GX443+HD443+HJ443+HP443</f>
        <v/>
      </c>
      <c r="HU443" s="170">
        <f>IFERROR(N($J443),0)</f>
        <v/>
      </c>
      <c r="HW443" s="170">
        <f>SUMPRODUCT((MOD(COLUMN($M443:$HR443)-COLUMN($M443),6)=0)*ISNUMBER($M443:$HR443)*($M443:$HR443&gt;=RESUMEN!$C$26)*($M443:$HR443&lt;=RESUMEN!$C$27)*IFERROR(N($N443:$HS443),0))</f>
        <v/>
      </c>
      <c r="HX443" s="170">
        <f>SUMPRODUCT((MOD(COLUMN($M443:$HR443)-COLUMN($M443),6)=0)*ISNUMBER($M443:$HR443)*($M443:$HR443&gt;=RESUMEN!$C$26)*($M443:$HR443&lt;=RESUMEN!$C$27))</f>
        <v/>
      </c>
    </row>
    <row r="444" ht="15.75" customHeight="1" s="506">
      <c r="B444" s="113">
        <f>VENTAS!A443</f>
        <v/>
      </c>
      <c r="C444" s="236">
        <f>VENTAS!B443</f>
        <v/>
      </c>
      <c r="D444" s="53">
        <f>VENTAS!C443</f>
        <v/>
      </c>
      <c r="E444" s="114">
        <f>VENTAS!D443</f>
        <v/>
      </c>
      <c r="F444" s="114">
        <f>VENTAS!J443</f>
        <v/>
      </c>
      <c r="G444" s="494">
        <f>VENTAS!F443</f>
        <v/>
      </c>
      <c r="H444" s="479">
        <f>VENTAS!K443</f>
        <v/>
      </c>
      <c r="I444" s="479">
        <f>VENTAS!M443</f>
        <v/>
      </c>
      <c r="J444" s="184">
        <f>VENTAS!L443</f>
        <v/>
      </c>
      <c r="K444" s="119">
        <f>IF(N($H444)&lt;1,"",$G444+31)</f>
        <v/>
      </c>
      <c r="L444" s="124">
        <f>IF(K444="","",TODAY()-K444)</f>
        <v/>
      </c>
      <c r="M444" s="494" t="n">
        <v>46149</v>
      </c>
      <c r="N444" s="374" t="n">
        <v>1000000</v>
      </c>
      <c r="O444" s="184">
        <f>IF(K444="","SIN ESTADO",IF(M444&lt;&gt;"","PAGA",IF(L444&gt;0,"VENCIDA",IF(L444&gt;=-5,"POR VENCER","AL DÍA"))))</f>
        <v/>
      </c>
      <c r="P444" s="185" t="inlineStr">
        <is>
          <t>TRANSFERENCIA</t>
        </is>
      </c>
      <c r="Q444" s="119">
        <f>IF(N($H444)&lt;2,"",IF(K444="","",K444+31))</f>
        <v/>
      </c>
      <c r="R444" s="124">
        <f>IF(Q444="","",TODAY()-Q444)</f>
        <v/>
      </c>
      <c r="S444" s="494" t="n">
        <v>46181</v>
      </c>
      <c r="T444" s="184" t="n">
        <v>1000000</v>
      </c>
      <c r="U444" s="184">
        <f>IF(Q444="","SIN ESTADO",IF(S444&lt;&gt;"","PAGA",IF(R444&gt;0,"VENCIDA",IF(R444&gt;=-5,"POR VENCER","AL DÍA"))))</f>
        <v/>
      </c>
      <c r="V444" s="185" t="inlineStr">
        <is>
          <t>TRANSFERENCIA</t>
        </is>
      </c>
      <c r="W444" s="119">
        <f>IF(N($H444)&lt;3,"",IF(Q444="","",Q444+31))</f>
        <v/>
      </c>
      <c r="X444" s="124">
        <f>IF(W444="","",TODAY()-W444)</f>
        <v/>
      </c>
      <c r="Y444" s="494" t="n">
        <v>46214</v>
      </c>
      <c r="Z444" s="184" t="n">
        <v>1000000</v>
      </c>
      <c r="AA444" s="184">
        <f>IF(W444="","SIN ESTADO",IF(Y444&lt;&gt;"","PAGA",IF(X444&gt;0,"VENCIDA",IF(X444&gt;=-5,"POR VENCER","AL DÍA"))))</f>
        <v/>
      </c>
      <c r="AB444" s="185" t="inlineStr">
        <is>
          <t>TRANSFERENCIA</t>
        </is>
      </c>
      <c r="AC444" s="119">
        <f>IF(N($H444)&lt;4,"",IF(W444="","",W444+31))</f>
        <v/>
      </c>
      <c r="AD444" s="124">
        <f>IF(AC444="","",TODAY()-AC444)</f>
        <v/>
      </c>
      <c r="AE444" s="494" t="n">
        <v>46241</v>
      </c>
      <c r="AF444" s="184" t="n">
        <v>1000000</v>
      </c>
      <c r="AG444" s="184">
        <f>IF(AC444="","SIN ESTADO",IF(AE444&lt;&gt;"","PAGA",IF(AD444&gt;0,"VENCIDA",IF(AD444&gt;=-5,"POR VENCER","AL DÍA"))))</f>
        <v/>
      </c>
      <c r="AH444" s="185" t="inlineStr">
        <is>
          <t>TRANSFERENCIA</t>
        </is>
      </c>
      <c r="AI444" s="119">
        <f>IF(N($H444)&lt;5,"",IF(AC444="","",AC444+31))</f>
        <v/>
      </c>
      <c r="AJ444" s="124">
        <f>IF(AI444="","",TODAY()-AI444)</f>
        <v/>
      </c>
      <c r="AK444" s="494" t="n">
        <v>46272</v>
      </c>
      <c r="AL444" s="184" t="n">
        <v>1000000</v>
      </c>
      <c r="AM444" s="184">
        <f>IF(AI444="","SIN ESTADO",IF(AK444&lt;&gt;"","PAGA",IF(AJ444&gt;0,"VENCIDA",IF(AJ444&gt;=-5,"POR VENCER","AL DÍA"))))</f>
        <v/>
      </c>
      <c r="AN444" s="185" t="inlineStr">
        <is>
          <t>TRANSFERENCIA</t>
        </is>
      </c>
      <c r="AO444" s="119">
        <f>IF(N($H444)&lt;6,"",IF(AI444="","",AI444+31))</f>
        <v/>
      </c>
      <c r="AP444" s="124">
        <f>IF(AO444="","",TODAY()-AO444)</f>
        <v/>
      </c>
      <c r="AQ444" s="270" t="n"/>
      <c r="AR444" s="184" t="n"/>
      <c r="AS444" s="184">
        <f>IF(AO444="","SIN ESTADO",IF(AQ444&lt;&gt;"","PAGA",IF(AP444&gt;0,"VENCIDA",IF(AP444&gt;=-5,"POR VENCER","AL DÍA"))))</f>
        <v/>
      </c>
      <c r="AT444" s="185" t="n"/>
      <c r="AU444" s="119">
        <f>IF(N($H444)&lt;7,"",IF(AO444="","",AO444+31))</f>
        <v/>
      </c>
      <c r="AV444" s="124">
        <f>IF(AU444="","",TODAY()-AU444)</f>
        <v/>
      </c>
      <c r="AW444" s="494" t="n"/>
      <c r="AX444" s="184" t="n"/>
      <c r="AY444" s="184">
        <f>IF(AU444="","SIN ESTADO",IF(AW444&lt;&gt;"","PAGA",IF(AV444&gt;0,"VENCIDA",IF(AV444&gt;=-5,"POR VENCER","AL DÍA"))))</f>
        <v/>
      </c>
      <c r="AZ444" s="185" t="n"/>
      <c r="BA444" s="119">
        <f>IF(N($H444)&lt;8,"",IF(AU444="","",AU444+31))</f>
        <v/>
      </c>
      <c r="BB444" s="124">
        <f>IF(BA444="","",TODAY()-BA444)</f>
        <v/>
      </c>
      <c r="BC444" s="494" t="n"/>
      <c r="BD444" s="184" t="n"/>
      <c r="BE444" s="184">
        <f>IF(BA444="","SIN ESTADO",IF(BC444&lt;&gt;"","PAGA",IF(BB444&gt;0,"VENCIDA",IF(BB444&gt;=-5,"POR VENCER","AL DÍA"))))</f>
        <v/>
      </c>
      <c r="BF444" s="185" t="n"/>
      <c r="BG444" s="119">
        <f>IF(N($H444)&lt;9,"",IF(BA444="","",BA444+31))</f>
        <v/>
      </c>
      <c r="BH444" s="124">
        <f>IF(BG444="","",TODAY()-BG444)</f>
        <v/>
      </c>
      <c r="BI444" s="494" t="n"/>
      <c r="BJ444" s="184" t="n"/>
      <c r="BK444" s="184">
        <f>IF(BG444="","SIN ESTADO",IF(BI444&lt;&gt;"","PAGA",IF(BH444&gt;0,"VENCIDA",IF(BH444&gt;=-5,"POR VENCER","AL DÍA"))))</f>
        <v/>
      </c>
      <c r="BL444" s="185" t="n"/>
      <c r="BM444" s="119">
        <f>IF(N($H444)&lt;10,"",IF(BG444="","",BG444+31))</f>
        <v/>
      </c>
      <c r="BN444" s="124">
        <f>IF(BM444="","",TODAY()-BM444)</f>
        <v/>
      </c>
      <c r="BO444" s="494" t="n"/>
      <c r="BP444" s="184" t="n"/>
      <c r="BQ444" s="184">
        <f>IF(BM444="","SIN ESTADO",IF(BO444&lt;&gt;"","PAGA",IF(BN444&gt;0,"VENCIDA",IF(BN444&gt;=-5,"POR VENCER","AL DÍA"))))</f>
        <v/>
      </c>
      <c r="BR444" s="185" t="n"/>
      <c r="BS444" s="119">
        <f>IF(N($H444)&lt;11,"",IF(BM444="","",BM444+31))</f>
        <v/>
      </c>
      <c r="BT444" s="124">
        <f>IF(BS444="","",TODAY()-BS444)</f>
        <v/>
      </c>
      <c r="BU444" s="494" t="n"/>
      <c r="BV444" s="184" t="n"/>
      <c r="BW444" s="184">
        <f>IF(BS444="","SIN ESTADO",IF(BU444&lt;&gt;"","PAGA",IF(BT444&gt;0,"VENCIDA",IF(BT444&gt;=-5,"POR VENCER","AL DÍA"))))</f>
        <v/>
      </c>
      <c r="BX444" s="185" t="n"/>
      <c r="BY444" s="119">
        <f>IF(N($H444)&lt;12,"",IF(BS444="","",BS444+31))</f>
        <v/>
      </c>
      <c r="BZ444" s="124">
        <f>IF(BY444="","",TODAY()-BY444)</f>
        <v/>
      </c>
      <c r="CA444" s="494" t="n"/>
      <c r="CB444" s="184" t="n"/>
      <c r="CC444" s="184">
        <f>IF(BY444="","SIN ESTADO",IF(CA444&lt;&gt;"","PAGA",IF(BZ444&gt;0,"VENCIDA",IF(BZ444&gt;=-5,"POR VENCER","AL DÍA"))))</f>
        <v/>
      </c>
      <c r="CD444" s="185" t="n"/>
      <c r="CE444" s="119">
        <f>IF(N($H444)&lt;13,"",IF(BY444="","",BY444+31))</f>
        <v/>
      </c>
      <c r="CF444" s="124">
        <f>IF(CE444="","",TODAY()-CE444)</f>
        <v/>
      </c>
      <c r="CG444" s="494" t="n"/>
      <c r="CH444" s="184" t="n"/>
      <c r="CI444" s="184">
        <f>IF(CE444="","SIN ESTADO",IF(CG444&lt;&gt;"","PAGA",IF(CF444&gt;0,"VENCIDA",IF(CF444&gt;=-5,"POR VENCER","AL DÍA"))))</f>
        <v/>
      </c>
      <c r="CJ444" s="185" t="n"/>
      <c r="CK444" s="119">
        <f>IF(N($H444)&lt;14,"",IF(CE444="","",CE444+31))</f>
        <v/>
      </c>
      <c r="CL444" s="124">
        <f>IF(CK444="","",TODAY()-CK444)</f>
        <v/>
      </c>
      <c r="CM444" s="494" t="n"/>
      <c r="CN444" s="184" t="n"/>
      <c r="CO444" s="184">
        <f>IF(CK444="","SIN ESTADO",IF(CM444&lt;&gt;"","PAGA",IF(CL444&gt;0,"VENCIDA",IF(CL444&gt;=-5,"POR VENCER","AL DÍA"))))</f>
        <v/>
      </c>
      <c r="CP444" s="185" t="n"/>
      <c r="CQ444" s="119">
        <f>IF(N($H444)&lt;15,"",IF(CK444="","",CK444+31))</f>
        <v/>
      </c>
      <c r="CR444" s="124">
        <f>IF(CQ444="","",TODAY()-CQ444)</f>
        <v/>
      </c>
      <c r="CS444" s="494" t="n"/>
      <c r="CT444" s="184" t="n"/>
      <c r="CU444" s="184">
        <f>IF(CQ444="","SIN ESTADO",IF(CS444&lt;&gt;"","PAGA",IF(CR444&gt;0,"VENCIDA",IF(CR444&gt;=-5,"POR VENCER","AL DÍA"))))</f>
        <v/>
      </c>
      <c r="CV444" s="185" t="n"/>
      <c r="CW444" s="119">
        <f>IF(N($H444)&lt;16,"",IF(CQ444="","",CQ444+31))</f>
        <v/>
      </c>
      <c r="CX444" s="124">
        <f>IF(CW444="","",TODAY()-CW444)</f>
        <v/>
      </c>
      <c r="CY444" s="494" t="n"/>
      <c r="CZ444" s="184" t="n"/>
      <c r="DA444" s="184">
        <f>IF(CW444="","SIN ESTADO",IF(CY444&lt;&gt;"","PAGA",IF(CX444&gt;0,"VENCIDA",IF(CX444&gt;=-5,"POR VENCER","AL DÍA"))))</f>
        <v/>
      </c>
      <c r="DB444" s="185" t="n"/>
      <c r="DC444" s="119">
        <f>IF(N($H444)&lt;17,"",IF(CW444="","",CW444+31))</f>
        <v/>
      </c>
      <c r="DD444" s="124">
        <f>IF(DC444="","",TODAY()-DC444)</f>
        <v/>
      </c>
      <c r="DE444" s="494" t="n"/>
      <c r="DF444" s="184" t="n"/>
      <c r="DG444" s="184">
        <f>IF(DC444="","SIN ESTADO",IF(DE444&lt;&gt;"","PAGA",IF(DD444&gt;0,"VENCIDA",IF(DD444&gt;=-5,"POR VENCER","AL DÍA"))))</f>
        <v/>
      </c>
      <c r="DH444" s="185" t="n"/>
      <c r="DI444" s="119">
        <f>IF(N($H444)&lt;18,"",IF(DC444="","",DC444+31))</f>
        <v/>
      </c>
      <c r="DJ444" s="124">
        <f>IF(DI444="","",TODAY()-DI444)</f>
        <v/>
      </c>
      <c r="DK444" s="494" t="n"/>
      <c r="DL444" s="184" t="n"/>
      <c r="DM444" s="184">
        <f>IF(DI444="","SIN ESTADO",IF(DK444&lt;&gt;"","PAGA",IF(DJ444&gt;0,"VENCIDA",IF(DJ444&gt;=-5,"POR VENCER","AL DÍA"))))</f>
        <v/>
      </c>
      <c r="DN444" s="185" t="n"/>
      <c r="DO444" s="119">
        <f>IF(N($H444)&lt;19,"",IF(DI444="","",DI444+31))</f>
        <v/>
      </c>
      <c r="DP444" s="124">
        <f>IF(DO444="","",TODAY()-DO444)</f>
        <v/>
      </c>
      <c r="DQ444" s="494" t="n"/>
      <c r="DR444" s="184" t="n"/>
      <c r="DS444" s="184">
        <f>IF(DO444="","SIN ESTADO",IF(DQ444&lt;&gt;"","PAGA",IF(DP444&gt;0,"VENCIDA",IF(DP444&gt;=-5,"POR VENCER","AL DÍA"))))</f>
        <v/>
      </c>
      <c r="DT444" s="185" t="n"/>
      <c r="DU444" s="119">
        <f>IF(N($H444)&lt;20,"",IF(DO444="","",DO444+31))</f>
        <v/>
      </c>
      <c r="DV444" s="124">
        <f>IF(DU444="","",TODAY()-DU444)</f>
        <v/>
      </c>
      <c r="DW444" s="494" t="n"/>
      <c r="DX444" s="184" t="n"/>
      <c r="DY444" s="184">
        <f>IF(DU444="","SIN ESTADO",IF(DW444&lt;&gt;"","PAGA",IF(DV444&gt;0,"VENCIDA",IF(DV444&gt;=-5,"POR VENCER","AL DÍA"))))</f>
        <v/>
      </c>
      <c r="DZ444" s="185" t="n"/>
      <c r="EA444" s="119">
        <f>IF(N($H444)&lt;21,"",IF(DU444="","",DU444+31))</f>
        <v/>
      </c>
      <c r="EB444" s="124">
        <f>IF(EA444="","",TODAY()-EA444)</f>
        <v/>
      </c>
      <c r="EC444" s="494" t="n"/>
      <c r="ED444" s="184" t="n"/>
      <c r="EE444" s="184">
        <f>IF(EA444="","SIN ESTADO",IF(EC444&lt;&gt;"","PAGA",IF(EB444&gt;0,"VENCIDA",IF(EB444&gt;=-5,"POR VENCER","AL DÍA"))))</f>
        <v/>
      </c>
      <c r="EF444" s="185" t="n"/>
      <c r="EG444" s="119">
        <f>IF(N($H444)&lt;22,"",IF(EA444="","",EA444+31))</f>
        <v/>
      </c>
      <c r="EH444" s="124">
        <f>IF(EG444="","",TODAY()-EG444)</f>
        <v/>
      </c>
      <c r="EI444" s="494" t="n"/>
      <c r="EJ444" s="184" t="n"/>
      <c r="EK444" s="184">
        <f>IF(EG444="","SIN ESTADO",IF(EI444&lt;&gt;"","PAGA",IF(EH444&gt;0,"VENCIDA",IF(EH444&gt;=-5,"POR VENCER","AL DÍA"))))</f>
        <v/>
      </c>
      <c r="EL444" s="185" t="n"/>
      <c r="EM444" s="119">
        <f>IF(N($H444)&lt;23,"",IF(EG444="","",EG444+31))</f>
        <v/>
      </c>
      <c r="EN444" s="124">
        <f>IF(EM444="","",TODAY()-EM444)</f>
        <v/>
      </c>
      <c r="EO444" s="494" t="n"/>
      <c r="EP444" s="184" t="n"/>
      <c r="EQ444" s="184">
        <f>IF(EM444="","SIN ESTADO",IF(EO444&lt;&gt;"","PAGA",IF(EN444&gt;0,"VENCIDA",IF(EN444&gt;=-5,"POR VENCER","AL DÍA"))))</f>
        <v/>
      </c>
      <c r="ER444" s="185" t="n"/>
      <c r="ES444" s="119">
        <f>IF(N($H444)&lt;24,"",IF(EM444="","",EM444+31))</f>
        <v/>
      </c>
      <c r="ET444" s="124">
        <f>IF(ES444="","",TODAY()-ES444)</f>
        <v/>
      </c>
      <c r="EU444" s="494" t="n"/>
      <c r="EV444" s="184" t="n"/>
      <c r="EW444" s="184">
        <f>IF(ES444="","SIN ESTADO",IF(EU444&lt;&gt;"","PAGA",IF(ET444&gt;0,"VENCIDA",IF(ET444&gt;=-5,"POR VENCER","AL DÍA"))))</f>
        <v/>
      </c>
      <c r="EX444" s="185" t="n"/>
      <c r="EY444" s="119">
        <f>IF(N($H444)&lt;25,"",IF(ES444="","",ES444+31))</f>
        <v/>
      </c>
      <c r="EZ444" s="124">
        <f>IF(EY444="","",TODAY()-EY444)</f>
        <v/>
      </c>
      <c r="FA444" s="494" t="n"/>
      <c r="FB444" s="184" t="n"/>
      <c r="FC444" s="184">
        <f>IF(EY444="","SIN ESTADO",IF(FA444&lt;&gt;"","PAGA",IF(EZ444&gt;0,"VENCIDA",IF(EZ444&gt;=-5,"POR VENCER","AL DÍA"))))</f>
        <v/>
      </c>
      <c r="FD444" s="185" t="n"/>
      <c r="FE444" s="119">
        <f>IF(N($H444)&lt;26,"",IF(EY444="","",EY444+31))</f>
        <v/>
      </c>
      <c r="FF444" s="124">
        <f>IF(FE444="","",TODAY()-FE444)</f>
        <v/>
      </c>
      <c r="FG444" s="494" t="n"/>
      <c r="FH444" s="184" t="n"/>
      <c r="FI444" s="184">
        <f>IF(FE444="","SIN ESTADO",IF(FG444&lt;&gt;"","PAGA",IF(FF444&gt;0,"VENCIDA",IF(FF444&gt;=-5,"POR VENCER","AL DÍA"))))</f>
        <v/>
      </c>
      <c r="FJ444" s="185" t="n"/>
      <c r="FK444" s="119">
        <f>IF(N($H444)&lt;27,"",IF(FE444="","",FE444+31))</f>
        <v/>
      </c>
      <c r="FL444" s="124">
        <f>IF(FK444="","",TODAY()-FK444)</f>
        <v/>
      </c>
      <c r="FM444" s="494" t="n"/>
      <c r="FN444" s="184" t="n"/>
      <c r="FO444" s="184">
        <f>IF(FK444="","SIN ESTADO",IF(FM444&lt;&gt;"","PAGA",IF(FL444&gt;0,"VENCIDA",IF(FL444&gt;=-5,"POR VENCER","AL DÍA"))))</f>
        <v/>
      </c>
      <c r="FP444" s="185" t="n"/>
      <c r="FQ444" s="119">
        <f>IF(N($H444)&lt;28,"",IF(FK444="","",FK444+31))</f>
        <v/>
      </c>
      <c r="FR444" s="124">
        <f>IF(FQ444="","",TODAY()-FQ444)</f>
        <v/>
      </c>
      <c r="FS444" s="494" t="n"/>
      <c r="FT444" s="184" t="n"/>
      <c r="FU444" s="184">
        <f>IF(FQ444="","SIN ESTADO",IF(FS444&lt;&gt;"","PAGA",IF(FR444&gt;0,"VENCIDA",IF(FR444&gt;=-5,"POR VENCER","AL DÍA"))))</f>
        <v/>
      </c>
      <c r="FV444" s="185" t="n"/>
      <c r="FW444" s="119">
        <f>IF(N($H444)&lt;29,"",IF(FQ444="","",FQ444+31))</f>
        <v/>
      </c>
      <c r="FX444" s="124">
        <f>IF(FW444="","",TODAY()-FW444)</f>
        <v/>
      </c>
      <c r="FY444" s="494" t="n"/>
      <c r="FZ444" s="184" t="n"/>
      <c r="GA444" s="184">
        <f>IF(FW444="","SIN ESTADO",IF(FY444&lt;&gt;"","PAGA",IF(FX444&gt;0,"VENCIDA",IF(FX444&gt;=-5,"POR VENCER","AL DÍA"))))</f>
        <v/>
      </c>
      <c r="GB444" s="185" t="n"/>
      <c r="GC444" s="119">
        <f>IF(N($H444)&lt;30,"",IF(FW444="","",FW444+31))</f>
        <v/>
      </c>
      <c r="GD444" s="124">
        <f>IF(GC444="","",TODAY()-GC444)</f>
        <v/>
      </c>
      <c r="GE444" s="494" t="n"/>
      <c r="GF444" s="184" t="n"/>
      <c r="GG444" s="184">
        <f>IF(GC444="","SIN ESTADO",IF(GE444&lt;&gt;"","PAGA",IF(GD444&gt;0,"VENCIDA",IF(GD444&gt;=-5,"POR VENCER","AL DÍA"))))</f>
        <v/>
      </c>
      <c r="GH444" s="185" t="n"/>
      <c r="GI444" s="119">
        <f>IF(N($H444)&lt;31,"",IF(GC444="","",GC444+31))</f>
        <v/>
      </c>
      <c r="GJ444" s="124">
        <f>IF(GI444="","",TODAY()-GI444)</f>
        <v/>
      </c>
      <c r="GK444" s="494" t="n"/>
      <c r="GL444" s="184" t="n"/>
      <c r="GM444" s="184">
        <f>IF(GI444="","SIN ESTADO",IF(GK444&lt;&gt;"","PAGA",IF(GJ444&gt;0,"VENCIDA",IF(GJ444&gt;=-5,"POR VENCER","AL DÍA"))))</f>
        <v/>
      </c>
      <c r="GN444" s="185" t="n"/>
      <c r="GO444" s="119">
        <f>IF(N($H444)&lt;32,"",IF(GI444="","",GI444+31))</f>
        <v/>
      </c>
      <c r="GP444" s="124">
        <f>IF(GO444="","",TODAY()-GO444)</f>
        <v/>
      </c>
      <c r="GQ444" s="494" t="n"/>
      <c r="GR444" s="184" t="n"/>
      <c r="GS444" s="184">
        <f>IF(GO444="","SIN ESTADO",IF(GQ444&lt;&gt;"","PAGA",IF(GP444&gt;0,"VENCIDA",IF(GP444&gt;=-5,"POR VENCER","AL DÍA"))))</f>
        <v/>
      </c>
      <c r="GT444" s="185" t="n"/>
      <c r="GU444" s="119">
        <f>IF(N($H444)&lt;33,"",IF(GO444="","",GO444+31))</f>
        <v/>
      </c>
      <c r="GV444" s="124">
        <f>IF(GU444="","",TODAY()-GU444)</f>
        <v/>
      </c>
      <c r="GW444" s="494" t="n"/>
      <c r="GX444" s="184" t="n"/>
      <c r="GY444" s="184">
        <f>IF(GU444="","SIN ESTADO",IF(GW444&lt;&gt;"","PAGA",IF(GV444&gt;0,"VENCIDA",IF(GV444&gt;=-5,"POR VENCER","AL DÍA"))))</f>
        <v/>
      </c>
      <c r="GZ444" s="185" t="n"/>
      <c r="HA444" s="119">
        <f>IF(N($H444)&lt;34,"",IF(GU444="","",GU444+31))</f>
        <v/>
      </c>
      <c r="HB444" s="124">
        <f>IF(HA444="","",TODAY()-HA444)</f>
        <v/>
      </c>
      <c r="HC444" s="494" t="n"/>
      <c r="HD444" s="184" t="n"/>
      <c r="HE444" s="184">
        <f>IF(HA444="","SIN ESTADO",IF(HC444&lt;&gt;"","PAGA",IF(HB444&gt;0,"VENCIDA",IF(HB444&gt;=-5,"POR VENCER","AL DÍA"))))</f>
        <v/>
      </c>
      <c r="HF444" s="185" t="n"/>
      <c r="HG444" s="119">
        <f>IF(N($H444)&lt;35,"",IF(HA444="","",HA444+31))</f>
        <v/>
      </c>
      <c r="HH444" s="124">
        <f>IF(HG444="","",TODAY()-HG444)</f>
        <v/>
      </c>
      <c r="HI444" s="494" t="n"/>
      <c r="HJ444" s="184" t="n"/>
      <c r="HK444" s="184">
        <f>IF(HG444="","SIN ESTADO",IF(HI444&lt;&gt;"","PAGA",IF(HH444&gt;0,"VENCIDA",IF(HH444&gt;=-5,"POR VENCER","AL DÍA"))))</f>
        <v/>
      </c>
      <c r="HL444" s="168" t="n"/>
      <c r="HM444" s="119">
        <f>IF(N($H444)&lt;36,"",IF(HG444="","",HG444+31))</f>
        <v/>
      </c>
      <c r="HN444" s="124">
        <f>IF(HM444="","",TODAY()-HM444)</f>
        <v/>
      </c>
      <c r="HO444" s="494" t="n"/>
      <c r="HP444" s="184" t="n"/>
      <c r="HQ444" s="184">
        <f>IF(HM444="","SIN ESTADO",IF(HO444&lt;&gt;"","PAGA",IF(HN444&gt;0,"VENCIDA",IF(HN444&gt;=-5,"POR VENCER","AL DÍA"))))</f>
        <v/>
      </c>
      <c r="HR444" s="168" t="n"/>
      <c r="HS444" s="169">
        <f>N444+T444+Z444+AF444+AL444+AR444+AX444+BD444+BJ444+BP444+BV444+CB444+CH444+CN444+CT444+CZ444+DF444+DL444+DR444+DX444+ED444+EJ444+EP444+EV444+FB444+FH444+FN444+FT444+FZ444+GF444+GL444+GR444+GX444+HD444+HJ444+HP444</f>
        <v/>
      </c>
      <c r="HU444" s="170">
        <f>IFERROR(N($J444),0)</f>
        <v/>
      </c>
      <c r="HW444" s="170">
        <f>SUMPRODUCT((MOD(COLUMN($M444:$HR444)-COLUMN($M444),6)=0)*ISNUMBER($M444:$HR444)*($M444:$HR444&gt;=RESUMEN!$C$26)*($M444:$HR444&lt;=RESUMEN!$C$27)*IFERROR(N($N444:$HS444),0))</f>
        <v/>
      </c>
      <c r="HX444" s="170">
        <f>SUMPRODUCT((MOD(COLUMN($M444:$HR444)-COLUMN($M444),6)=0)*ISNUMBER($M444:$HR444)*($M444:$HR444&gt;=RESUMEN!$C$26)*($M444:$HR444&lt;=RESUMEN!$C$27))</f>
        <v/>
      </c>
    </row>
    <row r="445" ht="15.75" customHeight="1" s="506">
      <c r="B445" s="113">
        <f>VENTAS!A444</f>
        <v/>
      </c>
      <c r="C445" s="236">
        <f>VENTAS!B444</f>
        <v/>
      </c>
      <c r="D445" s="53">
        <f>VENTAS!C444</f>
        <v/>
      </c>
      <c r="E445" s="114">
        <f>VENTAS!D444</f>
        <v/>
      </c>
      <c r="F445" s="114">
        <f>VENTAS!J444</f>
        <v/>
      </c>
      <c r="G445" s="494">
        <f>VENTAS!F444</f>
        <v/>
      </c>
      <c r="H445" s="479">
        <f>VENTAS!K444</f>
        <v/>
      </c>
      <c r="I445" s="479">
        <f>VENTAS!M444</f>
        <v/>
      </c>
      <c r="J445" s="184">
        <f>VENTAS!L444</f>
        <v/>
      </c>
      <c r="K445" s="119">
        <f>IF(N($H445)&lt;1,"",$G445+31)</f>
        <v/>
      </c>
      <c r="L445" s="124">
        <f>IF(K445="","",TODAY()-K445)</f>
        <v/>
      </c>
      <c r="M445" s="494" t="n">
        <v>46149</v>
      </c>
      <c r="N445" s="374" t="n">
        <v>1000000</v>
      </c>
      <c r="O445" s="184">
        <f>IF(K445="","SIN ESTADO",IF(M445&lt;&gt;"","PAGA",IF(L445&gt;0,"VENCIDA",IF(L445&gt;=-5,"POR VENCER","AL DÍA"))))</f>
        <v/>
      </c>
      <c r="P445" s="185" t="inlineStr">
        <is>
          <t>TRANSFERENCIA</t>
        </is>
      </c>
      <c r="Q445" s="119">
        <f>IF(N($H445)&lt;2,"",IF(K445="","",K445+31))</f>
        <v/>
      </c>
      <c r="R445" s="124">
        <f>IF(Q445="","",TODAY()-Q445)</f>
        <v/>
      </c>
      <c r="S445" s="494" t="n">
        <v>46181</v>
      </c>
      <c r="T445" s="184" t="n">
        <v>1000000</v>
      </c>
      <c r="U445" s="184">
        <f>IF(Q445="","SIN ESTADO",IF(S445&lt;&gt;"","PAGA",IF(R445&gt;0,"VENCIDA",IF(R445&gt;=-5,"POR VENCER","AL DÍA"))))</f>
        <v/>
      </c>
      <c r="V445" s="185" t="inlineStr">
        <is>
          <t>TRANSFERENCIA</t>
        </is>
      </c>
      <c r="W445" s="119">
        <f>IF(N($H445)&lt;3,"",IF(Q445="","",Q445+31))</f>
        <v/>
      </c>
      <c r="X445" s="124">
        <f>IF(W445="","",TODAY()-W445)</f>
        <v/>
      </c>
      <c r="Y445" s="494" t="n">
        <v>46214</v>
      </c>
      <c r="Z445" s="184" t="n">
        <v>1000000</v>
      </c>
      <c r="AA445" s="184">
        <f>IF(W445="","SIN ESTADO",IF(Y445&lt;&gt;"","PAGA",IF(X445&gt;0,"VENCIDA",IF(X445&gt;=-5,"POR VENCER","AL DÍA"))))</f>
        <v/>
      </c>
      <c r="AB445" s="185" t="inlineStr">
        <is>
          <t>TRANSFERENCIA</t>
        </is>
      </c>
      <c r="AC445" s="119">
        <f>IF(N($H445)&lt;4,"",IF(W445="","",W445+31))</f>
        <v/>
      </c>
      <c r="AD445" s="124">
        <f>IF(AC445="","",TODAY()-AC445)</f>
        <v/>
      </c>
      <c r="AE445" s="494" t="n">
        <v>46241</v>
      </c>
      <c r="AF445" s="184" t="n">
        <v>1000000</v>
      </c>
      <c r="AG445" s="184">
        <f>IF(AC445="","SIN ESTADO",IF(AE445&lt;&gt;"","PAGA",IF(AD445&gt;0,"VENCIDA",IF(AD445&gt;=-5,"POR VENCER","AL DÍA"))))</f>
        <v/>
      </c>
      <c r="AH445" s="185" t="inlineStr">
        <is>
          <t>TRANSFERENCIA</t>
        </is>
      </c>
      <c r="AI445" s="119">
        <f>IF(N($H445)&lt;5,"",IF(AC445="","",AC445+31))</f>
        <v/>
      </c>
      <c r="AJ445" s="124">
        <f>IF(AI445="","",TODAY()-AI445)</f>
        <v/>
      </c>
      <c r="AK445" s="494" t="n">
        <v>46272</v>
      </c>
      <c r="AL445" s="184" t="n">
        <v>1000000</v>
      </c>
      <c r="AM445" s="184">
        <f>IF(AI445="","SIN ESTADO",IF(AK445&lt;&gt;"","PAGA",IF(AJ445&gt;0,"VENCIDA",IF(AJ445&gt;=-5,"POR VENCER","AL DÍA"))))</f>
        <v/>
      </c>
      <c r="AN445" s="185" t="inlineStr">
        <is>
          <t>TRANSFERENCIA</t>
        </is>
      </c>
      <c r="AO445" s="119">
        <f>IF(N($H445)&lt;6,"",IF(AI445="","",AI445+31))</f>
        <v/>
      </c>
      <c r="AP445" s="124">
        <f>IF(AO445="","",TODAY()-AO445)</f>
        <v/>
      </c>
      <c r="AQ445" s="270" t="n"/>
      <c r="AR445" s="184" t="n"/>
      <c r="AS445" s="184">
        <f>IF(AO445="","SIN ESTADO",IF(AQ445&lt;&gt;"","PAGA",IF(AP445&gt;0,"VENCIDA",IF(AP445&gt;=-5,"POR VENCER","AL DÍA"))))</f>
        <v/>
      </c>
      <c r="AT445" s="185" t="n"/>
      <c r="AU445" s="119">
        <f>IF(N($H445)&lt;7,"",IF(AO445="","",AO445+31))</f>
        <v/>
      </c>
      <c r="AV445" s="124">
        <f>IF(AU445="","",TODAY()-AU445)</f>
        <v/>
      </c>
      <c r="AW445" s="494" t="n"/>
      <c r="AX445" s="184" t="n"/>
      <c r="AY445" s="184">
        <f>IF(AU445="","SIN ESTADO",IF(AW445&lt;&gt;"","PAGA",IF(AV445&gt;0,"VENCIDA",IF(AV445&gt;=-5,"POR VENCER","AL DÍA"))))</f>
        <v/>
      </c>
      <c r="AZ445" s="185" t="n"/>
      <c r="BA445" s="119">
        <f>IF(N($H445)&lt;8,"",IF(AU445="","",AU445+31))</f>
        <v/>
      </c>
      <c r="BB445" s="124">
        <f>IF(BA445="","",TODAY()-BA445)</f>
        <v/>
      </c>
      <c r="BC445" s="494" t="n"/>
      <c r="BD445" s="184" t="n"/>
      <c r="BE445" s="184">
        <f>IF(BA445="","SIN ESTADO",IF(BC445&lt;&gt;"","PAGA",IF(BB445&gt;0,"VENCIDA",IF(BB445&gt;=-5,"POR VENCER","AL DÍA"))))</f>
        <v/>
      </c>
      <c r="BF445" s="185" t="n"/>
      <c r="BG445" s="119">
        <f>IF(N($H445)&lt;9,"",IF(BA445="","",BA445+31))</f>
        <v/>
      </c>
      <c r="BH445" s="124">
        <f>IF(BG445="","",TODAY()-BG445)</f>
        <v/>
      </c>
      <c r="BI445" s="494" t="n"/>
      <c r="BJ445" s="184" t="n"/>
      <c r="BK445" s="184">
        <f>IF(BG445="","SIN ESTADO",IF(BI445&lt;&gt;"","PAGA",IF(BH445&gt;0,"VENCIDA",IF(BH445&gt;=-5,"POR VENCER","AL DÍA"))))</f>
        <v/>
      </c>
      <c r="BL445" s="185" t="n"/>
      <c r="BM445" s="119">
        <f>IF(N($H445)&lt;10,"",IF(BG445="","",BG445+31))</f>
        <v/>
      </c>
      <c r="BN445" s="124">
        <f>IF(BM445="","",TODAY()-BM445)</f>
        <v/>
      </c>
      <c r="BO445" s="494" t="n"/>
      <c r="BP445" s="184" t="n"/>
      <c r="BQ445" s="184">
        <f>IF(BM445="","SIN ESTADO",IF(BO445&lt;&gt;"","PAGA",IF(BN445&gt;0,"VENCIDA",IF(BN445&gt;=-5,"POR VENCER","AL DÍA"))))</f>
        <v/>
      </c>
      <c r="BR445" s="185" t="n"/>
      <c r="BS445" s="119">
        <f>IF(N($H445)&lt;11,"",IF(BM445="","",BM445+31))</f>
        <v/>
      </c>
      <c r="BT445" s="124">
        <f>IF(BS445="","",TODAY()-BS445)</f>
        <v/>
      </c>
      <c r="BU445" s="494" t="n"/>
      <c r="BV445" s="184" t="n"/>
      <c r="BW445" s="184">
        <f>IF(BS445="","SIN ESTADO",IF(BU445&lt;&gt;"","PAGA",IF(BT445&gt;0,"VENCIDA",IF(BT445&gt;=-5,"POR VENCER","AL DÍA"))))</f>
        <v/>
      </c>
      <c r="BX445" s="185" t="n"/>
      <c r="BY445" s="119">
        <f>IF(N($H445)&lt;12,"",IF(BS445="","",BS445+31))</f>
        <v/>
      </c>
      <c r="BZ445" s="124">
        <f>IF(BY445="","",TODAY()-BY445)</f>
        <v/>
      </c>
      <c r="CA445" s="494" t="n"/>
      <c r="CB445" s="184" t="n"/>
      <c r="CC445" s="184">
        <f>IF(BY445="","SIN ESTADO",IF(CA445&lt;&gt;"","PAGA",IF(BZ445&gt;0,"VENCIDA",IF(BZ445&gt;=-5,"POR VENCER","AL DÍA"))))</f>
        <v/>
      </c>
      <c r="CD445" s="185" t="n"/>
      <c r="CE445" s="119">
        <f>IF(N($H445)&lt;13,"",IF(BY445="","",BY445+31))</f>
        <v/>
      </c>
      <c r="CF445" s="124">
        <f>IF(CE445="","",TODAY()-CE445)</f>
        <v/>
      </c>
      <c r="CG445" s="494" t="n"/>
      <c r="CH445" s="184" t="n"/>
      <c r="CI445" s="184">
        <f>IF(CE445="","SIN ESTADO",IF(CG445&lt;&gt;"","PAGA",IF(CF445&gt;0,"VENCIDA",IF(CF445&gt;=-5,"POR VENCER","AL DÍA"))))</f>
        <v/>
      </c>
      <c r="CJ445" s="185" t="n"/>
      <c r="CK445" s="119">
        <f>IF(N($H445)&lt;14,"",IF(CE445="","",CE445+31))</f>
        <v/>
      </c>
      <c r="CL445" s="124">
        <f>IF(CK445="","",TODAY()-CK445)</f>
        <v/>
      </c>
      <c r="CM445" s="494" t="n"/>
      <c r="CN445" s="184" t="n"/>
      <c r="CO445" s="184">
        <f>IF(CK445="","SIN ESTADO",IF(CM445&lt;&gt;"","PAGA",IF(CL445&gt;0,"VENCIDA",IF(CL445&gt;=-5,"POR VENCER","AL DÍA"))))</f>
        <v/>
      </c>
      <c r="CP445" s="185" t="n"/>
      <c r="CQ445" s="119">
        <f>IF(N($H445)&lt;15,"",IF(CK445="","",CK445+31))</f>
        <v/>
      </c>
      <c r="CR445" s="124">
        <f>IF(CQ445="","",TODAY()-CQ445)</f>
        <v/>
      </c>
      <c r="CS445" s="494" t="n"/>
      <c r="CT445" s="184" t="n"/>
      <c r="CU445" s="184">
        <f>IF(CQ445="","SIN ESTADO",IF(CS445&lt;&gt;"","PAGA",IF(CR445&gt;0,"VENCIDA",IF(CR445&gt;=-5,"POR VENCER","AL DÍA"))))</f>
        <v/>
      </c>
      <c r="CV445" s="185" t="n"/>
      <c r="CW445" s="119">
        <f>IF(N($H445)&lt;16,"",IF(CQ445="","",CQ445+31))</f>
        <v/>
      </c>
      <c r="CX445" s="124">
        <f>IF(CW445="","",TODAY()-CW445)</f>
        <v/>
      </c>
      <c r="CY445" s="494" t="n"/>
      <c r="CZ445" s="184" t="n"/>
      <c r="DA445" s="184">
        <f>IF(CW445="","SIN ESTADO",IF(CY445&lt;&gt;"","PAGA",IF(CX445&gt;0,"VENCIDA",IF(CX445&gt;=-5,"POR VENCER","AL DÍA"))))</f>
        <v/>
      </c>
      <c r="DB445" s="185" t="n"/>
      <c r="DC445" s="119">
        <f>IF(N($H445)&lt;17,"",IF(CW445="","",CW445+31))</f>
        <v/>
      </c>
      <c r="DD445" s="124">
        <f>IF(DC445="","",TODAY()-DC445)</f>
        <v/>
      </c>
      <c r="DE445" s="494" t="n"/>
      <c r="DF445" s="184" t="n"/>
      <c r="DG445" s="184">
        <f>IF(DC445="","SIN ESTADO",IF(DE445&lt;&gt;"","PAGA",IF(DD445&gt;0,"VENCIDA",IF(DD445&gt;=-5,"POR VENCER","AL DÍA"))))</f>
        <v/>
      </c>
      <c r="DH445" s="185" t="n"/>
      <c r="DI445" s="119">
        <f>IF(N($H445)&lt;18,"",IF(DC445="","",DC445+31))</f>
        <v/>
      </c>
      <c r="DJ445" s="124">
        <f>IF(DI445="","",TODAY()-DI445)</f>
        <v/>
      </c>
      <c r="DK445" s="494" t="n"/>
      <c r="DL445" s="184" t="n"/>
      <c r="DM445" s="184">
        <f>IF(DI445="","SIN ESTADO",IF(DK445&lt;&gt;"","PAGA",IF(DJ445&gt;0,"VENCIDA",IF(DJ445&gt;=-5,"POR VENCER","AL DÍA"))))</f>
        <v/>
      </c>
      <c r="DN445" s="185" t="n"/>
      <c r="DO445" s="119">
        <f>IF(N($H445)&lt;19,"",IF(DI445="","",DI445+31))</f>
        <v/>
      </c>
      <c r="DP445" s="124">
        <f>IF(DO445="","",TODAY()-DO445)</f>
        <v/>
      </c>
      <c r="DQ445" s="494" t="n"/>
      <c r="DR445" s="184" t="n"/>
      <c r="DS445" s="184">
        <f>IF(DO445="","SIN ESTADO",IF(DQ445&lt;&gt;"","PAGA",IF(DP445&gt;0,"VENCIDA",IF(DP445&gt;=-5,"POR VENCER","AL DÍA"))))</f>
        <v/>
      </c>
      <c r="DT445" s="185" t="n"/>
      <c r="DU445" s="119">
        <f>IF(N($H445)&lt;20,"",IF(DO445="","",DO445+31))</f>
        <v/>
      </c>
      <c r="DV445" s="124">
        <f>IF(DU445="","",TODAY()-DU445)</f>
        <v/>
      </c>
      <c r="DW445" s="494" t="n"/>
      <c r="DX445" s="184" t="n"/>
      <c r="DY445" s="184">
        <f>IF(DU445="","SIN ESTADO",IF(DW445&lt;&gt;"","PAGA",IF(DV445&gt;0,"VENCIDA",IF(DV445&gt;=-5,"POR VENCER","AL DÍA"))))</f>
        <v/>
      </c>
      <c r="DZ445" s="185" t="n"/>
      <c r="EA445" s="119">
        <f>IF(N($H445)&lt;21,"",IF(DU445="","",DU445+31))</f>
        <v/>
      </c>
      <c r="EB445" s="124">
        <f>IF(EA445="","",TODAY()-EA445)</f>
        <v/>
      </c>
      <c r="EC445" s="494" t="n"/>
      <c r="ED445" s="184" t="n"/>
      <c r="EE445" s="184">
        <f>IF(EA445="","SIN ESTADO",IF(EC445&lt;&gt;"","PAGA",IF(EB445&gt;0,"VENCIDA",IF(EB445&gt;=-5,"POR VENCER","AL DÍA"))))</f>
        <v/>
      </c>
      <c r="EF445" s="185" t="n"/>
      <c r="EG445" s="119">
        <f>IF(N($H445)&lt;22,"",IF(EA445="","",EA445+31))</f>
        <v/>
      </c>
      <c r="EH445" s="124">
        <f>IF(EG445="","",TODAY()-EG445)</f>
        <v/>
      </c>
      <c r="EI445" s="494" t="n"/>
      <c r="EJ445" s="184" t="n"/>
      <c r="EK445" s="184">
        <f>IF(EG445="","SIN ESTADO",IF(EI445&lt;&gt;"","PAGA",IF(EH445&gt;0,"VENCIDA",IF(EH445&gt;=-5,"POR VENCER","AL DÍA"))))</f>
        <v/>
      </c>
      <c r="EL445" s="185" t="n"/>
      <c r="EM445" s="119">
        <f>IF(N($H445)&lt;23,"",IF(EG445="","",EG445+31))</f>
        <v/>
      </c>
      <c r="EN445" s="124">
        <f>IF(EM445="","",TODAY()-EM445)</f>
        <v/>
      </c>
      <c r="EO445" s="494" t="n"/>
      <c r="EP445" s="184" t="n"/>
      <c r="EQ445" s="184">
        <f>IF(EM445="","SIN ESTADO",IF(EO445&lt;&gt;"","PAGA",IF(EN445&gt;0,"VENCIDA",IF(EN445&gt;=-5,"POR VENCER","AL DÍA"))))</f>
        <v/>
      </c>
      <c r="ER445" s="185" t="n"/>
      <c r="ES445" s="119">
        <f>IF(N($H445)&lt;24,"",IF(EM445="","",EM445+31))</f>
        <v/>
      </c>
      <c r="ET445" s="124">
        <f>IF(ES445="","",TODAY()-ES445)</f>
        <v/>
      </c>
      <c r="EU445" s="494" t="n"/>
      <c r="EV445" s="184" t="n"/>
      <c r="EW445" s="184">
        <f>IF(ES445="","SIN ESTADO",IF(EU445&lt;&gt;"","PAGA",IF(ET445&gt;0,"VENCIDA",IF(ET445&gt;=-5,"POR VENCER","AL DÍA"))))</f>
        <v/>
      </c>
      <c r="EX445" s="185" t="n"/>
      <c r="EY445" s="119">
        <f>IF(N($H445)&lt;25,"",IF(ES445="","",ES445+31))</f>
        <v/>
      </c>
      <c r="EZ445" s="124">
        <f>IF(EY445="","",TODAY()-EY445)</f>
        <v/>
      </c>
      <c r="FA445" s="494" t="n"/>
      <c r="FB445" s="184" t="n"/>
      <c r="FC445" s="184">
        <f>IF(EY445="","SIN ESTADO",IF(FA445&lt;&gt;"","PAGA",IF(EZ445&gt;0,"VENCIDA",IF(EZ445&gt;=-5,"POR VENCER","AL DÍA"))))</f>
        <v/>
      </c>
      <c r="FD445" s="185" t="n"/>
      <c r="FE445" s="119">
        <f>IF(N($H445)&lt;26,"",IF(EY445="","",EY445+31))</f>
        <v/>
      </c>
      <c r="FF445" s="124">
        <f>IF(FE445="","",TODAY()-FE445)</f>
        <v/>
      </c>
      <c r="FG445" s="494" t="n"/>
      <c r="FH445" s="184" t="n"/>
      <c r="FI445" s="184">
        <f>IF(FE445="","SIN ESTADO",IF(FG445&lt;&gt;"","PAGA",IF(FF445&gt;0,"VENCIDA",IF(FF445&gt;=-5,"POR VENCER","AL DÍA"))))</f>
        <v/>
      </c>
      <c r="FJ445" s="185" t="n"/>
      <c r="FK445" s="119">
        <f>IF(N($H445)&lt;27,"",IF(FE445="","",FE445+31))</f>
        <v/>
      </c>
      <c r="FL445" s="124">
        <f>IF(FK445="","",TODAY()-FK445)</f>
        <v/>
      </c>
      <c r="FM445" s="494" t="n"/>
      <c r="FN445" s="184" t="n"/>
      <c r="FO445" s="184">
        <f>IF(FK445="","SIN ESTADO",IF(FM445&lt;&gt;"","PAGA",IF(FL445&gt;0,"VENCIDA",IF(FL445&gt;=-5,"POR VENCER","AL DÍA"))))</f>
        <v/>
      </c>
      <c r="FP445" s="185" t="n"/>
      <c r="FQ445" s="119">
        <f>IF(N($H445)&lt;28,"",IF(FK445="","",FK445+31))</f>
        <v/>
      </c>
      <c r="FR445" s="124">
        <f>IF(FQ445="","",TODAY()-FQ445)</f>
        <v/>
      </c>
      <c r="FS445" s="494" t="n"/>
      <c r="FT445" s="184" t="n"/>
      <c r="FU445" s="184">
        <f>IF(FQ445="","SIN ESTADO",IF(FS445&lt;&gt;"","PAGA",IF(FR445&gt;0,"VENCIDA",IF(FR445&gt;=-5,"POR VENCER","AL DÍA"))))</f>
        <v/>
      </c>
      <c r="FV445" s="185" t="n"/>
      <c r="FW445" s="119">
        <f>IF(N($H445)&lt;29,"",IF(FQ445="","",FQ445+31))</f>
        <v/>
      </c>
      <c r="FX445" s="124">
        <f>IF(FW445="","",TODAY()-FW445)</f>
        <v/>
      </c>
      <c r="FY445" s="494" t="n"/>
      <c r="FZ445" s="184" t="n"/>
      <c r="GA445" s="184">
        <f>IF(FW445="","SIN ESTADO",IF(FY445&lt;&gt;"","PAGA",IF(FX445&gt;0,"VENCIDA",IF(FX445&gt;=-5,"POR VENCER","AL DÍA"))))</f>
        <v/>
      </c>
      <c r="GB445" s="185" t="n"/>
      <c r="GC445" s="119">
        <f>IF(N($H445)&lt;30,"",IF(FW445="","",FW445+31))</f>
        <v/>
      </c>
      <c r="GD445" s="124">
        <f>IF(GC445="","",TODAY()-GC445)</f>
        <v/>
      </c>
      <c r="GE445" s="494" t="n"/>
      <c r="GF445" s="184" t="n"/>
      <c r="GG445" s="184">
        <f>IF(GC445="","SIN ESTADO",IF(GE445&lt;&gt;"","PAGA",IF(GD445&gt;0,"VENCIDA",IF(GD445&gt;=-5,"POR VENCER","AL DÍA"))))</f>
        <v/>
      </c>
      <c r="GH445" s="185" t="n"/>
      <c r="GI445" s="119">
        <f>IF(N($H445)&lt;31,"",IF(GC445="","",GC445+31))</f>
        <v/>
      </c>
      <c r="GJ445" s="124">
        <f>IF(GI445="","",TODAY()-GI445)</f>
        <v/>
      </c>
      <c r="GK445" s="494" t="n"/>
      <c r="GL445" s="184" t="n"/>
      <c r="GM445" s="184">
        <f>IF(GI445="","SIN ESTADO",IF(GK445&lt;&gt;"","PAGA",IF(GJ445&gt;0,"VENCIDA",IF(GJ445&gt;=-5,"POR VENCER","AL DÍA"))))</f>
        <v/>
      </c>
      <c r="GN445" s="185" t="n"/>
      <c r="GO445" s="119">
        <f>IF(N($H445)&lt;32,"",IF(GI445="","",GI445+31))</f>
        <v/>
      </c>
      <c r="GP445" s="124">
        <f>IF(GO445="","",TODAY()-GO445)</f>
        <v/>
      </c>
      <c r="GQ445" s="494" t="n"/>
      <c r="GR445" s="184" t="n"/>
      <c r="GS445" s="184">
        <f>IF(GO445="","SIN ESTADO",IF(GQ445&lt;&gt;"","PAGA",IF(GP445&gt;0,"VENCIDA",IF(GP445&gt;=-5,"POR VENCER","AL DÍA"))))</f>
        <v/>
      </c>
      <c r="GT445" s="185" t="n"/>
      <c r="GU445" s="119">
        <f>IF(N($H445)&lt;33,"",IF(GO445="","",GO445+31))</f>
        <v/>
      </c>
      <c r="GV445" s="124">
        <f>IF(GU445="","",TODAY()-GU445)</f>
        <v/>
      </c>
      <c r="GW445" s="494" t="n"/>
      <c r="GX445" s="184" t="n"/>
      <c r="GY445" s="184">
        <f>IF(GU445="","SIN ESTADO",IF(GW445&lt;&gt;"","PAGA",IF(GV445&gt;0,"VENCIDA",IF(GV445&gt;=-5,"POR VENCER","AL DÍA"))))</f>
        <v/>
      </c>
      <c r="GZ445" s="185" t="n"/>
      <c r="HA445" s="119">
        <f>IF(N($H445)&lt;34,"",IF(GU445="","",GU445+31))</f>
        <v/>
      </c>
      <c r="HB445" s="124">
        <f>IF(HA445="","",TODAY()-HA445)</f>
        <v/>
      </c>
      <c r="HC445" s="494" t="n"/>
      <c r="HD445" s="184" t="n"/>
      <c r="HE445" s="184">
        <f>IF(HA445="","SIN ESTADO",IF(HC445&lt;&gt;"","PAGA",IF(HB445&gt;0,"VENCIDA",IF(HB445&gt;=-5,"POR VENCER","AL DÍA"))))</f>
        <v/>
      </c>
      <c r="HF445" s="185" t="n"/>
      <c r="HG445" s="119">
        <f>IF(N($H445)&lt;35,"",IF(HA445="","",HA445+31))</f>
        <v/>
      </c>
      <c r="HH445" s="124">
        <f>IF(HG445="","",TODAY()-HG445)</f>
        <v/>
      </c>
      <c r="HI445" s="494" t="n"/>
      <c r="HJ445" s="184" t="n"/>
      <c r="HK445" s="184">
        <f>IF(HG445="","SIN ESTADO",IF(HI445&lt;&gt;"","PAGA",IF(HH445&gt;0,"VENCIDA",IF(HH445&gt;=-5,"POR VENCER","AL DÍA"))))</f>
        <v/>
      </c>
      <c r="HL445" s="168" t="n"/>
      <c r="HM445" s="119">
        <f>IF(N($H445)&lt;36,"",IF(HG445="","",HG445+31))</f>
        <v/>
      </c>
      <c r="HN445" s="124">
        <f>IF(HM445="","",TODAY()-HM445)</f>
        <v/>
      </c>
      <c r="HO445" s="494" t="n"/>
      <c r="HP445" s="184" t="n"/>
      <c r="HQ445" s="184">
        <f>IF(HM445="","SIN ESTADO",IF(HO445&lt;&gt;"","PAGA",IF(HN445&gt;0,"VENCIDA",IF(HN445&gt;=-5,"POR VENCER","AL DÍA"))))</f>
        <v/>
      </c>
      <c r="HR445" s="168" t="n"/>
      <c r="HS445" s="169">
        <f>N445+T445+Z445+AF445+AL445+AR445+AX445+BD445+BJ445+BP445+BV445+CB445+CH445+CN445+CT445+CZ445+DF445+DL445+DR445+DX445+ED445+EJ445+EP445+EV445+FB445+FH445+FN445+FT445+FZ445+GF445+GL445+GR445+GX445+HD445+HJ445+HP445</f>
        <v/>
      </c>
      <c r="HU445" s="170">
        <f>IFERROR(N($J445),0)</f>
        <v/>
      </c>
      <c r="HW445" s="170">
        <f>SUMPRODUCT((MOD(COLUMN($M445:$HR445)-COLUMN($M445),6)=0)*ISNUMBER($M445:$HR445)*($M445:$HR445&gt;=RESUMEN!$C$26)*($M445:$HR445&lt;=RESUMEN!$C$27)*IFERROR(N($N445:$HS445),0))</f>
        <v/>
      </c>
      <c r="HX445" s="170">
        <f>SUMPRODUCT((MOD(COLUMN($M445:$HR445)-COLUMN($M445),6)=0)*ISNUMBER($M445:$HR445)*($M445:$HR445&gt;=RESUMEN!$C$26)*($M445:$HR445&lt;=RESUMEN!$C$27))</f>
        <v/>
      </c>
    </row>
    <row r="446" ht="15.75" customHeight="1" s="506">
      <c r="B446" s="113">
        <f>VENTAS!A445</f>
        <v/>
      </c>
      <c r="C446" s="236">
        <f>VENTAS!B445</f>
        <v/>
      </c>
      <c r="D446" s="53">
        <f>VENTAS!C445</f>
        <v/>
      </c>
      <c r="E446" s="114">
        <f>VENTAS!D445</f>
        <v/>
      </c>
      <c r="F446" s="114">
        <f>VENTAS!J445</f>
        <v/>
      </c>
      <c r="G446" s="494">
        <f>VENTAS!F445</f>
        <v/>
      </c>
      <c r="H446" s="479">
        <f>VENTAS!K445</f>
        <v/>
      </c>
      <c r="I446" s="479">
        <f>VENTAS!M445</f>
        <v/>
      </c>
      <c r="J446" s="184">
        <f>VENTAS!L445</f>
        <v/>
      </c>
      <c r="K446" s="119">
        <f>IF(N($H446)&lt;1,"",$G446+31)</f>
        <v/>
      </c>
      <c r="L446" s="124">
        <f>IF(K446="","",TODAY()-K446)</f>
        <v/>
      </c>
      <c r="M446" s="494" t="n">
        <v>46147</v>
      </c>
      <c r="N446" s="374" t="n">
        <v>1000000</v>
      </c>
      <c r="O446" s="184">
        <f>IF(K446="","SIN ESTADO",IF(M446&lt;&gt;"","PAGA",IF(L446&gt;0,"VENCIDA",IF(L446&gt;=-5,"POR VENCER","AL DÍA"))))</f>
        <v/>
      </c>
      <c r="P446" s="185" t="inlineStr">
        <is>
          <t>TRANSFERENCIA</t>
        </is>
      </c>
      <c r="Q446" s="119">
        <f>IF(N($H446)&lt;2,"",IF(K446="","",K446+31))</f>
        <v/>
      </c>
      <c r="R446" s="124">
        <f>IF(Q446="","",TODAY()-Q446)</f>
        <v/>
      </c>
      <c r="S446" s="494" t="n">
        <v>46175</v>
      </c>
      <c r="T446" s="184" t="n">
        <v>1000000</v>
      </c>
      <c r="U446" s="184">
        <f>IF(Q446="","SIN ESTADO",IF(S446&lt;&gt;"","PAGA",IF(R446&gt;0,"VENCIDA",IF(R446&gt;=-5,"POR VENCER","AL DÍA"))))</f>
        <v/>
      </c>
      <c r="V446" s="185" t="inlineStr">
        <is>
          <t>TRANSFERENCIA</t>
        </is>
      </c>
      <c r="W446" s="119">
        <f>IF(N($H446)&lt;3,"",IF(Q446="","",Q446+31))</f>
        <v/>
      </c>
      <c r="X446" s="124">
        <f>IF(W446="","",TODAY()-W446)</f>
        <v/>
      </c>
      <c r="Y446" s="494" t="n">
        <v>46209</v>
      </c>
      <c r="Z446" s="184" t="n">
        <v>1000000</v>
      </c>
      <c r="AA446" s="184">
        <f>IF(W446="","SIN ESTADO",IF(Y446&lt;&gt;"","PAGA",IF(X446&gt;0,"VENCIDA",IF(X446&gt;=-5,"POR VENCER","AL DÍA"))))</f>
        <v/>
      </c>
      <c r="AB446" s="185" t="inlineStr">
        <is>
          <t>TRANSFERENCIA</t>
        </is>
      </c>
      <c r="AC446" s="119">
        <f>IF(N($H446)&lt;4,"",IF(W446="","",W446+31))</f>
        <v/>
      </c>
      <c r="AD446" s="124">
        <f>IF(AC446="","",TODAY()-AC446)</f>
        <v/>
      </c>
      <c r="AE446" s="494" t="n">
        <v>46238</v>
      </c>
      <c r="AF446" s="184" t="n">
        <v>1000000</v>
      </c>
      <c r="AG446" s="184">
        <f>IF(AC446="","SIN ESTADO",IF(AE446&lt;&gt;"","PAGA",IF(AD446&gt;0,"VENCIDA",IF(AD446&gt;=-5,"POR VENCER","AL DÍA"))))</f>
        <v/>
      </c>
      <c r="AH446" s="185" t="inlineStr">
        <is>
          <t>TRANSFERENCIA</t>
        </is>
      </c>
      <c r="AI446" s="119">
        <f>IF(N($H446)&lt;5,"",IF(AC446="","",AC446+31))</f>
        <v/>
      </c>
      <c r="AJ446" s="124">
        <f>IF(AI446="","",TODAY()-AI446)</f>
        <v/>
      </c>
      <c r="AK446" s="494" t="n">
        <v>46262</v>
      </c>
      <c r="AL446" s="184" t="n">
        <v>1000000</v>
      </c>
      <c r="AM446" s="184">
        <f>IF(AI446="","SIN ESTADO",IF(AK446&lt;&gt;"","PAGA",IF(AJ446&gt;0,"VENCIDA",IF(AJ446&gt;=-5,"POR VENCER","AL DÍA"))))</f>
        <v/>
      </c>
      <c r="AN446" s="185" t="inlineStr">
        <is>
          <t>TRANSFERENCIA</t>
        </is>
      </c>
      <c r="AO446" s="119">
        <f>IF(N($H446)&lt;6,"",IF(AI446="","",AI446+31))</f>
        <v/>
      </c>
      <c r="AP446" s="124">
        <f>IF(AO446="","",TODAY()-AO446)</f>
        <v/>
      </c>
      <c r="AQ446" s="270" t="n"/>
      <c r="AR446" s="184" t="n"/>
      <c r="AS446" s="184">
        <f>IF(AO446="","SIN ESTADO",IF(AQ446&lt;&gt;"","PAGA",IF(AP446&gt;0,"VENCIDA",IF(AP446&gt;=-5,"POR VENCER","AL DÍA"))))</f>
        <v/>
      </c>
      <c r="AT446" s="185" t="n"/>
      <c r="AU446" s="119">
        <f>IF(N($H446)&lt;7,"",IF(AO446="","",AO446+31))</f>
        <v/>
      </c>
      <c r="AV446" s="124">
        <f>IF(AU446="","",TODAY()-AU446)</f>
        <v/>
      </c>
      <c r="AW446" s="494" t="n"/>
      <c r="AX446" s="184" t="n"/>
      <c r="AY446" s="184">
        <f>IF(AU446="","SIN ESTADO",IF(AW446&lt;&gt;"","PAGA",IF(AV446&gt;0,"VENCIDA",IF(AV446&gt;=-5,"POR VENCER","AL DÍA"))))</f>
        <v/>
      </c>
      <c r="AZ446" s="185" t="n"/>
      <c r="BA446" s="119">
        <f>IF(N($H446)&lt;8,"",IF(AU446="","",AU446+31))</f>
        <v/>
      </c>
      <c r="BB446" s="124">
        <f>IF(BA446="","",TODAY()-BA446)</f>
        <v/>
      </c>
      <c r="BC446" s="494" t="n"/>
      <c r="BD446" s="184" t="n"/>
      <c r="BE446" s="184">
        <f>IF(BA446="","SIN ESTADO",IF(BC446&lt;&gt;"","PAGA",IF(BB446&gt;0,"VENCIDA",IF(BB446&gt;=-5,"POR VENCER","AL DÍA"))))</f>
        <v/>
      </c>
      <c r="BF446" s="185" t="n"/>
      <c r="BG446" s="119">
        <f>IF(N($H446)&lt;9,"",IF(BA446="","",BA446+31))</f>
        <v/>
      </c>
      <c r="BH446" s="124">
        <f>IF(BG446="","",TODAY()-BG446)</f>
        <v/>
      </c>
      <c r="BI446" s="494" t="n"/>
      <c r="BJ446" s="184" t="n"/>
      <c r="BK446" s="184">
        <f>IF(BG446="","SIN ESTADO",IF(BI446&lt;&gt;"","PAGA",IF(BH446&gt;0,"VENCIDA",IF(BH446&gt;=-5,"POR VENCER","AL DÍA"))))</f>
        <v/>
      </c>
      <c r="BL446" s="185" t="n"/>
      <c r="BM446" s="119">
        <f>IF(N($H446)&lt;10,"",IF(BG446="","",BG446+31))</f>
        <v/>
      </c>
      <c r="BN446" s="124">
        <f>IF(BM446="","",TODAY()-BM446)</f>
        <v/>
      </c>
      <c r="BO446" s="494" t="n"/>
      <c r="BP446" s="184" t="n"/>
      <c r="BQ446" s="184">
        <f>IF(BM446="","SIN ESTADO",IF(BO446&lt;&gt;"","PAGA",IF(BN446&gt;0,"VENCIDA",IF(BN446&gt;=-5,"POR VENCER","AL DÍA"))))</f>
        <v/>
      </c>
      <c r="BR446" s="185" t="n"/>
      <c r="BS446" s="119">
        <f>IF(N($H446)&lt;11,"",IF(BM446="","",BM446+31))</f>
        <v/>
      </c>
      <c r="BT446" s="124">
        <f>IF(BS446="","",TODAY()-BS446)</f>
        <v/>
      </c>
      <c r="BU446" s="494" t="n"/>
      <c r="BV446" s="184" t="n"/>
      <c r="BW446" s="184">
        <f>IF(BS446="","SIN ESTADO",IF(BU446&lt;&gt;"","PAGA",IF(BT446&gt;0,"VENCIDA",IF(BT446&gt;=-5,"POR VENCER","AL DÍA"))))</f>
        <v/>
      </c>
      <c r="BX446" s="185" t="n"/>
      <c r="BY446" s="119">
        <f>IF(N($H446)&lt;12,"",IF(BS446="","",BS446+31))</f>
        <v/>
      </c>
      <c r="BZ446" s="124">
        <f>IF(BY446="","",TODAY()-BY446)</f>
        <v/>
      </c>
      <c r="CA446" s="494" t="n"/>
      <c r="CB446" s="184" t="n"/>
      <c r="CC446" s="184">
        <f>IF(BY446="","SIN ESTADO",IF(CA446&lt;&gt;"","PAGA",IF(BZ446&gt;0,"VENCIDA",IF(BZ446&gt;=-5,"POR VENCER","AL DÍA"))))</f>
        <v/>
      </c>
      <c r="CD446" s="185" t="n"/>
      <c r="CE446" s="119">
        <f>IF(N($H446)&lt;13,"",IF(BY446="","",BY446+31))</f>
        <v/>
      </c>
      <c r="CF446" s="124">
        <f>IF(CE446="","",TODAY()-CE446)</f>
        <v/>
      </c>
      <c r="CG446" s="494" t="n"/>
      <c r="CH446" s="184" t="n"/>
      <c r="CI446" s="184">
        <f>IF(CE446="","SIN ESTADO",IF(CG446&lt;&gt;"","PAGA",IF(CF446&gt;0,"VENCIDA",IF(CF446&gt;=-5,"POR VENCER","AL DÍA"))))</f>
        <v/>
      </c>
      <c r="CJ446" s="185" t="n"/>
      <c r="CK446" s="119">
        <f>IF(N($H446)&lt;14,"",IF(CE446="","",CE446+31))</f>
        <v/>
      </c>
      <c r="CL446" s="124">
        <f>IF(CK446="","",TODAY()-CK446)</f>
        <v/>
      </c>
      <c r="CM446" s="494" t="n"/>
      <c r="CN446" s="184" t="n"/>
      <c r="CO446" s="184">
        <f>IF(CK446="","SIN ESTADO",IF(CM446&lt;&gt;"","PAGA",IF(CL446&gt;0,"VENCIDA",IF(CL446&gt;=-5,"POR VENCER","AL DÍA"))))</f>
        <v/>
      </c>
      <c r="CP446" s="185" t="n"/>
      <c r="CQ446" s="119">
        <f>IF(N($H446)&lt;15,"",IF(CK446="","",CK446+31))</f>
        <v/>
      </c>
      <c r="CR446" s="124">
        <f>IF(CQ446="","",TODAY()-CQ446)</f>
        <v/>
      </c>
      <c r="CS446" s="494" t="n"/>
      <c r="CT446" s="184" t="n"/>
      <c r="CU446" s="184">
        <f>IF(CQ446="","SIN ESTADO",IF(CS446&lt;&gt;"","PAGA",IF(CR446&gt;0,"VENCIDA",IF(CR446&gt;=-5,"POR VENCER","AL DÍA"))))</f>
        <v/>
      </c>
      <c r="CV446" s="185" t="n"/>
      <c r="CW446" s="119">
        <f>IF(N($H446)&lt;16,"",IF(CQ446="","",CQ446+31))</f>
        <v/>
      </c>
      <c r="CX446" s="124">
        <f>IF(CW446="","",TODAY()-CW446)</f>
        <v/>
      </c>
      <c r="CY446" s="494" t="n"/>
      <c r="CZ446" s="184" t="n"/>
      <c r="DA446" s="184">
        <f>IF(CW446="","SIN ESTADO",IF(CY446&lt;&gt;"","PAGA",IF(CX446&gt;0,"VENCIDA",IF(CX446&gt;=-5,"POR VENCER","AL DÍA"))))</f>
        <v/>
      </c>
      <c r="DB446" s="185" t="n"/>
      <c r="DC446" s="119">
        <f>IF(N($H446)&lt;17,"",IF(CW446="","",CW446+31))</f>
        <v/>
      </c>
      <c r="DD446" s="124">
        <f>IF(DC446="","",TODAY()-DC446)</f>
        <v/>
      </c>
      <c r="DE446" s="494" t="n"/>
      <c r="DF446" s="184" t="n"/>
      <c r="DG446" s="184">
        <f>IF(DC446="","SIN ESTADO",IF(DE446&lt;&gt;"","PAGA",IF(DD446&gt;0,"VENCIDA",IF(DD446&gt;=-5,"POR VENCER","AL DÍA"))))</f>
        <v/>
      </c>
      <c r="DH446" s="185" t="n"/>
      <c r="DI446" s="119">
        <f>IF(N($H446)&lt;18,"",IF(DC446="","",DC446+31))</f>
        <v/>
      </c>
      <c r="DJ446" s="124">
        <f>IF(DI446="","",TODAY()-DI446)</f>
        <v/>
      </c>
      <c r="DK446" s="494" t="n"/>
      <c r="DL446" s="184" t="n"/>
      <c r="DM446" s="184">
        <f>IF(DI446="","SIN ESTADO",IF(DK446&lt;&gt;"","PAGA",IF(DJ446&gt;0,"VENCIDA",IF(DJ446&gt;=-5,"POR VENCER","AL DÍA"))))</f>
        <v/>
      </c>
      <c r="DN446" s="185" t="n"/>
      <c r="DO446" s="119">
        <f>IF(N($H446)&lt;19,"",IF(DI446="","",DI446+31))</f>
        <v/>
      </c>
      <c r="DP446" s="124">
        <f>IF(DO446="","",TODAY()-DO446)</f>
        <v/>
      </c>
      <c r="DQ446" s="494" t="n"/>
      <c r="DR446" s="184" t="n"/>
      <c r="DS446" s="184">
        <f>IF(DO446="","SIN ESTADO",IF(DQ446&lt;&gt;"","PAGA",IF(DP446&gt;0,"VENCIDA",IF(DP446&gt;=-5,"POR VENCER","AL DÍA"))))</f>
        <v/>
      </c>
      <c r="DT446" s="185" t="n"/>
      <c r="DU446" s="119">
        <f>IF(N($H446)&lt;20,"",IF(DO446="","",DO446+31))</f>
        <v/>
      </c>
      <c r="DV446" s="124">
        <f>IF(DU446="","",TODAY()-DU446)</f>
        <v/>
      </c>
      <c r="DW446" s="494" t="n"/>
      <c r="DX446" s="184" t="n"/>
      <c r="DY446" s="184">
        <f>IF(DU446="","SIN ESTADO",IF(DW446&lt;&gt;"","PAGA",IF(DV446&gt;0,"VENCIDA",IF(DV446&gt;=-5,"POR VENCER","AL DÍA"))))</f>
        <v/>
      </c>
      <c r="DZ446" s="185" t="n"/>
      <c r="EA446" s="119">
        <f>IF(N($H446)&lt;21,"",IF(DU446="","",DU446+31))</f>
        <v/>
      </c>
      <c r="EB446" s="124">
        <f>IF(EA446="","",TODAY()-EA446)</f>
        <v/>
      </c>
      <c r="EC446" s="494" t="n"/>
      <c r="ED446" s="184" t="n"/>
      <c r="EE446" s="184">
        <f>IF(EA446="","SIN ESTADO",IF(EC446&lt;&gt;"","PAGA",IF(EB446&gt;0,"VENCIDA",IF(EB446&gt;=-5,"POR VENCER","AL DÍA"))))</f>
        <v/>
      </c>
      <c r="EF446" s="185" t="n"/>
      <c r="EG446" s="119">
        <f>IF(N($H446)&lt;22,"",IF(EA446="","",EA446+31))</f>
        <v/>
      </c>
      <c r="EH446" s="124">
        <f>IF(EG446="","",TODAY()-EG446)</f>
        <v/>
      </c>
      <c r="EI446" s="494" t="n"/>
      <c r="EJ446" s="184" t="n"/>
      <c r="EK446" s="184">
        <f>IF(EG446="","SIN ESTADO",IF(EI446&lt;&gt;"","PAGA",IF(EH446&gt;0,"VENCIDA",IF(EH446&gt;=-5,"POR VENCER","AL DÍA"))))</f>
        <v/>
      </c>
      <c r="EL446" s="185" t="n"/>
      <c r="EM446" s="119">
        <f>IF(N($H446)&lt;23,"",IF(EG446="","",EG446+31))</f>
        <v/>
      </c>
      <c r="EN446" s="124">
        <f>IF(EM446="","",TODAY()-EM446)</f>
        <v/>
      </c>
      <c r="EO446" s="494" t="n"/>
      <c r="EP446" s="184" t="n"/>
      <c r="EQ446" s="184">
        <f>IF(EM446="","SIN ESTADO",IF(EO446&lt;&gt;"","PAGA",IF(EN446&gt;0,"VENCIDA",IF(EN446&gt;=-5,"POR VENCER","AL DÍA"))))</f>
        <v/>
      </c>
      <c r="ER446" s="185" t="n"/>
      <c r="ES446" s="119">
        <f>IF(N($H446)&lt;24,"",IF(EM446="","",EM446+31))</f>
        <v/>
      </c>
      <c r="ET446" s="124">
        <f>IF(ES446="","",TODAY()-ES446)</f>
        <v/>
      </c>
      <c r="EU446" s="494" t="n"/>
      <c r="EV446" s="184" t="n"/>
      <c r="EW446" s="184">
        <f>IF(ES446="","SIN ESTADO",IF(EU446&lt;&gt;"","PAGA",IF(ET446&gt;0,"VENCIDA",IF(ET446&gt;=-5,"POR VENCER","AL DÍA"))))</f>
        <v/>
      </c>
      <c r="EX446" s="185" t="n"/>
      <c r="EY446" s="119">
        <f>IF(N($H446)&lt;25,"",IF(ES446="","",ES446+31))</f>
        <v/>
      </c>
      <c r="EZ446" s="124">
        <f>IF(EY446="","",TODAY()-EY446)</f>
        <v/>
      </c>
      <c r="FA446" s="494" t="n"/>
      <c r="FB446" s="184" t="n"/>
      <c r="FC446" s="184">
        <f>IF(EY446="","SIN ESTADO",IF(FA446&lt;&gt;"","PAGA",IF(EZ446&gt;0,"VENCIDA",IF(EZ446&gt;=-5,"POR VENCER","AL DÍA"))))</f>
        <v/>
      </c>
      <c r="FD446" s="185" t="n"/>
      <c r="FE446" s="119">
        <f>IF(N($H446)&lt;26,"",IF(EY446="","",EY446+31))</f>
        <v/>
      </c>
      <c r="FF446" s="124">
        <f>IF(FE446="","",TODAY()-FE446)</f>
        <v/>
      </c>
      <c r="FG446" s="494" t="n"/>
      <c r="FH446" s="184" t="n"/>
      <c r="FI446" s="184">
        <f>IF(FE446="","SIN ESTADO",IF(FG446&lt;&gt;"","PAGA",IF(FF446&gt;0,"VENCIDA",IF(FF446&gt;=-5,"POR VENCER","AL DÍA"))))</f>
        <v/>
      </c>
      <c r="FJ446" s="185" t="n"/>
      <c r="FK446" s="119">
        <f>IF(N($H446)&lt;27,"",IF(FE446="","",FE446+31))</f>
        <v/>
      </c>
      <c r="FL446" s="124">
        <f>IF(FK446="","",TODAY()-FK446)</f>
        <v/>
      </c>
      <c r="FM446" s="494" t="n"/>
      <c r="FN446" s="184" t="n"/>
      <c r="FO446" s="184">
        <f>IF(FK446="","SIN ESTADO",IF(FM446&lt;&gt;"","PAGA",IF(FL446&gt;0,"VENCIDA",IF(FL446&gt;=-5,"POR VENCER","AL DÍA"))))</f>
        <v/>
      </c>
      <c r="FP446" s="185" t="n"/>
      <c r="FQ446" s="119">
        <f>IF(N($H446)&lt;28,"",IF(FK446="","",FK446+31))</f>
        <v/>
      </c>
      <c r="FR446" s="124">
        <f>IF(FQ446="","",TODAY()-FQ446)</f>
        <v/>
      </c>
      <c r="FS446" s="494" t="n"/>
      <c r="FT446" s="184" t="n"/>
      <c r="FU446" s="184">
        <f>IF(FQ446="","SIN ESTADO",IF(FS446&lt;&gt;"","PAGA",IF(FR446&gt;0,"VENCIDA",IF(FR446&gt;=-5,"POR VENCER","AL DÍA"))))</f>
        <v/>
      </c>
      <c r="FV446" s="185" t="n"/>
      <c r="FW446" s="119">
        <f>IF(N($H446)&lt;29,"",IF(FQ446="","",FQ446+31))</f>
        <v/>
      </c>
      <c r="FX446" s="124">
        <f>IF(FW446="","",TODAY()-FW446)</f>
        <v/>
      </c>
      <c r="FY446" s="494" t="n"/>
      <c r="FZ446" s="184" t="n"/>
      <c r="GA446" s="184">
        <f>IF(FW446="","SIN ESTADO",IF(FY446&lt;&gt;"","PAGA",IF(FX446&gt;0,"VENCIDA",IF(FX446&gt;=-5,"POR VENCER","AL DÍA"))))</f>
        <v/>
      </c>
      <c r="GB446" s="185" t="n"/>
      <c r="GC446" s="119">
        <f>IF(N($H446)&lt;30,"",IF(FW446="","",FW446+31))</f>
        <v/>
      </c>
      <c r="GD446" s="124">
        <f>IF(GC446="","",TODAY()-GC446)</f>
        <v/>
      </c>
      <c r="GE446" s="494" t="n"/>
      <c r="GF446" s="184" t="n"/>
      <c r="GG446" s="184">
        <f>IF(GC446="","SIN ESTADO",IF(GE446&lt;&gt;"","PAGA",IF(GD446&gt;0,"VENCIDA",IF(GD446&gt;=-5,"POR VENCER","AL DÍA"))))</f>
        <v/>
      </c>
      <c r="GH446" s="185" t="n"/>
      <c r="GI446" s="119">
        <f>IF(N($H446)&lt;31,"",IF(GC446="","",GC446+31))</f>
        <v/>
      </c>
      <c r="GJ446" s="124">
        <f>IF(GI446="","",TODAY()-GI446)</f>
        <v/>
      </c>
      <c r="GK446" s="494" t="n"/>
      <c r="GL446" s="184" t="n"/>
      <c r="GM446" s="184">
        <f>IF(GI446="","SIN ESTADO",IF(GK446&lt;&gt;"","PAGA",IF(GJ446&gt;0,"VENCIDA",IF(GJ446&gt;=-5,"POR VENCER","AL DÍA"))))</f>
        <v/>
      </c>
      <c r="GN446" s="185" t="n"/>
      <c r="GO446" s="119">
        <f>IF(N($H446)&lt;32,"",IF(GI446="","",GI446+31))</f>
        <v/>
      </c>
      <c r="GP446" s="124">
        <f>IF(GO446="","",TODAY()-GO446)</f>
        <v/>
      </c>
      <c r="GQ446" s="494" t="n"/>
      <c r="GR446" s="184" t="n"/>
      <c r="GS446" s="184">
        <f>IF(GO446="","SIN ESTADO",IF(GQ446&lt;&gt;"","PAGA",IF(GP446&gt;0,"VENCIDA",IF(GP446&gt;=-5,"POR VENCER","AL DÍA"))))</f>
        <v/>
      </c>
      <c r="GT446" s="185" t="n"/>
      <c r="GU446" s="119">
        <f>IF(N($H446)&lt;33,"",IF(GO446="","",GO446+31))</f>
        <v/>
      </c>
      <c r="GV446" s="124">
        <f>IF(GU446="","",TODAY()-GU446)</f>
        <v/>
      </c>
      <c r="GW446" s="494" t="n"/>
      <c r="GX446" s="184" t="n"/>
      <c r="GY446" s="184">
        <f>IF(GU446="","SIN ESTADO",IF(GW446&lt;&gt;"","PAGA",IF(GV446&gt;0,"VENCIDA",IF(GV446&gt;=-5,"POR VENCER","AL DÍA"))))</f>
        <v/>
      </c>
      <c r="GZ446" s="185" t="n"/>
      <c r="HA446" s="119">
        <f>IF(N($H446)&lt;34,"",IF(GU446="","",GU446+31))</f>
        <v/>
      </c>
      <c r="HB446" s="124">
        <f>IF(HA446="","",TODAY()-HA446)</f>
        <v/>
      </c>
      <c r="HC446" s="494" t="n"/>
      <c r="HD446" s="184" t="n"/>
      <c r="HE446" s="184">
        <f>IF(HA446="","SIN ESTADO",IF(HC446&lt;&gt;"","PAGA",IF(HB446&gt;0,"VENCIDA",IF(HB446&gt;=-5,"POR VENCER","AL DÍA"))))</f>
        <v/>
      </c>
      <c r="HF446" s="185" t="n"/>
      <c r="HG446" s="119">
        <f>IF(N($H446)&lt;35,"",IF(HA446="","",HA446+31))</f>
        <v/>
      </c>
      <c r="HH446" s="124">
        <f>IF(HG446="","",TODAY()-HG446)</f>
        <v/>
      </c>
      <c r="HI446" s="494" t="n"/>
      <c r="HJ446" s="184" t="n"/>
      <c r="HK446" s="184">
        <f>IF(HG446="","SIN ESTADO",IF(HI446&lt;&gt;"","PAGA",IF(HH446&gt;0,"VENCIDA",IF(HH446&gt;=-5,"POR VENCER","AL DÍA"))))</f>
        <v/>
      </c>
      <c r="HL446" s="168" t="n"/>
      <c r="HM446" s="119">
        <f>IF(N($H446)&lt;36,"",IF(HG446="","",HG446+31))</f>
        <v/>
      </c>
      <c r="HN446" s="124">
        <f>IF(HM446="","",TODAY()-HM446)</f>
        <v/>
      </c>
      <c r="HO446" s="494" t="n"/>
      <c r="HP446" s="184" t="n"/>
      <c r="HQ446" s="184">
        <f>IF(HM446="","SIN ESTADO",IF(HO446&lt;&gt;"","PAGA",IF(HN446&gt;0,"VENCIDA",IF(HN446&gt;=-5,"POR VENCER","AL DÍA"))))</f>
        <v/>
      </c>
      <c r="HR446" s="168" t="n"/>
      <c r="HS446" s="169">
        <f>N446+T446+Z446+AF446+AL446+AR446+AX446+BD446+BJ446+BP446+BV446+CB446+CH446+CN446+CT446+CZ446+DF446+DL446+DR446+DX446+ED446+EJ446+EP446+EV446+FB446+FH446+FN446+FT446+FZ446+GF446+GL446+GR446+GX446+HD446+HJ446+HP446</f>
        <v/>
      </c>
      <c r="HU446" s="170">
        <f>IFERROR(N($J446),0)</f>
        <v/>
      </c>
      <c r="HW446" s="170">
        <f>SUMPRODUCT((MOD(COLUMN($M446:$HR446)-COLUMN($M446),6)=0)*ISNUMBER($M446:$HR446)*($M446:$HR446&gt;=RESUMEN!$C$26)*($M446:$HR446&lt;=RESUMEN!$C$27)*IFERROR(N($N446:$HS446),0))</f>
        <v/>
      </c>
      <c r="HX446" s="170">
        <f>SUMPRODUCT((MOD(COLUMN($M446:$HR446)-COLUMN($M446),6)=0)*ISNUMBER($M446:$HR446)*($M446:$HR446&gt;=RESUMEN!$C$26)*($M446:$HR446&lt;=RESUMEN!$C$27))</f>
        <v/>
      </c>
    </row>
    <row r="447" ht="15.75" customHeight="1" s="506">
      <c r="B447" s="113">
        <f>VENTAS!A446</f>
        <v/>
      </c>
      <c r="C447" s="236">
        <f>VENTAS!B446</f>
        <v/>
      </c>
      <c r="D447" s="53">
        <f>VENTAS!C446</f>
        <v/>
      </c>
      <c r="E447" s="114">
        <f>VENTAS!D446</f>
        <v/>
      </c>
      <c r="F447" s="114">
        <f>VENTAS!J446</f>
        <v/>
      </c>
      <c r="G447" s="494">
        <f>VENTAS!F446</f>
        <v/>
      </c>
      <c r="H447" s="479">
        <f>VENTAS!K446</f>
        <v/>
      </c>
      <c r="I447" s="479">
        <f>VENTAS!M446</f>
        <v/>
      </c>
      <c r="J447" s="184">
        <f>VENTAS!L446</f>
        <v/>
      </c>
      <c r="K447" s="119">
        <f>IF(N($H447)&lt;1,"",$G447+31)</f>
        <v/>
      </c>
      <c r="L447" s="124">
        <f>IF(K447="","",TODAY()-K447)</f>
        <v/>
      </c>
      <c r="M447" s="494" t="n">
        <v>46178</v>
      </c>
      <c r="N447" s="374" t="n">
        <v>1000000</v>
      </c>
      <c r="O447" s="184">
        <f>IF(K447="","SIN ESTADO",IF(M447&lt;&gt;"","PAGA",IF(L447&gt;0,"VENCIDA",IF(L447&gt;=-5,"POR VENCER","AL DÍA"))))</f>
        <v/>
      </c>
      <c r="P447" s="185" t="inlineStr">
        <is>
          <t>TRANSFERENCIA</t>
        </is>
      </c>
      <c r="Q447" s="119">
        <f>IF(N($H447)&lt;2,"",IF(K447="","",K447+31))</f>
        <v/>
      </c>
      <c r="R447" s="124">
        <f>IF(Q447="","",TODAY()-Q447)</f>
        <v/>
      </c>
      <c r="S447" s="494" t="n">
        <v>46179</v>
      </c>
      <c r="T447" s="184" t="n">
        <v>1000000</v>
      </c>
      <c r="U447" s="184">
        <f>IF(Q447="","SIN ESTADO",IF(S447&lt;&gt;"","PAGA",IF(R447&gt;0,"VENCIDA",IF(R447&gt;=-5,"POR VENCER","AL DÍA"))))</f>
        <v/>
      </c>
      <c r="V447" s="185" t="inlineStr">
        <is>
          <t>TRANSFERENCIA</t>
        </is>
      </c>
      <c r="W447" s="119">
        <f>IF(N($H447)&lt;3,"",IF(Q447="","",Q447+31))</f>
        <v/>
      </c>
      <c r="X447" s="124">
        <f>IF(W447="","",TODAY()-W447)</f>
        <v/>
      </c>
      <c r="Y447" s="494" t="n">
        <v>46209</v>
      </c>
      <c r="Z447" s="184" t="n">
        <v>1000000</v>
      </c>
      <c r="AA447" s="184">
        <f>IF(W447="","SIN ESTADO",IF(Y447&lt;&gt;"","PAGA",IF(X447&gt;0,"VENCIDA",IF(X447&gt;=-5,"POR VENCER","AL DÍA"))))</f>
        <v/>
      </c>
      <c r="AB447" s="185" t="inlineStr">
        <is>
          <t>TRANSFERENCIA</t>
        </is>
      </c>
      <c r="AC447" s="119">
        <f>IF(N($H447)&lt;4,"",IF(W447="","",W447+31))</f>
        <v/>
      </c>
      <c r="AD447" s="124">
        <f>IF(AC447="","",TODAY()-AC447)</f>
        <v/>
      </c>
      <c r="AE447" s="494" t="n">
        <v>46240</v>
      </c>
      <c r="AF447" s="184" t="n">
        <v>1000000</v>
      </c>
      <c r="AG447" s="184">
        <f>IF(AC447="","SIN ESTADO",IF(AE447&lt;&gt;"","PAGA",IF(AD447&gt;0,"VENCIDA",IF(AD447&gt;=-5,"POR VENCER","AL DÍA"))))</f>
        <v/>
      </c>
      <c r="AH447" s="185" t="inlineStr">
        <is>
          <t>TRANSFERENCIA</t>
        </is>
      </c>
      <c r="AI447" s="119">
        <f>IF(N($H447)&lt;5,"",IF(AC447="","",AC447+31))</f>
        <v/>
      </c>
      <c r="AJ447" s="124">
        <f>IF(AI447="","",TODAY()-AI447)</f>
        <v/>
      </c>
      <c r="AK447" s="494" t="n">
        <v>46272</v>
      </c>
      <c r="AL447" s="184" t="n">
        <v>1000000</v>
      </c>
      <c r="AM447" s="184">
        <f>IF(AI447="","SIN ESTADO",IF(AK447&lt;&gt;"","PAGA",IF(AJ447&gt;0,"VENCIDA",IF(AJ447&gt;=-5,"POR VENCER","AL DÍA"))))</f>
        <v/>
      </c>
      <c r="AN447" s="185" t="inlineStr">
        <is>
          <t>TRANSFERENCIA</t>
        </is>
      </c>
      <c r="AO447" s="119">
        <f>IF(N($H447)&lt;6,"",IF(AI447="","",AI447+31))</f>
        <v/>
      </c>
      <c r="AP447" s="124">
        <f>IF(AO447="","",TODAY()-AO447)</f>
        <v/>
      </c>
      <c r="AQ447" s="270" t="n"/>
      <c r="AR447" s="184" t="n"/>
      <c r="AS447" s="184">
        <f>IF(AO447="","SIN ESTADO",IF(AQ447&lt;&gt;"","PAGA",IF(AP447&gt;0,"VENCIDA",IF(AP447&gt;=-5,"POR VENCER","AL DÍA"))))</f>
        <v/>
      </c>
      <c r="AT447" s="185" t="n"/>
      <c r="AU447" s="119">
        <f>IF(N($H447)&lt;7,"",IF(AO447="","",AO447+31))</f>
        <v/>
      </c>
      <c r="AV447" s="124">
        <f>IF(AU447="","",TODAY()-AU447)</f>
        <v/>
      </c>
      <c r="AW447" s="494" t="n"/>
      <c r="AX447" s="184" t="n"/>
      <c r="AY447" s="184">
        <f>IF(AU447="","SIN ESTADO",IF(AW447&lt;&gt;"","PAGA",IF(AV447&gt;0,"VENCIDA",IF(AV447&gt;=-5,"POR VENCER","AL DÍA"))))</f>
        <v/>
      </c>
      <c r="AZ447" s="185" t="n"/>
      <c r="BA447" s="119">
        <f>IF(N($H447)&lt;8,"",IF(AU447="","",AU447+31))</f>
        <v/>
      </c>
      <c r="BB447" s="124">
        <f>IF(BA447="","",TODAY()-BA447)</f>
        <v/>
      </c>
      <c r="BC447" s="494" t="n"/>
      <c r="BD447" s="184" t="n"/>
      <c r="BE447" s="184">
        <f>IF(BA447="","SIN ESTADO",IF(BC447&lt;&gt;"","PAGA",IF(BB447&gt;0,"VENCIDA",IF(BB447&gt;=-5,"POR VENCER","AL DÍA"))))</f>
        <v/>
      </c>
      <c r="BF447" s="185" t="n"/>
      <c r="BG447" s="119">
        <f>IF(N($H447)&lt;9,"",IF(BA447="","",BA447+31))</f>
        <v/>
      </c>
      <c r="BH447" s="124">
        <f>IF(BG447="","",TODAY()-BG447)</f>
        <v/>
      </c>
      <c r="BI447" s="494" t="n"/>
      <c r="BJ447" s="184" t="n"/>
      <c r="BK447" s="184">
        <f>IF(BG447="","SIN ESTADO",IF(BI447&lt;&gt;"","PAGA",IF(BH447&gt;0,"VENCIDA",IF(BH447&gt;=-5,"POR VENCER","AL DÍA"))))</f>
        <v/>
      </c>
      <c r="BL447" s="185" t="n"/>
      <c r="BM447" s="119">
        <f>IF(N($H447)&lt;10,"",IF(BG447="","",BG447+31))</f>
        <v/>
      </c>
      <c r="BN447" s="124">
        <f>IF(BM447="","",TODAY()-BM447)</f>
        <v/>
      </c>
      <c r="BO447" s="494" t="n"/>
      <c r="BP447" s="184" t="n"/>
      <c r="BQ447" s="184">
        <f>IF(BM447="","SIN ESTADO",IF(BO447&lt;&gt;"","PAGA",IF(BN447&gt;0,"VENCIDA",IF(BN447&gt;=-5,"POR VENCER","AL DÍA"))))</f>
        <v/>
      </c>
      <c r="BR447" s="185" t="n"/>
      <c r="BS447" s="119">
        <f>IF(N($H447)&lt;11,"",IF(BM447="","",BM447+31))</f>
        <v/>
      </c>
      <c r="BT447" s="124">
        <f>IF(BS447="","",TODAY()-BS447)</f>
        <v/>
      </c>
      <c r="BU447" s="494" t="n"/>
      <c r="BV447" s="184" t="n"/>
      <c r="BW447" s="184">
        <f>IF(BS447="","SIN ESTADO",IF(BU447&lt;&gt;"","PAGA",IF(BT447&gt;0,"VENCIDA",IF(BT447&gt;=-5,"POR VENCER","AL DÍA"))))</f>
        <v/>
      </c>
      <c r="BX447" s="185" t="n"/>
      <c r="BY447" s="119">
        <f>IF(N($H447)&lt;12,"",IF(BS447="","",BS447+31))</f>
        <v/>
      </c>
      <c r="BZ447" s="124">
        <f>IF(BY447="","",TODAY()-BY447)</f>
        <v/>
      </c>
      <c r="CA447" s="494" t="n"/>
      <c r="CB447" s="184" t="n"/>
      <c r="CC447" s="184">
        <f>IF(BY447="","SIN ESTADO",IF(CA447&lt;&gt;"","PAGA",IF(BZ447&gt;0,"VENCIDA",IF(BZ447&gt;=-5,"POR VENCER","AL DÍA"))))</f>
        <v/>
      </c>
      <c r="CD447" s="185" t="n"/>
      <c r="CE447" s="119">
        <f>IF(N($H447)&lt;13,"",IF(BY447="","",BY447+31))</f>
        <v/>
      </c>
      <c r="CF447" s="124">
        <f>IF(CE447="","",TODAY()-CE447)</f>
        <v/>
      </c>
      <c r="CG447" s="494" t="n"/>
      <c r="CH447" s="184" t="n"/>
      <c r="CI447" s="184">
        <f>IF(CE447="","SIN ESTADO",IF(CG447&lt;&gt;"","PAGA",IF(CF447&gt;0,"VENCIDA",IF(CF447&gt;=-5,"POR VENCER","AL DÍA"))))</f>
        <v/>
      </c>
      <c r="CJ447" s="185" t="n"/>
      <c r="CK447" s="119">
        <f>IF(N($H447)&lt;14,"",IF(CE447="","",CE447+31))</f>
        <v/>
      </c>
      <c r="CL447" s="124">
        <f>IF(CK447="","",TODAY()-CK447)</f>
        <v/>
      </c>
      <c r="CM447" s="494" t="n"/>
      <c r="CN447" s="184" t="n"/>
      <c r="CO447" s="184">
        <f>IF(CK447="","SIN ESTADO",IF(CM447&lt;&gt;"","PAGA",IF(CL447&gt;0,"VENCIDA",IF(CL447&gt;=-5,"POR VENCER","AL DÍA"))))</f>
        <v/>
      </c>
      <c r="CP447" s="185" t="n"/>
      <c r="CQ447" s="119">
        <f>IF(N($H447)&lt;15,"",IF(CK447="","",CK447+31))</f>
        <v/>
      </c>
      <c r="CR447" s="124">
        <f>IF(CQ447="","",TODAY()-CQ447)</f>
        <v/>
      </c>
      <c r="CS447" s="494" t="n"/>
      <c r="CT447" s="184" t="n"/>
      <c r="CU447" s="184">
        <f>IF(CQ447="","SIN ESTADO",IF(CS447&lt;&gt;"","PAGA",IF(CR447&gt;0,"VENCIDA",IF(CR447&gt;=-5,"POR VENCER","AL DÍA"))))</f>
        <v/>
      </c>
      <c r="CV447" s="185" t="n"/>
      <c r="CW447" s="119">
        <f>IF(N($H447)&lt;16,"",IF(CQ447="","",CQ447+31))</f>
        <v/>
      </c>
      <c r="CX447" s="124">
        <f>IF(CW447="","",TODAY()-CW447)</f>
        <v/>
      </c>
      <c r="CY447" s="494" t="n"/>
      <c r="CZ447" s="184" t="n"/>
      <c r="DA447" s="184">
        <f>IF(CW447="","SIN ESTADO",IF(CY447&lt;&gt;"","PAGA",IF(CX447&gt;0,"VENCIDA",IF(CX447&gt;=-5,"POR VENCER","AL DÍA"))))</f>
        <v/>
      </c>
      <c r="DB447" s="185" t="n"/>
      <c r="DC447" s="119">
        <f>IF(N($H447)&lt;17,"",IF(CW447="","",CW447+31))</f>
        <v/>
      </c>
      <c r="DD447" s="124">
        <f>IF(DC447="","",TODAY()-DC447)</f>
        <v/>
      </c>
      <c r="DE447" s="494" t="n"/>
      <c r="DF447" s="184" t="n"/>
      <c r="DG447" s="184">
        <f>IF(DC447="","SIN ESTADO",IF(DE447&lt;&gt;"","PAGA",IF(DD447&gt;0,"VENCIDA",IF(DD447&gt;=-5,"POR VENCER","AL DÍA"))))</f>
        <v/>
      </c>
      <c r="DH447" s="185" t="n"/>
      <c r="DI447" s="119">
        <f>IF(N($H447)&lt;18,"",IF(DC447="","",DC447+31))</f>
        <v/>
      </c>
      <c r="DJ447" s="124">
        <f>IF(DI447="","",TODAY()-DI447)</f>
        <v/>
      </c>
      <c r="DK447" s="494" t="n"/>
      <c r="DL447" s="184" t="n"/>
      <c r="DM447" s="184">
        <f>IF(DI447="","SIN ESTADO",IF(DK447&lt;&gt;"","PAGA",IF(DJ447&gt;0,"VENCIDA",IF(DJ447&gt;=-5,"POR VENCER","AL DÍA"))))</f>
        <v/>
      </c>
      <c r="DN447" s="185" t="n"/>
      <c r="DO447" s="119">
        <f>IF(N($H447)&lt;19,"",IF(DI447="","",DI447+31))</f>
        <v/>
      </c>
      <c r="DP447" s="124">
        <f>IF(DO447="","",TODAY()-DO447)</f>
        <v/>
      </c>
      <c r="DQ447" s="494" t="n"/>
      <c r="DR447" s="184" t="n"/>
      <c r="DS447" s="184">
        <f>IF(DO447="","SIN ESTADO",IF(DQ447&lt;&gt;"","PAGA",IF(DP447&gt;0,"VENCIDA",IF(DP447&gt;=-5,"POR VENCER","AL DÍA"))))</f>
        <v/>
      </c>
      <c r="DT447" s="185" t="n"/>
      <c r="DU447" s="119">
        <f>IF(N($H447)&lt;20,"",IF(DO447="","",DO447+31))</f>
        <v/>
      </c>
      <c r="DV447" s="124">
        <f>IF(DU447="","",TODAY()-DU447)</f>
        <v/>
      </c>
      <c r="DW447" s="494" t="n"/>
      <c r="DX447" s="184" t="n"/>
      <c r="DY447" s="184">
        <f>IF(DU447="","SIN ESTADO",IF(DW447&lt;&gt;"","PAGA",IF(DV447&gt;0,"VENCIDA",IF(DV447&gt;=-5,"POR VENCER","AL DÍA"))))</f>
        <v/>
      </c>
      <c r="DZ447" s="185" t="n"/>
      <c r="EA447" s="119">
        <f>IF(N($H447)&lt;21,"",IF(DU447="","",DU447+31))</f>
        <v/>
      </c>
      <c r="EB447" s="124">
        <f>IF(EA447="","",TODAY()-EA447)</f>
        <v/>
      </c>
      <c r="EC447" s="494" t="n"/>
      <c r="ED447" s="184" t="n"/>
      <c r="EE447" s="184">
        <f>IF(EA447="","SIN ESTADO",IF(EC447&lt;&gt;"","PAGA",IF(EB447&gt;0,"VENCIDA",IF(EB447&gt;=-5,"POR VENCER","AL DÍA"))))</f>
        <v/>
      </c>
      <c r="EF447" s="185" t="n"/>
      <c r="EG447" s="119">
        <f>IF(N($H447)&lt;22,"",IF(EA447="","",EA447+31))</f>
        <v/>
      </c>
      <c r="EH447" s="124">
        <f>IF(EG447="","",TODAY()-EG447)</f>
        <v/>
      </c>
      <c r="EI447" s="494" t="n"/>
      <c r="EJ447" s="184" t="n"/>
      <c r="EK447" s="184">
        <f>IF(EG447="","SIN ESTADO",IF(EI447&lt;&gt;"","PAGA",IF(EH447&gt;0,"VENCIDA",IF(EH447&gt;=-5,"POR VENCER","AL DÍA"))))</f>
        <v/>
      </c>
      <c r="EL447" s="185" t="n"/>
      <c r="EM447" s="119">
        <f>IF(N($H447)&lt;23,"",IF(EG447="","",EG447+31))</f>
        <v/>
      </c>
      <c r="EN447" s="124">
        <f>IF(EM447="","",TODAY()-EM447)</f>
        <v/>
      </c>
      <c r="EO447" s="494" t="n"/>
      <c r="EP447" s="184" t="n"/>
      <c r="EQ447" s="184">
        <f>IF(EM447="","SIN ESTADO",IF(EO447&lt;&gt;"","PAGA",IF(EN447&gt;0,"VENCIDA",IF(EN447&gt;=-5,"POR VENCER","AL DÍA"))))</f>
        <v/>
      </c>
      <c r="ER447" s="185" t="n"/>
      <c r="ES447" s="119">
        <f>IF(N($H447)&lt;24,"",IF(EM447="","",EM447+31))</f>
        <v/>
      </c>
      <c r="ET447" s="124">
        <f>IF(ES447="","",TODAY()-ES447)</f>
        <v/>
      </c>
      <c r="EU447" s="494" t="n"/>
      <c r="EV447" s="184" t="n"/>
      <c r="EW447" s="184">
        <f>IF(ES447="","SIN ESTADO",IF(EU447&lt;&gt;"","PAGA",IF(ET447&gt;0,"VENCIDA",IF(ET447&gt;=-5,"POR VENCER","AL DÍA"))))</f>
        <v/>
      </c>
      <c r="EX447" s="185" t="n"/>
      <c r="EY447" s="119">
        <f>IF(N($H447)&lt;25,"",IF(ES447="","",ES447+31))</f>
        <v/>
      </c>
      <c r="EZ447" s="124">
        <f>IF(EY447="","",TODAY()-EY447)</f>
        <v/>
      </c>
      <c r="FA447" s="494" t="n"/>
      <c r="FB447" s="184" t="n"/>
      <c r="FC447" s="184">
        <f>IF(EY447="","SIN ESTADO",IF(FA447&lt;&gt;"","PAGA",IF(EZ447&gt;0,"VENCIDA",IF(EZ447&gt;=-5,"POR VENCER","AL DÍA"))))</f>
        <v/>
      </c>
      <c r="FD447" s="185" t="n"/>
      <c r="FE447" s="119">
        <f>IF(N($H447)&lt;26,"",IF(EY447="","",EY447+31))</f>
        <v/>
      </c>
      <c r="FF447" s="124">
        <f>IF(FE447="","",TODAY()-FE447)</f>
        <v/>
      </c>
      <c r="FG447" s="494" t="n"/>
      <c r="FH447" s="184" t="n"/>
      <c r="FI447" s="184">
        <f>IF(FE447="","SIN ESTADO",IF(FG447&lt;&gt;"","PAGA",IF(FF447&gt;0,"VENCIDA",IF(FF447&gt;=-5,"POR VENCER","AL DÍA"))))</f>
        <v/>
      </c>
      <c r="FJ447" s="185" t="n"/>
      <c r="FK447" s="119">
        <f>IF(N($H447)&lt;27,"",IF(FE447="","",FE447+31))</f>
        <v/>
      </c>
      <c r="FL447" s="124">
        <f>IF(FK447="","",TODAY()-FK447)</f>
        <v/>
      </c>
      <c r="FM447" s="494" t="n"/>
      <c r="FN447" s="184" t="n"/>
      <c r="FO447" s="184">
        <f>IF(FK447="","SIN ESTADO",IF(FM447&lt;&gt;"","PAGA",IF(FL447&gt;0,"VENCIDA",IF(FL447&gt;=-5,"POR VENCER","AL DÍA"))))</f>
        <v/>
      </c>
      <c r="FP447" s="185" t="n"/>
      <c r="FQ447" s="119">
        <f>IF(N($H447)&lt;28,"",IF(FK447="","",FK447+31))</f>
        <v/>
      </c>
      <c r="FR447" s="124">
        <f>IF(FQ447="","",TODAY()-FQ447)</f>
        <v/>
      </c>
      <c r="FS447" s="494" t="n"/>
      <c r="FT447" s="184" t="n"/>
      <c r="FU447" s="184">
        <f>IF(FQ447="","SIN ESTADO",IF(FS447&lt;&gt;"","PAGA",IF(FR447&gt;0,"VENCIDA",IF(FR447&gt;=-5,"POR VENCER","AL DÍA"))))</f>
        <v/>
      </c>
      <c r="FV447" s="185" t="n"/>
      <c r="FW447" s="119">
        <f>IF(N($H447)&lt;29,"",IF(FQ447="","",FQ447+31))</f>
        <v/>
      </c>
      <c r="FX447" s="124">
        <f>IF(FW447="","",TODAY()-FW447)</f>
        <v/>
      </c>
      <c r="FY447" s="494" t="n"/>
      <c r="FZ447" s="184" t="n"/>
      <c r="GA447" s="184">
        <f>IF(FW447="","SIN ESTADO",IF(FY447&lt;&gt;"","PAGA",IF(FX447&gt;0,"VENCIDA",IF(FX447&gt;=-5,"POR VENCER","AL DÍA"))))</f>
        <v/>
      </c>
      <c r="GB447" s="185" t="n"/>
      <c r="GC447" s="119">
        <f>IF(N($H447)&lt;30,"",IF(FW447="","",FW447+31))</f>
        <v/>
      </c>
      <c r="GD447" s="124">
        <f>IF(GC447="","",TODAY()-GC447)</f>
        <v/>
      </c>
      <c r="GE447" s="494" t="n"/>
      <c r="GF447" s="184" t="n"/>
      <c r="GG447" s="184">
        <f>IF(GC447="","SIN ESTADO",IF(GE447&lt;&gt;"","PAGA",IF(GD447&gt;0,"VENCIDA",IF(GD447&gt;=-5,"POR VENCER","AL DÍA"))))</f>
        <v/>
      </c>
      <c r="GH447" s="185" t="n"/>
      <c r="GI447" s="119">
        <f>IF(N($H447)&lt;31,"",IF(GC447="","",GC447+31))</f>
        <v/>
      </c>
      <c r="GJ447" s="124">
        <f>IF(GI447="","",TODAY()-GI447)</f>
        <v/>
      </c>
      <c r="GK447" s="494" t="n"/>
      <c r="GL447" s="184" t="n"/>
      <c r="GM447" s="184">
        <f>IF(GI447="","SIN ESTADO",IF(GK447&lt;&gt;"","PAGA",IF(GJ447&gt;0,"VENCIDA",IF(GJ447&gt;=-5,"POR VENCER","AL DÍA"))))</f>
        <v/>
      </c>
      <c r="GN447" s="185" t="n"/>
      <c r="GO447" s="119">
        <f>IF(N($H447)&lt;32,"",IF(GI447="","",GI447+31))</f>
        <v/>
      </c>
      <c r="GP447" s="124">
        <f>IF(GO447="","",TODAY()-GO447)</f>
        <v/>
      </c>
      <c r="GQ447" s="494" t="n"/>
      <c r="GR447" s="184" t="n"/>
      <c r="GS447" s="184">
        <f>IF(GO447="","SIN ESTADO",IF(GQ447&lt;&gt;"","PAGA",IF(GP447&gt;0,"VENCIDA",IF(GP447&gt;=-5,"POR VENCER","AL DÍA"))))</f>
        <v/>
      </c>
      <c r="GT447" s="185" t="n"/>
      <c r="GU447" s="119">
        <f>IF(N($H447)&lt;33,"",IF(GO447="","",GO447+31))</f>
        <v/>
      </c>
      <c r="GV447" s="124">
        <f>IF(GU447="","",TODAY()-GU447)</f>
        <v/>
      </c>
      <c r="GW447" s="494" t="n"/>
      <c r="GX447" s="184" t="n"/>
      <c r="GY447" s="184">
        <f>IF(GU447="","SIN ESTADO",IF(GW447&lt;&gt;"","PAGA",IF(GV447&gt;0,"VENCIDA",IF(GV447&gt;=-5,"POR VENCER","AL DÍA"))))</f>
        <v/>
      </c>
      <c r="GZ447" s="185" t="n"/>
      <c r="HA447" s="119">
        <f>IF(N($H447)&lt;34,"",IF(GU447="","",GU447+31))</f>
        <v/>
      </c>
      <c r="HB447" s="124">
        <f>IF(HA447="","",TODAY()-HA447)</f>
        <v/>
      </c>
      <c r="HC447" s="494" t="n"/>
      <c r="HD447" s="184" t="n"/>
      <c r="HE447" s="184">
        <f>IF(HA447="","SIN ESTADO",IF(HC447&lt;&gt;"","PAGA",IF(HB447&gt;0,"VENCIDA",IF(HB447&gt;=-5,"POR VENCER","AL DÍA"))))</f>
        <v/>
      </c>
      <c r="HF447" s="185" t="n"/>
      <c r="HG447" s="119">
        <f>IF(N($H447)&lt;35,"",IF(HA447="","",HA447+31))</f>
        <v/>
      </c>
      <c r="HH447" s="124">
        <f>IF(HG447="","",TODAY()-HG447)</f>
        <v/>
      </c>
      <c r="HI447" s="494" t="n"/>
      <c r="HJ447" s="184" t="n"/>
      <c r="HK447" s="184">
        <f>IF(HG447="","SIN ESTADO",IF(HI447&lt;&gt;"","PAGA",IF(HH447&gt;0,"VENCIDA",IF(HH447&gt;=-5,"POR VENCER","AL DÍA"))))</f>
        <v/>
      </c>
      <c r="HL447" s="168" t="n"/>
      <c r="HM447" s="119">
        <f>IF(N($H447)&lt;36,"",IF(HG447="","",HG447+31))</f>
        <v/>
      </c>
      <c r="HN447" s="124">
        <f>IF(HM447="","",TODAY()-HM447)</f>
        <v/>
      </c>
      <c r="HO447" s="494" t="n"/>
      <c r="HP447" s="184" t="n"/>
      <c r="HQ447" s="184">
        <f>IF(HM447="","SIN ESTADO",IF(HO447&lt;&gt;"","PAGA",IF(HN447&gt;0,"VENCIDA",IF(HN447&gt;=-5,"POR VENCER","AL DÍA"))))</f>
        <v/>
      </c>
      <c r="HR447" s="168" t="n"/>
      <c r="HS447" s="169">
        <f>N447+T447+Z447+AF447+AL447+AR447+AX447+BD447+BJ447+BP447+BV447+CB447+CH447+CN447+CT447+CZ447+DF447+DL447+DR447+DX447+ED447+EJ447+EP447+EV447+FB447+FH447+FN447+FT447+FZ447+GF447+GL447+GR447+GX447+HD447+HJ447+HP447</f>
        <v/>
      </c>
      <c r="HU447" s="170">
        <f>IFERROR(N($J447),0)</f>
        <v/>
      </c>
      <c r="HW447" s="170">
        <f>SUMPRODUCT((MOD(COLUMN($M447:$HR447)-COLUMN($M447),6)=0)*ISNUMBER($M447:$HR447)*($M447:$HR447&gt;=RESUMEN!$C$26)*($M447:$HR447&lt;=RESUMEN!$C$27)*IFERROR(N($N447:$HS447),0))</f>
        <v/>
      </c>
      <c r="HX447" s="170">
        <f>SUMPRODUCT((MOD(COLUMN($M447:$HR447)-COLUMN($M447),6)=0)*ISNUMBER($M447:$HR447)*($M447:$HR447&gt;=RESUMEN!$C$26)*($M447:$HR447&lt;=RESUMEN!$C$27))</f>
        <v/>
      </c>
    </row>
    <row r="448" ht="15.75" customHeight="1" s="506">
      <c r="B448" s="113">
        <f>VENTAS!A447</f>
        <v/>
      </c>
      <c r="C448" s="236">
        <f>VENTAS!B447</f>
        <v/>
      </c>
      <c r="D448" s="53">
        <f>VENTAS!C447</f>
        <v/>
      </c>
      <c r="E448" s="114">
        <f>VENTAS!D447</f>
        <v/>
      </c>
      <c r="F448" s="114">
        <f>VENTAS!J447</f>
        <v/>
      </c>
      <c r="G448" s="494">
        <f>VENTAS!F447</f>
        <v/>
      </c>
      <c r="H448" s="479">
        <f>VENTAS!K447</f>
        <v/>
      </c>
      <c r="I448" s="479">
        <f>VENTAS!M447</f>
        <v/>
      </c>
      <c r="J448" s="184">
        <f>VENTAS!L447</f>
        <v/>
      </c>
      <c r="K448" s="119">
        <f>IF(N($H448)&lt;1,"",$G448+31)</f>
        <v/>
      </c>
      <c r="L448" s="124">
        <f>IF(K448="","",TODAY()-K448)</f>
        <v/>
      </c>
      <c r="M448" s="489" t="n">
        <v>46142</v>
      </c>
      <c r="N448" s="374" t="n">
        <v>0</v>
      </c>
      <c r="O448" s="184">
        <f>IF(K448="","SIN ESTADO",IF(M448&lt;&gt;"","PAGA",IF(L448&gt;0,"VENCIDA",IF(L448&gt;=-5,"POR VENCER","AL DÍA"))))</f>
        <v/>
      </c>
      <c r="P448" s="185" t="inlineStr">
        <is>
          <t>EFECTIVO</t>
        </is>
      </c>
      <c r="Q448" s="119">
        <f>IF(N($H448)&lt;2,"",IF(K448="","",K448+31))</f>
        <v/>
      </c>
      <c r="R448" s="124">
        <f>IF(Q448="","",TODAY()-Q448)</f>
        <v/>
      </c>
      <c r="S448" s="494" t="n"/>
      <c r="T448" s="184" t="n"/>
      <c r="U448" s="184">
        <f>IF(Q448="","SIN ESTADO",IF(S448&lt;&gt;"","PAGA",IF(R448&gt;0,"VENCIDA",IF(R448&gt;=-5,"POR VENCER","AL DÍA"))))</f>
        <v/>
      </c>
      <c r="V448" s="185" t="n"/>
      <c r="W448" s="119">
        <f>IF(N($H448)&lt;3,"",IF(Q448="","",Q448+31))</f>
        <v/>
      </c>
      <c r="X448" s="124">
        <f>IF(W448="","",TODAY()-W448)</f>
        <v/>
      </c>
      <c r="Y448" s="494" t="n"/>
      <c r="Z448" s="184" t="n"/>
      <c r="AA448" s="184">
        <f>IF(W448="","SIN ESTADO",IF(Y448&lt;&gt;"","PAGA",IF(X448&gt;0,"VENCIDA",IF(X448&gt;=-5,"POR VENCER","AL DÍA"))))</f>
        <v/>
      </c>
      <c r="AB448" s="185" t="n"/>
      <c r="AC448" s="119">
        <f>IF(N($H448)&lt;4,"",IF(W448="","",W448+31))</f>
        <v/>
      </c>
      <c r="AD448" s="124">
        <f>IF(AC448="","",TODAY()-AC448)</f>
        <v/>
      </c>
      <c r="AE448" s="494" t="n"/>
      <c r="AF448" s="184" t="n"/>
      <c r="AG448" s="184">
        <f>IF(AC448="","SIN ESTADO",IF(AE448&lt;&gt;"","PAGA",IF(AD448&gt;0,"VENCIDA",IF(AD448&gt;=-5,"POR VENCER","AL DÍA"))))</f>
        <v/>
      </c>
      <c r="AH448" s="185" t="n"/>
      <c r="AI448" s="119">
        <f>IF(N($H448)&lt;5,"",IF(AC448="","",AC448+31))</f>
        <v/>
      </c>
      <c r="AJ448" s="124">
        <f>IF(AI448="","",TODAY()-AI448)</f>
        <v/>
      </c>
      <c r="AK448" s="494" t="n"/>
      <c r="AL448" s="184" t="n"/>
      <c r="AM448" s="184">
        <f>IF(AI448="","SIN ESTADO",IF(AK448&lt;&gt;"","PAGA",IF(AJ448&gt;0,"VENCIDA",IF(AJ448&gt;=-5,"POR VENCER","AL DÍA"))))</f>
        <v/>
      </c>
      <c r="AN448" s="185" t="n"/>
      <c r="AO448" s="119">
        <f>IF(N($H448)&lt;6,"",IF(AI448="","",AI448+31))</f>
        <v/>
      </c>
      <c r="AP448" s="124">
        <f>IF(AO448="","",TODAY()-AO448)</f>
        <v/>
      </c>
      <c r="AQ448" s="270" t="n"/>
      <c r="AR448" s="184" t="n"/>
      <c r="AS448" s="184">
        <f>IF(AO448="","SIN ESTADO",IF(AQ448&lt;&gt;"","PAGA",IF(AP448&gt;0,"VENCIDA",IF(AP448&gt;=-5,"POR VENCER","AL DÍA"))))</f>
        <v/>
      </c>
      <c r="AT448" s="185" t="n"/>
      <c r="AU448" s="119">
        <f>IF(N($H448)&lt;7,"",IF(AO448="","",AO448+31))</f>
        <v/>
      </c>
      <c r="AV448" s="124">
        <f>IF(AU448="","",TODAY()-AU448)</f>
        <v/>
      </c>
      <c r="AW448" s="494" t="n"/>
      <c r="AX448" s="184" t="n"/>
      <c r="AY448" s="184">
        <f>IF(AU448="","SIN ESTADO",IF(AW448&lt;&gt;"","PAGA",IF(AV448&gt;0,"VENCIDA",IF(AV448&gt;=-5,"POR VENCER","AL DÍA"))))</f>
        <v/>
      </c>
      <c r="AZ448" s="185" t="n"/>
      <c r="BA448" s="119">
        <f>IF(N($H448)&lt;8,"",IF(AU448="","",AU448+31))</f>
        <v/>
      </c>
      <c r="BB448" s="124">
        <f>IF(BA448="","",TODAY()-BA448)</f>
        <v/>
      </c>
      <c r="BC448" s="494" t="n"/>
      <c r="BD448" s="184" t="n"/>
      <c r="BE448" s="184">
        <f>IF(BA448="","SIN ESTADO",IF(BC448&lt;&gt;"","PAGA",IF(BB448&gt;0,"VENCIDA",IF(BB448&gt;=-5,"POR VENCER","AL DÍA"))))</f>
        <v/>
      </c>
      <c r="BF448" s="185" t="n"/>
      <c r="BG448" s="119">
        <f>IF(N($H448)&lt;9,"",IF(BA448="","",BA448+31))</f>
        <v/>
      </c>
      <c r="BH448" s="124">
        <f>IF(BG448="","",TODAY()-BG448)</f>
        <v/>
      </c>
      <c r="BI448" s="494" t="n"/>
      <c r="BJ448" s="184" t="n"/>
      <c r="BK448" s="184">
        <f>IF(BG448="","SIN ESTADO",IF(BI448&lt;&gt;"","PAGA",IF(BH448&gt;0,"VENCIDA",IF(BH448&gt;=-5,"POR VENCER","AL DÍA"))))</f>
        <v/>
      </c>
      <c r="BL448" s="185" t="n"/>
      <c r="BM448" s="119">
        <f>IF(N($H448)&lt;10,"",IF(BG448="","",BG448+31))</f>
        <v/>
      </c>
      <c r="BN448" s="124">
        <f>IF(BM448="","",TODAY()-BM448)</f>
        <v/>
      </c>
      <c r="BO448" s="494" t="n"/>
      <c r="BP448" s="184" t="n"/>
      <c r="BQ448" s="184">
        <f>IF(BM448="","SIN ESTADO",IF(BO448&lt;&gt;"","PAGA",IF(BN448&gt;0,"VENCIDA",IF(BN448&gt;=-5,"POR VENCER","AL DÍA"))))</f>
        <v/>
      </c>
      <c r="BR448" s="185" t="n"/>
      <c r="BS448" s="119">
        <f>IF(N($H448)&lt;11,"",IF(BM448="","",BM448+31))</f>
        <v/>
      </c>
      <c r="BT448" s="124">
        <f>IF(BS448="","",TODAY()-BS448)</f>
        <v/>
      </c>
      <c r="BU448" s="494" t="n"/>
      <c r="BV448" s="184" t="n"/>
      <c r="BW448" s="184">
        <f>IF(BS448="","SIN ESTADO",IF(BU448&lt;&gt;"","PAGA",IF(BT448&gt;0,"VENCIDA",IF(BT448&gt;=-5,"POR VENCER","AL DÍA"))))</f>
        <v/>
      </c>
      <c r="BX448" s="185" t="n"/>
      <c r="BY448" s="119">
        <f>IF(N($H448)&lt;12,"",IF(BS448="","",BS448+31))</f>
        <v/>
      </c>
      <c r="BZ448" s="124">
        <f>IF(BY448="","",TODAY()-BY448)</f>
        <v/>
      </c>
      <c r="CA448" s="494" t="n"/>
      <c r="CB448" s="184" t="n"/>
      <c r="CC448" s="184">
        <f>IF(BY448="","SIN ESTADO",IF(CA448&lt;&gt;"","PAGA",IF(BZ448&gt;0,"VENCIDA",IF(BZ448&gt;=-5,"POR VENCER","AL DÍA"))))</f>
        <v/>
      </c>
      <c r="CD448" s="185" t="n"/>
      <c r="CE448" s="119">
        <f>IF(N($H448)&lt;13,"",IF(BY448="","",BY448+31))</f>
        <v/>
      </c>
      <c r="CF448" s="124">
        <f>IF(CE448="","",TODAY()-CE448)</f>
        <v/>
      </c>
      <c r="CG448" s="494" t="n"/>
      <c r="CH448" s="184" t="n"/>
      <c r="CI448" s="184">
        <f>IF(CE448="","SIN ESTADO",IF(CG448&lt;&gt;"","PAGA",IF(CF448&gt;0,"VENCIDA",IF(CF448&gt;=-5,"POR VENCER","AL DÍA"))))</f>
        <v/>
      </c>
      <c r="CJ448" s="185" t="n"/>
      <c r="CK448" s="119">
        <f>IF(N($H448)&lt;14,"",IF(CE448="","",CE448+31))</f>
        <v/>
      </c>
      <c r="CL448" s="124">
        <f>IF(CK448="","",TODAY()-CK448)</f>
        <v/>
      </c>
      <c r="CM448" s="494" t="n"/>
      <c r="CN448" s="184" t="n"/>
      <c r="CO448" s="184">
        <f>IF(CK448="","SIN ESTADO",IF(CM448&lt;&gt;"","PAGA",IF(CL448&gt;0,"VENCIDA",IF(CL448&gt;=-5,"POR VENCER","AL DÍA"))))</f>
        <v/>
      </c>
      <c r="CP448" s="185" t="n"/>
      <c r="CQ448" s="119">
        <f>IF(N($H448)&lt;15,"",IF(CK448="","",CK448+31))</f>
        <v/>
      </c>
      <c r="CR448" s="124">
        <f>IF(CQ448="","",TODAY()-CQ448)</f>
        <v/>
      </c>
      <c r="CS448" s="494" t="n"/>
      <c r="CT448" s="184" t="n"/>
      <c r="CU448" s="184">
        <f>IF(CQ448="","SIN ESTADO",IF(CS448&lt;&gt;"","PAGA",IF(CR448&gt;0,"VENCIDA",IF(CR448&gt;=-5,"POR VENCER","AL DÍA"))))</f>
        <v/>
      </c>
      <c r="CV448" s="185" t="n"/>
      <c r="CW448" s="119">
        <f>IF(N($H448)&lt;16,"",IF(CQ448="","",CQ448+31))</f>
        <v/>
      </c>
      <c r="CX448" s="124">
        <f>IF(CW448="","",TODAY()-CW448)</f>
        <v/>
      </c>
      <c r="CY448" s="494" t="n"/>
      <c r="CZ448" s="184" t="n"/>
      <c r="DA448" s="184">
        <f>IF(CW448="","SIN ESTADO",IF(CY448&lt;&gt;"","PAGA",IF(CX448&gt;0,"VENCIDA",IF(CX448&gt;=-5,"POR VENCER","AL DÍA"))))</f>
        <v/>
      </c>
      <c r="DB448" s="185" t="n"/>
      <c r="DC448" s="119">
        <f>IF(N($H448)&lt;17,"",IF(CW448="","",CW448+31))</f>
        <v/>
      </c>
      <c r="DD448" s="124">
        <f>IF(DC448="","",TODAY()-DC448)</f>
        <v/>
      </c>
      <c r="DE448" s="494" t="n"/>
      <c r="DF448" s="184" t="n"/>
      <c r="DG448" s="184">
        <f>IF(DC448="","SIN ESTADO",IF(DE448&lt;&gt;"","PAGA",IF(DD448&gt;0,"VENCIDA",IF(DD448&gt;=-5,"POR VENCER","AL DÍA"))))</f>
        <v/>
      </c>
      <c r="DH448" s="185" t="n"/>
      <c r="DI448" s="119">
        <f>IF(N($H448)&lt;18,"",IF(DC448="","",DC448+31))</f>
        <v/>
      </c>
      <c r="DJ448" s="124">
        <f>IF(DI448="","",TODAY()-DI448)</f>
        <v/>
      </c>
      <c r="DK448" s="494" t="n"/>
      <c r="DL448" s="184" t="n"/>
      <c r="DM448" s="184">
        <f>IF(DI448="","SIN ESTADO",IF(DK448&lt;&gt;"","PAGA",IF(DJ448&gt;0,"VENCIDA",IF(DJ448&gt;=-5,"POR VENCER","AL DÍA"))))</f>
        <v/>
      </c>
      <c r="DN448" s="185" t="n"/>
      <c r="DO448" s="119">
        <f>IF(N($H448)&lt;19,"",IF(DI448="","",DI448+31))</f>
        <v/>
      </c>
      <c r="DP448" s="124">
        <f>IF(DO448="","",TODAY()-DO448)</f>
        <v/>
      </c>
      <c r="DQ448" s="494" t="n"/>
      <c r="DR448" s="184" t="n"/>
      <c r="DS448" s="184">
        <f>IF(DO448="","SIN ESTADO",IF(DQ448&lt;&gt;"","PAGA",IF(DP448&gt;0,"VENCIDA",IF(DP448&gt;=-5,"POR VENCER","AL DÍA"))))</f>
        <v/>
      </c>
      <c r="DT448" s="185" t="n"/>
      <c r="DU448" s="119">
        <f>IF(N($H448)&lt;20,"",IF(DO448="","",DO448+31))</f>
        <v/>
      </c>
      <c r="DV448" s="124">
        <f>IF(DU448="","",TODAY()-DU448)</f>
        <v/>
      </c>
      <c r="DW448" s="494" t="n"/>
      <c r="DX448" s="184" t="n"/>
      <c r="DY448" s="184">
        <f>IF(DU448="","SIN ESTADO",IF(DW448&lt;&gt;"","PAGA",IF(DV448&gt;0,"VENCIDA",IF(DV448&gt;=-5,"POR VENCER","AL DÍA"))))</f>
        <v/>
      </c>
      <c r="DZ448" s="185" t="n"/>
      <c r="EA448" s="119">
        <f>IF(N($H448)&lt;21,"",IF(DU448="","",DU448+31))</f>
        <v/>
      </c>
      <c r="EB448" s="124">
        <f>IF(EA448="","",TODAY()-EA448)</f>
        <v/>
      </c>
      <c r="EC448" s="494" t="n"/>
      <c r="ED448" s="184" t="n"/>
      <c r="EE448" s="184">
        <f>IF(EA448="","SIN ESTADO",IF(EC448&lt;&gt;"","PAGA",IF(EB448&gt;0,"VENCIDA",IF(EB448&gt;=-5,"POR VENCER","AL DÍA"))))</f>
        <v/>
      </c>
      <c r="EF448" s="185" t="n"/>
      <c r="EG448" s="119">
        <f>IF(N($H448)&lt;22,"",IF(EA448="","",EA448+31))</f>
        <v/>
      </c>
      <c r="EH448" s="124">
        <f>IF(EG448="","",TODAY()-EG448)</f>
        <v/>
      </c>
      <c r="EI448" s="494" t="n"/>
      <c r="EJ448" s="184" t="n"/>
      <c r="EK448" s="184">
        <f>IF(EG448="","SIN ESTADO",IF(EI448&lt;&gt;"","PAGA",IF(EH448&gt;0,"VENCIDA",IF(EH448&gt;=-5,"POR VENCER","AL DÍA"))))</f>
        <v/>
      </c>
      <c r="EL448" s="185" t="n"/>
      <c r="EM448" s="119">
        <f>IF(N($H448)&lt;23,"",IF(EG448="","",EG448+31))</f>
        <v/>
      </c>
      <c r="EN448" s="124">
        <f>IF(EM448="","",TODAY()-EM448)</f>
        <v/>
      </c>
      <c r="EO448" s="494" t="n"/>
      <c r="EP448" s="184" t="n"/>
      <c r="EQ448" s="184">
        <f>IF(EM448="","SIN ESTADO",IF(EO448&lt;&gt;"","PAGA",IF(EN448&gt;0,"VENCIDA",IF(EN448&gt;=-5,"POR VENCER","AL DÍA"))))</f>
        <v/>
      </c>
      <c r="ER448" s="185" t="n"/>
      <c r="ES448" s="119">
        <f>IF(N($H448)&lt;24,"",IF(EM448="","",EM448+31))</f>
        <v/>
      </c>
      <c r="ET448" s="124">
        <f>IF(ES448="","",TODAY()-ES448)</f>
        <v/>
      </c>
      <c r="EU448" s="494" t="n"/>
      <c r="EV448" s="184" t="n"/>
      <c r="EW448" s="184">
        <f>IF(ES448="","SIN ESTADO",IF(EU448&lt;&gt;"","PAGA",IF(ET448&gt;0,"VENCIDA",IF(ET448&gt;=-5,"POR VENCER","AL DÍA"))))</f>
        <v/>
      </c>
      <c r="EX448" s="185" t="n"/>
      <c r="EY448" s="119">
        <f>IF(N($H448)&lt;25,"",IF(ES448="","",ES448+31))</f>
        <v/>
      </c>
      <c r="EZ448" s="124">
        <f>IF(EY448="","",TODAY()-EY448)</f>
        <v/>
      </c>
      <c r="FA448" s="494" t="n"/>
      <c r="FB448" s="184" t="n"/>
      <c r="FC448" s="184">
        <f>IF(EY448="","SIN ESTADO",IF(FA448&lt;&gt;"","PAGA",IF(EZ448&gt;0,"VENCIDA",IF(EZ448&gt;=-5,"POR VENCER","AL DÍA"))))</f>
        <v/>
      </c>
      <c r="FD448" s="185" t="n"/>
      <c r="FE448" s="119">
        <f>IF(N($H448)&lt;26,"",IF(EY448="","",EY448+31))</f>
        <v/>
      </c>
      <c r="FF448" s="124">
        <f>IF(FE448="","",TODAY()-FE448)</f>
        <v/>
      </c>
      <c r="FG448" s="494" t="n"/>
      <c r="FH448" s="184" t="n"/>
      <c r="FI448" s="184">
        <f>IF(FE448="","SIN ESTADO",IF(FG448&lt;&gt;"","PAGA",IF(FF448&gt;0,"VENCIDA",IF(FF448&gt;=-5,"POR VENCER","AL DÍA"))))</f>
        <v/>
      </c>
      <c r="FJ448" s="185" t="n"/>
      <c r="FK448" s="119">
        <f>IF(N($H448)&lt;27,"",IF(FE448="","",FE448+31))</f>
        <v/>
      </c>
      <c r="FL448" s="124">
        <f>IF(FK448="","",TODAY()-FK448)</f>
        <v/>
      </c>
      <c r="FM448" s="494" t="n"/>
      <c r="FN448" s="184" t="n"/>
      <c r="FO448" s="184">
        <f>IF(FK448="","SIN ESTADO",IF(FM448&lt;&gt;"","PAGA",IF(FL448&gt;0,"VENCIDA",IF(FL448&gt;=-5,"POR VENCER","AL DÍA"))))</f>
        <v/>
      </c>
      <c r="FP448" s="185" t="n"/>
      <c r="FQ448" s="119">
        <f>IF(N($H448)&lt;28,"",IF(FK448="","",FK448+31))</f>
        <v/>
      </c>
      <c r="FR448" s="124">
        <f>IF(FQ448="","",TODAY()-FQ448)</f>
        <v/>
      </c>
      <c r="FS448" s="494" t="n"/>
      <c r="FT448" s="184" t="n"/>
      <c r="FU448" s="184">
        <f>IF(FQ448="","SIN ESTADO",IF(FS448&lt;&gt;"","PAGA",IF(FR448&gt;0,"VENCIDA",IF(FR448&gt;=-5,"POR VENCER","AL DÍA"))))</f>
        <v/>
      </c>
      <c r="FV448" s="185" t="n"/>
      <c r="FW448" s="119">
        <f>IF(N($H448)&lt;29,"",IF(FQ448="","",FQ448+31))</f>
        <v/>
      </c>
      <c r="FX448" s="124">
        <f>IF(FW448="","",TODAY()-FW448)</f>
        <v/>
      </c>
      <c r="FY448" s="494" t="n"/>
      <c r="FZ448" s="184" t="n"/>
      <c r="GA448" s="184">
        <f>IF(FW448="","SIN ESTADO",IF(FY448&lt;&gt;"","PAGA",IF(FX448&gt;0,"VENCIDA",IF(FX448&gt;=-5,"POR VENCER","AL DÍA"))))</f>
        <v/>
      </c>
      <c r="GB448" s="185" t="n"/>
      <c r="GC448" s="119">
        <f>IF(N($H448)&lt;30,"",IF(FW448="","",FW448+31))</f>
        <v/>
      </c>
      <c r="GD448" s="124">
        <f>IF(GC448="","",TODAY()-GC448)</f>
        <v/>
      </c>
      <c r="GE448" s="494" t="n"/>
      <c r="GF448" s="184" t="n"/>
      <c r="GG448" s="184">
        <f>IF(GC448="","SIN ESTADO",IF(GE448&lt;&gt;"","PAGA",IF(GD448&gt;0,"VENCIDA",IF(GD448&gt;=-5,"POR VENCER","AL DÍA"))))</f>
        <v/>
      </c>
      <c r="GH448" s="185" t="n"/>
      <c r="GI448" s="119">
        <f>IF(N($H448)&lt;31,"",IF(GC448="","",GC448+31))</f>
        <v/>
      </c>
      <c r="GJ448" s="124">
        <f>IF(GI448="","",TODAY()-GI448)</f>
        <v/>
      </c>
      <c r="GK448" s="494" t="n"/>
      <c r="GL448" s="184" t="n"/>
      <c r="GM448" s="184">
        <f>IF(GI448="","SIN ESTADO",IF(GK448&lt;&gt;"","PAGA",IF(GJ448&gt;0,"VENCIDA",IF(GJ448&gt;=-5,"POR VENCER","AL DÍA"))))</f>
        <v/>
      </c>
      <c r="GN448" s="185" t="n"/>
      <c r="GO448" s="119">
        <f>IF(N($H448)&lt;32,"",IF(GI448="","",GI448+31))</f>
        <v/>
      </c>
      <c r="GP448" s="124">
        <f>IF(GO448="","",TODAY()-GO448)</f>
        <v/>
      </c>
      <c r="GQ448" s="494" t="n"/>
      <c r="GR448" s="184" t="n"/>
      <c r="GS448" s="184">
        <f>IF(GO448="","SIN ESTADO",IF(GQ448&lt;&gt;"","PAGA",IF(GP448&gt;0,"VENCIDA",IF(GP448&gt;=-5,"POR VENCER","AL DÍA"))))</f>
        <v/>
      </c>
      <c r="GT448" s="185" t="n"/>
      <c r="GU448" s="119">
        <f>IF(N($H448)&lt;33,"",IF(GO448="","",GO448+31))</f>
        <v/>
      </c>
      <c r="GV448" s="124">
        <f>IF(GU448="","",TODAY()-GU448)</f>
        <v/>
      </c>
      <c r="GW448" s="494" t="n"/>
      <c r="GX448" s="184" t="n"/>
      <c r="GY448" s="184">
        <f>IF(GU448="","SIN ESTADO",IF(GW448&lt;&gt;"","PAGA",IF(GV448&gt;0,"VENCIDA",IF(GV448&gt;=-5,"POR VENCER","AL DÍA"))))</f>
        <v/>
      </c>
      <c r="GZ448" s="185" t="n"/>
      <c r="HA448" s="119">
        <f>IF(N($H448)&lt;34,"",IF(GU448="","",GU448+31))</f>
        <v/>
      </c>
      <c r="HB448" s="124">
        <f>IF(HA448="","",TODAY()-HA448)</f>
        <v/>
      </c>
      <c r="HC448" s="494" t="n"/>
      <c r="HD448" s="184" t="n"/>
      <c r="HE448" s="184">
        <f>IF(HA448="","SIN ESTADO",IF(HC448&lt;&gt;"","PAGA",IF(HB448&gt;0,"VENCIDA",IF(HB448&gt;=-5,"POR VENCER","AL DÍA"))))</f>
        <v/>
      </c>
      <c r="HF448" s="185" t="n"/>
      <c r="HG448" s="119">
        <f>IF(N($H448)&lt;35,"",IF(HA448="","",HA448+31))</f>
        <v/>
      </c>
      <c r="HH448" s="124">
        <f>IF(HG448="","",TODAY()-HG448)</f>
        <v/>
      </c>
      <c r="HI448" s="494" t="n"/>
      <c r="HJ448" s="184" t="n"/>
      <c r="HK448" s="184">
        <f>IF(HG448="","SIN ESTADO",IF(HI448&lt;&gt;"","PAGA",IF(HH448&gt;0,"VENCIDA",IF(HH448&gt;=-5,"POR VENCER","AL DÍA"))))</f>
        <v/>
      </c>
      <c r="HL448" s="168" t="n"/>
      <c r="HM448" s="119">
        <f>IF(N($H448)&lt;36,"",IF(HG448="","",HG448+31))</f>
        <v/>
      </c>
      <c r="HN448" s="124">
        <f>IF(HM448="","",TODAY()-HM448)</f>
        <v/>
      </c>
      <c r="HO448" s="494" t="n"/>
      <c r="HP448" s="184" t="n"/>
      <c r="HQ448" s="184">
        <f>IF(HM448="","SIN ESTADO",IF(HO448&lt;&gt;"","PAGA",IF(HN448&gt;0,"VENCIDA",IF(HN448&gt;=-5,"POR VENCER","AL DÍA"))))</f>
        <v/>
      </c>
      <c r="HR448" s="168" t="n"/>
      <c r="HS448" s="169">
        <f>N448+T448+Z448+AF448+AL448+AR448+AX448+BD448+BJ448+BP448+BV448+CB448+CH448+CN448+CT448+CZ448+DF448+DL448+DR448+DX448+ED448+EJ448+EP448+EV448+FB448+FH448+FN448+FT448+FZ448+GF448+GL448+GR448+GX448+HD448+HJ448+HP448</f>
        <v/>
      </c>
      <c r="HU448" s="170">
        <f>IFERROR(N($J448),0)</f>
        <v/>
      </c>
      <c r="HW448" s="170">
        <f>SUMPRODUCT((MOD(COLUMN($M448:$HR448)-COLUMN($M448),6)=0)*ISNUMBER($M448:$HR448)*($M448:$HR448&gt;=RESUMEN!$C$26)*($M448:$HR448&lt;=RESUMEN!$C$27)*IFERROR(N($N448:$HS448),0))</f>
        <v/>
      </c>
      <c r="HX448" s="170">
        <f>SUMPRODUCT((MOD(COLUMN($M448:$HR448)-COLUMN($M448),6)=0)*ISNUMBER($M448:$HR448)*($M448:$HR448&gt;=RESUMEN!$C$26)*($M448:$HR448&lt;=RESUMEN!$C$27))</f>
        <v/>
      </c>
    </row>
    <row r="449" ht="15.75" customHeight="1" s="506">
      <c r="B449" s="113">
        <f>VENTAS!A448</f>
        <v/>
      </c>
      <c r="C449" s="236">
        <f>VENTAS!B448</f>
        <v/>
      </c>
      <c r="D449" s="53">
        <f>VENTAS!C448</f>
        <v/>
      </c>
      <c r="E449" s="114">
        <f>VENTAS!D448</f>
        <v/>
      </c>
      <c r="F449" s="114">
        <f>VENTAS!J448</f>
        <v/>
      </c>
      <c r="G449" s="494">
        <f>VENTAS!F448</f>
        <v/>
      </c>
      <c r="H449" s="479">
        <f>VENTAS!K448</f>
        <v/>
      </c>
      <c r="I449" s="479">
        <f>VENTAS!M448</f>
        <v/>
      </c>
      <c r="J449" s="184">
        <f>VENTAS!L448</f>
        <v/>
      </c>
      <c r="K449" s="119">
        <f>IF(N($H449)&lt;1,"",$G449+31)</f>
        <v/>
      </c>
      <c r="L449" s="124">
        <f>IF(K449="","",TODAY()-K449)</f>
        <v/>
      </c>
      <c r="M449" s="469" t="n">
        <v>45917</v>
      </c>
      <c r="N449" s="374" t="n">
        <v>958400</v>
      </c>
      <c r="O449" s="184">
        <f>IF(K449="","SIN ESTADO",IF(M449&lt;&gt;"","PAGA",IF(L449&gt;0,"VENCIDA",IF(L449&gt;=-5,"POR VENCER","AL DÍA"))))</f>
        <v/>
      </c>
      <c r="P449" s="185" t="inlineStr">
        <is>
          <t>CHEQUE</t>
        </is>
      </c>
      <c r="Q449" s="119">
        <f>IF(N($H449)&lt;2,"",IF(K449="","",K449+31))</f>
        <v/>
      </c>
      <c r="R449" s="124">
        <f>IF(Q449="","",TODAY()-Q449)</f>
        <v/>
      </c>
      <c r="S449" s="494" t="n">
        <v>46232</v>
      </c>
      <c r="T449" s="184" t="n">
        <v>958400</v>
      </c>
      <c r="U449" s="184">
        <f>IF(Q449="","SIN ESTADO",IF(S449&lt;&gt;"","PAGA",IF(R449&gt;0,"VENCIDA",IF(R449&gt;=-5,"POR VENCER","AL DÍA"))))</f>
        <v/>
      </c>
      <c r="V449" s="185" t="inlineStr">
        <is>
          <t>TRANSFERENCIA</t>
        </is>
      </c>
      <c r="W449" s="119">
        <f>IF(N($H449)&lt;3,"",IF(Q449="","",Q449+31))</f>
        <v/>
      </c>
      <c r="X449" s="124">
        <f>IF(W449="","",TODAY()-W449)</f>
        <v/>
      </c>
      <c r="Y449" s="494" t="n">
        <v>46236</v>
      </c>
      <c r="Z449" s="184" t="n">
        <v>958400</v>
      </c>
      <c r="AA449" s="184">
        <f>IF(W449="","SIN ESTADO",IF(Y449&lt;&gt;"","PAGA",IF(X449&gt;0,"VENCIDA",IF(X449&gt;=-5,"POR VENCER","AL DÍA"))))</f>
        <v/>
      </c>
      <c r="AB449" s="185" t="inlineStr">
        <is>
          <t>TRANSFERENCIA</t>
        </is>
      </c>
      <c r="AC449" s="119">
        <f>IF(N($H449)&lt;4,"",IF(W449="","",W449+31))</f>
        <v/>
      </c>
      <c r="AD449" s="124">
        <f>IF(AC449="","",TODAY()-AC449)</f>
        <v/>
      </c>
      <c r="AE449" s="494" t="n"/>
      <c r="AF449" s="184" t="n"/>
      <c r="AG449" s="184">
        <f>IF(AC449="","SIN ESTADO",IF(AE449&lt;&gt;"","PAGA",IF(AD449&gt;0,"VENCIDA",IF(AD449&gt;=-5,"POR VENCER","AL DÍA"))))</f>
        <v/>
      </c>
      <c r="AH449" s="185" t="n"/>
      <c r="AI449" s="119">
        <f>IF(N($H449)&lt;5,"",IF(AC449="","",AC449+31))</f>
        <v/>
      </c>
      <c r="AJ449" s="124">
        <f>IF(AI449="","",TODAY()-AI449)</f>
        <v/>
      </c>
      <c r="AK449" s="494" t="n"/>
      <c r="AL449" s="184" t="n"/>
      <c r="AM449" s="184">
        <f>IF(AI449="","SIN ESTADO",IF(AK449&lt;&gt;"","PAGA",IF(AJ449&gt;0,"VENCIDA",IF(AJ449&gt;=-5,"POR VENCER","AL DÍA"))))</f>
        <v/>
      </c>
      <c r="AN449" s="185" t="n"/>
      <c r="AO449" s="119">
        <f>IF(N($H449)&lt;6,"",IF(AI449="","",AI449+31))</f>
        <v/>
      </c>
      <c r="AP449" s="124">
        <f>IF(AO449="","",TODAY()-AO449)</f>
        <v/>
      </c>
      <c r="AQ449" s="270" t="n"/>
      <c r="AR449" s="184" t="n"/>
      <c r="AS449" s="184">
        <f>IF(AO449="","SIN ESTADO",IF(AQ449&lt;&gt;"","PAGA",IF(AP449&gt;0,"VENCIDA",IF(AP449&gt;=-5,"POR VENCER","AL DÍA"))))</f>
        <v/>
      </c>
      <c r="AT449" s="185" t="n"/>
      <c r="AU449" s="119">
        <f>IF(N($H449)&lt;7,"",IF(AO449="","",AO449+31))</f>
        <v/>
      </c>
      <c r="AV449" s="124">
        <f>IF(AU449="","",TODAY()-AU449)</f>
        <v/>
      </c>
      <c r="AW449" s="494" t="n"/>
      <c r="AX449" s="184" t="n"/>
      <c r="AY449" s="184">
        <f>IF(AU449="","SIN ESTADO",IF(AW449&lt;&gt;"","PAGA",IF(AV449&gt;0,"VENCIDA",IF(AV449&gt;=-5,"POR VENCER","AL DÍA"))))</f>
        <v/>
      </c>
      <c r="AZ449" s="185" t="n"/>
      <c r="BA449" s="119">
        <f>IF(N($H449)&lt;8,"",IF(AU449="","",AU449+31))</f>
        <v/>
      </c>
      <c r="BB449" s="124">
        <f>IF(BA449="","",TODAY()-BA449)</f>
        <v/>
      </c>
      <c r="BC449" s="494" t="n"/>
      <c r="BD449" s="184" t="n"/>
      <c r="BE449" s="184">
        <f>IF(BA449="","SIN ESTADO",IF(BC449&lt;&gt;"","PAGA",IF(BB449&gt;0,"VENCIDA",IF(BB449&gt;=-5,"POR VENCER","AL DÍA"))))</f>
        <v/>
      </c>
      <c r="BF449" s="185" t="n"/>
      <c r="BG449" s="119">
        <f>IF(N($H449)&lt;9,"",IF(BA449="","",BA449+31))</f>
        <v/>
      </c>
      <c r="BH449" s="124">
        <f>IF(BG449="","",TODAY()-BG449)</f>
        <v/>
      </c>
      <c r="BI449" s="494" t="n"/>
      <c r="BJ449" s="184" t="n"/>
      <c r="BK449" s="184">
        <f>IF(BG449="","SIN ESTADO",IF(BI449&lt;&gt;"","PAGA",IF(BH449&gt;0,"VENCIDA",IF(BH449&gt;=-5,"POR VENCER","AL DÍA"))))</f>
        <v/>
      </c>
      <c r="BL449" s="185" t="n"/>
      <c r="BM449" s="119">
        <f>IF(N($H449)&lt;10,"",IF(BG449="","",BG449+31))</f>
        <v/>
      </c>
      <c r="BN449" s="124">
        <f>IF(BM449="","",TODAY()-BM449)</f>
        <v/>
      </c>
      <c r="BO449" s="494" t="n"/>
      <c r="BP449" s="184" t="n"/>
      <c r="BQ449" s="184">
        <f>IF(BM449="","SIN ESTADO",IF(BO449&lt;&gt;"","PAGA",IF(BN449&gt;0,"VENCIDA",IF(BN449&gt;=-5,"POR VENCER","AL DÍA"))))</f>
        <v/>
      </c>
      <c r="BR449" s="185" t="n"/>
      <c r="BS449" s="119">
        <f>IF(N($H449)&lt;11,"",IF(BM449="","",BM449+31))</f>
        <v/>
      </c>
      <c r="BT449" s="124">
        <f>IF(BS449="","",TODAY()-BS449)</f>
        <v/>
      </c>
      <c r="BU449" s="494" t="n"/>
      <c r="BV449" s="184" t="n"/>
      <c r="BW449" s="184">
        <f>IF(BS449="","SIN ESTADO",IF(BU449&lt;&gt;"","PAGA",IF(BT449&gt;0,"VENCIDA",IF(BT449&gt;=-5,"POR VENCER","AL DÍA"))))</f>
        <v/>
      </c>
      <c r="BX449" s="185" t="n"/>
      <c r="BY449" s="119">
        <f>IF(N($H449)&lt;12,"",IF(BS449="","",BS449+31))</f>
        <v/>
      </c>
      <c r="BZ449" s="124">
        <f>IF(BY449="","",TODAY()-BY449)</f>
        <v/>
      </c>
      <c r="CA449" s="494" t="n"/>
      <c r="CB449" s="184" t="n"/>
      <c r="CC449" s="184">
        <f>IF(BY449="","SIN ESTADO",IF(CA449&lt;&gt;"","PAGA",IF(BZ449&gt;0,"VENCIDA",IF(BZ449&gt;=-5,"POR VENCER","AL DÍA"))))</f>
        <v/>
      </c>
      <c r="CD449" s="185" t="n"/>
      <c r="CE449" s="119">
        <f>IF(N($H449)&lt;13,"",IF(BY449="","",BY449+31))</f>
        <v/>
      </c>
      <c r="CF449" s="124">
        <f>IF(CE449="","",TODAY()-CE449)</f>
        <v/>
      </c>
      <c r="CG449" s="494" t="n"/>
      <c r="CH449" s="184" t="n"/>
      <c r="CI449" s="184">
        <f>IF(CE449="","SIN ESTADO",IF(CG449&lt;&gt;"","PAGA",IF(CF449&gt;0,"VENCIDA",IF(CF449&gt;=-5,"POR VENCER","AL DÍA"))))</f>
        <v/>
      </c>
      <c r="CJ449" s="185" t="n"/>
      <c r="CK449" s="119">
        <f>IF(N($H449)&lt;14,"",IF(CE449="","",CE449+31))</f>
        <v/>
      </c>
      <c r="CL449" s="124">
        <f>IF(CK449="","",TODAY()-CK449)</f>
        <v/>
      </c>
      <c r="CM449" s="494" t="n"/>
      <c r="CN449" s="184" t="n"/>
      <c r="CO449" s="184">
        <f>IF(CK449="","SIN ESTADO",IF(CM449&lt;&gt;"","PAGA",IF(CL449&gt;0,"VENCIDA",IF(CL449&gt;=-5,"POR VENCER","AL DÍA"))))</f>
        <v/>
      </c>
      <c r="CP449" s="185" t="n"/>
      <c r="CQ449" s="119">
        <f>IF(N($H449)&lt;15,"",IF(CK449="","",CK449+31))</f>
        <v/>
      </c>
      <c r="CR449" s="124">
        <f>IF(CQ449="","",TODAY()-CQ449)</f>
        <v/>
      </c>
      <c r="CS449" s="494" t="n"/>
      <c r="CT449" s="184" t="n"/>
      <c r="CU449" s="184">
        <f>IF(CQ449="","SIN ESTADO",IF(CS449&lt;&gt;"","PAGA",IF(CR449&gt;0,"VENCIDA",IF(CR449&gt;=-5,"POR VENCER","AL DÍA"))))</f>
        <v/>
      </c>
      <c r="CV449" s="185" t="n"/>
      <c r="CW449" s="119">
        <f>IF(N($H449)&lt;16,"",IF(CQ449="","",CQ449+31))</f>
        <v/>
      </c>
      <c r="CX449" s="124">
        <f>IF(CW449="","",TODAY()-CW449)</f>
        <v/>
      </c>
      <c r="CY449" s="494" t="n"/>
      <c r="CZ449" s="184" t="n"/>
      <c r="DA449" s="184">
        <f>IF(CW449="","SIN ESTADO",IF(CY449&lt;&gt;"","PAGA",IF(CX449&gt;0,"VENCIDA",IF(CX449&gt;=-5,"POR VENCER","AL DÍA"))))</f>
        <v/>
      </c>
      <c r="DB449" s="185" t="n"/>
      <c r="DC449" s="119">
        <f>IF(N($H449)&lt;17,"",IF(CW449="","",CW449+31))</f>
        <v/>
      </c>
      <c r="DD449" s="124">
        <f>IF(DC449="","",TODAY()-DC449)</f>
        <v/>
      </c>
      <c r="DE449" s="494" t="n"/>
      <c r="DF449" s="184" t="n"/>
      <c r="DG449" s="184">
        <f>IF(DC449="","SIN ESTADO",IF(DE449&lt;&gt;"","PAGA",IF(DD449&gt;0,"VENCIDA",IF(DD449&gt;=-5,"POR VENCER","AL DÍA"))))</f>
        <v/>
      </c>
      <c r="DH449" s="185" t="n"/>
      <c r="DI449" s="119">
        <f>IF(N($H449)&lt;18,"",IF(DC449="","",DC449+31))</f>
        <v/>
      </c>
      <c r="DJ449" s="124">
        <f>IF(DI449="","",TODAY()-DI449)</f>
        <v/>
      </c>
      <c r="DK449" s="494" t="n"/>
      <c r="DL449" s="184" t="n"/>
      <c r="DM449" s="184">
        <f>IF(DI449="","SIN ESTADO",IF(DK449&lt;&gt;"","PAGA",IF(DJ449&gt;0,"VENCIDA",IF(DJ449&gt;=-5,"POR VENCER","AL DÍA"))))</f>
        <v/>
      </c>
      <c r="DN449" s="185" t="n"/>
      <c r="DO449" s="119">
        <f>IF(N($H449)&lt;19,"",IF(DI449="","",DI449+31))</f>
        <v/>
      </c>
      <c r="DP449" s="124">
        <f>IF(DO449="","",TODAY()-DO449)</f>
        <v/>
      </c>
      <c r="DQ449" s="494" t="n"/>
      <c r="DR449" s="184" t="n"/>
      <c r="DS449" s="184">
        <f>IF(DO449="","SIN ESTADO",IF(DQ449&lt;&gt;"","PAGA",IF(DP449&gt;0,"VENCIDA",IF(DP449&gt;=-5,"POR VENCER","AL DÍA"))))</f>
        <v/>
      </c>
      <c r="DT449" s="185" t="n"/>
      <c r="DU449" s="119">
        <f>IF(N($H449)&lt;20,"",IF(DO449="","",DO449+31))</f>
        <v/>
      </c>
      <c r="DV449" s="124">
        <f>IF(DU449="","",TODAY()-DU449)</f>
        <v/>
      </c>
      <c r="DW449" s="494" t="n"/>
      <c r="DX449" s="184" t="n"/>
      <c r="DY449" s="184">
        <f>IF(DU449="","SIN ESTADO",IF(DW449&lt;&gt;"","PAGA",IF(DV449&gt;0,"VENCIDA",IF(DV449&gt;=-5,"POR VENCER","AL DÍA"))))</f>
        <v/>
      </c>
      <c r="DZ449" s="185" t="n"/>
      <c r="EA449" s="119">
        <f>IF(N($H449)&lt;21,"",IF(DU449="","",DU449+31))</f>
        <v/>
      </c>
      <c r="EB449" s="124">
        <f>IF(EA449="","",TODAY()-EA449)</f>
        <v/>
      </c>
      <c r="EC449" s="494" t="n"/>
      <c r="ED449" s="184" t="n"/>
      <c r="EE449" s="184">
        <f>IF(EA449="","SIN ESTADO",IF(EC449&lt;&gt;"","PAGA",IF(EB449&gt;0,"VENCIDA",IF(EB449&gt;=-5,"POR VENCER","AL DÍA"))))</f>
        <v/>
      </c>
      <c r="EF449" s="185" t="n"/>
      <c r="EG449" s="119">
        <f>IF(N($H449)&lt;22,"",IF(EA449="","",EA449+31))</f>
        <v/>
      </c>
      <c r="EH449" s="124">
        <f>IF(EG449="","",TODAY()-EG449)</f>
        <v/>
      </c>
      <c r="EI449" s="494" t="n"/>
      <c r="EJ449" s="184" t="n"/>
      <c r="EK449" s="184">
        <f>IF(EG449="","SIN ESTADO",IF(EI449&lt;&gt;"","PAGA",IF(EH449&gt;0,"VENCIDA",IF(EH449&gt;=-5,"POR VENCER","AL DÍA"))))</f>
        <v/>
      </c>
      <c r="EL449" s="185" t="n"/>
      <c r="EM449" s="119">
        <f>IF(N($H449)&lt;23,"",IF(EG449="","",EG449+31))</f>
        <v/>
      </c>
      <c r="EN449" s="124">
        <f>IF(EM449="","",TODAY()-EM449)</f>
        <v/>
      </c>
      <c r="EO449" s="494" t="n"/>
      <c r="EP449" s="184" t="n"/>
      <c r="EQ449" s="184">
        <f>IF(EM449="","SIN ESTADO",IF(EO449&lt;&gt;"","PAGA",IF(EN449&gt;0,"VENCIDA",IF(EN449&gt;=-5,"POR VENCER","AL DÍA"))))</f>
        <v/>
      </c>
      <c r="ER449" s="185" t="n"/>
      <c r="ES449" s="119">
        <f>IF(N($H449)&lt;24,"",IF(EM449="","",EM449+31))</f>
        <v/>
      </c>
      <c r="ET449" s="124">
        <f>IF(ES449="","",TODAY()-ES449)</f>
        <v/>
      </c>
      <c r="EU449" s="494" t="n"/>
      <c r="EV449" s="184" t="n"/>
      <c r="EW449" s="184">
        <f>IF(ES449="","SIN ESTADO",IF(EU449&lt;&gt;"","PAGA",IF(ET449&gt;0,"VENCIDA",IF(ET449&gt;=-5,"POR VENCER","AL DÍA"))))</f>
        <v/>
      </c>
      <c r="EX449" s="185" t="n"/>
      <c r="EY449" s="119">
        <f>IF(N($H449)&lt;25,"",IF(ES449="","",ES449+31))</f>
        <v/>
      </c>
      <c r="EZ449" s="124">
        <f>IF(EY449="","",TODAY()-EY449)</f>
        <v/>
      </c>
      <c r="FA449" s="494" t="n"/>
      <c r="FB449" s="184" t="n"/>
      <c r="FC449" s="184">
        <f>IF(EY449="","SIN ESTADO",IF(FA449&lt;&gt;"","PAGA",IF(EZ449&gt;0,"VENCIDA",IF(EZ449&gt;=-5,"POR VENCER","AL DÍA"))))</f>
        <v/>
      </c>
      <c r="FD449" s="185" t="n"/>
      <c r="FE449" s="119">
        <f>IF(N($H449)&lt;26,"",IF(EY449="","",EY449+31))</f>
        <v/>
      </c>
      <c r="FF449" s="124">
        <f>IF(FE449="","",TODAY()-FE449)</f>
        <v/>
      </c>
      <c r="FG449" s="494" t="n"/>
      <c r="FH449" s="184" t="n"/>
      <c r="FI449" s="184">
        <f>IF(FE449="","SIN ESTADO",IF(FG449&lt;&gt;"","PAGA",IF(FF449&gt;0,"VENCIDA",IF(FF449&gt;=-5,"POR VENCER","AL DÍA"))))</f>
        <v/>
      </c>
      <c r="FJ449" s="185" t="n"/>
      <c r="FK449" s="119">
        <f>IF(N($H449)&lt;27,"",IF(FE449="","",FE449+31))</f>
        <v/>
      </c>
      <c r="FL449" s="124">
        <f>IF(FK449="","",TODAY()-FK449)</f>
        <v/>
      </c>
      <c r="FM449" s="494" t="n"/>
      <c r="FN449" s="184" t="n"/>
      <c r="FO449" s="184">
        <f>IF(FK449="","SIN ESTADO",IF(FM449&lt;&gt;"","PAGA",IF(FL449&gt;0,"VENCIDA",IF(FL449&gt;=-5,"POR VENCER","AL DÍA"))))</f>
        <v/>
      </c>
      <c r="FP449" s="185" t="n"/>
      <c r="FQ449" s="119">
        <f>IF(N($H449)&lt;28,"",IF(FK449="","",FK449+31))</f>
        <v/>
      </c>
      <c r="FR449" s="124">
        <f>IF(FQ449="","",TODAY()-FQ449)</f>
        <v/>
      </c>
      <c r="FS449" s="494" t="n"/>
      <c r="FT449" s="184" t="n"/>
      <c r="FU449" s="184">
        <f>IF(FQ449="","SIN ESTADO",IF(FS449&lt;&gt;"","PAGA",IF(FR449&gt;0,"VENCIDA",IF(FR449&gt;=-5,"POR VENCER","AL DÍA"))))</f>
        <v/>
      </c>
      <c r="FV449" s="185" t="n"/>
      <c r="FW449" s="119">
        <f>IF(N($H449)&lt;29,"",IF(FQ449="","",FQ449+31))</f>
        <v/>
      </c>
      <c r="FX449" s="124">
        <f>IF(FW449="","",TODAY()-FW449)</f>
        <v/>
      </c>
      <c r="FY449" s="494" t="n"/>
      <c r="FZ449" s="184" t="n"/>
      <c r="GA449" s="184">
        <f>IF(FW449="","SIN ESTADO",IF(FY449&lt;&gt;"","PAGA",IF(FX449&gt;0,"VENCIDA",IF(FX449&gt;=-5,"POR VENCER","AL DÍA"))))</f>
        <v/>
      </c>
      <c r="GB449" s="185" t="n"/>
      <c r="GC449" s="119">
        <f>IF(N($H449)&lt;30,"",IF(FW449="","",FW449+31))</f>
        <v/>
      </c>
      <c r="GD449" s="124">
        <f>IF(GC449="","",TODAY()-GC449)</f>
        <v/>
      </c>
      <c r="GE449" s="494" t="n"/>
      <c r="GF449" s="184" t="n"/>
      <c r="GG449" s="184">
        <f>IF(GC449="","SIN ESTADO",IF(GE449&lt;&gt;"","PAGA",IF(GD449&gt;0,"VENCIDA",IF(GD449&gt;=-5,"POR VENCER","AL DÍA"))))</f>
        <v/>
      </c>
      <c r="GH449" s="185" t="n"/>
      <c r="GI449" s="119">
        <f>IF(N($H449)&lt;31,"",IF(GC449="","",GC449+31))</f>
        <v/>
      </c>
      <c r="GJ449" s="124">
        <f>IF(GI449="","",TODAY()-GI449)</f>
        <v/>
      </c>
      <c r="GK449" s="494" t="n"/>
      <c r="GL449" s="184" t="n"/>
      <c r="GM449" s="184">
        <f>IF(GI449="","SIN ESTADO",IF(GK449&lt;&gt;"","PAGA",IF(GJ449&gt;0,"VENCIDA",IF(GJ449&gt;=-5,"POR VENCER","AL DÍA"))))</f>
        <v/>
      </c>
      <c r="GN449" s="185" t="n"/>
      <c r="GO449" s="119">
        <f>IF(N($H449)&lt;32,"",IF(GI449="","",GI449+31))</f>
        <v/>
      </c>
      <c r="GP449" s="124">
        <f>IF(GO449="","",TODAY()-GO449)</f>
        <v/>
      </c>
      <c r="GQ449" s="494" t="n"/>
      <c r="GR449" s="184" t="n"/>
      <c r="GS449" s="184">
        <f>IF(GO449="","SIN ESTADO",IF(GQ449&lt;&gt;"","PAGA",IF(GP449&gt;0,"VENCIDA",IF(GP449&gt;=-5,"POR VENCER","AL DÍA"))))</f>
        <v/>
      </c>
      <c r="GT449" s="185" t="n"/>
      <c r="GU449" s="119">
        <f>IF(N($H449)&lt;33,"",IF(GO449="","",GO449+31))</f>
        <v/>
      </c>
      <c r="GV449" s="124">
        <f>IF(GU449="","",TODAY()-GU449)</f>
        <v/>
      </c>
      <c r="GW449" s="494" t="n"/>
      <c r="GX449" s="184" t="n"/>
      <c r="GY449" s="184">
        <f>IF(GU449="","SIN ESTADO",IF(GW449&lt;&gt;"","PAGA",IF(GV449&gt;0,"VENCIDA",IF(GV449&gt;=-5,"POR VENCER","AL DÍA"))))</f>
        <v/>
      </c>
      <c r="GZ449" s="185" t="n"/>
      <c r="HA449" s="119">
        <f>IF(N($H449)&lt;34,"",IF(GU449="","",GU449+31))</f>
        <v/>
      </c>
      <c r="HB449" s="124">
        <f>IF(HA449="","",TODAY()-HA449)</f>
        <v/>
      </c>
      <c r="HC449" s="494" t="n"/>
      <c r="HD449" s="184" t="n"/>
      <c r="HE449" s="184">
        <f>IF(HA449="","SIN ESTADO",IF(HC449&lt;&gt;"","PAGA",IF(HB449&gt;0,"VENCIDA",IF(HB449&gt;=-5,"POR VENCER","AL DÍA"))))</f>
        <v/>
      </c>
      <c r="HF449" s="185" t="n"/>
      <c r="HG449" s="119">
        <f>IF(N($H449)&lt;35,"",IF(HA449="","",HA449+31))</f>
        <v/>
      </c>
      <c r="HH449" s="124">
        <f>IF(HG449="","",TODAY()-HG449)</f>
        <v/>
      </c>
      <c r="HI449" s="494" t="n"/>
      <c r="HJ449" s="184" t="n"/>
      <c r="HK449" s="184">
        <f>IF(HG449="","SIN ESTADO",IF(HI449&lt;&gt;"","PAGA",IF(HH449&gt;0,"VENCIDA",IF(HH449&gt;=-5,"POR VENCER","AL DÍA"))))</f>
        <v/>
      </c>
      <c r="HL449" s="168" t="n"/>
      <c r="HM449" s="119">
        <f>IF(N($H449)&lt;36,"",IF(HG449="","",HG449+31))</f>
        <v/>
      </c>
      <c r="HN449" s="124">
        <f>IF(HM449="","",TODAY()-HM449)</f>
        <v/>
      </c>
      <c r="HO449" s="494" t="n"/>
      <c r="HP449" s="184" t="n"/>
      <c r="HQ449" s="184">
        <f>IF(HM449="","SIN ESTADO",IF(HO449&lt;&gt;"","PAGA",IF(HN449&gt;0,"VENCIDA",IF(HN449&gt;=-5,"POR VENCER","AL DÍA"))))</f>
        <v/>
      </c>
      <c r="HR449" s="168" t="n"/>
      <c r="HS449" s="169">
        <f>N449+T449+Z449+AF449+AL449+AR449+AX449+BD449+BJ449+BP449+BV449+CB449+CH449+CN449+CT449+CZ449+DF449+DL449+DR449+DX449+ED449+EJ449+EP449+EV449+FB449+FH449+FN449+FT449+FZ449+GF449+GL449+GR449+GX449+HD449+HJ449+HP449</f>
        <v/>
      </c>
      <c r="HU449" s="170">
        <f>IFERROR(N($J449),0)</f>
        <v/>
      </c>
      <c r="HW449" s="170">
        <f>SUMPRODUCT((MOD(COLUMN($M449:$HR449)-COLUMN($M449),6)=0)*ISNUMBER($M449:$HR449)*($M449:$HR449&gt;=RESUMEN!$C$26)*($M449:$HR449&lt;=RESUMEN!$C$27)*IFERROR(N($N449:$HS449),0))</f>
        <v/>
      </c>
      <c r="HX449" s="170">
        <f>SUMPRODUCT((MOD(COLUMN($M449:$HR449)-COLUMN($M449),6)=0)*ISNUMBER($M449:$HR449)*($M449:$HR449&gt;=RESUMEN!$C$26)*($M449:$HR449&lt;=RESUMEN!$C$27))</f>
        <v/>
      </c>
    </row>
    <row r="450" ht="15.75" customHeight="1" s="506">
      <c r="B450" s="113">
        <f>VENTAS!A449</f>
        <v/>
      </c>
      <c r="C450" s="236">
        <f>VENTAS!B449</f>
        <v/>
      </c>
      <c r="D450" s="53">
        <f>VENTAS!C449</f>
        <v/>
      </c>
      <c r="E450" s="114">
        <f>VENTAS!D449</f>
        <v/>
      </c>
      <c r="F450" s="114">
        <f>VENTAS!J449</f>
        <v/>
      </c>
      <c r="G450" s="494">
        <f>VENTAS!F449</f>
        <v/>
      </c>
      <c r="H450" s="479">
        <f>VENTAS!K449</f>
        <v/>
      </c>
      <c r="I450" s="479">
        <f>VENTAS!M449</f>
        <v/>
      </c>
      <c r="J450" s="184">
        <f>VENTAS!L449</f>
        <v/>
      </c>
      <c r="K450" s="119">
        <f>IF(N($H450)&lt;1,"",$G450+31)</f>
        <v/>
      </c>
      <c r="L450" s="124">
        <f>IF(K450="","",TODAY()-K450)</f>
        <v/>
      </c>
      <c r="M450" s="469" t="n">
        <v>46108</v>
      </c>
      <c r="N450" s="374" t="n">
        <v>1384000</v>
      </c>
      <c r="O450" s="184">
        <f>IF(K450="","SIN ESTADO",IF(M450&lt;&gt;"","PAGA",IF(L450&gt;0,"VENCIDA",IF(L450&gt;=-5,"POR VENCER","AL DÍA"))))</f>
        <v/>
      </c>
      <c r="P450" s="185" t="inlineStr">
        <is>
          <t>TRANSFERENCIA</t>
        </is>
      </c>
      <c r="Q450" s="119">
        <f>IF(N($H450)&lt;2,"",IF(K450="","",K450+31))</f>
        <v/>
      </c>
      <c r="R450" s="124">
        <f>IF(Q450="","",TODAY()-Q450)</f>
        <v/>
      </c>
      <c r="S450" s="494" t="n">
        <v>46141</v>
      </c>
      <c r="T450" s="184" t="n">
        <v>1384000</v>
      </c>
      <c r="U450" s="184">
        <f>IF(Q450="","SIN ESTADO",IF(S450&lt;&gt;"","PAGA",IF(R450&gt;0,"VENCIDA",IF(R450&gt;=-5,"POR VENCER","AL DÍA"))))</f>
        <v/>
      </c>
      <c r="V450" s="185" t="inlineStr">
        <is>
          <t>TRANSFERENCIA</t>
        </is>
      </c>
      <c r="W450" s="119">
        <f>IF(N($H450)&lt;3,"",IF(Q450="","",Q450+31))</f>
        <v/>
      </c>
      <c r="X450" s="124">
        <f>IF(W450="","",TODAY()-W450)</f>
        <v/>
      </c>
      <c r="Y450" s="494" t="n">
        <v>46174</v>
      </c>
      <c r="Z450" s="184" t="n">
        <v>1384000</v>
      </c>
      <c r="AA450" s="184">
        <f>IF(W450="","SIN ESTADO",IF(Y450&lt;&gt;"","PAGA",IF(X450&gt;0,"VENCIDA",IF(X450&gt;=-5,"POR VENCER","AL DÍA"))))</f>
        <v/>
      </c>
      <c r="AB450" s="185" t="inlineStr">
        <is>
          <t>TRANSFERENCIA</t>
        </is>
      </c>
      <c r="AC450" s="119">
        <f>IF(N($H450)&lt;4,"",IF(W450="","",W450+31))</f>
        <v/>
      </c>
      <c r="AD450" s="124">
        <f>IF(AC450="","",TODAY()-AC450)</f>
        <v/>
      </c>
      <c r="AE450" s="494" t="n">
        <v>46184</v>
      </c>
      <c r="AF450" s="184" t="n">
        <v>1384000</v>
      </c>
      <c r="AG450" s="184">
        <f>IF(AC450="","SIN ESTADO",IF(AE450&lt;&gt;"","PAGA",IF(AD450&gt;0,"VENCIDA",IF(AD450&gt;=-5,"POR VENCER","AL DÍA"))))</f>
        <v/>
      </c>
      <c r="AH450" s="185" t="inlineStr">
        <is>
          <t>TRANSFERENCIA</t>
        </is>
      </c>
      <c r="AI450" s="119">
        <f>IF(N($H450)&lt;5,"",IF(AC450="","",AC450+31))</f>
        <v/>
      </c>
      <c r="AJ450" s="124">
        <f>IF(AI450="","",TODAY()-AI450)</f>
        <v/>
      </c>
      <c r="AK450" s="494" t="n">
        <v>46244</v>
      </c>
      <c r="AL450" s="184" t="n">
        <v>1384000</v>
      </c>
      <c r="AM450" s="184">
        <f>IF(AI450="","SIN ESTADO",IF(AK450&lt;&gt;"","PAGA",IF(AJ450&gt;0,"VENCIDA",IF(AJ450&gt;=-5,"POR VENCER","AL DÍA"))))</f>
        <v/>
      </c>
      <c r="AN450" s="185" t="inlineStr">
        <is>
          <t>TRANSFERENCIA</t>
        </is>
      </c>
      <c r="AO450" s="119">
        <f>IF(N($H450)&lt;6,"",IF(AI450="","",AI450+31))</f>
        <v/>
      </c>
      <c r="AP450" s="124">
        <f>IF(AO450="","",TODAY()-AO450)</f>
        <v/>
      </c>
      <c r="AQ450" s="270" t="n"/>
      <c r="AR450" s="184" t="n"/>
      <c r="AS450" s="184">
        <f>IF(AO450="","SIN ESTADO",IF(AQ450&lt;&gt;"","PAGA",IF(AP450&gt;0,"VENCIDA",IF(AP450&gt;=-5,"POR VENCER","AL DÍA"))))</f>
        <v/>
      </c>
      <c r="AT450" s="185" t="n"/>
      <c r="AU450" s="119">
        <f>IF(N($H450)&lt;7,"",IF(AO450="","",AO450+31))</f>
        <v/>
      </c>
      <c r="AV450" s="124">
        <f>IF(AU450="","",TODAY()-AU450)</f>
        <v/>
      </c>
      <c r="AW450" s="494" t="n"/>
      <c r="AX450" s="184" t="n"/>
      <c r="AY450" s="184">
        <f>IF(AU450="","SIN ESTADO",IF(AW450&lt;&gt;"","PAGA",IF(AV450&gt;0,"VENCIDA",IF(AV450&gt;=-5,"POR VENCER","AL DÍA"))))</f>
        <v/>
      </c>
      <c r="AZ450" s="185" t="n"/>
      <c r="BA450" s="119">
        <f>IF(N($H450)&lt;8,"",IF(AU450="","",AU450+31))</f>
        <v/>
      </c>
      <c r="BB450" s="124">
        <f>IF(BA450="","",TODAY()-BA450)</f>
        <v/>
      </c>
      <c r="BC450" s="494" t="n"/>
      <c r="BD450" s="184" t="n"/>
      <c r="BE450" s="184">
        <f>IF(BA450="","SIN ESTADO",IF(BC450&lt;&gt;"","PAGA",IF(BB450&gt;0,"VENCIDA",IF(BB450&gt;=-5,"POR VENCER","AL DÍA"))))</f>
        <v/>
      </c>
      <c r="BF450" s="185" t="n"/>
      <c r="BG450" s="119">
        <f>IF(N($H450)&lt;9,"",IF(BA450="","",BA450+31))</f>
        <v/>
      </c>
      <c r="BH450" s="124">
        <f>IF(BG450="","",TODAY()-BG450)</f>
        <v/>
      </c>
      <c r="BI450" s="494" t="n"/>
      <c r="BJ450" s="184" t="n"/>
      <c r="BK450" s="184">
        <f>IF(BG450="","SIN ESTADO",IF(BI450&lt;&gt;"","PAGA",IF(BH450&gt;0,"VENCIDA",IF(BH450&gt;=-5,"POR VENCER","AL DÍA"))))</f>
        <v/>
      </c>
      <c r="BL450" s="185" t="n"/>
      <c r="BM450" s="119">
        <f>IF(N($H450)&lt;10,"",IF(BG450="","",BG450+31))</f>
        <v/>
      </c>
      <c r="BN450" s="124">
        <f>IF(BM450="","",TODAY()-BM450)</f>
        <v/>
      </c>
      <c r="BO450" s="494" t="n"/>
      <c r="BP450" s="184" t="n"/>
      <c r="BQ450" s="184">
        <f>IF(BM450="","SIN ESTADO",IF(BO450&lt;&gt;"","PAGA",IF(BN450&gt;0,"VENCIDA",IF(BN450&gt;=-5,"POR VENCER","AL DÍA"))))</f>
        <v/>
      </c>
      <c r="BR450" s="185" t="n"/>
      <c r="BS450" s="119">
        <f>IF(N($H450)&lt;11,"",IF(BM450="","",BM450+31))</f>
        <v/>
      </c>
      <c r="BT450" s="124">
        <f>IF(BS450="","",TODAY()-BS450)</f>
        <v/>
      </c>
      <c r="BU450" s="494" t="n"/>
      <c r="BV450" s="184" t="n"/>
      <c r="BW450" s="184">
        <f>IF(BS450="","SIN ESTADO",IF(BU450&lt;&gt;"","PAGA",IF(BT450&gt;0,"VENCIDA",IF(BT450&gt;=-5,"POR VENCER","AL DÍA"))))</f>
        <v/>
      </c>
      <c r="BX450" s="185" t="n"/>
      <c r="BY450" s="119">
        <f>IF(N($H450)&lt;12,"",IF(BS450="","",BS450+31))</f>
        <v/>
      </c>
      <c r="BZ450" s="124">
        <f>IF(BY450="","",TODAY()-BY450)</f>
        <v/>
      </c>
      <c r="CA450" s="494" t="n"/>
      <c r="CB450" s="184" t="n"/>
      <c r="CC450" s="184">
        <f>IF(BY450="","SIN ESTADO",IF(CA450&lt;&gt;"","PAGA",IF(BZ450&gt;0,"VENCIDA",IF(BZ450&gt;=-5,"POR VENCER","AL DÍA"))))</f>
        <v/>
      </c>
      <c r="CD450" s="185" t="n"/>
      <c r="CE450" s="119">
        <f>IF(N($H450)&lt;13,"",IF(BY450="","",BY450+31))</f>
        <v/>
      </c>
      <c r="CF450" s="124">
        <f>IF(CE450="","",TODAY()-CE450)</f>
        <v/>
      </c>
      <c r="CG450" s="494" t="n"/>
      <c r="CH450" s="184" t="n"/>
      <c r="CI450" s="184">
        <f>IF(CE450="","SIN ESTADO",IF(CG450&lt;&gt;"","PAGA",IF(CF450&gt;0,"VENCIDA",IF(CF450&gt;=-5,"POR VENCER","AL DÍA"))))</f>
        <v/>
      </c>
      <c r="CJ450" s="185" t="n"/>
      <c r="CK450" s="119">
        <f>IF(N($H450)&lt;14,"",IF(CE450="","",CE450+31))</f>
        <v/>
      </c>
      <c r="CL450" s="124">
        <f>IF(CK450="","",TODAY()-CK450)</f>
        <v/>
      </c>
      <c r="CM450" s="494" t="n"/>
      <c r="CN450" s="184" t="n"/>
      <c r="CO450" s="184">
        <f>IF(CK450="","SIN ESTADO",IF(CM450&lt;&gt;"","PAGA",IF(CL450&gt;0,"VENCIDA",IF(CL450&gt;=-5,"POR VENCER","AL DÍA"))))</f>
        <v/>
      </c>
      <c r="CP450" s="185" t="n"/>
      <c r="CQ450" s="119">
        <f>IF(N($H450)&lt;15,"",IF(CK450="","",CK450+31))</f>
        <v/>
      </c>
      <c r="CR450" s="124">
        <f>IF(CQ450="","",TODAY()-CQ450)</f>
        <v/>
      </c>
      <c r="CS450" s="494" t="n"/>
      <c r="CT450" s="184" t="n"/>
      <c r="CU450" s="184">
        <f>IF(CQ450="","SIN ESTADO",IF(CS450&lt;&gt;"","PAGA",IF(CR450&gt;0,"VENCIDA",IF(CR450&gt;=-5,"POR VENCER","AL DÍA"))))</f>
        <v/>
      </c>
      <c r="CV450" s="185" t="n"/>
      <c r="CW450" s="119">
        <f>IF(N($H450)&lt;16,"",IF(CQ450="","",CQ450+31))</f>
        <v/>
      </c>
      <c r="CX450" s="124">
        <f>IF(CW450="","",TODAY()-CW450)</f>
        <v/>
      </c>
      <c r="CY450" s="494" t="n"/>
      <c r="CZ450" s="184" t="n"/>
      <c r="DA450" s="184">
        <f>IF(CW450="","SIN ESTADO",IF(CY450&lt;&gt;"","PAGA",IF(CX450&gt;0,"VENCIDA",IF(CX450&gt;=-5,"POR VENCER","AL DÍA"))))</f>
        <v/>
      </c>
      <c r="DB450" s="185" t="n"/>
      <c r="DC450" s="119">
        <f>IF(N($H450)&lt;17,"",IF(CW450="","",CW450+31))</f>
        <v/>
      </c>
      <c r="DD450" s="124">
        <f>IF(DC450="","",TODAY()-DC450)</f>
        <v/>
      </c>
      <c r="DE450" s="494" t="n"/>
      <c r="DF450" s="184" t="n"/>
      <c r="DG450" s="184">
        <f>IF(DC450="","SIN ESTADO",IF(DE450&lt;&gt;"","PAGA",IF(DD450&gt;0,"VENCIDA",IF(DD450&gt;=-5,"POR VENCER","AL DÍA"))))</f>
        <v/>
      </c>
      <c r="DH450" s="185" t="n"/>
      <c r="DI450" s="119">
        <f>IF(N($H450)&lt;18,"",IF(DC450="","",DC450+31))</f>
        <v/>
      </c>
      <c r="DJ450" s="124">
        <f>IF(DI450="","",TODAY()-DI450)</f>
        <v/>
      </c>
      <c r="DK450" s="494" t="n"/>
      <c r="DL450" s="184" t="n"/>
      <c r="DM450" s="184">
        <f>IF(DI450="","SIN ESTADO",IF(DK450&lt;&gt;"","PAGA",IF(DJ450&gt;0,"VENCIDA",IF(DJ450&gt;=-5,"POR VENCER","AL DÍA"))))</f>
        <v/>
      </c>
      <c r="DN450" s="185" t="n"/>
      <c r="DO450" s="119">
        <f>IF(N($H450)&lt;19,"",IF(DI450="","",DI450+31))</f>
        <v/>
      </c>
      <c r="DP450" s="124">
        <f>IF(DO450="","",TODAY()-DO450)</f>
        <v/>
      </c>
      <c r="DQ450" s="494" t="n"/>
      <c r="DR450" s="184" t="n"/>
      <c r="DS450" s="184">
        <f>IF(DO450="","SIN ESTADO",IF(DQ450&lt;&gt;"","PAGA",IF(DP450&gt;0,"VENCIDA",IF(DP450&gt;=-5,"POR VENCER","AL DÍA"))))</f>
        <v/>
      </c>
      <c r="DT450" s="185" t="n"/>
      <c r="DU450" s="119">
        <f>IF(N($H450)&lt;20,"",IF(DO450="","",DO450+31))</f>
        <v/>
      </c>
      <c r="DV450" s="124">
        <f>IF(DU450="","",TODAY()-DU450)</f>
        <v/>
      </c>
      <c r="DW450" s="494" t="n"/>
      <c r="DX450" s="184" t="n"/>
      <c r="DY450" s="184">
        <f>IF(DU450="","SIN ESTADO",IF(DW450&lt;&gt;"","PAGA",IF(DV450&gt;0,"VENCIDA",IF(DV450&gt;=-5,"POR VENCER","AL DÍA"))))</f>
        <v/>
      </c>
      <c r="DZ450" s="185" t="n"/>
      <c r="EA450" s="119">
        <f>IF(N($H450)&lt;21,"",IF(DU450="","",DU450+31))</f>
        <v/>
      </c>
      <c r="EB450" s="124">
        <f>IF(EA450="","",TODAY()-EA450)</f>
        <v/>
      </c>
      <c r="EC450" s="494" t="n"/>
      <c r="ED450" s="184" t="n"/>
      <c r="EE450" s="184">
        <f>IF(EA450="","SIN ESTADO",IF(EC450&lt;&gt;"","PAGA",IF(EB450&gt;0,"VENCIDA",IF(EB450&gt;=-5,"POR VENCER","AL DÍA"))))</f>
        <v/>
      </c>
      <c r="EF450" s="185" t="n"/>
      <c r="EG450" s="119">
        <f>IF(N($H450)&lt;22,"",IF(EA450="","",EA450+31))</f>
        <v/>
      </c>
      <c r="EH450" s="124">
        <f>IF(EG450="","",TODAY()-EG450)</f>
        <v/>
      </c>
      <c r="EI450" s="494" t="n"/>
      <c r="EJ450" s="184" t="n"/>
      <c r="EK450" s="184">
        <f>IF(EG450="","SIN ESTADO",IF(EI450&lt;&gt;"","PAGA",IF(EH450&gt;0,"VENCIDA",IF(EH450&gt;=-5,"POR VENCER","AL DÍA"))))</f>
        <v/>
      </c>
      <c r="EL450" s="185" t="n"/>
      <c r="EM450" s="119">
        <f>IF(N($H450)&lt;23,"",IF(EG450="","",EG450+31))</f>
        <v/>
      </c>
      <c r="EN450" s="124">
        <f>IF(EM450="","",TODAY()-EM450)</f>
        <v/>
      </c>
      <c r="EO450" s="494" t="n"/>
      <c r="EP450" s="184" t="n"/>
      <c r="EQ450" s="184">
        <f>IF(EM450="","SIN ESTADO",IF(EO450&lt;&gt;"","PAGA",IF(EN450&gt;0,"VENCIDA",IF(EN450&gt;=-5,"POR VENCER","AL DÍA"))))</f>
        <v/>
      </c>
      <c r="ER450" s="185" t="n"/>
      <c r="ES450" s="119">
        <f>IF(N($H450)&lt;24,"",IF(EM450="","",EM450+31))</f>
        <v/>
      </c>
      <c r="ET450" s="124">
        <f>IF(ES450="","",TODAY()-ES450)</f>
        <v/>
      </c>
      <c r="EU450" s="494" t="n"/>
      <c r="EV450" s="184" t="n"/>
      <c r="EW450" s="184">
        <f>IF(ES450="","SIN ESTADO",IF(EU450&lt;&gt;"","PAGA",IF(ET450&gt;0,"VENCIDA",IF(ET450&gt;=-5,"POR VENCER","AL DÍA"))))</f>
        <v/>
      </c>
      <c r="EX450" s="185" t="n"/>
      <c r="EY450" s="119">
        <f>IF(N($H450)&lt;25,"",IF(ES450="","",ES450+31))</f>
        <v/>
      </c>
      <c r="EZ450" s="124">
        <f>IF(EY450="","",TODAY()-EY450)</f>
        <v/>
      </c>
      <c r="FA450" s="494" t="n"/>
      <c r="FB450" s="184" t="n"/>
      <c r="FC450" s="184">
        <f>IF(EY450="","SIN ESTADO",IF(FA450&lt;&gt;"","PAGA",IF(EZ450&gt;0,"VENCIDA",IF(EZ450&gt;=-5,"POR VENCER","AL DÍA"))))</f>
        <v/>
      </c>
      <c r="FD450" s="185" t="n"/>
      <c r="FE450" s="119">
        <f>IF(N($H450)&lt;26,"",IF(EY450="","",EY450+31))</f>
        <v/>
      </c>
      <c r="FF450" s="124">
        <f>IF(FE450="","",TODAY()-FE450)</f>
        <v/>
      </c>
      <c r="FG450" s="494" t="n"/>
      <c r="FH450" s="184" t="n"/>
      <c r="FI450" s="184">
        <f>IF(FE450="","SIN ESTADO",IF(FG450&lt;&gt;"","PAGA",IF(FF450&gt;0,"VENCIDA",IF(FF450&gt;=-5,"POR VENCER","AL DÍA"))))</f>
        <v/>
      </c>
      <c r="FJ450" s="185" t="n"/>
      <c r="FK450" s="119">
        <f>IF(N($H450)&lt;27,"",IF(FE450="","",FE450+31))</f>
        <v/>
      </c>
      <c r="FL450" s="124">
        <f>IF(FK450="","",TODAY()-FK450)</f>
        <v/>
      </c>
      <c r="FM450" s="494" t="n"/>
      <c r="FN450" s="184" t="n"/>
      <c r="FO450" s="184">
        <f>IF(FK450="","SIN ESTADO",IF(FM450&lt;&gt;"","PAGA",IF(FL450&gt;0,"VENCIDA",IF(FL450&gt;=-5,"POR VENCER","AL DÍA"))))</f>
        <v/>
      </c>
      <c r="FP450" s="185" t="n"/>
      <c r="FQ450" s="119">
        <f>IF(N($H450)&lt;28,"",IF(FK450="","",FK450+31))</f>
        <v/>
      </c>
      <c r="FR450" s="124">
        <f>IF(FQ450="","",TODAY()-FQ450)</f>
        <v/>
      </c>
      <c r="FS450" s="494" t="n"/>
      <c r="FT450" s="184" t="n"/>
      <c r="FU450" s="184">
        <f>IF(FQ450="","SIN ESTADO",IF(FS450&lt;&gt;"","PAGA",IF(FR450&gt;0,"VENCIDA",IF(FR450&gt;=-5,"POR VENCER","AL DÍA"))))</f>
        <v/>
      </c>
      <c r="FV450" s="185" t="n"/>
      <c r="FW450" s="119">
        <f>IF(N($H450)&lt;29,"",IF(FQ450="","",FQ450+31))</f>
        <v/>
      </c>
      <c r="FX450" s="124">
        <f>IF(FW450="","",TODAY()-FW450)</f>
        <v/>
      </c>
      <c r="FY450" s="494" t="n"/>
      <c r="FZ450" s="184" t="n"/>
      <c r="GA450" s="184">
        <f>IF(FW450="","SIN ESTADO",IF(FY450&lt;&gt;"","PAGA",IF(FX450&gt;0,"VENCIDA",IF(FX450&gt;=-5,"POR VENCER","AL DÍA"))))</f>
        <v/>
      </c>
      <c r="GB450" s="185" t="n"/>
      <c r="GC450" s="119">
        <f>IF(N($H450)&lt;30,"",IF(FW450="","",FW450+31))</f>
        <v/>
      </c>
      <c r="GD450" s="124">
        <f>IF(GC450="","",TODAY()-GC450)</f>
        <v/>
      </c>
      <c r="GE450" s="494" t="n"/>
      <c r="GF450" s="184" t="n"/>
      <c r="GG450" s="184">
        <f>IF(GC450="","SIN ESTADO",IF(GE450&lt;&gt;"","PAGA",IF(GD450&gt;0,"VENCIDA",IF(GD450&gt;=-5,"POR VENCER","AL DÍA"))))</f>
        <v/>
      </c>
      <c r="GH450" s="185" t="n"/>
      <c r="GI450" s="119">
        <f>IF(N($H450)&lt;31,"",IF(GC450="","",GC450+31))</f>
        <v/>
      </c>
      <c r="GJ450" s="124">
        <f>IF(GI450="","",TODAY()-GI450)</f>
        <v/>
      </c>
      <c r="GK450" s="494" t="n"/>
      <c r="GL450" s="184" t="n"/>
      <c r="GM450" s="184">
        <f>IF(GI450="","SIN ESTADO",IF(GK450&lt;&gt;"","PAGA",IF(GJ450&gt;0,"VENCIDA",IF(GJ450&gt;=-5,"POR VENCER","AL DÍA"))))</f>
        <v/>
      </c>
      <c r="GN450" s="185" t="n"/>
      <c r="GO450" s="119">
        <f>IF(N($H450)&lt;32,"",IF(GI450="","",GI450+31))</f>
        <v/>
      </c>
      <c r="GP450" s="124">
        <f>IF(GO450="","",TODAY()-GO450)</f>
        <v/>
      </c>
      <c r="GQ450" s="494" t="n"/>
      <c r="GR450" s="184" t="n"/>
      <c r="GS450" s="184">
        <f>IF(GO450="","SIN ESTADO",IF(GQ450&lt;&gt;"","PAGA",IF(GP450&gt;0,"VENCIDA",IF(GP450&gt;=-5,"POR VENCER","AL DÍA"))))</f>
        <v/>
      </c>
      <c r="GT450" s="185" t="n"/>
      <c r="GU450" s="119">
        <f>IF(N($H450)&lt;33,"",IF(GO450="","",GO450+31))</f>
        <v/>
      </c>
      <c r="GV450" s="124">
        <f>IF(GU450="","",TODAY()-GU450)</f>
        <v/>
      </c>
      <c r="GW450" s="494" t="n"/>
      <c r="GX450" s="184" t="n"/>
      <c r="GY450" s="184">
        <f>IF(GU450="","SIN ESTADO",IF(GW450&lt;&gt;"","PAGA",IF(GV450&gt;0,"VENCIDA",IF(GV450&gt;=-5,"POR VENCER","AL DÍA"))))</f>
        <v/>
      </c>
      <c r="GZ450" s="185" t="n"/>
      <c r="HA450" s="119">
        <f>IF(N($H450)&lt;34,"",IF(GU450="","",GU450+31))</f>
        <v/>
      </c>
      <c r="HB450" s="124">
        <f>IF(HA450="","",TODAY()-HA450)</f>
        <v/>
      </c>
      <c r="HC450" s="494" t="n"/>
      <c r="HD450" s="184" t="n"/>
      <c r="HE450" s="184">
        <f>IF(HA450="","SIN ESTADO",IF(HC450&lt;&gt;"","PAGA",IF(HB450&gt;0,"VENCIDA",IF(HB450&gt;=-5,"POR VENCER","AL DÍA"))))</f>
        <v/>
      </c>
      <c r="HF450" s="185" t="n"/>
      <c r="HG450" s="119">
        <f>IF(N($H450)&lt;35,"",IF(HA450="","",HA450+31))</f>
        <v/>
      </c>
      <c r="HH450" s="124">
        <f>IF(HG450="","",TODAY()-HG450)</f>
        <v/>
      </c>
      <c r="HI450" s="494" t="n"/>
      <c r="HJ450" s="184" t="n"/>
      <c r="HK450" s="184">
        <f>IF(HG450="","SIN ESTADO",IF(HI450&lt;&gt;"","PAGA",IF(HH450&gt;0,"VENCIDA",IF(HH450&gt;=-5,"POR VENCER","AL DÍA"))))</f>
        <v/>
      </c>
      <c r="HL450" s="168" t="n"/>
      <c r="HM450" s="119">
        <f>IF(N($H450)&lt;36,"",IF(HG450="","",HG450+31))</f>
        <v/>
      </c>
      <c r="HN450" s="124">
        <f>IF(HM450="","",TODAY()-HM450)</f>
        <v/>
      </c>
      <c r="HO450" s="494" t="n"/>
      <c r="HP450" s="184" t="n"/>
      <c r="HQ450" s="184">
        <f>IF(HM450="","SIN ESTADO",IF(HO450&lt;&gt;"","PAGA",IF(HN450&gt;0,"VENCIDA",IF(HN450&gt;=-5,"POR VENCER","AL DÍA"))))</f>
        <v/>
      </c>
      <c r="HR450" s="168" t="n"/>
      <c r="HS450" s="169">
        <f>N450+T450+Z450+AF450+AL450+AR450+AX450+BD450+BJ450+BP450+BV450+CB450+CH450+CN450+CT450+CZ450+DF450+DL450+DR450+DX450+ED450+EJ450+EP450+EV450+FB450+FH450+FN450+FT450+FZ450+GF450+GL450+GR450+GX450+HD450+HJ450+HP450</f>
        <v/>
      </c>
      <c r="HU450" s="170">
        <f>IFERROR(N($J450),0)</f>
        <v/>
      </c>
      <c r="HW450" s="170">
        <f>SUMPRODUCT((MOD(COLUMN($M450:$HR450)-COLUMN($M450),6)=0)*ISNUMBER($M450:$HR450)*($M450:$HR450&gt;=RESUMEN!$C$26)*($M450:$HR450&lt;=RESUMEN!$C$27)*IFERROR(N($N450:$HS450),0))</f>
        <v/>
      </c>
      <c r="HX450" s="170">
        <f>SUMPRODUCT((MOD(COLUMN($M450:$HR450)-COLUMN($M450),6)=0)*ISNUMBER($M450:$HR450)*($M450:$HR450&gt;=RESUMEN!$C$26)*($M450:$HR450&lt;=RESUMEN!$C$27))</f>
        <v/>
      </c>
    </row>
    <row r="451" ht="15.75" customHeight="1" s="506">
      <c r="B451" s="113">
        <f>VENTAS!A450</f>
        <v/>
      </c>
      <c r="C451" s="236">
        <f>VENTAS!B450</f>
        <v/>
      </c>
      <c r="D451" s="53">
        <f>VENTAS!C450</f>
        <v/>
      </c>
      <c r="E451" s="114">
        <f>VENTAS!D450</f>
        <v/>
      </c>
      <c r="F451" s="114">
        <f>VENTAS!J450</f>
        <v/>
      </c>
      <c r="G451" s="494">
        <f>VENTAS!F450</f>
        <v/>
      </c>
      <c r="H451" s="479">
        <f>VENTAS!K450</f>
        <v/>
      </c>
      <c r="I451" s="479">
        <f>VENTAS!M450</f>
        <v/>
      </c>
      <c r="J451" s="184">
        <f>VENTAS!L450</f>
        <v/>
      </c>
      <c r="K451" s="119">
        <f>IF(N($H451)&lt;1,"",$G451+31)</f>
        <v/>
      </c>
      <c r="L451" s="124">
        <f>IF(K451="","",TODAY()-K451)</f>
        <v/>
      </c>
      <c r="M451" s="496" t="n">
        <v>46086</v>
      </c>
      <c r="N451" s="374" t="n">
        <v>1208000</v>
      </c>
      <c r="O451" s="184">
        <f>IF(K451="","SIN ESTADO",IF(M451&lt;&gt;"","PAGA",IF(L451&gt;0,"VENCIDA",IF(L451&gt;=-5,"POR VENCER","AL DÍA"))))</f>
        <v/>
      </c>
      <c r="P451" s="185" t="inlineStr">
        <is>
          <t>TRANSFERENCIA</t>
        </is>
      </c>
      <c r="Q451" s="119">
        <f>IF(N($H451)&lt;2,"",IF(K451="","",K451+31))</f>
        <v/>
      </c>
      <c r="R451" s="124">
        <f>IF(Q451="","",TODAY()-Q451)</f>
        <v/>
      </c>
      <c r="S451" s="471" t="n">
        <v>46118</v>
      </c>
      <c r="T451" s="184" t="n">
        <v>1208000</v>
      </c>
      <c r="U451" s="184">
        <f>IF(Q451="","SIN ESTADO",IF(S451&lt;&gt;"","PAGA",IF(R451&gt;0,"VENCIDA",IF(R451&gt;=-5,"POR VENCER","AL DÍA"))))</f>
        <v/>
      </c>
      <c r="V451" s="185" t="inlineStr">
        <is>
          <t>TRANSFERENCIA</t>
        </is>
      </c>
      <c r="W451" s="119">
        <f>IF(N($H451)&lt;3,"",IF(Q451="","",Q451+31))</f>
        <v/>
      </c>
      <c r="X451" s="124">
        <f>IF(W451="","",TODAY()-W451)</f>
        <v/>
      </c>
      <c r="Y451" s="494" t="n">
        <v>46148</v>
      </c>
      <c r="Z451" s="184" t="n">
        <v>1208000</v>
      </c>
      <c r="AA451" s="184">
        <f>IF(W451="","SIN ESTADO",IF(Y451&lt;&gt;"","PAGA",IF(X451&gt;0,"VENCIDA",IF(X451&gt;=-5,"POR VENCER","AL DÍA"))))</f>
        <v/>
      </c>
      <c r="AB451" s="185" t="inlineStr">
        <is>
          <t>TRANSFERENCIA</t>
        </is>
      </c>
      <c r="AC451" s="119">
        <f>IF(N($H451)&lt;4,"",IF(W451="","",W451+31))</f>
        <v/>
      </c>
      <c r="AD451" s="124">
        <f>IF(AC451="","",TODAY()-AC451)</f>
        <v/>
      </c>
      <c r="AE451" s="494" t="n">
        <v>46182</v>
      </c>
      <c r="AF451" s="184" t="n">
        <v>1208000</v>
      </c>
      <c r="AG451" s="184">
        <f>IF(AC451="","SIN ESTADO",IF(AE451&lt;&gt;"","PAGA",IF(AD451&gt;0,"VENCIDA",IF(AD451&gt;=-5,"POR VENCER","AL DÍA"))))</f>
        <v/>
      </c>
      <c r="AH451" s="185" t="inlineStr">
        <is>
          <t>TRANSFERENCIA</t>
        </is>
      </c>
      <c r="AI451" s="119">
        <f>IF(N($H451)&lt;5,"",IF(AC451="","",AC451+31))</f>
        <v/>
      </c>
      <c r="AJ451" s="124">
        <f>IF(AI451="","",TODAY()-AI451)</f>
        <v/>
      </c>
      <c r="AK451" s="494" t="n">
        <v>46210</v>
      </c>
      <c r="AL451" s="184" t="n">
        <v>1208000</v>
      </c>
      <c r="AM451" s="184">
        <f>IF(AI451="","SIN ESTADO",IF(AK451&lt;&gt;"","PAGA",IF(AJ451&gt;0,"VENCIDA",IF(AJ451&gt;=-5,"POR VENCER","AL DÍA"))))</f>
        <v/>
      </c>
      <c r="AN451" s="185" t="inlineStr">
        <is>
          <t>TRANSFERENCIA</t>
        </is>
      </c>
      <c r="AO451" s="119">
        <f>IF(N($H451)&lt;6,"",IF(AI451="","",AI451+31))</f>
        <v/>
      </c>
      <c r="AP451" s="124">
        <f>IF(AO451="","",TODAY()-AO451)</f>
        <v/>
      </c>
      <c r="AQ451" s="270" t="n">
        <v>46240</v>
      </c>
      <c r="AR451" s="184" t="n">
        <v>1208000</v>
      </c>
      <c r="AS451" s="184">
        <f>IF(AO451="","SIN ESTADO",IF(AQ451&lt;&gt;"","PAGA",IF(AP451&gt;0,"VENCIDA",IF(AP451&gt;=-5,"POR VENCER","AL DÍA"))))</f>
        <v/>
      </c>
      <c r="AT451" s="185" t="inlineStr">
        <is>
          <t>TRANSFERENCIA</t>
        </is>
      </c>
      <c r="AU451" s="119">
        <f>IF(N($H451)&lt;7,"",IF(AO451="","",AO451+31))</f>
        <v/>
      </c>
      <c r="AV451" s="124">
        <f>IF(AU451="","",TODAY()-AU451)</f>
        <v/>
      </c>
      <c r="AW451" s="494" t="n">
        <v>46272</v>
      </c>
      <c r="AX451" s="184" t="n">
        <v>1208000</v>
      </c>
      <c r="AY451" s="184">
        <f>IF(AU451="","SIN ESTADO",IF(AW451&lt;&gt;"","PAGA",IF(AV451&gt;0,"VENCIDA",IF(AV451&gt;=-5,"POR VENCER","AL DÍA"))))</f>
        <v/>
      </c>
      <c r="AZ451" s="185" t="inlineStr">
        <is>
          <t>TRANSFERENCIA</t>
        </is>
      </c>
      <c r="BA451" s="119">
        <f>IF(N($H451)&lt;8,"",IF(AU451="","",AU451+31))</f>
        <v/>
      </c>
      <c r="BB451" s="124">
        <f>IF(BA451="","",TODAY()-BA451)</f>
        <v/>
      </c>
      <c r="BC451" s="494" t="n"/>
      <c r="BD451" s="184" t="n"/>
      <c r="BE451" s="184">
        <f>IF(BA451="","SIN ESTADO",IF(BC451&lt;&gt;"","PAGA",IF(BB451&gt;0,"VENCIDA",IF(BB451&gt;=-5,"POR VENCER","AL DÍA"))))</f>
        <v/>
      </c>
      <c r="BF451" s="185" t="n"/>
      <c r="BG451" s="119">
        <f>IF(N($H451)&lt;9,"",IF(BA451="","",BA451+31))</f>
        <v/>
      </c>
      <c r="BH451" s="124">
        <f>IF(BG451="","",TODAY()-BG451)</f>
        <v/>
      </c>
      <c r="BI451" s="494" t="n"/>
      <c r="BJ451" s="184" t="n"/>
      <c r="BK451" s="184">
        <f>IF(BG451="","SIN ESTADO",IF(BI451&lt;&gt;"","PAGA",IF(BH451&gt;0,"VENCIDA",IF(BH451&gt;=-5,"POR VENCER","AL DÍA"))))</f>
        <v/>
      </c>
      <c r="BL451" s="185" t="n"/>
      <c r="BM451" s="119">
        <f>IF(N($H451)&lt;10,"",IF(BG451="","",BG451+31))</f>
        <v/>
      </c>
      <c r="BN451" s="124">
        <f>IF(BM451="","",TODAY()-BM451)</f>
        <v/>
      </c>
      <c r="BO451" s="494" t="n"/>
      <c r="BP451" s="184" t="n"/>
      <c r="BQ451" s="184">
        <f>IF(BM451="","SIN ESTADO",IF(BO451&lt;&gt;"","PAGA",IF(BN451&gt;0,"VENCIDA",IF(BN451&gt;=-5,"POR VENCER","AL DÍA"))))</f>
        <v/>
      </c>
      <c r="BR451" s="185" t="n"/>
      <c r="BS451" s="119">
        <f>IF(N($H451)&lt;11,"",IF(BM451="","",BM451+31))</f>
        <v/>
      </c>
      <c r="BT451" s="124">
        <f>IF(BS451="","",TODAY()-BS451)</f>
        <v/>
      </c>
      <c r="BU451" s="494" t="n"/>
      <c r="BV451" s="184" t="n"/>
      <c r="BW451" s="184">
        <f>IF(BS451="","SIN ESTADO",IF(BU451&lt;&gt;"","PAGA",IF(BT451&gt;0,"VENCIDA",IF(BT451&gt;=-5,"POR VENCER","AL DÍA"))))</f>
        <v/>
      </c>
      <c r="BX451" s="185" t="n"/>
      <c r="BY451" s="119">
        <f>IF(N($H451)&lt;12,"",IF(BS451="","",BS451+31))</f>
        <v/>
      </c>
      <c r="BZ451" s="124">
        <f>IF(BY451="","",TODAY()-BY451)</f>
        <v/>
      </c>
      <c r="CA451" s="494" t="n"/>
      <c r="CB451" s="184" t="n"/>
      <c r="CC451" s="184">
        <f>IF(BY451="","SIN ESTADO",IF(CA451&lt;&gt;"","PAGA",IF(BZ451&gt;0,"VENCIDA",IF(BZ451&gt;=-5,"POR VENCER","AL DÍA"))))</f>
        <v/>
      </c>
      <c r="CD451" s="185" t="n"/>
      <c r="CE451" s="119">
        <f>IF(N($H451)&lt;13,"",IF(BY451="","",BY451+31))</f>
        <v/>
      </c>
      <c r="CF451" s="124">
        <f>IF(CE451="","",TODAY()-CE451)</f>
        <v/>
      </c>
      <c r="CG451" s="494" t="n"/>
      <c r="CH451" s="184" t="n"/>
      <c r="CI451" s="184">
        <f>IF(CE451="","SIN ESTADO",IF(CG451&lt;&gt;"","PAGA",IF(CF451&gt;0,"VENCIDA",IF(CF451&gt;=-5,"POR VENCER","AL DÍA"))))</f>
        <v/>
      </c>
      <c r="CJ451" s="185" t="n"/>
      <c r="CK451" s="119">
        <f>IF(N($H451)&lt;14,"",IF(CE451="","",CE451+31))</f>
        <v/>
      </c>
      <c r="CL451" s="124">
        <f>IF(CK451="","",TODAY()-CK451)</f>
        <v/>
      </c>
      <c r="CM451" s="494" t="n"/>
      <c r="CN451" s="184" t="n"/>
      <c r="CO451" s="184">
        <f>IF(CK451="","SIN ESTADO",IF(CM451&lt;&gt;"","PAGA",IF(CL451&gt;0,"VENCIDA",IF(CL451&gt;=-5,"POR VENCER","AL DÍA"))))</f>
        <v/>
      </c>
      <c r="CP451" s="185" t="n"/>
      <c r="CQ451" s="119">
        <f>IF(N($H451)&lt;15,"",IF(CK451="","",CK451+31))</f>
        <v/>
      </c>
      <c r="CR451" s="124">
        <f>IF(CQ451="","",TODAY()-CQ451)</f>
        <v/>
      </c>
      <c r="CS451" s="494" t="n"/>
      <c r="CT451" s="184" t="n"/>
      <c r="CU451" s="184">
        <f>IF(CQ451="","SIN ESTADO",IF(CS451&lt;&gt;"","PAGA",IF(CR451&gt;0,"VENCIDA",IF(CR451&gt;=-5,"POR VENCER","AL DÍA"))))</f>
        <v/>
      </c>
      <c r="CV451" s="185" t="n"/>
      <c r="CW451" s="119">
        <f>IF(N($H451)&lt;16,"",IF(CQ451="","",CQ451+31))</f>
        <v/>
      </c>
      <c r="CX451" s="124">
        <f>IF(CW451="","",TODAY()-CW451)</f>
        <v/>
      </c>
      <c r="CY451" s="494" t="n"/>
      <c r="CZ451" s="184" t="n"/>
      <c r="DA451" s="184">
        <f>IF(CW451="","SIN ESTADO",IF(CY451&lt;&gt;"","PAGA",IF(CX451&gt;0,"VENCIDA",IF(CX451&gt;=-5,"POR VENCER","AL DÍA"))))</f>
        <v/>
      </c>
      <c r="DB451" s="185" t="n"/>
      <c r="DC451" s="119">
        <f>IF(N($H451)&lt;17,"",IF(CW451="","",CW451+31))</f>
        <v/>
      </c>
      <c r="DD451" s="124">
        <f>IF(DC451="","",TODAY()-DC451)</f>
        <v/>
      </c>
      <c r="DE451" s="494" t="n"/>
      <c r="DF451" s="184" t="n"/>
      <c r="DG451" s="184">
        <f>IF(DC451="","SIN ESTADO",IF(DE451&lt;&gt;"","PAGA",IF(DD451&gt;0,"VENCIDA",IF(DD451&gt;=-5,"POR VENCER","AL DÍA"))))</f>
        <v/>
      </c>
      <c r="DH451" s="185" t="n"/>
      <c r="DI451" s="119">
        <f>IF(N($H451)&lt;18,"",IF(DC451="","",DC451+31))</f>
        <v/>
      </c>
      <c r="DJ451" s="124">
        <f>IF(DI451="","",TODAY()-DI451)</f>
        <v/>
      </c>
      <c r="DK451" s="494" t="n"/>
      <c r="DL451" s="184" t="n"/>
      <c r="DM451" s="184">
        <f>IF(DI451="","SIN ESTADO",IF(DK451&lt;&gt;"","PAGA",IF(DJ451&gt;0,"VENCIDA",IF(DJ451&gt;=-5,"POR VENCER","AL DÍA"))))</f>
        <v/>
      </c>
      <c r="DN451" s="185" t="n"/>
      <c r="DO451" s="119">
        <f>IF(N($H451)&lt;19,"",IF(DI451="","",DI451+31))</f>
        <v/>
      </c>
      <c r="DP451" s="124">
        <f>IF(DO451="","",TODAY()-DO451)</f>
        <v/>
      </c>
      <c r="DQ451" s="494" t="n"/>
      <c r="DR451" s="184" t="n"/>
      <c r="DS451" s="184">
        <f>IF(DO451="","SIN ESTADO",IF(DQ451&lt;&gt;"","PAGA",IF(DP451&gt;0,"VENCIDA",IF(DP451&gt;=-5,"POR VENCER","AL DÍA"))))</f>
        <v/>
      </c>
      <c r="DT451" s="185" t="n"/>
      <c r="DU451" s="119">
        <f>IF(N($H451)&lt;20,"",IF(DO451="","",DO451+31))</f>
        <v/>
      </c>
      <c r="DV451" s="124">
        <f>IF(DU451="","",TODAY()-DU451)</f>
        <v/>
      </c>
      <c r="DW451" s="494" t="n"/>
      <c r="DX451" s="184" t="n"/>
      <c r="DY451" s="184">
        <f>IF(DU451="","SIN ESTADO",IF(DW451&lt;&gt;"","PAGA",IF(DV451&gt;0,"VENCIDA",IF(DV451&gt;=-5,"POR VENCER","AL DÍA"))))</f>
        <v/>
      </c>
      <c r="DZ451" s="185" t="n"/>
      <c r="EA451" s="119">
        <f>IF(N($H451)&lt;21,"",IF(DU451="","",DU451+31))</f>
        <v/>
      </c>
      <c r="EB451" s="124">
        <f>IF(EA451="","",TODAY()-EA451)</f>
        <v/>
      </c>
      <c r="EC451" s="494" t="n"/>
      <c r="ED451" s="184" t="n"/>
      <c r="EE451" s="184">
        <f>IF(EA451="","SIN ESTADO",IF(EC451&lt;&gt;"","PAGA",IF(EB451&gt;0,"VENCIDA",IF(EB451&gt;=-5,"POR VENCER","AL DÍA"))))</f>
        <v/>
      </c>
      <c r="EF451" s="185" t="n"/>
      <c r="EG451" s="119">
        <f>IF(N($H451)&lt;22,"",IF(EA451="","",EA451+31))</f>
        <v/>
      </c>
      <c r="EH451" s="124">
        <f>IF(EG451="","",TODAY()-EG451)</f>
        <v/>
      </c>
      <c r="EI451" s="494" t="n"/>
      <c r="EJ451" s="184" t="n"/>
      <c r="EK451" s="184">
        <f>IF(EG451="","SIN ESTADO",IF(EI451&lt;&gt;"","PAGA",IF(EH451&gt;0,"VENCIDA",IF(EH451&gt;=-5,"POR VENCER","AL DÍA"))))</f>
        <v/>
      </c>
      <c r="EL451" s="185" t="n"/>
      <c r="EM451" s="119">
        <f>IF(N($H451)&lt;23,"",IF(EG451="","",EG451+31))</f>
        <v/>
      </c>
      <c r="EN451" s="124">
        <f>IF(EM451="","",TODAY()-EM451)</f>
        <v/>
      </c>
      <c r="EO451" s="494" t="n"/>
      <c r="EP451" s="184" t="n"/>
      <c r="EQ451" s="184">
        <f>IF(EM451="","SIN ESTADO",IF(EO451&lt;&gt;"","PAGA",IF(EN451&gt;0,"VENCIDA",IF(EN451&gt;=-5,"POR VENCER","AL DÍA"))))</f>
        <v/>
      </c>
      <c r="ER451" s="185" t="n"/>
      <c r="ES451" s="119">
        <f>IF(N($H451)&lt;24,"",IF(EM451="","",EM451+31))</f>
        <v/>
      </c>
      <c r="ET451" s="124">
        <f>IF(ES451="","",TODAY()-ES451)</f>
        <v/>
      </c>
      <c r="EU451" s="494" t="n"/>
      <c r="EV451" s="184" t="n"/>
      <c r="EW451" s="184">
        <f>IF(ES451="","SIN ESTADO",IF(EU451&lt;&gt;"","PAGA",IF(ET451&gt;0,"VENCIDA",IF(ET451&gt;=-5,"POR VENCER","AL DÍA"))))</f>
        <v/>
      </c>
      <c r="EX451" s="185" t="n"/>
      <c r="EY451" s="119">
        <f>IF(N($H451)&lt;25,"",IF(ES451="","",ES451+31))</f>
        <v/>
      </c>
      <c r="EZ451" s="124">
        <f>IF(EY451="","",TODAY()-EY451)</f>
        <v/>
      </c>
      <c r="FA451" s="494" t="n"/>
      <c r="FB451" s="184" t="n"/>
      <c r="FC451" s="184">
        <f>IF(EY451="","SIN ESTADO",IF(FA451&lt;&gt;"","PAGA",IF(EZ451&gt;0,"VENCIDA",IF(EZ451&gt;=-5,"POR VENCER","AL DÍA"))))</f>
        <v/>
      </c>
      <c r="FD451" s="185" t="n"/>
      <c r="FE451" s="119">
        <f>IF(N($H451)&lt;26,"",IF(EY451="","",EY451+31))</f>
        <v/>
      </c>
      <c r="FF451" s="124">
        <f>IF(FE451="","",TODAY()-FE451)</f>
        <v/>
      </c>
      <c r="FG451" s="494" t="n"/>
      <c r="FH451" s="184" t="n"/>
      <c r="FI451" s="184">
        <f>IF(FE451="","SIN ESTADO",IF(FG451&lt;&gt;"","PAGA",IF(FF451&gt;0,"VENCIDA",IF(FF451&gt;=-5,"POR VENCER","AL DÍA"))))</f>
        <v/>
      </c>
      <c r="FJ451" s="185" t="n"/>
      <c r="FK451" s="119">
        <f>IF(N($H451)&lt;27,"",IF(FE451="","",FE451+31))</f>
        <v/>
      </c>
      <c r="FL451" s="124">
        <f>IF(FK451="","",TODAY()-FK451)</f>
        <v/>
      </c>
      <c r="FM451" s="494" t="n"/>
      <c r="FN451" s="184" t="n"/>
      <c r="FO451" s="184">
        <f>IF(FK451="","SIN ESTADO",IF(FM451&lt;&gt;"","PAGA",IF(FL451&gt;0,"VENCIDA",IF(FL451&gt;=-5,"POR VENCER","AL DÍA"))))</f>
        <v/>
      </c>
      <c r="FP451" s="185" t="n"/>
      <c r="FQ451" s="119">
        <f>IF(N($H451)&lt;28,"",IF(FK451="","",FK451+31))</f>
        <v/>
      </c>
      <c r="FR451" s="124">
        <f>IF(FQ451="","",TODAY()-FQ451)</f>
        <v/>
      </c>
      <c r="FS451" s="494" t="n"/>
      <c r="FT451" s="184" t="n"/>
      <c r="FU451" s="184">
        <f>IF(FQ451="","SIN ESTADO",IF(FS451&lt;&gt;"","PAGA",IF(FR451&gt;0,"VENCIDA",IF(FR451&gt;=-5,"POR VENCER","AL DÍA"))))</f>
        <v/>
      </c>
      <c r="FV451" s="185" t="n"/>
      <c r="FW451" s="119">
        <f>IF(N($H451)&lt;29,"",IF(FQ451="","",FQ451+31))</f>
        <v/>
      </c>
      <c r="FX451" s="124">
        <f>IF(FW451="","",TODAY()-FW451)</f>
        <v/>
      </c>
      <c r="FY451" s="494" t="n"/>
      <c r="FZ451" s="184" t="n"/>
      <c r="GA451" s="184">
        <f>IF(FW451="","SIN ESTADO",IF(FY451&lt;&gt;"","PAGA",IF(FX451&gt;0,"VENCIDA",IF(FX451&gt;=-5,"POR VENCER","AL DÍA"))))</f>
        <v/>
      </c>
      <c r="GB451" s="185" t="n"/>
      <c r="GC451" s="119">
        <f>IF(N($H451)&lt;30,"",IF(FW451="","",FW451+31))</f>
        <v/>
      </c>
      <c r="GD451" s="124">
        <f>IF(GC451="","",TODAY()-GC451)</f>
        <v/>
      </c>
      <c r="GE451" s="494" t="n"/>
      <c r="GF451" s="184" t="n"/>
      <c r="GG451" s="184">
        <f>IF(GC451="","SIN ESTADO",IF(GE451&lt;&gt;"","PAGA",IF(GD451&gt;0,"VENCIDA",IF(GD451&gt;=-5,"POR VENCER","AL DÍA"))))</f>
        <v/>
      </c>
      <c r="GH451" s="185" t="n"/>
      <c r="GI451" s="119">
        <f>IF(N($H451)&lt;31,"",IF(GC451="","",GC451+31))</f>
        <v/>
      </c>
      <c r="GJ451" s="124">
        <f>IF(GI451="","",TODAY()-GI451)</f>
        <v/>
      </c>
      <c r="GK451" s="494" t="n"/>
      <c r="GL451" s="184" t="n"/>
      <c r="GM451" s="184">
        <f>IF(GI451="","SIN ESTADO",IF(GK451&lt;&gt;"","PAGA",IF(GJ451&gt;0,"VENCIDA",IF(GJ451&gt;=-5,"POR VENCER","AL DÍA"))))</f>
        <v/>
      </c>
      <c r="GN451" s="185" t="n"/>
      <c r="GO451" s="119">
        <f>IF(N($H451)&lt;32,"",IF(GI451="","",GI451+31))</f>
        <v/>
      </c>
      <c r="GP451" s="124">
        <f>IF(GO451="","",TODAY()-GO451)</f>
        <v/>
      </c>
      <c r="GQ451" s="494" t="n"/>
      <c r="GR451" s="184" t="n"/>
      <c r="GS451" s="184">
        <f>IF(GO451="","SIN ESTADO",IF(GQ451&lt;&gt;"","PAGA",IF(GP451&gt;0,"VENCIDA",IF(GP451&gt;=-5,"POR VENCER","AL DÍA"))))</f>
        <v/>
      </c>
      <c r="GT451" s="185" t="n"/>
      <c r="GU451" s="119">
        <f>IF(N($H451)&lt;33,"",IF(GO451="","",GO451+31))</f>
        <v/>
      </c>
      <c r="GV451" s="124">
        <f>IF(GU451="","",TODAY()-GU451)</f>
        <v/>
      </c>
      <c r="GW451" s="494" t="n"/>
      <c r="GX451" s="184" t="n"/>
      <c r="GY451" s="184">
        <f>IF(GU451="","SIN ESTADO",IF(GW451&lt;&gt;"","PAGA",IF(GV451&gt;0,"VENCIDA",IF(GV451&gt;=-5,"POR VENCER","AL DÍA"))))</f>
        <v/>
      </c>
      <c r="GZ451" s="185" t="n"/>
      <c r="HA451" s="119">
        <f>IF(N($H451)&lt;34,"",IF(GU451="","",GU451+31))</f>
        <v/>
      </c>
      <c r="HB451" s="124">
        <f>IF(HA451="","",TODAY()-HA451)</f>
        <v/>
      </c>
      <c r="HC451" s="494" t="n"/>
      <c r="HD451" s="184" t="n"/>
      <c r="HE451" s="184">
        <f>IF(HA451="","SIN ESTADO",IF(HC451&lt;&gt;"","PAGA",IF(HB451&gt;0,"VENCIDA",IF(HB451&gt;=-5,"POR VENCER","AL DÍA"))))</f>
        <v/>
      </c>
      <c r="HF451" s="185" t="n"/>
      <c r="HG451" s="119">
        <f>IF(N($H451)&lt;35,"",IF(HA451="","",HA451+31))</f>
        <v/>
      </c>
      <c r="HH451" s="124">
        <f>IF(HG451="","",TODAY()-HG451)</f>
        <v/>
      </c>
      <c r="HI451" s="494" t="n"/>
      <c r="HJ451" s="184" t="n"/>
      <c r="HK451" s="184">
        <f>IF(HG451="","SIN ESTADO",IF(HI451&lt;&gt;"","PAGA",IF(HH451&gt;0,"VENCIDA",IF(HH451&gt;=-5,"POR VENCER","AL DÍA"))))</f>
        <v/>
      </c>
      <c r="HL451" s="168" t="n"/>
      <c r="HM451" s="119">
        <f>IF(N($H451)&lt;36,"",IF(HG451="","",HG451+31))</f>
        <v/>
      </c>
      <c r="HN451" s="124">
        <f>IF(HM451="","",TODAY()-HM451)</f>
        <v/>
      </c>
      <c r="HO451" s="494" t="n"/>
      <c r="HP451" s="184" t="n"/>
      <c r="HQ451" s="184">
        <f>IF(HM451="","SIN ESTADO",IF(HO451&lt;&gt;"","PAGA",IF(HN451&gt;0,"VENCIDA",IF(HN451&gt;=-5,"POR VENCER","AL DÍA"))))</f>
        <v/>
      </c>
      <c r="HR451" s="168" t="n"/>
      <c r="HS451" s="169">
        <f>N451+T451+Z451+AF451+AL451+AR451+AX451+BD451+BJ451+BP451+BV451+CB451+CH451+CN451+CT451+CZ451+DF451+DL451+DR451+DX451+ED451+EJ451+EP451+EV451+FB451+FH451+FN451+FT451+FZ451+GF451+GL451+GR451+GX451+HD451+HJ451+HP451</f>
        <v/>
      </c>
      <c r="HU451" s="170">
        <f>IFERROR(N($J451),0)</f>
        <v/>
      </c>
      <c r="HW451" s="170">
        <f>SUMPRODUCT((MOD(COLUMN($M451:$HR451)-COLUMN($M451),6)=0)*ISNUMBER($M451:$HR451)*($M451:$HR451&gt;=RESUMEN!$C$26)*($M451:$HR451&lt;=RESUMEN!$C$27)*IFERROR(N($N451:$HS451),0))</f>
        <v/>
      </c>
      <c r="HX451" s="170">
        <f>SUMPRODUCT((MOD(COLUMN($M451:$HR451)-COLUMN($M451),6)=0)*ISNUMBER($M451:$HR451)*($M451:$HR451&gt;=RESUMEN!$C$26)*($M451:$HR451&lt;=RESUMEN!$C$27))</f>
        <v/>
      </c>
    </row>
    <row r="452" ht="15.75" customHeight="1" s="506">
      <c r="B452" s="113">
        <f>VENTAS!A451</f>
        <v/>
      </c>
      <c r="C452" s="236">
        <f>VENTAS!B451</f>
        <v/>
      </c>
      <c r="D452" s="53">
        <f>VENTAS!C451</f>
        <v/>
      </c>
      <c r="E452" s="114">
        <f>VENTAS!D451</f>
        <v/>
      </c>
      <c r="F452" s="114">
        <f>VENTAS!J451</f>
        <v/>
      </c>
      <c r="G452" s="494">
        <f>VENTAS!F451</f>
        <v/>
      </c>
      <c r="H452" s="479">
        <f>VENTAS!K451</f>
        <v/>
      </c>
      <c r="I452" s="479">
        <f>VENTAS!M451</f>
        <v/>
      </c>
      <c r="J452" s="184">
        <f>VENTAS!L451</f>
        <v/>
      </c>
      <c r="K452" s="119">
        <f>IF(N($H452)&lt;1,"",$G452+31)</f>
        <v/>
      </c>
      <c r="L452" s="124">
        <f>IF(K452="","",TODAY()-K452)</f>
        <v/>
      </c>
      <c r="M452" s="494" t="n">
        <v>46279</v>
      </c>
      <c r="N452" s="374" t="n">
        <v>1000000</v>
      </c>
      <c r="O452" s="184">
        <f>IF(K452="","SIN ESTADO",IF(M452&lt;&gt;"","PAGA",IF(L452&gt;0,"VENCIDA",IF(L452&gt;=-5,"POR VENCER","AL DÍA"))))</f>
        <v/>
      </c>
      <c r="P452" s="185" t="inlineStr">
        <is>
          <t>TRANSFERENCIA</t>
        </is>
      </c>
      <c r="Q452" s="119">
        <f>IF(N($H452)&lt;2,"",IF(K452="","",K452+31))</f>
        <v/>
      </c>
      <c r="R452" s="124">
        <f>IF(Q452="","",TODAY()-Q452)</f>
        <v/>
      </c>
      <c r="S452" s="494" t="n"/>
      <c r="T452" s="184" t="n"/>
      <c r="U452" s="184">
        <f>IF(Q452="","SIN ESTADO",IF(S452&lt;&gt;"","PAGA",IF(R452&gt;0,"VENCIDA",IF(R452&gt;=-5,"POR VENCER","AL DÍA"))))</f>
        <v/>
      </c>
      <c r="V452" s="185" t="n"/>
      <c r="W452" s="119">
        <f>IF(N($H452)&lt;3,"",IF(Q452="","",Q452+31))</f>
        <v/>
      </c>
      <c r="X452" s="124">
        <f>IF(W452="","",TODAY()-W452)</f>
        <v/>
      </c>
      <c r="Y452" s="494" t="n"/>
      <c r="Z452" s="184" t="n"/>
      <c r="AA452" s="184">
        <f>IF(W452="","SIN ESTADO",IF(Y452&lt;&gt;"","PAGA",IF(X452&gt;0,"VENCIDA",IF(X452&gt;=-5,"POR VENCER","AL DÍA"))))</f>
        <v/>
      </c>
      <c r="AB452" s="185" t="n"/>
      <c r="AC452" s="119">
        <f>IF(N($H452)&lt;4,"",IF(W452="","",W452+31))</f>
        <v/>
      </c>
      <c r="AD452" s="124">
        <f>IF(AC452="","",TODAY()-AC452)</f>
        <v/>
      </c>
      <c r="AE452" s="494" t="n"/>
      <c r="AF452" s="184" t="n"/>
      <c r="AG452" s="184">
        <f>IF(AC452="","SIN ESTADO",IF(AE452&lt;&gt;"","PAGA",IF(AD452&gt;0,"VENCIDA",IF(AD452&gt;=-5,"POR VENCER","AL DÍA"))))</f>
        <v/>
      </c>
      <c r="AH452" s="185" t="n"/>
      <c r="AI452" s="119">
        <f>IF(N($H452)&lt;5,"",IF(AC452="","",AC452+31))</f>
        <v/>
      </c>
      <c r="AJ452" s="124">
        <f>IF(AI452="","",TODAY()-AI452)</f>
        <v/>
      </c>
      <c r="AK452" s="494" t="n"/>
      <c r="AL452" s="184" t="n"/>
      <c r="AM452" s="184">
        <f>IF(AI452="","SIN ESTADO",IF(AK452&lt;&gt;"","PAGA",IF(AJ452&gt;0,"VENCIDA",IF(AJ452&gt;=-5,"POR VENCER","AL DÍA"))))</f>
        <v/>
      </c>
      <c r="AN452" s="185" t="n"/>
      <c r="AO452" s="119">
        <f>IF(N($H452)&lt;6,"",IF(AI452="","",AI452+31))</f>
        <v/>
      </c>
      <c r="AP452" s="124">
        <f>IF(AO452="","",TODAY()-AO452)</f>
        <v/>
      </c>
      <c r="AQ452" s="270" t="n"/>
      <c r="AR452" s="184" t="n"/>
      <c r="AS452" s="184">
        <f>IF(AO452="","SIN ESTADO",IF(AQ452&lt;&gt;"","PAGA",IF(AP452&gt;0,"VENCIDA",IF(AP452&gt;=-5,"POR VENCER","AL DÍA"))))</f>
        <v/>
      </c>
      <c r="AT452" s="185" t="n"/>
      <c r="AU452" s="119">
        <f>IF(N($H452)&lt;7,"",IF(AO452="","",AO452+31))</f>
        <v/>
      </c>
      <c r="AV452" s="124">
        <f>IF(AU452="","",TODAY()-AU452)</f>
        <v/>
      </c>
      <c r="AW452" s="494" t="n"/>
      <c r="AX452" s="184" t="n"/>
      <c r="AY452" s="184">
        <f>IF(AU452="","SIN ESTADO",IF(AW452&lt;&gt;"","PAGA",IF(AV452&gt;0,"VENCIDA",IF(AV452&gt;=-5,"POR VENCER","AL DÍA"))))</f>
        <v/>
      </c>
      <c r="AZ452" s="185" t="n"/>
      <c r="BA452" s="119">
        <f>IF(N($H452)&lt;8,"",IF(AU452="","",AU452+31))</f>
        <v/>
      </c>
      <c r="BB452" s="124">
        <f>IF(BA452="","",TODAY()-BA452)</f>
        <v/>
      </c>
      <c r="BC452" s="494" t="n"/>
      <c r="BD452" s="184" t="n"/>
      <c r="BE452" s="184">
        <f>IF(BA452="","SIN ESTADO",IF(BC452&lt;&gt;"","PAGA",IF(BB452&gt;0,"VENCIDA",IF(BB452&gt;=-5,"POR VENCER","AL DÍA"))))</f>
        <v/>
      </c>
      <c r="BF452" s="185" t="n"/>
      <c r="BG452" s="119">
        <f>IF(N($H452)&lt;9,"",IF(BA452="","",BA452+31))</f>
        <v/>
      </c>
      <c r="BH452" s="124">
        <f>IF(BG452="","",TODAY()-BG452)</f>
        <v/>
      </c>
      <c r="BI452" s="494" t="n"/>
      <c r="BJ452" s="184" t="n"/>
      <c r="BK452" s="184">
        <f>IF(BG452="","SIN ESTADO",IF(BI452&lt;&gt;"","PAGA",IF(BH452&gt;0,"VENCIDA",IF(BH452&gt;=-5,"POR VENCER","AL DÍA"))))</f>
        <v/>
      </c>
      <c r="BL452" s="185" t="n"/>
      <c r="BM452" s="119">
        <f>IF(N($H452)&lt;10,"",IF(BG452="","",BG452+31))</f>
        <v/>
      </c>
      <c r="BN452" s="124">
        <f>IF(BM452="","",TODAY()-BM452)</f>
        <v/>
      </c>
      <c r="BO452" s="494" t="n"/>
      <c r="BP452" s="184" t="n"/>
      <c r="BQ452" s="184">
        <f>IF(BM452="","SIN ESTADO",IF(BO452&lt;&gt;"","PAGA",IF(BN452&gt;0,"VENCIDA",IF(BN452&gt;=-5,"POR VENCER","AL DÍA"))))</f>
        <v/>
      </c>
      <c r="BR452" s="185" t="n"/>
      <c r="BS452" s="119">
        <f>IF(N($H452)&lt;11,"",IF(BM452="","",BM452+31))</f>
        <v/>
      </c>
      <c r="BT452" s="124">
        <f>IF(BS452="","",TODAY()-BS452)</f>
        <v/>
      </c>
      <c r="BU452" s="494" t="n"/>
      <c r="BV452" s="184" t="n"/>
      <c r="BW452" s="184">
        <f>IF(BS452="","SIN ESTADO",IF(BU452&lt;&gt;"","PAGA",IF(BT452&gt;0,"VENCIDA",IF(BT452&gt;=-5,"POR VENCER","AL DÍA"))))</f>
        <v/>
      </c>
      <c r="BX452" s="185" t="n"/>
      <c r="BY452" s="119">
        <f>IF(N($H452)&lt;12,"",IF(BS452="","",BS452+31))</f>
        <v/>
      </c>
      <c r="BZ452" s="124">
        <f>IF(BY452="","",TODAY()-BY452)</f>
        <v/>
      </c>
      <c r="CA452" s="494" t="n"/>
      <c r="CB452" s="184" t="n"/>
      <c r="CC452" s="184">
        <f>IF(BY452="","SIN ESTADO",IF(CA452&lt;&gt;"","PAGA",IF(BZ452&gt;0,"VENCIDA",IF(BZ452&gt;=-5,"POR VENCER","AL DÍA"))))</f>
        <v/>
      </c>
      <c r="CD452" s="185" t="n"/>
      <c r="CE452" s="119">
        <f>IF(N($H452)&lt;13,"",IF(BY452="","",BY452+31))</f>
        <v/>
      </c>
      <c r="CF452" s="124">
        <f>IF(CE452="","",TODAY()-CE452)</f>
        <v/>
      </c>
      <c r="CG452" s="494" t="n"/>
      <c r="CH452" s="184" t="n"/>
      <c r="CI452" s="184">
        <f>IF(CE452="","SIN ESTADO",IF(CG452&lt;&gt;"","PAGA",IF(CF452&gt;0,"VENCIDA",IF(CF452&gt;=-5,"POR VENCER","AL DÍA"))))</f>
        <v/>
      </c>
      <c r="CJ452" s="185" t="n"/>
      <c r="CK452" s="119">
        <f>IF(N($H452)&lt;14,"",IF(CE452="","",CE452+31))</f>
        <v/>
      </c>
      <c r="CL452" s="124">
        <f>IF(CK452="","",TODAY()-CK452)</f>
        <v/>
      </c>
      <c r="CM452" s="494" t="n"/>
      <c r="CN452" s="184" t="n"/>
      <c r="CO452" s="184">
        <f>IF(CK452="","SIN ESTADO",IF(CM452&lt;&gt;"","PAGA",IF(CL452&gt;0,"VENCIDA",IF(CL452&gt;=-5,"POR VENCER","AL DÍA"))))</f>
        <v/>
      </c>
      <c r="CP452" s="185" t="n"/>
      <c r="CQ452" s="119">
        <f>IF(N($H452)&lt;15,"",IF(CK452="","",CK452+31))</f>
        <v/>
      </c>
      <c r="CR452" s="124">
        <f>IF(CQ452="","",TODAY()-CQ452)</f>
        <v/>
      </c>
      <c r="CS452" s="494" t="n"/>
      <c r="CT452" s="184" t="n"/>
      <c r="CU452" s="184">
        <f>IF(CQ452="","SIN ESTADO",IF(CS452&lt;&gt;"","PAGA",IF(CR452&gt;0,"VENCIDA",IF(CR452&gt;=-5,"POR VENCER","AL DÍA"))))</f>
        <v/>
      </c>
      <c r="CV452" s="185" t="n"/>
      <c r="CW452" s="119">
        <f>IF(N($H452)&lt;16,"",IF(CQ452="","",CQ452+31))</f>
        <v/>
      </c>
      <c r="CX452" s="124">
        <f>IF(CW452="","",TODAY()-CW452)</f>
        <v/>
      </c>
      <c r="CY452" s="494" t="n"/>
      <c r="CZ452" s="184" t="n"/>
      <c r="DA452" s="184">
        <f>IF(CW452="","SIN ESTADO",IF(CY452&lt;&gt;"","PAGA",IF(CX452&gt;0,"VENCIDA",IF(CX452&gt;=-5,"POR VENCER","AL DÍA"))))</f>
        <v/>
      </c>
      <c r="DB452" s="185" t="n"/>
      <c r="DC452" s="119">
        <f>IF(N($H452)&lt;17,"",IF(CW452="","",CW452+31))</f>
        <v/>
      </c>
      <c r="DD452" s="124">
        <f>IF(DC452="","",TODAY()-DC452)</f>
        <v/>
      </c>
      <c r="DE452" s="494" t="n"/>
      <c r="DF452" s="184" t="n"/>
      <c r="DG452" s="184">
        <f>IF(DC452="","SIN ESTADO",IF(DE452&lt;&gt;"","PAGA",IF(DD452&gt;0,"VENCIDA",IF(DD452&gt;=-5,"POR VENCER","AL DÍA"))))</f>
        <v/>
      </c>
      <c r="DH452" s="185" t="n"/>
      <c r="DI452" s="119">
        <f>IF(N($H452)&lt;18,"",IF(DC452="","",DC452+31))</f>
        <v/>
      </c>
      <c r="DJ452" s="124">
        <f>IF(DI452="","",TODAY()-DI452)</f>
        <v/>
      </c>
      <c r="DK452" s="494" t="n"/>
      <c r="DL452" s="184" t="n"/>
      <c r="DM452" s="184">
        <f>IF(DI452="","SIN ESTADO",IF(DK452&lt;&gt;"","PAGA",IF(DJ452&gt;0,"VENCIDA",IF(DJ452&gt;=-5,"POR VENCER","AL DÍA"))))</f>
        <v/>
      </c>
      <c r="DN452" s="185" t="n"/>
      <c r="DO452" s="119">
        <f>IF(N($H452)&lt;19,"",IF(DI452="","",DI452+31))</f>
        <v/>
      </c>
      <c r="DP452" s="124">
        <f>IF(DO452="","",TODAY()-DO452)</f>
        <v/>
      </c>
      <c r="DQ452" s="494" t="n"/>
      <c r="DR452" s="184" t="n"/>
      <c r="DS452" s="184">
        <f>IF(DO452="","SIN ESTADO",IF(DQ452&lt;&gt;"","PAGA",IF(DP452&gt;0,"VENCIDA",IF(DP452&gt;=-5,"POR VENCER","AL DÍA"))))</f>
        <v/>
      </c>
      <c r="DT452" s="185" t="n"/>
      <c r="DU452" s="119">
        <f>IF(N($H452)&lt;20,"",IF(DO452="","",DO452+31))</f>
        <v/>
      </c>
      <c r="DV452" s="124">
        <f>IF(DU452="","",TODAY()-DU452)</f>
        <v/>
      </c>
      <c r="DW452" s="494" t="n"/>
      <c r="DX452" s="184" t="n"/>
      <c r="DY452" s="184">
        <f>IF(DU452="","SIN ESTADO",IF(DW452&lt;&gt;"","PAGA",IF(DV452&gt;0,"VENCIDA",IF(DV452&gt;=-5,"POR VENCER","AL DÍA"))))</f>
        <v/>
      </c>
      <c r="DZ452" s="185" t="n"/>
      <c r="EA452" s="119">
        <f>IF(N($H452)&lt;21,"",IF(DU452="","",DU452+31))</f>
        <v/>
      </c>
      <c r="EB452" s="124">
        <f>IF(EA452="","",TODAY()-EA452)</f>
        <v/>
      </c>
      <c r="EC452" s="494" t="n"/>
      <c r="ED452" s="184" t="n"/>
      <c r="EE452" s="184">
        <f>IF(EA452="","SIN ESTADO",IF(EC452&lt;&gt;"","PAGA",IF(EB452&gt;0,"VENCIDA",IF(EB452&gt;=-5,"POR VENCER","AL DÍA"))))</f>
        <v/>
      </c>
      <c r="EF452" s="185" t="n"/>
      <c r="EG452" s="119">
        <f>IF(N($H452)&lt;22,"",IF(EA452="","",EA452+31))</f>
        <v/>
      </c>
      <c r="EH452" s="124">
        <f>IF(EG452="","",TODAY()-EG452)</f>
        <v/>
      </c>
      <c r="EI452" s="494" t="n"/>
      <c r="EJ452" s="184" t="n"/>
      <c r="EK452" s="184">
        <f>IF(EG452="","SIN ESTADO",IF(EI452&lt;&gt;"","PAGA",IF(EH452&gt;0,"VENCIDA",IF(EH452&gt;=-5,"POR VENCER","AL DÍA"))))</f>
        <v/>
      </c>
      <c r="EL452" s="185" t="n"/>
      <c r="EM452" s="119">
        <f>IF(N($H452)&lt;23,"",IF(EG452="","",EG452+31))</f>
        <v/>
      </c>
      <c r="EN452" s="124">
        <f>IF(EM452="","",TODAY()-EM452)</f>
        <v/>
      </c>
      <c r="EO452" s="494" t="n"/>
      <c r="EP452" s="184" t="n"/>
      <c r="EQ452" s="184">
        <f>IF(EM452="","SIN ESTADO",IF(EO452&lt;&gt;"","PAGA",IF(EN452&gt;0,"VENCIDA",IF(EN452&gt;=-5,"POR VENCER","AL DÍA"))))</f>
        <v/>
      </c>
      <c r="ER452" s="185" t="n"/>
      <c r="ES452" s="119">
        <f>IF(N($H452)&lt;24,"",IF(EM452="","",EM452+31))</f>
        <v/>
      </c>
      <c r="ET452" s="124">
        <f>IF(ES452="","",TODAY()-ES452)</f>
        <v/>
      </c>
      <c r="EU452" s="494" t="n"/>
      <c r="EV452" s="184" t="n"/>
      <c r="EW452" s="184">
        <f>IF(ES452="","SIN ESTADO",IF(EU452&lt;&gt;"","PAGA",IF(ET452&gt;0,"VENCIDA",IF(ET452&gt;=-5,"POR VENCER","AL DÍA"))))</f>
        <v/>
      </c>
      <c r="EX452" s="185" t="n"/>
      <c r="EY452" s="119">
        <f>IF(N($H452)&lt;25,"",IF(ES452="","",ES452+31))</f>
        <v/>
      </c>
      <c r="EZ452" s="124">
        <f>IF(EY452="","",TODAY()-EY452)</f>
        <v/>
      </c>
      <c r="FA452" s="494" t="n"/>
      <c r="FB452" s="184" t="n"/>
      <c r="FC452" s="184">
        <f>IF(EY452="","SIN ESTADO",IF(FA452&lt;&gt;"","PAGA",IF(EZ452&gt;0,"VENCIDA",IF(EZ452&gt;=-5,"POR VENCER","AL DÍA"))))</f>
        <v/>
      </c>
      <c r="FD452" s="185" t="n"/>
      <c r="FE452" s="119">
        <f>IF(N($H452)&lt;26,"",IF(EY452="","",EY452+31))</f>
        <v/>
      </c>
      <c r="FF452" s="124">
        <f>IF(FE452="","",TODAY()-FE452)</f>
        <v/>
      </c>
      <c r="FG452" s="494" t="n"/>
      <c r="FH452" s="184" t="n"/>
      <c r="FI452" s="184">
        <f>IF(FE452="","SIN ESTADO",IF(FG452&lt;&gt;"","PAGA",IF(FF452&gt;0,"VENCIDA",IF(FF452&gt;=-5,"POR VENCER","AL DÍA"))))</f>
        <v/>
      </c>
      <c r="FJ452" s="185" t="n"/>
      <c r="FK452" s="119">
        <f>IF(N($H452)&lt;27,"",IF(FE452="","",FE452+31))</f>
        <v/>
      </c>
      <c r="FL452" s="124">
        <f>IF(FK452="","",TODAY()-FK452)</f>
        <v/>
      </c>
      <c r="FM452" s="494" t="n"/>
      <c r="FN452" s="184" t="n"/>
      <c r="FO452" s="184">
        <f>IF(FK452="","SIN ESTADO",IF(FM452&lt;&gt;"","PAGA",IF(FL452&gt;0,"VENCIDA",IF(FL452&gt;=-5,"POR VENCER","AL DÍA"))))</f>
        <v/>
      </c>
      <c r="FP452" s="185" t="n"/>
      <c r="FQ452" s="119">
        <f>IF(N($H452)&lt;28,"",IF(FK452="","",FK452+31))</f>
        <v/>
      </c>
      <c r="FR452" s="124">
        <f>IF(FQ452="","",TODAY()-FQ452)</f>
        <v/>
      </c>
      <c r="FS452" s="494" t="n"/>
      <c r="FT452" s="184" t="n"/>
      <c r="FU452" s="184">
        <f>IF(FQ452="","SIN ESTADO",IF(FS452&lt;&gt;"","PAGA",IF(FR452&gt;0,"VENCIDA",IF(FR452&gt;=-5,"POR VENCER","AL DÍA"))))</f>
        <v/>
      </c>
      <c r="FV452" s="185" t="n"/>
      <c r="FW452" s="119">
        <f>IF(N($H452)&lt;29,"",IF(FQ452="","",FQ452+31))</f>
        <v/>
      </c>
      <c r="FX452" s="124">
        <f>IF(FW452="","",TODAY()-FW452)</f>
        <v/>
      </c>
      <c r="FY452" s="494" t="n"/>
      <c r="FZ452" s="184" t="n"/>
      <c r="GA452" s="184">
        <f>IF(FW452="","SIN ESTADO",IF(FY452&lt;&gt;"","PAGA",IF(FX452&gt;0,"VENCIDA",IF(FX452&gt;=-5,"POR VENCER","AL DÍA"))))</f>
        <v/>
      </c>
      <c r="GB452" s="185" t="n"/>
      <c r="GC452" s="119">
        <f>IF(N($H452)&lt;30,"",IF(FW452="","",FW452+31))</f>
        <v/>
      </c>
      <c r="GD452" s="124">
        <f>IF(GC452="","",TODAY()-GC452)</f>
        <v/>
      </c>
      <c r="GE452" s="494" t="n"/>
      <c r="GF452" s="184" t="n"/>
      <c r="GG452" s="184">
        <f>IF(GC452="","SIN ESTADO",IF(GE452&lt;&gt;"","PAGA",IF(GD452&gt;0,"VENCIDA",IF(GD452&gt;=-5,"POR VENCER","AL DÍA"))))</f>
        <v/>
      </c>
      <c r="GH452" s="185" t="n"/>
      <c r="GI452" s="119">
        <f>IF(N($H452)&lt;31,"",IF(GC452="","",GC452+31))</f>
        <v/>
      </c>
      <c r="GJ452" s="124">
        <f>IF(GI452="","",TODAY()-GI452)</f>
        <v/>
      </c>
      <c r="GK452" s="494" t="n"/>
      <c r="GL452" s="184" t="n"/>
      <c r="GM452" s="184">
        <f>IF(GI452="","SIN ESTADO",IF(GK452&lt;&gt;"","PAGA",IF(GJ452&gt;0,"VENCIDA",IF(GJ452&gt;=-5,"POR VENCER","AL DÍA"))))</f>
        <v/>
      </c>
      <c r="GN452" s="185" t="n"/>
      <c r="GO452" s="119">
        <f>IF(N($H452)&lt;32,"",IF(GI452="","",GI452+31))</f>
        <v/>
      </c>
      <c r="GP452" s="124">
        <f>IF(GO452="","",TODAY()-GO452)</f>
        <v/>
      </c>
      <c r="GQ452" s="494" t="n"/>
      <c r="GR452" s="184" t="n"/>
      <c r="GS452" s="184">
        <f>IF(GO452="","SIN ESTADO",IF(GQ452&lt;&gt;"","PAGA",IF(GP452&gt;0,"VENCIDA",IF(GP452&gt;=-5,"POR VENCER","AL DÍA"))))</f>
        <v/>
      </c>
      <c r="GT452" s="185" t="n"/>
      <c r="GU452" s="119">
        <f>IF(N($H452)&lt;33,"",IF(GO452="","",GO452+31))</f>
        <v/>
      </c>
      <c r="GV452" s="124">
        <f>IF(GU452="","",TODAY()-GU452)</f>
        <v/>
      </c>
      <c r="GW452" s="494" t="n"/>
      <c r="GX452" s="184" t="n"/>
      <c r="GY452" s="184">
        <f>IF(GU452="","SIN ESTADO",IF(GW452&lt;&gt;"","PAGA",IF(GV452&gt;0,"VENCIDA",IF(GV452&gt;=-5,"POR VENCER","AL DÍA"))))</f>
        <v/>
      </c>
      <c r="GZ452" s="185" t="n"/>
      <c r="HA452" s="119">
        <f>IF(N($H452)&lt;34,"",IF(GU452="","",GU452+31))</f>
        <v/>
      </c>
      <c r="HB452" s="124">
        <f>IF(HA452="","",TODAY()-HA452)</f>
        <v/>
      </c>
      <c r="HC452" s="494" t="n"/>
      <c r="HD452" s="184" t="n"/>
      <c r="HE452" s="184">
        <f>IF(HA452="","SIN ESTADO",IF(HC452&lt;&gt;"","PAGA",IF(HB452&gt;0,"VENCIDA",IF(HB452&gt;=-5,"POR VENCER","AL DÍA"))))</f>
        <v/>
      </c>
      <c r="HF452" s="185" t="n"/>
      <c r="HG452" s="119">
        <f>IF(N($H452)&lt;35,"",IF(HA452="","",HA452+31))</f>
        <v/>
      </c>
      <c r="HH452" s="124">
        <f>IF(HG452="","",TODAY()-HG452)</f>
        <v/>
      </c>
      <c r="HI452" s="494" t="n"/>
      <c r="HJ452" s="184" t="n"/>
      <c r="HK452" s="184">
        <f>IF(HG452="","SIN ESTADO",IF(HI452&lt;&gt;"","PAGA",IF(HH452&gt;0,"VENCIDA",IF(HH452&gt;=-5,"POR VENCER","AL DÍA"))))</f>
        <v/>
      </c>
      <c r="HL452" s="168" t="n"/>
      <c r="HM452" s="119">
        <f>IF(N($H452)&lt;36,"",IF(HG452="","",HG452+31))</f>
        <v/>
      </c>
      <c r="HN452" s="124">
        <f>IF(HM452="","",TODAY()-HM452)</f>
        <v/>
      </c>
      <c r="HO452" s="494" t="n"/>
      <c r="HP452" s="184" t="n"/>
      <c r="HQ452" s="184">
        <f>IF(HM452="","SIN ESTADO",IF(HO452&lt;&gt;"","PAGA",IF(HN452&gt;0,"VENCIDA",IF(HN452&gt;=-5,"POR VENCER","AL DÍA"))))</f>
        <v/>
      </c>
      <c r="HR452" s="168" t="n"/>
      <c r="HS452" s="169">
        <f>N452+T452+Z452+AF452+AL452+AR452+AX452+BD452+BJ452+BP452+BV452+CB452+CH452+CN452+CT452+CZ452+DF452+DL452+DR452+DX452+ED452+EJ452+EP452+EV452+FB452+FH452+FN452+FT452+FZ452+GF452+GL452+GR452+GX452+HD452+HJ452+HP452</f>
        <v/>
      </c>
      <c r="HU452" s="170">
        <f>IFERROR(N($J452),0)</f>
        <v/>
      </c>
      <c r="HW452" s="170">
        <f>SUMPRODUCT((MOD(COLUMN($M452:$HR452)-COLUMN($M452),6)=0)*ISNUMBER($M452:$HR452)*($M452:$HR452&gt;=RESUMEN!$C$26)*($M452:$HR452&lt;=RESUMEN!$C$27)*IFERROR(N($N452:$HS452),0))</f>
        <v/>
      </c>
      <c r="HX452" s="170">
        <f>SUMPRODUCT((MOD(COLUMN($M452:$HR452)-COLUMN($M452),6)=0)*ISNUMBER($M452:$HR452)*($M452:$HR452&gt;=RESUMEN!$C$26)*($M452:$HR452&lt;=RESUMEN!$C$27))</f>
        <v/>
      </c>
    </row>
    <row r="453" ht="15.75" customHeight="1" s="506">
      <c r="B453" s="113">
        <f>VENTAS!A452</f>
        <v/>
      </c>
      <c r="C453" s="236">
        <f>VENTAS!B452</f>
        <v/>
      </c>
      <c r="D453" s="53">
        <f>VENTAS!C452</f>
        <v/>
      </c>
      <c r="E453" s="114">
        <f>VENTAS!D452</f>
        <v/>
      </c>
      <c r="F453" s="114">
        <f>VENTAS!J452</f>
        <v/>
      </c>
      <c r="G453" s="494">
        <f>VENTAS!F452</f>
        <v/>
      </c>
      <c r="H453" s="479">
        <f>VENTAS!K452</f>
        <v/>
      </c>
      <c r="I453" s="479">
        <f>VENTAS!M452</f>
        <v/>
      </c>
      <c r="J453" s="184">
        <f>VENTAS!L452</f>
        <v/>
      </c>
      <c r="K453" s="119">
        <f>IF(N($H453)&lt;1,"",$G453+31)</f>
        <v/>
      </c>
      <c r="L453" s="124">
        <f>IF(K453="","",TODAY()-K453)</f>
        <v/>
      </c>
      <c r="M453" s="494" t="n"/>
      <c r="N453" s="374" t="n"/>
      <c r="O453" s="184">
        <f>IF(K453="","SIN ESTADO",IF(M453&lt;&gt;"","PAGA",IF(L453&gt;0,"VENCIDA",IF(L453&gt;=-5,"POR VENCER","AL DÍA"))))</f>
        <v/>
      </c>
      <c r="P453" s="185" t="n"/>
      <c r="Q453" s="119">
        <f>IF(N($H453)&lt;2,"",IF(K453="","",K453+31))</f>
        <v/>
      </c>
      <c r="R453" s="124">
        <f>IF(Q453="","",TODAY()-Q453)</f>
        <v/>
      </c>
      <c r="S453" s="494" t="n"/>
      <c r="T453" s="184" t="n"/>
      <c r="U453" s="184">
        <f>IF(Q453="","SIN ESTADO",IF(S453&lt;&gt;"","PAGA",IF(R453&gt;0,"VENCIDA",IF(R453&gt;=-5,"POR VENCER","AL DÍA"))))</f>
        <v/>
      </c>
      <c r="V453" s="185" t="n"/>
      <c r="W453" s="119">
        <f>IF(N($H453)&lt;3,"",IF(Q453="","",Q453+31))</f>
        <v/>
      </c>
      <c r="X453" s="124">
        <f>IF(W453="","",TODAY()-W453)</f>
        <v/>
      </c>
      <c r="Y453" s="494" t="n"/>
      <c r="Z453" s="184" t="n"/>
      <c r="AA453" s="184">
        <f>IF(W453="","SIN ESTADO",IF(Y453&lt;&gt;"","PAGA",IF(X453&gt;0,"VENCIDA",IF(X453&gt;=-5,"POR VENCER","AL DÍA"))))</f>
        <v/>
      </c>
      <c r="AB453" s="185" t="n"/>
      <c r="AC453" s="119">
        <f>IF(N($H453)&lt;4,"",IF(W453="","",W453+31))</f>
        <v/>
      </c>
      <c r="AD453" s="124">
        <f>IF(AC453="","",TODAY()-AC453)</f>
        <v/>
      </c>
      <c r="AE453" s="494" t="n"/>
      <c r="AF453" s="184" t="n"/>
      <c r="AG453" s="184">
        <f>IF(AC453="","SIN ESTADO",IF(AE453&lt;&gt;"","PAGA",IF(AD453&gt;0,"VENCIDA",IF(AD453&gt;=-5,"POR VENCER","AL DÍA"))))</f>
        <v/>
      </c>
      <c r="AH453" s="185" t="n"/>
      <c r="AI453" s="119">
        <f>IF(N($H453)&lt;5,"",IF(AC453="","",AC453+31))</f>
        <v/>
      </c>
      <c r="AJ453" s="124">
        <f>IF(AI453="","",TODAY()-AI453)</f>
        <v/>
      </c>
      <c r="AK453" s="494" t="n"/>
      <c r="AL453" s="184" t="n"/>
      <c r="AM453" s="184">
        <f>IF(AI453="","SIN ESTADO",IF(AK453&lt;&gt;"","PAGA",IF(AJ453&gt;0,"VENCIDA",IF(AJ453&gt;=-5,"POR VENCER","AL DÍA"))))</f>
        <v/>
      </c>
      <c r="AN453" s="185" t="n"/>
      <c r="AO453" s="119">
        <f>IF(N($H453)&lt;6,"",IF(AI453="","",AI453+31))</f>
        <v/>
      </c>
      <c r="AP453" s="124">
        <f>IF(AO453="","",TODAY()-AO453)</f>
        <v/>
      </c>
      <c r="AQ453" s="270" t="n"/>
      <c r="AR453" s="184" t="n"/>
      <c r="AS453" s="184">
        <f>IF(AO453="","SIN ESTADO",IF(AQ453&lt;&gt;"","PAGA",IF(AP453&gt;0,"VENCIDA",IF(AP453&gt;=-5,"POR VENCER","AL DÍA"))))</f>
        <v/>
      </c>
      <c r="AT453" s="185" t="n"/>
      <c r="AU453" s="119">
        <f>IF(N($H453)&lt;7,"",IF(AO453="","",AO453+31))</f>
        <v/>
      </c>
      <c r="AV453" s="124">
        <f>IF(AU453="","",TODAY()-AU453)</f>
        <v/>
      </c>
      <c r="AW453" s="494" t="n"/>
      <c r="AX453" s="184" t="n"/>
      <c r="AY453" s="184">
        <f>IF(AU453="","SIN ESTADO",IF(AW453&lt;&gt;"","PAGA",IF(AV453&gt;0,"VENCIDA",IF(AV453&gt;=-5,"POR VENCER","AL DÍA"))))</f>
        <v/>
      </c>
      <c r="AZ453" s="185" t="n"/>
      <c r="BA453" s="119">
        <f>IF(N($H453)&lt;8,"",IF(AU453="","",AU453+31))</f>
        <v/>
      </c>
      <c r="BB453" s="124">
        <f>IF(BA453="","",TODAY()-BA453)</f>
        <v/>
      </c>
      <c r="BC453" s="494" t="n"/>
      <c r="BD453" s="184" t="n"/>
      <c r="BE453" s="184">
        <f>IF(BA453="","SIN ESTADO",IF(BC453&lt;&gt;"","PAGA",IF(BB453&gt;0,"VENCIDA",IF(BB453&gt;=-5,"POR VENCER","AL DÍA"))))</f>
        <v/>
      </c>
      <c r="BF453" s="185" t="n"/>
      <c r="BG453" s="119">
        <f>IF(N($H453)&lt;9,"",IF(BA453="","",BA453+31))</f>
        <v/>
      </c>
      <c r="BH453" s="124">
        <f>IF(BG453="","",TODAY()-BG453)</f>
        <v/>
      </c>
      <c r="BI453" s="494" t="n"/>
      <c r="BJ453" s="184" t="n"/>
      <c r="BK453" s="184">
        <f>IF(BG453="","SIN ESTADO",IF(BI453&lt;&gt;"","PAGA",IF(BH453&gt;0,"VENCIDA",IF(BH453&gt;=-5,"POR VENCER","AL DÍA"))))</f>
        <v/>
      </c>
      <c r="BL453" s="185" t="n"/>
      <c r="BM453" s="119">
        <f>IF(N($H453)&lt;10,"",IF(BG453="","",BG453+31))</f>
        <v/>
      </c>
      <c r="BN453" s="124">
        <f>IF(BM453="","",TODAY()-BM453)</f>
        <v/>
      </c>
      <c r="BO453" s="494" t="n"/>
      <c r="BP453" s="184" t="n"/>
      <c r="BQ453" s="184">
        <f>IF(BM453="","SIN ESTADO",IF(BO453&lt;&gt;"","PAGA",IF(BN453&gt;0,"VENCIDA",IF(BN453&gt;=-5,"POR VENCER","AL DÍA"))))</f>
        <v/>
      </c>
      <c r="BR453" s="185" t="n"/>
      <c r="BS453" s="119">
        <f>IF(N($H453)&lt;11,"",IF(BM453="","",BM453+31))</f>
        <v/>
      </c>
      <c r="BT453" s="124">
        <f>IF(BS453="","",TODAY()-BS453)</f>
        <v/>
      </c>
      <c r="BU453" s="494" t="n"/>
      <c r="BV453" s="184" t="n"/>
      <c r="BW453" s="184">
        <f>IF(BS453="","SIN ESTADO",IF(BU453&lt;&gt;"","PAGA",IF(BT453&gt;0,"VENCIDA",IF(BT453&gt;=-5,"POR VENCER","AL DÍA"))))</f>
        <v/>
      </c>
      <c r="BX453" s="185" t="n"/>
      <c r="BY453" s="119">
        <f>IF(N($H453)&lt;12,"",IF(BS453="","",BS453+31))</f>
        <v/>
      </c>
      <c r="BZ453" s="124">
        <f>IF(BY453="","",TODAY()-BY453)</f>
        <v/>
      </c>
      <c r="CA453" s="494" t="n"/>
      <c r="CB453" s="184" t="n"/>
      <c r="CC453" s="184">
        <f>IF(BY453="","SIN ESTADO",IF(CA453&lt;&gt;"","PAGA",IF(BZ453&gt;0,"VENCIDA",IF(BZ453&gt;=-5,"POR VENCER","AL DÍA"))))</f>
        <v/>
      </c>
      <c r="CD453" s="185" t="n"/>
      <c r="CE453" s="119">
        <f>IF(N($H453)&lt;13,"",IF(BY453="","",BY453+31))</f>
        <v/>
      </c>
      <c r="CF453" s="124">
        <f>IF(CE453="","",TODAY()-CE453)</f>
        <v/>
      </c>
      <c r="CG453" s="494" t="n"/>
      <c r="CH453" s="184" t="n"/>
      <c r="CI453" s="184">
        <f>IF(CE453="","SIN ESTADO",IF(CG453&lt;&gt;"","PAGA",IF(CF453&gt;0,"VENCIDA",IF(CF453&gt;=-5,"POR VENCER","AL DÍA"))))</f>
        <v/>
      </c>
      <c r="CJ453" s="185" t="n"/>
      <c r="CK453" s="119">
        <f>IF(N($H453)&lt;14,"",IF(CE453="","",CE453+31))</f>
        <v/>
      </c>
      <c r="CL453" s="124">
        <f>IF(CK453="","",TODAY()-CK453)</f>
        <v/>
      </c>
      <c r="CM453" s="494" t="n"/>
      <c r="CN453" s="184" t="n"/>
      <c r="CO453" s="184">
        <f>IF(CK453="","SIN ESTADO",IF(CM453&lt;&gt;"","PAGA",IF(CL453&gt;0,"VENCIDA",IF(CL453&gt;=-5,"POR VENCER","AL DÍA"))))</f>
        <v/>
      </c>
      <c r="CP453" s="185" t="n"/>
      <c r="CQ453" s="119">
        <f>IF(N($H453)&lt;15,"",IF(CK453="","",CK453+31))</f>
        <v/>
      </c>
      <c r="CR453" s="124">
        <f>IF(CQ453="","",TODAY()-CQ453)</f>
        <v/>
      </c>
      <c r="CS453" s="494" t="n"/>
      <c r="CT453" s="184" t="n"/>
      <c r="CU453" s="184">
        <f>IF(CQ453="","SIN ESTADO",IF(CS453&lt;&gt;"","PAGA",IF(CR453&gt;0,"VENCIDA",IF(CR453&gt;=-5,"POR VENCER","AL DÍA"))))</f>
        <v/>
      </c>
      <c r="CV453" s="185" t="n"/>
      <c r="CW453" s="119">
        <f>IF(N($H453)&lt;16,"",IF(CQ453="","",CQ453+31))</f>
        <v/>
      </c>
      <c r="CX453" s="124">
        <f>IF(CW453="","",TODAY()-CW453)</f>
        <v/>
      </c>
      <c r="CY453" s="494" t="n"/>
      <c r="CZ453" s="184" t="n"/>
      <c r="DA453" s="184">
        <f>IF(CW453="","SIN ESTADO",IF(CY453&lt;&gt;"","PAGA",IF(CX453&gt;0,"VENCIDA",IF(CX453&gt;=-5,"POR VENCER","AL DÍA"))))</f>
        <v/>
      </c>
      <c r="DB453" s="185" t="n"/>
      <c r="DC453" s="119">
        <f>IF(N($H453)&lt;17,"",IF(CW453="","",CW453+31))</f>
        <v/>
      </c>
      <c r="DD453" s="124">
        <f>IF(DC453="","",TODAY()-DC453)</f>
        <v/>
      </c>
      <c r="DE453" s="494" t="n"/>
      <c r="DF453" s="184" t="n"/>
      <c r="DG453" s="184">
        <f>IF(DC453="","SIN ESTADO",IF(DE453&lt;&gt;"","PAGA",IF(DD453&gt;0,"VENCIDA",IF(DD453&gt;=-5,"POR VENCER","AL DÍA"))))</f>
        <v/>
      </c>
      <c r="DH453" s="185" t="n"/>
      <c r="DI453" s="119">
        <f>IF(N($H453)&lt;18,"",IF(DC453="","",DC453+31))</f>
        <v/>
      </c>
      <c r="DJ453" s="124">
        <f>IF(DI453="","",TODAY()-DI453)</f>
        <v/>
      </c>
      <c r="DK453" s="494" t="n"/>
      <c r="DL453" s="184" t="n"/>
      <c r="DM453" s="184">
        <f>IF(DI453="","SIN ESTADO",IF(DK453&lt;&gt;"","PAGA",IF(DJ453&gt;0,"VENCIDA",IF(DJ453&gt;=-5,"POR VENCER","AL DÍA"))))</f>
        <v/>
      </c>
      <c r="DN453" s="185" t="n"/>
      <c r="DO453" s="119">
        <f>IF(N($H453)&lt;19,"",IF(DI453="","",DI453+31))</f>
        <v/>
      </c>
      <c r="DP453" s="124">
        <f>IF(DO453="","",TODAY()-DO453)</f>
        <v/>
      </c>
      <c r="DQ453" s="494" t="n"/>
      <c r="DR453" s="184" t="n"/>
      <c r="DS453" s="184">
        <f>IF(DO453="","SIN ESTADO",IF(DQ453&lt;&gt;"","PAGA",IF(DP453&gt;0,"VENCIDA",IF(DP453&gt;=-5,"POR VENCER","AL DÍA"))))</f>
        <v/>
      </c>
      <c r="DT453" s="185" t="n"/>
      <c r="DU453" s="119">
        <f>IF(N($H453)&lt;20,"",IF(DO453="","",DO453+31))</f>
        <v/>
      </c>
      <c r="DV453" s="124">
        <f>IF(DU453="","",TODAY()-DU453)</f>
        <v/>
      </c>
      <c r="DW453" s="494" t="n"/>
      <c r="DX453" s="184" t="n"/>
      <c r="DY453" s="184">
        <f>IF(DU453="","SIN ESTADO",IF(DW453&lt;&gt;"","PAGA",IF(DV453&gt;0,"VENCIDA",IF(DV453&gt;=-5,"POR VENCER","AL DÍA"))))</f>
        <v/>
      </c>
      <c r="DZ453" s="185" t="n"/>
      <c r="EA453" s="119">
        <f>IF(N($H453)&lt;21,"",IF(DU453="","",DU453+31))</f>
        <v/>
      </c>
      <c r="EB453" s="124">
        <f>IF(EA453="","",TODAY()-EA453)</f>
        <v/>
      </c>
      <c r="EC453" s="494" t="n"/>
      <c r="ED453" s="184" t="n"/>
      <c r="EE453" s="184">
        <f>IF(EA453="","SIN ESTADO",IF(EC453&lt;&gt;"","PAGA",IF(EB453&gt;0,"VENCIDA",IF(EB453&gt;=-5,"POR VENCER","AL DÍA"))))</f>
        <v/>
      </c>
      <c r="EF453" s="185" t="n"/>
      <c r="EG453" s="119">
        <f>IF(N($H453)&lt;22,"",IF(EA453="","",EA453+31))</f>
        <v/>
      </c>
      <c r="EH453" s="124">
        <f>IF(EG453="","",TODAY()-EG453)</f>
        <v/>
      </c>
      <c r="EI453" s="494" t="n"/>
      <c r="EJ453" s="184" t="n"/>
      <c r="EK453" s="184">
        <f>IF(EG453="","SIN ESTADO",IF(EI453&lt;&gt;"","PAGA",IF(EH453&gt;0,"VENCIDA",IF(EH453&gt;=-5,"POR VENCER","AL DÍA"))))</f>
        <v/>
      </c>
      <c r="EL453" s="185" t="n"/>
      <c r="EM453" s="119">
        <f>IF(N($H453)&lt;23,"",IF(EG453="","",EG453+31))</f>
        <v/>
      </c>
      <c r="EN453" s="124">
        <f>IF(EM453="","",TODAY()-EM453)</f>
        <v/>
      </c>
      <c r="EO453" s="494" t="n"/>
      <c r="EP453" s="184" t="n"/>
      <c r="EQ453" s="184">
        <f>IF(EM453="","SIN ESTADO",IF(EO453&lt;&gt;"","PAGA",IF(EN453&gt;0,"VENCIDA",IF(EN453&gt;=-5,"POR VENCER","AL DÍA"))))</f>
        <v/>
      </c>
      <c r="ER453" s="185" t="n"/>
      <c r="ES453" s="119">
        <f>IF(N($H453)&lt;24,"",IF(EM453="","",EM453+31))</f>
        <v/>
      </c>
      <c r="ET453" s="124">
        <f>IF(ES453="","",TODAY()-ES453)</f>
        <v/>
      </c>
      <c r="EU453" s="494" t="n"/>
      <c r="EV453" s="184" t="n"/>
      <c r="EW453" s="184">
        <f>IF(ES453="","SIN ESTADO",IF(EU453&lt;&gt;"","PAGA",IF(ET453&gt;0,"VENCIDA",IF(ET453&gt;=-5,"POR VENCER","AL DÍA"))))</f>
        <v/>
      </c>
      <c r="EX453" s="185" t="n"/>
      <c r="EY453" s="119">
        <f>IF(N($H453)&lt;25,"",IF(ES453="","",ES453+31))</f>
        <v/>
      </c>
      <c r="EZ453" s="124">
        <f>IF(EY453="","",TODAY()-EY453)</f>
        <v/>
      </c>
      <c r="FA453" s="494" t="n"/>
      <c r="FB453" s="184" t="n"/>
      <c r="FC453" s="184">
        <f>IF(EY453="","SIN ESTADO",IF(FA453&lt;&gt;"","PAGA",IF(EZ453&gt;0,"VENCIDA",IF(EZ453&gt;=-5,"POR VENCER","AL DÍA"))))</f>
        <v/>
      </c>
      <c r="FD453" s="185" t="n"/>
      <c r="FE453" s="119">
        <f>IF(N($H453)&lt;26,"",IF(EY453="","",EY453+31))</f>
        <v/>
      </c>
      <c r="FF453" s="124">
        <f>IF(FE453="","",TODAY()-FE453)</f>
        <v/>
      </c>
      <c r="FG453" s="494" t="n"/>
      <c r="FH453" s="184" t="n"/>
      <c r="FI453" s="184">
        <f>IF(FE453="","SIN ESTADO",IF(FG453&lt;&gt;"","PAGA",IF(FF453&gt;0,"VENCIDA",IF(FF453&gt;=-5,"POR VENCER","AL DÍA"))))</f>
        <v/>
      </c>
      <c r="FJ453" s="185" t="n"/>
      <c r="FK453" s="119">
        <f>IF(N($H453)&lt;27,"",IF(FE453="","",FE453+31))</f>
        <v/>
      </c>
      <c r="FL453" s="124">
        <f>IF(FK453="","",TODAY()-FK453)</f>
        <v/>
      </c>
      <c r="FM453" s="494" t="n"/>
      <c r="FN453" s="184" t="n"/>
      <c r="FO453" s="184">
        <f>IF(FK453="","SIN ESTADO",IF(FM453&lt;&gt;"","PAGA",IF(FL453&gt;0,"VENCIDA",IF(FL453&gt;=-5,"POR VENCER","AL DÍA"))))</f>
        <v/>
      </c>
      <c r="FP453" s="185" t="n"/>
      <c r="FQ453" s="119">
        <f>IF(N($H453)&lt;28,"",IF(FK453="","",FK453+31))</f>
        <v/>
      </c>
      <c r="FR453" s="124">
        <f>IF(FQ453="","",TODAY()-FQ453)</f>
        <v/>
      </c>
      <c r="FS453" s="494" t="n"/>
      <c r="FT453" s="184" t="n"/>
      <c r="FU453" s="184">
        <f>IF(FQ453="","SIN ESTADO",IF(FS453&lt;&gt;"","PAGA",IF(FR453&gt;0,"VENCIDA",IF(FR453&gt;=-5,"POR VENCER","AL DÍA"))))</f>
        <v/>
      </c>
      <c r="FV453" s="185" t="n"/>
      <c r="FW453" s="119">
        <f>IF(N($H453)&lt;29,"",IF(FQ453="","",FQ453+31))</f>
        <v/>
      </c>
      <c r="FX453" s="124">
        <f>IF(FW453="","",TODAY()-FW453)</f>
        <v/>
      </c>
      <c r="FY453" s="494" t="n"/>
      <c r="FZ453" s="184" t="n"/>
      <c r="GA453" s="184">
        <f>IF(FW453="","SIN ESTADO",IF(FY453&lt;&gt;"","PAGA",IF(FX453&gt;0,"VENCIDA",IF(FX453&gt;=-5,"POR VENCER","AL DÍA"))))</f>
        <v/>
      </c>
      <c r="GB453" s="185" t="n"/>
      <c r="GC453" s="119">
        <f>IF(N($H453)&lt;30,"",IF(FW453="","",FW453+31))</f>
        <v/>
      </c>
      <c r="GD453" s="124">
        <f>IF(GC453="","",TODAY()-GC453)</f>
        <v/>
      </c>
      <c r="GE453" s="494" t="n"/>
      <c r="GF453" s="184" t="n"/>
      <c r="GG453" s="184">
        <f>IF(GC453="","SIN ESTADO",IF(GE453&lt;&gt;"","PAGA",IF(GD453&gt;0,"VENCIDA",IF(GD453&gt;=-5,"POR VENCER","AL DÍA"))))</f>
        <v/>
      </c>
      <c r="GH453" s="185" t="n"/>
      <c r="GI453" s="119">
        <f>IF(N($H453)&lt;31,"",IF(GC453="","",GC453+31))</f>
        <v/>
      </c>
      <c r="GJ453" s="124">
        <f>IF(GI453="","",TODAY()-GI453)</f>
        <v/>
      </c>
      <c r="GK453" s="494" t="n"/>
      <c r="GL453" s="184" t="n"/>
      <c r="GM453" s="184">
        <f>IF(GI453="","SIN ESTADO",IF(GK453&lt;&gt;"","PAGA",IF(GJ453&gt;0,"VENCIDA",IF(GJ453&gt;=-5,"POR VENCER","AL DÍA"))))</f>
        <v/>
      </c>
      <c r="GN453" s="185" t="n"/>
      <c r="GO453" s="119">
        <f>IF(N($H453)&lt;32,"",IF(GI453="","",GI453+31))</f>
        <v/>
      </c>
      <c r="GP453" s="124">
        <f>IF(GO453="","",TODAY()-GO453)</f>
        <v/>
      </c>
      <c r="GQ453" s="494" t="n"/>
      <c r="GR453" s="184" t="n"/>
      <c r="GS453" s="184">
        <f>IF(GO453="","SIN ESTADO",IF(GQ453&lt;&gt;"","PAGA",IF(GP453&gt;0,"VENCIDA",IF(GP453&gt;=-5,"POR VENCER","AL DÍA"))))</f>
        <v/>
      </c>
      <c r="GT453" s="185" t="n"/>
      <c r="GU453" s="119">
        <f>IF(N($H453)&lt;33,"",IF(GO453="","",GO453+31))</f>
        <v/>
      </c>
      <c r="GV453" s="124">
        <f>IF(GU453="","",TODAY()-GU453)</f>
        <v/>
      </c>
      <c r="GW453" s="494" t="n"/>
      <c r="GX453" s="184" t="n"/>
      <c r="GY453" s="184">
        <f>IF(GU453="","SIN ESTADO",IF(GW453&lt;&gt;"","PAGA",IF(GV453&gt;0,"VENCIDA",IF(GV453&gt;=-5,"POR VENCER","AL DÍA"))))</f>
        <v/>
      </c>
      <c r="GZ453" s="185" t="n"/>
      <c r="HA453" s="119">
        <f>IF(N($H453)&lt;34,"",IF(GU453="","",GU453+31))</f>
        <v/>
      </c>
      <c r="HB453" s="124">
        <f>IF(HA453="","",TODAY()-HA453)</f>
        <v/>
      </c>
      <c r="HC453" s="494" t="n"/>
      <c r="HD453" s="184" t="n"/>
      <c r="HE453" s="184">
        <f>IF(HA453="","SIN ESTADO",IF(HC453&lt;&gt;"","PAGA",IF(HB453&gt;0,"VENCIDA",IF(HB453&gt;=-5,"POR VENCER","AL DÍA"))))</f>
        <v/>
      </c>
      <c r="HF453" s="185" t="n"/>
      <c r="HG453" s="119">
        <f>IF(N($H453)&lt;35,"",IF(HA453="","",HA453+31))</f>
        <v/>
      </c>
      <c r="HH453" s="124">
        <f>IF(HG453="","",TODAY()-HG453)</f>
        <v/>
      </c>
      <c r="HI453" s="494" t="n"/>
      <c r="HJ453" s="184" t="n"/>
      <c r="HK453" s="184">
        <f>IF(HG453="","SIN ESTADO",IF(HI453&lt;&gt;"","PAGA",IF(HH453&gt;0,"VENCIDA",IF(HH453&gt;=-5,"POR VENCER","AL DÍA"))))</f>
        <v/>
      </c>
      <c r="HL453" s="168" t="n"/>
      <c r="HM453" s="119">
        <f>IF(N($H453)&lt;36,"",IF(HG453="","",HG453+31))</f>
        <v/>
      </c>
      <c r="HN453" s="124">
        <f>IF(HM453="","",TODAY()-HM453)</f>
        <v/>
      </c>
      <c r="HO453" s="494" t="n"/>
      <c r="HP453" s="184" t="n"/>
      <c r="HQ453" s="184">
        <f>IF(HM453="","SIN ESTADO",IF(HO453&lt;&gt;"","PAGA",IF(HN453&gt;0,"VENCIDA",IF(HN453&gt;=-5,"POR VENCER","AL DÍA"))))</f>
        <v/>
      </c>
      <c r="HR453" s="168" t="n"/>
      <c r="HS453" s="169">
        <f>N453+T453+Z453+AF453+AL453+AR453+AX453+BD453+BJ453+BP453+BV453+CB453+CH453+CN453+CT453+CZ453+DF453+DL453+DR453+DX453+ED453+EJ453+EP453+EV453+FB453+FH453+FN453+FT453+FZ453+GF453+GL453+GR453+GX453+HD453+HJ453+HP453</f>
        <v/>
      </c>
      <c r="HU453" s="170">
        <f>IFERROR(N($J453),0)</f>
        <v/>
      </c>
      <c r="HW453" s="170">
        <f>SUMPRODUCT((MOD(COLUMN($M453:$HR453)-COLUMN($M453),6)=0)*ISNUMBER($M453:$HR453)*($M453:$HR453&gt;=RESUMEN!$C$26)*($M453:$HR453&lt;=RESUMEN!$C$27)*IFERROR(N($N453:$HS453),0))</f>
        <v/>
      </c>
      <c r="HX453" s="170">
        <f>SUMPRODUCT((MOD(COLUMN($M453:$HR453)-COLUMN($M453),6)=0)*ISNUMBER($M453:$HR453)*($M453:$HR453&gt;=RESUMEN!$C$26)*($M453:$HR453&lt;=RESUMEN!$C$27))</f>
        <v/>
      </c>
    </row>
    <row r="454" ht="15.75" customHeight="1" s="506">
      <c r="B454" s="113">
        <f>VENTAS!A453</f>
        <v/>
      </c>
      <c r="C454" s="236">
        <f>VENTAS!B453</f>
        <v/>
      </c>
      <c r="D454" s="53">
        <f>VENTAS!C453</f>
        <v/>
      </c>
      <c r="E454" s="114">
        <f>VENTAS!D453</f>
        <v/>
      </c>
      <c r="F454" s="114">
        <f>VENTAS!J453</f>
        <v/>
      </c>
      <c r="G454" s="494">
        <f>VENTAS!F453</f>
        <v/>
      </c>
      <c r="H454" s="479">
        <f>VENTAS!K453</f>
        <v/>
      </c>
      <c r="I454" s="479">
        <f>VENTAS!M453</f>
        <v/>
      </c>
      <c r="J454" s="184">
        <f>VENTAS!L453</f>
        <v/>
      </c>
      <c r="K454" s="119">
        <f>IF(N($H454)&lt;1,"",$G454+31)</f>
        <v/>
      </c>
      <c r="L454" s="124">
        <f>IF(K454="","",TODAY()-K454)</f>
        <v/>
      </c>
      <c r="M454" s="494" t="n">
        <v>46187</v>
      </c>
      <c r="N454" s="374" t="n">
        <v>1000000</v>
      </c>
      <c r="O454" s="184">
        <f>IF(K454="","SIN ESTADO",IF(M454&lt;&gt;"","PAGA",IF(L454&gt;0,"VENCIDA",IF(L454&gt;=-5,"POR VENCER","AL DÍA"))))</f>
        <v/>
      </c>
      <c r="P454" s="185" t="inlineStr">
        <is>
          <t>TRANSFERENCIA</t>
        </is>
      </c>
      <c r="Q454" s="119">
        <f>IF(N($H454)&lt;2,"",IF(K454="","",K454+31))</f>
        <v/>
      </c>
      <c r="R454" s="124">
        <f>IF(Q454="","",TODAY()-Q454)</f>
        <v/>
      </c>
      <c r="S454" s="494" t="n">
        <v>46221</v>
      </c>
      <c r="T454" s="184" t="n">
        <v>1000000</v>
      </c>
      <c r="U454" s="184">
        <f>IF(Q454="","SIN ESTADO",IF(S454&lt;&gt;"","PAGA",IF(R454&gt;0,"VENCIDA",IF(R454&gt;=-5,"POR VENCER","AL DÍA"))))</f>
        <v/>
      </c>
      <c r="V454" s="185" t="inlineStr">
        <is>
          <t>TRANSFERENCIA</t>
        </is>
      </c>
      <c r="W454" s="119">
        <f>IF(N($H454)&lt;3,"",IF(Q454="","",Q454+31))</f>
        <v/>
      </c>
      <c r="X454" s="124">
        <f>IF(W454="","",TODAY()-W454)</f>
        <v/>
      </c>
      <c r="Y454" s="494" t="n">
        <v>46254</v>
      </c>
      <c r="Z454" s="184" t="n">
        <v>1000000</v>
      </c>
      <c r="AA454" s="184">
        <f>IF(W454="","SIN ESTADO",IF(Y454&lt;&gt;"","PAGA",IF(X454&gt;0,"VENCIDA",IF(X454&gt;=-5,"POR VENCER","AL DÍA"))))</f>
        <v/>
      </c>
      <c r="AB454" s="185" t="inlineStr">
        <is>
          <t>TRANSFERENCIA</t>
        </is>
      </c>
      <c r="AC454" s="119">
        <f>IF(N($H454)&lt;4,"",IF(W454="","",W454+31))</f>
        <v/>
      </c>
      <c r="AD454" s="124">
        <f>IF(AC454="","",TODAY()-AC454)</f>
        <v/>
      </c>
      <c r="AE454" s="494" t="n">
        <v>46287</v>
      </c>
      <c r="AF454" s="184" t="n">
        <v>1000000</v>
      </c>
      <c r="AG454" s="184">
        <f>IF(AC454="","SIN ESTADO",IF(AE454&lt;&gt;"","PAGA",IF(AD454&gt;0,"VENCIDA",IF(AD454&gt;=-5,"POR VENCER","AL DÍA"))))</f>
        <v/>
      </c>
      <c r="AH454" s="185" t="inlineStr">
        <is>
          <t>TRANSFERENCIA</t>
        </is>
      </c>
      <c r="AI454" s="119">
        <f>IF(N($H454)&lt;5,"",IF(AC454="","",AC454+31))</f>
        <v/>
      </c>
      <c r="AJ454" s="124">
        <f>IF(AI454="","",TODAY()-AI454)</f>
        <v/>
      </c>
      <c r="AK454" s="494" t="n"/>
      <c r="AL454" s="184" t="n"/>
      <c r="AM454" s="184">
        <f>IF(AI454="","SIN ESTADO",IF(AK454&lt;&gt;"","PAGA",IF(AJ454&gt;0,"VENCIDA",IF(AJ454&gt;=-5,"POR VENCER","AL DÍA"))))</f>
        <v/>
      </c>
      <c r="AN454" s="185" t="n"/>
      <c r="AO454" s="119">
        <f>IF(N($H454)&lt;6,"",IF(AI454="","",AI454+31))</f>
        <v/>
      </c>
      <c r="AP454" s="124">
        <f>IF(AO454="","",TODAY()-AO454)</f>
        <v/>
      </c>
      <c r="AQ454" s="270" t="n"/>
      <c r="AR454" s="184" t="n"/>
      <c r="AS454" s="184">
        <f>IF(AO454="","SIN ESTADO",IF(AQ454&lt;&gt;"","PAGA",IF(AP454&gt;0,"VENCIDA",IF(AP454&gt;=-5,"POR VENCER","AL DÍA"))))</f>
        <v/>
      </c>
      <c r="AT454" s="185" t="n"/>
      <c r="AU454" s="119">
        <f>IF(N($H454)&lt;7,"",IF(AO454="","",AO454+31))</f>
        <v/>
      </c>
      <c r="AV454" s="124">
        <f>IF(AU454="","",TODAY()-AU454)</f>
        <v/>
      </c>
      <c r="AW454" s="494" t="n"/>
      <c r="AX454" s="184" t="n"/>
      <c r="AY454" s="184">
        <f>IF(AU454="","SIN ESTADO",IF(AW454&lt;&gt;"","PAGA",IF(AV454&gt;0,"VENCIDA",IF(AV454&gt;=-5,"POR VENCER","AL DÍA"))))</f>
        <v/>
      </c>
      <c r="AZ454" s="185" t="n"/>
      <c r="BA454" s="119">
        <f>IF(N($H454)&lt;8,"",IF(AU454="","",AU454+31))</f>
        <v/>
      </c>
      <c r="BB454" s="124">
        <f>IF(BA454="","",TODAY()-BA454)</f>
        <v/>
      </c>
      <c r="BC454" s="494" t="n"/>
      <c r="BD454" s="184" t="n"/>
      <c r="BE454" s="184">
        <f>IF(BA454="","SIN ESTADO",IF(BC454&lt;&gt;"","PAGA",IF(BB454&gt;0,"VENCIDA",IF(BB454&gt;=-5,"POR VENCER","AL DÍA"))))</f>
        <v/>
      </c>
      <c r="BF454" s="185" t="n"/>
      <c r="BG454" s="119">
        <f>IF(N($H454)&lt;9,"",IF(BA454="","",BA454+31))</f>
        <v/>
      </c>
      <c r="BH454" s="124">
        <f>IF(BG454="","",TODAY()-BG454)</f>
        <v/>
      </c>
      <c r="BI454" s="494" t="n"/>
      <c r="BJ454" s="184" t="n"/>
      <c r="BK454" s="184">
        <f>IF(BG454="","SIN ESTADO",IF(BI454&lt;&gt;"","PAGA",IF(BH454&gt;0,"VENCIDA",IF(BH454&gt;=-5,"POR VENCER","AL DÍA"))))</f>
        <v/>
      </c>
      <c r="BL454" s="185" t="n"/>
      <c r="BM454" s="119">
        <f>IF(N($H454)&lt;10,"",IF(BG454="","",BG454+31))</f>
        <v/>
      </c>
      <c r="BN454" s="124">
        <f>IF(BM454="","",TODAY()-BM454)</f>
        <v/>
      </c>
      <c r="BO454" s="494" t="n"/>
      <c r="BP454" s="184" t="n"/>
      <c r="BQ454" s="184">
        <f>IF(BM454="","SIN ESTADO",IF(BO454&lt;&gt;"","PAGA",IF(BN454&gt;0,"VENCIDA",IF(BN454&gt;=-5,"POR VENCER","AL DÍA"))))</f>
        <v/>
      </c>
      <c r="BR454" s="185" t="n"/>
      <c r="BS454" s="119">
        <f>IF(N($H454)&lt;11,"",IF(BM454="","",BM454+31))</f>
        <v/>
      </c>
      <c r="BT454" s="124">
        <f>IF(BS454="","",TODAY()-BS454)</f>
        <v/>
      </c>
      <c r="BU454" s="494" t="n"/>
      <c r="BV454" s="184" t="n"/>
      <c r="BW454" s="184">
        <f>IF(BS454="","SIN ESTADO",IF(BU454&lt;&gt;"","PAGA",IF(BT454&gt;0,"VENCIDA",IF(BT454&gt;=-5,"POR VENCER","AL DÍA"))))</f>
        <v/>
      </c>
      <c r="BX454" s="185" t="n"/>
      <c r="BY454" s="119">
        <f>IF(N($H454)&lt;12,"",IF(BS454="","",BS454+31))</f>
        <v/>
      </c>
      <c r="BZ454" s="124">
        <f>IF(BY454="","",TODAY()-BY454)</f>
        <v/>
      </c>
      <c r="CA454" s="494" t="n"/>
      <c r="CB454" s="184" t="n"/>
      <c r="CC454" s="184">
        <f>IF(BY454="","SIN ESTADO",IF(CA454&lt;&gt;"","PAGA",IF(BZ454&gt;0,"VENCIDA",IF(BZ454&gt;=-5,"POR VENCER","AL DÍA"))))</f>
        <v/>
      </c>
      <c r="CD454" s="185" t="n"/>
      <c r="CE454" s="119">
        <f>IF(N($H454)&lt;13,"",IF(BY454="","",BY454+31))</f>
        <v/>
      </c>
      <c r="CF454" s="124">
        <f>IF(CE454="","",TODAY()-CE454)</f>
        <v/>
      </c>
      <c r="CG454" s="494" t="n"/>
      <c r="CH454" s="184" t="n"/>
      <c r="CI454" s="184">
        <f>IF(CE454="","SIN ESTADO",IF(CG454&lt;&gt;"","PAGA",IF(CF454&gt;0,"VENCIDA",IF(CF454&gt;=-5,"POR VENCER","AL DÍA"))))</f>
        <v/>
      </c>
      <c r="CJ454" s="185" t="n"/>
      <c r="CK454" s="119">
        <f>IF(N($H454)&lt;14,"",IF(CE454="","",CE454+31))</f>
        <v/>
      </c>
      <c r="CL454" s="124">
        <f>IF(CK454="","",TODAY()-CK454)</f>
        <v/>
      </c>
      <c r="CM454" s="494" t="n"/>
      <c r="CN454" s="184" t="n"/>
      <c r="CO454" s="184">
        <f>IF(CK454="","SIN ESTADO",IF(CM454&lt;&gt;"","PAGA",IF(CL454&gt;0,"VENCIDA",IF(CL454&gt;=-5,"POR VENCER","AL DÍA"))))</f>
        <v/>
      </c>
      <c r="CP454" s="185" t="n"/>
      <c r="CQ454" s="119">
        <f>IF(N($H454)&lt;15,"",IF(CK454="","",CK454+31))</f>
        <v/>
      </c>
      <c r="CR454" s="124">
        <f>IF(CQ454="","",TODAY()-CQ454)</f>
        <v/>
      </c>
      <c r="CS454" s="494" t="n"/>
      <c r="CT454" s="184" t="n"/>
      <c r="CU454" s="184">
        <f>IF(CQ454="","SIN ESTADO",IF(CS454&lt;&gt;"","PAGA",IF(CR454&gt;0,"VENCIDA",IF(CR454&gt;=-5,"POR VENCER","AL DÍA"))))</f>
        <v/>
      </c>
      <c r="CV454" s="185" t="n"/>
      <c r="CW454" s="119">
        <f>IF(N($H454)&lt;16,"",IF(CQ454="","",CQ454+31))</f>
        <v/>
      </c>
      <c r="CX454" s="124">
        <f>IF(CW454="","",TODAY()-CW454)</f>
        <v/>
      </c>
      <c r="CY454" s="494" t="n"/>
      <c r="CZ454" s="184" t="n"/>
      <c r="DA454" s="184">
        <f>IF(CW454="","SIN ESTADO",IF(CY454&lt;&gt;"","PAGA",IF(CX454&gt;0,"VENCIDA",IF(CX454&gt;=-5,"POR VENCER","AL DÍA"))))</f>
        <v/>
      </c>
      <c r="DB454" s="185" t="n"/>
      <c r="DC454" s="119">
        <f>IF(N($H454)&lt;17,"",IF(CW454="","",CW454+31))</f>
        <v/>
      </c>
      <c r="DD454" s="124">
        <f>IF(DC454="","",TODAY()-DC454)</f>
        <v/>
      </c>
      <c r="DE454" s="494" t="n"/>
      <c r="DF454" s="184" t="n"/>
      <c r="DG454" s="184">
        <f>IF(DC454="","SIN ESTADO",IF(DE454&lt;&gt;"","PAGA",IF(DD454&gt;0,"VENCIDA",IF(DD454&gt;=-5,"POR VENCER","AL DÍA"))))</f>
        <v/>
      </c>
      <c r="DH454" s="185" t="n"/>
      <c r="DI454" s="119">
        <f>IF(N($H454)&lt;18,"",IF(DC454="","",DC454+31))</f>
        <v/>
      </c>
      <c r="DJ454" s="124">
        <f>IF(DI454="","",TODAY()-DI454)</f>
        <v/>
      </c>
      <c r="DK454" s="494" t="n"/>
      <c r="DL454" s="184" t="n"/>
      <c r="DM454" s="184">
        <f>IF(DI454="","SIN ESTADO",IF(DK454&lt;&gt;"","PAGA",IF(DJ454&gt;0,"VENCIDA",IF(DJ454&gt;=-5,"POR VENCER","AL DÍA"))))</f>
        <v/>
      </c>
      <c r="DN454" s="185" t="n"/>
      <c r="DO454" s="119">
        <f>IF(N($H454)&lt;19,"",IF(DI454="","",DI454+31))</f>
        <v/>
      </c>
      <c r="DP454" s="124">
        <f>IF(DO454="","",TODAY()-DO454)</f>
        <v/>
      </c>
      <c r="DQ454" s="494" t="n"/>
      <c r="DR454" s="184" t="n"/>
      <c r="DS454" s="184">
        <f>IF(DO454="","SIN ESTADO",IF(DQ454&lt;&gt;"","PAGA",IF(DP454&gt;0,"VENCIDA",IF(DP454&gt;=-5,"POR VENCER","AL DÍA"))))</f>
        <v/>
      </c>
      <c r="DT454" s="185" t="n"/>
      <c r="DU454" s="119">
        <f>IF(N($H454)&lt;20,"",IF(DO454="","",DO454+31))</f>
        <v/>
      </c>
      <c r="DV454" s="124">
        <f>IF(DU454="","",TODAY()-DU454)</f>
        <v/>
      </c>
      <c r="DW454" s="494" t="n"/>
      <c r="DX454" s="184" t="n"/>
      <c r="DY454" s="184">
        <f>IF(DU454="","SIN ESTADO",IF(DW454&lt;&gt;"","PAGA",IF(DV454&gt;0,"VENCIDA",IF(DV454&gt;=-5,"POR VENCER","AL DÍA"))))</f>
        <v/>
      </c>
      <c r="DZ454" s="185" t="n"/>
      <c r="EA454" s="119">
        <f>IF(N($H454)&lt;21,"",IF(DU454="","",DU454+31))</f>
        <v/>
      </c>
      <c r="EB454" s="124">
        <f>IF(EA454="","",TODAY()-EA454)</f>
        <v/>
      </c>
      <c r="EC454" s="494" t="n"/>
      <c r="ED454" s="184" t="n"/>
      <c r="EE454" s="184">
        <f>IF(EA454="","SIN ESTADO",IF(EC454&lt;&gt;"","PAGA",IF(EB454&gt;0,"VENCIDA",IF(EB454&gt;=-5,"POR VENCER","AL DÍA"))))</f>
        <v/>
      </c>
      <c r="EF454" s="185" t="n"/>
      <c r="EG454" s="119">
        <f>IF(N($H454)&lt;22,"",IF(EA454="","",EA454+31))</f>
        <v/>
      </c>
      <c r="EH454" s="124">
        <f>IF(EG454="","",TODAY()-EG454)</f>
        <v/>
      </c>
      <c r="EI454" s="494" t="n"/>
      <c r="EJ454" s="184" t="n"/>
      <c r="EK454" s="184">
        <f>IF(EG454="","SIN ESTADO",IF(EI454&lt;&gt;"","PAGA",IF(EH454&gt;0,"VENCIDA",IF(EH454&gt;=-5,"POR VENCER","AL DÍA"))))</f>
        <v/>
      </c>
      <c r="EL454" s="185" t="n"/>
      <c r="EM454" s="119">
        <f>IF(N($H454)&lt;23,"",IF(EG454="","",EG454+31))</f>
        <v/>
      </c>
      <c r="EN454" s="124">
        <f>IF(EM454="","",TODAY()-EM454)</f>
        <v/>
      </c>
      <c r="EO454" s="494" t="n"/>
      <c r="EP454" s="184" t="n"/>
      <c r="EQ454" s="184">
        <f>IF(EM454="","SIN ESTADO",IF(EO454&lt;&gt;"","PAGA",IF(EN454&gt;0,"VENCIDA",IF(EN454&gt;=-5,"POR VENCER","AL DÍA"))))</f>
        <v/>
      </c>
      <c r="ER454" s="185" t="n"/>
      <c r="ES454" s="119">
        <f>IF(N($H454)&lt;24,"",IF(EM454="","",EM454+31))</f>
        <v/>
      </c>
      <c r="ET454" s="124">
        <f>IF(ES454="","",TODAY()-ES454)</f>
        <v/>
      </c>
      <c r="EU454" s="494" t="n"/>
      <c r="EV454" s="184" t="n"/>
      <c r="EW454" s="184">
        <f>IF(ES454="","SIN ESTADO",IF(EU454&lt;&gt;"","PAGA",IF(ET454&gt;0,"VENCIDA",IF(ET454&gt;=-5,"POR VENCER","AL DÍA"))))</f>
        <v/>
      </c>
      <c r="EX454" s="185" t="n"/>
      <c r="EY454" s="119">
        <f>IF(N($H454)&lt;25,"",IF(ES454="","",ES454+31))</f>
        <v/>
      </c>
      <c r="EZ454" s="124">
        <f>IF(EY454="","",TODAY()-EY454)</f>
        <v/>
      </c>
      <c r="FA454" s="494" t="n"/>
      <c r="FB454" s="184" t="n"/>
      <c r="FC454" s="184">
        <f>IF(EY454="","SIN ESTADO",IF(FA454&lt;&gt;"","PAGA",IF(EZ454&gt;0,"VENCIDA",IF(EZ454&gt;=-5,"POR VENCER","AL DÍA"))))</f>
        <v/>
      </c>
      <c r="FD454" s="185" t="n"/>
      <c r="FE454" s="119">
        <f>IF(N($H454)&lt;26,"",IF(EY454="","",EY454+31))</f>
        <v/>
      </c>
      <c r="FF454" s="124">
        <f>IF(FE454="","",TODAY()-FE454)</f>
        <v/>
      </c>
      <c r="FG454" s="494" t="n"/>
      <c r="FH454" s="184" t="n"/>
      <c r="FI454" s="184">
        <f>IF(FE454="","SIN ESTADO",IF(FG454&lt;&gt;"","PAGA",IF(FF454&gt;0,"VENCIDA",IF(FF454&gt;=-5,"POR VENCER","AL DÍA"))))</f>
        <v/>
      </c>
      <c r="FJ454" s="185" t="n"/>
      <c r="FK454" s="119">
        <f>IF(N($H454)&lt;27,"",IF(FE454="","",FE454+31))</f>
        <v/>
      </c>
      <c r="FL454" s="124">
        <f>IF(FK454="","",TODAY()-FK454)</f>
        <v/>
      </c>
      <c r="FM454" s="494" t="n"/>
      <c r="FN454" s="184" t="n"/>
      <c r="FO454" s="184">
        <f>IF(FK454="","SIN ESTADO",IF(FM454&lt;&gt;"","PAGA",IF(FL454&gt;0,"VENCIDA",IF(FL454&gt;=-5,"POR VENCER","AL DÍA"))))</f>
        <v/>
      </c>
      <c r="FP454" s="185" t="n"/>
      <c r="FQ454" s="119">
        <f>IF(N($H454)&lt;28,"",IF(FK454="","",FK454+31))</f>
        <v/>
      </c>
      <c r="FR454" s="124">
        <f>IF(FQ454="","",TODAY()-FQ454)</f>
        <v/>
      </c>
      <c r="FS454" s="494" t="n"/>
      <c r="FT454" s="184" t="n"/>
      <c r="FU454" s="184">
        <f>IF(FQ454="","SIN ESTADO",IF(FS454&lt;&gt;"","PAGA",IF(FR454&gt;0,"VENCIDA",IF(FR454&gt;=-5,"POR VENCER","AL DÍA"))))</f>
        <v/>
      </c>
      <c r="FV454" s="185" t="n"/>
      <c r="FW454" s="119">
        <f>IF(N($H454)&lt;29,"",IF(FQ454="","",FQ454+31))</f>
        <v/>
      </c>
      <c r="FX454" s="124">
        <f>IF(FW454="","",TODAY()-FW454)</f>
        <v/>
      </c>
      <c r="FY454" s="494" t="n"/>
      <c r="FZ454" s="184" t="n"/>
      <c r="GA454" s="184">
        <f>IF(FW454="","SIN ESTADO",IF(FY454&lt;&gt;"","PAGA",IF(FX454&gt;0,"VENCIDA",IF(FX454&gt;=-5,"POR VENCER","AL DÍA"))))</f>
        <v/>
      </c>
      <c r="GB454" s="185" t="n"/>
      <c r="GC454" s="119">
        <f>IF(N($H454)&lt;30,"",IF(FW454="","",FW454+31))</f>
        <v/>
      </c>
      <c r="GD454" s="124">
        <f>IF(GC454="","",TODAY()-GC454)</f>
        <v/>
      </c>
      <c r="GE454" s="494" t="n"/>
      <c r="GF454" s="184" t="n"/>
      <c r="GG454" s="184">
        <f>IF(GC454="","SIN ESTADO",IF(GE454&lt;&gt;"","PAGA",IF(GD454&gt;0,"VENCIDA",IF(GD454&gt;=-5,"POR VENCER","AL DÍA"))))</f>
        <v/>
      </c>
      <c r="GH454" s="185" t="n"/>
      <c r="GI454" s="119">
        <f>IF(N($H454)&lt;31,"",IF(GC454="","",GC454+31))</f>
        <v/>
      </c>
      <c r="GJ454" s="124">
        <f>IF(GI454="","",TODAY()-GI454)</f>
        <v/>
      </c>
      <c r="GK454" s="494" t="n"/>
      <c r="GL454" s="184" t="n"/>
      <c r="GM454" s="184">
        <f>IF(GI454="","SIN ESTADO",IF(GK454&lt;&gt;"","PAGA",IF(GJ454&gt;0,"VENCIDA",IF(GJ454&gt;=-5,"POR VENCER","AL DÍA"))))</f>
        <v/>
      </c>
      <c r="GN454" s="185" t="n"/>
      <c r="GO454" s="119">
        <f>IF(N($H454)&lt;32,"",IF(GI454="","",GI454+31))</f>
        <v/>
      </c>
      <c r="GP454" s="124">
        <f>IF(GO454="","",TODAY()-GO454)</f>
        <v/>
      </c>
      <c r="GQ454" s="494" t="n"/>
      <c r="GR454" s="184" t="n"/>
      <c r="GS454" s="184">
        <f>IF(GO454="","SIN ESTADO",IF(GQ454&lt;&gt;"","PAGA",IF(GP454&gt;0,"VENCIDA",IF(GP454&gt;=-5,"POR VENCER","AL DÍA"))))</f>
        <v/>
      </c>
      <c r="GT454" s="185" t="n"/>
      <c r="GU454" s="119">
        <f>IF(N($H454)&lt;33,"",IF(GO454="","",GO454+31))</f>
        <v/>
      </c>
      <c r="GV454" s="124">
        <f>IF(GU454="","",TODAY()-GU454)</f>
        <v/>
      </c>
      <c r="GW454" s="494" t="n"/>
      <c r="GX454" s="184" t="n"/>
      <c r="GY454" s="184">
        <f>IF(GU454="","SIN ESTADO",IF(GW454&lt;&gt;"","PAGA",IF(GV454&gt;0,"VENCIDA",IF(GV454&gt;=-5,"POR VENCER","AL DÍA"))))</f>
        <v/>
      </c>
      <c r="GZ454" s="185" t="n"/>
      <c r="HA454" s="119">
        <f>IF(N($H454)&lt;34,"",IF(GU454="","",GU454+31))</f>
        <v/>
      </c>
      <c r="HB454" s="124">
        <f>IF(HA454="","",TODAY()-HA454)</f>
        <v/>
      </c>
      <c r="HC454" s="494" t="n"/>
      <c r="HD454" s="184" t="n"/>
      <c r="HE454" s="184">
        <f>IF(HA454="","SIN ESTADO",IF(HC454&lt;&gt;"","PAGA",IF(HB454&gt;0,"VENCIDA",IF(HB454&gt;=-5,"POR VENCER","AL DÍA"))))</f>
        <v/>
      </c>
      <c r="HF454" s="185" t="n"/>
      <c r="HG454" s="119">
        <f>IF(N($H454)&lt;35,"",IF(HA454="","",HA454+31))</f>
        <v/>
      </c>
      <c r="HH454" s="124">
        <f>IF(HG454="","",TODAY()-HG454)</f>
        <v/>
      </c>
      <c r="HI454" s="494" t="n"/>
      <c r="HJ454" s="184" t="n"/>
      <c r="HK454" s="184">
        <f>IF(HG454="","SIN ESTADO",IF(HI454&lt;&gt;"","PAGA",IF(HH454&gt;0,"VENCIDA",IF(HH454&gt;=-5,"POR VENCER","AL DÍA"))))</f>
        <v/>
      </c>
      <c r="HL454" s="168" t="n"/>
      <c r="HM454" s="119">
        <f>IF(N($H454)&lt;36,"",IF(HG454="","",HG454+31))</f>
        <v/>
      </c>
      <c r="HN454" s="124">
        <f>IF(HM454="","",TODAY()-HM454)</f>
        <v/>
      </c>
      <c r="HO454" s="494" t="n"/>
      <c r="HP454" s="184" t="n"/>
      <c r="HQ454" s="184">
        <f>IF(HM454="","SIN ESTADO",IF(HO454&lt;&gt;"","PAGA",IF(HN454&gt;0,"VENCIDA",IF(HN454&gt;=-5,"POR VENCER","AL DÍA"))))</f>
        <v/>
      </c>
      <c r="HR454" s="168" t="n"/>
      <c r="HS454" s="169">
        <f>N454+T454+Z454+AF454+AL454+AR454+AX454+BD454+BJ454+BP454+BV454+CB454+CH454+CN454+CT454+CZ454+DF454+DL454+DR454+DX454+ED454+EJ454+EP454+EV454+FB454+FH454+FN454+FT454+FZ454+GF454+GL454+GR454+GX454+HD454+HJ454+HP454</f>
        <v/>
      </c>
      <c r="HU454" s="170">
        <f>IFERROR(N($J454),0)</f>
        <v/>
      </c>
      <c r="HW454" s="170">
        <f>SUMPRODUCT((MOD(COLUMN($M454:$HR454)-COLUMN($M454),6)=0)*ISNUMBER($M454:$HR454)*($M454:$HR454&gt;=RESUMEN!$C$26)*($M454:$HR454&lt;=RESUMEN!$C$27)*IFERROR(N($N454:$HS454),0))</f>
        <v/>
      </c>
      <c r="HX454" s="170">
        <f>SUMPRODUCT((MOD(COLUMN($M454:$HR454)-COLUMN($M454),6)=0)*ISNUMBER($M454:$HR454)*($M454:$HR454&gt;=RESUMEN!$C$26)*($M454:$HR454&lt;=RESUMEN!$C$27))</f>
        <v/>
      </c>
    </row>
    <row r="455" ht="15.75" customHeight="1" s="506">
      <c r="B455" s="113">
        <f>VENTAS!A454</f>
        <v/>
      </c>
      <c r="C455" s="236">
        <f>VENTAS!B454</f>
        <v/>
      </c>
      <c r="D455" s="53">
        <f>VENTAS!C454</f>
        <v/>
      </c>
      <c r="E455" s="114">
        <f>VENTAS!D454</f>
        <v/>
      </c>
      <c r="F455" s="114">
        <f>VENTAS!J454</f>
        <v/>
      </c>
      <c r="G455" s="494">
        <f>VENTAS!F454</f>
        <v/>
      </c>
      <c r="H455" s="479">
        <f>VENTAS!K454</f>
        <v/>
      </c>
      <c r="I455" s="479">
        <f>VENTAS!M454</f>
        <v/>
      </c>
      <c r="J455" s="184">
        <f>VENTAS!L454</f>
        <v/>
      </c>
      <c r="K455" s="119">
        <f>IF(N($H455)&lt;1,"",$G455+31)</f>
        <v/>
      </c>
      <c r="L455" s="124">
        <f>IF(K455="","",TODAY()-K455)</f>
        <v/>
      </c>
      <c r="M455" s="494" t="n">
        <v>46186</v>
      </c>
      <c r="N455" s="374" t="n">
        <v>1000000</v>
      </c>
      <c r="O455" s="184">
        <f>IF(K455="","SIN ESTADO",IF(M455&lt;&gt;"","PAGA",IF(L455&gt;0,"VENCIDA",IF(L455&gt;=-5,"POR VENCER","AL DÍA"))))</f>
        <v/>
      </c>
      <c r="P455" s="185" t="inlineStr">
        <is>
          <t>TRANSFERENCIA</t>
        </is>
      </c>
      <c r="Q455" s="119">
        <f>IF(N($H455)&lt;2,"",IF(K455="","",K455+31))</f>
        <v/>
      </c>
      <c r="R455" s="124">
        <f>IF(Q455="","",TODAY()-Q455)</f>
        <v/>
      </c>
      <c r="S455" s="494" t="n">
        <v>46219</v>
      </c>
      <c r="T455" s="184" t="n">
        <v>1000000</v>
      </c>
      <c r="U455" s="184">
        <f>IF(Q455="","SIN ESTADO",IF(S455&lt;&gt;"","PAGA",IF(R455&gt;0,"VENCIDA",IF(R455&gt;=-5,"POR VENCER","AL DÍA"))))</f>
        <v/>
      </c>
      <c r="V455" s="185" t="inlineStr">
        <is>
          <t>TRANSFERENCIA</t>
        </is>
      </c>
      <c r="W455" s="119">
        <f>IF(N($H455)&lt;3,"",IF(Q455="","",Q455+31))</f>
        <v/>
      </c>
      <c r="X455" s="124">
        <f>IF(W455="","",TODAY()-W455)</f>
        <v/>
      </c>
      <c r="Y455" s="494" t="n"/>
      <c r="Z455" s="184" t="n"/>
      <c r="AA455" s="184">
        <f>IF(W455="","SIN ESTADO",IF(Y455&lt;&gt;"","PAGA",IF(X455&gt;0,"VENCIDA",IF(X455&gt;=-5,"POR VENCER","AL DÍA"))))</f>
        <v/>
      </c>
      <c r="AB455" s="185" t="n"/>
      <c r="AC455" s="119">
        <f>IF(N($H455)&lt;4,"",IF(W455="","",W455+31))</f>
        <v/>
      </c>
      <c r="AD455" s="124">
        <f>IF(AC455="","",TODAY()-AC455)</f>
        <v/>
      </c>
      <c r="AE455" s="494" t="n">
        <v>46286</v>
      </c>
      <c r="AF455" s="184" t="n">
        <v>1000000</v>
      </c>
      <c r="AG455" s="184">
        <f>IF(AC455="","SIN ESTADO",IF(AE455&lt;&gt;"","PAGA",IF(AD455&gt;0,"VENCIDA",IF(AD455&gt;=-5,"POR VENCER","AL DÍA"))))</f>
        <v/>
      </c>
      <c r="AH455" s="185" t="inlineStr">
        <is>
          <t>TRANSFERENCIA</t>
        </is>
      </c>
      <c r="AI455" s="119">
        <f>IF(N($H455)&lt;5,"",IF(AC455="","",AC455+31))</f>
        <v/>
      </c>
      <c r="AJ455" s="124">
        <f>IF(AI455="","",TODAY()-AI455)</f>
        <v/>
      </c>
      <c r="AK455" s="494" t="n"/>
      <c r="AL455" s="184" t="n"/>
      <c r="AM455" s="184">
        <f>IF(AI455="","SIN ESTADO",IF(AK455&lt;&gt;"","PAGA",IF(AJ455&gt;0,"VENCIDA",IF(AJ455&gt;=-5,"POR VENCER","AL DÍA"))))</f>
        <v/>
      </c>
      <c r="AN455" s="185" t="n"/>
      <c r="AO455" s="119">
        <f>IF(N($H455)&lt;6,"",IF(AI455="","",AI455+31))</f>
        <v/>
      </c>
      <c r="AP455" s="124">
        <f>IF(AO455="","",TODAY()-AO455)</f>
        <v/>
      </c>
      <c r="AQ455" s="270" t="n"/>
      <c r="AR455" s="184" t="n"/>
      <c r="AS455" s="184">
        <f>IF(AO455="","SIN ESTADO",IF(AQ455&lt;&gt;"","PAGA",IF(AP455&gt;0,"VENCIDA",IF(AP455&gt;=-5,"POR VENCER","AL DÍA"))))</f>
        <v/>
      </c>
      <c r="AT455" s="185" t="n"/>
      <c r="AU455" s="119">
        <f>IF(N($H455)&lt;7,"",IF(AO455="","",AO455+31))</f>
        <v/>
      </c>
      <c r="AV455" s="124">
        <f>IF(AU455="","",TODAY()-AU455)</f>
        <v/>
      </c>
      <c r="AW455" s="494" t="n"/>
      <c r="AX455" s="184" t="n"/>
      <c r="AY455" s="184">
        <f>IF(AU455="","SIN ESTADO",IF(AW455&lt;&gt;"","PAGA",IF(AV455&gt;0,"VENCIDA",IF(AV455&gt;=-5,"POR VENCER","AL DÍA"))))</f>
        <v/>
      </c>
      <c r="AZ455" s="185" t="n"/>
      <c r="BA455" s="119">
        <f>IF(N($H455)&lt;8,"",IF(AU455="","",AU455+31))</f>
        <v/>
      </c>
      <c r="BB455" s="124">
        <f>IF(BA455="","",TODAY()-BA455)</f>
        <v/>
      </c>
      <c r="BC455" s="494" t="n"/>
      <c r="BD455" s="184" t="n"/>
      <c r="BE455" s="184">
        <f>IF(BA455="","SIN ESTADO",IF(BC455&lt;&gt;"","PAGA",IF(BB455&gt;0,"VENCIDA",IF(BB455&gt;=-5,"POR VENCER","AL DÍA"))))</f>
        <v/>
      </c>
      <c r="BF455" s="185" t="n"/>
      <c r="BG455" s="119">
        <f>IF(N($H455)&lt;9,"",IF(BA455="","",BA455+31))</f>
        <v/>
      </c>
      <c r="BH455" s="124">
        <f>IF(BG455="","",TODAY()-BG455)</f>
        <v/>
      </c>
      <c r="BI455" s="494" t="n"/>
      <c r="BJ455" s="184" t="n"/>
      <c r="BK455" s="184">
        <f>IF(BG455="","SIN ESTADO",IF(BI455&lt;&gt;"","PAGA",IF(BH455&gt;0,"VENCIDA",IF(BH455&gt;=-5,"POR VENCER","AL DÍA"))))</f>
        <v/>
      </c>
      <c r="BL455" s="185" t="n"/>
      <c r="BM455" s="119">
        <f>IF(N($H455)&lt;10,"",IF(BG455="","",BG455+31))</f>
        <v/>
      </c>
      <c r="BN455" s="124">
        <f>IF(BM455="","",TODAY()-BM455)</f>
        <v/>
      </c>
      <c r="BO455" s="494" t="n"/>
      <c r="BP455" s="184" t="n"/>
      <c r="BQ455" s="184">
        <f>IF(BM455="","SIN ESTADO",IF(BO455&lt;&gt;"","PAGA",IF(BN455&gt;0,"VENCIDA",IF(BN455&gt;=-5,"POR VENCER","AL DÍA"))))</f>
        <v/>
      </c>
      <c r="BR455" s="185" t="n"/>
      <c r="BS455" s="119">
        <f>IF(N($H455)&lt;11,"",IF(BM455="","",BM455+31))</f>
        <v/>
      </c>
      <c r="BT455" s="124">
        <f>IF(BS455="","",TODAY()-BS455)</f>
        <v/>
      </c>
      <c r="BU455" s="494" t="n"/>
      <c r="BV455" s="184" t="n"/>
      <c r="BW455" s="184">
        <f>IF(BS455="","SIN ESTADO",IF(BU455&lt;&gt;"","PAGA",IF(BT455&gt;0,"VENCIDA",IF(BT455&gt;=-5,"POR VENCER","AL DÍA"))))</f>
        <v/>
      </c>
      <c r="BX455" s="185" t="n"/>
      <c r="BY455" s="119">
        <f>IF(N($H455)&lt;12,"",IF(BS455="","",BS455+31))</f>
        <v/>
      </c>
      <c r="BZ455" s="124">
        <f>IF(BY455="","",TODAY()-BY455)</f>
        <v/>
      </c>
      <c r="CA455" s="494" t="n"/>
      <c r="CB455" s="184" t="n"/>
      <c r="CC455" s="184">
        <f>IF(BY455="","SIN ESTADO",IF(CA455&lt;&gt;"","PAGA",IF(BZ455&gt;0,"VENCIDA",IF(BZ455&gt;=-5,"POR VENCER","AL DÍA"))))</f>
        <v/>
      </c>
      <c r="CD455" s="185" t="n"/>
      <c r="CE455" s="119">
        <f>IF(N($H455)&lt;13,"",IF(BY455="","",BY455+31))</f>
        <v/>
      </c>
      <c r="CF455" s="124">
        <f>IF(CE455="","",TODAY()-CE455)</f>
        <v/>
      </c>
      <c r="CG455" s="494" t="n"/>
      <c r="CH455" s="184" t="n"/>
      <c r="CI455" s="184">
        <f>IF(CE455="","SIN ESTADO",IF(CG455&lt;&gt;"","PAGA",IF(CF455&gt;0,"VENCIDA",IF(CF455&gt;=-5,"POR VENCER","AL DÍA"))))</f>
        <v/>
      </c>
      <c r="CJ455" s="185" t="n"/>
      <c r="CK455" s="119">
        <f>IF(N($H455)&lt;14,"",IF(CE455="","",CE455+31))</f>
        <v/>
      </c>
      <c r="CL455" s="124">
        <f>IF(CK455="","",TODAY()-CK455)</f>
        <v/>
      </c>
      <c r="CM455" s="494" t="n"/>
      <c r="CN455" s="184" t="n"/>
      <c r="CO455" s="184">
        <f>IF(CK455="","SIN ESTADO",IF(CM455&lt;&gt;"","PAGA",IF(CL455&gt;0,"VENCIDA",IF(CL455&gt;=-5,"POR VENCER","AL DÍA"))))</f>
        <v/>
      </c>
      <c r="CP455" s="185" t="n"/>
      <c r="CQ455" s="119">
        <f>IF(N($H455)&lt;15,"",IF(CK455="","",CK455+31))</f>
        <v/>
      </c>
      <c r="CR455" s="124">
        <f>IF(CQ455="","",TODAY()-CQ455)</f>
        <v/>
      </c>
      <c r="CS455" s="494" t="n"/>
      <c r="CT455" s="184" t="n"/>
      <c r="CU455" s="184">
        <f>IF(CQ455="","SIN ESTADO",IF(CS455&lt;&gt;"","PAGA",IF(CR455&gt;0,"VENCIDA",IF(CR455&gt;=-5,"POR VENCER","AL DÍA"))))</f>
        <v/>
      </c>
      <c r="CV455" s="185" t="n"/>
      <c r="CW455" s="119">
        <f>IF(N($H455)&lt;16,"",IF(CQ455="","",CQ455+31))</f>
        <v/>
      </c>
      <c r="CX455" s="124">
        <f>IF(CW455="","",TODAY()-CW455)</f>
        <v/>
      </c>
      <c r="CY455" s="494" t="n"/>
      <c r="CZ455" s="184" t="n"/>
      <c r="DA455" s="184">
        <f>IF(CW455="","SIN ESTADO",IF(CY455&lt;&gt;"","PAGA",IF(CX455&gt;0,"VENCIDA",IF(CX455&gt;=-5,"POR VENCER","AL DÍA"))))</f>
        <v/>
      </c>
      <c r="DB455" s="185" t="n"/>
      <c r="DC455" s="119">
        <f>IF(N($H455)&lt;17,"",IF(CW455="","",CW455+31))</f>
        <v/>
      </c>
      <c r="DD455" s="124">
        <f>IF(DC455="","",TODAY()-DC455)</f>
        <v/>
      </c>
      <c r="DE455" s="494" t="n"/>
      <c r="DF455" s="184" t="n"/>
      <c r="DG455" s="184">
        <f>IF(DC455="","SIN ESTADO",IF(DE455&lt;&gt;"","PAGA",IF(DD455&gt;0,"VENCIDA",IF(DD455&gt;=-5,"POR VENCER","AL DÍA"))))</f>
        <v/>
      </c>
      <c r="DH455" s="185" t="n"/>
      <c r="DI455" s="119">
        <f>IF(N($H455)&lt;18,"",IF(DC455="","",DC455+31))</f>
        <v/>
      </c>
      <c r="DJ455" s="124">
        <f>IF(DI455="","",TODAY()-DI455)</f>
        <v/>
      </c>
      <c r="DK455" s="494" t="n"/>
      <c r="DL455" s="184" t="n"/>
      <c r="DM455" s="184">
        <f>IF(DI455="","SIN ESTADO",IF(DK455&lt;&gt;"","PAGA",IF(DJ455&gt;0,"VENCIDA",IF(DJ455&gt;=-5,"POR VENCER","AL DÍA"))))</f>
        <v/>
      </c>
      <c r="DN455" s="185" t="n"/>
      <c r="DO455" s="119">
        <f>IF(N($H455)&lt;19,"",IF(DI455="","",DI455+31))</f>
        <v/>
      </c>
      <c r="DP455" s="124">
        <f>IF(DO455="","",TODAY()-DO455)</f>
        <v/>
      </c>
      <c r="DQ455" s="494" t="n"/>
      <c r="DR455" s="184" t="n"/>
      <c r="DS455" s="184">
        <f>IF(DO455="","SIN ESTADO",IF(DQ455&lt;&gt;"","PAGA",IF(DP455&gt;0,"VENCIDA",IF(DP455&gt;=-5,"POR VENCER","AL DÍA"))))</f>
        <v/>
      </c>
      <c r="DT455" s="185" t="n"/>
      <c r="DU455" s="119">
        <f>IF(N($H455)&lt;20,"",IF(DO455="","",DO455+31))</f>
        <v/>
      </c>
      <c r="DV455" s="124">
        <f>IF(DU455="","",TODAY()-DU455)</f>
        <v/>
      </c>
      <c r="DW455" s="494" t="n"/>
      <c r="DX455" s="184" t="n"/>
      <c r="DY455" s="184">
        <f>IF(DU455="","SIN ESTADO",IF(DW455&lt;&gt;"","PAGA",IF(DV455&gt;0,"VENCIDA",IF(DV455&gt;=-5,"POR VENCER","AL DÍA"))))</f>
        <v/>
      </c>
      <c r="DZ455" s="185" t="n"/>
      <c r="EA455" s="119">
        <f>IF(N($H455)&lt;21,"",IF(DU455="","",DU455+31))</f>
        <v/>
      </c>
      <c r="EB455" s="124">
        <f>IF(EA455="","",TODAY()-EA455)</f>
        <v/>
      </c>
      <c r="EC455" s="494" t="n"/>
      <c r="ED455" s="184" t="n"/>
      <c r="EE455" s="184">
        <f>IF(EA455="","SIN ESTADO",IF(EC455&lt;&gt;"","PAGA",IF(EB455&gt;0,"VENCIDA",IF(EB455&gt;=-5,"POR VENCER","AL DÍA"))))</f>
        <v/>
      </c>
      <c r="EF455" s="185" t="n"/>
      <c r="EG455" s="119">
        <f>IF(N($H455)&lt;22,"",IF(EA455="","",EA455+31))</f>
        <v/>
      </c>
      <c r="EH455" s="124">
        <f>IF(EG455="","",TODAY()-EG455)</f>
        <v/>
      </c>
      <c r="EI455" s="494" t="n"/>
      <c r="EJ455" s="184" t="n"/>
      <c r="EK455" s="184">
        <f>IF(EG455="","SIN ESTADO",IF(EI455&lt;&gt;"","PAGA",IF(EH455&gt;0,"VENCIDA",IF(EH455&gt;=-5,"POR VENCER","AL DÍA"))))</f>
        <v/>
      </c>
      <c r="EL455" s="185" t="n"/>
      <c r="EM455" s="119">
        <f>IF(N($H455)&lt;23,"",IF(EG455="","",EG455+31))</f>
        <v/>
      </c>
      <c r="EN455" s="124">
        <f>IF(EM455="","",TODAY()-EM455)</f>
        <v/>
      </c>
      <c r="EO455" s="494" t="n"/>
      <c r="EP455" s="184" t="n"/>
      <c r="EQ455" s="184">
        <f>IF(EM455="","SIN ESTADO",IF(EO455&lt;&gt;"","PAGA",IF(EN455&gt;0,"VENCIDA",IF(EN455&gt;=-5,"POR VENCER","AL DÍA"))))</f>
        <v/>
      </c>
      <c r="ER455" s="185" t="n"/>
      <c r="ES455" s="119">
        <f>IF(N($H455)&lt;24,"",IF(EM455="","",EM455+31))</f>
        <v/>
      </c>
      <c r="ET455" s="124">
        <f>IF(ES455="","",TODAY()-ES455)</f>
        <v/>
      </c>
      <c r="EU455" s="494" t="n"/>
      <c r="EV455" s="184" t="n"/>
      <c r="EW455" s="184">
        <f>IF(ES455="","SIN ESTADO",IF(EU455&lt;&gt;"","PAGA",IF(ET455&gt;0,"VENCIDA",IF(ET455&gt;=-5,"POR VENCER","AL DÍA"))))</f>
        <v/>
      </c>
      <c r="EX455" s="185" t="n"/>
      <c r="EY455" s="119">
        <f>IF(N($H455)&lt;25,"",IF(ES455="","",ES455+31))</f>
        <v/>
      </c>
      <c r="EZ455" s="124">
        <f>IF(EY455="","",TODAY()-EY455)</f>
        <v/>
      </c>
      <c r="FA455" s="494" t="n"/>
      <c r="FB455" s="184" t="n"/>
      <c r="FC455" s="184">
        <f>IF(EY455="","SIN ESTADO",IF(FA455&lt;&gt;"","PAGA",IF(EZ455&gt;0,"VENCIDA",IF(EZ455&gt;=-5,"POR VENCER","AL DÍA"))))</f>
        <v/>
      </c>
      <c r="FD455" s="185" t="n"/>
      <c r="FE455" s="119">
        <f>IF(N($H455)&lt;26,"",IF(EY455="","",EY455+31))</f>
        <v/>
      </c>
      <c r="FF455" s="124">
        <f>IF(FE455="","",TODAY()-FE455)</f>
        <v/>
      </c>
      <c r="FG455" s="494" t="n"/>
      <c r="FH455" s="184" t="n"/>
      <c r="FI455" s="184">
        <f>IF(FE455="","SIN ESTADO",IF(FG455&lt;&gt;"","PAGA",IF(FF455&gt;0,"VENCIDA",IF(FF455&gt;=-5,"POR VENCER","AL DÍA"))))</f>
        <v/>
      </c>
      <c r="FJ455" s="185" t="n"/>
      <c r="FK455" s="119">
        <f>IF(N($H455)&lt;27,"",IF(FE455="","",FE455+31))</f>
        <v/>
      </c>
      <c r="FL455" s="124">
        <f>IF(FK455="","",TODAY()-FK455)</f>
        <v/>
      </c>
      <c r="FM455" s="494" t="n"/>
      <c r="FN455" s="184" t="n"/>
      <c r="FO455" s="184">
        <f>IF(FK455="","SIN ESTADO",IF(FM455&lt;&gt;"","PAGA",IF(FL455&gt;0,"VENCIDA",IF(FL455&gt;=-5,"POR VENCER","AL DÍA"))))</f>
        <v/>
      </c>
      <c r="FP455" s="185" t="n"/>
      <c r="FQ455" s="119">
        <f>IF(N($H455)&lt;28,"",IF(FK455="","",FK455+31))</f>
        <v/>
      </c>
      <c r="FR455" s="124">
        <f>IF(FQ455="","",TODAY()-FQ455)</f>
        <v/>
      </c>
      <c r="FS455" s="494" t="n"/>
      <c r="FT455" s="184" t="n"/>
      <c r="FU455" s="184">
        <f>IF(FQ455="","SIN ESTADO",IF(FS455&lt;&gt;"","PAGA",IF(FR455&gt;0,"VENCIDA",IF(FR455&gt;=-5,"POR VENCER","AL DÍA"))))</f>
        <v/>
      </c>
      <c r="FV455" s="185" t="n"/>
      <c r="FW455" s="119">
        <f>IF(N($H455)&lt;29,"",IF(FQ455="","",FQ455+31))</f>
        <v/>
      </c>
      <c r="FX455" s="124">
        <f>IF(FW455="","",TODAY()-FW455)</f>
        <v/>
      </c>
      <c r="FY455" s="494" t="n"/>
      <c r="FZ455" s="184" t="n"/>
      <c r="GA455" s="184">
        <f>IF(FW455="","SIN ESTADO",IF(FY455&lt;&gt;"","PAGA",IF(FX455&gt;0,"VENCIDA",IF(FX455&gt;=-5,"POR VENCER","AL DÍA"))))</f>
        <v/>
      </c>
      <c r="GB455" s="185" t="n"/>
      <c r="GC455" s="119">
        <f>IF(N($H455)&lt;30,"",IF(FW455="","",FW455+31))</f>
        <v/>
      </c>
      <c r="GD455" s="124">
        <f>IF(GC455="","",TODAY()-GC455)</f>
        <v/>
      </c>
      <c r="GE455" s="494" t="n"/>
      <c r="GF455" s="184" t="n"/>
      <c r="GG455" s="184">
        <f>IF(GC455="","SIN ESTADO",IF(GE455&lt;&gt;"","PAGA",IF(GD455&gt;0,"VENCIDA",IF(GD455&gt;=-5,"POR VENCER","AL DÍA"))))</f>
        <v/>
      </c>
      <c r="GH455" s="185" t="n"/>
      <c r="GI455" s="119">
        <f>IF(N($H455)&lt;31,"",IF(GC455="","",GC455+31))</f>
        <v/>
      </c>
      <c r="GJ455" s="124">
        <f>IF(GI455="","",TODAY()-GI455)</f>
        <v/>
      </c>
      <c r="GK455" s="494" t="n"/>
      <c r="GL455" s="184" t="n"/>
      <c r="GM455" s="184">
        <f>IF(GI455="","SIN ESTADO",IF(GK455&lt;&gt;"","PAGA",IF(GJ455&gt;0,"VENCIDA",IF(GJ455&gt;=-5,"POR VENCER","AL DÍA"))))</f>
        <v/>
      </c>
      <c r="GN455" s="185" t="n"/>
      <c r="GO455" s="119">
        <f>IF(N($H455)&lt;32,"",IF(GI455="","",GI455+31))</f>
        <v/>
      </c>
      <c r="GP455" s="124">
        <f>IF(GO455="","",TODAY()-GO455)</f>
        <v/>
      </c>
      <c r="GQ455" s="494" t="n"/>
      <c r="GR455" s="184" t="n"/>
      <c r="GS455" s="184">
        <f>IF(GO455="","SIN ESTADO",IF(GQ455&lt;&gt;"","PAGA",IF(GP455&gt;0,"VENCIDA",IF(GP455&gt;=-5,"POR VENCER","AL DÍA"))))</f>
        <v/>
      </c>
      <c r="GT455" s="185" t="n"/>
      <c r="GU455" s="119">
        <f>IF(N($H455)&lt;33,"",IF(GO455="","",GO455+31))</f>
        <v/>
      </c>
      <c r="GV455" s="124">
        <f>IF(GU455="","",TODAY()-GU455)</f>
        <v/>
      </c>
      <c r="GW455" s="494" t="n"/>
      <c r="GX455" s="184" t="n"/>
      <c r="GY455" s="184">
        <f>IF(GU455="","SIN ESTADO",IF(GW455&lt;&gt;"","PAGA",IF(GV455&gt;0,"VENCIDA",IF(GV455&gt;=-5,"POR VENCER","AL DÍA"))))</f>
        <v/>
      </c>
      <c r="GZ455" s="185" t="n"/>
      <c r="HA455" s="119">
        <f>IF(N($H455)&lt;34,"",IF(GU455="","",GU455+31))</f>
        <v/>
      </c>
      <c r="HB455" s="124">
        <f>IF(HA455="","",TODAY()-HA455)</f>
        <v/>
      </c>
      <c r="HC455" s="494" t="n"/>
      <c r="HD455" s="184" t="n"/>
      <c r="HE455" s="184">
        <f>IF(HA455="","SIN ESTADO",IF(HC455&lt;&gt;"","PAGA",IF(HB455&gt;0,"VENCIDA",IF(HB455&gt;=-5,"POR VENCER","AL DÍA"))))</f>
        <v/>
      </c>
      <c r="HF455" s="185" t="n"/>
      <c r="HG455" s="119">
        <f>IF(N($H455)&lt;35,"",IF(HA455="","",HA455+31))</f>
        <v/>
      </c>
      <c r="HH455" s="124">
        <f>IF(HG455="","",TODAY()-HG455)</f>
        <v/>
      </c>
      <c r="HI455" s="494" t="n"/>
      <c r="HJ455" s="184" t="n"/>
      <c r="HK455" s="184">
        <f>IF(HG455="","SIN ESTADO",IF(HI455&lt;&gt;"","PAGA",IF(HH455&gt;0,"VENCIDA",IF(HH455&gt;=-5,"POR VENCER","AL DÍA"))))</f>
        <v/>
      </c>
      <c r="HL455" s="168" t="n"/>
      <c r="HM455" s="119">
        <f>IF(N($H455)&lt;36,"",IF(HG455="","",HG455+31))</f>
        <v/>
      </c>
      <c r="HN455" s="124">
        <f>IF(HM455="","",TODAY()-HM455)</f>
        <v/>
      </c>
      <c r="HO455" s="494" t="n"/>
      <c r="HP455" s="184" t="n"/>
      <c r="HQ455" s="184">
        <f>IF(HM455="","SIN ESTADO",IF(HO455&lt;&gt;"","PAGA",IF(HN455&gt;0,"VENCIDA",IF(HN455&gt;=-5,"POR VENCER","AL DÍA"))))</f>
        <v/>
      </c>
      <c r="HR455" s="168" t="n"/>
      <c r="HS455" s="169">
        <f>N455+T455+Z455+AF455+AL455+AR455+AX455+BD455+BJ455+BP455+BV455+CB455+CH455+CN455+CT455+CZ455+DF455+DL455+DR455+DX455+ED455+EJ455+EP455+EV455+FB455+FH455+FN455+FT455+FZ455+GF455+GL455+GR455+GX455+HD455+HJ455+HP455</f>
        <v/>
      </c>
      <c r="HU455" s="170">
        <f>IFERROR(N($J455),0)</f>
        <v/>
      </c>
      <c r="HW455" s="170">
        <f>SUMPRODUCT((MOD(COLUMN($M455:$HR455)-COLUMN($M455),6)=0)*ISNUMBER($M455:$HR455)*($M455:$HR455&gt;=RESUMEN!$C$26)*($M455:$HR455&lt;=RESUMEN!$C$27)*IFERROR(N($N455:$HS455),0))</f>
        <v/>
      </c>
      <c r="HX455" s="170">
        <f>SUMPRODUCT((MOD(COLUMN($M455:$HR455)-COLUMN($M455),6)=0)*ISNUMBER($M455:$HR455)*($M455:$HR455&gt;=RESUMEN!$C$26)*($M455:$HR455&lt;=RESUMEN!$C$27))</f>
        <v/>
      </c>
    </row>
    <row r="456" ht="15.75" customHeight="1" s="506">
      <c r="B456" s="113">
        <f>VENTAS!A455</f>
        <v/>
      </c>
      <c r="C456" s="236">
        <f>VENTAS!B455</f>
        <v/>
      </c>
      <c r="D456" s="53">
        <f>VENTAS!C455</f>
        <v/>
      </c>
      <c r="E456" s="114">
        <f>VENTAS!D455</f>
        <v/>
      </c>
      <c r="F456" s="114">
        <f>VENTAS!J455</f>
        <v/>
      </c>
      <c r="G456" s="494">
        <f>VENTAS!F455</f>
        <v/>
      </c>
      <c r="H456" s="479">
        <f>VENTAS!K455</f>
        <v/>
      </c>
      <c r="I456" s="479">
        <f>VENTAS!M455</f>
        <v/>
      </c>
      <c r="J456" s="184">
        <f>VENTAS!L455</f>
        <v/>
      </c>
      <c r="K456" s="119">
        <f>IF(N($H456)&lt;1,"",$G456+31)</f>
        <v/>
      </c>
      <c r="L456" s="124">
        <f>IF(K456="","",TODAY()-K456)</f>
        <v/>
      </c>
      <c r="M456" s="494" t="n">
        <v>46233</v>
      </c>
      <c r="N456" s="374" t="n">
        <v>1000000</v>
      </c>
      <c r="O456" s="184">
        <f>IF(K456="","SIN ESTADO",IF(M456&lt;&gt;"","PAGA",IF(L456&gt;0,"VENCIDA",IF(L456&gt;=-5,"POR VENCER","AL DÍA"))))</f>
        <v/>
      </c>
      <c r="P456" s="185" t="inlineStr">
        <is>
          <t>TRANSFERENCIA</t>
        </is>
      </c>
      <c r="Q456" s="119">
        <f>IF(N($H456)&lt;2,"",IF(K456="","",K456+31))</f>
        <v/>
      </c>
      <c r="R456" s="124">
        <f>IF(Q456="","",TODAY()-Q456)</f>
        <v/>
      </c>
      <c r="S456" s="494" t="n"/>
      <c r="T456" s="184" t="n"/>
      <c r="U456" s="184">
        <f>IF(Q456="","SIN ESTADO",IF(S456&lt;&gt;"","PAGA",IF(R456&gt;0,"VENCIDA",IF(R456&gt;=-5,"POR VENCER","AL DÍA"))))</f>
        <v/>
      </c>
      <c r="V456" s="185" t="n"/>
      <c r="W456" s="119">
        <f>IF(N($H456)&lt;3,"",IF(Q456="","",Q456+31))</f>
        <v/>
      </c>
      <c r="X456" s="124">
        <f>IF(W456="","",TODAY()-W456)</f>
        <v/>
      </c>
      <c r="Y456" s="494" t="n"/>
      <c r="Z456" s="184" t="n"/>
      <c r="AA456" s="184">
        <f>IF(W456="","SIN ESTADO",IF(Y456&lt;&gt;"","PAGA",IF(X456&gt;0,"VENCIDA",IF(X456&gt;=-5,"POR VENCER","AL DÍA"))))</f>
        <v/>
      </c>
      <c r="AB456" s="185" t="n"/>
      <c r="AC456" s="119">
        <f>IF(N($H456)&lt;4,"",IF(W456="","",W456+31))</f>
        <v/>
      </c>
      <c r="AD456" s="124">
        <f>IF(AC456="","",TODAY()-AC456)</f>
        <v/>
      </c>
      <c r="AE456" s="494" t="n"/>
      <c r="AF456" s="184" t="n"/>
      <c r="AG456" s="184">
        <f>IF(AC456="","SIN ESTADO",IF(AE456&lt;&gt;"","PAGA",IF(AD456&gt;0,"VENCIDA",IF(AD456&gt;=-5,"POR VENCER","AL DÍA"))))</f>
        <v/>
      </c>
      <c r="AH456" s="185" t="n"/>
      <c r="AI456" s="119">
        <f>IF(N($H456)&lt;5,"",IF(AC456="","",AC456+31))</f>
        <v/>
      </c>
      <c r="AJ456" s="124">
        <f>IF(AI456="","",TODAY()-AI456)</f>
        <v/>
      </c>
      <c r="AK456" s="494" t="n"/>
      <c r="AL456" s="184" t="n"/>
      <c r="AM456" s="184">
        <f>IF(AI456="","SIN ESTADO",IF(AK456&lt;&gt;"","PAGA",IF(AJ456&gt;0,"VENCIDA",IF(AJ456&gt;=-5,"POR VENCER","AL DÍA"))))</f>
        <v/>
      </c>
      <c r="AN456" s="185" t="n"/>
      <c r="AO456" s="119">
        <f>IF(N($H456)&lt;6,"",IF(AI456="","",AI456+31))</f>
        <v/>
      </c>
      <c r="AP456" s="124">
        <f>IF(AO456="","",TODAY()-AO456)</f>
        <v/>
      </c>
      <c r="AQ456" s="270" t="n"/>
      <c r="AR456" s="184" t="n"/>
      <c r="AS456" s="184">
        <f>IF(AO456="","SIN ESTADO",IF(AQ456&lt;&gt;"","PAGA",IF(AP456&gt;0,"VENCIDA",IF(AP456&gt;=-5,"POR VENCER","AL DÍA"))))</f>
        <v/>
      </c>
      <c r="AT456" s="185" t="n"/>
      <c r="AU456" s="119">
        <f>IF(N($H456)&lt;7,"",IF(AO456="","",AO456+31))</f>
        <v/>
      </c>
      <c r="AV456" s="124">
        <f>IF(AU456="","",TODAY()-AU456)</f>
        <v/>
      </c>
      <c r="AW456" s="494" t="n"/>
      <c r="AX456" s="184" t="n"/>
      <c r="AY456" s="184">
        <f>IF(AU456="","SIN ESTADO",IF(AW456&lt;&gt;"","PAGA",IF(AV456&gt;0,"VENCIDA",IF(AV456&gt;=-5,"POR VENCER","AL DÍA"))))</f>
        <v/>
      </c>
      <c r="AZ456" s="185" t="n"/>
      <c r="BA456" s="119">
        <f>IF(N($H456)&lt;8,"",IF(AU456="","",AU456+31))</f>
        <v/>
      </c>
      <c r="BB456" s="124">
        <f>IF(BA456="","",TODAY()-BA456)</f>
        <v/>
      </c>
      <c r="BC456" s="494" t="n"/>
      <c r="BD456" s="184" t="n"/>
      <c r="BE456" s="184">
        <f>IF(BA456="","SIN ESTADO",IF(BC456&lt;&gt;"","PAGA",IF(BB456&gt;0,"VENCIDA",IF(BB456&gt;=-5,"POR VENCER","AL DÍA"))))</f>
        <v/>
      </c>
      <c r="BF456" s="185" t="n"/>
      <c r="BG456" s="119">
        <f>IF(N($H456)&lt;9,"",IF(BA456="","",BA456+31))</f>
        <v/>
      </c>
      <c r="BH456" s="124">
        <f>IF(BG456="","",TODAY()-BG456)</f>
        <v/>
      </c>
      <c r="BI456" s="494" t="n"/>
      <c r="BJ456" s="184" t="n"/>
      <c r="BK456" s="184">
        <f>IF(BG456="","SIN ESTADO",IF(BI456&lt;&gt;"","PAGA",IF(BH456&gt;0,"VENCIDA",IF(BH456&gt;=-5,"POR VENCER","AL DÍA"))))</f>
        <v/>
      </c>
      <c r="BL456" s="185" t="n"/>
      <c r="BM456" s="119">
        <f>IF(N($H456)&lt;10,"",IF(BG456="","",BG456+31))</f>
        <v/>
      </c>
      <c r="BN456" s="124">
        <f>IF(BM456="","",TODAY()-BM456)</f>
        <v/>
      </c>
      <c r="BO456" s="494" t="n"/>
      <c r="BP456" s="184" t="n"/>
      <c r="BQ456" s="184">
        <f>IF(BM456="","SIN ESTADO",IF(BO456&lt;&gt;"","PAGA",IF(BN456&gt;0,"VENCIDA",IF(BN456&gt;=-5,"POR VENCER","AL DÍA"))))</f>
        <v/>
      </c>
      <c r="BR456" s="185" t="n"/>
      <c r="BS456" s="119">
        <f>IF(N($H456)&lt;11,"",IF(BM456="","",BM456+31))</f>
        <v/>
      </c>
      <c r="BT456" s="124">
        <f>IF(BS456="","",TODAY()-BS456)</f>
        <v/>
      </c>
      <c r="BU456" s="494" t="n"/>
      <c r="BV456" s="184" t="n"/>
      <c r="BW456" s="184">
        <f>IF(BS456="","SIN ESTADO",IF(BU456&lt;&gt;"","PAGA",IF(BT456&gt;0,"VENCIDA",IF(BT456&gt;=-5,"POR VENCER","AL DÍA"))))</f>
        <v/>
      </c>
      <c r="BX456" s="185" t="n"/>
      <c r="BY456" s="119">
        <f>IF(N($H456)&lt;12,"",IF(BS456="","",BS456+31))</f>
        <v/>
      </c>
      <c r="BZ456" s="124">
        <f>IF(BY456="","",TODAY()-BY456)</f>
        <v/>
      </c>
      <c r="CA456" s="494" t="n"/>
      <c r="CB456" s="184" t="n"/>
      <c r="CC456" s="184">
        <f>IF(BY456="","SIN ESTADO",IF(CA456&lt;&gt;"","PAGA",IF(BZ456&gt;0,"VENCIDA",IF(BZ456&gt;=-5,"POR VENCER","AL DÍA"))))</f>
        <v/>
      </c>
      <c r="CD456" s="185" t="n"/>
      <c r="CE456" s="119">
        <f>IF(N($H456)&lt;13,"",IF(BY456="","",BY456+31))</f>
        <v/>
      </c>
      <c r="CF456" s="124">
        <f>IF(CE456="","",TODAY()-CE456)</f>
        <v/>
      </c>
      <c r="CG456" s="494" t="n"/>
      <c r="CH456" s="184" t="n"/>
      <c r="CI456" s="184">
        <f>IF(CE456="","SIN ESTADO",IF(CG456&lt;&gt;"","PAGA",IF(CF456&gt;0,"VENCIDA",IF(CF456&gt;=-5,"POR VENCER","AL DÍA"))))</f>
        <v/>
      </c>
      <c r="CJ456" s="185" t="n"/>
      <c r="CK456" s="119">
        <f>IF(N($H456)&lt;14,"",IF(CE456="","",CE456+31))</f>
        <v/>
      </c>
      <c r="CL456" s="124">
        <f>IF(CK456="","",TODAY()-CK456)</f>
        <v/>
      </c>
      <c r="CM456" s="494" t="n"/>
      <c r="CN456" s="184" t="n"/>
      <c r="CO456" s="184">
        <f>IF(CK456="","SIN ESTADO",IF(CM456&lt;&gt;"","PAGA",IF(CL456&gt;0,"VENCIDA",IF(CL456&gt;=-5,"POR VENCER","AL DÍA"))))</f>
        <v/>
      </c>
      <c r="CP456" s="185" t="n"/>
      <c r="CQ456" s="119">
        <f>IF(N($H456)&lt;15,"",IF(CK456="","",CK456+31))</f>
        <v/>
      </c>
      <c r="CR456" s="124">
        <f>IF(CQ456="","",TODAY()-CQ456)</f>
        <v/>
      </c>
      <c r="CS456" s="494" t="n"/>
      <c r="CT456" s="184" t="n"/>
      <c r="CU456" s="184">
        <f>IF(CQ456="","SIN ESTADO",IF(CS456&lt;&gt;"","PAGA",IF(CR456&gt;0,"VENCIDA",IF(CR456&gt;=-5,"POR VENCER","AL DÍA"))))</f>
        <v/>
      </c>
      <c r="CV456" s="185" t="n"/>
      <c r="CW456" s="119">
        <f>IF(N($H456)&lt;16,"",IF(CQ456="","",CQ456+31))</f>
        <v/>
      </c>
      <c r="CX456" s="124">
        <f>IF(CW456="","",TODAY()-CW456)</f>
        <v/>
      </c>
      <c r="CY456" s="494" t="n"/>
      <c r="CZ456" s="184" t="n"/>
      <c r="DA456" s="184">
        <f>IF(CW456="","SIN ESTADO",IF(CY456&lt;&gt;"","PAGA",IF(CX456&gt;0,"VENCIDA",IF(CX456&gt;=-5,"POR VENCER","AL DÍA"))))</f>
        <v/>
      </c>
      <c r="DB456" s="185" t="n"/>
      <c r="DC456" s="119">
        <f>IF(N($H456)&lt;17,"",IF(CW456="","",CW456+31))</f>
        <v/>
      </c>
      <c r="DD456" s="124">
        <f>IF(DC456="","",TODAY()-DC456)</f>
        <v/>
      </c>
      <c r="DE456" s="494" t="n"/>
      <c r="DF456" s="184" t="n"/>
      <c r="DG456" s="184">
        <f>IF(DC456="","SIN ESTADO",IF(DE456&lt;&gt;"","PAGA",IF(DD456&gt;0,"VENCIDA",IF(DD456&gt;=-5,"POR VENCER","AL DÍA"))))</f>
        <v/>
      </c>
      <c r="DH456" s="185" t="n"/>
      <c r="DI456" s="119">
        <f>IF(N($H456)&lt;18,"",IF(DC456="","",DC456+31))</f>
        <v/>
      </c>
      <c r="DJ456" s="124">
        <f>IF(DI456="","",TODAY()-DI456)</f>
        <v/>
      </c>
      <c r="DK456" s="494" t="n"/>
      <c r="DL456" s="184" t="n"/>
      <c r="DM456" s="184">
        <f>IF(DI456="","SIN ESTADO",IF(DK456&lt;&gt;"","PAGA",IF(DJ456&gt;0,"VENCIDA",IF(DJ456&gt;=-5,"POR VENCER","AL DÍA"))))</f>
        <v/>
      </c>
      <c r="DN456" s="185" t="n"/>
      <c r="DO456" s="119">
        <f>IF(N($H456)&lt;19,"",IF(DI456="","",DI456+31))</f>
        <v/>
      </c>
      <c r="DP456" s="124">
        <f>IF(DO456="","",TODAY()-DO456)</f>
        <v/>
      </c>
      <c r="DQ456" s="494" t="n"/>
      <c r="DR456" s="184" t="n"/>
      <c r="DS456" s="184">
        <f>IF(DO456="","SIN ESTADO",IF(DQ456&lt;&gt;"","PAGA",IF(DP456&gt;0,"VENCIDA",IF(DP456&gt;=-5,"POR VENCER","AL DÍA"))))</f>
        <v/>
      </c>
      <c r="DT456" s="185" t="n"/>
      <c r="DU456" s="119">
        <f>IF(N($H456)&lt;20,"",IF(DO456="","",DO456+31))</f>
        <v/>
      </c>
      <c r="DV456" s="124">
        <f>IF(DU456="","",TODAY()-DU456)</f>
        <v/>
      </c>
      <c r="DW456" s="494" t="n"/>
      <c r="DX456" s="184" t="n"/>
      <c r="DY456" s="184">
        <f>IF(DU456="","SIN ESTADO",IF(DW456&lt;&gt;"","PAGA",IF(DV456&gt;0,"VENCIDA",IF(DV456&gt;=-5,"POR VENCER","AL DÍA"))))</f>
        <v/>
      </c>
      <c r="DZ456" s="185" t="n"/>
      <c r="EA456" s="119">
        <f>IF(N($H456)&lt;21,"",IF(DU456="","",DU456+31))</f>
        <v/>
      </c>
      <c r="EB456" s="124">
        <f>IF(EA456="","",TODAY()-EA456)</f>
        <v/>
      </c>
      <c r="EC456" s="494" t="n"/>
      <c r="ED456" s="184" t="n"/>
      <c r="EE456" s="184">
        <f>IF(EA456="","SIN ESTADO",IF(EC456&lt;&gt;"","PAGA",IF(EB456&gt;0,"VENCIDA",IF(EB456&gt;=-5,"POR VENCER","AL DÍA"))))</f>
        <v/>
      </c>
      <c r="EF456" s="185" t="n"/>
      <c r="EG456" s="119">
        <f>IF(N($H456)&lt;22,"",IF(EA456="","",EA456+31))</f>
        <v/>
      </c>
      <c r="EH456" s="124">
        <f>IF(EG456="","",TODAY()-EG456)</f>
        <v/>
      </c>
      <c r="EI456" s="494" t="n"/>
      <c r="EJ456" s="184" t="n"/>
      <c r="EK456" s="184">
        <f>IF(EG456="","SIN ESTADO",IF(EI456&lt;&gt;"","PAGA",IF(EH456&gt;0,"VENCIDA",IF(EH456&gt;=-5,"POR VENCER","AL DÍA"))))</f>
        <v/>
      </c>
      <c r="EL456" s="185" t="n"/>
      <c r="EM456" s="119">
        <f>IF(N($H456)&lt;23,"",IF(EG456="","",EG456+31))</f>
        <v/>
      </c>
      <c r="EN456" s="124">
        <f>IF(EM456="","",TODAY()-EM456)</f>
        <v/>
      </c>
      <c r="EO456" s="494" t="n"/>
      <c r="EP456" s="184" t="n"/>
      <c r="EQ456" s="184">
        <f>IF(EM456="","SIN ESTADO",IF(EO456&lt;&gt;"","PAGA",IF(EN456&gt;0,"VENCIDA",IF(EN456&gt;=-5,"POR VENCER","AL DÍA"))))</f>
        <v/>
      </c>
      <c r="ER456" s="185" t="n"/>
      <c r="ES456" s="119">
        <f>IF(N($H456)&lt;24,"",IF(EM456="","",EM456+31))</f>
        <v/>
      </c>
      <c r="ET456" s="124">
        <f>IF(ES456="","",TODAY()-ES456)</f>
        <v/>
      </c>
      <c r="EU456" s="494" t="n"/>
      <c r="EV456" s="184" t="n"/>
      <c r="EW456" s="184">
        <f>IF(ES456="","SIN ESTADO",IF(EU456&lt;&gt;"","PAGA",IF(ET456&gt;0,"VENCIDA",IF(ET456&gt;=-5,"POR VENCER","AL DÍA"))))</f>
        <v/>
      </c>
      <c r="EX456" s="185" t="n"/>
      <c r="EY456" s="119">
        <f>IF(N($H456)&lt;25,"",IF(ES456="","",ES456+31))</f>
        <v/>
      </c>
      <c r="EZ456" s="124">
        <f>IF(EY456="","",TODAY()-EY456)</f>
        <v/>
      </c>
      <c r="FA456" s="494" t="n"/>
      <c r="FB456" s="184" t="n"/>
      <c r="FC456" s="184">
        <f>IF(EY456="","SIN ESTADO",IF(FA456&lt;&gt;"","PAGA",IF(EZ456&gt;0,"VENCIDA",IF(EZ456&gt;=-5,"POR VENCER","AL DÍA"))))</f>
        <v/>
      </c>
      <c r="FD456" s="185" t="n"/>
      <c r="FE456" s="119">
        <f>IF(N($H456)&lt;26,"",IF(EY456="","",EY456+31))</f>
        <v/>
      </c>
      <c r="FF456" s="124">
        <f>IF(FE456="","",TODAY()-FE456)</f>
        <v/>
      </c>
      <c r="FG456" s="494" t="n"/>
      <c r="FH456" s="184" t="n"/>
      <c r="FI456" s="184">
        <f>IF(FE456="","SIN ESTADO",IF(FG456&lt;&gt;"","PAGA",IF(FF456&gt;0,"VENCIDA",IF(FF456&gt;=-5,"POR VENCER","AL DÍA"))))</f>
        <v/>
      </c>
      <c r="FJ456" s="185" t="n"/>
      <c r="FK456" s="119">
        <f>IF(N($H456)&lt;27,"",IF(FE456="","",FE456+31))</f>
        <v/>
      </c>
      <c r="FL456" s="124">
        <f>IF(FK456="","",TODAY()-FK456)</f>
        <v/>
      </c>
      <c r="FM456" s="494" t="n"/>
      <c r="FN456" s="184" t="n"/>
      <c r="FO456" s="184">
        <f>IF(FK456="","SIN ESTADO",IF(FM456&lt;&gt;"","PAGA",IF(FL456&gt;0,"VENCIDA",IF(FL456&gt;=-5,"POR VENCER","AL DÍA"))))</f>
        <v/>
      </c>
      <c r="FP456" s="185" t="n"/>
      <c r="FQ456" s="119">
        <f>IF(N($H456)&lt;28,"",IF(FK456="","",FK456+31))</f>
        <v/>
      </c>
      <c r="FR456" s="124">
        <f>IF(FQ456="","",TODAY()-FQ456)</f>
        <v/>
      </c>
      <c r="FS456" s="494" t="n"/>
      <c r="FT456" s="184" t="n"/>
      <c r="FU456" s="184">
        <f>IF(FQ456="","SIN ESTADO",IF(FS456&lt;&gt;"","PAGA",IF(FR456&gt;0,"VENCIDA",IF(FR456&gt;=-5,"POR VENCER","AL DÍA"))))</f>
        <v/>
      </c>
      <c r="FV456" s="185" t="n"/>
      <c r="FW456" s="119">
        <f>IF(N($H456)&lt;29,"",IF(FQ456="","",FQ456+31))</f>
        <v/>
      </c>
      <c r="FX456" s="124">
        <f>IF(FW456="","",TODAY()-FW456)</f>
        <v/>
      </c>
      <c r="FY456" s="494" t="n"/>
      <c r="FZ456" s="184" t="n"/>
      <c r="GA456" s="184">
        <f>IF(FW456="","SIN ESTADO",IF(FY456&lt;&gt;"","PAGA",IF(FX456&gt;0,"VENCIDA",IF(FX456&gt;=-5,"POR VENCER","AL DÍA"))))</f>
        <v/>
      </c>
      <c r="GB456" s="185" t="n"/>
      <c r="GC456" s="119">
        <f>IF(N($H456)&lt;30,"",IF(FW456="","",FW456+31))</f>
        <v/>
      </c>
      <c r="GD456" s="124">
        <f>IF(GC456="","",TODAY()-GC456)</f>
        <v/>
      </c>
      <c r="GE456" s="494" t="n"/>
      <c r="GF456" s="184" t="n"/>
      <c r="GG456" s="184">
        <f>IF(GC456="","SIN ESTADO",IF(GE456&lt;&gt;"","PAGA",IF(GD456&gt;0,"VENCIDA",IF(GD456&gt;=-5,"POR VENCER","AL DÍA"))))</f>
        <v/>
      </c>
      <c r="GH456" s="185" t="n"/>
      <c r="GI456" s="119">
        <f>IF(N($H456)&lt;31,"",IF(GC456="","",GC456+31))</f>
        <v/>
      </c>
      <c r="GJ456" s="124">
        <f>IF(GI456="","",TODAY()-GI456)</f>
        <v/>
      </c>
      <c r="GK456" s="494" t="n"/>
      <c r="GL456" s="184" t="n"/>
      <c r="GM456" s="184">
        <f>IF(GI456="","SIN ESTADO",IF(GK456&lt;&gt;"","PAGA",IF(GJ456&gt;0,"VENCIDA",IF(GJ456&gt;=-5,"POR VENCER","AL DÍA"))))</f>
        <v/>
      </c>
      <c r="GN456" s="185" t="n"/>
      <c r="GO456" s="119">
        <f>IF(N($H456)&lt;32,"",IF(GI456="","",GI456+31))</f>
        <v/>
      </c>
      <c r="GP456" s="124">
        <f>IF(GO456="","",TODAY()-GO456)</f>
        <v/>
      </c>
      <c r="GQ456" s="494" t="n"/>
      <c r="GR456" s="184" t="n"/>
      <c r="GS456" s="184">
        <f>IF(GO456="","SIN ESTADO",IF(GQ456&lt;&gt;"","PAGA",IF(GP456&gt;0,"VENCIDA",IF(GP456&gt;=-5,"POR VENCER","AL DÍA"))))</f>
        <v/>
      </c>
      <c r="GT456" s="185" t="n"/>
      <c r="GU456" s="119">
        <f>IF(N($H456)&lt;33,"",IF(GO456="","",GO456+31))</f>
        <v/>
      </c>
      <c r="GV456" s="124">
        <f>IF(GU456="","",TODAY()-GU456)</f>
        <v/>
      </c>
      <c r="GW456" s="494" t="n"/>
      <c r="GX456" s="184" t="n"/>
      <c r="GY456" s="184">
        <f>IF(GU456="","SIN ESTADO",IF(GW456&lt;&gt;"","PAGA",IF(GV456&gt;0,"VENCIDA",IF(GV456&gt;=-5,"POR VENCER","AL DÍA"))))</f>
        <v/>
      </c>
      <c r="GZ456" s="185" t="n"/>
      <c r="HA456" s="119">
        <f>IF(N($H456)&lt;34,"",IF(GU456="","",GU456+31))</f>
        <v/>
      </c>
      <c r="HB456" s="124">
        <f>IF(HA456="","",TODAY()-HA456)</f>
        <v/>
      </c>
      <c r="HC456" s="494" t="n"/>
      <c r="HD456" s="184" t="n"/>
      <c r="HE456" s="184">
        <f>IF(HA456="","SIN ESTADO",IF(HC456&lt;&gt;"","PAGA",IF(HB456&gt;0,"VENCIDA",IF(HB456&gt;=-5,"POR VENCER","AL DÍA"))))</f>
        <v/>
      </c>
      <c r="HF456" s="185" t="n"/>
      <c r="HG456" s="119">
        <f>IF(N($H456)&lt;35,"",IF(HA456="","",HA456+31))</f>
        <v/>
      </c>
      <c r="HH456" s="124">
        <f>IF(HG456="","",TODAY()-HG456)</f>
        <v/>
      </c>
      <c r="HI456" s="494" t="n"/>
      <c r="HJ456" s="184" t="n"/>
      <c r="HK456" s="184">
        <f>IF(HG456="","SIN ESTADO",IF(HI456&lt;&gt;"","PAGA",IF(HH456&gt;0,"VENCIDA",IF(HH456&gt;=-5,"POR VENCER","AL DÍA"))))</f>
        <v/>
      </c>
      <c r="HL456" s="168" t="n"/>
      <c r="HM456" s="119">
        <f>IF(N($H456)&lt;36,"",IF(HG456="","",HG456+31))</f>
        <v/>
      </c>
      <c r="HN456" s="124">
        <f>IF(HM456="","",TODAY()-HM456)</f>
        <v/>
      </c>
      <c r="HO456" s="494" t="n"/>
      <c r="HP456" s="184" t="n"/>
      <c r="HQ456" s="184">
        <f>IF(HM456="","SIN ESTADO",IF(HO456&lt;&gt;"","PAGA",IF(HN456&gt;0,"VENCIDA",IF(HN456&gt;=-5,"POR VENCER","AL DÍA"))))</f>
        <v/>
      </c>
      <c r="HR456" s="168" t="n"/>
      <c r="HS456" s="169">
        <f>N456+T456+Z456+AF456+AL456+AR456+AX456+BD456+BJ456+BP456+BV456+CB456+CH456+CN456+CT456+CZ456+DF456+DL456+DR456+DX456+ED456+EJ456+EP456+EV456+FB456+FH456+FN456+FT456+FZ456+GF456+GL456+GR456+GX456+HD456+HJ456+HP456</f>
        <v/>
      </c>
      <c r="HU456" s="170">
        <f>IFERROR(N($J456),0)</f>
        <v/>
      </c>
      <c r="HW456" s="170">
        <f>SUMPRODUCT((MOD(COLUMN($M456:$HR456)-COLUMN($M456),6)=0)*ISNUMBER($M456:$HR456)*($M456:$HR456&gt;=RESUMEN!$C$26)*($M456:$HR456&lt;=RESUMEN!$C$27)*IFERROR(N($N456:$HS456),0))</f>
        <v/>
      </c>
      <c r="HX456" s="170">
        <f>SUMPRODUCT((MOD(COLUMN($M456:$HR456)-COLUMN($M456),6)=0)*ISNUMBER($M456:$HR456)*($M456:$HR456&gt;=RESUMEN!$C$26)*($M456:$HR456&lt;=RESUMEN!$C$27))</f>
        <v/>
      </c>
    </row>
    <row r="457" ht="15.75" customHeight="1" s="506">
      <c r="B457" s="113">
        <f>VENTAS!A456</f>
        <v/>
      </c>
      <c r="C457" s="236">
        <f>VENTAS!B456</f>
        <v/>
      </c>
      <c r="D457" s="53">
        <f>VENTAS!C456</f>
        <v/>
      </c>
      <c r="E457" s="114">
        <f>VENTAS!D456</f>
        <v/>
      </c>
      <c r="F457" s="114">
        <f>VENTAS!J456</f>
        <v/>
      </c>
      <c r="G457" s="494">
        <f>VENTAS!F456</f>
        <v/>
      </c>
      <c r="H457" s="479">
        <f>VENTAS!K456</f>
        <v/>
      </c>
      <c r="I457" s="479">
        <f>VENTAS!M456</f>
        <v/>
      </c>
      <c r="J457" s="184">
        <f>VENTAS!L456</f>
        <v/>
      </c>
      <c r="K457" s="119">
        <f>IF(N($H457)&lt;1,"",$G457+31)</f>
        <v/>
      </c>
      <c r="L457" s="124">
        <f>IF(K457="","",TODAY()-K457)</f>
        <v/>
      </c>
      <c r="M457" s="494" t="n">
        <v>46147</v>
      </c>
      <c r="N457" s="374" t="n">
        <v>1004600</v>
      </c>
      <c r="O457" s="184">
        <f>IF(K457="","SIN ESTADO",IF(M457&lt;&gt;"","PAGA",IF(L457&gt;0,"VENCIDA",IF(L457&gt;=-5,"POR VENCER","AL DÍA"))))</f>
        <v/>
      </c>
      <c r="P457" s="185" t="inlineStr">
        <is>
          <t>EFECTIVO</t>
        </is>
      </c>
      <c r="Q457" s="119">
        <f>IF(N($H457)&lt;2,"",IF(K457="","",K457+31))</f>
        <v/>
      </c>
      <c r="R457" s="124">
        <f>IF(Q457="","",TODAY()-Q457)</f>
        <v/>
      </c>
      <c r="S457" s="494" t="n">
        <v>46178</v>
      </c>
      <c r="T457" s="184" t="n">
        <v>1004600</v>
      </c>
      <c r="U457" s="184">
        <f>IF(Q457="","SIN ESTADO",IF(S457&lt;&gt;"","PAGA",IF(R457&gt;0,"VENCIDA",IF(R457&gt;=-5,"POR VENCER","AL DÍA"))))</f>
        <v/>
      </c>
      <c r="V457" s="185" t="inlineStr">
        <is>
          <t>TRANSFERENCIA</t>
        </is>
      </c>
      <c r="W457" s="119">
        <f>IF(N($H457)&lt;3,"",IF(Q457="","",Q457+31))</f>
        <v/>
      </c>
      <c r="X457" s="124">
        <f>IF(W457="","",TODAY()-W457)</f>
        <v/>
      </c>
      <c r="Y457" s="494" t="n">
        <v>46222</v>
      </c>
      <c r="Z457" s="184" t="n">
        <v>1000000</v>
      </c>
      <c r="AA457" s="184">
        <f>IF(W457="","SIN ESTADO",IF(Y457&lt;&gt;"","PAGA",IF(X457&gt;0,"VENCIDA",IF(X457&gt;=-5,"POR VENCER","AL DÍA"))))</f>
        <v/>
      </c>
      <c r="AB457" s="185" t="inlineStr">
        <is>
          <t>TRANSFERENCIA</t>
        </is>
      </c>
      <c r="AC457" s="119">
        <f>IF(N($H457)&lt;4,"",IF(W457="","",W457+31))</f>
        <v/>
      </c>
      <c r="AD457" s="124">
        <f>IF(AC457="","",TODAY()-AC457)</f>
        <v/>
      </c>
      <c r="AE457" s="494" t="n">
        <v>46274</v>
      </c>
      <c r="AF457" s="184" t="n">
        <v>1000000</v>
      </c>
      <c r="AG457" s="184">
        <f>IF(AC457="","SIN ESTADO",IF(AE457&lt;&gt;"","PAGA",IF(AD457&gt;0,"VENCIDA",IF(AD457&gt;=-5,"POR VENCER","AL DÍA"))))</f>
        <v/>
      </c>
      <c r="AH457" s="185" t="inlineStr">
        <is>
          <t>TRANSFERENCIA</t>
        </is>
      </c>
      <c r="AI457" s="119">
        <f>IF(N($H457)&lt;5,"",IF(AC457="","",AC457+31))</f>
        <v/>
      </c>
      <c r="AJ457" s="124">
        <f>IF(AI457="","",TODAY()-AI457)</f>
        <v/>
      </c>
      <c r="AK457" s="494" t="n"/>
      <c r="AL457" s="184" t="n"/>
      <c r="AM457" s="184">
        <f>IF(AI457="","SIN ESTADO",IF(AK457&lt;&gt;"","PAGA",IF(AJ457&gt;0,"VENCIDA",IF(AJ457&gt;=-5,"POR VENCER","AL DÍA"))))</f>
        <v/>
      </c>
      <c r="AN457" s="185" t="n"/>
      <c r="AO457" s="119">
        <f>IF(N($H457)&lt;6,"",IF(AI457="","",AI457+31))</f>
        <v/>
      </c>
      <c r="AP457" s="124">
        <f>IF(AO457="","",TODAY()-AO457)</f>
        <v/>
      </c>
      <c r="AQ457" s="270" t="n"/>
      <c r="AR457" s="184" t="n"/>
      <c r="AS457" s="184">
        <f>IF(AO457="","SIN ESTADO",IF(AQ457&lt;&gt;"","PAGA",IF(AP457&gt;0,"VENCIDA",IF(AP457&gt;=-5,"POR VENCER","AL DÍA"))))</f>
        <v/>
      </c>
      <c r="AT457" s="185" t="n"/>
      <c r="AU457" s="119">
        <f>IF(N($H457)&lt;7,"",IF(AO457="","",AO457+31))</f>
        <v/>
      </c>
      <c r="AV457" s="124">
        <f>IF(AU457="","",TODAY()-AU457)</f>
        <v/>
      </c>
      <c r="AW457" s="494" t="n"/>
      <c r="AX457" s="184" t="n"/>
      <c r="AY457" s="184">
        <f>IF(AU457="","SIN ESTADO",IF(AW457&lt;&gt;"","PAGA",IF(AV457&gt;0,"VENCIDA",IF(AV457&gt;=-5,"POR VENCER","AL DÍA"))))</f>
        <v/>
      </c>
      <c r="AZ457" s="185" t="n"/>
      <c r="BA457" s="119">
        <f>IF(N($H457)&lt;8,"",IF(AU457="","",AU457+31))</f>
        <v/>
      </c>
      <c r="BB457" s="124">
        <f>IF(BA457="","",TODAY()-BA457)</f>
        <v/>
      </c>
      <c r="BC457" s="494" t="n"/>
      <c r="BD457" s="184" t="n"/>
      <c r="BE457" s="184">
        <f>IF(BA457="","SIN ESTADO",IF(BC457&lt;&gt;"","PAGA",IF(BB457&gt;0,"VENCIDA",IF(BB457&gt;=-5,"POR VENCER","AL DÍA"))))</f>
        <v/>
      </c>
      <c r="BF457" s="185" t="n"/>
      <c r="BG457" s="119">
        <f>IF(N($H457)&lt;9,"",IF(BA457="","",BA457+31))</f>
        <v/>
      </c>
      <c r="BH457" s="124">
        <f>IF(BG457="","",TODAY()-BG457)</f>
        <v/>
      </c>
      <c r="BI457" s="494" t="n"/>
      <c r="BJ457" s="184" t="n"/>
      <c r="BK457" s="184">
        <f>IF(BG457="","SIN ESTADO",IF(BI457&lt;&gt;"","PAGA",IF(BH457&gt;0,"VENCIDA",IF(BH457&gt;=-5,"POR VENCER","AL DÍA"))))</f>
        <v/>
      </c>
      <c r="BL457" s="185" t="n"/>
      <c r="BM457" s="119">
        <f>IF(N($H457)&lt;10,"",IF(BG457="","",BG457+31))</f>
        <v/>
      </c>
      <c r="BN457" s="124">
        <f>IF(BM457="","",TODAY()-BM457)</f>
        <v/>
      </c>
      <c r="BO457" s="494" t="n"/>
      <c r="BP457" s="184" t="n"/>
      <c r="BQ457" s="184">
        <f>IF(BM457="","SIN ESTADO",IF(BO457&lt;&gt;"","PAGA",IF(BN457&gt;0,"VENCIDA",IF(BN457&gt;=-5,"POR VENCER","AL DÍA"))))</f>
        <v/>
      </c>
      <c r="BR457" s="185" t="n"/>
      <c r="BS457" s="119">
        <f>IF(N($H457)&lt;11,"",IF(BM457="","",BM457+31))</f>
        <v/>
      </c>
      <c r="BT457" s="124">
        <f>IF(BS457="","",TODAY()-BS457)</f>
        <v/>
      </c>
      <c r="BU457" s="494" t="n"/>
      <c r="BV457" s="184" t="n"/>
      <c r="BW457" s="184">
        <f>IF(BS457="","SIN ESTADO",IF(BU457&lt;&gt;"","PAGA",IF(BT457&gt;0,"VENCIDA",IF(BT457&gt;=-5,"POR VENCER","AL DÍA"))))</f>
        <v/>
      </c>
      <c r="BX457" s="185" t="n"/>
      <c r="BY457" s="119">
        <f>IF(N($H457)&lt;12,"",IF(BS457="","",BS457+31))</f>
        <v/>
      </c>
      <c r="BZ457" s="124">
        <f>IF(BY457="","",TODAY()-BY457)</f>
        <v/>
      </c>
      <c r="CA457" s="494" t="n"/>
      <c r="CB457" s="184" t="n"/>
      <c r="CC457" s="184">
        <f>IF(BY457="","SIN ESTADO",IF(CA457&lt;&gt;"","PAGA",IF(BZ457&gt;0,"VENCIDA",IF(BZ457&gt;=-5,"POR VENCER","AL DÍA"))))</f>
        <v/>
      </c>
      <c r="CD457" s="185" t="n"/>
      <c r="CE457" s="119">
        <f>IF(N($H457)&lt;13,"",IF(BY457="","",BY457+31))</f>
        <v/>
      </c>
      <c r="CF457" s="124">
        <f>IF(CE457="","",TODAY()-CE457)</f>
        <v/>
      </c>
      <c r="CG457" s="494" t="n"/>
      <c r="CH457" s="184" t="n"/>
      <c r="CI457" s="184">
        <f>IF(CE457="","SIN ESTADO",IF(CG457&lt;&gt;"","PAGA",IF(CF457&gt;0,"VENCIDA",IF(CF457&gt;=-5,"POR VENCER","AL DÍA"))))</f>
        <v/>
      </c>
      <c r="CJ457" s="185" t="n"/>
      <c r="CK457" s="119">
        <f>IF(N($H457)&lt;14,"",IF(CE457="","",CE457+31))</f>
        <v/>
      </c>
      <c r="CL457" s="124">
        <f>IF(CK457="","",TODAY()-CK457)</f>
        <v/>
      </c>
      <c r="CM457" s="494" t="n"/>
      <c r="CN457" s="184" t="n"/>
      <c r="CO457" s="184">
        <f>IF(CK457="","SIN ESTADO",IF(CM457&lt;&gt;"","PAGA",IF(CL457&gt;0,"VENCIDA",IF(CL457&gt;=-5,"POR VENCER","AL DÍA"))))</f>
        <v/>
      </c>
      <c r="CP457" s="185" t="n"/>
      <c r="CQ457" s="119">
        <f>IF(N($H457)&lt;15,"",IF(CK457="","",CK457+31))</f>
        <v/>
      </c>
      <c r="CR457" s="124">
        <f>IF(CQ457="","",TODAY()-CQ457)</f>
        <v/>
      </c>
      <c r="CS457" s="494" t="n"/>
      <c r="CT457" s="184" t="n"/>
      <c r="CU457" s="184">
        <f>IF(CQ457="","SIN ESTADO",IF(CS457&lt;&gt;"","PAGA",IF(CR457&gt;0,"VENCIDA",IF(CR457&gt;=-5,"POR VENCER","AL DÍA"))))</f>
        <v/>
      </c>
      <c r="CV457" s="185" t="n"/>
      <c r="CW457" s="119">
        <f>IF(N($H457)&lt;16,"",IF(CQ457="","",CQ457+31))</f>
        <v/>
      </c>
      <c r="CX457" s="124">
        <f>IF(CW457="","",TODAY()-CW457)</f>
        <v/>
      </c>
      <c r="CY457" s="494" t="n"/>
      <c r="CZ457" s="184" t="n"/>
      <c r="DA457" s="184">
        <f>IF(CW457="","SIN ESTADO",IF(CY457&lt;&gt;"","PAGA",IF(CX457&gt;0,"VENCIDA",IF(CX457&gt;=-5,"POR VENCER","AL DÍA"))))</f>
        <v/>
      </c>
      <c r="DB457" s="185" t="n"/>
      <c r="DC457" s="119">
        <f>IF(N($H457)&lt;17,"",IF(CW457="","",CW457+31))</f>
        <v/>
      </c>
      <c r="DD457" s="124">
        <f>IF(DC457="","",TODAY()-DC457)</f>
        <v/>
      </c>
      <c r="DE457" s="494" t="n"/>
      <c r="DF457" s="184" t="n"/>
      <c r="DG457" s="184">
        <f>IF(DC457="","SIN ESTADO",IF(DE457&lt;&gt;"","PAGA",IF(DD457&gt;0,"VENCIDA",IF(DD457&gt;=-5,"POR VENCER","AL DÍA"))))</f>
        <v/>
      </c>
      <c r="DH457" s="185" t="n"/>
      <c r="DI457" s="119">
        <f>IF(N($H457)&lt;18,"",IF(DC457="","",DC457+31))</f>
        <v/>
      </c>
      <c r="DJ457" s="124">
        <f>IF(DI457="","",TODAY()-DI457)</f>
        <v/>
      </c>
      <c r="DK457" s="494" t="n"/>
      <c r="DL457" s="184" t="n"/>
      <c r="DM457" s="184">
        <f>IF(DI457="","SIN ESTADO",IF(DK457&lt;&gt;"","PAGA",IF(DJ457&gt;0,"VENCIDA",IF(DJ457&gt;=-5,"POR VENCER","AL DÍA"))))</f>
        <v/>
      </c>
      <c r="DN457" s="185" t="n"/>
      <c r="DO457" s="119">
        <f>IF(N($H457)&lt;19,"",IF(DI457="","",DI457+31))</f>
        <v/>
      </c>
      <c r="DP457" s="124">
        <f>IF(DO457="","",TODAY()-DO457)</f>
        <v/>
      </c>
      <c r="DQ457" s="494" t="n"/>
      <c r="DR457" s="184" t="n"/>
      <c r="DS457" s="184">
        <f>IF(DO457="","SIN ESTADO",IF(DQ457&lt;&gt;"","PAGA",IF(DP457&gt;0,"VENCIDA",IF(DP457&gt;=-5,"POR VENCER","AL DÍA"))))</f>
        <v/>
      </c>
      <c r="DT457" s="185" t="n"/>
      <c r="DU457" s="119">
        <f>IF(N($H457)&lt;20,"",IF(DO457="","",DO457+31))</f>
        <v/>
      </c>
      <c r="DV457" s="124">
        <f>IF(DU457="","",TODAY()-DU457)</f>
        <v/>
      </c>
      <c r="DW457" s="494" t="n"/>
      <c r="DX457" s="184" t="n"/>
      <c r="DY457" s="184">
        <f>IF(DU457="","SIN ESTADO",IF(DW457&lt;&gt;"","PAGA",IF(DV457&gt;0,"VENCIDA",IF(DV457&gt;=-5,"POR VENCER","AL DÍA"))))</f>
        <v/>
      </c>
      <c r="DZ457" s="185" t="n"/>
      <c r="EA457" s="119">
        <f>IF(N($H457)&lt;21,"",IF(DU457="","",DU457+31))</f>
        <v/>
      </c>
      <c r="EB457" s="124">
        <f>IF(EA457="","",TODAY()-EA457)</f>
        <v/>
      </c>
      <c r="EC457" s="494" t="n"/>
      <c r="ED457" s="184" t="n"/>
      <c r="EE457" s="184">
        <f>IF(EA457="","SIN ESTADO",IF(EC457&lt;&gt;"","PAGA",IF(EB457&gt;0,"VENCIDA",IF(EB457&gt;=-5,"POR VENCER","AL DÍA"))))</f>
        <v/>
      </c>
      <c r="EF457" s="185" t="n"/>
      <c r="EG457" s="119">
        <f>IF(N($H457)&lt;22,"",IF(EA457="","",EA457+31))</f>
        <v/>
      </c>
      <c r="EH457" s="124">
        <f>IF(EG457="","",TODAY()-EG457)</f>
        <v/>
      </c>
      <c r="EI457" s="494" t="n"/>
      <c r="EJ457" s="184" t="n"/>
      <c r="EK457" s="184">
        <f>IF(EG457="","SIN ESTADO",IF(EI457&lt;&gt;"","PAGA",IF(EH457&gt;0,"VENCIDA",IF(EH457&gt;=-5,"POR VENCER","AL DÍA"))))</f>
        <v/>
      </c>
      <c r="EL457" s="185" t="n"/>
      <c r="EM457" s="119">
        <f>IF(N($H457)&lt;23,"",IF(EG457="","",EG457+31))</f>
        <v/>
      </c>
      <c r="EN457" s="124">
        <f>IF(EM457="","",TODAY()-EM457)</f>
        <v/>
      </c>
      <c r="EO457" s="494" t="n"/>
      <c r="EP457" s="184" t="n"/>
      <c r="EQ457" s="184">
        <f>IF(EM457="","SIN ESTADO",IF(EO457&lt;&gt;"","PAGA",IF(EN457&gt;0,"VENCIDA",IF(EN457&gt;=-5,"POR VENCER","AL DÍA"))))</f>
        <v/>
      </c>
      <c r="ER457" s="185" t="n"/>
      <c r="ES457" s="119">
        <f>IF(N($H457)&lt;24,"",IF(EM457="","",EM457+31))</f>
        <v/>
      </c>
      <c r="ET457" s="124">
        <f>IF(ES457="","",TODAY()-ES457)</f>
        <v/>
      </c>
      <c r="EU457" s="494" t="n"/>
      <c r="EV457" s="184" t="n"/>
      <c r="EW457" s="184">
        <f>IF(ES457="","SIN ESTADO",IF(EU457&lt;&gt;"","PAGA",IF(ET457&gt;0,"VENCIDA",IF(ET457&gt;=-5,"POR VENCER","AL DÍA"))))</f>
        <v/>
      </c>
      <c r="EX457" s="185" t="n"/>
      <c r="EY457" s="119">
        <f>IF(N($H457)&lt;25,"",IF(ES457="","",ES457+31))</f>
        <v/>
      </c>
      <c r="EZ457" s="124">
        <f>IF(EY457="","",TODAY()-EY457)</f>
        <v/>
      </c>
      <c r="FA457" s="494" t="n"/>
      <c r="FB457" s="184" t="n"/>
      <c r="FC457" s="184">
        <f>IF(EY457="","SIN ESTADO",IF(FA457&lt;&gt;"","PAGA",IF(EZ457&gt;0,"VENCIDA",IF(EZ457&gt;=-5,"POR VENCER","AL DÍA"))))</f>
        <v/>
      </c>
      <c r="FD457" s="185" t="n"/>
      <c r="FE457" s="119">
        <f>IF(N($H457)&lt;26,"",IF(EY457="","",EY457+31))</f>
        <v/>
      </c>
      <c r="FF457" s="124">
        <f>IF(FE457="","",TODAY()-FE457)</f>
        <v/>
      </c>
      <c r="FG457" s="494" t="n"/>
      <c r="FH457" s="184" t="n"/>
      <c r="FI457" s="184">
        <f>IF(FE457="","SIN ESTADO",IF(FG457&lt;&gt;"","PAGA",IF(FF457&gt;0,"VENCIDA",IF(FF457&gt;=-5,"POR VENCER","AL DÍA"))))</f>
        <v/>
      </c>
      <c r="FJ457" s="185" t="n"/>
      <c r="FK457" s="119">
        <f>IF(N($H457)&lt;27,"",IF(FE457="","",FE457+31))</f>
        <v/>
      </c>
      <c r="FL457" s="124">
        <f>IF(FK457="","",TODAY()-FK457)</f>
        <v/>
      </c>
      <c r="FM457" s="494" t="n"/>
      <c r="FN457" s="184" t="n"/>
      <c r="FO457" s="184">
        <f>IF(FK457="","SIN ESTADO",IF(FM457&lt;&gt;"","PAGA",IF(FL457&gt;0,"VENCIDA",IF(FL457&gt;=-5,"POR VENCER","AL DÍA"))))</f>
        <v/>
      </c>
      <c r="FP457" s="185" t="n"/>
      <c r="FQ457" s="119">
        <f>IF(N($H457)&lt;28,"",IF(FK457="","",FK457+31))</f>
        <v/>
      </c>
      <c r="FR457" s="124">
        <f>IF(FQ457="","",TODAY()-FQ457)</f>
        <v/>
      </c>
      <c r="FS457" s="494" t="n"/>
      <c r="FT457" s="184" t="n"/>
      <c r="FU457" s="184">
        <f>IF(FQ457="","SIN ESTADO",IF(FS457&lt;&gt;"","PAGA",IF(FR457&gt;0,"VENCIDA",IF(FR457&gt;=-5,"POR VENCER","AL DÍA"))))</f>
        <v/>
      </c>
      <c r="FV457" s="185" t="n"/>
      <c r="FW457" s="119">
        <f>IF(N($H457)&lt;29,"",IF(FQ457="","",FQ457+31))</f>
        <v/>
      </c>
      <c r="FX457" s="124">
        <f>IF(FW457="","",TODAY()-FW457)</f>
        <v/>
      </c>
      <c r="FY457" s="494" t="n"/>
      <c r="FZ457" s="184" t="n"/>
      <c r="GA457" s="184">
        <f>IF(FW457="","SIN ESTADO",IF(FY457&lt;&gt;"","PAGA",IF(FX457&gt;0,"VENCIDA",IF(FX457&gt;=-5,"POR VENCER","AL DÍA"))))</f>
        <v/>
      </c>
      <c r="GB457" s="185" t="n"/>
      <c r="GC457" s="119">
        <f>IF(N($H457)&lt;30,"",IF(FW457="","",FW457+31))</f>
        <v/>
      </c>
      <c r="GD457" s="124">
        <f>IF(GC457="","",TODAY()-GC457)</f>
        <v/>
      </c>
      <c r="GE457" s="494" t="n"/>
      <c r="GF457" s="184" t="n"/>
      <c r="GG457" s="184">
        <f>IF(GC457="","SIN ESTADO",IF(GE457&lt;&gt;"","PAGA",IF(GD457&gt;0,"VENCIDA",IF(GD457&gt;=-5,"POR VENCER","AL DÍA"))))</f>
        <v/>
      </c>
      <c r="GH457" s="185" t="n"/>
      <c r="GI457" s="119">
        <f>IF(N($H457)&lt;31,"",IF(GC457="","",GC457+31))</f>
        <v/>
      </c>
      <c r="GJ457" s="124">
        <f>IF(GI457="","",TODAY()-GI457)</f>
        <v/>
      </c>
      <c r="GK457" s="494" t="n"/>
      <c r="GL457" s="184" t="n"/>
      <c r="GM457" s="184">
        <f>IF(GI457="","SIN ESTADO",IF(GK457&lt;&gt;"","PAGA",IF(GJ457&gt;0,"VENCIDA",IF(GJ457&gt;=-5,"POR VENCER","AL DÍA"))))</f>
        <v/>
      </c>
      <c r="GN457" s="185" t="n"/>
      <c r="GO457" s="119">
        <f>IF(N($H457)&lt;32,"",IF(GI457="","",GI457+31))</f>
        <v/>
      </c>
      <c r="GP457" s="124">
        <f>IF(GO457="","",TODAY()-GO457)</f>
        <v/>
      </c>
      <c r="GQ457" s="494" t="n"/>
      <c r="GR457" s="184" t="n"/>
      <c r="GS457" s="184">
        <f>IF(GO457="","SIN ESTADO",IF(GQ457&lt;&gt;"","PAGA",IF(GP457&gt;0,"VENCIDA",IF(GP457&gt;=-5,"POR VENCER","AL DÍA"))))</f>
        <v/>
      </c>
      <c r="GT457" s="185" t="n"/>
      <c r="GU457" s="119">
        <f>IF(N($H457)&lt;33,"",IF(GO457="","",GO457+31))</f>
        <v/>
      </c>
      <c r="GV457" s="124">
        <f>IF(GU457="","",TODAY()-GU457)</f>
        <v/>
      </c>
      <c r="GW457" s="494" t="n"/>
      <c r="GX457" s="184" t="n"/>
      <c r="GY457" s="184">
        <f>IF(GU457="","SIN ESTADO",IF(GW457&lt;&gt;"","PAGA",IF(GV457&gt;0,"VENCIDA",IF(GV457&gt;=-5,"POR VENCER","AL DÍA"))))</f>
        <v/>
      </c>
      <c r="GZ457" s="185" t="n"/>
      <c r="HA457" s="119">
        <f>IF(N($H457)&lt;34,"",IF(GU457="","",GU457+31))</f>
        <v/>
      </c>
      <c r="HB457" s="124">
        <f>IF(HA457="","",TODAY()-HA457)</f>
        <v/>
      </c>
      <c r="HC457" s="494" t="n"/>
      <c r="HD457" s="184" t="n"/>
      <c r="HE457" s="184">
        <f>IF(HA457="","SIN ESTADO",IF(HC457&lt;&gt;"","PAGA",IF(HB457&gt;0,"VENCIDA",IF(HB457&gt;=-5,"POR VENCER","AL DÍA"))))</f>
        <v/>
      </c>
      <c r="HF457" s="185" t="n"/>
      <c r="HG457" s="119">
        <f>IF(N($H457)&lt;35,"",IF(HA457="","",HA457+31))</f>
        <v/>
      </c>
      <c r="HH457" s="124">
        <f>IF(HG457="","",TODAY()-HG457)</f>
        <v/>
      </c>
      <c r="HI457" s="494" t="n"/>
      <c r="HJ457" s="184" t="n"/>
      <c r="HK457" s="184">
        <f>IF(HG457="","SIN ESTADO",IF(HI457&lt;&gt;"","PAGA",IF(HH457&gt;0,"VENCIDA",IF(HH457&gt;=-5,"POR VENCER","AL DÍA"))))</f>
        <v/>
      </c>
      <c r="HL457" s="168" t="n"/>
      <c r="HM457" s="119">
        <f>IF(N($H457)&lt;36,"",IF(HG457="","",HG457+31))</f>
        <v/>
      </c>
      <c r="HN457" s="124">
        <f>IF(HM457="","",TODAY()-HM457)</f>
        <v/>
      </c>
      <c r="HO457" s="494" t="n"/>
      <c r="HP457" s="184" t="n"/>
      <c r="HQ457" s="184">
        <f>IF(HM457="","SIN ESTADO",IF(HO457&lt;&gt;"","PAGA",IF(HN457&gt;0,"VENCIDA",IF(HN457&gt;=-5,"POR VENCER","AL DÍA"))))</f>
        <v/>
      </c>
      <c r="HR457" s="168" t="n"/>
      <c r="HS457" s="169">
        <f>N457+T457+Z457+AF457+AL457+AR457+AX457+BD457+BJ457+BP457+BV457+CB457+CH457+CN457+CT457+CZ457+DF457+DL457+DR457+DX457+ED457+EJ457+EP457+EV457+FB457+FH457+FN457+FT457+FZ457+GF457+GL457+GR457+GX457+HD457+HJ457+HP457</f>
        <v/>
      </c>
      <c r="HU457" s="170">
        <f>IFERROR(N($J457),0)</f>
        <v/>
      </c>
      <c r="HW457" s="170">
        <f>SUMPRODUCT((MOD(COLUMN($M457:$HR457)-COLUMN($M457),6)=0)*ISNUMBER($M457:$HR457)*($M457:$HR457&gt;=RESUMEN!$C$26)*($M457:$HR457&lt;=RESUMEN!$C$27)*IFERROR(N($N457:$HS457),0))</f>
        <v/>
      </c>
      <c r="HX457" s="170">
        <f>SUMPRODUCT((MOD(COLUMN($M457:$HR457)-COLUMN($M457),6)=0)*ISNUMBER($M457:$HR457)*($M457:$HR457&gt;=RESUMEN!$C$26)*($M457:$HR457&lt;=RESUMEN!$C$27))</f>
        <v/>
      </c>
    </row>
    <row r="458" ht="15.75" customHeight="1" s="506">
      <c r="B458" s="113">
        <f>VENTAS!A457</f>
        <v/>
      </c>
      <c r="C458" s="236">
        <f>VENTAS!B457</f>
        <v/>
      </c>
      <c r="D458" s="53">
        <f>VENTAS!C457</f>
        <v/>
      </c>
      <c r="E458" s="114">
        <f>VENTAS!D457</f>
        <v/>
      </c>
      <c r="F458" s="114">
        <f>VENTAS!J457</f>
        <v/>
      </c>
      <c r="G458" s="494">
        <f>VENTAS!F457</f>
        <v/>
      </c>
      <c r="H458" s="479">
        <f>VENTAS!K457</f>
        <v/>
      </c>
      <c r="I458" s="479">
        <f>VENTAS!M457</f>
        <v/>
      </c>
      <c r="J458" s="184">
        <f>VENTAS!L457</f>
        <v/>
      </c>
      <c r="K458" s="119">
        <f>IF(N($H458)&lt;1,"",$G458+31)</f>
        <v/>
      </c>
      <c r="L458" s="124">
        <f>IF(K458="","",TODAY()-K458)</f>
        <v/>
      </c>
      <c r="M458" s="494" t="n"/>
      <c r="N458" s="374" t="n"/>
      <c r="O458" s="184">
        <f>IF(K458="","SIN ESTADO",IF(M458&lt;&gt;"","PAGA",IF(L458&gt;0,"VENCIDA",IF(L458&gt;=-5,"POR VENCER","AL DÍA"))))</f>
        <v/>
      </c>
      <c r="P458" s="185" t="n"/>
      <c r="Q458" s="119">
        <f>IF(N($H458)&lt;2,"",IF(K458="","",K458+31))</f>
        <v/>
      </c>
      <c r="R458" s="124">
        <f>IF(Q458="","",TODAY()-Q458)</f>
        <v/>
      </c>
      <c r="S458" s="494" t="n"/>
      <c r="T458" s="184" t="n"/>
      <c r="U458" s="184">
        <f>IF(Q458="","SIN ESTADO",IF(S458&lt;&gt;"","PAGA",IF(R458&gt;0,"VENCIDA",IF(R458&gt;=-5,"POR VENCER","AL DÍA"))))</f>
        <v/>
      </c>
      <c r="V458" s="185" t="n"/>
      <c r="W458" s="119">
        <f>IF(N($H458)&lt;3,"",IF(Q458="","",Q458+31))</f>
        <v/>
      </c>
      <c r="X458" s="124">
        <f>IF(W458="","",TODAY()-W458)</f>
        <v/>
      </c>
      <c r="Y458" s="494" t="n"/>
      <c r="Z458" s="184" t="n"/>
      <c r="AA458" s="184">
        <f>IF(W458="","SIN ESTADO",IF(Y458&lt;&gt;"","PAGA",IF(X458&gt;0,"VENCIDA",IF(X458&gt;=-5,"POR VENCER","AL DÍA"))))</f>
        <v/>
      </c>
      <c r="AB458" s="185" t="n"/>
      <c r="AC458" s="119">
        <f>IF(N($H458)&lt;4,"",IF(W458="","",W458+31))</f>
        <v/>
      </c>
      <c r="AD458" s="124">
        <f>IF(AC458="","",TODAY()-AC458)</f>
        <v/>
      </c>
      <c r="AE458" s="494" t="n"/>
      <c r="AF458" s="184" t="n"/>
      <c r="AG458" s="184">
        <f>IF(AC458="","SIN ESTADO",IF(AE458&lt;&gt;"","PAGA",IF(AD458&gt;0,"VENCIDA",IF(AD458&gt;=-5,"POR VENCER","AL DÍA"))))</f>
        <v/>
      </c>
      <c r="AH458" s="185" t="n"/>
      <c r="AI458" s="119">
        <f>IF(N($H458)&lt;5,"",IF(AC458="","",AC458+31))</f>
        <v/>
      </c>
      <c r="AJ458" s="124">
        <f>IF(AI458="","",TODAY()-AI458)</f>
        <v/>
      </c>
      <c r="AK458" s="494" t="n"/>
      <c r="AL458" s="184" t="n"/>
      <c r="AM458" s="184">
        <f>IF(AI458="","SIN ESTADO",IF(AK458&lt;&gt;"","PAGA",IF(AJ458&gt;0,"VENCIDA",IF(AJ458&gt;=-5,"POR VENCER","AL DÍA"))))</f>
        <v/>
      </c>
      <c r="AN458" s="185" t="n"/>
      <c r="AO458" s="119">
        <f>IF(N($H458)&lt;6,"",IF(AI458="","",AI458+31))</f>
        <v/>
      </c>
      <c r="AP458" s="124">
        <f>IF(AO458="","",TODAY()-AO458)</f>
        <v/>
      </c>
      <c r="AQ458" s="270" t="n"/>
      <c r="AR458" s="184" t="n"/>
      <c r="AS458" s="184">
        <f>IF(AO458="","SIN ESTADO",IF(AQ458&lt;&gt;"","PAGA",IF(AP458&gt;0,"VENCIDA",IF(AP458&gt;=-5,"POR VENCER","AL DÍA"))))</f>
        <v/>
      </c>
      <c r="AT458" s="185" t="n"/>
      <c r="AU458" s="119">
        <f>IF(N($H458)&lt;7,"",IF(AO458="","",AO458+31))</f>
        <v/>
      </c>
      <c r="AV458" s="124">
        <f>IF(AU458="","",TODAY()-AU458)</f>
        <v/>
      </c>
      <c r="AW458" s="494" t="n"/>
      <c r="AX458" s="184" t="n"/>
      <c r="AY458" s="184">
        <f>IF(AU458="","SIN ESTADO",IF(AW458&lt;&gt;"","PAGA",IF(AV458&gt;0,"VENCIDA",IF(AV458&gt;=-5,"POR VENCER","AL DÍA"))))</f>
        <v/>
      </c>
      <c r="AZ458" s="185" t="n"/>
      <c r="BA458" s="119">
        <f>IF(N($H458)&lt;8,"",IF(AU458="","",AU458+31))</f>
        <v/>
      </c>
      <c r="BB458" s="124">
        <f>IF(BA458="","",TODAY()-BA458)</f>
        <v/>
      </c>
      <c r="BC458" s="494" t="n"/>
      <c r="BD458" s="184" t="n"/>
      <c r="BE458" s="184">
        <f>IF(BA458="","SIN ESTADO",IF(BC458&lt;&gt;"","PAGA",IF(BB458&gt;0,"VENCIDA",IF(BB458&gt;=-5,"POR VENCER","AL DÍA"))))</f>
        <v/>
      </c>
      <c r="BF458" s="185" t="n"/>
      <c r="BG458" s="119">
        <f>IF(N($H458)&lt;9,"",IF(BA458="","",BA458+31))</f>
        <v/>
      </c>
      <c r="BH458" s="124">
        <f>IF(BG458="","",TODAY()-BG458)</f>
        <v/>
      </c>
      <c r="BI458" s="494" t="n"/>
      <c r="BJ458" s="184" t="n"/>
      <c r="BK458" s="184">
        <f>IF(BG458="","SIN ESTADO",IF(BI458&lt;&gt;"","PAGA",IF(BH458&gt;0,"VENCIDA",IF(BH458&gt;=-5,"POR VENCER","AL DÍA"))))</f>
        <v/>
      </c>
      <c r="BL458" s="185" t="n"/>
      <c r="BM458" s="119">
        <f>IF(N($H458)&lt;10,"",IF(BG458="","",BG458+31))</f>
        <v/>
      </c>
      <c r="BN458" s="124">
        <f>IF(BM458="","",TODAY()-BM458)</f>
        <v/>
      </c>
      <c r="BO458" s="494" t="n"/>
      <c r="BP458" s="184" t="n"/>
      <c r="BQ458" s="184">
        <f>IF(BM458="","SIN ESTADO",IF(BO458&lt;&gt;"","PAGA",IF(BN458&gt;0,"VENCIDA",IF(BN458&gt;=-5,"POR VENCER","AL DÍA"))))</f>
        <v/>
      </c>
      <c r="BR458" s="185" t="n"/>
      <c r="BS458" s="119">
        <f>IF(N($H458)&lt;11,"",IF(BM458="","",BM458+31))</f>
        <v/>
      </c>
      <c r="BT458" s="124">
        <f>IF(BS458="","",TODAY()-BS458)</f>
        <v/>
      </c>
      <c r="BU458" s="494" t="n"/>
      <c r="BV458" s="184" t="n"/>
      <c r="BW458" s="184">
        <f>IF(BS458="","SIN ESTADO",IF(BU458&lt;&gt;"","PAGA",IF(BT458&gt;0,"VENCIDA",IF(BT458&gt;=-5,"POR VENCER","AL DÍA"))))</f>
        <v/>
      </c>
      <c r="BX458" s="185" t="n"/>
      <c r="BY458" s="119">
        <f>IF(N($H458)&lt;12,"",IF(BS458="","",BS458+31))</f>
        <v/>
      </c>
      <c r="BZ458" s="124">
        <f>IF(BY458="","",TODAY()-BY458)</f>
        <v/>
      </c>
      <c r="CA458" s="494" t="n"/>
      <c r="CB458" s="184" t="n"/>
      <c r="CC458" s="184">
        <f>IF(BY458="","SIN ESTADO",IF(CA458&lt;&gt;"","PAGA",IF(BZ458&gt;0,"VENCIDA",IF(BZ458&gt;=-5,"POR VENCER","AL DÍA"))))</f>
        <v/>
      </c>
      <c r="CD458" s="185" t="n"/>
      <c r="CE458" s="119">
        <f>IF(N($H458)&lt;13,"",IF(BY458="","",BY458+31))</f>
        <v/>
      </c>
      <c r="CF458" s="124">
        <f>IF(CE458="","",TODAY()-CE458)</f>
        <v/>
      </c>
      <c r="CG458" s="494" t="n"/>
      <c r="CH458" s="184" t="n"/>
      <c r="CI458" s="184">
        <f>IF(CE458="","SIN ESTADO",IF(CG458&lt;&gt;"","PAGA",IF(CF458&gt;0,"VENCIDA",IF(CF458&gt;=-5,"POR VENCER","AL DÍA"))))</f>
        <v/>
      </c>
      <c r="CJ458" s="185" t="n"/>
      <c r="CK458" s="119">
        <f>IF(N($H458)&lt;14,"",IF(CE458="","",CE458+31))</f>
        <v/>
      </c>
      <c r="CL458" s="124">
        <f>IF(CK458="","",TODAY()-CK458)</f>
        <v/>
      </c>
      <c r="CM458" s="494" t="n"/>
      <c r="CN458" s="184" t="n"/>
      <c r="CO458" s="184">
        <f>IF(CK458="","SIN ESTADO",IF(CM458&lt;&gt;"","PAGA",IF(CL458&gt;0,"VENCIDA",IF(CL458&gt;=-5,"POR VENCER","AL DÍA"))))</f>
        <v/>
      </c>
      <c r="CP458" s="185" t="n"/>
      <c r="CQ458" s="119">
        <f>IF(N($H458)&lt;15,"",IF(CK458="","",CK458+31))</f>
        <v/>
      </c>
      <c r="CR458" s="124">
        <f>IF(CQ458="","",TODAY()-CQ458)</f>
        <v/>
      </c>
      <c r="CS458" s="494" t="n"/>
      <c r="CT458" s="184" t="n"/>
      <c r="CU458" s="184">
        <f>IF(CQ458="","SIN ESTADO",IF(CS458&lt;&gt;"","PAGA",IF(CR458&gt;0,"VENCIDA",IF(CR458&gt;=-5,"POR VENCER","AL DÍA"))))</f>
        <v/>
      </c>
      <c r="CV458" s="185" t="n"/>
      <c r="CW458" s="119">
        <f>IF(N($H458)&lt;16,"",IF(CQ458="","",CQ458+31))</f>
        <v/>
      </c>
      <c r="CX458" s="124">
        <f>IF(CW458="","",TODAY()-CW458)</f>
        <v/>
      </c>
      <c r="CY458" s="494" t="n"/>
      <c r="CZ458" s="184" t="n"/>
      <c r="DA458" s="184">
        <f>IF(CW458="","SIN ESTADO",IF(CY458&lt;&gt;"","PAGA",IF(CX458&gt;0,"VENCIDA",IF(CX458&gt;=-5,"POR VENCER","AL DÍA"))))</f>
        <v/>
      </c>
      <c r="DB458" s="185" t="n"/>
      <c r="DC458" s="119">
        <f>IF(N($H458)&lt;17,"",IF(CW458="","",CW458+31))</f>
        <v/>
      </c>
      <c r="DD458" s="124">
        <f>IF(DC458="","",TODAY()-DC458)</f>
        <v/>
      </c>
      <c r="DE458" s="494" t="n"/>
      <c r="DF458" s="184" t="n"/>
      <c r="DG458" s="184">
        <f>IF(DC458="","SIN ESTADO",IF(DE458&lt;&gt;"","PAGA",IF(DD458&gt;0,"VENCIDA",IF(DD458&gt;=-5,"POR VENCER","AL DÍA"))))</f>
        <v/>
      </c>
      <c r="DH458" s="185" t="n"/>
      <c r="DI458" s="119">
        <f>IF(N($H458)&lt;18,"",IF(DC458="","",DC458+31))</f>
        <v/>
      </c>
      <c r="DJ458" s="124">
        <f>IF(DI458="","",TODAY()-DI458)</f>
        <v/>
      </c>
      <c r="DK458" s="494" t="n"/>
      <c r="DL458" s="184" t="n"/>
      <c r="DM458" s="184">
        <f>IF(DI458="","SIN ESTADO",IF(DK458&lt;&gt;"","PAGA",IF(DJ458&gt;0,"VENCIDA",IF(DJ458&gt;=-5,"POR VENCER","AL DÍA"))))</f>
        <v/>
      </c>
      <c r="DN458" s="185" t="n"/>
      <c r="DO458" s="119">
        <f>IF(N($H458)&lt;19,"",IF(DI458="","",DI458+31))</f>
        <v/>
      </c>
      <c r="DP458" s="124">
        <f>IF(DO458="","",TODAY()-DO458)</f>
        <v/>
      </c>
      <c r="DQ458" s="494" t="n"/>
      <c r="DR458" s="184" t="n"/>
      <c r="DS458" s="184">
        <f>IF(DO458="","SIN ESTADO",IF(DQ458&lt;&gt;"","PAGA",IF(DP458&gt;0,"VENCIDA",IF(DP458&gt;=-5,"POR VENCER","AL DÍA"))))</f>
        <v/>
      </c>
      <c r="DT458" s="185" t="n"/>
      <c r="DU458" s="119">
        <f>IF(N($H458)&lt;20,"",IF(DO458="","",DO458+31))</f>
        <v/>
      </c>
      <c r="DV458" s="124">
        <f>IF(DU458="","",TODAY()-DU458)</f>
        <v/>
      </c>
      <c r="DW458" s="494" t="n"/>
      <c r="DX458" s="184" t="n"/>
      <c r="DY458" s="184">
        <f>IF(DU458="","SIN ESTADO",IF(DW458&lt;&gt;"","PAGA",IF(DV458&gt;0,"VENCIDA",IF(DV458&gt;=-5,"POR VENCER","AL DÍA"))))</f>
        <v/>
      </c>
      <c r="DZ458" s="185" t="n"/>
      <c r="EA458" s="119">
        <f>IF(N($H458)&lt;21,"",IF(DU458="","",DU458+31))</f>
        <v/>
      </c>
      <c r="EB458" s="124">
        <f>IF(EA458="","",TODAY()-EA458)</f>
        <v/>
      </c>
      <c r="EC458" s="494" t="n"/>
      <c r="ED458" s="184" t="n"/>
      <c r="EE458" s="184">
        <f>IF(EA458="","SIN ESTADO",IF(EC458&lt;&gt;"","PAGA",IF(EB458&gt;0,"VENCIDA",IF(EB458&gt;=-5,"POR VENCER","AL DÍA"))))</f>
        <v/>
      </c>
      <c r="EF458" s="185" t="n"/>
      <c r="EG458" s="119">
        <f>IF(N($H458)&lt;22,"",IF(EA458="","",EA458+31))</f>
        <v/>
      </c>
      <c r="EH458" s="124">
        <f>IF(EG458="","",TODAY()-EG458)</f>
        <v/>
      </c>
      <c r="EI458" s="494" t="n"/>
      <c r="EJ458" s="184" t="n"/>
      <c r="EK458" s="184">
        <f>IF(EG458="","SIN ESTADO",IF(EI458&lt;&gt;"","PAGA",IF(EH458&gt;0,"VENCIDA",IF(EH458&gt;=-5,"POR VENCER","AL DÍA"))))</f>
        <v/>
      </c>
      <c r="EL458" s="185" t="n"/>
      <c r="EM458" s="119">
        <f>IF(N($H458)&lt;23,"",IF(EG458="","",EG458+31))</f>
        <v/>
      </c>
      <c r="EN458" s="124">
        <f>IF(EM458="","",TODAY()-EM458)</f>
        <v/>
      </c>
      <c r="EO458" s="494" t="n"/>
      <c r="EP458" s="184" t="n"/>
      <c r="EQ458" s="184">
        <f>IF(EM458="","SIN ESTADO",IF(EO458&lt;&gt;"","PAGA",IF(EN458&gt;0,"VENCIDA",IF(EN458&gt;=-5,"POR VENCER","AL DÍA"))))</f>
        <v/>
      </c>
      <c r="ER458" s="185" t="n"/>
      <c r="ES458" s="119">
        <f>IF(N($H458)&lt;24,"",IF(EM458="","",EM458+31))</f>
        <v/>
      </c>
      <c r="ET458" s="124">
        <f>IF(ES458="","",TODAY()-ES458)</f>
        <v/>
      </c>
      <c r="EU458" s="494" t="n"/>
      <c r="EV458" s="184" t="n"/>
      <c r="EW458" s="184">
        <f>IF(ES458="","SIN ESTADO",IF(EU458&lt;&gt;"","PAGA",IF(ET458&gt;0,"VENCIDA",IF(ET458&gt;=-5,"POR VENCER","AL DÍA"))))</f>
        <v/>
      </c>
      <c r="EX458" s="185" t="n"/>
      <c r="EY458" s="119">
        <f>IF(N($H458)&lt;25,"",IF(ES458="","",ES458+31))</f>
        <v/>
      </c>
      <c r="EZ458" s="124">
        <f>IF(EY458="","",TODAY()-EY458)</f>
        <v/>
      </c>
      <c r="FA458" s="494" t="n"/>
      <c r="FB458" s="184" t="n"/>
      <c r="FC458" s="184">
        <f>IF(EY458="","SIN ESTADO",IF(FA458&lt;&gt;"","PAGA",IF(EZ458&gt;0,"VENCIDA",IF(EZ458&gt;=-5,"POR VENCER","AL DÍA"))))</f>
        <v/>
      </c>
      <c r="FD458" s="185" t="n"/>
      <c r="FE458" s="119">
        <f>IF(N($H458)&lt;26,"",IF(EY458="","",EY458+31))</f>
        <v/>
      </c>
      <c r="FF458" s="124">
        <f>IF(FE458="","",TODAY()-FE458)</f>
        <v/>
      </c>
      <c r="FG458" s="494" t="n"/>
      <c r="FH458" s="184" t="n"/>
      <c r="FI458" s="184">
        <f>IF(FE458="","SIN ESTADO",IF(FG458&lt;&gt;"","PAGA",IF(FF458&gt;0,"VENCIDA",IF(FF458&gt;=-5,"POR VENCER","AL DÍA"))))</f>
        <v/>
      </c>
      <c r="FJ458" s="185" t="n"/>
      <c r="FK458" s="119">
        <f>IF(N($H458)&lt;27,"",IF(FE458="","",FE458+31))</f>
        <v/>
      </c>
      <c r="FL458" s="124">
        <f>IF(FK458="","",TODAY()-FK458)</f>
        <v/>
      </c>
      <c r="FM458" s="494" t="n"/>
      <c r="FN458" s="184" t="n"/>
      <c r="FO458" s="184">
        <f>IF(FK458="","SIN ESTADO",IF(FM458&lt;&gt;"","PAGA",IF(FL458&gt;0,"VENCIDA",IF(FL458&gt;=-5,"POR VENCER","AL DÍA"))))</f>
        <v/>
      </c>
      <c r="FP458" s="185" t="n"/>
      <c r="FQ458" s="119">
        <f>IF(N($H458)&lt;28,"",IF(FK458="","",FK458+31))</f>
        <v/>
      </c>
      <c r="FR458" s="124">
        <f>IF(FQ458="","",TODAY()-FQ458)</f>
        <v/>
      </c>
      <c r="FS458" s="494" t="n"/>
      <c r="FT458" s="184" t="n"/>
      <c r="FU458" s="184">
        <f>IF(FQ458="","SIN ESTADO",IF(FS458&lt;&gt;"","PAGA",IF(FR458&gt;0,"VENCIDA",IF(FR458&gt;=-5,"POR VENCER","AL DÍA"))))</f>
        <v/>
      </c>
      <c r="FV458" s="185" t="n"/>
      <c r="FW458" s="119">
        <f>IF(N($H458)&lt;29,"",IF(FQ458="","",FQ458+31))</f>
        <v/>
      </c>
      <c r="FX458" s="124">
        <f>IF(FW458="","",TODAY()-FW458)</f>
        <v/>
      </c>
      <c r="FY458" s="494" t="n"/>
      <c r="FZ458" s="184" t="n"/>
      <c r="GA458" s="184">
        <f>IF(FW458="","SIN ESTADO",IF(FY458&lt;&gt;"","PAGA",IF(FX458&gt;0,"VENCIDA",IF(FX458&gt;=-5,"POR VENCER","AL DÍA"))))</f>
        <v/>
      </c>
      <c r="GB458" s="185" t="n"/>
      <c r="GC458" s="119">
        <f>IF(N($H458)&lt;30,"",IF(FW458="","",FW458+31))</f>
        <v/>
      </c>
      <c r="GD458" s="124">
        <f>IF(GC458="","",TODAY()-GC458)</f>
        <v/>
      </c>
      <c r="GE458" s="494" t="n"/>
      <c r="GF458" s="184" t="n"/>
      <c r="GG458" s="184">
        <f>IF(GC458="","SIN ESTADO",IF(GE458&lt;&gt;"","PAGA",IF(GD458&gt;0,"VENCIDA",IF(GD458&gt;=-5,"POR VENCER","AL DÍA"))))</f>
        <v/>
      </c>
      <c r="GH458" s="185" t="n"/>
      <c r="GI458" s="119">
        <f>IF(N($H458)&lt;31,"",IF(GC458="","",GC458+31))</f>
        <v/>
      </c>
      <c r="GJ458" s="124">
        <f>IF(GI458="","",TODAY()-GI458)</f>
        <v/>
      </c>
      <c r="GK458" s="494" t="n"/>
      <c r="GL458" s="184" t="n"/>
      <c r="GM458" s="184">
        <f>IF(GI458="","SIN ESTADO",IF(GK458&lt;&gt;"","PAGA",IF(GJ458&gt;0,"VENCIDA",IF(GJ458&gt;=-5,"POR VENCER","AL DÍA"))))</f>
        <v/>
      </c>
      <c r="GN458" s="185" t="n"/>
      <c r="GO458" s="119">
        <f>IF(N($H458)&lt;32,"",IF(GI458="","",GI458+31))</f>
        <v/>
      </c>
      <c r="GP458" s="124">
        <f>IF(GO458="","",TODAY()-GO458)</f>
        <v/>
      </c>
      <c r="GQ458" s="494" t="n"/>
      <c r="GR458" s="184" t="n"/>
      <c r="GS458" s="184">
        <f>IF(GO458="","SIN ESTADO",IF(GQ458&lt;&gt;"","PAGA",IF(GP458&gt;0,"VENCIDA",IF(GP458&gt;=-5,"POR VENCER","AL DÍA"))))</f>
        <v/>
      </c>
      <c r="GT458" s="185" t="n"/>
      <c r="GU458" s="119">
        <f>IF(N($H458)&lt;33,"",IF(GO458="","",GO458+31))</f>
        <v/>
      </c>
      <c r="GV458" s="124">
        <f>IF(GU458="","",TODAY()-GU458)</f>
        <v/>
      </c>
      <c r="GW458" s="494" t="n"/>
      <c r="GX458" s="184" t="n"/>
      <c r="GY458" s="184">
        <f>IF(GU458="","SIN ESTADO",IF(GW458&lt;&gt;"","PAGA",IF(GV458&gt;0,"VENCIDA",IF(GV458&gt;=-5,"POR VENCER","AL DÍA"))))</f>
        <v/>
      </c>
      <c r="GZ458" s="185" t="n"/>
      <c r="HA458" s="119">
        <f>IF(N($H458)&lt;34,"",IF(GU458="","",GU458+31))</f>
        <v/>
      </c>
      <c r="HB458" s="124">
        <f>IF(HA458="","",TODAY()-HA458)</f>
        <v/>
      </c>
      <c r="HC458" s="494" t="n"/>
      <c r="HD458" s="184" t="n"/>
      <c r="HE458" s="184">
        <f>IF(HA458="","SIN ESTADO",IF(HC458&lt;&gt;"","PAGA",IF(HB458&gt;0,"VENCIDA",IF(HB458&gt;=-5,"POR VENCER","AL DÍA"))))</f>
        <v/>
      </c>
      <c r="HF458" s="185" t="n"/>
      <c r="HG458" s="119">
        <f>IF(N($H458)&lt;35,"",IF(HA458="","",HA458+31))</f>
        <v/>
      </c>
      <c r="HH458" s="124">
        <f>IF(HG458="","",TODAY()-HG458)</f>
        <v/>
      </c>
      <c r="HI458" s="494" t="n"/>
      <c r="HJ458" s="184" t="n"/>
      <c r="HK458" s="184">
        <f>IF(HG458="","SIN ESTADO",IF(HI458&lt;&gt;"","PAGA",IF(HH458&gt;0,"VENCIDA",IF(HH458&gt;=-5,"POR VENCER","AL DÍA"))))</f>
        <v/>
      </c>
      <c r="HL458" s="168" t="n"/>
      <c r="HM458" s="119">
        <f>IF(N($H458)&lt;36,"",IF(HG458="","",HG458+31))</f>
        <v/>
      </c>
      <c r="HN458" s="124">
        <f>IF(HM458="","",TODAY()-HM458)</f>
        <v/>
      </c>
      <c r="HO458" s="494" t="n"/>
      <c r="HP458" s="184" t="n"/>
      <c r="HQ458" s="184">
        <f>IF(HM458="","SIN ESTADO",IF(HO458&lt;&gt;"","PAGA",IF(HN458&gt;0,"VENCIDA",IF(HN458&gt;=-5,"POR VENCER","AL DÍA"))))</f>
        <v/>
      </c>
      <c r="HR458" s="168" t="n"/>
      <c r="HS458" s="169">
        <f>N458+T458+Z458+AF458+AL458+AR458+AX458+BD458+BJ458+BP458+BV458+CB458+CH458+CN458+CT458+CZ458+DF458+DL458+DR458+DX458+ED458+EJ458+EP458+EV458+FB458+FH458+FN458+FT458+FZ458+GF458+GL458+GR458+GX458+HD458+HJ458+HP458</f>
        <v/>
      </c>
      <c r="HU458" s="170">
        <f>IFERROR(N($J458),0)</f>
        <v/>
      </c>
      <c r="HW458" s="170">
        <f>SUMPRODUCT((MOD(COLUMN($M458:$HR458)-COLUMN($M458),6)=0)*ISNUMBER($M458:$HR458)*($M458:$HR458&gt;=RESUMEN!$C$26)*($M458:$HR458&lt;=RESUMEN!$C$27)*IFERROR(N($N458:$HS458),0))</f>
        <v/>
      </c>
      <c r="HX458" s="170">
        <f>SUMPRODUCT((MOD(COLUMN($M458:$HR458)-COLUMN($M458),6)=0)*ISNUMBER($M458:$HR458)*($M458:$HR458&gt;=RESUMEN!$C$26)*($M458:$HR458&lt;=RESUMEN!$C$27))</f>
        <v/>
      </c>
    </row>
    <row r="459" ht="15.75" customHeight="1" s="506">
      <c r="B459" s="113">
        <f>VENTAS!A458</f>
        <v/>
      </c>
      <c r="C459" s="236">
        <f>VENTAS!B458</f>
        <v/>
      </c>
      <c r="D459" s="53">
        <f>VENTAS!C458</f>
        <v/>
      </c>
      <c r="E459" s="114">
        <f>VENTAS!D458</f>
        <v/>
      </c>
      <c r="F459" s="114">
        <f>VENTAS!J458</f>
        <v/>
      </c>
      <c r="G459" s="494">
        <f>VENTAS!F458</f>
        <v/>
      </c>
      <c r="H459" s="479">
        <f>VENTAS!K458</f>
        <v/>
      </c>
      <c r="I459" s="479">
        <f>VENTAS!M458</f>
        <v/>
      </c>
      <c r="J459" s="184">
        <f>VENTAS!L458</f>
        <v/>
      </c>
      <c r="K459" s="119">
        <f>IF(N($H459)&lt;1,"",$G459+31)</f>
        <v/>
      </c>
      <c r="L459" s="124">
        <f>IF(K459="","",TODAY()-K459)</f>
        <v/>
      </c>
      <c r="M459" s="494" t="n"/>
      <c r="N459" s="374" t="n"/>
      <c r="O459" s="184">
        <f>IF(K459="","SIN ESTADO",IF(M459&lt;&gt;"","PAGA",IF(L459&gt;0,"VENCIDA",IF(L459&gt;=-5,"POR VENCER","AL DÍA"))))</f>
        <v/>
      </c>
      <c r="P459" s="185" t="n"/>
      <c r="Q459" s="119">
        <f>IF(N($H459)&lt;2,"",IF(K459="","",K459+31))</f>
        <v/>
      </c>
      <c r="R459" s="124">
        <f>IF(Q459="","",TODAY()-Q459)</f>
        <v/>
      </c>
      <c r="S459" s="494" t="n"/>
      <c r="T459" s="184" t="n"/>
      <c r="U459" s="184">
        <f>IF(Q459="","SIN ESTADO",IF(S459&lt;&gt;"","PAGA",IF(R459&gt;0,"VENCIDA",IF(R459&gt;=-5,"POR VENCER","AL DÍA"))))</f>
        <v/>
      </c>
      <c r="V459" s="185" t="n"/>
      <c r="W459" s="119">
        <f>IF(N($H459)&lt;3,"",IF(Q459="","",Q459+31))</f>
        <v/>
      </c>
      <c r="X459" s="124">
        <f>IF(W459="","",TODAY()-W459)</f>
        <v/>
      </c>
      <c r="Y459" s="494" t="n"/>
      <c r="Z459" s="184" t="n"/>
      <c r="AA459" s="184">
        <f>IF(W459="","SIN ESTADO",IF(Y459&lt;&gt;"","PAGA",IF(X459&gt;0,"VENCIDA",IF(X459&gt;=-5,"POR VENCER","AL DÍA"))))</f>
        <v/>
      </c>
      <c r="AB459" s="185" t="n"/>
      <c r="AC459" s="119">
        <f>IF(N($H459)&lt;4,"",IF(W459="","",W459+31))</f>
        <v/>
      </c>
      <c r="AD459" s="124">
        <f>IF(AC459="","",TODAY()-AC459)</f>
        <v/>
      </c>
      <c r="AE459" s="494" t="n"/>
      <c r="AF459" s="184" t="n"/>
      <c r="AG459" s="184">
        <f>IF(AC459="","SIN ESTADO",IF(AE459&lt;&gt;"","PAGA",IF(AD459&gt;0,"VENCIDA",IF(AD459&gt;=-5,"POR VENCER","AL DÍA"))))</f>
        <v/>
      </c>
      <c r="AH459" s="185" t="n"/>
      <c r="AI459" s="119">
        <f>IF(N($H459)&lt;5,"",IF(AC459="","",AC459+31))</f>
        <v/>
      </c>
      <c r="AJ459" s="124">
        <f>IF(AI459="","",TODAY()-AI459)</f>
        <v/>
      </c>
      <c r="AK459" s="494" t="n"/>
      <c r="AL459" s="184" t="n"/>
      <c r="AM459" s="184">
        <f>IF(AI459="","SIN ESTADO",IF(AK459&lt;&gt;"","PAGA",IF(AJ459&gt;0,"VENCIDA",IF(AJ459&gt;=-5,"POR VENCER","AL DÍA"))))</f>
        <v/>
      </c>
      <c r="AN459" s="185" t="n"/>
      <c r="AO459" s="119">
        <f>IF(N($H459)&lt;6,"",IF(AI459="","",AI459+31))</f>
        <v/>
      </c>
      <c r="AP459" s="124">
        <f>IF(AO459="","",TODAY()-AO459)</f>
        <v/>
      </c>
      <c r="AQ459" s="270" t="n"/>
      <c r="AR459" s="184" t="n"/>
      <c r="AS459" s="184">
        <f>IF(AO459="","SIN ESTADO",IF(AQ459&lt;&gt;"","PAGA",IF(AP459&gt;0,"VENCIDA",IF(AP459&gt;=-5,"POR VENCER","AL DÍA"))))</f>
        <v/>
      </c>
      <c r="AT459" s="185" t="n"/>
      <c r="AU459" s="119">
        <f>IF(N($H459)&lt;7,"",IF(AO459="","",AO459+31))</f>
        <v/>
      </c>
      <c r="AV459" s="124">
        <f>IF(AU459="","",TODAY()-AU459)</f>
        <v/>
      </c>
      <c r="AW459" s="494" t="n"/>
      <c r="AX459" s="184" t="n"/>
      <c r="AY459" s="184">
        <f>IF(AU459="","SIN ESTADO",IF(AW459&lt;&gt;"","PAGA",IF(AV459&gt;0,"VENCIDA",IF(AV459&gt;=-5,"POR VENCER","AL DÍA"))))</f>
        <v/>
      </c>
      <c r="AZ459" s="185" t="n"/>
      <c r="BA459" s="119">
        <f>IF(N($H459)&lt;8,"",IF(AU459="","",AU459+31))</f>
        <v/>
      </c>
      <c r="BB459" s="124">
        <f>IF(BA459="","",TODAY()-BA459)</f>
        <v/>
      </c>
      <c r="BC459" s="494" t="n"/>
      <c r="BD459" s="184" t="n"/>
      <c r="BE459" s="184">
        <f>IF(BA459="","SIN ESTADO",IF(BC459&lt;&gt;"","PAGA",IF(BB459&gt;0,"VENCIDA",IF(BB459&gt;=-5,"POR VENCER","AL DÍA"))))</f>
        <v/>
      </c>
      <c r="BF459" s="185" t="n"/>
      <c r="BG459" s="119">
        <f>IF(N($H459)&lt;9,"",IF(BA459="","",BA459+31))</f>
        <v/>
      </c>
      <c r="BH459" s="124">
        <f>IF(BG459="","",TODAY()-BG459)</f>
        <v/>
      </c>
      <c r="BI459" s="494" t="n"/>
      <c r="BJ459" s="184" t="n"/>
      <c r="BK459" s="184">
        <f>IF(BG459="","SIN ESTADO",IF(BI459&lt;&gt;"","PAGA",IF(BH459&gt;0,"VENCIDA",IF(BH459&gt;=-5,"POR VENCER","AL DÍA"))))</f>
        <v/>
      </c>
      <c r="BL459" s="185" t="n"/>
      <c r="BM459" s="119">
        <f>IF(N($H459)&lt;10,"",IF(BG459="","",BG459+31))</f>
        <v/>
      </c>
      <c r="BN459" s="124">
        <f>IF(BM459="","",TODAY()-BM459)</f>
        <v/>
      </c>
      <c r="BO459" s="494" t="n"/>
      <c r="BP459" s="184" t="n"/>
      <c r="BQ459" s="184">
        <f>IF(BM459="","SIN ESTADO",IF(BO459&lt;&gt;"","PAGA",IF(BN459&gt;0,"VENCIDA",IF(BN459&gt;=-5,"POR VENCER","AL DÍA"))))</f>
        <v/>
      </c>
      <c r="BR459" s="185" t="n"/>
      <c r="BS459" s="119">
        <f>IF(N($H459)&lt;11,"",IF(BM459="","",BM459+31))</f>
        <v/>
      </c>
      <c r="BT459" s="124">
        <f>IF(BS459="","",TODAY()-BS459)</f>
        <v/>
      </c>
      <c r="BU459" s="494" t="n"/>
      <c r="BV459" s="184" t="n"/>
      <c r="BW459" s="184">
        <f>IF(BS459="","SIN ESTADO",IF(BU459&lt;&gt;"","PAGA",IF(BT459&gt;0,"VENCIDA",IF(BT459&gt;=-5,"POR VENCER","AL DÍA"))))</f>
        <v/>
      </c>
      <c r="BX459" s="185" t="n"/>
      <c r="BY459" s="119">
        <f>IF(N($H459)&lt;12,"",IF(BS459="","",BS459+31))</f>
        <v/>
      </c>
      <c r="BZ459" s="124">
        <f>IF(BY459="","",TODAY()-BY459)</f>
        <v/>
      </c>
      <c r="CA459" s="494" t="n"/>
      <c r="CB459" s="184" t="n"/>
      <c r="CC459" s="184">
        <f>IF(BY459="","SIN ESTADO",IF(CA459&lt;&gt;"","PAGA",IF(BZ459&gt;0,"VENCIDA",IF(BZ459&gt;=-5,"POR VENCER","AL DÍA"))))</f>
        <v/>
      </c>
      <c r="CD459" s="185" t="n"/>
      <c r="CE459" s="119">
        <f>IF(N($H459)&lt;13,"",IF(BY459="","",BY459+31))</f>
        <v/>
      </c>
      <c r="CF459" s="124">
        <f>IF(CE459="","",TODAY()-CE459)</f>
        <v/>
      </c>
      <c r="CG459" s="494" t="n"/>
      <c r="CH459" s="184" t="n"/>
      <c r="CI459" s="184">
        <f>IF(CE459="","SIN ESTADO",IF(CG459&lt;&gt;"","PAGA",IF(CF459&gt;0,"VENCIDA",IF(CF459&gt;=-5,"POR VENCER","AL DÍA"))))</f>
        <v/>
      </c>
      <c r="CJ459" s="185" t="n"/>
      <c r="CK459" s="119">
        <f>IF(N($H459)&lt;14,"",IF(CE459="","",CE459+31))</f>
        <v/>
      </c>
      <c r="CL459" s="124">
        <f>IF(CK459="","",TODAY()-CK459)</f>
        <v/>
      </c>
      <c r="CM459" s="494" t="n"/>
      <c r="CN459" s="184" t="n"/>
      <c r="CO459" s="184">
        <f>IF(CK459="","SIN ESTADO",IF(CM459&lt;&gt;"","PAGA",IF(CL459&gt;0,"VENCIDA",IF(CL459&gt;=-5,"POR VENCER","AL DÍA"))))</f>
        <v/>
      </c>
      <c r="CP459" s="185" t="n"/>
      <c r="CQ459" s="119">
        <f>IF(N($H459)&lt;15,"",IF(CK459="","",CK459+31))</f>
        <v/>
      </c>
      <c r="CR459" s="124">
        <f>IF(CQ459="","",TODAY()-CQ459)</f>
        <v/>
      </c>
      <c r="CS459" s="494" t="n"/>
      <c r="CT459" s="184" t="n"/>
      <c r="CU459" s="184">
        <f>IF(CQ459="","SIN ESTADO",IF(CS459&lt;&gt;"","PAGA",IF(CR459&gt;0,"VENCIDA",IF(CR459&gt;=-5,"POR VENCER","AL DÍA"))))</f>
        <v/>
      </c>
      <c r="CV459" s="185" t="n"/>
      <c r="CW459" s="119">
        <f>IF(N($H459)&lt;16,"",IF(CQ459="","",CQ459+31))</f>
        <v/>
      </c>
      <c r="CX459" s="124">
        <f>IF(CW459="","",TODAY()-CW459)</f>
        <v/>
      </c>
      <c r="CY459" s="494" t="n"/>
      <c r="CZ459" s="184" t="n"/>
      <c r="DA459" s="184">
        <f>IF(CW459="","SIN ESTADO",IF(CY459&lt;&gt;"","PAGA",IF(CX459&gt;0,"VENCIDA",IF(CX459&gt;=-5,"POR VENCER","AL DÍA"))))</f>
        <v/>
      </c>
      <c r="DB459" s="185" t="n"/>
      <c r="DC459" s="119">
        <f>IF(N($H459)&lt;17,"",IF(CW459="","",CW459+31))</f>
        <v/>
      </c>
      <c r="DD459" s="124">
        <f>IF(DC459="","",TODAY()-DC459)</f>
        <v/>
      </c>
      <c r="DE459" s="494" t="n"/>
      <c r="DF459" s="184" t="n"/>
      <c r="DG459" s="184">
        <f>IF(DC459="","SIN ESTADO",IF(DE459&lt;&gt;"","PAGA",IF(DD459&gt;0,"VENCIDA",IF(DD459&gt;=-5,"POR VENCER","AL DÍA"))))</f>
        <v/>
      </c>
      <c r="DH459" s="185" t="n"/>
      <c r="DI459" s="119">
        <f>IF(N($H459)&lt;18,"",IF(DC459="","",DC459+31))</f>
        <v/>
      </c>
      <c r="DJ459" s="124">
        <f>IF(DI459="","",TODAY()-DI459)</f>
        <v/>
      </c>
      <c r="DK459" s="494" t="n"/>
      <c r="DL459" s="184" t="n"/>
      <c r="DM459" s="184">
        <f>IF(DI459="","SIN ESTADO",IF(DK459&lt;&gt;"","PAGA",IF(DJ459&gt;0,"VENCIDA",IF(DJ459&gt;=-5,"POR VENCER","AL DÍA"))))</f>
        <v/>
      </c>
      <c r="DN459" s="185" t="n"/>
      <c r="DO459" s="119">
        <f>IF(N($H459)&lt;19,"",IF(DI459="","",DI459+31))</f>
        <v/>
      </c>
      <c r="DP459" s="124">
        <f>IF(DO459="","",TODAY()-DO459)</f>
        <v/>
      </c>
      <c r="DQ459" s="494" t="n"/>
      <c r="DR459" s="184" t="n"/>
      <c r="DS459" s="184">
        <f>IF(DO459="","SIN ESTADO",IF(DQ459&lt;&gt;"","PAGA",IF(DP459&gt;0,"VENCIDA",IF(DP459&gt;=-5,"POR VENCER","AL DÍA"))))</f>
        <v/>
      </c>
      <c r="DT459" s="185" t="n"/>
      <c r="DU459" s="119">
        <f>IF(N($H459)&lt;20,"",IF(DO459="","",DO459+31))</f>
        <v/>
      </c>
      <c r="DV459" s="124">
        <f>IF(DU459="","",TODAY()-DU459)</f>
        <v/>
      </c>
      <c r="DW459" s="494" t="n"/>
      <c r="DX459" s="184" t="n"/>
      <c r="DY459" s="184">
        <f>IF(DU459="","SIN ESTADO",IF(DW459&lt;&gt;"","PAGA",IF(DV459&gt;0,"VENCIDA",IF(DV459&gt;=-5,"POR VENCER","AL DÍA"))))</f>
        <v/>
      </c>
      <c r="DZ459" s="185" t="n"/>
      <c r="EA459" s="119">
        <f>IF(N($H459)&lt;21,"",IF(DU459="","",DU459+31))</f>
        <v/>
      </c>
      <c r="EB459" s="124">
        <f>IF(EA459="","",TODAY()-EA459)</f>
        <v/>
      </c>
      <c r="EC459" s="494" t="n"/>
      <c r="ED459" s="184" t="n"/>
      <c r="EE459" s="184">
        <f>IF(EA459="","SIN ESTADO",IF(EC459&lt;&gt;"","PAGA",IF(EB459&gt;0,"VENCIDA",IF(EB459&gt;=-5,"POR VENCER","AL DÍA"))))</f>
        <v/>
      </c>
      <c r="EF459" s="185" t="n"/>
      <c r="EG459" s="119">
        <f>IF(N($H459)&lt;22,"",IF(EA459="","",EA459+31))</f>
        <v/>
      </c>
      <c r="EH459" s="124">
        <f>IF(EG459="","",TODAY()-EG459)</f>
        <v/>
      </c>
      <c r="EI459" s="494" t="n"/>
      <c r="EJ459" s="184" t="n"/>
      <c r="EK459" s="184">
        <f>IF(EG459="","SIN ESTADO",IF(EI459&lt;&gt;"","PAGA",IF(EH459&gt;0,"VENCIDA",IF(EH459&gt;=-5,"POR VENCER","AL DÍA"))))</f>
        <v/>
      </c>
      <c r="EL459" s="185" t="n"/>
      <c r="EM459" s="119">
        <f>IF(N($H459)&lt;23,"",IF(EG459="","",EG459+31))</f>
        <v/>
      </c>
      <c r="EN459" s="124">
        <f>IF(EM459="","",TODAY()-EM459)</f>
        <v/>
      </c>
      <c r="EO459" s="494" t="n"/>
      <c r="EP459" s="184" t="n"/>
      <c r="EQ459" s="184">
        <f>IF(EM459="","SIN ESTADO",IF(EO459&lt;&gt;"","PAGA",IF(EN459&gt;0,"VENCIDA",IF(EN459&gt;=-5,"POR VENCER","AL DÍA"))))</f>
        <v/>
      </c>
      <c r="ER459" s="185" t="n"/>
      <c r="ES459" s="119">
        <f>IF(N($H459)&lt;24,"",IF(EM459="","",EM459+31))</f>
        <v/>
      </c>
      <c r="ET459" s="124">
        <f>IF(ES459="","",TODAY()-ES459)</f>
        <v/>
      </c>
      <c r="EU459" s="494" t="n"/>
      <c r="EV459" s="184" t="n"/>
      <c r="EW459" s="184">
        <f>IF(ES459="","SIN ESTADO",IF(EU459&lt;&gt;"","PAGA",IF(ET459&gt;0,"VENCIDA",IF(ET459&gt;=-5,"POR VENCER","AL DÍA"))))</f>
        <v/>
      </c>
      <c r="EX459" s="185" t="n"/>
      <c r="EY459" s="119">
        <f>IF(N($H459)&lt;25,"",IF(ES459="","",ES459+31))</f>
        <v/>
      </c>
      <c r="EZ459" s="124">
        <f>IF(EY459="","",TODAY()-EY459)</f>
        <v/>
      </c>
      <c r="FA459" s="494" t="n"/>
      <c r="FB459" s="184" t="n"/>
      <c r="FC459" s="184">
        <f>IF(EY459="","SIN ESTADO",IF(FA459&lt;&gt;"","PAGA",IF(EZ459&gt;0,"VENCIDA",IF(EZ459&gt;=-5,"POR VENCER","AL DÍA"))))</f>
        <v/>
      </c>
      <c r="FD459" s="185" t="n"/>
      <c r="FE459" s="119">
        <f>IF(N($H459)&lt;26,"",IF(EY459="","",EY459+31))</f>
        <v/>
      </c>
      <c r="FF459" s="124">
        <f>IF(FE459="","",TODAY()-FE459)</f>
        <v/>
      </c>
      <c r="FG459" s="494" t="n"/>
      <c r="FH459" s="184" t="n"/>
      <c r="FI459" s="184">
        <f>IF(FE459="","SIN ESTADO",IF(FG459&lt;&gt;"","PAGA",IF(FF459&gt;0,"VENCIDA",IF(FF459&gt;=-5,"POR VENCER","AL DÍA"))))</f>
        <v/>
      </c>
      <c r="FJ459" s="185" t="n"/>
      <c r="FK459" s="119">
        <f>IF(N($H459)&lt;27,"",IF(FE459="","",FE459+31))</f>
        <v/>
      </c>
      <c r="FL459" s="124">
        <f>IF(FK459="","",TODAY()-FK459)</f>
        <v/>
      </c>
      <c r="FM459" s="494" t="n"/>
      <c r="FN459" s="184" t="n"/>
      <c r="FO459" s="184">
        <f>IF(FK459="","SIN ESTADO",IF(FM459&lt;&gt;"","PAGA",IF(FL459&gt;0,"VENCIDA",IF(FL459&gt;=-5,"POR VENCER","AL DÍA"))))</f>
        <v/>
      </c>
      <c r="FP459" s="185" t="n"/>
      <c r="FQ459" s="119">
        <f>IF(N($H459)&lt;28,"",IF(FK459="","",FK459+31))</f>
        <v/>
      </c>
      <c r="FR459" s="124">
        <f>IF(FQ459="","",TODAY()-FQ459)</f>
        <v/>
      </c>
      <c r="FS459" s="494" t="n"/>
      <c r="FT459" s="184" t="n"/>
      <c r="FU459" s="184">
        <f>IF(FQ459="","SIN ESTADO",IF(FS459&lt;&gt;"","PAGA",IF(FR459&gt;0,"VENCIDA",IF(FR459&gt;=-5,"POR VENCER","AL DÍA"))))</f>
        <v/>
      </c>
      <c r="FV459" s="185" t="n"/>
      <c r="FW459" s="119">
        <f>IF(N($H459)&lt;29,"",IF(FQ459="","",FQ459+31))</f>
        <v/>
      </c>
      <c r="FX459" s="124">
        <f>IF(FW459="","",TODAY()-FW459)</f>
        <v/>
      </c>
      <c r="FY459" s="494" t="n"/>
      <c r="FZ459" s="184" t="n"/>
      <c r="GA459" s="184">
        <f>IF(FW459="","SIN ESTADO",IF(FY459&lt;&gt;"","PAGA",IF(FX459&gt;0,"VENCIDA",IF(FX459&gt;=-5,"POR VENCER","AL DÍA"))))</f>
        <v/>
      </c>
      <c r="GB459" s="185" t="n"/>
      <c r="GC459" s="119">
        <f>IF(N($H459)&lt;30,"",IF(FW459="","",FW459+31))</f>
        <v/>
      </c>
      <c r="GD459" s="124">
        <f>IF(GC459="","",TODAY()-GC459)</f>
        <v/>
      </c>
      <c r="GE459" s="494" t="n"/>
      <c r="GF459" s="184" t="n"/>
      <c r="GG459" s="184">
        <f>IF(GC459="","SIN ESTADO",IF(GE459&lt;&gt;"","PAGA",IF(GD459&gt;0,"VENCIDA",IF(GD459&gt;=-5,"POR VENCER","AL DÍA"))))</f>
        <v/>
      </c>
      <c r="GH459" s="185" t="n"/>
      <c r="GI459" s="119">
        <f>IF(N($H459)&lt;31,"",IF(GC459="","",GC459+31))</f>
        <v/>
      </c>
      <c r="GJ459" s="124">
        <f>IF(GI459="","",TODAY()-GI459)</f>
        <v/>
      </c>
      <c r="GK459" s="494" t="n"/>
      <c r="GL459" s="184" t="n"/>
      <c r="GM459" s="184">
        <f>IF(GI459="","SIN ESTADO",IF(GK459&lt;&gt;"","PAGA",IF(GJ459&gt;0,"VENCIDA",IF(GJ459&gt;=-5,"POR VENCER","AL DÍA"))))</f>
        <v/>
      </c>
      <c r="GN459" s="185" t="n"/>
      <c r="GO459" s="119">
        <f>IF(N($H459)&lt;32,"",IF(GI459="","",GI459+31))</f>
        <v/>
      </c>
      <c r="GP459" s="124">
        <f>IF(GO459="","",TODAY()-GO459)</f>
        <v/>
      </c>
      <c r="GQ459" s="494" t="n"/>
      <c r="GR459" s="184" t="n"/>
      <c r="GS459" s="184">
        <f>IF(GO459="","SIN ESTADO",IF(GQ459&lt;&gt;"","PAGA",IF(GP459&gt;0,"VENCIDA",IF(GP459&gt;=-5,"POR VENCER","AL DÍA"))))</f>
        <v/>
      </c>
      <c r="GT459" s="185" t="n"/>
      <c r="GU459" s="119">
        <f>IF(N($H459)&lt;33,"",IF(GO459="","",GO459+31))</f>
        <v/>
      </c>
      <c r="GV459" s="124">
        <f>IF(GU459="","",TODAY()-GU459)</f>
        <v/>
      </c>
      <c r="GW459" s="494" t="n"/>
      <c r="GX459" s="184" t="n"/>
      <c r="GY459" s="184">
        <f>IF(GU459="","SIN ESTADO",IF(GW459&lt;&gt;"","PAGA",IF(GV459&gt;0,"VENCIDA",IF(GV459&gt;=-5,"POR VENCER","AL DÍA"))))</f>
        <v/>
      </c>
      <c r="GZ459" s="185" t="n"/>
      <c r="HA459" s="119">
        <f>IF(N($H459)&lt;34,"",IF(GU459="","",GU459+31))</f>
        <v/>
      </c>
      <c r="HB459" s="124">
        <f>IF(HA459="","",TODAY()-HA459)</f>
        <v/>
      </c>
      <c r="HC459" s="494" t="n"/>
      <c r="HD459" s="184" t="n"/>
      <c r="HE459" s="184">
        <f>IF(HA459="","SIN ESTADO",IF(HC459&lt;&gt;"","PAGA",IF(HB459&gt;0,"VENCIDA",IF(HB459&gt;=-5,"POR VENCER","AL DÍA"))))</f>
        <v/>
      </c>
      <c r="HF459" s="185" t="n"/>
      <c r="HG459" s="119">
        <f>IF(N($H459)&lt;35,"",IF(HA459="","",HA459+31))</f>
        <v/>
      </c>
      <c r="HH459" s="124">
        <f>IF(HG459="","",TODAY()-HG459)</f>
        <v/>
      </c>
      <c r="HI459" s="494" t="n"/>
      <c r="HJ459" s="184" t="n"/>
      <c r="HK459" s="184">
        <f>IF(HG459="","SIN ESTADO",IF(HI459&lt;&gt;"","PAGA",IF(HH459&gt;0,"VENCIDA",IF(HH459&gt;=-5,"POR VENCER","AL DÍA"))))</f>
        <v/>
      </c>
      <c r="HL459" s="168" t="n"/>
      <c r="HM459" s="119">
        <f>IF(N($H459)&lt;36,"",IF(HG459="","",HG459+31))</f>
        <v/>
      </c>
      <c r="HN459" s="124">
        <f>IF(HM459="","",TODAY()-HM459)</f>
        <v/>
      </c>
      <c r="HO459" s="494" t="n"/>
      <c r="HP459" s="184" t="n"/>
      <c r="HQ459" s="184">
        <f>IF(HM459="","SIN ESTADO",IF(HO459&lt;&gt;"","PAGA",IF(HN459&gt;0,"VENCIDA",IF(HN459&gt;=-5,"POR VENCER","AL DÍA"))))</f>
        <v/>
      </c>
      <c r="HR459" s="168" t="n"/>
      <c r="HS459" s="169">
        <f>N459+T459+Z459+AF459+AL459+AR459+AX459+BD459+BJ459+BP459+BV459+CB459+CH459+CN459+CT459+CZ459+DF459+DL459+DR459+DX459+ED459+EJ459+EP459+EV459+FB459+FH459+FN459+FT459+FZ459+GF459+GL459+GR459+GX459+HD459+HJ459+HP459</f>
        <v/>
      </c>
      <c r="HU459" s="170">
        <f>IFERROR(N($J459),0)</f>
        <v/>
      </c>
      <c r="HW459" s="170">
        <f>SUMPRODUCT((MOD(COLUMN($M459:$HR459)-COLUMN($M459),6)=0)*ISNUMBER($M459:$HR459)*($M459:$HR459&gt;=RESUMEN!$C$26)*($M459:$HR459&lt;=RESUMEN!$C$27)*IFERROR(N($N459:$HS459),0))</f>
        <v/>
      </c>
      <c r="HX459" s="170">
        <f>SUMPRODUCT((MOD(COLUMN($M459:$HR459)-COLUMN($M459),6)=0)*ISNUMBER($M459:$HR459)*($M459:$HR459&gt;=RESUMEN!$C$26)*($M459:$HR459&lt;=RESUMEN!$C$27))</f>
        <v/>
      </c>
    </row>
    <row r="460" ht="15.75" customHeight="1" s="506">
      <c r="B460" s="113">
        <f>VENTAS!A459</f>
        <v/>
      </c>
      <c r="C460" s="236" t="inlineStr">
        <is>
          <t xml:space="preserve">LC2 - 42 - 10 </t>
        </is>
      </c>
      <c r="D460" s="53">
        <f>VENTAS!C459</f>
        <v/>
      </c>
      <c r="E460" s="114" t="n">
        <v>28000000</v>
      </c>
      <c r="F460" s="114">
        <f>E460</f>
        <v/>
      </c>
      <c r="G460" s="494" t="n">
        <v>46207</v>
      </c>
      <c r="H460" s="479" t="n">
        <v>24</v>
      </c>
      <c r="I460" s="479" t="inlineStr">
        <is>
          <t>4 DE CADA MES</t>
        </is>
      </c>
      <c r="J460" s="184" t="n">
        <v>1000000</v>
      </c>
      <c r="K460" s="119">
        <f>IF(N($H460)&lt;1,"",$G460+31)</f>
        <v/>
      </c>
      <c r="L460" s="124">
        <f>IF(K460="","",TODAY()-K460)</f>
        <v/>
      </c>
      <c r="M460" s="494" t="n">
        <v>46239</v>
      </c>
      <c r="N460" s="374" t="n">
        <v>1000000</v>
      </c>
      <c r="O460" s="184" t="inlineStr">
        <is>
          <t>SIN ESTADO</t>
        </is>
      </c>
      <c r="P460" s="185" t="inlineStr">
        <is>
          <t>TRANSFERENCIA</t>
        </is>
      </c>
      <c r="Q460" s="119">
        <f>IF(N($H460)&lt;2,"",IF(K460="","",K460+31))</f>
        <v/>
      </c>
      <c r="R460" s="124">
        <f>IF(Q460="","",TODAY()-Q460)</f>
        <v/>
      </c>
      <c r="S460" s="494" t="n">
        <v>46274</v>
      </c>
      <c r="T460" s="184" t="n">
        <v>1000000</v>
      </c>
      <c r="U460" s="184" t="inlineStr">
        <is>
          <t>PAGA</t>
        </is>
      </c>
      <c r="V460" s="185" t="inlineStr">
        <is>
          <t>TRANSFERENCIA</t>
        </is>
      </c>
      <c r="W460" s="119">
        <f>IF(N($H460)&lt;3,"",IF(Q460="","",Q460+31))</f>
        <v/>
      </c>
      <c r="X460" s="124">
        <f>IF(W460="","",TODAY()-W460)</f>
        <v/>
      </c>
      <c r="Y460" s="494" t="n"/>
      <c r="Z460" s="184" t="n"/>
      <c r="AA460" s="184" t="n"/>
      <c r="AB460" s="185" t="n"/>
      <c r="AC460" s="119">
        <f>IF(N($H460)&lt;4,"",IF(W460="","",W460+31))</f>
        <v/>
      </c>
      <c r="AD460" s="124">
        <f>IF(AC460="","",TODAY()-AC460)</f>
        <v/>
      </c>
      <c r="AE460" s="494" t="n"/>
      <c r="AF460" s="184" t="n"/>
      <c r="AG460" s="184" t="n"/>
      <c r="AH460" s="185" t="n"/>
      <c r="AI460" s="119">
        <f>IF(N($H460)&lt;5,"",IF(AC460="","",AC460+31))</f>
        <v/>
      </c>
      <c r="AJ460" s="124">
        <f>IF(AI460="","",TODAY()-AI460)</f>
        <v/>
      </c>
      <c r="AK460" s="494" t="n"/>
      <c r="AL460" s="184" t="n"/>
      <c r="AM460" s="184" t="n"/>
      <c r="AN460" s="185" t="n"/>
      <c r="AO460" s="119">
        <f>IF(N($H460)&lt;6,"",IF(AI460="","",AI460+31))</f>
        <v/>
      </c>
      <c r="AP460" s="124">
        <f>IF(AO460="","",TODAY()-AO460)</f>
        <v/>
      </c>
      <c r="AQ460" s="270" t="n"/>
      <c r="AR460" s="184" t="n"/>
      <c r="AS460" s="184" t="n"/>
      <c r="AT460" s="185" t="n"/>
      <c r="AU460" s="119">
        <f>IF(N($H460)&lt;7,"",IF(AO460="","",AO460+31))</f>
        <v/>
      </c>
      <c r="AV460" s="124">
        <f>IF(AU460="","",TODAY()-AU460)</f>
        <v/>
      </c>
      <c r="AW460" s="494" t="n"/>
      <c r="AX460" s="184" t="n"/>
      <c r="AY460" s="184" t="n"/>
      <c r="AZ460" s="185" t="n"/>
      <c r="BA460" s="119">
        <f>IF(N($H460)&lt;8,"",IF(AU460="","",AU460+31))</f>
        <v/>
      </c>
      <c r="BB460" s="124">
        <f>IF(BA460="","",TODAY()-BA460)</f>
        <v/>
      </c>
      <c r="BC460" s="494" t="n"/>
      <c r="BD460" s="184" t="n"/>
      <c r="BE460" s="184" t="n"/>
      <c r="BF460" s="185" t="n"/>
      <c r="BG460" s="119">
        <f>IF(N($H460)&lt;9,"",IF(BA460="","",BA460+31))</f>
        <v/>
      </c>
      <c r="BH460" s="124">
        <f>IF(BG460="","",TODAY()-BG460)</f>
        <v/>
      </c>
      <c r="BI460" s="494" t="n"/>
      <c r="BJ460" s="184" t="n"/>
      <c r="BK460" s="184" t="n"/>
      <c r="BL460" s="185" t="n"/>
      <c r="BM460" s="119">
        <f>IF(N($H460)&lt;10,"",IF(BG460="","",BG460+31))</f>
        <v/>
      </c>
      <c r="BN460" s="124">
        <f>IF(BM460="","",TODAY()-BM460)</f>
        <v/>
      </c>
      <c r="BO460" s="494" t="n"/>
      <c r="BP460" s="184" t="n"/>
      <c r="BQ460" s="184" t="n"/>
      <c r="BR460" s="185" t="n"/>
      <c r="BS460" s="119">
        <f>IF(N($H460)&lt;11,"",IF(BM460="","",BM460+31))</f>
        <v/>
      </c>
      <c r="BT460" s="124">
        <f>IF(BS460="","",TODAY()-BS460)</f>
        <v/>
      </c>
      <c r="BU460" s="494" t="n"/>
      <c r="BV460" s="184" t="n"/>
      <c r="BW460" s="184" t="n"/>
      <c r="BX460" s="185" t="n"/>
      <c r="BY460" s="119">
        <f>IF(N($H460)&lt;12,"",IF(BS460="","",BS460+31))</f>
        <v/>
      </c>
      <c r="BZ460" s="124">
        <f>IF(BY460="","",TODAY()-BY460)</f>
        <v/>
      </c>
      <c r="CA460" s="494" t="n"/>
      <c r="CB460" s="184" t="n"/>
      <c r="CC460" s="184" t="n"/>
      <c r="CD460" s="185" t="n"/>
      <c r="CE460" s="119">
        <f>IF(N($H460)&lt;13,"",IF(BY460="","",BY460+31))</f>
        <v/>
      </c>
      <c r="CF460" s="124">
        <f>IF(CE460="","",TODAY()-CE460)</f>
        <v/>
      </c>
      <c r="CG460" s="494" t="n"/>
      <c r="CH460" s="184" t="n"/>
      <c r="CI460" s="184" t="n"/>
      <c r="CJ460" s="185" t="n"/>
      <c r="CK460" s="119">
        <f>IF(N($H460)&lt;14,"",IF(CE460="","",CE460+31))</f>
        <v/>
      </c>
      <c r="CL460" s="124">
        <f>IF(CK460="","",TODAY()-CK460)</f>
        <v/>
      </c>
      <c r="CM460" s="494" t="n"/>
      <c r="CN460" s="184" t="n"/>
      <c r="CO460" s="184" t="n"/>
      <c r="CP460" s="185" t="n"/>
      <c r="CQ460" s="119">
        <f>IF(N($H460)&lt;15,"",IF(CK460="","",CK460+31))</f>
        <v/>
      </c>
      <c r="CR460" s="124">
        <f>IF(CQ460="","",TODAY()-CQ460)</f>
        <v/>
      </c>
      <c r="CS460" s="494" t="n"/>
      <c r="CT460" s="184" t="n"/>
      <c r="CU460" s="184" t="n"/>
      <c r="CV460" s="185" t="n"/>
      <c r="CW460" s="119">
        <f>IF(N($H460)&lt;16,"",IF(CQ460="","",CQ460+31))</f>
        <v/>
      </c>
      <c r="CX460" s="124">
        <f>IF(CW460="","",TODAY()-CW460)</f>
        <v/>
      </c>
      <c r="CY460" s="494" t="n"/>
      <c r="CZ460" s="184" t="n"/>
      <c r="DA460" s="184" t="n"/>
      <c r="DB460" s="185" t="n"/>
      <c r="DC460" s="119">
        <f>IF(N($H460)&lt;17,"",IF(CW460="","",CW460+31))</f>
        <v/>
      </c>
      <c r="DD460" s="124">
        <f>IF(DC460="","",TODAY()-DC460)</f>
        <v/>
      </c>
      <c r="DE460" s="494" t="n"/>
      <c r="DF460" s="184" t="n"/>
      <c r="DG460" s="184" t="n"/>
      <c r="DH460" s="185" t="n"/>
      <c r="DI460" s="119">
        <f>IF(N($H460)&lt;18,"",IF(DC460="","",DC460+31))</f>
        <v/>
      </c>
      <c r="DJ460" s="124">
        <f>IF(DI460="","",TODAY()-DI460)</f>
        <v/>
      </c>
      <c r="DK460" s="494" t="n"/>
      <c r="DL460" s="184" t="n"/>
      <c r="DM460" s="184" t="n"/>
      <c r="DN460" s="185" t="n"/>
      <c r="DO460" s="119">
        <f>IF(N($H460)&lt;19,"",IF(DI460="","",DI460+31))</f>
        <v/>
      </c>
      <c r="DP460" s="124">
        <f>IF(DO460="","",TODAY()-DO460)</f>
        <v/>
      </c>
      <c r="DQ460" s="494" t="n"/>
      <c r="DR460" s="184" t="n"/>
      <c r="DS460" s="184" t="n"/>
      <c r="DT460" s="185" t="n"/>
      <c r="DU460" s="119">
        <f>IF(N($H460)&lt;20,"",IF(DO460="","",DO460+31))</f>
        <v/>
      </c>
      <c r="DV460" s="124">
        <f>IF(DU460="","",TODAY()-DU460)</f>
        <v/>
      </c>
      <c r="DW460" s="494" t="n"/>
      <c r="DX460" s="184" t="n"/>
      <c r="DY460" s="184" t="n"/>
      <c r="DZ460" s="185" t="n"/>
      <c r="EA460" s="119">
        <f>IF(N($H460)&lt;21,"",IF(DU460="","",DU460+31))</f>
        <v/>
      </c>
      <c r="EB460" s="124">
        <f>IF(EA460="","",TODAY()-EA460)</f>
        <v/>
      </c>
      <c r="EC460" s="494" t="n"/>
      <c r="ED460" s="184" t="n"/>
      <c r="EE460" s="184" t="n"/>
      <c r="EF460" s="185" t="n"/>
      <c r="EG460" s="119">
        <f>IF(N($H460)&lt;22,"",IF(EA460="","",EA460+31))</f>
        <v/>
      </c>
      <c r="EH460" s="124">
        <f>IF(EG460="","",TODAY()-EG460)</f>
        <v/>
      </c>
      <c r="EI460" s="494" t="n"/>
      <c r="EJ460" s="184" t="n"/>
      <c r="EK460" s="184" t="n"/>
      <c r="EL460" s="185" t="n"/>
      <c r="EM460" s="119">
        <f>IF(N($H460)&lt;23,"",IF(EG460="","",EG460+31))</f>
        <v/>
      </c>
      <c r="EN460" s="124">
        <f>IF(EM460="","",TODAY()-EM460)</f>
        <v/>
      </c>
      <c r="EO460" s="494" t="n"/>
      <c r="EP460" s="184" t="n"/>
      <c r="EQ460" s="184" t="n"/>
      <c r="ER460" s="185" t="n"/>
      <c r="ES460" s="119">
        <f>IF(N($H460)&lt;24,"",IF(EM460="","",EM460+31))</f>
        <v/>
      </c>
      <c r="ET460" s="124">
        <f>IF(ES460="","",TODAY()-ES460)</f>
        <v/>
      </c>
      <c r="EU460" s="494" t="n"/>
      <c r="EV460" s="184" t="n"/>
      <c r="EW460" s="184" t="n"/>
      <c r="EX460" s="185" t="n"/>
      <c r="EY460" s="119">
        <f>IF(N($H460)&lt;25,"",IF(ES460="","",ES460+31))</f>
        <v/>
      </c>
      <c r="EZ460" s="124">
        <f>IF(EY460="","",TODAY()-EY460)</f>
        <v/>
      </c>
      <c r="FA460" s="494" t="n"/>
      <c r="FB460" s="184" t="n"/>
      <c r="FC460" s="184" t="n"/>
      <c r="FD460" s="185" t="n"/>
      <c r="FE460" s="119">
        <f>IF(N($H460)&lt;26,"",IF(EY460="","",EY460+31))</f>
        <v/>
      </c>
      <c r="FF460" s="124">
        <f>IF(FE460="","",TODAY()-FE460)</f>
        <v/>
      </c>
      <c r="FG460" s="494" t="n"/>
      <c r="FH460" s="184" t="n"/>
      <c r="FI460" s="184" t="n"/>
      <c r="FJ460" s="185" t="n"/>
      <c r="FK460" s="119">
        <f>IF(N($H460)&lt;27,"",IF(FE460="","",FE460+31))</f>
        <v/>
      </c>
      <c r="FL460" s="124">
        <f>IF(FK460="","",TODAY()-FK460)</f>
        <v/>
      </c>
      <c r="FM460" s="494" t="n"/>
      <c r="FN460" s="184" t="n"/>
      <c r="FO460" s="184" t="n"/>
      <c r="FP460" s="185" t="n"/>
      <c r="FQ460" s="119">
        <f>IF(N($H460)&lt;28,"",IF(FK460="","",FK460+31))</f>
        <v/>
      </c>
      <c r="FR460" s="124">
        <f>IF(FQ460="","",TODAY()-FQ460)</f>
        <v/>
      </c>
      <c r="FS460" s="494" t="n"/>
      <c r="FT460" s="184" t="n"/>
      <c r="FU460" s="184" t="n"/>
      <c r="FV460" s="185" t="n"/>
      <c r="FW460" s="119">
        <f>IF(N($H460)&lt;29,"",IF(FQ460="","",FQ460+31))</f>
        <v/>
      </c>
      <c r="FX460" s="124">
        <f>IF(FW460="","",TODAY()-FW460)</f>
        <v/>
      </c>
      <c r="FY460" s="494" t="n"/>
      <c r="FZ460" s="184" t="n"/>
      <c r="GA460" s="184" t="n"/>
      <c r="GB460" s="185" t="n"/>
      <c r="GC460" s="119">
        <f>IF(N($H460)&lt;30,"",IF(FW460="","",FW460+31))</f>
        <v/>
      </c>
      <c r="GD460" s="124">
        <f>IF(GC460="","",TODAY()-GC460)</f>
        <v/>
      </c>
      <c r="GE460" s="494" t="n"/>
      <c r="GF460" s="184" t="n"/>
      <c r="GG460" s="184" t="n"/>
      <c r="GH460" s="185" t="n"/>
      <c r="GI460" s="119">
        <f>IF(N($H460)&lt;31,"",IF(GC460="","",GC460+31))</f>
        <v/>
      </c>
      <c r="GJ460" s="124">
        <f>IF(GI460="","",TODAY()-GI460)</f>
        <v/>
      </c>
      <c r="GK460" s="494" t="n"/>
      <c r="GL460" s="184" t="n"/>
      <c r="GM460" s="184" t="n"/>
      <c r="GN460" s="185" t="n"/>
      <c r="GO460" s="119">
        <f>IF(N($H460)&lt;32,"",IF(GI460="","",GI460+31))</f>
        <v/>
      </c>
      <c r="GP460" s="124">
        <f>IF(GO460="","",TODAY()-GO460)</f>
        <v/>
      </c>
      <c r="GQ460" s="494" t="n"/>
      <c r="GR460" s="184" t="n"/>
      <c r="GS460" s="184" t="n"/>
      <c r="GT460" s="185" t="n"/>
      <c r="GU460" s="119">
        <f>IF(N($H460)&lt;33,"",IF(GO460="","",GO460+31))</f>
        <v/>
      </c>
      <c r="GV460" s="124">
        <f>IF(GU460="","",TODAY()-GU460)</f>
        <v/>
      </c>
      <c r="GW460" s="494" t="n"/>
      <c r="GX460" s="184" t="n"/>
      <c r="GY460" s="184" t="n"/>
      <c r="GZ460" s="185" t="n"/>
      <c r="HA460" s="119">
        <f>IF(N($H460)&lt;34,"",IF(GU460="","",GU460+31))</f>
        <v/>
      </c>
      <c r="HB460" s="124">
        <f>IF(HA460="","",TODAY()-HA460)</f>
        <v/>
      </c>
      <c r="HC460" s="494" t="n"/>
      <c r="HD460" s="184" t="n"/>
      <c r="HE460" s="184" t="n"/>
      <c r="HF460" s="185" t="n"/>
      <c r="HG460" s="119">
        <f>IF(N($H460)&lt;35,"",IF(HA460="","",HA460+31))</f>
        <v/>
      </c>
      <c r="HH460" s="124">
        <f>IF(HG460="","",TODAY()-HG460)</f>
        <v/>
      </c>
      <c r="HI460" s="494" t="n"/>
      <c r="HJ460" s="184" t="n"/>
      <c r="HK460" s="184" t="n"/>
      <c r="HL460" s="168" t="n"/>
      <c r="HM460" s="119">
        <f>IF(N($H460)&lt;36,"",IF(HG460="","",HG460+31))</f>
        <v/>
      </c>
      <c r="HN460" s="124">
        <f>IF(HM460="","",TODAY()-HM460)</f>
        <v/>
      </c>
      <c r="HO460" s="494" t="n"/>
      <c r="HP460" s="184" t="n"/>
      <c r="HQ460" s="184" t="n"/>
      <c r="HR460" s="168" t="n"/>
      <c r="HS460" s="169">
        <f>N460+T460+Z460+AF460+AL460+AR460+AX460+BD460+BJ460+BP460+BV460+CB460+CH460+CN460+CT460+CZ460+DF460+DL460+DR460+DX460+ED460+EJ460+EP460+EV460+FB460+FH460+FN460+FT460+FZ460+GF460+GL460+GR460+GX460+HD460+HJ460+HP460</f>
        <v/>
      </c>
      <c r="HU460" s="170">
        <f>IFERROR(N($J460),0)</f>
        <v/>
      </c>
      <c r="HW460" s="170">
        <f>SUMPRODUCT((MOD(COLUMN($M460:$HR460)-COLUMN($M460),6)=0)*ISNUMBER($M460:$HR460)*($M460:$HR460&gt;=RESUMEN!$C$26)*($M460:$HR460&lt;=RESUMEN!$C$27)*IFERROR(N($N460:$HS460),0))</f>
        <v/>
      </c>
      <c r="HX460" s="170">
        <f>SUMPRODUCT((MOD(COLUMN($M460:$HR460)-COLUMN($M460),6)=0)*ISNUMBER($M460:$HR460)*($M460:$HR460&gt;=RESUMEN!$C$26)*($M460:$HR460&lt;=RESUMEN!$C$27))</f>
        <v/>
      </c>
    </row>
    <row r="461" ht="15.75" customHeight="1" s="506">
      <c r="B461" s="113">
        <f>VENTAS!A460</f>
        <v/>
      </c>
      <c r="C461" s="236" t="inlineStr">
        <is>
          <t xml:space="preserve">LC2 - 42 - 11 </t>
        </is>
      </c>
      <c r="D461" s="53">
        <f>VENTAS!C460</f>
        <v/>
      </c>
      <c r="E461" s="114" t="n">
        <v>28000000</v>
      </c>
      <c r="F461" s="114">
        <f>E461</f>
        <v/>
      </c>
      <c r="G461" s="494" t="n">
        <v>46165</v>
      </c>
      <c r="H461" s="479" t="n">
        <v>24</v>
      </c>
      <c r="I461" s="479" t="inlineStr">
        <is>
          <t>15 DE CADA MES</t>
        </is>
      </c>
      <c r="J461" s="184" t="n">
        <v>1000000</v>
      </c>
      <c r="K461" s="119" t="n">
        <v>46195</v>
      </c>
      <c r="L461" s="124">
        <f>IF(K461="","",TODAY()-K461)</f>
        <v/>
      </c>
      <c r="M461" s="494" t="n">
        <v>46221</v>
      </c>
      <c r="N461" s="374" t="n">
        <v>1000000</v>
      </c>
      <c r="O461" s="184" t="inlineStr">
        <is>
          <t>´PAGA</t>
        </is>
      </c>
      <c r="P461" s="185" t="inlineStr">
        <is>
          <t>TRANSFERENCIA</t>
        </is>
      </c>
      <c r="Q461" s="119">
        <f>IF(N($H461)&lt;2,"",IF(K461="","",K461+31))</f>
        <v/>
      </c>
      <c r="R461" s="124">
        <f>IF(Q461="","",TODAY()-Q461)</f>
        <v/>
      </c>
      <c r="S461" s="494" t="n">
        <v>46266</v>
      </c>
      <c r="T461" s="184" t="n">
        <v>1000000</v>
      </c>
      <c r="U461" s="184" t="inlineStr">
        <is>
          <t>PAGA</t>
        </is>
      </c>
      <c r="V461" s="185" t="inlineStr">
        <is>
          <t>TRANSFERENCIA</t>
        </is>
      </c>
      <c r="W461" s="119">
        <f>IF(N($H461)&lt;3,"",IF(Q461="","",Q461+31))</f>
        <v/>
      </c>
      <c r="X461" s="124">
        <f>IF(W461="","",TODAY()-W461)</f>
        <v/>
      </c>
      <c r="Y461" s="494" t="n"/>
      <c r="Z461" s="184" t="n"/>
      <c r="AA461" s="184" t="n"/>
      <c r="AB461" s="185" t="n"/>
      <c r="AC461" s="119">
        <f>IF(N($H461)&lt;4,"",IF(W461="","",W461+31))</f>
        <v/>
      </c>
      <c r="AD461" s="124">
        <f>IF(AC461="","",TODAY()-AC461)</f>
        <v/>
      </c>
      <c r="AE461" s="494" t="n"/>
      <c r="AF461" s="184" t="n"/>
      <c r="AG461" s="184" t="n"/>
      <c r="AH461" s="185" t="n"/>
      <c r="AI461" s="119">
        <f>IF(N($H461)&lt;5,"",IF(AC461="","",AC461+31))</f>
        <v/>
      </c>
      <c r="AJ461" s="124">
        <f>IF(AI461="","",TODAY()-AI461)</f>
        <v/>
      </c>
      <c r="AK461" s="494" t="n"/>
      <c r="AL461" s="184" t="n"/>
      <c r="AM461" s="184" t="n"/>
      <c r="AN461" s="185" t="n"/>
      <c r="AO461" s="119">
        <f>IF(N($H461)&lt;6,"",IF(AI461="","",AI461+31))</f>
        <v/>
      </c>
      <c r="AP461" s="124">
        <f>IF(AO461="","",TODAY()-AO461)</f>
        <v/>
      </c>
      <c r="AQ461" s="270" t="n"/>
      <c r="AR461" s="184" t="n"/>
      <c r="AS461" s="184" t="n"/>
      <c r="AT461" s="185" t="n"/>
      <c r="AU461" s="119">
        <f>IF(N($H461)&lt;7,"",IF(AO461="","",AO461+31))</f>
        <v/>
      </c>
      <c r="AV461" s="124">
        <f>IF(AU461="","",TODAY()-AU461)</f>
        <v/>
      </c>
      <c r="AW461" s="494" t="n"/>
      <c r="AX461" s="184" t="n"/>
      <c r="AY461" s="184" t="n"/>
      <c r="AZ461" s="185" t="n"/>
      <c r="BA461" s="119">
        <f>IF(N($H461)&lt;8,"",IF(AU461="","",AU461+31))</f>
        <v/>
      </c>
      <c r="BB461" s="124">
        <f>IF(BA461="","",TODAY()-BA461)</f>
        <v/>
      </c>
      <c r="BC461" s="494" t="n"/>
      <c r="BD461" s="184" t="n"/>
      <c r="BE461" s="184" t="n"/>
      <c r="BF461" s="185" t="n"/>
      <c r="BG461" s="119">
        <f>IF(N($H461)&lt;9,"",IF(BA461="","",BA461+31))</f>
        <v/>
      </c>
      <c r="BH461" s="124">
        <f>IF(BG461="","",TODAY()-BG461)</f>
        <v/>
      </c>
      <c r="BI461" s="494" t="n"/>
      <c r="BJ461" s="184" t="n"/>
      <c r="BK461" s="184" t="n"/>
      <c r="BL461" s="185" t="n"/>
      <c r="BM461" s="119">
        <f>IF(N($H461)&lt;10,"",IF(BG461="","",BG461+31))</f>
        <v/>
      </c>
      <c r="BN461" s="124">
        <f>IF(BM461="","",TODAY()-BM461)</f>
        <v/>
      </c>
      <c r="BO461" s="494" t="n"/>
      <c r="BP461" s="184" t="n"/>
      <c r="BQ461" s="184" t="n"/>
      <c r="BR461" s="185" t="n"/>
      <c r="BS461" s="119">
        <f>IF(N($H461)&lt;11,"",IF(BM461="","",BM461+31))</f>
        <v/>
      </c>
      <c r="BT461" s="124">
        <f>IF(BS461="","",TODAY()-BS461)</f>
        <v/>
      </c>
      <c r="BU461" s="494" t="n"/>
      <c r="BV461" s="184" t="n"/>
      <c r="BW461" s="184" t="n"/>
      <c r="BX461" s="185" t="n"/>
      <c r="BY461" s="119">
        <f>IF(N($H461)&lt;12,"",IF(BS461="","",BS461+31))</f>
        <v/>
      </c>
      <c r="BZ461" s="124">
        <f>IF(BY461="","",TODAY()-BY461)</f>
        <v/>
      </c>
      <c r="CA461" s="494" t="n"/>
      <c r="CB461" s="184" t="n"/>
      <c r="CC461" s="184" t="n"/>
      <c r="CD461" s="185" t="n"/>
      <c r="CE461" s="119">
        <f>IF(N($H461)&lt;13,"",IF(BY461="","",BY461+31))</f>
        <v/>
      </c>
      <c r="CF461" s="124">
        <f>IF(CE461="","",TODAY()-CE461)</f>
        <v/>
      </c>
      <c r="CG461" s="494" t="n"/>
      <c r="CH461" s="184" t="n"/>
      <c r="CI461" s="184" t="n"/>
      <c r="CJ461" s="185" t="n"/>
      <c r="CK461" s="119">
        <f>IF(N($H461)&lt;14,"",IF(CE461="","",CE461+31))</f>
        <v/>
      </c>
      <c r="CL461" s="124">
        <f>IF(CK461="","",TODAY()-CK461)</f>
        <v/>
      </c>
      <c r="CM461" s="494" t="n"/>
      <c r="CN461" s="184" t="n"/>
      <c r="CO461" s="184" t="n"/>
      <c r="CP461" s="185" t="n"/>
      <c r="CQ461" s="119">
        <f>IF(N($H461)&lt;15,"",IF(CK461="","",CK461+31))</f>
        <v/>
      </c>
      <c r="CR461" s="124">
        <f>IF(CQ461="","",TODAY()-CQ461)</f>
        <v/>
      </c>
      <c r="CS461" s="494" t="n"/>
      <c r="CT461" s="184" t="n"/>
      <c r="CU461" s="184" t="n"/>
      <c r="CV461" s="185" t="n"/>
      <c r="CW461" s="119">
        <f>IF(N($H461)&lt;16,"",IF(CQ461="","",CQ461+31))</f>
        <v/>
      </c>
      <c r="CX461" s="124">
        <f>IF(CW461="","",TODAY()-CW461)</f>
        <v/>
      </c>
      <c r="CY461" s="494" t="n"/>
      <c r="CZ461" s="184" t="n"/>
      <c r="DA461" s="184" t="n"/>
      <c r="DB461" s="185" t="n"/>
      <c r="DC461" s="119">
        <f>IF(N($H461)&lt;17,"",IF(CW461="","",CW461+31))</f>
        <v/>
      </c>
      <c r="DD461" s="124">
        <f>IF(DC461="","",TODAY()-DC461)</f>
        <v/>
      </c>
      <c r="DE461" s="494" t="n"/>
      <c r="DF461" s="184" t="n"/>
      <c r="DG461" s="184" t="n"/>
      <c r="DH461" s="185" t="n"/>
      <c r="DI461" s="119">
        <f>IF(N($H461)&lt;18,"",IF(DC461="","",DC461+31))</f>
        <v/>
      </c>
      <c r="DJ461" s="124">
        <f>IF(DI461="","",TODAY()-DI461)</f>
        <v/>
      </c>
      <c r="DK461" s="494" t="n"/>
      <c r="DL461" s="184" t="n"/>
      <c r="DM461" s="184" t="n"/>
      <c r="DN461" s="185" t="n"/>
      <c r="DO461" s="119">
        <f>IF(N($H461)&lt;19,"",IF(DI461="","",DI461+31))</f>
        <v/>
      </c>
      <c r="DP461" s="124">
        <f>IF(DO461="","",TODAY()-DO461)</f>
        <v/>
      </c>
      <c r="DQ461" s="494" t="n"/>
      <c r="DR461" s="184" t="n"/>
      <c r="DS461" s="184" t="n"/>
      <c r="DT461" s="185" t="n"/>
      <c r="DU461" s="119">
        <f>IF(N($H461)&lt;20,"",IF(DO461="","",DO461+31))</f>
        <v/>
      </c>
      <c r="DV461" s="124">
        <f>IF(DU461="","",TODAY()-DU461)</f>
        <v/>
      </c>
      <c r="DW461" s="494" t="n"/>
      <c r="DX461" s="184" t="n"/>
      <c r="DY461" s="184" t="n"/>
      <c r="DZ461" s="185" t="n"/>
      <c r="EA461" s="119">
        <f>IF(N($H461)&lt;21,"",IF(DU461="","",DU461+31))</f>
        <v/>
      </c>
      <c r="EB461" s="124">
        <f>IF(EA461="","",TODAY()-EA461)</f>
        <v/>
      </c>
      <c r="EC461" s="494" t="n"/>
      <c r="ED461" s="184" t="n"/>
      <c r="EE461" s="184" t="n"/>
      <c r="EF461" s="185" t="n"/>
      <c r="EG461" s="119">
        <f>IF(N($H461)&lt;22,"",IF(EA461="","",EA461+31))</f>
        <v/>
      </c>
      <c r="EH461" s="124">
        <f>IF(EG461="","",TODAY()-EG461)</f>
        <v/>
      </c>
      <c r="EI461" s="494" t="n"/>
      <c r="EJ461" s="184" t="n"/>
      <c r="EK461" s="184" t="n"/>
      <c r="EL461" s="185" t="n"/>
      <c r="EM461" s="119">
        <f>IF(N($H461)&lt;23,"",IF(EG461="","",EG461+31))</f>
        <v/>
      </c>
      <c r="EN461" s="124">
        <f>IF(EM461="","",TODAY()-EM461)</f>
        <v/>
      </c>
      <c r="EO461" s="494" t="n"/>
      <c r="EP461" s="184" t="n"/>
      <c r="EQ461" s="184" t="n"/>
      <c r="ER461" s="185" t="n"/>
      <c r="ES461" s="119">
        <f>IF(N($H461)&lt;24,"",IF(EM461="","",EM461+31))</f>
        <v/>
      </c>
      <c r="ET461" s="124">
        <f>IF(ES461="","",TODAY()-ES461)</f>
        <v/>
      </c>
      <c r="EU461" s="494" t="n"/>
      <c r="EV461" s="184" t="n"/>
      <c r="EW461" s="184" t="n"/>
      <c r="EX461" s="185" t="n"/>
      <c r="EY461" s="119">
        <f>IF(N($H461)&lt;25,"",IF(ES461="","",ES461+31))</f>
        <v/>
      </c>
      <c r="EZ461" s="124">
        <f>IF(EY461="","",TODAY()-EY461)</f>
        <v/>
      </c>
      <c r="FA461" s="494" t="n"/>
      <c r="FB461" s="184" t="n"/>
      <c r="FC461" s="184" t="n"/>
      <c r="FD461" s="185" t="n"/>
      <c r="FE461" s="119">
        <f>IF(N($H461)&lt;26,"",IF(EY461="","",EY461+31))</f>
        <v/>
      </c>
      <c r="FF461" s="124">
        <f>IF(FE461="","",TODAY()-FE461)</f>
        <v/>
      </c>
      <c r="FG461" s="494" t="n"/>
      <c r="FH461" s="184" t="n"/>
      <c r="FI461" s="184" t="n"/>
      <c r="FJ461" s="185" t="n"/>
      <c r="FK461" s="119">
        <f>IF(N($H461)&lt;27,"",IF(FE461="","",FE461+31))</f>
        <v/>
      </c>
      <c r="FL461" s="124">
        <f>IF(FK461="","",TODAY()-FK461)</f>
        <v/>
      </c>
      <c r="FM461" s="494" t="n"/>
      <c r="FN461" s="184" t="n"/>
      <c r="FO461" s="184" t="n"/>
      <c r="FP461" s="185" t="n"/>
      <c r="FQ461" s="119">
        <f>IF(N($H461)&lt;28,"",IF(FK461="","",FK461+31))</f>
        <v/>
      </c>
      <c r="FR461" s="124">
        <f>IF(FQ461="","",TODAY()-FQ461)</f>
        <v/>
      </c>
      <c r="FS461" s="494" t="n"/>
      <c r="FT461" s="184" t="n"/>
      <c r="FU461" s="184" t="n"/>
      <c r="FV461" s="185" t="n"/>
      <c r="FW461" s="119">
        <f>IF(N($H461)&lt;29,"",IF(FQ461="","",FQ461+31))</f>
        <v/>
      </c>
      <c r="FX461" s="124">
        <f>IF(FW461="","",TODAY()-FW461)</f>
        <v/>
      </c>
      <c r="FY461" s="494" t="n"/>
      <c r="FZ461" s="184" t="n"/>
      <c r="GA461" s="184" t="n"/>
      <c r="GB461" s="185" t="n"/>
      <c r="GC461" s="119">
        <f>IF(N($H461)&lt;30,"",IF(FW461="","",FW461+31))</f>
        <v/>
      </c>
      <c r="GD461" s="124">
        <f>IF(GC461="","",TODAY()-GC461)</f>
        <v/>
      </c>
      <c r="GE461" s="494" t="n"/>
      <c r="GF461" s="184" t="n"/>
      <c r="GG461" s="184" t="n"/>
      <c r="GH461" s="185" t="n"/>
      <c r="GI461" s="119">
        <f>IF(N($H461)&lt;31,"",IF(GC461="","",GC461+31))</f>
        <v/>
      </c>
      <c r="GJ461" s="124">
        <f>IF(GI461="","",TODAY()-GI461)</f>
        <v/>
      </c>
      <c r="GK461" s="494" t="n"/>
      <c r="GL461" s="184" t="n"/>
      <c r="GM461" s="184" t="n"/>
      <c r="GN461" s="185" t="n"/>
      <c r="GO461" s="119">
        <f>IF(N($H461)&lt;32,"",IF(GI461="","",GI461+31))</f>
        <v/>
      </c>
      <c r="GP461" s="124">
        <f>IF(GO461="","",TODAY()-GO461)</f>
        <v/>
      </c>
      <c r="GQ461" s="494" t="n"/>
      <c r="GR461" s="184" t="n"/>
      <c r="GS461" s="184" t="n"/>
      <c r="GT461" s="185" t="n"/>
      <c r="GU461" s="119">
        <f>IF(N($H461)&lt;33,"",IF(GO461="","",GO461+31))</f>
        <v/>
      </c>
      <c r="GV461" s="124">
        <f>IF(GU461="","",TODAY()-GU461)</f>
        <v/>
      </c>
      <c r="GW461" s="494" t="n"/>
      <c r="GX461" s="184" t="n"/>
      <c r="GY461" s="184" t="n"/>
      <c r="GZ461" s="185" t="n"/>
      <c r="HA461" s="119">
        <f>IF(N($H461)&lt;34,"",IF(GU461="","",GU461+31))</f>
        <v/>
      </c>
      <c r="HB461" s="124">
        <f>IF(HA461="","",TODAY()-HA461)</f>
        <v/>
      </c>
      <c r="HC461" s="494" t="n"/>
      <c r="HD461" s="184" t="n"/>
      <c r="HE461" s="184" t="n"/>
      <c r="HF461" s="185" t="n"/>
      <c r="HG461" s="119">
        <f>IF(N($H461)&lt;35,"",IF(HA461="","",HA461+31))</f>
        <v/>
      </c>
      <c r="HH461" s="124">
        <f>IF(HG461="","",TODAY()-HG461)</f>
        <v/>
      </c>
      <c r="HI461" s="494" t="n"/>
      <c r="HJ461" s="184" t="n"/>
      <c r="HK461" s="184" t="n"/>
      <c r="HL461" s="168" t="n"/>
      <c r="HM461" s="119">
        <f>IF(N($H461)&lt;36,"",IF(HG461="","",HG461+31))</f>
        <v/>
      </c>
      <c r="HN461" s="124">
        <f>IF(HM461="","",TODAY()-HM461)</f>
        <v/>
      </c>
      <c r="HO461" s="494" t="n"/>
      <c r="HP461" s="184" t="n"/>
      <c r="HQ461" s="184" t="n"/>
      <c r="HR461" s="168" t="n"/>
      <c r="HS461" s="169">
        <f>N461+T461+Z461+AF461+AL461+AR461+AX461+BD461+BJ461+BP461+BV461+CB461+CH461+CN461+CT461+CZ461+DF461+DL461+DR461+DX461+ED461+EJ461+EP461+EV461+FB461+FH461+FN461+FT461+FZ461+GF461+GL461+GR461+GX461+HD461+HJ461+HP461</f>
        <v/>
      </c>
      <c r="HU461" s="170">
        <f>IFERROR(N($J461),0)</f>
        <v/>
      </c>
      <c r="HW461" s="170">
        <f>SUMPRODUCT((MOD(COLUMN($M461:$HR461)-COLUMN($M461),6)=0)*ISNUMBER($M461:$HR461)*($M461:$HR461&gt;=RESUMEN!$C$26)*($M461:$HR461&lt;=RESUMEN!$C$27)*IFERROR(N($N461:$HS461),0))</f>
        <v/>
      </c>
      <c r="HX461" s="170">
        <f>SUMPRODUCT((MOD(COLUMN($M461:$HR461)-COLUMN($M461),6)=0)*ISNUMBER($M461:$HR461)*($M461:$HR461&gt;=RESUMEN!$C$26)*($M461:$HR461&lt;=RESUMEN!$C$27))</f>
        <v/>
      </c>
    </row>
    <row r="462" ht="15.75" customHeight="1" s="506">
      <c r="B462" s="113">
        <f>VENTAS!A461</f>
        <v/>
      </c>
      <c r="C462" s="236" t="inlineStr">
        <is>
          <t xml:space="preserve">LC2 - 42 - 12 </t>
        </is>
      </c>
      <c r="D462" s="53">
        <f>VENTAS!C461</f>
        <v/>
      </c>
      <c r="E462" s="114" t="n">
        <v>33000000</v>
      </c>
      <c r="F462" s="114">
        <f>E462</f>
        <v/>
      </c>
      <c r="G462" s="494" t="n">
        <v>46166</v>
      </c>
      <c r="H462" s="479" t="n">
        <v>24</v>
      </c>
      <c r="I462" s="479" t="inlineStr">
        <is>
          <t>16 DE CADA MES</t>
        </is>
      </c>
      <c r="J462" s="184" t="n">
        <v>1208300</v>
      </c>
      <c r="K462" s="119" t="n">
        <v>46196</v>
      </c>
      <c r="L462" s="124">
        <f>IF(K462="","",TODAY()-K462)</f>
        <v/>
      </c>
      <c r="M462" s="494" t="n">
        <v>46154</v>
      </c>
      <c r="N462" s="374" t="n">
        <v>1000000</v>
      </c>
      <c r="O462" s="184" t="inlineStr">
        <is>
          <t>PAGA</t>
        </is>
      </c>
      <c r="P462" s="185" t="inlineStr">
        <is>
          <t>TRANSFERENCIA</t>
        </is>
      </c>
      <c r="Q462" s="119">
        <f>IF(N($H462)&lt;2,"",IF(K462="","",K462+31))</f>
        <v/>
      </c>
      <c r="R462" s="498">
        <f>IF(Q462="","",TODAY()-Q462)</f>
        <v/>
      </c>
      <c r="S462" s="494" t="n">
        <v>46190</v>
      </c>
      <c r="T462" s="184" t="n">
        <v>1416000</v>
      </c>
      <c r="U462" s="184" t="inlineStr">
        <is>
          <t>PAGA</t>
        </is>
      </c>
      <c r="V462" s="185" t="inlineStr">
        <is>
          <t>TRANSFERENCIA</t>
        </is>
      </c>
      <c r="W462" s="119">
        <f>IF(N($H462)&lt;3,"",IF(Q462="","",Q462+31))</f>
        <v/>
      </c>
      <c r="X462" s="124">
        <f>IF(W462="","",TODAY()-W462)</f>
        <v/>
      </c>
      <c r="Y462" s="494" t="n">
        <v>46251</v>
      </c>
      <c r="Z462" s="184" t="n">
        <v>1208300</v>
      </c>
      <c r="AA462" s="184" t="inlineStr">
        <is>
          <t>PAGA</t>
        </is>
      </c>
      <c r="AB462" s="185" t="inlineStr">
        <is>
          <t>TRANSFERENCIA</t>
        </is>
      </c>
      <c r="AC462" s="119">
        <f>IF(N($H462)&lt;4,"",IF(W462="","",W462+31))</f>
        <v/>
      </c>
      <c r="AD462" s="124">
        <f>IF(AC462="","",TODAY()-AC462)</f>
        <v/>
      </c>
      <c r="AE462" s="494" t="n">
        <v>46280</v>
      </c>
      <c r="AF462" s="184" t="n">
        <v>1208300</v>
      </c>
      <c r="AG462" s="184" t="inlineStr">
        <is>
          <t>PAGO</t>
        </is>
      </c>
      <c r="AH462" s="185" t="inlineStr">
        <is>
          <t>TRANSFERENCIA</t>
        </is>
      </c>
      <c r="AI462" s="119">
        <f>IF(N($H462)&lt;5,"",IF(AC462="","",AC462+31))</f>
        <v/>
      </c>
      <c r="AJ462" s="124">
        <f>IF(AI462="","",TODAY()-AI462)</f>
        <v/>
      </c>
      <c r="AK462" s="494" t="n"/>
      <c r="AL462" s="184" t="n"/>
      <c r="AM462" s="184" t="n"/>
      <c r="AN462" s="185" t="n"/>
      <c r="AO462" s="119">
        <f>IF(N($H462)&lt;6,"",IF(AI462="","",AI462+31))</f>
        <v/>
      </c>
      <c r="AP462" s="124">
        <f>IF(AO462="","",TODAY()-AO462)</f>
        <v/>
      </c>
      <c r="AQ462" s="270" t="n"/>
      <c r="AR462" s="184" t="n"/>
      <c r="AS462" s="184" t="n"/>
      <c r="AT462" s="185" t="n"/>
      <c r="AU462" s="119">
        <f>IF(N($H462)&lt;7,"",IF(AO462="","",AO462+31))</f>
        <v/>
      </c>
      <c r="AV462" s="124">
        <f>IF(AU462="","",TODAY()-AU462)</f>
        <v/>
      </c>
      <c r="AW462" s="494" t="n"/>
      <c r="AX462" s="184" t="n"/>
      <c r="AY462" s="184" t="n"/>
      <c r="AZ462" s="185" t="n"/>
      <c r="BA462" s="119">
        <f>IF(N($H462)&lt;8,"",IF(AU462="","",AU462+31))</f>
        <v/>
      </c>
      <c r="BB462" s="124">
        <f>IF(BA462="","",TODAY()-BA462)</f>
        <v/>
      </c>
      <c r="BC462" s="494" t="n"/>
      <c r="BD462" s="184" t="n"/>
      <c r="BE462" s="184" t="n"/>
      <c r="BF462" s="185" t="n"/>
      <c r="BG462" s="119">
        <f>IF(N($H462)&lt;9,"",IF(BA462="","",BA462+31))</f>
        <v/>
      </c>
      <c r="BH462" s="124">
        <f>IF(BG462="","",TODAY()-BG462)</f>
        <v/>
      </c>
      <c r="BI462" s="494" t="n"/>
      <c r="BJ462" s="184" t="n"/>
      <c r="BK462" s="184" t="n"/>
      <c r="BL462" s="185" t="n"/>
      <c r="BM462" s="119">
        <f>IF(N($H462)&lt;10,"",IF(BG462="","",BG462+31))</f>
        <v/>
      </c>
      <c r="BN462" s="124">
        <f>IF(BM462="","",TODAY()-BM462)</f>
        <v/>
      </c>
      <c r="BO462" s="494" t="n"/>
      <c r="BP462" s="184" t="n"/>
      <c r="BQ462" s="184" t="n"/>
      <c r="BR462" s="185" t="n"/>
      <c r="BS462" s="119">
        <f>IF(N($H462)&lt;11,"",IF(BM462="","",BM462+31))</f>
        <v/>
      </c>
      <c r="BT462" s="124">
        <f>IF(BS462="","",TODAY()-BS462)</f>
        <v/>
      </c>
      <c r="BU462" s="494" t="n"/>
      <c r="BV462" s="184" t="n"/>
      <c r="BW462" s="184" t="n"/>
      <c r="BX462" s="185" t="n"/>
      <c r="BY462" s="119">
        <f>IF(N($H462)&lt;12,"",IF(BS462="","",BS462+31))</f>
        <v/>
      </c>
      <c r="BZ462" s="124">
        <f>IF(BY462="","",TODAY()-BY462)</f>
        <v/>
      </c>
      <c r="CA462" s="494" t="n"/>
      <c r="CB462" s="184" t="n"/>
      <c r="CC462" s="184" t="n"/>
      <c r="CD462" s="185" t="n"/>
      <c r="CE462" s="119">
        <f>IF(N($H462)&lt;13,"",IF(BY462="","",BY462+31))</f>
        <v/>
      </c>
      <c r="CF462" s="124">
        <f>IF(CE462="","",TODAY()-CE462)</f>
        <v/>
      </c>
      <c r="CG462" s="494" t="n"/>
      <c r="CH462" s="184" t="n"/>
      <c r="CI462" s="184" t="n"/>
      <c r="CJ462" s="185" t="n"/>
      <c r="CK462" s="119">
        <f>IF(N($H462)&lt;14,"",IF(CE462="","",CE462+31))</f>
        <v/>
      </c>
      <c r="CL462" s="124">
        <f>IF(CK462="","",TODAY()-CK462)</f>
        <v/>
      </c>
      <c r="CM462" s="494" t="n"/>
      <c r="CN462" s="184" t="n"/>
      <c r="CO462" s="184" t="n"/>
      <c r="CP462" s="185" t="n"/>
      <c r="CQ462" s="119">
        <f>IF(N($H462)&lt;15,"",IF(CK462="","",CK462+31))</f>
        <v/>
      </c>
      <c r="CR462" s="124">
        <f>IF(CQ462="","",TODAY()-CQ462)</f>
        <v/>
      </c>
      <c r="CS462" s="494" t="n"/>
      <c r="CT462" s="184" t="n"/>
      <c r="CU462" s="184" t="n"/>
      <c r="CV462" s="185" t="n"/>
      <c r="CW462" s="119">
        <f>IF(N($H462)&lt;16,"",IF(CQ462="","",CQ462+31))</f>
        <v/>
      </c>
      <c r="CX462" s="124">
        <f>IF(CW462="","",TODAY()-CW462)</f>
        <v/>
      </c>
      <c r="CY462" s="494" t="n"/>
      <c r="CZ462" s="184" t="n"/>
      <c r="DA462" s="184" t="n"/>
      <c r="DB462" s="185" t="n"/>
      <c r="DC462" s="119">
        <f>IF(N($H462)&lt;17,"",IF(CW462="","",CW462+31))</f>
        <v/>
      </c>
      <c r="DD462" s="124">
        <f>IF(DC462="","",TODAY()-DC462)</f>
        <v/>
      </c>
      <c r="DE462" s="494" t="n"/>
      <c r="DF462" s="184" t="n"/>
      <c r="DG462" s="184" t="n"/>
      <c r="DH462" s="185" t="n"/>
      <c r="DI462" s="119">
        <f>IF(N($H462)&lt;18,"",IF(DC462="","",DC462+31))</f>
        <v/>
      </c>
      <c r="DJ462" s="124">
        <f>IF(DI462="","",TODAY()-DI462)</f>
        <v/>
      </c>
      <c r="DK462" s="494" t="n"/>
      <c r="DL462" s="184" t="n"/>
      <c r="DM462" s="184" t="n"/>
      <c r="DN462" s="185" t="n"/>
      <c r="DO462" s="119">
        <f>IF(N($H462)&lt;19,"",IF(DI462="","",DI462+31))</f>
        <v/>
      </c>
      <c r="DP462" s="124">
        <f>IF(DO462="","",TODAY()-DO462)</f>
        <v/>
      </c>
      <c r="DQ462" s="494" t="n"/>
      <c r="DR462" s="184" t="n"/>
      <c r="DS462" s="184" t="n"/>
      <c r="DT462" s="185" t="n"/>
      <c r="DU462" s="119">
        <f>IF(N($H462)&lt;20,"",IF(DO462="","",DO462+31))</f>
        <v/>
      </c>
      <c r="DV462" s="124">
        <f>IF(DU462="","",TODAY()-DU462)</f>
        <v/>
      </c>
      <c r="DW462" s="494" t="n"/>
      <c r="DX462" s="184" t="n"/>
      <c r="DY462" s="184" t="n"/>
      <c r="DZ462" s="185" t="n"/>
      <c r="EA462" s="119">
        <f>IF(N($H462)&lt;21,"",IF(DU462="","",DU462+31))</f>
        <v/>
      </c>
      <c r="EB462" s="124">
        <f>IF(EA462="","",TODAY()-EA462)</f>
        <v/>
      </c>
      <c r="EC462" s="494" t="n"/>
      <c r="ED462" s="184" t="n"/>
      <c r="EE462" s="184" t="n"/>
      <c r="EF462" s="185" t="n"/>
      <c r="EG462" s="119">
        <f>IF(N($H462)&lt;22,"",IF(EA462="","",EA462+31))</f>
        <v/>
      </c>
      <c r="EH462" s="124">
        <f>IF(EG462="","",TODAY()-EG462)</f>
        <v/>
      </c>
      <c r="EI462" s="494" t="n"/>
      <c r="EJ462" s="184" t="n"/>
      <c r="EK462" s="184" t="n"/>
      <c r="EL462" s="185" t="n"/>
      <c r="EM462" s="119">
        <f>IF(N($H462)&lt;23,"",IF(EG462="","",EG462+31))</f>
        <v/>
      </c>
      <c r="EN462" s="124">
        <f>IF(EM462="","",TODAY()-EM462)</f>
        <v/>
      </c>
      <c r="EO462" s="494" t="n"/>
      <c r="EP462" s="184" t="n"/>
      <c r="EQ462" s="184" t="n"/>
      <c r="ER462" s="185" t="n"/>
      <c r="ES462" s="119">
        <f>IF(N($H462)&lt;24,"",IF(EM462="","",EM462+31))</f>
        <v/>
      </c>
      <c r="ET462" s="124">
        <f>IF(ES462="","",TODAY()-ES462)</f>
        <v/>
      </c>
      <c r="EU462" s="494" t="n"/>
      <c r="EV462" s="184" t="n"/>
      <c r="EW462" s="184" t="n"/>
      <c r="EX462" s="185" t="n"/>
      <c r="EY462" s="119">
        <f>IF(N($H462)&lt;25,"",IF(ES462="","",ES462+31))</f>
        <v/>
      </c>
      <c r="EZ462" s="124">
        <f>IF(EY462="","",TODAY()-EY462)</f>
        <v/>
      </c>
      <c r="FA462" s="494" t="n"/>
      <c r="FB462" s="184" t="n"/>
      <c r="FC462" s="184" t="n"/>
      <c r="FD462" s="185" t="n"/>
      <c r="FE462" s="119">
        <f>IF(N($H462)&lt;26,"",IF(EY462="","",EY462+31))</f>
        <v/>
      </c>
      <c r="FF462" s="124">
        <f>IF(FE462="","",TODAY()-FE462)</f>
        <v/>
      </c>
      <c r="FG462" s="494" t="n"/>
      <c r="FH462" s="184" t="n"/>
      <c r="FI462" s="184" t="n"/>
      <c r="FJ462" s="185" t="n"/>
      <c r="FK462" s="119">
        <f>IF(N($H462)&lt;27,"",IF(FE462="","",FE462+31))</f>
        <v/>
      </c>
      <c r="FL462" s="124">
        <f>IF(FK462="","",TODAY()-FK462)</f>
        <v/>
      </c>
      <c r="FM462" s="494" t="n"/>
      <c r="FN462" s="184" t="n"/>
      <c r="FO462" s="184" t="n"/>
      <c r="FP462" s="185" t="n"/>
      <c r="FQ462" s="119">
        <f>IF(N($H462)&lt;28,"",IF(FK462="","",FK462+31))</f>
        <v/>
      </c>
      <c r="FR462" s="124">
        <f>IF(FQ462="","",TODAY()-FQ462)</f>
        <v/>
      </c>
      <c r="FS462" s="494" t="n"/>
      <c r="FT462" s="184" t="n"/>
      <c r="FU462" s="184" t="n"/>
      <c r="FV462" s="185" t="n"/>
      <c r="FW462" s="119">
        <f>IF(N($H462)&lt;29,"",IF(FQ462="","",FQ462+31))</f>
        <v/>
      </c>
      <c r="FX462" s="124">
        <f>IF(FW462="","",TODAY()-FW462)</f>
        <v/>
      </c>
      <c r="FY462" s="494" t="n"/>
      <c r="FZ462" s="184" t="n"/>
      <c r="GA462" s="184" t="n"/>
      <c r="GB462" s="185" t="n"/>
      <c r="GC462" s="119">
        <f>IF(N($H462)&lt;30,"",IF(FW462="","",FW462+31))</f>
        <v/>
      </c>
      <c r="GD462" s="124">
        <f>IF(GC462="","",TODAY()-GC462)</f>
        <v/>
      </c>
      <c r="GE462" s="494" t="n"/>
      <c r="GF462" s="184" t="n"/>
      <c r="GG462" s="184" t="n"/>
      <c r="GH462" s="185" t="n"/>
      <c r="GI462" s="119">
        <f>IF(N($H462)&lt;31,"",IF(GC462="","",GC462+31))</f>
        <v/>
      </c>
      <c r="GJ462" s="124">
        <f>IF(GI462="","",TODAY()-GI462)</f>
        <v/>
      </c>
      <c r="GK462" s="494" t="n"/>
      <c r="GL462" s="184" t="n"/>
      <c r="GM462" s="184" t="n"/>
      <c r="GN462" s="185" t="n"/>
      <c r="GO462" s="119">
        <f>IF(N($H462)&lt;32,"",IF(GI462="","",GI462+31))</f>
        <v/>
      </c>
      <c r="GP462" s="124">
        <f>IF(GO462="","",TODAY()-GO462)</f>
        <v/>
      </c>
      <c r="GQ462" s="494" t="n"/>
      <c r="GR462" s="184" t="n"/>
      <c r="GS462" s="184" t="n"/>
      <c r="GT462" s="185" t="n"/>
      <c r="GU462" s="119">
        <f>IF(N($H462)&lt;33,"",IF(GO462="","",GO462+31))</f>
        <v/>
      </c>
      <c r="GV462" s="124">
        <f>IF(GU462="","",TODAY()-GU462)</f>
        <v/>
      </c>
      <c r="GW462" s="494" t="n"/>
      <c r="GX462" s="184" t="n"/>
      <c r="GY462" s="184" t="n"/>
      <c r="GZ462" s="185" t="n"/>
      <c r="HA462" s="119">
        <f>IF(N($H462)&lt;34,"",IF(GU462="","",GU462+31))</f>
        <v/>
      </c>
      <c r="HB462" s="124">
        <f>IF(HA462="","",TODAY()-HA462)</f>
        <v/>
      </c>
      <c r="HC462" s="494" t="n"/>
      <c r="HD462" s="184" t="n"/>
      <c r="HE462" s="184" t="n"/>
      <c r="HF462" s="185" t="n"/>
      <c r="HG462" s="119">
        <f>IF(N($H462)&lt;35,"",IF(HA462="","",HA462+31))</f>
        <v/>
      </c>
      <c r="HH462" s="124">
        <f>IF(HG462="","",TODAY()-HG462)</f>
        <v/>
      </c>
      <c r="HI462" s="494" t="n"/>
      <c r="HJ462" s="184" t="n"/>
      <c r="HK462" s="184" t="n"/>
      <c r="HL462" s="168" t="n"/>
      <c r="HM462" s="119">
        <f>IF(N($H462)&lt;36,"",IF(HG462="","",HG462+31))</f>
        <v/>
      </c>
      <c r="HN462" s="124">
        <f>IF(HM462="","",TODAY()-HM462)</f>
        <v/>
      </c>
      <c r="HO462" s="494" t="n"/>
      <c r="HP462" s="184" t="n"/>
      <c r="HQ462" s="184" t="n"/>
      <c r="HR462" s="168" t="n"/>
      <c r="HS462" s="169">
        <f>N462+T462+Z462+AF462+AL462+AR462+AX462+BD462+BJ462+BP462+BV462+CB462+CH462+CN462+CT462+CZ462+DF462+DL462+DR462+DX462+ED462+EJ462+EP462+EV462+FB462+FH462+FN462+FT462+FZ462+GF462+GL462+GR462+GX462+HD462+HJ462+HP462</f>
        <v/>
      </c>
      <c r="HU462" s="170">
        <f>IFERROR(N($J462),0)</f>
        <v/>
      </c>
      <c r="HW462" s="170">
        <f>SUMPRODUCT((MOD(COLUMN($M462:$HR462)-COLUMN($M462),6)=0)*ISNUMBER($M462:$HR462)*($M462:$HR462&gt;=RESUMEN!$C$26)*($M462:$HR462&lt;=RESUMEN!$C$27)*IFERROR(N($N462:$HS462),0))</f>
        <v/>
      </c>
      <c r="HX462" s="170">
        <f>SUMPRODUCT((MOD(COLUMN($M462:$HR462)-COLUMN($M462),6)=0)*ISNUMBER($M462:$HR462)*($M462:$HR462&gt;=RESUMEN!$C$26)*($M462:$HR462&lt;=RESUMEN!$C$27))</f>
        <v/>
      </c>
    </row>
    <row r="463" ht="15.75" customHeight="1" s="506">
      <c r="B463" s="113">
        <f>VENTAS!A462</f>
        <v/>
      </c>
      <c r="C463" s="236" t="inlineStr">
        <is>
          <t>LC2 - 43 - 1</t>
        </is>
      </c>
      <c r="D463" s="53">
        <f>VENTAS!C462</f>
        <v/>
      </c>
      <c r="E463" s="114" t="n">
        <v>33000000</v>
      </c>
      <c r="F463" s="114">
        <f>E463</f>
        <v/>
      </c>
      <c r="G463" s="494" t="n"/>
      <c r="H463" s="479" t="n"/>
      <c r="I463" s="479" t="n"/>
      <c r="J463" s="184" t="n"/>
      <c r="K463" s="119">
        <f>IF(N($H463)&lt;1,"",$G463+31)</f>
        <v/>
      </c>
      <c r="L463" s="124">
        <f>IF(K463="","",TODAY()-K463)</f>
        <v/>
      </c>
      <c r="M463" s="494" t="n"/>
      <c r="N463" s="374" t="n"/>
      <c r="O463" s="184">
        <f>IF(K463="","SIN ESTADO",IF(M463&lt;&gt;"","PAGA",IF(L463&gt;0,"VENCIDA",IF(L463&gt;=-5,"POR VENCER","AL DÍA"))))</f>
        <v/>
      </c>
      <c r="P463" s="185" t="n"/>
      <c r="Q463" s="119">
        <f>IF(N($H463)&lt;2,"",IF(K463="","",K463+31))</f>
        <v/>
      </c>
      <c r="R463" s="124">
        <f>IF(Q463="","",TODAY()-Q463)</f>
        <v/>
      </c>
      <c r="S463" s="494" t="n"/>
      <c r="T463" s="184" t="n"/>
      <c r="U463" s="184">
        <f>IF(Q463="","SIN ESTADO",IF(S463&lt;&gt;"","PAGA",IF(R463&gt;0,"VENCIDA",IF(R463&gt;=-5,"POR VENCER","AL DÍA"))))</f>
        <v/>
      </c>
      <c r="V463" s="185" t="n"/>
      <c r="W463" s="119">
        <f>IF(N($H463)&lt;3,"",IF(Q463="","",Q463+31))</f>
        <v/>
      </c>
      <c r="X463" s="124">
        <f>IF(W463="","",TODAY()-W463)</f>
        <v/>
      </c>
      <c r="Y463" s="494" t="n"/>
      <c r="Z463" s="184" t="n"/>
      <c r="AA463" s="184">
        <f>IF(W463="","SIN ESTADO",IF(Y463&lt;&gt;"","PAGA",IF(X463&gt;0,"VENCIDA",IF(X463&gt;=-5,"POR VENCER","AL DÍA"))))</f>
        <v/>
      </c>
      <c r="AB463" s="185" t="n"/>
      <c r="AC463" s="119">
        <f>IF(N($H463)&lt;4,"",IF(W463="","",W463+31))</f>
        <v/>
      </c>
      <c r="AD463" s="124">
        <f>IF(AC463="","",TODAY()-AC463)</f>
        <v/>
      </c>
      <c r="AE463" s="494" t="n"/>
      <c r="AF463" s="184" t="n"/>
      <c r="AG463" s="184">
        <f>IF(AC463="","SIN ESTADO",IF(AE463&lt;&gt;"","PAGA",IF(AD463&gt;0,"VENCIDA",IF(AD463&gt;=-5,"POR VENCER","AL DÍA"))))</f>
        <v/>
      </c>
      <c r="AH463" s="185" t="n"/>
      <c r="AI463" s="119">
        <f>IF(N($H463)&lt;5,"",IF(AC463="","",AC463+31))</f>
        <v/>
      </c>
      <c r="AJ463" s="124">
        <f>IF(AI463="","",TODAY()-AI463)</f>
        <v/>
      </c>
      <c r="AK463" s="494" t="n"/>
      <c r="AL463" s="184" t="n"/>
      <c r="AM463" s="184">
        <f>IF(AI463="","SIN ESTADO",IF(AK463&lt;&gt;"","PAGA",IF(AJ463&gt;0,"VENCIDA",IF(AJ463&gt;=-5,"POR VENCER","AL DÍA"))))</f>
        <v/>
      </c>
      <c r="AN463" s="185" t="n"/>
      <c r="AO463" s="119">
        <f>IF(N($H463)&lt;6,"",IF(AI463="","",AI463+31))</f>
        <v/>
      </c>
      <c r="AP463" s="124">
        <f>IF(AO463="","",TODAY()-AO463)</f>
        <v/>
      </c>
      <c r="AQ463" s="270" t="n"/>
      <c r="AR463" s="184" t="n"/>
      <c r="AS463" s="184">
        <f>IF(AO463="","SIN ESTADO",IF(AQ463&lt;&gt;"","PAGA",IF(AP463&gt;0,"VENCIDA",IF(AP463&gt;=-5,"POR VENCER","AL DÍA"))))</f>
        <v/>
      </c>
      <c r="AT463" s="185" t="n"/>
      <c r="AU463" s="119">
        <f>IF(N($H463)&lt;7,"",IF(AO463="","",AO463+31))</f>
        <v/>
      </c>
      <c r="AV463" s="124">
        <f>IF(AU463="","",TODAY()-AU463)</f>
        <v/>
      </c>
      <c r="AW463" s="494" t="n"/>
      <c r="AX463" s="184" t="n"/>
      <c r="AY463" s="184">
        <f>IF(AU463="","SIN ESTADO",IF(AW463&lt;&gt;"","PAGA",IF(AV463&gt;0,"VENCIDA",IF(AV463&gt;=-5,"POR VENCER","AL DÍA"))))</f>
        <v/>
      </c>
      <c r="AZ463" s="185" t="n"/>
      <c r="BA463" s="119">
        <f>IF(N($H463)&lt;8,"",IF(AU463="","",AU463+31))</f>
        <v/>
      </c>
      <c r="BB463" s="124">
        <f>IF(BA463="","",TODAY()-BA463)</f>
        <v/>
      </c>
      <c r="BC463" s="494" t="n"/>
      <c r="BD463" s="184" t="n"/>
      <c r="BE463" s="184">
        <f>IF(BA463="","SIN ESTADO",IF(BC463&lt;&gt;"","PAGA",IF(BB463&gt;0,"VENCIDA",IF(BB463&gt;=-5,"POR VENCER","AL DÍA"))))</f>
        <v/>
      </c>
      <c r="BF463" s="185" t="n"/>
      <c r="BG463" s="119">
        <f>IF(N($H463)&lt;9,"",IF(BA463="","",BA463+31))</f>
        <v/>
      </c>
      <c r="BH463" s="124">
        <f>IF(BG463="","",TODAY()-BG463)</f>
        <v/>
      </c>
      <c r="BI463" s="494" t="n"/>
      <c r="BJ463" s="184" t="n"/>
      <c r="BK463" s="184">
        <f>IF(BG463="","SIN ESTADO",IF(BI463&lt;&gt;"","PAGA",IF(BH463&gt;0,"VENCIDA",IF(BH463&gt;=-5,"POR VENCER","AL DÍA"))))</f>
        <v/>
      </c>
      <c r="BL463" s="185" t="n"/>
      <c r="BM463" s="119">
        <f>IF(N($H463)&lt;10,"",IF(BG463="","",BG463+31))</f>
        <v/>
      </c>
      <c r="BN463" s="124">
        <f>IF(BM463="","",TODAY()-BM463)</f>
        <v/>
      </c>
      <c r="BO463" s="494" t="n"/>
      <c r="BP463" s="184" t="n"/>
      <c r="BQ463" s="184">
        <f>IF(BM463="","SIN ESTADO",IF(BO463&lt;&gt;"","PAGA",IF(BN463&gt;0,"VENCIDA",IF(BN463&gt;=-5,"POR VENCER","AL DÍA"))))</f>
        <v/>
      </c>
      <c r="BR463" s="185" t="n"/>
      <c r="BS463" s="119">
        <f>IF(N($H463)&lt;11,"",IF(BM463="","",BM463+31))</f>
        <v/>
      </c>
      <c r="BT463" s="124">
        <f>IF(BS463="","",TODAY()-BS463)</f>
        <v/>
      </c>
      <c r="BU463" s="494" t="n"/>
      <c r="BV463" s="184" t="n"/>
      <c r="BW463" s="184">
        <f>IF(BS463="","SIN ESTADO",IF(BU463&lt;&gt;"","PAGA",IF(BT463&gt;0,"VENCIDA",IF(BT463&gt;=-5,"POR VENCER","AL DÍA"))))</f>
        <v/>
      </c>
      <c r="BX463" s="185" t="n"/>
      <c r="BY463" s="119">
        <f>IF(N($H463)&lt;12,"",IF(BS463="","",BS463+31))</f>
        <v/>
      </c>
      <c r="BZ463" s="124">
        <f>IF(BY463="","",TODAY()-BY463)</f>
        <v/>
      </c>
      <c r="CA463" s="494" t="n"/>
      <c r="CB463" s="184" t="n"/>
      <c r="CC463" s="184">
        <f>IF(BY463="","SIN ESTADO",IF(CA463&lt;&gt;"","PAGA",IF(BZ463&gt;0,"VENCIDA",IF(BZ463&gt;=-5,"POR VENCER","AL DÍA"))))</f>
        <v/>
      </c>
      <c r="CD463" s="185" t="n"/>
      <c r="CE463" s="119">
        <f>IF(N($H463)&lt;13,"",IF(BY463="","",BY463+31))</f>
        <v/>
      </c>
      <c r="CF463" s="124">
        <f>IF(CE463="","",TODAY()-CE463)</f>
        <v/>
      </c>
      <c r="CG463" s="494" t="n"/>
      <c r="CH463" s="184" t="n"/>
      <c r="CI463" s="184">
        <f>IF(CE463="","SIN ESTADO",IF(CG463&lt;&gt;"","PAGA",IF(CF463&gt;0,"VENCIDA",IF(CF463&gt;=-5,"POR VENCER","AL DÍA"))))</f>
        <v/>
      </c>
      <c r="CJ463" s="185" t="n"/>
      <c r="CK463" s="119">
        <f>IF(N($H463)&lt;14,"",IF(CE463="","",CE463+31))</f>
        <v/>
      </c>
      <c r="CL463" s="124">
        <f>IF(CK463="","",TODAY()-CK463)</f>
        <v/>
      </c>
      <c r="CM463" s="494" t="n"/>
      <c r="CN463" s="184" t="n"/>
      <c r="CO463" s="184">
        <f>IF(CK463="","SIN ESTADO",IF(CM463&lt;&gt;"","PAGA",IF(CL463&gt;0,"VENCIDA",IF(CL463&gt;=-5,"POR VENCER","AL DÍA"))))</f>
        <v/>
      </c>
      <c r="CP463" s="185" t="n"/>
      <c r="CQ463" s="119">
        <f>IF(N($H463)&lt;15,"",IF(CK463="","",CK463+31))</f>
        <v/>
      </c>
      <c r="CR463" s="124">
        <f>IF(CQ463="","",TODAY()-CQ463)</f>
        <v/>
      </c>
      <c r="CS463" s="494" t="n"/>
      <c r="CT463" s="184" t="n"/>
      <c r="CU463" s="184">
        <f>IF(CQ463="","SIN ESTADO",IF(CS463&lt;&gt;"","PAGA",IF(CR463&gt;0,"VENCIDA",IF(CR463&gt;=-5,"POR VENCER","AL DÍA"))))</f>
        <v/>
      </c>
      <c r="CV463" s="185" t="n"/>
      <c r="CW463" s="119">
        <f>IF(N($H463)&lt;16,"",IF(CQ463="","",CQ463+31))</f>
        <v/>
      </c>
      <c r="CX463" s="124">
        <f>IF(CW463="","",TODAY()-CW463)</f>
        <v/>
      </c>
      <c r="CY463" s="494" t="n"/>
      <c r="CZ463" s="184" t="n"/>
      <c r="DA463" s="184">
        <f>IF(CW463="","SIN ESTADO",IF(CY463&lt;&gt;"","PAGA",IF(CX463&gt;0,"VENCIDA",IF(CX463&gt;=-5,"POR VENCER","AL DÍA"))))</f>
        <v/>
      </c>
      <c r="DB463" s="185" t="n"/>
      <c r="DC463" s="119">
        <f>IF(N($H463)&lt;17,"",IF(CW463="","",CW463+31))</f>
        <v/>
      </c>
      <c r="DD463" s="124">
        <f>IF(DC463="","",TODAY()-DC463)</f>
        <v/>
      </c>
      <c r="DE463" s="494" t="n"/>
      <c r="DF463" s="184" t="n"/>
      <c r="DG463" s="184">
        <f>IF(DC463="","SIN ESTADO",IF(DE463&lt;&gt;"","PAGA",IF(DD463&gt;0,"VENCIDA",IF(DD463&gt;=-5,"POR VENCER","AL DÍA"))))</f>
        <v/>
      </c>
      <c r="DH463" s="185" t="n"/>
      <c r="DI463" s="119">
        <f>IF(N($H463)&lt;18,"",IF(DC463="","",DC463+31))</f>
        <v/>
      </c>
      <c r="DJ463" s="124">
        <f>IF(DI463="","",TODAY()-DI463)</f>
        <v/>
      </c>
      <c r="DK463" s="494" t="n"/>
      <c r="DL463" s="184" t="n"/>
      <c r="DM463" s="184">
        <f>IF(DI463="","SIN ESTADO",IF(DK463&lt;&gt;"","PAGA",IF(DJ463&gt;0,"VENCIDA",IF(DJ463&gt;=-5,"POR VENCER","AL DÍA"))))</f>
        <v/>
      </c>
      <c r="DN463" s="185" t="n"/>
      <c r="DO463" s="119">
        <f>IF(N($H463)&lt;19,"",IF(DI463="","",DI463+31))</f>
        <v/>
      </c>
      <c r="DP463" s="124">
        <f>IF(DO463="","",TODAY()-DO463)</f>
        <v/>
      </c>
      <c r="DQ463" s="494" t="n"/>
      <c r="DR463" s="184" t="n"/>
      <c r="DS463" s="184">
        <f>IF(DO463="","SIN ESTADO",IF(DQ463&lt;&gt;"","PAGA",IF(DP463&gt;0,"VENCIDA",IF(DP463&gt;=-5,"POR VENCER","AL DÍA"))))</f>
        <v/>
      </c>
      <c r="DT463" s="185" t="n"/>
      <c r="DU463" s="119">
        <f>IF(N($H463)&lt;20,"",IF(DO463="","",DO463+31))</f>
        <v/>
      </c>
      <c r="DV463" s="124">
        <f>IF(DU463="","",TODAY()-DU463)</f>
        <v/>
      </c>
      <c r="DW463" s="494" t="n"/>
      <c r="DX463" s="184" t="n"/>
      <c r="DY463" s="184">
        <f>IF(DU463="","SIN ESTADO",IF(DW463&lt;&gt;"","PAGA",IF(DV463&gt;0,"VENCIDA",IF(DV463&gt;=-5,"POR VENCER","AL DÍA"))))</f>
        <v/>
      </c>
      <c r="DZ463" s="185" t="n"/>
      <c r="EA463" s="119">
        <f>IF(N($H463)&lt;21,"",IF(DU463="","",DU463+31))</f>
        <v/>
      </c>
      <c r="EB463" s="124">
        <f>IF(EA463="","",TODAY()-EA463)</f>
        <v/>
      </c>
      <c r="EC463" s="494" t="n"/>
      <c r="ED463" s="184" t="n"/>
      <c r="EE463" s="184">
        <f>IF(EA463="","SIN ESTADO",IF(EC463&lt;&gt;"","PAGA",IF(EB463&gt;0,"VENCIDA",IF(EB463&gt;=-5,"POR VENCER","AL DÍA"))))</f>
        <v/>
      </c>
      <c r="EF463" s="185" t="n"/>
      <c r="EG463" s="119">
        <f>IF(N($H463)&lt;22,"",IF(EA463="","",EA463+31))</f>
        <v/>
      </c>
      <c r="EH463" s="124">
        <f>IF(EG463="","",TODAY()-EG463)</f>
        <v/>
      </c>
      <c r="EI463" s="494" t="n"/>
      <c r="EJ463" s="184" t="n"/>
      <c r="EK463" s="184">
        <f>IF(EG463="","SIN ESTADO",IF(EI463&lt;&gt;"","PAGA",IF(EH463&gt;0,"VENCIDA",IF(EH463&gt;=-5,"POR VENCER","AL DÍA"))))</f>
        <v/>
      </c>
      <c r="EL463" s="185" t="n"/>
      <c r="EM463" s="119">
        <f>IF(N($H463)&lt;23,"",IF(EG463="","",EG463+31))</f>
        <v/>
      </c>
      <c r="EN463" s="124">
        <f>IF(EM463="","",TODAY()-EM463)</f>
        <v/>
      </c>
      <c r="EO463" s="494" t="n"/>
      <c r="EP463" s="184" t="n"/>
      <c r="EQ463" s="184">
        <f>IF(EM463="","SIN ESTADO",IF(EO463&lt;&gt;"","PAGA",IF(EN463&gt;0,"VENCIDA",IF(EN463&gt;=-5,"POR VENCER","AL DÍA"))))</f>
        <v/>
      </c>
      <c r="ER463" s="185" t="n"/>
      <c r="ES463" s="119">
        <f>IF(N($H463)&lt;24,"",IF(EM463="","",EM463+31))</f>
        <v/>
      </c>
      <c r="ET463" s="124">
        <f>IF(ES463="","",TODAY()-ES463)</f>
        <v/>
      </c>
      <c r="EU463" s="494" t="n"/>
      <c r="EV463" s="184" t="n"/>
      <c r="EW463" s="184">
        <f>IF(ES463="","SIN ESTADO",IF(EU463&lt;&gt;"","PAGA",IF(ET463&gt;0,"VENCIDA",IF(ET463&gt;=-5,"POR VENCER","AL DÍA"))))</f>
        <v/>
      </c>
      <c r="EX463" s="185" t="n"/>
      <c r="EY463" s="119">
        <f>IF(N($H463)&lt;25,"",IF(ES463="","",ES463+31))</f>
        <v/>
      </c>
      <c r="EZ463" s="124">
        <f>IF(EY463="","",TODAY()-EY463)</f>
        <v/>
      </c>
      <c r="FA463" s="494" t="n"/>
      <c r="FB463" s="184" t="n"/>
      <c r="FC463" s="184">
        <f>IF(EY463="","SIN ESTADO",IF(FA463&lt;&gt;"","PAGA",IF(EZ463&gt;0,"VENCIDA",IF(EZ463&gt;=-5,"POR VENCER","AL DÍA"))))</f>
        <v/>
      </c>
      <c r="FD463" s="185" t="n"/>
      <c r="FE463" s="119">
        <f>IF(N($H463)&lt;26,"",IF(EY463="","",EY463+31))</f>
        <v/>
      </c>
      <c r="FF463" s="124">
        <f>IF(FE463="","",TODAY()-FE463)</f>
        <v/>
      </c>
      <c r="FG463" s="494" t="n"/>
      <c r="FH463" s="184" t="n"/>
      <c r="FI463" s="184">
        <f>IF(FE463="","SIN ESTADO",IF(FG463&lt;&gt;"","PAGA",IF(FF463&gt;0,"VENCIDA",IF(FF463&gt;=-5,"POR VENCER","AL DÍA"))))</f>
        <v/>
      </c>
      <c r="FJ463" s="185" t="n"/>
      <c r="FK463" s="119">
        <f>IF(N($H463)&lt;27,"",IF(FE463="","",FE463+31))</f>
        <v/>
      </c>
      <c r="FL463" s="124">
        <f>IF(FK463="","",TODAY()-FK463)</f>
        <v/>
      </c>
      <c r="FM463" s="494" t="n"/>
      <c r="FN463" s="184" t="n"/>
      <c r="FO463" s="184">
        <f>IF(FK463="","SIN ESTADO",IF(FM463&lt;&gt;"","PAGA",IF(FL463&gt;0,"VENCIDA",IF(FL463&gt;=-5,"POR VENCER","AL DÍA"))))</f>
        <v/>
      </c>
      <c r="FP463" s="185" t="n"/>
      <c r="FQ463" s="119">
        <f>IF(N($H463)&lt;28,"",IF(FK463="","",FK463+31))</f>
        <v/>
      </c>
      <c r="FR463" s="124">
        <f>IF(FQ463="","",TODAY()-FQ463)</f>
        <v/>
      </c>
      <c r="FS463" s="494" t="n"/>
      <c r="FT463" s="184" t="n"/>
      <c r="FU463" s="184">
        <f>IF(FQ463="","SIN ESTADO",IF(FS463&lt;&gt;"","PAGA",IF(FR463&gt;0,"VENCIDA",IF(FR463&gt;=-5,"POR VENCER","AL DÍA"))))</f>
        <v/>
      </c>
      <c r="FV463" s="185" t="n"/>
      <c r="FW463" s="119">
        <f>IF(N($H463)&lt;29,"",IF(FQ463="","",FQ463+31))</f>
        <v/>
      </c>
      <c r="FX463" s="124">
        <f>IF(FW463="","",TODAY()-FW463)</f>
        <v/>
      </c>
      <c r="FY463" s="494" t="n"/>
      <c r="FZ463" s="184" t="n"/>
      <c r="GA463" s="184">
        <f>IF(FW463="","SIN ESTADO",IF(FY463&lt;&gt;"","PAGA",IF(FX463&gt;0,"VENCIDA",IF(FX463&gt;=-5,"POR VENCER","AL DÍA"))))</f>
        <v/>
      </c>
      <c r="GB463" s="185" t="n"/>
      <c r="GC463" s="119">
        <f>IF(N($H463)&lt;30,"",IF(FW463="","",FW463+31))</f>
        <v/>
      </c>
      <c r="GD463" s="124">
        <f>IF(GC463="","",TODAY()-GC463)</f>
        <v/>
      </c>
      <c r="GE463" s="494" t="n"/>
      <c r="GF463" s="184" t="n"/>
      <c r="GG463" s="184">
        <f>IF(GC463="","SIN ESTADO",IF(GE463&lt;&gt;"","PAGA",IF(GD463&gt;0,"VENCIDA",IF(GD463&gt;=-5,"POR VENCER","AL DÍA"))))</f>
        <v/>
      </c>
      <c r="GH463" s="185" t="n"/>
      <c r="GI463" s="119">
        <f>IF(N($H463)&lt;31,"",IF(GC463="","",GC463+31))</f>
        <v/>
      </c>
      <c r="GJ463" s="124">
        <f>IF(GI463="","",TODAY()-GI463)</f>
        <v/>
      </c>
      <c r="GK463" s="494" t="n"/>
      <c r="GL463" s="184" t="n"/>
      <c r="GM463" s="184">
        <f>IF(GI463="","SIN ESTADO",IF(GK463&lt;&gt;"","PAGA",IF(GJ463&gt;0,"VENCIDA",IF(GJ463&gt;=-5,"POR VENCER","AL DÍA"))))</f>
        <v/>
      </c>
      <c r="GN463" s="185" t="n"/>
      <c r="GO463" s="119">
        <f>IF(N($H463)&lt;32,"",IF(GI463="","",GI463+31))</f>
        <v/>
      </c>
      <c r="GP463" s="124">
        <f>IF(GO463="","",TODAY()-GO463)</f>
        <v/>
      </c>
      <c r="GQ463" s="494" t="n"/>
      <c r="GR463" s="184" t="n"/>
      <c r="GS463" s="184">
        <f>IF(GO463="","SIN ESTADO",IF(GQ463&lt;&gt;"","PAGA",IF(GP463&gt;0,"VENCIDA",IF(GP463&gt;=-5,"POR VENCER","AL DÍA"))))</f>
        <v/>
      </c>
      <c r="GT463" s="185" t="n"/>
      <c r="GU463" s="119">
        <f>IF(N($H463)&lt;33,"",IF(GO463="","",GO463+31))</f>
        <v/>
      </c>
      <c r="GV463" s="124">
        <f>IF(GU463="","",TODAY()-GU463)</f>
        <v/>
      </c>
      <c r="GW463" s="494" t="n"/>
      <c r="GX463" s="184" t="n"/>
      <c r="GY463" s="184">
        <f>IF(GU463="","SIN ESTADO",IF(GW463&lt;&gt;"","PAGA",IF(GV463&gt;0,"VENCIDA",IF(GV463&gt;=-5,"POR VENCER","AL DÍA"))))</f>
        <v/>
      </c>
      <c r="GZ463" s="185" t="n"/>
      <c r="HA463" s="119">
        <f>IF(N($H463)&lt;34,"",IF(GU463="","",GU463+31))</f>
        <v/>
      </c>
      <c r="HB463" s="124">
        <f>IF(HA463="","",TODAY()-HA463)</f>
        <v/>
      </c>
      <c r="HC463" s="494" t="n"/>
      <c r="HD463" s="184" t="n"/>
      <c r="HE463" s="184">
        <f>IF(HA463="","SIN ESTADO",IF(HC463&lt;&gt;"","PAGA",IF(HB463&gt;0,"VENCIDA",IF(HB463&gt;=-5,"POR VENCER","AL DÍA"))))</f>
        <v/>
      </c>
      <c r="HF463" s="185" t="n"/>
      <c r="HG463" s="119">
        <f>IF(N($H463)&lt;35,"",IF(HA463="","",HA463+31))</f>
        <v/>
      </c>
      <c r="HH463" s="124">
        <f>IF(HG463="","",TODAY()-HG463)</f>
        <v/>
      </c>
      <c r="HI463" s="494" t="n"/>
      <c r="HJ463" s="184" t="n"/>
      <c r="HK463" s="184">
        <f>IF(HG463="","SIN ESTADO",IF(HI463&lt;&gt;"","PAGA",IF(HH463&gt;0,"VENCIDA",IF(HH463&gt;=-5,"POR VENCER","AL DÍA"))))</f>
        <v/>
      </c>
      <c r="HL463" s="168" t="n"/>
      <c r="HM463" s="119">
        <f>IF(N($H463)&lt;36,"",IF(HG463="","",HG463+31))</f>
        <v/>
      </c>
      <c r="HN463" s="124">
        <f>IF(HM463="","",TODAY()-HM463)</f>
        <v/>
      </c>
      <c r="HO463" s="494" t="n"/>
      <c r="HP463" s="184" t="n"/>
      <c r="HQ463" s="184">
        <f>IF(HM463="","SIN ESTADO",IF(HO463&lt;&gt;"","PAGA",IF(HN463&gt;0,"VENCIDA",IF(HN463&gt;=-5,"POR VENCER","AL DÍA"))))</f>
        <v/>
      </c>
      <c r="HR463" s="168" t="n"/>
      <c r="HS463" s="169">
        <f>N463+T463+Z463+AF463+AL463+AR463+AX463+BD463+BJ463+BP463+BV463+CB463+CH463+CN463+CT463+CZ463+DF463+DL463+DR463+DX463+ED463+EJ463+EP463+EV463+FB463+FH463+FN463+FT463+FZ463+GF463+GL463+GR463+GX463+HD463+HJ463+HP463</f>
        <v/>
      </c>
      <c r="HU463" s="170">
        <f>IFERROR(N($J463),0)</f>
        <v/>
      </c>
      <c r="HW463" s="170">
        <f>SUMPRODUCT((MOD(COLUMN($M463:$HR463)-COLUMN($M463),6)=0)*ISNUMBER($M463:$HR463)*($M463:$HR463&gt;=RESUMEN!$C$26)*($M463:$HR463&lt;=RESUMEN!$C$27)*IFERROR(N($N463:$HS463),0))</f>
        <v/>
      </c>
      <c r="HX463" s="170">
        <f>SUMPRODUCT((MOD(COLUMN($M463:$HR463)-COLUMN($M463),6)=0)*ISNUMBER($M463:$HR463)*($M463:$HR463&gt;=RESUMEN!$C$26)*($M463:$HR463&lt;=RESUMEN!$C$27))</f>
        <v/>
      </c>
    </row>
    <row r="464" ht="15.75" customHeight="1" s="506">
      <c r="B464" s="113">
        <f>VENTAS!A463</f>
        <v/>
      </c>
      <c r="C464" s="236">
        <f>VENTAS!B463</f>
        <v/>
      </c>
      <c r="D464" s="53">
        <f>#REF!</f>
        <v/>
      </c>
      <c r="E464" s="114">
        <f>VENTAS!D463</f>
        <v/>
      </c>
      <c r="F464" s="114">
        <f>VENTAS!J463</f>
        <v/>
      </c>
      <c r="G464" s="494">
        <f>VENTAS!F463</f>
        <v/>
      </c>
      <c r="H464" s="479">
        <f>VENTAS!K463</f>
        <v/>
      </c>
      <c r="I464" s="479">
        <f>VENTAS!M463</f>
        <v/>
      </c>
      <c r="J464" s="184">
        <f>VENTAS!L463</f>
        <v/>
      </c>
      <c r="K464" s="119">
        <f>IF(N($H464)&lt;1,"",$G464+31)</f>
        <v/>
      </c>
      <c r="L464" s="124">
        <f>IF(K464="","",TODAY()-K464)</f>
        <v/>
      </c>
      <c r="M464" s="494" t="n"/>
      <c r="N464" s="374" t="n"/>
      <c r="O464" s="184">
        <f>IF(K464="","SIN ESTADO",IF(M464&lt;&gt;"","PAGA",IF(L464&gt;0,"VENCIDA",IF(L464&gt;=-5,"POR VENCER","AL DÍA"))))</f>
        <v/>
      </c>
      <c r="P464" s="185" t="n"/>
      <c r="Q464" s="119">
        <f>IF(N($H464)&lt;2,"",IF(K464="","",K464+31))</f>
        <v/>
      </c>
      <c r="R464" s="124">
        <f>IF(Q464="","",TODAY()-Q464)</f>
        <v/>
      </c>
      <c r="S464" s="494" t="n"/>
      <c r="T464" s="184" t="n"/>
      <c r="U464" s="184">
        <f>IF(Q464="","SIN ESTADO",IF(S464&lt;&gt;"","PAGA",IF(R464&gt;0,"VENCIDA",IF(R464&gt;=-5,"POR VENCER","AL DÍA"))))</f>
        <v/>
      </c>
      <c r="V464" s="185" t="n"/>
      <c r="W464" s="119">
        <f>IF(N($H464)&lt;3,"",IF(Q464="","",Q464+31))</f>
        <v/>
      </c>
      <c r="X464" s="124">
        <f>IF(W464="","",TODAY()-W464)</f>
        <v/>
      </c>
      <c r="Y464" s="494" t="n"/>
      <c r="Z464" s="184" t="n"/>
      <c r="AA464" s="184">
        <f>IF(W464="","SIN ESTADO",IF(Y464&lt;&gt;"","PAGA",IF(X464&gt;0,"VENCIDA",IF(X464&gt;=-5,"POR VENCER","AL DÍA"))))</f>
        <v/>
      </c>
      <c r="AB464" s="185" t="n"/>
      <c r="AC464" s="119">
        <f>IF(N($H464)&lt;4,"",IF(W464="","",W464+31))</f>
        <v/>
      </c>
      <c r="AD464" s="124">
        <f>IF(AC464="","",TODAY()-AC464)</f>
        <v/>
      </c>
      <c r="AE464" s="494" t="n"/>
      <c r="AF464" s="184" t="n"/>
      <c r="AG464" s="184">
        <f>IF(AC464="","SIN ESTADO",IF(AE464&lt;&gt;"","PAGA",IF(AD464&gt;0,"VENCIDA",IF(AD464&gt;=-5,"POR VENCER","AL DÍA"))))</f>
        <v/>
      </c>
      <c r="AH464" s="185" t="n"/>
      <c r="AI464" s="119">
        <f>IF(N($H464)&lt;5,"",IF(AC464="","",AC464+31))</f>
        <v/>
      </c>
      <c r="AJ464" s="124">
        <f>IF(AI464="","",TODAY()-AI464)</f>
        <v/>
      </c>
      <c r="AK464" s="494" t="n"/>
      <c r="AL464" s="184" t="n"/>
      <c r="AM464" s="184">
        <f>IF(AI464="","SIN ESTADO",IF(AK464&lt;&gt;"","PAGA",IF(AJ464&gt;0,"VENCIDA",IF(AJ464&gt;=-5,"POR VENCER","AL DÍA"))))</f>
        <v/>
      </c>
      <c r="AN464" s="185" t="n"/>
      <c r="AO464" s="119">
        <f>IF(N($H464)&lt;6,"",IF(AI464="","",AI464+31))</f>
        <v/>
      </c>
      <c r="AP464" s="124">
        <f>IF(AO464="","",TODAY()-AO464)</f>
        <v/>
      </c>
      <c r="AQ464" s="270" t="n"/>
      <c r="AR464" s="184" t="n"/>
      <c r="AS464" s="184">
        <f>IF(AO464="","SIN ESTADO",IF(AQ464&lt;&gt;"","PAGA",IF(AP464&gt;0,"VENCIDA",IF(AP464&gt;=-5,"POR VENCER","AL DÍA"))))</f>
        <v/>
      </c>
      <c r="AT464" s="185" t="n"/>
      <c r="AU464" s="119">
        <f>IF(N($H464)&lt;7,"",IF(AO464="","",AO464+31))</f>
        <v/>
      </c>
      <c r="AV464" s="124">
        <f>IF(AU464="","",TODAY()-AU464)</f>
        <v/>
      </c>
      <c r="AW464" s="494" t="n"/>
      <c r="AX464" s="184" t="n"/>
      <c r="AY464" s="184">
        <f>IF(AU464="","SIN ESTADO",IF(AW464&lt;&gt;"","PAGA",IF(AV464&gt;0,"VENCIDA",IF(AV464&gt;=-5,"POR VENCER","AL DÍA"))))</f>
        <v/>
      </c>
      <c r="AZ464" s="185" t="n"/>
      <c r="BA464" s="119">
        <f>IF(N($H464)&lt;8,"",IF(AU464="","",AU464+31))</f>
        <v/>
      </c>
      <c r="BB464" s="124">
        <f>IF(BA464="","",TODAY()-BA464)</f>
        <v/>
      </c>
      <c r="BC464" s="494" t="n"/>
      <c r="BD464" s="184" t="n"/>
      <c r="BE464" s="184">
        <f>IF(BA464="","SIN ESTADO",IF(BC464&lt;&gt;"","PAGA",IF(BB464&gt;0,"VENCIDA",IF(BB464&gt;=-5,"POR VENCER","AL DÍA"))))</f>
        <v/>
      </c>
      <c r="BF464" s="185" t="n"/>
      <c r="BG464" s="119">
        <f>IF(N($H464)&lt;9,"",IF(BA464="","",BA464+31))</f>
        <v/>
      </c>
      <c r="BH464" s="124">
        <f>IF(BG464="","",TODAY()-BG464)</f>
        <v/>
      </c>
      <c r="BI464" s="494" t="n"/>
      <c r="BJ464" s="184" t="n"/>
      <c r="BK464" s="184">
        <f>IF(BG464="","SIN ESTADO",IF(BI464&lt;&gt;"","PAGA",IF(BH464&gt;0,"VENCIDA",IF(BH464&gt;=-5,"POR VENCER","AL DÍA"))))</f>
        <v/>
      </c>
      <c r="BL464" s="185" t="n"/>
      <c r="BM464" s="119">
        <f>IF(N($H464)&lt;10,"",IF(BG464="","",BG464+31))</f>
        <v/>
      </c>
      <c r="BN464" s="124">
        <f>IF(BM464="","",TODAY()-BM464)</f>
        <v/>
      </c>
      <c r="BO464" s="494" t="n"/>
      <c r="BP464" s="184" t="n"/>
      <c r="BQ464" s="184">
        <f>IF(BM464="","SIN ESTADO",IF(BO464&lt;&gt;"","PAGA",IF(BN464&gt;0,"VENCIDA",IF(BN464&gt;=-5,"POR VENCER","AL DÍA"))))</f>
        <v/>
      </c>
      <c r="BR464" s="185" t="n"/>
      <c r="BS464" s="119">
        <f>IF(N($H464)&lt;11,"",IF(BM464="","",BM464+31))</f>
        <v/>
      </c>
      <c r="BT464" s="124">
        <f>IF(BS464="","",TODAY()-BS464)</f>
        <v/>
      </c>
      <c r="BU464" s="494" t="n"/>
      <c r="BV464" s="184" t="n"/>
      <c r="BW464" s="184">
        <f>IF(BS464="","SIN ESTADO",IF(BU464&lt;&gt;"","PAGA",IF(BT464&gt;0,"VENCIDA",IF(BT464&gt;=-5,"POR VENCER","AL DÍA"))))</f>
        <v/>
      </c>
      <c r="BX464" s="185" t="n"/>
      <c r="BY464" s="119">
        <f>IF(N($H464)&lt;12,"",IF(BS464="","",BS464+31))</f>
        <v/>
      </c>
      <c r="BZ464" s="124">
        <f>IF(BY464="","",TODAY()-BY464)</f>
        <v/>
      </c>
      <c r="CA464" s="494" t="n"/>
      <c r="CB464" s="184" t="n"/>
      <c r="CC464" s="184">
        <f>IF(BY464="","SIN ESTADO",IF(CA464&lt;&gt;"","PAGA",IF(BZ464&gt;0,"VENCIDA",IF(BZ464&gt;=-5,"POR VENCER","AL DÍA"))))</f>
        <v/>
      </c>
      <c r="CD464" s="185" t="n"/>
      <c r="CE464" s="119">
        <f>IF(N($H464)&lt;13,"",IF(BY464="","",BY464+31))</f>
        <v/>
      </c>
      <c r="CF464" s="124">
        <f>IF(CE464="","",TODAY()-CE464)</f>
        <v/>
      </c>
      <c r="CG464" s="494" t="n"/>
      <c r="CH464" s="184" t="n"/>
      <c r="CI464" s="184">
        <f>IF(CE464="","SIN ESTADO",IF(CG464&lt;&gt;"","PAGA",IF(CF464&gt;0,"VENCIDA",IF(CF464&gt;=-5,"POR VENCER","AL DÍA"))))</f>
        <v/>
      </c>
      <c r="CJ464" s="185" t="n"/>
      <c r="CK464" s="119">
        <f>IF(N($H464)&lt;14,"",IF(CE464="","",CE464+31))</f>
        <v/>
      </c>
      <c r="CL464" s="124">
        <f>IF(CK464="","",TODAY()-CK464)</f>
        <v/>
      </c>
      <c r="CM464" s="494" t="n"/>
      <c r="CN464" s="184" t="n"/>
      <c r="CO464" s="184">
        <f>IF(CK464="","SIN ESTADO",IF(CM464&lt;&gt;"","PAGA",IF(CL464&gt;0,"VENCIDA",IF(CL464&gt;=-5,"POR VENCER","AL DÍA"))))</f>
        <v/>
      </c>
      <c r="CP464" s="185" t="n"/>
      <c r="CQ464" s="119">
        <f>IF(N($H464)&lt;15,"",IF(CK464="","",CK464+31))</f>
        <v/>
      </c>
      <c r="CR464" s="124">
        <f>IF(CQ464="","",TODAY()-CQ464)</f>
        <v/>
      </c>
      <c r="CS464" s="494" t="n"/>
      <c r="CT464" s="184" t="n"/>
      <c r="CU464" s="184">
        <f>IF(CQ464="","SIN ESTADO",IF(CS464&lt;&gt;"","PAGA",IF(CR464&gt;0,"VENCIDA",IF(CR464&gt;=-5,"POR VENCER","AL DÍA"))))</f>
        <v/>
      </c>
      <c r="CV464" s="185" t="n"/>
      <c r="CW464" s="119">
        <f>IF(N($H464)&lt;16,"",IF(CQ464="","",CQ464+31))</f>
        <v/>
      </c>
      <c r="CX464" s="124">
        <f>IF(CW464="","",TODAY()-CW464)</f>
        <v/>
      </c>
      <c r="CY464" s="494" t="n"/>
      <c r="CZ464" s="184" t="n"/>
      <c r="DA464" s="184">
        <f>IF(CW464="","SIN ESTADO",IF(CY464&lt;&gt;"","PAGA",IF(CX464&gt;0,"VENCIDA",IF(CX464&gt;=-5,"POR VENCER","AL DÍA"))))</f>
        <v/>
      </c>
      <c r="DB464" s="185" t="n"/>
      <c r="DC464" s="119">
        <f>IF(N($H464)&lt;17,"",IF(CW464="","",CW464+31))</f>
        <v/>
      </c>
      <c r="DD464" s="124">
        <f>IF(DC464="","",TODAY()-DC464)</f>
        <v/>
      </c>
      <c r="DE464" s="494" t="n"/>
      <c r="DF464" s="184" t="n"/>
      <c r="DG464" s="184">
        <f>IF(DC464="","SIN ESTADO",IF(DE464&lt;&gt;"","PAGA",IF(DD464&gt;0,"VENCIDA",IF(DD464&gt;=-5,"POR VENCER","AL DÍA"))))</f>
        <v/>
      </c>
      <c r="DH464" s="185" t="n"/>
      <c r="DI464" s="119">
        <f>IF(N($H464)&lt;18,"",IF(DC464="","",DC464+31))</f>
        <v/>
      </c>
      <c r="DJ464" s="124">
        <f>IF(DI464="","",TODAY()-DI464)</f>
        <v/>
      </c>
      <c r="DK464" s="494" t="n"/>
      <c r="DL464" s="184" t="n"/>
      <c r="DM464" s="184">
        <f>IF(DI464="","SIN ESTADO",IF(DK464&lt;&gt;"","PAGA",IF(DJ464&gt;0,"VENCIDA",IF(DJ464&gt;=-5,"POR VENCER","AL DÍA"))))</f>
        <v/>
      </c>
      <c r="DN464" s="185" t="n"/>
      <c r="DO464" s="119">
        <f>IF(N($H464)&lt;19,"",IF(DI464="","",DI464+31))</f>
        <v/>
      </c>
      <c r="DP464" s="124">
        <f>IF(DO464="","",TODAY()-DO464)</f>
        <v/>
      </c>
      <c r="DQ464" s="494" t="n"/>
      <c r="DR464" s="184" t="n"/>
      <c r="DS464" s="184">
        <f>IF(DO464="","SIN ESTADO",IF(DQ464&lt;&gt;"","PAGA",IF(DP464&gt;0,"VENCIDA",IF(DP464&gt;=-5,"POR VENCER","AL DÍA"))))</f>
        <v/>
      </c>
      <c r="DT464" s="185" t="n"/>
      <c r="DU464" s="119">
        <f>IF(N($H464)&lt;20,"",IF(DO464="","",DO464+31))</f>
        <v/>
      </c>
      <c r="DV464" s="124">
        <f>IF(DU464="","",TODAY()-DU464)</f>
        <v/>
      </c>
      <c r="DW464" s="494" t="n"/>
      <c r="DX464" s="184" t="n"/>
      <c r="DY464" s="184">
        <f>IF(DU464="","SIN ESTADO",IF(DW464&lt;&gt;"","PAGA",IF(DV464&gt;0,"VENCIDA",IF(DV464&gt;=-5,"POR VENCER","AL DÍA"))))</f>
        <v/>
      </c>
      <c r="DZ464" s="185" t="n"/>
      <c r="EA464" s="119">
        <f>IF(N($H464)&lt;21,"",IF(DU464="","",DU464+31))</f>
        <v/>
      </c>
      <c r="EB464" s="124">
        <f>IF(EA464="","",TODAY()-EA464)</f>
        <v/>
      </c>
      <c r="EC464" s="494" t="n"/>
      <c r="ED464" s="184" t="n"/>
      <c r="EE464" s="184">
        <f>IF(EA464="","SIN ESTADO",IF(EC464&lt;&gt;"","PAGA",IF(EB464&gt;0,"VENCIDA",IF(EB464&gt;=-5,"POR VENCER","AL DÍA"))))</f>
        <v/>
      </c>
      <c r="EF464" s="185" t="n"/>
      <c r="EG464" s="119">
        <f>IF(N($H464)&lt;22,"",IF(EA464="","",EA464+31))</f>
        <v/>
      </c>
      <c r="EH464" s="124">
        <f>IF(EG464="","",TODAY()-EG464)</f>
        <v/>
      </c>
      <c r="EI464" s="494" t="n"/>
      <c r="EJ464" s="184" t="n"/>
      <c r="EK464" s="184">
        <f>IF(EG464="","SIN ESTADO",IF(EI464&lt;&gt;"","PAGA",IF(EH464&gt;0,"VENCIDA",IF(EH464&gt;=-5,"POR VENCER","AL DÍA"))))</f>
        <v/>
      </c>
      <c r="EL464" s="185" t="n"/>
      <c r="EM464" s="119">
        <f>IF(N($H464)&lt;23,"",IF(EG464="","",EG464+31))</f>
        <v/>
      </c>
      <c r="EN464" s="124">
        <f>IF(EM464="","",TODAY()-EM464)</f>
        <v/>
      </c>
      <c r="EO464" s="494" t="n"/>
      <c r="EP464" s="184" t="n"/>
      <c r="EQ464" s="184">
        <f>IF(EM464="","SIN ESTADO",IF(EO464&lt;&gt;"","PAGA",IF(EN464&gt;0,"VENCIDA",IF(EN464&gt;=-5,"POR VENCER","AL DÍA"))))</f>
        <v/>
      </c>
      <c r="ER464" s="185" t="n"/>
      <c r="ES464" s="119">
        <f>IF(N($H464)&lt;24,"",IF(EM464="","",EM464+31))</f>
        <v/>
      </c>
      <c r="ET464" s="124">
        <f>IF(ES464="","",TODAY()-ES464)</f>
        <v/>
      </c>
      <c r="EU464" s="494" t="n"/>
      <c r="EV464" s="184" t="n"/>
      <c r="EW464" s="184">
        <f>IF(ES464="","SIN ESTADO",IF(EU464&lt;&gt;"","PAGA",IF(ET464&gt;0,"VENCIDA",IF(ET464&gt;=-5,"POR VENCER","AL DÍA"))))</f>
        <v/>
      </c>
      <c r="EX464" s="185" t="n"/>
      <c r="EY464" s="119">
        <f>IF(N($H464)&lt;25,"",IF(ES464="","",ES464+31))</f>
        <v/>
      </c>
      <c r="EZ464" s="124">
        <f>IF(EY464="","",TODAY()-EY464)</f>
        <v/>
      </c>
      <c r="FA464" s="494" t="n"/>
      <c r="FB464" s="184" t="n"/>
      <c r="FC464" s="184">
        <f>IF(EY464="","SIN ESTADO",IF(FA464&lt;&gt;"","PAGA",IF(EZ464&gt;0,"VENCIDA",IF(EZ464&gt;=-5,"POR VENCER","AL DÍA"))))</f>
        <v/>
      </c>
      <c r="FD464" s="185" t="n"/>
      <c r="FE464" s="119">
        <f>IF(N($H464)&lt;26,"",IF(EY464="","",EY464+31))</f>
        <v/>
      </c>
      <c r="FF464" s="124">
        <f>IF(FE464="","",TODAY()-FE464)</f>
        <v/>
      </c>
      <c r="FG464" s="494" t="n"/>
      <c r="FH464" s="184" t="n"/>
      <c r="FI464" s="184">
        <f>IF(FE464="","SIN ESTADO",IF(FG464&lt;&gt;"","PAGA",IF(FF464&gt;0,"VENCIDA",IF(FF464&gt;=-5,"POR VENCER","AL DÍA"))))</f>
        <v/>
      </c>
      <c r="FJ464" s="185" t="n"/>
      <c r="FK464" s="119">
        <f>IF(N($H464)&lt;27,"",IF(FE464="","",FE464+31))</f>
        <v/>
      </c>
      <c r="FL464" s="124">
        <f>IF(FK464="","",TODAY()-FK464)</f>
        <v/>
      </c>
      <c r="FM464" s="494" t="n"/>
      <c r="FN464" s="184" t="n"/>
      <c r="FO464" s="184">
        <f>IF(FK464="","SIN ESTADO",IF(FM464&lt;&gt;"","PAGA",IF(FL464&gt;0,"VENCIDA",IF(FL464&gt;=-5,"POR VENCER","AL DÍA"))))</f>
        <v/>
      </c>
      <c r="FP464" s="185" t="n"/>
      <c r="FQ464" s="119">
        <f>IF(N($H464)&lt;28,"",IF(FK464="","",FK464+31))</f>
        <v/>
      </c>
      <c r="FR464" s="124">
        <f>IF(FQ464="","",TODAY()-FQ464)</f>
        <v/>
      </c>
      <c r="FS464" s="494" t="n"/>
      <c r="FT464" s="184" t="n"/>
      <c r="FU464" s="184">
        <f>IF(FQ464="","SIN ESTADO",IF(FS464&lt;&gt;"","PAGA",IF(FR464&gt;0,"VENCIDA",IF(FR464&gt;=-5,"POR VENCER","AL DÍA"))))</f>
        <v/>
      </c>
      <c r="FV464" s="185" t="n"/>
      <c r="FW464" s="119">
        <f>IF(N($H464)&lt;29,"",IF(FQ464="","",FQ464+31))</f>
        <v/>
      </c>
      <c r="FX464" s="124">
        <f>IF(FW464="","",TODAY()-FW464)</f>
        <v/>
      </c>
      <c r="FY464" s="494" t="n"/>
      <c r="FZ464" s="184" t="n"/>
      <c r="GA464" s="184">
        <f>IF(FW464="","SIN ESTADO",IF(FY464&lt;&gt;"","PAGA",IF(FX464&gt;0,"VENCIDA",IF(FX464&gt;=-5,"POR VENCER","AL DÍA"))))</f>
        <v/>
      </c>
      <c r="GB464" s="185" t="n"/>
      <c r="GC464" s="119">
        <f>IF(N($H464)&lt;30,"",IF(FW464="","",FW464+31))</f>
        <v/>
      </c>
      <c r="GD464" s="124">
        <f>IF(GC464="","",TODAY()-GC464)</f>
        <v/>
      </c>
      <c r="GE464" s="494" t="n"/>
      <c r="GF464" s="184" t="n"/>
      <c r="GG464" s="184">
        <f>IF(GC464="","SIN ESTADO",IF(GE464&lt;&gt;"","PAGA",IF(GD464&gt;0,"VENCIDA",IF(GD464&gt;=-5,"POR VENCER","AL DÍA"))))</f>
        <v/>
      </c>
      <c r="GH464" s="185" t="n"/>
      <c r="GI464" s="119">
        <f>IF(N($H464)&lt;31,"",IF(GC464="","",GC464+31))</f>
        <v/>
      </c>
      <c r="GJ464" s="124">
        <f>IF(GI464="","",TODAY()-GI464)</f>
        <v/>
      </c>
      <c r="GK464" s="494" t="n"/>
      <c r="GL464" s="184" t="n"/>
      <c r="GM464" s="184">
        <f>IF(GI464="","SIN ESTADO",IF(GK464&lt;&gt;"","PAGA",IF(GJ464&gt;0,"VENCIDA",IF(GJ464&gt;=-5,"POR VENCER","AL DÍA"))))</f>
        <v/>
      </c>
      <c r="GN464" s="185" t="n"/>
      <c r="GO464" s="119">
        <f>IF(N($H464)&lt;32,"",IF(GI464="","",GI464+31))</f>
        <v/>
      </c>
      <c r="GP464" s="124">
        <f>IF(GO464="","",TODAY()-GO464)</f>
        <v/>
      </c>
      <c r="GQ464" s="494" t="n"/>
      <c r="GR464" s="184" t="n"/>
      <c r="GS464" s="184">
        <f>IF(GO464="","SIN ESTADO",IF(GQ464&lt;&gt;"","PAGA",IF(GP464&gt;0,"VENCIDA",IF(GP464&gt;=-5,"POR VENCER","AL DÍA"))))</f>
        <v/>
      </c>
      <c r="GT464" s="185" t="n"/>
      <c r="GU464" s="119">
        <f>IF(N($H464)&lt;33,"",IF(GO464="","",GO464+31))</f>
        <v/>
      </c>
      <c r="GV464" s="124">
        <f>IF(GU464="","",TODAY()-GU464)</f>
        <v/>
      </c>
      <c r="GW464" s="494" t="n"/>
      <c r="GX464" s="184" t="n"/>
      <c r="GY464" s="184">
        <f>IF(GU464="","SIN ESTADO",IF(GW464&lt;&gt;"","PAGA",IF(GV464&gt;0,"VENCIDA",IF(GV464&gt;=-5,"POR VENCER","AL DÍA"))))</f>
        <v/>
      </c>
      <c r="GZ464" s="185" t="n"/>
      <c r="HA464" s="119">
        <f>IF(N($H464)&lt;34,"",IF(GU464="","",GU464+31))</f>
        <v/>
      </c>
      <c r="HB464" s="124">
        <f>IF(HA464="","",TODAY()-HA464)</f>
        <v/>
      </c>
      <c r="HC464" s="494" t="n"/>
      <c r="HD464" s="184" t="n"/>
      <c r="HE464" s="184">
        <f>IF(HA464="","SIN ESTADO",IF(HC464&lt;&gt;"","PAGA",IF(HB464&gt;0,"VENCIDA",IF(HB464&gt;=-5,"POR VENCER","AL DÍA"))))</f>
        <v/>
      </c>
      <c r="HF464" s="185" t="n"/>
      <c r="HG464" s="119">
        <f>IF(N($H464)&lt;35,"",IF(HA464="","",HA464+31))</f>
        <v/>
      </c>
      <c r="HH464" s="124">
        <f>IF(HG464="","",TODAY()-HG464)</f>
        <v/>
      </c>
      <c r="HI464" s="494" t="n"/>
      <c r="HJ464" s="184" t="n"/>
      <c r="HK464" s="184">
        <f>IF(HG464="","SIN ESTADO",IF(HI464&lt;&gt;"","PAGA",IF(HH464&gt;0,"VENCIDA",IF(HH464&gt;=-5,"POR VENCER","AL DÍA"))))</f>
        <v/>
      </c>
      <c r="HL464" s="168" t="n"/>
      <c r="HM464" s="119">
        <f>IF(N($H464)&lt;36,"",IF(HG464="","",HG464+31))</f>
        <v/>
      </c>
      <c r="HN464" s="124">
        <f>IF(HM464="","",TODAY()-HM464)</f>
        <v/>
      </c>
      <c r="HO464" s="494" t="n"/>
      <c r="HP464" s="184" t="n"/>
      <c r="HQ464" s="184">
        <f>IF(HM464="","SIN ESTADO",IF(HO464&lt;&gt;"","PAGA",IF(HN464&gt;0,"VENCIDA",IF(HN464&gt;=-5,"POR VENCER","AL DÍA"))))</f>
        <v/>
      </c>
      <c r="HR464" s="168" t="n"/>
      <c r="HS464" s="169">
        <f>N464+T464+Z464+AF464+AL464+AR464+AX464+BD464+BJ464+BP464+BV464+CB464+CH464+CN464+CT464+CZ464+DF464+DL464+DR464+DX464+ED464+EJ464+EP464+EV464+FB464+FH464+FN464+FT464+FZ464+GF464+GL464+GR464+GX464+HD464+HJ464+HP464</f>
        <v/>
      </c>
      <c r="HU464" s="170">
        <f>IFERROR(N($J464),0)</f>
        <v/>
      </c>
      <c r="HW464" s="170">
        <f>SUMPRODUCT((MOD(COLUMN($M464:$HR464)-COLUMN($M464),6)=0)*ISNUMBER($M464:$HR464)*($M464:$HR464&gt;=RESUMEN!$C$26)*($M464:$HR464&lt;=RESUMEN!$C$27)*IFERROR(N($N464:$HS464),0))</f>
        <v/>
      </c>
      <c r="HX464" s="170">
        <f>SUMPRODUCT((MOD(COLUMN($M464:$HR464)-COLUMN($M464),6)=0)*ISNUMBER($M464:$HR464)*($M464:$HR464&gt;=RESUMEN!$C$26)*($M464:$HR464&lt;=RESUMEN!$C$27))</f>
        <v/>
      </c>
    </row>
    <row r="465" ht="15.75" customHeight="1" s="506">
      <c r="B465" s="113">
        <f>VENTAS!A464</f>
        <v/>
      </c>
      <c r="C465" s="236">
        <f>VENTAS!B464</f>
        <v/>
      </c>
      <c r="D465" s="53">
        <f>VENTAS!C463</f>
        <v/>
      </c>
      <c r="E465" s="114">
        <f>VENTAS!D464</f>
        <v/>
      </c>
      <c r="F465" s="114">
        <f>VENTAS!J464</f>
        <v/>
      </c>
      <c r="G465" s="494">
        <f>VENTAS!F464</f>
        <v/>
      </c>
      <c r="H465" s="479">
        <f>VENTAS!K464</f>
        <v/>
      </c>
      <c r="I465" s="479">
        <f>VENTAS!M464</f>
        <v/>
      </c>
      <c r="J465" s="184">
        <f>VENTAS!L464</f>
        <v/>
      </c>
      <c r="K465" s="119">
        <f>IF(N($H465)&lt;1,"",$G465+31)</f>
        <v/>
      </c>
      <c r="L465" s="124">
        <f>IF(K465="","",TODAY()-K465)</f>
        <v/>
      </c>
      <c r="M465" s="494" t="n"/>
      <c r="N465" s="374" t="n"/>
      <c r="O465" s="184">
        <f>IF(K465="","SIN ESTADO",IF(M465&lt;&gt;"","PAGA",IF(L465&gt;0,"VENCIDA",IF(L465&gt;=-5,"POR VENCER","AL DÍA"))))</f>
        <v/>
      </c>
      <c r="P465" s="185" t="n"/>
      <c r="Q465" s="119">
        <f>IF(N($H465)&lt;2,"",IF(K465="","",K465+31))</f>
        <v/>
      </c>
      <c r="R465" s="124">
        <f>IF(Q465="","",TODAY()-Q465)</f>
        <v/>
      </c>
      <c r="S465" s="494" t="n"/>
      <c r="T465" s="184" t="n"/>
      <c r="U465" s="184">
        <f>IF(Q465="","SIN ESTADO",IF(S465&lt;&gt;"","PAGA",IF(R465&gt;0,"VENCIDA",IF(R465&gt;=-5,"POR VENCER","AL DÍA"))))</f>
        <v/>
      </c>
      <c r="V465" s="185" t="n"/>
      <c r="W465" s="119">
        <f>IF(N($H465)&lt;3,"",IF(Q465="","",Q465+31))</f>
        <v/>
      </c>
      <c r="X465" s="124">
        <f>IF(W465="","",TODAY()-W465)</f>
        <v/>
      </c>
      <c r="Y465" s="494" t="n"/>
      <c r="Z465" s="184" t="n"/>
      <c r="AA465" s="184">
        <f>IF(W465="","SIN ESTADO",IF(Y465&lt;&gt;"","PAGA",IF(X465&gt;0,"VENCIDA",IF(X465&gt;=-5,"POR VENCER","AL DÍA"))))</f>
        <v/>
      </c>
      <c r="AB465" s="185" t="n"/>
      <c r="AC465" s="119">
        <f>IF(N($H465)&lt;4,"",IF(W465="","",W465+31))</f>
        <v/>
      </c>
      <c r="AD465" s="124">
        <f>IF(AC465="","",TODAY()-AC465)</f>
        <v/>
      </c>
      <c r="AE465" s="494" t="n"/>
      <c r="AF465" s="184" t="n"/>
      <c r="AG465" s="184">
        <f>IF(AC465="","SIN ESTADO",IF(AE465&lt;&gt;"","PAGA",IF(AD465&gt;0,"VENCIDA",IF(AD465&gt;=-5,"POR VENCER","AL DÍA"))))</f>
        <v/>
      </c>
      <c r="AH465" s="185" t="n"/>
      <c r="AI465" s="119">
        <f>IF(N($H465)&lt;5,"",IF(AC465="","",AC465+31))</f>
        <v/>
      </c>
      <c r="AJ465" s="124">
        <f>IF(AI465="","",TODAY()-AI465)</f>
        <v/>
      </c>
      <c r="AK465" s="494" t="n"/>
      <c r="AL465" s="184" t="n"/>
      <c r="AM465" s="184">
        <f>IF(AI465="","SIN ESTADO",IF(AK465&lt;&gt;"","PAGA",IF(AJ465&gt;0,"VENCIDA",IF(AJ465&gt;=-5,"POR VENCER","AL DÍA"))))</f>
        <v/>
      </c>
      <c r="AN465" s="185" t="n"/>
      <c r="AO465" s="119">
        <f>IF(N($H465)&lt;6,"",IF(AI465="","",AI465+31))</f>
        <v/>
      </c>
      <c r="AP465" s="124">
        <f>IF(AO465="","",TODAY()-AO465)</f>
        <v/>
      </c>
      <c r="AQ465" s="270" t="n"/>
      <c r="AR465" s="184" t="n"/>
      <c r="AS465" s="184">
        <f>IF(AO465="","SIN ESTADO",IF(AQ465&lt;&gt;"","PAGA",IF(AP465&gt;0,"VENCIDA",IF(AP465&gt;=-5,"POR VENCER","AL DÍA"))))</f>
        <v/>
      </c>
      <c r="AT465" s="185" t="n"/>
      <c r="AU465" s="119">
        <f>IF(N($H465)&lt;7,"",IF(AO465="","",AO465+31))</f>
        <v/>
      </c>
      <c r="AV465" s="124">
        <f>IF(AU465="","",TODAY()-AU465)</f>
        <v/>
      </c>
      <c r="AW465" s="494" t="n"/>
      <c r="AX465" s="184" t="n"/>
      <c r="AY465" s="184">
        <f>IF(AU465="","SIN ESTADO",IF(AW465&lt;&gt;"","PAGA",IF(AV465&gt;0,"VENCIDA",IF(AV465&gt;=-5,"POR VENCER","AL DÍA"))))</f>
        <v/>
      </c>
      <c r="AZ465" s="185" t="n"/>
      <c r="BA465" s="119">
        <f>IF(N($H465)&lt;8,"",IF(AU465="","",AU465+31))</f>
        <v/>
      </c>
      <c r="BB465" s="124">
        <f>IF(BA465="","",TODAY()-BA465)</f>
        <v/>
      </c>
      <c r="BC465" s="494" t="n"/>
      <c r="BD465" s="184" t="n"/>
      <c r="BE465" s="184">
        <f>IF(BA465="","SIN ESTADO",IF(BC465&lt;&gt;"","PAGA",IF(BB465&gt;0,"VENCIDA",IF(BB465&gt;=-5,"POR VENCER","AL DÍA"))))</f>
        <v/>
      </c>
      <c r="BF465" s="185" t="n"/>
      <c r="BG465" s="119">
        <f>IF(N($H465)&lt;9,"",IF(BA465="","",BA465+31))</f>
        <v/>
      </c>
      <c r="BH465" s="124">
        <f>IF(BG465="","",TODAY()-BG465)</f>
        <v/>
      </c>
      <c r="BI465" s="494" t="n"/>
      <c r="BJ465" s="184" t="n"/>
      <c r="BK465" s="184">
        <f>IF(BG465="","SIN ESTADO",IF(BI465&lt;&gt;"","PAGA",IF(BH465&gt;0,"VENCIDA",IF(BH465&gt;=-5,"POR VENCER","AL DÍA"))))</f>
        <v/>
      </c>
      <c r="BL465" s="185" t="n"/>
      <c r="BM465" s="119">
        <f>IF(N($H465)&lt;10,"",IF(BG465="","",BG465+31))</f>
        <v/>
      </c>
      <c r="BN465" s="124">
        <f>IF(BM465="","",TODAY()-BM465)</f>
        <v/>
      </c>
      <c r="BO465" s="494" t="n"/>
      <c r="BP465" s="184" t="n"/>
      <c r="BQ465" s="184">
        <f>IF(BM465="","SIN ESTADO",IF(BO465&lt;&gt;"","PAGA",IF(BN465&gt;0,"VENCIDA",IF(BN465&gt;=-5,"POR VENCER","AL DÍA"))))</f>
        <v/>
      </c>
      <c r="BR465" s="185" t="n"/>
      <c r="BS465" s="119">
        <f>IF(N($H465)&lt;11,"",IF(BM465="","",BM465+31))</f>
        <v/>
      </c>
      <c r="BT465" s="124">
        <f>IF(BS465="","",TODAY()-BS465)</f>
        <v/>
      </c>
      <c r="BU465" s="494" t="n"/>
      <c r="BV465" s="184" t="n"/>
      <c r="BW465" s="184">
        <f>IF(BS465="","SIN ESTADO",IF(BU465&lt;&gt;"","PAGA",IF(BT465&gt;0,"VENCIDA",IF(BT465&gt;=-5,"POR VENCER","AL DÍA"))))</f>
        <v/>
      </c>
      <c r="BX465" s="185" t="n"/>
      <c r="BY465" s="119">
        <f>IF(N($H465)&lt;12,"",IF(BS465="","",BS465+31))</f>
        <v/>
      </c>
      <c r="BZ465" s="124">
        <f>IF(BY465="","",TODAY()-BY465)</f>
        <v/>
      </c>
      <c r="CA465" s="494" t="n"/>
      <c r="CB465" s="184" t="n"/>
      <c r="CC465" s="184">
        <f>IF(BY465="","SIN ESTADO",IF(CA465&lt;&gt;"","PAGA",IF(BZ465&gt;0,"VENCIDA",IF(BZ465&gt;=-5,"POR VENCER","AL DÍA"))))</f>
        <v/>
      </c>
      <c r="CD465" s="185" t="n"/>
      <c r="CE465" s="119">
        <f>IF(N($H465)&lt;13,"",IF(BY465="","",BY465+31))</f>
        <v/>
      </c>
      <c r="CF465" s="124">
        <f>IF(CE465="","",TODAY()-CE465)</f>
        <v/>
      </c>
      <c r="CG465" s="494" t="n"/>
      <c r="CH465" s="184" t="n"/>
      <c r="CI465" s="184">
        <f>IF(CE465="","SIN ESTADO",IF(CG465&lt;&gt;"","PAGA",IF(CF465&gt;0,"VENCIDA",IF(CF465&gt;=-5,"POR VENCER","AL DÍA"))))</f>
        <v/>
      </c>
      <c r="CJ465" s="185" t="n"/>
      <c r="CK465" s="119">
        <f>IF(N($H465)&lt;14,"",IF(CE465="","",CE465+31))</f>
        <v/>
      </c>
      <c r="CL465" s="124">
        <f>IF(CK465="","",TODAY()-CK465)</f>
        <v/>
      </c>
      <c r="CM465" s="494" t="n"/>
      <c r="CN465" s="184" t="n"/>
      <c r="CO465" s="184">
        <f>IF(CK465="","SIN ESTADO",IF(CM465&lt;&gt;"","PAGA",IF(CL465&gt;0,"VENCIDA",IF(CL465&gt;=-5,"POR VENCER","AL DÍA"))))</f>
        <v/>
      </c>
      <c r="CP465" s="185" t="n"/>
      <c r="CQ465" s="119">
        <f>IF(N($H465)&lt;15,"",IF(CK465="","",CK465+31))</f>
        <v/>
      </c>
      <c r="CR465" s="124">
        <f>IF(CQ465="","",TODAY()-CQ465)</f>
        <v/>
      </c>
      <c r="CS465" s="494" t="n"/>
      <c r="CT465" s="184" t="n"/>
      <c r="CU465" s="184">
        <f>IF(CQ465="","SIN ESTADO",IF(CS465&lt;&gt;"","PAGA",IF(CR465&gt;0,"VENCIDA",IF(CR465&gt;=-5,"POR VENCER","AL DÍA"))))</f>
        <v/>
      </c>
      <c r="CV465" s="185" t="n"/>
      <c r="CW465" s="119">
        <f>IF(N($H465)&lt;16,"",IF(CQ465="","",CQ465+31))</f>
        <v/>
      </c>
      <c r="CX465" s="124">
        <f>IF(CW465="","",TODAY()-CW465)</f>
        <v/>
      </c>
      <c r="CY465" s="494" t="n"/>
      <c r="CZ465" s="184" t="n"/>
      <c r="DA465" s="184">
        <f>IF(CW465="","SIN ESTADO",IF(CY465&lt;&gt;"","PAGA",IF(CX465&gt;0,"VENCIDA",IF(CX465&gt;=-5,"POR VENCER","AL DÍA"))))</f>
        <v/>
      </c>
      <c r="DB465" s="185" t="n"/>
      <c r="DC465" s="119">
        <f>IF(N($H465)&lt;17,"",IF(CW465="","",CW465+31))</f>
        <v/>
      </c>
      <c r="DD465" s="124">
        <f>IF(DC465="","",TODAY()-DC465)</f>
        <v/>
      </c>
      <c r="DE465" s="494" t="n"/>
      <c r="DF465" s="184" t="n"/>
      <c r="DG465" s="184">
        <f>IF(DC465="","SIN ESTADO",IF(DE465&lt;&gt;"","PAGA",IF(DD465&gt;0,"VENCIDA",IF(DD465&gt;=-5,"POR VENCER","AL DÍA"))))</f>
        <v/>
      </c>
      <c r="DH465" s="185" t="n"/>
      <c r="DI465" s="119">
        <f>IF(N($H465)&lt;18,"",IF(DC465="","",DC465+31))</f>
        <v/>
      </c>
      <c r="DJ465" s="124">
        <f>IF(DI465="","",TODAY()-DI465)</f>
        <v/>
      </c>
      <c r="DK465" s="494" t="n"/>
      <c r="DL465" s="184" t="n"/>
      <c r="DM465" s="184">
        <f>IF(DI465="","SIN ESTADO",IF(DK465&lt;&gt;"","PAGA",IF(DJ465&gt;0,"VENCIDA",IF(DJ465&gt;=-5,"POR VENCER","AL DÍA"))))</f>
        <v/>
      </c>
      <c r="DN465" s="185" t="n"/>
      <c r="DO465" s="119">
        <f>IF(N($H465)&lt;19,"",IF(DI465="","",DI465+31))</f>
        <v/>
      </c>
      <c r="DP465" s="124">
        <f>IF(DO465="","",TODAY()-DO465)</f>
        <v/>
      </c>
      <c r="DQ465" s="494" t="n"/>
      <c r="DR465" s="184" t="n"/>
      <c r="DS465" s="184">
        <f>IF(DO465="","SIN ESTADO",IF(DQ465&lt;&gt;"","PAGA",IF(DP465&gt;0,"VENCIDA",IF(DP465&gt;=-5,"POR VENCER","AL DÍA"))))</f>
        <v/>
      </c>
      <c r="DT465" s="185" t="n"/>
      <c r="DU465" s="119">
        <f>IF(N($H465)&lt;20,"",IF(DO465="","",DO465+31))</f>
        <v/>
      </c>
      <c r="DV465" s="124">
        <f>IF(DU465="","",TODAY()-DU465)</f>
        <v/>
      </c>
      <c r="DW465" s="494" t="n"/>
      <c r="DX465" s="184" t="n"/>
      <c r="DY465" s="184">
        <f>IF(DU465="","SIN ESTADO",IF(DW465&lt;&gt;"","PAGA",IF(DV465&gt;0,"VENCIDA",IF(DV465&gt;=-5,"POR VENCER","AL DÍA"))))</f>
        <v/>
      </c>
      <c r="DZ465" s="185" t="n"/>
      <c r="EA465" s="119">
        <f>IF(N($H465)&lt;21,"",IF(DU465="","",DU465+31))</f>
        <v/>
      </c>
      <c r="EB465" s="124">
        <f>IF(EA465="","",TODAY()-EA465)</f>
        <v/>
      </c>
      <c r="EC465" s="494" t="n"/>
      <c r="ED465" s="184" t="n"/>
      <c r="EE465" s="184">
        <f>IF(EA465="","SIN ESTADO",IF(EC465&lt;&gt;"","PAGA",IF(EB465&gt;0,"VENCIDA",IF(EB465&gt;=-5,"POR VENCER","AL DÍA"))))</f>
        <v/>
      </c>
      <c r="EF465" s="185" t="n"/>
      <c r="EG465" s="119">
        <f>IF(N($H465)&lt;22,"",IF(EA465="","",EA465+31))</f>
        <v/>
      </c>
      <c r="EH465" s="124">
        <f>IF(EG465="","",TODAY()-EG465)</f>
        <v/>
      </c>
      <c r="EI465" s="494" t="n"/>
      <c r="EJ465" s="184" t="n"/>
      <c r="EK465" s="184">
        <f>IF(EG465="","SIN ESTADO",IF(EI465&lt;&gt;"","PAGA",IF(EH465&gt;0,"VENCIDA",IF(EH465&gt;=-5,"POR VENCER","AL DÍA"))))</f>
        <v/>
      </c>
      <c r="EL465" s="185" t="n"/>
      <c r="EM465" s="119">
        <f>IF(N($H465)&lt;23,"",IF(EG465="","",EG465+31))</f>
        <v/>
      </c>
      <c r="EN465" s="124">
        <f>IF(EM465="","",TODAY()-EM465)</f>
        <v/>
      </c>
      <c r="EO465" s="494" t="n"/>
      <c r="EP465" s="184" t="n"/>
      <c r="EQ465" s="184">
        <f>IF(EM465="","SIN ESTADO",IF(EO465&lt;&gt;"","PAGA",IF(EN465&gt;0,"VENCIDA",IF(EN465&gt;=-5,"POR VENCER","AL DÍA"))))</f>
        <v/>
      </c>
      <c r="ER465" s="185" t="n"/>
      <c r="ES465" s="119">
        <f>IF(N($H465)&lt;24,"",IF(EM465="","",EM465+31))</f>
        <v/>
      </c>
      <c r="ET465" s="124">
        <f>IF(ES465="","",TODAY()-ES465)</f>
        <v/>
      </c>
      <c r="EU465" s="494" t="n"/>
      <c r="EV465" s="184" t="n"/>
      <c r="EW465" s="184">
        <f>IF(ES465="","SIN ESTADO",IF(EU465&lt;&gt;"","PAGA",IF(ET465&gt;0,"VENCIDA",IF(ET465&gt;=-5,"POR VENCER","AL DÍA"))))</f>
        <v/>
      </c>
      <c r="EX465" s="185" t="n"/>
      <c r="EY465" s="119">
        <f>IF(N($H465)&lt;25,"",IF(ES465="","",ES465+31))</f>
        <v/>
      </c>
      <c r="EZ465" s="124">
        <f>IF(EY465="","",TODAY()-EY465)</f>
        <v/>
      </c>
      <c r="FA465" s="494" t="n"/>
      <c r="FB465" s="184" t="n"/>
      <c r="FC465" s="184">
        <f>IF(EY465="","SIN ESTADO",IF(FA465&lt;&gt;"","PAGA",IF(EZ465&gt;0,"VENCIDA",IF(EZ465&gt;=-5,"POR VENCER","AL DÍA"))))</f>
        <v/>
      </c>
      <c r="FD465" s="185" t="n"/>
      <c r="FE465" s="119">
        <f>IF(N($H465)&lt;26,"",IF(EY465="","",EY465+31))</f>
        <v/>
      </c>
      <c r="FF465" s="124">
        <f>IF(FE465="","",TODAY()-FE465)</f>
        <v/>
      </c>
      <c r="FG465" s="494" t="n"/>
      <c r="FH465" s="184" t="n"/>
      <c r="FI465" s="184">
        <f>IF(FE465="","SIN ESTADO",IF(FG465&lt;&gt;"","PAGA",IF(FF465&gt;0,"VENCIDA",IF(FF465&gt;=-5,"POR VENCER","AL DÍA"))))</f>
        <v/>
      </c>
      <c r="FJ465" s="185" t="n"/>
      <c r="FK465" s="119">
        <f>IF(N($H465)&lt;27,"",IF(FE465="","",FE465+31))</f>
        <v/>
      </c>
      <c r="FL465" s="124">
        <f>IF(FK465="","",TODAY()-FK465)</f>
        <v/>
      </c>
      <c r="FM465" s="494" t="n"/>
      <c r="FN465" s="184" t="n"/>
      <c r="FO465" s="184">
        <f>IF(FK465="","SIN ESTADO",IF(FM465&lt;&gt;"","PAGA",IF(FL465&gt;0,"VENCIDA",IF(FL465&gt;=-5,"POR VENCER","AL DÍA"))))</f>
        <v/>
      </c>
      <c r="FP465" s="185" t="n"/>
      <c r="FQ465" s="119">
        <f>IF(N($H465)&lt;28,"",IF(FK465="","",FK465+31))</f>
        <v/>
      </c>
      <c r="FR465" s="124">
        <f>IF(FQ465="","",TODAY()-FQ465)</f>
        <v/>
      </c>
      <c r="FS465" s="494" t="n"/>
      <c r="FT465" s="184" t="n"/>
      <c r="FU465" s="184">
        <f>IF(FQ465="","SIN ESTADO",IF(FS465&lt;&gt;"","PAGA",IF(FR465&gt;0,"VENCIDA",IF(FR465&gt;=-5,"POR VENCER","AL DÍA"))))</f>
        <v/>
      </c>
      <c r="FV465" s="185" t="n"/>
      <c r="FW465" s="119">
        <f>IF(N($H465)&lt;29,"",IF(FQ465="","",FQ465+31))</f>
        <v/>
      </c>
      <c r="FX465" s="124">
        <f>IF(FW465="","",TODAY()-FW465)</f>
        <v/>
      </c>
      <c r="FY465" s="494" t="n"/>
      <c r="FZ465" s="184" t="n"/>
      <c r="GA465" s="184">
        <f>IF(FW465="","SIN ESTADO",IF(FY465&lt;&gt;"","PAGA",IF(FX465&gt;0,"VENCIDA",IF(FX465&gt;=-5,"POR VENCER","AL DÍA"))))</f>
        <v/>
      </c>
      <c r="GB465" s="185" t="n"/>
      <c r="GC465" s="119">
        <f>IF(N($H465)&lt;30,"",IF(FW465="","",FW465+31))</f>
        <v/>
      </c>
      <c r="GD465" s="124">
        <f>IF(GC465="","",TODAY()-GC465)</f>
        <v/>
      </c>
      <c r="GE465" s="494" t="n"/>
      <c r="GF465" s="184" t="n"/>
      <c r="GG465" s="184">
        <f>IF(GC465="","SIN ESTADO",IF(GE465&lt;&gt;"","PAGA",IF(GD465&gt;0,"VENCIDA",IF(GD465&gt;=-5,"POR VENCER","AL DÍA"))))</f>
        <v/>
      </c>
      <c r="GH465" s="185" t="n"/>
      <c r="GI465" s="119">
        <f>IF(N($H465)&lt;31,"",IF(GC465="","",GC465+31))</f>
        <v/>
      </c>
      <c r="GJ465" s="124">
        <f>IF(GI465="","",TODAY()-GI465)</f>
        <v/>
      </c>
      <c r="GK465" s="494" t="n"/>
      <c r="GL465" s="184" t="n"/>
      <c r="GM465" s="184">
        <f>IF(GI465="","SIN ESTADO",IF(GK465&lt;&gt;"","PAGA",IF(GJ465&gt;0,"VENCIDA",IF(GJ465&gt;=-5,"POR VENCER","AL DÍA"))))</f>
        <v/>
      </c>
      <c r="GN465" s="185" t="n"/>
      <c r="GO465" s="119">
        <f>IF(N($H465)&lt;32,"",IF(GI465="","",GI465+31))</f>
        <v/>
      </c>
      <c r="GP465" s="124">
        <f>IF(GO465="","",TODAY()-GO465)</f>
        <v/>
      </c>
      <c r="GQ465" s="494" t="n"/>
      <c r="GR465" s="184" t="n"/>
      <c r="GS465" s="184">
        <f>IF(GO465="","SIN ESTADO",IF(GQ465&lt;&gt;"","PAGA",IF(GP465&gt;0,"VENCIDA",IF(GP465&gt;=-5,"POR VENCER","AL DÍA"))))</f>
        <v/>
      </c>
      <c r="GT465" s="185" t="n"/>
      <c r="GU465" s="119">
        <f>IF(N($H465)&lt;33,"",IF(GO465="","",GO465+31))</f>
        <v/>
      </c>
      <c r="GV465" s="124">
        <f>IF(GU465="","",TODAY()-GU465)</f>
        <v/>
      </c>
      <c r="GW465" s="494" t="n"/>
      <c r="GX465" s="184" t="n"/>
      <c r="GY465" s="184">
        <f>IF(GU465="","SIN ESTADO",IF(GW465&lt;&gt;"","PAGA",IF(GV465&gt;0,"VENCIDA",IF(GV465&gt;=-5,"POR VENCER","AL DÍA"))))</f>
        <v/>
      </c>
      <c r="GZ465" s="185" t="n"/>
      <c r="HA465" s="119">
        <f>IF(N($H465)&lt;34,"",IF(GU465="","",GU465+31))</f>
        <v/>
      </c>
      <c r="HB465" s="124">
        <f>IF(HA465="","",TODAY()-HA465)</f>
        <v/>
      </c>
      <c r="HC465" s="494" t="n"/>
      <c r="HD465" s="184" t="n"/>
      <c r="HE465" s="184">
        <f>IF(HA465="","SIN ESTADO",IF(HC465&lt;&gt;"","PAGA",IF(HB465&gt;0,"VENCIDA",IF(HB465&gt;=-5,"POR VENCER","AL DÍA"))))</f>
        <v/>
      </c>
      <c r="HF465" s="185" t="n"/>
      <c r="HG465" s="119">
        <f>IF(N($H465)&lt;35,"",IF(HA465="","",HA465+31))</f>
        <v/>
      </c>
      <c r="HH465" s="124">
        <f>IF(HG465="","",TODAY()-HG465)</f>
        <v/>
      </c>
      <c r="HI465" s="494" t="n"/>
      <c r="HJ465" s="184" t="n"/>
      <c r="HK465" s="184">
        <f>IF(HG465="","SIN ESTADO",IF(HI465&lt;&gt;"","PAGA",IF(HH465&gt;0,"VENCIDA",IF(HH465&gt;=-5,"POR VENCER","AL DÍA"))))</f>
        <v/>
      </c>
      <c r="HL465" s="168" t="n"/>
      <c r="HM465" s="119">
        <f>IF(N($H465)&lt;36,"",IF(HG465="","",HG465+31))</f>
        <v/>
      </c>
      <c r="HN465" s="124">
        <f>IF(HM465="","",TODAY()-HM465)</f>
        <v/>
      </c>
      <c r="HO465" s="494" t="n"/>
      <c r="HP465" s="184" t="n"/>
      <c r="HQ465" s="184">
        <f>IF(HM465="","SIN ESTADO",IF(HO465&lt;&gt;"","PAGA",IF(HN465&gt;0,"VENCIDA",IF(HN465&gt;=-5,"POR VENCER","AL DÍA"))))</f>
        <v/>
      </c>
      <c r="HR465" s="168" t="n"/>
      <c r="HS465" s="169">
        <f>N465+T465+Z465+AF465+AL465+AR465+AX465+BD465+BJ465+BP465+BV465+CB465+CH465+CN465+CT465+CZ465+DF465+DL465+DR465+DX465+ED465+EJ465+EP465+EV465+FB465+FH465+FN465+FT465+FZ465+GF465+GL465+GR465+GX465+HD465+HJ465+HP465</f>
        <v/>
      </c>
      <c r="HU465" s="170">
        <f>IFERROR(N($J465),0)</f>
        <v/>
      </c>
      <c r="HW465" s="170">
        <f>SUMPRODUCT((MOD(COLUMN($M465:$HR465)-COLUMN($M465),6)=0)*ISNUMBER($M465:$HR465)*($M465:$HR465&gt;=RESUMEN!$C$26)*($M465:$HR465&lt;=RESUMEN!$C$27)*IFERROR(N($N465:$HS465),0))</f>
        <v/>
      </c>
      <c r="HX465" s="170">
        <f>SUMPRODUCT((MOD(COLUMN($M465:$HR465)-COLUMN($M465),6)=0)*ISNUMBER($M465:$HR465)*($M465:$HR465&gt;=RESUMEN!$C$26)*($M465:$HR465&lt;=RESUMEN!$C$27))</f>
        <v/>
      </c>
    </row>
    <row r="466" ht="15.75" customHeight="1" s="506">
      <c r="B466" s="113">
        <f>VENTAS!A465</f>
        <v/>
      </c>
      <c r="C466" s="236">
        <f>VENTAS!B465</f>
        <v/>
      </c>
      <c r="D466" s="53">
        <f>VENTAS!C465</f>
        <v/>
      </c>
      <c r="E466" s="114">
        <f>VENTAS!D465</f>
        <v/>
      </c>
      <c r="F466" s="114">
        <f>VENTAS!J465</f>
        <v/>
      </c>
      <c r="G466" s="494">
        <f>VENTAS!F465</f>
        <v/>
      </c>
      <c r="H466" s="479">
        <f>VENTAS!K465</f>
        <v/>
      </c>
      <c r="I466" s="479">
        <f>VENTAS!M465</f>
        <v/>
      </c>
      <c r="J466" s="184">
        <f>VENTAS!L465</f>
        <v/>
      </c>
      <c r="K466" s="119">
        <f>IF(N($H466)&lt;1,"",$G466+31)</f>
        <v/>
      </c>
      <c r="L466" s="124">
        <f>IF(K466="","",TODAY()-K466)</f>
        <v/>
      </c>
      <c r="M466" s="494" t="n"/>
      <c r="N466" s="374" t="n"/>
      <c r="O466" s="184">
        <f>IF(K466="","SIN ESTADO",IF(M466&lt;&gt;"","PAGA",IF(L466&gt;0,"VENCIDA",IF(L466&gt;=-5,"POR VENCER","AL DÍA"))))</f>
        <v/>
      </c>
      <c r="P466" s="185" t="n"/>
      <c r="Q466" s="119">
        <f>IF(N($H466)&lt;2,"",IF(K466="","",K466+31))</f>
        <v/>
      </c>
      <c r="R466" s="124">
        <f>IF(Q466="","",TODAY()-Q466)</f>
        <v/>
      </c>
      <c r="S466" s="494" t="n"/>
      <c r="T466" s="184" t="n"/>
      <c r="U466" s="184">
        <f>IF(Q466="","SIN ESTADO",IF(S466&lt;&gt;"","PAGA",IF(R466&gt;0,"VENCIDA",IF(R466&gt;=-5,"POR VENCER","AL DÍA"))))</f>
        <v/>
      </c>
      <c r="V466" s="185" t="n"/>
      <c r="W466" s="119">
        <f>IF(N($H466)&lt;3,"",IF(Q466="","",Q466+31))</f>
        <v/>
      </c>
      <c r="X466" s="124">
        <f>IF(W466="","",TODAY()-W466)</f>
        <v/>
      </c>
      <c r="Y466" s="494" t="n"/>
      <c r="Z466" s="184" t="n"/>
      <c r="AA466" s="184">
        <f>IF(W466="","SIN ESTADO",IF(Y466&lt;&gt;"","PAGA",IF(X466&gt;0,"VENCIDA",IF(X466&gt;=-5,"POR VENCER","AL DÍA"))))</f>
        <v/>
      </c>
      <c r="AB466" s="185" t="n"/>
      <c r="AC466" s="119">
        <f>IF(N($H466)&lt;4,"",IF(W466="","",W466+31))</f>
        <v/>
      </c>
      <c r="AD466" s="124">
        <f>IF(AC466="","",TODAY()-AC466)</f>
        <v/>
      </c>
      <c r="AE466" s="494" t="n"/>
      <c r="AF466" s="184" t="n"/>
      <c r="AG466" s="184">
        <f>IF(AC466="","SIN ESTADO",IF(AE466&lt;&gt;"","PAGA",IF(AD466&gt;0,"VENCIDA",IF(AD466&gt;=-5,"POR VENCER","AL DÍA"))))</f>
        <v/>
      </c>
      <c r="AH466" s="185" t="n"/>
      <c r="AI466" s="119">
        <f>IF(N($H466)&lt;5,"",IF(AC466="","",AC466+31))</f>
        <v/>
      </c>
      <c r="AJ466" s="124">
        <f>IF(AI466="","",TODAY()-AI466)</f>
        <v/>
      </c>
      <c r="AK466" s="494" t="n"/>
      <c r="AL466" s="184" t="n"/>
      <c r="AM466" s="184">
        <f>IF(AI466="","SIN ESTADO",IF(AK466&lt;&gt;"","PAGA",IF(AJ466&gt;0,"VENCIDA",IF(AJ466&gt;=-5,"POR VENCER","AL DÍA"))))</f>
        <v/>
      </c>
      <c r="AN466" s="185" t="n"/>
      <c r="AO466" s="119">
        <f>IF(N($H466)&lt;6,"",IF(AI466="","",AI466+31))</f>
        <v/>
      </c>
      <c r="AP466" s="124">
        <f>IF(AO466="","",TODAY()-AO466)</f>
        <v/>
      </c>
      <c r="AQ466" s="270" t="n"/>
      <c r="AR466" s="184" t="n"/>
      <c r="AS466" s="184">
        <f>IF(AO466="","SIN ESTADO",IF(AQ466&lt;&gt;"","PAGA",IF(AP466&gt;0,"VENCIDA",IF(AP466&gt;=-5,"POR VENCER","AL DÍA"))))</f>
        <v/>
      </c>
      <c r="AT466" s="185" t="n"/>
      <c r="AU466" s="119">
        <f>IF(N($H466)&lt;7,"",IF(AO466="","",AO466+31))</f>
        <v/>
      </c>
      <c r="AV466" s="124">
        <f>IF(AU466="","",TODAY()-AU466)</f>
        <v/>
      </c>
      <c r="AW466" s="494" t="n"/>
      <c r="AX466" s="184" t="n"/>
      <c r="AY466" s="184">
        <f>IF(AU466="","SIN ESTADO",IF(AW466&lt;&gt;"","PAGA",IF(AV466&gt;0,"VENCIDA",IF(AV466&gt;=-5,"POR VENCER","AL DÍA"))))</f>
        <v/>
      </c>
      <c r="AZ466" s="185" t="n"/>
      <c r="BA466" s="119">
        <f>IF(N($H466)&lt;8,"",IF(AU466="","",AU466+31))</f>
        <v/>
      </c>
      <c r="BB466" s="124">
        <f>IF(BA466="","",TODAY()-BA466)</f>
        <v/>
      </c>
      <c r="BC466" s="494" t="n"/>
      <c r="BD466" s="184" t="n"/>
      <c r="BE466" s="184">
        <f>IF(BA466="","SIN ESTADO",IF(BC466&lt;&gt;"","PAGA",IF(BB466&gt;0,"VENCIDA",IF(BB466&gt;=-5,"POR VENCER","AL DÍA"))))</f>
        <v/>
      </c>
      <c r="BF466" s="185" t="n"/>
      <c r="BG466" s="119">
        <f>IF(N($H466)&lt;9,"",IF(BA466="","",BA466+31))</f>
        <v/>
      </c>
      <c r="BH466" s="124">
        <f>IF(BG466="","",TODAY()-BG466)</f>
        <v/>
      </c>
      <c r="BI466" s="494" t="n"/>
      <c r="BJ466" s="184" t="n"/>
      <c r="BK466" s="184">
        <f>IF(BG466="","SIN ESTADO",IF(BI466&lt;&gt;"","PAGA",IF(BH466&gt;0,"VENCIDA",IF(BH466&gt;=-5,"POR VENCER","AL DÍA"))))</f>
        <v/>
      </c>
      <c r="BL466" s="185" t="n"/>
      <c r="BM466" s="119">
        <f>IF(N($H466)&lt;10,"",IF(BG466="","",BG466+31))</f>
        <v/>
      </c>
      <c r="BN466" s="124">
        <f>IF(BM466="","",TODAY()-BM466)</f>
        <v/>
      </c>
      <c r="BO466" s="494" t="n"/>
      <c r="BP466" s="184" t="n"/>
      <c r="BQ466" s="184">
        <f>IF(BM466="","SIN ESTADO",IF(BO466&lt;&gt;"","PAGA",IF(BN466&gt;0,"VENCIDA",IF(BN466&gt;=-5,"POR VENCER","AL DÍA"))))</f>
        <v/>
      </c>
      <c r="BR466" s="185" t="n"/>
      <c r="BS466" s="119">
        <f>IF(N($H466)&lt;11,"",IF(BM466="","",BM466+31))</f>
        <v/>
      </c>
      <c r="BT466" s="124">
        <f>IF(BS466="","",TODAY()-BS466)</f>
        <v/>
      </c>
      <c r="BU466" s="494" t="n"/>
      <c r="BV466" s="184" t="n"/>
      <c r="BW466" s="184">
        <f>IF(BS466="","SIN ESTADO",IF(BU466&lt;&gt;"","PAGA",IF(BT466&gt;0,"VENCIDA",IF(BT466&gt;=-5,"POR VENCER","AL DÍA"))))</f>
        <v/>
      </c>
      <c r="BX466" s="185" t="n"/>
      <c r="BY466" s="119">
        <f>IF(N($H466)&lt;12,"",IF(BS466="","",BS466+31))</f>
        <v/>
      </c>
      <c r="BZ466" s="124">
        <f>IF(BY466="","",TODAY()-BY466)</f>
        <v/>
      </c>
      <c r="CA466" s="494" t="n"/>
      <c r="CB466" s="184" t="n"/>
      <c r="CC466" s="184">
        <f>IF(BY466="","SIN ESTADO",IF(CA466&lt;&gt;"","PAGA",IF(BZ466&gt;0,"VENCIDA",IF(BZ466&gt;=-5,"POR VENCER","AL DÍA"))))</f>
        <v/>
      </c>
      <c r="CD466" s="185" t="n"/>
      <c r="CE466" s="119">
        <f>IF(N($H466)&lt;13,"",IF(BY466="","",BY466+31))</f>
        <v/>
      </c>
      <c r="CF466" s="124">
        <f>IF(CE466="","",TODAY()-CE466)</f>
        <v/>
      </c>
      <c r="CG466" s="494" t="n"/>
      <c r="CH466" s="184" t="n"/>
      <c r="CI466" s="184">
        <f>IF(CE466="","SIN ESTADO",IF(CG466&lt;&gt;"","PAGA",IF(CF466&gt;0,"VENCIDA",IF(CF466&gt;=-5,"POR VENCER","AL DÍA"))))</f>
        <v/>
      </c>
      <c r="CJ466" s="185" t="n"/>
      <c r="CK466" s="119">
        <f>IF(N($H466)&lt;14,"",IF(CE466="","",CE466+31))</f>
        <v/>
      </c>
      <c r="CL466" s="124">
        <f>IF(CK466="","",TODAY()-CK466)</f>
        <v/>
      </c>
      <c r="CM466" s="494" t="n"/>
      <c r="CN466" s="184" t="n"/>
      <c r="CO466" s="184">
        <f>IF(CK466="","SIN ESTADO",IF(CM466&lt;&gt;"","PAGA",IF(CL466&gt;0,"VENCIDA",IF(CL466&gt;=-5,"POR VENCER","AL DÍA"))))</f>
        <v/>
      </c>
      <c r="CP466" s="185" t="n"/>
      <c r="CQ466" s="119">
        <f>IF(N($H466)&lt;15,"",IF(CK466="","",CK466+31))</f>
        <v/>
      </c>
      <c r="CR466" s="124">
        <f>IF(CQ466="","",TODAY()-CQ466)</f>
        <v/>
      </c>
      <c r="CS466" s="494" t="n"/>
      <c r="CT466" s="184" t="n"/>
      <c r="CU466" s="184">
        <f>IF(CQ466="","SIN ESTADO",IF(CS466&lt;&gt;"","PAGA",IF(CR466&gt;0,"VENCIDA",IF(CR466&gt;=-5,"POR VENCER","AL DÍA"))))</f>
        <v/>
      </c>
      <c r="CV466" s="185" t="n"/>
      <c r="CW466" s="119">
        <f>IF(N($H466)&lt;16,"",IF(CQ466="","",CQ466+31))</f>
        <v/>
      </c>
      <c r="CX466" s="124">
        <f>IF(CW466="","",TODAY()-CW466)</f>
        <v/>
      </c>
      <c r="CY466" s="494" t="n"/>
      <c r="CZ466" s="184" t="n"/>
      <c r="DA466" s="184">
        <f>IF(CW466="","SIN ESTADO",IF(CY466&lt;&gt;"","PAGA",IF(CX466&gt;0,"VENCIDA",IF(CX466&gt;=-5,"POR VENCER","AL DÍA"))))</f>
        <v/>
      </c>
      <c r="DB466" s="185" t="n"/>
      <c r="DC466" s="119">
        <f>IF(N($H466)&lt;17,"",IF(CW466="","",CW466+31))</f>
        <v/>
      </c>
      <c r="DD466" s="124">
        <f>IF(DC466="","",TODAY()-DC466)</f>
        <v/>
      </c>
      <c r="DE466" s="494" t="n"/>
      <c r="DF466" s="184" t="n"/>
      <c r="DG466" s="184">
        <f>IF(DC466="","SIN ESTADO",IF(DE466&lt;&gt;"","PAGA",IF(DD466&gt;0,"VENCIDA",IF(DD466&gt;=-5,"POR VENCER","AL DÍA"))))</f>
        <v/>
      </c>
      <c r="DH466" s="185" t="n"/>
      <c r="DI466" s="119">
        <f>IF(N($H466)&lt;18,"",IF(DC466="","",DC466+31))</f>
        <v/>
      </c>
      <c r="DJ466" s="124">
        <f>IF(DI466="","",TODAY()-DI466)</f>
        <v/>
      </c>
      <c r="DK466" s="494" t="n"/>
      <c r="DL466" s="184" t="n"/>
      <c r="DM466" s="184">
        <f>IF(DI466="","SIN ESTADO",IF(DK466&lt;&gt;"","PAGA",IF(DJ466&gt;0,"VENCIDA",IF(DJ466&gt;=-5,"POR VENCER","AL DÍA"))))</f>
        <v/>
      </c>
      <c r="DN466" s="185" t="n"/>
      <c r="DO466" s="119">
        <f>IF(N($H466)&lt;19,"",IF(DI466="","",DI466+31))</f>
        <v/>
      </c>
      <c r="DP466" s="124">
        <f>IF(DO466="","",TODAY()-DO466)</f>
        <v/>
      </c>
      <c r="DQ466" s="494" t="n"/>
      <c r="DR466" s="184" t="n"/>
      <c r="DS466" s="184">
        <f>IF(DO466="","SIN ESTADO",IF(DQ466&lt;&gt;"","PAGA",IF(DP466&gt;0,"VENCIDA",IF(DP466&gt;=-5,"POR VENCER","AL DÍA"))))</f>
        <v/>
      </c>
      <c r="DT466" s="185" t="n"/>
      <c r="DU466" s="119">
        <f>IF(N($H466)&lt;20,"",IF(DO466="","",DO466+31))</f>
        <v/>
      </c>
      <c r="DV466" s="124">
        <f>IF(DU466="","",TODAY()-DU466)</f>
        <v/>
      </c>
      <c r="DW466" s="494" t="n"/>
      <c r="DX466" s="184" t="n"/>
      <c r="DY466" s="184">
        <f>IF(DU466="","SIN ESTADO",IF(DW466&lt;&gt;"","PAGA",IF(DV466&gt;0,"VENCIDA",IF(DV466&gt;=-5,"POR VENCER","AL DÍA"))))</f>
        <v/>
      </c>
      <c r="DZ466" s="185" t="n"/>
      <c r="EA466" s="119">
        <f>IF(N($H466)&lt;21,"",IF(DU466="","",DU466+31))</f>
        <v/>
      </c>
      <c r="EB466" s="124">
        <f>IF(EA466="","",TODAY()-EA466)</f>
        <v/>
      </c>
      <c r="EC466" s="494" t="n"/>
      <c r="ED466" s="184" t="n"/>
      <c r="EE466" s="184">
        <f>IF(EA466="","SIN ESTADO",IF(EC466&lt;&gt;"","PAGA",IF(EB466&gt;0,"VENCIDA",IF(EB466&gt;=-5,"POR VENCER","AL DÍA"))))</f>
        <v/>
      </c>
      <c r="EF466" s="185" t="n"/>
      <c r="EG466" s="119">
        <f>IF(N($H466)&lt;22,"",IF(EA466="","",EA466+31))</f>
        <v/>
      </c>
      <c r="EH466" s="124">
        <f>IF(EG466="","",TODAY()-EG466)</f>
        <v/>
      </c>
      <c r="EI466" s="494" t="n"/>
      <c r="EJ466" s="184" t="n"/>
      <c r="EK466" s="184">
        <f>IF(EG466="","SIN ESTADO",IF(EI466&lt;&gt;"","PAGA",IF(EH466&gt;0,"VENCIDA",IF(EH466&gt;=-5,"POR VENCER","AL DÍA"))))</f>
        <v/>
      </c>
      <c r="EL466" s="185" t="n"/>
      <c r="EM466" s="119">
        <f>IF(N($H466)&lt;23,"",IF(EG466="","",EG466+31))</f>
        <v/>
      </c>
      <c r="EN466" s="124">
        <f>IF(EM466="","",TODAY()-EM466)</f>
        <v/>
      </c>
      <c r="EO466" s="494" t="n"/>
      <c r="EP466" s="184" t="n"/>
      <c r="EQ466" s="184">
        <f>IF(EM466="","SIN ESTADO",IF(EO466&lt;&gt;"","PAGA",IF(EN466&gt;0,"VENCIDA",IF(EN466&gt;=-5,"POR VENCER","AL DÍA"))))</f>
        <v/>
      </c>
      <c r="ER466" s="185" t="n"/>
      <c r="ES466" s="119">
        <f>IF(N($H466)&lt;24,"",IF(EM466="","",EM466+31))</f>
        <v/>
      </c>
      <c r="ET466" s="124">
        <f>IF(ES466="","",TODAY()-ES466)</f>
        <v/>
      </c>
      <c r="EU466" s="494" t="n"/>
      <c r="EV466" s="184" t="n"/>
      <c r="EW466" s="184">
        <f>IF(ES466="","SIN ESTADO",IF(EU466&lt;&gt;"","PAGA",IF(ET466&gt;0,"VENCIDA",IF(ET466&gt;=-5,"POR VENCER","AL DÍA"))))</f>
        <v/>
      </c>
      <c r="EX466" s="185" t="n"/>
      <c r="EY466" s="119">
        <f>IF(N($H466)&lt;25,"",IF(ES466="","",ES466+31))</f>
        <v/>
      </c>
      <c r="EZ466" s="124">
        <f>IF(EY466="","",TODAY()-EY466)</f>
        <v/>
      </c>
      <c r="FA466" s="494" t="n"/>
      <c r="FB466" s="184" t="n"/>
      <c r="FC466" s="184">
        <f>IF(EY466="","SIN ESTADO",IF(FA466&lt;&gt;"","PAGA",IF(EZ466&gt;0,"VENCIDA",IF(EZ466&gt;=-5,"POR VENCER","AL DÍA"))))</f>
        <v/>
      </c>
      <c r="FD466" s="185" t="n"/>
      <c r="FE466" s="119">
        <f>IF(N($H466)&lt;26,"",IF(EY466="","",EY466+31))</f>
        <v/>
      </c>
      <c r="FF466" s="124">
        <f>IF(FE466="","",TODAY()-FE466)</f>
        <v/>
      </c>
      <c r="FG466" s="494" t="n"/>
      <c r="FH466" s="184" t="n"/>
      <c r="FI466" s="184">
        <f>IF(FE466="","SIN ESTADO",IF(FG466&lt;&gt;"","PAGA",IF(FF466&gt;0,"VENCIDA",IF(FF466&gt;=-5,"POR VENCER","AL DÍA"))))</f>
        <v/>
      </c>
      <c r="FJ466" s="185" t="n"/>
      <c r="FK466" s="119">
        <f>IF(N($H466)&lt;27,"",IF(FE466="","",FE466+31))</f>
        <v/>
      </c>
      <c r="FL466" s="124">
        <f>IF(FK466="","",TODAY()-FK466)</f>
        <v/>
      </c>
      <c r="FM466" s="494" t="n"/>
      <c r="FN466" s="184" t="n"/>
      <c r="FO466" s="184">
        <f>IF(FK466="","SIN ESTADO",IF(FM466&lt;&gt;"","PAGA",IF(FL466&gt;0,"VENCIDA",IF(FL466&gt;=-5,"POR VENCER","AL DÍA"))))</f>
        <v/>
      </c>
      <c r="FP466" s="185" t="n"/>
      <c r="FQ466" s="119">
        <f>IF(N($H466)&lt;28,"",IF(FK466="","",FK466+31))</f>
        <v/>
      </c>
      <c r="FR466" s="124">
        <f>IF(FQ466="","",TODAY()-FQ466)</f>
        <v/>
      </c>
      <c r="FS466" s="494" t="n"/>
      <c r="FT466" s="184" t="n"/>
      <c r="FU466" s="184">
        <f>IF(FQ466="","SIN ESTADO",IF(FS466&lt;&gt;"","PAGA",IF(FR466&gt;0,"VENCIDA",IF(FR466&gt;=-5,"POR VENCER","AL DÍA"))))</f>
        <v/>
      </c>
      <c r="FV466" s="185" t="n"/>
      <c r="FW466" s="119">
        <f>IF(N($H466)&lt;29,"",IF(FQ466="","",FQ466+31))</f>
        <v/>
      </c>
      <c r="FX466" s="124">
        <f>IF(FW466="","",TODAY()-FW466)</f>
        <v/>
      </c>
      <c r="FY466" s="494" t="n"/>
      <c r="FZ466" s="184" t="n"/>
      <c r="GA466" s="184">
        <f>IF(FW466="","SIN ESTADO",IF(FY466&lt;&gt;"","PAGA",IF(FX466&gt;0,"VENCIDA",IF(FX466&gt;=-5,"POR VENCER","AL DÍA"))))</f>
        <v/>
      </c>
      <c r="GB466" s="185" t="n"/>
      <c r="GC466" s="119">
        <f>IF(N($H466)&lt;30,"",IF(FW466="","",FW466+31))</f>
        <v/>
      </c>
      <c r="GD466" s="124">
        <f>IF(GC466="","",TODAY()-GC466)</f>
        <v/>
      </c>
      <c r="GE466" s="494" t="n"/>
      <c r="GF466" s="184" t="n"/>
      <c r="GG466" s="184">
        <f>IF(GC466="","SIN ESTADO",IF(GE466&lt;&gt;"","PAGA",IF(GD466&gt;0,"VENCIDA",IF(GD466&gt;=-5,"POR VENCER","AL DÍA"))))</f>
        <v/>
      </c>
      <c r="GH466" s="185" t="n"/>
      <c r="GI466" s="119">
        <f>IF(N($H466)&lt;31,"",IF(GC466="","",GC466+31))</f>
        <v/>
      </c>
      <c r="GJ466" s="124">
        <f>IF(GI466="","",TODAY()-GI466)</f>
        <v/>
      </c>
      <c r="GK466" s="494" t="n"/>
      <c r="GL466" s="184" t="n"/>
      <c r="GM466" s="184">
        <f>IF(GI466="","SIN ESTADO",IF(GK466&lt;&gt;"","PAGA",IF(GJ466&gt;0,"VENCIDA",IF(GJ466&gt;=-5,"POR VENCER","AL DÍA"))))</f>
        <v/>
      </c>
      <c r="GN466" s="185" t="n"/>
      <c r="GO466" s="119">
        <f>IF(N($H466)&lt;32,"",IF(GI466="","",GI466+31))</f>
        <v/>
      </c>
      <c r="GP466" s="124">
        <f>IF(GO466="","",TODAY()-GO466)</f>
        <v/>
      </c>
      <c r="GQ466" s="494" t="n"/>
      <c r="GR466" s="184" t="n"/>
      <c r="GS466" s="184">
        <f>IF(GO466="","SIN ESTADO",IF(GQ466&lt;&gt;"","PAGA",IF(GP466&gt;0,"VENCIDA",IF(GP466&gt;=-5,"POR VENCER","AL DÍA"))))</f>
        <v/>
      </c>
      <c r="GT466" s="185" t="n"/>
      <c r="GU466" s="119">
        <f>IF(N($H466)&lt;33,"",IF(GO466="","",GO466+31))</f>
        <v/>
      </c>
      <c r="GV466" s="124">
        <f>IF(GU466="","",TODAY()-GU466)</f>
        <v/>
      </c>
      <c r="GW466" s="494" t="n"/>
      <c r="GX466" s="184" t="n"/>
      <c r="GY466" s="184">
        <f>IF(GU466="","SIN ESTADO",IF(GW466&lt;&gt;"","PAGA",IF(GV466&gt;0,"VENCIDA",IF(GV466&gt;=-5,"POR VENCER","AL DÍA"))))</f>
        <v/>
      </c>
      <c r="GZ466" s="185" t="n"/>
      <c r="HA466" s="119">
        <f>IF(N($H466)&lt;34,"",IF(GU466="","",GU466+31))</f>
        <v/>
      </c>
      <c r="HB466" s="124">
        <f>IF(HA466="","",TODAY()-HA466)</f>
        <v/>
      </c>
      <c r="HC466" s="494" t="n"/>
      <c r="HD466" s="184" t="n"/>
      <c r="HE466" s="184">
        <f>IF(HA466="","SIN ESTADO",IF(HC466&lt;&gt;"","PAGA",IF(HB466&gt;0,"VENCIDA",IF(HB466&gt;=-5,"POR VENCER","AL DÍA"))))</f>
        <v/>
      </c>
      <c r="HF466" s="185" t="n"/>
      <c r="HG466" s="119">
        <f>IF(N($H466)&lt;35,"",IF(HA466="","",HA466+31))</f>
        <v/>
      </c>
      <c r="HH466" s="124">
        <f>IF(HG466="","",TODAY()-HG466)</f>
        <v/>
      </c>
      <c r="HI466" s="494" t="n"/>
      <c r="HJ466" s="184" t="n"/>
      <c r="HK466" s="184">
        <f>IF(HG466="","SIN ESTADO",IF(HI466&lt;&gt;"","PAGA",IF(HH466&gt;0,"VENCIDA",IF(HH466&gt;=-5,"POR VENCER","AL DÍA"))))</f>
        <v/>
      </c>
      <c r="HL466" s="168" t="n"/>
      <c r="HM466" s="119">
        <f>IF(N($H466)&lt;36,"",IF(HG466="","",HG466+31))</f>
        <v/>
      </c>
      <c r="HN466" s="124">
        <f>IF(HM466="","",TODAY()-HM466)</f>
        <v/>
      </c>
      <c r="HO466" s="494" t="n"/>
      <c r="HP466" s="184" t="n"/>
      <c r="HQ466" s="184">
        <f>IF(HM466="","SIN ESTADO",IF(HO466&lt;&gt;"","PAGA",IF(HN466&gt;0,"VENCIDA",IF(HN466&gt;=-5,"POR VENCER","AL DÍA"))))</f>
        <v/>
      </c>
      <c r="HR466" s="168" t="n"/>
      <c r="HS466" s="169">
        <f>N466+T466+Z466+AF466+AL466+AR466+AX466+BD466+BJ466+BP466+BV466+CB466+CH466+CN466+CT466+CZ466+DF466+DL466+DR466+DX466+ED466+EJ466+EP466+EV466+FB466+FH466+FN466+FT466+FZ466+GF466+GL466+GR466+GX466+HD466+HJ466+HP466</f>
        <v/>
      </c>
      <c r="HU466" s="170">
        <f>IFERROR(N($J466),0)</f>
        <v/>
      </c>
      <c r="HW466" s="170">
        <f>SUMPRODUCT((MOD(COLUMN($M466:$HR466)-COLUMN($M466),6)=0)*ISNUMBER($M466:$HR466)*($M466:$HR466&gt;=RESUMEN!$C$26)*($M466:$HR466&lt;=RESUMEN!$C$27)*IFERROR(N($N466:$HS466),0))</f>
        <v/>
      </c>
      <c r="HX466" s="170">
        <f>SUMPRODUCT((MOD(COLUMN($M466:$HR466)-COLUMN($M466),6)=0)*ISNUMBER($M466:$HR466)*($M466:$HR466&gt;=RESUMEN!$C$26)*($M466:$HR466&lt;=RESUMEN!$C$27))</f>
        <v/>
      </c>
    </row>
    <row r="467" ht="15.75" customHeight="1" s="506">
      <c r="B467" s="113">
        <f>VENTAS!A466</f>
        <v/>
      </c>
      <c r="C467" s="236">
        <f>VENTAS!B466</f>
        <v/>
      </c>
      <c r="D467" s="53">
        <f>VENTAS!C466</f>
        <v/>
      </c>
      <c r="E467" s="114">
        <f>VENTAS!D466</f>
        <v/>
      </c>
      <c r="F467" s="114">
        <f>VENTAS!J466</f>
        <v/>
      </c>
      <c r="G467" s="485" t="n"/>
      <c r="H467" s="486" t="n"/>
      <c r="I467" s="486" t="n"/>
      <c r="J467" s="487">
        <f>VENTAS!L466</f>
        <v/>
      </c>
      <c r="K467" s="119">
        <f>IF(N($H467)&lt;1,"",$G467+31)</f>
        <v/>
      </c>
      <c r="L467" s="124">
        <f>IF(K467="","",TODAY()-K467)</f>
        <v/>
      </c>
      <c r="M467" s="494" t="n"/>
      <c r="N467" s="374" t="n"/>
      <c r="O467" s="184">
        <f>IF(K467="","SIN ESTADO",IF(M467&lt;&gt;"","PAGA",IF(L467&gt;0,"VENCIDA",IF(L467&gt;=-5,"POR VENCER","AL DÍA"))))</f>
        <v/>
      </c>
      <c r="P467" s="185" t="n"/>
      <c r="Q467" s="119">
        <f>IF(N($H467)&lt;2,"",IF(K467="","",K467+31))</f>
        <v/>
      </c>
      <c r="R467" s="124">
        <f>IF(Q467="","",TODAY()-Q467)</f>
        <v/>
      </c>
      <c r="S467" s="494" t="n"/>
      <c r="T467" s="184" t="n"/>
      <c r="U467" s="184">
        <f>IF(Q467="","SIN ESTADO",IF(S467&lt;&gt;"","PAGA",IF(R467&gt;0,"VENCIDA",IF(R467&gt;=-5,"POR VENCER","AL DÍA"))))</f>
        <v/>
      </c>
      <c r="V467" s="185" t="n"/>
      <c r="W467" s="119">
        <f>IF(N($H467)&lt;3,"",IF(Q467="","",Q467+31))</f>
        <v/>
      </c>
      <c r="X467" s="124">
        <f>IF(W467="","",TODAY()-W467)</f>
        <v/>
      </c>
      <c r="Y467" s="494" t="n"/>
      <c r="Z467" s="184" t="n"/>
      <c r="AA467" s="184">
        <f>IF(W467="","SIN ESTADO",IF(Y467&lt;&gt;"","PAGA",IF(X467&gt;0,"VENCIDA",IF(X467&gt;=-5,"POR VENCER","AL DÍA"))))</f>
        <v/>
      </c>
      <c r="AB467" s="185" t="n"/>
      <c r="AC467" s="119">
        <f>IF(N($H467)&lt;4,"",IF(W467="","",W467+31))</f>
        <v/>
      </c>
      <c r="AD467" s="124">
        <f>IF(AC467="","",TODAY()-AC467)</f>
        <v/>
      </c>
      <c r="AE467" s="494" t="n"/>
      <c r="AF467" s="184" t="n"/>
      <c r="AG467" s="184">
        <f>IF(AC467="","SIN ESTADO",IF(AE467&lt;&gt;"","PAGA",IF(AD467&gt;0,"VENCIDA",IF(AD467&gt;=-5,"POR VENCER","AL DÍA"))))</f>
        <v/>
      </c>
      <c r="AH467" s="185" t="n"/>
      <c r="AI467" s="119">
        <f>IF(N($H467)&lt;5,"",IF(AC467="","",AC467+31))</f>
        <v/>
      </c>
      <c r="AJ467" s="124">
        <f>IF(AI467="","",TODAY()-AI467)</f>
        <v/>
      </c>
      <c r="AK467" s="494" t="n"/>
      <c r="AL467" s="184" t="n"/>
      <c r="AM467" s="184">
        <f>IF(AI467="","SIN ESTADO",IF(AK467&lt;&gt;"","PAGA",IF(AJ467&gt;0,"VENCIDA",IF(AJ467&gt;=-5,"POR VENCER","AL DÍA"))))</f>
        <v/>
      </c>
      <c r="AN467" s="185" t="n"/>
      <c r="AO467" s="119">
        <f>IF(N($H467)&lt;6,"",IF(AI467="","",AI467+31))</f>
        <v/>
      </c>
      <c r="AP467" s="124">
        <f>IF(AO467="","",TODAY()-AO467)</f>
        <v/>
      </c>
      <c r="AQ467" s="270" t="n"/>
      <c r="AR467" s="184" t="n"/>
      <c r="AS467" s="184">
        <f>IF(AO467="","SIN ESTADO",IF(AQ467&lt;&gt;"","PAGA",IF(AP467&gt;0,"VENCIDA",IF(AP467&gt;=-5,"POR VENCER","AL DÍA"))))</f>
        <v/>
      </c>
      <c r="AT467" s="185" t="n"/>
      <c r="AU467" s="119">
        <f>IF(N($H467)&lt;7,"",IF(AO467="","",AO467+31))</f>
        <v/>
      </c>
      <c r="AV467" s="124">
        <f>IF(AU467="","",TODAY()-AU467)</f>
        <v/>
      </c>
      <c r="AW467" s="494" t="n"/>
      <c r="AX467" s="184" t="n"/>
      <c r="AY467" s="184">
        <f>IF(AU467="","SIN ESTADO",IF(AW467&lt;&gt;"","PAGA",IF(AV467&gt;0,"VENCIDA",IF(AV467&gt;=-5,"POR VENCER","AL DÍA"))))</f>
        <v/>
      </c>
      <c r="AZ467" s="185" t="n"/>
      <c r="BA467" s="119">
        <f>IF(N($H467)&lt;8,"",IF(AU467="","",AU467+31))</f>
        <v/>
      </c>
      <c r="BB467" s="124">
        <f>IF(BA467="","",TODAY()-BA467)</f>
        <v/>
      </c>
      <c r="BC467" s="494" t="n"/>
      <c r="BD467" s="184" t="n"/>
      <c r="BE467" s="184">
        <f>IF(BA467="","SIN ESTADO",IF(BC467&lt;&gt;"","PAGA",IF(BB467&gt;0,"VENCIDA",IF(BB467&gt;=-5,"POR VENCER","AL DÍA"))))</f>
        <v/>
      </c>
      <c r="BF467" s="185" t="n"/>
      <c r="BG467" s="119">
        <f>IF(N($H467)&lt;9,"",IF(BA467="","",BA467+31))</f>
        <v/>
      </c>
      <c r="BH467" s="124">
        <f>IF(BG467="","",TODAY()-BG467)</f>
        <v/>
      </c>
      <c r="BI467" s="494" t="n"/>
      <c r="BJ467" s="184" t="n"/>
      <c r="BK467" s="184">
        <f>IF(BG467="","SIN ESTADO",IF(BI467&lt;&gt;"","PAGA",IF(BH467&gt;0,"VENCIDA",IF(BH467&gt;=-5,"POR VENCER","AL DÍA"))))</f>
        <v/>
      </c>
      <c r="BL467" s="185" t="n"/>
      <c r="BM467" s="119">
        <f>IF(N($H467)&lt;10,"",IF(BG467="","",BG467+31))</f>
        <v/>
      </c>
      <c r="BN467" s="124">
        <f>IF(BM467="","",TODAY()-BM467)</f>
        <v/>
      </c>
      <c r="BO467" s="494" t="n"/>
      <c r="BP467" s="184" t="n"/>
      <c r="BQ467" s="184">
        <f>IF(BM467="","SIN ESTADO",IF(BO467&lt;&gt;"","PAGA",IF(BN467&gt;0,"VENCIDA",IF(BN467&gt;=-5,"POR VENCER","AL DÍA"))))</f>
        <v/>
      </c>
      <c r="BR467" s="185" t="n"/>
      <c r="BS467" s="119">
        <f>IF(N($H467)&lt;11,"",IF(BM467="","",BM467+31))</f>
        <v/>
      </c>
      <c r="BT467" s="124">
        <f>IF(BS467="","",TODAY()-BS467)</f>
        <v/>
      </c>
      <c r="BU467" s="494" t="n"/>
      <c r="BV467" s="184" t="n"/>
      <c r="BW467" s="184">
        <f>IF(BS467="","SIN ESTADO",IF(BU467&lt;&gt;"","PAGA",IF(BT467&gt;0,"VENCIDA",IF(BT467&gt;=-5,"POR VENCER","AL DÍA"))))</f>
        <v/>
      </c>
      <c r="BX467" s="185" t="n"/>
      <c r="BY467" s="119">
        <f>IF(N($H467)&lt;12,"",IF(BS467="","",BS467+31))</f>
        <v/>
      </c>
      <c r="BZ467" s="124">
        <f>IF(BY467="","",TODAY()-BY467)</f>
        <v/>
      </c>
      <c r="CA467" s="494" t="n"/>
      <c r="CB467" s="184" t="n"/>
      <c r="CC467" s="184">
        <f>IF(BY467="","SIN ESTADO",IF(CA467&lt;&gt;"","PAGA",IF(BZ467&gt;0,"VENCIDA",IF(BZ467&gt;=-5,"POR VENCER","AL DÍA"))))</f>
        <v/>
      </c>
      <c r="CD467" s="185" t="n"/>
      <c r="CE467" s="119">
        <f>IF(N($H467)&lt;13,"",IF(BY467="","",BY467+31))</f>
        <v/>
      </c>
      <c r="CF467" s="124">
        <f>IF(CE467="","",TODAY()-CE467)</f>
        <v/>
      </c>
      <c r="CG467" s="494" t="n"/>
      <c r="CH467" s="184" t="n"/>
      <c r="CI467" s="184">
        <f>IF(CE467="","SIN ESTADO",IF(CG467&lt;&gt;"","PAGA",IF(CF467&gt;0,"VENCIDA",IF(CF467&gt;=-5,"POR VENCER","AL DÍA"))))</f>
        <v/>
      </c>
      <c r="CJ467" s="185" t="n"/>
      <c r="CK467" s="119">
        <f>IF(N($H467)&lt;14,"",IF(CE467="","",CE467+31))</f>
        <v/>
      </c>
      <c r="CL467" s="124">
        <f>IF(CK467="","",TODAY()-CK467)</f>
        <v/>
      </c>
      <c r="CM467" s="494" t="n"/>
      <c r="CN467" s="184" t="n"/>
      <c r="CO467" s="184">
        <f>IF(CK467="","SIN ESTADO",IF(CM467&lt;&gt;"","PAGA",IF(CL467&gt;0,"VENCIDA",IF(CL467&gt;=-5,"POR VENCER","AL DÍA"))))</f>
        <v/>
      </c>
      <c r="CP467" s="185" t="n"/>
      <c r="CQ467" s="119">
        <f>IF(N($H467)&lt;15,"",IF(CK467="","",CK467+31))</f>
        <v/>
      </c>
      <c r="CR467" s="124">
        <f>IF(CQ467="","",TODAY()-CQ467)</f>
        <v/>
      </c>
      <c r="CS467" s="494" t="n"/>
      <c r="CT467" s="184" t="n"/>
      <c r="CU467" s="184">
        <f>IF(CQ467="","SIN ESTADO",IF(CS467&lt;&gt;"","PAGA",IF(CR467&gt;0,"VENCIDA",IF(CR467&gt;=-5,"POR VENCER","AL DÍA"))))</f>
        <v/>
      </c>
      <c r="CV467" s="185" t="n"/>
      <c r="CW467" s="119">
        <f>IF(N($H467)&lt;16,"",IF(CQ467="","",CQ467+31))</f>
        <v/>
      </c>
      <c r="CX467" s="124">
        <f>IF(CW467="","",TODAY()-CW467)</f>
        <v/>
      </c>
      <c r="CY467" s="494" t="n"/>
      <c r="CZ467" s="184" t="n"/>
      <c r="DA467" s="184">
        <f>IF(CW467="","SIN ESTADO",IF(CY467&lt;&gt;"","PAGA",IF(CX467&gt;0,"VENCIDA",IF(CX467&gt;=-5,"POR VENCER","AL DÍA"))))</f>
        <v/>
      </c>
      <c r="DB467" s="185" t="n"/>
      <c r="DC467" s="119">
        <f>IF(N($H467)&lt;17,"",IF(CW467="","",CW467+31))</f>
        <v/>
      </c>
      <c r="DD467" s="124">
        <f>IF(DC467="","",TODAY()-DC467)</f>
        <v/>
      </c>
      <c r="DE467" s="494" t="n"/>
      <c r="DF467" s="184" t="n"/>
      <c r="DG467" s="184">
        <f>IF(DC467="","SIN ESTADO",IF(DE467&lt;&gt;"","PAGA",IF(DD467&gt;0,"VENCIDA",IF(DD467&gt;=-5,"POR VENCER","AL DÍA"))))</f>
        <v/>
      </c>
      <c r="DH467" s="185" t="n"/>
      <c r="DI467" s="119">
        <f>IF(N($H467)&lt;18,"",IF(DC467="","",DC467+31))</f>
        <v/>
      </c>
      <c r="DJ467" s="124">
        <f>IF(DI467="","",TODAY()-DI467)</f>
        <v/>
      </c>
      <c r="DK467" s="494" t="n"/>
      <c r="DL467" s="184" t="n"/>
      <c r="DM467" s="184">
        <f>IF(DI467="","SIN ESTADO",IF(DK467&lt;&gt;"","PAGA",IF(DJ467&gt;0,"VENCIDA",IF(DJ467&gt;=-5,"POR VENCER","AL DÍA"))))</f>
        <v/>
      </c>
      <c r="DN467" s="185" t="n"/>
      <c r="DO467" s="119">
        <f>IF(N($H467)&lt;19,"",IF(DI467="","",DI467+31))</f>
        <v/>
      </c>
      <c r="DP467" s="124">
        <f>IF(DO467="","",TODAY()-DO467)</f>
        <v/>
      </c>
      <c r="DQ467" s="494" t="n"/>
      <c r="DR467" s="184" t="n"/>
      <c r="DS467" s="184">
        <f>IF(DO467="","SIN ESTADO",IF(DQ467&lt;&gt;"","PAGA",IF(DP467&gt;0,"VENCIDA",IF(DP467&gt;=-5,"POR VENCER","AL DÍA"))))</f>
        <v/>
      </c>
      <c r="DT467" s="185" t="n"/>
      <c r="DU467" s="119">
        <f>IF(N($H467)&lt;20,"",IF(DO467="","",DO467+31))</f>
        <v/>
      </c>
      <c r="DV467" s="124">
        <f>IF(DU467="","",TODAY()-DU467)</f>
        <v/>
      </c>
      <c r="DW467" s="494" t="n"/>
      <c r="DX467" s="184" t="n"/>
      <c r="DY467" s="184">
        <f>IF(DU467="","SIN ESTADO",IF(DW467&lt;&gt;"","PAGA",IF(DV467&gt;0,"VENCIDA",IF(DV467&gt;=-5,"POR VENCER","AL DÍA"))))</f>
        <v/>
      </c>
      <c r="DZ467" s="185" t="n"/>
      <c r="EA467" s="119">
        <f>IF(N($H467)&lt;21,"",IF(DU467="","",DU467+31))</f>
        <v/>
      </c>
      <c r="EB467" s="124">
        <f>IF(EA467="","",TODAY()-EA467)</f>
        <v/>
      </c>
      <c r="EC467" s="494" t="n"/>
      <c r="ED467" s="184" t="n"/>
      <c r="EE467" s="184">
        <f>IF(EA467="","SIN ESTADO",IF(EC467&lt;&gt;"","PAGA",IF(EB467&gt;0,"VENCIDA",IF(EB467&gt;=-5,"POR VENCER","AL DÍA"))))</f>
        <v/>
      </c>
      <c r="EF467" s="185" t="n"/>
      <c r="EG467" s="119">
        <f>IF(N($H467)&lt;22,"",IF(EA467="","",EA467+31))</f>
        <v/>
      </c>
      <c r="EH467" s="124">
        <f>IF(EG467="","",TODAY()-EG467)</f>
        <v/>
      </c>
      <c r="EI467" s="494" t="n"/>
      <c r="EJ467" s="184" t="n"/>
      <c r="EK467" s="184">
        <f>IF(EG467="","SIN ESTADO",IF(EI467&lt;&gt;"","PAGA",IF(EH467&gt;0,"VENCIDA",IF(EH467&gt;=-5,"POR VENCER","AL DÍA"))))</f>
        <v/>
      </c>
      <c r="EL467" s="185" t="n"/>
      <c r="EM467" s="119">
        <f>IF(N($H467)&lt;23,"",IF(EG467="","",EG467+31))</f>
        <v/>
      </c>
      <c r="EN467" s="124">
        <f>IF(EM467="","",TODAY()-EM467)</f>
        <v/>
      </c>
      <c r="EO467" s="494" t="n"/>
      <c r="EP467" s="184" t="n"/>
      <c r="EQ467" s="184">
        <f>IF(EM467="","SIN ESTADO",IF(EO467&lt;&gt;"","PAGA",IF(EN467&gt;0,"VENCIDA",IF(EN467&gt;=-5,"POR VENCER","AL DÍA"))))</f>
        <v/>
      </c>
      <c r="ER467" s="185" t="n"/>
      <c r="ES467" s="119">
        <f>IF(N($H467)&lt;24,"",IF(EM467="","",EM467+31))</f>
        <v/>
      </c>
      <c r="ET467" s="124">
        <f>IF(ES467="","",TODAY()-ES467)</f>
        <v/>
      </c>
      <c r="EU467" s="494" t="n"/>
      <c r="EV467" s="184" t="n"/>
      <c r="EW467" s="184">
        <f>IF(ES467="","SIN ESTADO",IF(EU467&lt;&gt;"","PAGA",IF(ET467&gt;0,"VENCIDA",IF(ET467&gt;=-5,"POR VENCER","AL DÍA"))))</f>
        <v/>
      </c>
      <c r="EX467" s="185" t="n"/>
      <c r="EY467" s="119">
        <f>IF(N($H467)&lt;25,"",IF(ES467="","",ES467+31))</f>
        <v/>
      </c>
      <c r="EZ467" s="124">
        <f>IF(EY467="","",TODAY()-EY467)</f>
        <v/>
      </c>
      <c r="FA467" s="494" t="n"/>
      <c r="FB467" s="184" t="n"/>
      <c r="FC467" s="184">
        <f>IF(EY467="","SIN ESTADO",IF(FA467&lt;&gt;"","PAGA",IF(EZ467&gt;0,"VENCIDA",IF(EZ467&gt;=-5,"POR VENCER","AL DÍA"))))</f>
        <v/>
      </c>
      <c r="FD467" s="185" t="n"/>
      <c r="FE467" s="119">
        <f>IF(N($H467)&lt;26,"",IF(EY467="","",EY467+31))</f>
        <v/>
      </c>
      <c r="FF467" s="124">
        <f>IF(FE467="","",TODAY()-FE467)</f>
        <v/>
      </c>
      <c r="FG467" s="494" t="n"/>
      <c r="FH467" s="184" t="n"/>
      <c r="FI467" s="184">
        <f>IF(FE467="","SIN ESTADO",IF(FG467&lt;&gt;"","PAGA",IF(FF467&gt;0,"VENCIDA",IF(FF467&gt;=-5,"POR VENCER","AL DÍA"))))</f>
        <v/>
      </c>
      <c r="FJ467" s="185" t="n"/>
      <c r="FK467" s="119">
        <f>IF(N($H467)&lt;27,"",IF(FE467="","",FE467+31))</f>
        <v/>
      </c>
      <c r="FL467" s="124">
        <f>IF(FK467="","",TODAY()-FK467)</f>
        <v/>
      </c>
      <c r="FM467" s="494" t="n"/>
      <c r="FN467" s="184" t="n"/>
      <c r="FO467" s="184">
        <f>IF(FK467="","SIN ESTADO",IF(FM467&lt;&gt;"","PAGA",IF(FL467&gt;0,"VENCIDA",IF(FL467&gt;=-5,"POR VENCER","AL DÍA"))))</f>
        <v/>
      </c>
      <c r="FP467" s="185" t="n"/>
      <c r="FQ467" s="119">
        <f>IF(N($H467)&lt;28,"",IF(FK467="","",FK467+31))</f>
        <v/>
      </c>
      <c r="FR467" s="124">
        <f>IF(FQ467="","",TODAY()-FQ467)</f>
        <v/>
      </c>
      <c r="FS467" s="494" t="n"/>
      <c r="FT467" s="184" t="n"/>
      <c r="FU467" s="184">
        <f>IF(FQ467="","SIN ESTADO",IF(FS467&lt;&gt;"","PAGA",IF(FR467&gt;0,"VENCIDA",IF(FR467&gt;=-5,"POR VENCER","AL DÍA"))))</f>
        <v/>
      </c>
      <c r="FV467" s="185" t="n"/>
      <c r="FW467" s="119">
        <f>IF(N($H467)&lt;29,"",IF(FQ467="","",FQ467+31))</f>
        <v/>
      </c>
      <c r="FX467" s="124">
        <f>IF(FW467="","",TODAY()-FW467)</f>
        <v/>
      </c>
      <c r="FY467" s="494" t="n"/>
      <c r="FZ467" s="184" t="n"/>
      <c r="GA467" s="184">
        <f>IF(FW467="","SIN ESTADO",IF(FY467&lt;&gt;"","PAGA",IF(FX467&gt;0,"VENCIDA",IF(FX467&gt;=-5,"POR VENCER","AL DÍA"))))</f>
        <v/>
      </c>
      <c r="GB467" s="185" t="n"/>
      <c r="GC467" s="119">
        <f>IF(N($H467)&lt;30,"",IF(FW467="","",FW467+31))</f>
        <v/>
      </c>
      <c r="GD467" s="124">
        <f>IF(GC467="","",TODAY()-GC467)</f>
        <v/>
      </c>
      <c r="GE467" s="494" t="n"/>
      <c r="GF467" s="184" t="n"/>
      <c r="GG467" s="184">
        <f>IF(GC467="","SIN ESTADO",IF(GE467&lt;&gt;"","PAGA",IF(GD467&gt;0,"VENCIDA",IF(GD467&gt;=-5,"POR VENCER","AL DÍA"))))</f>
        <v/>
      </c>
      <c r="GH467" s="185" t="n"/>
      <c r="GI467" s="119">
        <f>IF(N($H467)&lt;31,"",IF(GC467="","",GC467+31))</f>
        <v/>
      </c>
      <c r="GJ467" s="124">
        <f>IF(GI467="","",TODAY()-GI467)</f>
        <v/>
      </c>
      <c r="GK467" s="494" t="n"/>
      <c r="GL467" s="184" t="n"/>
      <c r="GM467" s="184">
        <f>IF(GI467="","SIN ESTADO",IF(GK467&lt;&gt;"","PAGA",IF(GJ467&gt;0,"VENCIDA",IF(GJ467&gt;=-5,"POR VENCER","AL DÍA"))))</f>
        <v/>
      </c>
      <c r="GN467" s="185" t="n"/>
      <c r="GO467" s="119">
        <f>IF(N($H467)&lt;32,"",IF(GI467="","",GI467+31))</f>
        <v/>
      </c>
      <c r="GP467" s="124">
        <f>IF(GO467="","",TODAY()-GO467)</f>
        <v/>
      </c>
      <c r="GQ467" s="494" t="n"/>
      <c r="GR467" s="184" t="n"/>
      <c r="GS467" s="184">
        <f>IF(GO467="","SIN ESTADO",IF(GQ467&lt;&gt;"","PAGA",IF(GP467&gt;0,"VENCIDA",IF(GP467&gt;=-5,"POR VENCER","AL DÍA"))))</f>
        <v/>
      </c>
      <c r="GT467" s="185" t="n"/>
      <c r="GU467" s="119">
        <f>IF(N($H467)&lt;33,"",IF(GO467="","",GO467+31))</f>
        <v/>
      </c>
      <c r="GV467" s="124">
        <f>IF(GU467="","",TODAY()-GU467)</f>
        <v/>
      </c>
      <c r="GW467" s="494" t="n"/>
      <c r="GX467" s="184" t="n"/>
      <c r="GY467" s="184">
        <f>IF(GU467="","SIN ESTADO",IF(GW467&lt;&gt;"","PAGA",IF(GV467&gt;0,"VENCIDA",IF(GV467&gt;=-5,"POR VENCER","AL DÍA"))))</f>
        <v/>
      </c>
      <c r="GZ467" s="185" t="n"/>
      <c r="HA467" s="119">
        <f>IF(N($H467)&lt;34,"",IF(GU467="","",GU467+31))</f>
        <v/>
      </c>
      <c r="HB467" s="124">
        <f>IF(HA467="","",TODAY()-HA467)</f>
        <v/>
      </c>
      <c r="HC467" s="494" t="n"/>
      <c r="HD467" s="184" t="n"/>
      <c r="HE467" s="184">
        <f>IF(HA467="","SIN ESTADO",IF(HC467&lt;&gt;"","PAGA",IF(HB467&gt;0,"VENCIDA",IF(HB467&gt;=-5,"POR VENCER","AL DÍA"))))</f>
        <v/>
      </c>
      <c r="HF467" s="185" t="n"/>
      <c r="HG467" s="119">
        <f>IF(N($H467)&lt;35,"",IF(HA467="","",HA467+31))</f>
        <v/>
      </c>
      <c r="HH467" s="124">
        <f>IF(HG467="","",TODAY()-HG467)</f>
        <v/>
      </c>
      <c r="HI467" s="494" t="n"/>
      <c r="HJ467" s="184" t="n"/>
      <c r="HK467" s="184">
        <f>IF(HG467="","SIN ESTADO",IF(HI467&lt;&gt;"","PAGA",IF(HH467&gt;0,"VENCIDA",IF(HH467&gt;=-5,"POR VENCER","AL DÍA"))))</f>
        <v/>
      </c>
      <c r="HL467" s="168" t="n"/>
      <c r="HM467" s="119">
        <f>IF(N($H467)&lt;36,"",IF(HG467="","",HG467+31))</f>
        <v/>
      </c>
      <c r="HN467" s="124">
        <f>IF(HM467="","",TODAY()-HM467)</f>
        <v/>
      </c>
      <c r="HO467" s="494" t="n"/>
      <c r="HP467" s="184" t="n"/>
      <c r="HQ467" s="184">
        <f>IF(HM467="","SIN ESTADO",IF(HO467&lt;&gt;"","PAGA",IF(HN467&gt;0,"VENCIDA",IF(HN467&gt;=-5,"POR VENCER","AL DÍA"))))</f>
        <v/>
      </c>
      <c r="HR467" s="168" t="n"/>
      <c r="HS467" s="169">
        <f>N467+T467+Z467+AF467+AL467+AR467+AX467+BD467+BJ467+BP467+BV467+CB467+CH467+CN467+CT467+CZ467+DF467+DL467+DR467+DX467+ED467+EJ467+EP467+EV467+FB467+FH467+FN467+FT467+FZ467+GF467+GL467+GR467+GX467+HD467+HJ467+HP467</f>
        <v/>
      </c>
      <c r="HU467" s="170">
        <f>IFERROR(N($J467),0)</f>
        <v/>
      </c>
      <c r="HW467" s="170">
        <f>SUMPRODUCT((MOD(COLUMN($M467:$HR467)-COLUMN($M467),6)=0)*ISNUMBER($M467:$HR467)*($M467:$HR467&gt;=RESUMEN!$C$26)*($M467:$HR467&lt;=RESUMEN!$C$27)*IFERROR(N($N467:$HS467),0))</f>
        <v/>
      </c>
      <c r="HX467" s="170">
        <f>SUMPRODUCT((MOD(COLUMN($M467:$HR467)-COLUMN($M467),6)=0)*ISNUMBER($M467:$HR467)*($M467:$HR467&gt;=RESUMEN!$C$26)*($M467:$HR467&lt;=RESUMEN!$C$27))</f>
        <v/>
      </c>
    </row>
    <row r="468" ht="15.75" customHeight="1" s="506">
      <c r="B468" s="113">
        <f>VENTAS!A467</f>
        <v/>
      </c>
      <c r="C468" s="236">
        <f>VENTAS!B467</f>
        <v/>
      </c>
      <c r="D468" s="53">
        <f>VENTAS!C467</f>
        <v/>
      </c>
      <c r="E468" s="114">
        <f>VENTAS!D467</f>
        <v/>
      </c>
      <c r="F468" s="114">
        <f>VENTAS!J467</f>
        <v/>
      </c>
      <c r="G468" s="494">
        <f>VENTAS!F467</f>
        <v/>
      </c>
      <c r="H468" s="479">
        <f>VENTAS!K467</f>
        <v/>
      </c>
      <c r="I468" s="479">
        <f>VENTAS!M467</f>
        <v/>
      </c>
      <c r="J468" s="184">
        <f>VENTAS!L467</f>
        <v/>
      </c>
      <c r="K468" s="119">
        <f>IF(N($H468)&lt;1,"",$G468+31)</f>
        <v/>
      </c>
      <c r="L468" s="124">
        <f>IF(K468="","",TODAY()-K468)</f>
        <v/>
      </c>
      <c r="M468" s="494" t="n">
        <v>46177</v>
      </c>
      <c r="N468" s="374" t="n">
        <v>4000000</v>
      </c>
      <c r="O468" s="184">
        <f>IF(K468="","SIN ESTADO",IF(M468&lt;&gt;"","PAGA",IF(L468&gt;0,"VENCIDA",IF(L468&gt;=-5,"POR VENCER","AL DÍA"))))</f>
        <v/>
      </c>
      <c r="P468" s="185" t="inlineStr">
        <is>
          <t>TRANSFERENCIA</t>
        </is>
      </c>
      <c r="Q468" s="119">
        <f>IF(N($H468)&lt;2,"",IF(K468="","",K468+31))</f>
        <v/>
      </c>
      <c r="R468" s="124">
        <f>IF(Q468="","",TODAY()-Q468)</f>
        <v/>
      </c>
      <c r="S468" s="494" t="n"/>
      <c r="T468" s="184" t="n"/>
      <c r="U468" s="184">
        <f>IF(Q468="","SIN ESTADO",IF(S468&lt;&gt;"","PAGA",IF(R468&gt;0,"VENCIDA",IF(R468&gt;=-5,"POR VENCER","AL DÍA"))))</f>
        <v/>
      </c>
      <c r="V468" s="185" t="n"/>
      <c r="W468" s="119">
        <f>IF(N($H468)&lt;3,"",IF(Q468="","",Q468+31))</f>
        <v/>
      </c>
      <c r="X468" s="124">
        <f>IF(W468="","",TODAY()-W468)</f>
        <v/>
      </c>
      <c r="Y468" s="494" t="n"/>
      <c r="Z468" s="184" t="n"/>
      <c r="AA468" s="184">
        <f>IF(W468="","SIN ESTADO",IF(Y468&lt;&gt;"","PAGA",IF(X468&gt;0,"VENCIDA",IF(X468&gt;=-5,"POR VENCER","AL DÍA"))))</f>
        <v/>
      </c>
      <c r="AB468" s="185" t="n"/>
      <c r="AC468" s="119">
        <f>IF(N($H468)&lt;4,"",IF(W468="","",W468+31))</f>
        <v/>
      </c>
      <c r="AD468" s="124">
        <f>IF(AC468="","",TODAY()-AC468)</f>
        <v/>
      </c>
      <c r="AE468" s="494" t="n"/>
      <c r="AF468" s="184" t="n"/>
      <c r="AG468" s="184">
        <f>IF(AC468="","SIN ESTADO",IF(AE468&lt;&gt;"","PAGA",IF(AD468&gt;0,"VENCIDA",IF(AD468&gt;=-5,"POR VENCER","AL DÍA"))))</f>
        <v/>
      </c>
      <c r="AH468" s="185" t="n"/>
      <c r="AI468" s="119">
        <f>IF(N($H468)&lt;5,"",IF(AC468="","",AC468+31))</f>
        <v/>
      </c>
      <c r="AJ468" s="124">
        <f>IF(AI468="","",TODAY()-AI468)</f>
        <v/>
      </c>
      <c r="AK468" s="494" t="n"/>
      <c r="AL468" s="184" t="n"/>
      <c r="AM468" s="184">
        <f>IF(AI468="","SIN ESTADO",IF(AK468&lt;&gt;"","PAGA",IF(AJ468&gt;0,"VENCIDA",IF(AJ468&gt;=-5,"POR VENCER","AL DÍA"))))</f>
        <v/>
      </c>
      <c r="AN468" s="185" t="n"/>
      <c r="AO468" s="119">
        <f>IF(N($H468)&lt;6,"",IF(AI468="","",AI468+31))</f>
        <v/>
      </c>
      <c r="AP468" s="124">
        <f>IF(AO468="","",TODAY()-AO468)</f>
        <v/>
      </c>
      <c r="AQ468" s="270" t="n"/>
      <c r="AR468" s="184" t="n"/>
      <c r="AS468" s="184">
        <f>IF(AO468="","SIN ESTADO",IF(AQ468&lt;&gt;"","PAGA",IF(AP468&gt;0,"VENCIDA",IF(AP468&gt;=-5,"POR VENCER","AL DÍA"))))</f>
        <v/>
      </c>
      <c r="AT468" s="185" t="n"/>
      <c r="AU468" s="119">
        <f>IF(N($H468)&lt;7,"",IF(AO468="","",AO468+31))</f>
        <v/>
      </c>
      <c r="AV468" s="124">
        <f>IF(AU468="","",TODAY()-AU468)</f>
        <v/>
      </c>
      <c r="AW468" s="494" t="n"/>
      <c r="AX468" s="184" t="n"/>
      <c r="AY468" s="184">
        <f>IF(AU468="","SIN ESTADO",IF(AW468&lt;&gt;"","PAGA",IF(AV468&gt;0,"VENCIDA",IF(AV468&gt;=-5,"POR VENCER","AL DÍA"))))</f>
        <v/>
      </c>
      <c r="AZ468" s="185" t="n"/>
      <c r="BA468" s="119">
        <f>IF(N($H468)&lt;8,"",IF(AU468="","",AU468+31))</f>
        <v/>
      </c>
      <c r="BB468" s="124">
        <f>IF(BA468="","",TODAY()-BA468)</f>
        <v/>
      </c>
      <c r="BC468" s="494" t="n"/>
      <c r="BD468" s="184" t="n"/>
      <c r="BE468" s="184">
        <f>IF(BA468="","SIN ESTADO",IF(BC468&lt;&gt;"","PAGA",IF(BB468&gt;0,"VENCIDA",IF(BB468&gt;=-5,"POR VENCER","AL DÍA"))))</f>
        <v/>
      </c>
      <c r="BF468" s="185" t="n"/>
      <c r="BG468" s="119">
        <f>IF(N($H468)&lt;9,"",IF(BA468="","",BA468+31))</f>
        <v/>
      </c>
      <c r="BH468" s="124">
        <f>IF(BG468="","",TODAY()-BG468)</f>
        <v/>
      </c>
      <c r="BI468" s="494" t="n"/>
      <c r="BJ468" s="184" t="n"/>
      <c r="BK468" s="184">
        <f>IF(BG468="","SIN ESTADO",IF(BI468&lt;&gt;"","PAGA",IF(BH468&gt;0,"VENCIDA",IF(BH468&gt;=-5,"POR VENCER","AL DÍA"))))</f>
        <v/>
      </c>
      <c r="BL468" s="185" t="n"/>
      <c r="BM468" s="119">
        <f>IF(N($H468)&lt;10,"",IF(BG468="","",BG468+31))</f>
        <v/>
      </c>
      <c r="BN468" s="124">
        <f>IF(BM468="","",TODAY()-BM468)</f>
        <v/>
      </c>
      <c r="BO468" s="494" t="n"/>
      <c r="BP468" s="184" t="n"/>
      <c r="BQ468" s="184">
        <f>IF(BM468="","SIN ESTADO",IF(BO468&lt;&gt;"","PAGA",IF(BN468&gt;0,"VENCIDA",IF(BN468&gt;=-5,"POR VENCER","AL DÍA"))))</f>
        <v/>
      </c>
      <c r="BR468" s="185" t="n"/>
      <c r="BS468" s="119">
        <f>IF(N($H468)&lt;11,"",IF(BM468="","",BM468+31))</f>
        <v/>
      </c>
      <c r="BT468" s="124">
        <f>IF(BS468="","",TODAY()-BS468)</f>
        <v/>
      </c>
      <c r="BU468" s="494" t="n"/>
      <c r="BV468" s="184" t="n"/>
      <c r="BW468" s="184">
        <f>IF(BS468="","SIN ESTADO",IF(BU468&lt;&gt;"","PAGA",IF(BT468&gt;0,"VENCIDA",IF(BT468&gt;=-5,"POR VENCER","AL DÍA"))))</f>
        <v/>
      </c>
      <c r="BX468" s="185" t="n"/>
      <c r="BY468" s="119">
        <f>IF(N($H468)&lt;12,"",IF(BS468="","",BS468+31))</f>
        <v/>
      </c>
      <c r="BZ468" s="124">
        <f>IF(BY468="","",TODAY()-BY468)</f>
        <v/>
      </c>
      <c r="CA468" s="494" t="n"/>
      <c r="CB468" s="184" t="n"/>
      <c r="CC468" s="184">
        <f>IF(BY468="","SIN ESTADO",IF(CA468&lt;&gt;"","PAGA",IF(BZ468&gt;0,"VENCIDA",IF(BZ468&gt;=-5,"POR VENCER","AL DÍA"))))</f>
        <v/>
      </c>
      <c r="CD468" s="185" t="n"/>
      <c r="CE468" s="119">
        <f>IF(N($H468)&lt;13,"",IF(BY468="","",BY468+31))</f>
        <v/>
      </c>
      <c r="CF468" s="124">
        <f>IF(CE468="","",TODAY()-CE468)</f>
        <v/>
      </c>
      <c r="CG468" s="494" t="n"/>
      <c r="CH468" s="184" t="n"/>
      <c r="CI468" s="184">
        <f>IF(CE468="","SIN ESTADO",IF(CG468&lt;&gt;"","PAGA",IF(CF468&gt;0,"VENCIDA",IF(CF468&gt;=-5,"POR VENCER","AL DÍA"))))</f>
        <v/>
      </c>
      <c r="CJ468" s="185" t="n"/>
      <c r="CK468" s="119">
        <f>IF(N($H468)&lt;14,"",IF(CE468="","",CE468+31))</f>
        <v/>
      </c>
      <c r="CL468" s="124">
        <f>IF(CK468="","",TODAY()-CK468)</f>
        <v/>
      </c>
      <c r="CM468" s="494" t="n"/>
      <c r="CN468" s="184" t="n"/>
      <c r="CO468" s="184">
        <f>IF(CK468="","SIN ESTADO",IF(CM468&lt;&gt;"","PAGA",IF(CL468&gt;0,"VENCIDA",IF(CL468&gt;=-5,"POR VENCER","AL DÍA"))))</f>
        <v/>
      </c>
      <c r="CP468" s="185" t="n"/>
      <c r="CQ468" s="119">
        <f>IF(N($H468)&lt;15,"",IF(CK468="","",CK468+31))</f>
        <v/>
      </c>
      <c r="CR468" s="124">
        <f>IF(CQ468="","",TODAY()-CQ468)</f>
        <v/>
      </c>
      <c r="CS468" s="494" t="n"/>
      <c r="CT468" s="184" t="n"/>
      <c r="CU468" s="184">
        <f>IF(CQ468="","SIN ESTADO",IF(CS468&lt;&gt;"","PAGA",IF(CR468&gt;0,"VENCIDA",IF(CR468&gt;=-5,"POR VENCER","AL DÍA"))))</f>
        <v/>
      </c>
      <c r="CV468" s="185" t="n"/>
      <c r="CW468" s="119">
        <f>IF(N($H468)&lt;16,"",IF(CQ468="","",CQ468+31))</f>
        <v/>
      </c>
      <c r="CX468" s="124">
        <f>IF(CW468="","",TODAY()-CW468)</f>
        <v/>
      </c>
      <c r="CY468" s="494" t="n"/>
      <c r="CZ468" s="184" t="n"/>
      <c r="DA468" s="184">
        <f>IF(CW468="","SIN ESTADO",IF(CY468&lt;&gt;"","PAGA",IF(CX468&gt;0,"VENCIDA",IF(CX468&gt;=-5,"POR VENCER","AL DÍA"))))</f>
        <v/>
      </c>
      <c r="DB468" s="185" t="n"/>
      <c r="DC468" s="119">
        <f>IF(N($H468)&lt;17,"",IF(CW468="","",CW468+31))</f>
        <v/>
      </c>
      <c r="DD468" s="124">
        <f>IF(DC468="","",TODAY()-DC468)</f>
        <v/>
      </c>
      <c r="DE468" s="494" t="n"/>
      <c r="DF468" s="184" t="n"/>
      <c r="DG468" s="184">
        <f>IF(DC468="","SIN ESTADO",IF(DE468&lt;&gt;"","PAGA",IF(DD468&gt;0,"VENCIDA",IF(DD468&gt;=-5,"POR VENCER","AL DÍA"))))</f>
        <v/>
      </c>
      <c r="DH468" s="185" t="n"/>
      <c r="DI468" s="119">
        <f>IF(N($H468)&lt;18,"",IF(DC468="","",DC468+31))</f>
        <v/>
      </c>
      <c r="DJ468" s="124">
        <f>IF(DI468="","",TODAY()-DI468)</f>
        <v/>
      </c>
      <c r="DK468" s="494" t="n"/>
      <c r="DL468" s="184" t="n"/>
      <c r="DM468" s="184">
        <f>IF(DI468="","SIN ESTADO",IF(DK468&lt;&gt;"","PAGA",IF(DJ468&gt;0,"VENCIDA",IF(DJ468&gt;=-5,"POR VENCER","AL DÍA"))))</f>
        <v/>
      </c>
      <c r="DN468" s="185" t="n"/>
      <c r="DO468" s="119">
        <f>IF(N($H468)&lt;19,"",IF(DI468="","",DI468+31))</f>
        <v/>
      </c>
      <c r="DP468" s="124">
        <f>IF(DO468="","",TODAY()-DO468)</f>
        <v/>
      </c>
      <c r="DQ468" s="494" t="n"/>
      <c r="DR468" s="184" t="n"/>
      <c r="DS468" s="184">
        <f>IF(DO468="","SIN ESTADO",IF(DQ468&lt;&gt;"","PAGA",IF(DP468&gt;0,"VENCIDA",IF(DP468&gt;=-5,"POR VENCER","AL DÍA"))))</f>
        <v/>
      </c>
      <c r="DT468" s="185" t="n"/>
      <c r="DU468" s="119">
        <f>IF(N($H468)&lt;20,"",IF(DO468="","",DO468+31))</f>
        <v/>
      </c>
      <c r="DV468" s="124">
        <f>IF(DU468="","",TODAY()-DU468)</f>
        <v/>
      </c>
      <c r="DW468" s="494" t="n"/>
      <c r="DX468" s="184" t="n"/>
      <c r="DY468" s="184">
        <f>IF(DU468="","SIN ESTADO",IF(DW468&lt;&gt;"","PAGA",IF(DV468&gt;0,"VENCIDA",IF(DV468&gt;=-5,"POR VENCER","AL DÍA"))))</f>
        <v/>
      </c>
      <c r="DZ468" s="185" t="n"/>
      <c r="EA468" s="119">
        <f>IF(N($H468)&lt;21,"",IF(DU468="","",DU468+31))</f>
        <v/>
      </c>
      <c r="EB468" s="124">
        <f>IF(EA468="","",TODAY()-EA468)</f>
        <v/>
      </c>
      <c r="EC468" s="494" t="n"/>
      <c r="ED468" s="184" t="n"/>
      <c r="EE468" s="184">
        <f>IF(EA468="","SIN ESTADO",IF(EC468&lt;&gt;"","PAGA",IF(EB468&gt;0,"VENCIDA",IF(EB468&gt;=-5,"POR VENCER","AL DÍA"))))</f>
        <v/>
      </c>
      <c r="EF468" s="185" t="n"/>
      <c r="EG468" s="119">
        <f>IF(N($H468)&lt;22,"",IF(EA468="","",EA468+31))</f>
        <v/>
      </c>
      <c r="EH468" s="124">
        <f>IF(EG468="","",TODAY()-EG468)</f>
        <v/>
      </c>
      <c r="EI468" s="494" t="n"/>
      <c r="EJ468" s="184" t="n"/>
      <c r="EK468" s="184">
        <f>IF(EG468="","SIN ESTADO",IF(EI468&lt;&gt;"","PAGA",IF(EH468&gt;0,"VENCIDA",IF(EH468&gt;=-5,"POR VENCER","AL DÍA"))))</f>
        <v/>
      </c>
      <c r="EL468" s="185" t="n"/>
      <c r="EM468" s="119">
        <f>IF(N($H468)&lt;23,"",IF(EG468="","",EG468+31))</f>
        <v/>
      </c>
      <c r="EN468" s="124">
        <f>IF(EM468="","",TODAY()-EM468)</f>
        <v/>
      </c>
      <c r="EO468" s="494" t="n"/>
      <c r="EP468" s="184" t="n"/>
      <c r="EQ468" s="184">
        <f>IF(EM468="","SIN ESTADO",IF(EO468&lt;&gt;"","PAGA",IF(EN468&gt;0,"VENCIDA",IF(EN468&gt;=-5,"POR VENCER","AL DÍA"))))</f>
        <v/>
      </c>
      <c r="ER468" s="185" t="n"/>
      <c r="ES468" s="119">
        <f>IF(N($H468)&lt;24,"",IF(EM468="","",EM468+31))</f>
        <v/>
      </c>
      <c r="ET468" s="124">
        <f>IF(ES468="","",TODAY()-ES468)</f>
        <v/>
      </c>
      <c r="EU468" s="494" t="n"/>
      <c r="EV468" s="184" t="n"/>
      <c r="EW468" s="184">
        <f>IF(ES468="","SIN ESTADO",IF(EU468&lt;&gt;"","PAGA",IF(ET468&gt;0,"VENCIDA",IF(ET468&gt;=-5,"POR VENCER","AL DÍA"))))</f>
        <v/>
      </c>
      <c r="EX468" s="185" t="n"/>
      <c r="EY468" s="119">
        <f>IF(N($H468)&lt;25,"",IF(ES468="","",ES468+31))</f>
        <v/>
      </c>
      <c r="EZ468" s="124">
        <f>IF(EY468="","",TODAY()-EY468)</f>
        <v/>
      </c>
      <c r="FA468" s="494" t="n"/>
      <c r="FB468" s="184" t="n"/>
      <c r="FC468" s="184">
        <f>IF(EY468="","SIN ESTADO",IF(FA468&lt;&gt;"","PAGA",IF(EZ468&gt;0,"VENCIDA",IF(EZ468&gt;=-5,"POR VENCER","AL DÍA"))))</f>
        <v/>
      </c>
      <c r="FD468" s="185" t="n"/>
      <c r="FE468" s="119">
        <f>IF(N($H468)&lt;26,"",IF(EY468="","",EY468+31))</f>
        <v/>
      </c>
      <c r="FF468" s="124">
        <f>IF(FE468="","",TODAY()-FE468)</f>
        <v/>
      </c>
      <c r="FG468" s="494" t="n"/>
      <c r="FH468" s="184" t="n"/>
      <c r="FI468" s="184">
        <f>IF(FE468="","SIN ESTADO",IF(FG468&lt;&gt;"","PAGA",IF(FF468&gt;0,"VENCIDA",IF(FF468&gt;=-5,"POR VENCER","AL DÍA"))))</f>
        <v/>
      </c>
      <c r="FJ468" s="185" t="n"/>
      <c r="FK468" s="119">
        <f>IF(N($H468)&lt;27,"",IF(FE468="","",FE468+31))</f>
        <v/>
      </c>
      <c r="FL468" s="124">
        <f>IF(FK468="","",TODAY()-FK468)</f>
        <v/>
      </c>
      <c r="FM468" s="494" t="n"/>
      <c r="FN468" s="184" t="n"/>
      <c r="FO468" s="184">
        <f>IF(FK468="","SIN ESTADO",IF(FM468&lt;&gt;"","PAGA",IF(FL468&gt;0,"VENCIDA",IF(FL468&gt;=-5,"POR VENCER","AL DÍA"))))</f>
        <v/>
      </c>
      <c r="FP468" s="185" t="n"/>
      <c r="FQ468" s="119">
        <f>IF(N($H468)&lt;28,"",IF(FK468="","",FK468+31))</f>
        <v/>
      </c>
      <c r="FR468" s="124">
        <f>IF(FQ468="","",TODAY()-FQ468)</f>
        <v/>
      </c>
      <c r="FS468" s="494" t="n"/>
      <c r="FT468" s="184" t="n"/>
      <c r="FU468" s="184">
        <f>IF(FQ468="","SIN ESTADO",IF(FS468&lt;&gt;"","PAGA",IF(FR468&gt;0,"VENCIDA",IF(FR468&gt;=-5,"POR VENCER","AL DÍA"))))</f>
        <v/>
      </c>
      <c r="FV468" s="185" t="n"/>
      <c r="FW468" s="119">
        <f>IF(N($H468)&lt;29,"",IF(FQ468="","",FQ468+31))</f>
        <v/>
      </c>
      <c r="FX468" s="124">
        <f>IF(FW468="","",TODAY()-FW468)</f>
        <v/>
      </c>
      <c r="FY468" s="494" t="n"/>
      <c r="FZ468" s="184" t="n"/>
      <c r="GA468" s="184">
        <f>IF(FW468="","SIN ESTADO",IF(FY468&lt;&gt;"","PAGA",IF(FX468&gt;0,"VENCIDA",IF(FX468&gt;=-5,"POR VENCER","AL DÍA"))))</f>
        <v/>
      </c>
      <c r="GB468" s="185" t="n"/>
      <c r="GC468" s="119">
        <f>IF(N($H468)&lt;30,"",IF(FW468="","",FW468+31))</f>
        <v/>
      </c>
      <c r="GD468" s="124">
        <f>IF(GC468="","",TODAY()-GC468)</f>
        <v/>
      </c>
      <c r="GE468" s="494" t="n"/>
      <c r="GF468" s="184" t="n"/>
      <c r="GG468" s="184">
        <f>IF(GC468="","SIN ESTADO",IF(GE468&lt;&gt;"","PAGA",IF(GD468&gt;0,"VENCIDA",IF(GD468&gt;=-5,"POR VENCER","AL DÍA"))))</f>
        <v/>
      </c>
      <c r="GH468" s="185" t="n"/>
      <c r="GI468" s="119">
        <f>IF(N($H468)&lt;31,"",IF(GC468="","",GC468+31))</f>
        <v/>
      </c>
      <c r="GJ468" s="124">
        <f>IF(GI468="","",TODAY()-GI468)</f>
        <v/>
      </c>
      <c r="GK468" s="494" t="n"/>
      <c r="GL468" s="184" t="n"/>
      <c r="GM468" s="184">
        <f>IF(GI468="","SIN ESTADO",IF(GK468&lt;&gt;"","PAGA",IF(GJ468&gt;0,"VENCIDA",IF(GJ468&gt;=-5,"POR VENCER","AL DÍA"))))</f>
        <v/>
      </c>
      <c r="GN468" s="185" t="n"/>
      <c r="GO468" s="119">
        <f>IF(N($H468)&lt;32,"",IF(GI468="","",GI468+31))</f>
        <v/>
      </c>
      <c r="GP468" s="124">
        <f>IF(GO468="","",TODAY()-GO468)</f>
        <v/>
      </c>
      <c r="GQ468" s="494" t="n"/>
      <c r="GR468" s="184" t="n"/>
      <c r="GS468" s="184">
        <f>IF(GO468="","SIN ESTADO",IF(GQ468&lt;&gt;"","PAGA",IF(GP468&gt;0,"VENCIDA",IF(GP468&gt;=-5,"POR VENCER","AL DÍA"))))</f>
        <v/>
      </c>
      <c r="GT468" s="185" t="n"/>
      <c r="GU468" s="119">
        <f>IF(N($H468)&lt;33,"",IF(GO468="","",GO468+31))</f>
        <v/>
      </c>
      <c r="GV468" s="124">
        <f>IF(GU468="","",TODAY()-GU468)</f>
        <v/>
      </c>
      <c r="GW468" s="494" t="n"/>
      <c r="GX468" s="184" t="n"/>
      <c r="GY468" s="184">
        <f>IF(GU468="","SIN ESTADO",IF(GW468&lt;&gt;"","PAGA",IF(GV468&gt;0,"VENCIDA",IF(GV468&gt;=-5,"POR VENCER","AL DÍA"))))</f>
        <v/>
      </c>
      <c r="GZ468" s="185" t="n"/>
      <c r="HA468" s="119">
        <f>IF(N($H468)&lt;34,"",IF(GU468="","",GU468+31))</f>
        <v/>
      </c>
      <c r="HB468" s="124">
        <f>IF(HA468="","",TODAY()-HA468)</f>
        <v/>
      </c>
      <c r="HC468" s="494" t="n"/>
      <c r="HD468" s="184" t="n"/>
      <c r="HE468" s="184">
        <f>IF(HA468="","SIN ESTADO",IF(HC468&lt;&gt;"","PAGA",IF(HB468&gt;0,"VENCIDA",IF(HB468&gt;=-5,"POR VENCER","AL DÍA"))))</f>
        <v/>
      </c>
      <c r="HF468" s="185" t="n"/>
      <c r="HG468" s="119">
        <f>IF(N($H468)&lt;35,"",IF(HA468="","",HA468+31))</f>
        <v/>
      </c>
      <c r="HH468" s="124">
        <f>IF(HG468="","",TODAY()-HG468)</f>
        <v/>
      </c>
      <c r="HI468" s="494" t="n"/>
      <c r="HJ468" s="184" t="n"/>
      <c r="HK468" s="184">
        <f>IF(HG468="","SIN ESTADO",IF(HI468&lt;&gt;"","PAGA",IF(HH468&gt;0,"VENCIDA",IF(HH468&gt;=-5,"POR VENCER","AL DÍA"))))</f>
        <v/>
      </c>
      <c r="HL468" s="168" t="n"/>
      <c r="HM468" s="119">
        <f>IF(N($H468)&lt;36,"",IF(HG468="","",HG468+31))</f>
        <v/>
      </c>
      <c r="HN468" s="124">
        <f>IF(HM468="","",TODAY()-HM468)</f>
        <v/>
      </c>
      <c r="HO468" s="494" t="n"/>
      <c r="HP468" s="184" t="n"/>
      <c r="HQ468" s="184">
        <f>IF(HM468="","SIN ESTADO",IF(HO468&lt;&gt;"","PAGA",IF(HN468&gt;0,"VENCIDA",IF(HN468&gt;=-5,"POR VENCER","AL DÍA"))))</f>
        <v/>
      </c>
      <c r="HR468" s="168" t="n"/>
      <c r="HS468" s="169">
        <f>N468+T468+Z468+AF468+AL468+AR468+AX468+BD468+BJ468+BP468+BV468+CB468+CH468+CN468+CT468+CZ468+DF468+DL468+DR468+DX468+ED468+EJ468+EP468+EV468+FB468+FH468+FN468+FT468+FZ468+GF468+GL468+GR468+GX468+HD468+HJ468+HP468</f>
        <v/>
      </c>
      <c r="HU468" s="170">
        <f>IFERROR(N($J468),0)</f>
        <v/>
      </c>
      <c r="HW468" s="170">
        <f>SUMPRODUCT((MOD(COLUMN($M468:$HR468)-COLUMN($M468),6)=0)*ISNUMBER($M468:$HR468)*($M468:$HR468&gt;=RESUMEN!$C$26)*($M468:$HR468&lt;=RESUMEN!$C$27)*IFERROR(N($N468:$HS468),0))</f>
        <v/>
      </c>
      <c r="HX468" s="170">
        <f>SUMPRODUCT((MOD(COLUMN($M468:$HR468)-COLUMN($M468),6)=0)*ISNUMBER($M468:$HR468)*($M468:$HR468&gt;=RESUMEN!$C$26)*($M468:$HR468&lt;=RESUMEN!$C$27))</f>
        <v/>
      </c>
    </row>
    <row r="469" ht="15.75" customHeight="1" s="506">
      <c r="B469" s="113">
        <f>VENTAS!A468</f>
        <v/>
      </c>
      <c r="C469" s="236">
        <f>VENTAS!B468</f>
        <v/>
      </c>
      <c r="D469" s="53">
        <f>VENTAS!C468</f>
        <v/>
      </c>
      <c r="E469" s="114">
        <f>VENTAS!D468</f>
        <v/>
      </c>
      <c r="F469" s="114">
        <f>VENTAS!J468</f>
        <v/>
      </c>
      <c r="G469" s="494">
        <f>VENTAS!F468</f>
        <v/>
      </c>
      <c r="H469" s="479">
        <f>VENTAS!K468</f>
        <v/>
      </c>
      <c r="I469" s="479">
        <f>VENTAS!M468</f>
        <v/>
      </c>
      <c r="J469" s="184">
        <f>VENTAS!L468</f>
        <v/>
      </c>
      <c r="K469" s="119">
        <f>IF(N($H469)&lt;1,"",$G469+31)</f>
        <v/>
      </c>
      <c r="L469" s="124">
        <f>IF(K469="","",TODAY()-K469)</f>
        <v/>
      </c>
      <c r="M469" s="494" t="n"/>
      <c r="N469" s="374" t="n"/>
      <c r="O469" s="184">
        <f>IF(K469="","SIN ESTADO",IF(M469&lt;&gt;"","PAGA",IF(L469&gt;0,"VENCIDA",IF(L469&gt;=-5,"POR VENCER","AL DÍA"))))</f>
        <v/>
      </c>
      <c r="P469" s="185" t="n"/>
      <c r="Q469" s="119">
        <f>IF(N($H469)&lt;2,"",IF(K469="","",K469+31))</f>
        <v/>
      </c>
      <c r="R469" s="124">
        <f>IF(Q469="","",TODAY()-Q469)</f>
        <v/>
      </c>
      <c r="S469" s="494" t="n"/>
      <c r="T469" s="184" t="n"/>
      <c r="U469" s="184">
        <f>IF(Q469="","SIN ESTADO",IF(S469&lt;&gt;"","PAGA",IF(R469&gt;0,"VENCIDA",IF(R469&gt;=-5,"POR VENCER","AL DÍA"))))</f>
        <v/>
      </c>
      <c r="V469" s="185" t="n"/>
      <c r="W469" s="119">
        <f>IF(N($H469)&lt;3,"",IF(Q469="","",Q469+31))</f>
        <v/>
      </c>
      <c r="X469" s="124">
        <f>IF(W469="","",TODAY()-W469)</f>
        <v/>
      </c>
      <c r="Y469" s="494" t="n"/>
      <c r="Z469" s="184" t="n"/>
      <c r="AA469" s="184">
        <f>IF(W469="","SIN ESTADO",IF(Y469&lt;&gt;"","PAGA",IF(X469&gt;0,"VENCIDA",IF(X469&gt;=-5,"POR VENCER","AL DÍA"))))</f>
        <v/>
      </c>
      <c r="AB469" s="185" t="n"/>
      <c r="AC469" s="119">
        <f>IF(N($H469)&lt;4,"",IF(W469="","",W469+31))</f>
        <v/>
      </c>
      <c r="AD469" s="124">
        <f>IF(AC469="","",TODAY()-AC469)</f>
        <v/>
      </c>
      <c r="AE469" s="494" t="n"/>
      <c r="AF469" s="184" t="n"/>
      <c r="AG469" s="184">
        <f>IF(AC469="","SIN ESTADO",IF(AE469&lt;&gt;"","PAGA",IF(AD469&gt;0,"VENCIDA",IF(AD469&gt;=-5,"POR VENCER","AL DÍA"))))</f>
        <v/>
      </c>
      <c r="AH469" s="185" t="n"/>
      <c r="AI469" s="119">
        <f>IF(N($H469)&lt;5,"",IF(AC469="","",AC469+31))</f>
        <v/>
      </c>
      <c r="AJ469" s="124">
        <f>IF(AI469="","",TODAY()-AI469)</f>
        <v/>
      </c>
      <c r="AK469" s="494" t="n"/>
      <c r="AL469" s="184" t="n"/>
      <c r="AM469" s="184">
        <f>IF(AI469="","SIN ESTADO",IF(AK469&lt;&gt;"","PAGA",IF(AJ469&gt;0,"VENCIDA",IF(AJ469&gt;=-5,"POR VENCER","AL DÍA"))))</f>
        <v/>
      </c>
      <c r="AN469" s="185" t="n"/>
      <c r="AO469" s="119">
        <f>IF(N($H469)&lt;6,"",IF(AI469="","",AI469+31))</f>
        <v/>
      </c>
      <c r="AP469" s="124">
        <f>IF(AO469="","",TODAY()-AO469)</f>
        <v/>
      </c>
      <c r="AQ469" s="270" t="n"/>
      <c r="AR469" s="184" t="n"/>
      <c r="AS469" s="184">
        <f>IF(AO469="","SIN ESTADO",IF(AQ469&lt;&gt;"","PAGA",IF(AP469&gt;0,"VENCIDA",IF(AP469&gt;=-5,"POR VENCER","AL DÍA"))))</f>
        <v/>
      </c>
      <c r="AT469" s="185" t="n"/>
      <c r="AU469" s="119">
        <f>IF(N($H469)&lt;7,"",IF(AO469="","",AO469+31))</f>
        <v/>
      </c>
      <c r="AV469" s="124">
        <f>IF(AU469="","",TODAY()-AU469)</f>
        <v/>
      </c>
      <c r="AW469" s="494" t="n"/>
      <c r="AX469" s="184" t="n"/>
      <c r="AY469" s="184">
        <f>IF(AU469="","SIN ESTADO",IF(AW469&lt;&gt;"","PAGA",IF(AV469&gt;0,"VENCIDA",IF(AV469&gt;=-5,"POR VENCER","AL DÍA"))))</f>
        <v/>
      </c>
      <c r="AZ469" s="185" t="n"/>
      <c r="BA469" s="119">
        <f>IF(N($H469)&lt;8,"",IF(AU469="","",AU469+31))</f>
        <v/>
      </c>
      <c r="BB469" s="124">
        <f>IF(BA469="","",TODAY()-BA469)</f>
        <v/>
      </c>
      <c r="BC469" s="494" t="n"/>
      <c r="BD469" s="184" t="n"/>
      <c r="BE469" s="184">
        <f>IF(BA469="","SIN ESTADO",IF(BC469&lt;&gt;"","PAGA",IF(BB469&gt;0,"VENCIDA",IF(BB469&gt;=-5,"POR VENCER","AL DÍA"))))</f>
        <v/>
      </c>
      <c r="BF469" s="185" t="n"/>
      <c r="BG469" s="119">
        <f>IF(N($H469)&lt;9,"",IF(BA469="","",BA469+31))</f>
        <v/>
      </c>
      <c r="BH469" s="124">
        <f>IF(BG469="","",TODAY()-BG469)</f>
        <v/>
      </c>
      <c r="BI469" s="494" t="n"/>
      <c r="BJ469" s="184" t="n"/>
      <c r="BK469" s="184">
        <f>IF(BG469="","SIN ESTADO",IF(BI469&lt;&gt;"","PAGA",IF(BH469&gt;0,"VENCIDA",IF(BH469&gt;=-5,"POR VENCER","AL DÍA"))))</f>
        <v/>
      </c>
      <c r="BL469" s="185" t="n"/>
      <c r="BM469" s="119">
        <f>IF(N($H469)&lt;10,"",IF(BG469="","",BG469+31))</f>
        <v/>
      </c>
      <c r="BN469" s="124">
        <f>IF(BM469="","",TODAY()-BM469)</f>
        <v/>
      </c>
      <c r="BO469" s="494" t="n"/>
      <c r="BP469" s="184" t="n"/>
      <c r="BQ469" s="184">
        <f>IF(BM469="","SIN ESTADO",IF(BO469&lt;&gt;"","PAGA",IF(BN469&gt;0,"VENCIDA",IF(BN469&gt;=-5,"POR VENCER","AL DÍA"))))</f>
        <v/>
      </c>
      <c r="BR469" s="185" t="n"/>
      <c r="BS469" s="119">
        <f>IF(N($H469)&lt;11,"",IF(BM469="","",BM469+31))</f>
        <v/>
      </c>
      <c r="BT469" s="124">
        <f>IF(BS469="","",TODAY()-BS469)</f>
        <v/>
      </c>
      <c r="BU469" s="494" t="n"/>
      <c r="BV469" s="184" t="n"/>
      <c r="BW469" s="184">
        <f>IF(BS469="","SIN ESTADO",IF(BU469&lt;&gt;"","PAGA",IF(BT469&gt;0,"VENCIDA",IF(BT469&gt;=-5,"POR VENCER","AL DÍA"))))</f>
        <v/>
      </c>
      <c r="BX469" s="185" t="n"/>
      <c r="BY469" s="119">
        <f>IF(N($H469)&lt;12,"",IF(BS469="","",BS469+31))</f>
        <v/>
      </c>
      <c r="BZ469" s="124">
        <f>IF(BY469="","",TODAY()-BY469)</f>
        <v/>
      </c>
      <c r="CA469" s="494" t="n"/>
      <c r="CB469" s="184" t="n"/>
      <c r="CC469" s="184">
        <f>IF(BY469="","SIN ESTADO",IF(CA469&lt;&gt;"","PAGA",IF(BZ469&gt;0,"VENCIDA",IF(BZ469&gt;=-5,"POR VENCER","AL DÍA"))))</f>
        <v/>
      </c>
      <c r="CD469" s="185" t="n"/>
      <c r="CE469" s="119">
        <f>IF(N($H469)&lt;13,"",IF(BY469="","",BY469+31))</f>
        <v/>
      </c>
      <c r="CF469" s="124">
        <f>IF(CE469="","",TODAY()-CE469)</f>
        <v/>
      </c>
      <c r="CG469" s="494" t="n"/>
      <c r="CH469" s="184" t="n"/>
      <c r="CI469" s="184">
        <f>IF(CE469="","SIN ESTADO",IF(CG469&lt;&gt;"","PAGA",IF(CF469&gt;0,"VENCIDA",IF(CF469&gt;=-5,"POR VENCER","AL DÍA"))))</f>
        <v/>
      </c>
      <c r="CJ469" s="185" t="n"/>
      <c r="CK469" s="119">
        <f>IF(N($H469)&lt;14,"",IF(CE469="","",CE469+31))</f>
        <v/>
      </c>
      <c r="CL469" s="124">
        <f>IF(CK469="","",TODAY()-CK469)</f>
        <v/>
      </c>
      <c r="CM469" s="494" t="n"/>
      <c r="CN469" s="184" t="n"/>
      <c r="CO469" s="184">
        <f>IF(CK469="","SIN ESTADO",IF(CM469&lt;&gt;"","PAGA",IF(CL469&gt;0,"VENCIDA",IF(CL469&gt;=-5,"POR VENCER","AL DÍA"))))</f>
        <v/>
      </c>
      <c r="CP469" s="185" t="n"/>
      <c r="CQ469" s="119">
        <f>IF(N($H469)&lt;15,"",IF(CK469="","",CK469+31))</f>
        <v/>
      </c>
      <c r="CR469" s="124">
        <f>IF(CQ469="","",TODAY()-CQ469)</f>
        <v/>
      </c>
      <c r="CS469" s="494" t="n"/>
      <c r="CT469" s="184" t="n"/>
      <c r="CU469" s="184">
        <f>IF(CQ469="","SIN ESTADO",IF(CS469&lt;&gt;"","PAGA",IF(CR469&gt;0,"VENCIDA",IF(CR469&gt;=-5,"POR VENCER","AL DÍA"))))</f>
        <v/>
      </c>
      <c r="CV469" s="185" t="n"/>
      <c r="CW469" s="119">
        <f>IF(N($H469)&lt;16,"",IF(CQ469="","",CQ469+31))</f>
        <v/>
      </c>
      <c r="CX469" s="124">
        <f>IF(CW469="","",TODAY()-CW469)</f>
        <v/>
      </c>
      <c r="CY469" s="494" t="n"/>
      <c r="CZ469" s="184" t="n"/>
      <c r="DA469" s="184">
        <f>IF(CW469="","SIN ESTADO",IF(CY469&lt;&gt;"","PAGA",IF(CX469&gt;0,"VENCIDA",IF(CX469&gt;=-5,"POR VENCER","AL DÍA"))))</f>
        <v/>
      </c>
      <c r="DB469" s="185" t="n"/>
      <c r="DC469" s="119">
        <f>IF(N($H469)&lt;17,"",IF(CW469="","",CW469+31))</f>
        <v/>
      </c>
      <c r="DD469" s="124">
        <f>IF(DC469="","",TODAY()-DC469)</f>
        <v/>
      </c>
      <c r="DE469" s="494" t="n"/>
      <c r="DF469" s="184" t="n"/>
      <c r="DG469" s="184">
        <f>IF(DC469="","SIN ESTADO",IF(DE469&lt;&gt;"","PAGA",IF(DD469&gt;0,"VENCIDA",IF(DD469&gt;=-5,"POR VENCER","AL DÍA"))))</f>
        <v/>
      </c>
      <c r="DH469" s="185" t="n"/>
      <c r="DI469" s="119">
        <f>IF(N($H469)&lt;18,"",IF(DC469="","",DC469+31))</f>
        <v/>
      </c>
      <c r="DJ469" s="124">
        <f>IF(DI469="","",TODAY()-DI469)</f>
        <v/>
      </c>
      <c r="DK469" s="494" t="n"/>
      <c r="DL469" s="184" t="n"/>
      <c r="DM469" s="184">
        <f>IF(DI469="","SIN ESTADO",IF(DK469&lt;&gt;"","PAGA",IF(DJ469&gt;0,"VENCIDA",IF(DJ469&gt;=-5,"POR VENCER","AL DÍA"))))</f>
        <v/>
      </c>
      <c r="DN469" s="185" t="n"/>
      <c r="DO469" s="119">
        <f>IF(N($H469)&lt;19,"",IF(DI469="","",DI469+31))</f>
        <v/>
      </c>
      <c r="DP469" s="124">
        <f>IF(DO469="","",TODAY()-DO469)</f>
        <v/>
      </c>
      <c r="DQ469" s="494" t="n"/>
      <c r="DR469" s="184" t="n"/>
      <c r="DS469" s="184">
        <f>IF(DO469="","SIN ESTADO",IF(DQ469&lt;&gt;"","PAGA",IF(DP469&gt;0,"VENCIDA",IF(DP469&gt;=-5,"POR VENCER","AL DÍA"))))</f>
        <v/>
      </c>
      <c r="DT469" s="185" t="n"/>
      <c r="DU469" s="119">
        <f>IF(N($H469)&lt;20,"",IF(DO469="","",DO469+31))</f>
        <v/>
      </c>
      <c r="DV469" s="124">
        <f>IF(DU469="","",TODAY()-DU469)</f>
        <v/>
      </c>
      <c r="DW469" s="494" t="n"/>
      <c r="DX469" s="184" t="n"/>
      <c r="DY469" s="184">
        <f>IF(DU469="","SIN ESTADO",IF(DW469&lt;&gt;"","PAGA",IF(DV469&gt;0,"VENCIDA",IF(DV469&gt;=-5,"POR VENCER","AL DÍA"))))</f>
        <v/>
      </c>
      <c r="DZ469" s="185" t="n"/>
      <c r="EA469" s="119">
        <f>IF(N($H469)&lt;21,"",IF(DU469="","",DU469+31))</f>
        <v/>
      </c>
      <c r="EB469" s="124">
        <f>IF(EA469="","",TODAY()-EA469)</f>
        <v/>
      </c>
      <c r="EC469" s="494" t="n"/>
      <c r="ED469" s="184" t="n"/>
      <c r="EE469" s="184">
        <f>IF(EA469="","SIN ESTADO",IF(EC469&lt;&gt;"","PAGA",IF(EB469&gt;0,"VENCIDA",IF(EB469&gt;=-5,"POR VENCER","AL DÍA"))))</f>
        <v/>
      </c>
      <c r="EF469" s="185" t="n"/>
      <c r="EG469" s="119">
        <f>IF(N($H469)&lt;22,"",IF(EA469="","",EA469+31))</f>
        <v/>
      </c>
      <c r="EH469" s="124">
        <f>IF(EG469="","",TODAY()-EG469)</f>
        <v/>
      </c>
      <c r="EI469" s="494" t="n"/>
      <c r="EJ469" s="184" t="n"/>
      <c r="EK469" s="184">
        <f>IF(EG469="","SIN ESTADO",IF(EI469&lt;&gt;"","PAGA",IF(EH469&gt;0,"VENCIDA",IF(EH469&gt;=-5,"POR VENCER","AL DÍA"))))</f>
        <v/>
      </c>
      <c r="EL469" s="185" t="n"/>
      <c r="EM469" s="119">
        <f>IF(N($H469)&lt;23,"",IF(EG469="","",EG469+31))</f>
        <v/>
      </c>
      <c r="EN469" s="124">
        <f>IF(EM469="","",TODAY()-EM469)</f>
        <v/>
      </c>
      <c r="EO469" s="494" t="n"/>
      <c r="EP469" s="184" t="n"/>
      <c r="EQ469" s="184">
        <f>IF(EM469="","SIN ESTADO",IF(EO469&lt;&gt;"","PAGA",IF(EN469&gt;0,"VENCIDA",IF(EN469&gt;=-5,"POR VENCER","AL DÍA"))))</f>
        <v/>
      </c>
      <c r="ER469" s="185" t="n"/>
      <c r="ES469" s="119">
        <f>IF(N($H469)&lt;24,"",IF(EM469="","",EM469+31))</f>
        <v/>
      </c>
      <c r="ET469" s="124">
        <f>IF(ES469="","",TODAY()-ES469)</f>
        <v/>
      </c>
      <c r="EU469" s="494" t="n"/>
      <c r="EV469" s="184" t="n"/>
      <c r="EW469" s="184">
        <f>IF(ES469="","SIN ESTADO",IF(EU469&lt;&gt;"","PAGA",IF(ET469&gt;0,"VENCIDA",IF(ET469&gt;=-5,"POR VENCER","AL DÍA"))))</f>
        <v/>
      </c>
      <c r="EX469" s="185" t="n"/>
      <c r="EY469" s="119">
        <f>IF(N($H469)&lt;25,"",IF(ES469="","",ES469+31))</f>
        <v/>
      </c>
      <c r="EZ469" s="124">
        <f>IF(EY469="","",TODAY()-EY469)</f>
        <v/>
      </c>
      <c r="FA469" s="494" t="n"/>
      <c r="FB469" s="184" t="n"/>
      <c r="FC469" s="184">
        <f>IF(EY469="","SIN ESTADO",IF(FA469&lt;&gt;"","PAGA",IF(EZ469&gt;0,"VENCIDA",IF(EZ469&gt;=-5,"POR VENCER","AL DÍA"))))</f>
        <v/>
      </c>
      <c r="FD469" s="185" t="n"/>
      <c r="FE469" s="119">
        <f>IF(N($H469)&lt;26,"",IF(EY469="","",EY469+31))</f>
        <v/>
      </c>
      <c r="FF469" s="124">
        <f>IF(FE469="","",TODAY()-FE469)</f>
        <v/>
      </c>
      <c r="FG469" s="494" t="n"/>
      <c r="FH469" s="184" t="n"/>
      <c r="FI469" s="184">
        <f>IF(FE469="","SIN ESTADO",IF(FG469&lt;&gt;"","PAGA",IF(FF469&gt;0,"VENCIDA",IF(FF469&gt;=-5,"POR VENCER","AL DÍA"))))</f>
        <v/>
      </c>
      <c r="FJ469" s="185" t="n"/>
      <c r="FK469" s="119">
        <f>IF(N($H469)&lt;27,"",IF(FE469="","",FE469+31))</f>
        <v/>
      </c>
      <c r="FL469" s="124">
        <f>IF(FK469="","",TODAY()-FK469)</f>
        <v/>
      </c>
      <c r="FM469" s="494" t="n"/>
      <c r="FN469" s="184" t="n"/>
      <c r="FO469" s="184">
        <f>IF(FK469="","SIN ESTADO",IF(FM469&lt;&gt;"","PAGA",IF(FL469&gt;0,"VENCIDA",IF(FL469&gt;=-5,"POR VENCER","AL DÍA"))))</f>
        <v/>
      </c>
      <c r="FP469" s="185" t="n"/>
      <c r="FQ469" s="119">
        <f>IF(N($H469)&lt;28,"",IF(FK469="","",FK469+31))</f>
        <v/>
      </c>
      <c r="FR469" s="124">
        <f>IF(FQ469="","",TODAY()-FQ469)</f>
        <v/>
      </c>
      <c r="FS469" s="494" t="n"/>
      <c r="FT469" s="184" t="n"/>
      <c r="FU469" s="184">
        <f>IF(FQ469="","SIN ESTADO",IF(FS469&lt;&gt;"","PAGA",IF(FR469&gt;0,"VENCIDA",IF(FR469&gt;=-5,"POR VENCER","AL DÍA"))))</f>
        <v/>
      </c>
      <c r="FV469" s="185" t="n"/>
      <c r="FW469" s="119">
        <f>IF(N($H469)&lt;29,"",IF(FQ469="","",FQ469+31))</f>
        <v/>
      </c>
      <c r="FX469" s="124">
        <f>IF(FW469="","",TODAY()-FW469)</f>
        <v/>
      </c>
      <c r="FY469" s="494" t="n"/>
      <c r="FZ469" s="184" t="n"/>
      <c r="GA469" s="184">
        <f>IF(FW469="","SIN ESTADO",IF(FY469&lt;&gt;"","PAGA",IF(FX469&gt;0,"VENCIDA",IF(FX469&gt;=-5,"POR VENCER","AL DÍA"))))</f>
        <v/>
      </c>
      <c r="GB469" s="185" t="n"/>
      <c r="GC469" s="119">
        <f>IF(N($H469)&lt;30,"",IF(FW469="","",FW469+31))</f>
        <v/>
      </c>
      <c r="GD469" s="124">
        <f>IF(GC469="","",TODAY()-GC469)</f>
        <v/>
      </c>
      <c r="GE469" s="494" t="n"/>
      <c r="GF469" s="184" t="n"/>
      <c r="GG469" s="184">
        <f>IF(GC469="","SIN ESTADO",IF(GE469&lt;&gt;"","PAGA",IF(GD469&gt;0,"VENCIDA",IF(GD469&gt;=-5,"POR VENCER","AL DÍA"))))</f>
        <v/>
      </c>
      <c r="GH469" s="185" t="n"/>
      <c r="GI469" s="119">
        <f>IF(N($H469)&lt;31,"",IF(GC469="","",GC469+31))</f>
        <v/>
      </c>
      <c r="GJ469" s="124">
        <f>IF(GI469="","",TODAY()-GI469)</f>
        <v/>
      </c>
      <c r="GK469" s="494" t="n"/>
      <c r="GL469" s="184" t="n"/>
      <c r="GM469" s="184">
        <f>IF(GI469="","SIN ESTADO",IF(GK469&lt;&gt;"","PAGA",IF(GJ469&gt;0,"VENCIDA",IF(GJ469&gt;=-5,"POR VENCER","AL DÍA"))))</f>
        <v/>
      </c>
      <c r="GN469" s="185" t="n"/>
      <c r="GO469" s="119">
        <f>IF(N($H469)&lt;32,"",IF(GI469="","",GI469+31))</f>
        <v/>
      </c>
      <c r="GP469" s="124">
        <f>IF(GO469="","",TODAY()-GO469)</f>
        <v/>
      </c>
      <c r="GQ469" s="494" t="n"/>
      <c r="GR469" s="184" t="n"/>
      <c r="GS469" s="184">
        <f>IF(GO469="","SIN ESTADO",IF(GQ469&lt;&gt;"","PAGA",IF(GP469&gt;0,"VENCIDA",IF(GP469&gt;=-5,"POR VENCER","AL DÍA"))))</f>
        <v/>
      </c>
      <c r="GT469" s="185" t="n"/>
      <c r="GU469" s="119">
        <f>IF(N($H469)&lt;33,"",IF(GO469="","",GO469+31))</f>
        <v/>
      </c>
      <c r="GV469" s="124">
        <f>IF(GU469="","",TODAY()-GU469)</f>
        <v/>
      </c>
      <c r="GW469" s="494" t="n"/>
      <c r="GX469" s="184" t="n"/>
      <c r="GY469" s="184">
        <f>IF(GU469="","SIN ESTADO",IF(GW469&lt;&gt;"","PAGA",IF(GV469&gt;0,"VENCIDA",IF(GV469&gt;=-5,"POR VENCER","AL DÍA"))))</f>
        <v/>
      </c>
      <c r="GZ469" s="185" t="n"/>
      <c r="HA469" s="119">
        <f>IF(N($H469)&lt;34,"",IF(GU469="","",GU469+31))</f>
        <v/>
      </c>
      <c r="HB469" s="124">
        <f>IF(HA469="","",TODAY()-HA469)</f>
        <v/>
      </c>
      <c r="HC469" s="494" t="n"/>
      <c r="HD469" s="184" t="n"/>
      <c r="HE469" s="184">
        <f>IF(HA469="","SIN ESTADO",IF(HC469&lt;&gt;"","PAGA",IF(HB469&gt;0,"VENCIDA",IF(HB469&gt;=-5,"POR VENCER","AL DÍA"))))</f>
        <v/>
      </c>
      <c r="HF469" s="185" t="n"/>
      <c r="HG469" s="119">
        <f>IF(N($H469)&lt;35,"",IF(HA469="","",HA469+31))</f>
        <v/>
      </c>
      <c r="HH469" s="124">
        <f>IF(HG469="","",TODAY()-HG469)</f>
        <v/>
      </c>
      <c r="HI469" s="494" t="n"/>
      <c r="HJ469" s="184" t="n"/>
      <c r="HK469" s="184">
        <f>IF(HG469="","SIN ESTADO",IF(HI469&lt;&gt;"","PAGA",IF(HH469&gt;0,"VENCIDA",IF(HH469&gt;=-5,"POR VENCER","AL DÍA"))))</f>
        <v/>
      </c>
      <c r="HL469" s="168" t="n"/>
      <c r="HM469" s="119">
        <f>IF(N($H469)&lt;36,"",IF(HG469="","",HG469+31))</f>
        <v/>
      </c>
      <c r="HN469" s="124">
        <f>IF(HM469="","",TODAY()-HM469)</f>
        <v/>
      </c>
      <c r="HO469" s="494" t="n"/>
      <c r="HP469" s="184" t="n"/>
      <c r="HQ469" s="184">
        <f>IF(HM469="","SIN ESTADO",IF(HO469&lt;&gt;"","PAGA",IF(HN469&gt;0,"VENCIDA",IF(HN469&gt;=-5,"POR VENCER","AL DÍA"))))</f>
        <v/>
      </c>
      <c r="HR469" s="168" t="n"/>
      <c r="HS469" s="169">
        <f>N469+T469+Z469+AF469+AL469+AR469+AX469+BD469+BJ469+BP469+BV469+CB469+CH469+CN469+CT469+CZ469+DF469+DL469+DR469+DX469+ED469+EJ469+EP469+EV469+FB469+FH469+FN469+FT469+FZ469+GF469+GL469+GR469+GX469+HD469+HJ469+HP469</f>
        <v/>
      </c>
      <c r="HU469" s="170">
        <f>IFERROR(N($J469),0)</f>
        <v/>
      </c>
      <c r="HW469" s="170">
        <f>SUMPRODUCT((MOD(COLUMN($M469:$HR469)-COLUMN($M469),6)=0)*ISNUMBER($M469:$HR469)*($M469:$HR469&gt;=RESUMEN!$C$26)*($M469:$HR469&lt;=RESUMEN!$C$27)*IFERROR(N($N469:$HS469),0))</f>
        <v/>
      </c>
      <c r="HX469" s="170">
        <f>SUMPRODUCT((MOD(COLUMN($M469:$HR469)-COLUMN($M469),6)=0)*ISNUMBER($M469:$HR469)*($M469:$HR469&gt;=RESUMEN!$C$26)*($M469:$HR469&lt;=RESUMEN!$C$27))</f>
        <v/>
      </c>
    </row>
    <row r="470" ht="15.75" customHeight="1" s="506">
      <c r="B470" s="113">
        <f>VENTAS!A469</f>
        <v/>
      </c>
      <c r="C470" s="236">
        <f>VENTAS!B469</f>
        <v/>
      </c>
      <c r="D470" s="53">
        <f>VENTAS!C469</f>
        <v/>
      </c>
      <c r="E470" s="114">
        <f>VENTAS!D469</f>
        <v/>
      </c>
      <c r="F470" s="114">
        <f>VENTAS!J469</f>
        <v/>
      </c>
      <c r="G470" s="494">
        <f>VENTAS!F469</f>
        <v/>
      </c>
      <c r="H470" s="479">
        <f>VENTAS!K469</f>
        <v/>
      </c>
      <c r="I470" s="479">
        <f>VENTAS!M469</f>
        <v/>
      </c>
      <c r="J470" s="184">
        <f>VENTAS!L469</f>
        <v/>
      </c>
      <c r="K470" s="119">
        <f>IF(N($H470)&lt;1,"",$G470+31)</f>
        <v/>
      </c>
      <c r="L470" s="124">
        <f>IF(K470="","",TODAY()-K470)</f>
        <v/>
      </c>
      <c r="M470" s="469" t="n">
        <v>46160</v>
      </c>
      <c r="N470" s="374" t="n">
        <v>1000000</v>
      </c>
      <c r="O470" s="184">
        <f>IF(K470="","SIN ESTADO",IF(M470&lt;&gt;"","PAGA",IF(L470&gt;0,"VENCIDA",IF(L470&gt;=-5,"POR VENCER","AL DÍA"))))</f>
        <v/>
      </c>
      <c r="P470" s="185" t="inlineStr">
        <is>
          <t>TRANSFERENCIA</t>
        </is>
      </c>
      <c r="Q470" s="119">
        <f>IF(N($H470)&lt;2,"",IF(K470="","",K470+31))</f>
        <v/>
      </c>
      <c r="R470" s="124">
        <f>IF(Q470="","",TODAY()-Q470)</f>
        <v/>
      </c>
      <c r="S470" s="494" t="n">
        <v>46192</v>
      </c>
      <c r="T470" s="184" t="n">
        <v>1000000</v>
      </c>
      <c r="U470" s="184">
        <f>IF(Q470="","SIN ESTADO",IF(S470&lt;&gt;"","PAGA",IF(R470&gt;0,"VENCIDA",IF(R470&gt;=-5,"POR VENCER","AL DÍA"))))</f>
        <v/>
      </c>
      <c r="V470" s="185" t="inlineStr">
        <is>
          <t>TRANSFERENCIA</t>
        </is>
      </c>
      <c r="W470" s="119">
        <f>IF(N($H470)&lt;3,"",IF(Q470="","",Q470+31))</f>
        <v/>
      </c>
      <c r="X470" s="124">
        <f>IF(W470="","",TODAY()-W470)</f>
        <v/>
      </c>
      <c r="Y470" s="494" t="n">
        <v>46220</v>
      </c>
      <c r="Z470" s="184" t="n">
        <v>1000000</v>
      </c>
      <c r="AA470" s="184">
        <f>IF(W470="","SIN ESTADO",IF(Y470&lt;&gt;"","PAGA",IF(X470&gt;0,"VENCIDA",IF(X470&gt;=-5,"POR VENCER","AL DÍA"))))</f>
        <v/>
      </c>
      <c r="AB470" s="185" t="inlineStr">
        <is>
          <t>TRANSFERENCIA</t>
        </is>
      </c>
      <c r="AC470" s="119">
        <f>IF(N($H470)&lt;4,"",IF(W470="","",W470+31))</f>
        <v/>
      </c>
      <c r="AD470" s="124">
        <f>IF(AC470="","",TODAY()-AC470)</f>
        <v/>
      </c>
      <c r="AE470" s="494" t="n">
        <v>46253</v>
      </c>
      <c r="AF470" s="184" t="n">
        <v>1000000</v>
      </c>
      <c r="AG470" s="184">
        <f>IF(AC470="","SIN ESTADO",IF(AE470&lt;&gt;"","PAGA",IF(AD470&gt;0,"VENCIDA",IF(AD470&gt;=-5,"POR VENCER","AL DÍA"))))</f>
        <v/>
      </c>
      <c r="AH470" s="185" t="inlineStr">
        <is>
          <t>TRANSFERENCIA</t>
        </is>
      </c>
      <c r="AI470" s="119">
        <f>IF(N($H470)&lt;5,"",IF(AC470="","",AC470+31))</f>
        <v/>
      </c>
      <c r="AJ470" s="124">
        <f>IF(AI470="","",TODAY()-AI470)</f>
        <v/>
      </c>
      <c r="AK470" s="494" t="n">
        <v>46283</v>
      </c>
      <c r="AL470" s="184" t="n">
        <v>1000000</v>
      </c>
      <c r="AM470" s="184">
        <f>IF(AI470="","SIN ESTADO",IF(AK470&lt;&gt;"","PAGA",IF(AJ470&gt;0,"VENCIDA",IF(AJ470&gt;=-5,"POR VENCER","AL DÍA"))))</f>
        <v/>
      </c>
      <c r="AN470" s="185" t="inlineStr">
        <is>
          <t>TRANSFERENCIA</t>
        </is>
      </c>
      <c r="AO470" s="119">
        <f>IF(N($H470)&lt;6,"",IF(AI470="","",AI470+31))</f>
        <v/>
      </c>
      <c r="AP470" s="124">
        <f>IF(AO470="","",TODAY()-AO470)</f>
        <v/>
      </c>
      <c r="AQ470" s="270" t="n"/>
      <c r="AR470" s="184" t="n"/>
      <c r="AS470" s="184">
        <f>IF(AO470="","SIN ESTADO",IF(AQ470&lt;&gt;"","PAGA",IF(AP470&gt;0,"VENCIDA",IF(AP470&gt;=-5,"POR VENCER","AL DÍA"))))</f>
        <v/>
      </c>
      <c r="AT470" s="185" t="n"/>
      <c r="AU470" s="119">
        <f>IF(N($H470)&lt;7,"",IF(AO470="","",AO470+31))</f>
        <v/>
      </c>
      <c r="AV470" s="124">
        <f>IF(AU470="","",TODAY()-AU470)</f>
        <v/>
      </c>
      <c r="AW470" s="494" t="n"/>
      <c r="AX470" s="184" t="n"/>
      <c r="AY470" s="184">
        <f>IF(AU470="","SIN ESTADO",IF(AW470&lt;&gt;"","PAGA",IF(AV470&gt;0,"VENCIDA",IF(AV470&gt;=-5,"POR VENCER","AL DÍA"))))</f>
        <v/>
      </c>
      <c r="AZ470" s="185" t="n"/>
      <c r="BA470" s="119">
        <f>IF(N($H470)&lt;8,"",IF(AU470="","",AU470+31))</f>
        <v/>
      </c>
      <c r="BB470" s="124">
        <f>IF(BA470="","",TODAY()-BA470)</f>
        <v/>
      </c>
      <c r="BC470" s="494" t="n"/>
      <c r="BD470" s="184" t="n"/>
      <c r="BE470" s="184">
        <f>IF(BA470="","SIN ESTADO",IF(BC470&lt;&gt;"","PAGA",IF(BB470&gt;0,"VENCIDA",IF(BB470&gt;=-5,"POR VENCER","AL DÍA"))))</f>
        <v/>
      </c>
      <c r="BF470" s="185" t="n"/>
      <c r="BG470" s="119">
        <f>IF(N($H470)&lt;9,"",IF(BA470="","",BA470+31))</f>
        <v/>
      </c>
      <c r="BH470" s="124">
        <f>IF(BG470="","",TODAY()-BG470)</f>
        <v/>
      </c>
      <c r="BI470" s="494" t="n"/>
      <c r="BJ470" s="184" t="n"/>
      <c r="BK470" s="184">
        <f>IF(BG470="","SIN ESTADO",IF(BI470&lt;&gt;"","PAGA",IF(BH470&gt;0,"VENCIDA",IF(BH470&gt;=-5,"POR VENCER","AL DÍA"))))</f>
        <v/>
      </c>
      <c r="BL470" s="185" t="n"/>
      <c r="BM470" s="119">
        <f>IF(N($H470)&lt;10,"",IF(BG470="","",BG470+31))</f>
        <v/>
      </c>
      <c r="BN470" s="124">
        <f>IF(BM470="","",TODAY()-BM470)</f>
        <v/>
      </c>
      <c r="BO470" s="494" t="n"/>
      <c r="BP470" s="184" t="n"/>
      <c r="BQ470" s="184">
        <f>IF(BM470="","SIN ESTADO",IF(BO470&lt;&gt;"","PAGA",IF(BN470&gt;0,"VENCIDA",IF(BN470&gt;=-5,"POR VENCER","AL DÍA"))))</f>
        <v/>
      </c>
      <c r="BR470" s="185" t="n"/>
      <c r="BS470" s="119">
        <f>IF(N($H470)&lt;11,"",IF(BM470="","",BM470+31))</f>
        <v/>
      </c>
      <c r="BT470" s="124">
        <f>IF(BS470="","",TODAY()-BS470)</f>
        <v/>
      </c>
      <c r="BU470" s="494" t="n"/>
      <c r="BV470" s="184" t="n"/>
      <c r="BW470" s="184">
        <f>IF(BS470="","SIN ESTADO",IF(BU470&lt;&gt;"","PAGA",IF(BT470&gt;0,"VENCIDA",IF(BT470&gt;=-5,"POR VENCER","AL DÍA"))))</f>
        <v/>
      </c>
      <c r="BX470" s="185" t="n"/>
      <c r="BY470" s="119">
        <f>IF(N($H470)&lt;12,"",IF(BS470="","",BS470+31))</f>
        <v/>
      </c>
      <c r="BZ470" s="124">
        <f>IF(BY470="","",TODAY()-BY470)</f>
        <v/>
      </c>
      <c r="CA470" s="494" t="n"/>
      <c r="CB470" s="184" t="n"/>
      <c r="CC470" s="184">
        <f>IF(BY470="","SIN ESTADO",IF(CA470&lt;&gt;"","PAGA",IF(BZ470&gt;0,"VENCIDA",IF(BZ470&gt;=-5,"POR VENCER","AL DÍA"))))</f>
        <v/>
      </c>
      <c r="CD470" s="185" t="n"/>
      <c r="CE470" s="119">
        <f>IF(N($H470)&lt;13,"",IF(BY470="","",BY470+31))</f>
        <v/>
      </c>
      <c r="CF470" s="124">
        <f>IF(CE470="","",TODAY()-CE470)</f>
        <v/>
      </c>
      <c r="CG470" s="494" t="n"/>
      <c r="CH470" s="184" t="n"/>
      <c r="CI470" s="184">
        <f>IF(CE470="","SIN ESTADO",IF(CG470&lt;&gt;"","PAGA",IF(CF470&gt;0,"VENCIDA",IF(CF470&gt;=-5,"POR VENCER","AL DÍA"))))</f>
        <v/>
      </c>
      <c r="CJ470" s="185" t="n"/>
      <c r="CK470" s="119">
        <f>IF(N($H470)&lt;14,"",IF(CE470="","",CE470+31))</f>
        <v/>
      </c>
      <c r="CL470" s="124">
        <f>IF(CK470="","",TODAY()-CK470)</f>
        <v/>
      </c>
      <c r="CM470" s="494" t="n"/>
      <c r="CN470" s="184" t="n"/>
      <c r="CO470" s="184">
        <f>IF(CK470="","SIN ESTADO",IF(CM470&lt;&gt;"","PAGA",IF(CL470&gt;0,"VENCIDA",IF(CL470&gt;=-5,"POR VENCER","AL DÍA"))))</f>
        <v/>
      </c>
      <c r="CP470" s="185" t="n"/>
      <c r="CQ470" s="119">
        <f>IF(N($H470)&lt;15,"",IF(CK470="","",CK470+31))</f>
        <v/>
      </c>
      <c r="CR470" s="124">
        <f>IF(CQ470="","",TODAY()-CQ470)</f>
        <v/>
      </c>
      <c r="CS470" s="494" t="n"/>
      <c r="CT470" s="184" t="n"/>
      <c r="CU470" s="184">
        <f>IF(CQ470="","SIN ESTADO",IF(CS470&lt;&gt;"","PAGA",IF(CR470&gt;0,"VENCIDA",IF(CR470&gt;=-5,"POR VENCER","AL DÍA"))))</f>
        <v/>
      </c>
      <c r="CV470" s="185" t="n"/>
      <c r="CW470" s="119">
        <f>IF(N($H470)&lt;16,"",IF(CQ470="","",CQ470+31))</f>
        <v/>
      </c>
      <c r="CX470" s="124">
        <f>IF(CW470="","",TODAY()-CW470)</f>
        <v/>
      </c>
      <c r="CY470" s="494" t="n"/>
      <c r="CZ470" s="184" t="n"/>
      <c r="DA470" s="184">
        <f>IF(CW470="","SIN ESTADO",IF(CY470&lt;&gt;"","PAGA",IF(CX470&gt;0,"VENCIDA",IF(CX470&gt;=-5,"POR VENCER","AL DÍA"))))</f>
        <v/>
      </c>
      <c r="DB470" s="185" t="n"/>
      <c r="DC470" s="119">
        <f>IF(N($H470)&lt;17,"",IF(CW470="","",CW470+31))</f>
        <v/>
      </c>
      <c r="DD470" s="124">
        <f>IF(DC470="","",TODAY()-DC470)</f>
        <v/>
      </c>
      <c r="DE470" s="494" t="n"/>
      <c r="DF470" s="184" t="n"/>
      <c r="DG470" s="184">
        <f>IF(DC470="","SIN ESTADO",IF(DE470&lt;&gt;"","PAGA",IF(DD470&gt;0,"VENCIDA",IF(DD470&gt;=-5,"POR VENCER","AL DÍA"))))</f>
        <v/>
      </c>
      <c r="DH470" s="185" t="n"/>
      <c r="DI470" s="119">
        <f>IF(N($H470)&lt;18,"",IF(DC470="","",DC470+31))</f>
        <v/>
      </c>
      <c r="DJ470" s="124">
        <f>IF(DI470="","",TODAY()-DI470)</f>
        <v/>
      </c>
      <c r="DK470" s="494" t="n"/>
      <c r="DL470" s="184" t="n"/>
      <c r="DM470" s="184">
        <f>IF(DI470="","SIN ESTADO",IF(DK470&lt;&gt;"","PAGA",IF(DJ470&gt;0,"VENCIDA",IF(DJ470&gt;=-5,"POR VENCER","AL DÍA"))))</f>
        <v/>
      </c>
      <c r="DN470" s="185" t="n"/>
      <c r="DO470" s="119">
        <f>IF(N($H470)&lt;19,"",IF(DI470="","",DI470+31))</f>
        <v/>
      </c>
      <c r="DP470" s="124">
        <f>IF(DO470="","",TODAY()-DO470)</f>
        <v/>
      </c>
      <c r="DQ470" s="494" t="n"/>
      <c r="DR470" s="184" t="n"/>
      <c r="DS470" s="184">
        <f>IF(DO470="","SIN ESTADO",IF(DQ470&lt;&gt;"","PAGA",IF(DP470&gt;0,"VENCIDA",IF(DP470&gt;=-5,"POR VENCER","AL DÍA"))))</f>
        <v/>
      </c>
      <c r="DT470" s="185" t="n"/>
      <c r="DU470" s="119">
        <f>IF(N($H470)&lt;20,"",IF(DO470="","",DO470+31))</f>
        <v/>
      </c>
      <c r="DV470" s="124">
        <f>IF(DU470="","",TODAY()-DU470)</f>
        <v/>
      </c>
      <c r="DW470" s="494" t="n"/>
      <c r="DX470" s="184" t="n"/>
      <c r="DY470" s="184">
        <f>IF(DU470="","SIN ESTADO",IF(DW470&lt;&gt;"","PAGA",IF(DV470&gt;0,"VENCIDA",IF(DV470&gt;=-5,"POR VENCER","AL DÍA"))))</f>
        <v/>
      </c>
      <c r="DZ470" s="185" t="n"/>
      <c r="EA470" s="119">
        <f>IF(N($H470)&lt;21,"",IF(DU470="","",DU470+31))</f>
        <v/>
      </c>
      <c r="EB470" s="124">
        <f>IF(EA470="","",TODAY()-EA470)</f>
        <v/>
      </c>
      <c r="EC470" s="494" t="n"/>
      <c r="ED470" s="184" t="n"/>
      <c r="EE470" s="184">
        <f>IF(EA470="","SIN ESTADO",IF(EC470&lt;&gt;"","PAGA",IF(EB470&gt;0,"VENCIDA",IF(EB470&gt;=-5,"POR VENCER","AL DÍA"))))</f>
        <v/>
      </c>
      <c r="EF470" s="185" t="n"/>
      <c r="EG470" s="119">
        <f>IF(N($H470)&lt;22,"",IF(EA470="","",EA470+31))</f>
        <v/>
      </c>
      <c r="EH470" s="124">
        <f>IF(EG470="","",TODAY()-EG470)</f>
        <v/>
      </c>
      <c r="EI470" s="494" t="n"/>
      <c r="EJ470" s="184" t="n"/>
      <c r="EK470" s="184">
        <f>IF(EG470="","SIN ESTADO",IF(EI470&lt;&gt;"","PAGA",IF(EH470&gt;0,"VENCIDA",IF(EH470&gt;=-5,"POR VENCER","AL DÍA"))))</f>
        <v/>
      </c>
      <c r="EL470" s="185" t="n"/>
      <c r="EM470" s="119">
        <f>IF(N($H470)&lt;23,"",IF(EG470="","",EG470+31))</f>
        <v/>
      </c>
      <c r="EN470" s="124">
        <f>IF(EM470="","",TODAY()-EM470)</f>
        <v/>
      </c>
      <c r="EO470" s="494" t="n"/>
      <c r="EP470" s="184" t="n"/>
      <c r="EQ470" s="184">
        <f>IF(EM470="","SIN ESTADO",IF(EO470&lt;&gt;"","PAGA",IF(EN470&gt;0,"VENCIDA",IF(EN470&gt;=-5,"POR VENCER","AL DÍA"))))</f>
        <v/>
      </c>
      <c r="ER470" s="185" t="n"/>
      <c r="ES470" s="119">
        <f>IF(N($H470)&lt;24,"",IF(EM470="","",EM470+31))</f>
        <v/>
      </c>
      <c r="ET470" s="124">
        <f>IF(ES470="","",TODAY()-ES470)</f>
        <v/>
      </c>
      <c r="EU470" s="494" t="n"/>
      <c r="EV470" s="184" t="n"/>
      <c r="EW470" s="184">
        <f>IF(ES470="","SIN ESTADO",IF(EU470&lt;&gt;"","PAGA",IF(ET470&gt;0,"VENCIDA",IF(ET470&gt;=-5,"POR VENCER","AL DÍA"))))</f>
        <v/>
      </c>
      <c r="EX470" s="185" t="n"/>
      <c r="EY470" s="119">
        <f>IF(N($H470)&lt;25,"",IF(ES470="","",ES470+31))</f>
        <v/>
      </c>
      <c r="EZ470" s="124">
        <f>IF(EY470="","",TODAY()-EY470)</f>
        <v/>
      </c>
      <c r="FA470" s="494" t="n"/>
      <c r="FB470" s="184" t="n"/>
      <c r="FC470" s="184">
        <f>IF(EY470="","SIN ESTADO",IF(FA470&lt;&gt;"","PAGA",IF(EZ470&gt;0,"VENCIDA",IF(EZ470&gt;=-5,"POR VENCER","AL DÍA"))))</f>
        <v/>
      </c>
      <c r="FD470" s="185" t="n"/>
      <c r="FE470" s="119">
        <f>IF(N($H470)&lt;26,"",IF(EY470="","",EY470+31))</f>
        <v/>
      </c>
      <c r="FF470" s="124">
        <f>IF(FE470="","",TODAY()-FE470)</f>
        <v/>
      </c>
      <c r="FG470" s="494" t="n"/>
      <c r="FH470" s="184" t="n"/>
      <c r="FI470" s="184">
        <f>IF(FE470="","SIN ESTADO",IF(FG470&lt;&gt;"","PAGA",IF(FF470&gt;0,"VENCIDA",IF(FF470&gt;=-5,"POR VENCER","AL DÍA"))))</f>
        <v/>
      </c>
      <c r="FJ470" s="185" t="n"/>
      <c r="FK470" s="119">
        <f>IF(N($H470)&lt;27,"",IF(FE470="","",FE470+31))</f>
        <v/>
      </c>
      <c r="FL470" s="124">
        <f>IF(FK470="","",TODAY()-FK470)</f>
        <v/>
      </c>
      <c r="FM470" s="494" t="n"/>
      <c r="FN470" s="184" t="n"/>
      <c r="FO470" s="184">
        <f>IF(FK470="","SIN ESTADO",IF(FM470&lt;&gt;"","PAGA",IF(FL470&gt;0,"VENCIDA",IF(FL470&gt;=-5,"POR VENCER","AL DÍA"))))</f>
        <v/>
      </c>
      <c r="FP470" s="185" t="n"/>
      <c r="FQ470" s="119">
        <f>IF(N($H470)&lt;28,"",IF(FK470="","",FK470+31))</f>
        <v/>
      </c>
      <c r="FR470" s="124">
        <f>IF(FQ470="","",TODAY()-FQ470)</f>
        <v/>
      </c>
      <c r="FS470" s="494" t="n"/>
      <c r="FT470" s="184" t="n"/>
      <c r="FU470" s="184">
        <f>IF(FQ470="","SIN ESTADO",IF(FS470&lt;&gt;"","PAGA",IF(FR470&gt;0,"VENCIDA",IF(FR470&gt;=-5,"POR VENCER","AL DÍA"))))</f>
        <v/>
      </c>
      <c r="FV470" s="185" t="n"/>
      <c r="FW470" s="119">
        <f>IF(N($H470)&lt;29,"",IF(FQ470="","",FQ470+31))</f>
        <v/>
      </c>
      <c r="FX470" s="124">
        <f>IF(FW470="","",TODAY()-FW470)</f>
        <v/>
      </c>
      <c r="FY470" s="494" t="n"/>
      <c r="FZ470" s="184" t="n"/>
      <c r="GA470" s="184">
        <f>IF(FW470="","SIN ESTADO",IF(FY470&lt;&gt;"","PAGA",IF(FX470&gt;0,"VENCIDA",IF(FX470&gt;=-5,"POR VENCER","AL DÍA"))))</f>
        <v/>
      </c>
      <c r="GB470" s="185" t="n"/>
      <c r="GC470" s="119">
        <f>IF(N($H470)&lt;30,"",IF(FW470="","",FW470+31))</f>
        <v/>
      </c>
      <c r="GD470" s="124">
        <f>IF(GC470="","",TODAY()-GC470)</f>
        <v/>
      </c>
      <c r="GE470" s="494" t="n"/>
      <c r="GF470" s="184" t="n"/>
      <c r="GG470" s="184">
        <f>IF(GC470="","SIN ESTADO",IF(GE470&lt;&gt;"","PAGA",IF(GD470&gt;0,"VENCIDA",IF(GD470&gt;=-5,"POR VENCER","AL DÍA"))))</f>
        <v/>
      </c>
      <c r="GH470" s="185" t="n"/>
      <c r="GI470" s="119">
        <f>IF(N($H470)&lt;31,"",IF(GC470="","",GC470+31))</f>
        <v/>
      </c>
      <c r="GJ470" s="124">
        <f>IF(GI470="","",TODAY()-GI470)</f>
        <v/>
      </c>
      <c r="GK470" s="494" t="n"/>
      <c r="GL470" s="184" t="n"/>
      <c r="GM470" s="184">
        <f>IF(GI470="","SIN ESTADO",IF(GK470&lt;&gt;"","PAGA",IF(GJ470&gt;0,"VENCIDA",IF(GJ470&gt;=-5,"POR VENCER","AL DÍA"))))</f>
        <v/>
      </c>
      <c r="GN470" s="185" t="n"/>
      <c r="GO470" s="119">
        <f>IF(N($H470)&lt;32,"",IF(GI470="","",GI470+31))</f>
        <v/>
      </c>
      <c r="GP470" s="124">
        <f>IF(GO470="","",TODAY()-GO470)</f>
        <v/>
      </c>
      <c r="GQ470" s="494" t="n"/>
      <c r="GR470" s="184" t="n"/>
      <c r="GS470" s="184">
        <f>IF(GO470="","SIN ESTADO",IF(GQ470&lt;&gt;"","PAGA",IF(GP470&gt;0,"VENCIDA",IF(GP470&gt;=-5,"POR VENCER","AL DÍA"))))</f>
        <v/>
      </c>
      <c r="GT470" s="185" t="n"/>
      <c r="GU470" s="119">
        <f>IF(N($H470)&lt;33,"",IF(GO470="","",GO470+31))</f>
        <v/>
      </c>
      <c r="GV470" s="124">
        <f>IF(GU470="","",TODAY()-GU470)</f>
        <v/>
      </c>
      <c r="GW470" s="494" t="n"/>
      <c r="GX470" s="184" t="n"/>
      <c r="GY470" s="184">
        <f>IF(GU470="","SIN ESTADO",IF(GW470&lt;&gt;"","PAGA",IF(GV470&gt;0,"VENCIDA",IF(GV470&gt;=-5,"POR VENCER","AL DÍA"))))</f>
        <v/>
      </c>
      <c r="GZ470" s="185" t="n"/>
      <c r="HA470" s="119">
        <f>IF(N($H470)&lt;34,"",IF(GU470="","",GU470+31))</f>
        <v/>
      </c>
      <c r="HB470" s="124">
        <f>IF(HA470="","",TODAY()-HA470)</f>
        <v/>
      </c>
      <c r="HC470" s="494" t="n"/>
      <c r="HD470" s="184" t="n"/>
      <c r="HE470" s="184">
        <f>IF(HA470="","SIN ESTADO",IF(HC470&lt;&gt;"","PAGA",IF(HB470&gt;0,"VENCIDA",IF(HB470&gt;=-5,"POR VENCER","AL DÍA"))))</f>
        <v/>
      </c>
      <c r="HF470" s="185" t="n"/>
      <c r="HG470" s="119">
        <f>IF(N($H470)&lt;35,"",IF(HA470="","",HA470+31))</f>
        <v/>
      </c>
      <c r="HH470" s="124">
        <f>IF(HG470="","",TODAY()-HG470)</f>
        <v/>
      </c>
      <c r="HI470" s="494" t="n"/>
      <c r="HJ470" s="184" t="n"/>
      <c r="HK470" s="184">
        <f>IF(HG470="","SIN ESTADO",IF(HI470&lt;&gt;"","PAGA",IF(HH470&gt;0,"VENCIDA",IF(HH470&gt;=-5,"POR VENCER","AL DÍA"))))</f>
        <v/>
      </c>
      <c r="HL470" s="168" t="n"/>
      <c r="HM470" s="119">
        <f>IF(N($H470)&lt;36,"",IF(HG470="","",HG470+31))</f>
        <v/>
      </c>
      <c r="HN470" s="124">
        <f>IF(HM470="","",TODAY()-HM470)</f>
        <v/>
      </c>
      <c r="HO470" s="494" t="n"/>
      <c r="HP470" s="184" t="n"/>
      <c r="HQ470" s="184">
        <f>IF(HM470="","SIN ESTADO",IF(HO470&lt;&gt;"","PAGA",IF(HN470&gt;0,"VENCIDA",IF(HN470&gt;=-5,"POR VENCER","AL DÍA"))))</f>
        <v/>
      </c>
      <c r="HR470" s="168" t="n"/>
      <c r="HS470" s="169">
        <f>N470+T470+Z470+AF470+AL470+AR470+AX470+BD470+BJ470+BP470+BV470+CB470+CH470+CN470+CT470+CZ470+DF470+DL470+DR470+DX470+ED470+EJ470+EP470+EV470+FB470+FH470+FN470+FT470+FZ470+GF470+GL470+GR470+GX470+HD470+HJ470+HP470</f>
        <v/>
      </c>
      <c r="HU470" s="170">
        <f>IFERROR(N($J470),0)</f>
        <v/>
      </c>
      <c r="HW470" s="170">
        <f>SUMPRODUCT((MOD(COLUMN($M470:$HR470)-COLUMN($M470),6)=0)*ISNUMBER($M470:$HR470)*($M470:$HR470&gt;=RESUMEN!$C$26)*($M470:$HR470&lt;=RESUMEN!$C$27)*IFERROR(N($N470:$HS470),0))</f>
        <v/>
      </c>
      <c r="HX470" s="170">
        <f>SUMPRODUCT((MOD(COLUMN($M470:$HR470)-COLUMN($M470),6)=0)*ISNUMBER($M470:$HR470)*($M470:$HR470&gt;=RESUMEN!$C$26)*($M470:$HR470&lt;=RESUMEN!$C$27))</f>
        <v/>
      </c>
    </row>
    <row r="471" ht="15.75" customHeight="1" s="506">
      <c r="B471" s="113">
        <f>VENTAS!A470</f>
        <v/>
      </c>
      <c r="C471" s="236">
        <f>VENTAS!B470</f>
        <v/>
      </c>
      <c r="D471" s="53">
        <f>VENTAS!C470</f>
        <v/>
      </c>
      <c r="E471" s="114">
        <f>VENTAS!D470</f>
        <v/>
      </c>
      <c r="F471" s="114">
        <f>VENTAS!J470</f>
        <v/>
      </c>
      <c r="G471" s="494">
        <f>VENTAS!F470</f>
        <v/>
      </c>
      <c r="H471" s="479">
        <f>VENTAS!K470</f>
        <v/>
      </c>
      <c r="I471" s="479">
        <f>VENTAS!M470</f>
        <v/>
      </c>
      <c r="J471" s="184">
        <f>VENTAS!L470</f>
        <v/>
      </c>
      <c r="K471" s="119">
        <f>IF(N($H471)&lt;1,"",$G471+31)</f>
        <v/>
      </c>
      <c r="L471" s="124">
        <f>IF(K471="","",TODAY()-K471)</f>
        <v/>
      </c>
      <c r="M471" s="469" t="n">
        <v>46160</v>
      </c>
      <c r="N471" s="374" t="n">
        <v>958400</v>
      </c>
      <c r="O471" s="184">
        <f>IF(K471="","SIN ESTADO",IF(M471&lt;&gt;"","PAGA",IF(L471&gt;0,"VENCIDA",IF(L471&gt;=-5,"POR VENCER","AL DÍA"))))</f>
        <v/>
      </c>
      <c r="P471" s="185" t="inlineStr">
        <is>
          <t>TRANSFERENCIA</t>
        </is>
      </c>
      <c r="Q471" s="119">
        <f>IF(N($H471)&lt;2,"",IF(K471="","",K471+31))</f>
        <v/>
      </c>
      <c r="R471" s="124">
        <f>IF(Q471="","",TODAY()-Q471)</f>
        <v/>
      </c>
      <c r="S471" s="494" t="n">
        <v>46193</v>
      </c>
      <c r="T471" s="184" t="n">
        <v>958400</v>
      </c>
      <c r="U471" s="184">
        <f>IF(Q471="","SIN ESTADO",IF(S471&lt;&gt;"","PAGA",IF(R471&gt;0,"VENCIDA",IF(R471&gt;=-5,"POR VENCER","AL DÍA"))))</f>
        <v/>
      </c>
      <c r="V471" s="185" t="inlineStr">
        <is>
          <t>TRANSFERENCIA</t>
        </is>
      </c>
      <c r="W471" s="119">
        <f>IF(N($H471)&lt;3,"",IF(Q471="","",Q471+31))</f>
        <v/>
      </c>
      <c r="X471" s="124">
        <f>IF(W471="","",TODAY()-W471)</f>
        <v/>
      </c>
      <c r="Y471" s="494" t="n">
        <v>46221</v>
      </c>
      <c r="Z471" s="184" t="n">
        <v>958400</v>
      </c>
      <c r="AA471" s="184">
        <f>IF(W471="","SIN ESTADO",IF(Y471&lt;&gt;"","PAGA",IF(X471&gt;0,"VENCIDA",IF(X471&gt;=-5,"POR VENCER","AL DÍA"))))</f>
        <v/>
      </c>
      <c r="AB471" s="185" t="inlineStr">
        <is>
          <t>TRANSFERENCIA</t>
        </is>
      </c>
      <c r="AC471" s="119">
        <f>IF(N($H471)&lt;4,"",IF(W471="","",W471+31))</f>
        <v/>
      </c>
      <c r="AD471" s="124">
        <f>IF(AC471="","",TODAY()-AC471)</f>
        <v/>
      </c>
      <c r="AE471" s="494" t="n">
        <v>46253</v>
      </c>
      <c r="AF471" s="184" t="n">
        <v>958400</v>
      </c>
      <c r="AG471" s="184">
        <f>IF(AC471="","SIN ESTADO",IF(AE471&lt;&gt;"","PAGA",IF(AD471&gt;0,"VENCIDA",IF(AD471&gt;=-5,"POR VENCER","AL DÍA"))))</f>
        <v/>
      </c>
      <c r="AH471" s="185" t="inlineStr">
        <is>
          <t>TRANSFERENCIA</t>
        </is>
      </c>
      <c r="AI471" s="119">
        <f>IF(N($H471)&lt;5,"",IF(AC471="","",AC471+31))</f>
        <v/>
      </c>
      <c r="AJ471" s="124">
        <f>IF(AI471="","",TODAY()-AI471)</f>
        <v/>
      </c>
      <c r="AK471" s="494" t="n">
        <v>46283</v>
      </c>
      <c r="AL471" s="184" t="n">
        <v>958400</v>
      </c>
      <c r="AM471" s="184">
        <f>IF(AI471="","SIN ESTADO",IF(AK471&lt;&gt;"","PAGA",IF(AJ471&gt;0,"VENCIDA",IF(AJ471&gt;=-5,"POR VENCER","AL DÍA"))))</f>
        <v/>
      </c>
      <c r="AN471" s="185" t="inlineStr">
        <is>
          <t>TRANSFERENCIA</t>
        </is>
      </c>
      <c r="AO471" s="119">
        <f>IF(N($H471)&lt;6,"",IF(AI471="","",AI471+31))</f>
        <v/>
      </c>
      <c r="AP471" s="124">
        <f>IF(AO471="","",TODAY()-AO471)</f>
        <v/>
      </c>
      <c r="AQ471" s="270" t="n"/>
      <c r="AR471" s="184" t="n"/>
      <c r="AS471" s="184">
        <f>IF(AO471="","SIN ESTADO",IF(AQ471&lt;&gt;"","PAGA",IF(AP471&gt;0,"VENCIDA",IF(AP471&gt;=-5,"POR VENCER","AL DÍA"))))</f>
        <v/>
      </c>
      <c r="AT471" s="185" t="n"/>
      <c r="AU471" s="119">
        <f>IF(N($H471)&lt;7,"",IF(AO471="","",AO471+31))</f>
        <v/>
      </c>
      <c r="AV471" s="124">
        <f>IF(AU471="","",TODAY()-AU471)</f>
        <v/>
      </c>
      <c r="AW471" s="494" t="n"/>
      <c r="AX471" s="184" t="n"/>
      <c r="AY471" s="184">
        <f>IF(AU471="","SIN ESTADO",IF(AW471&lt;&gt;"","PAGA",IF(AV471&gt;0,"VENCIDA",IF(AV471&gt;=-5,"POR VENCER","AL DÍA"))))</f>
        <v/>
      </c>
      <c r="AZ471" s="185" t="n"/>
      <c r="BA471" s="119">
        <f>IF(N($H471)&lt;8,"",IF(AU471="","",AU471+31))</f>
        <v/>
      </c>
      <c r="BB471" s="124">
        <f>IF(BA471="","",TODAY()-BA471)</f>
        <v/>
      </c>
      <c r="BC471" s="494" t="n"/>
      <c r="BD471" s="184" t="n"/>
      <c r="BE471" s="184">
        <f>IF(BA471="","SIN ESTADO",IF(BC471&lt;&gt;"","PAGA",IF(BB471&gt;0,"VENCIDA",IF(BB471&gt;=-5,"POR VENCER","AL DÍA"))))</f>
        <v/>
      </c>
      <c r="BF471" s="185" t="n"/>
      <c r="BG471" s="119">
        <f>IF(N($H471)&lt;9,"",IF(BA471="","",BA471+31))</f>
        <v/>
      </c>
      <c r="BH471" s="124">
        <f>IF(BG471="","",TODAY()-BG471)</f>
        <v/>
      </c>
      <c r="BI471" s="494" t="n"/>
      <c r="BJ471" s="184" t="n"/>
      <c r="BK471" s="184">
        <f>IF(BG471="","SIN ESTADO",IF(BI471&lt;&gt;"","PAGA",IF(BH471&gt;0,"VENCIDA",IF(BH471&gt;=-5,"POR VENCER","AL DÍA"))))</f>
        <v/>
      </c>
      <c r="BL471" s="185" t="n"/>
      <c r="BM471" s="119">
        <f>IF(N($H471)&lt;10,"",IF(BG471="","",BG471+31))</f>
        <v/>
      </c>
      <c r="BN471" s="124">
        <f>IF(BM471="","",TODAY()-BM471)</f>
        <v/>
      </c>
      <c r="BO471" s="494" t="n"/>
      <c r="BP471" s="184" t="n"/>
      <c r="BQ471" s="184">
        <f>IF(BM471="","SIN ESTADO",IF(BO471&lt;&gt;"","PAGA",IF(BN471&gt;0,"VENCIDA",IF(BN471&gt;=-5,"POR VENCER","AL DÍA"))))</f>
        <v/>
      </c>
      <c r="BR471" s="185" t="n"/>
      <c r="BS471" s="119">
        <f>IF(N($H471)&lt;11,"",IF(BM471="","",BM471+31))</f>
        <v/>
      </c>
      <c r="BT471" s="124">
        <f>IF(BS471="","",TODAY()-BS471)</f>
        <v/>
      </c>
      <c r="BU471" s="494" t="n"/>
      <c r="BV471" s="184" t="n"/>
      <c r="BW471" s="184">
        <f>IF(BS471="","SIN ESTADO",IF(BU471&lt;&gt;"","PAGA",IF(BT471&gt;0,"VENCIDA",IF(BT471&gt;=-5,"POR VENCER","AL DÍA"))))</f>
        <v/>
      </c>
      <c r="BX471" s="185" t="n"/>
      <c r="BY471" s="119">
        <f>IF(N($H471)&lt;12,"",IF(BS471="","",BS471+31))</f>
        <v/>
      </c>
      <c r="BZ471" s="124">
        <f>IF(BY471="","",TODAY()-BY471)</f>
        <v/>
      </c>
      <c r="CA471" s="494" t="n"/>
      <c r="CB471" s="184" t="n"/>
      <c r="CC471" s="184">
        <f>IF(BY471="","SIN ESTADO",IF(CA471&lt;&gt;"","PAGA",IF(BZ471&gt;0,"VENCIDA",IF(BZ471&gt;=-5,"POR VENCER","AL DÍA"))))</f>
        <v/>
      </c>
      <c r="CD471" s="185" t="n"/>
      <c r="CE471" s="119">
        <f>IF(N($H471)&lt;13,"",IF(BY471="","",BY471+31))</f>
        <v/>
      </c>
      <c r="CF471" s="124">
        <f>IF(CE471="","",TODAY()-CE471)</f>
        <v/>
      </c>
      <c r="CG471" s="494" t="n"/>
      <c r="CH471" s="184" t="n"/>
      <c r="CI471" s="184">
        <f>IF(CE471="","SIN ESTADO",IF(CG471&lt;&gt;"","PAGA",IF(CF471&gt;0,"VENCIDA",IF(CF471&gt;=-5,"POR VENCER","AL DÍA"))))</f>
        <v/>
      </c>
      <c r="CJ471" s="185" t="n"/>
      <c r="CK471" s="119">
        <f>IF(N($H471)&lt;14,"",IF(CE471="","",CE471+31))</f>
        <v/>
      </c>
      <c r="CL471" s="124">
        <f>IF(CK471="","",TODAY()-CK471)</f>
        <v/>
      </c>
      <c r="CM471" s="494" t="n"/>
      <c r="CN471" s="184" t="n"/>
      <c r="CO471" s="184">
        <f>IF(CK471="","SIN ESTADO",IF(CM471&lt;&gt;"","PAGA",IF(CL471&gt;0,"VENCIDA",IF(CL471&gt;=-5,"POR VENCER","AL DÍA"))))</f>
        <v/>
      </c>
      <c r="CP471" s="185" t="n"/>
      <c r="CQ471" s="119">
        <f>IF(N($H471)&lt;15,"",IF(CK471="","",CK471+31))</f>
        <v/>
      </c>
      <c r="CR471" s="124">
        <f>IF(CQ471="","",TODAY()-CQ471)</f>
        <v/>
      </c>
      <c r="CS471" s="494" t="n"/>
      <c r="CT471" s="184" t="n"/>
      <c r="CU471" s="184">
        <f>IF(CQ471="","SIN ESTADO",IF(CS471&lt;&gt;"","PAGA",IF(CR471&gt;0,"VENCIDA",IF(CR471&gt;=-5,"POR VENCER","AL DÍA"))))</f>
        <v/>
      </c>
      <c r="CV471" s="185" t="n"/>
      <c r="CW471" s="119">
        <f>IF(N($H471)&lt;16,"",IF(CQ471="","",CQ471+31))</f>
        <v/>
      </c>
      <c r="CX471" s="124">
        <f>IF(CW471="","",TODAY()-CW471)</f>
        <v/>
      </c>
      <c r="CY471" s="494" t="n"/>
      <c r="CZ471" s="184" t="n"/>
      <c r="DA471" s="184">
        <f>IF(CW471="","SIN ESTADO",IF(CY471&lt;&gt;"","PAGA",IF(CX471&gt;0,"VENCIDA",IF(CX471&gt;=-5,"POR VENCER","AL DÍA"))))</f>
        <v/>
      </c>
      <c r="DB471" s="185" t="n"/>
      <c r="DC471" s="119">
        <f>IF(N($H471)&lt;17,"",IF(CW471="","",CW471+31))</f>
        <v/>
      </c>
      <c r="DD471" s="124">
        <f>IF(DC471="","",TODAY()-DC471)</f>
        <v/>
      </c>
      <c r="DE471" s="494" t="n"/>
      <c r="DF471" s="184" t="n"/>
      <c r="DG471" s="184">
        <f>IF(DC471="","SIN ESTADO",IF(DE471&lt;&gt;"","PAGA",IF(DD471&gt;0,"VENCIDA",IF(DD471&gt;=-5,"POR VENCER","AL DÍA"))))</f>
        <v/>
      </c>
      <c r="DH471" s="185" t="n"/>
      <c r="DI471" s="119">
        <f>IF(N($H471)&lt;18,"",IF(DC471="","",DC471+31))</f>
        <v/>
      </c>
      <c r="DJ471" s="124">
        <f>IF(DI471="","",TODAY()-DI471)</f>
        <v/>
      </c>
      <c r="DK471" s="494" t="n"/>
      <c r="DL471" s="184" t="n"/>
      <c r="DM471" s="184">
        <f>IF(DI471="","SIN ESTADO",IF(DK471&lt;&gt;"","PAGA",IF(DJ471&gt;0,"VENCIDA",IF(DJ471&gt;=-5,"POR VENCER","AL DÍA"))))</f>
        <v/>
      </c>
      <c r="DN471" s="185" t="n"/>
      <c r="DO471" s="119">
        <f>IF(N($H471)&lt;19,"",IF(DI471="","",DI471+31))</f>
        <v/>
      </c>
      <c r="DP471" s="124">
        <f>IF(DO471="","",TODAY()-DO471)</f>
        <v/>
      </c>
      <c r="DQ471" s="494" t="n"/>
      <c r="DR471" s="184" t="n"/>
      <c r="DS471" s="184">
        <f>IF(DO471="","SIN ESTADO",IF(DQ471&lt;&gt;"","PAGA",IF(DP471&gt;0,"VENCIDA",IF(DP471&gt;=-5,"POR VENCER","AL DÍA"))))</f>
        <v/>
      </c>
      <c r="DT471" s="185" t="n"/>
      <c r="DU471" s="119">
        <f>IF(N($H471)&lt;20,"",IF(DO471="","",DO471+31))</f>
        <v/>
      </c>
      <c r="DV471" s="124">
        <f>IF(DU471="","",TODAY()-DU471)</f>
        <v/>
      </c>
      <c r="DW471" s="494" t="n"/>
      <c r="DX471" s="184" t="n"/>
      <c r="DY471" s="184">
        <f>IF(DU471="","SIN ESTADO",IF(DW471&lt;&gt;"","PAGA",IF(DV471&gt;0,"VENCIDA",IF(DV471&gt;=-5,"POR VENCER","AL DÍA"))))</f>
        <v/>
      </c>
      <c r="DZ471" s="185" t="n"/>
      <c r="EA471" s="119">
        <f>IF(N($H471)&lt;21,"",IF(DU471="","",DU471+31))</f>
        <v/>
      </c>
      <c r="EB471" s="124">
        <f>IF(EA471="","",TODAY()-EA471)</f>
        <v/>
      </c>
      <c r="EC471" s="494" t="n"/>
      <c r="ED471" s="184" t="n"/>
      <c r="EE471" s="184">
        <f>IF(EA471="","SIN ESTADO",IF(EC471&lt;&gt;"","PAGA",IF(EB471&gt;0,"VENCIDA",IF(EB471&gt;=-5,"POR VENCER","AL DÍA"))))</f>
        <v/>
      </c>
      <c r="EF471" s="185" t="n"/>
      <c r="EG471" s="119">
        <f>IF(N($H471)&lt;22,"",IF(EA471="","",EA471+31))</f>
        <v/>
      </c>
      <c r="EH471" s="124">
        <f>IF(EG471="","",TODAY()-EG471)</f>
        <v/>
      </c>
      <c r="EI471" s="494" t="n"/>
      <c r="EJ471" s="184" t="n"/>
      <c r="EK471" s="184">
        <f>IF(EG471="","SIN ESTADO",IF(EI471&lt;&gt;"","PAGA",IF(EH471&gt;0,"VENCIDA",IF(EH471&gt;=-5,"POR VENCER","AL DÍA"))))</f>
        <v/>
      </c>
      <c r="EL471" s="185" t="n"/>
      <c r="EM471" s="119">
        <f>IF(N($H471)&lt;23,"",IF(EG471="","",EG471+31))</f>
        <v/>
      </c>
      <c r="EN471" s="124">
        <f>IF(EM471="","",TODAY()-EM471)</f>
        <v/>
      </c>
      <c r="EO471" s="494" t="n"/>
      <c r="EP471" s="184" t="n"/>
      <c r="EQ471" s="184">
        <f>IF(EM471="","SIN ESTADO",IF(EO471&lt;&gt;"","PAGA",IF(EN471&gt;0,"VENCIDA",IF(EN471&gt;=-5,"POR VENCER","AL DÍA"))))</f>
        <v/>
      </c>
      <c r="ER471" s="185" t="n"/>
      <c r="ES471" s="119">
        <f>IF(N($H471)&lt;24,"",IF(EM471="","",EM471+31))</f>
        <v/>
      </c>
      <c r="ET471" s="124">
        <f>IF(ES471="","",TODAY()-ES471)</f>
        <v/>
      </c>
      <c r="EU471" s="494" t="n"/>
      <c r="EV471" s="184" t="n"/>
      <c r="EW471" s="184">
        <f>IF(ES471="","SIN ESTADO",IF(EU471&lt;&gt;"","PAGA",IF(ET471&gt;0,"VENCIDA",IF(ET471&gt;=-5,"POR VENCER","AL DÍA"))))</f>
        <v/>
      </c>
      <c r="EX471" s="185" t="n"/>
      <c r="EY471" s="119">
        <f>IF(N($H471)&lt;25,"",IF(ES471="","",ES471+31))</f>
        <v/>
      </c>
      <c r="EZ471" s="124">
        <f>IF(EY471="","",TODAY()-EY471)</f>
        <v/>
      </c>
      <c r="FA471" s="494" t="n"/>
      <c r="FB471" s="184" t="n"/>
      <c r="FC471" s="184">
        <f>IF(EY471="","SIN ESTADO",IF(FA471&lt;&gt;"","PAGA",IF(EZ471&gt;0,"VENCIDA",IF(EZ471&gt;=-5,"POR VENCER","AL DÍA"))))</f>
        <v/>
      </c>
      <c r="FD471" s="185" t="n"/>
      <c r="FE471" s="119">
        <f>IF(N($H471)&lt;26,"",IF(EY471="","",EY471+31))</f>
        <v/>
      </c>
      <c r="FF471" s="124">
        <f>IF(FE471="","",TODAY()-FE471)</f>
        <v/>
      </c>
      <c r="FG471" s="494" t="n"/>
      <c r="FH471" s="184" t="n"/>
      <c r="FI471" s="184">
        <f>IF(FE471="","SIN ESTADO",IF(FG471&lt;&gt;"","PAGA",IF(FF471&gt;0,"VENCIDA",IF(FF471&gt;=-5,"POR VENCER","AL DÍA"))))</f>
        <v/>
      </c>
      <c r="FJ471" s="185" t="n"/>
      <c r="FK471" s="119">
        <f>IF(N($H471)&lt;27,"",IF(FE471="","",FE471+31))</f>
        <v/>
      </c>
      <c r="FL471" s="124">
        <f>IF(FK471="","",TODAY()-FK471)</f>
        <v/>
      </c>
      <c r="FM471" s="494" t="n"/>
      <c r="FN471" s="184" t="n"/>
      <c r="FO471" s="184">
        <f>IF(FK471="","SIN ESTADO",IF(FM471&lt;&gt;"","PAGA",IF(FL471&gt;0,"VENCIDA",IF(FL471&gt;=-5,"POR VENCER","AL DÍA"))))</f>
        <v/>
      </c>
      <c r="FP471" s="185" t="n"/>
      <c r="FQ471" s="119">
        <f>IF(N($H471)&lt;28,"",IF(FK471="","",FK471+31))</f>
        <v/>
      </c>
      <c r="FR471" s="124">
        <f>IF(FQ471="","",TODAY()-FQ471)</f>
        <v/>
      </c>
      <c r="FS471" s="494" t="n"/>
      <c r="FT471" s="184" t="n"/>
      <c r="FU471" s="184">
        <f>IF(FQ471="","SIN ESTADO",IF(FS471&lt;&gt;"","PAGA",IF(FR471&gt;0,"VENCIDA",IF(FR471&gt;=-5,"POR VENCER","AL DÍA"))))</f>
        <v/>
      </c>
      <c r="FV471" s="185" t="n"/>
      <c r="FW471" s="119">
        <f>IF(N($H471)&lt;29,"",IF(FQ471="","",FQ471+31))</f>
        <v/>
      </c>
      <c r="FX471" s="124">
        <f>IF(FW471="","",TODAY()-FW471)</f>
        <v/>
      </c>
      <c r="FY471" s="494" t="n"/>
      <c r="FZ471" s="184" t="n"/>
      <c r="GA471" s="184">
        <f>IF(FW471="","SIN ESTADO",IF(FY471&lt;&gt;"","PAGA",IF(FX471&gt;0,"VENCIDA",IF(FX471&gt;=-5,"POR VENCER","AL DÍA"))))</f>
        <v/>
      </c>
      <c r="GB471" s="185" t="n"/>
      <c r="GC471" s="119">
        <f>IF(N($H471)&lt;30,"",IF(FW471="","",FW471+31))</f>
        <v/>
      </c>
      <c r="GD471" s="124">
        <f>IF(GC471="","",TODAY()-GC471)</f>
        <v/>
      </c>
      <c r="GE471" s="494" t="n"/>
      <c r="GF471" s="184" t="n"/>
      <c r="GG471" s="184">
        <f>IF(GC471="","SIN ESTADO",IF(GE471&lt;&gt;"","PAGA",IF(GD471&gt;0,"VENCIDA",IF(GD471&gt;=-5,"POR VENCER","AL DÍA"))))</f>
        <v/>
      </c>
      <c r="GH471" s="185" t="n"/>
      <c r="GI471" s="119">
        <f>IF(N($H471)&lt;31,"",IF(GC471="","",GC471+31))</f>
        <v/>
      </c>
      <c r="GJ471" s="124">
        <f>IF(GI471="","",TODAY()-GI471)</f>
        <v/>
      </c>
      <c r="GK471" s="494" t="n"/>
      <c r="GL471" s="184" t="n"/>
      <c r="GM471" s="184">
        <f>IF(GI471="","SIN ESTADO",IF(GK471&lt;&gt;"","PAGA",IF(GJ471&gt;0,"VENCIDA",IF(GJ471&gt;=-5,"POR VENCER","AL DÍA"))))</f>
        <v/>
      </c>
      <c r="GN471" s="185" t="n"/>
      <c r="GO471" s="119">
        <f>IF(N($H471)&lt;32,"",IF(GI471="","",GI471+31))</f>
        <v/>
      </c>
      <c r="GP471" s="124">
        <f>IF(GO471="","",TODAY()-GO471)</f>
        <v/>
      </c>
      <c r="GQ471" s="494" t="n"/>
      <c r="GR471" s="184" t="n"/>
      <c r="GS471" s="184">
        <f>IF(GO471="","SIN ESTADO",IF(GQ471&lt;&gt;"","PAGA",IF(GP471&gt;0,"VENCIDA",IF(GP471&gt;=-5,"POR VENCER","AL DÍA"))))</f>
        <v/>
      </c>
      <c r="GT471" s="185" t="n"/>
      <c r="GU471" s="119">
        <f>IF(N($H471)&lt;33,"",IF(GO471="","",GO471+31))</f>
        <v/>
      </c>
      <c r="GV471" s="124">
        <f>IF(GU471="","",TODAY()-GU471)</f>
        <v/>
      </c>
      <c r="GW471" s="494" t="n"/>
      <c r="GX471" s="184" t="n"/>
      <c r="GY471" s="184">
        <f>IF(GU471="","SIN ESTADO",IF(GW471&lt;&gt;"","PAGA",IF(GV471&gt;0,"VENCIDA",IF(GV471&gt;=-5,"POR VENCER","AL DÍA"))))</f>
        <v/>
      </c>
      <c r="GZ471" s="185" t="n"/>
      <c r="HA471" s="119">
        <f>IF(N($H471)&lt;34,"",IF(GU471="","",GU471+31))</f>
        <v/>
      </c>
      <c r="HB471" s="124">
        <f>IF(HA471="","",TODAY()-HA471)</f>
        <v/>
      </c>
      <c r="HC471" s="494" t="n"/>
      <c r="HD471" s="184" t="n"/>
      <c r="HE471" s="184">
        <f>IF(HA471="","SIN ESTADO",IF(HC471&lt;&gt;"","PAGA",IF(HB471&gt;0,"VENCIDA",IF(HB471&gt;=-5,"POR VENCER","AL DÍA"))))</f>
        <v/>
      </c>
      <c r="HF471" s="185" t="n"/>
      <c r="HG471" s="119">
        <f>IF(N($H471)&lt;35,"",IF(HA471="","",HA471+31))</f>
        <v/>
      </c>
      <c r="HH471" s="124">
        <f>IF(HG471="","",TODAY()-HG471)</f>
        <v/>
      </c>
      <c r="HI471" s="494" t="n"/>
      <c r="HJ471" s="184" t="n"/>
      <c r="HK471" s="184">
        <f>IF(HG471="","SIN ESTADO",IF(HI471&lt;&gt;"","PAGA",IF(HH471&gt;0,"VENCIDA",IF(HH471&gt;=-5,"POR VENCER","AL DÍA"))))</f>
        <v/>
      </c>
      <c r="HL471" s="168" t="n"/>
      <c r="HM471" s="119">
        <f>IF(N($H471)&lt;36,"",IF(HG471="","",HG471+31))</f>
        <v/>
      </c>
      <c r="HN471" s="124">
        <f>IF(HM471="","",TODAY()-HM471)</f>
        <v/>
      </c>
      <c r="HO471" s="494" t="n"/>
      <c r="HP471" s="184" t="n"/>
      <c r="HQ471" s="184">
        <f>IF(HM471="","SIN ESTADO",IF(HO471&lt;&gt;"","PAGA",IF(HN471&gt;0,"VENCIDA",IF(HN471&gt;=-5,"POR VENCER","AL DÍA"))))</f>
        <v/>
      </c>
      <c r="HR471" s="168" t="n"/>
      <c r="HS471" s="169">
        <f>N471+T471+Z471+AF471+AL471+AR471+AX471+BD471+BJ471+BP471+BV471+CB471+CH471+CN471+CT471+CZ471+DF471+DL471+DR471+DX471+ED471+EJ471+EP471+EV471+FB471+FH471+FN471+FT471+FZ471+GF471+GL471+GR471+GX471+HD471+HJ471+HP471</f>
        <v/>
      </c>
      <c r="HU471" s="170">
        <f>IFERROR(N($J471),0)</f>
        <v/>
      </c>
      <c r="HW471" s="170">
        <f>SUMPRODUCT((MOD(COLUMN($M471:$HR471)-COLUMN($M471),6)=0)*ISNUMBER($M471:$HR471)*($M471:$HR471&gt;=RESUMEN!$C$26)*($M471:$HR471&lt;=RESUMEN!$C$27)*IFERROR(N($N471:$HS471),0))</f>
        <v/>
      </c>
      <c r="HX471" s="170">
        <f>SUMPRODUCT((MOD(COLUMN($M471:$HR471)-COLUMN($M471),6)=0)*ISNUMBER($M471:$HR471)*($M471:$HR471&gt;=RESUMEN!$C$26)*($M471:$HR471&lt;=RESUMEN!$C$27))</f>
        <v/>
      </c>
    </row>
    <row r="472" ht="15.75" customHeight="1" s="506">
      <c r="B472" s="113">
        <f>VENTAS!A471</f>
        <v/>
      </c>
      <c r="C472" s="236">
        <f>VENTAS!B471</f>
        <v/>
      </c>
      <c r="D472" s="53">
        <f>VENTAS!C471</f>
        <v/>
      </c>
      <c r="E472" s="114">
        <f>VENTAS!D471</f>
        <v/>
      </c>
      <c r="F472" s="114">
        <f>VENTAS!J471</f>
        <v/>
      </c>
      <c r="G472" s="494">
        <f>VENTAS!F471</f>
        <v/>
      </c>
      <c r="H472" s="479">
        <f>VENTAS!K471</f>
        <v/>
      </c>
      <c r="I472" s="479">
        <f>VENTAS!M471</f>
        <v/>
      </c>
      <c r="J472" s="184">
        <f>VENTAS!L471</f>
        <v/>
      </c>
      <c r="K472" s="119">
        <f>IF(N($H472)&lt;1,"",$G472+31)</f>
        <v/>
      </c>
      <c r="L472" s="124">
        <f>IF(K472="","",TODAY()-K472)</f>
        <v/>
      </c>
      <c r="M472" s="469" t="n">
        <v>46127</v>
      </c>
      <c r="N472" s="374" t="n">
        <v>1250000</v>
      </c>
      <c r="O472" s="184">
        <f>IF(K472="","SIN ESTADO",IF(M472&lt;&gt;"","PAGA",IF(L472&gt;0,"VENCIDA",IF(L472&gt;=-5,"POR VENCER","AL DÍA"))))</f>
        <v/>
      </c>
      <c r="P472" s="185" t="inlineStr">
        <is>
          <t>TRANSFERENCIA</t>
        </is>
      </c>
      <c r="Q472" s="119">
        <f>IF(N($H472)&lt;2,"",IF(K472="","",K472+31))</f>
        <v/>
      </c>
      <c r="R472" s="124">
        <f>IF(Q472="","",TODAY()-Q472)</f>
        <v/>
      </c>
      <c r="S472" s="494" t="n">
        <v>46155</v>
      </c>
      <c r="T472" s="184" t="n">
        <v>1250000</v>
      </c>
      <c r="U472" s="184">
        <f>IF(Q472="","SIN ESTADO",IF(S472&lt;&gt;"","PAGA",IF(R472&gt;0,"VENCIDA",IF(R472&gt;=-5,"POR VENCER","AL DÍA"))))</f>
        <v/>
      </c>
      <c r="V472" s="185" t="inlineStr">
        <is>
          <t>TRANSFERENCIA</t>
        </is>
      </c>
      <c r="W472" s="119">
        <f>IF(N($H472)&lt;3,"",IF(Q472="","",Q472+31))</f>
        <v/>
      </c>
      <c r="X472" s="124">
        <f>IF(W472="","",TODAY()-W472)</f>
        <v/>
      </c>
      <c r="Y472" s="494" t="n">
        <v>46192</v>
      </c>
      <c r="Z472" s="184" t="n">
        <v>1250000</v>
      </c>
      <c r="AA472" s="184">
        <f>IF(W472="","SIN ESTADO",IF(Y472&lt;&gt;"","PAGA",IF(X472&gt;0,"VENCIDA",IF(X472&gt;=-5,"POR VENCER","AL DÍA"))))</f>
        <v/>
      </c>
      <c r="AB472" s="185" t="inlineStr">
        <is>
          <t>TRANSFERENCIA</t>
        </is>
      </c>
      <c r="AC472" s="119">
        <f>IF(N($H472)&lt;4,"",IF(W472="","",W472+31))</f>
        <v/>
      </c>
      <c r="AD472" s="124">
        <f>IF(AC472="","",TODAY()-AC472)</f>
        <v/>
      </c>
      <c r="AE472" s="494" t="n">
        <v>46224</v>
      </c>
      <c r="AF472" s="184" t="n">
        <v>1250000</v>
      </c>
      <c r="AG472" s="184">
        <f>IF(AC472="","SIN ESTADO",IF(AE472&lt;&gt;"","PAGA",IF(AD472&gt;0,"VENCIDA",IF(AD472&gt;=-5,"POR VENCER","AL DÍA"))))</f>
        <v/>
      </c>
      <c r="AH472" s="185" t="inlineStr">
        <is>
          <t>TRANSFERENCIA</t>
        </is>
      </c>
      <c r="AI472" s="119">
        <f>IF(N($H472)&lt;5,"",IF(AC472="","",AC472+31))</f>
        <v/>
      </c>
      <c r="AJ472" s="124">
        <f>IF(AI472="","",TODAY()-AI472)</f>
        <v/>
      </c>
      <c r="AK472" s="494" t="n">
        <v>46249</v>
      </c>
      <c r="AL472" s="184" t="n">
        <v>1250000</v>
      </c>
      <c r="AM472" s="184">
        <f>IF(AI472="","SIN ESTADO",IF(AK472&lt;&gt;"","PAGA",IF(AJ472&gt;0,"VENCIDA",IF(AJ472&gt;=-5,"POR VENCER","AL DÍA"))))</f>
        <v/>
      </c>
      <c r="AN472" s="185" t="inlineStr">
        <is>
          <t>TRANSFERENCIA</t>
        </is>
      </c>
      <c r="AO472" s="119">
        <f>IF(N($H472)&lt;6,"",IF(AI472="","",AI472+31))</f>
        <v/>
      </c>
      <c r="AP472" s="124">
        <f>IF(AO472="","",TODAY()-AO472)</f>
        <v/>
      </c>
      <c r="AQ472" s="270" t="n"/>
      <c r="AR472" s="184" t="n"/>
      <c r="AS472" s="184">
        <f>IF(AO472="","SIN ESTADO",IF(AQ472&lt;&gt;"","PAGA",IF(AP472&gt;0,"VENCIDA",IF(AP472&gt;=-5,"POR VENCER","AL DÍA"))))</f>
        <v/>
      </c>
      <c r="AT472" s="185" t="n"/>
      <c r="AU472" s="119">
        <f>IF(N($H472)&lt;7,"",IF(AO472="","",AO472+31))</f>
        <v/>
      </c>
      <c r="AV472" s="124">
        <f>IF(AU472="","",TODAY()-AU472)</f>
        <v/>
      </c>
      <c r="AW472" s="494" t="n"/>
      <c r="AX472" s="184" t="n"/>
      <c r="AY472" s="184">
        <f>IF(AU472="","SIN ESTADO",IF(AW472&lt;&gt;"","PAGA",IF(AV472&gt;0,"VENCIDA",IF(AV472&gt;=-5,"POR VENCER","AL DÍA"))))</f>
        <v/>
      </c>
      <c r="AZ472" s="185" t="n"/>
      <c r="BA472" s="119">
        <f>IF(N($H472)&lt;8,"",IF(AU472="","",AU472+31))</f>
        <v/>
      </c>
      <c r="BB472" s="124">
        <f>IF(BA472="","",TODAY()-BA472)</f>
        <v/>
      </c>
      <c r="BC472" s="494" t="n"/>
      <c r="BD472" s="184" t="n"/>
      <c r="BE472" s="184">
        <f>IF(BA472="","SIN ESTADO",IF(BC472&lt;&gt;"","PAGA",IF(BB472&gt;0,"VENCIDA",IF(BB472&gt;=-5,"POR VENCER","AL DÍA"))))</f>
        <v/>
      </c>
      <c r="BF472" s="185" t="n"/>
      <c r="BG472" s="119">
        <f>IF(N($H472)&lt;9,"",IF(BA472="","",BA472+31))</f>
        <v/>
      </c>
      <c r="BH472" s="124">
        <f>IF(BG472="","",TODAY()-BG472)</f>
        <v/>
      </c>
      <c r="BI472" s="494" t="n"/>
      <c r="BJ472" s="184" t="n"/>
      <c r="BK472" s="184">
        <f>IF(BG472="","SIN ESTADO",IF(BI472&lt;&gt;"","PAGA",IF(BH472&gt;0,"VENCIDA",IF(BH472&gt;=-5,"POR VENCER","AL DÍA"))))</f>
        <v/>
      </c>
      <c r="BL472" s="185" t="n"/>
      <c r="BM472" s="119">
        <f>IF(N($H472)&lt;10,"",IF(BG472="","",BG472+31))</f>
        <v/>
      </c>
      <c r="BN472" s="124">
        <f>IF(BM472="","",TODAY()-BM472)</f>
        <v/>
      </c>
      <c r="BO472" s="494" t="n"/>
      <c r="BP472" s="184" t="n"/>
      <c r="BQ472" s="184">
        <f>IF(BM472="","SIN ESTADO",IF(BO472&lt;&gt;"","PAGA",IF(BN472&gt;0,"VENCIDA",IF(BN472&gt;=-5,"POR VENCER","AL DÍA"))))</f>
        <v/>
      </c>
      <c r="BR472" s="185" t="n"/>
      <c r="BS472" s="119">
        <f>IF(N($H472)&lt;11,"",IF(BM472="","",BM472+31))</f>
        <v/>
      </c>
      <c r="BT472" s="124">
        <f>IF(BS472="","",TODAY()-BS472)</f>
        <v/>
      </c>
      <c r="BU472" s="494" t="n"/>
      <c r="BV472" s="184" t="n"/>
      <c r="BW472" s="184">
        <f>IF(BS472="","SIN ESTADO",IF(BU472&lt;&gt;"","PAGA",IF(BT472&gt;0,"VENCIDA",IF(BT472&gt;=-5,"POR VENCER","AL DÍA"))))</f>
        <v/>
      </c>
      <c r="BX472" s="185" t="n"/>
      <c r="BY472" s="119">
        <f>IF(N($H472)&lt;12,"",IF(BS472="","",BS472+31))</f>
        <v/>
      </c>
      <c r="BZ472" s="124">
        <f>IF(BY472="","",TODAY()-BY472)</f>
        <v/>
      </c>
      <c r="CA472" s="494" t="n"/>
      <c r="CB472" s="184" t="n"/>
      <c r="CC472" s="184">
        <f>IF(BY472="","SIN ESTADO",IF(CA472&lt;&gt;"","PAGA",IF(BZ472&gt;0,"VENCIDA",IF(BZ472&gt;=-5,"POR VENCER","AL DÍA"))))</f>
        <v/>
      </c>
      <c r="CD472" s="185" t="n"/>
      <c r="CE472" s="119">
        <f>IF(N($H472)&lt;13,"",IF(BY472="","",BY472+31))</f>
        <v/>
      </c>
      <c r="CF472" s="124">
        <f>IF(CE472="","",TODAY()-CE472)</f>
        <v/>
      </c>
      <c r="CG472" s="494" t="n"/>
      <c r="CH472" s="184" t="n"/>
      <c r="CI472" s="184">
        <f>IF(CE472="","SIN ESTADO",IF(CG472&lt;&gt;"","PAGA",IF(CF472&gt;0,"VENCIDA",IF(CF472&gt;=-5,"POR VENCER","AL DÍA"))))</f>
        <v/>
      </c>
      <c r="CJ472" s="185" t="n"/>
      <c r="CK472" s="119">
        <f>IF(N($H472)&lt;14,"",IF(CE472="","",CE472+31))</f>
        <v/>
      </c>
      <c r="CL472" s="124">
        <f>IF(CK472="","",TODAY()-CK472)</f>
        <v/>
      </c>
      <c r="CM472" s="494" t="n"/>
      <c r="CN472" s="184" t="n"/>
      <c r="CO472" s="184">
        <f>IF(CK472="","SIN ESTADO",IF(CM472&lt;&gt;"","PAGA",IF(CL472&gt;0,"VENCIDA",IF(CL472&gt;=-5,"POR VENCER","AL DÍA"))))</f>
        <v/>
      </c>
      <c r="CP472" s="185" t="n"/>
      <c r="CQ472" s="119">
        <f>IF(N($H472)&lt;15,"",IF(CK472="","",CK472+31))</f>
        <v/>
      </c>
      <c r="CR472" s="124">
        <f>IF(CQ472="","",TODAY()-CQ472)</f>
        <v/>
      </c>
      <c r="CS472" s="494" t="n"/>
      <c r="CT472" s="184" t="n"/>
      <c r="CU472" s="184">
        <f>IF(CQ472="","SIN ESTADO",IF(CS472&lt;&gt;"","PAGA",IF(CR472&gt;0,"VENCIDA",IF(CR472&gt;=-5,"POR VENCER","AL DÍA"))))</f>
        <v/>
      </c>
      <c r="CV472" s="185" t="n"/>
      <c r="CW472" s="119">
        <f>IF(N($H472)&lt;16,"",IF(CQ472="","",CQ472+31))</f>
        <v/>
      </c>
      <c r="CX472" s="124">
        <f>IF(CW472="","",TODAY()-CW472)</f>
        <v/>
      </c>
      <c r="CY472" s="494" t="n"/>
      <c r="CZ472" s="184" t="n"/>
      <c r="DA472" s="184">
        <f>IF(CW472="","SIN ESTADO",IF(CY472&lt;&gt;"","PAGA",IF(CX472&gt;0,"VENCIDA",IF(CX472&gt;=-5,"POR VENCER","AL DÍA"))))</f>
        <v/>
      </c>
      <c r="DB472" s="185" t="n"/>
      <c r="DC472" s="119">
        <f>IF(N($H472)&lt;17,"",IF(CW472="","",CW472+31))</f>
        <v/>
      </c>
      <c r="DD472" s="124">
        <f>IF(DC472="","",TODAY()-DC472)</f>
        <v/>
      </c>
      <c r="DE472" s="494" t="n"/>
      <c r="DF472" s="184" t="n"/>
      <c r="DG472" s="184">
        <f>IF(DC472="","SIN ESTADO",IF(DE472&lt;&gt;"","PAGA",IF(DD472&gt;0,"VENCIDA",IF(DD472&gt;=-5,"POR VENCER","AL DÍA"))))</f>
        <v/>
      </c>
      <c r="DH472" s="185" t="n"/>
      <c r="DI472" s="119">
        <f>IF(N($H472)&lt;18,"",IF(DC472="","",DC472+31))</f>
        <v/>
      </c>
      <c r="DJ472" s="124">
        <f>IF(DI472="","",TODAY()-DI472)</f>
        <v/>
      </c>
      <c r="DK472" s="494" t="n"/>
      <c r="DL472" s="184" t="n"/>
      <c r="DM472" s="184">
        <f>IF(DI472="","SIN ESTADO",IF(DK472&lt;&gt;"","PAGA",IF(DJ472&gt;0,"VENCIDA",IF(DJ472&gt;=-5,"POR VENCER","AL DÍA"))))</f>
        <v/>
      </c>
      <c r="DN472" s="185" t="n"/>
      <c r="DO472" s="119">
        <f>IF(N($H472)&lt;19,"",IF(DI472="","",DI472+31))</f>
        <v/>
      </c>
      <c r="DP472" s="124">
        <f>IF(DO472="","",TODAY()-DO472)</f>
        <v/>
      </c>
      <c r="DQ472" s="494" t="n"/>
      <c r="DR472" s="184" t="n"/>
      <c r="DS472" s="184">
        <f>IF(DO472="","SIN ESTADO",IF(DQ472&lt;&gt;"","PAGA",IF(DP472&gt;0,"VENCIDA",IF(DP472&gt;=-5,"POR VENCER","AL DÍA"))))</f>
        <v/>
      </c>
      <c r="DT472" s="185" t="n"/>
      <c r="DU472" s="119">
        <f>IF(N($H472)&lt;20,"",IF(DO472="","",DO472+31))</f>
        <v/>
      </c>
      <c r="DV472" s="124">
        <f>IF(DU472="","",TODAY()-DU472)</f>
        <v/>
      </c>
      <c r="DW472" s="494" t="n"/>
      <c r="DX472" s="184" t="n"/>
      <c r="DY472" s="184">
        <f>IF(DU472="","SIN ESTADO",IF(DW472&lt;&gt;"","PAGA",IF(DV472&gt;0,"VENCIDA",IF(DV472&gt;=-5,"POR VENCER","AL DÍA"))))</f>
        <v/>
      </c>
      <c r="DZ472" s="185" t="n"/>
      <c r="EA472" s="119">
        <f>IF(N($H472)&lt;21,"",IF(DU472="","",DU472+31))</f>
        <v/>
      </c>
      <c r="EB472" s="124">
        <f>IF(EA472="","",TODAY()-EA472)</f>
        <v/>
      </c>
      <c r="EC472" s="494" t="n"/>
      <c r="ED472" s="184" t="n"/>
      <c r="EE472" s="184">
        <f>IF(EA472="","SIN ESTADO",IF(EC472&lt;&gt;"","PAGA",IF(EB472&gt;0,"VENCIDA",IF(EB472&gt;=-5,"POR VENCER","AL DÍA"))))</f>
        <v/>
      </c>
      <c r="EF472" s="185" t="n"/>
      <c r="EG472" s="119">
        <f>IF(N($H472)&lt;22,"",IF(EA472="","",EA472+31))</f>
        <v/>
      </c>
      <c r="EH472" s="124">
        <f>IF(EG472="","",TODAY()-EG472)</f>
        <v/>
      </c>
      <c r="EI472" s="494" t="n"/>
      <c r="EJ472" s="184" t="n"/>
      <c r="EK472" s="184">
        <f>IF(EG472="","SIN ESTADO",IF(EI472&lt;&gt;"","PAGA",IF(EH472&gt;0,"VENCIDA",IF(EH472&gt;=-5,"POR VENCER","AL DÍA"))))</f>
        <v/>
      </c>
      <c r="EL472" s="185" t="n"/>
      <c r="EM472" s="119">
        <f>IF(N($H472)&lt;23,"",IF(EG472="","",EG472+31))</f>
        <v/>
      </c>
      <c r="EN472" s="124">
        <f>IF(EM472="","",TODAY()-EM472)</f>
        <v/>
      </c>
      <c r="EO472" s="494" t="n"/>
      <c r="EP472" s="184" t="n"/>
      <c r="EQ472" s="184">
        <f>IF(EM472="","SIN ESTADO",IF(EO472&lt;&gt;"","PAGA",IF(EN472&gt;0,"VENCIDA",IF(EN472&gt;=-5,"POR VENCER","AL DÍA"))))</f>
        <v/>
      </c>
      <c r="ER472" s="185" t="n"/>
      <c r="ES472" s="119">
        <f>IF(N($H472)&lt;24,"",IF(EM472="","",EM472+31))</f>
        <v/>
      </c>
      <c r="ET472" s="124">
        <f>IF(ES472="","",TODAY()-ES472)</f>
        <v/>
      </c>
      <c r="EU472" s="494" t="n"/>
      <c r="EV472" s="184" t="n"/>
      <c r="EW472" s="184">
        <f>IF(ES472="","SIN ESTADO",IF(EU472&lt;&gt;"","PAGA",IF(ET472&gt;0,"VENCIDA",IF(ET472&gt;=-5,"POR VENCER","AL DÍA"))))</f>
        <v/>
      </c>
      <c r="EX472" s="185" t="n"/>
      <c r="EY472" s="119">
        <f>IF(N($H472)&lt;25,"",IF(ES472="","",ES472+31))</f>
        <v/>
      </c>
      <c r="EZ472" s="124">
        <f>IF(EY472="","",TODAY()-EY472)</f>
        <v/>
      </c>
      <c r="FA472" s="494" t="n"/>
      <c r="FB472" s="184" t="n"/>
      <c r="FC472" s="184">
        <f>IF(EY472="","SIN ESTADO",IF(FA472&lt;&gt;"","PAGA",IF(EZ472&gt;0,"VENCIDA",IF(EZ472&gt;=-5,"POR VENCER","AL DÍA"))))</f>
        <v/>
      </c>
      <c r="FD472" s="185" t="n"/>
      <c r="FE472" s="119">
        <f>IF(N($H472)&lt;26,"",IF(EY472="","",EY472+31))</f>
        <v/>
      </c>
      <c r="FF472" s="124">
        <f>IF(FE472="","",TODAY()-FE472)</f>
        <v/>
      </c>
      <c r="FG472" s="494" t="n"/>
      <c r="FH472" s="184" t="n"/>
      <c r="FI472" s="184">
        <f>IF(FE472="","SIN ESTADO",IF(FG472&lt;&gt;"","PAGA",IF(FF472&gt;0,"VENCIDA",IF(FF472&gt;=-5,"POR VENCER","AL DÍA"))))</f>
        <v/>
      </c>
      <c r="FJ472" s="185" t="n"/>
      <c r="FK472" s="119">
        <f>IF(N($H472)&lt;27,"",IF(FE472="","",FE472+31))</f>
        <v/>
      </c>
      <c r="FL472" s="124">
        <f>IF(FK472="","",TODAY()-FK472)</f>
        <v/>
      </c>
      <c r="FM472" s="494" t="n"/>
      <c r="FN472" s="184" t="n"/>
      <c r="FO472" s="184">
        <f>IF(FK472="","SIN ESTADO",IF(FM472&lt;&gt;"","PAGA",IF(FL472&gt;0,"VENCIDA",IF(FL472&gt;=-5,"POR VENCER","AL DÍA"))))</f>
        <v/>
      </c>
      <c r="FP472" s="185" t="n"/>
      <c r="FQ472" s="119">
        <f>IF(N($H472)&lt;28,"",IF(FK472="","",FK472+31))</f>
        <v/>
      </c>
      <c r="FR472" s="124">
        <f>IF(FQ472="","",TODAY()-FQ472)</f>
        <v/>
      </c>
      <c r="FS472" s="494" t="n"/>
      <c r="FT472" s="184" t="n"/>
      <c r="FU472" s="184">
        <f>IF(FQ472="","SIN ESTADO",IF(FS472&lt;&gt;"","PAGA",IF(FR472&gt;0,"VENCIDA",IF(FR472&gt;=-5,"POR VENCER","AL DÍA"))))</f>
        <v/>
      </c>
      <c r="FV472" s="185" t="n"/>
      <c r="FW472" s="119">
        <f>IF(N($H472)&lt;29,"",IF(FQ472="","",FQ472+31))</f>
        <v/>
      </c>
      <c r="FX472" s="124">
        <f>IF(FW472="","",TODAY()-FW472)</f>
        <v/>
      </c>
      <c r="FY472" s="494" t="n"/>
      <c r="FZ472" s="184" t="n"/>
      <c r="GA472" s="184">
        <f>IF(FW472="","SIN ESTADO",IF(FY472&lt;&gt;"","PAGA",IF(FX472&gt;0,"VENCIDA",IF(FX472&gt;=-5,"POR VENCER","AL DÍA"))))</f>
        <v/>
      </c>
      <c r="GB472" s="185" t="n"/>
      <c r="GC472" s="119">
        <f>IF(N($H472)&lt;30,"",IF(FW472="","",FW472+31))</f>
        <v/>
      </c>
      <c r="GD472" s="124">
        <f>IF(GC472="","",TODAY()-GC472)</f>
        <v/>
      </c>
      <c r="GE472" s="494" t="n"/>
      <c r="GF472" s="184" t="n"/>
      <c r="GG472" s="184">
        <f>IF(GC472="","SIN ESTADO",IF(GE472&lt;&gt;"","PAGA",IF(GD472&gt;0,"VENCIDA",IF(GD472&gt;=-5,"POR VENCER","AL DÍA"))))</f>
        <v/>
      </c>
      <c r="GH472" s="185" t="n"/>
      <c r="GI472" s="119">
        <f>IF(N($H472)&lt;31,"",IF(GC472="","",GC472+31))</f>
        <v/>
      </c>
      <c r="GJ472" s="124">
        <f>IF(GI472="","",TODAY()-GI472)</f>
        <v/>
      </c>
      <c r="GK472" s="494" t="n"/>
      <c r="GL472" s="184" t="n"/>
      <c r="GM472" s="184">
        <f>IF(GI472="","SIN ESTADO",IF(GK472&lt;&gt;"","PAGA",IF(GJ472&gt;0,"VENCIDA",IF(GJ472&gt;=-5,"POR VENCER","AL DÍA"))))</f>
        <v/>
      </c>
      <c r="GN472" s="185" t="n"/>
      <c r="GO472" s="119">
        <f>IF(N($H472)&lt;32,"",IF(GI472="","",GI472+31))</f>
        <v/>
      </c>
      <c r="GP472" s="124">
        <f>IF(GO472="","",TODAY()-GO472)</f>
        <v/>
      </c>
      <c r="GQ472" s="494" t="n"/>
      <c r="GR472" s="184" t="n"/>
      <c r="GS472" s="184">
        <f>IF(GO472="","SIN ESTADO",IF(GQ472&lt;&gt;"","PAGA",IF(GP472&gt;0,"VENCIDA",IF(GP472&gt;=-5,"POR VENCER","AL DÍA"))))</f>
        <v/>
      </c>
      <c r="GT472" s="185" t="n"/>
      <c r="GU472" s="119">
        <f>IF(N($H472)&lt;33,"",IF(GO472="","",GO472+31))</f>
        <v/>
      </c>
      <c r="GV472" s="124">
        <f>IF(GU472="","",TODAY()-GU472)</f>
        <v/>
      </c>
      <c r="GW472" s="494" t="n"/>
      <c r="GX472" s="184" t="n"/>
      <c r="GY472" s="184">
        <f>IF(GU472="","SIN ESTADO",IF(GW472&lt;&gt;"","PAGA",IF(GV472&gt;0,"VENCIDA",IF(GV472&gt;=-5,"POR VENCER","AL DÍA"))))</f>
        <v/>
      </c>
      <c r="GZ472" s="185" t="n"/>
      <c r="HA472" s="119">
        <f>IF(N($H472)&lt;34,"",IF(GU472="","",GU472+31))</f>
        <v/>
      </c>
      <c r="HB472" s="124">
        <f>IF(HA472="","",TODAY()-HA472)</f>
        <v/>
      </c>
      <c r="HC472" s="494" t="n"/>
      <c r="HD472" s="184" t="n"/>
      <c r="HE472" s="184">
        <f>IF(HA472="","SIN ESTADO",IF(HC472&lt;&gt;"","PAGA",IF(HB472&gt;0,"VENCIDA",IF(HB472&gt;=-5,"POR VENCER","AL DÍA"))))</f>
        <v/>
      </c>
      <c r="HF472" s="185" t="n"/>
      <c r="HG472" s="119">
        <f>IF(N($H472)&lt;35,"",IF(HA472="","",HA472+31))</f>
        <v/>
      </c>
      <c r="HH472" s="124">
        <f>IF(HG472="","",TODAY()-HG472)</f>
        <v/>
      </c>
      <c r="HI472" s="494" t="n"/>
      <c r="HJ472" s="184" t="n"/>
      <c r="HK472" s="184">
        <f>IF(HG472="","SIN ESTADO",IF(HI472&lt;&gt;"","PAGA",IF(HH472&gt;0,"VENCIDA",IF(HH472&gt;=-5,"POR VENCER","AL DÍA"))))</f>
        <v/>
      </c>
      <c r="HL472" s="168" t="n"/>
      <c r="HM472" s="119">
        <f>IF(N($H472)&lt;36,"",IF(HG472="","",HG472+31))</f>
        <v/>
      </c>
      <c r="HN472" s="124">
        <f>IF(HM472="","",TODAY()-HM472)</f>
        <v/>
      </c>
      <c r="HO472" s="494" t="n"/>
      <c r="HP472" s="184" t="n"/>
      <c r="HQ472" s="184">
        <f>IF(HM472="","SIN ESTADO",IF(HO472&lt;&gt;"","PAGA",IF(HN472&gt;0,"VENCIDA",IF(HN472&gt;=-5,"POR VENCER","AL DÍA"))))</f>
        <v/>
      </c>
      <c r="HR472" s="168" t="n"/>
      <c r="HS472" s="169">
        <f>N472+T472+Z472+AF472+AL472+AR472+AX472+BD472+BJ472+BP472+BV472+CB472+CH472+CN472+CT472+CZ472+DF472+DL472+DR472+DX472+ED472+EJ472+EP472+EV472+FB472+FH472+FN472+FT472+FZ472+GF472+GL472+GR472+GX472+HD472+HJ472+HP472</f>
        <v/>
      </c>
      <c r="HU472" s="170">
        <f>IFERROR(N($J472),0)</f>
        <v/>
      </c>
      <c r="HW472" s="170">
        <f>SUMPRODUCT((MOD(COLUMN($M472:$HR472)-COLUMN($M472),6)=0)*ISNUMBER($M472:$HR472)*($M472:$HR472&gt;=RESUMEN!$C$26)*($M472:$HR472&lt;=RESUMEN!$C$27)*IFERROR(N($N472:$HS472),0))</f>
        <v/>
      </c>
      <c r="HX472" s="170">
        <f>SUMPRODUCT((MOD(COLUMN($M472:$HR472)-COLUMN($M472),6)=0)*ISNUMBER($M472:$HR472)*($M472:$HR472&gt;=RESUMEN!$C$26)*($M472:$HR472&lt;=RESUMEN!$C$27))</f>
        <v/>
      </c>
    </row>
    <row r="473" ht="15.75" customHeight="1" s="506">
      <c r="B473" s="113">
        <f>VENTAS!A472</f>
        <v/>
      </c>
      <c r="C473" s="236">
        <f>VENTAS!B472</f>
        <v/>
      </c>
      <c r="D473" s="53">
        <f>VENTAS!C472</f>
        <v/>
      </c>
      <c r="E473" s="114">
        <f>VENTAS!D472</f>
        <v/>
      </c>
      <c r="F473" s="114">
        <f>VENTAS!J472</f>
        <v/>
      </c>
      <c r="G473" s="494">
        <f>VENTAS!F472</f>
        <v/>
      </c>
      <c r="H473" s="479">
        <f>VENTAS!K472</f>
        <v/>
      </c>
      <c r="I473" s="479">
        <f>VENTAS!M472</f>
        <v/>
      </c>
      <c r="J473" s="184">
        <f>VENTAS!L472</f>
        <v/>
      </c>
      <c r="K473" s="119">
        <f>IF(N($H473)&lt;1,"",$G473+31)</f>
        <v/>
      </c>
      <c r="L473" s="124">
        <f>IF(K473="","",TODAY()-K473)</f>
        <v/>
      </c>
      <c r="M473" s="494" t="n">
        <v>46175</v>
      </c>
      <c r="N473" s="374" t="n">
        <v>1800000</v>
      </c>
      <c r="O473" s="184">
        <f>IF(K473="","SIN ESTADO",IF(M473&lt;&gt;"","PAGA",IF(L473&gt;0,"VENCIDA",IF(L473&gt;=-5,"POR VENCER","AL DÍA"))))</f>
        <v/>
      </c>
      <c r="P473" s="185" t="inlineStr">
        <is>
          <t>TRANSFERENCIA</t>
        </is>
      </c>
      <c r="Q473" s="119">
        <f>IF(N($H473)&lt;2,"",IF(K473="","",K473+31))</f>
        <v/>
      </c>
      <c r="R473" s="124">
        <f>IF(Q473="","",TODAY()-Q473)</f>
        <v/>
      </c>
      <c r="S473" s="494" t="n"/>
      <c r="T473" s="184" t="n"/>
      <c r="U473" s="184">
        <f>IF(Q473="","SIN ESTADO",IF(S473&lt;&gt;"","PAGA",IF(R473&gt;0,"VENCIDA",IF(R473&gt;=-5,"POR VENCER","AL DÍA"))))</f>
        <v/>
      </c>
      <c r="V473" s="185" t="n"/>
      <c r="W473" s="119">
        <f>IF(N($H473)&lt;3,"",IF(Q473="","",Q473+31))</f>
        <v/>
      </c>
      <c r="X473" s="124">
        <f>IF(W473="","",TODAY()-W473)</f>
        <v/>
      </c>
      <c r="Y473" s="494" t="n"/>
      <c r="Z473" s="184" t="n"/>
      <c r="AA473" s="184">
        <f>IF(W473="","SIN ESTADO",IF(Y473&lt;&gt;"","PAGA",IF(X473&gt;0,"VENCIDA",IF(X473&gt;=-5,"POR VENCER","AL DÍA"))))</f>
        <v/>
      </c>
      <c r="AB473" s="185" t="n"/>
      <c r="AC473" s="119">
        <f>IF(N($H473)&lt;4,"",IF(W473="","",W473+31))</f>
        <v/>
      </c>
      <c r="AD473" s="124">
        <f>IF(AC473="","",TODAY()-AC473)</f>
        <v/>
      </c>
      <c r="AE473" s="494" t="n"/>
      <c r="AF473" s="184" t="n"/>
      <c r="AG473" s="184">
        <f>IF(AC473="","SIN ESTADO",IF(AE473&lt;&gt;"","PAGA",IF(AD473&gt;0,"VENCIDA",IF(AD473&gt;=-5,"POR VENCER","AL DÍA"))))</f>
        <v/>
      </c>
      <c r="AH473" s="185" t="n"/>
      <c r="AI473" s="119">
        <f>IF(N($H473)&lt;5,"",IF(AC473="","",AC473+31))</f>
        <v/>
      </c>
      <c r="AJ473" s="124">
        <f>IF(AI473="","",TODAY()-AI473)</f>
        <v/>
      </c>
      <c r="AK473" s="494" t="n"/>
      <c r="AL473" s="184" t="n"/>
      <c r="AM473" s="184">
        <f>IF(AI473="","SIN ESTADO",IF(AK473&lt;&gt;"","PAGA",IF(AJ473&gt;0,"VENCIDA",IF(AJ473&gt;=-5,"POR VENCER","AL DÍA"))))</f>
        <v/>
      </c>
      <c r="AN473" s="185" t="n"/>
      <c r="AO473" s="119">
        <f>IF(N($H473)&lt;6,"",IF(AI473="","",AI473+31))</f>
        <v/>
      </c>
      <c r="AP473" s="124">
        <f>IF(AO473="","",TODAY()-AO473)</f>
        <v/>
      </c>
      <c r="AQ473" s="270" t="n"/>
      <c r="AR473" s="184" t="n"/>
      <c r="AS473" s="184">
        <f>IF(AO473="","SIN ESTADO",IF(AQ473&lt;&gt;"","PAGA",IF(AP473&gt;0,"VENCIDA",IF(AP473&gt;=-5,"POR VENCER","AL DÍA"))))</f>
        <v/>
      </c>
      <c r="AT473" s="185" t="n"/>
      <c r="AU473" s="119">
        <f>IF(N($H473)&lt;7,"",IF(AO473="","",AO473+31))</f>
        <v/>
      </c>
      <c r="AV473" s="124">
        <f>IF(AU473="","",TODAY()-AU473)</f>
        <v/>
      </c>
      <c r="AW473" s="494" t="n"/>
      <c r="AX473" s="184" t="n"/>
      <c r="AY473" s="184">
        <f>IF(AU473="","SIN ESTADO",IF(AW473&lt;&gt;"","PAGA",IF(AV473&gt;0,"VENCIDA",IF(AV473&gt;=-5,"POR VENCER","AL DÍA"))))</f>
        <v/>
      </c>
      <c r="AZ473" s="185" t="n"/>
      <c r="BA473" s="119">
        <f>IF(N($H473)&lt;8,"",IF(AU473="","",AU473+31))</f>
        <v/>
      </c>
      <c r="BB473" s="124">
        <f>IF(BA473="","",TODAY()-BA473)</f>
        <v/>
      </c>
      <c r="BC473" s="494" t="n"/>
      <c r="BD473" s="184" t="n"/>
      <c r="BE473" s="184">
        <f>IF(BA473="","SIN ESTADO",IF(BC473&lt;&gt;"","PAGA",IF(BB473&gt;0,"VENCIDA",IF(BB473&gt;=-5,"POR VENCER","AL DÍA"))))</f>
        <v/>
      </c>
      <c r="BF473" s="185" t="n"/>
      <c r="BG473" s="119">
        <f>IF(N($H473)&lt;9,"",IF(BA473="","",BA473+31))</f>
        <v/>
      </c>
      <c r="BH473" s="124">
        <f>IF(BG473="","",TODAY()-BG473)</f>
        <v/>
      </c>
      <c r="BI473" s="494" t="n"/>
      <c r="BJ473" s="184" t="n"/>
      <c r="BK473" s="184">
        <f>IF(BG473="","SIN ESTADO",IF(BI473&lt;&gt;"","PAGA",IF(BH473&gt;0,"VENCIDA",IF(BH473&gt;=-5,"POR VENCER","AL DÍA"))))</f>
        <v/>
      </c>
      <c r="BL473" s="185" t="n"/>
      <c r="BM473" s="119">
        <f>IF(N($H473)&lt;10,"",IF(BG473="","",BG473+31))</f>
        <v/>
      </c>
      <c r="BN473" s="124">
        <f>IF(BM473="","",TODAY()-BM473)</f>
        <v/>
      </c>
      <c r="BO473" s="494" t="n"/>
      <c r="BP473" s="184" t="n"/>
      <c r="BQ473" s="184">
        <f>IF(BM473="","SIN ESTADO",IF(BO473&lt;&gt;"","PAGA",IF(BN473&gt;0,"VENCIDA",IF(BN473&gt;=-5,"POR VENCER","AL DÍA"))))</f>
        <v/>
      </c>
      <c r="BR473" s="185" t="n"/>
      <c r="BS473" s="119">
        <f>IF(N($H473)&lt;11,"",IF(BM473="","",BM473+31))</f>
        <v/>
      </c>
      <c r="BT473" s="124">
        <f>IF(BS473="","",TODAY()-BS473)</f>
        <v/>
      </c>
      <c r="BU473" s="494" t="n"/>
      <c r="BV473" s="184" t="n"/>
      <c r="BW473" s="184">
        <f>IF(BS473="","SIN ESTADO",IF(BU473&lt;&gt;"","PAGA",IF(BT473&gt;0,"VENCIDA",IF(BT473&gt;=-5,"POR VENCER","AL DÍA"))))</f>
        <v/>
      </c>
      <c r="BX473" s="185" t="n"/>
      <c r="BY473" s="119">
        <f>IF(N($H473)&lt;12,"",IF(BS473="","",BS473+31))</f>
        <v/>
      </c>
      <c r="BZ473" s="124">
        <f>IF(BY473="","",TODAY()-BY473)</f>
        <v/>
      </c>
      <c r="CA473" s="494" t="n"/>
      <c r="CB473" s="184" t="n"/>
      <c r="CC473" s="184">
        <f>IF(BY473="","SIN ESTADO",IF(CA473&lt;&gt;"","PAGA",IF(BZ473&gt;0,"VENCIDA",IF(BZ473&gt;=-5,"POR VENCER","AL DÍA"))))</f>
        <v/>
      </c>
      <c r="CD473" s="185" t="n"/>
      <c r="CE473" s="119">
        <f>IF(N($H473)&lt;13,"",IF(BY473="","",BY473+31))</f>
        <v/>
      </c>
      <c r="CF473" s="124">
        <f>IF(CE473="","",TODAY()-CE473)</f>
        <v/>
      </c>
      <c r="CG473" s="494" t="n"/>
      <c r="CH473" s="184" t="n"/>
      <c r="CI473" s="184">
        <f>IF(CE473="","SIN ESTADO",IF(CG473&lt;&gt;"","PAGA",IF(CF473&gt;0,"VENCIDA",IF(CF473&gt;=-5,"POR VENCER","AL DÍA"))))</f>
        <v/>
      </c>
      <c r="CJ473" s="185" t="n"/>
      <c r="CK473" s="119">
        <f>IF(N($H473)&lt;14,"",IF(CE473="","",CE473+31))</f>
        <v/>
      </c>
      <c r="CL473" s="124">
        <f>IF(CK473="","",TODAY()-CK473)</f>
        <v/>
      </c>
      <c r="CM473" s="494" t="n"/>
      <c r="CN473" s="184" t="n"/>
      <c r="CO473" s="184">
        <f>IF(CK473="","SIN ESTADO",IF(CM473&lt;&gt;"","PAGA",IF(CL473&gt;0,"VENCIDA",IF(CL473&gt;=-5,"POR VENCER","AL DÍA"))))</f>
        <v/>
      </c>
      <c r="CP473" s="185" t="n"/>
      <c r="CQ473" s="119">
        <f>IF(N($H473)&lt;15,"",IF(CK473="","",CK473+31))</f>
        <v/>
      </c>
      <c r="CR473" s="124">
        <f>IF(CQ473="","",TODAY()-CQ473)</f>
        <v/>
      </c>
      <c r="CS473" s="494" t="n"/>
      <c r="CT473" s="184" t="n"/>
      <c r="CU473" s="184">
        <f>IF(CQ473="","SIN ESTADO",IF(CS473&lt;&gt;"","PAGA",IF(CR473&gt;0,"VENCIDA",IF(CR473&gt;=-5,"POR VENCER","AL DÍA"))))</f>
        <v/>
      </c>
      <c r="CV473" s="185" t="n"/>
      <c r="CW473" s="119">
        <f>IF(N($H473)&lt;16,"",IF(CQ473="","",CQ473+31))</f>
        <v/>
      </c>
      <c r="CX473" s="124">
        <f>IF(CW473="","",TODAY()-CW473)</f>
        <v/>
      </c>
      <c r="CY473" s="494" t="n"/>
      <c r="CZ473" s="184" t="n"/>
      <c r="DA473" s="184">
        <f>IF(CW473="","SIN ESTADO",IF(CY473&lt;&gt;"","PAGA",IF(CX473&gt;0,"VENCIDA",IF(CX473&gt;=-5,"POR VENCER","AL DÍA"))))</f>
        <v/>
      </c>
      <c r="DB473" s="185" t="n"/>
      <c r="DC473" s="119">
        <f>IF(N($H473)&lt;17,"",IF(CW473="","",CW473+31))</f>
        <v/>
      </c>
      <c r="DD473" s="124">
        <f>IF(DC473="","",TODAY()-DC473)</f>
        <v/>
      </c>
      <c r="DE473" s="494" t="n"/>
      <c r="DF473" s="184" t="n"/>
      <c r="DG473" s="184">
        <f>IF(DC473="","SIN ESTADO",IF(DE473&lt;&gt;"","PAGA",IF(DD473&gt;0,"VENCIDA",IF(DD473&gt;=-5,"POR VENCER","AL DÍA"))))</f>
        <v/>
      </c>
      <c r="DH473" s="185" t="n"/>
      <c r="DI473" s="119">
        <f>IF(N($H473)&lt;18,"",IF(DC473="","",DC473+31))</f>
        <v/>
      </c>
      <c r="DJ473" s="124">
        <f>IF(DI473="","",TODAY()-DI473)</f>
        <v/>
      </c>
      <c r="DK473" s="494" t="n"/>
      <c r="DL473" s="184" t="n"/>
      <c r="DM473" s="184">
        <f>IF(DI473="","SIN ESTADO",IF(DK473&lt;&gt;"","PAGA",IF(DJ473&gt;0,"VENCIDA",IF(DJ473&gt;=-5,"POR VENCER","AL DÍA"))))</f>
        <v/>
      </c>
      <c r="DN473" s="185" t="n"/>
      <c r="DO473" s="119">
        <f>IF(N($H473)&lt;19,"",IF(DI473="","",DI473+31))</f>
        <v/>
      </c>
      <c r="DP473" s="124">
        <f>IF(DO473="","",TODAY()-DO473)</f>
        <v/>
      </c>
      <c r="DQ473" s="494" t="n"/>
      <c r="DR473" s="184" t="n"/>
      <c r="DS473" s="184">
        <f>IF(DO473="","SIN ESTADO",IF(DQ473&lt;&gt;"","PAGA",IF(DP473&gt;0,"VENCIDA",IF(DP473&gt;=-5,"POR VENCER","AL DÍA"))))</f>
        <v/>
      </c>
      <c r="DT473" s="185" t="n"/>
      <c r="DU473" s="119">
        <f>IF(N($H473)&lt;20,"",IF(DO473="","",DO473+31))</f>
        <v/>
      </c>
      <c r="DV473" s="124">
        <f>IF(DU473="","",TODAY()-DU473)</f>
        <v/>
      </c>
      <c r="DW473" s="494" t="n"/>
      <c r="DX473" s="184" t="n"/>
      <c r="DY473" s="184">
        <f>IF(DU473="","SIN ESTADO",IF(DW473&lt;&gt;"","PAGA",IF(DV473&gt;0,"VENCIDA",IF(DV473&gt;=-5,"POR VENCER","AL DÍA"))))</f>
        <v/>
      </c>
      <c r="DZ473" s="185" t="n"/>
      <c r="EA473" s="119">
        <f>IF(N($H473)&lt;21,"",IF(DU473="","",DU473+31))</f>
        <v/>
      </c>
      <c r="EB473" s="124">
        <f>IF(EA473="","",TODAY()-EA473)</f>
        <v/>
      </c>
      <c r="EC473" s="494" t="n"/>
      <c r="ED473" s="184" t="n"/>
      <c r="EE473" s="184">
        <f>IF(EA473="","SIN ESTADO",IF(EC473&lt;&gt;"","PAGA",IF(EB473&gt;0,"VENCIDA",IF(EB473&gt;=-5,"POR VENCER","AL DÍA"))))</f>
        <v/>
      </c>
      <c r="EF473" s="185" t="n"/>
      <c r="EG473" s="119">
        <f>IF(N($H473)&lt;22,"",IF(EA473="","",EA473+31))</f>
        <v/>
      </c>
      <c r="EH473" s="124">
        <f>IF(EG473="","",TODAY()-EG473)</f>
        <v/>
      </c>
      <c r="EI473" s="494" t="n"/>
      <c r="EJ473" s="184" t="n"/>
      <c r="EK473" s="184">
        <f>IF(EG473="","SIN ESTADO",IF(EI473&lt;&gt;"","PAGA",IF(EH473&gt;0,"VENCIDA",IF(EH473&gt;=-5,"POR VENCER","AL DÍA"))))</f>
        <v/>
      </c>
      <c r="EL473" s="185" t="n"/>
      <c r="EM473" s="119">
        <f>IF(N($H473)&lt;23,"",IF(EG473="","",EG473+31))</f>
        <v/>
      </c>
      <c r="EN473" s="124">
        <f>IF(EM473="","",TODAY()-EM473)</f>
        <v/>
      </c>
      <c r="EO473" s="494" t="n"/>
      <c r="EP473" s="184" t="n"/>
      <c r="EQ473" s="184">
        <f>IF(EM473="","SIN ESTADO",IF(EO473&lt;&gt;"","PAGA",IF(EN473&gt;0,"VENCIDA",IF(EN473&gt;=-5,"POR VENCER","AL DÍA"))))</f>
        <v/>
      </c>
      <c r="ER473" s="185" t="n"/>
      <c r="ES473" s="119">
        <f>IF(N($H473)&lt;24,"",IF(EM473="","",EM473+31))</f>
        <v/>
      </c>
      <c r="ET473" s="124">
        <f>IF(ES473="","",TODAY()-ES473)</f>
        <v/>
      </c>
      <c r="EU473" s="494" t="n"/>
      <c r="EV473" s="184" t="n"/>
      <c r="EW473" s="184">
        <f>IF(ES473="","SIN ESTADO",IF(EU473&lt;&gt;"","PAGA",IF(ET473&gt;0,"VENCIDA",IF(ET473&gt;=-5,"POR VENCER","AL DÍA"))))</f>
        <v/>
      </c>
      <c r="EX473" s="185" t="n"/>
      <c r="EY473" s="119">
        <f>IF(N($H473)&lt;25,"",IF(ES473="","",ES473+31))</f>
        <v/>
      </c>
      <c r="EZ473" s="124">
        <f>IF(EY473="","",TODAY()-EY473)</f>
        <v/>
      </c>
      <c r="FA473" s="494" t="n"/>
      <c r="FB473" s="184" t="n"/>
      <c r="FC473" s="184">
        <f>IF(EY473="","SIN ESTADO",IF(FA473&lt;&gt;"","PAGA",IF(EZ473&gt;0,"VENCIDA",IF(EZ473&gt;=-5,"POR VENCER","AL DÍA"))))</f>
        <v/>
      </c>
      <c r="FD473" s="185" t="n"/>
      <c r="FE473" s="119">
        <f>IF(N($H473)&lt;26,"",IF(EY473="","",EY473+31))</f>
        <v/>
      </c>
      <c r="FF473" s="124">
        <f>IF(FE473="","",TODAY()-FE473)</f>
        <v/>
      </c>
      <c r="FG473" s="494" t="n"/>
      <c r="FH473" s="184" t="n"/>
      <c r="FI473" s="184">
        <f>IF(FE473="","SIN ESTADO",IF(FG473&lt;&gt;"","PAGA",IF(FF473&gt;0,"VENCIDA",IF(FF473&gt;=-5,"POR VENCER","AL DÍA"))))</f>
        <v/>
      </c>
      <c r="FJ473" s="185" t="n"/>
      <c r="FK473" s="119">
        <f>IF(N($H473)&lt;27,"",IF(FE473="","",FE473+31))</f>
        <v/>
      </c>
      <c r="FL473" s="124">
        <f>IF(FK473="","",TODAY()-FK473)</f>
        <v/>
      </c>
      <c r="FM473" s="494" t="n"/>
      <c r="FN473" s="184" t="n"/>
      <c r="FO473" s="184">
        <f>IF(FK473="","SIN ESTADO",IF(FM473&lt;&gt;"","PAGA",IF(FL473&gt;0,"VENCIDA",IF(FL473&gt;=-5,"POR VENCER","AL DÍA"))))</f>
        <v/>
      </c>
      <c r="FP473" s="185" t="n"/>
      <c r="FQ473" s="119">
        <f>IF(N($H473)&lt;28,"",IF(FK473="","",FK473+31))</f>
        <v/>
      </c>
      <c r="FR473" s="124">
        <f>IF(FQ473="","",TODAY()-FQ473)</f>
        <v/>
      </c>
      <c r="FS473" s="494" t="n"/>
      <c r="FT473" s="184" t="n"/>
      <c r="FU473" s="184">
        <f>IF(FQ473="","SIN ESTADO",IF(FS473&lt;&gt;"","PAGA",IF(FR473&gt;0,"VENCIDA",IF(FR473&gt;=-5,"POR VENCER","AL DÍA"))))</f>
        <v/>
      </c>
      <c r="FV473" s="185" t="n"/>
      <c r="FW473" s="119">
        <f>IF(N($H473)&lt;29,"",IF(FQ473="","",FQ473+31))</f>
        <v/>
      </c>
      <c r="FX473" s="124">
        <f>IF(FW473="","",TODAY()-FW473)</f>
        <v/>
      </c>
      <c r="FY473" s="494" t="n"/>
      <c r="FZ473" s="184" t="n"/>
      <c r="GA473" s="184">
        <f>IF(FW473="","SIN ESTADO",IF(FY473&lt;&gt;"","PAGA",IF(FX473&gt;0,"VENCIDA",IF(FX473&gt;=-5,"POR VENCER","AL DÍA"))))</f>
        <v/>
      </c>
      <c r="GB473" s="185" t="n"/>
      <c r="GC473" s="119">
        <f>IF(N($H473)&lt;30,"",IF(FW473="","",FW473+31))</f>
        <v/>
      </c>
      <c r="GD473" s="124">
        <f>IF(GC473="","",TODAY()-GC473)</f>
        <v/>
      </c>
      <c r="GE473" s="494" t="n"/>
      <c r="GF473" s="184" t="n"/>
      <c r="GG473" s="184">
        <f>IF(GC473="","SIN ESTADO",IF(GE473&lt;&gt;"","PAGA",IF(GD473&gt;0,"VENCIDA",IF(GD473&gt;=-5,"POR VENCER","AL DÍA"))))</f>
        <v/>
      </c>
      <c r="GH473" s="185" t="n"/>
      <c r="GI473" s="119">
        <f>IF(N($H473)&lt;31,"",IF(GC473="","",GC473+31))</f>
        <v/>
      </c>
      <c r="GJ473" s="124">
        <f>IF(GI473="","",TODAY()-GI473)</f>
        <v/>
      </c>
      <c r="GK473" s="494" t="n"/>
      <c r="GL473" s="184" t="n"/>
      <c r="GM473" s="184">
        <f>IF(GI473="","SIN ESTADO",IF(GK473&lt;&gt;"","PAGA",IF(GJ473&gt;0,"VENCIDA",IF(GJ473&gt;=-5,"POR VENCER","AL DÍA"))))</f>
        <v/>
      </c>
      <c r="GN473" s="185" t="n"/>
      <c r="GO473" s="119">
        <f>IF(N($H473)&lt;32,"",IF(GI473="","",GI473+31))</f>
        <v/>
      </c>
      <c r="GP473" s="124">
        <f>IF(GO473="","",TODAY()-GO473)</f>
        <v/>
      </c>
      <c r="GQ473" s="494" t="n"/>
      <c r="GR473" s="184" t="n"/>
      <c r="GS473" s="184">
        <f>IF(GO473="","SIN ESTADO",IF(GQ473&lt;&gt;"","PAGA",IF(GP473&gt;0,"VENCIDA",IF(GP473&gt;=-5,"POR VENCER","AL DÍA"))))</f>
        <v/>
      </c>
      <c r="GT473" s="185" t="n"/>
      <c r="GU473" s="119">
        <f>IF(N($H473)&lt;33,"",IF(GO473="","",GO473+31))</f>
        <v/>
      </c>
      <c r="GV473" s="124">
        <f>IF(GU473="","",TODAY()-GU473)</f>
        <v/>
      </c>
      <c r="GW473" s="494" t="n"/>
      <c r="GX473" s="184" t="n"/>
      <c r="GY473" s="184">
        <f>IF(GU473="","SIN ESTADO",IF(GW473&lt;&gt;"","PAGA",IF(GV473&gt;0,"VENCIDA",IF(GV473&gt;=-5,"POR VENCER","AL DÍA"))))</f>
        <v/>
      </c>
      <c r="GZ473" s="185" t="n"/>
      <c r="HA473" s="119">
        <f>IF(N($H473)&lt;34,"",IF(GU473="","",GU473+31))</f>
        <v/>
      </c>
      <c r="HB473" s="124">
        <f>IF(HA473="","",TODAY()-HA473)</f>
        <v/>
      </c>
      <c r="HC473" s="494" t="n"/>
      <c r="HD473" s="184" t="n"/>
      <c r="HE473" s="184">
        <f>IF(HA473="","SIN ESTADO",IF(HC473&lt;&gt;"","PAGA",IF(HB473&gt;0,"VENCIDA",IF(HB473&gt;=-5,"POR VENCER","AL DÍA"))))</f>
        <v/>
      </c>
      <c r="HF473" s="185" t="n"/>
      <c r="HG473" s="119">
        <f>IF(N($H473)&lt;35,"",IF(HA473="","",HA473+31))</f>
        <v/>
      </c>
      <c r="HH473" s="124">
        <f>IF(HG473="","",TODAY()-HG473)</f>
        <v/>
      </c>
      <c r="HI473" s="494" t="n"/>
      <c r="HJ473" s="184" t="n"/>
      <c r="HK473" s="184">
        <f>IF(HG473="","SIN ESTADO",IF(HI473&lt;&gt;"","PAGA",IF(HH473&gt;0,"VENCIDA",IF(HH473&gt;=-5,"POR VENCER","AL DÍA"))))</f>
        <v/>
      </c>
      <c r="HL473" s="168" t="n"/>
      <c r="HM473" s="119">
        <f>IF(N($H473)&lt;36,"",IF(HG473="","",HG473+31))</f>
        <v/>
      </c>
      <c r="HN473" s="124">
        <f>IF(HM473="","",TODAY()-HM473)</f>
        <v/>
      </c>
      <c r="HO473" s="494" t="n"/>
      <c r="HP473" s="184" t="n"/>
      <c r="HQ473" s="184">
        <f>IF(HM473="","SIN ESTADO",IF(HO473&lt;&gt;"","PAGA",IF(HN473&gt;0,"VENCIDA",IF(HN473&gt;=-5,"POR VENCER","AL DÍA"))))</f>
        <v/>
      </c>
      <c r="HR473" s="168" t="n"/>
      <c r="HS473" s="169">
        <f>N473+T473+Z473+AF473+AL473+AR473+AX473+BD473+BJ473+BP473+BV473+CB473+CH473+CN473+CT473+CZ473+DF473+DL473+DR473+DX473+ED473+EJ473+EP473+EV473+FB473+FH473+FN473+FT473+FZ473+GF473+GL473+GR473+GX473+HD473+HJ473+HP473</f>
        <v/>
      </c>
      <c r="HU473" s="170">
        <f>IFERROR(N($J473),0)</f>
        <v/>
      </c>
      <c r="HW473" s="170">
        <f>SUMPRODUCT((MOD(COLUMN($M473:$HR473)-COLUMN($M473),6)=0)*ISNUMBER($M473:$HR473)*($M473:$HR473&gt;=RESUMEN!$C$26)*($M473:$HR473&lt;=RESUMEN!$C$27)*IFERROR(N($N473:$HS473),0))</f>
        <v/>
      </c>
      <c r="HX473" s="170">
        <f>SUMPRODUCT((MOD(COLUMN($M473:$HR473)-COLUMN($M473),6)=0)*ISNUMBER($M473:$HR473)*($M473:$HR473&gt;=RESUMEN!$C$26)*($M473:$HR473&lt;=RESUMEN!$C$27))</f>
        <v/>
      </c>
    </row>
    <row r="474" ht="15.75" customHeight="1" s="506">
      <c r="B474" s="113">
        <f>VENTAS!A473</f>
        <v/>
      </c>
      <c r="C474" s="236">
        <f>VENTAS!B473</f>
        <v/>
      </c>
      <c r="D474" s="53">
        <f>VENTAS!C473</f>
        <v/>
      </c>
      <c r="E474" s="114">
        <f>VENTAS!D473</f>
        <v/>
      </c>
      <c r="F474" s="114">
        <f>VENTAS!J473</f>
        <v/>
      </c>
      <c r="G474" s="494">
        <f>VENTAS!F473</f>
        <v/>
      </c>
      <c r="H474" s="479">
        <f>VENTAS!K473</f>
        <v/>
      </c>
      <c r="I474" s="479">
        <f>VENTAS!M473</f>
        <v/>
      </c>
      <c r="J474" s="184">
        <f>VENTAS!L473</f>
        <v/>
      </c>
      <c r="K474" s="119">
        <f>IF(N($H474)&lt;1,"",$G474+31)</f>
        <v/>
      </c>
      <c r="L474" s="124">
        <f>IF(K474="","",TODAY()-K474)</f>
        <v/>
      </c>
      <c r="M474" s="494" t="n">
        <v>46275</v>
      </c>
      <c r="N474" s="374" t="n">
        <v>1000000</v>
      </c>
      <c r="O474" s="184">
        <f>IF(K474="","SIN ESTADO",IF(M474&lt;&gt;"","PAGA",IF(L474&gt;0,"VENCIDA",IF(L474&gt;=-5,"POR VENCER","AL DÍA"))))</f>
        <v/>
      </c>
      <c r="P474" s="185" t="inlineStr">
        <is>
          <t>TRANSFERENCIA</t>
        </is>
      </c>
      <c r="Q474" s="119">
        <f>IF(N($H474)&lt;2,"",IF(K474="","",K474+31))</f>
        <v/>
      </c>
      <c r="R474" s="124">
        <f>IF(Q474="","",TODAY()-Q474)</f>
        <v/>
      </c>
      <c r="S474" s="494" t="n"/>
      <c r="T474" s="184" t="n"/>
      <c r="U474" s="184">
        <f>IF(Q474="","SIN ESTADO",IF(S474&lt;&gt;"","PAGA",IF(R474&gt;0,"VENCIDA",IF(R474&gt;=-5,"POR VENCER","AL DÍA"))))</f>
        <v/>
      </c>
      <c r="V474" s="185" t="n"/>
      <c r="W474" s="119">
        <f>IF(N($H474)&lt;3,"",IF(Q474="","",Q474+31))</f>
        <v/>
      </c>
      <c r="X474" s="124">
        <f>IF(W474="","",TODAY()-W474)</f>
        <v/>
      </c>
      <c r="Y474" s="494" t="n"/>
      <c r="Z474" s="184" t="n"/>
      <c r="AA474" s="184">
        <f>IF(W474="","SIN ESTADO",IF(Y474&lt;&gt;"","PAGA",IF(X474&gt;0,"VENCIDA",IF(X474&gt;=-5,"POR VENCER","AL DÍA"))))</f>
        <v/>
      </c>
      <c r="AB474" s="185" t="n"/>
      <c r="AC474" s="119">
        <f>IF(N($H474)&lt;4,"",IF(W474="","",W474+31))</f>
        <v/>
      </c>
      <c r="AD474" s="124">
        <f>IF(AC474="","",TODAY()-AC474)</f>
        <v/>
      </c>
      <c r="AE474" s="494" t="n"/>
      <c r="AF474" s="184" t="n"/>
      <c r="AG474" s="184">
        <f>IF(AC474="","SIN ESTADO",IF(AE474&lt;&gt;"","PAGA",IF(AD474&gt;0,"VENCIDA",IF(AD474&gt;=-5,"POR VENCER","AL DÍA"))))</f>
        <v/>
      </c>
      <c r="AH474" s="185" t="n"/>
      <c r="AI474" s="119">
        <f>IF(N($H474)&lt;5,"",IF(AC474="","",AC474+31))</f>
        <v/>
      </c>
      <c r="AJ474" s="124">
        <f>IF(AI474="","",TODAY()-AI474)</f>
        <v/>
      </c>
      <c r="AK474" s="494" t="n"/>
      <c r="AL474" s="184" t="n"/>
      <c r="AM474" s="184">
        <f>IF(AI474="","SIN ESTADO",IF(AK474&lt;&gt;"","PAGA",IF(AJ474&gt;0,"VENCIDA",IF(AJ474&gt;=-5,"POR VENCER","AL DÍA"))))</f>
        <v/>
      </c>
      <c r="AN474" s="185" t="n"/>
      <c r="AO474" s="119">
        <f>IF(N($H474)&lt;6,"",IF(AI474="","",AI474+31))</f>
        <v/>
      </c>
      <c r="AP474" s="124">
        <f>IF(AO474="","",TODAY()-AO474)</f>
        <v/>
      </c>
      <c r="AQ474" s="270" t="n"/>
      <c r="AR474" s="184" t="n"/>
      <c r="AS474" s="184">
        <f>IF(AO474="","SIN ESTADO",IF(AQ474&lt;&gt;"","PAGA",IF(AP474&gt;0,"VENCIDA",IF(AP474&gt;=-5,"POR VENCER","AL DÍA"))))</f>
        <v/>
      </c>
      <c r="AT474" s="185" t="n"/>
      <c r="AU474" s="119">
        <f>IF(N($H474)&lt;7,"",IF(AO474="","",AO474+31))</f>
        <v/>
      </c>
      <c r="AV474" s="124">
        <f>IF(AU474="","",TODAY()-AU474)</f>
        <v/>
      </c>
      <c r="AW474" s="494" t="n"/>
      <c r="AX474" s="184" t="n"/>
      <c r="AY474" s="184">
        <f>IF(AU474="","SIN ESTADO",IF(AW474&lt;&gt;"","PAGA",IF(AV474&gt;0,"VENCIDA",IF(AV474&gt;=-5,"POR VENCER","AL DÍA"))))</f>
        <v/>
      </c>
      <c r="AZ474" s="185" t="n"/>
      <c r="BA474" s="119">
        <f>IF(N($H474)&lt;8,"",IF(AU474="","",AU474+31))</f>
        <v/>
      </c>
      <c r="BB474" s="124">
        <f>IF(BA474="","",TODAY()-BA474)</f>
        <v/>
      </c>
      <c r="BC474" s="494" t="n"/>
      <c r="BD474" s="184" t="n"/>
      <c r="BE474" s="184">
        <f>IF(BA474="","SIN ESTADO",IF(BC474&lt;&gt;"","PAGA",IF(BB474&gt;0,"VENCIDA",IF(BB474&gt;=-5,"POR VENCER","AL DÍA"))))</f>
        <v/>
      </c>
      <c r="BF474" s="185" t="n"/>
      <c r="BG474" s="119">
        <f>IF(N($H474)&lt;9,"",IF(BA474="","",BA474+31))</f>
        <v/>
      </c>
      <c r="BH474" s="124">
        <f>IF(BG474="","",TODAY()-BG474)</f>
        <v/>
      </c>
      <c r="BI474" s="494" t="n"/>
      <c r="BJ474" s="184" t="n"/>
      <c r="BK474" s="184">
        <f>IF(BG474="","SIN ESTADO",IF(BI474&lt;&gt;"","PAGA",IF(BH474&gt;0,"VENCIDA",IF(BH474&gt;=-5,"POR VENCER","AL DÍA"))))</f>
        <v/>
      </c>
      <c r="BL474" s="185" t="n"/>
      <c r="BM474" s="119">
        <f>IF(N($H474)&lt;10,"",IF(BG474="","",BG474+31))</f>
        <v/>
      </c>
      <c r="BN474" s="124">
        <f>IF(BM474="","",TODAY()-BM474)</f>
        <v/>
      </c>
      <c r="BO474" s="494" t="n"/>
      <c r="BP474" s="184" t="n"/>
      <c r="BQ474" s="184">
        <f>IF(BM474="","SIN ESTADO",IF(BO474&lt;&gt;"","PAGA",IF(BN474&gt;0,"VENCIDA",IF(BN474&gt;=-5,"POR VENCER","AL DÍA"))))</f>
        <v/>
      </c>
      <c r="BR474" s="185" t="n"/>
      <c r="BS474" s="119">
        <f>IF(N($H474)&lt;11,"",IF(BM474="","",BM474+31))</f>
        <v/>
      </c>
      <c r="BT474" s="124">
        <f>IF(BS474="","",TODAY()-BS474)</f>
        <v/>
      </c>
      <c r="BU474" s="494" t="n"/>
      <c r="BV474" s="184" t="n"/>
      <c r="BW474" s="184">
        <f>IF(BS474="","SIN ESTADO",IF(BU474&lt;&gt;"","PAGA",IF(BT474&gt;0,"VENCIDA",IF(BT474&gt;=-5,"POR VENCER","AL DÍA"))))</f>
        <v/>
      </c>
      <c r="BX474" s="185" t="n"/>
      <c r="BY474" s="119">
        <f>IF(N($H474)&lt;12,"",IF(BS474="","",BS474+31))</f>
        <v/>
      </c>
      <c r="BZ474" s="124">
        <f>IF(BY474="","",TODAY()-BY474)</f>
        <v/>
      </c>
      <c r="CA474" s="494" t="n"/>
      <c r="CB474" s="184" t="n"/>
      <c r="CC474" s="184">
        <f>IF(BY474="","SIN ESTADO",IF(CA474&lt;&gt;"","PAGA",IF(BZ474&gt;0,"VENCIDA",IF(BZ474&gt;=-5,"POR VENCER","AL DÍA"))))</f>
        <v/>
      </c>
      <c r="CD474" s="185" t="n"/>
      <c r="CE474" s="119">
        <f>IF(N($H474)&lt;13,"",IF(BY474="","",BY474+31))</f>
        <v/>
      </c>
      <c r="CF474" s="124">
        <f>IF(CE474="","",TODAY()-CE474)</f>
        <v/>
      </c>
      <c r="CG474" s="494" t="n"/>
      <c r="CH474" s="184" t="n"/>
      <c r="CI474" s="184">
        <f>IF(CE474="","SIN ESTADO",IF(CG474&lt;&gt;"","PAGA",IF(CF474&gt;0,"VENCIDA",IF(CF474&gt;=-5,"POR VENCER","AL DÍA"))))</f>
        <v/>
      </c>
      <c r="CJ474" s="185" t="n"/>
      <c r="CK474" s="119">
        <f>IF(N($H474)&lt;14,"",IF(CE474="","",CE474+31))</f>
        <v/>
      </c>
      <c r="CL474" s="124">
        <f>IF(CK474="","",TODAY()-CK474)</f>
        <v/>
      </c>
      <c r="CM474" s="494" t="n"/>
      <c r="CN474" s="184" t="n"/>
      <c r="CO474" s="184">
        <f>IF(CK474="","SIN ESTADO",IF(CM474&lt;&gt;"","PAGA",IF(CL474&gt;0,"VENCIDA",IF(CL474&gt;=-5,"POR VENCER","AL DÍA"))))</f>
        <v/>
      </c>
      <c r="CP474" s="185" t="n"/>
      <c r="CQ474" s="119">
        <f>IF(N($H474)&lt;15,"",IF(CK474="","",CK474+31))</f>
        <v/>
      </c>
      <c r="CR474" s="124">
        <f>IF(CQ474="","",TODAY()-CQ474)</f>
        <v/>
      </c>
      <c r="CS474" s="494" t="n"/>
      <c r="CT474" s="184" t="n"/>
      <c r="CU474" s="184">
        <f>IF(CQ474="","SIN ESTADO",IF(CS474&lt;&gt;"","PAGA",IF(CR474&gt;0,"VENCIDA",IF(CR474&gt;=-5,"POR VENCER","AL DÍA"))))</f>
        <v/>
      </c>
      <c r="CV474" s="185" t="n"/>
      <c r="CW474" s="119">
        <f>IF(N($H474)&lt;16,"",IF(CQ474="","",CQ474+31))</f>
        <v/>
      </c>
      <c r="CX474" s="124">
        <f>IF(CW474="","",TODAY()-CW474)</f>
        <v/>
      </c>
      <c r="CY474" s="494" t="n"/>
      <c r="CZ474" s="184" t="n"/>
      <c r="DA474" s="184">
        <f>IF(CW474="","SIN ESTADO",IF(CY474&lt;&gt;"","PAGA",IF(CX474&gt;0,"VENCIDA",IF(CX474&gt;=-5,"POR VENCER","AL DÍA"))))</f>
        <v/>
      </c>
      <c r="DB474" s="185" t="n"/>
      <c r="DC474" s="119">
        <f>IF(N($H474)&lt;17,"",IF(CW474="","",CW474+31))</f>
        <v/>
      </c>
      <c r="DD474" s="124">
        <f>IF(DC474="","",TODAY()-DC474)</f>
        <v/>
      </c>
      <c r="DE474" s="494" t="n"/>
      <c r="DF474" s="184" t="n"/>
      <c r="DG474" s="184">
        <f>IF(DC474="","SIN ESTADO",IF(DE474&lt;&gt;"","PAGA",IF(DD474&gt;0,"VENCIDA",IF(DD474&gt;=-5,"POR VENCER","AL DÍA"))))</f>
        <v/>
      </c>
      <c r="DH474" s="185" t="n"/>
      <c r="DI474" s="119">
        <f>IF(N($H474)&lt;18,"",IF(DC474="","",DC474+31))</f>
        <v/>
      </c>
      <c r="DJ474" s="124">
        <f>IF(DI474="","",TODAY()-DI474)</f>
        <v/>
      </c>
      <c r="DK474" s="494" t="n"/>
      <c r="DL474" s="184" t="n"/>
      <c r="DM474" s="184">
        <f>IF(DI474="","SIN ESTADO",IF(DK474&lt;&gt;"","PAGA",IF(DJ474&gt;0,"VENCIDA",IF(DJ474&gt;=-5,"POR VENCER","AL DÍA"))))</f>
        <v/>
      </c>
      <c r="DN474" s="185" t="n"/>
      <c r="DO474" s="119">
        <f>IF(N($H474)&lt;19,"",IF(DI474="","",DI474+31))</f>
        <v/>
      </c>
      <c r="DP474" s="124">
        <f>IF(DO474="","",TODAY()-DO474)</f>
        <v/>
      </c>
      <c r="DQ474" s="494" t="n"/>
      <c r="DR474" s="184" t="n"/>
      <c r="DS474" s="184">
        <f>IF(DO474="","SIN ESTADO",IF(DQ474&lt;&gt;"","PAGA",IF(DP474&gt;0,"VENCIDA",IF(DP474&gt;=-5,"POR VENCER","AL DÍA"))))</f>
        <v/>
      </c>
      <c r="DT474" s="185" t="n"/>
      <c r="DU474" s="119">
        <f>IF(N($H474)&lt;20,"",IF(DO474="","",DO474+31))</f>
        <v/>
      </c>
      <c r="DV474" s="124">
        <f>IF(DU474="","",TODAY()-DU474)</f>
        <v/>
      </c>
      <c r="DW474" s="494" t="n"/>
      <c r="DX474" s="184" t="n"/>
      <c r="DY474" s="184">
        <f>IF(DU474="","SIN ESTADO",IF(DW474&lt;&gt;"","PAGA",IF(DV474&gt;0,"VENCIDA",IF(DV474&gt;=-5,"POR VENCER","AL DÍA"))))</f>
        <v/>
      </c>
      <c r="DZ474" s="185" t="n"/>
      <c r="EA474" s="119">
        <f>IF(N($H474)&lt;21,"",IF(DU474="","",DU474+31))</f>
        <v/>
      </c>
      <c r="EB474" s="124">
        <f>IF(EA474="","",TODAY()-EA474)</f>
        <v/>
      </c>
      <c r="EC474" s="494" t="n"/>
      <c r="ED474" s="184" t="n"/>
      <c r="EE474" s="184">
        <f>IF(EA474="","SIN ESTADO",IF(EC474&lt;&gt;"","PAGA",IF(EB474&gt;0,"VENCIDA",IF(EB474&gt;=-5,"POR VENCER","AL DÍA"))))</f>
        <v/>
      </c>
      <c r="EF474" s="185" t="n"/>
      <c r="EG474" s="119">
        <f>IF(N($H474)&lt;22,"",IF(EA474="","",EA474+31))</f>
        <v/>
      </c>
      <c r="EH474" s="124">
        <f>IF(EG474="","",TODAY()-EG474)</f>
        <v/>
      </c>
      <c r="EI474" s="494" t="n"/>
      <c r="EJ474" s="184" t="n"/>
      <c r="EK474" s="184">
        <f>IF(EG474="","SIN ESTADO",IF(EI474&lt;&gt;"","PAGA",IF(EH474&gt;0,"VENCIDA",IF(EH474&gt;=-5,"POR VENCER","AL DÍA"))))</f>
        <v/>
      </c>
      <c r="EL474" s="185" t="n"/>
      <c r="EM474" s="119">
        <f>IF(N($H474)&lt;23,"",IF(EG474="","",EG474+31))</f>
        <v/>
      </c>
      <c r="EN474" s="124">
        <f>IF(EM474="","",TODAY()-EM474)</f>
        <v/>
      </c>
      <c r="EO474" s="494" t="n"/>
      <c r="EP474" s="184" t="n"/>
      <c r="EQ474" s="184">
        <f>IF(EM474="","SIN ESTADO",IF(EO474&lt;&gt;"","PAGA",IF(EN474&gt;0,"VENCIDA",IF(EN474&gt;=-5,"POR VENCER","AL DÍA"))))</f>
        <v/>
      </c>
      <c r="ER474" s="185" t="n"/>
      <c r="ES474" s="119">
        <f>IF(N($H474)&lt;24,"",IF(EM474="","",EM474+31))</f>
        <v/>
      </c>
      <c r="ET474" s="124">
        <f>IF(ES474="","",TODAY()-ES474)</f>
        <v/>
      </c>
      <c r="EU474" s="494" t="n"/>
      <c r="EV474" s="184" t="n"/>
      <c r="EW474" s="184">
        <f>IF(ES474="","SIN ESTADO",IF(EU474&lt;&gt;"","PAGA",IF(ET474&gt;0,"VENCIDA",IF(ET474&gt;=-5,"POR VENCER","AL DÍA"))))</f>
        <v/>
      </c>
      <c r="EX474" s="185" t="n"/>
      <c r="EY474" s="119">
        <f>IF(N($H474)&lt;25,"",IF(ES474="","",ES474+31))</f>
        <v/>
      </c>
      <c r="EZ474" s="124">
        <f>IF(EY474="","",TODAY()-EY474)</f>
        <v/>
      </c>
      <c r="FA474" s="494" t="n"/>
      <c r="FB474" s="184" t="n"/>
      <c r="FC474" s="184">
        <f>IF(EY474="","SIN ESTADO",IF(FA474&lt;&gt;"","PAGA",IF(EZ474&gt;0,"VENCIDA",IF(EZ474&gt;=-5,"POR VENCER","AL DÍA"))))</f>
        <v/>
      </c>
      <c r="FD474" s="185" t="n"/>
      <c r="FE474" s="119">
        <f>IF(N($H474)&lt;26,"",IF(EY474="","",EY474+31))</f>
        <v/>
      </c>
      <c r="FF474" s="124">
        <f>IF(FE474="","",TODAY()-FE474)</f>
        <v/>
      </c>
      <c r="FG474" s="494" t="n"/>
      <c r="FH474" s="184" t="n"/>
      <c r="FI474" s="184">
        <f>IF(FE474="","SIN ESTADO",IF(FG474&lt;&gt;"","PAGA",IF(FF474&gt;0,"VENCIDA",IF(FF474&gt;=-5,"POR VENCER","AL DÍA"))))</f>
        <v/>
      </c>
      <c r="FJ474" s="185" t="n"/>
      <c r="FK474" s="119">
        <f>IF(N($H474)&lt;27,"",IF(FE474="","",FE474+31))</f>
        <v/>
      </c>
      <c r="FL474" s="124">
        <f>IF(FK474="","",TODAY()-FK474)</f>
        <v/>
      </c>
      <c r="FM474" s="494" t="n"/>
      <c r="FN474" s="184" t="n"/>
      <c r="FO474" s="184">
        <f>IF(FK474="","SIN ESTADO",IF(FM474&lt;&gt;"","PAGA",IF(FL474&gt;0,"VENCIDA",IF(FL474&gt;=-5,"POR VENCER","AL DÍA"))))</f>
        <v/>
      </c>
      <c r="FP474" s="185" t="n"/>
      <c r="FQ474" s="119">
        <f>IF(N($H474)&lt;28,"",IF(FK474="","",FK474+31))</f>
        <v/>
      </c>
      <c r="FR474" s="124">
        <f>IF(FQ474="","",TODAY()-FQ474)</f>
        <v/>
      </c>
      <c r="FS474" s="494" t="n"/>
      <c r="FT474" s="184" t="n"/>
      <c r="FU474" s="184">
        <f>IF(FQ474="","SIN ESTADO",IF(FS474&lt;&gt;"","PAGA",IF(FR474&gt;0,"VENCIDA",IF(FR474&gt;=-5,"POR VENCER","AL DÍA"))))</f>
        <v/>
      </c>
      <c r="FV474" s="185" t="n"/>
      <c r="FW474" s="119">
        <f>IF(N($H474)&lt;29,"",IF(FQ474="","",FQ474+31))</f>
        <v/>
      </c>
      <c r="FX474" s="124">
        <f>IF(FW474="","",TODAY()-FW474)</f>
        <v/>
      </c>
      <c r="FY474" s="494" t="n"/>
      <c r="FZ474" s="184" t="n"/>
      <c r="GA474" s="184">
        <f>IF(FW474="","SIN ESTADO",IF(FY474&lt;&gt;"","PAGA",IF(FX474&gt;0,"VENCIDA",IF(FX474&gt;=-5,"POR VENCER","AL DÍA"))))</f>
        <v/>
      </c>
      <c r="GB474" s="185" t="n"/>
      <c r="GC474" s="119">
        <f>IF(N($H474)&lt;30,"",IF(FW474="","",FW474+31))</f>
        <v/>
      </c>
      <c r="GD474" s="124">
        <f>IF(GC474="","",TODAY()-GC474)</f>
        <v/>
      </c>
      <c r="GE474" s="494" t="n"/>
      <c r="GF474" s="184" t="n"/>
      <c r="GG474" s="184">
        <f>IF(GC474="","SIN ESTADO",IF(GE474&lt;&gt;"","PAGA",IF(GD474&gt;0,"VENCIDA",IF(GD474&gt;=-5,"POR VENCER","AL DÍA"))))</f>
        <v/>
      </c>
      <c r="GH474" s="185" t="n"/>
      <c r="GI474" s="119">
        <f>IF(N($H474)&lt;31,"",IF(GC474="","",GC474+31))</f>
        <v/>
      </c>
      <c r="GJ474" s="124">
        <f>IF(GI474="","",TODAY()-GI474)</f>
        <v/>
      </c>
      <c r="GK474" s="494" t="n"/>
      <c r="GL474" s="184" t="n"/>
      <c r="GM474" s="184">
        <f>IF(GI474="","SIN ESTADO",IF(GK474&lt;&gt;"","PAGA",IF(GJ474&gt;0,"VENCIDA",IF(GJ474&gt;=-5,"POR VENCER","AL DÍA"))))</f>
        <v/>
      </c>
      <c r="GN474" s="185" t="n"/>
      <c r="GO474" s="119">
        <f>IF(N($H474)&lt;32,"",IF(GI474="","",GI474+31))</f>
        <v/>
      </c>
      <c r="GP474" s="124">
        <f>IF(GO474="","",TODAY()-GO474)</f>
        <v/>
      </c>
      <c r="GQ474" s="494" t="n"/>
      <c r="GR474" s="184" t="n"/>
      <c r="GS474" s="184">
        <f>IF(GO474="","SIN ESTADO",IF(GQ474&lt;&gt;"","PAGA",IF(GP474&gt;0,"VENCIDA",IF(GP474&gt;=-5,"POR VENCER","AL DÍA"))))</f>
        <v/>
      </c>
      <c r="GT474" s="185" t="n"/>
      <c r="GU474" s="119">
        <f>IF(N($H474)&lt;33,"",IF(GO474="","",GO474+31))</f>
        <v/>
      </c>
      <c r="GV474" s="124">
        <f>IF(GU474="","",TODAY()-GU474)</f>
        <v/>
      </c>
      <c r="GW474" s="494" t="n"/>
      <c r="GX474" s="184" t="n"/>
      <c r="GY474" s="184">
        <f>IF(GU474="","SIN ESTADO",IF(GW474&lt;&gt;"","PAGA",IF(GV474&gt;0,"VENCIDA",IF(GV474&gt;=-5,"POR VENCER","AL DÍA"))))</f>
        <v/>
      </c>
      <c r="GZ474" s="185" t="n"/>
      <c r="HA474" s="119">
        <f>IF(N($H474)&lt;34,"",IF(GU474="","",GU474+31))</f>
        <v/>
      </c>
      <c r="HB474" s="124">
        <f>IF(HA474="","",TODAY()-HA474)</f>
        <v/>
      </c>
      <c r="HC474" s="494" t="n"/>
      <c r="HD474" s="184" t="n"/>
      <c r="HE474" s="184">
        <f>IF(HA474="","SIN ESTADO",IF(HC474&lt;&gt;"","PAGA",IF(HB474&gt;0,"VENCIDA",IF(HB474&gt;=-5,"POR VENCER","AL DÍA"))))</f>
        <v/>
      </c>
      <c r="HF474" s="185" t="n"/>
      <c r="HG474" s="119">
        <f>IF(N($H474)&lt;35,"",IF(HA474="","",HA474+31))</f>
        <v/>
      </c>
      <c r="HH474" s="124">
        <f>IF(HG474="","",TODAY()-HG474)</f>
        <v/>
      </c>
      <c r="HI474" s="494" t="n"/>
      <c r="HJ474" s="184" t="n"/>
      <c r="HK474" s="184">
        <f>IF(HG474="","SIN ESTADO",IF(HI474&lt;&gt;"","PAGA",IF(HH474&gt;0,"VENCIDA",IF(HH474&gt;=-5,"POR VENCER","AL DÍA"))))</f>
        <v/>
      </c>
      <c r="HL474" s="168" t="n"/>
      <c r="HM474" s="119">
        <f>IF(N($H474)&lt;36,"",IF(HG474="","",HG474+31))</f>
        <v/>
      </c>
      <c r="HN474" s="124">
        <f>IF(HM474="","",TODAY()-HM474)</f>
        <v/>
      </c>
      <c r="HO474" s="494" t="n"/>
      <c r="HP474" s="184" t="n"/>
      <c r="HQ474" s="184">
        <f>IF(HM474="","SIN ESTADO",IF(HO474&lt;&gt;"","PAGA",IF(HN474&gt;0,"VENCIDA",IF(HN474&gt;=-5,"POR VENCER","AL DÍA"))))</f>
        <v/>
      </c>
      <c r="HR474" s="168" t="n"/>
      <c r="HS474" s="169">
        <f>N474+T474+Z474+AF474+AL474+AR474+AX474+BD474+BJ474+BP474+BV474+CB474+CH474+CN474+CT474+CZ474+DF474+DL474+DR474+DX474+ED474+EJ474+EP474+EV474+FB474+FH474+FN474+FT474+FZ474+GF474+GL474+GR474+GX474+HD474+HJ474+HP474</f>
        <v/>
      </c>
      <c r="HU474" s="170">
        <f>IFERROR(N($J474),0)</f>
        <v/>
      </c>
      <c r="HW474" s="170">
        <f>SUMPRODUCT((MOD(COLUMN($M474:$HR474)-COLUMN($M474),6)=0)*ISNUMBER($M474:$HR474)*($M474:$HR474&gt;=RESUMEN!$C$26)*($M474:$HR474&lt;=RESUMEN!$C$27)*IFERROR(N($N474:$HS474),0))</f>
        <v/>
      </c>
      <c r="HX474" s="170">
        <f>SUMPRODUCT((MOD(COLUMN($M474:$HR474)-COLUMN($M474),6)=0)*ISNUMBER($M474:$HR474)*($M474:$HR474&gt;=RESUMEN!$C$26)*($M474:$HR474&lt;=RESUMEN!$C$27))</f>
        <v/>
      </c>
    </row>
    <row r="475" ht="15.75" customHeight="1" s="506">
      <c r="B475" s="113">
        <f>VENTAS!A474</f>
        <v/>
      </c>
      <c r="C475" s="236">
        <f>VENTAS!B474</f>
        <v/>
      </c>
      <c r="D475" s="53">
        <f>VENTAS!C474</f>
        <v/>
      </c>
      <c r="E475" s="114">
        <f>VENTAS!D474</f>
        <v/>
      </c>
      <c r="F475" s="114">
        <f>VENTAS!J474</f>
        <v/>
      </c>
      <c r="G475" s="494">
        <f>VENTAS!F474</f>
        <v/>
      </c>
      <c r="H475" s="479">
        <f>VENTAS!K474</f>
        <v/>
      </c>
      <c r="I475" s="479">
        <f>VENTAS!M474</f>
        <v/>
      </c>
      <c r="J475" s="184">
        <f>VENTAS!L474</f>
        <v/>
      </c>
      <c r="K475" s="119">
        <f>IF(N($H475)&lt;1,"",$G475+31)</f>
        <v/>
      </c>
      <c r="L475" s="124">
        <f>IF(K475="","",TODAY()-K475)</f>
        <v/>
      </c>
      <c r="M475" s="494" t="n"/>
      <c r="N475" s="374" t="n"/>
      <c r="O475" s="184">
        <f>IF(K475="","SIN ESTADO",IF(M475&lt;&gt;"","PAGA",IF(L475&gt;0,"VENCIDA",IF(L475&gt;=-5,"POR VENCER","AL DÍA"))))</f>
        <v/>
      </c>
      <c r="P475" s="185" t="n"/>
      <c r="Q475" s="119">
        <f>IF(N($H475)&lt;2,"",IF(K475="","",K475+31))</f>
        <v/>
      </c>
      <c r="R475" s="124">
        <f>IF(Q475="","",TODAY()-Q475)</f>
        <v/>
      </c>
      <c r="S475" s="494" t="n"/>
      <c r="T475" s="184" t="n"/>
      <c r="U475" s="184">
        <f>IF(Q475="","SIN ESTADO",IF(S475&lt;&gt;"","PAGA",IF(R475&gt;0,"VENCIDA",IF(R475&gt;=-5,"POR VENCER","AL DÍA"))))</f>
        <v/>
      </c>
      <c r="V475" s="185" t="n"/>
      <c r="W475" s="119">
        <f>IF(N($H475)&lt;3,"",IF(Q475="","",Q475+31))</f>
        <v/>
      </c>
      <c r="X475" s="124">
        <f>IF(W475="","",TODAY()-W475)</f>
        <v/>
      </c>
      <c r="Y475" s="494" t="n"/>
      <c r="Z475" s="184" t="n"/>
      <c r="AA475" s="184">
        <f>IF(W475="","SIN ESTADO",IF(Y475&lt;&gt;"","PAGA",IF(X475&gt;0,"VENCIDA",IF(X475&gt;=-5,"POR VENCER","AL DÍA"))))</f>
        <v/>
      </c>
      <c r="AB475" s="185" t="n"/>
      <c r="AC475" s="119">
        <f>IF(N($H475)&lt;4,"",IF(W475="","",W475+31))</f>
        <v/>
      </c>
      <c r="AD475" s="124">
        <f>IF(AC475="","",TODAY()-AC475)</f>
        <v/>
      </c>
      <c r="AE475" s="494" t="n"/>
      <c r="AF475" s="184" t="n"/>
      <c r="AG475" s="184">
        <f>IF(AC475="","SIN ESTADO",IF(AE475&lt;&gt;"","PAGA",IF(AD475&gt;0,"VENCIDA",IF(AD475&gt;=-5,"POR VENCER","AL DÍA"))))</f>
        <v/>
      </c>
      <c r="AH475" s="185" t="n"/>
      <c r="AI475" s="119">
        <f>IF(N($H475)&lt;5,"",IF(AC475="","",AC475+31))</f>
        <v/>
      </c>
      <c r="AJ475" s="124">
        <f>IF(AI475="","",TODAY()-AI475)</f>
        <v/>
      </c>
      <c r="AK475" s="494" t="n"/>
      <c r="AL475" s="184" t="n"/>
      <c r="AM475" s="184">
        <f>IF(AI475="","SIN ESTADO",IF(AK475&lt;&gt;"","PAGA",IF(AJ475&gt;0,"VENCIDA",IF(AJ475&gt;=-5,"POR VENCER","AL DÍA"))))</f>
        <v/>
      </c>
      <c r="AN475" s="185" t="n"/>
      <c r="AO475" s="119">
        <f>IF(N($H475)&lt;6,"",IF(AI475="","",AI475+31))</f>
        <v/>
      </c>
      <c r="AP475" s="124">
        <f>IF(AO475="","",TODAY()-AO475)</f>
        <v/>
      </c>
      <c r="AQ475" s="270" t="n"/>
      <c r="AR475" s="184" t="n"/>
      <c r="AS475" s="184">
        <f>IF(AO475="","SIN ESTADO",IF(AQ475&lt;&gt;"","PAGA",IF(AP475&gt;0,"VENCIDA",IF(AP475&gt;=-5,"POR VENCER","AL DÍA"))))</f>
        <v/>
      </c>
      <c r="AT475" s="185" t="n"/>
      <c r="AU475" s="119">
        <f>IF(N($H475)&lt;7,"",IF(AO475="","",AO475+31))</f>
        <v/>
      </c>
      <c r="AV475" s="124">
        <f>IF(AU475="","",TODAY()-AU475)</f>
        <v/>
      </c>
      <c r="AW475" s="494" t="n"/>
      <c r="AX475" s="184" t="n"/>
      <c r="AY475" s="184">
        <f>IF(AU475="","SIN ESTADO",IF(AW475&lt;&gt;"","PAGA",IF(AV475&gt;0,"VENCIDA",IF(AV475&gt;=-5,"POR VENCER","AL DÍA"))))</f>
        <v/>
      </c>
      <c r="AZ475" s="185" t="n"/>
      <c r="BA475" s="119">
        <f>IF(N($H475)&lt;8,"",IF(AU475="","",AU475+31))</f>
        <v/>
      </c>
      <c r="BB475" s="124">
        <f>IF(BA475="","",TODAY()-BA475)</f>
        <v/>
      </c>
      <c r="BC475" s="494" t="n"/>
      <c r="BD475" s="184" t="n"/>
      <c r="BE475" s="184">
        <f>IF(BA475="","SIN ESTADO",IF(BC475&lt;&gt;"","PAGA",IF(BB475&gt;0,"VENCIDA",IF(BB475&gt;=-5,"POR VENCER","AL DÍA"))))</f>
        <v/>
      </c>
      <c r="BF475" s="185" t="n"/>
      <c r="BG475" s="119">
        <f>IF(N($H475)&lt;9,"",IF(BA475="","",BA475+31))</f>
        <v/>
      </c>
      <c r="BH475" s="124">
        <f>IF(BG475="","",TODAY()-BG475)</f>
        <v/>
      </c>
      <c r="BI475" s="494" t="n"/>
      <c r="BJ475" s="184" t="n"/>
      <c r="BK475" s="184">
        <f>IF(BG475="","SIN ESTADO",IF(BI475&lt;&gt;"","PAGA",IF(BH475&gt;0,"VENCIDA",IF(BH475&gt;=-5,"POR VENCER","AL DÍA"))))</f>
        <v/>
      </c>
      <c r="BL475" s="185" t="n"/>
      <c r="BM475" s="119">
        <f>IF(N($H475)&lt;10,"",IF(BG475="","",BG475+31))</f>
        <v/>
      </c>
      <c r="BN475" s="124">
        <f>IF(BM475="","",TODAY()-BM475)</f>
        <v/>
      </c>
      <c r="BO475" s="494" t="n"/>
      <c r="BP475" s="184" t="n"/>
      <c r="BQ475" s="184">
        <f>IF(BM475="","SIN ESTADO",IF(BO475&lt;&gt;"","PAGA",IF(BN475&gt;0,"VENCIDA",IF(BN475&gt;=-5,"POR VENCER","AL DÍA"))))</f>
        <v/>
      </c>
      <c r="BR475" s="185" t="n"/>
      <c r="BS475" s="119">
        <f>IF(N($H475)&lt;11,"",IF(BM475="","",BM475+31))</f>
        <v/>
      </c>
      <c r="BT475" s="124">
        <f>IF(BS475="","",TODAY()-BS475)</f>
        <v/>
      </c>
      <c r="BU475" s="494" t="n"/>
      <c r="BV475" s="184" t="n"/>
      <c r="BW475" s="184">
        <f>IF(BS475="","SIN ESTADO",IF(BU475&lt;&gt;"","PAGA",IF(BT475&gt;0,"VENCIDA",IF(BT475&gt;=-5,"POR VENCER","AL DÍA"))))</f>
        <v/>
      </c>
      <c r="BX475" s="185" t="n"/>
      <c r="BY475" s="119">
        <f>IF(N($H475)&lt;12,"",IF(BS475="","",BS475+31))</f>
        <v/>
      </c>
      <c r="BZ475" s="124">
        <f>IF(BY475="","",TODAY()-BY475)</f>
        <v/>
      </c>
      <c r="CA475" s="494" t="n"/>
      <c r="CB475" s="184" t="n"/>
      <c r="CC475" s="184">
        <f>IF(BY475="","SIN ESTADO",IF(CA475&lt;&gt;"","PAGA",IF(BZ475&gt;0,"VENCIDA",IF(BZ475&gt;=-5,"POR VENCER","AL DÍA"))))</f>
        <v/>
      </c>
      <c r="CD475" s="185" t="n"/>
      <c r="CE475" s="119">
        <f>IF(N($H475)&lt;13,"",IF(BY475="","",BY475+31))</f>
        <v/>
      </c>
      <c r="CF475" s="124">
        <f>IF(CE475="","",TODAY()-CE475)</f>
        <v/>
      </c>
      <c r="CG475" s="494" t="n"/>
      <c r="CH475" s="184" t="n"/>
      <c r="CI475" s="184">
        <f>IF(CE475="","SIN ESTADO",IF(CG475&lt;&gt;"","PAGA",IF(CF475&gt;0,"VENCIDA",IF(CF475&gt;=-5,"POR VENCER","AL DÍA"))))</f>
        <v/>
      </c>
      <c r="CJ475" s="185" t="n"/>
      <c r="CK475" s="119">
        <f>IF(N($H475)&lt;14,"",IF(CE475="","",CE475+31))</f>
        <v/>
      </c>
      <c r="CL475" s="124">
        <f>IF(CK475="","",TODAY()-CK475)</f>
        <v/>
      </c>
      <c r="CM475" s="494" t="n"/>
      <c r="CN475" s="184" t="n"/>
      <c r="CO475" s="184">
        <f>IF(CK475="","SIN ESTADO",IF(CM475&lt;&gt;"","PAGA",IF(CL475&gt;0,"VENCIDA",IF(CL475&gt;=-5,"POR VENCER","AL DÍA"))))</f>
        <v/>
      </c>
      <c r="CP475" s="185" t="n"/>
      <c r="CQ475" s="119">
        <f>IF(N($H475)&lt;15,"",IF(CK475="","",CK475+31))</f>
        <v/>
      </c>
      <c r="CR475" s="124">
        <f>IF(CQ475="","",TODAY()-CQ475)</f>
        <v/>
      </c>
      <c r="CS475" s="494" t="n"/>
      <c r="CT475" s="184" t="n"/>
      <c r="CU475" s="184">
        <f>IF(CQ475="","SIN ESTADO",IF(CS475&lt;&gt;"","PAGA",IF(CR475&gt;0,"VENCIDA",IF(CR475&gt;=-5,"POR VENCER","AL DÍA"))))</f>
        <v/>
      </c>
      <c r="CV475" s="185" t="n"/>
      <c r="CW475" s="119">
        <f>IF(N($H475)&lt;16,"",IF(CQ475="","",CQ475+31))</f>
        <v/>
      </c>
      <c r="CX475" s="124">
        <f>IF(CW475="","",TODAY()-CW475)</f>
        <v/>
      </c>
      <c r="CY475" s="494" t="n"/>
      <c r="CZ475" s="184" t="n"/>
      <c r="DA475" s="184">
        <f>IF(CW475="","SIN ESTADO",IF(CY475&lt;&gt;"","PAGA",IF(CX475&gt;0,"VENCIDA",IF(CX475&gt;=-5,"POR VENCER","AL DÍA"))))</f>
        <v/>
      </c>
      <c r="DB475" s="185" t="n"/>
      <c r="DC475" s="119">
        <f>IF(N($H475)&lt;17,"",IF(CW475="","",CW475+31))</f>
        <v/>
      </c>
      <c r="DD475" s="124">
        <f>IF(DC475="","",TODAY()-DC475)</f>
        <v/>
      </c>
      <c r="DE475" s="494" t="n"/>
      <c r="DF475" s="184" t="n"/>
      <c r="DG475" s="184">
        <f>IF(DC475="","SIN ESTADO",IF(DE475&lt;&gt;"","PAGA",IF(DD475&gt;0,"VENCIDA",IF(DD475&gt;=-5,"POR VENCER","AL DÍA"))))</f>
        <v/>
      </c>
      <c r="DH475" s="185" t="n"/>
      <c r="DI475" s="119">
        <f>IF(N($H475)&lt;18,"",IF(DC475="","",DC475+31))</f>
        <v/>
      </c>
      <c r="DJ475" s="124">
        <f>IF(DI475="","",TODAY()-DI475)</f>
        <v/>
      </c>
      <c r="DK475" s="494" t="n"/>
      <c r="DL475" s="184" t="n"/>
      <c r="DM475" s="184">
        <f>IF(DI475="","SIN ESTADO",IF(DK475&lt;&gt;"","PAGA",IF(DJ475&gt;0,"VENCIDA",IF(DJ475&gt;=-5,"POR VENCER","AL DÍA"))))</f>
        <v/>
      </c>
      <c r="DN475" s="185" t="n"/>
      <c r="DO475" s="119">
        <f>IF(N($H475)&lt;19,"",IF(DI475="","",DI475+31))</f>
        <v/>
      </c>
      <c r="DP475" s="124">
        <f>IF(DO475="","",TODAY()-DO475)</f>
        <v/>
      </c>
      <c r="DQ475" s="494" t="n"/>
      <c r="DR475" s="184" t="n"/>
      <c r="DS475" s="184">
        <f>IF(DO475="","SIN ESTADO",IF(DQ475&lt;&gt;"","PAGA",IF(DP475&gt;0,"VENCIDA",IF(DP475&gt;=-5,"POR VENCER","AL DÍA"))))</f>
        <v/>
      </c>
      <c r="DT475" s="185" t="n"/>
      <c r="DU475" s="119">
        <f>IF(N($H475)&lt;20,"",IF(DO475="","",DO475+31))</f>
        <v/>
      </c>
      <c r="DV475" s="124">
        <f>IF(DU475="","",TODAY()-DU475)</f>
        <v/>
      </c>
      <c r="DW475" s="494" t="n"/>
      <c r="DX475" s="184" t="n"/>
      <c r="DY475" s="184">
        <f>IF(DU475="","SIN ESTADO",IF(DW475&lt;&gt;"","PAGA",IF(DV475&gt;0,"VENCIDA",IF(DV475&gt;=-5,"POR VENCER","AL DÍA"))))</f>
        <v/>
      </c>
      <c r="DZ475" s="185" t="n"/>
      <c r="EA475" s="119">
        <f>IF(N($H475)&lt;21,"",IF(DU475="","",DU475+31))</f>
        <v/>
      </c>
      <c r="EB475" s="124">
        <f>IF(EA475="","",TODAY()-EA475)</f>
        <v/>
      </c>
      <c r="EC475" s="494" t="n"/>
      <c r="ED475" s="184" t="n"/>
      <c r="EE475" s="184">
        <f>IF(EA475="","SIN ESTADO",IF(EC475&lt;&gt;"","PAGA",IF(EB475&gt;0,"VENCIDA",IF(EB475&gt;=-5,"POR VENCER","AL DÍA"))))</f>
        <v/>
      </c>
      <c r="EF475" s="185" t="n"/>
      <c r="EG475" s="119">
        <f>IF(N($H475)&lt;22,"",IF(EA475="","",EA475+31))</f>
        <v/>
      </c>
      <c r="EH475" s="124">
        <f>IF(EG475="","",TODAY()-EG475)</f>
        <v/>
      </c>
      <c r="EI475" s="494" t="n"/>
      <c r="EJ475" s="184" t="n"/>
      <c r="EK475" s="184">
        <f>IF(EG475="","SIN ESTADO",IF(EI475&lt;&gt;"","PAGA",IF(EH475&gt;0,"VENCIDA",IF(EH475&gt;=-5,"POR VENCER","AL DÍA"))))</f>
        <v/>
      </c>
      <c r="EL475" s="185" t="n"/>
      <c r="EM475" s="119">
        <f>IF(N($H475)&lt;23,"",IF(EG475="","",EG475+31))</f>
        <v/>
      </c>
      <c r="EN475" s="124">
        <f>IF(EM475="","",TODAY()-EM475)</f>
        <v/>
      </c>
      <c r="EO475" s="494" t="n"/>
      <c r="EP475" s="184" t="n"/>
      <c r="EQ475" s="184">
        <f>IF(EM475="","SIN ESTADO",IF(EO475&lt;&gt;"","PAGA",IF(EN475&gt;0,"VENCIDA",IF(EN475&gt;=-5,"POR VENCER","AL DÍA"))))</f>
        <v/>
      </c>
      <c r="ER475" s="185" t="n"/>
      <c r="ES475" s="119">
        <f>IF(N($H475)&lt;24,"",IF(EM475="","",EM475+31))</f>
        <v/>
      </c>
      <c r="ET475" s="124">
        <f>IF(ES475="","",TODAY()-ES475)</f>
        <v/>
      </c>
      <c r="EU475" s="494" t="n"/>
      <c r="EV475" s="184" t="n"/>
      <c r="EW475" s="184">
        <f>IF(ES475="","SIN ESTADO",IF(EU475&lt;&gt;"","PAGA",IF(ET475&gt;0,"VENCIDA",IF(ET475&gt;=-5,"POR VENCER","AL DÍA"))))</f>
        <v/>
      </c>
      <c r="EX475" s="185" t="n"/>
      <c r="EY475" s="119">
        <f>IF(N($H475)&lt;25,"",IF(ES475="","",ES475+31))</f>
        <v/>
      </c>
      <c r="EZ475" s="124">
        <f>IF(EY475="","",TODAY()-EY475)</f>
        <v/>
      </c>
      <c r="FA475" s="494" t="n"/>
      <c r="FB475" s="184" t="n"/>
      <c r="FC475" s="184">
        <f>IF(EY475="","SIN ESTADO",IF(FA475&lt;&gt;"","PAGA",IF(EZ475&gt;0,"VENCIDA",IF(EZ475&gt;=-5,"POR VENCER","AL DÍA"))))</f>
        <v/>
      </c>
      <c r="FD475" s="185" t="n"/>
      <c r="FE475" s="119">
        <f>IF(N($H475)&lt;26,"",IF(EY475="","",EY475+31))</f>
        <v/>
      </c>
      <c r="FF475" s="124">
        <f>IF(FE475="","",TODAY()-FE475)</f>
        <v/>
      </c>
      <c r="FG475" s="494" t="n"/>
      <c r="FH475" s="184" t="n"/>
      <c r="FI475" s="184">
        <f>IF(FE475="","SIN ESTADO",IF(FG475&lt;&gt;"","PAGA",IF(FF475&gt;0,"VENCIDA",IF(FF475&gt;=-5,"POR VENCER","AL DÍA"))))</f>
        <v/>
      </c>
      <c r="FJ475" s="185" t="n"/>
      <c r="FK475" s="119">
        <f>IF(N($H475)&lt;27,"",IF(FE475="","",FE475+31))</f>
        <v/>
      </c>
      <c r="FL475" s="124">
        <f>IF(FK475="","",TODAY()-FK475)</f>
        <v/>
      </c>
      <c r="FM475" s="494" t="n"/>
      <c r="FN475" s="184" t="n"/>
      <c r="FO475" s="184">
        <f>IF(FK475="","SIN ESTADO",IF(FM475&lt;&gt;"","PAGA",IF(FL475&gt;0,"VENCIDA",IF(FL475&gt;=-5,"POR VENCER","AL DÍA"))))</f>
        <v/>
      </c>
      <c r="FP475" s="185" t="n"/>
      <c r="FQ475" s="119">
        <f>IF(N($H475)&lt;28,"",IF(FK475="","",FK475+31))</f>
        <v/>
      </c>
      <c r="FR475" s="124">
        <f>IF(FQ475="","",TODAY()-FQ475)</f>
        <v/>
      </c>
      <c r="FS475" s="494" t="n"/>
      <c r="FT475" s="184" t="n"/>
      <c r="FU475" s="184">
        <f>IF(FQ475="","SIN ESTADO",IF(FS475&lt;&gt;"","PAGA",IF(FR475&gt;0,"VENCIDA",IF(FR475&gt;=-5,"POR VENCER","AL DÍA"))))</f>
        <v/>
      </c>
      <c r="FV475" s="185" t="n"/>
      <c r="FW475" s="119">
        <f>IF(N($H475)&lt;29,"",IF(FQ475="","",FQ475+31))</f>
        <v/>
      </c>
      <c r="FX475" s="124">
        <f>IF(FW475="","",TODAY()-FW475)</f>
        <v/>
      </c>
      <c r="FY475" s="494" t="n"/>
      <c r="FZ475" s="184" t="n"/>
      <c r="GA475" s="184">
        <f>IF(FW475="","SIN ESTADO",IF(FY475&lt;&gt;"","PAGA",IF(FX475&gt;0,"VENCIDA",IF(FX475&gt;=-5,"POR VENCER","AL DÍA"))))</f>
        <v/>
      </c>
      <c r="GB475" s="185" t="n"/>
      <c r="GC475" s="119">
        <f>IF(N($H475)&lt;30,"",IF(FW475="","",FW475+31))</f>
        <v/>
      </c>
      <c r="GD475" s="124">
        <f>IF(GC475="","",TODAY()-GC475)</f>
        <v/>
      </c>
      <c r="GE475" s="494" t="n"/>
      <c r="GF475" s="184" t="n"/>
      <c r="GG475" s="184">
        <f>IF(GC475="","SIN ESTADO",IF(GE475&lt;&gt;"","PAGA",IF(GD475&gt;0,"VENCIDA",IF(GD475&gt;=-5,"POR VENCER","AL DÍA"))))</f>
        <v/>
      </c>
      <c r="GH475" s="185" t="n"/>
      <c r="GI475" s="119">
        <f>IF(N($H475)&lt;31,"",IF(GC475="","",GC475+31))</f>
        <v/>
      </c>
      <c r="GJ475" s="124">
        <f>IF(GI475="","",TODAY()-GI475)</f>
        <v/>
      </c>
      <c r="GK475" s="494" t="n"/>
      <c r="GL475" s="184" t="n"/>
      <c r="GM475" s="184">
        <f>IF(GI475="","SIN ESTADO",IF(GK475&lt;&gt;"","PAGA",IF(GJ475&gt;0,"VENCIDA",IF(GJ475&gt;=-5,"POR VENCER","AL DÍA"))))</f>
        <v/>
      </c>
      <c r="GN475" s="185" t="n"/>
      <c r="GO475" s="119">
        <f>IF(N($H475)&lt;32,"",IF(GI475="","",GI475+31))</f>
        <v/>
      </c>
      <c r="GP475" s="124">
        <f>IF(GO475="","",TODAY()-GO475)</f>
        <v/>
      </c>
      <c r="GQ475" s="494" t="n"/>
      <c r="GR475" s="184" t="n"/>
      <c r="GS475" s="184">
        <f>IF(GO475="","SIN ESTADO",IF(GQ475&lt;&gt;"","PAGA",IF(GP475&gt;0,"VENCIDA",IF(GP475&gt;=-5,"POR VENCER","AL DÍA"))))</f>
        <v/>
      </c>
      <c r="GT475" s="185" t="n"/>
      <c r="GU475" s="119">
        <f>IF(N($H475)&lt;33,"",IF(GO475="","",GO475+31))</f>
        <v/>
      </c>
      <c r="GV475" s="124">
        <f>IF(GU475="","",TODAY()-GU475)</f>
        <v/>
      </c>
      <c r="GW475" s="494" t="n"/>
      <c r="GX475" s="184" t="n"/>
      <c r="GY475" s="184">
        <f>IF(GU475="","SIN ESTADO",IF(GW475&lt;&gt;"","PAGA",IF(GV475&gt;0,"VENCIDA",IF(GV475&gt;=-5,"POR VENCER","AL DÍA"))))</f>
        <v/>
      </c>
      <c r="GZ475" s="185" t="n"/>
      <c r="HA475" s="119">
        <f>IF(N($H475)&lt;34,"",IF(GU475="","",GU475+31))</f>
        <v/>
      </c>
      <c r="HB475" s="124">
        <f>IF(HA475="","",TODAY()-HA475)</f>
        <v/>
      </c>
      <c r="HC475" s="494" t="n"/>
      <c r="HD475" s="184" t="n"/>
      <c r="HE475" s="184">
        <f>IF(HA475="","SIN ESTADO",IF(HC475&lt;&gt;"","PAGA",IF(HB475&gt;0,"VENCIDA",IF(HB475&gt;=-5,"POR VENCER","AL DÍA"))))</f>
        <v/>
      </c>
      <c r="HF475" s="185" t="n"/>
      <c r="HG475" s="119">
        <f>IF(N($H475)&lt;35,"",IF(HA475="","",HA475+31))</f>
        <v/>
      </c>
      <c r="HH475" s="124">
        <f>IF(HG475="","",TODAY()-HG475)</f>
        <v/>
      </c>
      <c r="HI475" s="494" t="n"/>
      <c r="HJ475" s="184" t="n"/>
      <c r="HK475" s="184">
        <f>IF(HG475="","SIN ESTADO",IF(HI475&lt;&gt;"","PAGA",IF(HH475&gt;0,"VENCIDA",IF(HH475&gt;=-5,"POR VENCER","AL DÍA"))))</f>
        <v/>
      </c>
      <c r="HL475" s="168" t="n"/>
      <c r="HM475" s="119">
        <f>IF(N($H475)&lt;36,"",IF(HG475="","",HG475+31))</f>
        <v/>
      </c>
      <c r="HN475" s="124">
        <f>IF(HM475="","",TODAY()-HM475)</f>
        <v/>
      </c>
      <c r="HO475" s="494" t="n"/>
      <c r="HP475" s="184" t="n"/>
      <c r="HQ475" s="184">
        <f>IF(HM475="","SIN ESTADO",IF(HO475&lt;&gt;"","PAGA",IF(HN475&gt;0,"VENCIDA",IF(HN475&gt;=-5,"POR VENCER","AL DÍA"))))</f>
        <v/>
      </c>
      <c r="HR475" s="168" t="n"/>
      <c r="HS475" s="169">
        <f>N475+T475+Z475+AF475+AL475+AR475+AX475+BD475+BJ475+BP475+BV475+CB475+CH475+CN475+CT475+CZ475+DF475+DL475+DR475+DX475+ED475+EJ475+EP475+EV475+FB475+FH475+FN475+FT475+FZ475+GF475+GL475+GR475+GX475+HD475+HJ475+HP475</f>
        <v/>
      </c>
      <c r="HU475" s="170">
        <f>IFERROR(N($J475),0)</f>
        <v/>
      </c>
      <c r="HW475" s="170">
        <f>SUMPRODUCT((MOD(COLUMN($M475:$HR475)-COLUMN($M475),6)=0)*ISNUMBER($M475:$HR475)*($M475:$HR475&gt;=RESUMEN!$C$26)*($M475:$HR475&lt;=RESUMEN!$C$27)*IFERROR(N($N475:$HS475),0))</f>
        <v/>
      </c>
      <c r="HX475" s="170">
        <f>SUMPRODUCT((MOD(COLUMN($M475:$HR475)-COLUMN($M475),6)=0)*ISNUMBER($M475:$HR475)*($M475:$HR475&gt;=RESUMEN!$C$26)*($M475:$HR475&lt;=RESUMEN!$C$27))</f>
        <v/>
      </c>
    </row>
    <row r="476" ht="15.75" customHeight="1" s="506">
      <c r="B476" s="113">
        <f>VENTAS!A475</f>
        <v/>
      </c>
      <c r="C476" s="236">
        <f>VENTAS!B475</f>
        <v/>
      </c>
      <c r="D476" s="53">
        <f>VENTAS!C475</f>
        <v/>
      </c>
      <c r="E476" s="114">
        <f>VENTAS!D475</f>
        <v/>
      </c>
      <c r="F476" s="114">
        <f>VENTAS!J475</f>
        <v/>
      </c>
      <c r="G476" s="229" t="inlineStr">
        <is>
          <t>6-16-26</t>
        </is>
      </c>
      <c r="H476" s="479" t="n">
        <v>24</v>
      </c>
      <c r="I476" s="479" t="inlineStr">
        <is>
          <t>16 DE CADA MES</t>
        </is>
      </c>
      <c r="J476" s="487">
        <f>VENTAS!L475</f>
        <v/>
      </c>
      <c r="K476" s="119">
        <f>IF(N($H476)&lt;1,"",IFERROR($G476+31,""))</f>
        <v/>
      </c>
      <c r="L476" s="124">
        <f>IF(K476="","",TODAY()-K476)</f>
        <v/>
      </c>
      <c r="M476" s="494" t="n"/>
      <c r="N476" s="374" t="n"/>
      <c r="O476" s="184">
        <f>IF(K476="","SIN ESTADO",IF(M476&lt;&gt;"","PAGA",IF(L476&gt;0,"VENCIDA",IF(L476&gt;=-5,"POR VENCER","AL DÍA"))))</f>
        <v/>
      </c>
      <c r="P476" s="185" t="n"/>
      <c r="Q476" s="119">
        <f>IF(N($H476)&lt;2,"",IF(K476="","",K476+31))</f>
        <v/>
      </c>
      <c r="R476" s="124">
        <f>IF(Q476="","",TODAY()-Q476)</f>
        <v/>
      </c>
      <c r="S476" s="494" t="n"/>
      <c r="T476" s="184" t="n"/>
      <c r="U476" s="184">
        <f>IF(Q476="","SIN ESTADO",IF(S476&lt;&gt;"","PAGA",IF(R476&gt;0,"VENCIDA",IF(R476&gt;=-5,"POR VENCER","AL DÍA"))))</f>
        <v/>
      </c>
      <c r="V476" s="185" t="n"/>
      <c r="W476" s="119">
        <f>IF(N($H476)&lt;3,"",IF(Q476="","",Q476+31))</f>
        <v/>
      </c>
      <c r="X476" s="124">
        <f>IF(W476="","",TODAY()-W476)</f>
        <v/>
      </c>
      <c r="Y476" s="494" t="n"/>
      <c r="Z476" s="184" t="n"/>
      <c r="AA476" s="184">
        <f>IF(W476="","SIN ESTADO",IF(Y476&lt;&gt;"","PAGA",IF(X476&gt;0,"VENCIDA",IF(X476&gt;=-5,"POR VENCER","AL DÍA"))))</f>
        <v/>
      </c>
      <c r="AB476" s="185" t="n"/>
      <c r="AC476" s="119">
        <f>IF(N($H476)&lt;4,"",IF(W476="","",W476+31))</f>
        <v/>
      </c>
      <c r="AD476" s="124">
        <f>IF(AC476="","",TODAY()-AC476)</f>
        <v/>
      </c>
      <c r="AE476" s="494" t="n"/>
      <c r="AF476" s="184" t="n"/>
      <c r="AG476" s="184">
        <f>IF(AC476="","SIN ESTADO",IF(AE476&lt;&gt;"","PAGA",IF(AD476&gt;0,"VENCIDA",IF(AD476&gt;=-5,"POR VENCER","AL DÍA"))))</f>
        <v/>
      </c>
      <c r="AH476" s="185" t="n"/>
      <c r="AI476" s="119">
        <f>IF(N($H476)&lt;5,"",IF(AC476="","",AC476+31))</f>
        <v/>
      </c>
      <c r="AJ476" s="124">
        <f>IF(AI476="","",TODAY()-AI476)</f>
        <v/>
      </c>
      <c r="AK476" s="494" t="n"/>
      <c r="AL476" s="184" t="n"/>
      <c r="AM476" s="184">
        <f>IF(AI476="","SIN ESTADO",IF(AK476&lt;&gt;"","PAGA",IF(AJ476&gt;0,"VENCIDA",IF(AJ476&gt;=-5,"POR VENCER","AL DÍA"))))</f>
        <v/>
      </c>
      <c r="AN476" s="185" t="n"/>
      <c r="AO476" s="119">
        <f>IF(N($H476)&lt;6,"",IF(AI476="","",AI476+31))</f>
        <v/>
      </c>
      <c r="AP476" s="124">
        <f>IF(AO476="","",TODAY()-AO476)</f>
        <v/>
      </c>
      <c r="AQ476" s="270" t="n"/>
      <c r="AR476" s="184" t="n"/>
      <c r="AS476" s="184">
        <f>IF(AO476="","SIN ESTADO",IF(AQ476&lt;&gt;"","PAGA",IF(AP476&gt;0,"VENCIDA",IF(AP476&gt;=-5,"POR VENCER","AL DÍA"))))</f>
        <v/>
      </c>
      <c r="AT476" s="185" t="n"/>
      <c r="AU476" s="119">
        <f>IF(N($H476)&lt;7,"",IF(AO476="","",AO476+31))</f>
        <v/>
      </c>
      <c r="AV476" s="124">
        <f>IF(AU476="","",TODAY()-AU476)</f>
        <v/>
      </c>
      <c r="AW476" s="494" t="n"/>
      <c r="AX476" s="184" t="n"/>
      <c r="AY476" s="184">
        <f>IF(AU476="","SIN ESTADO",IF(AW476&lt;&gt;"","PAGA",IF(AV476&gt;0,"VENCIDA",IF(AV476&gt;=-5,"POR VENCER","AL DÍA"))))</f>
        <v/>
      </c>
      <c r="AZ476" s="185" t="n"/>
      <c r="BA476" s="119">
        <f>IF(N($H476)&lt;8,"",IF(AU476="","",AU476+31))</f>
        <v/>
      </c>
      <c r="BB476" s="124">
        <f>IF(BA476="","",TODAY()-BA476)</f>
        <v/>
      </c>
      <c r="BC476" s="494" t="n"/>
      <c r="BD476" s="184" t="n"/>
      <c r="BE476" s="184">
        <f>IF(BA476="","SIN ESTADO",IF(BC476&lt;&gt;"","PAGA",IF(BB476&gt;0,"VENCIDA",IF(BB476&gt;=-5,"POR VENCER","AL DÍA"))))</f>
        <v/>
      </c>
      <c r="BF476" s="185" t="n"/>
      <c r="BG476" s="119">
        <f>IF(N($H476)&lt;9,"",IF(BA476="","",BA476+31))</f>
        <v/>
      </c>
      <c r="BH476" s="124">
        <f>IF(BG476="","",TODAY()-BG476)</f>
        <v/>
      </c>
      <c r="BI476" s="494" t="n"/>
      <c r="BJ476" s="184" t="n"/>
      <c r="BK476" s="184">
        <f>IF(BG476="","SIN ESTADO",IF(BI476&lt;&gt;"","PAGA",IF(BH476&gt;0,"VENCIDA",IF(BH476&gt;=-5,"POR VENCER","AL DÍA"))))</f>
        <v/>
      </c>
      <c r="BL476" s="185" t="n"/>
      <c r="BM476" s="119">
        <f>IF(N($H476)&lt;10,"",IF(BG476="","",BG476+31))</f>
        <v/>
      </c>
      <c r="BN476" s="124">
        <f>IF(BM476="","",TODAY()-BM476)</f>
        <v/>
      </c>
      <c r="BO476" s="494" t="n"/>
      <c r="BP476" s="184" t="n"/>
      <c r="BQ476" s="184">
        <f>IF(BM476="","SIN ESTADO",IF(BO476&lt;&gt;"","PAGA",IF(BN476&gt;0,"VENCIDA",IF(BN476&gt;=-5,"POR VENCER","AL DÍA"))))</f>
        <v/>
      </c>
      <c r="BR476" s="185" t="n"/>
      <c r="BS476" s="119">
        <f>IF(N($H476)&lt;11,"",IF(BM476="","",BM476+31))</f>
        <v/>
      </c>
      <c r="BT476" s="124">
        <f>IF(BS476="","",TODAY()-BS476)</f>
        <v/>
      </c>
      <c r="BU476" s="494" t="n"/>
      <c r="BV476" s="184" t="n"/>
      <c r="BW476" s="184">
        <f>IF(BS476="","SIN ESTADO",IF(BU476&lt;&gt;"","PAGA",IF(BT476&gt;0,"VENCIDA",IF(BT476&gt;=-5,"POR VENCER","AL DÍA"))))</f>
        <v/>
      </c>
      <c r="BX476" s="185" t="n"/>
      <c r="BY476" s="119">
        <f>IF(N($H476)&lt;12,"",IF(BS476="","",BS476+31))</f>
        <v/>
      </c>
      <c r="BZ476" s="124">
        <f>IF(BY476="","",TODAY()-BY476)</f>
        <v/>
      </c>
      <c r="CA476" s="494" t="n"/>
      <c r="CB476" s="184" t="n"/>
      <c r="CC476" s="184">
        <f>IF(BY476="","SIN ESTADO",IF(CA476&lt;&gt;"","PAGA",IF(BZ476&gt;0,"VENCIDA",IF(BZ476&gt;=-5,"POR VENCER","AL DÍA"))))</f>
        <v/>
      </c>
      <c r="CD476" s="185" t="n"/>
      <c r="CE476" s="119">
        <f>IF(N($H476)&lt;13,"",IF(BY476="","",BY476+31))</f>
        <v/>
      </c>
      <c r="CF476" s="124">
        <f>IF(CE476="","",TODAY()-CE476)</f>
        <v/>
      </c>
      <c r="CG476" s="494" t="n"/>
      <c r="CH476" s="184" t="n"/>
      <c r="CI476" s="184">
        <f>IF(CE476="","SIN ESTADO",IF(CG476&lt;&gt;"","PAGA",IF(CF476&gt;0,"VENCIDA",IF(CF476&gt;=-5,"POR VENCER","AL DÍA"))))</f>
        <v/>
      </c>
      <c r="CJ476" s="185" t="n"/>
      <c r="CK476" s="119">
        <f>IF(N($H476)&lt;14,"",IF(CE476="","",CE476+31))</f>
        <v/>
      </c>
      <c r="CL476" s="124">
        <f>IF(CK476="","",TODAY()-CK476)</f>
        <v/>
      </c>
      <c r="CM476" s="494" t="n"/>
      <c r="CN476" s="184" t="n"/>
      <c r="CO476" s="184">
        <f>IF(CK476="","SIN ESTADO",IF(CM476&lt;&gt;"","PAGA",IF(CL476&gt;0,"VENCIDA",IF(CL476&gt;=-5,"POR VENCER","AL DÍA"))))</f>
        <v/>
      </c>
      <c r="CP476" s="185" t="n"/>
      <c r="CQ476" s="119">
        <f>IF(N($H476)&lt;15,"",IF(CK476="","",CK476+31))</f>
        <v/>
      </c>
      <c r="CR476" s="124">
        <f>IF(CQ476="","",TODAY()-CQ476)</f>
        <v/>
      </c>
      <c r="CS476" s="494" t="n"/>
      <c r="CT476" s="184" t="n"/>
      <c r="CU476" s="184">
        <f>IF(CQ476="","SIN ESTADO",IF(CS476&lt;&gt;"","PAGA",IF(CR476&gt;0,"VENCIDA",IF(CR476&gt;=-5,"POR VENCER","AL DÍA"))))</f>
        <v/>
      </c>
      <c r="CV476" s="185" t="n"/>
      <c r="CW476" s="119">
        <f>IF(N($H476)&lt;16,"",IF(CQ476="","",CQ476+31))</f>
        <v/>
      </c>
      <c r="CX476" s="124">
        <f>IF(CW476="","",TODAY()-CW476)</f>
        <v/>
      </c>
      <c r="CY476" s="494" t="n"/>
      <c r="CZ476" s="184" t="n"/>
      <c r="DA476" s="184">
        <f>IF(CW476="","SIN ESTADO",IF(CY476&lt;&gt;"","PAGA",IF(CX476&gt;0,"VENCIDA",IF(CX476&gt;=-5,"POR VENCER","AL DÍA"))))</f>
        <v/>
      </c>
      <c r="DB476" s="185" t="n"/>
      <c r="DC476" s="119">
        <f>IF(N($H476)&lt;17,"",IF(CW476="","",CW476+31))</f>
        <v/>
      </c>
      <c r="DD476" s="124">
        <f>IF(DC476="","",TODAY()-DC476)</f>
        <v/>
      </c>
      <c r="DE476" s="494" t="n"/>
      <c r="DF476" s="184" t="n"/>
      <c r="DG476" s="184">
        <f>IF(DC476="","SIN ESTADO",IF(DE476&lt;&gt;"","PAGA",IF(DD476&gt;0,"VENCIDA",IF(DD476&gt;=-5,"POR VENCER","AL DÍA"))))</f>
        <v/>
      </c>
      <c r="DH476" s="185" t="n"/>
      <c r="DI476" s="119">
        <f>IF(N($H476)&lt;18,"",IF(DC476="","",DC476+31))</f>
        <v/>
      </c>
      <c r="DJ476" s="124">
        <f>IF(DI476="","",TODAY()-DI476)</f>
        <v/>
      </c>
      <c r="DK476" s="494" t="n"/>
      <c r="DL476" s="184" t="n"/>
      <c r="DM476" s="184">
        <f>IF(DI476="","SIN ESTADO",IF(DK476&lt;&gt;"","PAGA",IF(DJ476&gt;0,"VENCIDA",IF(DJ476&gt;=-5,"POR VENCER","AL DÍA"))))</f>
        <v/>
      </c>
      <c r="DN476" s="185" t="n"/>
      <c r="DO476" s="119">
        <f>IF(N($H476)&lt;19,"",IF(DI476="","",DI476+31))</f>
        <v/>
      </c>
      <c r="DP476" s="124">
        <f>IF(DO476="","",TODAY()-DO476)</f>
        <v/>
      </c>
      <c r="DQ476" s="494" t="n"/>
      <c r="DR476" s="184" t="n"/>
      <c r="DS476" s="184">
        <f>IF(DO476="","SIN ESTADO",IF(DQ476&lt;&gt;"","PAGA",IF(DP476&gt;0,"VENCIDA",IF(DP476&gt;=-5,"POR VENCER","AL DÍA"))))</f>
        <v/>
      </c>
      <c r="DT476" s="185" t="n"/>
      <c r="DU476" s="119">
        <f>IF(N($H476)&lt;20,"",IF(DO476="","",DO476+31))</f>
        <v/>
      </c>
      <c r="DV476" s="124">
        <f>IF(DU476="","",TODAY()-DU476)</f>
        <v/>
      </c>
      <c r="DW476" s="494" t="n"/>
      <c r="DX476" s="184" t="n"/>
      <c r="DY476" s="184">
        <f>IF(DU476="","SIN ESTADO",IF(DW476&lt;&gt;"","PAGA",IF(DV476&gt;0,"VENCIDA",IF(DV476&gt;=-5,"POR VENCER","AL DÍA"))))</f>
        <v/>
      </c>
      <c r="DZ476" s="185" t="n"/>
      <c r="EA476" s="119">
        <f>IF(N($H476)&lt;21,"",IF(DU476="","",DU476+31))</f>
        <v/>
      </c>
      <c r="EB476" s="124">
        <f>IF(EA476="","",TODAY()-EA476)</f>
        <v/>
      </c>
      <c r="EC476" s="494" t="n"/>
      <c r="ED476" s="184" t="n"/>
      <c r="EE476" s="184">
        <f>IF(EA476="","SIN ESTADO",IF(EC476&lt;&gt;"","PAGA",IF(EB476&gt;0,"VENCIDA",IF(EB476&gt;=-5,"POR VENCER","AL DÍA"))))</f>
        <v/>
      </c>
      <c r="EF476" s="185" t="n"/>
      <c r="EG476" s="119">
        <f>IF(N($H476)&lt;22,"",IF(EA476="","",EA476+31))</f>
        <v/>
      </c>
      <c r="EH476" s="124">
        <f>IF(EG476="","",TODAY()-EG476)</f>
        <v/>
      </c>
      <c r="EI476" s="494" t="n"/>
      <c r="EJ476" s="184" t="n"/>
      <c r="EK476" s="184">
        <f>IF(EG476="","SIN ESTADO",IF(EI476&lt;&gt;"","PAGA",IF(EH476&gt;0,"VENCIDA",IF(EH476&gt;=-5,"POR VENCER","AL DÍA"))))</f>
        <v/>
      </c>
      <c r="EL476" s="185" t="n"/>
      <c r="EM476" s="119">
        <f>IF(N($H476)&lt;23,"",IF(EG476="","",EG476+31))</f>
        <v/>
      </c>
      <c r="EN476" s="124">
        <f>IF(EM476="","",TODAY()-EM476)</f>
        <v/>
      </c>
      <c r="EO476" s="494" t="n"/>
      <c r="EP476" s="184" t="n"/>
      <c r="EQ476" s="184">
        <f>IF(EM476="","SIN ESTADO",IF(EO476&lt;&gt;"","PAGA",IF(EN476&gt;0,"VENCIDA",IF(EN476&gt;=-5,"POR VENCER","AL DÍA"))))</f>
        <v/>
      </c>
      <c r="ER476" s="185" t="n"/>
      <c r="ES476" s="119">
        <f>IF(N($H476)&lt;24,"",IF(EM476="","",EM476+31))</f>
        <v/>
      </c>
      <c r="ET476" s="124">
        <f>IF(ES476="","",TODAY()-ES476)</f>
        <v/>
      </c>
      <c r="EU476" s="494" t="n"/>
      <c r="EV476" s="184" t="n"/>
      <c r="EW476" s="184">
        <f>IF(ES476="","SIN ESTADO",IF(EU476&lt;&gt;"","PAGA",IF(ET476&gt;0,"VENCIDA",IF(ET476&gt;=-5,"POR VENCER","AL DÍA"))))</f>
        <v/>
      </c>
      <c r="EX476" s="185" t="n"/>
      <c r="EY476" s="119">
        <f>IF(N($H476)&lt;25,"",IF(ES476="","",ES476+31))</f>
        <v/>
      </c>
      <c r="EZ476" s="124">
        <f>IF(EY476="","",TODAY()-EY476)</f>
        <v/>
      </c>
      <c r="FA476" s="494" t="n"/>
      <c r="FB476" s="184" t="n"/>
      <c r="FC476" s="184">
        <f>IF(EY476="","SIN ESTADO",IF(FA476&lt;&gt;"","PAGA",IF(EZ476&gt;0,"VENCIDA",IF(EZ476&gt;=-5,"POR VENCER","AL DÍA"))))</f>
        <v/>
      </c>
      <c r="FD476" s="185" t="n"/>
      <c r="FE476" s="119">
        <f>IF(N($H476)&lt;26,"",IF(EY476="","",EY476+31))</f>
        <v/>
      </c>
      <c r="FF476" s="124">
        <f>IF(FE476="","",TODAY()-FE476)</f>
        <v/>
      </c>
      <c r="FG476" s="494" t="n"/>
      <c r="FH476" s="184" t="n"/>
      <c r="FI476" s="184">
        <f>IF(FE476="","SIN ESTADO",IF(FG476&lt;&gt;"","PAGA",IF(FF476&gt;0,"VENCIDA",IF(FF476&gt;=-5,"POR VENCER","AL DÍA"))))</f>
        <v/>
      </c>
      <c r="FJ476" s="185" t="n"/>
      <c r="FK476" s="119">
        <f>IF(N($H476)&lt;27,"",IF(FE476="","",FE476+31))</f>
        <v/>
      </c>
      <c r="FL476" s="124">
        <f>IF(FK476="","",TODAY()-FK476)</f>
        <v/>
      </c>
      <c r="FM476" s="494" t="n"/>
      <c r="FN476" s="184" t="n"/>
      <c r="FO476" s="184">
        <f>IF(FK476="","SIN ESTADO",IF(FM476&lt;&gt;"","PAGA",IF(FL476&gt;0,"VENCIDA",IF(FL476&gt;=-5,"POR VENCER","AL DÍA"))))</f>
        <v/>
      </c>
      <c r="FP476" s="185" t="n"/>
      <c r="FQ476" s="119">
        <f>IF(N($H476)&lt;28,"",IF(FK476="","",FK476+31))</f>
        <v/>
      </c>
      <c r="FR476" s="124">
        <f>IF(FQ476="","",TODAY()-FQ476)</f>
        <v/>
      </c>
      <c r="FS476" s="494" t="n"/>
      <c r="FT476" s="184" t="n"/>
      <c r="FU476" s="184">
        <f>IF(FQ476="","SIN ESTADO",IF(FS476&lt;&gt;"","PAGA",IF(FR476&gt;0,"VENCIDA",IF(FR476&gt;=-5,"POR VENCER","AL DÍA"))))</f>
        <v/>
      </c>
      <c r="FV476" s="185" t="n"/>
      <c r="FW476" s="119">
        <f>IF(N($H476)&lt;29,"",IF(FQ476="","",FQ476+31))</f>
        <v/>
      </c>
      <c r="FX476" s="124">
        <f>IF(FW476="","",TODAY()-FW476)</f>
        <v/>
      </c>
      <c r="FY476" s="494" t="n"/>
      <c r="FZ476" s="184" t="n"/>
      <c r="GA476" s="184">
        <f>IF(FW476="","SIN ESTADO",IF(FY476&lt;&gt;"","PAGA",IF(FX476&gt;0,"VENCIDA",IF(FX476&gt;=-5,"POR VENCER","AL DÍA"))))</f>
        <v/>
      </c>
      <c r="GB476" s="185" t="n"/>
      <c r="GC476" s="119">
        <f>IF(N($H476)&lt;30,"",IF(FW476="","",FW476+31))</f>
        <v/>
      </c>
      <c r="GD476" s="124">
        <f>IF(GC476="","",TODAY()-GC476)</f>
        <v/>
      </c>
      <c r="GE476" s="494" t="n"/>
      <c r="GF476" s="184" t="n"/>
      <c r="GG476" s="184">
        <f>IF(GC476="","SIN ESTADO",IF(GE476&lt;&gt;"","PAGA",IF(GD476&gt;0,"VENCIDA",IF(GD476&gt;=-5,"POR VENCER","AL DÍA"))))</f>
        <v/>
      </c>
      <c r="GH476" s="185" t="n"/>
      <c r="GI476" s="119">
        <f>IF(N($H476)&lt;31,"",IF(GC476="","",GC476+31))</f>
        <v/>
      </c>
      <c r="GJ476" s="124">
        <f>IF(GI476="","",TODAY()-GI476)</f>
        <v/>
      </c>
      <c r="GK476" s="494" t="n"/>
      <c r="GL476" s="184" t="n"/>
      <c r="GM476" s="184">
        <f>IF(GI476="","SIN ESTADO",IF(GK476&lt;&gt;"","PAGA",IF(GJ476&gt;0,"VENCIDA",IF(GJ476&gt;=-5,"POR VENCER","AL DÍA"))))</f>
        <v/>
      </c>
      <c r="GN476" s="185" t="n"/>
      <c r="GO476" s="119">
        <f>IF(N($H476)&lt;32,"",IF(GI476="","",GI476+31))</f>
        <v/>
      </c>
      <c r="GP476" s="124">
        <f>IF(GO476="","",TODAY()-GO476)</f>
        <v/>
      </c>
      <c r="GQ476" s="494" t="n"/>
      <c r="GR476" s="184" t="n"/>
      <c r="GS476" s="184">
        <f>IF(GO476="","SIN ESTADO",IF(GQ476&lt;&gt;"","PAGA",IF(GP476&gt;0,"VENCIDA",IF(GP476&gt;=-5,"POR VENCER","AL DÍA"))))</f>
        <v/>
      </c>
      <c r="GT476" s="185" t="n"/>
      <c r="GU476" s="119">
        <f>IF(N($H476)&lt;33,"",IF(GO476="","",GO476+31))</f>
        <v/>
      </c>
      <c r="GV476" s="124">
        <f>IF(GU476="","",TODAY()-GU476)</f>
        <v/>
      </c>
      <c r="GW476" s="494" t="n"/>
      <c r="GX476" s="184" t="n"/>
      <c r="GY476" s="184">
        <f>IF(GU476="","SIN ESTADO",IF(GW476&lt;&gt;"","PAGA",IF(GV476&gt;0,"VENCIDA",IF(GV476&gt;=-5,"POR VENCER","AL DÍA"))))</f>
        <v/>
      </c>
      <c r="GZ476" s="185" t="n"/>
      <c r="HA476" s="119">
        <f>IF(N($H476)&lt;34,"",IF(GU476="","",GU476+31))</f>
        <v/>
      </c>
      <c r="HB476" s="124">
        <f>IF(HA476="","",TODAY()-HA476)</f>
        <v/>
      </c>
      <c r="HC476" s="494" t="n"/>
      <c r="HD476" s="184" t="n"/>
      <c r="HE476" s="184">
        <f>IF(HA476="","SIN ESTADO",IF(HC476&lt;&gt;"","PAGA",IF(HB476&gt;0,"VENCIDA",IF(HB476&gt;=-5,"POR VENCER","AL DÍA"))))</f>
        <v/>
      </c>
      <c r="HF476" s="185" t="n"/>
      <c r="HG476" s="119">
        <f>IF(N($H476)&lt;35,"",IF(HA476="","",HA476+31))</f>
        <v/>
      </c>
      <c r="HH476" s="124">
        <f>IF(HG476="","",TODAY()-HG476)</f>
        <v/>
      </c>
      <c r="HI476" s="494" t="n"/>
      <c r="HJ476" s="184" t="n"/>
      <c r="HK476" s="184">
        <f>IF(HG476="","SIN ESTADO",IF(HI476&lt;&gt;"","PAGA",IF(HH476&gt;0,"VENCIDA",IF(HH476&gt;=-5,"POR VENCER","AL DÍA"))))</f>
        <v/>
      </c>
      <c r="HL476" s="168" t="n"/>
      <c r="HM476" s="119">
        <f>IF(N($H476)&lt;36,"",IF(HG476="","",HG476+31))</f>
        <v/>
      </c>
      <c r="HN476" s="124">
        <f>IF(HM476="","",TODAY()-HM476)</f>
        <v/>
      </c>
      <c r="HO476" s="494" t="n"/>
      <c r="HP476" s="184" t="n"/>
      <c r="HQ476" s="184">
        <f>IF(HM476="","SIN ESTADO",IF(HO476&lt;&gt;"","PAGA",IF(HN476&gt;0,"VENCIDA",IF(HN476&gt;=-5,"POR VENCER","AL DÍA"))))</f>
        <v/>
      </c>
      <c r="HR476" s="168" t="n"/>
      <c r="HS476" s="169">
        <f>N476+T476+Z476+AF476+AL476+AR476+AX476+BD476+BJ476+BP476+BV476+CB476+CH476+CN476+CT476+CZ476+DF476+DL476+DR476+DX476+ED476+EJ476+EP476+EV476+FB476+FH476+FN476+FT476+FZ476+GF476+GL476+GR476+GX476+HD476+HJ476+HP476</f>
        <v/>
      </c>
      <c r="HU476" s="170">
        <f>IFERROR(N($J476),0)</f>
        <v/>
      </c>
      <c r="HW476" s="170">
        <f>SUMPRODUCT((MOD(COLUMN($M476:$HR476)-COLUMN($M476),6)=0)*ISNUMBER($M476:$HR476)*($M476:$HR476&gt;=RESUMEN!$C$26)*($M476:$HR476&lt;=RESUMEN!$C$27)*IFERROR(N($N476:$HS476),0))</f>
        <v/>
      </c>
      <c r="HX476" s="170">
        <f>SUMPRODUCT((MOD(COLUMN($M476:$HR476)-COLUMN($M476),6)=0)*ISNUMBER($M476:$HR476)*($M476:$HR476&gt;=RESUMEN!$C$26)*($M476:$HR476&lt;=RESUMEN!$C$27))</f>
        <v/>
      </c>
    </row>
    <row r="477" ht="15.75" customHeight="1" s="506">
      <c r="B477" s="113">
        <f>VENTAS!A476</f>
        <v/>
      </c>
      <c r="C477" s="236">
        <f>VENTAS!B476</f>
        <v/>
      </c>
      <c r="D477" s="53">
        <f>VENTAS!C476</f>
        <v/>
      </c>
      <c r="E477" s="114">
        <f>VENTAS!D476</f>
        <v/>
      </c>
      <c r="F477" s="114">
        <f>VENTAS!J476</f>
        <v/>
      </c>
      <c r="G477" s="494">
        <f>VENTAS!F476</f>
        <v/>
      </c>
      <c r="H477" s="479">
        <f>VENTAS!K476</f>
        <v/>
      </c>
      <c r="I477" s="479">
        <f>VENTAS!M476</f>
        <v/>
      </c>
      <c r="J477" s="184">
        <f>VENTAS!L476</f>
        <v/>
      </c>
      <c r="K477" s="119">
        <f>IF(N($H477)&lt;1,"",$G477+31)</f>
        <v/>
      </c>
      <c r="L477" s="124">
        <f>IF(K477="","",TODAY()-K477)</f>
        <v/>
      </c>
      <c r="M477" s="494" t="n">
        <v>46161</v>
      </c>
      <c r="N477" s="374" t="n">
        <v>2000000</v>
      </c>
      <c r="O477" s="184">
        <f>IF(K477="","SIN ESTADO",IF(M477&lt;&gt;"","PAGA",IF(L477&gt;0,"VENCIDA",IF(L477&gt;=-5,"POR VENCER","AL DÍA"))))</f>
        <v/>
      </c>
      <c r="P477" s="185" t="inlineStr">
        <is>
          <t>TRANSFERENCIA</t>
        </is>
      </c>
      <c r="Q477" s="119">
        <f>IF(N($H477)&lt;2,"",IF(K477="","",K477+31))</f>
        <v/>
      </c>
      <c r="R477" s="124">
        <f>IF(Q477="","",TODAY()-Q477)</f>
        <v/>
      </c>
      <c r="S477" s="494" t="n">
        <v>46191</v>
      </c>
      <c r="T477" s="184" t="n">
        <v>2000000</v>
      </c>
      <c r="U477" s="184">
        <f>IF(Q477="","SIN ESTADO",IF(S477&lt;&gt;"","PAGA",IF(R477&gt;0,"VENCIDA",IF(R477&gt;=-5,"POR VENCER","AL DÍA"))))</f>
        <v/>
      </c>
      <c r="V477" s="185" t="inlineStr">
        <is>
          <t>TRANSFERENCIA</t>
        </is>
      </c>
      <c r="W477" s="119">
        <f>IF(N($H477)&lt;3,"",IF(Q477="","",Q477+31))</f>
        <v/>
      </c>
      <c r="X477" s="124">
        <f>IF(W477="","",TODAY()-W477)</f>
        <v/>
      </c>
      <c r="Y477" s="494" t="n">
        <v>46220</v>
      </c>
      <c r="Z477" s="184" t="n">
        <v>2000000</v>
      </c>
      <c r="AA477" s="184">
        <f>IF(W477="","SIN ESTADO",IF(Y477&lt;&gt;"","PAGA",IF(X477&gt;0,"VENCIDA",IF(X477&gt;=-5,"POR VENCER","AL DÍA"))))</f>
        <v/>
      </c>
      <c r="AB477" s="185" t="inlineStr">
        <is>
          <t>TRANSFERENCIA</t>
        </is>
      </c>
      <c r="AC477" s="119">
        <f>IF(N($H477)&lt;4,"",IF(W477="","",W477+31))</f>
        <v/>
      </c>
      <c r="AD477" s="124">
        <f>IF(AC477="","",TODAY()-AC477)</f>
        <v/>
      </c>
      <c r="AE477" s="494" t="n">
        <v>46255</v>
      </c>
      <c r="AF477" s="184" t="n">
        <v>2000000</v>
      </c>
      <c r="AG477" s="184">
        <f>IF(AC477="","SIN ESTADO",IF(AE477&lt;&gt;"","PAGA",IF(AD477&gt;0,"VENCIDA",IF(AD477&gt;=-5,"POR VENCER","AL DÍA"))))</f>
        <v/>
      </c>
      <c r="AH477" s="185" t="inlineStr">
        <is>
          <t>TRANSFERENCIA</t>
        </is>
      </c>
      <c r="AI477" s="119">
        <f>IF(N($H477)&lt;5,"",IF(AC477="","",AC477+31))</f>
        <v/>
      </c>
      <c r="AJ477" s="124">
        <f>IF(AI477="","",TODAY()-AI477)</f>
        <v/>
      </c>
      <c r="AK477" s="494" t="n">
        <v>46286</v>
      </c>
      <c r="AL477" s="184" t="n">
        <v>2000000</v>
      </c>
      <c r="AM477" s="184">
        <f>IF(AI477="","SIN ESTADO",IF(AK477&lt;&gt;"","PAGA",IF(AJ477&gt;0,"VENCIDA",IF(AJ477&gt;=-5,"POR VENCER","AL DÍA"))))</f>
        <v/>
      </c>
      <c r="AN477" s="185" t="n"/>
      <c r="AO477" s="119">
        <f>IF(N($H477)&lt;6,"",IF(AI477="","",AI477+31))</f>
        <v/>
      </c>
      <c r="AP477" s="124">
        <f>IF(AO477="","",TODAY()-AO477)</f>
        <v/>
      </c>
      <c r="AQ477" s="270" t="n"/>
      <c r="AR477" s="184" t="n"/>
      <c r="AS477" s="184">
        <f>IF(AO477="","SIN ESTADO",IF(AQ477&lt;&gt;"","PAGA",IF(AP477&gt;0,"VENCIDA",IF(AP477&gt;=-5,"POR VENCER","AL DÍA"))))</f>
        <v/>
      </c>
      <c r="AT477" s="185" t="n"/>
      <c r="AU477" s="119">
        <f>IF(N($H477)&lt;7,"",IF(AO477="","",AO477+31))</f>
        <v/>
      </c>
      <c r="AV477" s="124">
        <f>IF(AU477="","",TODAY()-AU477)</f>
        <v/>
      </c>
      <c r="AW477" s="494" t="n"/>
      <c r="AX477" s="184" t="n"/>
      <c r="AY477" s="184">
        <f>IF(AU477="","SIN ESTADO",IF(AW477&lt;&gt;"","PAGA",IF(AV477&gt;0,"VENCIDA",IF(AV477&gt;=-5,"POR VENCER","AL DÍA"))))</f>
        <v/>
      </c>
      <c r="AZ477" s="185" t="n"/>
      <c r="BA477" s="119">
        <f>IF(N($H477)&lt;8,"",IF(AU477="","",AU477+31))</f>
        <v/>
      </c>
      <c r="BB477" s="124">
        <f>IF(BA477="","",TODAY()-BA477)</f>
        <v/>
      </c>
      <c r="BC477" s="494" t="n"/>
      <c r="BD477" s="184" t="n"/>
      <c r="BE477" s="184">
        <f>IF(BA477="","SIN ESTADO",IF(BC477&lt;&gt;"","PAGA",IF(BB477&gt;0,"VENCIDA",IF(BB477&gt;=-5,"POR VENCER","AL DÍA"))))</f>
        <v/>
      </c>
      <c r="BF477" s="185" t="n"/>
      <c r="BG477" s="119">
        <f>IF(N($H477)&lt;9,"",IF(BA477="","",BA477+31))</f>
        <v/>
      </c>
      <c r="BH477" s="124">
        <f>IF(BG477="","",TODAY()-BG477)</f>
        <v/>
      </c>
      <c r="BI477" s="494" t="n"/>
      <c r="BJ477" s="184" t="n"/>
      <c r="BK477" s="184">
        <f>IF(BG477="","SIN ESTADO",IF(BI477&lt;&gt;"","PAGA",IF(BH477&gt;0,"VENCIDA",IF(BH477&gt;=-5,"POR VENCER","AL DÍA"))))</f>
        <v/>
      </c>
      <c r="BL477" s="185" t="n"/>
      <c r="BM477" s="119">
        <f>IF(N($H477)&lt;10,"",IF(BG477="","",BG477+31))</f>
        <v/>
      </c>
      <c r="BN477" s="124">
        <f>IF(BM477="","",TODAY()-BM477)</f>
        <v/>
      </c>
      <c r="BO477" s="494" t="n"/>
      <c r="BP477" s="184" t="n"/>
      <c r="BQ477" s="184">
        <f>IF(BM477="","SIN ESTADO",IF(BO477&lt;&gt;"","PAGA",IF(BN477&gt;0,"VENCIDA",IF(BN477&gt;=-5,"POR VENCER","AL DÍA"))))</f>
        <v/>
      </c>
      <c r="BR477" s="185" t="n"/>
      <c r="BS477" s="119">
        <f>IF(N($H477)&lt;11,"",IF(BM477="","",BM477+31))</f>
        <v/>
      </c>
      <c r="BT477" s="124">
        <f>IF(BS477="","",TODAY()-BS477)</f>
        <v/>
      </c>
      <c r="BU477" s="494" t="n"/>
      <c r="BV477" s="184" t="n"/>
      <c r="BW477" s="184">
        <f>IF(BS477="","SIN ESTADO",IF(BU477&lt;&gt;"","PAGA",IF(BT477&gt;0,"VENCIDA",IF(BT477&gt;=-5,"POR VENCER","AL DÍA"))))</f>
        <v/>
      </c>
      <c r="BX477" s="185" t="n"/>
      <c r="BY477" s="119">
        <f>IF(N($H477)&lt;12,"",IF(BS477="","",BS477+31))</f>
        <v/>
      </c>
      <c r="BZ477" s="124">
        <f>IF(BY477="","",TODAY()-BY477)</f>
        <v/>
      </c>
      <c r="CA477" s="494" t="n"/>
      <c r="CB477" s="184" t="n"/>
      <c r="CC477" s="184">
        <f>IF(BY477="","SIN ESTADO",IF(CA477&lt;&gt;"","PAGA",IF(BZ477&gt;0,"VENCIDA",IF(BZ477&gt;=-5,"POR VENCER","AL DÍA"))))</f>
        <v/>
      </c>
      <c r="CD477" s="185" t="n"/>
      <c r="CE477" s="119">
        <f>IF(N($H477)&lt;13,"",IF(BY477="","",BY477+31))</f>
        <v/>
      </c>
      <c r="CF477" s="124">
        <f>IF(CE477="","",TODAY()-CE477)</f>
        <v/>
      </c>
      <c r="CG477" s="494" t="n"/>
      <c r="CH477" s="184" t="n"/>
      <c r="CI477" s="184">
        <f>IF(CE477="","SIN ESTADO",IF(CG477&lt;&gt;"","PAGA",IF(CF477&gt;0,"VENCIDA",IF(CF477&gt;=-5,"POR VENCER","AL DÍA"))))</f>
        <v/>
      </c>
      <c r="CJ477" s="185" t="n"/>
      <c r="CK477" s="119">
        <f>IF(N($H477)&lt;14,"",IF(CE477="","",CE477+31))</f>
        <v/>
      </c>
      <c r="CL477" s="124">
        <f>IF(CK477="","",TODAY()-CK477)</f>
        <v/>
      </c>
      <c r="CM477" s="494" t="n"/>
      <c r="CN477" s="184" t="n"/>
      <c r="CO477" s="184">
        <f>IF(CK477="","SIN ESTADO",IF(CM477&lt;&gt;"","PAGA",IF(CL477&gt;0,"VENCIDA",IF(CL477&gt;=-5,"POR VENCER","AL DÍA"))))</f>
        <v/>
      </c>
      <c r="CP477" s="185" t="n"/>
      <c r="CQ477" s="119">
        <f>IF(N($H477)&lt;15,"",IF(CK477="","",CK477+31))</f>
        <v/>
      </c>
      <c r="CR477" s="124">
        <f>IF(CQ477="","",TODAY()-CQ477)</f>
        <v/>
      </c>
      <c r="CS477" s="494" t="n"/>
      <c r="CT477" s="184" t="n"/>
      <c r="CU477" s="184">
        <f>IF(CQ477="","SIN ESTADO",IF(CS477&lt;&gt;"","PAGA",IF(CR477&gt;0,"VENCIDA",IF(CR477&gt;=-5,"POR VENCER","AL DÍA"))))</f>
        <v/>
      </c>
      <c r="CV477" s="185" t="n"/>
      <c r="CW477" s="119">
        <f>IF(N($H477)&lt;16,"",IF(CQ477="","",CQ477+31))</f>
        <v/>
      </c>
      <c r="CX477" s="124">
        <f>IF(CW477="","",TODAY()-CW477)</f>
        <v/>
      </c>
      <c r="CY477" s="494" t="n"/>
      <c r="CZ477" s="184" t="n"/>
      <c r="DA477" s="184">
        <f>IF(CW477="","SIN ESTADO",IF(CY477&lt;&gt;"","PAGA",IF(CX477&gt;0,"VENCIDA",IF(CX477&gt;=-5,"POR VENCER","AL DÍA"))))</f>
        <v/>
      </c>
      <c r="DB477" s="185" t="n"/>
      <c r="DC477" s="119">
        <f>IF(N($H477)&lt;17,"",IF(CW477="","",CW477+31))</f>
        <v/>
      </c>
      <c r="DD477" s="124">
        <f>IF(DC477="","",TODAY()-DC477)</f>
        <v/>
      </c>
      <c r="DE477" s="494" t="n"/>
      <c r="DF477" s="184" t="n"/>
      <c r="DG477" s="184">
        <f>IF(DC477="","SIN ESTADO",IF(DE477&lt;&gt;"","PAGA",IF(DD477&gt;0,"VENCIDA",IF(DD477&gt;=-5,"POR VENCER","AL DÍA"))))</f>
        <v/>
      </c>
      <c r="DH477" s="185" t="n"/>
      <c r="DI477" s="119">
        <f>IF(N($H477)&lt;18,"",IF(DC477="","",DC477+31))</f>
        <v/>
      </c>
      <c r="DJ477" s="124">
        <f>IF(DI477="","",TODAY()-DI477)</f>
        <v/>
      </c>
      <c r="DK477" s="494" t="n"/>
      <c r="DL477" s="184" t="n"/>
      <c r="DM477" s="184">
        <f>IF(DI477="","SIN ESTADO",IF(DK477&lt;&gt;"","PAGA",IF(DJ477&gt;0,"VENCIDA",IF(DJ477&gt;=-5,"POR VENCER","AL DÍA"))))</f>
        <v/>
      </c>
      <c r="DN477" s="185" t="n"/>
      <c r="DO477" s="119">
        <f>IF(N($H477)&lt;19,"",IF(DI477="","",DI477+31))</f>
        <v/>
      </c>
      <c r="DP477" s="124">
        <f>IF(DO477="","",TODAY()-DO477)</f>
        <v/>
      </c>
      <c r="DQ477" s="494" t="n"/>
      <c r="DR477" s="184" t="n"/>
      <c r="DS477" s="184">
        <f>IF(DO477="","SIN ESTADO",IF(DQ477&lt;&gt;"","PAGA",IF(DP477&gt;0,"VENCIDA",IF(DP477&gt;=-5,"POR VENCER","AL DÍA"))))</f>
        <v/>
      </c>
      <c r="DT477" s="185" t="n"/>
      <c r="DU477" s="119">
        <f>IF(N($H477)&lt;20,"",IF(DO477="","",DO477+31))</f>
        <v/>
      </c>
      <c r="DV477" s="124">
        <f>IF(DU477="","",TODAY()-DU477)</f>
        <v/>
      </c>
      <c r="DW477" s="494" t="n"/>
      <c r="DX477" s="184" t="n"/>
      <c r="DY477" s="184">
        <f>IF(DU477="","SIN ESTADO",IF(DW477&lt;&gt;"","PAGA",IF(DV477&gt;0,"VENCIDA",IF(DV477&gt;=-5,"POR VENCER","AL DÍA"))))</f>
        <v/>
      </c>
      <c r="DZ477" s="185" t="n"/>
      <c r="EA477" s="119">
        <f>IF(N($H477)&lt;21,"",IF(DU477="","",DU477+31))</f>
        <v/>
      </c>
      <c r="EB477" s="124">
        <f>IF(EA477="","",TODAY()-EA477)</f>
        <v/>
      </c>
      <c r="EC477" s="494" t="n"/>
      <c r="ED477" s="184" t="n"/>
      <c r="EE477" s="184">
        <f>IF(EA477="","SIN ESTADO",IF(EC477&lt;&gt;"","PAGA",IF(EB477&gt;0,"VENCIDA",IF(EB477&gt;=-5,"POR VENCER","AL DÍA"))))</f>
        <v/>
      </c>
      <c r="EF477" s="185" t="n"/>
      <c r="EG477" s="119">
        <f>IF(N($H477)&lt;22,"",IF(EA477="","",EA477+31))</f>
        <v/>
      </c>
      <c r="EH477" s="124">
        <f>IF(EG477="","",TODAY()-EG477)</f>
        <v/>
      </c>
      <c r="EI477" s="494" t="n"/>
      <c r="EJ477" s="184" t="n"/>
      <c r="EK477" s="184">
        <f>IF(EG477="","SIN ESTADO",IF(EI477&lt;&gt;"","PAGA",IF(EH477&gt;0,"VENCIDA",IF(EH477&gt;=-5,"POR VENCER","AL DÍA"))))</f>
        <v/>
      </c>
      <c r="EL477" s="185" t="n"/>
      <c r="EM477" s="119">
        <f>IF(N($H477)&lt;23,"",IF(EG477="","",EG477+31))</f>
        <v/>
      </c>
      <c r="EN477" s="124">
        <f>IF(EM477="","",TODAY()-EM477)</f>
        <v/>
      </c>
      <c r="EO477" s="494" t="n"/>
      <c r="EP477" s="184" t="n"/>
      <c r="EQ477" s="184">
        <f>IF(EM477="","SIN ESTADO",IF(EO477&lt;&gt;"","PAGA",IF(EN477&gt;0,"VENCIDA",IF(EN477&gt;=-5,"POR VENCER","AL DÍA"))))</f>
        <v/>
      </c>
      <c r="ER477" s="185" t="n"/>
      <c r="ES477" s="119">
        <f>IF(N($H477)&lt;24,"",IF(EM477="","",EM477+31))</f>
        <v/>
      </c>
      <c r="ET477" s="124">
        <f>IF(ES477="","",TODAY()-ES477)</f>
        <v/>
      </c>
      <c r="EU477" s="494" t="n"/>
      <c r="EV477" s="184" t="n"/>
      <c r="EW477" s="184">
        <f>IF(ES477="","SIN ESTADO",IF(EU477&lt;&gt;"","PAGA",IF(ET477&gt;0,"VENCIDA",IF(ET477&gt;=-5,"POR VENCER","AL DÍA"))))</f>
        <v/>
      </c>
      <c r="EX477" s="185" t="n"/>
      <c r="EY477" s="119">
        <f>IF(N($H477)&lt;25,"",IF(ES477="","",ES477+31))</f>
        <v/>
      </c>
      <c r="EZ477" s="124">
        <f>IF(EY477="","",TODAY()-EY477)</f>
        <v/>
      </c>
      <c r="FA477" s="494" t="n"/>
      <c r="FB477" s="184" t="n"/>
      <c r="FC477" s="184">
        <f>IF(EY477="","SIN ESTADO",IF(FA477&lt;&gt;"","PAGA",IF(EZ477&gt;0,"VENCIDA",IF(EZ477&gt;=-5,"POR VENCER","AL DÍA"))))</f>
        <v/>
      </c>
      <c r="FD477" s="185" t="n"/>
      <c r="FE477" s="119">
        <f>IF(N($H477)&lt;26,"",IF(EY477="","",EY477+31))</f>
        <v/>
      </c>
      <c r="FF477" s="124">
        <f>IF(FE477="","",TODAY()-FE477)</f>
        <v/>
      </c>
      <c r="FG477" s="494" t="n"/>
      <c r="FH477" s="184" t="n"/>
      <c r="FI477" s="184">
        <f>IF(FE477="","SIN ESTADO",IF(FG477&lt;&gt;"","PAGA",IF(FF477&gt;0,"VENCIDA",IF(FF477&gt;=-5,"POR VENCER","AL DÍA"))))</f>
        <v/>
      </c>
      <c r="FJ477" s="185" t="n"/>
      <c r="FK477" s="119">
        <f>IF(N($H477)&lt;27,"",IF(FE477="","",FE477+31))</f>
        <v/>
      </c>
      <c r="FL477" s="124">
        <f>IF(FK477="","",TODAY()-FK477)</f>
        <v/>
      </c>
      <c r="FM477" s="494" t="n"/>
      <c r="FN477" s="184" t="n"/>
      <c r="FO477" s="184">
        <f>IF(FK477="","SIN ESTADO",IF(FM477&lt;&gt;"","PAGA",IF(FL477&gt;0,"VENCIDA",IF(FL477&gt;=-5,"POR VENCER","AL DÍA"))))</f>
        <v/>
      </c>
      <c r="FP477" s="185" t="n"/>
      <c r="FQ477" s="119">
        <f>IF(N($H477)&lt;28,"",IF(FK477="","",FK477+31))</f>
        <v/>
      </c>
      <c r="FR477" s="124">
        <f>IF(FQ477="","",TODAY()-FQ477)</f>
        <v/>
      </c>
      <c r="FS477" s="494" t="n"/>
      <c r="FT477" s="184" t="n"/>
      <c r="FU477" s="184">
        <f>IF(FQ477="","SIN ESTADO",IF(FS477&lt;&gt;"","PAGA",IF(FR477&gt;0,"VENCIDA",IF(FR477&gt;=-5,"POR VENCER","AL DÍA"))))</f>
        <v/>
      </c>
      <c r="FV477" s="185" t="n"/>
      <c r="FW477" s="119">
        <f>IF(N($H477)&lt;29,"",IF(FQ477="","",FQ477+31))</f>
        <v/>
      </c>
      <c r="FX477" s="124">
        <f>IF(FW477="","",TODAY()-FW477)</f>
        <v/>
      </c>
      <c r="FY477" s="494" t="n"/>
      <c r="FZ477" s="184" t="n"/>
      <c r="GA477" s="184">
        <f>IF(FW477="","SIN ESTADO",IF(FY477&lt;&gt;"","PAGA",IF(FX477&gt;0,"VENCIDA",IF(FX477&gt;=-5,"POR VENCER","AL DÍA"))))</f>
        <v/>
      </c>
      <c r="GB477" s="185" t="n"/>
      <c r="GC477" s="119">
        <f>IF(N($H477)&lt;30,"",IF(FW477="","",FW477+31))</f>
        <v/>
      </c>
      <c r="GD477" s="124">
        <f>IF(GC477="","",TODAY()-GC477)</f>
        <v/>
      </c>
      <c r="GE477" s="494" t="n"/>
      <c r="GF477" s="184" t="n"/>
      <c r="GG477" s="184">
        <f>IF(GC477="","SIN ESTADO",IF(GE477&lt;&gt;"","PAGA",IF(GD477&gt;0,"VENCIDA",IF(GD477&gt;=-5,"POR VENCER","AL DÍA"))))</f>
        <v/>
      </c>
      <c r="GH477" s="185" t="n"/>
      <c r="GI477" s="119">
        <f>IF(N($H477)&lt;31,"",IF(GC477="","",GC477+31))</f>
        <v/>
      </c>
      <c r="GJ477" s="124">
        <f>IF(GI477="","",TODAY()-GI477)</f>
        <v/>
      </c>
      <c r="GK477" s="494" t="n"/>
      <c r="GL477" s="184" t="n"/>
      <c r="GM477" s="184">
        <f>IF(GI477="","SIN ESTADO",IF(GK477&lt;&gt;"","PAGA",IF(GJ477&gt;0,"VENCIDA",IF(GJ477&gt;=-5,"POR VENCER","AL DÍA"))))</f>
        <v/>
      </c>
      <c r="GN477" s="185" t="n"/>
      <c r="GO477" s="119">
        <f>IF(N($H477)&lt;32,"",IF(GI477="","",GI477+31))</f>
        <v/>
      </c>
      <c r="GP477" s="124">
        <f>IF(GO477="","",TODAY()-GO477)</f>
        <v/>
      </c>
      <c r="GQ477" s="494" t="n"/>
      <c r="GR477" s="184" t="n"/>
      <c r="GS477" s="184">
        <f>IF(GO477="","SIN ESTADO",IF(GQ477&lt;&gt;"","PAGA",IF(GP477&gt;0,"VENCIDA",IF(GP477&gt;=-5,"POR VENCER","AL DÍA"))))</f>
        <v/>
      </c>
      <c r="GT477" s="185" t="n"/>
      <c r="GU477" s="119">
        <f>IF(N($H477)&lt;33,"",IF(GO477="","",GO477+31))</f>
        <v/>
      </c>
      <c r="GV477" s="124">
        <f>IF(GU477="","",TODAY()-GU477)</f>
        <v/>
      </c>
      <c r="GW477" s="494" t="n"/>
      <c r="GX477" s="184" t="n"/>
      <c r="GY477" s="184">
        <f>IF(GU477="","SIN ESTADO",IF(GW477&lt;&gt;"","PAGA",IF(GV477&gt;0,"VENCIDA",IF(GV477&gt;=-5,"POR VENCER","AL DÍA"))))</f>
        <v/>
      </c>
      <c r="GZ477" s="185" t="n"/>
      <c r="HA477" s="119">
        <f>IF(N($H477)&lt;34,"",IF(GU477="","",GU477+31))</f>
        <v/>
      </c>
      <c r="HB477" s="124">
        <f>IF(HA477="","",TODAY()-HA477)</f>
        <v/>
      </c>
      <c r="HC477" s="494" t="n"/>
      <c r="HD477" s="184" t="n"/>
      <c r="HE477" s="184">
        <f>IF(HA477="","SIN ESTADO",IF(HC477&lt;&gt;"","PAGA",IF(HB477&gt;0,"VENCIDA",IF(HB477&gt;=-5,"POR VENCER","AL DÍA"))))</f>
        <v/>
      </c>
      <c r="HF477" s="185" t="n"/>
      <c r="HG477" s="119">
        <f>IF(N($H477)&lt;35,"",IF(HA477="","",HA477+31))</f>
        <v/>
      </c>
      <c r="HH477" s="124">
        <f>IF(HG477="","",TODAY()-HG477)</f>
        <v/>
      </c>
      <c r="HI477" s="494" t="n"/>
      <c r="HJ477" s="184" t="n"/>
      <c r="HK477" s="184">
        <f>IF(HG477="","SIN ESTADO",IF(HI477&lt;&gt;"","PAGA",IF(HH477&gt;0,"VENCIDA",IF(HH477&gt;=-5,"POR VENCER","AL DÍA"))))</f>
        <v/>
      </c>
      <c r="HL477" s="168" t="n"/>
      <c r="HM477" s="119">
        <f>IF(N($H477)&lt;36,"",IF(HG477="","",HG477+31))</f>
        <v/>
      </c>
      <c r="HN477" s="124">
        <f>IF(HM477="","",TODAY()-HM477)</f>
        <v/>
      </c>
      <c r="HO477" s="494" t="n"/>
      <c r="HP477" s="184" t="n"/>
      <c r="HQ477" s="184">
        <f>IF(HM477="","SIN ESTADO",IF(HO477&lt;&gt;"","PAGA",IF(HN477&gt;0,"VENCIDA",IF(HN477&gt;=-5,"POR VENCER","AL DÍA"))))</f>
        <v/>
      </c>
      <c r="HR477" s="168" t="n"/>
      <c r="HS477" s="169">
        <f>N477+T477+Z477+AF477+AL477+AR477+AX477+BD477+BJ477+BP477+BV477+CB477+CH477+CN477+CT477+CZ477+DF477+DL477+DR477+DX477+ED477+EJ477+EP477+EV477+FB477+FH477+FN477+FT477+FZ477+GF477+GL477+GR477+GX477+HD477+HJ477+HP477</f>
        <v/>
      </c>
      <c r="HU477" s="170">
        <f>IFERROR(N($J477),0)</f>
        <v/>
      </c>
      <c r="HW477" s="170">
        <f>SUMPRODUCT((MOD(COLUMN($M477:$HR477)-COLUMN($M477),6)=0)*ISNUMBER($M477:$HR477)*($M477:$HR477&gt;=RESUMEN!$C$26)*($M477:$HR477&lt;=RESUMEN!$C$27)*IFERROR(N($N477:$HS477),0))</f>
        <v/>
      </c>
      <c r="HX477" s="170">
        <f>SUMPRODUCT((MOD(COLUMN($M477:$HR477)-COLUMN($M477),6)=0)*ISNUMBER($M477:$HR477)*($M477:$HR477&gt;=RESUMEN!$C$26)*($M477:$HR477&lt;=RESUMEN!$C$27))</f>
        <v/>
      </c>
    </row>
    <row r="478" ht="15.75" customHeight="1" s="506">
      <c r="B478" s="113">
        <f>VENTAS!A477</f>
        <v/>
      </c>
      <c r="C478" s="236">
        <f>VENTAS!B477</f>
        <v/>
      </c>
      <c r="D478" s="53">
        <f>VENTAS!C477</f>
        <v/>
      </c>
      <c r="E478" s="114">
        <f>VENTAS!D477</f>
        <v/>
      </c>
      <c r="F478" s="114">
        <f>VENTAS!J477</f>
        <v/>
      </c>
      <c r="G478" s="494">
        <f>VENTAS!F477</f>
        <v/>
      </c>
      <c r="H478" s="479">
        <f>VENTAS!K477</f>
        <v/>
      </c>
      <c r="I478" s="479">
        <f>VENTAS!M477</f>
        <v/>
      </c>
      <c r="J478" s="184">
        <f>VENTAS!L477</f>
        <v/>
      </c>
      <c r="K478" s="119">
        <f>IF(N($H478)&lt;1,"",$G478+31)</f>
        <v/>
      </c>
      <c r="L478" s="124">
        <f>IF(K478="","",TODAY()-K478)</f>
        <v/>
      </c>
      <c r="M478" s="494" t="n">
        <v>46220</v>
      </c>
      <c r="N478" s="374" t="n">
        <v>1000000</v>
      </c>
      <c r="O478" s="184">
        <f>IF(K478="","SIN ESTADO",IF(M478&lt;&gt;"","PAGA",IF(L478&gt;0,"VENCIDA",IF(L478&gt;=-5,"POR VENCER","AL DÍA"))))</f>
        <v/>
      </c>
      <c r="P478" s="185" t="n"/>
      <c r="Q478" s="119">
        <f>IF(N($H478)&lt;2,"",IF(K478="","",K478+31))</f>
        <v/>
      </c>
      <c r="R478" s="124">
        <f>IF(Q478="","",TODAY()-Q478)</f>
        <v/>
      </c>
      <c r="S478" s="494" t="n">
        <v>46255</v>
      </c>
      <c r="T478" s="184" t="n">
        <v>1000000</v>
      </c>
      <c r="U478" s="184">
        <f>IF(Q478="","SIN ESTADO",IF(S478&lt;&gt;"","PAGA",IF(R478&gt;0,"VENCIDA",IF(R478&gt;=-5,"POR VENCER","AL DÍA"))))</f>
        <v/>
      </c>
      <c r="V478" s="185" t="inlineStr">
        <is>
          <t>TRANSFERENCIA</t>
        </is>
      </c>
      <c r="W478" s="119">
        <f>IF(N($H478)&lt;3,"",IF(Q478="","",Q478+31))</f>
        <v/>
      </c>
      <c r="X478" s="124">
        <f>IF(W478="","",TODAY()-W478)</f>
        <v/>
      </c>
      <c r="Y478" s="494" t="n">
        <v>46286</v>
      </c>
      <c r="Z478" s="184" t="n">
        <v>1000000</v>
      </c>
      <c r="AA478" s="184">
        <f>IF(W478="","SIN ESTADO",IF(Y478&lt;&gt;"","PAGA",IF(X478&gt;0,"VENCIDA",IF(X478&gt;=-5,"POR VENCER","AL DÍA"))))</f>
        <v/>
      </c>
      <c r="AB478" s="185" t="inlineStr">
        <is>
          <t>TRANSFERENCIA</t>
        </is>
      </c>
      <c r="AC478" s="119">
        <f>IF(N($H478)&lt;4,"",IF(W478="","",W478+31))</f>
        <v/>
      </c>
      <c r="AD478" s="124">
        <f>IF(AC478="","",TODAY()-AC478)</f>
        <v/>
      </c>
      <c r="AE478" s="494" t="n"/>
      <c r="AF478" s="184" t="n"/>
      <c r="AG478" s="184">
        <f>IF(AC478="","SIN ESTADO",IF(AE478&lt;&gt;"","PAGA",IF(AD478&gt;0,"VENCIDA",IF(AD478&gt;=-5,"POR VENCER","AL DÍA"))))</f>
        <v/>
      </c>
      <c r="AH478" s="185" t="n"/>
      <c r="AI478" s="119">
        <f>IF(N($H478)&lt;5,"",IF(AC478="","",AC478+31))</f>
        <v/>
      </c>
      <c r="AJ478" s="124">
        <f>IF(AI478="","",TODAY()-AI478)</f>
        <v/>
      </c>
      <c r="AK478" s="494" t="n"/>
      <c r="AL478" s="184" t="n"/>
      <c r="AM478" s="184">
        <f>IF(AI478="","SIN ESTADO",IF(AK478&lt;&gt;"","PAGA",IF(AJ478&gt;0,"VENCIDA",IF(AJ478&gt;=-5,"POR VENCER","AL DÍA"))))</f>
        <v/>
      </c>
      <c r="AN478" s="185" t="n"/>
      <c r="AO478" s="119">
        <f>IF(N($H478)&lt;6,"",IF(AI478="","",AI478+31))</f>
        <v/>
      </c>
      <c r="AP478" s="124">
        <f>IF(AO478="","",TODAY()-AO478)</f>
        <v/>
      </c>
      <c r="AQ478" s="270" t="n"/>
      <c r="AR478" s="184" t="n"/>
      <c r="AS478" s="184">
        <f>IF(AO478="","SIN ESTADO",IF(AQ478&lt;&gt;"","PAGA",IF(AP478&gt;0,"VENCIDA",IF(AP478&gt;=-5,"POR VENCER","AL DÍA"))))</f>
        <v/>
      </c>
      <c r="AT478" s="185" t="n"/>
      <c r="AU478" s="119">
        <f>IF(N($H478)&lt;7,"",IF(AO478="","",AO478+31))</f>
        <v/>
      </c>
      <c r="AV478" s="124">
        <f>IF(AU478="","",TODAY()-AU478)</f>
        <v/>
      </c>
      <c r="AW478" s="494" t="n"/>
      <c r="AX478" s="184" t="n"/>
      <c r="AY478" s="184">
        <f>IF(AU478="","SIN ESTADO",IF(AW478&lt;&gt;"","PAGA",IF(AV478&gt;0,"VENCIDA",IF(AV478&gt;=-5,"POR VENCER","AL DÍA"))))</f>
        <v/>
      </c>
      <c r="AZ478" s="185" t="n"/>
      <c r="BA478" s="119">
        <f>IF(N($H478)&lt;8,"",IF(AU478="","",AU478+31))</f>
        <v/>
      </c>
      <c r="BB478" s="124">
        <f>IF(BA478="","",TODAY()-BA478)</f>
        <v/>
      </c>
      <c r="BC478" s="494" t="n"/>
      <c r="BD478" s="184" t="n"/>
      <c r="BE478" s="184">
        <f>IF(BA478="","SIN ESTADO",IF(BC478&lt;&gt;"","PAGA",IF(BB478&gt;0,"VENCIDA",IF(BB478&gt;=-5,"POR VENCER","AL DÍA"))))</f>
        <v/>
      </c>
      <c r="BF478" s="185" t="n"/>
      <c r="BG478" s="119">
        <f>IF(N($H478)&lt;9,"",IF(BA478="","",BA478+31))</f>
        <v/>
      </c>
      <c r="BH478" s="124">
        <f>IF(BG478="","",TODAY()-BG478)</f>
        <v/>
      </c>
      <c r="BI478" s="494" t="n"/>
      <c r="BJ478" s="184" t="n"/>
      <c r="BK478" s="184">
        <f>IF(BG478="","SIN ESTADO",IF(BI478&lt;&gt;"","PAGA",IF(BH478&gt;0,"VENCIDA",IF(BH478&gt;=-5,"POR VENCER","AL DÍA"))))</f>
        <v/>
      </c>
      <c r="BL478" s="185" t="n"/>
      <c r="BM478" s="119">
        <f>IF(N($H478)&lt;10,"",IF(BG478="","",BG478+31))</f>
        <v/>
      </c>
      <c r="BN478" s="124">
        <f>IF(BM478="","",TODAY()-BM478)</f>
        <v/>
      </c>
      <c r="BO478" s="494" t="n"/>
      <c r="BP478" s="184" t="n"/>
      <c r="BQ478" s="184">
        <f>IF(BM478="","SIN ESTADO",IF(BO478&lt;&gt;"","PAGA",IF(BN478&gt;0,"VENCIDA",IF(BN478&gt;=-5,"POR VENCER","AL DÍA"))))</f>
        <v/>
      </c>
      <c r="BR478" s="185" t="n"/>
      <c r="BS478" s="119">
        <f>IF(N($H478)&lt;11,"",IF(BM478="","",BM478+31))</f>
        <v/>
      </c>
      <c r="BT478" s="124">
        <f>IF(BS478="","",TODAY()-BS478)</f>
        <v/>
      </c>
      <c r="BU478" s="494" t="n"/>
      <c r="BV478" s="184" t="n"/>
      <c r="BW478" s="184">
        <f>IF(BS478="","SIN ESTADO",IF(BU478&lt;&gt;"","PAGA",IF(BT478&gt;0,"VENCIDA",IF(BT478&gt;=-5,"POR VENCER","AL DÍA"))))</f>
        <v/>
      </c>
      <c r="BX478" s="185" t="n"/>
      <c r="BY478" s="119">
        <f>IF(N($H478)&lt;12,"",IF(BS478="","",BS478+31))</f>
        <v/>
      </c>
      <c r="BZ478" s="124">
        <f>IF(BY478="","",TODAY()-BY478)</f>
        <v/>
      </c>
      <c r="CA478" s="494" t="n"/>
      <c r="CB478" s="184" t="n"/>
      <c r="CC478" s="184">
        <f>IF(BY478="","SIN ESTADO",IF(CA478&lt;&gt;"","PAGA",IF(BZ478&gt;0,"VENCIDA",IF(BZ478&gt;=-5,"POR VENCER","AL DÍA"))))</f>
        <v/>
      </c>
      <c r="CD478" s="185" t="n"/>
      <c r="CE478" s="119">
        <f>IF(N($H478)&lt;13,"",IF(BY478="","",BY478+31))</f>
        <v/>
      </c>
      <c r="CF478" s="124">
        <f>IF(CE478="","",TODAY()-CE478)</f>
        <v/>
      </c>
      <c r="CG478" s="494" t="n"/>
      <c r="CH478" s="184" t="n"/>
      <c r="CI478" s="184">
        <f>IF(CE478="","SIN ESTADO",IF(CG478&lt;&gt;"","PAGA",IF(CF478&gt;0,"VENCIDA",IF(CF478&gt;=-5,"POR VENCER","AL DÍA"))))</f>
        <v/>
      </c>
      <c r="CJ478" s="185" t="n"/>
      <c r="CK478" s="119">
        <f>IF(N($H478)&lt;14,"",IF(CE478="","",CE478+31))</f>
        <v/>
      </c>
      <c r="CL478" s="124">
        <f>IF(CK478="","",TODAY()-CK478)</f>
        <v/>
      </c>
      <c r="CM478" s="494" t="n"/>
      <c r="CN478" s="184" t="n"/>
      <c r="CO478" s="184">
        <f>IF(CK478="","SIN ESTADO",IF(CM478&lt;&gt;"","PAGA",IF(CL478&gt;0,"VENCIDA",IF(CL478&gt;=-5,"POR VENCER","AL DÍA"))))</f>
        <v/>
      </c>
      <c r="CP478" s="185" t="n"/>
      <c r="CQ478" s="119">
        <f>IF(N($H478)&lt;15,"",IF(CK478="","",CK478+31))</f>
        <v/>
      </c>
      <c r="CR478" s="124">
        <f>IF(CQ478="","",TODAY()-CQ478)</f>
        <v/>
      </c>
      <c r="CS478" s="494" t="n"/>
      <c r="CT478" s="184" t="n"/>
      <c r="CU478" s="184">
        <f>IF(CQ478="","SIN ESTADO",IF(CS478&lt;&gt;"","PAGA",IF(CR478&gt;0,"VENCIDA",IF(CR478&gt;=-5,"POR VENCER","AL DÍA"))))</f>
        <v/>
      </c>
      <c r="CV478" s="185" t="n"/>
      <c r="CW478" s="119">
        <f>IF(N($H478)&lt;16,"",IF(CQ478="","",CQ478+31))</f>
        <v/>
      </c>
      <c r="CX478" s="124">
        <f>IF(CW478="","",TODAY()-CW478)</f>
        <v/>
      </c>
      <c r="CY478" s="494" t="n"/>
      <c r="CZ478" s="184" t="n"/>
      <c r="DA478" s="184">
        <f>IF(CW478="","SIN ESTADO",IF(CY478&lt;&gt;"","PAGA",IF(CX478&gt;0,"VENCIDA",IF(CX478&gt;=-5,"POR VENCER","AL DÍA"))))</f>
        <v/>
      </c>
      <c r="DB478" s="185" t="n"/>
      <c r="DC478" s="119">
        <f>IF(N($H478)&lt;17,"",IF(CW478="","",CW478+31))</f>
        <v/>
      </c>
      <c r="DD478" s="124">
        <f>IF(DC478="","",TODAY()-DC478)</f>
        <v/>
      </c>
      <c r="DE478" s="494" t="n"/>
      <c r="DF478" s="184" t="n"/>
      <c r="DG478" s="184">
        <f>IF(DC478="","SIN ESTADO",IF(DE478&lt;&gt;"","PAGA",IF(DD478&gt;0,"VENCIDA",IF(DD478&gt;=-5,"POR VENCER","AL DÍA"))))</f>
        <v/>
      </c>
      <c r="DH478" s="185" t="n"/>
      <c r="DI478" s="119">
        <f>IF(N($H478)&lt;18,"",IF(DC478="","",DC478+31))</f>
        <v/>
      </c>
      <c r="DJ478" s="124">
        <f>IF(DI478="","",TODAY()-DI478)</f>
        <v/>
      </c>
      <c r="DK478" s="494" t="n"/>
      <c r="DL478" s="184" t="n"/>
      <c r="DM478" s="184">
        <f>IF(DI478="","SIN ESTADO",IF(DK478&lt;&gt;"","PAGA",IF(DJ478&gt;0,"VENCIDA",IF(DJ478&gt;=-5,"POR VENCER","AL DÍA"))))</f>
        <v/>
      </c>
      <c r="DN478" s="185" t="n"/>
      <c r="DO478" s="119">
        <f>IF(N($H478)&lt;19,"",IF(DI478="","",DI478+31))</f>
        <v/>
      </c>
      <c r="DP478" s="124">
        <f>IF(DO478="","",TODAY()-DO478)</f>
        <v/>
      </c>
      <c r="DQ478" s="494" t="n"/>
      <c r="DR478" s="184" t="n"/>
      <c r="DS478" s="184">
        <f>IF(DO478="","SIN ESTADO",IF(DQ478&lt;&gt;"","PAGA",IF(DP478&gt;0,"VENCIDA",IF(DP478&gt;=-5,"POR VENCER","AL DÍA"))))</f>
        <v/>
      </c>
      <c r="DT478" s="185" t="n"/>
      <c r="DU478" s="119">
        <f>IF(N($H478)&lt;20,"",IF(DO478="","",DO478+31))</f>
        <v/>
      </c>
      <c r="DV478" s="124">
        <f>IF(DU478="","",TODAY()-DU478)</f>
        <v/>
      </c>
      <c r="DW478" s="494" t="n"/>
      <c r="DX478" s="184" t="n"/>
      <c r="DY478" s="184">
        <f>IF(DU478="","SIN ESTADO",IF(DW478&lt;&gt;"","PAGA",IF(DV478&gt;0,"VENCIDA",IF(DV478&gt;=-5,"POR VENCER","AL DÍA"))))</f>
        <v/>
      </c>
      <c r="DZ478" s="185" t="n"/>
      <c r="EA478" s="119">
        <f>IF(N($H478)&lt;21,"",IF(DU478="","",DU478+31))</f>
        <v/>
      </c>
      <c r="EB478" s="124">
        <f>IF(EA478="","",TODAY()-EA478)</f>
        <v/>
      </c>
      <c r="EC478" s="494" t="n"/>
      <c r="ED478" s="184" t="n"/>
      <c r="EE478" s="184">
        <f>IF(EA478="","SIN ESTADO",IF(EC478&lt;&gt;"","PAGA",IF(EB478&gt;0,"VENCIDA",IF(EB478&gt;=-5,"POR VENCER","AL DÍA"))))</f>
        <v/>
      </c>
      <c r="EF478" s="185" t="n"/>
      <c r="EG478" s="119">
        <f>IF(N($H478)&lt;22,"",IF(EA478="","",EA478+31))</f>
        <v/>
      </c>
      <c r="EH478" s="124">
        <f>IF(EG478="","",TODAY()-EG478)</f>
        <v/>
      </c>
      <c r="EI478" s="494" t="n"/>
      <c r="EJ478" s="184" t="n"/>
      <c r="EK478" s="184">
        <f>IF(EG478="","SIN ESTADO",IF(EI478&lt;&gt;"","PAGA",IF(EH478&gt;0,"VENCIDA",IF(EH478&gt;=-5,"POR VENCER","AL DÍA"))))</f>
        <v/>
      </c>
      <c r="EL478" s="185" t="n"/>
      <c r="EM478" s="119">
        <f>IF(N($H478)&lt;23,"",IF(EG478="","",EG478+31))</f>
        <v/>
      </c>
      <c r="EN478" s="124">
        <f>IF(EM478="","",TODAY()-EM478)</f>
        <v/>
      </c>
      <c r="EO478" s="494" t="n"/>
      <c r="EP478" s="184" t="n"/>
      <c r="EQ478" s="184">
        <f>IF(EM478="","SIN ESTADO",IF(EO478&lt;&gt;"","PAGA",IF(EN478&gt;0,"VENCIDA",IF(EN478&gt;=-5,"POR VENCER","AL DÍA"))))</f>
        <v/>
      </c>
      <c r="ER478" s="185" t="n"/>
      <c r="ES478" s="119">
        <f>IF(N($H478)&lt;24,"",IF(EM478="","",EM478+31))</f>
        <v/>
      </c>
      <c r="ET478" s="124">
        <f>IF(ES478="","",TODAY()-ES478)</f>
        <v/>
      </c>
      <c r="EU478" s="494" t="n"/>
      <c r="EV478" s="184" t="n"/>
      <c r="EW478" s="184">
        <f>IF(ES478="","SIN ESTADO",IF(EU478&lt;&gt;"","PAGA",IF(ET478&gt;0,"VENCIDA",IF(ET478&gt;=-5,"POR VENCER","AL DÍA"))))</f>
        <v/>
      </c>
      <c r="EX478" s="185" t="n"/>
      <c r="EY478" s="119">
        <f>IF(N($H478)&lt;25,"",IF(ES478="","",ES478+31))</f>
        <v/>
      </c>
      <c r="EZ478" s="124">
        <f>IF(EY478="","",TODAY()-EY478)</f>
        <v/>
      </c>
      <c r="FA478" s="494" t="n"/>
      <c r="FB478" s="184" t="n"/>
      <c r="FC478" s="184">
        <f>IF(EY478="","SIN ESTADO",IF(FA478&lt;&gt;"","PAGA",IF(EZ478&gt;0,"VENCIDA",IF(EZ478&gt;=-5,"POR VENCER","AL DÍA"))))</f>
        <v/>
      </c>
      <c r="FD478" s="185" t="n"/>
      <c r="FE478" s="119">
        <f>IF(N($H478)&lt;26,"",IF(EY478="","",EY478+31))</f>
        <v/>
      </c>
      <c r="FF478" s="124">
        <f>IF(FE478="","",TODAY()-FE478)</f>
        <v/>
      </c>
      <c r="FG478" s="494" t="n"/>
      <c r="FH478" s="184" t="n"/>
      <c r="FI478" s="184">
        <f>IF(FE478="","SIN ESTADO",IF(FG478&lt;&gt;"","PAGA",IF(FF478&gt;0,"VENCIDA",IF(FF478&gt;=-5,"POR VENCER","AL DÍA"))))</f>
        <v/>
      </c>
      <c r="FJ478" s="185" t="n"/>
      <c r="FK478" s="119">
        <f>IF(N($H478)&lt;27,"",IF(FE478="","",FE478+31))</f>
        <v/>
      </c>
      <c r="FL478" s="124">
        <f>IF(FK478="","",TODAY()-FK478)</f>
        <v/>
      </c>
      <c r="FM478" s="494" t="n"/>
      <c r="FN478" s="184" t="n"/>
      <c r="FO478" s="184">
        <f>IF(FK478="","SIN ESTADO",IF(FM478&lt;&gt;"","PAGA",IF(FL478&gt;0,"VENCIDA",IF(FL478&gt;=-5,"POR VENCER","AL DÍA"))))</f>
        <v/>
      </c>
      <c r="FP478" s="185" t="n"/>
      <c r="FQ478" s="119">
        <f>IF(N($H478)&lt;28,"",IF(FK478="","",FK478+31))</f>
        <v/>
      </c>
      <c r="FR478" s="124">
        <f>IF(FQ478="","",TODAY()-FQ478)</f>
        <v/>
      </c>
      <c r="FS478" s="494" t="n"/>
      <c r="FT478" s="184" t="n"/>
      <c r="FU478" s="184">
        <f>IF(FQ478="","SIN ESTADO",IF(FS478&lt;&gt;"","PAGA",IF(FR478&gt;0,"VENCIDA",IF(FR478&gt;=-5,"POR VENCER","AL DÍA"))))</f>
        <v/>
      </c>
      <c r="FV478" s="185" t="n"/>
      <c r="FW478" s="119">
        <f>IF(N($H478)&lt;29,"",IF(FQ478="","",FQ478+31))</f>
        <v/>
      </c>
      <c r="FX478" s="124">
        <f>IF(FW478="","",TODAY()-FW478)</f>
        <v/>
      </c>
      <c r="FY478" s="494" t="n"/>
      <c r="FZ478" s="184" t="n"/>
      <c r="GA478" s="184">
        <f>IF(FW478="","SIN ESTADO",IF(FY478&lt;&gt;"","PAGA",IF(FX478&gt;0,"VENCIDA",IF(FX478&gt;=-5,"POR VENCER","AL DÍA"))))</f>
        <v/>
      </c>
      <c r="GB478" s="185" t="n"/>
      <c r="GC478" s="119">
        <f>IF(N($H478)&lt;30,"",IF(FW478="","",FW478+31))</f>
        <v/>
      </c>
      <c r="GD478" s="124">
        <f>IF(GC478="","",TODAY()-GC478)</f>
        <v/>
      </c>
      <c r="GE478" s="494" t="n"/>
      <c r="GF478" s="184" t="n"/>
      <c r="GG478" s="184">
        <f>IF(GC478="","SIN ESTADO",IF(GE478&lt;&gt;"","PAGA",IF(GD478&gt;0,"VENCIDA",IF(GD478&gt;=-5,"POR VENCER","AL DÍA"))))</f>
        <v/>
      </c>
      <c r="GH478" s="185" t="n"/>
      <c r="GI478" s="119">
        <f>IF(N($H478)&lt;31,"",IF(GC478="","",GC478+31))</f>
        <v/>
      </c>
      <c r="GJ478" s="124">
        <f>IF(GI478="","",TODAY()-GI478)</f>
        <v/>
      </c>
      <c r="GK478" s="494" t="n"/>
      <c r="GL478" s="184" t="n"/>
      <c r="GM478" s="184">
        <f>IF(GI478="","SIN ESTADO",IF(GK478&lt;&gt;"","PAGA",IF(GJ478&gt;0,"VENCIDA",IF(GJ478&gt;=-5,"POR VENCER","AL DÍA"))))</f>
        <v/>
      </c>
      <c r="GN478" s="185" t="n"/>
      <c r="GO478" s="119">
        <f>IF(N($H478)&lt;32,"",IF(GI478="","",GI478+31))</f>
        <v/>
      </c>
      <c r="GP478" s="124">
        <f>IF(GO478="","",TODAY()-GO478)</f>
        <v/>
      </c>
      <c r="GQ478" s="494" t="n"/>
      <c r="GR478" s="184" t="n"/>
      <c r="GS478" s="184">
        <f>IF(GO478="","SIN ESTADO",IF(GQ478&lt;&gt;"","PAGA",IF(GP478&gt;0,"VENCIDA",IF(GP478&gt;=-5,"POR VENCER","AL DÍA"))))</f>
        <v/>
      </c>
      <c r="GT478" s="185" t="n"/>
      <c r="GU478" s="119">
        <f>IF(N($H478)&lt;33,"",IF(GO478="","",GO478+31))</f>
        <v/>
      </c>
      <c r="GV478" s="124">
        <f>IF(GU478="","",TODAY()-GU478)</f>
        <v/>
      </c>
      <c r="GW478" s="494" t="n"/>
      <c r="GX478" s="184" t="n"/>
      <c r="GY478" s="184">
        <f>IF(GU478="","SIN ESTADO",IF(GW478&lt;&gt;"","PAGA",IF(GV478&gt;0,"VENCIDA",IF(GV478&gt;=-5,"POR VENCER","AL DÍA"))))</f>
        <v/>
      </c>
      <c r="GZ478" s="185" t="n"/>
      <c r="HA478" s="119">
        <f>IF(N($H478)&lt;34,"",IF(GU478="","",GU478+31))</f>
        <v/>
      </c>
      <c r="HB478" s="124">
        <f>IF(HA478="","",TODAY()-HA478)</f>
        <v/>
      </c>
      <c r="HC478" s="494" t="n"/>
      <c r="HD478" s="184" t="n"/>
      <c r="HE478" s="184">
        <f>IF(HA478="","SIN ESTADO",IF(HC478&lt;&gt;"","PAGA",IF(HB478&gt;0,"VENCIDA",IF(HB478&gt;=-5,"POR VENCER","AL DÍA"))))</f>
        <v/>
      </c>
      <c r="HF478" s="185" t="n"/>
      <c r="HG478" s="119">
        <f>IF(N($H478)&lt;35,"",IF(HA478="","",HA478+31))</f>
        <v/>
      </c>
      <c r="HH478" s="124">
        <f>IF(HG478="","",TODAY()-HG478)</f>
        <v/>
      </c>
      <c r="HI478" s="494" t="n"/>
      <c r="HJ478" s="184" t="n"/>
      <c r="HK478" s="184">
        <f>IF(HG478="","SIN ESTADO",IF(HI478&lt;&gt;"","PAGA",IF(HH478&gt;0,"VENCIDA",IF(HH478&gt;=-5,"POR VENCER","AL DÍA"))))</f>
        <v/>
      </c>
      <c r="HL478" s="168" t="n"/>
      <c r="HM478" s="119">
        <f>IF(N($H478)&lt;36,"",IF(HG478="","",HG478+31))</f>
        <v/>
      </c>
      <c r="HN478" s="124">
        <f>IF(HM478="","",TODAY()-HM478)</f>
        <v/>
      </c>
      <c r="HO478" s="494" t="n"/>
      <c r="HP478" s="184" t="n"/>
      <c r="HQ478" s="184">
        <f>IF(HM478="","SIN ESTADO",IF(HO478&lt;&gt;"","PAGA",IF(HN478&gt;0,"VENCIDA",IF(HN478&gt;=-5,"POR VENCER","AL DÍA"))))</f>
        <v/>
      </c>
      <c r="HR478" s="168" t="n"/>
      <c r="HS478" s="169">
        <f>N478+T478+Z478+AF478+AL478+AR478+AX478+BD478+BJ478+BP478+BV478+CB478+CH478+CN478+CT478+CZ478+DF478+DL478+DR478+DX478+ED478+EJ478+EP478+EV478+FB478+FH478+FN478+FT478+FZ478+GF478+GL478+GR478+GX478+HD478+HJ478+HP478</f>
        <v/>
      </c>
      <c r="HU478" s="170">
        <f>IFERROR(N($J478),0)</f>
        <v/>
      </c>
      <c r="HW478" s="170">
        <f>SUMPRODUCT((MOD(COLUMN($M478:$HR478)-COLUMN($M478),6)=0)*ISNUMBER($M478:$HR478)*($M478:$HR478&gt;=RESUMEN!$C$26)*($M478:$HR478&lt;=RESUMEN!$C$27)*IFERROR(N($N478:$HS478),0))</f>
        <v/>
      </c>
      <c r="HX478" s="170">
        <f>SUMPRODUCT((MOD(COLUMN($M478:$HR478)-COLUMN($M478),6)=0)*ISNUMBER($M478:$HR478)*($M478:$HR478&gt;=RESUMEN!$C$26)*($M478:$HR478&lt;=RESUMEN!$C$27))</f>
        <v/>
      </c>
    </row>
    <row r="479" ht="15.75" customHeight="1" s="506">
      <c r="B479" s="113">
        <f>VENTAS!A478</f>
        <v/>
      </c>
      <c r="C479" s="236">
        <f>VENTAS!B478</f>
        <v/>
      </c>
      <c r="D479" s="53">
        <f>VENTAS!C478</f>
        <v/>
      </c>
      <c r="E479" s="114">
        <f>VENTAS!D478</f>
        <v/>
      </c>
      <c r="F479" s="114">
        <f>VENTAS!J478</f>
        <v/>
      </c>
      <c r="G479" s="494">
        <f>VENTAS!F478</f>
        <v/>
      </c>
      <c r="H479" s="479">
        <f>VENTAS!K478</f>
        <v/>
      </c>
      <c r="I479" s="479">
        <f>VENTAS!M478</f>
        <v/>
      </c>
      <c r="J479" s="184">
        <f>VENTAS!L478</f>
        <v/>
      </c>
      <c r="K479" s="119">
        <f>IF(N($H479)&lt;1,"",$G479+31)</f>
        <v/>
      </c>
      <c r="L479" s="124">
        <f>IF(K479="","",TODAY()-K479)</f>
        <v/>
      </c>
      <c r="M479" s="494" t="n">
        <v>46189</v>
      </c>
      <c r="N479" s="374" t="n">
        <v>1000000</v>
      </c>
      <c r="O479" s="184">
        <f>IF(K479="","SIN ESTADO",IF(M479&lt;&gt;"","PAGA",IF(L479&gt;0,"VENCIDA",IF(L479&gt;=-5,"POR VENCER","AL DÍA"))))</f>
        <v/>
      </c>
      <c r="P479" s="185" t="inlineStr">
        <is>
          <t>TRANSFERENCIA</t>
        </is>
      </c>
      <c r="Q479" s="119">
        <f>IF(N($H479)&lt;2,"",IF(K479="","",K479+31))</f>
        <v/>
      </c>
      <c r="R479" s="124">
        <f>IF(Q479="","",TODAY()-Q479)</f>
        <v/>
      </c>
      <c r="S479" s="494" t="n">
        <v>46219</v>
      </c>
      <c r="T479" s="184" t="n">
        <v>1000000</v>
      </c>
      <c r="U479" s="184">
        <f>IF(Q479="","SIN ESTADO",IF(S479&lt;&gt;"","PAGA",IF(R479&gt;0,"VENCIDA",IF(R479&gt;=-5,"POR VENCER","AL DÍA"))))</f>
        <v/>
      </c>
      <c r="V479" s="185" t="inlineStr">
        <is>
          <t>TRANSFERENCIA</t>
        </is>
      </c>
      <c r="W479" s="119">
        <f>IF(N($H479)&lt;3,"",IF(Q479="","",Q479+31))</f>
        <v/>
      </c>
      <c r="X479" s="124">
        <f>IF(W479="","",TODAY()-W479)</f>
        <v/>
      </c>
      <c r="Y479" s="494" t="n">
        <v>46248</v>
      </c>
      <c r="Z479" s="184" t="n">
        <v>1000000</v>
      </c>
      <c r="AA479" s="184">
        <f>IF(W479="","SIN ESTADO",IF(Y479&lt;&gt;"","PAGA",IF(X479&gt;0,"VENCIDA",IF(X479&gt;=-5,"POR VENCER","AL DÍA"))))</f>
        <v/>
      </c>
      <c r="AB479" s="185" t="inlineStr">
        <is>
          <t>TRANSFERENCIA</t>
        </is>
      </c>
      <c r="AC479" s="119">
        <f>IF(N($H479)&lt;4,"",IF(W479="","",W479+31))</f>
        <v/>
      </c>
      <c r="AD479" s="124">
        <f>IF(AC479="","",TODAY()-AC479)</f>
        <v/>
      </c>
      <c r="AE479" s="494" t="n"/>
      <c r="AF479" s="184" t="n"/>
      <c r="AG479" s="184">
        <f>IF(AC479="","SIN ESTADO",IF(AE479&lt;&gt;"","PAGA",IF(AD479&gt;0,"VENCIDA",IF(AD479&gt;=-5,"POR VENCER","AL DÍA"))))</f>
        <v/>
      </c>
      <c r="AH479" s="185" t="n"/>
      <c r="AI479" s="119">
        <f>IF(N($H479)&lt;5,"",IF(AC479="","",AC479+31))</f>
        <v/>
      </c>
      <c r="AJ479" s="124">
        <f>IF(AI479="","",TODAY()-AI479)</f>
        <v/>
      </c>
      <c r="AK479" s="494" t="n"/>
      <c r="AL479" s="184" t="n"/>
      <c r="AM479" s="184">
        <f>IF(AI479="","SIN ESTADO",IF(AK479&lt;&gt;"","PAGA",IF(AJ479&gt;0,"VENCIDA",IF(AJ479&gt;=-5,"POR VENCER","AL DÍA"))))</f>
        <v/>
      </c>
      <c r="AN479" s="185" t="n"/>
      <c r="AO479" s="119">
        <f>IF(N($H479)&lt;6,"",IF(AI479="","",AI479+31))</f>
        <v/>
      </c>
      <c r="AP479" s="124">
        <f>IF(AO479="","",TODAY()-AO479)</f>
        <v/>
      </c>
      <c r="AQ479" s="270" t="n"/>
      <c r="AR479" s="184" t="n"/>
      <c r="AS479" s="184">
        <f>IF(AO479="","SIN ESTADO",IF(AQ479&lt;&gt;"","PAGA",IF(AP479&gt;0,"VENCIDA",IF(AP479&gt;=-5,"POR VENCER","AL DÍA"))))</f>
        <v/>
      </c>
      <c r="AT479" s="185" t="n"/>
      <c r="AU479" s="119">
        <f>IF(N($H479)&lt;7,"",IF(AO479="","",AO479+31))</f>
        <v/>
      </c>
      <c r="AV479" s="124">
        <f>IF(AU479="","",TODAY()-AU479)</f>
        <v/>
      </c>
      <c r="AW479" s="494" t="n"/>
      <c r="AX479" s="184" t="n"/>
      <c r="AY479" s="184">
        <f>IF(AU479="","SIN ESTADO",IF(AW479&lt;&gt;"","PAGA",IF(AV479&gt;0,"VENCIDA",IF(AV479&gt;=-5,"POR VENCER","AL DÍA"))))</f>
        <v/>
      </c>
      <c r="AZ479" s="185" t="n"/>
      <c r="BA479" s="119">
        <f>IF(N($H479)&lt;8,"",IF(AU479="","",AU479+31))</f>
        <v/>
      </c>
      <c r="BB479" s="124">
        <f>IF(BA479="","",TODAY()-BA479)</f>
        <v/>
      </c>
      <c r="BC479" s="494" t="n"/>
      <c r="BD479" s="184" t="n"/>
      <c r="BE479" s="184">
        <f>IF(BA479="","SIN ESTADO",IF(BC479&lt;&gt;"","PAGA",IF(BB479&gt;0,"VENCIDA",IF(BB479&gt;=-5,"POR VENCER","AL DÍA"))))</f>
        <v/>
      </c>
      <c r="BF479" s="185" t="n"/>
      <c r="BG479" s="119">
        <f>IF(N($H479)&lt;9,"",IF(BA479="","",BA479+31))</f>
        <v/>
      </c>
      <c r="BH479" s="124">
        <f>IF(BG479="","",TODAY()-BG479)</f>
        <v/>
      </c>
      <c r="BI479" s="494" t="n"/>
      <c r="BJ479" s="184" t="n"/>
      <c r="BK479" s="184">
        <f>IF(BG479="","SIN ESTADO",IF(BI479&lt;&gt;"","PAGA",IF(BH479&gt;0,"VENCIDA",IF(BH479&gt;=-5,"POR VENCER","AL DÍA"))))</f>
        <v/>
      </c>
      <c r="BL479" s="185" t="n"/>
      <c r="BM479" s="119">
        <f>IF(N($H479)&lt;10,"",IF(BG479="","",BG479+31))</f>
        <v/>
      </c>
      <c r="BN479" s="124">
        <f>IF(BM479="","",TODAY()-BM479)</f>
        <v/>
      </c>
      <c r="BO479" s="494" t="n"/>
      <c r="BP479" s="184" t="n"/>
      <c r="BQ479" s="184">
        <f>IF(BM479="","SIN ESTADO",IF(BO479&lt;&gt;"","PAGA",IF(BN479&gt;0,"VENCIDA",IF(BN479&gt;=-5,"POR VENCER","AL DÍA"))))</f>
        <v/>
      </c>
      <c r="BR479" s="185" t="n"/>
      <c r="BS479" s="119">
        <f>IF(N($H479)&lt;11,"",IF(BM479="","",BM479+31))</f>
        <v/>
      </c>
      <c r="BT479" s="124">
        <f>IF(BS479="","",TODAY()-BS479)</f>
        <v/>
      </c>
      <c r="BU479" s="494" t="n"/>
      <c r="BV479" s="184" t="n"/>
      <c r="BW479" s="184">
        <f>IF(BS479="","SIN ESTADO",IF(BU479&lt;&gt;"","PAGA",IF(BT479&gt;0,"VENCIDA",IF(BT479&gt;=-5,"POR VENCER","AL DÍA"))))</f>
        <v/>
      </c>
      <c r="BX479" s="185" t="n"/>
      <c r="BY479" s="119">
        <f>IF(N($H479)&lt;12,"",IF(BS479="","",BS479+31))</f>
        <v/>
      </c>
      <c r="BZ479" s="124">
        <f>IF(BY479="","",TODAY()-BY479)</f>
        <v/>
      </c>
      <c r="CA479" s="494" t="n"/>
      <c r="CB479" s="184" t="n"/>
      <c r="CC479" s="184">
        <f>IF(BY479="","SIN ESTADO",IF(CA479&lt;&gt;"","PAGA",IF(BZ479&gt;0,"VENCIDA",IF(BZ479&gt;=-5,"POR VENCER","AL DÍA"))))</f>
        <v/>
      </c>
      <c r="CD479" s="185" t="n"/>
      <c r="CE479" s="119">
        <f>IF(N($H479)&lt;13,"",IF(BY479="","",BY479+31))</f>
        <v/>
      </c>
      <c r="CF479" s="124">
        <f>IF(CE479="","",TODAY()-CE479)</f>
        <v/>
      </c>
      <c r="CG479" s="494" t="n"/>
      <c r="CH479" s="184" t="n"/>
      <c r="CI479" s="184">
        <f>IF(CE479="","SIN ESTADO",IF(CG479&lt;&gt;"","PAGA",IF(CF479&gt;0,"VENCIDA",IF(CF479&gt;=-5,"POR VENCER","AL DÍA"))))</f>
        <v/>
      </c>
      <c r="CJ479" s="185" t="n"/>
      <c r="CK479" s="119">
        <f>IF(N($H479)&lt;14,"",IF(CE479="","",CE479+31))</f>
        <v/>
      </c>
      <c r="CL479" s="124">
        <f>IF(CK479="","",TODAY()-CK479)</f>
        <v/>
      </c>
      <c r="CM479" s="494" t="n"/>
      <c r="CN479" s="184" t="n"/>
      <c r="CO479" s="184">
        <f>IF(CK479="","SIN ESTADO",IF(CM479&lt;&gt;"","PAGA",IF(CL479&gt;0,"VENCIDA",IF(CL479&gt;=-5,"POR VENCER","AL DÍA"))))</f>
        <v/>
      </c>
      <c r="CP479" s="185" t="n"/>
      <c r="CQ479" s="119">
        <f>IF(N($H479)&lt;15,"",IF(CK479="","",CK479+31))</f>
        <v/>
      </c>
      <c r="CR479" s="124">
        <f>IF(CQ479="","",TODAY()-CQ479)</f>
        <v/>
      </c>
      <c r="CS479" s="494" t="n"/>
      <c r="CT479" s="184" t="n"/>
      <c r="CU479" s="184">
        <f>IF(CQ479="","SIN ESTADO",IF(CS479&lt;&gt;"","PAGA",IF(CR479&gt;0,"VENCIDA",IF(CR479&gt;=-5,"POR VENCER","AL DÍA"))))</f>
        <v/>
      </c>
      <c r="CV479" s="185" t="n"/>
      <c r="CW479" s="119">
        <f>IF(N($H479)&lt;16,"",IF(CQ479="","",CQ479+31))</f>
        <v/>
      </c>
      <c r="CX479" s="124">
        <f>IF(CW479="","",TODAY()-CW479)</f>
        <v/>
      </c>
      <c r="CY479" s="494" t="n"/>
      <c r="CZ479" s="184" t="n"/>
      <c r="DA479" s="184">
        <f>IF(CW479="","SIN ESTADO",IF(CY479&lt;&gt;"","PAGA",IF(CX479&gt;0,"VENCIDA",IF(CX479&gt;=-5,"POR VENCER","AL DÍA"))))</f>
        <v/>
      </c>
      <c r="DB479" s="185" t="n"/>
      <c r="DC479" s="119">
        <f>IF(N($H479)&lt;17,"",IF(CW479="","",CW479+31))</f>
        <v/>
      </c>
      <c r="DD479" s="124">
        <f>IF(DC479="","",TODAY()-DC479)</f>
        <v/>
      </c>
      <c r="DE479" s="494" t="n"/>
      <c r="DF479" s="184" t="n"/>
      <c r="DG479" s="184">
        <f>IF(DC479="","SIN ESTADO",IF(DE479&lt;&gt;"","PAGA",IF(DD479&gt;0,"VENCIDA",IF(DD479&gt;=-5,"POR VENCER","AL DÍA"))))</f>
        <v/>
      </c>
      <c r="DH479" s="185" t="n"/>
      <c r="DI479" s="119">
        <f>IF(N($H479)&lt;18,"",IF(DC479="","",DC479+31))</f>
        <v/>
      </c>
      <c r="DJ479" s="124">
        <f>IF(DI479="","",TODAY()-DI479)</f>
        <v/>
      </c>
      <c r="DK479" s="494" t="n"/>
      <c r="DL479" s="184" t="n"/>
      <c r="DM479" s="184">
        <f>IF(DI479="","SIN ESTADO",IF(DK479&lt;&gt;"","PAGA",IF(DJ479&gt;0,"VENCIDA",IF(DJ479&gt;=-5,"POR VENCER","AL DÍA"))))</f>
        <v/>
      </c>
      <c r="DN479" s="185" t="n"/>
      <c r="DO479" s="119">
        <f>IF(N($H479)&lt;19,"",IF(DI479="","",DI479+31))</f>
        <v/>
      </c>
      <c r="DP479" s="124">
        <f>IF(DO479="","",TODAY()-DO479)</f>
        <v/>
      </c>
      <c r="DQ479" s="494" t="n"/>
      <c r="DR479" s="184" t="n"/>
      <c r="DS479" s="184">
        <f>IF(DO479="","SIN ESTADO",IF(DQ479&lt;&gt;"","PAGA",IF(DP479&gt;0,"VENCIDA",IF(DP479&gt;=-5,"POR VENCER","AL DÍA"))))</f>
        <v/>
      </c>
      <c r="DT479" s="185" t="n"/>
      <c r="DU479" s="119">
        <f>IF(N($H479)&lt;20,"",IF(DO479="","",DO479+31))</f>
        <v/>
      </c>
      <c r="DV479" s="124">
        <f>IF(DU479="","",TODAY()-DU479)</f>
        <v/>
      </c>
      <c r="DW479" s="494" t="n"/>
      <c r="DX479" s="184" t="n"/>
      <c r="DY479" s="184">
        <f>IF(DU479="","SIN ESTADO",IF(DW479&lt;&gt;"","PAGA",IF(DV479&gt;0,"VENCIDA",IF(DV479&gt;=-5,"POR VENCER","AL DÍA"))))</f>
        <v/>
      </c>
      <c r="DZ479" s="185" t="n"/>
      <c r="EA479" s="119">
        <f>IF(N($H479)&lt;21,"",IF(DU479="","",DU479+31))</f>
        <v/>
      </c>
      <c r="EB479" s="124">
        <f>IF(EA479="","",TODAY()-EA479)</f>
        <v/>
      </c>
      <c r="EC479" s="494" t="n"/>
      <c r="ED479" s="184" t="n"/>
      <c r="EE479" s="184">
        <f>IF(EA479="","SIN ESTADO",IF(EC479&lt;&gt;"","PAGA",IF(EB479&gt;0,"VENCIDA",IF(EB479&gt;=-5,"POR VENCER","AL DÍA"))))</f>
        <v/>
      </c>
      <c r="EF479" s="185" t="n"/>
      <c r="EG479" s="119">
        <f>IF(N($H479)&lt;22,"",IF(EA479="","",EA479+31))</f>
        <v/>
      </c>
      <c r="EH479" s="124">
        <f>IF(EG479="","",TODAY()-EG479)</f>
        <v/>
      </c>
      <c r="EI479" s="494" t="n"/>
      <c r="EJ479" s="184" t="n"/>
      <c r="EK479" s="184">
        <f>IF(EG479="","SIN ESTADO",IF(EI479&lt;&gt;"","PAGA",IF(EH479&gt;0,"VENCIDA",IF(EH479&gt;=-5,"POR VENCER","AL DÍA"))))</f>
        <v/>
      </c>
      <c r="EL479" s="185" t="n"/>
      <c r="EM479" s="119">
        <f>IF(N($H479)&lt;23,"",IF(EG479="","",EG479+31))</f>
        <v/>
      </c>
      <c r="EN479" s="124">
        <f>IF(EM479="","",TODAY()-EM479)</f>
        <v/>
      </c>
      <c r="EO479" s="494" t="n"/>
      <c r="EP479" s="184" t="n"/>
      <c r="EQ479" s="184">
        <f>IF(EM479="","SIN ESTADO",IF(EO479&lt;&gt;"","PAGA",IF(EN479&gt;0,"VENCIDA",IF(EN479&gt;=-5,"POR VENCER","AL DÍA"))))</f>
        <v/>
      </c>
      <c r="ER479" s="185" t="n"/>
      <c r="ES479" s="119">
        <f>IF(N($H479)&lt;24,"",IF(EM479="","",EM479+31))</f>
        <v/>
      </c>
      <c r="ET479" s="124">
        <f>IF(ES479="","",TODAY()-ES479)</f>
        <v/>
      </c>
      <c r="EU479" s="494" t="n"/>
      <c r="EV479" s="184" t="n"/>
      <c r="EW479" s="184">
        <f>IF(ES479="","SIN ESTADO",IF(EU479&lt;&gt;"","PAGA",IF(ET479&gt;0,"VENCIDA",IF(ET479&gt;=-5,"POR VENCER","AL DÍA"))))</f>
        <v/>
      </c>
      <c r="EX479" s="185" t="n"/>
      <c r="EY479" s="119">
        <f>IF(N($H479)&lt;25,"",IF(ES479="","",ES479+31))</f>
        <v/>
      </c>
      <c r="EZ479" s="124">
        <f>IF(EY479="","",TODAY()-EY479)</f>
        <v/>
      </c>
      <c r="FA479" s="494" t="n"/>
      <c r="FB479" s="184" t="n"/>
      <c r="FC479" s="184">
        <f>IF(EY479="","SIN ESTADO",IF(FA479&lt;&gt;"","PAGA",IF(EZ479&gt;0,"VENCIDA",IF(EZ479&gt;=-5,"POR VENCER","AL DÍA"))))</f>
        <v/>
      </c>
      <c r="FD479" s="185" t="n"/>
      <c r="FE479" s="119">
        <f>IF(N($H479)&lt;26,"",IF(EY479="","",EY479+31))</f>
        <v/>
      </c>
      <c r="FF479" s="124">
        <f>IF(FE479="","",TODAY()-FE479)</f>
        <v/>
      </c>
      <c r="FG479" s="494" t="n"/>
      <c r="FH479" s="184" t="n"/>
      <c r="FI479" s="184">
        <f>IF(FE479="","SIN ESTADO",IF(FG479&lt;&gt;"","PAGA",IF(FF479&gt;0,"VENCIDA",IF(FF479&gt;=-5,"POR VENCER","AL DÍA"))))</f>
        <v/>
      </c>
      <c r="FJ479" s="185" t="n"/>
      <c r="FK479" s="119">
        <f>IF(N($H479)&lt;27,"",IF(FE479="","",FE479+31))</f>
        <v/>
      </c>
      <c r="FL479" s="124">
        <f>IF(FK479="","",TODAY()-FK479)</f>
        <v/>
      </c>
      <c r="FM479" s="494" t="n"/>
      <c r="FN479" s="184" t="n"/>
      <c r="FO479" s="184">
        <f>IF(FK479="","SIN ESTADO",IF(FM479&lt;&gt;"","PAGA",IF(FL479&gt;0,"VENCIDA",IF(FL479&gt;=-5,"POR VENCER","AL DÍA"))))</f>
        <v/>
      </c>
      <c r="FP479" s="185" t="n"/>
      <c r="FQ479" s="119">
        <f>IF(N($H479)&lt;28,"",IF(FK479="","",FK479+31))</f>
        <v/>
      </c>
      <c r="FR479" s="124">
        <f>IF(FQ479="","",TODAY()-FQ479)</f>
        <v/>
      </c>
      <c r="FS479" s="494" t="n"/>
      <c r="FT479" s="184" t="n"/>
      <c r="FU479" s="184">
        <f>IF(FQ479="","SIN ESTADO",IF(FS479&lt;&gt;"","PAGA",IF(FR479&gt;0,"VENCIDA",IF(FR479&gt;=-5,"POR VENCER","AL DÍA"))))</f>
        <v/>
      </c>
      <c r="FV479" s="185" t="n"/>
      <c r="FW479" s="119">
        <f>IF(N($H479)&lt;29,"",IF(FQ479="","",FQ479+31))</f>
        <v/>
      </c>
      <c r="FX479" s="124">
        <f>IF(FW479="","",TODAY()-FW479)</f>
        <v/>
      </c>
      <c r="FY479" s="494" t="n"/>
      <c r="FZ479" s="184" t="n"/>
      <c r="GA479" s="184">
        <f>IF(FW479="","SIN ESTADO",IF(FY479&lt;&gt;"","PAGA",IF(FX479&gt;0,"VENCIDA",IF(FX479&gt;=-5,"POR VENCER","AL DÍA"))))</f>
        <v/>
      </c>
      <c r="GB479" s="185" t="n"/>
      <c r="GC479" s="119">
        <f>IF(N($H479)&lt;30,"",IF(FW479="","",FW479+31))</f>
        <v/>
      </c>
      <c r="GD479" s="124">
        <f>IF(GC479="","",TODAY()-GC479)</f>
        <v/>
      </c>
      <c r="GE479" s="494" t="n"/>
      <c r="GF479" s="184" t="n"/>
      <c r="GG479" s="184">
        <f>IF(GC479="","SIN ESTADO",IF(GE479&lt;&gt;"","PAGA",IF(GD479&gt;0,"VENCIDA",IF(GD479&gt;=-5,"POR VENCER","AL DÍA"))))</f>
        <v/>
      </c>
      <c r="GH479" s="185" t="n"/>
      <c r="GI479" s="119">
        <f>IF(N($H479)&lt;31,"",IF(GC479="","",GC479+31))</f>
        <v/>
      </c>
      <c r="GJ479" s="124">
        <f>IF(GI479="","",TODAY()-GI479)</f>
        <v/>
      </c>
      <c r="GK479" s="494" t="n"/>
      <c r="GL479" s="184" t="n"/>
      <c r="GM479" s="184">
        <f>IF(GI479="","SIN ESTADO",IF(GK479&lt;&gt;"","PAGA",IF(GJ479&gt;0,"VENCIDA",IF(GJ479&gt;=-5,"POR VENCER","AL DÍA"))))</f>
        <v/>
      </c>
      <c r="GN479" s="185" t="n"/>
      <c r="GO479" s="119">
        <f>IF(N($H479)&lt;32,"",IF(GI479="","",GI479+31))</f>
        <v/>
      </c>
      <c r="GP479" s="124">
        <f>IF(GO479="","",TODAY()-GO479)</f>
        <v/>
      </c>
      <c r="GQ479" s="494" t="n"/>
      <c r="GR479" s="184" t="n"/>
      <c r="GS479" s="184">
        <f>IF(GO479="","SIN ESTADO",IF(GQ479&lt;&gt;"","PAGA",IF(GP479&gt;0,"VENCIDA",IF(GP479&gt;=-5,"POR VENCER","AL DÍA"))))</f>
        <v/>
      </c>
      <c r="GT479" s="185" t="n"/>
      <c r="GU479" s="119">
        <f>IF(N($H479)&lt;33,"",IF(GO479="","",GO479+31))</f>
        <v/>
      </c>
      <c r="GV479" s="124">
        <f>IF(GU479="","",TODAY()-GU479)</f>
        <v/>
      </c>
      <c r="GW479" s="494" t="n"/>
      <c r="GX479" s="184" t="n"/>
      <c r="GY479" s="184">
        <f>IF(GU479="","SIN ESTADO",IF(GW479&lt;&gt;"","PAGA",IF(GV479&gt;0,"VENCIDA",IF(GV479&gt;=-5,"POR VENCER","AL DÍA"))))</f>
        <v/>
      </c>
      <c r="GZ479" s="185" t="n"/>
      <c r="HA479" s="119">
        <f>IF(N($H479)&lt;34,"",IF(GU479="","",GU479+31))</f>
        <v/>
      </c>
      <c r="HB479" s="124">
        <f>IF(HA479="","",TODAY()-HA479)</f>
        <v/>
      </c>
      <c r="HC479" s="494" t="n"/>
      <c r="HD479" s="184" t="n"/>
      <c r="HE479" s="184">
        <f>IF(HA479="","SIN ESTADO",IF(HC479&lt;&gt;"","PAGA",IF(HB479&gt;0,"VENCIDA",IF(HB479&gt;=-5,"POR VENCER","AL DÍA"))))</f>
        <v/>
      </c>
      <c r="HF479" s="185" t="n"/>
      <c r="HG479" s="119">
        <f>IF(N($H479)&lt;35,"",IF(HA479="","",HA479+31))</f>
        <v/>
      </c>
      <c r="HH479" s="124">
        <f>IF(HG479="","",TODAY()-HG479)</f>
        <v/>
      </c>
      <c r="HI479" s="494" t="n"/>
      <c r="HJ479" s="184" t="n"/>
      <c r="HK479" s="184">
        <f>IF(HG479="","SIN ESTADO",IF(HI479&lt;&gt;"","PAGA",IF(HH479&gt;0,"VENCIDA",IF(HH479&gt;=-5,"POR VENCER","AL DÍA"))))</f>
        <v/>
      </c>
      <c r="HL479" s="168" t="n"/>
      <c r="HM479" s="119">
        <f>IF(N($H479)&lt;36,"",IF(HG479="","",HG479+31))</f>
        <v/>
      </c>
      <c r="HN479" s="124">
        <f>IF(HM479="","",TODAY()-HM479)</f>
        <v/>
      </c>
      <c r="HO479" s="494" t="n"/>
      <c r="HP479" s="184" t="n"/>
      <c r="HQ479" s="184">
        <f>IF(HM479="","SIN ESTADO",IF(HO479&lt;&gt;"","PAGA",IF(HN479&gt;0,"VENCIDA",IF(HN479&gt;=-5,"POR VENCER","AL DÍA"))))</f>
        <v/>
      </c>
      <c r="HR479" s="168" t="n"/>
      <c r="HS479" s="169">
        <f>N479+T479+Z479+AF479+AL479+AR479+AX479+BD479+BJ479+BP479+BV479+CB479+CH479+CN479+CT479+CZ479+DF479+DL479+DR479+DX479+ED479+EJ479+EP479+EV479+FB479+FH479+FN479+FT479+FZ479+GF479+GL479+GR479+GX479+HD479+HJ479+HP479</f>
        <v/>
      </c>
      <c r="HU479" s="170">
        <f>IFERROR(N($J479),0)</f>
        <v/>
      </c>
      <c r="HW479" s="170">
        <f>SUMPRODUCT((MOD(COLUMN($M479:$HR479)-COLUMN($M479),6)=0)*ISNUMBER($M479:$HR479)*($M479:$HR479&gt;=RESUMEN!$C$26)*($M479:$HR479&lt;=RESUMEN!$C$27)*IFERROR(N($N479:$HS479),0))</f>
        <v/>
      </c>
      <c r="HX479" s="170">
        <f>SUMPRODUCT((MOD(COLUMN($M479:$HR479)-COLUMN($M479),6)=0)*ISNUMBER($M479:$HR479)*($M479:$HR479&gt;=RESUMEN!$C$26)*($M479:$HR479&lt;=RESUMEN!$C$27))</f>
        <v/>
      </c>
    </row>
    <row r="480" ht="15.75" customHeight="1" s="506">
      <c r="B480" s="113">
        <f>VENTAS!A479</f>
        <v/>
      </c>
      <c r="C480" s="236">
        <f>VENTAS!B479</f>
        <v/>
      </c>
      <c r="D480" s="53">
        <f>VENTAS!C479</f>
        <v/>
      </c>
      <c r="E480" s="114">
        <f>VENTAS!D479</f>
        <v/>
      </c>
      <c r="F480" s="114">
        <f>VENTAS!J479</f>
        <v/>
      </c>
      <c r="G480" s="494">
        <f>VENTAS!F479</f>
        <v/>
      </c>
      <c r="H480" s="479">
        <f>VENTAS!K479</f>
        <v/>
      </c>
      <c r="I480" s="479">
        <f>VENTAS!M479</f>
        <v/>
      </c>
      <c r="J480" s="184">
        <f>VENTAS!L479</f>
        <v/>
      </c>
      <c r="K480" s="119">
        <f>IF(N($H480)&lt;1,"",$G480+31)</f>
        <v/>
      </c>
      <c r="L480" s="124">
        <f>IF(K480="","",TODAY()-K480)</f>
        <v/>
      </c>
      <c r="M480" s="469" t="n">
        <v>46108</v>
      </c>
      <c r="N480" s="374" t="n">
        <v>1000000</v>
      </c>
      <c r="O480" s="184">
        <f>IF(K480="","SIN ESTADO",IF(M480&lt;&gt;"","PAGA",IF(L480&gt;0,"VENCIDA",IF(L480&gt;=-5,"POR VENCER","AL DÍA"))))</f>
        <v/>
      </c>
      <c r="P480" s="185" t="inlineStr">
        <is>
          <t>TRANSFERENCIA</t>
        </is>
      </c>
      <c r="Q480" s="119">
        <f>IF(N($H480)&lt;2,"",IF(K480="","",K480+31))</f>
        <v/>
      </c>
      <c r="R480" s="124">
        <f>IF(Q480="","",TODAY()-Q480)</f>
        <v/>
      </c>
      <c r="S480" s="470" t="n">
        <v>46118</v>
      </c>
      <c r="T480" s="184" t="n">
        <v>1000000</v>
      </c>
      <c r="U480" s="184">
        <f>IF(Q480="","SIN ESTADO",IF(S480&lt;&gt;"","PAGA",IF(R480&gt;0,"VENCIDA",IF(R480&gt;=-5,"POR VENCER","AL DÍA"))))</f>
        <v/>
      </c>
      <c r="V480" s="185" t="inlineStr">
        <is>
          <t>TRANSFERENCIA</t>
        </is>
      </c>
      <c r="W480" s="119">
        <f>IF(N($H480)&lt;3,"",IF(Q480="","",Q480+31))</f>
        <v/>
      </c>
      <c r="X480" s="124">
        <f>IF(W480="","",TODAY()-W480)</f>
        <v/>
      </c>
      <c r="Y480" s="494" t="n">
        <v>46167</v>
      </c>
      <c r="Z480" s="184" t="n">
        <v>1145800</v>
      </c>
      <c r="AA480" s="184">
        <f>IF(W480="","SIN ESTADO",IF(Y480&lt;&gt;"","PAGA",IF(X480&gt;0,"VENCIDA",IF(X480&gt;=-5,"POR VENCER","AL DÍA"))))</f>
        <v/>
      </c>
      <c r="AB480" s="185" t="inlineStr">
        <is>
          <t>TRANSFERENCIA</t>
        </is>
      </c>
      <c r="AC480" s="119">
        <f>IF(N($H480)&lt;4,"",IF(W480="","",W480+31))</f>
        <v/>
      </c>
      <c r="AD480" s="124">
        <f>IF(AC480="","",TODAY()-AC480)</f>
        <v/>
      </c>
      <c r="AE480" s="494" t="n">
        <v>46204</v>
      </c>
      <c r="AF480" s="184" t="n">
        <v>1000000</v>
      </c>
      <c r="AG480" s="184">
        <f>IF(AC480="","SIN ESTADO",IF(AE480&lt;&gt;"","PAGA",IF(AD480&gt;0,"VENCIDA",IF(AD480&gt;=-5,"POR VENCER","AL DÍA"))))</f>
        <v/>
      </c>
      <c r="AH480" s="185" t="inlineStr">
        <is>
          <t>TRANSFERENCIA</t>
        </is>
      </c>
      <c r="AI480" s="119">
        <f>IF(N($H480)&lt;5,"",IF(AC480="","",AC480+31))</f>
        <v/>
      </c>
      <c r="AJ480" s="124">
        <f>IF(AI480="","",TODAY()-AI480)</f>
        <v/>
      </c>
      <c r="AK480" s="494" t="n">
        <v>46244</v>
      </c>
      <c r="AL480" s="184" t="n">
        <v>1000000</v>
      </c>
      <c r="AM480" s="184">
        <f>IF(AI480="","SIN ESTADO",IF(AK480&lt;&gt;"","PAGA",IF(AJ480&gt;0,"VENCIDA",IF(AJ480&gt;=-5,"POR VENCER","AL DÍA"))))</f>
        <v/>
      </c>
      <c r="AN480" s="185" t="inlineStr">
        <is>
          <t>TRANSFERENCIA</t>
        </is>
      </c>
      <c r="AO480" s="119">
        <f>IF(N($H480)&lt;6,"",IF(AI480="","",AI480+31))</f>
        <v/>
      </c>
      <c r="AP480" s="124">
        <f>IF(AO480="","",TODAY()-AO480)</f>
        <v/>
      </c>
      <c r="AQ480" s="270" t="n">
        <v>46268</v>
      </c>
      <c r="AR480" s="184" t="n">
        <v>1000000</v>
      </c>
      <c r="AS480" s="184">
        <f>IF(AO480="","SIN ESTADO",IF(AQ480&lt;&gt;"","PAGA",IF(AP480&gt;0,"VENCIDA",IF(AP480&gt;=-5,"POR VENCER","AL DÍA"))))</f>
        <v/>
      </c>
      <c r="AT480" s="185" t="inlineStr">
        <is>
          <t>TRANSFERENCIA</t>
        </is>
      </c>
      <c r="AU480" s="119">
        <f>IF(N($H480)&lt;7,"",IF(AO480="","",AO480+31))</f>
        <v/>
      </c>
      <c r="AV480" s="124">
        <f>IF(AU480="","",TODAY()-AU480)</f>
        <v/>
      </c>
      <c r="AW480" s="494" t="n"/>
      <c r="AX480" s="184" t="n"/>
      <c r="AY480" s="184">
        <f>IF(AU480="","SIN ESTADO",IF(AW480&lt;&gt;"","PAGA",IF(AV480&gt;0,"VENCIDA",IF(AV480&gt;=-5,"POR VENCER","AL DÍA"))))</f>
        <v/>
      </c>
      <c r="AZ480" s="185" t="n"/>
      <c r="BA480" s="119">
        <f>IF(N($H480)&lt;8,"",IF(AU480="","",AU480+31))</f>
        <v/>
      </c>
      <c r="BB480" s="124">
        <f>IF(BA480="","",TODAY()-BA480)</f>
        <v/>
      </c>
      <c r="BC480" s="494" t="n"/>
      <c r="BD480" s="184" t="n"/>
      <c r="BE480" s="184">
        <f>IF(BA480="","SIN ESTADO",IF(BC480&lt;&gt;"","PAGA",IF(BB480&gt;0,"VENCIDA",IF(BB480&gt;=-5,"POR VENCER","AL DÍA"))))</f>
        <v/>
      </c>
      <c r="BF480" s="185" t="n"/>
      <c r="BG480" s="119">
        <f>IF(N($H480)&lt;9,"",IF(BA480="","",BA480+31))</f>
        <v/>
      </c>
      <c r="BH480" s="124">
        <f>IF(BG480="","",TODAY()-BG480)</f>
        <v/>
      </c>
      <c r="BI480" s="494" t="n"/>
      <c r="BJ480" s="184" t="n"/>
      <c r="BK480" s="184">
        <f>IF(BG480="","SIN ESTADO",IF(BI480&lt;&gt;"","PAGA",IF(BH480&gt;0,"VENCIDA",IF(BH480&gt;=-5,"POR VENCER","AL DÍA"))))</f>
        <v/>
      </c>
      <c r="BL480" s="185" t="n"/>
      <c r="BM480" s="119">
        <f>IF(N($H480)&lt;10,"",IF(BG480="","",BG480+31))</f>
        <v/>
      </c>
      <c r="BN480" s="124">
        <f>IF(BM480="","",TODAY()-BM480)</f>
        <v/>
      </c>
      <c r="BO480" s="494" t="n"/>
      <c r="BP480" s="184" t="n"/>
      <c r="BQ480" s="184">
        <f>IF(BM480="","SIN ESTADO",IF(BO480&lt;&gt;"","PAGA",IF(BN480&gt;0,"VENCIDA",IF(BN480&gt;=-5,"POR VENCER","AL DÍA"))))</f>
        <v/>
      </c>
      <c r="BR480" s="185" t="n"/>
      <c r="BS480" s="119">
        <f>IF(N($H480)&lt;11,"",IF(BM480="","",BM480+31))</f>
        <v/>
      </c>
      <c r="BT480" s="124">
        <f>IF(BS480="","",TODAY()-BS480)</f>
        <v/>
      </c>
      <c r="BU480" s="494" t="n"/>
      <c r="BV480" s="184" t="n"/>
      <c r="BW480" s="184">
        <f>IF(BS480="","SIN ESTADO",IF(BU480&lt;&gt;"","PAGA",IF(BT480&gt;0,"VENCIDA",IF(BT480&gt;=-5,"POR VENCER","AL DÍA"))))</f>
        <v/>
      </c>
      <c r="BX480" s="185" t="n"/>
      <c r="BY480" s="119">
        <f>IF(N($H480)&lt;12,"",IF(BS480="","",BS480+31))</f>
        <v/>
      </c>
      <c r="BZ480" s="124">
        <f>IF(BY480="","",TODAY()-BY480)</f>
        <v/>
      </c>
      <c r="CA480" s="494" t="n"/>
      <c r="CB480" s="184" t="n"/>
      <c r="CC480" s="184">
        <f>IF(BY480="","SIN ESTADO",IF(CA480&lt;&gt;"","PAGA",IF(BZ480&gt;0,"VENCIDA",IF(BZ480&gt;=-5,"POR VENCER","AL DÍA"))))</f>
        <v/>
      </c>
      <c r="CD480" s="185" t="n"/>
      <c r="CE480" s="119">
        <f>IF(N($H480)&lt;13,"",IF(BY480="","",BY480+31))</f>
        <v/>
      </c>
      <c r="CF480" s="124">
        <f>IF(CE480="","",TODAY()-CE480)</f>
        <v/>
      </c>
      <c r="CG480" s="494" t="n"/>
      <c r="CH480" s="184" t="n"/>
      <c r="CI480" s="184">
        <f>IF(CE480="","SIN ESTADO",IF(CG480&lt;&gt;"","PAGA",IF(CF480&gt;0,"VENCIDA",IF(CF480&gt;=-5,"POR VENCER","AL DÍA"))))</f>
        <v/>
      </c>
      <c r="CJ480" s="185" t="n"/>
      <c r="CK480" s="119">
        <f>IF(N($H480)&lt;14,"",IF(CE480="","",CE480+31))</f>
        <v/>
      </c>
      <c r="CL480" s="124">
        <f>IF(CK480="","",TODAY()-CK480)</f>
        <v/>
      </c>
      <c r="CM480" s="494" t="n"/>
      <c r="CN480" s="184" t="n"/>
      <c r="CO480" s="184">
        <f>IF(CK480="","SIN ESTADO",IF(CM480&lt;&gt;"","PAGA",IF(CL480&gt;0,"VENCIDA",IF(CL480&gt;=-5,"POR VENCER","AL DÍA"))))</f>
        <v/>
      </c>
      <c r="CP480" s="185" t="n"/>
      <c r="CQ480" s="119">
        <f>IF(N($H480)&lt;15,"",IF(CK480="","",CK480+31))</f>
        <v/>
      </c>
      <c r="CR480" s="124">
        <f>IF(CQ480="","",TODAY()-CQ480)</f>
        <v/>
      </c>
      <c r="CS480" s="494" t="n"/>
      <c r="CT480" s="184" t="n"/>
      <c r="CU480" s="184">
        <f>IF(CQ480="","SIN ESTADO",IF(CS480&lt;&gt;"","PAGA",IF(CR480&gt;0,"VENCIDA",IF(CR480&gt;=-5,"POR VENCER","AL DÍA"))))</f>
        <v/>
      </c>
      <c r="CV480" s="185" t="n"/>
      <c r="CW480" s="119">
        <f>IF(N($H480)&lt;16,"",IF(CQ480="","",CQ480+31))</f>
        <v/>
      </c>
      <c r="CX480" s="124">
        <f>IF(CW480="","",TODAY()-CW480)</f>
        <v/>
      </c>
      <c r="CY480" s="494" t="n"/>
      <c r="CZ480" s="184" t="n"/>
      <c r="DA480" s="184">
        <f>IF(CW480="","SIN ESTADO",IF(CY480&lt;&gt;"","PAGA",IF(CX480&gt;0,"VENCIDA",IF(CX480&gt;=-5,"POR VENCER","AL DÍA"))))</f>
        <v/>
      </c>
      <c r="DB480" s="185" t="n"/>
      <c r="DC480" s="119">
        <f>IF(N($H480)&lt;17,"",IF(CW480="","",CW480+31))</f>
        <v/>
      </c>
      <c r="DD480" s="124">
        <f>IF(DC480="","",TODAY()-DC480)</f>
        <v/>
      </c>
      <c r="DE480" s="494" t="n"/>
      <c r="DF480" s="184" t="n"/>
      <c r="DG480" s="184">
        <f>IF(DC480="","SIN ESTADO",IF(DE480&lt;&gt;"","PAGA",IF(DD480&gt;0,"VENCIDA",IF(DD480&gt;=-5,"POR VENCER","AL DÍA"))))</f>
        <v/>
      </c>
      <c r="DH480" s="185" t="n"/>
      <c r="DI480" s="119">
        <f>IF(N($H480)&lt;18,"",IF(DC480="","",DC480+31))</f>
        <v/>
      </c>
      <c r="DJ480" s="124">
        <f>IF(DI480="","",TODAY()-DI480)</f>
        <v/>
      </c>
      <c r="DK480" s="494" t="n"/>
      <c r="DL480" s="184" t="n"/>
      <c r="DM480" s="184">
        <f>IF(DI480="","SIN ESTADO",IF(DK480&lt;&gt;"","PAGA",IF(DJ480&gt;0,"VENCIDA",IF(DJ480&gt;=-5,"POR VENCER","AL DÍA"))))</f>
        <v/>
      </c>
      <c r="DN480" s="185" t="n"/>
      <c r="DO480" s="119">
        <f>IF(N($H480)&lt;19,"",IF(DI480="","",DI480+31))</f>
        <v/>
      </c>
      <c r="DP480" s="124">
        <f>IF(DO480="","",TODAY()-DO480)</f>
        <v/>
      </c>
      <c r="DQ480" s="494" t="n"/>
      <c r="DR480" s="184" t="n"/>
      <c r="DS480" s="184">
        <f>IF(DO480="","SIN ESTADO",IF(DQ480&lt;&gt;"","PAGA",IF(DP480&gt;0,"VENCIDA",IF(DP480&gt;=-5,"POR VENCER","AL DÍA"))))</f>
        <v/>
      </c>
      <c r="DT480" s="185" t="n"/>
      <c r="DU480" s="119">
        <f>IF(N($H480)&lt;20,"",IF(DO480="","",DO480+31))</f>
        <v/>
      </c>
      <c r="DV480" s="124">
        <f>IF(DU480="","",TODAY()-DU480)</f>
        <v/>
      </c>
      <c r="DW480" s="494" t="n"/>
      <c r="DX480" s="184" t="n"/>
      <c r="DY480" s="184">
        <f>IF(DU480="","SIN ESTADO",IF(DW480&lt;&gt;"","PAGA",IF(DV480&gt;0,"VENCIDA",IF(DV480&gt;=-5,"POR VENCER","AL DÍA"))))</f>
        <v/>
      </c>
      <c r="DZ480" s="185" t="n"/>
      <c r="EA480" s="119">
        <f>IF(N($H480)&lt;21,"",IF(DU480="","",DU480+31))</f>
        <v/>
      </c>
      <c r="EB480" s="124">
        <f>IF(EA480="","",TODAY()-EA480)</f>
        <v/>
      </c>
      <c r="EC480" s="494" t="n"/>
      <c r="ED480" s="184" t="n"/>
      <c r="EE480" s="184">
        <f>IF(EA480="","SIN ESTADO",IF(EC480&lt;&gt;"","PAGA",IF(EB480&gt;0,"VENCIDA",IF(EB480&gt;=-5,"POR VENCER","AL DÍA"))))</f>
        <v/>
      </c>
      <c r="EF480" s="185" t="n"/>
      <c r="EG480" s="119">
        <f>IF(N($H480)&lt;22,"",IF(EA480="","",EA480+31))</f>
        <v/>
      </c>
      <c r="EH480" s="124">
        <f>IF(EG480="","",TODAY()-EG480)</f>
        <v/>
      </c>
      <c r="EI480" s="494" t="n"/>
      <c r="EJ480" s="184" t="n"/>
      <c r="EK480" s="184">
        <f>IF(EG480="","SIN ESTADO",IF(EI480&lt;&gt;"","PAGA",IF(EH480&gt;0,"VENCIDA",IF(EH480&gt;=-5,"POR VENCER","AL DÍA"))))</f>
        <v/>
      </c>
      <c r="EL480" s="185" t="n"/>
      <c r="EM480" s="119">
        <f>IF(N($H480)&lt;23,"",IF(EG480="","",EG480+31))</f>
        <v/>
      </c>
      <c r="EN480" s="124">
        <f>IF(EM480="","",TODAY()-EM480)</f>
        <v/>
      </c>
      <c r="EO480" s="494" t="n"/>
      <c r="EP480" s="184" t="n"/>
      <c r="EQ480" s="184">
        <f>IF(EM480="","SIN ESTADO",IF(EO480&lt;&gt;"","PAGA",IF(EN480&gt;0,"VENCIDA",IF(EN480&gt;=-5,"POR VENCER","AL DÍA"))))</f>
        <v/>
      </c>
      <c r="ER480" s="185" t="n"/>
      <c r="ES480" s="119">
        <f>IF(N($H480)&lt;24,"",IF(EM480="","",EM480+31))</f>
        <v/>
      </c>
      <c r="ET480" s="124">
        <f>IF(ES480="","",TODAY()-ES480)</f>
        <v/>
      </c>
      <c r="EU480" s="494" t="n"/>
      <c r="EV480" s="184" t="n"/>
      <c r="EW480" s="184">
        <f>IF(ES480="","SIN ESTADO",IF(EU480&lt;&gt;"","PAGA",IF(ET480&gt;0,"VENCIDA",IF(ET480&gt;=-5,"POR VENCER","AL DÍA"))))</f>
        <v/>
      </c>
      <c r="EX480" s="185" t="n"/>
      <c r="EY480" s="119">
        <f>IF(N($H480)&lt;25,"",IF(ES480="","",ES480+31))</f>
        <v/>
      </c>
      <c r="EZ480" s="124">
        <f>IF(EY480="","",TODAY()-EY480)</f>
        <v/>
      </c>
      <c r="FA480" s="494" t="n"/>
      <c r="FB480" s="184" t="n"/>
      <c r="FC480" s="184">
        <f>IF(EY480="","SIN ESTADO",IF(FA480&lt;&gt;"","PAGA",IF(EZ480&gt;0,"VENCIDA",IF(EZ480&gt;=-5,"POR VENCER","AL DÍA"))))</f>
        <v/>
      </c>
      <c r="FD480" s="185" t="n"/>
      <c r="FE480" s="119">
        <f>IF(N($H480)&lt;26,"",IF(EY480="","",EY480+31))</f>
        <v/>
      </c>
      <c r="FF480" s="124">
        <f>IF(FE480="","",TODAY()-FE480)</f>
        <v/>
      </c>
      <c r="FG480" s="494" t="n"/>
      <c r="FH480" s="184" t="n"/>
      <c r="FI480" s="184">
        <f>IF(FE480="","SIN ESTADO",IF(FG480&lt;&gt;"","PAGA",IF(FF480&gt;0,"VENCIDA",IF(FF480&gt;=-5,"POR VENCER","AL DÍA"))))</f>
        <v/>
      </c>
      <c r="FJ480" s="185" t="n"/>
      <c r="FK480" s="119">
        <f>IF(N($H480)&lt;27,"",IF(FE480="","",FE480+31))</f>
        <v/>
      </c>
      <c r="FL480" s="124">
        <f>IF(FK480="","",TODAY()-FK480)</f>
        <v/>
      </c>
      <c r="FM480" s="494" t="n"/>
      <c r="FN480" s="184" t="n"/>
      <c r="FO480" s="184">
        <f>IF(FK480="","SIN ESTADO",IF(FM480&lt;&gt;"","PAGA",IF(FL480&gt;0,"VENCIDA",IF(FL480&gt;=-5,"POR VENCER","AL DÍA"))))</f>
        <v/>
      </c>
      <c r="FP480" s="185" t="n"/>
      <c r="FQ480" s="119">
        <f>IF(N($H480)&lt;28,"",IF(FK480="","",FK480+31))</f>
        <v/>
      </c>
      <c r="FR480" s="124">
        <f>IF(FQ480="","",TODAY()-FQ480)</f>
        <v/>
      </c>
      <c r="FS480" s="494" t="n"/>
      <c r="FT480" s="184" t="n"/>
      <c r="FU480" s="184">
        <f>IF(FQ480="","SIN ESTADO",IF(FS480&lt;&gt;"","PAGA",IF(FR480&gt;0,"VENCIDA",IF(FR480&gt;=-5,"POR VENCER","AL DÍA"))))</f>
        <v/>
      </c>
      <c r="FV480" s="185" t="n"/>
      <c r="FW480" s="119">
        <f>IF(N($H480)&lt;29,"",IF(FQ480="","",FQ480+31))</f>
        <v/>
      </c>
      <c r="FX480" s="124">
        <f>IF(FW480="","",TODAY()-FW480)</f>
        <v/>
      </c>
      <c r="FY480" s="494" t="n"/>
      <c r="FZ480" s="184" t="n"/>
      <c r="GA480" s="184">
        <f>IF(FW480="","SIN ESTADO",IF(FY480&lt;&gt;"","PAGA",IF(FX480&gt;0,"VENCIDA",IF(FX480&gt;=-5,"POR VENCER","AL DÍA"))))</f>
        <v/>
      </c>
      <c r="GB480" s="185" t="n"/>
      <c r="GC480" s="119">
        <f>IF(N($H480)&lt;30,"",IF(FW480="","",FW480+31))</f>
        <v/>
      </c>
      <c r="GD480" s="124">
        <f>IF(GC480="","",TODAY()-GC480)</f>
        <v/>
      </c>
      <c r="GE480" s="494" t="n"/>
      <c r="GF480" s="184" t="n"/>
      <c r="GG480" s="184">
        <f>IF(GC480="","SIN ESTADO",IF(GE480&lt;&gt;"","PAGA",IF(GD480&gt;0,"VENCIDA",IF(GD480&gt;=-5,"POR VENCER","AL DÍA"))))</f>
        <v/>
      </c>
      <c r="GH480" s="185" t="n"/>
      <c r="GI480" s="119">
        <f>IF(N($H480)&lt;31,"",IF(GC480="","",GC480+31))</f>
        <v/>
      </c>
      <c r="GJ480" s="124">
        <f>IF(GI480="","",TODAY()-GI480)</f>
        <v/>
      </c>
      <c r="GK480" s="494" t="n"/>
      <c r="GL480" s="184" t="n"/>
      <c r="GM480" s="184">
        <f>IF(GI480="","SIN ESTADO",IF(GK480&lt;&gt;"","PAGA",IF(GJ480&gt;0,"VENCIDA",IF(GJ480&gt;=-5,"POR VENCER","AL DÍA"))))</f>
        <v/>
      </c>
      <c r="GN480" s="185" t="n"/>
      <c r="GO480" s="119">
        <f>IF(N($H480)&lt;32,"",IF(GI480="","",GI480+31))</f>
        <v/>
      </c>
      <c r="GP480" s="124">
        <f>IF(GO480="","",TODAY()-GO480)</f>
        <v/>
      </c>
      <c r="GQ480" s="494" t="n"/>
      <c r="GR480" s="184" t="n"/>
      <c r="GS480" s="184">
        <f>IF(GO480="","SIN ESTADO",IF(GQ480&lt;&gt;"","PAGA",IF(GP480&gt;0,"VENCIDA",IF(GP480&gt;=-5,"POR VENCER","AL DÍA"))))</f>
        <v/>
      </c>
      <c r="GT480" s="185" t="n"/>
      <c r="GU480" s="119">
        <f>IF(N($H480)&lt;33,"",IF(GO480="","",GO480+31))</f>
        <v/>
      </c>
      <c r="GV480" s="124">
        <f>IF(GU480="","",TODAY()-GU480)</f>
        <v/>
      </c>
      <c r="GW480" s="494" t="n"/>
      <c r="GX480" s="184" t="n"/>
      <c r="GY480" s="184">
        <f>IF(GU480="","SIN ESTADO",IF(GW480&lt;&gt;"","PAGA",IF(GV480&gt;0,"VENCIDA",IF(GV480&gt;=-5,"POR VENCER","AL DÍA"))))</f>
        <v/>
      </c>
      <c r="GZ480" s="185" t="n"/>
      <c r="HA480" s="119">
        <f>IF(N($H480)&lt;34,"",IF(GU480="","",GU480+31))</f>
        <v/>
      </c>
      <c r="HB480" s="124">
        <f>IF(HA480="","",TODAY()-HA480)</f>
        <v/>
      </c>
      <c r="HC480" s="494" t="n"/>
      <c r="HD480" s="184" t="n"/>
      <c r="HE480" s="184">
        <f>IF(HA480="","SIN ESTADO",IF(HC480&lt;&gt;"","PAGA",IF(HB480&gt;0,"VENCIDA",IF(HB480&gt;=-5,"POR VENCER","AL DÍA"))))</f>
        <v/>
      </c>
      <c r="HF480" s="185" t="n"/>
      <c r="HG480" s="119">
        <f>IF(N($H480)&lt;35,"",IF(HA480="","",HA480+31))</f>
        <v/>
      </c>
      <c r="HH480" s="124">
        <f>IF(HG480="","",TODAY()-HG480)</f>
        <v/>
      </c>
      <c r="HI480" s="494" t="n"/>
      <c r="HJ480" s="184" t="n"/>
      <c r="HK480" s="184">
        <f>IF(HG480="","SIN ESTADO",IF(HI480&lt;&gt;"","PAGA",IF(HH480&gt;0,"VENCIDA",IF(HH480&gt;=-5,"POR VENCER","AL DÍA"))))</f>
        <v/>
      </c>
      <c r="HL480" s="168" t="n"/>
      <c r="HM480" s="119">
        <f>IF(N($H480)&lt;36,"",IF(HG480="","",HG480+31))</f>
        <v/>
      </c>
      <c r="HN480" s="124">
        <f>IF(HM480="","",TODAY()-HM480)</f>
        <v/>
      </c>
      <c r="HO480" s="494" t="n"/>
      <c r="HP480" s="184" t="n"/>
      <c r="HQ480" s="184">
        <f>IF(HM480="","SIN ESTADO",IF(HO480&lt;&gt;"","PAGA",IF(HN480&gt;0,"VENCIDA",IF(HN480&gt;=-5,"POR VENCER","AL DÍA"))))</f>
        <v/>
      </c>
      <c r="HR480" s="168" t="n"/>
      <c r="HS480" s="169">
        <f>N480+T480+Z480+AF480+AL480+AR480+AX480+BD480+BJ480+BP480+BV480+CB480+CH480+CN480+CT480+CZ480+DF480+DL480+DR480+DX480+ED480+EJ480+EP480+EV480+FB480+FH480+FN480+FT480+FZ480+GF480+GL480+GR480+GX480+HD480+HJ480+HP480</f>
        <v/>
      </c>
      <c r="HU480" s="170">
        <f>IFERROR(N($J480),0)</f>
        <v/>
      </c>
      <c r="HW480" s="170">
        <f>SUMPRODUCT((MOD(COLUMN($M480:$HR480)-COLUMN($M480),6)=0)*ISNUMBER($M480:$HR480)*($M480:$HR480&gt;=RESUMEN!$C$26)*($M480:$HR480&lt;=RESUMEN!$C$27)*IFERROR(N($N480:$HS480),0))</f>
        <v/>
      </c>
      <c r="HX480" s="170">
        <f>SUMPRODUCT((MOD(COLUMN($M480:$HR480)-COLUMN($M480),6)=0)*ISNUMBER($M480:$HR480)*($M480:$HR480&gt;=RESUMEN!$C$26)*($M480:$HR480&lt;=RESUMEN!$C$27))</f>
        <v/>
      </c>
    </row>
    <row r="481" ht="15.75" customHeight="1" s="506">
      <c r="B481" s="113">
        <f>VENTAS!A480</f>
        <v/>
      </c>
      <c r="C481" s="236">
        <f>VENTAS!B480</f>
        <v/>
      </c>
      <c r="D481" s="53">
        <f>VENTAS!C480</f>
        <v/>
      </c>
      <c r="E481" s="114">
        <f>VENTAS!D480</f>
        <v/>
      </c>
      <c r="F481" s="114">
        <f>VENTAS!J480</f>
        <v/>
      </c>
      <c r="G481" s="485">
        <f>VENTAS!F480</f>
        <v/>
      </c>
      <c r="H481" s="486">
        <f>VENTAS!K480</f>
        <v/>
      </c>
      <c r="I481" s="486">
        <f>VENTAS!M480</f>
        <v/>
      </c>
      <c r="J481" s="487">
        <f>VENTAS!L480</f>
        <v/>
      </c>
      <c r="K481" s="119">
        <f>IF(N($H481)&lt;1,"",$G481+31)</f>
        <v/>
      </c>
      <c r="L481" s="124">
        <f>IF(K481="","",TODAY()-K481)</f>
        <v/>
      </c>
      <c r="M481" s="494" t="n"/>
      <c r="N481" s="374" t="n"/>
      <c r="O481" s="184">
        <f>IF(K481="","SIN ESTADO",IF(M481&lt;&gt;"","PAGA",IF(L481&gt;0,"VENCIDA",IF(L481&gt;=-5,"POR VENCER","AL DÍA"))))</f>
        <v/>
      </c>
      <c r="P481" s="185" t="n"/>
      <c r="Q481" s="119">
        <f>IF(N($H481)&lt;2,"",IF(K481="","",K481+31))</f>
        <v/>
      </c>
      <c r="R481" s="124">
        <f>IF(Q481="","",TODAY()-Q481)</f>
        <v/>
      </c>
      <c r="S481" s="494" t="n"/>
      <c r="T481" s="184" t="n"/>
      <c r="U481" s="184">
        <f>IF(Q481="","SIN ESTADO",IF(S481&lt;&gt;"","PAGA",IF(R481&gt;0,"VENCIDA",IF(R481&gt;=-5,"POR VENCER","AL DÍA"))))</f>
        <v/>
      </c>
      <c r="V481" s="185" t="n"/>
      <c r="W481" s="119">
        <f>IF(N($H481)&lt;3,"",IF(Q481="","",Q481+31))</f>
        <v/>
      </c>
      <c r="X481" s="124">
        <f>IF(W481="","",TODAY()-W481)</f>
        <v/>
      </c>
      <c r="Y481" s="494" t="n"/>
      <c r="Z481" s="184" t="n"/>
      <c r="AA481" s="184">
        <f>IF(W481="","SIN ESTADO",IF(Y481&lt;&gt;"","PAGA",IF(X481&gt;0,"VENCIDA",IF(X481&gt;=-5,"POR VENCER","AL DÍA"))))</f>
        <v/>
      </c>
      <c r="AB481" s="185" t="n"/>
      <c r="AC481" s="119">
        <f>IF(N($H481)&lt;4,"",IF(W481="","",W481+31))</f>
        <v/>
      </c>
      <c r="AD481" s="124">
        <f>IF(AC481="","",TODAY()-AC481)</f>
        <v/>
      </c>
      <c r="AE481" s="494" t="n"/>
      <c r="AF481" s="184" t="n"/>
      <c r="AG481" s="184">
        <f>IF(AC481="","SIN ESTADO",IF(AE481&lt;&gt;"","PAGA",IF(AD481&gt;0,"VENCIDA",IF(AD481&gt;=-5,"POR VENCER","AL DÍA"))))</f>
        <v/>
      </c>
      <c r="AH481" s="185" t="n"/>
      <c r="AI481" s="119">
        <f>IF(N($H481)&lt;5,"",IF(AC481="","",AC481+31))</f>
        <v/>
      </c>
      <c r="AJ481" s="124">
        <f>IF(AI481="","",TODAY()-AI481)</f>
        <v/>
      </c>
      <c r="AK481" s="494" t="n"/>
      <c r="AL481" s="184" t="n"/>
      <c r="AM481" s="184">
        <f>IF(AI481="","SIN ESTADO",IF(AK481&lt;&gt;"","PAGA",IF(AJ481&gt;0,"VENCIDA",IF(AJ481&gt;=-5,"POR VENCER","AL DÍA"))))</f>
        <v/>
      </c>
      <c r="AN481" s="185" t="n"/>
      <c r="AO481" s="119">
        <f>IF(N($H481)&lt;6,"",IF(AI481="","",AI481+31))</f>
        <v/>
      </c>
      <c r="AP481" s="124">
        <f>IF(AO481="","",TODAY()-AO481)</f>
        <v/>
      </c>
      <c r="AQ481" s="270" t="n"/>
      <c r="AR481" s="184" t="n"/>
      <c r="AS481" s="184">
        <f>IF(AO481="","SIN ESTADO",IF(AQ481&lt;&gt;"","PAGA",IF(AP481&gt;0,"VENCIDA",IF(AP481&gt;=-5,"POR VENCER","AL DÍA"))))</f>
        <v/>
      </c>
      <c r="AT481" s="185" t="n"/>
      <c r="AU481" s="119">
        <f>IF(N($H481)&lt;7,"",IF(AO481="","",AO481+31))</f>
        <v/>
      </c>
      <c r="AV481" s="124">
        <f>IF(AU481="","",TODAY()-AU481)</f>
        <v/>
      </c>
      <c r="AW481" s="494" t="n"/>
      <c r="AX481" s="184" t="n"/>
      <c r="AY481" s="184">
        <f>IF(AU481="","SIN ESTADO",IF(AW481&lt;&gt;"","PAGA",IF(AV481&gt;0,"VENCIDA",IF(AV481&gt;=-5,"POR VENCER","AL DÍA"))))</f>
        <v/>
      </c>
      <c r="AZ481" s="185" t="n"/>
      <c r="BA481" s="119">
        <f>IF(N($H481)&lt;8,"",IF(AU481="","",AU481+31))</f>
        <v/>
      </c>
      <c r="BB481" s="124">
        <f>IF(BA481="","",TODAY()-BA481)</f>
        <v/>
      </c>
      <c r="BC481" s="494" t="n"/>
      <c r="BD481" s="184" t="n"/>
      <c r="BE481" s="184">
        <f>IF(BA481="","SIN ESTADO",IF(BC481&lt;&gt;"","PAGA",IF(BB481&gt;0,"VENCIDA",IF(BB481&gt;=-5,"POR VENCER","AL DÍA"))))</f>
        <v/>
      </c>
      <c r="BF481" s="185" t="n"/>
      <c r="BG481" s="119">
        <f>IF(N($H481)&lt;9,"",IF(BA481="","",BA481+31))</f>
        <v/>
      </c>
      <c r="BH481" s="124">
        <f>IF(BG481="","",TODAY()-BG481)</f>
        <v/>
      </c>
      <c r="BI481" s="494" t="n"/>
      <c r="BJ481" s="184" t="n"/>
      <c r="BK481" s="184">
        <f>IF(BG481="","SIN ESTADO",IF(BI481&lt;&gt;"","PAGA",IF(BH481&gt;0,"VENCIDA",IF(BH481&gt;=-5,"POR VENCER","AL DÍA"))))</f>
        <v/>
      </c>
      <c r="BL481" s="185" t="n"/>
      <c r="BM481" s="119">
        <f>IF(N($H481)&lt;10,"",IF(BG481="","",BG481+31))</f>
        <v/>
      </c>
      <c r="BN481" s="124">
        <f>IF(BM481="","",TODAY()-BM481)</f>
        <v/>
      </c>
      <c r="BO481" s="494" t="n"/>
      <c r="BP481" s="184" t="n"/>
      <c r="BQ481" s="184">
        <f>IF(BM481="","SIN ESTADO",IF(BO481&lt;&gt;"","PAGA",IF(BN481&gt;0,"VENCIDA",IF(BN481&gt;=-5,"POR VENCER","AL DÍA"))))</f>
        <v/>
      </c>
      <c r="BR481" s="185" t="n"/>
      <c r="BS481" s="119">
        <f>IF(N($H481)&lt;11,"",IF(BM481="","",BM481+31))</f>
        <v/>
      </c>
      <c r="BT481" s="124">
        <f>IF(BS481="","",TODAY()-BS481)</f>
        <v/>
      </c>
      <c r="BU481" s="494" t="n"/>
      <c r="BV481" s="184" t="n"/>
      <c r="BW481" s="184">
        <f>IF(BS481="","SIN ESTADO",IF(BU481&lt;&gt;"","PAGA",IF(BT481&gt;0,"VENCIDA",IF(BT481&gt;=-5,"POR VENCER","AL DÍA"))))</f>
        <v/>
      </c>
      <c r="BX481" s="185" t="n"/>
      <c r="BY481" s="119">
        <f>IF(N($H481)&lt;12,"",IF(BS481="","",BS481+31))</f>
        <v/>
      </c>
      <c r="BZ481" s="124">
        <f>IF(BY481="","",TODAY()-BY481)</f>
        <v/>
      </c>
      <c r="CA481" s="494" t="n"/>
      <c r="CB481" s="184" t="n"/>
      <c r="CC481" s="184">
        <f>IF(BY481="","SIN ESTADO",IF(CA481&lt;&gt;"","PAGA",IF(BZ481&gt;0,"VENCIDA",IF(BZ481&gt;=-5,"POR VENCER","AL DÍA"))))</f>
        <v/>
      </c>
      <c r="CD481" s="185" t="n"/>
      <c r="CE481" s="119">
        <f>IF(N($H481)&lt;13,"",IF(BY481="","",BY481+31))</f>
        <v/>
      </c>
      <c r="CF481" s="124">
        <f>IF(CE481="","",TODAY()-CE481)</f>
        <v/>
      </c>
      <c r="CG481" s="494" t="n"/>
      <c r="CH481" s="184" t="n"/>
      <c r="CI481" s="184">
        <f>IF(CE481="","SIN ESTADO",IF(CG481&lt;&gt;"","PAGA",IF(CF481&gt;0,"VENCIDA",IF(CF481&gt;=-5,"POR VENCER","AL DÍA"))))</f>
        <v/>
      </c>
      <c r="CJ481" s="185" t="n"/>
      <c r="CK481" s="119">
        <f>IF(N($H481)&lt;14,"",IF(CE481="","",CE481+31))</f>
        <v/>
      </c>
      <c r="CL481" s="124">
        <f>IF(CK481="","",TODAY()-CK481)</f>
        <v/>
      </c>
      <c r="CM481" s="494" t="n"/>
      <c r="CN481" s="184" t="n"/>
      <c r="CO481" s="184">
        <f>IF(CK481="","SIN ESTADO",IF(CM481&lt;&gt;"","PAGA",IF(CL481&gt;0,"VENCIDA",IF(CL481&gt;=-5,"POR VENCER","AL DÍA"))))</f>
        <v/>
      </c>
      <c r="CP481" s="185" t="n"/>
      <c r="CQ481" s="119">
        <f>IF(N($H481)&lt;15,"",IF(CK481="","",CK481+31))</f>
        <v/>
      </c>
      <c r="CR481" s="124">
        <f>IF(CQ481="","",TODAY()-CQ481)</f>
        <v/>
      </c>
      <c r="CS481" s="494" t="n"/>
      <c r="CT481" s="184" t="n"/>
      <c r="CU481" s="184">
        <f>IF(CQ481="","SIN ESTADO",IF(CS481&lt;&gt;"","PAGA",IF(CR481&gt;0,"VENCIDA",IF(CR481&gt;=-5,"POR VENCER","AL DÍA"))))</f>
        <v/>
      </c>
      <c r="CV481" s="185" t="n"/>
      <c r="CW481" s="119">
        <f>IF(N($H481)&lt;16,"",IF(CQ481="","",CQ481+31))</f>
        <v/>
      </c>
      <c r="CX481" s="124">
        <f>IF(CW481="","",TODAY()-CW481)</f>
        <v/>
      </c>
      <c r="CY481" s="494" t="n"/>
      <c r="CZ481" s="184" t="n"/>
      <c r="DA481" s="184">
        <f>IF(CW481="","SIN ESTADO",IF(CY481&lt;&gt;"","PAGA",IF(CX481&gt;0,"VENCIDA",IF(CX481&gt;=-5,"POR VENCER","AL DÍA"))))</f>
        <v/>
      </c>
      <c r="DB481" s="185" t="n"/>
      <c r="DC481" s="119">
        <f>IF(N($H481)&lt;17,"",IF(CW481="","",CW481+31))</f>
        <v/>
      </c>
      <c r="DD481" s="124">
        <f>IF(DC481="","",TODAY()-DC481)</f>
        <v/>
      </c>
      <c r="DE481" s="494" t="n"/>
      <c r="DF481" s="184" t="n"/>
      <c r="DG481" s="184">
        <f>IF(DC481="","SIN ESTADO",IF(DE481&lt;&gt;"","PAGA",IF(DD481&gt;0,"VENCIDA",IF(DD481&gt;=-5,"POR VENCER","AL DÍA"))))</f>
        <v/>
      </c>
      <c r="DH481" s="185" t="n"/>
      <c r="DI481" s="119">
        <f>IF(N($H481)&lt;18,"",IF(DC481="","",DC481+31))</f>
        <v/>
      </c>
      <c r="DJ481" s="124">
        <f>IF(DI481="","",TODAY()-DI481)</f>
        <v/>
      </c>
      <c r="DK481" s="494" t="n"/>
      <c r="DL481" s="184" t="n"/>
      <c r="DM481" s="184">
        <f>IF(DI481="","SIN ESTADO",IF(DK481&lt;&gt;"","PAGA",IF(DJ481&gt;0,"VENCIDA",IF(DJ481&gt;=-5,"POR VENCER","AL DÍA"))))</f>
        <v/>
      </c>
      <c r="DN481" s="185" t="n"/>
      <c r="DO481" s="119">
        <f>IF(N($H481)&lt;19,"",IF(DI481="","",DI481+31))</f>
        <v/>
      </c>
      <c r="DP481" s="124">
        <f>IF(DO481="","",TODAY()-DO481)</f>
        <v/>
      </c>
      <c r="DQ481" s="494" t="n"/>
      <c r="DR481" s="184" t="n"/>
      <c r="DS481" s="184">
        <f>IF(DO481="","SIN ESTADO",IF(DQ481&lt;&gt;"","PAGA",IF(DP481&gt;0,"VENCIDA",IF(DP481&gt;=-5,"POR VENCER","AL DÍA"))))</f>
        <v/>
      </c>
      <c r="DT481" s="185" t="n"/>
      <c r="DU481" s="119">
        <f>IF(N($H481)&lt;20,"",IF(DO481="","",DO481+31))</f>
        <v/>
      </c>
      <c r="DV481" s="124">
        <f>IF(DU481="","",TODAY()-DU481)</f>
        <v/>
      </c>
      <c r="DW481" s="494" t="n"/>
      <c r="DX481" s="184" t="n"/>
      <c r="DY481" s="184">
        <f>IF(DU481="","SIN ESTADO",IF(DW481&lt;&gt;"","PAGA",IF(DV481&gt;0,"VENCIDA",IF(DV481&gt;=-5,"POR VENCER","AL DÍA"))))</f>
        <v/>
      </c>
      <c r="DZ481" s="185" t="n"/>
      <c r="EA481" s="119">
        <f>IF(N($H481)&lt;21,"",IF(DU481="","",DU481+31))</f>
        <v/>
      </c>
      <c r="EB481" s="124">
        <f>IF(EA481="","",TODAY()-EA481)</f>
        <v/>
      </c>
      <c r="EC481" s="494" t="n"/>
      <c r="ED481" s="184" t="n"/>
      <c r="EE481" s="184">
        <f>IF(EA481="","SIN ESTADO",IF(EC481&lt;&gt;"","PAGA",IF(EB481&gt;0,"VENCIDA",IF(EB481&gt;=-5,"POR VENCER","AL DÍA"))))</f>
        <v/>
      </c>
      <c r="EF481" s="185" t="n"/>
      <c r="EG481" s="119">
        <f>IF(N($H481)&lt;22,"",IF(EA481="","",EA481+31))</f>
        <v/>
      </c>
      <c r="EH481" s="124">
        <f>IF(EG481="","",TODAY()-EG481)</f>
        <v/>
      </c>
      <c r="EI481" s="494" t="n"/>
      <c r="EJ481" s="184" t="n"/>
      <c r="EK481" s="184">
        <f>IF(EG481="","SIN ESTADO",IF(EI481&lt;&gt;"","PAGA",IF(EH481&gt;0,"VENCIDA",IF(EH481&gt;=-5,"POR VENCER","AL DÍA"))))</f>
        <v/>
      </c>
      <c r="EL481" s="185" t="n"/>
      <c r="EM481" s="119">
        <f>IF(N($H481)&lt;23,"",IF(EG481="","",EG481+31))</f>
        <v/>
      </c>
      <c r="EN481" s="124">
        <f>IF(EM481="","",TODAY()-EM481)</f>
        <v/>
      </c>
      <c r="EO481" s="494" t="n"/>
      <c r="EP481" s="184" t="n"/>
      <c r="EQ481" s="184">
        <f>IF(EM481="","SIN ESTADO",IF(EO481&lt;&gt;"","PAGA",IF(EN481&gt;0,"VENCIDA",IF(EN481&gt;=-5,"POR VENCER","AL DÍA"))))</f>
        <v/>
      </c>
      <c r="ER481" s="185" t="n"/>
      <c r="ES481" s="119">
        <f>IF(N($H481)&lt;24,"",IF(EM481="","",EM481+31))</f>
        <v/>
      </c>
      <c r="ET481" s="124">
        <f>IF(ES481="","",TODAY()-ES481)</f>
        <v/>
      </c>
      <c r="EU481" s="494" t="n"/>
      <c r="EV481" s="184" t="n"/>
      <c r="EW481" s="184">
        <f>IF(ES481="","SIN ESTADO",IF(EU481&lt;&gt;"","PAGA",IF(ET481&gt;0,"VENCIDA",IF(ET481&gt;=-5,"POR VENCER","AL DÍA"))))</f>
        <v/>
      </c>
      <c r="EX481" s="185" t="n"/>
      <c r="EY481" s="119">
        <f>IF(N($H481)&lt;25,"",IF(ES481="","",ES481+31))</f>
        <v/>
      </c>
      <c r="EZ481" s="124">
        <f>IF(EY481="","",TODAY()-EY481)</f>
        <v/>
      </c>
      <c r="FA481" s="494" t="n"/>
      <c r="FB481" s="184" t="n"/>
      <c r="FC481" s="184">
        <f>IF(EY481="","SIN ESTADO",IF(FA481&lt;&gt;"","PAGA",IF(EZ481&gt;0,"VENCIDA",IF(EZ481&gt;=-5,"POR VENCER","AL DÍA"))))</f>
        <v/>
      </c>
      <c r="FD481" s="185" t="n"/>
      <c r="FE481" s="119">
        <f>IF(N($H481)&lt;26,"",IF(EY481="","",EY481+31))</f>
        <v/>
      </c>
      <c r="FF481" s="124">
        <f>IF(FE481="","",TODAY()-FE481)</f>
        <v/>
      </c>
      <c r="FG481" s="494" t="n"/>
      <c r="FH481" s="184" t="n"/>
      <c r="FI481" s="184">
        <f>IF(FE481="","SIN ESTADO",IF(FG481&lt;&gt;"","PAGA",IF(FF481&gt;0,"VENCIDA",IF(FF481&gt;=-5,"POR VENCER","AL DÍA"))))</f>
        <v/>
      </c>
      <c r="FJ481" s="185" t="n"/>
      <c r="FK481" s="119">
        <f>IF(N($H481)&lt;27,"",IF(FE481="","",FE481+31))</f>
        <v/>
      </c>
      <c r="FL481" s="124">
        <f>IF(FK481="","",TODAY()-FK481)</f>
        <v/>
      </c>
      <c r="FM481" s="494" t="n"/>
      <c r="FN481" s="184" t="n"/>
      <c r="FO481" s="184">
        <f>IF(FK481="","SIN ESTADO",IF(FM481&lt;&gt;"","PAGA",IF(FL481&gt;0,"VENCIDA",IF(FL481&gt;=-5,"POR VENCER","AL DÍA"))))</f>
        <v/>
      </c>
      <c r="FP481" s="185" t="n"/>
      <c r="FQ481" s="119">
        <f>IF(N($H481)&lt;28,"",IF(FK481="","",FK481+31))</f>
        <v/>
      </c>
      <c r="FR481" s="124">
        <f>IF(FQ481="","",TODAY()-FQ481)</f>
        <v/>
      </c>
      <c r="FS481" s="494" t="n"/>
      <c r="FT481" s="184" t="n"/>
      <c r="FU481" s="184">
        <f>IF(FQ481="","SIN ESTADO",IF(FS481&lt;&gt;"","PAGA",IF(FR481&gt;0,"VENCIDA",IF(FR481&gt;=-5,"POR VENCER","AL DÍA"))))</f>
        <v/>
      </c>
      <c r="FV481" s="185" t="n"/>
      <c r="FW481" s="119">
        <f>IF(N($H481)&lt;29,"",IF(FQ481="","",FQ481+31))</f>
        <v/>
      </c>
      <c r="FX481" s="124">
        <f>IF(FW481="","",TODAY()-FW481)</f>
        <v/>
      </c>
      <c r="FY481" s="494" t="n"/>
      <c r="FZ481" s="184" t="n"/>
      <c r="GA481" s="184">
        <f>IF(FW481="","SIN ESTADO",IF(FY481&lt;&gt;"","PAGA",IF(FX481&gt;0,"VENCIDA",IF(FX481&gt;=-5,"POR VENCER","AL DÍA"))))</f>
        <v/>
      </c>
      <c r="GB481" s="185" t="n"/>
      <c r="GC481" s="119">
        <f>IF(N($H481)&lt;30,"",IF(FW481="","",FW481+31))</f>
        <v/>
      </c>
      <c r="GD481" s="124">
        <f>IF(GC481="","",TODAY()-GC481)</f>
        <v/>
      </c>
      <c r="GE481" s="494" t="n"/>
      <c r="GF481" s="184" t="n"/>
      <c r="GG481" s="184">
        <f>IF(GC481="","SIN ESTADO",IF(GE481&lt;&gt;"","PAGA",IF(GD481&gt;0,"VENCIDA",IF(GD481&gt;=-5,"POR VENCER","AL DÍA"))))</f>
        <v/>
      </c>
      <c r="GH481" s="185" t="n"/>
      <c r="GI481" s="119">
        <f>IF(N($H481)&lt;31,"",IF(GC481="","",GC481+31))</f>
        <v/>
      </c>
      <c r="GJ481" s="124">
        <f>IF(GI481="","",TODAY()-GI481)</f>
        <v/>
      </c>
      <c r="GK481" s="494" t="n"/>
      <c r="GL481" s="184" t="n"/>
      <c r="GM481" s="184">
        <f>IF(GI481="","SIN ESTADO",IF(GK481&lt;&gt;"","PAGA",IF(GJ481&gt;0,"VENCIDA",IF(GJ481&gt;=-5,"POR VENCER","AL DÍA"))))</f>
        <v/>
      </c>
      <c r="GN481" s="185" t="n"/>
      <c r="GO481" s="119">
        <f>IF(N($H481)&lt;32,"",IF(GI481="","",GI481+31))</f>
        <v/>
      </c>
      <c r="GP481" s="124">
        <f>IF(GO481="","",TODAY()-GO481)</f>
        <v/>
      </c>
      <c r="GQ481" s="494" t="n"/>
      <c r="GR481" s="184" t="n"/>
      <c r="GS481" s="184">
        <f>IF(GO481="","SIN ESTADO",IF(GQ481&lt;&gt;"","PAGA",IF(GP481&gt;0,"VENCIDA",IF(GP481&gt;=-5,"POR VENCER","AL DÍA"))))</f>
        <v/>
      </c>
      <c r="GT481" s="185" t="n"/>
      <c r="GU481" s="119">
        <f>IF(N($H481)&lt;33,"",IF(GO481="","",GO481+31))</f>
        <v/>
      </c>
      <c r="GV481" s="124">
        <f>IF(GU481="","",TODAY()-GU481)</f>
        <v/>
      </c>
      <c r="GW481" s="494" t="n"/>
      <c r="GX481" s="184" t="n"/>
      <c r="GY481" s="184">
        <f>IF(GU481="","SIN ESTADO",IF(GW481&lt;&gt;"","PAGA",IF(GV481&gt;0,"VENCIDA",IF(GV481&gt;=-5,"POR VENCER","AL DÍA"))))</f>
        <v/>
      </c>
      <c r="GZ481" s="185" t="n"/>
      <c r="HA481" s="119">
        <f>IF(N($H481)&lt;34,"",IF(GU481="","",GU481+31))</f>
        <v/>
      </c>
      <c r="HB481" s="124">
        <f>IF(HA481="","",TODAY()-HA481)</f>
        <v/>
      </c>
      <c r="HC481" s="494" t="n"/>
      <c r="HD481" s="184" t="n"/>
      <c r="HE481" s="184">
        <f>IF(HA481="","SIN ESTADO",IF(HC481&lt;&gt;"","PAGA",IF(HB481&gt;0,"VENCIDA",IF(HB481&gt;=-5,"POR VENCER","AL DÍA"))))</f>
        <v/>
      </c>
      <c r="HF481" s="185" t="n"/>
      <c r="HG481" s="119">
        <f>IF(N($H481)&lt;35,"",IF(HA481="","",HA481+31))</f>
        <v/>
      </c>
      <c r="HH481" s="124">
        <f>IF(HG481="","",TODAY()-HG481)</f>
        <v/>
      </c>
      <c r="HI481" s="494" t="n"/>
      <c r="HJ481" s="184" t="n"/>
      <c r="HK481" s="184">
        <f>IF(HG481="","SIN ESTADO",IF(HI481&lt;&gt;"","PAGA",IF(HH481&gt;0,"VENCIDA",IF(HH481&gt;=-5,"POR VENCER","AL DÍA"))))</f>
        <v/>
      </c>
      <c r="HL481" s="168" t="n"/>
      <c r="HM481" s="119">
        <f>IF(N($H481)&lt;36,"",IF(HG481="","",HG481+31))</f>
        <v/>
      </c>
      <c r="HN481" s="124">
        <f>IF(HM481="","",TODAY()-HM481)</f>
        <v/>
      </c>
      <c r="HO481" s="494" t="n"/>
      <c r="HP481" s="184" t="n"/>
      <c r="HQ481" s="184">
        <f>IF(HM481="","SIN ESTADO",IF(HO481&lt;&gt;"","PAGA",IF(HN481&gt;0,"VENCIDA",IF(HN481&gt;=-5,"POR VENCER","AL DÍA"))))</f>
        <v/>
      </c>
      <c r="HR481" s="168" t="n"/>
      <c r="HS481" s="169">
        <f>N481+T481+Z481+AF481+AL481+AR481+AX481+BD481+BJ481+BP481+BV481+CB481+CH481+CN481+CT481+CZ481+DF481+DL481+DR481+DX481+ED481+EJ481+EP481+EV481+FB481+FH481+FN481+FT481+FZ481+GF481+GL481+GR481+GX481+HD481+HJ481+HP481</f>
        <v/>
      </c>
      <c r="HU481" s="170">
        <f>IFERROR(N($J481),0)</f>
        <v/>
      </c>
      <c r="HW481" s="170">
        <f>SUMPRODUCT((MOD(COLUMN($M481:$HR481)-COLUMN($M481),6)=0)*ISNUMBER($M481:$HR481)*($M481:$HR481&gt;=RESUMEN!$C$26)*($M481:$HR481&lt;=RESUMEN!$C$27)*IFERROR(N($N481:$HS481),0))</f>
        <v/>
      </c>
      <c r="HX481" s="170">
        <f>SUMPRODUCT((MOD(COLUMN($M481:$HR481)-COLUMN($M481),6)=0)*ISNUMBER($M481:$HR481)*($M481:$HR481&gt;=RESUMEN!$C$26)*($M481:$HR481&lt;=RESUMEN!$C$27))</f>
        <v/>
      </c>
    </row>
    <row r="482" ht="15.75" customHeight="1" s="506">
      <c r="B482" s="113">
        <f>VENTAS!A481</f>
        <v/>
      </c>
      <c r="C482" s="236">
        <f>VENTAS!B481</f>
        <v/>
      </c>
      <c r="D482" s="53">
        <f>VENTAS!C481</f>
        <v/>
      </c>
      <c r="E482" s="114">
        <f>VENTAS!D481</f>
        <v/>
      </c>
      <c r="F482" s="114">
        <f>VENTAS!J481</f>
        <v/>
      </c>
      <c r="G482" s="494">
        <f>VENTAS!F481</f>
        <v/>
      </c>
      <c r="H482" s="479">
        <f>VENTAS!K481</f>
        <v/>
      </c>
      <c r="I482" s="479">
        <f>VENTAS!M481</f>
        <v/>
      </c>
      <c r="J482" s="184">
        <f>VENTAS!L481</f>
        <v/>
      </c>
      <c r="K482" s="119">
        <f>IF(N($H482)&lt;1,"",$G482+31)</f>
        <v/>
      </c>
      <c r="L482" s="124">
        <f>IF(K482="","",TODAY()-K482)</f>
        <v/>
      </c>
      <c r="M482" s="494" t="n">
        <v>46160</v>
      </c>
      <c r="N482" s="374" t="n">
        <v>2000000</v>
      </c>
      <c r="O482" s="184">
        <f>IF(K482="","SIN ESTADO",IF(M482&lt;&gt;"","PAGA",IF(L482&gt;0,"VENCIDA",IF(L482&gt;=-5,"POR VENCER","AL DÍA"))))</f>
        <v/>
      </c>
      <c r="P482" s="185" t="inlineStr">
        <is>
          <t>TRANSFERENCIA</t>
        </is>
      </c>
      <c r="Q482" s="119">
        <f>IF(N($H482)&lt;2,"",IF(K482="","",K482+31))</f>
        <v/>
      </c>
      <c r="R482" s="124">
        <f>IF(Q482="","",TODAY()-Q482)</f>
        <v/>
      </c>
      <c r="S482" s="494" t="n">
        <v>46191</v>
      </c>
      <c r="T482" s="184" t="n">
        <v>1000000</v>
      </c>
      <c r="U482" s="184">
        <f>IF(Q482="","SIN ESTADO",IF(S482&lt;&gt;"","PAGA",IF(R482&gt;0,"VENCIDA",IF(R482&gt;=-5,"POR VENCER","AL DÍA"))))</f>
        <v/>
      </c>
      <c r="V482" s="185" t="inlineStr">
        <is>
          <t>TRANSFERENCIA</t>
        </is>
      </c>
      <c r="W482" s="119">
        <f>IF(N($H482)&lt;3,"",IF(Q482="","",Q482+31))</f>
        <v/>
      </c>
      <c r="X482" s="124">
        <f>IF(W482="","",TODAY()-W482)</f>
        <v/>
      </c>
      <c r="Y482" s="494" t="n">
        <v>46221</v>
      </c>
      <c r="Z482" s="184" t="n">
        <v>2000000</v>
      </c>
      <c r="AA482" s="184">
        <f>IF(W482="","SIN ESTADO",IF(Y482&lt;&gt;"","PAGA",IF(X482&gt;0,"VENCIDA",IF(X482&gt;=-5,"POR VENCER","AL DÍA"))))</f>
        <v/>
      </c>
      <c r="AB482" s="185" t="inlineStr">
        <is>
          <t>TRANSFERENCIA</t>
        </is>
      </c>
      <c r="AC482" s="119">
        <f>IF(N($H482)&lt;4,"",IF(W482="","",W482+31))</f>
        <v/>
      </c>
      <c r="AD482" s="124">
        <f>IF(AC482="","",TODAY()-AC482)</f>
        <v/>
      </c>
      <c r="AE482" s="494" t="n">
        <v>46252</v>
      </c>
      <c r="AF482" s="184" t="n">
        <v>1000000</v>
      </c>
      <c r="AG482" s="184">
        <f>IF(AC482="","SIN ESTADO",IF(AE482&lt;&gt;"","PAGA",IF(AD482&gt;0,"VENCIDA",IF(AD482&gt;=-5,"POR VENCER","AL DÍA"))))</f>
        <v/>
      </c>
      <c r="AH482" s="185" t="inlineStr">
        <is>
          <t>TRANSFERENCIA</t>
        </is>
      </c>
      <c r="AI482" s="119">
        <f>IF(N($H482)&lt;5,"",IF(AC482="","",AC482+31))</f>
        <v/>
      </c>
      <c r="AJ482" s="124">
        <f>IF(AI482="","",TODAY()-AI482)</f>
        <v/>
      </c>
      <c r="AK482" s="494" t="n">
        <v>46283</v>
      </c>
      <c r="AL482" s="184" t="n">
        <v>1000000</v>
      </c>
      <c r="AM482" s="184">
        <f>IF(AI482="","SIN ESTADO",IF(AK482&lt;&gt;"","PAGA",IF(AJ482&gt;0,"VENCIDA",IF(AJ482&gt;=-5,"POR VENCER","AL DÍA"))))</f>
        <v/>
      </c>
      <c r="AN482" s="185" t="inlineStr">
        <is>
          <t>TRANSFERENCIA</t>
        </is>
      </c>
      <c r="AO482" s="119">
        <f>IF(N($H482)&lt;6,"",IF(AI482="","",AI482+31))</f>
        <v/>
      </c>
      <c r="AP482" s="124">
        <f>IF(AO482="","",TODAY()-AO482)</f>
        <v/>
      </c>
      <c r="AQ482" s="270" t="n"/>
      <c r="AR482" s="184" t="n"/>
      <c r="AS482" s="184">
        <f>IF(AO482="","SIN ESTADO",IF(AQ482&lt;&gt;"","PAGA",IF(AP482&gt;0,"VENCIDA",IF(AP482&gt;=-5,"POR VENCER","AL DÍA"))))</f>
        <v/>
      </c>
      <c r="AT482" s="185" t="n"/>
      <c r="AU482" s="119">
        <f>IF(N($H482)&lt;7,"",IF(AO482="","",AO482+31))</f>
        <v/>
      </c>
      <c r="AV482" s="124">
        <f>IF(AU482="","",TODAY()-AU482)</f>
        <v/>
      </c>
      <c r="AW482" s="494" t="n"/>
      <c r="AX482" s="184" t="n"/>
      <c r="AY482" s="184">
        <f>IF(AU482="","SIN ESTADO",IF(AW482&lt;&gt;"","PAGA",IF(AV482&gt;0,"VENCIDA",IF(AV482&gt;=-5,"POR VENCER","AL DÍA"))))</f>
        <v/>
      </c>
      <c r="AZ482" s="185" t="n"/>
      <c r="BA482" s="119">
        <f>IF(N($H482)&lt;8,"",IF(AU482="","",AU482+31))</f>
        <v/>
      </c>
      <c r="BB482" s="124">
        <f>IF(BA482="","",TODAY()-BA482)</f>
        <v/>
      </c>
      <c r="BC482" s="494" t="n"/>
      <c r="BD482" s="184" t="n"/>
      <c r="BE482" s="184">
        <f>IF(BA482="","SIN ESTADO",IF(BC482&lt;&gt;"","PAGA",IF(BB482&gt;0,"VENCIDA",IF(BB482&gt;=-5,"POR VENCER","AL DÍA"))))</f>
        <v/>
      </c>
      <c r="BF482" s="185" t="n"/>
      <c r="BG482" s="119">
        <f>IF(N($H482)&lt;9,"",IF(BA482="","",BA482+31))</f>
        <v/>
      </c>
      <c r="BH482" s="124">
        <f>IF(BG482="","",TODAY()-BG482)</f>
        <v/>
      </c>
      <c r="BI482" s="494" t="n"/>
      <c r="BJ482" s="184" t="n"/>
      <c r="BK482" s="184">
        <f>IF(BG482="","SIN ESTADO",IF(BI482&lt;&gt;"","PAGA",IF(BH482&gt;0,"VENCIDA",IF(BH482&gt;=-5,"POR VENCER","AL DÍA"))))</f>
        <v/>
      </c>
      <c r="BL482" s="185" t="n"/>
      <c r="BM482" s="119">
        <f>IF(N($H482)&lt;10,"",IF(BG482="","",BG482+31))</f>
        <v/>
      </c>
      <c r="BN482" s="124">
        <f>IF(BM482="","",TODAY()-BM482)</f>
        <v/>
      </c>
      <c r="BO482" s="494" t="n"/>
      <c r="BP482" s="184" t="n"/>
      <c r="BQ482" s="184">
        <f>IF(BM482="","SIN ESTADO",IF(BO482&lt;&gt;"","PAGA",IF(BN482&gt;0,"VENCIDA",IF(BN482&gt;=-5,"POR VENCER","AL DÍA"))))</f>
        <v/>
      </c>
      <c r="BR482" s="185" t="n"/>
      <c r="BS482" s="119">
        <f>IF(N($H482)&lt;11,"",IF(BM482="","",BM482+31))</f>
        <v/>
      </c>
      <c r="BT482" s="124">
        <f>IF(BS482="","",TODAY()-BS482)</f>
        <v/>
      </c>
      <c r="BU482" s="494" t="n"/>
      <c r="BV482" s="184" t="n"/>
      <c r="BW482" s="184">
        <f>IF(BS482="","SIN ESTADO",IF(BU482&lt;&gt;"","PAGA",IF(BT482&gt;0,"VENCIDA",IF(BT482&gt;=-5,"POR VENCER","AL DÍA"))))</f>
        <v/>
      </c>
      <c r="BX482" s="185" t="n"/>
      <c r="BY482" s="119">
        <f>IF(N($H482)&lt;12,"",IF(BS482="","",BS482+31))</f>
        <v/>
      </c>
      <c r="BZ482" s="124">
        <f>IF(BY482="","",TODAY()-BY482)</f>
        <v/>
      </c>
      <c r="CA482" s="494" t="n"/>
      <c r="CB482" s="184" t="n"/>
      <c r="CC482" s="184">
        <f>IF(BY482="","SIN ESTADO",IF(CA482&lt;&gt;"","PAGA",IF(BZ482&gt;0,"VENCIDA",IF(BZ482&gt;=-5,"POR VENCER","AL DÍA"))))</f>
        <v/>
      </c>
      <c r="CD482" s="185" t="n"/>
      <c r="CE482" s="119">
        <f>IF(N($H482)&lt;13,"",IF(BY482="","",BY482+31))</f>
        <v/>
      </c>
      <c r="CF482" s="124">
        <f>IF(CE482="","",TODAY()-CE482)</f>
        <v/>
      </c>
      <c r="CG482" s="494" t="n"/>
      <c r="CH482" s="184" t="n"/>
      <c r="CI482" s="184">
        <f>IF(CE482="","SIN ESTADO",IF(CG482&lt;&gt;"","PAGA",IF(CF482&gt;0,"VENCIDA",IF(CF482&gt;=-5,"POR VENCER","AL DÍA"))))</f>
        <v/>
      </c>
      <c r="CJ482" s="185" t="n"/>
      <c r="CK482" s="119">
        <f>IF(N($H482)&lt;14,"",IF(CE482="","",CE482+31))</f>
        <v/>
      </c>
      <c r="CL482" s="124">
        <f>IF(CK482="","",TODAY()-CK482)</f>
        <v/>
      </c>
      <c r="CM482" s="494" t="n"/>
      <c r="CN482" s="184" t="n"/>
      <c r="CO482" s="184">
        <f>IF(CK482="","SIN ESTADO",IF(CM482&lt;&gt;"","PAGA",IF(CL482&gt;0,"VENCIDA",IF(CL482&gt;=-5,"POR VENCER","AL DÍA"))))</f>
        <v/>
      </c>
      <c r="CP482" s="185" t="n"/>
      <c r="CQ482" s="119">
        <f>IF(N($H482)&lt;15,"",IF(CK482="","",CK482+31))</f>
        <v/>
      </c>
      <c r="CR482" s="124">
        <f>IF(CQ482="","",TODAY()-CQ482)</f>
        <v/>
      </c>
      <c r="CS482" s="494" t="n"/>
      <c r="CT482" s="184" t="n"/>
      <c r="CU482" s="184">
        <f>IF(CQ482="","SIN ESTADO",IF(CS482&lt;&gt;"","PAGA",IF(CR482&gt;0,"VENCIDA",IF(CR482&gt;=-5,"POR VENCER","AL DÍA"))))</f>
        <v/>
      </c>
      <c r="CV482" s="185" t="n"/>
      <c r="CW482" s="119">
        <f>IF(N($H482)&lt;16,"",IF(CQ482="","",CQ482+31))</f>
        <v/>
      </c>
      <c r="CX482" s="124">
        <f>IF(CW482="","",TODAY()-CW482)</f>
        <v/>
      </c>
      <c r="CY482" s="494" t="n"/>
      <c r="CZ482" s="184" t="n"/>
      <c r="DA482" s="184">
        <f>IF(CW482="","SIN ESTADO",IF(CY482&lt;&gt;"","PAGA",IF(CX482&gt;0,"VENCIDA",IF(CX482&gt;=-5,"POR VENCER","AL DÍA"))))</f>
        <v/>
      </c>
      <c r="DB482" s="185" t="n"/>
      <c r="DC482" s="119">
        <f>IF(N($H482)&lt;17,"",IF(CW482="","",CW482+31))</f>
        <v/>
      </c>
      <c r="DD482" s="124">
        <f>IF(DC482="","",TODAY()-DC482)</f>
        <v/>
      </c>
      <c r="DE482" s="494" t="n"/>
      <c r="DF482" s="184" t="n"/>
      <c r="DG482" s="184">
        <f>IF(DC482="","SIN ESTADO",IF(DE482&lt;&gt;"","PAGA",IF(DD482&gt;0,"VENCIDA",IF(DD482&gt;=-5,"POR VENCER","AL DÍA"))))</f>
        <v/>
      </c>
      <c r="DH482" s="185" t="n"/>
      <c r="DI482" s="119">
        <f>IF(N($H482)&lt;18,"",IF(DC482="","",DC482+31))</f>
        <v/>
      </c>
      <c r="DJ482" s="124">
        <f>IF(DI482="","",TODAY()-DI482)</f>
        <v/>
      </c>
      <c r="DK482" s="494" t="n"/>
      <c r="DL482" s="184" t="n"/>
      <c r="DM482" s="184">
        <f>IF(DI482="","SIN ESTADO",IF(DK482&lt;&gt;"","PAGA",IF(DJ482&gt;0,"VENCIDA",IF(DJ482&gt;=-5,"POR VENCER","AL DÍA"))))</f>
        <v/>
      </c>
      <c r="DN482" s="185" t="n"/>
      <c r="DO482" s="119">
        <f>IF(N($H482)&lt;19,"",IF(DI482="","",DI482+31))</f>
        <v/>
      </c>
      <c r="DP482" s="124">
        <f>IF(DO482="","",TODAY()-DO482)</f>
        <v/>
      </c>
      <c r="DQ482" s="494" t="n"/>
      <c r="DR482" s="184" t="n"/>
      <c r="DS482" s="184">
        <f>IF(DO482="","SIN ESTADO",IF(DQ482&lt;&gt;"","PAGA",IF(DP482&gt;0,"VENCIDA",IF(DP482&gt;=-5,"POR VENCER","AL DÍA"))))</f>
        <v/>
      </c>
      <c r="DT482" s="185" t="n"/>
      <c r="DU482" s="119">
        <f>IF(N($H482)&lt;20,"",IF(DO482="","",DO482+31))</f>
        <v/>
      </c>
      <c r="DV482" s="124">
        <f>IF(DU482="","",TODAY()-DU482)</f>
        <v/>
      </c>
      <c r="DW482" s="494" t="n"/>
      <c r="DX482" s="184" t="n"/>
      <c r="DY482" s="184">
        <f>IF(DU482="","SIN ESTADO",IF(DW482&lt;&gt;"","PAGA",IF(DV482&gt;0,"VENCIDA",IF(DV482&gt;=-5,"POR VENCER","AL DÍA"))))</f>
        <v/>
      </c>
      <c r="DZ482" s="185" t="n"/>
      <c r="EA482" s="119">
        <f>IF(N($H482)&lt;21,"",IF(DU482="","",DU482+31))</f>
        <v/>
      </c>
      <c r="EB482" s="124">
        <f>IF(EA482="","",TODAY()-EA482)</f>
        <v/>
      </c>
      <c r="EC482" s="494" t="n"/>
      <c r="ED482" s="184" t="n"/>
      <c r="EE482" s="184">
        <f>IF(EA482="","SIN ESTADO",IF(EC482&lt;&gt;"","PAGA",IF(EB482&gt;0,"VENCIDA",IF(EB482&gt;=-5,"POR VENCER","AL DÍA"))))</f>
        <v/>
      </c>
      <c r="EF482" s="185" t="n"/>
      <c r="EG482" s="119">
        <f>IF(N($H482)&lt;22,"",IF(EA482="","",EA482+31))</f>
        <v/>
      </c>
      <c r="EH482" s="124">
        <f>IF(EG482="","",TODAY()-EG482)</f>
        <v/>
      </c>
      <c r="EI482" s="494" t="n"/>
      <c r="EJ482" s="184" t="n"/>
      <c r="EK482" s="184">
        <f>IF(EG482="","SIN ESTADO",IF(EI482&lt;&gt;"","PAGA",IF(EH482&gt;0,"VENCIDA",IF(EH482&gt;=-5,"POR VENCER","AL DÍA"))))</f>
        <v/>
      </c>
      <c r="EL482" s="185" t="n"/>
      <c r="EM482" s="119">
        <f>IF(N($H482)&lt;23,"",IF(EG482="","",EG482+31))</f>
        <v/>
      </c>
      <c r="EN482" s="124">
        <f>IF(EM482="","",TODAY()-EM482)</f>
        <v/>
      </c>
      <c r="EO482" s="494" t="n"/>
      <c r="EP482" s="184" t="n"/>
      <c r="EQ482" s="184">
        <f>IF(EM482="","SIN ESTADO",IF(EO482&lt;&gt;"","PAGA",IF(EN482&gt;0,"VENCIDA",IF(EN482&gt;=-5,"POR VENCER","AL DÍA"))))</f>
        <v/>
      </c>
      <c r="ER482" s="185" t="n"/>
      <c r="ES482" s="119">
        <f>IF(N($H482)&lt;24,"",IF(EM482="","",EM482+31))</f>
        <v/>
      </c>
      <c r="ET482" s="124">
        <f>IF(ES482="","",TODAY()-ES482)</f>
        <v/>
      </c>
      <c r="EU482" s="494" t="n"/>
      <c r="EV482" s="184" t="n"/>
      <c r="EW482" s="184">
        <f>IF(ES482="","SIN ESTADO",IF(EU482&lt;&gt;"","PAGA",IF(ET482&gt;0,"VENCIDA",IF(ET482&gt;=-5,"POR VENCER","AL DÍA"))))</f>
        <v/>
      </c>
      <c r="EX482" s="185" t="n"/>
      <c r="EY482" s="119">
        <f>IF(N($H482)&lt;25,"",IF(ES482="","",ES482+31))</f>
        <v/>
      </c>
      <c r="EZ482" s="124">
        <f>IF(EY482="","",TODAY()-EY482)</f>
        <v/>
      </c>
      <c r="FA482" s="494" t="n"/>
      <c r="FB482" s="184" t="n"/>
      <c r="FC482" s="184">
        <f>IF(EY482="","SIN ESTADO",IF(FA482&lt;&gt;"","PAGA",IF(EZ482&gt;0,"VENCIDA",IF(EZ482&gt;=-5,"POR VENCER","AL DÍA"))))</f>
        <v/>
      </c>
      <c r="FD482" s="185" t="n"/>
      <c r="FE482" s="119">
        <f>IF(N($H482)&lt;26,"",IF(EY482="","",EY482+31))</f>
        <v/>
      </c>
      <c r="FF482" s="124">
        <f>IF(FE482="","",TODAY()-FE482)</f>
        <v/>
      </c>
      <c r="FG482" s="494" t="n"/>
      <c r="FH482" s="184" t="n"/>
      <c r="FI482" s="184">
        <f>IF(FE482="","SIN ESTADO",IF(FG482&lt;&gt;"","PAGA",IF(FF482&gt;0,"VENCIDA",IF(FF482&gt;=-5,"POR VENCER","AL DÍA"))))</f>
        <v/>
      </c>
      <c r="FJ482" s="185" t="n"/>
      <c r="FK482" s="119">
        <f>IF(N($H482)&lt;27,"",IF(FE482="","",FE482+31))</f>
        <v/>
      </c>
      <c r="FL482" s="124">
        <f>IF(FK482="","",TODAY()-FK482)</f>
        <v/>
      </c>
      <c r="FM482" s="494" t="n"/>
      <c r="FN482" s="184" t="n"/>
      <c r="FO482" s="184">
        <f>IF(FK482="","SIN ESTADO",IF(FM482&lt;&gt;"","PAGA",IF(FL482&gt;0,"VENCIDA",IF(FL482&gt;=-5,"POR VENCER","AL DÍA"))))</f>
        <v/>
      </c>
      <c r="FP482" s="185" t="n"/>
      <c r="FQ482" s="119">
        <f>IF(N($H482)&lt;28,"",IF(FK482="","",FK482+31))</f>
        <v/>
      </c>
      <c r="FR482" s="124">
        <f>IF(FQ482="","",TODAY()-FQ482)</f>
        <v/>
      </c>
      <c r="FS482" s="494" t="n"/>
      <c r="FT482" s="184" t="n"/>
      <c r="FU482" s="184">
        <f>IF(FQ482="","SIN ESTADO",IF(FS482&lt;&gt;"","PAGA",IF(FR482&gt;0,"VENCIDA",IF(FR482&gt;=-5,"POR VENCER","AL DÍA"))))</f>
        <v/>
      </c>
      <c r="FV482" s="185" t="n"/>
      <c r="FW482" s="119">
        <f>IF(N($H482)&lt;29,"",IF(FQ482="","",FQ482+31))</f>
        <v/>
      </c>
      <c r="FX482" s="124">
        <f>IF(FW482="","",TODAY()-FW482)</f>
        <v/>
      </c>
      <c r="FY482" s="494" t="n"/>
      <c r="FZ482" s="184" t="n"/>
      <c r="GA482" s="184">
        <f>IF(FW482="","SIN ESTADO",IF(FY482&lt;&gt;"","PAGA",IF(FX482&gt;0,"VENCIDA",IF(FX482&gt;=-5,"POR VENCER","AL DÍA"))))</f>
        <v/>
      </c>
      <c r="GB482" s="185" t="n"/>
      <c r="GC482" s="119">
        <f>IF(N($H482)&lt;30,"",IF(FW482="","",FW482+31))</f>
        <v/>
      </c>
      <c r="GD482" s="124">
        <f>IF(GC482="","",TODAY()-GC482)</f>
        <v/>
      </c>
      <c r="GE482" s="494" t="n"/>
      <c r="GF482" s="184" t="n"/>
      <c r="GG482" s="184">
        <f>IF(GC482="","SIN ESTADO",IF(GE482&lt;&gt;"","PAGA",IF(GD482&gt;0,"VENCIDA",IF(GD482&gt;=-5,"POR VENCER","AL DÍA"))))</f>
        <v/>
      </c>
      <c r="GH482" s="185" t="n"/>
      <c r="GI482" s="119">
        <f>IF(N($H482)&lt;31,"",IF(GC482="","",GC482+31))</f>
        <v/>
      </c>
      <c r="GJ482" s="124">
        <f>IF(GI482="","",TODAY()-GI482)</f>
        <v/>
      </c>
      <c r="GK482" s="494" t="n"/>
      <c r="GL482" s="184" t="n"/>
      <c r="GM482" s="184">
        <f>IF(GI482="","SIN ESTADO",IF(GK482&lt;&gt;"","PAGA",IF(GJ482&gt;0,"VENCIDA",IF(GJ482&gt;=-5,"POR VENCER","AL DÍA"))))</f>
        <v/>
      </c>
      <c r="GN482" s="185" t="n"/>
      <c r="GO482" s="119">
        <f>IF(N($H482)&lt;32,"",IF(GI482="","",GI482+31))</f>
        <v/>
      </c>
      <c r="GP482" s="124">
        <f>IF(GO482="","",TODAY()-GO482)</f>
        <v/>
      </c>
      <c r="GQ482" s="494" t="n"/>
      <c r="GR482" s="184" t="n"/>
      <c r="GS482" s="184">
        <f>IF(GO482="","SIN ESTADO",IF(GQ482&lt;&gt;"","PAGA",IF(GP482&gt;0,"VENCIDA",IF(GP482&gt;=-5,"POR VENCER","AL DÍA"))))</f>
        <v/>
      </c>
      <c r="GT482" s="185" t="n"/>
      <c r="GU482" s="119">
        <f>IF(N($H482)&lt;33,"",IF(GO482="","",GO482+31))</f>
        <v/>
      </c>
      <c r="GV482" s="124">
        <f>IF(GU482="","",TODAY()-GU482)</f>
        <v/>
      </c>
      <c r="GW482" s="494" t="n"/>
      <c r="GX482" s="184" t="n"/>
      <c r="GY482" s="184">
        <f>IF(GU482="","SIN ESTADO",IF(GW482&lt;&gt;"","PAGA",IF(GV482&gt;0,"VENCIDA",IF(GV482&gt;=-5,"POR VENCER","AL DÍA"))))</f>
        <v/>
      </c>
      <c r="GZ482" s="185" t="n"/>
      <c r="HA482" s="119">
        <f>IF(N($H482)&lt;34,"",IF(GU482="","",GU482+31))</f>
        <v/>
      </c>
      <c r="HB482" s="124">
        <f>IF(HA482="","",TODAY()-HA482)</f>
        <v/>
      </c>
      <c r="HC482" s="494" t="n"/>
      <c r="HD482" s="184" t="n"/>
      <c r="HE482" s="184">
        <f>IF(HA482="","SIN ESTADO",IF(HC482&lt;&gt;"","PAGA",IF(HB482&gt;0,"VENCIDA",IF(HB482&gt;=-5,"POR VENCER","AL DÍA"))))</f>
        <v/>
      </c>
      <c r="HF482" s="185" t="n"/>
      <c r="HG482" s="119">
        <f>IF(N($H482)&lt;35,"",IF(HA482="","",HA482+31))</f>
        <v/>
      </c>
      <c r="HH482" s="124">
        <f>IF(HG482="","",TODAY()-HG482)</f>
        <v/>
      </c>
      <c r="HI482" s="494" t="n"/>
      <c r="HJ482" s="184" t="n"/>
      <c r="HK482" s="184">
        <f>IF(HG482="","SIN ESTADO",IF(HI482&lt;&gt;"","PAGA",IF(HH482&gt;0,"VENCIDA",IF(HH482&gt;=-5,"POR VENCER","AL DÍA"))))</f>
        <v/>
      </c>
      <c r="HL482" s="168" t="n"/>
      <c r="HM482" s="119">
        <f>IF(N($H482)&lt;36,"",IF(HG482="","",HG482+31))</f>
        <v/>
      </c>
      <c r="HN482" s="124">
        <f>IF(HM482="","",TODAY()-HM482)</f>
        <v/>
      </c>
      <c r="HO482" s="494" t="n"/>
      <c r="HP482" s="184" t="n"/>
      <c r="HQ482" s="184">
        <f>IF(HM482="","SIN ESTADO",IF(HO482&lt;&gt;"","PAGA",IF(HN482&gt;0,"VENCIDA",IF(HN482&gt;=-5,"POR VENCER","AL DÍA"))))</f>
        <v/>
      </c>
      <c r="HR482" s="168" t="n"/>
      <c r="HS482" s="169">
        <f>N482+T482+Z482+AF482+AL482+AR482+AX482+BD482+BJ482+BP482+BV482+CB482+CH482+CN482+CT482+CZ482+DF482+DL482+DR482+DX482+ED482+EJ482+EP482+EV482+FB482+FH482+FN482+FT482+FZ482+GF482+GL482+GR482+GX482+HD482+HJ482+HP482</f>
        <v/>
      </c>
      <c r="HU482" s="170">
        <f>IFERROR(N($J482),0)</f>
        <v/>
      </c>
      <c r="HW482" s="170">
        <f>SUMPRODUCT((MOD(COLUMN($M482:$HR482)-COLUMN($M482),6)=0)*ISNUMBER($M482:$HR482)*($M482:$HR482&gt;=RESUMEN!$C$26)*($M482:$HR482&lt;=RESUMEN!$C$27)*IFERROR(N($N482:$HS482),0))</f>
        <v/>
      </c>
      <c r="HX482" s="170">
        <f>SUMPRODUCT((MOD(COLUMN($M482:$HR482)-COLUMN($M482),6)=0)*ISNUMBER($M482:$HR482)*($M482:$HR482&gt;=RESUMEN!$C$26)*($M482:$HR482&lt;=RESUMEN!$C$27))</f>
        <v/>
      </c>
    </row>
    <row r="483" ht="15.75" customHeight="1" s="506">
      <c r="B483" s="113">
        <f>VENTAS!A482</f>
        <v/>
      </c>
      <c r="C483" s="236">
        <f>VENTAS!B482</f>
        <v/>
      </c>
      <c r="D483" s="53">
        <f>VENTAS!C482</f>
        <v/>
      </c>
      <c r="E483" s="114">
        <f>VENTAS!D482</f>
        <v/>
      </c>
      <c r="F483" s="114" t="n">
        <v>26000000</v>
      </c>
      <c r="G483" s="494">
        <f>VENTAS!F482</f>
        <v/>
      </c>
      <c r="H483" s="479" t="n">
        <v>1</v>
      </c>
      <c r="I483" s="479">
        <f>VENTAS!M482</f>
        <v/>
      </c>
      <c r="J483" s="184">
        <f>VENTAS!L482</f>
        <v/>
      </c>
      <c r="K483" s="119">
        <f>IF(N($H483)&lt;1,"",$G483+31)</f>
        <v/>
      </c>
      <c r="L483" s="124">
        <f>IF(K483="","",TODAY()-K483)</f>
        <v/>
      </c>
      <c r="M483" s="489" t="n"/>
      <c r="N483" s="374" t="n"/>
      <c r="O483" s="184">
        <f>IF(K483="","SIN ESTADO",IF(M483&lt;&gt;"","PAGA",IF(L483&gt;0,"VENCIDA",IF(L483&gt;=-5,"POR VENCER","AL DÍA"))))</f>
        <v/>
      </c>
      <c r="P483" s="185" t="n"/>
      <c r="Q483" s="119">
        <f>IF(N($H483)&lt;2,"",IF(K483="","",K483+31))</f>
        <v/>
      </c>
      <c r="R483" s="124">
        <f>IF(Q483="","",TODAY()-Q483)</f>
        <v/>
      </c>
      <c r="S483" s="494" t="n"/>
      <c r="T483" s="184" t="n"/>
      <c r="U483" s="184">
        <f>IF(Q483="","SIN ESTADO",IF(S483&lt;&gt;"","PAGA",IF(R483&gt;0,"VENCIDA",IF(R483&gt;=-5,"POR VENCER","AL DÍA"))))</f>
        <v/>
      </c>
      <c r="V483" s="185" t="n"/>
      <c r="W483" s="119">
        <f>IF(N($H483)&lt;3,"",IF(Q483="","",Q483+31))</f>
        <v/>
      </c>
      <c r="X483" s="124">
        <f>IF(W483="","",TODAY()-W483)</f>
        <v/>
      </c>
      <c r="Y483" s="494" t="n"/>
      <c r="Z483" s="184" t="n"/>
      <c r="AA483" s="184">
        <f>IF(W483="","SIN ESTADO",IF(Y483&lt;&gt;"","PAGA",IF(X483&gt;0,"VENCIDA",IF(X483&gt;=-5,"POR VENCER","AL DÍA"))))</f>
        <v/>
      </c>
      <c r="AB483" s="185" t="n"/>
      <c r="AC483" s="119">
        <f>IF(N($H483)&lt;4,"",IF(W483="","",W483+31))</f>
        <v/>
      </c>
      <c r="AD483" s="124">
        <f>IF(AC483="","",TODAY()-AC483)</f>
        <v/>
      </c>
      <c r="AE483" s="494" t="n"/>
      <c r="AF483" s="184" t="n"/>
      <c r="AG483" s="184">
        <f>IF(AC483="","SIN ESTADO",IF(AE483&lt;&gt;"","PAGA",IF(AD483&gt;0,"VENCIDA",IF(AD483&gt;=-5,"POR VENCER","AL DÍA"))))</f>
        <v/>
      </c>
      <c r="AH483" s="185" t="n"/>
      <c r="AI483" s="119">
        <f>IF(N($H483)&lt;5,"",IF(AC483="","",AC483+31))</f>
        <v/>
      </c>
      <c r="AJ483" s="124">
        <f>IF(AI483="","",TODAY()-AI483)</f>
        <v/>
      </c>
      <c r="AK483" s="494" t="n"/>
      <c r="AL483" s="184" t="n"/>
      <c r="AM483" s="184">
        <f>IF(AI483="","SIN ESTADO",IF(AK483&lt;&gt;"","PAGA",IF(AJ483&gt;0,"VENCIDA",IF(AJ483&gt;=-5,"POR VENCER","AL DÍA"))))</f>
        <v/>
      </c>
      <c r="AN483" s="185" t="n"/>
      <c r="AO483" s="119">
        <f>IF(N($H483)&lt;6,"",IF(AI483="","",AI483+31))</f>
        <v/>
      </c>
      <c r="AP483" s="124">
        <f>IF(AO483="","",TODAY()-AO483)</f>
        <v/>
      </c>
      <c r="AQ483" s="270" t="n"/>
      <c r="AR483" s="184" t="n"/>
      <c r="AS483" s="184">
        <f>IF(AO483="","SIN ESTADO",IF(AQ483&lt;&gt;"","PAGA",IF(AP483&gt;0,"VENCIDA",IF(AP483&gt;=-5,"POR VENCER","AL DÍA"))))</f>
        <v/>
      </c>
      <c r="AT483" s="185" t="n"/>
      <c r="AU483" s="119">
        <f>IF(N($H483)&lt;7,"",IF(AO483="","",AO483+31))</f>
        <v/>
      </c>
      <c r="AV483" s="124">
        <f>IF(AU483="","",TODAY()-AU483)</f>
        <v/>
      </c>
      <c r="AW483" s="494" t="n"/>
      <c r="AX483" s="184" t="n"/>
      <c r="AY483" s="184">
        <f>IF(AU483="","SIN ESTADO",IF(AW483&lt;&gt;"","PAGA",IF(AV483&gt;0,"VENCIDA",IF(AV483&gt;=-5,"POR VENCER","AL DÍA"))))</f>
        <v/>
      </c>
      <c r="AZ483" s="185" t="n"/>
      <c r="BA483" s="119">
        <f>IF(N($H483)&lt;8,"",IF(AU483="","",AU483+31))</f>
        <v/>
      </c>
      <c r="BB483" s="124">
        <f>IF(BA483="","",TODAY()-BA483)</f>
        <v/>
      </c>
      <c r="BC483" s="494" t="n"/>
      <c r="BD483" s="184" t="n"/>
      <c r="BE483" s="184">
        <f>IF(BA483="","SIN ESTADO",IF(BC483&lt;&gt;"","PAGA",IF(BB483&gt;0,"VENCIDA",IF(BB483&gt;=-5,"POR VENCER","AL DÍA"))))</f>
        <v/>
      </c>
      <c r="BF483" s="185" t="n"/>
      <c r="BG483" s="119">
        <f>IF(N($H483)&lt;9,"",IF(BA483="","",BA483+31))</f>
        <v/>
      </c>
      <c r="BH483" s="124">
        <f>IF(BG483="","",TODAY()-BG483)</f>
        <v/>
      </c>
      <c r="BI483" s="494" t="n"/>
      <c r="BJ483" s="184" t="n"/>
      <c r="BK483" s="184">
        <f>IF(BG483="","SIN ESTADO",IF(BI483&lt;&gt;"","PAGA",IF(BH483&gt;0,"VENCIDA",IF(BH483&gt;=-5,"POR VENCER","AL DÍA"))))</f>
        <v/>
      </c>
      <c r="BL483" s="185" t="n"/>
      <c r="BM483" s="119">
        <f>IF(N($H483)&lt;10,"",IF(BG483="","",BG483+31))</f>
        <v/>
      </c>
      <c r="BN483" s="124">
        <f>IF(BM483="","",TODAY()-BM483)</f>
        <v/>
      </c>
      <c r="BO483" s="494" t="n"/>
      <c r="BP483" s="184" t="n"/>
      <c r="BQ483" s="184">
        <f>IF(BM483="","SIN ESTADO",IF(BO483&lt;&gt;"","PAGA",IF(BN483&gt;0,"VENCIDA",IF(BN483&gt;=-5,"POR VENCER","AL DÍA"))))</f>
        <v/>
      </c>
      <c r="BR483" s="185" t="n"/>
      <c r="BS483" s="119">
        <f>IF(N($H483)&lt;11,"",IF(BM483="","",BM483+31))</f>
        <v/>
      </c>
      <c r="BT483" s="124">
        <f>IF(BS483="","",TODAY()-BS483)</f>
        <v/>
      </c>
      <c r="BU483" s="494" t="n"/>
      <c r="BV483" s="184" t="n"/>
      <c r="BW483" s="184">
        <f>IF(BS483="","SIN ESTADO",IF(BU483&lt;&gt;"","PAGA",IF(BT483&gt;0,"VENCIDA",IF(BT483&gt;=-5,"POR VENCER","AL DÍA"))))</f>
        <v/>
      </c>
      <c r="BX483" s="185" t="n"/>
      <c r="BY483" s="119">
        <f>IF(N($H483)&lt;12,"",IF(BS483="","",BS483+31))</f>
        <v/>
      </c>
      <c r="BZ483" s="124">
        <f>IF(BY483="","",TODAY()-BY483)</f>
        <v/>
      </c>
      <c r="CA483" s="494" t="n"/>
      <c r="CB483" s="184" t="n"/>
      <c r="CC483" s="184">
        <f>IF(BY483="","SIN ESTADO",IF(CA483&lt;&gt;"","PAGA",IF(BZ483&gt;0,"VENCIDA",IF(BZ483&gt;=-5,"POR VENCER","AL DÍA"))))</f>
        <v/>
      </c>
      <c r="CD483" s="185" t="n"/>
      <c r="CE483" s="119">
        <f>IF(N($H483)&lt;13,"",IF(BY483="","",BY483+31))</f>
        <v/>
      </c>
      <c r="CF483" s="124">
        <f>IF(CE483="","",TODAY()-CE483)</f>
        <v/>
      </c>
      <c r="CG483" s="494" t="n"/>
      <c r="CH483" s="184" t="n"/>
      <c r="CI483" s="184">
        <f>IF(CE483="","SIN ESTADO",IF(CG483&lt;&gt;"","PAGA",IF(CF483&gt;0,"VENCIDA",IF(CF483&gt;=-5,"POR VENCER","AL DÍA"))))</f>
        <v/>
      </c>
      <c r="CJ483" s="185" t="n"/>
      <c r="CK483" s="119">
        <f>IF(N($H483)&lt;14,"",IF(CE483="","",CE483+31))</f>
        <v/>
      </c>
      <c r="CL483" s="124">
        <f>IF(CK483="","",TODAY()-CK483)</f>
        <v/>
      </c>
      <c r="CM483" s="494" t="n"/>
      <c r="CN483" s="184" t="n"/>
      <c r="CO483" s="184">
        <f>IF(CK483="","SIN ESTADO",IF(CM483&lt;&gt;"","PAGA",IF(CL483&gt;0,"VENCIDA",IF(CL483&gt;=-5,"POR VENCER","AL DÍA"))))</f>
        <v/>
      </c>
      <c r="CP483" s="185" t="n"/>
      <c r="CQ483" s="119">
        <f>IF(N($H483)&lt;15,"",IF(CK483="","",CK483+31))</f>
        <v/>
      </c>
      <c r="CR483" s="124">
        <f>IF(CQ483="","",TODAY()-CQ483)</f>
        <v/>
      </c>
      <c r="CS483" s="494" t="n"/>
      <c r="CT483" s="184" t="n"/>
      <c r="CU483" s="184">
        <f>IF(CQ483="","SIN ESTADO",IF(CS483&lt;&gt;"","PAGA",IF(CR483&gt;0,"VENCIDA",IF(CR483&gt;=-5,"POR VENCER","AL DÍA"))))</f>
        <v/>
      </c>
      <c r="CV483" s="185" t="n"/>
      <c r="CW483" s="119">
        <f>IF(N($H483)&lt;16,"",IF(CQ483="","",CQ483+31))</f>
        <v/>
      </c>
      <c r="CX483" s="124">
        <f>IF(CW483="","",TODAY()-CW483)</f>
        <v/>
      </c>
      <c r="CY483" s="494" t="n"/>
      <c r="CZ483" s="184" t="n"/>
      <c r="DA483" s="184">
        <f>IF(CW483="","SIN ESTADO",IF(CY483&lt;&gt;"","PAGA",IF(CX483&gt;0,"VENCIDA",IF(CX483&gt;=-5,"POR VENCER","AL DÍA"))))</f>
        <v/>
      </c>
      <c r="DB483" s="185" t="n"/>
      <c r="DC483" s="119">
        <f>IF(N($H483)&lt;17,"",IF(CW483="","",CW483+31))</f>
        <v/>
      </c>
      <c r="DD483" s="124">
        <f>IF(DC483="","",TODAY()-DC483)</f>
        <v/>
      </c>
      <c r="DE483" s="494" t="n"/>
      <c r="DF483" s="184" t="n"/>
      <c r="DG483" s="184">
        <f>IF(DC483="","SIN ESTADO",IF(DE483&lt;&gt;"","PAGA",IF(DD483&gt;0,"VENCIDA",IF(DD483&gt;=-5,"POR VENCER","AL DÍA"))))</f>
        <v/>
      </c>
      <c r="DH483" s="185" t="n"/>
      <c r="DI483" s="119">
        <f>IF(N($H483)&lt;18,"",IF(DC483="","",DC483+31))</f>
        <v/>
      </c>
      <c r="DJ483" s="124">
        <f>IF(DI483="","",TODAY()-DI483)</f>
        <v/>
      </c>
      <c r="DK483" s="494" t="n"/>
      <c r="DL483" s="184" t="n"/>
      <c r="DM483" s="184">
        <f>IF(DI483="","SIN ESTADO",IF(DK483&lt;&gt;"","PAGA",IF(DJ483&gt;0,"VENCIDA",IF(DJ483&gt;=-5,"POR VENCER","AL DÍA"))))</f>
        <v/>
      </c>
      <c r="DN483" s="185" t="n"/>
      <c r="DO483" s="119">
        <f>IF(N($H483)&lt;19,"",IF(DI483="","",DI483+31))</f>
        <v/>
      </c>
      <c r="DP483" s="124">
        <f>IF(DO483="","",TODAY()-DO483)</f>
        <v/>
      </c>
      <c r="DQ483" s="494" t="n"/>
      <c r="DR483" s="184" t="n"/>
      <c r="DS483" s="184">
        <f>IF(DO483="","SIN ESTADO",IF(DQ483&lt;&gt;"","PAGA",IF(DP483&gt;0,"VENCIDA",IF(DP483&gt;=-5,"POR VENCER","AL DÍA"))))</f>
        <v/>
      </c>
      <c r="DT483" s="185" t="n"/>
      <c r="DU483" s="119">
        <f>IF(N($H483)&lt;20,"",IF(DO483="","",DO483+31))</f>
        <v/>
      </c>
      <c r="DV483" s="124">
        <f>IF(DU483="","",TODAY()-DU483)</f>
        <v/>
      </c>
      <c r="DW483" s="494" t="n"/>
      <c r="DX483" s="184" t="n"/>
      <c r="DY483" s="184">
        <f>IF(DU483="","SIN ESTADO",IF(DW483&lt;&gt;"","PAGA",IF(DV483&gt;0,"VENCIDA",IF(DV483&gt;=-5,"POR VENCER","AL DÍA"))))</f>
        <v/>
      </c>
      <c r="DZ483" s="185" t="n"/>
      <c r="EA483" s="119">
        <f>IF(N($H483)&lt;21,"",IF(DU483="","",DU483+31))</f>
        <v/>
      </c>
      <c r="EB483" s="124">
        <f>IF(EA483="","",TODAY()-EA483)</f>
        <v/>
      </c>
      <c r="EC483" s="494" t="n"/>
      <c r="ED483" s="184" t="n"/>
      <c r="EE483" s="184">
        <f>IF(EA483="","SIN ESTADO",IF(EC483&lt;&gt;"","PAGA",IF(EB483&gt;0,"VENCIDA",IF(EB483&gt;=-5,"POR VENCER","AL DÍA"))))</f>
        <v/>
      </c>
      <c r="EF483" s="185" t="n"/>
      <c r="EG483" s="119">
        <f>IF(N($H483)&lt;22,"",IF(EA483="","",EA483+31))</f>
        <v/>
      </c>
      <c r="EH483" s="124">
        <f>IF(EG483="","",TODAY()-EG483)</f>
        <v/>
      </c>
      <c r="EI483" s="494" t="n"/>
      <c r="EJ483" s="184" t="n"/>
      <c r="EK483" s="184">
        <f>IF(EG483="","SIN ESTADO",IF(EI483&lt;&gt;"","PAGA",IF(EH483&gt;0,"VENCIDA",IF(EH483&gt;=-5,"POR VENCER","AL DÍA"))))</f>
        <v/>
      </c>
      <c r="EL483" s="185" t="n"/>
      <c r="EM483" s="119">
        <f>IF(N($H483)&lt;23,"",IF(EG483="","",EG483+31))</f>
        <v/>
      </c>
      <c r="EN483" s="124">
        <f>IF(EM483="","",TODAY()-EM483)</f>
        <v/>
      </c>
      <c r="EO483" s="494" t="n"/>
      <c r="EP483" s="184" t="n"/>
      <c r="EQ483" s="184">
        <f>IF(EM483="","SIN ESTADO",IF(EO483&lt;&gt;"","PAGA",IF(EN483&gt;0,"VENCIDA",IF(EN483&gt;=-5,"POR VENCER","AL DÍA"))))</f>
        <v/>
      </c>
      <c r="ER483" s="185" t="n"/>
      <c r="ES483" s="119">
        <f>IF(N($H483)&lt;24,"",IF(EM483="","",EM483+31))</f>
        <v/>
      </c>
      <c r="ET483" s="124">
        <f>IF(ES483="","",TODAY()-ES483)</f>
        <v/>
      </c>
      <c r="EU483" s="494" t="n"/>
      <c r="EV483" s="184" t="n"/>
      <c r="EW483" s="184">
        <f>IF(ES483="","SIN ESTADO",IF(EU483&lt;&gt;"","PAGA",IF(ET483&gt;0,"VENCIDA",IF(ET483&gt;=-5,"POR VENCER","AL DÍA"))))</f>
        <v/>
      </c>
      <c r="EX483" s="185" t="n"/>
      <c r="EY483" s="119">
        <f>IF(N($H483)&lt;25,"",IF(ES483="","",ES483+31))</f>
        <v/>
      </c>
      <c r="EZ483" s="124">
        <f>IF(EY483="","",TODAY()-EY483)</f>
        <v/>
      </c>
      <c r="FA483" s="494" t="n"/>
      <c r="FB483" s="184" t="n"/>
      <c r="FC483" s="184">
        <f>IF(EY483="","SIN ESTADO",IF(FA483&lt;&gt;"","PAGA",IF(EZ483&gt;0,"VENCIDA",IF(EZ483&gt;=-5,"POR VENCER","AL DÍA"))))</f>
        <v/>
      </c>
      <c r="FD483" s="185" t="n"/>
      <c r="FE483" s="119">
        <f>IF(N($H483)&lt;26,"",IF(EY483="","",EY483+31))</f>
        <v/>
      </c>
      <c r="FF483" s="124">
        <f>IF(FE483="","",TODAY()-FE483)</f>
        <v/>
      </c>
      <c r="FG483" s="494" t="n"/>
      <c r="FH483" s="184" t="n"/>
      <c r="FI483" s="184">
        <f>IF(FE483="","SIN ESTADO",IF(FG483&lt;&gt;"","PAGA",IF(FF483&gt;0,"VENCIDA",IF(FF483&gt;=-5,"POR VENCER","AL DÍA"))))</f>
        <v/>
      </c>
      <c r="FJ483" s="185" t="n"/>
      <c r="FK483" s="119">
        <f>IF(N($H483)&lt;27,"",IF(FE483="","",FE483+31))</f>
        <v/>
      </c>
      <c r="FL483" s="124">
        <f>IF(FK483="","",TODAY()-FK483)</f>
        <v/>
      </c>
      <c r="FM483" s="494" t="n"/>
      <c r="FN483" s="184" t="n"/>
      <c r="FO483" s="184">
        <f>IF(FK483="","SIN ESTADO",IF(FM483&lt;&gt;"","PAGA",IF(FL483&gt;0,"VENCIDA",IF(FL483&gt;=-5,"POR VENCER","AL DÍA"))))</f>
        <v/>
      </c>
      <c r="FP483" s="185" t="n"/>
      <c r="FQ483" s="119">
        <f>IF(N($H483)&lt;28,"",IF(FK483="","",FK483+31))</f>
        <v/>
      </c>
      <c r="FR483" s="124">
        <f>IF(FQ483="","",TODAY()-FQ483)</f>
        <v/>
      </c>
      <c r="FS483" s="494" t="n"/>
      <c r="FT483" s="184" t="n"/>
      <c r="FU483" s="184">
        <f>IF(FQ483="","SIN ESTADO",IF(FS483&lt;&gt;"","PAGA",IF(FR483&gt;0,"VENCIDA",IF(FR483&gt;=-5,"POR VENCER","AL DÍA"))))</f>
        <v/>
      </c>
      <c r="FV483" s="185" t="n"/>
      <c r="FW483" s="119">
        <f>IF(N($H483)&lt;29,"",IF(FQ483="","",FQ483+31))</f>
        <v/>
      </c>
      <c r="FX483" s="124">
        <f>IF(FW483="","",TODAY()-FW483)</f>
        <v/>
      </c>
      <c r="FY483" s="494" t="n"/>
      <c r="FZ483" s="184" t="n"/>
      <c r="GA483" s="184">
        <f>IF(FW483="","SIN ESTADO",IF(FY483&lt;&gt;"","PAGA",IF(FX483&gt;0,"VENCIDA",IF(FX483&gt;=-5,"POR VENCER","AL DÍA"))))</f>
        <v/>
      </c>
      <c r="GB483" s="185" t="n"/>
      <c r="GC483" s="119">
        <f>IF(N($H483)&lt;30,"",IF(FW483="","",FW483+31))</f>
        <v/>
      </c>
      <c r="GD483" s="124">
        <f>IF(GC483="","",TODAY()-GC483)</f>
        <v/>
      </c>
      <c r="GE483" s="494" t="n"/>
      <c r="GF483" s="184" t="n"/>
      <c r="GG483" s="184">
        <f>IF(GC483="","SIN ESTADO",IF(GE483&lt;&gt;"","PAGA",IF(GD483&gt;0,"VENCIDA",IF(GD483&gt;=-5,"POR VENCER","AL DÍA"))))</f>
        <v/>
      </c>
      <c r="GH483" s="185" t="n"/>
      <c r="GI483" s="119">
        <f>IF(N($H483)&lt;31,"",IF(GC483="","",GC483+31))</f>
        <v/>
      </c>
      <c r="GJ483" s="124">
        <f>IF(GI483="","",TODAY()-GI483)</f>
        <v/>
      </c>
      <c r="GK483" s="494" t="n"/>
      <c r="GL483" s="184" t="n"/>
      <c r="GM483" s="184">
        <f>IF(GI483="","SIN ESTADO",IF(GK483&lt;&gt;"","PAGA",IF(GJ483&gt;0,"VENCIDA",IF(GJ483&gt;=-5,"POR VENCER","AL DÍA"))))</f>
        <v/>
      </c>
      <c r="GN483" s="185" t="n"/>
      <c r="GO483" s="119">
        <f>IF(N($H483)&lt;32,"",IF(GI483="","",GI483+31))</f>
        <v/>
      </c>
      <c r="GP483" s="124">
        <f>IF(GO483="","",TODAY()-GO483)</f>
        <v/>
      </c>
      <c r="GQ483" s="494" t="n"/>
      <c r="GR483" s="184" t="n"/>
      <c r="GS483" s="184">
        <f>IF(GO483="","SIN ESTADO",IF(GQ483&lt;&gt;"","PAGA",IF(GP483&gt;0,"VENCIDA",IF(GP483&gt;=-5,"POR VENCER","AL DÍA"))))</f>
        <v/>
      </c>
      <c r="GT483" s="185" t="n"/>
      <c r="GU483" s="119">
        <f>IF(N($H483)&lt;33,"",IF(GO483="","",GO483+31))</f>
        <v/>
      </c>
      <c r="GV483" s="124">
        <f>IF(GU483="","",TODAY()-GU483)</f>
        <v/>
      </c>
      <c r="GW483" s="494" t="n"/>
      <c r="GX483" s="184" t="n"/>
      <c r="GY483" s="184">
        <f>IF(GU483="","SIN ESTADO",IF(GW483&lt;&gt;"","PAGA",IF(GV483&gt;0,"VENCIDA",IF(GV483&gt;=-5,"POR VENCER","AL DÍA"))))</f>
        <v/>
      </c>
      <c r="GZ483" s="185" t="n"/>
      <c r="HA483" s="119">
        <f>IF(N($H483)&lt;34,"",IF(GU483="","",GU483+31))</f>
        <v/>
      </c>
      <c r="HB483" s="124">
        <f>IF(HA483="","",TODAY()-HA483)</f>
        <v/>
      </c>
      <c r="HC483" s="494" t="n"/>
      <c r="HD483" s="184" t="n"/>
      <c r="HE483" s="184">
        <f>IF(HA483="","SIN ESTADO",IF(HC483&lt;&gt;"","PAGA",IF(HB483&gt;0,"VENCIDA",IF(HB483&gt;=-5,"POR VENCER","AL DÍA"))))</f>
        <v/>
      </c>
      <c r="HF483" s="185" t="n"/>
      <c r="HG483" s="119">
        <f>IF(N($H483)&lt;35,"",IF(HA483="","",HA483+31))</f>
        <v/>
      </c>
      <c r="HH483" s="124">
        <f>IF(HG483="","",TODAY()-HG483)</f>
        <v/>
      </c>
      <c r="HI483" s="494" t="n"/>
      <c r="HJ483" s="184" t="n"/>
      <c r="HK483" s="184">
        <f>IF(HG483="","SIN ESTADO",IF(HI483&lt;&gt;"","PAGA",IF(HH483&gt;0,"VENCIDA",IF(HH483&gt;=-5,"POR VENCER","AL DÍA"))))</f>
        <v/>
      </c>
      <c r="HL483" s="168" t="n"/>
      <c r="HM483" s="119">
        <f>IF(N($H483)&lt;36,"",IF(HG483="","",HG483+31))</f>
        <v/>
      </c>
      <c r="HN483" s="124">
        <f>IF(HM483="","",TODAY()-HM483)</f>
        <v/>
      </c>
      <c r="HO483" s="494" t="n"/>
      <c r="HP483" s="184" t="n"/>
      <c r="HQ483" s="184">
        <f>IF(HM483="","SIN ESTADO",IF(HO483&lt;&gt;"","PAGA",IF(HN483&gt;0,"VENCIDA",IF(HN483&gt;=-5,"POR VENCER","AL DÍA"))))</f>
        <v/>
      </c>
      <c r="HR483" s="168" t="n"/>
      <c r="HS483" s="169">
        <f>N483+T483+Z483+AF483+AL483+AR483+AX483+BD483+BJ483+BP483+BV483+CB483+CH483+CN483+CT483+CZ483+DF483+DL483+DR483+DX483+ED483+EJ483+EP483+EV483+FB483+FH483+FN483+FT483+FZ483+GF483+GL483+GR483+GX483+HD483+HJ483+HP483</f>
        <v/>
      </c>
      <c r="HU483" s="170">
        <f>IFERROR(N($J483),0)</f>
        <v/>
      </c>
      <c r="HW483" s="170">
        <f>SUMPRODUCT((MOD(COLUMN($M483:$HR483)-COLUMN($M483),6)=0)*ISNUMBER($M483:$HR483)*($M483:$HR483&gt;=RESUMEN!$C$26)*($M483:$HR483&lt;=RESUMEN!$C$27)*IFERROR(N($N483:$HS483),0))</f>
        <v/>
      </c>
      <c r="HX483" s="170">
        <f>SUMPRODUCT((MOD(COLUMN($M483:$HR483)-COLUMN($M483),6)=0)*ISNUMBER($M483:$HR483)*($M483:$HR483&gt;=RESUMEN!$C$26)*($M483:$HR483&lt;=RESUMEN!$C$27))</f>
        <v/>
      </c>
    </row>
    <row r="484" ht="15.75" customHeight="1" s="506">
      <c r="B484" s="113">
        <f>VENTAS!A483</f>
        <v/>
      </c>
      <c r="C484" s="236">
        <f>VENTAS!B483</f>
        <v/>
      </c>
      <c r="D484" s="53">
        <f>VENTAS!C483</f>
        <v/>
      </c>
      <c r="E484" s="114">
        <f>VENTAS!D483</f>
        <v/>
      </c>
      <c r="F484" s="114">
        <f>VENTAS!J483</f>
        <v/>
      </c>
      <c r="G484" s="494">
        <f>VENTAS!F483</f>
        <v/>
      </c>
      <c r="H484" s="479">
        <f>VENTAS!K483</f>
        <v/>
      </c>
      <c r="I484" s="479">
        <f>VENTAS!M483</f>
        <v/>
      </c>
      <c r="J484" s="184">
        <f>VENTAS!L483</f>
        <v/>
      </c>
      <c r="K484" s="119">
        <f>IF(N($H484)&lt;1,"",$G484+31)</f>
        <v/>
      </c>
      <c r="L484" s="124">
        <f>IF(K484="","",TODAY()-K484)</f>
        <v/>
      </c>
      <c r="M484" s="494" t="n"/>
      <c r="N484" s="374" t="n"/>
      <c r="O484" s="184">
        <f>IF(K484="","SIN ESTADO",IF(M484&lt;&gt;"","PAGA",IF(L484&gt;0,"VENCIDA",IF(L484&gt;=-5,"POR VENCER","AL DÍA"))))</f>
        <v/>
      </c>
      <c r="P484" s="185" t="n"/>
      <c r="Q484" s="119">
        <f>IF(N($H484)&lt;2,"",IF(K484="","",K484+31))</f>
        <v/>
      </c>
      <c r="R484" s="124">
        <f>IF(Q484="","",TODAY()-Q484)</f>
        <v/>
      </c>
      <c r="S484" s="494" t="n"/>
      <c r="T484" s="184" t="n"/>
      <c r="U484" s="184">
        <f>IF(Q484="","SIN ESTADO",IF(S484&lt;&gt;"","PAGA",IF(R484&gt;0,"VENCIDA",IF(R484&gt;=-5,"POR VENCER","AL DÍA"))))</f>
        <v/>
      </c>
      <c r="V484" s="185" t="n"/>
      <c r="W484" s="119">
        <f>IF(N($H484)&lt;3,"",IF(Q484="","",Q484+31))</f>
        <v/>
      </c>
      <c r="X484" s="124">
        <f>IF(W484="","",TODAY()-W484)</f>
        <v/>
      </c>
      <c r="Y484" s="494" t="n"/>
      <c r="Z484" s="184" t="n"/>
      <c r="AA484" s="184">
        <f>IF(W484="","SIN ESTADO",IF(Y484&lt;&gt;"","PAGA",IF(X484&gt;0,"VENCIDA",IF(X484&gt;=-5,"POR VENCER","AL DÍA"))))</f>
        <v/>
      </c>
      <c r="AB484" s="185" t="n"/>
      <c r="AC484" s="119">
        <f>IF(N($H484)&lt;4,"",IF(W484="","",W484+31))</f>
        <v/>
      </c>
      <c r="AD484" s="124">
        <f>IF(AC484="","",TODAY()-AC484)</f>
        <v/>
      </c>
      <c r="AE484" s="494" t="n"/>
      <c r="AF484" s="184" t="n"/>
      <c r="AG484" s="184">
        <f>IF(AC484="","SIN ESTADO",IF(AE484&lt;&gt;"","PAGA",IF(AD484&gt;0,"VENCIDA",IF(AD484&gt;=-5,"POR VENCER","AL DÍA"))))</f>
        <v/>
      </c>
      <c r="AH484" s="185" t="n"/>
      <c r="AI484" s="119">
        <f>IF(N($H484)&lt;5,"",IF(AC484="","",AC484+31))</f>
        <v/>
      </c>
      <c r="AJ484" s="124">
        <f>IF(AI484="","",TODAY()-AI484)</f>
        <v/>
      </c>
      <c r="AK484" s="494" t="n"/>
      <c r="AL484" s="184" t="n"/>
      <c r="AM484" s="184">
        <f>IF(AI484="","SIN ESTADO",IF(AK484&lt;&gt;"","PAGA",IF(AJ484&gt;0,"VENCIDA",IF(AJ484&gt;=-5,"POR VENCER","AL DÍA"))))</f>
        <v/>
      </c>
      <c r="AN484" s="185" t="n"/>
      <c r="AO484" s="119">
        <f>IF(N($H484)&lt;6,"",IF(AI484="","",AI484+31))</f>
        <v/>
      </c>
      <c r="AP484" s="124">
        <f>IF(AO484="","",TODAY()-AO484)</f>
        <v/>
      </c>
      <c r="AQ484" s="270" t="n"/>
      <c r="AR484" s="184" t="n"/>
      <c r="AS484" s="184">
        <f>IF(AO484="","SIN ESTADO",IF(AQ484&lt;&gt;"","PAGA",IF(AP484&gt;0,"VENCIDA",IF(AP484&gt;=-5,"POR VENCER","AL DÍA"))))</f>
        <v/>
      </c>
      <c r="AT484" s="185" t="n"/>
      <c r="AU484" s="119">
        <f>IF(N($H484)&lt;7,"",IF(AO484="","",AO484+31))</f>
        <v/>
      </c>
      <c r="AV484" s="124">
        <f>IF(AU484="","",TODAY()-AU484)</f>
        <v/>
      </c>
      <c r="AW484" s="494" t="n"/>
      <c r="AX484" s="184" t="n"/>
      <c r="AY484" s="184">
        <f>IF(AU484="","SIN ESTADO",IF(AW484&lt;&gt;"","PAGA",IF(AV484&gt;0,"VENCIDA",IF(AV484&gt;=-5,"POR VENCER","AL DÍA"))))</f>
        <v/>
      </c>
      <c r="AZ484" s="185" t="n"/>
      <c r="BA484" s="119">
        <f>IF(N($H484)&lt;8,"",IF(AU484="","",AU484+31))</f>
        <v/>
      </c>
      <c r="BB484" s="124">
        <f>IF(BA484="","",TODAY()-BA484)</f>
        <v/>
      </c>
      <c r="BC484" s="494" t="n"/>
      <c r="BD484" s="184" t="n"/>
      <c r="BE484" s="184">
        <f>IF(BA484="","SIN ESTADO",IF(BC484&lt;&gt;"","PAGA",IF(BB484&gt;0,"VENCIDA",IF(BB484&gt;=-5,"POR VENCER","AL DÍA"))))</f>
        <v/>
      </c>
      <c r="BF484" s="185" t="n"/>
      <c r="BG484" s="119">
        <f>IF(N($H484)&lt;9,"",IF(BA484="","",BA484+31))</f>
        <v/>
      </c>
      <c r="BH484" s="124">
        <f>IF(BG484="","",TODAY()-BG484)</f>
        <v/>
      </c>
      <c r="BI484" s="494" t="n"/>
      <c r="BJ484" s="184" t="n"/>
      <c r="BK484" s="184">
        <f>IF(BG484="","SIN ESTADO",IF(BI484&lt;&gt;"","PAGA",IF(BH484&gt;0,"VENCIDA",IF(BH484&gt;=-5,"POR VENCER","AL DÍA"))))</f>
        <v/>
      </c>
      <c r="BL484" s="185" t="n"/>
      <c r="BM484" s="119">
        <f>IF(N($H484)&lt;10,"",IF(BG484="","",BG484+31))</f>
        <v/>
      </c>
      <c r="BN484" s="124">
        <f>IF(BM484="","",TODAY()-BM484)</f>
        <v/>
      </c>
      <c r="BO484" s="494" t="n"/>
      <c r="BP484" s="184" t="n"/>
      <c r="BQ484" s="184">
        <f>IF(BM484="","SIN ESTADO",IF(BO484&lt;&gt;"","PAGA",IF(BN484&gt;0,"VENCIDA",IF(BN484&gt;=-5,"POR VENCER","AL DÍA"))))</f>
        <v/>
      </c>
      <c r="BR484" s="185" t="n"/>
      <c r="BS484" s="119">
        <f>IF(N($H484)&lt;11,"",IF(BM484="","",BM484+31))</f>
        <v/>
      </c>
      <c r="BT484" s="124">
        <f>IF(BS484="","",TODAY()-BS484)</f>
        <v/>
      </c>
      <c r="BU484" s="494" t="n"/>
      <c r="BV484" s="184" t="n"/>
      <c r="BW484" s="184">
        <f>IF(BS484="","SIN ESTADO",IF(BU484&lt;&gt;"","PAGA",IF(BT484&gt;0,"VENCIDA",IF(BT484&gt;=-5,"POR VENCER","AL DÍA"))))</f>
        <v/>
      </c>
      <c r="BX484" s="185" t="n"/>
      <c r="BY484" s="119">
        <f>IF(N($H484)&lt;12,"",IF(BS484="","",BS484+31))</f>
        <v/>
      </c>
      <c r="BZ484" s="124">
        <f>IF(BY484="","",TODAY()-BY484)</f>
        <v/>
      </c>
      <c r="CA484" s="494" t="n"/>
      <c r="CB484" s="184" t="n"/>
      <c r="CC484" s="184">
        <f>IF(BY484="","SIN ESTADO",IF(CA484&lt;&gt;"","PAGA",IF(BZ484&gt;0,"VENCIDA",IF(BZ484&gt;=-5,"POR VENCER","AL DÍA"))))</f>
        <v/>
      </c>
      <c r="CD484" s="185" t="n"/>
      <c r="CE484" s="119">
        <f>IF(N($H484)&lt;13,"",IF(BY484="","",BY484+31))</f>
        <v/>
      </c>
      <c r="CF484" s="124">
        <f>IF(CE484="","",TODAY()-CE484)</f>
        <v/>
      </c>
      <c r="CG484" s="494" t="n"/>
      <c r="CH484" s="184" t="n"/>
      <c r="CI484" s="184">
        <f>IF(CE484="","SIN ESTADO",IF(CG484&lt;&gt;"","PAGA",IF(CF484&gt;0,"VENCIDA",IF(CF484&gt;=-5,"POR VENCER","AL DÍA"))))</f>
        <v/>
      </c>
      <c r="CJ484" s="185" t="n"/>
      <c r="CK484" s="119">
        <f>IF(N($H484)&lt;14,"",IF(CE484="","",CE484+31))</f>
        <v/>
      </c>
      <c r="CL484" s="124">
        <f>IF(CK484="","",TODAY()-CK484)</f>
        <v/>
      </c>
      <c r="CM484" s="494" t="n"/>
      <c r="CN484" s="184" t="n"/>
      <c r="CO484" s="184">
        <f>IF(CK484="","SIN ESTADO",IF(CM484&lt;&gt;"","PAGA",IF(CL484&gt;0,"VENCIDA",IF(CL484&gt;=-5,"POR VENCER","AL DÍA"))))</f>
        <v/>
      </c>
      <c r="CP484" s="185" t="n"/>
      <c r="CQ484" s="119">
        <f>IF(N($H484)&lt;15,"",IF(CK484="","",CK484+31))</f>
        <v/>
      </c>
      <c r="CR484" s="124">
        <f>IF(CQ484="","",TODAY()-CQ484)</f>
        <v/>
      </c>
      <c r="CS484" s="494" t="n"/>
      <c r="CT484" s="184" t="n"/>
      <c r="CU484" s="184">
        <f>IF(CQ484="","SIN ESTADO",IF(CS484&lt;&gt;"","PAGA",IF(CR484&gt;0,"VENCIDA",IF(CR484&gt;=-5,"POR VENCER","AL DÍA"))))</f>
        <v/>
      </c>
      <c r="CV484" s="185" t="n"/>
      <c r="CW484" s="119">
        <f>IF(N($H484)&lt;16,"",IF(CQ484="","",CQ484+31))</f>
        <v/>
      </c>
      <c r="CX484" s="124">
        <f>IF(CW484="","",TODAY()-CW484)</f>
        <v/>
      </c>
      <c r="CY484" s="494" t="n"/>
      <c r="CZ484" s="184" t="n"/>
      <c r="DA484" s="184">
        <f>IF(CW484="","SIN ESTADO",IF(CY484&lt;&gt;"","PAGA",IF(CX484&gt;0,"VENCIDA",IF(CX484&gt;=-5,"POR VENCER","AL DÍA"))))</f>
        <v/>
      </c>
      <c r="DB484" s="185" t="n"/>
      <c r="DC484" s="119">
        <f>IF(N($H484)&lt;17,"",IF(CW484="","",CW484+31))</f>
        <v/>
      </c>
      <c r="DD484" s="124">
        <f>IF(DC484="","",TODAY()-DC484)</f>
        <v/>
      </c>
      <c r="DE484" s="494" t="n"/>
      <c r="DF484" s="184" t="n"/>
      <c r="DG484" s="184">
        <f>IF(DC484="","SIN ESTADO",IF(DE484&lt;&gt;"","PAGA",IF(DD484&gt;0,"VENCIDA",IF(DD484&gt;=-5,"POR VENCER","AL DÍA"))))</f>
        <v/>
      </c>
      <c r="DH484" s="185" t="n"/>
      <c r="DI484" s="119">
        <f>IF(N($H484)&lt;18,"",IF(DC484="","",DC484+31))</f>
        <v/>
      </c>
      <c r="DJ484" s="124">
        <f>IF(DI484="","",TODAY()-DI484)</f>
        <v/>
      </c>
      <c r="DK484" s="494" t="n"/>
      <c r="DL484" s="184" t="n"/>
      <c r="DM484" s="184">
        <f>IF(DI484="","SIN ESTADO",IF(DK484&lt;&gt;"","PAGA",IF(DJ484&gt;0,"VENCIDA",IF(DJ484&gt;=-5,"POR VENCER","AL DÍA"))))</f>
        <v/>
      </c>
      <c r="DN484" s="185" t="n"/>
      <c r="DO484" s="119">
        <f>IF(N($H484)&lt;19,"",IF(DI484="","",DI484+31))</f>
        <v/>
      </c>
      <c r="DP484" s="124">
        <f>IF(DO484="","",TODAY()-DO484)</f>
        <v/>
      </c>
      <c r="DQ484" s="494" t="n"/>
      <c r="DR484" s="184" t="n"/>
      <c r="DS484" s="184">
        <f>IF(DO484="","SIN ESTADO",IF(DQ484&lt;&gt;"","PAGA",IF(DP484&gt;0,"VENCIDA",IF(DP484&gt;=-5,"POR VENCER","AL DÍA"))))</f>
        <v/>
      </c>
      <c r="DT484" s="185" t="n"/>
      <c r="DU484" s="119">
        <f>IF(N($H484)&lt;20,"",IF(DO484="","",DO484+31))</f>
        <v/>
      </c>
      <c r="DV484" s="124">
        <f>IF(DU484="","",TODAY()-DU484)</f>
        <v/>
      </c>
      <c r="DW484" s="494" t="n"/>
      <c r="DX484" s="184" t="n"/>
      <c r="DY484" s="184">
        <f>IF(DU484="","SIN ESTADO",IF(DW484&lt;&gt;"","PAGA",IF(DV484&gt;0,"VENCIDA",IF(DV484&gt;=-5,"POR VENCER","AL DÍA"))))</f>
        <v/>
      </c>
      <c r="DZ484" s="185" t="n"/>
      <c r="EA484" s="119">
        <f>IF(N($H484)&lt;21,"",IF(DU484="","",DU484+31))</f>
        <v/>
      </c>
      <c r="EB484" s="124">
        <f>IF(EA484="","",TODAY()-EA484)</f>
        <v/>
      </c>
      <c r="EC484" s="494" t="n"/>
      <c r="ED484" s="184" t="n"/>
      <c r="EE484" s="184">
        <f>IF(EA484="","SIN ESTADO",IF(EC484&lt;&gt;"","PAGA",IF(EB484&gt;0,"VENCIDA",IF(EB484&gt;=-5,"POR VENCER","AL DÍA"))))</f>
        <v/>
      </c>
      <c r="EF484" s="185" t="n"/>
      <c r="EG484" s="119">
        <f>IF(N($H484)&lt;22,"",IF(EA484="","",EA484+31))</f>
        <v/>
      </c>
      <c r="EH484" s="124">
        <f>IF(EG484="","",TODAY()-EG484)</f>
        <v/>
      </c>
      <c r="EI484" s="494" t="n"/>
      <c r="EJ484" s="184" t="n"/>
      <c r="EK484" s="184">
        <f>IF(EG484="","SIN ESTADO",IF(EI484&lt;&gt;"","PAGA",IF(EH484&gt;0,"VENCIDA",IF(EH484&gt;=-5,"POR VENCER","AL DÍA"))))</f>
        <v/>
      </c>
      <c r="EL484" s="185" t="n"/>
      <c r="EM484" s="119">
        <f>IF(N($H484)&lt;23,"",IF(EG484="","",EG484+31))</f>
        <v/>
      </c>
      <c r="EN484" s="124">
        <f>IF(EM484="","",TODAY()-EM484)</f>
        <v/>
      </c>
      <c r="EO484" s="494" t="n"/>
      <c r="EP484" s="184" t="n"/>
      <c r="EQ484" s="184">
        <f>IF(EM484="","SIN ESTADO",IF(EO484&lt;&gt;"","PAGA",IF(EN484&gt;0,"VENCIDA",IF(EN484&gt;=-5,"POR VENCER","AL DÍA"))))</f>
        <v/>
      </c>
      <c r="ER484" s="185" t="n"/>
      <c r="ES484" s="119">
        <f>IF(N($H484)&lt;24,"",IF(EM484="","",EM484+31))</f>
        <v/>
      </c>
      <c r="ET484" s="124">
        <f>IF(ES484="","",TODAY()-ES484)</f>
        <v/>
      </c>
      <c r="EU484" s="494" t="n"/>
      <c r="EV484" s="184" t="n"/>
      <c r="EW484" s="184">
        <f>IF(ES484="","SIN ESTADO",IF(EU484&lt;&gt;"","PAGA",IF(ET484&gt;0,"VENCIDA",IF(ET484&gt;=-5,"POR VENCER","AL DÍA"))))</f>
        <v/>
      </c>
      <c r="EX484" s="185" t="n"/>
      <c r="EY484" s="119">
        <f>IF(N($H484)&lt;25,"",IF(ES484="","",ES484+31))</f>
        <v/>
      </c>
      <c r="EZ484" s="124">
        <f>IF(EY484="","",TODAY()-EY484)</f>
        <v/>
      </c>
      <c r="FA484" s="494" t="n"/>
      <c r="FB484" s="184" t="n"/>
      <c r="FC484" s="184">
        <f>IF(EY484="","SIN ESTADO",IF(FA484&lt;&gt;"","PAGA",IF(EZ484&gt;0,"VENCIDA",IF(EZ484&gt;=-5,"POR VENCER","AL DÍA"))))</f>
        <v/>
      </c>
      <c r="FD484" s="185" t="n"/>
      <c r="FE484" s="119">
        <f>IF(N($H484)&lt;26,"",IF(EY484="","",EY484+31))</f>
        <v/>
      </c>
      <c r="FF484" s="124">
        <f>IF(FE484="","",TODAY()-FE484)</f>
        <v/>
      </c>
      <c r="FG484" s="494" t="n"/>
      <c r="FH484" s="184" t="n"/>
      <c r="FI484" s="184">
        <f>IF(FE484="","SIN ESTADO",IF(FG484&lt;&gt;"","PAGA",IF(FF484&gt;0,"VENCIDA",IF(FF484&gt;=-5,"POR VENCER","AL DÍA"))))</f>
        <v/>
      </c>
      <c r="FJ484" s="185" t="n"/>
      <c r="FK484" s="119">
        <f>IF(N($H484)&lt;27,"",IF(FE484="","",FE484+31))</f>
        <v/>
      </c>
      <c r="FL484" s="124">
        <f>IF(FK484="","",TODAY()-FK484)</f>
        <v/>
      </c>
      <c r="FM484" s="494" t="n"/>
      <c r="FN484" s="184" t="n"/>
      <c r="FO484" s="184">
        <f>IF(FK484="","SIN ESTADO",IF(FM484&lt;&gt;"","PAGA",IF(FL484&gt;0,"VENCIDA",IF(FL484&gt;=-5,"POR VENCER","AL DÍA"))))</f>
        <v/>
      </c>
      <c r="FP484" s="185" t="n"/>
      <c r="FQ484" s="119">
        <f>IF(N($H484)&lt;28,"",IF(FK484="","",FK484+31))</f>
        <v/>
      </c>
      <c r="FR484" s="124">
        <f>IF(FQ484="","",TODAY()-FQ484)</f>
        <v/>
      </c>
      <c r="FS484" s="494" t="n"/>
      <c r="FT484" s="184" t="n"/>
      <c r="FU484" s="184">
        <f>IF(FQ484="","SIN ESTADO",IF(FS484&lt;&gt;"","PAGA",IF(FR484&gt;0,"VENCIDA",IF(FR484&gt;=-5,"POR VENCER","AL DÍA"))))</f>
        <v/>
      </c>
      <c r="FV484" s="185" t="n"/>
      <c r="FW484" s="119">
        <f>IF(N($H484)&lt;29,"",IF(FQ484="","",FQ484+31))</f>
        <v/>
      </c>
      <c r="FX484" s="124">
        <f>IF(FW484="","",TODAY()-FW484)</f>
        <v/>
      </c>
      <c r="FY484" s="494" t="n"/>
      <c r="FZ484" s="184" t="n"/>
      <c r="GA484" s="184">
        <f>IF(FW484="","SIN ESTADO",IF(FY484&lt;&gt;"","PAGA",IF(FX484&gt;0,"VENCIDA",IF(FX484&gt;=-5,"POR VENCER","AL DÍA"))))</f>
        <v/>
      </c>
      <c r="GB484" s="185" t="n"/>
      <c r="GC484" s="119">
        <f>IF(N($H484)&lt;30,"",IF(FW484="","",FW484+31))</f>
        <v/>
      </c>
      <c r="GD484" s="124">
        <f>IF(GC484="","",TODAY()-GC484)</f>
        <v/>
      </c>
      <c r="GE484" s="494" t="n"/>
      <c r="GF484" s="184" t="n"/>
      <c r="GG484" s="184">
        <f>IF(GC484="","SIN ESTADO",IF(GE484&lt;&gt;"","PAGA",IF(GD484&gt;0,"VENCIDA",IF(GD484&gt;=-5,"POR VENCER","AL DÍA"))))</f>
        <v/>
      </c>
      <c r="GH484" s="185" t="n"/>
      <c r="GI484" s="119">
        <f>IF(N($H484)&lt;31,"",IF(GC484="","",GC484+31))</f>
        <v/>
      </c>
      <c r="GJ484" s="124">
        <f>IF(GI484="","",TODAY()-GI484)</f>
        <v/>
      </c>
      <c r="GK484" s="494" t="n"/>
      <c r="GL484" s="184" t="n"/>
      <c r="GM484" s="184">
        <f>IF(GI484="","SIN ESTADO",IF(GK484&lt;&gt;"","PAGA",IF(GJ484&gt;0,"VENCIDA",IF(GJ484&gt;=-5,"POR VENCER","AL DÍA"))))</f>
        <v/>
      </c>
      <c r="GN484" s="185" t="n"/>
      <c r="GO484" s="119">
        <f>IF(N($H484)&lt;32,"",IF(GI484="","",GI484+31))</f>
        <v/>
      </c>
      <c r="GP484" s="124">
        <f>IF(GO484="","",TODAY()-GO484)</f>
        <v/>
      </c>
      <c r="GQ484" s="494" t="n"/>
      <c r="GR484" s="184" t="n"/>
      <c r="GS484" s="184">
        <f>IF(GO484="","SIN ESTADO",IF(GQ484&lt;&gt;"","PAGA",IF(GP484&gt;0,"VENCIDA",IF(GP484&gt;=-5,"POR VENCER","AL DÍA"))))</f>
        <v/>
      </c>
      <c r="GT484" s="185" t="n"/>
      <c r="GU484" s="119">
        <f>IF(N($H484)&lt;33,"",IF(GO484="","",GO484+31))</f>
        <v/>
      </c>
      <c r="GV484" s="124">
        <f>IF(GU484="","",TODAY()-GU484)</f>
        <v/>
      </c>
      <c r="GW484" s="494" t="n"/>
      <c r="GX484" s="184" t="n"/>
      <c r="GY484" s="184">
        <f>IF(GU484="","SIN ESTADO",IF(GW484&lt;&gt;"","PAGA",IF(GV484&gt;0,"VENCIDA",IF(GV484&gt;=-5,"POR VENCER","AL DÍA"))))</f>
        <v/>
      </c>
      <c r="GZ484" s="185" t="n"/>
      <c r="HA484" s="119">
        <f>IF(N($H484)&lt;34,"",IF(GU484="","",GU484+31))</f>
        <v/>
      </c>
      <c r="HB484" s="124">
        <f>IF(HA484="","",TODAY()-HA484)</f>
        <v/>
      </c>
      <c r="HC484" s="494" t="n"/>
      <c r="HD484" s="184" t="n"/>
      <c r="HE484" s="184">
        <f>IF(HA484="","SIN ESTADO",IF(HC484&lt;&gt;"","PAGA",IF(HB484&gt;0,"VENCIDA",IF(HB484&gt;=-5,"POR VENCER","AL DÍA"))))</f>
        <v/>
      </c>
      <c r="HF484" s="185" t="n"/>
      <c r="HG484" s="119">
        <f>IF(N($H484)&lt;35,"",IF(HA484="","",HA484+31))</f>
        <v/>
      </c>
      <c r="HH484" s="124">
        <f>IF(HG484="","",TODAY()-HG484)</f>
        <v/>
      </c>
      <c r="HI484" s="494" t="n"/>
      <c r="HJ484" s="184" t="n"/>
      <c r="HK484" s="184">
        <f>IF(HG484="","SIN ESTADO",IF(HI484&lt;&gt;"","PAGA",IF(HH484&gt;0,"VENCIDA",IF(HH484&gt;=-5,"POR VENCER","AL DÍA"))))</f>
        <v/>
      </c>
      <c r="HL484" s="168" t="n"/>
      <c r="HM484" s="119">
        <f>IF(N($H484)&lt;36,"",IF(HG484="","",HG484+31))</f>
        <v/>
      </c>
      <c r="HN484" s="124">
        <f>IF(HM484="","",TODAY()-HM484)</f>
        <v/>
      </c>
      <c r="HO484" s="494" t="n"/>
      <c r="HP484" s="184" t="n"/>
      <c r="HQ484" s="184">
        <f>IF(HM484="","SIN ESTADO",IF(HO484&lt;&gt;"","PAGA",IF(HN484&gt;0,"VENCIDA",IF(HN484&gt;=-5,"POR VENCER","AL DÍA"))))</f>
        <v/>
      </c>
      <c r="HR484" s="168" t="n"/>
      <c r="HS484" s="169">
        <f>N484+T484+Z484+AF484+AL484+AR484+AX484+BD484+BJ484+BP484+BV484+CB484+CH484+CN484+CT484+CZ484+DF484+DL484+DR484+DX484+ED484+EJ484+EP484+EV484+FB484+FH484+FN484+FT484+FZ484+GF484+GL484+GR484+GX484+HD484+HJ484+HP484</f>
        <v/>
      </c>
      <c r="HU484" s="170">
        <f>IFERROR(N($J484),0)</f>
        <v/>
      </c>
      <c r="HW484" s="170">
        <f>SUMPRODUCT((MOD(COLUMN($M484:$HR484)-COLUMN($M484),6)=0)*ISNUMBER($M484:$HR484)*($M484:$HR484&gt;=RESUMEN!$C$26)*($M484:$HR484&lt;=RESUMEN!$C$27)*IFERROR(N($N484:$HS484),0))</f>
        <v/>
      </c>
      <c r="HX484" s="170">
        <f>SUMPRODUCT((MOD(COLUMN($M484:$HR484)-COLUMN($M484),6)=0)*ISNUMBER($M484:$HR484)*($M484:$HR484&gt;=RESUMEN!$C$26)*($M484:$HR484&lt;=RESUMEN!$C$27))</f>
        <v/>
      </c>
    </row>
    <row r="485" ht="15.75" customHeight="1" s="506">
      <c r="B485" s="113">
        <f>VENTAS!A484</f>
        <v/>
      </c>
      <c r="C485" s="236">
        <f>VENTAS!B484</f>
        <v/>
      </c>
      <c r="D485" s="53">
        <f>VENTAS!C484</f>
        <v/>
      </c>
      <c r="E485" s="114">
        <f>VENTAS!D484</f>
        <v/>
      </c>
      <c r="F485" s="114">
        <f>VENTAS!J484</f>
        <v/>
      </c>
      <c r="G485" s="494">
        <f>VENTAS!F484</f>
        <v/>
      </c>
      <c r="H485" s="479">
        <f>VENTAS!K484</f>
        <v/>
      </c>
      <c r="I485" s="479">
        <f>VENTAS!M484</f>
        <v/>
      </c>
      <c r="J485" s="184">
        <f>VENTAS!L484</f>
        <v/>
      </c>
      <c r="K485" s="119">
        <f>IF(N($H485)&lt;1,"",$G485+31)</f>
        <v/>
      </c>
      <c r="L485" s="124">
        <f>IF(K485="","",TODAY()-K485)</f>
        <v/>
      </c>
      <c r="M485" s="494" t="n">
        <v>46149</v>
      </c>
      <c r="N485" s="374" t="n">
        <v>1000000</v>
      </c>
      <c r="O485" s="184">
        <f>IF(K485="","SIN ESTADO",IF(M485&lt;&gt;"","PAGA",IF(L485&gt;0,"VENCIDA",IF(L485&gt;=-5,"POR VENCER","AL DÍA"))))</f>
        <v/>
      </c>
      <c r="P485" s="185" t="inlineStr">
        <is>
          <t>TRANSFERENCIA</t>
        </is>
      </c>
      <c r="Q485" s="119">
        <f>IF(N($H485)&lt;2,"",IF(K485="","",K485+31))</f>
        <v/>
      </c>
      <c r="R485" s="124">
        <f>IF(Q485="","",TODAY()-Q485)</f>
        <v/>
      </c>
      <c r="S485" s="494" t="n">
        <v>46179</v>
      </c>
      <c r="T485" s="184" t="n">
        <v>1000000</v>
      </c>
      <c r="U485" s="184">
        <f>IF(Q485="","SIN ESTADO",IF(S485&lt;&gt;"","PAGA",IF(R485&gt;0,"VENCIDA",IF(R485&gt;=-5,"POR VENCER","AL DÍA"))))</f>
        <v/>
      </c>
      <c r="V485" s="185" t="inlineStr">
        <is>
          <t>TRANSFERENCIA</t>
        </is>
      </c>
      <c r="W485" s="119">
        <f>IF(N($H485)&lt;3,"",IF(Q485="","",Q485+31))</f>
        <v/>
      </c>
      <c r="X485" s="124">
        <f>IF(W485="","",TODAY()-W485)</f>
        <v/>
      </c>
      <c r="Y485" s="494" t="n">
        <v>46210</v>
      </c>
      <c r="Z485" s="184" t="n">
        <v>1000000</v>
      </c>
      <c r="AA485" s="184">
        <f>IF(W485="","SIN ESTADO",IF(Y485&lt;&gt;"","PAGA",IF(X485&gt;0,"VENCIDA",IF(X485&gt;=-5,"POR VENCER","AL DÍA"))))</f>
        <v/>
      </c>
      <c r="AB485" s="185" t="inlineStr">
        <is>
          <t>TRANSFERENCIA</t>
        </is>
      </c>
      <c r="AC485" s="119">
        <f>IF(N($H485)&lt;4,"",IF(W485="","",W485+31))</f>
        <v/>
      </c>
      <c r="AD485" s="124">
        <f>IF(AC485="","",TODAY()-AC485)</f>
        <v/>
      </c>
      <c r="AE485" s="494" t="n">
        <v>46242</v>
      </c>
      <c r="AF485" s="184" t="n">
        <v>1000000</v>
      </c>
      <c r="AG485" s="184">
        <f>IF(AC485="","SIN ESTADO",IF(AE485&lt;&gt;"","PAGA",IF(AD485&gt;0,"VENCIDA",IF(AD485&gt;=-5,"POR VENCER","AL DÍA"))))</f>
        <v/>
      </c>
      <c r="AH485" s="185" t="inlineStr">
        <is>
          <t>TRANSFERENCIA</t>
        </is>
      </c>
      <c r="AI485" s="119">
        <f>IF(N($H485)&lt;5,"",IF(AC485="","",AC485+31))</f>
        <v/>
      </c>
      <c r="AJ485" s="124">
        <f>IF(AI485="","",TODAY()-AI485)</f>
        <v/>
      </c>
      <c r="AK485" s="494" t="n">
        <v>46272</v>
      </c>
      <c r="AL485" s="184" t="n">
        <v>1000000</v>
      </c>
      <c r="AM485" s="184">
        <f>IF(AI485="","SIN ESTADO",IF(AK485&lt;&gt;"","PAGA",IF(AJ485&gt;0,"VENCIDA",IF(AJ485&gt;=-5,"POR VENCER","AL DÍA"))))</f>
        <v/>
      </c>
      <c r="AN485" s="185" t="inlineStr">
        <is>
          <t>TRANSFERENCIA</t>
        </is>
      </c>
      <c r="AO485" s="119">
        <f>IF(N($H485)&lt;6,"",IF(AI485="","",AI485+31))</f>
        <v/>
      </c>
      <c r="AP485" s="124">
        <f>IF(AO485="","",TODAY()-AO485)</f>
        <v/>
      </c>
      <c r="AQ485" s="270" t="n"/>
      <c r="AR485" s="184" t="n"/>
      <c r="AS485" s="184">
        <f>IF(AO485="","SIN ESTADO",IF(AQ485&lt;&gt;"","PAGA",IF(AP485&gt;0,"VENCIDA",IF(AP485&gt;=-5,"POR VENCER","AL DÍA"))))</f>
        <v/>
      </c>
      <c r="AT485" s="185" t="n"/>
      <c r="AU485" s="119">
        <f>IF(N($H485)&lt;7,"",IF(AO485="","",AO485+31))</f>
        <v/>
      </c>
      <c r="AV485" s="124">
        <f>IF(AU485="","",TODAY()-AU485)</f>
        <v/>
      </c>
      <c r="AW485" s="494" t="n"/>
      <c r="AX485" s="184" t="n"/>
      <c r="AY485" s="184">
        <f>IF(AU485="","SIN ESTADO",IF(AW485&lt;&gt;"","PAGA",IF(AV485&gt;0,"VENCIDA",IF(AV485&gt;=-5,"POR VENCER","AL DÍA"))))</f>
        <v/>
      </c>
      <c r="AZ485" s="185" t="n"/>
      <c r="BA485" s="119">
        <f>IF(N($H485)&lt;8,"",IF(AU485="","",AU485+31))</f>
        <v/>
      </c>
      <c r="BB485" s="124">
        <f>IF(BA485="","",TODAY()-BA485)</f>
        <v/>
      </c>
      <c r="BC485" s="494" t="n"/>
      <c r="BD485" s="184" t="n"/>
      <c r="BE485" s="184">
        <f>IF(BA485="","SIN ESTADO",IF(BC485&lt;&gt;"","PAGA",IF(BB485&gt;0,"VENCIDA",IF(BB485&gt;=-5,"POR VENCER","AL DÍA"))))</f>
        <v/>
      </c>
      <c r="BF485" s="185" t="n"/>
      <c r="BG485" s="119">
        <f>IF(N($H485)&lt;9,"",IF(BA485="","",BA485+31))</f>
        <v/>
      </c>
      <c r="BH485" s="124">
        <f>IF(BG485="","",TODAY()-BG485)</f>
        <v/>
      </c>
      <c r="BI485" s="494" t="n"/>
      <c r="BJ485" s="184" t="n"/>
      <c r="BK485" s="184">
        <f>IF(BG485="","SIN ESTADO",IF(BI485&lt;&gt;"","PAGA",IF(BH485&gt;0,"VENCIDA",IF(BH485&gt;=-5,"POR VENCER","AL DÍA"))))</f>
        <v/>
      </c>
      <c r="BL485" s="185" t="n"/>
      <c r="BM485" s="119">
        <f>IF(N($H485)&lt;10,"",IF(BG485="","",BG485+31))</f>
        <v/>
      </c>
      <c r="BN485" s="124">
        <f>IF(BM485="","",TODAY()-BM485)</f>
        <v/>
      </c>
      <c r="BO485" s="494" t="n"/>
      <c r="BP485" s="184" t="n"/>
      <c r="BQ485" s="184">
        <f>IF(BM485="","SIN ESTADO",IF(BO485&lt;&gt;"","PAGA",IF(BN485&gt;0,"VENCIDA",IF(BN485&gt;=-5,"POR VENCER","AL DÍA"))))</f>
        <v/>
      </c>
      <c r="BR485" s="185" t="n"/>
      <c r="BS485" s="119">
        <f>IF(N($H485)&lt;11,"",IF(BM485="","",BM485+31))</f>
        <v/>
      </c>
      <c r="BT485" s="124">
        <f>IF(BS485="","",TODAY()-BS485)</f>
        <v/>
      </c>
      <c r="BU485" s="494" t="n"/>
      <c r="BV485" s="184" t="n"/>
      <c r="BW485" s="184">
        <f>IF(BS485="","SIN ESTADO",IF(BU485&lt;&gt;"","PAGA",IF(BT485&gt;0,"VENCIDA",IF(BT485&gt;=-5,"POR VENCER","AL DÍA"))))</f>
        <v/>
      </c>
      <c r="BX485" s="185" t="n"/>
      <c r="BY485" s="119">
        <f>IF(N($H485)&lt;12,"",IF(BS485="","",BS485+31))</f>
        <v/>
      </c>
      <c r="BZ485" s="124">
        <f>IF(BY485="","",TODAY()-BY485)</f>
        <v/>
      </c>
      <c r="CA485" s="494" t="n"/>
      <c r="CB485" s="184" t="n"/>
      <c r="CC485" s="184">
        <f>IF(BY485="","SIN ESTADO",IF(CA485&lt;&gt;"","PAGA",IF(BZ485&gt;0,"VENCIDA",IF(BZ485&gt;=-5,"POR VENCER","AL DÍA"))))</f>
        <v/>
      </c>
      <c r="CD485" s="185" t="n"/>
      <c r="CE485" s="119">
        <f>IF(N($H485)&lt;13,"",IF(BY485="","",BY485+31))</f>
        <v/>
      </c>
      <c r="CF485" s="124">
        <f>IF(CE485="","",TODAY()-CE485)</f>
        <v/>
      </c>
      <c r="CG485" s="494" t="n"/>
      <c r="CH485" s="184" t="n"/>
      <c r="CI485" s="184">
        <f>IF(CE485="","SIN ESTADO",IF(CG485&lt;&gt;"","PAGA",IF(CF485&gt;0,"VENCIDA",IF(CF485&gt;=-5,"POR VENCER","AL DÍA"))))</f>
        <v/>
      </c>
      <c r="CJ485" s="185" t="n"/>
      <c r="CK485" s="119">
        <f>IF(N($H485)&lt;14,"",IF(CE485="","",CE485+31))</f>
        <v/>
      </c>
      <c r="CL485" s="124">
        <f>IF(CK485="","",TODAY()-CK485)</f>
        <v/>
      </c>
      <c r="CM485" s="494" t="n"/>
      <c r="CN485" s="184" t="n"/>
      <c r="CO485" s="184">
        <f>IF(CK485="","SIN ESTADO",IF(CM485&lt;&gt;"","PAGA",IF(CL485&gt;0,"VENCIDA",IF(CL485&gt;=-5,"POR VENCER","AL DÍA"))))</f>
        <v/>
      </c>
      <c r="CP485" s="185" t="n"/>
      <c r="CQ485" s="119">
        <f>IF(N($H485)&lt;15,"",IF(CK485="","",CK485+31))</f>
        <v/>
      </c>
      <c r="CR485" s="124">
        <f>IF(CQ485="","",TODAY()-CQ485)</f>
        <v/>
      </c>
      <c r="CS485" s="494" t="n"/>
      <c r="CT485" s="184" t="n"/>
      <c r="CU485" s="184">
        <f>IF(CQ485="","SIN ESTADO",IF(CS485&lt;&gt;"","PAGA",IF(CR485&gt;0,"VENCIDA",IF(CR485&gt;=-5,"POR VENCER","AL DÍA"))))</f>
        <v/>
      </c>
      <c r="CV485" s="185" t="n"/>
      <c r="CW485" s="119">
        <f>IF(N($H485)&lt;16,"",IF(CQ485="","",CQ485+31))</f>
        <v/>
      </c>
      <c r="CX485" s="124">
        <f>IF(CW485="","",TODAY()-CW485)</f>
        <v/>
      </c>
      <c r="CY485" s="494" t="n"/>
      <c r="CZ485" s="184" t="n"/>
      <c r="DA485" s="184">
        <f>IF(CW485="","SIN ESTADO",IF(CY485&lt;&gt;"","PAGA",IF(CX485&gt;0,"VENCIDA",IF(CX485&gt;=-5,"POR VENCER","AL DÍA"))))</f>
        <v/>
      </c>
      <c r="DB485" s="185" t="n"/>
      <c r="DC485" s="119">
        <f>IF(N($H485)&lt;17,"",IF(CW485="","",CW485+31))</f>
        <v/>
      </c>
      <c r="DD485" s="124">
        <f>IF(DC485="","",TODAY()-DC485)</f>
        <v/>
      </c>
      <c r="DE485" s="494" t="n"/>
      <c r="DF485" s="184" t="n"/>
      <c r="DG485" s="184">
        <f>IF(DC485="","SIN ESTADO",IF(DE485&lt;&gt;"","PAGA",IF(DD485&gt;0,"VENCIDA",IF(DD485&gt;=-5,"POR VENCER","AL DÍA"))))</f>
        <v/>
      </c>
      <c r="DH485" s="185" t="n"/>
      <c r="DI485" s="119">
        <f>IF(N($H485)&lt;18,"",IF(DC485="","",DC485+31))</f>
        <v/>
      </c>
      <c r="DJ485" s="124">
        <f>IF(DI485="","",TODAY()-DI485)</f>
        <v/>
      </c>
      <c r="DK485" s="494" t="n"/>
      <c r="DL485" s="184" t="n"/>
      <c r="DM485" s="184">
        <f>IF(DI485="","SIN ESTADO",IF(DK485&lt;&gt;"","PAGA",IF(DJ485&gt;0,"VENCIDA",IF(DJ485&gt;=-5,"POR VENCER","AL DÍA"))))</f>
        <v/>
      </c>
      <c r="DN485" s="185" t="n"/>
      <c r="DO485" s="119">
        <f>IF(N($H485)&lt;19,"",IF(DI485="","",DI485+31))</f>
        <v/>
      </c>
      <c r="DP485" s="124">
        <f>IF(DO485="","",TODAY()-DO485)</f>
        <v/>
      </c>
      <c r="DQ485" s="494" t="n"/>
      <c r="DR485" s="184" t="n"/>
      <c r="DS485" s="184">
        <f>IF(DO485="","SIN ESTADO",IF(DQ485&lt;&gt;"","PAGA",IF(DP485&gt;0,"VENCIDA",IF(DP485&gt;=-5,"POR VENCER","AL DÍA"))))</f>
        <v/>
      </c>
      <c r="DT485" s="185" t="n"/>
      <c r="DU485" s="119">
        <f>IF(N($H485)&lt;20,"",IF(DO485="","",DO485+31))</f>
        <v/>
      </c>
      <c r="DV485" s="124">
        <f>IF(DU485="","",TODAY()-DU485)</f>
        <v/>
      </c>
      <c r="DW485" s="494" t="n"/>
      <c r="DX485" s="184" t="n"/>
      <c r="DY485" s="184">
        <f>IF(DU485="","SIN ESTADO",IF(DW485&lt;&gt;"","PAGA",IF(DV485&gt;0,"VENCIDA",IF(DV485&gt;=-5,"POR VENCER","AL DÍA"))))</f>
        <v/>
      </c>
      <c r="DZ485" s="185" t="n"/>
      <c r="EA485" s="119">
        <f>IF(N($H485)&lt;21,"",IF(DU485="","",DU485+31))</f>
        <v/>
      </c>
      <c r="EB485" s="124">
        <f>IF(EA485="","",TODAY()-EA485)</f>
        <v/>
      </c>
      <c r="EC485" s="494" t="n"/>
      <c r="ED485" s="184" t="n"/>
      <c r="EE485" s="184">
        <f>IF(EA485="","SIN ESTADO",IF(EC485&lt;&gt;"","PAGA",IF(EB485&gt;0,"VENCIDA",IF(EB485&gt;=-5,"POR VENCER","AL DÍA"))))</f>
        <v/>
      </c>
      <c r="EF485" s="185" t="n"/>
      <c r="EG485" s="119">
        <f>IF(N($H485)&lt;22,"",IF(EA485="","",EA485+31))</f>
        <v/>
      </c>
      <c r="EH485" s="124">
        <f>IF(EG485="","",TODAY()-EG485)</f>
        <v/>
      </c>
      <c r="EI485" s="494" t="n"/>
      <c r="EJ485" s="184" t="n"/>
      <c r="EK485" s="184">
        <f>IF(EG485="","SIN ESTADO",IF(EI485&lt;&gt;"","PAGA",IF(EH485&gt;0,"VENCIDA",IF(EH485&gt;=-5,"POR VENCER","AL DÍA"))))</f>
        <v/>
      </c>
      <c r="EL485" s="185" t="n"/>
      <c r="EM485" s="119">
        <f>IF(N($H485)&lt;23,"",IF(EG485="","",EG485+31))</f>
        <v/>
      </c>
      <c r="EN485" s="124">
        <f>IF(EM485="","",TODAY()-EM485)</f>
        <v/>
      </c>
      <c r="EO485" s="494" t="n"/>
      <c r="EP485" s="184" t="n"/>
      <c r="EQ485" s="184">
        <f>IF(EM485="","SIN ESTADO",IF(EO485&lt;&gt;"","PAGA",IF(EN485&gt;0,"VENCIDA",IF(EN485&gt;=-5,"POR VENCER","AL DÍA"))))</f>
        <v/>
      </c>
      <c r="ER485" s="185" t="n"/>
      <c r="ES485" s="119">
        <f>IF(N($H485)&lt;24,"",IF(EM485="","",EM485+31))</f>
        <v/>
      </c>
      <c r="ET485" s="124">
        <f>IF(ES485="","",TODAY()-ES485)</f>
        <v/>
      </c>
      <c r="EU485" s="494" t="n"/>
      <c r="EV485" s="184" t="n"/>
      <c r="EW485" s="184">
        <f>IF(ES485="","SIN ESTADO",IF(EU485&lt;&gt;"","PAGA",IF(ET485&gt;0,"VENCIDA",IF(ET485&gt;=-5,"POR VENCER","AL DÍA"))))</f>
        <v/>
      </c>
      <c r="EX485" s="185" t="n"/>
      <c r="EY485" s="119">
        <f>IF(N($H485)&lt;25,"",IF(ES485="","",ES485+31))</f>
        <v/>
      </c>
      <c r="EZ485" s="124">
        <f>IF(EY485="","",TODAY()-EY485)</f>
        <v/>
      </c>
      <c r="FA485" s="494" t="n"/>
      <c r="FB485" s="184" t="n"/>
      <c r="FC485" s="184">
        <f>IF(EY485="","SIN ESTADO",IF(FA485&lt;&gt;"","PAGA",IF(EZ485&gt;0,"VENCIDA",IF(EZ485&gt;=-5,"POR VENCER","AL DÍA"))))</f>
        <v/>
      </c>
      <c r="FD485" s="185" t="n"/>
      <c r="FE485" s="119">
        <f>IF(N($H485)&lt;26,"",IF(EY485="","",EY485+31))</f>
        <v/>
      </c>
      <c r="FF485" s="124">
        <f>IF(FE485="","",TODAY()-FE485)</f>
        <v/>
      </c>
      <c r="FG485" s="494" t="n"/>
      <c r="FH485" s="184" t="n"/>
      <c r="FI485" s="184">
        <f>IF(FE485="","SIN ESTADO",IF(FG485&lt;&gt;"","PAGA",IF(FF485&gt;0,"VENCIDA",IF(FF485&gt;=-5,"POR VENCER","AL DÍA"))))</f>
        <v/>
      </c>
      <c r="FJ485" s="185" t="n"/>
      <c r="FK485" s="119">
        <f>IF(N($H485)&lt;27,"",IF(FE485="","",FE485+31))</f>
        <v/>
      </c>
      <c r="FL485" s="124">
        <f>IF(FK485="","",TODAY()-FK485)</f>
        <v/>
      </c>
      <c r="FM485" s="494" t="n"/>
      <c r="FN485" s="184" t="n"/>
      <c r="FO485" s="184">
        <f>IF(FK485="","SIN ESTADO",IF(FM485&lt;&gt;"","PAGA",IF(FL485&gt;0,"VENCIDA",IF(FL485&gt;=-5,"POR VENCER","AL DÍA"))))</f>
        <v/>
      </c>
      <c r="FP485" s="185" t="n"/>
      <c r="FQ485" s="119">
        <f>IF(N($H485)&lt;28,"",IF(FK485="","",FK485+31))</f>
        <v/>
      </c>
      <c r="FR485" s="124">
        <f>IF(FQ485="","",TODAY()-FQ485)</f>
        <v/>
      </c>
      <c r="FS485" s="494" t="n"/>
      <c r="FT485" s="184" t="n"/>
      <c r="FU485" s="184">
        <f>IF(FQ485="","SIN ESTADO",IF(FS485&lt;&gt;"","PAGA",IF(FR485&gt;0,"VENCIDA",IF(FR485&gt;=-5,"POR VENCER","AL DÍA"))))</f>
        <v/>
      </c>
      <c r="FV485" s="185" t="n"/>
      <c r="FW485" s="119">
        <f>IF(N($H485)&lt;29,"",IF(FQ485="","",FQ485+31))</f>
        <v/>
      </c>
      <c r="FX485" s="124">
        <f>IF(FW485="","",TODAY()-FW485)</f>
        <v/>
      </c>
      <c r="FY485" s="494" t="n"/>
      <c r="FZ485" s="184" t="n"/>
      <c r="GA485" s="184">
        <f>IF(FW485="","SIN ESTADO",IF(FY485&lt;&gt;"","PAGA",IF(FX485&gt;0,"VENCIDA",IF(FX485&gt;=-5,"POR VENCER","AL DÍA"))))</f>
        <v/>
      </c>
      <c r="GB485" s="185" t="n"/>
      <c r="GC485" s="119">
        <f>IF(N($H485)&lt;30,"",IF(FW485="","",FW485+31))</f>
        <v/>
      </c>
      <c r="GD485" s="124">
        <f>IF(GC485="","",TODAY()-GC485)</f>
        <v/>
      </c>
      <c r="GE485" s="494" t="n"/>
      <c r="GF485" s="184" t="n"/>
      <c r="GG485" s="184">
        <f>IF(GC485="","SIN ESTADO",IF(GE485&lt;&gt;"","PAGA",IF(GD485&gt;0,"VENCIDA",IF(GD485&gt;=-5,"POR VENCER","AL DÍA"))))</f>
        <v/>
      </c>
      <c r="GH485" s="185" t="n"/>
      <c r="GI485" s="119">
        <f>IF(N($H485)&lt;31,"",IF(GC485="","",GC485+31))</f>
        <v/>
      </c>
      <c r="GJ485" s="124">
        <f>IF(GI485="","",TODAY()-GI485)</f>
        <v/>
      </c>
      <c r="GK485" s="494" t="n"/>
      <c r="GL485" s="184" t="n"/>
      <c r="GM485" s="184">
        <f>IF(GI485="","SIN ESTADO",IF(GK485&lt;&gt;"","PAGA",IF(GJ485&gt;0,"VENCIDA",IF(GJ485&gt;=-5,"POR VENCER","AL DÍA"))))</f>
        <v/>
      </c>
      <c r="GN485" s="185" t="n"/>
      <c r="GO485" s="119">
        <f>IF(N($H485)&lt;32,"",IF(GI485="","",GI485+31))</f>
        <v/>
      </c>
      <c r="GP485" s="124">
        <f>IF(GO485="","",TODAY()-GO485)</f>
        <v/>
      </c>
      <c r="GQ485" s="494" t="n"/>
      <c r="GR485" s="184" t="n"/>
      <c r="GS485" s="184">
        <f>IF(GO485="","SIN ESTADO",IF(GQ485&lt;&gt;"","PAGA",IF(GP485&gt;0,"VENCIDA",IF(GP485&gt;=-5,"POR VENCER","AL DÍA"))))</f>
        <v/>
      </c>
      <c r="GT485" s="185" t="n"/>
      <c r="GU485" s="119">
        <f>IF(N($H485)&lt;33,"",IF(GO485="","",GO485+31))</f>
        <v/>
      </c>
      <c r="GV485" s="124">
        <f>IF(GU485="","",TODAY()-GU485)</f>
        <v/>
      </c>
      <c r="GW485" s="494" t="n"/>
      <c r="GX485" s="184" t="n"/>
      <c r="GY485" s="184">
        <f>IF(GU485="","SIN ESTADO",IF(GW485&lt;&gt;"","PAGA",IF(GV485&gt;0,"VENCIDA",IF(GV485&gt;=-5,"POR VENCER","AL DÍA"))))</f>
        <v/>
      </c>
      <c r="GZ485" s="185" t="n"/>
      <c r="HA485" s="119">
        <f>IF(N($H485)&lt;34,"",IF(GU485="","",GU485+31))</f>
        <v/>
      </c>
      <c r="HB485" s="124">
        <f>IF(HA485="","",TODAY()-HA485)</f>
        <v/>
      </c>
      <c r="HC485" s="494" t="n"/>
      <c r="HD485" s="184" t="n"/>
      <c r="HE485" s="184">
        <f>IF(HA485="","SIN ESTADO",IF(HC485&lt;&gt;"","PAGA",IF(HB485&gt;0,"VENCIDA",IF(HB485&gt;=-5,"POR VENCER","AL DÍA"))))</f>
        <v/>
      </c>
      <c r="HF485" s="185" t="n"/>
      <c r="HG485" s="119">
        <f>IF(N($H485)&lt;35,"",IF(HA485="","",HA485+31))</f>
        <v/>
      </c>
      <c r="HH485" s="124">
        <f>IF(HG485="","",TODAY()-HG485)</f>
        <v/>
      </c>
      <c r="HI485" s="494" t="n"/>
      <c r="HJ485" s="184" t="n"/>
      <c r="HK485" s="184">
        <f>IF(HG485="","SIN ESTADO",IF(HI485&lt;&gt;"","PAGA",IF(HH485&gt;0,"VENCIDA",IF(HH485&gt;=-5,"POR VENCER","AL DÍA"))))</f>
        <v/>
      </c>
      <c r="HL485" s="168" t="n"/>
      <c r="HM485" s="119">
        <f>IF(N($H485)&lt;36,"",IF(HG485="","",HG485+31))</f>
        <v/>
      </c>
      <c r="HN485" s="124">
        <f>IF(HM485="","",TODAY()-HM485)</f>
        <v/>
      </c>
      <c r="HO485" s="494" t="n"/>
      <c r="HP485" s="184" t="n"/>
      <c r="HQ485" s="184">
        <f>IF(HM485="","SIN ESTADO",IF(HO485&lt;&gt;"","PAGA",IF(HN485&gt;0,"VENCIDA",IF(HN485&gt;=-5,"POR VENCER","AL DÍA"))))</f>
        <v/>
      </c>
      <c r="HR485" s="168" t="n"/>
      <c r="HS485" s="169">
        <f>N485+T485+Z485+AF485+AL485+AR485+AX485+BD485+BJ485+BP485+BV485+CB485+CH485+CN485+CT485+CZ485+DF485+DL485+DR485+DX485+ED485+EJ485+EP485+EV485+FB485+FH485+FN485+FT485+FZ485+GF485+GL485+GR485+GX485+HD485+HJ485+HP485</f>
        <v/>
      </c>
      <c r="HU485" s="170">
        <f>IFERROR(N($J485),0)</f>
        <v/>
      </c>
      <c r="HW485" s="170">
        <f>SUMPRODUCT((MOD(COLUMN($M485:$HR485)-COLUMN($M485),6)=0)*ISNUMBER($M485:$HR485)*($M485:$HR485&gt;=RESUMEN!$C$26)*($M485:$HR485&lt;=RESUMEN!$C$27)*IFERROR(N($N485:$HS485),0))</f>
        <v/>
      </c>
      <c r="HX485" s="170">
        <f>SUMPRODUCT((MOD(COLUMN($M485:$HR485)-COLUMN($M485),6)=0)*ISNUMBER($M485:$HR485)*($M485:$HR485&gt;=RESUMEN!$C$26)*($M485:$HR485&lt;=RESUMEN!$C$27))</f>
        <v/>
      </c>
    </row>
    <row r="486" ht="15.75" customHeight="1" s="506">
      <c r="B486" s="113">
        <f>VENTAS!A485</f>
        <v/>
      </c>
      <c r="C486" s="236">
        <f>VENTAS!B485</f>
        <v/>
      </c>
      <c r="D486" s="53">
        <f>VENTAS!C485</f>
        <v/>
      </c>
      <c r="E486" s="114">
        <f>VENTAS!D485</f>
        <v/>
      </c>
      <c r="F486" s="114">
        <f>VENTAS!J485</f>
        <v/>
      </c>
      <c r="G486" s="494">
        <f>VENTAS!F485</f>
        <v/>
      </c>
      <c r="H486" s="479">
        <f>VENTAS!K485</f>
        <v/>
      </c>
      <c r="I486" s="479">
        <f>VENTAS!M485</f>
        <v/>
      </c>
      <c r="J486" s="184">
        <f>VENTAS!L485</f>
        <v/>
      </c>
      <c r="K486" s="119">
        <f>IF(N($H486)&lt;1,"",$G486+31)</f>
        <v/>
      </c>
      <c r="L486" s="124">
        <f>IF(K486="","",TODAY()-K486)</f>
        <v/>
      </c>
      <c r="M486" s="494" t="n">
        <v>46149</v>
      </c>
      <c r="N486" s="374" t="n">
        <v>1000000</v>
      </c>
      <c r="O486" s="184">
        <f>IF(K486="","SIN ESTADO",IF(M486&lt;&gt;"","PAGA",IF(L486&gt;0,"VENCIDA",IF(L486&gt;=-5,"POR VENCER","AL DÍA"))))</f>
        <v/>
      </c>
      <c r="P486" s="185" t="inlineStr">
        <is>
          <t>TRANSFERENCIA</t>
        </is>
      </c>
      <c r="Q486" s="119">
        <f>IF(N($H486)&lt;2,"",IF(K486="","",K486+31))</f>
        <v/>
      </c>
      <c r="R486" s="124">
        <f>IF(Q486="","",TODAY()-Q486)</f>
        <v/>
      </c>
      <c r="S486" s="494" t="n">
        <v>46180</v>
      </c>
      <c r="T486" s="184" t="n">
        <v>1000000</v>
      </c>
      <c r="U486" s="184">
        <f>IF(Q486="","SIN ESTADO",IF(S486&lt;&gt;"","PAGA",IF(R486&gt;0,"VENCIDA",IF(R486&gt;=-5,"POR VENCER","AL DÍA"))))</f>
        <v/>
      </c>
      <c r="V486" s="185" t="inlineStr">
        <is>
          <t>TRANSFERENCIA</t>
        </is>
      </c>
      <c r="W486" s="119">
        <f>IF(N($H486)&lt;3,"",IF(Q486="","",Q486+31))</f>
        <v/>
      </c>
      <c r="X486" s="124">
        <f>IF(W486="","",TODAY()-W486)</f>
        <v/>
      </c>
      <c r="Y486" s="494" t="n">
        <v>46210</v>
      </c>
      <c r="Z486" s="184" t="n">
        <v>1000000</v>
      </c>
      <c r="AA486" s="184">
        <f>IF(W486="","SIN ESTADO",IF(Y486&lt;&gt;"","PAGA",IF(X486&gt;0,"VENCIDA",IF(X486&gt;=-5,"POR VENCER","AL DÍA"))))</f>
        <v/>
      </c>
      <c r="AB486" s="185" t="inlineStr">
        <is>
          <t>TRANSFERENCIA</t>
        </is>
      </c>
      <c r="AC486" s="119">
        <f>IF(N($H486)&lt;4,"",IF(W486="","",W486+31))</f>
        <v/>
      </c>
      <c r="AD486" s="124">
        <f>IF(AC486="","",TODAY()-AC486)</f>
        <v/>
      </c>
      <c r="AE486" s="494" t="n">
        <v>46242</v>
      </c>
      <c r="AF486" s="184" t="n">
        <v>1000000</v>
      </c>
      <c r="AG486" s="184">
        <f>IF(AC486="","SIN ESTADO",IF(AE486&lt;&gt;"","PAGA",IF(AD486&gt;0,"VENCIDA",IF(AD486&gt;=-5,"POR VENCER","AL DÍA"))))</f>
        <v/>
      </c>
      <c r="AH486" s="185" t="inlineStr">
        <is>
          <t>TRANSFERENCIA</t>
        </is>
      </c>
      <c r="AI486" s="119">
        <f>IF(N($H486)&lt;5,"",IF(AC486="","",AC486+31))</f>
        <v/>
      </c>
      <c r="AJ486" s="124">
        <f>IF(AI486="","",TODAY()-AI486)</f>
        <v/>
      </c>
      <c r="AK486" s="494" t="n">
        <v>46272</v>
      </c>
      <c r="AL486" s="184" t="n">
        <v>1000000</v>
      </c>
      <c r="AM486" s="184">
        <f>IF(AI486="","SIN ESTADO",IF(AK486&lt;&gt;"","PAGA",IF(AJ486&gt;0,"VENCIDA",IF(AJ486&gt;=-5,"POR VENCER","AL DÍA"))))</f>
        <v/>
      </c>
      <c r="AN486" s="185" t="inlineStr">
        <is>
          <t>TRANSFERENCIA</t>
        </is>
      </c>
      <c r="AO486" s="119">
        <f>IF(N($H486)&lt;6,"",IF(AI486="","",AI486+31))</f>
        <v/>
      </c>
      <c r="AP486" s="124">
        <f>IF(AO486="","",TODAY()-AO486)</f>
        <v/>
      </c>
      <c r="AQ486" s="270" t="n"/>
      <c r="AR486" s="184" t="n"/>
      <c r="AS486" s="184">
        <f>IF(AO486="","SIN ESTADO",IF(AQ486&lt;&gt;"","PAGA",IF(AP486&gt;0,"VENCIDA",IF(AP486&gt;=-5,"POR VENCER","AL DÍA"))))</f>
        <v/>
      </c>
      <c r="AT486" s="185" t="n"/>
      <c r="AU486" s="119">
        <f>IF(N($H486)&lt;7,"",IF(AO486="","",AO486+31))</f>
        <v/>
      </c>
      <c r="AV486" s="124">
        <f>IF(AU486="","",TODAY()-AU486)</f>
        <v/>
      </c>
      <c r="AW486" s="494" t="n"/>
      <c r="AX486" s="184" t="n"/>
      <c r="AY486" s="184">
        <f>IF(AU486="","SIN ESTADO",IF(AW486&lt;&gt;"","PAGA",IF(AV486&gt;0,"VENCIDA",IF(AV486&gt;=-5,"POR VENCER","AL DÍA"))))</f>
        <v/>
      </c>
      <c r="AZ486" s="185" t="n"/>
      <c r="BA486" s="119">
        <f>IF(N($H486)&lt;8,"",IF(AU486="","",AU486+31))</f>
        <v/>
      </c>
      <c r="BB486" s="124">
        <f>IF(BA486="","",TODAY()-BA486)</f>
        <v/>
      </c>
      <c r="BC486" s="494" t="n"/>
      <c r="BD486" s="184" t="n"/>
      <c r="BE486" s="184">
        <f>IF(BA486="","SIN ESTADO",IF(BC486&lt;&gt;"","PAGA",IF(BB486&gt;0,"VENCIDA",IF(BB486&gt;=-5,"POR VENCER","AL DÍA"))))</f>
        <v/>
      </c>
      <c r="BF486" s="185" t="n"/>
      <c r="BG486" s="119">
        <f>IF(N($H486)&lt;9,"",IF(BA486="","",BA486+31))</f>
        <v/>
      </c>
      <c r="BH486" s="124">
        <f>IF(BG486="","",TODAY()-BG486)</f>
        <v/>
      </c>
      <c r="BI486" s="494" t="n"/>
      <c r="BJ486" s="184" t="n"/>
      <c r="BK486" s="184">
        <f>IF(BG486="","SIN ESTADO",IF(BI486&lt;&gt;"","PAGA",IF(BH486&gt;0,"VENCIDA",IF(BH486&gt;=-5,"POR VENCER","AL DÍA"))))</f>
        <v/>
      </c>
      <c r="BL486" s="185" t="n"/>
      <c r="BM486" s="119">
        <f>IF(N($H486)&lt;10,"",IF(BG486="","",BG486+31))</f>
        <v/>
      </c>
      <c r="BN486" s="124">
        <f>IF(BM486="","",TODAY()-BM486)</f>
        <v/>
      </c>
      <c r="BO486" s="494" t="n"/>
      <c r="BP486" s="184" t="n"/>
      <c r="BQ486" s="184">
        <f>IF(BM486="","SIN ESTADO",IF(BO486&lt;&gt;"","PAGA",IF(BN486&gt;0,"VENCIDA",IF(BN486&gt;=-5,"POR VENCER","AL DÍA"))))</f>
        <v/>
      </c>
      <c r="BR486" s="185" t="n"/>
      <c r="BS486" s="119">
        <f>IF(N($H486)&lt;11,"",IF(BM486="","",BM486+31))</f>
        <v/>
      </c>
      <c r="BT486" s="124">
        <f>IF(BS486="","",TODAY()-BS486)</f>
        <v/>
      </c>
      <c r="BU486" s="494" t="n"/>
      <c r="BV486" s="184" t="n"/>
      <c r="BW486" s="184">
        <f>IF(BS486="","SIN ESTADO",IF(BU486&lt;&gt;"","PAGA",IF(BT486&gt;0,"VENCIDA",IF(BT486&gt;=-5,"POR VENCER","AL DÍA"))))</f>
        <v/>
      </c>
      <c r="BX486" s="185" t="n"/>
      <c r="BY486" s="119">
        <f>IF(N($H486)&lt;12,"",IF(BS486="","",BS486+31))</f>
        <v/>
      </c>
      <c r="BZ486" s="124">
        <f>IF(BY486="","",TODAY()-BY486)</f>
        <v/>
      </c>
      <c r="CA486" s="494" t="n"/>
      <c r="CB486" s="184" t="n"/>
      <c r="CC486" s="184">
        <f>IF(BY486="","SIN ESTADO",IF(CA486&lt;&gt;"","PAGA",IF(BZ486&gt;0,"VENCIDA",IF(BZ486&gt;=-5,"POR VENCER","AL DÍA"))))</f>
        <v/>
      </c>
      <c r="CD486" s="185" t="n"/>
      <c r="CE486" s="119">
        <f>IF(N($H486)&lt;13,"",IF(BY486="","",BY486+31))</f>
        <v/>
      </c>
      <c r="CF486" s="124">
        <f>IF(CE486="","",TODAY()-CE486)</f>
        <v/>
      </c>
      <c r="CG486" s="494" t="n"/>
      <c r="CH486" s="184" t="n"/>
      <c r="CI486" s="184">
        <f>IF(CE486="","SIN ESTADO",IF(CG486&lt;&gt;"","PAGA",IF(CF486&gt;0,"VENCIDA",IF(CF486&gt;=-5,"POR VENCER","AL DÍA"))))</f>
        <v/>
      </c>
      <c r="CJ486" s="185" t="n"/>
      <c r="CK486" s="119">
        <f>IF(N($H486)&lt;14,"",IF(CE486="","",CE486+31))</f>
        <v/>
      </c>
      <c r="CL486" s="124">
        <f>IF(CK486="","",TODAY()-CK486)</f>
        <v/>
      </c>
      <c r="CM486" s="494" t="n"/>
      <c r="CN486" s="184" t="n"/>
      <c r="CO486" s="184">
        <f>IF(CK486="","SIN ESTADO",IF(CM486&lt;&gt;"","PAGA",IF(CL486&gt;0,"VENCIDA",IF(CL486&gt;=-5,"POR VENCER","AL DÍA"))))</f>
        <v/>
      </c>
      <c r="CP486" s="185" t="n"/>
      <c r="CQ486" s="119">
        <f>IF(N($H486)&lt;15,"",IF(CK486="","",CK486+31))</f>
        <v/>
      </c>
      <c r="CR486" s="124">
        <f>IF(CQ486="","",TODAY()-CQ486)</f>
        <v/>
      </c>
      <c r="CS486" s="494" t="n"/>
      <c r="CT486" s="184" t="n"/>
      <c r="CU486" s="184">
        <f>IF(CQ486="","SIN ESTADO",IF(CS486&lt;&gt;"","PAGA",IF(CR486&gt;0,"VENCIDA",IF(CR486&gt;=-5,"POR VENCER","AL DÍA"))))</f>
        <v/>
      </c>
      <c r="CV486" s="185" t="n"/>
      <c r="CW486" s="119">
        <f>IF(N($H486)&lt;16,"",IF(CQ486="","",CQ486+31))</f>
        <v/>
      </c>
      <c r="CX486" s="124">
        <f>IF(CW486="","",TODAY()-CW486)</f>
        <v/>
      </c>
      <c r="CY486" s="494" t="n"/>
      <c r="CZ486" s="184" t="n"/>
      <c r="DA486" s="184">
        <f>IF(CW486="","SIN ESTADO",IF(CY486&lt;&gt;"","PAGA",IF(CX486&gt;0,"VENCIDA",IF(CX486&gt;=-5,"POR VENCER","AL DÍA"))))</f>
        <v/>
      </c>
      <c r="DB486" s="185" t="n"/>
      <c r="DC486" s="119">
        <f>IF(N($H486)&lt;17,"",IF(CW486="","",CW486+31))</f>
        <v/>
      </c>
      <c r="DD486" s="124">
        <f>IF(DC486="","",TODAY()-DC486)</f>
        <v/>
      </c>
      <c r="DE486" s="494" t="n"/>
      <c r="DF486" s="184" t="n"/>
      <c r="DG486" s="184">
        <f>IF(DC486="","SIN ESTADO",IF(DE486&lt;&gt;"","PAGA",IF(DD486&gt;0,"VENCIDA",IF(DD486&gt;=-5,"POR VENCER","AL DÍA"))))</f>
        <v/>
      </c>
      <c r="DH486" s="185" t="n"/>
      <c r="DI486" s="119">
        <f>IF(N($H486)&lt;18,"",IF(DC486="","",DC486+31))</f>
        <v/>
      </c>
      <c r="DJ486" s="124">
        <f>IF(DI486="","",TODAY()-DI486)</f>
        <v/>
      </c>
      <c r="DK486" s="494" t="n"/>
      <c r="DL486" s="184" t="n"/>
      <c r="DM486" s="184">
        <f>IF(DI486="","SIN ESTADO",IF(DK486&lt;&gt;"","PAGA",IF(DJ486&gt;0,"VENCIDA",IF(DJ486&gt;=-5,"POR VENCER","AL DÍA"))))</f>
        <v/>
      </c>
      <c r="DN486" s="185" t="n"/>
      <c r="DO486" s="119">
        <f>IF(N($H486)&lt;19,"",IF(DI486="","",DI486+31))</f>
        <v/>
      </c>
      <c r="DP486" s="124">
        <f>IF(DO486="","",TODAY()-DO486)</f>
        <v/>
      </c>
      <c r="DQ486" s="494" t="n"/>
      <c r="DR486" s="184" t="n"/>
      <c r="DS486" s="184">
        <f>IF(DO486="","SIN ESTADO",IF(DQ486&lt;&gt;"","PAGA",IF(DP486&gt;0,"VENCIDA",IF(DP486&gt;=-5,"POR VENCER","AL DÍA"))))</f>
        <v/>
      </c>
      <c r="DT486" s="185" t="n"/>
      <c r="DU486" s="119">
        <f>IF(N($H486)&lt;20,"",IF(DO486="","",DO486+31))</f>
        <v/>
      </c>
      <c r="DV486" s="124">
        <f>IF(DU486="","",TODAY()-DU486)</f>
        <v/>
      </c>
      <c r="DW486" s="494" t="n"/>
      <c r="DX486" s="184" t="n"/>
      <c r="DY486" s="184">
        <f>IF(DU486="","SIN ESTADO",IF(DW486&lt;&gt;"","PAGA",IF(DV486&gt;0,"VENCIDA",IF(DV486&gt;=-5,"POR VENCER","AL DÍA"))))</f>
        <v/>
      </c>
      <c r="DZ486" s="185" t="n"/>
      <c r="EA486" s="119">
        <f>IF(N($H486)&lt;21,"",IF(DU486="","",DU486+31))</f>
        <v/>
      </c>
      <c r="EB486" s="124">
        <f>IF(EA486="","",TODAY()-EA486)</f>
        <v/>
      </c>
      <c r="EC486" s="494" t="n"/>
      <c r="ED486" s="184" t="n"/>
      <c r="EE486" s="184">
        <f>IF(EA486="","SIN ESTADO",IF(EC486&lt;&gt;"","PAGA",IF(EB486&gt;0,"VENCIDA",IF(EB486&gt;=-5,"POR VENCER","AL DÍA"))))</f>
        <v/>
      </c>
      <c r="EF486" s="185" t="n"/>
      <c r="EG486" s="119">
        <f>IF(N($H486)&lt;22,"",IF(EA486="","",EA486+31))</f>
        <v/>
      </c>
      <c r="EH486" s="124">
        <f>IF(EG486="","",TODAY()-EG486)</f>
        <v/>
      </c>
      <c r="EI486" s="494" t="n"/>
      <c r="EJ486" s="184" t="n"/>
      <c r="EK486" s="184">
        <f>IF(EG486="","SIN ESTADO",IF(EI486&lt;&gt;"","PAGA",IF(EH486&gt;0,"VENCIDA",IF(EH486&gt;=-5,"POR VENCER","AL DÍA"))))</f>
        <v/>
      </c>
      <c r="EL486" s="185" t="n"/>
      <c r="EM486" s="119">
        <f>IF(N($H486)&lt;23,"",IF(EG486="","",EG486+31))</f>
        <v/>
      </c>
      <c r="EN486" s="124">
        <f>IF(EM486="","",TODAY()-EM486)</f>
        <v/>
      </c>
      <c r="EO486" s="494" t="n"/>
      <c r="EP486" s="184" t="n"/>
      <c r="EQ486" s="184">
        <f>IF(EM486="","SIN ESTADO",IF(EO486&lt;&gt;"","PAGA",IF(EN486&gt;0,"VENCIDA",IF(EN486&gt;=-5,"POR VENCER","AL DÍA"))))</f>
        <v/>
      </c>
      <c r="ER486" s="185" t="n"/>
      <c r="ES486" s="119">
        <f>IF(N($H486)&lt;24,"",IF(EM486="","",EM486+31))</f>
        <v/>
      </c>
      <c r="ET486" s="124">
        <f>IF(ES486="","",TODAY()-ES486)</f>
        <v/>
      </c>
      <c r="EU486" s="494" t="n"/>
      <c r="EV486" s="184" t="n"/>
      <c r="EW486" s="184">
        <f>IF(ES486="","SIN ESTADO",IF(EU486&lt;&gt;"","PAGA",IF(ET486&gt;0,"VENCIDA",IF(ET486&gt;=-5,"POR VENCER","AL DÍA"))))</f>
        <v/>
      </c>
      <c r="EX486" s="185" t="n"/>
      <c r="EY486" s="119">
        <f>IF(N($H486)&lt;25,"",IF(ES486="","",ES486+31))</f>
        <v/>
      </c>
      <c r="EZ486" s="124">
        <f>IF(EY486="","",TODAY()-EY486)</f>
        <v/>
      </c>
      <c r="FA486" s="494" t="n"/>
      <c r="FB486" s="184" t="n"/>
      <c r="FC486" s="184">
        <f>IF(EY486="","SIN ESTADO",IF(FA486&lt;&gt;"","PAGA",IF(EZ486&gt;0,"VENCIDA",IF(EZ486&gt;=-5,"POR VENCER","AL DÍA"))))</f>
        <v/>
      </c>
      <c r="FD486" s="185" t="n"/>
      <c r="FE486" s="119">
        <f>IF(N($H486)&lt;26,"",IF(EY486="","",EY486+31))</f>
        <v/>
      </c>
      <c r="FF486" s="124">
        <f>IF(FE486="","",TODAY()-FE486)</f>
        <v/>
      </c>
      <c r="FG486" s="494" t="n"/>
      <c r="FH486" s="184" t="n"/>
      <c r="FI486" s="184">
        <f>IF(FE486="","SIN ESTADO",IF(FG486&lt;&gt;"","PAGA",IF(FF486&gt;0,"VENCIDA",IF(FF486&gt;=-5,"POR VENCER","AL DÍA"))))</f>
        <v/>
      </c>
      <c r="FJ486" s="185" t="n"/>
      <c r="FK486" s="119">
        <f>IF(N($H486)&lt;27,"",IF(FE486="","",FE486+31))</f>
        <v/>
      </c>
      <c r="FL486" s="124">
        <f>IF(FK486="","",TODAY()-FK486)</f>
        <v/>
      </c>
      <c r="FM486" s="494" t="n"/>
      <c r="FN486" s="184" t="n"/>
      <c r="FO486" s="184">
        <f>IF(FK486="","SIN ESTADO",IF(FM486&lt;&gt;"","PAGA",IF(FL486&gt;0,"VENCIDA",IF(FL486&gt;=-5,"POR VENCER","AL DÍA"))))</f>
        <v/>
      </c>
      <c r="FP486" s="185" t="n"/>
      <c r="FQ486" s="119">
        <f>IF(N($H486)&lt;28,"",IF(FK486="","",FK486+31))</f>
        <v/>
      </c>
      <c r="FR486" s="124">
        <f>IF(FQ486="","",TODAY()-FQ486)</f>
        <v/>
      </c>
      <c r="FS486" s="494" t="n"/>
      <c r="FT486" s="184" t="n"/>
      <c r="FU486" s="184">
        <f>IF(FQ486="","SIN ESTADO",IF(FS486&lt;&gt;"","PAGA",IF(FR486&gt;0,"VENCIDA",IF(FR486&gt;=-5,"POR VENCER","AL DÍA"))))</f>
        <v/>
      </c>
      <c r="FV486" s="185" t="n"/>
      <c r="FW486" s="119">
        <f>IF(N($H486)&lt;29,"",IF(FQ486="","",FQ486+31))</f>
        <v/>
      </c>
      <c r="FX486" s="124">
        <f>IF(FW486="","",TODAY()-FW486)</f>
        <v/>
      </c>
      <c r="FY486" s="494" t="n"/>
      <c r="FZ486" s="184" t="n"/>
      <c r="GA486" s="184">
        <f>IF(FW486="","SIN ESTADO",IF(FY486&lt;&gt;"","PAGA",IF(FX486&gt;0,"VENCIDA",IF(FX486&gt;=-5,"POR VENCER","AL DÍA"))))</f>
        <v/>
      </c>
      <c r="GB486" s="185" t="n"/>
      <c r="GC486" s="119">
        <f>IF(N($H486)&lt;30,"",IF(FW486="","",FW486+31))</f>
        <v/>
      </c>
      <c r="GD486" s="124">
        <f>IF(GC486="","",TODAY()-GC486)</f>
        <v/>
      </c>
      <c r="GE486" s="494" t="n"/>
      <c r="GF486" s="184" t="n"/>
      <c r="GG486" s="184">
        <f>IF(GC486="","SIN ESTADO",IF(GE486&lt;&gt;"","PAGA",IF(GD486&gt;0,"VENCIDA",IF(GD486&gt;=-5,"POR VENCER","AL DÍA"))))</f>
        <v/>
      </c>
      <c r="GH486" s="185" t="n"/>
      <c r="GI486" s="119">
        <f>IF(N($H486)&lt;31,"",IF(GC486="","",GC486+31))</f>
        <v/>
      </c>
      <c r="GJ486" s="124">
        <f>IF(GI486="","",TODAY()-GI486)</f>
        <v/>
      </c>
      <c r="GK486" s="494" t="n"/>
      <c r="GL486" s="184" t="n"/>
      <c r="GM486" s="184">
        <f>IF(GI486="","SIN ESTADO",IF(GK486&lt;&gt;"","PAGA",IF(GJ486&gt;0,"VENCIDA",IF(GJ486&gt;=-5,"POR VENCER","AL DÍA"))))</f>
        <v/>
      </c>
      <c r="GN486" s="185" t="n"/>
      <c r="GO486" s="119">
        <f>IF(N($H486)&lt;32,"",IF(GI486="","",GI486+31))</f>
        <v/>
      </c>
      <c r="GP486" s="124">
        <f>IF(GO486="","",TODAY()-GO486)</f>
        <v/>
      </c>
      <c r="GQ486" s="494" t="n"/>
      <c r="GR486" s="184" t="n"/>
      <c r="GS486" s="184">
        <f>IF(GO486="","SIN ESTADO",IF(GQ486&lt;&gt;"","PAGA",IF(GP486&gt;0,"VENCIDA",IF(GP486&gt;=-5,"POR VENCER","AL DÍA"))))</f>
        <v/>
      </c>
      <c r="GT486" s="185" t="n"/>
      <c r="GU486" s="119">
        <f>IF(N($H486)&lt;33,"",IF(GO486="","",GO486+31))</f>
        <v/>
      </c>
      <c r="GV486" s="124">
        <f>IF(GU486="","",TODAY()-GU486)</f>
        <v/>
      </c>
      <c r="GW486" s="494" t="n"/>
      <c r="GX486" s="184" t="n"/>
      <c r="GY486" s="184">
        <f>IF(GU486="","SIN ESTADO",IF(GW486&lt;&gt;"","PAGA",IF(GV486&gt;0,"VENCIDA",IF(GV486&gt;=-5,"POR VENCER","AL DÍA"))))</f>
        <v/>
      </c>
      <c r="GZ486" s="185" t="n"/>
      <c r="HA486" s="119">
        <f>IF(N($H486)&lt;34,"",IF(GU486="","",GU486+31))</f>
        <v/>
      </c>
      <c r="HB486" s="124">
        <f>IF(HA486="","",TODAY()-HA486)</f>
        <v/>
      </c>
      <c r="HC486" s="494" t="n"/>
      <c r="HD486" s="184" t="n"/>
      <c r="HE486" s="184">
        <f>IF(HA486="","SIN ESTADO",IF(HC486&lt;&gt;"","PAGA",IF(HB486&gt;0,"VENCIDA",IF(HB486&gt;=-5,"POR VENCER","AL DÍA"))))</f>
        <v/>
      </c>
      <c r="HF486" s="185" t="n"/>
      <c r="HG486" s="119">
        <f>IF(N($H486)&lt;35,"",IF(HA486="","",HA486+31))</f>
        <v/>
      </c>
      <c r="HH486" s="124">
        <f>IF(HG486="","",TODAY()-HG486)</f>
        <v/>
      </c>
      <c r="HI486" s="494" t="n"/>
      <c r="HJ486" s="184" t="n"/>
      <c r="HK486" s="184">
        <f>IF(HG486="","SIN ESTADO",IF(HI486&lt;&gt;"","PAGA",IF(HH486&gt;0,"VENCIDA",IF(HH486&gt;=-5,"POR VENCER","AL DÍA"))))</f>
        <v/>
      </c>
      <c r="HL486" s="168" t="n"/>
      <c r="HM486" s="119">
        <f>IF(N($H486)&lt;36,"",IF(HG486="","",HG486+31))</f>
        <v/>
      </c>
      <c r="HN486" s="124">
        <f>IF(HM486="","",TODAY()-HM486)</f>
        <v/>
      </c>
      <c r="HO486" s="494" t="n"/>
      <c r="HP486" s="184" t="n"/>
      <c r="HQ486" s="184">
        <f>IF(HM486="","SIN ESTADO",IF(HO486&lt;&gt;"","PAGA",IF(HN486&gt;0,"VENCIDA",IF(HN486&gt;=-5,"POR VENCER","AL DÍA"))))</f>
        <v/>
      </c>
      <c r="HR486" s="168" t="n"/>
      <c r="HS486" s="169">
        <f>N486+T486+Z486+AF486+AL486+AR486+AX486+BD486+BJ486+BP486+BV486+CB486+CH486+CN486+CT486+CZ486+DF486+DL486+DR486+DX486+ED486+EJ486+EP486+EV486+FB486+FH486+FN486+FT486+FZ486+GF486+GL486+GR486+GX486+HD486+HJ486+HP486</f>
        <v/>
      </c>
      <c r="HU486" s="170">
        <f>IFERROR(N($J486),0)</f>
        <v/>
      </c>
      <c r="HW486" s="170">
        <f>SUMPRODUCT((MOD(COLUMN($M486:$HR486)-COLUMN($M486),6)=0)*ISNUMBER($M486:$HR486)*($M486:$HR486&gt;=RESUMEN!$C$26)*($M486:$HR486&lt;=RESUMEN!$C$27)*IFERROR(N($N486:$HS486),0))</f>
        <v/>
      </c>
      <c r="HX486" s="170">
        <f>SUMPRODUCT((MOD(COLUMN($M486:$HR486)-COLUMN($M486),6)=0)*ISNUMBER($M486:$HR486)*($M486:$HR486&gt;=RESUMEN!$C$26)*($M486:$HR486&lt;=RESUMEN!$C$27))</f>
        <v/>
      </c>
    </row>
    <row r="487" ht="15.75" customHeight="1" s="506">
      <c r="B487" s="113">
        <f>VENTAS!A486</f>
        <v/>
      </c>
      <c r="C487" s="236">
        <f>VENTAS!B486</f>
        <v/>
      </c>
      <c r="D487" s="53">
        <f>VENTAS!C486</f>
        <v/>
      </c>
      <c r="E487" s="114">
        <f>VENTAS!D486</f>
        <v/>
      </c>
      <c r="F487" s="114">
        <f>VENTAS!J486</f>
        <v/>
      </c>
      <c r="G487" s="494">
        <f>VENTAS!F486</f>
        <v/>
      </c>
      <c r="H487" s="479">
        <f>VENTAS!K486</f>
        <v/>
      </c>
      <c r="I487" s="479">
        <f>VENTAS!M486</f>
        <v/>
      </c>
      <c r="J487" s="184">
        <f>VENTAS!L486</f>
        <v/>
      </c>
      <c r="K487" s="119">
        <f>IF(N($H487)&lt;1,"",$G487+31)</f>
        <v/>
      </c>
      <c r="L487" s="124">
        <f>IF(K487="","",TODAY()-K487)</f>
        <v/>
      </c>
      <c r="M487" s="494" t="n">
        <v>46149</v>
      </c>
      <c r="N487" s="374" t="n">
        <v>1000000</v>
      </c>
      <c r="O487" s="184">
        <f>IF(K487="","SIN ESTADO",IF(M487&lt;&gt;"","PAGA",IF(L487&gt;0,"VENCIDA",IF(L487&gt;=-5,"POR VENCER","AL DÍA"))))</f>
        <v/>
      </c>
      <c r="P487" s="185" t="inlineStr">
        <is>
          <t>TRANSFERENCIA</t>
        </is>
      </c>
      <c r="Q487" s="119">
        <f>IF(N($H487)&lt;2,"",IF(K487="","",K487+31))</f>
        <v/>
      </c>
      <c r="R487" s="124">
        <f>IF(Q487="","",TODAY()-Q487)</f>
        <v/>
      </c>
      <c r="S487" s="494" t="n">
        <v>46179</v>
      </c>
      <c r="T487" s="184" t="n">
        <v>1000000</v>
      </c>
      <c r="U487" s="184">
        <f>IF(Q487="","SIN ESTADO",IF(S487&lt;&gt;"","PAGA",IF(R487&gt;0,"VENCIDA",IF(R487&gt;=-5,"POR VENCER","AL DÍA"))))</f>
        <v/>
      </c>
      <c r="V487" s="185" t="inlineStr">
        <is>
          <t>TRANSFERENCIA</t>
        </is>
      </c>
      <c r="W487" s="119">
        <f>IF(N($H487)&lt;3,"",IF(Q487="","",Q487+31))</f>
        <v/>
      </c>
      <c r="X487" s="124">
        <f>IF(W487="","",TODAY()-W487)</f>
        <v/>
      </c>
      <c r="Y487" s="494" t="n">
        <v>46210</v>
      </c>
      <c r="Z487" s="184" t="n">
        <v>1000000</v>
      </c>
      <c r="AA487" s="184">
        <f>IF(W487="","SIN ESTADO",IF(Y487&lt;&gt;"","PAGA",IF(X487&gt;0,"VENCIDA",IF(X487&gt;=-5,"POR VENCER","AL DÍA"))))</f>
        <v/>
      </c>
      <c r="AB487" s="185" t="inlineStr">
        <is>
          <t>TRANSFERENCIA</t>
        </is>
      </c>
      <c r="AC487" s="119">
        <f>IF(N($H487)&lt;4,"",IF(W487="","",W487+31))</f>
        <v/>
      </c>
      <c r="AD487" s="124">
        <f>IF(AC487="","",TODAY()-AC487)</f>
        <v/>
      </c>
      <c r="AE487" s="494" t="n">
        <v>46242</v>
      </c>
      <c r="AF487" s="184" t="n">
        <v>1000000</v>
      </c>
      <c r="AG487" s="184">
        <f>IF(AC487="","SIN ESTADO",IF(AE487&lt;&gt;"","PAGA",IF(AD487&gt;0,"VENCIDA",IF(AD487&gt;=-5,"POR VENCER","AL DÍA"))))</f>
        <v/>
      </c>
      <c r="AH487" s="185" t="inlineStr">
        <is>
          <t>TRANSFERENCIA</t>
        </is>
      </c>
      <c r="AI487" s="119">
        <f>IF(N($H487)&lt;5,"",IF(AC487="","",AC487+31))</f>
        <v/>
      </c>
      <c r="AJ487" s="124">
        <f>IF(AI487="","",TODAY()-AI487)</f>
        <v/>
      </c>
      <c r="AK487" s="494" t="n">
        <v>46272</v>
      </c>
      <c r="AL487" s="184" t="n">
        <v>1000000</v>
      </c>
      <c r="AM487" s="184">
        <f>IF(AI487="","SIN ESTADO",IF(AK487&lt;&gt;"","PAGA",IF(AJ487&gt;0,"VENCIDA",IF(AJ487&gt;=-5,"POR VENCER","AL DÍA"))))</f>
        <v/>
      </c>
      <c r="AN487" s="185" t="inlineStr">
        <is>
          <t>TRANSFERENCIA</t>
        </is>
      </c>
      <c r="AO487" s="119">
        <f>IF(N($H487)&lt;6,"",IF(AI487="","",AI487+31))</f>
        <v/>
      </c>
      <c r="AP487" s="124">
        <f>IF(AO487="","",TODAY()-AO487)</f>
        <v/>
      </c>
      <c r="AQ487" s="270" t="n"/>
      <c r="AR487" s="184" t="n"/>
      <c r="AS487" s="184">
        <f>IF(AO487="","SIN ESTADO",IF(AQ487&lt;&gt;"","PAGA",IF(AP487&gt;0,"VENCIDA",IF(AP487&gt;=-5,"POR VENCER","AL DÍA"))))</f>
        <v/>
      </c>
      <c r="AT487" s="185" t="n"/>
      <c r="AU487" s="119">
        <f>IF(N($H487)&lt;7,"",IF(AO487="","",AO487+31))</f>
        <v/>
      </c>
      <c r="AV487" s="124">
        <f>IF(AU487="","",TODAY()-AU487)</f>
        <v/>
      </c>
      <c r="AW487" s="494" t="n"/>
      <c r="AX487" s="184" t="n"/>
      <c r="AY487" s="184">
        <f>IF(AU487="","SIN ESTADO",IF(AW487&lt;&gt;"","PAGA",IF(AV487&gt;0,"VENCIDA",IF(AV487&gt;=-5,"POR VENCER","AL DÍA"))))</f>
        <v/>
      </c>
      <c r="AZ487" s="185" t="n"/>
      <c r="BA487" s="119">
        <f>IF(N($H487)&lt;8,"",IF(AU487="","",AU487+31))</f>
        <v/>
      </c>
      <c r="BB487" s="124">
        <f>IF(BA487="","",TODAY()-BA487)</f>
        <v/>
      </c>
      <c r="BC487" s="494" t="n"/>
      <c r="BD487" s="184" t="n"/>
      <c r="BE487" s="184">
        <f>IF(BA487="","SIN ESTADO",IF(BC487&lt;&gt;"","PAGA",IF(BB487&gt;0,"VENCIDA",IF(BB487&gt;=-5,"POR VENCER","AL DÍA"))))</f>
        <v/>
      </c>
      <c r="BF487" s="185" t="n"/>
      <c r="BG487" s="119">
        <f>IF(N($H487)&lt;9,"",IF(BA487="","",BA487+31))</f>
        <v/>
      </c>
      <c r="BH487" s="124">
        <f>IF(BG487="","",TODAY()-BG487)</f>
        <v/>
      </c>
      <c r="BI487" s="494" t="n"/>
      <c r="BJ487" s="184" t="n"/>
      <c r="BK487" s="184">
        <f>IF(BG487="","SIN ESTADO",IF(BI487&lt;&gt;"","PAGA",IF(BH487&gt;0,"VENCIDA",IF(BH487&gt;=-5,"POR VENCER","AL DÍA"))))</f>
        <v/>
      </c>
      <c r="BL487" s="185" t="n"/>
      <c r="BM487" s="119">
        <f>IF(N($H487)&lt;10,"",IF(BG487="","",BG487+31))</f>
        <v/>
      </c>
      <c r="BN487" s="124">
        <f>IF(BM487="","",TODAY()-BM487)</f>
        <v/>
      </c>
      <c r="BO487" s="494" t="n"/>
      <c r="BP487" s="184" t="n"/>
      <c r="BQ487" s="184">
        <f>IF(BM487="","SIN ESTADO",IF(BO487&lt;&gt;"","PAGA",IF(BN487&gt;0,"VENCIDA",IF(BN487&gt;=-5,"POR VENCER","AL DÍA"))))</f>
        <v/>
      </c>
      <c r="BR487" s="185" t="n"/>
      <c r="BS487" s="119">
        <f>IF(N($H487)&lt;11,"",IF(BM487="","",BM487+31))</f>
        <v/>
      </c>
      <c r="BT487" s="124">
        <f>IF(BS487="","",TODAY()-BS487)</f>
        <v/>
      </c>
      <c r="BU487" s="494" t="n"/>
      <c r="BV487" s="184" t="n"/>
      <c r="BW487" s="184">
        <f>IF(BS487="","SIN ESTADO",IF(BU487&lt;&gt;"","PAGA",IF(BT487&gt;0,"VENCIDA",IF(BT487&gt;=-5,"POR VENCER","AL DÍA"))))</f>
        <v/>
      </c>
      <c r="BX487" s="185" t="n"/>
      <c r="BY487" s="119">
        <f>IF(N($H487)&lt;12,"",IF(BS487="","",BS487+31))</f>
        <v/>
      </c>
      <c r="BZ487" s="124">
        <f>IF(BY487="","",TODAY()-BY487)</f>
        <v/>
      </c>
      <c r="CA487" s="494" t="n"/>
      <c r="CB487" s="184" t="n"/>
      <c r="CC487" s="184">
        <f>IF(BY487="","SIN ESTADO",IF(CA487&lt;&gt;"","PAGA",IF(BZ487&gt;0,"VENCIDA",IF(BZ487&gt;=-5,"POR VENCER","AL DÍA"))))</f>
        <v/>
      </c>
      <c r="CD487" s="185" t="n"/>
      <c r="CE487" s="119">
        <f>IF(N($H487)&lt;13,"",IF(BY487="","",BY487+31))</f>
        <v/>
      </c>
      <c r="CF487" s="124">
        <f>IF(CE487="","",TODAY()-CE487)</f>
        <v/>
      </c>
      <c r="CG487" s="494" t="n"/>
      <c r="CH487" s="184" t="n"/>
      <c r="CI487" s="184">
        <f>IF(CE487="","SIN ESTADO",IF(CG487&lt;&gt;"","PAGA",IF(CF487&gt;0,"VENCIDA",IF(CF487&gt;=-5,"POR VENCER","AL DÍA"))))</f>
        <v/>
      </c>
      <c r="CJ487" s="185" t="n"/>
      <c r="CK487" s="119">
        <f>IF(N($H487)&lt;14,"",IF(CE487="","",CE487+31))</f>
        <v/>
      </c>
      <c r="CL487" s="124">
        <f>IF(CK487="","",TODAY()-CK487)</f>
        <v/>
      </c>
      <c r="CM487" s="494" t="n"/>
      <c r="CN487" s="184" t="n"/>
      <c r="CO487" s="184">
        <f>IF(CK487="","SIN ESTADO",IF(CM487&lt;&gt;"","PAGA",IF(CL487&gt;0,"VENCIDA",IF(CL487&gt;=-5,"POR VENCER","AL DÍA"))))</f>
        <v/>
      </c>
      <c r="CP487" s="185" t="n"/>
      <c r="CQ487" s="119">
        <f>IF(N($H487)&lt;15,"",IF(CK487="","",CK487+31))</f>
        <v/>
      </c>
      <c r="CR487" s="124">
        <f>IF(CQ487="","",TODAY()-CQ487)</f>
        <v/>
      </c>
      <c r="CS487" s="494" t="n"/>
      <c r="CT487" s="184" t="n"/>
      <c r="CU487" s="184">
        <f>IF(CQ487="","SIN ESTADO",IF(CS487&lt;&gt;"","PAGA",IF(CR487&gt;0,"VENCIDA",IF(CR487&gt;=-5,"POR VENCER","AL DÍA"))))</f>
        <v/>
      </c>
      <c r="CV487" s="185" t="n"/>
      <c r="CW487" s="119">
        <f>IF(N($H487)&lt;16,"",IF(CQ487="","",CQ487+31))</f>
        <v/>
      </c>
      <c r="CX487" s="124">
        <f>IF(CW487="","",TODAY()-CW487)</f>
        <v/>
      </c>
      <c r="CY487" s="494" t="n"/>
      <c r="CZ487" s="184" t="n"/>
      <c r="DA487" s="184">
        <f>IF(CW487="","SIN ESTADO",IF(CY487&lt;&gt;"","PAGA",IF(CX487&gt;0,"VENCIDA",IF(CX487&gt;=-5,"POR VENCER","AL DÍA"))))</f>
        <v/>
      </c>
      <c r="DB487" s="185" t="n"/>
      <c r="DC487" s="119">
        <f>IF(N($H487)&lt;17,"",IF(CW487="","",CW487+31))</f>
        <v/>
      </c>
      <c r="DD487" s="124">
        <f>IF(DC487="","",TODAY()-DC487)</f>
        <v/>
      </c>
      <c r="DE487" s="494" t="n"/>
      <c r="DF487" s="184" t="n"/>
      <c r="DG487" s="184">
        <f>IF(DC487="","SIN ESTADO",IF(DE487&lt;&gt;"","PAGA",IF(DD487&gt;0,"VENCIDA",IF(DD487&gt;=-5,"POR VENCER","AL DÍA"))))</f>
        <v/>
      </c>
      <c r="DH487" s="185" t="n"/>
      <c r="DI487" s="119">
        <f>IF(N($H487)&lt;18,"",IF(DC487="","",DC487+31))</f>
        <v/>
      </c>
      <c r="DJ487" s="124">
        <f>IF(DI487="","",TODAY()-DI487)</f>
        <v/>
      </c>
      <c r="DK487" s="494" t="n"/>
      <c r="DL487" s="184" t="n"/>
      <c r="DM487" s="184">
        <f>IF(DI487="","SIN ESTADO",IF(DK487&lt;&gt;"","PAGA",IF(DJ487&gt;0,"VENCIDA",IF(DJ487&gt;=-5,"POR VENCER","AL DÍA"))))</f>
        <v/>
      </c>
      <c r="DN487" s="185" t="n"/>
      <c r="DO487" s="119">
        <f>IF(N($H487)&lt;19,"",IF(DI487="","",DI487+31))</f>
        <v/>
      </c>
      <c r="DP487" s="124">
        <f>IF(DO487="","",TODAY()-DO487)</f>
        <v/>
      </c>
      <c r="DQ487" s="494" t="n"/>
      <c r="DR487" s="184" t="n"/>
      <c r="DS487" s="184">
        <f>IF(DO487="","SIN ESTADO",IF(DQ487&lt;&gt;"","PAGA",IF(DP487&gt;0,"VENCIDA",IF(DP487&gt;=-5,"POR VENCER","AL DÍA"))))</f>
        <v/>
      </c>
      <c r="DT487" s="185" t="n"/>
      <c r="DU487" s="119">
        <f>IF(N($H487)&lt;20,"",IF(DO487="","",DO487+31))</f>
        <v/>
      </c>
      <c r="DV487" s="124">
        <f>IF(DU487="","",TODAY()-DU487)</f>
        <v/>
      </c>
      <c r="DW487" s="494" t="n"/>
      <c r="DX487" s="184" t="n"/>
      <c r="DY487" s="184">
        <f>IF(DU487="","SIN ESTADO",IF(DW487&lt;&gt;"","PAGA",IF(DV487&gt;0,"VENCIDA",IF(DV487&gt;=-5,"POR VENCER","AL DÍA"))))</f>
        <v/>
      </c>
      <c r="DZ487" s="185" t="n"/>
      <c r="EA487" s="119">
        <f>IF(N($H487)&lt;21,"",IF(DU487="","",DU487+31))</f>
        <v/>
      </c>
      <c r="EB487" s="124">
        <f>IF(EA487="","",TODAY()-EA487)</f>
        <v/>
      </c>
      <c r="EC487" s="494" t="n"/>
      <c r="ED487" s="184" t="n"/>
      <c r="EE487" s="184">
        <f>IF(EA487="","SIN ESTADO",IF(EC487&lt;&gt;"","PAGA",IF(EB487&gt;0,"VENCIDA",IF(EB487&gt;=-5,"POR VENCER","AL DÍA"))))</f>
        <v/>
      </c>
      <c r="EF487" s="185" t="n"/>
      <c r="EG487" s="119">
        <f>IF(N($H487)&lt;22,"",IF(EA487="","",EA487+31))</f>
        <v/>
      </c>
      <c r="EH487" s="124">
        <f>IF(EG487="","",TODAY()-EG487)</f>
        <v/>
      </c>
      <c r="EI487" s="494" t="n"/>
      <c r="EJ487" s="184" t="n"/>
      <c r="EK487" s="184">
        <f>IF(EG487="","SIN ESTADO",IF(EI487&lt;&gt;"","PAGA",IF(EH487&gt;0,"VENCIDA",IF(EH487&gt;=-5,"POR VENCER","AL DÍA"))))</f>
        <v/>
      </c>
      <c r="EL487" s="185" t="n"/>
      <c r="EM487" s="119">
        <f>IF(N($H487)&lt;23,"",IF(EG487="","",EG487+31))</f>
        <v/>
      </c>
      <c r="EN487" s="124">
        <f>IF(EM487="","",TODAY()-EM487)</f>
        <v/>
      </c>
      <c r="EO487" s="494" t="n"/>
      <c r="EP487" s="184" t="n"/>
      <c r="EQ487" s="184">
        <f>IF(EM487="","SIN ESTADO",IF(EO487&lt;&gt;"","PAGA",IF(EN487&gt;0,"VENCIDA",IF(EN487&gt;=-5,"POR VENCER","AL DÍA"))))</f>
        <v/>
      </c>
      <c r="ER487" s="185" t="n"/>
      <c r="ES487" s="119">
        <f>IF(N($H487)&lt;24,"",IF(EM487="","",EM487+31))</f>
        <v/>
      </c>
      <c r="ET487" s="124">
        <f>IF(ES487="","",TODAY()-ES487)</f>
        <v/>
      </c>
      <c r="EU487" s="494" t="n"/>
      <c r="EV487" s="184" t="n"/>
      <c r="EW487" s="184">
        <f>IF(ES487="","SIN ESTADO",IF(EU487&lt;&gt;"","PAGA",IF(ET487&gt;0,"VENCIDA",IF(ET487&gt;=-5,"POR VENCER","AL DÍA"))))</f>
        <v/>
      </c>
      <c r="EX487" s="185" t="n"/>
      <c r="EY487" s="119">
        <f>IF(N($H487)&lt;25,"",IF(ES487="","",ES487+31))</f>
        <v/>
      </c>
      <c r="EZ487" s="124">
        <f>IF(EY487="","",TODAY()-EY487)</f>
        <v/>
      </c>
      <c r="FA487" s="494" t="n"/>
      <c r="FB487" s="184" t="n"/>
      <c r="FC487" s="184">
        <f>IF(EY487="","SIN ESTADO",IF(FA487&lt;&gt;"","PAGA",IF(EZ487&gt;0,"VENCIDA",IF(EZ487&gt;=-5,"POR VENCER","AL DÍA"))))</f>
        <v/>
      </c>
      <c r="FD487" s="185" t="n"/>
      <c r="FE487" s="119">
        <f>IF(N($H487)&lt;26,"",IF(EY487="","",EY487+31))</f>
        <v/>
      </c>
      <c r="FF487" s="124">
        <f>IF(FE487="","",TODAY()-FE487)</f>
        <v/>
      </c>
      <c r="FG487" s="494" t="n"/>
      <c r="FH487" s="184" t="n"/>
      <c r="FI487" s="184">
        <f>IF(FE487="","SIN ESTADO",IF(FG487&lt;&gt;"","PAGA",IF(FF487&gt;0,"VENCIDA",IF(FF487&gt;=-5,"POR VENCER","AL DÍA"))))</f>
        <v/>
      </c>
      <c r="FJ487" s="185" t="n"/>
      <c r="FK487" s="119">
        <f>IF(N($H487)&lt;27,"",IF(FE487="","",FE487+31))</f>
        <v/>
      </c>
      <c r="FL487" s="124">
        <f>IF(FK487="","",TODAY()-FK487)</f>
        <v/>
      </c>
      <c r="FM487" s="494" t="n"/>
      <c r="FN487" s="184" t="n"/>
      <c r="FO487" s="184">
        <f>IF(FK487="","SIN ESTADO",IF(FM487&lt;&gt;"","PAGA",IF(FL487&gt;0,"VENCIDA",IF(FL487&gt;=-5,"POR VENCER","AL DÍA"))))</f>
        <v/>
      </c>
      <c r="FP487" s="185" t="n"/>
      <c r="FQ487" s="119">
        <f>IF(N($H487)&lt;28,"",IF(FK487="","",FK487+31))</f>
        <v/>
      </c>
      <c r="FR487" s="124">
        <f>IF(FQ487="","",TODAY()-FQ487)</f>
        <v/>
      </c>
      <c r="FS487" s="494" t="n"/>
      <c r="FT487" s="184" t="n"/>
      <c r="FU487" s="184">
        <f>IF(FQ487="","SIN ESTADO",IF(FS487&lt;&gt;"","PAGA",IF(FR487&gt;0,"VENCIDA",IF(FR487&gt;=-5,"POR VENCER","AL DÍA"))))</f>
        <v/>
      </c>
      <c r="FV487" s="185" t="n"/>
      <c r="FW487" s="119">
        <f>IF(N($H487)&lt;29,"",IF(FQ487="","",FQ487+31))</f>
        <v/>
      </c>
      <c r="FX487" s="124">
        <f>IF(FW487="","",TODAY()-FW487)</f>
        <v/>
      </c>
      <c r="FY487" s="494" t="n"/>
      <c r="FZ487" s="184" t="n"/>
      <c r="GA487" s="184">
        <f>IF(FW487="","SIN ESTADO",IF(FY487&lt;&gt;"","PAGA",IF(FX487&gt;0,"VENCIDA",IF(FX487&gt;=-5,"POR VENCER","AL DÍA"))))</f>
        <v/>
      </c>
      <c r="GB487" s="185" t="n"/>
      <c r="GC487" s="119">
        <f>IF(N($H487)&lt;30,"",IF(FW487="","",FW487+31))</f>
        <v/>
      </c>
      <c r="GD487" s="124">
        <f>IF(GC487="","",TODAY()-GC487)</f>
        <v/>
      </c>
      <c r="GE487" s="494" t="n"/>
      <c r="GF487" s="184" t="n"/>
      <c r="GG487" s="184">
        <f>IF(GC487="","SIN ESTADO",IF(GE487&lt;&gt;"","PAGA",IF(GD487&gt;0,"VENCIDA",IF(GD487&gt;=-5,"POR VENCER","AL DÍA"))))</f>
        <v/>
      </c>
      <c r="GH487" s="185" t="n"/>
      <c r="GI487" s="119">
        <f>IF(N($H487)&lt;31,"",IF(GC487="","",GC487+31))</f>
        <v/>
      </c>
      <c r="GJ487" s="124">
        <f>IF(GI487="","",TODAY()-GI487)</f>
        <v/>
      </c>
      <c r="GK487" s="494" t="n"/>
      <c r="GL487" s="184" t="n"/>
      <c r="GM487" s="184">
        <f>IF(GI487="","SIN ESTADO",IF(GK487&lt;&gt;"","PAGA",IF(GJ487&gt;0,"VENCIDA",IF(GJ487&gt;=-5,"POR VENCER","AL DÍA"))))</f>
        <v/>
      </c>
      <c r="GN487" s="185" t="n"/>
      <c r="GO487" s="119">
        <f>IF(N($H487)&lt;32,"",IF(GI487="","",GI487+31))</f>
        <v/>
      </c>
      <c r="GP487" s="124">
        <f>IF(GO487="","",TODAY()-GO487)</f>
        <v/>
      </c>
      <c r="GQ487" s="494" t="n"/>
      <c r="GR487" s="184" t="n"/>
      <c r="GS487" s="184">
        <f>IF(GO487="","SIN ESTADO",IF(GQ487&lt;&gt;"","PAGA",IF(GP487&gt;0,"VENCIDA",IF(GP487&gt;=-5,"POR VENCER","AL DÍA"))))</f>
        <v/>
      </c>
      <c r="GT487" s="185" t="n"/>
      <c r="GU487" s="119">
        <f>IF(N($H487)&lt;33,"",IF(GO487="","",GO487+31))</f>
        <v/>
      </c>
      <c r="GV487" s="124">
        <f>IF(GU487="","",TODAY()-GU487)</f>
        <v/>
      </c>
      <c r="GW487" s="494" t="n"/>
      <c r="GX487" s="184" t="n"/>
      <c r="GY487" s="184">
        <f>IF(GU487="","SIN ESTADO",IF(GW487&lt;&gt;"","PAGA",IF(GV487&gt;0,"VENCIDA",IF(GV487&gt;=-5,"POR VENCER","AL DÍA"))))</f>
        <v/>
      </c>
      <c r="GZ487" s="185" t="n"/>
      <c r="HA487" s="119">
        <f>IF(N($H487)&lt;34,"",IF(GU487="","",GU487+31))</f>
        <v/>
      </c>
      <c r="HB487" s="124">
        <f>IF(HA487="","",TODAY()-HA487)</f>
        <v/>
      </c>
      <c r="HC487" s="494" t="n"/>
      <c r="HD487" s="184" t="n"/>
      <c r="HE487" s="184">
        <f>IF(HA487="","SIN ESTADO",IF(HC487&lt;&gt;"","PAGA",IF(HB487&gt;0,"VENCIDA",IF(HB487&gt;=-5,"POR VENCER","AL DÍA"))))</f>
        <v/>
      </c>
      <c r="HF487" s="185" t="n"/>
      <c r="HG487" s="119">
        <f>IF(N($H487)&lt;35,"",IF(HA487="","",HA487+31))</f>
        <v/>
      </c>
      <c r="HH487" s="124">
        <f>IF(HG487="","",TODAY()-HG487)</f>
        <v/>
      </c>
      <c r="HI487" s="494" t="n"/>
      <c r="HJ487" s="184" t="n"/>
      <c r="HK487" s="184">
        <f>IF(HG487="","SIN ESTADO",IF(HI487&lt;&gt;"","PAGA",IF(HH487&gt;0,"VENCIDA",IF(HH487&gt;=-5,"POR VENCER","AL DÍA"))))</f>
        <v/>
      </c>
      <c r="HL487" s="168" t="n"/>
      <c r="HM487" s="119">
        <f>IF(N($H487)&lt;36,"",IF(HG487="","",HG487+31))</f>
        <v/>
      </c>
      <c r="HN487" s="124">
        <f>IF(HM487="","",TODAY()-HM487)</f>
        <v/>
      </c>
      <c r="HO487" s="494" t="n"/>
      <c r="HP487" s="184" t="n"/>
      <c r="HQ487" s="184">
        <f>IF(HM487="","SIN ESTADO",IF(HO487&lt;&gt;"","PAGA",IF(HN487&gt;0,"VENCIDA",IF(HN487&gt;=-5,"POR VENCER","AL DÍA"))))</f>
        <v/>
      </c>
      <c r="HR487" s="168" t="n"/>
      <c r="HS487" s="169">
        <f>N487+T487+Z487+AF487+AL487+AR487+AX487+BD487+BJ487+BP487+BV487+CB487+CH487+CN487+CT487+CZ487+DF487+DL487+DR487+DX487+ED487+EJ487+EP487+EV487+FB487+FH487+FN487+FT487+FZ487+GF487+GL487+GR487+GX487+HD487+HJ487+HP487</f>
        <v/>
      </c>
      <c r="HU487" s="170">
        <f>IFERROR(N($J487),0)</f>
        <v/>
      </c>
      <c r="HW487" s="170">
        <f>SUMPRODUCT((MOD(COLUMN($M487:$HR487)-COLUMN($M487),6)=0)*ISNUMBER($M487:$HR487)*($M487:$HR487&gt;=RESUMEN!$C$26)*($M487:$HR487&lt;=RESUMEN!$C$27)*IFERROR(N($N487:$HS487),0))</f>
        <v/>
      </c>
      <c r="HX487" s="170">
        <f>SUMPRODUCT((MOD(COLUMN($M487:$HR487)-COLUMN($M487),6)=0)*ISNUMBER($M487:$HR487)*($M487:$HR487&gt;=RESUMEN!$C$26)*($M487:$HR487&lt;=RESUMEN!$C$27))</f>
        <v/>
      </c>
    </row>
    <row r="488" ht="15.75" customHeight="1" s="506">
      <c r="B488" s="113">
        <f>VENTAS!A487</f>
        <v/>
      </c>
      <c r="C488" s="236">
        <f>VENTAS!B487</f>
        <v/>
      </c>
      <c r="D488" s="53">
        <f>VENTAS!C487</f>
        <v/>
      </c>
      <c r="E488" s="114">
        <f>VENTAS!D487</f>
        <v/>
      </c>
      <c r="F488" s="114">
        <f>VENTAS!J487</f>
        <v/>
      </c>
      <c r="G488" s="494">
        <f>VENTAS!F487</f>
        <v/>
      </c>
      <c r="H488" s="479">
        <f>VENTAS!K487</f>
        <v/>
      </c>
      <c r="I488" s="479">
        <f>VENTAS!M487</f>
        <v/>
      </c>
      <c r="J488" s="184">
        <f>VENTAS!L487</f>
        <v/>
      </c>
      <c r="K488" s="119">
        <f>IF(N($H488)&lt;1,"",$G488+31)</f>
        <v/>
      </c>
      <c r="L488" s="124">
        <f>IF(K488="","",TODAY()-K488)</f>
        <v/>
      </c>
      <c r="M488" s="469" t="n">
        <v>46105</v>
      </c>
      <c r="N488" s="374" t="n">
        <v>8000000</v>
      </c>
      <c r="O488" s="184">
        <f>IF(K488="","SIN ESTADO",IF(M488&lt;&gt;"","PAGA",IF(L488&gt;0,"VENCIDA",IF(L488&gt;=-5,"POR VENCER","AL DÍA"))))</f>
        <v/>
      </c>
      <c r="P488" s="185" t="inlineStr">
        <is>
          <t>TRANSFERENCIA</t>
        </is>
      </c>
      <c r="Q488" s="119">
        <f>IF(N($H488)&lt;2,"",IF(K488="","",K488+31))</f>
        <v/>
      </c>
      <c r="R488" s="124">
        <f>IF(Q488="","",TODAY()-Q488)</f>
        <v/>
      </c>
      <c r="S488" s="494" t="n">
        <v>46105</v>
      </c>
      <c r="T488" s="184" t="n"/>
      <c r="U488" s="184">
        <f>IF(Q488="","SIN ESTADO",IF(S488&lt;&gt;"","PAGA",IF(R488&gt;0,"VENCIDA",IF(R488&gt;=-5,"POR VENCER","AL DÍA"))))</f>
        <v/>
      </c>
      <c r="V488" s="185" t="inlineStr">
        <is>
          <t>TRANSFERENCIA</t>
        </is>
      </c>
      <c r="W488" s="119">
        <f>IF(N($H488)&lt;3,"",IF(Q488="","",Q488+31))</f>
        <v/>
      </c>
      <c r="X488" s="124">
        <f>IF(W488="","",TODAY()-W488)</f>
        <v/>
      </c>
      <c r="Y488" s="494" t="n">
        <v>46105</v>
      </c>
      <c r="Z488" s="184" t="n"/>
      <c r="AA488" s="184">
        <f>IF(W488="","SIN ESTADO",IF(Y488&lt;&gt;"","PAGA",IF(X488&gt;0,"VENCIDA",IF(X488&gt;=-5,"POR VENCER","AL DÍA"))))</f>
        <v/>
      </c>
      <c r="AB488" s="185" t="n"/>
      <c r="AC488" s="119">
        <f>IF(N($H488)&lt;4,"",IF(W488="","",W488+31))</f>
        <v/>
      </c>
      <c r="AD488" s="124">
        <f>IF(AC488="","",TODAY()-AC488)</f>
        <v/>
      </c>
      <c r="AE488" s="494" t="n">
        <v>46105</v>
      </c>
      <c r="AF488" s="184" t="n"/>
      <c r="AG488" s="184">
        <f>IF(AC488="","SIN ESTADO",IF(AE488&lt;&gt;"","PAGA",IF(AD488&gt;0,"VENCIDA",IF(AD488&gt;=-5,"POR VENCER","AL DÍA"))))</f>
        <v/>
      </c>
      <c r="AH488" s="185" t="n"/>
      <c r="AI488" s="119">
        <f>IF(N($H488)&lt;5,"",IF(AC488="","",AC488+31))</f>
        <v/>
      </c>
      <c r="AJ488" s="124">
        <f>IF(AI488="","",TODAY()-AI488)</f>
        <v/>
      </c>
      <c r="AK488" s="494" t="n">
        <v>46105</v>
      </c>
      <c r="AL488" s="184" t="n"/>
      <c r="AM488" s="184">
        <f>IF(AI488="","SIN ESTADO",IF(AK488&lt;&gt;"","PAGA",IF(AJ488&gt;0,"VENCIDA",IF(AJ488&gt;=-5,"POR VENCER","AL DÍA"))))</f>
        <v/>
      </c>
      <c r="AN488" s="185" t="n"/>
      <c r="AO488" s="119">
        <f>IF(N($H488)&lt;6,"",IF(AI488="","",AI488+31))</f>
        <v/>
      </c>
      <c r="AP488" s="124">
        <f>IF(AO488="","",TODAY()-AO488)</f>
        <v/>
      </c>
      <c r="AQ488" s="270" t="n">
        <v>46105</v>
      </c>
      <c r="AR488" s="184" t="n"/>
      <c r="AS488" s="184">
        <f>IF(AO488="","SIN ESTADO",IF(AQ488&lt;&gt;"","PAGA",IF(AP488&gt;0,"VENCIDA",IF(AP488&gt;=-5,"POR VENCER","AL DÍA"))))</f>
        <v/>
      </c>
      <c r="AT488" s="185" t="n"/>
      <c r="AU488" s="119">
        <f>IF(N($H488)&lt;7,"",IF(AO488="","",AO488+31))</f>
        <v/>
      </c>
      <c r="AV488" s="124">
        <f>IF(AU488="","",TODAY()-AU488)</f>
        <v/>
      </c>
      <c r="AW488" s="494" t="n">
        <v>46105</v>
      </c>
      <c r="AX488" s="184" t="n"/>
      <c r="AY488" s="184">
        <f>IF(AU488="","SIN ESTADO",IF(AW488&lt;&gt;"","PAGA",IF(AV488&gt;0,"VENCIDA",IF(AV488&gt;=-5,"POR VENCER","AL DÍA"))))</f>
        <v/>
      </c>
      <c r="AZ488" s="185" t="n"/>
      <c r="BA488" s="119">
        <f>IF(N($H488)&lt;8,"",IF(AU488="","",AU488+31))</f>
        <v/>
      </c>
      <c r="BB488" s="124">
        <f>IF(BA488="","",TODAY()-BA488)</f>
        <v/>
      </c>
      <c r="BC488" s="494" t="n">
        <v>46104</v>
      </c>
      <c r="BD488" s="184" t="n"/>
      <c r="BE488" s="184">
        <f>IF(BA488="","SIN ESTADO",IF(BC488&lt;&gt;"","PAGA",IF(BB488&gt;0,"VENCIDA",IF(BB488&gt;=-5,"POR VENCER","AL DÍA"))))</f>
        <v/>
      </c>
      <c r="BF488" s="185" t="n"/>
      <c r="BG488" s="119">
        <f>IF(N($H488)&lt;9,"",IF(BA488="","",BA488+31))</f>
        <v/>
      </c>
      <c r="BH488" s="124">
        <f>IF(BG488="","",TODAY()-BG488)</f>
        <v/>
      </c>
      <c r="BI488" s="494" t="n">
        <v>46175</v>
      </c>
      <c r="BJ488" s="184" t="n">
        <v>5800000</v>
      </c>
      <c r="BK488" s="184">
        <f>IF(BG488="","SIN ESTADO",IF(BI488&lt;&gt;"","PAGA",IF(BH488&gt;0,"VENCIDA",IF(BH488&gt;=-5,"POR VENCER","AL DÍA"))))</f>
        <v/>
      </c>
      <c r="BL488" s="185" t="inlineStr">
        <is>
          <t>TRANSFERENCIA</t>
        </is>
      </c>
      <c r="BM488" s="119">
        <f>IF(N($H488)&lt;10,"",IF(BG488="","",BG488+31))</f>
        <v/>
      </c>
      <c r="BN488" s="124">
        <f>IF(BM488="","",TODAY()-BM488)</f>
        <v/>
      </c>
      <c r="BO488" s="494" t="n">
        <v>46175</v>
      </c>
      <c r="BP488" s="184" t="n"/>
      <c r="BQ488" s="184">
        <f>IF(BM488="","SIN ESTADO",IF(BO488&lt;&gt;"","PAGA",IF(BN488&gt;0,"VENCIDA",IF(BN488&gt;=-5,"POR VENCER","AL DÍA"))))</f>
        <v/>
      </c>
      <c r="BR488" s="185" t="n"/>
      <c r="BS488" s="119">
        <f>IF(N($H488)&lt;11,"",IF(BM488="","",BM488+31))</f>
        <v/>
      </c>
      <c r="BT488" s="124">
        <f>IF(BS488="","",TODAY()-BS488)</f>
        <v/>
      </c>
      <c r="BU488" s="494" t="n">
        <v>46175</v>
      </c>
      <c r="BV488" s="184" t="n"/>
      <c r="BW488" s="184">
        <f>IF(BS488="","SIN ESTADO",IF(BU488&lt;&gt;"","PAGA",IF(BT488&gt;0,"VENCIDA",IF(BT488&gt;=-5,"POR VENCER","AL DÍA"))))</f>
        <v/>
      </c>
      <c r="BX488" s="185" t="n"/>
      <c r="BY488" s="119">
        <f>IF(N($H488)&lt;12,"",IF(BS488="","",BS488+31))</f>
        <v/>
      </c>
      <c r="BZ488" s="124">
        <f>IF(BY488="","",TODAY()-BY488)</f>
        <v/>
      </c>
      <c r="CA488" s="494" t="n">
        <v>46175</v>
      </c>
      <c r="CB488" s="184" t="n"/>
      <c r="CC488" s="184">
        <f>IF(BY488="","SIN ESTADO",IF(CA488&lt;&gt;"","PAGA",IF(BZ488&gt;0,"VENCIDA",IF(BZ488&gt;=-5,"POR VENCER","AL DÍA"))))</f>
        <v/>
      </c>
      <c r="CD488" s="185" t="n"/>
      <c r="CE488" s="119">
        <f>IF(N($H488)&lt;13,"",IF(BY488="","",BY488+31))</f>
        <v/>
      </c>
      <c r="CF488" s="124">
        <f>IF(CE488="","",TODAY()-CE488)</f>
        <v/>
      </c>
      <c r="CG488" s="494" t="n">
        <v>46175</v>
      </c>
      <c r="CH488" s="184" t="n"/>
      <c r="CI488" s="184">
        <f>IF(CE488="","SIN ESTADO",IF(CG488&lt;&gt;"","PAGA",IF(CF488&gt;0,"VENCIDA",IF(CF488&gt;=-5,"POR VENCER","AL DÍA"))))</f>
        <v/>
      </c>
      <c r="CJ488" s="185" t="n"/>
      <c r="CK488" s="119">
        <f>IF(N($H488)&lt;14,"",IF(CE488="","",CE488+31))</f>
        <v/>
      </c>
      <c r="CL488" s="124">
        <f>IF(CK488="","",TODAY()-CK488)</f>
        <v/>
      </c>
      <c r="CM488" s="494" t="n"/>
      <c r="CN488" s="184" t="n"/>
      <c r="CO488" s="184">
        <f>IF(CK488="","SIN ESTADO",IF(CM488&lt;&gt;"","PAGA",IF(CL488&gt;0,"VENCIDA",IF(CL488&gt;=-5,"POR VENCER","AL DÍA"))))</f>
        <v/>
      </c>
      <c r="CP488" s="185" t="n"/>
      <c r="CQ488" s="119">
        <f>IF(N($H488)&lt;15,"",IF(CK488="","",CK488+31))</f>
        <v/>
      </c>
      <c r="CR488" s="124">
        <f>IF(CQ488="","",TODAY()-CQ488)</f>
        <v/>
      </c>
      <c r="CS488" s="494" t="n"/>
      <c r="CT488" s="184" t="n"/>
      <c r="CU488" s="184">
        <f>IF(CQ488="","SIN ESTADO",IF(CS488&lt;&gt;"","PAGA",IF(CR488&gt;0,"VENCIDA",IF(CR488&gt;=-5,"POR VENCER","AL DÍA"))))</f>
        <v/>
      </c>
      <c r="CV488" s="185" t="n"/>
      <c r="CW488" s="119">
        <f>IF(N($H488)&lt;16,"",IF(CQ488="","",CQ488+31))</f>
        <v/>
      </c>
      <c r="CX488" s="124">
        <f>IF(CW488="","",TODAY()-CW488)</f>
        <v/>
      </c>
      <c r="CY488" s="494" t="n"/>
      <c r="CZ488" s="184" t="n"/>
      <c r="DA488" s="184">
        <f>IF(CW488="","SIN ESTADO",IF(CY488&lt;&gt;"","PAGA",IF(CX488&gt;0,"VENCIDA",IF(CX488&gt;=-5,"POR VENCER","AL DÍA"))))</f>
        <v/>
      </c>
      <c r="DB488" s="185" t="n"/>
      <c r="DC488" s="119">
        <f>IF(N($H488)&lt;17,"",IF(CW488="","",CW488+31))</f>
        <v/>
      </c>
      <c r="DD488" s="124">
        <f>IF(DC488="","",TODAY()-DC488)</f>
        <v/>
      </c>
      <c r="DE488" s="494" t="n"/>
      <c r="DF488" s="184" t="n"/>
      <c r="DG488" s="184">
        <f>IF(DC488="","SIN ESTADO",IF(DE488&lt;&gt;"","PAGA",IF(DD488&gt;0,"VENCIDA",IF(DD488&gt;=-5,"POR VENCER","AL DÍA"))))</f>
        <v/>
      </c>
      <c r="DH488" s="185" t="n"/>
      <c r="DI488" s="119">
        <f>IF(N($H488)&lt;18,"",IF(DC488="","",DC488+31))</f>
        <v/>
      </c>
      <c r="DJ488" s="124">
        <f>IF(DI488="","",TODAY()-DI488)</f>
        <v/>
      </c>
      <c r="DK488" s="494" t="n"/>
      <c r="DL488" s="184" t="n"/>
      <c r="DM488" s="184">
        <f>IF(DI488="","SIN ESTADO",IF(DK488&lt;&gt;"","PAGA",IF(DJ488&gt;0,"VENCIDA",IF(DJ488&gt;=-5,"POR VENCER","AL DÍA"))))</f>
        <v/>
      </c>
      <c r="DN488" s="185" t="n"/>
      <c r="DO488" s="119">
        <f>IF(N($H488)&lt;19,"",IF(DI488="","",DI488+31))</f>
        <v/>
      </c>
      <c r="DP488" s="124">
        <f>IF(DO488="","",TODAY()-DO488)</f>
        <v/>
      </c>
      <c r="DQ488" s="494" t="n"/>
      <c r="DR488" s="184" t="n"/>
      <c r="DS488" s="184">
        <f>IF(DO488="","SIN ESTADO",IF(DQ488&lt;&gt;"","PAGA",IF(DP488&gt;0,"VENCIDA",IF(DP488&gt;=-5,"POR VENCER","AL DÍA"))))</f>
        <v/>
      </c>
      <c r="DT488" s="185" t="n"/>
      <c r="DU488" s="119">
        <f>IF(N($H488)&lt;20,"",IF(DO488="","",DO488+31))</f>
        <v/>
      </c>
      <c r="DV488" s="124">
        <f>IF(DU488="","",TODAY()-DU488)</f>
        <v/>
      </c>
      <c r="DW488" s="494" t="n"/>
      <c r="DX488" s="184" t="n"/>
      <c r="DY488" s="184">
        <f>IF(DU488="","SIN ESTADO",IF(DW488&lt;&gt;"","PAGA",IF(DV488&gt;0,"VENCIDA",IF(DV488&gt;=-5,"POR VENCER","AL DÍA"))))</f>
        <v/>
      </c>
      <c r="DZ488" s="185" t="n"/>
      <c r="EA488" s="119">
        <f>IF(N($H488)&lt;21,"",IF(DU488="","",DU488+31))</f>
        <v/>
      </c>
      <c r="EB488" s="124">
        <f>IF(EA488="","",TODAY()-EA488)</f>
        <v/>
      </c>
      <c r="EC488" s="494" t="n"/>
      <c r="ED488" s="184" t="n"/>
      <c r="EE488" s="184">
        <f>IF(EA488="","SIN ESTADO",IF(EC488&lt;&gt;"","PAGA",IF(EB488&gt;0,"VENCIDA",IF(EB488&gt;=-5,"POR VENCER","AL DÍA"))))</f>
        <v/>
      </c>
      <c r="EF488" s="185" t="n"/>
      <c r="EG488" s="119">
        <f>IF(N($H488)&lt;22,"",IF(EA488="","",EA488+31))</f>
        <v/>
      </c>
      <c r="EH488" s="124">
        <f>IF(EG488="","",TODAY()-EG488)</f>
        <v/>
      </c>
      <c r="EI488" s="494" t="n"/>
      <c r="EJ488" s="184" t="n"/>
      <c r="EK488" s="184">
        <f>IF(EG488="","SIN ESTADO",IF(EI488&lt;&gt;"","PAGA",IF(EH488&gt;0,"VENCIDA",IF(EH488&gt;=-5,"POR VENCER","AL DÍA"))))</f>
        <v/>
      </c>
      <c r="EL488" s="185" t="n"/>
      <c r="EM488" s="119">
        <f>IF(N($H488)&lt;23,"",IF(EG488="","",EG488+31))</f>
        <v/>
      </c>
      <c r="EN488" s="124">
        <f>IF(EM488="","",TODAY()-EM488)</f>
        <v/>
      </c>
      <c r="EO488" s="494" t="n"/>
      <c r="EP488" s="184" t="n"/>
      <c r="EQ488" s="184">
        <f>IF(EM488="","SIN ESTADO",IF(EO488&lt;&gt;"","PAGA",IF(EN488&gt;0,"VENCIDA",IF(EN488&gt;=-5,"POR VENCER","AL DÍA"))))</f>
        <v/>
      </c>
      <c r="ER488" s="185" t="n"/>
      <c r="ES488" s="119">
        <f>IF(N($H488)&lt;24,"",IF(EM488="","",EM488+31))</f>
        <v/>
      </c>
      <c r="ET488" s="124">
        <f>IF(ES488="","",TODAY()-ES488)</f>
        <v/>
      </c>
      <c r="EU488" s="494" t="n"/>
      <c r="EV488" s="184" t="n"/>
      <c r="EW488" s="184">
        <f>IF(ES488="","SIN ESTADO",IF(EU488&lt;&gt;"","PAGA",IF(ET488&gt;0,"VENCIDA",IF(ET488&gt;=-5,"POR VENCER","AL DÍA"))))</f>
        <v/>
      </c>
      <c r="EX488" s="185" t="n"/>
      <c r="EY488" s="119">
        <f>IF(N($H488)&lt;25,"",IF(ES488="","",ES488+31))</f>
        <v/>
      </c>
      <c r="EZ488" s="124">
        <f>IF(EY488="","",TODAY()-EY488)</f>
        <v/>
      </c>
      <c r="FA488" s="494" t="n"/>
      <c r="FB488" s="184" t="n"/>
      <c r="FC488" s="184">
        <f>IF(EY488="","SIN ESTADO",IF(FA488&lt;&gt;"","PAGA",IF(EZ488&gt;0,"VENCIDA",IF(EZ488&gt;=-5,"POR VENCER","AL DÍA"))))</f>
        <v/>
      </c>
      <c r="FD488" s="185" t="n"/>
      <c r="FE488" s="119">
        <f>IF(N($H488)&lt;26,"",IF(EY488="","",EY488+31))</f>
        <v/>
      </c>
      <c r="FF488" s="124">
        <f>IF(FE488="","",TODAY()-FE488)</f>
        <v/>
      </c>
      <c r="FG488" s="494" t="n"/>
      <c r="FH488" s="184" t="n"/>
      <c r="FI488" s="184">
        <f>IF(FE488="","SIN ESTADO",IF(FG488&lt;&gt;"","PAGA",IF(FF488&gt;0,"VENCIDA",IF(FF488&gt;=-5,"POR VENCER","AL DÍA"))))</f>
        <v/>
      </c>
      <c r="FJ488" s="185" t="n"/>
      <c r="FK488" s="119">
        <f>IF(N($H488)&lt;27,"",IF(FE488="","",FE488+31))</f>
        <v/>
      </c>
      <c r="FL488" s="124">
        <f>IF(FK488="","",TODAY()-FK488)</f>
        <v/>
      </c>
      <c r="FM488" s="494" t="n"/>
      <c r="FN488" s="184" t="n"/>
      <c r="FO488" s="184">
        <f>IF(FK488="","SIN ESTADO",IF(FM488&lt;&gt;"","PAGA",IF(FL488&gt;0,"VENCIDA",IF(FL488&gt;=-5,"POR VENCER","AL DÍA"))))</f>
        <v/>
      </c>
      <c r="FP488" s="185" t="n"/>
      <c r="FQ488" s="119">
        <f>IF(N($H488)&lt;28,"",IF(FK488="","",FK488+31))</f>
        <v/>
      </c>
      <c r="FR488" s="124">
        <f>IF(FQ488="","",TODAY()-FQ488)</f>
        <v/>
      </c>
      <c r="FS488" s="494" t="n"/>
      <c r="FT488" s="184" t="n"/>
      <c r="FU488" s="184">
        <f>IF(FQ488="","SIN ESTADO",IF(FS488&lt;&gt;"","PAGA",IF(FR488&gt;0,"VENCIDA",IF(FR488&gt;=-5,"POR VENCER","AL DÍA"))))</f>
        <v/>
      </c>
      <c r="FV488" s="185" t="n"/>
      <c r="FW488" s="119">
        <f>IF(N($H488)&lt;29,"",IF(FQ488="","",FQ488+31))</f>
        <v/>
      </c>
      <c r="FX488" s="124">
        <f>IF(FW488="","",TODAY()-FW488)</f>
        <v/>
      </c>
      <c r="FY488" s="494" t="n"/>
      <c r="FZ488" s="184" t="n"/>
      <c r="GA488" s="184">
        <f>IF(FW488="","SIN ESTADO",IF(FY488&lt;&gt;"","PAGA",IF(FX488&gt;0,"VENCIDA",IF(FX488&gt;=-5,"POR VENCER","AL DÍA"))))</f>
        <v/>
      </c>
      <c r="GB488" s="185" t="n"/>
      <c r="GC488" s="119">
        <f>IF(N($H488)&lt;30,"",IF(FW488="","",FW488+31))</f>
        <v/>
      </c>
      <c r="GD488" s="124">
        <f>IF(GC488="","",TODAY()-GC488)</f>
        <v/>
      </c>
      <c r="GE488" s="494" t="n"/>
      <c r="GF488" s="184" t="n"/>
      <c r="GG488" s="184">
        <f>IF(GC488="","SIN ESTADO",IF(GE488&lt;&gt;"","PAGA",IF(GD488&gt;0,"VENCIDA",IF(GD488&gt;=-5,"POR VENCER","AL DÍA"))))</f>
        <v/>
      </c>
      <c r="GH488" s="185" t="n"/>
      <c r="GI488" s="119">
        <f>IF(N($H488)&lt;31,"",IF(GC488="","",GC488+31))</f>
        <v/>
      </c>
      <c r="GJ488" s="124">
        <f>IF(GI488="","",TODAY()-GI488)</f>
        <v/>
      </c>
      <c r="GK488" s="494" t="n"/>
      <c r="GL488" s="184" t="n"/>
      <c r="GM488" s="184">
        <f>IF(GI488="","SIN ESTADO",IF(GK488&lt;&gt;"","PAGA",IF(GJ488&gt;0,"VENCIDA",IF(GJ488&gt;=-5,"POR VENCER","AL DÍA"))))</f>
        <v/>
      </c>
      <c r="GN488" s="185" t="n"/>
      <c r="GO488" s="119">
        <f>IF(N($H488)&lt;32,"",IF(GI488="","",GI488+31))</f>
        <v/>
      </c>
      <c r="GP488" s="124">
        <f>IF(GO488="","",TODAY()-GO488)</f>
        <v/>
      </c>
      <c r="GQ488" s="494" t="n"/>
      <c r="GR488" s="184" t="n"/>
      <c r="GS488" s="184">
        <f>IF(GO488="","SIN ESTADO",IF(GQ488&lt;&gt;"","PAGA",IF(GP488&gt;0,"VENCIDA",IF(GP488&gt;=-5,"POR VENCER","AL DÍA"))))</f>
        <v/>
      </c>
      <c r="GT488" s="185" t="n"/>
      <c r="GU488" s="119">
        <f>IF(N($H488)&lt;33,"",IF(GO488="","",GO488+31))</f>
        <v/>
      </c>
      <c r="GV488" s="124">
        <f>IF(GU488="","",TODAY()-GU488)</f>
        <v/>
      </c>
      <c r="GW488" s="494" t="n"/>
      <c r="GX488" s="184" t="n"/>
      <c r="GY488" s="184">
        <f>IF(GU488="","SIN ESTADO",IF(GW488&lt;&gt;"","PAGA",IF(GV488&gt;0,"VENCIDA",IF(GV488&gt;=-5,"POR VENCER","AL DÍA"))))</f>
        <v/>
      </c>
      <c r="GZ488" s="185" t="n"/>
      <c r="HA488" s="119">
        <f>IF(N($H488)&lt;34,"",IF(GU488="","",GU488+31))</f>
        <v/>
      </c>
      <c r="HB488" s="124">
        <f>IF(HA488="","",TODAY()-HA488)</f>
        <v/>
      </c>
      <c r="HC488" s="494" t="n"/>
      <c r="HD488" s="184" t="n"/>
      <c r="HE488" s="184">
        <f>IF(HA488="","SIN ESTADO",IF(HC488&lt;&gt;"","PAGA",IF(HB488&gt;0,"VENCIDA",IF(HB488&gt;=-5,"POR VENCER","AL DÍA"))))</f>
        <v/>
      </c>
      <c r="HF488" s="185" t="n"/>
      <c r="HG488" s="119">
        <f>IF(N($H488)&lt;35,"",IF(HA488="","",HA488+31))</f>
        <v/>
      </c>
      <c r="HH488" s="124">
        <f>IF(HG488="","",TODAY()-HG488)</f>
        <v/>
      </c>
      <c r="HI488" s="494" t="n"/>
      <c r="HJ488" s="184" t="n"/>
      <c r="HK488" s="184">
        <f>IF(HG488="","SIN ESTADO",IF(HI488&lt;&gt;"","PAGA",IF(HH488&gt;0,"VENCIDA",IF(HH488&gt;=-5,"POR VENCER","AL DÍA"))))</f>
        <v/>
      </c>
      <c r="HL488" s="168" t="n"/>
      <c r="HM488" s="119">
        <f>IF(N($H488)&lt;36,"",IF(HG488="","",HG488+31))</f>
        <v/>
      </c>
      <c r="HN488" s="124">
        <f>IF(HM488="","",TODAY()-HM488)</f>
        <v/>
      </c>
      <c r="HO488" s="494" t="n"/>
      <c r="HP488" s="184" t="n"/>
      <c r="HQ488" s="184">
        <f>IF(HM488="","SIN ESTADO",IF(HO488&lt;&gt;"","PAGA",IF(HN488&gt;0,"VENCIDA",IF(HN488&gt;=-5,"POR VENCER","AL DÍA"))))</f>
        <v/>
      </c>
      <c r="HR488" s="168" t="n"/>
      <c r="HS488" s="169">
        <f>N488+T488+Z488+AF488+AL488+AR488+AX488+BD488+BJ488+BP488+BV488+CB488+CH488+CN488+CT488+CZ488+DF488+DL488+DR488+DX488+ED488+EJ488+EP488+EV488+FB488+FH488+FN488+FT488+FZ488+GF488+GL488+GR488+GX488+HD488+HJ488+HP488</f>
        <v/>
      </c>
      <c r="HU488" s="170">
        <f>IFERROR(N($J488),0)</f>
        <v/>
      </c>
      <c r="HW488" s="170">
        <f>SUMPRODUCT((MOD(COLUMN($M488:$HR488)-COLUMN($M488),6)=0)*ISNUMBER($M488:$HR488)*($M488:$HR488&gt;=RESUMEN!$C$26)*($M488:$HR488&lt;=RESUMEN!$C$27)*IFERROR(N($N488:$HS488),0))</f>
        <v/>
      </c>
      <c r="HX488" s="170">
        <f>SUMPRODUCT((MOD(COLUMN($M488:$HR488)-COLUMN($M488),6)=0)*ISNUMBER($M488:$HR488)*($M488:$HR488&gt;=RESUMEN!$C$26)*($M488:$HR488&lt;=RESUMEN!$C$27))</f>
        <v/>
      </c>
    </row>
    <row r="489" ht="15.75" customHeight="1" s="506">
      <c r="B489" s="113">
        <f>VENTAS!A488</f>
        <v/>
      </c>
      <c r="C489" s="236">
        <f>VENTAS!B488</f>
        <v/>
      </c>
      <c r="D489" s="53">
        <f>VENTAS!C488</f>
        <v/>
      </c>
      <c r="E489" s="114">
        <f>VENTAS!D488</f>
        <v/>
      </c>
      <c r="F489" s="114">
        <f>VENTAS!J488</f>
        <v/>
      </c>
      <c r="G489" s="494">
        <f>VENTAS!F488</f>
        <v/>
      </c>
      <c r="H489" s="479">
        <f>VENTAS!K488</f>
        <v/>
      </c>
      <c r="I489" s="479">
        <f>VENTAS!M488</f>
        <v/>
      </c>
      <c r="J489" s="184">
        <f>VENTAS!L488</f>
        <v/>
      </c>
      <c r="K489" s="119">
        <f>IF(N($H489)&lt;1,"",$G489+31)</f>
        <v/>
      </c>
      <c r="L489" s="124">
        <f>IF(K489="","",TODAY()-K489)</f>
        <v/>
      </c>
      <c r="M489" s="494" t="n">
        <v>46126</v>
      </c>
      <c r="N489" s="374" t="n">
        <v>1000000</v>
      </c>
      <c r="O489" s="184">
        <f>IF(K489="","SIN ESTADO",IF(M489&lt;&gt;"","PAGA",IF(L489&gt;0,"VENCIDA",IF(L489&gt;=-5,"POR VENCER","AL DÍA"))))</f>
        <v/>
      </c>
      <c r="P489" s="185" t="inlineStr">
        <is>
          <t>TRANSFERENCIA</t>
        </is>
      </c>
      <c r="Q489" s="119">
        <f>IF(N($H489)&lt;2,"",IF(K489="","",K489+31))</f>
        <v/>
      </c>
      <c r="R489" s="124">
        <f>IF(Q489="","",TODAY()-Q489)</f>
        <v/>
      </c>
      <c r="S489" s="494" t="n">
        <v>46154</v>
      </c>
      <c r="T489" s="184" t="n">
        <v>1000000</v>
      </c>
      <c r="U489" s="184">
        <f>IF(Q489="","SIN ESTADO",IF(S489&lt;&gt;"","PAGA",IF(R489&gt;0,"VENCIDA",IF(R489&gt;=-5,"POR VENCER","AL DÍA"))))</f>
        <v/>
      </c>
      <c r="V489" s="185" t="inlineStr">
        <is>
          <t>TRANSFERENCIA</t>
        </is>
      </c>
      <c r="W489" s="119">
        <f>IF(N($H489)&lt;3,"",IF(Q489="","",Q489+31))</f>
        <v/>
      </c>
      <c r="X489" s="124">
        <f>IF(W489="","",TODAY()-W489)</f>
        <v/>
      </c>
      <c r="Y489" s="494" t="n">
        <v>46209</v>
      </c>
      <c r="Z489" s="184" t="n">
        <v>1000000</v>
      </c>
      <c r="AA489" s="184">
        <f>IF(W489="","SIN ESTADO",IF(Y489&lt;&gt;"","PAGA",IF(X489&gt;0,"VENCIDA",IF(X489&gt;=-5,"POR VENCER","AL DÍA"))))</f>
        <v/>
      </c>
      <c r="AB489" s="185" t="inlineStr">
        <is>
          <t>TRANSFERENCIA</t>
        </is>
      </c>
      <c r="AC489" s="119">
        <f>IF(N($H489)&lt;4,"",IF(W489="","",W489+31))</f>
        <v/>
      </c>
      <c r="AD489" s="124">
        <f>IF(AC489="","",TODAY()-AC489)</f>
        <v/>
      </c>
      <c r="AE489" s="494" t="n">
        <v>46244</v>
      </c>
      <c r="AF489" s="184" t="n">
        <v>1000000</v>
      </c>
      <c r="AG489" s="184">
        <f>IF(AC489="","SIN ESTADO",IF(AE489&lt;&gt;"","PAGA",IF(AD489&gt;0,"VENCIDA",IF(AD489&gt;=-5,"POR VENCER","AL DÍA"))))</f>
        <v/>
      </c>
      <c r="AH489" s="185" t="inlineStr">
        <is>
          <t>TRANSFERENCIA</t>
        </is>
      </c>
      <c r="AI489" s="119">
        <f>IF(N($H489)&lt;5,"",IF(AC489="","",AC489+31))</f>
        <v/>
      </c>
      <c r="AJ489" s="124">
        <f>IF(AI489="","",TODAY()-AI489)</f>
        <v/>
      </c>
      <c r="AK489" s="494" t="n">
        <v>46272</v>
      </c>
      <c r="AL489" s="184" t="n">
        <v>1000000</v>
      </c>
      <c r="AM489" s="184">
        <f>IF(AI489="","SIN ESTADO",IF(AK489&lt;&gt;"","PAGA",IF(AJ489&gt;0,"VENCIDA",IF(AJ489&gt;=-5,"POR VENCER","AL DÍA"))))</f>
        <v/>
      </c>
      <c r="AN489" s="185" t="inlineStr">
        <is>
          <t>TRANSFERENCIA</t>
        </is>
      </c>
      <c r="AO489" s="119">
        <f>IF(N($H489)&lt;6,"",IF(AI489="","",AI489+31))</f>
        <v/>
      </c>
      <c r="AP489" s="124">
        <f>IF(AO489="","",TODAY()-AO489)</f>
        <v/>
      </c>
      <c r="AQ489" s="270" t="n"/>
      <c r="AR489" s="184" t="n"/>
      <c r="AS489" s="184">
        <f>IF(AO489="","SIN ESTADO",IF(AQ489&lt;&gt;"","PAGA",IF(AP489&gt;0,"VENCIDA",IF(AP489&gt;=-5,"POR VENCER","AL DÍA"))))</f>
        <v/>
      </c>
      <c r="AT489" s="185" t="n"/>
      <c r="AU489" s="119">
        <f>IF(N($H489)&lt;7,"",IF(AO489="","",AO489+31))</f>
        <v/>
      </c>
      <c r="AV489" s="124">
        <f>IF(AU489="","",TODAY()-AU489)</f>
        <v/>
      </c>
      <c r="AW489" s="494" t="n"/>
      <c r="AX489" s="184" t="n"/>
      <c r="AY489" s="184">
        <f>IF(AU489="","SIN ESTADO",IF(AW489&lt;&gt;"","PAGA",IF(AV489&gt;0,"VENCIDA",IF(AV489&gt;=-5,"POR VENCER","AL DÍA"))))</f>
        <v/>
      </c>
      <c r="AZ489" s="185" t="n"/>
      <c r="BA489" s="119">
        <f>IF(N($H489)&lt;8,"",IF(AU489="","",AU489+31))</f>
        <v/>
      </c>
      <c r="BB489" s="124">
        <f>IF(BA489="","",TODAY()-BA489)</f>
        <v/>
      </c>
      <c r="BC489" s="494" t="n"/>
      <c r="BD489" s="184" t="n"/>
      <c r="BE489" s="184">
        <f>IF(BA489="","SIN ESTADO",IF(BC489&lt;&gt;"","PAGA",IF(BB489&gt;0,"VENCIDA",IF(BB489&gt;=-5,"POR VENCER","AL DÍA"))))</f>
        <v/>
      </c>
      <c r="BF489" s="185" t="n"/>
      <c r="BG489" s="119">
        <f>IF(N($H489)&lt;9,"",IF(BA489="","",BA489+31))</f>
        <v/>
      </c>
      <c r="BH489" s="124">
        <f>IF(BG489="","",TODAY()-BG489)</f>
        <v/>
      </c>
      <c r="BI489" s="494" t="n"/>
      <c r="BJ489" s="184" t="n"/>
      <c r="BK489" s="184">
        <f>IF(BG489="","SIN ESTADO",IF(BI489&lt;&gt;"","PAGA",IF(BH489&gt;0,"VENCIDA",IF(BH489&gt;=-5,"POR VENCER","AL DÍA"))))</f>
        <v/>
      </c>
      <c r="BL489" s="185" t="n"/>
      <c r="BM489" s="119">
        <f>IF(N($H489)&lt;10,"",IF(BG489="","",BG489+31))</f>
        <v/>
      </c>
      <c r="BN489" s="124">
        <f>IF(BM489="","",TODAY()-BM489)</f>
        <v/>
      </c>
      <c r="BO489" s="494" t="n"/>
      <c r="BP489" s="184" t="n"/>
      <c r="BQ489" s="184">
        <f>IF(BM489="","SIN ESTADO",IF(BO489&lt;&gt;"","PAGA",IF(BN489&gt;0,"VENCIDA",IF(BN489&gt;=-5,"POR VENCER","AL DÍA"))))</f>
        <v/>
      </c>
      <c r="BR489" s="185" t="n"/>
      <c r="BS489" s="119">
        <f>IF(N($H489)&lt;11,"",IF(BM489="","",BM489+31))</f>
        <v/>
      </c>
      <c r="BT489" s="124">
        <f>IF(BS489="","",TODAY()-BS489)</f>
        <v/>
      </c>
      <c r="BU489" s="494" t="n"/>
      <c r="BV489" s="184" t="n"/>
      <c r="BW489" s="184">
        <f>IF(BS489="","SIN ESTADO",IF(BU489&lt;&gt;"","PAGA",IF(BT489&gt;0,"VENCIDA",IF(BT489&gt;=-5,"POR VENCER","AL DÍA"))))</f>
        <v/>
      </c>
      <c r="BX489" s="185" t="n"/>
      <c r="BY489" s="119">
        <f>IF(N($H489)&lt;12,"",IF(BS489="","",BS489+31))</f>
        <v/>
      </c>
      <c r="BZ489" s="124">
        <f>IF(BY489="","",TODAY()-BY489)</f>
        <v/>
      </c>
      <c r="CA489" s="494" t="n"/>
      <c r="CB489" s="184" t="n"/>
      <c r="CC489" s="184">
        <f>IF(BY489="","SIN ESTADO",IF(CA489&lt;&gt;"","PAGA",IF(BZ489&gt;0,"VENCIDA",IF(BZ489&gt;=-5,"POR VENCER","AL DÍA"))))</f>
        <v/>
      </c>
      <c r="CD489" s="185" t="n"/>
      <c r="CE489" s="119">
        <f>IF(N($H489)&lt;13,"",IF(BY489="","",BY489+31))</f>
        <v/>
      </c>
      <c r="CF489" s="124">
        <f>IF(CE489="","",TODAY()-CE489)</f>
        <v/>
      </c>
      <c r="CG489" s="494" t="n"/>
      <c r="CH489" s="184" t="n"/>
      <c r="CI489" s="184">
        <f>IF(CE489="","SIN ESTADO",IF(CG489&lt;&gt;"","PAGA",IF(CF489&gt;0,"VENCIDA",IF(CF489&gt;=-5,"POR VENCER","AL DÍA"))))</f>
        <v/>
      </c>
      <c r="CJ489" s="185" t="n"/>
      <c r="CK489" s="119">
        <f>IF(N($H489)&lt;14,"",IF(CE489="","",CE489+31))</f>
        <v/>
      </c>
      <c r="CL489" s="124">
        <f>IF(CK489="","",TODAY()-CK489)</f>
        <v/>
      </c>
      <c r="CM489" s="494" t="n"/>
      <c r="CN489" s="184" t="n"/>
      <c r="CO489" s="184">
        <f>IF(CK489="","SIN ESTADO",IF(CM489&lt;&gt;"","PAGA",IF(CL489&gt;0,"VENCIDA",IF(CL489&gt;=-5,"POR VENCER","AL DÍA"))))</f>
        <v/>
      </c>
      <c r="CP489" s="185" t="n"/>
      <c r="CQ489" s="119">
        <f>IF(N($H489)&lt;15,"",IF(CK489="","",CK489+31))</f>
        <v/>
      </c>
      <c r="CR489" s="124">
        <f>IF(CQ489="","",TODAY()-CQ489)</f>
        <v/>
      </c>
      <c r="CS489" s="494" t="n"/>
      <c r="CT489" s="184" t="n"/>
      <c r="CU489" s="184">
        <f>IF(CQ489="","SIN ESTADO",IF(CS489&lt;&gt;"","PAGA",IF(CR489&gt;0,"VENCIDA",IF(CR489&gt;=-5,"POR VENCER","AL DÍA"))))</f>
        <v/>
      </c>
      <c r="CV489" s="185" t="n"/>
      <c r="CW489" s="119">
        <f>IF(N($H489)&lt;16,"",IF(CQ489="","",CQ489+31))</f>
        <v/>
      </c>
      <c r="CX489" s="124">
        <f>IF(CW489="","",TODAY()-CW489)</f>
        <v/>
      </c>
      <c r="CY489" s="494" t="n"/>
      <c r="CZ489" s="184" t="n"/>
      <c r="DA489" s="184">
        <f>IF(CW489="","SIN ESTADO",IF(CY489&lt;&gt;"","PAGA",IF(CX489&gt;0,"VENCIDA",IF(CX489&gt;=-5,"POR VENCER","AL DÍA"))))</f>
        <v/>
      </c>
      <c r="DB489" s="185" t="n"/>
      <c r="DC489" s="119">
        <f>IF(N($H489)&lt;17,"",IF(CW489="","",CW489+31))</f>
        <v/>
      </c>
      <c r="DD489" s="124">
        <f>IF(DC489="","",TODAY()-DC489)</f>
        <v/>
      </c>
      <c r="DE489" s="494" t="n"/>
      <c r="DF489" s="184" t="n"/>
      <c r="DG489" s="184">
        <f>IF(DC489="","SIN ESTADO",IF(DE489&lt;&gt;"","PAGA",IF(DD489&gt;0,"VENCIDA",IF(DD489&gt;=-5,"POR VENCER","AL DÍA"))))</f>
        <v/>
      </c>
      <c r="DH489" s="185" t="n"/>
      <c r="DI489" s="119">
        <f>IF(N($H489)&lt;18,"",IF(DC489="","",DC489+31))</f>
        <v/>
      </c>
      <c r="DJ489" s="124">
        <f>IF(DI489="","",TODAY()-DI489)</f>
        <v/>
      </c>
      <c r="DK489" s="494" t="n"/>
      <c r="DL489" s="184" t="n"/>
      <c r="DM489" s="184">
        <f>IF(DI489="","SIN ESTADO",IF(DK489&lt;&gt;"","PAGA",IF(DJ489&gt;0,"VENCIDA",IF(DJ489&gt;=-5,"POR VENCER","AL DÍA"))))</f>
        <v/>
      </c>
      <c r="DN489" s="185" t="n"/>
      <c r="DO489" s="119">
        <f>IF(N($H489)&lt;19,"",IF(DI489="","",DI489+31))</f>
        <v/>
      </c>
      <c r="DP489" s="124">
        <f>IF(DO489="","",TODAY()-DO489)</f>
        <v/>
      </c>
      <c r="DQ489" s="494" t="n"/>
      <c r="DR489" s="184" t="n"/>
      <c r="DS489" s="184">
        <f>IF(DO489="","SIN ESTADO",IF(DQ489&lt;&gt;"","PAGA",IF(DP489&gt;0,"VENCIDA",IF(DP489&gt;=-5,"POR VENCER","AL DÍA"))))</f>
        <v/>
      </c>
      <c r="DT489" s="185" t="n"/>
      <c r="DU489" s="119">
        <f>IF(N($H489)&lt;20,"",IF(DO489="","",DO489+31))</f>
        <v/>
      </c>
      <c r="DV489" s="124">
        <f>IF(DU489="","",TODAY()-DU489)</f>
        <v/>
      </c>
      <c r="DW489" s="494" t="n"/>
      <c r="DX489" s="184" t="n"/>
      <c r="DY489" s="184">
        <f>IF(DU489="","SIN ESTADO",IF(DW489&lt;&gt;"","PAGA",IF(DV489&gt;0,"VENCIDA",IF(DV489&gt;=-5,"POR VENCER","AL DÍA"))))</f>
        <v/>
      </c>
      <c r="DZ489" s="185" t="n"/>
      <c r="EA489" s="119">
        <f>IF(N($H489)&lt;21,"",IF(DU489="","",DU489+31))</f>
        <v/>
      </c>
      <c r="EB489" s="124">
        <f>IF(EA489="","",TODAY()-EA489)</f>
        <v/>
      </c>
      <c r="EC489" s="494" t="n"/>
      <c r="ED489" s="184" t="n"/>
      <c r="EE489" s="184">
        <f>IF(EA489="","SIN ESTADO",IF(EC489&lt;&gt;"","PAGA",IF(EB489&gt;0,"VENCIDA",IF(EB489&gt;=-5,"POR VENCER","AL DÍA"))))</f>
        <v/>
      </c>
      <c r="EF489" s="185" t="n"/>
      <c r="EG489" s="119">
        <f>IF(N($H489)&lt;22,"",IF(EA489="","",EA489+31))</f>
        <v/>
      </c>
      <c r="EH489" s="124">
        <f>IF(EG489="","",TODAY()-EG489)</f>
        <v/>
      </c>
      <c r="EI489" s="494" t="n"/>
      <c r="EJ489" s="184" t="n"/>
      <c r="EK489" s="184">
        <f>IF(EG489="","SIN ESTADO",IF(EI489&lt;&gt;"","PAGA",IF(EH489&gt;0,"VENCIDA",IF(EH489&gt;=-5,"POR VENCER","AL DÍA"))))</f>
        <v/>
      </c>
      <c r="EL489" s="185" t="n"/>
      <c r="EM489" s="119">
        <f>IF(N($H489)&lt;23,"",IF(EG489="","",EG489+31))</f>
        <v/>
      </c>
      <c r="EN489" s="124">
        <f>IF(EM489="","",TODAY()-EM489)</f>
        <v/>
      </c>
      <c r="EO489" s="494" t="n"/>
      <c r="EP489" s="184" t="n"/>
      <c r="EQ489" s="184">
        <f>IF(EM489="","SIN ESTADO",IF(EO489&lt;&gt;"","PAGA",IF(EN489&gt;0,"VENCIDA",IF(EN489&gt;=-5,"POR VENCER","AL DÍA"))))</f>
        <v/>
      </c>
      <c r="ER489" s="185" t="n"/>
      <c r="ES489" s="119">
        <f>IF(N($H489)&lt;24,"",IF(EM489="","",EM489+31))</f>
        <v/>
      </c>
      <c r="ET489" s="124">
        <f>IF(ES489="","",TODAY()-ES489)</f>
        <v/>
      </c>
      <c r="EU489" s="494" t="n"/>
      <c r="EV489" s="184" t="n"/>
      <c r="EW489" s="184">
        <f>IF(ES489="","SIN ESTADO",IF(EU489&lt;&gt;"","PAGA",IF(ET489&gt;0,"VENCIDA",IF(ET489&gt;=-5,"POR VENCER","AL DÍA"))))</f>
        <v/>
      </c>
      <c r="EX489" s="185" t="n"/>
      <c r="EY489" s="119">
        <f>IF(N($H489)&lt;25,"",IF(ES489="","",ES489+31))</f>
        <v/>
      </c>
      <c r="EZ489" s="124">
        <f>IF(EY489="","",TODAY()-EY489)</f>
        <v/>
      </c>
      <c r="FA489" s="494" t="n"/>
      <c r="FB489" s="184" t="n"/>
      <c r="FC489" s="184">
        <f>IF(EY489="","SIN ESTADO",IF(FA489&lt;&gt;"","PAGA",IF(EZ489&gt;0,"VENCIDA",IF(EZ489&gt;=-5,"POR VENCER","AL DÍA"))))</f>
        <v/>
      </c>
      <c r="FD489" s="185" t="n"/>
      <c r="FE489" s="119">
        <f>IF(N($H489)&lt;26,"",IF(EY489="","",EY489+31))</f>
        <v/>
      </c>
      <c r="FF489" s="124">
        <f>IF(FE489="","",TODAY()-FE489)</f>
        <v/>
      </c>
      <c r="FG489" s="494" t="n"/>
      <c r="FH489" s="184" t="n"/>
      <c r="FI489" s="184">
        <f>IF(FE489="","SIN ESTADO",IF(FG489&lt;&gt;"","PAGA",IF(FF489&gt;0,"VENCIDA",IF(FF489&gt;=-5,"POR VENCER","AL DÍA"))))</f>
        <v/>
      </c>
      <c r="FJ489" s="185" t="n"/>
      <c r="FK489" s="119">
        <f>IF(N($H489)&lt;27,"",IF(FE489="","",FE489+31))</f>
        <v/>
      </c>
      <c r="FL489" s="124">
        <f>IF(FK489="","",TODAY()-FK489)</f>
        <v/>
      </c>
      <c r="FM489" s="494" t="n"/>
      <c r="FN489" s="184" t="n"/>
      <c r="FO489" s="184">
        <f>IF(FK489="","SIN ESTADO",IF(FM489&lt;&gt;"","PAGA",IF(FL489&gt;0,"VENCIDA",IF(FL489&gt;=-5,"POR VENCER","AL DÍA"))))</f>
        <v/>
      </c>
      <c r="FP489" s="185" t="n"/>
      <c r="FQ489" s="119">
        <f>IF(N($H489)&lt;28,"",IF(FK489="","",FK489+31))</f>
        <v/>
      </c>
      <c r="FR489" s="124">
        <f>IF(FQ489="","",TODAY()-FQ489)</f>
        <v/>
      </c>
      <c r="FS489" s="494" t="n"/>
      <c r="FT489" s="184" t="n"/>
      <c r="FU489" s="184">
        <f>IF(FQ489="","SIN ESTADO",IF(FS489&lt;&gt;"","PAGA",IF(FR489&gt;0,"VENCIDA",IF(FR489&gt;=-5,"POR VENCER","AL DÍA"))))</f>
        <v/>
      </c>
      <c r="FV489" s="185" t="n"/>
      <c r="FW489" s="119">
        <f>IF(N($H489)&lt;29,"",IF(FQ489="","",FQ489+31))</f>
        <v/>
      </c>
      <c r="FX489" s="124">
        <f>IF(FW489="","",TODAY()-FW489)</f>
        <v/>
      </c>
      <c r="FY489" s="494" t="n"/>
      <c r="FZ489" s="184" t="n"/>
      <c r="GA489" s="184">
        <f>IF(FW489="","SIN ESTADO",IF(FY489&lt;&gt;"","PAGA",IF(FX489&gt;0,"VENCIDA",IF(FX489&gt;=-5,"POR VENCER","AL DÍA"))))</f>
        <v/>
      </c>
      <c r="GB489" s="185" t="n"/>
      <c r="GC489" s="119">
        <f>IF(N($H489)&lt;30,"",IF(FW489="","",FW489+31))</f>
        <v/>
      </c>
      <c r="GD489" s="124">
        <f>IF(GC489="","",TODAY()-GC489)</f>
        <v/>
      </c>
      <c r="GE489" s="494" t="n"/>
      <c r="GF489" s="184" t="n"/>
      <c r="GG489" s="184">
        <f>IF(GC489="","SIN ESTADO",IF(GE489&lt;&gt;"","PAGA",IF(GD489&gt;0,"VENCIDA",IF(GD489&gt;=-5,"POR VENCER","AL DÍA"))))</f>
        <v/>
      </c>
      <c r="GH489" s="185" t="n"/>
      <c r="GI489" s="119">
        <f>IF(N($H489)&lt;31,"",IF(GC489="","",GC489+31))</f>
        <v/>
      </c>
      <c r="GJ489" s="124">
        <f>IF(GI489="","",TODAY()-GI489)</f>
        <v/>
      </c>
      <c r="GK489" s="494" t="n"/>
      <c r="GL489" s="184" t="n"/>
      <c r="GM489" s="184">
        <f>IF(GI489="","SIN ESTADO",IF(GK489&lt;&gt;"","PAGA",IF(GJ489&gt;0,"VENCIDA",IF(GJ489&gt;=-5,"POR VENCER","AL DÍA"))))</f>
        <v/>
      </c>
      <c r="GN489" s="185" t="n"/>
      <c r="GO489" s="119">
        <f>IF(N($H489)&lt;32,"",IF(GI489="","",GI489+31))</f>
        <v/>
      </c>
      <c r="GP489" s="124">
        <f>IF(GO489="","",TODAY()-GO489)</f>
        <v/>
      </c>
      <c r="GQ489" s="494" t="n"/>
      <c r="GR489" s="184" t="n"/>
      <c r="GS489" s="184">
        <f>IF(GO489="","SIN ESTADO",IF(GQ489&lt;&gt;"","PAGA",IF(GP489&gt;0,"VENCIDA",IF(GP489&gt;=-5,"POR VENCER","AL DÍA"))))</f>
        <v/>
      </c>
      <c r="GT489" s="185" t="n"/>
      <c r="GU489" s="119">
        <f>IF(N($H489)&lt;33,"",IF(GO489="","",GO489+31))</f>
        <v/>
      </c>
      <c r="GV489" s="124">
        <f>IF(GU489="","",TODAY()-GU489)</f>
        <v/>
      </c>
      <c r="GW489" s="494" t="n"/>
      <c r="GX489" s="184" t="n"/>
      <c r="GY489" s="184">
        <f>IF(GU489="","SIN ESTADO",IF(GW489&lt;&gt;"","PAGA",IF(GV489&gt;0,"VENCIDA",IF(GV489&gt;=-5,"POR VENCER","AL DÍA"))))</f>
        <v/>
      </c>
      <c r="GZ489" s="185" t="n"/>
      <c r="HA489" s="119">
        <f>IF(N($H489)&lt;34,"",IF(GU489="","",GU489+31))</f>
        <v/>
      </c>
      <c r="HB489" s="124">
        <f>IF(HA489="","",TODAY()-HA489)</f>
        <v/>
      </c>
      <c r="HC489" s="494" t="n"/>
      <c r="HD489" s="184" t="n"/>
      <c r="HE489" s="184">
        <f>IF(HA489="","SIN ESTADO",IF(HC489&lt;&gt;"","PAGA",IF(HB489&gt;0,"VENCIDA",IF(HB489&gt;=-5,"POR VENCER","AL DÍA"))))</f>
        <v/>
      </c>
      <c r="HF489" s="185" t="n"/>
      <c r="HG489" s="119">
        <f>IF(N($H489)&lt;35,"",IF(HA489="","",HA489+31))</f>
        <v/>
      </c>
      <c r="HH489" s="124">
        <f>IF(HG489="","",TODAY()-HG489)</f>
        <v/>
      </c>
      <c r="HI489" s="494" t="n"/>
      <c r="HJ489" s="184" t="n"/>
      <c r="HK489" s="184">
        <f>IF(HG489="","SIN ESTADO",IF(HI489&lt;&gt;"","PAGA",IF(HH489&gt;0,"VENCIDA",IF(HH489&gt;=-5,"POR VENCER","AL DÍA"))))</f>
        <v/>
      </c>
      <c r="HL489" s="168" t="n"/>
      <c r="HM489" s="119">
        <f>IF(N($H489)&lt;36,"",IF(HG489="","",HG489+31))</f>
        <v/>
      </c>
      <c r="HN489" s="124">
        <f>IF(HM489="","",TODAY()-HM489)</f>
        <v/>
      </c>
      <c r="HO489" s="494" t="n"/>
      <c r="HP489" s="184" t="n"/>
      <c r="HQ489" s="184">
        <f>IF(HM489="","SIN ESTADO",IF(HO489&lt;&gt;"","PAGA",IF(HN489&gt;0,"VENCIDA",IF(HN489&gt;=-5,"POR VENCER","AL DÍA"))))</f>
        <v/>
      </c>
      <c r="HR489" s="168" t="n"/>
      <c r="HS489" s="169">
        <f>N489+T489+Z489+AF489+AL489+AR489+AX489+BD489+BJ489+BP489+BV489+CB489+CH489+CN489+CT489+CZ489+DF489+DL489+DR489+DX489+ED489+EJ489+EP489+EV489+FB489+FH489+FN489+FT489+FZ489+GF489+GL489+GR489+GX489+HD489+HJ489+HP489</f>
        <v/>
      </c>
      <c r="HU489" s="170">
        <f>IFERROR(N($J489),0)</f>
        <v/>
      </c>
      <c r="HW489" s="170">
        <f>SUMPRODUCT((MOD(COLUMN($M489:$HR489)-COLUMN($M489),6)=0)*ISNUMBER($M489:$HR489)*($M489:$HR489&gt;=RESUMEN!$C$26)*($M489:$HR489&lt;=RESUMEN!$C$27)*IFERROR(N($N489:$HS489),0))</f>
        <v/>
      </c>
      <c r="HX489" s="170">
        <f>SUMPRODUCT((MOD(COLUMN($M489:$HR489)-COLUMN($M489),6)=0)*ISNUMBER($M489:$HR489)*($M489:$HR489&gt;=RESUMEN!$C$26)*($M489:$HR489&lt;=RESUMEN!$C$27))</f>
        <v/>
      </c>
    </row>
    <row r="490" ht="15.75" customHeight="1" s="506">
      <c r="B490" s="113">
        <f>VENTAS!A489</f>
        <v/>
      </c>
      <c r="C490" s="236">
        <f>VENTAS!B489</f>
        <v/>
      </c>
      <c r="D490" s="53">
        <f>VENTAS!C489</f>
        <v/>
      </c>
      <c r="E490" s="114">
        <f>VENTAS!D489</f>
        <v/>
      </c>
      <c r="F490" s="114">
        <f>VENTAS!J489</f>
        <v/>
      </c>
      <c r="G490" s="494">
        <f>VENTAS!F489</f>
        <v/>
      </c>
      <c r="H490" s="479">
        <f>VENTAS!K489</f>
        <v/>
      </c>
      <c r="I490" s="479">
        <f>VENTAS!M489</f>
        <v/>
      </c>
      <c r="J490" s="184">
        <f>VENTAS!L489</f>
        <v/>
      </c>
      <c r="K490" s="119">
        <f>IF(N($H490)&lt;1,"",$G490+31)</f>
        <v/>
      </c>
      <c r="L490" s="124">
        <f>IF(K490="","",TODAY()-K490)</f>
        <v/>
      </c>
      <c r="M490" s="494" t="n"/>
      <c r="N490" s="374" t="n"/>
      <c r="O490" s="184">
        <f>IF(K490="","SIN ESTADO",IF(M490&lt;&gt;"","PAGA",IF(L490&gt;0,"VENCIDA",IF(L490&gt;=-5,"POR VENCER","AL DÍA"))))</f>
        <v/>
      </c>
      <c r="P490" s="185" t="n"/>
      <c r="Q490" s="119">
        <f>IF(N($H490)&lt;2,"",IF(K490="","",K490+31))</f>
        <v/>
      </c>
      <c r="R490" s="124">
        <f>IF(Q490="","",TODAY()-Q490)</f>
        <v/>
      </c>
      <c r="S490" s="494" t="n"/>
      <c r="T490" s="184" t="n"/>
      <c r="U490" s="184">
        <f>IF(Q490="","SIN ESTADO",IF(S490&lt;&gt;"","PAGA",IF(R490&gt;0,"VENCIDA",IF(R490&gt;=-5,"POR VENCER","AL DÍA"))))</f>
        <v/>
      </c>
      <c r="V490" s="185" t="n"/>
      <c r="W490" s="119">
        <f>IF(N($H490)&lt;3,"",IF(Q490="","",Q490+31))</f>
        <v/>
      </c>
      <c r="X490" s="124">
        <f>IF(W490="","",TODAY()-W490)</f>
        <v/>
      </c>
      <c r="Y490" s="494" t="n"/>
      <c r="Z490" s="184" t="n"/>
      <c r="AA490" s="184">
        <f>IF(W490="","SIN ESTADO",IF(Y490&lt;&gt;"","PAGA",IF(X490&gt;0,"VENCIDA",IF(X490&gt;=-5,"POR VENCER","AL DÍA"))))</f>
        <v/>
      </c>
      <c r="AB490" s="185" t="n"/>
      <c r="AC490" s="119">
        <f>IF(N($H490)&lt;4,"",IF(W490="","",W490+31))</f>
        <v/>
      </c>
      <c r="AD490" s="124">
        <f>IF(AC490="","",TODAY()-AC490)</f>
        <v/>
      </c>
      <c r="AE490" s="494" t="n"/>
      <c r="AF490" s="184" t="n"/>
      <c r="AG490" s="184">
        <f>IF(AC490="","SIN ESTADO",IF(AE490&lt;&gt;"","PAGA",IF(AD490&gt;0,"VENCIDA",IF(AD490&gt;=-5,"POR VENCER","AL DÍA"))))</f>
        <v/>
      </c>
      <c r="AH490" s="185" t="n"/>
      <c r="AI490" s="119">
        <f>IF(N($H490)&lt;5,"",IF(AC490="","",AC490+31))</f>
        <v/>
      </c>
      <c r="AJ490" s="124">
        <f>IF(AI490="","",TODAY()-AI490)</f>
        <v/>
      </c>
      <c r="AK490" s="494" t="n"/>
      <c r="AL490" s="184" t="n"/>
      <c r="AM490" s="184">
        <f>IF(AI490="","SIN ESTADO",IF(AK490&lt;&gt;"","PAGA",IF(AJ490&gt;0,"VENCIDA",IF(AJ490&gt;=-5,"POR VENCER","AL DÍA"))))</f>
        <v/>
      </c>
      <c r="AN490" s="185" t="n"/>
      <c r="AO490" s="119">
        <f>IF(N($H490)&lt;6,"",IF(AI490="","",AI490+31))</f>
        <v/>
      </c>
      <c r="AP490" s="124">
        <f>IF(AO490="","",TODAY()-AO490)</f>
        <v/>
      </c>
      <c r="AQ490" s="270" t="n"/>
      <c r="AR490" s="184" t="n"/>
      <c r="AS490" s="184">
        <f>IF(AO490="","SIN ESTADO",IF(AQ490&lt;&gt;"","PAGA",IF(AP490&gt;0,"VENCIDA",IF(AP490&gt;=-5,"POR VENCER","AL DÍA"))))</f>
        <v/>
      </c>
      <c r="AT490" s="185" t="n"/>
      <c r="AU490" s="119">
        <f>IF(N($H490)&lt;7,"",IF(AO490="","",AO490+31))</f>
        <v/>
      </c>
      <c r="AV490" s="124">
        <f>IF(AU490="","",TODAY()-AU490)</f>
        <v/>
      </c>
      <c r="AW490" s="494" t="n"/>
      <c r="AX490" s="184" t="n"/>
      <c r="AY490" s="184">
        <f>IF(AU490="","SIN ESTADO",IF(AW490&lt;&gt;"","PAGA",IF(AV490&gt;0,"VENCIDA",IF(AV490&gt;=-5,"POR VENCER","AL DÍA"))))</f>
        <v/>
      </c>
      <c r="AZ490" s="185" t="n"/>
      <c r="BA490" s="119">
        <f>IF(N($H490)&lt;8,"",IF(AU490="","",AU490+31))</f>
        <v/>
      </c>
      <c r="BB490" s="124">
        <f>IF(BA490="","",TODAY()-BA490)</f>
        <v/>
      </c>
      <c r="BC490" s="494" t="n"/>
      <c r="BD490" s="184" t="n"/>
      <c r="BE490" s="184">
        <f>IF(BA490="","SIN ESTADO",IF(BC490&lt;&gt;"","PAGA",IF(BB490&gt;0,"VENCIDA",IF(BB490&gt;=-5,"POR VENCER","AL DÍA"))))</f>
        <v/>
      </c>
      <c r="BF490" s="185" t="n"/>
      <c r="BG490" s="119">
        <f>IF(N($H490)&lt;9,"",IF(BA490="","",BA490+31))</f>
        <v/>
      </c>
      <c r="BH490" s="124">
        <f>IF(BG490="","",TODAY()-BG490)</f>
        <v/>
      </c>
      <c r="BI490" s="494" t="n"/>
      <c r="BJ490" s="184" t="n"/>
      <c r="BK490" s="184">
        <f>IF(BG490="","SIN ESTADO",IF(BI490&lt;&gt;"","PAGA",IF(BH490&gt;0,"VENCIDA",IF(BH490&gt;=-5,"POR VENCER","AL DÍA"))))</f>
        <v/>
      </c>
      <c r="BL490" s="185" t="n"/>
      <c r="BM490" s="119">
        <f>IF(N($H490)&lt;10,"",IF(BG490="","",BG490+31))</f>
        <v/>
      </c>
      <c r="BN490" s="124">
        <f>IF(BM490="","",TODAY()-BM490)</f>
        <v/>
      </c>
      <c r="BO490" s="494" t="n"/>
      <c r="BP490" s="184" t="n"/>
      <c r="BQ490" s="184">
        <f>IF(BM490="","SIN ESTADO",IF(BO490&lt;&gt;"","PAGA",IF(BN490&gt;0,"VENCIDA",IF(BN490&gt;=-5,"POR VENCER","AL DÍA"))))</f>
        <v/>
      </c>
      <c r="BR490" s="185" t="n"/>
      <c r="BS490" s="119">
        <f>IF(N($H490)&lt;11,"",IF(BM490="","",BM490+31))</f>
        <v/>
      </c>
      <c r="BT490" s="124">
        <f>IF(BS490="","",TODAY()-BS490)</f>
        <v/>
      </c>
      <c r="BU490" s="494" t="n"/>
      <c r="BV490" s="184" t="n"/>
      <c r="BW490" s="184">
        <f>IF(BS490="","SIN ESTADO",IF(BU490&lt;&gt;"","PAGA",IF(BT490&gt;0,"VENCIDA",IF(BT490&gt;=-5,"POR VENCER","AL DÍA"))))</f>
        <v/>
      </c>
      <c r="BX490" s="185" t="n"/>
      <c r="BY490" s="119">
        <f>IF(N($H490)&lt;12,"",IF(BS490="","",BS490+31))</f>
        <v/>
      </c>
      <c r="BZ490" s="124">
        <f>IF(BY490="","",TODAY()-BY490)</f>
        <v/>
      </c>
      <c r="CA490" s="494" t="n"/>
      <c r="CB490" s="184" t="n"/>
      <c r="CC490" s="184">
        <f>IF(BY490="","SIN ESTADO",IF(CA490&lt;&gt;"","PAGA",IF(BZ490&gt;0,"VENCIDA",IF(BZ490&gt;=-5,"POR VENCER","AL DÍA"))))</f>
        <v/>
      </c>
      <c r="CD490" s="185" t="n"/>
      <c r="CE490" s="119">
        <f>IF(N($H490)&lt;13,"",IF(BY490="","",BY490+31))</f>
        <v/>
      </c>
      <c r="CF490" s="124">
        <f>IF(CE490="","",TODAY()-CE490)</f>
        <v/>
      </c>
      <c r="CG490" s="494" t="n"/>
      <c r="CH490" s="184" t="n"/>
      <c r="CI490" s="184">
        <f>IF(CE490="","SIN ESTADO",IF(CG490&lt;&gt;"","PAGA",IF(CF490&gt;0,"VENCIDA",IF(CF490&gt;=-5,"POR VENCER","AL DÍA"))))</f>
        <v/>
      </c>
      <c r="CJ490" s="185" t="n"/>
      <c r="CK490" s="119">
        <f>IF(N($H490)&lt;14,"",IF(CE490="","",CE490+31))</f>
        <v/>
      </c>
      <c r="CL490" s="124">
        <f>IF(CK490="","",TODAY()-CK490)</f>
        <v/>
      </c>
      <c r="CM490" s="494" t="n"/>
      <c r="CN490" s="184" t="n"/>
      <c r="CO490" s="184">
        <f>IF(CK490="","SIN ESTADO",IF(CM490&lt;&gt;"","PAGA",IF(CL490&gt;0,"VENCIDA",IF(CL490&gt;=-5,"POR VENCER","AL DÍA"))))</f>
        <v/>
      </c>
      <c r="CP490" s="185" t="n"/>
      <c r="CQ490" s="119">
        <f>IF(N($H490)&lt;15,"",IF(CK490="","",CK490+31))</f>
        <v/>
      </c>
      <c r="CR490" s="124">
        <f>IF(CQ490="","",TODAY()-CQ490)</f>
        <v/>
      </c>
      <c r="CS490" s="494" t="n"/>
      <c r="CT490" s="184" t="n"/>
      <c r="CU490" s="184">
        <f>IF(CQ490="","SIN ESTADO",IF(CS490&lt;&gt;"","PAGA",IF(CR490&gt;0,"VENCIDA",IF(CR490&gt;=-5,"POR VENCER","AL DÍA"))))</f>
        <v/>
      </c>
      <c r="CV490" s="185" t="n"/>
      <c r="CW490" s="119">
        <f>IF(N($H490)&lt;16,"",IF(CQ490="","",CQ490+31))</f>
        <v/>
      </c>
      <c r="CX490" s="124">
        <f>IF(CW490="","",TODAY()-CW490)</f>
        <v/>
      </c>
      <c r="CY490" s="494" t="n"/>
      <c r="CZ490" s="184" t="n"/>
      <c r="DA490" s="184">
        <f>IF(CW490="","SIN ESTADO",IF(CY490&lt;&gt;"","PAGA",IF(CX490&gt;0,"VENCIDA",IF(CX490&gt;=-5,"POR VENCER","AL DÍA"))))</f>
        <v/>
      </c>
      <c r="DB490" s="185" t="n"/>
      <c r="DC490" s="119">
        <f>IF(N($H490)&lt;17,"",IF(CW490="","",CW490+31))</f>
        <v/>
      </c>
      <c r="DD490" s="124">
        <f>IF(DC490="","",TODAY()-DC490)</f>
        <v/>
      </c>
      <c r="DE490" s="494" t="n"/>
      <c r="DF490" s="184" t="n"/>
      <c r="DG490" s="184">
        <f>IF(DC490="","SIN ESTADO",IF(DE490&lt;&gt;"","PAGA",IF(DD490&gt;0,"VENCIDA",IF(DD490&gt;=-5,"POR VENCER","AL DÍA"))))</f>
        <v/>
      </c>
      <c r="DH490" s="185" t="n"/>
      <c r="DI490" s="119">
        <f>IF(N($H490)&lt;18,"",IF(DC490="","",DC490+31))</f>
        <v/>
      </c>
      <c r="DJ490" s="124">
        <f>IF(DI490="","",TODAY()-DI490)</f>
        <v/>
      </c>
      <c r="DK490" s="494" t="n"/>
      <c r="DL490" s="184" t="n"/>
      <c r="DM490" s="184">
        <f>IF(DI490="","SIN ESTADO",IF(DK490&lt;&gt;"","PAGA",IF(DJ490&gt;0,"VENCIDA",IF(DJ490&gt;=-5,"POR VENCER","AL DÍA"))))</f>
        <v/>
      </c>
      <c r="DN490" s="185" t="n"/>
      <c r="DO490" s="119">
        <f>IF(N($H490)&lt;19,"",IF(DI490="","",DI490+31))</f>
        <v/>
      </c>
      <c r="DP490" s="124">
        <f>IF(DO490="","",TODAY()-DO490)</f>
        <v/>
      </c>
      <c r="DQ490" s="494" t="n"/>
      <c r="DR490" s="184" t="n"/>
      <c r="DS490" s="184">
        <f>IF(DO490="","SIN ESTADO",IF(DQ490&lt;&gt;"","PAGA",IF(DP490&gt;0,"VENCIDA",IF(DP490&gt;=-5,"POR VENCER","AL DÍA"))))</f>
        <v/>
      </c>
      <c r="DT490" s="185" t="n"/>
      <c r="DU490" s="119">
        <f>IF(N($H490)&lt;20,"",IF(DO490="","",DO490+31))</f>
        <v/>
      </c>
      <c r="DV490" s="124">
        <f>IF(DU490="","",TODAY()-DU490)</f>
        <v/>
      </c>
      <c r="DW490" s="494" t="n"/>
      <c r="DX490" s="184" t="n"/>
      <c r="DY490" s="184">
        <f>IF(DU490="","SIN ESTADO",IF(DW490&lt;&gt;"","PAGA",IF(DV490&gt;0,"VENCIDA",IF(DV490&gt;=-5,"POR VENCER","AL DÍA"))))</f>
        <v/>
      </c>
      <c r="DZ490" s="185" t="n"/>
      <c r="EA490" s="119">
        <f>IF(N($H490)&lt;21,"",IF(DU490="","",DU490+31))</f>
        <v/>
      </c>
      <c r="EB490" s="124">
        <f>IF(EA490="","",TODAY()-EA490)</f>
        <v/>
      </c>
      <c r="EC490" s="494" t="n"/>
      <c r="ED490" s="184" t="n"/>
      <c r="EE490" s="184">
        <f>IF(EA490="","SIN ESTADO",IF(EC490&lt;&gt;"","PAGA",IF(EB490&gt;0,"VENCIDA",IF(EB490&gt;=-5,"POR VENCER","AL DÍA"))))</f>
        <v/>
      </c>
      <c r="EF490" s="185" t="n"/>
      <c r="EG490" s="119">
        <f>IF(N($H490)&lt;22,"",IF(EA490="","",EA490+31))</f>
        <v/>
      </c>
      <c r="EH490" s="124">
        <f>IF(EG490="","",TODAY()-EG490)</f>
        <v/>
      </c>
      <c r="EI490" s="494" t="n"/>
      <c r="EJ490" s="184" t="n"/>
      <c r="EK490" s="184">
        <f>IF(EG490="","SIN ESTADO",IF(EI490&lt;&gt;"","PAGA",IF(EH490&gt;0,"VENCIDA",IF(EH490&gt;=-5,"POR VENCER","AL DÍA"))))</f>
        <v/>
      </c>
      <c r="EL490" s="185" t="n"/>
      <c r="EM490" s="119">
        <f>IF(N($H490)&lt;23,"",IF(EG490="","",EG490+31))</f>
        <v/>
      </c>
      <c r="EN490" s="124">
        <f>IF(EM490="","",TODAY()-EM490)</f>
        <v/>
      </c>
      <c r="EO490" s="494" t="n"/>
      <c r="EP490" s="184" t="n"/>
      <c r="EQ490" s="184">
        <f>IF(EM490="","SIN ESTADO",IF(EO490&lt;&gt;"","PAGA",IF(EN490&gt;0,"VENCIDA",IF(EN490&gt;=-5,"POR VENCER","AL DÍA"))))</f>
        <v/>
      </c>
      <c r="ER490" s="185" t="n"/>
      <c r="ES490" s="119">
        <f>IF(N($H490)&lt;24,"",IF(EM490="","",EM490+31))</f>
        <v/>
      </c>
      <c r="ET490" s="124">
        <f>IF(ES490="","",TODAY()-ES490)</f>
        <v/>
      </c>
      <c r="EU490" s="494" t="n"/>
      <c r="EV490" s="184" t="n"/>
      <c r="EW490" s="184">
        <f>IF(ES490="","SIN ESTADO",IF(EU490&lt;&gt;"","PAGA",IF(ET490&gt;0,"VENCIDA",IF(ET490&gt;=-5,"POR VENCER","AL DÍA"))))</f>
        <v/>
      </c>
      <c r="EX490" s="185" t="n"/>
      <c r="EY490" s="119">
        <f>IF(N($H490)&lt;25,"",IF(ES490="","",ES490+31))</f>
        <v/>
      </c>
      <c r="EZ490" s="124">
        <f>IF(EY490="","",TODAY()-EY490)</f>
        <v/>
      </c>
      <c r="FA490" s="494" t="n"/>
      <c r="FB490" s="184" t="n"/>
      <c r="FC490" s="184">
        <f>IF(EY490="","SIN ESTADO",IF(FA490&lt;&gt;"","PAGA",IF(EZ490&gt;0,"VENCIDA",IF(EZ490&gt;=-5,"POR VENCER","AL DÍA"))))</f>
        <v/>
      </c>
      <c r="FD490" s="185" t="n"/>
      <c r="FE490" s="119">
        <f>IF(N($H490)&lt;26,"",IF(EY490="","",EY490+31))</f>
        <v/>
      </c>
      <c r="FF490" s="124">
        <f>IF(FE490="","",TODAY()-FE490)</f>
        <v/>
      </c>
      <c r="FG490" s="494" t="n"/>
      <c r="FH490" s="184" t="n"/>
      <c r="FI490" s="184">
        <f>IF(FE490="","SIN ESTADO",IF(FG490&lt;&gt;"","PAGA",IF(FF490&gt;0,"VENCIDA",IF(FF490&gt;=-5,"POR VENCER","AL DÍA"))))</f>
        <v/>
      </c>
      <c r="FJ490" s="185" t="n"/>
      <c r="FK490" s="119">
        <f>IF(N($H490)&lt;27,"",IF(FE490="","",FE490+31))</f>
        <v/>
      </c>
      <c r="FL490" s="124">
        <f>IF(FK490="","",TODAY()-FK490)</f>
        <v/>
      </c>
      <c r="FM490" s="494" t="n"/>
      <c r="FN490" s="184" t="n"/>
      <c r="FO490" s="184">
        <f>IF(FK490="","SIN ESTADO",IF(FM490&lt;&gt;"","PAGA",IF(FL490&gt;0,"VENCIDA",IF(FL490&gt;=-5,"POR VENCER","AL DÍA"))))</f>
        <v/>
      </c>
      <c r="FP490" s="185" t="n"/>
      <c r="FQ490" s="119">
        <f>IF(N($H490)&lt;28,"",IF(FK490="","",FK490+31))</f>
        <v/>
      </c>
      <c r="FR490" s="124">
        <f>IF(FQ490="","",TODAY()-FQ490)</f>
        <v/>
      </c>
      <c r="FS490" s="494" t="n"/>
      <c r="FT490" s="184" t="n"/>
      <c r="FU490" s="184">
        <f>IF(FQ490="","SIN ESTADO",IF(FS490&lt;&gt;"","PAGA",IF(FR490&gt;0,"VENCIDA",IF(FR490&gt;=-5,"POR VENCER","AL DÍA"))))</f>
        <v/>
      </c>
      <c r="FV490" s="185" t="n"/>
      <c r="FW490" s="119">
        <f>IF(N($H490)&lt;29,"",IF(FQ490="","",FQ490+31))</f>
        <v/>
      </c>
      <c r="FX490" s="124">
        <f>IF(FW490="","",TODAY()-FW490)</f>
        <v/>
      </c>
      <c r="FY490" s="494" t="n"/>
      <c r="FZ490" s="184" t="n"/>
      <c r="GA490" s="184">
        <f>IF(FW490="","SIN ESTADO",IF(FY490&lt;&gt;"","PAGA",IF(FX490&gt;0,"VENCIDA",IF(FX490&gt;=-5,"POR VENCER","AL DÍA"))))</f>
        <v/>
      </c>
      <c r="GB490" s="185" t="n"/>
      <c r="GC490" s="119">
        <f>IF(N($H490)&lt;30,"",IF(FW490="","",FW490+31))</f>
        <v/>
      </c>
      <c r="GD490" s="124">
        <f>IF(GC490="","",TODAY()-GC490)</f>
        <v/>
      </c>
      <c r="GE490" s="494" t="n"/>
      <c r="GF490" s="184" t="n"/>
      <c r="GG490" s="184">
        <f>IF(GC490="","SIN ESTADO",IF(GE490&lt;&gt;"","PAGA",IF(GD490&gt;0,"VENCIDA",IF(GD490&gt;=-5,"POR VENCER","AL DÍA"))))</f>
        <v/>
      </c>
      <c r="GH490" s="185" t="n"/>
      <c r="GI490" s="119">
        <f>IF(N($H490)&lt;31,"",IF(GC490="","",GC490+31))</f>
        <v/>
      </c>
      <c r="GJ490" s="124">
        <f>IF(GI490="","",TODAY()-GI490)</f>
        <v/>
      </c>
      <c r="GK490" s="494" t="n"/>
      <c r="GL490" s="184" t="n"/>
      <c r="GM490" s="184">
        <f>IF(GI490="","SIN ESTADO",IF(GK490&lt;&gt;"","PAGA",IF(GJ490&gt;0,"VENCIDA",IF(GJ490&gt;=-5,"POR VENCER","AL DÍA"))))</f>
        <v/>
      </c>
      <c r="GN490" s="185" t="n"/>
      <c r="GO490" s="119">
        <f>IF(N($H490)&lt;32,"",IF(GI490="","",GI490+31))</f>
        <v/>
      </c>
      <c r="GP490" s="124">
        <f>IF(GO490="","",TODAY()-GO490)</f>
        <v/>
      </c>
      <c r="GQ490" s="494" t="n"/>
      <c r="GR490" s="184" t="n"/>
      <c r="GS490" s="184">
        <f>IF(GO490="","SIN ESTADO",IF(GQ490&lt;&gt;"","PAGA",IF(GP490&gt;0,"VENCIDA",IF(GP490&gt;=-5,"POR VENCER","AL DÍA"))))</f>
        <v/>
      </c>
      <c r="GT490" s="185" t="n"/>
      <c r="GU490" s="119">
        <f>IF(N($H490)&lt;33,"",IF(GO490="","",GO490+31))</f>
        <v/>
      </c>
      <c r="GV490" s="124">
        <f>IF(GU490="","",TODAY()-GU490)</f>
        <v/>
      </c>
      <c r="GW490" s="494" t="n"/>
      <c r="GX490" s="184" t="n"/>
      <c r="GY490" s="184">
        <f>IF(GU490="","SIN ESTADO",IF(GW490&lt;&gt;"","PAGA",IF(GV490&gt;0,"VENCIDA",IF(GV490&gt;=-5,"POR VENCER","AL DÍA"))))</f>
        <v/>
      </c>
      <c r="GZ490" s="185" t="n"/>
      <c r="HA490" s="119">
        <f>IF(N($H490)&lt;34,"",IF(GU490="","",GU490+31))</f>
        <v/>
      </c>
      <c r="HB490" s="124">
        <f>IF(HA490="","",TODAY()-HA490)</f>
        <v/>
      </c>
      <c r="HC490" s="494" t="n"/>
      <c r="HD490" s="184" t="n"/>
      <c r="HE490" s="184">
        <f>IF(HA490="","SIN ESTADO",IF(HC490&lt;&gt;"","PAGA",IF(HB490&gt;0,"VENCIDA",IF(HB490&gt;=-5,"POR VENCER","AL DÍA"))))</f>
        <v/>
      </c>
      <c r="HF490" s="185" t="n"/>
      <c r="HG490" s="119">
        <f>IF(N($H490)&lt;35,"",IF(HA490="","",HA490+31))</f>
        <v/>
      </c>
      <c r="HH490" s="124">
        <f>IF(HG490="","",TODAY()-HG490)</f>
        <v/>
      </c>
      <c r="HI490" s="494" t="n"/>
      <c r="HJ490" s="184" t="n"/>
      <c r="HK490" s="184">
        <f>IF(HG490="","SIN ESTADO",IF(HI490&lt;&gt;"","PAGA",IF(HH490&gt;0,"VENCIDA",IF(HH490&gt;=-5,"POR VENCER","AL DÍA"))))</f>
        <v/>
      </c>
      <c r="HL490" s="168" t="n"/>
      <c r="HM490" s="119">
        <f>IF(N($H490)&lt;36,"",IF(HG490="","",HG490+31))</f>
        <v/>
      </c>
      <c r="HN490" s="124">
        <f>IF(HM490="","",TODAY()-HM490)</f>
        <v/>
      </c>
      <c r="HO490" s="494" t="n"/>
      <c r="HP490" s="184" t="n"/>
      <c r="HQ490" s="184">
        <f>IF(HM490="","SIN ESTADO",IF(HO490&lt;&gt;"","PAGA",IF(HN490&gt;0,"VENCIDA",IF(HN490&gt;=-5,"POR VENCER","AL DÍA"))))</f>
        <v/>
      </c>
      <c r="HR490" s="168" t="n"/>
      <c r="HS490" s="169">
        <f>N490+T490+Z490+AF490+AL490+AR490+AX490+BD490+BJ490+BP490+BV490+CB490+CH490+CN490+CT490+CZ490+DF490+DL490+DR490+DX490+ED490+EJ490+EP490+EV490+FB490+FH490+FN490+FT490+FZ490+GF490+GL490+GR490+GX490+HD490+HJ490+HP490</f>
        <v/>
      </c>
      <c r="HU490" s="170">
        <f>IFERROR(N($J490),0)</f>
        <v/>
      </c>
      <c r="HW490" s="170">
        <f>SUMPRODUCT((MOD(COLUMN($M490:$HR490)-COLUMN($M490),6)=0)*ISNUMBER($M490:$HR490)*($M490:$HR490&gt;=RESUMEN!$C$26)*($M490:$HR490&lt;=RESUMEN!$C$27)*IFERROR(N($N490:$HS490),0))</f>
        <v/>
      </c>
      <c r="HX490" s="170">
        <f>SUMPRODUCT((MOD(COLUMN($M490:$HR490)-COLUMN($M490),6)=0)*ISNUMBER($M490:$HR490)*($M490:$HR490&gt;=RESUMEN!$C$26)*($M490:$HR490&lt;=RESUMEN!$C$27))</f>
        <v/>
      </c>
    </row>
    <row r="491" ht="15.75" customHeight="1" s="506">
      <c r="B491" s="113">
        <f>VENTAS!A490</f>
        <v/>
      </c>
      <c r="C491" s="236">
        <f>VENTAS!B490</f>
        <v/>
      </c>
      <c r="D491" s="53">
        <f>VENTAS!C490</f>
        <v/>
      </c>
      <c r="E491" s="114">
        <f>VENTAS!D490</f>
        <v/>
      </c>
      <c r="F491" s="114">
        <f>VENTAS!J490</f>
        <v/>
      </c>
      <c r="G491" s="494">
        <f>VENTAS!F490</f>
        <v/>
      </c>
      <c r="H491" s="479">
        <f>VENTAS!K490</f>
        <v/>
      </c>
      <c r="I491" s="479">
        <f>VENTAS!M490</f>
        <v/>
      </c>
      <c r="J491" s="184">
        <f>VENTAS!L490</f>
        <v/>
      </c>
      <c r="K491" s="119">
        <f>IF(N($H491)&lt;1,"",$G491+31)</f>
        <v/>
      </c>
      <c r="L491" s="124">
        <f>IF(K491="","",TODAY()-K491)</f>
        <v/>
      </c>
      <c r="M491" s="494" t="n">
        <v>46203</v>
      </c>
      <c r="N491" s="374" t="n">
        <v>700000</v>
      </c>
      <c r="O491" s="184">
        <f>IF(K491="","SIN ESTADO",IF(M491&lt;&gt;"","PAGA",IF(L491&gt;0,"VENCIDA",IF(L491&gt;=-5,"POR VENCER","AL DÍA"))))</f>
        <v/>
      </c>
      <c r="P491" s="185" t="inlineStr">
        <is>
          <t>TRANSFERENCIA</t>
        </is>
      </c>
      <c r="Q491" s="119">
        <f>IF(N($H491)&lt;2,"",IF(K491="","",K491+31))</f>
        <v/>
      </c>
      <c r="R491" s="124">
        <f>IF(Q491="","",TODAY()-Q491)</f>
        <v/>
      </c>
      <c r="S491" s="494" t="n">
        <v>46218</v>
      </c>
      <c r="T491" s="184" t="n">
        <v>500000</v>
      </c>
      <c r="U491" s="184">
        <f>IF(Q491="","SIN ESTADO",IF(S491&lt;&gt;"","PAGA",IF(R491&gt;0,"VENCIDA",IF(R491&gt;=-5,"POR VENCER","AL DÍA"))))</f>
        <v/>
      </c>
      <c r="V491" s="185" t="inlineStr">
        <is>
          <t>TRANSFERENCIA</t>
        </is>
      </c>
      <c r="W491" s="119">
        <f>IF(N($H491)&lt;3,"",IF(Q491="","",Q491+31))</f>
        <v/>
      </c>
      <c r="X491" s="124">
        <f>IF(W491="","",TODAY()-W491)</f>
        <v/>
      </c>
      <c r="Y491" s="494" t="n">
        <v>46234</v>
      </c>
      <c r="Z491" s="184" t="n">
        <v>500000</v>
      </c>
      <c r="AA491" s="184">
        <f>IF(W491="","SIN ESTADO",IF(Y491&lt;&gt;"","PAGA",IF(X491&gt;0,"VENCIDA",IF(X491&gt;=-5,"POR VENCER","AL DÍA"))))</f>
        <v/>
      </c>
      <c r="AB491" s="185" t="inlineStr">
        <is>
          <t>TRANSFERENCIA</t>
        </is>
      </c>
      <c r="AC491" s="119">
        <f>IF(N($H491)&lt;4,"",IF(W491="","",W491+31))</f>
        <v/>
      </c>
      <c r="AD491" s="124">
        <f>IF(AC491="","",TODAY()-AC491)</f>
        <v/>
      </c>
      <c r="AE491" s="494" t="n">
        <v>46249</v>
      </c>
      <c r="AF491" s="184" t="n">
        <v>500000</v>
      </c>
      <c r="AG491" s="184">
        <f>IF(AC491="","SIN ESTADO",IF(AE491&lt;&gt;"","PAGA",IF(AD491&gt;0,"VENCIDA",IF(AD491&gt;=-5,"POR VENCER","AL DÍA"))))</f>
        <v/>
      </c>
      <c r="AH491" s="185" t="inlineStr">
        <is>
          <t>TRANSFERENCIA</t>
        </is>
      </c>
      <c r="AI491" s="119">
        <f>IF(N($H491)&lt;5,"",IF(AC491="","",AC491+31))</f>
        <v/>
      </c>
      <c r="AJ491" s="124">
        <f>IF(AI491="","",TODAY()-AI491)</f>
        <v/>
      </c>
      <c r="AK491" s="494" t="n">
        <v>46266</v>
      </c>
      <c r="AL491" s="184" t="n">
        <v>500000</v>
      </c>
      <c r="AM491" s="184">
        <f>IF(AI491="","SIN ESTADO",IF(AK491&lt;&gt;"","PAGA",IF(AJ491&gt;0,"VENCIDA",IF(AJ491&gt;=-5,"POR VENCER","AL DÍA"))))</f>
        <v/>
      </c>
      <c r="AN491" s="185" t="inlineStr">
        <is>
          <t>TRANSFERENCIA</t>
        </is>
      </c>
      <c r="AO491" s="119">
        <f>IF(N($H491)&lt;6,"",IF(AI491="","",AI491+31))</f>
        <v/>
      </c>
      <c r="AP491" s="124">
        <f>IF(AO491="","",TODAY()-AO491)</f>
        <v/>
      </c>
      <c r="AQ491" s="270" t="n">
        <v>46280</v>
      </c>
      <c r="AR491" s="184" t="n">
        <v>250000</v>
      </c>
      <c r="AS491" s="184">
        <f>IF(AO491="","SIN ESTADO",IF(AQ491&lt;&gt;"","PAGA",IF(AP491&gt;0,"VENCIDA",IF(AP491&gt;=-5,"POR VENCER","AL DÍA"))))</f>
        <v/>
      </c>
      <c r="AT491" s="185" t="inlineStr">
        <is>
          <t>TRANSFERENCIA</t>
        </is>
      </c>
      <c r="AU491" s="119">
        <f>IF(N($H491)&lt;7,"",IF(AO491="","",AO491+31))</f>
        <v/>
      </c>
      <c r="AV491" s="124">
        <f>IF(AU491="","",TODAY()-AU491)</f>
        <v/>
      </c>
      <c r="AW491" s="494" t="n"/>
      <c r="AX491" s="184" t="n"/>
      <c r="AY491" s="184">
        <f>IF(AU491="","SIN ESTADO",IF(AW491&lt;&gt;"","PAGA",IF(AV491&gt;0,"VENCIDA",IF(AV491&gt;=-5,"POR VENCER","AL DÍA"))))</f>
        <v/>
      </c>
      <c r="AZ491" s="185" t="n"/>
      <c r="BA491" s="119">
        <f>IF(N($H491)&lt;8,"",IF(AU491="","",AU491+31))</f>
        <v/>
      </c>
      <c r="BB491" s="124">
        <f>IF(BA491="","",TODAY()-BA491)</f>
        <v/>
      </c>
      <c r="BC491" s="494" t="n"/>
      <c r="BD491" s="184" t="n"/>
      <c r="BE491" s="184">
        <f>IF(BA491="","SIN ESTADO",IF(BC491&lt;&gt;"","PAGA",IF(BB491&gt;0,"VENCIDA",IF(BB491&gt;=-5,"POR VENCER","AL DÍA"))))</f>
        <v/>
      </c>
      <c r="BF491" s="185" t="n"/>
      <c r="BG491" s="119">
        <f>IF(N($H491)&lt;9,"",IF(BA491="","",BA491+31))</f>
        <v/>
      </c>
      <c r="BH491" s="124">
        <f>IF(BG491="","",TODAY()-BG491)</f>
        <v/>
      </c>
      <c r="BI491" s="494" t="n"/>
      <c r="BJ491" s="184" t="n"/>
      <c r="BK491" s="184">
        <f>IF(BG491="","SIN ESTADO",IF(BI491&lt;&gt;"","PAGA",IF(BH491&gt;0,"VENCIDA",IF(BH491&gt;=-5,"POR VENCER","AL DÍA"))))</f>
        <v/>
      </c>
      <c r="BL491" s="185" t="n"/>
      <c r="BM491" s="119">
        <f>IF(N($H491)&lt;10,"",IF(BG491="","",BG491+31))</f>
        <v/>
      </c>
      <c r="BN491" s="124">
        <f>IF(BM491="","",TODAY()-BM491)</f>
        <v/>
      </c>
      <c r="BO491" s="494" t="n"/>
      <c r="BP491" s="184" t="n"/>
      <c r="BQ491" s="184">
        <f>IF(BM491="","SIN ESTADO",IF(BO491&lt;&gt;"","PAGA",IF(BN491&gt;0,"VENCIDA",IF(BN491&gt;=-5,"POR VENCER","AL DÍA"))))</f>
        <v/>
      </c>
      <c r="BR491" s="185" t="n"/>
      <c r="BS491" s="119">
        <f>IF(N($H491)&lt;11,"",IF(BM491="","",BM491+31))</f>
        <v/>
      </c>
      <c r="BT491" s="124">
        <f>IF(BS491="","",TODAY()-BS491)</f>
        <v/>
      </c>
      <c r="BU491" s="494" t="n"/>
      <c r="BV491" s="184" t="n"/>
      <c r="BW491" s="184">
        <f>IF(BS491="","SIN ESTADO",IF(BU491&lt;&gt;"","PAGA",IF(BT491&gt;0,"VENCIDA",IF(BT491&gt;=-5,"POR VENCER","AL DÍA"))))</f>
        <v/>
      </c>
      <c r="BX491" s="185" t="n"/>
      <c r="BY491" s="119">
        <f>IF(N($H491)&lt;12,"",IF(BS491="","",BS491+31))</f>
        <v/>
      </c>
      <c r="BZ491" s="124">
        <f>IF(BY491="","",TODAY()-BY491)</f>
        <v/>
      </c>
      <c r="CA491" s="494" t="n"/>
      <c r="CB491" s="184" t="n"/>
      <c r="CC491" s="184">
        <f>IF(BY491="","SIN ESTADO",IF(CA491&lt;&gt;"","PAGA",IF(BZ491&gt;0,"VENCIDA",IF(BZ491&gt;=-5,"POR VENCER","AL DÍA"))))</f>
        <v/>
      </c>
      <c r="CD491" s="185" t="n"/>
      <c r="CE491" s="119">
        <f>IF(N($H491)&lt;13,"",IF(BY491="","",BY491+31))</f>
        <v/>
      </c>
      <c r="CF491" s="124">
        <f>IF(CE491="","",TODAY()-CE491)</f>
        <v/>
      </c>
      <c r="CG491" s="494" t="n"/>
      <c r="CH491" s="184" t="n"/>
      <c r="CI491" s="184">
        <f>IF(CE491="","SIN ESTADO",IF(CG491&lt;&gt;"","PAGA",IF(CF491&gt;0,"VENCIDA",IF(CF491&gt;=-5,"POR VENCER","AL DÍA"))))</f>
        <v/>
      </c>
      <c r="CJ491" s="185" t="n"/>
      <c r="CK491" s="119">
        <f>IF(N($H491)&lt;14,"",IF(CE491="","",CE491+31))</f>
        <v/>
      </c>
      <c r="CL491" s="124">
        <f>IF(CK491="","",TODAY()-CK491)</f>
        <v/>
      </c>
      <c r="CM491" s="494" t="n"/>
      <c r="CN491" s="184" t="n"/>
      <c r="CO491" s="184">
        <f>IF(CK491="","SIN ESTADO",IF(CM491&lt;&gt;"","PAGA",IF(CL491&gt;0,"VENCIDA",IF(CL491&gt;=-5,"POR VENCER","AL DÍA"))))</f>
        <v/>
      </c>
      <c r="CP491" s="185" t="n"/>
      <c r="CQ491" s="119">
        <f>IF(N($H491)&lt;15,"",IF(CK491="","",CK491+31))</f>
        <v/>
      </c>
      <c r="CR491" s="124">
        <f>IF(CQ491="","",TODAY()-CQ491)</f>
        <v/>
      </c>
      <c r="CS491" s="494" t="n"/>
      <c r="CT491" s="184" t="n"/>
      <c r="CU491" s="184">
        <f>IF(CQ491="","SIN ESTADO",IF(CS491&lt;&gt;"","PAGA",IF(CR491&gt;0,"VENCIDA",IF(CR491&gt;=-5,"POR VENCER","AL DÍA"))))</f>
        <v/>
      </c>
      <c r="CV491" s="185" t="n"/>
      <c r="CW491" s="119">
        <f>IF(N($H491)&lt;16,"",IF(CQ491="","",CQ491+31))</f>
        <v/>
      </c>
      <c r="CX491" s="124">
        <f>IF(CW491="","",TODAY()-CW491)</f>
        <v/>
      </c>
      <c r="CY491" s="494" t="n"/>
      <c r="CZ491" s="184" t="n"/>
      <c r="DA491" s="184">
        <f>IF(CW491="","SIN ESTADO",IF(CY491&lt;&gt;"","PAGA",IF(CX491&gt;0,"VENCIDA",IF(CX491&gt;=-5,"POR VENCER","AL DÍA"))))</f>
        <v/>
      </c>
      <c r="DB491" s="185" t="n"/>
      <c r="DC491" s="119">
        <f>IF(N($H491)&lt;17,"",IF(CW491="","",CW491+31))</f>
        <v/>
      </c>
      <c r="DD491" s="124">
        <f>IF(DC491="","",TODAY()-DC491)</f>
        <v/>
      </c>
      <c r="DE491" s="494" t="n"/>
      <c r="DF491" s="184" t="n"/>
      <c r="DG491" s="184">
        <f>IF(DC491="","SIN ESTADO",IF(DE491&lt;&gt;"","PAGA",IF(DD491&gt;0,"VENCIDA",IF(DD491&gt;=-5,"POR VENCER","AL DÍA"))))</f>
        <v/>
      </c>
      <c r="DH491" s="185" t="n"/>
      <c r="DI491" s="119">
        <f>IF(N($H491)&lt;18,"",IF(DC491="","",DC491+31))</f>
        <v/>
      </c>
      <c r="DJ491" s="124">
        <f>IF(DI491="","",TODAY()-DI491)</f>
        <v/>
      </c>
      <c r="DK491" s="494" t="n"/>
      <c r="DL491" s="184" t="n"/>
      <c r="DM491" s="184">
        <f>IF(DI491="","SIN ESTADO",IF(DK491&lt;&gt;"","PAGA",IF(DJ491&gt;0,"VENCIDA",IF(DJ491&gt;=-5,"POR VENCER","AL DÍA"))))</f>
        <v/>
      </c>
      <c r="DN491" s="185" t="n"/>
      <c r="DO491" s="119">
        <f>IF(N($H491)&lt;19,"",IF(DI491="","",DI491+31))</f>
        <v/>
      </c>
      <c r="DP491" s="124">
        <f>IF(DO491="","",TODAY()-DO491)</f>
        <v/>
      </c>
      <c r="DQ491" s="494" t="n"/>
      <c r="DR491" s="184" t="n"/>
      <c r="DS491" s="184">
        <f>IF(DO491="","SIN ESTADO",IF(DQ491&lt;&gt;"","PAGA",IF(DP491&gt;0,"VENCIDA",IF(DP491&gt;=-5,"POR VENCER","AL DÍA"))))</f>
        <v/>
      </c>
      <c r="DT491" s="185" t="n"/>
      <c r="DU491" s="119">
        <f>IF(N($H491)&lt;20,"",IF(DO491="","",DO491+31))</f>
        <v/>
      </c>
      <c r="DV491" s="124">
        <f>IF(DU491="","",TODAY()-DU491)</f>
        <v/>
      </c>
      <c r="DW491" s="494" t="n"/>
      <c r="DX491" s="184" t="n"/>
      <c r="DY491" s="184">
        <f>IF(DU491="","SIN ESTADO",IF(DW491&lt;&gt;"","PAGA",IF(DV491&gt;0,"VENCIDA",IF(DV491&gt;=-5,"POR VENCER","AL DÍA"))))</f>
        <v/>
      </c>
      <c r="DZ491" s="185" t="n"/>
      <c r="EA491" s="119">
        <f>IF(N($H491)&lt;21,"",IF(DU491="","",DU491+31))</f>
        <v/>
      </c>
      <c r="EB491" s="124">
        <f>IF(EA491="","",TODAY()-EA491)</f>
        <v/>
      </c>
      <c r="EC491" s="494" t="n"/>
      <c r="ED491" s="184" t="n"/>
      <c r="EE491" s="184">
        <f>IF(EA491="","SIN ESTADO",IF(EC491&lt;&gt;"","PAGA",IF(EB491&gt;0,"VENCIDA",IF(EB491&gt;=-5,"POR VENCER","AL DÍA"))))</f>
        <v/>
      </c>
      <c r="EF491" s="185" t="n"/>
      <c r="EG491" s="119">
        <f>IF(N($H491)&lt;22,"",IF(EA491="","",EA491+31))</f>
        <v/>
      </c>
      <c r="EH491" s="124">
        <f>IF(EG491="","",TODAY()-EG491)</f>
        <v/>
      </c>
      <c r="EI491" s="494" t="n"/>
      <c r="EJ491" s="184" t="n"/>
      <c r="EK491" s="184">
        <f>IF(EG491="","SIN ESTADO",IF(EI491&lt;&gt;"","PAGA",IF(EH491&gt;0,"VENCIDA",IF(EH491&gt;=-5,"POR VENCER","AL DÍA"))))</f>
        <v/>
      </c>
      <c r="EL491" s="185" t="n"/>
      <c r="EM491" s="119">
        <f>IF(N($H491)&lt;23,"",IF(EG491="","",EG491+31))</f>
        <v/>
      </c>
      <c r="EN491" s="124">
        <f>IF(EM491="","",TODAY()-EM491)</f>
        <v/>
      </c>
      <c r="EO491" s="494" t="n"/>
      <c r="EP491" s="184" t="n"/>
      <c r="EQ491" s="184">
        <f>IF(EM491="","SIN ESTADO",IF(EO491&lt;&gt;"","PAGA",IF(EN491&gt;0,"VENCIDA",IF(EN491&gt;=-5,"POR VENCER","AL DÍA"))))</f>
        <v/>
      </c>
      <c r="ER491" s="185" t="n"/>
      <c r="ES491" s="119">
        <f>IF(N($H491)&lt;24,"",IF(EM491="","",EM491+31))</f>
        <v/>
      </c>
      <c r="ET491" s="124">
        <f>IF(ES491="","",TODAY()-ES491)</f>
        <v/>
      </c>
      <c r="EU491" s="494" t="n"/>
      <c r="EV491" s="184" t="n"/>
      <c r="EW491" s="184">
        <f>IF(ES491="","SIN ESTADO",IF(EU491&lt;&gt;"","PAGA",IF(ET491&gt;0,"VENCIDA",IF(ET491&gt;=-5,"POR VENCER","AL DÍA"))))</f>
        <v/>
      </c>
      <c r="EX491" s="185" t="n"/>
      <c r="EY491" s="119">
        <f>IF(N($H491)&lt;25,"",IF(ES491="","",ES491+31))</f>
        <v/>
      </c>
      <c r="EZ491" s="124">
        <f>IF(EY491="","",TODAY()-EY491)</f>
        <v/>
      </c>
      <c r="FA491" s="494" t="n"/>
      <c r="FB491" s="184" t="n"/>
      <c r="FC491" s="184">
        <f>IF(EY491="","SIN ESTADO",IF(FA491&lt;&gt;"","PAGA",IF(EZ491&gt;0,"VENCIDA",IF(EZ491&gt;=-5,"POR VENCER","AL DÍA"))))</f>
        <v/>
      </c>
      <c r="FD491" s="185" t="n"/>
      <c r="FE491" s="119">
        <f>IF(N($H491)&lt;26,"",IF(EY491="","",EY491+31))</f>
        <v/>
      </c>
      <c r="FF491" s="124">
        <f>IF(FE491="","",TODAY()-FE491)</f>
        <v/>
      </c>
      <c r="FG491" s="494" t="n"/>
      <c r="FH491" s="184" t="n"/>
      <c r="FI491" s="184">
        <f>IF(FE491="","SIN ESTADO",IF(FG491&lt;&gt;"","PAGA",IF(FF491&gt;0,"VENCIDA",IF(FF491&gt;=-5,"POR VENCER","AL DÍA"))))</f>
        <v/>
      </c>
      <c r="FJ491" s="185" t="n"/>
      <c r="FK491" s="119">
        <f>IF(N($H491)&lt;27,"",IF(FE491="","",FE491+31))</f>
        <v/>
      </c>
      <c r="FL491" s="124">
        <f>IF(FK491="","",TODAY()-FK491)</f>
        <v/>
      </c>
      <c r="FM491" s="494" t="n"/>
      <c r="FN491" s="184" t="n"/>
      <c r="FO491" s="184">
        <f>IF(FK491="","SIN ESTADO",IF(FM491&lt;&gt;"","PAGA",IF(FL491&gt;0,"VENCIDA",IF(FL491&gt;=-5,"POR VENCER","AL DÍA"))))</f>
        <v/>
      </c>
      <c r="FP491" s="185" t="n"/>
      <c r="FQ491" s="119">
        <f>IF(N($H491)&lt;28,"",IF(FK491="","",FK491+31))</f>
        <v/>
      </c>
      <c r="FR491" s="124">
        <f>IF(FQ491="","",TODAY()-FQ491)</f>
        <v/>
      </c>
      <c r="FS491" s="494" t="n"/>
      <c r="FT491" s="184" t="n"/>
      <c r="FU491" s="184">
        <f>IF(FQ491="","SIN ESTADO",IF(FS491&lt;&gt;"","PAGA",IF(FR491&gt;0,"VENCIDA",IF(FR491&gt;=-5,"POR VENCER","AL DÍA"))))</f>
        <v/>
      </c>
      <c r="FV491" s="185" t="n"/>
      <c r="FW491" s="119">
        <f>IF(N($H491)&lt;29,"",IF(FQ491="","",FQ491+31))</f>
        <v/>
      </c>
      <c r="FX491" s="124">
        <f>IF(FW491="","",TODAY()-FW491)</f>
        <v/>
      </c>
      <c r="FY491" s="494" t="n"/>
      <c r="FZ491" s="184" t="n"/>
      <c r="GA491" s="184">
        <f>IF(FW491="","SIN ESTADO",IF(FY491&lt;&gt;"","PAGA",IF(FX491&gt;0,"VENCIDA",IF(FX491&gt;=-5,"POR VENCER","AL DÍA"))))</f>
        <v/>
      </c>
      <c r="GB491" s="185" t="n"/>
      <c r="GC491" s="119">
        <f>IF(N($H491)&lt;30,"",IF(FW491="","",FW491+31))</f>
        <v/>
      </c>
      <c r="GD491" s="124">
        <f>IF(GC491="","",TODAY()-GC491)</f>
        <v/>
      </c>
      <c r="GE491" s="494" t="n"/>
      <c r="GF491" s="184" t="n"/>
      <c r="GG491" s="184">
        <f>IF(GC491="","SIN ESTADO",IF(GE491&lt;&gt;"","PAGA",IF(GD491&gt;0,"VENCIDA",IF(GD491&gt;=-5,"POR VENCER","AL DÍA"))))</f>
        <v/>
      </c>
      <c r="GH491" s="185" t="n"/>
      <c r="GI491" s="119">
        <f>IF(N($H491)&lt;31,"",IF(GC491="","",GC491+31))</f>
        <v/>
      </c>
      <c r="GJ491" s="124">
        <f>IF(GI491="","",TODAY()-GI491)</f>
        <v/>
      </c>
      <c r="GK491" s="494" t="n"/>
      <c r="GL491" s="184" t="n"/>
      <c r="GM491" s="184">
        <f>IF(GI491="","SIN ESTADO",IF(GK491&lt;&gt;"","PAGA",IF(GJ491&gt;0,"VENCIDA",IF(GJ491&gt;=-5,"POR VENCER","AL DÍA"))))</f>
        <v/>
      </c>
      <c r="GN491" s="185" t="n"/>
      <c r="GO491" s="119">
        <f>IF(N($H491)&lt;32,"",IF(GI491="","",GI491+31))</f>
        <v/>
      </c>
      <c r="GP491" s="124">
        <f>IF(GO491="","",TODAY()-GO491)</f>
        <v/>
      </c>
      <c r="GQ491" s="494" t="n"/>
      <c r="GR491" s="184" t="n"/>
      <c r="GS491" s="184">
        <f>IF(GO491="","SIN ESTADO",IF(GQ491&lt;&gt;"","PAGA",IF(GP491&gt;0,"VENCIDA",IF(GP491&gt;=-5,"POR VENCER","AL DÍA"))))</f>
        <v/>
      </c>
      <c r="GT491" s="185" t="n"/>
      <c r="GU491" s="119">
        <f>IF(N($H491)&lt;33,"",IF(GO491="","",GO491+31))</f>
        <v/>
      </c>
      <c r="GV491" s="124">
        <f>IF(GU491="","",TODAY()-GU491)</f>
        <v/>
      </c>
      <c r="GW491" s="494" t="n"/>
      <c r="GX491" s="184" t="n"/>
      <c r="GY491" s="184">
        <f>IF(GU491="","SIN ESTADO",IF(GW491&lt;&gt;"","PAGA",IF(GV491&gt;0,"VENCIDA",IF(GV491&gt;=-5,"POR VENCER","AL DÍA"))))</f>
        <v/>
      </c>
      <c r="GZ491" s="185" t="n"/>
      <c r="HA491" s="119">
        <f>IF(N($H491)&lt;34,"",IF(GU491="","",GU491+31))</f>
        <v/>
      </c>
      <c r="HB491" s="124">
        <f>IF(HA491="","",TODAY()-HA491)</f>
        <v/>
      </c>
      <c r="HC491" s="494" t="n"/>
      <c r="HD491" s="184" t="n"/>
      <c r="HE491" s="184">
        <f>IF(HA491="","SIN ESTADO",IF(HC491&lt;&gt;"","PAGA",IF(HB491&gt;0,"VENCIDA",IF(HB491&gt;=-5,"POR VENCER","AL DÍA"))))</f>
        <v/>
      </c>
      <c r="HF491" s="185" t="n"/>
      <c r="HG491" s="119">
        <f>IF(N($H491)&lt;35,"",IF(HA491="","",HA491+31))</f>
        <v/>
      </c>
      <c r="HH491" s="124">
        <f>IF(HG491="","",TODAY()-HG491)</f>
        <v/>
      </c>
      <c r="HI491" s="494" t="n"/>
      <c r="HJ491" s="184" t="n"/>
      <c r="HK491" s="184">
        <f>IF(HG491="","SIN ESTADO",IF(HI491&lt;&gt;"","PAGA",IF(HH491&gt;0,"VENCIDA",IF(HH491&gt;=-5,"POR VENCER","AL DÍA"))))</f>
        <v/>
      </c>
      <c r="HL491" s="168" t="n"/>
      <c r="HM491" s="119">
        <f>IF(N($H491)&lt;36,"",IF(HG491="","",HG491+31))</f>
        <v/>
      </c>
      <c r="HN491" s="124">
        <f>IF(HM491="","",TODAY()-HM491)</f>
        <v/>
      </c>
      <c r="HO491" s="494" t="n"/>
      <c r="HP491" s="184" t="n"/>
      <c r="HQ491" s="184">
        <f>IF(HM491="","SIN ESTADO",IF(HO491&lt;&gt;"","PAGA",IF(HN491&gt;0,"VENCIDA",IF(HN491&gt;=-5,"POR VENCER","AL DÍA"))))</f>
        <v/>
      </c>
      <c r="HR491" s="168" t="n"/>
      <c r="HS491" s="169">
        <f>N491+T491+Z491+AF491+AL491+AR491+AX491+BD491+BJ491+BP491+BV491+CB491+CH491+CN491+CT491+CZ491+DF491+DL491+DR491+DX491+ED491+EJ491+EP491+EV491+FB491+FH491+FN491+FT491+FZ491+GF491+GL491+GR491+GX491+HD491+HJ491+HP491</f>
        <v/>
      </c>
      <c r="HU491" s="170">
        <f>IFERROR(N($J491),0)</f>
        <v/>
      </c>
      <c r="HW491" s="170">
        <f>SUMPRODUCT((MOD(COLUMN($M491:$HR491)-COLUMN($M491),6)=0)*ISNUMBER($M491:$HR491)*($M491:$HR491&gt;=RESUMEN!$C$26)*($M491:$HR491&lt;=RESUMEN!$C$27)*IFERROR(N($N491:$HS491),0))</f>
        <v/>
      </c>
      <c r="HX491" s="170">
        <f>SUMPRODUCT((MOD(COLUMN($M491:$HR491)-COLUMN($M491),6)=0)*ISNUMBER($M491:$HR491)*($M491:$HR491&gt;=RESUMEN!$C$26)*($M491:$HR491&lt;=RESUMEN!$C$27))</f>
        <v/>
      </c>
    </row>
    <row r="492" ht="15.75" customHeight="1" s="506">
      <c r="B492" s="113">
        <f>VENTAS!A491</f>
        <v/>
      </c>
      <c r="C492" s="236">
        <f>VENTAS!B491</f>
        <v/>
      </c>
      <c r="D492" s="53">
        <f>VENTAS!C491</f>
        <v/>
      </c>
      <c r="E492" s="114">
        <f>VENTAS!D491</f>
        <v/>
      </c>
      <c r="F492" s="114">
        <f>VENTAS!J491</f>
        <v/>
      </c>
      <c r="G492" s="494">
        <f>VENTAS!F491</f>
        <v/>
      </c>
      <c r="H492" s="479">
        <f>VENTAS!K491</f>
        <v/>
      </c>
      <c r="I492" s="479">
        <f>VENTAS!M491</f>
        <v/>
      </c>
      <c r="J492" s="184">
        <f>VENTAS!L491</f>
        <v/>
      </c>
      <c r="K492" s="119">
        <f>IF(N($H492)&lt;1,"",$G492+31)</f>
        <v/>
      </c>
      <c r="L492" s="124">
        <f>IF(K492="","",TODAY()-K492)</f>
        <v/>
      </c>
      <c r="M492" s="494" t="n"/>
      <c r="N492" s="374" t="n"/>
      <c r="O492" s="184">
        <f>IF(K492="","SIN ESTADO",IF(M492&lt;&gt;"","PAGA",IF(L492&gt;0,"VENCIDA",IF(L492&gt;=-5,"POR VENCER","AL DÍA"))))</f>
        <v/>
      </c>
      <c r="P492" s="185" t="n"/>
      <c r="Q492" s="119">
        <f>IF(N($H492)&lt;2,"",IF(K492="","",K492+31))</f>
        <v/>
      </c>
      <c r="R492" s="124">
        <f>IF(Q492="","",TODAY()-Q492)</f>
        <v/>
      </c>
      <c r="S492" s="494" t="n"/>
      <c r="T492" s="184" t="n"/>
      <c r="U492" s="184">
        <f>IF(Q492="","SIN ESTADO",IF(S492&lt;&gt;"","PAGA",IF(R492&gt;0,"VENCIDA",IF(R492&gt;=-5,"POR VENCER","AL DÍA"))))</f>
        <v/>
      </c>
      <c r="V492" s="185" t="n"/>
      <c r="W492" s="119">
        <f>IF(N($H492)&lt;3,"",IF(Q492="","",Q492+31))</f>
        <v/>
      </c>
      <c r="X492" s="124">
        <f>IF(W492="","",TODAY()-W492)</f>
        <v/>
      </c>
      <c r="Y492" s="494" t="n"/>
      <c r="Z492" s="184" t="n"/>
      <c r="AA492" s="184">
        <f>IF(W492="","SIN ESTADO",IF(Y492&lt;&gt;"","PAGA",IF(X492&gt;0,"VENCIDA",IF(X492&gt;=-5,"POR VENCER","AL DÍA"))))</f>
        <v/>
      </c>
      <c r="AB492" s="185" t="n"/>
      <c r="AC492" s="119">
        <f>IF(N($H492)&lt;4,"",IF(W492="","",W492+31))</f>
        <v/>
      </c>
      <c r="AD492" s="124">
        <f>IF(AC492="","",TODAY()-AC492)</f>
        <v/>
      </c>
      <c r="AE492" s="494" t="n"/>
      <c r="AF492" s="184" t="n"/>
      <c r="AG492" s="184">
        <f>IF(AC492="","SIN ESTADO",IF(AE492&lt;&gt;"","PAGA",IF(AD492&gt;0,"VENCIDA",IF(AD492&gt;=-5,"POR VENCER","AL DÍA"))))</f>
        <v/>
      </c>
      <c r="AH492" s="185" t="n"/>
      <c r="AI492" s="119">
        <f>IF(N($H492)&lt;5,"",IF(AC492="","",AC492+31))</f>
        <v/>
      </c>
      <c r="AJ492" s="124">
        <f>IF(AI492="","",TODAY()-AI492)</f>
        <v/>
      </c>
      <c r="AK492" s="494" t="n"/>
      <c r="AL492" s="184" t="n"/>
      <c r="AM492" s="184">
        <f>IF(AI492="","SIN ESTADO",IF(AK492&lt;&gt;"","PAGA",IF(AJ492&gt;0,"VENCIDA",IF(AJ492&gt;=-5,"POR VENCER","AL DÍA"))))</f>
        <v/>
      </c>
      <c r="AN492" s="185" t="n"/>
      <c r="AO492" s="119">
        <f>IF(N($H492)&lt;6,"",IF(AI492="","",AI492+31))</f>
        <v/>
      </c>
      <c r="AP492" s="124">
        <f>IF(AO492="","",TODAY()-AO492)</f>
        <v/>
      </c>
      <c r="AQ492" s="270" t="n"/>
      <c r="AR492" s="184" t="n"/>
      <c r="AS492" s="184">
        <f>IF(AO492="","SIN ESTADO",IF(AQ492&lt;&gt;"","PAGA",IF(AP492&gt;0,"VENCIDA",IF(AP492&gt;=-5,"POR VENCER","AL DÍA"))))</f>
        <v/>
      </c>
      <c r="AT492" s="185" t="n"/>
      <c r="AU492" s="119">
        <f>IF(N($H492)&lt;7,"",IF(AO492="","",AO492+31))</f>
        <v/>
      </c>
      <c r="AV492" s="124">
        <f>IF(AU492="","",TODAY()-AU492)</f>
        <v/>
      </c>
      <c r="AW492" s="494" t="n"/>
      <c r="AX492" s="184" t="n"/>
      <c r="AY492" s="184">
        <f>IF(AU492="","SIN ESTADO",IF(AW492&lt;&gt;"","PAGA",IF(AV492&gt;0,"VENCIDA",IF(AV492&gt;=-5,"POR VENCER","AL DÍA"))))</f>
        <v/>
      </c>
      <c r="AZ492" s="185" t="n"/>
      <c r="BA492" s="119">
        <f>IF(N($H492)&lt;8,"",IF(AU492="","",AU492+31))</f>
        <v/>
      </c>
      <c r="BB492" s="124">
        <f>IF(BA492="","",TODAY()-BA492)</f>
        <v/>
      </c>
      <c r="BC492" s="494" t="n"/>
      <c r="BD492" s="184" t="n"/>
      <c r="BE492" s="184">
        <f>IF(BA492="","SIN ESTADO",IF(BC492&lt;&gt;"","PAGA",IF(BB492&gt;0,"VENCIDA",IF(BB492&gt;=-5,"POR VENCER","AL DÍA"))))</f>
        <v/>
      </c>
      <c r="BF492" s="185" t="n"/>
      <c r="BG492" s="119">
        <f>IF(N($H492)&lt;9,"",IF(BA492="","",BA492+31))</f>
        <v/>
      </c>
      <c r="BH492" s="124">
        <f>IF(BG492="","",TODAY()-BG492)</f>
        <v/>
      </c>
      <c r="BI492" s="494" t="n"/>
      <c r="BJ492" s="184" t="n"/>
      <c r="BK492" s="184">
        <f>IF(BG492="","SIN ESTADO",IF(BI492&lt;&gt;"","PAGA",IF(BH492&gt;0,"VENCIDA",IF(BH492&gt;=-5,"POR VENCER","AL DÍA"))))</f>
        <v/>
      </c>
      <c r="BL492" s="185" t="n"/>
      <c r="BM492" s="119">
        <f>IF(N($H492)&lt;10,"",IF(BG492="","",BG492+31))</f>
        <v/>
      </c>
      <c r="BN492" s="124">
        <f>IF(BM492="","",TODAY()-BM492)</f>
        <v/>
      </c>
      <c r="BO492" s="494" t="n"/>
      <c r="BP492" s="184" t="n"/>
      <c r="BQ492" s="184">
        <f>IF(BM492="","SIN ESTADO",IF(BO492&lt;&gt;"","PAGA",IF(BN492&gt;0,"VENCIDA",IF(BN492&gt;=-5,"POR VENCER","AL DÍA"))))</f>
        <v/>
      </c>
      <c r="BR492" s="185" t="n"/>
      <c r="BS492" s="119">
        <f>IF(N($H492)&lt;11,"",IF(BM492="","",BM492+31))</f>
        <v/>
      </c>
      <c r="BT492" s="124">
        <f>IF(BS492="","",TODAY()-BS492)</f>
        <v/>
      </c>
      <c r="BU492" s="494" t="n"/>
      <c r="BV492" s="184" t="n"/>
      <c r="BW492" s="184">
        <f>IF(BS492="","SIN ESTADO",IF(BU492&lt;&gt;"","PAGA",IF(BT492&gt;0,"VENCIDA",IF(BT492&gt;=-5,"POR VENCER","AL DÍA"))))</f>
        <v/>
      </c>
      <c r="BX492" s="185" t="n"/>
      <c r="BY492" s="119">
        <f>IF(N($H492)&lt;12,"",IF(BS492="","",BS492+31))</f>
        <v/>
      </c>
      <c r="BZ492" s="124">
        <f>IF(BY492="","",TODAY()-BY492)</f>
        <v/>
      </c>
      <c r="CA492" s="494" t="n"/>
      <c r="CB492" s="184" t="n"/>
      <c r="CC492" s="184">
        <f>IF(BY492="","SIN ESTADO",IF(CA492&lt;&gt;"","PAGA",IF(BZ492&gt;0,"VENCIDA",IF(BZ492&gt;=-5,"POR VENCER","AL DÍA"))))</f>
        <v/>
      </c>
      <c r="CD492" s="185" t="n"/>
      <c r="CE492" s="119">
        <f>IF(N($H492)&lt;13,"",IF(BY492="","",BY492+31))</f>
        <v/>
      </c>
      <c r="CF492" s="124">
        <f>IF(CE492="","",TODAY()-CE492)</f>
        <v/>
      </c>
      <c r="CG492" s="494" t="n"/>
      <c r="CH492" s="184" t="n"/>
      <c r="CI492" s="184">
        <f>IF(CE492="","SIN ESTADO",IF(CG492&lt;&gt;"","PAGA",IF(CF492&gt;0,"VENCIDA",IF(CF492&gt;=-5,"POR VENCER","AL DÍA"))))</f>
        <v/>
      </c>
      <c r="CJ492" s="185" t="n"/>
      <c r="CK492" s="119">
        <f>IF(N($H492)&lt;14,"",IF(CE492="","",CE492+31))</f>
        <v/>
      </c>
      <c r="CL492" s="124">
        <f>IF(CK492="","",TODAY()-CK492)</f>
        <v/>
      </c>
      <c r="CM492" s="494" t="n"/>
      <c r="CN492" s="184" t="n"/>
      <c r="CO492" s="184">
        <f>IF(CK492="","SIN ESTADO",IF(CM492&lt;&gt;"","PAGA",IF(CL492&gt;0,"VENCIDA",IF(CL492&gt;=-5,"POR VENCER","AL DÍA"))))</f>
        <v/>
      </c>
      <c r="CP492" s="185" t="n"/>
      <c r="CQ492" s="119">
        <f>IF(N($H492)&lt;15,"",IF(CK492="","",CK492+31))</f>
        <v/>
      </c>
      <c r="CR492" s="124">
        <f>IF(CQ492="","",TODAY()-CQ492)</f>
        <v/>
      </c>
      <c r="CS492" s="494" t="n"/>
      <c r="CT492" s="184" t="n"/>
      <c r="CU492" s="184">
        <f>IF(CQ492="","SIN ESTADO",IF(CS492&lt;&gt;"","PAGA",IF(CR492&gt;0,"VENCIDA",IF(CR492&gt;=-5,"POR VENCER","AL DÍA"))))</f>
        <v/>
      </c>
      <c r="CV492" s="185" t="n"/>
      <c r="CW492" s="119">
        <f>IF(N($H492)&lt;16,"",IF(CQ492="","",CQ492+31))</f>
        <v/>
      </c>
      <c r="CX492" s="124">
        <f>IF(CW492="","",TODAY()-CW492)</f>
        <v/>
      </c>
      <c r="CY492" s="494" t="n"/>
      <c r="CZ492" s="184" t="n"/>
      <c r="DA492" s="184">
        <f>IF(CW492="","SIN ESTADO",IF(CY492&lt;&gt;"","PAGA",IF(CX492&gt;0,"VENCIDA",IF(CX492&gt;=-5,"POR VENCER","AL DÍA"))))</f>
        <v/>
      </c>
      <c r="DB492" s="185" t="n"/>
      <c r="DC492" s="119">
        <f>IF(N($H492)&lt;17,"",IF(CW492="","",CW492+31))</f>
        <v/>
      </c>
      <c r="DD492" s="124">
        <f>IF(DC492="","",TODAY()-DC492)</f>
        <v/>
      </c>
      <c r="DE492" s="494" t="n"/>
      <c r="DF492" s="184" t="n"/>
      <c r="DG492" s="184">
        <f>IF(DC492="","SIN ESTADO",IF(DE492&lt;&gt;"","PAGA",IF(DD492&gt;0,"VENCIDA",IF(DD492&gt;=-5,"POR VENCER","AL DÍA"))))</f>
        <v/>
      </c>
      <c r="DH492" s="185" t="n"/>
      <c r="DI492" s="119">
        <f>IF(N($H492)&lt;18,"",IF(DC492="","",DC492+31))</f>
        <v/>
      </c>
      <c r="DJ492" s="124">
        <f>IF(DI492="","",TODAY()-DI492)</f>
        <v/>
      </c>
      <c r="DK492" s="494" t="n"/>
      <c r="DL492" s="184" t="n"/>
      <c r="DM492" s="184">
        <f>IF(DI492="","SIN ESTADO",IF(DK492&lt;&gt;"","PAGA",IF(DJ492&gt;0,"VENCIDA",IF(DJ492&gt;=-5,"POR VENCER","AL DÍA"))))</f>
        <v/>
      </c>
      <c r="DN492" s="185" t="n"/>
      <c r="DO492" s="119">
        <f>IF(N($H492)&lt;19,"",IF(DI492="","",DI492+31))</f>
        <v/>
      </c>
      <c r="DP492" s="124">
        <f>IF(DO492="","",TODAY()-DO492)</f>
        <v/>
      </c>
      <c r="DQ492" s="494" t="n"/>
      <c r="DR492" s="184" t="n"/>
      <c r="DS492" s="184">
        <f>IF(DO492="","SIN ESTADO",IF(DQ492&lt;&gt;"","PAGA",IF(DP492&gt;0,"VENCIDA",IF(DP492&gt;=-5,"POR VENCER","AL DÍA"))))</f>
        <v/>
      </c>
      <c r="DT492" s="185" t="n"/>
      <c r="DU492" s="119">
        <f>IF(N($H492)&lt;20,"",IF(DO492="","",DO492+31))</f>
        <v/>
      </c>
      <c r="DV492" s="124">
        <f>IF(DU492="","",TODAY()-DU492)</f>
        <v/>
      </c>
      <c r="DW492" s="494" t="n"/>
      <c r="DX492" s="184" t="n"/>
      <c r="DY492" s="184">
        <f>IF(DU492="","SIN ESTADO",IF(DW492&lt;&gt;"","PAGA",IF(DV492&gt;0,"VENCIDA",IF(DV492&gt;=-5,"POR VENCER","AL DÍA"))))</f>
        <v/>
      </c>
      <c r="DZ492" s="185" t="n"/>
      <c r="EA492" s="119">
        <f>IF(N($H492)&lt;21,"",IF(DU492="","",DU492+31))</f>
        <v/>
      </c>
      <c r="EB492" s="124">
        <f>IF(EA492="","",TODAY()-EA492)</f>
        <v/>
      </c>
      <c r="EC492" s="494" t="n"/>
      <c r="ED492" s="184" t="n"/>
      <c r="EE492" s="184">
        <f>IF(EA492="","SIN ESTADO",IF(EC492&lt;&gt;"","PAGA",IF(EB492&gt;0,"VENCIDA",IF(EB492&gt;=-5,"POR VENCER","AL DÍA"))))</f>
        <v/>
      </c>
      <c r="EF492" s="185" t="n"/>
      <c r="EG492" s="119">
        <f>IF(N($H492)&lt;22,"",IF(EA492="","",EA492+31))</f>
        <v/>
      </c>
      <c r="EH492" s="124">
        <f>IF(EG492="","",TODAY()-EG492)</f>
        <v/>
      </c>
      <c r="EI492" s="494" t="n"/>
      <c r="EJ492" s="184" t="n"/>
      <c r="EK492" s="184">
        <f>IF(EG492="","SIN ESTADO",IF(EI492&lt;&gt;"","PAGA",IF(EH492&gt;0,"VENCIDA",IF(EH492&gt;=-5,"POR VENCER","AL DÍA"))))</f>
        <v/>
      </c>
      <c r="EL492" s="185" t="n"/>
      <c r="EM492" s="119">
        <f>IF(N($H492)&lt;23,"",IF(EG492="","",EG492+31))</f>
        <v/>
      </c>
      <c r="EN492" s="124">
        <f>IF(EM492="","",TODAY()-EM492)</f>
        <v/>
      </c>
      <c r="EO492" s="494" t="n"/>
      <c r="EP492" s="184" t="n"/>
      <c r="EQ492" s="184">
        <f>IF(EM492="","SIN ESTADO",IF(EO492&lt;&gt;"","PAGA",IF(EN492&gt;0,"VENCIDA",IF(EN492&gt;=-5,"POR VENCER","AL DÍA"))))</f>
        <v/>
      </c>
      <c r="ER492" s="185" t="n"/>
      <c r="ES492" s="119">
        <f>IF(N($H492)&lt;24,"",IF(EM492="","",EM492+31))</f>
        <v/>
      </c>
      <c r="ET492" s="124">
        <f>IF(ES492="","",TODAY()-ES492)</f>
        <v/>
      </c>
      <c r="EU492" s="494" t="n"/>
      <c r="EV492" s="184" t="n"/>
      <c r="EW492" s="184">
        <f>IF(ES492="","SIN ESTADO",IF(EU492&lt;&gt;"","PAGA",IF(ET492&gt;0,"VENCIDA",IF(ET492&gt;=-5,"POR VENCER","AL DÍA"))))</f>
        <v/>
      </c>
      <c r="EX492" s="185" t="n"/>
      <c r="EY492" s="119">
        <f>IF(N($H492)&lt;25,"",IF(ES492="","",ES492+31))</f>
        <v/>
      </c>
      <c r="EZ492" s="124">
        <f>IF(EY492="","",TODAY()-EY492)</f>
        <v/>
      </c>
      <c r="FA492" s="494" t="n"/>
      <c r="FB492" s="184" t="n"/>
      <c r="FC492" s="184">
        <f>IF(EY492="","SIN ESTADO",IF(FA492&lt;&gt;"","PAGA",IF(EZ492&gt;0,"VENCIDA",IF(EZ492&gt;=-5,"POR VENCER","AL DÍA"))))</f>
        <v/>
      </c>
      <c r="FD492" s="185" t="n"/>
      <c r="FE492" s="119">
        <f>IF(N($H492)&lt;26,"",IF(EY492="","",EY492+31))</f>
        <v/>
      </c>
      <c r="FF492" s="124">
        <f>IF(FE492="","",TODAY()-FE492)</f>
        <v/>
      </c>
      <c r="FG492" s="494" t="n"/>
      <c r="FH492" s="184" t="n"/>
      <c r="FI492" s="184">
        <f>IF(FE492="","SIN ESTADO",IF(FG492&lt;&gt;"","PAGA",IF(FF492&gt;0,"VENCIDA",IF(FF492&gt;=-5,"POR VENCER","AL DÍA"))))</f>
        <v/>
      </c>
      <c r="FJ492" s="185" t="n"/>
      <c r="FK492" s="119">
        <f>IF(N($H492)&lt;27,"",IF(FE492="","",FE492+31))</f>
        <v/>
      </c>
      <c r="FL492" s="124">
        <f>IF(FK492="","",TODAY()-FK492)</f>
        <v/>
      </c>
      <c r="FM492" s="494" t="n"/>
      <c r="FN492" s="184" t="n"/>
      <c r="FO492" s="184">
        <f>IF(FK492="","SIN ESTADO",IF(FM492&lt;&gt;"","PAGA",IF(FL492&gt;0,"VENCIDA",IF(FL492&gt;=-5,"POR VENCER","AL DÍA"))))</f>
        <v/>
      </c>
      <c r="FP492" s="185" t="n"/>
      <c r="FQ492" s="119">
        <f>IF(N($H492)&lt;28,"",IF(FK492="","",FK492+31))</f>
        <v/>
      </c>
      <c r="FR492" s="124">
        <f>IF(FQ492="","",TODAY()-FQ492)</f>
        <v/>
      </c>
      <c r="FS492" s="494" t="n"/>
      <c r="FT492" s="184" t="n"/>
      <c r="FU492" s="184">
        <f>IF(FQ492="","SIN ESTADO",IF(FS492&lt;&gt;"","PAGA",IF(FR492&gt;0,"VENCIDA",IF(FR492&gt;=-5,"POR VENCER","AL DÍA"))))</f>
        <v/>
      </c>
      <c r="FV492" s="185" t="n"/>
      <c r="FW492" s="119">
        <f>IF(N($H492)&lt;29,"",IF(FQ492="","",FQ492+31))</f>
        <v/>
      </c>
      <c r="FX492" s="124">
        <f>IF(FW492="","",TODAY()-FW492)</f>
        <v/>
      </c>
      <c r="FY492" s="494" t="n"/>
      <c r="FZ492" s="184" t="n"/>
      <c r="GA492" s="184">
        <f>IF(FW492="","SIN ESTADO",IF(FY492&lt;&gt;"","PAGA",IF(FX492&gt;0,"VENCIDA",IF(FX492&gt;=-5,"POR VENCER","AL DÍA"))))</f>
        <v/>
      </c>
      <c r="GB492" s="185" t="n"/>
      <c r="GC492" s="119">
        <f>IF(N($H492)&lt;30,"",IF(FW492="","",FW492+31))</f>
        <v/>
      </c>
      <c r="GD492" s="124">
        <f>IF(GC492="","",TODAY()-GC492)</f>
        <v/>
      </c>
      <c r="GE492" s="494" t="n"/>
      <c r="GF492" s="184" t="n"/>
      <c r="GG492" s="184">
        <f>IF(GC492="","SIN ESTADO",IF(GE492&lt;&gt;"","PAGA",IF(GD492&gt;0,"VENCIDA",IF(GD492&gt;=-5,"POR VENCER","AL DÍA"))))</f>
        <v/>
      </c>
      <c r="GH492" s="185" t="n"/>
      <c r="GI492" s="119">
        <f>IF(N($H492)&lt;31,"",IF(GC492="","",GC492+31))</f>
        <v/>
      </c>
      <c r="GJ492" s="124">
        <f>IF(GI492="","",TODAY()-GI492)</f>
        <v/>
      </c>
      <c r="GK492" s="494" t="n"/>
      <c r="GL492" s="184" t="n"/>
      <c r="GM492" s="184">
        <f>IF(GI492="","SIN ESTADO",IF(GK492&lt;&gt;"","PAGA",IF(GJ492&gt;0,"VENCIDA",IF(GJ492&gt;=-5,"POR VENCER","AL DÍA"))))</f>
        <v/>
      </c>
      <c r="GN492" s="185" t="n"/>
      <c r="GO492" s="119">
        <f>IF(N($H492)&lt;32,"",IF(GI492="","",GI492+31))</f>
        <v/>
      </c>
      <c r="GP492" s="124">
        <f>IF(GO492="","",TODAY()-GO492)</f>
        <v/>
      </c>
      <c r="GQ492" s="494" t="n"/>
      <c r="GR492" s="184" t="n"/>
      <c r="GS492" s="184">
        <f>IF(GO492="","SIN ESTADO",IF(GQ492&lt;&gt;"","PAGA",IF(GP492&gt;0,"VENCIDA",IF(GP492&gt;=-5,"POR VENCER","AL DÍA"))))</f>
        <v/>
      </c>
      <c r="GT492" s="185" t="n"/>
      <c r="GU492" s="119">
        <f>IF(N($H492)&lt;33,"",IF(GO492="","",GO492+31))</f>
        <v/>
      </c>
      <c r="GV492" s="124">
        <f>IF(GU492="","",TODAY()-GU492)</f>
        <v/>
      </c>
      <c r="GW492" s="494" t="n"/>
      <c r="GX492" s="184" t="n"/>
      <c r="GY492" s="184">
        <f>IF(GU492="","SIN ESTADO",IF(GW492&lt;&gt;"","PAGA",IF(GV492&gt;0,"VENCIDA",IF(GV492&gt;=-5,"POR VENCER","AL DÍA"))))</f>
        <v/>
      </c>
      <c r="GZ492" s="185" t="n"/>
      <c r="HA492" s="119">
        <f>IF(N($H492)&lt;34,"",IF(GU492="","",GU492+31))</f>
        <v/>
      </c>
      <c r="HB492" s="124">
        <f>IF(HA492="","",TODAY()-HA492)</f>
        <v/>
      </c>
      <c r="HC492" s="494" t="n"/>
      <c r="HD492" s="184" t="n"/>
      <c r="HE492" s="184">
        <f>IF(HA492="","SIN ESTADO",IF(HC492&lt;&gt;"","PAGA",IF(HB492&gt;0,"VENCIDA",IF(HB492&gt;=-5,"POR VENCER","AL DÍA"))))</f>
        <v/>
      </c>
      <c r="HF492" s="185" t="n"/>
      <c r="HG492" s="119">
        <f>IF(N($H492)&lt;35,"",IF(HA492="","",HA492+31))</f>
        <v/>
      </c>
      <c r="HH492" s="124">
        <f>IF(HG492="","",TODAY()-HG492)</f>
        <v/>
      </c>
      <c r="HI492" s="494" t="n"/>
      <c r="HJ492" s="184" t="n"/>
      <c r="HK492" s="184">
        <f>IF(HG492="","SIN ESTADO",IF(HI492&lt;&gt;"","PAGA",IF(HH492&gt;0,"VENCIDA",IF(HH492&gt;=-5,"POR VENCER","AL DÍA"))))</f>
        <v/>
      </c>
      <c r="HL492" s="168" t="n"/>
      <c r="HM492" s="119">
        <f>IF(N($H492)&lt;36,"",IF(HG492="","",HG492+31))</f>
        <v/>
      </c>
      <c r="HN492" s="124">
        <f>IF(HM492="","",TODAY()-HM492)</f>
        <v/>
      </c>
      <c r="HO492" s="494" t="n"/>
      <c r="HP492" s="184" t="n"/>
      <c r="HQ492" s="184">
        <f>IF(HM492="","SIN ESTADO",IF(HO492&lt;&gt;"","PAGA",IF(HN492&gt;0,"VENCIDA",IF(HN492&gt;=-5,"POR VENCER","AL DÍA"))))</f>
        <v/>
      </c>
      <c r="HR492" s="168" t="n"/>
      <c r="HS492" s="169">
        <f>N492+T492+Z492+AF492+AL492+AR492+AX492+BD492+BJ492+BP492+BV492+CB492+CH492+CN492+CT492+CZ492+DF492+DL492+DR492+DX492+ED492+EJ492+EP492+EV492+FB492+FH492+FN492+FT492+FZ492+GF492+GL492+GR492+GX492+HD492+HJ492+HP492</f>
        <v/>
      </c>
      <c r="HU492" s="170">
        <f>IFERROR(N($J492),0)</f>
        <v/>
      </c>
      <c r="HW492" s="170">
        <f>SUMPRODUCT((MOD(COLUMN($M492:$HR492)-COLUMN($M492),6)=0)*ISNUMBER($M492:$HR492)*($M492:$HR492&gt;=RESUMEN!$C$26)*($M492:$HR492&lt;=RESUMEN!$C$27)*IFERROR(N($N492:$HS492),0))</f>
        <v/>
      </c>
      <c r="HX492" s="170">
        <f>SUMPRODUCT((MOD(COLUMN($M492:$HR492)-COLUMN($M492),6)=0)*ISNUMBER($M492:$HR492)*($M492:$HR492&gt;=RESUMEN!$C$26)*($M492:$HR492&lt;=RESUMEN!$C$27))</f>
        <v/>
      </c>
    </row>
    <row r="493" ht="15.75" customHeight="1" s="506">
      <c r="B493" s="113">
        <f>VENTAS!A492</f>
        <v/>
      </c>
      <c r="C493" s="236">
        <f>VENTAS!B492</f>
        <v/>
      </c>
      <c r="D493" s="53">
        <f>VENTAS!C492</f>
        <v/>
      </c>
      <c r="E493" s="114">
        <f>VENTAS!D492</f>
        <v/>
      </c>
      <c r="F493" s="114">
        <f>VENTAS!J492</f>
        <v/>
      </c>
      <c r="G493" s="485">
        <f>VENTAS!F492</f>
        <v/>
      </c>
      <c r="H493" s="486">
        <f>VENTAS!K492</f>
        <v/>
      </c>
      <c r="I493" s="486">
        <f>VENTAS!M492</f>
        <v/>
      </c>
      <c r="J493" s="487">
        <f>VENTAS!L492</f>
        <v/>
      </c>
      <c r="K493" s="119">
        <f>IF(N($H493)&lt;1,"",$G493+31)</f>
        <v/>
      </c>
      <c r="L493" s="124">
        <f>IF(K493="","",TODAY()-K493)</f>
        <v/>
      </c>
      <c r="M493" s="494" t="n"/>
      <c r="N493" s="374" t="n"/>
      <c r="O493" s="184">
        <f>IF(K493="","SIN ESTADO",IF(M493&lt;&gt;"","PAGA",IF(L493&gt;0,"VENCIDA",IF(L493&gt;=-5,"POR VENCER","AL DÍA"))))</f>
        <v/>
      </c>
      <c r="P493" s="185" t="n"/>
      <c r="Q493" s="119">
        <f>IF(N($H493)&lt;2,"",IF(K493="","",K493+31))</f>
        <v/>
      </c>
      <c r="R493" s="124">
        <f>IF(Q493="","",TODAY()-Q493)</f>
        <v/>
      </c>
      <c r="S493" s="494" t="n"/>
      <c r="T493" s="184" t="n"/>
      <c r="U493" s="184">
        <f>IF(Q493="","SIN ESTADO",IF(S493&lt;&gt;"","PAGA",IF(R493&gt;0,"VENCIDA",IF(R493&gt;=-5,"POR VENCER","AL DÍA"))))</f>
        <v/>
      </c>
      <c r="V493" s="185" t="n"/>
      <c r="W493" s="119">
        <f>IF(N($H493)&lt;3,"",IF(Q493="","",Q493+31))</f>
        <v/>
      </c>
      <c r="X493" s="124">
        <f>IF(W493="","",TODAY()-W493)</f>
        <v/>
      </c>
      <c r="Y493" s="494" t="n"/>
      <c r="Z493" s="184" t="n"/>
      <c r="AA493" s="184">
        <f>IF(W493="","SIN ESTADO",IF(Y493&lt;&gt;"","PAGA",IF(X493&gt;0,"VENCIDA",IF(X493&gt;=-5,"POR VENCER","AL DÍA"))))</f>
        <v/>
      </c>
      <c r="AB493" s="185" t="n"/>
      <c r="AC493" s="119">
        <f>IF(N($H493)&lt;4,"",IF(W493="","",W493+31))</f>
        <v/>
      </c>
      <c r="AD493" s="124">
        <f>IF(AC493="","",TODAY()-AC493)</f>
        <v/>
      </c>
      <c r="AE493" s="494" t="n"/>
      <c r="AF493" s="184" t="n"/>
      <c r="AG493" s="184">
        <f>IF(AC493="","SIN ESTADO",IF(AE493&lt;&gt;"","PAGA",IF(AD493&gt;0,"VENCIDA",IF(AD493&gt;=-5,"POR VENCER","AL DÍA"))))</f>
        <v/>
      </c>
      <c r="AH493" s="185" t="n"/>
      <c r="AI493" s="119">
        <f>IF(N($H493)&lt;5,"",IF(AC493="","",AC493+31))</f>
        <v/>
      </c>
      <c r="AJ493" s="124">
        <f>IF(AI493="","",TODAY()-AI493)</f>
        <v/>
      </c>
      <c r="AK493" s="494" t="n"/>
      <c r="AL493" s="184" t="n"/>
      <c r="AM493" s="184">
        <f>IF(AI493="","SIN ESTADO",IF(AK493&lt;&gt;"","PAGA",IF(AJ493&gt;0,"VENCIDA",IF(AJ493&gt;=-5,"POR VENCER","AL DÍA"))))</f>
        <v/>
      </c>
      <c r="AN493" s="185" t="n"/>
      <c r="AO493" s="119">
        <f>IF(N($H493)&lt;6,"",IF(AI493="","",AI493+31))</f>
        <v/>
      </c>
      <c r="AP493" s="124">
        <f>IF(AO493="","",TODAY()-AO493)</f>
        <v/>
      </c>
      <c r="AQ493" s="270" t="n"/>
      <c r="AR493" s="184" t="n"/>
      <c r="AS493" s="184">
        <f>IF(AO493="","SIN ESTADO",IF(AQ493&lt;&gt;"","PAGA",IF(AP493&gt;0,"VENCIDA",IF(AP493&gt;=-5,"POR VENCER","AL DÍA"))))</f>
        <v/>
      </c>
      <c r="AT493" s="185" t="n"/>
      <c r="AU493" s="119">
        <f>IF(N($H493)&lt;7,"",IF(AO493="","",AO493+31))</f>
        <v/>
      </c>
      <c r="AV493" s="124">
        <f>IF(AU493="","",TODAY()-AU493)</f>
        <v/>
      </c>
      <c r="AW493" s="494" t="n"/>
      <c r="AX493" s="184" t="n"/>
      <c r="AY493" s="184">
        <f>IF(AU493="","SIN ESTADO",IF(AW493&lt;&gt;"","PAGA",IF(AV493&gt;0,"VENCIDA",IF(AV493&gt;=-5,"POR VENCER","AL DÍA"))))</f>
        <v/>
      </c>
      <c r="AZ493" s="185" t="n"/>
      <c r="BA493" s="119">
        <f>IF(N($H493)&lt;8,"",IF(AU493="","",AU493+31))</f>
        <v/>
      </c>
      <c r="BB493" s="124">
        <f>IF(BA493="","",TODAY()-BA493)</f>
        <v/>
      </c>
      <c r="BC493" s="494" t="n"/>
      <c r="BD493" s="184" t="n"/>
      <c r="BE493" s="184">
        <f>IF(BA493="","SIN ESTADO",IF(BC493&lt;&gt;"","PAGA",IF(BB493&gt;0,"VENCIDA",IF(BB493&gt;=-5,"POR VENCER","AL DÍA"))))</f>
        <v/>
      </c>
      <c r="BF493" s="185" t="n"/>
      <c r="BG493" s="119">
        <f>IF(N($H493)&lt;9,"",IF(BA493="","",BA493+31))</f>
        <v/>
      </c>
      <c r="BH493" s="124">
        <f>IF(BG493="","",TODAY()-BG493)</f>
        <v/>
      </c>
      <c r="BI493" s="494" t="n"/>
      <c r="BJ493" s="184" t="n"/>
      <c r="BK493" s="184">
        <f>IF(BG493="","SIN ESTADO",IF(BI493&lt;&gt;"","PAGA",IF(BH493&gt;0,"VENCIDA",IF(BH493&gt;=-5,"POR VENCER","AL DÍA"))))</f>
        <v/>
      </c>
      <c r="BL493" s="185" t="n"/>
      <c r="BM493" s="119">
        <f>IF(N($H493)&lt;10,"",IF(BG493="","",BG493+31))</f>
        <v/>
      </c>
      <c r="BN493" s="124">
        <f>IF(BM493="","",TODAY()-BM493)</f>
        <v/>
      </c>
      <c r="BO493" s="494" t="n"/>
      <c r="BP493" s="184" t="n"/>
      <c r="BQ493" s="184">
        <f>IF(BM493="","SIN ESTADO",IF(BO493&lt;&gt;"","PAGA",IF(BN493&gt;0,"VENCIDA",IF(BN493&gt;=-5,"POR VENCER","AL DÍA"))))</f>
        <v/>
      </c>
      <c r="BR493" s="185" t="n"/>
      <c r="BS493" s="119">
        <f>IF(N($H493)&lt;11,"",IF(BM493="","",BM493+31))</f>
        <v/>
      </c>
      <c r="BT493" s="124">
        <f>IF(BS493="","",TODAY()-BS493)</f>
        <v/>
      </c>
      <c r="BU493" s="494" t="n"/>
      <c r="BV493" s="184" t="n"/>
      <c r="BW493" s="184">
        <f>IF(BS493="","SIN ESTADO",IF(BU493&lt;&gt;"","PAGA",IF(BT493&gt;0,"VENCIDA",IF(BT493&gt;=-5,"POR VENCER","AL DÍA"))))</f>
        <v/>
      </c>
      <c r="BX493" s="185" t="n"/>
      <c r="BY493" s="119">
        <f>IF(N($H493)&lt;12,"",IF(BS493="","",BS493+31))</f>
        <v/>
      </c>
      <c r="BZ493" s="124">
        <f>IF(BY493="","",TODAY()-BY493)</f>
        <v/>
      </c>
      <c r="CA493" s="494" t="n"/>
      <c r="CB493" s="184" t="n"/>
      <c r="CC493" s="184">
        <f>IF(BY493="","SIN ESTADO",IF(CA493&lt;&gt;"","PAGA",IF(BZ493&gt;0,"VENCIDA",IF(BZ493&gt;=-5,"POR VENCER","AL DÍA"))))</f>
        <v/>
      </c>
      <c r="CD493" s="185" t="n"/>
      <c r="CE493" s="119">
        <f>IF(N($H493)&lt;13,"",IF(BY493="","",BY493+31))</f>
        <v/>
      </c>
      <c r="CF493" s="124">
        <f>IF(CE493="","",TODAY()-CE493)</f>
        <v/>
      </c>
      <c r="CG493" s="494" t="n"/>
      <c r="CH493" s="184" t="n"/>
      <c r="CI493" s="184">
        <f>IF(CE493="","SIN ESTADO",IF(CG493&lt;&gt;"","PAGA",IF(CF493&gt;0,"VENCIDA",IF(CF493&gt;=-5,"POR VENCER","AL DÍA"))))</f>
        <v/>
      </c>
      <c r="CJ493" s="185" t="n"/>
      <c r="CK493" s="119">
        <f>IF(N($H493)&lt;14,"",IF(CE493="","",CE493+31))</f>
        <v/>
      </c>
      <c r="CL493" s="124">
        <f>IF(CK493="","",TODAY()-CK493)</f>
        <v/>
      </c>
      <c r="CM493" s="494" t="n"/>
      <c r="CN493" s="184" t="n"/>
      <c r="CO493" s="184">
        <f>IF(CK493="","SIN ESTADO",IF(CM493&lt;&gt;"","PAGA",IF(CL493&gt;0,"VENCIDA",IF(CL493&gt;=-5,"POR VENCER","AL DÍA"))))</f>
        <v/>
      </c>
      <c r="CP493" s="185" t="n"/>
      <c r="CQ493" s="119">
        <f>IF(N($H493)&lt;15,"",IF(CK493="","",CK493+31))</f>
        <v/>
      </c>
      <c r="CR493" s="124">
        <f>IF(CQ493="","",TODAY()-CQ493)</f>
        <v/>
      </c>
      <c r="CS493" s="494" t="n"/>
      <c r="CT493" s="184" t="n"/>
      <c r="CU493" s="184">
        <f>IF(CQ493="","SIN ESTADO",IF(CS493&lt;&gt;"","PAGA",IF(CR493&gt;0,"VENCIDA",IF(CR493&gt;=-5,"POR VENCER","AL DÍA"))))</f>
        <v/>
      </c>
      <c r="CV493" s="185" t="n"/>
      <c r="CW493" s="119">
        <f>IF(N($H493)&lt;16,"",IF(CQ493="","",CQ493+31))</f>
        <v/>
      </c>
      <c r="CX493" s="124">
        <f>IF(CW493="","",TODAY()-CW493)</f>
        <v/>
      </c>
      <c r="CY493" s="494" t="n"/>
      <c r="CZ493" s="184" t="n"/>
      <c r="DA493" s="184">
        <f>IF(CW493="","SIN ESTADO",IF(CY493&lt;&gt;"","PAGA",IF(CX493&gt;0,"VENCIDA",IF(CX493&gt;=-5,"POR VENCER","AL DÍA"))))</f>
        <v/>
      </c>
      <c r="DB493" s="185" t="n"/>
      <c r="DC493" s="119">
        <f>IF(N($H493)&lt;17,"",IF(CW493="","",CW493+31))</f>
        <v/>
      </c>
      <c r="DD493" s="124">
        <f>IF(DC493="","",TODAY()-DC493)</f>
        <v/>
      </c>
      <c r="DE493" s="494" t="n"/>
      <c r="DF493" s="184" t="n"/>
      <c r="DG493" s="184">
        <f>IF(DC493="","SIN ESTADO",IF(DE493&lt;&gt;"","PAGA",IF(DD493&gt;0,"VENCIDA",IF(DD493&gt;=-5,"POR VENCER","AL DÍA"))))</f>
        <v/>
      </c>
      <c r="DH493" s="185" t="n"/>
      <c r="DI493" s="119">
        <f>IF(N($H493)&lt;18,"",IF(DC493="","",DC493+31))</f>
        <v/>
      </c>
      <c r="DJ493" s="124">
        <f>IF(DI493="","",TODAY()-DI493)</f>
        <v/>
      </c>
      <c r="DK493" s="494" t="n"/>
      <c r="DL493" s="184" t="n"/>
      <c r="DM493" s="184">
        <f>IF(DI493="","SIN ESTADO",IF(DK493&lt;&gt;"","PAGA",IF(DJ493&gt;0,"VENCIDA",IF(DJ493&gt;=-5,"POR VENCER","AL DÍA"))))</f>
        <v/>
      </c>
      <c r="DN493" s="185" t="n"/>
      <c r="DO493" s="119">
        <f>IF(N($H493)&lt;19,"",IF(DI493="","",DI493+31))</f>
        <v/>
      </c>
      <c r="DP493" s="124">
        <f>IF(DO493="","",TODAY()-DO493)</f>
        <v/>
      </c>
      <c r="DQ493" s="494" t="n"/>
      <c r="DR493" s="184" t="n"/>
      <c r="DS493" s="184">
        <f>IF(DO493="","SIN ESTADO",IF(DQ493&lt;&gt;"","PAGA",IF(DP493&gt;0,"VENCIDA",IF(DP493&gt;=-5,"POR VENCER","AL DÍA"))))</f>
        <v/>
      </c>
      <c r="DT493" s="185" t="n"/>
      <c r="DU493" s="119">
        <f>IF(N($H493)&lt;20,"",IF(DO493="","",DO493+31))</f>
        <v/>
      </c>
      <c r="DV493" s="124">
        <f>IF(DU493="","",TODAY()-DU493)</f>
        <v/>
      </c>
      <c r="DW493" s="494" t="n"/>
      <c r="DX493" s="184" t="n"/>
      <c r="DY493" s="184">
        <f>IF(DU493="","SIN ESTADO",IF(DW493&lt;&gt;"","PAGA",IF(DV493&gt;0,"VENCIDA",IF(DV493&gt;=-5,"POR VENCER","AL DÍA"))))</f>
        <v/>
      </c>
      <c r="DZ493" s="185" t="n"/>
      <c r="EA493" s="119">
        <f>IF(N($H493)&lt;21,"",IF(DU493="","",DU493+31))</f>
        <v/>
      </c>
      <c r="EB493" s="124">
        <f>IF(EA493="","",TODAY()-EA493)</f>
        <v/>
      </c>
      <c r="EC493" s="494" t="n"/>
      <c r="ED493" s="184" t="n"/>
      <c r="EE493" s="184">
        <f>IF(EA493="","SIN ESTADO",IF(EC493&lt;&gt;"","PAGA",IF(EB493&gt;0,"VENCIDA",IF(EB493&gt;=-5,"POR VENCER","AL DÍA"))))</f>
        <v/>
      </c>
      <c r="EF493" s="185" t="n"/>
      <c r="EG493" s="119">
        <f>IF(N($H493)&lt;22,"",IF(EA493="","",EA493+31))</f>
        <v/>
      </c>
      <c r="EH493" s="124">
        <f>IF(EG493="","",TODAY()-EG493)</f>
        <v/>
      </c>
      <c r="EI493" s="494" t="n"/>
      <c r="EJ493" s="184" t="n"/>
      <c r="EK493" s="184">
        <f>IF(EG493="","SIN ESTADO",IF(EI493&lt;&gt;"","PAGA",IF(EH493&gt;0,"VENCIDA",IF(EH493&gt;=-5,"POR VENCER","AL DÍA"))))</f>
        <v/>
      </c>
      <c r="EL493" s="185" t="n"/>
      <c r="EM493" s="119">
        <f>IF(N($H493)&lt;23,"",IF(EG493="","",EG493+31))</f>
        <v/>
      </c>
      <c r="EN493" s="124">
        <f>IF(EM493="","",TODAY()-EM493)</f>
        <v/>
      </c>
      <c r="EO493" s="494" t="n"/>
      <c r="EP493" s="184" t="n"/>
      <c r="EQ493" s="184">
        <f>IF(EM493="","SIN ESTADO",IF(EO493&lt;&gt;"","PAGA",IF(EN493&gt;0,"VENCIDA",IF(EN493&gt;=-5,"POR VENCER","AL DÍA"))))</f>
        <v/>
      </c>
      <c r="ER493" s="185" t="n"/>
      <c r="ES493" s="119">
        <f>IF(N($H493)&lt;24,"",IF(EM493="","",EM493+31))</f>
        <v/>
      </c>
      <c r="ET493" s="124">
        <f>IF(ES493="","",TODAY()-ES493)</f>
        <v/>
      </c>
      <c r="EU493" s="494" t="n"/>
      <c r="EV493" s="184" t="n"/>
      <c r="EW493" s="184">
        <f>IF(ES493="","SIN ESTADO",IF(EU493&lt;&gt;"","PAGA",IF(ET493&gt;0,"VENCIDA",IF(ET493&gt;=-5,"POR VENCER","AL DÍA"))))</f>
        <v/>
      </c>
      <c r="EX493" s="185" t="n"/>
      <c r="EY493" s="119">
        <f>IF(N($H493)&lt;25,"",IF(ES493="","",ES493+31))</f>
        <v/>
      </c>
      <c r="EZ493" s="124">
        <f>IF(EY493="","",TODAY()-EY493)</f>
        <v/>
      </c>
      <c r="FA493" s="494" t="n"/>
      <c r="FB493" s="184" t="n"/>
      <c r="FC493" s="184">
        <f>IF(EY493="","SIN ESTADO",IF(FA493&lt;&gt;"","PAGA",IF(EZ493&gt;0,"VENCIDA",IF(EZ493&gt;=-5,"POR VENCER","AL DÍA"))))</f>
        <v/>
      </c>
      <c r="FD493" s="185" t="n"/>
      <c r="FE493" s="119">
        <f>IF(N($H493)&lt;26,"",IF(EY493="","",EY493+31))</f>
        <v/>
      </c>
      <c r="FF493" s="124">
        <f>IF(FE493="","",TODAY()-FE493)</f>
        <v/>
      </c>
      <c r="FG493" s="494" t="n"/>
      <c r="FH493" s="184" t="n"/>
      <c r="FI493" s="184">
        <f>IF(FE493="","SIN ESTADO",IF(FG493&lt;&gt;"","PAGA",IF(FF493&gt;0,"VENCIDA",IF(FF493&gt;=-5,"POR VENCER","AL DÍA"))))</f>
        <v/>
      </c>
      <c r="FJ493" s="185" t="n"/>
      <c r="FK493" s="119">
        <f>IF(N($H493)&lt;27,"",IF(FE493="","",FE493+31))</f>
        <v/>
      </c>
      <c r="FL493" s="124">
        <f>IF(FK493="","",TODAY()-FK493)</f>
        <v/>
      </c>
      <c r="FM493" s="494" t="n"/>
      <c r="FN493" s="184" t="n"/>
      <c r="FO493" s="184">
        <f>IF(FK493="","SIN ESTADO",IF(FM493&lt;&gt;"","PAGA",IF(FL493&gt;0,"VENCIDA",IF(FL493&gt;=-5,"POR VENCER","AL DÍA"))))</f>
        <v/>
      </c>
      <c r="FP493" s="185" t="n"/>
      <c r="FQ493" s="119">
        <f>IF(N($H493)&lt;28,"",IF(FK493="","",FK493+31))</f>
        <v/>
      </c>
      <c r="FR493" s="124">
        <f>IF(FQ493="","",TODAY()-FQ493)</f>
        <v/>
      </c>
      <c r="FS493" s="494" t="n"/>
      <c r="FT493" s="184" t="n"/>
      <c r="FU493" s="184">
        <f>IF(FQ493="","SIN ESTADO",IF(FS493&lt;&gt;"","PAGA",IF(FR493&gt;0,"VENCIDA",IF(FR493&gt;=-5,"POR VENCER","AL DÍA"))))</f>
        <v/>
      </c>
      <c r="FV493" s="185" t="n"/>
      <c r="FW493" s="119">
        <f>IF(N($H493)&lt;29,"",IF(FQ493="","",FQ493+31))</f>
        <v/>
      </c>
      <c r="FX493" s="124">
        <f>IF(FW493="","",TODAY()-FW493)</f>
        <v/>
      </c>
      <c r="FY493" s="494" t="n"/>
      <c r="FZ493" s="184" t="n"/>
      <c r="GA493" s="184">
        <f>IF(FW493="","SIN ESTADO",IF(FY493&lt;&gt;"","PAGA",IF(FX493&gt;0,"VENCIDA",IF(FX493&gt;=-5,"POR VENCER","AL DÍA"))))</f>
        <v/>
      </c>
      <c r="GB493" s="185" t="n"/>
      <c r="GC493" s="119">
        <f>IF(N($H493)&lt;30,"",IF(FW493="","",FW493+31))</f>
        <v/>
      </c>
      <c r="GD493" s="124">
        <f>IF(GC493="","",TODAY()-GC493)</f>
        <v/>
      </c>
      <c r="GE493" s="494" t="n"/>
      <c r="GF493" s="184" t="n"/>
      <c r="GG493" s="184">
        <f>IF(GC493="","SIN ESTADO",IF(GE493&lt;&gt;"","PAGA",IF(GD493&gt;0,"VENCIDA",IF(GD493&gt;=-5,"POR VENCER","AL DÍA"))))</f>
        <v/>
      </c>
      <c r="GH493" s="185" t="n"/>
      <c r="GI493" s="119">
        <f>IF(N($H493)&lt;31,"",IF(GC493="","",GC493+31))</f>
        <v/>
      </c>
      <c r="GJ493" s="124">
        <f>IF(GI493="","",TODAY()-GI493)</f>
        <v/>
      </c>
      <c r="GK493" s="494" t="n"/>
      <c r="GL493" s="184" t="n"/>
      <c r="GM493" s="184">
        <f>IF(GI493="","SIN ESTADO",IF(GK493&lt;&gt;"","PAGA",IF(GJ493&gt;0,"VENCIDA",IF(GJ493&gt;=-5,"POR VENCER","AL DÍA"))))</f>
        <v/>
      </c>
      <c r="GN493" s="185" t="n"/>
      <c r="GO493" s="119">
        <f>IF(N($H493)&lt;32,"",IF(GI493="","",GI493+31))</f>
        <v/>
      </c>
      <c r="GP493" s="124">
        <f>IF(GO493="","",TODAY()-GO493)</f>
        <v/>
      </c>
      <c r="GQ493" s="494" t="n"/>
      <c r="GR493" s="184" t="n"/>
      <c r="GS493" s="184">
        <f>IF(GO493="","SIN ESTADO",IF(GQ493&lt;&gt;"","PAGA",IF(GP493&gt;0,"VENCIDA",IF(GP493&gt;=-5,"POR VENCER","AL DÍA"))))</f>
        <v/>
      </c>
      <c r="GT493" s="185" t="n"/>
      <c r="GU493" s="119">
        <f>IF(N($H493)&lt;33,"",IF(GO493="","",GO493+31))</f>
        <v/>
      </c>
      <c r="GV493" s="124">
        <f>IF(GU493="","",TODAY()-GU493)</f>
        <v/>
      </c>
      <c r="GW493" s="494" t="n"/>
      <c r="GX493" s="184" t="n"/>
      <c r="GY493" s="184">
        <f>IF(GU493="","SIN ESTADO",IF(GW493&lt;&gt;"","PAGA",IF(GV493&gt;0,"VENCIDA",IF(GV493&gt;=-5,"POR VENCER","AL DÍA"))))</f>
        <v/>
      </c>
      <c r="GZ493" s="185" t="n"/>
      <c r="HA493" s="119">
        <f>IF(N($H493)&lt;34,"",IF(GU493="","",GU493+31))</f>
        <v/>
      </c>
      <c r="HB493" s="124">
        <f>IF(HA493="","",TODAY()-HA493)</f>
        <v/>
      </c>
      <c r="HC493" s="494" t="n"/>
      <c r="HD493" s="184" t="n"/>
      <c r="HE493" s="184">
        <f>IF(HA493="","SIN ESTADO",IF(HC493&lt;&gt;"","PAGA",IF(HB493&gt;0,"VENCIDA",IF(HB493&gt;=-5,"POR VENCER","AL DÍA"))))</f>
        <v/>
      </c>
      <c r="HF493" s="185" t="n"/>
      <c r="HG493" s="119">
        <f>IF(N($H493)&lt;35,"",IF(HA493="","",HA493+31))</f>
        <v/>
      </c>
      <c r="HH493" s="124">
        <f>IF(HG493="","",TODAY()-HG493)</f>
        <v/>
      </c>
      <c r="HI493" s="494" t="n"/>
      <c r="HJ493" s="184" t="n"/>
      <c r="HK493" s="184">
        <f>IF(HG493="","SIN ESTADO",IF(HI493&lt;&gt;"","PAGA",IF(HH493&gt;0,"VENCIDA",IF(HH493&gt;=-5,"POR VENCER","AL DÍA"))))</f>
        <v/>
      </c>
      <c r="HL493" s="168" t="n"/>
      <c r="HM493" s="119">
        <f>IF(N($H493)&lt;36,"",IF(HG493="","",HG493+31))</f>
        <v/>
      </c>
      <c r="HN493" s="124">
        <f>IF(HM493="","",TODAY()-HM493)</f>
        <v/>
      </c>
      <c r="HO493" s="494" t="n"/>
      <c r="HP493" s="184" t="n"/>
      <c r="HQ493" s="184">
        <f>IF(HM493="","SIN ESTADO",IF(HO493&lt;&gt;"","PAGA",IF(HN493&gt;0,"VENCIDA",IF(HN493&gt;=-5,"POR VENCER","AL DÍA"))))</f>
        <v/>
      </c>
      <c r="HR493" s="168" t="n"/>
      <c r="HS493" s="169">
        <f>N493+T493+Z493+AF493+AL493+AR493+AX493+BD493+BJ493+BP493+BV493+CB493+CH493+CN493+CT493+CZ493+DF493+DL493+DR493+DX493+ED493+EJ493+EP493+EV493+FB493+FH493+FN493+FT493+FZ493+GF493+GL493+GR493+GX493+HD493+HJ493+HP493</f>
        <v/>
      </c>
      <c r="HU493" s="170">
        <f>IFERROR(N($J493),0)</f>
        <v/>
      </c>
      <c r="HW493" s="170">
        <f>SUMPRODUCT((MOD(COLUMN($M493:$HR493)-COLUMN($M493),6)=0)*ISNUMBER($M493:$HR493)*($M493:$HR493&gt;=RESUMEN!$C$26)*($M493:$HR493&lt;=RESUMEN!$C$27)*IFERROR(N($N493:$HS493),0))</f>
        <v/>
      </c>
      <c r="HX493" s="170">
        <f>SUMPRODUCT((MOD(COLUMN($M493:$HR493)-COLUMN($M493),6)=0)*ISNUMBER($M493:$HR493)*($M493:$HR493&gt;=RESUMEN!$C$26)*($M493:$HR493&lt;=RESUMEN!$C$27))</f>
        <v/>
      </c>
    </row>
    <row r="494" ht="15.75" customHeight="1" s="506">
      <c r="B494" s="113">
        <f>VENTAS!A493</f>
        <v/>
      </c>
      <c r="C494" s="236">
        <f>VENTAS!B493</f>
        <v/>
      </c>
      <c r="D494" s="53">
        <f>VENTAS!C493</f>
        <v/>
      </c>
      <c r="E494" s="114">
        <f>VENTAS!D493</f>
        <v/>
      </c>
      <c r="F494" s="114">
        <f>VENTAS!J493</f>
        <v/>
      </c>
      <c r="G494" s="494">
        <f>VENTAS!F493</f>
        <v/>
      </c>
      <c r="H494" s="479">
        <f>VENTAS!K493</f>
        <v/>
      </c>
      <c r="I494" s="479">
        <f>VENTAS!M493</f>
        <v/>
      </c>
      <c r="J494" s="184">
        <f>VENTAS!L493</f>
        <v/>
      </c>
      <c r="K494" s="119">
        <f>IF(N($H494)&lt;1,"",$G494+31)</f>
        <v/>
      </c>
      <c r="L494" s="124">
        <f>IF(K494="","",TODAY()-K494)</f>
        <v/>
      </c>
      <c r="M494" s="494" t="n">
        <v>46156</v>
      </c>
      <c r="N494" s="374" t="n">
        <v>1084160</v>
      </c>
      <c r="O494" s="184">
        <f>IF(K494="","SIN ESTADO",IF(M494&lt;&gt;"","PAGA",IF(L494&gt;0,"VENCIDA",IF(L494&gt;=-5,"POR VENCER","AL DÍA"))))</f>
        <v/>
      </c>
      <c r="P494" s="185" t="inlineStr">
        <is>
          <t>TRANSFERENCIA</t>
        </is>
      </c>
      <c r="Q494" s="119">
        <f>IF(N($H494)&lt;2,"",IF(K494="","",K494+31))</f>
        <v/>
      </c>
      <c r="R494" s="124">
        <f>IF(Q494="","",TODAY()-Q494)</f>
        <v/>
      </c>
      <c r="S494" s="494" t="n">
        <v>46178</v>
      </c>
      <c r="T494" s="184" t="n">
        <v>1006000</v>
      </c>
      <c r="U494" s="184">
        <f>IF(Q494="","SIN ESTADO",IF(S494&lt;&gt;"","PAGA",IF(R494&gt;0,"VENCIDA",IF(R494&gt;=-5,"POR VENCER","AL DÍA"))))</f>
        <v/>
      </c>
      <c r="V494" s="185" t="inlineStr">
        <is>
          <t>TRANSFERENCIA</t>
        </is>
      </c>
      <c r="W494" s="119">
        <f>IF(N($H494)&lt;3,"",IF(Q494="","",Q494+31))</f>
        <v/>
      </c>
      <c r="X494" s="124">
        <f>IF(W494="","",TODAY()-W494)</f>
        <v/>
      </c>
      <c r="Y494" s="494" t="n">
        <v>46258</v>
      </c>
      <c r="Z494" s="184" t="n">
        <v>879000</v>
      </c>
      <c r="AA494" s="184">
        <f>IF(W494="","SIN ESTADO",IF(Y494&lt;&gt;"","PAGA",IF(X494&gt;0,"VENCIDA",IF(X494&gt;=-5,"POR VENCER","AL DÍA"))))</f>
        <v/>
      </c>
      <c r="AB494" s="185" t="inlineStr">
        <is>
          <t>TRANSFERENCIA</t>
        </is>
      </c>
      <c r="AC494" s="119">
        <f>IF(N($H494)&lt;4,"",IF(W494="","",W494+31))</f>
        <v/>
      </c>
      <c r="AD494" s="124">
        <f>IF(AC494="","",TODAY()-AC494)</f>
        <v/>
      </c>
      <c r="AE494" s="494" t="n">
        <v>46274</v>
      </c>
      <c r="AF494" s="184" t="n">
        <v>886300</v>
      </c>
      <c r="AG494" s="184">
        <f>IF(AC494="","SIN ESTADO",IF(AE494&lt;&gt;"","PAGA",IF(AD494&gt;0,"VENCIDA",IF(AD494&gt;=-5,"POR VENCER","AL DÍA"))))</f>
        <v/>
      </c>
      <c r="AH494" s="185" t="inlineStr">
        <is>
          <t>TRANSFERENCIA</t>
        </is>
      </c>
      <c r="AI494" s="119">
        <f>IF(N($H494)&lt;5,"",IF(AC494="","",AC494+31))</f>
        <v/>
      </c>
      <c r="AJ494" s="124">
        <f>IF(AI494="","",TODAY()-AI494)</f>
        <v/>
      </c>
      <c r="AK494" s="494" t="n"/>
      <c r="AL494" s="184" t="n"/>
      <c r="AM494" s="184">
        <f>IF(AI494="","SIN ESTADO",IF(AK494&lt;&gt;"","PAGA",IF(AJ494&gt;0,"VENCIDA",IF(AJ494&gt;=-5,"POR VENCER","AL DÍA"))))</f>
        <v/>
      </c>
      <c r="AN494" s="185" t="n"/>
      <c r="AO494" s="119">
        <f>IF(N($H494)&lt;6,"",IF(AI494="","",AI494+31))</f>
        <v/>
      </c>
      <c r="AP494" s="124">
        <f>IF(AO494="","",TODAY()-AO494)</f>
        <v/>
      </c>
      <c r="AQ494" s="270" t="n"/>
      <c r="AR494" s="184" t="n"/>
      <c r="AS494" s="184">
        <f>IF(AO494="","SIN ESTADO",IF(AQ494&lt;&gt;"","PAGA",IF(AP494&gt;0,"VENCIDA",IF(AP494&gt;=-5,"POR VENCER","AL DÍA"))))</f>
        <v/>
      </c>
      <c r="AT494" s="185" t="n"/>
      <c r="AU494" s="119">
        <f>IF(N($H494)&lt;7,"",IF(AO494="","",AO494+31))</f>
        <v/>
      </c>
      <c r="AV494" s="124">
        <f>IF(AU494="","",TODAY()-AU494)</f>
        <v/>
      </c>
      <c r="AW494" s="494" t="n"/>
      <c r="AX494" s="184" t="n"/>
      <c r="AY494" s="184">
        <f>IF(AU494="","SIN ESTADO",IF(AW494&lt;&gt;"","PAGA",IF(AV494&gt;0,"VENCIDA",IF(AV494&gt;=-5,"POR VENCER","AL DÍA"))))</f>
        <v/>
      </c>
      <c r="AZ494" s="185" t="n"/>
      <c r="BA494" s="119">
        <f>IF(N($H494)&lt;8,"",IF(AU494="","",AU494+31))</f>
        <v/>
      </c>
      <c r="BB494" s="124">
        <f>IF(BA494="","",TODAY()-BA494)</f>
        <v/>
      </c>
      <c r="BC494" s="494" t="n"/>
      <c r="BD494" s="184" t="n"/>
      <c r="BE494" s="184">
        <f>IF(BA494="","SIN ESTADO",IF(BC494&lt;&gt;"","PAGA",IF(BB494&gt;0,"VENCIDA",IF(BB494&gt;=-5,"POR VENCER","AL DÍA"))))</f>
        <v/>
      </c>
      <c r="BF494" s="185" t="n"/>
      <c r="BG494" s="119">
        <f>IF(N($H494)&lt;9,"",IF(BA494="","",BA494+31))</f>
        <v/>
      </c>
      <c r="BH494" s="124">
        <f>IF(BG494="","",TODAY()-BG494)</f>
        <v/>
      </c>
      <c r="BI494" s="494" t="n"/>
      <c r="BJ494" s="184" t="n"/>
      <c r="BK494" s="184">
        <f>IF(BG494="","SIN ESTADO",IF(BI494&lt;&gt;"","PAGA",IF(BH494&gt;0,"VENCIDA",IF(BH494&gt;=-5,"POR VENCER","AL DÍA"))))</f>
        <v/>
      </c>
      <c r="BL494" s="185" t="n"/>
      <c r="BM494" s="119">
        <f>IF(N($H494)&lt;10,"",IF(BG494="","",BG494+31))</f>
        <v/>
      </c>
      <c r="BN494" s="124">
        <f>IF(BM494="","",TODAY()-BM494)</f>
        <v/>
      </c>
      <c r="BO494" s="494" t="n"/>
      <c r="BP494" s="184" t="n"/>
      <c r="BQ494" s="184">
        <f>IF(BM494="","SIN ESTADO",IF(BO494&lt;&gt;"","PAGA",IF(BN494&gt;0,"VENCIDA",IF(BN494&gt;=-5,"POR VENCER","AL DÍA"))))</f>
        <v/>
      </c>
      <c r="BR494" s="185" t="n"/>
      <c r="BS494" s="119">
        <f>IF(N($H494)&lt;11,"",IF(BM494="","",BM494+31))</f>
        <v/>
      </c>
      <c r="BT494" s="124">
        <f>IF(BS494="","",TODAY()-BS494)</f>
        <v/>
      </c>
      <c r="BU494" s="494" t="n"/>
      <c r="BV494" s="184" t="n"/>
      <c r="BW494" s="184">
        <f>IF(BS494="","SIN ESTADO",IF(BU494&lt;&gt;"","PAGA",IF(BT494&gt;0,"VENCIDA",IF(BT494&gt;=-5,"POR VENCER","AL DÍA"))))</f>
        <v/>
      </c>
      <c r="BX494" s="185" t="n"/>
      <c r="BY494" s="119">
        <f>IF(N($H494)&lt;12,"",IF(BS494="","",BS494+31))</f>
        <v/>
      </c>
      <c r="BZ494" s="124">
        <f>IF(BY494="","",TODAY()-BY494)</f>
        <v/>
      </c>
      <c r="CA494" s="494" t="n"/>
      <c r="CB494" s="184" t="n"/>
      <c r="CC494" s="184">
        <f>IF(BY494="","SIN ESTADO",IF(CA494&lt;&gt;"","PAGA",IF(BZ494&gt;0,"VENCIDA",IF(BZ494&gt;=-5,"POR VENCER","AL DÍA"))))</f>
        <v/>
      </c>
      <c r="CD494" s="185" t="n"/>
      <c r="CE494" s="119">
        <f>IF(N($H494)&lt;13,"",IF(BY494="","",BY494+31))</f>
        <v/>
      </c>
      <c r="CF494" s="124">
        <f>IF(CE494="","",TODAY()-CE494)</f>
        <v/>
      </c>
      <c r="CG494" s="494" t="n"/>
      <c r="CH494" s="184" t="n"/>
      <c r="CI494" s="184">
        <f>IF(CE494="","SIN ESTADO",IF(CG494&lt;&gt;"","PAGA",IF(CF494&gt;0,"VENCIDA",IF(CF494&gt;=-5,"POR VENCER","AL DÍA"))))</f>
        <v/>
      </c>
      <c r="CJ494" s="185" t="n"/>
      <c r="CK494" s="119">
        <f>IF(N($H494)&lt;14,"",IF(CE494="","",CE494+31))</f>
        <v/>
      </c>
      <c r="CL494" s="124">
        <f>IF(CK494="","",TODAY()-CK494)</f>
        <v/>
      </c>
      <c r="CM494" s="494" t="n"/>
      <c r="CN494" s="184" t="n"/>
      <c r="CO494" s="184">
        <f>IF(CK494="","SIN ESTADO",IF(CM494&lt;&gt;"","PAGA",IF(CL494&gt;0,"VENCIDA",IF(CL494&gt;=-5,"POR VENCER","AL DÍA"))))</f>
        <v/>
      </c>
      <c r="CP494" s="185" t="n"/>
      <c r="CQ494" s="119">
        <f>IF(N($H494)&lt;15,"",IF(CK494="","",CK494+31))</f>
        <v/>
      </c>
      <c r="CR494" s="124">
        <f>IF(CQ494="","",TODAY()-CQ494)</f>
        <v/>
      </c>
      <c r="CS494" s="494" t="n"/>
      <c r="CT494" s="184" t="n"/>
      <c r="CU494" s="184">
        <f>IF(CQ494="","SIN ESTADO",IF(CS494&lt;&gt;"","PAGA",IF(CR494&gt;0,"VENCIDA",IF(CR494&gt;=-5,"POR VENCER","AL DÍA"))))</f>
        <v/>
      </c>
      <c r="CV494" s="185" t="n"/>
      <c r="CW494" s="119">
        <f>IF(N($H494)&lt;16,"",IF(CQ494="","",CQ494+31))</f>
        <v/>
      </c>
      <c r="CX494" s="124">
        <f>IF(CW494="","",TODAY()-CW494)</f>
        <v/>
      </c>
      <c r="CY494" s="494" t="n"/>
      <c r="CZ494" s="184" t="n"/>
      <c r="DA494" s="184">
        <f>IF(CW494="","SIN ESTADO",IF(CY494&lt;&gt;"","PAGA",IF(CX494&gt;0,"VENCIDA",IF(CX494&gt;=-5,"POR VENCER","AL DÍA"))))</f>
        <v/>
      </c>
      <c r="DB494" s="185" t="n"/>
      <c r="DC494" s="119">
        <f>IF(N($H494)&lt;17,"",IF(CW494="","",CW494+31))</f>
        <v/>
      </c>
      <c r="DD494" s="124">
        <f>IF(DC494="","",TODAY()-DC494)</f>
        <v/>
      </c>
      <c r="DE494" s="494" t="n"/>
      <c r="DF494" s="184" t="n"/>
      <c r="DG494" s="184">
        <f>IF(DC494="","SIN ESTADO",IF(DE494&lt;&gt;"","PAGA",IF(DD494&gt;0,"VENCIDA",IF(DD494&gt;=-5,"POR VENCER","AL DÍA"))))</f>
        <v/>
      </c>
      <c r="DH494" s="185" t="n"/>
      <c r="DI494" s="119">
        <f>IF(N($H494)&lt;18,"",IF(DC494="","",DC494+31))</f>
        <v/>
      </c>
      <c r="DJ494" s="124">
        <f>IF(DI494="","",TODAY()-DI494)</f>
        <v/>
      </c>
      <c r="DK494" s="494" t="n"/>
      <c r="DL494" s="184" t="n"/>
      <c r="DM494" s="184">
        <f>IF(DI494="","SIN ESTADO",IF(DK494&lt;&gt;"","PAGA",IF(DJ494&gt;0,"VENCIDA",IF(DJ494&gt;=-5,"POR VENCER","AL DÍA"))))</f>
        <v/>
      </c>
      <c r="DN494" s="185" t="n"/>
      <c r="DO494" s="119">
        <f>IF(N($H494)&lt;19,"",IF(DI494="","",DI494+31))</f>
        <v/>
      </c>
      <c r="DP494" s="124">
        <f>IF(DO494="","",TODAY()-DO494)</f>
        <v/>
      </c>
      <c r="DQ494" s="494" t="n"/>
      <c r="DR494" s="184" t="n"/>
      <c r="DS494" s="184">
        <f>IF(DO494="","SIN ESTADO",IF(DQ494&lt;&gt;"","PAGA",IF(DP494&gt;0,"VENCIDA",IF(DP494&gt;=-5,"POR VENCER","AL DÍA"))))</f>
        <v/>
      </c>
      <c r="DT494" s="185" t="n"/>
      <c r="DU494" s="119">
        <f>IF(N($H494)&lt;20,"",IF(DO494="","",DO494+31))</f>
        <v/>
      </c>
      <c r="DV494" s="124">
        <f>IF(DU494="","",TODAY()-DU494)</f>
        <v/>
      </c>
      <c r="DW494" s="494" t="n"/>
      <c r="DX494" s="184" t="n"/>
      <c r="DY494" s="184">
        <f>IF(DU494="","SIN ESTADO",IF(DW494&lt;&gt;"","PAGA",IF(DV494&gt;0,"VENCIDA",IF(DV494&gt;=-5,"POR VENCER","AL DÍA"))))</f>
        <v/>
      </c>
      <c r="DZ494" s="185" t="n"/>
      <c r="EA494" s="119">
        <f>IF(N($H494)&lt;21,"",IF(DU494="","",DU494+31))</f>
        <v/>
      </c>
      <c r="EB494" s="124">
        <f>IF(EA494="","",TODAY()-EA494)</f>
        <v/>
      </c>
      <c r="EC494" s="494" t="n"/>
      <c r="ED494" s="184" t="n"/>
      <c r="EE494" s="184">
        <f>IF(EA494="","SIN ESTADO",IF(EC494&lt;&gt;"","PAGA",IF(EB494&gt;0,"VENCIDA",IF(EB494&gt;=-5,"POR VENCER","AL DÍA"))))</f>
        <v/>
      </c>
      <c r="EF494" s="185" t="n"/>
      <c r="EG494" s="119">
        <f>IF(N($H494)&lt;22,"",IF(EA494="","",EA494+31))</f>
        <v/>
      </c>
      <c r="EH494" s="124">
        <f>IF(EG494="","",TODAY()-EG494)</f>
        <v/>
      </c>
      <c r="EI494" s="494" t="n"/>
      <c r="EJ494" s="184" t="n"/>
      <c r="EK494" s="184">
        <f>IF(EG494="","SIN ESTADO",IF(EI494&lt;&gt;"","PAGA",IF(EH494&gt;0,"VENCIDA",IF(EH494&gt;=-5,"POR VENCER","AL DÍA"))))</f>
        <v/>
      </c>
      <c r="EL494" s="185" t="n"/>
      <c r="EM494" s="119">
        <f>IF(N($H494)&lt;23,"",IF(EG494="","",EG494+31))</f>
        <v/>
      </c>
      <c r="EN494" s="124">
        <f>IF(EM494="","",TODAY()-EM494)</f>
        <v/>
      </c>
      <c r="EO494" s="494" t="n"/>
      <c r="EP494" s="184" t="n"/>
      <c r="EQ494" s="184">
        <f>IF(EM494="","SIN ESTADO",IF(EO494&lt;&gt;"","PAGA",IF(EN494&gt;0,"VENCIDA",IF(EN494&gt;=-5,"POR VENCER","AL DÍA"))))</f>
        <v/>
      </c>
      <c r="ER494" s="185" t="n"/>
      <c r="ES494" s="119">
        <f>IF(N($H494)&lt;24,"",IF(EM494="","",EM494+31))</f>
        <v/>
      </c>
      <c r="ET494" s="124">
        <f>IF(ES494="","",TODAY()-ES494)</f>
        <v/>
      </c>
      <c r="EU494" s="494" t="n"/>
      <c r="EV494" s="184" t="n"/>
      <c r="EW494" s="184">
        <f>IF(ES494="","SIN ESTADO",IF(EU494&lt;&gt;"","PAGA",IF(ET494&gt;0,"VENCIDA",IF(ET494&gt;=-5,"POR VENCER","AL DÍA"))))</f>
        <v/>
      </c>
      <c r="EX494" s="185" t="n"/>
      <c r="EY494" s="119">
        <f>IF(N($H494)&lt;25,"",IF(ES494="","",ES494+31))</f>
        <v/>
      </c>
      <c r="EZ494" s="124">
        <f>IF(EY494="","",TODAY()-EY494)</f>
        <v/>
      </c>
      <c r="FA494" s="494" t="n"/>
      <c r="FB494" s="184" t="n"/>
      <c r="FC494" s="184">
        <f>IF(EY494="","SIN ESTADO",IF(FA494&lt;&gt;"","PAGA",IF(EZ494&gt;0,"VENCIDA",IF(EZ494&gt;=-5,"POR VENCER","AL DÍA"))))</f>
        <v/>
      </c>
      <c r="FD494" s="185" t="n"/>
      <c r="FE494" s="119">
        <f>IF(N($H494)&lt;26,"",IF(EY494="","",EY494+31))</f>
        <v/>
      </c>
      <c r="FF494" s="124">
        <f>IF(FE494="","",TODAY()-FE494)</f>
        <v/>
      </c>
      <c r="FG494" s="494" t="n"/>
      <c r="FH494" s="184" t="n"/>
      <c r="FI494" s="184">
        <f>IF(FE494="","SIN ESTADO",IF(FG494&lt;&gt;"","PAGA",IF(FF494&gt;0,"VENCIDA",IF(FF494&gt;=-5,"POR VENCER","AL DÍA"))))</f>
        <v/>
      </c>
      <c r="FJ494" s="185" t="n"/>
      <c r="FK494" s="119">
        <f>IF(N($H494)&lt;27,"",IF(FE494="","",FE494+31))</f>
        <v/>
      </c>
      <c r="FL494" s="124">
        <f>IF(FK494="","",TODAY()-FK494)</f>
        <v/>
      </c>
      <c r="FM494" s="494" t="n"/>
      <c r="FN494" s="184" t="n"/>
      <c r="FO494" s="184">
        <f>IF(FK494="","SIN ESTADO",IF(FM494&lt;&gt;"","PAGA",IF(FL494&gt;0,"VENCIDA",IF(FL494&gt;=-5,"POR VENCER","AL DÍA"))))</f>
        <v/>
      </c>
      <c r="FP494" s="185" t="n"/>
      <c r="FQ494" s="119">
        <f>IF(N($H494)&lt;28,"",IF(FK494="","",FK494+31))</f>
        <v/>
      </c>
      <c r="FR494" s="124">
        <f>IF(FQ494="","",TODAY()-FQ494)</f>
        <v/>
      </c>
      <c r="FS494" s="494" t="n"/>
      <c r="FT494" s="184" t="n"/>
      <c r="FU494" s="184">
        <f>IF(FQ494="","SIN ESTADO",IF(FS494&lt;&gt;"","PAGA",IF(FR494&gt;0,"VENCIDA",IF(FR494&gt;=-5,"POR VENCER","AL DÍA"))))</f>
        <v/>
      </c>
      <c r="FV494" s="185" t="n"/>
      <c r="FW494" s="119">
        <f>IF(N($H494)&lt;29,"",IF(FQ494="","",FQ494+31))</f>
        <v/>
      </c>
      <c r="FX494" s="124">
        <f>IF(FW494="","",TODAY()-FW494)</f>
        <v/>
      </c>
      <c r="FY494" s="494" t="n"/>
      <c r="FZ494" s="184" t="n"/>
      <c r="GA494" s="184">
        <f>IF(FW494="","SIN ESTADO",IF(FY494&lt;&gt;"","PAGA",IF(FX494&gt;0,"VENCIDA",IF(FX494&gt;=-5,"POR VENCER","AL DÍA"))))</f>
        <v/>
      </c>
      <c r="GB494" s="185" t="n"/>
      <c r="GC494" s="119">
        <f>IF(N($H494)&lt;30,"",IF(FW494="","",FW494+31))</f>
        <v/>
      </c>
      <c r="GD494" s="124">
        <f>IF(GC494="","",TODAY()-GC494)</f>
        <v/>
      </c>
      <c r="GE494" s="494" t="n"/>
      <c r="GF494" s="184" t="n"/>
      <c r="GG494" s="184">
        <f>IF(GC494="","SIN ESTADO",IF(GE494&lt;&gt;"","PAGA",IF(GD494&gt;0,"VENCIDA",IF(GD494&gt;=-5,"POR VENCER","AL DÍA"))))</f>
        <v/>
      </c>
      <c r="GH494" s="185" t="n"/>
      <c r="GI494" s="119">
        <f>IF(N($H494)&lt;31,"",IF(GC494="","",GC494+31))</f>
        <v/>
      </c>
      <c r="GJ494" s="124">
        <f>IF(GI494="","",TODAY()-GI494)</f>
        <v/>
      </c>
      <c r="GK494" s="494" t="n"/>
      <c r="GL494" s="184" t="n"/>
      <c r="GM494" s="184">
        <f>IF(GI494="","SIN ESTADO",IF(GK494&lt;&gt;"","PAGA",IF(GJ494&gt;0,"VENCIDA",IF(GJ494&gt;=-5,"POR VENCER","AL DÍA"))))</f>
        <v/>
      </c>
      <c r="GN494" s="185" t="n"/>
      <c r="GO494" s="119">
        <f>IF(N($H494)&lt;32,"",IF(GI494="","",GI494+31))</f>
        <v/>
      </c>
      <c r="GP494" s="124">
        <f>IF(GO494="","",TODAY()-GO494)</f>
        <v/>
      </c>
      <c r="GQ494" s="494" t="n"/>
      <c r="GR494" s="184" t="n"/>
      <c r="GS494" s="184">
        <f>IF(GO494="","SIN ESTADO",IF(GQ494&lt;&gt;"","PAGA",IF(GP494&gt;0,"VENCIDA",IF(GP494&gt;=-5,"POR VENCER","AL DÍA"))))</f>
        <v/>
      </c>
      <c r="GT494" s="185" t="n"/>
      <c r="GU494" s="119">
        <f>IF(N($H494)&lt;33,"",IF(GO494="","",GO494+31))</f>
        <v/>
      </c>
      <c r="GV494" s="124">
        <f>IF(GU494="","",TODAY()-GU494)</f>
        <v/>
      </c>
      <c r="GW494" s="494" t="n"/>
      <c r="GX494" s="184" t="n"/>
      <c r="GY494" s="184">
        <f>IF(GU494="","SIN ESTADO",IF(GW494&lt;&gt;"","PAGA",IF(GV494&gt;0,"VENCIDA",IF(GV494&gt;=-5,"POR VENCER","AL DÍA"))))</f>
        <v/>
      </c>
      <c r="GZ494" s="185" t="n"/>
      <c r="HA494" s="119">
        <f>IF(N($H494)&lt;34,"",IF(GU494="","",GU494+31))</f>
        <v/>
      </c>
      <c r="HB494" s="124">
        <f>IF(HA494="","",TODAY()-HA494)</f>
        <v/>
      </c>
      <c r="HC494" s="494" t="n"/>
      <c r="HD494" s="184" t="n"/>
      <c r="HE494" s="184">
        <f>IF(HA494="","SIN ESTADO",IF(HC494&lt;&gt;"","PAGA",IF(HB494&gt;0,"VENCIDA",IF(HB494&gt;=-5,"POR VENCER","AL DÍA"))))</f>
        <v/>
      </c>
      <c r="HF494" s="185" t="n"/>
      <c r="HG494" s="119">
        <f>IF(N($H494)&lt;35,"",IF(HA494="","",HA494+31))</f>
        <v/>
      </c>
      <c r="HH494" s="124">
        <f>IF(HG494="","",TODAY()-HG494)</f>
        <v/>
      </c>
      <c r="HI494" s="494" t="n"/>
      <c r="HJ494" s="184" t="n"/>
      <c r="HK494" s="184">
        <f>IF(HG494="","SIN ESTADO",IF(HI494&lt;&gt;"","PAGA",IF(HH494&gt;0,"VENCIDA",IF(HH494&gt;=-5,"POR VENCER","AL DÍA"))))</f>
        <v/>
      </c>
      <c r="HL494" s="168" t="n"/>
      <c r="HM494" s="119">
        <f>IF(N($H494)&lt;36,"",IF(HG494="","",HG494+31))</f>
        <v/>
      </c>
      <c r="HN494" s="124">
        <f>IF(HM494="","",TODAY()-HM494)</f>
        <v/>
      </c>
      <c r="HO494" s="494" t="n"/>
      <c r="HP494" s="184" t="n"/>
      <c r="HQ494" s="184">
        <f>IF(HM494="","SIN ESTADO",IF(HO494&lt;&gt;"","PAGA",IF(HN494&gt;0,"VENCIDA",IF(HN494&gt;=-5,"POR VENCER","AL DÍA"))))</f>
        <v/>
      </c>
      <c r="HR494" s="168" t="n"/>
      <c r="HS494" s="169">
        <f>N494+T494+Z494+AF494+AL494+AR494+AX494+BD494+BJ494+BP494+BV494+CB494+CH494+CN494+CT494+CZ494+DF494+DL494+DR494+DX494+ED494+EJ494+EP494+EV494+FB494+FH494+FN494+FT494+FZ494+GF494+GL494+GR494+GX494+HD494+HJ494+HP494</f>
        <v/>
      </c>
      <c r="HU494" s="170">
        <f>IFERROR(N($J494),0)</f>
        <v/>
      </c>
      <c r="HW494" s="170">
        <f>SUMPRODUCT((MOD(COLUMN($M494:$HR494)-COLUMN($M494),6)=0)*ISNUMBER($M494:$HR494)*($M494:$HR494&gt;=RESUMEN!$C$26)*($M494:$HR494&lt;=RESUMEN!$C$27)*IFERROR(N($N494:$HS494),0))</f>
        <v/>
      </c>
      <c r="HX494" s="170">
        <f>SUMPRODUCT((MOD(COLUMN($M494:$HR494)-COLUMN($M494),6)=0)*ISNUMBER($M494:$HR494)*($M494:$HR494&gt;=RESUMEN!$C$26)*($M494:$HR494&lt;=RESUMEN!$C$27))</f>
        <v/>
      </c>
    </row>
    <row r="495" ht="15.75" customHeight="1" s="506">
      <c r="B495" s="113">
        <f>VENTAS!A494</f>
        <v/>
      </c>
      <c r="C495" s="236">
        <f>VENTAS!B494</f>
        <v/>
      </c>
      <c r="D495" s="53">
        <f>VENTAS!C494</f>
        <v/>
      </c>
      <c r="E495" s="114">
        <f>VENTAS!D494</f>
        <v/>
      </c>
      <c r="F495" s="114">
        <f>VENTAS!J494</f>
        <v/>
      </c>
      <c r="G495" s="494">
        <f>VENTAS!F494</f>
        <v/>
      </c>
      <c r="H495" s="479">
        <f>VENTAS!K494</f>
        <v/>
      </c>
      <c r="I495" s="479">
        <f>VENTAS!M494</f>
        <v/>
      </c>
      <c r="J495" s="184">
        <f>VENTAS!L494</f>
        <v/>
      </c>
      <c r="K495" s="119">
        <f>IF(N($H495)&lt;1,"",$G495+31)</f>
        <v/>
      </c>
      <c r="L495" s="124">
        <f>IF(K495="","",TODAY()-K495)</f>
        <v/>
      </c>
      <c r="M495" s="494" t="n">
        <v>46136</v>
      </c>
      <c r="N495" s="374" t="n">
        <v>1022000</v>
      </c>
      <c r="O495" s="184">
        <f>IF(K495="","SIN ESTADO",IF(M495&lt;&gt;"","PAGA",IF(L495&gt;0,"VENCIDA",IF(L495&gt;=-5,"POR VENCER","AL DÍA"))))</f>
        <v/>
      </c>
      <c r="P495" s="185" t="inlineStr">
        <is>
          <t>TRANSFERENCIA</t>
        </is>
      </c>
      <c r="Q495" s="119">
        <f>IF(N($H495)&lt;2,"",IF(K495="","",K495+31))</f>
        <v/>
      </c>
      <c r="R495" s="124">
        <f>IF(Q495="","",TODAY()-Q495)</f>
        <v/>
      </c>
      <c r="S495" s="494" t="n">
        <v>46176</v>
      </c>
      <c r="T495" s="184" t="n">
        <v>1008000</v>
      </c>
      <c r="U495" s="184">
        <f>IF(Q495="","SIN ESTADO",IF(S495&lt;&gt;"","PAGA",IF(R495&gt;0,"VENCIDA",IF(R495&gt;=-5,"POR VENCER","AL DÍA"))))</f>
        <v/>
      </c>
      <c r="V495" s="185" t="inlineStr">
        <is>
          <t>TRANSFERENCIA</t>
        </is>
      </c>
      <c r="W495" s="119">
        <f>IF(N($H495)&lt;3,"",IF(Q495="","",Q495+31))</f>
        <v/>
      </c>
      <c r="X495" s="124">
        <f>IF(W495="","",TODAY()-W495)</f>
        <v/>
      </c>
      <c r="Y495" s="494" t="n">
        <v>46213</v>
      </c>
      <c r="Z495" s="184" t="n">
        <v>924000</v>
      </c>
      <c r="AA495" s="184">
        <f>IF(W495="","SIN ESTADO",IF(Y495&lt;&gt;"","PAGA",IF(X495&gt;0,"VENCIDA",IF(X495&gt;=-5,"POR VENCER","AL DÍA"))))</f>
        <v/>
      </c>
      <c r="AB495" s="185" t="inlineStr">
        <is>
          <t>TRANSFERENCIA</t>
        </is>
      </c>
      <c r="AC495" s="119">
        <f>IF(N($H495)&lt;4,"",IF(W495="","",W495+31))</f>
        <v/>
      </c>
      <c r="AD495" s="124">
        <f>IF(AC495="","",TODAY()-AC495)</f>
        <v/>
      </c>
      <c r="AE495" s="494" t="n">
        <v>46258</v>
      </c>
      <c r="AF495" s="184" t="n">
        <v>879000</v>
      </c>
      <c r="AG495" s="184">
        <f>IF(AC495="","SIN ESTADO",IF(AE495&lt;&gt;"","PAGA",IF(AD495&gt;0,"VENCIDA",IF(AD495&gt;=-5,"POR VENCER","AL DÍA"))))</f>
        <v/>
      </c>
      <c r="AH495" s="185" t="inlineStr">
        <is>
          <t>TRANSFERENCIA</t>
        </is>
      </c>
      <c r="AI495" s="119">
        <f>IF(N($H495)&lt;5,"",IF(AC495="","",AC495+31))</f>
        <v/>
      </c>
      <c r="AJ495" s="124">
        <f>IF(AI495="","",TODAY()-AI495)</f>
        <v/>
      </c>
      <c r="AK495" s="494" t="n"/>
      <c r="AL495" s="184" t="n"/>
      <c r="AM495" s="184">
        <f>IF(AI495="","SIN ESTADO",IF(AK495&lt;&gt;"","PAGA",IF(AJ495&gt;0,"VENCIDA",IF(AJ495&gt;=-5,"POR VENCER","AL DÍA"))))</f>
        <v/>
      </c>
      <c r="AN495" s="185" t="n"/>
      <c r="AO495" s="119">
        <f>IF(N($H495)&lt;6,"",IF(AI495="","",AI495+31))</f>
        <v/>
      </c>
      <c r="AP495" s="124">
        <f>IF(AO495="","",TODAY()-AO495)</f>
        <v/>
      </c>
      <c r="AQ495" s="270" t="n"/>
      <c r="AR495" s="184" t="n"/>
      <c r="AS495" s="184">
        <f>IF(AO495="","SIN ESTADO",IF(AQ495&lt;&gt;"","PAGA",IF(AP495&gt;0,"VENCIDA",IF(AP495&gt;=-5,"POR VENCER","AL DÍA"))))</f>
        <v/>
      </c>
      <c r="AT495" s="185" t="n"/>
      <c r="AU495" s="119">
        <f>IF(N($H495)&lt;7,"",IF(AO495="","",AO495+31))</f>
        <v/>
      </c>
      <c r="AV495" s="124">
        <f>IF(AU495="","",TODAY()-AU495)</f>
        <v/>
      </c>
      <c r="AW495" s="494" t="n"/>
      <c r="AX495" s="184" t="n"/>
      <c r="AY495" s="184">
        <f>IF(AU495="","SIN ESTADO",IF(AW495&lt;&gt;"","PAGA",IF(AV495&gt;0,"VENCIDA",IF(AV495&gt;=-5,"POR VENCER","AL DÍA"))))</f>
        <v/>
      </c>
      <c r="AZ495" s="185" t="n"/>
      <c r="BA495" s="119">
        <f>IF(N($H495)&lt;8,"",IF(AU495="","",AU495+31))</f>
        <v/>
      </c>
      <c r="BB495" s="124">
        <f>IF(BA495="","",TODAY()-BA495)</f>
        <v/>
      </c>
      <c r="BC495" s="494" t="n"/>
      <c r="BD495" s="184" t="n"/>
      <c r="BE495" s="184">
        <f>IF(BA495="","SIN ESTADO",IF(BC495&lt;&gt;"","PAGA",IF(BB495&gt;0,"VENCIDA",IF(BB495&gt;=-5,"POR VENCER","AL DÍA"))))</f>
        <v/>
      </c>
      <c r="BF495" s="185" t="n"/>
      <c r="BG495" s="119">
        <f>IF(N($H495)&lt;9,"",IF(BA495="","",BA495+31))</f>
        <v/>
      </c>
      <c r="BH495" s="124">
        <f>IF(BG495="","",TODAY()-BG495)</f>
        <v/>
      </c>
      <c r="BI495" s="494" t="n"/>
      <c r="BJ495" s="184" t="n"/>
      <c r="BK495" s="184">
        <f>IF(BG495="","SIN ESTADO",IF(BI495&lt;&gt;"","PAGA",IF(BH495&gt;0,"VENCIDA",IF(BH495&gt;=-5,"POR VENCER","AL DÍA"))))</f>
        <v/>
      </c>
      <c r="BL495" s="185" t="n"/>
      <c r="BM495" s="119">
        <f>IF(N($H495)&lt;10,"",IF(BG495="","",BG495+31))</f>
        <v/>
      </c>
      <c r="BN495" s="124">
        <f>IF(BM495="","",TODAY()-BM495)</f>
        <v/>
      </c>
      <c r="BO495" s="494" t="n"/>
      <c r="BP495" s="184" t="n"/>
      <c r="BQ495" s="184">
        <f>IF(BM495="","SIN ESTADO",IF(BO495&lt;&gt;"","PAGA",IF(BN495&gt;0,"VENCIDA",IF(BN495&gt;=-5,"POR VENCER","AL DÍA"))))</f>
        <v/>
      </c>
      <c r="BR495" s="185" t="n"/>
      <c r="BS495" s="119">
        <f>IF(N($H495)&lt;11,"",IF(BM495="","",BM495+31))</f>
        <v/>
      </c>
      <c r="BT495" s="124">
        <f>IF(BS495="","",TODAY()-BS495)</f>
        <v/>
      </c>
      <c r="BU495" s="494" t="n"/>
      <c r="BV495" s="184" t="n"/>
      <c r="BW495" s="184">
        <f>IF(BS495="","SIN ESTADO",IF(BU495&lt;&gt;"","PAGA",IF(BT495&gt;0,"VENCIDA",IF(BT495&gt;=-5,"POR VENCER","AL DÍA"))))</f>
        <v/>
      </c>
      <c r="BX495" s="185" t="n"/>
      <c r="BY495" s="119">
        <f>IF(N($H495)&lt;12,"",IF(BS495="","",BS495+31))</f>
        <v/>
      </c>
      <c r="BZ495" s="124">
        <f>IF(BY495="","",TODAY()-BY495)</f>
        <v/>
      </c>
      <c r="CA495" s="494" t="n"/>
      <c r="CB495" s="184" t="n"/>
      <c r="CC495" s="184">
        <f>IF(BY495="","SIN ESTADO",IF(CA495&lt;&gt;"","PAGA",IF(BZ495&gt;0,"VENCIDA",IF(BZ495&gt;=-5,"POR VENCER","AL DÍA"))))</f>
        <v/>
      </c>
      <c r="CD495" s="185" t="n"/>
      <c r="CE495" s="119">
        <f>IF(N($H495)&lt;13,"",IF(BY495="","",BY495+31))</f>
        <v/>
      </c>
      <c r="CF495" s="124">
        <f>IF(CE495="","",TODAY()-CE495)</f>
        <v/>
      </c>
      <c r="CG495" s="494" t="n"/>
      <c r="CH495" s="184" t="n"/>
      <c r="CI495" s="184">
        <f>IF(CE495="","SIN ESTADO",IF(CG495&lt;&gt;"","PAGA",IF(CF495&gt;0,"VENCIDA",IF(CF495&gt;=-5,"POR VENCER","AL DÍA"))))</f>
        <v/>
      </c>
      <c r="CJ495" s="185" t="n"/>
      <c r="CK495" s="119">
        <f>IF(N($H495)&lt;14,"",IF(CE495="","",CE495+31))</f>
        <v/>
      </c>
      <c r="CL495" s="124">
        <f>IF(CK495="","",TODAY()-CK495)</f>
        <v/>
      </c>
      <c r="CM495" s="494" t="n"/>
      <c r="CN495" s="184" t="n"/>
      <c r="CO495" s="184">
        <f>IF(CK495="","SIN ESTADO",IF(CM495&lt;&gt;"","PAGA",IF(CL495&gt;0,"VENCIDA",IF(CL495&gt;=-5,"POR VENCER","AL DÍA"))))</f>
        <v/>
      </c>
      <c r="CP495" s="185" t="n"/>
      <c r="CQ495" s="119">
        <f>IF(N($H495)&lt;15,"",IF(CK495="","",CK495+31))</f>
        <v/>
      </c>
      <c r="CR495" s="124">
        <f>IF(CQ495="","",TODAY()-CQ495)</f>
        <v/>
      </c>
      <c r="CS495" s="494" t="n"/>
      <c r="CT495" s="184" t="n"/>
      <c r="CU495" s="184">
        <f>IF(CQ495="","SIN ESTADO",IF(CS495&lt;&gt;"","PAGA",IF(CR495&gt;0,"VENCIDA",IF(CR495&gt;=-5,"POR VENCER","AL DÍA"))))</f>
        <v/>
      </c>
      <c r="CV495" s="185" t="n"/>
      <c r="CW495" s="119">
        <f>IF(N($H495)&lt;16,"",IF(CQ495="","",CQ495+31))</f>
        <v/>
      </c>
      <c r="CX495" s="124">
        <f>IF(CW495="","",TODAY()-CW495)</f>
        <v/>
      </c>
      <c r="CY495" s="494" t="n"/>
      <c r="CZ495" s="184" t="n"/>
      <c r="DA495" s="184">
        <f>IF(CW495="","SIN ESTADO",IF(CY495&lt;&gt;"","PAGA",IF(CX495&gt;0,"VENCIDA",IF(CX495&gt;=-5,"POR VENCER","AL DÍA"))))</f>
        <v/>
      </c>
      <c r="DB495" s="185" t="n"/>
      <c r="DC495" s="119">
        <f>IF(N($H495)&lt;17,"",IF(CW495="","",CW495+31))</f>
        <v/>
      </c>
      <c r="DD495" s="124">
        <f>IF(DC495="","",TODAY()-DC495)</f>
        <v/>
      </c>
      <c r="DE495" s="494" t="n"/>
      <c r="DF495" s="184" t="n"/>
      <c r="DG495" s="184">
        <f>IF(DC495="","SIN ESTADO",IF(DE495&lt;&gt;"","PAGA",IF(DD495&gt;0,"VENCIDA",IF(DD495&gt;=-5,"POR VENCER","AL DÍA"))))</f>
        <v/>
      </c>
      <c r="DH495" s="185" t="n"/>
      <c r="DI495" s="119">
        <f>IF(N($H495)&lt;18,"",IF(DC495="","",DC495+31))</f>
        <v/>
      </c>
      <c r="DJ495" s="124">
        <f>IF(DI495="","",TODAY()-DI495)</f>
        <v/>
      </c>
      <c r="DK495" s="494" t="n"/>
      <c r="DL495" s="184" t="n"/>
      <c r="DM495" s="184">
        <f>IF(DI495="","SIN ESTADO",IF(DK495&lt;&gt;"","PAGA",IF(DJ495&gt;0,"VENCIDA",IF(DJ495&gt;=-5,"POR VENCER","AL DÍA"))))</f>
        <v/>
      </c>
      <c r="DN495" s="185" t="n"/>
      <c r="DO495" s="119">
        <f>IF(N($H495)&lt;19,"",IF(DI495="","",DI495+31))</f>
        <v/>
      </c>
      <c r="DP495" s="124">
        <f>IF(DO495="","",TODAY()-DO495)</f>
        <v/>
      </c>
      <c r="DQ495" s="494" t="n"/>
      <c r="DR495" s="184" t="n"/>
      <c r="DS495" s="184">
        <f>IF(DO495="","SIN ESTADO",IF(DQ495&lt;&gt;"","PAGA",IF(DP495&gt;0,"VENCIDA",IF(DP495&gt;=-5,"POR VENCER","AL DÍA"))))</f>
        <v/>
      </c>
      <c r="DT495" s="185" t="n"/>
      <c r="DU495" s="119">
        <f>IF(N($H495)&lt;20,"",IF(DO495="","",DO495+31))</f>
        <v/>
      </c>
      <c r="DV495" s="124">
        <f>IF(DU495="","",TODAY()-DU495)</f>
        <v/>
      </c>
      <c r="DW495" s="494" t="n"/>
      <c r="DX495" s="184" t="n"/>
      <c r="DY495" s="184">
        <f>IF(DU495="","SIN ESTADO",IF(DW495&lt;&gt;"","PAGA",IF(DV495&gt;0,"VENCIDA",IF(DV495&gt;=-5,"POR VENCER","AL DÍA"))))</f>
        <v/>
      </c>
      <c r="DZ495" s="185" t="n"/>
      <c r="EA495" s="119">
        <f>IF(N($H495)&lt;21,"",IF(DU495="","",DU495+31))</f>
        <v/>
      </c>
      <c r="EB495" s="124">
        <f>IF(EA495="","",TODAY()-EA495)</f>
        <v/>
      </c>
      <c r="EC495" s="494" t="n"/>
      <c r="ED495" s="184" t="n"/>
      <c r="EE495" s="184">
        <f>IF(EA495="","SIN ESTADO",IF(EC495&lt;&gt;"","PAGA",IF(EB495&gt;0,"VENCIDA",IF(EB495&gt;=-5,"POR VENCER","AL DÍA"))))</f>
        <v/>
      </c>
      <c r="EF495" s="185" t="n"/>
      <c r="EG495" s="119">
        <f>IF(N($H495)&lt;22,"",IF(EA495="","",EA495+31))</f>
        <v/>
      </c>
      <c r="EH495" s="124">
        <f>IF(EG495="","",TODAY()-EG495)</f>
        <v/>
      </c>
      <c r="EI495" s="494" t="n"/>
      <c r="EJ495" s="184" t="n"/>
      <c r="EK495" s="184">
        <f>IF(EG495="","SIN ESTADO",IF(EI495&lt;&gt;"","PAGA",IF(EH495&gt;0,"VENCIDA",IF(EH495&gt;=-5,"POR VENCER","AL DÍA"))))</f>
        <v/>
      </c>
      <c r="EL495" s="185" t="n"/>
      <c r="EM495" s="119">
        <f>IF(N($H495)&lt;23,"",IF(EG495="","",EG495+31))</f>
        <v/>
      </c>
      <c r="EN495" s="124">
        <f>IF(EM495="","",TODAY()-EM495)</f>
        <v/>
      </c>
      <c r="EO495" s="494" t="n"/>
      <c r="EP495" s="184" t="n"/>
      <c r="EQ495" s="184">
        <f>IF(EM495="","SIN ESTADO",IF(EO495&lt;&gt;"","PAGA",IF(EN495&gt;0,"VENCIDA",IF(EN495&gt;=-5,"POR VENCER","AL DÍA"))))</f>
        <v/>
      </c>
      <c r="ER495" s="185" t="n"/>
      <c r="ES495" s="119">
        <f>IF(N($H495)&lt;24,"",IF(EM495="","",EM495+31))</f>
        <v/>
      </c>
      <c r="ET495" s="124">
        <f>IF(ES495="","",TODAY()-ES495)</f>
        <v/>
      </c>
      <c r="EU495" s="494" t="n"/>
      <c r="EV495" s="184" t="n"/>
      <c r="EW495" s="184">
        <f>IF(ES495="","SIN ESTADO",IF(EU495&lt;&gt;"","PAGA",IF(ET495&gt;0,"VENCIDA",IF(ET495&gt;=-5,"POR VENCER","AL DÍA"))))</f>
        <v/>
      </c>
      <c r="EX495" s="185" t="n"/>
      <c r="EY495" s="119">
        <f>IF(N($H495)&lt;25,"",IF(ES495="","",ES495+31))</f>
        <v/>
      </c>
      <c r="EZ495" s="124">
        <f>IF(EY495="","",TODAY()-EY495)</f>
        <v/>
      </c>
      <c r="FA495" s="494" t="n"/>
      <c r="FB495" s="184" t="n"/>
      <c r="FC495" s="184">
        <f>IF(EY495="","SIN ESTADO",IF(FA495&lt;&gt;"","PAGA",IF(EZ495&gt;0,"VENCIDA",IF(EZ495&gt;=-5,"POR VENCER","AL DÍA"))))</f>
        <v/>
      </c>
      <c r="FD495" s="185" t="n"/>
      <c r="FE495" s="119">
        <f>IF(N($H495)&lt;26,"",IF(EY495="","",EY495+31))</f>
        <v/>
      </c>
      <c r="FF495" s="124">
        <f>IF(FE495="","",TODAY()-FE495)</f>
        <v/>
      </c>
      <c r="FG495" s="494" t="n"/>
      <c r="FH495" s="184" t="n"/>
      <c r="FI495" s="184">
        <f>IF(FE495="","SIN ESTADO",IF(FG495&lt;&gt;"","PAGA",IF(FF495&gt;0,"VENCIDA",IF(FF495&gt;=-5,"POR VENCER","AL DÍA"))))</f>
        <v/>
      </c>
      <c r="FJ495" s="185" t="n"/>
      <c r="FK495" s="119">
        <f>IF(N($H495)&lt;27,"",IF(FE495="","",FE495+31))</f>
        <v/>
      </c>
      <c r="FL495" s="124">
        <f>IF(FK495="","",TODAY()-FK495)</f>
        <v/>
      </c>
      <c r="FM495" s="494" t="n"/>
      <c r="FN495" s="184" t="n"/>
      <c r="FO495" s="184">
        <f>IF(FK495="","SIN ESTADO",IF(FM495&lt;&gt;"","PAGA",IF(FL495&gt;0,"VENCIDA",IF(FL495&gt;=-5,"POR VENCER","AL DÍA"))))</f>
        <v/>
      </c>
      <c r="FP495" s="185" t="n"/>
      <c r="FQ495" s="119">
        <f>IF(N($H495)&lt;28,"",IF(FK495="","",FK495+31))</f>
        <v/>
      </c>
      <c r="FR495" s="124">
        <f>IF(FQ495="","",TODAY()-FQ495)</f>
        <v/>
      </c>
      <c r="FS495" s="494" t="n"/>
      <c r="FT495" s="184" t="n"/>
      <c r="FU495" s="184">
        <f>IF(FQ495="","SIN ESTADO",IF(FS495&lt;&gt;"","PAGA",IF(FR495&gt;0,"VENCIDA",IF(FR495&gt;=-5,"POR VENCER","AL DÍA"))))</f>
        <v/>
      </c>
      <c r="FV495" s="185" t="n"/>
      <c r="FW495" s="119">
        <f>IF(N($H495)&lt;29,"",IF(FQ495="","",FQ495+31))</f>
        <v/>
      </c>
      <c r="FX495" s="124">
        <f>IF(FW495="","",TODAY()-FW495)</f>
        <v/>
      </c>
      <c r="FY495" s="494" t="n"/>
      <c r="FZ495" s="184" t="n"/>
      <c r="GA495" s="184">
        <f>IF(FW495="","SIN ESTADO",IF(FY495&lt;&gt;"","PAGA",IF(FX495&gt;0,"VENCIDA",IF(FX495&gt;=-5,"POR VENCER","AL DÍA"))))</f>
        <v/>
      </c>
      <c r="GB495" s="185" t="n"/>
      <c r="GC495" s="119">
        <f>IF(N($H495)&lt;30,"",IF(FW495="","",FW495+31))</f>
        <v/>
      </c>
      <c r="GD495" s="124">
        <f>IF(GC495="","",TODAY()-GC495)</f>
        <v/>
      </c>
      <c r="GE495" s="494" t="n"/>
      <c r="GF495" s="184" t="n"/>
      <c r="GG495" s="184">
        <f>IF(GC495="","SIN ESTADO",IF(GE495&lt;&gt;"","PAGA",IF(GD495&gt;0,"VENCIDA",IF(GD495&gt;=-5,"POR VENCER","AL DÍA"))))</f>
        <v/>
      </c>
      <c r="GH495" s="185" t="n"/>
      <c r="GI495" s="119">
        <f>IF(N($H495)&lt;31,"",IF(GC495="","",GC495+31))</f>
        <v/>
      </c>
      <c r="GJ495" s="124">
        <f>IF(GI495="","",TODAY()-GI495)</f>
        <v/>
      </c>
      <c r="GK495" s="494" t="n"/>
      <c r="GL495" s="184" t="n"/>
      <c r="GM495" s="184">
        <f>IF(GI495="","SIN ESTADO",IF(GK495&lt;&gt;"","PAGA",IF(GJ495&gt;0,"VENCIDA",IF(GJ495&gt;=-5,"POR VENCER","AL DÍA"))))</f>
        <v/>
      </c>
      <c r="GN495" s="185" t="n"/>
      <c r="GO495" s="119">
        <f>IF(N($H495)&lt;32,"",IF(GI495="","",GI495+31))</f>
        <v/>
      </c>
      <c r="GP495" s="124">
        <f>IF(GO495="","",TODAY()-GO495)</f>
        <v/>
      </c>
      <c r="GQ495" s="494" t="n"/>
      <c r="GR495" s="184" t="n"/>
      <c r="GS495" s="184">
        <f>IF(GO495="","SIN ESTADO",IF(GQ495&lt;&gt;"","PAGA",IF(GP495&gt;0,"VENCIDA",IF(GP495&gt;=-5,"POR VENCER","AL DÍA"))))</f>
        <v/>
      </c>
      <c r="GT495" s="185" t="n"/>
      <c r="GU495" s="119">
        <f>IF(N($H495)&lt;33,"",IF(GO495="","",GO495+31))</f>
        <v/>
      </c>
      <c r="GV495" s="124">
        <f>IF(GU495="","",TODAY()-GU495)</f>
        <v/>
      </c>
      <c r="GW495" s="494" t="n"/>
      <c r="GX495" s="184" t="n"/>
      <c r="GY495" s="184">
        <f>IF(GU495="","SIN ESTADO",IF(GW495&lt;&gt;"","PAGA",IF(GV495&gt;0,"VENCIDA",IF(GV495&gt;=-5,"POR VENCER","AL DÍA"))))</f>
        <v/>
      </c>
      <c r="GZ495" s="185" t="n"/>
      <c r="HA495" s="119">
        <f>IF(N($H495)&lt;34,"",IF(GU495="","",GU495+31))</f>
        <v/>
      </c>
      <c r="HB495" s="124">
        <f>IF(HA495="","",TODAY()-HA495)</f>
        <v/>
      </c>
      <c r="HC495" s="494" t="n"/>
      <c r="HD495" s="184" t="n"/>
      <c r="HE495" s="184">
        <f>IF(HA495="","SIN ESTADO",IF(HC495&lt;&gt;"","PAGA",IF(HB495&gt;0,"VENCIDA",IF(HB495&gt;=-5,"POR VENCER","AL DÍA"))))</f>
        <v/>
      </c>
      <c r="HF495" s="185" t="n"/>
      <c r="HG495" s="119">
        <f>IF(N($H495)&lt;35,"",IF(HA495="","",HA495+31))</f>
        <v/>
      </c>
      <c r="HH495" s="124">
        <f>IF(HG495="","",TODAY()-HG495)</f>
        <v/>
      </c>
      <c r="HI495" s="494" t="n"/>
      <c r="HJ495" s="184" t="n"/>
      <c r="HK495" s="184">
        <f>IF(HG495="","SIN ESTADO",IF(HI495&lt;&gt;"","PAGA",IF(HH495&gt;0,"VENCIDA",IF(HH495&gt;=-5,"POR VENCER","AL DÍA"))))</f>
        <v/>
      </c>
      <c r="HL495" s="168" t="n"/>
      <c r="HM495" s="119">
        <f>IF(N($H495)&lt;36,"",IF(HG495="","",HG495+31))</f>
        <v/>
      </c>
      <c r="HN495" s="124">
        <f>IF(HM495="","",TODAY()-HM495)</f>
        <v/>
      </c>
      <c r="HO495" s="494" t="n"/>
      <c r="HP495" s="184" t="n"/>
      <c r="HQ495" s="184">
        <f>IF(HM495="","SIN ESTADO",IF(HO495&lt;&gt;"","PAGA",IF(HN495&gt;0,"VENCIDA",IF(HN495&gt;=-5,"POR VENCER","AL DÍA"))))</f>
        <v/>
      </c>
      <c r="HR495" s="168" t="n"/>
      <c r="HS495" s="169">
        <f>N495+T495+Z495+AF495+AL495+AR495+AX495+BD495+BJ495+BP495+BV495+CB495+CH495+CN495+CT495+CZ495+DF495+DL495+DR495+DX495+ED495+EJ495+EP495+EV495+FB495+FH495+FN495+FT495+FZ495+GF495+GL495+GR495+GX495+HD495+HJ495+HP495</f>
        <v/>
      </c>
      <c r="HU495" s="170">
        <f>IFERROR(N($J495),0)</f>
        <v/>
      </c>
      <c r="HW495" s="170">
        <f>SUMPRODUCT((MOD(COLUMN($M495:$HR495)-COLUMN($M495),6)=0)*ISNUMBER($M495:$HR495)*($M495:$HR495&gt;=RESUMEN!$C$26)*($M495:$HR495&lt;=RESUMEN!$C$27)*IFERROR(N($N495:$HS495),0))</f>
        <v/>
      </c>
      <c r="HX495" s="170">
        <f>SUMPRODUCT((MOD(COLUMN($M495:$HR495)-COLUMN($M495),6)=0)*ISNUMBER($M495:$HR495)*($M495:$HR495&gt;=RESUMEN!$C$26)*($M495:$HR495&lt;=RESUMEN!$C$27))</f>
        <v/>
      </c>
    </row>
    <row r="496" ht="15.75" customHeight="1" s="506">
      <c r="B496" s="113">
        <f>VENTAS!A495</f>
        <v/>
      </c>
      <c r="C496" s="236">
        <f>VENTAS!B495</f>
        <v/>
      </c>
      <c r="D496" s="53">
        <f>VENTAS!C495</f>
        <v/>
      </c>
      <c r="E496" s="114">
        <f>VENTAS!D495</f>
        <v/>
      </c>
      <c r="F496" s="114">
        <f>VENTAS!J495</f>
        <v/>
      </c>
      <c r="G496" s="494">
        <f>VENTAS!F495</f>
        <v/>
      </c>
      <c r="H496" s="479">
        <f>VENTAS!K495</f>
        <v/>
      </c>
      <c r="I496" s="479">
        <f>VENTAS!M495</f>
        <v/>
      </c>
      <c r="J496" s="184">
        <f>VENTAS!L495</f>
        <v/>
      </c>
      <c r="K496" s="119">
        <f>IF(N($H496)&lt;1,"",$G496+31)</f>
        <v/>
      </c>
      <c r="L496" s="124">
        <f>IF(K496="","",TODAY()-K496)</f>
        <v/>
      </c>
      <c r="M496" s="469" t="n">
        <v>46092</v>
      </c>
      <c r="N496" s="374" t="n">
        <v>1125000</v>
      </c>
      <c r="O496" s="184">
        <f>IF(K496="","SIN ESTADO",IF(M496&lt;&gt;"","PAGA",IF(L496&gt;0,"VENCIDA",IF(L496&gt;=-5,"POR VENCER","AL DÍA"))))</f>
        <v/>
      </c>
      <c r="P496" s="185" t="inlineStr">
        <is>
          <t>TRANSFERENCIA</t>
        </is>
      </c>
      <c r="Q496" s="119">
        <f>IF(N($H496)&lt;2,"",IF(K496="","",K496+31))</f>
        <v/>
      </c>
      <c r="R496" s="124">
        <f>IF(Q496="","",TODAY()-Q496)</f>
        <v/>
      </c>
      <c r="S496" s="470" t="n">
        <v>46133</v>
      </c>
      <c r="T496" s="184" t="n">
        <v>1125000</v>
      </c>
      <c r="U496" s="184">
        <f>IF(Q496="","SIN ESTADO",IF(S496&lt;&gt;"","PAGA",IF(R496&gt;0,"VENCIDA",IF(R496&gt;=-5,"POR VENCER","AL DÍA"))))</f>
        <v/>
      </c>
      <c r="V496" s="185" t="inlineStr">
        <is>
          <t>TRANSFERENCIA</t>
        </is>
      </c>
      <c r="W496" s="119">
        <f>IF(N($H496)&lt;3,"",IF(Q496="","",Q496+31))</f>
        <v/>
      </c>
      <c r="X496" s="124">
        <f>IF(W496="","",TODAY()-W496)</f>
        <v/>
      </c>
      <c r="Y496" s="494" t="n">
        <v>46158</v>
      </c>
      <c r="Z496" s="184" t="n">
        <v>1125000</v>
      </c>
      <c r="AA496" s="184">
        <f>IF(W496="","SIN ESTADO",IF(Y496&lt;&gt;"","PAGA",IF(X496&gt;0,"VENCIDA",IF(X496&gt;=-5,"POR VENCER","AL DÍA"))))</f>
        <v/>
      </c>
      <c r="AB496" s="185" t="inlineStr">
        <is>
          <t>EFECTIVO</t>
        </is>
      </c>
      <c r="AC496" s="119">
        <f>IF(N($H496)&lt;4,"",IF(W496="","",W496+31))</f>
        <v/>
      </c>
      <c r="AD496" s="124">
        <f>IF(AC496="","",TODAY()-AC496)</f>
        <v/>
      </c>
      <c r="AE496" s="494" t="n">
        <v>46200</v>
      </c>
      <c r="AF496" s="184" t="n">
        <v>1125000</v>
      </c>
      <c r="AG496" s="184">
        <f>IF(AC496="","SIN ESTADO",IF(AE496&lt;&gt;"","PAGA",IF(AD496&gt;0,"VENCIDA",IF(AD496&gt;=-5,"POR VENCER","AL DÍA"))))</f>
        <v/>
      </c>
      <c r="AH496" s="185" t="inlineStr">
        <is>
          <t>TRANSFERENCIA</t>
        </is>
      </c>
      <c r="AI496" s="119">
        <f>IF(N($H496)&lt;5,"",IF(AC496="","",AC496+31))</f>
        <v/>
      </c>
      <c r="AJ496" s="124">
        <f>IF(AI496="","",TODAY()-AI496)</f>
        <v/>
      </c>
      <c r="AK496" s="494" t="n"/>
      <c r="AL496" s="184" t="n"/>
      <c r="AM496" s="184">
        <f>IF(AI496="","SIN ESTADO",IF(AK496&lt;&gt;"","PAGA",IF(AJ496&gt;0,"VENCIDA",IF(AJ496&gt;=-5,"POR VENCER","AL DÍA"))))</f>
        <v/>
      </c>
      <c r="AN496" s="185" t="n"/>
      <c r="AO496" s="119">
        <f>IF(N($H496)&lt;6,"",IF(AI496="","",AI496+31))</f>
        <v/>
      </c>
      <c r="AP496" s="124">
        <f>IF(AO496="","",TODAY()-AO496)</f>
        <v/>
      </c>
      <c r="AQ496" s="270" t="n"/>
      <c r="AR496" s="184" t="n"/>
      <c r="AS496" s="184">
        <f>IF(AO496="","SIN ESTADO",IF(AQ496&lt;&gt;"","PAGA",IF(AP496&gt;0,"VENCIDA",IF(AP496&gt;=-5,"POR VENCER","AL DÍA"))))</f>
        <v/>
      </c>
      <c r="AT496" s="185" t="n"/>
      <c r="AU496" s="119">
        <f>IF(N($H496)&lt;7,"",IF(AO496="","",AO496+31))</f>
        <v/>
      </c>
      <c r="AV496" s="124">
        <f>IF(AU496="","",TODAY()-AU496)</f>
        <v/>
      </c>
      <c r="AW496" s="494" t="n"/>
      <c r="AX496" s="184" t="n"/>
      <c r="AY496" s="184">
        <f>IF(AU496="","SIN ESTADO",IF(AW496&lt;&gt;"","PAGA",IF(AV496&gt;0,"VENCIDA",IF(AV496&gt;=-5,"POR VENCER","AL DÍA"))))</f>
        <v/>
      </c>
      <c r="AZ496" s="185" t="n"/>
      <c r="BA496" s="119">
        <f>IF(N($H496)&lt;8,"",IF(AU496="","",AU496+31))</f>
        <v/>
      </c>
      <c r="BB496" s="124">
        <f>IF(BA496="","",TODAY()-BA496)</f>
        <v/>
      </c>
      <c r="BC496" s="494" t="n"/>
      <c r="BD496" s="184" t="n"/>
      <c r="BE496" s="184">
        <f>IF(BA496="","SIN ESTADO",IF(BC496&lt;&gt;"","PAGA",IF(BB496&gt;0,"VENCIDA",IF(BB496&gt;=-5,"POR VENCER","AL DÍA"))))</f>
        <v/>
      </c>
      <c r="BF496" s="185" t="n"/>
      <c r="BG496" s="119">
        <f>IF(N($H496)&lt;9,"",IF(BA496="","",BA496+31))</f>
        <v/>
      </c>
      <c r="BH496" s="124">
        <f>IF(BG496="","",TODAY()-BG496)</f>
        <v/>
      </c>
      <c r="BI496" s="494" t="n"/>
      <c r="BJ496" s="184" t="n"/>
      <c r="BK496" s="184">
        <f>IF(BG496="","SIN ESTADO",IF(BI496&lt;&gt;"","PAGA",IF(BH496&gt;0,"VENCIDA",IF(BH496&gt;=-5,"POR VENCER","AL DÍA"))))</f>
        <v/>
      </c>
      <c r="BL496" s="185" t="n"/>
      <c r="BM496" s="119">
        <f>IF(N($H496)&lt;10,"",IF(BG496="","",BG496+31))</f>
        <v/>
      </c>
      <c r="BN496" s="124">
        <f>IF(BM496="","",TODAY()-BM496)</f>
        <v/>
      </c>
      <c r="BO496" s="494" t="n"/>
      <c r="BP496" s="184" t="n"/>
      <c r="BQ496" s="184">
        <f>IF(BM496="","SIN ESTADO",IF(BO496&lt;&gt;"","PAGA",IF(BN496&gt;0,"VENCIDA",IF(BN496&gt;=-5,"POR VENCER","AL DÍA"))))</f>
        <v/>
      </c>
      <c r="BR496" s="185" t="n"/>
      <c r="BS496" s="119">
        <f>IF(N($H496)&lt;11,"",IF(BM496="","",BM496+31))</f>
        <v/>
      </c>
      <c r="BT496" s="124">
        <f>IF(BS496="","",TODAY()-BS496)</f>
        <v/>
      </c>
      <c r="BU496" s="494" t="n"/>
      <c r="BV496" s="184" t="n"/>
      <c r="BW496" s="184">
        <f>IF(BS496="","SIN ESTADO",IF(BU496&lt;&gt;"","PAGA",IF(BT496&gt;0,"VENCIDA",IF(BT496&gt;=-5,"POR VENCER","AL DÍA"))))</f>
        <v/>
      </c>
      <c r="BX496" s="185" t="n"/>
      <c r="BY496" s="119">
        <f>IF(N($H496)&lt;12,"",IF(BS496="","",BS496+31))</f>
        <v/>
      </c>
      <c r="BZ496" s="124">
        <f>IF(BY496="","",TODAY()-BY496)</f>
        <v/>
      </c>
      <c r="CA496" s="494" t="n"/>
      <c r="CB496" s="184" t="n"/>
      <c r="CC496" s="184">
        <f>IF(BY496="","SIN ESTADO",IF(CA496&lt;&gt;"","PAGA",IF(BZ496&gt;0,"VENCIDA",IF(BZ496&gt;=-5,"POR VENCER","AL DÍA"))))</f>
        <v/>
      </c>
      <c r="CD496" s="185" t="n"/>
      <c r="CE496" s="119">
        <f>IF(N($H496)&lt;13,"",IF(BY496="","",BY496+31))</f>
        <v/>
      </c>
      <c r="CF496" s="124">
        <f>IF(CE496="","",TODAY()-CE496)</f>
        <v/>
      </c>
      <c r="CG496" s="494" t="n"/>
      <c r="CH496" s="184" t="n"/>
      <c r="CI496" s="184">
        <f>IF(CE496="","SIN ESTADO",IF(CG496&lt;&gt;"","PAGA",IF(CF496&gt;0,"VENCIDA",IF(CF496&gt;=-5,"POR VENCER","AL DÍA"))))</f>
        <v/>
      </c>
      <c r="CJ496" s="185" t="n"/>
      <c r="CK496" s="119">
        <f>IF(N($H496)&lt;14,"",IF(CE496="","",CE496+31))</f>
        <v/>
      </c>
      <c r="CL496" s="124">
        <f>IF(CK496="","",TODAY()-CK496)</f>
        <v/>
      </c>
      <c r="CM496" s="494" t="n"/>
      <c r="CN496" s="184" t="n"/>
      <c r="CO496" s="184">
        <f>IF(CK496="","SIN ESTADO",IF(CM496&lt;&gt;"","PAGA",IF(CL496&gt;0,"VENCIDA",IF(CL496&gt;=-5,"POR VENCER","AL DÍA"))))</f>
        <v/>
      </c>
      <c r="CP496" s="185" t="n"/>
      <c r="CQ496" s="119">
        <f>IF(N($H496)&lt;15,"",IF(CK496="","",CK496+31))</f>
        <v/>
      </c>
      <c r="CR496" s="124">
        <f>IF(CQ496="","",TODAY()-CQ496)</f>
        <v/>
      </c>
      <c r="CS496" s="494" t="n"/>
      <c r="CT496" s="184" t="n"/>
      <c r="CU496" s="184">
        <f>IF(CQ496="","SIN ESTADO",IF(CS496&lt;&gt;"","PAGA",IF(CR496&gt;0,"VENCIDA",IF(CR496&gt;=-5,"POR VENCER","AL DÍA"))))</f>
        <v/>
      </c>
      <c r="CV496" s="185" t="n"/>
      <c r="CW496" s="119">
        <f>IF(N($H496)&lt;16,"",IF(CQ496="","",CQ496+31))</f>
        <v/>
      </c>
      <c r="CX496" s="124">
        <f>IF(CW496="","",TODAY()-CW496)</f>
        <v/>
      </c>
      <c r="CY496" s="494" t="n"/>
      <c r="CZ496" s="184" t="n"/>
      <c r="DA496" s="184">
        <f>IF(CW496="","SIN ESTADO",IF(CY496&lt;&gt;"","PAGA",IF(CX496&gt;0,"VENCIDA",IF(CX496&gt;=-5,"POR VENCER","AL DÍA"))))</f>
        <v/>
      </c>
      <c r="DB496" s="185" t="n"/>
      <c r="DC496" s="119">
        <f>IF(N($H496)&lt;17,"",IF(CW496="","",CW496+31))</f>
        <v/>
      </c>
      <c r="DD496" s="124">
        <f>IF(DC496="","",TODAY()-DC496)</f>
        <v/>
      </c>
      <c r="DE496" s="494" t="n"/>
      <c r="DF496" s="184" t="n"/>
      <c r="DG496" s="184">
        <f>IF(DC496="","SIN ESTADO",IF(DE496&lt;&gt;"","PAGA",IF(DD496&gt;0,"VENCIDA",IF(DD496&gt;=-5,"POR VENCER","AL DÍA"))))</f>
        <v/>
      </c>
      <c r="DH496" s="185" t="n"/>
      <c r="DI496" s="119">
        <f>IF(N($H496)&lt;18,"",IF(DC496="","",DC496+31))</f>
        <v/>
      </c>
      <c r="DJ496" s="124">
        <f>IF(DI496="","",TODAY()-DI496)</f>
        <v/>
      </c>
      <c r="DK496" s="494" t="n"/>
      <c r="DL496" s="184" t="n"/>
      <c r="DM496" s="184">
        <f>IF(DI496="","SIN ESTADO",IF(DK496&lt;&gt;"","PAGA",IF(DJ496&gt;0,"VENCIDA",IF(DJ496&gt;=-5,"POR VENCER","AL DÍA"))))</f>
        <v/>
      </c>
      <c r="DN496" s="185" t="n"/>
      <c r="DO496" s="119">
        <f>IF(N($H496)&lt;19,"",IF(DI496="","",DI496+31))</f>
        <v/>
      </c>
      <c r="DP496" s="124">
        <f>IF(DO496="","",TODAY()-DO496)</f>
        <v/>
      </c>
      <c r="DQ496" s="494" t="n"/>
      <c r="DR496" s="184" t="n"/>
      <c r="DS496" s="184">
        <f>IF(DO496="","SIN ESTADO",IF(DQ496&lt;&gt;"","PAGA",IF(DP496&gt;0,"VENCIDA",IF(DP496&gt;=-5,"POR VENCER","AL DÍA"))))</f>
        <v/>
      </c>
      <c r="DT496" s="185" t="n"/>
      <c r="DU496" s="119">
        <f>IF(N($H496)&lt;20,"",IF(DO496="","",DO496+31))</f>
        <v/>
      </c>
      <c r="DV496" s="124">
        <f>IF(DU496="","",TODAY()-DU496)</f>
        <v/>
      </c>
      <c r="DW496" s="494" t="n"/>
      <c r="DX496" s="184" t="n"/>
      <c r="DY496" s="184">
        <f>IF(DU496="","SIN ESTADO",IF(DW496&lt;&gt;"","PAGA",IF(DV496&gt;0,"VENCIDA",IF(DV496&gt;=-5,"POR VENCER","AL DÍA"))))</f>
        <v/>
      </c>
      <c r="DZ496" s="185" t="n"/>
      <c r="EA496" s="119">
        <f>IF(N($H496)&lt;21,"",IF(DU496="","",DU496+31))</f>
        <v/>
      </c>
      <c r="EB496" s="124">
        <f>IF(EA496="","",TODAY()-EA496)</f>
        <v/>
      </c>
      <c r="EC496" s="494" t="n"/>
      <c r="ED496" s="184" t="n"/>
      <c r="EE496" s="184">
        <f>IF(EA496="","SIN ESTADO",IF(EC496&lt;&gt;"","PAGA",IF(EB496&gt;0,"VENCIDA",IF(EB496&gt;=-5,"POR VENCER","AL DÍA"))))</f>
        <v/>
      </c>
      <c r="EF496" s="185" t="n"/>
      <c r="EG496" s="119">
        <f>IF(N($H496)&lt;22,"",IF(EA496="","",EA496+31))</f>
        <v/>
      </c>
      <c r="EH496" s="124">
        <f>IF(EG496="","",TODAY()-EG496)</f>
        <v/>
      </c>
      <c r="EI496" s="494" t="n"/>
      <c r="EJ496" s="184" t="n"/>
      <c r="EK496" s="184">
        <f>IF(EG496="","SIN ESTADO",IF(EI496&lt;&gt;"","PAGA",IF(EH496&gt;0,"VENCIDA",IF(EH496&gt;=-5,"POR VENCER","AL DÍA"))))</f>
        <v/>
      </c>
      <c r="EL496" s="185" t="n"/>
      <c r="EM496" s="119">
        <f>IF(N($H496)&lt;23,"",IF(EG496="","",EG496+31))</f>
        <v/>
      </c>
      <c r="EN496" s="124">
        <f>IF(EM496="","",TODAY()-EM496)</f>
        <v/>
      </c>
      <c r="EO496" s="494" t="n"/>
      <c r="EP496" s="184" t="n"/>
      <c r="EQ496" s="184">
        <f>IF(EM496="","SIN ESTADO",IF(EO496&lt;&gt;"","PAGA",IF(EN496&gt;0,"VENCIDA",IF(EN496&gt;=-5,"POR VENCER","AL DÍA"))))</f>
        <v/>
      </c>
      <c r="ER496" s="185" t="n"/>
      <c r="ES496" s="119">
        <f>IF(N($H496)&lt;24,"",IF(EM496="","",EM496+31))</f>
        <v/>
      </c>
      <c r="ET496" s="124">
        <f>IF(ES496="","",TODAY()-ES496)</f>
        <v/>
      </c>
      <c r="EU496" s="494" t="n"/>
      <c r="EV496" s="184" t="n"/>
      <c r="EW496" s="184">
        <f>IF(ES496="","SIN ESTADO",IF(EU496&lt;&gt;"","PAGA",IF(ET496&gt;0,"VENCIDA",IF(ET496&gt;=-5,"POR VENCER","AL DÍA"))))</f>
        <v/>
      </c>
      <c r="EX496" s="185" t="n"/>
      <c r="EY496" s="119">
        <f>IF(N($H496)&lt;25,"",IF(ES496="","",ES496+31))</f>
        <v/>
      </c>
      <c r="EZ496" s="124">
        <f>IF(EY496="","",TODAY()-EY496)</f>
        <v/>
      </c>
      <c r="FA496" s="494" t="n"/>
      <c r="FB496" s="184" t="n"/>
      <c r="FC496" s="184">
        <f>IF(EY496="","SIN ESTADO",IF(FA496&lt;&gt;"","PAGA",IF(EZ496&gt;0,"VENCIDA",IF(EZ496&gt;=-5,"POR VENCER","AL DÍA"))))</f>
        <v/>
      </c>
      <c r="FD496" s="185" t="n"/>
      <c r="FE496" s="119">
        <f>IF(N($H496)&lt;26,"",IF(EY496="","",EY496+31))</f>
        <v/>
      </c>
      <c r="FF496" s="124">
        <f>IF(FE496="","",TODAY()-FE496)</f>
        <v/>
      </c>
      <c r="FG496" s="494" t="n"/>
      <c r="FH496" s="184" t="n"/>
      <c r="FI496" s="184">
        <f>IF(FE496="","SIN ESTADO",IF(FG496&lt;&gt;"","PAGA",IF(FF496&gt;0,"VENCIDA",IF(FF496&gt;=-5,"POR VENCER","AL DÍA"))))</f>
        <v/>
      </c>
      <c r="FJ496" s="185" t="n"/>
      <c r="FK496" s="119">
        <f>IF(N($H496)&lt;27,"",IF(FE496="","",FE496+31))</f>
        <v/>
      </c>
      <c r="FL496" s="124">
        <f>IF(FK496="","",TODAY()-FK496)</f>
        <v/>
      </c>
      <c r="FM496" s="494" t="n"/>
      <c r="FN496" s="184" t="n"/>
      <c r="FO496" s="184">
        <f>IF(FK496="","SIN ESTADO",IF(FM496&lt;&gt;"","PAGA",IF(FL496&gt;0,"VENCIDA",IF(FL496&gt;=-5,"POR VENCER","AL DÍA"))))</f>
        <v/>
      </c>
      <c r="FP496" s="185" t="n"/>
      <c r="FQ496" s="119">
        <f>IF(N($H496)&lt;28,"",IF(FK496="","",FK496+31))</f>
        <v/>
      </c>
      <c r="FR496" s="124">
        <f>IF(FQ496="","",TODAY()-FQ496)</f>
        <v/>
      </c>
      <c r="FS496" s="494" t="n"/>
      <c r="FT496" s="184" t="n"/>
      <c r="FU496" s="184">
        <f>IF(FQ496="","SIN ESTADO",IF(FS496&lt;&gt;"","PAGA",IF(FR496&gt;0,"VENCIDA",IF(FR496&gt;=-5,"POR VENCER","AL DÍA"))))</f>
        <v/>
      </c>
      <c r="FV496" s="185" t="n"/>
      <c r="FW496" s="119">
        <f>IF(N($H496)&lt;29,"",IF(FQ496="","",FQ496+31))</f>
        <v/>
      </c>
      <c r="FX496" s="124">
        <f>IF(FW496="","",TODAY()-FW496)</f>
        <v/>
      </c>
      <c r="FY496" s="494" t="n"/>
      <c r="FZ496" s="184" t="n"/>
      <c r="GA496" s="184">
        <f>IF(FW496="","SIN ESTADO",IF(FY496&lt;&gt;"","PAGA",IF(FX496&gt;0,"VENCIDA",IF(FX496&gt;=-5,"POR VENCER","AL DÍA"))))</f>
        <v/>
      </c>
      <c r="GB496" s="185" t="n"/>
      <c r="GC496" s="119">
        <f>IF(N($H496)&lt;30,"",IF(FW496="","",FW496+31))</f>
        <v/>
      </c>
      <c r="GD496" s="124">
        <f>IF(GC496="","",TODAY()-GC496)</f>
        <v/>
      </c>
      <c r="GE496" s="494" t="n"/>
      <c r="GF496" s="184" t="n"/>
      <c r="GG496" s="184">
        <f>IF(GC496="","SIN ESTADO",IF(GE496&lt;&gt;"","PAGA",IF(GD496&gt;0,"VENCIDA",IF(GD496&gt;=-5,"POR VENCER","AL DÍA"))))</f>
        <v/>
      </c>
      <c r="GH496" s="185" t="n"/>
      <c r="GI496" s="119">
        <f>IF(N($H496)&lt;31,"",IF(GC496="","",GC496+31))</f>
        <v/>
      </c>
      <c r="GJ496" s="124">
        <f>IF(GI496="","",TODAY()-GI496)</f>
        <v/>
      </c>
      <c r="GK496" s="494" t="n"/>
      <c r="GL496" s="184" t="n"/>
      <c r="GM496" s="184">
        <f>IF(GI496="","SIN ESTADO",IF(GK496&lt;&gt;"","PAGA",IF(GJ496&gt;0,"VENCIDA",IF(GJ496&gt;=-5,"POR VENCER","AL DÍA"))))</f>
        <v/>
      </c>
      <c r="GN496" s="185" t="n"/>
      <c r="GO496" s="119">
        <f>IF(N($H496)&lt;32,"",IF(GI496="","",GI496+31))</f>
        <v/>
      </c>
      <c r="GP496" s="124">
        <f>IF(GO496="","",TODAY()-GO496)</f>
        <v/>
      </c>
      <c r="GQ496" s="494" t="n"/>
      <c r="GR496" s="184" t="n"/>
      <c r="GS496" s="184">
        <f>IF(GO496="","SIN ESTADO",IF(GQ496&lt;&gt;"","PAGA",IF(GP496&gt;0,"VENCIDA",IF(GP496&gt;=-5,"POR VENCER","AL DÍA"))))</f>
        <v/>
      </c>
      <c r="GT496" s="185" t="n"/>
      <c r="GU496" s="119">
        <f>IF(N($H496)&lt;33,"",IF(GO496="","",GO496+31))</f>
        <v/>
      </c>
      <c r="GV496" s="124">
        <f>IF(GU496="","",TODAY()-GU496)</f>
        <v/>
      </c>
      <c r="GW496" s="494" t="n"/>
      <c r="GX496" s="184" t="n"/>
      <c r="GY496" s="184">
        <f>IF(GU496="","SIN ESTADO",IF(GW496&lt;&gt;"","PAGA",IF(GV496&gt;0,"VENCIDA",IF(GV496&gt;=-5,"POR VENCER","AL DÍA"))))</f>
        <v/>
      </c>
      <c r="GZ496" s="185" t="n"/>
      <c r="HA496" s="119">
        <f>IF(N($H496)&lt;34,"",IF(GU496="","",GU496+31))</f>
        <v/>
      </c>
      <c r="HB496" s="124">
        <f>IF(HA496="","",TODAY()-HA496)</f>
        <v/>
      </c>
      <c r="HC496" s="494" t="n"/>
      <c r="HD496" s="184" t="n"/>
      <c r="HE496" s="184">
        <f>IF(HA496="","SIN ESTADO",IF(HC496&lt;&gt;"","PAGA",IF(HB496&gt;0,"VENCIDA",IF(HB496&gt;=-5,"POR VENCER","AL DÍA"))))</f>
        <v/>
      </c>
      <c r="HF496" s="185" t="n"/>
      <c r="HG496" s="119">
        <f>IF(N($H496)&lt;35,"",IF(HA496="","",HA496+31))</f>
        <v/>
      </c>
      <c r="HH496" s="124">
        <f>IF(HG496="","",TODAY()-HG496)</f>
        <v/>
      </c>
      <c r="HI496" s="494" t="n"/>
      <c r="HJ496" s="184" t="n"/>
      <c r="HK496" s="184">
        <f>IF(HG496="","SIN ESTADO",IF(HI496&lt;&gt;"","PAGA",IF(HH496&gt;0,"VENCIDA",IF(HH496&gt;=-5,"POR VENCER","AL DÍA"))))</f>
        <v/>
      </c>
      <c r="HL496" s="168" t="n"/>
      <c r="HM496" s="119">
        <f>IF(N($H496)&lt;36,"",IF(HG496="","",HG496+31))</f>
        <v/>
      </c>
      <c r="HN496" s="124">
        <f>IF(HM496="","",TODAY()-HM496)</f>
        <v/>
      </c>
      <c r="HO496" s="494" t="n"/>
      <c r="HP496" s="184" t="n"/>
      <c r="HQ496" s="184">
        <f>IF(HM496="","SIN ESTADO",IF(HO496&lt;&gt;"","PAGA",IF(HN496&gt;0,"VENCIDA",IF(HN496&gt;=-5,"POR VENCER","AL DÍA"))))</f>
        <v/>
      </c>
      <c r="HR496" s="168" t="n"/>
      <c r="HS496" s="169">
        <f>N496+T496+Z496+AF496+AL496+AR496+AX496+BD496+BJ496+BP496+BV496+CB496+CH496+CN496+CT496+CZ496+DF496+DL496+DR496+DX496+ED496+EJ496+EP496+EV496+FB496+FH496+FN496+FT496+FZ496+GF496+GL496+GR496+GX496+HD496+HJ496+HP496</f>
        <v/>
      </c>
      <c r="HU496" s="170">
        <f>IFERROR(N($J496),0)</f>
        <v/>
      </c>
      <c r="HW496" s="170">
        <f>SUMPRODUCT((MOD(COLUMN($M496:$HR496)-COLUMN($M496),6)=0)*ISNUMBER($M496:$HR496)*($M496:$HR496&gt;=RESUMEN!$C$26)*($M496:$HR496&lt;=RESUMEN!$C$27)*IFERROR(N($N496:$HS496),0))</f>
        <v/>
      </c>
      <c r="HX496" s="170">
        <f>SUMPRODUCT((MOD(COLUMN($M496:$HR496)-COLUMN($M496),6)=0)*ISNUMBER($M496:$HR496)*($M496:$HR496&gt;=RESUMEN!$C$26)*($M496:$HR496&lt;=RESUMEN!$C$27))</f>
        <v/>
      </c>
    </row>
    <row r="497" ht="15.75" customHeight="1" s="506">
      <c r="B497" s="113">
        <f>VENTAS!A496</f>
        <v/>
      </c>
      <c r="C497" s="236">
        <f>VENTAS!B496</f>
        <v/>
      </c>
      <c r="D497" s="53">
        <f>VENTAS!C496</f>
        <v/>
      </c>
      <c r="E497" s="114">
        <f>VENTAS!D496</f>
        <v/>
      </c>
      <c r="F497" s="114">
        <f>VENTAS!J496</f>
        <v/>
      </c>
      <c r="G497" s="494">
        <f>VENTAS!F496</f>
        <v/>
      </c>
      <c r="H497" s="479">
        <f>VENTAS!K496</f>
        <v/>
      </c>
      <c r="I497" s="479">
        <f>VENTAS!M496</f>
        <v/>
      </c>
      <c r="J497" s="184">
        <f>VENTAS!L496</f>
        <v/>
      </c>
      <c r="K497" s="119">
        <f>IF(N($H497)&lt;1,"",$G497+31)</f>
        <v/>
      </c>
      <c r="L497" s="124">
        <f>IF(K497="","",TODAY()-K497)</f>
        <v/>
      </c>
      <c r="M497" s="469" t="n">
        <v>46109</v>
      </c>
      <c r="N497" s="374" t="n">
        <v>1191700</v>
      </c>
      <c r="O497" s="184">
        <f>IF(K497="","SIN ESTADO",IF(M497&lt;&gt;"","PAGA",IF(L497&gt;0,"VENCIDA",IF(L497&gt;=-5,"POR VENCER","AL DÍA"))))</f>
        <v/>
      </c>
      <c r="P497" s="185" t="inlineStr">
        <is>
          <t>TRANSFERENCIA</t>
        </is>
      </c>
      <c r="Q497" s="119">
        <f>IF(N($H497)&lt;2,"",IF(K497="","",K497+31))</f>
        <v/>
      </c>
      <c r="R497" s="124">
        <f>IF(Q497="","",TODAY()-Q497)</f>
        <v/>
      </c>
      <c r="S497" s="494" t="n">
        <v>46272</v>
      </c>
      <c r="T497" s="184" t="n">
        <v>3000000</v>
      </c>
      <c r="U497" s="184">
        <f>IF(Q497="","SIN ESTADO",IF(S497&lt;&gt;"","PAGA",IF(R497&gt;0,"VENCIDA",IF(R497&gt;=-5,"POR VENCER","AL DÍA"))))</f>
        <v/>
      </c>
      <c r="V497" s="185" t="inlineStr">
        <is>
          <t>TRANSFERENCIA</t>
        </is>
      </c>
      <c r="W497" s="119">
        <f>IF(N($H497)&lt;3,"",IF(Q497="","",Q497+31))</f>
        <v/>
      </c>
      <c r="X497" s="124">
        <f>IF(W497="","",TODAY()-W497)</f>
        <v/>
      </c>
      <c r="Y497" s="494" t="n">
        <v>46272</v>
      </c>
      <c r="Z497" s="184" t="n"/>
      <c r="AA497" s="184">
        <f>IF(W497="","SIN ESTADO",IF(Y497&lt;&gt;"","PAGA",IF(X497&gt;0,"VENCIDA",IF(X497&gt;=-5,"POR VENCER","AL DÍA"))))</f>
        <v/>
      </c>
      <c r="AB497" s="185" t="n"/>
      <c r="AC497" s="119">
        <f>IF(N($H497)&lt;4,"",IF(W497="","",W497+31))</f>
        <v/>
      </c>
      <c r="AD497" s="124">
        <f>IF(AC497="","",TODAY()-AC497)</f>
        <v/>
      </c>
      <c r="AE497" s="494" t="n">
        <v>46272</v>
      </c>
      <c r="AF497" s="184" t="n"/>
      <c r="AG497" s="184">
        <f>IF(AC497="","SIN ESTADO",IF(AE497&lt;&gt;"","PAGA",IF(AD497&gt;0,"VENCIDA",IF(AD497&gt;=-5,"POR VENCER","AL DÍA"))))</f>
        <v/>
      </c>
      <c r="AH497" s="185" t="n"/>
      <c r="AI497" s="119">
        <f>IF(N($H497)&lt;5,"",IF(AC497="","",AC497+31))</f>
        <v/>
      </c>
      <c r="AJ497" s="124">
        <f>IF(AI497="","",TODAY()-AI497)</f>
        <v/>
      </c>
      <c r="AK497" s="494" t="n">
        <v>46286</v>
      </c>
      <c r="AL497" s="184" t="n">
        <v>1500000</v>
      </c>
      <c r="AM497" s="184">
        <f>IF(AI497="","SIN ESTADO",IF(AK497&lt;&gt;"","PAGA",IF(AJ497&gt;0,"VENCIDA",IF(AJ497&gt;=-5,"POR VENCER","AL DÍA"))))</f>
        <v/>
      </c>
      <c r="AN497" s="185" t="inlineStr">
        <is>
          <t>TRANSFERENCIA</t>
        </is>
      </c>
      <c r="AO497" s="119">
        <f>IF(N($H497)&lt;6,"",IF(AI497="","",AI497+31))</f>
        <v/>
      </c>
      <c r="AP497" s="124">
        <f>IF(AO497="","",TODAY()-AO497)</f>
        <v/>
      </c>
      <c r="AQ497" s="270" t="n"/>
      <c r="AR497" s="184" t="n"/>
      <c r="AS497" s="184">
        <f>IF(AO497="","SIN ESTADO",IF(AQ497&lt;&gt;"","PAGA",IF(AP497&gt;0,"VENCIDA",IF(AP497&gt;=-5,"POR VENCER","AL DÍA"))))</f>
        <v/>
      </c>
      <c r="AT497" s="185" t="n"/>
      <c r="AU497" s="119">
        <f>IF(N($H497)&lt;7,"",IF(AO497="","",AO497+31))</f>
        <v/>
      </c>
      <c r="AV497" s="124">
        <f>IF(AU497="","",TODAY()-AU497)</f>
        <v/>
      </c>
      <c r="AW497" s="494" t="n"/>
      <c r="AX497" s="184" t="n"/>
      <c r="AY497" s="184">
        <f>IF(AU497="","SIN ESTADO",IF(AW497&lt;&gt;"","PAGA",IF(AV497&gt;0,"VENCIDA",IF(AV497&gt;=-5,"POR VENCER","AL DÍA"))))</f>
        <v/>
      </c>
      <c r="AZ497" s="185" t="n"/>
      <c r="BA497" s="119">
        <f>IF(N($H497)&lt;8,"",IF(AU497="","",AU497+31))</f>
        <v/>
      </c>
      <c r="BB497" s="124">
        <f>IF(BA497="","",TODAY()-BA497)</f>
        <v/>
      </c>
      <c r="BC497" s="494" t="n"/>
      <c r="BD497" s="184" t="n"/>
      <c r="BE497" s="184">
        <f>IF(BA497="","SIN ESTADO",IF(BC497&lt;&gt;"","PAGA",IF(BB497&gt;0,"VENCIDA",IF(BB497&gt;=-5,"POR VENCER","AL DÍA"))))</f>
        <v/>
      </c>
      <c r="BF497" s="185" t="n"/>
      <c r="BG497" s="119">
        <f>IF(N($H497)&lt;9,"",IF(BA497="","",BA497+31))</f>
        <v/>
      </c>
      <c r="BH497" s="124">
        <f>IF(BG497="","",TODAY()-BG497)</f>
        <v/>
      </c>
      <c r="BI497" s="494" t="n"/>
      <c r="BJ497" s="184" t="n"/>
      <c r="BK497" s="184">
        <f>IF(BG497="","SIN ESTADO",IF(BI497&lt;&gt;"","PAGA",IF(BH497&gt;0,"VENCIDA",IF(BH497&gt;=-5,"POR VENCER","AL DÍA"))))</f>
        <v/>
      </c>
      <c r="BL497" s="185" t="n"/>
      <c r="BM497" s="119">
        <f>IF(N($H497)&lt;10,"",IF(BG497="","",BG497+31))</f>
        <v/>
      </c>
      <c r="BN497" s="124">
        <f>IF(BM497="","",TODAY()-BM497)</f>
        <v/>
      </c>
      <c r="BO497" s="494" t="n"/>
      <c r="BP497" s="184" t="n"/>
      <c r="BQ497" s="184">
        <f>IF(BM497="","SIN ESTADO",IF(BO497&lt;&gt;"","PAGA",IF(BN497&gt;0,"VENCIDA",IF(BN497&gt;=-5,"POR VENCER","AL DÍA"))))</f>
        <v/>
      </c>
      <c r="BR497" s="185" t="n"/>
      <c r="BS497" s="119">
        <f>IF(N($H497)&lt;11,"",IF(BM497="","",BM497+31))</f>
        <v/>
      </c>
      <c r="BT497" s="124">
        <f>IF(BS497="","",TODAY()-BS497)</f>
        <v/>
      </c>
      <c r="BU497" s="494" t="n"/>
      <c r="BV497" s="184" t="n"/>
      <c r="BW497" s="184">
        <f>IF(BS497="","SIN ESTADO",IF(BU497&lt;&gt;"","PAGA",IF(BT497&gt;0,"VENCIDA",IF(BT497&gt;=-5,"POR VENCER","AL DÍA"))))</f>
        <v/>
      </c>
      <c r="BX497" s="185" t="n"/>
      <c r="BY497" s="119">
        <f>IF(N($H497)&lt;12,"",IF(BS497="","",BS497+31))</f>
        <v/>
      </c>
      <c r="BZ497" s="124">
        <f>IF(BY497="","",TODAY()-BY497)</f>
        <v/>
      </c>
      <c r="CA497" s="494" t="n"/>
      <c r="CB497" s="184" t="n"/>
      <c r="CC497" s="184">
        <f>IF(BY497="","SIN ESTADO",IF(CA497&lt;&gt;"","PAGA",IF(BZ497&gt;0,"VENCIDA",IF(BZ497&gt;=-5,"POR VENCER","AL DÍA"))))</f>
        <v/>
      </c>
      <c r="CD497" s="185" t="n"/>
      <c r="CE497" s="119">
        <f>IF(N($H497)&lt;13,"",IF(BY497="","",BY497+31))</f>
        <v/>
      </c>
      <c r="CF497" s="124">
        <f>IF(CE497="","",TODAY()-CE497)</f>
        <v/>
      </c>
      <c r="CG497" s="494" t="n"/>
      <c r="CH497" s="184" t="n"/>
      <c r="CI497" s="184">
        <f>IF(CE497="","SIN ESTADO",IF(CG497&lt;&gt;"","PAGA",IF(CF497&gt;0,"VENCIDA",IF(CF497&gt;=-5,"POR VENCER","AL DÍA"))))</f>
        <v/>
      </c>
      <c r="CJ497" s="185" t="n"/>
      <c r="CK497" s="119">
        <f>IF(N($H497)&lt;14,"",IF(CE497="","",CE497+31))</f>
        <v/>
      </c>
      <c r="CL497" s="124">
        <f>IF(CK497="","",TODAY()-CK497)</f>
        <v/>
      </c>
      <c r="CM497" s="494" t="n"/>
      <c r="CN497" s="184" t="n"/>
      <c r="CO497" s="184">
        <f>IF(CK497="","SIN ESTADO",IF(CM497&lt;&gt;"","PAGA",IF(CL497&gt;0,"VENCIDA",IF(CL497&gt;=-5,"POR VENCER","AL DÍA"))))</f>
        <v/>
      </c>
      <c r="CP497" s="185" t="n"/>
      <c r="CQ497" s="119">
        <f>IF(N($H497)&lt;15,"",IF(CK497="","",CK497+31))</f>
        <v/>
      </c>
      <c r="CR497" s="124">
        <f>IF(CQ497="","",TODAY()-CQ497)</f>
        <v/>
      </c>
      <c r="CS497" s="494" t="n"/>
      <c r="CT497" s="184" t="n"/>
      <c r="CU497" s="184">
        <f>IF(CQ497="","SIN ESTADO",IF(CS497&lt;&gt;"","PAGA",IF(CR497&gt;0,"VENCIDA",IF(CR497&gt;=-5,"POR VENCER","AL DÍA"))))</f>
        <v/>
      </c>
      <c r="CV497" s="185" t="n"/>
      <c r="CW497" s="119">
        <f>IF(N($H497)&lt;16,"",IF(CQ497="","",CQ497+31))</f>
        <v/>
      </c>
      <c r="CX497" s="124">
        <f>IF(CW497="","",TODAY()-CW497)</f>
        <v/>
      </c>
      <c r="CY497" s="494" t="n"/>
      <c r="CZ497" s="184" t="n"/>
      <c r="DA497" s="184">
        <f>IF(CW497="","SIN ESTADO",IF(CY497&lt;&gt;"","PAGA",IF(CX497&gt;0,"VENCIDA",IF(CX497&gt;=-5,"POR VENCER","AL DÍA"))))</f>
        <v/>
      </c>
      <c r="DB497" s="185" t="n"/>
      <c r="DC497" s="119">
        <f>IF(N($H497)&lt;17,"",IF(CW497="","",CW497+31))</f>
        <v/>
      </c>
      <c r="DD497" s="124">
        <f>IF(DC497="","",TODAY()-DC497)</f>
        <v/>
      </c>
      <c r="DE497" s="494" t="n"/>
      <c r="DF497" s="184" t="n"/>
      <c r="DG497" s="184">
        <f>IF(DC497="","SIN ESTADO",IF(DE497&lt;&gt;"","PAGA",IF(DD497&gt;0,"VENCIDA",IF(DD497&gt;=-5,"POR VENCER","AL DÍA"))))</f>
        <v/>
      </c>
      <c r="DH497" s="185" t="n"/>
      <c r="DI497" s="119">
        <f>IF(N($H497)&lt;18,"",IF(DC497="","",DC497+31))</f>
        <v/>
      </c>
      <c r="DJ497" s="124">
        <f>IF(DI497="","",TODAY()-DI497)</f>
        <v/>
      </c>
      <c r="DK497" s="494" t="n"/>
      <c r="DL497" s="184" t="n"/>
      <c r="DM497" s="184">
        <f>IF(DI497="","SIN ESTADO",IF(DK497&lt;&gt;"","PAGA",IF(DJ497&gt;0,"VENCIDA",IF(DJ497&gt;=-5,"POR VENCER","AL DÍA"))))</f>
        <v/>
      </c>
      <c r="DN497" s="185" t="n"/>
      <c r="DO497" s="119">
        <f>IF(N($H497)&lt;19,"",IF(DI497="","",DI497+31))</f>
        <v/>
      </c>
      <c r="DP497" s="124">
        <f>IF(DO497="","",TODAY()-DO497)</f>
        <v/>
      </c>
      <c r="DQ497" s="494" t="n"/>
      <c r="DR497" s="184" t="n"/>
      <c r="DS497" s="184">
        <f>IF(DO497="","SIN ESTADO",IF(DQ497&lt;&gt;"","PAGA",IF(DP497&gt;0,"VENCIDA",IF(DP497&gt;=-5,"POR VENCER","AL DÍA"))))</f>
        <v/>
      </c>
      <c r="DT497" s="185" t="n"/>
      <c r="DU497" s="119">
        <f>IF(N($H497)&lt;20,"",IF(DO497="","",DO497+31))</f>
        <v/>
      </c>
      <c r="DV497" s="124">
        <f>IF(DU497="","",TODAY()-DU497)</f>
        <v/>
      </c>
      <c r="DW497" s="494" t="n"/>
      <c r="DX497" s="184" t="n"/>
      <c r="DY497" s="184">
        <f>IF(DU497="","SIN ESTADO",IF(DW497&lt;&gt;"","PAGA",IF(DV497&gt;0,"VENCIDA",IF(DV497&gt;=-5,"POR VENCER","AL DÍA"))))</f>
        <v/>
      </c>
      <c r="DZ497" s="185" t="n"/>
      <c r="EA497" s="119">
        <f>IF(N($H497)&lt;21,"",IF(DU497="","",DU497+31))</f>
        <v/>
      </c>
      <c r="EB497" s="124">
        <f>IF(EA497="","",TODAY()-EA497)</f>
        <v/>
      </c>
      <c r="EC497" s="494" t="n"/>
      <c r="ED497" s="184" t="n"/>
      <c r="EE497" s="184">
        <f>IF(EA497="","SIN ESTADO",IF(EC497&lt;&gt;"","PAGA",IF(EB497&gt;0,"VENCIDA",IF(EB497&gt;=-5,"POR VENCER","AL DÍA"))))</f>
        <v/>
      </c>
      <c r="EF497" s="185" t="n"/>
      <c r="EG497" s="119">
        <f>IF(N($H497)&lt;22,"",IF(EA497="","",EA497+31))</f>
        <v/>
      </c>
      <c r="EH497" s="124">
        <f>IF(EG497="","",TODAY()-EG497)</f>
        <v/>
      </c>
      <c r="EI497" s="494" t="n"/>
      <c r="EJ497" s="184" t="n"/>
      <c r="EK497" s="184">
        <f>IF(EG497="","SIN ESTADO",IF(EI497&lt;&gt;"","PAGA",IF(EH497&gt;0,"VENCIDA",IF(EH497&gt;=-5,"POR VENCER","AL DÍA"))))</f>
        <v/>
      </c>
      <c r="EL497" s="185" t="n"/>
      <c r="EM497" s="119">
        <f>IF(N($H497)&lt;23,"",IF(EG497="","",EG497+31))</f>
        <v/>
      </c>
      <c r="EN497" s="124">
        <f>IF(EM497="","",TODAY()-EM497)</f>
        <v/>
      </c>
      <c r="EO497" s="494" t="n"/>
      <c r="EP497" s="184" t="n"/>
      <c r="EQ497" s="184">
        <f>IF(EM497="","SIN ESTADO",IF(EO497&lt;&gt;"","PAGA",IF(EN497&gt;0,"VENCIDA",IF(EN497&gt;=-5,"POR VENCER","AL DÍA"))))</f>
        <v/>
      </c>
      <c r="ER497" s="185" t="n"/>
      <c r="ES497" s="119">
        <f>IF(N($H497)&lt;24,"",IF(EM497="","",EM497+31))</f>
        <v/>
      </c>
      <c r="ET497" s="124">
        <f>IF(ES497="","",TODAY()-ES497)</f>
        <v/>
      </c>
      <c r="EU497" s="494" t="n"/>
      <c r="EV497" s="184" t="n"/>
      <c r="EW497" s="184">
        <f>IF(ES497="","SIN ESTADO",IF(EU497&lt;&gt;"","PAGA",IF(ET497&gt;0,"VENCIDA",IF(ET497&gt;=-5,"POR VENCER","AL DÍA"))))</f>
        <v/>
      </c>
      <c r="EX497" s="185" t="n"/>
      <c r="EY497" s="119">
        <f>IF(N($H497)&lt;25,"",IF(ES497="","",ES497+31))</f>
        <v/>
      </c>
      <c r="EZ497" s="124">
        <f>IF(EY497="","",TODAY()-EY497)</f>
        <v/>
      </c>
      <c r="FA497" s="494" t="n"/>
      <c r="FB497" s="184" t="n"/>
      <c r="FC497" s="184">
        <f>IF(EY497="","SIN ESTADO",IF(FA497&lt;&gt;"","PAGA",IF(EZ497&gt;0,"VENCIDA",IF(EZ497&gt;=-5,"POR VENCER","AL DÍA"))))</f>
        <v/>
      </c>
      <c r="FD497" s="185" t="n"/>
      <c r="FE497" s="119">
        <f>IF(N($H497)&lt;26,"",IF(EY497="","",EY497+31))</f>
        <v/>
      </c>
      <c r="FF497" s="124">
        <f>IF(FE497="","",TODAY()-FE497)</f>
        <v/>
      </c>
      <c r="FG497" s="494" t="n"/>
      <c r="FH497" s="184" t="n"/>
      <c r="FI497" s="184">
        <f>IF(FE497="","SIN ESTADO",IF(FG497&lt;&gt;"","PAGA",IF(FF497&gt;0,"VENCIDA",IF(FF497&gt;=-5,"POR VENCER","AL DÍA"))))</f>
        <v/>
      </c>
      <c r="FJ497" s="185" t="n"/>
      <c r="FK497" s="119">
        <f>IF(N($H497)&lt;27,"",IF(FE497="","",FE497+31))</f>
        <v/>
      </c>
      <c r="FL497" s="124">
        <f>IF(FK497="","",TODAY()-FK497)</f>
        <v/>
      </c>
      <c r="FM497" s="494" t="n"/>
      <c r="FN497" s="184" t="n"/>
      <c r="FO497" s="184">
        <f>IF(FK497="","SIN ESTADO",IF(FM497&lt;&gt;"","PAGA",IF(FL497&gt;0,"VENCIDA",IF(FL497&gt;=-5,"POR VENCER","AL DÍA"))))</f>
        <v/>
      </c>
      <c r="FP497" s="185" t="n"/>
      <c r="FQ497" s="119">
        <f>IF(N($H497)&lt;28,"",IF(FK497="","",FK497+31))</f>
        <v/>
      </c>
      <c r="FR497" s="124">
        <f>IF(FQ497="","",TODAY()-FQ497)</f>
        <v/>
      </c>
      <c r="FS497" s="494" t="n"/>
      <c r="FT497" s="184" t="n"/>
      <c r="FU497" s="184">
        <f>IF(FQ497="","SIN ESTADO",IF(FS497&lt;&gt;"","PAGA",IF(FR497&gt;0,"VENCIDA",IF(FR497&gt;=-5,"POR VENCER","AL DÍA"))))</f>
        <v/>
      </c>
      <c r="FV497" s="185" t="n"/>
      <c r="FW497" s="119">
        <f>IF(N($H497)&lt;29,"",IF(FQ497="","",FQ497+31))</f>
        <v/>
      </c>
      <c r="FX497" s="124">
        <f>IF(FW497="","",TODAY()-FW497)</f>
        <v/>
      </c>
      <c r="FY497" s="494" t="n"/>
      <c r="FZ497" s="184" t="n"/>
      <c r="GA497" s="184">
        <f>IF(FW497="","SIN ESTADO",IF(FY497&lt;&gt;"","PAGA",IF(FX497&gt;0,"VENCIDA",IF(FX497&gt;=-5,"POR VENCER","AL DÍA"))))</f>
        <v/>
      </c>
      <c r="GB497" s="185" t="n"/>
      <c r="GC497" s="119">
        <f>IF(N($H497)&lt;30,"",IF(FW497="","",FW497+31))</f>
        <v/>
      </c>
      <c r="GD497" s="124">
        <f>IF(GC497="","",TODAY()-GC497)</f>
        <v/>
      </c>
      <c r="GE497" s="494" t="n"/>
      <c r="GF497" s="184" t="n"/>
      <c r="GG497" s="184">
        <f>IF(GC497="","SIN ESTADO",IF(GE497&lt;&gt;"","PAGA",IF(GD497&gt;0,"VENCIDA",IF(GD497&gt;=-5,"POR VENCER","AL DÍA"))))</f>
        <v/>
      </c>
      <c r="GH497" s="185" t="n"/>
      <c r="GI497" s="119">
        <f>IF(N($H497)&lt;31,"",IF(GC497="","",GC497+31))</f>
        <v/>
      </c>
      <c r="GJ497" s="124">
        <f>IF(GI497="","",TODAY()-GI497)</f>
        <v/>
      </c>
      <c r="GK497" s="494" t="n"/>
      <c r="GL497" s="184" t="n"/>
      <c r="GM497" s="184">
        <f>IF(GI497="","SIN ESTADO",IF(GK497&lt;&gt;"","PAGA",IF(GJ497&gt;0,"VENCIDA",IF(GJ497&gt;=-5,"POR VENCER","AL DÍA"))))</f>
        <v/>
      </c>
      <c r="GN497" s="185" t="n"/>
      <c r="GO497" s="119">
        <f>IF(N($H497)&lt;32,"",IF(GI497="","",GI497+31))</f>
        <v/>
      </c>
      <c r="GP497" s="124">
        <f>IF(GO497="","",TODAY()-GO497)</f>
        <v/>
      </c>
      <c r="GQ497" s="494" t="n"/>
      <c r="GR497" s="184" t="n"/>
      <c r="GS497" s="184">
        <f>IF(GO497="","SIN ESTADO",IF(GQ497&lt;&gt;"","PAGA",IF(GP497&gt;0,"VENCIDA",IF(GP497&gt;=-5,"POR VENCER","AL DÍA"))))</f>
        <v/>
      </c>
      <c r="GT497" s="185" t="n"/>
      <c r="GU497" s="119">
        <f>IF(N($H497)&lt;33,"",IF(GO497="","",GO497+31))</f>
        <v/>
      </c>
      <c r="GV497" s="124">
        <f>IF(GU497="","",TODAY()-GU497)</f>
        <v/>
      </c>
      <c r="GW497" s="494" t="n"/>
      <c r="GX497" s="184" t="n"/>
      <c r="GY497" s="184">
        <f>IF(GU497="","SIN ESTADO",IF(GW497&lt;&gt;"","PAGA",IF(GV497&gt;0,"VENCIDA",IF(GV497&gt;=-5,"POR VENCER","AL DÍA"))))</f>
        <v/>
      </c>
      <c r="GZ497" s="185" t="n"/>
      <c r="HA497" s="119">
        <f>IF(N($H497)&lt;34,"",IF(GU497="","",GU497+31))</f>
        <v/>
      </c>
      <c r="HB497" s="124">
        <f>IF(HA497="","",TODAY()-HA497)</f>
        <v/>
      </c>
      <c r="HC497" s="494" t="n"/>
      <c r="HD497" s="184" t="n"/>
      <c r="HE497" s="184">
        <f>IF(HA497="","SIN ESTADO",IF(HC497&lt;&gt;"","PAGA",IF(HB497&gt;0,"VENCIDA",IF(HB497&gt;=-5,"POR VENCER","AL DÍA"))))</f>
        <v/>
      </c>
      <c r="HF497" s="185" t="n"/>
      <c r="HG497" s="119">
        <f>IF(N($H497)&lt;35,"",IF(HA497="","",HA497+31))</f>
        <v/>
      </c>
      <c r="HH497" s="124">
        <f>IF(HG497="","",TODAY()-HG497)</f>
        <v/>
      </c>
      <c r="HI497" s="494" t="n"/>
      <c r="HJ497" s="184" t="n"/>
      <c r="HK497" s="184">
        <f>IF(HG497="","SIN ESTADO",IF(HI497&lt;&gt;"","PAGA",IF(HH497&gt;0,"VENCIDA",IF(HH497&gt;=-5,"POR VENCER","AL DÍA"))))</f>
        <v/>
      </c>
      <c r="HL497" s="168" t="n"/>
      <c r="HM497" s="119">
        <f>IF(N($H497)&lt;36,"",IF(HG497="","",HG497+31))</f>
        <v/>
      </c>
      <c r="HN497" s="124">
        <f>IF(HM497="","",TODAY()-HM497)</f>
        <v/>
      </c>
      <c r="HO497" s="494" t="n"/>
      <c r="HP497" s="184" t="n"/>
      <c r="HQ497" s="184">
        <f>IF(HM497="","SIN ESTADO",IF(HO497&lt;&gt;"","PAGA",IF(HN497&gt;0,"VENCIDA",IF(HN497&gt;=-5,"POR VENCER","AL DÍA"))))</f>
        <v/>
      </c>
      <c r="HR497" s="168" t="n"/>
      <c r="HS497" s="169">
        <f>N497+T497+Z497+AF497+AL497+AR497+AX497+BD497+BJ497+BP497+BV497+CB497+CH497+CN497+CT497+CZ497+DF497+DL497+DR497+DX497+ED497+EJ497+EP497+EV497+FB497+FH497+FN497+FT497+FZ497+GF497+GL497+GR497+GX497+HD497+HJ497+HP497</f>
        <v/>
      </c>
      <c r="HU497" s="170">
        <f>IFERROR(N($J497),0)</f>
        <v/>
      </c>
      <c r="HW497" s="170">
        <f>SUMPRODUCT((MOD(COLUMN($M497:$HR497)-COLUMN($M497),6)=0)*ISNUMBER($M497:$HR497)*($M497:$HR497&gt;=RESUMEN!$C$26)*($M497:$HR497&lt;=RESUMEN!$C$27)*IFERROR(N($N497:$HS497),0))</f>
        <v/>
      </c>
      <c r="HX497" s="170">
        <f>SUMPRODUCT((MOD(COLUMN($M497:$HR497)-COLUMN($M497),6)=0)*ISNUMBER($M497:$HR497)*($M497:$HR497&gt;=RESUMEN!$C$26)*($M497:$HR497&lt;=RESUMEN!$C$27))</f>
        <v/>
      </c>
    </row>
    <row r="498" ht="15.75" customHeight="1" s="506">
      <c r="B498" s="113">
        <f>VENTAS!A497</f>
        <v/>
      </c>
      <c r="C498" s="236">
        <f>VENTAS!B497</f>
        <v/>
      </c>
      <c r="D498" s="53">
        <f>VENTAS!C497</f>
        <v/>
      </c>
      <c r="E498" s="114">
        <f>VENTAS!D497</f>
        <v/>
      </c>
      <c r="F498" s="114">
        <f>VENTAS!J497</f>
        <v/>
      </c>
      <c r="G498" s="494">
        <f>VENTAS!F497</f>
        <v/>
      </c>
      <c r="H498" s="479">
        <f>VENTAS!K497</f>
        <v/>
      </c>
      <c r="I498" s="479">
        <f>VENTAS!M497</f>
        <v/>
      </c>
      <c r="J498" s="184">
        <f>VENTAS!L497</f>
        <v/>
      </c>
      <c r="K498" s="119">
        <f>IF(N($H498)&lt;1,"",$G498+31)</f>
        <v/>
      </c>
      <c r="L498" s="124">
        <f>IF(K498="","",TODAY()-K498)</f>
        <v/>
      </c>
      <c r="M498" s="494" t="n"/>
      <c r="N498" s="374" t="n"/>
      <c r="O498" s="184">
        <f>IF(K498="","SIN ESTADO",IF(M498&lt;&gt;"","PAGA",IF(L498&gt;0,"VENCIDA",IF(L498&gt;=-5,"POR VENCER","AL DÍA"))))</f>
        <v/>
      </c>
      <c r="P498" s="185" t="n"/>
      <c r="Q498" s="119">
        <f>IF(N($H498)&lt;2,"",IF(K498="","",K498+31))</f>
        <v/>
      </c>
      <c r="R498" s="124">
        <f>IF(Q498="","",TODAY()-Q498)</f>
        <v/>
      </c>
      <c r="S498" s="494" t="n"/>
      <c r="T498" s="184" t="n"/>
      <c r="U498" s="184">
        <f>IF(Q498="","SIN ESTADO",IF(S498&lt;&gt;"","PAGA",IF(R498&gt;0,"VENCIDA",IF(R498&gt;=-5,"POR VENCER","AL DÍA"))))</f>
        <v/>
      </c>
      <c r="V498" s="185" t="n"/>
      <c r="W498" s="119">
        <f>IF(N($H498)&lt;3,"",IF(Q498="","",Q498+31))</f>
        <v/>
      </c>
      <c r="X498" s="124">
        <f>IF(W498="","",TODAY()-W498)</f>
        <v/>
      </c>
      <c r="Y498" s="494" t="n"/>
      <c r="Z498" s="184" t="n"/>
      <c r="AA498" s="184">
        <f>IF(W498="","SIN ESTADO",IF(Y498&lt;&gt;"","PAGA",IF(X498&gt;0,"VENCIDA",IF(X498&gt;=-5,"POR VENCER","AL DÍA"))))</f>
        <v/>
      </c>
      <c r="AB498" s="185" t="n"/>
      <c r="AC498" s="119">
        <f>IF(N($H498)&lt;4,"",IF(W498="","",W498+31))</f>
        <v/>
      </c>
      <c r="AD498" s="124">
        <f>IF(AC498="","",TODAY()-AC498)</f>
        <v/>
      </c>
      <c r="AE498" s="494" t="n"/>
      <c r="AF498" s="184" t="n"/>
      <c r="AG498" s="184">
        <f>IF(AC498="","SIN ESTADO",IF(AE498&lt;&gt;"","PAGA",IF(AD498&gt;0,"VENCIDA",IF(AD498&gt;=-5,"POR VENCER","AL DÍA"))))</f>
        <v/>
      </c>
      <c r="AH498" s="185" t="n"/>
      <c r="AI498" s="119">
        <f>IF(N($H498)&lt;5,"",IF(AC498="","",AC498+31))</f>
        <v/>
      </c>
      <c r="AJ498" s="124">
        <f>IF(AI498="","",TODAY()-AI498)</f>
        <v/>
      </c>
      <c r="AK498" s="494" t="n"/>
      <c r="AL498" s="184" t="n"/>
      <c r="AM498" s="184">
        <f>IF(AI498="","SIN ESTADO",IF(AK498&lt;&gt;"","PAGA",IF(AJ498&gt;0,"VENCIDA",IF(AJ498&gt;=-5,"POR VENCER","AL DÍA"))))</f>
        <v/>
      </c>
      <c r="AN498" s="185" t="n"/>
      <c r="AO498" s="119">
        <f>IF(N($H498)&lt;6,"",IF(AI498="","",AI498+31))</f>
        <v/>
      </c>
      <c r="AP498" s="124">
        <f>IF(AO498="","",TODAY()-AO498)</f>
        <v/>
      </c>
      <c r="AQ498" s="270" t="n"/>
      <c r="AR498" s="184" t="n"/>
      <c r="AS498" s="184">
        <f>IF(AO498="","SIN ESTADO",IF(AQ498&lt;&gt;"","PAGA",IF(AP498&gt;0,"VENCIDA",IF(AP498&gt;=-5,"POR VENCER","AL DÍA"))))</f>
        <v/>
      </c>
      <c r="AT498" s="185" t="n"/>
      <c r="AU498" s="119">
        <f>IF(N($H498)&lt;7,"",IF(AO498="","",AO498+31))</f>
        <v/>
      </c>
      <c r="AV498" s="124">
        <f>IF(AU498="","",TODAY()-AU498)</f>
        <v/>
      </c>
      <c r="AW498" s="494" t="n"/>
      <c r="AX498" s="184" t="n"/>
      <c r="AY498" s="184">
        <f>IF(AU498="","SIN ESTADO",IF(AW498&lt;&gt;"","PAGA",IF(AV498&gt;0,"VENCIDA",IF(AV498&gt;=-5,"POR VENCER","AL DÍA"))))</f>
        <v/>
      </c>
      <c r="AZ498" s="185" t="n"/>
      <c r="BA498" s="119">
        <f>IF(N($H498)&lt;8,"",IF(AU498="","",AU498+31))</f>
        <v/>
      </c>
      <c r="BB498" s="124">
        <f>IF(BA498="","",TODAY()-BA498)</f>
        <v/>
      </c>
      <c r="BC498" s="494" t="n"/>
      <c r="BD498" s="184" t="n"/>
      <c r="BE498" s="184">
        <f>IF(BA498="","SIN ESTADO",IF(BC498&lt;&gt;"","PAGA",IF(BB498&gt;0,"VENCIDA",IF(BB498&gt;=-5,"POR VENCER","AL DÍA"))))</f>
        <v/>
      </c>
      <c r="BF498" s="185" t="n"/>
      <c r="BG498" s="119">
        <f>IF(N($H498)&lt;9,"",IF(BA498="","",BA498+31))</f>
        <v/>
      </c>
      <c r="BH498" s="124">
        <f>IF(BG498="","",TODAY()-BG498)</f>
        <v/>
      </c>
      <c r="BI498" s="494" t="n"/>
      <c r="BJ498" s="184" t="n"/>
      <c r="BK498" s="184">
        <f>IF(BG498="","SIN ESTADO",IF(BI498&lt;&gt;"","PAGA",IF(BH498&gt;0,"VENCIDA",IF(BH498&gt;=-5,"POR VENCER","AL DÍA"))))</f>
        <v/>
      </c>
      <c r="BL498" s="185" t="n"/>
      <c r="BM498" s="119">
        <f>IF(N($H498)&lt;10,"",IF(BG498="","",BG498+31))</f>
        <v/>
      </c>
      <c r="BN498" s="124">
        <f>IF(BM498="","",TODAY()-BM498)</f>
        <v/>
      </c>
      <c r="BO498" s="494" t="n"/>
      <c r="BP498" s="184" t="n"/>
      <c r="BQ498" s="184">
        <f>IF(BM498="","SIN ESTADO",IF(BO498&lt;&gt;"","PAGA",IF(BN498&gt;0,"VENCIDA",IF(BN498&gt;=-5,"POR VENCER","AL DÍA"))))</f>
        <v/>
      </c>
      <c r="BR498" s="185" t="n"/>
      <c r="BS498" s="119">
        <f>IF(N($H498)&lt;11,"",IF(BM498="","",BM498+31))</f>
        <v/>
      </c>
      <c r="BT498" s="124">
        <f>IF(BS498="","",TODAY()-BS498)</f>
        <v/>
      </c>
      <c r="BU498" s="494" t="n"/>
      <c r="BV498" s="184" t="n"/>
      <c r="BW498" s="184">
        <f>IF(BS498="","SIN ESTADO",IF(BU498&lt;&gt;"","PAGA",IF(BT498&gt;0,"VENCIDA",IF(BT498&gt;=-5,"POR VENCER","AL DÍA"))))</f>
        <v/>
      </c>
      <c r="BX498" s="185" t="n"/>
      <c r="BY498" s="119">
        <f>IF(N($H498)&lt;12,"",IF(BS498="","",BS498+31))</f>
        <v/>
      </c>
      <c r="BZ498" s="124">
        <f>IF(BY498="","",TODAY()-BY498)</f>
        <v/>
      </c>
      <c r="CA498" s="494" t="n"/>
      <c r="CB498" s="184" t="n"/>
      <c r="CC498" s="184">
        <f>IF(BY498="","SIN ESTADO",IF(CA498&lt;&gt;"","PAGA",IF(BZ498&gt;0,"VENCIDA",IF(BZ498&gt;=-5,"POR VENCER","AL DÍA"))))</f>
        <v/>
      </c>
      <c r="CD498" s="185" t="n"/>
      <c r="CE498" s="119">
        <f>IF(N($H498)&lt;13,"",IF(BY498="","",BY498+31))</f>
        <v/>
      </c>
      <c r="CF498" s="124">
        <f>IF(CE498="","",TODAY()-CE498)</f>
        <v/>
      </c>
      <c r="CG498" s="494" t="n"/>
      <c r="CH498" s="184" t="n"/>
      <c r="CI498" s="184">
        <f>IF(CE498="","SIN ESTADO",IF(CG498&lt;&gt;"","PAGA",IF(CF498&gt;0,"VENCIDA",IF(CF498&gt;=-5,"POR VENCER","AL DÍA"))))</f>
        <v/>
      </c>
      <c r="CJ498" s="185" t="n"/>
      <c r="CK498" s="119">
        <f>IF(N($H498)&lt;14,"",IF(CE498="","",CE498+31))</f>
        <v/>
      </c>
      <c r="CL498" s="124">
        <f>IF(CK498="","",TODAY()-CK498)</f>
        <v/>
      </c>
      <c r="CM498" s="494" t="n"/>
      <c r="CN498" s="184" t="n"/>
      <c r="CO498" s="184">
        <f>IF(CK498="","SIN ESTADO",IF(CM498&lt;&gt;"","PAGA",IF(CL498&gt;0,"VENCIDA",IF(CL498&gt;=-5,"POR VENCER","AL DÍA"))))</f>
        <v/>
      </c>
      <c r="CP498" s="185" t="n"/>
      <c r="CQ498" s="119">
        <f>IF(N($H498)&lt;15,"",IF(CK498="","",CK498+31))</f>
        <v/>
      </c>
      <c r="CR498" s="124">
        <f>IF(CQ498="","",TODAY()-CQ498)</f>
        <v/>
      </c>
      <c r="CS498" s="494" t="n"/>
      <c r="CT498" s="184" t="n"/>
      <c r="CU498" s="184">
        <f>IF(CQ498="","SIN ESTADO",IF(CS498&lt;&gt;"","PAGA",IF(CR498&gt;0,"VENCIDA",IF(CR498&gt;=-5,"POR VENCER","AL DÍA"))))</f>
        <v/>
      </c>
      <c r="CV498" s="185" t="n"/>
      <c r="CW498" s="119">
        <f>IF(N($H498)&lt;16,"",IF(CQ498="","",CQ498+31))</f>
        <v/>
      </c>
      <c r="CX498" s="124">
        <f>IF(CW498="","",TODAY()-CW498)</f>
        <v/>
      </c>
      <c r="CY498" s="494" t="n"/>
      <c r="CZ498" s="184" t="n"/>
      <c r="DA498" s="184">
        <f>IF(CW498="","SIN ESTADO",IF(CY498&lt;&gt;"","PAGA",IF(CX498&gt;0,"VENCIDA",IF(CX498&gt;=-5,"POR VENCER","AL DÍA"))))</f>
        <v/>
      </c>
      <c r="DB498" s="185" t="n"/>
      <c r="DC498" s="119">
        <f>IF(N($H498)&lt;17,"",IF(CW498="","",CW498+31))</f>
        <v/>
      </c>
      <c r="DD498" s="124">
        <f>IF(DC498="","",TODAY()-DC498)</f>
        <v/>
      </c>
      <c r="DE498" s="494" t="n"/>
      <c r="DF498" s="184" t="n"/>
      <c r="DG498" s="184">
        <f>IF(DC498="","SIN ESTADO",IF(DE498&lt;&gt;"","PAGA",IF(DD498&gt;0,"VENCIDA",IF(DD498&gt;=-5,"POR VENCER","AL DÍA"))))</f>
        <v/>
      </c>
      <c r="DH498" s="185" t="n"/>
      <c r="DI498" s="119">
        <f>IF(N($H498)&lt;18,"",IF(DC498="","",DC498+31))</f>
        <v/>
      </c>
      <c r="DJ498" s="124">
        <f>IF(DI498="","",TODAY()-DI498)</f>
        <v/>
      </c>
      <c r="DK498" s="494" t="n"/>
      <c r="DL498" s="184" t="n"/>
      <c r="DM498" s="184">
        <f>IF(DI498="","SIN ESTADO",IF(DK498&lt;&gt;"","PAGA",IF(DJ498&gt;0,"VENCIDA",IF(DJ498&gt;=-5,"POR VENCER","AL DÍA"))))</f>
        <v/>
      </c>
      <c r="DN498" s="185" t="n"/>
      <c r="DO498" s="119">
        <f>IF(N($H498)&lt;19,"",IF(DI498="","",DI498+31))</f>
        <v/>
      </c>
      <c r="DP498" s="124">
        <f>IF(DO498="","",TODAY()-DO498)</f>
        <v/>
      </c>
      <c r="DQ498" s="494" t="n"/>
      <c r="DR498" s="184" t="n"/>
      <c r="DS498" s="184">
        <f>IF(DO498="","SIN ESTADO",IF(DQ498&lt;&gt;"","PAGA",IF(DP498&gt;0,"VENCIDA",IF(DP498&gt;=-5,"POR VENCER","AL DÍA"))))</f>
        <v/>
      </c>
      <c r="DT498" s="185" t="n"/>
      <c r="DU498" s="119">
        <f>IF(N($H498)&lt;20,"",IF(DO498="","",DO498+31))</f>
        <v/>
      </c>
      <c r="DV498" s="124">
        <f>IF(DU498="","",TODAY()-DU498)</f>
        <v/>
      </c>
      <c r="DW498" s="494" t="n"/>
      <c r="DX498" s="184" t="n"/>
      <c r="DY498" s="184">
        <f>IF(DU498="","SIN ESTADO",IF(DW498&lt;&gt;"","PAGA",IF(DV498&gt;0,"VENCIDA",IF(DV498&gt;=-5,"POR VENCER","AL DÍA"))))</f>
        <v/>
      </c>
      <c r="DZ498" s="185" t="n"/>
      <c r="EA498" s="119">
        <f>IF(N($H498)&lt;21,"",IF(DU498="","",DU498+31))</f>
        <v/>
      </c>
      <c r="EB498" s="124">
        <f>IF(EA498="","",TODAY()-EA498)</f>
        <v/>
      </c>
      <c r="EC498" s="494" t="n"/>
      <c r="ED498" s="184" t="n"/>
      <c r="EE498" s="184">
        <f>IF(EA498="","SIN ESTADO",IF(EC498&lt;&gt;"","PAGA",IF(EB498&gt;0,"VENCIDA",IF(EB498&gt;=-5,"POR VENCER","AL DÍA"))))</f>
        <v/>
      </c>
      <c r="EF498" s="185" t="n"/>
      <c r="EG498" s="119">
        <f>IF(N($H498)&lt;22,"",IF(EA498="","",EA498+31))</f>
        <v/>
      </c>
      <c r="EH498" s="124">
        <f>IF(EG498="","",TODAY()-EG498)</f>
        <v/>
      </c>
      <c r="EI498" s="494" t="n"/>
      <c r="EJ498" s="184" t="n"/>
      <c r="EK498" s="184">
        <f>IF(EG498="","SIN ESTADO",IF(EI498&lt;&gt;"","PAGA",IF(EH498&gt;0,"VENCIDA",IF(EH498&gt;=-5,"POR VENCER","AL DÍA"))))</f>
        <v/>
      </c>
      <c r="EL498" s="185" t="n"/>
      <c r="EM498" s="119">
        <f>IF(N($H498)&lt;23,"",IF(EG498="","",EG498+31))</f>
        <v/>
      </c>
      <c r="EN498" s="124">
        <f>IF(EM498="","",TODAY()-EM498)</f>
        <v/>
      </c>
      <c r="EO498" s="494" t="n"/>
      <c r="EP498" s="184" t="n"/>
      <c r="EQ498" s="184">
        <f>IF(EM498="","SIN ESTADO",IF(EO498&lt;&gt;"","PAGA",IF(EN498&gt;0,"VENCIDA",IF(EN498&gt;=-5,"POR VENCER","AL DÍA"))))</f>
        <v/>
      </c>
      <c r="ER498" s="185" t="n"/>
      <c r="ES498" s="119">
        <f>IF(N($H498)&lt;24,"",IF(EM498="","",EM498+31))</f>
        <v/>
      </c>
      <c r="ET498" s="124">
        <f>IF(ES498="","",TODAY()-ES498)</f>
        <v/>
      </c>
      <c r="EU498" s="494" t="n"/>
      <c r="EV498" s="184" t="n"/>
      <c r="EW498" s="184">
        <f>IF(ES498="","SIN ESTADO",IF(EU498&lt;&gt;"","PAGA",IF(ET498&gt;0,"VENCIDA",IF(ET498&gt;=-5,"POR VENCER","AL DÍA"))))</f>
        <v/>
      </c>
      <c r="EX498" s="185" t="n"/>
      <c r="EY498" s="119">
        <f>IF(N($H498)&lt;25,"",IF(ES498="","",ES498+31))</f>
        <v/>
      </c>
      <c r="EZ498" s="124">
        <f>IF(EY498="","",TODAY()-EY498)</f>
        <v/>
      </c>
      <c r="FA498" s="494" t="n"/>
      <c r="FB498" s="184" t="n"/>
      <c r="FC498" s="184">
        <f>IF(EY498="","SIN ESTADO",IF(FA498&lt;&gt;"","PAGA",IF(EZ498&gt;0,"VENCIDA",IF(EZ498&gt;=-5,"POR VENCER","AL DÍA"))))</f>
        <v/>
      </c>
      <c r="FD498" s="185" t="n"/>
      <c r="FE498" s="119">
        <f>IF(N($H498)&lt;26,"",IF(EY498="","",EY498+31))</f>
        <v/>
      </c>
      <c r="FF498" s="124">
        <f>IF(FE498="","",TODAY()-FE498)</f>
        <v/>
      </c>
      <c r="FG498" s="494" t="n"/>
      <c r="FH498" s="184" t="n"/>
      <c r="FI498" s="184">
        <f>IF(FE498="","SIN ESTADO",IF(FG498&lt;&gt;"","PAGA",IF(FF498&gt;0,"VENCIDA",IF(FF498&gt;=-5,"POR VENCER","AL DÍA"))))</f>
        <v/>
      </c>
      <c r="FJ498" s="185" t="n"/>
      <c r="FK498" s="119">
        <f>IF(N($H498)&lt;27,"",IF(FE498="","",FE498+31))</f>
        <v/>
      </c>
      <c r="FL498" s="124">
        <f>IF(FK498="","",TODAY()-FK498)</f>
        <v/>
      </c>
      <c r="FM498" s="494" t="n"/>
      <c r="FN498" s="184" t="n"/>
      <c r="FO498" s="184">
        <f>IF(FK498="","SIN ESTADO",IF(FM498&lt;&gt;"","PAGA",IF(FL498&gt;0,"VENCIDA",IF(FL498&gt;=-5,"POR VENCER","AL DÍA"))))</f>
        <v/>
      </c>
      <c r="FP498" s="185" t="n"/>
      <c r="FQ498" s="119">
        <f>IF(N($H498)&lt;28,"",IF(FK498="","",FK498+31))</f>
        <v/>
      </c>
      <c r="FR498" s="124">
        <f>IF(FQ498="","",TODAY()-FQ498)</f>
        <v/>
      </c>
      <c r="FS498" s="494" t="n"/>
      <c r="FT498" s="184" t="n"/>
      <c r="FU498" s="184">
        <f>IF(FQ498="","SIN ESTADO",IF(FS498&lt;&gt;"","PAGA",IF(FR498&gt;0,"VENCIDA",IF(FR498&gt;=-5,"POR VENCER","AL DÍA"))))</f>
        <v/>
      </c>
      <c r="FV498" s="185" t="n"/>
      <c r="FW498" s="119">
        <f>IF(N($H498)&lt;29,"",IF(FQ498="","",FQ498+31))</f>
        <v/>
      </c>
      <c r="FX498" s="124">
        <f>IF(FW498="","",TODAY()-FW498)</f>
        <v/>
      </c>
      <c r="FY498" s="494" t="n"/>
      <c r="FZ498" s="184" t="n"/>
      <c r="GA498" s="184">
        <f>IF(FW498="","SIN ESTADO",IF(FY498&lt;&gt;"","PAGA",IF(FX498&gt;0,"VENCIDA",IF(FX498&gt;=-5,"POR VENCER","AL DÍA"))))</f>
        <v/>
      </c>
      <c r="GB498" s="185" t="n"/>
      <c r="GC498" s="119">
        <f>IF(N($H498)&lt;30,"",IF(FW498="","",FW498+31))</f>
        <v/>
      </c>
      <c r="GD498" s="124">
        <f>IF(GC498="","",TODAY()-GC498)</f>
        <v/>
      </c>
      <c r="GE498" s="494" t="n"/>
      <c r="GF498" s="184" t="n"/>
      <c r="GG498" s="184">
        <f>IF(GC498="","SIN ESTADO",IF(GE498&lt;&gt;"","PAGA",IF(GD498&gt;0,"VENCIDA",IF(GD498&gt;=-5,"POR VENCER","AL DÍA"))))</f>
        <v/>
      </c>
      <c r="GH498" s="185" t="n"/>
      <c r="GI498" s="119">
        <f>IF(N($H498)&lt;31,"",IF(GC498="","",GC498+31))</f>
        <v/>
      </c>
      <c r="GJ498" s="124">
        <f>IF(GI498="","",TODAY()-GI498)</f>
        <v/>
      </c>
      <c r="GK498" s="494" t="n"/>
      <c r="GL498" s="184" t="n"/>
      <c r="GM498" s="184">
        <f>IF(GI498="","SIN ESTADO",IF(GK498&lt;&gt;"","PAGA",IF(GJ498&gt;0,"VENCIDA",IF(GJ498&gt;=-5,"POR VENCER","AL DÍA"))))</f>
        <v/>
      </c>
      <c r="GN498" s="185" t="n"/>
      <c r="GO498" s="119">
        <f>IF(N($H498)&lt;32,"",IF(GI498="","",GI498+31))</f>
        <v/>
      </c>
      <c r="GP498" s="124">
        <f>IF(GO498="","",TODAY()-GO498)</f>
        <v/>
      </c>
      <c r="GQ498" s="494" t="n"/>
      <c r="GR498" s="184" t="n"/>
      <c r="GS498" s="184">
        <f>IF(GO498="","SIN ESTADO",IF(GQ498&lt;&gt;"","PAGA",IF(GP498&gt;0,"VENCIDA",IF(GP498&gt;=-5,"POR VENCER","AL DÍA"))))</f>
        <v/>
      </c>
      <c r="GT498" s="185" t="n"/>
      <c r="GU498" s="119">
        <f>IF(N($H498)&lt;33,"",IF(GO498="","",GO498+31))</f>
        <v/>
      </c>
      <c r="GV498" s="124">
        <f>IF(GU498="","",TODAY()-GU498)</f>
        <v/>
      </c>
      <c r="GW498" s="494" t="n"/>
      <c r="GX498" s="184" t="n"/>
      <c r="GY498" s="184">
        <f>IF(GU498="","SIN ESTADO",IF(GW498&lt;&gt;"","PAGA",IF(GV498&gt;0,"VENCIDA",IF(GV498&gt;=-5,"POR VENCER","AL DÍA"))))</f>
        <v/>
      </c>
      <c r="GZ498" s="185" t="n"/>
      <c r="HA498" s="119">
        <f>IF(N($H498)&lt;34,"",IF(GU498="","",GU498+31))</f>
        <v/>
      </c>
      <c r="HB498" s="124">
        <f>IF(HA498="","",TODAY()-HA498)</f>
        <v/>
      </c>
      <c r="HC498" s="494" t="n"/>
      <c r="HD498" s="184" t="n"/>
      <c r="HE498" s="184">
        <f>IF(HA498="","SIN ESTADO",IF(HC498&lt;&gt;"","PAGA",IF(HB498&gt;0,"VENCIDA",IF(HB498&gt;=-5,"POR VENCER","AL DÍA"))))</f>
        <v/>
      </c>
      <c r="HF498" s="185" t="n"/>
      <c r="HG498" s="119">
        <f>IF(N($H498)&lt;35,"",IF(HA498="","",HA498+31))</f>
        <v/>
      </c>
      <c r="HH498" s="124">
        <f>IF(HG498="","",TODAY()-HG498)</f>
        <v/>
      </c>
      <c r="HI498" s="494" t="n"/>
      <c r="HJ498" s="184" t="n"/>
      <c r="HK498" s="184">
        <f>IF(HG498="","SIN ESTADO",IF(HI498&lt;&gt;"","PAGA",IF(HH498&gt;0,"VENCIDA",IF(HH498&gt;=-5,"POR VENCER","AL DÍA"))))</f>
        <v/>
      </c>
      <c r="HL498" s="168" t="n"/>
      <c r="HM498" s="119">
        <f>IF(N($H498)&lt;36,"",IF(HG498="","",HG498+31))</f>
        <v/>
      </c>
      <c r="HN498" s="124">
        <f>IF(HM498="","",TODAY()-HM498)</f>
        <v/>
      </c>
      <c r="HO498" s="494" t="n"/>
      <c r="HP498" s="184" t="n"/>
      <c r="HQ498" s="184">
        <f>IF(HM498="","SIN ESTADO",IF(HO498&lt;&gt;"","PAGA",IF(HN498&gt;0,"VENCIDA",IF(HN498&gt;=-5,"POR VENCER","AL DÍA"))))</f>
        <v/>
      </c>
      <c r="HR498" s="168" t="n"/>
      <c r="HS498" s="169">
        <f>N498+T498+Z498+AF498+AL498+AR498+AX498+BD498+BJ498+BP498+BV498+CB498+CH498+CN498+CT498+CZ498+DF498+DL498+DR498+DX498+ED498+EJ498+EP498+EV498+FB498+FH498+FN498+FT498+FZ498+GF498+GL498+GR498+GX498+HD498+HJ498+HP498</f>
        <v/>
      </c>
      <c r="HU498" s="170">
        <f>IFERROR(N($J498),0)</f>
        <v/>
      </c>
      <c r="HW498" s="170">
        <f>SUMPRODUCT((MOD(COLUMN($M498:$HR498)-COLUMN($M498),6)=0)*ISNUMBER($M498:$HR498)*($M498:$HR498&gt;=RESUMEN!$C$26)*($M498:$HR498&lt;=RESUMEN!$C$27)*IFERROR(N($N498:$HS498),0))</f>
        <v/>
      </c>
      <c r="HX498" s="170">
        <f>SUMPRODUCT((MOD(COLUMN($M498:$HR498)-COLUMN($M498),6)=0)*ISNUMBER($M498:$HR498)*($M498:$HR498&gt;=RESUMEN!$C$26)*($M498:$HR498&lt;=RESUMEN!$C$27))</f>
        <v/>
      </c>
    </row>
    <row r="499" ht="15.75" customHeight="1" s="506">
      <c r="B499" s="113">
        <f>VENTAS!A498</f>
        <v/>
      </c>
      <c r="C499" s="236">
        <f>VENTAS!B498</f>
        <v/>
      </c>
      <c r="D499" s="53">
        <f>VENTAS!C498</f>
        <v/>
      </c>
      <c r="E499" s="114">
        <f>VENTAS!D498</f>
        <v/>
      </c>
      <c r="F499" s="114">
        <f>VENTAS!J498</f>
        <v/>
      </c>
      <c r="G499" s="494">
        <f>VENTAS!F498</f>
        <v/>
      </c>
      <c r="H499" s="479">
        <f>VENTAS!K498</f>
        <v/>
      </c>
      <c r="I499" s="479">
        <f>VENTAS!M498</f>
        <v/>
      </c>
      <c r="J499" s="184">
        <f>VENTAS!L498</f>
        <v/>
      </c>
      <c r="K499" s="119">
        <f>IF(N($H499)&lt;1,"",$G499+31)</f>
        <v/>
      </c>
      <c r="L499" s="124">
        <f>IF(K499="","",TODAY()-K499)</f>
        <v/>
      </c>
      <c r="M499" s="494" t="n">
        <v>46192</v>
      </c>
      <c r="N499" s="374" t="n">
        <v>1000000</v>
      </c>
      <c r="O499" s="184">
        <f>IF(K499="","SIN ESTADO",IF(M499&lt;&gt;"","PAGA",IF(L499&gt;0,"VENCIDA",IF(L499&gt;=-5,"POR VENCER","AL DÍA"))))</f>
        <v/>
      </c>
      <c r="P499" s="185" t="inlineStr">
        <is>
          <t>TRANSFERENCIA</t>
        </is>
      </c>
      <c r="Q499" s="119">
        <f>IF(N($H499)&lt;2,"",IF(K499="","",K499+31))</f>
        <v/>
      </c>
      <c r="R499" s="124">
        <f>IF(Q499="","",TODAY()-Q499)</f>
        <v/>
      </c>
      <c r="S499" s="494" t="n">
        <v>46226</v>
      </c>
      <c r="T499" s="184" t="n">
        <v>1000000</v>
      </c>
      <c r="U499" s="184">
        <f>IF(Q499="","SIN ESTADO",IF(S499&lt;&gt;"","PAGA",IF(R499&gt;0,"VENCIDA",IF(R499&gt;=-5,"POR VENCER","AL DÍA"))))</f>
        <v/>
      </c>
      <c r="V499" s="185" t="inlineStr">
        <is>
          <t>TRANSFERENCIA</t>
        </is>
      </c>
      <c r="W499" s="119">
        <f>IF(N($H499)&lt;3,"",IF(Q499="","",Q499+31))</f>
        <v/>
      </c>
      <c r="X499" s="124">
        <f>IF(W499="","",TODAY()-W499)</f>
        <v/>
      </c>
      <c r="Y499" s="494" t="n">
        <v>46259</v>
      </c>
      <c r="Z499" s="184" t="n">
        <v>1000000</v>
      </c>
      <c r="AA499" s="184">
        <f>IF(W499="","SIN ESTADO",IF(Y499&lt;&gt;"","PAGA",IF(X499&gt;0,"VENCIDA",IF(X499&gt;=-5,"POR VENCER","AL DÍA"))))</f>
        <v/>
      </c>
      <c r="AB499" s="185" t="inlineStr">
        <is>
          <t>TRANSFERENCIA</t>
        </is>
      </c>
      <c r="AC499" s="119">
        <f>IF(N($H499)&lt;4,"",IF(W499="","",W499+31))</f>
        <v/>
      </c>
      <c r="AD499" s="124">
        <f>IF(AC499="","",TODAY()-AC499)</f>
        <v/>
      </c>
      <c r="AE499" s="494" t="n"/>
      <c r="AF499" s="184" t="n"/>
      <c r="AG499" s="184">
        <f>IF(AC499="","SIN ESTADO",IF(AE499&lt;&gt;"","PAGA",IF(AD499&gt;0,"VENCIDA",IF(AD499&gt;=-5,"POR VENCER","AL DÍA"))))</f>
        <v/>
      </c>
      <c r="AH499" s="185" t="n"/>
      <c r="AI499" s="119">
        <f>IF(N($H499)&lt;5,"",IF(AC499="","",AC499+31))</f>
        <v/>
      </c>
      <c r="AJ499" s="124">
        <f>IF(AI499="","",TODAY()-AI499)</f>
        <v/>
      </c>
      <c r="AK499" s="494" t="n"/>
      <c r="AL499" s="184" t="n"/>
      <c r="AM499" s="184">
        <f>IF(AI499="","SIN ESTADO",IF(AK499&lt;&gt;"","PAGA",IF(AJ499&gt;0,"VENCIDA",IF(AJ499&gt;=-5,"POR VENCER","AL DÍA"))))</f>
        <v/>
      </c>
      <c r="AN499" s="185" t="n"/>
      <c r="AO499" s="119">
        <f>IF(N($H499)&lt;6,"",IF(AI499="","",AI499+31))</f>
        <v/>
      </c>
      <c r="AP499" s="124">
        <f>IF(AO499="","",TODAY()-AO499)</f>
        <v/>
      </c>
      <c r="AQ499" s="270" t="n"/>
      <c r="AR499" s="184" t="n"/>
      <c r="AS499" s="184">
        <f>IF(AO499="","SIN ESTADO",IF(AQ499&lt;&gt;"","PAGA",IF(AP499&gt;0,"VENCIDA",IF(AP499&gt;=-5,"POR VENCER","AL DÍA"))))</f>
        <v/>
      </c>
      <c r="AT499" s="185" t="n"/>
      <c r="AU499" s="119">
        <f>IF(N($H499)&lt;7,"",IF(AO499="","",AO499+31))</f>
        <v/>
      </c>
      <c r="AV499" s="124">
        <f>IF(AU499="","",TODAY()-AU499)</f>
        <v/>
      </c>
      <c r="AW499" s="494" t="n"/>
      <c r="AX499" s="184" t="n"/>
      <c r="AY499" s="184">
        <f>IF(AU499="","SIN ESTADO",IF(AW499&lt;&gt;"","PAGA",IF(AV499&gt;0,"VENCIDA",IF(AV499&gt;=-5,"POR VENCER","AL DÍA"))))</f>
        <v/>
      </c>
      <c r="AZ499" s="185" t="n"/>
      <c r="BA499" s="119">
        <f>IF(N($H499)&lt;8,"",IF(AU499="","",AU499+31))</f>
        <v/>
      </c>
      <c r="BB499" s="124">
        <f>IF(BA499="","",TODAY()-BA499)</f>
        <v/>
      </c>
      <c r="BC499" s="494" t="n"/>
      <c r="BD499" s="184" t="n"/>
      <c r="BE499" s="184">
        <f>IF(BA499="","SIN ESTADO",IF(BC499&lt;&gt;"","PAGA",IF(BB499&gt;0,"VENCIDA",IF(BB499&gt;=-5,"POR VENCER","AL DÍA"))))</f>
        <v/>
      </c>
      <c r="BF499" s="185" t="n"/>
      <c r="BG499" s="119">
        <f>IF(N($H499)&lt;9,"",IF(BA499="","",BA499+31))</f>
        <v/>
      </c>
      <c r="BH499" s="124">
        <f>IF(BG499="","",TODAY()-BG499)</f>
        <v/>
      </c>
      <c r="BI499" s="494" t="n"/>
      <c r="BJ499" s="184" t="n"/>
      <c r="BK499" s="184">
        <f>IF(BG499="","SIN ESTADO",IF(BI499&lt;&gt;"","PAGA",IF(BH499&gt;0,"VENCIDA",IF(BH499&gt;=-5,"POR VENCER","AL DÍA"))))</f>
        <v/>
      </c>
      <c r="BL499" s="185" t="n"/>
      <c r="BM499" s="119">
        <f>IF(N($H499)&lt;10,"",IF(BG499="","",BG499+31))</f>
        <v/>
      </c>
      <c r="BN499" s="124">
        <f>IF(BM499="","",TODAY()-BM499)</f>
        <v/>
      </c>
      <c r="BO499" s="494" t="n"/>
      <c r="BP499" s="184" t="n"/>
      <c r="BQ499" s="184">
        <f>IF(BM499="","SIN ESTADO",IF(BO499&lt;&gt;"","PAGA",IF(BN499&gt;0,"VENCIDA",IF(BN499&gt;=-5,"POR VENCER","AL DÍA"))))</f>
        <v/>
      </c>
      <c r="BR499" s="185" t="n"/>
      <c r="BS499" s="119">
        <f>IF(N($H499)&lt;11,"",IF(BM499="","",BM499+31))</f>
        <v/>
      </c>
      <c r="BT499" s="124">
        <f>IF(BS499="","",TODAY()-BS499)</f>
        <v/>
      </c>
      <c r="BU499" s="494" t="n"/>
      <c r="BV499" s="184" t="n"/>
      <c r="BW499" s="184">
        <f>IF(BS499="","SIN ESTADO",IF(BU499&lt;&gt;"","PAGA",IF(BT499&gt;0,"VENCIDA",IF(BT499&gt;=-5,"POR VENCER","AL DÍA"))))</f>
        <v/>
      </c>
      <c r="BX499" s="185" t="n"/>
      <c r="BY499" s="119">
        <f>IF(N($H499)&lt;12,"",IF(BS499="","",BS499+31))</f>
        <v/>
      </c>
      <c r="BZ499" s="124">
        <f>IF(BY499="","",TODAY()-BY499)</f>
        <v/>
      </c>
      <c r="CA499" s="494" t="n"/>
      <c r="CB499" s="184" t="n"/>
      <c r="CC499" s="184">
        <f>IF(BY499="","SIN ESTADO",IF(CA499&lt;&gt;"","PAGA",IF(BZ499&gt;0,"VENCIDA",IF(BZ499&gt;=-5,"POR VENCER","AL DÍA"))))</f>
        <v/>
      </c>
      <c r="CD499" s="185" t="n"/>
      <c r="CE499" s="119">
        <f>IF(N($H499)&lt;13,"",IF(BY499="","",BY499+31))</f>
        <v/>
      </c>
      <c r="CF499" s="124">
        <f>IF(CE499="","",TODAY()-CE499)</f>
        <v/>
      </c>
      <c r="CG499" s="494" t="n"/>
      <c r="CH499" s="184" t="n"/>
      <c r="CI499" s="184">
        <f>IF(CE499="","SIN ESTADO",IF(CG499&lt;&gt;"","PAGA",IF(CF499&gt;0,"VENCIDA",IF(CF499&gt;=-5,"POR VENCER","AL DÍA"))))</f>
        <v/>
      </c>
      <c r="CJ499" s="185" t="n"/>
      <c r="CK499" s="119">
        <f>IF(N($H499)&lt;14,"",IF(CE499="","",CE499+31))</f>
        <v/>
      </c>
      <c r="CL499" s="124">
        <f>IF(CK499="","",TODAY()-CK499)</f>
        <v/>
      </c>
      <c r="CM499" s="494" t="n"/>
      <c r="CN499" s="184" t="n"/>
      <c r="CO499" s="184">
        <f>IF(CK499="","SIN ESTADO",IF(CM499&lt;&gt;"","PAGA",IF(CL499&gt;0,"VENCIDA",IF(CL499&gt;=-5,"POR VENCER","AL DÍA"))))</f>
        <v/>
      </c>
      <c r="CP499" s="185" t="n"/>
      <c r="CQ499" s="119">
        <f>IF(N($H499)&lt;15,"",IF(CK499="","",CK499+31))</f>
        <v/>
      </c>
      <c r="CR499" s="124">
        <f>IF(CQ499="","",TODAY()-CQ499)</f>
        <v/>
      </c>
      <c r="CS499" s="494" t="n"/>
      <c r="CT499" s="184" t="n"/>
      <c r="CU499" s="184">
        <f>IF(CQ499="","SIN ESTADO",IF(CS499&lt;&gt;"","PAGA",IF(CR499&gt;0,"VENCIDA",IF(CR499&gt;=-5,"POR VENCER","AL DÍA"))))</f>
        <v/>
      </c>
      <c r="CV499" s="185" t="n"/>
      <c r="CW499" s="119">
        <f>IF(N($H499)&lt;16,"",IF(CQ499="","",CQ499+31))</f>
        <v/>
      </c>
      <c r="CX499" s="124">
        <f>IF(CW499="","",TODAY()-CW499)</f>
        <v/>
      </c>
      <c r="CY499" s="494" t="n"/>
      <c r="CZ499" s="184" t="n"/>
      <c r="DA499" s="184">
        <f>IF(CW499="","SIN ESTADO",IF(CY499&lt;&gt;"","PAGA",IF(CX499&gt;0,"VENCIDA",IF(CX499&gt;=-5,"POR VENCER","AL DÍA"))))</f>
        <v/>
      </c>
      <c r="DB499" s="185" t="n"/>
      <c r="DC499" s="119">
        <f>IF(N($H499)&lt;17,"",IF(CW499="","",CW499+31))</f>
        <v/>
      </c>
      <c r="DD499" s="124">
        <f>IF(DC499="","",TODAY()-DC499)</f>
        <v/>
      </c>
      <c r="DE499" s="494" t="n"/>
      <c r="DF499" s="184" t="n"/>
      <c r="DG499" s="184">
        <f>IF(DC499="","SIN ESTADO",IF(DE499&lt;&gt;"","PAGA",IF(DD499&gt;0,"VENCIDA",IF(DD499&gt;=-5,"POR VENCER","AL DÍA"))))</f>
        <v/>
      </c>
      <c r="DH499" s="185" t="n"/>
      <c r="DI499" s="119">
        <f>IF(N($H499)&lt;18,"",IF(DC499="","",DC499+31))</f>
        <v/>
      </c>
      <c r="DJ499" s="124">
        <f>IF(DI499="","",TODAY()-DI499)</f>
        <v/>
      </c>
      <c r="DK499" s="494" t="n"/>
      <c r="DL499" s="184" t="n"/>
      <c r="DM499" s="184">
        <f>IF(DI499="","SIN ESTADO",IF(DK499&lt;&gt;"","PAGA",IF(DJ499&gt;0,"VENCIDA",IF(DJ499&gt;=-5,"POR VENCER","AL DÍA"))))</f>
        <v/>
      </c>
      <c r="DN499" s="185" t="n"/>
      <c r="DO499" s="119">
        <f>IF(N($H499)&lt;19,"",IF(DI499="","",DI499+31))</f>
        <v/>
      </c>
      <c r="DP499" s="124">
        <f>IF(DO499="","",TODAY()-DO499)</f>
        <v/>
      </c>
      <c r="DQ499" s="494" t="n"/>
      <c r="DR499" s="184" t="n"/>
      <c r="DS499" s="184">
        <f>IF(DO499="","SIN ESTADO",IF(DQ499&lt;&gt;"","PAGA",IF(DP499&gt;0,"VENCIDA",IF(DP499&gt;=-5,"POR VENCER","AL DÍA"))))</f>
        <v/>
      </c>
      <c r="DT499" s="185" t="n"/>
      <c r="DU499" s="119">
        <f>IF(N($H499)&lt;20,"",IF(DO499="","",DO499+31))</f>
        <v/>
      </c>
      <c r="DV499" s="124">
        <f>IF(DU499="","",TODAY()-DU499)</f>
        <v/>
      </c>
      <c r="DW499" s="494" t="n"/>
      <c r="DX499" s="184" t="n"/>
      <c r="DY499" s="184">
        <f>IF(DU499="","SIN ESTADO",IF(DW499&lt;&gt;"","PAGA",IF(DV499&gt;0,"VENCIDA",IF(DV499&gt;=-5,"POR VENCER","AL DÍA"))))</f>
        <v/>
      </c>
      <c r="DZ499" s="185" t="n"/>
      <c r="EA499" s="119">
        <f>IF(N($H499)&lt;21,"",IF(DU499="","",DU499+31))</f>
        <v/>
      </c>
      <c r="EB499" s="124">
        <f>IF(EA499="","",TODAY()-EA499)</f>
        <v/>
      </c>
      <c r="EC499" s="494" t="n"/>
      <c r="ED499" s="184" t="n"/>
      <c r="EE499" s="184">
        <f>IF(EA499="","SIN ESTADO",IF(EC499&lt;&gt;"","PAGA",IF(EB499&gt;0,"VENCIDA",IF(EB499&gt;=-5,"POR VENCER","AL DÍA"))))</f>
        <v/>
      </c>
      <c r="EF499" s="185" t="n"/>
      <c r="EG499" s="119">
        <f>IF(N($H499)&lt;22,"",IF(EA499="","",EA499+31))</f>
        <v/>
      </c>
      <c r="EH499" s="124">
        <f>IF(EG499="","",TODAY()-EG499)</f>
        <v/>
      </c>
      <c r="EI499" s="494" t="n"/>
      <c r="EJ499" s="184" t="n"/>
      <c r="EK499" s="184">
        <f>IF(EG499="","SIN ESTADO",IF(EI499&lt;&gt;"","PAGA",IF(EH499&gt;0,"VENCIDA",IF(EH499&gt;=-5,"POR VENCER","AL DÍA"))))</f>
        <v/>
      </c>
      <c r="EL499" s="185" t="n"/>
      <c r="EM499" s="119">
        <f>IF(N($H499)&lt;23,"",IF(EG499="","",EG499+31))</f>
        <v/>
      </c>
      <c r="EN499" s="124">
        <f>IF(EM499="","",TODAY()-EM499)</f>
        <v/>
      </c>
      <c r="EO499" s="494" t="n"/>
      <c r="EP499" s="184" t="n"/>
      <c r="EQ499" s="184">
        <f>IF(EM499="","SIN ESTADO",IF(EO499&lt;&gt;"","PAGA",IF(EN499&gt;0,"VENCIDA",IF(EN499&gt;=-5,"POR VENCER","AL DÍA"))))</f>
        <v/>
      </c>
      <c r="ER499" s="185" t="n"/>
      <c r="ES499" s="119">
        <f>IF(N($H499)&lt;24,"",IF(EM499="","",EM499+31))</f>
        <v/>
      </c>
      <c r="ET499" s="124">
        <f>IF(ES499="","",TODAY()-ES499)</f>
        <v/>
      </c>
      <c r="EU499" s="494" t="n"/>
      <c r="EV499" s="184" t="n"/>
      <c r="EW499" s="184">
        <f>IF(ES499="","SIN ESTADO",IF(EU499&lt;&gt;"","PAGA",IF(ET499&gt;0,"VENCIDA",IF(ET499&gt;=-5,"POR VENCER","AL DÍA"))))</f>
        <v/>
      </c>
      <c r="EX499" s="185" t="n"/>
      <c r="EY499" s="119">
        <f>IF(N($H499)&lt;25,"",IF(ES499="","",ES499+31))</f>
        <v/>
      </c>
      <c r="EZ499" s="124">
        <f>IF(EY499="","",TODAY()-EY499)</f>
        <v/>
      </c>
      <c r="FA499" s="494" t="n"/>
      <c r="FB499" s="184" t="n"/>
      <c r="FC499" s="184">
        <f>IF(EY499="","SIN ESTADO",IF(FA499&lt;&gt;"","PAGA",IF(EZ499&gt;0,"VENCIDA",IF(EZ499&gt;=-5,"POR VENCER","AL DÍA"))))</f>
        <v/>
      </c>
      <c r="FD499" s="185" t="n"/>
      <c r="FE499" s="119">
        <f>IF(N($H499)&lt;26,"",IF(EY499="","",EY499+31))</f>
        <v/>
      </c>
      <c r="FF499" s="124">
        <f>IF(FE499="","",TODAY()-FE499)</f>
        <v/>
      </c>
      <c r="FG499" s="494" t="n"/>
      <c r="FH499" s="184" t="n"/>
      <c r="FI499" s="184">
        <f>IF(FE499="","SIN ESTADO",IF(FG499&lt;&gt;"","PAGA",IF(FF499&gt;0,"VENCIDA",IF(FF499&gt;=-5,"POR VENCER","AL DÍA"))))</f>
        <v/>
      </c>
      <c r="FJ499" s="185" t="n"/>
      <c r="FK499" s="119">
        <f>IF(N($H499)&lt;27,"",IF(FE499="","",FE499+31))</f>
        <v/>
      </c>
      <c r="FL499" s="124">
        <f>IF(FK499="","",TODAY()-FK499)</f>
        <v/>
      </c>
      <c r="FM499" s="494" t="n"/>
      <c r="FN499" s="184" t="n"/>
      <c r="FO499" s="184">
        <f>IF(FK499="","SIN ESTADO",IF(FM499&lt;&gt;"","PAGA",IF(FL499&gt;0,"VENCIDA",IF(FL499&gt;=-5,"POR VENCER","AL DÍA"))))</f>
        <v/>
      </c>
      <c r="FP499" s="185" t="n"/>
      <c r="FQ499" s="119">
        <f>IF(N($H499)&lt;28,"",IF(FK499="","",FK499+31))</f>
        <v/>
      </c>
      <c r="FR499" s="124">
        <f>IF(FQ499="","",TODAY()-FQ499)</f>
        <v/>
      </c>
      <c r="FS499" s="494" t="n"/>
      <c r="FT499" s="184" t="n"/>
      <c r="FU499" s="184">
        <f>IF(FQ499="","SIN ESTADO",IF(FS499&lt;&gt;"","PAGA",IF(FR499&gt;0,"VENCIDA",IF(FR499&gt;=-5,"POR VENCER","AL DÍA"))))</f>
        <v/>
      </c>
      <c r="FV499" s="185" t="n"/>
      <c r="FW499" s="119">
        <f>IF(N($H499)&lt;29,"",IF(FQ499="","",FQ499+31))</f>
        <v/>
      </c>
      <c r="FX499" s="124">
        <f>IF(FW499="","",TODAY()-FW499)</f>
        <v/>
      </c>
      <c r="FY499" s="494" t="n"/>
      <c r="FZ499" s="184" t="n"/>
      <c r="GA499" s="184">
        <f>IF(FW499="","SIN ESTADO",IF(FY499&lt;&gt;"","PAGA",IF(FX499&gt;0,"VENCIDA",IF(FX499&gt;=-5,"POR VENCER","AL DÍA"))))</f>
        <v/>
      </c>
      <c r="GB499" s="185" t="n"/>
      <c r="GC499" s="119">
        <f>IF(N($H499)&lt;30,"",IF(FW499="","",FW499+31))</f>
        <v/>
      </c>
      <c r="GD499" s="124">
        <f>IF(GC499="","",TODAY()-GC499)</f>
        <v/>
      </c>
      <c r="GE499" s="494" t="n"/>
      <c r="GF499" s="184" t="n"/>
      <c r="GG499" s="184">
        <f>IF(GC499="","SIN ESTADO",IF(GE499&lt;&gt;"","PAGA",IF(GD499&gt;0,"VENCIDA",IF(GD499&gt;=-5,"POR VENCER","AL DÍA"))))</f>
        <v/>
      </c>
      <c r="GH499" s="185" t="n"/>
      <c r="GI499" s="119">
        <f>IF(N($H499)&lt;31,"",IF(GC499="","",GC499+31))</f>
        <v/>
      </c>
      <c r="GJ499" s="124">
        <f>IF(GI499="","",TODAY()-GI499)</f>
        <v/>
      </c>
      <c r="GK499" s="494" t="n"/>
      <c r="GL499" s="184" t="n"/>
      <c r="GM499" s="184">
        <f>IF(GI499="","SIN ESTADO",IF(GK499&lt;&gt;"","PAGA",IF(GJ499&gt;0,"VENCIDA",IF(GJ499&gt;=-5,"POR VENCER","AL DÍA"))))</f>
        <v/>
      </c>
      <c r="GN499" s="185" t="n"/>
      <c r="GO499" s="119">
        <f>IF(N($H499)&lt;32,"",IF(GI499="","",GI499+31))</f>
        <v/>
      </c>
      <c r="GP499" s="124">
        <f>IF(GO499="","",TODAY()-GO499)</f>
        <v/>
      </c>
      <c r="GQ499" s="494" t="n"/>
      <c r="GR499" s="184" t="n"/>
      <c r="GS499" s="184">
        <f>IF(GO499="","SIN ESTADO",IF(GQ499&lt;&gt;"","PAGA",IF(GP499&gt;0,"VENCIDA",IF(GP499&gt;=-5,"POR VENCER","AL DÍA"))))</f>
        <v/>
      </c>
      <c r="GT499" s="185" t="n"/>
      <c r="GU499" s="119">
        <f>IF(N($H499)&lt;33,"",IF(GO499="","",GO499+31))</f>
        <v/>
      </c>
      <c r="GV499" s="124">
        <f>IF(GU499="","",TODAY()-GU499)</f>
        <v/>
      </c>
      <c r="GW499" s="494" t="n"/>
      <c r="GX499" s="184" t="n"/>
      <c r="GY499" s="184">
        <f>IF(GU499="","SIN ESTADO",IF(GW499&lt;&gt;"","PAGA",IF(GV499&gt;0,"VENCIDA",IF(GV499&gt;=-5,"POR VENCER","AL DÍA"))))</f>
        <v/>
      </c>
      <c r="GZ499" s="185" t="n"/>
      <c r="HA499" s="119">
        <f>IF(N($H499)&lt;34,"",IF(GU499="","",GU499+31))</f>
        <v/>
      </c>
      <c r="HB499" s="124">
        <f>IF(HA499="","",TODAY()-HA499)</f>
        <v/>
      </c>
      <c r="HC499" s="494" t="n"/>
      <c r="HD499" s="184" t="n"/>
      <c r="HE499" s="184">
        <f>IF(HA499="","SIN ESTADO",IF(HC499&lt;&gt;"","PAGA",IF(HB499&gt;0,"VENCIDA",IF(HB499&gt;=-5,"POR VENCER","AL DÍA"))))</f>
        <v/>
      </c>
      <c r="HF499" s="185" t="n"/>
      <c r="HG499" s="119">
        <f>IF(N($H499)&lt;35,"",IF(HA499="","",HA499+31))</f>
        <v/>
      </c>
      <c r="HH499" s="124">
        <f>IF(HG499="","",TODAY()-HG499)</f>
        <v/>
      </c>
      <c r="HI499" s="494" t="n"/>
      <c r="HJ499" s="184" t="n"/>
      <c r="HK499" s="184">
        <f>IF(HG499="","SIN ESTADO",IF(HI499&lt;&gt;"","PAGA",IF(HH499&gt;0,"VENCIDA",IF(HH499&gt;=-5,"POR VENCER","AL DÍA"))))</f>
        <v/>
      </c>
      <c r="HL499" s="168" t="n"/>
      <c r="HM499" s="119">
        <f>IF(N($H499)&lt;36,"",IF(HG499="","",HG499+31))</f>
        <v/>
      </c>
      <c r="HN499" s="124">
        <f>IF(HM499="","",TODAY()-HM499)</f>
        <v/>
      </c>
      <c r="HO499" s="494" t="n"/>
      <c r="HP499" s="184" t="n"/>
      <c r="HQ499" s="184">
        <f>IF(HM499="","SIN ESTADO",IF(HO499&lt;&gt;"","PAGA",IF(HN499&gt;0,"VENCIDA",IF(HN499&gt;=-5,"POR VENCER","AL DÍA"))))</f>
        <v/>
      </c>
      <c r="HR499" s="168" t="n"/>
      <c r="HS499" s="169">
        <f>N499+T499+Z499+AF499+AL499+AR499+AX499+BD499+BJ499+BP499+BV499+CB499+CH499+CN499+CT499+CZ499+DF499+DL499+DR499+DX499+ED499+EJ499+EP499+EV499+FB499+FH499+FN499+FT499+FZ499+GF499+GL499+GR499+GX499+HD499+HJ499+HP499</f>
        <v/>
      </c>
      <c r="HU499" s="170">
        <f>IFERROR(N($J499),0)</f>
        <v/>
      </c>
      <c r="HW499" s="170">
        <f>SUMPRODUCT((MOD(COLUMN($M499:$HR499)-COLUMN($M499),6)=0)*ISNUMBER($M499:$HR499)*($M499:$HR499&gt;=RESUMEN!$C$26)*($M499:$HR499&lt;=RESUMEN!$C$27)*IFERROR(N($N499:$HS499),0))</f>
        <v/>
      </c>
      <c r="HX499" s="170">
        <f>SUMPRODUCT((MOD(COLUMN($M499:$HR499)-COLUMN($M499),6)=0)*ISNUMBER($M499:$HR499)*($M499:$HR499&gt;=RESUMEN!$C$26)*($M499:$HR499&lt;=RESUMEN!$C$27))</f>
        <v/>
      </c>
    </row>
    <row r="500" ht="15.75" customHeight="1" s="506">
      <c r="B500" s="113">
        <f>VENTAS!A499</f>
        <v/>
      </c>
      <c r="C500" s="236">
        <f>VENTAS!B499</f>
        <v/>
      </c>
      <c r="D500" s="53">
        <f>VENTAS!C499</f>
        <v/>
      </c>
      <c r="E500" s="114">
        <f>VENTAS!D499</f>
        <v/>
      </c>
      <c r="F500" s="114">
        <f>VENTAS!J499</f>
        <v/>
      </c>
      <c r="G500" s="494">
        <f>VENTAS!F499</f>
        <v/>
      </c>
      <c r="H500" s="479">
        <f>VENTAS!K499</f>
        <v/>
      </c>
      <c r="I500" s="479">
        <f>VENTAS!M499</f>
        <v/>
      </c>
      <c r="J500" s="184">
        <f>VENTAS!L499</f>
        <v/>
      </c>
      <c r="K500" s="119">
        <f>IF(N($H500)&lt;1,"",$G500+31)</f>
        <v/>
      </c>
      <c r="L500" s="124">
        <f>IF(K500="","",TODAY()-K500)</f>
        <v/>
      </c>
      <c r="M500" s="494" t="n"/>
      <c r="N500" s="374" t="n"/>
      <c r="O500" s="184">
        <f>IF(K500="","SIN ESTADO",IF(M500&lt;&gt;"","PAGA",IF(L500&gt;0,"VENCIDA",IF(L500&gt;=-5,"POR VENCER","AL DÍA"))))</f>
        <v/>
      </c>
      <c r="P500" s="185" t="n"/>
      <c r="Q500" s="119">
        <f>IF(N($H500)&lt;2,"",IF(K500="","",K500+31))</f>
        <v/>
      </c>
      <c r="R500" s="124">
        <f>IF(Q500="","",TODAY()-Q500)</f>
        <v/>
      </c>
      <c r="S500" s="494" t="n"/>
      <c r="T500" s="184" t="n"/>
      <c r="U500" s="184">
        <f>IF(Q500="","SIN ESTADO",IF(S500&lt;&gt;"","PAGA",IF(R500&gt;0,"VENCIDA",IF(R500&gt;=-5,"POR VENCER","AL DÍA"))))</f>
        <v/>
      </c>
      <c r="V500" s="185" t="n"/>
      <c r="W500" s="119">
        <f>IF(N($H500)&lt;3,"",IF(Q500="","",Q500+31))</f>
        <v/>
      </c>
      <c r="X500" s="124">
        <f>IF(W500="","",TODAY()-W500)</f>
        <v/>
      </c>
      <c r="Y500" s="494" t="n"/>
      <c r="Z500" s="184" t="n"/>
      <c r="AA500" s="184">
        <f>IF(W500="","SIN ESTADO",IF(Y500&lt;&gt;"","PAGA",IF(X500&gt;0,"VENCIDA",IF(X500&gt;=-5,"POR VENCER","AL DÍA"))))</f>
        <v/>
      </c>
      <c r="AB500" s="185" t="n"/>
      <c r="AC500" s="119">
        <f>IF(N($H500)&lt;4,"",IF(W500="","",W500+31))</f>
        <v/>
      </c>
      <c r="AD500" s="124">
        <f>IF(AC500="","",TODAY()-AC500)</f>
        <v/>
      </c>
      <c r="AE500" s="494" t="n"/>
      <c r="AF500" s="184" t="n"/>
      <c r="AG500" s="184">
        <f>IF(AC500="","SIN ESTADO",IF(AE500&lt;&gt;"","PAGA",IF(AD500&gt;0,"VENCIDA",IF(AD500&gt;=-5,"POR VENCER","AL DÍA"))))</f>
        <v/>
      </c>
      <c r="AH500" s="185" t="n"/>
      <c r="AI500" s="119">
        <f>IF(N($H500)&lt;5,"",IF(AC500="","",AC500+31))</f>
        <v/>
      </c>
      <c r="AJ500" s="124">
        <f>IF(AI500="","",TODAY()-AI500)</f>
        <v/>
      </c>
      <c r="AK500" s="494" t="n"/>
      <c r="AL500" s="184" t="n"/>
      <c r="AM500" s="184">
        <f>IF(AI500="","SIN ESTADO",IF(AK500&lt;&gt;"","PAGA",IF(AJ500&gt;0,"VENCIDA",IF(AJ500&gt;=-5,"POR VENCER","AL DÍA"))))</f>
        <v/>
      </c>
      <c r="AN500" s="185" t="n"/>
      <c r="AO500" s="119">
        <f>IF(N($H500)&lt;6,"",IF(AI500="","",AI500+31))</f>
        <v/>
      </c>
      <c r="AP500" s="124">
        <f>IF(AO500="","",TODAY()-AO500)</f>
        <v/>
      </c>
      <c r="AQ500" s="270" t="n"/>
      <c r="AR500" s="184" t="n"/>
      <c r="AS500" s="184">
        <f>IF(AO500="","SIN ESTADO",IF(AQ500&lt;&gt;"","PAGA",IF(AP500&gt;0,"VENCIDA",IF(AP500&gt;=-5,"POR VENCER","AL DÍA"))))</f>
        <v/>
      </c>
      <c r="AT500" s="185" t="n"/>
      <c r="AU500" s="119">
        <f>IF(N($H500)&lt;7,"",IF(AO500="","",AO500+31))</f>
        <v/>
      </c>
      <c r="AV500" s="124">
        <f>IF(AU500="","",TODAY()-AU500)</f>
        <v/>
      </c>
      <c r="AW500" s="494" t="n"/>
      <c r="AX500" s="184" t="n"/>
      <c r="AY500" s="184">
        <f>IF(AU500="","SIN ESTADO",IF(AW500&lt;&gt;"","PAGA",IF(AV500&gt;0,"VENCIDA",IF(AV500&gt;=-5,"POR VENCER","AL DÍA"))))</f>
        <v/>
      </c>
      <c r="AZ500" s="185" t="n"/>
      <c r="BA500" s="119">
        <f>IF(N($H500)&lt;8,"",IF(AU500="","",AU500+31))</f>
        <v/>
      </c>
      <c r="BB500" s="124">
        <f>IF(BA500="","",TODAY()-BA500)</f>
        <v/>
      </c>
      <c r="BC500" s="494" t="n"/>
      <c r="BD500" s="184" t="n"/>
      <c r="BE500" s="184">
        <f>IF(BA500="","SIN ESTADO",IF(BC500&lt;&gt;"","PAGA",IF(BB500&gt;0,"VENCIDA",IF(BB500&gt;=-5,"POR VENCER","AL DÍA"))))</f>
        <v/>
      </c>
      <c r="BF500" s="185" t="n"/>
      <c r="BG500" s="119">
        <f>IF(N($H500)&lt;9,"",IF(BA500="","",BA500+31))</f>
        <v/>
      </c>
      <c r="BH500" s="124">
        <f>IF(BG500="","",TODAY()-BG500)</f>
        <v/>
      </c>
      <c r="BI500" s="494" t="n"/>
      <c r="BJ500" s="184" t="n"/>
      <c r="BK500" s="184">
        <f>IF(BG500="","SIN ESTADO",IF(BI500&lt;&gt;"","PAGA",IF(BH500&gt;0,"VENCIDA",IF(BH500&gt;=-5,"POR VENCER","AL DÍA"))))</f>
        <v/>
      </c>
      <c r="BL500" s="185" t="n"/>
      <c r="BM500" s="119">
        <f>IF(N($H500)&lt;10,"",IF(BG500="","",BG500+31))</f>
        <v/>
      </c>
      <c r="BN500" s="124">
        <f>IF(BM500="","",TODAY()-BM500)</f>
        <v/>
      </c>
      <c r="BO500" s="494" t="n"/>
      <c r="BP500" s="184" t="n"/>
      <c r="BQ500" s="184">
        <f>IF(BM500="","SIN ESTADO",IF(BO500&lt;&gt;"","PAGA",IF(BN500&gt;0,"VENCIDA",IF(BN500&gt;=-5,"POR VENCER","AL DÍA"))))</f>
        <v/>
      </c>
      <c r="BR500" s="185" t="n"/>
      <c r="BS500" s="119">
        <f>IF(N($H500)&lt;11,"",IF(BM500="","",BM500+31))</f>
        <v/>
      </c>
      <c r="BT500" s="124">
        <f>IF(BS500="","",TODAY()-BS500)</f>
        <v/>
      </c>
      <c r="BU500" s="494" t="n"/>
      <c r="BV500" s="184" t="n"/>
      <c r="BW500" s="184">
        <f>IF(BS500="","SIN ESTADO",IF(BU500&lt;&gt;"","PAGA",IF(BT500&gt;0,"VENCIDA",IF(BT500&gt;=-5,"POR VENCER","AL DÍA"))))</f>
        <v/>
      </c>
      <c r="BX500" s="185" t="n"/>
      <c r="BY500" s="119">
        <f>IF(N($H500)&lt;12,"",IF(BS500="","",BS500+31))</f>
        <v/>
      </c>
      <c r="BZ500" s="124">
        <f>IF(BY500="","",TODAY()-BY500)</f>
        <v/>
      </c>
      <c r="CA500" s="494" t="n"/>
      <c r="CB500" s="184" t="n"/>
      <c r="CC500" s="184">
        <f>IF(BY500="","SIN ESTADO",IF(CA500&lt;&gt;"","PAGA",IF(BZ500&gt;0,"VENCIDA",IF(BZ500&gt;=-5,"POR VENCER","AL DÍA"))))</f>
        <v/>
      </c>
      <c r="CD500" s="185" t="n"/>
      <c r="CE500" s="119">
        <f>IF(N($H500)&lt;13,"",IF(BY500="","",BY500+31))</f>
        <v/>
      </c>
      <c r="CF500" s="124">
        <f>IF(CE500="","",TODAY()-CE500)</f>
        <v/>
      </c>
      <c r="CG500" s="494" t="n"/>
      <c r="CH500" s="184" t="n"/>
      <c r="CI500" s="184">
        <f>IF(CE500="","SIN ESTADO",IF(CG500&lt;&gt;"","PAGA",IF(CF500&gt;0,"VENCIDA",IF(CF500&gt;=-5,"POR VENCER","AL DÍA"))))</f>
        <v/>
      </c>
      <c r="CJ500" s="185" t="n"/>
      <c r="CK500" s="119">
        <f>IF(N($H500)&lt;14,"",IF(CE500="","",CE500+31))</f>
        <v/>
      </c>
      <c r="CL500" s="124">
        <f>IF(CK500="","",TODAY()-CK500)</f>
        <v/>
      </c>
      <c r="CM500" s="494" t="n"/>
      <c r="CN500" s="184" t="n"/>
      <c r="CO500" s="184">
        <f>IF(CK500="","SIN ESTADO",IF(CM500&lt;&gt;"","PAGA",IF(CL500&gt;0,"VENCIDA",IF(CL500&gt;=-5,"POR VENCER","AL DÍA"))))</f>
        <v/>
      </c>
      <c r="CP500" s="185" t="n"/>
      <c r="CQ500" s="119">
        <f>IF(N($H500)&lt;15,"",IF(CK500="","",CK500+31))</f>
        <v/>
      </c>
      <c r="CR500" s="124">
        <f>IF(CQ500="","",TODAY()-CQ500)</f>
        <v/>
      </c>
      <c r="CS500" s="494" t="n"/>
      <c r="CT500" s="184" t="n"/>
      <c r="CU500" s="184">
        <f>IF(CQ500="","SIN ESTADO",IF(CS500&lt;&gt;"","PAGA",IF(CR500&gt;0,"VENCIDA",IF(CR500&gt;=-5,"POR VENCER","AL DÍA"))))</f>
        <v/>
      </c>
      <c r="CV500" s="185" t="n"/>
      <c r="CW500" s="119">
        <f>IF(N($H500)&lt;16,"",IF(CQ500="","",CQ500+31))</f>
        <v/>
      </c>
      <c r="CX500" s="124">
        <f>IF(CW500="","",TODAY()-CW500)</f>
        <v/>
      </c>
      <c r="CY500" s="494" t="n"/>
      <c r="CZ500" s="184" t="n"/>
      <c r="DA500" s="184">
        <f>IF(CW500="","SIN ESTADO",IF(CY500&lt;&gt;"","PAGA",IF(CX500&gt;0,"VENCIDA",IF(CX500&gt;=-5,"POR VENCER","AL DÍA"))))</f>
        <v/>
      </c>
      <c r="DB500" s="185" t="n"/>
      <c r="DC500" s="119">
        <f>IF(N($H500)&lt;17,"",IF(CW500="","",CW500+31))</f>
        <v/>
      </c>
      <c r="DD500" s="124">
        <f>IF(DC500="","",TODAY()-DC500)</f>
        <v/>
      </c>
      <c r="DE500" s="494" t="n"/>
      <c r="DF500" s="184" t="n"/>
      <c r="DG500" s="184">
        <f>IF(DC500="","SIN ESTADO",IF(DE500&lt;&gt;"","PAGA",IF(DD500&gt;0,"VENCIDA",IF(DD500&gt;=-5,"POR VENCER","AL DÍA"))))</f>
        <v/>
      </c>
      <c r="DH500" s="185" t="n"/>
      <c r="DI500" s="119">
        <f>IF(N($H500)&lt;18,"",IF(DC500="","",DC500+31))</f>
        <v/>
      </c>
      <c r="DJ500" s="124">
        <f>IF(DI500="","",TODAY()-DI500)</f>
        <v/>
      </c>
      <c r="DK500" s="494" t="n"/>
      <c r="DL500" s="184" t="n"/>
      <c r="DM500" s="184">
        <f>IF(DI500="","SIN ESTADO",IF(DK500&lt;&gt;"","PAGA",IF(DJ500&gt;0,"VENCIDA",IF(DJ500&gt;=-5,"POR VENCER","AL DÍA"))))</f>
        <v/>
      </c>
      <c r="DN500" s="185" t="n"/>
      <c r="DO500" s="119">
        <f>IF(N($H500)&lt;19,"",IF(DI500="","",DI500+31))</f>
        <v/>
      </c>
      <c r="DP500" s="124">
        <f>IF(DO500="","",TODAY()-DO500)</f>
        <v/>
      </c>
      <c r="DQ500" s="494" t="n"/>
      <c r="DR500" s="184" t="n"/>
      <c r="DS500" s="184">
        <f>IF(DO500="","SIN ESTADO",IF(DQ500&lt;&gt;"","PAGA",IF(DP500&gt;0,"VENCIDA",IF(DP500&gt;=-5,"POR VENCER","AL DÍA"))))</f>
        <v/>
      </c>
      <c r="DT500" s="185" t="n"/>
      <c r="DU500" s="119">
        <f>IF(N($H500)&lt;20,"",IF(DO500="","",DO500+31))</f>
        <v/>
      </c>
      <c r="DV500" s="124">
        <f>IF(DU500="","",TODAY()-DU500)</f>
        <v/>
      </c>
      <c r="DW500" s="494" t="n"/>
      <c r="DX500" s="184" t="n"/>
      <c r="DY500" s="184">
        <f>IF(DU500="","SIN ESTADO",IF(DW500&lt;&gt;"","PAGA",IF(DV500&gt;0,"VENCIDA",IF(DV500&gt;=-5,"POR VENCER","AL DÍA"))))</f>
        <v/>
      </c>
      <c r="DZ500" s="185" t="n"/>
      <c r="EA500" s="119">
        <f>IF(N($H500)&lt;21,"",IF(DU500="","",DU500+31))</f>
        <v/>
      </c>
      <c r="EB500" s="124">
        <f>IF(EA500="","",TODAY()-EA500)</f>
        <v/>
      </c>
      <c r="EC500" s="494" t="n"/>
      <c r="ED500" s="184" t="n"/>
      <c r="EE500" s="184">
        <f>IF(EA500="","SIN ESTADO",IF(EC500&lt;&gt;"","PAGA",IF(EB500&gt;0,"VENCIDA",IF(EB500&gt;=-5,"POR VENCER","AL DÍA"))))</f>
        <v/>
      </c>
      <c r="EF500" s="185" t="n"/>
      <c r="EG500" s="119">
        <f>IF(N($H500)&lt;22,"",IF(EA500="","",EA500+31))</f>
        <v/>
      </c>
      <c r="EH500" s="124">
        <f>IF(EG500="","",TODAY()-EG500)</f>
        <v/>
      </c>
      <c r="EI500" s="494" t="n"/>
      <c r="EJ500" s="184" t="n"/>
      <c r="EK500" s="184">
        <f>IF(EG500="","SIN ESTADO",IF(EI500&lt;&gt;"","PAGA",IF(EH500&gt;0,"VENCIDA",IF(EH500&gt;=-5,"POR VENCER","AL DÍA"))))</f>
        <v/>
      </c>
      <c r="EL500" s="185" t="n"/>
      <c r="EM500" s="119">
        <f>IF(N($H500)&lt;23,"",IF(EG500="","",EG500+31))</f>
        <v/>
      </c>
      <c r="EN500" s="124">
        <f>IF(EM500="","",TODAY()-EM500)</f>
        <v/>
      </c>
      <c r="EO500" s="494" t="n"/>
      <c r="EP500" s="184" t="n"/>
      <c r="EQ500" s="184">
        <f>IF(EM500="","SIN ESTADO",IF(EO500&lt;&gt;"","PAGA",IF(EN500&gt;0,"VENCIDA",IF(EN500&gt;=-5,"POR VENCER","AL DÍA"))))</f>
        <v/>
      </c>
      <c r="ER500" s="185" t="n"/>
      <c r="ES500" s="119">
        <f>IF(N($H500)&lt;24,"",IF(EM500="","",EM500+31))</f>
        <v/>
      </c>
      <c r="ET500" s="124">
        <f>IF(ES500="","",TODAY()-ES500)</f>
        <v/>
      </c>
      <c r="EU500" s="494" t="n"/>
      <c r="EV500" s="184" t="n"/>
      <c r="EW500" s="184">
        <f>IF(ES500="","SIN ESTADO",IF(EU500&lt;&gt;"","PAGA",IF(ET500&gt;0,"VENCIDA",IF(ET500&gt;=-5,"POR VENCER","AL DÍA"))))</f>
        <v/>
      </c>
      <c r="EX500" s="185" t="n"/>
      <c r="EY500" s="119">
        <f>IF(N($H500)&lt;25,"",IF(ES500="","",ES500+31))</f>
        <v/>
      </c>
      <c r="EZ500" s="124">
        <f>IF(EY500="","",TODAY()-EY500)</f>
        <v/>
      </c>
      <c r="FA500" s="494" t="n"/>
      <c r="FB500" s="184" t="n"/>
      <c r="FC500" s="184">
        <f>IF(EY500="","SIN ESTADO",IF(FA500&lt;&gt;"","PAGA",IF(EZ500&gt;0,"VENCIDA",IF(EZ500&gt;=-5,"POR VENCER","AL DÍA"))))</f>
        <v/>
      </c>
      <c r="FD500" s="185" t="n"/>
      <c r="FE500" s="119">
        <f>IF(N($H500)&lt;26,"",IF(EY500="","",EY500+31))</f>
        <v/>
      </c>
      <c r="FF500" s="124">
        <f>IF(FE500="","",TODAY()-FE500)</f>
        <v/>
      </c>
      <c r="FG500" s="494" t="n"/>
      <c r="FH500" s="184" t="n"/>
      <c r="FI500" s="184">
        <f>IF(FE500="","SIN ESTADO",IF(FG500&lt;&gt;"","PAGA",IF(FF500&gt;0,"VENCIDA",IF(FF500&gt;=-5,"POR VENCER","AL DÍA"))))</f>
        <v/>
      </c>
      <c r="FJ500" s="185" t="n"/>
      <c r="FK500" s="119">
        <f>IF(N($H500)&lt;27,"",IF(FE500="","",FE500+31))</f>
        <v/>
      </c>
      <c r="FL500" s="124">
        <f>IF(FK500="","",TODAY()-FK500)</f>
        <v/>
      </c>
      <c r="FM500" s="494" t="n"/>
      <c r="FN500" s="184" t="n"/>
      <c r="FO500" s="184">
        <f>IF(FK500="","SIN ESTADO",IF(FM500&lt;&gt;"","PAGA",IF(FL500&gt;0,"VENCIDA",IF(FL500&gt;=-5,"POR VENCER","AL DÍA"))))</f>
        <v/>
      </c>
      <c r="FP500" s="185" t="n"/>
      <c r="FQ500" s="119">
        <f>IF(N($H500)&lt;28,"",IF(FK500="","",FK500+31))</f>
        <v/>
      </c>
      <c r="FR500" s="124">
        <f>IF(FQ500="","",TODAY()-FQ500)</f>
        <v/>
      </c>
      <c r="FS500" s="494" t="n"/>
      <c r="FT500" s="184" t="n"/>
      <c r="FU500" s="184">
        <f>IF(FQ500="","SIN ESTADO",IF(FS500&lt;&gt;"","PAGA",IF(FR500&gt;0,"VENCIDA",IF(FR500&gt;=-5,"POR VENCER","AL DÍA"))))</f>
        <v/>
      </c>
      <c r="FV500" s="185" t="n"/>
      <c r="FW500" s="119">
        <f>IF(N($H500)&lt;29,"",IF(FQ500="","",FQ500+31))</f>
        <v/>
      </c>
      <c r="FX500" s="124">
        <f>IF(FW500="","",TODAY()-FW500)</f>
        <v/>
      </c>
      <c r="FY500" s="494" t="n"/>
      <c r="FZ500" s="184" t="n"/>
      <c r="GA500" s="184">
        <f>IF(FW500="","SIN ESTADO",IF(FY500&lt;&gt;"","PAGA",IF(FX500&gt;0,"VENCIDA",IF(FX500&gt;=-5,"POR VENCER","AL DÍA"))))</f>
        <v/>
      </c>
      <c r="GB500" s="185" t="n"/>
      <c r="GC500" s="119">
        <f>IF(N($H500)&lt;30,"",IF(FW500="","",FW500+31))</f>
        <v/>
      </c>
      <c r="GD500" s="124">
        <f>IF(GC500="","",TODAY()-GC500)</f>
        <v/>
      </c>
      <c r="GE500" s="494" t="n"/>
      <c r="GF500" s="184" t="n"/>
      <c r="GG500" s="184">
        <f>IF(GC500="","SIN ESTADO",IF(GE500&lt;&gt;"","PAGA",IF(GD500&gt;0,"VENCIDA",IF(GD500&gt;=-5,"POR VENCER","AL DÍA"))))</f>
        <v/>
      </c>
      <c r="GH500" s="185" t="n"/>
      <c r="GI500" s="119">
        <f>IF(N($H500)&lt;31,"",IF(GC500="","",GC500+31))</f>
        <v/>
      </c>
      <c r="GJ500" s="124">
        <f>IF(GI500="","",TODAY()-GI500)</f>
        <v/>
      </c>
      <c r="GK500" s="494" t="n"/>
      <c r="GL500" s="184" t="n"/>
      <c r="GM500" s="184">
        <f>IF(GI500="","SIN ESTADO",IF(GK500&lt;&gt;"","PAGA",IF(GJ500&gt;0,"VENCIDA",IF(GJ500&gt;=-5,"POR VENCER","AL DÍA"))))</f>
        <v/>
      </c>
      <c r="GN500" s="185" t="n"/>
      <c r="GO500" s="119">
        <f>IF(N($H500)&lt;32,"",IF(GI500="","",GI500+31))</f>
        <v/>
      </c>
      <c r="GP500" s="124">
        <f>IF(GO500="","",TODAY()-GO500)</f>
        <v/>
      </c>
      <c r="GQ500" s="494" t="n"/>
      <c r="GR500" s="184" t="n"/>
      <c r="GS500" s="184">
        <f>IF(GO500="","SIN ESTADO",IF(GQ500&lt;&gt;"","PAGA",IF(GP500&gt;0,"VENCIDA",IF(GP500&gt;=-5,"POR VENCER","AL DÍA"))))</f>
        <v/>
      </c>
      <c r="GT500" s="185" t="n"/>
      <c r="GU500" s="119">
        <f>IF(N($H500)&lt;33,"",IF(GO500="","",GO500+31))</f>
        <v/>
      </c>
      <c r="GV500" s="124">
        <f>IF(GU500="","",TODAY()-GU500)</f>
        <v/>
      </c>
      <c r="GW500" s="494" t="n"/>
      <c r="GX500" s="184" t="n"/>
      <c r="GY500" s="184">
        <f>IF(GU500="","SIN ESTADO",IF(GW500&lt;&gt;"","PAGA",IF(GV500&gt;0,"VENCIDA",IF(GV500&gt;=-5,"POR VENCER","AL DÍA"))))</f>
        <v/>
      </c>
      <c r="GZ500" s="185" t="n"/>
      <c r="HA500" s="119">
        <f>IF(N($H500)&lt;34,"",IF(GU500="","",GU500+31))</f>
        <v/>
      </c>
      <c r="HB500" s="124">
        <f>IF(HA500="","",TODAY()-HA500)</f>
        <v/>
      </c>
      <c r="HC500" s="494" t="n"/>
      <c r="HD500" s="184" t="n"/>
      <c r="HE500" s="184">
        <f>IF(HA500="","SIN ESTADO",IF(HC500&lt;&gt;"","PAGA",IF(HB500&gt;0,"VENCIDA",IF(HB500&gt;=-5,"POR VENCER","AL DÍA"))))</f>
        <v/>
      </c>
      <c r="HF500" s="185" t="n"/>
      <c r="HG500" s="119">
        <f>IF(N($H500)&lt;35,"",IF(HA500="","",HA500+31))</f>
        <v/>
      </c>
      <c r="HH500" s="124">
        <f>IF(HG500="","",TODAY()-HG500)</f>
        <v/>
      </c>
      <c r="HI500" s="494" t="n"/>
      <c r="HJ500" s="184" t="n"/>
      <c r="HK500" s="184">
        <f>IF(HG500="","SIN ESTADO",IF(HI500&lt;&gt;"","PAGA",IF(HH500&gt;0,"VENCIDA",IF(HH500&gt;=-5,"POR VENCER","AL DÍA"))))</f>
        <v/>
      </c>
      <c r="HL500" s="168" t="n"/>
      <c r="HM500" s="119">
        <f>IF(N($H500)&lt;36,"",IF(HG500="","",HG500+31))</f>
        <v/>
      </c>
      <c r="HN500" s="124">
        <f>IF(HM500="","",TODAY()-HM500)</f>
        <v/>
      </c>
      <c r="HO500" s="494" t="n"/>
      <c r="HP500" s="184" t="n"/>
      <c r="HQ500" s="184">
        <f>IF(HM500="","SIN ESTADO",IF(HO500&lt;&gt;"","PAGA",IF(HN500&gt;0,"VENCIDA",IF(HN500&gt;=-5,"POR VENCER","AL DÍA"))))</f>
        <v/>
      </c>
      <c r="HR500" s="168" t="n"/>
      <c r="HS500" s="169">
        <f>N500+T500+Z500+AF500+AL500+AR500+AX500+BD500+BJ500+BP500+BV500+CB500+CH500+CN500+CT500+CZ500+DF500+DL500+DR500+DX500+ED500+EJ500+EP500+EV500+FB500+FH500+FN500+FT500+FZ500+GF500+GL500+GR500+GX500+HD500+HJ500+HP500</f>
        <v/>
      </c>
      <c r="HU500" s="170">
        <f>IFERROR(N($J500),0)</f>
        <v/>
      </c>
      <c r="HW500" s="170">
        <f>SUMPRODUCT((MOD(COLUMN($M500:$HR500)-COLUMN($M500),6)=0)*ISNUMBER($M500:$HR500)*($M500:$HR500&gt;=RESUMEN!$C$26)*($M500:$HR500&lt;=RESUMEN!$C$27)*IFERROR(N($N500:$HS500),0))</f>
        <v/>
      </c>
      <c r="HX500" s="170">
        <f>SUMPRODUCT((MOD(COLUMN($M500:$HR500)-COLUMN($M500),6)=0)*ISNUMBER($M500:$HR500)*($M500:$HR500&gt;=RESUMEN!$C$26)*($M500:$HR500&lt;=RESUMEN!$C$27))</f>
        <v/>
      </c>
    </row>
    <row r="501" ht="15.75" customHeight="1" s="506">
      <c r="B501" s="113">
        <f>VENTAS!A500</f>
        <v/>
      </c>
      <c r="C501" s="236">
        <f>VENTAS!B500</f>
        <v/>
      </c>
      <c r="D501" s="53">
        <f>VENTAS!C500</f>
        <v/>
      </c>
      <c r="E501" s="114">
        <f>VENTAS!D500</f>
        <v/>
      </c>
      <c r="F501" s="114">
        <f>VENTAS!J500</f>
        <v/>
      </c>
      <c r="G501" s="494">
        <f>VENTAS!F500</f>
        <v/>
      </c>
      <c r="H501" s="479">
        <f>VENTAS!K500</f>
        <v/>
      </c>
      <c r="I501" s="479">
        <f>VENTAS!M500</f>
        <v/>
      </c>
      <c r="J501" s="184">
        <f>VENTAS!L500</f>
        <v/>
      </c>
      <c r="K501" s="119">
        <f>IF(N($H501)&lt;1,"",$G501+31)</f>
        <v/>
      </c>
      <c r="L501" s="124">
        <f>IF(K501="","",TODAY()-K501)</f>
        <v/>
      </c>
      <c r="M501" s="494" t="n">
        <v>46187</v>
      </c>
      <c r="N501" s="374" t="n">
        <v>433400</v>
      </c>
      <c r="O501" s="184">
        <f>IF(K501="","SIN ESTADO",IF(M501&lt;&gt;"","PAGA",IF(L501&gt;0,"VENCIDA",IF(L501&gt;=-5,"POR VENCER","AL DÍA"))))</f>
        <v/>
      </c>
      <c r="P501" s="185" t="inlineStr">
        <is>
          <t>TRANSFERENCIA</t>
        </is>
      </c>
      <c r="Q501" s="119">
        <f>IF(N($H501)&lt;2,"",IF(K501="","",K501+31))</f>
        <v/>
      </c>
      <c r="R501" s="124">
        <f>IF(Q501="","",TODAY()-Q501)</f>
        <v/>
      </c>
      <c r="S501" s="494" t="n">
        <v>46223</v>
      </c>
      <c r="T501" s="184" t="n">
        <v>433300</v>
      </c>
      <c r="U501" s="184">
        <f>IF(Q501="","SIN ESTADO",IF(S501&lt;&gt;"","PAGA",IF(R501&gt;0,"VENCIDA",IF(R501&gt;=-5,"POR VENCER","AL DÍA"))))</f>
        <v/>
      </c>
      <c r="V501" s="185" t="inlineStr">
        <is>
          <t>TRANSFERENCIA</t>
        </is>
      </c>
      <c r="W501" s="119">
        <f>IF(N($H501)&lt;3,"",IF(Q501="","",Q501+31))</f>
        <v/>
      </c>
      <c r="X501" s="124">
        <f>IF(W501="","",TODAY()-W501)</f>
        <v/>
      </c>
      <c r="Y501" s="494" t="n">
        <v>46256</v>
      </c>
      <c r="Z501" s="184" t="n">
        <v>433300</v>
      </c>
      <c r="AA501" s="184">
        <f>IF(W501="","SIN ESTADO",IF(Y501&lt;&gt;"","PAGA",IF(X501&gt;0,"VENCIDA",IF(X501&gt;=-5,"POR VENCER","AL DÍA"))))</f>
        <v/>
      </c>
      <c r="AB501" s="185" t="inlineStr">
        <is>
          <t>TRANSFERENCIA</t>
        </is>
      </c>
      <c r="AC501" s="119">
        <f>IF(N($H501)&lt;4,"",IF(W501="","",W501+31))</f>
        <v/>
      </c>
      <c r="AD501" s="124">
        <f>IF(AC501="","",TODAY()-AC501)</f>
        <v/>
      </c>
      <c r="AE501" s="494" t="n"/>
      <c r="AF501" s="184" t="n"/>
      <c r="AG501" s="184">
        <f>IF(AC501="","SIN ESTADO",IF(AE501&lt;&gt;"","PAGA",IF(AD501&gt;0,"VENCIDA",IF(AD501&gt;=-5,"POR VENCER","AL DÍA"))))</f>
        <v/>
      </c>
      <c r="AH501" s="185" t="n"/>
      <c r="AI501" s="119">
        <f>IF(N($H501)&lt;5,"",IF(AC501="","",AC501+31))</f>
        <v/>
      </c>
      <c r="AJ501" s="124">
        <f>IF(AI501="","",TODAY()-AI501)</f>
        <v/>
      </c>
      <c r="AK501" s="494" t="n"/>
      <c r="AL501" s="184" t="n"/>
      <c r="AM501" s="184">
        <f>IF(AI501="","SIN ESTADO",IF(AK501&lt;&gt;"","PAGA",IF(AJ501&gt;0,"VENCIDA",IF(AJ501&gt;=-5,"POR VENCER","AL DÍA"))))</f>
        <v/>
      </c>
      <c r="AN501" s="185" t="n"/>
      <c r="AO501" s="119">
        <f>IF(N($H501)&lt;6,"",IF(AI501="","",AI501+31))</f>
        <v/>
      </c>
      <c r="AP501" s="124">
        <f>IF(AO501="","",TODAY()-AO501)</f>
        <v/>
      </c>
      <c r="AQ501" s="270" t="n"/>
      <c r="AR501" s="184" t="n"/>
      <c r="AS501" s="184">
        <f>IF(AO501="","SIN ESTADO",IF(AQ501&lt;&gt;"","PAGA",IF(AP501&gt;0,"VENCIDA",IF(AP501&gt;=-5,"POR VENCER","AL DÍA"))))</f>
        <v/>
      </c>
      <c r="AT501" s="185" t="n"/>
      <c r="AU501" s="119">
        <f>IF(N($H501)&lt;7,"",IF(AO501="","",AO501+31))</f>
        <v/>
      </c>
      <c r="AV501" s="124">
        <f>IF(AU501="","",TODAY()-AU501)</f>
        <v/>
      </c>
      <c r="AW501" s="494" t="n"/>
      <c r="AX501" s="184" t="n"/>
      <c r="AY501" s="184">
        <f>IF(AU501="","SIN ESTADO",IF(AW501&lt;&gt;"","PAGA",IF(AV501&gt;0,"VENCIDA",IF(AV501&gt;=-5,"POR VENCER","AL DÍA"))))</f>
        <v/>
      </c>
      <c r="AZ501" s="185" t="n"/>
      <c r="BA501" s="119">
        <f>IF(N($H501)&lt;8,"",IF(AU501="","",AU501+31))</f>
        <v/>
      </c>
      <c r="BB501" s="124">
        <f>IF(BA501="","",TODAY()-BA501)</f>
        <v/>
      </c>
      <c r="BC501" s="494" t="n"/>
      <c r="BD501" s="184" t="n"/>
      <c r="BE501" s="184">
        <f>IF(BA501="","SIN ESTADO",IF(BC501&lt;&gt;"","PAGA",IF(BB501&gt;0,"VENCIDA",IF(BB501&gt;=-5,"POR VENCER","AL DÍA"))))</f>
        <v/>
      </c>
      <c r="BF501" s="185" t="n"/>
      <c r="BG501" s="119">
        <f>IF(N($H501)&lt;9,"",IF(BA501="","",BA501+31))</f>
        <v/>
      </c>
      <c r="BH501" s="124">
        <f>IF(BG501="","",TODAY()-BG501)</f>
        <v/>
      </c>
      <c r="BI501" s="494" t="n"/>
      <c r="BJ501" s="184" t="n"/>
      <c r="BK501" s="184">
        <f>IF(BG501="","SIN ESTADO",IF(BI501&lt;&gt;"","PAGA",IF(BH501&gt;0,"VENCIDA",IF(BH501&gt;=-5,"POR VENCER","AL DÍA"))))</f>
        <v/>
      </c>
      <c r="BL501" s="185" t="n"/>
      <c r="BM501" s="119">
        <f>IF(N($H501)&lt;10,"",IF(BG501="","",BG501+31))</f>
        <v/>
      </c>
      <c r="BN501" s="124">
        <f>IF(BM501="","",TODAY()-BM501)</f>
        <v/>
      </c>
      <c r="BO501" s="494" t="n"/>
      <c r="BP501" s="184" t="n"/>
      <c r="BQ501" s="184">
        <f>IF(BM501="","SIN ESTADO",IF(BO501&lt;&gt;"","PAGA",IF(BN501&gt;0,"VENCIDA",IF(BN501&gt;=-5,"POR VENCER","AL DÍA"))))</f>
        <v/>
      </c>
      <c r="BR501" s="185" t="n"/>
      <c r="BS501" s="119">
        <f>IF(N($H501)&lt;11,"",IF(BM501="","",BM501+31))</f>
        <v/>
      </c>
      <c r="BT501" s="124">
        <f>IF(BS501="","",TODAY()-BS501)</f>
        <v/>
      </c>
      <c r="BU501" s="494" t="n"/>
      <c r="BV501" s="184" t="n"/>
      <c r="BW501" s="184">
        <f>IF(BS501="","SIN ESTADO",IF(BU501&lt;&gt;"","PAGA",IF(BT501&gt;0,"VENCIDA",IF(BT501&gt;=-5,"POR VENCER","AL DÍA"))))</f>
        <v/>
      </c>
      <c r="BX501" s="185" t="n"/>
      <c r="BY501" s="119">
        <f>IF(N($H501)&lt;12,"",IF(BS501="","",BS501+31))</f>
        <v/>
      </c>
      <c r="BZ501" s="124">
        <f>IF(BY501="","",TODAY()-BY501)</f>
        <v/>
      </c>
      <c r="CA501" s="494" t="n"/>
      <c r="CB501" s="184" t="n"/>
      <c r="CC501" s="184">
        <f>IF(BY501="","SIN ESTADO",IF(CA501&lt;&gt;"","PAGA",IF(BZ501&gt;0,"VENCIDA",IF(BZ501&gt;=-5,"POR VENCER","AL DÍA"))))</f>
        <v/>
      </c>
      <c r="CD501" s="185" t="n"/>
      <c r="CE501" s="119">
        <f>IF(N($H501)&lt;13,"",IF(BY501="","",BY501+31))</f>
        <v/>
      </c>
      <c r="CF501" s="124">
        <f>IF(CE501="","",TODAY()-CE501)</f>
        <v/>
      </c>
      <c r="CG501" s="494" t="n"/>
      <c r="CH501" s="184" t="n"/>
      <c r="CI501" s="184">
        <f>IF(CE501="","SIN ESTADO",IF(CG501&lt;&gt;"","PAGA",IF(CF501&gt;0,"VENCIDA",IF(CF501&gt;=-5,"POR VENCER","AL DÍA"))))</f>
        <v/>
      </c>
      <c r="CJ501" s="185" t="n"/>
      <c r="CK501" s="119">
        <f>IF(N($H501)&lt;14,"",IF(CE501="","",CE501+31))</f>
        <v/>
      </c>
      <c r="CL501" s="124">
        <f>IF(CK501="","",TODAY()-CK501)</f>
        <v/>
      </c>
      <c r="CM501" s="494" t="n"/>
      <c r="CN501" s="184" t="n"/>
      <c r="CO501" s="184">
        <f>IF(CK501="","SIN ESTADO",IF(CM501&lt;&gt;"","PAGA",IF(CL501&gt;0,"VENCIDA",IF(CL501&gt;=-5,"POR VENCER","AL DÍA"))))</f>
        <v/>
      </c>
      <c r="CP501" s="185" t="n"/>
      <c r="CQ501" s="119">
        <f>IF(N($H501)&lt;15,"",IF(CK501="","",CK501+31))</f>
        <v/>
      </c>
      <c r="CR501" s="124">
        <f>IF(CQ501="","",TODAY()-CQ501)</f>
        <v/>
      </c>
      <c r="CS501" s="494" t="n"/>
      <c r="CT501" s="184" t="n"/>
      <c r="CU501" s="184">
        <f>IF(CQ501="","SIN ESTADO",IF(CS501&lt;&gt;"","PAGA",IF(CR501&gt;0,"VENCIDA",IF(CR501&gt;=-5,"POR VENCER","AL DÍA"))))</f>
        <v/>
      </c>
      <c r="CV501" s="185" t="n"/>
      <c r="CW501" s="119">
        <f>IF(N($H501)&lt;16,"",IF(CQ501="","",CQ501+31))</f>
        <v/>
      </c>
      <c r="CX501" s="124">
        <f>IF(CW501="","",TODAY()-CW501)</f>
        <v/>
      </c>
      <c r="CY501" s="494" t="n"/>
      <c r="CZ501" s="184" t="n"/>
      <c r="DA501" s="184">
        <f>IF(CW501="","SIN ESTADO",IF(CY501&lt;&gt;"","PAGA",IF(CX501&gt;0,"VENCIDA",IF(CX501&gt;=-5,"POR VENCER","AL DÍA"))))</f>
        <v/>
      </c>
      <c r="DB501" s="185" t="n"/>
      <c r="DC501" s="119">
        <f>IF(N($H501)&lt;17,"",IF(CW501="","",CW501+31))</f>
        <v/>
      </c>
      <c r="DD501" s="124">
        <f>IF(DC501="","",TODAY()-DC501)</f>
        <v/>
      </c>
      <c r="DE501" s="494" t="n"/>
      <c r="DF501" s="184" t="n"/>
      <c r="DG501" s="184">
        <f>IF(DC501="","SIN ESTADO",IF(DE501&lt;&gt;"","PAGA",IF(DD501&gt;0,"VENCIDA",IF(DD501&gt;=-5,"POR VENCER","AL DÍA"))))</f>
        <v/>
      </c>
      <c r="DH501" s="185" t="n"/>
      <c r="DI501" s="119">
        <f>IF(N($H501)&lt;18,"",IF(DC501="","",DC501+31))</f>
        <v/>
      </c>
      <c r="DJ501" s="124">
        <f>IF(DI501="","",TODAY()-DI501)</f>
        <v/>
      </c>
      <c r="DK501" s="494" t="n"/>
      <c r="DL501" s="184" t="n"/>
      <c r="DM501" s="184">
        <f>IF(DI501="","SIN ESTADO",IF(DK501&lt;&gt;"","PAGA",IF(DJ501&gt;0,"VENCIDA",IF(DJ501&gt;=-5,"POR VENCER","AL DÍA"))))</f>
        <v/>
      </c>
      <c r="DN501" s="185" t="n"/>
      <c r="DO501" s="119">
        <f>IF(N($H501)&lt;19,"",IF(DI501="","",DI501+31))</f>
        <v/>
      </c>
      <c r="DP501" s="124">
        <f>IF(DO501="","",TODAY()-DO501)</f>
        <v/>
      </c>
      <c r="DQ501" s="494" t="n"/>
      <c r="DR501" s="184" t="n"/>
      <c r="DS501" s="184">
        <f>IF(DO501="","SIN ESTADO",IF(DQ501&lt;&gt;"","PAGA",IF(DP501&gt;0,"VENCIDA",IF(DP501&gt;=-5,"POR VENCER","AL DÍA"))))</f>
        <v/>
      </c>
      <c r="DT501" s="185" t="n"/>
      <c r="DU501" s="119">
        <f>IF(N($H501)&lt;20,"",IF(DO501="","",DO501+31))</f>
        <v/>
      </c>
      <c r="DV501" s="124">
        <f>IF(DU501="","",TODAY()-DU501)</f>
        <v/>
      </c>
      <c r="DW501" s="494" t="n"/>
      <c r="DX501" s="184" t="n"/>
      <c r="DY501" s="184">
        <f>IF(DU501="","SIN ESTADO",IF(DW501&lt;&gt;"","PAGA",IF(DV501&gt;0,"VENCIDA",IF(DV501&gt;=-5,"POR VENCER","AL DÍA"))))</f>
        <v/>
      </c>
      <c r="DZ501" s="185" t="n"/>
      <c r="EA501" s="119">
        <f>IF(N($H501)&lt;21,"",IF(DU501="","",DU501+31))</f>
        <v/>
      </c>
      <c r="EB501" s="124">
        <f>IF(EA501="","",TODAY()-EA501)</f>
        <v/>
      </c>
      <c r="EC501" s="494" t="n"/>
      <c r="ED501" s="184" t="n"/>
      <c r="EE501" s="184">
        <f>IF(EA501="","SIN ESTADO",IF(EC501&lt;&gt;"","PAGA",IF(EB501&gt;0,"VENCIDA",IF(EB501&gt;=-5,"POR VENCER","AL DÍA"))))</f>
        <v/>
      </c>
      <c r="EF501" s="185" t="n"/>
      <c r="EG501" s="119">
        <f>IF(N($H501)&lt;22,"",IF(EA501="","",EA501+31))</f>
        <v/>
      </c>
      <c r="EH501" s="124">
        <f>IF(EG501="","",TODAY()-EG501)</f>
        <v/>
      </c>
      <c r="EI501" s="494" t="n"/>
      <c r="EJ501" s="184" t="n"/>
      <c r="EK501" s="184">
        <f>IF(EG501="","SIN ESTADO",IF(EI501&lt;&gt;"","PAGA",IF(EH501&gt;0,"VENCIDA",IF(EH501&gt;=-5,"POR VENCER","AL DÍA"))))</f>
        <v/>
      </c>
      <c r="EL501" s="185" t="n"/>
      <c r="EM501" s="119">
        <f>IF(N($H501)&lt;23,"",IF(EG501="","",EG501+31))</f>
        <v/>
      </c>
      <c r="EN501" s="124">
        <f>IF(EM501="","",TODAY()-EM501)</f>
        <v/>
      </c>
      <c r="EO501" s="494" t="n"/>
      <c r="EP501" s="184" t="n"/>
      <c r="EQ501" s="184">
        <f>IF(EM501="","SIN ESTADO",IF(EO501&lt;&gt;"","PAGA",IF(EN501&gt;0,"VENCIDA",IF(EN501&gt;=-5,"POR VENCER","AL DÍA"))))</f>
        <v/>
      </c>
      <c r="ER501" s="185" t="n"/>
      <c r="ES501" s="119">
        <f>IF(N($H501)&lt;24,"",IF(EM501="","",EM501+31))</f>
        <v/>
      </c>
      <c r="ET501" s="124">
        <f>IF(ES501="","",TODAY()-ES501)</f>
        <v/>
      </c>
      <c r="EU501" s="494" t="n"/>
      <c r="EV501" s="184" t="n"/>
      <c r="EW501" s="184">
        <f>IF(ES501="","SIN ESTADO",IF(EU501&lt;&gt;"","PAGA",IF(ET501&gt;0,"VENCIDA",IF(ET501&gt;=-5,"POR VENCER","AL DÍA"))))</f>
        <v/>
      </c>
      <c r="EX501" s="185" t="n"/>
      <c r="EY501" s="119">
        <f>IF(N($H501)&lt;25,"",IF(ES501="","",ES501+31))</f>
        <v/>
      </c>
      <c r="EZ501" s="124">
        <f>IF(EY501="","",TODAY()-EY501)</f>
        <v/>
      </c>
      <c r="FA501" s="494" t="n"/>
      <c r="FB501" s="184" t="n"/>
      <c r="FC501" s="184">
        <f>IF(EY501="","SIN ESTADO",IF(FA501&lt;&gt;"","PAGA",IF(EZ501&gt;0,"VENCIDA",IF(EZ501&gt;=-5,"POR VENCER","AL DÍA"))))</f>
        <v/>
      </c>
      <c r="FD501" s="185" t="n"/>
      <c r="FE501" s="119">
        <f>IF(N($H501)&lt;26,"",IF(EY501="","",EY501+31))</f>
        <v/>
      </c>
      <c r="FF501" s="124">
        <f>IF(FE501="","",TODAY()-FE501)</f>
        <v/>
      </c>
      <c r="FG501" s="494" t="n"/>
      <c r="FH501" s="184" t="n"/>
      <c r="FI501" s="184">
        <f>IF(FE501="","SIN ESTADO",IF(FG501&lt;&gt;"","PAGA",IF(FF501&gt;0,"VENCIDA",IF(FF501&gt;=-5,"POR VENCER","AL DÍA"))))</f>
        <v/>
      </c>
      <c r="FJ501" s="185" t="n"/>
      <c r="FK501" s="119">
        <f>IF(N($H501)&lt;27,"",IF(FE501="","",FE501+31))</f>
        <v/>
      </c>
      <c r="FL501" s="124">
        <f>IF(FK501="","",TODAY()-FK501)</f>
        <v/>
      </c>
      <c r="FM501" s="494" t="n"/>
      <c r="FN501" s="184" t="n"/>
      <c r="FO501" s="184">
        <f>IF(FK501="","SIN ESTADO",IF(FM501&lt;&gt;"","PAGA",IF(FL501&gt;0,"VENCIDA",IF(FL501&gt;=-5,"POR VENCER","AL DÍA"))))</f>
        <v/>
      </c>
      <c r="FP501" s="185" t="n"/>
      <c r="FQ501" s="119">
        <f>IF(N($H501)&lt;28,"",IF(FK501="","",FK501+31))</f>
        <v/>
      </c>
      <c r="FR501" s="124">
        <f>IF(FQ501="","",TODAY()-FQ501)</f>
        <v/>
      </c>
      <c r="FS501" s="494" t="n"/>
      <c r="FT501" s="184" t="n"/>
      <c r="FU501" s="184">
        <f>IF(FQ501="","SIN ESTADO",IF(FS501&lt;&gt;"","PAGA",IF(FR501&gt;0,"VENCIDA",IF(FR501&gt;=-5,"POR VENCER","AL DÍA"))))</f>
        <v/>
      </c>
      <c r="FV501" s="185" t="n"/>
      <c r="FW501" s="119">
        <f>IF(N($H501)&lt;29,"",IF(FQ501="","",FQ501+31))</f>
        <v/>
      </c>
      <c r="FX501" s="124">
        <f>IF(FW501="","",TODAY()-FW501)</f>
        <v/>
      </c>
      <c r="FY501" s="494" t="n"/>
      <c r="FZ501" s="184" t="n"/>
      <c r="GA501" s="184">
        <f>IF(FW501="","SIN ESTADO",IF(FY501&lt;&gt;"","PAGA",IF(FX501&gt;0,"VENCIDA",IF(FX501&gt;=-5,"POR VENCER","AL DÍA"))))</f>
        <v/>
      </c>
      <c r="GB501" s="185" t="n"/>
      <c r="GC501" s="119">
        <f>IF(N($H501)&lt;30,"",IF(FW501="","",FW501+31))</f>
        <v/>
      </c>
      <c r="GD501" s="124">
        <f>IF(GC501="","",TODAY()-GC501)</f>
        <v/>
      </c>
      <c r="GE501" s="494" t="n"/>
      <c r="GF501" s="184" t="n"/>
      <c r="GG501" s="184">
        <f>IF(GC501="","SIN ESTADO",IF(GE501&lt;&gt;"","PAGA",IF(GD501&gt;0,"VENCIDA",IF(GD501&gt;=-5,"POR VENCER","AL DÍA"))))</f>
        <v/>
      </c>
      <c r="GH501" s="185" t="n"/>
      <c r="GI501" s="119">
        <f>IF(N($H501)&lt;31,"",IF(GC501="","",GC501+31))</f>
        <v/>
      </c>
      <c r="GJ501" s="124">
        <f>IF(GI501="","",TODAY()-GI501)</f>
        <v/>
      </c>
      <c r="GK501" s="494" t="n"/>
      <c r="GL501" s="184" t="n"/>
      <c r="GM501" s="184">
        <f>IF(GI501="","SIN ESTADO",IF(GK501&lt;&gt;"","PAGA",IF(GJ501&gt;0,"VENCIDA",IF(GJ501&gt;=-5,"POR VENCER","AL DÍA"))))</f>
        <v/>
      </c>
      <c r="GN501" s="185" t="n"/>
      <c r="GO501" s="119">
        <f>IF(N($H501)&lt;32,"",IF(GI501="","",GI501+31))</f>
        <v/>
      </c>
      <c r="GP501" s="124">
        <f>IF(GO501="","",TODAY()-GO501)</f>
        <v/>
      </c>
      <c r="GQ501" s="494" t="n"/>
      <c r="GR501" s="184" t="n"/>
      <c r="GS501" s="184">
        <f>IF(GO501="","SIN ESTADO",IF(GQ501&lt;&gt;"","PAGA",IF(GP501&gt;0,"VENCIDA",IF(GP501&gt;=-5,"POR VENCER","AL DÍA"))))</f>
        <v/>
      </c>
      <c r="GT501" s="185" t="n"/>
      <c r="GU501" s="119">
        <f>IF(N($H501)&lt;33,"",IF(GO501="","",GO501+31))</f>
        <v/>
      </c>
      <c r="GV501" s="124">
        <f>IF(GU501="","",TODAY()-GU501)</f>
        <v/>
      </c>
      <c r="GW501" s="494" t="n"/>
      <c r="GX501" s="184" t="n"/>
      <c r="GY501" s="184">
        <f>IF(GU501="","SIN ESTADO",IF(GW501&lt;&gt;"","PAGA",IF(GV501&gt;0,"VENCIDA",IF(GV501&gt;=-5,"POR VENCER","AL DÍA"))))</f>
        <v/>
      </c>
      <c r="GZ501" s="185" t="n"/>
      <c r="HA501" s="119">
        <f>IF(N($H501)&lt;34,"",IF(GU501="","",GU501+31))</f>
        <v/>
      </c>
      <c r="HB501" s="124">
        <f>IF(HA501="","",TODAY()-HA501)</f>
        <v/>
      </c>
      <c r="HC501" s="494" t="n"/>
      <c r="HD501" s="184" t="n"/>
      <c r="HE501" s="184">
        <f>IF(HA501="","SIN ESTADO",IF(HC501&lt;&gt;"","PAGA",IF(HB501&gt;0,"VENCIDA",IF(HB501&gt;=-5,"POR VENCER","AL DÍA"))))</f>
        <v/>
      </c>
      <c r="HF501" s="185" t="n"/>
      <c r="HG501" s="119">
        <f>IF(N($H501)&lt;35,"",IF(HA501="","",HA501+31))</f>
        <v/>
      </c>
      <c r="HH501" s="124">
        <f>IF(HG501="","",TODAY()-HG501)</f>
        <v/>
      </c>
      <c r="HI501" s="494" t="n"/>
      <c r="HJ501" s="184" t="n"/>
      <c r="HK501" s="184">
        <f>IF(HG501="","SIN ESTADO",IF(HI501&lt;&gt;"","PAGA",IF(HH501&gt;0,"VENCIDA",IF(HH501&gt;=-5,"POR VENCER","AL DÍA"))))</f>
        <v/>
      </c>
      <c r="HL501" s="168" t="n"/>
      <c r="HM501" s="119">
        <f>IF(N($H501)&lt;36,"",IF(HG501="","",HG501+31))</f>
        <v/>
      </c>
      <c r="HN501" s="124">
        <f>IF(HM501="","",TODAY()-HM501)</f>
        <v/>
      </c>
      <c r="HO501" s="494" t="n"/>
      <c r="HP501" s="184" t="n"/>
      <c r="HQ501" s="184">
        <f>IF(HM501="","SIN ESTADO",IF(HO501&lt;&gt;"","PAGA",IF(HN501&gt;0,"VENCIDA",IF(HN501&gt;=-5,"POR VENCER","AL DÍA"))))</f>
        <v/>
      </c>
      <c r="HR501" s="168" t="n"/>
      <c r="HS501" s="169">
        <f>N501+T501+Z501+AF501+AL501+AR501+AX501+BD501+BJ501+BP501+BV501+CB501+CH501+CN501+CT501+CZ501+DF501+DL501+DR501+DX501+ED501+EJ501+EP501+EV501+FB501+FH501+FN501+FT501+FZ501+GF501+GL501+GR501+GX501+HD501+HJ501+HP501</f>
        <v/>
      </c>
      <c r="HU501" s="170">
        <f>IFERROR(N($J501),0)</f>
        <v/>
      </c>
      <c r="HW501" s="170">
        <f>SUMPRODUCT((MOD(COLUMN($M501:$HR501)-COLUMN($M501),6)=0)*ISNUMBER($M501:$HR501)*($M501:$HR501&gt;=RESUMEN!$C$26)*($M501:$HR501&lt;=RESUMEN!$C$27)*IFERROR(N($N501:$HS501),0))</f>
        <v/>
      </c>
      <c r="HX501" s="170">
        <f>SUMPRODUCT((MOD(COLUMN($M501:$HR501)-COLUMN($M501),6)=0)*ISNUMBER($M501:$HR501)*($M501:$HR501&gt;=RESUMEN!$C$26)*($M501:$HR501&lt;=RESUMEN!$C$27))</f>
        <v/>
      </c>
    </row>
    <row r="502" ht="15.75" customHeight="1" s="506">
      <c r="B502" s="113">
        <f>VENTAS!A501</f>
        <v/>
      </c>
      <c r="C502" s="236">
        <f>VENTAS!B501</f>
        <v/>
      </c>
      <c r="D502" s="53">
        <f>VENTAS!C501</f>
        <v/>
      </c>
      <c r="E502" s="114">
        <f>VENTAS!D501</f>
        <v/>
      </c>
      <c r="F502" s="114">
        <f>VENTAS!J501</f>
        <v/>
      </c>
      <c r="G502" s="494">
        <f>VENTAS!F501</f>
        <v/>
      </c>
      <c r="H502" s="479">
        <f>VENTAS!K501</f>
        <v/>
      </c>
      <c r="I502" s="479">
        <f>VENTAS!M501</f>
        <v/>
      </c>
      <c r="J502" s="184">
        <f>VENTAS!L501</f>
        <v/>
      </c>
      <c r="K502" s="119">
        <f>IF(N($H502)&lt;1,"",$G502+31)</f>
        <v/>
      </c>
      <c r="L502" s="124">
        <f>IF(K502="","",TODAY()-K502)</f>
        <v/>
      </c>
      <c r="M502" s="494" t="n">
        <v>46172</v>
      </c>
      <c r="N502" s="374" t="n">
        <v>1000000</v>
      </c>
      <c r="O502" s="184">
        <f>IF(K502="","SIN ESTADO",IF(M502&lt;&gt;"","PAGA",IF(L502&gt;0,"VENCIDA",IF(L502&gt;=-5,"POR VENCER","AL DÍA"))))</f>
        <v/>
      </c>
      <c r="P502" s="185" t="inlineStr">
        <is>
          <t>TRANSFERENCIA</t>
        </is>
      </c>
      <c r="Q502" s="119">
        <f>IF(N($H502)&lt;2,"",IF(K502="","",K502+31))</f>
        <v/>
      </c>
      <c r="R502" s="124">
        <f>IF(Q502="","",TODAY()-Q502)</f>
        <v/>
      </c>
      <c r="S502" s="494" t="n">
        <v>46184</v>
      </c>
      <c r="T502" s="184" t="n">
        <v>566000</v>
      </c>
      <c r="U502" s="184">
        <f>IF(Q502="","SIN ESTADO",IF(S502&lt;&gt;"","PAGA",IF(R502&gt;0,"VENCIDA",IF(R502&gt;=-5,"POR VENCER","AL DÍA"))))</f>
        <v/>
      </c>
      <c r="V502" s="185" t="inlineStr">
        <is>
          <t>TRANSFERENCIA</t>
        </is>
      </c>
      <c r="W502" s="119">
        <f>IF(N($H502)&lt;3,"",IF(Q502="","",Q502+31))</f>
        <v/>
      </c>
      <c r="X502" s="124">
        <f>IF(W502="","",TODAY()-W502)</f>
        <v/>
      </c>
      <c r="Y502" s="494" t="n">
        <v>46217</v>
      </c>
      <c r="Z502" s="184" t="n">
        <v>566000</v>
      </c>
      <c r="AA502" s="184">
        <f>IF(W502="","SIN ESTADO",IF(Y502&lt;&gt;"","PAGA",IF(X502&gt;0,"VENCIDA",IF(X502&gt;=-5,"POR VENCER","AL DÍA"))))</f>
        <v/>
      </c>
      <c r="AB502" s="185" t="inlineStr">
        <is>
          <t>TRANSFERENCIA</t>
        </is>
      </c>
      <c r="AC502" s="119">
        <f>IF(N($H502)&lt;4,"",IF(W502="","",W502+31))</f>
        <v/>
      </c>
      <c r="AD502" s="124">
        <f>IF(AC502="","",TODAY()-AC502)</f>
        <v/>
      </c>
      <c r="AE502" s="494" t="n">
        <v>46246</v>
      </c>
      <c r="AF502" s="184" t="n">
        <v>2000000</v>
      </c>
      <c r="AG502" s="184">
        <f>IF(AC502="","SIN ESTADO",IF(AE502&lt;&gt;"","PAGA",IF(AD502&gt;0,"VENCIDA",IF(AD502&gt;=-5,"POR VENCER","AL DÍA"))))</f>
        <v/>
      </c>
      <c r="AH502" s="185" t="inlineStr">
        <is>
          <t>TRANSFERENCIA</t>
        </is>
      </c>
      <c r="AI502" s="119">
        <f>IF(N($H502)&lt;5,"",IF(AC502="","",AC502+31))</f>
        <v/>
      </c>
      <c r="AJ502" s="124">
        <f>IF(AI502="","",TODAY()-AI502)</f>
        <v/>
      </c>
      <c r="AK502" s="494" t="n"/>
      <c r="AL502" s="184" t="n"/>
      <c r="AM502" s="184">
        <f>IF(AI502="","SIN ESTADO",IF(AK502&lt;&gt;"","PAGA",IF(AJ502&gt;0,"VENCIDA",IF(AJ502&gt;=-5,"POR VENCER","AL DÍA"))))</f>
        <v/>
      </c>
      <c r="AN502" s="185" t="n"/>
      <c r="AO502" s="119">
        <f>IF(N($H502)&lt;6,"",IF(AI502="","",AI502+31))</f>
        <v/>
      </c>
      <c r="AP502" s="124">
        <f>IF(AO502="","",TODAY()-AO502)</f>
        <v/>
      </c>
      <c r="AQ502" s="270" t="n"/>
      <c r="AR502" s="184" t="n"/>
      <c r="AS502" s="184">
        <f>IF(AO502="","SIN ESTADO",IF(AQ502&lt;&gt;"","PAGA",IF(AP502&gt;0,"VENCIDA",IF(AP502&gt;=-5,"POR VENCER","AL DÍA"))))</f>
        <v/>
      </c>
      <c r="AT502" s="185" t="n"/>
      <c r="AU502" s="119">
        <f>IF(N($H502)&lt;7,"",IF(AO502="","",AO502+31))</f>
        <v/>
      </c>
      <c r="AV502" s="124">
        <f>IF(AU502="","",TODAY()-AU502)</f>
        <v/>
      </c>
      <c r="AW502" s="494" t="n"/>
      <c r="AX502" s="184" t="n"/>
      <c r="AY502" s="184">
        <f>IF(AU502="","SIN ESTADO",IF(AW502&lt;&gt;"","PAGA",IF(AV502&gt;0,"VENCIDA",IF(AV502&gt;=-5,"POR VENCER","AL DÍA"))))</f>
        <v/>
      </c>
      <c r="AZ502" s="185" t="n"/>
      <c r="BA502" s="119">
        <f>IF(N($H502)&lt;8,"",IF(AU502="","",AU502+31))</f>
        <v/>
      </c>
      <c r="BB502" s="124">
        <f>IF(BA502="","",TODAY()-BA502)</f>
        <v/>
      </c>
      <c r="BC502" s="494" t="n"/>
      <c r="BD502" s="184" t="n"/>
      <c r="BE502" s="184">
        <f>IF(BA502="","SIN ESTADO",IF(BC502&lt;&gt;"","PAGA",IF(BB502&gt;0,"VENCIDA",IF(BB502&gt;=-5,"POR VENCER","AL DÍA"))))</f>
        <v/>
      </c>
      <c r="BF502" s="185" t="n"/>
      <c r="BG502" s="119">
        <f>IF(N($H502)&lt;9,"",IF(BA502="","",BA502+31))</f>
        <v/>
      </c>
      <c r="BH502" s="124">
        <f>IF(BG502="","",TODAY()-BG502)</f>
        <v/>
      </c>
      <c r="BI502" s="494" t="n"/>
      <c r="BJ502" s="184" t="n"/>
      <c r="BK502" s="184">
        <f>IF(BG502="","SIN ESTADO",IF(BI502&lt;&gt;"","PAGA",IF(BH502&gt;0,"VENCIDA",IF(BH502&gt;=-5,"POR VENCER","AL DÍA"))))</f>
        <v/>
      </c>
      <c r="BL502" s="185" t="n"/>
      <c r="BM502" s="119">
        <f>IF(N($H502)&lt;10,"",IF(BG502="","",BG502+31))</f>
        <v/>
      </c>
      <c r="BN502" s="124">
        <f>IF(BM502="","",TODAY()-BM502)</f>
        <v/>
      </c>
      <c r="BO502" s="494" t="n"/>
      <c r="BP502" s="184" t="n"/>
      <c r="BQ502" s="184">
        <f>IF(BM502="","SIN ESTADO",IF(BO502&lt;&gt;"","PAGA",IF(BN502&gt;0,"VENCIDA",IF(BN502&gt;=-5,"POR VENCER","AL DÍA"))))</f>
        <v/>
      </c>
      <c r="BR502" s="185" t="n"/>
      <c r="BS502" s="119">
        <f>IF(N($H502)&lt;11,"",IF(BM502="","",BM502+31))</f>
        <v/>
      </c>
      <c r="BT502" s="124">
        <f>IF(BS502="","",TODAY()-BS502)</f>
        <v/>
      </c>
      <c r="BU502" s="494" t="n"/>
      <c r="BV502" s="184" t="n"/>
      <c r="BW502" s="184">
        <f>IF(BS502="","SIN ESTADO",IF(BU502&lt;&gt;"","PAGA",IF(BT502&gt;0,"VENCIDA",IF(BT502&gt;=-5,"POR VENCER","AL DÍA"))))</f>
        <v/>
      </c>
      <c r="BX502" s="185" t="n"/>
      <c r="BY502" s="119">
        <f>IF(N($H502)&lt;12,"",IF(BS502="","",BS502+31))</f>
        <v/>
      </c>
      <c r="BZ502" s="124">
        <f>IF(BY502="","",TODAY()-BY502)</f>
        <v/>
      </c>
      <c r="CA502" s="494" t="n"/>
      <c r="CB502" s="184" t="n"/>
      <c r="CC502" s="184">
        <f>IF(BY502="","SIN ESTADO",IF(CA502&lt;&gt;"","PAGA",IF(BZ502&gt;0,"VENCIDA",IF(BZ502&gt;=-5,"POR VENCER","AL DÍA"))))</f>
        <v/>
      </c>
      <c r="CD502" s="185" t="n"/>
      <c r="CE502" s="119">
        <f>IF(N($H502)&lt;13,"",IF(BY502="","",BY502+31))</f>
        <v/>
      </c>
      <c r="CF502" s="124">
        <f>IF(CE502="","",TODAY()-CE502)</f>
        <v/>
      </c>
      <c r="CG502" s="494" t="n"/>
      <c r="CH502" s="184" t="n"/>
      <c r="CI502" s="184">
        <f>IF(CE502="","SIN ESTADO",IF(CG502&lt;&gt;"","PAGA",IF(CF502&gt;0,"VENCIDA",IF(CF502&gt;=-5,"POR VENCER","AL DÍA"))))</f>
        <v/>
      </c>
      <c r="CJ502" s="185" t="n"/>
      <c r="CK502" s="119">
        <f>IF(N($H502)&lt;14,"",IF(CE502="","",CE502+31))</f>
        <v/>
      </c>
      <c r="CL502" s="124">
        <f>IF(CK502="","",TODAY()-CK502)</f>
        <v/>
      </c>
      <c r="CM502" s="494" t="n"/>
      <c r="CN502" s="184" t="n"/>
      <c r="CO502" s="184">
        <f>IF(CK502="","SIN ESTADO",IF(CM502&lt;&gt;"","PAGA",IF(CL502&gt;0,"VENCIDA",IF(CL502&gt;=-5,"POR VENCER","AL DÍA"))))</f>
        <v/>
      </c>
      <c r="CP502" s="185" t="n"/>
      <c r="CQ502" s="119">
        <f>IF(N($H502)&lt;15,"",IF(CK502="","",CK502+31))</f>
        <v/>
      </c>
      <c r="CR502" s="124">
        <f>IF(CQ502="","",TODAY()-CQ502)</f>
        <v/>
      </c>
      <c r="CS502" s="494" t="n"/>
      <c r="CT502" s="184" t="n"/>
      <c r="CU502" s="184">
        <f>IF(CQ502="","SIN ESTADO",IF(CS502&lt;&gt;"","PAGA",IF(CR502&gt;0,"VENCIDA",IF(CR502&gt;=-5,"POR VENCER","AL DÍA"))))</f>
        <v/>
      </c>
      <c r="CV502" s="185" t="n"/>
      <c r="CW502" s="119">
        <f>IF(N($H502)&lt;16,"",IF(CQ502="","",CQ502+31))</f>
        <v/>
      </c>
      <c r="CX502" s="124">
        <f>IF(CW502="","",TODAY()-CW502)</f>
        <v/>
      </c>
      <c r="CY502" s="494" t="n"/>
      <c r="CZ502" s="184" t="n"/>
      <c r="DA502" s="184">
        <f>IF(CW502="","SIN ESTADO",IF(CY502&lt;&gt;"","PAGA",IF(CX502&gt;0,"VENCIDA",IF(CX502&gt;=-5,"POR VENCER","AL DÍA"))))</f>
        <v/>
      </c>
      <c r="DB502" s="185" t="n"/>
      <c r="DC502" s="119">
        <f>IF(N($H502)&lt;17,"",IF(CW502="","",CW502+31))</f>
        <v/>
      </c>
      <c r="DD502" s="124">
        <f>IF(DC502="","",TODAY()-DC502)</f>
        <v/>
      </c>
      <c r="DE502" s="494" t="n"/>
      <c r="DF502" s="184" t="n"/>
      <c r="DG502" s="184">
        <f>IF(DC502="","SIN ESTADO",IF(DE502&lt;&gt;"","PAGA",IF(DD502&gt;0,"VENCIDA",IF(DD502&gt;=-5,"POR VENCER","AL DÍA"))))</f>
        <v/>
      </c>
      <c r="DH502" s="185" t="n"/>
      <c r="DI502" s="119">
        <f>IF(N($H502)&lt;18,"",IF(DC502="","",DC502+31))</f>
        <v/>
      </c>
      <c r="DJ502" s="124">
        <f>IF(DI502="","",TODAY()-DI502)</f>
        <v/>
      </c>
      <c r="DK502" s="494" t="n"/>
      <c r="DL502" s="184" t="n"/>
      <c r="DM502" s="184">
        <f>IF(DI502="","SIN ESTADO",IF(DK502&lt;&gt;"","PAGA",IF(DJ502&gt;0,"VENCIDA",IF(DJ502&gt;=-5,"POR VENCER","AL DÍA"))))</f>
        <v/>
      </c>
      <c r="DN502" s="185" t="n"/>
      <c r="DO502" s="119">
        <f>IF(N($H502)&lt;19,"",IF(DI502="","",DI502+31))</f>
        <v/>
      </c>
      <c r="DP502" s="124">
        <f>IF(DO502="","",TODAY()-DO502)</f>
        <v/>
      </c>
      <c r="DQ502" s="494" t="n"/>
      <c r="DR502" s="184" t="n"/>
      <c r="DS502" s="184">
        <f>IF(DO502="","SIN ESTADO",IF(DQ502&lt;&gt;"","PAGA",IF(DP502&gt;0,"VENCIDA",IF(DP502&gt;=-5,"POR VENCER","AL DÍA"))))</f>
        <v/>
      </c>
      <c r="DT502" s="185" t="n"/>
      <c r="DU502" s="119">
        <f>IF(N($H502)&lt;20,"",IF(DO502="","",DO502+31))</f>
        <v/>
      </c>
      <c r="DV502" s="124">
        <f>IF(DU502="","",TODAY()-DU502)</f>
        <v/>
      </c>
      <c r="DW502" s="494" t="n"/>
      <c r="DX502" s="184" t="n"/>
      <c r="DY502" s="184">
        <f>IF(DU502="","SIN ESTADO",IF(DW502&lt;&gt;"","PAGA",IF(DV502&gt;0,"VENCIDA",IF(DV502&gt;=-5,"POR VENCER","AL DÍA"))))</f>
        <v/>
      </c>
      <c r="DZ502" s="185" t="n"/>
      <c r="EA502" s="119">
        <f>IF(N($H502)&lt;21,"",IF(DU502="","",DU502+31))</f>
        <v/>
      </c>
      <c r="EB502" s="124">
        <f>IF(EA502="","",TODAY()-EA502)</f>
        <v/>
      </c>
      <c r="EC502" s="494" t="n"/>
      <c r="ED502" s="184" t="n"/>
      <c r="EE502" s="184">
        <f>IF(EA502="","SIN ESTADO",IF(EC502&lt;&gt;"","PAGA",IF(EB502&gt;0,"VENCIDA",IF(EB502&gt;=-5,"POR VENCER","AL DÍA"))))</f>
        <v/>
      </c>
      <c r="EF502" s="185" t="n"/>
      <c r="EG502" s="119">
        <f>IF(N($H502)&lt;22,"",IF(EA502="","",EA502+31))</f>
        <v/>
      </c>
      <c r="EH502" s="124">
        <f>IF(EG502="","",TODAY()-EG502)</f>
        <v/>
      </c>
      <c r="EI502" s="494" t="n"/>
      <c r="EJ502" s="184" t="n"/>
      <c r="EK502" s="184">
        <f>IF(EG502="","SIN ESTADO",IF(EI502&lt;&gt;"","PAGA",IF(EH502&gt;0,"VENCIDA",IF(EH502&gt;=-5,"POR VENCER","AL DÍA"))))</f>
        <v/>
      </c>
      <c r="EL502" s="185" t="n"/>
      <c r="EM502" s="119">
        <f>IF(N($H502)&lt;23,"",IF(EG502="","",EG502+31))</f>
        <v/>
      </c>
      <c r="EN502" s="124">
        <f>IF(EM502="","",TODAY()-EM502)</f>
        <v/>
      </c>
      <c r="EO502" s="494" t="n"/>
      <c r="EP502" s="184" t="n"/>
      <c r="EQ502" s="184">
        <f>IF(EM502="","SIN ESTADO",IF(EO502&lt;&gt;"","PAGA",IF(EN502&gt;0,"VENCIDA",IF(EN502&gt;=-5,"POR VENCER","AL DÍA"))))</f>
        <v/>
      </c>
      <c r="ER502" s="185" t="n"/>
      <c r="ES502" s="119">
        <f>IF(N($H502)&lt;24,"",IF(EM502="","",EM502+31))</f>
        <v/>
      </c>
      <c r="ET502" s="124">
        <f>IF(ES502="","",TODAY()-ES502)</f>
        <v/>
      </c>
      <c r="EU502" s="494" t="n"/>
      <c r="EV502" s="184" t="n"/>
      <c r="EW502" s="184">
        <f>IF(ES502="","SIN ESTADO",IF(EU502&lt;&gt;"","PAGA",IF(ET502&gt;0,"VENCIDA",IF(ET502&gt;=-5,"POR VENCER","AL DÍA"))))</f>
        <v/>
      </c>
      <c r="EX502" s="185" t="n"/>
      <c r="EY502" s="119">
        <f>IF(N($H502)&lt;25,"",IF(ES502="","",ES502+31))</f>
        <v/>
      </c>
      <c r="EZ502" s="124">
        <f>IF(EY502="","",TODAY()-EY502)</f>
        <v/>
      </c>
      <c r="FA502" s="494" t="n"/>
      <c r="FB502" s="184" t="n"/>
      <c r="FC502" s="184">
        <f>IF(EY502="","SIN ESTADO",IF(FA502&lt;&gt;"","PAGA",IF(EZ502&gt;0,"VENCIDA",IF(EZ502&gt;=-5,"POR VENCER","AL DÍA"))))</f>
        <v/>
      </c>
      <c r="FD502" s="185" t="n"/>
      <c r="FE502" s="119">
        <f>IF(N($H502)&lt;26,"",IF(EY502="","",EY502+31))</f>
        <v/>
      </c>
      <c r="FF502" s="124">
        <f>IF(FE502="","",TODAY()-FE502)</f>
        <v/>
      </c>
      <c r="FG502" s="494" t="n"/>
      <c r="FH502" s="184" t="n"/>
      <c r="FI502" s="184">
        <f>IF(FE502="","SIN ESTADO",IF(FG502&lt;&gt;"","PAGA",IF(FF502&gt;0,"VENCIDA",IF(FF502&gt;=-5,"POR VENCER","AL DÍA"))))</f>
        <v/>
      </c>
      <c r="FJ502" s="185" t="n"/>
      <c r="FK502" s="119">
        <f>IF(N($H502)&lt;27,"",IF(FE502="","",FE502+31))</f>
        <v/>
      </c>
      <c r="FL502" s="124">
        <f>IF(FK502="","",TODAY()-FK502)</f>
        <v/>
      </c>
      <c r="FM502" s="494" t="n"/>
      <c r="FN502" s="184" t="n"/>
      <c r="FO502" s="184">
        <f>IF(FK502="","SIN ESTADO",IF(FM502&lt;&gt;"","PAGA",IF(FL502&gt;0,"VENCIDA",IF(FL502&gt;=-5,"POR VENCER","AL DÍA"))))</f>
        <v/>
      </c>
      <c r="FP502" s="185" t="n"/>
      <c r="FQ502" s="119">
        <f>IF(N($H502)&lt;28,"",IF(FK502="","",FK502+31))</f>
        <v/>
      </c>
      <c r="FR502" s="124">
        <f>IF(FQ502="","",TODAY()-FQ502)</f>
        <v/>
      </c>
      <c r="FS502" s="494" t="n"/>
      <c r="FT502" s="184" t="n"/>
      <c r="FU502" s="184">
        <f>IF(FQ502="","SIN ESTADO",IF(FS502&lt;&gt;"","PAGA",IF(FR502&gt;0,"VENCIDA",IF(FR502&gt;=-5,"POR VENCER","AL DÍA"))))</f>
        <v/>
      </c>
      <c r="FV502" s="185" t="n"/>
      <c r="FW502" s="119">
        <f>IF(N($H502)&lt;29,"",IF(FQ502="","",FQ502+31))</f>
        <v/>
      </c>
      <c r="FX502" s="124">
        <f>IF(FW502="","",TODAY()-FW502)</f>
        <v/>
      </c>
      <c r="FY502" s="494" t="n"/>
      <c r="FZ502" s="184" t="n"/>
      <c r="GA502" s="184">
        <f>IF(FW502="","SIN ESTADO",IF(FY502&lt;&gt;"","PAGA",IF(FX502&gt;0,"VENCIDA",IF(FX502&gt;=-5,"POR VENCER","AL DÍA"))))</f>
        <v/>
      </c>
      <c r="GB502" s="185" t="n"/>
      <c r="GC502" s="119">
        <f>IF(N($H502)&lt;30,"",IF(FW502="","",FW502+31))</f>
        <v/>
      </c>
      <c r="GD502" s="124">
        <f>IF(GC502="","",TODAY()-GC502)</f>
        <v/>
      </c>
      <c r="GE502" s="494" t="n"/>
      <c r="GF502" s="184" t="n"/>
      <c r="GG502" s="184">
        <f>IF(GC502="","SIN ESTADO",IF(GE502&lt;&gt;"","PAGA",IF(GD502&gt;0,"VENCIDA",IF(GD502&gt;=-5,"POR VENCER","AL DÍA"))))</f>
        <v/>
      </c>
      <c r="GH502" s="185" t="n"/>
      <c r="GI502" s="119">
        <f>IF(N($H502)&lt;31,"",IF(GC502="","",GC502+31))</f>
        <v/>
      </c>
      <c r="GJ502" s="124">
        <f>IF(GI502="","",TODAY()-GI502)</f>
        <v/>
      </c>
      <c r="GK502" s="494" t="n"/>
      <c r="GL502" s="184" t="n"/>
      <c r="GM502" s="184">
        <f>IF(GI502="","SIN ESTADO",IF(GK502&lt;&gt;"","PAGA",IF(GJ502&gt;0,"VENCIDA",IF(GJ502&gt;=-5,"POR VENCER","AL DÍA"))))</f>
        <v/>
      </c>
      <c r="GN502" s="185" t="n"/>
      <c r="GO502" s="119">
        <f>IF(N($H502)&lt;32,"",IF(GI502="","",GI502+31))</f>
        <v/>
      </c>
      <c r="GP502" s="124">
        <f>IF(GO502="","",TODAY()-GO502)</f>
        <v/>
      </c>
      <c r="GQ502" s="494" t="n"/>
      <c r="GR502" s="184" t="n"/>
      <c r="GS502" s="184">
        <f>IF(GO502="","SIN ESTADO",IF(GQ502&lt;&gt;"","PAGA",IF(GP502&gt;0,"VENCIDA",IF(GP502&gt;=-5,"POR VENCER","AL DÍA"))))</f>
        <v/>
      </c>
      <c r="GT502" s="185" t="n"/>
      <c r="GU502" s="119">
        <f>IF(N($H502)&lt;33,"",IF(GO502="","",GO502+31))</f>
        <v/>
      </c>
      <c r="GV502" s="124">
        <f>IF(GU502="","",TODAY()-GU502)</f>
        <v/>
      </c>
      <c r="GW502" s="494" t="n"/>
      <c r="GX502" s="184" t="n"/>
      <c r="GY502" s="184">
        <f>IF(GU502="","SIN ESTADO",IF(GW502&lt;&gt;"","PAGA",IF(GV502&gt;0,"VENCIDA",IF(GV502&gt;=-5,"POR VENCER","AL DÍA"))))</f>
        <v/>
      </c>
      <c r="GZ502" s="185" t="n"/>
      <c r="HA502" s="119">
        <f>IF(N($H502)&lt;34,"",IF(GU502="","",GU502+31))</f>
        <v/>
      </c>
      <c r="HB502" s="124">
        <f>IF(HA502="","",TODAY()-HA502)</f>
        <v/>
      </c>
      <c r="HC502" s="494" t="n"/>
      <c r="HD502" s="184" t="n"/>
      <c r="HE502" s="184">
        <f>IF(HA502="","SIN ESTADO",IF(HC502&lt;&gt;"","PAGA",IF(HB502&gt;0,"VENCIDA",IF(HB502&gt;=-5,"POR VENCER","AL DÍA"))))</f>
        <v/>
      </c>
      <c r="HF502" s="185" t="n"/>
      <c r="HG502" s="119">
        <f>IF(N($H502)&lt;35,"",IF(HA502="","",HA502+31))</f>
        <v/>
      </c>
      <c r="HH502" s="124">
        <f>IF(HG502="","",TODAY()-HG502)</f>
        <v/>
      </c>
      <c r="HI502" s="494" t="n"/>
      <c r="HJ502" s="184" t="n"/>
      <c r="HK502" s="184">
        <f>IF(HG502="","SIN ESTADO",IF(HI502&lt;&gt;"","PAGA",IF(HH502&gt;0,"VENCIDA",IF(HH502&gt;=-5,"POR VENCER","AL DÍA"))))</f>
        <v/>
      </c>
      <c r="HL502" s="168" t="n"/>
      <c r="HM502" s="119">
        <f>IF(N($H502)&lt;36,"",IF(HG502="","",HG502+31))</f>
        <v/>
      </c>
      <c r="HN502" s="124">
        <f>IF(HM502="","",TODAY()-HM502)</f>
        <v/>
      </c>
      <c r="HO502" s="494" t="n"/>
      <c r="HP502" s="184" t="n"/>
      <c r="HQ502" s="184">
        <f>IF(HM502="","SIN ESTADO",IF(HO502&lt;&gt;"","PAGA",IF(HN502&gt;0,"VENCIDA",IF(HN502&gt;=-5,"POR VENCER","AL DÍA"))))</f>
        <v/>
      </c>
      <c r="HR502" s="168" t="n"/>
      <c r="HS502" s="169">
        <f>N502+T502+Z502+AF502+AL502+AR502+AX502+BD502+BJ502+BP502+BV502+CB502+CH502+CN502+CT502+CZ502+DF502+DL502+DR502+DX502+ED502+EJ502+EP502+EV502+FB502+FH502+FN502+FT502+FZ502+GF502+GL502+GR502+GX502+HD502+HJ502+HP502</f>
        <v/>
      </c>
      <c r="HU502" s="170">
        <f>IFERROR(N($J502),0)</f>
        <v/>
      </c>
      <c r="HW502" s="170">
        <f>SUMPRODUCT((MOD(COLUMN($M502:$HR502)-COLUMN($M502),6)=0)*ISNUMBER($M502:$HR502)*($M502:$HR502&gt;=RESUMEN!$C$26)*($M502:$HR502&lt;=RESUMEN!$C$27)*IFERROR(N($N502:$HS502),0))</f>
        <v/>
      </c>
      <c r="HX502" s="170">
        <f>SUMPRODUCT((MOD(COLUMN($M502:$HR502)-COLUMN($M502),6)=0)*ISNUMBER($M502:$HR502)*($M502:$HR502&gt;=RESUMEN!$C$26)*($M502:$HR502&lt;=RESUMEN!$C$27))</f>
        <v/>
      </c>
    </row>
    <row r="503" ht="15.75" customHeight="1" s="506">
      <c r="B503" s="113">
        <f>VENTAS!A502</f>
        <v/>
      </c>
      <c r="C503" s="236">
        <f>VENTAS!B502</f>
        <v/>
      </c>
      <c r="D503" s="53">
        <f>VENTAS!C502</f>
        <v/>
      </c>
      <c r="E503" s="114">
        <f>VENTAS!D502</f>
        <v/>
      </c>
      <c r="F503" s="114">
        <f>VENTAS!J502</f>
        <v/>
      </c>
      <c r="G503" s="494">
        <f>VENTAS!F502</f>
        <v/>
      </c>
      <c r="H503" s="479">
        <f>VENTAS!K502</f>
        <v/>
      </c>
      <c r="I503" s="479">
        <f>VENTAS!M502</f>
        <v/>
      </c>
      <c r="J503" s="184">
        <f>VENTAS!L502</f>
        <v/>
      </c>
      <c r="K503" s="119">
        <f>IF(N($H503)&lt;1,"",$G503+31)</f>
        <v/>
      </c>
      <c r="L503" s="124">
        <f>IF(K503="","",TODAY()-K503)</f>
        <v/>
      </c>
      <c r="M503" s="494" t="n">
        <v>46208</v>
      </c>
      <c r="N503" s="374" t="n">
        <v>822200</v>
      </c>
      <c r="O503" s="184">
        <f>IF(K503="","SIN ESTADO",IF(M503&lt;&gt;"","PAGA",IF(L503&gt;0,"VENCIDA",IF(L503&gt;=-5,"POR VENCER","AL DÍA"))))</f>
        <v/>
      </c>
      <c r="P503" s="185" t="inlineStr">
        <is>
          <t>TRANSFERENCIA</t>
        </is>
      </c>
      <c r="Q503" s="119">
        <f>IF(N($H503)&lt;2,"",IF(K503="","",K503+31))</f>
        <v/>
      </c>
      <c r="R503" s="124">
        <f>IF(Q503="","",TODAY()-Q503)</f>
        <v/>
      </c>
      <c r="S503" s="494" t="n">
        <v>46242</v>
      </c>
      <c r="T503" s="184" t="n">
        <v>822200</v>
      </c>
      <c r="U503" s="184">
        <f>IF(Q503="","SIN ESTADO",IF(S503&lt;&gt;"","PAGA",IF(R503&gt;0,"VENCIDA",IF(R503&gt;=-5,"POR VENCER","AL DÍA"))))</f>
        <v/>
      </c>
      <c r="V503" s="185" t="inlineStr">
        <is>
          <t>TRANSFERENCIA</t>
        </is>
      </c>
      <c r="W503" s="119">
        <f>IF(N($H503)&lt;3,"",IF(Q503="","",Q503+31))</f>
        <v/>
      </c>
      <c r="X503" s="124">
        <f>IF(W503="","",TODAY()-W503)</f>
        <v/>
      </c>
      <c r="Y503" s="494" t="n">
        <v>46267</v>
      </c>
      <c r="Z503" s="184" t="n">
        <v>822200</v>
      </c>
      <c r="AA503" s="184">
        <f>IF(W503="","SIN ESTADO",IF(Y503&lt;&gt;"","PAGA",IF(X503&gt;0,"VENCIDA",IF(X503&gt;=-5,"POR VENCER","AL DÍA"))))</f>
        <v/>
      </c>
      <c r="AB503" s="185" t="inlineStr">
        <is>
          <t>TRANSFERENCIA</t>
        </is>
      </c>
      <c r="AC503" s="119">
        <f>IF(N($H503)&lt;4,"",IF(W503="","",W503+31))</f>
        <v/>
      </c>
      <c r="AD503" s="124">
        <f>IF(AC503="","",TODAY()-AC503)</f>
        <v/>
      </c>
      <c r="AE503" s="494" t="n"/>
      <c r="AF503" s="184" t="n"/>
      <c r="AG503" s="184">
        <f>IF(AC503="","SIN ESTADO",IF(AE503&lt;&gt;"","PAGA",IF(AD503&gt;0,"VENCIDA",IF(AD503&gt;=-5,"POR VENCER","AL DÍA"))))</f>
        <v/>
      </c>
      <c r="AH503" s="185" t="n"/>
      <c r="AI503" s="119">
        <f>IF(N($H503)&lt;5,"",IF(AC503="","",AC503+31))</f>
        <v/>
      </c>
      <c r="AJ503" s="124">
        <f>IF(AI503="","",TODAY()-AI503)</f>
        <v/>
      </c>
      <c r="AK503" s="494" t="n"/>
      <c r="AL503" s="184" t="n"/>
      <c r="AM503" s="184">
        <f>IF(AI503="","SIN ESTADO",IF(AK503&lt;&gt;"","PAGA",IF(AJ503&gt;0,"VENCIDA",IF(AJ503&gt;=-5,"POR VENCER","AL DÍA"))))</f>
        <v/>
      </c>
      <c r="AN503" s="185" t="n"/>
      <c r="AO503" s="119">
        <f>IF(N($H503)&lt;6,"",IF(AI503="","",AI503+31))</f>
        <v/>
      </c>
      <c r="AP503" s="124">
        <f>IF(AO503="","",TODAY()-AO503)</f>
        <v/>
      </c>
      <c r="AQ503" s="270" t="n"/>
      <c r="AR503" s="184" t="n"/>
      <c r="AS503" s="184">
        <f>IF(AO503="","SIN ESTADO",IF(AQ503&lt;&gt;"","PAGA",IF(AP503&gt;0,"VENCIDA",IF(AP503&gt;=-5,"POR VENCER","AL DÍA"))))</f>
        <v/>
      </c>
      <c r="AT503" s="185" t="n"/>
      <c r="AU503" s="119">
        <f>IF(N($H503)&lt;7,"",IF(AO503="","",AO503+31))</f>
        <v/>
      </c>
      <c r="AV503" s="124">
        <f>IF(AU503="","",TODAY()-AU503)</f>
        <v/>
      </c>
      <c r="AW503" s="494" t="n"/>
      <c r="AX503" s="184" t="n"/>
      <c r="AY503" s="184">
        <f>IF(AU503="","SIN ESTADO",IF(AW503&lt;&gt;"","PAGA",IF(AV503&gt;0,"VENCIDA",IF(AV503&gt;=-5,"POR VENCER","AL DÍA"))))</f>
        <v/>
      </c>
      <c r="AZ503" s="185" t="n"/>
      <c r="BA503" s="119">
        <f>IF(N($H503)&lt;8,"",IF(AU503="","",AU503+31))</f>
        <v/>
      </c>
      <c r="BB503" s="124">
        <f>IF(BA503="","",TODAY()-BA503)</f>
        <v/>
      </c>
      <c r="BC503" s="494" t="n"/>
      <c r="BD503" s="184" t="n"/>
      <c r="BE503" s="184">
        <f>IF(BA503="","SIN ESTADO",IF(BC503&lt;&gt;"","PAGA",IF(BB503&gt;0,"VENCIDA",IF(BB503&gt;=-5,"POR VENCER","AL DÍA"))))</f>
        <v/>
      </c>
      <c r="BF503" s="185" t="n"/>
      <c r="BG503" s="119">
        <f>IF(N($H503)&lt;9,"",IF(BA503="","",BA503+31))</f>
        <v/>
      </c>
      <c r="BH503" s="124">
        <f>IF(BG503="","",TODAY()-BG503)</f>
        <v/>
      </c>
      <c r="BI503" s="494" t="n"/>
      <c r="BJ503" s="184" t="n"/>
      <c r="BK503" s="184">
        <f>IF(BG503="","SIN ESTADO",IF(BI503&lt;&gt;"","PAGA",IF(BH503&gt;0,"VENCIDA",IF(BH503&gt;=-5,"POR VENCER","AL DÍA"))))</f>
        <v/>
      </c>
      <c r="BL503" s="185" t="n"/>
      <c r="BM503" s="119">
        <f>IF(N($H503)&lt;10,"",IF(BG503="","",BG503+31))</f>
        <v/>
      </c>
      <c r="BN503" s="124">
        <f>IF(BM503="","",TODAY()-BM503)</f>
        <v/>
      </c>
      <c r="BO503" s="494" t="n"/>
      <c r="BP503" s="184" t="n"/>
      <c r="BQ503" s="184">
        <f>IF(BM503="","SIN ESTADO",IF(BO503&lt;&gt;"","PAGA",IF(BN503&gt;0,"VENCIDA",IF(BN503&gt;=-5,"POR VENCER","AL DÍA"))))</f>
        <v/>
      </c>
      <c r="BR503" s="185" t="n"/>
      <c r="BS503" s="119">
        <f>IF(N($H503)&lt;11,"",IF(BM503="","",BM503+31))</f>
        <v/>
      </c>
      <c r="BT503" s="124">
        <f>IF(BS503="","",TODAY()-BS503)</f>
        <v/>
      </c>
      <c r="BU503" s="494" t="n"/>
      <c r="BV503" s="184" t="n"/>
      <c r="BW503" s="184">
        <f>IF(BS503="","SIN ESTADO",IF(BU503&lt;&gt;"","PAGA",IF(BT503&gt;0,"VENCIDA",IF(BT503&gt;=-5,"POR VENCER","AL DÍA"))))</f>
        <v/>
      </c>
      <c r="BX503" s="185" t="n"/>
      <c r="BY503" s="119">
        <f>IF(N($H503)&lt;12,"",IF(BS503="","",BS503+31))</f>
        <v/>
      </c>
      <c r="BZ503" s="124">
        <f>IF(BY503="","",TODAY()-BY503)</f>
        <v/>
      </c>
      <c r="CA503" s="494" t="n"/>
      <c r="CB503" s="184" t="n"/>
      <c r="CC503" s="184">
        <f>IF(BY503="","SIN ESTADO",IF(CA503&lt;&gt;"","PAGA",IF(BZ503&gt;0,"VENCIDA",IF(BZ503&gt;=-5,"POR VENCER","AL DÍA"))))</f>
        <v/>
      </c>
      <c r="CD503" s="185" t="n"/>
      <c r="CE503" s="119">
        <f>IF(N($H503)&lt;13,"",IF(BY503="","",BY503+31))</f>
        <v/>
      </c>
      <c r="CF503" s="124">
        <f>IF(CE503="","",TODAY()-CE503)</f>
        <v/>
      </c>
      <c r="CG503" s="494" t="n"/>
      <c r="CH503" s="184" t="n"/>
      <c r="CI503" s="184">
        <f>IF(CE503="","SIN ESTADO",IF(CG503&lt;&gt;"","PAGA",IF(CF503&gt;0,"VENCIDA",IF(CF503&gt;=-5,"POR VENCER","AL DÍA"))))</f>
        <v/>
      </c>
      <c r="CJ503" s="185" t="n"/>
      <c r="CK503" s="119">
        <f>IF(N($H503)&lt;14,"",IF(CE503="","",CE503+31))</f>
        <v/>
      </c>
      <c r="CL503" s="124">
        <f>IF(CK503="","",TODAY()-CK503)</f>
        <v/>
      </c>
      <c r="CM503" s="494" t="n"/>
      <c r="CN503" s="184" t="n"/>
      <c r="CO503" s="184">
        <f>IF(CK503="","SIN ESTADO",IF(CM503&lt;&gt;"","PAGA",IF(CL503&gt;0,"VENCIDA",IF(CL503&gt;=-5,"POR VENCER","AL DÍA"))))</f>
        <v/>
      </c>
      <c r="CP503" s="185" t="n"/>
      <c r="CQ503" s="119">
        <f>IF(N($H503)&lt;15,"",IF(CK503="","",CK503+31))</f>
        <v/>
      </c>
      <c r="CR503" s="124">
        <f>IF(CQ503="","",TODAY()-CQ503)</f>
        <v/>
      </c>
      <c r="CS503" s="494" t="n"/>
      <c r="CT503" s="184" t="n"/>
      <c r="CU503" s="184">
        <f>IF(CQ503="","SIN ESTADO",IF(CS503&lt;&gt;"","PAGA",IF(CR503&gt;0,"VENCIDA",IF(CR503&gt;=-5,"POR VENCER","AL DÍA"))))</f>
        <v/>
      </c>
      <c r="CV503" s="185" t="n"/>
      <c r="CW503" s="119">
        <f>IF(N($H503)&lt;16,"",IF(CQ503="","",CQ503+31))</f>
        <v/>
      </c>
      <c r="CX503" s="124">
        <f>IF(CW503="","",TODAY()-CW503)</f>
        <v/>
      </c>
      <c r="CY503" s="494" t="n"/>
      <c r="CZ503" s="184" t="n"/>
      <c r="DA503" s="184">
        <f>IF(CW503="","SIN ESTADO",IF(CY503&lt;&gt;"","PAGA",IF(CX503&gt;0,"VENCIDA",IF(CX503&gt;=-5,"POR VENCER","AL DÍA"))))</f>
        <v/>
      </c>
      <c r="DB503" s="185" t="n"/>
      <c r="DC503" s="119">
        <f>IF(N($H503)&lt;17,"",IF(CW503="","",CW503+31))</f>
        <v/>
      </c>
      <c r="DD503" s="124">
        <f>IF(DC503="","",TODAY()-DC503)</f>
        <v/>
      </c>
      <c r="DE503" s="494" t="n"/>
      <c r="DF503" s="184" t="n"/>
      <c r="DG503" s="184">
        <f>IF(DC503="","SIN ESTADO",IF(DE503&lt;&gt;"","PAGA",IF(DD503&gt;0,"VENCIDA",IF(DD503&gt;=-5,"POR VENCER","AL DÍA"))))</f>
        <v/>
      </c>
      <c r="DH503" s="185" t="n"/>
      <c r="DI503" s="119">
        <f>IF(N($H503)&lt;18,"",IF(DC503="","",DC503+31))</f>
        <v/>
      </c>
      <c r="DJ503" s="124">
        <f>IF(DI503="","",TODAY()-DI503)</f>
        <v/>
      </c>
      <c r="DK503" s="494" t="n"/>
      <c r="DL503" s="184" t="n"/>
      <c r="DM503" s="184">
        <f>IF(DI503="","SIN ESTADO",IF(DK503&lt;&gt;"","PAGA",IF(DJ503&gt;0,"VENCIDA",IF(DJ503&gt;=-5,"POR VENCER","AL DÍA"))))</f>
        <v/>
      </c>
      <c r="DN503" s="185" t="n"/>
      <c r="DO503" s="119">
        <f>IF(N($H503)&lt;19,"",IF(DI503="","",DI503+31))</f>
        <v/>
      </c>
      <c r="DP503" s="124">
        <f>IF(DO503="","",TODAY()-DO503)</f>
        <v/>
      </c>
      <c r="DQ503" s="494" t="n"/>
      <c r="DR503" s="184" t="n"/>
      <c r="DS503" s="184">
        <f>IF(DO503="","SIN ESTADO",IF(DQ503&lt;&gt;"","PAGA",IF(DP503&gt;0,"VENCIDA",IF(DP503&gt;=-5,"POR VENCER","AL DÍA"))))</f>
        <v/>
      </c>
      <c r="DT503" s="185" t="n"/>
      <c r="DU503" s="119">
        <f>IF(N($H503)&lt;20,"",IF(DO503="","",DO503+31))</f>
        <v/>
      </c>
      <c r="DV503" s="124">
        <f>IF(DU503="","",TODAY()-DU503)</f>
        <v/>
      </c>
      <c r="DW503" s="494" t="n"/>
      <c r="DX503" s="184" t="n"/>
      <c r="DY503" s="184">
        <f>IF(DU503="","SIN ESTADO",IF(DW503&lt;&gt;"","PAGA",IF(DV503&gt;0,"VENCIDA",IF(DV503&gt;=-5,"POR VENCER","AL DÍA"))))</f>
        <v/>
      </c>
      <c r="DZ503" s="185" t="n"/>
      <c r="EA503" s="119">
        <f>IF(N($H503)&lt;21,"",IF(DU503="","",DU503+31))</f>
        <v/>
      </c>
      <c r="EB503" s="124">
        <f>IF(EA503="","",TODAY()-EA503)</f>
        <v/>
      </c>
      <c r="EC503" s="494" t="n"/>
      <c r="ED503" s="184" t="n"/>
      <c r="EE503" s="184">
        <f>IF(EA503="","SIN ESTADO",IF(EC503&lt;&gt;"","PAGA",IF(EB503&gt;0,"VENCIDA",IF(EB503&gt;=-5,"POR VENCER","AL DÍA"))))</f>
        <v/>
      </c>
      <c r="EF503" s="185" t="n"/>
      <c r="EG503" s="119">
        <f>IF(N($H503)&lt;22,"",IF(EA503="","",EA503+31))</f>
        <v/>
      </c>
      <c r="EH503" s="124">
        <f>IF(EG503="","",TODAY()-EG503)</f>
        <v/>
      </c>
      <c r="EI503" s="494" t="n"/>
      <c r="EJ503" s="184" t="n"/>
      <c r="EK503" s="184">
        <f>IF(EG503="","SIN ESTADO",IF(EI503&lt;&gt;"","PAGA",IF(EH503&gt;0,"VENCIDA",IF(EH503&gt;=-5,"POR VENCER","AL DÍA"))))</f>
        <v/>
      </c>
      <c r="EL503" s="185" t="n"/>
      <c r="EM503" s="119">
        <f>IF(N($H503)&lt;23,"",IF(EG503="","",EG503+31))</f>
        <v/>
      </c>
      <c r="EN503" s="124">
        <f>IF(EM503="","",TODAY()-EM503)</f>
        <v/>
      </c>
      <c r="EO503" s="494" t="n"/>
      <c r="EP503" s="184" t="n"/>
      <c r="EQ503" s="184">
        <f>IF(EM503="","SIN ESTADO",IF(EO503&lt;&gt;"","PAGA",IF(EN503&gt;0,"VENCIDA",IF(EN503&gt;=-5,"POR VENCER","AL DÍA"))))</f>
        <v/>
      </c>
      <c r="ER503" s="185" t="n"/>
      <c r="ES503" s="119">
        <f>IF(N($H503)&lt;24,"",IF(EM503="","",EM503+31))</f>
        <v/>
      </c>
      <c r="ET503" s="124">
        <f>IF(ES503="","",TODAY()-ES503)</f>
        <v/>
      </c>
      <c r="EU503" s="494" t="n"/>
      <c r="EV503" s="184" t="n"/>
      <c r="EW503" s="184">
        <f>IF(ES503="","SIN ESTADO",IF(EU503&lt;&gt;"","PAGA",IF(ET503&gt;0,"VENCIDA",IF(ET503&gt;=-5,"POR VENCER","AL DÍA"))))</f>
        <v/>
      </c>
      <c r="EX503" s="185" t="n"/>
      <c r="EY503" s="119">
        <f>IF(N($H503)&lt;25,"",IF(ES503="","",ES503+31))</f>
        <v/>
      </c>
      <c r="EZ503" s="124">
        <f>IF(EY503="","",TODAY()-EY503)</f>
        <v/>
      </c>
      <c r="FA503" s="494" t="n"/>
      <c r="FB503" s="184" t="n"/>
      <c r="FC503" s="184">
        <f>IF(EY503="","SIN ESTADO",IF(FA503&lt;&gt;"","PAGA",IF(EZ503&gt;0,"VENCIDA",IF(EZ503&gt;=-5,"POR VENCER","AL DÍA"))))</f>
        <v/>
      </c>
      <c r="FD503" s="185" t="n"/>
      <c r="FE503" s="119">
        <f>IF(N($H503)&lt;26,"",IF(EY503="","",EY503+31))</f>
        <v/>
      </c>
      <c r="FF503" s="124">
        <f>IF(FE503="","",TODAY()-FE503)</f>
        <v/>
      </c>
      <c r="FG503" s="494" t="n"/>
      <c r="FH503" s="184" t="n"/>
      <c r="FI503" s="184">
        <f>IF(FE503="","SIN ESTADO",IF(FG503&lt;&gt;"","PAGA",IF(FF503&gt;0,"VENCIDA",IF(FF503&gt;=-5,"POR VENCER","AL DÍA"))))</f>
        <v/>
      </c>
      <c r="FJ503" s="185" t="n"/>
      <c r="FK503" s="119">
        <f>IF(N($H503)&lt;27,"",IF(FE503="","",FE503+31))</f>
        <v/>
      </c>
      <c r="FL503" s="124">
        <f>IF(FK503="","",TODAY()-FK503)</f>
        <v/>
      </c>
      <c r="FM503" s="494" t="n"/>
      <c r="FN503" s="184" t="n"/>
      <c r="FO503" s="184">
        <f>IF(FK503="","SIN ESTADO",IF(FM503&lt;&gt;"","PAGA",IF(FL503&gt;0,"VENCIDA",IF(FL503&gt;=-5,"POR VENCER","AL DÍA"))))</f>
        <v/>
      </c>
      <c r="FP503" s="185" t="n"/>
      <c r="FQ503" s="119">
        <f>IF(N($H503)&lt;28,"",IF(FK503="","",FK503+31))</f>
        <v/>
      </c>
      <c r="FR503" s="124">
        <f>IF(FQ503="","",TODAY()-FQ503)</f>
        <v/>
      </c>
      <c r="FS503" s="494" t="n"/>
      <c r="FT503" s="184" t="n"/>
      <c r="FU503" s="184">
        <f>IF(FQ503="","SIN ESTADO",IF(FS503&lt;&gt;"","PAGA",IF(FR503&gt;0,"VENCIDA",IF(FR503&gt;=-5,"POR VENCER","AL DÍA"))))</f>
        <v/>
      </c>
      <c r="FV503" s="185" t="n"/>
      <c r="FW503" s="119">
        <f>IF(N($H503)&lt;29,"",IF(FQ503="","",FQ503+31))</f>
        <v/>
      </c>
      <c r="FX503" s="124">
        <f>IF(FW503="","",TODAY()-FW503)</f>
        <v/>
      </c>
      <c r="FY503" s="494" t="n"/>
      <c r="FZ503" s="184" t="n"/>
      <c r="GA503" s="184">
        <f>IF(FW503="","SIN ESTADO",IF(FY503&lt;&gt;"","PAGA",IF(FX503&gt;0,"VENCIDA",IF(FX503&gt;=-5,"POR VENCER","AL DÍA"))))</f>
        <v/>
      </c>
      <c r="GB503" s="185" t="n"/>
      <c r="GC503" s="119">
        <f>IF(N($H503)&lt;30,"",IF(FW503="","",FW503+31))</f>
        <v/>
      </c>
      <c r="GD503" s="124">
        <f>IF(GC503="","",TODAY()-GC503)</f>
        <v/>
      </c>
      <c r="GE503" s="494" t="n"/>
      <c r="GF503" s="184" t="n"/>
      <c r="GG503" s="184">
        <f>IF(GC503="","SIN ESTADO",IF(GE503&lt;&gt;"","PAGA",IF(GD503&gt;0,"VENCIDA",IF(GD503&gt;=-5,"POR VENCER","AL DÍA"))))</f>
        <v/>
      </c>
      <c r="GH503" s="185" t="n"/>
      <c r="GI503" s="119">
        <f>IF(N($H503)&lt;31,"",IF(GC503="","",GC503+31))</f>
        <v/>
      </c>
      <c r="GJ503" s="124">
        <f>IF(GI503="","",TODAY()-GI503)</f>
        <v/>
      </c>
      <c r="GK503" s="494" t="n"/>
      <c r="GL503" s="184" t="n"/>
      <c r="GM503" s="184">
        <f>IF(GI503="","SIN ESTADO",IF(GK503&lt;&gt;"","PAGA",IF(GJ503&gt;0,"VENCIDA",IF(GJ503&gt;=-5,"POR VENCER","AL DÍA"))))</f>
        <v/>
      </c>
      <c r="GN503" s="185" t="n"/>
      <c r="GO503" s="119">
        <f>IF(N($H503)&lt;32,"",IF(GI503="","",GI503+31))</f>
        <v/>
      </c>
      <c r="GP503" s="124">
        <f>IF(GO503="","",TODAY()-GO503)</f>
        <v/>
      </c>
      <c r="GQ503" s="494" t="n"/>
      <c r="GR503" s="184" t="n"/>
      <c r="GS503" s="184">
        <f>IF(GO503="","SIN ESTADO",IF(GQ503&lt;&gt;"","PAGA",IF(GP503&gt;0,"VENCIDA",IF(GP503&gt;=-5,"POR VENCER","AL DÍA"))))</f>
        <v/>
      </c>
      <c r="GT503" s="185" t="n"/>
      <c r="GU503" s="119">
        <f>IF(N($H503)&lt;33,"",IF(GO503="","",GO503+31))</f>
        <v/>
      </c>
      <c r="GV503" s="124">
        <f>IF(GU503="","",TODAY()-GU503)</f>
        <v/>
      </c>
      <c r="GW503" s="494" t="n"/>
      <c r="GX503" s="184" t="n"/>
      <c r="GY503" s="184">
        <f>IF(GU503="","SIN ESTADO",IF(GW503&lt;&gt;"","PAGA",IF(GV503&gt;0,"VENCIDA",IF(GV503&gt;=-5,"POR VENCER","AL DÍA"))))</f>
        <v/>
      </c>
      <c r="GZ503" s="185" t="n"/>
      <c r="HA503" s="119">
        <f>IF(N($H503)&lt;34,"",IF(GU503="","",GU503+31))</f>
        <v/>
      </c>
      <c r="HB503" s="124">
        <f>IF(HA503="","",TODAY()-HA503)</f>
        <v/>
      </c>
      <c r="HC503" s="494" t="n"/>
      <c r="HD503" s="184" t="n"/>
      <c r="HE503" s="184">
        <f>IF(HA503="","SIN ESTADO",IF(HC503&lt;&gt;"","PAGA",IF(HB503&gt;0,"VENCIDA",IF(HB503&gt;=-5,"POR VENCER","AL DÍA"))))</f>
        <v/>
      </c>
      <c r="HF503" s="185" t="n"/>
      <c r="HG503" s="119">
        <f>IF(N($H503)&lt;35,"",IF(HA503="","",HA503+31))</f>
        <v/>
      </c>
      <c r="HH503" s="124">
        <f>IF(HG503="","",TODAY()-HG503)</f>
        <v/>
      </c>
      <c r="HI503" s="494" t="n"/>
      <c r="HJ503" s="184" t="n"/>
      <c r="HK503" s="184">
        <f>IF(HG503="","SIN ESTADO",IF(HI503&lt;&gt;"","PAGA",IF(HH503&gt;0,"VENCIDA",IF(HH503&gt;=-5,"POR VENCER","AL DÍA"))))</f>
        <v/>
      </c>
      <c r="HL503" s="168" t="n"/>
      <c r="HM503" s="119">
        <f>IF(N($H503)&lt;36,"",IF(HG503="","",HG503+31))</f>
        <v/>
      </c>
      <c r="HN503" s="124">
        <f>IF(HM503="","",TODAY()-HM503)</f>
        <v/>
      </c>
      <c r="HO503" s="494" t="n"/>
      <c r="HP503" s="184" t="n"/>
      <c r="HQ503" s="184">
        <f>IF(HM503="","SIN ESTADO",IF(HO503&lt;&gt;"","PAGA",IF(HN503&gt;0,"VENCIDA",IF(HN503&gt;=-5,"POR VENCER","AL DÍA"))))</f>
        <v/>
      </c>
      <c r="HR503" s="168" t="n"/>
      <c r="HS503" s="169">
        <f>N503+T503+Z503+AF503+AL503+AR503+AX503+BD503+BJ503+BP503+BV503+CB503+CH503+CN503+CT503+CZ503+DF503+DL503+DR503+DX503+ED503+EJ503+EP503+EV503+FB503+FH503+FN503+FT503+FZ503+GF503+GL503+GR503+GX503+HD503+HJ503+HP503</f>
        <v/>
      </c>
      <c r="HU503" s="170">
        <f>IFERROR(N($J503),0)</f>
        <v/>
      </c>
      <c r="HW503" s="170">
        <f>SUMPRODUCT((MOD(COLUMN($M503:$HR503)-COLUMN($M503),6)=0)*ISNUMBER($M503:$HR503)*($M503:$HR503&gt;=RESUMEN!$C$26)*($M503:$HR503&lt;=RESUMEN!$C$27)*IFERROR(N($N503:$HS503),0))</f>
        <v/>
      </c>
      <c r="HX503" s="170">
        <f>SUMPRODUCT((MOD(COLUMN($M503:$HR503)-COLUMN($M503),6)=0)*ISNUMBER($M503:$HR503)*($M503:$HR503&gt;=RESUMEN!$C$26)*($M503:$HR503&lt;=RESUMEN!$C$27))</f>
        <v/>
      </c>
    </row>
    <row r="504" ht="15.75" customHeight="1" s="506">
      <c r="B504" s="113">
        <f>VENTAS!A503</f>
        <v/>
      </c>
      <c r="C504" s="236">
        <f>VENTAS!B503</f>
        <v/>
      </c>
      <c r="D504" s="53">
        <f>VENTAS!C503</f>
        <v/>
      </c>
      <c r="E504" s="114">
        <f>VENTAS!D503</f>
        <v/>
      </c>
      <c r="F504" s="114">
        <f>VENTAS!J503</f>
        <v/>
      </c>
      <c r="G504" s="494">
        <f>VENTAS!F503</f>
        <v/>
      </c>
      <c r="H504" s="479">
        <f>VENTAS!K503</f>
        <v/>
      </c>
      <c r="I504" s="479">
        <f>VENTAS!M503</f>
        <v/>
      </c>
      <c r="J504" s="184">
        <f>VENTAS!L503</f>
        <v/>
      </c>
      <c r="K504" s="119">
        <f>IF(N($H504)&lt;1,"",$G504+31)</f>
        <v/>
      </c>
      <c r="L504" s="124">
        <f>IF(K504="","",TODAY()-K504)</f>
        <v/>
      </c>
      <c r="M504" s="494" t="n">
        <v>46155</v>
      </c>
      <c r="N504" s="374" t="n">
        <v>491400</v>
      </c>
      <c r="O504" s="184">
        <f>IF(K504="","SIN ESTADO",IF(M504&lt;&gt;"","PAGA",IF(L504&gt;0,"VENCIDA",IF(L504&gt;=-5,"POR VENCER","AL DÍA"))))</f>
        <v/>
      </c>
      <c r="P504" s="185" t="inlineStr">
        <is>
          <t>TRANSFERENCIA</t>
        </is>
      </c>
      <c r="Q504" s="119">
        <f>IF(N($H504)&lt;2,"",IF(K504="","",K504+31))</f>
        <v/>
      </c>
      <c r="R504" s="124">
        <f>IF(Q504="","",TODAY()-Q504)</f>
        <v/>
      </c>
      <c r="S504" s="494" t="n">
        <v>46192</v>
      </c>
      <c r="T504" s="184" t="n">
        <v>491400</v>
      </c>
      <c r="U504" s="184">
        <f>IF(Q504="","SIN ESTADO",IF(S504&lt;&gt;"","PAGA",IF(R504&gt;0,"VENCIDA",IF(R504&gt;=-5,"POR VENCER","AL DÍA"))))</f>
        <v/>
      </c>
      <c r="V504" s="185" t="inlineStr">
        <is>
          <t>TRANSFERENCIA</t>
        </is>
      </c>
      <c r="W504" s="119">
        <f>IF(N($H504)&lt;3,"",IF(Q504="","",Q504+31))</f>
        <v/>
      </c>
      <c r="X504" s="124">
        <f>IF(W504="","",TODAY()-W504)</f>
        <v/>
      </c>
      <c r="Y504" s="494" t="n">
        <v>46207</v>
      </c>
      <c r="Z504" s="184" t="n">
        <v>500000</v>
      </c>
      <c r="AA504" s="184">
        <f>IF(W504="","SIN ESTADO",IF(Y504&lt;&gt;"","PAGA",IF(X504&gt;0,"VENCIDA",IF(X504&gt;=-5,"POR VENCER","AL DÍA"))))</f>
        <v/>
      </c>
      <c r="AB504" s="185" t="inlineStr">
        <is>
          <t>TRANSFERENCIA</t>
        </is>
      </c>
      <c r="AC504" s="119">
        <f>IF(N($H504)&lt;4,"",IF(W504="","",W504+31))</f>
        <v/>
      </c>
      <c r="AD504" s="124">
        <f>IF(AC504="","",TODAY()-AC504)</f>
        <v/>
      </c>
      <c r="AE504" s="494" t="n">
        <v>46258</v>
      </c>
      <c r="AF504" s="184" t="n">
        <v>493000</v>
      </c>
      <c r="AG504" s="184">
        <f>IF(AC504="","SIN ESTADO",IF(AE504&lt;&gt;"","PAGA",IF(AD504&gt;0,"VENCIDA",IF(AD504&gt;=-5,"POR VENCER","AL DÍA"))))</f>
        <v/>
      </c>
      <c r="AH504" s="185" t="inlineStr">
        <is>
          <t>TRANSFERENCIA</t>
        </is>
      </c>
      <c r="AI504" s="119">
        <f>IF(N($H504)&lt;5,"",IF(AC504="","",AC504+31))</f>
        <v/>
      </c>
      <c r="AJ504" s="124">
        <f>IF(AI504="","",TODAY()-AI504)</f>
        <v/>
      </c>
      <c r="AK504" s="494" t="n">
        <v>46267</v>
      </c>
      <c r="AL504" s="184" t="n">
        <v>822200</v>
      </c>
      <c r="AM504" s="184">
        <f>IF(AI504="","SIN ESTADO",IF(AK504&lt;&gt;"","PAGA",IF(AJ504&gt;0,"VENCIDA",IF(AJ504&gt;=-5,"POR VENCER","AL DÍA"))))</f>
        <v/>
      </c>
      <c r="AN504" s="185" t="inlineStr">
        <is>
          <t>TRANSFERENCIA</t>
        </is>
      </c>
      <c r="AO504" s="119">
        <f>IF(N($H504)&lt;6,"",IF(AI504="","",AI504+31))</f>
        <v/>
      </c>
      <c r="AP504" s="124">
        <f>IF(AO504="","",TODAY()-AO504)</f>
        <v/>
      </c>
      <c r="AQ504" s="270" t="n"/>
      <c r="AR504" s="184" t="n"/>
      <c r="AS504" s="184">
        <f>IF(AO504="","SIN ESTADO",IF(AQ504&lt;&gt;"","PAGA",IF(AP504&gt;0,"VENCIDA",IF(AP504&gt;=-5,"POR VENCER","AL DÍA"))))</f>
        <v/>
      </c>
      <c r="AT504" s="185" t="n"/>
      <c r="AU504" s="119">
        <f>IF(N($H504)&lt;7,"",IF(AO504="","",AO504+31))</f>
        <v/>
      </c>
      <c r="AV504" s="124">
        <f>IF(AU504="","",TODAY()-AU504)</f>
        <v/>
      </c>
      <c r="AW504" s="494" t="n"/>
      <c r="AX504" s="184" t="n"/>
      <c r="AY504" s="184">
        <f>IF(AU504="","SIN ESTADO",IF(AW504&lt;&gt;"","PAGA",IF(AV504&gt;0,"VENCIDA",IF(AV504&gt;=-5,"POR VENCER","AL DÍA"))))</f>
        <v/>
      </c>
      <c r="AZ504" s="185" t="n"/>
      <c r="BA504" s="119">
        <f>IF(N($H504)&lt;8,"",IF(AU504="","",AU504+31))</f>
        <v/>
      </c>
      <c r="BB504" s="124">
        <f>IF(BA504="","",TODAY()-BA504)</f>
        <v/>
      </c>
      <c r="BC504" s="494" t="n"/>
      <c r="BD504" s="184" t="n"/>
      <c r="BE504" s="184">
        <f>IF(BA504="","SIN ESTADO",IF(BC504&lt;&gt;"","PAGA",IF(BB504&gt;0,"VENCIDA",IF(BB504&gt;=-5,"POR VENCER","AL DÍA"))))</f>
        <v/>
      </c>
      <c r="BF504" s="185" t="n"/>
      <c r="BG504" s="119">
        <f>IF(N($H504)&lt;9,"",IF(BA504="","",BA504+31))</f>
        <v/>
      </c>
      <c r="BH504" s="124">
        <f>IF(BG504="","",TODAY()-BG504)</f>
        <v/>
      </c>
      <c r="BI504" s="494" t="n"/>
      <c r="BJ504" s="184" t="n"/>
      <c r="BK504" s="184">
        <f>IF(BG504="","SIN ESTADO",IF(BI504&lt;&gt;"","PAGA",IF(BH504&gt;0,"VENCIDA",IF(BH504&gt;=-5,"POR VENCER","AL DÍA"))))</f>
        <v/>
      </c>
      <c r="BL504" s="185" t="n"/>
      <c r="BM504" s="119">
        <f>IF(N($H504)&lt;10,"",IF(BG504="","",BG504+31))</f>
        <v/>
      </c>
      <c r="BN504" s="124">
        <f>IF(BM504="","",TODAY()-BM504)</f>
        <v/>
      </c>
      <c r="BO504" s="494" t="n"/>
      <c r="BP504" s="184" t="n"/>
      <c r="BQ504" s="184">
        <f>IF(BM504="","SIN ESTADO",IF(BO504&lt;&gt;"","PAGA",IF(BN504&gt;0,"VENCIDA",IF(BN504&gt;=-5,"POR VENCER","AL DÍA"))))</f>
        <v/>
      </c>
      <c r="BR504" s="185" t="n"/>
      <c r="BS504" s="119">
        <f>IF(N($H504)&lt;11,"",IF(BM504="","",BM504+31))</f>
        <v/>
      </c>
      <c r="BT504" s="124">
        <f>IF(BS504="","",TODAY()-BS504)</f>
        <v/>
      </c>
      <c r="BU504" s="494" t="n"/>
      <c r="BV504" s="184" t="n"/>
      <c r="BW504" s="184">
        <f>IF(BS504="","SIN ESTADO",IF(BU504&lt;&gt;"","PAGA",IF(BT504&gt;0,"VENCIDA",IF(BT504&gt;=-5,"POR VENCER","AL DÍA"))))</f>
        <v/>
      </c>
      <c r="BX504" s="185" t="n"/>
      <c r="BY504" s="119">
        <f>IF(N($H504)&lt;12,"",IF(BS504="","",BS504+31))</f>
        <v/>
      </c>
      <c r="BZ504" s="124">
        <f>IF(BY504="","",TODAY()-BY504)</f>
        <v/>
      </c>
      <c r="CA504" s="494" t="n"/>
      <c r="CB504" s="184" t="n"/>
      <c r="CC504" s="184">
        <f>IF(BY504="","SIN ESTADO",IF(CA504&lt;&gt;"","PAGA",IF(BZ504&gt;0,"VENCIDA",IF(BZ504&gt;=-5,"POR VENCER","AL DÍA"))))</f>
        <v/>
      </c>
      <c r="CD504" s="185" t="n"/>
      <c r="CE504" s="119">
        <f>IF(N($H504)&lt;13,"",IF(BY504="","",BY504+31))</f>
        <v/>
      </c>
      <c r="CF504" s="124">
        <f>IF(CE504="","",TODAY()-CE504)</f>
        <v/>
      </c>
      <c r="CG504" s="494" t="n"/>
      <c r="CH504" s="184" t="n"/>
      <c r="CI504" s="184">
        <f>IF(CE504="","SIN ESTADO",IF(CG504&lt;&gt;"","PAGA",IF(CF504&gt;0,"VENCIDA",IF(CF504&gt;=-5,"POR VENCER","AL DÍA"))))</f>
        <v/>
      </c>
      <c r="CJ504" s="185" t="n"/>
      <c r="CK504" s="119">
        <f>IF(N($H504)&lt;14,"",IF(CE504="","",CE504+31))</f>
        <v/>
      </c>
      <c r="CL504" s="124">
        <f>IF(CK504="","",TODAY()-CK504)</f>
        <v/>
      </c>
      <c r="CM504" s="494" t="n"/>
      <c r="CN504" s="184" t="n"/>
      <c r="CO504" s="184">
        <f>IF(CK504="","SIN ESTADO",IF(CM504&lt;&gt;"","PAGA",IF(CL504&gt;0,"VENCIDA",IF(CL504&gt;=-5,"POR VENCER","AL DÍA"))))</f>
        <v/>
      </c>
      <c r="CP504" s="185" t="n"/>
      <c r="CQ504" s="119">
        <f>IF(N($H504)&lt;15,"",IF(CK504="","",CK504+31))</f>
        <v/>
      </c>
      <c r="CR504" s="124">
        <f>IF(CQ504="","",TODAY()-CQ504)</f>
        <v/>
      </c>
      <c r="CS504" s="494" t="n"/>
      <c r="CT504" s="184" t="n"/>
      <c r="CU504" s="184">
        <f>IF(CQ504="","SIN ESTADO",IF(CS504&lt;&gt;"","PAGA",IF(CR504&gt;0,"VENCIDA",IF(CR504&gt;=-5,"POR VENCER","AL DÍA"))))</f>
        <v/>
      </c>
      <c r="CV504" s="185" t="n"/>
      <c r="CW504" s="119">
        <f>IF(N($H504)&lt;16,"",IF(CQ504="","",CQ504+31))</f>
        <v/>
      </c>
      <c r="CX504" s="124">
        <f>IF(CW504="","",TODAY()-CW504)</f>
        <v/>
      </c>
      <c r="CY504" s="494" t="n"/>
      <c r="CZ504" s="184" t="n"/>
      <c r="DA504" s="184">
        <f>IF(CW504="","SIN ESTADO",IF(CY504&lt;&gt;"","PAGA",IF(CX504&gt;0,"VENCIDA",IF(CX504&gt;=-5,"POR VENCER","AL DÍA"))))</f>
        <v/>
      </c>
      <c r="DB504" s="185" t="n"/>
      <c r="DC504" s="119">
        <f>IF(N($H504)&lt;17,"",IF(CW504="","",CW504+31))</f>
        <v/>
      </c>
      <c r="DD504" s="124">
        <f>IF(DC504="","",TODAY()-DC504)</f>
        <v/>
      </c>
      <c r="DE504" s="494" t="n"/>
      <c r="DF504" s="184" t="n"/>
      <c r="DG504" s="184">
        <f>IF(DC504="","SIN ESTADO",IF(DE504&lt;&gt;"","PAGA",IF(DD504&gt;0,"VENCIDA",IF(DD504&gt;=-5,"POR VENCER","AL DÍA"))))</f>
        <v/>
      </c>
      <c r="DH504" s="185" t="n"/>
      <c r="DI504" s="119">
        <f>IF(N($H504)&lt;18,"",IF(DC504="","",DC504+31))</f>
        <v/>
      </c>
      <c r="DJ504" s="124">
        <f>IF(DI504="","",TODAY()-DI504)</f>
        <v/>
      </c>
      <c r="DK504" s="494" t="n"/>
      <c r="DL504" s="184" t="n"/>
      <c r="DM504" s="184">
        <f>IF(DI504="","SIN ESTADO",IF(DK504&lt;&gt;"","PAGA",IF(DJ504&gt;0,"VENCIDA",IF(DJ504&gt;=-5,"POR VENCER","AL DÍA"))))</f>
        <v/>
      </c>
      <c r="DN504" s="185" t="n"/>
      <c r="DO504" s="119">
        <f>IF(N($H504)&lt;19,"",IF(DI504="","",DI504+31))</f>
        <v/>
      </c>
      <c r="DP504" s="124">
        <f>IF(DO504="","",TODAY()-DO504)</f>
        <v/>
      </c>
      <c r="DQ504" s="494" t="n"/>
      <c r="DR504" s="184" t="n"/>
      <c r="DS504" s="184">
        <f>IF(DO504="","SIN ESTADO",IF(DQ504&lt;&gt;"","PAGA",IF(DP504&gt;0,"VENCIDA",IF(DP504&gt;=-5,"POR VENCER","AL DÍA"))))</f>
        <v/>
      </c>
      <c r="DT504" s="185" t="n"/>
      <c r="DU504" s="119">
        <f>IF(N($H504)&lt;20,"",IF(DO504="","",DO504+31))</f>
        <v/>
      </c>
      <c r="DV504" s="124">
        <f>IF(DU504="","",TODAY()-DU504)</f>
        <v/>
      </c>
      <c r="DW504" s="494" t="n"/>
      <c r="DX504" s="184" t="n"/>
      <c r="DY504" s="184">
        <f>IF(DU504="","SIN ESTADO",IF(DW504&lt;&gt;"","PAGA",IF(DV504&gt;0,"VENCIDA",IF(DV504&gt;=-5,"POR VENCER","AL DÍA"))))</f>
        <v/>
      </c>
      <c r="DZ504" s="185" t="n"/>
      <c r="EA504" s="119">
        <f>IF(N($H504)&lt;21,"",IF(DU504="","",DU504+31))</f>
        <v/>
      </c>
      <c r="EB504" s="124">
        <f>IF(EA504="","",TODAY()-EA504)</f>
        <v/>
      </c>
      <c r="EC504" s="494" t="n"/>
      <c r="ED504" s="184" t="n"/>
      <c r="EE504" s="184">
        <f>IF(EA504="","SIN ESTADO",IF(EC504&lt;&gt;"","PAGA",IF(EB504&gt;0,"VENCIDA",IF(EB504&gt;=-5,"POR VENCER","AL DÍA"))))</f>
        <v/>
      </c>
      <c r="EF504" s="185" t="n"/>
      <c r="EG504" s="119">
        <f>IF(N($H504)&lt;22,"",IF(EA504="","",EA504+31))</f>
        <v/>
      </c>
      <c r="EH504" s="124">
        <f>IF(EG504="","",TODAY()-EG504)</f>
        <v/>
      </c>
      <c r="EI504" s="494" t="n"/>
      <c r="EJ504" s="184" t="n"/>
      <c r="EK504" s="184">
        <f>IF(EG504="","SIN ESTADO",IF(EI504&lt;&gt;"","PAGA",IF(EH504&gt;0,"VENCIDA",IF(EH504&gt;=-5,"POR VENCER","AL DÍA"))))</f>
        <v/>
      </c>
      <c r="EL504" s="185" t="n"/>
      <c r="EM504" s="119">
        <f>IF(N($H504)&lt;23,"",IF(EG504="","",EG504+31))</f>
        <v/>
      </c>
      <c r="EN504" s="124">
        <f>IF(EM504="","",TODAY()-EM504)</f>
        <v/>
      </c>
      <c r="EO504" s="494" t="n"/>
      <c r="EP504" s="184" t="n"/>
      <c r="EQ504" s="184">
        <f>IF(EM504="","SIN ESTADO",IF(EO504&lt;&gt;"","PAGA",IF(EN504&gt;0,"VENCIDA",IF(EN504&gt;=-5,"POR VENCER","AL DÍA"))))</f>
        <v/>
      </c>
      <c r="ER504" s="185" t="n"/>
      <c r="ES504" s="119">
        <f>IF(N($H504)&lt;24,"",IF(EM504="","",EM504+31))</f>
        <v/>
      </c>
      <c r="ET504" s="124">
        <f>IF(ES504="","",TODAY()-ES504)</f>
        <v/>
      </c>
      <c r="EU504" s="494" t="n"/>
      <c r="EV504" s="184" t="n"/>
      <c r="EW504" s="184">
        <f>IF(ES504="","SIN ESTADO",IF(EU504&lt;&gt;"","PAGA",IF(ET504&gt;0,"VENCIDA",IF(ET504&gt;=-5,"POR VENCER","AL DÍA"))))</f>
        <v/>
      </c>
      <c r="EX504" s="185" t="n"/>
      <c r="EY504" s="119">
        <f>IF(N($H504)&lt;25,"",IF(ES504="","",ES504+31))</f>
        <v/>
      </c>
      <c r="EZ504" s="124">
        <f>IF(EY504="","",TODAY()-EY504)</f>
        <v/>
      </c>
      <c r="FA504" s="494" t="n"/>
      <c r="FB504" s="184" t="n"/>
      <c r="FC504" s="184">
        <f>IF(EY504="","SIN ESTADO",IF(FA504&lt;&gt;"","PAGA",IF(EZ504&gt;0,"VENCIDA",IF(EZ504&gt;=-5,"POR VENCER","AL DÍA"))))</f>
        <v/>
      </c>
      <c r="FD504" s="185" t="n"/>
      <c r="FE504" s="119">
        <f>IF(N($H504)&lt;26,"",IF(EY504="","",EY504+31))</f>
        <v/>
      </c>
      <c r="FF504" s="124">
        <f>IF(FE504="","",TODAY()-FE504)</f>
        <v/>
      </c>
      <c r="FG504" s="494" t="n"/>
      <c r="FH504" s="184" t="n"/>
      <c r="FI504" s="184">
        <f>IF(FE504="","SIN ESTADO",IF(FG504&lt;&gt;"","PAGA",IF(FF504&gt;0,"VENCIDA",IF(FF504&gt;=-5,"POR VENCER","AL DÍA"))))</f>
        <v/>
      </c>
      <c r="FJ504" s="185" t="n"/>
      <c r="FK504" s="119">
        <f>IF(N($H504)&lt;27,"",IF(FE504="","",FE504+31))</f>
        <v/>
      </c>
      <c r="FL504" s="124">
        <f>IF(FK504="","",TODAY()-FK504)</f>
        <v/>
      </c>
      <c r="FM504" s="494" t="n"/>
      <c r="FN504" s="184" t="n"/>
      <c r="FO504" s="184">
        <f>IF(FK504="","SIN ESTADO",IF(FM504&lt;&gt;"","PAGA",IF(FL504&gt;0,"VENCIDA",IF(FL504&gt;=-5,"POR VENCER","AL DÍA"))))</f>
        <v/>
      </c>
      <c r="FP504" s="185" t="n"/>
      <c r="FQ504" s="119">
        <f>IF(N($H504)&lt;28,"",IF(FK504="","",FK504+31))</f>
        <v/>
      </c>
      <c r="FR504" s="124">
        <f>IF(FQ504="","",TODAY()-FQ504)</f>
        <v/>
      </c>
      <c r="FS504" s="494" t="n"/>
      <c r="FT504" s="184" t="n"/>
      <c r="FU504" s="184">
        <f>IF(FQ504="","SIN ESTADO",IF(FS504&lt;&gt;"","PAGA",IF(FR504&gt;0,"VENCIDA",IF(FR504&gt;=-5,"POR VENCER","AL DÍA"))))</f>
        <v/>
      </c>
      <c r="FV504" s="185" t="n"/>
      <c r="FW504" s="119">
        <f>IF(N($H504)&lt;29,"",IF(FQ504="","",FQ504+31))</f>
        <v/>
      </c>
      <c r="FX504" s="124">
        <f>IF(FW504="","",TODAY()-FW504)</f>
        <v/>
      </c>
      <c r="FY504" s="494" t="n"/>
      <c r="FZ504" s="184" t="n"/>
      <c r="GA504" s="184">
        <f>IF(FW504="","SIN ESTADO",IF(FY504&lt;&gt;"","PAGA",IF(FX504&gt;0,"VENCIDA",IF(FX504&gt;=-5,"POR VENCER","AL DÍA"))))</f>
        <v/>
      </c>
      <c r="GB504" s="185" t="n"/>
      <c r="GC504" s="119">
        <f>IF(N($H504)&lt;30,"",IF(FW504="","",FW504+31))</f>
        <v/>
      </c>
      <c r="GD504" s="124">
        <f>IF(GC504="","",TODAY()-GC504)</f>
        <v/>
      </c>
      <c r="GE504" s="494" t="n"/>
      <c r="GF504" s="184" t="n"/>
      <c r="GG504" s="184">
        <f>IF(GC504="","SIN ESTADO",IF(GE504&lt;&gt;"","PAGA",IF(GD504&gt;0,"VENCIDA",IF(GD504&gt;=-5,"POR VENCER","AL DÍA"))))</f>
        <v/>
      </c>
      <c r="GH504" s="185" t="n"/>
      <c r="GI504" s="119">
        <f>IF(N($H504)&lt;31,"",IF(GC504="","",GC504+31))</f>
        <v/>
      </c>
      <c r="GJ504" s="124">
        <f>IF(GI504="","",TODAY()-GI504)</f>
        <v/>
      </c>
      <c r="GK504" s="494" t="n"/>
      <c r="GL504" s="184" t="n"/>
      <c r="GM504" s="184">
        <f>IF(GI504="","SIN ESTADO",IF(GK504&lt;&gt;"","PAGA",IF(GJ504&gt;0,"VENCIDA",IF(GJ504&gt;=-5,"POR VENCER","AL DÍA"))))</f>
        <v/>
      </c>
      <c r="GN504" s="185" t="n"/>
      <c r="GO504" s="119">
        <f>IF(N($H504)&lt;32,"",IF(GI504="","",GI504+31))</f>
        <v/>
      </c>
      <c r="GP504" s="124">
        <f>IF(GO504="","",TODAY()-GO504)</f>
        <v/>
      </c>
      <c r="GQ504" s="494" t="n"/>
      <c r="GR504" s="184" t="n"/>
      <c r="GS504" s="184">
        <f>IF(GO504="","SIN ESTADO",IF(GQ504&lt;&gt;"","PAGA",IF(GP504&gt;0,"VENCIDA",IF(GP504&gt;=-5,"POR VENCER","AL DÍA"))))</f>
        <v/>
      </c>
      <c r="GT504" s="185" t="n"/>
      <c r="GU504" s="119">
        <f>IF(N($H504)&lt;33,"",IF(GO504="","",GO504+31))</f>
        <v/>
      </c>
      <c r="GV504" s="124">
        <f>IF(GU504="","",TODAY()-GU504)</f>
        <v/>
      </c>
      <c r="GW504" s="494" t="n"/>
      <c r="GX504" s="184" t="n"/>
      <c r="GY504" s="184">
        <f>IF(GU504="","SIN ESTADO",IF(GW504&lt;&gt;"","PAGA",IF(GV504&gt;0,"VENCIDA",IF(GV504&gt;=-5,"POR VENCER","AL DÍA"))))</f>
        <v/>
      </c>
      <c r="GZ504" s="185" t="n"/>
      <c r="HA504" s="119">
        <f>IF(N($H504)&lt;34,"",IF(GU504="","",GU504+31))</f>
        <v/>
      </c>
      <c r="HB504" s="124">
        <f>IF(HA504="","",TODAY()-HA504)</f>
        <v/>
      </c>
      <c r="HC504" s="494" t="n"/>
      <c r="HD504" s="184" t="n"/>
      <c r="HE504" s="184">
        <f>IF(HA504="","SIN ESTADO",IF(HC504&lt;&gt;"","PAGA",IF(HB504&gt;0,"VENCIDA",IF(HB504&gt;=-5,"POR VENCER","AL DÍA"))))</f>
        <v/>
      </c>
      <c r="HF504" s="185" t="n"/>
      <c r="HG504" s="119">
        <f>IF(N($H504)&lt;35,"",IF(HA504="","",HA504+31))</f>
        <v/>
      </c>
      <c r="HH504" s="124">
        <f>IF(HG504="","",TODAY()-HG504)</f>
        <v/>
      </c>
      <c r="HI504" s="494" t="n"/>
      <c r="HJ504" s="184" t="n"/>
      <c r="HK504" s="184">
        <f>IF(HG504="","SIN ESTADO",IF(HI504&lt;&gt;"","PAGA",IF(HH504&gt;0,"VENCIDA",IF(HH504&gt;=-5,"POR VENCER","AL DÍA"))))</f>
        <v/>
      </c>
      <c r="HL504" s="168" t="n"/>
      <c r="HM504" s="119">
        <f>IF(N($H504)&lt;36,"",IF(HG504="","",HG504+31))</f>
        <v/>
      </c>
      <c r="HN504" s="124">
        <f>IF(HM504="","",TODAY()-HM504)</f>
        <v/>
      </c>
      <c r="HO504" s="494" t="n"/>
      <c r="HP504" s="184" t="n"/>
      <c r="HQ504" s="184">
        <f>IF(HM504="","SIN ESTADO",IF(HO504&lt;&gt;"","PAGA",IF(HN504&gt;0,"VENCIDA",IF(HN504&gt;=-5,"POR VENCER","AL DÍA"))))</f>
        <v/>
      </c>
      <c r="HR504" s="168" t="n"/>
      <c r="HS504" s="169">
        <f>N504+T504+Z504+AF504+AL504+AR504+AX504+BD504+BJ504+BP504+BV504+CB504+CH504+CN504+CT504+CZ504+DF504+DL504+DR504+DX504+ED504+EJ504+EP504+EV504+FB504+FH504+FN504+FT504+FZ504+GF504+GL504+GR504+GX504+HD504+HJ504+HP504</f>
        <v/>
      </c>
      <c r="HU504" s="170">
        <f>IFERROR(N($J504),0)</f>
        <v/>
      </c>
      <c r="HW504" s="170">
        <f>SUMPRODUCT((MOD(COLUMN($M504:$HR504)-COLUMN($M504),6)=0)*ISNUMBER($M504:$HR504)*($M504:$HR504&gt;=RESUMEN!$C$26)*($M504:$HR504&lt;=RESUMEN!$C$27)*IFERROR(N($N504:$HS504),0))</f>
        <v/>
      </c>
      <c r="HX504" s="170">
        <f>SUMPRODUCT((MOD(COLUMN($M504:$HR504)-COLUMN($M504),6)=0)*ISNUMBER($M504:$HR504)*($M504:$HR504&gt;=RESUMEN!$C$26)*($M504:$HR504&lt;=RESUMEN!$C$27))</f>
        <v/>
      </c>
    </row>
    <row r="505" ht="15.75" customHeight="1" s="506">
      <c r="B505" s="113">
        <f>VENTAS!A504</f>
        <v/>
      </c>
      <c r="C505" s="236">
        <f>VENTAS!B504</f>
        <v/>
      </c>
      <c r="D505" s="53">
        <f>VENTAS!C504</f>
        <v/>
      </c>
      <c r="E505" s="114">
        <f>VENTAS!D504</f>
        <v/>
      </c>
      <c r="F505" s="114">
        <f>VENTAS!J504</f>
        <v/>
      </c>
      <c r="G505" s="494">
        <f>VENTAS!F504</f>
        <v/>
      </c>
      <c r="H505" s="479">
        <f>VENTAS!K504</f>
        <v/>
      </c>
      <c r="I505" s="479">
        <f>VENTAS!M504</f>
        <v/>
      </c>
      <c r="J505" s="184">
        <f>VENTAS!L504</f>
        <v/>
      </c>
      <c r="K505" s="119">
        <f>IF(N($H505)&lt;1,"",$G505+31)</f>
        <v/>
      </c>
      <c r="L505" s="124">
        <f>IF(K505="","",TODAY()-K505)</f>
        <v/>
      </c>
      <c r="M505" s="494" t="n"/>
      <c r="N505" s="374" t="n"/>
      <c r="O505" s="184">
        <f>IF(K505="","SIN ESTADO",IF(M505&lt;&gt;"","PAGA",IF(L505&gt;0,"VENCIDA",IF(L505&gt;=-5,"POR VENCER","AL DÍA"))))</f>
        <v/>
      </c>
      <c r="P505" s="185" t="n"/>
      <c r="Q505" s="119">
        <f>IF(N($H505)&lt;2,"",IF(K505="","",K505+31))</f>
        <v/>
      </c>
      <c r="R505" s="124">
        <f>IF(Q505="","",TODAY()-Q505)</f>
        <v/>
      </c>
      <c r="S505" s="494" t="n"/>
      <c r="T505" s="184" t="n"/>
      <c r="U505" s="184">
        <f>IF(Q505="","SIN ESTADO",IF(S505&lt;&gt;"","PAGA",IF(R505&gt;0,"VENCIDA",IF(R505&gt;=-5,"POR VENCER","AL DÍA"))))</f>
        <v/>
      </c>
      <c r="V505" s="185" t="n"/>
      <c r="W505" s="119">
        <f>IF(N($H505)&lt;3,"",IF(Q505="","",Q505+31))</f>
        <v/>
      </c>
      <c r="X505" s="124">
        <f>IF(W505="","",TODAY()-W505)</f>
        <v/>
      </c>
      <c r="Y505" s="494" t="n"/>
      <c r="Z505" s="184" t="n"/>
      <c r="AA505" s="184">
        <f>IF(W505="","SIN ESTADO",IF(Y505&lt;&gt;"","PAGA",IF(X505&gt;0,"VENCIDA",IF(X505&gt;=-5,"POR VENCER","AL DÍA"))))</f>
        <v/>
      </c>
      <c r="AB505" s="185" t="n"/>
      <c r="AC505" s="119">
        <f>IF(N($H505)&lt;4,"",IF(W505="","",W505+31))</f>
        <v/>
      </c>
      <c r="AD505" s="124">
        <f>IF(AC505="","",TODAY()-AC505)</f>
        <v/>
      </c>
      <c r="AE505" s="494" t="n"/>
      <c r="AF505" s="184" t="n"/>
      <c r="AG505" s="184">
        <f>IF(AC505="","SIN ESTADO",IF(AE505&lt;&gt;"","PAGA",IF(AD505&gt;0,"VENCIDA",IF(AD505&gt;=-5,"POR VENCER","AL DÍA"))))</f>
        <v/>
      </c>
      <c r="AH505" s="185" t="n"/>
      <c r="AI505" s="119">
        <f>IF(N($H505)&lt;5,"",IF(AC505="","",AC505+31))</f>
        <v/>
      </c>
      <c r="AJ505" s="124">
        <f>IF(AI505="","",TODAY()-AI505)</f>
        <v/>
      </c>
      <c r="AK505" s="494" t="n"/>
      <c r="AL505" s="184" t="n"/>
      <c r="AM505" s="184">
        <f>IF(AI505="","SIN ESTADO",IF(AK505&lt;&gt;"","PAGA",IF(AJ505&gt;0,"VENCIDA",IF(AJ505&gt;=-5,"POR VENCER","AL DÍA"))))</f>
        <v/>
      </c>
      <c r="AN505" s="185" t="n"/>
      <c r="AO505" s="119">
        <f>IF(N($H505)&lt;6,"",IF(AI505="","",AI505+31))</f>
        <v/>
      </c>
      <c r="AP505" s="124">
        <f>IF(AO505="","",TODAY()-AO505)</f>
        <v/>
      </c>
      <c r="AQ505" s="270" t="n"/>
      <c r="AR505" s="184" t="n"/>
      <c r="AS505" s="184">
        <f>IF(AO505="","SIN ESTADO",IF(AQ505&lt;&gt;"","PAGA",IF(AP505&gt;0,"VENCIDA",IF(AP505&gt;=-5,"POR VENCER","AL DÍA"))))</f>
        <v/>
      </c>
      <c r="AT505" s="185" t="n"/>
      <c r="AU505" s="119">
        <f>IF(N($H505)&lt;7,"",IF(AO505="","",AO505+31))</f>
        <v/>
      </c>
      <c r="AV505" s="124">
        <f>IF(AU505="","",TODAY()-AU505)</f>
        <v/>
      </c>
      <c r="AW505" s="494" t="n"/>
      <c r="AX505" s="184" t="n"/>
      <c r="AY505" s="184">
        <f>IF(AU505="","SIN ESTADO",IF(AW505&lt;&gt;"","PAGA",IF(AV505&gt;0,"VENCIDA",IF(AV505&gt;=-5,"POR VENCER","AL DÍA"))))</f>
        <v/>
      </c>
      <c r="AZ505" s="185" t="n"/>
      <c r="BA505" s="119">
        <f>IF(N($H505)&lt;8,"",IF(AU505="","",AU505+31))</f>
        <v/>
      </c>
      <c r="BB505" s="124">
        <f>IF(BA505="","",TODAY()-BA505)</f>
        <v/>
      </c>
      <c r="BC505" s="494" t="n"/>
      <c r="BD505" s="184" t="n"/>
      <c r="BE505" s="184">
        <f>IF(BA505="","SIN ESTADO",IF(BC505&lt;&gt;"","PAGA",IF(BB505&gt;0,"VENCIDA",IF(BB505&gt;=-5,"POR VENCER","AL DÍA"))))</f>
        <v/>
      </c>
      <c r="BF505" s="185" t="n"/>
      <c r="BG505" s="119">
        <f>IF(N($H505)&lt;9,"",IF(BA505="","",BA505+31))</f>
        <v/>
      </c>
      <c r="BH505" s="124">
        <f>IF(BG505="","",TODAY()-BG505)</f>
        <v/>
      </c>
      <c r="BI505" s="494" t="n"/>
      <c r="BJ505" s="184" t="n"/>
      <c r="BK505" s="184">
        <f>IF(BG505="","SIN ESTADO",IF(BI505&lt;&gt;"","PAGA",IF(BH505&gt;0,"VENCIDA",IF(BH505&gt;=-5,"POR VENCER","AL DÍA"))))</f>
        <v/>
      </c>
      <c r="BL505" s="185" t="n"/>
      <c r="BM505" s="119">
        <f>IF(N($H505)&lt;10,"",IF(BG505="","",BG505+31))</f>
        <v/>
      </c>
      <c r="BN505" s="124">
        <f>IF(BM505="","",TODAY()-BM505)</f>
        <v/>
      </c>
      <c r="BO505" s="494" t="n"/>
      <c r="BP505" s="184" t="n"/>
      <c r="BQ505" s="184">
        <f>IF(BM505="","SIN ESTADO",IF(BO505&lt;&gt;"","PAGA",IF(BN505&gt;0,"VENCIDA",IF(BN505&gt;=-5,"POR VENCER","AL DÍA"))))</f>
        <v/>
      </c>
      <c r="BR505" s="185" t="n"/>
      <c r="BS505" s="119">
        <f>IF(N($H505)&lt;11,"",IF(BM505="","",BM505+31))</f>
        <v/>
      </c>
      <c r="BT505" s="124">
        <f>IF(BS505="","",TODAY()-BS505)</f>
        <v/>
      </c>
      <c r="BU505" s="494" t="n"/>
      <c r="BV505" s="184" t="n"/>
      <c r="BW505" s="184">
        <f>IF(BS505="","SIN ESTADO",IF(BU505&lt;&gt;"","PAGA",IF(BT505&gt;0,"VENCIDA",IF(BT505&gt;=-5,"POR VENCER","AL DÍA"))))</f>
        <v/>
      </c>
      <c r="BX505" s="185" t="n"/>
      <c r="BY505" s="119">
        <f>IF(N($H505)&lt;12,"",IF(BS505="","",BS505+31))</f>
        <v/>
      </c>
      <c r="BZ505" s="124">
        <f>IF(BY505="","",TODAY()-BY505)</f>
        <v/>
      </c>
      <c r="CA505" s="494" t="n"/>
      <c r="CB505" s="184" t="n"/>
      <c r="CC505" s="184">
        <f>IF(BY505="","SIN ESTADO",IF(CA505&lt;&gt;"","PAGA",IF(BZ505&gt;0,"VENCIDA",IF(BZ505&gt;=-5,"POR VENCER","AL DÍA"))))</f>
        <v/>
      </c>
      <c r="CD505" s="185" t="n"/>
      <c r="CE505" s="119">
        <f>IF(N($H505)&lt;13,"",IF(BY505="","",BY505+31))</f>
        <v/>
      </c>
      <c r="CF505" s="124">
        <f>IF(CE505="","",TODAY()-CE505)</f>
        <v/>
      </c>
      <c r="CG505" s="494" t="n"/>
      <c r="CH505" s="184" t="n"/>
      <c r="CI505" s="184">
        <f>IF(CE505="","SIN ESTADO",IF(CG505&lt;&gt;"","PAGA",IF(CF505&gt;0,"VENCIDA",IF(CF505&gt;=-5,"POR VENCER","AL DÍA"))))</f>
        <v/>
      </c>
      <c r="CJ505" s="185" t="n"/>
      <c r="CK505" s="119">
        <f>IF(N($H505)&lt;14,"",IF(CE505="","",CE505+31))</f>
        <v/>
      </c>
      <c r="CL505" s="124">
        <f>IF(CK505="","",TODAY()-CK505)</f>
        <v/>
      </c>
      <c r="CM505" s="494" t="n"/>
      <c r="CN505" s="184" t="n"/>
      <c r="CO505" s="184">
        <f>IF(CK505="","SIN ESTADO",IF(CM505&lt;&gt;"","PAGA",IF(CL505&gt;0,"VENCIDA",IF(CL505&gt;=-5,"POR VENCER","AL DÍA"))))</f>
        <v/>
      </c>
      <c r="CP505" s="185" t="n"/>
      <c r="CQ505" s="119">
        <f>IF(N($H505)&lt;15,"",IF(CK505="","",CK505+31))</f>
        <v/>
      </c>
      <c r="CR505" s="124">
        <f>IF(CQ505="","",TODAY()-CQ505)</f>
        <v/>
      </c>
      <c r="CS505" s="494" t="n"/>
      <c r="CT505" s="184" t="n"/>
      <c r="CU505" s="184">
        <f>IF(CQ505="","SIN ESTADO",IF(CS505&lt;&gt;"","PAGA",IF(CR505&gt;0,"VENCIDA",IF(CR505&gt;=-5,"POR VENCER","AL DÍA"))))</f>
        <v/>
      </c>
      <c r="CV505" s="185" t="n"/>
      <c r="CW505" s="119">
        <f>IF(N($H505)&lt;16,"",IF(CQ505="","",CQ505+31))</f>
        <v/>
      </c>
      <c r="CX505" s="124">
        <f>IF(CW505="","",TODAY()-CW505)</f>
        <v/>
      </c>
      <c r="CY505" s="494" t="n"/>
      <c r="CZ505" s="184" t="n"/>
      <c r="DA505" s="184">
        <f>IF(CW505="","SIN ESTADO",IF(CY505&lt;&gt;"","PAGA",IF(CX505&gt;0,"VENCIDA",IF(CX505&gt;=-5,"POR VENCER","AL DÍA"))))</f>
        <v/>
      </c>
      <c r="DB505" s="185" t="n"/>
      <c r="DC505" s="119">
        <f>IF(N($H505)&lt;17,"",IF(CW505="","",CW505+31))</f>
        <v/>
      </c>
      <c r="DD505" s="124">
        <f>IF(DC505="","",TODAY()-DC505)</f>
        <v/>
      </c>
      <c r="DE505" s="494" t="n"/>
      <c r="DF505" s="184" t="n"/>
      <c r="DG505" s="184">
        <f>IF(DC505="","SIN ESTADO",IF(DE505&lt;&gt;"","PAGA",IF(DD505&gt;0,"VENCIDA",IF(DD505&gt;=-5,"POR VENCER","AL DÍA"))))</f>
        <v/>
      </c>
      <c r="DH505" s="185" t="n"/>
      <c r="DI505" s="119">
        <f>IF(N($H505)&lt;18,"",IF(DC505="","",DC505+31))</f>
        <v/>
      </c>
      <c r="DJ505" s="124">
        <f>IF(DI505="","",TODAY()-DI505)</f>
        <v/>
      </c>
      <c r="DK505" s="494" t="n"/>
      <c r="DL505" s="184" t="n"/>
      <c r="DM505" s="184">
        <f>IF(DI505="","SIN ESTADO",IF(DK505&lt;&gt;"","PAGA",IF(DJ505&gt;0,"VENCIDA",IF(DJ505&gt;=-5,"POR VENCER","AL DÍA"))))</f>
        <v/>
      </c>
      <c r="DN505" s="185" t="n"/>
      <c r="DO505" s="119">
        <f>IF(N($H505)&lt;19,"",IF(DI505="","",DI505+31))</f>
        <v/>
      </c>
      <c r="DP505" s="124">
        <f>IF(DO505="","",TODAY()-DO505)</f>
        <v/>
      </c>
      <c r="DQ505" s="494" t="n"/>
      <c r="DR505" s="184" t="n"/>
      <c r="DS505" s="184">
        <f>IF(DO505="","SIN ESTADO",IF(DQ505&lt;&gt;"","PAGA",IF(DP505&gt;0,"VENCIDA",IF(DP505&gt;=-5,"POR VENCER","AL DÍA"))))</f>
        <v/>
      </c>
      <c r="DT505" s="185" t="n"/>
      <c r="DU505" s="119">
        <f>IF(N($H505)&lt;20,"",IF(DO505="","",DO505+31))</f>
        <v/>
      </c>
      <c r="DV505" s="124">
        <f>IF(DU505="","",TODAY()-DU505)</f>
        <v/>
      </c>
      <c r="DW505" s="494" t="n"/>
      <c r="DX505" s="184" t="n"/>
      <c r="DY505" s="184">
        <f>IF(DU505="","SIN ESTADO",IF(DW505&lt;&gt;"","PAGA",IF(DV505&gt;0,"VENCIDA",IF(DV505&gt;=-5,"POR VENCER","AL DÍA"))))</f>
        <v/>
      </c>
      <c r="DZ505" s="185" t="n"/>
      <c r="EA505" s="119">
        <f>IF(N($H505)&lt;21,"",IF(DU505="","",DU505+31))</f>
        <v/>
      </c>
      <c r="EB505" s="124">
        <f>IF(EA505="","",TODAY()-EA505)</f>
        <v/>
      </c>
      <c r="EC505" s="494" t="n"/>
      <c r="ED505" s="184" t="n"/>
      <c r="EE505" s="184">
        <f>IF(EA505="","SIN ESTADO",IF(EC505&lt;&gt;"","PAGA",IF(EB505&gt;0,"VENCIDA",IF(EB505&gt;=-5,"POR VENCER","AL DÍA"))))</f>
        <v/>
      </c>
      <c r="EF505" s="185" t="n"/>
      <c r="EG505" s="119">
        <f>IF(N($H505)&lt;22,"",IF(EA505="","",EA505+31))</f>
        <v/>
      </c>
      <c r="EH505" s="124">
        <f>IF(EG505="","",TODAY()-EG505)</f>
        <v/>
      </c>
      <c r="EI505" s="494" t="n"/>
      <c r="EJ505" s="184" t="n"/>
      <c r="EK505" s="184">
        <f>IF(EG505="","SIN ESTADO",IF(EI505&lt;&gt;"","PAGA",IF(EH505&gt;0,"VENCIDA",IF(EH505&gt;=-5,"POR VENCER","AL DÍA"))))</f>
        <v/>
      </c>
      <c r="EL505" s="185" t="n"/>
      <c r="EM505" s="119">
        <f>IF(N($H505)&lt;23,"",IF(EG505="","",EG505+31))</f>
        <v/>
      </c>
      <c r="EN505" s="124">
        <f>IF(EM505="","",TODAY()-EM505)</f>
        <v/>
      </c>
      <c r="EO505" s="494" t="n"/>
      <c r="EP505" s="184" t="n"/>
      <c r="EQ505" s="184">
        <f>IF(EM505="","SIN ESTADO",IF(EO505&lt;&gt;"","PAGA",IF(EN505&gt;0,"VENCIDA",IF(EN505&gt;=-5,"POR VENCER","AL DÍA"))))</f>
        <v/>
      </c>
      <c r="ER505" s="185" t="n"/>
      <c r="ES505" s="119">
        <f>IF(N($H505)&lt;24,"",IF(EM505="","",EM505+31))</f>
        <v/>
      </c>
      <c r="ET505" s="124">
        <f>IF(ES505="","",TODAY()-ES505)</f>
        <v/>
      </c>
      <c r="EU505" s="494" t="n"/>
      <c r="EV505" s="184" t="n"/>
      <c r="EW505" s="184">
        <f>IF(ES505="","SIN ESTADO",IF(EU505&lt;&gt;"","PAGA",IF(ET505&gt;0,"VENCIDA",IF(ET505&gt;=-5,"POR VENCER","AL DÍA"))))</f>
        <v/>
      </c>
      <c r="EX505" s="185" t="n"/>
      <c r="EY505" s="119">
        <f>IF(N($H505)&lt;25,"",IF(ES505="","",ES505+31))</f>
        <v/>
      </c>
      <c r="EZ505" s="124">
        <f>IF(EY505="","",TODAY()-EY505)</f>
        <v/>
      </c>
      <c r="FA505" s="494" t="n"/>
      <c r="FB505" s="184" t="n"/>
      <c r="FC505" s="184">
        <f>IF(EY505="","SIN ESTADO",IF(FA505&lt;&gt;"","PAGA",IF(EZ505&gt;0,"VENCIDA",IF(EZ505&gt;=-5,"POR VENCER","AL DÍA"))))</f>
        <v/>
      </c>
      <c r="FD505" s="185" t="n"/>
      <c r="FE505" s="119">
        <f>IF(N($H505)&lt;26,"",IF(EY505="","",EY505+31))</f>
        <v/>
      </c>
      <c r="FF505" s="124">
        <f>IF(FE505="","",TODAY()-FE505)</f>
        <v/>
      </c>
      <c r="FG505" s="494" t="n"/>
      <c r="FH505" s="184" t="n"/>
      <c r="FI505" s="184">
        <f>IF(FE505="","SIN ESTADO",IF(FG505&lt;&gt;"","PAGA",IF(FF505&gt;0,"VENCIDA",IF(FF505&gt;=-5,"POR VENCER","AL DÍA"))))</f>
        <v/>
      </c>
      <c r="FJ505" s="185" t="n"/>
      <c r="FK505" s="119">
        <f>IF(N($H505)&lt;27,"",IF(FE505="","",FE505+31))</f>
        <v/>
      </c>
      <c r="FL505" s="124">
        <f>IF(FK505="","",TODAY()-FK505)</f>
        <v/>
      </c>
      <c r="FM505" s="494" t="n"/>
      <c r="FN505" s="184" t="n"/>
      <c r="FO505" s="184">
        <f>IF(FK505="","SIN ESTADO",IF(FM505&lt;&gt;"","PAGA",IF(FL505&gt;0,"VENCIDA",IF(FL505&gt;=-5,"POR VENCER","AL DÍA"))))</f>
        <v/>
      </c>
      <c r="FP505" s="185" t="n"/>
      <c r="FQ505" s="119">
        <f>IF(N($H505)&lt;28,"",IF(FK505="","",FK505+31))</f>
        <v/>
      </c>
      <c r="FR505" s="124">
        <f>IF(FQ505="","",TODAY()-FQ505)</f>
        <v/>
      </c>
      <c r="FS505" s="494" t="n"/>
      <c r="FT505" s="184" t="n"/>
      <c r="FU505" s="184">
        <f>IF(FQ505="","SIN ESTADO",IF(FS505&lt;&gt;"","PAGA",IF(FR505&gt;0,"VENCIDA",IF(FR505&gt;=-5,"POR VENCER","AL DÍA"))))</f>
        <v/>
      </c>
      <c r="FV505" s="185" t="n"/>
      <c r="FW505" s="119">
        <f>IF(N($H505)&lt;29,"",IF(FQ505="","",FQ505+31))</f>
        <v/>
      </c>
      <c r="FX505" s="124">
        <f>IF(FW505="","",TODAY()-FW505)</f>
        <v/>
      </c>
      <c r="FY505" s="494" t="n"/>
      <c r="FZ505" s="184" t="n"/>
      <c r="GA505" s="184">
        <f>IF(FW505="","SIN ESTADO",IF(FY505&lt;&gt;"","PAGA",IF(FX505&gt;0,"VENCIDA",IF(FX505&gt;=-5,"POR VENCER","AL DÍA"))))</f>
        <v/>
      </c>
      <c r="GB505" s="185" t="n"/>
      <c r="GC505" s="119">
        <f>IF(N($H505)&lt;30,"",IF(FW505="","",FW505+31))</f>
        <v/>
      </c>
      <c r="GD505" s="124">
        <f>IF(GC505="","",TODAY()-GC505)</f>
        <v/>
      </c>
      <c r="GE505" s="494" t="n"/>
      <c r="GF505" s="184" t="n"/>
      <c r="GG505" s="184">
        <f>IF(GC505="","SIN ESTADO",IF(GE505&lt;&gt;"","PAGA",IF(GD505&gt;0,"VENCIDA",IF(GD505&gt;=-5,"POR VENCER","AL DÍA"))))</f>
        <v/>
      </c>
      <c r="GH505" s="185" t="n"/>
      <c r="GI505" s="119">
        <f>IF(N($H505)&lt;31,"",IF(GC505="","",GC505+31))</f>
        <v/>
      </c>
      <c r="GJ505" s="124">
        <f>IF(GI505="","",TODAY()-GI505)</f>
        <v/>
      </c>
      <c r="GK505" s="494" t="n"/>
      <c r="GL505" s="184" t="n"/>
      <c r="GM505" s="184">
        <f>IF(GI505="","SIN ESTADO",IF(GK505&lt;&gt;"","PAGA",IF(GJ505&gt;0,"VENCIDA",IF(GJ505&gt;=-5,"POR VENCER","AL DÍA"))))</f>
        <v/>
      </c>
      <c r="GN505" s="185" t="n"/>
      <c r="GO505" s="119">
        <f>IF(N($H505)&lt;32,"",IF(GI505="","",GI505+31))</f>
        <v/>
      </c>
      <c r="GP505" s="124">
        <f>IF(GO505="","",TODAY()-GO505)</f>
        <v/>
      </c>
      <c r="GQ505" s="494" t="n"/>
      <c r="GR505" s="184" t="n"/>
      <c r="GS505" s="184">
        <f>IF(GO505="","SIN ESTADO",IF(GQ505&lt;&gt;"","PAGA",IF(GP505&gt;0,"VENCIDA",IF(GP505&gt;=-5,"POR VENCER","AL DÍA"))))</f>
        <v/>
      </c>
      <c r="GT505" s="185" t="n"/>
      <c r="GU505" s="119">
        <f>IF(N($H505)&lt;33,"",IF(GO505="","",GO505+31))</f>
        <v/>
      </c>
      <c r="GV505" s="124">
        <f>IF(GU505="","",TODAY()-GU505)</f>
        <v/>
      </c>
      <c r="GW505" s="494" t="n"/>
      <c r="GX505" s="184" t="n"/>
      <c r="GY505" s="184">
        <f>IF(GU505="","SIN ESTADO",IF(GW505&lt;&gt;"","PAGA",IF(GV505&gt;0,"VENCIDA",IF(GV505&gt;=-5,"POR VENCER","AL DÍA"))))</f>
        <v/>
      </c>
      <c r="GZ505" s="185" t="n"/>
      <c r="HA505" s="119">
        <f>IF(N($H505)&lt;34,"",IF(GU505="","",GU505+31))</f>
        <v/>
      </c>
      <c r="HB505" s="124">
        <f>IF(HA505="","",TODAY()-HA505)</f>
        <v/>
      </c>
      <c r="HC505" s="494" t="n"/>
      <c r="HD505" s="184" t="n"/>
      <c r="HE505" s="184">
        <f>IF(HA505="","SIN ESTADO",IF(HC505&lt;&gt;"","PAGA",IF(HB505&gt;0,"VENCIDA",IF(HB505&gt;=-5,"POR VENCER","AL DÍA"))))</f>
        <v/>
      </c>
      <c r="HF505" s="185" t="n"/>
      <c r="HG505" s="119">
        <f>IF(N($H505)&lt;35,"",IF(HA505="","",HA505+31))</f>
        <v/>
      </c>
      <c r="HH505" s="124">
        <f>IF(HG505="","",TODAY()-HG505)</f>
        <v/>
      </c>
      <c r="HI505" s="494" t="n"/>
      <c r="HJ505" s="184" t="n"/>
      <c r="HK505" s="184">
        <f>IF(HG505="","SIN ESTADO",IF(HI505&lt;&gt;"","PAGA",IF(HH505&gt;0,"VENCIDA",IF(HH505&gt;=-5,"POR VENCER","AL DÍA"))))</f>
        <v/>
      </c>
      <c r="HL505" s="168" t="n"/>
      <c r="HM505" s="119">
        <f>IF(N($H505)&lt;36,"",IF(HG505="","",HG505+31))</f>
        <v/>
      </c>
      <c r="HN505" s="124">
        <f>IF(HM505="","",TODAY()-HM505)</f>
        <v/>
      </c>
      <c r="HO505" s="494" t="n"/>
      <c r="HP505" s="184" t="n"/>
      <c r="HQ505" s="184">
        <f>IF(HM505="","SIN ESTADO",IF(HO505&lt;&gt;"","PAGA",IF(HN505&gt;0,"VENCIDA",IF(HN505&gt;=-5,"POR VENCER","AL DÍA"))))</f>
        <v/>
      </c>
      <c r="HR505" s="168" t="n"/>
      <c r="HS505" s="169">
        <f>N505+T505+Z505+AF505+AL505+AR505+AX505+BD505+BJ505+BP505+BV505+CB505+CH505+CN505+CT505+CZ505+DF505+DL505+DR505+DX505+ED505+EJ505+EP505+EV505+FB505+FH505+FN505+FT505+FZ505+GF505+GL505+GR505+GX505+HD505+HJ505+HP505</f>
        <v/>
      </c>
      <c r="HU505" s="170">
        <f>IFERROR(N($J505),0)</f>
        <v/>
      </c>
      <c r="HW505" s="170">
        <f>SUMPRODUCT((MOD(COLUMN($M505:$HR505)-COLUMN($M505),6)=0)*ISNUMBER($M505:$HR505)*($M505:$HR505&gt;=RESUMEN!$C$26)*($M505:$HR505&lt;=RESUMEN!$C$27)*IFERROR(N($N505:$HS505),0))</f>
        <v/>
      </c>
      <c r="HX505" s="170">
        <f>SUMPRODUCT((MOD(COLUMN($M505:$HR505)-COLUMN($M505),6)=0)*ISNUMBER($M505:$HR505)*($M505:$HR505&gt;=RESUMEN!$C$26)*($M505:$HR505&lt;=RESUMEN!$C$27))</f>
        <v/>
      </c>
    </row>
    <row r="506" ht="15.75" customHeight="1" s="506">
      <c r="B506" s="113">
        <f>VENTAS!A505</f>
        <v/>
      </c>
      <c r="C506" s="236">
        <f>VENTAS!B505</f>
        <v/>
      </c>
      <c r="D506" s="53">
        <f>VENTAS!C505</f>
        <v/>
      </c>
      <c r="E506" s="114">
        <f>VENTAS!D505</f>
        <v/>
      </c>
      <c r="F506" s="114">
        <f>VENTAS!J505</f>
        <v/>
      </c>
      <c r="G506" s="494">
        <f>VENTAS!F505</f>
        <v/>
      </c>
      <c r="H506" s="479">
        <f>VENTAS!K505</f>
        <v/>
      </c>
      <c r="I506" s="479">
        <f>VENTAS!M505</f>
        <v/>
      </c>
      <c r="J506" s="184">
        <f>VENTAS!L505</f>
        <v/>
      </c>
      <c r="K506" s="119">
        <f>IF(N($H506)&lt;1,"",$G506+31)</f>
        <v/>
      </c>
      <c r="L506" s="124">
        <f>IF(K506="","",TODAY()-K506)</f>
        <v/>
      </c>
      <c r="M506" s="494" t="n"/>
      <c r="N506" s="374" t="n"/>
      <c r="O506" s="184">
        <f>IF(K506="","SIN ESTADO",IF(M506&lt;&gt;"","PAGA",IF(L506&gt;0,"VENCIDA",IF(L506&gt;=-5,"POR VENCER","AL DÍA"))))</f>
        <v/>
      </c>
      <c r="P506" s="185" t="n"/>
      <c r="Q506" s="119">
        <f>IF(N($H506)&lt;2,"",IF(K506="","",K506+31))</f>
        <v/>
      </c>
      <c r="R506" s="124">
        <f>IF(Q506="","",TODAY()-Q506)</f>
        <v/>
      </c>
      <c r="S506" s="494" t="n"/>
      <c r="T506" s="184" t="n"/>
      <c r="U506" s="184">
        <f>IF(Q506="","SIN ESTADO",IF(S506&lt;&gt;"","PAGA",IF(R506&gt;0,"VENCIDA",IF(R506&gt;=-5,"POR VENCER","AL DÍA"))))</f>
        <v/>
      </c>
      <c r="V506" s="185" t="n"/>
      <c r="W506" s="119">
        <f>IF(N($H506)&lt;3,"",IF(Q506="","",Q506+31))</f>
        <v/>
      </c>
      <c r="X506" s="124">
        <f>IF(W506="","",TODAY()-W506)</f>
        <v/>
      </c>
      <c r="Y506" s="494" t="n"/>
      <c r="Z506" s="184" t="n"/>
      <c r="AA506" s="184">
        <f>IF(W506="","SIN ESTADO",IF(Y506&lt;&gt;"","PAGA",IF(X506&gt;0,"VENCIDA",IF(X506&gt;=-5,"POR VENCER","AL DÍA"))))</f>
        <v/>
      </c>
      <c r="AB506" s="185" t="n"/>
      <c r="AC506" s="119">
        <f>IF(N($H506)&lt;4,"",IF(W506="","",W506+31))</f>
        <v/>
      </c>
      <c r="AD506" s="124">
        <f>IF(AC506="","",TODAY()-AC506)</f>
        <v/>
      </c>
      <c r="AE506" s="494" t="n"/>
      <c r="AF506" s="184" t="n"/>
      <c r="AG506" s="184">
        <f>IF(AC506="","SIN ESTADO",IF(AE506&lt;&gt;"","PAGA",IF(AD506&gt;0,"VENCIDA",IF(AD506&gt;=-5,"POR VENCER","AL DÍA"))))</f>
        <v/>
      </c>
      <c r="AH506" s="185" t="n"/>
      <c r="AI506" s="119">
        <f>IF(N($H506)&lt;5,"",IF(AC506="","",AC506+31))</f>
        <v/>
      </c>
      <c r="AJ506" s="124">
        <f>IF(AI506="","",TODAY()-AI506)</f>
        <v/>
      </c>
      <c r="AK506" s="494" t="n"/>
      <c r="AL506" s="184" t="n"/>
      <c r="AM506" s="184">
        <f>IF(AI506="","SIN ESTADO",IF(AK506&lt;&gt;"","PAGA",IF(AJ506&gt;0,"VENCIDA",IF(AJ506&gt;=-5,"POR VENCER","AL DÍA"))))</f>
        <v/>
      </c>
      <c r="AN506" s="185" t="n"/>
      <c r="AO506" s="119">
        <f>IF(N($H506)&lt;6,"",IF(AI506="","",AI506+31))</f>
        <v/>
      </c>
      <c r="AP506" s="124">
        <f>IF(AO506="","",TODAY()-AO506)</f>
        <v/>
      </c>
      <c r="AQ506" s="270" t="n"/>
      <c r="AR506" s="184" t="n"/>
      <c r="AS506" s="184">
        <f>IF(AO506="","SIN ESTADO",IF(AQ506&lt;&gt;"","PAGA",IF(AP506&gt;0,"VENCIDA",IF(AP506&gt;=-5,"POR VENCER","AL DÍA"))))</f>
        <v/>
      </c>
      <c r="AT506" s="185" t="n"/>
      <c r="AU506" s="119">
        <f>IF(N($H506)&lt;7,"",IF(AO506="","",AO506+31))</f>
        <v/>
      </c>
      <c r="AV506" s="124">
        <f>IF(AU506="","",TODAY()-AU506)</f>
        <v/>
      </c>
      <c r="AW506" s="494" t="n"/>
      <c r="AX506" s="184" t="n"/>
      <c r="AY506" s="184">
        <f>IF(AU506="","SIN ESTADO",IF(AW506&lt;&gt;"","PAGA",IF(AV506&gt;0,"VENCIDA",IF(AV506&gt;=-5,"POR VENCER","AL DÍA"))))</f>
        <v/>
      </c>
      <c r="AZ506" s="185" t="n"/>
      <c r="BA506" s="119">
        <f>IF(N($H506)&lt;8,"",IF(AU506="","",AU506+31))</f>
        <v/>
      </c>
      <c r="BB506" s="124">
        <f>IF(BA506="","",TODAY()-BA506)</f>
        <v/>
      </c>
      <c r="BC506" s="494" t="n"/>
      <c r="BD506" s="184" t="n"/>
      <c r="BE506" s="184">
        <f>IF(BA506="","SIN ESTADO",IF(BC506&lt;&gt;"","PAGA",IF(BB506&gt;0,"VENCIDA",IF(BB506&gt;=-5,"POR VENCER","AL DÍA"))))</f>
        <v/>
      </c>
      <c r="BF506" s="185" t="n"/>
      <c r="BG506" s="119">
        <f>IF(N($H506)&lt;9,"",IF(BA506="","",BA506+31))</f>
        <v/>
      </c>
      <c r="BH506" s="124">
        <f>IF(BG506="","",TODAY()-BG506)</f>
        <v/>
      </c>
      <c r="BI506" s="494" t="n"/>
      <c r="BJ506" s="184" t="n"/>
      <c r="BK506" s="184">
        <f>IF(BG506="","SIN ESTADO",IF(BI506&lt;&gt;"","PAGA",IF(BH506&gt;0,"VENCIDA",IF(BH506&gt;=-5,"POR VENCER","AL DÍA"))))</f>
        <v/>
      </c>
      <c r="BL506" s="185" t="n"/>
      <c r="BM506" s="119">
        <f>IF(N($H506)&lt;10,"",IF(BG506="","",BG506+31))</f>
        <v/>
      </c>
      <c r="BN506" s="124">
        <f>IF(BM506="","",TODAY()-BM506)</f>
        <v/>
      </c>
      <c r="BO506" s="494" t="n"/>
      <c r="BP506" s="184" t="n"/>
      <c r="BQ506" s="184">
        <f>IF(BM506="","SIN ESTADO",IF(BO506&lt;&gt;"","PAGA",IF(BN506&gt;0,"VENCIDA",IF(BN506&gt;=-5,"POR VENCER","AL DÍA"))))</f>
        <v/>
      </c>
      <c r="BR506" s="185" t="n"/>
      <c r="BS506" s="119">
        <f>IF(N($H506)&lt;11,"",IF(BM506="","",BM506+31))</f>
        <v/>
      </c>
      <c r="BT506" s="124">
        <f>IF(BS506="","",TODAY()-BS506)</f>
        <v/>
      </c>
      <c r="BU506" s="494" t="n"/>
      <c r="BV506" s="184" t="n"/>
      <c r="BW506" s="184">
        <f>IF(BS506="","SIN ESTADO",IF(BU506&lt;&gt;"","PAGA",IF(BT506&gt;0,"VENCIDA",IF(BT506&gt;=-5,"POR VENCER","AL DÍA"))))</f>
        <v/>
      </c>
      <c r="BX506" s="185" t="n"/>
      <c r="BY506" s="119">
        <f>IF(N($H506)&lt;12,"",IF(BS506="","",BS506+31))</f>
        <v/>
      </c>
      <c r="BZ506" s="124">
        <f>IF(BY506="","",TODAY()-BY506)</f>
        <v/>
      </c>
      <c r="CA506" s="494" t="n"/>
      <c r="CB506" s="184" t="n"/>
      <c r="CC506" s="184">
        <f>IF(BY506="","SIN ESTADO",IF(CA506&lt;&gt;"","PAGA",IF(BZ506&gt;0,"VENCIDA",IF(BZ506&gt;=-5,"POR VENCER","AL DÍA"))))</f>
        <v/>
      </c>
      <c r="CD506" s="185" t="n"/>
      <c r="CE506" s="119">
        <f>IF(N($H506)&lt;13,"",IF(BY506="","",BY506+31))</f>
        <v/>
      </c>
      <c r="CF506" s="124">
        <f>IF(CE506="","",TODAY()-CE506)</f>
        <v/>
      </c>
      <c r="CG506" s="494" t="n"/>
      <c r="CH506" s="184" t="n"/>
      <c r="CI506" s="184">
        <f>IF(CE506="","SIN ESTADO",IF(CG506&lt;&gt;"","PAGA",IF(CF506&gt;0,"VENCIDA",IF(CF506&gt;=-5,"POR VENCER","AL DÍA"))))</f>
        <v/>
      </c>
      <c r="CJ506" s="185" t="n"/>
      <c r="CK506" s="119">
        <f>IF(N($H506)&lt;14,"",IF(CE506="","",CE506+31))</f>
        <v/>
      </c>
      <c r="CL506" s="124">
        <f>IF(CK506="","",TODAY()-CK506)</f>
        <v/>
      </c>
      <c r="CM506" s="494" t="n"/>
      <c r="CN506" s="184" t="n"/>
      <c r="CO506" s="184">
        <f>IF(CK506="","SIN ESTADO",IF(CM506&lt;&gt;"","PAGA",IF(CL506&gt;0,"VENCIDA",IF(CL506&gt;=-5,"POR VENCER","AL DÍA"))))</f>
        <v/>
      </c>
      <c r="CP506" s="185" t="n"/>
      <c r="CQ506" s="119">
        <f>IF(N($H506)&lt;15,"",IF(CK506="","",CK506+31))</f>
        <v/>
      </c>
      <c r="CR506" s="124">
        <f>IF(CQ506="","",TODAY()-CQ506)</f>
        <v/>
      </c>
      <c r="CS506" s="494" t="n"/>
      <c r="CT506" s="184" t="n"/>
      <c r="CU506" s="184">
        <f>IF(CQ506="","SIN ESTADO",IF(CS506&lt;&gt;"","PAGA",IF(CR506&gt;0,"VENCIDA",IF(CR506&gt;=-5,"POR VENCER","AL DÍA"))))</f>
        <v/>
      </c>
      <c r="CV506" s="185" t="n"/>
      <c r="CW506" s="119">
        <f>IF(N($H506)&lt;16,"",IF(CQ506="","",CQ506+31))</f>
        <v/>
      </c>
      <c r="CX506" s="124">
        <f>IF(CW506="","",TODAY()-CW506)</f>
        <v/>
      </c>
      <c r="CY506" s="494" t="n"/>
      <c r="CZ506" s="184" t="n"/>
      <c r="DA506" s="184">
        <f>IF(CW506="","SIN ESTADO",IF(CY506&lt;&gt;"","PAGA",IF(CX506&gt;0,"VENCIDA",IF(CX506&gt;=-5,"POR VENCER","AL DÍA"))))</f>
        <v/>
      </c>
      <c r="DB506" s="185" t="n"/>
      <c r="DC506" s="119">
        <f>IF(N($H506)&lt;17,"",IF(CW506="","",CW506+31))</f>
        <v/>
      </c>
      <c r="DD506" s="124">
        <f>IF(DC506="","",TODAY()-DC506)</f>
        <v/>
      </c>
      <c r="DE506" s="494" t="n"/>
      <c r="DF506" s="184" t="n"/>
      <c r="DG506" s="184">
        <f>IF(DC506="","SIN ESTADO",IF(DE506&lt;&gt;"","PAGA",IF(DD506&gt;0,"VENCIDA",IF(DD506&gt;=-5,"POR VENCER","AL DÍA"))))</f>
        <v/>
      </c>
      <c r="DH506" s="185" t="n"/>
      <c r="DI506" s="119">
        <f>IF(N($H506)&lt;18,"",IF(DC506="","",DC506+31))</f>
        <v/>
      </c>
      <c r="DJ506" s="124">
        <f>IF(DI506="","",TODAY()-DI506)</f>
        <v/>
      </c>
      <c r="DK506" s="494" t="n"/>
      <c r="DL506" s="184" t="n"/>
      <c r="DM506" s="184">
        <f>IF(DI506="","SIN ESTADO",IF(DK506&lt;&gt;"","PAGA",IF(DJ506&gt;0,"VENCIDA",IF(DJ506&gt;=-5,"POR VENCER","AL DÍA"))))</f>
        <v/>
      </c>
      <c r="DN506" s="185" t="n"/>
      <c r="DO506" s="119">
        <f>IF(N($H506)&lt;19,"",IF(DI506="","",DI506+31))</f>
        <v/>
      </c>
      <c r="DP506" s="124">
        <f>IF(DO506="","",TODAY()-DO506)</f>
        <v/>
      </c>
      <c r="DQ506" s="494" t="n"/>
      <c r="DR506" s="184" t="n"/>
      <c r="DS506" s="184">
        <f>IF(DO506="","SIN ESTADO",IF(DQ506&lt;&gt;"","PAGA",IF(DP506&gt;0,"VENCIDA",IF(DP506&gt;=-5,"POR VENCER","AL DÍA"))))</f>
        <v/>
      </c>
      <c r="DT506" s="185" t="n"/>
      <c r="DU506" s="119">
        <f>IF(N($H506)&lt;20,"",IF(DO506="","",DO506+31))</f>
        <v/>
      </c>
      <c r="DV506" s="124">
        <f>IF(DU506="","",TODAY()-DU506)</f>
        <v/>
      </c>
      <c r="DW506" s="494" t="n"/>
      <c r="DX506" s="184" t="n"/>
      <c r="DY506" s="184">
        <f>IF(DU506="","SIN ESTADO",IF(DW506&lt;&gt;"","PAGA",IF(DV506&gt;0,"VENCIDA",IF(DV506&gt;=-5,"POR VENCER","AL DÍA"))))</f>
        <v/>
      </c>
      <c r="DZ506" s="185" t="n"/>
      <c r="EA506" s="119">
        <f>IF(N($H506)&lt;21,"",IF(DU506="","",DU506+31))</f>
        <v/>
      </c>
      <c r="EB506" s="124">
        <f>IF(EA506="","",TODAY()-EA506)</f>
        <v/>
      </c>
      <c r="EC506" s="494" t="n"/>
      <c r="ED506" s="184" t="n"/>
      <c r="EE506" s="184">
        <f>IF(EA506="","SIN ESTADO",IF(EC506&lt;&gt;"","PAGA",IF(EB506&gt;0,"VENCIDA",IF(EB506&gt;=-5,"POR VENCER","AL DÍA"))))</f>
        <v/>
      </c>
      <c r="EF506" s="185" t="n"/>
      <c r="EG506" s="119">
        <f>IF(N($H506)&lt;22,"",IF(EA506="","",EA506+31))</f>
        <v/>
      </c>
      <c r="EH506" s="124">
        <f>IF(EG506="","",TODAY()-EG506)</f>
        <v/>
      </c>
      <c r="EI506" s="494" t="n"/>
      <c r="EJ506" s="184" t="n"/>
      <c r="EK506" s="184">
        <f>IF(EG506="","SIN ESTADO",IF(EI506&lt;&gt;"","PAGA",IF(EH506&gt;0,"VENCIDA",IF(EH506&gt;=-5,"POR VENCER","AL DÍA"))))</f>
        <v/>
      </c>
      <c r="EL506" s="185" t="n"/>
      <c r="EM506" s="119">
        <f>IF(N($H506)&lt;23,"",IF(EG506="","",EG506+31))</f>
        <v/>
      </c>
      <c r="EN506" s="124">
        <f>IF(EM506="","",TODAY()-EM506)</f>
        <v/>
      </c>
      <c r="EO506" s="494" t="n"/>
      <c r="EP506" s="184" t="n"/>
      <c r="EQ506" s="184">
        <f>IF(EM506="","SIN ESTADO",IF(EO506&lt;&gt;"","PAGA",IF(EN506&gt;0,"VENCIDA",IF(EN506&gt;=-5,"POR VENCER","AL DÍA"))))</f>
        <v/>
      </c>
      <c r="ER506" s="185" t="n"/>
      <c r="ES506" s="119">
        <f>IF(N($H506)&lt;24,"",IF(EM506="","",EM506+31))</f>
        <v/>
      </c>
      <c r="ET506" s="124">
        <f>IF(ES506="","",TODAY()-ES506)</f>
        <v/>
      </c>
      <c r="EU506" s="494" t="n"/>
      <c r="EV506" s="184" t="n"/>
      <c r="EW506" s="184">
        <f>IF(ES506="","SIN ESTADO",IF(EU506&lt;&gt;"","PAGA",IF(ET506&gt;0,"VENCIDA",IF(ET506&gt;=-5,"POR VENCER","AL DÍA"))))</f>
        <v/>
      </c>
      <c r="EX506" s="185" t="n"/>
      <c r="EY506" s="119">
        <f>IF(N($H506)&lt;25,"",IF(ES506="","",ES506+31))</f>
        <v/>
      </c>
      <c r="EZ506" s="124">
        <f>IF(EY506="","",TODAY()-EY506)</f>
        <v/>
      </c>
      <c r="FA506" s="494" t="n"/>
      <c r="FB506" s="184" t="n"/>
      <c r="FC506" s="184">
        <f>IF(EY506="","SIN ESTADO",IF(FA506&lt;&gt;"","PAGA",IF(EZ506&gt;0,"VENCIDA",IF(EZ506&gt;=-5,"POR VENCER","AL DÍA"))))</f>
        <v/>
      </c>
      <c r="FD506" s="185" t="n"/>
      <c r="FE506" s="119">
        <f>IF(N($H506)&lt;26,"",IF(EY506="","",EY506+31))</f>
        <v/>
      </c>
      <c r="FF506" s="124">
        <f>IF(FE506="","",TODAY()-FE506)</f>
        <v/>
      </c>
      <c r="FG506" s="494" t="n"/>
      <c r="FH506" s="184" t="n"/>
      <c r="FI506" s="184">
        <f>IF(FE506="","SIN ESTADO",IF(FG506&lt;&gt;"","PAGA",IF(FF506&gt;0,"VENCIDA",IF(FF506&gt;=-5,"POR VENCER","AL DÍA"))))</f>
        <v/>
      </c>
      <c r="FJ506" s="185" t="n"/>
      <c r="FK506" s="119">
        <f>IF(N($H506)&lt;27,"",IF(FE506="","",FE506+31))</f>
        <v/>
      </c>
      <c r="FL506" s="124">
        <f>IF(FK506="","",TODAY()-FK506)</f>
        <v/>
      </c>
      <c r="FM506" s="494" t="n"/>
      <c r="FN506" s="184" t="n"/>
      <c r="FO506" s="184">
        <f>IF(FK506="","SIN ESTADO",IF(FM506&lt;&gt;"","PAGA",IF(FL506&gt;0,"VENCIDA",IF(FL506&gt;=-5,"POR VENCER","AL DÍA"))))</f>
        <v/>
      </c>
      <c r="FP506" s="185" t="n"/>
      <c r="FQ506" s="119">
        <f>IF(N($H506)&lt;28,"",IF(FK506="","",FK506+31))</f>
        <v/>
      </c>
      <c r="FR506" s="124">
        <f>IF(FQ506="","",TODAY()-FQ506)</f>
        <v/>
      </c>
      <c r="FS506" s="494" t="n"/>
      <c r="FT506" s="184" t="n"/>
      <c r="FU506" s="184">
        <f>IF(FQ506="","SIN ESTADO",IF(FS506&lt;&gt;"","PAGA",IF(FR506&gt;0,"VENCIDA",IF(FR506&gt;=-5,"POR VENCER","AL DÍA"))))</f>
        <v/>
      </c>
      <c r="FV506" s="185" t="n"/>
      <c r="FW506" s="119">
        <f>IF(N($H506)&lt;29,"",IF(FQ506="","",FQ506+31))</f>
        <v/>
      </c>
      <c r="FX506" s="124">
        <f>IF(FW506="","",TODAY()-FW506)</f>
        <v/>
      </c>
      <c r="FY506" s="494" t="n"/>
      <c r="FZ506" s="184" t="n"/>
      <c r="GA506" s="184">
        <f>IF(FW506="","SIN ESTADO",IF(FY506&lt;&gt;"","PAGA",IF(FX506&gt;0,"VENCIDA",IF(FX506&gt;=-5,"POR VENCER","AL DÍA"))))</f>
        <v/>
      </c>
      <c r="GB506" s="185" t="n"/>
      <c r="GC506" s="119">
        <f>IF(N($H506)&lt;30,"",IF(FW506="","",FW506+31))</f>
        <v/>
      </c>
      <c r="GD506" s="124">
        <f>IF(GC506="","",TODAY()-GC506)</f>
        <v/>
      </c>
      <c r="GE506" s="494" t="n"/>
      <c r="GF506" s="184" t="n"/>
      <c r="GG506" s="184">
        <f>IF(GC506="","SIN ESTADO",IF(GE506&lt;&gt;"","PAGA",IF(GD506&gt;0,"VENCIDA",IF(GD506&gt;=-5,"POR VENCER","AL DÍA"))))</f>
        <v/>
      </c>
      <c r="GH506" s="185" t="n"/>
      <c r="GI506" s="119">
        <f>IF(N($H506)&lt;31,"",IF(GC506="","",GC506+31))</f>
        <v/>
      </c>
      <c r="GJ506" s="124">
        <f>IF(GI506="","",TODAY()-GI506)</f>
        <v/>
      </c>
      <c r="GK506" s="494" t="n"/>
      <c r="GL506" s="184" t="n"/>
      <c r="GM506" s="184">
        <f>IF(GI506="","SIN ESTADO",IF(GK506&lt;&gt;"","PAGA",IF(GJ506&gt;0,"VENCIDA",IF(GJ506&gt;=-5,"POR VENCER","AL DÍA"))))</f>
        <v/>
      </c>
      <c r="GN506" s="185" t="n"/>
      <c r="GO506" s="119">
        <f>IF(N($H506)&lt;32,"",IF(GI506="","",GI506+31))</f>
        <v/>
      </c>
      <c r="GP506" s="124">
        <f>IF(GO506="","",TODAY()-GO506)</f>
        <v/>
      </c>
      <c r="GQ506" s="494" t="n"/>
      <c r="GR506" s="184" t="n"/>
      <c r="GS506" s="184">
        <f>IF(GO506="","SIN ESTADO",IF(GQ506&lt;&gt;"","PAGA",IF(GP506&gt;0,"VENCIDA",IF(GP506&gt;=-5,"POR VENCER","AL DÍA"))))</f>
        <v/>
      </c>
      <c r="GT506" s="185" t="n"/>
      <c r="GU506" s="119">
        <f>IF(N($H506)&lt;33,"",IF(GO506="","",GO506+31))</f>
        <v/>
      </c>
      <c r="GV506" s="124">
        <f>IF(GU506="","",TODAY()-GU506)</f>
        <v/>
      </c>
      <c r="GW506" s="494" t="n"/>
      <c r="GX506" s="184" t="n"/>
      <c r="GY506" s="184">
        <f>IF(GU506="","SIN ESTADO",IF(GW506&lt;&gt;"","PAGA",IF(GV506&gt;0,"VENCIDA",IF(GV506&gt;=-5,"POR VENCER","AL DÍA"))))</f>
        <v/>
      </c>
      <c r="GZ506" s="185" t="n"/>
      <c r="HA506" s="119">
        <f>IF(N($H506)&lt;34,"",IF(GU506="","",GU506+31))</f>
        <v/>
      </c>
      <c r="HB506" s="124">
        <f>IF(HA506="","",TODAY()-HA506)</f>
        <v/>
      </c>
      <c r="HC506" s="494" t="n"/>
      <c r="HD506" s="184" t="n"/>
      <c r="HE506" s="184">
        <f>IF(HA506="","SIN ESTADO",IF(HC506&lt;&gt;"","PAGA",IF(HB506&gt;0,"VENCIDA",IF(HB506&gt;=-5,"POR VENCER","AL DÍA"))))</f>
        <v/>
      </c>
      <c r="HF506" s="185" t="n"/>
      <c r="HG506" s="119">
        <f>IF(N($H506)&lt;35,"",IF(HA506="","",HA506+31))</f>
        <v/>
      </c>
      <c r="HH506" s="124">
        <f>IF(HG506="","",TODAY()-HG506)</f>
        <v/>
      </c>
      <c r="HI506" s="494" t="n"/>
      <c r="HJ506" s="184" t="n"/>
      <c r="HK506" s="184">
        <f>IF(HG506="","SIN ESTADO",IF(HI506&lt;&gt;"","PAGA",IF(HH506&gt;0,"VENCIDA",IF(HH506&gt;=-5,"POR VENCER","AL DÍA"))))</f>
        <v/>
      </c>
      <c r="HL506" s="168" t="n"/>
      <c r="HM506" s="119">
        <f>IF(N($H506)&lt;36,"",IF(HG506="","",HG506+31))</f>
        <v/>
      </c>
      <c r="HN506" s="124">
        <f>IF(HM506="","",TODAY()-HM506)</f>
        <v/>
      </c>
      <c r="HO506" s="494" t="n"/>
      <c r="HP506" s="184" t="n"/>
      <c r="HQ506" s="184">
        <f>IF(HM506="","SIN ESTADO",IF(HO506&lt;&gt;"","PAGA",IF(HN506&gt;0,"VENCIDA",IF(HN506&gt;=-5,"POR VENCER","AL DÍA"))))</f>
        <v/>
      </c>
      <c r="HR506" s="168" t="n"/>
      <c r="HS506" s="169">
        <f>N506+T506+Z506+AF506+AL506+AR506+AX506+BD506+BJ506+BP506+BV506+CB506+CH506+CN506+CT506+CZ506+DF506+DL506+DR506+DX506+ED506+EJ506+EP506+EV506+FB506+FH506+FN506+FT506+FZ506+GF506+GL506+GR506+GX506+HD506+HJ506+HP506</f>
        <v/>
      </c>
      <c r="HU506" s="170">
        <f>IFERROR(N($J506),0)</f>
        <v/>
      </c>
      <c r="HW506" s="170">
        <f>SUMPRODUCT((MOD(COLUMN($M506:$HR506)-COLUMN($M506),6)=0)*ISNUMBER($M506:$HR506)*($M506:$HR506&gt;=RESUMEN!$C$26)*($M506:$HR506&lt;=RESUMEN!$C$27)*IFERROR(N($N506:$HS506),0))</f>
        <v/>
      </c>
      <c r="HX506" s="170">
        <f>SUMPRODUCT((MOD(COLUMN($M506:$HR506)-COLUMN($M506),6)=0)*ISNUMBER($M506:$HR506)*($M506:$HR506&gt;=RESUMEN!$C$26)*($M506:$HR506&lt;=RESUMEN!$C$27))</f>
        <v/>
      </c>
    </row>
    <row r="507" ht="15.75" customHeight="1" s="506">
      <c r="B507" s="113">
        <f>VENTAS!A506</f>
        <v/>
      </c>
      <c r="C507" s="236">
        <f>VENTAS!B506</f>
        <v/>
      </c>
      <c r="D507" s="53">
        <f>VENTAS!C506</f>
        <v/>
      </c>
      <c r="E507" s="114">
        <f>VENTAS!D506</f>
        <v/>
      </c>
      <c r="F507" s="114">
        <f>VENTAS!J506</f>
        <v/>
      </c>
      <c r="G507" s="494">
        <f>VENTAS!F506</f>
        <v/>
      </c>
      <c r="H507" s="479">
        <f>VENTAS!K506</f>
        <v/>
      </c>
      <c r="I507" s="479">
        <f>VENTAS!M506</f>
        <v/>
      </c>
      <c r="J507" s="184">
        <f>VENTAS!L506</f>
        <v/>
      </c>
      <c r="K507" s="119">
        <f>IF(N($H507)&lt;1,"",$G507+31)</f>
        <v/>
      </c>
      <c r="L507" s="124">
        <f>IF(K507="","",TODAY()-K507)</f>
        <v/>
      </c>
      <c r="M507" s="494" t="n"/>
      <c r="N507" s="374" t="n"/>
      <c r="O507" s="184">
        <f>IF(K507="","SIN ESTADO",IF(M507&lt;&gt;"","PAGA",IF(L507&gt;0,"VENCIDA",IF(L507&gt;=-5,"POR VENCER","AL DÍA"))))</f>
        <v/>
      </c>
      <c r="P507" s="185" t="n"/>
      <c r="Q507" s="119">
        <f>IF(N($H507)&lt;2,"",IF(K507="","",K507+31))</f>
        <v/>
      </c>
      <c r="R507" s="124">
        <f>IF(Q507="","",TODAY()-Q507)</f>
        <v/>
      </c>
      <c r="S507" s="494" t="n"/>
      <c r="T507" s="184" t="n"/>
      <c r="U507" s="184">
        <f>IF(Q507="","SIN ESTADO",IF(S507&lt;&gt;"","PAGA",IF(R507&gt;0,"VENCIDA",IF(R507&gt;=-5,"POR VENCER","AL DÍA"))))</f>
        <v/>
      </c>
      <c r="V507" s="185" t="n"/>
      <c r="W507" s="119">
        <f>IF(N($H507)&lt;3,"",IF(Q507="","",Q507+31))</f>
        <v/>
      </c>
      <c r="X507" s="124">
        <f>IF(W507="","",TODAY()-W507)</f>
        <v/>
      </c>
      <c r="Y507" s="494" t="n"/>
      <c r="Z507" s="184" t="n"/>
      <c r="AA507" s="184">
        <f>IF(W507="","SIN ESTADO",IF(Y507&lt;&gt;"","PAGA",IF(X507&gt;0,"VENCIDA",IF(X507&gt;=-5,"POR VENCER","AL DÍA"))))</f>
        <v/>
      </c>
      <c r="AB507" s="185" t="n"/>
      <c r="AC507" s="119">
        <f>IF(N($H507)&lt;4,"",IF(W507="","",W507+31))</f>
        <v/>
      </c>
      <c r="AD507" s="124">
        <f>IF(AC507="","",TODAY()-AC507)</f>
        <v/>
      </c>
      <c r="AE507" s="494" t="n"/>
      <c r="AF507" s="184" t="n"/>
      <c r="AG507" s="184">
        <f>IF(AC507="","SIN ESTADO",IF(AE507&lt;&gt;"","PAGA",IF(AD507&gt;0,"VENCIDA",IF(AD507&gt;=-5,"POR VENCER","AL DÍA"))))</f>
        <v/>
      </c>
      <c r="AH507" s="185" t="n"/>
      <c r="AI507" s="119">
        <f>IF(N($H507)&lt;5,"",IF(AC507="","",AC507+31))</f>
        <v/>
      </c>
      <c r="AJ507" s="124">
        <f>IF(AI507="","",TODAY()-AI507)</f>
        <v/>
      </c>
      <c r="AK507" s="494" t="n"/>
      <c r="AL507" s="184" t="n"/>
      <c r="AM507" s="184">
        <f>IF(AI507="","SIN ESTADO",IF(AK507&lt;&gt;"","PAGA",IF(AJ507&gt;0,"VENCIDA",IF(AJ507&gt;=-5,"POR VENCER","AL DÍA"))))</f>
        <v/>
      </c>
      <c r="AN507" s="185" t="n"/>
      <c r="AO507" s="119">
        <f>IF(N($H507)&lt;6,"",IF(AI507="","",AI507+31))</f>
        <v/>
      </c>
      <c r="AP507" s="124">
        <f>IF(AO507="","",TODAY()-AO507)</f>
        <v/>
      </c>
      <c r="AQ507" s="270" t="n"/>
      <c r="AR507" s="184" t="n"/>
      <c r="AS507" s="184">
        <f>IF(AO507="","SIN ESTADO",IF(AQ507&lt;&gt;"","PAGA",IF(AP507&gt;0,"VENCIDA",IF(AP507&gt;=-5,"POR VENCER","AL DÍA"))))</f>
        <v/>
      </c>
      <c r="AT507" s="185" t="n"/>
      <c r="AU507" s="119">
        <f>IF(N($H507)&lt;7,"",IF(AO507="","",AO507+31))</f>
        <v/>
      </c>
      <c r="AV507" s="124">
        <f>IF(AU507="","",TODAY()-AU507)</f>
        <v/>
      </c>
      <c r="AW507" s="494" t="n"/>
      <c r="AX507" s="184" t="n"/>
      <c r="AY507" s="184">
        <f>IF(AU507="","SIN ESTADO",IF(AW507&lt;&gt;"","PAGA",IF(AV507&gt;0,"VENCIDA",IF(AV507&gt;=-5,"POR VENCER","AL DÍA"))))</f>
        <v/>
      </c>
      <c r="AZ507" s="185" t="n"/>
      <c r="BA507" s="119">
        <f>IF(N($H507)&lt;8,"",IF(AU507="","",AU507+31))</f>
        <v/>
      </c>
      <c r="BB507" s="124">
        <f>IF(BA507="","",TODAY()-BA507)</f>
        <v/>
      </c>
      <c r="BC507" s="494" t="n"/>
      <c r="BD507" s="184" t="n"/>
      <c r="BE507" s="184">
        <f>IF(BA507="","SIN ESTADO",IF(BC507&lt;&gt;"","PAGA",IF(BB507&gt;0,"VENCIDA",IF(BB507&gt;=-5,"POR VENCER","AL DÍA"))))</f>
        <v/>
      </c>
      <c r="BF507" s="185" t="n"/>
      <c r="BG507" s="119">
        <f>IF(N($H507)&lt;9,"",IF(BA507="","",BA507+31))</f>
        <v/>
      </c>
      <c r="BH507" s="124">
        <f>IF(BG507="","",TODAY()-BG507)</f>
        <v/>
      </c>
      <c r="BI507" s="494" t="n"/>
      <c r="BJ507" s="184" t="n"/>
      <c r="BK507" s="184">
        <f>IF(BG507="","SIN ESTADO",IF(BI507&lt;&gt;"","PAGA",IF(BH507&gt;0,"VENCIDA",IF(BH507&gt;=-5,"POR VENCER","AL DÍA"))))</f>
        <v/>
      </c>
      <c r="BL507" s="185" t="n"/>
      <c r="BM507" s="119">
        <f>IF(N($H507)&lt;10,"",IF(BG507="","",BG507+31))</f>
        <v/>
      </c>
      <c r="BN507" s="124">
        <f>IF(BM507="","",TODAY()-BM507)</f>
        <v/>
      </c>
      <c r="BO507" s="494" t="n"/>
      <c r="BP507" s="184" t="n"/>
      <c r="BQ507" s="184">
        <f>IF(BM507="","SIN ESTADO",IF(BO507&lt;&gt;"","PAGA",IF(BN507&gt;0,"VENCIDA",IF(BN507&gt;=-5,"POR VENCER","AL DÍA"))))</f>
        <v/>
      </c>
      <c r="BR507" s="185" t="n"/>
      <c r="BS507" s="119">
        <f>IF(N($H507)&lt;11,"",IF(BM507="","",BM507+31))</f>
        <v/>
      </c>
      <c r="BT507" s="124">
        <f>IF(BS507="","",TODAY()-BS507)</f>
        <v/>
      </c>
      <c r="BU507" s="494" t="n"/>
      <c r="BV507" s="184" t="n"/>
      <c r="BW507" s="184">
        <f>IF(BS507="","SIN ESTADO",IF(BU507&lt;&gt;"","PAGA",IF(BT507&gt;0,"VENCIDA",IF(BT507&gt;=-5,"POR VENCER","AL DÍA"))))</f>
        <v/>
      </c>
      <c r="BX507" s="185" t="n"/>
      <c r="BY507" s="119">
        <f>IF(N($H507)&lt;12,"",IF(BS507="","",BS507+31))</f>
        <v/>
      </c>
      <c r="BZ507" s="124">
        <f>IF(BY507="","",TODAY()-BY507)</f>
        <v/>
      </c>
      <c r="CA507" s="494" t="n"/>
      <c r="CB507" s="184" t="n"/>
      <c r="CC507" s="184">
        <f>IF(BY507="","SIN ESTADO",IF(CA507&lt;&gt;"","PAGA",IF(BZ507&gt;0,"VENCIDA",IF(BZ507&gt;=-5,"POR VENCER","AL DÍA"))))</f>
        <v/>
      </c>
      <c r="CD507" s="185" t="n"/>
      <c r="CE507" s="119">
        <f>IF(N($H507)&lt;13,"",IF(BY507="","",BY507+31))</f>
        <v/>
      </c>
      <c r="CF507" s="124">
        <f>IF(CE507="","",TODAY()-CE507)</f>
        <v/>
      </c>
      <c r="CG507" s="494" t="n"/>
      <c r="CH507" s="184" t="n"/>
      <c r="CI507" s="184">
        <f>IF(CE507="","SIN ESTADO",IF(CG507&lt;&gt;"","PAGA",IF(CF507&gt;0,"VENCIDA",IF(CF507&gt;=-5,"POR VENCER","AL DÍA"))))</f>
        <v/>
      </c>
      <c r="CJ507" s="185" t="n"/>
      <c r="CK507" s="119">
        <f>IF(N($H507)&lt;14,"",IF(CE507="","",CE507+31))</f>
        <v/>
      </c>
      <c r="CL507" s="124">
        <f>IF(CK507="","",TODAY()-CK507)</f>
        <v/>
      </c>
      <c r="CM507" s="494" t="n"/>
      <c r="CN507" s="184" t="n"/>
      <c r="CO507" s="184">
        <f>IF(CK507="","SIN ESTADO",IF(CM507&lt;&gt;"","PAGA",IF(CL507&gt;0,"VENCIDA",IF(CL507&gt;=-5,"POR VENCER","AL DÍA"))))</f>
        <v/>
      </c>
      <c r="CP507" s="185" t="n"/>
      <c r="CQ507" s="119">
        <f>IF(N($H507)&lt;15,"",IF(CK507="","",CK507+31))</f>
        <v/>
      </c>
      <c r="CR507" s="124">
        <f>IF(CQ507="","",TODAY()-CQ507)</f>
        <v/>
      </c>
      <c r="CS507" s="494" t="n"/>
      <c r="CT507" s="184" t="n"/>
      <c r="CU507" s="184">
        <f>IF(CQ507="","SIN ESTADO",IF(CS507&lt;&gt;"","PAGA",IF(CR507&gt;0,"VENCIDA",IF(CR507&gt;=-5,"POR VENCER","AL DÍA"))))</f>
        <v/>
      </c>
      <c r="CV507" s="185" t="n"/>
      <c r="CW507" s="119">
        <f>IF(N($H507)&lt;16,"",IF(CQ507="","",CQ507+31))</f>
        <v/>
      </c>
      <c r="CX507" s="124">
        <f>IF(CW507="","",TODAY()-CW507)</f>
        <v/>
      </c>
      <c r="CY507" s="494" t="n"/>
      <c r="CZ507" s="184" t="n"/>
      <c r="DA507" s="184">
        <f>IF(CW507="","SIN ESTADO",IF(CY507&lt;&gt;"","PAGA",IF(CX507&gt;0,"VENCIDA",IF(CX507&gt;=-5,"POR VENCER","AL DÍA"))))</f>
        <v/>
      </c>
      <c r="DB507" s="185" t="n"/>
      <c r="DC507" s="119">
        <f>IF(N($H507)&lt;17,"",IF(CW507="","",CW507+31))</f>
        <v/>
      </c>
      <c r="DD507" s="124">
        <f>IF(DC507="","",TODAY()-DC507)</f>
        <v/>
      </c>
      <c r="DE507" s="494" t="n"/>
      <c r="DF507" s="184" t="n"/>
      <c r="DG507" s="184">
        <f>IF(DC507="","SIN ESTADO",IF(DE507&lt;&gt;"","PAGA",IF(DD507&gt;0,"VENCIDA",IF(DD507&gt;=-5,"POR VENCER","AL DÍA"))))</f>
        <v/>
      </c>
      <c r="DH507" s="185" t="n"/>
      <c r="DI507" s="119">
        <f>IF(N($H507)&lt;18,"",IF(DC507="","",DC507+31))</f>
        <v/>
      </c>
      <c r="DJ507" s="124">
        <f>IF(DI507="","",TODAY()-DI507)</f>
        <v/>
      </c>
      <c r="DK507" s="494" t="n"/>
      <c r="DL507" s="184" t="n"/>
      <c r="DM507" s="184">
        <f>IF(DI507="","SIN ESTADO",IF(DK507&lt;&gt;"","PAGA",IF(DJ507&gt;0,"VENCIDA",IF(DJ507&gt;=-5,"POR VENCER","AL DÍA"))))</f>
        <v/>
      </c>
      <c r="DN507" s="185" t="n"/>
      <c r="DO507" s="119">
        <f>IF(N($H507)&lt;19,"",IF(DI507="","",DI507+31))</f>
        <v/>
      </c>
      <c r="DP507" s="124">
        <f>IF(DO507="","",TODAY()-DO507)</f>
        <v/>
      </c>
      <c r="DQ507" s="494" t="n"/>
      <c r="DR507" s="184" t="n"/>
      <c r="DS507" s="184">
        <f>IF(DO507="","SIN ESTADO",IF(DQ507&lt;&gt;"","PAGA",IF(DP507&gt;0,"VENCIDA",IF(DP507&gt;=-5,"POR VENCER","AL DÍA"))))</f>
        <v/>
      </c>
      <c r="DT507" s="185" t="n"/>
      <c r="DU507" s="119">
        <f>IF(N($H507)&lt;20,"",IF(DO507="","",DO507+31))</f>
        <v/>
      </c>
      <c r="DV507" s="124">
        <f>IF(DU507="","",TODAY()-DU507)</f>
        <v/>
      </c>
      <c r="DW507" s="494" t="n"/>
      <c r="DX507" s="184" t="n"/>
      <c r="DY507" s="184">
        <f>IF(DU507="","SIN ESTADO",IF(DW507&lt;&gt;"","PAGA",IF(DV507&gt;0,"VENCIDA",IF(DV507&gt;=-5,"POR VENCER","AL DÍA"))))</f>
        <v/>
      </c>
      <c r="DZ507" s="185" t="n"/>
      <c r="EA507" s="119">
        <f>IF(N($H507)&lt;21,"",IF(DU507="","",DU507+31))</f>
        <v/>
      </c>
      <c r="EB507" s="124">
        <f>IF(EA507="","",TODAY()-EA507)</f>
        <v/>
      </c>
      <c r="EC507" s="494" t="n"/>
      <c r="ED507" s="184" t="n"/>
      <c r="EE507" s="184">
        <f>IF(EA507="","SIN ESTADO",IF(EC507&lt;&gt;"","PAGA",IF(EB507&gt;0,"VENCIDA",IF(EB507&gt;=-5,"POR VENCER","AL DÍA"))))</f>
        <v/>
      </c>
      <c r="EF507" s="185" t="n"/>
      <c r="EG507" s="119">
        <f>IF(N($H507)&lt;22,"",IF(EA507="","",EA507+31))</f>
        <v/>
      </c>
      <c r="EH507" s="124">
        <f>IF(EG507="","",TODAY()-EG507)</f>
        <v/>
      </c>
      <c r="EI507" s="494" t="n"/>
      <c r="EJ507" s="184" t="n"/>
      <c r="EK507" s="184">
        <f>IF(EG507="","SIN ESTADO",IF(EI507&lt;&gt;"","PAGA",IF(EH507&gt;0,"VENCIDA",IF(EH507&gt;=-5,"POR VENCER","AL DÍA"))))</f>
        <v/>
      </c>
      <c r="EL507" s="185" t="n"/>
      <c r="EM507" s="119">
        <f>IF(N($H507)&lt;23,"",IF(EG507="","",EG507+31))</f>
        <v/>
      </c>
      <c r="EN507" s="124">
        <f>IF(EM507="","",TODAY()-EM507)</f>
        <v/>
      </c>
      <c r="EO507" s="494" t="n"/>
      <c r="EP507" s="184" t="n"/>
      <c r="EQ507" s="184">
        <f>IF(EM507="","SIN ESTADO",IF(EO507&lt;&gt;"","PAGA",IF(EN507&gt;0,"VENCIDA",IF(EN507&gt;=-5,"POR VENCER","AL DÍA"))))</f>
        <v/>
      </c>
      <c r="ER507" s="185" t="n"/>
      <c r="ES507" s="119">
        <f>IF(N($H507)&lt;24,"",IF(EM507="","",EM507+31))</f>
        <v/>
      </c>
      <c r="ET507" s="124">
        <f>IF(ES507="","",TODAY()-ES507)</f>
        <v/>
      </c>
      <c r="EU507" s="494" t="n"/>
      <c r="EV507" s="184" t="n"/>
      <c r="EW507" s="184">
        <f>IF(ES507="","SIN ESTADO",IF(EU507&lt;&gt;"","PAGA",IF(ET507&gt;0,"VENCIDA",IF(ET507&gt;=-5,"POR VENCER","AL DÍA"))))</f>
        <v/>
      </c>
      <c r="EX507" s="185" t="n"/>
      <c r="EY507" s="119">
        <f>IF(N($H507)&lt;25,"",IF(ES507="","",ES507+31))</f>
        <v/>
      </c>
      <c r="EZ507" s="124">
        <f>IF(EY507="","",TODAY()-EY507)</f>
        <v/>
      </c>
      <c r="FA507" s="494" t="n"/>
      <c r="FB507" s="184" t="n"/>
      <c r="FC507" s="184">
        <f>IF(EY507="","SIN ESTADO",IF(FA507&lt;&gt;"","PAGA",IF(EZ507&gt;0,"VENCIDA",IF(EZ507&gt;=-5,"POR VENCER","AL DÍA"))))</f>
        <v/>
      </c>
      <c r="FD507" s="185" t="n"/>
      <c r="FE507" s="119">
        <f>IF(N($H507)&lt;26,"",IF(EY507="","",EY507+31))</f>
        <v/>
      </c>
      <c r="FF507" s="124">
        <f>IF(FE507="","",TODAY()-FE507)</f>
        <v/>
      </c>
      <c r="FG507" s="494" t="n"/>
      <c r="FH507" s="184" t="n"/>
      <c r="FI507" s="184">
        <f>IF(FE507="","SIN ESTADO",IF(FG507&lt;&gt;"","PAGA",IF(FF507&gt;0,"VENCIDA",IF(FF507&gt;=-5,"POR VENCER","AL DÍA"))))</f>
        <v/>
      </c>
      <c r="FJ507" s="185" t="n"/>
      <c r="FK507" s="119">
        <f>IF(N($H507)&lt;27,"",IF(FE507="","",FE507+31))</f>
        <v/>
      </c>
      <c r="FL507" s="124">
        <f>IF(FK507="","",TODAY()-FK507)</f>
        <v/>
      </c>
      <c r="FM507" s="494" t="n"/>
      <c r="FN507" s="184" t="n"/>
      <c r="FO507" s="184">
        <f>IF(FK507="","SIN ESTADO",IF(FM507&lt;&gt;"","PAGA",IF(FL507&gt;0,"VENCIDA",IF(FL507&gt;=-5,"POR VENCER","AL DÍA"))))</f>
        <v/>
      </c>
      <c r="FP507" s="185" t="n"/>
      <c r="FQ507" s="119">
        <f>IF(N($H507)&lt;28,"",IF(FK507="","",FK507+31))</f>
        <v/>
      </c>
      <c r="FR507" s="124">
        <f>IF(FQ507="","",TODAY()-FQ507)</f>
        <v/>
      </c>
      <c r="FS507" s="494" t="n"/>
      <c r="FT507" s="184" t="n"/>
      <c r="FU507" s="184">
        <f>IF(FQ507="","SIN ESTADO",IF(FS507&lt;&gt;"","PAGA",IF(FR507&gt;0,"VENCIDA",IF(FR507&gt;=-5,"POR VENCER","AL DÍA"))))</f>
        <v/>
      </c>
      <c r="FV507" s="185" t="n"/>
      <c r="FW507" s="119">
        <f>IF(N($H507)&lt;29,"",IF(FQ507="","",FQ507+31))</f>
        <v/>
      </c>
      <c r="FX507" s="124">
        <f>IF(FW507="","",TODAY()-FW507)</f>
        <v/>
      </c>
      <c r="FY507" s="494" t="n"/>
      <c r="FZ507" s="184" t="n"/>
      <c r="GA507" s="184">
        <f>IF(FW507="","SIN ESTADO",IF(FY507&lt;&gt;"","PAGA",IF(FX507&gt;0,"VENCIDA",IF(FX507&gt;=-5,"POR VENCER","AL DÍA"))))</f>
        <v/>
      </c>
      <c r="GB507" s="185" t="n"/>
      <c r="GC507" s="119">
        <f>IF(N($H507)&lt;30,"",IF(FW507="","",FW507+31))</f>
        <v/>
      </c>
      <c r="GD507" s="124">
        <f>IF(GC507="","",TODAY()-GC507)</f>
        <v/>
      </c>
      <c r="GE507" s="494" t="n"/>
      <c r="GF507" s="184" t="n"/>
      <c r="GG507" s="184">
        <f>IF(GC507="","SIN ESTADO",IF(GE507&lt;&gt;"","PAGA",IF(GD507&gt;0,"VENCIDA",IF(GD507&gt;=-5,"POR VENCER","AL DÍA"))))</f>
        <v/>
      </c>
      <c r="GH507" s="185" t="n"/>
      <c r="GI507" s="119">
        <f>IF(N($H507)&lt;31,"",IF(GC507="","",GC507+31))</f>
        <v/>
      </c>
      <c r="GJ507" s="124">
        <f>IF(GI507="","",TODAY()-GI507)</f>
        <v/>
      </c>
      <c r="GK507" s="494" t="n"/>
      <c r="GL507" s="184" t="n"/>
      <c r="GM507" s="184">
        <f>IF(GI507="","SIN ESTADO",IF(GK507&lt;&gt;"","PAGA",IF(GJ507&gt;0,"VENCIDA",IF(GJ507&gt;=-5,"POR VENCER","AL DÍA"))))</f>
        <v/>
      </c>
      <c r="GN507" s="185" t="n"/>
      <c r="GO507" s="119">
        <f>IF(N($H507)&lt;32,"",IF(GI507="","",GI507+31))</f>
        <v/>
      </c>
      <c r="GP507" s="124">
        <f>IF(GO507="","",TODAY()-GO507)</f>
        <v/>
      </c>
      <c r="GQ507" s="494" t="n"/>
      <c r="GR507" s="184" t="n"/>
      <c r="GS507" s="184">
        <f>IF(GO507="","SIN ESTADO",IF(GQ507&lt;&gt;"","PAGA",IF(GP507&gt;0,"VENCIDA",IF(GP507&gt;=-5,"POR VENCER","AL DÍA"))))</f>
        <v/>
      </c>
      <c r="GT507" s="185" t="n"/>
      <c r="GU507" s="119">
        <f>IF(N($H507)&lt;33,"",IF(GO507="","",GO507+31))</f>
        <v/>
      </c>
      <c r="GV507" s="124">
        <f>IF(GU507="","",TODAY()-GU507)</f>
        <v/>
      </c>
      <c r="GW507" s="494" t="n"/>
      <c r="GX507" s="184" t="n"/>
      <c r="GY507" s="184">
        <f>IF(GU507="","SIN ESTADO",IF(GW507&lt;&gt;"","PAGA",IF(GV507&gt;0,"VENCIDA",IF(GV507&gt;=-5,"POR VENCER","AL DÍA"))))</f>
        <v/>
      </c>
      <c r="GZ507" s="185" t="n"/>
      <c r="HA507" s="119">
        <f>IF(N($H507)&lt;34,"",IF(GU507="","",GU507+31))</f>
        <v/>
      </c>
      <c r="HB507" s="124">
        <f>IF(HA507="","",TODAY()-HA507)</f>
        <v/>
      </c>
      <c r="HC507" s="494" t="n"/>
      <c r="HD507" s="184" t="n"/>
      <c r="HE507" s="184">
        <f>IF(HA507="","SIN ESTADO",IF(HC507&lt;&gt;"","PAGA",IF(HB507&gt;0,"VENCIDA",IF(HB507&gt;=-5,"POR VENCER","AL DÍA"))))</f>
        <v/>
      </c>
      <c r="HF507" s="185" t="n"/>
      <c r="HG507" s="119">
        <f>IF(N($H507)&lt;35,"",IF(HA507="","",HA507+31))</f>
        <v/>
      </c>
      <c r="HH507" s="124">
        <f>IF(HG507="","",TODAY()-HG507)</f>
        <v/>
      </c>
      <c r="HI507" s="494" t="n"/>
      <c r="HJ507" s="184" t="n"/>
      <c r="HK507" s="184">
        <f>IF(HG507="","SIN ESTADO",IF(HI507&lt;&gt;"","PAGA",IF(HH507&gt;0,"VENCIDA",IF(HH507&gt;=-5,"POR VENCER","AL DÍA"))))</f>
        <v/>
      </c>
      <c r="HL507" s="168" t="n"/>
      <c r="HM507" s="119">
        <f>IF(N($H507)&lt;36,"",IF(HG507="","",HG507+31))</f>
        <v/>
      </c>
      <c r="HN507" s="124">
        <f>IF(HM507="","",TODAY()-HM507)</f>
        <v/>
      </c>
      <c r="HO507" s="494" t="n"/>
      <c r="HP507" s="184" t="n"/>
      <c r="HQ507" s="184">
        <f>IF(HM507="","SIN ESTADO",IF(HO507&lt;&gt;"","PAGA",IF(HN507&gt;0,"VENCIDA",IF(HN507&gt;=-5,"POR VENCER","AL DÍA"))))</f>
        <v/>
      </c>
      <c r="HR507" s="168" t="n"/>
      <c r="HS507" s="169">
        <f>N507+T507+Z507+AF507+AL507+AR507+AX507+BD507+BJ507+BP507+BV507+CB507+CH507+CN507+CT507+CZ507+DF507+DL507+DR507+DX507+ED507+EJ507+EP507+EV507+FB507+FH507+FN507+FT507+FZ507+GF507+GL507+GR507+GX507+HD507+HJ507+HP507</f>
        <v/>
      </c>
      <c r="HU507" s="170">
        <f>IFERROR(N($J507),0)</f>
        <v/>
      </c>
      <c r="HW507" s="170">
        <f>SUMPRODUCT((MOD(COLUMN($M507:$HR507)-COLUMN($M507),6)=0)*ISNUMBER($M507:$HR507)*($M507:$HR507&gt;=RESUMEN!$C$26)*($M507:$HR507&lt;=RESUMEN!$C$27)*IFERROR(N($N507:$HS507),0))</f>
        <v/>
      </c>
      <c r="HX507" s="170">
        <f>SUMPRODUCT((MOD(COLUMN($M507:$HR507)-COLUMN($M507),6)=0)*ISNUMBER($M507:$HR507)*($M507:$HR507&gt;=RESUMEN!$C$26)*($M507:$HR507&lt;=RESUMEN!$C$27))</f>
        <v/>
      </c>
    </row>
    <row r="508" ht="15.75" customHeight="1" s="506">
      <c r="B508" s="113">
        <f>VENTAS!A507</f>
        <v/>
      </c>
      <c r="C508" s="236">
        <f>VENTAS!B507</f>
        <v/>
      </c>
      <c r="D508" s="53">
        <f>VENTAS!C507</f>
        <v/>
      </c>
      <c r="E508" s="114">
        <f>VENTAS!D507</f>
        <v/>
      </c>
      <c r="F508" s="114">
        <f>VENTAS!J507</f>
        <v/>
      </c>
      <c r="G508" s="494">
        <f>VENTAS!F507</f>
        <v/>
      </c>
      <c r="H508" s="479">
        <f>VENTAS!K507</f>
        <v/>
      </c>
      <c r="I508" s="479">
        <f>VENTAS!M507</f>
        <v/>
      </c>
      <c r="J508" s="184">
        <f>VENTAS!L507</f>
        <v/>
      </c>
      <c r="K508" s="119">
        <f>IF(N($H508)&lt;1,"",$G508+31)</f>
        <v/>
      </c>
      <c r="L508" s="124">
        <f>IF(K508="","",TODAY()-K508)</f>
        <v/>
      </c>
      <c r="M508" s="494" t="n"/>
      <c r="N508" s="374" t="n"/>
      <c r="O508" s="184">
        <f>IF(K508="","SIN ESTADO",IF(M508&lt;&gt;"","PAGA",IF(L508&gt;0,"VENCIDA",IF(L508&gt;=-5,"POR VENCER","AL DÍA"))))</f>
        <v/>
      </c>
      <c r="P508" s="185" t="n"/>
      <c r="Q508" s="119">
        <f>IF(N($H508)&lt;2,"",IF(K508="","",K508+31))</f>
        <v/>
      </c>
      <c r="R508" s="124">
        <f>IF(Q508="","",TODAY()-Q508)</f>
        <v/>
      </c>
      <c r="S508" s="494" t="n"/>
      <c r="T508" s="184" t="n"/>
      <c r="U508" s="184">
        <f>IF(Q508="","SIN ESTADO",IF(S508&lt;&gt;"","PAGA",IF(R508&gt;0,"VENCIDA",IF(R508&gt;=-5,"POR VENCER","AL DÍA"))))</f>
        <v/>
      </c>
      <c r="V508" s="185" t="n"/>
      <c r="W508" s="119">
        <f>IF(N($H508)&lt;3,"",IF(Q508="","",Q508+31))</f>
        <v/>
      </c>
      <c r="X508" s="124">
        <f>IF(W508="","",TODAY()-W508)</f>
        <v/>
      </c>
      <c r="Y508" s="494" t="n"/>
      <c r="Z508" s="184" t="n"/>
      <c r="AA508" s="184">
        <f>IF(W508="","SIN ESTADO",IF(Y508&lt;&gt;"","PAGA",IF(X508&gt;0,"VENCIDA",IF(X508&gt;=-5,"POR VENCER","AL DÍA"))))</f>
        <v/>
      </c>
      <c r="AB508" s="185" t="n"/>
      <c r="AC508" s="119">
        <f>IF(N($H508)&lt;4,"",IF(W508="","",W508+31))</f>
        <v/>
      </c>
      <c r="AD508" s="124">
        <f>IF(AC508="","",TODAY()-AC508)</f>
        <v/>
      </c>
      <c r="AE508" s="494" t="n"/>
      <c r="AF508" s="184" t="n"/>
      <c r="AG508" s="184">
        <f>IF(AC508="","SIN ESTADO",IF(AE508&lt;&gt;"","PAGA",IF(AD508&gt;0,"VENCIDA",IF(AD508&gt;=-5,"POR VENCER","AL DÍA"))))</f>
        <v/>
      </c>
      <c r="AH508" s="185" t="n"/>
      <c r="AI508" s="119">
        <f>IF(N($H508)&lt;5,"",IF(AC508="","",AC508+31))</f>
        <v/>
      </c>
      <c r="AJ508" s="124">
        <f>IF(AI508="","",TODAY()-AI508)</f>
        <v/>
      </c>
      <c r="AK508" s="494" t="n"/>
      <c r="AL508" s="184" t="n"/>
      <c r="AM508" s="184">
        <f>IF(AI508="","SIN ESTADO",IF(AK508&lt;&gt;"","PAGA",IF(AJ508&gt;0,"VENCIDA",IF(AJ508&gt;=-5,"POR VENCER","AL DÍA"))))</f>
        <v/>
      </c>
      <c r="AN508" s="185" t="n"/>
      <c r="AO508" s="119">
        <f>IF(N($H508)&lt;6,"",IF(AI508="","",AI508+31))</f>
        <v/>
      </c>
      <c r="AP508" s="124">
        <f>IF(AO508="","",TODAY()-AO508)</f>
        <v/>
      </c>
      <c r="AQ508" s="270" t="n"/>
      <c r="AR508" s="184" t="n"/>
      <c r="AS508" s="184">
        <f>IF(AO508="","SIN ESTADO",IF(AQ508&lt;&gt;"","PAGA",IF(AP508&gt;0,"VENCIDA",IF(AP508&gt;=-5,"POR VENCER","AL DÍA"))))</f>
        <v/>
      </c>
      <c r="AT508" s="185" t="n"/>
      <c r="AU508" s="119">
        <f>IF(N($H508)&lt;7,"",IF(AO508="","",AO508+31))</f>
        <v/>
      </c>
      <c r="AV508" s="124">
        <f>IF(AU508="","",TODAY()-AU508)</f>
        <v/>
      </c>
      <c r="AW508" s="494" t="n"/>
      <c r="AX508" s="184" t="n"/>
      <c r="AY508" s="184">
        <f>IF(AU508="","SIN ESTADO",IF(AW508&lt;&gt;"","PAGA",IF(AV508&gt;0,"VENCIDA",IF(AV508&gt;=-5,"POR VENCER","AL DÍA"))))</f>
        <v/>
      </c>
      <c r="AZ508" s="185" t="n"/>
      <c r="BA508" s="119">
        <f>IF(N($H508)&lt;8,"",IF(AU508="","",AU508+31))</f>
        <v/>
      </c>
      <c r="BB508" s="124">
        <f>IF(BA508="","",TODAY()-BA508)</f>
        <v/>
      </c>
      <c r="BC508" s="494" t="n"/>
      <c r="BD508" s="184" t="n"/>
      <c r="BE508" s="184">
        <f>IF(BA508="","SIN ESTADO",IF(BC508&lt;&gt;"","PAGA",IF(BB508&gt;0,"VENCIDA",IF(BB508&gt;=-5,"POR VENCER","AL DÍA"))))</f>
        <v/>
      </c>
      <c r="BF508" s="185" t="n"/>
      <c r="BG508" s="119">
        <f>IF(N($H508)&lt;9,"",IF(BA508="","",BA508+31))</f>
        <v/>
      </c>
      <c r="BH508" s="124">
        <f>IF(BG508="","",TODAY()-BG508)</f>
        <v/>
      </c>
      <c r="BI508" s="494" t="n"/>
      <c r="BJ508" s="184" t="n"/>
      <c r="BK508" s="184">
        <f>IF(BG508="","SIN ESTADO",IF(BI508&lt;&gt;"","PAGA",IF(BH508&gt;0,"VENCIDA",IF(BH508&gt;=-5,"POR VENCER","AL DÍA"))))</f>
        <v/>
      </c>
      <c r="BL508" s="185" t="n"/>
      <c r="BM508" s="119">
        <f>IF(N($H508)&lt;10,"",IF(BG508="","",BG508+31))</f>
        <v/>
      </c>
      <c r="BN508" s="124">
        <f>IF(BM508="","",TODAY()-BM508)</f>
        <v/>
      </c>
      <c r="BO508" s="494" t="n"/>
      <c r="BP508" s="184" t="n"/>
      <c r="BQ508" s="184">
        <f>IF(BM508="","SIN ESTADO",IF(BO508&lt;&gt;"","PAGA",IF(BN508&gt;0,"VENCIDA",IF(BN508&gt;=-5,"POR VENCER","AL DÍA"))))</f>
        <v/>
      </c>
      <c r="BR508" s="185" t="n"/>
      <c r="BS508" s="119">
        <f>IF(N($H508)&lt;11,"",IF(BM508="","",BM508+31))</f>
        <v/>
      </c>
      <c r="BT508" s="124">
        <f>IF(BS508="","",TODAY()-BS508)</f>
        <v/>
      </c>
      <c r="BU508" s="494" t="n"/>
      <c r="BV508" s="184" t="n"/>
      <c r="BW508" s="184">
        <f>IF(BS508="","SIN ESTADO",IF(BU508&lt;&gt;"","PAGA",IF(BT508&gt;0,"VENCIDA",IF(BT508&gt;=-5,"POR VENCER","AL DÍA"))))</f>
        <v/>
      </c>
      <c r="BX508" s="185" t="n"/>
      <c r="BY508" s="119">
        <f>IF(N($H508)&lt;12,"",IF(BS508="","",BS508+31))</f>
        <v/>
      </c>
      <c r="BZ508" s="124">
        <f>IF(BY508="","",TODAY()-BY508)</f>
        <v/>
      </c>
      <c r="CA508" s="494" t="n"/>
      <c r="CB508" s="184" t="n"/>
      <c r="CC508" s="184">
        <f>IF(BY508="","SIN ESTADO",IF(CA508&lt;&gt;"","PAGA",IF(BZ508&gt;0,"VENCIDA",IF(BZ508&gt;=-5,"POR VENCER","AL DÍA"))))</f>
        <v/>
      </c>
      <c r="CD508" s="185" t="n"/>
      <c r="CE508" s="119">
        <f>IF(N($H508)&lt;13,"",IF(BY508="","",BY508+31))</f>
        <v/>
      </c>
      <c r="CF508" s="124">
        <f>IF(CE508="","",TODAY()-CE508)</f>
        <v/>
      </c>
      <c r="CG508" s="494" t="n"/>
      <c r="CH508" s="184" t="n"/>
      <c r="CI508" s="184">
        <f>IF(CE508="","SIN ESTADO",IF(CG508&lt;&gt;"","PAGA",IF(CF508&gt;0,"VENCIDA",IF(CF508&gt;=-5,"POR VENCER","AL DÍA"))))</f>
        <v/>
      </c>
      <c r="CJ508" s="185" t="n"/>
      <c r="CK508" s="119">
        <f>IF(N($H508)&lt;14,"",IF(CE508="","",CE508+31))</f>
        <v/>
      </c>
      <c r="CL508" s="124">
        <f>IF(CK508="","",TODAY()-CK508)</f>
        <v/>
      </c>
      <c r="CM508" s="494" t="n"/>
      <c r="CN508" s="184" t="n"/>
      <c r="CO508" s="184">
        <f>IF(CK508="","SIN ESTADO",IF(CM508&lt;&gt;"","PAGA",IF(CL508&gt;0,"VENCIDA",IF(CL508&gt;=-5,"POR VENCER","AL DÍA"))))</f>
        <v/>
      </c>
      <c r="CP508" s="185" t="n"/>
      <c r="CQ508" s="119">
        <f>IF(N($H508)&lt;15,"",IF(CK508="","",CK508+31))</f>
        <v/>
      </c>
      <c r="CR508" s="124">
        <f>IF(CQ508="","",TODAY()-CQ508)</f>
        <v/>
      </c>
      <c r="CS508" s="494" t="n"/>
      <c r="CT508" s="184" t="n"/>
      <c r="CU508" s="184">
        <f>IF(CQ508="","SIN ESTADO",IF(CS508&lt;&gt;"","PAGA",IF(CR508&gt;0,"VENCIDA",IF(CR508&gt;=-5,"POR VENCER","AL DÍA"))))</f>
        <v/>
      </c>
      <c r="CV508" s="185" t="n"/>
      <c r="CW508" s="119">
        <f>IF(N($H508)&lt;16,"",IF(CQ508="","",CQ508+31))</f>
        <v/>
      </c>
      <c r="CX508" s="124">
        <f>IF(CW508="","",TODAY()-CW508)</f>
        <v/>
      </c>
      <c r="CY508" s="494" t="n"/>
      <c r="CZ508" s="184" t="n"/>
      <c r="DA508" s="184">
        <f>IF(CW508="","SIN ESTADO",IF(CY508&lt;&gt;"","PAGA",IF(CX508&gt;0,"VENCIDA",IF(CX508&gt;=-5,"POR VENCER","AL DÍA"))))</f>
        <v/>
      </c>
      <c r="DB508" s="185" t="n"/>
      <c r="DC508" s="119">
        <f>IF(N($H508)&lt;17,"",IF(CW508="","",CW508+31))</f>
        <v/>
      </c>
      <c r="DD508" s="124">
        <f>IF(DC508="","",TODAY()-DC508)</f>
        <v/>
      </c>
      <c r="DE508" s="494" t="n"/>
      <c r="DF508" s="184" t="n"/>
      <c r="DG508" s="184">
        <f>IF(DC508="","SIN ESTADO",IF(DE508&lt;&gt;"","PAGA",IF(DD508&gt;0,"VENCIDA",IF(DD508&gt;=-5,"POR VENCER","AL DÍA"))))</f>
        <v/>
      </c>
      <c r="DH508" s="185" t="n"/>
      <c r="DI508" s="119">
        <f>IF(N($H508)&lt;18,"",IF(DC508="","",DC508+31))</f>
        <v/>
      </c>
      <c r="DJ508" s="124">
        <f>IF(DI508="","",TODAY()-DI508)</f>
        <v/>
      </c>
      <c r="DK508" s="494" t="n"/>
      <c r="DL508" s="184" t="n"/>
      <c r="DM508" s="184">
        <f>IF(DI508="","SIN ESTADO",IF(DK508&lt;&gt;"","PAGA",IF(DJ508&gt;0,"VENCIDA",IF(DJ508&gt;=-5,"POR VENCER","AL DÍA"))))</f>
        <v/>
      </c>
      <c r="DN508" s="185" t="n"/>
      <c r="DO508" s="119">
        <f>IF(N($H508)&lt;19,"",IF(DI508="","",DI508+31))</f>
        <v/>
      </c>
      <c r="DP508" s="124">
        <f>IF(DO508="","",TODAY()-DO508)</f>
        <v/>
      </c>
      <c r="DQ508" s="494" t="n"/>
      <c r="DR508" s="184" t="n"/>
      <c r="DS508" s="184">
        <f>IF(DO508="","SIN ESTADO",IF(DQ508&lt;&gt;"","PAGA",IF(DP508&gt;0,"VENCIDA",IF(DP508&gt;=-5,"POR VENCER","AL DÍA"))))</f>
        <v/>
      </c>
      <c r="DT508" s="185" t="n"/>
      <c r="DU508" s="119">
        <f>IF(N($H508)&lt;20,"",IF(DO508="","",DO508+31))</f>
        <v/>
      </c>
      <c r="DV508" s="124">
        <f>IF(DU508="","",TODAY()-DU508)</f>
        <v/>
      </c>
      <c r="DW508" s="494" t="n"/>
      <c r="DX508" s="184" t="n"/>
      <c r="DY508" s="184">
        <f>IF(DU508="","SIN ESTADO",IF(DW508&lt;&gt;"","PAGA",IF(DV508&gt;0,"VENCIDA",IF(DV508&gt;=-5,"POR VENCER","AL DÍA"))))</f>
        <v/>
      </c>
      <c r="DZ508" s="185" t="n"/>
      <c r="EA508" s="119">
        <f>IF(N($H508)&lt;21,"",IF(DU508="","",DU508+31))</f>
        <v/>
      </c>
      <c r="EB508" s="124">
        <f>IF(EA508="","",TODAY()-EA508)</f>
        <v/>
      </c>
      <c r="EC508" s="494" t="n"/>
      <c r="ED508" s="184" t="n"/>
      <c r="EE508" s="184">
        <f>IF(EA508="","SIN ESTADO",IF(EC508&lt;&gt;"","PAGA",IF(EB508&gt;0,"VENCIDA",IF(EB508&gt;=-5,"POR VENCER","AL DÍA"))))</f>
        <v/>
      </c>
      <c r="EF508" s="185" t="n"/>
      <c r="EG508" s="119">
        <f>IF(N($H508)&lt;22,"",IF(EA508="","",EA508+31))</f>
        <v/>
      </c>
      <c r="EH508" s="124">
        <f>IF(EG508="","",TODAY()-EG508)</f>
        <v/>
      </c>
      <c r="EI508" s="494" t="n"/>
      <c r="EJ508" s="184" t="n"/>
      <c r="EK508" s="184">
        <f>IF(EG508="","SIN ESTADO",IF(EI508&lt;&gt;"","PAGA",IF(EH508&gt;0,"VENCIDA",IF(EH508&gt;=-5,"POR VENCER","AL DÍA"))))</f>
        <v/>
      </c>
      <c r="EL508" s="185" t="n"/>
      <c r="EM508" s="119">
        <f>IF(N($H508)&lt;23,"",IF(EG508="","",EG508+31))</f>
        <v/>
      </c>
      <c r="EN508" s="124">
        <f>IF(EM508="","",TODAY()-EM508)</f>
        <v/>
      </c>
      <c r="EO508" s="494" t="n"/>
      <c r="EP508" s="184" t="n"/>
      <c r="EQ508" s="184">
        <f>IF(EM508="","SIN ESTADO",IF(EO508&lt;&gt;"","PAGA",IF(EN508&gt;0,"VENCIDA",IF(EN508&gt;=-5,"POR VENCER","AL DÍA"))))</f>
        <v/>
      </c>
      <c r="ER508" s="185" t="n"/>
      <c r="ES508" s="119">
        <f>IF(N($H508)&lt;24,"",IF(EM508="","",EM508+31))</f>
        <v/>
      </c>
      <c r="ET508" s="124">
        <f>IF(ES508="","",TODAY()-ES508)</f>
        <v/>
      </c>
      <c r="EU508" s="494" t="n"/>
      <c r="EV508" s="184" t="n"/>
      <c r="EW508" s="184">
        <f>IF(ES508="","SIN ESTADO",IF(EU508&lt;&gt;"","PAGA",IF(ET508&gt;0,"VENCIDA",IF(ET508&gt;=-5,"POR VENCER","AL DÍA"))))</f>
        <v/>
      </c>
      <c r="EX508" s="185" t="n"/>
      <c r="EY508" s="119">
        <f>IF(N($H508)&lt;25,"",IF(ES508="","",ES508+31))</f>
        <v/>
      </c>
      <c r="EZ508" s="124">
        <f>IF(EY508="","",TODAY()-EY508)</f>
        <v/>
      </c>
      <c r="FA508" s="494" t="n"/>
      <c r="FB508" s="184" t="n"/>
      <c r="FC508" s="184">
        <f>IF(EY508="","SIN ESTADO",IF(FA508&lt;&gt;"","PAGA",IF(EZ508&gt;0,"VENCIDA",IF(EZ508&gt;=-5,"POR VENCER","AL DÍA"))))</f>
        <v/>
      </c>
      <c r="FD508" s="185" t="n"/>
      <c r="FE508" s="119">
        <f>IF(N($H508)&lt;26,"",IF(EY508="","",EY508+31))</f>
        <v/>
      </c>
      <c r="FF508" s="124">
        <f>IF(FE508="","",TODAY()-FE508)</f>
        <v/>
      </c>
      <c r="FG508" s="494" t="n"/>
      <c r="FH508" s="184" t="n"/>
      <c r="FI508" s="184">
        <f>IF(FE508="","SIN ESTADO",IF(FG508&lt;&gt;"","PAGA",IF(FF508&gt;0,"VENCIDA",IF(FF508&gt;=-5,"POR VENCER","AL DÍA"))))</f>
        <v/>
      </c>
      <c r="FJ508" s="185" t="n"/>
      <c r="FK508" s="119">
        <f>IF(N($H508)&lt;27,"",IF(FE508="","",FE508+31))</f>
        <v/>
      </c>
      <c r="FL508" s="124">
        <f>IF(FK508="","",TODAY()-FK508)</f>
        <v/>
      </c>
      <c r="FM508" s="494" t="n"/>
      <c r="FN508" s="184" t="n"/>
      <c r="FO508" s="184">
        <f>IF(FK508="","SIN ESTADO",IF(FM508&lt;&gt;"","PAGA",IF(FL508&gt;0,"VENCIDA",IF(FL508&gt;=-5,"POR VENCER","AL DÍA"))))</f>
        <v/>
      </c>
      <c r="FP508" s="185" t="n"/>
      <c r="FQ508" s="119">
        <f>IF(N($H508)&lt;28,"",IF(FK508="","",FK508+31))</f>
        <v/>
      </c>
      <c r="FR508" s="124">
        <f>IF(FQ508="","",TODAY()-FQ508)</f>
        <v/>
      </c>
      <c r="FS508" s="494" t="n"/>
      <c r="FT508" s="184" t="n"/>
      <c r="FU508" s="184">
        <f>IF(FQ508="","SIN ESTADO",IF(FS508&lt;&gt;"","PAGA",IF(FR508&gt;0,"VENCIDA",IF(FR508&gt;=-5,"POR VENCER","AL DÍA"))))</f>
        <v/>
      </c>
      <c r="FV508" s="185" t="n"/>
      <c r="FW508" s="119">
        <f>IF(N($H508)&lt;29,"",IF(FQ508="","",FQ508+31))</f>
        <v/>
      </c>
      <c r="FX508" s="124">
        <f>IF(FW508="","",TODAY()-FW508)</f>
        <v/>
      </c>
      <c r="FY508" s="494" t="n"/>
      <c r="FZ508" s="184" t="n"/>
      <c r="GA508" s="184">
        <f>IF(FW508="","SIN ESTADO",IF(FY508&lt;&gt;"","PAGA",IF(FX508&gt;0,"VENCIDA",IF(FX508&gt;=-5,"POR VENCER","AL DÍA"))))</f>
        <v/>
      </c>
      <c r="GB508" s="185" t="n"/>
      <c r="GC508" s="119">
        <f>IF(N($H508)&lt;30,"",IF(FW508="","",FW508+31))</f>
        <v/>
      </c>
      <c r="GD508" s="124">
        <f>IF(GC508="","",TODAY()-GC508)</f>
        <v/>
      </c>
      <c r="GE508" s="494" t="n"/>
      <c r="GF508" s="184" t="n"/>
      <c r="GG508" s="184">
        <f>IF(GC508="","SIN ESTADO",IF(GE508&lt;&gt;"","PAGA",IF(GD508&gt;0,"VENCIDA",IF(GD508&gt;=-5,"POR VENCER","AL DÍA"))))</f>
        <v/>
      </c>
      <c r="GH508" s="185" t="n"/>
      <c r="GI508" s="119">
        <f>IF(N($H508)&lt;31,"",IF(GC508="","",GC508+31))</f>
        <v/>
      </c>
      <c r="GJ508" s="124">
        <f>IF(GI508="","",TODAY()-GI508)</f>
        <v/>
      </c>
      <c r="GK508" s="494" t="n"/>
      <c r="GL508" s="184" t="n"/>
      <c r="GM508" s="184">
        <f>IF(GI508="","SIN ESTADO",IF(GK508&lt;&gt;"","PAGA",IF(GJ508&gt;0,"VENCIDA",IF(GJ508&gt;=-5,"POR VENCER","AL DÍA"))))</f>
        <v/>
      </c>
      <c r="GN508" s="185" t="n"/>
      <c r="GO508" s="119">
        <f>IF(N($H508)&lt;32,"",IF(GI508="","",GI508+31))</f>
        <v/>
      </c>
      <c r="GP508" s="124">
        <f>IF(GO508="","",TODAY()-GO508)</f>
        <v/>
      </c>
      <c r="GQ508" s="494" t="n"/>
      <c r="GR508" s="184" t="n"/>
      <c r="GS508" s="184">
        <f>IF(GO508="","SIN ESTADO",IF(GQ508&lt;&gt;"","PAGA",IF(GP508&gt;0,"VENCIDA",IF(GP508&gt;=-5,"POR VENCER","AL DÍA"))))</f>
        <v/>
      </c>
      <c r="GT508" s="185" t="n"/>
      <c r="GU508" s="119">
        <f>IF(N($H508)&lt;33,"",IF(GO508="","",GO508+31))</f>
        <v/>
      </c>
      <c r="GV508" s="124">
        <f>IF(GU508="","",TODAY()-GU508)</f>
        <v/>
      </c>
      <c r="GW508" s="494" t="n"/>
      <c r="GX508" s="184" t="n"/>
      <c r="GY508" s="184">
        <f>IF(GU508="","SIN ESTADO",IF(GW508&lt;&gt;"","PAGA",IF(GV508&gt;0,"VENCIDA",IF(GV508&gt;=-5,"POR VENCER","AL DÍA"))))</f>
        <v/>
      </c>
      <c r="GZ508" s="185" t="n"/>
      <c r="HA508" s="119">
        <f>IF(N($H508)&lt;34,"",IF(GU508="","",GU508+31))</f>
        <v/>
      </c>
      <c r="HB508" s="124">
        <f>IF(HA508="","",TODAY()-HA508)</f>
        <v/>
      </c>
      <c r="HC508" s="494" t="n"/>
      <c r="HD508" s="184" t="n"/>
      <c r="HE508" s="184">
        <f>IF(HA508="","SIN ESTADO",IF(HC508&lt;&gt;"","PAGA",IF(HB508&gt;0,"VENCIDA",IF(HB508&gt;=-5,"POR VENCER","AL DÍA"))))</f>
        <v/>
      </c>
      <c r="HF508" s="185" t="n"/>
      <c r="HG508" s="119">
        <f>IF(N($H508)&lt;35,"",IF(HA508="","",HA508+31))</f>
        <v/>
      </c>
      <c r="HH508" s="124">
        <f>IF(HG508="","",TODAY()-HG508)</f>
        <v/>
      </c>
      <c r="HI508" s="494" t="n"/>
      <c r="HJ508" s="184" t="n"/>
      <c r="HK508" s="184">
        <f>IF(HG508="","SIN ESTADO",IF(HI508&lt;&gt;"","PAGA",IF(HH508&gt;0,"VENCIDA",IF(HH508&gt;=-5,"POR VENCER","AL DÍA"))))</f>
        <v/>
      </c>
      <c r="HL508" s="168" t="n"/>
      <c r="HM508" s="119">
        <f>IF(N($H508)&lt;36,"",IF(HG508="","",HG508+31))</f>
        <v/>
      </c>
      <c r="HN508" s="124">
        <f>IF(HM508="","",TODAY()-HM508)</f>
        <v/>
      </c>
      <c r="HO508" s="494" t="n"/>
      <c r="HP508" s="184" t="n"/>
      <c r="HQ508" s="184">
        <f>IF(HM508="","SIN ESTADO",IF(HO508&lt;&gt;"","PAGA",IF(HN508&gt;0,"VENCIDA",IF(HN508&gt;=-5,"POR VENCER","AL DÍA"))))</f>
        <v/>
      </c>
      <c r="HR508" s="168" t="n"/>
      <c r="HS508" s="169">
        <f>N508+T508+Z508+AF508+AL508+AR508+AX508+BD508+BJ508+BP508+BV508+CB508+CH508+CN508+CT508+CZ508+DF508+DL508+DR508+DX508+ED508+EJ508+EP508+EV508+FB508+FH508+FN508+FT508+FZ508+GF508+GL508+GR508+GX508+HD508+HJ508+HP508</f>
        <v/>
      </c>
      <c r="HU508" s="170">
        <f>IFERROR(N($J508),0)</f>
        <v/>
      </c>
      <c r="HW508" s="170">
        <f>SUMPRODUCT((MOD(COLUMN($M508:$HR508)-COLUMN($M508),6)=0)*ISNUMBER($M508:$HR508)*($M508:$HR508&gt;=RESUMEN!$C$26)*($M508:$HR508&lt;=RESUMEN!$C$27)*IFERROR(N($N508:$HS508),0))</f>
        <v/>
      </c>
      <c r="HX508" s="170">
        <f>SUMPRODUCT((MOD(COLUMN($M508:$HR508)-COLUMN($M508),6)=0)*ISNUMBER($M508:$HR508)*($M508:$HR508&gt;=RESUMEN!$C$26)*($M508:$HR508&lt;=RESUMEN!$C$27))</f>
        <v/>
      </c>
    </row>
    <row r="509" ht="15.75" customHeight="1" s="506">
      <c r="B509" s="113">
        <f>VENTAS!A508</f>
        <v/>
      </c>
      <c r="C509" s="236">
        <f>VENTAS!B508</f>
        <v/>
      </c>
      <c r="D509" s="53">
        <f>VENTAS!C508</f>
        <v/>
      </c>
      <c r="E509" s="114">
        <f>VENTAS!D508</f>
        <v/>
      </c>
      <c r="F509" s="114">
        <f>VENTAS!J508</f>
        <v/>
      </c>
      <c r="G509" s="494">
        <f>VENTAS!F508</f>
        <v/>
      </c>
      <c r="H509" s="479">
        <f>VENTAS!K508</f>
        <v/>
      </c>
      <c r="I509" s="479">
        <f>VENTAS!M508</f>
        <v/>
      </c>
      <c r="J509" s="184">
        <f>VENTAS!L508</f>
        <v/>
      </c>
      <c r="K509" s="119">
        <f>IF(N($H509)&lt;1,"",$G509+31)</f>
        <v/>
      </c>
      <c r="L509" s="124">
        <f>IF(K509="","",TODAY()-K509)</f>
        <v/>
      </c>
      <c r="M509" s="494" t="n">
        <v>46268</v>
      </c>
      <c r="N509" s="374" t="n">
        <v>714500</v>
      </c>
      <c r="O509" s="184">
        <f>IF(K509="","SIN ESTADO",IF(M509&lt;&gt;"","PAGA",IF(L509&gt;0,"VENCIDA",IF(L509&gt;=-5,"POR VENCER","AL DÍA"))))</f>
        <v/>
      </c>
      <c r="P509" s="185" t="inlineStr">
        <is>
          <t>TRANSFERENCIA</t>
        </is>
      </c>
      <c r="Q509" s="119">
        <f>IF(N($H509)&lt;2,"",IF(K509="","",K509+31))</f>
        <v/>
      </c>
      <c r="R509" s="124">
        <f>IF(Q509="","",TODAY()-Q509)</f>
        <v/>
      </c>
      <c r="S509" s="494" t="n"/>
      <c r="T509" s="184" t="n"/>
      <c r="U509" s="184">
        <f>IF(Q509="","SIN ESTADO",IF(S509&lt;&gt;"","PAGA",IF(R509&gt;0,"VENCIDA",IF(R509&gt;=-5,"POR VENCER","AL DÍA"))))</f>
        <v/>
      </c>
      <c r="V509" s="185" t="n"/>
      <c r="W509" s="119">
        <f>IF(N($H509)&lt;3,"",IF(Q509="","",Q509+31))</f>
        <v/>
      </c>
      <c r="X509" s="124">
        <f>IF(W509="","",TODAY()-W509)</f>
        <v/>
      </c>
      <c r="Y509" s="494" t="n"/>
      <c r="Z509" s="184" t="n"/>
      <c r="AA509" s="184">
        <f>IF(W509="","SIN ESTADO",IF(Y509&lt;&gt;"","PAGA",IF(X509&gt;0,"VENCIDA",IF(X509&gt;=-5,"POR VENCER","AL DÍA"))))</f>
        <v/>
      </c>
      <c r="AB509" s="185" t="n"/>
      <c r="AC509" s="119">
        <f>IF(N($H509)&lt;4,"",IF(W509="","",W509+31))</f>
        <v/>
      </c>
      <c r="AD509" s="124">
        <f>IF(AC509="","",TODAY()-AC509)</f>
        <v/>
      </c>
      <c r="AE509" s="494" t="n"/>
      <c r="AF509" s="184" t="n"/>
      <c r="AG509" s="184">
        <f>IF(AC509="","SIN ESTADO",IF(AE509&lt;&gt;"","PAGA",IF(AD509&gt;0,"VENCIDA",IF(AD509&gt;=-5,"POR VENCER","AL DÍA"))))</f>
        <v/>
      </c>
      <c r="AH509" s="185" t="n"/>
      <c r="AI509" s="119">
        <f>IF(N($H509)&lt;5,"",IF(AC509="","",AC509+31))</f>
        <v/>
      </c>
      <c r="AJ509" s="124">
        <f>IF(AI509="","",TODAY()-AI509)</f>
        <v/>
      </c>
      <c r="AK509" s="494" t="n"/>
      <c r="AL509" s="184" t="n"/>
      <c r="AM509" s="184">
        <f>IF(AI509="","SIN ESTADO",IF(AK509&lt;&gt;"","PAGA",IF(AJ509&gt;0,"VENCIDA",IF(AJ509&gt;=-5,"POR VENCER","AL DÍA"))))</f>
        <v/>
      </c>
      <c r="AN509" s="185" t="n"/>
      <c r="AO509" s="119">
        <f>IF(N($H509)&lt;6,"",IF(AI509="","",AI509+31))</f>
        <v/>
      </c>
      <c r="AP509" s="124">
        <f>IF(AO509="","",TODAY()-AO509)</f>
        <v/>
      </c>
      <c r="AQ509" s="270" t="n"/>
      <c r="AR509" s="184" t="n"/>
      <c r="AS509" s="184">
        <f>IF(AO509="","SIN ESTADO",IF(AQ509&lt;&gt;"","PAGA",IF(AP509&gt;0,"VENCIDA",IF(AP509&gt;=-5,"POR VENCER","AL DÍA"))))</f>
        <v/>
      </c>
      <c r="AT509" s="185" t="n"/>
      <c r="AU509" s="119">
        <f>IF(N($H509)&lt;7,"",IF(AO509="","",AO509+31))</f>
        <v/>
      </c>
      <c r="AV509" s="124">
        <f>IF(AU509="","",TODAY()-AU509)</f>
        <v/>
      </c>
      <c r="AW509" s="494" t="n"/>
      <c r="AX509" s="184" t="n"/>
      <c r="AY509" s="184">
        <f>IF(AU509="","SIN ESTADO",IF(AW509&lt;&gt;"","PAGA",IF(AV509&gt;0,"VENCIDA",IF(AV509&gt;=-5,"POR VENCER","AL DÍA"))))</f>
        <v/>
      </c>
      <c r="AZ509" s="185" t="n"/>
      <c r="BA509" s="119">
        <f>IF(N($H509)&lt;8,"",IF(AU509="","",AU509+31))</f>
        <v/>
      </c>
      <c r="BB509" s="124">
        <f>IF(BA509="","",TODAY()-BA509)</f>
        <v/>
      </c>
      <c r="BC509" s="494" t="n"/>
      <c r="BD509" s="184" t="n"/>
      <c r="BE509" s="184">
        <f>IF(BA509="","SIN ESTADO",IF(BC509&lt;&gt;"","PAGA",IF(BB509&gt;0,"VENCIDA",IF(BB509&gt;=-5,"POR VENCER","AL DÍA"))))</f>
        <v/>
      </c>
      <c r="BF509" s="185" t="n"/>
      <c r="BG509" s="119">
        <f>IF(N($H509)&lt;9,"",IF(BA509="","",BA509+31))</f>
        <v/>
      </c>
      <c r="BH509" s="124">
        <f>IF(BG509="","",TODAY()-BG509)</f>
        <v/>
      </c>
      <c r="BI509" s="494" t="n"/>
      <c r="BJ509" s="184" t="n"/>
      <c r="BK509" s="184">
        <f>IF(BG509="","SIN ESTADO",IF(BI509&lt;&gt;"","PAGA",IF(BH509&gt;0,"VENCIDA",IF(BH509&gt;=-5,"POR VENCER","AL DÍA"))))</f>
        <v/>
      </c>
      <c r="BL509" s="185" t="n"/>
      <c r="BM509" s="119">
        <f>IF(N($H509)&lt;10,"",IF(BG509="","",BG509+31))</f>
        <v/>
      </c>
      <c r="BN509" s="124">
        <f>IF(BM509="","",TODAY()-BM509)</f>
        <v/>
      </c>
      <c r="BO509" s="494" t="n"/>
      <c r="BP509" s="184" t="n"/>
      <c r="BQ509" s="184">
        <f>IF(BM509="","SIN ESTADO",IF(BO509&lt;&gt;"","PAGA",IF(BN509&gt;0,"VENCIDA",IF(BN509&gt;=-5,"POR VENCER","AL DÍA"))))</f>
        <v/>
      </c>
      <c r="BR509" s="185" t="n"/>
      <c r="BS509" s="119">
        <f>IF(N($H509)&lt;11,"",IF(BM509="","",BM509+31))</f>
        <v/>
      </c>
      <c r="BT509" s="124">
        <f>IF(BS509="","",TODAY()-BS509)</f>
        <v/>
      </c>
      <c r="BU509" s="494" t="n"/>
      <c r="BV509" s="184" t="n"/>
      <c r="BW509" s="184">
        <f>IF(BS509="","SIN ESTADO",IF(BU509&lt;&gt;"","PAGA",IF(BT509&gt;0,"VENCIDA",IF(BT509&gt;=-5,"POR VENCER","AL DÍA"))))</f>
        <v/>
      </c>
      <c r="BX509" s="185" t="n"/>
      <c r="BY509" s="119">
        <f>IF(N($H509)&lt;12,"",IF(BS509="","",BS509+31))</f>
        <v/>
      </c>
      <c r="BZ509" s="124">
        <f>IF(BY509="","",TODAY()-BY509)</f>
        <v/>
      </c>
      <c r="CA509" s="494" t="n"/>
      <c r="CB509" s="184" t="n"/>
      <c r="CC509" s="184">
        <f>IF(BY509="","SIN ESTADO",IF(CA509&lt;&gt;"","PAGA",IF(BZ509&gt;0,"VENCIDA",IF(BZ509&gt;=-5,"POR VENCER","AL DÍA"))))</f>
        <v/>
      </c>
      <c r="CD509" s="185" t="n"/>
      <c r="CE509" s="119">
        <f>IF(N($H509)&lt;13,"",IF(BY509="","",BY509+31))</f>
        <v/>
      </c>
      <c r="CF509" s="124">
        <f>IF(CE509="","",TODAY()-CE509)</f>
        <v/>
      </c>
      <c r="CG509" s="494" t="n"/>
      <c r="CH509" s="184" t="n"/>
      <c r="CI509" s="184">
        <f>IF(CE509="","SIN ESTADO",IF(CG509&lt;&gt;"","PAGA",IF(CF509&gt;0,"VENCIDA",IF(CF509&gt;=-5,"POR VENCER","AL DÍA"))))</f>
        <v/>
      </c>
      <c r="CJ509" s="185" t="n"/>
      <c r="CK509" s="119">
        <f>IF(N($H509)&lt;14,"",IF(CE509="","",CE509+31))</f>
        <v/>
      </c>
      <c r="CL509" s="124">
        <f>IF(CK509="","",TODAY()-CK509)</f>
        <v/>
      </c>
      <c r="CM509" s="494" t="n"/>
      <c r="CN509" s="184" t="n"/>
      <c r="CO509" s="184">
        <f>IF(CK509="","SIN ESTADO",IF(CM509&lt;&gt;"","PAGA",IF(CL509&gt;0,"VENCIDA",IF(CL509&gt;=-5,"POR VENCER","AL DÍA"))))</f>
        <v/>
      </c>
      <c r="CP509" s="185" t="n"/>
      <c r="CQ509" s="119">
        <f>IF(N($H509)&lt;15,"",IF(CK509="","",CK509+31))</f>
        <v/>
      </c>
      <c r="CR509" s="124">
        <f>IF(CQ509="","",TODAY()-CQ509)</f>
        <v/>
      </c>
      <c r="CS509" s="494" t="n"/>
      <c r="CT509" s="184" t="n"/>
      <c r="CU509" s="184">
        <f>IF(CQ509="","SIN ESTADO",IF(CS509&lt;&gt;"","PAGA",IF(CR509&gt;0,"VENCIDA",IF(CR509&gt;=-5,"POR VENCER","AL DÍA"))))</f>
        <v/>
      </c>
      <c r="CV509" s="185" t="n"/>
      <c r="CW509" s="119">
        <f>IF(N($H509)&lt;16,"",IF(CQ509="","",CQ509+31))</f>
        <v/>
      </c>
      <c r="CX509" s="124">
        <f>IF(CW509="","",TODAY()-CW509)</f>
        <v/>
      </c>
      <c r="CY509" s="494" t="n"/>
      <c r="CZ509" s="184" t="n"/>
      <c r="DA509" s="184">
        <f>IF(CW509="","SIN ESTADO",IF(CY509&lt;&gt;"","PAGA",IF(CX509&gt;0,"VENCIDA",IF(CX509&gt;=-5,"POR VENCER","AL DÍA"))))</f>
        <v/>
      </c>
      <c r="DB509" s="185" t="n"/>
      <c r="DC509" s="119">
        <f>IF(N($H509)&lt;17,"",IF(CW509="","",CW509+31))</f>
        <v/>
      </c>
      <c r="DD509" s="124">
        <f>IF(DC509="","",TODAY()-DC509)</f>
        <v/>
      </c>
      <c r="DE509" s="494" t="n"/>
      <c r="DF509" s="184" t="n"/>
      <c r="DG509" s="184">
        <f>IF(DC509="","SIN ESTADO",IF(DE509&lt;&gt;"","PAGA",IF(DD509&gt;0,"VENCIDA",IF(DD509&gt;=-5,"POR VENCER","AL DÍA"))))</f>
        <v/>
      </c>
      <c r="DH509" s="185" t="n"/>
      <c r="DI509" s="119">
        <f>IF(N($H509)&lt;18,"",IF(DC509="","",DC509+31))</f>
        <v/>
      </c>
      <c r="DJ509" s="124">
        <f>IF(DI509="","",TODAY()-DI509)</f>
        <v/>
      </c>
      <c r="DK509" s="494" t="n"/>
      <c r="DL509" s="184" t="n"/>
      <c r="DM509" s="184">
        <f>IF(DI509="","SIN ESTADO",IF(DK509&lt;&gt;"","PAGA",IF(DJ509&gt;0,"VENCIDA",IF(DJ509&gt;=-5,"POR VENCER","AL DÍA"))))</f>
        <v/>
      </c>
      <c r="DN509" s="185" t="n"/>
      <c r="DO509" s="119">
        <f>IF(N($H509)&lt;19,"",IF(DI509="","",DI509+31))</f>
        <v/>
      </c>
      <c r="DP509" s="124">
        <f>IF(DO509="","",TODAY()-DO509)</f>
        <v/>
      </c>
      <c r="DQ509" s="494" t="n"/>
      <c r="DR509" s="184" t="n"/>
      <c r="DS509" s="184">
        <f>IF(DO509="","SIN ESTADO",IF(DQ509&lt;&gt;"","PAGA",IF(DP509&gt;0,"VENCIDA",IF(DP509&gt;=-5,"POR VENCER","AL DÍA"))))</f>
        <v/>
      </c>
      <c r="DT509" s="185" t="n"/>
      <c r="DU509" s="119">
        <f>IF(N($H509)&lt;20,"",IF(DO509="","",DO509+31))</f>
        <v/>
      </c>
      <c r="DV509" s="124">
        <f>IF(DU509="","",TODAY()-DU509)</f>
        <v/>
      </c>
      <c r="DW509" s="494" t="n"/>
      <c r="DX509" s="184" t="n"/>
      <c r="DY509" s="184">
        <f>IF(DU509="","SIN ESTADO",IF(DW509&lt;&gt;"","PAGA",IF(DV509&gt;0,"VENCIDA",IF(DV509&gt;=-5,"POR VENCER","AL DÍA"))))</f>
        <v/>
      </c>
      <c r="DZ509" s="185" t="n"/>
      <c r="EA509" s="119">
        <f>IF(N($H509)&lt;21,"",IF(DU509="","",DU509+31))</f>
        <v/>
      </c>
      <c r="EB509" s="124">
        <f>IF(EA509="","",TODAY()-EA509)</f>
        <v/>
      </c>
      <c r="EC509" s="494" t="n"/>
      <c r="ED509" s="184" t="n"/>
      <c r="EE509" s="184">
        <f>IF(EA509="","SIN ESTADO",IF(EC509&lt;&gt;"","PAGA",IF(EB509&gt;0,"VENCIDA",IF(EB509&gt;=-5,"POR VENCER","AL DÍA"))))</f>
        <v/>
      </c>
      <c r="EF509" s="185" t="n"/>
      <c r="EG509" s="119">
        <f>IF(N($H509)&lt;22,"",IF(EA509="","",EA509+31))</f>
        <v/>
      </c>
      <c r="EH509" s="124">
        <f>IF(EG509="","",TODAY()-EG509)</f>
        <v/>
      </c>
      <c r="EI509" s="494" t="n"/>
      <c r="EJ509" s="184" t="n"/>
      <c r="EK509" s="184">
        <f>IF(EG509="","SIN ESTADO",IF(EI509&lt;&gt;"","PAGA",IF(EH509&gt;0,"VENCIDA",IF(EH509&gt;=-5,"POR VENCER","AL DÍA"))))</f>
        <v/>
      </c>
      <c r="EL509" s="185" t="n"/>
      <c r="EM509" s="119">
        <f>IF(N($H509)&lt;23,"",IF(EG509="","",EG509+31))</f>
        <v/>
      </c>
      <c r="EN509" s="124">
        <f>IF(EM509="","",TODAY()-EM509)</f>
        <v/>
      </c>
      <c r="EO509" s="494" t="n"/>
      <c r="EP509" s="184" t="n"/>
      <c r="EQ509" s="184">
        <f>IF(EM509="","SIN ESTADO",IF(EO509&lt;&gt;"","PAGA",IF(EN509&gt;0,"VENCIDA",IF(EN509&gt;=-5,"POR VENCER","AL DÍA"))))</f>
        <v/>
      </c>
      <c r="ER509" s="185" t="n"/>
      <c r="ES509" s="119">
        <f>IF(N($H509)&lt;24,"",IF(EM509="","",EM509+31))</f>
        <v/>
      </c>
      <c r="ET509" s="124">
        <f>IF(ES509="","",TODAY()-ES509)</f>
        <v/>
      </c>
      <c r="EU509" s="494" t="n"/>
      <c r="EV509" s="184" t="n"/>
      <c r="EW509" s="184">
        <f>IF(ES509="","SIN ESTADO",IF(EU509&lt;&gt;"","PAGA",IF(ET509&gt;0,"VENCIDA",IF(ET509&gt;=-5,"POR VENCER","AL DÍA"))))</f>
        <v/>
      </c>
      <c r="EX509" s="185" t="n"/>
      <c r="EY509" s="119">
        <f>IF(N($H509)&lt;25,"",IF(ES509="","",ES509+31))</f>
        <v/>
      </c>
      <c r="EZ509" s="124">
        <f>IF(EY509="","",TODAY()-EY509)</f>
        <v/>
      </c>
      <c r="FA509" s="494" t="n"/>
      <c r="FB509" s="184" t="n"/>
      <c r="FC509" s="184">
        <f>IF(EY509="","SIN ESTADO",IF(FA509&lt;&gt;"","PAGA",IF(EZ509&gt;0,"VENCIDA",IF(EZ509&gt;=-5,"POR VENCER","AL DÍA"))))</f>
        <v/>
      </c>
      <c r="FD509" s="185" t="n"/>
      <c r="FE509" s="119">
        <f>IF(N($H509)&lt;26,"",IF(EY509="","",EY509+31))</f>
        <v/>
      </c>
      <c r="FF509" s="124">
        <f>IF(FE509="","",TODAY()-FE509)</f>
        <v/>
      </c>
      <c r="FG509" s="494" t="n"/>
      <c r="FH509" s="184" t="n"/>
      <c r="FI509" s="184">
        <f>IF(FE509="","SIN ESTADO",IF(FG509&lt;&gt;"","PAGA",IF(FF509&gt;0,"VENCIDA",IF(FF509&gt;=-5,"POR VENCER","AL DÍA"))))</f>
        <v/>
      </c>
      <c r="FJ509" s="185" t="n"/>
      <c r="FK509" s="119">
        <f>IF(N($H509)&lt;27,"",IF(FE509="","",FE509+31))</f>
        <v/>
      </c>
      <c r="FL509" s="124">
        <f>IF(FK509="","",TODAY()-FK509)</f>
        <v/>
      </c>
      <c r="FM509" s="494" t="n"/>
      <c r="FN509" s="184" t="n"/>
      <c r="FO509" s="184">
        <f>IF(FK509="","SIN ESTADO",IF(FM509&lt;&gt;"","PAGA",IF(FL509&gt;0,"VENCIDA",IF(FL509&gt;=-5,"POR VENCER","AL DÍA"))))</f>
        <v/>
      </c>
      <c r="FP509" s="185" t="n"/>
      <c r="FQ509" s="119">
        <f>IF(N($H509)&lt;28,"",IF(FK509="","",FK509+31))</f>
        <v/>
      </c>
      <c r="FR509" s="124">
        <f>IF(FQ509="","",TODAY()-FQ509)</f>
        <v/>
      </c>
      <c r="FS509" s="494" t="n"/>
      <c r="FT509" s="184" t="n"/>
      <c r="FU509" s="184">
        <f>IF(FQ509="","SIN ESTADO",IF(FS509&lt;&gt;"","PAGA",IF(FR509&gt;0,"VENCIDA",IF(FR509&gt;=-5,"POR VENCER","AL DÍA"))))</f>
        <v/>
      </c>
      <c r="FV509" s="185" t="n"/>
      <c r="FW509" s="119">
        <f>IF(N($H509)&lt;29,"",IF(FQ509="","",FQ509+31))</f>
        <v/>
      </c>
      <c r="FX509" s="124">
        <f>IF(FW509="","",TODAY()-FW509)</f>
        <v/>
      </c>
      <c r="FY509" s="494" t="n"/>
      <c r="FZ509" s="184" t="n"/>
      <c r="GA509" s="184">
        <f>IF(FW509="","SIN ESTADO",IF(FY509&lt;&gt;"","PAGA",IF(FX509&gt;0,"VENCIDA",IF(FX509&gt;=-5,"POR VENCER","AL DÍA"))))</f>
        <v/>
      </c>
      <c r="GB509" s="185" t="n"/>
      <c r="GC509" s="119">
        <f>IF(N($H509)&lt;30,"",IF(FW509="","",FW509+31))</f>
        <v/>
      </c>
      <c r="GD509" s="124">
        <f>IF(GC509="","",TODAY()-GC509)</f>
        <v/>
      </c>
      <c r="GE509" s="494" t="n"/>
      <c r="GF509" s="184" t="n"/>
      <c r="GG509" s="184">
        <f>IF(GC509="","SIN ESTADO",IF(GE509&lt;&gt;"","PAGA",IF(GD509&gt;0,"VENCIDA",IF(GD509&gt;=-5,"POR VENCER","AL DÍA"))))</f>
        <v/>
      </c>
      <c r="GH509" s="185" t="n"/>
      <c r="GI509" s="119">
        <f>IF(N($H509)&lt;31,"",IF(GC509="","",GC509+31))</f>
        <v/>
      </c>
      <c r="GJ509" s="124">
        <f>IF(GI509="","",TODAY()-GI509)</f>
        <v/>
      </c>
      <c r="GK509" s="494" t="n"/>
      <c r="GL509" s="184" t="n"/>
      <c r="GM509" s="184">
        <f>IF(GI509="","SIN ESTADO",IF(GK509&lt;&gt;"","PAGA",IF(GJ509&gt;0,"VENCIDA",IF(GJ509&gt;=-5,"POR VENCER","AL DÍA"))))</f>
        <v/>
      </c>
      <c r="GN509" s="185" t="n"/>
      <c r="GO509" s="119">
        <f>IF(N($H509)&lt;32,"",IF(GI509="","",GI509+31))</f>
        <v/>
      </c>
      <c r="GP509" s="124">
        <f>IF(GO509="","",TODAY()-GO509)</f>
        <v/>
      </c>
      <c r="GQ509" s="494" t="n"/>
      <c r="GR509" s="184" t="n"/>
      <c r="GS509" s="184">
        <f>IF(GO509="","SIN ESTADO",IF(GQ509&lt;&gt;"","PAGA",IF(GP509&gt;0,"VENCIDA",IF(GP509&gt;=-5,"POR VENCER","AL DÍA"))))</f>
        <v/>
      </c>
      <c r="GT509" s="185" t="n"/>
      <c r="GU509" s="119">
        <f>IF(N($H509)&lt;33,"",IF(GO509="","",GO509+31))</f>
        <v/>
      </c>
      <c r="GV509" s="124">
        <f>IF(GU509="","",TODAY()-GU509)</f>
        <v/>
      </c>
      <c r="GW509" s="494" t="n"/>
      <c r="GX509" s="184" t="n"/>
      <c r="GY509" s="184">
        <f>IF(GU509="","SIN ESTADO",IF(GW509&lt;&gt;"","PAGA",IF(GV509&gt;0,"VENCIDA",IF(GV509&gt;=-5,"POR VENCER","AL DÍA"))))</f>
        <v/>
      </c>
      <c r="GZ509" s="185" t="n"/>
      <c r="HA509" s="119">
        <f>IF(N($H509)&lt;34,"",IF(GU509="","",GU509+31))</f>
        <v/>
      </c>
      <c r="HB509" s="124">
        <f>IF(HA509="","",TODAY()-HA509)</f>
        <v/>
      </c>
      <c r="HC509" s="494" t="n"/>
      <c r="HD509" s="184" t="n"/>
      <c r="HE509" s="184">
        <f>IF(HA509="","SIN ESTADO",IF(HC509&lt;&gt;"","PAGA",IF(HB509&gt;0,"VENCIDA",IF(HB509&gt;=-5,"POR VENCER","AL DÍA"))))</f>
        <v/>
      </c>
      <c r="HF509" s="185" t="n"/>
      <c r="HG509" s="119">
        <f>IF(N($H509)&lt;35,"",IF(HA509="","",HA509+31))</f>
        <v/>
      </c>
      <c r="HH509" s="124">
        <f>IF(HG509="","",TODAY()-HG509)</f>
        <v/>
      </c>
      <c r="HI509" s="494" t="n"/>
      <c r="HJ509" s="184" t="n"/>
      <c r="HK509" s="184">
        <f>IF(HG509="","SIN ESTADO",IF(HI509&lt;&gt;"","PAGA",IF(HH509&gt;0,"VENCIDA",IF(HH509&gt;=-5,"POR VENCER","AL DÍA"))))</f>
        <v/>
      </c>
      <c r="HL509" s="168" t="n"/>
      <c r="HM509" s="119">
        <f>IF(N($H509)&lt;36,"",IF(HG509="","",HG509+31))</f>
        <v/>
      </c>
      <c r="HN509" s="124">
        <f>IF(HM509="","",TODAY()-HM509)</f>
        <v/>
      </c>
      <c r="HO509" s="494" t="n"/>
      <c r="HP509" s="184" t="n"/>
      <c r="HQ509" s="184">
        <f>IF(HM509="","SIN ESTADO",IF(HO509&lt;&gt;"","PAGA",IF(HN509&gt;0,"VENCIDA",IF(HN509&gt;=-5,"POR VENCER","AL DÍA"))))</f>
        <v/>
      </c>
      <c r="HR509" s="168" t="n"/>
      <c r="HS509" s="169">
        <f>N509+T509+Z509+AF509+AL509+AR509+AX509+BD509+BJ509+BP509+BV509+CB509+CH509+CN509+CT509+CZ509+DF509+DL509+DR509+DX509+ED509+EJ509+EP509+EV509+FB509+FH509+FN509+FT509+FZ509+GF509+GL509+GR509+GX509+HD509+HJ509+HP509</f>
        <v/>
      </c>
      <c r="HU509" s="170">
        <f>IFERROR(N($J509),0)</f>
        <v/>
      </c>
      <c r="HW509" s="170">
        <f>SUMPRODUCT((MOD(COLUMN($M509:$HR509)-COLUMN($M509),6)=0)*ISNUMBER($M509:$HR509)*($M509:$HR509&gt;=RESUMEN!$C$26)*($M509:$HR509&lt;=RESUMEN!$C$27)*IFERROR(N($N509:$HS509),0))</f>
        <v/>
      </c>
      <c r="HX509" s="170">
        <f>SUMPRODUCT((MOD(COLUMN($M509:$HR509)-COLUMN($M509),6)=0)*ISNUMBER($M509:$HR509)*($M509:$HR509&gt;=RESUMEN!$C$26)*($M509:$HR509&lt;=RESUMEN!$C$27))</f>
        <v/>
      </c>
    </row>
    <row r="510" ht="15.75" customHeight="1" s="506">
      <c r="B510" s="113">
        <f>VENTAS!A509</f>
        <v/>
      </c>
      <c r="C510" s="236">
        <f>VENTAS!B509</f>
        <v/>
      </c>
      <c r="D510" s="53">
        <f>VENTAS!C509</f>
        <v/>
      </c>
      <c r="E510" s="114">
        <f>VENTAS!D509</f>
        <v/>
      </c>
      <c r="F510" s="114">
        <f>VENTAS!J509</f>
        <v/>
      </c>
      <c r="G510" s="494">
        <f>VENTAS!F509</f>
        <v/>
      </c>
      <c r="H510" s="479">
        <f>VENTAS!K509</f>
        <v/>
      </c>
      <c r="I510" s="479">
        <f>VENTAS!M509</f>
        <v/>
      </c>
      <c r="J510" s="184">
        <f>VENTAS!L509</f>
        <v/>
      </c>
      <c r="K510" s="119">
        <f>IF(N($H510)&lt;1,"",$G510+31)</f>
        <v/>
      </c>
      <c r="L510" s="124">
        <f>IF(K510="","",TODAY()-K510)</f>
        <v/>
      </c>
      <c r="M510" s="494" t="n"/>
      <c r="N510" s="374" t="n"/>
      <c r="O510" s="184">
        <f>IF(K510="","SIN ESTADO",IF(M510&lt;&gt;"","PAGA",IF(L510&gt;0,"VENCIDA",IF(L510&gt;=-5,"POR VENCER","AL DÍA"))))</f>
        <v/>
      </c>
      <c r="P510" s="185" t="n"/>
      <c r="Q510" s="119">
        <f>IF(N($H510)&lt;2,"",IF(K510="","",K510+31))</f>
        <v/>
      </c>
      <c r="R510" s="124">
        <f>IF(Q510="","",TODAY()-Q510)</f>
        <v/>
      </c>
      <c r="S510" s="494" t="n"/>
      <c r="T510" s="184" t="n"/>
      <c r="U510" s="184">
        <f>IF(Q510="","SIN ESTADO",IF(S510&lt;&gt;"","PAGA",IF(R510&gt;0,"VENCIDA",IF(R510&gt;=-5,"POR VENCER","AL DÍA"))))</f>
        <v/>
      </c>
      <c r="V510" s="185" t="n"/>
      <c r="W510" s="119">
        <f>IF(N($H510)&lt;3,"",IF(Q510="","",Q510+31))</f>
        <v/>
      </c>
      <c r="X510" s="124">
        <f>IF(W510="","",TODAY()-W510)</f>
        <v/>
      </c>
      <c r="Y510" s="494" t="n"/>
      <c r="Z510" s="184" t="n"/>
      <c r="AA510" s="184">
        <f>IF(W510="","SIN ESTADO",IF(Y510&lt;&gt;"","PAGA",IF(X510&gt;0,"VENCIDA",IF(X510&gt;=-5,"POR VENCER","AL DÍA"))))</f>
        <v/>
      </c>
      <c r="AB510" s="185" t="n"/>
      <c r="AC510" s="119">
        <f>IF(N($H510)&lt;4,"",IF(W510="","",W510+31))</f>
        <v/>
      </c>
      <c r="AD510" s="124">
        <f>IF(AC510="","",TODAY()-AC510)</f>
        <v/>
      </c>
      <c r="AE510" s="494" t="n"/>
      <c r="AF510" s="184" t="n"/>
      <c r="AG510" s="184">
        <f>IF(AC510="","SIN ESTADO",IF(AE510&lt;&gt;"","PAGA",IF(AD510&gt;0,"VENCIDA",IF(AD510&gt;=-5,"POR VENCER","AL DÍA"))))</f>
        <v/>
      </c>
      <c r="AH510" s="185" t="n"/>
      <c r="AI510" s="119">
        <f>IF(N($H510)&lt;5,"",IF(AC510="","",AC510+31))</f>
        <v/>
      </c>
      <c r="AJ510" s="124">
        <f>IF(AI510="","",TODAY()-AI510)</f>
        <v/>
      </c>
      <c r="AK510" s="494" t="n"/>
      <c r="AL510" s="184" t="n"/>
      <c r="AM510" s="184">
        <f>IF(AI510="","SIN ESTADO",IF(AK510&lt;&gt;"","PAGA",IF(AJ510&gt;0,"VENCIDA",IF(AJ510&gt;=-5,"POR VENCER","AL DÍA"))))</f>
        <v/>
      </c>
      <c r="AN510" s="185" t="n"/>
      <c r="AO510" s="119">
        <f>IF(N($H510)&lt;6,"",IF(AI510="","",AI510+31))</f>
        <v/>
      </c>
      <c r="AP510" s="124">
        <f>IF(AO510="","",TODAY()-AO510)</f>
        <v/>
      </c>
      <c r="AQ510" s="270" t="n"/>
      <c r="AR510" s="184" t="n"/>
      <c r="AS510" s="184">
        <f>IF(AO510="","SIN ESTADO",IF(AQ510&lt;&gt;"","PAGA",IF(AP510&gt;0,"VENCIDA",IF(AP510&gt;=-5,"POR VENCER","AL DÍA"))))</f>
        <v/>
      </c>
      <c r="AT510" s="185" t="n"/>
      <c r="AU510" s="119">
        <f>IF(N($H510)&lt;7,"",IF(AO510="","",AO510+31))</f>
        <v/>
      </c>
      <c r="AV510" s="124">
        <f>IF(AU510="","",TODAY()-AU510)</f>
        <v/>
      </c>
      <c r="AW510" s="494" t="n"/>
      <c r="AX510" s="184" t="n"/>
      <c r="AY510" s="184">
        <f>IF(AU510="","SIN ESTADO",IF(AW510&lt;&gt;"","PAGA",IF(AV510&gt;0,"VENCIDA",IF(AV510&gt;=-5,"POR VENCER","AL DÍA"))))</f>
        <v/>
      </c>
      <c r="AZ510" s="185" t="n"/>
      <c r="BA510" s="119">
        <f>IF(N($H510)&lt;8,"",IF(AU510="","",AU510+31))</f>
        <v/>
      </c>
      <c r="BB510" s="124">
        <f>IF(BA510="","",TODAY()-BA510)</f>
        <v/>
      </c>
      <c r="BC510" s="494" t="n"/>
      <c r="BD510" s="184" t="n"/>
      <c r="BE510" s="184">
        <f>IF(BA510="","SIN ESTADO",IF(BC510&lt;&gt;"","PAGA",IF(BB510&gt;0,"VENCIDA",IF(BB510&gt;=-5,"POR VENCER","AL DÍA"))))</f>
        <v/>
      </c>
      <c r="BF510" s="185" t="n"/>
      <c r="BG510" s="119">
        <f>IF(N($H510)&lt;9,"",IF(BA510="","",BA510+31))</f>
        <v/>
      </c>
      <c r="BH510" s="124">
        <f>IF(BG510="","",TODAY()-BG510)</f>
        <v/>
      </c>
      <c r="BI510" s="494" t="n"/>
      <c r="BJ510" s="184" t="n"/>
      <c r="BK510" s="184">
        <f>IF(BG510="","SIN ESTADO",IF(BI510&lt;&gt;"","PAGA",IF(BH510&gt;0,"VENCIDA",IF(BH510&gt;=-5,"POR VENCER","AL DÍA"))))</f>
        <v/>
      </c>
      <c r="BL510" s="185" t="n"/>
      <c r="BM510" s="119">
        <f>IF(N($H510)&lt;10,"",IF(BG510="","",BG510+31))</f>
        <v/>
      </c>
      <c r="BN510" s="124">
        <f>IF(BM510="","",TODAY()-BM510)</f>
        <v/>
      </c>
      <c r="BO510" s="494" t="n"/>
      <c r="BP510" s="184" t="n"/>
      <c r="BQ510" s="184">
        <f>IF(BM510="","SIN ESTADO",IF(BO510&lt;&gt;"","PAGA",IF(BN510&gt;0,"VENCIDA",IF(BN510&gt;=-5,"POR VENCER","AL DÍA"))))</f>
        <v/>
      </c>
      <c r="BR510" s="185" t="n"/>
      <c r="BS510" s="119">
        <f>IF(N($H510)&lt;11,"",IF(BM510="","",BM510+31))</f>
        <v/>
      </c>
      <c r="BT510" s="124">
        <f>IF(BS510="","",TODAY()-BS510)</f>
        <v/>
      </c>
      <c r="BU510" s="494" t="n"/>
      <c r="BV510" s="184" t="n"/>
      <c r="BW510" s="184">
        <f>IF(BS510="","SIN ESTADO",IF(BU510&lt;&gt;"","PAGA",IF(BT510&gt;0,"VENCIDA",IF(BT510&gt;=-5,"POR VENCER","AL DÍA"))))</f>
        <v/>
      </c>
      <c r="BX510" s="185" t="n"/>
      <c r="BY510" s="119">
        <f>IF(N($H510)&lt;12,"",IF(BS510="","",BS510+31))</f>
        <v/>
      </c>
      <c r="BZ510" s="124">
        <f>IF(BY510="","",TODAY()-BY510)</f>
        <v/>
      </c>
      <c r="CA510" s="494" t="n"/>
      <c r="CB510" s="184" t="n"/>
      <c r="CC510" s="184">
        <f>IF(BY510="","SIN ESTADO",IF(CA510&lt;&gt;"","PAGA",IF(BZ510&gt;0,"VENCIDA",IF(BZ510&gt;=-5,"POR VENCER","AL DÍA"))))</f>
        <v/>
      </c>
      <c r="CD510" s="185" t="n"/>
      <c r="CE510" s="119">
        <f>IF(N($H510)&lt;13,"",IF(BY510="","",BY510+31))</f>
        <v/>
      </c>
      <c r="CF510" s="124">
        <f>IF(CE510="","",TODAY()-CE510)</f>
        <v/>
      </c>
      <c r="CG510" s="494" t="n"/>
      <c r="CH510" s="184" t="n"/>
      <c r="CI510" s="184">
        <f>IF(CE510="","SIN ESTADO",IF(CG510&lt;&gt;"","PAGA",IF(CF510&gt;0,"VENCIDA",IF(CF510&gt;=-5,"POR VENCER","AL DÍA"))))</f>
        <v/>
      </c>
      <c r="CJ510" s="185" t="n"/>
      <c r="CK510" s="119">
        <f>IF(N($H510)&lt;14,"",IF(CE510="","",CE510+31))</f>
        <v/>
      </c>
      <c r="CL510" s="124">
        <f>IF(CK510="","",TODAY()-CK510)</f>
        <v/>
      </c>
      <c r="CM510" s="494" t="n"/>
      <c r="CN510" s="184" t="n"/>
      <c r="CO510" s="184">
        <f>IF(CK510="","SIN ESTADO",IF(CM510&lt;&gt;"","PAGA",IF(CL510&gt;0,"VENCIDA",IF(CL510&gt;=-5,"POR VENCER","AL DÍA"))))</f>
        <v/>
      </c>
      <c r="CP510" s="185" t="n"/>
      <c r="CQ510" s="119">
        <f>IF(N($H510)&lt;15,"",IF(CK510="","",CK510+31))</f>
        <v/>
      </c>
      <c r="CR510" s="124">
        <f>IF(CQ510="","",TODAY()-CQ510)</f>
        <v/>
      </c>
      <c r="CS510" s="494" t="n"/>
      <c r="CT510" s="184" t="n"/>
      <c r="CU510" s="184">
        <f>IF(CQ510="","SIN ESTADO",IF(CS510&lt;&gt;"","PAGA",IF(CR510&gt;0,"VENCIDA",IF(CR510&gt;=-5,"POR VENCER","AL DÍA"))))</f>
        <v/>
      </c>
      <c r="CV510" s="185" t="n"/>
      <c r="CW510" s="119">
        <f>IF(N($H510)&lt;16,"",IF(CQ510="","",CQ510+31))</f>
        <v/>
      </c>
      <c r="CX510" s="124">
        <f>IF(CW510="","",TODAY()-CW510)</f>
        <v/>
      </c>
      <c r="CY510" s="494" t="n"/>
      <c r="CZ510" s="184" t="n"/>
      <c r="DA510" s="184">
        <f>IF(CW510="","SIN ESTADO",IF(CY510&lt;&gt;"","PAGA",IF(CX510&gt;0,"VENCIDA",IF(CX510&gt;=-5,"POR VENCER","AL DÍA"))))</f>
        <v/>
      </c>
      <c r="DB510" s="185" t="n"/>
      <c r="DC510" s="119">
        <f>IF(N($H510)&lt;17,"",IF(CW510="","",CW510+31))</f>
        <v/>
      </c>
      <c r="DD510" s="124">
        <f>IF(DC510="","",TODAY()-DC510)</f>
        <v/>
      </c>
      <c r="DE510" s="494" t="n"/>
      <c r="DF510" s="184" t="n"/>
      <c r="DG510" s="184">
        <f>IF(DC510="","SIN ESTADO",IF(DE510&lt;&gt;"","PAGA",IF(DD510&gt;0,"VENCIDA",IF(DD510&gt;=-5,"POR VENCER","AL DÍA"))))</f>
        <v/>
      </c>
      <c r="DH510" s="185" t="n"/>
      <c r="DI510" s="119">
        <f>IF(N($H510)&lt;18,"",IF(DC510="","",DC510+31))</f>
        <v/>
      </c>
      <c r="DJ510" s="124">
        <f>IF(DI510="","",TODAY()-DI510)</f>
        <v/>
      </c>
      <c r="DK510" s="494" t="n"/>
      <c r="DL510" s="184" t="n"/>
      <c r="DM510" s="184">
        <f>IF(DI510="","SIN ESTADO",IF(DK510&lt;&gt;"","PAGA",IF(DJ510&gt;0,"VENCIDA",IF(DJ510&gt;=-5,"POR VENCER","AL DÍA"))))</f>
        <v/>
      </c>
      <c r="DN510" s="185" t="n"/>
      <c r="DO510" s="119">
        <f>IF(N($H510)&lt;19,"",IF(DI510="","",DI510+31))</f>
        <v/>
      </c>
      <c r="DP510" s="124">
        <f>IF(DO510="","",TODAY()-DO510)</f>
        <v/>
      </c>
      <c r="DQ510" s="494" t="n"/>
      <c r="DR510" s="184" t="n"/>
      <c r="DS510" s="184">
        <f>IF(DO510="","SIN ESTADO",IF(DQ510&lt;&gt;"","PAGA",IF(DP510&gt;0,"VENCIDA",IF(DP510&gt;=-5,"POR VENCER","AL DÍA"))))</f>
        <v/>
      </c>
      <c r="DT510" s="185" t="n"/>
      <c r="DU510" s="119">
        <f>IF(N($H510)&lt;20,"",IF(DO510="","",DO510+31))</f>
        <v/>
      </c>
      <c r="DV510" s="124">
        <f>IF(DU510="","",TODAY()-DU510)</f>
        <v/>
      </c>
      <c r="DW510" s="494" t="n"/>
      <c r="DX510" s="184" t="n"/>
      <c r="DY510" s="184">
        <f>IF(DU510="","SIN ESTADO",IF(DW510&lt;&gt;"","PAGA",IF(DV510&gt;0,"VENCIDA",IF(DV510&gt;=-5,"POR VENCER","AL DÍA"))))</f>
        <v/>
      </c>
      <c r="DZ510" s="185" t="n"/>
      <c r="EA510" s="119">
        <f>IF(N($H510)&lt;21,"",IF(DU510="","",DU510+31))</f>
        <v/>
      </c>
      <c r="EB510" s="124">
        <f>IF(EA510="","",TODAY()-EA510)</f>
        <v/>
      </c>
      <c r="EC510" s="494" t="n"/>
      <c r="ED510" s="184" t="n"/>
      <c r="EE510" s="184">
        <f>IF(EA510="","SIN ESTADO",IF(EC510&lt;&gt;"","PAGA",IF(EB510&gt;0,"VENCIDA",IF(EB510&gt;=-5,"POR VENCER","AL DÍA"))))</f>
        <v/>
      </c>
      <c r="EF510" s="185" t="n"/>
      <c r="EG510" s="119">
        <f>IF(N($H510)&lt;22,"",IF(EA510="","",EA510+31))</f>
        <v/>
      </c>
      <c r="EH510" s="124">
        <f>IF(EG510="","",TODAY()-EG510)</f>
        <v/>
      </c>
      <c r="EI510" s="494" t="n"/>
      <c r="EJ510" s="184" t="n"/>
      <c r="EK510" s="184">
        <f>IF(EG510="","SIN ESTADO",IF(EI510&lt;&gt;"","PAGA",IF(EH510&gt;0,"VENCIDA",IF(EH510&gt;=-5,"POR VENCER","AL DÍA"))))</f>
        <v/>
      </c>
      <c r="EL510" s="185" t="n"/>
      <c r="EM510" s="119">
        <f>IF(N($H510)&lt;23,"",IF(EG510="","",EG510+31))</f>
        <v/>
      </c>
      <c r="EN510" s="124">
        <f>IF(EM510="","",TODAY()-EM510)</f>
        <v/>
      </c>
      <c r="EO510" s="494" t="n"/>
      <c r="EP510" s="184" t="n"/>
      <c r="EQ510" s="184">
        <f>IF(EM510="","SIN ESTADO",IF(EO510&lt;&gt;"","PAGA",IF(EN510&gt;0,"VENCIDA",IF(EN510&gt;=-5,"POR VENCER","AL DÍA"))))</f>
        <v/>
      </c>
      <c r="ER510" s="185" t="n"/>
      <c r="ES510" s="119">
        <f>IF(N($H510)&lt;24,"",IF(EM510="","",EM510+31))</f>
        <v/>
      </c>
      <c r="ET510" s="124">
        <f>IF(ES510="","",TODAY()-ES510)</f>
        <v/>
      </c>
      <c r="EU510" s="494" t="n"/>
      <c r="EV510" s="184" t="n"/>
      <c r="EW510" s="184">
        <f>IF(ES510="","SIN ESTADO",IF(EU510&lt;&gt;"","PAGA",IF(ET510&gt;0,"VENCIDA",IF(ET510&gt;=-5,"POR VENCER","AL DÍA"))))</f>
        <v/>
      </c>
      <c r="EX510" s="185" t="n"/>
      <c r="EY510" s="119">
        <f>IF(N($H510)&lt;25,"",IF(ES510="","",ES510+31))</f>
        <v/>
      </c>
      <c r="EZ510" s="124">
        <f>IF(EY510="","",TODAY()-EY510)</f>
        <v/>
      </c>
      <c r="FA510" s="494" t="n"/>
      <c r="FB510" s="184" t="n"/>
      <c r="FC510" s="184">
        <f>IF(EY510="","SIN ESTADO",IF(FA510&lt;&gt;"","PAGA",IF(EZ510&gt;0,"VENCIDA",IF(EZ510&gt;=-5,"POR VENCER","AL DÍA"))))</f>
        <v/>
      </c>
      <c r="FD510" s="185" t="n"/>
      <c r="FE510" s="119">
        <f>IF(N($H510)&lt;26,"",IF(EY510="","",EY510+31))</f>
        <v/>
      </c>
      <c r="FF510" s="124">
        <f>IF(FE510="","",TODAY()-FE510)</f>
        <v/>
      </c>
      <c r="FG510" s="494" t="n"/>
      <c r="FH510" s="184" t="n"/>
      <c r="FI510" s="184">
        <f>IF(FE510="","SIN ESTADO",IF(FG510&lt;&gt;"","PAGA",IF(FF510&gt;0,"VENCIDA",IF(FF510&gt;=-5,"POR VENCER","AL DÍA"))))</f>
        <v/>
      </c>
      <c r="FJ510" s="185" t="n"/>
      <c r="FK510" s="119">
        <f>IF(N($H510)&lt;27,"",IF(FE510="","",FE510+31))</f>
        <v/>
      </c>
      <c r="FL510" s="124">
        <f>IF(FK510="","",TODAY()-FK510)</f>
        <v/>
      </c>
      <c r="FM510" s="494" t="n"/>
      <c r="FN510" s="184" t="n"/>
      <c r="FO510" s="184">
        <f>IF(FK510="","SIN ESTADO",IF(FM510&lt;&gt;"","PAGA",IF(FL510&gt;0,"VENCIDA",IF(FL510&gt;=-5,"POR VENCER","AL DÍA"))))</f>
        <v/>
      </c>
      <c r="FP510" s="185" t="n"/>
      <c r="FQ510" s="119">
        <f>IF(N($H510)&lt;28,"",IF(FK510="","",FK510+31))</f>
        <v/>
      </c>
      <c r="FR510" s="124">
        <f>IF(FQ510="","",TODAY()-FQ510)</f>
        <v/>
      </c>
      <c r="FS510" s="494" t="n"/>
      <c r="FT510" s="184" t="n"/>
      <c r="FU510" s="184">
        <f>IF(FQ510="","SIN ESTADO",IF(FS510&lt;&gt;"","PAGA",IF(FR510&gt;0,"VENCIDA",IF(FR510&gt;=-5,"POR VENCER","AL DÍA"))))</f>
        <v/>
      </c>
      <c r="FV510" s="185" t="n"/>
      <c r="FW510" s="119">
        <f>IF(N($H510)&lt;29,"",IF(FQ510="","",FQ510+31))</f>
        <v/>
      </c>
      <c r="FX510" s="124">
        <f>IF(FW510="","",TODAY()-FW510)</f>
        <v/>
      </c>
      <c r="FY510" s="494" t="n"/>
      <c r="FZ510" s="184" t="n"/>
      <c r="GA510" s="184">
        <f>IF(FW510="","SIN ESTADO",IF(FY510&lt;&gt;"","PAGA",IF(FX510&gt;0,"VENCIDA",IF(FX510&gt;=-5,"POR VENCER","AL DÍA"))))</f>
        <v/>
      </c>
      <c r="GB510" s="185" t="n"/>
      <c r="GC510" s="119">
        <f>IF(N($H510)&lt;30,"",IF(FW510="","",FW510+31))</f>
        <v/>
      </c>
      <c r="GD510" s="124">
        <f>IF(GC510="","",TODAY()-GC510)</f>
        <v/>
      </c>
      <c r="GE510" s="494" t="n"/>
      <c r="GF510" s="184" t="n"/>
      <c r="GG510" s="184">
        <f>IF(GC510="","SIN ESTADO",IF(GE510&lt;&gt;"","PAGA",IF(GD510&gt;0,"VENCIDA",IF(GD510&gt;=-5,"POR VENCER","AL DÍA"))))</f>
        <v/>
      </c>
      <c r="GH510" s="185" t="n"/>
      <c r="GI510" s="119">
        <f>IF(N($H510)&lt;31,"",IF(GC510="","",GC510+31))</f>
        <v/>
      </c>
      <c r="GJ510" s="124">
        <f>IF(GI510="","",TODAY()-GI510)</f>
        <v/>
      </c>
      <c r="GK510" s="494" t="n"/>
      <c r="GL510" s="184" t="n"/>
      <c r="GM510" s="184">
        <f>IF(GI510="","SIN ESTADO",IF(GK510&lt;&gt;"","PAGA",IF(GJ510&gt;0,"VENCIDA",IF(GJ510&gt;=-5,"POR VENCER","AL DÍA"))))</f>
        <v/>
      </c>
      <c r="GN510" s="185" t="n"/>
      <c r="GO510" s="119">
        <f>IF(N($H510)&lt;32,"",IF(GI510="","",GI510+31))</f>
        <v/>
      </c>
      <c r="GP510" s="124">
        <f>IF(GO510="","",TODAY()-GO510)</f>
        <v/>
      </c>
      <c r="GQ510" s="494" t="n"/>
      <c r="GR510" s="184" t="n"/>
      <c r="GS510" s="184">
        <f>IF(GO510="","SIN ESTADO",IF(GQ510&lt;&gt;"","PAGA",IF(GP510&gt;0,"VENCIDA",IF(GP510&gt;=-5,"POR VENCER","AL DÍA"))))</f>
        <v/>
      </c>
      <c r="GT510" s="185" t="n"/>
      <c r="GU510" s="119">
        <f>IF(N($H510)&lt;33,"",IF(GO510="","",GO510+31))</f>
        <v/>
      </c>
      <c r="GV510" s="124">
        <f>IF(GU510="","",TODAY()-GU510)</f>
        <v/>
      </c>
      <c r="GW510" s="494" t="n"/>
      <c r="GX510" s="184" t="n"/>
      <c r="GY510" s="184">
        <f>IF(GU510="","SIN ESTADO",IF(GW510&lt;&gt;"","PAGA",IF(GV510&gt;0,"VENCIDA",IF(GV510&gt;=-5,"POR VENCER","AL DÍA"))))</f>
        <v/>
      </c>
      <c r="GZ510" s="185" t="n"/>
      <c r="HA510" s="119">
        <f>IF(N($H510)&lt;34,"",IF(GU510="","",GU510+31))</f>
        <v/>
      </c>
      <c r="HB510" s="124">
        <f>IF(HA510="","",TODAY()-HA510)</f>
        <v/>
      </c>
      <c r="HC510" s="494" t="n"/>
      <c r="HD510" s="184" t="n"/>
      <c r="HE510" s="184">
        <f>IF(HA510="","SIN ESTADO",IF(HC510&lt;&gt;"","PAGA",IF(HB510&gt;0,"VENCIDA",IF(HB510&gt;=-5,"POR VENCER","AL DÍA"))))</f>
        <v/>
      </c>
      <c r="HF510" s="185" t="n"/>
      <c r="HG510" s="119">
        <f>IF(N($H510)&lt;35,"",IF(HA510="","",HA510+31))</f>
        <v/>
      </c>
      <c r="HH510" s="124">
        <f>IF(HG510="","",TODAY()-HG510)</f>
        <v/>
      </c>
      <c r="HI510" s="494" t="n"/>
      <c r="HJ510" s="184" t="n"/>
      <c r="HK510" s="184">
        <f>IF(HG510="","SIN ESTADO",IF(HI510&lt;&gt;"","PAGA",IF(HH510&gt;0,"VENCIDA",IF(HH510&gt;=-5,"POR VENCER","AL DÍA"))))</f>
        <v/>
      </c>
      <c r="HL510" s="168" t="n"/>
      <c r="HM510" s="119">
        <f>IF(N($H510)&lt;36,"",IF(HG510="","",HG510+31))</f>
        <v/>
      </c>
      <c r="HN510" s="124">
        <f>IF(HM510="","",TODAY()-HM510)</f>
        <v/>
      </c>
      <c r="HO510" s="494" t="n"/>
      <c r="HP510" s="184" t="n"/>
      <c r="HQ510" s="184">
        <f>IF(HM510="","SIN ESTADO",IF(HO510&lt;&gt;"","PAGA",IF(HN510&gt;0,"VENCIDA",IF(HN510&gt;=-5,"POR VENCER","AL DÍA"))))</f>
        <v/>
      </c>
      <c r="HR510" s="168" t="n"/>
      <c r="HS510" s="169">
        <f>N510+T510+Z510+AF510+AL510+AR510+AX510+BD510+BJ510+BP510+BV510+CB510+CH510+CN510+CT510+CZ510+DF510+DL510+DR510+DX510+ED510+EJ510+EP510+EV510+FB510+FH510+FN510+FT510+FZ510+GF510+GL510+GR510+GX510+HD510+HJ510+HP510</f>
        <v/>
      </c>
      <c r="HU510" s="170">
        <f>IFERROR(N($J510),0)</f>
        <v/>
      </c>
      <c r="HW510" s="170">
        <f>SUMPRODUCT((MOD(COLUMN($M510:$HR510)-COLUMN($M510),6)=0)*ISNUMBER($M510:$HR510)*($M510:$HR510&gt;=RESUMEN!$C$26)*($M510:$HR510&lt;=RESUMEN!$C$27)*IFERROR(N($N510:$HS510),0))</f>
        <v/>
      </c>
      <c r="HX510" s="170">
        <f>SUMPRODUCT((MOD(COLUMN($M510:$HR510)-COLUMN($M510),6)=0)*ISNUMBER($M510:$HR510)*($M510:$HR510&gt;=RESUMEN!$C$26)*($M510:$HR510&lt;=RESUMEN!$C$27))</f>
        <v/>
      </c>
    </row>
    <row r="511" ht="15.75" customHeight="1" s="506">
      <c r="B511" s="113">
        <f>VENTAS!A510</f>
        <v/>
      </c>
      <c r="C511" s="236">
        <f>VENTAS!B510</f>
        <v/>
      </c>
      <c r="D511" s="53">
        <f>VENTAS!C510</f>
        <v/>
      </c>
      <c r="E511" s="114">
        <f>VENTAS!D510</f>
        <v/>
      </c>
      <c r="F511" s="114">
        <f>VENTAS!J510</f>
        <v/>
      </c>
      <c r="G511" s="494">
        <f>VENTAS!F510</f>
        <v/>
      </c>
      <c r="H511" s="479">
        <f>VENTAS!K510</f>
        <v/>
      </c>
      <c r="I511" s="479">
        <f>VENTAS!M510</f>
        <v/>
      </c>
      <c r="J511" s="184">
        <f>VENTAS!L510</f>
        <v/>
      </c>
      <c r="K511" s="119">
        <f>IF(N($H511)&lt;1,"",$G511+31)</f>
        <v/>
      </c>
      <c r="L511" s="124">
        <f>IF(K511="","",TODAY()-K511)</f>
        <v/>
      </c>
      <c r="M511" s="494" t="n">
        <v>46252</v>
      </c>
      <c r="N511" s="374" t="n">
        <v>618300</v>
      </c>
      <c r="O511" s="184">
        <f>IF(K511="","SIN ESTADO",IF(M511&lt;&gt;"","PAGA",IF(L511&gt;0,"VENCIDA",IF(L511&gt;=-5,"POR VENCER","AL DÍA"))))</f>
        <v/>
      </c>
      <c r="P511" s="185" t="inlineStr">
        <is>
          <t>TRANSFERENCIA</t>
        </is>
      </c>
      <c r="Q511" s="119">
        <f>IF(N($H511)&lt;2,"",IF(K511="","",K511+31))</f>
        <v/>
      </c>
      <c r="R511" s="124">
        <f>IF(Q511="","",TODAY()-Q511)</f>
        <v/>
      </c>
      <c r="S511" s="494" t="n">
        <v>46285</v>
      </c>
      <c r="T511" s="184" t="n">
        <v>618300</v>
      </c>
      <c r="U511" s="184">
        <f>IF(Q511="","SIN ESTADO",IF(S511&lt;&gt;"","PAGA",IF(R511&gt;0,"VENCIDA",IF(R511&gt;=-5,"POR VENCER","AL DÍA"))))</f>
        <v/>
      </c>
      <c r="V511" s="185" t="inlineStr">
        <is>
          <t>TRANSFERENCIA</t>
        </is>
      </c>
      <c r="W511" s="119">
        <f>IF(N($H511)&lt;3,"",IF(Q511="","",Q511+31))</f>
        <v/>
      </c>
      <c r="X511" s="124">
        <f>IF(W511="","",TODAY()-W511)</f>
        <v/>
      </c>
      <c r="Y511" s="494" t="n"/>
      <c r="Z511" s="184" t="n"/>
      <c r="AA511" s="184">
        <f>IF(W511="","SIN ESTADO",IF(Y511&lt;&gt;"","PAGA",IF(X511&gt;0,"VENCIDA",IF(X511&gt;=-5,"POR VENCER","AL DÍA"))))</f>
        <v/>
      </c>
      <c r="AB511" s="185" t="n"/>
      <c r="AC511" s="119">
        <f>IF(N($H511)&lt;4,"",IF(W511="","",W511+31))</f>
        <v/>
      </c>
      <c r="AD511" s="124">
        <f>IF(AC511="","",TODAY()-AC511)</f>
        <v/>
      </c>
      <c r="AE511" s="494" t="n"/>
      <c r="AF511" s="184" t="n"/>
      <c r="AG511" s="184">
        <f>IF(AC511="","SIN ESTADO",IF(AE511&lt;&gt;"","PAGA",IF(AD511&gt;0,"VENCIDA",IF(AD511&gt;=-5,"POR VENCER","AL DÍA"))))</f>
        <v/>
      </c>
      <c r="AH511" s="185" t="n"/>
      <c r="AI511" s="119">
        <f>IF(N($H511)&lt;5,"",IF(AC511="","",AC511+31))</f>
        <v/>
      </c>
      <c r="AJ511" s="124">
        <f>IF(AI511="","",TODAY()-AI511)</f>
        <v/>
      </c>
      <c r="AK511" s="494" t="n"/>
      <c r="AL511" s="184" t="n"/>
      <c r="AM511" s="184">
        <f>IF(AI511="","SIN ESTADO",IF(AK511&lt;&gt;"","PAGA",IF(AJ511&gt;0,"VENCIDA",IF(AJ511&gt;=-5,"POR VENCER","AL DÍA"))))</f>
        <v/>
      </c>
      <c r="AN511" s="185" t="n"/>
      <c r="AO511" s="119">
        <f>IF(N($H511)&lt;6,"",IF(AI511="","",AI511+31))</f>
        <v/>
      </c>
      <c r="AP511" s="124">
        <f>IF(AO511="","",TODAY()-AO511)</f>
        <v/>
      </c>
      <c r="AQ511" s="270" t="n"/>
      <c r="AR511" s="184" t="n"/>
      <c r="AS511" s="184">
        <f>IF(AO511="","SIN ESTADO",IF(AQ511&lt;&gt;"","PAGA",IF(AP511&gt;0,"VENCIDA",IF(AP511&gt;=-5,"POR VENCER","AL DÍA"))))</f>
        <v/>
      </c>
      <c r="AT511" s="185" t="n"/>
      <c r="AU511" s="119">
        <f>IF(N($H511)&lt;7,"",IF(AO511="","",AO511+31))</f>
        <v/>
      </c>
      <c r="AV511" s="124">
        <f>IF(AU511="","",TODAY()-AU511)</f>
        <v/>
      </c>
      <c r="AW511" s="494" t="n"/>
      <c r="AX511" s="184" t="n"/>
      <c r="AY511" s="184">
        <f>IF(AU511="","SIN ESTADO",IF(AW511&lt;&gt;"","PAGA",IF(AV511&gt;0,"VENCIDA",IF(AV511&gt;=-5,"POR VENCER","AL DÍA"))))</f>
        <v/>
      </c>
      <c r="AZ511" s="185" t="n"/>
      <c r="BA511" s="119">
        <f>IF(N($H511)&lt;8,"",IF(AU511="","",AU511+31))</f>
        <v/>
      </c>
      <c r="BB511" s="124">
        <f>IF(BA511="","",TODAY()-BA511)</f>
        <v/>
      </c>
      <c r="BC511" s="494" t="n"/>
      <c r="BD511" s="184" t="n"/>
      <c r="BE511" s="184">
        <f>IF(BA511="","SIN ESTADO",IF(BC511&lt;&gt;"","PAGA",IF(BB511&gt;0,"VENCIDA",IF(BB511&gt;=-5,"POR VENCER","AL DÍA"))))</f>
        <v/>
      </c>
      <c r="BF511" s="185" t="n"/>
      <c r="BG511" s="119">
        <f>IF(N($H511)&lt;9,"",IF(BA511="","",BA511+31))</f>
        <v/>
      </c>
      <c r="BH511" s="124">
        <f>IF(BG511="","",TODAY()-BG511)</f>
        <v/>
      </c>
      <c r="BI511" s="494" t="n"/>
      <c r="BJ511" s="184" t="n"/>
      <c r="BK511" s="184">
        <f>IF(BG511="","SIN ESTADO",IF(BI511&lt;&gt;"","PAGA",IF(BH511&gt;0,"VENCIDA",IF(BH511&gt;=-5,"POR VENCER","AL DÍA"))))</f>
        <v/>
      </c>
      <c r="BL511" s="185" t="n"/>
      <c r="BM511" s="119">
        <f>IF(N($H511)&lt;10,"",IF(BG511="","",BG511+31))</f>
        <v/>
      </c>
      <c r="BN511" s="124">
        <f>IF(BM511="","",TODAY()-BM511)</f>
        <v/>
      </c>
      <c r="BO511" s="494" t="n"/>
      <c r="BP511" s="184" t="n"/>
      <c r="BQ511" s="184">
        <f>IF(BM511="","SIN ESTADO",IF(BO511&lt;&gt;"","PAGA",IF(BN511&gt;0,"VENCIDA",IF(BN511&gt;=-5,"POR VENCER","AL DÍA"))))</f>
        <v/>
      </c>
      <c r="BR511" s="185" t="n"/>
      <c r="BS511" s="119">
        <f>IF(N($H511)&lt;11,"",IF(BM511="","",BM511+31))</f>
        <v/>
      </c>
      <c r="BT511" s="124">
        <f>IF(BS511="","",TODAY()-BS511)</f>
        <v/>
      </c>
      <c r="BU511" s="494" t="n"/>
      <c r="BV511" s="184" t="n"/>
      <c r="BW511" s="184">
        <f>IF(BS511="","SIN ESTADO",IF(BU511&lt;&gt;"","PAGA",IF(BT511&gt;0,"VENCIDA",IF(BT511&gt;=-5,"POR VENCER","AL DÍA"))))</f>
        <v/>
      </c>
      <c r="BX511" s="185" t="n"/>
      <c r="BY511" s="119">
        <f>IF(N($H511)&lt;12,"",IF(BS511="","",BS511+31))</f>
        <v/>
      </c>
      <c r="BZ511" s="124">
        <f>IF(BY511="","",TODAY()-BY511)</f>
        <v/>
      </c>
      <c r="CA511" s="494" t="n"/>
      <c r="CB511" s="184" t="n"/>
      <c r="CC511" s="184">
        <f>IF(BY511="","SIN ESTADO",IF(CA511&lt;&gt;"","PAGA",IF(BZ511&gt;0,"VENCIDA",IF(BZ511&gt;=-5,"POR VENCER","AL DÍA"))))</f>
        <v/>
      </c>
      <c r="CD511" s="185" t="n"/>
      <c r="CE511" s="119">
        <f>IF(N($H511)&lt;13,"",IF(BY511="","",BY511+31))</f>
        <v/>
      </c>
      <c r="CF511" s="124">
        <f>IF(CE511="","",TODAY()-CE511)</f>
        <v/>
      </c>
      <c r="CG511" s="494" t="n"/>
      <c r="CH511" s="184" t="n"/>
      <c r="CI511" s="184">
        <f>IF(CE511="","SIN ESTADO",IF(CG511&lt;&gt;"","PAGA",IF(CF511&gt;0,"VENCIDA",IF(CF511&gt;=-5,"POR VENCER","AL DÍA"))))</f>
        <v/>
      </c>
      <c r="CJ511" s="185" t="n"/>
      <c r="CK511" s="119">
        <f>IF(N($H511)&lt;14,"",IF(CE511="","",CE511+31))</f>
        <v/>
      </c>
      <c r="CL511" s="124">
        <f>IF(CK511="","",TODAY()-CK511)</f>
        <v/>
      </c>
      <c r="CM511" s="494" t="n"/>
      <c r="CN511" s="184" t="n"/>
      <c r="CO511" s="184">
        <f>IF(CK511="","SIN ESTADO",IF(CM511&lt;&gt;"","PAGA",IF(CL511&gt;0,"VENCIDA",IF(CL511&gt;=-5,"POR VENCER","AL DÍA"))))</f>
        <v/>
      </c>
      <c r="CP511" s="185" t="n"/>
      <c r="CQ511" s="119">
        <f>IF(N($H511)&lt;15,"",IF(CK511="","",CK511+31))</f>
        <v/>
      </c>
      <c r="CR511" s="124">
        <f>IF(CQ511="","",TODAY()-CQ511)</f>
        <v/>
      </c>
      <c r="CS511" s="494" t="n"/>
      <c r="CT511" s="184" t="n"/>
      <c r="CU511" s="184">
        <f>IF(CQ511="","SIN ESTADO",IF(CS511&lt;&gt;"","PAGA",IF(CR511&gt;0,"VENCIDA",IF(CR511&gt;=-5,"POR VENCER","AL DÍA"))))</f>
        <v/>
      </c>
      <c r="CV511" s="185" t="n"/>
      <c r="CW511" s="119">
        <f>IF(N($H511)&lt;16,"",IF(CQ511="","",CQ511+31))</f>
        <v/>
      </c>
      <c r="CX511" s="124">
        <f>IF(CW511="","",TODAY()-CW511)</f>
        <v/>
      </c>
      <c r="CY511" s="494" t="n"/>
      <c r="CZ511" s="184" t="n"/>
      <c r="DA511" s="184">
        <f>IF(CW511="","SIN ESTADO",IF(CY511&lt;&gt;"","PAGA",IF(CX511&gt;0,"VENCIDA",IF(CX511&gt;=-5,"POR VENCER","AL DÍA"))))</f>
        <v/>
      </c>
      <c r="DB511" s="185" t="n"/>
      <c r="DC511" s="119">
        <f>IF(N($H511)&lt;17,"",IF(CW511="","",CW511+31))</f>
        <v/>
      </c>
      <c r="DD511" s="124">
        <f>IF(DC511="","",TODAY()-DC511)</f>
        <v/>
      </c>
      <c r="DE511" s="494" t="n"/>
      <c r="DF511" s="184" t="n"/>
      <c r="DG511" s="184">
        <f>IF(DC511="","SIN ESTADO",IF(DE511&lt;&gt;"","PAGA",IF(DD511&gt;0,"VENCIDA",IF(DD511&gt;=-5,"POR VENCER","AL DÍA"))))</f>
        <v/>
      </c>
      <c r="DH511" s="185" t="n"/>
      <c r="DI511" s="119">
        <f>IF(N($H511)&lt;18,"",IF(DC511="","",DC511+31))</f>
        <v/>
      </c>
      <c r="DJ511" s="124">
        <f>IF(DI511="","",TODAY()-DI511)</f>
        <v/>
      </c>
      <c r="DK511" s="494" t="n"/>
      <c r="DL511" s="184" t="n"/>
      <c r="DM511" s="184">
        <f>IF(DI511="","SIN ESTADO",IF(DK511&lt;&gt;"","PAGA",IF(DJ511&gt;0,"VENCIDA",IF(DJ511&gt;=-5,"POR VENCER","AL DÍA"))))</f>
        <v/>
      </c>
      <c r="DN511" s="185" t="n"/>
      <c r="DO511" s="119">
        <f>IF(N($H511)&lt;19,"",IF(DI511="","",DI511+31))</f>
        <v/>
      </c>
      <c r="DP511" s="124">
        <f>IF(DO511="","",TODAY()-DO511)</f>
        <v/>
      </c>
      <c r="DQ511" s="494" t="n"/>
      <c r="DR511" s="184" t="n"/>
      <c r="DS511" s="184">
        <f>IF(DO511="","SIN ESTADO",IF(DQ511&lt;&gt;"","PAGA",IF(DP511&gt;0,"VENCIDA",IF(DP511&gt;=-5,"POR VENCER","AL DÍA"))))</f>
        <v/>
      </c>
      <c r="DT511" s="185" t="n"/>
      <c r="DU511" s="119">
        <f>IF(N($H511)&lt;20,"",IF(DO511="","",DO511+31))</f>
        <v/>
      </c>
      <c r="DV511" s="124">
        <f>IF(DU511="","",TODAY()-DU511)</f>
        <v/>
      </c>
      <c r="DW511" s="494" t="n"/>
      <c r="DX511" s="184" t="n"/>
      <c r="DY511" s="184">
        <f>IF(DU511="","SIN ESTADO",IF(DW511&lt;&gt;"","PAGA",IF(DV511&gt;0,"VENCIDA",IF(DV511&gt;=-5,"POR VENCER","AL DÍA"))))</f>
        <v/>
      </c>
      <c r="DZ511" s="185" t="n"/>
      <c r="EA511" s="119">
        <f>IF(N($H511)&lt;21,"",IF(DU511="","",DU511+31))</f>
        <v/>
      </c>
      <c r="EB511" s="124">
        <f>IF(EA511="","",TODAY()-EA511)</f>
        <v/>
      </c>
      <c r="EC511" s="494" t="n"/>
      <c r="ED511" s="184" t="n"/>
      <c r="EE511" s="184">
        <f>IF(EA511="","SIN ESTADO",IF(EC511&lt;&gt;"","PAGA",IF(EB511&gt;0,"VENCIDA",IF(EB511&gt;=-5,"POR VENCER","AL DÍA"))))</f>
        <v/>
      </c>
      <c r="EF511" s="185" t="n"/>
      <c r="EG511" s="119">
        <f>IF(N($H511)&lt;22,"",IF(EA511="","",EA511+31))</f>
        <v/>
      </c>
      <c r="EH511" s="124">
        <f>IF(EG511="","",TODAY()-EG511)</f>
        <v/>
      </c>
      <c r="EI511" s="494" t="n"/>
      <c r="EJ511" s="184" t="n"/>
      <c r="EK511" s="184">
        <f>IF(EG511="","SIN ESTADO",IF(EI511&lt;&gt;"","PAGA",IF(EH511&gt;0,"VENCIDA",IF(EH511&gt;=-5,"POR VENCER","AL DÍA"))))</f>
        <v/>
      </c>
      <c r="EL511" s="185" t="n"/>
      <c r="EM511" s="119">
        <f>IF(N($H511)&lt;23,"",IF(EG511="","",EG511+31))</f>
        <v/>
      </c>
      <c r="EN511" s="124">
        <f>IF(EM511="","",TODAY()-EM511)</f>
        <v/>
      </c>
      <c r="EO511" s="494" t="n"/>
      <c r="EP511" s="184" t="n"/>
      <c r="EQ511" s="184">
        <f>IF(EM511="","SIN ESTADO",IF(EO511&lt;&gt;"","PAGA",IF(EN511&gt;0,"VENCIDA",IF(EN511&gt;=-5,"POR VENCER","AL DÍA"))))</f>
        <v/>
      </c>
      <c r="ER511" s="185" t="n"/>
      <c r="ES511" s="119">
        <f>IF(N($H511)&lt;24,"",IF(EM511="","",EM511+31))</f>
        <v/>
      </c>
      <c r="ET511" s="124">
        <f>IF(ES511="","",TODAY()-ES511)</f>
        <v/>
      </c>
      <c r="EU511" s="494" t="n"/>
      <c r="EV511" s="184" t="n"/>
      <c r="EW511" s="184">
        <f>IF(ES511="","SIN ESTADO",IF(EU511&lt;&gt;"","PAGA",IF(ET511&gt;0,"VENCIDA",IF(ET511&gt;=-5,"POR VENCER","AL DÍA"))))</f>
        <v/>
      </c>
      <c r="EX511" s="185" t="n"/>
      <c r="EY511" s="119">
        <f>IF(N($H511)&lt;25,"",IF(ES511="","",ES511+31))</f>
        <v/>
      </c>
      <c r="EZ511" s="124">
        <f>IF(EY511="","",TODAY()-EY511)</f>
        <v/>
      </c>
      <c r="FA511" s="494" t="n"/>
      <c r="FB511" s="184" t="n"/>
      <c r="FC511" s="184">
        <f>IF(EY511="","SIN ESTADO",IF(FA511&lt;&gt;"","PAGA",IF(EZ511&gt;0,"VENCIDA",IF(EZ511&gt;=-5,"POR VENCER","AL DÍA"))))</f>
        <v/>
      </c>
      <c r="FD511" s="185" t="n"/>
      <c r="FE511" s="119">
        <f>IF(N($H511)&lt;26,"",IF(EY511="","",EY511+31))</f>
        <v/>
      </c>
      <c r="FF511" s="124">
        <f>IF(FE511="","",TODAY()-FE511)</f>
        <v/>
      </c>
      <c r="FG511" s="494" t="n"/>
      <c r="FH511" s="184" t="n"/>
      <c r="FI511" s="184">
        <f>IF(FE511="","SIN ESTADO",IF(FG511&lt;&gt;"","PAGA",IF(FF511&gt;0,"VENCIDA",IF(FF511&gt;=-5,"POR VENCER","AL DÍA"))))</f>
        <v/>
      </c>
      <c r="FJ511" s="185" t="n"/>
      <c r="FK511" s="119">
        <f>IF(N($H511)&lt;27,"",IF(FE511="","",FE511+31))</f>
        <v/>
      </c>
      <c r="FL511" s="124">
        <f>IF(FK511="","",TODAY()-FK511)</f>
        <v/>
      </c>
      <c r="FM511" s="494" t="n"/>
      <c r="FN511" s="184" t="n"/>
      <c r="FO511" s="184">
        <f>IF(FK511="","SIN ESTADO",IF(FM511&lt;&gt;"","PAGA",IF(FL511&gt;0,"VENCIDA",IF(FL511&gt;=-5,"POR VENCER","AL DÍA"))))</f>
        <v/>
      </c>
      <c r="FP511" s="185" t="n"/>
      <c r="FQ511" s="119">
        <f>IF(N($H511)&lt;28,"",IF(FK511="","",FK511+31))</f>
        <v/>
      </c>
      <c r="FR511" s="124">
        <f>IF(FQ511="","",TODAY()-FQ511)</f>
        <v/>
      </c>
      <c r="FS511" s="494" t="n"/>
      <c r="FT511" s="184" t="n"/>
      <c r="FU511" s="184">
        <f>IF(FQ511="","SIN ESTADO",IF(FS511&lt;&gt;"","PAGA",IF(FR511&gt;0,"VENCIDA",IF(FR511&gt;=-5,"POR VENCER","AL DÍA"))))</f>
        <v/>
      </c>
      <c r="FV511" s="185" t="n"/>
      <c r="FW511" s="119">
        <f>IF(N($H511)&lt;29,"",IF(FQ511="","",FQ511+31))</f>
        <v/>
      </c>
      <c r="FX511" s="124">
        <f>IF(FW511="","",TODAY()-FW511)</f>
        <v/>
      </c>
      <c r="FY511" s="494" t="n"/>
      <c r="FZ511" s="184" t="n"/>
      <c r="GA511" s="184">
        <f>IF(FW511="","SIN ESTADO",IF(FY511&lt;&gt;"","PAGA",IF(FX511&gt;0,"VENCIDA",IF(FX511&gt;=-5,"POR VENCER","AL DÍA"))))</f>
        <v/>
      </c>
      <c r="GB511" s="185" t="n"/>
      <c r="GC511" s="119">
        <f>IF(N($H511)&lt;30,"",IF(FW511="","",FW511+31))</f>
        <v/>
      </c>
      <c r="GD511" s="124">
        <f>IF(GC511="","",TODAY()-GC511)</f>
        <v/>
      </c>
      <c r="GE511" s="494" t="n"/>
      <c r="GF511" s="184" t="n"/>
      <c r="GG511" s="184">
        <f>IF(GC511="","SIN ESTADO",IF(GE511&lt;&gt;"","PAGA",IF(GD511&gt;0,"VENCIDA",IF(GD511&gt;=-5,"POR VENCER","AL DÍA"))))</f>
        <v/>
      </c>
      <c r="GH511" s="185" t="n"/>
      <c r="GI511" s="119">
        <f>IF(N($H511)&lt;31,"",IF(GC511="","",GC511+31))</f>
        <v/>
      </c>
      <c r="GJ511" s="124">
        <f>IF(GI511="","",TODAY()-GI511)</f>
        <v/>
      </c>
      <c r="GK511" s="494" t="n"/>
      <c r="GL511" s="184" t="n"/>
      <c r="GM511" s="184">
        <f>IF(GI511="","SIN ESTADO",IF(GK511&lt;&gt;"","PAGA",IF(GJ511&gt;0,"VENCIDA",IF(GJ511&gt;=-5,"POR VENCER","AL DÍA"))))</f>
        <v/>
      </c>
      <c r="GN511" s="185" t="n"/>
      <c r="GO511" s="119">
        <f>IF(N($H511)&lt;32,"",IF(GI511="","",GI511+31))</f>
        <v/>
      </c>
      <c r="GP511" s="124">
        <f>IF(GO511="","",TODAY()-GO511)</f>
        <v/>
      </c>
      <c r="GQ511" s="494" t="n"/>
      <c r="GR511" s="184" t="n"/>
      <c r="GS511" s="184">
        <f>IF(GO511="","SIN ESTADO",IF(GQ511&lt;&gt;"","PAGA",IF(GP511&gt;0,"VENCIDA",IF(GP511&gt;=-5,"POR VENCER","AL DÍA"))))</f>
        <v/>
      </c>
      <c r="GT511" s="185" t="n"/>
      <c r="GU511" s="119">
        <f>IF(N($H511)&lt;33,"",IF(GO511="","",GO511+31))</f>
        <v/>
      </c>
      <c r="GV511" s="124">
        <f>IF(GU511="","",TODAY()-GU511)</f>
        <v/>
      </c>
      <c r="GW511" s="494" t="n"/>
      <c r="GX511" s="184" t="n"/>
      <c r="GY511" s="184">
        <f>IF(GU511="","SIN ESTADO",IF(GW511&lt;&gt;"","PAGA",IF(GV511&gt;0,"VENCIDA",IF(GV511&gt;=-5,"POR VENCER","AL DÍA"))))</f>
        <v/>
      </c>
      <c r="GZ511" s="185" t="n"/>
      <c r="HA511" s="119">
        <f>IF(N($H511)&lt;34,"",IF(GU511="","",GU511+31))</f>
        <v/>
      </c>
      <c r="HB511" s="124">
        <f>IF(HA511="","",TODAY()-HA511)</f>
        <v/>
      </c>
      <c r="HC511" s="494" t="n"/>
      <c r="HD511" s="184" t="n"/>
      <c r="HE511" s="184">
        <f>IF(HA511="","SIN ESTADO",IF(HC511&lt;&gt;"","PAGA",IF(HB511&gt;0,"VENCIDA",IF(HB511&gt;=-5,"POR VENCER","AL DÍA"))))</f>
        <v/>
      </c>
      <c r="HF511" s="185" t="n"/>
      <c r="HG511" s="119">
        <f>IF(N($H511)&lt;35,"",IF(HA511="","",HA511+31))</f>
        <v/>
      </c>
      <c r="HH511" s="124">
        <f>IF(HG511="","",TODAY()-HG511)</f>
        <v/>
      </c>
      <c r="HI511" s="494" t="n"/>
      <c r="HJ511" s="184" t="n"/>
      <c r="HK511" s="184">
        <f>IF(HG511="","SIN ESTADO",IF(HI511&lt;&gt;"","PAGA",IF(HH511&gt;0,"VENCIDA",IF(HH511&gt;=-5,"POR VENCER","AL DÍA"))))</f>
        <v/>
      </c>
      <c r="HL511" s="168" t="n"/>
      <c r="HM511" s="119">
        <f>IF(N($H511)&lt;36,"",IF(HG511="","",HG511+31))</f>
        <v/>
      </c>
      <c r="HN511" s="124">
        <f>IF(HM511="","",TODAY()-HM511)</f>
        <v/>
      </c>
      <c r="HO511" s="494" t="n"/>
      <c r="HP511" s="184" t="n"/>
      <c r="HQ511" s="184">
        <f>IF(HM511="","SIN ESTADO",IF(HO511&lt;&gt;"","PAGA",IF(HN511&gt;0,"VENCIDA",IF(HN511&gt;=-5,"POR VENCER","AL DÍA"))))</f>
        <v/>
      </c>
      <c r="HR511" s="168" t="n"/>
      <c r="HS511" s="169">
        <f>N511+T511+Z511+AF511+AL511+AR511+AX511+BD511+BJ511+BP511+BV511+CB511+CH511+CN511+CT511+CZ511+DF511+DL511+DR511+DX511+ED511+EJ511+EP511+EV511+FB511+FH511+FN511+FT511+FZ511+GF511+GL511+GR511+GX511+HD511+HJ511+HP511</f>
        <v/>
      </c>
      <c r="HU511" s="170">
        <f>IFERROR(N($J511),0)</f>
        <v/>
      </c>
      <c r="HW511" s="170">
        <f>SUMPRODUCT((MOD(COLUMN($M511:$HR511)-COLUMN($M511),6)=0)*ISNUMBER($M511:$HR511)*($M511:$HR511&gt;=RESUMEN!$C$26)*($M511:$HR511&lt;=RESUMEN!$C$27)*IFERROR(N($N511:$HS511),0))</f>
        <v/>
      </c>
      <c r="HX511" s="170">
        <f>SUMPRODUCT((MOD(COLUMN($M511:$HR511)-COLUMN($M511),6)=0)*ISNUMBER($M511:$HR511)*($M511:$HR511&gt;=RESUMEN!$C$26)*($M511:$HR511&lt;=RESUMEN!$C$27))</f>
        <v/>
      </c>
    </row>
    <row r="512" ht="15.75" customHeight="1" s="506">
      <c r="B512" s="113">
        <f>VENTAS!A511</f>
        <v/>
      </c>
      <c r="C512" s="236">
        <f>VENTAS!B511</f>
        <v/>
      </c>
      <c r="D512" s="53">
        <f>VENTAS!C511</f>
        <v/>
      </c>
      <c r="E512" s="114">
        <f>VENTAS!D511</f>
        <v/>
      </c>
      <c r="F512" s="114">
        <f>VENTAS!J511</f>
        <v/>
      </c>
      <c r="G512" s="494">
        <f>VENTAS!F511</f>
        <v/>
      </c>
      <c r="H512" s="479">
        <f>VENTAS!K511</f>
        <v/>
      </c>
      <c r="I512" s="479">
        <f>VENTAS!M511</f>
        <v/>
      </c>
      <c r="J512" s="184">
        <f>VENTAS!L511</f>
        <v/>
      </c>
      <c r="K512" s="119">
        <f>IF(N($H512)&lt;1,"",$G512+31)</f>
        <v/>
      </c>
      <c r="L512" s="124">
        <f>IF(K512="","",TODAY()-K512)</f>
        <v/>
      </c>
      <c r="M512" s="494" t="n"/>
      <c r="N512" s="374" t="n"/>
      <c r="O512" s="184">
        <f>IF(K512="","SIN ESTADO",IF(M512&lt;&gt;"","PAGA",IF(L512&gt;0,"VENCIDA",IF(L512&gt;=-5,"POR VENCER","AL DÍA"))))</f>
        <v/>
      </c>
      <c r="P512" s="185" t="n"/>
      <c r="Q512" s="119">
        <f>IF(N($H512)&lt;2,"",IF(K512="","",K512+31))</f>
        <v/>
      </c>
      <c r="R512" s="124">
        <f>IF(Q512="","",TODAY()-Q512)</f>
        <v/>
      </c>
      <c r="S512" s="494" t="n"/>
      <c r="T512" s="184" t="n"/>
      <c r="U512" s="184">
        <f>IF(Q512="","SIN ESTADO",IF(S512&lt;&gt;"","PAGA",IF(R512&gt;0,"VENCIDA",IF(R512&gt;=-5,"POR VENCER","AL DÍA"))))</f>
        <v/>
      </c>
      <c r="V512" s="185" t="n"/>
      <c r="W512" s="119">
        <f>IF(N($H512)&lt;3,"",IF(Q512="","",Q512+31))</f>
        <v/>
      </c>
      <c r="X512" s="124">
        <f>IF(W512="","",TODAY()-W512)</f>
        <v/>
      </c>
      <c r="Y512" s="494" t="n"/>
      <c r="Z512" s="184" t="n"/>
      <c r="AA512" s="184">
        <f>IF(W512="","SIN ESTADO",IF(Y512&lt;&gt;"","PAGA",IF(X512&gt;0,"VENCIDA",IF(X512&gt;=-5,"POR VENCER","AL DÍA"))))</f>
        <v/>
      </c>
      <c r="AB512" s="185" t="n"/>
      <c r="AC512" s="119">
        <f>IF(N($H512)&lt;4,"",IF(W512="","",W512+31))</f>
        <v/>
      </c>
      <c r="AD512" s="124">
        <f>IF(AC512="","",TODAY()-AC512)</f>
        <v/>
      </c>
      <c r="AE512" s="494" t="n"/>
      <c r="AF512" s="184" t="n"/>
      <c r="AG512" s="184">
        <f>IF(AC512="","SIN ESTADO",IF(AE512&lt;&gt;"","PAGA",IF(AD512&gt;0,"VENCIDA",IF(AD512&gt;=-5,"POR VENCER","AL DÍA"))))</f>
        <v/>
      </c>
      <c r="AH512" s="185" t="n"/>
      <c r="AI512" s="119">
        <f>IF(N($H512)&lt;5,"",IF(AC512="","",AC512+31))</f>
        <v/>
      </c>
      <c r="AJ512" s="124">
        <f>IF(AI512="","",TODAY()-AI512)</f>
        <v/>
      </c>
      <c r="AK512" s="494" t="n"/>
      <c r="AL512" s="184" t="n"/>
      <c r="AM512" s="184">
        <f>IF(AI512="","SIN ESTADO",IF(AK512&lt;&gt;"","PAGA",IF(AJ512&gt;0,"VENCIDA",IF(AJ512&gt;=-5,"POR VENCER","AL DÍA"))))</f>
        <v/>
      </c>
      <c r="AN512" s="185" t="n"/>
      <c r="AO512" s="119">
        <f>IF(N($H512)&lt;6,"",IF(AI512="","",AI512+31))</f>
        <v/>
      </c>
      <c r="AP512" s="124">
        <f>IF(AO512="","",TODAY()-AO512)</f>
        <v/>
      </c>
      <c r="AQ512" s="270" t="n"/>
      <c r="AR512" s="184" t="n"/>
      <c r="AS512" s="184">
        <f>IF(AO512="","SIN ESTADO",IF(AQ512&lt;&gt;"","PAGA",IF(AP512&gt;0,"VENCIDA",IF(AP512&gt;=-5,"POR VENCER","AL DÍA"))))</f>
        <v/>
      </c>
      <c r="AT512" s="185" t="n"/>
      <c r="AU512" s="119">
        <f>IF(N($H512)&lt;7,"",IF(AO512="","",AO512+31))</f>
        <v/>
      </c>
      <c r="AV512" s="124">
        <f>IF(AU512="","",TODAY()-AU512)</f>
        <v/>
      </c>
      <c r="AW512" s="494" t="n"/>
      <c r="AX512" s="184" t="n"/>
      <c r="AY512" s="184">
        <f>IF(AU512="","SIN ESTADO",IF(AW512&lt;&gt;"","PAGA",IF(AV512&gt;0,"VENCIDA",IF(AV512&gt;=-5,"POR VENCER","AL DÍA"))))</f>
        <v/>
      </c>
      <c r="AZ512" s="185" t="n"/>
      <c r="BA512" s="119">
        <f>IF(N($H512)&lt;8,"",IF(AU512="","",AU512+31))</f>
        <v/>
      </c>
      <c r="BB512" s="124">
        <f>IF(BA512="","",TODAY()-BA512)</f>
        <v/>
      </c>
      <c r="BC512" s="494" t="n"/>
      <c r="BD512" s="184" t="n"/>
      <c r="BE512" s="184">
        <f>IF(BA512="","SIN ESTADO",IF(BC512&lt;&gt;"","PAGA",IF(BB512&gt;0,"VENCIDA",IF(BB512&gt;=-5,"POR VENCER","AL DÍA"))))</f>
        <v/>
      </c>
      <c r="BF512" s="185" t="n"/>
      <c r="BG512" s="119">
        <f>IF(N($H512)&lt;9,"",IF(BA512="","",BA512+31))</f>
        <v/>
      </c>
      <c r="BH512" s="124">
        <f>IF(BG512="","",TODAY()-BG512)</f>
        <v/>
      </c>
      <c r="BI512" s="494" t="n"/>
      <c r="BJ512" s="184" t="n"/>
      <c r="BK512" s="184">
        <f>IF(BG512="","SIN ESTADO",IF(BI512&lt;&gt;"","PAGA",IF(BH512&gt;0,"VENCIDA",IF(BH512&gt;=-5,"POR VENCER","AL DÍA"))))</f>
        <v/>
      </c>
      <c r="BL512" s="185" t="n"/>
      <c r="BM512" s="119">
        <f>IF(N($H512)&lt;10,"",IF(BG512="","",BG512+31))</f>
        <v/>
      </c>
      <c r="BN512" s="124">
        <f>IF(BM512="","",TODAY()-BM512)</f>
        <v/>
      </c>
      <c r="BO512" s="494" t="n"/>
      <c r="BP512" s="184" t="n"/>
      <c r="BQ512" s="184">
        <f>IF(BM512="","SIN ESTADO",IF(BO512&lt;&gt;"","PAGA",IF(BN512&gt;0,"VENCIDA",IF(BN512&gt;=-5,"POR VENCER","AL DÍA"))))</f>
        <v/>
      </c>
      <c r="BR512" s="185" t="n"/>
      <c r="BS512" s="119">
        <f>IF(N($H512)&lt;11,"",IF(BM512="","",BM512+31))</f>
        <v/>
      </c>
      <c r="BT512" s="124">
        <f>IF(BS512="","",TODAY()-BS512)</f>
        <v/>
      </c>
      <c r="BU512" s="494" t="n"/>
      <c r="BV512" s="184" t="n"/>
      <c r="BW512" s="184">
        <f>IF(BS512="","SIN ESTADO",IF(BU512&lt;&gt;"","PAGA",IF(BT512&gt;0,"VENCIDA",IF(BT512&gt;=-5,"POR VENCER","AL DÍA"))))</f>
        <v/>
      </c>
      <c r="BX512" s="185" t="n"/>
      <c r="BY512" s="119">
        <f>IF(N($H512)&lt;12,"",IF(BS512="","",BS512+31))</f>
        <v/>
      </c>
      <c r="BZ512" s="124">
        <f>IF(BY512="","",TODAY()-BY512)</f>
        <v/>
      </c>
      <c r="CA512" s="494" t="n"/>
      <c r="CB512" s="184" t="n"/>
      <c r="CC512" s="184">
        <f>IF(BY512="","SIN ESTADO",IF(CA512&lt;&gt;"","PAGA",IF(BZ512&gt;0,"VENCIDA",IF(BZ512&gt;=-5,"POR VENCER","AL DÍA"))))</f>
        <v/>
      </c>
      <c r="CD512" s="185" t="n"/>
      <c r="CE512" s="119">
        <f>IF(N($H512)&lt;13,"",IF(BY512="","",BY512+31))</f>
        <v/>
      </c>
      <c r="CF512" s="124">
        <f>IF(CE512="","",TODAY()-CE512)</f>
        <v/>
      </c>
      <c r="CG512" s="494" t="n"/>
      <c r="CH512" s="184" t="n"/>
      <c r="CI512" s="184">
        <f>IF(CE512="","SIN ESTADO",IF(CG512&lt;&gt;"","PAGA",IF(CF512&gt;0,"VENCIDA",IF(CF512&gt;=-5,"POR VENCER","AL DÍA"))))</f>
        <v/>
      </c>
      <c r="CJ512" s="185" t="n"/>
      <c r="CK512" s="119">
        <f>IF(N($H512)&lt;14,"",IF(CE512="","",CE512+31))</f>
        <v/>
      </c>
      <c r="CL512" s="124">
        <f>IF(CK512="","",TODAY()-CK512)</f>
        <v/>
      </c>
      <c r="CM512" s="494" t="n"/>
      <c r="CN512" s="184" t="n"/>
      <c r="CO512" s="184">
        <f>IF(CK512="","SIN ESTADO",IF(CM512&lt;&gt;"","PAGA",IF(CL512&gt;0,"VENCIDA",IF(CL512&gt;=-5,"POR VENCER","AL DÍA"))))</f>
        <v/>
      </c>
      <c r="CP512" s="185" t="n"/>
      <c r="CQ512" s="119">
        <f>IF(N($H512)&lt;15,"",IF(CK512="","",CK512+31))</f>
        <v/>
      </c>
      <c r="CR512" s="124">
        <f>IF(CQ512="","",TODAY()-CQ512)</f>
        <v/>
      </c>
      <c r="CS512" s="494" t="n"/>
      <c r="CT512" s="184" t="n"/>
      <c r="CU512" s="184">
        <f>IF(CQ512="","SIN ESTADO",IF(CS512&lt;&gt;"","PAGA",IF(CR512&gt;0,"VENCIDA",IF(CR512&gt;=-5,"POR VENCER","AL DÍA"))))</f>
        <v/>
      </c>
      <c r="CV512" s="185" t="n"/>
      <c r="CW512" s="119">
        <f>IF(N($H512)&lt;16,"",IF(CQ512="","",CQ512+31))</f>
        <v/>
      </c>
      <c r="CX512" s="124">
        <f>IF(CW512="","",TODAY()-CW512)</f>
        <v/>
      </c>
      <c r="CY512" s="494" t="n"/>
      <c r="CZ512" s="184" t="n"/>
      <c r="DA512" s="184">
        <f>IF(CW512="","SIN ESTADO",IF(CY512&lt;&gt;"","PAGA",IF(CX512&gt;0,"VENCIDA",IF(CX512&gt;=-5,"POR VENCER","AL DÍA"))))</f>
        <v/>
      </c>
      <c r="DB512" s="185" t="n"/>
      <c r="DC512" s="119">
        <f>IF(N($H512)&lt;17,"",IF(CW512="","",CW512+31))</f>
        <v/>
      </c>
      <c r="DD512" s="124">
        <f>IF(DC512="","",TODAY()-DC512)</f>
        <v/>
      </c>
      <c r="DE512" s="494" t="n"/>
      <c r="DF512" s="184" t="n"/>
      <c r="DG512" s="184">
        <f>IF(DC512="","SIN ESTADO",IF(DE512&lt;&gt;"","PAGA",IF(DD512&gt;0,"VENCIDA",IF(DD512&gt;=-5,"POR VENCER","AL DÍA"))))</f>
        <v/>
      </c>
      <c r="DH512" s="185" t="n"/>
      <c r="DI512" s="119">
        <f>IF(N($H512)&lt;18,"",IF(DC512="","",DC512+31))</f>
        <v/>
      </c>
      <c r="DJ512" s="124">
        <f>IF(DI512="","",TODAY()-DI512)</f>
        <v/>
      </c>
      <c r="DK512" s="494" t="n"/>
      <c r="DL512" s="184" t="n"/>
      <c r="DM512" s="184">
        <f>IF(DI512="","SIN ESTADO",IF(DK512&lt;&gt;"","PAGA",IF(DJ512&gt;0,"VENCIDA",IF(DJ512&gt;=-5,"POR VENCER","AL DÍA"))))</f>
        <v/>
      </c>
      <c r="DN512" s="185" t="n"/>
      <c r="DO512" s="119">
        <f>IF(N($H512)&lt;19,"",IF(DI512="","",DI512+31))</f>
        <v/>
      </c>
      <c r="DP512" s="124">
        <f>IF(DO512="","",TODAY()-DO512)</f>
        <v/>
      </c>
      <c r="DQ512" s="494" t="n"/>
      <c r="DR512" s="184" t="n"/>
      <c r="DS512" s="184">
        <f>IF(DO512="","SIN ESTADO",IF(DQ512&lt;&gt;"","PAGA",IF(DP512&gt;0,"VENCIDA",IF(DP512&gt;=-5,"POR VENCER","AL DÍA"))))</f>
        <v/>
      </c>
      <c r="DT512" s="185" t="n"/>
      <c r="DU512" s="119">
        <f>IF(N($H512)&lt;20,"",IF(DO512="","",DO512+31))</f>
        <v/>
      </c>
      <c r="DV512" s="124">
        <f>IF(DU512="","",TODAY()-DU512)</f>
        <v/>
      </c>
      <c r="DW512" s="494" t="n"/>
      <c r="DX512" s="184" t="n"/>
      <c r="DY512" s="184">
        <f>IF(DU512="","SIN ESTADO",IF(DW512&lt;&gt;"","PAGA",IF(DV512&gt;0,"VENCIDA",IF(DV512&gt;=-5,"POR VENCER","AL DÍA"))))</f>
        <v/>
      </c>
      <c r="DZ512" s="185" t="n"/>
      <c r="EA512" s="119">
        <f>IF(N($H512)&lt;21,"",IF(DU512="","",DU512+31))</f>
        <v/>
      </c>
      <c r="EB512" s="124">
        <f>IF(EA512="","",TODAY()-EA512)</f>
        <v/>
      </c>
      <c r="EC512" s="494" t="n"/>
      <c r="ED512" s="184" t="n"/>
      <c r="EE512" s="184">
        <f>IF(EA512="","SIN ESTADO",IF(EC512&lt;&gt;"","PAGA",IF(EB512&gt;0,"VENCIDA",IF(EB512&gt;=-5,"POR VENCER","AL DÍA"))))</f>
        <v/>
      </c>
      <c r="EF512" s="185" t="n"/>
      <c r="EG512" s="119">
        <f>IF(N($H512)&lt;22,"",IF(EA512="","",EA512+31))</f>
        <v/>
      </c>
      <c r="EH512" s="124">
        <f>IF(EG512="","",TODAY()-EG512)</f>
        <v/>
      </c>
      <c r="EI512" s="494" t="n"/>
      <c r="EJ512" s="184" t="n"/>
      <c r="EK512" s="184">
        <f>IF(EG512="","SIN ESTADO",IF(EI512&lt;&gt;"","PAGA",IF(EH512&gt;0,"VENCIDA",IF(EH512&gt;=-5,"POR VENCER","AL DÍA"))))</f>
        <v/>
      </c>
      <c r="EL512" s="185" t="n"/>
      <c r="EM512" s="119">
        <f>IF(N($H512)&lt;23,"",IF(EG512="","",EG512+31))</f>
        <v/>
      </c>
      <c r="EN512" s="124">
        <f>IF(EM512="","",TODAY()-EM512)</f>
        <v/>
      </c>
      <c r="EO512" s="494" t="n"/>
      <c r="EP512" s="184" t="n"/>
      <c r="EQ512" s="184">
        <f>IF(EM512="","SIN ESTADO",IF(EO512&lt;&gt;"","PAGA",IF(EN512&gt;0,"VENCIDA",IF(EN512&gt;=-5,"POR VENCER","AL DÍA"))))</f>
        <v/>
      </c>
      <c r="ER512" s="185" t="n"/>
      <c r="ES512" s="119">
        <f>IF(N($H512)&lt;24,"",IF(EM512="","",EM512+31))</f>
        <v/>
      </c>
      <c r="ET512" s="124">
        <f>IF(ES512="","",TODAY()-ES512)</f>
        <v/>
      </c>
      <c r="EU512" s="494" t="n"/>
      <c r="EV512" s="184" t="n"/>
      <c r="EW512" s="184">
        <f>IF(ES512="","SIN ESTADO",IF(EU512&lt;&gt;"","PAGA",IF(ET512&gt;0,"VENCIDA",IF(ET512&gt;=-5,"POR VENCER","AL DÍA"))))</f>
        <v/>
      </c>
      <c r="EX512" s="185" t="n"/>
      <c r="EY512" s="119">
        <f>IF(N($H512)&lt;25,"",IF(ES512="","",ES512+31))</f>
        <v/>
      </c>
      <c r="EZ512" s="124">
        <f>IF(EY512="","",TODAY()-EY512)</f>
        <v/>
      </c>
      <c r="FA512" s="494" t="n"/>
      <c r="FB512" s="184" t="n"/>
      <c r="FC512" s="184">
        <f>IF(EY512="","SIN ESTADO",IF(FA512&lt;&gt;"","PAGA",IF(EZ512&gt;0,"VENCIDA",IF(EZ512&gt;=-5,"POR VENCER","AL DÍA"))))</f>
        <v/>
      </c>
      <c r="FD512" s="185" t="n"/>
      <c r="FE512" s="119">
        <f>IF(N($H512)&lt;26,"",IF(EY512="","",EY512+31))</f>
        <v/>
      </c>
      <c r="FF512" s="124">
        <f>IF(FE512="","",TODAY()-FE512)</f>
        <v/>
      </c>
      <c r="FG512" s="494" t="n"/>
      <c r="FH512" s="184" t="n"/>
      <c r="FI512" s="184">
        <f>IF(FE512="","SIN ESTADO",IF(FG512&lt;&gt;"","PAGA",IF(FF512&gt;0,"VENCIDA",IF(FF512&gt;=-5,"POR VENCER","AL DÍA"))))</f>
        <v/>
      </c>
      <c r="FJ512" s="185" t="n"/>
      <c r="FK512" s="119">
        <f>IF(N($H512)&lt;27,"",IF(FE512="","",FE512+31))</f>
        <v/>
      </c>
      <c r="FL512" s="124">
        <f>IF(FK512="","",TODAY()-FK512)</f>
        <v/>
      </c>
      <c r="FM512" s="494" t="n"/>
      <c r="FN512" s="184" t="n"/>
      <c r="FO512" s="184">
        <f>IF(FK512="","SIN ESTADO",IF(FM512&lt;&gt;"","PAGA",IF(FL512&gt;0,"VENCIDA",IF(FL512&gt;=-5,"POR VENCER","AL DÍA"))))</f>
        <v/>
      </c>
      <c r="FP512" s="185" t="n"/>
      <c r="FQ512" s="119">
        <f>IF(N($H512)&lt;28,"",IF(FK512="","",FK512+31))</f>
        <v/>
      </c>
      <c r="FR512" s="124">
        <f>IF(FQ512="","",TODAY()-FQ512)</f>
        <v/>
      </c>
      <c r="FS512" s="494" t="n"/>
      <c r="FT512" s="184" t="n"/>
      <c r="FU512" s="184">
        <f>IF(FQ512="","SIN ESTADO",IF(FS512&lt;&gt;"","PAGA",IF(FR512&gt;0,"VENCIDA",IF(FR512&gt;=-5,"POR VENCER","AL DÍA"))))</f>
        <v/>
      </c>
      <c r="FV512" s="185" t="n"/>
      <c r="FW512" s="119">
        <f>IF(N($H512)&lt;29,"",IF(FQ512="","",FQ512+31))</f>
        <v/>
      </c>
      <c r="FX512" s="124">
        <f>IF(FW512="","",TODAY()-FW512)</f>
        <v/>
      </c>
      <c r="FY512" s="494" t="n"/>
      <c r="FZ512" s="184" t="n"/>
      <c r="GA512" s="184">
        <f>IF(FW512="","SIN ESTADO",IF(FY512&lt;&gt;"","PAGA",IF(FX512&gt;0,"VENCIDA",IF(FX512&gt;=-5,"POR VENCER","AL DÍA"))))</f>
        <v/>
      </c>
      <c r="GB512" s="185" t="n"/>
      <c r="GC512" s="119">
        <f>IF(N($H512)&lt;30,"",IF(FW512="","",FW512+31))</f>
        <v/>
      </c>
      <c r="GD512" s="124">
        <f>IF(GC512="","",TODAY()-GC512)</f>
        <v/>
      </c>
      <c r="GE512" s="494" t="n"/>
      <c r="GF512" s="184" t="n"/>
      <c r="GG512" s="184">
        <f>IF(GC512="","SIN ESTADO",IF(GE512&lt;&gt;"","PAGA",IF(GD512&gt;0,"VENCIDA",IF(GD512&gt;=-5,"POR VENCER","AL DÍA"))))</f>
        <v/>
      </c>
      <c r="GH512" s="185" t="n"/>
      <c r="GI512" s="119">
        <f>IF(N($H512)&lt;31,"",IF(GC512="","",GC512+31))</f>
        <v/>
      </c>
      <c r="GJ512" s="124">
        <f>IF(GI512="","",TODAY()-GI512)</f>
        <v/>
      </c>
      <c r="GK512" s="494" t="n"/>
      <c r="GL512" s="184" t="n"/>
      <c r="GM512" s="184">
        <f>IF(GI512="","SIN ESTADO",IF(GK512&lt;&gt;"","PAGA",IF(GJ512&gt;0,"VENCIDA",IF(GJ512&gt;=-5,"POR VENCER","AL DÍA"))))</f>
        <v/>
      </c>
      <c r="GN512" s="185" t="n"/>
      <c r="GO512" s="119">
        <f>IF(N($H512)&lt;32,"",IF(GI512="","",GI512+31))</f>
        <v/>
      </c>
      <c r="GP512" s="124">
        <f>IF(GO512="","",TODAY()-GO512)</f>
        <v/>
      </c>
      <c r="GQ512" s="494" t="n"/>
      <c r="GR512" s="184" t="n"/>
      <c r="GS512" s="184">
        <f>IF(GO512="","SIN ESTADO",IF(GQ512&lt;&gt;"","PAGA",IF(GP512&gt;0,"VENCIDA",IF(GP512&gt;=-5,"POR VENCER","AL DÍA"))))</f>
        <v/>
      </c>
      <c r="GT512" s="185" t="n"/>
      <c r="GU512" s="119">
        <f>IF(N($H512)&lt;33,"",IF(GO512="","",GO512+31))</f>
        <v/>
      </c>
      <c r="GV512" s="124">
        <f>IF(GU512="","",TODAY()-GU512)</f>
        <v/>
      </c>
      <c r="GW512" s="494" t="n"/>
      <c r="GX512" s="184" t="n"/>
      <c r="GY512" s="184">
        <f>IF(GU512="","SIN ESTADO",IF(GW512&lt;&gt;"","PAGA",IF(GV512&gt;0,"VENCIDA",IF(GV512&gt;=-5,"POR VENCER","AL DÍA"))))</f>
        <v/>
      </c>
      <c r="GZ512" s="185" t="n"/>
      <c r="HA512" s="119">
        <f>IF(N($H512)&lt;34,"",IF(GU512="","",GU512+31))</f>
        <v/>
      </c>
      <c r="HB512" s="124">
        <f>IF(HA512="","",TODAY()-HA512)</f>
        <v/>
      </c>
      <c r="HC512" s="494" t="n"/>
      <c r="HD512" s="184" t="n"/>
      <c r="HE512" s="184">
        <f>IF(HA512="","SIN ESTADO",IF(HC512&lt;&gt;"","PAGA",IF(HB512&gt;0,"VENCIDA",IF(HB512&gt;=-5,"POR VENCER","AL DÍA"))))</f>
        <v/>
      </c>
      <c r="HF512" s="185" t="n"/>
      <c r="HG512" s="119">
        <f>IF(N($H512)&lt;35,"",IF(HA512="","",HA512+31))</f>
        <v/>
      </c>
      <c r="HH512" s="124">
        <f>IF(HG512="","",TODAY()-HG512)</f>
        <v/>
      </c>
      <c r="HI512" s="494" t="n"/>
      <c r="HJ512" s="184" t="n"/>
      <c r="HK512" s="184">
        <f>IF(HG512="","SIN ESTADO",IF(HI512&lt;&gt;"","PAGA",IF(HH512&gt;0,"VENCIDA",IF(HH512&gt;=-5,"POR VENCER","AL DÍA"))))</f>
        <v/>
      </c>
      <c r="HL512" s="168" t="n"/>
      <c r="HM512" s="119">
        <f>IF(N($H512)&lt;36,"",IF(HG512="","",HG512+31))</f>
        <v/>
      </c>
      <c r="HN512" s="124">
        <f>IF(HM512="","",TODAY()-HM512)</f>
        <v/>
      </c>
      <c r="HO512" s="494" t="n"/>
      <c r="HP512" s="184" t="n"/>
      <c r="HQ512" s="184">
        <f>IF(HM512="","SIN ESTADO",IF(HO512&lt;&gt;"","PAGA",IF(HN512&gt;0,"VENCIDA",IF(HN512&gt;=-5,"POR VENCER","AL DÍA"))))</f>
        <v/>
      </c>
      <c r="HR512" s="168" t="n"/>
      <c r="HS512" s="169">
        <f>N512+T512+Z512+AF512+AL512+AR512+AX512+BD512+BJ512+BP512+BV512+CB512+CH512+CN512+CT512+CZ512+DF512+DL512+DR512+DX512+ED512+EJ512+EP512+EV512+FB512+FH512+FN512+FT512+FZ512+GF512+GL512+GR512+GX512+HD512+HJ512+HP512</f>
        <v/>
      </c>
      <c r="HU512" s="170">
        <f>IFERROR(N($J512),0)</f>
        <v/>
      </c>
      <c r="HW512" s="170">
        <f>SUMPRODUCT((MOD(COLUMN($M512:$HR512)-COLUMN($M512),6)=0)*ISNUMBER($M512:$HR512)*($M512:$HR512&gt;=RESUMEN!$C$26)*($M512:$HR512&lt;=RESUMEN!$C$27)*IFERROR(N($N512:$HS512),0))</f>
        <v/>
      </c>
      <c r="HX512" s="170">
        <f>SUMPRODUCT((MOD(COLUMN($M512:$HR512)-COLUMN($M512),6)=0)*ISNUMBER($M512:$HR512)*($M512:$HR512&gt;=RESUMEN!$C$26)*($M512:$HR512&lt;=RESUMEN!$C$27))</f>
        <v/>
      </c>
    </row>
    <row r="513" ht="15.75" customHeight="1" s="506">
      <c r="B513" s="113">
        <f>VENTAS!A512</f>
        <v/>
      </c>
      <c r="C513" s="236" t="inlineStr">
        <is>
          <t xml:space="preserve">LC2 - 48 - 5 </t>
        </is>
      </c>
      <c r="D513" s="53">
        <f>VENTAS!C512</f>
        <v/>
      </c>
      <c r="E513" s="114">
        <f>VENTAS!D512</f>
        <v/>
      </c>
      <c r="F513" s="114">
        <f>VENTAS!J512</f>
        <v/>
      </c>
      <c r="G513" s="191" t="n">
        <v>46064</v>
      </c>
      <c r="H513" s="479" t="n">
        <v>1</v>
      </c>
      <c r="I513" s="166" t="inlineStr">
        <is>
          <t xml:space="preserve">CANCELA EL 17 DE JUNIO </t>
        </is>
      </c>
      <c r="J513" s="184" t="n">
        <v>14839800</v>
      </c>
      <c r="K513" s="119">
        <f>IF(N($H513)&lt;1,"",$G513+31)</f>
        <v/>
      </c>
      <c r="L513" s="124">
        <f>IF(K513="","",TODAY()-K513)</f>
        <v/>
      </c>
      <c r="M513" s="494" t="n"/>
      <c r="N513" s="374" t="n"/>
      <c r="O513" s="184">
        <f>IF(K513="","SIN ESTADO",IF(M513&lt;&gt;"","PAGA",IF(L513&gt;0,"VENCIDA",IF(L513&gt;=-5,"POR VENCER","AL DÍA"))))</f>
        <v/>
      </c>
      <c r="P513" s="185" t="n"/>
      <c r="Q513" s="119">
        <f>IF(N($H513)&lt;2,"",IF(K513="","",K513+31))</f>
        <v/>
      </c>
      <c r="R513" s="124">
        <f>IF(Q513="","",TODAY()-Q513)</f>
        <v/>
      </c>
      <c r="S513" s="494" t="n"/>
      <c r="T513" s="184" t="n"/>
      <c r="U513" s="184">
        <f>IF(Q513="","SIN ESTADO",IF(S513&lt;&gt;"","PAGA",IF(R513&gt;0,"VENCIDA",IF(R513&gt;=-5,"POR VENCER","AL DÍA"))))</f>
        <v/>
      </c>
      <c r="V513" s="185" t="n"/>
      <c r="W513" s="119">
        <f>IF(N($H513)&lt;3,"",IF(Q513="","",Q513+31))</f>
        <v/>
      </c>
      <c r="X513" s="124">
        <f>IF(W513="","",TODAY()-W513)</f>
        <v/>
      </c>
      <c r="Y513" s="494" t="n"/>
      <c r="Z513" s="184" t="n"/>
      <c r="AA513" s="184">
        <f>IF(W513="","SIN ESTADO",IF(Y513&lt;&gt;"","PAGA",IF(X513&gt;0,"VENCIDA",IF(X513&gt;=-5,"POR VENCER","AL DÍA"))))</f>
        <v/>
      </c>
      <c r="AB513" s="185" t="n"/>
      <c r="AC513" s="119">
        <f>IF(N($H513)&lt;4,"",IF(W513="","",W513+31))</f>
        <v/>
      </c>
      <c r="AD513" s="124">
        <f>IF(AC513="","",TODAY()-AC513)</f>
        <v/>
      </c>
      <c r="AE513" s="494" t="n"/>
      <c r="AF513" s="184" t="n"/>
      <c r="AG513" s="184">
        <f>IF(AC513="","SIN ESTADO",IF(AE513&lt;&gt;"","PAGA",IF(AD513&gt;0,"VENCIDA",IF(AD513&gt;=-5,"POR VENCER","AL DÍA"))))</f>
        <v/>
      </c>
      <c r="AH513" s="185" t="n"/>
      <c r="AI513" s="119">
        <f>IF(N($H513)&lt;5,"",IF(AC513="","",AC513+31))</f>
        <v/>
      </c>
      <c r="AJ513" s="124">
        <f>IF(AI513="","",TODAY()-AI513)</f>
        <v/>
      </c>
      <c r="AK513" s="494" t="n"/>
      <c r="AL513" s="184" t="n"/>
      <c r="AM513" s="184">
        <f>IF(AI513="","SIN ESTADO",IF(AK513&lt;&gt;"","PAGA",IF(AJ513&gt;0,"VENCIDA",IF(AJ513&gt;=-5,"POR VENCER","AL DÍA"))))</f>
        <v/>
      </c>
      <c r="AN513" s="185" t="n"/>
      <c r="AO513" s="119">
        <f>IF(N($H513)&lt;6,"",IF(AI513="","",AI513+31))</f>
        <v/>
      </c>
      <c r="AP513" s="124">
        <f>IF(AO513="","",TODAY()-AO513)</f>
        <v/>
      </c>
      <c r="AQ513" s="270" t="n"/>
      <c r="AR513" s="184" t="n"/>
      <c r="AS513" s="184">
        <f>IF(AO513="","SIN ESTADO",IF(AQ513&lt;&gt;"","PAGA",IF(AP513&gt;0,"VENCIDA",IF(AP513&gt;=-5,"POR VENCER","AL DÍA"))))</f>
        <v/>
      </c>
      <c r="AT513" s="185" t="n"/>
      <c r="AU513" s="119">
        <f>IF(N($H513)&lt;7,"",IF(AO513="","",AO513+31))</f>
        <v/>
      </c>
      <c r="AV513" s="124">
        <f>IF(AU513="","",TODAY()-AU513)</f>
        <v/>
      </c>
      <c r="AW513" s="494" t="n"/>
      <c r="AX513" s="184" t="n"/>
      <c r="AY513" s="184">
        <f>IF(AU513="","SIN ESTADO",IF(AW513&lt;&gt;"","PAGA",IF(AV513&gt;0,"VENCIDA",IF(AV513&gt;=-5,"POR VENCER","AL DÍA"))))</f>
        <v/>
      </c>
      <c r="AZ513" s="185" t="n"/>
      <c r="BA513" s="119">
        <f>IF(N($H513)&lt;8,"",IF(AU513="","",AU513+31))</f>
        <v/>
      </c>
      <c r="BB513" s="124">
        <f>IF(BA513="","",TODAY()-BA513)</f>
        <v/>
      </c>
      <c r="BC513" s="494" t="n"/>
      <c r="BD513" s="184" t="n"/>
      <c r="BE513" s="184">
        <f>IF(BA513="","SIN ESTADO",IF(BC513&lt;&gt;"","PAGA",IF(BB513&gt;0,"VENCIDA",IF(BB513&gt;=-5,"POR VENCER","AL DÍA"))))</f>
        <v/>
      </c>
      <c r="BF513" s="185" t="n"/>
      <c r="BG513" s="119">
        <f>IF(N($H513)&lt;9,"",IF(BA513="","",BA513+31))</f>
        <v/>
      </c>
      <c r="BH513" s="124">
        <f>IF(BG513="","",TODAY()-BG513)</f>
        <v/>
      </c>
      <c r="BI513" s="494" t="n"/>
      <c r="BJ513" s="184" t="n"/>
      <c r="BK513" s="184">
        <f>IF(BG513="","SIN ESTADO",IF(BI513&lt;&gt;"","PAGA",IF(BH513&gt;0,"VENCIDA",IF(BH513&gt;=-5,"POR VENCER","AL DÍA"))))</f>
        <v/>
      </c>
      <c r="BL513" s="185" t="n"/>
      <c r="BM513" s="119">
        <f>IF(N($H513)&lt;10,"",IF(BG513="","",BG513+31))</f>
        <v/>
      </c>
      <c r="BN513" s="124">
        <f>IF(BM513="","",TODAY()-BM513)</f>
        <v/>
      </c>
      <c r="BO513" s="494" t="n"/>
      <c r="BP513" s="184" t="n"/>
      <c r="BQ513" s="184">
        <f>IF(BM513="","SIN ESTADO",IF(BO513&lt;&gt;"","PAGA",IF(BN513&gt;0,"VENCIDA",IF(BN513&gt;=-5,"POR VENCER","AL DÍA"))))</f>
        <v/>
      </c>
      <c r="BR513" s="185" t="n"/>
      <c r="BS513" s="119">
        <f>IF(N($H513)&lt;11,"",IF(BM513="","",BM513+31))</f>
        <v/>
      </c>
      <c r="BT513" s="124">
        <f>IF(BS513="","",TODAY()-BS513)</f>
        <v/>
      </c>
      <c r="BU513" s="494" t="n"/>
      <c r="BV513" s="184" t="n"/>
      <c r="BW513" s="184">
        <f>IF(BS513="","SIN ESTADO",IF(BU513&lt;&gt;"","PAGA",IF(BT513&gt;0,"VENCIDA",IF(BT513&gt;=-5,"POR VENCER","AL DÍA"))))</f>
        <v/>
      </c>
      <c r="BX513" s="185" t="n"/>
      <c r="BY513" s="119">
        <f>IF(N($H513)&lt;12,"",IF(BS513="","",BS513+31))</f>
        <v/>
      </c>
      <c r="BZ513" s="124">
        <f>IF(BY513="","",TODAY()-BY513)</f>
        <v/>
      </c>
      <c r="CA513" s="494" t="n"/>
      <c r="CB513" s="184" t="n"/>
      <c r="CC513" s="184">
        <f>IF(BY513="","SIN ESTADO",IF(CA513&lt;&gt;"","PAGA",IF(BZ513&gt;0,"VENCIDA",IF(BZ513&gt;=-5,"POR VENCER","AL DÍA"))))</f>
        <v/>
      </c>
      <c r="CD513" s="185" t="n"/>
      <c r="CE513" s="119">
        <f>IF(N($H513)&lt;13,"",IF(BY513="","",BY513+31))</f>
        <v/>
      </c>
      <c r="CF513" s="124">
        <f>IF(CE513="","",TODAY()-CE513)</f>
        <v/>
      </c>
      <c r="CG513" s="494" t="n"/>
      <c r="CH513" s="184" t="n"/>
      <c r="CI513" s="184">
        <f>IF(CE513="","SIN ESTADO",IF(CG513&lt;&gt;"","PAGA",IF(CF513&gt;0,"VENCIDA",IF(CF513&gt;=-5,"POR VENCER","AL DÍA"))))</f>
        <v/>
      </c>
      <c r="CJ513" s="185" t="n"/>
      <c r="CK513" s="119">
        <f>IF(N($H513)&lt;14,"",IF(CE513="","",CE513+31))</f>
        <v/>
      </c>
      <c r="CL513" s="124">
        <f>IF(CK513="","",TODAY()-CK513)</f>
        <v/>
      </c>
      <c r="CM513" s="494" t="n"/>
      <c r="CN513" s="184" t="n"/>
      <c r="CO513" s="184">
        <f>IF(CK513="","SIN ESTADO",IF(CM513&lt;&gt;"","PAGA",IF(CL513&gt;0,"VENCIDA",IF(CL513&gt;=-5,"POR VENCER","AL DÍA"))))</f>
        <v/>
      </c>
      <c r="CP513" s="185" t="n"/>
      <c r="CQ513" s="119">
        <f>IF(N($H513)&lt;15,"",IF(CK513="","",CK513+31))</f>
        <v/>
      </c>
      <c r="CR513" s="124">
        <f>IF(CQ513="","",TODAY()-CQ513)</f>
        <v/>
      </c>
      <c r="CS513" s="494" t="n"/>
      <c r="CT513" s="184" t="n"/>
      <c r="CU513" s="184">
        <f>IF(CQ513="","SIN ESTADO",IF(CS513&lt;&gt;"","PAGA",IF(CR513&gt;0,"VENCIDA",IF(CR513&gt;=-5,"POR VENCER","AL DÍA"))))</f>
        <v/>
      </c>
      <c r="CV513" s="185" t="n"/>
      <c r="CW513" s="119">
        <f>IF(N($H513)&lt;16,"",IF(CQ513="","",CQ513+31))</f>
        <v/>
      </c>
      <c r="CX513" s="124">
        <f>IF(CW513="","",TODAY()-CW513)</f>
        <v/>
      </c>
      <c r="CY513" s="494" t="n"/>
      <c r="CZ513" s="184" t="n"/>
      <c r="DA513" s="184">
        <f>IF(CW513="","SIN ESTADO",IF(CY513&lt;&gt;"","PAGA",IF(CX513&gt;0,"VENCIDA",IF(CX513&gt;=-5,"POR VENCER","AL DÍA"))))</f>
        <v/>
      </c>
      <c r="DB513" s="185" t="n"/>
      <c r="DC513" s="119">
        <f>IF(N($H513)&lt;17,"",IF(CW513="","",CW513+31))</f>
        <v/>
      </c>
      <c r="DD513" s="124">
        <f>IF(DC513="","",TODAY()-DC513)</f>
        <v/>
      </c>
      <c r="DE513" s="494" t="n"/>
      <c r="DF513" s="184" t="n"/>
      <c r="DG513" s="184">
        <f>IF(DC513="","SIN ESTADO",IF(DE513&lt;&gt;"","PAGA",IF(DD513&gt;0,"VENCIDA",IF(DD513&gt;=-5,"POR VENCER","AL DÍA"))))</f>
        <v/>
      </c>
      <c r="DH513" s="185" t="n"/>
      <c r="DI513" s="119">
        <f>IF(N($H513)&lt;18,"",IF(DC513="","",DC513+31))</f>
        <v/>
      </c>
      <c r="DJ513" s="124">
        <f>IF(DI513="","",TODAY()-DI513)</f>
        <v/>
      </c>
      <c r="DK513" s="494" t="n"/>
      <c r="DL513" s="184" t="n"/>
      <c r="DM513" s="184">
        <f>IF(DI513="","SIN ESTADO",IF(DK513&lt;&gt;"","PAGA",IF(DJ513&gt;0,"VENCIDA",IF(DJ513&gt;=-5,"POR VENCER","AL DÍA"))))</f>
        <v/>
      </c>
      <c r="DN513" s="185" t="n"/>
      <c r="DO513" s="119">
        <f>IF(N($H513)&lt;19,"",IF(DI513="","",DI513+31))</f>
        <v/>
      </c>
      <c r="DP513" s="124">
        <f>IF(DO513="","",TODAY()-DO513)</f>
        <v/>
      </c>
      <c r="DQ513" s="494" t="n"/>
      <c r="DR513" s="184" t="n"/>
      <c r="DS513" s="184">
        <f>IF(DO513="","SIN ESTADO",IF(DQ513&lt;&gt;"","PAGA",IF(DP513&gt;0,"VENCIDA",IF(DP513&gt;=-5,"POR VENCER","AL DÍA"))))</f>
        <v/>
      </c>
      <c r="DT513" s="185" t="n"/>
      <c r="DU513" s="119">
        <f>IF(N($H513)&lt;20,"",IF(DO513="","",DO513+31))</f>
        <v/>
      </c>
      <c r="DV513" s="124">
        <f>IF(DU513="","",TODAY()-DU513)</f>
        <v/>
      </c>
      <c r="DW513" s="494" t="n"/>
      <c r="DX513" s="184" t="n"/>
      <c r="DY513" s="184">
        <f>IF(DU513="","SIN ESTADO",IF(DW513&lt;&gt;"","PAGA",IF(DV513&gt;0,"VENCIDA",IF(DV513&gt;=-5,"POR VENCER","AL DÍA"))))</f>
        <v/>
      </c>
      <c r="DZ513" s="185" t="n"/>
      <c r="EA513" s="119">
        <f>IF(N($H513)&lt;21,"",IF(DU513="","",DU513+31))</f>
        <v/>
      </c>
      <c r="EB513" s="124">
        <f>IF(EA513="","",TODAY()-EA513)</f>
        <v/>
      </c>
      <c r="EC513" s="494" t="n"/>
      <c r="ED513" s="184" t="n"/>
      <c r="EE513" s="184">
        <f>IF(EA513="","SIN ESTADO",IF(EC513&lt;&gt;"","PAGA",IF(EB513&gt;0,"VENCIDA",IF(EB513&gt;=-5,"POR VENCER","AL DÍA"))))</f>
        <v/>
      </c>
      <c r="EF513" s="185" t="n"/>
      <c r="EG513" s="119">
        <f>IF(N($H513)&lt;22,"",IF(EA513="","",EA513+31))</f>
        <v/>
      </c>
      <c r="EH513" s="124">
        <f>IF(EG513="","",TODAY()-EG513)</f>
        <v/>
      </c>
      <c r="EI513" s="494" t="n"/>
      <c r="EJ513" s="184" t="n"/>
      <c r="EK513" s="184">
        <f>IF(EG513="","SIN ESTADO",IF(EI513&lt;&gt;"","PAGA",IF(EH513&gt;0,"VENCIDA",IF(EH513&gt;=-5,"POR VENCER","AL DÍA"))))</f>
        <v/>
      </c>
      <c r="EL513" s="185" t="n"/>
      <c r="EM513" s="119">
        <f>IF(N($H513)&lt;23,"",IF(EG513="","",EG513+31))</f>
        <v/>
      </c>
      <c r="EN513" s="124">
        <f>IF(EM513="","",TODAY()-EM513)</f>
        <v/>
      </c>
      <c r="EO513" s="494" t="n"/>
      <c r="EP513" s="184" t="n"/>
      <c r="EQ513" s="184">
        <f>IF(EM513="","SIN ESTADO",IF(EO513&lt;&gt;"","PAGA",IF(EN513&gt;0,"VENCIDA",IF(EN513&gt;=-5,"POR VENCER","AL DÍA"))))</f>
        <v/>
      </c>
      <c r="ER513" s="185" t="n"/>
      <c r="ES513" s="119">
        <f>IF(N($H513)&lt;24,"",IF(EM513="","",EM513+31))</f>
        <v/>
      </c>
      <c r="ET513" s="124">
        <f>IF(ES513="","",TODAY()-ES513)</f>
        <v/>
      </c>
      <c r="EU513" s="494" t="n"/>
      <c r="EV513" s="184" t="n"/>
      <c r="EW513" s="184">
        <f>IF(ES513="","SIN ESTADO",IF(EU513&lt;&gt;"","PAGA",IF(ET513&gt;0,"VENCIDA",IF(ET513&gt;=-5,"POR VENCER","AL DÍA"))))</f>
        <v/>
      </c>
      <c r="EX513" s="185" t="n"/>
      <c r="EY513" s="119">
        <f>IF(N($H513)&lt;25,"",IF(ES513="","",ES513+31))</f>
        <v/>
      </c>
      <c r="EZ513" s="124">
        <f>IF(EY513="","",TODAY()-EY513)</f>
        <v/>
      </c>
      <c r="FA513" s="494" t="n"/>
      <c r="FB513" s="184" t="n"/>
      <c r="FC513" s="184">
        <f>IF(EY513="","SIN ESTADO",IF(FA513&lt;&gt;"","PAGA",IF(EZ513&gt;0,"VENCIDA",IF(EZ513&gt;=-5,"POR VENCER","AL DÍA"))))</f>
        <v/>
      </c>
      <c r="FD513" s="185" t="n"/>
      <c r="FE513" s="119">
        <f>IF(N($H513)&lt;26,"",IF(EY513="","",EY513+31))</f>
        <v/>
      </c>
      <c r="FF513" s="124">
        <f>IF(FE513="","",TODAY()-FE513)</f>
        <v/>
      </c>
      <c r="FG513" s="494" t="n"/>
      <c r="FH513" s="184" t="n"/>
      <c r="FI513" s="184">
        <f>IF(FE513="","SIN ESTADO",IF(FG513&lt;&gt;"","PAGA",IF(FF513&gt;0,"VENCIDA",IF(FF513&gt;=-5,"POR VENCER","AL DÍA"))))</f>
        <v/>
      </c>
      <c r="FJ513" s="185" t="n"/>
      <c r="FK513" s="119">
        <f>IF(N($H513)&lt;27,"",IF(FE513="","",FE513+31))</f>
        <v/>
      </c>
      <c r="FL513" s="124">
        <f>IF(FK513="","",TODAY()-FK513)</f>
        <v/>
      </c>
      <c r="FM513" s="494" t="n"/>
      <c r="FN513" s="184" t="n"/>
      <c r="FO513" s="184">
        <f>IF(FK513="","SIN ESTADO",IF(FM513&lt;&gt;"","PAGA",IF(FL513&gt;0,"VENCIDA",IF(FL513&gt;=-5,"POR VENCER","AL DÍA"))))</f>
        <v/>
      </c>
      <c r="FP513" s="185" t="n"/>
      <c r="FQ513" s="119">
        <f>IF(N($H513)&lt;28,"",IF(FK513="","",FK513+31))</f>
        <v/>
      </c>
      <c r="FR513" s="124">
        <f>IF(FQ513="","",TODAY()-FQ513)</f>
        <v/>
      </c>
      <c r="FS513" s="494" t="n"/>
      <c r="FT513" s="184" t="n"/>
      <c r="FU513" s="184">
        <f>IF(FQ513="","SIN ESTADO",IF(FS513&lt;&gt;"","PAGA",IF(FR513&gt;0,"VENCIDA",IF(FR513&gt;=-5,"POR VENCER","AL DÍA"))))</f>
        <v/>
      </c>
      <c r="FV513" s="185" t="n"/>
      <c r="FW513" s="119">
        <f>IF(N($H513)&lt;29,"",IF(FQ513="","",FQ513+31))</f>
        <v/>
      </c>
      <c r="FX513" s="124">
        <f>IF(FW513="","",TODAY()-FW513)</f>
        <v/>
      </c>
      <c r="FY513" s="494" t="n"/>
      <c r="FZ513" s="184" t="n"/>
      <c r="GA513" s="184">
        <f>IF(FW513="","SIN ESTADO",IF(FY513&lt;&gt;"","PAGA",IF(FX513&gt;0,"VENCIDA",IF(FX513&gt;=-5,"POR VENCER","AL DÍA"))))</f>
        <v/>
      </c>
      <c r="GB513" s="185" t="n"/>
      <c r="GC513" s="119">
        <f>IF(N($H513)&lt;30,"",IF(FW513="","",FW513+31))</f>
        <v/>
      </c>
      <c r="GD513" s="124">
        <f>IF(GC513="","",TODAY()-GC513)</f>
        <v/>
      </c>
      <c r="GE513" s="494" t="n"/>
      <c r="GF513" s="184" t="n"/>
      <c r="GG513" s="184">
        <f>IF(GC513="","SIN ESTADO",IF(GE513&lt;&gt;"","PAGA",IF(GD513&gt;0,"VENCIDA",IF(GD513&gt;=-5,"POR VENCER","AL DÍA"))))</f>
        <v/>
      </c>
      <c r="GH513" s="185" t="n"/>
      <c r="GI513" s="119">
        <f>IF(N($H513)&lt;31,"",IF(GC513="","",GC513+31))</f>
        <v/>
      </c>
      <c r="GJ513" s="124">
        <f>IF(GI513="","",TODAY()-GI513)</f>
        <v/>
      </c>
      <c r="GK513" s="494" t="n"/>
      <c r="GL513" s="184" t="n"/>
      <c r="GM513" s="184">
        <f>IF(GI513="","SIN ESTADO",IF(GK513&lt;&gt;"","PAGA",IF(GJ513&gt;0,"VENCIDA",IF(GJ513&gt;=-5,"POR VENCER","AL DÍA"))))</f>
        <v/>
      </c>
      <c r="GN513" s="185" t="n"/>
      <c r="GO513" s="119">
        <f>IF(N($H513)&lt;32,"",IF(GI513="","",GI513+31))</f>
        <v/>
      </c>
      <c r="GP513" s="124">
        <f>IF(GO513="","",TODAY()-GO513)</f>
        <v/>
      </c>
      <c r="GQ513" s="494" t="n"/>
      <c r="GR513" s="184" t="n"/>
      <c r="GS513" s="184">
        <f>IF(GO513="","SIN ESTADO",IF(GQ513&lt;&gt;"","PAGA",IF(GP513&gt;0,"VENCIDA",IF(GP513&gt;=-5,"POR VENCER","AL DÍA"))))</f>
        <v/>
      </c>
      <c r="GT513" s="185" t="n"/>
      <c r="GU513" s="119">
        <f>IF(N($H513)&lt;33,"",IF(GO513="","",GO513+31))</f>
        <v/>
      </c>
      <c r="GV513" s="124">
        <f>IF(GU513="","",TODAY()-GU513)</f>
        <v/>
      </c>
      <c r="GW513" s="494" t="n"/>
      <c r="GX513" s="184" t="n"/>
      <c r="GY513" s="184">
        <f>IF(GU513="","SIN ESTADO",IF(GW513&lt;&gt;"","PAGA",IF(GV513&gt;0,"VENCIDA",IF(GV513&gt;=-5,"POR VENCER","AL DÍA"))))</f>
        <v/>
      </c>
      <c r="GZ513" s="185" t="n"/>
      <c r="HA513" s="119">
        <f>IF(N($H513)&lt;34,"",IF(GU513="","",GU513+31))</f>
        <v/>
      </c>
      <c r="HB513" s="124">
        <f>IF(HA513="","",TODAY()-HA513)</f>
        <v/>
      </c>
      <c r="HC513" s="494" t="n"/>
      <c r="HD513" s="184" t="n"/>
      <c r="HE513" s="184">
        <f>IF(HA513="","SIN ESTADO",IF(HC513&lt;&gt;"","PAGA",IF(HB513&gt;0,"VENCIDA",IF(HB513&gt;=-5,"POR VENCER","AL DÍA"))))</f>
        <v/>
      </c>
      <c r="HF513" s="185" t="n"/>
      <c r="HG513" s="119">
        <f>IF(N($H513)&lt;35,"",IF(HA513="","",HA513+31))</f>
        <v/>
      </c>
      <c r="HH513" s="124">
        <f>IF(HG513="","",TODAY()-HG513)</f>
        <v/>
      </c>
      <c r="HI513" s="494" t="n"/>
      <c r="HJ513" s="184" t="n"/>
      <c r="HK513" s="184">
        <f>IF(HG513="","SIN ESTADO",IF(HI513&lt;&gt;"","PAGA",IF(HH513&gt;0,"VENCIDA",IF(HH513&gt;=-5,"POR VENCER","AL DÍA"))))</f>
        <v/>
      </c>
      <c r="HL513" s="168" t="n"/>
      <c r="HM513" s="119">
        <f>IF(N($H513)&lt;36,"",IF(HG513="","",HG513+31))</f>
        <v/>
      </c>
      <c r="HN513" s="124">
        <f>IF(HM513="","",TODAY()-HM513)</f>
        <v/>
      </c>
      <c r="HO513" s="494" t="n"/>
      <c r="HP513" s="184" t="n"/>
      <c r="HQ513" s="184">
        <f>IF(HM513="","SIN ESTADO",IF(HO513&lt;&gt;"","PAGA",IF(HN513&gt;0,"VENCIDA",IF(HN513&gt;=-5,"POR VENCER","AL DÍA"))))</f>
        <v/>
      </c>
      <c r="HR513" s="168" t="n"/>
      <c r="HS513" s="169">
        <f>N513+T513+Z513+AF513+AL513+AR513+AX513+BD513+BJ513+BP513+BV513+CB513+CH513+CN513+CT513+CZ513+DF513+DL513+DR513+DX513+ED513+EJ513+EP513+EV513+FB513+FH513+FN513+FT513+FZ513+GF513+GL513+GR513+GX513+HD513+HJ513+HP513</f>
        <v/>
      </c>
      <c r="HU513" s="170">
        <f>IFERROR(N($J513),0)</f>
        <v/>
      </c>
      <c r="HW513" s="170">
        <f>SUMPRODUCT((MOD(COLUMN($M513:$HR513)-COLUMN($M513),6)=0)*ISNUMBER($M513:$HR513)*($M513:$HR513&gt;=RESUMEN!$C$26)*($M513:$HR513&lt;=RESUMEN!$C$27)*IFERROR(N($N513:$HS513),0))</f>
        <v/>
      </c>
      <c r="HX513" s="170">
        <f>SUMPRODUCT((MOD(COLUMN($M513:$HR513)-COLUMN($M513),6)=0)*ISNUMBER($M513:$HR513)*($M513:$HR513&gt;=RESUMEN!$C$26)*($M513:$HR513&lt;=RESUMEN!$C$27))</f>
        <v/>
      </c>
    </row>
    <row r="514" ht="15.75" customHeight="1" s="506">
      <c r="B514" s="113">
        <f>VENTAS!A513</f>
        <v/>
      </c>
      <c r="C514" s="236" t="inlineStr">
        <is>
          <t xml:space="preserve">LC2 - 48 - 6 </t>
        </is>
      </c>
      <c r="D514" s="53">
        <f>VENTAS!C513</f>
        <v/>
      </c>
      <c r="E514" s="114">
        <f>VENTAS!D513</f>
        <v/>
      </c>
      <c r="F514" s="114">
        <f>VENTAS!J513</f>
        <v/>
      </c>
      <c r="G514" s="191" t="n">
        <v>46159</v>
      </c>
      <c r="H514" s="479" t="n">
        <v>24</v>
      </c>
      <c r="I514" s="479" t="inlineStr">
        <is>
          <t>5 DE CADA MES</t>
        </is>
      </c>
      <c r="J514" s="184" t="n">
        <v>827900</v>
      </c>
      <c r="K514" s="119">
        <f>IF(N($H514)&lt;1,"",$G514+31)</f>
        <v/>
      </c>
      <c r="L514" s="124">
        <f>IF(K514="","",TODAY()-K514)</f>
        <v/>
      </c>
      <c r="M514" s="494" t="n">
        <v>46208</v>
      </c>
      <c r="N514" s="374" t="n">
        <v>827800</v>
      </c>
      <c r="O514" s="184">
        <f>IF(K514="","SIN ESTADO",IF(M514&lt;&gt;"","PAGA",IF(L514&gt;0,"VENCIDA",IF(L514&gt;=-5,"POR VENCER","AL DÍA"))))</f>
        <v/>
      </c>
      <c r="P514" s="185" t="inlineStr">
        <is>
          <t>TRANSFERENCIA</t>
        </is>
      </c>
      <c r="Q514" s="119">
        <f>IF(N($H514)&lt;2,"",IF(K514="","",K514+31))</f>
        <v/>
      </c>
      <c r="R514" s="124">
        <f>IF(Q514="","",TODAY()-Q514)</f>
        <v/>
      </c>
      <c r="S514" s="494" t="n">
        <v>46239</v>
      </c>
      <c r="T514" s="184" t="n">
        <v>827000</v>
      </c>
      <c r="U514" s="184">
        <f>IF(Q514="","SIN ESTADO",IF(S514&lt;&gt;"","PAGA",IF(R514&gt;0,"VENCIDA",IF(R514&gt;=-5,"POR VENCER","AL DÍA"))))</f>
        <v/>
      </c>
      <c r="V514" s="185" t="inlineStr">
        <is>
          <t>TRANSFERENCIA</t>
        </is>
      </c>
      <c r="W514" s="119">
        <f>IF(N($H514)&lt;3,"",IF(Q514="","",Q514+31))</f>
        <v/>
      </c>
      <c r="X514" s="124">
        <f>IF(W514="","",TODAY()-W514)</f>
        <v/>
      </c>
      <c r="Y514" s="494" t="n">
        <v>46270</v>
      </c>
      <c r="Z514" s="184" t="n">
        <v>827900</v>
      </c>
      <c r="AA514" s="184">
        <f>IF(W514="","SIN ESTADO",IF(Y514&lt;&gt;"","PAGA",IF(X514&gt;0,"VENCIDA",IF(X514&gt;=-5,"POR VENCER","AL DÍA"))))</f>
        <v/>
      </c>
      <c r="AB514" s="185" t="inlineStr">
        <is>
          <t>TRANSFERENCIA</t>
        </is>
      </c>
      <c r="AC514" s="119">
        <f>IF(N($H514)&lt;4,"",IF(W514="","",W514+31))</f>
        <v/>
      </c>
      <c r="AD514" s="124">
        <f>IF(AC514="","",TODAY()-AC514)</f>
        <v/>
      </c>
      <c r="AE514" s="494" t="n"/>
      <c r="AF514" s="184" t="n"/>
      <c r="AG514" s="184">
        <f>IF(AC514="","SIN ESTADO",IF(AE514&lt;&gt;"","PAGA",IF(AD514&gt;0,"VENCIDA",IF(AD514&gt;=-5,"POR VENCER","AL DÍA"))))</f>
        <v/>
      </c>
      <c r="AH514" s="185" t="n"/>
      <c r="AI514" s="119">
        <f>IF(N($H514)&lt;5,"",IF(AC514="","",AC514+31))</f>
        <v/>
      </c>
      <c r="AJ514" s="124">
        <f>IF(AI514="","",TODAY()-AI514)</f>
        <v/>
      </c>
      <c r="AK514" s="494" t="n"/>
      <c r="AL514" s="184" t="n"/>
      <c r="AM514" s="184">
        <f>IF(AI514="","SIN ESTADO",IF(AK514&lt;&gt;"","PAGA",IF(AJ514&gt;0,"VENCIDA",IF(AJ514&gt;=-5,"POR VENCER","AL DÍA"))))</f>
        <v/>
      </c>
      <c r="AN514" s="185" t="n"/>
      <c r="AO514" s="119">
        <f>IF(N($H514)&lt;6,"",IF(AI514="","",AI514+31))</f>
        <v/>
      </c>
      <c r="AP514" s="124">
        <f>IF(AO514="","",TODAY()-AO514)</f>
        <v/>
      </c>
      <c r="AQ514" s="270" t="n"/>
      <c r="AR514" s="184" t="n"/>
      <c r="AS514" s="184">
        <f>IF(AO514="","SIN ESTADO",IF(AQ514&lt;&gt;"","PAGA",IF(AP514&gt;0,"VENCIDA",IF(AP514&gt;=-5,"POR VENCER","AL DÍA"))))</f>
        <v/>
      </c>
      <c r="AT514" s="185" t="n"/>
      <c r="AU514" s="119">
        <f>IF(N($H514)&lt;7,"",IF(AO514="","",AO514+31))</f>
        <v/>
      </c>
      <c r="AV514" s="124">
        <f>IF(AU514="","",TODAY()-AU514)</f>
        <v/>
      </c>
      <c r="AW514" s="494" t="n"/>
      <c r="AX514" s="184" t="n"/>
      <c r="AY514" s="184">
        <f>IF(AU514="","SIN ESTADO",IF(AW514&lt;&gt;"","PAGA",IF(AV514&gt;0,"VENCIDA",IF(AV514&gt;=-5,"POR VENCER","AL DÍA"))))</f>
        <v/>
      </c>
      <c r="AZ514" s="185" t="n"/>
      <c r="BA514" s="119">
        <f>IF(N($H514)&lt;8,"",IF(AU514="","",AU514+31))</f>
        <v/>
      </c>
      <c r="BB514" s="124">
        <f>IF(BA514="","",TODAY()-BA514)</f>
        <v/>
      </c>
      <c r="BC514" s="494" t="n"/>
      <c r="BD514" s="184" t="n"/>
      <c r="BE514" s="184">
        <f>IF(BA514="","SIN ESTADO",IF(BC514&lt;&gt;"","PAGA",IF(BB514&gt;0,"VENCIDA",IF(BB514&gt;=-5,"POR VENCER","AL DÍA"))))</f>
        <v/>
      </c>
      <c r="BF514" s="185" t="n"/>
      <c r="BG514" s="119">
        <f>IF(N($H514)&lt;9,"",IF(BA514="","",BA514+31))</f>
        <v/>
      </c>
      <c r="BH514" s="124">
        <f>IF(BG514="","",TODAY()-BG514)</f>
        <v/>
      </c>
      <c r="BI514" s="494" t="n"/>
      <c r="BJ514" s="184" t="n"/>
      <c r="BK514" s="184">
        <f>IF(BG514="","SIN ESTADO",IF(BI514&lt;&gt;"","PAGA",IF(BH514&gt;0,"VENCIDA",IF(BH514&gt;=-5,"POR VENCER","AL DÍA"))))</f>
        <v/>
      </c>
      <c r="BL514" s="185" t="n"/>
      <c r="BM514" s="119">
        <f>IF(N($H514)&lt;10,"",IF(BG514="","",BG514+31))</f>
        <v/>
      </c>
      <c r="BN514" s="124">
        <f>IF(BM514="","",TODAY()-BM514)</f>
        <v/>
      </c>
      <c r="BO514" s="494" t="n"/>
      <c r="BP514" s="184" t="n"/>
      <c r="BQ514" s="184">
        <f>IF(BM514="","SIN ESTADO",IF(BO514&lt;&gt;"","PAGA",IF(BN514&gt;0,"VENCIDA",IF(BN514&gt;=-5,"POR VENCER","AL DÍA"))))</f>
        <v/>
      </c>
      <c r="BR514" s="185" t="n"/>
      <c r="BS514" s="119">
        <f>IF(N($H514)&lt;11,"",IF(BM514="","",BM514+31))</f>
        <v/>
      </c>
      <c r="BT514" s="124">
        <f>IF(BS514="","",TODAY()-BS514)</f>
        <v/>
      </c>
      <c r="BU514" s="494" t="n"/>
      <c r="BV514" s="184" t="n"/>
      <c r="BW514" s="184">
        <f>IF(BS514="","SIN ESTADO",IF(BU514&lt;&gt;"","PAGA",IF(BT514&gt;0,"VENCIDA",IF(BT514&gt;=-5,"POR VENCER","AL DÍA"))))</f>
        <v/>
      </c>
      <c r="BX514" s="185" t="n"/>
      <c r="BY514" s="119">
        <f>IF(N($H514)&lt;12,"",IF(BS514="","",BS514+31))</f>
        <v/>
      </c>
      <c r="BZ514" s="124">
        <f>IF(BY514="","",TODAY()-BY514)</f>
        <v/>
      </c>
      <c r="CA514" s="494" t="n"/>
      <c r="CB514" s="184" t="n"/>
      <c r="CC514" s="184">
        <f>IF(BY514="","SIN ESTADO",IF(CA514&lt;&gt;"","PAGA",IF(BZ514&gt;0,"VENCIDA",IF(BZ514&gt;=-5,"POR VENCER","AL DÍA"))))</f>
        <v/>
      </c>
      <c r="CD514" s="185" t="n"/>
      <c r="CE514" s="119">
        <f>IF(N($H514)&lt;13,"",IF(BY514="","",BY514+31))</f>
        <v/>
      </c>
      <c r="CF514" s="124">
        <f>IF(CE514="","",TODAY()-CE514)</f>
        <v/>
      </c>
      <c r="CG514" s="494" t="n"/>
      <c r="CH514" s="184" t="n"/>
      <c r="CI514" s="184">
        <f>IF(CE514="","SIN ESTADO",IF(CG514&lt;&gt;"","PAGA",IF(CF514&gt;0,"VENCIDA",IF(CF514&gt;=-5,"POR VENCER","AL DÍA"))))</f>
        <v/>
      </c>
      <c r="CJ514" s="185" t="n"/>
      <c r="CK514" s="119">
        <f>IF(N($H514)&lt;14,"",IF(CE514="","",CE514+31))</f>
        <v/>
      </c>
      <c r="CL514" s="124">
        <f>IF(CK514="","",TODAY()-CK514)</f>
        <v/>
      </c>
      <c r="CM514" s="494" t="n"/>
      <c r="CN514" s="184" t="n"/>
      <c r="CO514" s="184">
        <f>IF(CK514="","SIN ESTADO",IF(CM514&lt;&gt;"","PAGA",IF(CL514&gt;0,"VENCIDA",IF(CL514&gt;=-5,"POR VENCER","AL DÍA"))))</f>
        <v/>
      </c>
      <c r="CP514" s="185" t="n"/>
      <c r="CQ514" s="119">
        <f>IF(N($H514)&lt;15,"",IF(CK514="","",CK514+31))</f>
        <v/>
      </c>
      <c r="CR514" s="124">
        <f>IF(CQ514="","",TODAY()-CQ514)</f>
        <v/>
      </c>
      <c r="CS514" s="494" t="n"/>
      <c r="CT514" s="184" t="n"/>
      <c r="CU514" s="184">
        <f>IF(CQ514="","SIN ESTADO",IF(CS514&lt;&gt;"","PAGA",IF(CR514&gt;0,"VENCIDA",IF(CR514&gt;=-5,"POR VENCER","AL DÍA"))))</f>
        <v/>
      </c>
      <c r="CV514" s="185" t="n"/>
      <c r="CW514" s="119">
        <f>IF(N($H514)&lt;16,"",IF(CQ514="","",CQ514+31))</f>
        <v/>
      </c>
      <c r="CX514" s="124">
        <f>IF(CW514="","",TODAY()-CW514)</f>
        <v/>
      </c>
      <c r="CY514" s="494" t="n"/>
      <c r="CZ514" s="184" t="n"/>
      <c r="DA514" s="184">
        <f>IF(CW514="","SIN ESTADO",IF(CY514&lt;&gt;"","PAGA",IF(CX514&gt;0,"VENCIDA",IF(CX514&gt;=-5,"POR VENCER","AL DÍA"))))</f>
        <v/>
      </c>
      <c r="DB514" s="185" t="n"/>
      <c r="DC514" s="119">
        <f>IF(N($H514)&lt;17,"",IF(CW514="","",CW514+31))</f>
        <v/>
      </c>
      <c r="DD514" s="124">
        <f>IF(DC514="","",TODAY()-DC514)</f>
        <v/>
      </c>
      <c r="DE514" s="494" t="n"/>
      <c r="DF514" s="184" t="n"/>
      <c r="DG514" s="184">
        <f>IF(DC514="","SIN ESTADO",IF(DE514&lt;&gt;"","PAGA",IF(DD514&gt;0,"VENCIDA",IF(DD514&gt;=-5,"POR VENCER","AL DÍA"))))</f>
        <v/>
      </c>
      <c r="DH514" s="185" t="n"/>
      <c r="DI514" s="119">
        <f>IF(N($H514)&lt;18,"",IF(DC514="","",DC514+31))</f>
        <v/>
      </c>
      <c r="DJ514" s="124">
        <f>IF(DI514="","",TODAY()-DI514)</f>
        <v/>
      </c>
      <c r="DK514" s="494" t="n"/>
      <c r="DL514" s="184" t="n"/>
      <c r="DM514" s="184">
        <f>IF(DI514="","SIN ESTADO",IF(DK514&lt;&gt;"","PAGA",IF(DJ514&gt;0,"VENCIDA",IF(DJ514&gt;=-5,"POR VENCER","AL DÍA"))))</f>
        <v/>
      </c>
      <c r="DN514" s="185" t="n"/>
      <c r="DO514" s="119">
        <f>IF(N($H514)&lt;19,"",IF(DI514="","",DI514+31))</f>
        <v/>
      </c>
      <c r="DP514" s="124">
        <f>IF(DO514="","",TODAY()-DO514)</f>
        <v/>
      </c>
      <c r="DQ514" s="494" t="n"/>
      <c r="DR514" s="184" t="n"/>
      <c r="DS514" s="184">
        <f>IF(DO514="","SIN ESTADO",IF(DQ514&lt;&gt;"","PAGA",IF(DP514&gt;0,"VENCIDA",IF(DP514&gt;=-5,"POR VENCER","AL DÍA"))))</f>
        <v/>
      </c>
      <c r="DT514" s="185" t="n"/>
      <c r="DU514" s="119">
        <f>IF(N($H514)&lt;20,"",IF(DO514="","",DO514+31))</f>
        <v/>
      </c>
      <c r="DV514" s="124">
        <f>IF(DU514="","",TODAY()-DU514)</f>
        <v/>
      </c>
      <c r="DW514" s="494" t="n"/>
      <c r="DX514" s="184" t="n"/>
      <c r="DY514" s="184">
        <f>IF(DU514="","SIN ESTADO",IF(DW514&lt;&gt;"","PAGA",IF(DV514&gt;0,"VENCIDA",IF(DV514&gt;=-5,"POR VENCER","AL DÍA"))))</f>
        <v/>
      </c>
      <c r="DZ514" s="185" t="n"/>
      <c r="EA514" s="119">
        <f>IF(N($H514)&lt;21,"",IF(DU514="","",DU514+31))</f>
        <v/>
      </c>
      <c r="EB514" s="124">
        <f>IF(EA514="","",TODAY()-EA514)</f>
        <v/>
      </c>
      <c r="EC514" s="494" t="n"/>
      <c r="ED514" s="184" t="n"/>
      <c r="EE514" s="184">
        <f>IF(EA514="","SIN ESTADO",IF(EC514&lt;&gt;"","PAGA",IF(EB514&gt;0,"VENCIDA",IF(EB514&gt;=-5,"POR VENCER","AL DÍA"))))</f>
        <v/>
      </c>
      <c r="EF514" s="185" t="n"/>
      <c r="EG514" s="119">
        <f>IF(N($H514)&lt;22,"",IF(EA514="","",EA514+31))</f>
        <v/>
      </c>
      <c r="EH514" s="124">
        <f>IF(EG514="","",TODAY()-EG514)</f>
        <v/>
      </c>
      <c r="EI514" s="494" t="n"/>
      <c r="EJ514" s="184" t="n"/>
      <c r="EK514" s="184">
        <f>IF(EG514="","SIN ESTADO",IF(EI514&lt;&gt;"","PAGA",IF(EH514&gt;0,"VENCIDA",IF(EH514&gt;=-5,"POR VENCER","AL DÍA"))))</f>
        <v/>
      </c>
      <c r="EL514" s="185" t="n"/>
      <c r="EM514" s="119">
        <f>IF(N($H514)&lt;23,"",IF(EG514="","",EG514+31))</f>
        <v/>
      </c>
      <c r="EN514" s="124">
        <f>IF(EM514="","",TODAY()-EM514)</f>
        <v/>
      </c>
      <c r="EO514" s="494" t="n"/>
      <c r="EP514" s="184" t="n"/>
      <c r="EQ514" s="184">
        <f>IF(EM514="","SIN ESTADO",IF(EO514&lt;&gt;"","PAGA",IF(EN514&gt;0,"VENCIDA",IF(EN514&gt;=-5,"POR VENCER","AL DÍA"))))</f>
        <v/>
      </c>
      <c r="ER514" s="185" t="n"/>
      <c r="ES514" s="119">
        <f>IF(N($H514)&lt;24,"",IF(EM514="","",EM514+31))</f>
        <v/>
      </c>
      <c r="ET514" s="124">
        <f>IF(ES514="","",TODAY()-ES514)</f>
        <v/>
      </c>
      <c r="EU514" s="494" t="n"/>
      <c r="EV514" s="184" t="n"/>
      <c r="EW514" s="184">
        <f>IF(ES514="","SIN ESTADO",IF(EU514&lt;&gt;"","PAGA",IF(ET514&gt;0,"VENCIDA",IF(ET514&gt;=-5,"POR VENCER","AL DÍA"))))</f>
        <v/>
      </c>
      <c r="EX514" s="185" t="n"/>
      <c r="EY514" s="119">
        <f>IF(N($H514)&lt;25,"",IF(ES514="","",ES514+31))</f>
        <v/>
      </c>
      <c r="EZ514" s="124">
        <f>IF(EY514="","",TODAY()-EY514)</f>
        <v/>
      </c>
      <c r="FA514" s="494" t="n"/>
      <c r="FB514" s="184" t="n"/>
      <c r="FC514" s="184">
        <f>IF(EY514="","SIN ESTADO",IF(FA514&lt;&gt;"","PAGA",IF(EZ514&gt;0,"VENCIDA",IF(EZ514&gt;=-5,"POR VENCER","AL DÍA"))))</f>
        <v/>
      </c>
      <c r="FD514" s="185" t="n"/>
      <c r="FE514" s="119">
        <f>IF(N($H514)&lt;26,"",IF(EY514="","",EY514+31))</f>
        <v/>
      </c>
      <c r="FF514" s="124">
        <f>IF(FE514="","",TODAY()-FE514)</f>
        <v/>
      </c>
      <c r="FG514" s="494" t="n"/>
      <c r="FH514" s="184" t="n"/>
      <c r="FI514" s="184">
        <f>IF(FE514="","SIN ESTADO",IF(FG514&lt;&gt;"","PAGA",IF(FF514&gt;0,"VENCIDA",IF(FF514&gt;=-5,"POR VENCER","AL DÍA"))))</f>
        <v/>
      </c>
      <c r="FJ514" s="185" t="n"/>
      <c r="FK514" s="119">
        <f>IF(N($H514)&lt;27,"",IF(FE514="","",FE514+31))</f>
        <v/>
      </c>
      <c r="FL514" s="124">
        <f>IF(FK514="","",TODAY()-FK514)</f>
        <v/>
      </c>
      <c r="FM514" s="494" t="n"/>
      <c r="FN514" s="184" t="n"/>
      <c r="FO514" s="184">
        <f>IF(FK514="","SIN ESTADO",IF(FM514&lt;&gt;"","PAGA",IF(FL514&gt;0,"VENCIDA",IF(FL514&gt;=-5,"POR VENCER","AL DÍA"))))</f>
        <v/>
      </c>
      <c r="FP514" s="185" t="n"/>
      <c r="FQ514" s="119">
        <f>IF(N($H514)&lt;28,"",IF(FK514="","",FK514+31))</f>
        <v/>
      </c>
      <c r="FR514" s="124">
        <f>IF(FQ514="","",TODAY()-FQ514)</f>
        <v/>
      </c>
      <c r="FS514" s="494" t="n"/>
      <c r="FT514" s="184" t="n"/>
      <c r="FU514" s="184">
        <f>IF(FQ514="","SIN ESTADO",IF(FS514&lt;&gt;"","PAGA",IF(FR514&gt;0,"VENCIDA",IF(FR514&gt;=-5,"POR VENCER","AL DÍA"))))</f>
        <v/>
      </c>
      <c r="FV514" s="185" t="n"/>
      <c r="FW514" s="119">
        <f>IF(N($H514)&lt;29,"",IF(FQ514="","",FQ514+31))</f>
        <v/>
      </c>
      <c r="FX514" s="124">
        <f>IF(FW514="","",TODAY()-FW514)</f>
        <v/>
      </c>
      <c r="FY514" s="494" t="n"/>
      <c r="FZ514" s="184" t="n"/>
      <c r="GA514" s="184">
        <f>IF(FW514="","SIN ESTADO",IF(FY514&lt;&gt;"","PAGA",IF(FX514&gt;0,"VENCIDA",IF(FX514&gt;=-5,"POR VENCER","AL DÍA"))))</f>
        <v/>
      </c>
      <c r="GB514" s="185" t="n"/>
      <c r="GC514" s="119">
        <f>IF(N($H514)&lt;30,"",IF(FW514="","",FW514+31))</f>
        <v/>
      </c>
      <c r="GD514" s="124">
        <f>IF(GC514="","",TODAY()-GC514)</f>
        <v/>
      </c>
      <c r="GE514" s="494" t="n"/>
      <c r="GF514" s="184" t="n"/>
      <c r="GG514" s="184">
        <f>IF(GC514="","SIN ESTADO",IF(GE514&lt;&gt;"","PAGA",IF(GD514&gt;0,"VENCIDA",IF(GD514&gt;=-5,"POR VENCER","AL DÍA"))))</f>
        <v/>
      </c>
      <c r="GH514" s="185" t="n"/>
      <c r="GI514" s="119">
        <f>IF(N($H514)&lt;31,"",IF(GC514="","",GC514+31))</f>
        <v/>
      </c>
      <c r="GJ514" s="124">
        <f>IF(GI514="","",TODAY()-GI514)</f>
        <v/>
      </c>
      <c r="GK514" s="494" t="n"/>
      <c r="GL514" s="184" t="n"/>
      <c r="GM514" s="184">
        <f>IF(GI514="","SIN ESTADO",IF(GK514&lt;&gt;"","PAGA",IF(GJ514&gt;0,"VENCIDA",IF(GJ514&gt;=-5,"POR VENCER","AL DÍA"))))</f>
        <v/>
      </c>
      <c r="GN514" s="185" t="n"/>
      <c r="GO514" s="119">
        <f>IF(N($H514)&lt;32,"",IF(GI514="","",GI514+31))</f>
        <v/>
      </c>
      <c r="GP514" s="124">
        <f>IF(GO514="","",TODAY()-GO514)</f>
        <v/>
      </c>
      <c r="GQ514" s="494" t="n"/>
      <c r="GR514" s="184" t="n"/>
      <c r="GS514" s="184">
        <f>IF(GO514="","SIN ESTADO",IF(GQ514&lt;&gt;"","PAGA",IF(GP514&gt;0,"VENCIDA",IF(GP514&gt;=-5,"POR VENCER","AL DÍA"))))</f>
        <v/>
      </c>
      <c r="GT514" s="185" t="n"/>
      <c r="GU514" s="119">
        <f>IF(N($H514)&lt;33,"",IF(GO514="","",GO514+31))</f>
        <v/>
      </c>
      <c r="GV514" s="124">
        <f>IF(GU514="","",TODAY()-GU514)</f>
        <v/>
      </c>
      <c r="GW514" s="494" t="n"/>
      <c r="GX514" s="184" t="n"/>
      <c r="GY514" s="184">
        <f>IF(GU514="","SIN ESTADO",IF(GW514&lt;&gt;"","PAGA",IF(GV514&gt;0,"VENCIDA",IF(GV514&gt;=-5,"POR VENCER","AL DÍA"))))</f>
        <v/>
      </c>
      <c r="GZ514" s="185" t="n"/>
      <c r="HA514" s="119">
        <f>IF(N($H514)&lt;34,"",IF(GU514="","",GU514+31))</f>
        <v/>
      </c>
      <c r="HB514" s="124">
        <f>IF(HA514="","",TODAY()-HA514)</f>
        <v/>
      </c>
      <c r="HC514" s="494" t="n"/>
      <c r="HD514" s="184" t="n"/>
      <c r="HE514" s="184">
        <f>IF(HA514="","SIN ESTADO",IF(HC514&lt;&gt;"","PAGA",IF(HB514&gt;0,"VENCIDA",IF(HB514&gt;=-5,"POR VENCER","AL DÍA"))))</f>
        <v/>
      </c>
      <c r="HF514" s="185" t="n"/>
      <c r="HG514" s="119">
        <f>IF(N($H514)&lt;35,"",IF(HA514="","",HA514+31))</f>
        <v/>
      </c>
      <c r="HH514" s="124">
        <f>IF(HG514="","",TODAY()-HG514)</f>
        <v/>
      </c>
      <c r="HI514" s="494" t="n"/>
      <c r="HJ514" s="184" t="n"/>
      <c r="HK514" s="184">
        <f>IF(HG514="","SIN ESTADO",IF(HI514&lt;&gt;"","PAGA",IF(HH514&gt;0,"VENCIDA",IF(HH514&gt;=-5,"POR VENCER","AL DÍA"))))</f>
        <v/>
      </c>
      <c r="HL514" s="168" t="n"/>
      <c r="HM514" s="119">
        <f>IF(N($H514)&lt;36,"",IF(HG514="","",HG514+31))</f>
        <v/>
      </c>
      <c r="HN514" s="124">
        <f>IF(HM514="","",TODAY()-HM514)</f>
        <v/>
      </c>
      <c r="HO514" s="494" t="n"/>
      <c r="HP514" s="184" t="n"/>
      <c r="HQ514" s="184">
        <f>IF(HM514="","SIN ESTADO",IF(HO514&lt;&gt;"","PAGA",IF(HN514&gt;0,"VENCIDA",IF(HN514&gt;=-5,"POR VENCER","AL DÍA"))))</f>
        <v/>
      </c>
      <c r="HR514" s="168" t="n"/>
      <c r="HS514" s="169">
        <f>N514+T514+Z514+AF514+AL514+AR514+AX514+BD514+BJ514+BP514+BV514+CB514+CH514+CN514+CT514+CZ514+DF514+DL514+DR514+DX514+ED514+EJ514+EP514+EV514+FB514+FH514+FN514+FT514+FZ514+GF514+GL514+GR514+GX514+HD514+HJ514+HP514</f>
        <v/>
      </c>
      <c r="HU514" s="170">
        <f>IFERROR(N($J514),0)</f>
        <v/>
      </c>
      <c r="HW514" s="170">
        <f>SUMPRODUCT((MOD(COLUMN($M514:$HR514)-COLUMN($M514),6)=0)*ISNUMBER($M514:$HR514)*($M514:$HR514&gt;=RESUMEN!$C$26)*($M514:$HR514&lt;=RESUMEN!$C$27)*IFERROR(N($N514:$HS514),0))</f>
        <v/>
      </c>
      <c r="HX514" s="170">
        <f>SUMPRODUCT((MOD(COLUMN($M514:$HR514)-COLUMN($M514),6)=0)*ISNUMBER($M514:$HR514)*($M514:$HR514&gt;=RESUMEN!$C$26)*($M514:$HR514&lt;=RESUMEN!$C$27))</f>
        <v/>
      </c>
    </row>
    <row r="515" ht="15.75" customHeight="1" s="506">
      <c r="B515" s="113" t="n"/>
      <c r="C515" s="236" t="n"/>
      <c r="D515" s="53" t="n"/>
      <c r="E515" s="114" t="n"/>
      <c r="F515" s="114" t="n"/>
      <c r="G515" s="494" t="n"/>
      <c r="H515" s="479" t="n"/>
      <c r="I515" s="479" t="n"/>
      <c r="J515" s="184" t="n"/>
      <c r="K515" s="119" t="n"/>
      <c r="L515" s="124" t="n"/>
      <c r="M515" s="494" t="n"/>
      <c r="N515" s="374" t="n"/>
      <c r="O515" s="184" t="n"/>
      <c r="P515" s="185" t="n"/>
      <c r="Q515" s="119" t="n"/>
      <c r="R515" s="124" t="n"/>
      <c r="S515" s="494" t="n"/>
      <c r="T515" s="184" t="n"/>
      <c r="U515" s="184" t="n"/>
      <c r="V515" s="185" t="n"/>
      <c r="W515" s="119" t="n"/>
      <c r="X515" s="124" t="n"/>
      <c r="Y515" s="494" t="n"/>
      <c r="Z515" s="184" t="n"/>
      <c r="AA515" s="184" t="n"/>
      <c r="AB515" s="185" t="n"/>
      <c r="AC515" s="119" t="n"/>
      <c r="AD515" s="124" t="n"/>
      <c r="AE515" s="494" t="n"/>
      <c r="AF515" s="184" t="n"/>
      <c r="AG515" s="184" t="n"/>
      <c r="AH515" s="185" t="n"/>
      <c r="AI515" s="119" t="n"/>
      <c r="AJ515" s="124" t="n"/>
      <c r="AK515" s="494" t="n"/>
      <c r="AL515" s="184" t="n"/>
      <c r="AM515" s="184" t="n"/>
      <c r="AN515" s="185" t="n"/>
      <c r="AO515" s="119" t="n"/>
      <c r="AP515" s="124" t="n"/>
      <c r="AQ515" s="494" t="n"/>
      <c r="AR515" s="184" t="n"/>
      <c r="AS515" s="184" t="n"/>
      <c r="AT515" s="185" t="n"/>
      <c r="AU515" s="119" t="n"/>
      <c r="AV515" s="124" t="n"/>
      <c r="AW515" s="494" t="n"/>
      <c r="AX515" s="184" t="n"/>
      <c r="AY515" s="184" t="n"/>
      <c r="AZ515" s="185" t="n"/>
      <c r="BA515" s="119" t="n"/>
      <c r="BB515" s="124" t="n"/>
      <c r="BC515" s="494" t="n"/>
      <c r="BD515" s="184" t="n"/>
      <c r="BE515" s="184" t="n"/>
      <c r="BF515" s="185" t="n"/>
      <c r="BG515" s="119" t="n"/>
      <c r="BH515" s="124" t="n"/>
      <c r="BI515" s="494" t="n"/>
      <c r="BJ515" s="184" t="n"/>
      <c r="BK515" s="184" t="n"/>
      <c r="BL515" s="185" t="n"/>
      <c r="BM515" s="119" t="n"/>
      <c r="BN515" s="124" t="n"/>
      <c r="BO515" s="494" t="n"/>
      <c r="BP515" s="184" t="n"/>
      <c r="BQ515" s="184" t="n"/>
      <c r="BR515" s="185" t="n"/>
      <c r="BS515" s="119" t="n"/>
      <c r="BT515" s="124" t="n"/>
      <c r="BU515" s="494" t="n"/>
      <c r="BV515" s="184" t="n"/>
      <c r="BW515" s="184" t="n"/>
      <c r="BX515" s="185" t="n"/>
      <c r="BY515" s="119" t="n"/>
      <c r="BZ515" s="124" t="n"/>
      <c r="CA515" s="494" t="n"/>
      <c r="CB515" s="184" t="n"/>
      <c r="CC515" s="184" t="n"/>
      <c r="CD515" s="185" t="n"/>
      <c r="CE515" s="119" t="n"/>
      <c r="CF515" s="124" t="n"/>
      <c r="CG515" s="494" t="n"/>
      <c r="CH515" s="184" t="n"/>
      <c r="CI515" s="184" t="n"/>
      <c r="CJ515" s="185" t="n"/>
      <c r="CK515" s="119" t="n"/>
      <c r="CL515" s="124" t="n"/>
      <c r="CM515" s="494" t="n"/>
      <c r="CN515" s="184" t="n"/>
      <c r="CO515" s="184" t="n"/>
      <c r="CP515" s="185" t="n"/>
      <c r="CQ515" s="119" t="n"/>
      <c r="CR515" s="124" t="n"/>
      <c r="CS515" s="494" t="n"/>
      <c r="CT515" s="184" t="n"/>
      <c r="CU515" s="184" t="n"/>
      <c r="CV515" s="185" t="n"/>
      <c r="CW515" s="119" t="n"/>
      <c r="CX515" s="124" t="n"/>
      <c r="CY515" s="494" t="n"/>
      <c r="CZ515" s="184" t="n"/>
      <c r="DA515" s="184" t="n"/>
      <c r="DB515" s="185" t="n"/>
      <c r="DC515" s="119" t="n"/>
      <c r="DD515" s="124" t="n"/>
      <c r="DE515" s="494" t="n"/>
      <c r="DF515" s="184" t="n"/>
      <c r="DG515" s="184" t="n"/>
      <c r="DH515" s="185" t="n"/>
      <c r="DI515" s="119" t="n"/>
      <c r="DJ515" s="124" t="n"/>
      <c r="DK515" s="494" t="n"/>
      <c r="DL515" s="184" t="n"/>
      <c r="DM515" s="184" t="n"/>
      <c r="DN515" s="185" t="n"/>
      <c r="DO515" s="119" t="n"/>
      <c r="DP515" s="124" t="n"/>
      <c r="DQ515" s="494" t="n"/>
      <c r="DR515" s="184" t="n"/>
      <c r="DS515" s="184" t="n"/>
      <c r="DT515" s="185" t="n"/>
      <c r="DU515" s="119" t="n"/>
      <c r="DV515" s="124" t="n"/>
      <c r="DW515" s="494" t="n"/>
      <c r="DX515" s="184" t="n"/>
      <c r="DY515" s="184" t="n"/>
      <c r="DZ515" s="185" t="n"/>
      <c r="EA515" s="119" t="n"/>
      <c r="EB515" s="124" t="n"/>
      <c r="EC515" s="494" t="n"/>
      <c r="ED515" s="184" t="n"/>
      <c r="EE515" s="184" t="n"/>
      <c r="EF515" s="185" t="n"/>
      <c r="EG515" s="119" t="n"/>
      <c r="EH515" s="124" t="n"/>
      <c r="EI515" s="494" t="n"/>
      <c r="EJ515" s="184" t="n"/>
      <c r="EK515" s="184" t="n"/>
      <c r="EL515" s="185" t="n"/>
      <c r="EM515" s="119" t="n"/>
      <c r="EN515" s="124" t="n"/>
      <c r="EO515" s="494" t="n"/>
      <c r="EP515" s="184" t="n"/>
      <c r="EQ515" s="184" t="n"/>
      <c r="ER515" s="185" t="n"/>
      <c r="ES515" s="119" t="n"/>
      <c r="ET515" s="124" t="n"/>
      <c r="EU515" s="494" t="n"/>
      <c r="EV515" s="184" t="n"/>
      <c r="EW515" s="184" t="n"/>
      <c r="EX515" s="185" t="n"/>
      <c r="EY515" s="119" t="n"/>
      <c r="EZ515" s="124" t="n"/>
      <c r="FA515" s="494" t="n"/>
      <c r="FB515" s="184" t="n"/>
      <c r="FC515" s="184" t="n"/>
      <c r="FD515" s="185" t="n"/>
      <c r="FE515" s="119" t="n"/>
      <c r="FF515" s="124" t="n"/>
      <c r="FG515" s="494" t="n"/>
      <c r="FH515" s="184" t="n"/>
      <c r="FI515" s="184" t="n"/>
      <c r="FJ515" s="185" t="n"/>
      <c r="FK515" s="119" t="n"/>
      <c r="FL515" s="124" t="n"/>
      <c r="FM515" s="494" t="n"/>
      <c r="FN515" s="184" t="n"/>
      <c r="FO515" s="184" t="n"/>
      <c r="FP515" s="185" t="n"/>
      <c r="FQ515" s="119" t="n"/>
      <c r="FR515" s="124" t="n"/>
      <c r="FS515" s="494" t="n"/>
      <c r="FT515" s="184" t="n"/>
      <c r="FU515" s="184" t="n"/>
      <c r="FV515" s="185" t="n"/>
      <c r="FW515" s="119" t="n"/>
      <c r="FX515" s="124" t="n"/>
      <c r="FY515" s="494" t="n"/>
      <c r="FZ515" s="184" t="n"/>
      <c r="GA515" s="184" t="n"/>
      <c r="GB515" s="185" t="n"/>
      <c r="GC515" s="119" t="n"/>
      <c r="GD515" s="124" t="n"/>
      <c r="GE515" s="494" t="n"/>
      <c r="GF515" s="184" t="n"/>
      <c r="GG515" s="184" t="n"/>
      <c r="GH515" s="185" t="n"/>
      <c r="GI515" s="119" t="n"/>
      <c r="GJ515" s="124" t="n"/>
      <c r="GK515" s="494" t="n"/>
      <c r="GL515" s="184" t="n"/>
      <c r="GM515" s="184" t="n"/>
      <c r="GN515" s="185" t="n"/>
      <c r="GO515" s="119" t="n"/>
      <c r="GP515" s="124" t="n"/>
      <c r="GQ515" s="494" t="n"/>
      <c r="GR515" s="184" t="n"/>
      <c r="GS515" s="184" t="n"/>
      <c r="GT515" s="185" t="n"/>
      <c r="GU515" s="119" t="n"/>
      <c r="GV515" s="124" t="n"/>
      <c r="GW515" s="494" t="n"/>
      <c r="GX515" s="184" t="n"/>
      <c r="GY515" s="184" t="n"/>
      <c r="GZ515" s="185" t="n"/>
      <c r="HA515" s="119" t="n"/>
      <c r="HB515" s="124" t="n"/>
      <c r="HC515" s="494" t="n"/>
      <c r="HD515" s="184" t="n"/>
      <c r="HE515" s="184" t="n"/>
      <c r="HF515" s="185" t="n"/>
      <c r="HG515" s="119" t="n"/>
      <c r="HH515" s="124" t="n"/>
      <c r="HI515" s="494" t="n"/>
      <c r="HJ515" s="184" t="n"/>
      <c r="HK515" s="184" t="n"/>
      <c r="HL515" s="168" t="n"/>
      <c r="HM515" s="119" t="n"/>
      <c r="HN515" s="124" t="n"/>
      <c r="HO515" s="494" t="n"/>
      <c r="HP515" s="184" t="n"/>
      <c r="HQ515" s="184" t="n"/>
      <c r="HR515" s="168" t="n"/>
      <c r="HS515" s="169" t="n"/>
    </row>
    <row r="516" ht="15.75" customHeight="1" s="506">
      <c r="B516" s="113" t="n"/>
      <c r="C516" s="236" t="n"/>
      <c r="D516" s="53" t="n"/>
      <c r="E516" s="114" t="n"/>
      <c r="F516" s="114" t="n"/>
      <c r="G516" s="494" t="n"/>
      <c r="H516" s="479" t="n"/>
      <c r="I516" s="479" t="n"/>
      <c r="J516" s="184" t="n"/>
      <c r="K516" s="119" t="n"/>
      <c r="L516" s="124" t="n"/>
      <c r="M516" s="494" t="n"/>
      <c r="N516" s="374" t="n"/>
      <c r="O516" s="184" t="n"/>
      <c r="P516" s="185" t="n"/>
      <c r="Q516" s="119" t="n"/>
      <c r="R516" s="124" t="n"/>
      <c r="S516" s="494" t="n"/>
      <c r="T516" s="184" t="n"/>
      <c r="U516" s="184" t="n"/>
      <c r="V516" s="185" t="n"/>
      <c r="W516" s="119" t="n"/>
      <c r="X516" s="124" t="n"/>
      <c r="Y516" s="494" t="n"/>
      <c r="Z516" s="184" t="n"/>
      <c r="AA516" s="184" t="n"/>
      <c r="AB516" s="185" t="n"/>
      <c r="AC516" s="119" t="n"/>
      <c r="AD516" s="124" t="n"/>
      <c r="AE516" s="494" t="n"/>
      <c r="AF516" s="184" t="n"/>
      <c r="AG516" s="184" t="n"/>
      <c r="AH516" s="185" t="n"/>
      <c r="AI516" s="119" t="n"/>
      <c r="AJ516" s="124" t="n"/>
      <c r="AK516" s="494" t="n"/>
      <c r="AL516" s="184" t="n"/>
      <c r="AM516" s="184" t="n"/>
      <c r="AN516" s="185" t="n"/>
      <c r="AO516" s="119" t="n"/>
      <c r="AP516" s="124" t="n"/>
      <c r="AQ516" s="494" t="n"/>
      <c r="AR516" s="184" t="n"/>
      <c r="AS516" s="184" t="n"/>
      <c r="AT516" s="185" t="n"/>
      <c r="AU516" s="119" t="n"/>
      <c r="AV516" s="124" t="n"/>
      <c r="AW516" s="494" t="n"/>
      <c r="AX516" s="184" t="n"/>
      <c r="AY516" s="184" t="n"/>
      <c r="AZ516" s="185" t="n"/>
      <c r="BA516" s="119" t="n"/>
      <c r="BB516" s="124" t="n"/>
      <c r="BC516" s="494" t="n"/>
      <c r="BD516" s="184" t="n"/>
      <c r="BE516" s="184" t="n"/>
      <c r="BF516" s="185" t="n"/>
      <c r="BG516" s="119" t="n"/>
      <c r="BH516" s="124" t="n"/>
      <c r="BI516" s="494" t="n"/>
      <c r="BJ516" s="184" t="n"/>
      <c r="BK516" s="184" t="n"/>
      <c r="BL516" s="185" t="n"/>
      <c r="BM516" s="119" t="n"/>
      <c r="BN516" s="124" t="n"/>
      <c r="BO516" s="494" t="n"/>
      <c r="BP516" s="184" t="n"/>
      <c r="BQ516" s="184" t="n"/>
      <c r="BR516" s="185" t="n"/>
      <c r="BS516" s="119" t="n"/>
      <c r="BT516" s="124" t="n"/>
      <c r="BU516" s="494" t="n"/>
      <c r="BV516" s="184" t="n"/>
      <c r="BW516" s="184" t="n"/>
      <c r="BX516" s="185" t="n"/>
      <c r="BY516" s="119" t="n"/>
      <c r="BZ516" s="124" t="n"/>
      <c r="CA516" s="494" t="n"/>
      <c r="CB516" s="184" t="n"/>
      <c r="CC516" s="184" t="n"/>
      <c r="CD516" s="185" t="n"/>
      <c r="CE516" s="119" t="n"/>
      <c r="CF516" s="124" t="n"/>
      <c r="CG516" s="494" t="n"/>
      <c r="CH516" s="184" t="n"/>
      <c r="CI516" s="184" t="n"/>
      <c r="CJ516" s="185" t="n"/>
      <c r="CK516" s="119" t="n"/>
      <c r="CL516" s="124" t="n"/>
      <c r="CM516" s="494" t="n"/>
      <c r="CN516" s="184" t="n"/>
      <c r="CO516" s="184" t="n"/>
      <c r="CP516" s="185" t="n"/>
      <c r="CQ516" s="119" t="n"/>
      <c r="CR516" s="124" t="n"/>
      <c r="CS516" s="494" t="n"/>
      <c r="CT516" s="184" t="n"/>
      <c r="CU516" s="184" t="n"/>
      <c r="CV516" s="185" t="n"/>
      <c r="CW516" s="119" t="n"/>
      <c r="CX516" s="124" t="n"/>
      <c r="CY516" s="494" t="n"/>
      <c r="CZ516" s="184" t="n"/>
      <c r="DA516" s="184" t="n"/>
      <c r="DB516" s="185" t="n"/>
      <c r="DC516" s="119" t="n"/>
      <c r="DD516" s="124" t="n"/>
      <c r="DE516" s="494" t="n"/>
      <c r="DF516" s="184" t="n"/>
      <c r="DG516" s="184" t="n"/>
      <c r="DH516" s="185" t="n"/>
      <c r="DI516" s="119" t="n"/>
      <c r="DJ516" s="124" t="n"/>
      <c r="DK516" s="494" t="n"/>
      <c r="DL516" s="184" t="n"/>
      <c r="DM516" s="184" t="n"/>
      <c r="DN516" s="185" t="n"/>
      <c r="DO516" s="119" t="n"/>
      <c r="DP516" s="124" t="n"/>
      <c r="DQ516" s="494" t="n"/>
      <c r="DR516" s="184" t="n"/>
      <c r="DS516" s="184" t="n"/>
      <c r="DT516" s="185" t="n"/>
      <c r="DU516" s="119" t="n"/>
      <c r="DV516" s="124" t="n"/>
      <c r="DW516" s="494" t="n"/>
      <c r="DX516" s="184" t="n"/>
      <c r="DY516" s="184" t="n"/>
      <c r="DZ516" s="185" t="n"/>
      <c r="EA516" s="119" t="n"/>
      <c r="EB516" s="124" t="n"/>
      <c r="EC516" s="494" t="n"/>
      <c r="ED516" s="184" t="n"/>
      <c r="EE516" s="184" t="n"/>
      <c r="EF516" s="185" t="n"/>
      <c r="EG516" s="119" t="n"/>
      <c r="EH516" s="124" t="n"/>
      <c r="EI516" s="494" t="n"/>
      <c r="EJ516" s="184" t="n"/>
      <c r="EK516" s="184" t="n"/>
      <c r="EL516" s="185" t="n"/>
      <c r="EM516" s="119" t="n"/>
      <c r="EN516" s="124" t="n"/>
      <c r="EO516" s="494" t="n"/>
      <c r="EP516" s="184" t="n"/>
      <c r="EQ516" s="184" t="n"/>
      <c r="ER516" s="185" t="n"/>
      <c r="ES516" s="119" t="n"/>
      <c r="ET516" s="124" t="n"/>
      <c r="EU516" s="494" t="n"/>
      <c r="EV516" s="184" t="n"/>
      <c r="EW516" s="184" t="n"/>
      <c r="EX516" s="185" t="n"/>
      <c r="EY516" s="119" t="n"/>
      <c r="EZ516" s="124" t="n"/>
      <c r="FA516" s="494" t="n"/>
      <c r="FB516" s="184" t="n"/>
      <c r="FC516" s="184" t="n"/>
      <c r="FD516" s="185" t="n"/>
      <c r="FE516" s="119" t="n"/>
      <c r="FF516" s="124" t="n"/>
      <c r="FG516" s="494" t="n"/>
      <c r="FH516" s="184" t="n"/>
      <c r="FI516" s="184" t="n"/>
      <c r="FJ516" s="185" t="n"/>
      <c r="FK516" s="119" t="n"/>
      <c r="FL516" s="124" t="n"/>
      <c r="FM516" s="494" t="n"/>
      <c r="FN516" s="184" t="n"/>
      <c r="FO516" s="184" t="n"/>
      <c r="FP516" s="185" t="n"/>
      <c r="FQ516" s="119" t="n"/>
      <c r="FR516" s="124" t="n"/>
      <c r="FS516" s="494" t="n"/>
      <c r="FT516" s="184" t="n"/>
      <c r="FU516" s="184" t="n"/>
      <c r="FV516" s="185" t="n"/>
      <c r="FW516" s="119" t="n"/>
      <c r="FX516" s="124" t="n"/>
      <c r="FY516" s="494" t="n"/>
      <c r="FZ516" s="184" t="n"/>
      <c r="GA516" s="184" t="n"/>
      <c r="GB516" s="185" t="n"/>
      <c r="GC516" s="119" t="n"/>
      <c r="GD516" s="124" t="n"/>
      <c r="GE516" s="494" t="n"/>
      <c r="GF516" s="184" t="n"/>
      <c r="GG516" s="184" t="n"/>
      <c r="GH516" s="185" t="n"/>
      <c r="GI516" s="119" t="n"/>
      <c r="GJ516" s="124" t="n"/>
      <c r="GK516" s="494" t="n"/>
      <c r="GL516" s="184" t="n"/>
      <c r="GM516" s="184" t="n"/>
      <c r="GN516" s="185" t="n"/>
      <c r="GO516" s="119" t="n"/>
      <c r="GP516" s="124" t="n"/>
      <c r="GQ516" s="494" t="n"/>
      <c r="GR516" s="184" t="n"/>
      <c r="GS516" s="184" t="n"/>
      <c r="GT516" s="185" t="n"/>
      <c r="GU516" s="119" t="n"/>
      <c r="GV516" s="124" t="n"/>
      <c r="GW516" s="494" t="n"/>
      <c r="GX516" s="184" t="n"/>
      <c r="GY516" s="184" t="n"/>
      <c r="GZ516" s="185" t="n"/>
      <c r="HA516" s="119" t="n"/>
      <c r="HB516" s="124" t="n"/>
      <c r="HC516" s="494" t="n"/>
      <c r="HD516" s="184" t="n"/>
      <c r="HE516" s="184" t="n"/>
      <c r="HF516" s="185" t="n"/>
      <c r="HG516" s="119" t="n"/>
      <c r="HH516" s="124" t="n"/>
      <c r="HI516" s="494" t="n"/>
      <c r="HJ516" s="184" t="n"/>
      <c r="HK516" s="184" t="n"/>
      <c r="HL516" s="168" t="n"/>
      <c r="HM516" s="119" t="n"/>
      <c r="HN516" s="124" t="n"/>
      <c r="HO516" s="494" t="n"/>
      <c r="HP516" s="184" t="n"/>
      <c r="HQ516" s="184" t="n"/>
      <c r="HR516" s="168" t="n"/>
      <c r="HS516" s="169" t="n"/>
    </row>
    <row r="517" ht="15.75" customHeight="1" s="506">
      <c r="B517" s="113" t="n"/>
      <c r="C517" s="236" t="n"/>
      <c r="D517" s="53" t="n"/>
      <c r="E517" s="114" t="n"/>
      <c r="F517" s="114" t="n"/>
      <c r="G517" s="494" t="n"/>
      <c r="H517" s="479" t="n"/>
      <c r="I517" s="479" t="n"/>
      <c r="J517" s="184" t="n"/>
      <c r="K517" s="119" t="n"/>
      <c r="L517" s="124" t="n"/>
      <c r="M517" s="494" t="n"/>
      <c r="N517" s="374" t="n"/>
      <c r="O517" s="184" t="n"/>
      <c r="P517" s="185" t="n"/>
      <c r="Q517" s="119" t="n"/>
      <c r="R517" s="124" t="n"/>
      <c r="S517" s="494" t="n"/>
      <c r="T517" s="184" t="n"/>
      <c r="U517" s="184" t="n"/>
      <c r="V517" s="185" t="n"/>
      <c r="W517" s="119" t="n"/>
      <c r="X517" s="124" t="n"/>
      <c r="Y517" s="494" t="n"/>
      <c r="Z517" s="184" t="n"/>
      <c r="AA517" s="184" t="n"/>
      <c r="AB517" s="185" t="n"/>
      <c r="AC517" s="119" t="n"/>
      <c r="AD517" s="124" t="n"/>
      <c r="AE517" s="494" t="n"/>
      <c r="AF517" s="184" t="n"/>
      <c r="AG517" s="184" t="n"/>
      <c r="AH517" s="185" t="n"/>
      <c r="AI517" s="119" t="n"/>
      <c r="AJ517" s="124" t="n"/>
      <c r="AK517" s="494" t="n"/>
      <c r="AL517" s="184" t="n"/>
      <c r="AM517" s="184" t="n"/>
      <c r="AN517" s="185" t="n"/>
      <c r="AO517" s="119" t="n"/>
      <c r="AP517" s="124" t="n"/>
      <c r="AQ517" s="494" t="n"/>
      <c r="AR517" s="184" t="n"/>
      <c r="AS517" s="184" t="n"/>
      <c r="AT517" s="185" t="n"/>
      <c r="AU517" s="119" t="n"/>
      <c r="AV517" s="124" t="n"/>
      <c r="AW517" s="494" t="n"/>
      <c r="AX517" s="184" t="n"/>
      <c r="AY517" s="184" t="n"/>
      <c r="AZ517" s="185" t="n"/>
      <c r="BA517" s="119" t="n"/>
      <c r="BB517" s="124" t="n"/>
      <c r="BC517" s="494" t="n"/>
      <c r="BD517" s="184" t="n"/>
      <c r="BE517" s="184" t="n"/>
      <c r="BF517" s="185" t="n"/>
      <c r="BG517" s="119" t="n"/>
      <c r="BH517" s="124" t="n"/>
      <c r="BI517" s="494" t="n"/>
      <c r="BJ517" s="184" t="n"/>
      <c r="BK517" s="184" t="n"/>
      <c r="BL517" s="185" t="n"/>
      <c r="BM517" s="119" t="n"/>
      <c r="BN517" s="124" t="n"/>
      <c r="BO517" s="494" t="n"/>
      <c r="BP517" s="184" t="n"/>
      <c r="BQ517" s="184" t="n"/>
      <c r="BR517" s="185" t="n"/>
      <c r="BS517" s="119" t="n"/>
      <c r="BT517" s="124" t="n"/>
      <c r="BU517" s="494" t="n"/>
      <c r="BV517" s="184" t="n"/>
      <c r="BW517" s="184" t="n"/>
      <c r="BX517" s="185" t="n"/>
      <c r="BY517" s="119" t="n"/>
      <c r="BZ517" s="124" t="n"/>
      <c r="CA517" s="494" t="n"/>
      <c r="CB517" s="184" t="n"/>
      <c r="CC517" s="184" t="n"/>
      <c r="CD517" s="185" t="n"/>
      <c r="CE517" s="119" t="n"/>
      <c r="CF517" s="124" t="n"/>
      <c r="CG517" s="494" t="n"/>
      <c r="CH517" s="184" t="n"/>
      <c r="CI517" s="184" t="n"/>
      <c r="CJ517" s="185" t="n"/>
      <c r="CK517" s="119" t="n"/>
      <c r="CL517" s="124" t="n"/>
      <c r="CM517" s="494" t="n"/>
      <c r="CN517" s="184" t="n"/>
      <c r="CO517" s="184" t="n"/>
      <c r="CP517" s="185" t="n"/>
      <c r="CQ517" s="119" t="n"/>
      <c r="CR517" s="124" t="n"/>
      <c r="CS517" s="494" t="n"/>
      <c r="CT517" s="184" t="n"/>
      <c r="CU517" s="184" t="n"/>
      <c r="CV517" s="185" t="n"/>
      <c r="CW517" s="119" t="n"/>
      <c r="CX517" s="124" t="n"/>
      <c r="CY517" s="494" t="n"/>
      <c r="CZ517" s="184" t="n"/>
      <c r="DA517" s="184" t="n"/>
      <c r="DB517" s="185" t="n"/>
      <c r="DC517" s="119" t="n"/>
      <c r="DD517" s="124" t="n"/>
      <c r="DE517" s="494" t="n"/>
      <c r="DF517" s="184" t="n"/>
      <c r="DG517" s="184" t="n"/>
      <c r="DH517" s="185" t="n"/>
      <c r="DI517" s="119" t="n"/>
      <c r="DJ517" s="124" t="n"/>
      <c r="DK517" s="494" t="n"/>
      <c r="DL517" s="184" t="n"/>
      <c r="DM517" s="184" t="n"/>
      <c r="DN517" s="185" t="n"/>
      <c r="DO517" s="119" t="n"/>
      <c r="DP517" s="124" t="n"/>
      <c r="DQ517" s="494" t="n"/>
      <c r="DR517" s="184" t="n"/>
      <c r="DS517" s="184" t="n"/>
      <c r="DT517" s="185" t="n"/>
      <c r="DU517" s="119" t="n"/>
      <c r="DV517" s="124" t="n"/>
      <c r="DW517" s="494" t="n"/>
      <c r="DX517" s="184" t="n"/>
      <c r="DY517" s="184" t="n"/>
      <c r="DZ517" s="185" t="n"/>
      <c r="EA517" s="119" t="n"/>
      <c r="EB517" s="124" t="n"/>
      <c r="EC517" s="494" t="n"/>
      <c r="ED517" s="184" t="n"/>
      <c r="EE517" s="184" t="n"/>
      <c r="EF517" s="185" t="n"/>
      <c r="EG517" s="119" t="n"/>
      <c r="EH517" s="124" t="n"/>
      <c r="EI517" s="494" t="n"/>
      <c r="EJ517" s="184" t="n"/>
      <c r="EK517" s="184" t="n"/>
      <c r="EL517" s="185" t="n"/>
      <c r="EM517" s="119" t="n"/>
      <c r="EN517" s="124" t="n"/>
      <c r="EO517" s="494" t="n"/>
      <c r="EP517" s="184" t="n"/>
      <c r="EQ517" s="184" t="n"/>
      <c r="ER517" s="185" t="n"/>
      <c r="ES517" s="119" t="n"/>
      <c r="ET517" s="124" t="n"/>
      <c r="EU517" s="494" t="n"/>
      <c r="EV517" s="184" t="n"/>
      <c r="EW517" s="184" t="n"/>
      <c r="EX517" s="185" t="n"/>
      <c r="EY517" s="119" t="n"/>
      <c r="EZ517" s="124" t="n"/>
      <c r="FA517" s="494" t="n"/>
      <c r="FB517" s="184" t="n"/>
      <c r="FC517" s="184" t="n"/>
      <c r="FD517" s="185" t="n"/>
      <c r="FE517" s="119" t="n"/>
      <c r="FF517" s="124" t="n"/>
      <c r="FG517" s="494" t="n"/>
      <c r="FH517" s="184" t="n"/>
      <c r="FI517" s="184" t="n"/>
      <c r="FJ517" s="185" t="n"/>
      <c r="FK517" s="119" t="n"/>
      <c r="FL517" s="124" t="n"/>
      <c r="FM517" s="494" t="n"/>
      <c r="FN517" s="184" t="n"/>
      <c r="FO517" s="184" t="n"/>
      <c r="FP517" s="185" t="n"/>
      <c r="FQ517" s="119" t="n"/>
      <c r="FR517" s="124" t="n"/>
      <c r="FS517" s="494" t="n"/>
      <c r="FT517" s="184" t="n"/>
      <c r="FU517" s="184" t="n"/>
      <c r="FV517" s="185" t="n"/>
      <c r="FW517" s="119" t="n"/>
      <c r="FX517" s="124" t="n"/>
      <c r="FY517" s="494" t="n"/>
      <c r="FZ517" s="184" t="n"/>
      <c r="GA517" s="184" t="n"/>
      <c r="GB517" s="185" t="n"/>
      <c r="GC517" s="119" t="n"/>
      <c r="GD517" s="124" t="n"/>
      <c r="GE517" s="494" t="n"/>
      <c r="GF517" s="184" t="n"/>
      <c r="GG517" s="184" t="n"/>
      <c r="GH517" s="185" t="n"/>
      <c r="GI517" s="119" t="n"/>
      <c r="GJ517" s="124" t="n"/>
      <c r="GK517" s="494" t="n"/>
      <c r="GL517" s="184" t="n"/>
      <c r="GM517" s="184" t="n"/>
      <c r="GN517" s="185" t="n"/>
      <c r="GO517" s="119" t="n"/>
      <c r="GP517" s="124" t="n"/>
      <c r="GQ517" s="494" t="n"/>
      <c r="GR517" s="184" t="n"/>
      <c r="GS517" s="184" t="n"/>
      <c r="GT517" s="185" t="n"/>
      <c r="GU517" s="119" t="n"/>
      <c r="GV517" s="124" t="n"/>
      <c r="GW517" s="494" t="n"/>
      <c r="GX517" s="184" t="n"/>
      <c r="GY517" s="184" t="n"/>
      <c r="GZ517" s="185" t="n"/>
      <c r="HA517" s="119" t="n"/>
      <c r="HB517" s="124" t="n"/>
      <c r="HC517" s="494" t="n"/>
      <c r="HD517" s="184" t="n"/>
      <c r="HE517" s="184" t="n"/>
      <c r="HF517" s="185" t="n"/>
      <c r="HG517" s="119" t="n"/>
      <c r="HH517" s="124" t="n"/>
      <c r="HI517" s="494" t="n"/>
      <c r="HJ517" s="184" t="n"/>
      <c r="HK517" s="184" t="n"/>
      <c r="HL517" s="168" t="n"/>
      <c r="HM517" s="119" t="n"/>
      <c r="HN517" s="124" t="n"/>
      <c r="HO517" s="494" t="n"/>
      <c r="HP517" s="184" t="n"/>
      <c r="HQ517" s="184" t="n"/>
      <c r="HR517" s="168" t="n"/>
      <c r="HS517" s="169" t="n"/>
    </row>
    <row r="518" ht="15.75" customHeight="1" s="506">
      <c r="B518" s="113" t="n"/>
      <c r="C518" s="236" t="n"/>
      <c r="D518" s="53" t="n"/>
      <c r="E518" s="114" t="n"/>
      <c r="F518" s="114" t="n"/>
      <c r="G518" s="494" t="n"/>
      <c r="H518" s="479" t="n"/>
      <c r="I518" s="479" t="n"/>
      <c r="J518" s="184" t="n"/>
      <c r="K518" s="119" t="n"/>
      <c r="L518" s="124" t="n"/>
      <c r="M518" s="494" t="n"/>
      <c r="N518" s="374" t="n"/>
      <c r="O518" s="184" t="n"/>
      <c r="P518" s="185" t="n"/>
      <c r="Q518" s="119" t="n"/>
      <c r="R518" s="124" t="n"/>
      <c r="S518" s="494" t="n"/>
      <c r="T518" s="184" t="n"/>
      <c r="U518" s="184" t="n"/>
      <c r="V518" s="185" t="n"/>
      <c r="W518" s="119" t="n"/>
      <c r="X518" s="124" t="n"/>
      <c r="Y518" s="494" t="n"/>
      <c r="Z518" s="184" t="n"/>
      <c r="AA518" s="184" t="n"/>
      <c r="AB518" s="185" t="n"/>
      <c r="AC518" s="119" t="n"/>
      <c r="AD518" s="124" t="n"/>
      <c r="AE518" s="494" t="n"/>
      <c r="AF518" s="184" t="n"/>
      <c r="AG518" s="184" t="n"/>
      <c r="AH518" s="185" t="n"/>
      <c r="AI518" s="119" t="n"/>
      <c r="AJ518" s="124" t="n"/>
      <c r="AK518" s="494" t="n"/>
      <c r="AL518" s="184" t="n"/>
      <c r="AM518" s="184" t="n"/>
      <c r="AN518" s="185" t="n"/>
      <c r="AO518" s="119" t="n"/>
      <c r="AP518" s="124" t="n"/>
      <c r="AQ518" s="494" t="n"/>
      <c r="AR518" s="184" t="n"/>
      <c r="AS518" s="184" t="n"/>
      <c r="AT518" s="185" t="n"/>
      <c r="AU518" s="119" t="n"/>
      <c r="AV518" s="124" t="n"/>
      <c r="AW518" s="494" t="n"/>
      <c r="AX518" s="184" t="n"/>
      <c r="AY518" s="184" t="n"/>
      <c r="AZ518" s="185" t="n"/>
      <c r="BA518" s="119" t="n"/>
      <c r="BB518" s="124" t="n"/>
      <c r="BC518" s="494" t="n"/>
      <c r="BD518" s="184" t="n"/>
      <c r="BE518" s="184" t="n"/>
      <c r="BF518" s="185" t="n"/>
      <c r="BG518" s="119" t="n"/>
      <c r="BH518" s="124" t="n"/>
      <c r="BI518" s="494" t="n"/>
      <c r="BJ518" s="184" t="n"/>
      <c r="BK518" s="184" t="n"/>
      <c r="BL518" s="185" t="n"/>
      <c r="BM518" s="119" t="n"/>
      <c r="BN518" s="124" t="n"/>
      <c r="BO518" s="494" t="n"/>
      <c r="BP518" s="184" t="n"/>
      <c r="BQ518" s="184" t="n"/>
      <c r="BR518" s="185" t="n"/>
      <c r="BS518" s="119" t="n"/>
      <c r="BT518" s="124" t="n"/>
      <c r="BU518" s="494" t="n"/>
      <c r="BV518" s="184" t="n"/>
      <c r="BW518" s="184" t="n"/>
      <c r="BX518" s="185" t="n"/>
      <c r="BY518" s="119" t="n"/>
      <c r="BZ518" s="124" t="n"/>
      <c r="CA518" s="494" t="n"/>
      <c r="CB518" s="184" t="n"/>
      <c r="CC518" s="184" t="n"/>
      <c r="CD518" s="185" t="n"/>
      <c r="CE518" s="119" t="n"/>
      <c r="CF518" s="124" t="n"/>
      <c r="CG518" s="494" t="n"/>
      <c r="CH518" s="184" t="n"/>
      <c r="CI518" s="184" t="n"/>
      <c r="CJ518" s="185" t="n"/>
      <c r="CK518" s="119" t="n"/>
      <c r="CL518" s="124" t="n"/>
      <c r="CM518" s="494" t="n"/>
      <c r="CN518" s="184" t="n"/>
      <c r="CO518" s="184" t="n"/>
      <c r="CP518" s="185" t="n"/>
      <c r="CQ518" s="119" t="n"/>
      <c r="CR518" s="124" t="n"/>
      <c r="CS518" s="494" t="n"/>
      <c r="CT518" s="184" t="n"/>
      <c r="CU518" s="184" t="n"/>
      <c r="CV518" s="185" t="n"/>
      <c r="CW518" s="119" t="n"/>
      <c r="CX518" s="124" t="n"/>
      <c r="CY518" s="494" t="n"/>
      <c r="CZ518" s="184" t="n"/>
      <c r="DA518" s="184" t="n"/>
      <c r="DB518" s="185" t="n"/>
      <c r="DC518" s="119" t="n"/>
      <c r="DD518" s="124" t="n"/>
      <c r="DE518" s="494" t="n"/>
      <c r="DF518" s="184" t="n"/>
      <c r="DG518" s="184" t="n"/>
      <c r="DH518" s="185" t="n"/>
      <c r="DI518" s="119" t="n"/>
      <c r="DJ518" s="124" t="n"/>
      <c r="DK518" s="494" t="n"/>
      <c r="DL518" s="184" t="n"/>
      <c r="DM518" s="184" t="n"/>
      <c r="DN518" s="185" t="n"/>
      <c r="DO518" s="119" t="n"/>
      <c r="DP518" s="124" t="n"/>
      <c r="DQ518" s="494" t="n"/>
      <c r="DR518" s="184" t="n"/>
      <c r="DS518" s="184" t="n"/>
      <c r="DT518" s="185" t="n"/>
      <c r="DU518" s="119" t="n"/>
      <c r="DV518" s="124" t="n"/>
      <c r="DW518" s="494" t="n"/>
      <c r="DX518" s="184" t="n"/>
      <c r="DY518" s="184" t="n"/>
      <c r="DZ518" s="185" t="n"/>
      <c r="EA518" s="119" t="n"/>
      <c r="EB518" s="124" t="n"/>
      <c r="EC518" s="494" t="n"/>
      <c r="ED518" s="184" t="n"/>
      <c r="EE518" s="184" t="n"/>
      <c r="EF518" s="185" t="n"/>
      <c r="EG518" s="119" t="n"/>
      <c r="EH518" s="124" t="n"/>
      <c r="EI518" s="494" t="n"/>
      <c r="EJ518" s="184" t="n"/>
      <c r="EK518" s="184" t="n"/>
      <c r="EL518" s="185" t="n"/>
      <c r="EM518" s="119" t="n"/>
      <c r="EN518" s="124" t="n"/>
      <c r="EO518" s="494" t="n"/>
      <c r="EP518" s="184" t="n"/>
      <c r="EQ518" s="184" t="n"/>
      <c r="ER518" s="185" t="n"/>
      <c r="ES518" s="119" t="n"/>
      <c r="ET518" s="124" t="n"/>
      <c r="EU518" s="494" t="n"/>
      <c r="EV518" s="184" t="n"/>
      <c r="EW518" s="184" t="n"/>
      <c r="EX518" s="185" t="n"/>
      <c r="EY518" s="119" t="n"/>
      <c r="EZ518" s="124" t="n"/>
      <c r="FA518" s="494" t="n"/>
      <c r="FB518" s="184" t="n"/>
      <c r="FC518" s="184" t="n"/>
      <c r="FD518" s="185" t="n"/>
      <c r="FE518" s="119" t="n"/>
      <c r="FF518" s="124" t="n"/>
      <c r="FG518" s="494" t="n"/>
      <c r="FH518" s="184" t="n"/>
      <c r="FI518" s="184" t="n"/>
      <c r="FJ518" s="185" t="n"/>
      <c r="FK518" s="119" t="n"/>
      <c r="FL518" s="124" t="n"/>
      <c r="FM518" s="494" t="n"/>
      <c r="FN518" s="184" t="n"/>
      <c r="FO518" s="184" t="n"/>
      <c r="FP518" s="185" t="n"/>
      <c r="FQ518" s="119" t="n"/>
      <c r="FR518" s="124" t="n"/>
      <c r="FS518" s="494" t="n"/>
      <c r="FT518" s="184" t="n"/>
      <c r="FU518" s="184" t="n"/>
      <c r="FV518" s="185" t="n"/>
      <c r="FW518" s="119" t="n"/>
      <c r="FX518" s="124" t="n"/>
      <c r="FY518" s="494" t="n"/>
      <c r="FZ518" s="184" t="n"/>
      <c r="GA518" s="184" t="n"/>
      <c r="GB518" s="185" t="n"/>
      <c r="GC518" s="119" t="n"/>
      <c r="GD518" s="124" t="n"/>
      <c r="GE518" s="494" t="n"/>
      <c r="GF518" s="184" t="n"/>
      <c r="GG518" s="184" t="n"/>
      <c r="GH518" s="185" t="n"/>
      <c r="GI518" s="119" t="n"/>
      <c r="GJ518" s="124" t="n"/>
      <c r="GK518" s="494" t="n"/>
      <c r="GL518" s="184" t="n"/>
      <c r="GM518" s="184" t="n"/>
      <c r="GN518" s="185" t="n"/>
      <c r="GO518" s="119" t="n"/>
      <c r="GP518" s="124" t="n"/>
      <c r="GQ518" s="494" t="n"/>
      <c r="GR518" s="184" t="n"/>
      <c r="GS518" s="184" t="n"/>
      <c r="GT518" s="185" t="n"/>
      <c r="GU518" s="119" t="n"/>
      <c r="GV518" s="124" t="n"/>
      <c r="GW518" s="494" t="n"/>
      <c r="GX518" s="184" t="n"/>
      <c r="GY518" s="184" t="n"/>
      <c r="GZ518" s="185" t="n"/>
      <c r="HA518" s="119" t="n"/>
      <c r="HB518" s="124" t="n"/>
      <c r="HC518" s="494" t="n"/>
      <c r="HD518" s="184" t="n"/>
      <c r="HE518" s="184" t="n"/>
      <c r="HF518" s="185" t="n"/>
      <c r="HG518" s="119" t="n"/>
      <c r="HH518" s="124" t="n"/>
      <c r="HI518" s="494" t="n"/>
      <c r="HJ518" s="184" t="n"/>
      <c r="HK518" s="184" t="n"/>
      <c r="HL518" s="168" t="n"/>
      <c r="HM518" s="119" t="n"/>
      <c r="HN518" s="124" t="n"/>
      <c r="HO518" s="494" t="n"/>
      <c r="HP518" s="184" t="n"/>
      <c r="HQ518" s="184" t="n"/>
      <c r="HR518" s="168" t="n"/>
      <c r="HS518" s="169" t="n"/>
    </row>
    <row r="519" ht="15.75" customHeight="1" s="506">
      <c r="B519" s="113" t="n"/>
      <c r="C519" s="236" t="n"/>
      <c r="D519" s="53" t="n"/>
      <c r="E519" s="114" t="n"/>
      <c r="F519" s="114" t="n"/>
      <c r="G519" s="494" t="n"/>
      <c r="H519" s="479" t="n"/>
      <c r="I519" s="479" t="n"/>
      <c r="J519" s="184" t="n"/>
      <c r="K519" s="119" t="n"/>
      <c r="L519" s="124" t="n"/>
      <c r="M519" s="494" t="n"/>
      <c r="N519" s="374" t="n"/>
      <c r="O519" s="184" t="n"/>
      <c r="P519" s="185" t="n"/>
      <c r="Q519" s="119" t="n"/>
      <c r="R519" s="124" t="n"/>
      <c r="S519" s="494" t="n"/>
      <c r="T519" s="184" t="n"/>
      <c r="U519" s="184" t="n"/>
      <c r="V519" s="185" t="n"/>
      <c r="W519" s="119" t="n"/>
      <c r="X519" s="124" t="n"/>
      <c r="Y519" s="494" t="n"/>
      <c r="Z519" s="184" t="n"/>
      <c r="AA519" s="184" t="n"/>
      <c r="AB519" s="185" t="n"/>
      <c r="AC519" s="119" t="n"/>
      <c r="AD519" s="124" t="n"/>
      <c r="AE519" s="494" t="n"/>
      <c r="AF519" s="184" t="n"/>
      <c r="AG519" s="184" t="n"/>
      <c r="AH519" s="185" t="n"/>
      <c r="AI519" s="119" t="n"/>
      <c r="AJ519" s="124" t="n"/>
      <c r="AK519" s="494" t="n"/>
      <c r="AL519" s="184" t="n"/>
      <c r="AM519" s="184" t="n"/>
      <c r="AN519" s="185" t="n"/>
      <c r="AO519" s="119" t="n"/>
      <c r="AP519" s="124" t="n"/>
      <c r="AQ519" s="494" t="n"/>
      <c r="AR519" s="184" t="n"/>
      <c r="AS519" s="184" t="n"/>
      <c r="AT519" s="185" t="n"/>
      <c r="AU519" s="119" t="n"/>
      <c r="AV519" s="124" t="n"/>
      <c r="AW519" s="494" t="n"/>
      <c r="AX519" s="184" t="n"/>
      <c r="AY519" s="184" t="n"/>
      <c r="AZ519" s="185" t="n"/>
      <c r="BA519" s="119" t="n"/>
      <c r="BB519" s="124" t="n"/>
      <c r="BC519" s="494" t="n"/>
      <c r="BD519" s="184" t="n"/>
      <c r="BE519" s="184" t="n"/>
      <c r="BF519" s="185" t="n"/>
      <c r="BG519" s="119" t="n"/>
      <c r="BH519" s="124" t="n"/>
      <c r="BI519" s="494" t="n"/>
      <c r="BJ519" s="184" t="n"/>
      <c r="BK519" s="184" t="n"/>
      <c r="BL519" s="185" t="n"/>
      <c r="BM519" s="119" t="n"/>
      <c r="BN519" s="124" t="n"/>
      <c r="BO519" s="494" t="n"/>
      <c r="BP519" s="184" t="n"/>
      <c r="BQ519" s="184" t="n"/>
      <c r="BR519" s="185" t="n"/>
      <c r="BS519" s="119" t="n"/>
      <c r="BT519" s="124" t="n"/>
      <c r="BU519" s="494" t="n"/>
      <c r="BV519" s="184" t="n"/>
      <c r="BW519" s="184" t="n"/>
      <c r="BX519" s="185" t="n"/>
      <c r="BY519" s="119" t="n"/>
      <c r="BZ519" s="124" t="n"/>
      <c r="CA519" s="494" t="n"/>
      <c r="CB519" s="184" t="n"/>
      <c r="CC519" s="184" t="n"/>
      <c r="CD519" s="185" t="n"/>
      <c r="CE519" s="119" t="n"/>
      <c r="CF519" s="124" t="n"/>
      <c r="CG519" s="494" t="n"/>
      <c r="CH519" s="184" t="n"/>
      <c r="CI519" s="184" t="n"/>
      <c r="CJ519" s="185" t="n"/>
      <c r="CK519" s="119" t="n"/>
      <c r="CL519" s="124" t="n"/>
      <c r="CM519" s="494" t="n"/>
      <c r="CN519" s="184" t="n"/>
      <c r="CO519" s="184" t="n"/>
      <c r="CP519" s="185" t="n"/>
      <c r="CQ519" s="119" t="n"/>
      <c r="CR519" s="124" t="n"/>
      <c r="CS519" s="494" t="n"/>
      <c r="CT519" s="184" t="n"/>
      <c r="CU519" s="184" t="n"/>
      <c r="CV519" s="185" t="n"/>
      <c r="CW519" s="119" t="n"/>
      <c r="CX519" s="124" t="n"/>
      <c r="CY519" s="494" t="n"/>
      <c r="CZ519" s="184" t="n"/>
      <c r="DA519" s="184" t="n"/>
      <c r="DB519" s="185" t="n"/>
      <c r="DC519" s="119" t="n"/>
      <c r="DD519" s="124" t="n"/>
      <c r="DE519" s="494" t="n"/>
      <c r="DF519" s="184" t="n"/>
      <c r="DG519" s="184" t="n"/>
      <c r="DH519" s="185" t="n"/>
      <c r="DI519" s="119" t="n"/>
      <c r="DJ519" s="124" t="n"/>
      <c r="DK519" s="494" t="n"/>
      <c r="DL519" s="184" t="n"/>
      <c r="DM519" s="184" t="n"/>
      <c r="DN519" s="185" t="n"/>
      <c r="DO519" s="119" t="n"/>
      <c r="DP519" s="124" t="n"/>
      <c r="DQ519" s="494" t="n"/>
      <c r="DR519" s="184" t="n"/>
      <c r="DS519" s="184" t="n"/>
      <c r="DT519" s="185" t="n"/>
      <c r="DU519" s="119" t="n"/>
      <c r="DV519" s="124" t="n"/>
      <c r="DW519" s="494" t="n"/>
      <c r="DX519" s="184" t="n"/>
      <c r="DY519" s="184" t="n"/>
      <c r="DZ519" s="185" t="n"/>
      <c r="EA519" s="119" t="n"/>
      <c r="EB519" s="124" t="n"/>
      <c r="EC519" s="494" t="n"/>
      <c r="ED519" s="184" t="n"/>
      <c r="EE519" s="184" t="n"/>
      <c r="EF519" s="185" t="n"/>
      <c r="EG519" s="119" t="n"/>
      <c r="EH519" s="124" t="n"/>
      <c r="EI519" s="494" t="n"/>
      <c r="EJ519" s="184" t="n"/>
      <c r="EK519" s="184" t="n"/>
      <c r="EL519" s="185" t="n"/>
      <c r="EM519" s="119" t="n"/>
      <c r="EN519" s="124" t="n"/>
      <c r="EO519" s="494" t="n"/>
      <c r="EP519" s="184" t="n"/>
      <c r="EQ519" s="184" t="n"/>
      <c r="ER519" s="185" t="n"/>
      <c r="ES519" s="119" t="n"/>
      <c r="ET519" s="124" t="n"/>
      <c r="EU519" s="494" t="n"/>
      <c r="EV519" s="184" t="n"/>
      <c r="EW519" s="184" t="n"/>
      <c r="EX519" s="185" t="n"/>
      <c r="EY519" s="119" t="n"/>
      <c r="EZ519" s="124" t="n"/>
      <c r="FA519" s="494" t="n"/>
      <c r="FB519" s="184" t="n"/>
      <c r="FC519" s="184" t="n"/>
      <c r="FD519" s="185" t="n"/>
      <c r="FE519" s="119" t="n"/>
      <c r="FF519" s="124" t="n"/>
      <c r="FG519" s="494" t="n"/>
      <c r="FH519" s="184" t="n"/>
      <c r="FI519" s="184" t="n"/>
      <c r="FJ519" s="185" t="n"/>
      <c r="FK519" s="119" t="n"/>
      <c r="FL519" s="124" t="n"/>
      <c r="FM519" s="494" t="n"/>
      <c r="FN519" s="184" t="n"/>
      <c r="FO519" s="184" t="n"/>
      <c r="FP519" s="185" t="n"/>
      <c r="FQ519" s="119" t="n"/>
      <c r="FR519" s="124" t="n"/>
      <c r="FS519" s="494" t="n"/>
      <c r="FT519" s="184" t="n"/>
      <c r="FU519" s="184" t="n"/>
      <c r="FV519" s="185" t="n"/>
      <c r="FW519" s="119" t="n"/>
      <c r="FX519" s="124" t="n"/>
      <c r="FY519" s="494" t="n"/>
      <c r="FZ519" s="184" t="n"/>
      <c r="GA519" s="184" t="n"/>
      <c r="GB519" s="185" t="n"/>
      <c r="GC519" s="119" t="n"/>
      <c r="GD519" s="124" t="n"/>
      <c r="GE519" s="494" t="n"/>
      <c r="GF519" s="184" t="n"/>
      <c r="GG519" s="184" t="n"/>
      <c r="GH519" s="185" t="n"/>
      <c r="GI519" s="119" t="n"/>
      <c r="GJ519" s="124" t="n"/>
      <c r="GK519" s="494" t="n"/>
      <c r="GL519" s="184" t="n"/>
      <c r="GM519" s="184" t="n"/>
      <c r="GN519" s="185" t="n"/>
      <c r="GO519" s="119" t="n"/>
      <c r="GP519" s="124" t="n"/>
      <c r="GQ519" s="494" t="n"/>
      <c r="GR519" s="184" t="n"/>
      <c r="GS519" s="184" t="n"/>
      <c r="GT519" s="185" t="n"/>
      <c r="GU519" s="119" t="n"/>
      <c r="GV519" s="124" t="n"/>
      <c r="GW519" s="494" t="n"/>
      <c r="GX519" s="184" t="n"/>
      <c r="GY519" s="184" t="n"/>
      <c r="GZ519" s="185" t="n"/>
      <c r="HA519" s="119" t="n"/>
      <c r="HB519" s="124" t="n"/>
      <c r="HC519" s="494" t="n"/>
      <c r="HD519" s="184" t="n"/>
      <c r="HE519" s="184" t="n"/>
      <c r="HF519" s="185" t="n"/>
      <c r="HG519" s="119" t="n"/>
      <c r="HH519" s="124" t="n"/>
      <c r="HI519" s="494" t="n"/>
      <c r="HJ519" s="184" t="n"/>
      <c r="HK519" s="184" t="n"/>
      <c r="HL519" s="168" t="n"/>
      <c r="HM519" s="119" t="n"/>
      <c r="HN519" s="124" t="n"/>
      <c r="HO519" s="494" t="n"/>
      <c r="HP519" s="184" t="n"/>
      <c r="HQ519" s="184" t="n"/>
      <c r="HR519" s="168" t="n"/>
      <c r="HS519" s="169" t="n"/>
    </row>
    <row r="520" ht="15.75" customHeight="1" s="506">
      <c r="B520" s="113" t="n"/>
      <c r="C520" s="236" t="n"/>
      <c r="D520" s="53" t="n"/>
      <c r="E520" s="114" t="n"/>
      <c r="F520" s="114" t="n"/>
      <c r="G520" s="494" t="n"/>
      <c r="H520" s="479" t="n"/>
      <c r="I520" s="479" t="n"/>
      <c r="J520" s="184" t="n"/>
      <c r="K520" s="119" t="n"/>
      <c r="L520" s="124" t="n"/>
      <c r="M520" s="494" t="n"/>
      <c r="N520" s="374" t="n"/>
      <c r="O520" s="184" t="n"/>
      <c r="P520" s="185" t="n"/>
      <c r="Q520" s="119" t="n"/>
      <c r="R520" s="124" t="n"/>
      <c r="S520" s="494" t="n"/>
      <c r="T520" s="184" t="n"/>
      <c r="U520" s="184" t="n"/>
      <c r="V520" s="185" t="n"/>
      <c r="W520" s="119" t="n"/>
      <c r="X520" s="124" t="n"/>
      <c r="Y520" s="494" t="n"/>
      <c r="Z520" s="184" t="n"/>
      <c r="AA520" s="184" t="n"/>
      <c r="AB520" s="185" t="n"/>
      <c r="AC520" s="119" t="n"/>
      <c r="AD520" s="124" t="n"/>
      <c r="AE520" s="494" t="n"/>
      <c r="AF520" s="184" t="n"/>
      <c r="AG520" s="184" t="n"/>
      <c r="AH520" s="185" t="n"/>
      <c r="AI520" s="119" t="n"/>
      <c r="AJ520" s="124" t="n"/>
      <c r="AK520" s="494" t="n"/>
      <c r="AL520" s="184" t="n"/>
      <c r="AM520" s="184" t="n"/>
      <c r="AN520" s="185" t="n"/>
      <c r="AO520" s="119" t="n"/>
      <c r="AP520" s="124" t="n"/>
      <c r="AQ520" s="494" t="n"/>
      <c r="AR520" s="184" t="n"/>
      <c r="AS520" s="184" t="n"/>
      <c r="AT520" s="185" t="n"/>
      <c r="AU520" s="119" t="n"/>
      <c r="AV520" s="124" t="n"/>
      <c r="AW520" s="494" t="n"/>
      <c r="AX520" s="184" t="n"/>
      <c r="AY520" s="184" t="n"/>
      <c r="AZ520" s="185" t="n"/>
      <c r="BA520" s="119" t="n"/>
      <c r="BB520" s="124" t="n"/>
      <c r="BC520" s="494" t="n"/>
      <c r="BD520" s="184" t="n"/>
      <c r="BE520" s="184" t="n"/>
      <c r="BF520" s="185" t="n"/>
      <c r="BG520" s="119" t="n"/>
      <c r="BH520" s="124" t="n"/>
      <c r="BI520" s="494" t="n"/>
      <c r="BJ520" s="184" t="n"/>
      <c r="BK520" s="184" t="n"/>
      <c r="BL520" s="185" t="n"/>
      <c r="BM520" s="119" t="n"/>
      <c r="BN520" s="124" t="n"/>
      <c r="BO520" s="494" t="n"/>
      <c r="BP520" s="184" t="n"/>
      <c r="BQ520" s="184" t="n"/>
      <c r="BR520" s="185" t="n"/>
      <c r="BS520" s="119" t="n"/>
      <c r="BT520" s="124" t="n"/>
      <c r="BU520" s="494" t="n"/>
      <c r="BV520" s="184" t="n"/>
      <c r="BW520" s="184" t="n"/>
      <c r="BX520" s="185" t="n"/>
      <c r="BY520" s="119" t="n"/>
      <c r="BZ520" s="124" t="n"/>
      <c r="CA520" s="494" t="n"/>
      <c r="CB520" s="184" t="n"/>
      <c r="CC520" s="184" t="n"/>
      <c r="CD520" s="185" t="n"/>
      <c r="CE520" s="119" t="n"/>
      <c r="CF520" s="124" t="n"/>
      <c r="CG520" s="494" t="n"/>
      <c r="CH520" s="184" t="n"/>
      <c r="CI520" s="184" t="n"/>
      <c r="CJ520" s="185" t="n"/>
      <c r="CK520" s="119" t="n"/>
      <c r="CL520" s="124" t="n"/>
      <c r="CM520" s="494" t="n"/>
      <c r="CN520" s="184" t="n"/>
      <c r="CO520" s="184" t="n"/>
      <c r="CP520" s="185" t="n"/>
      <c r="CQ520" s="119" t="n"/>
      <c r="CR520" s="124" t="n"/>
      <c r="CS520" s="494" t="n"/>
      <c r="CT520" s="184" t="n"/>
      <c r="CU520" s="184" t="n"/>
      <c r="CV520" s="185" t="n"/>
      <c r="CW520" s="119" t="n"/>
      <c r="CX520" s="124" t="n"/>
      <c r="CY520" s="494" t="n"/>
      <c r="CZ520" s="184" t="n"/>
      <c r="DA520" s="184" t="n"/>
      <c r="DB520" s="185" t="n"/>
      <c r="DC520" s="119" t="n"/>
      <c r="DD520" s="124" t="n"/>
      <c r="DE520" s="494" t="n"/>
      <c r="DF520" s="184" t="n"/>
      <c r="DG520" s="184" t="n"/>
      <c r="DH520" s="185" t="n"/>
      <c r="DI520" s="119" t="n"/>
      <c r="DJ520" s="124" t="n"/>
      <c r="DK520" s="494" t="n"/>
      <c r="DL520" s="184" t="n"/>
      <c r="DM520" s="184" t="n"/>
      <c r="DN520" s="185" t="n"/>
      <c r="DO520" s="119" t="n"/>
      <c r="DP520" s="124" t="n"/>
      <c r="DQ520" s="494" t="n"/>
      <c r="DR520" s="184" t="n"/>
      <c r="DS520" s="184" t="n"/>
      <c r="DT520" s="185" t="n"/>
      <c r="DU520" s="119" t="n"/>
      <c r="DV520" s="124" t="n"/>
      <c r="DW520" s="494" t="n"/>
      <c r="DX520" s="184" t="n"/>
      <c r="DY520" s="184" t="n"/>
      <c r="DZ520" s="185" t="n"/>
      <c r="EA520" s="119" t="n"/>
      <c r="EB520" s="124" t="n"/>
      <c r="EC520" s="494" t="n"/>
      <c r="ED520" s="184" t="n"/>
      <c r="EE520" s="184" t="n"/>
      <c r="EF520" s="185" t="n"/>
      <c r="EG520" s="119" t="n"/>
      <c r="EH520" s="124" t="n"/>
      <c r="EI520" s="494" t="n"/>
      <c r="EJ520" s="184" t="n"/>
      <c r="EK520" s="184" t="n"/>
      <c r="EL520" s="185" t="n"/>
      <c r="EM520" s="119" t="n"/>
      <c r="EN520" s="124" t="n"/>
      <c r="EO520" s="494" t="n"/>
      <c r="EP520" s="184" t="n"/>
      <c r="EQ520" s="184" t="n"/>
      <c r="ER520" s="185" t="n"/>
      <c r="ES520" s="119" t="n"/>
      <c r="ET520" s="124" t="n"/>
      <c r="EU520" s="494" t="n"/>
      <c r="EV520" s="184" t="n"/>
      <c r="EW520" s="184" t="n"/>
      <c r="EX520" s="185" t="n"/>
      <c r="EY520" s="119" t="n"/>
      <c r="EZ520" s="124" t="n"/>
      <c r="FA520" s="494" t="n"/>
      <c r="FB520" s="184" t="n"/>
      <c r="FC520" s="184" t="n"/>
      <c r="FD520" s="185" t="n"/>
      <c r="FE520" s="119" t="n"/>
      <c r="FF520" s="124" t="n"/>
      <c r="FG520" s="494" t="n"/>
      <c r="FH520" s="184" t="n"/>
      <c r="FI520" s="184" t="n"/>
      <c r="FJ520" s="185" t="n"/>
      <c r="FK520" s="119" t="n"/>
      <c r="FL520" s="124" t="n"/>
      <c r="FM520" s="494" t="n"/>
      <c r="FN520" s="184" t="n"/>
      <c r="FO520" s="184" t="n"/>
      <c r="FP520" s="185" t="n"/>
      <c r="FQ520" s="119" t="n"/>
      <c r="FR520" s="124" t="n"/>
      <c r="FS520" s="494" t="n"/>
      <c r="FT520" s="184" t="n"/>
      <c r="FU520" s="184" t="n"/>
      <c r="FV520" s="185" t="n"/>
      <c r="FW520" s="119" t="n"/>
      <c r="FX520" s="124" t="n"/>
      <c r="FY520" s="494" t="n"/>
      <c r="FZ520" s="184" t="n"/>
      <c r="GA520" s="184" t="n"/>
      <c r="GB520" s="185" t="n"/>
      <c r="GC520" s="119" t="n"/>
      <c r="GD520" s="124" t="n"/>
      <c r="GE520" s="494" t="n"/>
      <c r="GF520" s="184" t="n"/>
      <c r="GG520" s="184" t="n"/>
      <c r="GH520" s="185" t="n"/>
      <c r="GI520" s="119" t="n"/>
      <c r="GJ520" s="124" t="n"/>
      <c r="GK520" s="494" t="n"/>
      <c r="GL520" s="184" t="n"/>
      <c r="GM520" s="184" t="n"/>
      <c r="GN520" s="185" t="n"/>
      <c r="GO520" s="119" t="n"/>
      <c r="GP520" s="124" t="n"/>
      <c r="GQ520" s="494" t="n"/>
      <c r="GR520" s="184" t="n"/>
      <c r="GS520" s="184" t="n"/>
      <c r="GT520" s="185" t="n"/>
      <c r="GU520" s="119" t="n"/>
      <c r="GV520" s="124" t="n"/>
      <c r="GW520" s="494" t="n"/>
      <c r="GX520" s="184" t="n"/>
      <c r="GY520" s="184" t="n"/>
      <c r="GZ520" s="185" t="n"/>
      <c r="HA520" s="119" t="n"/>
      <c r="HB520" s="124" t="n"/>
      <c r="HC520" s="494" t="n"/>
      <c r="HD520" s="184" t="n"/>
      <c r="HE520" s="184" t="n"/>
      <c r="HF520" s="185" t="n"/>
      <c r="HG520" s="119" t="n"/>
      <c r="HH520" s="124" t="n"/>
      <c r="HI520" s="494" t="n"/>
      <c r="HJ520" s="184" t="n"/>
      <c r="HK520" s="184" t="n"/>
      <c r="HL520" s="168" t="n"/>
      <c r="HM520" s="119" t="n"/>
      <c r="HN520" s="124" t="n"/>
      <c r="HO520" s="494" t="n"/>
      <c r="HP520" s="184" t="n"/>
      <c r="HQ520" s="184" t="n"/>
      <c r="HR520" s="168" t="n"/>
      <c r="HS520" s="169" t="n"/>
    </row>
    <row r="521" ht="15.75" customHeight="1" s="506">
      <c r="B521" s="113" t="n"/>
      <c r="C521" s="236" t="n"/>
      <c r="D521" s="53" t="n"/>
      <c r="E521" s="114" t="n"/>
      <c r="F521" s="114" t="n"/>
      <c r="G521" s="494" t="n"/>
      <c r="H521" s="479" t="n"/>
      <c r="I521" s="479" t="n"/>
      <c r="J521" s="184" t="n"/>
      <c r="K521" s="119" t="n"/>
      <c r="L521" s="124" t="n"/>
      <c r="M521" s="494" t="n"/>
      <c r="N521" s="374" t="n"/>
      <c r="O521" s="184" t="n"/>
      <c r="P521" s="185" t="n"/>
      <c r="Q521" s="119" t="n"/>
      <c r="R521" s="124" t="n"/>
      <c r="S521" s="494" t="n"/>
      <c r="T521" s="184" t="n"/>
      <c r="U521" s="184" t="n"/>
      <c r="V521" s="185" t="n"/>
      <c r="W521" s="119" t="n"/>
      <c r="X521" s="124" t="n"/>
      <c r="Y521" s="494" t="n"/>
      <c r="Z521" s="184" t="n"/>
      <c r="AA521" s="184" t="n"/>
      <c r="AB521" s="185" t="n"/>
      <c r="AC521" s="119" t="n"/>
      <c r="AD521" s="124" t="n"/>
      <c r="AE521" s="494" t="n"/>
      <c r="AF521" s="184" t="n"/>
      <c r="AG521" s="184" t="n"/>
      <c r="AH521" s="185" t="n"/>
      <c r="AI521" s="119" t="n"/>
      <c r="AJ521" s="124" t="n"/>
      <c r="AK521" s="494" t="n"/>
      <c r="AL521" s="184" t="n"/>
      <c r="AM521" s="184" t="n"/>
      <c r="AN521" s="185" t="n"/>
      <c r="AO521" s="119" t="n"/>
      <c r="AP521" s="124" t="n"/>
      <c r="AQ521" s="494" t="n"/>
      <c r="AR521" s="184" t="n"/>
      <c r="AS521" s="184" t="n"/>
      <c r="AT521" s="185" t="n"/>
      <c r="AU521" s="119" t="n"/>
      <c r="AV521" s="124" t="n"/>
      <c r="AW521" s="494" t="n"/>
      <c r="AX521" s="184" t="n"/>
      <c r="AY521" s="184" t="n"/>
      <c r="AZ521" s="185" t="n"/>
      <c r="BA521" s="119" t="n"/>
      <c r="BB521" s="124" t="n"/>
      <c r="BC521" s="494" t="n"/>
      <c r="BD521" s="184" t="n"/>
      <c r="BE521" s="184" t="n"/>
      <c r="BF521" s="185" t="n"/>
      <c r="BG521" s="119" t="n"/>
      <c r="BH521" s="124" t="n"/>
      <c r="BI521" s="494" t="n"/>
      <c r="BJ521" s="184" t="n"/>
      <c r="BK521" s="184" t="n"/>
      <c r="BL521" s="185" t="n"/>
      <c r="BM521" s="119" t="n"/>
      <c r="BN521" s="124" t="n"/>
      <c r="BO521" s="494" t="n"/>
      <c r="BP521" s="184" t="n"/>
      <c r="BQ521" s="184" t="n"/>
      <c r="BR521" s="185" t="n"/>
      <c r="BS521" s="119" t="n"/>
      <c r="BT521" s="124" t="n"/>
      <c r="BU521" s="494" t="n"/>
      <c r="BV521" s="184" t="n"/>
      <c r="BW521" s="184" t="n"/>
      <c r="BX521" s="185" t="n"/>
      <c r="BY521" s="119" t="n"/>
      <c r="BZ521" s="124" t="n"/>
      <c r="CA521" s="494" t="n"/>
      <c r="CB521" s="184" t="n"/>
      <c r="CC521" s="184" t="n"/>
      <c r="CD521" s="185" t="n"/>
      <c r="CE521" s="119" t="n"/>
      <c r="CF521" s="124" t="n"/>
      <c r="CG521" s="494" t="n"/>
      <c r="CH521" s="184" t="n"/>
      <c r="CI521" s="184" t="n"/>
      <c r="CJ521" s="185" t="n"/>
      <c r="CK521" s="119" t="n"/>
      <c r="CL521" s="124" t="n"/>
      <c r="CM521" s="494" t="n"/>
      <c r="CN521" s="184" t="n"/>
      <c r="CO521" s="184" t="n"/>
      <c r="CP521" s="185" t="n"/>
      <c r="CQ521" s="119" t="n"/>
      <c r="CR521" s="124" t="n"/>
      <c r="CS521" s="494" t="n"/>
      <c r="CT521" s="184" t="n"/>
      <c r="CU521" s="184" t="n"/>
      <c r="CV521" s="185" t="n"/>
      <c r="CW521" s="119" t="n"/>
      <c r="CX521" s="124" t="n"/>
      <c r="CY521" s="494" t="n"/>
      <c r="CZ521" s="184" t="n"/>
      <c r="DA521" s="184" t="n"/>
      <c r="DB521" s="185" t="n"/>
      <c r="DC521" s="119" t="n"/>
      <c r="DD521" s="124" t="n"/>
      <c r="DE521" s="494" t="n"/>
      <c r="DF521" s="184" t="n"/>
      <c r="DG521" s="184" t="n"/>
      <c r="DH521" s="185" t="n"/>
      <c r="DI521" s="119" t="n"/>
      <c r="DJ521" s="124" t="n"/>
      <c r="DK521" s="494" t="n"/>
      <c r="DL521" s="184" t="n"/>
      <c r="DM521" s="184" t="n"/>
      <c r="DN521" s="185" t="n"/>
      <c r="DO521" s="119" t="n"/>
      <c r="DP521" s="124" t="n"/>
      <c r="DQ521" s="494" t="n"/>
      <c r="DR521" s="184" t="n"/>
      <c r="DS521" s="184" t="n"/>
      <c r="DT521" s="185" t="n"/>
      <c r="DU521" s="119" t="n"/>
      <c r="DV521" s="124" t="n"/>
      <c r="DW521" s="494" t="n"/>
      <c r="DX521" s="184" t="n"/>
      <c r="DY521" s="184" t="n"/>
      <c r="DZ521" s="185" t="n"/>
      <c r="EA521" s="119" t="n"/>
      <c r="EB521" s="124" t="n"/>
      <c r="EC521" s="494" t="n"/>
      <c r="ED521" s="184" t="n"/>
      <c r="EE521" s="184" t="n"/>
      <c r="EF521" s="185" t="n"/>
      <c r="EG521" s="119" t="n"/>
      <c r="EH521" s="124" t="n"/>
      <c r="EI521" s="494" t="n"/>
      <c r="EJ521" s="184" t="n"/>
      <c r="EK521" s="184" t="n"/>
      <c r="EL521" s="185" t="n"/>
      <c r="EM521" s="119" t="n"/>
      <c r="EN521" s="124" t="n"/>
      <c r="EO521" s="494" t="n"/>
      <c r="EP521" s="184" t="n"/>
      <c r="EQ521" s="184" t="n"/>
      <c r="ER521" s="185" t="n"/>
      <c r="ES521" s="119" t="n"/>
      <c r="ET521" s="124" t="n"/>
      <c r="EU521" s="494" t="n"/>
      <c r="EV521" s="184" t="n"/>
      <c r="EW521" s="184" t="n"/>
      <c r="EX521" s="185" t="n"/>
      <c r="EY521" s="119" t="n"/>
      <c r="EZ521" s="124" t="n"/>
      <c r="FA521" s="494" t="n"/>
      <c r="FB521" s="184" t="n"/>
      <c r="FC521" s="184" t="n"/>
      <c r="FD521" s="185" t="n"/>
      <c r="FE521" s="119" t="n"/>
      <c r="FF521" s="124" t="n"/>
      <c r="FG521" s="494" t="n"/>
      <c r="FH521" s="184" t="n"/>
      <c r="FI521" s="184" t="n"/>
      <c r="FJ521" s="185" t="n"/>
      <c r="FK521" s="119" t="n"/>
      <c r="FL521" s="124" t="n"/>
      <c r="FM521" s="494" t="n"/>
      <c r="FN521" s="184" t="n"/>
      <c r="FO521" s="184" t="n"/>
      <c r="FP521" s="185" t="n"/>
      <c r="FQ521" s="119" t="n"/>
      <c r="FR521" s="124" t="n"/>
      <c r="FS521" s="494" t="n"/>
      <c r="FT521" s="184" t="n"/>
      <c r="FU521" s="184" t="n"/>
      <c r="FV521" s="185" t="n"/>
      <c r="FW521" s="119" t="n"/>
      <c r="FX521" s="124" t="n"/>
      <c r="FY521" s="494" t="n"/>
      <c r="FZ521" s="184" t="n"/>
      <c r="GA521" s="184" t="n"/>
      <c r="GB521" s="185" t="n"/>
      <c r="GC521" s="119" t="n"/>
      <c r="GD521" s="124" t="n"/>
      <c r="GE521" s="494" t="n"/>
      <c r="GF521" s="184" t="n"/>
      <c r="GG521" s="184" t="n"/>
      <c r="GH521" s="185" t="n"/>
      <c r="GI521" s="119" t="n"/>
      <c r="GJ521" s="124" t="n"/>
      <c r="GK521" s="494" t="n"/>
      <c r="GL521" s="184" t="n"/>
      <c r="GM521" s="184" t="n"/>
      <c r="GN521" s="185" t="n"/>
      <c r="GO521" s="119" t="n"/>
      <c r="GP521" s="124" t="n"/>
      <c r="GQ521" s="494" t="n"/>
      <c r="GR521" s="184" t="n"/>
      <c r="GS521" s="184" t="n"/>
      <c r="GT521" s="185" t="n"/>
      <c r="GU521" s="119" t="n"/>
      <c r="GV521" s="124" t="n"/>
      <c r="GW521" s="494" t="n"/>
      <c r="GX521" s="184" t="n"/>
      <c r="GY521" s="184" t="n"/>
      <c r="GZ521" s="185" t="n"/>
      <c r="HA521" s="119" t="n"/>
      <c r="HB521" s="124" t="n"/>
      <c r="HC521" s="494" t="n"/>
      <c r="HD521" s="184" t="n"/>
      <c r="HE521" s="184" t="n"/>
      <c r="HF521" s="185" t="n"/>
      <c r="HG521" s="119" t="n"/>
      <c r="HH521" s="124" t="n"/>
      <c r="HI521" s="494" t="n"/>
      <c r="HJ521" s="184" t="n"/>
      <c r="HK521" s="184" t="n"/>
      <c r="HL521" s="168" t="n"/>
      <c r="HM521" s="119" t="n"/>
      <c r="HN521" s="124" t="n"/>
      <c r="HO521" s="494" t="n"/>
      <c r="HP521" s="184" t="n"/>
      <c r="HQ521" s="184" t="n"/>
      <c r="HR521" s="168" t="n"/>
      <c r="HS521" s="169" t="n"/>
    </row>
    <row r="522" ht="15.75" customHeight="1" s="506">
      <c r="B522" s="113" t="n"/>
      <c r="C522" s="236" t="n"/>
      <c r="D522" s="53" t="n"/>
      <c r="E522" s="114" t="n"/>
      <c r="F522" s="114" t="n"/>
      <c r="G522" s="494" t="n"/>
      <c r="H522" s="479" t="n"/>
      <c r="I522" s="479" t="n"/>
      <c r="J522" s="184" t="n"/>
      <c r="K522" s="119" t="n"/>
      <c r="L522" s="124" t="n"/>
      <c r="M522" s="494" t="n"/>
      <c r="N522" s="374" t="n"/>
      <c r="O522" s="184" t="n"/>
      <c r="P522" s="185" t="n"/>
      <c r="Q522" s="119" t="n"/>
      <c r="R522" s="124" t="n"/>
      <c r="S522" s="494" t="n"/>
      <c r="T522" s="184" t="n"/>
      <c r="U522" s="184" t="n"/>
      <c r="V522" s="185" t="n"/>
      <c r="W522" s="119" t="n"/>
      <c r="X522" s="124" t="n"/>
      <c r="Y522" s="494" t="n"/>
      <c r="Z522" s="184" t="n"/>
      <c r="AA522" s="184" t="n"/>
      <c r="AB522" s="185" t="n"/>
      <c r="AC522" s="119" t="n"/>
      <c r="AD522" s="124" t="n"/>
      <c r="AE522" s="494" t="n"/>
      <c r="AF522" s="184" t="n"/>
      <c r="AG522" s="184" t="n"/>
      <c r="AH522" s="185" t="n"/>
      <c r="AI522" s="119" t="n"/>
      <c r="AJ522" s="124" t="n"/>
      <c r="AK522" s="494" t="n"/>
      <c r="AL522" s="184" t="n"/>
      <c r="AM522" s="184" t="n"/>
      <c r="AN522" s="185" t="n"/>
      <c r="AO522" s="119" t="n"/>
      <c r="AP522" s="124" t="n"/>
      <c r="AQ522" s="494" t="n"/>
      <c r="AR522" s="184" t="n"/>
      <c r="AS522" s="184" t="n"/>
      <c r="AT522" s="185" t="n"/>
      <c r="AU522" s="119" t="n"/>
      <c r="AV522" s="124" t="n"/>
      <c r="AW522" s="494" t="n"/>
      <c r="AX522" s="184" t="n"/>
      <c r="AY522" s="184" t="n"/>
      <c r="AZ522" s="185" t="n"/>
      <c r="BA522" s="119" t="n"/>
      <c r="BB522" s="124" t="n"/>
      <c r="BC522" s="494" t="n"/>
      <c r="BD522" s="184" t="n"/>
      <c r="BE522" s="184" t="n"/>
      <c r="BF522" s="185" t="n"/>
      <c r="BG522" s="119" t="n"/>
      <c r="BH522" s="124" t="n"/>
      <c r="BI522" s="494" t="n"/>
      <c r="BJ522" s="184" t="n"/>
      <c r="BK522" s="184" t="n"/>
      <c r="BL522" s="185" t="n"/>
      <c r="BM522" s="119" t="n"/>
      <c r="BN522" s="124" t="n"/>
      <c r="BO522" s="494" t="n"/>
      <c r="BP522" s="184" t="n"/>
      <c r="BQ522" s="184" t="n"/>
      <c r="BR522" s="185" t="n"/>
      <c r="BS522" s="119" t="n"/>
      <c r="BT522" s="124" t="n"/>
      <c r="BU522" s="494" t="n"/>
      <c r="BV522" s="184" t="n"/>
      <c r="BW522" s="184" t="n"/>
      <c r="BX522" s="185" t="n"/>
      <c r="BY522" s="119" t="n"/>
      <c r="BZ522" s="124" t="n"/>
      <c r="CA522" s="494" t="n"/>
      <c r="CB522" s="184" t="n"/>
      <c r="CC522" s="184" t="n"/>
      <c r="CD522" s="185" t="n"/>
      <c r="CE522" s="119" t="n"/>
      <c r="CF522" s="124" t="n"/>
      <c r="CG522" s="494" t="n"/>
      <c r="CH522" s="184" t="n"/>
      <c r="CI522" s="184" t="n"/>
      <c r="CJ522" s="185" t="n"/>
      <c r="CK522" s="119" t="n"/>
      <c r="CL522" s="124" t="n"/>
      <c r="CM522" s="494" t="n"/>
      <c r="CN522" s="184" t="n"/>
      <c r="CO522" s="184" t="n"/>
      <c r="CP522" s="185" t="n"/>
      <c r="CQ522" s="119" t="n"/>
      <c r="CR522" s="124" t="n"/>
      <c r="CS522" s="494" t="n"/>
      <c r="CT522" s="184" t="n"/>
      <c r="CU522" s="184" t="n"/>
      <c r="CV522" s="185" t="n"/>
      <c r="CW522" s="119" t="n"/>
      <c r="CX522" s="124" t="n"/>
      <c r="CY522" s="494" t="n"/>
      <c r="CZ522" s="184" t="n"/>
      <c r="DA522" s="184" t="n"/>
      <c r="DB522" s="185" t="n"/>
      <c r="DC522" s="119" t="n"/>
      <c r="DD522" s="124" t="n"/>
      <c r="DE522" s="494" t="n"/>
      <c r="DF522" s="184" t="n"/>
      <c r="DG522" s="184" t="n"/>
      <c r="DH522" s="185" t="n"/>
      <c r="DI522" s="119" t="n"/>
      <c r="DJ522" s="124" t="n"/>
      <c r="DK522" s="494" t="n"/>
      <c r="DL522" s="184" t="n"/>
      <c r="DM522" s="184" t="n"/>
      <c r="DN522" s="185" t="n"/>
      <c r="DO522" s="119" t="n"/>
      <c r="DP522" s="124" t="n"/>
      <c r="DQ522" s="494" t="n"/>
      <c r="DR522" s="184" t="n"/>
      <c r="DS522" s="184" t="n"/>
      <c r="DT522" s="185" t="n"/>
      <c r="DU522" s="119" t="n"/>
      <c r="DV522" s="124" t="n"/>
      <c r="DW522" s="494" t="n"/>
      <c r="DX522" s="184" t="n"/>
      <c r="DY522" s="184" t="n"/>
      <c r="DZ522" s="185" t="n"/>
      <c r="EA522" s="119" t="n"/>
      <c r="EB522" s="124" t="n"/>
      <c r="EC522" s="494" t="n"/>
      <c r="ED522" s="184" t="n"/>
      <c r="EE522" s="184" t="n"/>
      <c r="EF522" s="185" t="n"/>
      <c r="EG522" s="119" t="n"/>
      <c r="EH522" s="124" t="n"/>
      <c r="EI522" s="494" t="n"/>
      <c r="EJ522" s="184" t="n"/>
      <c r="EK522" s="184" t="n"/>
      <c r="EL522" s="185" t="n"/>
      <c r="EM522" s="119" t="n"/>
      <c r="EN522" s="124" t="n"/>
      <c r="EO522" s="494" t="n"/>
      <c r="EP522" s="184" t="n"/>
      <c r="EQ522" s="184" t="n"/>
      <c r="ER522" s="185" t="n"/>
      <c r="ES522" s="119" t="n"/>
      <c r="ET522" s="124" t="n"/>
      <c r="EU522" s="494" t="n"/>
      <c r="EV522" s="184" t="n"/>
      <c r="EW522" s="184" t="n"/>
      <c r="EX522" s="185" t="n"/>
      <c r="EY522" s="119" t="n"/>
      <c r="EZ522" s="124" t="n"/>
      <c r="FA522" s="494" t="n"/>
      <c r="FB522" s="184" t="n"/>
      <c r="FC522" s="184" t="n"/>
      <c r="FD522" s="185" t="n"/>
      <c r="FE522" s="119" t="n"/>
      <c r="FF522" s="124" t="n"/>
      <c r="FG522" s="494" t="n"/>
      <c r="FH522" s="184" t="n"/>
      <c r="FI522" s="184" t="n"/>
      <c r="FJ522" s="185" t="n"/>
      <c r="FK522" s="119" t="n"/>
      <c r="FL522" s="124" t="n"/>
      <c r="FM522" s="494" t="n"/>
      <c r="FN522" s="184" t="n"/>
      <c r="FO522" s="184" t="n"/>
      <c r="FP522" s="185" t="n"/>
      <c r="FQ522" s="119" t="n"/>
      <c r="FR522" s="124" t="n"/>
      <c r="FS522" s="494" t="n"/>
      <c r="FT522" s="184" t="n"/>
      <c r="FU522" s="184" t="n"/>
      <c r="FV522" s="185" t="n"/>
      <c r="FW522" s="119" t="n"/>
      <c r="FX522" s="124" t="n"/>
      <c r="FY522" s="494" t="n"/>
      <c r="FZ522" s="184" t="n"/>
      <c r="GA522" s="184" t="n"/>
      <c r="GB522" s="185" t="n"/>
      <c r="GC522" s="119" t="n"/>
      <c r="GD522" s="124" t="n"/>
      <c r="GE522" s="494" t="n"/>
      <c r="GF522" s="184" t="n"/>
      <c r="GG522" s="184" t="n"/>
      <c r="GH522" s="185" t="n"/>
      <c r="GI522" s="119" t="n"/>
      <c r="GJ522" s="124" t="n"/>
      <c r="GK522" s="494" t="n"/>
      <c r="GL522" s="184" t="n"/>
      <c r="GM522" s="184" t="n"/>
      <c r="GN522" s="185" t="n"/>
      <c r="GO522" s="119" t="n"/>
      <c r="GP522" s="124" t="n"/>
      <c r="GQ522" s="494" t="n"/>
      <c r="GR522" s="184" t="n"/>
      <c r="GS522" s="184" t="n"/>
      <c r="GT522" s="185" t="n"/>
      <c r="GU522" s="119" t="n"/>
      <c r="GV522" s="124" t="n"/>
      <c r="GW522" s="494" t="n"/>
      <c r="GX522" s="184" t="n"/>
      <c r="GY522" s="184" t="n"/>
      <c r="GZ522" s="185" t="n"/>
      <c r="HA522" s="119" t="n"/>
      <c r="HB522" s="124" t="n"/>
      <c r="HC522" s="494" t="n"/>
      <c r="HD522" s="184" t="n"/>
      <c r="HE522" s="184" t="n"/>
      <c r="HF522" s="185" t="n"/>
      <c r="HG522" s="119" t="n"/>
      <c r="HH522" s="124" t="n"/>
      <c r="HI522" s="494" t="n"/>
      <c r="HJ522" s="184" t="n"/>
      <c r="HK522" s="184" t="n"/>
      <c r="HL522" s="168" t="n"/>
      <c r="HM522" s="119" t="n"/>
      <c r="HN522" s="124" t="n"/>
      <c r="HO522" s="494" t="n"/>
      <c r="HP522" s="184" t="n"/>
      <c r="HQ522" s="184" t="n"/>
      <c r="HR522" s="168" t="n"/>
      <c r="HS522" s="169" t="n"/>
    </row>
    <row r="523" ht="15.75" customHeight="1" s="506">
      <c r="B523" s="113" t="n"/>
      <c r="C523" s="236" t="n"/>
      <c r="D523" s="53" t="n"/>
      <c r="E523" s="114" t="n"/>
      <c r="F523" s="114" t="n"/>
      <c r="G523" s="494" t="n"/>
      <c r="H523" s="479" t="n"/>
      <c r="I523" s="479" t="n"/>
      <c r="J523" s="184" t="n"/>
      <c r="K523" s="119" t="n"/>
      <c r="L523" s="124" t="n"/>
      <c r="M523" s="494" t="n"/>
      <c r="N523" s="374" t="n"/>
      <c r="O523" s="184" t="n"/>
      <c r="P523" s="185" t="n"/>
      <c r="Q523" s="119" t="n"/>
      <c r="R523" s="124" t="n"/>
      <c r="S523" s="494" t="n"/>
      <c r="T523" s="184" t="n"/>
      <c r="U523" s="184" t="n"/>
      <c r="V523" s="185" t="n"/>
      <c r="W523" s="119" t="n"/>
      <c r="X523" s="124" t="n"/>
      <c r="Y523" s="494" t="n"/>
      <c r="Z523" s="184" t="n"/>
      <c r="AA523" s="184" t="n"/>
      <c r="AB523" s="185" t="n"/>
      <c r="AC523" s="119" t="n"/>
      <c r="AD523" s="124" t="n"/>
      <c r="AE523" s="494" t="n"/>
      <c r="AF523" s="184" t="n"/>
      <c r="AG523" s="184" t="n"/>
      <c r="AH523" s="185" t="n"/>
      <c r="AI523" s="119" t="n"/>
      <c r="AJ523" s="124" t="n"/>
      <c r="AK523" s="494" t="n"/>
      <c r="AL523" s="184" t="n"/>
      <c r="AM523" s="184" t="n"/>
      <c r="AN523" s="185" t="n"/>
      <c r="AO523" s="119" t="n"/>
      <c r="AP523" s="124" t="n"/>
      <c r="AQ523" s="494" t="n"/>
      <c r="AR523" s="184" t="n"/>
      <c r="AS523" s="184" t="n"/>
      <c r="AT523" s="185" t="n"/>
      <c r="AU523" s="119" t="n"/>
      <c r="AV523" s="124" t="n"/>
      <c r="AW523" s="494" t="n"/>
      <c r="AX523" s="184" t="n"/>
      <c r="AY523" s="184" t="n"/>
      <c r="AZ523" s="185" t="n"/>
      <c r="BA523" s="119" t="n"/>
      <c r="BB523" s="124" t="n"/>
      <c r="BC523" s="494" t="n"/>
      <c r="BD523" s="184" t="n"/>
      <c r="BE523" s="184" t="n"/>
      <c r="BF523" s="185" t="n"/>
      <c r="BG523" s="119" t="n"/>
      <c r="BH523" s="124" t="n"/>
      <c r="BI523" s="494" t="n"/>
      <c r="BJ523" s="184" t="n"/>
      <c r="BK523" s="184" t="n"/>
      <c r="BL523" s="185" t="n"/>
      <c r="BM523" s="119" t="n"/>
      <c r="BN523" s="124" t="n"/>
      <c r="BO523" s="494" t="n"/>
      <c r="BP523" s="184" t="n"/>
      <c r="BQ523" s="184" t="n"/>
      <c r="BR523" s="185" t="n"/>
      <c r="BS523" s="119" t="n"/>
      <c r="BT523" s="124" t="n"/>
      <c r="BU523" s="494" t="n"/>
      <c r="BV523" s="184" t="n"/>
      <c r="BW523" s="184" t="n"/>
      <c r="BX523" s="185" t="n"/>
      <c r="BY523" s="119" t="n"/>
      <c r="BZ523" s="124" t="n"/>
      <c r="CA523" s="494" t="n"/>
      <c r="CB523" s="184" t="n"/>
      <c r="CC523" s="184" t="n"/>
      <c r="CD523" s="185" t="n"/>
      <c r="CE523" s="119" t="n"/>
      <c r="CF523" s="124" t="n"/>
      <c r="CG523" s="494" t="n"/>
      <c r="CH523" s="184" t="n"/>
      <c r="CI523" s="184" t="n"/>
      <c r="CJ523" s="185" t="n"/>
      <c r="CK523" s="119" t="n"/>
      <c r="CL523" s="124" t="n"/>
      <c r="CM523" s="494" t="n"/>
      <c r="CN523" s="184" t="n"/>
      <c r="CO523" s="184" t="n"/>
      <c r="CP523" s="185" t="n"/>
      <c r="CQ523" s="119" t="n"/>
      <c r="CR523" s="124" t="n"/>
      <c r="CS523" s="494" t="n"/>
      <c r="CT523" s="184" t="n"/>
      <c r="CU523" s="184" t="n"/>
      <c r="CV523" s="185" t="n"/>
      <c r="CW523" s="119" t="n"/>
      <c r="CX523" s="124" t="n"/>
      <c r="CY523" s="494" t="n"/>
      <c r="CZ523" s="184" t="n"/>
      <c r="DA523" s="184" t="n"/>
      <c r="DB523" s="185" t="n"/>
      <c r="DC523" s="119" t="n"/>
      <c r="DD523" s="124" t="n"/>
      <c r="DE523" s="494" t="n"/>
      <c r="DF523" s="184" t="n"/>
      <c r="DG523" s="184" t="n"/>
      <c r="DH523" s="185" t="n"/>
      <c r="DI523" s="119" t="n"/>
      <c r="DJ523" s="124" t="n"/>
      <c r="DK523" s="494" t="n"/>
      <c r="DL523" s="184" t="n"/>
      <c r="DM523" s="184" t="n"/>
      <c r="DN523" s="185" t="n"/>
      <c r="DO523" s="119" t="n"/>
      <c r="DP523" s="124" t="n"/>
      <c r="DQ523" s="494" t="n"/>
      <c r="DR523" s="184" t="n"/>
      <c r="DS523" s="184" t="n"/>
      <c r="DT523" s="185" t="n"/>
      <c r="DU523" s="119" t="n"/>
      <c r="DV523" s="124" t="n"/>
      <c r="DW523" s="494" t="n"/>
      <c r="DX523" s="184" t="n"/>
      <c r="DY523" s="184" t="n"/>
      <c r="DZ523" s="185" t="n"/>
      <c r="EA523" s="119" t="n"/>
      <c r="EB523" s="124" t="n"/>
      <c r="EC523" s="494" t="n"/>
      <c r="ED523" s="184" t="n"/>
      <c r="EE523" s="184" t="n"/>
      <c r="EF523" s="185" t="n"/>
      <c r="EG523" s="119" t="n"/>
      <c r="EH523" s="124" t="n"/>
      <c r="EI523" s="494" t="n"/>
      <c r="EJ523" s="184" t="n"/>
      <c r="EK523" s="184" t="n"/>
      <c r="EL523" s="185" t="n"/>
      <c r="EM523" s="119" t="n"/>
      <c r="EN523" s="124" t="n"/>
      <c r="EO523" s="494" t="n"/>
      <c r="EP523" s="184" t="n"/>
      <c r="EQ523" s="184" t="n"/>
      <c r="ER523" s="185" t="n"/>
      <c r="ES523" s="119" t="n"/>
      <c r="ET523" s="124" t="n"/>
      <c r="EU523" s="494" t="n"/>
      <c r="EV523" s="184" t="n"/>
      <c r="EW523" s="184" t="n"/>
      <c r="EX523" s="185" t="n"/>
      <c r="EY523" s="119" t="n"/>
      <c r="EZ523" s="124" t="n"/>
      <c r="FA523" s="494" t="n"/>
      <c r="FB523" s="184" t="n"/>
      <c r="FC523" s="184" t="n"/>
      <c r="FD523" s="185" t="n"/>
      <c r="FE523" s="119" t="n"/>
      <c r="FF523" s="124" t="n"/>
      <c r="FG523" s="494" t="n"/>
      <c r="FH523" s="184" t="n"/>
      <c r="FI523" s="184" t="n"/>
      <c r="FJ523" s="185" t="n"/>
      <c r="FK523" s="119" t="n"/>
      <c r="FL523" s="124" t="n"/>
      <c r="FM523" s="494" t="n"/>
      <c r="FN523" s="184" t="n"/>
      <c r="FO523" s="184" t="n"/>
      <c r="FP523" s="185" t="n"/>
      <c r="FQ523" s="119" t="n"/>
      <c r="FR523" s="124" t="n"/>
      <c r="FS523" s="494" t="n"/>
      <c r="FT523" s="184" t="n"/>
      <c r="FU523" s="184" t="n"/>
      <c r="FV523" s="185" t="n"/>
      <c r="FW523" s="119" t="n"/>
      <c r="FX523" s="124" t="n"/>
      <c r="FY523" s="494" t="n"/>
      <c r="FZ523" s="184" t="n"/>
      <c r="GA523" s="184" t="n"/>
      <c r="GB523" s="185" t="n"/>
      <c r="GC523" s="119" t="n"/>
      <c r="GD523" s="124" t="n"/>
      <c r="GE523" s="494" t="n"/>
      <c r="GF523" s="184" t="n"/>
      <c r="GG523" s="184" t="n"/>
      <c r="GH523" s="185" t="n"/>
      <c r="GI523" s="119" t="n"/>
      <c r="GJ523" s="124" t="n"/>
      <c r="GK523" s="494" t="n"/>
      <c r="GL523" s="184" t="n"/>
      <c r="GM523" s="184" t="n"/>
      <c r="GN523" s="185" t="n"/>
      <c r="GO523" s="119" t="n"/>
      <c r="GP523" s="124" t="n"/>
      <c r="GQ523" s="494" t="n"/>
      <c r="GR523" s="184" t="n"/>
      <c r="GS523" s="184" t="n"/>
      <c r="GT523" s="185" t="n"/>
      <c r="GU523" s="119" t="n"/>
      <c r="GV523" s="124" t="n"/>
      <c r="GW523" s="494" t="n"/>
      <c r="GX523" s="184" t="n"/>
      <c r="GY523" s="184" t="n"/>
      <c r="GZ523" s="185" t="n"/>
      <c r="HA523" s="119" t="n"/>
      <c r="HB523" s="124" t="n"/>
      <c r="HC523" s="494" t="n"/>
      <c r="HD523" s="184" t="n"/>
      <c r="HE523" s="184" t="n"/>
      <c r="HF523" s="185" t="n"/>
      <c r="HG523" s="119" t="n"/>
      <c r="HH523" s="124" t="n"/>
      <c r="HI523" s="494" t="n"/>
      <c r="HJ523" s="184" t="n"/>
      <c r="HK523" s="184" t="n"/>
      <c r="HL523" s="168" t="n"/>
      <c r="HM523" s="119" t="n"/>
      <c r="HN523" s="124" t="n"/>
      <c r="HO523" s="494" t="n"/>
      <c r="HP523" s="184" t="n"/>
      <c r="HQ523" s="184" t="n"/>
      <c r="HR523" s="168" t="n"/>
      <c r="HS523" s="169" t="n"/>
    </row>
    <row r="524" ht="15.75" customHeight="1" s="506">
      <c r="B524" s="113" t="n"/>
      <c r="C524" s="236" t="n"/>
      <c r="D524" s="53" t="n"/>
      <c r="E524" s="114" t="n"/>
      <c r="F524" s="114" t="n"/>
      <c r="G524" s="494" t="n"/>
      <c r="H524" s="479" t="n"/>
      <c r="I524" s="479" t="n"/>
      <c r="J524" s="184" t="n"/>
      <c r="K524" s="119" t="n"/>
      <c r="L524" s="124" t="n"/>
      <c r="M524" s="494" t="n"/>
      <c r="N524" s="374" t="n"/>
      <c r="O524" s="184" t="n"/>
      <c r="P524" s="185" t="n"/>
      <c r="Q524" s="119" t="n"/>
      <c r="R524" s="124" t="n"/>
      <c r="S524" s="494" t="n"/>
      <c r="T524" s="184" t="n"/>
      <c r="U524" s="184" t="n"/>
      <c r="V524" s="185" t="n"/>
      <c r="W524" s="119" t="n"/>
      <c r="X524" s="124" t="n"/>
      <c r="Y524" s="494" t="n"/>
      <c r="Z524" s="184" t="n"/>
      <c r="AA524" s="184" t="n"/>
      <c r="AB524" s="185" t="n"/>
      <c r="AC524" s="119" t="n"/>
      <c r="AD524" s="124" t="n"/>
      <c r="AE524" s="494" t="n"/>
      <c r="AF524" s="184" t="n"/>
      <c r="AG524" s="184" t="n"/>
      <c r="AH524" s="185" t="n"/>
      <c r="AI524" s="119" t="n"/>
      <c r="AJ524" s="124" t="n"/>
      <c r="AK524" s="494" t="n"/>
      <c r="AL524" s="184" t="n"/>
      <c r="AM524" s="184" t="n"/>
      <c r="AN524" s="185" t="n"/>
      <c r="AO524" s="119" t="n"/>
      <c r="AP524" s="124" t="n"/>
      <c r="AQ524" s="494" t="n"/>
      <c r="AR524" s="184" t="n"/>
      <c r="AS524" s="184" t="n"/>
      <c r="AT524" s="185" t="n"/>
      <c r="AU524" s="119" t="n"/>
      <c r="AV524" s="124" t="n"/>
      <c r="AW524" s="494" t="n"/>
      <c r="AX524" s="184" t="n"/>
      <c r="AY524" s="184" t="n"/>
      <c r="AZ524" s="185" t="n"/>
      <c r="BA524" s="119" t="n"/>
      <c r="BB524" s="124" t="n"/>
      <c r="BC524" s="494" t="n"/>
      <c r="BD524" s="184" t="n"/>
      <c r="BE524" s="184" t="n"/>
      <c r="BF524" s="185" t="n"/>
      <c r="BG524" s="119" t="n"/>
      <c r="BH524" s="124" t="n"/>
      <c r="BI524" s="494" t="n"/>
      <c r="BJ524" s="184" t="n"/>
      <c r="BK524" s="184" t="n"/>
      <c r="BL524" s="185" t="n"/>
      <c r="BM524" s="119" t="n"/>
      <c r="BN524" s="124" t="n"/>
      <c r="BO524" s="494" t="n"/>
      <c r="BP524" s="184" t="n"/>
      <c r="BQ524" s="184" t="n"/>
      <c r="BR524" s="185" t="n"/>
      <c r="BS524" s="119" t="n"/>
      <c r="BT524" s="124" t="n"/>
      <c r="BU524" s="494" t="n"/>
      <c r="BV524" s="184" t="n"/>
      <c r="BW524" s="184" t="n"/>
      <c r="BX524" s="185" t="n"/>
      <c r="BY524" s="119" t="n"/>
      <c r="BZ524" s="124" t="n"/>
      <c r="CA524" s="494" t="n"/>
      <c r="CB524" s="184" t="n"/>
      <c r="CC524" s="184" t="n"/>
      <c r="CD524" s="185" t="n"/>
      <c r="CE524" s="119" t="n"/>
      <c r="CF524" s="124" t="n"/>
      <c r="CG524" s="494" t="n"/>
      <c r="CH524" s="184" t="n"/>
      <c r="CI524" s="184" t="n"/>
      <c r="CJ524" s="185" t="n"/>
      <c r="CK524" s="119" t="n"/>
      <c r="CL524" s="124" t="n"/>
      <c r="CM524" s="494" t="n"/>
      <c r="CN524" s="184" t="n"/>
      <c r="CO524" s="184" t="n"/>
      <c r="CP524" s="185" t="n"/>
      <c r="CQ524" s="119" t="n"/>
      <c r="CR524" s="124" t="n"/>
      <c r="CS524" s="494" t="n"/>
      <c r="CT524" s="184" t="n"/>
      <c r="CU524" s="184" t="n"/>
      <c r="CV524" s="185" t="n"/>
      <c r="CW524" s="119" t="n"/>
      <c r="CX524" s="124" t="n"/>
      <c r="CY524" s="494" t="n"/>
      <c r="CZ524" s="184" t="n"/>
      <c r="DA524" s="184" t="n"/>
      <c r="DB524" s="185" t="n"/>
      <c r="DC524" s="119" t="n"/>
      <c r="DD524" s="124" t="n"/>
      <c r="DE524" s="494" t="n"/>
      <c r="DF524" s="184" t="n"/>
      <c r="DG524" s="184" t="n"/>
      <c r="DH524" s="185" t="n"/>
      <c r="DI524" s="119" t="n"/>
      <c r="DJ524" s="124" t="n"/>
      <c r="DK524" s="494" t="n"/>
      <c r="DL524" s="184" t="n"/>
      <c r="DM524" s="184" t="n"/>
      <c r="DN524" s="185" t="n"/>
      <c r="DO524" s="119" t="n"/>
      <c r="DP524" s="124" t="n"/>
      <c r="DQ524" s="494" t="n"/>
      <c r="DR524" s="184" t="n"/>
      <c r="DS524" s="184" t="n"/>
      <c r="DT524" s="185" t="n"/>
      <c r="DU524" s="119" t="n"/>
      <c r="DV524" s="124" t="n"/>
      <c r="DW524" s="494" t="n"/>
      <c r="DX524" s="184" t="n"/>
      <c r="DY524" s="184" t="n"/>
      <c r="DZ524" s="185" t="n"/>
      <c r="EA524" s="119" t="n"/>
      <c r="EB524" s="124" t="n"/>
      <c r="EC524" s="494" t="n"/>
      <c r="ED524" s="184" t="n"/>
      <c r="EE524" s="184" t="n"/>
      <c r="EF524" s="185" t="n"/>
      <c r="EG524" s="119" t="n"/>
      <c r="EH524" s="124" t="n"/>
      <c r="EI524" s="494" t="n"/>
      <c r="EJ524" s="184" t="n"/>
      <c r="EK524" s="184" t="n"/>
      <c r="EL524" s="185" t="n"/>
      <c r="EM524" s="119" t="n"/>
      <c r="EN524" s="124" t="n"/>
      <c r="EO524" s="494" t="n"/>
      <c r="EP524" s="184" t="n"/>
      <c r="EQ524" s="184" t="n"/>
      <c r="ER524" s="185" t="n"/>
      <c r="ES524" s="119" t="n"/>
      <c r="ET524" s="124" t="n"/>
      <c r="EU524" s="494" t="n"/>
      <c r="EV524" s="184" t="n"/>
      <c r="EW524" s="184" t="n"/>
      <c r="EX524" s="185" t="n"/>
      <c r="EY524" s="119" t="n"/>
      <c r="EZ524" s="124" t="n"/>
      <c r="FA524" s="494" t="n"/>
      <c r="FB524" s="184" t="n"/>
      <c r="FC524" s="184" t="n"/>
      <c r="FD524" s="185" t="n"/>
      <c r="FE524" s="119" t="n"/>
      <c r="FF524" s="124" t="n"/>
      <c r="FG524" s="494" t="n"/>
      <c r="FH524" s="184" t="n"/>
      <c r="FI524" s="184" t="n"/>
      <c r="FJ524" s="185" t="n"/>
      <c r="FK524" s="119" t="n"/>
      <c r="FL524" s="124" t="n"/>
      <c r="FM524" s="494" t="n"/>
      <c r="FN524" s="184" t="n"/>
      <c r="FO524" s="184" t="n"/>
      <c r="FP524" s="185" t="n"/>
      <c r="FQ524" s="119" t="n"/>
      <c r="FR524" s="124" t="n"/>
      <c r="FS524" s="494" t="n"/>
      <c r="FT524" s="184" t="n"/>
      <c r="FU524" s="184" t="n"/>
      <c r="FV524" s="185" t="n"/>
      <c r="FW524" s="119" t="n"/>
      <c r="FX524" s="124" t="n"/>
      <c r="FY524" s="494" t="n"/>
      <c r="FZ524" s="184" t="n"/>
      <c r="GA524" s="184" t="n"/>
      <c r="GB524" s="185" t="n"/>
      <c r="GC524" s="119" t="n"/>
      <c r="GD524" s="124" t="n"/>
      <c r="GE524" s="494" t="n"/>
      <c r="GF524" s="184" t="n"/>
      <c r="GG524" s="184" t="n"/>
      <c r="GH524" s="185" t="n"/>
      <c r="GI524" s="119" t="n"/>
      <c r="GJ524" s="124" t="n"/>
      <c r="GK524" s="494" t="n"/>
      <c r="GL524" s="184" t="n"/>
      <c r="GM524" s="184" t="n"/>
      <c r="GN524" s="185" t="n"/>
      <c r="GO524" s="119" t="n"/>
      <c r="GP524" s="124" t="n"/>
      <c r="GQ524" s="494" t="n"/>
      <c r="GR524" s="184" t="n"/>
      <c r="GS524" s="184" t="n"/>
      <c r="GT524" s="185" t="n"/>
      <c r="GU524" s="119" t="n"/>
      <c r="GV524" s="124" t="n"/>
      <c r="GW524" s="494" t="n"/>
      <c r="GX524" s="184" t="n"/>
      <c r="GY524" s="184" t="n"/>
      <c r="GZ524" s="185" t="n"/>
      <c r="HA524" s="119" t="n"/>
      <c r="HB524" s="124" t="n"/>
      <c r="HC524" s="494" t="n"/>
      <c r="HD524" s="184" t="n"/>
      <c r="HE524" s="184" t="n"/>
      <c r="HF524" s="185" t="n"/>
      <c r="HG524" s="119" t="n"/>
      <c r="HH524" s="124" t="n"/>
      <c r="HI524" s="494" t="n"/>
      <c r="HJ524" s="184" t="n"/>
      <c r="HK524" s="184" t="n"/>
      <c r="HL524" s="168" t="n"/>
      <c r="HM524" s="119" t="n"/>
      <c r="HN524" s="124" t="n"/>
      <c r="HO524" s="494" t="n"/>
      <c r="HP524" s="184" t="n"/>
      <c r="HQ524" s="184" t="n"/>
      <c r="HR524" s="168" t="n"/>
      <c r="HS524" s="169" t="n"/>
    </row>
    <row r="525" ht="15.75" customHeight="1" s="506">
      <c r="B525" s="113" t="n"/>
      <c r="C525" s="236" t="n"/>
      <c r="D525" s="53" t="n"/>
      <c r="E525" s="114" t="n"/>
      <c r="F525" s="114" t="n"/>
      <c r="G525" s="494" t="n"/>
      <c r="H525" s="479" t="n"/>
      <c r="I525" s="479" t="n"/>
      <c r="J525" s="184" t="n"/>
      <c r="K525" s="119" t="n"/>
      <c r="L525" s="124" t="n"/>
      <c r="M525" s="494" t="n"/>
      <c r="N525" s="374" t="n"/>
      <c r="O525" s="184" t="n"/>
      <c r="P525" s="185" t="n"/>
      <c r="Q525" s="119" t="n"/>
      <c r="R525" s="124" t="n"/>
      <c r="S525" s="494" t="n"/>
      <c r="T525" s="184" t="n"/>
      <c r="U525" s="184" t="n"/>
      <c r="V525" s="185" t="n"/>
      <c r="W525" s="119" t="n"/>
      <c r="X525" s="124" t="n"/>
      <c r="Y525" s="494" t="n"/>
      <c r="Z525" s="184" t="n"/>
      <c r="AA525" s="184" t="n"/>
      <c r="AB525" s="185" t="n"/>
      <c r="AC525" s="119" t="n"/>
      <c r="AD525" s="124" t="n"/>
      <c r="AE525" s="494" t="n"/>
      <c r="AF525" s="184" t="n"/>
      <c r="AG525" s="184" t="n"/>
      <c r="AH525" s="185" t="n"/>
      <c r="AI525" s="119" t="n"/>
      <c r="AJ525" s="124" t="n"/>
      <c r="AK525" s="494" t="n"/>
      <c r="AL525" s="184" t="n"/>
      <c r="AM525" s="184" t="n"/>
      <c r="AN525" s="185" t="n"/>
      <c r="AO525" s="119" t="n"/>
      <c r="AP525" s="124" t="n"/>
      <c r="AQ525" s="494" t="n"/>
      <c r="AR525" s="184" t="n"/>
      <c r="AS525" s="184" t="n"/>
      <c r="AT525" s="185" t="n"/>
      <c r="AU525" s="119" t="n"/>
      <c r="AV525" s="124" t="n"/>
      <c r="AW525" s="494" t="n"/>
      <c r="AX525" s="184" t="n"/>
      <c r="AY525" s="184" t="n"/>
      <c r="AZ525" s="185" t="n"/>
      <c r="BA525" s="119" t="n"/>
      <c r="BB525" s="124" t="n"/>
      <c r="BC525" s="494" t="n"/>
      <c r="BD525" s="184" t="n"/>
      <c r="BE525" s="184" t="n"/>
      <c r="BF525" s="185" t="n"/>
      <c r="BG525" s="119" t="n"/>
      <c r="BH525" s="124" t="n"/>
      <c r="BI525" s="494" t="n"/>
      <c r="BJ525" s="184" t="n"/>
      <c r="BK525" s="184" t="n"/>
      <c r="BL525" s="185" t="n"/>
      <c r="BM525" s="119" t="n"/>
      <c r="BN525" s="124" t="n"/>
      <c r="BO525" s="494" t="n"/>
      <c r="BP525" s="184" t="n"/>
      <c r="BQ525" s="184" t="n"/>
      <c r="BR525" s="185" t="n"/>
      <c r="BS525" s="119" t="n"/>
      <c r="BT525" s="124" t="n"/>
      <c r="BU525" s="494" t="n"/>
      <c r="BV525" s="184" t="n"/>
      <c r="BW525" s="184" t="n"/>
      <c r="BX525" s="185" t="n"/>
      <c r="BY525" s="119" t="n"/>
      <c r="BZ525" s="124" t="n"/>
      <c r="CA525" s="494" t="n"/>
      <c r="CB525" s="184" t="n"/>
      <c r="CC525" s="184" t="n"/>
      <c r="CD525" s="185" t="n"/>
      <c r="CE525" s="119" t="n"/>
      <c r="CF525" s="124" t="n"/>
      <c r="CG525" s="494" t="n"/>
      <c r="CH525" s="184" t="n"/>
      <c r="CI525" s="184" t="n"/>
      <c r="CJ525" s="185" t="n"/>
      <c r="CK525" s="119" t="n"/>
      <c r="CL525" s="124" t="n"/>
      <c r="CM525" s="494" t="n"/>
      <c r="CN525" s="184" t="n"/>
      <c r="CO525" s="184" t="n"/>
      <c r="CP525" s="185" t="n"/>
      <c r="CQ525" s="119" t="n"/>
      <c r="CR525" s="124" t="n"/>
      <c r="CS525" s="494" t="n"/>
      <c r="CT525" s="184" t="n"/>
      <c r="CU525" s="184" t="n"/>
      <c r="CV525" s="185" t="n"/>
      <c r="CW525" s="119" t="n"/>
      <c r="CX525" s="124" t="n"/>
      <c r="CY525" s="494" t="n"/>
      <c r="CZ525" s="184" t="n"/>
      <c r="DA525" s="184" t="n"/>
      <c r="DB525" s="185" t="n"/>
      <c r="DC525" s="119" t="n"/>
      <c r="DD525" s="124" t="n"/>
      <c r="DE525" s="494" t="n"/>
      <c r="DF525" s="184" t="n"/>
      <c r="DG525" s="184" t="n"/>
      <c r="DH525" s="185" t="n"/>
      <c r="DI525" s="119" t="n"/>
      <c r="DJ525" s="124" t="n"/>
      <c r="DK525" s="494" t="n"/>
      <c r="DL525" s="184" t="n"/>
      <c r="DM525" s="184" t="n"/>
      <c r="DN525" s="185" t="n"/>
      <c r="DO525" s="119" t="n"/>
      <c r="DP525" s="124" t="n"/>
      <c r="DQ525" s="494" t="n"/>
      <c r="DR525" s="184" t="n"/>
      <c r="DS525" s="184" t="n"/>
      <c r="DT525" s="185" t="n"/>
      <c r="DU525" s="119" t="n"/>
      <c r="DV525" s="124" t="n"/>
      <c r="DW525" s="494" t="n"/>
      <c r="DX525" s="184" t="n"/>
      <c r="DY525" s="184" t="n"/>
      <c r="DZ525" s="185" t="n"/>
      <c r="EA525" s="119" t="n"/>
      <c r="EB525" s="124" t="n"/>
      <c r="EC525" s="494" t="n"/>
      <c r="ED525" s="184" t="n"/>
      <c r="EE525" s="184" t="n"/>
      <c r="EF525" s="185" t="n"/>
      <c r="EG525" s="119" t="n"/>
      <c r="EH525" s="124" t="n"/>
      <c r="EI525" s="494" t="n"/>
      <c r="EJ525" s="184" t="n"/>
      <c r="EK525" s="184" t="n"/>
      <c r="EL525" s="185" t="n"/>
      <c r="EM525" s="119" t="n"/>
      <c r="EN525" s="124" t="n"/>
      <c r="EO525" s="494" t="n"/>
      <c r="EP525" s="184" t="n"/>
      <c r="EQ525" s="184" t="n"/>
      <c r="ER525" s="185" t="n"/>
      <c r="ES525" s="119" t="n"/>
      <c r="ET525" s="124" t="n"/>
      <c r="EU525" s="494" t="n"/>
      <c r="EV525" s="184" t="n"/>
      <c r="EW525" s="184" t="n"/>
      <c r="EX525" s="185" t="n"/>
      <c r="EY525" s="119" t="n"/>
      <c r="EZ525" s="124" t="n"/>
      <c r="FA525" s="494" t="n"/>
      <c r="FB525" s="184" t="n"/>
      <c r="FC525" s="184" t="n"/>
      <c r="FD525" s="185" t="n"/>
      <c r="FE525" s="119" t="n"/>
      <c r="FF525" s="124" t="n"/>
      <c r="FG525" s="494" t="n"/>
      <c r="FH525" s="184" t="n"/>
      <c r="FI525" s="184" t="n"/>
      <c r="FJ525" s="185" t="n"/>
      <c r="FK525" s="119" t="n"/>
      <c r="FL525" s="124" t="n"/>
      <c r="FM525" s="494" t="n"/>
      <c r="FN525" s="184" t="n"/>
      <c r="FO525" s="184" t="n"/>
      <c r="FP525" s="185" t="n"/>
      <c r="FQ525" s="119" t="n"/>
      <c r="FR525" s="124" t="n"/>
      <c r="FS525" s="494" t="n"/>
      <c r="FT525" s="184" t="n"/>
      <c r="FU525" s="184" t="n"/>
      <c r="FV525" s="185" t="n"/>
      <c r="FW525" s="119" t="n"/>
      <c r="FX525" s="124" t="n"/>
      <c r="FY525" s="494" t="n"/>
      <c r="FZ525" s="184" t="n"/>
      <c r="GA525" s="184" t="n"/>
      <c r="GB525" s="185" t="n"/>
      <c r="GC525" s="119" t="n"/>
      <c r="GD525" s="124" t="n"/>
      <c r="GE525" s="494" t="n"/>
      <c r="GF525" s="184" t="n"/>
      <c r="GG525" s="184" t="n"/>
      <c r="GH525" s="185" t="n"/>
      <c r="GI525" s="119" t="n"/>
      <c r="GJ525" s="124" t="n"/>
      <c r="GK525" s="494" t="n"/>
      <c r="GL525" s="184" t="n"/>
      <c r="GM525" s="184" t="n"/>
      <c r="GN525" s="185" t="n"/>
      <c r="GO525" s="119" t="n"/>
      <c r="GP525" s="124" t="n"/>
      <c r="GQ525" s="494" t="n"/>
      <c r="GR525" s="184" t="n"/>
      <c r="GS525" s="184" t="n"/>
      <c r="GT525" s="185" t="n"/>
      <c r="GU525" s="119" t="n"/>
      <c r="GV525" s="124" t="n"/>
      <c r="GW525" s="494" t="n"/>
      <c r="GX525" s="184" t="n"/>
      <c r="GY525" s="184" t="n"/>
      <c r="GZ525" s="185" t="n"/>
      <c r="HA525" s="119" t="n"/>
      <c r="HB525" s="124" t="n"/>
      <c r="HC525" s="494" t="n"/>
      <c r="HD525" s="184" t="n"/>
      <c r="HE525" s="184" t="n"/>
      <c r="HF525" s="185" t="n"/>
      <c r="HG525" s="119" t="n"/>
      <c r="HH525" s="124" t="n"/>
      <c r="HI525" s="494" t="n"/>
      <c r="HJ525" s="184" t="n"/>
      <c r="HK525" s="184" t="n"/>
      <c r="HL525" s="168" t="n"/>
      <c r="HM525" s="499" t="n"/>
      <c r="HN525" s="499" t="n"/>
      <c r="HO525" s="499" t="n"/>
      <c r="HP525" s="499" t="n"/>
      <c r="HQ525" s="499" t="n"/>
      <c r="HR525" s="499" t="n"/>
      <c r="HS525" s="169" t="n"/>
    </row>
    <row r="526" ht="15.75" customHeight="1" s="506">
      <c r="B526" s="113" t="n"/>
      <c r="C526" s="236" t="n"/>
      <c r="D526" s="53" t="n"/>
      <c r="E526" s="114" t="n"/>
      <c r="F526" s="114" t="n"/>
      <c r="G526" s="494" t="n"/>
      <c r="H526" s="479" t="n"/>
      <c r="I526" s="479" t="n"/>
      <c r="J526" s="184" t="n"/>
      <c r="K526" s="119" t="n"/>
      <c r="L526" s="124" t="n"/>
      <c r="M526" s="494" t="n"/>
      <c r="N526" s="374" t="n"/>
      <c r="O526" s="184" t="n"/>
      <c r="P526" s="185" t="n"/>
      <c r="Q526" s="119" t="n"/>
      <c r="R526" s="124" t="n"/>
      <c r="S526" s="494" t="n"/>
      <c r="T526" s="184" t="n"/>
      <c r="U526" s="184" t="n"/>
      <c r="V526" s="185" t="n"/>
      <c r="W526" s="119" t="n"/>
      <c r="X526" s="124" t="n"/>
      <c r="Y526" s="494" t="n"/>
      <c r="Z526" s="184" t="n"/>
      <c r="AA526" s="184" t="n"/>
      <c r="AB526" s="185" t="n"/>
      <c r="AC526" s="119" t="n"/>
      <c r="AD526" s="124" t="n"/>
      <c r="AE526" s="494" t="n"/>
      <c r="AF526" s="184" t="n"/>
      <c r="AG526" s="184" t="n"/>
      <c r="AH526" s="185" t="n"/>
      <c r="AI526" s="119" t="n"/>
      <c r="AJ526" s="124" t="n"/>
      <c r="AK526" s="494" t="n"/>
      <c r="AL526" s="184" t="n"/>
      <c r="AM526" s="184" t="n"/>
      <c r="AN526" s="185" t="n"/>
      <c r="AO526" s="119" t="n"/>
      <c r="AP526" s="124" t="n"/>
      <c r="AQ526" s="494" t="n"/>
      <c r="AR526" s="184" t="n"/>
      <c r="AS526" s="184" t="n"/>
      <c r="AT526" s="185" t="n"/>
      <c r="AU526" s="119" t="n"/>
      <c r="AV526" s="124" t="n"/>
      <c r="AW526" s="494" t="n"/>
      <c r="AX526" s="184" t="n"/>
      <c r="AY526" s="184" t="n"/>
      <c r="AZ526" s="185" t="n"/>
      <c r="BA526" s="119" t="n"/>
      <c r="BB526" s="124" t="n"/>
      <c r="BC526" s="494" t="n"/>
      <c r="BD526" s="184" t="n"/>
      <c r="BE526" s="184" t="n"/>
      <c r="BF526" s="185" t="n"/>
      <c r="BG526" s="119" t="n"/>
      <c r="BH526" s="124" t="n"/>
      <c r="BI526" s="494" t="n"/>
      <c r="BJ526" s="184" t="n"/>
      <c r="BK526" s="184" t="n"/>
      <c r="BL526" s="185" t="n"/>
      <c r="BM526" s="119" t="n"/>
      <c r="BN526" s="124" t="n"/>
      <c r="BO526" s="494" t="n"/>
      <c r="BP526" s="184" t="n"/>
      <c r="BQ526" s="184" t="n"/>
      <c r="BR526" s="185" t="n"/>
      <c r="BS526" s="119" t="n"/>
      <c r="BT526" s="124" t="n"/>
      <c r="BU526" s="494" t="n"/>
      <c r="BV526" s="184" t="n"/>
      <c r="BW526" s="184" t="n"/>
      <c r="BX526" s="185" t="n"/>
      <c r="BY526" s="119" t="n"/>
      <c r="BZ526" s="124" t="n"/>
      <c r="CA526" s="494" t="n"/>
      <c r="CB526" s="184" t="n"/>
      <c r="CC526" s="184" t="n"/>
      <c r="CD526" s="185" t="n"/>
      <c r="CE526" s="119" t="n"/>
      <c r="CF526" s="124" t="n"/>
      <c r="CG526" s="494" t="n"/>
      <c r="CH526" s="184" t="n"/>
      <c r="CI526" s="184" t="n"/>
      <c r="CJ526" s="185" t="n"/>
      <c r="CK526" s="119" t="n"/>
      <c r="CL526" s="124" t="n"/>
      <c r="CM526" s="494" t="n"/>
      <c r="CN526" s="184" t="n"/>
      <c r="CO526" s="184" t="n"/>
      <c r="CP526" s="185" t="n"/>
      <c r="CQ526" s="119" t="n"/>
      <c r="CR526" s="124" t="n"/>
      <c r="CS526" s="494" t="n"/>
      <c r="CT526" s="184" t="n"/>
      <c r="CU526" s="184" t="n"/>
      <c r="CV526" s="185" t="n"/>
      <c r="CW526" s="119" t="n"/>
      <c r="CX526" s="124" t="n"/>
      <c r="CY526" s="494" t="n"/>
      <c r="CZ526" s="184" t="n"/>
      <c r="DA526" s="184" t="n"/>
      <c r="DB526" s="185" t="n"/>
      <c r="DC526" s="119" t="n"/>
      <c r="DD526" s="124" t="n"/>
      <c r="DE526" s="494" t="n"/>
      <c r="DF526" s="184" t="n"/>
      <c r="DG526" s="184" t="n"/>
      <c r="DH526" s="185" t="n"/>
      <c r="DI526" s="119" t="n"/>
      <c r="DJ526" s="124" t="n"/>
      <c r="DK526" s="494" t="n"/>
      <c r="DL526" s="184" t="n"/>
      <c r="DM526" s="184" t="n"/>
      <c r="DN526" s="185" t="n"/>
      <c r="DO526" s="119" t="n"/>
      <c r="DP526" s="124" t="n"/>
      <c r="DQ526" s="494" t="n"/>
      <c r="DR526" s="184" t="n"/>
      <c r="DS526" s="184" t="n"/>
      <c r="DT526" s="185" t="n"/>
      <c r="DU526" s="119" t="n"/>
      <c r="DV526" s="124" t="n"/>
      <c r="DW526" s="494" t="n"/>
      <c r="DX526" s="184" t="n"/>
      <c r="DY526" s="184" t="n"/>
      <c r="DZ526" s="185" t="n"/>
      <c r="EA526" s="119" t="n"/>
      <c r="EB526" s="124" t="n"/>
      <c r="EC526" s="494" t="n"/>
      <c r="ED526" s="184" t="n"/>
      <c r="EE526" s="184" t="n"/>
      <c r="EF526" s="185" t="n"/>
      <c r="EG526" s="119" t="n"/>
      <c r="EH526" s="124" t="n"/>
      <c r="EI526" s="494" t="n"/>
      <c r="EJ526" s="184" t="n"/>
      <c r="EK526" s="184" t="n"/>
      <c r="EL526" s="185" t="n"/>
      <c r="EM526" s="119" t="n"/>
      <c r="EN526" s="124" t="n"/>
      <c r="EO526" s="494" t="n"/>
      <c r="EP526" s="184" t="n"/>
      <c r="EQ526" s="184" t="n"/>
      <c r="ER526" s="185" t="n"/>
      <c r="ES526" s="119" t="n"/>
      <c r="ET526" s="124" t="n"/>
      <c r="EU526" s="494" t="n"/>
      <c r="EV526" s="184" t="n"/>
      <c r="EW526" s="184" t="n"/>
      <c r="EX526" s="185" t="n"/>
      <c r="EY526" s="119" t="n"/>
      <c r="EZ526" s="124" t="n"/>
      <c r="FA526" s="494" t="n"/>
      <c r="FB526" s="184" t="n"/>
      <c r="FC526" s="184" t="n"/>
      <c r="FD526" s="185" t="n"/>
      <c r="FE526" s="119" t="n"/>
      <c r="FF526" s="124" t="n"/>
      <c r="FG526" s="494" t="n"/>
      <c r="FH526" s="184" t="n"/>
      <c r="FI526" s="184" t="n"/>
      <c r="FJ526" s="185" t="n"/>
      <c r="FK526" s="119" t="n"/>
      <c r="FL526" s="124" t="n"/>
      <c r="FM526" s="494" t="n"/>
      <c r="FN526" s="184" t="n"/>
      <c r="FO526" s="184" t="n"/>
      <c r="FP526" s="185" t="n"/>
      <c r="FQ526" s="119" t="n"/>
      <c r="FR526" s="124" t="n"/>
      <c r="FS526" s="494" t="n"/>
      <c r="FT526" s="184" t="n"/>
      <c r="FU526" s="184" t="n"/>
      <c r="FV526" s="185" t="n"/>
      <c r="FW526" s="119" t="n"/>
      <c r="FX526" s="124" t="n"/>
      <c r="FY526" s="494" t="n"/>
      <c r="FZ526" s="184" t="n"/>
      <c r="GA526" s="184" t="n"/>
      <c r="GB526" s="185" t="n"/>
      <c r="GC526" s="119" t="n"/>
      <c r="GD526" s="124" t="n"/>
      <c r="GE526" s="494" t="n"/>
      <c r="GF526" s="184" t="n"/>
      <c r="GG526" s="184" t="n"/>
      <c r="GH526" s="185" t="n"/>
      <c r="GI526" s="119" t="n"/>
      <c r="GJ526" s="124" t="n"/>
      <c r="GK526" s="494" t="n"/>
      <c r="GL526" s="184" t="n"/>
      <c r="GM526" s="184" t="n"/>
      <c r="GN526" s="185" t="n"/>
      <c r="GO526" s="119" t="n"/>
      <c r="GP526" s="124" t="n"/>
      <c r="GQ526" s="494" t="n"/>
      <c r="GR526" s="184" t="n"/>
      <c r="GS526" s="184" t="n"/>
      <c r="GT526" s="185" t="n"/>
      <c r="GU526" s="119" t="n"/>
      <c r="GV526" s="124" t="n"/>
      <c r="GW526" s="494" t="n"/>
      <c r="GX526" s="184" t="n"/>
      <c r="GY526" s="184" t="n"/>
      <c r="GZ526" s="185" t="n"/>
      <c r="HA526" s="119" t="n"/>
      <c r="HB526" s="124" t="n"/>
      <c r="HC526" s="494" t="n"/>
      <c r="HD526" s="184" t="n"/>
      <c r="HE526" s="184" t="n"/>
      <c r="HF526" s="185" t="n"/>
      <c r="HG526" s="119" t="n"/>
      <c r="HH526" s="124" t="n"/>
      <c r="HI526" s="494" t="n"/>
      <c r="HJ526" s="184" t="n"/>
      <c r="HK526" s="184" t="n"/>
      <c r="HL526" s="168" t="n"/>
      <c r="HM526" s="499" t="n"/>
      <c r="HN526" s="499" t="n"/>
      <c r="HO526" s="499" t="n"/>
      <c r="HP526" s="499" t="n"/>
      <c r="HQ526" s="499" t="n"/>
      <c r="HR526" s="499" t="n"/>
      <c r="HS526" s="169" t="n"/>
    </row>
    <row r="527" ht="15.75" customHeight="1" s="506">
      <c r="B527" s="113" t="n"/>
      <c r="C527" s="236" t="n"/>
      <c r="D527" s="53" t="n"/>
      <c r="E527" s="114" t="n"/>
      <c r="F527" s="114" t="n"/>
      <c r="G527" s="494" t="n"/>
      <c r="H527" s="479" t="n"/>
      <c r="I527" s="479" t="n"/>
      <c r="J527" s="184" t="n"/>
      <c r="K527" s="119" t="n"/>
      <c r="L527" s="124" t="n"/>
      <c r="M527" s="494" t="n"/>
      <c r="N527" s="374" t="n"/>
      <c r="O527" s="184" t="n"/>
      <c r="P527" s="185" t="n"/>
      <c r="Q527" s="119" t="n"/>
      <c r="R527" s="124" t="n"/>
      <c r="S527" s="494" t="n"/>
      <c r="T527" s="184" t="n"/>
      <c r="U527" s="184" t="n"/>
      <c r="V527" s="185" t="n"/>
      <c r="W527" s="119" t="n"/>
      <c r="X527" s="124" t="n"/>
      <c r="Y527" s="494" t="n"/>
      <c r="Z527" s="184" t="n"/>
      <c r="AA527" s="184" t="n"/>
      <c r="AB527" s="185" t="n"/>
      <c r="AC527" s="119" t="n"/>
      <c r="AD527" s="124" t="n"/>
      <c r="AE527" s="494" t="n"/>
      <c r="AF527" s="184" t="n"/>
      <c r="AG527" s="184" t="n"/>
      <c r="AH527" s="185" t="n"/>
      <c r="AI527" s="119" t="n"/>
      <c r="AJ527" s="124" t="n"/>
      <c r="AK527" s="494" t="n"/>
      <c r="AL527" s="184" t="n"/>
      <c r="AM527" s="184" t="n"/>
      <c r="AN527" s="185" t="n"/>
      <c r="AO527" s="119" t="n"/>
      <c r="AP527" s="124" t="n"/>
      <c r="AQ527" s="494" t="n"/>
      <c r="AR527" s="184" t="n"/>
      <c r="AS527" s="184" t="n"/>
      <c r="AT527" s="185" t="n"/>
      <c r="AU527" s="119" t="n"/>
      <c r="AV527" s="124" t="n"/>
      <c r="AW527" s="494" t="n"/>
      <c r="AX527" s="184" t="n"/>
      <c r="AY527" s="184" t="n"/>
      <c r="AZ527" s="185" t="n"/>
      <c r="BA527" s="119" t="n"/>
      <c r="BB527" s="124" t="n"/>
      <c r="BC527" s="494" t="n"/>
      <c r="BD527" s="184" t="n"/>
      <c r="BE527" s="184" t="n"/>
      <c r="BF527" s="185" t="n"/>
      <c r="BG527" s="119" t="n"/>
      <c r="BH527" s="124" t="n"/>
      <c r="BI527" s="494" t="n"/>
      <c r="BJ527" s="184" t="n"/>
      <c r="BK527" s="184" t="n"/>
      <c r="BL527" s="185" t="n"/>
      <c r="BM527" s="119" t="n"/>
      <c r="BN527" s="124" t="n"/>
      <c r="BO527" s="494" t="n"/>
      <c r="BP527" s="184" t="n"/>
      <c r="BQ527" s="184" t="n"/>
      <c r="BR527" s="185" t="n"/>
      <c r="BS527" s="119" t="n"/>
      <c r="BT527" s="124" t="n"/>
      <c r="BU527" s="494" t="n"/>
      <c r="BV527" s="184" t="n"/>
      <c r="BW527" s="184" t="n"/>
      <c r="BX527" s="185" t="n"/>
      <c r="BY527" s="119" t="n"/>
      <c r="BZ527" s="124" t="n"/>
      <c r="CA527" s="494" t="n"/>
      <c r="CB527" s="184" t="n"/>
      <c r="CC527" s="184" t="n"/>
      <c r="CD527" s="185" t="n"/>
      <c r="CE527" s="119" t="n"/>
      <c r="CF527" s="124" t="n"/>
      <c r="CG527" s="494" t="n"/>
      <c r="CH527" s="184" t="n"/>
      <c r="CI527" s="184" t="n"/>
      <c r="CJ527" s="185" t="n"/>
      <c r="CK527" s="119" t="n"/>
      <c r="CL527" s="124" t="n"/>
      <c r="CM527" s="494" t="n"/>
      <c r="CN527" s="184" t="n"/>
      <c r="CO527" s="184" t="n"/>
      <c r="CP527" s="185" t="n"/>
      <c r="CQ527" s="119" t="n"/>
      <c r="CR527" s="124" t="n"/>
      <c r="CS527" s="494" t="n"/>
      <c r="CT527" s="184" t="n"/>
      <c r="CU527" s="184" t="n"/>
      <c r="CV527" s="185" t="n"/>
      <c r="CW527" s="119" t="n"/>
      <c r="CX527" s="124" t="n"/>
      <c r="CY527" s="494" t="n"/>
      <c r="CZ527" s="184" t="n"/>
      <c r="DA527" s="184" t="n"/>
      <c r="DB527" s="185" t="n"/>
      <c r="DC527" s="119" t="n"/>
      <c r="DD527" s="124" t="n"/>
      <c r="DE527" s="494" t="n"/>
      <c r="DF527" s="184" t="n"/>
      <c r="DG527" s="184" t="n"/>
      <c r="DH527" s="185" t="n"/>
      <c r="DI527" s="119" t="n"/>
      <c r="DJ527" s="124" t="n"/>
      <c r="DK527" s="494" t="n"/>
      <c r="DL527" s="184" t="n"/>
      <c r="DM527" s="184" t="n"/>
      <c r="DN527" s="185" t="n"/>
      <c r="DO527" s="119" t="n"/>
      <c r="DP527" s="124" t="n"/>
      <c r="DQ527" s="494" t="n"/>
      <c r="DR527" s="184" t="n"/>
      <c r="DS527" s="184" t="n"/>
      <c r="DT527" s="185" t="n"/>
      <c r="DU527" s="119" t="n"/>
      <c r="DV527" s="124" t="n"/>
      <c r="DW527" s="494" t="n"/>
      <c r="DX527" s="184" t="n"/>
      <c r="DY527" s="184" t="n"/>
      <c r="DZ527" s="185" t="n"/>
      <c r="EA527" s="119" t="n"/>
      <c r="EB527" s="124" t="n"/>
      <c r="EC527" s="494" t="n"/>
      <c r="ED527" s="184" t="n"/>
      <c r="EE527" s="184" t="n"/>
      <c r="EF527" s="185" t="n"/>
      <c r="EG527" s="119" t="n"/>
      <c r="EH527" s="124" t="n"/>
      <c r="EI527" s="494" t="n"/>
      <c r="EJ527" s="184" t="n"/>
      <c r="EK527" s="184" t="n"/>
      <c r="EL527" s="185" t="n"/>
      <c r="EM527" s="119" t="n"/>
      <c r="EN527" s="124" t="n"/>
      <c r="EO527" s="494" t="n"/>
      <c r="EP527" s="184" t="n"/>
      <c r="EQ527" s="184" t="n"/>
      <c r="ER527" s="185" t="n"/>
      <c r="ES527" s="119" t="n"/>
      <c r="ET527" s="124" t="n"/>
      <c r="EU527" s="494" t="n"/>
      <c r="EV527" s="184" t="n"/>
      <c r="EW527" s="184" t="n"/>
      <c r="EX527" s="185" t="n"/>
      <c r="EY527" s="119" t="n"/>
      <c r="EZ527" s="124" t="n"/>
      <c r="FA527" s="494" t="n"/>
      <c r="FB527" s="184" t="n"/>
      <c r="FC527" s="184" t="n"/>
      <c r="FD527" s="185" t="n"/>
      <c r="FE527" s="119" t="n"/>
      <c r="FF527" s="124" t="n"/>
      <c r="FG527" s="494" t="n"/>
      <c r="FH527" s="184" t="n"/>
      <c r="FI527" s="184" t="n"/>
      <c r="FJ527" s="185" t="n"/>
      <c r="FK527" s="119" t="n"/>
      <c r="FL527" s="124" t="n"/>
      <c r="FM527" s="494" t="n"/>
      <c r="FN527" s="184" t="n"/>
      <c r="FO527" s="184" t="n"/>
      <c r="FP527" s="185" t="n"/>
      <c r="FQ527" s="119" t="n"/>
      <c r="FR527" s="124" t="n"/>
      <c r="FS527" s="494" t="n"/>
      <c r="FT527" s="184" t="n"/>
      <c r="FU527" s="184" t="n"/>
      <c r="FV527" s="185" t="n"/>
      <c r="FW527" s="119" t="n"/>
      <c r="FX527" s="124" t="n"/>
      <c r="FY527" s="494" t="n"/>
      <c r="FZ527" s="184" t="n"/>
      <c r="GA527" s="184" t="n"/>
      <c r="GB527" s="185" t="n"/>
      <c r="GC527" s="119" t="n"/>
      <c r="GD527" s="124" t="n"/>
      <c r="GE527" s="494" t="n"/>
      <c r="GF527" s="184" t="n"/>
      <c r="GG527" s="184" t="n"/>
      <c r="GH527" s="185" t="n"/>
      <c r="GI527" s="119" t="n"/>
      <c r="GJ527" s="124" t="n"/>
      <c r="GK527" s="494" t="n"/>
      <c r="GL527" s="184" t="n"/>
      <c r="GM527" s="184" t="n"/>
      <c r="GN527" s="185" t="n"/>
      <c r="GO527" s="119" t="n"/>
      <c r="GP527" s="124" t="n"/>
      <c r="GQ527" s="494" t="n"/>
      <c r="GR527" s="184" t="n"/>
      <c r="GS527" s="184" t="n"/>
      <c r="GT527" s="185" t="n"/>
      <c r="GU527" s="119" t="n"/>
      <c r="GV527" s="124" t="n"/>
      <c r="GW527" s="494" t="n"/>
      <c r="GX527" s="184" t="n"/>
      <c r="GY527" s="184" t="n"/>
      <c r="GZ527" s="185" t="n"/>
      <c r="HA527" s="119" t="n"/>
      <c r="HB527" s="124" t="n"/>
      <c r="HC527" s="494" t="n"/>
      <c r="HD527" s="184" t="n"/>
      <c r="HE527" s="184" t="n"/>
      <c r="HF527" s="185" t="n"/>
      <c r="HG527" s="119" t="n"/>
      <c r="HH527" s="124" t="n"/>
      <c r="HI527" s="494" t="n"/>
      <c r="HJ527" s="184" t="n"/>
      <c r="HK527" s="184" t="n"/>
      <c r="HL527" s="168" t="n"/>
      <c r="HM527" s="499" t="n"/>
      <c r="HN527" s="499" t="n"/>
      <c r="HO527" s="499" t="n"/>
      <c r="HP527" s="499" t="n"/>
      <c r="HQ527" s="499" t="n"/>
      <c r="HR527" s="499" t="n"/>
      <c r="HS527" s="169" t="n"/>
    </row>
    <row r="528" ht="15.75" customHeight="1" s="506">
      <c r="B528" s="113" t="n"/>
      <c r="C528" s="236" t="n"/>
      <c r="D528" s="53" t="n"/>
      <c r="E528" s="114" t="n"/>
      <c r="F528" s="114" t="n"/>
      <c r="G528" s="494" t="n"/>
      <c r="H528" s="479" t="n"/>
      <c r="I528" s="479" t="n"/>
      <c r="J528" s="184" t="n"/>
      <c r="K528" s="119" t="n"/>
      <c r="L528" s="124" t="n"/>
      <c r="M528" s="494" t="n"/>
      <c r="N528" s="374" t="n"/>
      <c r="O528" s="184" t="n"/>
      <c r="P528" s="185" t="n"/>
      <c r="Q528" s="119" t="n"/>
      <c r="R528" s="124" t="n"/>
      <c r="S528" s="494" t="n"/>
      <c r="T528" s="184" t="n"/>
      <c r="U528" s="184" t="n"/>
      <c r="V528" s="185" t="n"/>
      <c r="W528" s="119" t="n"/>
      <c r="X528" s="124" t="n"/>
      <c r="Y528" s="494" t="n"/>
      <c r="Z528" s="184" t="n"/>
      <c r="AA528" s="184" t="n"/>
      <c r="AB528" s="185" t="n"/>
      <c r="AC528" s="119" t="n"/>
      <c r="AD528" s="124" t="n"/>
      <c r="AE528" s="494" t="n"/>
      <c r="AF528" s="184" t="n"/>
      <c r="AG528" s="184" t="n"/>
      <c r="AH528" s="185" t="n"/>
      <c r="AI528" s="119" t="n"/>
      <c r="AJ528" s="124" t="n"/>
      <c r="AK528" s="494" t="n"/>
      <c r="AL528" s="184" t="n"/>
      <c r="AM528" s="184" t="n"/>
      <c r="AN528" s="185" t="n"/>
      <c r="AO528" s="119" t="n"/>
      <c r="AP528" s="124" t="n"/>
      <c r="AQ528" s="494" t="n"/>
      <c r="AR528" s="184" t="n"/>
      <c r="AS528" s="184" t="n"/>
      <c r="AT528" s="185" t="n"/>
      <c r="AU528" s="119" t="n"/>
      <c r="AV528" s="124" t="n"/>
      <c r="AW528" s="494" t="n"/>
      <c r="AX528" s="184" t="n"/>
      <c r="AY528" s="184" t="n"/>
      <c r="AZ528" s="185" t="n"/>
      <c r="BA528" s="119" t="n"/>
      <c r="BB528" s="124" t="n"/>
      <c r="BC528" s="494" t="n"/>
      <c r="BD528" s="184" t="n"/>
      <c r="BE528" s="184" t="n"/>
      <c r="BF528" s="185" t="n"/>
      <c r="BG528" s="119" t="n"/>
      <c r="BH528" s="124" t="n"/>
      <c r="BI528" s="494" t="n"/>
      <c r="BJ528" s="184" t="n"/>
      <c r="BK528" s="184" t="n"/>
      <c r="BL528" s="185" t="n"/>
      <c r="BM528" s="119" t="n"/>
      <c r="BN528" s="124" t="n"/>
      <c r="BO528" s="494" t="n"/>
      <c r="BP528" s="184" t="n"/>
      <c r="BQ528" s="184" t="n"/>
      <c r="BR528" s="185" t="n"/>
      <c r="BS528" s="119" t="n"/>
      <c r="BT528" s="124" t="n"/>
      <c r="BU528" s="494" t="n"/>
      <c r="BV528" s="184" t="n"/>
      <c r="BW528" s="184" t="n"/>
      <c r="BX528" s="185" t="n"/>
      <c r="BY528" s="119" t="n"/>
      <c r="BZ528" s="124" t="n"/>
      <c r="CA528" s="494" t="n"/>
      <c r="CB528" s="184" t="n"/>
      <c r="CC528" s="184" t="n"/>
      <c r="CD528" s="185" t="n"/>
      <c r="CE528" s="119" t="n"/>
      <c r="CF528" s="124" t="n"/>
      <c r="CG528" s="494" t="n"/>
      <c r="CH528" s="184" t="n"/>
      <c r="CI528" s="184" t="n"/>
      <c r="CJ528" s="185" t="n"/>
      <c r="CK528" s="119" t="n"/>
      <c r="CL528" s="124" t="n"/>
      <c r="CM528" s="494" t="n"/>
      <c r="CN528" s="184" t="n"/>
      <c r="CO528" s="184" t="n"/>
      <c r="CP528" s="185" t="n"/>
      <c r="CQ528" s="119" t="n"/>
      <c r="CR528" s="124" t="n"/>
      <c r="CS528" s="494" t="n"/>
      <c r="CT528" s="184" t="n"/>
      <c r="CU528" s="184" t="n"/>
      <c r="CV528" s="185" t="n"/>
      <c r="CW528" s="119" t="n"/>
      <c r="CX528" s="124" t="n"/>
      <c r="CY528" s="494" t="n"/>
      <c r="CZ528" s="184" t="n"/>
      <c r="DA528" s="184" t="n"/>
      <c r="DB528" s="185" t="n"/>
      <c r="DC528" s="119" t="n"/>
      <c r="DD528" s="124" t="n"/>
      <c r="DE528" s="494" t="n"/>
      <c r="DF528" s="184" t="n"/>
      <c r="DG528" s="184" t="n"/>
      <c r="DH528" s="185" t="n"/>
      <c r="DI528" s="119" t="n"/>
      <c r="DJ528" s="124" t="n"/>
      <c r="DK528" s="494" t="n"/>
      <c r="DL528" s="184" t="n"/>
      <c r="DM528" s="184" t="n"/>
      <c r="DN528" s="185" t="n"/>
      <c r="DO528" s="119" t="n"/>
      <c r="DP528" s="124" t="n"/>
      <c r="DQ528" s="494" t="n"/>
      <c r="DR528" s="184" t="n"/>
      <c r="DS528" s="184" t="n"/>
      <c r="DT528" s="185" t="n"/>
      <c r="DU528" s="119" t="n"/>
      <c r="DV528" s="124" t="n"/>
      <c r="DW528" s="494" t="n"/>
      <c r="DX528" s="184" t="n"/>
      <c r="DY528" s="184" t="n"/>
      <c r="DZ528" s="185" t="n"/>
      <c r="EA528" s="119" t="n"/>
      <c r="EB528" s="124" t="n"/>
      <c r="EC528" s="494" t="n"/>
      <c r="ED528" s="184" t="n"/>
      <c r="EE528" s="184" t="n"/>
      <c r="EF528" s="185" t="n"/>
      <c r="EG528" s="119" t="n"/>
      <c r="EH528" s="124" t="n"/>
      <c r="EI528" s="494" t="n"/>
      <c r="EJ528" s="184" t="n"/>
      <c r="EK528" s="184" t="n"/>
      <c r="EL528" s="185" t="n"/>
      <c r="EM528" s="119" t="n"/>
      <c r="EN528" s="124" t="n"/>
      <c r="EO528" s="494" t="n"/>
      <c r="EP528" s="184" t="n"/>
      <c r="EQ528" s="184" t="n"/>
      <c r="ER528" s="185" t="n"/>
      <c r="ES528" s="119" t="n"/>
      <c r="ET528" s="124" t="n"/>
      <c r="EU528" s="494" t="n"/>
      <c r="EV528" s="184" t="n"/>
      <c r="EW528" s="184" t="n"/>
      <c r="EX528" s="185" t="n"/>
      <c r="EY528" s="119" t="n"/>
      <c r="EZ528" s="124" t="n"/>
      <c r="FA528" s="494" t="n"/>
      <c r="FB528" s="184" t="n"/>
      <c r="FC528" s="184" t="n"/>
      <c r="FD528" s="185" t="n"/>
      <c r="FE528" s="119" t="n"/>
      <c r="FF528" s="124" t="n"/>
      <c r="FG528" s="494" t="n"/>
      <c r="FH528" s="184" t="n"/>
      <c r="FI528" s="184" t="n"/>
      <c r="FJ528" s="185" t="n"/>
      <c r="FK528" s="119" t="n"/>
      <c r="FL528" s="124" t="n"/>
      <c r="FM528" s="494" t="n"/>
      <c r="FN528" s="184" t="n"/>
      <c r="FO528" s="184" t="n"/>
      <c r="FP528" s="185" t="n"/>
      <c r="FQ528" s="119" t="n"/>
      <c r="FR528" s="124" t="n"/>
      <c r="FS528" s="494" t="n"/>
      <c r="FT528" s="184" t="n"/>
      <c r="FU528" s="184" t="n"/>
      <c r="FV528" s="185" t="n"/>
      <c r="FW528" s="119" t="n"/>
      <c r="FX528" s="124" t="n"/>
      <c r="FY528" s="494" t="n"/>
      <c r="FZ528" s="184" t="n"/>
      <c r="GA528" s="184" t="n"/>
      <c r="GB528" s="185" t="n"/>
      <c r="GC528" s="119" t="n"/>
      <c r="GD528" s="124" t="n"/>
      <c r="GE528" s="494" t="n"/>
      <c r="GF528" s="184" t="n"/>
      <c r="GG528" s="184" t="n"/>
      <c r="GH528" s="185" t="n"/>
      <c r="GI528" s="119" t="n"/>
      <c r="GJ528" s="124" t="n"/>
      <c r="GK528" s="494" t="n"/>
      <c r="GL528" s="184" t="n"/>
      <c r="GM528" s="184" t="n"/>
      <c r="GN528" s="185" t="n"/>
      <c r="GO528" s="119" t="n"/>
      <c r="GP528" s="124" t="n"/>
      <c r="GQ528" s="494" t="n"/>
      <c r="GR528" s="184" t="n"/>
      <c r="GS528" s="184" t="n"/>
      <c r="GT528" s="185" t="n"/>
      <c r="GU528" s="119" t="n"/>
      <c r="GV528" s="124" t="n"/>
      <c r="GW528" s="494" t="n"/>
      <c r="GX528" s="184" t="n"/>
      <c r="GY528" s="184" t="n"/>
      <c r="GZ528" s="185" t="n"/>
      <c r="HA528" s="119" t="n"/>
      <c r="HB528" s="124" t="n"/>
      <c r="HC528" s="494" t="n"/>
      <c r="HD528" s="184" t="n"/>
      <c r="HE528" s="184" t="n"/>
      <c r="HF528" s="185" t="n"/>
      <c r="HG528" s="119" t="n"/>
      <c r="HH528" s="124" t="n"/>
      <c r="HI528" s="494" t="n"/>
      <c r="HJ528" s="184" t="n"/>
      <c r="HK528" s="184" t="n"/>
      <c r="HL528" s="168" t="n"/>
      <c r="HM528" s="499" t="n"/>
      <c r="HN528" s="499" t="n"/>
      <c r="HO528" s="499" t="n"/>
      <c r="HP528" s="499" t="n"/>
      <c r="HQ528" s="499" t="n"/>
      <c r="HR528" s="499" t="n"/>
      <c r="HS528" s="169" t="n"/>
    </row>
    <row r="529" ht="15.75" customHeight="1" s="506">
      <c r="B529" s="113" t="n"/>
      <c r="C529" s="236" t="n"/>
      <c r="D529" s="53" t="n"/>
      <c r="E529" s="114" t="n"/>
      <c r="F529" s="114" t="n"/>
      <c r="G529" s="494" t="n"/>
      <c r="H529" s="479" t="n"/>
      <c r="I529" s="479" t="n"/>
      <c r="J529" s="184" t="n"/>
      <c r="K529" s="119" t="n"/>
      <c r="L529" s="124" t="n"/>
      <c r="M529" s="494" t="n"/>
      <c r="N529" s="374" t="n"/>
      <c r="O529" s="184" t="n"/>
      <c r="P529" s="185" t="n"/>
      <c r="Q529" s="119" t="n"/>
      <c r="R529" s="124" t="n"/>
      <c r="S529" s="494" t="n"/>
      <c r="T529" s="184" t="n"/>
      <c r="U529" s="184" t="n"/>
      <c r="V529" s="185" t="n"/>
      <c r="W529" s="119" t="n"/>
      <c r="X529" s="124" t="n"/>
      <c r="Y529" s="494" t="n"/>
      <c r="Z529" s="184" t="n"/>
      <c r="AA529" s="184" t="n"/>
      <c r="AB529" s="185" t="n"/>
      <c r="AC529" s="119" t="n"/>
      <c r="AD529" s="124" t="n"/>
      <c r="AE529" s="494" t="n"/>
      <c r="AF529" s="184" t="n"/>
      <c r="AG529" s="184" t="n"/>
      <c r="AH529" s="185" t="n"/>
      <c r="AI529" s="119" t="n"/>
      <c r="AJ529" s="124" t="n"/>
      <c r="AK529" s="494" t="n"/>
      <c r="AL529" s="184" t="n"/>
      <c r="AM529" s="184" t="n"/>
      <c r="AN529" s="185" t="n"/>
      <c r="AO529" s="119" t="n"/>
      <c r="AP529" s="124" t="n"/>
      <c r="AQ529" s="494" t="n"/>
      <c r="AR529" s="184" t="n"/>
      <c r="AS529" s="184" t="n"/>
      <c r="AT529" s="185" t="n"/>
      <c r="AU529" s="119" t="n"/>
      <c r="AV529" s="124" t="n"/>
      <c r="AW529" s="494" t="n"/>
      <c r="AX529" s="184" t="n"/>
      <c r="AY529" s="184" t="n"/>
      <c r="AZ529" s="185" t="n"/>
      <c r="BA529" s="119" t="n"/>
      <c r="BB529" s="124" t="n"/>
      <c r="BC529" s="494" t="n"/>
      <c r="BD529" s="184" t="n"/>
      <c r="BE529" s="184" t="n"/>
      <c r="BF529" s="185" t="n"/>
      <c r="BG529" s="119" t="n"/>
      <c r="BH529" s="124" t="n"/>
      <c r="BI529" s="494" t="n"/>
      <c r="BJ529" s="184" t="n"/>
      <c r="BK529" s="184" t="n"/>
      <c r="BL529" s="185" t="n"/>
      <c r="BM529" s="119" t="n"/>
      <c r="BN529" s="124" t="n"/>
      <c r="BO529" s="494" t="n"/>
      <c r="BP529" s="184" t="n"/>
      <c r="BQ529" s="184" t="n"/>
      <c r="BR529" s="185" t="n"/>
      <c r="BS529" s="119" t="n"/>
      <c r="BT529" s="124" t="n"/>
      <c r="BU529" s="494" t="n"/>
      <c r="BV529" s="184" t="n"/>
      <c r="BW529" s="184" t="n"/>
      <c r="BX529" s="185" t="n"/>
      <c r="BY529" s="119" t="n"/>
      <c r="BZ529" s="124" t="n"/>
      <c r="CA529" s="494" t="n"/>
      <c r="CB529" s="184" t="n"/>
      <c r="CC529" s="184" t="n"/>
      <c r="CD529" s="185" t="n"/>
      <c r="CE529" s="119" t="n"/>
      <c r="CF529" s="124" t="n"/>
      <c r="CG529" s="494" t="n"/>
      <c r="CH529" s="184" t="n"/>
      <c r="CI529" s="184" t="n"/>
      <c r="CJ529" s="185" t="n"/>
      <c r="CK529" s="119" t="n"/>
      <c r="CL529" s="124" t="n"/>
      <c r="CM529" s="494" t="n"/>
      <c r="CN529" s="184" t="n"/>
      <c r="CO529" s="184" t="n"/>
      <c r="CP529" s="185" t="n"/>
      <c r="CQ529" s="119" t="n"/>
      <c r="CR529" s="124" t="n"/>
      <c r="CS529" s="494" t="n"/>
      <c r="CT529" s="184" t="n"/>
      <c r="CU529" s="184" t="n"/>
      <c r="CV529" s="185" t="n"/>
      <c r="CW529" s="119" t="n"/>
      <c r="CX529" s="124" t="n"/>
      <c r="CY529" s="494" t="n"/>
      <c r="CZ529" s="184" t="n"/>
      <c r="DA529" s="184" t="n"/>
      <c r="DB529" s="185" t="n"/>
      <c r="DC529" s="119" t="n"/>
      <c r="DD529" s="124" t="n"/>
      <c r="DE529" s="494" t="n"/>
      <c r="DF529" s="184" t="n"/>
      <c r="DG529" s="184" t="n"/>
      <c r="DH529" s="185" t="n"/>
      <c r="DI529" s="119" t="n"/>
      <c r="DJ529" s="124" t="n"/>
      <c r="DK529" s="494" t="n"/>
      <c r="DL529" s="184" t="n"/>
      <c r="DM529" s="184" t="n"/>
      <c r="DN529" s="185" t="n"/>
      <c r="DO529" s="119" t="n"/>
      <c r="DP529" s="124" t="n"/>
      <c r="DQ529" s="494" t="n"/>
      <c r="DR529" s="184" t="n"/>
      <c r="DS529" s="184" t="n"/>
      <c r="DT529" s="185" t="n"/>
      <c r="DU529" s="119" t="n"/>
      <c r="DV529" s="124" t="n"/>
      <c r="DW529" s="494" t="n"/>
      <c r="DX529" s="184" t="n"/>
      <c r="DY529" s="184" t="n"/>
      <c r="DZ529" s="185" t="n"/>
      <c r="EA529" s="119" t="n"/>
      <c r="EB529" s="124" t="n"/>
      <c r="EC529" s="494" t="n"/>
      <c r="ED529" s="184" t="n"/>
      <c r="EE529" s="184" t="n"/>
      <c r="EF529" s="185" t="n"/>
      <c r="EG529" s="119" t="n"/>
      <c r="EH529" s="124" t="n"/>
      <c r="EI529" s="494" t="n"/>
      <c r="EJ529" s="184" t="n"/>
      <c r="EK529" s="184" t="n"/>
      <c r="EL529" s="185" t="n"/>
      <c r="EM529" s="119" t="n"/>
      <c r="EN529" s="124" t="n"/>
      <c r="EO529" s="494" t="n"/>
      <c r="EP529" s="184" t="n"/>
      <c r="EQ529" s="184" t="n"/>
      <c r="ER529" s="185" t="n"/>
      <c r="ES529" s="119" t="n"/>
      <c r="ET529" s="124" t="n"/>
      <c r="EU529" s="494" t="n"/>
      <c r="EV529" s="184" t="n"/>
      <c r="EW529" s="184" t="n"/>
      <c r="EX529" s="185" t="n"/>
      <c r="EY529" s="119" t="n"/>
      <c r="EZ529" s="124" t="n"/>
      <c r="FA529" s="494" t="n"/>
      <c r="FB529" s="184" t="n"/>
      <c r="FC529" s="184" t="n"/>
      <c r="FD529" s="185" t="n"/>
      <c r="FE529" s="119" t="n"/>
      <c r="FF529" s="124" t="n"/>
      <c r="FG529" s="494" t="n"/>
      <c r="FH529" s="184" t="n"/>
      <c r="FI529" s="184" t="n"/>
      <c r="FJ529" s="185" t="n"/>
      <c r="FK529" s="119" t="n"/>
      <c r="FL529" s="124" t="n"/>
      <c r="FM529" s="494" t="n"/>
      <c r="FN529" s="184" t="n"/>
      <c r="FO529" s="184" t="n"/>
      <c r="FP529" s="185" t="n"/>
      <c r="FQ529" s="119" t="n"/>
      <c r="FR529" s="124" t="n"/>
      <c r="FS529" s="494" t="n"/>
      <c r="FT529" s="184" t="n"/>
      <c r="FU529" s="184" t="n"/>
      <c r="FV529" s="185" t="n"/>
      <c r="FW529" s="119" t="n"/>
      <c r="FX529" s="124" t="n"/>
      <c r="FY529" s="494" t="n"/>
      <c r="FZ529" s="184" t="n"/>
      <c r="GA529" s="184" t="n"/>
      <c r="GB529" s="185" t="n"/>
      <c r="GC529" s="119" t="n"/>
      <c r="GD529" s="124" t="n"/>
      <c r="GE529" s="494" t="n"/>
      <c r="GF529" s="184" t="n"/>
      <c r="GG529" s="184" t="n"/>
      <c r="GH529" s="185" t="n"/>
      <c r="GI529" s="119" t="n"/>
      <c r="GJ529" s="124" t="n"/>
      <c r="GK529" s="494" t="n"/>
      <c r="GL529" s="184" t="n"/>
      <c r="GM529" s="184" t="n"/>
      <c r="GN529" s="185" t="n"/>
      <c r="GO529" s="119" t="n"/>
      <c r="GP529" s="124" t="n"/>
      <c r="GQ529" s="494" t="n"/>
      <c r="GR529" s="184" t="n"/>
      <c r="GS529" s="184" t="n"/>
      <c r="GT529" s="185" t="n"/>
      <c r="GU529" s="119" t="n"/>
      <c r="GV529" s="124" t="n"/>
      <c r="GW529" s="494" t="n"/>
      <c r="GX529" s="184" t="n"/>
      <c r="GY529" s="184" t="n"/>
      <c r="GZ529" s="185" t="n"/>
      <c r="HA529" s="119" t="n"/>
      <c r="HB529" s="124" t="n"/>
      <c r="HC529" s="494" t="n"/>
      <c r="HD529" s="184" t="n"/>
      <c r="HE529" s="184" t="n"/>
      <c r="HF529" s="185" t="n"/>
      <c r="HG529" s="119" t="n"/>
      <c r="HH529" s="124" t="n"/>
      <c r="HI529" s="494" t="n"/>
      <c r="HJ529" s="184" t="n"/>
      <c r="HK529" s="184" t="n"/>
      <c r="HL529" s="168" t="n"/>
      <c r="HM529" s="499" t="n"/>
      <c r="HN529" s="499" t="n"/>
      <c r="HO529" s="499" t="n"/>
      <c r="HP529" s="499" t="n"/>
      <c r="HQ529" s="499" t="n"/>
      <c r="HR529" s="499" t="n"/>
      <c r="HS529" s="169" t="n"/>
    </row>
    <row r="530" ht="15.75" customHeight="1" s="506">
      <c r="B530" s="113" t="n"/>
      <c r="C530" s="236" t="n"/>
      <c r="D530" s="53" t="n"/>
      <c r="E530" s="114" t="n"/>
      <c r="F530" s="114" t="n"/>
      <c r="G530" s="494" t="n"/>
      <c r="H530" s="479" t="n"/>
      <c r="I530" s="479" t="n"/>
      <c r="J530" s="184" t="n"/>
      <c r="K530" s="119" t="n"/>
      <c r="L530" s="124" t="n"/>
      <c r="M530" s="494" t="n"/>
      <c r="N530" s="374" t="n"/>
      <c r="O530" s="184" t="n"/>
      <c r="P530" s="185" t="n"/>
      <c r="Q530" s="119" t="n"/>
      <c r="R530" s="124" t="n"/>
      <c r="S530" s="494" t="n"/>
      <c r="T530" s="184" t="n"/>
      <c r="U530" s="184" t="n"/>
      <c r="V530" s="185" t="n"/>
      <c r="W530" s="119" t="n"/>
      <c r="X530" s="124" t="n"/>
      <c r="Y530" s="494" t="n"/>
      <c r="Z530" s="184" t="n"/>
      <c r="AA530" s="184" t="n"/>
      <c r="AB530" s="185" t="n"/>
      <c r="AC530" s="119" t="n"/>
      <c r="AD530" s="124" t="n"/>
      <c r="AE530" s="494" t="n"/>
      <c r="AF530" s="184" t="n"/>
      <c r="AG530" s="184" t="n"/>
      <c r="AH530" s="185" t="n"/>
      <c r="AI530" s="119" t="n"/>
      <c r="AJ530" s="124" t="n"/>
      <c r="AK530" s="494" t="n"/>
      <c r="AL530" s="184" t="n"/>
      <c r="AM530" s="184" t="n"/>
      <c r="AN530" s="185" t="n"/>
      <c r="AO530" s="119" t="n"/>
      <c r="AP530" s="124" t="n"/>
      <c r="AQ530" s="494" t="n"/>
      <c r="AR530" s="184" t="n"/>
      <c r="AS530" s="184" t="n"/>
      <c r="AT530" s="185" t="n"/>
      <c r="AU530" s="119" t="n"/>
      <c r="AV530" s="124" t="n"/>
      <c r="AW530" s="494" t="n"/>
      <c r="AX530" s="184" t="n"/>
      <c r="AY530" s="184" t="n"/>
      <c r="AZ530" s="185" t="n"/>
      <c r="BA530" s="119" t="n"/>
      <c r="BB530" s="124" t="n"/>
      <c r="BC530" s="494" t="n"/>
      <c r="BD530" s="184" t="n"/>
      <c r="BE530" s="184" t="n"/>
      <c r="BF530" s="185" t="n"/>
      <c r="BG530" s="119" t="n"/>
      <c r="BH530" s="124" t="n"/>
      <c r="BI530" s="494" t="n"/>
      <c r="BJ530" s="184" t="n"/>
      <c r="BK530" s="184" t="n"/>
      <c r="BL530" s="185" t="n"/>
      <c r="BM530" s="119" t="n"/>
      <c r="BN530" s="124" t="n"/>
      <c r="BO530" s="494" t="n"/>
      <c r="BP530" s="184" t="n"/>
      <c r="BQ530" s="184" t="n"/>
      <c r="BR530" s="185" t="n"/>
      <c r="BS530" s="119" t="n"/>
      <c r="BT530" s="124" t="n"/>
      <c r="BU530" s="494" t="n"/>
      <c r="BV530" s="184" t="n"/>
      <c r="BW530" s="184" t="n"/>
      <c r="BX530" s="185" t="n"/>
      <c r="BY530" s="119" t="n"/>
      <c r="BZ530" s="124" t="n"/>
      <c r="CA530" s="494" t="n"/>
      <c r="CB530" s="184" t="n"/>
      <c r="CC530" s="184" t="n"/>
      <c r="CD530" s="185" t="n"/>
      <c r="CE530" s="119" t="n"/>
      <c r="CF530" s="124" t="n"/>
      <c r="CG530" s="494" t="n"/>
      <c r="CH530" s="184" t="n"/>
      <c r="CI530" s="184" t="n"/>
      <c r="CJ530" s="185" t="n"/>
      <c r="CK530" s="119" t="n"/>
      <c r="CL530" s="124" t="n"/>
      <c r="CM530" s="494" t="n"/>
      <c r="CN530" s="184" t="n"/>
      <c r="CO530" s="184" t="n"/>
      <c r="CP530" s="185" t="n"/>
      <c r="CQ530" s="119" t="n"/>
      <c r="CR530" s="124" t="n"/>
      <c r="CS530" s="494" t="n"/>
      <c r="CT530" s="184" t="n"/>
      <c r="CU530" s="184" t="n"/>
      <c r="CV530" s="185" t="n"/>
      <c r="CW530" s="119" t="n"/>
      <c r="CX530" s="124" t="n"/>
      <c r="CY530" s="494" t="n"/>
      <c r="CZ530" s="184" t="n"/>
      <c r="DA530" s="184" t="n"/>
      <c r="DB530" s="185" t="n"/>
      <c r="DC530" s="119" t="n"/>
      <c r="DD530" s="124" t="n"/>
      <c r="DE530" s="494" t="n"/>
      <c r="DF530" s="184" t="n"/>
      <c r="DG530" s="184" t="n"/>
      <c r="DH530" s="185" t="n"/>
      <c r="DI530" s="119" t="n"/>
      <c r="DJ530" s="124" t="n"/>
      <c r="DK530" s="494" t="n"/>
      <c r="DL530" s="184" t="n"/>
      <c r="DM530" s="184" t="n"/>
      <c r="DN530" s="185" t="n"/>
      <c r="DO530" s="119" t="n"/>
      <c r="DP530" s="124" t="n"/>
      <c r="DQ530" s="494" t="n"/>
      <c r="DR530" s="184" t="n"/>
      <c r="DS530" s="184" t="n"/>
      <c r="DT530" s="185" t="n"/>
      <c r="DU530" s="119" t="n"/>
      <c r="DV530" s="124" t="n"/>
      <c r="DW530" s="494" t="n"/>
      <c r="DX530" s="184" t="n"/>
      <c r="DY530" s="184" t="n"/>
      <c r="DZ530" s="185" t="n"/>
      <c r="EA530" s="119" t="n"/>
      <c r="EB530" s="124" t="n"/>
      <c r="EC530" s="494" t="n"/>
      <c r="ED530" s="184" t="n"/>
      <c r="EE530" s="184" t="n"/>
      <c r="EF530" s="185" t="n"/>
      <c r="EG530" s="119" t="n"/>
      <c r="EH530" s="124" t="n"/>
      <c r="EI530" s="494" t="n"/>
      <c r="EJ530" s="184" t="n"/>
      <c r="EK530" s="184" t="n"/>
      <c r="EL530" s="185" t="n"/>
      <c r="EM530" s="119" t="n"/>
      <c r="EN530" s="124" t="n"/>
      <c r="EO530" s="494" t="n"/>
      <c r="EP530" s="184" t="n"/>
      <c r="EQ530" s="184" t="n"/>
      <c r="ER530" s="185" t="n"/>
      <c r="ES530" s="119" t="n"/>
      <c r="ET530" s="124" t="n"/>
      <c r="EU530" s="494" t="n"/>
      <c r="EV530" s="184" t="n"/>
      <c r="EW530" s="184" t="n"/>
      <c r="EX530" s="185" t="n"/>
      <c r="EY530" s="119" t="n"/>
      <c r="EZ530" s="124" t="n"/>
      <c r="FA530" s="494" t="n"/>
      <c r="FB530" s="184" t="n"/>
      <c r="FC530" s="184" t="n"/>
      <c r="FD530" s="185" t="n"/>
      <c r="FE530" s="119" t="n"/>
      <c r="FF530" s="124" t="n"/>
      <c r="FG530" s="494" t="n"/>
      <c r="FH530" s="184" t="n"/>
      <c r="FI530" s="184" t="n"/>
      <c r="FJ530" s="185" t="n"/>
      <c r="FK530" s="119" t="n"/>
      <c r="FL530" s="124" t="n"/>
      <c r="FM530" s="494" t="n"/>
      <c r="FN530" s="184" t="n"/>
      <c r="FO530" s="184" t="n"/>
      <c r="FP530" s="185" t="n"/>
      <c r="FQ530" s="119" t="n"/>
      <c r="FR530" s="124" t="n"/>
      <c r="FS530" s="494" t="n"/>
      <c r="FT530" s="184" t="n"/>
      <c r="FU530" s="184" t="n"/>
      <c r="FV530" s="185" t="n"/>
      <c r="FW530" s="119" t="n"/>
      <c r="FX530" s="124" t="n"/>
      <c r="FY530" s="494" t="n"/>
      <c r="FZ530" s="184" t="n"/>
      <c r="GA530" s="184" t="n"/>
      <c r="GB530" s="185" t="n"/>
      <c r="GC530" s="119" t="n"/>
      <c r="GD530" s="124" t="n"/>
      <c r="GE530" s="494" t="n"/>
      <c r="GF530" s="184" t="n"/>
      <c r="GG530" s="184" t="n"/>
      <c r="GH530" s="185" t="n"/>
      <c r="GI530" s="119" t="n"/>
      <c r="GJ530" s="124" t="n"/>
      <c r="GK530" s="494" t="n"/>
      <c r="GL530" s="184" t="n"/>
      <c r="GM530" s="184" t="n"/>
      <c r="GN530" s="185" t="n"/>
      <c r="GO530" s="119" t="n"/>
      <c r="GP530" s="124" t="n"/>
      <c r="GQ530" s="494" t="n"/>
      <c r="GR530" s="184" t="n"/>
      <c r="GS530" s="184" t="n"/>
      <c r="GT530" s="185" t="n"/>
      <c r="GU530" s="119" t="n"/>
      <c r="GV530" s="124" t="n"/>
      <c r="GW530" s="494" t="n"/>
      <c r="GX530" s="184" t="n"/>
      <c r="GY530" s="184" t="n"/>
      <c r="GZ530" s="185" t="n"/>
      <c r="HA530" s="119" t="n"/>
      <c r="HB530" s="124" t="n"/>
      <c r="HC530" s="494" t="n"/>
      <c r="HD530" s="184" t="n"/>
      <c r="HE530" s="184" t="n"/>
      <c r="HF530" s="185" t="n"/>
      <c r="HG530" s="119" t="n"/>
      <c r="HH530" s="124" t="n"/>
      <c r="HI530" s="494" t="n"/>
      <c r="HJ530" s="184" t="n"/>
      <c r="HK530" s="184" t="n"/>
      <c r="HL530" s="168" t="n"/>
      <c r="HM530" s="499" t="n"/>
      <c r="HN530" s="499" t="n"/>
      <c r="HO530" s="499" t="n"/>
      <c r="HP530" s="499" t="n"/>
      <c r="HQ530" s="499" t="n"/>
      <c r="HR530" s="499" t="n"/>
      <c r="HS530" s="169" t="n"/>
    </row>
    <row r="531" ht="15.75" customHeight="1" s="506">
      <c r="B531" s="113" t="n"/>
      <c r="C531" s="236" t="n"/>
      <c r="D531" s="53" t="n"/>
      <c r="E531" s="114" t="n"/>
      <c r="F531" s="114" t="n"/>
      <c r="G531" s="494" t="n"/>
      <c r="H531" s="479" t="n"/>
      <c r="I531" s="479" t="n"/>
      <c r="J531" s="184" t="n"/>
      <c r="K531" s="119" t="n"/>
      <c r="L531" s="124" t="n"/>
      <c r="M531" s="494" t="n"/>
      <c r="N531" s="374" t="n"/>
      <c r="O531" s="184" t="n"/>
      <c r="P531" s="185" t="n"/>
      <c r="Q531" s="119" t="n"/>
      <c r="R531" s="124" t="n"/>
      <c r="S531" s="494" t="n"/>
      <c r="T531" s="184" t="n"/>
      <c r="U531" s="184" t="n"/>
      <c r="V531" s="185" t="n"/>
      <c r="W531" s="119" t="n"/>
      <c r="X531" s="124" t="n"/>
      <c r="Y531" s="494" t="n"/>
      <c r="Z531" s="184" t="n"/>
      <c r="AA531" s="184" t="n"/>
      <c r="AB531" s="185" t="n"/>
      <c r="AC531" s="119" t="n"/>
      <c r="AD531" s="124" t="n"/>
      <c r="AE531" s="494" t="n"/>
      <c r="AF531" s="184" t="n"/>
      <c r="AG531" s="184" t="n"/>
      <c r="AH531" s="185" t="n"/>
      <c r="AI531" s="119" t="n"/>
      <c r="AJ531" s="124" t="n"/>
      <c r="AK531" s="494" t="n"/>
      <c r="AL531" s="184" t="n"/>
      <c r="AM531" s="184" t="n"/>
      <c r="AN531" s="185" t="n"/>
      <c r="AO531" s="119" t="n"/>
      <c r="AP531" s="124" t="n"/>
      <c r="AQ531" s="494" t="n"/>
      <c r="AR531" s="184" t="n"/>
      <c r="AS531" s="184" t="n"/>
      <c r="AT531" s="185" t="n"/>
      <c r="AU531" s="119" t="n"/>
      <c r="AV531" s="124" t="n"/>
      <c r="AW531" s="494" t="n"/>
      <c r="AX531" s="184" t="n"/>
      <c r="AY531" s="184" t="n"/>
      <c r="AZ531" s="185" t="n"/>
      <c r="BA531" s="119" t="n"/>
      <c r="BB531" s="124" t="n"/>
      <c r="BC531" s="494" t="n"/>
      <c r="BD531" s="184" t="n"/>
      <c r="BE531" s="184" t="n"/>
      <c r="BF531" s="185" t="n"/>
      <c r="BG531" s="119" t="n"/>
      <c r="BH531" s="124" t="n"/>
      <c r="BI531" s="494" t="n"/>
      <c r="BJ531" s="184" t="n"/>
      <c r="BK531" s="184" t="n"/>
      <c r="BL531" s="185" t="n"/>
      <c r="BM531" s="119" t="n"/>
      <c r="BN531" s="124" t="n"/>
      <c r="BO531" s="494" t="n"/>
      <c r="BP531" s="184" t="n"/>
      <c r="BQ531" s="184" t="n"/>
      <c r="BR531" s="185" t="n"/>
      <c r="BS531" s="119" t="n"/>
      <c r="BT531" s="124" t="n"/>
      <c r="BU531" s="494" t="n"/>
      <c r="BV531" s="184" t="n"/>
      <c r="BW531" s="184" t="n"/>
      <c r="BX531" s="185" t="n"/>
      <c r="BY531" s="119" t="n"/>
      <c r="BZ531" s="124" t="n"/>
      <c r="CA531" s="494" t="n"/>
      <c r="CB531" s="184" t="n"/>
      <c r="CC531" s="184" t="n"/>
      <c r="CD531" s="185" t="n"/>
      <c r="CE531" s="119" t="n"/>
      <c r="CF531" s="124" t="n"/>
      <c r="CG531" s="494" t="n"/>
      <c r="CH531" s="184" t="n"/>
      <c r="CI531" s="184" t="n"/>
      <c r="CJ531" s="185" t="n"/>
      <c r="CK531" s="119" t="n"/>
      <c r="CL531" s="124" t="n"/>
      <c r="CM531" s="494" t="n"/>
      <c r="CN531" s="184" t="n"/>
      <c r="CO531" s="184" t="n"/>
      <c r="CP531" s="185" t="n"/>
      <c r="CQ531" s="119" t="n"/>
      <c r="CR531" s="124" t="n"/>
      <c r="CS531" s="494" t="n"/>
      <c r="CT531" s="184" t="n"/>
      <c r="CU531" s="184" t="n"/>
      <c r="CV531" s="185" t="n"/>
      <c r="CW531" s="119" t="n"/>
      <c r="CX531" s="124" t="n"/>
      <c r="CY531" s="494" t="n"/>
      <c r="CZ531" s="184" t="n"/>
      <c r="DA531" s="184" t="n"/>
      <c r="DB531" s="185" t="n"/>
      <c r="DC531" s="119" t="n"/>
      <c r="DD531" s="124" t="n"/>
      <c r="DE531" s="494" t="n"/>
      <c r="DF531" s="184" t="n"/>
      <c r="DG531" s="184" t="n"/>
      <c r="DH531" s="185" t="n"/>
      <c r="DI531" s="119" t="n"/>
      <c r="DJ531" s="124" t="n"/>
      <c r="DK531" s="494" t="n"/>
      <c r="DL531" s="184" t="n"/>
      <c r="DM531" s="184" t="n"/>
      <c r="DN531" s="185" t="n"/>
      <c r="DO531" s="119" t="n"/>
      <c r="DP531" s="124" t="n"/>
      <c r="DQ531" s="494" t="n"/>
      <c r="DR531" s="184" t="n"/>
      <c r="DS531" s="184" t="n"/>
      <c r="DT531" s="185" t="n"/>
      <c r="DU531" s="119" t="n"/>
      <c r="DV531" s="124" t="n"/>
      <c r="DW531" s="494" t="n"/>
      <c r="DX531" s="184" t="n"/>
      <c r="DY531" s="184" t="n"/>
      <c r="DZ531" s="185" t="n"/>
      <c r="EA531" s="119" t="n"/>
      <c r="EB531" s="124" t="n"/>
      <c r="EC531" s="494" t="n"/>
      <c r="ED531" s="184" t="n"/>
      <c r="EE531" s="184" t="n"/>
      <c r="EF531" s="185" t="n"/>
      <c r="EG531" s="119" t="n"/>
      <c r="EH531" s="124" t="n"/>
      <c r="EI531" s="494" t="n"/>
      <c r="EJ531" s="184" t="n"/>
      <c r="EK531" s="184" t="n"/>
      <c r="EL531" s="185" t="n"/>
      <c r="EM531" s="119" t="n"/>
      <c r="EN531" s="124" t="n"/>
      <c r="EO531" s="494" t="n"/>
      <c r="EP531" s="184" t="n"/>
      <c r="EQ531" s="184" t="n"/>
      <c r="ER531" s="185" t="n"/>
      <c r="ES531" s="119" t="n"/>
      <c r="ET531" s="124" t="n"/>
      <c r="EU531" s="494" t="n"/>
      <c r="EV531" s="184" t="n"/>
      <c r="EW531" s="184" t="n"/>
      <c r="EX531" s="185" t="n"/>
      <c r="EY531" s="119" t="n"/>
      <c r="EZ531" s="124" t="n"/>
      <c r="FA531" s="494" t="n"/>
      <c r="FB531" s="184" t="n"/>
      <c r="FC531" s="184" t="n"/>
      <c r="FD531" s="185" t="n"/>
      <c r="FE531" s="119" t="n"/>
      <c r="FF531" s="124" t="n"/>
      <c r="FG531" s="494" t="n"/>
      <c r="FH531" s="184" t="n"/>
      <c r="FI531" s="184" t="n"/>
      <c r="FJ531" s="185" t="n"/>
      <c r="FK531" s="119" t="n"/>
      <c r="FL531" s="124" t="n"/>
      <c r="FM531" s="494" t="n"/>
      <c r="FN531" s="184" t="n"/>
      <c r="FO531" s="184" t="n"/>
      <c r="FP531" s="185" t="n"/>
      <c r="FQ531" s="119" t="n"/>
      <c r="FR531" s="124" t="n"/>
      <c r="FS531" s="494" t="n"/>
      <c r="FT531" s="184" t="n"/>
      <c r="FU531" s="184" t="n"/>
      <c r="FV531" s="185" t="n"/>
      <c r="FW531" s="119" t="n"/>
      <c r="FX531" s="124" t="n"/>
      <c r="FY531" s="494" t="n"/>
      <c r="FZ531" s="184" t="n"/>
      <c r="GA531" s="184" t="n"/>
      <c r="GB531" s="185" t="n"/>
      <c r="GC531" s="119" t="n"/>
      <c r="GD531" s="124" t="n"/>
      <c r="GE531" s="494" t="n"/>
      <c r="GF531" s="184" t="n"/>
      <c r="GG531" s="184" t="n"/>
      <c r="GH531" s="185" t="n"/>
      <c r="GI531" s="119" t="n"/>
      <c r="GJ531" s="124" t="n"/>
      <c r="GK531" s="494" t="n"/>
      <c r="GL531" s="184" t="n"/>
      <c r="GM531" s="184" t="n"/>
      <c r="GN531" s="185" t="n"/>
      <c r="GO531" s="119" t="n"/>
      <c r="GP531" s="124" t="n"/>
      <c r="GQ531" s="494" t="n"/>
      <c r="GR531" s="184" t="n"/>
      <c r="GS531" s="184" t="n"/>
      <c r="GT531" s="185" t="n"/>
      <c r="GU531" s="119" t="n"/>
      <c r="GV531" s="124" t="n"/>
      <c r="GW531" s="494" t="n"/>
      <c r="GX531" s="184" t="n"/>
      <c r="GY531" s="184" t="n"/>
      <c r="GZ531" s="185" t="n"/>
      <c r="HA531" s="119" t="n"/>
      <c r="HB531" s="124" t="n"/>
      <c r="HC531" s="494" t="n"/>
      <c r="HD531" s="184" t="n"/>
      <c r="HE531" s="184" t="n"/>
      <c r="HF531" s="185" t="n"/>
      <c r="HG531" s="119" t="n"/>
      <c r="HH531" s="124" t="n"/>
      <c r="HI531" s="494" t="n"/>
      <c r="HJ531" s="184" t="n"/>
      <c r="HK531" s="184" t="n"/>
      <c r="HL531" s="168" t="n"/>
      <c r="HM531" s="499" t="n"/>
      <c r="HN531" s="499" t="n"/>
      <c r="HO531" s="499" t="n"/>
      <c r="HP531" s="499" t="n"/>
      <c r="HQ531" s="499" t="n"/>
      <c r="HR531" s="499" t="n"/>
      <c r="HS531" s="169" t="n"/>
    </row>
    <row r="532" ht="15.75" customHeight="1" s="506">
      <c r="B532" s="113" t="n"/>
      <c r="C532" s="236" t="n"/>
      <c r="D532" s="53" t="n"/>
      <c r="E532" s="114" t="n"/>
      <c r="F532" s="114" t="n"/>
      <c r="G532" s="494" t="n"/>
      <c r="H532" s="479" t="n"/>
      <c r="I532" s="479" t="n"/>
      <c r="J532" s="184" t="n"/>
      <c r="K532" s="119" t="n"/>
      <c r="L532" s="124" t="n"/>
      <c r="M532" s="494" t="n"/>
      <c r="N532" s="374" t="n"/>
      <c r="O532" s="184" t="n"/>
      <c r="P532" s="185" t="n"/>
      <c r="Q532" s="119" t="n"/>
      <c r="R532" s="124" t="n"/>
      <c r="S532" s="494" t="n"/>
      <c r="T532" s="184" t="n"/>
      <c r="U532" s="184" t="n"/>
      <c r="V532" s="185" t="n"/>
      <c r="W532" s="119" t="n"/>
      <c r="X532" s="124" t="n"/>
      <c r="Y532" s="494" t="n"/>
      <c r="Z532" s="184" t="n"/>
      <c r="AA532" s="184" t="n"/>
      <c r="AB532" s="185" t="n"/>
      <c r="AC532" s="119" t="n"/>
      <c r="AD532" s="124" t="n"/>
      <c r="AE532" s="494" t="n"/>
      <c r="AF532" s="184" t="n"/>
      <c r="AG532" s="184" t="n"/>
      <c r="AH532" s="185" t="n"/>
      <c r="AI532" s="119" t="n"/>
      <c r="AJ532" s="124" t="n"/>
      <c r="AK532" s="494" t="n"/>
      <c r="AL532" s="184" t="n"/>
      <c r="AM532" s="184" t="n"/>
      <c r="AN532" s="185" t="n"/>
      <c r="AO532" s="119" t="n"/>
      <c r="AP532" s="124" t="n"/>
      <c r="AQ532" s="494" t="n"/>
      <c r="AR532" s="184" t="n"/>
      <c r="AS532" s="184" t="n"/>
      <c r="AT532" s="185" t="n"/>
      <c r="AU532" s="119" t="n"/>
      <c r="AV532" s="124" t="n"/>
      <c r="AW532" s="494" t="n"/>
      <c r="AX532" s="184" t="n"/>
      <c r="AY532" s="184" t="n"/>
      <c r="AZ532" s="185" t="n"/>
      <c r="BA532" s="119" t="n"/>
      <c r="BB532" s="124" t="n"/>
      <c r="BC532" s="494" t="n"/>
      <c r="BD532" s="184" t="n"/>
      <c r="BE532" s="184" t="n"/>
      <c r="BF532" s="185" t="n"/>
      <c r="BG532" s="119" t="n"/>
      <c r="BH532" s="124" t="n"/>
      <c r="BI532" s="494" t="n"/>
      <c r="BJ532" s="184" t="n"/>
      <c r="BK532" s="184" t="n"/>
      <c r="BL532" s="185" t="n"/>
      <c r="BM532" s="119" t="n"/>
      <c r="BN532" s="124" t="n"/>
      <c r="BO532" s="494" t="n"/>
      <c r="BP532" s="184" t="n"/>
      <c r="BQ532" s="184" t="n"/>
      <c r="BR532" s="185" t="n"/>
      <c r="BS532" s="119" t="n"/>
      <c r="BT532" s="124" t="n"/>
      <c r="BU532" s="494" t="n"/>
      <c r="BV532" s="184" t="n"/>
      <c r="BW532" s="184" t="n"/>
      <c r="BX532" s="185" t="n"/>
      <c r="BY532" s="119" t="n"/>
      <c r="BZ532" s="124" t="n"/>
      <c r="CA532" s="494" t="n"/>
      <c r="CB532" s="184" t="n"/>
      <c r="CC532" s="184" t="n"/>
      <c r="CD532" s="185" t="n"/>
      <c r="CE532" s="119" t="n"/>
      <c r="CF532" s="124" t="n"/>
      <c r="CG532" s="494" t="n"/>
      <c r="CH532" s="184" t="n"/>
      <c r="CI532" s="184" t="n"/>
      <c r="CJ532" s="185" t="n"/>
      <c r="CK532" s="119" t="n"/>
      <c r="CL532" s="124" t="n"/>
      <c r="CM532" s="494" t="n"/>
      <c r="CN532" s="184" t="n"/>
      <c r="CO532" s="184" t="n"/>
      <c r="CP532" s="185" t="n"/>
      <c r="CQ532" s="119" t="n"/>
      <c r="CR532" s="124" t="n"/>
      <c r="CS532" s="494" t="n"/>
      <c r="CT532" s="184" t="n"/>
      <c r="CU532" s="184" t="n"/>
      <c r="CV532" s="185" t="n"/>
      <c r="CW532" s="119" t="n"/>
      <c r="CX532" s="124" t="n"/>
      <c r="CY532" s="494" t="n"/>
      <c r="CZ532" s="184" t="n"/>
      <c r="DA532" s="184" t="n"/>
      <c r="DB532" s="185" t="n"/>
      <c r="DC532" s="119" t="n"/>
      <c r="DD532" s="124" t="n"/>
      <c r="DE532" s="494" t="n"/>
      <c r="DF532" s="184" t="n"/>
      <c r="DG532" s="184" t="n"/>
      <c r="DH532" s="185" t="n"/>
      <c r="DI532" s="119" t="n"/>
      <c r="DJ532" s="124" t="n"/>
      <c r="DK532" s="494" t="n"/>
      <c r="DL532" s="184" t="n"/>
      <c r="DM532" s="184" t="n"/>
      <c r="DN532" s="185" t="n"/>
      <c r="DO532" s="119" t="n"/>
      <c r="DP532" s="124" t="n"/>
      <c r="DQ532" s="494" t="n"/>
      <c r="DR532" s="184" t="n"/>
      <c r="DS532" s="184" t="n"/>
      <c r="DT532" s="185" t="n"/>
      <c r="DU532" s="119" t="n"/>
      <c r="DV532" s="124" t="n"/>
      <c r="DW532" s="494" t="n"/>
      <c r="DX532" s="184" t="n"/>
      <c r="DY532" s="184" t="n"/>
      <c r="DZ532" s="185" t="n"/>
      <c r="EA532" s="119" t="n"/>
      <c r="EB532" s="124" t="n"/>
      <c r="EC532" s="494" t="n"/>
      <c r="ED532" s="184" t="n"/>
      <c r="EE532" s="184" t="n"/>
      <c r="EF532" s="185" t="n"/>
      <c r="EG532" s="119" t="n"/>
      <c r="EH532" s="124" t="n"/>
      <c r="EI532" s="494" t="n"/>
      <c r="EJ532" s="184" t="n"/>
      <c r="EK532" s="184" t="n"/>
      <c r="EL532" s="185" t="n"/>
      <c r="EM532" s="119" t="n"/>
      <c r="EN532" s="124" t="n"/>
      <c r="EO532" s="494" t="n"/>
      <c r="EP532" s="184" t="n"/>
      <c r="EQ532" s="184" t="n"/>
      <c r="ER532" s="185" t="n"/>
      <c r="ES532" s="119" t="n"/>
      <c r="ET532" s="124" t="n"/>
      <c r="EU532" s="494" t="n"/>
      <c r="EV532" s="184" t="n"/>
      <c r="EW532" s="184" t="n"/>
      <c r="EX532" s="185" t="n"/>
      <c r="EY532" s="119" t="n"/>
      <c r="EZ532" s="124" t="n"/>
      <c r="FA532" s="494" t="n"/>
      <c r="FB532" s="184" t="n"/>
      <c r="FC532" s="184" t="n"/>
      <c r="FD532" s="185" t="n"/>
      <c r="FE532" s="119" t="n"/>
      <c r="FF532" s="124" t="n"/>
      <c r="FG532" s="494" t="n"/>
      <c r="FH532" s="184" t="n"/>
      <c r="FI532" s="184" t="n"/>
      <c r="FJ532" s="185" t="n"/>
      <c r="FK532" s="119" t="n"/>
      <c r="FL532" s="124" t="n"/>
      <c r="FM532" s="494" t="n"/>
      <c r="FN532" s="184" t="n"/>
      <c r="FO532" s="184" t="n"/>
      <c r="FP532" s="185" t="n"/>
      <c r="FQ532" s="119" t="n"/>
      <c r="FR532" s="124" t="n"/>
      <c r="FS532" s="494" t="n"/>
      <c r="FT532" s="184" t="n"/>
      <c r="FU532" s="184" t="n"/>
      <c r="FV532" s="185" t="n"/>
      <c r="FW532" s="119" t="n"/>
      <c r="FX532" s="124" t="n"/>
      <c r="FY532" s="494" t="n"/>
      <c r="FZ532" s="184" t="n"/>
      <c r="GA532" s="184" t="n"/>
      <c r="GB532" s="185" t="n"/>
      <c r="GC532" s="119" t="n"/>
      <c r="GD532" s="124" t="n"/>
      <c r="GE532" s="494" t="n"/>
      <c r="GF532" s="184" t="n"/>
      <c r="GG532" s="184" t="n"/>
      <c r="GH532" s="185" t="n"/>
      <c r="GI532" s="119" t="n"/>
      <c r="GJ532" s="124" t="n"/>
      <c r="GK532" s="494" t="n"/>
      <c r="GL532" s="184" t="n"/>
      <c r="GM532" s="184" t="n"/>
      <c r="GN532" s="185" t="n"/>
      <c r="GO532" s="119" t="n"/>
      <c r="GP532" s="124" t="n"/>
      <c r="GQ532" s="494" t="n"/>
      <c r="GR532" s="184" t="n"/>
      <c r="GS532" s="184" t="n"/>
      <c r="GT532" s="185" t="n"/>
      <c r="GU532" s="119" t="n"/>
      <c r="GV532" s="124" t="n"/>
      <c r="GW532" s="494" t="n"/>
      <c r="GX532" s="184" t="n"/>
      <c r="GY532" s="184" t="n"/>
      <c r="GZ532" s="185" t="n"/>
      <c r="HA532" s="119" t="n"/>
      <c r="HB532" s="124" t="n"/>
      <c r="HC532" s="494" t="n"/>
      <c r="HD532" s="184" t="n"/>
      <c r="HE532" s="184" t="n"/>
      <c r="HF532" s="185" t="n"/>
      <c r="HG532" s="119" t="n"/>
      <c r="HH532" s="124" t="n"/>
      <c r="HI532" s="494" t="n"/>
      <c r="HJ532" s="184" t="n"/>
      <c r="HK532" s="184" t="n"/>
      <c r="HL532" s="168" t="n"/>
      <c r="HM532" s="499" t="n"/>
      <c r="HN532" s="499" t="n"/>
      <c r="HO532" s="499" t="n"/>
      <c r="HP532" s="499" t="n"/>
      <c r="HQ532" s="499" t="n"/>
      <c r="HR532" s="499" t="n"/>
      <c r="HS532" s="169" t="n"/>
    </row>
    <row r="533" ht="15.75" customHeight="1" s="506">
      <c r="B533" s="113" t="n"/>
      <c r="C533" s="236" t="n"/>
      <c r="D533" s="53" t="n"/>
      <c r="E533" s="114" t="n"/>
      <c r="F533" s="114" t="n"/>
      <c r="G533" s="494" t="n"/>
      <c r="H533" s="479" t="n"/>
      <c r="I533" s="479" t="n"/>
      <c r="J533" s="184" t="n"/>
      <c r="K533" s="119" t="n"/>
      <c r="L533" s="124" t="n"/>
      <c r="M533" s="494" t="n"/>
      <c r="N533" s="374" t="n"/>
      <c r="O533" s="184" t="n"/>
      <c r="P533" s="185" t="n"/>
      <c r="Q533" s="119" t="n"/>
      <c r="R533" s="124" t="n"/>
      <c r="S533" s="494" t="n"/>
      <c r="T533" s="184" t="n"/>
      <c r="U533" s="184" t="n"/>
      <c r="V533" s="185" t="n"/>
      <c r="W533" s="119" t="n"/>
      <c r="X533" s="124" t="n"/>
      <c r="Y533" s="494" t="n"/>
      <c r="Z533" s="184" t="n"/>
      <c r="AA533" s="184" t="n"/>
      <c r="AB533" s="185" t="n"/>
      <c r="AC533" s="119" t="n"/>
      <c r="AD533" s="124" t="n"/>
      <c r="AE533" s="494" t="n"/>
      <c r="AF533" s="184" t="n"/>
      <c r="AG533" s="184" t="n"/>
      <c r="AH533" s="185" t="n"/>
      <c r="AI533" s="119" t="n"/>
      <c r="AJ533" s="124" t="n"/>
      <c r="AK533" s="494" t="n"/>
      <c r="AL533" s="184" t="n"/>
      <c r="AM533" s="184" t="n"/>
      <c r="AN533" s="185" t="n"/>
      <c r="AO533" s="119" t="n"/>
      <c r="AP533" s="124" t="n"/>
      <c r="AQ533" s="494" t="n"/>
      <c r="AR533" s="184" t="n"/>
      <c r="AS533" s="184" t="n"/>
      <c r="AT533" s="185" t="n"/>
      <c r="AU533" s="119" t="n"/>
      <c r="AV533" s="124" t="n"/>
      <c r="AW533" s="494" t="n"/>
      <c r="AX533" s="184" t="n"/>
      <c r="AY533" s="184" t="n"/>
      <c r="AZ533" s="185" t="n"/>
      <c r="BA533" s="119" t="n"/>
      <c r="BB533" s="124" t="n"/>
      <c r="BC533" s="494" t="n"/>
      <c r="BD533" s="184" t="n"/>
      <c r="BE533" s="184" t="n"/>
      <c r="BF533" s="185" t="n"/>
      <c r="BG533" s="119" t="n"/>
      <c r="BH533" s="124" t="n"/>
      <c r="BI533" s="494" t="n"/>
      <c r="BJ533" s="184" t="n"/>
      <c r="BK533" s="184" t="n"/>
      <c r="BL533" s="185" t="n"/>
      <c r="BM533" s="119" t="n"/>
      <c r="BN533" s="124" t="n"/>
      <c r="BO533" s="494" t="n"/>
      <c r="BP533" s="184" t="n"/>
      <c r="BQ533" s="184" t="n"/>
      <c r="BR533" s="185" t="n"/>
      <c r="BS533" s="119" t="n"/>
      <c r="BT533" s="124" t="n"/>
      <c r="BU533" s="494" t="n"/>
      <c r="BV533" s="184" t="n"/>
      <c r="BW533" s="184" t="n"/>
      <c r="BX533" s="185" t="n"/>
      <c r="BY533" s="119" t="n"/>
      <c r="BZ533" s="124" t="n"/>
      <c r="CA533" s="494" t="n"/>
      <c r="CB533" s="184" t="n"/>
      <c r="CC533" s="184" t="n"/>
      <c r="CD533" s="185" t="n"/>
      <c r="CE533" s="119" t="n"/>
      <c r="CF533" s="124" t="n"/>
      <c r="CG533" s="494" t="n"/>
      <c r="CH533" s="184" t="n"/>
      <c r="CI533" s="184" t="n"/>
      <c r="CJ533" s="185" t="n"/>
      <c r="CK533" s="119" t="n"/>
      <c r="CL533" s="124" t="n"/>
      <c r="CM533" s="494" t="n"/>
      <c r="CN533" s="184" t="n"/>
      <c r="CO533" s="184" t="n"/>
      <c r="CP533" s="185" t="n"/>
      <c r="CQ533" s="119" t="n"/>
      <c r="CR533" s="124" t="n"/>
      <c r="CS533" s="494" t="n"/>
      <c r="CT533" s="184" t="n"/>
      <c r="CU533" s="184" t="n"/>
      <c r="CV533" s="185" t="n"/>
      <c r="CW533" s="119" t="n"/>
      <c r="CX533" s="124" t="n"/>
      <c r="CY533" s="494" t="n"/>
      <c r="CZ533" s="184" t="n"/>
      <c r="DA533" s="184" t="n"/>
      <c r="DB533" s="185" t="n"/>
      <c r="DC533" s="119" t="n"/>
      <c r="DD533" s="124" t="n"/>
      <c r="DE533" s="494" t="n"/>
      <c r="DF533" s="184" t="n"/>
      <c r="DG533" s="184" t="n"/>
      <c r="DH533" s="185" t="n"/>
      <c r="DI533" s="119" t="n"/>
      <c r="DJ533" s="124" t="n"/>
      <c r="DK533" s="494" t="n"/>
      <c r="DL533" s="184" t="n"/>
      <c r="DM533" s="184" t="n"/>
      <c r="DN533" s="185" t="n"/>
      <c r="DO533" s="119" t="n"/>
      <c r="DP533" s="124" t="n"/>
      <c r="DQ533" s="494" t="n"/>
      <c r="DR533" s="184" t="n"/>
      <c r="DS533" s="184" t="n"/>
      <c r="DT533" s="185" t="n"/>
      <c r="DU533" s="119" t="n"/>
      <c r="DV533" s="124" t="n"/>
      <c r="DW533" s="494" t="n"/>
      <c r="DX533" s="184" t="n"/>
      <c r="DY533" s="184" t="n"/>
      <c r="DZ533" s="185" t="n"/>
      <c r="EA533" s="119" t="n"/>
      <c r="EB533" s="124" t="n"/>
      <c r="EC533" s="494" t="n"/>
      <c r="ED533" s="184" t="n"/>
      <c r="EE533" s="184" t="n"/>
      <c r="EF533" s="185" t="n"/>
      <c r="EG533" s="119" t="n"/>
      <c r="EH533" s="124" t="n"/>
      <c r="EI533" s="494" t="n"/>
      <c r="EJ533" s="184" t="n"/>
      <c r="EK533" s="184" t="n"/>
      <c r="EL533" s="185" t="n"/>
      <c r="EM533" s="119" t="n"/>
      <c r="EN533" s="124" t="n"/>
      <c r="EO533" s="494" t="n"/>
      <c r="EP533" s="184" t="n"/>
      <c r="EQ533" s="184" t="n"/>
      <c r="ER533" s="185" t="n"/>
      <c r="ES533" s="119" t="n"/>
      <c r="ET533" s="124" t="n"/>
      <c r="EU533" s="494" t="n"/>
      <c r="EV533" s="184" t="n"/>
      <c r="EW533" s="184" t="n"/>
      <c r="EX533" s="185" t="n"/>
      <c r="EY533" s="119" t="n"/>
      <c r="EZ533" s="124" t="n"/>
      <c r="FA533" s="494" t="n"/>
      <c r="FB533" s="184" t="n"/>
      <c r="FC533" s="184" t="n"/>
      <c r="FD533" s="185" t="n"/>
      <c r="FE533" s="119" t="n"/>
      <c r="FF533" s="124" t="n"/>
      <c r="FG533" s="494" t="n"/>
      <c r="FH533" s="184" t="n"/>
      <c r="FI533" s="184" t="n"/>
      <c r="FJ533" s="185" t="n"/>
      <c r="FK533" s="119" t="n"/>
      <c r="FL533" s="124" t="n"/>
      <c r="FM533" s="494" t="n"/>
      <c r="FN533" s="184" t="n"/>
      <c r="FO533" s="184" t="n"/>
      <c r="FP533" s="185" t="n"/>
      <c r="FQ533" s="119" t="n"/>
      <c r="FR533" s="124" t="n"/>
      <c r="FS533" s="494" t="n"/>
      <c r="FT533" s="184" t="n"/>
      <c r="FU533" s="184" t="n"/>
      <c r="FV533" s="185" t="n"/>
      <c r="FW533" s="119" t="n"/>
      <c r="FX533" s="124" t="n"/>
      <c r="FY533" s="494" t="n"/>
      <c r="FZ533" s="184" t="n"/>
      <c r="GA533" s="184" t="n"/>
      <c r="GB533" s="185" t="n"/>
      <c r="GC533" s="119" t="n"/>
      <c r="GD533" s="124" t="n"/>
      <c r="GE533" s="494" t="n"/>
      <c r="GF533" s="184" t="n"/>
      <c r="GG533" s="184" t="n"/>
      <c r="GH533" s="185" t="n"/>
      <c r="GI533" s="119" t="n"/>
      <c r="GJ533" s="124" t="n"/>
      <c r="GK533" s="494" t="n"/>
      <c r="GL533" s="184" t="n"/>
      <c r="GM533" s="184" t="n"/>
      <c r="GN533" s="185" t="n"/>
      <c r="GO533" s="119" t="n"/>
      <c r="GP533" s="124" t="n"/>
      <c r="GQ533" s="494" t="n"/>
      <c r="GR533" s="184" t="n"/>
      <c r="GS533" s="184" t="n"/>
      <c r="GT533" s="185" t="n"/>
      <c r="GU533" s="119" t="n"/>
      <c r="GV533" s="124" t="n"/>
      <c r="GW533" s="494" t="n"/>
      <c r="GX533" s="184" t="n"/>
      <c r="GY533" s="184" t="n"/>
      <c r="GZ533" s="185" t="n"/>
      <c r="HA533" s="119" t="n"/>
      <c r="HB533" s="124" t="n"/>
      <c r="HC533" s="494" t="n"/>
      <c r="HD533" s="184" t="n"/>
      <c r="HE533" s="184" t="n"/>
      <c r="HF533" s="185" t="n"/>
      <c r="HG533" s="119" t="n"/>
      <c r="HH533" s="124" t="n"/>
      <c r="HI533" s="494" t="n"/>
      <c r="HJ533" s="184" t="n"/>
      <c r="HK533" s="184" t="n"/>
      <c r="HL533" s="168" t="n"/>
      <c r="HM533" s="499" t="n"/>
      <c r="HN533" s="499" t="n"/>
      <c r="HO533" s="499" t="n"/>
      <c r="HP533" s="499" t="n"/>
      <c r="HQ533" s="499" t="n"/>
      <c r="HR533" s="499" t="n"/>
      <c r="HS533" s="169" t="n"/>
    </row>
    <row r="534" ht="15.75" customHeight="1" s="506">
      <c r="B534" s="113" t="n"/>
      <c r="C534" s="236" t="n"/>
      <c r="D534" s="53" t="n"/>
      <c r="E534" s="114" t="n"/>
      <c r="F534" s="114" t="n"/>
      <c r="G534" s="494" t="n"/>
      <c r="H534" s="479" t="n"/>
      <c r="I534" s="479" t="n"/>
      <c r="J534" s="184" t="n"/>
      <c r="K534" s="119" t="n"/>
      <c r="L534" s="124" t="n"/>
      <c r="M534" s="494" t="n"/>
      <c r="N534" s="374" t="n"/>
      <c r="O534" s="184" t="n"/>
      <c r="P534" s="185" t="n"/>
      <c r="Q534" s="119" t="n"/>
      <c r="R534" s="124" t="n"/>
      <c r="S534" s="494" t="n"/>
      <c r="T534" s="184" t="n"/>
      <c r="U534" s="184" t="n"/>
      <c r="V534" s="185" t="n"/>
      <c r="W534" s="119" t="n"/>
      <c r="X534" s="124" t="n"/>
      <c r="Y534" s="494" t="n"/>
      <c r="Z534" s="184" t="n"/>
      <c r="AA534" s="184" t="n"/>
      <c r="AB534" s="185" t="n"/>
      <c r="AC534" s="119" t="n"/>
      <c r="AD534" s="124" t="n"/>
      <c r="AE534" s="494" t="n"/>
      <c r="AF534" s="184" t="n"/>
      <c r="AG534" s="184" t="n"/>
      <c r="AH534" s="185" t="n"/>
      <c r="AI534" s="119" t="n"/>
      <c r="AJ534" s="124" t="n"/>
      <c r="AK534" s="494" t="n"/>
      <c r="AL534" s="184" t="n"/>
      <c r="AM534" s="184" t="n"/>
      <c r="AN534" s="185" t="n"/>
      <c r="AO534" s="119" t="n"/>
      <c r="AP534" s="124" t="n"/>
      <c r="AQ534" s="494" t="n"/>
      <c r="AR534" s="184" t="n"/>
      <c r="AS534" s="184" t="n"/>
      <c r="AT534" s="185" t="n"/>
      <c r="AU534" s="119" t="n"/>
      <c r="AV534" s="124" t="n"/>
      <c r="AW534" s="494" t="n"/>
      <c r="AX534" s="184" t="n"/>
      <c r="AY534" s="184" t="n"/>
      <c r="AZ534" s="185" t="n"/>
      <c r="BA534" s="119" t="n"/>
      <c r="BB534" s="124" t="n"/>
      <c r="BC534" s="494" t="n"/>
      <c r="BD534" s="184" t="n"/>
      <c r="BE534" s="184" t="n"/>
      <c r="BF534" s="185" t="n"/>
      <c r="BG534" s="119" t="n"/>
      <c r="BH534" s="124" t="n"/>
      <c r="BI534" s="494" t="n"/>
      <c r="BJ534" s="184" t="n"/>
      <c r="BK534" s="184" t="n"/>
      <c r="BL534" s="185" t="n"/>
      <c r="BM534" s="119" t="n"/>
      <c r="BN534" s="124" t="n"/>
      <c r="BO534" s="494" t="n"/>
      <c r="BP534" s="184" t="n"/>
      <c r="BQ534" s="184" t="n"/>
      <c r="BR534" s="185" t="n"/>
      <c r="BS534" s="119" t="n"/>
      <c r="BT534" s="124" t="n"/>
      <c r="BU534" s="494" t="n"/>
      <c r="BV534" s="184" t="n"/>
      <c r="BW534" s="184" t="n"/>
      <c r="BX534" s="185" t="n"/>
      <c r="BY534" s="119" t="n"/>
      <c r="BZ534" s="124" t="n"/>
      <c r="CA534" s="494" t="n"/>
      <c r="CB534" s="184" t="n"/>
      <c r="CC534" s="184" t="n"/>
      <c r="CD534" s="185" t="n"/>
      <c r="CE534" s="119" t="n"/>
      <c r="CF534" s="124" t="n"/>
      <c r="CG534" s="494" t="n"/>
      <c r="CH534" s="184" t="n"/>
      <c r="CI534" s="184" t="n"/>
      <c r="CJ534" s="185" t="n"/>
      <c r="CK534" s="119" t="n"/>
      <c r="CL534" s="124" t="n"/>
      <c r="CM534" s="494" t="n"/>
      <c r="CN534" s="184" t="n"/>
      <c r="CO534" s="184" t="n"/>
      <c r="CP534" s="185" t="n"/>
      <c r="CQ534" s="119" t="n"/>
      <c r="CR534" s="124" t="n"/>
      <c r="CS534" s="494" t="n"/>
      <c r="CT534" s="184" t="n"/>
      <c r="CU534" s="184" t="n"/>
      <c r="CV534" s="185" t="n"/>
      <c r="CW534" s="119" t="n"/>
      <c r="CX534" s="124" t="n"/>
      <c r="CY534" s="494" t="n"/>
      <c r="CZ534" s="184" t="n"/>
      <c r="DA534" s="184" t="n"/>
      <c r="DB534" s="185" t="n"/>
      <c r="DC534" s="119" t="n"/>
      <c r="DD534" s="124" t="n"/>
      <c r="DE534" s="494" t="n"/>
      <c r="DF534" s="184" t="n"/>
      <c r="DG534" s="184" t="n"/>
      <c r="DH534" s="185" t="n"/>
      <c r="DI534" s="119" t="n"/>
      <c r="DJ534" s="124" t="n"/>
      <c r="DK534" s="494" t="n"/>
      <c r="DL534" s="184" t="n"/>
      <c r="DM534" s="184" t="n"/>
      <c r="DN534" s="185" t="n"/>
      <c r="DO534" s="119" t="n"/>
      <c r="DP534" s="124" t="n"/>
      <c r="DQ534" s="494" t="n"/>
      <c r="DR534" s="184" t="n"/>
      <c r="DS534" s="184" t="n"/>
      <c r="DT534" s="185" t="n"/>
      <c r="DU534" s="119" t="n"/>
      <c r="DV534" s="124" t="n"/>
      <c r="DW534" s="494" t="n"/>
      <c r="DX534" s="184" t="n"/>
      <c r="DY534" s="184" t="n"/>
      <c r="DZ534" s="185" t="n"/>
      <c r="EA534" s="119" t="n"/>
      <c r="EB534" s="124" t="n"/>
      <c r="EC534" s="494" t="n"/>
      <c r="ED534" s="184" t="n"/>
      <c r="EE534" s="184" t="n"/>
      <c r="EF534" s="185" t="n"/>
      <c r="EG534" s="119" t="n"/>
      <c r="EH534" s="124" t="n"/>
      <c r="EI534" s="494" t="n"/>
      <c r="EJ534" s="184" t="n"/>
      <c r="EK534" s="184" t="n"/>
      <c r="EL534" s="185" t="n"/>
      <c r="EM534" s="119" t="n"/>
      <c r="EN534" s="124" t="n"/>
      <c r="EO534" s="494" t="n"/>
      <c r="EP534" s="184" t="n"/>
      <c r="EQ534" s="184" t="n"/>
      <c r="ER534" s="185" t="n"/>
      <c r="ES534" s="119" t="n"/>
      <c r="ET534" s="124" t="n"/>
      <c r="EU534" s="494" t="n"/>
      <c r="EV534" s="184" t="n"/>
      <c r="EW534" s="184" t="n"/>
      <c r="EX534" s="185" t="n"/>
      <c r="EY534" s="119" t="n"/>
      <c r="EZ534" s="124" t="n"/>
      <c r="FA534" s="494" t="n"/>
      <c r="FB534" s="184" t="n"/>
      <c r="FC534" s="184" t="n"/>
      <c r="FD534" s="185" t="n"/>
      <c r="FE534" s="119" t="n"/>
      <c r="FF534" s="124" t="n"/>
      <c r="FG534" s="494" t="n"/>
      <c r="FH534" s="184" t="n"/>
      <c r="FI534" s="184" t="n"/>
      <c r="FJ534" s="185" t="n"/>
      <c r="FK534" s="119" t="n"/>
      <c r="FL534" s="124" t="n"/>
      <c r="FM534" s="494" t="n"/>
      <c r="FN534" s="184" t="n"/>
      <c r="FO534" s="184" t="n"/>
      <c r="FP534" s="185" t="n"/>
      <c r="FQ534" s="119" t="n"/>
      <c r="FR534" s="124" t="n"/>
      <c r="FS534" s="494" t="n"/>
      <c r="FT534" s="184" t="n"/>
      <c r="FU534" s="184" t="n"/>
      <c r="FV534" s="185" t="n"/>
      <c r="FW534" s="119" t="n"/>
      <c r="FX534" s="124" t="n"/>
      <c r="FY534" s="494" t="n"/>
      <c r="FZ534" s="184" t="n"/>
      <c r="GA534" s="184" t="n"/>
      <c r="GB534" s="185" t="n"/>
      <c r="GC534" s="119" t="n"/>
      <c r="GD534" s="124" t="n"/>
      <c r="GE534" s="494" t="n"/>
      <c r="GF534" s="184" t="n"/>
      <c r="GG534" s="184" t="n"/>
      <c r="GH534" s="185" t="n"/>
      <c r="GI534" s="119" t="n"/>
      <c r="GJ534" s="124" t="n"/>
      <c r="GK534" s="494" t="n"/>
      <c r="GL534" s="184" t="n"/>
      <c r="GM534" s="184" t="n"/>
      <c r="GN534" s="185" t="n"/>
      <c r="GO534" s="119" t="n"/>
      <c r="GP534" s="124" t="n"/>
      <c r="GQ534" s="494" t="n"/>
      <c r="GR534" s="184" t="n"/>
      <c r="GS534" s="184" t="n"/>
      <c r="GT534" s="185" t="n"/>
      <c r="GU534" s="119" t="n"/>
      <c r="GV534" s="124" t="n"/>
      <c r="GW534" s="494" t="n"/>
      <c r="GX534" s="184" t="n"/>
      <c r="GY534" s="184" t="n"/>
      <c r="GZ534" s="185" t="n"/>
      <c r="HA534" s="119" t="n"/>
      <c r="HB534" s="124" t="n"/>
      <c r="HC534" s="494" t="n"/>
      <c r="HD534" s="184" t="n"/>
      <c r="HE534" s="184" t="n"/>
      <c r="HF534" s="185" t="n"/>
      <c r="HG534" s="119" t="n"/>
      <c r="HH534" s="124" t="n"/>
      <c r="HI534" s="494" t="n"/>
      <c r="HJ534" s="184" t="n"/>
      <c r="HK534" s="184" t="n"/>
      <c r="HL534" s="168" t="n"/>
      <c r="HM534" s="499" t="n"/>
      <c r="HN534" s="499" t="n"/>
      <c r="HO534" s="499" t="n"/>
      <c r="HP534" s="499" t="n"/>
      <c r="HQ534" s="499" t="n"/>
      <c r="HR534" s="499" t="n"/>
      <c r="HS534" s="169" t="n"/>
    </row>
    <row r="535" ht="15.75" customHeight="1" s="506">
      <c r="B535" s="113" t="n"/>
      <c r="C535" s="236" t="n"/>
      <c r="D535" s="53" t="n"/>
      <c r="E535" s="114" t="n"/>
      <c r="F535" s="114" t="n"/>
      <c r="G535" s="494" t="n"/>
      <c r="H535" s="479" t="n"/>
      <c r="I535" s="479" t="n"/>
      <c r="J535" s="184" t="n"/>
      <c r="K535" s="119" t="n"/>
      <c r="L535" s="124" t="n"/>
      <c r="M535" s="494" t="n"/>
      <c r="N535" s="374" t="n"/>
      <c r="O535" s="184" t="n"/>
      <c r="P535" s="185" t="n"/>
      <c r="Q535" s="119" t="n"/>
      <c r="R535" s="124" t="n"/>
      <c r="S535" s="494" t="n"/>
      <c r="T535" s="184" t="n"/>
      <c r="U535" s="184" t="n"/>
      <c r="V535" s="185" t="n"/>
      <c r="W535" s="119" t="n"/>
      <c r="X535" s="124" t="n"/>
      <c r="Y535" s="494" t="n"/>
      <c r="Z535" s="184" t="n"/>
      <c r="AA535" s="184" t="n"/>
      <c r="AB535" s="185" t="n"/>
      <c r="AC535" s="119" t="n"/>
      <c r="AD535" s="124" t="n"/>
      <c r="AE535" s="494" t="n"/>
      <c r="AF535" s="184" t="n"/>
      <c r="AG535" s="184" t="n"/>
      <c r="AH535" s="185" t="n"/>
      <c r="AI535" s="119" t="n"/>
      <c r="AJ535" s="124" t="n"/>
      <c r="AK535" s="494" t="n"/>
      <c r="AL535" s="184" t="n"/>
      <c r="AM535" s="184" t="n"/>
      <c r="AN535" s="185" t="n"/>
      <c r="AO535" s="119" t="n"/>
      <c r="AP535" s="124" t="n"/>
      <c r="AQ535" s="494" t="n"/>
      <c r="AR535" s="184" t="n"/>
      <c r="AS535" s="184" t="n"/>
      <c r="AT535" s="185" t="n"/>
      <c r="AU535" s="119" t="n"/>
      <c r="AV535" s="124" t="n"/>
      <c r="AW535" s="494" t="n"/>
      <c r="AX535" s="184" t="n"/>
      <c r="AY535" s="184" t="n"/>
      <c r="AZ535" s="185" t="n"/>
      <c r="BA535" s="119" t="n"/>
      <c r="BB535" s="124" t="n"/>
      <c r="BC535" s="494" t="n"/>
      <c r="BD535" s="184" t="n"/>
      <c r="BE535" s="184" t="n"/>
      <c r="BF535" s="185" t="n"/>
      <c r="BG535" s="119" t="n"/>
      <c r="BH535" s="124" t="n"/>
      <c r="BI535" s="494" t="n"/>
      <c r="BJ535" s="184" t="n"/>
      <c r="BK535" s="184" t="n"/>
      <c r="BL535" s="185" t="n"/>
      <c r="BM535" s="119" t="n"/>
      <c r="BN535" s="124" t="n"/>
      <c r="BO535" s="494" t="n"/>
      <c r="BP535" s="184" t="n"/>
      <c r="BQ535" s="184" t="n"/>
      <c r="BR535" s="185" t="n"/>
      <c r="BS535" s="119" t="n"/>
      <c r="BT535" s="124" t="n"/>
      <c r="BU535" s="494" t="n"/>
      <c r="BV535" s="184" t="n"/>
      <c r="BW535" s="184" t="n"/>
      <c r="BX535" s="185" t="n"/>
      <c r="BY535" s="119" t="n"/>
      <c r="BZ535" s="124" t="n"/>
      <c r="CA535" s="494" t="n"/>
      <c r="CB535" s="184" t="n"/>
      <c r="CC535" s="184" t="n"/>
      <c r="CD535" s="185" t="n"/>
      <c r="CE535" s="119" t="n"/>
      <c r="CF535" s="124" t="n"/>
      <c r="CG535" s="494" t="n"/>
      <c r="CH535" s="184" t="n"/>
      <c r="CI535" s="184" t="n"/>
      <c r="CJ535" s="185" t="n"/>
      <c r="CK535" s="119" t="n"/>
      <c r="CL535" s="124" t="n"/>
      <c r="CM535" s="494" t="n"/>
      <c r="CN535" s="184" t="n"/>
      <c r="CO535" s="184" t="n"/>
      <c r="CP535" s="185" t="n"/>
      <c r="CQ535" s="119" t="n"/>
      <c r="CR535" s="124" t="n"/>
      <c r="CS535" s="494" t="n"/>
      <c r="CT535" s="184" t="n"/>
      <c r="CU535" s="184" t="n"/>
      <c r="CV535" s="185" t="n"/>
      <c r="CW535" s="119" t="n"/>
      <c r="CX535" s="124" t="n"/>
      <c r="CY535" s="494" t="n"/>
      <c r="CZ535" s="184" t="n"/>
      <c r="DA535" s="184" t="n"/>
      <c r="DB535" s="185" t="n"/>
      <c r="DC535" s="119" t="n"/>
      <c r="DD535" s="124" t="n"/>
      <c r="DE535" s="494" t="n"/>
      <c r="DF535" s="184" t="n"/>
      <c r="DG535" s="184" t="n"/>
      <c r="DH535" s="185" t="n"/>
      <c r="DI535" s="119" t="n"/>
      <c r="DJ535" s="124" t="n"/>
      <c r="DK535" s="494" t="n"/>
      <c r="DL535" s="184" t="n"/>
      <c r="DM535" s="184" t="n"/>
      <c r="DN535" s="185" t="n"/>
      <c r="DO535" s="119" t="n"/>
      <c r="DP535" s="124" t="n"/>
      <c r="DQ535" s="494" t="n"/>
      <c r="DR535" s="184" t="n"/>
      <c r="DS535" s="184" t="n"/>
      <c r="DT535" s="185" t="n"/>
      <c r="DU535" s="119" t="n"/>
      <c r="DV535" s="124" t="n"/>
      <c r="DW535" s="494" t="n"/>
      <c r="DX535" s="184" t="n"/>
      <c r="DY535" s="184" t="n"/>
      <c r="DZ535" s="185" t="n"/>
      <c r="EA535" s="119" t="n"/>
      <c r="EB535" s="124" t="n"/>
      <c r="EC535" s="494" t="n"/>
      <c r="ED535" s="184" t="n"/>
      <c r="EE535" s="184" t="n"/>
      <c r="EF535" s="185" t="n"/>
      <c r="EG535" s="119" t="n"/>
      <c r="EH535" s="124" t="n"/>
      <c r="EI535" s="494" t="n"/>
      <c r="EJ535" s="184" t="n"/>
      <c r="EK535" s="184" t="n"/>
      <c r="EL535" s="185" t="n"/>
      <c r="EM535" s="119" t="n"/>
      <c r="EN535" s="124" t="n"/>
      <c r="EO535" s="494" t="n"/>
      <c r="EP535" s="184" t="n"/>
      <c r="EQ535" s="184" t="n"/>
      <c r="ER535" s="185" t="n"/>
      <c r="ES535" s="119" t="n"/>
      <c r="ET535" s="124" t="n"/>
      <c r="EU535" s="494" t="n"/>
      <c r="EV535" s="184" t="n"/>
      <c r="EW535" s="184" t="n"/>
      <c r="EX535" s="185" t="n"/>
      <c r="EY535" s="119" t="n"/>
      <c r="EZ535" s="124" t="n"/>
      <c r="FA535" s="494" t="n"/>
      <c r="FB535" s="184" t="n"/>
      <c r="FC535" s="184" t="n"/>
      <c r="FD535" s="185" t="n"/>
      <c r="FE535" s="119" t="n"/>
      <c r="FF535" s="124" t="n"/>
      <c r="FG535" s="494" t="n"/>
      <c r="FH535" s="184" t="n"/>
      <c r="FI535" s="184" t="n"/>
      <c r="FJ535" s="185" t="n"/>
      <c r="FK535" s="119" t="n"/>
      <c r="FL535" s="124" t="n"/>
      <c r="FM535" s="494" t="n"/>
      <c r="FN535" s="184" t="n"/>
      <c r="FO535" s="184" t="n"/>
      <c r="FP535" s="185" t="n"/>
      <c r="FQ535" s="119" t="n"/>
      <c r="FR535" s="124" t="n"/>
      <c r="FS535" s="494" t="n"/>
      <c r="FT535" s="184" t="n"/>
      <c r="FU535" s="184" t="n"/>
      <c r="FV535" s="185" t="n"/>
      <c r="FW535" s="119" t="n"/>
      <c r="FX535" s="124" t="n"/>
      <c r="FY535" s="494" t="n"/>
      <c r="FZ535" s="184" t="n"/>
      <c r="GA535" s="184" t="n"/>
      <c r="GB535" s="185" t="n"/>
      <c r="GC535" s="119" t="n"/>
      <c r="GD535" s="124" t="n"/>
      <c r="GE535" s="494" t="n"/>
      <c r="GF535" s="184" t="n"/>
      <c r="GG535" s="184" t="n"/>
      <c r="GH535" s="185" t="n"/>
      <c r="GI535" s="119" t="n"/>
      <c r="GJ535" s="124" t="n"/>
      <c r="GK535" s="494" t="n"/>
      <c r="GL535" s="184" t="n"/>
      <c r="GM535" s="184" t="n"/>
      <c r="GN535" s="185" t="n"/>
      <c r="GO535" s="119" t="n"/>
      <c r="GP535" s="124" t="n"/>
      <c r="GQ535" s="494" t="n"/>
      <c r="GR535" s="184" t="n"/>
      <c r="GS535" s="184" t="n"/>
      <c r="GT535" s="185" t="n"/>
      <c r="GU535" s="119" t="n"/>
      <c r="GV535" s="124" t="n"/>
      <c r="GW535" s="494" t="n"/>
      <c r="GX535" s="184" t="n"/>
      <c r="GY535" s="184" t="n"/>
      <c r="GZ535" s="185" t="n"/>
      <c r="HA535" s="119" t="n"/>
      <c r="HB535" s="124" t="n"/>
      <c r="HC535" s="494" t="n"/>
      <c r="HD535" s="184" t="n"/>
      <c r="HE535" s="184" t="n"/>
      <c r="HF535" s="185" t="n"/>
      <c r="HG535" s="119" t="n"/>
      <c r="HH535" s="124" t="n"/>
      <c r="HI535" s="494" t="n"/>
      <c r="HJ535" s="184" t="n"/>
      <c r="HK535" s="184" t="n"/>
      <c r="HL535" s="168" t="n"/>
      <c r="HM535" s="499" t="n"/>
      <c r="HN535" s="499" t="n"/>
      <c r="HO535" s="499" t="n"/>
      <c r="HP535" s="499" t="n"/>
      <c r="HQ535" s="499" t="n"/>
      <c r="HR535" s="499" t="n"/>
      <c r="HS535" s="169" t="n"/>
    </row>
    <row r="536" ht="15.75" customHeight="1" s="506">
      <c r="B536" s="113" t="n"/>
      <c r="C536" s="236" t="n"/>
      <c r="D536" s="53" t="n"/>
      <c r="E536" s="114" t="n"/>
      <c r="F536" s="114" t="n"/>
      <c r="G536" s="494" t="n"/>
      <c r="H536" s="479" t="n"/>
      <c r="I536" s="479" t="n"/>
      <c r="J536" s="184" t="n"/>
      <c r="K536" s="119" t="n"/>
      <c r="L536" s="124" t="n"/>
      <c r="M536" s="494" t="n"/>
      <c r="N536" s="374" t="n"/>
      <c r="O536" s="184" t="n"/>
      <c r="P536" s="185" t="n"/>
      <c r="Q536" s="119" t="n"/>
      <c r="R536" s="124" t="n"/>
      <c r="S536" s="494" t="n"/>
      <c r="T536" s="184" t="n"/>
      <c r="U536" s="184" t="n"/>
      <c r="V536" s="185" t="n"/>
      <c r="W536" s="119" t="n"/>
      <c r="X536" s="124" t="n"/>
      <c r="Y536" s="494" t="n"/>
      <c r="Z536" s="184" t="n"/>
      <c r="AA536" s="184" t="n"/>
      <c r="AB536" s="185" t="n"/>
      <c r="AC536" s="119" t="n"/>
      <c r="AD536" s="124" t="n"/>
      <c r="AE536" s="494" t="n"/>
      <c r="AF536" s="184" t="n"/>
      <c r="AG536" s="184" t="n"/>
      <c r="AH536" s="185" t="n"/>
      <c r="AI536" s="119" t="n"/>
      <c r="AJ536" s="124" t="n"/>
      <c r="AK536" s="494" t="n"/>
      <c r="AL536" s="184" t="n"/>
      <c r="AM536" s="184" t="n"/>
      <c r="AN536" s="185" t="n"/>
      <c r="AO536" s="119" t="n"/>
      <c r="AP536" s="124" t="n"/>
      <c r="AQ536" s="494" t="n"/>
      <c r="AR536" s="184" t="n"/>
      <c r="AS536" s="184" t="n"/>
      <c r="AT536" s="185" t="n"/>
      <c r="AU536" s="119" t="n"/>
      <c r="AV536" s="124" t="n"/>
      <c r="AW536" s="494" t="n"/>
      <c r="AX536" s="184" t="n"/>
      <c r="AY536" s="184" t="n"/>
      <c r="AZ536" s="185" t="n"/>
      <c r="BA536" s="119" t="n"/>
      <c r="BB536" s="124" t="n"/>
      <c r="BC536" s="494" t="n"/>
      <c r="BD536" s="184" t="n"/>
      <c r="BE536" s="184" t="n"/>
      <c r="BF536" s="185" t="n"/>
      <c r="BG536" s="119" t="n"/>
      <c r="BH536" s="124" t="n"/>
      <c r="BI536" s="494" t="n"/>
      <c r="BJ536" s="184" t="n"/>
      <c r="BK536" s="184" t="n"/>
      <c r="BL536" s="185" t="n"/>
      <c r="BM536" s="119" t="n"/>
      <c r="BN536" s="124" t="n"/>
      <c r="BO536" s="494" t="n"/>
      <c r="BP536" s="184" t="n"/>
      <c r="BQ536" s="184" t="n"/>
      <c r="BR536" s="185" t="n"/>
      <c r="BS536" s="119" t="n"/>
      <c r="BT536" s="124" t="n"/>
      <c r="BU536" s="494" t="n"/>
      <c r="BV536" s="184" t="n"/>
      <c r="BW536" s="184" t="n"/>
      <c r="BX536" s="185" t="n"/>
      <c r="BY536" s="119" t="n"/>
      <c r="BZ536" s="124" t="n"/>
      <c r="CA536" s="494" t="n"/>
      <c r="CB536" s="184" t="n"/>
      <c r="CC536" s="184" t="n"/>
      <c r="CD536" s="185" t="n"/>
      <c r="CE536" s="119" t="n"/>
      <c r="CF536" s="124" t="n"/>
      <c r="CG536" s="494" t="n"/>
      <c r="CH536" s="184" t="n"/>
      <c r="CI536" s="184" t="n"/>
      <c r="CJ536" s="185" t="n"/>
      <c r="CK536" s="119" t="n"/>
      <c r="CL536" s="124" t="n"/>
      <c r="CM536" s="494" t="n"/>
      <c r="CN536" s="184" t="n"/>
      <c r="CO536" s="184" t="n"/>
      <c r="CP536" s="185" t="n"/>
      <c r="CQ536" s="119" t="n"/>
      <c r="CR536" s="124" t="n"/>
      <c r="CS536" s="494" t="n"/>
      <c r="CT536" s="184" t="n"/>
      <c r="CU536" s="184" t="n"/>
      <c r="CV536" s="185" t="n"/>
      <c r="CW536" s="119" t="n"/>
      <c r="CX536" s="124" t="n"/>
      <c r="CY536" s="494" t="n"/>
      <c r="CZ536" s="184" t="n"/>
      <c r="DA536" s="184" t="n"/>
      <c r="DB536" s="185" t="n"/>
      <c r="DC536" s="119" t="n"/>
      <c r="DD536" s="124" t="n"/>
      <c r="DE536" s="494" t="n"/>
      <c r="DF536" s="184" t="n"/>
      <c r="DG536" s="184" t="n"/>
      <c r="DH536" s="185" t="n"/>
      <c r="DI536" s="119" t="n"/>
      <c r="DJ536" s="124" t="n"/>
      <c r="DK536" s="494" t="n"/>
      <c r="DL536" s="184" t="n"/>
      <c r="DM536" s="184" t="n"/>
      <c r="DN536" s="185" t="n"/>
      <c r="DO536" s="119" t="n"/>
      <c r="DP536" s="124" t="n"/>
      <c r="DQ536" s="494" t="n"/>
      <c r="DR536" s="184" t="n"/>
      <c r="DS536" s="184" t="n"/>
      <c r="DT536" s="185" t="n"/>
      <c r="DU536" s="119" t="n"/>
      <c r="DV536" s="124" t="n"/>
      <c r="DW536" s="494" t="n"/>
      <c r="DX536" s="184" t="n"/>
      <c r="DY536" s="184" t="n"/>
      <c r="DZ536" s="185" t="n"/>
      <c r="EA536" s="119" t="n"/>
      <c r="EB536" s="124" t="n"/>
      <c r="EC536" s="494" t="n"/>
      <c r="ED536" s="184" t="n"/>
      <c r="EE536" s="184" t="n"/>
      <c r="EF536" s="185" t="n"/>
      <c r="EG536" s="119" t="n"/>
      <c r="EH536" s="124" t="n"/>
      <c r="EI536" s="494" t="n"/>
      <c r="EJ536" s="184" t="n"/>
      <c r="EK536" s="184" t="n"/>
      <c r="EL536" s="185" t="n"/>
      <c r="EM536" s="119" t="n"/>
      <c r="EN536" s="124" t="n"/>
      <c r="EO536" s="494" t="n"/>
      <c r="EP536" s="184" t="n"/>
      <c r="EQ536" s="184" t="n"/>
      <c r="ER536" s="185" t="n"/>
      <c r="ES536" s="119" t="n"/>
      <c r="ET536" s="124" t="n"/>
      <c r="EU536" s="494" t="n"/>
      <c r="EV536" s="184" t="n"/>
      <c r="EW536" s="184" t="n"/>
      <c r="EX536" s="185" t="n"/>
      <c r="EY536" s="119" t="n"/>
      <c r="EZ536" s="124" t="n"/>
      <c r="FA536" s="494" t="n"/>
      <c r="FB536" s="184" t="n"/>
      <c r="FC536" s="184" t="n"/>
      <c r="FD536" s="185" t="n"/>
      <c r="FE536" s="119" t="n"/>
      <c r="FF536" s="124" t="n"/>
      <c r="FG536" s="494" t="n"/>
      <c r="FH536" s="184" t="n"/>
      <c r="FI536" s="184" t="n"/>
      <c r="FJ536" s="185" t="n"/>
      <c r="FK536" s="119" t="n"/>
      <c r="FL536" s="124" t="n"/>
      <c r="FM536" s="494" t="n"/>
      <c r="FN536" s="184" t="n"/>
      <c r="FO536" s="184" t="n"/>
      <c r="FP536" s="185" t="n"/>
      <c r="FQ536" s="119" t="n"/>
      <c r="FR536" s="124" t="n"/>
      <c r="FS536" s="494" t="n"/>
      <c r="FT536" s="184" t="n"/>
      <c r="FU536" s="184" t="n"/>
      <c r="FV536" s="185" t="n"/>
      <c r="FW536" s="119" t="n"/>
      <c r="FX536" s="124" t="n"/>
      <c r="FY536" s="494" t="n"/>
      <c r="FZ536" s="184" t="n"/>
      <c r="GA536" s="184" t="n"/>
      <c r="GB536" s="185" t="n"/>
      <c r="GC536" s="119" t="n"/>
      <c r="GD536" s="124" t="n"/>
      <c r="GE536" s="494" t="n"/>
      <c r="GF536" s="184" t="n"/>
      <c r="GG536" s="184" t="n"/>
      <c r="GH536" s="185" t="n"/>
      <c r="GI536" s="119" t="n"/>
      <c r="GJ536" s="124" t="n"/>
      <c r="GK536" s="494" t="n"/>
      <c r="GL536" s="184" t="n"/>
      <c r="GM536" s="184" t="n"/>
      <c r="GN536" s="185" t="n"/>
      <c r="GO536" s="119" t="n"/>
      <c r="GP536" s="124" t="n"/>
      <c r="GQ536" s="494" t="n"/>
      <c r="GR536" s="184" t="n"/>
      <c r="GS536" s="184" t="n"/>
      <c r="GT536" s="185" t="n"/>
      <c r="GU536" s="119" t="n"/>
      <c r="GV536" s="124" t="n"/>
      <c r="GW536" s="494" t="n"/>
      <c r="GX536" s="184" t="n"/>
      <c r="GY536" s="184" t="n"/>
      <c r="GZ536" s="185" t="n"/>
      <c r="HA536" s="119" t="n"/>
      <c r="HB536" s="124" t="n"/>
      <c r="HC536" s="494" t="n"/>
      <c r="HD536" s="184" t="n"/>
      <c r="HE536" s="184" t="n"/>
      <c r="HF536" s="185" t="n"/>
      <c r="HG536" s="119" t="n"/>
      <c r="HH536" s="124" t="n"/>
      <c r="HI536" s="494" t="n"/>
      <c r="HJ536" s="184" t="n"/>
      <c r="HK536" s="184" t="n"/>
      <c r="HL536" s="168" t="n"/>
      <c r="HM536" s="499" t="n"/>
      <c r="HN536" s="499" t="n"/>
      <c r="HO536" s="499" t="n"/>
      <c r="HP536" s="499" t="n"/>
      <c r="HQ536" s="499" t="n"/>
      <c r="HR536" s="499" t="n"/>
      <c r="HS536" s="169" t="n"/>
    </row>
    <row r="537" ht="15.75" customHeight="1" s="506">
      <c r="B537" s="113" t="n"/>
      <c r="C537" s="236" t="n"/>
      <c r="D537" s="53" t="n"/>
      <c r="E537" s="114" t="n"/>
      <c r="F537" s="114" t="n"/>
      <c r="G537" s="494" t="n"/>
      <c r="H537" s="479" t="n"/>
      <c r="I537" s="479" t="n"/>
      <c r="J537" s="184" t="n"/>
      <c r="K537" s="119" t="n"/>
      <c r="L537" s="124" t="n"/>
      <c r="M537" s="494" t="n"/>
      <c r="N537" s="374" t="n"/>
      <c r="O537" s="184" t="n"/>
      <c r="P537" s="185" t="n"/>
      <c r="Q537" s="119" t="n"/>
      <c r="R537" s="124" t="n"/>
      <c r="S537" s="494" t="n"/>
      <c r="T537" s="184" t="n"/>
      <c r="U537" s="184" t="n"/>
      <c r="V537" s="185" t="n"/>
      <c r="W537" s="119" t="n"/>
      <c r="X537" s="124" t="n"/>
      <c r="Y537" s="494" t="n"/>
      <c r="Z537" s="184" t="n"/>
      <c r="AA537" s="184" t="n"/>
      <c r="AB537" s="185" t="n"/>
      <c r="AC537" s="119" t="n"/>
      <c r="AD537" s="124" t="n"/>
      <c r="AE537" s="494" t="n"/>
      <c r="AF537" s="184" t="n"/>
      <c r="AG537" s="184" t="n"/>
      <c r="AH537" s="185" t="n"/>
      <c r="AI537" s="119" t="n"/>
      <c r="AJ537" s="124" t="n"/>
      <c r="AK537" s="494" t="n"/>
      <c r="AL537" s="184" t="n"/>
      <c r="AM537" s="184" t="n"/>
      <c r="AN537" s="185" t="n"/>
      <c r="AO537" s="119" t="n"/>
      <c r="AP537" s="124" t="n"/>
      <c r="AQ537" s="494" t="n"/>
      <c r="AR537" s="184" t="n"/>
      <c r="AS537" s="184" t="n"/>
      <c r="AT537" s="185" t="n"/>
      <c r="AU537" s="119" t="n"/>
      <c r="AV537" s="124" t="n"/>
      <c r="AW537" s="494" t="n"/>
      <c r="AX537" s="184" t="n"/>
      <c r="AY537" s="184" t="n"/>
      <c r="AZ537" s="185" t="n"/>
      <c r="BA537" s="119" t="n"/>
      <c r="BB537" s="124" t="n"/>
      <c r="BC537" s="494" t="n"/>
      <c r="BD537" s="184" t="n"/>
      <c r="BE537" s="184" t="n"/>
      <c r="BF537" s="185" t="n"/>
      <c r="BG537" s="119" t="n"/>
      <c r="BH537" s="124" t="n"/>
      <c r="BI537" s="494" t="n"/>
      <c r="BJ537" s="184" t="n"/>
      <c r="BK537" s="184" t="n"/>
      <c r="BL537" s="185" t="n"/>
      <c r="BM537" s="119" t="n"/>
      <c r="BN537" s="124" t="n"/>
      <c r="BO537" s="494" t="n"/>
      <c r="BP537" s="184" t="n"/>
      <c r="BQ537" s="184" t="n"/>
      <c r="BR537" s="185" t="n"/>
      <c r="BS537" s="119" t="n"/>
      <c r="BT537" s="124" t="n"/>
      <c r="BU537" s="494" t="n"/>
      <c r="BV537" s="184" t="n"/>
      <c r="BW537" s="184" t="n"/>
      <c r="BX537" s="185" t="n"/>
      <c r="BY537" s="119" t="n"/>
      <c r="BZ537" s="124" t="n"/>
      <c r="CA537" s="494" t="n"/>
      <c r="CB537" s="184" t="n"/>
      <c r="CC537" s="184" t="n"/>
      <c r="CD537" s="185" t="n"/>
      <c r="CE537" s="119" t="n"/>
      <c r="CF537" s="124" t="n"/>
      <c r="CG537" s="494" t="n"/>
      <c r="CH537" s="184" t="n"/>
      <c r="CI537" s="184" t="n"/>
      <c r="CJ537" s="185" t="n"/>
      <c r="CK537" s="119" t="n"/>
      <c r="CL537" s="124" t="n"/>
      <c r="CM537" s="494" t="n"/>
      <c r="CN537" s="184" t="n"/>
      <c r="CO537" s="184" t="n"/>
      <c r="CP537" s="185" t="n"/>
      <c r="CQ537" s="119" t="n"/>
      <c r="CR537" s="124" t="n"/>
      <c r="CS537" s="494" t="n"/>
      <c r="CT537" s="184" t="n"/>
      <c r="CU537" s="184" t="n"/>
      <c r="CV537" s="185" t="n"/>
      <c r="CW537" s="119" t="n"/>
      <c r="CX537" s="124" t="n"/>
      <c r="CY537" s="494" t="n"/>
      <c r="CZ537" s="184" t="n"/>
      <c r="DA537" s="184" t="n"/>
      <c r="DB537" s="185" t="n"/>
      <c r="DC537" s="119" t="n"/>
      <c r="DD537" s="124" t="n"/>
      <c r="DE537" s="494" t="n"/>
      <c r="DF537" s="184" t="n"/>
      <c r="DG537" s="184" t="n"/>
      <c r="DH537" s="185" t="n"/>
      <c r="DI537" s="119" t="n"/>
      <c r="DJ537" s="124" t="n"/>
      <c r="DK537" s="494" t="n"/>
      <c r="DL537" s="184" t="n"/>
      <c r="DM537" s="184" t="n"/>
      <c r="DN537" s="185" t="n"/>
      <c r="DO537" s="119" t="n"/>
      <c r="DP537" s="124" t="n"/>
      <c r="DQ537" s="494" t="n"/>
      <c r="DR537" s="184" t="n"/>
      <c r="DS537" s="184" t="n"/>
      <c r="DT537" s="185" t="n"/>
      <c r="DU537" s="119" t="n"/>
      <c r="DV537" s="124" t="n"/>
      <c r="DW537" s="494" t="n"/>
      <c r="DX537" s="184" t="n"/>
      <c r="DY537" s="184" t="n"/>
      <c r="DZ537" s="185" t="n"/>
      <c r="EA537" s="119" t="n"/>
      <c r="EB537" s="124" t="n"/>
      <c r="EC537" s="494" t="n"/>
      <c r="ED537" s="184" t="n"/>
      <c r="EE537" s="184" t="n"/>
      <c r="EF537" s="185" t="n"/>
      <c r="EG537" s="119" t="n"/>
      <c r="EH537" s="124" t="n"/>
      <c r="EI537" s="494" t="n"/>
      <c r="EJ537" s="184" t="n"/>
      <c r="EK537" s="184" t="n"/>
      <c r="EL537" s="185" t="n"/>
      <c r="EM537" s="119" t="n"/>
      <c r="EN537" s="124" t="n"/>
      <c r="EO537" s="494" t="n"/>
      <c r="EP537" s="184" t="n"/>
      <c r="EQ537" s="184" t="n"/>
      <c r="ER537" s="185" t="n"/>
      <c r="ES537" s="119" t="n"/>
      <c r="ET537" s="124" t="n"/>
      <c r="EU537" s="494" t="n"/>
      <c r="EV537" s="184" t="n"/>
      <c r="EW537" s="184" t="n"/>
      <c r="EX537" s="185" t="n"/>
      <c r="EY537" s="119" t="n"/>
      <c r="EZ537" s="124" t="n"/>
      <c r="FA537" s="494" t="n"/>
      <c r="FB537" s="184" t="n"/>
      <c r="FC537" s="184" t="n"/>
      <c r="FD537" s="185" t="n"/>
      <c r="FE537" s="119" t="n"/>
      <c r="FF537" s="124" t="n"/>
      <c r="FG537" s="494" t="n"/>
      <c r="FH537" s="184" t="n"/>
      <c r="FI537" s="184" t="n"/>
      <c r="FJ537" s="185" t="n"/>
      <c r="FK537" s="119" t="n"/>
      <c r="FL537" s="124" t="n"/>
      <c r="FM537" s="494" t="n"/>
      <c r="FN537" s="184" t="n"/>
      <c r="FO537" s="184" t="n"/>
      <c r="FP537" s="185" t="n"/>
      <c r="FQ537" s="119" t="n"/>
      <c r="FR537" s="124" t="n"/>
      <c r="FS537" s="494" t="n"/>
      <c r="FT537" s="184" t="n"/>
      <c r="FU537" s="184" t="n"/>
      <c r="FV537" s="185" t="n"/>
      <c r="FW537" s="119" t="n"/>
      <c r="FX537" s="124" t="n"/>
      <c r="FY537" s="494" t="n"/>
      <c r="FZ537" s="184" t="n"/>
      <c r="GA537" s="184" t="n"/>
      <c r="GB537" s="185" t="n"/>
      <c r="GC537" s="119" t="n"/>
      <c r="GD537" s="124" t="n"/>
      <c r="GE537" s="494" t="n"/>
      <c r="GF537" s="184" t="n"/>
      <c r="GG537" s="184" t="n"/>
      <c r="GH537" s="185" t="n"/>
      <c r="GI537" s="119" t="n"/>
      <c r="GJ537" s="124" t="n"/>
      <c r="GK537" s="494" t="n"/>
      <c r="GL537" s="184" t="n"/>
      <c r="GM537" s="184" t="n"/>
      <c r="GN537" s="185" t="n"/>
      <c r="GO537" s="119" t="n"/>
      <c r="GP537" s="124" t="n"/>
      <c r="GQ537" s="494" t="n"/>
      <c r="GR537" s="184" t="n"/>
      <c r="GS537" s="184" t="n"/>
      <c r="GT537" s="185" t="n"/>
      <c r="GU537" s="119" t="n"/>
      <c r="GV537" s="124" t="n"/>
      <c r="GW537" s="494" t="n"/>
      <c r="GX537" s="184" t="n"/>
      <c r="GY537" s="184" t="n"/>
      <c r="GZ537" s="185" t="n"/>
      <c r="HA537" s="119" t="n"/>
      <c r="HB537" s="124" t="n"/>
      <c r="HC537" s="494" t="n"/>
      <c r="HD537" s="184" t="n"/>
      <c r="HE537" s="184" t="n"/>
      <c r="HF537" s="185" t="n"/>
      <c r="HG537" s="119" t="n"/>
      <c r="HH537" s="124" t="n"/>
      <c r="HI537" s="494" t="n"/>
      <c r="HJ537" s="184" t="n"/>
      <c r="HK537" s="184" t="n"/>
      <c r="HL537" s="168" t="n"/>
      <c r="HM537" s="499" t="n"/>
      <c r="HN537" s="499" t="n"/>
      <c r="HO537" s="499" t="n"/>
      <c r="HP537" s="499" t="n"/>
      <c r="HQ537" s="499" t="n"/>
      <c r="HR537" s="499" t="n"/>
      <c r="HS537" s="169" t="n"/>
    </row>
    <row r="538" ht="15.75" customHeight="1" s="506">
      <c r="B538" s="113" t="n"/>
      <c r="C538" s="236" t="n"/>
      <c r="D538" s="53" t="n"/>
      <c r="E538" s="114" t="n"/>
      <c r="F538" s="114" t="n"/>
      <c r="G538" s="494" t="n"/>
      <c r="H538" s="479" t="n"/>
      <c r="I538" s="479" t="n"/>
      <c r="J538" s="184" t="n"/>
      <c r="K538" s="119" t="n"/>
      <c r="L538" s="124" t="n"/>
      <c r="M538" s="494" t="n"/>
      <c r="N538" s="374" t="n"/>
      <c r="O538" s="184" t="n"/>
      <c r="P538" s="185" t="n"/>
      <c r="Q538" s="119" t="n"/>
      <c r="R538" s="124" t="n"/>
      <c r="S538" s="494" t="n"/>
      <c r="T538" s="184" t="n"/>
      <c r="U538" s="184" t="n"/>
      <c r="V538" s="185" t="n"/>
      <c r="W538" s="119" t="n"/>
      <c r="X538" s="124" t="n"/>
      <c r="Y538" s="494" t="n"/>
      <c r="Z538" s="184" t="n"/>
      <c r="AA538" s="184" t="n"/>
      <c r="AB538" s="185" t="n"/>
      <c r="AC538" s="119" t="n"/>
      <c r="AD538" s="124" t="n"/>
      <c r="AE538" s="494" t="n"/>
      <c r="AF538" s="184" t="n"/>
      <c r="AG538" s="184" t="n"/>
      <c r="AH538" s="185" t="n"/>
      <c r="AI538" s="119" t="n"/>
      <c r="AJ538" s="124" t="n"/>
      <c r="AK538" s="494" t="n"/>
      <c r="AL538" s="184" t="n"/>
      <c r="AM538" s="184" t="n"/>
      <c r="AN538" s="185" t="n"/>
      <c r="AO538" s="119" t="n"/>
      <c r="AP538" s="124" t="n"/>
      <c r="AQ538" s="494" t="n"/>
      <c r="AR538" s="184" t="n"/>
      <c r="AS538" s="184" t="n"/>
      <c r="AT538" s="185" t="n"/>
      <c r="AU538" s="119" t="n"/>
      <c r="AV538" s="124" t="n"/>
      <c r="AW538" s="494" t="n"/>
      <c r="AX538" s="184" t="n"/>
      <c r="AY538" s="184" t="n"/>
      <c r="AZ538" s="185" t="n"/>
      <c r="BA538" s="119" t="n"/>
      <c r="BB538" s="124" t="n"/>
      <c r="BC538" s="494" t="n"/>
      <c r="BD538" s="184" t="n"/>
      <c r="BE538" s="184" t="n"/>
      <c r="BF538" s="185" t="n"/>
      <c r="BG538" s="119" t="n"/>
      <c r="BH538" s="124" t="n"/>
      <c r="BI538" s="494" t="n"/>
      <c r="BJ538" s="184" t="n"/>
      <c r="BK538" s="184" t="n"/>
      <c r="BL538" s="185" t="n"/>
      <c r="BM538" s="119" t="n"/>
      <c r="BN538" s="124" t="n"/>
      <c r="BO538" s="494" t="n"/>
      <c r="BP538" s="184" t="n"/>
      <c r="BQ538" s="184" t="n"/>
      <c r="BR538" s="185" t="n"/>
      <c r="BS538" s="119" t="n"/>
      <c r="BT538" s="124" t="n"/>
      <c r="BU538" s="494" t="n"/>
      <c r="BV538" s="184" t="n"/>
      <c r="BW538" s="184" t="n"/>
      <c r="BX538" s="185" t="n"/>
      <c r="BY538" s="119" t="n"/>
      <c r="BZ538" s="124" t="n"/>
      <c r="CA538" s="494" t="n"/>
      <c r="CB538" s="184" t="n"/>
      <c r="CC538" s="184" t="n"/>
      <c r="CD538" s="185" t="n"/>
      <c r="CE538" s="119" t="n"/>
      <c r="CF538" s="124" t="n"/>
      <c r="CG538" s="494" t="n"/>
      <c r="CH538" s="184" t="n"/>
      <c r="CI538" s="184" t="n"/>
      <c r="CJ538" s="185" t="n"/>
      <c r="CK538" s="119" t="n"/>
      <c r="CL538" s="124" t="n"/>
      <c r="CM538" s="494" t="n"/>
      <c r="CN538" s="184" t="n"/>
      <c r="CO538" s="184" t="n"/>
      <c r="CP538" s="185" t="n"/>
      <c r="CQ538" s="119" t="n"/>
      <c r="CR538" s="124" t="n"/>
      <c r="CS538" s="494" t="n"/>
      <c r="CT538" s="184" t="n"/>
      <c r="CU538" s="184" t="n"/>
      <c r="CV538" s="185" t="n"/>
      <c r="CW538" s="119" t="n"/>
      <c r="CX538" s="124" t="n"/>
      <c r="CY538" s="494" t="n"/>
      <c r="CZ538" s="184" t="n"/>
      <c r="DA538" s="184" t="n"/>
      <c r="DB538" s="185" t="n"/>
      <c r="DC538" s="119" t="n"/>
      <c r="DD538" s="124" t="n"/>
      <c r="DE538" s="494" t="n"/>
      <c r="DF538" s="184" t="n"/>
      <c r="DG538" s="184" t="n"/>
      <c r="DH538" s="185" t="n"/>
      <c r="DI538" s="119" t="n"/>
      <c r="DJ538" s="124" t="n"/>
      <c r="DK538" s="494" t="n"/>
      <c r="DL538" s="184" t="n"/>
      <c r="DM538" s="184" t="n"/>
      <c r="DN538" s="185" t="n"/>
      <c r="DO538" s="119" t="n"/>
      <c r="DP538" s="124" t="n"/>
      <c r="DQ538" s="494" t="n"/>
      <c r="DR538" s="184" t="n"/>
      <c r="DS538" s="184" t="n"/>
      <c r="DT538" s="185" t="n"/>
      <c r="DU538" s="119" t="n"/>
      <c r="DV538" s="124" t="n"/>
      <c r="DW538" s="494" t="n"/>
      <c r="DX538" s="184" t="n"/>
      <c r="DY538" s="184" t="n"/>
      <c r="DZ538" s="185" t="n"/>
      <c r="EA538" s="119" t="n"/>
      <c r="EB538" s="124" t="n"/>
      <c r="EC538" s="494" t="n"/>
      <c r="ED538" s="184" t="n"/>
      <c r="EE538" s="184" t="n"/>
      <c r="EF538" s="185" t="n"/>
      <c r="EG538" s="119" t="n"/>
      <c r="EH538" s="124" t="n"/>
      <c r="EI538" s="494" t="n"/>
      <c r="EJ538" s="184" t="n"/>
      <c r="EK538" s="184" t="n"/>
      <c r="EL538" s="185" t="n"/>
      <c r="EM538" s="119" t="n"/>
      <c r="EN538" s="124" t="n"/>
      <c r="EO538" s="494" t="n"/>
      <c r="EP538" s="184" t="n"/>
      <c r="EQ538" s="184" t="n"/>
      <c r="ER538" s="185" t="n"/>
      <c r="ES538" s="119" t="n"/>
      <c r="ET538" s="124" t="n"/>
      <c r="EU538" s="494" t="n"/>
      <c r="EV538" s="184" t="n"/>
      <c r="EW538" s="184" t="n"/>
      <c r="EX538" s="185" t="n"/>
      <c r="EY538" s="119" t="n"/>
      <c r="EZ538" s="124" t="n"/>
      <c r="FA538" s="494" t="n"/>
      <c r="FB538" s="184" t="n"/>
      <c r="FC538" s="184" t="n"/>
      <c r="FD538" s="185" t="n"/>
      <c r="FE538" s="119" t="n"/>
      <c r="FF538" s="124" t="n"/>
      <c r="FG538" s="494" t="n"/>
      <c r="FH538" s="184" t="n"/>
      <c r="FI538" s="184" t="n"/>
      <c r="FJ538" s="185" t="n"/>
      <c r="FK538" s="119" t="n"/>
      <c r="FL538" s="124" t="n"/>
      <c r="FM538" s="494" t="n"/>
      <c r="FN538" s="184" t="n"/>
      <c r="FO538" s="184" t="n"/>
      <c r="FP538" s="185" t="n"/>
      <c r="FQ538" s="119" t="n"/>
      <c r="FR538" s="124" t="n"/>
      <c r="FS538" s="494" t="n"/>
      <c r="FT538" s="184" t="n"/>
      <c r="FU538" s="184" t="n"/>
      <c r="FV538" s="185" t="n"/>
      <c r="FW538" s="119" t="n"/>
      <c r="FX538" s="124" t="n"/>
      <c r="FY538" s="494" t="n"/>
      <c r="FZ538" s="184" t="n"/>
      <c r="GA538" s="184" t="n"/>
      <c r="GB538" s="185" t="n"/>
      <c r="GC538" s="119" t="n"/>
      <c r="GD538" s="124" t="n"/>
      <c r="GE538" s="494" t="n"/>
      <c r="GF538" s="184" t="n"/>
      <c r="GG538" s="184" t="n"/>
      <c r="GH538" s="185" t="n"/>
      <c r="GI538" s="119" t="n"/>
      <c r="GJ538" s="124" t="n"/>
      <c r="GK538" s="494" t="n"/>
      <c r="GL538" s="184" t="n"/>
      <c r="GM538" s="184" t="n"/>
      <c r="GN538" s="185" t="n"/>
      <c r="GO538" s="119" t="n"/>
      <c r="GP538" s="124" t="n"/>
      <c r="GQ538" s="494" t="n"/>
      <c r="GR538" s="184" t="n"/>
      <c r="GS538" s="184" t="n"/>
      <c r="GT538" s="185" t="n"/>
      <c r="GU538" s="119" t="n"/>
      <c r="GV538" s="124" t="n"/>
      <c r="GW538" s="494" t="n"/>
      <c r="GX538" s="184" t="n"/>
      <c r="GY538" s="184" t="n"/>
      <c r="GZ538" s="185" t="n"/>
      <c r="HA538" s="119" t="n"/>
      <c r="HB538" s="124" t="n"/>
      <c r="HC538" s="494" t="n"/>
      <c r="HD538" s="184" t="n"/>
      <c r="HE538" s="184" t="n"/>
      <c r="HF538" s="185" t="n"/>
      <c r="HG538" s="119" t="n"/>
      <c r="HH538" s="124" t="n"/>
      <c r="HI538" s="494" t="n"/>
      <c r="HJ538" s="184" t="n"/>
      <c r="HK538" s="184" t="n"/>
      <c r="HL538" s="168" t="n"/>
      <c r="HM538" s="499" t="n"/>
      <c r="HN538" s="499" t="n"/>
      <c r="HO538" s="499" t="n"/>
      <c r="HP538" s="499" t="n"/>
      <c r="HQ538" s="499" t="n"/>
      <c r="HR538" s="499" t="n"/>
      <c r="HS538" s="169" t="n"/>
    </row>
    <row r="539" ht="15.75" customHeight="1" s="506">
      <c r="B539" s="113" t="n"/>
      <c r="C539" s="236" t="n"/>
      <c r="D539" s="53" t="n"/>
      <c r="E539" s="114" t="n"/>
      <c r="F539" s="114" t="n"/>
      <c r="G539" s="494" t="n"/>
      <c r="H539" s="479" t="n"/>
      <c r="I539" s="479" t="n"/>
      <c r="J539" s="184" t="n"/>
      <c r="K539" s="119" t="n"/>
      <c r="L539" s="124" t="n"/>
      <c r="M539" s="494" t="n"/>
      <c r="N539" s="374" t="n"/>
      <c r="O539" s="184" t="n"/>
      <c r="P539" s="185" t="n"/>
      <c r="Q539" s="119" t="n"/>
      <c r="R539" s="124" t="n"/>
      <c r="S539" s="494" t="n"/>
      <c r="T539" s="184" t="n"/>
      <c r="U539" s="184" t="n"/>
      <c r="V539" s="185" t="n"/>
      <c r="W539" s="119" t="n"/>
      <c r="X539" s="124" t="n"/>
      <c r="Y539" s="494" t="n"/>
      <c r="Z539" s="184" t="n"/>
      <c r="AA539" s="184" t="n"/>
      <c r="AB539" s="185" t="n"/>
      <c r="AC539" s="119" t="n"/>
      <c r="AD539" s="124" t="n"/>
      <c r="AE539" s="494" t="n"/>
      <c r="AF539" s="184" t="n"/>
      <c r="AG539" s="184" t="n"/>
      <c r="AH539" s="185" t="n"/>
      <c r="AI539" s="119" t="n"/>
      <c r="AJ539" s="124" t="n"/>
      <c r="AK539" s="494" t="n"/>
      <c r="AL539" s="184" t="n"/>
      <c r="AM539" s="184" t="n"/>
      <c r="AN539" s="185" t="n"/>
      <c r="AO539" s="119" t="n"/>
      <c r="AP539" s="124" t="n"/>
      <c r="AQ539" s="494" t="n"/>
      <c r="AR539" s="184" t="n"/>
      <c r="AS539" s="184" t="n"/>
      <c r="AT539" s="185" t="n"/>
      <c r="AU539" s="119" t="n"/>
      <c r="AV539" s="124" t="n"/>
      <c r="AW539" s="494" t="n"/>
      <c r="AX539" s="184" t="n"/>
      <c r="AY539" s="184" t="n"/>
      <c r="AZ539" s="185" t="n"/>
      <c r="BA539" s="119" t="n"/>
      <c r="BB539" s="124" t="n"/>
      <c r="BC539" s="494" t="n"/>
      <c r="BD539" s="184" t="n"/>
      <c r="BE539" s="184" t="n"/>
      <c r="BF539" s="185" t="n"/>
      <c r="BG539" s="119" t="n"/>
      <c r="BH539" s="124" t="n"/>
      <c r="BI539" s="494" t="n"/>
      <c r="BJ539" s="184" t="n"/>
      <c r="BK539" s="184" t="n"/>
      <c r="BL539" s="185" t="n"/>
      <c r="BM539" s="119" t="n"/>
      <c r="BN539" s="124" t="n"/>
      <c r="BO539" s="494" t="n"/>
      <c r="BP539" s="184" t="n"/>
      <c r="BQ539" s="184" t="n"/>
      <c r="BR539" s="185" t="n"/>
      <c r="BS539" s="119" t="n"/>
      <c r="BT539" s="124" t="n"/>
      <c r="BU539" s="494" t="n"/>
      <c r="BV539" s="184" t="n"/>
      <c r="BW539" s="184" t="n"/>
      <c r="BX539" s="185" t="n"/>
      <c r="BY539" s="119" t="n"/>
      <c r="BZ539" s="124" t="n"/>
      <c r="CA539" s="494" t="n"/>
      <c r="CB539" s="184" t="n"/>
      <c r="CC539" s="184" t="n"/>
      <c r="CD539" s="185" t="n"/>
      <c r="CE539" s="119" t="n"/>
      <c r="CF539" s="124" t="n"/>
      <c r="CG539" s="494" t="n"/>
      <c r="CH539" s="184" t="n"/>
      <c r="CI539" s="184" t="n"/>
      <c r="CJ539" s="185" t="n"/>
      <c r="CK539" s="119" t="n"/>
      <c r="CL539" s="124" t="n"/>
      <c r="CM539" s="494" t="n"/>
      <c r="CN539" s="184" t="n"/>
      <c r="CO539" s="184" t="n"/>
      <c r="CP539" s="185" t="n"/>
      <c r="CQ539" s="119" t="n"/>
      <c r="CR539" s="124" t="n"/>
      <c r="CS539" s="494" t="n"/>
      <c r="CT539" s="184" t="n"/>
      <c r="CU539" s="184" t="n"/>
      <c r="CV539" s="185" t="n"/>
      <c r="CW539" s="119" t="n"/>
      <c r="CX539" s="124" t="n"/>
      <c r="CY539" s="494" t="n"/>
      <c r="CZ539" s="184" t="n"/>
      <c r="DA539" s="184" t="n"/>
      <c r="DB539" s="185" t="n"/>
      <c r="DC539" s="119" t="n"/>
      <c r="DD539" s="124" t="n"/>
      <c r="DE539" s="494" t="n"/>
      <c r="DF539" s="184" t="n"/>
      <c r="DG539" s="184" t="n"/>
      <c r="DH539" s="185" t="n"/>
      <c r="DI539" s="119" t="n"/>
      <c r="DJ539" s="124" t="n"/>
      <c r="DK539" s="494" t="n"/>
      <c r="DL539" s="184" t="n"/>
      <c r="DM539" s="184" t="n"/>
      <c r="DN539" s="185" t="n"/>
      <c r="DO539" s="119" t="n"/>
      <c r="DP539" s="124" t="n"/>
      <c r="DQ539" s="494" t="n"/>
      <c r="DR539" s="184" t="n"/>
      <c r="DS539" s="184" t="n"/>
      <c r="DT539" s="185" t="n"/>
      <c r="DU539" s="119" t="n"/>
      <c r="DV539" s="124" t="n"/>
      <c r="DW539" s="494" t="n"/>
      <c r="DX539" s="184" t="n"/>
      <c r="DY539" s="184" t="n"/>
      <c r="DZ539" s="185" t="n"/>
      <c r="EA539" s="119" t="n"/>
      <c r="EB539" s="124" t="n"/>
      <c r="EC539" s="494" t="n"/>
      <c r="ED539" s="184" t="n"/>
      <c r="EE539" s="184" t="n"/>
      <c r="EF539" s="185" t="n"/>
      <c r="EG539" s="119" t="n"/>
      <c r="EH539" s="124" t="n"/>
      <c r="EI539" s="494" t="n"/>
      <c r="EJ539" s="184" t="n"/>
      <c r="EK539" s="184" t="n"/>
      <c r="EL539" s="185" t="n"/>
      <c r="EM539" s="119" t="n"/>
      <c r="EN539" s="124" t="n"/>
      <c r="EO539" s="494" t="n"/>
      <c r="EP539" s="184" t="n"/>
      <c r="EQ539" s="184" t="n"/>
      <c r="ER539" s="185" t="n"/>
      <c r="ES539" s="119" t="n"/>
      <c r="ET539" s="124" t="n"/>
      <c r="EU539" s="494" t="n"/>
      <c r="EV539" s="184" t="n"/>
      <c r="EW539" s="184" t="n"/>
      <c r="EX539" s="185" t="n"/>
      <c r="EY539" s="119" t="n"/>
      <c r="EZ539" s="124" t="n"/>
      <c r="FA539" s="494" t="n"/>
      <c r="FB539" s="184" t="n"/>
      <c r="FC539" s="184" t="n"/>
      <c r="FD539" s="185" t="n"/>
      <c r="FE539" s="119" t="n"/>
      <c r="FF539" s="124" t="n"/>
      <c r="FG539" s="494" t="n"/>
      <c r="FH539" s="184" t="n"/>
      <c r="FI539" s="184" t="n"/>
      <c r="FJ539" s="185" t="n"/>
      <c r="FK539" s="119" t="n"/>
      <c r="FL539" s="124" t="n"/>
      <c r="FM539" s="494" t="n"/>
      <c r="FN539" s="184" t="n"/>
      <c r="FO539" s="184" t="n"/>
      <c r="FP539" s="185" t="n"/>
      <c r="FQ539" s="119" t="n"/>
      <c r="FR539" s="124" t="n"/>
      <c r="FS539" s="494" t="n"/>
      <c r="FT539" s="184" t="n"/>
      <c r="FU539" s="184" t="n"/>
      <c r="FV539" s="185" t="n"/>
      <c r="FW539" s="119" t="n"/>
      <c r="FX539" s="124" t="n"/>
      <c r="FY539" s="494" t="n"/>
      <c r="FZ539" s="184" t="n"/>
      <c r="GA539" s="184" t="n"/>
      <c r="GB539" s="185" t="n"/>
      <c r="GC539" s="119" t="n"/>
      <c r="GD539" s="124" t="n"/>
      <c r="GE539" s="494" t="n"/>
      <c r="GF539" s="184" t="n"/>
      <c r="GG539" s="184" t="n"/>
      <c r="GH539" s="185" t="n"/>
      <c r="GI539" s="119" t="n"/>
      <c r="GJ539" s="124" t="n"/>
      <c r="GK539" s="494" t="n"/>
      <c r="GL539" s="184" t="n"/>
      <c r="GM539" s="184" t="n"/>
      <c r="GN539" s="185" t="n"/>
      <c r="GO539" s="119" t="n"/>
      <c r="GP539" s="124" t="n"/>
      <c r="GQ539" s="494" t="n"/>
      <c r="GR539" s="184" t="n"/>
      <c r="GS539" s="184" t="n"/>
      <c r="GT539" s="185" t="n"/>
      <c r="GU539" s="119" t="n"/>
      <c r="GV539" s="124" t="n"/>
      <c r="GW539" s="494" t="n"/>
      <c r="GX539" s="184" t="n"/>
      <c r="GY539" s="184" t="n"/>
      <c r="GZ539" s="185" t="n"/>
      <c r="HA539" s="119" t="n"/>
      <c r="HB539" s="124" t="n"/>
      <c r="HC539" s="494" t="n"/>
      <c r="HD539" s="184" t="n"/>
      <c r="HE539" s="184" t="n"/>
      <c r="HF539" s="185" t="n"/>
      <c r="HG539" s="119" t="n"/>
      <c r="HH539" s="124" t="n"/>
      <c r="HI539" s="494" t="n"/>
      <c r="HJ539" s="184" t="n"/>
      <c r="HK539" s="184" t="n"/>
      <c r="HL539" s="168" t="n"/>
      <c r="HM539" s="499" t="n"/>
      <c r="HN539" s="499" t="n"/>
      <c r="HO539" s="499" t="n"/>
      <c r="HP539" s="499" t="n"/>
      <c r="HQ539" s="499" t="n"/>
      <c r="HR539" s="499" t="n"/>
      <c r="HS539" s="169" t="n"/>
    </row>
    <row r="540" ht="15.75" customHeight="1" s="506">
      <c r="B540" s="113" t="n"/>
      <c r="C540" s="236" t="n"/>
      <c r="D540" s="53" t="n"/>
      <c r="E540" s="114" t="n"/>
      <c r="F540" s="114" t="n"/>
      <c r="G540" s="494" t="n"/>
      <c r="H540" s="479" t="n"/>
      <c r="I540" s="479" t="n"/>
      <c r="J540" s="184" t="n"/>
      <c r="K540" s="119" t="n"/>
      <c r="L540" s="124" t="n"/>
      <c r="M540" s="494" t="n"/>
      <c r="N540" s="374" t="n"/>
      <c r="O540" s="184" t="n"/>
      <c r="P540" s="185" t="n"/>
      <c r="Q540" s="119" t="n"/>
      <c r="R540" s="124" t="n"/>
      <c r="S540" s="494" t="n"/>
      <c r="T540" s="184" t="n"/>
      <c r="U540" s="184" t="n"/>
      <c r="V540" s="185" t="n"/>
      <c r="W540" s="119" t="n"/>
      <c r="X540" s="124" t="n"/>
      <c r="Y540" s="494" t="n"/>
      <c r="Z540" s="184" t="n"/>
      <c r="AA540" s="184" t="n"/>
      <c r="AB540" s="185" t="n"/>
      <c r="AC540" s="119" t="n"/>
      <c r="AD540" s="124" t="n"/>
      <c r="AE540" s="494" t="n"/>
      <c r="AF540" s="184" t="n"/>
      <c r="AG540" s="184" t="n"/>
      <c r="AH540" s="185" t="n"/>
      <c r="AI540" s="119" t="n"/>
      <c r="AJ540" s="124" t="n"/>
      <c r="AK540" s="494" t="n"/>
      <c r="AL540" s="184" t="n"/>
      <c r="AM540" s="184" t="n"/>
      <c r="AN540" s="185" t="n"/>
      <c r="AO540" s="119" t="n"/>
      <c r="AP540" s="124" t="n"/>
      <c r="AQ540" s="494" t="n"/>
      <c r="AR540" s="184" t="n"/>
      <c r="AS540" s="184" t="n"/>
      <c r="AT540" s="185" t="n"/>
      <c r="AU540" s="119" t="n"/>
      <c r="AV540" s="124" t="n"/>
      <c r="AW540" s="494" t="n"/>
      <c r="AX540" s="184" t="n"/>
      <c r="AY540" s="184" t="n"/>
      <c r="AZ540" s="185" t="n"/>
      <c r="BA540" s="119" t="n"/>
      <c r="BB540" s="124" t="n"/>
      <c r="BC540" s="494" t="n"/>
      <c r="BD540" s="184" t="n"/>
      <c r="BE540" s="184" t="n"/>
      <c r="BF540" s="185" t="n"/>
      <c r="BG540" s="119" t="n"/>
      <c r="BH540" s="124" t="n"/>
      <c r="BI540" s="494" t="n"/>
      <c r="BJ540" s="184" t="n"/>
      <c r="BK540" s="184" t="n"/>
      <c r="BL540" s="185" t="n"/>
      <c r="BM540" s="119" t="n"/>
      <c r="BN540" s="124" t="n"/>
      <c r="BO540" s="494" t="n"/>
      <c r="BP540" s="184" t="n"/>
      <c r="BQ540" s="184" t="n"/>
      <c r="BR540" s="185" t="n"/>
      <c r="BS540" s="119" t="n"/>
      <c r="BT540" s="124" t="n"/>
      <c r="BU540" s="494" t="n"/>
      <c r="BV540" s="184" t="n"/>
      <c r="BW540" s="184" t="n"/>
      <c r="BX540" s="185" t="n"/>
      <c r="BY540" s="119" t="n"/>
      <c r="BZ540" s="124" t="n"/>
      <c r="CA540" s="494" t="n"/>
      <c r="CB540" s="184" t="n"/>
      <c r="CC540" s="184" t="n"/>
      <c r="CD540" s="185" t="n"/>
      <c r="CE540" s="119" t="n"/>
      <c r="CF540" s="124" t="n"/>
      <c r="CG540" s="494" t="n"/>
      <c r="CH540" s="184" t="n"/>
      <c r="CI540" s="184" t="n"/>
      <c r="CJ540" s="185" t="n"/>
      <c r="CK540" s="119" t="n"/>
      <c r="CL540" s="124" t="n"/>
      <c r="CM540" s="494" t="n"/>
      <c r="CN540" s="184" t="n"/>
      <c r="CO540" s="184" t="n"/>
      <c r="CP540" s="185" t="n"/>
      <c r="CQ540" s="119" t="n"/>
      <c r="CR540" s="124" t="n"/>
      <c r="CS540" s="494" t="n"/>
      <c r="CT540" s="184" t="n"/>
      <c r="CU540" s="184" t="n"/>
      <c r="CV540" s="185" t="n"/>
      <c r="CW540" s="119" t="n"/>
      <c r="CX540" s="124" t="n"/>
      <c r="CY540" s="494" t="n"/>
      <c r="CZ540" s="184" t="n"/>
      <c r="DA540" s="184" t="n"/>
      <c r="DB540" s="185" t="n"/>
      <c r="DC540" s="119" t="n"/>
      <c r="DD540" s="124" t="n"/>
      <c r="DE540" s="494" t="n"/>
      <c r="DF540" s="184" t="n"/>
      <c r="DG540" s="184" t="n"/>
      <c r="DH540" s="185" t="n"/>
      <c r="DI540" s="119" t="n"/>
      <c r="DJ540" s="124" t="n"/>
      <c r="DK540" s="494" t="n"/>
      <c r="DL540" s="184" t="n"/>
      <c r="DM540" s="184" t="n"/>
      <c r="DN540" s="185" t="n"/>
      <c r="DO540" s="119" t="n"/>
      <c r="DP540" s="124" t="n"/>
      <c r="DQ540" s="494" t="n"/>
      <c r="DR540" s="184" t="n"/>
      <c r="DS540" s="184" t="n"/>
      <c r="DT540" s="185" t="n"/>
      <c r="DU540" s="119" t="n"/>
      <c r="DV540" s="124" t="n"/>
      <c r="DW540" s="494" t="n"/>
      <c r="DX540" s="184" t="n"/>
      <c r="DY540" s="184" t="n"/>
      <c r="DZ540" s="185" t="n"/>
      <c r="EA540" s="119" t="n"/>
      <c r="EB540" s="124" t="n"/>
      <c r="EC540" s="494" t="n"/>
      <c r="ED540" s="184" t="n"/>
      <c r="EE540" s="184" t="n"/>
      <c r="EF540" s="185" t="n"/>
      <c r="EG540" s="119" t="n"/>
      <c r="EH540" s="124" t="n"/>
      <c r="EI540" s="494" t="n"/>
      <c r="EJ540" s="184" t="n"/>
      <c r="EK540" s="184" t="n"/>
      <c r="EL540" s="185" t="n"/>
      <c r="EM540" s="119" t="n"/>
      <c r="EN540" s="124" t="n"/>
      <c r="EO540" s="494" t="n"/>
      <c r="EP540" s="184" t="n"/>
      <c r="EQ540" s="184" t="n"/>
      <c r="ER540" s="185" t="n"/>
      <c r="ES540" s="119" t="n"/>
      <c r="ET540" s="124" t="n"/>
      <c r="EU540" s="494" t="n"/>
      <c r="EV540" s="184" t="n"/>
      <c r="EW540" s="184" t="n"/>
      <c r="EX540" s="185" t="n"/>
      <c r="EY540" s="119" t="n"/>
      <c r="EZ540" s="124" t="n"/>
      <c r="FA540" s="494" t="n"/>
      <c r="FB540" s="184" t="n"/>
      <c r="FC540" s="184" t="n"/>
      <c r="FD540" s="185" t="n"/>
      <c r="FE540" s="119" t="n"/>
      <c r="FF540" s="124" t="n"/>
      <c r="FG540" s="494" t="n"/>
      <c r="FH540" s="184" t="n"/>
      <c r="FI540" s="184" t="n"/>
      <c r="FJ540" s="185" t="n"/>
      <c r="FK540" s="119" t="n"/>
      <c r="FL540" s="124" t="n"/>
      <c r="FM540" s="494" t="n"/>
      <c r="FN540" s="184" t="n"/>
      <c r="FO540" s="184" t="n"/>
      <c r="FP540" s="185" t="n"/>
      <c r="FQ540" s="119" t="n"/>
      <c r="FR540" s="124" t="n"/>
      <c r="FS540" s="494" t="n"/>
      <c r="FT540" s="184" t="n"/>
      <c r="FU540" s="184" t="n"/>
      <c r="FV540" s="185" t="n"/>
      <c r="FW540" s="119" t="n"/>
      <c r="FX540" s="124" t="n"/>
      <c r="FY540" s="494" t="n"/>
      <c r="FZ540" s="184" t="n"/>
      <c r="GA540" s="184" t="n"/>
      <c r="GB540" s="185" t="n"/>
      <c r="GC540" s="119" t="n"/>
      <c r="GD540" s="124" t="n"/>
      <c r="GE540" s="494" t="n"/>
      <c r="GF540" s="184" t="n"/>
      <c r="GG540" s="184" t="n"/>
      <c r="GH540" s="185" t="n"/>
      <c r="GI540" s="119" t="n"/>
      <c r="GJ540" s="124" t="n"/>
      <c r="GK540" s="494" t="n"/>
      <c r="GL540" s="184" t="n"/>
      <c r="GM540" s="184" t="n"/>
      <c r="GN540" s="185" t="n"/>
      <c r="GO540" s="119" t="n"/>
      <c r="GP540" s="124" t="n"/>
      <c r="GQ540" s="494" t="n"/>
      <c r="GR540" s="184" t="n"/>
      <c r="GS540" s="184" t="n"/>
      <c r="GT540" s="185" t="n"/>
      <c r="GU540" s="119" t="n"/>
      <c r="GV540" s="124" t="n"/>
      <c r="GW540" s="494" t="n"/>
      <c r="GX540" s="184" t="n"/>
      <c r="GY540" s="184" t="n"/>
      <c r="GZ540" s="185" t="n"/>
      <c r="HA540" s="119" t="n"/>
      <c r="HB540" s="124" t="n"/>
      <c r="HC540" s="494" t="n"/>
      <c r="HD540" s="184" t="n"/>
      <c r="HE540" s="184" t="n"/>
      <c r="HF540" s="185" t="n"/>
      <c r="HG540" s="119" t="n"/>
      <c r="HH540" s="124" t="n"/>
      <c r="HI540" s="494" t="n"/>
      <c r="HJ540" s="184" t="n"/>
      <c r="HK540" s="184" t="n"/>
      <c r="HL540" s="168" t="n"/>
      <c r="HM540" s="499" t="n"/>
      <c r="HN540" s="499" t="n"/>
      <c r="HO540" s="499" t="n"/>
      <c r="HP540" s="499" t="n"/>
      <c r="HQ540" s="499" t="n"/>
      <c r="HR540" s="499" t="n"/>
      <c r="HS540" s="169" t="n"/>
    </row>
    <row r="541" ht="15.75" customHeight="1" s="506">
      <c r="B541" s="113" t="n"/>
      <c r="C541" s="236" t="n"/>
      <c r="D541" s="53" t="n"/>
      <c r="E541" s="114" t="n"/>
      <c r="F541" s="114" t="n"/>
      <c r="G541" s="494" t="n"/>
      <c r="H541" s="479" t="n"/>
      <c r="I541" s="479" t="n"/>
      <c r="J541" s="184" t="n"/>
      <c r="K541" s="119" t="n"/>
      <c r="L541" s="124" t="n"/>
      <c r="M541" s="494" t="n"/>
      <c r="N541" s="374" t="n"/>
      <c r="O541" s="184" t="n"/>
      <c r="P541" s="185" t="n"/>
      <c r="Q541" s="119" t="n"/>
      <c r="R541" s="124" t="n"/>
      <c r="S541" s="494" t="n"/>
      <c r="T541" s="184" t="n"/>
      <c r="U541" s="184" t="n"/>
      <c r="V541" s="185" t="n"/>
      <c r="W541" s="119" t="n"/>
      <c r="X541" s="124" t="n"/>
      <c r="Y541" s="494" t="n"/>
      <c r="Z541" s="184" t="n"/>
      <c r="AA541" s="184" t="n"/>
      <c r="AB541" s="185" t="n"/>
      <c r="AC541" s="119" t="n"/>
      <c r="AD541" s="124" t="n"/>
      <c r="AE541" s="494" t="n"/>
      <c r="AF541" s="184" t="n"/>
      <c r="AG541" s="184" t="n"/>
      <c r="AH541" s="185" t="n"/>
      <c r="AI541" s="119" t="n"/>
      <c r="AJ541" s="124" t="n"/>
      <c r="AK541" s="494" t="n"/>
      <c r="AL541" s="184" t="n"/>
      <c r="AM541" s="184" t="n"/>
      <c r="AN541" s="185" t="n"/>
      <c r="AO541" s="119" t="n"/>
      <c r="AP541" s="124" t="n"/>
      <c r="AQ541" s="494" t="n"/>
      <c r="AR541" s="184" t="n"/>
      <c r="AS541" s="184" t="n"/>
      <c r="AT541" s="185" t="n"/>
      <c r="AU541" s="119" t="n"/>
      <c r="AV541" s="124" t="n"/>
      <c r="AW541" s="494" t="n"/>
      <c r="AX541" s="184" t="n"/>
      <c r="AY541" s="184" t="n"/>
      <c r="AZ541" s="185" t="n"/>
      <c r="BA541" s="119" t="n"/>
      <c r="BB541" s="124" t="n"/>
      <c r="BC541" s="494" t="n"/>
      <c r="BD541" s="184" t="n"/>
      <c r="BE541" s="184" t="n"/>
      <c r="BF541" s="185" t="n"/>
      <c r="BG541" s="119" t="n"/>
      <c r="BH541" s="124" t="n"/>
      <c r="BI541" s="494" t="n"/>
      <c r="BJ541" s="184" t="n"/>
      <c r="BK541" s="184" t="n"/>
      <c r="BL541" s="185" t="n"/>
      <c r="BM541" s="119" t="n"/>
      <c r="BN541" s="124" t="n"/>
      <c r="BO541" s="494" t="n"/>
      <c r="BP541" s="184" t="n"/>
      <c r="BQ541" s="184" t="n"/>
      <c r="BR541" s="185" t="n"/>
      <c r="BS541" s="119" t="n"/>
      <c r="BT541" s="124" t="n"/>
      <c r="BU541" s="494" t="n"/>
      <c r="BV541" s="184" t="n"/>
      <c r="BW541" s="184" t="n"/>
      <c r="BX541" s="185" t="n"/>
      <c r="BY541" s="119" t="n"/>
      <c r="BZ541" s="124" t="n"/>
      <c r="CA541" s="494" t="n"/>
      <c r="CB541" s="184" t="n"/>
      <c r="CC541" s="184" t="n"/>
      <c r="CD541" s="185" t="n"/>
      <c r="CE541" s="119" t="n"/>
      <c r="CF541" s="124" t="n"/>
      <c r="CG541" s="494" t="n"/>
      <c r="CH541" s="184" t="n"/>
      <c r="CI541" s="184" t="n"/>
      <c r="CJ541" s="185" t="n"/>
      <c r="CK541" s="119" t="n"/>
      <c r="CL541" s="124" t="n"/>
      <c r="CM541" s="494" t="n"/>
      <c r="CN541" s="184" t="n"/>
      <c r="CO541" s="184" t="n"/>
      <c r="CP541" s="185" t="n"/>
      <c r="CQ541" s="119" t="n"/>
      <c r="CR541" s="124" t="n"/>
      <c r="CS541" s="494" t="n"/>
      <c r="CT541" s="184" t="n"/>
      <c r="CU541" s="184" t="n"/>
      <c r="CV541" s="185" t="n"/>
      <c r="CW541" s="119" t="n"/>
      <c r="CX541" s="124" t="n"/>
      <c r="CY541" s="494" t="n"/>
      <c r="CZ541" s="184" t="n"/>
      <c r="DA541" s="184" t="n"/>
      <c r="DB541" s="185" t="n"/>
      <c r="DC541" s="119" t="n"/>
      <c r="DD541" s="124" t="n"/>
      <c r="DE541" s="494" t="n"/>
      <c r="DF541" s="184" t="n"/>
      <c r="DG541" s="184" t="n"/>
      <c r="DH541" s="185" t="n"/>
      <c r="DI541" s="119" t="n"/>
      <c r="DJ541" s="124" t="n"/>
      <c r="DK541" s="494" t="n"/>
      <c r="DL541" s="184" t="n"/>
      <c r="DM541" s="184" t="n"/>
      <c r="DN541" s="185" t="n"/>
      <c r="DO541" s="119" t="n"/>
      <c r="DP541" s="124" t="n"/>
      <c r="DQ541" s="494" t="n"/>
      <c r="DR541" s="184" t="n"/>
      <c r="DS541" s="184" t="n"/>
      <c r="DT541" s="185" t="n"/>
      <c r="DU541" s="119" t="n"/>
      <c r="DV541" s="124" t="n"/>
      <c r="DW541" s="494" t="n"/>
      <c r="DX541" s="184" t="n"/>
      <c r="DY541" s="184" t="n"/>
      <c r="DZ541" s="185" t="n"/>
      <c r="EA541" s="119" t="n"/>
      <c r="EB541" s="124" t="n"/>
      <c r="EC541" s="494" t="n"/>
      <c r="ED541" s="184" t="n"/>
      <c r="EE541" s="184" t="n"/>
      <c r="EF541" s="185" t="n"/>
      <c r="EG541" s="119" t="n"/>
      <c r="EH541" s="124" t="n"/>
      <c r="EI541" s="494" t="n"/>
      <c r="EJ541" s="184" t="n"/>
      <c r="EK541" s="184" t="n"/>
      <c r="EL541" s="185" t="n"/>
      <c r="EM541" s="119" t="n"/>
      <c r="EN541" s="124" t="n"/>
      <c r="EO541" s="494" t="n"/>
      <c r="EP541" s="184" t="n"/>
      <c r="EQ541" s="184" t="n"/>
      <c r="ER541" s="185" t="n"/>
      <c r="ES541" s="119" t="n"/>
      <c r="ET541" s="124" t="n"/>
      <c r="EU541" s="494" t="n"/>
      <c r="EV541" s="184" t="n"/>
      <c r="EW541" s="184" t="n"/>
      <c r="EX541" s="185" t="n"/>
      <c r="EY541" s="119" t="n"/>
      <c r="EZ541" s="124" t="n"/>
      <c r="FA541" s="494" t="n"/>
      <c r="FB541" s="184" t="n"/>
      <c r="FC541" s="184" t="n"/>
      <c r="FD541" s="185" t="n"/>
      <c r="FE541" s="119" t="n"/>
      <c r="FF541" s="124" t="n"/>
      <c r="FG541" s="494" t="n"/>
      <c r="FH541" s="184" t="n"/>
      <c r="FI541" s="184" t="n"/>
      <c r="FJ541" s="185" t="n"/>
      <c r="FK541" s="119" t="n"/>
      <c r="FL541" s="124" t="n"/>
      <c r="FM541" s="494" t="n"/>
      <c r="FN541" s="184" t="n"/>
      <c r="FO541" s="184" t="n"/>
      <c r="FP541" s="185" t="n"/>
      <c r="FQ541" s="119" t="n"/>
      <c r="FR541" s="124" t="n"/>
      <c r="FS541" s="494" t="n"/>
      <c r="FT541" s="184" t="n"/>
      <c r="FU541" s="184" t="n"/>
      <c r="FV541" s="185" t="n"/>
      <c r="FW541" s="119" t="n"/>
      <c r="FX541" s="124" t="n"/>
      <c r="FY541" s="494" t="n"/>
      <c r="FZ541" s="184" t="n"/>
      <c r="GA541" s="184" t="n"/>
      <c r="GB541" s="185" t="n"/>
      <c r="GC541" s="119" t="n"/>
      <c r="GD541" s="124" t="n"/>
      <c r="GE541" s="494" t="n"/>
      <c r="GF541" s="184" t="n"/>
      <c r="GG541" s="184" t="n"/>
      <c r="GH541" s="185" t="n"/>
      <c r="GI541" s="119" t="n"/>
      <c r="GJ541" s="124" t="n"/>
      <c r="GK541" s="494" t="n"/>
      <c r="GL541" s="184" t="n"/>
      <c r="GM541" s="184" t="n"/>
      <c r="GN541" s="185" t="n"/>
      <c r="GO541" s="119" t="n"/>
      <c r="GP541" s="124" t="n"/>
      <c r="GQ541" s="494" t="n"/>
      <c r="GR541" s="184" t="n"/>
      <c r="GS541" s="184" t="n"/>
      <c r="GT541" s="185" t="n"/>
      <c r="GU541" s="119" t="n"/>
      <c r="GV541" s="124" t="n"/>
      <c r="GW541" s="494" t="n"/>
      <c r="GX541" s="184" t="n"/>
      <c r="GY541" s="184" t="n"/>
      <c r="GZ541" s="185" t="n"/>
      <c r="HA541" s="119" t="n"/>
      <c r="HB541" s="124" t="n"/>
      <c r="HC541" s="494" t="n"/>
      <c r="HD541" s="184" t="n"/>
      <c r="HE541" s="184" t="n"/>
      <c r="HF541" s="185" t="n"/>
      <c r="HG541" s="119" t="n"/>
      <c r="HH541" s="124" t="n"/>
      <c r="HI541" s="494" t="n"/>
      <c r="HJ541" s="184" t="n"/>
      <c r="HK541" s="184" t="n"/>
      <c r="HL541" s="168" t="n"/>
      <c r="HM541" s="499" t="n"/>
      <c r="HN541" s="499" t="n"/>
      <c r="HO541" s="499" t="n"/>
      <c r="HP541" s="499" t="n"/>
      <c r="HQ541" s="499" t="n"/>
      <c r="HR541" s="499" t="n"/>
      <c r="HS541" s="169" t="n"/>
    </row>
    <row r="542" ht="15.75" customHeight="1" s="506">
      <c r="B542" s="113" t="n"/>
      <c r="C542" s="236" t="n"/>
      <c r="D542" s="53" t="n"/>
      <c r="E542" s="114" t="n"/>
      <c r="F542" s="114" t="n"/>
      <c r="G542" s="494" t="n"/>
      <c r="H542" s="479" t="n"/>
      <c r="I542" s="479" t="n"/>
      <c r="J542" s="184" t="n"/>
      <c r="K542" s="119" t="n"/>
      <c r="L542" s="124" t="n"/>
      <c r="M542" s="494" t="n"/>
      <c r="N542" s="374" t="n"/>
      <c r="O542" s="184" t="n"/>
      <c r="P542" s="185" t="n"/>
      <c r="Q542" s="119" t="n"/>
      <c r="R542" s="124" t="n"/>
      <c r="S542" s="494" t="n"/>
      <c r="T542" s="184" t="n"/>
      <c r="U542" s="184" t="n"/>
      <c r="V542" s="185" t="n"/>
      <c r="W542" s="119" t="n"/>
      <c r="X542" s="124" t="n"/>
      <c r="Y542" s="494" t="n"/>
      <c r="Z542" s="184" t="n"/>
      <c r="AA542" s="184" t="n"/>
      <c r="AB542" s="185" t="n"/>
      <c r="AC542" s="119" t="n"/>
      <c r="AD542" s="124" t="n"/>
      <c r="AE542" s="494" t="n"/>
      <c r="AF542" s="184" t="n"/>
      <c r="AG542" s="184" t="n"/>
      <c r="AH542" s="185" t="n"/>
      <c r="AI542" s="119" t="n"/>
      <c r="AJ542" s="124" t="n"/>
      <c r="AK542" s="494" t="n"/>
      <c r="AL542" s="184" t="n"/>
      <c r="AM542" s="184" t="n"/>
      <c r="AN542" s="185" t="n"/>
      <c r="AO542" s="119" t="n"/>
      <c r="AP542" s="124" t="n"/>
      <c r="AQ542" s="494" t="n"/>
      <c r="AR542" s="184" t="n"/>
      <c r="AS542" s="184" t="n"/>
      <c r="AT542" s="185" t="n"/>
      <c r="AU542" s="119" t="n"/>
      <c r="AV542" s="124" t="n"/>
      <c r="AW542" s="494" t="n"/>
      <c r="AX542" s="184" t="n"/>
      <c r="AY542" s="184" t="n"/>
      <c r="AZ542" s="185" t="n"/>
      <c r="BA542" s="119" t="n"/>
      <c r="BB542" s="124" t="n"/>
      <c r="BC542" s="494" t="n"/>
      <c r="BD542" s="184" t="n"/>
      <c r="BE542" s="184" t="n"/>
      <c r="BF542" s="185" t="n"/>
      <c r="BG542" s="119" t="n"/>
      <c r="BH542" s="124" t="n"/>
      <c r="BI542" s="494" t="n"/>
      <c r="BJ542" s="184" t="n"/>
      <c r="BK542" s="184" t="n"/>
      <c r="BL542" s="185" t="n"/>
      <c r="BM542" s="119" t="n"/>
      <c r="BN542" s="124" t="n"/>
      <c r="BO542" s="494" t="n"/>
      <c r="BP542" s="184" t="n"/>
      <c r="BQ542" s="184" t="n"/>
      <c r="BR542" s="185" t="n"/>
      <c r="BS542" s="119" t="n"/>
      <c r="BT542" s="124" t="n"/>
      <c r="BU542" s="494" t="n"/>
      <c r="BV542" s="184" t="n"/>
      <c r="BW542" s="184" t="n"/>
      <c r="BX542" s="185" t="n"/>
      <c r="BY542" s="119" t="n"/>
      <c r="BZ542" s="124" t="n"/>
      <c r="CA542" s="494" t="n"/>
      <c r="CB542" s="184" t="n"/>
      <c r="CC542" s="184" t="n"/>
      <c r="CD542" s="185" t="n"/>
      <c r="CE542" s="119" t="n"/>
      <c r="CF542" s="124" t="n"/>
      <c r="CG542" s="494" t="n"/>
      <c r="CH542" s="184" t="n"/>
      <c r="CI542" s="184" t="n"/>
      <c r="CJ542" s="185" t="n"/>
      <c r="CK542" s="119" t="n"/>
      <c r="CL542" s="124" t="n"/>
      <c r="CM542" s="494" t="n"/>
      <c r="CN542" s="184" t="n"/>
      <c r="CO542" s="184" t="n"/>
      <c r="CP542" s="185" t="n"/>
      <c r="CQ542" s="119" t="n"/>
      <c r="CR542" s="124" t="n"/>
      <c r="CS542" s="494" t="n"/>
      <c r="CT542" s="184" t="n"/>
      <c r="CU542" s="184" t="n"/>
      <c r="CV542" s="185" t="n"/>
      <c r="CW542" s="119" t="n"/>
      <c r="CX542" s="124" t="n"/>
      <c r="CY542" s="494" t="n"/>
      <c r="CZ542" s="184" t="n"/>
      <c r="DA542" s="184" t="n"/>
      <c r="DB542" s="185" t="n"/>
      <c r="DC542" s="119" t="n"/>
      <c r="DD542" s="124" t="n"/>
      <c r="DE542" s="494" t="n"/>
      <c r="DF542" s="184" t="n"/>
      <c r="DG542" s="184" t="n"/>
      <c r="DH542" s="185" t="n"/>
      <c r="DI542" s="119" t="n"/>
      <c r="DJ542" s="124" t="n"/>
      <c r="DK542" s="494" t="n"/>
      <c r="DL542" s="184" t="n"/>
      <c r="DM542" s="184" t="n"/>
      <c r="DN542" s="185" t="n"/>
      <c r="DO542" s="119" t="n"/>
      <c r="DP542" s="124" t="n"/>
      <c r="DQ542" s="494" t="n"/>
      <c r="DR542" s="184" t="n"/>
      <c r="DS542" s="184" t="n"/>
      <c r="DT542" s="185" t="n"/>
      <c r="DU542" s="119" t="n"/>
      <c r="DV542" s="124" t="n"/>
      <c r="DW542" s="494" t="n"/>
      <c r="DX542" s="184" t="n"/>
      <c r="DY542" s="184" t="n"/>
      <c r="DZ542" s="185" t="n"/>
      <c r="EA542" s="119" t="n"/>
      <c r="EB542" s="124" t="n"/>
      <c r="EC542" s="494" t="n"/>
      <c r="ED542" s="184" t="n"/>
      <c r="EE542" s="184" t="n"/>
      <c r="EF542" s="185" t="n"/>
      <c r="EG542" s="119" t="n"/>
      <c r="EH542" s="124" t="n"/>
      <c r="EI542" s="494" t="n"/>
      <c r="EJ542" s="184" t="n"/>
      <c r="EK542" s="184" t="n"/>
      <c r="EL542" s="185" t="n"/>
      <c r="EM542" s="119" t="n"/>
      <c r="EN542" s="124" t="n"/>
      <c r="EO542" s="494" t="n"/>
      <c r="EP542" s="184" t="n"/>
      <c r="EQ542" s="184" t="n"/>
      <c r="ER542" s="185" t="n"/>
      <c r="ES542" s="119" t="n"/>
      <c r="ET542" s="124" t="n"/>
      <c r="EU542" s="494" t="n"/>
      <c r="EV542" s="184" t="n"/>
      <c r="EW542" s="184" t="n"/>
      <c r="EX542" s="185" t="n"/>
      <c r="EY542" s="119" t="n"/>
      <c r="EZ542" s="124" t="n"/>
      <c r="FA542" s="494" t="n"/>
      <c r="FB542" s="184" t="n"/>
      <c r="FC542" s="184" t="n"/>
      <c r="FD542" s="185" t="n"/>
      <c r="FE542" s="119" t="n"/>
      <c r="FF542" s="124" t="n"/>
      <c r="FG542" s="494" t="n"/>
      <c r="FH542" s="184" t="n"/>
      <c r="FI542" s="184" t="n"/>
      <c r="FJ542" s="185" t="n"/>
      <c r="FK542" s="119" t="n"/>
      <c r="FL542" s="124" t="n"/>
      <c r="FM542" s="494" t="n"/>
      <c r="FN542" s="184" t="n"/>
      <c r="FO542" s="184" t="n"/>
      <c r="FP542" s="185" t="n"/>
      <c r="FQ542" s="119" t="n"/>
      <c r="FR542" s="124" t="n"/>
      <c r="FS542" s="494" t="n"/>
      <c r="FT542" s="184" t="n"/>
      <c r="FU542" s="184" t="n"/>
      <c r="FV542" s="185" t="n"/>
      <c r="FW542" s="119" t="n"/>
      <c r="FX542" s="124" t="n"/>
      <c r="FY542" s="494" t="n"/>
      <c r="FZ542" s="184" t="n"/>
      <c r="GA542" s="184" t="n"/>
      <c r="GB542" s="185" t="n"/>
      <c r="GC542" s="119" t="n"/>
      <c r="GD542" s="124" t="n"/>
      <c r="GE542" s="494" t="n"/>
      <c r="GF542" s="184" t="n"/>
      <c r="GG542" s="184" t="n"/>
      <c r="GH542" s="185" t="n"/>
      <c r="GI542" s="119" t="n"/>
      <c r="GJ542" s="124" t="n"/>
      <c r="GK542" s="494" t="n"/>
      <c r="GL542" s="184" t="n"/>
      <c r="GM542" s="184" t="n"/>
      <c r="GN542" s="185" t="n"/>
      <c r="GO542" s="119" t="n"/>
      <c r="GP542" s="124" t="n"/>
      <c r="GQ542" s="494" t="n"/>
      <c r="GR542" s="184" t="n"/>
      <c r="GS542" s="184" t="n"/>
      <c r="GT542" s="185" t="n"/>
      <c r="GU542" s="119" t="n"/>
      <c r="GV542" s="124" t="n"/>
      <c r="GW542" s="494" t="n"/>
      <c r="GX542" s="184" t="n"/>
      <c r="GY542" s="184" t="n"/>
      <c r="GZ542" s="185" t="n"/>
      <c r="HA542" s="119" t="n"/>
      <c r="HB542" s="124" t="n"/>
      <c r="HC542" s="494" t="n"/>
      <c r="HD542" s="184" t="n"/>
      <c r="HE542" s="184" t="n"/>
      <c r="HF542" s="185" t="n"/>
      <c r="HG542" s="119" t="n"/>
      <c r="HH542" s="124" t="n"/>
      <c r="HI542" s="494" t="n"/>
      <c r="HJ542" s="184" t="n"/>
      <c r="HK542" s="184" t="n"/>
      <c r="HL542" s="168" t="n"/>
      <c r="HM542" s="499" t="n"/>
      <c r="HN542" s="499" t="n"/>
      <c r="HO542" s="499" t="n"/>
      <c r="HP542" s="499" t="n"/>
      <c r="HQ542" s="499" t="n"/>
      <c r="HR542" s="499" t="n"/>
      <c r="HS542" s="169" t="n"/>
    </row>
    <row r="543" ht="15.75" customHeight="1" s="506">
      <c r="B543" s="113" t="n"/>
      <c r="C543" s="236" t="n"/>
      <c r="D543" s="53" t="n"/>
      <c r="E543" s="114" t="n"/>
      <c r="F543" s="114" t="n"/>
      <c r="G543" s="494" t="n"/>
      <c r="H543" s="479" t="n"/>
      <c r="I543" s="479" t="n"/>
      <c r="J543" s="184" t="n"/>
      <c r="K543" s="119" t="n"/>
      <c r="L543" s="124" t="n"/>
      <c r="M543" s="494" t="n"/>
      <c r="N543" s="374" t="n"/>
      <c r="O543" s="184" t="n"/>
      <c r="P543" s="185" t="n"/>
      <c r="Q543" s="119" t="n"/>
      <c r="R543" s="124" t="n"/>
      <c r="S543" s="494" t="n"/>
      <c r="T543" s="184" t="n"/>
      <c r="U543" s="184" t="n"/>
      <c r="V543" s="185" t="n"/>
      <c r="W543" s="119" t="n"/>
      <c r="X543" s="124" t="n"/>
      <c r="Y543" s="494" t="n"/>
      <c r="Z543" s="184" t="n"/>
      <c r="AA543" s="184" t="n"/>
      <c r="AB543" s="185" t="n"/>
      <c r="AC543" s="119" t="n"/>
      <c r="AD543" s="124" t="n"/>
      <c r="AE543" s="494" t="n"/>
      <c r="AF543" s="184" t="n"/>
      <c r="AG543" s="184" t="n"/>
      <c r="AH543" s="185" t="n"/>
      <c r="AI543" s="119" t="n"/>
      <c r="AJ543" s="124" t="n"/>
      <c r="AK543" s="494" t="n"/>
      <c r="AL543" s="184" t="n"/>
      <c r="AM543" s="184" t="n"/>
      <c r="AN543" s="185" t="n"/>
      <c r="AO543" s="119" t="n"/>
      <c r="AP543" s="124" t="n"/>
      <c r="AQ543" s="494" t="n"/>
      <c r="AR543" s="184" t="n"/>
      <c r="AS543" s="184" t="n"/>
      <c r="AT543" s="185" t="n"/>
      <c r="AU543" s="119" t="n"/>
      <c r="AV543" s="124" t="n"/>
      <c r="AW543" s="494" t="n"/>
      <c r="AX543" s="184" t="n"/>
      <c r="AY543" s="184" t="n"/>
      <c r="AZ543" s="185" t="n"/>
      <c r="BA543" s="119" t="n"/>
      <c r="BB543" s="124" t="n"/>
      <c r="BC543" s="494" t="n"/>
      <c r="BD543" s="184" t="n"/>
      <c r="BE543" s="184" t="n"/>
      <c r="BF543" s="185" t="n"/>
      <c r="BG543" s="119" t="n"/>
      <c r="BH543" s="124" t="n"/>
      <c r="BI543" s="494" t="n"/>
      <c r="BJ543" s="184" t="n"/>
      <c r="BK543" s="184" t="n"/>
      <c r="BL543" s="185" t="n"/>
      <c r="BM543" s="119" t="n"/>
      <c r="BN543" s="124" t="n"/>
      <c r="BO543" s="494" t="n"/>
      <c r="BP543" s="184" t="n"/>
      <c r="BQ543" s="184" t="n"/>
      <c r="BR543" s="185" t="n"/>
      <c r="BS543" s="119" t="n"/>
      <c r="BT543" s="124" t="n"/>
      <c r="BU543" s="494" t="n"/>
      <c r="BV543" s="184" t="n"/>
      <c r="BW543" s="184" t="n"/>
      <c r="BX543" s="185" t="n"/>
      <c r="BY543" s="119" t="n"/>
      <c r="BZ543" s="124" t="n"/>
      <c r="CA543" s="494" t="n"/>
      <c r="CB543" s="184" t="n"/>
      <c r="CC543" s="184" t="n"/>
      <c r="CD543" s="185" t="n"/>
      <c r="CE543" s="119" t="n"/>
      <c r="CF543" s="124" t="n"/>
      <c r="CG543" s="494" t="n"/>
      <c r="CH543" s="184" t="n"/>
      <c r="CI543" s="184" t="n"/>
      <c r="CJ543" s="185" t="n"/>
      <c r="CK543" s="119" t="n"/>
      <c r="CL543" s="124" t="n"/>
      <c r="CM543" s="494" t="n"/>
      <c r="CN543" s="184" t="n"/>
      <c r="CO543" s="184" t="n"/>
      <c r="CP543" s="185" t="n"/>
      <c r="CQ543" s="119" t="n"/>
      <c r="CR543" s="124" t="n"/>
      <c r="CS543" s="494" t="n"/>
      <c r="CT543" s="184" t="n"/>
      <c r="CU543" s="184" t="n"/>
      <c r="CV543" s="185" t="n"/>
      <c r="CW543" s="119" t="n"/>
      <c r="CX543" s="124" t="n"/>
      <c r="CY543" s="494" t="n"/>
      <c r="CZ543" s="184" t="n"/>
      <c r="DA543" s="184" t="n"/>
      <c r="DB543" s="185" t="n"/>
      <c r="DC543" s="119" t="n"/>
      <c r="DD543" s="124" t="n"/>
      <c r="DE543" s="494" t="n"/>
      <c r="DF543" s="184" t="n"/>
      <c r="DG543" s="184" t="n"/>
      <c r="DH543" s="185" t="n"/>
      <c r="DI543" s="119" t="n"/>
      <c r="DJ543" s="124" t="n"/>
      <c r="DK543" s="494" t="n"/>
      <c r="DL543" s="184" t="n"/>
      <c r="DM543" s="184" t="n"/>
      <c r="DN543" s="185" t="n"/>
      <c r="DO543" s="119" t="n"/>
      <c r="DP543" s="124" t="n"/>
      <c r="DQ543" s="494" t="n"/>
      <c r="DR543" s="184" t="n"/>
      <c r="DS543" s="184" t="n"/>
      <c r="DT543" s="185" t="n"/>
      <c r="DU543" s="119" t="n"/>
      <c r="DV543" s="124" t="n"/>
      <c r="DW543" s="494" t="n"/>
      <c r="DX543" s="184" t="n"/>
      <c r="DY543" s="184" t="n"/>
      <c r="DZ543" s="185" t="n"/>
      <c r="EA543" s="119" t="n"/>
      <c r="EB543" s="124" t="n"/>
      <c r="EC543" s="494" t="n"/>
      <c r="ED543" s="184" t="n"/>
      <c r="EE543" s="184" t="n"/>
      <c r="EF543" s="185" t="n"/>
      <c r="EG543" s="119" t="n"/>
      <c r="EH543" s="124" t="n"/>
      <c r="EI543" s="494" t="n"/>
      <c r="EJ543" s="184" t="n"/>
      <c r="EK543" s="184" t="n"/>
      <c r="EL543" s="185" t="n"/>
      <c r="EM543" s="119" t="n"/>
      <c r="EN543" s="124" t="n"/>
      <c r="EO543" s="494" t="n"/>
      <c r="EP543" s="184" t="n"/>
      <c r="EQ543" s="184" t="n"/>
      <c r="ER543" s="185" t="n"/>
      <c r="ES543" s="119" t="n"/>
      <c r="ET543" s="124" t="n"/>
      <c r="EU543" s="494" t="n"/>
      <c r="EV543" s="184" t="n"/>
      <c r="EW543" s="184" t="n"/>
      <c r="EX543" s="185" t="n"/>
      <c r="EY543" s="119" t="n"/>
      <c r="EZ543" s="124" t="n"/>
      <c r="FA543" s="494" t="n"/>
      <c r="FB543" s="184" t="n"/>
      <c r="FC543" s="184" t="n"/>
      <c r="FD543" s="185" t="n"/>
      <c r="FE543" s="119" t="n"/>
      <c r="FF543" s="124" t="n"/>
      <c r="FG543" s="494" t="n"/>
      <c r="FH543" s="184" t="n"/>
      <c r="FI543" s="184" t="n"/>
      <c r="FJ543" s="185" t="n"/>
      <c r="FK543" s="119" t="n"/>
      <c r="FL543" s="124" t="n"/>
      <c r="FM543" s="494" t="n"/>
      <c r="FN543" s="184" t="n"/>
      <c r="FO543" s="184" t="n"/>
      <c r="FP543" s="185" t="n"/>
      <c r="FQ543" s="119" t="n"/>
      <c r="FR543" s="124" t="n"/>
      <c r="FS543" s="494" t="n"/>
      <c r="FT543" s="184" t="n"/>
      <c r="FU543" s="184" t="n"/>
      <c r="FV543" s="185" t="n"/>
      <c r="FW543" s="119" t="n"/>
      <c r="FX543" s="124" t="n"/>
      <c r="FY543" s="494" t="n"/>
      <c r="FZ543" s="184" t="n"/>
      <c r="GA543" s="184" t="n"/>
      <c r="GB543" s="185" t="n"/>
      <c r="GC543" s="119" t="n"/>
      <c r="GD543" s="124" t="n"/>
      <c r="GE543" s="494" t="n"/>
      <c r="GF543" s="184" t="n"/>
      <c r="GG543" s="184" t="n"/>
      <c r="GH543" s="185" t="n"/>
      <c r="GI543" s="119" t="n"/>
      <c r="GJ543" s="124" t="n"/>
      <c r="GK543" s="494" t="n"/>
      <c r="GL543" s="184" t="n"/>
      <c r="GM543" s="184" t="n"/>
      <c r="GN543" s="185" t="n"/>
      <c r="GO543" s="119" t="n"/>
      <c r="GP543" s="124" t="n"/>
      <c r="GQ543" s="494" t="n"/>
      <c r="GR543" s="184" t="n"/>
      <c r="GS543" s="184" t="n"/>
      <c r="GT543" s="185" t="n"/>
      <c r="GU543" s="119" t="n"/>
      <c r="GV543" s="124" t="n"/>
      <c r="GW543" s="494" t="n"/>
      <c r="GX543" s="184" t="n"/>
      <c r="GY543" s="184" t="n"/>
      <c r="GZ543" s="185" t="n"/>
      <c r="HA543" s="119" t="n"/>
      <c r="HB543" s="124" t="n"/>
      <c r="HC543" s="494" t="n"/>
      <c r="HD543" s="184" t="n"/>
      <c r="HE543" s="184" t="n"/>
      <c r="HF543" s="185" t="n"/>
      <c r="HG543" s="119" t="n"/>
      <c r="HH543" s="124" t="n"/>
      <c r="HI543" s="494" t="n"/>
      <c r="HJ543" s="184" t="n"/>
      <c r="HK543" s="184" t="n"/>
      <c r="HL543" s="168" t="n"/>
      <c r="HM543" s="499" t="n"/>
      <c r="HN543" s="499" t="n"/>
      <c r="HO543" s="499" t="n"/>
      <c r="HP543" s="499" t="n"/>
      <c r="HQ543" s="499" t="n"/>
      <c r="HR543" s="499" t="n"/>
      <c r="HS543" s="169" t="n"/>
    </row>
    <row r="544" ht="15.75" customHeight="1" s="506">
      <c r="B544" s="113" t="n"/>
      <c r="C544" s="236" t="n"/>
      <c r="D544" s="53" t="n"/>
      <c r="E544" s="114" t="n"/>
      <c r="F544" s="114" t="n"/>
      <c r="G544" s="494" t="n"/>
      <c r="H544" s="479" t="n"/>
      <c r="I544" s="479" t="n"/>
      <c r="J544" s="184" t="n"/>
      <c r="K544" s="119" t="n"/>
      <c r="L544" s="124" t="n"/>
      <c r="M544" s="494" t="n"/>
      <c r="N544" s="374" t="n"/>
      <c r="O544" s="184" t="n"/>
      <c r="P544" s="185" t="n"/>
      <c r="Q544" s="119" t="n"/>
      <c r="R544" s="124" t="n"/>
      <c r="S544" s="494" t="n"/>
      <c r="T544" s="184" t="n"/>
      <c r="U544" s="184" t="n"/>
      <c r="V544" s="185" t="n"/>
      <c r="W544" s="119" t="n"/>
      <c r="X544" s="124" t="n"/>
      <c r="Y544" s="494" t="n"/>
      <c r="Z544" s="184" t="n"/>
      <c r="AA544" s="184" t="n"/>
      <c r="AB544" s="185" t="n"/>
      <c r="AC544" s="119" t="n"/>
      <c r="AD544" s="124" t="n"/>
      <c r="AE544" s="494" t="n"/>
      <c r="AF544" s="184" t="n"/>
      <c r="AG544" s="184" t="n"/>
      <c r="AH544" s="185" t="n"/>
      <c r="AI544" s="119" t="n"/>
      <c r="AJ544" s="124" t="n"/>
      <c r="AK544" s="494" t="n"/>
      <c r="AL544" s="184" t="n"/>
      <c r="AM544" s="184" t="n"/>
      <c r="AN544" s="185" t="n"/>
      <c r="AO544" s="119" t="n"/>
      <c r="AP544" s="124" t="n"/>
      <c r="AQ544" s="494" t="n"/>
      <c r="AR544" s="184" t="n"/>
      <c r="AS544" s="184" t="n"/>
      <c r="AT544" s="185" t="n"/>
      <c r="AU544" s="119" t="n"/>
      <c r="AV544" s="124" t="n"/>
      <c r="AW544" s="494" t="n"/>
      <c r="AX544" s="184" t="n"/>
      <c r="AY544" s="184" t="n"/>
      <c r="AZ544" s="185" t="n"/>
      <c r="BA544" s="119" t="n"/>
      <c r="BB544" s="124" t="n"/>
      <c r="BC544" s="494" t="n"/>
      <c r="BD544" s="184" t="n"/>
      <c r="BE544" s="184" t="n"/>
      <c r="BF544" s="185" t="n"/>
      <c r="BG544" s="119" t="n"/>
      <c r="BH544" s="124" t="n"/>
      <c r="BI544" s="494" t="n"/>
      <c r="BJ544" s="184" t="n"/>
      <c r="BK544" s="184" t="n"/>
      <c r="BL544" s="185" t="n"/>
      <c r="BM544" s="119" t="n"/>
      <c r="BN544" s="124" t="n"/>
      <c r="BO544" s="494" t="n"/>
      <c r="BP544" s="184" t="n"/>
      <c r="BQ544" s="184" t="n"/>
      <c r="BR544" s="185" t="n"/>
      <c r="BS544" s="119" t="n"/>
      <c r="BT544" s="124" t="n"/>
      <c r="BU544" s="494" t="n"/>
      <c r="BV544" s="184" t="n"/>
      <c r="BW544" s="184" t="n"/>
      <c r="BX544" s="185" t="n"/>
      <c r="BY544" s="119" t="n"/>
      <c r="BZ544" s="124" t="n"/>
      <c r="CA544" s="494" t="n"/>
      <c r="CB544" s="184" t="n"/>
      <c r="CC544" s="184" t="n"/>
      <c r="CD544" s="185" t="n"/>
      <c r="CE544" s="119" t="n"/>
      <c r="CF544" s="124" t="n"/>
      <c r="CG544" s="494" t="n"/>
      <c r="CH544" s="184" t="n"/>
      <c r="CI544" s="184" t="n"/>
      <c r="CJ544" s="185" t="n"/>
      <c r="CK544" s="119" t="n"/>
      <c r="CL544" s="124" t="n"/>
      <c r="CM544" s="494" t="n"/>
      <c r="CN544" s="184" t="n"/>
      <c r="CO544" s="184" t="n"/>
      <c r="CP544" s="185" t="n"/>
      <c r="CQ544" s="119" t="n"/>
      <c r="CR544" s="124" t="n"/>
      <c r="CS544" s="494" t="n"/>
      <c r="CT544" s="184" t="n"/>
      <c r="CU544" s="184" t="n"/>
      <c r="CV544" s="185" t="n"/>
      <c r="CW544" s="119" t="n"/>
      <c r="CX544" s="124" t="n"/>
      <c r="CY544" s="494" t="n"/>
      <c r="CZ544" s="184" t="n"/>
      <c r="DA544" s="184" t="n"/>
      <c r="DB544" s="185" t="n"/>
      <c r="DC544" s="119" t="n"/>
      <c r="DD544" s="124" t="n"/>
      <c r="DE544" s="494" t="n"/>
      <c r="DF544" s="184" t="n"/>
      <c r="DG544" s="184" t="n"/>
      <c r="DH544" s="185" t="n"/>
      <c r="DI544" s="119" t="n"/>
      <c r="DJ544" s="124" t="n"/>
      <c r="DK544" s="494" t="n"/>
      <c r="DL544" s="184" t="n"/>
      <c r="DM544" s="184" t="n"/>
      <c r="DN544" s="185" t="n"/>
      <c r="DO544" s="119" t="n"/>
      <c r="DP544" s="124" t="n"/>
      <c r="DQ544" s="494" t="n"/>
      <c r="DR544" s="184" t="n"/>
      <c r="DS544" s="184" t="n"/>
      <c r="DT544" s="185" t="n"/>
      <c r="DU544" s="119" t="n"/>
      <c r="DV544" s="124" t="n"/>
      <c r="DW544" s="494" t="n"/>
      <c r="DX544" s="184" t="n"/>
      <c r="DY544" s="184" t="n"/>
      <c r="DZ544" s="185" t="n"/>
      <c r="EA544" s="119" t="n"/>
      <c r="EB544" s="124" t="n"/>
      <c r="EC544" s="494" t="n"/>
      <c r="ED544" s="184" t="n"/>
      <c r="EE544" s="184" t="n"/>
      <c r="EF544" s="185" t="n"/>
      <c r="EG544" s="119" t="n"/>
      <c r="EH544" s="124" t="n"/>
      <c r="EI544" s="494" t="n"/>
      <c r="EJ544" s="184" t="n"/>
      <c r="EK544" s="184" t="n"/>
      <c r="EL544" s="185" t="n"/>
      <c r="EM544" s="119" t="n"/>
      <c r="EN544" s="124" t="n"/>
      <c r="EO544" s="494" t="n"/>
      <c r="EP544" s="184" t="n"/>
      <c r="EQ544" s="184" t="n"/>
      <c r="ER544" s="185" t="n"/>
      <c r="ES544" s="119" t="n"/>
      <c r="ET544" s="124" t="n"/>
      <c r="EU544" s="494" t="n"/>
      <c r="EV544" s="184" t="n"/>
      <c r="EW544" s="184" t="n"/>
      <c r="EX544" s="185" t="n"/>
      <c r="EY544" s="119" t="n"/>
      <c r="EZ544" s="124" t="n"/>
      <c r="FA544" s="494" t="n"/>
      <c r="FB544" s="184" t="n"/>
      <c r="FC544" s="184" t="n"/>
      <c r="FD544" s="185" t="n"/>
      <c r="FE544" s="119" t="n"/>
      <c r="FF544" s="124" t="n"/>
      <c r="FG544" s="494" t="n"/>
      <c r="FH544" s="184" t="n"/>
      <c r="FI544" s="184" t="n"/>
      <c r="FJ544" s="185" t="n"/>
      <c r="FK544" s="119" t="n"/>
      <c r="FL544" s="124" t="n"/>
      <c r="FM544" s="494" t="n"/>
      <c r="FN544" s="184" t="n"/>
      <c r="FO544" s="184" t="n"/>
      <c r="FP544" s="185" t="n"/>
      <c r="FQ544" s="119" t="n"/>
      <c r="FR544" s="124" t="n"/>
      <c r="FS544" s="494" t="n"/>
      <c r="FT544" s="184" t="n"/>
      <c r="FU544" s="184" t="n"/>
      <c r="FV544" s="185" t="n"/>
      <c r="FW544" s="119" t="n"/>
      <c r="FX544" s="124" t="n"/>
      <c r="FY544" s="494" t="n"/>
      <c r="FZ544" s="184" t="n"/>
      <c r="GA544" s="184" t="n"/>
      <c r="GB544" s="185" t="n"/>
      <c r="GC544" s="119" t="n"/>
      <c r="GD544" s="124" t="n"/>
      <c r="GE544" s="494" t="n"/>
      <c r="GF544" s="184" t="n"/>
      <c r="GG544" s="184" t="n"/>
      <c r="GH544" s="185" t="n"/>
      <c r="GI544" s="119" t="n"/>
      <c r="GJ544" s="124" t="n"/>
      <c r="GK544" s="494" t="n"/>
      <c r="GL544" s="184" t="n"/>
      <c r="GM544" s="184" t="n"/>
      <c r="GN544" s="185" t="n"/>
      <c r="GO544" s="119" t="n"/>
      <c r="GP544" s="124" t="n"/>
      <c r="GQ544" s="494" t="n"/>
      <c r="GR544" s="184" t="n"/>
      <c r="GS544" s="184" t="n"/>
      <c r="GT544" s="185" t="n"/>
      <c r="GU544" s="119" t="n"/>
      <c r="GV544" s="124" t="n"/>
      <c r="GW544" s="494" t="n"/>
      <c r="GX544" s="184" t="n"/>
      <c r="GY544" s="184" t="n"/>
      <c r="GZ544" s="185" t="n"/>
      <c r="HA544" s="119" t="n"/>
      <c r="HB544" s="124" t="n"/>
      <c r="HC544" s="494" t="n"/>
      <c r="HD544" s="184" t="n"/>
      <c r="HE544" s="184" t="n"/>
      <c r="HF544" s="185" t="n"/>
      <c r="HG544" s="119" t="n"/>
      <c r="HH544" s="124" t="n"/>
      <c r="HI544" s="494" t="n"/>
      <c r="HJ544" s="184" t="n"/>
      <c r="HK544" s="184" t="n"/>
      <c r="HL544" s="168" t="n"/>
      <c r="HM544" s="499" t="n"/>
      <c r="HN544" s="499" t="n"/>
      <c r="HO544" s="499" t="n"/>
      <c r="HP544" s="499" t="n"/>
      <c r="HQ544" s="499" t="n"/>
      <c r="HR544" s="499" t="n"/>
      <c r="HS544" s="169" t="n"/>
    </row>
    <row r="545" ht="15.75" customHeight="1" s="506">
      <c r="B545" s="113" t="n"/>
      <c r="C545" s="236" t="n"/>
      <c r="D545" s="53" t="n"/>
      <c r="E545" s="114" t="n"/>
      <c r="F545" s="114" t="n"/>
      <c r="G545" s="494" t="n"/>
      <c r="H545" s="479" t="n"/>
      <c r="I545" s="479" t="n"/>
      <c r="J545" s="184" t="n"/>
      <c r="K545" s="119" t="n"/>
      <c r="L545" s="124" t="n"/>
      <c r="M545" s="494" t="n"/>
      <c r="N545" s="374" t="n"/>
      <c r="O545" s="184" t="n"/>
      <c r="P545" s="185" t="n"/>
      <c r="Q545" s="119" t="n"/>
      <c r="R545" s="124" t="n"/>
      <c r="S545" s="494" t="n"/>
      <c r="T545" s="184" t="n"/>
      <c r="U545" s="184" t="n"/>
      <c r="V545" s="185" t="n"/>
      <c r="W545" s="119" t="n"/>
      <c r="X545" s="124" t="n"/>
      <c r="Y545" s="494" t="n"/>
      <c r="Z545" s="184" t="n"/>
      <c r="AA545" s="184" t="n"/>
      <c r="AB545" s="185" t="n"/>
      <c r="AC545" s="119" t="n"/>
      <c r="AD545" s="124" t="n"/>
      <c r="AE545" s="494" t="n"/>
      <c r="AF545" s="184" t="n"/>
      <c r="AG545" s="184" t="n"/>
      <c r="AH545" s="185" t="n"/>
      <c r="AI545" s="119" t="n"/>
      <c r="AJ545" s="124" t="n"/>
      <c r="AK545" s="494" t="n"/>
      <c r="AL545" s="184" t="n"/>
      <c r="AM545" s="184" t="n"/>
      <c r="AN545" s="185" t="n"/>
      <c r="AO545" s="119" t="n"/>
      <c r="AP545" s="124" t="n"/>
      <c r="AQ545" s="494" t="n"/>
      <c r="AR545" s="184" t="n"/>
      <c r="AS545" s="184" t="n"/>
      <c r="AT545" s="185" t="n"/>
      <c r="AU545" s="119" t="n"/>
      <c r="AV545" s="124" t="n"/>
      <c r="AW545" s="494" t="n"/>
      <c r="AX545" s="184" t="n"/>
      <c r="AY545" s="184" t="n"/>
      <c r="AZ545" s="185" t="n"/>
      <c r="BA545" s="119" t="n"/>
      <c r="BB545" s="124" t="n"/>
      <c r="BC545" s="494" t="n"/>
      <c r="BD545" s="184" t="n"/>
      <c r="BE545" s="184" t="n"/>
      <c r="BF545" s="185" t="n"/>
      <c r="BG545" s="119" t="n"/>
      <c r="BH545" s="124" t="n"/>
      <c r="BI545" s="494" t="n"/>
      <c r="BJ545" s="184" t="n"/>
      <c r="BK545" s="184" t="n"/>
      <c r="BL545" s="185" t="n"/>
      <c r="BM545" s="119" t="n"/>
      <c r="BN545" s="124" t="n"/>
      <c r="BO545" s="494" t="n"/>
      <c r="BP545" s="184" t="n"/>
      <c r="BQ545" s="184" t="n"/>
      <c r="BR545" s="185" t="n"/>
      <c r="BS545" s="119" t="n"/>
      <c r="BT545" s="124" t="n"/>
      <c r="BU545" s="494" t="n"/>
      <c r="BV545" s="184" t="n"/>
      <c r="BW545" s="184" t="n"/>
      <c r="BX545" s="185" t="n"/>
      <c r="BY545" s="119" t="n"/>
      <c r="BZ545" s="124" t="n"/>
      <c r="CA545" s="494" t="n"/>
      <c r="CB545" s="184" t="n"/>
      <c r="CC545" s="184" t="n"/>
      <c r="CD545" s="185" t="n"/>
      <c r="CE545" s="119" t="n"/>
      <c r="CF545" s="124" t="n"/>
      <c r="CG545" s="494" t="n"/>
      <c r="CH545" s="184" t="n"/>
      <c r="CI545" s="184" t="n"/>
      <c r="CJ545" s="185" t="n"/>
      <c r="CK545" s="119" t="n"/>
      <c r="CL545" s="124" t="n"/>
      <c r="CM545" s="494" t="n"/>
      <c r="CN545" s="184" t="n"/>
      <c r="CO545" s="184" t="n"/>
      <c r="CP545" s="185" t="n"/>
      <c r="CQ545" s="119" t="n"/>
      <c r="CR545" s="124" t="n"/>
      <c r="CS545" s="494" t="n"/>
      <c r="CT545" s="184" t="n"/>
      <c r="CU545" s="184" t="n"/>
      <c r="CV545" s="185" t="n"/>
      <c r="CW545" s="119" t="n"/>
      <c r="CX545" s="124" t="n"/>
      <c r="CY545" s="494" t="n"/>
      <c r="CZ545" s="184" t="n"/>
      <c r="DA545" s="184" t="n"/>
      <c r="DB545" s="185" t="n"/>
      <c r="DC545" s="119" t="n"/>
      <c r="DD545" s="124" t="n"/>
      <c r="DE545" s="494" t="n"/>
      <c r="DF545" s="184" t="n"/>
      <c r="DG545" s="184" t="n"/>
      <c r="DH545" s="185" t="n"/>
      <c r="DI545" s="119" t="n"/>
      <c r="DJ545" s="124" t="n"/>
      <c r="DK545" s="494" t="n"/>
      <c r="DL545" s="184" t="n"/>
      <c r="DM545" s="184" t="n"/>
      <c r="DN545" s="185" t="n"/>
      <c r="DO545" s="119" t="n"/>
      <c r="DP545" s="124" t="n"/>
      <c r="DQ545" s="494" t="n"/>
      <c r="DR545" s="184" t="n"/>
      <c r="DS545" s="184" t="n"/>
      <c r="DT545" s="185" t="n"/>
      <c r="DU545" s="119" t="n"/>
      <c r="DV545" s="124" t="n"/>
      <c r="DW545" s="494" t="n"/>
      <c r="DX545" s="184" t="n"/>
      <c r="DY545" s="184" t="n"/>
      <c r="DZ545" s="185" t="n"/>
      <c r="EA545" s="119" t="n"/>
      <c r="EB545" s="124" t="n"/>
      <c r="EC545" s="494" t="n"/>
      <c r="ED545" s="184" t="n"/>
      <c r="EE545" s="184" t="n"/>
      <c r="EF545" s="185" t="n"/>
      <c r="EG545" s="119" t="n"/>
      <c r="EH545" s="124" t="n"/>
      <c r="EI545" s="494" t="n"/>
      <c r="EJ545" s="184" t="n"/>
      <c r="EK545" s="184" t="n"/>
      <c r="EL545" s="185" t="n"/>
      <c r="EM545" s="119" t="n"/>
      <c r="EN545" s="124" t="n"/>
      <c r="EO545" s="494" t="n"/>
      <c r="EP545" s="184" t="n"/>
      <c r="EQ545" s="184" t="n"/>
      <c r="ER545" s="185" t="n"/>
      <c r="ES545" s="119" t="n"/>
      <c r="ET545" s="124" t="n"/>
      <c r="EU545" s="494" t="n"/>
      <c r="EV545" s="184" t="n"/>
      <c r="EW545" s="184" t="n"/>
      <c r="EX545" s="185" t="n"/>
      <c r="EY545" s="119" t="n"/>
      <c r="EZ545" s="124" t="n"/>
      <c r="FA545" s="494" t="n"/>
      <c r="FB545" s="184" t="n"/>
      <c r="FC545" s="184" t="n"/>
      <c r="FD545" s="185" t="n"/>
      <c r="FE545" s="119" t="n"/>
      <c r="FF545" s="124" t="n"/>
      <c r="FG545" s="494" t="n"/>
      <c r="FH545" s="184" t="n"/>
      <c r="FI545" s="184" t="n"/>
      <c r="FJ545" s="185" t="n"/>
      <c r="FK545" s="119" t="n"/>
      <c r="FL545" s="124" t="n"/>
      <c r="FM545" s="494" t="n"/>
      <c r="FN545" s="184" t="n"/>
      <c r="FO545" s="184" t="n"/>
      <c r="FP545" s="185" t="n"/>
      <c r="FQ545" s="119" t="n"/>
      <c r="FR545" s="124" t="n"/>
      <c r="FS545" s="494" t="n"/>
      <c r="FT545" s="184" t="n"/>
      <c r="FU545" s="184" t="n"/>
      <c r="FV545" s="185" t="n"/>
      <c r="FW545" s="119" t="n"/>
      <c r="FX545" s="124" t="n"/>
      <c r="FY545" s="494" t="n"/>
      <c r="FZ545" s="184" t="n"/>
      <c r="GA545" s="184" t="n"/>
      <c r="GB545" s="185" t="n"/>
      <c r="GC545" s="119" t="n"/>
      <c r="GD545" s="124" t="n"/>
      <c r="GE545" s="494" t="n"/>
      <c r="GF545" s="184" t="n"/>
      <c r="GG545" s="184" t="n"/>
      <c r="GH545" s="185" t="n"/>
      <c r="GI545" s="119" t="n"/>
      <c r="GJ545" s="124" t="n"/>
      <c r="GK545" s="494" t="n"/>
      <c r="GL545" s="184" t="n"/>
      <c r="GM545" s="184" t="n"/>
      <c r="GN545" s="185" t="n"/>
      <c r="GO545" s="119" t="n"/>
      <c r="GP545" s="124" t="n"/>
      <c r="GQ545" s="494" t="n"/>
      <c r="GR545" s="184" t="n"/>
      <c r="GS545" s="184" t="n"/>
      <c r="GT545" s="185" t="n"/>
      <c r="GU545" s="119" t="n"/>
      <c r="GV545" s="124" t="n"/>
      <c r="GW545" s="494" t="n"/>
      <c r="GX545" s="184" t="n"/>
      <c r="GY545" s="184" t="n"/>
      <c r="GZ545" s="185" t="n"/>
      <c r="HA545" s="119" t="n"/>
      <c r="HB545" s="124" t="n"/>
      <c r="HC545" s="494" t="n"/>
      <c r="HD545" s="184" t="n"/>
      <c r="HE545" s="184" t="n"/>
      <c r="HF545" s="185" t="n"/>
      <c r="HG545" s="119" t="n"/>
      <c r="HH545" s="124" t="n"/>
      <c r="HI545" s="494" t="n"/>
      <c r="HJ545" s="184" t="n"/>
      <c r="HK545" s="184" t="n"/>
      <c r="HL545" s="168" t="n"/>
      <c r="HM545" s="499" t="n"/>
      <c r="HN545" s="499" t="n"/>
      <c r="HO545" s="499" t="n"/>
      <c r="HP545" s="499" t="n"/>
      <c r="HQ545" s="499" t="n"/>
      <c r="HR545" s="499" t="n"/>
      <c r="HS545" s="169" t="n"/>
    </row>
    <row r="546" ht="15.75" customHeight="1" s="506">
      <c r="B546" s="113" t="n"/>
      <c r="C546" s="236" t="n"/>
      <c r="D546" s="53" t="n"/>
      <c r="E546" s="114" t="n"/>
      <c r="F546" s="114" t="n"/>
      <c r="G546" s="494" t="n"/>
      <c r="H546" s="479" t="n"/>
      <c r="I546" s="479" t="n"/>
      <c r="J546" s="184" t="n"/>
      <c r="K546" s="119" t="n"/>
      <c r="L546" s="124" t="n"/>
      <c r="M546" s="494" t="n"/>
      <c r="N546" s="374" t="n"/>
      <c r="O546" s="184" t="n"/>
      <c r="P546" s="185" t="n"/>
      <c r="Q546" s="119" t="n"/>
      <c r="R546" s="124" t="n"/>
      <c r="S546" s="494" t="n"/>
      <c r="T546" s="184" t="n"/>
      <c r="U546" s="184" t="n"/>
      <c r="V546" s="185" t="n"/>
      <c r="W546" s="119" t="n"/>
      <c r="X546" s="124" t="n"/>
      <c r="Y546" s="494" t="n"/>
      <c r="Z546" s="184" t="n"/>
      <c r="AA546" s="184" t="n"/>
      <c r="AB546" s="185" t="n"/>
      <c r="AC546" s="119" t="n"/>
      <c r="AD546" s="124" t="n"/>
      <c r="AE546" s="494" t="n"/>
      <c r="AF546" s="184" t="n"/>
      <c r="AG546" s="184" t="n"/>
      <c r="AH546" s="185" t="n"/>
      <c r="AI546" s="119" t="n"/>
      <c r="AJ546" s="124" t="n"/>
      <c r="AK546" s="494" t="n"/>
      <c r="AL546" s="184" t="n"/>
      <c r="AM546" s="184" t="n"/>
      <c r="AN546" s="185" t="n"/>
      <c r="AO546" s="119" t="n"/>
      <c r="AP546" s="124" t="n"/>
      <c r="AQ546" s="494" t="n"/>
      <c r="AR546" s="184" t="n"/>
      <c r="AS546" s="184" t="n"/>
      <c r="AT546" s="185" t="n"/>
      <c r="AU546" s="119" t="n"/>
      <c r="AV546" s="124" t="n"/>
      <c r="AW546" s="494" t="n"/>
      <c r="AX546" s="184" t="n"/>
      <c r="AY546" s="184" t="n"/>
      <c r="AZ546" s="185" t="n"/>
      <c r="BA546" s="119" t="n"/>
      <c r="BB546" s="124" t="n"/>
      <c r="BC546" s="494" t="n"/>
      <c r="BD546" s="184" t="n"/>
      <c r="BE546" s="184" t="n"/>
      <c r="BF546" s="185" t="n"/>
      <c r="BG546" s="119" t="n"/>
      <c r="BH546" s="124" t="n"/>
      <c r="BI546" s="494" t="n"/>
      <c r="BJ546" s="184" t="n"/>
      <c r="BK546" s="184" t="n"/>
      <c r="BL546" s="185" t="n"/>
      <c r="BM546" s="119" t="n"/>
      <c r="BN546" s="124" t="n"/>
      <c r="BO546" s="494" t="n"/>
      <c r="BP546" s="184" t="n"/>
      <c r="BQ546" s="184" t="n"/>
      <c r="BR546" s="185" t="n"/>
      <c r="BS546" s="119" t="n"/>
      <c r="BT546" s="124" t="n"/>
      <c r="BU546" s="494" t="n"/>
      <c r="BV546" s="184" t="n"/>
      <c r="BW546" s="184" t="n"/>
      <c r="BX546" s="185" t="n"/>
      <c r="BY546" s="119" t="n"/>
      <c r="BZ546" s="124" t="n"/>
      <c r="CA546" s="494" t="n"/>
      <c r="CB546" s="184" t="n"/>
      <c r="CC546" s="184" t="n"/>
      <c r="CD546" s="185" t="n"/>
      <c r="CE546" s="119" t="n"/>
      <c r="CF546" s="124" t="n"/>
      <c r="CG546" s="494" t="n"/>
      <c r="CH546" s="184" t="n"/>
      <c r="CI546" s="184" t="n"/>
      <c r="CJ546" s="185" t="n"/>
      <c r="CK546" s="119" t="n"/>
      <c r="CL546" s="124" t="n"/>
      <c r="CM546" s="494" t="n"/>
      <c r="CN546" s="184" t="n"/>
      <c r="CO546" s="184" t="n"/>
      <c r="CP546" s="185" t="n"/>
      <c r="CQ546" s="119" t="n"/>
      <c r="CR546" s="124" t="n"/>
      <c r="CS546" s="494" t="n"/>
      <c r="CT546" s="184" t="n"/>
      <c r="CU546" s="184" t="n"/>
      <c r="CV546" s="185" t="n"/>
      <c r="CW546" s="119" t="n"/>
      <c r="CX546" s="124" t="n"/>
      <c r="CY546" s="494" t="n"/>
      <c r="CZ546" s="184" t="n"/>
      <c r="DA546" s="184" t="n"/>
      <c r="DB546" s="185" t="n"/>
      <c r="DC546" s="119" t="n"/>
      <c r="DD546" s="124" t="n"/>
      <c r="DE546" s="494" t="n"/>
      <c r="DF546" s="184" t="n"/>
      <c r="DG546" s="184" t="n"/>
      <c r="DH546" s="185" t="n"/>
      <c r="DI546" s="119" t="n"/>
      <c r="DJ546" s="124" t="n"/>
      <c r="DK546" s="494" t="n"/>
      <c r="DL546" s="184" t="n"/>
      <c r="DM546" s="184" t="n"/>
      <c r="DN546" s="185" t="n"/>
      <c r="DO546" s="119" t="n"/>
      <c r="DP546" s="124" t="n"/>
      <c r="DQ546" s="494" t="n"/>
      <c r="DR546" s="184" t="n"/>
      <c r="DS546" s="184" t="n"/>
      <c r="DT546" s="185" t="n"/>
      <c r="DU546" s="119" t="n"/>
      <c r="DV546" s="124" t="n"/>
      <c r="DW546" s="494" t="n"/>
      <c r="DX546" s="184" t="n"/>
      <c r="DY546" s="184" t="n"/>
      <c r="DZ546" s="185" t="n"/>
      <c r="EA546" s="119" t="n"/>
      <c r="EB546" s="124" t="n"/>
      <c r="EC546" s="494" t="n"/>
      <c r="ED546" s="184" t="n"/>
      <c r="EE546" s="184" t="n"/>
      <c r="EF546" s="185" t="n"/>
      <c r="EG546" s="119" t="n"/>
      <c r="EH546" s="124" t="n"/>
      <c r="EI546" s="494" t="n"/>
      <c r="EJ546" s="184" t="n"/>
      <c r="EK546" s="184" t="n"/>
      <c r="EL546" s="185" t="n"/>
      <c r="EM546" s="119" t="n"/>
      <c r="EN546" s="124" t="n"/>
      <c r="EO546" s="494" t="n"/>
      <c r="EP546" s="184" t="n"/>
      <c r="EQ546" s="184" t="n"/>
      <c r="ER546" s="185" t="n"/>
      <c r="ES546" s="119" t="n"/>
      <c r="ET546" s="124" t="n"/>
      <c r="EU546" s="494" t="n"/>
      <c r="EV546" s="184" t="n"/>
      <c r="EW546" s="184" t="n"/>
      <c r="EX546" s="185" t="n"/>
      <c r="EY546" s="119" t="n"/>
      <c r="EZ546" s="124" t="n"/>
      <c r="FA546" s="494" t="n"/>
      <c r="FB546" s="184" t="n"/>
      <c r="FC546" s="184" t="n"/>
      <c r="FD546" s="185" t="n"/>
      <c r="FE546" s="119" t="n"/>
      <c r="FF546" s="124" t="n"/>
      <c r="FG546" s="494" t="n"/>
      <c r="FH546" s="184" t="n"/>
      <c r="FI546" s="184" t="n"/>
      <c r="FJ546" s="185" t="n"/>
      <c r="FK546" s="119" t="n"/>
      <c r="FL546" s="124" t="n"/>
      <c r="FM546" s="494" t="n"/>
      <c r="FN546" s="184" t="n"/>
      <c r="FO546" s="184" t="n"/>
      <c r="FP546" s="185" t="n"/>
      <c r="FQ546" s="119" t="n"/>
      <c r="FR546" s="124" t="n"/>
      <c r="FS546" s="494" t="n"/>
      <c r="FT546" s="184" t="n"/>
      <c r="FU546" s="184" t="n"/>
      <c r="FV546" s="185" t="n"/>
      <c r="FW546" s="119" t="n"/>
      <c r="FX546" s="124" t="n"/>
      <c r="FY546" s="494" t="n"/>
      <c r="FZ546" s="184" t="n"/>
      <c r="GA546" s="184" t="n"/>
      <c r="GB546" s="185" t="n"/>
      <c r="GC546" s="119" t="n"/>
      <c r="GD546" s="124" t="n"/>
      <c r="GE546" s="494" t="n"/>
      <c r="GF546" s="184" t="n"/>
      <c r="GG546" s="184" t="n"/>
      <c r="GH546" s="185" t="n"/>
      <c r="GI546" s="119" t="n"/>
      <c r="GJ546" s="124" t="n"/>
      <c r="GK546" s="494" t="n"/>
      <c r="GL546" s="184" t="n"/>
      <c r="GM546" s="184" t="n"/>
      <c r="GN546" s="185" t="n"/>
      <c r="GO546" s="119" t="n"/>
      <c r="GP546" s="124" t="n"/>
      <c r="GQ546" s="494" t="n"/>
      <c r="GR546" s="184" t="n"/>
      <c r="GS546" s="184" t="n"/>
      <c r="GT546" s="185" t="n"/>
      <c r="GU546" s="119" t="n"/>
      <c r="GV546" s="124" t="n"/>
      <c r="GW546" s="494" t="n"/>
      <c r="GX546" s="184" t="n"/>
      <c r="GY546" s="184" t="n"/>
      <c r="GZ546" s="185" t="n"/>
      <c r="HA546" s="119" t="n"/>
      <c r="HB546" s="124" t="n"/>
      <c r="HC546" s="494" t="n"/>
      <c r="HD546" s="184" t="n"/>
      <c r="HE546" s="184" t="n"/>
      <c r="HF546" s="185" t="n"/>
      <c r="HG546" s="119" t="n"/>
      <c r="HH546" s="124" t="n"/>
      <c r="HI546" s="494" t="n"/>
      <c r="HJ546" s="184" t="n"/>
      <c r="HK546" s="184" t="n"/>
      <c r="HL546" s="168" t="n"/>
      <c r="HM546" s="499" t="n"/>
      <c r="HN546" s="499" t="n"/>
      <c r="HO546" s="499" t="n"/>
      <c r="HP546" s="499" t="n"/>
      <c r="HQ546" s="499" t="n"/>
      <c r="HR546" s="499" t="n"/>
      <c r="HS546" s="169" t="n"/>
    </row>
    <row r="547" ht="15.75" customHeight="1" s="506">
      <c r="B547" s="113" t="n"/>
      <c r="C547" s="236" t="n"/>
      <c r="D547" s="53" t="n"/>
      <c r="E547" s="114" t="n"/>
      <c r="F547" s="114" t="n"/>
      <c r="G547" s="494" t="n"/>
      <c r="H547" s="479" t="n"/>
      <c r="I547" s="479" t="n"/>
      <c r="J547" s="184" t="n"/>
      <c r="K547" s="119" t="n"/>
      <c r="L547" s="124" t="n"/>
      <c r="M547" s="494" t="n"/>
      <c r="N547" s="374" t="n"/>
      <c r="O547" s="184" t="n"/>
      <c r="P547" s="185" t="n"/>
      <c r="Q547" s="119" t="n"/>
      <c r="R547" s="124" t="n"/>
      <c r="S547" s="494" t="n"/>
      <c r="T547" s="184" t="n"/>
      <c r="U547" s="184" t="n"/>
      <c r="V547" s="185" t="n"/>
      <c r="W547" s="119" t="n"/>
      <c r="X547" s="124" t="n"/>
      <c r="Y547" s="494" t="n"/>
      <c r="Z547" s="184" t="n"/>
      <c r="AA547" s="184" t="n"/>
      <c r="AB547" s="185" t="n"/>
      <c r="AC547" s="119" t="n"/>
      <c r="AD547" s="124" t="n"/>
      <c r="AE547" s="494" t="n"/>
      <c r="AF547" s="184" t="n"/>
      <c r="AG547" s="184" t="n"/>
      <c r="AH547" s="185" t="n"/>
      <c r="AI547" s="119" t="n"/>
      <c r="AJ547" s="124" t="n"/>
      <c r="AK547" s="494" t="n"/>
      <c r="AL547" s="184" t="n"/>
      <c r="AM547" s="184" t="n"/>
      <c r="AN547" s="185" t="n"/>
      <c r="AO547" s="119" t="n"/>
      <c r="AP547" s="124" t="n"/>
      <c r="AQ547" s="494" t="n"/>
      <c r="AR547" s="184" t="n"/>
      <c r="AS547" s="184" t="n"/>
      <c r="AT547" s="185" t="n"/>
      <c r="AU547" s="119" t="n"/>
      <c r="AV547" s="124" t="n"/>
      <c r="AW547" s="494" t="n"/>
      <c r="AX547" s="184" t="n"/>
      <c r="AY547" s="184" t="n"/>
      <c r="AZ547" s="185" t="n"/>
      <c r="BA547" s="119" t="n"/>
      <c r="BB547" s="124" t="n"/>
      <c r="BC547" s="494" t="n"/>
      <c r="BD547" s="184" t="n"/>
      <c r="BE547" s="184" t="n"/>
      <c r="BF547" s="185" t="n"/>
      <c r="BG547" s="119" t="n"/>
      <c r="BH547" s="124" t="n"/>
      <c r="BI547" s="494" t="n"/>
      <c r="BJ547" s="184" t="n"/>
      <c r="BK547" s="184" t="n"/>
      <c r="BL547" s="185" t="n"/>
      <c r="BM547" s="119" t="n"/>
      <c r="BN547" s="124" t="n"/>
      <c r="BO547" s="494" t="n"/>
      <c r="BP547" s="184" t="n"/>
      <c r="BQ547" s="184" t="n"/>
      <c r="BR547" s="185" t="n"/>
      <c r="BS547" s="119" t="n"/>
      <c r="BT547" s="124" t="n"/>
      <c r="BU547" s="494" t="n"/>
      <c r="BV547" s="184" t="n"/>
      <c r="BW547" s="184" t="n"/>
      <c r="BX547" s="185" t="n"/>
      <c r="BY547" s="119" t="n"/>
      <c r="BZ547" s="124" t="n"/>
      <c r="CA547" s="494" t="n"/>
      <c r="CB547" s="184" t="n"/>
      <c r="CC547" s="184" t="n"/>
      <c r="CD547" s="185" t="n"/>
      <c r="CE547" s="119" t="n"/>
      <c r="CF547" s="124" t="n"/>
      <c r="CG547" s="494" t="n"/>
      <c r="CH547" s="184" t="n"/>
      <c r="CI547" s="184" t="n"/>
      <c r="CJ547" s="185" t="n"/>
      <c r="CK547" s="119" t="n"/>
      <c r="CL547" s="124" t="n"/>
      <c r="CM547" s="494" t="n"/>
      <c r="CN547" s="184" t="n"/>
      <c r="CO547" s="184" t="n"/>
      <c r="CP547" s="185" t="n"/>
      <c r="CQ547" s="119" t="n"/>
      <c r="CR547" s="124" t="n"/>
      <c r="CS547" s="494" t="n"/>
      <c r="CT547" s="184" t="n"/>
      <c r="CU547" s="184" t="n"/>
      <c r="CV547" s="185" t="n"/>
      <c r="CW547" s="119" t="n"/>
      <c r="CX547" s="124" t="n"/>
      <c r="CY547" s="494" t="n"/>
      <c r="CZ547" s="184" t="n"/>
      <c r="DA547" s="184" t="n"/>
      <c r="DB547" s="185" t="n"/>
      <c r="DC547" s="119" t="n"/>
      <c r="DD547" s="124" t="n"/>
      <c r="DE547" s="494" t="n"/>
      <c r="DF547" s="184" t="n"/>
      <c r="DG547" s="184" t="n"/>
      <c r="DH547" s="185" t="n"/>
      <c r="DI547" s="119" t="n"/>
      <c r="DJ547" s="124" t="n"/>
      <c r="DK547" s="494" t="n"/>
      <c r="DL547" s="184" t="n"/>
      <c r="DM547" s="184" t="n"/>
      <c r="DN547" s="185" t="n"/>
      <c r="DO547" s="119" t="n"/>
      <c r="DP547" s="124" t="n"/>
      <c r="DQ547" s="494" t="n"/>
      <c r="DR547" s="184" t="n"/>
      <c r="DS547" s="184" t="n"/>
      <c r="DT547" s="185" t="n"/>
      <c r="DU547" s="119" t="n"/>
      <c r="DV547" s="124" t="n"/>
      <c r="DW547" s="494" t="n"/>
      <c r="DX547" s="184" t="n"/>
      <c r="DY547" s="184" t="n"/>
      <c r="DZ547" s="185" t="n"/>
      <c r="EA547" s="119" t="n"/>
      <c r="EB547" s="124" t="n"/>
      <c r="EC547" s="494" t="n"/>
      <c r="ED547" s="184" t="n"/>
      <c r="EE547" s="184" t="n"/>
      <c r="EF547" s="185" t="n"/>
      <c r="EG547" s="119" t="n"/>
      <c r="EH547" s="124" t="n"/>
      <c r="EI547" s="494" t="n"/>
      <c r="EJ547" s="184" t="n"/>
      <c r="EK547" s="184" t="n"/>
      <c r="EL547" s="185" t="n"/>
      <c r="EM547" s="119" t="n"/>
      <c r="EN547" s="124" t="n"/>
      <c r="EO547" s="494" t="n"/>
      <c r="EP547" s="184" t="n"/>
      <c r="EQ547" s="184" t="n"/>
      <c r="ER547" s="185" t="n"/>
      <c r="ES547" s="119" t="n"/>
      <c r="ET547" s="124" t="n"/>
      <c r="EU547" s="494" t="n"/>
      <c r="EV547" s="184" t="n"/>
      <c r="EW547" s="184" t="n"/>
      <c r="EX547" s="185" t="n"/>
      <c r="EY547" s="119" t="n"/>
      <c r="EZ547" s="124" t="n"/>
      <c r="FA547" s="494" t="n"/>
      <c r="FB547" s="184" t="n"/>
      <c r="FC547" s="184" t="n"/>
      <c r="FD547" s="185" t="n"/>
      <c r="FE547" s="119" t="n"/>
      <c r="FF547" s="124" t="n"/>
      <c r="FG547" s="494" t="n"/>
      <c r="FH547" s="184" t="n"/>
      <c r="FI547" s="184" t="n"/>
      <c r="FJ547" s="185" t="n"/>
      <c r="FK547" s="119" t="n"/>
      <c r="FL547" s="124" t="n"/>
      <c r="FM547" s="494" t="n"/>
      <c r="FN547" s="184" t="n"/>
      <c r="FO547" s="184" t="n"/>
      <c r="FP547" s="185" t="n"/>
      <c r="FQ547" s="119" t="n"/>
      <c r="FR547" s="124" t="n"/>
      <c r="FS547" s="494" t="n"/>
      <c r="FT547" s="184" t="n"/>
      <c r="FU547" s="184" t="n"/>
      <c r="FV547" s="185" t="n"/>
      <c r="FW547" s="119" t="n"/>
      <c r="FX547" s="124" t="n"/>
      <c r="FY547" s="494" t="n"/>
      <c r="FZ547" s="184" t="n"/>
      <c r="GA547" s="184" t="n"/>
      <c r="GB547" s="185" t="n"/>
      <c r="GC547" s="119" t="n"/>
      <c r="GD547" s="124" t="n"/>
      <c r="GE547" s="494" t="n"/>
      <c r="GF547" s="184" t="n"/>
      <c r="GG547" s="184" t="n"/>
      <c r="GH547" s="185" t="n"/>
      <c r="GI547" s="119" t="n"/>
      <c r="GJ547" s="124" t="n"/>
      <c r="GK547" s="494" t="n"/>
      <c r="GL547" s="184" t="n"/>
      <c r="GM547" s="184" t="n"/>
      <c r="GN547" s="185" t="n"/>
      <c r="GO547" s="119" t="n"/>
      <c r="GP547" s="124" t="n"/>
      <c r="GQ547" s="494" t="n"/>
      <c r="GR547" s="184" t="n"/>
      <c r="GS547" s="184" t="n"/>
      <c r="GT547" s="185" t="n"/>
      <c r="GU547" s="119" t="n"/>
      <c r="GV547" s="124" t="n"/>
      <c r="GW547" s="494" t="n"/>
      <c r="GX547" s="184" t="n"/>
      <c r="GY547" s="184" t="n"/>
      <c r="GZ547" s="185" t="n"/>
      <c r="HA547" s="119" t="n"/>
      <c r="HB547" s="124" t="n"/>
      <c r="HC547" s="494" t="n"/>
      <c r="HD547" s="184" t="n"/>
      <c r="HE547" s="184" t="n"/>
      <c r="HF547" s="185" t="n"/>
      <c r="HG547" s="119" t="n"/>
      <c r="HH547" s="124" t="n"/>
      <c r="HI547" s="494" t="n"/>
      <c r="HJ547" s="184" t="n"/>
      <c r="HK547" s="184" t="n"/>
      <c r="HL547" s="168" t="n"/>
      <c r="HM547" s="499" t="n"/>
      <c r="HN547" s="499" t="n"/>
      <c r="HO547" s="499" t="n"/>
      <c r="HP547" s="499" t="n"/>
      <c r="HQ547" s="499" t="n"/>
      <c r="HR547" s="499" t="n"/>
      <c r="HS547" s="169" t="n"/>
    </row>
    <row r="548" ht="15.75" customHeight="1" s="506">
      <c r="B548" s="113" t="n"/>
      <c r="C548" s="236" t="n"/>
      <c r="D548" s="53" t="n"/>
      <c r="E548" s="114" t="n"/>
      <c r="F548" s="114" t="n"/>
      <c r="G548" s="494" t="n"/>
      <c r="H548" s="479" t="n"/>
      <c r="I548" s="479" t="n"/>
      <c r="J548" s="184" t="n"/>
      <c r="K548" s="119" t="n"/>
      <c r="L548" s="124" t="n"/>
      <c r="M548" s="494" t="n"/>
      <c r="N548" s="374" t="n"/>
      <c r="O548" s="184" t="n"/>
      <c r="P548" s="185" t="n"/>
      <c r="Q548" s="119" t="n"/>
      <c r="R548" s="124" t="n"/>
      <c r="S548" s="494" t="n"/>
      <c r="T548" s="184" t="n"/>
      <c r="U548" s="184" t="n"/>
      <c r="V548" s="185" t="n"/>
      <c r="W548" s="119" t="n"/>
      <c r="X548" s="124" t="n"/>
      <c r="Y548" s="494" t="n"/>
      <c r="Z548" s="184" t="n"/>
      <c r="AA548" s="184" t="n"/>
      <c r="AB548" s="185" t="n"/>
      <c r="AC548" s="119" t="n"/>
      <c r="AD548" s="124" t="n"/>
      <c r="AE548" s="494" t="n"/>
      <c r="AF548" s="184" t="n"/>
      <c r="AG548" s="184" t="n"/>
      <c r="AH548" s="185" t="n"/>
      <c r="AI548" s="119" t="n"/>
      <c r="AJ548" s="124" t="n"/>
      <c r="AK548" s="494" t="n"/>
      <c r="AL548" s="184" t="n"/>
      <c r="AM548" s="184" t="n"/>
      <c r="AN548" s="185" t="n"/>
      <c r="AO548" s="119" t="n"/>
      <c r="AP548" s="124" t="n"/>
      <c r="AQ548" s="494" t="n"/>
      <c r="AR548" s="184" t="n"/>
      <c r="AS548" s="184" t="n"/>
      <c r="AT548" s="185" t="n"/>
      <c r="AU548" s="119" t="n"/>
      <c r="AV548" s="124" t="n"/>
      <c r="AW548" s="494" t="n"/>
      <c r="AX548" s="184" t="n"/>
      <c r="AY548" s="184" t="n"/>
      <c r="AZ548" s="185" t="n"/>
      <c r="BA548" s="119" t="n"/>
      <c r="BB548" s="124" t="n"/>
      <c r="BC548" s="494" t="n"/>
      <c r="BD548" s="184" t="n"/>
      <c r="BE548" s="184" t="n"/>
      <c r="BF548" s="185" t="n"/>
      <c r="BG548" s="119" t="n"/>
      <c r="BH548" s="124" t="n"/>
      <c r="BI548" s="494" t="n"/>
      <c r="BJ548" s="184" t="n"/>
      <c r="BK548" s="184" t="n"/>
      <c r="BL548" s="185" t="n"/>
      <c r="BM548" s="119" t="n"/>
      <c r="BN548" s="124" t="n"/>
      <c r="BO548" s="494" t="n"/>
      <c r="BP548" s="184" t="n"/>
      <c r="BQ548" s="184" t="n"/>
      <c r="BR548" s="185" t="n"/>
      <c r="BS548" s="119" t="n"/>
      <c r="BT548" s="124" t="n"/>
      <c r="BU548" s="494" t="n"/>
      <c r="BV548" s="184" t="n"/>
      <c r="BW548" s="184" t="n"/>
      <c r="BX548" s="185" t="n"/>
      <c r="BY548" s="119" t="n"/>
      <c r="BZ548" s="124" t="n"/>
      <c r="CA548" s="494" t="n"/>
      <c r="CB548" s="184" t="n"/>
      <c r="CC548" s="184" t="n"/>
      <c r="CD548" s="185" t="n"/>
      <c r="CE548" s="119" t="n"/>
      <c r="CF548" s="124" t="n"/>
      <c r="CG548" s="494" t="n"/>
      <c r="CH548" s="184" t="n"/>
      <c r="CI548" s="184" t="n"/>
      <c r="CJ548" s="185" t="n"/>
      <c r="CK548" s="119" t="n"/>
      <c r="CL548" s="124" t="n"/>
      <c r="CM548" s="494" t="n"/>
      <c r="CN548" s="184" t="n"/>
      <c r="CO548" s="184" t="n"/>
      <c r="CP548" s="185" t="n"/>
      <c r="CQ548" s="119" t="n"/>
      <c r="CR548" s="124" t="n"/>
      <c r="CS548" s="494" t="n"/>
      <c r="CT548" s="184" t="n"/>
      <c r="CU548" s="184" t="n"/>
      <c r="CV548" s="185" t="n"/>
      <c r="CW548" s="119" t="n"/>
      <c r="CX548" s="124" t="n"/>
      <c r="CY548" s="494" t="n"/>
      <c r="CZ548" s="184" t="n"/>
      <c r="DA548" s="184" t="n"/>
      <c r="DB548" s="185" t="n"/>
      <c r="DC548" s="119" t="n"/>
      <c r="DD548" s="124" t="n"/>
      <c r="DE548" s="494" t="n"/>
      <c r="DF548" s="184" t="n"/>
      <c r="DG548" s="184" t="n"/>
      <c r="DH548" s="185" t="n"/>
      <c r="DI548" s="119" t="n"/>
      <c r="DJ548" s="124" t="n"/>
      <c r="DK548" s="494" t="n"/>
      <c r="DL548" s="184" t="n"/>
      <c r="DM548" s="184" t="n"/>
      <c r="DN548" s="185" t="n"/>
      <c r="DO548" s="119" t="n"/>
      <c r="DP548" s="124" t="n"/>
      <c r="DQ548" s="494" t="n"/>
      <c r="DR548" s="184" t="n"/>
      <c r="DS548" s="184" t="n"/>
      <c r="DT548" s="185" t="n"/>
      <c r="DU548" s="119" t="n"/>
      <c r="DV548" s="124" t="n"/>
      <c r="DW548" s="494" t="n"/>
      <c r="DX548" s="184" t="n"/>
      <c r="DY548" s="184" t="n"/>
      <c r="DZ548" s="185" t="n"/>
      <c r="EA548" s="119" t="n"/>
      <c r="EB548" s="124" t="n"/>
      <c r="EC548" s="494" t="n"/>
      <c r="ED548" s="184" t="n"/>
      <c r="EE548" s="184" t="n"/>
      <c r="EF548" s="185" t="n"/>
      <c r="EG548" s="119" t="n"/>
      <c r="EH548" s="124" t="n"/>
      <c r="EI548" s="494" t="n"/>
      <c r="EJ548" s="184" t="n"/>
      <c r="EK548" s="184" t="n"/>
      <c r="EL548" s="185" t="n"/>
      <c r="EM548" s="119" t="n"/>
      <c r="EN548" s="124" t="n"/>
      <c r="EO548" s="494" t="n"/>
      <c r="EP548" s="184" t="n"/>
      <c r="EQ548" s="184" t="n"/>
      <c r="ER548" s="185" t="n"/>
      <c r="ES548" s="119" t="n"/>
      <c r="ET548" s="124" t="n"/>
      <c r="EU548" s="494" t="n"/>
      <c r="EV548" s="184" t="n"/>
      <c r="EW548" s="184" t="n"/>
      <c r="EX548" s="185" t="n"/>
      <c r="EY548" s="119" t="n"/>
      <c r="EZ548" s="124" t="n"/>
      <c r="FA548" s="494" t="n"/>
      <c r="FB548" s="184" t="n"/>
      <c r="FC548" s="184" t="n"/>
      <c r="FD548" s="185" t="n"/>
      <c r="FE548" s="119" t="n"/>
      <c r="FF548" s="124" t="n"/>
      <c r="FG548" s="494" t="n"/>
      <c r="FH548" s="184" t="n"/>
      <c r="FI548" s="184" t="n"/>
      <c r="FJ548" s="185" t="n"/>
      <c r="FK548" s="119" t="n"/>
      <c r="FL548" s="124" t="n"/>
      <c r="FM548" s="494" t="n"/>
      <c r="FN548" s="184" t="n"/>
      <c r="FO548" s="184" t="n"/>
      <c r="FP548" s="185" t="n"/>
      <c r="FQ548" s="119" t="n"/>
      <c r="FR548" s="124" t="n"/>
      <c r="FS548" s="494" t="n"/>
      <c r="FT548" s="184" t="n"/>
      <c r="FU548" s="184" t="n"/>
      <c r="FV548" s="185" t="n"/>
      <c r="FW548" s="119" t="n"/>
      <c r="FX548" s="124" t="n"/>
      <c r="FY548" s="494" t="n"/>
      <c r="FZ548" s="184" t="n"/>
      <c r="GA548" s="184" t="n"/>
      <c r="GB548" s="185" t="n"/>
      <c r="GC548" s="119" t="n"/>
      <c r="GD548" s="124" t="n"/>
      <c r="GE548" s="494" t="n"/>
      <c r="GF548" s="184" t="n"/>
      <c r="GG548" s="184" t="n"/>
      <c r="GH548" s="185" t="n"/>
      <c r="GI548" s="119" t="n"/>
      <c r="GJ548" s="124" t="n"/>
      <c r="GK548" s="494" t="n"/>
      <c r="GL548" s="184" t="n"/>
      <c r="GM548" s="184" t="n"/>
      <c r="GN548" s="185" t="n"/>
      <c r="GO548" s="119" t="n"/>
      <c r="GP548" s="124" t="n"/>
      <c r="GQ548" s="494" t="n"/>
      <c r="GR548" s="184" t="n"/>
      <c r="GS548" s="184" t="n"/>
      <c r="GT548" s="185" t="n"/>
      <c r="GU548" s="119" t="n"/>
      <c r="GV548" s="124" t="n"/>
      <c r="GW548" s="494" t="n"/>
      <c r="GX548" s="184" t="n"/>
      <c r="GY548" s="184" t="n"/>
      <c r="GZ548" s="185" t="n"/>
      <c r="HA548" s="119" t="n"/>
      <c r="HB548" s="124" t="n"/>
      <c r="HC548" s="494" t="n"/>
      <c r="HD548" s="184" t="n"/>
      <c r="HE548" s="184" t="n"/>
      <c r="HF548" s="185" t="n"/>
      <c r="HG548" s="119" t="n"/>
      <c r="HH548" s="124" t="n"/>
      <c r="HI548" s="494" t="n"/>
      <c r="HJ548" s="184" t="n"/>
      <c r="HK548" s="184" t="n"/>
      <c r="HL548" s="168" t="n"/>
      <c r="HM548" s="499" t="n"/>
      <c r="HN548" s="499" t="n"/>
      <c r="HO548" s="499" t="n"/>
      <c r="HP548" s="499" t="n"/>
      <c r="HQ548" s="499" t="n"/>
      <c r="HR548" s="499" t="n"/>
      <c r="HS548" s="169" t="n"/>
    </row>
    <row r="549" ht="15.75" customHeight="1" s="506">
      <c r="B549" s="113" t="n"/>
      <c r="C549" s="236" t="n"/>
      <c r="D549" s="53" t="n"/>
      <c r="E549" s="114" t="n"/>
      <c r="F549" s="114" t="n"/>
      <c r="G549" s="494" t="n"/>
      <c r="H549" s="479" t="n"/>
      <c r="I549" s="479" t="n"/>
      <c r="J549" s="184" t="n"/>
      <c r="K549" s="119" t="n"/>
      <c r="L549" s="124" t="n"/>
      <c r="M549" s="494" t="n"/>
      <c r="N549" s="374" t="n"/>
      <c r="O549" s="184" t="n"/>
      <c r="P549" s="185" t="n"/>
      <c r="Q549" s="119" t="n"/>
      <c r="R549" s="124" t="n"/>
      <c r="S549" s="494" t="n"/>
      <c r="T549" s="184" t="n"/>
      <c r="U549" s="184" t="n"/>
      <c r="V549" s="185" t="n"/>
      <c r="W549" s="119" t="n"/>
      <c r="X549" s="124" t="n"/>
      <c r="Y549" s="494" t="n"/>
      <c r="Z549" s="184" t="n"/>
      <c r="AA549" s="184" t="n"/>
      <c r="AB549" s="185" t="n"/>
      <c r="AC549" s="119" t="n"/>
      <c r="AD549" s="124" t="n"/>
      <c r="AE549" s="494" t="n"/>
      <c r="AF549" s="184" t="n"/>
      <c r="AG549" s="184" t="n"/>
      <c r="AH549" s="185" t="n"/>
      <c r="AI549" s="119" t="n"/>
      <c r="AJ549" s="124" t="n"/>
      <c r="AK549" s="494" t="n"/>
      <c r="AL549" s="184" t="n"/>
      <c r="AM549" s="184" t="n"/>
      <c r="AN549" s="185" t="n"/>
      <c r="AO549" s="119" t="n"/>
      <c r="AP549" s="124" t="n"/>
      <c r="AQ549" s="494" t="n"/>
      <c r="AR549" s="184" t="n"/>
      <c r="AS549" s="184" t="n"/>
      <c r="AT549" s="185" t="n"/>
      <c r="AU549" s="119" t="n"/>
      <c r="AV549" s="124" t="n"/>
      <c r="AW549" s="494" t="n"/>
      <c r="AX549" s="184" t="n"/>
      <c r="AY549" s="184" t="n"/>
      <c r="AZ549" s="185" t="n"/>
      <c r="BA549" s="119" t="n"/>
      <c r="BB549" s="124" t="n"/>
      <c r="BC549" s="494" t="n"/>
      <c r="BD549" s="184" t="n"/>
      <c r="BE549" s="184" t="n"/>
      <c r="BF549" s="185" t="n"/>
      <c r="BG549" s="119" t="n"/>
      <c r="BH549" s="124" t="n"/>
      <c r="BI549" s="494" t="n"/>
      <c r="BJ549" s="184" t="n"/>
      <c r="BK549" s="184" t="n"/>
      <c r="BL549" s="185" t="n"/>
      <c r="BM549" s="119" t="n"/>
      <c r="BN549" s="124" t="n"/>
      <c r="BO549" s="494" t="n"/>
      <c r="BP549" s="184" t="n"/>
      <c r="BQ549" s="184" t="n"/>
      <c r="BR549" s="185" t="n"/>
      <c r="BS549" s="119" t="n"/>
      <c r="BT549" s="124" t="n"/>
      <c r="BU549" s="494" t="n"/>
      <c r="BV549" s="184" t="n"/>
      <c r="BW549" s="184" t="n"/>
      <c r="BX549" s="185" t="n"/>
      <c r="BY549" s="119" t="n"/>
      <c r="BZ549" s="124" t="n"/>
      <c r="CA549" s="494" t="n"/>
      <c r="CB549" s="184" t="n"/>
      <c r="CC549" s="184" t="n"/>
      <c r="CD549" s="185" t="n"/>
      <c r="CE549" s="119" t="n"/>
      <c r="CF549" s="124" t="n"/>
      <c r="CG549" s="494" t="n"/>
      <c r="CH549" s="184" t="n"/>
      <c r="CI549" s="184" t="n"/>
      <c r="CJ549" s="185" t="n"/>
      <c r="CK549" s="119" t="n"/>
      <c r="CL549" s="124" t="n"/>
      <c r="CM549" s="494" t="n"/>
      <c r="CN549" s="184" t="n"/>
      <c r="CO549" s="184" t="n"/>
      <c r="CP549" s="185" t="n"/>
      <c r="CQ549" s="119" t="n"/>
      <c r="CR549" s="124" t="n"/>
      <c r="CS549" s="494" t="n"/>
      <c r="CT549" s="184" t="n"/>
      <c r="CU549" s="184" t="n"/>
      <c r="CV549" s="185" t="n"/>
      <c r="CW549" s="119" t="n"/>
      <c r="CX549" s="124" t="n"/>
      <c r="CY549" s="494" t="n"/>
      <c r="CZ549" s="184" t="n"/>
      <c r="DA549" s="184" t="n"/>
      <c r="DB549" s="185" t="n"/>
      <c r="DC549" s="119" t="n"/>
      <c r="DD549" s="124" t="n"/>
      <c r="DE549" s="494" t="n"/>
      <c r="DF549" s="184" t="n"/>
      <c r="DG549" s="184" t="n"/>
      <c r="DH549" s="185" t="n"/>
      <c r="DI549" s="119" t="n"/>
      <c r="DJ549" s="124" t="n"/>
      <c r="DK549" s="494" t="n"/>
      <c r="DL549" s="184" t="n"/>
      <c r="DM549" s="184" t="n"/>
      <c r="DN549" s="185" t="n"/>
      <c r="DO549" s="119" t="n"/>
      <c r="DP549" s="124" t="n"/>
      <c r="DQ549" s="494" t="n"/>
      <c r="DR549" s="184" t="n"/>
      <c r="DS549" s="184" t="n"/>
      <c r="DT549" s="185" t="n"/>
      <c r="DU549" s="119" t="n"/>
      <c r="DV549" s="124" t="n"/>
      <c r="DW549" s="494" t="n"/>
      <c r="DX549" s="184" t="n"/>
      <c r="DY549" s="184" t="n"/>
      <c r="DZ549" s="185" t="n"/>
      <c r="EA549" s="119" t="n"/>
      <c r="EB549" s="124" t="n"/>
      <c r="EC549" s="494" t="n"/>
      <c r="ED549" s="184" t="n"/>
      <c r="EE549" s="184" t="n"/>
      <c r="EF549" s="185" t="n"/>
      <c r="EG549" s="119" t="n"/>
      <c r="EH549" s="124" t="n"/>
      <c r="EI549" s="494" t="n"/>
      <c r="EJ549" s="184" t="n"/>
      <c r="EK549" s="184" t="n"/>
      <c r="EL549" s="185" t="n"/>
      <c r="EM549" s="119" t="n"/>
      <c r="EN549" s="124" t="n"/>
      <c r="EO549" s="494" t="n"/>
      <c r="EP549" s="184" t="n"/>
      <c r="EQ549" s="184" t="n"/>
      <c r="ER549" s="185" t="n"/>
      <c r="ES549" s="119" t="n"/>
      <c r="ET549" s="124" t="n"/>
      <c r="EU549" s="494" t="n"/>
      <c r="EV549" s="184" t="n"/>
      <c r="EW549" s="184" t="n"/>
      <c r="EX549" s="185" t="n"/>
      <c r="EY549" s="119" t="n"/>
      <c r="EZ549" s="124" t="n"/>
      <c r="FA549" s="494" t="n"/>
      <c r="FB549" s="184" t="n"/>
      <c r="FC549" s="184" t="n"/>
      <c r="FD549" s="185" t="n"/>
      <c r="FE549" s="119" t="n"/>
      <c r="FF549" s="124" t="n"/>
      <c r="FG549" s="494" t="n"/>
      <c r="FH549" s="184" t="n"/>
      <c r="FI549" s="184" t="n"/>
      <c r="FJ549" s="185" t="n"/>
      <c r="FK549" s="119" t="n"/>
      <c r="FL549" s="124" t="n"/>
      <c r="FM549" s="494" t="n"/>
      <c r="FN549" s="184" t="n"/>
      <c r="FO549" s="184" t="n"/>
      <c r="FP549" s="185" t="n"/>
      <c r="FQ549" s="119" t="n"/>
      <c r="FR549" s="124" t="n"/>
      <c r="FS549" s="494" t="n"/>
      <c r="FT549" s="184" t="n"/>
      <c r="FU549" s="184" t="n"/>
      <c r="FV549" s="185" t="n"/>
      <c r="FW549" s="119" t="n"/>
      <c r="FX549" s="124" t="n"/>
      <c r="FY549" s="494" t="n"/>
      <c r="FZ549" s="184" t="n"/>
      <c r="GA549" s="184" t="n"/>
      <c r="GB549" s="185" t="n"/>
      <c r="GC549" s="119" t="n"/>
      <c r="GD549" s="124" t="n"/>
      <c r="GE549" s="494" t="n"/>
      <c r="GF549" s="184" t="n"/>
      <c r="GG549" s="184" t="n"/>
      <c r="GH549" s="185" t="n"/>
      <c r="GI549" s="119" t="n"/>
      <c r="GJ549" s="124" t="n"/>
      <c r="GK549" s="494" t="n"/>
      <c r="GL549" s="184" t="n"/>
      <c r="GM549" s="184" t="n"/>
      <c r="GN549" s="185" t="n"/>
      <c r="GO549" s="119" t="n"/>
      <c r="GP549" s="124" t="n"/>
      <c r="GQ549" s="494" t="n"/>
      <c r="GR549" s="184" t="n"/>
      <c r="GS549" s="184" t="n"/>
      <c r="GT549" s="185" t="n"/>
      <c r="GU549" s="119" t="n"/>
      <c r="GV549" s="124" t="n"/>
      <c r="GW549" s="494" t="n"/>
      <c r="GX549" s="184" t="n"/>
      <c r="GY549" s="184" t="n"/>
      <c r="GZ549" s="185" t="n"/>
      <c r="HA549" s="119" t="n"/>
      <c r="HB549" s="124" t="n"/>
      <c r="HC549" s="494" t="n"/>
      <c r="HD549" s="184" t="n"/>
      <c r="HE549" s="184" t="n"/>
      <c r="HF549" s="185" t="n"/>
      <c r="HG549" s="119" t="n"/>
      <c r="HH549" s="124" t="n"/>
      <c r="HI549" s="494" t="n"/>
      <c r="HJ549" s="184" t="n"/>
      <c r="HK549" s="184" t="n"/>
      <c r="HL549" s="168" t="n"/>
      <c r="HM549" s="499" t="n"/>
      <c r="HN549" s="499" t="n"/>
      <c r="HO549" s="499" t="n"/>
      <c r="HP549" s="499" t="n"/>
      <c r="HQ549" s="499" t="n"/>
      <c r="HR549" s="499" t="n"/>
      <c r="HS549" s="169" t="n"/>
    </row>
    <row r="550" ht="15.75" customHeight="1" s="506">
      <c r="B550" s="113" t="n"/>
      <c r="C550" s="236" t="n"/>
      <c r="D550" s="53" t="n"/>
      <c r="E550" s="114" t="n"/>
      <c r="F550" s="114" t="n"/>
      <c r="G550" s="494" t="n"/>
      <c r="H550" s="479" t="n"/>
      <c r="I550" s="479" t="n"/>
      <c r="J550" s="184" t="n"/>
      <c r="K550" s="119" t="n"/>
      <c r="L550" s="124" t="n"/>
      <c r="M550" s="494" t="n"/>
      <c r="N550" s="374" t="n"/>
      <c r="O550" s="184" t="n"/>
      <c r="P550" s="185" t="n"/>
      <c r="Q550" s="119" t="n"/>
      <c r="R550" s="124" t="n"/>
      <c r="S550" s="494" t="n"/>
      <c r="T550" s="184" t="n"/>
      <c r="U550" s="184" t="n"/>
      <c r="V550" s="185" t="n"/>
      <c r="W550" s="119" t="n"/>
      <c r="X550" s="124" t="n"/>
      <c r="Y550" s="494" t="n"/>
      <c r="Z550" s="184" t="n"/>
      <c r="AA550" s="184" t="n"/>
      <c r="AB550" s="185" t="n"/>
      <c r="AC550" s="119" t="n"/>
      <c r="AD550" s="124" t="n"/>
      <c r="AE550" s="494" t="n"/>
      <c r="AF550" s="184" t="n"/>
      <c r="AG550" s="184" t="n"/>
      <c r="AH550" s="185" t="n"/>
      <c r="AI550" s="119" t="n"/>
      <c r="AJ550" s="124" t="n"/>
      <c r="AK550" s="494" t="n"/>
      <c r="AL550" s="184" t="n"/>
      <c r="AM550" s="184" t="n"/>
      <c r="AN550" s="185" t="n"/>
      <c r="AO550" s="119" t="n"/>
      <c r="AP550" s="124" t="n"/>
      <c r="AQ550" s="494" t="n"/>
      <c r="AR550" s="184" t="n"/>
      <c r="AS550" s="184" t="n"/>
      <c r="AT550" s="185" t="n"/>
      <c r="AU550" s="119" t="n"/>
      <c r="AV550" s="124" t="n"/>
      <c r="AW550" s="494" t="n"/>
      <c r="AX550" s="184" t="n"/>
      <c r="AY550" s="184" t="n"/>
      <c r="AZ550" s="185" t="n"/>
      <c r="BA550" s="119" t="n"/>
      <c r="BB550" s="124" t="n"/>
      <c r="BC550" s="494" t="n"/>
      <c r="BD550" s="184" t="n"/>
      <c r="BE550" s="184" t="n"/>
      <c r="BF550" s="185" t="n"/>
      <c r="BG550" s="119" t="n"/>
      <c r="BH550" s="124" t="n"/>
      <c r="BI550" s="494" t="n"/>
      <c r="BJ550" s="184" t="n"/>
      <c r="BK550" s="184" t="n"/>
      <c r="BL550" s="185" t="n"/>
      <c r="BM550" s="119" t="n"/>
      <c r="BN550" s="124" t="n"/>
      <c r="BO550" s="494" t="n"/>
      <c r="BP550" s="184" t="n"/>
      <c r="BQ550" s="184" t="n"/>
      <c r="BR550" s="185" t="n"/>
      <c r="BS550" s="119" t="n"/>
      <c r="BT550" s="124" t="n"/>
      <c r="BU550" s="494" t="n"/>
      <c r="BV550" s="184" t="n"/>
      <c r="BW550" s="184" t="n"/>
      <c r="BX550" s="185" t="n"/>
      <c r="BY550" s="119" t="n"/>
      <c r="BZ550" s="124" t="n"/>
      <c r="CA550" s="494" t="n"/>
      <c r="CB550" s="184" t="n"/>
      <c r="CC550" s="184" t="n"/>
      <c r="CD550" s="185" t="n"/>
      <c r="CE550" s="119" t="n"/>
      <c r="CF550" s="124" t="n"/>
      <c r="CG550" s="494" t="n"/>
      <c r="CH550" s="184" t="n"/>
      <c r="CI550" s="184" t="n"/>
      <c r="CJ550" s="185" t="n"/>
      <c r="CK550" s="119" t="n"/>
      <c r="CL550" s="124" t="n"/>
      <c r="CM550" s="494" t="n"/>
      <c r="CN550" s="184" t="n"/>
      <c r="CO550" s="184" t="n"/>
      <c r="CP550" s="185" t="n"/>
      <c r="CQ550" s="119" t="n"/>
      <c r="CR550" s="124" t="n"/>
      <c r="CS550" s="494" t="n"/>
      <c r="CT550" s="184" t="n"/>
      <c r="CU550" s="184" t="n"/>
      <c r="CV550" s="185" t="n"/>
      <c r="CW550" s="119" t="n"/>
      <c r="CX550" s="124" t="n"/>
      <c r="CY550" s="494" t="n"/>
      <c r="CZ550" s="184" t="n"/>
      <c r="DA550" s="184" t="n"/>
      <c r="DB550" s="185" t="n"/>
      <c r="DC550" s="119" t="n"/>
      <c r="DD550" s="124" t="n"/>
      <c r="DE550" s="494" t="n"/>
      <c r="DF550" s="184" t="n"/>
      <c r="DG550" s="184" t="n"/>
      <c r="DH550" s="185" t="n"/>
      <c r="DI550" s="119" t="n"/>
      <c r="DJ550" s="124" t="n"/>
      <c r="DK550" s="494" t="n"/>
      <c r="DL550" s="184" t="n"/>
      <c r="DM550" s="184" t="n"/>
      <c r="DN550" s="185" t="n"/>
      <c r="DO550" s="119" t="n"/>
      <c r="DP550" s="124" t="n"/>
      <c r="DQ550" s="494" t="n"/>
      <c r="DR550" s="184" t="n"/>
      <c r="DS550" s="184" t="n"/>
      <c r="DT550" s="185" t="n"/>
      <c r="DU550" s="119" t="n"/>
      <c r="DV550" s="124" t="n"/>
      <c r="DW550" s="494" t="n"/>
      <c r="DX550" s="184" t="n"/>
      <c r="DY550" s="184" t="n"/>
      <c r="DZ550" s="185" t="n"/>
      <c r="EA550" s="119" t="n"/>
      <c r="EB550" s="124" t="n"/>
      <c r="EC550" s="494" t="n"/>
      <c r="ED550" s="184" t="n"/>
      <c r="EE550" s="184" t="n"/>
      <c r="EF550" s="185" t="n"/>
      <c r="EG550" s="119" t="n"/>
      <c r="EH550" s="124" t="n"/>
      <c r="EI550" s="494" t="n"/>
      <c r="EJ550" s="184" t="n"/>
      <c r="EK550" s="184" t="n"/>
      <c r="EL550" s="185" t="n"/>
      <c r="EM550" s="119" t="n"/>
      <c r="EN550" s="124" t="n"/>
      <c r="EO550" s="494" t="n"/>
      <c r="EP550" s="184" t="n"/>
      <c r="EQ550" s="184" t="n"/>
      <c r="ER550" s="185" t="n"/>
      <c r="ES550" s="119" t="n"/>
      <c r="ET550" s="124" t="n"/>
      <c r="EU550" s="494" t="n"/>
      <c r="EV550" s="184" t="n"/>
      <c r="EW550" s="184" t="n"/>
      <c r="EX550" s="185" t="n"/>
      <c r="EY550" s="119" t="n"/>
      <c r="EZ550" s="124" t="n"/>
      <c r="FA550" s="494" t="n"/>
      <c r="FB550" s="184" t="n"/>
      <c r="FC550" s="184" t="n"/>
      <c r="FD550" s="185" t="n"/>
      <c r="FE550" s="119" t="n"/>
      <c r="FF550" s="124" t="n"/>
      <c r="FG550" s="494" t="n"/>
      <c r="FH550" s="184" t="n"/>
      <c r="FI550" s="184" t="n"/>
      <c r="FJ550" s="185" t="n"/>
      <c r="FK550" s="119" t="n"/>
      <c r="FL550" s="124" t="n"/>
      <c r="FM550" s="494" t="n"/>
      <c r="FN550" s="184" t="n"/>
      <c r="FO550" s="184" t="n"/>
      <c r="FP550" s="185" t="n"/>
      <c r="FQ550" s="119" t="n"/>
      <c r="FR550" s="124" t="n"/>
      <c r="FS550" s="494" t="n"/>
      <c r="FT550" s="184" t="n"/>
      <c r="FU550" s="184" t="n"/>
      <c r="FV550" s="185" t="n"/>
      <c r="FW550" s="119" t="n"/>
      <c r="FX550" s="124" t="n"/>
      <c r="FY550" s="494" t="n"/>
      <c r="FZ550" s="184" t="n"/>
      <c r="GA550" s="184" t="n"/>
      <c r="GB550" s="185" t="n"/>
      <c r="GC550" s="119" t="n"/>
      <c r="GD550" s="124" t="n"/>
      <c r="GE550" s="494" t="n"/>
      <c r="GF550" s="184" t="n"/>
      <c r="GG550" s="184" t="n"/>
      <c r="GH550" s="185" t="n"/>
      <c r="GI550" s="119" t="n"/>
      <c r="GJ550" s="124" t="n"/>
      <c r="GK550" s="494" t="n"/>
      <c r="GL550" s="184" t="n"/>
      <c r="GM550" s="184" t="n"/>
      <c r="GN550" s="185" t="n"/>
      <c r="GO550" s="119" t="n"/>
      <c r="GP550" s="124" t="n"/>
      <c r="GQ550" s="494" t="n"/>
      <c r="GR550" s="184" t="n"/>
      <c r="GS550" s="184" t="n"/>
      <c r="GT550" s="185" t="n"/>
      <c r="GU550" s="119" t="n"/>
      <c r="GV550" s="124" t="n"/>
      <c r="GW550" s="494" t="n"/>
      <c r="GX550" s="184" t="n"/>
      <c r="GY550" s="184" t="n"/>
      <c r="GZ550" s="185" t="n"/>
      <c r="HA550" s="119" t="n"/>
      <c r="HB550" s="124" t="n"/>
      <c r="HC550" s="494" t="n"/>
      <c r="HD550" s="184" t="n"/>
      <c r="HE550" s="184" t="n"/>
      <c r="HF550" s="185" t="n"/>
      <c r="HG550" s="119" t="n"/>
      <c r="HH550" s="124" t="n"/>
      <c r="HI550" s="494" t="n"/>
      <c r="HJ550" s="184" t="n"/>
      <c r="HK550" s="184" t="n"/>
      <c r="HL550" s="168" t="n"/>
      <c r="HM550" s="499" t="n"/>
      <c r="HN550" s="499" t="n"/>
      <c r="HO550" s="499" t="n"/>
      <c r="HP550" s="499" t="n"/>
      <c r="HQ550" s="499" t="n"/>
      <c r="HR550" s="499" t="n"/>
      <c r="HS550" s="169" t="n"/>
    </row>
    <row r="551" ht="15.75" customHeight="1" s="506">
      <c r="B551" s="113" t="n"/>
      <c r="C551" s="236" t="n"/>
      <c r="D551" s="53" t="n"/>
      <c r="E551" s="114" t="n"/>
      <c r="F551" s="114" t="n"/>
      <c r="G551" s="494" t="n"/>
      <c r="H551" s="479" t="n"/>
      <c r="I551" s="479" t="n"/>
      <c r="J551" s="184" t="n"/>
      <c r="K551" s="119" t="n"/>
      <c r="L551" s="124" t="n"/>
      <c r="M551" s="494" t="n"/>
      <c r="N551" s="374" t="n"/>
      <c r="O551" s="184" t="n"/>
      <c r="P551" s="185" t="n"/>
      <c r="Q551" s="119" t="n"/>
      <c r="R551" s="124" t="n"/>
      <c r="S551" s="494" t="n"/>
      <c r="T551" s="184" t="n"/>
      <c r="U551" s="184" t="n"/>
      <c r="V551" s="185" t="n"/>
      <c r="W551" s="119" t="n"/>
      <c r="X551" s="124" t="n"/>
      <c r="Y551" s="494" t="n"/>
      <c r="Z551" s="184" t="n"/>
      <c r="AA551" s="184" t="n"/>
      <c r="AB551" s="185" t="n"/>
      <c r="AC551" s="119" t="n"/>
      <c r="AD551" s="124" t="n"/>
      <c r="AE551" s="494" t="n"/>
      <c r="AF551" s="184" t="n"/>
      <c r="AG551" s="184" t="n"/>
      <c r="AH551" s="185" t="n"/>
      <c r="AI551" s="119" t="n"/>
      <c r="AJ551" s="124" t="n"/>
      <c r="AK551" s="494" t="n"/>
      <c r="AL551" s="184" t="n"/>
      <c r="AM551" s="184" t="n"/>
      <c r="AN551" s="185" t="n"/>
      <c r="AO551" s="119" t="n"/>
      <c r="AP551" s="124" t="n"/>
      <c r="AQ551" s="494" t="n"/>
      <c r="AR551" s="184" t="n"/>
      <c r="AS551" s="184" t="n"/>
      <c r="AT551" s="185" t="n"/>
      <c r="AU551" s="119" t="n"/>
      <c r="AV551" s="124" t="n"/>
      <c r="AW551" s="494" t="n"/>
      <c r="AX551" s="184" t="n"/>
      <c r="AY551" s="184" t="n"/>
      <c r="AZ551" s="185" t="n"/>
      <c r="BA551" s="119" t="n"/>
      <c r="BB551" s="124" t="n"/>
      <c r="BC551" s="494" t="n"/>
      <c r="BD551" s="184" t="n"/>
      <c r="BE551" s="184" t="n"/>
      <c r="BF551" s="185" t="n"/>
      <c r="BG551" s="119" t="n"/>
      <c r="BH551" s="124" t="n"/>
      <c r="BI551" s="494" t="n"/>
      <c r="BJ551" s="184" t="n"/>
      <c r="BK551" s="184" t="n"/>
      <c r="BL551" s="185" t="n"/>
      <c r="BM551" s="119" t="n"/>
      <c r="BN551" s="124" t="n"/>
      <c r="BO551" s="494" t="n"/>
      <c r="BP551" s="184" t="n"/>
      <c r="BQ551" s="184" t="n"/>
      <c r="BR551" s="185" t="n"/>
      <c r="BS551" s="119" t="n"/>
      <c r="BT551" s="124" t="n"/>
      <c r="BU551" s="494" t="n"/>
      <c r="BV551" s="184" t="n"/>
      <c r="BW551" s="184" t="n"/>
      <c r="BX551" s="185" t="n"/>
      <c r="BY551" s="119" t="n"/>
      <c r="BZ551" s="124" t="n"/>
      <c r="CA551" s="494" t="n"/>
      <c r="CB551" s="184" t="n"/>
      <c r="CC551" s="184" t="n"/>
      <c r="CD551" s="185" t="n"/>
      <c r="CE551" s="119" t="n"/>
      <c r="CF551" s="124" t="n"/>
      <c r="CG551" s="494" t="n"/>
      <c r="CH551" s="184" t="n"/>
      <c r="CI551" s="184" t="n"/>
      <c r="CJ551" s="185" t="n"/>
      <c r="CK551" s="119" t="n"/>
      <c r="CL551" s="124" t="n"/>
      <c r="CM551" s="494" t="n"/>
      <c r="CN551" s="184" t="n"/>
      <c r="CO551" s="184" t="n"/>
      <c r="CP551" s="185" t="n"/>
      <c r="CQ551" s="119" t="n"/>
      <c r="CR551" s="124" t="n"/>
      <c r="CS551" s="494" t="n"/>
      <c r="CT551" s="184" t="n"/>
      <c r="CU551" s="184" t="n"/>
      <c r="CV551" s="185" t="n"/>
      <c r="CW551" s="119" t="n"/>
      <c r="CX551" s="124" t="n"/>
      <c r="CY551" s="494" t="n"/>
      <c r="CZ551" s="184" t="n"/>
      <c r="DA551" s="184" t="n"/>
      <c r="DB551" s="185" t="n"/>
      <c r="DC551" s="119" t="n"/>
      <c r="DD551" s="124" t="n"/>
      <c r="DE551" s="494" t="n"/>
      <c r="DF551" s="184" t="n"/>
      <c r="DG551" s="184" t="n"/>
      <c r="DH551" s="185" t="n"/>
      <c r="DI551" s="119" t="n"/>
      <c r="DJ551" s="124" t="n"/>
      <c r="DK551" s="494" t="n"/>
      <c r="DL551" s="184" t="n"/>
      <c r="DM551" s="184" t="n"/>
      <c r="DN551" s="185" t="n"/>
      <c r="DO551" s="119" t="n"/>
      <c r="DP551" s="124" t="n"/>
      <c r="DQ551" s="494" t="n"/>
      <c r="DR551" s="184" t="n"/>
      <c r="DS551" s="184" t="n"/>
      <c r="DT551" s="185" t="n"/>
      <c r="DU551" s="119" t="n"/>
      <c r="DV551" s="124" t="n"/>
      <c r="DW551" s="494" t="n"/>
      <c r="DX551" s="184" t="n"/>
      <c r="DY551" s="184" t="n"/>
      <c r="DZ551" s="185" t="n"/>
      <c r="EA551" s="119" t="n"/>
      <c r="EB551" s="124" t="n"/>
      <c r="EC551" s="494" t="n"/>
      <c r="ED551" s="184" t="n"/>
      <c r="EE551" s="184" t="n"/>
      <c r="EF551" s="185" t="n"/>
      <c r="EG551" s="119" t="n"/>
      <c r="EH551" s="124" t="n"/>
      <c r="EI551" s="494" t="n"/>
      <c r="EJ551" s="184" t="n"/>
      <c r="EK551" s="184" t="n"/>
      <c r="EL551" s="185" t="n"/>
      <c r="EM551" s="119" t="n"/>
      <c r="EN551" s="124" t="n"/>
      <c r="EO551" s="494" t="n"/>
      <c r="EP551" s="184" t="n"/>
      <c r="EQ551" s="184" t="n"/>
      <c r="ER551" s="185" t="n"/>
      <c r="ES551" s="119" t="n"/>
      <c r="ET551" s="124" t="n"/>
      <c r="EU551" s="494" t="n"/>
      <c r="EV551" s="184" t="n"/>
      <c r="EW551" s="184" t="n"/>
      <c r="EX551" s="185" t="n"/>
      <c r="EY551" s="119" t="n"/>
      <c r="EZ551" s="124" t="n"/>
      <c r="FA551" s="494" t="n"/>
      <c r="FB551" s="184" t="n"/>
      <c r="FC551" s="184" t="n"/>
      <c r="FD551" s="185" t="n"/>
      <c r="FE551" s="119" t="n"/>
      <c r="FF551" s="124" t="n"/>
      <c r="FG551" s="494" t="n"/>
      <c r="FH551" s="184" t="n"/>
      <c r="FI551" s="184" t="n"/>
      <c r="FJ551" s="185" t="n"/>
      <c r="FK551" s="119" t="n"/>
      <c r="FL551" s="124" t="n"/>
      <c r="FM551" s="494" t="n"/>
      <c r="FN551" s="184" t="n"/>
      <c r="FO551" s="184" t="n"/>
      <c r="FP551" s="185" t="n"/>
      <c r="FQ551" s="119" t="n"/>
      <c r="FR551" s="124" t="n"/>
      <c r="FS551" s="494" t="n"/>
      <c r="FT551" s="184" t="n"/>
      <c r="FU551" s="184" t="n"/>
      <c r="FV551" s="185" t="n"/>
      <c r="FW551" s="119" t="n"/>
      <c r="FX551" s="124" t="n"/>
      <c r="FY551" s="494" t="n"/>
      <c r="FZ551" s="184" t="n"/>
      <c r="GA551" s="184" t="n"/>
      <c r="GB551" s="185" t="n"/>
      <c r="GC551" s="119" t="n"/>
      <c r="GD551" s="124" t="n"/>
      <c r="GE551" s="494" t="n"/>
      <c r="GF551" s="184" t="n"/>
      <c r="GG551" s="184" t="n"/>
      <c r="GH551" s="185" t="n"/>
      <c r="GI551" s="119" t="n"/>
      <c r="GJ551" s="124" t="n"/>
      <c r="GK551" s="494" t="n"/>
      <c r="GL551" s="184" t="n"/>
      <c r="GM551" s="184" t="n"/>
      <c r="GN551" s="185" t="n"/>
      <c r="GO551" s="119" t="n"/>
      <c r="GP551" s="124" t="n"/>
      <c r="GQ551" s="494" t="n"/>
      <c r="GR551" s="184" t="n"/>
      <c r="GS551" s="184" t="n"/>
      <c r="GT551" s="185" t="n"/>
      <c r="GU551" s="119" t="n"/>
      <c r="GV551" s="124" t="n"/>
      <c r="GW551" s="494" t="n"/>
      <c r="GX551" s="184" t="n"/>
      <c r="GY551" s="184" t="n"/>
      <c r="GZ551" s="185" t="n"/>
      <c r="HA551" s="119" t="n"/>
      <c r="HB551" s="124" t="n"/>
      <c r="HC551" s="494" t="n"/>
      <c r="HD551" s="184" t="n"/>
      <c r="HE551" s="184" t="n"/>
      <c r="HF551" s="185" t="n"/>
      <c r="HG551" s="119" t="n"/>
      <c r="HH551" s="124" t="n"/>
      <c r="HI551" s="494" t="n"/>
      <c r="HJ551" s="184" t="n"/>
      <c r="HK551" s="184" t="n"/>
      <c r="HL551" s="168" t="n"/>
      <c r="HM551" s="499" t="n"/>
      <c r="HN551" s="499" t="n"/>
      <c r="HO551" s="499" t="n"/>
      <c r="HP551" s="499" t="n"/>
      <c r="HQ551" s="499" t="n"/>
      <c r="HR551" s="499" t="n"/>
      <c r="HS551" s="169" t="n"/>
    </row>
    <row r="552" ht="15.75" customHeight="1" s="506">
      <c r="B552" s="113" t="n"/>
      <c r="C552" s="236" t="n"/>
      <c r="D552" s="53" t="n"/>
      <c r="E552" s="114" t="n"/>
      <c r="F552" s="114" t="n"/>
      <c r="G552" s="494" t="n"/>
      <c r="H552" s="479" t="n"/>
      <c r="I552" s="479" t="n"/>
      <c r="J552" s="184" t="n"/>
      <c r="K552" s="119" t="n"/>
      <c r="L552" s="124" t="n"/>
      <c r="M552" s="494" t="n"/>
      <c r="N552" s="374" t="n"/>
      <c r="O552" s="184" t="n"/>
      <c r="P552" s="185" t="n"/>
      <c r="Q552" s="119" t="n"/>
      <c r="R552" s="124" t="n"/>
      <c r="S552" s="494" t="n"/>
      <c r="T552" s="184" t="n"/>
      <c r="U552" s="184" t="n"/>
      <c r="V552" s="185" t="n"/>
      <c r="W552" s="119" t="n"/>
      <c r="X552" s="124" t="n"/>
      <c r="Y552" s="494" t="n"/>
      <c r="Z552" s="184" t="n"/>
      <c r="AA552" s="184" t="n"/>
      <c r="AB552" s="185" t="n"/>
      <c r="AC552" s="119" t="n"/>
      <c r="AD552" s="124" t="n"/>
      <c r="AE552" s="494" t="n"/>
      <c r="AF552" s="184" t="n"/>
      <c r="AG552" s="184" t="n"/>
      <c r="AH552" s="185" t="n"/>
      <c r="AI552" s="119" t="n"/>
      <c r="AJ552" s="124" t="n"/>
      <c r="AK552" s="494" t="n"/>
      <c r="AL552" s="184" t="n"/>
      <c r="AM552" s="184" t="n"/>
      <c r="AN552" s="185" t="n"/>
      <c r="AO552" s="119" t="n"/>
      <c r="AP552" s="124" t="n"/>
      <c r="AQ552" s="494" t="n"/>
      <c r="AR552" s="184" t="n"/>
      <c r="AS552" s="184" t="n"/>
      <c r="AT552" s="185" t="n"/>
      <c r="AU552" s="119" t="n"/>
      <c r="AV552" s="124" t="n"/>
      <c r="AW552" s="494" t="n"/>
      <c r="AX552" s="184" t="n"/>
      <c r="AY552" s="184" t="n"/>
      <c r="AZ552" s="185" t="n"/>
      <c r="BA552" s="119" t="n"/>
      <c r="BB552" s="124" t="n"/>
      <c r="BC552" s="494" t="n"/>
      <c r="BD552" s="184" t="n"/>
      <c r="BE552" s="184" t="n"/>
      <c r="BF552" s="185" t="n"/>
      <c r="BG552" s="119" t="n"/>
      <c r="BH552" s="124" t="n"/>
      <c r="BI552" s="494" t="n"/>
      <c r="BJ552" s="184" t="n"/>
      <c r="BK552" s="184" t="n"/>
      <c r="BL552" s="185" t="n"/>
      <c r="BM552" s="119" t="n"/>
      <c r="BN552" s="124" t="n"/>
      <c r="BO552" s="494" t="n"/>
      <c r="BP552" s="184" t="n"/>
      <c r="BQ552" s="184" t="n"/>
      <c r="BR552" s="185" t="n"/>
      <c r="BS552" s="119" t="n"/>
      <c r="BT552" s="124" t="n"/>
      <c r="BU552" s="494" t="n"/>
      <c r="BV552" s="184" t="n"/>
      <c r="BW552" s="184" t="n"/>
      <c r="BX552" s="185" t="n"/>
      <c r="BY552" s="119" t="n"/>
      <c r="BZ552" s="124" t="n"/>
      <c r="CA552" s="494" t="n"/>
      <c r="CB552" s="184" t="n"/>
      <c r="CC552" s="184" t="n"/>
      <c r="CD552" s="185" t="n"/>
      <c r="CE552" s="119" t="n"/>
      <c r="CF552" s="124" t="n"/>
      <c r="CG552" s="494" t="n"/>
      <c r="CH552" s="184" t="n"/>
      <c r="CI552" s="184" t="n"/>
      <c r="CJ552" s="185" t="n"/>
      <c r="CK552" s="119" t="n"/>
      <c r="CL552" s="124" t="n"/>
      <c r="CM552" s="494" t="n"/>
      <c r="CN552" s="184" t="n"/>
      <c r="CO552" s="184" t="n"/>
      <c r="CP552" s="185" t="n"/>
      <c r="CQ552" s="119" t="n"/>
      <c r="CR552" s="124" t="n"/>
      <c r="CS552" s="494" t="n"/>
      <c r="CT552" s="184" t="n"/>
      <c r="CU552" s="184" t="n"/>
      <c r="CV552" s="185" t="n"/>
      <c r="CW552" s="119" t="n"/>
      <c r="CX552" s="124" t="n"/>
      <c r="CY552" s="494" t="n"/>
      <c r="CZ552" s="184" t="n"/>
      <c r="DA552" s="184" t="n"/>
      <c r="DB552" s="185" t="n"/>
      <c r="DC552" s="119" t="n"/>
      <c r="DD552" s="124" t="n"/>
      <c r="DE552" s="494" t="n"/>
      <c r="DF552" s="184" t="n"/>
      <c r="DG552" s="184" t="n"/>
      <c r="DH552" s="185" t="n"/>
      <c r="DI552" s="119" t="n"/>
      <c r="DJ552" s="124" t="n"/>
      <c r="DK552" s="494" t="n"/>
      <c r="DL552" s="184" t="n"/>
      <c r="DM552" s="184" t="n"/>
      <c r="DN552" s="185" t="n"/>
      <c r="DO552" s="119" t="n"/>
      <c r="DP552" s="124" t="n"/>
      <c r="DQ552" s="494" t="n"/>
      <c r="DR552" s="184" t="n"/>
      <c r="DS552" s="184" t="n"/>
      <c r="DT552" s="185" t="n"/>
      <c r="DU552" s="119" t="n"/>
      <c r="DV552" s="124" t="n"/>
      <c r="DW552" s="494" t="n"/>
      <c r="DX552" s="184" t="n"/>
      <c r="DY552" s="184" t="n"/>
      <c r="DZ552" s="185" t="n"/>
      <c r="EA552" s="119" t="n"/>
      <c r="EB552" s="124" t="n"/>
      <c r="EC552" s="494" t="n"/>
      <c r="ED552" s="184" t="n"/>
      <c r="EE552" s="184" t="n"/>
      <c r="EF552" s="185" t="n"/>
      <c r="EG552" s="119" t="n"/>
      <c r="EH552" s="124" t="n"/>
      <c r="EI552" s="494" t="n"/>
      <c r="EJ552" s="184" t="n"/>
      <c r="EK552" s="184" t="n"/>
      <c r="EL552" s="185" t="n"/>
      <c r="EM552" s="119" t="n"/>
      <c r="EN552" s="124" t="n"/>
      <c r="EO552" s="494" t="n"/>
      <c r="EP552" s="184" t="n"/>
      <c r="EQ552" s="184" t="n"/>
      <c r="ER552" s="185" t="n"/>
      <c r="ES552" s="119" t="n"/>
      <c r="ET552" s="124" t="n"/>
      <c r="EU552" s="494" t="n"/>
      <c r="EV552" s="184" t="n"/>
      <c r="EW552" s="184" t="n"/>
      <c r="EX552" s="185" t="n"/>
      <c r="EY552" s="119" t="n"/>
      <c r="EZ552" s="124" t="n"/>
      <c r="FA552" s="494" t="n"/>
      <c r="FB552" s="184" t="n"/>
      <c r="FC552" s="184" t="n"/>
      <c r="FD552" s="185" t="n"/>
      <c r="FE552" s="119" t="n"/>
      <c r="FF552" s="124" t="n"/>
      <c r="FG552" s="494" t="n"/>
      <c r="FH552" s="184" t="n"/>
      <c r="FI552" s="184" t="n"/>
      <c r="FJ552" s="185" t="n"/>
      <c r="FK552" s="119" t="n"/>
      <c r="FL552" s="124" t="n"/>
      <c r="FM552" s="494" t="n"/>
      <c r="FN552" s="184" t="n"/>
      <c r="FO552" s="184" t="n"/>
      <c r="FP552" s="185" t="n"/>
      <c r="FQ552" s="119" t="n"/>
      <c r="FR552" s="124" t="n"/>
      <c r="FS552" s="494" t="n"/>
      <c r="FT552" s="184" t="n"/>
      <c r="FU552" s="184" t="n"/>
      <c r="FV552" s="185" t="n"/>
      <c r="FW552" s="119" t="n"/>
      <c r="FX552" s="124" t="n"/>
      <c r="FY552" s="494" t="n"/>
      <c r="FZ552" s="184" t="n"/>
      <c r="GA552" s="184" t="n"/>
      <c r="GB552" s="185" t="n"/>
      <c r="GC552" s="119" t="n"/>
      <c r="GD552" s="124" t="n"/>
      <c r="GE552" s="494" t="n"/>
      <c r="GF552" s="184" t="n"/>
      <c r="GG552" s="184" t="n"/>
      <c r="GH552" s="185" t="n"/>
      <c r="GI552" s="119" t="n"/>
      <c r="GJ552" s="124" t="n"/>
      <c r="GK552" s="494" t="n"/>
      <c r="GL552" s="184" t="n"/>
      <c r="GM552" s="184" t="n"/>
      <c r="GN552" s="185" t="n"/>
      <c r="GO552" s="119" t="n"/>
      <c r="GP552" s="124" t="n"/>
      <c r="GQ552" s="494" t="n"/>
      <c r="GR552" s="184" t="n"/>
      <c r="GS552" s="184" t="n"/>
      <c r="GT552" s="185" t="n"/>
      <c r="GU552" s="119" t="n"/>
      <c r="GV552" s="124" t="n"/>
      <c r="GW552" s="494" t="n"/>
      <c r="GX552" s="184" t="n"/>
      <c r="GY552" s="184" t="n"/>
      <c r="GZ552" s="185" t="n"/>
      <c r="HA552" s="119" t="n"/>
      <c r="HB552" s="124" t="n"/>
      <c r="HC552" s="494" t="n"/>
      <c r="HD552" s="184" t="n"/>
      <c r="HE552" s="184" t="n"/>
      <c r="HF552" s="185" t="n"/>
      <c r="HG552" s="119" t="n"/>
      <c r="HH552" s="124" t="n"/>
      <c r="HI552" s="494" t="n"/>
      <c r="HJ552" s="184" t="n"/>
      <c r="HK552" s="184" t="n"/>
      <c r="HL552" s="168" t="n"/>
      <c r="HM552" s="499" t="n"/>
      <c r="HN552" s="499" t="n"/>
      <c r="HO552" s="499" t="n"/>
      <c r="HP552" s="499" t="n"/>
      <c r="HQ552" s="499" t="n"/>
      <c r="HR552" s="499" t="n"/>
      <c r="HS552" s="169" t="n"/>
    </row>
    <row r="553" ht="15.75" customHeight="1" s="506">
      <c r="C553" s="2" t="n"/>
      <c r="G553" s="480" t="n"/>
      <c r="H553" s="2" t="n"/>
      <c r="I553" s="2" t="n"/>
      <c r="K553" s="480" t="n"/>
      <c r="L553" s="480" t="n"/>
      <c r="M553" s="480" t="n"/>
      <c r="N553" s="490" t="n"/>
      <c r="O553" s="398" t="n"/>
      <c r="HM553" s="5" t="n"/>
      <c r="HN553" s="5" t="n"/>
      <c r="HO553" s="5" t="n"/>
      <c r="HP553" s="5" t="n"/>
      <c r="HQ553" s="5" t="n"/>
      <c r="HR553" s="5" t="n"/>
      <c r="HS553" s="5" t="n"/>
    </row>
    <row r="554" ht="15.75" customHeight="1" s="506">
      <c r="C554" s="2" t="n"/>
      <c r="G554" s="480" t="n"/>
      <c r="H554" s="2" t="n"/>
      <c r="I554" s="2" t="n"/>
      <c r="K554" s="480" t="n"/>
      <c r="L554" s="480" t="n"/>
      <c r="M554" s="480" t="n"/>
      <c r="N554" s="490" t="n"/>
      <c r="O554" s="398" t="n"/>
      <c r="HM554" s="5" t="n"/>
      <c r="HN554" s="5" t="n"/>
      <c r="HO554" s="5" t="n"/>
      <c r="HP554" s="5" t="n"/>
      <c r="HQ554" s="5" t="n"/>
      <c r="HR554" s="5" t="n"/>
      <c r="HS554" s="5" t="n"/>
    </row>
    <row r="555" ht="15.75" customHeight="1" s="506">
      <c r="C555" s="2" t="n"/>
      <c r="G555" s="480" t="n"/>
      <c r="H555" s="2" t="n"/>
      <c r="I555" s="2" t="n"/>
      <c r="K555" s="480" t="n"/>
      <c r="L555" s="480" t="n"/>
      <c r="M555" s="480" t="n"/>
      <c r="N555" s="490" t="n"/>
      <c r="O555" s="398" t="n"/>
      <c r="HM555" s="5" t="n"/>
      <c r="HN555" s="5" t="n"/>
      <c r="HO555" s="5" t="n"/>
      <c r="HP555" s="5" t="n"/>
      <c r="HQ555" s="5" t="n"/>
      <c r="HR555" s="5" t="n"/>
      <c r="HS555" s="5" t="n"/>
    </row>
    <row r="556" ht="15.75" customHeight="1" s="506">
      <c r="C556" s="2" t="n"/>
      <c r="G556" s="480" t="n"/>
      <c r="H556" s="2" t="n"/>
      <c r="I556" s="2" t="n"/>
      <c r="K556" s="480" t="n"/>
      <c r="L556" s="480" t="n"/>
      <c r="M556" s="480" t="n"/>
      <c r="N556" s="490" t="n"/>
      <c r="O556" s="398" t="n"/>
      <c r="HM556" s="5" t="n"/>
      <c r="HN556" s="5" t="n"/>
      <c r="HO556" s="5" t="n"/>
      <c r="HP556" s="5" t="n"/>
      <c r="HQ556" s="5" t="n"/>
      <c r="HR556" s="5" t="n"/>
      <c r="HS556" s="5" t="n"/>
    </row>
    <row r="557" ht="15.75" customHeight="1" s="506">
      <c r="C557" s="2" t="n"/>
      <c r="G557" s="480" t="n"/>
      <c r="H557" s="2" t="n"/>
      <c r="I557" s="2" t="n"/>
      <c r="K557" s="480" t="n"/>
      <c r="L557" s="480" t="n"/>
      <c r="M557" s="480" t="n"/>
      <c r="N557" s="490" t="n"/>
      <c r="O557" s="398" t="n"/>
      <c r="HM557" s="5" t="n"/>
      <c r="HN557" s="5" t="n"/>
      <c r="HO557" s="5" t="n"/>
      <c r="HP557" s="5" t="n"/>
      <c r="HQ557" s="5" t="n"/>
      <c r="HR557" s="5" t="n"/>
      <c r="HS557" s="5" t="n"/>
    </row>
    <row r="558" ht="15.75" customHeight="1" s="506">
      <c r="C558" s="2" t="n"/>
      <c r="G558" s="480" t="n"/>
      <c r="H558" s="2" t="n"/>
      <c r="I558" s="2" t="n"/>
      <c r="K558" s="480" t="n"/>
      <c r="L558" s="480" t="n"/>
      <c r="M558" s="480" t="n"/>
      <c r="N558" s="490" t="n"/>
      <c r="O558" s="398" t="n"/>
      <c r="HM558" s="5" t="n"/>
      <c r="HN558" s="5" t="n"/>
      <c r="HO558" s="5" t="n"/>
      <c r="HP558" s="5" t="n"/>
      <c r="HQ558" s="5" t="n"/>
      <c r="HR558" s="5" t="n"/>
      <c r="HS558" s="5" t="n"/>
    </row>
    <row r="559" ht="15.75" customHeight="1" s="506">
      <c r="C559" s="2" t="n"/>
      <c r="G559" s="480" t="n"/>
      <c r="H559" s="2" t="n"/>
      <c r="I559" s="2" t="n"/>
      <c r="K559" s="480" t="n"/>
      <c r="L559" s="480" t="n"/>
      <c r="M559" s="480" t="n"/>
      <c r="N559" s="490" t="n"/>
      <c r="O559" s="398" t="n"/>
      <c r="HM559" s="5" t="n"/>
      <c r="HN559" s="5" t="n"/>
      <c r="HO559" s="5" t="n"/>
      <c r="HP559" s="5" t="n"/>
      <c r="HQ559" s="5" t="n"/>
      <c r="HR559" s="5" t="n"/>
      <c r="HS559" s="5" t="n"/>
    </row>
    <row r="560" ht="15.75" customHeight="1" s="506">
      <c r="C560" s="2" t="n"/>
      <c r="G560" s="480" t="n"/>
      <c r="H560" s="2" t="n"/>
      <c r="I560" s="2" t="n"/>
      <c r="K560" s="480" t="n"/>
      <c r="L560" s="480" t="n"/>
      <c r="M560" s="480" t="n"/>
      <c r="N560" s="490" t="n"/>
      <c r="O560" s="398" t="n"/>
      <c r="HM560" s="5" t="n"/>
      <c r="HN560" s="5" t="n"/>
      <c r="HO560" s="5" t="n"/>
      <c r="HP560" s="5" t="n"/>
      <c r="HQ560" s="5" t="n"/>
      <c r="HR560" s="5" t="n"/>
      <c r="HS560" s="5" t="n"/>
    </row>
    <row r="561" ht="15.75" customHeight="1" s="506">
      <c r="C561" s="2" t="n"/>
      <c r="G561" s="480" t="n"/>
      <c r="H561" s="2" t="n"/>
      <c r="I561" s="2" t="n"/>
      <c r="K561" s="480" t="n"/>
      <c r="L561" s="480" t="n"/>
      <c r="M561" s="480" t="n"/>
      <c r="N561" s="490" t="n"/>
      <c r="O561" s="398" t="n"/>
      <c r="HM561" s="5" t="n"/>
      <c r="HN561" s="5" t="n"/>
      <c r="HO561" s="5" t="n"/>
      <c r="HP561" s="5" t="n"/>
      <c r="HQ561" s="5" t="n"/>
      <c r="HR561" s="5" t="n"/>
      <c r="HS561" s="5" t="n"/>
    </row>
    <row r="562" ht="15.75" customHeight="1" s="506">
      <c r="C562" s="2" t="n"/>
      <c r="G562" s="480" t="n"/>
      <c r="H562" s="2" t="n"/>
      <c r="I562" s="2" t="n"/>
      <c r="K562" s="480" t="n"/>
      <c r="L562" s="480" t="n"/>
      <c r="M562" s="480" t="n"/>
      <c r="N562" s="490" t="n"/>
      <c r="O562" s="398" t="n"/>
      <c r="HM562" s="5" t="n"/>
      <c r="HN562" s="5" t="n"/>
      <c r="HO562" s="5" t="n"/>
      <c r="HP562" s="5" t="n"/>
      <c r="HQ562" s="5" t="n"/>
      <c r="HR562" s="5" t="n"/>
      <c r="HS562" s="5" t="n"/>
    </row>
    <row r="563" ht="15.75" customHeight="1" s="506">
      <c r="C563" s="2" t="n"/>
      <c r="G563" s="480" t="n"/>
      <c r="H563" s="2" t="n"/>
      <c r="I563" s="2" t="n"/>
      <c r="K563" s="480" t="n"/>
      <c r="L563" s="480" t="n"/>
      <c r="M563" s="480" t="n"/>
      <c r="N563" s="490" t="n"/>
      <c r="O563" s="398" t="n"/>
      <c r="HM563" s="5" t="n"/>
      <c r="HN563" s="5" t="n"/>
      <c r="HO563" s="5" t="n"/>
      <c r="HP563" s="5" t="n"/>
      <c r="HQ563" s="5" t="n"/>
      <c r="HR563" s="5" t="n"/>
      <c r="HS563" s="5" t="n"/>
    </row>
    <row r="564" ht="15.75" customHeight="1" s="506">
      <c r="C564" s="2" t="n"/>
      <c r="G564" s="480" t="n"/>
      <c r="H564" s="2" t="n"/>
      <c r="I564" s="2" t="n"/>
      <c r="K564" s="480" t="n"/>
      <c r="L564" s="480" t="n"/>
      <c r="M564" s="480" t="n"/>
      <c r="N564" s="490" t="n"/>
      <c r="O564" s="398" t="n"/>
      <c r="HM564" s="5" t="n"/>
      <c r="HN564" s="5" t="n"/>
      <c r="HO564" s="5" t="n"/>
      <c r="HP564" s="5" t="n"/>
      <c r="HQ564" s="5" t="n"/>
      <c r="HR564" s="5" t="n"/>
      <c r="HS564" s="5" t="n"/>
    </row>
    <row r="565" ht="15.75" customHeight="1" s="506">
      <c r="C565" s="2" t="n"/>
      <c r="G565" s="480" t="n"/>
      <c r="H565" s="2" t="n"/>
      <c r="I565" s="2" t="n"/>
      <c r="K565" s="480" t="n"/>
      <c r="L565" s="480" t="n"/>
      <c r="M565" s="480" t="n"/>
      <c r="N565" s="490" t="n"/>
      <c r="O565" s="398" t="n"/>
      <c r="HM565" s="5" t="n"/>
      <c r="HN565" s="5" t="n"/>
      <c r="HO565" s="5" t="n"/>
      <c r="HP565" s="5" t="n"/>
      <c r="HQ565" s="5" t="n"/>
      <c r="HR565" s="5" t="n"/>
      <c r="HS565" s="5" t="n"/>
    </row>
    <row r="566" ht="15.75" customHeight="1" s="506">
      <c r="C566" s="2" t="n"/>
      <c r="G566" s="480" t="n"/>
      <c r="H566" s="2" t="n"/>
      <c r="I566" s="2" t="n"/>
      <c r="K566" s="480" t="n"/>
      <c r="L566" s="480" t="n"/>
      <c r="M566" s="480" t="n"/>
      <c r="N566" s="490" t="n"/>
      <c r="O566" s="398" t="n"/>
      <c r="HM566" s="5" t="n"/>
      <c r="HN566" s="5" t="n"/>
      <c r="HO566" s="5" t="n"/>
      <c r="HP566" s="5" t="n"/>
      <c r="HQ566" s="5" t="n"/>
      <c r="HR566" s="5" t="n"/>
      <c r="HS566" s="5" t="n"/>
    </row>
    <row r="567" ht="15.75" customHeight="1" s="506">
      <c r="C567" s="2" t="n"/>
      <c r="G567" s="480" t="n"/>
      <c r="H567" s="2" t="n"/>
      <c r="I567" s="2" t="n"/>
      <c r="K567" s="480" t="n"/>
      <c r="L567" s="480" t="n"/>
      <c r="M567" s="480" t="n"/>
      <c r="N567" s="490" t="n"/>
      <c r="O567" s="398" t="n"/>
      <c r="HM567" s="5" t="n"/>
      <c r="HN567" s="5" t="n"/>
      <c r="HO567" s="5" t="n"/>
      <c r="HP567" s="5" t="n"/>
      <c r="HQ567" s="5" t="n"/>
      <c r="HR567" s="5" t="n"/>
      <c r="HS567" s="5" t="n"/>
    </row>
    <row r="568" ht="15.75" customHeight="1" s="506">
      <c r="C568" s="2" t="n"/>
      <c r="G568" s="480" t="n"/>
      <c r="H568" s="2" t="n"/>
      <c r="I568" s="2" t="n"/>
      <c r="K568" s="480" t="n"/>
      <c r="L568" s="480" t="n"/>
      <c r="M568" s="480" t="n"/>
      <c r="N568" s="490" t="n"/>
      <c r="O568" s="398" t="n"/>
      <c r="HM568" s="5" t="n"/>
      <c r="HN568" s="5" t="n"/>
      <c r="HO568" s="5" t="n"/>
      <c r="HP568" s="5" t="n"/>
      <c r="HQ568" s="5" t="n"/>
      <c r="HR568" s="5" t="n"/>
      <c r="HS568" s="5" t="n"/>
    </row>
    <row r="569" ht="15.75" customHeight="1" s="506">
      <c r="C569" s="2" t="n"/>
      <c r="G569" s="480" t="n"/>
      <c r="H569" s="2" t="n"/>
      <c r="I569" s="2" t="n"/>
      <c r="K569" s="480" t="n"/>
      <c r="L569" s="480" t="n"/>
      <c r="M569" s="480" t="n"/>
      <c r="N569" s="490" t="n"/>
      <c r="O569" s="398" t="n"/>
      <c r="HM569" s="5" t="n"/>
      <c r="HN569" s="5" t="n"/>
      <c r="HO569" s="5" t="n"/>
      <c r="HP569" s="5" t="n"/>
      <c r="HQ569" s="5" t="n"/>
      <c r="HR569" s="5" t="n"/>
      <c r="HS569" s="5" t="n"/>
    </row>
    <row r="570" ht="15.75" customHeight="1" s="506">
      <c r="C570" s="2" t="n"/>
      <c r="G570" s="480" t="n"/>
      <c r="H570" s="2" t="n"/>
      <c r="I570" s="2" t="n"/>
      <c r="K570" s="480" t="n"/>
      <c r="L570" s="480" t="n"/>
      <c r="M570" s="480" t="n"/>
      <c r="N570" s="490" t="n"/>
      <c r="O570" s="398" t="n"/>
      <c r="HM570" s="5" t="n"/>
      <c r="HN570" s="5" t="n"/>
      <c r="HO570" s="5" t="n"/>
      <c r="HP570" s="5" t="n"/>
      <c r="HQ570" s="5" t="n"/>
      <c r="HR570" s="5" t="n"/>
      <c r="HS570" s="5" t="n"/>
    </row>
    <row r="571" ht="15.75" customHeight="1" s="506">
      <c r="C571" s="2" t="n"/>
      <c r="G571" s="480" t="n"/>
      <c r="H571" s="2" t="n"/>
      <c r="I571" s="2" t="n"/>
      <c r="K571" s="480" t="n"/>
      <c r="L571" s="480" t="n"/>
      <c r="M571" s="480" t="n"/>
      <c r="N571" s="490" t="n"/>
      <c r="O571" s="398" t="n"/>
      <c r="HM571" s="5" t="n"/>
      <c r="HN571" s="5" t="n"/>
      <c r="HO571" s="5" t="n"/>
      <c r="HP571" s="5" t="n"/>
      <c r="HQ571" s="5" t="n"/>
      <c r="HR571" s="5" t="n"/>
      <c r="HS571" s="5" t="n"/>
    </row>
    <row r="572" ht="15.75" customHeight="1" s="506">
      <c r="C572" s="2" t="n"/>
      <c r="G572" s="480" t="n"/>
      <c r="H572" s="2" t="n"/>
      <c r="I572" s="2" t="n"/>
      <c r="K572" s="480" t="n"/>
      <c r="L572" s="480" t="n"/>
      <c r="M572" s="480" t="n"/>
      <c r="N572" s="490" t="n"/>
      <c r="O572" s="398" t="n"/>
      <c r="HM572" s="5" t="n"/>
      <c r="HN572" s="5" t="n"/>
      <c r="HO572" s="5" t="n"/>
      <c r="HP572" s="5" t="n"/>
      <c r="HQ572" s="5" t="n"/>
      <c r="HR572" s="5" t="n"/>
      <c r="HS572" s="5" t="n"/>
    </row>
    <row r="573" ht="15.75" customHeight="1" s="506">
      <c r="C573" s="2" t="n"/>
      <c r="G573" s="480" t="n"/>
      <c r="H573" s="2" t="n"/>
      <c r="I573" s="2" t="n"/>
      <c r="K573" s="480" t="n"/>
      <c r="L573" s="480" t="n"/>
      <c r="M573" s="480" t="n"/>
      <c r="N573" s="490" t="n"/>
      <c r="O573" s="398" t="n"/>
      <c r="HM573" s="5" t="n"/>
      <c r="HN573" s="5" t="n"/>
      <c r="HO573" s="5" t="n"/>
      <c r="HP573" s="5" t="n"/>
      <c r="HQ573" s="5" t="n"/>
      <c r="HR573" s="5" t="n"/>
      <c r="HS573" s="5" t="n"/>
    </row>
    <row r="574" ht="15.75" customHeight="1" s="506">
      <c r="C574" s="2" t="n"/>
      <c r="G574" s="480" t="n"/>
      <c r="H574" s="2" t="n"/>
      <c r="I574" s="2" t="n"/>
      <c r="K574" s="480" t="n"/>
      <c r="L574" s="480" t="n"/>
      <c r="M574" s="480" t="n"/>
      <c r="N574" s="490" t="n"/>
      <c r="O574" s="398" t="n"/>
      <c r="HM574" s="5" t="n"/>
      <c r="HN574" s="5" t="n"/>
      <c r="HO574" s="5" t="n"/>
      <c r="HP574" s="5" t="n"/>
      <c r="HQ574" s="5" t="n"/>
      <c r="HR574" s="5" t="n"/>
      <c r="HS574" s="5" t="n"/>
    </row>
    <row r="575" ht="15.75" customHeight="1" s="506">
      <c r="C575" s="2" t="n"/>
      <c r="G575" s="480" t="n"/>
      <c r="H575" s="2" t="n"/>
      <c r="I575" s="2" t="n"/>
      <c r="K575" s="480" t="n"/>
      <c r="L575" s="480" t="n"/>
      <c r="M575" s="480" t="n"/>
      <c r="N575" s="490" t="n"/>
      <c r="O575" s="398" t="n"/>
      <c r="HM575" s="5" t="n"/>
      <c r="HN575" s="5" t="n"/>
      <c r="HO575" s="5" t="n"/>
      <c r="HP575" s="5" t="n"/>
      <c r="HQ575" s="5" t="n"/>
      <c r="HR575" s="5" t="n"/>
      <c r="HS575" s="5" t="n"/>
    </row>
    <row r="576" ht="15.75" customHeight="1" s="506">
      <c r="C576" s="2" t="n"/>
      <c r="G576" s="480" t="n"/>
      <c r="H576" s="2" t="n"/>
      <c r="I576" s="2" t="n"/>
      <c r="K576" s="480" t="n"/>
      <c r="L576" s="480" t="n"/>
      <c r="M576" s="480" t="n"/>
      <c r="N576" s="490" t="n"/>
      <c r="O576" s="398" t="n"/>
      <c r="HM576" s="5" t="n"/>
      <c r="HN576" s="5" t="n"/>
      <c r="HO576" s="5" t="n"/>
      <c r="HP576" s="5" t="n"/>
      <c r="HQ576" s="5" t="n"/>
      <c r="HR576" s="5" t="n"/>
      <c r="HS576" s="5" t="n"/>
    </row>
    <row r="577" ht="15.75" customHeight="1" s="506">
      <c r="C577" s="2" t="n"/>
      <c r="G577" s="480" t="n"/>
      <c r="H577" s="2" t="n"/>
      <c r="I577" s="2" t="n"/>
      <c r="K577" s="480" t="n"/>
      <c r="L577" s="480" t="n"/>
      <c r="M577" s="480" t="n"/>
      <c r="N577" s="490" t="n"/>
      <c r="O577" s="398" t="n"/>
      <c r="HM577" s="5" t="n"/>
      <c r="HN577" s="5" t="n"/>
      <c r="HO577" s="5" t="n"/>
      <c r="HP577" s="5" t="n"/>
      <c r="HQ577" s="5" t="n"/>
      <c r="HR577" s="5" t="n"/>
      <c r="HS577" s="5" t="n"/>
    </row>
    <row r="578" ht="15.75" customHeight="1" s="506">
      <c r="C578" s="2" t="n"/>
      <c r="G578" s="480" t="n"/>
      <c r="H578" s="2" t="n"/>
      <c r="I578" s="2" t="n"/>
      <c r="K578" s="480" t="n"/>
      <c r="L578" s="480" t="n"/>
      <c r="M578" s="480" t="n"/>
      <c r="N578" s="490" t="n"/>
      <c r="O578" s="398" t="n"/>
      <c r="HM578" s="5" t="n"/>
      <c r="HN578" s="5" t="n"/>
      <c r="HO578" s="5" t="n"/>
      <c r="HP578" s="5" t="n"/>
      <c r="HQ578" s="5" t="n"/>
      <c r="HR578" s="5" t="n"/>
      <c r="HS578" s="5" t="n"/>
    </row>
    <row r="579" ht="15.75" customHeight="1" s="506">
      <c r="C579" s="2" t="n"/>
      <c r="G579" s="480" t="n"/>
      <c r="H579" s="2" t="n"/>
      <c r="I579" s="2" t="n"/>
      <c r="K579" s="480" t="n"/>
      <c r="L579" s="480" t="n"/>
      <c r="M579" s="480" t="n"/>
      <c r="N579" s="490" t="n"/>
      <c r="O579" s="398" t="n"/>
      <c r="HM579" s="5" t="n"/>
      <c r="HN579" s="5" t="n"/>
      <c r="HO579" s="5" t="n"/>
      <c r="HP579" s="5" t="n"/>
      <c r="HQ579" s="5" t="n"/>
      <c r="HR579" s="5" t="n"/>
      <c r="HS579" s="5" t="n"/>
    </row>
    <row r="580" ht="15.75" customHeight="1" s="506">
      <c r="C580" s="2" t="n"/>
      <c r="G580" s="480" t="n"/>
      <c r="H580" s="2" t="n"/>
      <c r="I580" s="2" t="n"/>
      <c r="K580" s="480" t="n"/>
      <c r="L580" s="480" t="n"/>
      <c r="M580" s="480" t="n"/>
      <c r="N580" s="490" t="n"/>
      <c r="O580" s="398" t="n"/>
      <c r="HM580" s="5" t="n"/>
      <c r="HN580" s="5" t="n"/>
      <c r="HO580" s="5" t="n"/>
      <c r="HP580" s="5" t="n"/>
      <c r="HQ580" s="5" t="n"/>
      <c r="HR580" s="5" t="n"/>
      <c r="HS580" s="5" t="n"/>
    </row>
    <row r="581" ht="15.75" customHeight="1" s="506">
      <c r="C581" s="2" t="n"/>
      <c r="G581" s="480" t="n"/>
      <c r="H581" s="2" t="n"/>
      <c r="I581" s="2" t="n"/>
      <c r="K581" s="480" t="n"/>
      <c r="L581" s="480" t="n"/>
      <c r="M581" s="480" t="n"/>
      <c r="N581" s="490" t="n"/>
      <c r="O581" s="398" t="n"/>
      <c r="HM581" s="5" t="n"/>
      <c r="HN581" s="5" t="n"/>
      <c r="HO581" s="5" t="n"/>
      <c r="HP581" s="5" t="n"/>
      <c r="HQ581" s="5" t="n"/>
      <c r="HR581" s="5" t="n"/>
      <c r="HS581" s="5" t="n"/>
    </row>
    <row r="582" ht="15.75" customHeight="1" s="506">
      <c r="C582" s="2" t="n"/>
      <c r="G582" s="480" t="n"/>
      <c r="H582" s="2" t="n"/>
      <c r="I582" s="2" t="n"/>
      <c r="K582" s="480" t="n"/>
      <c r="L582" s="480" t="n"/>
      <c r="M582" s="480" t="n"/>
      <c r="N582" s="490" t="n"/>
      <c r="O582" s="398" t="n"/>
      <c r="HM582" s="5" t="n"/>
      <c r="HN582" s="5" t="n"/>
      <c r="HO582" s="5" t="n"/>
      <c r="HP582" s="5" t="n"/>
      <c r="HQ582" s="5" t="n"/>
      <c r="HR582" s="5" t="n"/>
      <c r="HS582" s="5" t="n"/>
    </row>
    <row r="583" ht="15.75" customHeight="1" s="506">
      <c r="C583" s="2" t="n"/>
      <c r="G583" s="480" t="n"/>
      <c r="H583" s="2" t="n"/>
      <c r="I583" s="2" t="n"/>
      <c r="K583" s="480" t="n"/>
      <c r="L583" s="480" t="n"/>
      <c r="M583" s="480" t="n"/>
      <c r="N583" s="490" t="n"/>
      <c r="O583" s="398" t="n"/>
      <c r="HM583" s="5" t="n"/>
      <c r="HN583" s="5" t="n"/>
      <c r="HO583" s="5" t="n"/>
      <c r="HP583" s="5" t="n"/>
      <c r="HQ583" s="5" t="n"/>
      <c r="HR583" s="5" t="n"/>
      <c r="HS583" s="5" t="n"/>
    </row>
    <row r="584" ht="15.75" customHeight="1" s="506">
      <c r="C584" s="2" t="n"/>
      <c r="G584" s="480" t="n"/>
      <c r="H584" s="2" t="n"/>
      <c r="I584" s="2" t="n"/>
      <c r="K584" s="480" t="n"/>
      <c r="L584" s="480" t="n"/>
      <c r="M584" s="480" t="n"/>
      <c r="N584" s="490" t="n"/>
      <c r="O584" s="398" t="n"/>
      <c r="HM584" s="5" t="n"/>
      <c r="HN584" s="5" t="n"/>
      <c r="HO584" s="5" t="n"/>
      <c r="HP584" s="5" t="n"/>
      <c r="HQ584" s="5" t="n"/>
      <c r="HR584" s="5" t="n"/>
      <c r="HS584" s="5" t="n"/>
    </row>
    <row r="585" ht="15.75" customHeight="1" s="506">
      <c r="C585" s="2" t="n"/>
      <c r="G585" s="480" t="n"/>
      <c r="H585" s="2" t="n"/>
      <c r="I585" s="2" t="n"/>
      <c r="K585" s="480" t="n"/>
      <c r="L585" s="480" t="n"/>
      <c r="M585" s="480" t="n"/>
      <c r="N585" s="490" t="n"/>
      <c r="O585" s="398" t="n"/>
      <c r="HM585" s="5" t="n"/>
      <c r="HN585" s="5" t="n"/>
      <c r="HO585" s="5" t="n"/>
      <c r="HP585" s="5" t="n"/>
      <c r="HQ585" s="5" t="n"/>
      <c r="HR585" s="5" t="n"/>
      <c r="HS585" s="5" t="n"/>
    </row>
    <row r="586" ht="15.75" customHeight="1" s="506">
      <c r="C586" s="2" t="n"/>
      <c r="G586" s="480" t="n"/>
      <c r="H586" s="2" t="n"/>
      <c r="I586" s="2" t="n"/>
      <c r="K586" s="480" t="n"/>
      <c r="L586" s="480" t="n"/>
      <c r="M586" s="480" t="n"/>
      <c r="N586" s="490" t="n"/>
      <c r="O586" s="398" t="n"/>
      <c r="HM586" s="5" t="n"/>
      <c r="HN586" s="5" t="n"/>
      <c r="HO586" s="5" t="n"/>
      <c r="HP586" s="5" t="n"/>
      <c r="HQ586" s="5" t="n"/>
      <c r="HR586" s="5" t="n"/>
      <c r="HS586" s="5" t="n"/>
    </row>
    <row r="587" ht="15.75" customHeight="1" s="506">
      <c r="C587" s="2" t="n"/>
      <c r="G587" s="480" t="n"/>
      <c r="H587" s="2" t="n"/>
      <c r="I587" s="2" t="n"/>
      <c r="K587" s="480" t="n"/>
      <c r="L587" s="480" t="n"/>
      <c r="M587" s="480" t="n"/>
      <c r="N587" s="490" t="n"/>
      <c r="O587" s="398" t="n"/>
      <c r="HM587" s="5" t="n"/>
      <c r="HN587" s="5" t="n"/>
      <c r="HO587" s="5" t="n"/>
      <c r="HP587" s="5" t="n"/>
      <c r="HQ587" s="5" t="n"/>
      <c r="HR587" s="5" t="n"/>
      <c r="HS587" s="5" t="n"/>
    </row>
    <row r="588" ht="15.75" customHeight="1" s="506">
      <c r="C588" s="2" t="n"/>
      <c r="G588" s="480" t="n"/>
      <c r="H588" s="2" t="n"/>
      <c r="I588" s="2" t="n"/>
      <c r="K588" s="480" t="n"/>
      <c r="L588" s="480" t="n"/>
      <c r="M588" s="480" t="n"/>
      <c r="N588" s="490" t="n"/>
      <c r="O588" s="398" t="n"/>
      <c r="HM588" s="5" t="n"/>
      <c r="HN588" s="5" t="n"/>
      <c r="HO588" s="5" t="n"/>
      <c r="HP588" s="5" t="n"/>
      <c r="HQ588" s="5" t="n"/>
      <c r="HR588" s="5" t="n"/>
      <c r="HS588" s="5" t="n"/>
    </row>
    <row r="589" ht="15.75" customHeight="1" s="506">
      <c r="C589" s="2" t="n"/>
      <c r="G589" s="480" t="n"/>
      <c r="H589" s="2" t="n"/>
      <c r="I589" s="2" t="n"/>
      <c r="K589" s="480" t="n"/>
      <c r="L589" s="480" t="n"/>
      <c r="M589" s="480" t="n"/>
      <c r="N589" s="490" t="n"/>
      <c r="O589" s="398" t="n"/>
      <c r="HM589" s="5" t="n"/>
      <c r="HN589" s="5" t="n"/>
      <c r="HO589" s="5" t="n"/>
      <c r="HP589" s="5" t="n"/>
      <c r="HQ589" s="5" t="n"/>
      <c r="HR589" s="5" t="n"/>
      <c r="HS589" s="5" t="n"/>
    </row>
    <row r="590" ht="15.75" customHeight="1" s="506">
      <c r="C590" s="2" t="n"/>
      <c r="G590" s="480" t="n"/>
      <c r="H590" s="2" t="n"/>
      <c r="I590" s="2" t="n"/>
      <c r="K590" s="480" t="n"/>
      <c r="L590" s="480" t="n"/>
      <c r="M590" s="480" t="n"/>
      <c r="N590" s="490" t="n"/>
      <c r="O590" s="398" t="n"/>
      <c r="HM590" s="5" t="n"/>
      <c r="HN590" s="5" t="n"/>
      <c r="HO590" s="5" t="n"/>
      <c r="HP590" s="5" t="n"/>
      <c r="HQ590" s="5" t="n"/>
      <c r="HR590" s="5" t="n"/>
      <c r="HS590" s="5" t="n"/>
    </row>
    <row r="591" ht="15.75" customHeight="1" s="506">
      <c r="C591" s="2" t="n"/>
      <c r="G591" s="480" t="n"/>
      <c r="H591" s="2" t="n"/>
      <c r="I591" s="2" t="n"/>
      <c r="K591" s="480" t="n"/>
      <c r="L591" s="480" t="n"/>
      <c r="M591" s="480" t="n"/>
      <c r="N591" s="490" t="n"/>
      <c r="O591" s="398" t="n"/>
      <c r="HM591" s="5" t="n"/>
      <c r="HN591" s="5" t="n"/>
      <c r="HO591" s="5" t="n"/>
      <c r="HP591" s="5" t="n"/>
      <c r="HQ591" s="5" t="n"/>
      <c r="HR591" s="5" t="n"/>
      <c r="HS591" s="5" t="n"/>
    </row>
    <row r="592" ht="15.75" customHeight="1" s="506">
      <c r="C592" s="2" t="n"/>
      <c r="G592" s="480" t="n"/>
      <c r="H592" s="2" t="n"/>
      <c r="I592" s="2" t="n"/>
      <c r="K592" s="480" t="n"/>
      <c r="L592" s="480" t="n"/>
      <c r="M592" s="480" t="n"/>
      <c r="N592" s="490" t="n"/>
      <c r="O592" s="398" t="n"/>
      <c r="HM592" s="5" t="n"/>
      <c r="HN592" s="5" t="n"/>
      <c r="HO592" s="5" t="n"/>
      <c r="HP592" s="5" t="n"/>
      <c r="HQ592" s="5" t="n"/>
      <c r="HR592" s="5" t="n"/>
      <c r="HS592" s="5" t="n"/>
    </row>
    <row r="593" ht="15.75" customHeight="1" s="506">
      <c r="C593" s="2" t="n"/>
      <c r="G593" s="480" t="n"/>
      <c r="H593" s="2" t="n"/>
      <c r="I593" s="2" t="n"/>
      <c r="K593" s="480" t="n"/>
      <c r="L593" s="480" t="n"/>
      <c r="M593" s="480" t="n"/>
      <c r="N593" s="490" t="n"/>
      <c r="O593" s="398" t="n"/>
      <c r="HM593" s="5" t="n"/>
      <c r="HN593" s="5" t="n"/>
      <c r="HO593" s="5" t="n"/>
      <c r="HP593" s="5" t="n"/>
      <c r="HQ593" s="5" t="n"/>
      <c r="HR593" s="5" t="n"/>
      <c r="HS593" s="5" t="n"/>
    </row>
    <row r="594" ht="15.75" customHeight="1" s="506">
      <c r="C594" s="2" t="n"/>
      <c r="G594" s="480" t="n"/>
      <c r="H594" s="2" t="n"/>
      <c r="I594" s="2" t="n"/>
      <c r="K594" s="480" t="n"/>
      <c r="L594" s="480" t="n"/>
      <c r="M594" s="480" t="n"/>
      <c r="N594" s="490" t="n"/>
      <c r="O594" s="398" t="n"/>
      <c r="HM594" s="5" t="n"/>
      <c r="HN594" s="5" t="n"/>
      <c r="HO594" s="5" t="n"/>
      <c r="HP594" s="5" t="n"/>
      <c r="HQ594" s="5" t="n"/>
      <c r="HR594" s="5" t="n"/>
      <c r="HS594" s="5" t="n"/>
    </row>
    <row r="595" ht="15.75" customHeight="1" s="506">
      <c r="C595" s="2" t="n"/>
      <c r="G595" s="480" t="n"/>
      <c r="H595" s="2" t="n"/>
      <c r="I595" s="2" t="n"/>
      <c r="K595" s="480" t="n"/>
      <c r="L595" s="480" t="n"/>
      <c r="M595" s="480" t="n"/>
      <c r="N595" s="490" t="n"/>
      <c r="O595" s="398" t="n"/>
      <c r="HM595" s="5" t="n"/>
      <c r="HN595" s="5" t="n"/>
      <c r="HO595" s="5" t="n"/>
      <c r="HP595" s="5" t="n"/>
      <c r="HQ595" s="5" t="n"/>
      <c r="HR595" s="5" t="n"/>
      <c r="HS595" s="5" t="n"/>
    </row>
    <row r="596" ht="15.75" customHeight="1" s="506">
      <c r="C596" s="2" t="n"/>
      <c r="G596" s="480" t="n"/>
      <c r="H596" s="2" t="n"/>
      <c r="I596" s="2" t="n"/>
      <c r="K596" s="480" t="n"/>
      <c r="L596" s="480" t="n"/>
      <c r="M596" s="480" t="n"/>
      <c r="N596" s="490" t="n"/>
      <c r="O596" s="398" t="n"/>
      <c r="HM596" s="5" t="n"/>
      <c r="HN596" s="5" t="n"/>
      <c r="HO596" s="5" t="n"/>
      <c r="HP596" s="5" t="n"/>
      <c r="HQ596" s="5" t="n"/>
      <c r="HR596" s="5" t="n"/>
      <c r="HS596" s="5" t="n"/>
    </row>
    <row r="597" ht="15.75" customHeight="1" s="506">
      <c r="C597" s="2" t="n"/>
      <c r="G597" s="480" t="n"/>
      <c r="H597" s="2" t="n"/>
      <c r="I597" s="2" t="n"/>
      <c r="K597" s="480" t="n"/>
      <c r="L597" s="480" t="n"/>
      <c r="M597" s="480" t="n"/>
      <c r="N597" s="490" t="n"/>
      <c r="O597" s="398" t="n"/>
      <c r="HM597" s="5" t="n"/>
      <c r="HN597" s="5" t="n"/>
      <c r="HO597" s="5" t="n"/>
      <c r="HP597" s="5" t="n"/>
      <c r="HQ597" s="5" t="n"/>
      <c r="HR597" s="5" t="n"/>
      <c r="HS597" s="5" t="n"/>
    </row>
    <row r="598" ht="15.75" customHeight="1" s="506">
      <c r="C598" s="2" t="n"/>
      <c r="G598" s="480" t="n"/>
      <c r="H598" s="2" t="n"/>
      <c r="I598" s="2" t="n"/>
      <c r="K598" s="480" t="n"/>
      <c r="L598" s="480" t="n"/>
      <c r="M598" s="480" t="n"/>
      <c r="N598" s="490" t="n"/>
      <c r="O598" s="398" t="n"/>
      <c r="HM598" s="5" t="n"/>
      <c r="HN598" s="5" t="n"/>
      <c r="HO598" s="5" t="n"/>
      <c r="HP598" s="5" t="n"/>
      <c r="HQ598" s="5" t="n"/>
      <c r="HR598" s="5" t="n"/>
      <c r="HS598" s="5" t="n"/>
    </row>
    <row r="599" ht="15.75" customHeight="1" s="506">
      <c r="C599" s="2" t="n"/>
      <c r="G599" s="480" t="n"/>
      <c r="H599" s="2" t="n"/>
      <c r="I599" s="2" t="n"/>
      <c r="K599" s="480" t="n"/>
      <c r="L599" s="480" t="n"/>
      <c r="M599" s="480" t="n"/>
      <c r="N599" s="490" t="n"/>
      <c r="O599" s="398" t="n"/>
      <c r="HM599" s="5" t="n"/>
      <c r="HN599" s="5" t="n"/>
      <c r="HO599" s="5" t="n"/>
      <c r="HP599" s="5" t="n"/>
      <c r="HQ599" s="5" t="n"/>
      <c r="HR599" s="5" t="n"/>
      <c r="HS599" s="5" t="n"/>
    </row>
    <row r="600" ht="15.75" customHeight="1" s="506">
      <c r="C600" s="2" t="n"/>
      <c r="G600" s="480" t="n"/>
      <c r="H600" s="2" t="n"/>
      <c r="I600" s="2" t="n"/>
      <c r="K600" s="480" t="n"/>
      <c r="L600" s="480" t="n"/>
      <c r="M600" s="480" t="n"/>
      <c r="N600" s="490" t="n"/>
      <c r="O600" s="398" t="n"/>
      <c r="HM600" s="5" t="n"/>
      <c r="HN600" s="5" t="n"/>
      <c r="HO600" s="5" t="n"/>
      <c r="HP600" s="5" t="n"/>
      <c r="HQ600" s="5" t="n"/>
      <c r="HR600" s="5" t="n"/>
      <c r="HS600" s="5" t="n"/>
    </row>
    <row r="601" ht="15.75" customHeight="1" s="506">
      <c r="C601" s="2" t="n"/>
      <c r="G601" s="480" t="n"/>
      <c r="H601" s="2" t="n"/>
      <c r="I601" s="2" t="n"/>
      <c r="K601" s="480" t="n"/>
      <c r="L601" s="480" t="n"/>
      <c r="M601" s="480" t="n"/>
      <c r="N601" s="490" t="n"/>
      <c r="O601" s="398" t="n"/>
      <c r="HM601" s="5" t="n"/>
      <c r="HN601" s="5" t="n"/>
      <c r="HO601" s="5" t="n"/>
      <c r="HP601" s="5" t="n"/>
      <c r="HQ601" s="5" t="n"/>
      <c r="HR601" s="5" t="n"/>
      <c r="HS601" s="5" t="n"/>
    </row>
    <row r="602" ht="15.75" customHeight="1" s="506">
      <c r="C602" s="2" t="n"/>
      <c r="G602" s="480" t="n"/>
      <c r="H602" s="2" t="n"/>
      <c r="I602" s="2" t="n"/>
      <c r="K602" s="480" t="n"/>
      <c r="L602" s="480" t="n"/>
      <c r="M602" s="480" t="n"/>
      <c r="N602" s="490" t="n"/>
      <c r="O602" s="398" t="n"/>
      <c r="HM602" s="5" t="n"/>
      <c r="HN602" s="5" t="n"/>
      <c r="HO602" s="5" t="n"/>
      <c r="HP602" s="5" t="n"/>
      <c r="HQ602" s="5" t="n"/>
      <c r="HR602" s="5" t="n"/>
      <c r="HS602" s="5" t="n"/>
    </row>
    <row r="603" ht="15.75" customHeight="1" s="506">
      <c r="C603" s="2" t="n"/>
      <c r="G603" s="480" t="n"/>
      <c r="H603" s="2" t="n"/>
      <c r="I603" s="2" t="n"/>
      <c r="K603" s="480" t="n"/>
      <c r="L603" s="480" t="n"/>
      <c r="M603" s="480" t="n"/>
      <c r="N603" s="490" t="n"/>
      <c r="O603" s="398" t="n"/>
      <c r="HM603" s="5" t="n"/>
      <c r="HN603" s="5" t="n"/>
      <c r="HO603" s="5" t="n"/>
      <c r="HP603" s="5" t="n"/>
      <c r="HQ603" s="5" t="n"/>
      <c r="HR603" s="5" t="n"/>
      <c r="HS603" s="5" t="n"/>
    </row>
    <row r="604" ht="15.75" customHeight="1" s="506">
      <c r="C604" s="2" t="n"/>
      <c r="G604" s="480" t="n"/>
      <c r="H604" s="2" t="n"/>
      <c r="I604" s="2" t="n"/>
      <c r="K604" s="480" t="n"/>
      <c r="L604" s="480" t="n"/>
      <c r="M604" s="480" t="n"/>
      <c r="N604" s="490" t="n"/>
      <c r="O604" s="398" t="n"/>
      <c r="HM604" s="5" t="n"/>
      <c r="HN604" s="5" t="n"/>
      <c r="HO604" s="5" t="n"/>
      <c r="HP604" s="5" t="n"/>
      <c r="HQ604" s="5" t="n"/>
      <c r="HR604" s="5" t="n"/>
      <c r="HS604" s="5" t="n"/>
    </row>
    <row r="605" ht="15.75" customHeight="1" s="506">
      <c r="C605" s="2" t="n"/>
      <c r="G605" s="480" t="n"/>
      <c r="H605" s="2" t="n"/>
      <c r="I605" s="2" t="n"/>
      <c r="K605" s="480" t="n"/>
      <c r="L605" s="480" t="n"/>
      <c r="M605" s="480" t="n"/>
      <c r="N605" s="490" t="n"/>
      <c r="O605" s="398" t="n"/>
      <c r="HM605" s="5" t="n"/>
      <c r="HN605" s="5" t="n"/>
      <c r="HO605" s="5" t="n"/>
      <c r="HP605" s="5" t="n"/>
      <c r="HQ605" s="5" t="n"/>
      <c r="HR605" s="5" t="n"/>
      <c r="HS605" s="5" t="n"/>
    </row>
    <row r="606" ht="15.75" customHeight="1" s="506">
      <c r="C606" s="2" t="n"/>
      <c r="G606" s="480" t="n"/>
      <c r="H606" s="2" t="n"/>
      <c r="I606" s="2" t="n"/>
      <c r="K606" s="480" t="n"/>
      <c r="L606" s="480" t="n"/>
      <c r="M606" s="480" t="n"/>
      <c r="N606" s="490" t="n"/>
      <c r="O606" s="398" t="n"/>
      <c r="HM606" s="5" t="n"/>
      <c r="HN606" s="5" t="n"/>
      <c r="HO606" s="5" t="n"/>
      <c r="HP606" s="5" t="n"/>
      <c r="HQ606" s="5" t="n"/>
      <c r="HR606" s="5" t="n"/>
      <c r="HS606" s="5" t="n"/>
    </row>
    <row r="607" ht="15.75" customHeight="1" s="506">
      <c r="C607" s="2" t="n"/>
      <c r="G607" s="480" t="n"/>
      <c r="H607" s="2" t="n"/>
      <c r="I607" s="2" t="n"/>
      <c r="K607" s="480" t="n"/>
      <c r="L607" s="480" t="n"/>
      <c r="M607" s="480" t="n"/>
      <c r="N607" s="490" t="n"/>
      <c r="O607" s="398" t="n"/>
      <c r="HM607" s="5" t="n"/>
      <c r="HN607" s="5" t="n"/>
      <c r="HO607" s="5" t="n"/>
      <c r="HP607" s="5" t="n"/>
      <c r="HQ607" s="5" t="n"/>
      <c r="HR607" s="5" t="n"/>
      <c r="HS607" s="5" t="n"/>
    </row>
    <row r="608" ht="15.75" customHeight="1" s="506">
      <c r="C608" s="2" t="n"/>
      <c r="G608" s="480" t="n"/>
      <c r="H608" s="2" t="n"/>
      <c r="I608" s="2" t="n"/>
      <c r="K608" s="480" t="n"/>
      <c r="L608" s="480" t="n"/>
      <c r="M608" s="480" t="n"/>
      <c r="N608" s="490" t="n"/>
      <c r="O608" s="398" t="n"/>
      <c r="HM608" s="5" t="n"/>
      <c r="HN608" s="5" t="n"/>
      <c r="HO608" s="5" t="n"/>
      <c r="HP608" s="5" t="n"/>
      <c r="HQ608" s="5" t="n"/>
      <c r="HR608" s="5" t="n"/>
      <c r="HS608" s="5" t="n"/>
    </row>
    <row r="609" ht="15.75" customHeight="1" s="506">
      <c r="C609" s="2" t="n"/>
      <c r="G609" s="480" t="n"/>
      <c r="H609" s="2" t="n"/>
      <c r="I609" s="2" t="n"/>
      <c r="K609" s="480" t="n"/>
      <c r="L609" s="480" t="n"/>
      <c r="M609" s="480" t="n"/>
      <c r="N609" s="490" t="n"/>
      <c r="O609" s="398" t="n"/>
      <c r="HM609" s="5" t="n"/>
      <c r="HN609" s="5" t="n"/>
      <c r="HO609" s="5" t="n"/>
      <c r="HP609" s="5" t="n"/>
      <c r="HQ609" s="5" t="n"/>
      <c r="HR609" s="5" t="n"/>
      <c r="HS609" s="5" t="n"/>
    </row>
    <row r="610" ht="15.75" customHeight="1" s="506">
      <c r="C610" s="2" t="n"/>
      <c r="G610" s="480" t="n"/>
      <c r="H610" s="2" t="n"/>
      <c r="I610" s="2" t="n"/>
      <c r="K610" s="480" t="n"/>
      <c r="L610" s="480" t="n"/>
      <c r="M610" s="480" t="n"/>
      <c r="N610" s="490" t="n"/>
      <c r="O610" s="398" t="n"/>
      <c r="HM610" s="5" t="n"/>
      <c r="HN610" s="5" t="n"/>
      <c r="HO610" s="5" t="n"/>
      <c r="HP610" s="5" t="n"/>
      <c r="HQ610" s="5" t="n"/>
      <c r="HR610" s="5" t="n"/>
      <c r="HS610" s="5" t="n"/>
    </row>
    <row r="611" ht="15.75" customHeight="1" s="506">
      <c r="C611" s="2" t="n"/>
      <c r="G611" s="480" t="n"/>
      <c r="H611" s="2" t="n"/>
      <c r="I611" s="2" t="n"/>
      <c r="K611" s="480" t="n"/>
      <c r="L611" s="480" t="n"/>
      <c r="M611" s="480" t="n"/>
      <c r="N611" s="490" t="n"/>
      <c r="O611" s="398" t="n"/>
      <c r="HM611" s="5" t="n"/>
      <c r="HN611" s="5" t="n"/>
      <c r="HO611" s="5" t="n"/>
      <c r="HP611" s="5" t="n"/>
      <c r="HQ611" s="5" t="n"/>
      <c r="HR611" s="5" t="n"/>
      <c r="HS611" s="5" t="n"/>
    </row>
    <row r="612" ht="15.75" customHeight="1" s="506">
      <c r="C612" s="2" t="n"/>
      <c r="G612" s="480" t="n"/>
      <c r="H612" s="2" t="n"/>
      <c r="I612" s="2" t="n"/>
      <c r="K612" s="480" t="n"/>
      <c r="L612" s="480" t="n"/>
      <c r="M612" s="480" t="n"/>
      <c r="N612" s="490" t="n"/>
      <c r="O612" s="398" t="n"/>
      <c r="HM612" s="5" t="n"/>
      <c r="HN612" s="5" t="n"/>
      <c r="HO612" s="5" t="n"/>
      <c r="HP612" s="5" t="n"/>
      <c r="HQ612" s="5" t="n"/>
      <c r="HR612" s="5" t="n"/>
      <c r="HS612" s="5" t="n"/>
    </row>
    <row r="613" ht="15.75" customHeight="1" s="506">
      <c r="C613" s="2" t="n"/>
      <c r="G613" s="480" t="n"/>
      <c r="H613" s="2" t="n"/>
      <c r="I613" s="2" t="n"/>
      <c r="K613" s="480" t="n"/>
      <c r="L613" s="480" t="n"/>
      <c r="M613" s="480" t="n"/>
      <c r="N613" s="490" t="n"/>
      <c r="O613" s="398" t="n"/>
      <c r="HM613" s="5" t="n"/>
      <c r="HN613" s="5" t="n"/>
      <c r="HO613" s="5" t="n"/>
      <c r="HP613" s="5" t="n"/>
      <c r="HQ613" s="5" t="n"/>
      <c r="HR613" s="5" t="n"/>
      <c r="HS613" s="5" t="n"/>
    </row>
    <row r="614" ht="15.75" customHeight="1" s="506">
      <c r="C614" s="2" t="n"/>
      <c r="G614" s="480" t="n"/>
      <c r="H614" s="2" t="n"/>
      <c r="I614" s="2" t="n"/>
      <c r="K614" s="480" t="n"/>
      <c r="L614" s="480" t="n"/>
      <c r="M614" s="480" t="n"/>
      <c r="N614" s="490" t="n"/>
      <c r="O614" s="398" t="n"/>
      <c r="HM614" s="5" t="n"/>
      <c r="HN614" s="5" t="n"/>
      <c r="HO614" s="5" t="n"/>
      <c r="HP614" s="5" t="n"/>
      <c r="HQ614" s="5" t="n"/>
      <c r="HR614" s="5" t="n"/>
      <c r="HS614" s="5" t="n"/>
    </row>
    <row r="615" ht="15.75" customHeight="1" s="506">
      <c r="C615" s="2" t="n"/>
      <c r="G615" s="480" t="n"/>
      <c r="H615" s="2" t="n"/>
      <c r="I615" s="2" t="n"/>
      <c r="K615" s="480" t="n"/>
      <c r="L615" s="480" t="n"/>
      <c r="M615" s="480" t="n"/>
      <c r="N615" s="490" t="n"/>
      <c r="O615" s="398" t="n"/>
      <c r="HM615" s="5" t="n"/>
      <c r="HN615" s="5" t="n"/>
      <c r="HO615" s="5" t="n"/>
      <c r="HP615" s="5" t="n"/>
      <c r="HQ615" s="5" t="n"/>
      <c r="HR615" s="5" t="n"/>
      <c r="HS615" s="5" t="n"/>
    </row>
    <row r="616" ht="15.75" customHeight="1" s="506">
      <c r="C616" s="2" t="n"/>
      <c r="G616" s="480" t="n"/>
      <c r="H616" s="2" t="n"/>
      <c r="I616" s="2" t="n"/>
      <c r="K616" s="480" t="n"/>
      <c r="L616" s="480" t="n"/>
      <c r="M616" s="480" t="n"/>
      <c r="N616" s="490" t="n"/>
      <c r="O616" s="398" t="n"/>
      <c r="HM616" s="5" t="n"/>
      <c r="HN616" s="5" t="n"/>
      <c r="HO616" s="5" t="n"/>
      <c r="HP616" s="5" t="n"/>
      <c r="HQ616" s="5" t="n"/>
      <c r="HR616" s="5" t="n"/>
      <c r="HS616" s="5" t="n"/>
    </row>
    <row r="617" ht="15.75" customHeight="1" s="506">
      <c r="C617" s="2" t="n"/>
      <c r="G617" s="480" t="n"/>
      <c r="H617" s="2" t="n"/>
      <c r="I617" s="2" t="n"/>
      <c r="K617" s="480" t="n"/>
      <c r="L617" s="480" t="n"/>
      <c r="M617" s="480" t="n"/>
      <c r="N617" s="490" t="n"/>
      <c r="O617" s="398" t="n"/>
      <c r="HM617" s="5" t="n"/>
      <c r="HN617" s="5" t="n"/>
      <c r="HO617" s="5" t="n"/>
      <c r="HP617" s="5" t="n"/>
      <c r="HQ617" s="5" t="n"/>
      <c r="HR617" s="5" t="n"/>
      <c r="HS617" s="5" t="n"/>
    </row>
    <row r="618" ht="15.75" customHeight="1" s="506">
      <c r="C618" s="2" t="n"/>
      <c r="G618" s="480" t="n"/>
      <c r="H618" s="2" t="n"/>
      <c r="I618" s="2" t="n"/>
      <c r="K618" s="480" t="n"/>
      <c r="L618" s="480" t="n"/>
      <c r="M618" s="480" t="n"/>
      <c r="N618" s="490" t="n"/>
      <c r="O618" s="398" t="n"/>
      <c r="HM618" s="5" t="n"/>
      <c r="HN618" s="5" t="n"/>
      <c r="HO618" s="5" t="n"/>
      <c r="HP618" s="5" t="n"/>
      <c r="HQ618" s="5" t="n"/>
      <c r="HR618" s="5" t="n"/>
      <c r="HS618" s="5" t="n"/>
    </row>
    <row r="619" ht="15.75" customHeight="1" s="506">
      <c r="C619" s="2" t="n"/>
      <c r="G619" s="480" t="n"/>
      <c r="H619" s="2" t="n"/>
      <c r="I619" s="2" t="n"/>
      <c r="K619" s="480" t="n"/>
      <c r="L619" s="480" t="n"/>
      <c r="M619" s="480" t="n"/>
      <c r="N619" s="490" t="n"/>
      <c r="O619" s="398" t="n"/>
      <c r="HM619" s="5" t="n"/>
      <c r="HN619" s="5" t="n"/>
      <c r="HO619" s="5" t="n"/>
      <c r="HP619" s="5" t="n"/>
      <c r="HQ619" s="5" t="n"/>
      <c r="HR619" s="5" t="n"/>
      <c r="HS619" s="5" t="n"/>
    </row>
    <row r="620" ht="15.75" customHeight="1" s="506">
      <c r="C620" s="2" t="n"/>
      <c r="G620" s="480" t="n"/>
      <c r="H620" s="2" t="n"/>
      <c r="I620" s="2" t="n"/>
      <c r="K620" s="480" t="n"/>
      <c r="L620" s="480" t="n"/>
      <c r="M620" s="480" t="n"/>
      <c r="N620" s="490" t="n"/>
      <c r="O620" s="398" t="n"/>
      <c r="HM620" s="5" t="n"/>
      <c r="HN620" s="5" t="n"/>
      <c r="HO620" s="5" t="n"/>
      <c r="HP620" s="5" t="n"/>
      <c r="HQ620" s="5" t="n"/>
      <c r="HR620" s="5" t="n"/>
      <c r="HS620" s="5" t="n"/>
    </row>
    <row r="621" ht="15.75" customHeight="1" s="506">
      <c r="C621" s="2" t="n"/>
      <c r="G621" s="480" t="n"/>
      <c r="H621" s="2" t="n"/>
      <c r="I621" s="2" t="n"/>
      <c r="K621" s="480" t="n"/>
      <c r="L621" s="480" t="n"/>
      <c r="M621" s="480" t="n"/>
      <c r="N621" s="490" t="n"/>
      <c r="O621" s="398" t="n"/>
      <c r="HM621" s="5" t="n"/>
      <c r="HN621" s="5" t="n"/>
      <c r="HO621" s="5" t="n"/>
      <c r="HP621" s="5" t="n"/>
      <c r="HQ621" s="5" t="n"/>
      <c r="HR621" s="5" t="n"/>
      <c r="HS621" s="5" t="n"/>
    </row>
    <row r="622" ht="15.75" customHeight="1" s="506">
      <c r="C622" s="2" t="n"/>
      <c r="G622" s="480" t="n"/>
      <c r="H622" s="2" t="n"/>
      <c r="I622" s="2" t="n"/>
      <c r="K622" s="480" t="n"/>
      <c r="L622" s="480" t="n"/>
      <c r="M622" s="480" t="n"/>
      <c r="N622" s="490" t="n"/>
      <c r="O622" s="398" t="n"/>
      <c r="HM622" s="5" t="n"/>
      <c r="HN622" s="5" t="n"/>
      <c r="HO622" s="5" t="n"/>
      <c r="HP622" s="5" t="n"/>
      <c r="HQ622" s="5" t="n"/>
      <c r="HR622" s="5" t="n"/>
      <c r="HS622" s="5" t="n"/>
    </row>
    <row r="623" ht="15.75" customHeight="1" s="506">
      <c r="C623" s="2" t="n"/>
      <c r="G623" s="480" t="n"/>
      <c r="H623" s="2" t="n"/>
      <c r="I623" s="2" t="n"/>
      <c r="K623" s="480" t="n"/>
      <c r="L623" s="480" t="n"/>
      <c r="M623" s="480" t="n"/>
      <c r="N623" s="490" t="n"/>
      <c r="O623" s="398" t="n"/>
      <c r="HM623" s="5" t="n"/>
      <c r="HN623" s="5" t="n"/>
      <c r="HO623" s="5" t="n"/>
      <c r="HP623" s="5" t="n"/>
      <c r="HQ623" s="5" t="n"/>
      <c r="HR623" s="5" t="n"/>
      <c r="HS623" s="5" t="n"/>
    </row>
    <row r="624" ht="15.75" customHeight="1" s="506">
      <c r="C624" s="2" t="n"/>
      <c r="G624" s="480" t="n"/>
      <c r="H624" s="2" t="n"/>
      <c r="I624" s="2" t="n"/>
      <c r="K624" s="480" t="n"/>
      <c r="L624" s="480" t="n"/>
      <c r="M624" s="480" t="n"/>
      <c r="N624" s="490" t="n"/>
      <c r="O624" s="398" t="n"/>
      <c r="HM624" s="5" t="n"/>
      <c r="HN624" s="5" t="n"/>
      <c r="HO624" s="5" t="n"/>
      <c r="HP624" s="5" t="n"/>
      <c r="HQ624" s="5" t="n"/>
      <c r="HR624" s="5" t="n"/>
      <c r="HS624" s="5" t="n"/>
    </row>
    <row r="625" ht="15.75" customHeight="1" s="506">
      <c r="C625" s="2" t="n"/>
      <c r="G625" s="480" t="n"/>
      <c r="H625" s="2" t="n"/>
      <c r="I625" s="2" t="n"/>
      <c r="K625" s="480" t="n"/>
      <c r="L625" s="480" t="n"/>
      <c r="M625" s="480" t="n"/>
      <c r="N625" s="490" t="n"/>
      <c r="O625" s="398" t="n"/>
      <c r="HM625" s="5" t="n"/>
      <c r="HN625" s="5" t="n"/>
      <c r="HO625" s="5" t="n"/>
      <c r="HP625" s="5" t="n"/>
      <c r="HQ625" s="5" t="n"/>
      <c r="HR625" s="5" t="n"/>
      <c r="HS625" s="5" t="n"/>
    </row>
    <row r="626" ht="15.75" customHeight="1" s="506">
      <c r="C626" s="2" t="n"/>
      <c r="G626" s="480" t="n"/>
      <c r="H626" s="2" t="n"/>
      <c r="I626" s="2" t="n"/>
      <c r="K626" s="480" t="n"/>
      <c r="L626" s="480" t="n"/>
      <c r="M626" s="480" t="n"/>
      <c r="N626" s="490" t="n"/>
      <c r="O626" s="398" t="n"/>
      <c r="HM626" s="5" t="n"/>
      <c r="HN626" s="5" t="n"/>
      <c r="HO626" s="5" t="n"/>
      <c r="HP626" s="5" t="n"/>
      <c r="HQ626" s="5" t="n"/>
      <c r="HR626" s="5" t="n"/>
      <c r="HS626" s="5" t="n"/>
    </row>
    <row r="627" ht="15.75" customHeight="1" s="506">
      <c r="C627" s="2" t="n"/>
      <c r="G627" s="480" t="n"/>
      <c r="H627" s="2" t="n"/>
      <c r="I627" s="2" t="n"/>
      <c r="K627" s="480" t="n"/>
      <c r="L627" s="480" t="n"/>
      <c r="M627" s="480" t="n"/>
      <c r="N627" s="490" t="n"/>
      <c r="O627" s="398" t="n"/>
      <c r="HM627" s="5" t="n"/>
      <c r="HN627" s="5" t="n"/>
      <c r="HO627" s="5" t="n"/>
      <c r="HP627" s="5" t="n"/>
      <c r="HQ627" s="5" t="n"/>
      <c r="HR627" s="5" t="n"/>
      <c r="HS627" s="5" t="n"/>
    </row>
    <row r="628" ht="15.75" customHeight="1" s="506">
      <c r="C628" s="2" t="n"/>
      <c r="G628" s="480" t="n"/>
      <c r="H628" s="2" t="n"/>
      <c r="I628" s="2" t="n"/>
      <c r="K628" s="480" t="n"/>
      <c r="L628" s="480" t="n"/>
      <c r="M628" s="480" t="n"/>
      <c r="N628" s="490" t="n"/>
      <c r="O628" s="398" t="n"/>
      <c r="HM628" s="5" t="n"/>
      <c r="HN628" s="5" t="n"/>
      <c r="HO628" s="5" t="n"/>
      <c r="HP628" s="5" t="n"/>
      <c r="HQ628" s="5" t="n"/>
      <c r="HR628" s="5" t="n"/>
      <c r="HS628" s="5" t="n"/>
    </row>
    <row r="629" ht="15.75" customHeight="1" s="506">
      <c r="C629" s="2" t="n"/>
      <c r="G629" s="480" t="n"/>
      <c r="H629" s="2" t="n"/>
      <c r="I629" s="2" t="n"/>
      <c r="K629" s="480" t="n"/>
      <c r="L629" s="480" t="n"/>
      <c r="M629" s="480" t="n"/>
      <c r="N629" s="490" t="n"/>
      <c r="O629" s="398" t="n"/>
      <c r="HM629" s="5" t="n"/>
      <c r="HN629" s="5" t="n"/>
      <c r="HO629" s="5" t="n"/>
      <c r="HP629" s="5" t="n"/>
      <c r="HQ629" s="5" t="n"/>
      <c r="HR629" s="5" t="n"/>
      <c r="HS629" s="5" t="n"/>
    </row>
    <row r="630" ht="15.75" customHeight="1" s="506">
      <c r="C630" s="2" t="n"/>
      <c r="G630" s="480" t="n"/>
      <c r="H630" s="2" t="n"/>
      <c r="I630" s="2" t="n"/>
      <c r="K630" s="480" t="n"/>
      <c r="L630" s="480" t="n"/>
      <c r="M630" s="480" t="n"/>
      <c r="N630" s="490" t="n"/>
      <c r="O630" s="398" t="n"/>
      <c r="HM630" s="5" t="n"/>
      <c r="HN630" s="5" t="n"/>
      <c r="HO630" s="5" t="n"/>
      <c r="HP630" s="5" t="n"/>
      <c r="HQ630" s="5" t="n"/>
      <c r="HR630" s="5" t="n"/>
      <c r="HS630" s="5" t="n"/>
    </row>
    <row r="631" ht="15.75" customHeight="1" s="506">
      <c r="C631" s="2" t="n"/>
      <c r="G631" s="480" t="n"/>
      <c r="H631" s="2" t="n"/>
      <c r="I631" s="2" t="n"/>
      <c r="K631" s="480" t="n"/>
      <c r="L631" s="480" t="n"/>
      <c r="M631" s="480" t="n"/>
      <c r="N631" s="490" t="n"/>
      <c r="O631" s="398" t="n"/>
      <c r="HM631" s="5" t="n"/>
      <c r="HN631" s="5" t="n"/>
      <c r="HO631" s="5" t="n"/>
      <c r="HP631" s="5" t="n"/>
      <c r="HQ631" s="5" t="n"/>
      <c r="HR631" s="5" t="n"/>
      <c r="HS631" s="5" t="n"/>
    </row>
    <row r="632" ht="15.75" customHeight="1" s="506">
      <c r="C632" s="2" t="n"/>
      <c r="G632" s="480" t="n"/>
      <c r="H632" s="2" t="n"/>
      <c r="I632" s="2" t="n"/>
      <c r="K632" s="480" t="n"/>
      <c r="L632" s="480" t="n"/>
      <c r="M632" s="480" t="n"/>
      <c r="N632" s="490" t="n"/>
      <c r="O632" s="398" t="n"/>
      <c r="HM632" s="5" t="n"/>
      <c r="HN632" s="5" t="n"/>
      <c r="HO632" s="5" t="n"/>
      <c r="HP632" s="5" t="n"/>
      <c r="HQ632" s="5" t="n"/>
      <c r="HR632" s="5" t="n"/>
      <c r="HS632" s="5" t="n"/>
    </row>
    <row r="633" ht="15.75" customHeight="1" s="506">
      <c r="C633" s="2" t="n"/>
      <c r="G633" s="480" t="n"/>
      <c r="H633" s="2" t="n"/>
      <c r="I633" s="2" t="n"/>
      <c r="K633" s="480" t="n"/>
      <c r="L633" s="480" t="n"/>
      <c r="M633" s="480" t="n"/>
      <c r="N633" s="490" t="n"/>
      <c r="O633" s="398" t="n"/>
      <c r="HM633" s="5" t="n"/>
      <c r="HN633" s="5" t="n"/>
      <c r="HO633" s="5" t="n"/>
      <c r="HP633" s="5" t="n"/>
      <c r="HQ633" s="5" t="n"/>
      <c r="HR633" s="5" t="n"/>
      <c r="HS633" s="5" t="n"/>
    </row>
    <row r="634" ht="15.75" customHeight="1" s="506">
      <c r="C634" s="2" t="n"/>
      <c r="G634" s="480" t="n"/>
      <c r="H634" s="2" t="n"/>
      <c r="I634" s="2" t="n"/>
      <c r="K634" s="480" t="n"/>
      <c r="L634" s="480" t="n"/>
      <c r="M634" s="480" t="n"/>
      <c r="N634" s="490" t="n"/>
      <c r="O634" s="398" t="n"/>
      <c r="HM634" s="5" t="n"/>
      <c r="HN634" s="5" t="n"/>
      <c r="HO634" s="5" t="n"/>
      <c r="HP634" s="5" t="n"/>
      <c r="HQ634" s="5" t="n"/>
      <c r="HR634" s="5" t="n"/>
      <c r="HS634" s="5" t="n"/>
    </row>
    <row r="635" ht="15.75" customHeight="1" s="506">
      <c r="C635" s="2" t="n"/>
      <c r="G635" s="480" t="n"/>
      <c r="H635" s="2" t="n"/>
      <c r="I635" s="2" t="n"/>
      <c r="K635" s="480" t="n"/>
      <c r="L635" s="480" t="n"/>
      <c r="M635" s="480" t="n"/>
      <c r="N635" s="490" t="n"/>
      <c r="O635" s="398" t="n"/>
      <c r="HM635" s="5" t="n"/>
      <c r="HN635" s="5" t="n"/>
      <c r="HO635" s="5" t="n"/>
      <c r="HP635" s="5" t="n"/>
      <c r="HQ635" s="5" t="n"/>
      <c r="HR635" s="5" t="n"/>
      <c r="HS635" s="5" t="n"/>
    </row>
    <row r="636" ht="15.75" customHeight="1" s="506">
      <c r="C636" s="2" t="n"/>
      <c r="G636" s="480" t="n"/>
      <c r="H636" s="2" t="n"/>
      <c r="I636" s="2" t="n"/>
      <c r="K636" s="480" t="n"/>
      <c r="L636" s="480" t="n"/>
      <c r="M636" s="480" t="n"/>
      <c r="N636" s="490" t="n"/>
      <c r="O636" s="398" t="n"/>
      <c r="HM636" s="5" t="n"/>
      <c r="HN636" s="5" t="n"/>
      <c r="HO636" s="5" t="n"/>
      <c r="HP636" s="5" t="n"/>
      <c r="HQ636" s="5" t="n"/>
      <c r="HR636" s="5" t="n"/>
      <c r="HS636" s="5" t="n"/>
    </row>
    <row r="637" ht="15.75" customHeight="1" s="506">
      <c r="C637" s="2" t="n"/>
      <c r="G637" s="480" t="n"/>
      <c r="H637" s="2" t="n"/>
      <c r="I637" s="2" t="n"/>
      <c r="K637" s="480" t="n"/>
      <c r="L637" s="480" t="n"/>
      <c r="M637" s="480" t="n"/>
      <c r="N637" s="490" t="n"/>
      <c r="O637" s="398" t="n"/>
      <c r="HM637" s="5" t="n"/>
      <c r="HN637" s="5" t="n"/>
      <c r="HO637" s="5" t="n"/>
      <c r="HP637" s="5" t="n"/>
      <c r="HQ637" s="5" t="n"/>
      <c r="HR637" s="5" t="n"/>
      <c r="HS637" s="5" t="n"/>
    </row>
    <row r="638" ht="15.75" customHeight="1" s="506">
      <c r="C638" s="2" t="n"/>
      <c r="G638" s="480" t="n"/>
      <c r="H638" s="2" t="n"/>
      <c r="I638" s="2" t="n"/>
      <c r="K638" s="480" t="n"/>
      <c r="L638" s="480" t="n"/>
      <c r="M638" s="480" t="n"/>
      <c r="N638" s="490" t="n"/>
      <c r="O638" s="398" t="n"/>
      <c r="HM638" s="5" t="n"/>
      <c r="HN638" s="5" t="n"/>
      <c r="HO638" s="5" t="n"/>
      <c r="HP638" s="5" t="n"/>
      <c r="HQ638" s="5" t="n"/>
      <c r="HR638" s="5" t="n"/>
      <c r="HS638" s="5" t="n"/>
    </row>
    <row r="639" ht="15.75" customHeight="1" s="506">
      <c r="C639" s="2" t="n"/>
      <c r="G639" s="480" t="n"/>
      <c r="H639" s="2" t="n"/>
      <c r="I639" s="2" t="n"/>
      <c r="K639" s="480" t="n"/>
      <c r="L639" s="480" t="n"/>
      <c r="M639" s="480" t="n"/>
      <c r="N639" s="490" t="n"/>
      <c r="O639" s="398" t="n"/>
      <c r="HM639" s="5" t="n"/>
      <c r="HN639" s="5" t="n"/>
      <c r="HO639" s="5" t="n"/>
      <c r="HP639" s="5" t="n"/>
      <c r="HQ639" s="5" t="n"/>
      <c r="HR639" s="5" t="n"/>
      <c r="HS639" s="5" t="n"/>
    </row>
    <row r="640" ht="15.75" customHeight="1" s="506">
      <c r="C640" s="2" t="n"/>
      <c r="G640" s="480" t="n"/>
      <c r="H640" s="2" t="n"/>
      <c r="I640" s="2" t="n"/>
      <c r="K640" s="480" t="n"/>
      <c r="L640" s="480" t="n"/>
      <c r="M640" s="480" t="n"/>
      <c r="N640" s="490" t="n"/>
      <c r="O640" s="398" t="n"/>
      <c r="HM640" s="5" t="n"/>
      <c r="HN640" s="5" t="n"/>
      <c r="HO640" s="5" t="n"/>
      <c r="HP640" s="5" t="n"/>
      <c r="HQ640" s="5" t="n"/>
      <c r="HR640" s="5" t="n"/>
      <c r="HS640" s="5" t="n"/>
    </row>
    <row r="641" ht="15.75" customHeight="1" s="506">
      <c r="C641" s="2" t="n"/>
      <c r="G641" s="480" t="n"/>
      <c r="H641" s="2" t="n"/>
      <c r="I641" s="2" t="n"/>
      <c r="K641" s="480" t="n"/>
      <c r="L641" s="480" t="n"/>
      <c r="M641" s="480" t="n"/>
      <c r="N641" s="490" t="n"/>
      <c r="O641" s="398" t="n"/>
      <c r="HM641" s="5" t="n"/>
      <c r="HN641" s="5" t="n"/>
      <c r="HO641" s="5" t="n"/>
      <c r="HP641" s="5" t="n"/>
      <c r="HQ641" s="5" t="n"/>
      <c r="HR641" s="5" t="n"/>
      <c r="HS641" s="5" t="n"/>
    </row>
    <row r="642" ht="15.75" customHeight="1" s="506">
      <c r="C642" s="2" t="n"/>
      <c r="G642" s="480" t="n"/>
      <c r="H642" s="2" t="n"/>
      <c r="I642" s="2" t="n"/>
      <c r="K642" s="480" t="n"/>
      <c r="L642" s="480" t="n"/>
      <c r="M642" s="480" t="n"/>
      <c r="N642" s="490" t="n"/>
      <c r="O642" s="398" t="n"/>
      <c r="HM642" s="5" t="n"/>
      <c r="HN642" s="5" t="n"/>
      <c r="HO642" s="5" t="n"/>
      <c r="HP642" s="5" t="n"/>
      <c r="HQ642" s="5" t="n"/>
      <c r="HR642" s="5" t="n"/>
      <c r="HS642" s="5" t="n"/>
    </row>
    <row r="643" ht="15.75" customHeight="1" s="506">
      <c r="C643" s="2" t="n"/>
      <c r="G643" s="480" t="n"/>
      <c r="H643" s="2" t="n"/>
      <c r="I643" s="2" t="n"/>
      <c r="K643" s="480" t="n"/>
      <c r="L643" s="480" t="n"/>
      <c r="M643" s="480" t="n"/>
      <c r="N643" s="490" t="n"/>
      <c r="O643" s="398" t="n"/>
      <c r="HM643" s="5" t="n"/>
      <c r="HN643" s="5" t="n"/>
      <c r="HO643" s="5" t="n"/>
      <c r="HP643" s="5" t="n"/>
      <c r="HQ643" s="5" t="n"/>
      <c r="HR643" s="5" t="n"/>
      <c r="HS643" s="5" t="n"/>
    </row>
    <row r="644" ht="15.75" customHeight="1" s="506">
      <c r="C644" s="2" t="n"/>
      <c r="G644" s="480" t="n"/>
      <c r="H644" s="2" t="n"/>
      <c r="I644" s="2" t="n"/>
      <c r="K644" s="480" t="n"/>
      <c r="L644" s="480" t="n"/>
      <c r="M644" s="480" t="n"/>
      <c r="N644" s="490" t="n"/>
      <c r="O644" s="398" t="n"/>
      <c r="HM644" s="5" t="n"/>
      <c r="HN644" s="5" t="n"/>
      <c r="HO644" s="5" t="n"/>
      <c r="HP644" s="5" t="n"/>
      <c r="HQ644" s="5" t="n"/>
      <c r="HR644" s="5" t="n"/>
      <c r="HS644" s="5" t="n"/>
    </row>
    <row r="645" ht="15.75" customHeight="1" s="506">
      <c r="C645" s="2" t="n"/>
      <c r="G645" s="480" t="n"/>
      <c r="H645" s="2" t="n"/>
      <c r="I645" s="2" t="n"/>
      <c r="K645" s="480" t="n"/>
      <c r="L645" s="480" t="n"/>
      <c r="M645" s="480" t="n"/>
      <c r="N645" s="490" t="n"/>
      <c r="O645" s="398" t="n"/>
      <c r="HM645" s="5" t="n"/>
      <c r="HN645" s="5" t="n"/>
      <c r="HO645" s="5" t="n"/>
      <c r="HP645" s="5" t="n"/>
      <c r="HQ645" s="5" t="n"/>
      <c r="HR645" s="5" t="n"/>
      <c r="HS645" s="5" t="n"/>
    </row>
    <row r="646" ht="15.75" customHeight="1" s="506">
      <c r="C646" s="2" t="n"/>
      <c r="G646" s="480" t="n"/>
      <c r="H646" s="2" t="n"/>
      <c r="I646" s="2" t="n"/>
      <c r="K646" s="480" t="n"/>
      <c r="L646" s="480" t="n"/>
      <c r="M646" s="480" t="n"/>
      <c r="N646" s="490" t="n"/>
      <c r="O646" s="398" t="n"/>
      <c r="HM646" s="5" t="n"/>
      <c r="HN646" s="5" t="n"/>
      <c r="HO646" s="5" t="n"/>
      <c r="HP646" s="5" t="n"/>
      <c r="HQ646" s="5" t="n"/>
      <c r="HR646" s="5" t="n"/>
      <c r="HS646" s="5" t="n"/>
    </row>
    <row r="647" ht="15.75" customHeight="1" s="506">
      <c r="C647" s="2" t="n"/>
      <c r="G647" s="480" t="n"/>
      <c r="H647" s="2" t="n"/>
      <c r="I647" s="2" t="n"/>
      <c r="K647" s="480" t="n"/>
      <c r="L647" s="480" t="n"/>
      <c r="M647" s="480" t="n"/>
      <c r="N647" s="490" t="n"/>
      <c r="O647" s="398" t="n"/>
      <c r="HM647" s="5" t="n"/>
      <c r="HN647" s="5" t="n"/>
      <c r="HO647" s="5" t="n"/>
      <c r="HP647" s="5" t="n"/>
      <c r="HQ647" s="5" t="n"/>
      <c r="HR647" s="5" t="n"/>
      <c r="HS647" s="5" t="n"/>
    </row>
    <row r="648" ht="15.75" customHeight="1" s="506">
      <c r="C648" s="2" t="n"/>
      <c r="G648" s="480" t="n"/>
      <c r="H648" s="2" t="n"/>
      <c r="I648" s="2" t="n"/>
      <c r="K648" s="480" t="n"/>
      <c r="L648" s="480" t="n"/>
      <c r="M648" s="480" t="n"/>
      <c r="N648" s="490" t="n"/>
      <c r="O648" s="398" t="n"/>
      <c r="HM648" s="5" t="n"/>
      <c r="HN648" s="5" t="n"/>
      <c r="HO648" s="5" t="n"/>
      <c r="HP648" s="5" t="n"/>
      <c r="HQ648" s="5" t="n"/>
      <c r="HR648" s="5" t="n"/>
      <c r="HS648" s="5" t="n"/>
    </row>
    <row r="649" ht="15.75" customHeight="1" s="506">
      <c r="C649" s="2" t="n"/>
      <c r="G649" s="480" t="n"/>
      <c r="H649" s="2" t="n"/>
      <c r="I649" s="2" t="n"/>
      <c r="K649" s="480" t="n"/>
      <c r="L649" s="480" t="n"/>
      <c r="M649" s="480" t="n"/>
      <c r="N649" s="490" t="n"/>
      <c r="O649" s="398" t="n"/>
      <c r="HM649" s="5" t="n"/>
      <c r="HN649" s="5" t="n"/>
      <c r="HO649" s="5" t="n"/>
      <c r="HP649" s="5" t="n"/>
      <c r="HQ649" s="5" t="n"/>
      <c r="HR649" s="5" t="n"/>
      <c r="HS649" s="5" t="n"/>
    </row>
    <row r="650" ht="15.75" customHeight="1" s="506">
      <c r="C650" s="2" t="n"/>
      <c r="G650" s="480" t="n"/>
      <c r="H650" s="2" t="n"/>
      <c r="I650" s="2" t="n"/>
      <c r="K650" s="480" t="n"/>
      <c r="L650" s="480" t="n"/>
      <c r="M650" s="480" t="n"/>
      <c r="N650" s="490" t="n"/>
      <c r="O650" s="398" t="n"/>
      <c r="HM650" s="5" t="n"/>
      <c r="HN650" s="5" t="n"/>
      <c r="HO650" s="5" t="n"/>
      <c r="HP650" s="5" t="n"/>
      <c r="HQ650" s="5" t="n"/>
      <c r="HR650" s="5" t="n"/>
      <c r="HS650" s="5" t="n"/>
    </row>
    <row r="651" ht="15.75" customHeight="1" s="506">
      <c r="C651" s="2" t="n"/>
      <c r="G651" s="480" t="n"/>
      <c r="H651" s="2" t="n"/>
      <c r="I651" s="2" t="n"/>
      <c r="K651" s="480" t="n"/>
      <c r="L651" s="480" t="n"/>
      <c r="M651" s="480" t="n"/>
      <c r="N651" s="490" t="n"/>
      <c r="O651" s="398" t="n"/>
      <c r="HM651" s="5" t="n"/>
      <c r="HN651" s="5" t="n"/>
      <c r="HO651" s="5" t="n"/>
      <c r="HP651" s="5" t="n"/>
      <c r="HQ651" s="5" t="n"/>
      <c r="HR651" s="5" t="n"/>
      <c r="HS651" s="5" t="n"/>
    </row>
    <row r="652" ht="15.75" customHeight="1" s="506">
      <c r="C652" s="2" t="n"/>
      <c r="G652" s="480" t="n"/>
      <c r="H652" s="2" t="n"/>
      <c r="I652" s="2" t="n"/>
      <c r="K652" s="480" t="n"/>
      <c r="L652" s="480" t="n"/>
      <c r="M652" s="480" t="n"/>
      <c r="N652" s="490" t="n"/>
      <c r="O652" s="398" t="n"/>
      <c r="HM652" s="5" t="n"/>
      <c r="HN652" s="5" t="n"/>
      <c r="HO652" s="5" t="n"/>
      <c r="HP652" s="5" t="n"/>
      <c r="HQ652" s="5" t="n"/>
      <c r="HR652" s="5" t="n"/>
      <c r="HS652" s="5" t="n"/>
    </row>
    <row r="653" ht="15.75" customHeight="1" s="506">
      <c r="C653" s="2" t="n"/>
      <c r="G653" s="480" t="n"/>
      <c r="H653" s="2" t="n"/>
      <c r="I653" s="2" t="n"/>
      <c r="K653" s="480" t="n"/>
      <c r="L653" s="480" t="n"/>
      <c r="M653" s="480" t="n"/>
      <c r="N653" s="490" t="n"/>
      <c r="O653" s="398" t="n"/>
      <c r="HM653" s="5" t="n"/>
      <c r="HN653" s="5" t="n"/>
      <c r="HO653" s="5" t="n"/>
      <c r="HP653" s="5" t="n"/>
      <c r="HQ653" s="5" t="n"/>
      <c r="HR653" s="5" t="n"/>
      <c r="HS653" s="5" t="n"/>
    </row>
    <row r="654" ht="15.75" customHeight="1" s="506">
      <c r="C654" s="2" t="n"/>
      <c r="G654" s="480" t="n"/>
      <c r="H654" s="2" t="n"/>
      <c r="I654" s="2" t="n"/>
      <c r="K654" s="480" t="n"/>
      <c r="L654" s="480" t="n"/>
      <c r="M654" s="480" t="n"/>
      <c r="N654" s="490" t="n"/>
      <c r="O654" s="398" t="n"/>
      <c r="HM654" s="5" t="n"/>
      <c r="HN654" s="5" t="n"/>
      <c r="HO654" s="5" t="n"/>
      <c r="HP654" s="5" t="n"/>
      <c r="HQ654" s="5" t="n"/>
      <c r="HR654" s="5" t="n"/>
      <c r="HS654" s="5" t="n"/>
    </row>
    <row r="655" ht="15.75" customHeight="1" s="506">
      <c r="C655" s="2" t="n"/>
      <c r="G655" s="480" t="n"/>
      <c r="H655" s="2" t="n"/>
      <c r="I655" s="2" t="n"/>
      <c r="K655" s="480" t="n"/>
      <c r="L655" s="480" t="n"/>
      <c r="M655" s="480" t="n"/>
      <c r="N655" s="490" t="n"/>
      <c r="O655" s="398" t="n"/>
      <c r="HM655" s="5" t="n"/>
      <c r="HN655" s="5" t="n"/>
      <c r="HO655" s="5" t="n"/>
      <c r="HP655" s="5" t="n"/>
      <c r="HQ655" s="5" t="n"/>
      <c r="HR655" s="5" t="n"/>
      <c r="HS655" s="5" t="n"/>
    </row>
    <row r="656" ht="15.75" customHeight="1" s="506">
      <c r="C656" s="2" t="n"/>
      <c r="G656" s="480" t="n"/>
      <c r="H656" s="2" t="n"/>
      <c r="I656" s="2" t="n"/>
      <c r="K656" s="480" t="n"/>
      <c r="L656" s="480" t="n"/>
      <c r="M656" s="480" t="n"/>
      <c r="N656" s="490" t="n"/>
      <c r="O656" s="398" t="n"/>
      <c r="HM656" s="5" t="n"/>
      <c r="HN656" s="5" t="n"/>
      <c r="HO656" s="5" t="n"/>
      <c r="HP656" s="5" t="n"/>
      <c r="HQ656" s="5" t="n"/>
      <c r="HR656" s="5" t="n"/>
      <c r="HS656" s="5" t="n"/>
    </row>
    <row r="657" ht="15.75" customHeight="1" s="506">
      <c r="C657" s="2" t="n"/>
      <c r="G657" s="480" t="n"/>
      <c r="H657" s="2" t="n"/>
      <c r="I657" s="2" t="n"/>
      <c r="K657" s="480" t="n"/>
      <c r="L657" s="480" t="n"/>
      <c r="M657" s="480" t="n"/>
      <c r="N657" s="490" t="n"/>
      <c r="O657" s="398" t="n"/>
      <c r="HM657" s="5" t="n"/>
      <c r="HN657" s="5" t="n"/>
      <c r="HO657" s="5" t="n"/>
      <c r="HP657" s="5" t="n"/>
      <c r="HQ657" s="5" t="n"/>
      <c r="HR657" s="5" t="n"/>
      <c r="HS657" s="5" t="n"/>
    </row>
    <row r="658" ht="15.75" customHeight="1" s="506">
      <c r="C658" s="2" t="n"/>
      <c r="G658" s="480" t="n"/>
      <c r="H658" s="2" t="n"/>
      <c r="I658" s="2" t="n"/>
      <c r="K658" s="480" t="n"/>
      <c r="L658" s="480" t="n"/>
      <c r="M658" s="480" t="n"/>
      <c r="N658" s="490" t="n"/>
      <c r="O658" s="398" t="n"/>
      <c r="HM658" s="5" t="n"/>
      <c r="HN658" s="5" t="n"/>
      <c r="HO658" s="5" t="n"/>
      <c r="HP658" s="5" t="n"/>
      <c r="HQ658" s="5" t="n"/>
      <c r="HR658" s="5" t="n"/>
      <c r="HS658" s="5" t="n"/>
    </row>
    <row r="659" ht="15.75" customHeight="1" s="506">
      <c r="C659" s="2" t="n"/>
      <c r="G659" s="480" t="n"/>
      <c r="H659" s="2" t="n"/>
      <c r="I659" s="2" t="n"/>
      <c r="K659" s="480" t="n"/>
      <c r="L659" s="480" t="n"/>
      <c r="M659" s="480" t="n"/>
      <c r="N659" s="490" t="n"/>
      <c r="O659" s="398" t="n"/>
      <c r="HM659" s="5" t="n"/>
      <c r="HN659" s="5" t="n"/>
      <c r="HO659" s="5" t="n"/>
      <c r="HP659" s="5" t="n"/>
      <c r="HQ659" s="5" t="n"/>
      <c r="HR659" s="5" t="n"/>
      <c r="HS659" s="5" t="n"/>
    </row>
    <row r="660" ht="15.75" customHeight="1" s="506">
      <c r="C660" s="2" t="n"/>
      <c r="G660" s="480" t="n"/>
      <c r="H660" s="2" t="n"/>
      <c r="I660" s="2" t="n"/>
      <c r="K660" s="480" t="n"/>
      <c r="L660" s="480" t="n"/>
      <c r="M660" s="480" t="n"/>
      <c r="N660" s="490" t="n"/>
      <c r="O660" s="398" t="n"/>
      <c r="HM660" s="5" t="n"/>
      <c r="HN660" s="5" t="n"/>
      <c r="HO660" s="5" t="n"/>
      <c r="HP660" s="5" t="n"/>
      <c r="HQ660" s="5" t="n"/>
      <c r="HR660" s="5" t="n"/>
      <c r="HS660" s="5" t="n"/>
    </row>
    <row r="661" ht="15.75" customHeight="1" s="506">
      <c r="C661" s="2" t="n"/>
      <c r="G661" s="480" t="n"/>
      <c r="H661" s="2" t="n"/>
      <c r="I661" s="2" t="n"/>
      <c r="K661" s="480" t="n"/>
      <c r="L661" s="480" t="n"/>
      <c r="M661" s="480" t="n"/>
      <c r="N661" s="490" t="n"/>
      <c r="O661" s="398" t="n"/>
      <c r="HM661" s="5" t="n"/>
      <c r="HN661" s="5" t="n"/>
      <c r="HO661" s="5" t="n"/>
      <c r="HP661" s="5" t="n"/>
      <c r="HQ661" s="5" t="n"/>
      <c r="HR661" s="5" t="n"/>
      <c r="HS661" s="5" t="n"/>
    </row>
    <row r="662" ht="15.75" customHeight="1" s="506">
      <c r="C662" s="2" t="n"/>
      <c r="G662" s="480" t="n"/>
      <c r="H662" s="2" t="n"/>
      <c r="I662" s="2" t="n"/>
      <c r="K662" s="480" t="n"/>
      <c r="L662" s="480" t="n"/>
      <c r="M662" s="480" t="n"/>
      <c r="N662" s="490" t="n"/>
      <c r="O662" s="398" t="n"/>
      <c r="HM662" s="5" t="n"/>
      <c r="HN662" s="5" t="n"/>
      <c r="HO662" s="5" t="n"/>
      <c r="HP662" s="5" t="n"/>
      <c r="HQ662" s="5" t="n"/>
      <c r="HR662" s="5" t="n"/>
      <c r="HS662" s="5" t="n"/>
    </row>
    <row r="663" ht="15.75" customHeight="1" s="506">
      <c r="C663" s="2" t="n"/>
      <c r="G663" s="480" t="n"/>
      <c r="H663" s="2" t="n"/>
      <c r="I663" s="2" t="n"/>
      <c r="K663" s="480" t="n"/>
      <c r="L663" s="480" t="n"/>
      <c r="M663" s="480" t="n"/>
      <c r="N663" s="490" t="n"/>
      <c r="O663" s="398" t="n"/>
      <c r="HM663" s="5" t="n"/>
      <c r="HN663" s="5" t="n"/>
      <c r="HO663" s="5" t="n"/>
      <c r="HP663" s="5" t="n"/>
      <c r="HQ663" s="5" t="n"/>
      <c r="HR663" s="5" t="n"/>
      <c r="HS663" s="5" t="n"/>
    </row>
    <row r="664" ht="15.75" customHeight="1" s="506">
      <c r="C664" s="2" t="n"/>
      <c r="G664" s="480" t="n"/>
      <c r="H664" s="2" t="n"/>
      <c r="I664" s="2" t="n"/>
      <c r="K664" s="480" t="n"/>
      <c r="L664" s="480" t="n"/>
      <c r="M664" s="480" t="n"/>
      <c r="N664" s="490" t="n"/>
      <c r="O664" s="398" t="n"/>
      <c r="HM664" s="5" t="n"/>
      <c r="HN664" s="5" t="n"/>
      <c r="HO664" s="5" t="n"/>
      <c r="HP664" s="5" t="n"/>
      <c r="HQ664" s="5" t="n"/>
      <c r="HR664" s="5" t="n"/>
      <c r="HS664" s="5" t="n"/>
    </row>
    <row r="665" ht="15.75" customHeight="1" s="506">
      <c r="C665" s="2" t="n"/>
      <c r="G665" s="480" t="n"/>
      <c r="H665" s="2" t="n"/>
      <c r="I665" s="2" t="n"/>
      <c r="K665" s="480" t="n"/>
      <c r="L665" s="480" t="n"/>
      <c r="M665" s="480" t="n"/>
      <c r="N665" s="490" t="n"/>
      <c r="O665" s="398" t="n"/>
      <c r="HM665" s="5" t="n"/>
      <c r="HN665" s="5" t="n"/>
      <c r="HO665" s="5" t="n"/>
      <c r="HP665" s="5" t="n"/>
      <c r="HQ665" s="5" t="n"/>
      <c r="HR665" s="5" t="n"/>
      <c r="HS665" s="5" t="n"/>
    </row>
    <row r="666" ht="15.75" customHeight="1" s="506">
      <c r="C666" s="2" t="n"/>
      <c r="G666" s="480" t="n"/>
      <c r="H666" s="2" t="n"/>
      <c r="I666" s="2" t="n"/>
      <c r="K666" s="480" t="n"/>
      <c r="L666" s="480" t="n"/>
      <c r="M666" s="480" t="n"/>
      <c r="N666" s="490" t="n"/>
      <c r="O666" s="398" t="n"/>
      <c r="HM666" s="5" t="n"/>
      <c r="HN666" s="5" t="n"/>
      <c r="HO666" s="5" t="n"/>
      <c r="HP666" s="5" t="n"/>
      <c r="HQ666" s="5" t="n"/>
      <c r="HR666" s="5" t="n"/>
      <c r="HS666" s="5" t="n"/>
    </row>
    <row r="667" ht="15.75" customHeight="1" s="506">
      <c r="C667" s="2" t="n"/>
      <c r="G667" s="480" t="n"/>
      <c r="H667" s="2" t="n"/>
      <c r="I667" s="2" t="n"/>
      <c r="K667" s="480" t="n"/>
      <c r="L667" s="480" t="n"/>
      <c r="M667" s="480" t="n"/>
      <c r="N667" s="490" t="n"/>
      <c r="O667" s="398" t="n"/>
      <c r="HM667" s="5" t="n"/>
      <c r="HN667" s="5" t="n"/>
      <c r="HO667" s="5" t="n"/>
      <c r="HP667" s="5" t="n"/>
      <c r="HQ667" s="5" t="n"/>
      <c r="HR667" s="5" t="n"/>
      <c r="HS667" s="5" t="n"/>
    </row>
    <row r="668" ht="15.75" customHeight="1" s="506">
      <c r="C668" s="2" t="n"/>
      <c r="G668" s="480" t="n"/>
      <c r="H668" s="2" t="n"/>
      <c r="I668" s="2" t="n"/>
      <c r="K668" s="480" t="n"/>
      <c r="L668" s="480" t="n"/>
      <c r="M668" s="480" t="n"/>
      <c r="N668" s="490" t="n"/>
      <c r="O668" s="398" t="n"/>
      <c r="HM668" s="5" t="n"/>
      <c r="HN668" s="5" t="n"/>
      <c r="HO668" s="5" t="n"/>
      <c r="HP668" s="5" t="n"/>
      <c r="HQ668" s="5" t="n"/>
      <c r="HR668" s="5" t="n"/>
      <c r="HS668" s="5" t="n"/>
    </row>
    <row r="669" ht="15.75" customHeight="1" s="506">
      <c r="C669" s="2" t="n"/>
      <c r="G669" s="480" t="n"/>
      <c r="H669" s="2" t="n"/>
      <c r="I669" s="2" t="n"/>
      <c r="K669" s="480" t="n"/>
      <c r="L669" s="480" t="n"/>
      <c r="M669" s="480" t="n"/>
      <c r="N669" s="490" t="n"/>
      <c r="O669" s="398" t="n"/>
      <c r="HM669" s="5" t="n"/>
      <c r="HN669" s="5" t="n"/>
      <c r="HO669" s="5" t="n"/>
      <c r="HP669" s="5" t="n"/>
      <c r="HQ669" s="5" t="n"/>
      <c r="HR669" s="5" t="n"/>
      <c r="HS669" s="5" t="n"/>
    </row>
    <row r="670" ht="15.75" customHeight="1" s="506">
      <c r="C670" s="2" t="n"/>
      <c r="G670" s="480" t="n"/>
      <c r="H670" s="2" t="n"/>
      <c r="I670" s="2" t="n"/>
      <c r="K670" s="480" t="n"/>
      <c r="L670" s="480" t="n"/>
      <c r="M670" s="480" t="n"/>
      <c r="N670" s="490" t="n"/>
      <c r="O670" s="398" t="n"/>
      <c r="HM670" s="5" t="n"/>
      <c r="HN670" s="5" t="n"/>
      <c r="HO670" s="5" t="n"/>
      <c r="HP670" s="5" t="n"/>
      <c r="HQ670" s="5" t="n"/>
      <c r="HR670" s="5" t="n"/>
      <c r="HS670" s="5" t="n"/>
    </row>
    <row r="671" ht="15.75" customHeight="1" s="506">
      <c r="C671" s="2" t="n"/>
      <c r="G671" s="480" t="n"/>
      <c r="H671" s="2" t="n"/>
      <c r="I671" s="2" t="n"/>
      <c r="K671" s="480" t="n"/>
      <c r="L671" s="480" t="n"/>
      <c r="M671" s="480" t="n"/>
      <c r="N671" s="490" t="n"/>
      <c r="O671" s="398" t="n"/>
      <c r="HM671" s="5" t="n"/>
      <c r="HN671" s="5" t="n"/>
      <c r="HO671" s="5" t="n"/>
      <c r="HP671" s="5" t="n"/>
      <c r="HQ671" s="5" t="n"/>
      <c r="HR671" s="5" t="n"/>
      <c r="HS671" s="5" t="n"/>
    </row>
    <row r="672" ht="15.75" customHeight="1" s="506">
      <c r="C672" s="2" t="n"/>
      <c r="G672" s="480" t="n"/>
      <c r="H672" s="2" t="n"/>
      <c r="I672" s="2" t="n"/>
      <c r="K672" s="480" t="n"/>
      <c r="L672" s="480" t="n"/>
      <c r="M672" s="480" t="n"/>
      <c r="N672" s="490" t="n"/>
      <c r="O672" s="398" t="n"/>
      <c r="HM672" s="5" t="n"/>
      <c r="HN672" s="5" t="n"/>
      <c r="HO672" s="5" t="n"/>
      <c r="HP672" s="5" t="n"/>
      <c r="HQ672" s="5" t="n"/>
      <c r="HR672" s="5" t="n"/>
      <c r="HS672" s="5" t="n"/>
    </row>
    <row r="673" ht="15.75" customHeight="1" s="506">
      <c r="C673" s="2" t="n"/>
      <c r="G673" s="480" t="n"/>
      <c r="H673" s="2" t="n"/>
      <c r="I673" s="2" t="n"/>
      <c r="K673" s="480" t="n"/>
      <c r="L673" s="480" t="n"/>
      <c r="M673" s="480" t="n"/>
      <c r="N673" s="490" t="n"/>
      <c r="O673" s="398" t="n"/>
      <c r="HM673" s="5" t="n"/>
      <c r="HN673" s="5" t="n"/>
      <c r="HO673" s="5" t="n"/>
      <c r="HP673" s="5" t="n"/>
      <c r="HQ673" s="5" t="n"/>
      <c r="HR673" s="5" t="n"/>
      <c r="HS673" s="5" t="n"/>
    </row>
    <row r="674" ht="15.75" customHeight="1" s="506">
      <c r="C674" s="2" t="n"/>
      <c r="G674" s="480" t="n"/>
      <c r="H674" s="2" t="n"/>
      <c r="I674" s="2" t="n"/>
      <c r="K674" s="480" t="n"/>
      <c r="L674" s="480" t="n"/>
      <c r="M674" s="480" t="n"/>
      <c r="N674" s="490" t="n"/>
      <c r="O674" s="398" t="n"/>
      <c r="HM674" s="5" t="n"/>
      <c r="HN674" s="5" t="n"/>
      <c r="HO674" s="5" t="n"/>
      <c r="HP674" s="5" t="n"/>
      <c r="HQ674" s="5" t="n"/>
      <c r="HR674" s="5" t="n"/>
      <c r="HS674" s="5" t="n"/>
    </row>
    <row r="675" ht="15.75" customHeight="1" s="506">
      <c r="C675" s="2" t="n"/>
      <c r="G675" s="480" t="n"/>
      <c r="H675" s="2" t="n"/>
      <c r="I675" s="2" t="n"/>
      <c r="K675" s="480" t="n"/>
      <c r="L675" s="480" t="n"/>
      <c r="M675" s="480" t="n"/>
      <c r="N675" s="490" t="n"/>
      <c r="O675" s="398" t="n"/>
      <c r="HM675" s="5" t="n"/>
      <c r="HN675" s="5" t="n"/>
      <c r="HO675" s="5" t="n"/>
      <c r="HP675" s="5" t="n"/>
      <c r="HQ675" s="5" t="n"/>
      <c r="HR675" s="5" t="n"/>
      <c r="HS675" s="5" t="n"/>
    </row>
    <row r="676" ht="15.75" customHeight="1" s="506">
      <c r="C676" s="2" t="n"/>
      <c r="G676" s="480" t="n"/>
      <c r="H676" s="2" t="n"/>
      <c r="I676" s="2" t="n"/>
      <c r="K676" s="480" t="n"/>
      <c r="L676" s="480" t="n"/>
      <c r="M676" s="480" t="n"/>
      <c r="N676" s="490" t="n"/>
      <c r="O676" s="398" t="n"/>
      <c r="HM676" s="5" t="n"/>
      <c r="HN676" s="5" t="n"/>
      <c r="HO676" s="5" t="n"/>
      <c r="HP676" s="5" t="n"/>
      <c r="HQ676" s="5" t="n"/>
      <c r="HR676" s="5" t="n"/>
      <c r="HS676" s="5" t="n"/>
    </row>
    <row r="677" ht="15.75" customHeight="1" s="506">
      <c r="C677" s="2" t="n"/>
      <c r="G677" s="480" t="n"/>
      <c r="H677" s="2" t="n"/>
      <c r="I677" s="2" t="n"/>
      <c r="K677" s="480" t="n"/>
      <c r="L677" s="480" t="n"/>
      <c r="M677" s="480" t="n"/>
      <c r="N677" s="490" t="n"/>
      <c r="O677" s="398" t="n"/>
      <c r="HM677" s="5" t="n"/>
      <c r="HN677" s="5" t="n"/>
      <c r="HO677" s="5" t="n"/>
      <c r="HP677" s="5" t="n"/>
      <c r="HQ677" s="5" t="n"/>
      <c r="HR677" s="5" t="n"/>
      <c r="HS677" s="5" t="n"/>
    </row>
    <row r="678" ht="15.75" customHeight="1" s="506">
      <c r="C678" s="2" t="n"/>
      <c r="G678" s="480" t="n"/>
      <c r="H678" s="2" t="n"/>
      <c r="I678" s="2" t="n"/>
      <c r="K678" s="480" t="n"/>
      <c r="L678" s="480" t="n"/>
      <c r="M678" s="480" t="n"/>
      <c r="N678" s="490" t="n"/>
      <c r="O678" s="398" t="n"/>
      <c r="HM678" s="5" t="n"/>
      <c r="HN678" s="5" t="n"/>
      <c r="HO678" s="5" t="n"/>
      <c r="HP678" s="5" t="n"/>
      <c r="HQ678" s="5" t="n"/>
      <c r="HR678" s="5" t="n"/>
      <c r="HS678" s="5" t="n"/>
    </row>
    <row r="679" ht="15.75" customHeight="1" s="506">
      <c r="C679" s="2" t="n"/>
      <c r="G679" s="480" t="n"/>
      <c r="H679" s="2" t="n"/>
      <c r="I679" s="2" t="n"/>
      <c r="K679" s="480" t="n"/>
      <c r="L679" s="480" t="n"/>
      <c r="M679" s="480" t="n"/>
      <c r="N679" s="490" t="n"/>
      <c r="O679" s="398" t="n"/>
      <c r="HM679" s="5" t="n"/>
      <c r="HN679" s="5" t="n"/>
      <c r="HO679" s="5" t="n"/>
      <c r="HP679" s="5" t="n"/>
      <c r="HQ679" s="5" t="n"/>
      <c r="HR679" s="5" t="n"/>
      <c r="HS679" s="5" t="n"/>
    </row>
    <row r="680" ht="15.75" customHeight="1" s="506">
      <c r="C680" s="2" t="n"/>
      <c r="G680" s="480" t="n"/>
      <c r="H680" s="2" t="n"/>
      <c r="I680" s="2" t="n"/>
      <c r="K680" s="480" t="n"/>
      <c r="L680" s="480" t="n"/>
      <c r="M680" s="480" t="n"/>
      <c r="N680" s="490" t="n"/>
      <c r="O680" s="398" t="n"/>
      <c r="HM680" s="5" t="n"/>
      <c r="HN680" s="5" t="n"/>
      <c r="HO680" s="5" t="n"/>
      <c r="HP680" s="5" t="n"/>
      <c r="HQ680" s="5" t="n"/>
      <c r="HR680" s="5" t="n"/>
      <c r="HS680" s="5" t="n"/>
    </row>
    <row r="681" ht="15.75" customHeight="1" s="506">
      <c r="C681" s="2" t="n"/>
      <c r="G681" s="480" t="n"/>
      <c r="H681" s="2" t="n"/>
      <c r="I681" s="2" t="n"/>
      <c r="K681" s="480" t="n"/>
      <c r="L681" s="480" t="n"/>
      <c r="M681" s="480" t="n"/>
      <c r="N681" s="490" t="n"/>
      <c r="O681" s="398" t="n"/>
      <c r="HM681" s="5" t="n"/>
      <c r="HN681" s="5" t="n"/>
      <c r="HO681" s="5" t="n"/>
      <c r="HP681" s="5" t="n"/>
      <c r="HQ681" s="5" t="n"/>
      <c r="HR681" s="5" t="n"/>
      <c r="HS681" s="5" t="n"/>
    </row>
    <row r="682" ht="15.75" customHeight="1" s="506">
      <c r="C682" s="2" t="n"/>
      <c r="G682" s="480" t="n"/>
      <c r="H682" s="2" t="n"/>
      <c r="I682" s="2" t="n"/>
      <c r="K682" s="480" t="n"/>
      <c r="L682" s="480" t="n"/>
      <c r="M682" s="480" t="n"/>
      <c r="N682" s="490" t="n"/>
      <c r="O682" s="398" t="n"/>
      <c r="HM682" s="5" t="n"/>
      <c r="HN682" s="5" t="n"/>
      <c r="HO682" s="5" t="n"/>
      <c r="HP682" s="5" t="n"/>
      <c r="HQ682" s="5" t="n"/>
      <c r="HR682" s="5" t="n"/>
      <c r="HS682" s="5" t="n"/>
    </row>
    <row r="683" ht="15.75" customHeight="1" s="506">
      <c r="C683" s="2" t="n"/>
      <c r="G683" s="480" t="n"/>
      <c r="H683" s="2" t="n"/>
      <c r="I683" s="2" t="n"/>
      <c r="K683" s="480" t="n"/>
      <c r="L683" s="480" t="n"/>
      <c r="M683" s="480" t="n"/>
      <c r="N683" s="490" t="n"/>
      <c r="O683" s="398" t="n"/>
      <c r="HM683" s="5" t="n"/>
      <c r="HN683" s="5" t="n"/>
      <c r="HO683" s="5" t="n"/>
      <c r="HP683" s="5" t="n"/>
      <c r="HQ683" s="5" t="n"/>
      <c r="HR683" s="5" t="n"/>
      <c r="HS683" s="5" t="n"/>
    </row>
    <row r="684" ht="15.75" customHeight="1" s="506">
      <c r="C684" s="2" t="n"/>
      <c r="G684" s="480" t="n"/>
      <c r="H684" s="2" t="n"/>
      <c r="I684" s="2" t="n"/>
      <c r="K684" s="480" t="n"/>
      <c r="L684" s="480" t="n"/>
      <c r="M684" s="480" t="n"/>
      <c r="N684" s="490" t="n"/>
      <c r="O684" s="398" t="n"/>
      <c r="HM684" s="5" t="n"/>
      <c r="HN684" s="5" t="n"/>
      <c r="HO684" s="5" t="n"/>
      <c r="HP684" s="5" t="n"/>
      <c r="HQ684" s="5" t="n"/>
      <c r="HR684" s="5" t="n"/>
      <c r="HS684" s="5" t="n"/>
    </row>
    <row r="685" ht="15.75" customHeight="1" s="506">
      <c r="C685" s="2" t="n"/>
      <c r="G685" s="480" t="n"/>
      <c r="H685" s="2" t="n"/>
      <c r="I685" s="2" t="n"/>
      <c r="K685" s="480" t="n"/>
      <c r="L685" s="480" t="n"/>
      <c r="M685" s="480" t="n"/>
      <c r="N685" s="490" t="n"/>
      <c r="O685" s="398" t="n"/>
      <c r="HM685" s="5" t="n"/>
      <c r="HN685" s="5" t="n"/>
      <c r="HO685" s="5" t="n"/>
      <c r="HP685" s="5" t="n"/>
      <c r="HQ685" s="5" t="n"/>
      <c r="HR685" s="5" t="n"/>
      <c r="HS685" s="5" t="n"/>
    </row>
    <row r="686" ht="15.75" customHeight="1" s="506">
      <c r="C686" s="2" t="n"/>
      <c r="G686" s="480" t="n"/>
      <c r="H686" s="2" t="n"/>
      <c r="I686" s="2" t="n"/>
      <c r="K686" s="480" t="n"/>
      <c r="L686" s="480" t="n"/>
      <c r="M686" s="480" t="n"/>
      <c r="N686" s="490" t="n"/>
      <c r="O686" s="398" t="n"/>
      <c r="HM686" s="5" t="n"/>
      <c r="HN686" s="5" t="n"/>
      <c r="HO686" s="5" t="n"/>
      <c r="HP686" s="5" t="n"/>
      <c r="HQ686" s="5" t="n"/>
      <c r="HR686" s="5" t="n"/>
      <c r="HS686" s="5" t="n"/>
    </row>
    <row r="687" ht="15.75" customHeight="1" s="506">
      <c r="C687" s="2" t="n"/>
      <c r="G687" s="480" t="n"/>
      <c r="H687" s="2" t="n"/>
      <c r="I687" s="2" t="n"/>
      <c r="K687" s="480" t="n"/>
      <c r="L687" s="480" t="n"/>
      <c r="M687" s="480" t="n"/>
      <c r="N687" s="490" t="n"/>
      <c r="O687" s="398" t="n"/>
      <c r="HM687" s="5" t="n"/>
      <c r="HN687" s="5" t="n"/>
      <c r="HO687" s="5" t="n"/>
      <c r="HP687" s="5" t="n"/>
      <c r="HQ687" s="5" t="n"/>
      <c r="HR687" s="5" t="n"/>
      <c r="HS687" s="5" t="n"/>
    </row>
    <row r="688" ht="15.75" customHeight="1" s="506">
      <c r="C688" s="2" t="n"/>
      <c r="G688" s="480" t="n"/>
      <c r="H688" s="2" t="n"/>
      <c r="I688" s="2" t="n"/>
      <c r="K688" s="480" t="n"/>
      <c r="L688" s="480" t="n"/>
      <c r="M688" s="480" t="n"/>
      <c r="N688" s="490" t="n"/>
      <c r="O688" s="398" t="n"/>
      <c r="HM688" s="5" t="n"/>
      <c r="HN688" s="5" t="n"/>
      <c r="HO688" s="5" t="n"/>
      <c r="HP688" s="5" t="n"/>
      <c r="HQ688" s="5" t="n"/>
      <c r="HR688" s="5" t="n"/>
      <c r="HS688" s="5" t="n"/>
    </row>
    <row r="689" ht="15.75" customHeight="1" s="506">
      <c r="C689" s="2" t="n"/>
      <c r="G689" s="480" t="n"/>
      <c r="H689" s="2" t="n"/>
      <c r="I689" s="2" t="n"/>
      <c r="K689" s="480" t="n"/>
      <c r="L689" s="480" t="n"/>
      <c r="M689" s="480" t="n"/>
      <c r="N689" s="490" t="n"/>
      <c r="O689" s="398" t="n"/>
      <c r="HM689" s="5" t="n"/>
      <c r="HN689" s="5" t="n"/>
      <c r="HO689" s="5" t="n"/>
      <c r="HP689" s="5" t="n"/>
      <c r="HQ689" s="5" t="n"/>
      <c r="HR689" s="5" t="n"/>
      <c r="HS689" s="5" t="n"/>
    </row>
    <row r="690" ht="15.75" customHeight="1" s="506">
      <c r="C690" s="2" t="n"/>
      <c r="G690" s="480" t="n"/>
      <c r="H690" s="2" t="n"/>
      <c r="I690" s="2" t="n"/>
      <c r="K690" s="480" t="n"/>
      <c r="L690" s="480" t="n"/>
      <c r="M690" s="480" t="n"/>
      <c r="N690" s="490" t="n"/>
      <c r="O690" s="398" t="n"/>
      <c r="HM690" s="5" t="n"/>
      <c r="HN690" s="5" t="n"/>
      <c r="HO690" s="5" t="n"/>
      <c r="HP690" s="5" t="n"/>
      <c r="HQ690" s="5" t="n"/>
      <c r="HR690" s="5" t="n"/>
      <c r="HS690" s="5" t="n"/>
    </row>
    <row r="691" ht="15.75" customHeight="1" s="506">
      <c r="C691" s="2" t="n"/>
      <c r="G691" s="480" t="n"/>
      <c r="H691" s="2" t="n"/>
      <c r="I691" s="2" t="n"/>
      <c r="K691" s="480" t="n"/>
      <c r="L691" s="480" t="n"/>
      <c r="M691" s="480" t="n"/>
      <c r="N691" s="490" t="n"/>
      <c r="O691" s="398" t="n"/>
      <c r="HM691" s="5" t="n"/>
      <c r="HN691" s="5" t="n"/>
      <c r="HO691" s="5" t="n"/>
      <c r="HP691" s="5" t="n"/>
      <c r="HQ691" s="5" t="n"/>
      <c r="HR691" s="5" t="n"/>
      <c r="HS691" s="5" t="n"/>
    </row>
    <row r="692" ht="15.75" customHeight="1" s="506">
      <c r="C692" s="2" t="n"/>
      <c r="G692" s="480" t="n"/>
      <c r="H692" s="2" t="n"/>
      <c r="I692" s="2" t="n"/>
      <c r="K692" s="480" t="n"/>
      <c r="L692" s="480" t="n"/>
      <c r="M692" s="480" t="n"/>
      <c r="N692" s="490" t="n"/>
      <c r="O692" s="398" t="n"/>
      <c r="HM692" s="5" t="n"/>
      <c r="HN692" s="5" t="n"/>
      <c r="HO692" s="5" t="n"/>
      <c r="HP692" s="5" t="n"/>
      <c r="HQ692" s="5" t="n"/>
      <c r="HR692" s="5" t="n"/>
      <c r="HS692" s="5" t="n"/>
    </row>
    <row r="693" ht="15.75" customHeight="1" s="506">
      <c r="C693" s="2" t="n"/>
      <c r="G693" s="480" t="n"/>
      <c r="H693" s="2" t="n"/>
      <c r="I693" s="2" t="n"/>
      <c r="K693" s="480" t="n"/>
      <c r="L693" s="480" t="n"/>
      <c r="M693" s="480" t="n"/>
      <c r="N693" s="490" t="n"/>
      <c r="O693" s="398" t="n"/>
      <c r="HM693" s="5" t="n"/>
      <c r="HN693" s="5" t="n"/>
      <c r="HO693" s="5" t="n"/>
      <c r="HP693" s="5" t="n"/>
      <c r="HQ693" s="5" t="n"/>
      <c r="HR693" s="5" t="n"/>
      <c r="HS693" s="5" t="n"/>
    </row>
    <row r="694" ht="15.75" customHeight="1" s="506">
      <c r="C694" s="2" t="n"/>
      <c r="G694" s="480" t="n"/>
      <c r="H694" s="2" t="n"/>
      <c r="I694" s="2" t="n"/>
      <c r="K694" s="480" t="n"/>
      <c r="L694" s="480" t="n"/>
      <c r="M694" s="480" t="n"/>
      <c r="N694" s="490" t="n"/>
      <c r="O694" s="398" t="n"/>
      <c r="HM694" s="5" t="n"/>
      <c r="HN694" s="5" t="n"/>
      <c r="HO694" s="5" t="n"/>
      <c r="HP694" s="5" t="n"/>
      <c r="HQ694" s="5" t="n"/>
      <c r="HR694" s="5" t="n"/>
      <c r="HS694" s="5" t="n"/>
    </row>
    <row r="695" ht="15.75" customHeight="1" s="506">
      <c r="C695" s="2" t="n"/>
      <c r="G695" s="480" t="n"/>
      <c r="H695" s="2" t="n"/>
      <c r="I695" s="2" t="n"/>
      <c r="K695" s="480" t="n"/>
      <c r="L695" s="480" t="n"/>
      <c r="M695" s="480" t="n"/>
      <c r="N695" s="490" t="n"/>
      <c r="O695" s="398" t="n"/>
      <c r="HM695" s="5" t="n"/>
      <c r="HN695" s="5" t="n"/>
      <c r="HO695" s="5" t="n"/>
      <c r="HP695" s="5" t="n"/>
      <c r="HQ695" s="5" t="n"/>
      <c r="HR695" s="5" t="n"/>
      <c r="HS695" s="5" t="n"/>
    </row>
    <row r="696" ht="15.75" customHeight="1" s="506">
      <c r="C696" s="2" t="n"/>
      <c r="G696" s="480" t="n"/>
      <c r="H696" s="2" t="n"/>
      <c r="I696" s="2" t="n"/>
      <c r="K696" s="480" t="n"/>
      <c r="L696" s="480" t="n"/>
      <c r="M696" s="480" t="n"/>
      <c r="N696" s="490" t="n"/>
      <c r="O696" s="398" t="n"/>
      <c r="HM696" s="5" t="n"/>
      <c r="HN696" s="5" t="n"/>
      <c r="HO696" s="5" t="n"/>
      <c r="HP696" s="5" t="n"/>
      <c r="HQ696" s="5" t="n"/>
      <c r="HR696" s="5" t="n"/>
      <c r="HS696" s="5" t="n"/>
    </row>
    <row r="697" ht="15.75" customHeight="1" s="506">
      <c r="C697" s="2" t="n"/>
      <c r="G697" s="480" t="n"/>
      <c r="H697" s="2" t="n"/>
      <c r="I697" s="2" t="n"/>
      <c r="K697" s="480" t="n"/>
      <c r="L697" s="480" t="n"/>
      <c r="M697" s="480" t="n"/>
      <c r="N697" s="490" t="n"/>
      <c r="O697" s="398" t="n"/>
      <c r="HM697" s="5" t="n"/>
      <c r="HN697" s="5" t="n"/>
      <c r="HO697" s="5" t="n"/>
      <c r="HP697" s="5" t="n"/>
      <c r="HQ697" s="5" t="n"/>
      <c r="HR697" s="5" t="n"/>
      <c r="HS697" s="5" t="n"/>
    </row>
    <row r="698" ht="15.75" customHeight="1" s="506">
      <c r="C698" s="2" t="n"/>
      <c r="G698" s="480" t="n"/>
      <c r="H698" s="2" t="n"/>
      <c r="I698" s="2" t="n"/>
      <c r="K698" s="480" t="n"/>
      <c r="L698" s="480" t="n"/>
      <c r="M698" s="480" t="n"/>
      <c r="N698" s="490" t="n"/>
      <c r="O698" s="398" t="n"/>
      <c r="HM698" s="5" t="n"/>
      <c r="HN698" s="5" t="n"/>
      <c r="HO698" s="5" t="n"/>
      <c r="HP698" s="5" t="n"/>
      <c r="HQ698" s="5" t="n"/>
      <c r="HR698" s="5" t="n"/>
      <c r="HS698" s="5" t="n"/>
    </row>
    <row r="699" ht="15.75" customHeight="1" s="506">
      <c r="C699" s="2" t="n"/>
      <c r="G699" s="480" t="n"/>
      <c r="H699" s="2" t="n"/>
      <c r="I699" s="2" t="n"/>
      <c r="K699" s="480" t="n"/>
      <c r="L699" s="480" t="n"/>
      <c r="M699" s="480" t="n"/>
      <c r="N699" s="490" t="n"/>
      <c r="O699" s="398" t="n"/>
      <c r="HM699" s="5" t="n"/>
      <c r="HN699" s="5" t="n"/>
      <c r="HO699" s="5" t="n"/>
      <c r="HP699" s="5" t="n"/>
      <c r="HQ699" s="5" t="n"/>
      <c r="HR699" s="5" t="n"/>
      <c r="HS699" s="5" t="n"/>
    </row>
    <row r="700" ht="15.75" customHeight="1" s="506">
      <c r="C700" s="2" t="n"/>
      <c r="G700" s="480" t="n"/>
      <c r="H700" s="2" t="n"/>
      <c r="I700" s="2" t="n"/>
      <c r="K700" s="480" t="n"/>
      <c r="L700" s="480" t="n"/>
      <c r="M700" s="480" t="n"/>
      <c r="N700" s="490" t="n"/>
      <c r="O700" s="398" t="n"/>
      <c r="HM700" s="5" t="n"/>
      <c r="HN700" s="5" t="n"/>
      <c r="HO700" s="5" t="n"/>
      <c r="HP700" s="5" t="n"/>
      <c r="HQ700" s="5" t="n"/>
      <c r="HR700" s="5" t="n"/>
      <c r="HS700" s="5" t="n"/>
    </row>
    <row r="701" ht="15.75" customHeight="1" s="506">
      <c r="C701" s="2" t="n"/>
      <c r="G701" s="480" t="n"/>
      <c r="H701" s="2" t="n"/>
      <c r="I701" s="2" t="n"/>
      <c r="K701" s="480" t="n"/>
      <c r="L701" s="480" t="n"/>
      <c r="M701" s="480" t="n"/>
      <c r="N701" s="490" t="n"/>
      <c r="O701" s="398" t="n"/>
      <c r="HM701" s="5" t="n"/>
      <c r="HN701" s="5" t="n"/>
      <c r="HO701" s="5" t="n"/>
      <c r="HP701" s="5" t="n"/>
      <c r="HQ701" s="5" t="n"/>
      <c r="HR701" s="5" t="n"/>
      <c r="HS701" s="5" t="n"/>
    </row>
    <row r="702" ht="15.75" customHeight="1" s="506">
      <c r="C702" s="2" t="n"/>
      <c r="G702" s="480" t="n"/>
      <c r="H702" s="2" t="n"/>
      <c r="I702" s="2" t="n"/>
      <c r="K702" s="480" t="n"/>
      <c r="L702" s="480" t="n"/>
      <c r="M702" s="480" t="n"/>
      <c r="N702" s="490" t="n"/>
      <c r="O702" s="398" t="n"/>
      <c r="HM702" s="5" t="n"/>
      <c r="HN702" s="5" t="n"/>
      <c r="HO702" s="5" t="n"/>
      <c r="HP702" s="5" t="n"/>
      <c r="HQ702" s="5" t="n"/>
      <c r="HR702" s="5" t="n"/>
      <c r="HS702" s="5" t="n"/>
    </row>
    <row r="703" ht="15.75" customHeight="1" s="506">
      <c r="C703" s="2" t="n"/>
      <c r="G703" s="480" t="n"/>
      <c r="H703" s="2" t="n"/>
      <c r="I703" s="2" t="n"/>
      <c r="K703" s="480" t="n"/>
      <c r="L703" s="480" t="n"/>
      <c r="M703" s="480" t="n"/>
      <c r="N703" s="490" t="n"/>
      <c r="O703" s="398" t="n"/>
      <c r="HM703" s="5" t="n"/>
      <c r="HN703" s="5" t="n"/>
      <c r="HO703" s="5" t="n"/>
      <c r="HP703" s="5" t="n"/>
      <c r="HQ703" s="5" t="n"/>
      <c r="HR703" s="5" t="n"/>
      <c r="HS703" s="5" t="n"/>
    </row>
    <row r="704" ht="15.75" customHeight="1" s="506">
      <c r="C704" s="2" t="n"/>
      <c r="G704" s="480" t="n"/>
      <c r="H704" s="2" t="n"/>
      <c r="I704" s="2" t="n"/>
      <c r="K704" s="480" t="n"/>
      <c r="L704" s="480" t="n"/>
      <c r="M704" s="480" t="n"/>
      <c r="N704" s="490" t="n"/>
      <c r="O704" s="398" t="n"/>
      <c r="HM704" s="5" t="n"/>
      <c r="HN704" s="5" t="n"/>
      <c r="HO704" s="5" t="n"/>
      <c r="HP704" s="5" t="n"/>
      <c r="HQ704" s="5" t="n"/>
      <c r="HR704" s="5" t="n"/>
      <c r="HS704" s="5" t="n"/>
    </row>
    <row r="705" ht="15.75" customHeight="1" s="506">
      <c r="C705" s="2" t="n"/>
      <c r="G705" s="480" t="n"/>
      <c r="H705" s="2" t="n"/>
      <c r="I705" s="2" t="n"/>
      <c r="K705" s="480" t="n"/>
      <c r="L705" s="480" t="n"/>
      <c r="M705" s="480" t="n"/>
      <c r="N705" s="490" t="n"/>
      <c r="O705" s="398" t="n"/>
      <c r="HM705" s="5" t="n"/>
      <c r="HN705" s="5" t="n"/>
      <c r="HO705" s="5" t="n"/>
      <c r="HP705" s="5" t="n"/>
      <c r="HQ705" s="5" t="n"/>
      <c r="HR705" s="5" t="n"/>
      <c r="HS705" s="5" t="n"/>
    </row>
    <row r="706" ht="15.75" customHeight="1" s="506">
      <c r="C706" s="2" t="n"/>
      <c r="G706" s="480" t="n"/>
      <c r="H706" s="2" t="n"/>
      <c r="I706" s="2" t="n"/>
      <c r="K706" s="480" t="n"/>
      <c r="L706" s="480" t="n"/>
      <c r="M706" s="480" t="n"/>
      <c r="N706" s="490" t="n"/>
      <c r="O706" s="398" t="n"/>
      <c r="HM706" s="5" t="n"/>
      <c r="HN706" s="5" t="n"/>
      <c r="HO706" s="5" t="n"/>
      <c r="HP706" s="5" t="n"/>
      <c r="HQ706" s="5" t="n"/>
      <c r="HR706" s="5" t="n"/>
      <c r="HS706" s="5" t="n"/>
    </row>
    <row r="707" ht="15.75" customHeight="1" s="506">
      <c r="C707" s="2" t="n"/>
      <c r="G707" s="480" t="n"/>
      <c r="H707" s="2" t="n"/>
      <c r="I707" s="2" t="n"/>
      <c r="K707" s="480" t="n"/>
      <c r="L707" s="480" t="n"/>
      <c r="M707" s="480" t="n"/>
      <c r="N707" s="490" t="n"/>
      <c r="O707" s="398" t="n"/>
      <c r="HM707" s="5" t="n"/>
      <c r="HN707" s="5" t="n"/>
      <c r="HO707" s="5" t="n"/>
      <c r="HP707" s="5" t="n"/>
      <c r="HQ707" s="5" t="n"/>
      <c r="HR707" s="5" t="n"/>
      <c r="HS707" s="5" t="n"/>
    </row>
    <row r="708" ht="15.75" customHeight="1" s="506">
      <c r="C708" s="2" t="n"/>
      <c r="G708" s="480" t="n"/>
      <c r="H708" s="2" t="n"/>
      <c r="I708" s="2" t="n"/>
      <c r="K708" s="480" t="n"/>
      <c r="L708" s="480" t="n"/>
      <c r="M708" s="480" t="n"/>
      <c r="N708" s="490" t="n"/>
      <c r="O708" s="398" t="n"/>
      <c r="HM708" s="5" t="n"/>
      <c r="HN708" s="5" t="n"/>
      <c r="HO708" s="5" t="n"/>
      <c r="HP708" s="5" t="n"/>
      <c r="HQ708" s="5" t="n"/>
      <c r="HR708" s="5" t="n"/>
      <c r="HS708" s="5" t="n"/>
    </row>
    <row r="709" ht="15.75" customHeight="1" s="506">
      <c r="C709" s="2" t="n"/>
      <c r="G709" s="480" t="n"/>
      <c r="H709" s="2" t="n"/>
      <c r="I709" s="2" t="n"/>
      <c r="K709" s="480" t="n"/>
      <c r="L709" s="480" t="n"/>
      <c r="M709" s="480" t="n"/>
      <c r="N709" s="490" t="n"/>
      <c r="O709" s="398" t="n"/>
      <c r="HM709" s="5" t="n"/>
      <c r="HN709" s="5" t="n"/>
      <c r="HO709" s="5" t="n"/>
      <c r="HP709" s="5" t="n"/>
      <c r="HQ709" s="5" t="n"/>
      <c r="HR709" s="5" t="n"/>
      <c r="HS709" s="5" t="n"/>
    </row>
    <row r="710" ht="15.75" customHeight="1" s="506">
      <c r="C710" s="2" t="n"/>
      <c r="G710" s="480" t="n"/>
      <c r="H710" s="2" t="n"/>
      <c r="I710" s="2" t="n"/>
      <c r="K710" s="480" t="n"/>
      <c r="L710" s="480" t="n"/>
      <c r="M710" s="480" t="n"/>
      <c r="N710" s="490" t="n"/>
      <c r="O710" s="398" t="n"/>
      <c r="HM710" s="5" t="n"/>
      <c r="HN710" s="5" t="n"/>
      <c r="HO710" s="5" t="n"/>
      <c r="HP710" s="5" t="n"/>
      <c r="HQ710" s="5" t="n"/>
      <c r="HR710" s="5" t="n"/>
      <c r="HS710" s="5" t="n"/>
    </row>
    <row r="711" ht="15.75" customHeight="1" s="506">
      <c r="C711" s="2" t="n"/>
      <c r="G711" s="480" t="n"/>
      <c r="H711" s="2" t="n"/>
      <c r="I711" s="2" t="n"/>
      <c r="K711" s="480" t="n"/>
      <c r="L711" s="480" t="n"/>
      <c r="M711" s="480" t="n"/>
      <c r="N711" s="490" t="n"/>
      <c r="O711" s="398" t="n"/>
      <c r="HM711" s="5" t="n"/>
      <c r="HN711" s="5" t="n"/>
      <c r="HO711" s="5" t="n"/>
      <c r="HP711" s="5" t="n"/>
      <c r="HQ711" s="5" t="n"/>
      <c r="HR711" s="5" t="n"/>
      <c r="HS711" s="5" t="n"/>
    </row>
    <row r="712" ht="15.75" customHeight="1" s="506">
      <c r="C712" s="2" t="n"/>
      <c r="G712" s="480" t="n"/>
      <c r="H712" s="2" t="n"/>
      <c r="I712" s="2" t="n"/>
      <c r="K712" s="480" t="n"/>
      <c r="L712" s="480" t="n"/>
      <c r="M712" s="480" t="n"/>
      <c r="N712" s="490" t="n"/>
      <c r="O712" s="398" t="n"/>
      <c r="HM712" s="5" t="n"/>
      <c r="HN712" s="5" t="n"/>
      <c r="HO712" s="5" t="n"/>
      <c r="HP712" s="5" t="n"/>
      <c r="HQ712" s="5" t="n"/>
      <c r="HR712" s="5" t="n"/>
      <c r="HS712" s="5" t="n"/>
    </row>
    <row r="713" ht="15.75" customHeight="1" s="506">
      <c r="C713" s="2" t="n"/>
      <c r="G713" s="480" t="n"/>
      <c r="H713" s="2" t="n"/>
      <c r="I713" s="2" t="n"/>
      <c r="K713" s="480" t="n"/>
      <c r="L713" s="480" t="n"/>
      <c r="M713" s="480" t="n"/>
      <c r="N713" s="490" t="n"/>
      <c r="O713" s="398" t="n"/>
      <c r="HM713" s="5" t="n"/>
      <c r="HN713" s="5" t="n"/>
      <c r="HO713" s="5" t="n"/>
      <c r="HP713" s="5" t="n"/>
      <c r="HQ713" s="5" t="n"/>
      <c r="HR713" s="5" t="n"/>
      <c r="HS713" s="5" t="n"/>
    </row>
    <row r="714" ht="15.75" customHeight="1" s="506">
      <c r="C714" s="2" t="n"/>
      <c r="G714" s="480" t="n"/>
      <c r="H714" s="2" t="n"/>
      <c r="I714" s="2" t="n"/>
      <c r="K714" s="480" t="n"/>
      <c r="L714" s="480" t="n"/>
      <c r="M714" s="480" t="n"/>
      <c r="N714" s="490" t="n"/>
      <c r="O714" s="398" t="n"/>
      <c r="HM714" s="5" t="n"/>
      <c r="HN714" s="5" t="n"/>
      <c r="HO714" s="5" t="n"/>
      <c r="HP714" s="5" t="n"/>
      <c r="HQ714" s="5" t="n"/>
      <c r="HR714" s="5" t="n"/>
      <c r="HS714" s="5" t="n"/>
    </row>
    <row r="715" ht="15.75" customHeight="1" s="506">
      <c r="C715" s="2" t="n"/>
      <c r="G715" s="480" t="n"/>
      <c r="H715" s="2" t="n"/>
      <c r="I715" s="2" t="n"/>
      <c r="K715" s="480" t="n"/>
      <c r="L715" s="480" t="n"/>
      <c r="M715" s="480" t="n"/>
      <c r="N715" s="490" t="n"/>
      <c r="O715" s="398" t="n"/>
      <c r="HM715" s="5" t="n"/>
      <c r="HN715" s="5" t="n"/>
      <c r="HO715" s="5" t="n"/>
      <c r="HP715" s="5" t="n"/>
      <c r="HQ715" s="5" t="n"/>
      <c r="HR715" s="5" t="n"/>
      <c r="HS715" s="5" t="n"/>
    </row>
    <row r="716" ht="15.75" customHeight="1" s="506">
      <c r="C716" s="2" t="n"/>
      <c r="G716" s="480" t="n"/>
      <c r="H716" s="2" t="n"/>
      <c r="I716" s="2" t="n"/>
      <c r="K716" s="480" t="n"/>
      <c r="L716" s="480" t="n"/>
      <c r="M716" s="480" t="n"/>
      <c r="N716" s="490" t="n"/>
      <c r="O716" s="398" t="n"/>
      <c r="HM716" s="5" t="n"/>
      <c r="HN716" s="5" t="n"/>
      <c r="HO716" s="5" t="n"/>
      <c r="HP716" s="5" t="n"/>
      <c r="HQ716" s="5" t="n"/>
      <c r="HR716" s="5" t="n"/>
      <c r="HS716" s="5" t="n"/>
    </row>
    <row r="717" ht="15.75" customHeight="1" s="506">
      <c r="C717" s="2" t="n"/>
      <c r="G717" s="480" t="n"/>
      <c r="H717" s="2" t="n"/>
      <c r="I717" s="2" t="n"/>
      <c r="K717" s="480" t="n"/>
      <c r="L717" s="480" t="n"/>
      <c r="M717" s="480" t="n"/>
      <c r="N717" s="490" t="n"/>
      <c r="O717" s="398" t="n"/>
      <c r="HM717" s="5" t="n"/>
      <c r="HN717" s="5" t="n"/>
      <c r="HO717" s="5" t="n"/>
      <c r="HP717" s="5" t="n"/>
      <c r="HQ717" s="5" t="n"/>
      <c r="HR717" s="5" t="n"/>
      <c r="HS717" s="5" t="n"/>
    </row>
    <row r="718" ht="15.75" customHeight="1" s="506">
      <c r="C718" s="2" t="n"/>
      <c r="G718" s="480" t="n"/>
      <c r="H718" s="2" t="n"/>
      <c r="I718" s="2" t="n"/>
      <c r="K718" s="480" t="n"/>
      <c r="L718" s="480" t="n"/>
      <c r="M718" s="480" t="n"/>
      <c r="N718" s="490" t="n"/>
      <c r="O718" s="398" t="n"/>
      <c r="HM718" s="5" t="n"/>
      <c r="HN718" s="5" t="n"/>
      <c r="HO718" s="5" t="n"/>
      <c r="HP718" s="5" t="n"/>
      <c r="HQ718" s="5" t="n"/>
      <c r="HR718" s="5" t="n"/>
      <c r="HS718" s="5" t="n"/>
    </row>
    <row r="719" ht="15.75" customHeight="1" s="506">
      <c r="C719" s="2" t="n"/>
      <c r="G719" s="480" t="n"/>
      <c r="H719" s="2" t="n"/>
      <c r="I719" s="2" t="n"/>
      <c r="K719" s="480" t="n"/>
      <c r="L719" s="480" t="n"/>
      <c r="M719" s="480" t="n"/>
      <c r="N719" s="490" t="n"/>
      <c r="O719" s="398" t="n"/>
      <c r="HM719" s="5" t="n"/>
      <c r="HN719" s="5" t="n"/>
      <c r="HO719" s="5" t="n"/>
      <c r="HP719" s="5" t="n"/>
      <c r="HQ719" s="5" t="n"/>
      <c r="HR719" s="5" t="n"/>
      <c r="HS719" s="5" t="n"/>
    </row>
    <row r="720" ht="15.75" customHeight="1" s="506">
      <c r="C720" s="2" t="n"/>
      <c r="G720" s="480" t="n"/>
      <c r="H720" s="2" t="n"/>
      <c r="I720" s="2" t="n"/>
      <c r="K720" s="480" t="n"/>
      <c r="L720" s="480" t="n"/>
      <c r="M720" s="480" t="n"/>
      <c r="N720" s="490" t="n"/>
      <c r="O720" s="398" t="n"/>
      <c r="HM720" s="5" t="n"/>
      <c r="HN720" s="5" t="n"/>
      <c r="HO720" s="5" t="n"/>
      <c r="HP720" s="5" t="n"/>
      <c r="HQ720" s="5" t="n"/>
      <c r="HR720" s="5" t="n"/>
      <c r="HS720" s="5" t="n"/>
    </row>
    <row r="721" ht="15.75" customHeight="1" s="506">
      <c r="C721" s="2" t="n"/>
      <c r="G721" s="480" t="n"/>
      <c r="H721" s="2" t="n"/>
      <c r="I721" s="2" t="n"/>
      <c r="K721" s="480" t="n"/>
      <c r="L721" s="480" t="n"/>
      <c r="M721" s="480" t="n"/>
      <c r="N721" s="490" t="n"/>
      <c r="O721" s="398" t="n"/>
      <c r="HM721" s="5" t="n"/>
      <c r="HN721" s="5" t="n"/>
      <c r="HO721" s="5" t="n"/>
      <c r="HP721" s="5" t="n"/>
      <c r="HQ721" s="5" t="n"/>
      <c r="HR721" s="5" t="n"/>
      <c r="HS721" s="5" t="n"/>
    </row>
    <row r="722" ht="15.75" customHeight="1" s="506">
      <c r="C722" s="2" t="n"/>
      <c r="G722" s="480" t="n"/>
      <c r="H722" s="2" t="n"/>
      <c r="I722" s="2" t="n"/>
      <c r="K722" s="480" t="n"/>
      <c r="L722" s="480" t="n"/>
      <c r="M722" s="480" t="n"/>
      <c r="N722" s="490" t="n"/>
      <c r="O722" s="398" t="n"/>
      <c r="HM722" s="5" t="n"/>
      <c r="HN722" s="5" t="n"/>
      <c r="HO722" s="5" t="n"/>
      <c r="HP722" s="5" t="n"/>
      <c r="HQ722" s="5" t="n"/>
      <c r="HR722" s="5" t="n"/>
      <c r="HS722" s="5" t="n"/>
    </row>
    <row r="723" ht="15.75" customHeight="1" s="506">
      <c r="C723" s="2" t="n"/>
      <c r="G723" s="480" t="n"/>
      <c r="H723" s="2" t="n"/>
      <c r="I723" s="2" t="n"/>
      <c r="K723" s="480" t="n"/>
      <c r="L723" s="480" t="n"/>
      <c r="M723" s="480" t="n"/>
      <c r="N723" s="490" t="n"/>
      <c r="O723" s="398" t="n"/>
      <c r="HM723" s="5" t="n"/>
      <c r="HN723" s="5" t="n"/>
      <c r="HO723" s="5" t="n"/>
      <c r="HP723" s="5" t="n"/>
      <c r="HQ723" s="5" t="n"/>
      <c r="HR723" s="5" t="n"/>
      <c r="HS723" s="5" t="n"/>
    </row>
    <row r="724" ht="15.75" customHeight="1" s="506">
      <c r="C724" s="2" t="n"/>
      <c r="G724" s="480" t="n"/>
      <c r="H724" s="2" t="n"/>
      <c r="I724" s="2" t="n"/>
      <c r="K724" s="480" t="n"/>
      <c r="L724" s="480" t="n"/>
      <c r="M724" s="480" t="n"/>
      <c r="N724" s="490" t="n"/>
      <c r="O724" s="398" t="n"/>
      <c r="HM724" s="5" t="n"/>
      <c r="HN724" s="5" t="n"/>
      <c r="HO724" s="5" t="n"/>
      <c r="HP724" s="5" t="n"/>
      <c r="HQ724" s="5" t="n"/>
      <c r="HR724" s="5" t="n"/>
      <c r="HS724" s="5" t="n"/>
    </row>
    <row r="725" ht="15.75" customHeight="1" s="506">
      <c r="C725" s="2" t="n"/>
      <c r="G725" s="480" t="n"/>
      <c r="H725" s="2" t="n"/>
      <c r="I725" s="2" t="n"/>
      <c r="K725" s="480" t="n"/>
      <c r="L725" s="480" t="n"/>
      <c r="M725" s="480" t="n"/>
      <c r="N725" s="490" t="n"/>
      <c r="O725" s="398" t="n"/>
      <c r="HM725" s="5" t="n"/>
      <c r="HN725" s="5" t="n"/>
      <c r="HO725" s="5" t="n"/>
      <c r="HP725" s="5" t="n"/>
      <c r="HQ725" s="5" t="n"/>
      <c r="HR725" s="5" t="n"/>
      <c r="HS725" s="5" t="n"/>
    </row>
    <row r="726" ht="15.75" customHeight="1" s="506">
      <c r="C726" s="2" t="n"/>
      <c r="G726" s="480" t="n"/>
      <c r="H726" s="2" t="n"/>
      <c r="I726" s="2" t="n"/>
      <c r="K726" s="480" t="n"/>
      <c r="L726" s="480" t="n"/>
      <c r="M726" s="480" t="n"/>
      <c r="N726" s="490" t="n"/>
      <c r="O726" s="398" t="n"/>
      <c r="HM726" s="5" t="n"/>
      <c r="HN726" s="5" t="n"/>
      <c r="HO726" s="5" t="n"/>
      <c r="HP726" s="5" t="n"/>
      <c r="HQ726" s="5" t="n"/>
      <c r="HR726" s="5" t="n"/>
      <c r="HS726" s="5" t="n"/>
    </row>
    <row r="727" ht="15.75" customHeight="1" s="506">
      <c r="C727" s="2" t="n"/>
      <c r="G727" s="480" t="n"/>
      <c r="H727" s="2" t="n"/>
      <c r="I727" s="2" t="n"/>
      <c r="K727" s="480" t="n"/>
      <c r="L727" s="480" t="n"/>
      <c r="M727" s="480" t="n"/>
      <c r="N727" s="490" t="n"/>
      <c r="O727" s="398" t="n"/>
      <c r="HM727" s="5" t="n"/>
      <c r="HN727" s="5" t="n"/>
      <c r="HO727" s="5" t="n"/>
      <c r="HP727" s="5" t="n"/>
      <c r="HQ727" s="5" t="n"/>
      <c r="HR727" s="5" t="n"/>
      <c r="HS727" s="5" t="n"/>
    </row>
    <row r="728" ht="15.75" customHeight="1" s="506">
      <c r="C728" s="2" t="n"/>
      <c r="G728" s="480" t="n"/>
      <c r="H728" s="2" t="n"/>
      <c r="I728" s="2" t="n"/>
      <c r="K728" s="480" t="n"/>
      <c r="L728" s="480" t="n"/>
      <c r="M728" s="480" t="n"/>
      <c r="N728" s="490" t="n"/>
      <c r="O728" s="398" t="n"/>
      <c r="HM728" s="5" t="n"/>
      <c r="HN728" s="5" t="n"/>
      <c r="HO728" s="5" t="n"/>
      <c r="HP728" s="5" t="n"/>
      <c r="HQ728" s="5" t="n"/>
      <c r="HR728" s="5" t="n"/>
      <c r="HS728" s="5" t="n"/>
    </row>
    <row r="729" ht="15.75" customHeight="1" s="506">
      <c r="C729" s="2" t="n"/>
      <c r="G729" s="480" t="n"/>
      <c r="H729" s="2" t="n"/>
      <c r="I729" s="2" t="n"/>
      <c r="K729" s="480" t="n"/>
      <c r="L729" s="480" t="n"/>
      <c r="M729" s="480" t="n"/>
      <c r="N729" s="490" t="n"/>
      <c r="O729" s="398" t="n"/>
      <c r="HM729" s="5" t="n"/>
      <c r="HN729" s="5" t="n"/>
      <c r="HO729" s="5" t="n"/>
      <c r="HP729" s="5" t="n"/>
      <c r="HQ729" s="5" t="n"/>
      <c r="HR729" s="5" t="n"/>
      <c r="HS729" s="5" t="n"/>
    </row>
    <row r="730" ht="15.75" customHeight="1" s="506">
      <c r="C730" s="2" t="n"/>
      <c r="G730" s="480" t="n"/>
      <c r="H730" s="2" t="n"/>
      <c r="I730" s="2" t="n"/>
      <c r="K730" s="480" t="n"/>
      <c r="L730" s="480" t="n"/>
      <c r="M730" s="480" t="n"/>
      <c r="N730" s="490" t="n"/>
      <c r="O730" s="398" t="n"/>
      <c r="HM730" s="5" t="n"/>
      <c r="HN730" s="5" t="n"/>
      <c r="HO730" s="5" t="n"/>
      <c r="HP730" s="5" t="n"/>
      <c r="HQ730" s="5" t="n"/>
      <c r="HR730" s="5" t="n"/>
      <c r="HS730" s="5" t="n"/>
    </row>
    <row r="731" ht="15.75" customHeight="1" s="506">
      <c r="C731" s="2" t="n"/>
      <c r="G731" s="480" t="n"/>
      <c r="H731" s="2" t="n"/>
      <c r="I731" s="2" t="n"/>
      <c r="K731" s="480" t="n"/>
      <c r="L731" s="480" t="n"/>
      <c r="M731" s="480" t="n"/>
      <c r="N731" s="490" t="n"/>
      <c r="O731" s="398" t="n"/>
      <c r="HM731" s="5" t="n"/>
      <c r="HN731" s="5" t="n"/>
      <c r="HO731" s="5" t="n"/>
      <c r="HP731" s="5" t="n"/>
      <c r="HQ731" s="5" t="n"/>
      <c r="HR731" s="5" t="n"/>
      <c r="HS731" s="5" t="n"/>
    </row>
    <row r="732" ht="15.75" customHeight="1" s="506">
      <c r="C732" s="2" t="n"/>
      <c r="G732" s="480" t="n"/>
      <c r="H732" s="2" t="n"/>
      <c r="I732" s="2" t="n"/>
      <c r="K732" s="480" t="n"/>
      <c r="L732" s="480" t="n"/>
      <c r="M732" s="480" t="n"/>
      <c r="N732" s="490" t="n"/>
      <c r="O732" s="398" t="n"/>
      <c r="HM732" s="5" t="n"/>
      <c r="HN732" s="5" t="n"/>
      <c r="HO732" s="5" t="n"/>
      <c r="HP732" s="5" t="n"/>
      <c r="HQ732" s="5" t="n"/>
      <c r="HR732" s="5" t="n"/>
      <c r="HS732" s="5" t="n"/>
    </row>
    <row r="733" ht="15.75" customHeight="1" s="506">
      <c r="C733" s="2" t="n"/>
      <c r="G733" s="480" t="n"/>
      <c r="H733" s="2" t="n"/>
      <c r="I733" s="2" t="n"/>
      <c r="K733" s="480" t="n"/>
      <c r="L733" s="480" t="n"/>
      <c r="M733" s="480" t="n"/>
      <c r="N733" s="490" t="n"/>
      <c r="O733" s="398" t="n"/>
      <c r="HM733" s="5" t="n"/>
      <c r="HN733" s="5" t="n"/>
      <c r="HO733" s="5" t="n"/>
      <c r="HP733" s="5" t="n"/>
      <c r="HQ733" s="5" t="n"/>
      <c r="HR733" s="5" t="n"/>
      <c r="HS733" s="5" t="n"/>
    </row>
    <row r="734" ht="15.75" customHeight="1" s="506">
      <c r="C734" s="2" t="n"/>
      <c r="G734" s="480" t="n"/>
      <c r="H734" s="2" t="n"/>
      <c r="I734" s="2" t="n"/>
      <c r="K734" s="480" t="n"/>
      <c r="L734" s="480" t="n"/>
      <c r="M734" s="480" t="n"/>
      <c r="N734" s="490" t="n"/>
      <c r="O734" s="398" t="n"/>
      <c r="HM734" s="5" t="n"/>
      <c r="HN734" s="5" t="n"/>
      <c r="HO734" s="5" t="n"/>
      <c r="HP734" s="5" t="n"/>
      <c r="HQ734" s="5" t="n"/>
      <c r="HR734" s="5" t="n"/>
      <c r="HS734" s="5" t="n"/>
    </row>
    <row r="735" ht="15.75" customHeight="1" s="506">
      <c r="C735" s="2" t="n"/>
      <c r="G735" s="480" t="n"/>
      <c r="H735" s="2" t="n"/>
      <c r="I735" s="2" t="n"/>
      <c r="K735" s="480" t="n"/>
      <c r="L735" s="480" t="n"/>
      <c r="M735" s="480" t="n"/>
      <c r="N735" s="490" t="n"/>
      <c r="O735" s="398" t="n"/>
      <c r="HM735" s="5" t="n"/>
      <c r="HN735" s="5" t="n"/>
      <c r="HO735" s="5" t="n"/>
      <c r="HP735" s="5" t="n"/>
      <c r="HQ735" s="5" t="n"/>
      <c r="HR735" s="5" t="n"/>
      <c r="HS735" s="5" t="n"/>
    </row>
    <row r="736" ht="15.75" customHeight="1" s="506">
      <c r="C736" s="2" t="n"/>
      <c r="G736" s="480" t="n"/>
      <c r="H736" s="2" t="n"/>
      <c r="I736" s="2" t="n"/>
      <c r="K736" s="480" t="n"/>
      <c r="L736" s="480" t="n"/>
      <c r="M736" s="480" t="n"/>
      <c r="N736" s="490" t="n"/>
      <c r="O736" s="398" t="n"/>
      <c r="HM736" s="5" t="n"/>
      <c r="HN736" s="5" t="n"/>
      <c r="HO736" s="5" t="n"/>
      <c r="HP736" s="5" t="n"/>
      <c r="HQ736" s="5" t="n"/>
      <c r="HR736" s="5" t="n"/>
      <c r="HS736" s="5" t="n"/>
    </row>
    <row r="737" ht="15.75" customHeight="1" s="506">
      <c r="C737" s="2" t="n"/>
      <c r="G737" s="480" t="n"/>
      <c r="H737" s="2" t="n"/>
      <c r="I737" s="2" t="n"/>
      <c r="K737" s="480" t="n"/>
      <c r="L737" s="480" t="n"/>
      <c r="M737" s="480" t="n"/>
      <c r="N737" s="490" t="n"/>
      <c r="O737" s="398" t="n"/>
      <c r="HM737" s="5" t="n"/>
      <c r="HN737" s="5" t="n"/>
      <c r="HO737" s="5" t="n"/>
      <c r="HP737" s="5" t="n"/>
      <c r="HQ737" s="5" t="n"/>
      <c r="HR737" s="5" t="n"/>
      <c r="HS737" s="5" t="n"/>
    </row>
    <row r="738" ht="15.75" customHeight="1" s="506">
      <c r="C738" s="2" t="n"/>
      <c r="G738" s="480" t="n"/>
      <c r="H738" s="2" t="n"/>
      <c r="I738" s="2" t="n"/>
      <c r="K738" s="480" t="n"/>
      <c r="L738" s="480" t="n"/>
      <c r="M738" s="480" t="n"/>
      <c r="N738" s="490" t="n"/>
      <c r="O738" s="398" t="n"/>
      <c r="HM738" s="5" t="n"/>
      <c r="HN738" s="5" t="n"/>
      <c r="HO738" s="5" t="n"/>
      <c r="HP738" s="5" t="n"/>
      <c r="HQ738" s="5" t="n"/>
      <c r="HR738" s="5" t="n"/>
      <c r="HS738" s="5" t="n"/>
    </row>
    <row r="739" ht="15.75" customHeight="1" s="506">
      <c r="C739" s="2" t="n"/>
      <c r="G739" s="480" t="n"/>
      <c r="H739" s="2" t="n"/>
      <c r="I739" s="2" t="n"/>
      <c r="K739" s="480" t="n"/>
      <c r="L739" s="480" t="n"/>
      <c r="M739" s="480" t="n"/>
      <c r="N739" s="490" t="n"/>
      <c r="O739" s="398" t="n"/>
      <c r="HM739" s="5" t="n"/>
      <c r="HN739" s="5" t="n"/>
      <c r="HO739" s="5" t="n"/>
      <c r="HP739" s="5" t="n"/>
      <c r="HQ739" s="5" t="n"/>
      <c r="HR739" s="5" t="n"/>
      <c r="HS739" s="5" t="n"/>
    </row>
    <row r="740" ht="15.75" customHeight="1" s="506">
      <c r="C740" s="2" t="n"/>
      <c r="G740" s="480" t="n"/>
      <c r="H740" s="2" t="n"/>
      <c r="I740" s="2" t="n"/>
      <c r="K740" s="480" t="n"/>
      <c r="L740" s="480" t="n"/>
      <c r="M740" s="480" t="n"/>
      <c r="N740" s="490" t="n"/>
      <c r="O740" s="398" t="n"/>
      <c r="HM740" s="5" t="n"/>
      <c r="HN740" s="5" t="n"/>
      <c r="HO740" s="5" t="n"/>
      <c r="HP740" s="5" t="n"/>
      <c r="HQ740" s="5" t="n"/>
      <c r="HR740" s="5" t="n"/>
      <c r="HS740" s="5" t="n"/>
    </row>
    <row r="741" ht="15.75" customHeight="1" s="506">
      <c r="C741" s="2" t="n"/>
      <c r="G741" s="480" t="n"/>
      <c r="H741" s="2" t="n"/>
      <c r="I741" s="2" t="n"/>
      <c r="K741" s="480" t="n"/>
      <c r="L741" s="480" t="n"/>
      <c r="M741" s="480" t="n"/>
      <c r="N741" s="490" t="n"/>
      <c r="O741" s="398" t="n"/>
      <c r="HM741" s="5" t="n"/>
      <c r="HN741" s="5" t="n"/>
      <c r="HO741" s="5" t="n"/>
      <c r="HP741" s="5" t="n"/>
      <c r="HQ741" s="5" t="n"/>
      <c r="HR741" s="5" t="n"/>
      <c r="HS741" s="5" t="n"/>
    </row>
    <row r="742" ht="15.75" customHeight="1" s="506">
      <c r="C742" s="2" t="n"/>
      <c r="G742" s="480" t="n"/>
      <c r="H742" s="2" t="n"/>
      <c r="I742" s="2" t="n"/>
      <c r="K742" s="480" t="n"/>
      <c r="L742" s="480" t="n"/>
      <c r="M742" s="480" t="n"/>
      <c r="N742" s="490" t="n"/>
      <c r="O742" s="398" t="n"/>
      <c r="HM742" s="5" t="n"/>
      <c r="HN742" s="5" t="n"/>
      <c r="HO742" s="5" t="n"/>
      <c r="HP742" s="5" t="n"/>
      <c r="HQ742" s="5" t="n"/>
      <c r="HR742" s="5" t="n"/>
      <c r="HS742" s="5" t="n"/>
    </row>
    <row r="743" ht="15.75" customHeight="1" s="506">
      <c r="C743" s="2" t="n"/>
      <c r="G743" s="480" t="n"/>
      <c r="H743" s="2" t="n"/>
      <c r="I743" s="2" t="n"/>
      <c r="K743" s="480" t="n"/>
      <c r="L743" s="480" t="n"/>
      <c r="M743" s="480" t="n"/>
      <c r="N743" s="490" t="n"/>
      <c r="O743" s="398" t="n"/>
      <c r="HM743" s="5" t="n"/>
      <c r="HN743" s="5" t="n"/>
      <c r="HO743" s="5" t="n"/>
      <c r="HP743" s="5" t="n"/>
      <c r="HQ743" s="5" t="n"/>
      <c r="HR743" s="5" t="n"/>
      <c r="HS743" s="5" t="n"/>
    </row>
    <row r="744" ht="15.75" customHeight="1" s="506">
      <c r="C744" s="2" t="n"/>
      <c r="G744" s="480" t="n"/>
      <c r="H744" s="2" t="n"/>
      <c r="I744" s="2" t="n"/>
      <c r="K744" s="480" t="n"/>
      <c r="L744" s="480" t="n"/>
      <c r="M744" s="480" t="n"/>
      <c r="N744" s="490" t="n"/>
      <c r="O744" s="398" t="n"/>
      <c r="HM744" s="5" t="n"/>
      <c r="HN744" s="5" t="n"/>
      <c r="HO744" s="5" t="n"/>
      <c r="HP744" s="5" t="n"/>
      <c r="HQ744" s="5" t="n"/>
      <c r="HR744" s="5" t="n"/>
      <c r="HS744" s="5" t="n"/>
    </row>
    <row r="745" ht="15.75" customHeight="1" s="506">
      <c r="C745" s="2" t="n"/>
      <c r="G745" s="480" t="n"/>
      <c r="H745" s="2" t="n"/>
      <c r="I745" s="2" t="n"/>
      <c r="K745" s="480" t="n"/>
      <c r="L745" s="480" t="n"/>
      <c r="M745" s="480" t="n"/>
      <c r="N745" s="490" t="n"/>
      <c r="O745" s="398" t="n"/>
      <c r="HM745" s="5" t="n"/>
      <c r="HN745" s="5" t="n"/>
      <c r="HO745" s="5" t="n"/>
      <c r="HP745" s="5" t="n"/>
      <c r="HQ745" s="5" t="n"/>
      <c r="HR745" s="5" t="n"/>
      <c r="HS745" s="5" t="n"/>
    </row>
    <row r="746" ht="15.75" customHeight="1" s="506">
      <c r="C746" s="2" t="n"/>
      <c r="G746" s="480" t="n"/>
      <c r="H746" s="2" t="n"/>
      <c r="I746" s="2" t="n"/>
      <c r="K746" s="480" t="n"/>
      <c r="L746" s="480" t="n"/>
      <c r="M746" s="480" t="n"/>
      <c r="N746" s="490" t="n"/>
      <c r="O746" s="398" t="n"/>
      <c r="HM746" s="5" t="n"/>
      <c r="HN746" s="5" t="n"/>
      <c r="HO746" s="5" t="n"/>
      <c r="HP746" s="5" t="n"/>
      <c r="HQ746" s="5" t="n"/>
      <c r="HR746" s="5" t="n"/>
      <c r="HS746" s="5" t="n"/>
    </row>
    <row r="747" ht="15.75" customHeight="1" s="506">
      <c r="C747" s="2" t="n"/>
      <c r="G747" s="480" t="n"/>
      <c r="H747" s="2" t="n"/>
      <c r="I747" s="2" t="n"/>
      <c r="K747" s="480" t="n"/>
      <c r="L747" s="480" t="n"/>
      <c r="M747" s="480" t="n"/>
      <c r="N747" s="490" t="n"/>
      <c r="O747" s="398" t="n"/>
      <c r="HM747" s="5" t="n"/>
      <c r="HN747" s="5" t="n"/>
      <c r="HO747" s="5" t="n"/>
      <c r="HP747" s="5" t="n"/>
      <c r="HQ747" s="5" t="n"/>
      <c r="HR747" s="5" t="n"/>
      <c r="HS747" s="5" t="n"/>
    </row>
    <row r="748" ht="15.75" customHeight="1" s="506">
      <c r="C748" s="2" t="n"/>
      <c r="G748" s="480" t="n"/>
      <c r="H748" s="2" t="n"/>
      <c r="I748" s="2" t="n"/>
      <c r="K748" s="480" t="n"/>
      <c r="L748" s="480" t="n"/>
      <c r="M748" s="480" t="n"/>
      <c r="N748" s="490" t="n"/>
      <c r="O748" s="398" t="n"/>
      <c r="HM748" s="5" t="n"/>
      <c r="HN748" s="5" t="n"/>
      <c r="HO748" s="5" t="n"/>
      <c r="HP748" s="5" t="n"/>
      <c r="HQ748" s="5" t="n"/>
      <c r="HR748" s="5" t="n"/>
      <c r="HS748" s="5" t="n"/>
    </row>
    <row r="749" ht="15.75" customHeight="1" s="506">
      <c r="C749" s="2" t="n"/>
      <c r="G749" s="480" t="n"/>
      <c r="H749" s="2" t="n"/>
      <c r="I749" s="2" t="n"/>
      <c r="K749" s="480" t="n"/>
      <c r="L749" s="480" t="n"/>
      <c r="M749" s="480" t="n"/>
      <c r="N749" s="490" t="n"/>
      <c r="O749" s="398" t="n"/>
      <c r="HM749" s="5" t="n"/>
      <c r="HN749" s="5" t="n"/>
      <c r="HO749" s="5" t="n"/>
      <c r="HP749" s="5" t="n"/>
      <c r="HQ749" s="5" t="n"/>
      <c r="HR749" s="5" t="n"/>
      <c r="HS749" s="5" t="n"/>
    </row>
    <row r="750" ht="15.75" customHeight="1" s="506">
      <c r="C750" s="2" t="n"/>
      <c r="G750" s="480" t="n"/>
      <c r="H750" s="2" t="n"/>
      <c r="I750" s="2" t="n"/>
      <c r="K750" s="480" t="n"/>
      <c r="L750" s="480" t="n"/>
      <c r="M750" s="480" t="n"/>
      <c r="N750" s="490" t="n"/>
      <c r="O750" s="398" t="n"/>
      <c r="HM750" s="5" t="n"/>
      <c r="HN750" s="5" t="n"/>
      <c r="HO750" s="5" t="n"/>
      <c r="HP750" s="5" t="n"/>
      <c r="HQ750" s="5" t="n"/>
      <c r="HR750" s="5" t="n"/>
      <c r="HS750" s="5" t="n"/>
    </row>
    <row r="751" ht="15.75" customHeight="1" s="506">
      <c r="C751" s="2" t="n"/>
      <c r="G751" s="480" t="n"/>
      <c r="H751" s="2" t="n"/>
      <c r="I751" s="2" t="n"/>
      <c r="K751" s="480" t="n"/>
      <c r="L751" s="480" t="n"/>
      <c r="M751" s="480" t="n"/>
      <c r="N751" s="490" t="n"/>
      <c r="O751" s="398" t="n"/>
      <c r="HM751" s="5" t="n"/>
      <c r="HN751" s="5" t="n"/>
      <c r="HO751" s="5" t="n"/>
      <c r="HP751" s="5" t="n"/>
      <c r="HQ751" s="5" t="n"/>
      <c r="HR751" s="5" t="n"/>
      <c r="HS751" s="5" t="n"/>
    </row>
    <row r="752" ht="15.75" customHeight="1" s="506">
      <c r="C752" s="2" t="n"/>
      <c r="G752" s="480" t="n"/>
      <c r="H752" s="2" t="n"/>
      <c r="I752" s="2" t="n"/>
      <c r="K752" s="480" t="n"/>
      <c r="L752" s="480" t="n"/>
      <c r="M752" s="480" t="n"/>
      <c r="N752" s="490" t="n"/>
      <c r="O752" s="398" t="n"/>
      <c r="HM752" s="5" t="n"/>
      <c r="HN752" s="5" t="n"/>
      <c r="HO752" s="5" t="n"/>
      <c r="HP752" s="5" t="n"/>
      <c r="HQ752" s="5" t="n"/>
      <c r="HR752" s="5" t="n"/>
      <c r="HS752" s="5" t="n"/>
    </row>
    <row r="753" ht="15.75" customHeight="1" s="506">
      <c r="C753" s="2" t="n"/>
      <c r="G753" s="480" t="n"/>
      <c r="H753" s="2" t="n"/>
      <c r="I753" s="2" t="n"/>
      <c r="K753" s="480" t="n"/>
      <c r="L753" s="480" t="n"/>
      <c r="M753" s="480" t="n"/>
      <c r="N753" s="490" t="n"/>
      <c r="O753" s="398" t="n"/>
      <c r="HM753" s="5" t="n"/>
      <c r="HN753" s="5" t="n"/>
      <c r="HO753" s="5" t="n"/>
      <c r="HP753" s="5" t="n"/>
      <c r="HQ753" s="5" t="n"/>
      <c r="HR753" s="5" t="n"/>
      <c r="HS753" s="5" t="n"/>
    </row>
    <row r="754" ht="15.75" customHeight="1" s="506">
      <c r="C754" s="2" t="n"/>
      <c r="G754" s="480" t="n"/>
      <c r="H754" s="2" t="n"/>
      <c r="I754" s="2" t="n"/>
      <c r="K754" s="480" t="n"/>
      <c r="L754" s="480" t="n"/>
      <c r="M754" s="480" t="n"/>
      <c r="N754" s="490" t="n"/>
      <c r="O754" s="398" t="n"/>
      <c r="HM754" s="5" t="n"/>
      <c r="HN754" s="5" t="n"/>
      <c r="HO754" s="5" t="n"/>
      <c r="HP754" s="5" t="n"/>
      <c r="HQ754" s="5" t="n"/>
      <c r="HR754" s="5" t="n"/>
      <c r="HS754" s="5" t="n"/>
    </row>
    <row r="755" ht="15.75" customHeight="1" s="506">
      <c r="C755" s="2" t="n"/>
      <c r="G755" s="480" t="n"/>
      <c r="H755" s="2" t="n"/>
      <c r="I755" s="2" t="n"/>
      <c r="K755" s="480" t="n"/>
      <c r="L755" s="480" t="n"/>
      <c r="M755" s="480" t="n"/>
      <c r="N755" s="490" t="n"/>
      <c r="O755" s="398" t="n"/>
      <c r="HM755" s="5" t="n"/>
      <c r="HN755" s="5" t="n"/>
      <c r="HO755" s="5" t="n"/>
      <c r="HP755" s="5" t="n"/>
      <c r="HQ755" s="5" t="n"/>
      <c r="HR755" s="5" t="n"/>
      <c r="HS755" s="5" t="n"/>
    </row>
    <row r="756" ht="15.75" customHeight="1" s="506">
      <c r="C756" s="2" t="n"/>
      <c r="G756" s="480" t="n"/>
      <c r="H756" s="2" t="n"/>
      <c r="I756" s="2" t="n"/>
      <c r="K756" s="480" t="n"/>
      <c r="L756" s="480" t="n"/>
      <c r="M756" s="480" t="n"/>
      <c r="N756" s="490" t="n"/>
      <c r="O756" s="398" t="n"/>
      <c r="HM756" s="5" t="n"/>
      <c r="HN756" s="5" t="n"/>
      <c r="HO756" s="5" t="n"/>
      <c r="HP756" s="5" t="n"/>
      <c r="HQ756" s="5" t="n"/>
      <c r="HR756" s="5" t="n"/>
      <c r="HS756" s="5" t="n"/>
    </row>
    <row r="757" ht="15.75" customHeight="1" s="506">
      <c r="C757" s="2" t="n"/>
      <c r="G757" s="480" t="n"/>
      <c r="H757" s="2" t="n"/>
      <c r="I757" s="2" t="n"/>
      <c r="K757" s="480" t="n"/>
      <c r="L757" s="480" t="n"/>
      <c r="M757" s="480" t="n"/>
      <c r="N757" s="490" t="n"/>
      <c r="O757" s="398" t="n"/>
      <c r="HM757" s="5" t="n"/>
      <c r="HN757" s="5" t="n"/>
      <c r="HO757" s="5" t="n"/>
      <c r="HP757" s="5" t="n"/>
      <c r="HQ757" s="5" t="n"/>
      <c r="HR757" s="5" t="n"/>
      <c r="HS757" s="5" t="n"/>
    </row>
    <row r="758" ht="15.75" customHeight="1" s="506">
      <c r="C758" s="2" t="n"/>
      <c r="G758" s="480" t="n"/>
      <c r="H758" s="2" t="n"/>
      <c r="I758" s="2" t="n"/>
      <c r="K758" s="480" t="n"/>
      <c r="L758" s="480" t="n"/>
      <c r="M758" s="480" t="n"/>
      <c r="N758" s="490" t="n"/>
      <c r="O758" s="398" t="n"/>
      <c r="HM758" s="5" t="n"/>
      <c r="HN758" s="5" t="n"/>
      <c r="HO758" s="5" t="n"/>
      <c r="HP758" s="5" t="n"/>
      <c r="HQ758" s="5" t="n"/>
      <c r="HR758" s="5" t="n"/>
      <c r="HS758" s="5" t="n"/>
    </row>
    <row r="759" ht="15.75" customHeight="1" s="506">
      <c r="C759" s="2" t="n"/>
      <c r="G759" s="480" t="n"/>
      <c r="H759" s="2" t="n"/>
      <c r="I759" s="2" t="n"/>
      <c r="K759" s="480" t="n"/>
      <c r="L759" s="480" t="n"/>
      <c r="M759" s="480" t="n"/>
      <c r="N759" s="490" t="n"/>
      <c r="O759" s="398" t="n"/>
      <c r="HM759" s="5" t="n"/>
      <c r="HN759" s="5" t="n"/>
      <c r="HO759" s="5" t="n"/>
      <c r="HP759" s="5" t="n"/>
      <c r="HQ759" s="5" t="n"/>
      <c r="HR759" s="5" t="n"/>
      <c r="HS759" s="5" t="n"/>
    </row>
    <row r="760" ht="15.75" customHeight="1" s="506">
      <c r="C760" s="2" t="n"/>
      <c r="G760" s="480" t="n"/>
      <c r="H760" s="2" t="n"/>
      <c r="I760" s="2" t="n"/>
      <c r="K760" s="480" t="n"/>
      <c r="L760" s="480" t="n"/>
      <c r="M760" s="480" t="n"/>
      <c r="N760" s="490" t="n"/>
      <c r="O760" s="398" t="n"/>
      <c r="HM760" s="5" t="n"/>
      <c r="HN760" s="5" t="n"/>
      <c r="HO760" s="5" t="n"/>
      <c r="HP760" s="5" t="n"/>
      <c r="HQ760" s="5" t="n"/>
      <c r="HR760" s="5" t="n"/>
      <c r="HS760" s="5" t="n"/>
    </row>
    <row r="761" ht="15.75" customHeight="1" s="506">
      <c r="C761" s="2" t="n"/>
      <c r="G761" s="480" t="n"/>
      <c r="H761" s="2" t="n"/>
      <c r="I761" s="2" t="n"/>
      <c r="K761" s="480" t="n"/>
      <c r="L761" s="480" t="n"/>
      <c r="M761" s="480" t="n"/>
      <c r="N761" s="490" t="n"/>
      <c r="O761" s="398" t="n"/>
      <c r="HM761" s="5" t="n"/>
      <c r="HN761" s="5" t="n"/>
      <c r="HO761" s="5" t="n"/>
      <c r="HP761" s="5" t="n"/>
      <c r="HQ761" s="5" t="n"/>
      <c r="HR761" s="5" t="n"/>
      <c r="HS761" s="5" t="n"/>
    </row>
    <row r="762" ht="15.75" customHeight="1" s="506">
      <c r="C762" s="2" t="n"/>
      <c r="G762" s="480" t="n"/>
      <c r="H762" s="2" t="n"/>
      <c r="I762" s="2" t="n"/>
      <c r="K762" s="480" t="n"/>
      <c r="L762" s="480" t="n"/>
      <c r="M762" s="480" t="n"/>
      <c r="N762" s="490" t="n"/>
      <c r="O762" s="398" t="n"/>
      <c r="HM762" s="5" t="n"/>
      <c r="HN762" s="5" t="n"/>
      <c r="HO762" s="5" t="n"/>
      <c r="HP762" s="5" t="n"/>
      <c r="HQ762" s="5" t="n"/>
      <c r="HR762" s="5" t="n"/>
      <c r="HS762" s="5" t="n"/>
    </row>
    <row r="763" ht="15.75" customHeight="1" s="506">
      <c r="C763" s="2" t="n"/>
      <c r="G763" s="480" t="n"/>
      <c r="H763" s="2" t="n"/>
      <c r="I763" s="2" t="n"/>
      <c r="K763" s="480" t="n"/>
      <c r="L763" s="480" t="n"/>
      <c r="M763" s="480" t="n"/>
      <c r="N763" s="490" t="n"/>
      <c r="O763" s="398" t="n"/>
      <c r="HM763" s="5" t="n"/>
      <c r="HN763" s="5" t="n"/>
      <c r="HO763" s="5" t="n"/>
      <c r="HP763" s="5" t="n"/>
      <c r="HQ763" s="5" t="n"/>
      <c r="HR763" s="5" t="n"/>
      <c r="HS763" s="5" t="n"/>
    </row>
    <row r="764" ht="15.75" customHeight="1" s="506">
      <c r="C764" s="2" t="n"/>
      <c r="G764" s="480" t="n"/>
      <c r="H764" s="2" t="n"/>
      <c r="I764" s="2" t="n"/>
      <c r="K764" s="480" t="n"/>
      <c r="L764" s="480" t="n"/>
      <c r="M764" s="480" t="n"/>
      <c r="N764" s="490" t="n"/>
      <c r="O764" s="398" t="n"/>
      <c r="HM764" s="5" t="n"/>
      <c r="HN764" s="5" t="n"/>
      <c r="HO764" s="5" t="n"/>
      <c r="HP764" s="5" t="n"/>
      <c r="HQ764" s="5" t="n"/>
      <c r="HR764" s="5" t="n"/>
      <c r="HS764" s="5" t="n"/>
    </row>
    <row r="765" ht="15.75" customHeight="1" s="506">
      <c r="C765" s="2" t="n"/>
      <c r="G765" s="480" t="n"/>
      <c r="H765" s="2" t="n"/>
      <c r="I765" s="2" t="n"/>
      <c r="K765" s="480" t="n"/>
      <c r="L765" s="480" t="n"/>
      <c r="M765" s="480" t="n"/>
      <c r="N765" s="490" t="n"/>
      <c r="O765" s="398" t="n"/>
      <c r="HM765" s="5" t="n"/>
      <c r="HN765" s="5" t="n"/>
      <c r="HO765" s="5" t="n"/>
      <c r="HP765" s="5" t="n"/>
      <c r="HQ765" s="5" t="n"/>
      <c r="HR765" s="5" t="n"/>
      <c r="HS765" s="5" t="n"/>
    </row>
    <row r="766" ht="15.75" customHeight="1" s="506">
      <c r="C766" s="2" t="n"/>
      <c r="G766" s="480" t="n"/>
      <c r="H766" s="2" t="n"/>
      <c r="I766" s="2" t="n"/>
      <c r="K766" s="480" t="n"/>
      <c r="L766" s="480" t="n"/>
      <c r="M766" s="480" t="n"/>
      <c r="N766" s="490" t="n"/>
      <c r="O766" s="398" t="n"/>
      <c r="HM766" s="5" t="n"/>
      <c r="HN766" s="5" t="n"/>
      <c r="HO766" s="5" t="n"/>
      <c r="HP766" s="5" t="n"/>
      <c r="HQ766" s="5" t="n"/>
      <c r="HR766" s="5" t="n"/>
      <c r="HS766" s="5" t="n"/>
    </row>
    <row r="767" ht="15.75" customHeight="1" s="506">
      <c r="C767" s="2" t="n"/>
      <c r="G767" s="480" t="n"/>
      <c r="H767" s="2" t="n"/>
      <c r="I767" s="2" t="n"/>
      <c r="K767" s="480" t="n"/>
      <c r="L767" s="480" t="n"/>
      <c r="M767" s="480" t="n"/>
      <c r="N767" s="490" t="n"/>
      <c r="O767" s="398" t="n"/>
      <c r="HM767" s="5" t="n"/>
      <c r="HN767" s="5" t="n"/>
      <c r="HO767" s="5" t="n"/>
      <c r="HP767" s="5" t="n"/>
      <c r="HQ767" s="5" t="n"/>
      <c r="HR767" s="5" t="n"/>
      <c r="HS767" s="5" t="n"/>
    </row>
    <row r="768" ht="15.75" customHeight="1" s="506">
      <c r="C768" s="2" t="n"/>
      <c r="G768" s="480" t="n"/>
      <c r="H768" s="2" t="n"/>
      <c r="I768" s="2" t="n"/>
      <c r="K768" s="480" t="n"/>
      <c r="L768" s="480" t="n"/>
      <c r="M768" s="480" t="n"/>
      <c r="N768" s="490" t="n"/>
      <c r="O768" s="398" t="n"/>
      <c r="HM768" s="5" t="n"/>
      <c r="HN768" s="5" t="n"/>
      <c r="HO768" s="5" t="n"/>
      <c r="HP768" s="5" t="n"/>
      <c r="HQ768" s="5" t="n"/>
      <c r="HR768" s="5" t="n"/>
      <c r="HS768" s="5" t="n"/>
    </row>
    <row r="769" ht="15.75" customHeight="1" s="506">
      <c r="C769" s="2" t="n"/>
      <c r="G769" s="480" t="n"/>
      <c r="H769" s="2" t="n"/>
      <c r="I769" s="2" t="n"/>
      <c r="K769" s="480" t="n"/>
      <c r="L769" s="480" t="n"/>
      <c r="M769" s="480" t="n"/>
      <c r="N769" s="490" t="n"/>
      <c r="O769" s="398" t="n"/>
      <c r="HM769" s="5" t="n"/>
      <c r="HN769" s="5" t="n"/>
      <c r="HO769" s="5" t="n"/>
      <c r="HP769" s="5" t="n"/>
      <c r="HQ769" s="5" t="n"/>
      <c r="HR769" s="5" t="n"/>
      <c r="HS769" s="5" t="n"/>
    </row>
    <row r="770" ht="15.75" customHeight="1" s="506">
      <c r="C770" s="2" t="n"/>
      <c r="G770" s="480" t="n"/>
      <c r="H770" s="2" t="n"/>
      <c r="I770" s="2" t="n"/>
      <c r="K770" s="480" t="n"/>
      <c r="L770" s="480" t="n"/>
      <c r="M770" s="480" t="n"/>
      <c r="N770" s="490" t="n"/>
      <c r="O770" s="398" t="n"/>
      <c r="HM770" s="5" t="n"/>
      <c r="HN770" s="5" t="n"/>
      <c r="HO770" s="5" t="n"/>
      <c r="HP770" s="5" t="n"/>
      <c r="HQ770" s="5" t="n"/>
      <c r="HR770" s="5" t="n"/>
      <c r="HS770" s="5" t="n"/>
    </row>
    <row r="771" ht="15.75" customHeight="1" s="506">
      <c r="C771" s="2" t="n"/>
      <c r="G771" s="480" t="n"/>
      <c r="H771" s="2" t="n"/>
      <c r="I771" s="2" t="n"/>
      <c r="K771" s="480" t="n"/>
      <c r="L771" s="480" t="n"/>
      <c r="M771" s="480" t="n"/>
      <c r="N771" s="490" t="n"/>
      <c r="O771" s="398" t="n"/>
      <c r="HM771" s="5" t="n"/>
      <c r="HN771" s="5" t="n"/>
      <c r="HO771" s="5" t="n"/>
      <c r="HP771" s="5" t="n"/>
      <c r="HQ771" s="5" t="n"/>
      <c r="HR771" s="5" t="n"/>
      <c r="HS771" s="5" t="n"/>
    </row>
    <row r="772" ht="15.75" customHeight="1" s="506">
      <c r="C772" s="2" t="n"/>
      <c r="G772" s="480" t="n"/>
      <c r="H772" s="2" t="n"/>
      <c r="I772" s="2" t="n"/>
      <c r="K772" s="480" t="n"/>
      <c r="L772" s="480" t="n"/>
      <c r="M772" s="480" t="n"/>
      <c r="N772" s="490" t="n"/>
      <c r="O772" s="398" t="n"/>
      <c r="HM772" s="5" t="n"/>
      <c r="HN772" s="5" t="n"/>
      <c r="HO772" s="5" t="n"/>
      <c r="HP772" s="5" t="n"/>
      <c r="HQ772" s="5" t="n"/>
      <c r="HR772" s="5" t="n"/>
      <c r="HS772" s="5" t="n"/>
    </row>
    <row r="773" ht="15.75" customHeight="1" s="506">
      <c r="C773" s="2" t="n"/>
      <c r="G773" s="480" t="n"/>
      <c r="H773" s="2" t="n"/>
      <c r="I773" s="2" t="n"/>
      <c r="K773" s="480" t="n"/>
      <c r="L773" s="480" t="n"/>
      <c r="M773" s="480" t="n"/>
      <c r="N773" s="490" t="n"/>
      <c r="O773" s="398" t="n"/>
      <c r="HM773" s="5" t="n"/>
      <c r="HN773" s="5" t="n"/>
      <c r="HO773" s="5" t="n"/>
      <c r="HP773" s="5" t="n"/>
      <c r="HQ773" s="5" t="n"/>
      <c r="HR773" s="5" t="n"/>
      <c r="HS773" s="5" t="n"/>
    </row>
    <row r="774" ht="15.75" customHeight="1" s="506">
      <c r="C774" s="2" t="n"/>
      <c r="G774" s="480" t="n"/>
      <c r="H774" s="2" t="n"/>
      <c r="I774" s="2" t="n"/>
      <c r="K774" s="480" t="n"/>
      <c r="L774" s="480" t="n"/>
      <c r="M774" s="480" t="n"/>
      <c r="N774" s="490" t="n"/>
      <c r="O774" s="398" t="n"/>
      <c r="HM774" s="5" t="n"/>
      <c r="HN774" s="5" t="n"/>
      <c r="HO774" s="5" t="n"/>
      <c r="HP774" s="5" t="n"/>
      <c r="HQ774" s="5" t="n"/>
      <c r="HR774" s="5" t="n"/>
      <c r="HS774" s="5" t="n"/>
    </row>
    <row r="775" ht="15.75" customHeight="1" s="506">
      <c r="C775" s="2" t="n"/>
      <c r="G775" s="480" t="n"/>
      <c r="H775" s="2" t="n"/>
      <c r="I775" s="2" t="n"/>
      <c r="K775" s="480" t="n"/>
      <c r="L775" s="480" t="n"/>
      <c r="M775" s="480" t="n"/>
      <c r="N775" s="490" t="n"/>
      <c r="O775" s="398" t="n"/>
      <c r="HM775" s="5" t="n"/>
      <c r="HN775" s="5" t="n"/>
      <c r="HO775" s="5" t="n"/>
      <c r="HP775" s="5" t="n"/>
      <c r="HQ775" s="5" t="n"/>
      <c r="HR775" s="5" t="n"/>
      <c r="HS775" s="5" t="n"/>
    </row>
    <row r="776" ht="15.75" customHeight="1" s="506">
      <c r="C776" s="2" t="n"/>
      <c r="G776" s="480" t="n"/>
      <c r="H776" s="2" t="n"/>
      <c r="I776" s="2" t="n"/>
      <c r="K776" s="480" t="n"/>
      <c r="L776" s="480" t="n"/>
      <c r="M776" s="480" t="n"/>
      <c r="N776" s="490" t="n"/>
      <c r="O776" s="398" t="n"/>
      <c r="HM776" s="5" t="n"/>
      <c r="HN776" s="5" t="n"/>
      <c r="HO776" s="5" t="n"/>
      <c r="HP776" s="5" t="n"/>
      <c r="HQ776" s="5" t="n"/>
      <c r="HR776" s="5" t="n"/>
      <c r="HS776" s="5" t="n"/>
    </row>
    <row r="777" ht="15.75" customHeight="1" s="506">
      <c r="C777" s="2" t="n"/>
      <c r="G777" s="480" t="n"/>
      <c r="H777" s="2" t="n"/>
      <c r="I777" s="2" t="n"/>
      <c r="K777" s="480" t="n"/>
      <c r="L777" s="480" t="n"/>
      <c r="M777" s="480" t="n"/>
      <c r="N777" s="490" t="n"/>
      <c r="O777" s="398" t="n"/>
      <c r="HM777" s="5" t="n"/>
      <c r="HN777" s="5" t="n"/>
      <c r="HO777" s="5" t="n"/>
      <c r="HP777" s="5" t="n"/>
      <c r="HQ777" s="5" t="n"/>
      <c r="HR777" s="5" t="n"/>
      <c r="HS777" s="5" t="n"/>
    </row>
    <row r="778" ht="15.75" customHeight="1" s="506">
      <c r="C778" s="2" t="n"/>
      <c r="G778" s="480" t="n"/>
      <c r="H778" s="2" t="n"/>
      <c r="I778" s="2" t="n"/>
      <c r="K778" s="480" t="n"/>
      <c r="L778" s="480" t="n"/>
      <c r="M778" s="480" t="n"/>
      <c r="N778" s="490" t="n"/>
      <c r="O778" s="398" t="n"/>
      <c r="HM778" s="5" t="n"/>
      <c r="HN778" s="5" t="n"/>
      <c r="HO778" s="5" t="n"/>
      <c r="HP778" s="5" t="n"/>
      <c r="HQ778" s="5" t="n"/>
      <c r="HR778" s="5" t="n"/>
      <c r="HS778" s="5" t="n"/>
    </row>
    <row r="779" ht="15.75" customHeight="1" s="506">
      <c r="C779" s="2" t="n"/>
      <c r="G779" s="480" t="n"/>
      <c r="H779" s="2" t="n"/>
      <c r="I779" s="2" t="n"/>
      <c r="K779" s="480" t="n"/>
      <c r="L779" s="480" t="n"/>
      <c r="M779" s="480" t="n"/>
      <c r="N779" s="490" t="n"/>
      <c r="O779" s="398" t="n"/>
      <c r="HM779" s="5" t="n"/>
      <c r="HN779" s="5" t="n"/>
      <c r="HO779" s="5" t="n"/>
      <c r="HP779" s="5" t="n"/>
      <c r="HQ779" s="5" t="n"/>
      <c r="HR779" s="5" t="n"/>
      <c r="HS779" s="5" t="n"/>
    </row>
    <row r="780" ht="15.75" customHeight="1" s="506">
      <c r="C780" s="2" t="n"/>
      <c r="G780" s="480" t="n"/>
      <c r="H780" s="2" t="n"/>
      <c r="I780" s="2" t="n"/>
      <c r="K780" s="480" t="n"/>
      <c r="L780" s="480" t="n"/>
      <c r="M780" s="480" t="n"/>
      <c r="N780" s="490" t="n"/>
      <c r="O780" s="398" t="n"/>
      <c r="HM780" s="5" t="n"/>
      <c r="HN780" s="5" t="n"/>
      <c r="HO780" s="5" t="n"/>
      <c r="HP780" s="5" t="n"/>
      <c r="HQ780" s="5" t="n"/>
      <c r="HR780" s="5" t="n"/>
      <c r="HS780" s="5" t="n"/>
    </row>
    <row r="781" ht="15.75" customHeight="1" s="506">
      <c r="C781" s="2" t="n"/>
      <c r="G781" s="480" t="n"/>
      <c r="H781" s="2" t="n"/>
      <c r="I781" s="2" t="n"/>
      <c r="K781" s="480" t="n"/>
      <c r="L781" s="480" t="n"/>
      <c r="M781" s="480" t="n"/>
      <c r="N781" s="490" t="n"/>
      <c r="O781" s="398" t="n"/>
      <c r="HM781" s="5" t="n"/>
      <c r="HN781" s="5" t="n"/>
      <c r="HO781" s="5" t="n"/>
      <c r="HP781" s="5" t="n"/>
      <c r="HQ781" s="5" t="n"/>
      <c r="HR781" s="5" t="n"/>
      <c r="HS781" s="5" t="n"/>
    </row>
    <row r="782" ht="15.75" customHeight="1" s="506">
      <c r="C782" s="2" t="n"/>
      <c r="G782" s="480" t="n"/>
      <c r="H782" s="2" t="n"/>
      <c r="I782" s="2" t="n"/>
      <c r="K782" s="480" t="n"/>
      <c r="L782" s="480" t="n"/>
      <c r="M782" s="480" t="n"/>
      <c r="N782" s="490" t="n"/>
      <c r="O782" s="398" t="n"/>
      <c r="HM782" s="5" t="n"/>
      <c r="HN782" s="5" t="n"/>
      <c r="HO782" s="5" t="n"/>
      <c r="HP782" s="5" t="n"/>
      <c r="HQ782" s="5" t="n"/>
      <c r="HR782" s="5" t="n"/>
      <c r="HS782" s="5" t="n"/>
    </row>
    <row r="783" ht="15.75" customHeight="1" s="506">
      <c r="C783" s="2" t="n"/>
      <c r="G783" s="480" t="n"/>
      <c r="H783" s="2" t="n"/>
      <c r="I783" s="2" t="n"/>
      <c r="K783" s="480" t="n"/>
      <c r="L783" s="480" t="n"/>
      <c r="M783" s="480" t="n"/>
      <c r="N783" s="490" t="n"/>
      <c r="O783" s="398" t="n"/>
      <c r="HM783" s="5" t="n"/>
      <c r="HN783" s="5" t="n"/>
      <c r="HO783" s="5" t="n"/>
      <c r="HP783" s="5" t="n"/>
      <c r="HQ783" s="5" t="n"/>
      <c r="HR783" s="5" t="n"/>
      <c r="HS783" s="5" t="n"/>
    </row>
    <row r="784" ht="15.75" customHeight="1" s="506">
      <c r="C784" s="2" t="n"/>
      <c r="G784" s="480" t="n"/>
      <c r="H784" s="2" t="n"/>
      <c r="I784" s="2" t="n"/>
      <c r="K784" s="480" t="n"/>
      <c r="L784" s="480" t="n"/>
      <c r="M784" s="480" t="n"/>
      <c r="N784" s="490" t="n"/>
      <c r="O784" s="398" t="n"/>
      <c r="HM784" s="5" t="n"/>
      <c r="HN784" s="5" t="n"/>
      <c r="HO784" s="5" t="n"/>
      <c r="HP784" s="5" t="n"/>
      <c r="HQ784" s="5" t="n"/>
      <c r="HR784" s="5" t="n"/>
      <c r="HS784" s="5" t="n"/>
    </row>
    <row r="785" ht="15.75" customHeight="1" s="506">
      <c r="C785" s="2" t="n"/>
      <c r="G785" s="480" t="n"/>
      <c r="H785" s="2" t="n"/>
      <c r="I785" s="2" t="n"/>
      <c r="K785" s="480" t="n"/>
      <c r="L785" s="480" t="n"/>
      <c r="M785" s="480" t="n"/>
      <c r="N785" s="490" t="n"/>
      <c r="O785" s="398" t="n"/>
      <c r="HM785" s="5" t="n"/>
      <c r="HN785" s="5" t="n"/>
      <c r="HO785" s="5" t="n"/>
      <c r="HP785" s="5" t="n"/>
      <c r="HQ785" s="5" t="n"/>
      <c r="HR785" s="5" t="n"/>
      <c r="HS785" s="5" t="n"/>
    </row>
    <row r="786" ht="15.75" customHeight="1" s="506">
      <c r="C786" s="2" t="n"/>
      <c r="G786" s="480" t="n"/>
      <c r="H786" s="2" t="n"/>
      <c r="I786" s="2" t="n"/>
      <c r="K786" s="480" t="n"/>
      <c r="L786" s="480" t="n"/>
      <c r="M786" s="480" t="n"/>
      <c r="N786" s="490" t="n"/>
      <c r="O786" s="398" t="n"/>
      <c r="HM786" s="5" t="n"/>
      <c r="HN786" s="5" t="n"/>
      <c r="HO786" s="5" t="n"/>
      <c r="HP786" s="5" t="n"/>
      <c r="HQ786" s="5" t="n"/>
      <c r="HR786" s="5" t="n"/>
      <c r="HS786" s="5" t="n"/>
    </row>
    <row r="787" ht="15.75" customHeight="1" s="506">
      <c r="C787" s="2" t="n"/>
      <c r="G787" s="480" t="n"/>
      <c r="H787" s="2" t="n"/>
      <c r="I787" s="2" t="n"/>
      <c r="K787" s="480" t="n"/>
      <c r="L787" s="480" t="n"/>
      <c r="M787" s="480" t="n"/>
      <c r="N787" s="490" t="n"/>
      <c r="O787" s="398" t="n"/>
      <c r="HM787" s="5" t="n"/>
      <c r="HN787" s="5" t="n"/>
      <c r="HO787" s="5" t="n"/>
      <c r="HP787" s="5" t="n"/>
      <c r="HQ787" s="5" t="n"/>
      <c r="HR787" s="5" t="n"/>
      <c r="HS787" s="5" t="n"/>
    </row>
    <row r="788" ht="15.75" customHeight="1" s="506">
      <c r="C788" s="2" t="n"/>
      <c r="G788" s="480" t="n"/>
      <c r="H788" s="2" t="n"/>
      <c r="I788" s="2" t="n"/>
      <c r="K788" s="480" t="n"/>
      <c r="L788" s="480" t="n"/>
      <c r="M788" s="480" t="n"/>
      <c r="N788" s="490" t="n"/>
      <c r="O788" s="398" t="n"/>
      <c r="HM788" s="5" t="n"/>
      <c r="HN788" s="5" t="n"/>
      <c r="HO788" s="5" t="n"/>
      <c r="HP788" s="5" t="n"/>
      <c r="HQ788" s="5" t="n"/>
      <c r="HR788" s="5" t="n"/>
      <c r="HS788" s="5" t="n"/>
    </row>
    <row r="789" ht="15.75" customHeight="1" s="506">
      <c r="C789" s="2" t="n"/>
      <c r="G789" s="480" t="n"/>
      <c r="H789" s="2" t="n"/>
      <c r="I789" s="2" t="n"/>
      <c r="K789" s="480" t="n"/>
      <c r="L789" s="480" t="n"/>
      <c r="M789" s="480" t="n"/>
      <c r="N789" s="490" t="n"/>
      <c r="O789" s="398" t="n"/>
      <c r="HM789" s="5" t="n"/>
      <c r="HN789" s="5" t="n"/>
      <c r="HO789" s="5" t="n"/>
      <c r="HP789" s="5" t="n"/>
      <c r="HQ789" s="5" t="n"/>
      <c r="HR789" s="5" t="n"/>
      <c r="HS789" s="5" t="n"/>
    </row>
    <row r="790" ht="15.75" customHeight="1" s="506">
      <c r="C790" s="2" t="n"/>
      <c r="G790" s="480" t="n"/>
      <c r="H790" s="2" t="n"/>
      <c r="I790" s="2" t="n"/>
      <c r="K790" s="480" t="n"/>
      <c r="L790" s="480" t="n"/>
      <c r="M790" s="480" t="n"/>
      <c r="N790" s="490" t="n"/>
      <c r="O790" s="398" t="n"/>
      <c r="HM790" s="5" t="n"/>
      <c r="HN790" s="5" t="n"/>
      <c r="HO790" s="5" t="n"/>
      <c r="HP790" s="5" t="n"/>
      <c r="HQ790" s="5" t="n"/>
      <c r="HR790" s="5" t="n"/>
      <c r="HS790" s="5" t="n"/>
    </row>
    <row r="791" ht="15.75" customHeight="1" s="506">
      <c r="C791" s="2" t="n"/>
      <c r="G791" s="480" t="n"/>
      <c r="H791" s="2" t="n"/>
      <c r="I791" s="2" t="n"/>
      <c r="K791" s="480" t="n"/>
      <c r="L791" s="480" t="n"/>
      <c r="M791" s="480" t="n"/>
      <c r="N791" s="490" t="n"/>
      <c r="O791" s="398" t="n"/>
      <c r="HM791" s="5" t="n"/>
      <c r="HN791" s="5" t="n"/>
      <c r="HO791" s="5" t="n"/>
      <c r="HP791" s="5" t="n"/>
      <c r="HQ791" s="5" t="n"/>
      <c r="HR791" s="5" t="n"/>
      <c r="HS791" s="5" t="n"/>
    </row>
    <row r="792" ht="15.75" customHeight="1" s="506">
      <c r="C792" s="2" t="n"/>
      <c r="G792" s="480" t="n"/>
      <c r="H792" s="2" t="n"/>
      <c r="I792" s="2" t="n"/>
      <c r="K792" s="480" t="n"/>
      <c r="L792" s="480" t="n"/>
      <c r="M792" s="480" t="n"/>
      <c r="N792" s="490" t="n"/>
      <c r="O792" s="398" t="n"/>
      <c r="HM792" s="5" t="n"/>
      <c r="HN792" s="5" t="n"/>
      <c r="HO792" s="5" t="n"/>
      <c r="HP792" s="5" t="n"/>
      <c r="HQ792" s="5" t="n"/>
      <c r="HR792" s="5" t="n"/>
      <c r="HS792" s="5" t="n"/>
    </row>
    <row r="793" ht="15.75" customHeight="1" s="506">
      <c r="C793" s="2" t="n"/>
      <c r="G793" s="480" t="n"/>
      <c r="H793" s="2" t="n"/>
      <c r="I793" s="2" t="n"/>
      <c r="K793" s="480" t="n"/>
      <c r="L793" s="480" t="n"/>
      <c r="M793" s="480" t="n"/>
      <c r="N793" s="490" t="n"/>
      <c r="O793" s="398" t="n"/>
      <c r="HM793" s="5" t="n"/>
      <c r="HN793" s="5" t="n"/>
      <c r="HO793" s="5" t="n"/>
      <c r="HP793" s="5" t="n"/>
      <c r="HQ793" s="5" t="n"/>
      <c r="HR793" s="5" t="n"/>
      <c r="HS793" s="5" t="n"/>
    </row>
    <row r="794" ht="15.75" customHeight="1" s="506">
      <c r="C794" s="2" t="n"/>
      <c r="G794" s="480" t="n"/>
      <c r="H794" s="2" t="n"/>
      <c r="I794" s="2" t="n"/>
      <c r="K794" s="480" t="n"/>
      <c r="L794" s="480" t="n"/>
      <c r="M794" s="480" t="n"/>
      <c r="N794" s="490" t="n"/>
      <c r="O794" s="398" t="n"/>
      <c r="HM794" s="5" t="n"/>
      <c r="HN794" s="5" t="n"/>
      <c r="HO794" s="5" t="n"/>
      <c r="HP794" s="5" t="n"/>
      <c r="HQ794" s="5" t="n"/>
      <c r="HR794" s="5" t="n"/>
      <c r="HS794" s="5" t="n"/>
    </row>
    <row r="795" ht="15.75" customHeight="1" s="506">
      <c r="C795" s="2" t="n"/>
      <c r="G795" s="480" t="n"/>
      <c r="H795" s="2" t="n"/>
      <c r="I795" s="2" t="n"/>
      <c r="K795" s="480" t="n"/>
      <c r="L795" s="480" t="n"/>
      <c r="M795" s="480" t="n"/>
      <c r="N795" s="490" t="n"/>
      <c r="O795" s="398" t="n"/>
      <c r="HM795" s="5" t="n"/>
      <c r="HN795" s="5" t="n"/>
      <c r="HO795" s="5" t="n"/>
      <c r="HP795" s="5" t="n"/>
      <c r="HQ795" s="5" t="n"/>
      <c r="HR795" s="5" t="n"/>
      <c r="HS795" s="5" t="n"/>
    </row>
    <row r="796" ht="15.75" customHeight="1" s="506">
      <c r="C796" s="2" t="n"/>
      <c r="G796" s="480" t="n"/>
      <c r="H796" s="2" t="n"/>
      <c r="I796" s="2" t="n"/>
      <c r="K796" s="480" t="n"/>
      <c r="L796" s="480" t="n"/>
      <c r="M796" s="480" t="n"/>
      <c r="N796" s="490" t="n"/>
      <c r="O796" s="398" t="n"/>
      <c r="HM796" s="5" t="n"/>
      <c r="HN796" s="5" t="n"/>
      <c r="HO796" s="5" t="n"/>
      <c r="HP796" s="5" t="n"/>
      <c r="HQ796" s="5" t="n"/>
      <c r="HR796" s="5" t="n"/>
      <c r="HS796" s="5" t="n"/>
    </row>
    <row r="797" ht="15.75" customHeight="1" s="506">
      <c r="C797" s="2" t="n"/>
      <c r="G797" s="480" t="n"/>
      <c r="H797" s="2" t="n"/>
      <c r="I797" s="2" t="n"/>
      <c r="K797" s="480" t="n"/>
      <c r="L797" s="480" t="n"/>
      <c r="M797" s="480" t="n"/>
      <c r="N797" s="490" t="n"/>
      <c r="O797" s="398" t="n"/>
      <c r="HM797" s="5" t="n"/>
      <c r="HN797" s="5" t="n"/>
      <c r="HO797" s="5" t="n"/>
      <c r="HP797" s="5" t="n"/>
      <c r="HQ797" s="5" t="n"/>
      <c r="HR797" s="5" t="n"/>
      <c r="HS797" s="5" t="n"/>
    </row>
    <row r="798" ht="15.75" customHeight="1" s="506">
      <c r="C798" s="2" t="n"/>
      <c r="G798" s="480" t="n"/>
      <c r="H798" s="2" t="n"/>
      <c r="I798" s="2" t="n"/>
      <c r="K798" s="480" t="n"/>
      <c r="L798" s="480" t="n"/>
      <c r="M798" s="480" t="n"/>
      <c r="N798" s="490" t="n"/>
      <c r="O798" s="398" t="n"/>
      <c r="HM798" s="5" t="n"/>
      <c r="HN798" s="5" t="n"/>
      <c r="HO798" s="5" t="n"/>
      <c r="HP798" s="5" t="n"/>
      <c r="HQ798" s="5" t="n"/>
      <c r="HR798" s="5" t="n"/>
      <c r="HS798" s="5" t="n"/>
    </row>
    <row r="799" ht="15.75" customHeight="1" s="506">
      <c r="C799" s="2" t="n"/>
      <c r="G799" s="480" t="n"/>
      <c r="H799" s="2" t="n"/>
      <c r="I799" s="2" t="n"/>
      <c r="K799" s="480" t="n"/>
      <c r="L799" s="480" t="n"/>
      <c r="M799" s="480" t="n"/>
      <c r="N799" s="490" t="n"/>
      <c r="O799" s="398" t="n"/>
      <c r="HM799" s="5" t="n"/>
      <c r="HN799" s="5" t="n"/>
      <c r="HO799" s="5" t="n"/>
      <c r="HP799" s="5" t="n"/>
      <c r="HQ799" s="5" t="n"/>
      <c r="HR799" s="5" t="n"/>
      <c r="HS799" s="5" t="n"/>
    </row>
    <row r="800" ht="15.75" customHeight="1" s="506">
      <c r="C800" s="2" t="n"/>
      <c r="G800" s="480" t="n"/>
      <c r="H800" s="2" t="n"/>
      <c r="I800" s="2" t="n"/>
      <c r="K800" s="480" t="n"/>
      <c r="L800" s="480" t="n"/>
      <c r="M800" s="480" t="n"/>
      <c r="N800" s="490" t="n"/>
      <c r="O800" s="398" t="n"/>
      <c r="HM800" s="5" t="n"/>
      <c r="HN800" s="5" t="n"/>
      <c r="HO800" s="5" t="n"/>
      <c r="HP800" s="5" t="n"/>
      <c r="HQ800" s="5" t="n"/>
      <c r="HR800" s="5" t="n"/>
      <c r="HS800" s="5" t="n"/>
    </row>
    <row r="801" ht="15.75" customHeight="1" s="506">
      <c r="C801" s="2" t="n"/>
      <c r="G801" s="480" t="n"/>
      <c r="H801" s="2" t="n"/>
      <c r="I801" s="2" t="n"/>
      <c r="K801" s="480" t="n"/>
      <c r="L801" s="480" t="n"/>
      <c r="M801" s="480" t="n"/>
      <c r="N801" s="490" t="n"/>
      <c r="O801" s="398" t="n"/>
      <c r="HM801" s="5" t="n"/>
      <c r="HN801" s="5" t="n"/>
      <c r="HO801" s="5" t="n"/>
      <c r="HP801" s="5" t="n"/>
      <c r="HQ801" s="5" t="n"/>
      <c r="HR801" s="5" t="n"/>
      <c r="HS801" s="5" t="n"/>
    </row>
    <row r="802" ht="15.75" customHeight="1" s="506">
      <c r="C802" s="2" t="n"/>
      <c r="G802" s="480" t="n"/>
      <c r="H802" s="2" t="n"/>
      <c r="I802" s="2" t="n"/>
      <c r="K802" s="480" t="n"/>
      <c r="L802" s="480" t="n"/>
      <c r="M802" s="480" t="n"/>
      <c r="N802" s="490" t="n"/>
      <c r="O802" s="398" t="n"/>
      <c r="HM802" s="5" t="n"/>
      <c r="HN802" s="5" t="n"/>
      <c r="HO802" s="5" t="n"/>
      <c r="HP802" s="5" t="n"/>
      <c r="HQ802" s="5" t="n"/>
      <c r="HR802" s="5" t="n"/>
      <c r="HS802" s="5" t="n"/>
    </row>
    <row r="803" ht="15.75" customHeight="1" s="506">
      <c r="C803" s="2" t="n"/>
      <c r="G803" s="480" t="n"/>
      <c r="H803" s="2" t="n"/>
      <c r="I803" s="2" t="n"/>
      <c r="K803" s="480" t="n"/>
      <c r="L803" s="480" t="n"/>
      <c r="M803" s="480" t="n"/>
      <c r="N803" s="490" t="n"/>
      <c r="O803" s="398" t="n"/>
      <c r="HM803" s="5" t="n"/>
      <c r="HN803" s="5" t="n"/>
      <c r="HO803" s="5" t="n"/>
      <c r="HP803" s="5" t="n"/>
      <c r="HQ803" s="5" t="n"/>
      <c r="HR803" s="5" t="n"/>
      <c r="HS803" s="5" t="n"/>
    </row>
    <row r="804" ht="15.75" customHeight="1" s="506">
      <c r="C804" s="2" t="n"/>
      <c r="G804" s="480" t="n"/>
      <c r="H804" s="2" t="n"/>
      <c r="I804" s="2" t="n"/>
      <c r="K804" s="480" t="n"/>
      <c r="L804" s="480" t="n"/>
      <c r="M804" s="480" t="n"/>
      <c r="N804" s="490" t="n"/>
      <c r="O804" s="398" t="n"/>
      <c r="HM804" s="5" t="n"/>
      <c r="HN804" s="5" t="n"/>
      <c r="HO804" s="5" t="n"/>
      <c r="HP804" s="5" t="n"/>
      <c r="HQ804" s="5" t="n"/>
      <c r="HR804" s="5" t="n"/>
      <c r="HS804" s="5" t="n"/>
    </row>
    <row r="805" ht="15.75" customHeight="1" s="506">
      <c r="C805" s="2" t="n"/>
      <c r="G805" s="480" t="n"/>
      <c r="H805" s="2" t="n"/>
      <c r="I805" s="2" t="n"/>
      <c r="K805" s="480" t="n"/>
      <c r="L805" s="480" t="n"/>
      <c r="M805" s="480" t="n"/>
      <c r="N805" s="490" t="n"/>
      <c r="O805" s="398" t="n"/>
      <c r="HM805" s="5" t="n"/>
      <c r="HN805" s="5" t="n"/>
      <c r="HO805" s="5" t="n"/>
      <c r="HP805" s="5" t="n"/>
      <c r="HQ805" s="5" t="n"/>
      <c r="HR805" s="5" t="n"/>
      <c r="HS805" s="5" t="n"/>
    </row>
    <row r="806" ht="15.75" customHeight="1" s="506">
      <c r="C806" s="2" t="n"/>
      <c r="G806" s="480" t="n"/>
      <c r="H806" s="2" t="n"/>
      <c r="I806" s="2" t="n"/>
      <c r="K806" s="480" t="n"/>
      <c r="L806" s="480" t="n"/>
      <c r="M806" s="480" t="n"/>
      <c r="N806" s="490" t="n"/>
      <c r="O806" s="398" t="n"/>
      <c r="HM806" s="5" t="n"/>
      <c r="HN806" s="5" t="n"/>
      <c r="HO806" s="5" t="n"/>
      <c r="HP806" s="5" t="n"/>
      <c r="HQ806" s="5" t="n"/>
      <c r="HR806" s="5" t="n"/>
      <c r="HS806" s="5" t="n"/>
    </row>
    <row r="807" ht="15.75" customHeight="1" s="506">
      <c r="C807" s="2" t="n"/>
      <c r="G807" s="480" t="n"/>
      <c r="H807" s="2" t="n"/>
      <c r="I807" s="2" t="n"/>
      <c r="K807" s="480" t="n"/>
      <c r="L807" s="480" t="n"/>
      <c r="M807" s="480" t="n"/>
      <c r="N807" s="490" t="n"/>
      <c r="O807" s="398" t="n"/>
      <c r="HM807" s="5" t="n"/>
      <c r="HN807" s="5" t="n"/>
      <c r="HO807" s="5" t="n"/>
      <c r="HP807" s="5" t="n"/>
      <c r="HQ807" s="5" t="n"/>
      <c r="HR807" s="5" t="n"/>
      <c r="HS807" s="5" t="n"/>
    </row>
    <row r="808" ht="15.75" customHeight="1" s="506">
      <c r="C808" s="2" t="n"/>
      <c r="G808" s="480" t="n"/>
      <c r="H808" s="2" t="n"/>
      <c r="I808" s="2" t="n"/>
      <c r="K808" s="480" t="n"/>
      <c r="L808" s="480" t="n"/>
      <c r="M808" s="480" t="n"/>
      <c r="N808" s="490" t="n"/>
      <c r="O808" s="398" t="n"/>
      <c r="HM808" s="5" t="n"/>
      <c r="HN808" s="5" t="n"/>
      <c r="HO808" s="5" t="n"/>
      <c r="HP808" s="5" t="n"/>
      <c r="HQ808" s="5" t="n"/>
      <c r="HR808" s="5" t="n"/>
      <c r="HS808" s="5" t="n"/>
    </row>
    <row r="809" ht="15.75" customHeight="1" s="506">
      <c r="C809" s="2" t="n"/>
      <c r="G809" s="480" t="n"/>
      <c r="H809" s="2" t="n"/>
      <c r="I809" s="2" t="n"/>
      <c r="K809" s="480" t="n"/>
      <c r="L809" s="480" t="n"/>
      <c r="M809" s="480" t="n"/>
      <c r="N809" s="490" t="n"/>
      <c r="O809" s="398" t="n"/>
      <c r="HM809" s="5" t="n"/>
      <c r="HN809" s="5" t="n"/>
      <c r="HO809" s="5" t="n"/>
      <c r="HP809" s="5" t="n"/>
      <c r="HQ809" s="5" t="n"/>
      <c r="HR809" s="5" t="n"/>
      <c r="HS809" s="5" t="n"/>
    </row>
    <row r="810" ht="15.75" customHeight="1" s="506">
      <c r="C810" s="2" t="n"/>
      <c r="G810" s="480" t="n"/>
      <c r="H810" s="2" t="n"/>
      <c r="I810" s="2" t="n"/>
      <c r="K810" s="480" t="n"/>
      <c r="L810" s="480" t="n"/>
      <c r="M810" s="480" t="n"/>
      <c r="N810" s="490" t="n"/>
      <c r="O810" s="398" t="n"/>
      <c r="HM810" s="5" t="n"/>
      <c r="HN810" s="5" t="n"/>
      <c r="HO810" s="5" t="n"/>
      <c r="HP810" s="5" t="n"/>
      <c r="HQ810" s="5" t="n"/>
      <c r="HR810" s="5" t="n"/>
      <c r="HS810" s="5" t="n"/>
    </row>
    <row r="811" ht="15.75" customHeight="1" s="506">
      <c r="C811" s="2" t="n"/>
      <c r="G811" s="480" t="n"/>
      <c r="H811" s="2" t="n"/>
      <c r="I811" s="2" t="n"/>
      <c r="K811" s="480" t="n"/>
      <c r="L811" s="480" t="n"/>
      <c r="M811" s="480" t="n"/>
      <c r="N811" s="490" t="n"/>
      <c r="O811" s="398" t="n"/>
      <c r="HM811" s="5" t="n"/>
      <c r="HN811" s="5" t="n"/>
      <c r="HO811" s="5" t="n"/>
      <c r="HP811" s="5" t="n"/>
      <c r="HQ811" s="5" t="n"/>
      <c r="HR811" s="5" t="n"/>
      <c r="HS811" s="5" t="n"/>
    </row>
    <row r="812" ht="15.75" customHeight="1" s="506">
      <c r="C812" s="2" t="n"/>
      <c r="G812" s="480" t="n"/>
      <c r="H812" s="2" t="n"/>
      <c r="I812" s="2" t="n"/>
      <c r="K812" s="480" t="n"/>
      <c r="L812" s="480" t="n"/>
      <c r="M812" s="480" t="n"/>
      <c r="N812" s="490" t="n"/>
      <c r="O812" s="398" t="n"/>
      <c r="HM812" s="5" t="n"/>
      <c r="HN812" s="5" t="n"/>
      <c r="HO812" s="5" t="n"/>
      <c r="HP812" s="5" t="n"/>
      <c r="HQ812" s="5" t="n"/>
      <c r="HR812" s="5" t="n"/>
      <c r="HS812" s="5" t="n"/>
    </row>
    <row r="813" ht="15.75" customHeight="1" s="506">
      <c r="C813" s="2" t="n"/>
      <c r="G813" s="480" t="n"/>
      <c r="H813" s="2" t="n"/>
      <c r="I813" s="2" t="n"/>
      <c r="K813" s="480" t="n"/>
      <c r="L813" s="480" t="n"/>
      <c r="M813" s="480" t="n"/>
      <c r="N813" s="490" t="n"/>
      <c r="O813" s="398" t="n"/>
      <c r="HM813" s="5" t="n"/>
      <c r="HN813" s="5" t="n"/>
      <c r="HO813" s="5" t="n"/>
      <c r="HP813" s="5" t="n"/>
      <c r="HQ813" s="5" t="n"/>
      <c r="HR813" s="5" t="n"/>
      <c r="HS813" s="5" t="n"/>
    </row>
    <row r="814" ht="15.75" customHeight="1" s="506">
      <c r="C814" s="2" t="n"/>
      <c r="G814" s="480" t="n"/>
      <c r="H814" s="2" t="n"/>
      <c r="I814" s="2" t="n"/>
      <c r="K814" s="480" t="n"/>
      <c r="L814" s="480" t="n"/>
      <c r="M814" s="480" t="n"/>
      <c r="N814" s="490" t="n"/>
      <c r="O814" s="398" t="n"/>
      <c r="HM814" s="5" t="n"/>
      <c r="HN814" s="5" t="n"/>
      <c r="HO814" s="5" t="n"/>
      <c r="HP814" s="5" t="n"/>
      <c r="HQ814" s="5" t="n"/>
      <c r="HR814" s="5" t="n"/>
      <c r="HS814" s="5" t="n"/>
    </row>
    <row r="815" ht="15.75" customHeight="1" s="506">
      <c r="C815" s="2" t="n"/>
      <c r="G815" s="480" t="n"/>
      <c r="H815" s="2" t="n"/>
      <c r="I815" s="2" t="n"/>
      <c r="K815" s="480" t="n"/>
      <c r="L815" s="480" t="n"/>
      <c r="M815" s="480" t="n"/>
      <c r="N815" s="490" t="n"/>
      <c r="O815" s="398" t="n"/>
      <c r="HM815" s="5" t="n"/>
      <c r="HN815" s="5" t="n"/>
      <c r="HO815" s="5" t="n"/>
      <c r="HP815" s="5" t="n"/>
      <c r="HQ815" s="5" t="n"/>
      <c r="HR815" s="5" t="n"/>
      <c r="HS815" s="5" t="n"/>
    </row>
    <row r="816" ht="15.75" customHeight="1" s="506">
      <c r="C816" s="2" t="n"/>
      <c r="G816" s="480" t="n"/>
      <c r="H816" s="2" t="n"/>
      <c r="I816" s="2" t="n"/>
      <c r="K816" s="480" t="n"/>
      <c r="L816" s="480" t="n"/>
      <c r="M816" s="480" t="n"/>
      <c r="N816" s="490" t="n"/>
      <c r="O816" s="398" t="n"/>
      <c r="HM816" s="5" t="n"/>
      <c r="HN816" s="5" t="n"/>
      <c r="HO816" s="5" t="n"/>
      <c r="HP816" s="5" t="n"/>
      <c r="HQ816" s="5" t="n"/>
      <c r="HR816" s="5" t="n"/>
      <c r="HS816" s="5" t="n"/>
    </row>
    <row r="817" ht="15.75" customHeight="1" s="506">
      <c r="C817" s="2" t="n"/>
      <c r="G817" s="480" t="n"/>
      <c r="H817" s="2" t="n"/>
      <c r="I817" s="2" t="n"/>
      <c r="K817" s="480" t="n"/>
      <c r="L817" s="480" t="n"/>
      <c r="M817" s="480" t="n"/>
      <c r="N817" s="490" t="n"/>
      <c r="O817" s="398" t="n"/>
      <c r="HM817" s="5" t="n"/>
      <c r="HN817" s="5" t="n"/>
      <c r="HO817" s="5" t="n"/>
      <c r="HP817" s="5" t="n"/>
      <c r="HQ817" s="5" t="n"/>
      <c r="HR817" s="5" t="n"/>
      <c r="HS817" s="5" t="n"/>
    </row>
    <row r="818" ht="15.75" customHeight="1" s="506">
      <c r="C818" s="2" t="n"/>
      <c r="G818" s="480" t="n"/>
      <c r="H818" s="2" t="n"/>
      <c r="I818" s="2" t="n"/>
      <c r="K818" s="480" t="n"/>
      <c r="L818" s="480" t="n"/>
      <c r="M818" s="480" t="n"/>
      <c r="N818" s="490" t="n"/>
      <c r="O818" s="398" t="n"/>
      <c r="HM818" s="5" t="n"/>
      <c r="HN818" s="5" t="n"/>
      <c r="HO818" s="5" t="n"/>
      <c r="HP818" s="5" t="n"/>
      <c r="HQ818" s="5" t="n"/>
      <c r="HR818" s="5" t="n"/>
      <c r="HS818" s="5" t="n"/>
    </row>
    <row r="819" ht="15.75" customHeight="1" s="506">
      <c r="C819" s="2" t="n"/>
      <c r="G819" s="480" t="n"/>
      <c r="H819" s="2" t="n"/>
      <c r="I819" s="2" t="n"/>
      <c r="K819" s="480" t="n"/>
      <c r="L819" s="480" t="n"/>
      <c r="M819" s="480" t="n"/>
      <c r="N819" s="490" t="n"/>
      <c r="O819" s="398" t="n"/>
      <c r="HM819" s="5" t="n"/>
      <c r="HN819" s="5" t="n"/>
      <c r="HO819" s="5" t="n"/>
      <c r="HP819" s="5" t="n"/>
      <c r="HQ819" s="5" t="n"/>
      <c r="HR819" s="5" t="n"/>
      <c r="HS819" s="5" t="n"/>
    </row>
    <row r="820" ht="15.75" customHeight="1" s="506">
      <c r="C820" s="2" t="n"/>
      <c r="G820" s="480" t="n"/>
      <c r="H820" s="2" t="n"/>
      <c r="I820" s="2" t="n"/>
      <c r="K820" s="480" t="n"/>
      <c r="L820" s="480" t="n"/>
      <c r="M820" s="480" t="n"/>
      <c r="N820" s="490" t="n"/>
      <c r="O820" s="398" t="n"/>
      <c r="HM820" s="5" t="n"/>
      <c r="HN820" s="5" t="n"/>
      <c r="HO820" s="5" t="n"/>
      <c r="HP820" s="5" t="n"/>
      <c r="HQ820" s="5" t="n"/>
      <c r="HR820" s="5" t="n"/>
      <c r="HS820" s="5" t="n"/>
    </row>
    <row r="821" ht="15.75" customHeight="1" s="506">
      <c r="C821" s="2" t="n"/>
      <c r="G821" s="480" t="n"/>
      <c r="H821" s="2" t="n"/>
      <c r="I821" s="2" t="n"/>
      <c r="K821" s="480" t="n"/>
      <c r="L821" s="480" t="n"/>
      <c r="M821" s="480" t="n"/>
      <c r="N821" s="490" t="n"/>
      <c r="O821" s="398" t="n"/>
      <c r="HM821" s="5" t="n"/>
      <c r="HN821" s="5" t="n"/>
      <c r="HO821" s="5" t="n"/>
      <c r="HP821" s="5" t="n"/>
      <c r="HQ821" s="5" t="n"/>
      <c r="HR821" s="5" t="n"/>
      <c r="HS821" s="5" t="n"/>
    </row>
    <row r="822" ht="15.75" customHeight="1" s="506">
      <c r="C822" s="2" t="n"/>
      <c r="G822" s="480" t="n"/>
      <c r="H822" s="2" t="n"/>
      <c r="I822" s="2" t="n"/>
      <c r="K822" s="480" t="n"/>
      <c r="L822" s="480" t="n"/>
      <c r="M822" s="480" t="n"/>
      <c r="N822" s="490" t="n"/>
      <c r="O822" s="398" t="n"/>
      <c r="HM822" s="5" t="n"/>
      <c r="HN822" s="5" t="n"/>
      <c r="HO822" s="5" t="n"/>
      <c r="HP822" s="5" t="n"/>
      <c r="HQ822" s="5" t="n"/>
      <c r="HR822" s="5" t="n"/>
      <c r="HS822" s="5" t="n"/>
    </row>
    <row r="823" ht="15.75" customHeight="1" s="506">
      <c r="C823" s="2" t="n"/>
      <c r="G823" s="480" t="n"/>
      <c r="H823" s="2" t="n"/>
      <c r="I823" s="2" t="n"/>
      <c r="K823" s="480" t="n"/>
      <c r="L823" s="480" t="n"/>
      <c r="M823" s="480" t="n"/>
      <c r="N823" s="490" t="n"/>
      <c r="O823" s="398" t="n"/>
      <c r="HM823" s="5" t="n"/>
      <c r="HN823" s="5" t="n"/>
      <c r="HO823" s="5" t="n"/>
      <c r="HP823" s="5" t="n"/>
      <c r="HQ823" s="5" t="n"/>
      <c r="HR823" s="5" t="n"/>
      <c r="HS823" s="5" t="n"/>
    </row>
    <row r="824" ht="15.75" customHeight="1" s="506">
      <c r="C824" s="2" t="n"/>
      <c r="G824" s="480" t="n"/>
      <c r="H824" s="2" t="n"/>
      <c r="I824" s="2" t="n"/>
      <c r="K824" s="480" t="n"/>
      <c r="L824" s="480" t="n"/>
      <c r="M824" s="480" t="n"/>
      <c r="N824" s="490" t="n"/>
      <c r="O824" s="398" t="n"/>
      <c r="HM824" s="5" t="n"/>
      <c r="HN824" s="5" t="n"/>
      <c r="HO824" s="5" t="n"/>
      <c r="HP824" s="5" t="n"/>
      <c r="HQ824" s="5" t="n"/>
      <c r="HR824" s="5" t="n"/>
      <c r="HS824" s="5" t="n"/>
    </row>
    <row r="825" ht="15.75" customHeight="1" s="506">
      <c r="C825" s="2" t="n"/>
      <c r="G825" s="480" t="n"/>
      <c r="H825" s="2" t="n"/>
      <c r="I825" s="2" t="n"/>
      <c r="K825" s="480" t="n"/>
      <c r="L825" s="480" t="n"/>
      <c r="M825" s="480" t="n"/>
      <c r="N825" s="490" t="n"/>
      <c r="O825" s="398" t="n"/>
      <c r="HM825" s="5" t="n"/>
      <c r="HN825" s="5" t="n"/>
      <c r="HO825" s="5" t="n"/>
      <c r="HP825" s="5" t="n"/>
      <c r="HQ825" s="5" t="n"/>
      <c r="HR825" s="5" t="n"/>
      <c r="HS825" s="5" t="n"/>
    </row>
    <row r="826" ht="15.75" customHeight="1" s="506">
      <c r="C826" s="2" t="n"/>
      <c r="G826" s="480" t="n"/>
      <c r="H826" s="2" t="n"/>
      <c r="I826" s="2" t="n"/>
      <c r="K826" s="480" t="n"/>
      <c r="L826" s="480" t="n"/>
      <c r="M826" s="480" t="n"/>
      <c r="N826" s="490" t="n"/>
      <c r="O826" s="398" t="n"/>
      <c r="HM826" s="5" t="n"/>
      <c r="HN826" s="5" t="n"/>
      <c r="HO826" s="5" t="n"/>
      <c r="HP826" s="5" t="n"/>
      <c r="HQ826" s="5" t="n"/>
      <c r="HR826" s="5" t="n"/>
      <c r="HS826" s="5" t="n"/>
    </row>
    <row r="827" ht="15.75" customHeight="1" s="506">
      <c r="C827" s="2" t="n"/>
      <c r="G827" s="480" t="n"/>
      <c r="H827" s="2" t="n"/>
      <c r="I827" s="2" t="n"/>
      <c r="K827" s="480" t="n"/>
      <c r="L827" s="480" t="n"/>
      <c r="M827" s="480" t="n"/>
      <c r="N827" s="490" t="n"/>
      <c r="O827" s="398" t="n"/>
      <c r="HM827" s="5" t="n"/>
      <c r="HN827" s="5" t="n"/>
      <c r="HO827" s="5" t="n"/>
      <c r="HP827" s="5" t="n"/>
      <c r="HQ827" s="5" t="n"/>
      <c r="HR827" s="5" t="n"/>
      <c r="HS827" s="5" t="n"/>
    </row>
    <row r="828" ht="15.75" customHeight="1" s="506">
      <c r="C828" s="2" t="n"/>
      <c r="G828" s="480" t="n"/>
      <c r="H828" s="2" t="n"/>
      <c r="I828" s="2" t="n"/>
      <c r="K828" s="480" t="n"/>
      <c r="L828" s="480" t="n"/>
      <c r="M828" s="480" t="n"/>
      <c r="N828" s="490" t="n"/>
      <c r="O828" s="398" t="n"/>
      <c r="HM828" s="5" t="n"/>
      <c r="HN828" s="5" t="n"/>
      <c r="HO828" s="5" t="n"/>
      <c r="HP828" s="5" t="n"/>
      <c r="HQ828" s="5" t="n"/>
      <c r="HR828" s="5" t="n"/>
      <c r="HS828" s="5" t="n"/>
    </row>
    <row r="829" ht="15.75" customHeight="1" s="506">
      <c r="C829" s="2" t="n"/>
      <c r="G829" s="480" t="n"/>
      <c r="H829" s="2" t="n"/>
      <c r="I829" s="2" t="n"/>
      <c r="K829" s="480" t="n"/>
      <c r="L829" s="480" t="n"/>
      <c r="M829" s="480" t="n"/>
      <c r="N829" s="490" t="n"/>
      <c r="O829" s="398" t="n"/>
      <c r="HM829" s="5" t="n"/>
      <c r="HN829" s="5" t="n"/>
      <c r="HO829" s="5" t="n"/>
      <c r="HP829" s="5" t="n"/>
      <c r="HQ829" s="5" t="n"/>
      <c r="HR829" s="5" t="n"/>
      <c r="HS829" s="5" t="n"/>
    </row>
    <row r="830" ht="15.75" customHeight="1" s="506">
      <c r="C830" s="2" t="n"/>
      <c r="G830" s="480" t="n"/>
      <c r="H830" s="2" t="n"/>
      <c r="I830" s="2" t="n"/>
      <c r="K830" s="480" t="n"/>
      <c r="L830" s="480" t="n"/>
      <c r="M830" s="480" t="n"/>
      <c r="N830" s="490" t="n"/>
      <c r="O830" s="398" t="n"/>
      <c r="HM830" s="5" t="n"/>
      <c r="HN830" s="5" t="n"/>
      <c r="HO830" s="5" t="n"/>
      <c r="HP830" s="5" t="n"/>
      <c r="HQ830" s="5" t="n"/>
      <c r="HR830" s="5" t="n"/>
      <c r="HS830" s="5" t="n"/>
    </row>
    <row r="831" ht="15.75" customHeight="1" s="506">
      <c r="C831" s="2" t="n"/>
      <c r="G831" s="480" t="n"/>
      <c r="H831" s="2" t="n"/>
      <c r="I831" s="2" t="n"/>
      <c r="K831" s="480" t="n"/>
      <c r="L831" s="480" t="n"/>
      <c r="M831" s="480" t="n"/>
      <c r="N831" s="490" t="n"/>
      <c r="O831" s="398" t="n"/>
      <c r="HM831" s="5" t="n"/>
      <c r="HN831" s="5" t="n"/>
      <c r="HO831" s="5" t="n"/>
      <c r="HP831" s="5" t="n"/>
      <c r="HQ831" s="5" t="n"/>
      <c r="HR831" s="5" t="n"/>
      <c r="HS831" s="5" t="n"/>
    </row>
    <row r="832" ht="15.75" customHeight="1" s="506">
      <c r="C832" s="2" t="n"/>
      <c r="G832" s="480" t="n"/>
      <c r="H832" s="2" t="n"/>
      <c r="I832" s="2" t="n"/>
      <c r="K832" s="480" t="n"/>
      <c r="L832" s="480" t="n"/>
      <c r="M832" s="480" t="n"/>
      <c r="N832" s="490" t="n"/>
      <c r="O832" s="398" t="n"/>
      <c r="HM832" s="5" t="n"/>
      <c r="HN832" s="5" t="n"/>
      <c r="HO832" s="5" t="n"/>
      <c r="HP832" s="5" t="n"/>
      <c r="HQ832" s="5" t="n"/>
      <c r="HR832" s="5" t="n"/>
      <c r="HS832" s="5" t="n"/>
    </row>
    <row r="833" ht="15.75" customHeight="1" s="506">
      <c r="C833" s="2" t="n"/>
      <c r="G833" s="480" t="n"/>
      <c r="H833" s="2" t="n"/>
      <c r="I833" s="2" t="n"/>
      <c r="K833" s="480" t="n"/>
      <c r="L833" s="480" t="n"/>
      <c r="M833" s="480" t="n"/>
      <c r="N833" s="490" t="n"/>
      <c r="O833" s="398" t="n"/>
      <c r="HM833" s="5" t="n"/>
      <c r="HN833" s="5" t="n"/>
      <c r="HO833" s="5" t="n"/>
      <c r="HP833" s="5" t="n"/>
      <c r="HQ833" s="5" t="n"/>
      <c r="HR833" s="5" t="n"/>
      <c r="HS833" s="5" t="n"/>
    </row>
    <row r="834" ht="15.75" customHeight="1" s="506">
      <c r="C834" s="2" t="n"/>
      <c r="G834" s="480" t="n"/>
      <c r="H834" s="2" t="n"/>
      <c r="I834" s="2" t="n"/>
      <c r="K834" s="480" t="n"/>
      <c r="L834" s="480" t="n"/>
      <c r="M834" s="480" t="n"/>
      <c r="N834" s="490" t="n"/>
      <c r="O834" s="398" t="n"/>
      <c r="HM834" s="5" t="n"/>
      <c r="HN834" s="5" t="n"/>
      <c r="HO834" s="5" t="n"/>
      <c r="HP834" s="5" t="n"/>
      <c r="HQ834" s="5" t="n"/>
      <c r="HR834" s="5" t="n"/>
      <c r="HS834" s="5" t="n"/>
    </row>
    <row r="835" ht="15.75" customHeight="1" s="506">
      <c r="C835" s="2" t="n"/>
      <c r="G835" s="480" t="n"/>
      <c r="H835" s="2" t="n"/>
      <c r="I835" s="2" t="n"/>
      <c r="K835" s="480" t="n"/>
      <c r="L835" s="480" t="n"/>
      <c r="M835" s="480" t="n"/>
      <c r="N835" s="490" t="n"/>
      <c r="O835" s="398" t="n"/>
      <c r="HM835" s="5" t="n"/>
      <c r="HN835" s="5" t="n"/>
      <c r="HO835" s="5" t="n"/>
      <c r="HP835" s="5" t="n"/>
      <c r="HQ835" s="5" t="n"/>
      <c r="HR835" s="5" t="n"/>
      <c r="HS835" s="5" t="n"/>
    </row>
    <row r="836" ht="15.75" customHeight="1" s="506">
      <c r="C836" s="2" t="n"/>
      <c r="G836" s="480" t="n"/>
      <c r="H836" s="2" t="n"/>
      <c r="I836" s="2" t="n"/>
      <c r="K836" s="480" t="n"/>
      <c r="L836" s="480" t="n"/>
      <c r="M836" s="480" t="n"/>
      <c r="N836" s="490" t="n"/>
      <c r="O836" s="398" t="n"/>
      <c r="HM836" s="5" t="n"/>
      <c r="HN836" s="5" t="n"/>
      <c r="HO836" s="5" t="n"/>
      <c r="HP836" s="5" t="n"/>
      <c r="HQ836" s="5" t="n"/>
      <c r="HR836" s="5" t="n"/>
      <c r="HS836" s="5" t="n"/>
    </row>
    <row r="837" ht="15.75" customHeight="1" s="506">
      <c r="C837" s="2" t="n"/>
      <c r="G837" s="480" t="n"/>
      <c r="H837" s="2" t="n"/>
      <c r="I837" s="2" t="n"/>
      <c r="K837" s="480" t="n"/>
      <c r="L837" s="480" t="n"/>
      <c r="M837" s="480" t="n"/>
      <c r="N837" s="490" t="n"/>
      <c r="O837" s="398" t="n"/>
      <c r="HM837" s="5" t="n"/>
      <c r="HN837" s="5" t="n"/>
      <c r="HO837" s="5" t="n"/>
      <c r="HP837" s="5" t="n"/>
      <c r="HQ837" s="5" t="n"/>
      <c r="HR837" s="5" t="n"/>
      <c r="HS837" s="5" t="n"/>
    </row>
    <row r="838" ht="15.75" customHeight="1" s="506">
      <c r="C838" s="2" t="n"/>
      <c r="G838" s="480" t="n"/>
      <c r="H838" s="2" t="n"/>
      <c r="I838" s="2" t="n"/>
      <c r="K838" s="480" t="n"/>
      <c r="L838" s="480" t="n"/>
      <c r="M838" s="480" t="n"/>
      <c r="N838" s="490" t="n"/>
      <c r="O838" s="398" t="n"/>
      <c r="HM838" s="5" t="n"/>
      <c r="HN838" s="5" t="n"/>
      <c r="HO838" s="5" t="n"/>
      <c r="HP838" s="5" t="n"/>
      <c r="HQ838" s="5" t="n"/>
      <c r="HR838" s="5" t="n"/>
      <c r="HS838" s="5" t="n"/>
    </row>
    <row r="839" ht="15.75" customHeight="1" s="506">
      <c r="C839" s="2" t="n"/>
      <c r="G839" s="480" t="n"/>
      <c r="H839" s="2" t="n"/>
      <c r="I839" s="2" t="n"/>
      <c r="K839" s="480" t="n"/>
      <c r="L839" s="480" t="n"/>
      <c r="M839" s="480" t="n"/>
      <c r="N839" s="490" t="n"/>
      <c r="O839" s="398" t="n"/>
      <c r="HM839" s="5" t="n"/>
      <c r="HN839" s="5" t="n"/>
      <c r="HO839" s="5" t="n"/>
      <c r="HP839" s="5" t="n"/>
      <c r="HQ839" s="5" t="n"/>
      <c r="HR839" s="5" t="n"/>
      <c r="HS839" s="5" t="n"/>
    </row>
    <row r="840" ht="15.75" customHeight="1" s="506">
      <c r="C840" s="2" t="n"/>
      <c r="G840" s="480" t="n"/>
      <c r="H840" s="2" t="n"/>
      <c r="I840" s="2" t="n"/>
      <c r="K840" s="480" t="n"/>
      <c r="L840" s="480" t="n"/>
      <c r="M840" s="480" t="n"/>
      <c r="N840" s="490" t="n"/>
      <c r="O840" s="398" t="n"/>
      <c r="HM840" s="5" t="n"/>
      <c r="HN840" s="5" t="n"/>
      <c r="HO840" s="5" t="n"/>
      <c r="HP840" s="5" t="n"/>
      <c r="HQ840" s="5" t="n"/>
      <c r="HR840" s="5" t="n"/>
      <c r="HS840" s="5" t="n"/>
    </row>
    <row r="841" ht="15.75" customHeight="1" s="506">
      <c r="C841" s="2" t="n"/>
      <c r="G841" s="480" t="n"/>
      <c r="H841" s="2" t="n"/>
      <c r="I841" s="2" t="n"/>
      <c r="K841" s="480" t="n"/>
      <c r="L841" s="480" t="n"/>
      <c r="M841" s="480" t="n"/>
      <c r="N841" s="490" t="n"/>
      <c r="O841" s="398" t="n"/>
      <c r="HM841" s="5" t="n"/>
      <c r="HN841" s="5" t="n"/>
      <c r="HO841" s="5" t="n"/>
      <c r="HP841" s="5" t="n"/>
      <c r="HQ841" s="5" t="n"/>
      <c r="HR841" s="5" t="n"/>
      <c r="HS841" s="5" t="n"/>
    </row>
    <row r="842" ht="15.75" customHeight="1" s="506">
      <c r="C842" s="2" t="n"/>
      <c r="G842" s="480" t="n"/>
      <c r="H842" s="2" t="n"/>
      <c r="I842" s="2" t="n"/>
      <c r="K842" s="480" t="n"/>
      <c r="L842" s="480" t="n"/>
      <c r="M842" s="480" t="n"/>
      <c r="N842" s="490" t="n"/>
      <c r="O842" s="398" t="n"/>
      <c r="HM842" s="5" t="n"/>
      <c r="HN842" s="5" t="n"/>
      <c r="HO842" s="5" t="n"/>
      <c r="HP842" s="5" t="n"/>
      <c r="HQ842" s="5" t="n"/>
      <c r="HR842" s="5" t="n"/>
      <c r="HS842" s="5" t="n"/>
    </row>
    <row r="843" ht="15.75" customHeight="1" s="506">
      <c r="C843" s="2" t="n"/>
      <c r="G843" s="480" t="n"/>
      <c r="H843" s="2" t="n"/>
      <c r="I843" s="2" t="n"/>
      <c r="K843" s="480" t="n"/>
      <c r="L843" s="480" t="n"/>
      <c r="M843" s="480" t="n"/>
      <c r="N843" s="490" t="n"/>
      <c r="O843" s="398" t="n"/>
      <c r="HM843" s="5" t="n"/>
      <c r="HN843" s="5" t="n"/>
      <c r="HO843" s="5" t="n"/>
      <c r="HP843" s="5" t="n"/>
      <c r="HQ843" s="5" t="n"/>
      <c r="HR843" s="5" t="n"/>
      <c r="HS843" s="5" t="n"/>
    </row>
    <row r="844" ht="15.75" customHeight="1" s="506">
      <c r="C844" s="2" t="n"/>
      <c r="G844" s="480" t="n"/>
      <c r="H844" s="2" t="n"/>
      <c r="I844" s="2" t="n"/>
      <c r="K844" s="480" t="n"/>
      <c r="L844" s="480" t="n"/>
      <c r="M844" s="480" t="n"/>
      <c r="N844" s="490" t="n"/>
      <c r="O844" s="398" t="n"/>
      <c r="HM844" s="5" t="n"/>
      <c r="HN844" s="5" t="n"/>
      <c r="HO844" s="5" t="n"/>
      <c r="HP844" s="5" t="n"/>
      <c r="HQ844" s="5" t="n"/>
      <c r="HR844" s="5" t="n"/>
      <c r="HS844" s="5" t="n"/>
    </row>
    <row r="845" ht="15.75" customHeight="1" s="506">
      <c r="C845" s="2" t="n"/>
      <c r="G845" s="480" t="n"/>
      <c r="H845" s="2" t="n"/>
      <c r="I845" s="2" t="n"/>
      <c r="K845" s="480" t="n"/>
      <c r="L845" s="480" t="n"/>
      <c r="M845" s="480" t="n"/>
      <c r="N845" s="490" t="n"/>
      <c r="O845" s="398" t="n"/>
      <c r="HM845" s="5" t="n"/>
      <c r="HN845" s="5" t="n"/>
      <c r="HO845" s="5" t="n"/>
      <c r="HP845" s="5" t="n"/>
      <c r="HQ845" s="5" t="n"/>
      <c r="HR845" s="5" t="n"/>
      <c r="HS845" s="5" t="n"/>
    </row>
    <row r="846" ht="15.75" customHeight="1" s="506">
      <c r="C846" s="2" t="n"/>
      <c r="G846" s="480" t="n"/>
      <c r="H846" s="2" t="n"/>
      <c r="I846" s="2" t="n"/>
      <c r="K846" s="480" t="n"/>
      <c r="L846" s="480" t="n"/>
      <c r="M846" s="480" t="n"/>
      <c r="N846" s="490" t="n"/>
      <c r="O846" s="398" t="n"/>
      <c r="HM846" s="5" t="n"/>
      <c r="HN846" s="5" t="n"/>
      <c r="HO846" s="5" t="n"/>
      <c r="HP846" s="5" t="n"/>
      <c r="HQ846" s="5" t="n"/>
      <c r="HR846" s="5" t="n"/>
      <c r="HS846" s="5" t="n"/>
    </row>
    <row r="847" ht="15.75" customHeight="1" s="506">
      <c r="C847" s="2" t="n"/>
      <c r="G847" s="480" t="n"/>
      <c r="H847" s="2" t="n"/>
      <c r="I847" s="2" t="n"/>
      <c r="K847" s="480" t="n"/>
      <c r="L847" s="480" t="n"/>
      <c r="M847" s="480" t="n"/>
      <c r="N847" s="490" t="n"/>
      <c r="O847" s="398" t="n"/>
      <c r="HM847" s="5" t="n"/>
      <c r="HN847" s="5" t="n"/>
      <c r="HO847" s="5" t="n"/>
      <c r="HP847" s="5" t="n"/>
      <c r="HQ847" s="5" t="n"/>
      <c r="HR847" s="5" t="n"/>
      <c r="HS847" s="5" t="n"/>
    </row>
    <row r="848" ht="15.75" customHeight="1" s="506">
      <c r="C848" s="2" t="n"/>
      <c r="G848" s="480" t="n"/>
      <c r="H848" s="2" t="n"/>
      <c r="I848" s="2" t="n"/>
      <c r="K848" s="480" t="n"/>
      <c r="L848" s="480" t="n"/>
      <c r="M848" s="480" t="n"/>
      <c r="N848" s="490" t="n"/>
      <c r="O848" s="398" t="n"/>
      <c r="HM848" s="5" t="n"/>
      <c r="HN848" s="5" t="n"/>
      <c r="HO848" s="5" t="n"/>
      <c r="HP848" s="5" t="n"/>
      <c r="HQ848" s="5" t="n"/>
      <c r="HR848" s="5" t="n"/>
      <c r="HS848" s="5" t="n"/>
    </row>
    <row r="849" ht="15.75" customHeight="1" s="506">
      <c r="C849" s="2" t="n"/>
      <c r="G849" s="480" t="n"/>
      <c r="H849" s="2" t="n"/>
      <c r="I849" s="2" t="n"/>
      <c r="K849" s="480" t="n"/>
      <c r="L849" s="480" t="n"/>
      <c r="M849" s="480" t="n"/>
      <c r="N849" s="490" t="n"/>
      <c r="O849" s="398" t="n"/>
      <c r="HM849" s="5" t="n"/>
      <c r="HN849" s="5" t="n"/>
      <c r="HO849" s="5" t="n"/>
      <c r="HP849" s="5" t="n"/>
      <c r="HQ849" s="5" t="n"/>
      <c r="HR849" s="5" t="n"/>
      <c r="HS849" s="5" t="n"/>
    </row>
    <row r="850" ht="15.75" customHeight="1" s="506">
      <c r="C850" s="2" t="n"/>
      <c r="G850" s="480" t="n"/>
      <c r="H850" s="2" t="n"/>
      <c r="I850" s="2" t="n"/>
      <c r="K850" s="480" t="n"/>
      <c r="L850" s="480" t="n"/>
      <c r="M850" s="480" t="n"/>
      <c r="N850" s="490" t="n"/>
      <c r="O850" s="398" t="n"/>
      <c r="HM850" s="5" t="n"/>
      <c r="HN850" s="5" t="n"/>
      <c r="HO850" s="5" t="n"/>
      <c r="HP850" s="5" t="n"/>
      <c r="HQ850" s="5" t="n"/>
      <c r="HR850" s="5" t="n"/>
      <c r="HS850" s="5" t="n"/>
    </row>
    <row r="851" ht="15.75" customHeight="1" s="506">
      <c r="C851" s="2" t="n"/>
      <c r="G851" s="480" t="n"/>
      <c r="H851" s="2" t="n"/>
      <c r="I851" s="2" t="n"/>
      <c r="K851" s="480" t="n"/>
      <c r="L851" s="480" t="n"/>
      <c r="M851" s="480" t="n"/>
      <c r="N851" s="490" t="n"/>
      <c r="O851" s="398" t="n"/>
      <c r="HM851" s="5" t="n"/>
      <c r="HN851" s="5" t="n"/>
      <c r="HO851" s="5" t="n"/>
      <c r="HP851" s="5" t="n"/>
      <c r="HQ851" s="5" t="n"/>
      <c r="HR851" s="5" t="n"/>
      <c r="HS851" s="5" t="n"/>
    </row>
    <row r="852" ht="15.75" customHeight="1" s="506">
      <c r="C852" s="2" t="n"/>
      <c r="G852" s="480" t="n"/>
      <c r="H852" s="2" t="n"/>
      <c r="I852" s="2" t="n"/>
      <c r="K852" s="480" t="n"/>
      <c r="L852" s="480" t="n"/>
      <c r="M852" s="480" t="n"/>
      <c r="N852" s="490" t="n"/>
      <c r="O852" s="398" t="n"/>
      <c r="HM852" s="5" t="n"/>
      <c r="HN852" s="5" t="n"/>
      <c r="HO852" s="5" t="n"/>
      <c r="HP852" s="5" t="n"/>
      <c r="HQ852" s="5" t="n"/>
      <c r="HR852" s="5" t="n"/>
      <c r="HS852" s="5" t="n"/>
    </row>
    <row r="853" ht="15.75" customHeight="1" s="506">
      <c r="C853" s="2" t="n"/>
      <c r="G853" s="480" t="n"/>
      <c r="H853" s="2" t="n"/>
      <c r="I853" s="2" t="n"/>
      <c r="K853" s="480" t="n"/>
      <c r="L853" s="480" t="n"/>
      <c r="M853" s="480" t="n"/>
      <c r="N853" s="490" t="n"/>
      <c r="O853" s="398" t="n"/>
      <c r="HM853" s="5" t="n"/>
      <c r="HN853" s="5" t="n"/>
      <c r="HO853" s="5" t="n"/>
      <c r="HP853" s="5" t="n"/>
      <c r="HQ853" s="5" t="n"/>
      <c r="HR853" s="5" t="n"/>
      <c r="HS853" s="5" t="n"/>
    </row>
    <row r="854" ht="15.75" customHeight="1" s="506">
      <c r="C854" s="2" t="n"/>
      <c r="G854" s="480" t="n"/>
      <c r="H854" s="2" t="n"/>
      <c r="I854" s="2" t="n"/>
      <c r="K854" s="480" t="n"/>
      <c r="L854" s="480" t="n"/>
      <c r="M854" s="480" t="n"/>
      <c r="N854" s="490" t="n"/>
      <c r="O854" s="398" t="n"/>
      <c r="HM854" s="5" t="n"/>
      <c r="HN854" s="5" t="n"/>
      <c r="HO854" s="5" t="n"/>
      <c r="HP854" s="5" t="n"/>
      <c r="HQ854" s="5" t="n"/>
      <c r="HR854" s="5" t="n"/>
      <c r="HS854" s="5" t="n"/>
    </row>
    <row r="855" ht="15.75" customHeight="1" s="506">
      <c r="C855" s="2" t="n"/>
      <c r="G855" s="480" t="n"/>
      <c r="H855" s="2" t="n"/>
      <c r="I855" s="2" t="n"/>
      <c r="K855" s="480" t="n"/>
      <c r="L855" s="480" t="n"/>
      <c r="M855" s="480" t="n"/>
      <c r="N855" s="490" t="n"/>
      <c r="O855" s="398" t="n"/>
      <c r="HM855" s="5" t="n"/>
      <c r="HN855" s="5" t="n"/>
      <c r="HO855" s="5" t="n"/>
      <c r="HP855" s="5" t="n"/>
      <c r="HQ855" s="5" t="n"/>
      <c r="HR855" s="5" t="n"/>
      <c r="HS855" s="5" t="n"/>
    </row>
    <row r="856" ht="15.75" customHeight="1" s="506">
      <c r="C856" s="2" t="n"/>
      <c r="G856" s="480" t="n"/>
      <c r="H856" s="2" t="n"/>
      <c r="I856" s="2" t="n"/>
      <c r="K856" s="480" t="n"/>
      <c r="L856" s="480" t="n"/>
      <c r="M856" s="480" t="n"/>
      <c r="N856" s="490" t="n"/>
      <c r="O856" s="398" t="n"/>
      <c r="HM856" s="5" t="n"/>
      <c r="HN856" s="5" t="n"/>
      <c r="HO856" s="5" t="n"/>
      <c r="HP856" s="5" t="n"/>
      <c r="HQ856" s="5" t="n"/>
      <c r="HR856" s="5" t="n"/>
      <c r="HS856" s="5" t="n"/>
    </row>
    <row r="857" ht="15.75" customHeight="1" s="506">
      <c r="C857" s="2" t="n"/>
      <c r="G857" s="480" t="n"/>
      <c r="H857" s="2" t="n"/>
      <c r="I857" s="2" t="n"/>
      <c r="K857" s="480" t="n"/>
      <c r="L857" s="480" t="n"/>
      <c r="M857" s="480" t="n"/>
      <c r="N857" s="490" t="n"/>
      <c r="O857" s="398" t="n"/>
      <c r="HM857" s="5" t="n"/>
      <c r="HN857" s="5" t="n"/>
      <c r="HO857" s="5" t="n"/>
      <c r="HP857" s="5" t="n"/>
      <c r="HQ857" s="5" t="n"/>
      <c r="HR857" s="5" t="n"/>
      <c r="HS857" s="5" t="n"/>
    </row>
    <row r="858" ht="15.75" customHeight="1" s="506">
      <c r="C858" s="2" t="n"/>
      <c r="G858" s="480" t="n"/>
      <c r="H858" s="2" t="n"/>
      <c r="I858" s="2" t="n"/>
      <c r="K858" s="480" t="n"/>
      <c r="L858" s="480" t="n"/>
      <c r="M858" s="480" t="n"/>
      <c r="N858" s="490" t="n"/>
      <c r="O858" s="398" t="n"/>
      <c r="HM858" s="5" t="n"/>
      <c r="HN858" s="5" t="n"/>
      <c r="HO858" s="5" t="n"/>
      <c r="HP858" s="5" t="n"/>
      <c r="HQ858" s="5" t="n"/>
      <c r="HR858" s="5" t="n"/>
      <c r="HS858" s="5" t="n"/>
    </row>
    <row r="859" ht="15.75" customHeight="1" s="506">
      <c r="C859" s="2" t="n"/>
      <c r="G859" s="480" t="n"/>
      <c r="H859" s="2" t="n"/>
      <c r="I859" s="2" t="n"/>
      <c r="K859" s="480" t="n"/>
      <c r="L859" s="480" t="n"/>
      <c r="M859" s="480" t="n"/>
      <c r="N859" s="490" t="n"/>
      <c r="O859" s="398" t="n"/>
      <c r="HM859" s="5" t="n"/>
      <c r="HN859" s="5" t="n"/>
      <c r="HO859" s="5" t="n"/>
      <c r="HP859" s="5" t="n"/>
      <c r="HQ859" s="5" t="n"/>
      <c r="HR859" s="5" t="n"/>
      <c r="HS859" s="5" t="n"/>
    </row>
    <row r="860" ht="15.75" customHeight="1" s="506">
      <c r="C860" s="2" t="n"/>
      <c r="G860" s="480" t="n"/>
      <c r="H860" s="2" t="n"/>
      <c r="I860" s="2" t="n"/>
      <c r="K860" s="480" t="n"/>
      <c r="L860" s="480" t="n"/>
      <c r="M860" s="480" t="n"/>
      <c r="N860" s="490" t="n"/>
      <c r="O860" s="398" t="n"/>
      <c r="HM860" s="5" t="n"/>
      <c r="HN860" s="5" t="n"/>
      <c r="HO860" s="5" t="n"/>
      <c r="HP860" s="5" t="n"/>
      <c r="HQ860" s="5" t="n"/>
      <c r="HR860" s="5" t="n"/>
      <c r="HS860" s="5" t="n"/>
    </row>
    <row r="861" ht="15.75" customHeight="1" s="506">
      <c r="C861" s="2" t="n"/>
      <c r="G861" s="480" t="n"/>
      <c r="H861" s="2" t="n"/>
      <c r="I861" s="2" t="n"/>
      <c r="K861" s="480" t="n"/>
      <c r="L861" s="480" t="n"/>
      <c r="M861" s="480" t="n"/>
      <c r="N861" s="490" t="n"/>
      <c r="O861" s="398" t="n"/>
      <c r="HM861" s="5" t="n"/>
      <c r="HN861" s="5" t="n"/>
      <c r="HO861" s="5" t="n"/>
      <c r="HP861" s="5" t="n"/>
      <c r="HQ861" s="5" t="n"/>
      <c r="HR861" s="5" t="n"/>
      <c r="HS861" s="5" t="n"/>
    </row>
    <row r="862">
      <c r="C862" s="2" t="n"/>
      <c r="G862" s="480" t="n"/>
      <c r="H862" s="2" t="n"/>
      <c r="I862" s="2" t="n"/>
      <c r="K862" s="480" t="n"/>
      <c r="L862" s="480" t="n"/>
      <c r="M862" s="480" t="n"/>
      <c r="N862" s="490" t="n"/>
      <c r="O862" s="398" t="n"/>
      <c r="HM862" s="5" t="n"/>
      <c r="HN862" s="5" t="n"/>
      <c r="HO862" s="5" t="n"/>
      <c r="HP862" s="5" t="n"/>
      <c r="HQ862" s="5" t="n"/>
      <c r="HR862" s="5" t="n"/>
      <c r="HS862" s="5" t="n"/>
    </row>
    <row r="863">
      <c r="C863" s="2" t="n"/>
      <c r="G863" s="480" t="n"/>
      <c r="H863" s="2" t="n"/>
      <c r="I863" s="2" t="n"/>
      <c r="K863" s="480" t="n"/>
      <c r="L863" s="480" t="n"/>
      <c r="M863" s="480" t="n"/>
      <c r="N863" s="490" t="n"/>
      <c r="O863" s="398" t="n"/>
      <c r="HM863" s="5" t="n"/>
      <c r="HN863" s="5" t="n"/>
      <c r="HO863" s="5" t="n"/>
      <c r="HP863" s="5" t="n"/>
      <c r="HQ863" s="5" t="n"/>
      <c r="HR863" s="5" t="n"/>
      <c r="HS863" s="5" t="n"/>
    </row>
    <row r="864">
      <c r="C864" s="2" t="n"/>
      <c r="G864" s="480" t="n"/>
      <c r="H864" s="2" t="n"/>
      <c r="I864" s="2" t="n"/>
      <c r="K864" s="480" t="n"/>
      <c r="L864" s="480" t="n"/>
      <c r="M864" s="480" t="n"/>
      <c r="N864" s="490" t="n"/>
      <c r="O864" s="398" t="n"/>
      <c r="HM864" s="5" t="n"/>
      <c r="HN864" s="5" t="n"/>
      <c r="HO864" s="5" t="n"/>
      <c r="HP864" s="5" t="n"/>
      <c r="HQ864" s="5" t="n"/>
      <c r="HR864" s="5" t="n"/>
      <c r="HS864" s="5" t="n"/>
    </row>
    <row r="865">
      <c r="C865" s="2" t="n"/>
      <c r="G865" s="480" t="n"/>
      <c r="H865" s="2" t="n"/>
      <c r="I865" s="2" t="n"/>
      <c r="K865" s="480" t="n"/>
      <c r="L865" s="480" t="n"/>
      <c r="M865" s="480" t="n"/>
      <c r="N865" s="490" t="n"/>
      <c r="O865" s="398" t="n"/>
      <c r="HM865" s="5" t="n"/>
      <c r="HN865" s="5" t="n"/>
      <c r="HO865" s="5" t="n"/>
      <c r="HP865" s="5" t="n"/>
      <c r="HQ865" s="5" t="n"/>
      <c r="HR865" s="5" t="n"/>
      <c r="HS865" s="5" t="n"/>
    </row>
    <row r="866">
      <c r="C866" s="2" t="n"/>
      <c r="G866" s="480" t="n"/>
      <c r="H866" s="2" t="n"/>
      <c r="I866" s="2" t="n"/>
      <c r="K866" s="480" t="n"/>
      <c r="L866" s="480" t="n"/>
      <c r="M866" s="480" t="n"/>
      <c r="N866" s="490" t="n"/>
      <c r="O866" s="398" t="n"/>
      <c r="HM866" s="5" t="n"/>
      <c r="HN866" s="5" t="n"/>
      <c r="HO866" s="5" t="n"/>
      <c r="HP866" s="5" t="n"/>
      <c r="HQ866" s="5" t="n"/>
      <c r="HR866" s="5" t="n"/>
      <c r="HS866" s="5" t="n"/>
    </row>
    <row r="867">
      <c r="C867" s="2" t="n"/>
      <c r="G867" s="480" t="n"/>
      <c r="H867" s="2" t="n"/>
      <c r="I867" s="2" t="n"/>
      <c r="K867" s="480" t="n"/>
      <c r="L867" s="480" t="n"/>
      <c r="M867" s="480" t="n"/>
      <c r="N867" s="490" t="n"/>
      <c r="O867" s="398" t="n"/>
      <c r="HM867" s="5" t="n"/>
      <c r="HN867" s="5" t="n"/>
      <c r="HO867" s="5" t="n"/>
      <c r="HP867" s="5" t="n"/>
      <c r="HQ867" s="5" t="n"/>
      <c r="HR867" s="5" t="n"/>
      <c r="HS867" s="5" t="n"/>
    </row>
    <row r="868">
      <c r="C868" s="2" t="n"/>
      <c r="G868" s="480" t="n"/>
      <c r="H868" s="2" t="n"/>
      <c r="I868" s="2" t="n"/>
      <c r="K868" s="480" t="n"/>
      <c r="L868" s="480" t="n"/>
      <c r="M868" s="480" t="n"/>
      <c r="N868" s="490" t="n"/>
      <c r="O868" s="398" t="n"/>
      <c r="HM868" s="5" t="n"/>
      <c r="HN868" s="5" t="n"/>
      <c r="HO868" s="5" t="n"/>
      <c r="HP868" s="5" t="n"/>
      <c r="HQ868" s="5" t="n"/>
      <c r="HR868" s="5" t="n"/>
      <c r="HS868" s="5" t="n"/>
    </row>
    <row r="869">
      <c r="C869" s="2" t="n"/>
      <c r="G869" s="480" t="n"/>
      <c r="H869" s="2" t="n"/>
      <c r="I869" s="2" t="n"/>
      <c r="K869" s="480" t="n"/>
      <c r="L869" s="480" t="n"/>
      <c r="M869" s="480" t="n"/>
      <c r="N869" s="490" t="n"/>
      <c r="O869" s="398" t="n"/>
      <c r="HM869" s="5" t="n"/>
      <c r="HN869" s="5" t="n"/>
      <c r="HO869" s="5" t="n"/>
      <c r="HP869" s="5" t="n"/>
      <c r="HQ869" s="5" t="n"/>
      <c r="HR869" s="5" t="n"/>
      <c r="HS869" s="5" t="n"/>
    </row>
    <row r="870">
      <c r="C870" s="2" t="n"/>
      <c r="G870" s="480" t="n"/>
      <c r="H870" s="2" t="n"/>
      <c r="I870" s="2" t="n"/>
      <c r="K870" s="480" t="n"/>
      <c r="L870" s="480" t="n"/>
      <c r="M870" s="480" t="n"/>
      <c r="N870" s="490" t="n"/>
      <c r="O870" s="398" t="n"/>
      <c r="HM870" s="5" t="n"/>
      <c r="HN870" s="5" t="n"/>
      <c r="HO870" s="5" t="n"/>
      <c r="HP870" s="5" t="n"/>
      <c r="HQ870" s="5" t="n"/>
      <c r="HR870" s="5" t="n"/>
      <c r="HS870" s="5" t="n"/>
    </row>
    <row r="871">
      <c r="C871" s="2" t="n"/>
      <c r="G871" s="480" t="n"/>
      <c r="H871" s="2" t="n"/>
      <c r="I871" s="2" t="n"/>
      <c r="K871" s="480" t="n"/>
      <c r="L871" s="480" t="n"/>
      <c r="M871" s="480" t="n"/>
      <c r="N871" s="490" t="n"/>
      <c r="O871" s="398" t="n"/>
      <c r="HM871" s="5" t="n"/>
      <c r="HN871" s="5" t="n"/>
      <c r="HO871" s="5" t="n"/>
      <c r="HP871" s="5" t="n"/>
      <c r="HQ871" s="5" t="n"/>
      <c r="HR871" s="5" t="n"/>
      <c r="HS871" s="5" t="n"/>
    </row>
    <row r="872">
      <c r="C872" s="2" t="n"/>
      <c r="G872" s="480" t="n"/>
      <c r="H872" s="2" t="n"/>
      <c r="I872" s="2" t="n"/>
      <c r="K872" s="480" t="n"/>
      <c r="L872" s="480" t="n"/>
      <c r="M872" s="480" t="n"/>
      <c r="N872" s="490" t="n"/>
      <c r="O872" s="398" t="n"/>
      <c r="HM872" s="5" t="n"/>
      <c r="HN872" s="5" t="n"/>
      <c r="HO872" s="5" t="n"/>
      <c r="HP872" s="5" t="n"/>
      <c r="HQ872" s="5" t="n"/>
      <c r="HR872" s="5" t="n"/>
      <c r="HS872" s="5" t="n"/>
    </row>
    <row r="873">
      <c r="C873" s="2" t="n"/>
      <c r="G873" s="480" t="n"/>
      <c r="H873" s="2" t="n"/>
      <c r="I873" s="2" t="n"/>
      <c r="K873" s="480" t="n"/>
      <c r="L873" s="480" t="n"/>
      <c r="M873" s="480" t="n"/>
      <c r="N873" s="490" t="n"/>
      <c r="O873" s="398" t="n"/>
      <c r="HM873" s="5" t="n"/>
      <c r="HN873" s="5" t="n"/>
      <c r="HO873" s="5" t="n"/>
      <c r="HP873" s="5" t="n"/>
      <c r="HQ873" s="5" t="n"/>
      <c r="HR873" s="5" t="n"/>
      <c r="HS873" s="5" t="n"/>
    </row>
    <row r="874">
      <c r="C874" s="2" t="n"/>
      <c r="G874" s="480" t="n"/>
      <c r="H874" s="2" t="n"/>
      <c r="I874" s="2" t="n"/>
      <c r="K874" s="480" t="n"/>
      <c r="L874" s="480" t="n"/>
      <c r="M874" s="480" t="n"/>
      <c r="N874" s="490" t="n"/>
      <c r="O874" s="398" t="n"/>
      <c r="HM874" s="5" t="n"/>
      <c r="HN874" s="5" t="n"/>
      <c r="HO874" s="5" t="n"/>
      <c r="HP874" s="5" t="n"/>
      <c r="HQ874" s="5" t="n"/>
      <c r="HR874" s="5" t="n"/>
      <c r="HS874" s="5" t="n"/>
    </row>
    <row r="875">
      <c r="C875" s="2" t="n"/>
      <c r="G875" s="480" t="n"/>
      <c r="H875" s="2" t="n"/>
      <c r="I875" s="2" t="n"/>
      <c r="K875" s="480" t="n"/>
      <c r="L875" s="480" t="n"/>
      <c r="M875" s="480" t="n"/>
      <c r="N875" s="490" t="n"/>
      <c r="O875" s="398" t="n"/>
      <c r="HM875" s="5" t="n"/>
      <c r="HN875" s="5" t="n"/>
      <c r="HO875" s="5" t="n"/>
      <c r="HP875" s="5" t="n"/>
      <c r="HQ875" s="5" t="n"/>
      <c r="HR875" s="5" t="n"/>
      <c r="HS875" s="5" t="n"/>
    </row>
    <row r="876">
      <c r="C876" s="2" t="n"/>
      <c r="G876" s="480" t="n"/>
      <c r="H876" s="2" t="n"/>
      <c r="I876" s="2" t="n"/>
      <c r="K876" s="480" t="n"/>
      <c r="L876" s="480" t="n"/>
      <c r="M876" s="480" t="n"/>
      <c r="N876" s="490" t="n"/>
      <c r="O876" s="398" t="n"/>
      <c r="HM876" s="5" t="n"/>
      <c r="HN876" s="5" t="n"/>
      <c r="HO876" s="5" t="n"/>
      <c r="HP876" s="5" t="n"/>
      <c r="HQ876" s="5" t="n"/>
      <c r="HR876" s="5" t="n"/>
      <c r="HS876" s="5" t="n"/>
    </row>
    <row r="877">
      <c r="C877" s="2" t="n"/>
      <c r="G877" s="480" t="n"/>
      <c r="H877" s="2" t="n"/>
      <c r="I877" s="2" t="n"/>
      <c r="K877" s="480" t="n"/>
      <c r="L877" s="480" t="n"/>
      <c r="M877" s="480" t="n"/>
      <c r="N877" s="490" t="n"/>
      <c r="O877" s="398" t="n"/>
      <c r="HM877" s="5" t="n"/>
      <c r="HN877" s="5" t="n"/>
      <c r="HO877" s="5" t="n"/>
      <c r="HP877" s="5" t="n"/>
      <c r="HQ877" s="5" t="n"/>
      <c r="HR877" s="5" t="n"/>
      <c r="HS877" s="5" t="n"/>
    </row>
    <row r="878">
      <c r="C878" s="2" t="n"/>
      <c r="G878" s="480" t="n"/>
      <c r="H878" s="2" t="n"/>
      <c r="I878" s="2" t="n"/>
      <c r="K878" s="480" t="n"/>
      <c r="L878" s="480" t="n"/>
      <c r="M878" s="480" t="n"/>
      <c r="N878" s="490" t="n"/>
      <c r="O878" s="398" t="n"/>
      <c r="HM878" s="5" t="n"/>
      <c r="HN878" s="5" t="n"/>
      <c r="HO878" s="5" t="n"/>
      <c r="HP878" s="5" t="n"/>
      <c r="HQ878" s="5" t="n"/>
      <c r="HR878" s="5" t="n"/>
      <c r="HS878" s="5" t="n"/>
    </row>
    <row r="879">
      <c r="C879" s="2" t="n"/>
      <c r="G879" s="480" t="n"/>
      <c r="H879" s="2" t="n"/>
      <c r="I879" s="2" t="n"/>
      <c r="K879" s="480" t="n"/>
      <c r="L879" s="480" t="n"/>
      <c r="M879" s="480" t="n"/>
      <c r="N879" s="490" t="n"/>
      <c r="O879" s="398" t="n"/>
      <c r="HM879" s="5" t="n"/>
      <c r="HN879" s="5" t="n"/>
      <c r="HO879" s="5" t="n"/>
      <c r="HP879" s="5" t="n"/>
      <c r="HQ879" s="5" t="n"/>
      <c r="HR879" s="5" t="n"/>
      <c r="HS879" s="5" t="n"/>
    </row>
    <row r="880">
      <c r="C880" s="2" t="n"/>
      <c r="G880" s="480" t="n"/>
      <c r="H880" s="2" t="n"/>
      <c r="I880" s="2" t="n"/>
      <c r="K880" s="480" t="n"/>
      <c r="L880" s="480" t="n"/>
      <c r="M880" s="480" t="n"/>
      <c r="N880" s="490" t="n"/>
      <c r="O880" s="398" t="n"/>
      <c r="HM880" s="5" t="n"/>
      <c r="HN880" s="5" t="n"/>
      <c r="HO880" s="5" t="n"/>
      <c r="HP880" s="5" t="n"/>
      <c r="HQ880" s="5" t="n"/>
      <c r="HR880" s="5" t="n"/>
      <c r="HS880" s="5" t="n"/>
    </row>
    <row r="881">
      <c r="C881" s="2" t="n"/>
      <c r="G881" s="480" t="n"/>
      <c r="H881" s="2" t="n"/>
      <c r="I881" s="2" t="n"/>
      <c r="K881" s="480" t="n"/>
      <c r="L881" s="480" t="n"/>
      <c r="M881" s="480" t="n"/>
      <c r="N881" s="490" t="n"/>
      <c r="O881" s="398" t="n"/>
      <c r="HM881" s="5" t="n"/>
      <c r="HN881" s="5" t="n"/>
      <c r="HO881" s="5" t="n"/>
      <c r="HP881" s="5" t="n"/>
      <c r="HQ881" s="5" t="n"/>
      <c r="HR881" s="5" t="n"/>
      <c r="HS881" s="5" t="n"/>
    </row>
    <row r="882">
      <c r="C882" s="2" t="n"/>
      <c r="G882" s="480" t="n"/>
      <c r="H882" s="2" t="n"/>
      <c r="I882" s="2" t="n"/>
      <c r="K882" s="480" t="n"/>
      <c r="L882" s="480" t="n"/>
      <c r="M882" s="480" t="n"/>
      <c r="N882" s="490" t="n"/>
      <c r="O882" s="398" t="n"/>
      <c r="HM882" s="5" t="n"/>
      <c r="HN882" s="5" t="n"/>
      <c r="HO882" s="5" t="n"/>
      <c r="HP882" s="5" t="n"/>
      <c r="HQ882" s="5" t="n"/>
      <c r="HR882" s="5" t="n"/>
      <c r="HS882" s="5" t="n"/>
    </row>
    <row r="883">
      <c r="C883" s="2" t="n"/>
      <c r="G883" s="480" t="n"/>
      <c r="H883" s="2" t="n"/>
      <c r="I883" s="2" t="n"/>
      <c r="K883" s="480" t="n"/>
      <c r="L883" s="480" t="n"/>
      <c r="M883" s="480" t="n"/>
      <c r="N883" s="490" t="n"/>
      <c r="O883" s="398" t="n"/>
      <c r="HM883" s="5" t="n"/>
      <c r="HN883" s="5" t="n"/>
      <c r="HO883" s="5" t="n"/>
      <c r="HP883" s="5" t="n"/>
      <c r="HQ883" s="5" t="n"/>
      <c r="HR883" s="5" t="n"/>
      <c r="HS883" s="5" t="n"/>
    </row>
    <row r="884">
      <c r="C884" s="2" t="n"/>
      <c r="G884" s="480" t="n"/>
      <c r="H884" s="2" t="n"/>
      <c r="I884" s="2" t="n"/>
      <c r="K884" s="480" t="n"/>
      <c r="L884" s="480" t="n"/>
      <c r="M884" s="480" t="n"/>
      <c r="N884" s="490" t="n"/>
      <c r="O884" s="398" t="n"/>
      <c r="HM884" s="5" t="n"/>
      <c r="HN884" s="5" t="n"/>
      <c r="HO884" s="5" t="n"/>
      <c r="HP884" s="5" t="n"/>
      <c r="HQ884" s="5" t="n"/>
      <c r="HR884" s="5" t="n"/>
      <c r="HS884" s="5" t="n"/>
    </row>
    <row r="885">
      <c r="C885" s="2" t="n"/>
      <c r="G885" s="480" t="n"/>
      <c r="H885" s="2" t="n"/>
      <c r="I885" s="2" t="n"/>
      <c r="K885" s="480" t="n"/>
      <c r="L885" s="480" t="n"/>
      <c r="M885" s="480" t="n"/>
      <c r="N885" s="490" t="n"/>
      <c r="O885" s="398" t="n"/>
      <c r="HM885" s="5" t="n"/>
      <c r="HN885" s="5" t="n"/>
      <c r="HO885" s="5" t="n"/>
      <c r="HP885" s="5" t="n"/>
      <c r="HQ885" s="5" t="n"/>
      <c r="HR885" s="5" t="n"/>
      <c r="HS885" s="5" t="n"/>
    </row>
    <row r="886">
      <c r="C886" s="2" t="n"/>
      <c r="G886" s="480" t="n"/>
      <c r="H886" s="2" t="n"/>
      <c r="I886" s="2" t="n"/>
      <c r="K886" s="480" t="n"/>
      <c r="L886" s="480" t="n"/>
      <c r="M886" s="480" t="n"/>
      <c r="N886" s="490" t="n"/>
      <c r="O886" s="398" t="n"/>
      <c r="HM886" s="5" t="n"/>
      <c r="HN886" s="5" t="n"/>
      <c r="HO886" s="5" t="n"/>
      <c r="HP886" s="5" t="n"/>
      <c r="HQ886" s="5" t="n"/>
      <c r="HR886" s="5" t="n"/>
      <c r="HS886" s="5" t="n"/>
    </row>
    <row r="887">
      <c r="C887" s="2" t="n"/>
      <c r="G887" s="480" t="n"/>
      <c r="H887" s="2" t="n"/>
      <c r="I887" s="2" t="n"/>
      <c r="K887" s="480" t="n"/>
      <c r="L887" s="480" t="n"/>
      <c r="M887" s="480" t="n"/>
      <c r="N887" s="490" t="n"/>
      <c r="O887" s="398" t="n"/>
      <c r="HM887" s="5" t="n"/>
      <c r="HN887" s="5" t="n"/>
      <c r="HO887" s="5" t="n"/>
      <c r="HP887" s="5" t="n"/>
      <c r="HQ887" s="5" t="n"/>
      <c r="HR887" s="5" t="n"/>
      <c r="HS887" s="5" t="n"/>
    </row>
    <row r="888">
      <c r="C888" s="2" t="n"/>
      <c r="G888" s="480" t="n"/>
      <c r="H888" s="2" t="n"/>
      <c r="I888" s="2" t="n"/>
      <c r="K888" s="480" t="n"/>
      <c r="L888" s="480" t="n"/>
      <c r="M888" s="480" t="n"/>
      <c r="N888" s="490" t="n"/>
      <c r="O888" s="398" t="n"/>
      <c r="HM888" s="5" t="n"/>
      <c r="HN888" s="5" t="n"/>
      <c r="HO888" s="5" t="n"/>
      <c r="HP888" s="5" t="n"/>
      <c r="HQ888" s="5" t="n"/>
      <c r="HR888" s="5" t="n"/>
      <c r="HS888" s="5" t="n"/>
    </row>
    <row r="889">
      <c r="C889" s="2" t="n"/>
      <c r="G889" s="480" t="n"/>
      <c r="H889" s="2" t="n"/>
      <c r="I889" s="2" t="n"/>
      <c r="K889" s="480" t="n"/>
      <c r="L889" s="480" t="n"/>
      <c r="M889" s="480" t="n"/>
      <c r="N889" s="490" t="n"/>
      <c r="O889" s="398" t="n"/>
      <c r="HM889" s="5" t="n"/>
      <c r="HN889" s="5" t="n"/>
      <c r="HO889" s="5" t="n"/>
      <c r="HP889" s="5" t="n"/>
      <c r="HQ889" s="5" t="n"/>
      <c r="HR889" s="5" t="n"/>
      <c r="HS889" s="5" t="n"/>
    </row>
    <row r="890">
      <c r="C890" s="2" t="n"/>
      <c r="G890" s="480" t="n"/>
      <c r="H890" s="2" t="n"/>
      <c r="I890" s="2" t="n"/>
      <c r="K890" s="480" t="n"/>
      <c r="L890" s="480" t="n"/>
      <c r="M890" s="480" t="n"/>
      <c r="N890" s="490" t="n"/>
      <c r="O890" s="398" t="n"/>
      <c r="HM890" s="5" t="n"/>
      <c r="HN890" s="5" t="n"/>
      <c r="HO890" s="5" t="n"/>
      <c r="HP890" s="5" t="n"/>
      <c r="HQ890" s="5" t="n"/>
      <c r="HR890" s="5" t="n"/>
      <c r="HS890" s="5" t="n"/>
    </row>
    <row r="891">
      <c r="C891" s="2" t="n"/>
      <c r="G891" s="480" t="n"/>
      <c r="H891" s="2" t="n"/>
      <c r="I891" s="2" t="n"/>
      <c r="K891" s="480" t="n"/>
      <c r="L891" s="480" t="n"/>
      <c r="M891" s="480" t="n"/>
      <c r="N891" s="490" t="n"/>
      <c r="O891" s="398" t="n"/>
      <c r="HM891" s="5" t="n"/>
      <c r="HN891" s="5" t="n"/>
      <c r="HO891" s="5" t="n"/>
      <c r="HP891" s="5" t="n"/>
      <c r="HQ891" s="5" t="n"/>
      <c r="HR891" s="5" t="n"/>
      <c r="HS891" s="5" t="n"/>
    </row>
    <row r="892">
      <c r="C892" s="2" t="n"/>
      <c r="G892" s="480" t="n"/>
      <c r="H892" s="2" t="n"/>
      <c r="I892" s="2" t="n"/>
      <c r="K892" s="480" t="n"/>
      <c r="L892" s="480" t="n"/>
      <c r="M892" s="480" t="n"/>
      <c r="N892" s="490" t="n"/>
      <c r="O892" s="398" t="n"/>
      <c r="HM892" s="5" t="n"/>
      <c r="HN892" s="5" t="n"/>
      <c r="HO892" s="5" t="n"/>
      <c r="HP892" s="5" t="n"/>
      <c r="HQ892" s="5" t="n"/>
      <c r="HR892" s="5" t="n"/>
      <c r="HS892" s="5" t="n"/>
    </row>
    <row r="893">
      <c r="C893" s="2" t="n"/>
      <c r="G893" s="480" t="n"/>
      <c r="H893" s="2" t="n"/>
      <c r="I893" s="2" t="n"/>
      <c r="K893" s="480" t="n"/>
      <c r="L893" s="480" t="n"/>
      <c r="M893" s="480" t="n"/>
      <c r="N893" s="490" t="n"/>
      <c r="O893" s="398" t="n"/>
      <c r="HM893" s="5" t="n"/>
      <c r="HN893" s="5" t="n"/>
      <c r="HO893" s="5" t="n"/>
      <c r="HP893" s="5" t="n"/>
      <c r="HQ893" s="5" t="n"/>
      <c r="HR893" s="5" t="n"/>
      <c r="HS893" s="5" t="n"/>
    </row>
    <row r="894">
      <c r="C894" s="2" t="n"/>
      <c r="G894" s="480" t="n"/>
      <c r="H894" s="2" t="n"/>
      <c r="I894" s="2" t="n"/>
      <c r="K894" s="480" t="n"/>
      <c r="L894" s="480" t="n"/>
      <c r="M894" s="480" t="n"/>
      <c r="N894" s="490" t="n"/>
      <c r="O894" s="398" t="n"/>
      <c r="HM894" s="5" t="n"/>
      <c r="HN894" s="5" t="n"/>
      <c r="HO894" s="5" t="n"/>
      <c r="HP894" s="5" t="n"/>
      <c r="HQ894" s="5" t="n"/>
      <c r="HR894" s="5" t="n"/>
      <c r="HS894" s="5" t="n"/>
    </row>
    <row r="895">
      <c r="C895" s="2" t="n"/>
      <c r="G895" s="480" t="n"/>
      <c r="H895" s="2" t="n"/>
      <c r="I895" s="2" t="n"/>
      <c r="K895" s="480" t="n"/>
      <c r="L895" s="480" t="n"/>
      <c r="M895" s="480" t="n"/>
      <c r="N895" s="490" t="n"/>
      <c r="O895" s="398" t="n"/>
      <c r="HM895" s="5" t="n"/>
      <c r="HN895" s="5" t="n"/>
      <c r="HO895" s="5" t="n"/>
      <c r="HP895" s="5" t="n"/>
      <c r="HQ895" s="5" t="n"/>
      <c r="HR895" s="5" t="n"/>
      <c r="HS895" s="5" t="n"/>
    </row>
    <row r="896">
      <c r="C896" s="2" t="n"/>
      <c r="G896" s="480" t="n"/>
      <c r="H896" s="2" t="n"/>
      <c r="I896" s="2" t="n"/>
      <c r="K896" s="480" t="n"/>
      <c r="L896" s="480" t="n"/>
      <c r="M896" s="480" t="n"/>
      <c r="N896" s="490" t="n"/>
      <c r="O896" s="398" t="n"/>
      <c r="HM896" s="5" t="n"/>
      <c r="HN896" s="5" t="n"/>
      <c r="HO896" s="5" t="n"/>
      <c r="HP896" s="5" t="n"/>
      <c r="HQ896" s="5" t="n"/>
      <c r="HR896" s="5" t="n"/>
      <c r="HS896" s="5" t="n"/>
    </row>
    <row r="897">
      <c r="C897" s="2" t="n"/>
      <c r="G897" s="480" t="n"/>
      <c r="H897" s="2" t="n"/>
      <c r="I897" s="2" t="n"/>
      <c r="K897" s="480" t="n"/>
      <c r="L897" s="480" t="n"/>
      <c r="M897" s="480" t="n"/>
      <c r="N897" s="490" t="n"/>
      <c r="O897" s="398" t="n"/>
      <c r="HM897" s="5" t="n"/>
      <c r="HN897" s="5" t="n"/>
      <c r="HO897" s="5" t="n"/>
      <c r="HP897" s="5" t="n"/>
      <c r="HQ897" s="5" t="n"/>
      <c r="HR897" s="5" t="n"/>
      <c r="HS897" s="5" t="n"/>
    </row>
    <row r="898">
      <c r="C898" s="2" t="n"/>
      <c r="G898" s="480" t="n"/>
      <c r="H898" s="2" t="n"/>
      <c r="I898" s="2" t="n"/>
      <c r="K898" s="480" t="n"/>
      <c r="L898" s="480" t="n"/>
      <c r="M898" s="480" t="n"/>
      <c r="N898" s="490" t="n"/>
      <c r="O898" s="398" t="n"/>
      <c r="HM898" s="5" t="n"/>
      <c r="HN898" s="5" t="n"/>
      <c r="HO898" s="5" t="n"/>
      <c r="HP898" s="5" t="n"/>
      <c r="HQ898" s="5" t="n"/>
      <c r="HR898" s="5" t="n"/>
      <c r="HS898" s="5" t="n"/>
    </row>
    <row r="899">
      <c r="C899" s="2" t="n"/>
      <c r="G899" s="480" t="n"/>
      <c r="H899" s="2" t="n"/>
      <c r="I899" s="2" t="n"/>
      <c r="K899" s="480" t="n"/>
      <c r="L899" s="480" t="n"/>
      <c r="M899" s="480" t="n"/>
      <c r="N899" s="490" t="n"/>
      <c r="O899" s="398" t="n"/>
      <c r="HM899" s="5" t="n"/>
      <c r="HN899" s="5" t="n"/>
      <c r="HO899" s="5" t="n"/>
      <c r="HP899" s="5" t="n"/>
      <c r="HQ899" s="5" t="n"/>
      <c r="HR899" s="5" t="n"/>
      <c r="HS899" s="5" t="n"/>
    </row>
    <row r="900">
      <c r="C900" s="2" t="n"/>
      <c r="G900" s="480" t="n"/>
      <c r="H900" s="2" t="n"/>
      <c r="I900" s="2" t="n"/>
      <c r="K900" s="480" t="n"/>
      <c r="L900" s="480" t="n"/>
      <c r="M900" s="480" t="n"/>
      <c r="N900" s="490" t="n"/>
      <c r="O900" s="398" t="n"/>
      <c r="HM900" s="5" t="n"/>
      <c r="HN900" s="5" t="n"/>
      <c r="HO900" s="5" t="n"/>
      <c r="HP900" s="5" t="n"/>
      <c r="HQ900" s="5" t="n"/>
      <c r="HR900" s="5" t="n"/>
      <c r="HS900" s="5" t="n"/>
    </row>
    <row r="901">
      <c r="C901" s="2" t="n"/>
      <c r="G901" s="480" t="n"/>
      <c r="H901" s="2" t="n"/>
      <c r="I901" s="2" t="n"/>
      <c r="K901" s="480" t="n"/>
      <c r="L901" s="480" t="n"/>
      <c r="M901" s="480" t="n"/>
      <c r="N901" s="490" t="n"/>
      <c r="O901" s="398" t="n"/>
      <c r="HM901" s="5" t="n"/>
      <c r="HN901" s="5" t="n"/>
      <c r="HO901" s="5" t="n"/>
      <c r="HP901" s="5" t="n"/>
      <c r="HQ901" s="5" t="n"/>
      <c r="HR901" s="5" t="n"/>
      <c r="HS901" s="5" t="n"/>
    </row>
    <row r="902">
      <c r="C902" s="2" t="n"/>
      <c r="G902" s="480" t="n"/>
      <c r="H902" s="2" t="n"/>
      <c r="I902" s="2" t="n"/>
      <c r="K902" s="480" t="n"/>
      <c r="L902" s="480" t="n"/>
      <c r="M902" s="480" t="n"/>
      <c r="N902" s="490" t="n"/>
      <c r="O902" s="398" t="n"/>
      <c r="HM902" s="5" t="n"/>
      <c r="HN902" s="5" t="n"/>
      <c r="HO902" s="5" t="n"/>
      <c r="HP902" s="5" t="n"/>
      <c r="HQ902" s="5" t="n"/>
      <c r="HR902" s="5" t="n"/>
      <c r="HS902" s="5" t="n"/>
    </row>
    <row r="903">
      <c r="C903" s="2" t="n"/>
      <c r="G903" s="480" t="n"/>
      <c r="H903" s="2" t="n"/>
      <c r="I903" s="2" t="n"/>
      <c r="K903" s="480" t="n"/>
      <c r="L903" s="480" t="n"/>
      <c r="M903" s="480" t="n"/>
      <c r="N903" s="490" t="n"/>
      <c r="O903" s="398" t="n"/>
      <c r="HM903" s="5" t="n"/>
      <c r="HN903" s="5" t="n"/>
      <c r="HO903" s="5" t="n"/>
      <c r="HP903" s="5" t="n"/>
      <c r="HQ903" s="5" t="n"/>
      <c r="HR903" s="5" t="n"/>
      <c r="HS903" s="5" t="n"/>
    </row>
    <row r="904">
      <c r="C904" s="2" t="n"/>
      <c r="G904" s="480" t="n"/>
      <c r="H904" s="2" t="n"/>
      <c r="I904" s="2" t="n"/>
      <c r="K904" s="480" t="n"/>
      <c r="L904" s="480" t="n"/>
      <c r="M904" s="480" t="n"/>
      <c r="N904" s="490" t="n"/>
      <c r="O904" s="398" t="n"/>
      <c r="HM904" s="5" t="n"/>
      <c r="HN904" s="5" t="n"/>
      <c r="HO904" s="5" t="n"/>
      <c r="HP904" s="5" t="n"/>
      <c r="HQ904" s="5" t="n"/>
      <c r="HR904" s="5" t="n"/>
      <c r="HS904" s="5" t="n"/>
    </row>
    <row r="905">
      <c r="C905" s="2" t="n"/>
      <c r="G905" s="480" t="n"/>
      <c r="H905" s="2" t="n"/>
      <c r="I905" s="2" t="n"/>
      <c r="K905" s="480" t="n"/>
      <c r="L905" s="480" t="n"/>
      <c r="M905" s="480" t="n"/>
      <c r="N905" s="490" t="n"/>
      <c r="O905" s="398" t="n"/>
      <c r="HM905" s="5" t="n"/>
      <c r="HN905" s="5" t="n"/>
      <c r="HO905" s="5" t="n"/>
      <c r="HP905" s="5" t="n"/>
      <c r="HQ905" s="5" t="n"/>
      <c r="HR905" s="5" t="n"/>
      <c r="HS905" s="5" t="n"/>
    </row>
    <row r="906">
      <c r="C906" s="2" t="n"/>
      <c r="G906" s="480" t="n"/>
      <c r="H906" s="2" t="n"/>
      <c r="I906" s="2" t="n"/>
      <c r="K906" s="480" t="n"/>
      <c r="L906" s="480" t="n"/>
      <c r="M906" s="480" t="n"/>
      <c r="N906" s="490" t="n"/>
      <c r="O906" s="398" t="n"/>
      <c r="HM906" s="5" t="n"/>
      <c r="HN906" s="5" t="n"/>
      <c r="HO906" s="5" t="n"/>
      <c r="HP906" s="5" t="n"/>
      <c r="HQ906" s="5" t="n"/>
      <c r="HR906" s="5" t="n"/>
      <c r="HS906" s="5" t="n"/>
    </row>
    <row r="907">
      <c r="C907" s="2" t="n"/>
      <c r="G907" s="480" t="n"/>
      <c r="H907" s="2" t="n"/>
      <c r="I907" s="2" t="n"/>
      <c r="K907" s="480" t="n"/>
      <c r="L907" s="480" t="n"/>
      <c r="M907" s="480" t="n"/>
      <c r="N907" s="490" t="n"/>
      <c r="O907" s="398" t="n"/>
      <c r="HM907" s="5" t="n"/>
      <c r="HN907" s="5" t="n"/>
      <c r="HO907" s="5" t="n"/>
      <c r="HP907" s="5" t="n"/>
      <c r="HQ907" s="5" t="n"/>
      <c r="HR907" s="5" t="n"/>
      <c r="HS907" s="5" t="n"/>
    </row>
    <row r="908">
      <c r="C908" s="2" t="n"/>
      <c r="G908" s="480" t="n"/>
      <c r="H908" s="2" t="n"/>
      <c r="I908" s="2" t="n"/>
      <c r="K908" s="480" t="n"/>
      <c r="L908" s="480" t="n"/>
      <c r="M908" s="480" t="n"/>
      <c r="N908" s="490" t="n"/>
      <c r="O908" s="398" t="n"/>
      <c r="HM908" s="5" t="n"/>
      <c r="HN908" s="5" t="n"/>
      <c r="HO908" s="5" t="n"/>
      <c r="HP908" s="5" t="n"/>
      <c r="HQ908" s="5" t="n"/>
      <c r="HR908" s="5" t="n"/>
      <c r="HS908" s="5" t="n"/>
    </row>
    <row r="909">
      <c r="C909" s="2" t="n"/>
      <c r="G909" s="480" t="n"/>
      <c r="H909" s="2" t="n"/>
      <c r="I909" s="2" t="n"/>
      <c r="K909" s="480" t="n"/>
      <c r="L909" s="480" t="n"/>
      <c r="M909" s="480" t="n"/>
      <c r="N909" s="490" t="n"/>
      <c r="O909" s="398" t="n"/>
      <c r="HM909" s="5" t="n"/>
      <c r="HN909" s="5" t="n"/>
      <c r="HO909" s="5" t="n"/>
      <c r="HP909" s="5" t="n"/>
      <c r="HQ909" s="5" t="n"/>
      <c r="HR909" s="5" t="n"/>
      <c r="HS909" s="5" t="n"/>
    </row>
    <row r="910">
      <c r="C910" s="2" t="n"/>
      <c r="G910" s="480" t="n"/>
      <c r="H910" s="2" t="n"/>
      <c r="I910" s="2" t="n"/>
      <c r="K910" s="480" t="n"/>
      <c r="L910" s="480" t="n"/>
      <c r="M910" s="480" t="n"/>
      <c r="N910" s="490" t="n"/>
      <c r="O910" s="398" t="n"/>
      <c r="HM910" s="5" t="n"/>
      <c r="HN910" s="5" t="n"/>
      <c r="HO910" s="5" t="n"/>
      <c r="HP910" s="5" t="n"/>
      <c r="HQ910" s="5" t="n"/>
      <c r="HR910" s="5" t="n"/>
      <c r="HS910" s="5" t="n"/>
    </row>
    <row r="911">
      <c r="C911" s="2" t="n"/>
      <c r="G911" s="480" t="n"/>
      <c r="H911" s="2" t="n"/>
      <c r="I911" s="2" t="n"/>
      <c r="K911" s="480" t="n"/>
      <c r="L911" s="480" t="n"/>
      <c r="M911" s="480" t="n"/>
      <c r="N911" s="490" t="n"/>
      <c r="O911" s="398" t="n"/>
      <c r="HM911" s="5" t="n"/>
      <c r="HN911" s="5" t="n"/>
      <c r="HO911" s="5" t="n"/>
      <c r="HP911" s="5" t="n"/>
      <c r="HQ911" s="5" t="n"/>
      <c r="HR911" s="5" t="n"/>
      <c r="HS911" s="5" t="n"/>
    </row>
    <row r="912">
      <c r="C912" s="2" t="n"/>
      <c r="G912" s="480" t="n"/>
      <c r="H912" s="2" t="n"/>
      <c r="I912" s="2" t="n"/>
      <c r="K912" s="480" t="n"/>
      <c r="L912" s="480" t="n"/>
      <c r="M912" s="480" t="n"/>
      <c r="N912" s="490" t="n"/>
      <c r="O912" s="398" t="n"/>
      <c r="HM912" s="5" t="n"/>
      <c r="HN912" s="5" t="n"/>
      <c r="HO912" s="5" t="n"/>
      <c r="HP912" s="5" t="n"/>
      <c r="HQ912" s="5" t="n"/>
      <c r="HR912" s="5" t="n"/>
      <c r="HS912" s="5" t="n"/>
    </row>
    <row r="913">
      <c r="C913" s="2" t="n"/>
      <c r="G913" s="480" t="n"/>
      <c r="H913" s="2" t="n"/>
      <c r="I913" s="2" t="n"/>
      <c r="K913" s="480" t="n"/>
      <c r="L913" s="480" t="n"/>
      <c r="M913" s="480" t="n"/>
      <c r="N913" s="490" t="n"/>
      <c r="O913" s="398" t="n"/>
      <c r="HM913" s="5" t="n"/>
      <c r="HN913" s="5" t="n"/>
      <c r="HO913" s="5" t="n"/>
      <c r="HP913" s="5" t="n"/>
      <c r="HQ913" s="5" t="n"/>
      <c r="HR913" s="5" t="n"/>
      <c r="HS913" s="5" t="n"/>
    </row>
    <row r="914">
      <c r="C914" s="2" t="n"/>
      <c r="G914" s="480" t="n"/>
      <c r="H914" s="2" t="n"/>
      <c r="I914" s="2" t="n"/>
      <c r="K914" s="480" t="n"/>
      <c r="L914" s="480" t="n"/>
      <c r="M914" s="480" t="n"/>
      <c r="N914" s="490" t="n"/>
      <c r="O914" s="398" t="n"/>
      <c r="HM914" s="5" t="n"/>
      <c r="HN914" s="5" t="n"/>
      <c r="HO914" s="5" t="n"/>
      <c r="HP914" s="5" t="n"/>
      <c r="HQ914" s="5" t="n"/>
      <c r="HR914" s="5" t="n"/>
      <c r="HS914" s="5" t="n"/>
    </row>
    <row r="915">
      <c r="C915" s="2" t="n"/>
      <c r="G915" s="480" t="n"/>
      <c r="H915" s="2" t="n"/>
      <c r="I915" s="2" t="n"/>
      <c r="K915" s="480" t="n"/>
      <c r="L915" s="480" t="n"/>
      <c r="M915" s="480" t="n"/>
      <c r="N915" s="490" t="n"/>
      <c r="O915" s="398" t="n"/>
      <c r="HM915" s="5" t="n"/>
      <c r="HN915" s="5" t="n"/>
      <c r="HO915" s="5" t="n"/>
      <c r="HP915" s="5" t="n"/>
      <c r="HQ915" s="5" t="n"/>
      <c r="HR915" s="5" t="n"/>
      <c r="HS915" s="5" t="n"/>
    </row>
    <row r="916">
      <c r="C916" s="2" t="n"/>
      <c r="G916" s="480" t="n"/>
      <c r="H916" s="2" t="n"/>
      <c r="I916" s="2" t="n"/>
      <c r="K916" s="480" t="n"/>
      <c r="L916" s="480" t="n"/>
      <c r="M916" s="480" t="n"/>
      <c r="N916" s="490" t="n"/>
      <c r="O916" s="398" t="n"/>
      <c r="HM916" s="5" t="n"/>
      <c r="HN916" s="5" t="n"/>
      <c r="HO916" s="5" t="n"/>
      <c r="HP916" s="5" t="n"/>
      <c r="HQ916" s="5" t="n"/>
      <c r="HR916" s="5" t="n"/>
      <c r="HS916" s="5" t="n"/>
    </row>
    <row r="917">
      <c r="C917" s="2" t="n"/>
      <c r="G917" s="480" t="n"/>
      <c r="H917" s="2" t="n"/>
      <c r="I917" s="2" t="n"/>
      <c r="K917" s="480" t="n"/>
      <c r="L917" s="480" t="n"/>
      <c r="M917" s="480" t="n"/>
      <c r="N917" s="490" t="n"/>
      <c r="O917" s="398" t="n"/>
      <c r="HM917" s="5" t="n"/>
      <c r="HN917" s="5" t="n"/>
      <c r="HO917" s="5" t="n"/>
      <c r="HP917" s="5" t="n"/>
      <c r="HQ917" s="5" t="n"/>
      <c r="HR917" s="5" t="n"/>
      <c r="HS917" s="5" t="n"/>
    </row>
    <row r="918">
      <c r="C918" s="2" t="n"/>
      <c r="G918" s="480" t="n"/>
      <c r="H918" s="2" t="n"/>
      <c r="I918" s="2" t="n"/>
      <c r="K918" s="480" t="n"/>
      <c r="L918" s="480" t="n"/>
      <c r="M918" s="480" t="n"/>
      <c r="N918" s="490" t="n"/>
      <c r="O918" s="398" t="n"/>
      <c r="HM918" s="5" t="n"/>
      <c r="HN918" s="5" t="n"/>
      <c r="HO918" s="5" t="n"/>
      <c r="HP918" s="5" t="n"/>
      <c r="HQ918" s="5" t="n"/>
      <c r="HR918" s="5" t="n"/>
      <c r="HS918" s="5" t="n"/>
    </row>
    <row r="919">
      <c r="C919" s="2" t="n"/>
      <c r="G919" s="480" t="n"/>
      <c r="H919" s="2" t="n"/>
      <c r="I919" s="2" t="n"/>
      <c r="K919" s="480" t="n"/>
      <c r="L919" s="480" t="n"/>
      <c r="M919" s="480" t="n"/>
      <c r="N919" s="490" t="n"/>
      <c r="O919" s="398" t="n"/>
      <c r="HM919" s="5" t="n"/>
      <c r="HN919" s="5" t="n"/>
      <c r="HO919" s="5" t="n"/>
      <c r="HP919" s="5" t="n"/>
      <c r="HQ919" s="5" t="n"/>
      <c r="HR919" s="5" t="n"/>
      <c r="HS919" s="5" t="n"/>
    </row>
    <row r="920">
      <c r="C920" s="2" t="n"/>
      <c r="G920" s="480" t="n"/>
      <c r="H920" s="2" t="n"/>
      <c r="I920" s="2" t="n"/>
      <c r="K920" s="480" t="n"/>
      <c r="L920" s="480" t="n"/>
      <c r="M920" s="480" t="n"/>
      <c r="N920" s="490" t="n"/>
      <c r="O920" s="398" t="n"/>
      <c r="HM920" s="5" t="n"/>
      <c r="HN920" s="5" t="n"/>
      <c r="HO920" s="5" t="n"/>
      <c r="HP920" s="5" t="n"/>
      <c r="HQ920" s="5" t="n"/>
      <c r="HR920" s="5" t="n"/>
      <c r="HS920" s="5" t="n"/>
    </row>
    <row r="921">
      <c r="C921" s="2" t="n"/>
      <c r="G921" s="480" t="n"/>
      <c r="H921" s="2" t="n"/>
      <c r="I921" s="2" t="n"/>
      <c r="K921" s="480" t="n"/>
      <c r="L921" s="480" t="n"/>
      <c r="M921" s="480" t="n"/>
      <c r="N921" s="490" t="n"/>
      <c r="O921" s="398" t="n"/>
      <c r="HM921" s="5" t="n"/>
      <c r="HN921" s="5" t="n"/>
      <c r="HO921" s="5" t="n"/>
      <c r="HP921" s="5" t="n"/>
      <c r="HQ921" s="5" t="n"/>
      <c r="HR921" s="5" t="n"/>
      <c r="HS921" s="5" t="n"/>
    </row>
    <row r="922">
      <c r="C922" s="2" t="n"/>
      <c r="G922" s="480" t="n"/>
      <c r="H922" s="2" t="n"/>
      <c r="I922" s="2" t="n"/>
      <c r="K922" s="480" t="n"/>
      <c r="L922" s="480" t="n"/>
      <c r="M922" s="480" t="n"/>
      <c r="N922" s="490" t="n"/>
      <c r="O922" s="398" t="n"/>
      <c r="HM922" s="5" t="n"/>
      <c r="HN922" s="5" t="n"/>
      <c r="HO922" s="5" t="n"/>
      <c r="HP922" s="5" t="n"/>
      <c r="HQ922" s="5" t="n"/>
      <c r="HR922" s="5" t="n"/>
      <c r="HS922" s="5" t="n"/>
    </row>
    <row r="923">
      <c r="C923" s="2" t="n"/>
      <c r="G923" s="480" t="n"/>
      <c r="H923" s="2" t="n"/>
      <c r="I923" s="2" t="n"/>
      <c r="K923" s="480" t="n"/>
      <c r="L923" s="480" t="n"/>
      <c r="M923" s="480" t="n"/>
      <c r="N923" s="490" t="n"/>
      <c r="O923" s="398" t="n"/>
      <c r="HM923" s="5" t="n"/>
      <c r="HN923" s="5" t="n"/>
      <c r="HO923" s="5" t="n"/>
      <c r="HP923" s="5" t="n"/>
      <c r="HQ923" s="5" t="n"/>
      <c r="HR923" s="5" t="n"/>
      <c r="HS923" s="5" t="n"/>
    </row>
    <row r="924">
      <c r="C924" s="2" t="n"/>
      <c r="G924" s="480" t="n"/>
      <c r="H924" s="2" t="n"/>
      <c r="I924" s="2" t="n"/>
      <c r="K924" s="480" t="n"/>
      <c r="L924" s="480" t="n"/>
      <c r="M924" s="480" t="n"/>
      <c r="N924" s="490" t="n"/>
      <c r="O924" s="398" t="n"/>
      <c r="HM924" s="5" t="n"/>
      <c r="HN924" s="5" t="n"/>
      <c r="HO924" s="5" t="n"/>
      <c r="HP924" s="5" t="n"/>
      <c r="HQ924" s="5" t="n"/>
      <c r="HR924" s="5" t="n"/>
      <c r="HS924" s="5" t="n"/>
    </row>
    <row r="925">
      <c r="C925" s="2" t="n"/>
      <c r="G925" s="480" t="n"/>
      <c r="H925" s="2" t="n"/>
      <c r="I925" s="2" t="n"/>
      <c r="K925" s="480" t="n"/>
      <c r="L925" s="480" t="n"/>
      <c r="M925" s="480" t="n"/>
      <c r="N925" s="490" t="n"/>
      <c r="O925" s="398" t="n"/>
      <c r="HM925" s="5" t="n"/>
      <c r="HN925" s="5" t="n"/>
      <c r="HO925" s="5" t="n"/>
      <c r="HP925" s="5" t="n"/>
      <c r="HQ925" s="5" t="n"/>
      <c r="HR925" s="5" t="n"/>
      <c r="HS925" s="5" t="n"/>
    </row>
    <row r="926">
      <c r="C926" s="2" t="n"/>
      <c r="G926" s="480" t="n"/>
      <c r="H926" s="2" t="n"/>
      <c r="I926" s="2" t="n"/>
      <c r="K926" s="480" t="n"/>
      <c r="L926" s="480" t="n"/>
      <c r="M926" s="480" t="n"/>
      <c r="N926" s="490" t="n"/>
      <c r="O926" s="398" t="n"/>
      <c r="HM926" s="5" t="n"/>
      <c r="HN926" s="5" t="n"/>
      <c r="HO926" s="5" t="n"/>
      <c r="HP926" s="5" t="n"/>
      <c r="HQ926" s="5" t="n"/>
      <c r="HR926" s="5" t="n"/>
      <c r="HS926" s="5" t="n"/>
    </row>
    <row r="927">
      <c r="C927" s="2" t="n"/>
      <c r="G927" s="480" t="n"/>
      <c r="H927" s="2" t="n"/>
      <c r="I927" s="2" t="n"/>
      <c r="K927" s="480" t="n"/>
      <c r="L927" s="480" t="n"/>
      <c r="M927" s="480" t="n"/>
      <c r="N927" s="490" t="n"/>
      <c r="O927" s="398" t="n"/>
      <c r="HM927" s="5" t="n"/>
      <c r="HN927" s="5" t="n"/>
      <c r="HO927" s="5" t="n"/>
      <c r="HP927" s="5" t="n"/>
      <c r="HQ927" s="5" t="n"/>
      <c r="HR927" s="5" t="n"/>
      <c r="HS927" s="5" t="n"/>
    </row>
    <row r="928">
      <c r="C928" s="2" t="n"/>
      <c r="G928" s="480" t="n"/>
      <c r="H928" s="2" t="n"/>
      <c r="I928" s="2" t="n"/>
      <c r="K928" s="480" t="n"/>
      <c r="L928" s="480" t="n"/>
      <c r="M928" s="480" t="n"/>
      <c r="N928" s="490" t="n"/>
      <c r="O928" s="398" t="n"/>
      <c r="HM928" s="5" t="n"/>
      <c r="HN928" s="5" t="n"/>
      <c r="HO928" s="5" t="n"/>
      <c r="HP928" s="5" t="n"/>
      <c r="HQ928" s="5" t="n"/>
      <c r="HR928" s="5" t="n"/>
      <c r="HS928" s="5" t="n"/>
    </row>
    <row r="929">
      <c r="C929" s="2" t="n"/>
      <c r="G929" s="480" t="n"/>
      <c r="H929" s="2" t="n"/>
      <c r="I929" s="2" t="n"/>
      <c r="K929" s="480" t="n"/>
      <c r="L929" s="480" t="n"/>
      <c r="M929" s="480" t="n"/>
      <c r="N929" s="490" t="n"/>
      <c r="O929" s="398" t="n"/>
      <c r="HM929" s="5" t="n"/>
      <c r="HN929" s="5" t="n"/>
      <c r="HO929" s="5" t="n"/>
      <c r="HP929" s="5" t="n"/>
      <c r="HQ929" s="5" t="n"/>
      <c r="HR929" s="5" t="n"/>
      <c r="HS929" s="5" t="n"/>
    </row>
    <row r="930">
      <c r="C930" s="2" t="n"/>
      <c r="G930" s="480" t="n"/>
      <c r="H930" s="2" t="n"/>
      <c r="I930" s="2" t="n"/>
      <c r="K930" s="480" t="n"/>
      <c r="L930" s="480" t="n"/>
      <c r="M930" s="480" t="n"/>
      <c r="N930" s="490" t="n"/>
      <c r="O930" s="398" t="n"/>
      <c r="HM930" s="5" t="n"/>
      <c r="HN930" s="5" t="n"/>
      <c r="HO930" s="5" t="n"/>
      <c r="HP930" s="5" t="n"/>
      <c r="HQ930" s="5" t="n"/>
      <c r="HR930" s="5" t="n"/>
      <c r="HS930" s="5" t="n"/>
    </row>
    <row r="931">
      <c r="C931" s="2" t="n"/>
      <c r="G931" s="480" t="n"/>
      <c r="H931" s="2" t="n"/>
      <c r="I931" s="2" t="n"/>
      <c r="K931" s="480" t="n"/>
      <c r="L931" s="480" t="n"/>
      <c r="M931" s="480" t="n"/>
      <c r="N931" s="490" t="n"/>
      <c r="O931" s="398" t="n"/>
      <c r="HM931" s="5" t="n"/>
      <c r="HN931" s="5" t="n"/>
      <c r="HO931" s="5" t="n"/>
      <c r="HP931" s="5" t="n"/>
      <c r="HQ931" s="5" t="n"/>
      <c r="HR931" s="5" t="n"/>
      <c r="HS931" s="5" t="n"/>
    </row>
    <row r="932">
      <c r="C932" s="2" t="n"/>
      <c r="G932" s="480" t="n"/>
      <c r="H932" s="2" t="n"/>
      <c r="I932" s="2" t="n"/>
      <c r="K932" s="480" t="n"/>
      <c r="L932" s="480" t="n"/>
      <c r="M932" s="480" t="n"/>
      <c r="N932" s="490" t="n"/>
      <c r="O932" s="398" t="n"/>
      <c r="HM932" s="5" t="n"/>
      <c r="HN932" s="5" t="n"/>
      <c r="HO932" s="5" t="n"/>
      <c r="HP932" s="5" t="n"/>
      <c r="HQ932" s="5" t="n"/>
      <c r="HR932" s="5" t="n"/>
      <c r="HS932" s="5" t="n"/>
    </row>
    <row r="933">
      <c r="C933" s="2" t="n"/>
      <c r="G933" s="480" t="n"/>
      <c r="H933" s="2" t="n"/>
      <c r="I933" s="2" t="n"/>
      <c r="K933" s="480" t="n"/>
      <c r="L933" s="480" t="n"/>
      <c r="M933" s="480" t="n"/>
      <c r="N933" s="490" t="n"/>
      <c r="O933" s="398" t="n"/>
      <c r="HM933" s="5" t="n"/>
      <c r="HN933" s="5" t="n"/>
      <c r="HO933" s="5" t="n"/>
      <c r="HP933" s="5" t="n"/>
      <c r="HQ933" s="5" t="n"/>
      <c r="HR933" s="5" t="n"/>
      <c r="HS933" s="5" t="n"/>
    </row>
    <row r="934">
      <c r="C934" s="2" t="n"/>
      <c r="G934" s="480" t="n"/>
      <c r="H934" s="2" t="n"/>
      <c r="I934" s="2" t="n"/>
      <c r="K934" s="480" t="n"/>
      <c r="L934" s="480" t="n"/>
      <c r="M934" s="480" t="n"/>
      <c r="N934" s="490" t="n"/>
      <c r="O934" s="398" t="n"/>
      <c r="HM934" s="5" t="n"/>
      <c r="HN934" s="5" t="n"/>
      <c r="HO934" s="5" t="n"/>
      <c r="HP934" s="5" t="n"/>
      <c r="HQ934" s="5" t="n"/>
      <c r="HR934" s="5" t="n"/>
      <c r="HS934" s="5" t="n"/>
    </row>
    <row r="935">
      <c r="C935" s="2" t="n"/>
      <c r="G935" s="480" t="n"/>
      <c r="H935" s="2" t="n"/>
      <c r="I935" s="2" t="n"/>
      <c r="K935" s="480" t="n"/>
      <c r="L935" s="480" t="n"/>
      <c r="M935" s="480" t="n"/>
      <c r="N935" s="490" t="n"/>
      <c r="O935" s="398" t="n"/>
      <c r="HM935" s="5" t="n"/>
      <c r="HN935" s="5" t="n"/>
      <c r="HO935" s="5" t="n"/>
      <c r="HP935" s="5" t="n"/>
      <c r="HQ935" s="5" t="n"/>
      <c r="HR935" s="5" t="n"/>
      <c r="HS935" s="5" t="n"/>
    </row>
    <row r="936">
      <c r="C936" s="2" t="n"/>
      <c r="G936" s="480" t="n"/>
      <c r="H936" s="2" t="n"/>
      <c r="I936" s="2" t="n"/>
      <c r="K936" s="480" t="n"/>
      <c r="L936" s="480" t="n"/>
      <c r="M936" s="480" t="n"/>
      <c r="N936" s="490" t="n"/>
      <c r="O936" s="398" t="n"/>
      <c r="HM936" s="5" t="n"/>
      <c r="HN936" s="5" t="n"/>
      <c r="HO936" s="5" t="n"/>
      <c r="HP936" s="5" t="n"/>
      <c r="HQ936" s="5" t="n"/>
      <c r="HR936" s="5" t="n"/>
      <c r="HS936" s="5" t="n"/>
    </row>
    <row r="937">
      <c r="C937" s="2" t="n"/>
      <c r="G937" s="480" t="n"/>
      <c r="H937" s="2" t="n"/>
      <c r="I937" s="2" t="n"/>
      <c r="K937" s="480" t="n"/>
      <c r="L937" s="480" t="n"/>
      <c r="M937" s="480" t="n"/>
      <c r="N937" s="490" t="n"/>
      <c r="O937" s="398" t="n"/>
      <c r="HM937" s="5" t="n"/>
      <c r="HN937" s="5" t="n"/>
      <c r="HO937" s="5" t="n"/>
      <c r="HP937" s="5" t="n"/>
      <c r="HQ937" s="5" t="n"/>
      <c r="HR937" s="5" t="n"/>
      <c r="HS937" s="5" t="n"/>
    </row>
    <row r="938">
      <c r="C938" s="2" t="n"/>
      <c r="G938" s="480" t="n"/>
      <c r="H938" s="2" t="n"/>
      <c r="I938" s="2" t="n"/>
      <c r="K938" s="480" t="n"/>
      <c r="L938" s="480" t="n"/>
      <c r="M938" s="480" t="n"/>
      <c r="N938" s="490" t="n"/>
      <c r="O938" s="398" t="n"/>
      <c r="HM938" s="5" t="n"/>
      <c r="HN938" s="5" t="n"/>
      <c r="HO938" s="5" t="n"/>
      <c r="HP938" s="5" t="n"/>
      <c r="HQ938" s="5" t="n"/>
      <c r="HR938" s="5" t="n"/>
      <c r="HS938" s="5" t="n"/>
    </row>
    <row r="939">
      <c r="C939" s="2" t="n"/>
      <c r="G939" s="480" t="n"/>
      <c r="H939" s="2" t="n"/>
      <c r="I939" s="2" t="n"/>
      <c r="K939" s="480" t="n"/>
      <c r="L939" s="480" t="n"/>
      <c r="M939" s="480" t="n"/>
      <c r="N939" s="490" t="n"/>
      <c r="O939" s="398" t="n"/>
      <c r="HM939" s="5" t="n"/>
      <c r="HN939" s="5" t="n"/>
      <c r="HO939" s="5" t="n"/>
      <c r="HP939" s="5" t="n"/>
      <c r="HQ939" s="5" t="n"/>
      <c r="HR939" s="5" t="n"/>
      <c r="HS939" s="5" t="n"/>
    </row>
    <row r="940">
      <c r="C940" s="2" t="n"/>
      <c r="G940" s="480" t="n"/>
      <c r="H940" s="2" t="n"/>
      <c r="I940" s="2" t="n"/>
      <c r="K940" s="480" t="n"/>
      <c r="L940" s="480" t="n"/>
      <c r="M940" s="480" t="n"/>
      <c r="N940" s="490" t="n"/>
      <c r="O940" s="398" t="n"/>
      <c r="HM940" s="5" t="n"/>
      <c r="HN940" s="5" t="n"/>
      <c r="HO940" s="5" t="n"/>
      <c r="HP940" s="5" t="n"/>
      <c r="HQ940" s="5" t="n"/>
      <c r="HR940" s="5" t="n"/>
      <c r="HS940" s="5" t="n"/>
    </row>
    <row r="941">
      <c r="C941" s="2" t="n"/>
      <c r="G941" s="480" t="n"/>
      <c r="H941" s="2" t="n"/>
      <c r="I941" s="2" t="n"/>
      <c r="K941" s="480" t="n"/>
      <c r="L941" s="480" t="n"/>
      <c r="M941" s="480" t="n"/>
      <c r="N941" s="490" t="n"/>
      <c r="O941" s="398" t="n"/>
      <c r="HM941" s="5" t="n"/>
      <c r="HN941" s="5" t="n"/>
      <c r="HO941" s="5" t="n"/>
      <c r="HP941" s="5" t="n"/>
      <c r="HQ941" s="5" t="n"/>
      <c r="HR941" s="5" t="n"/>
      <c r="HS941" s="5" t="n"/>
    </row>
    <row r="942">
      <c r="C942" s="2" t="n"/>
      <c r="G942" s="480" t="n"/>
      <c r="H942" s="2" t="n"/>
      <c r="I942" s="2" t="n"/>
      <c r="K942" s="480" t="n"/>
      <c r="L942" s="480" t="n"/>
      <c r="M942" s="480" t="n"/>
      <c r="N942" s="490" t="n"/>
      <c r="O942" s="398" t="n"/>
      <c r="HM942" s="5" t="n"/>
      <c r="HN942" s="5" t="n"/>
      <c r="HO942" s="5" t="n"/>
      <c r="HP942" s="5" t="n"/>
      <c r="HQ942" s="5" t="n"/>
      <c r="HR942" s="5" t="n"/>
      <c r="HS942" s="5" t="n"/>
    </row>
    <row r="943">
      <c r="C943" s="2" t="n"/>
      <c r="G943" s="480" t="n"/>
      <c r="H943" s="2" t="n"/>
      <c r="I943" s="2" t="n"/>
      <c r="K943" s="480" t="n"/>
      <c r="L943" s="480" t="n"/>
      <c r="M943" s="480" t="n"/>
      <c r="N943" s="490" t="n"/>
      <c r="O943" s="398" t="n"/>
      <c r="HM943" s="5" t="n"/>
      <c r="HN943" s="5" t="n"/>
      <c r="HO943" s="5" t="n"/>
      <c r="HP943" s="5" t="n"/>
      <c r="HQ943" s="5" t="n"/>
      <c r="HR943" s="5" t="n"/>
      <c r="HS943" s="5" t="n"/>
    </row>
    <row r="944">
      <c r="C944" s="2" t="n"/>
      <c r="G944" s="480" t="n"/>
      <c r="H944" s="2" t="n"/>
      <c r="I944" s="2" t="n"/>
      <c r="K944" s="480" t="n"/>
      <c r="L944" s="480" t="n"/>
      <c r="M944" s="480" t="n"/>
      <c r="N944" s="490" t="n"/>
      <c r="O944" s="398" t="n"/>
      <c r="HM944" s="5" t="n"/>
      <c r="HN944" s="5" t="n"/>
      <c r="HO944" s="5" t="n"/>
      <c r="HP944" s="5" t="n"/>
      <c r="HQ944" s="5" t="n"/>
      <c r="HR944" s="5" t="n"/>
      <c r="HS944" s="5" t="n"/>
    </row>
    <row r="945">
      <c r="C945" s="2" t="n"/>
      <c r="G945" s="480" t="n"/>
      <c r="H945" s="2" t="n"/>
      <c r="I945" s="2" t="n"/>
      <c r="K945" s="480" t="n"/>
      <c r="L945" s="480" t="n"/>
      <c r="M945" s="480" t="n"/>
      <c r="N945" s="490" t="n"/>
      <c r="O945" s="398" t="n"/>
      <c r="HM945" s="5" t="n"/>
      <c r="HN945" s="5" t="n"/>
      <c r="HO945" s="5" t="n"/>
      <c r="HP945" s="5" t="n"/>
      <c r="HQ945" s="5" t="n"/>
      <c r="HR945" s="5" t="n"/>
      <c r="HS945" s="5" t="n"/>
    </row>
    <row r="946">
      <c r="C946" s="2" t="n"/>
      <c r="G946" s="480" t="n"/>
      <c r="H946" s="2" t="n"/>
      <c r="I946" s="2" t="n"/>
      <c r="K946" s="480" t="n"/>
      <c r="L946" s="480" t="n"/>
      <c r="M946" s="480" t="n"/>
      <c r="N946" s="490" t="n"/>
      <c r="O946" s="398" t="n"/>
      <c r="HM946" s="5" t="n"/>
      <c r="HN946" s="5" t="n"/>
      <c r="HO946" s="5" t="n"/>
      <c r="HP946" s="5" t="n"/>
      <c r="HQ946" s="5" t="n"/>
      <c r="HR946" s="5" t="n"/>
      <c r="HS946" s="5" t="n"/>
    </row>
    <row r="947">
      <c r="C947" s="2" t="n"/>
      <c r="G947" s="480" t="n"/>
      <c r="H947" s="2" t="n"/>
      <c r="I947" s="2" t="n"/>
      <c r="K947" s="480" t="n"/>
      <c r="L947" s="480" t="n"/>
      <c r="M947" s="480" t="n"/>
      <c r="N947" s="490" t="n"/>
      <c r="O947" s="398" t="n"/>
      <c r="HM947" s="5" t="n"/>
      <c r="HN947" s="5" t="n"/>
      <c r="HO947" s="5" t="n"/>
      <c r="HP947" s="5" t="n"/>
      <c r="HQ947" s="5" t="n"/>
      <c r="HR947" s="5" t="n"/>
      <c r="HS947" s="5" t="n"/>
    </row>
    <row r="948">
      <c r="C948" s="2" t="n"/>
      <c r="G948" s="480" t="n"/>
      <c r="H948" s="2" t="n"/>
      <c r="I948" s="2" t="n"/>
      <c r="K948" s="480" t="n"/>
      <c r="L948" s="480" t="n"/>
      <c r="M948" s="480" t="n"/>
      <c r="N948" s="490" t="n"/>
      <c r="O948" s="398" t="n"/>
      <c r="HM948" s="5" t="n"/>
      <c r="HN948" s="5" t="n"/>
      <c r="HO948" s="5" t="n"/>
      <c r="HP948" s="5" t="n"/>
      <c r="HQ948" s="5" t="n"/>
      <c r="HR948" s="5" t="n"/>
      <c r="HS948" s="5" t="n"/>
    </row>
    <row r="949">
      <c r="C949" s="2" t="n"/>
      <c r="G949" s="480" t="n"/>
      <c r="H949" s="2" t="n"/>
      <c r="I949" s="2" t="n"/>
      <c r="K949" s="480" t="n"/>
      <c r="L949" s="480" t="n"/>
      <c r="M949" s="480" t="n"/>
      <c r="N949" s="490" t="n"/>
      <c r="O949" s="398" t="n"/>
      <c r="HM949" s="5" t="n"/>
      <c r="HN949" s="5" t="n"/>
      <c r="HO949" s="5" t="n"/>
      <c r="HP949" s="5" t="n"/>
      <c r="HQ949" s="5" t="n"/>
      <c r="HR949" s="5" t="n"/>
      <c r="HS949" s="5" t="n"/>
    </row>
    <row r="950">
      <c r="C950" s="2" t="n"/>
      <c r="G950" s="480" t="n"/>
      <c r="H950" s="2" t="n"/>
      <c r="I950" s="2" t="n"/>
      <c r="K950" s="480" t="n"/>
      <c r="L950" s="480" t="n"/>
      <c r="M950" s="480" t="n"/>
      <c r="N950" s="490" t="n"/>
      <c r="O950" s="398" t="n"/>
      <c r="HM950" s="5" t="n"/>
      <c r="HN950" s="5" t="n"/>
      <c r="HO950" s="5" t="n"/>
      <c r="HP950" s="5" t="n"/>
      <c r="HQ950" s="5" t="n"/>
      <c r="HR950" s="5" t="n"/>
      <c r="HS950" s="5" t="n"/>
    </row>
    <row r="951">
      <c r="C951" s="2" t="n"/>
      <c r="G951" s="480" t="n"/>
      <c r="H951" s="2" t="n"/>
      <c r="I951" s="2" t="n"/>
      <c r="K951" s="480" t="n"/>
      <c r="L951" s="480" t="n"/>
      <c r="M951" s="480" t="n"/>
      <c r="N951" s="490" t="n"/>
      <c r="O951" s="398" t="n"/>
      <c r="HM951" s="5" t="n"/>
      <c r="HN951" s="5" t="n"/>
      <c r="HO951" s="5" t="n"/>
      <c r="HP951" s="5" t="n"/>
      <c r="HQ951" s="5" t="n"/>
      <c r="HR951" s="5" t="n"/>
      <c r="HS951" s="5" t="n"/>
    </row>
    <row r="952">
      <c r="C952" s="2" t="n"/>
      <c r="G952" s="480" t="n"/>
      <c r="H952" s="2" t="n"/>
      <c r="I952" s="2" t="n"/>
      <c r="K952" s="480" t="n"/>
      <c r="L952" s="480" t="n"/>
      <c r="M952" s="480" t="n"/>
      <c r="N952" s="490" t="n"/>
      <c r="O952" s="398" t="n"/>
      <c r="HM952" s="5" t="n"/>
      <c r="HN952" s="5" t="n"/>
      <c r="HO952" s="5" t="n"/>
      <c r="HP952" s="5" t="n"/>
      <c r="HQ952" s="5" t="n"/>
      <c r="HR952" s="5" t="n"/>
      <c r="HS952" s="5" t="n"/>
    </row>
    <row r="953">
      <c r="C953" s="2" t="n"/>
      <c r="G953" s="480" t="n"/>
      <c r="H953" s="2" t="n"/>
      <c r="I953" s="2" t="n"/>
      <c r="K953" s="480" t="n"/>
      <c r="L953" s="480" t="n"/>
      <c r="M953" s="480" t="n"/>
      <c r="N953" s="490" t="n"/>
      <c r="O953" s="398" t="n"/>
      <c r="HM953" s="5" t="n"/>
      <c r="HN953" s="5" t="n"/>
      <c r="HO953" s="5" t="n"/>
      <c r="HP953" s="5" t="n"/>
      <c r="HQ953" s="5" t="n"/>
      <c r="HR953" s="5" t="n"/>
      <c r="HS953" s="5" t="n"/>
    </row>
    <row r="954">
      <c r="C954" s="2" t="n"/>
      <c r="G954" s="480" t="n"/>
      <c r="H954" s="2" t="n"/>
      <c r="I954" s="2" t="n"/>
      <c r="K954" s="480" t="n"/>
      <c r="L954" s="480" t="n"/>
      <c r="M954" s="480" t="n"/>
      <c r="N954" s="490" t="n"/>
      <c r="O954" s="398" t="n"/>
      <c r="HM954" s="5" t="n"/>
      <c r="HN954" s="5" t="n"/>
      <c r="HO954" s="5" t="n"/>
      <c r="HP954" s="5" t="n"/>
      <c r="HQ954" s="5" t="n"/>
      <c r="HR954" s="5" t="n"/>
      <c r="HS954" s="5" t="n"/>
    </row>
    <row r="955">
      <c r="C955" s="2" t="n"/>
      <c r="G955" s="480" t="n"/>
      <c r="H955" s="2" t="n"/>
      <c r="I955" s="2" t="n"/>
      <c r="K955" s="480" t="n"/>
      <c r="L955" s="480" t="n"/>
      <c r="M955" s="480" t="n"/>
      <c r="N955" s="490" t="n"/>
      <c r="O955" s="398" t="n"/>
      <c r="HM955" s="5" t="n"/>
      <c r="HN955" s="5" t="n"/>
      <c r="HO955" s="5" t="n"/>
      <c r="HP955" s="5" t="n"/>
      <c r="HQ955" s="5" t="n"/>
      <c r="HR955" s="5" t="n"/>
      <c r="HS955" s="5" t="n"/>
    </row>
    <row r="956">
      <c r="C956" s="2" t="n"/>
      <c r="G956" s="480" t="n"/>
      <c r="H956" s="2" t="n"/>
      <c r="I956" s="2" t="n"/>
      <c r="K956" s="480" t="n"/>
      <c r="L956" s="480" t="n"/>
      <c r="M956" s="480" t="n"/>
      <c r="N956" s="490" t="n"/>
      <c r="O956" s="398" t="n"/>
      <c r="HM956" s="5" t="n"/>
      <c r="HN956" s="5" t="n"/>
      <c r="HO956" s="5" t="n"/>
      <c r="HP956" s="5" t="n"/>
      <c r="HQ956" s="5" t="n"/>
      <c r="HR956" s="5" t="n"/>
      <c r="HS956" s="5" t="n"/>
    </row>
    <row r="957">
      <c r="C957" s="2" t="n"/>
      <c r="G957" s="480" t="n"/>
      <c r="H957" s="2" t="n"/>
      <c r="I957" s="2" t="n"/>
      <c r="K957" s="480" t="n"/>
      <c r="L957" s="480" t="n"/>
      <c r="M957" s="480" t="n"/>
      <c r="N957" s="490" t="n"/>
      <c r="O957" s="398" t="n"/>
      <c r="HM957" s="5" t="n"/>
      <c r="HN957" s="5" t="n"/>
      <c r="HO957" s="5" t="n"/>
      <c r="HP957" s="5" t="n"/>
      <c r="HQ957" s="5" t="n"/>
      <c r="HR957" s="5" t="n"/>
      <c r="HS957" s="5" t="n"/>
    </row>
    <row r="958">
      <c r="C958" s="2" t="n"/>
      <c r="G958" s="480" t="n"/>
      <c r="H958" s="2" t="n"/>
      <c r="I958" s="2" t="n"/>
      <c r="K958" s="480" t="n"/>
      <c r="L958" s="480" t="n"/>
      <c r="M958" s="480" t="n"/>
      <c r="N958" s="490" t="n"/>
      <c r="O958" s="398" t="n"/>
      <c r="HM958" s="5" t="n"/>
      <c r="HN958" s="5" t="n"/>
      <c r="HO958" s="5" t="n"/>
      <c r="HP958" s="5" t="n"/>
      <c r="HQ958" s="5" t="n"/>
      <c r="HR958" s="5" t="n"/>
      <c r="HS958" s="5" t="n"/>
    </row>
    <row r="959">
      <c r="C959" s="2" t="n"/>
      <c r="G959" s="480" t="n"/>
      <c r="H959" s="2" t="n"/>
      <c r="I959" s="2" t="n"/>
      <c r="K959" s="480" t="n"/>
      <c r="L959" s="480" t="n"/>
      <c r="M959" s="480" t="n"/>
      <c r="N959" s="490" t="n"/>
      <c r="O959" s="398" t="n"/>
      <c r="HM959" s="5" t="n"/>
      <c r="HN959" s="5" t="n"/>
      <c r="HO959" s="5" t="n"/>
      <c r="HP959" s="5" t="n"/>
      <c r="HQ959" s="5" t="n"/>
      <c r="HR959" s="5" t="n"/>
      <c r="HS959" s="5" t="n"/>
    </row>
    <row r="960">
      <c r="C960" s="2" t="n"/>
      <c r="G960" s="480" t="n"/>
      <c r="H960" s="2" t="n"/>
      <c r="I960" s="2" t="n"/>
      <c r="K960" s="480" t="n"/>
      <c r="L960" s="480" t="n"/>
      <c r="M960" s="480" t="n"/>
      <c r="N960" s="490" t="n"/>
      <c r="O960" s="398" t="n"/>
      <c r="HM960" s="5" t="n"/>
      <c r="HN960" s="5" t="n"/>
      <c r="HO960" s="5" t="n"/>
      <c r="HP960" s="5" t="n"/>
      <c r="HQ960" s="5" t="n"/>
      <c r="HR960" s="5" t="n"/>
      <c r="HS960" s="5" t="n"/>
    </row>
    <row r="961">
      <c r="C961" s="2" t="n"/>
      <c r="G961" s="480" t="n"/>
      <c r="H961" s="2" t="n"/>
      <c r="I961" s="2" t="n"/>
      <c r="K961" s="480" t="n"/>
      <c r="L961" s="480" t="n"/>
      <c r="M961" s="480" t="n"/>
      <c r="N961" s="490" t="n"/>
      <c r="O961" s="398" t="n"/>
      <c r="HM961" s="5" t="n"/>
      <c r="HN961" s="5" t="n"/>
      <c r="HO961" s="5" t="n"/>
      <c r="HP961" s="5" t="n"/>
      <c r="HQ961" s="5" t="n"/>
      <c r="HR961" s="5" t="n"/>
      <c r="HS961" s="5" t="n"/>
    </row>
    <row r="962">
      <c r="C962" s="2" t="n"/>
      <c r="G962" s="480" t="n"/>
      <c r="H962" s="2" t="n"/>
      <c r="I962" s="2" t="n"/>
      <c r="K962" s="480" t="n"/>
      <c r="L962" s="480" t="n"/>
      <c r="M962" s="480" t="n"/>
      <c r="N962" s="490" t="n"/>
      <c r="O962" s="398" t="n"/>
      <c r="HM962" s="5" t="n"/>
      <c r="HN962" s="5" t="n"/>
      <c r="HO962" s="5" t="n"/>
      <c r="HP962" s="5" t="n"/>
      <c r="HQ962" s="5" t="n"/>
      <c r="HR962" s="5" t="n"/>
      <c r="HS962" s="5" t="n"/>
    </row>
    <row r="963">
      <c r="C963" s="2" t="n"/>
      <c r="G963" s="480" t="n"/>
      <c r="H963" s="2" t="n"/>
      <c r="I963" s="2" t="n"/>
      <c r="K963" s="480" t="n"/>
      <c r="L963" s="480" t="n"/>
      <c r="M963" s="480" t="n"/>
      <c r="N963" s="490" t="n"/>
      <c r="O963" s="398" t="n"/>
      <c r="HM963" s="5" t="n"/>
      <c r="HN963" s="5" t="n"/>
      <c r="HO963" s="5" t="n"/>
      <c r="HP963" s="5" t="n"/>
      <c r="HQ963" s="5" t="n"/>
      <c r="HR963" s="5" t="n"/>
      <c r="HS963" s="5" t="n"/>
    </row>
    <row r="964">
      <c r="C964" s="2" t="n"/>
      <c r="G964" s="480" t="n"/>
      <c r="H964" s="2" t="n"/>
      <c r="I964" s="2" t="n"/>
      <c r="K964" s="480" t="n"/>
      <c r="L964" s="480" t="n"/>
      <c r="M964" s="480" t="n"/>
      <c r="N964" s="490" t="n"/>
      <c r="O964" s="398" t="n"/>
      <c r="HM964" s="5" t="n"/>
      <c r="HN964" s="5" t="n"/>
      <c r="HO964" s="5" t="n"/>
      <c r="HP964" s="5" t="n"/>
      <c r="HQ964" s="5" t="n"/>
      <c r="HR964" s="5" t="n"/>
      <c r="HS964" s="5" t="n"/>
    </row>
    <row r="965">
      <c r="C965" s="2" t="n"/>
      <c r="G965" s="480" t="n"/>
      <c r="H965" s="2" t="n"/>
      <c r="I965" s="2" t="n"/>
      <c r="K965" s="480" t="n"/>
      <c r="L965" s="480" t="n"/>
      <c r="M965" s="480" t="n"/>
      <c r="N965" s="490" t="n"/>
      <c r="O965" s="398" t="n"/>
      <c r="HM965" s="5" t="n"/>
      <c r="HN965" s="5" t="n"/>
      <c r="HO965" s="5" t="n"/>
      <c r="HP965" s="5" t="n"/>
      <c r="HQ965" s="5" t="n"/>
      <c r="HR965" s="5" t="n"/>
      <c r="HS965" s="5" t="n"/>
    </row>
    <row r="966">
      <c r="C966" s="2" t="n"/>
      <c r="G966" s="480" t="n"/>
      <c r="H966" s="2" t="n"/>
      <c r="I966" s="2" t="n"/>
      <c r="K966" s="480" t="n"/>
      <c r="L966" s="480" t="n"/>
      <c r="M966" s="480" t="n"/>
      <c r="N966" s="490" t="n"/>
      <c r="O966" s="398" t="n"/>
      <c r="HM966" s="5" t="n"/>
      <c r="HN966" s="5" t="n"/>
      <c r="HO966" s="5" t="n"/>
      <c r="HP966" s="5" t="n"/>
      <c r="HQ966" s="5" t="n"/>
      <c r="HR966" s="5" t="n"/>
      <c r="HS966" s="5" t="n"/>
    </row>
    <row r="967">
      <c r="C967" s="2" t="n"/>
      <c r="G967" s="480" t="n"/>
      <c r="H967" s="2" t="n"/>
      <c r="I967" s="2" t="n"/>
      <c r="K967" s="480" t="n"/>
      <c r="L967" s="480" t="n"/>
      <c r="M967" s="480" t="n"/>
      <c r="N967" s="490" t="n"/>
      <c r="O967" s="398" t="n"/>
      <c r="HM967" s="5" t="n"/>
      <c r="HN967" s="5" t="n"/>
      <c r="HO967" s="5" t="n"/>
      <c r="HP967" s="5" t="n"/>
      <c r="HQ967" s="5" t="n"/>
      <c r="HR967" s="5" t="n"/>
      <c r="HS967" s="5" t="n"/>
    </row>
    <row r="968">
      <c r="C968" s="2" t="n"/>
      <c r="G968" s="480" t="n"/>
      <c r="H968" s="2" t="n"/>
      <c r="I968" s="2" t="n"/>
      <c r="K968" s="480" t="n"/>
      <c r="L968" s="480" t="n"/>
      <c r="M968" s="480" t="n"/>
      <c r="N968" s="490" t="n"/>
      <c r="O968" s="398" t="n"/>
      <c r="HM968" s="5" t="n"/>
      <c r="HN968" s="5" t="n"/>
      <c r="HO968" s="5" t="n"/>
      <c r="HP968" s="5" t="n"/>
      <c r="HQ968" s="5" t="n"/>
      <c r="HR968" s="5" t="n"/>
      <c r="HS968" s="5" t="n"/>
    </row>
    <row r="969">
      <c r="C969" s="2" t="n"/>
      <c r="G969" s="480" t="n"/>
      <c r="H969" s="2" t="n"/>
      <c r="I969" s="2" t="n"/>
      <c r="K969" s="480" t="n"/>
      <c r="L969" s="480" t="n"/>
      <c r="M969" s="480" t="n"/>
      <c r="N969" s="490" t="n"/>
      <c r="O969" s="398" t="n"/>
      <c r="HM969" s="5" t="n"/>
      <c r="HN969" s="5" t="n"/>
      <c r="HO969" s="5" t="n"/>
      <c r="HP969" s="5" t="n"/>
      <c r="HQ969" s="5" t="n"/>
      <c r="HR969" s="5" t="n"/>
      <c r="HS969" s="5" t="n"/>
    </row>
    <row r="970">
      <c r="C970" s="2" t="n"/>
      <c r="G970" s="480" t="n"/>
      <c r="H970" s="2" t="n"/>
      <c r="I970" s="2" t="n"/>
      <c r="K970" s="480" t="n"/>
      <c r="L970" s="480" t="n"/>
      <c r="M970" s="480" t="n"/>
      <c r="N970" s="490" t="n"/>
      <c r="O970" s="398" t="n"/>
      <c r="HM970" s="5" t="n"/>
      <c r="HN970" s="5" t="n"/>
      <c r="HO970" s="5" t="n"/>
      <c r="HP970" s="5" t="n"/>
      <c r="HQ970" s="5" t="n"/>
      <c r="HR970" s="5" t="n"/>
      <c r="HS970" s="5" t="n"/>
    </row>
    <row r="971">
      <c r="C971" s="2" t="n"/>
      <c r="G971" s="480" t="n"/>
      <c r="H971" s="2" t="n"/>
      <c r="I971" s="2" t="n"/>
      <c r="K971" s="480" t="n"/>
      <c r="L971" s="480" t="n"/>
      <c r="M971" s="480" t="n"/>
      <c r="N971" s="490" t="n"/>
      <c r="O971" s="398" t="n"/>
      <c r="HM971" s="5" t="n"/>
      <c r="HN971" s="5" t="n"/>
      <c r="HO971" s="5" t="n"/>
      <c r="HP971" s="5" t="n"/>
      <c r="HQ971" s="5" t="n"/>
      <c r="HR971" s="5" t="n"/>
      <c r="HS971" s="5" t="n"/>
    </row>
    <row r="972">
      <c r="C972" s="2" t="n"/>
      <c r="G972" s="480" t="n"/>
      <c r="H972" s="2" t="n"/>
      <c r="I972" s="2" t="n"/>
      <c r="K972" s="480" t="n"/>
      <c r="L972" s="480" t="n"/>
      <c r="M972" s="480" t="n"/>
      <c r="N972" s="490" t="n"/>
      <c r="O972" s="398" t="n"/>
      <c r="HM972" s="5" t="n"/>
      <c r="HN972" s="5" t="n"/>
      <c r="HO972" s="5" t="n"/>
      <c r="HP972" s="5" t="n"/>
      <c r="HQ972" s="5" t="n"/>
      <c r="HR972" s="5" t="n"/>
      <c r="HS972" s="5" t="n"/>
    </row>
    <row r="973">
      <c r="C973" s="2" t="n"/>
      <c r="G973" s="480" t="n"/>
      <c r="H973" s="2" t="n"/>
      <c r="I973" s="2" t="n"/>
      <c r="K973" s="480" t="n"/>
      <c r="L973" s="480" t="n"/>
      <c r="M973" s="480" t="n"/>
      <c r="N973" s="490" t="n"/>
      <c r="O973" s="398" t="n"/>
      <c r="HM973" s="5" t="n"/>
      <c r="HN973" s="5" t="n"/>
      <c r="HO973" s="5" t="n"/>
      <c r="HP973" s="5" t="n"/>
      <c r="HQ973" s="5" t="n"/>
      <c r="HR973" s="5" t="n"/>
      <c r="HS973" s="5" t="n"/>
    </row>
    <row r="974">
      <c r="C974" s="2" t="n"/>
      <c r="G974" s="480" t="n"/>
      <c r="H974" s="2" t="n"/>
      <c r="I974" s="2" t="n"/>
      <c r="K974" s="480" t="n"/>
      <c r="L974" s="480" t="n"/>
      <c r="M974" s="480" t="n"/>
      <c r="N974" s="490" t="n"/>
      <c r="O974" s="398" t="n"/>
      <c r="HM974" s="5" t="n"/>
      <c r="HN974" s="5" t="n"/>
      <c r="HO974" s="5" t="n"/>
      <c r="HP974" s="5" t="n"/>
      <c r="HQ974" s="5" t="n"/>
      <c r="HR974" s="5" t="n"/>
      <c r="HS974" s="5" t="n"/>
    </row>
    <row r="975">
      <c r="C975" s="2" t="n"/>
      <c r="G975" s="480" t="n"/>
      <c r="H975" s="2" t="n"/>
      <c r="I975" s="2" t="n"/>
      <c r="K975" s="480" t="n"/>
      <c r="L975" s="480" t="n"/>
      <c r="M975" s="480" t="n"/>
      <c r="N975" s="490" t="n"/>
      <c r="O975" s="398" t="n"/>
      <c r="HM975" s="5" t="n"/>
      <c r="HN975" s="5" t="n"/>
      <c r="HO975" s="5" t="n"/>
      <c r="HP975" s="5" t="n"/>
      <c r="HQ975" s="5" t="n"/>
      <c r="HR975" s="5" t="n"/>
      <c r="HS975" s="5" t="n"/>
    </row>
    <row r="976">
      <c r="C976" s="2" t="n"/>
      <c r="G976" s="480" t="n"/>
      <c r="H976" s="2" t="n"/>
      <c r="I976" s="2" t="n"/>
      <c r="K976" s="480" t="n"/>
      <c r="L976" s="480" t="n"/>
      <c r="M976" s="480" t="n"/>
      <c r="N976" s="490" t="n"/>
      <c r="O976" s="398" t="n"/>
      <c r="HM976" s="5" t="n"/>
      <c r="HN976" s="5" t="n"/>
      <c r="HO976" s="5" t="n"/>
      <c r="HP976" s="5" t="n"/>
      <c r="HQ976" s="5" t="n"/>
      <c r="HR976" s="5" t="n"/>
      <c r="HS976" s="5" t="n"/>
    </row>
    <row r="977">
      <c r="C977" s="2" t="n"/>
      <c r="G977" s="480" t="n"/>
      <c r="H977" s="2" t="n"/>
      <c r="I977" s="2" t="n"/>
      <c r="K977" s="480" t="n"/>
      <c r="L977" s="480" t="n"/>
      <c r="M977" s="480" t="n"/>
      <c r="N977" s="490" t="n"/>
      <c r="O977" s="398" t="n"/>
      <c r="HM977" s="5" t="n"/>
      <c r="HN977" s="5" t="n"/>
      <c r="HO977" s="5" t="n"/>
      <c r="HP977" s="5" t="n"/>
      <c r="HQ977" s="5" t="n"/>
      <c r="HR977" s="5" t="n"/>
      <c r="HS977" s="5" t="n"/>
    </row>
    <row r="978">
      <c r="C978" s="2" t="n"/>
      <c r="G978" s="480" t="n"/>
      <c r="H978" s="2" t="n"/>
      <c r="I978" s="2" t="n"/>
      <c r="K978" s="480" t="n"/>
      <c r="L978" s="480" t="n"/>
      <c r="M978" s="480" t="n"/>
      <c r="N978" s="490" t="n"/>
      <c r="O978" s="398" t="n"/>
      <c r="HM978" s="5" t="n"/>
      <c r="HN978" s="5" t="n"/>
      <c r="HO978" s="5" t="n"/>
      <c r="HP978" s="5" t="n"/>
      <c r="HQ978" s="5" t="n"/>
      <c r="HR978" s="5" t="n"/>
      <c r="HS978" s="5" t="n"/>
    </row>
    <row r="979">
      <c r="C979" s="2" t="n"/>
      <c r="G979" s="480" t="n"/>
      <c r="H979" s="2" t="n"/>
      <c r="I979" s="2" t="n"/>
      <c r="K979" s="480" t="n"/>
      <c r="L979" s="480" t="n"/>
      <c r="M979" s="480" t="n"/>
      <c r="N979" s="490" t="n"/>
      <c r="O979" s="398" t="n"/>
      <c r="HM979" s="5" t="n"/>
      <c r="HN979" s="5" t="n"/>
      <c r="HO979" s="5" t="n"/>
      <c r="HP979" s="5" t="n"/>
      <c r="HQ979" s="5" t="n"/>
      <c r="HR979" s="5" t="n"/>
      <c r="HS979" s="5" t="n"/>
    </row>
    <row r="980">
      <c r="C980" s="2" t="n"/>
      <c r="G980" s="480" t="n"/>
      <c r="H980" s="2" t="n"/>
      <c r="I980" s="2" t="n"/>
      <c r="K980" s="480" t="n"/>
      <c r="L980" s="480" t="n"/>
      <c r="M980" s="480" t="n"/>
      <c r="N980" s="490" t="n"/>
      <c r="O980" s="398" t="n"/>
      <c r="HM980" s="5" t="n"/>
      <c r="HN980" s="5" t="n"/>
      <c r="HO980" s="5" t="n"/>
      <c r="HP980" s="5" t="n"/>
      <c r="HQ980" s="5" t="n"/>
      <c r="HR980" s="5" t="n"/>
      <c r="HS980" s="5" t="n"/>
    </row>
    <row r="981">
      <c r="C981" s="2" t="n"/>
      <c r="G981" s="480" t="n"/>
      <c r="H981" s="2" t="n"/>
      <c r="I981" s="2" t="n"/>
      <c r="K981" s="480" t="n"/>
      <c r="L981" s="480" t="n"/>
      <c r="M981" s="480" t="n"/>
      <c r="N981" s="490" t="n"/>
      <c r="O981" s="398" t="n"/>
      <c r="HM981" s="5" t="n"/>
      <c r="HN981" s="5" t="n"/>
      <c r="HO981" s="5" t="n"/>
      <c r="HP981" s="5" t="n"/>
      <c r="HQ981" s="5" t="n"/>
      <c r="HR981" s="5" t="n"/>
      <c r="HS981" s="5" t="n"/>
    </row>
    <row r="982">
      <c r="C982" s="2" t="n"/>
      <c r="G982" s="480" t="n"/>
      <c r="H982" s="2" t="n"/>
      <c r="I982" s="2" t="n"/>
      <c r="K982" s="480" t="n"/>
      <c r="L982" s="480" t="n"/>
      <c r="M982" s="480" t="n"/>
      <c r="N982" s="490" t="n"/>
      <c r="O982" s="398" t="n"/>
      <c r="HM982" s="5" t="n"/>
      <c r="HN982" s="5" t="n"/>
      <c r="HO982" s="5" t="n"/>
      <c r="HP982" s="5" t="n"/>
      <c r="HQ982" s="5" t="n"/>
      <c r="HR982" s="5" t="n"/>
      <c r="HS982" s="5" t="n"/>
    </row>
    <row r="983">
      <c r="C983" s="2" t="n"/>
      <c r="G983" s="480" t="n"/>
      <c r="H983" s="2" t="n"/>
      <c r="I983" s="2" t="n"/>
      <c r="K983" s="480" t="n"/>
      <c r="L983" s="480" t="n"/>
      <c r="M983" s="480" t="n"/>
      <c r="N983" s="490" t="n"/>
      <c r="O983" s="398" t="n"/>
      <c r="HM983" s="5" t="n"/>
      <c r="HN983" s="5" t="n"/>
      <c r="HO983" s="5" t="n"/>
      <c r="HP983" s="5" t="n"/>
      <c r="HQ983" s="5" t="n"/>
      <c r="HR983" s="5" t="n"/>
      <c r="HS983" s="5" t="n"/>
    </row>
    <row r="984">
      <c r="C984" s="2" t="n"/>
      <c r="G984" s="480" t="n"/>
      <c r="H984" s="2" t="n"/>
      <c r="I984" s="2" t="n"/>
      <c r="K984" s="480" t="n"/>
      <c r="L984" s="480" t="n"/>
      <c r="M984" s="480" t="n"/>
      <c r="N984" s="490" t="n"/>
      <c r="O984" s="398" t="n"/>
      <c r="HM984" s="5" t="n"/>
      <c r="HN984" s="5" t="n"/>
      <c r="HO984" s="5" t="n"/>
      <c r="HP984" s="5" t="n"/>
      <c r="HQ984" s="5" t="n"/>
      <c r="HR984" s="5" t="n"/>
      <c r="HS984" s="5" t="n"/>
    </row>
    <row r="985">
      <c r="C985" s="2" t="n"/>
      <c r="G985" s="480" t="n"/>
      <c r="H985" s="2" t="n"/>
      <c r="I985" s="2" t="n"/>
      <c r="K985" s="480" t="n"/>
      <c r="L985" s="480" t="n"/>
      <c r="M985" s="480" t="n"/>
      <c r="N985" s="490" t="n"/>
      <c r="O985" s="398" t="n"/>
      <c r="HM985" s="5" t="n"/>
      <c r="HN985" s="5" t="n"/>
      <c r="HO985" s="5" t="n"/>
      <c r="HP985" s="5" t="n"/>
      <c r="HQ985" s="5" t="n"/>
      <c r="HR985" s="5" t="n"/>
      <c r="HS985" s="5" t="n"/>
    </row>
    <row r="986">
      <c r="C986" s="2" t="n"/>
      <c r="G986" s="480" t="n"/>
      <c r="H986" s="2" t="n"/>
      <c r="I986" s="2" t="n"/>
      <c r="K986" s="480" t="n"/>
      <c r="L986" s="480" t="n"/>
      <c r="M986" s="480" t="n"/>
      <c r="N986" s="490" t="n"/>
      <c r="O986" s="398" t="n"/>
      <c r="HM986" s="5" t="n"/>
      <c r="HN986" s="5" t="n"/>
      <c r="HO986" s="5" t="n"/>
      <c r="HP986" s="5" t="n"/>
      <c r="HQ986" s="5" t="n"/>
      <c r="HR986" s="5" t="n"/>
      <c r="HS986" s="5" t="n"/>
    </row>
    <row r="987">
      <c r="C987" s="2" t="n"/>
      <c r="G987" s="480" t="n"/>
      <c r="H987" s="2" t="n"/>
      <c r="I987" s="2" t="n"/>
      <c r="K987" s="480" t="n"/>
      <c r="L987" s="480" t="n"/>
      <c r="M987" s="480" t="n"/>
      <c r="N987" s="490" t="n"/>
      <c r="O987" s="398" t="n"/>
      <c r="HM987" s="5" t="n"/>
      <c r="HN987" s="5" t="n"/>
      <c r="HO987" s="5" t="n"/>
      <c r="HP987" s="5" t="n"/>
      <c r="HQ987" s="5" t="n"/>
      <c r="HR987" s="5" t="n"/>
      <c r="HS987" s="5" t="n"/>
    </row>
    <row r="988">
      <c r="C988" s="2" t="n"/>
      <c r="G988" s="480" t="n"/>
      <c r="H988" s="2" t="n"/>
      <c r="I988" s="2" t="n"/>
      <c r="K988" s="480" t="n"/>
      <c r="L988" s="480" t="n"/>
      <c r="M988" s="480" t="n"/>
      <c r="N988" s="490" t="n"/>
      <c r="O988" s="398" t="n"/>
      <c r="HM988" s="5" t="n"/>
      <c r="HN988" s="5" t="n"/>
      <c r="HO988" s="5" t="n"/>
      <c r="HP988" s="5" t="n"/>
      <c r="HQ988" s="5" t="n"/>
      <c r="HR988" s="5" t="n"/>
      <c r="HS988" s="5" t="n"/>
    </row>
    <row r="989">
      <c r="C989" s="2" t="n"/>
      <c r="G989" s="480" t="n"/>
      <c r="H989" s="2" t="n"/>
      <c r="I989" s="2" t="n"/>
      <c r="K989" s="480" t="n"/>
      <c r="L989" s="480" t="n"/>
      <c r="M989" s="480" t="n"/>
      <c r="N989" s="490" t="n"/>
      <c r="O989" s="398" t="n"/>
      <c r="HM989" s="5" t="n"/>
      <c r="HN989" s="5" t="n"/>
      <c r="HO989" s="5" t="n"/>
      <c r="HP989" s="5" t="n"/>
      <c r="HQ989" s="5" t="n"/>
      <c r="HR989" s="5" t="n"/>
      <c r="HS989" s="5" t="n"/>
    </row>
    <row r="990">
      <c r="C990" s="2" t="n"/>
      <c r="G990" s="480" t="n"/>
      <c r="H990" s="2" t="n"/>
      <c r="I990" s="2" t="n"/>
      <c r="K990" s="480" t="n"/>
      <c r="L990" s="480" t="n"/>
      <c r="M990" s="480" t="n"/>
      <c r="N990" s="490" t="n"/>
      <c r="O990" s="398" t="n"/>
      <c r="HM990" s="5" t="n"/>
      <c r="HN990" s="5" t="n"/>
      <c r="HO990" s="5" t="n"/>
      <c r="HP990" s="5" t="n"/>
      <c r="HQ990" s="5" t="n"/>
      <c r="HR990" s="5" t="n"/>
      <c r="HS990" s="5" t="n"/>
    </row>
    <row r="991">
      <c r="C991" s="2" t="n"/>
      <c r="G991" s="480" t="n"/>
      <c r="H991" s="2" t="n"/>
      <c r="I991" s="2" t="n"/>
      <c r="K991" s="480" t="n"/>
      <c r="L991" s="480" t="n"/>
      <c r="M991" s="480" t="n"/>
      <c r="N991" s="490" t="n"/>
      <c r="O991" s="398" t="n"/>
      <c r="HM991" s="5" t="n"/>
      <c r="HN991" s="5" t="n"/>
      <c r="HO991" s="5" t="n"/>
      <c r="HP991" s="5" t="n"/>
      <c r="HQ991" s="5" t="n"/>
      <c r="HR991" s="5" t="n"/>
      <c r="HS991" s="5" t="n"/>
    </row>
    <row r="992">
      <c r="C992" s="2" t="n"/>
      <c r="G992" s="480" t="n"/>
      <c r="H992" s="2" t="n"/>
      <c r="I992" s="2" t="n"/>
      <c r="K992" s="480" t="n"/>
      <c r="L992" s="480" t="n"/>
      <c r="M992" s="480" t="n"/>
      <c r="N992" s="490" t="n"/>
      <c r="O992" s="398" t="n"/>
      <c r="HM992" s="5" t="n"/>
      <c r="HN992" s="5" t="n"/>
      <c r="HO992" s="5" t="n"/>
      <c r="HP992" s="5" t="n"/>
      <c r="HQ992" s="5" t="n"/>
      <c r="HR992" s="5" t="n"/>
      <c r="HS992" s="5" t="n"/>
    </row>
    <row r="993">
      <c r="C993" s="2" t="n"/>
      <c r="G993" s="480" t="n"/>
      <c r="H993" s="2" t="n"/>
      <c r="I993" s="2" t="n"/>
      <c r="K993" s="480" t="n"/>
      <c r="L993" s="480" t="n"/>
      <c r="M993" s="480" t="n"/>
      <c r="N993" s="490" t="n"/>
      <c r="O993" s="398" t="n"/>
      <c r="HM993" s="5" t="n"/>
      <c r="HN993" s="5" t="n"/>
      <c r="HO993" s="5" t="n"/>
      <c r="HP993" s="5" t="n"/>
      <c r="HQ993" s="5" t="n"/>
      <c r="HR993" s="5" t="n"/>
      <c r="HS993" s="5" t="n"/>
    </row>
    <row r="994">
      <c r="C994" s="2" t="n"/>
      <c r="G994" s="480" t="n"/>
      <c r="H994" s="2" t="n"/>
      <c r="I994" s="2" t="n"/>
      <c r="K994" s="480" t="n"/>
      <c r="L994" s="480" t="n"/>
      <c r="M994" s="480" t="n"/>
      <c r="N994" s="490" t="n"/>
      <c r="O994" s="398" t="n"/>
      <c r="HM994" s="5" t="n"/>
      <c r="HN994" s="5" t="n"/>
      <c r="HO994" s="5" t="n"/>
      <c r="HP994" s="5" t="n"/>
      <c r="HQ994" s="5" t="n"/>
      <c r="HR994" s="5" t="n"/>
      <c r="HS994" s="5" t="n"/>
    </row>
    <row r="995">
      <c r="C995" s="2" t="n"/>
      <c r="G995" s="480" t="n"/>
      <c r="H995" s="2" t="n"/>
      <c r="I995" s="2" t="n"/>
      <c r="K995" s="480" t="n"/>
      <c r="L995" s="480" t="n"/>
      <c r="M995" s="480" t="n"/>
      <c r="N995" s="490" t="n"/>
      <c r="O995" s="398" t="n"/>
      <c r="HM995" s="5" t="n"/>
      <c r="HN995" s="5" t="n"/>
      <c r="HO995" s="5" t="n"/>
      <c r="HP995" s="5" t="n"/>
      <c r="HQ995" s="5" t="n"/>
      <c r="HR995" s="5" t="n"/>
      <c r="HS995" s="5" t="n"/>
    </row>
    <row r="996">
      <c r="C996" s="2" t="n"/>
      <c r="G996" s="480" t="n"/>
      <c r="H996" s="2" t="n"/>
      <c r="I996" s="2" t="n"/>
      <c r="K996" s="480" t="n"/>
      <c r="L996" s="480" t="n"/>
      <c r="M996" s="480" t="n"/>
      <c r="N996" s="490" t="n"/>
      <c r="O996" s="398" t="n"/>
      <c r="HM996" s="5" t="n"/>
      <c r="HN996" s="5" t="n"/>
      <c r="HO996" s="5" t="n"/>
      <c r="HP996" s="5" t="n"/>
      <c r="HQ996" s="5" t="n"/>
      <c r="HR996" s="5" t="n"/>
      <c r="HS996" s="5" t="n"/>
    </row>
    <row r="997">
      <c r="C997" s="2" t="n"/>
      <c r="G997" s="480" t="n"/>
      <c r="H997" s="2" t="n"/>
      <c r="I997" s="2" t="n"/>
      <c r="K997" s="480" t="n"/>
      <c r="L997" s="480" t="n"/>
      <c r="M997" s="480" t="n"/>
      <c r="N997" s="490" t="n"/>
      <c r="O997" s="398" t="n"/>
      <c r="HM997" s="5" t="n"/>
      <c r="HN997" s="5" t="n"/>
      <c r="HO997" s="5" t="n"/>
      <c r="HP997" s="5" t="n"/>
      <c r="HQ997" s="5" t="n"/>
      <c r="HR997" s="5" t="n"/>
      <c r="HS997" s="5" t="n"/>
    </row>
    <row r="998">
      <c r="C998" s="2" t="n"/>
      <c r="G998" s="480" t="n"/>
      <c r="H998" s="2" t="n"/>
      <c r="I998" s="2" t="n"/>
      <c r="K998" s="480" t="n"/>
      <c r="L998" s="480" t="n"/>
      <c r="M998" s="480" t="n"/>
      <c r="N998" s="490" t="n"/>
      <c r="O998" s="398" t="n"/>
      <c r="HM998" s="5" t="n"/>
      <c r="HN998" s="5" t="n"/>
      <c r="HO998" s="5" t="n"/>
      <c r="HP998" s="5" t="n"/>
      <c r="HQ998" s="5" t="n"/>
      <c r="HR998" s="5" t="n"/>
      <c r="HS998" s="5" t="n"/>
    </row>
    <row r="999">
      <c r="C999" s="2" t="n"/>
      <c r="G999" s="480" t="n"/>
      <c r="H999" s="2" t="n"/>
      <c r="I999" s="2" t="n"/>
      <c r="K999" s="480" t="n"/>
      <c r="L999" s="480" t="n"/>
      <c r="M999" s="480" t="n"/>
      <c r="N999" s="490" t="n"/>
      <c r="O999" s="398" t="n"/>
      <c r="HM999" s="5" t="n"/>
      <c r="HN999" s="5" t="n"/>
      <c r="HO999" s="5" t="n"/>
      <c r="HP999" s="5" t="n"/>
      <c r="HQ999" s="5" t="n"/>
      <c r="HR999" s="5" t="n"/>
      <c r="HS999" s="5" t="n"/>
    </row>
    <row r="1000">
      <c r="C1000" s="2" t="n"/>
      <c r="G1000" s="480" t="n"/>
      <c r="H1000" s="2" t="n"/>
      <c r="I1000" s="2" t="n"/>
      <c r="K1000" s="480" t="n"/>
      <c r="L1000" s="480" t="n"/>
      <c r="M1000" s="480" t="n"/>
      <c r="N1000" s="490" t="n"/>
      <c r="O1000" s="398" t="n"/>
      <c r="HM1000" s="5" t="n"/>
      <c r="HN1000" s="5" t="n"/>
      <c r="HO1000" s="5" t="n"/>
      <c r="HP1000" s="5" t="n"/>
      <c r="HQ1000" s="5" t="n"/>
      <c r="HR1000" s="5" t="n"/>
      <c r="HS1000" s="5" t="n"/>
    </row>
    <row r="1001">
      <c r="C1001" s="2" t="n"/>
      <c r="G1001" s="480" t="n"/>
      <c r="H1001" s="2" t="n"/>
      <c r="I1001" s="2" t="n"/>
      <c r="K1001" s="480" t="n"/>
      <c r="L1001" s="480" t="n"/>
      <c r="M1001" s="480" t="n"/>
      <c r="N1001" s="490" t="n"/>
      <c r="O1001" s="398" t="n"/>
      <c r="HM1001" s="5" t="n"/>
      <c r="HN1001" s="5" t="n"/>
      <c r="HO1001" s="5" t="n"/>
      <c r="HP1001" s="5" t="n"/>
      <c r="HQ1001" s="5" t="n"/>
      <c r="HR1001" s="5" t="n"/>
      <c r="HS1001" s="5" t="n"/>
    </row>
    <row r="1002">
      <c r="C1002" s="2" t="n"/>
      <c r="G1002" s="480" t="n"/>
      <c r="H1002" s="2" t="n"/>
      <c r="I1002" s="2" t="n"/>
      <c r="K1002" s="480" t="n"/>
      <c r="L1002" s="480" t="n"/>
      <c r="M1002" s="480" t="n"/>
      <c r="N1002" s="490" t="n"/>
      <c r="O1002" s="398" t="n"/>
      <c r="HM1002" s="5" t="n"/>
      <c r="HN1002" s="5" t="n"/>
      <c r="HO1002" s="5" t="n"/>
      <c r="HP1002" s="5" t="n"/>
      <c r="HQ1002" s="5" t="n"/>
      <c r="HR1002" s="5" t="n"/>
      <c r="HS1002" s="5" t="n"/>
    </row>
    <row r="1003">
      <c r="C1003" s="2" t="n"/>
      <c r="G1003" s="480" t="n"/>
      <c r="H1003" s="2" t="n"/>
      <c r="I1003" s="2" t="n"/>
      <c r="K1003" s="480" t="n"/>
      <c r="L1003" s="480" t="n"/>
      <c r="M1003" s="480" t="n"/>
      <c r="N1003" s="490" t="n"/>
      <c r="O1003" s="398" t="n"/>
      <c r="HM1003" s="5" t="n"/>
      <c r="HN1003" s="5" t="n"/>
      <c r="HO1003" s="5" t="n"/>
      <c r="HP1003" s="5" t="n"/>
      <c r="HQ1003" s="5" t="n"/>
      <c r="HR1003" s="5" t="n"/>
      <c r="HS1003" s="5" t="n"/>
    </row>
    <row r="1004">
      <c r="C1004" s="2" t="n"/>
      <c r="G1004" s="480" t="n"/>
      <c r="H1004" s="2" t="n"/>
      <c r="I1004" s="2" t="n"/>
      <c r="K1004" s="480" t="n"/>
      <c r="L1004" s="480" t="n"/>
      <c r="M1004" s="480" t="n"/>
      <c r="N1004" s="490" t="n"/>
      <c r="O1004" s="398" t="n"/>
      <c r="HM1004" s="5" t="n"/>
      <c r="HN1004" s="5" t="n"/>
      <c r="HO1004" s="5" t="n"/>
      <c r="HP1004" s="5" t="n"/>
      <c r="HQ1004" s="5" t="n"/>
      <c r="HR1004" s="5" t="n"/>
      <c r="HS1004" s="5" t="n"/>
    </row>
    <row r="1005">
      <c r="C1005" s="2" t="n"/>
      <c r="G1005" s="480" t="n"/>
      <c r="H1005" s="2" t="n"/>
      <c r="I1005" s="2" t="n"/>
      <c r="K1005" s="480" t="n"/>
      <c r="L1005" s="480" t="n"/>
      <c r="M1005" s="480" t="n"/>
      <c r="N1005" s="490" t="n"/>
      <c r="O1005" s="398" t="n"/>
      <c r="HM1005" s="5" t="n"/>
      <c r="HN1005" s="5" t="n"/>
      <c r="HO1005" s="5" t="n"/>
      <c r="HP1005" s="5" t="n"/>
      <c r="HQ1005" s="5" t="n"/>
      <c r="HR1005" s="5" t="n"/>
      <c r="HS1005" s="5" t="n"/>
    </row>
    <row r="1006">
      <c r="C1006" s="2" t="n"/>
      <c r="G1006" s="480" t="n"/>
      <c r="H1006" s="2" t="n"/>
      <c r="I1006" s="2" t="n"/>
      <c r="K1006" s="480" t="n"/>
      <c r="L1006" s="480" t="n"/>
      <c r="M1006" s="480" t="n"/>
      <c r="N1006" s="490" t="n"/>
      <c r="O1006" s="398" t="n"/>
      <c r="HM1006" s="5" t="n"/>
      <c r="HN1006" s="5" t="n"/>
      <c r="HO1006" s="5" t="n"/>
      <c r="HP1006" s="5" t="n"/>
      <c r="HQ1006" s="5" t="n"/>
      <c r="HR1006" s="5" t="n"/>
      <c r="HS1006" s="5" t="n"/>
    </row>
    <row r="1007">
      <c r="C1007" s="2" t="n"/>
      <c r="G1007" s="480" t="n"/>
      <c r="H1007" s="2" t="n"/>
      <c r="I1007" s="2" t="n"/>
      <c r="K1007" s="480" t="n"/>
      <c r="L1007" s="480" t="n"/>
      <c r="M1007" s="480" t="n"/>
      <c r="N1007" s="490" t="n"/>
      <c r="O1007" s="398" t="n"/>
      <c r="HM1007" s="5" t="n"/>
      <c r="HN1007" s="5" t="n"/>
      <c r="HO1007" s="5" t="n"/>
      <c r="HP1007" s="5" t="n"/>
      <c r="HQ1007" s="5" t="n"/>
      <c r="HR1007" s="5" t="n"/>
      <c r="HS1007" s="5" t="n"/>
    </row>
    <row r="1008">
      <c r="C1008" s="2" t="n"/>
      <c r="G1008" s="480" t="n"/>
      <c r="H1008" s="2" t="n"/>
      <c r="I1008" s="2" t="n"/>
      <c r="K1008" s="480" t="n"/>
      <c r="L1008" s="480" t="n"/>
      <c r="M1008" s="480" t="n"/>
      <c r="N1008" s="490" t="n"/>
      <c r="O1008" s="398" t="n"/>
      <c r="HM1008" s="5" t="n"/>
      <c r="HN1008" s="5" t="n"/>
      <c r="HO1008" s="5" t="n"/>
      <c r="HP1008" s="5" t="n"/>
      <c r="HQ1008" s="5" t="n"/>
      <c r="HR1008" s="5" t="n"/>
      <c r="HS1008" s="5" t="n"/>
    </row>
    <row r="1009">
      <c r="C1009" s="2" t="n"/>
      <c r="G1009" s="480" t="n"/>
      <c r="H1009" s="2" t="n"/>
      <c r="I1009" s="2" t="n"/>
      <c r="K1009" s="480" t="n"/>
      <c r="L1009" s="480" t="n"/>
      <c r="M1009" s="480" t="n"/>
      <c r="N1009" s="490" t="n"/>
      <c r="O1009" s="398" t="n"/>
      <c r="HM1009" s="5" t="n"/>
      <c r="HN1009" s="5" t="n"/>
      <c r="HO1009" s="5" t="n"/>
      <c r="HP1009" s="5" t="n"/>
      <c r="HQ1009" s="5" t="n"/>
      <c r="HR1009" s="5" t="n"/>
      <c r="HS1009" s="5" t="n"/>
    </row>
    <row r="1010">
      <c r="C1010" s="2" t="n"/>
      <c r="G1010" s="480" t="n"/>
      <c r="H1010" s="2" t="n"/>
      <c r="I1010" s="2" t="n"/>
      <c r="K1010" s="480" t="n"/>
      <c r="L1010" s="480" t="n"/>
      <c r="M1010" s="480" t="n"/>
      <c r="N1010" s="490" t="n"/>
      <c r="O1010" s="398" t="n"/>
      <c r="HM1010" s="5" t="n"/>
      <c r="HN1010" s="5" t="n"/>
      <c r="HO1010" s="5" t="n"/>
      <c r="HP1010" s="5" t="n"/>
      <c r="HQ1010" s="5" t="n"/>
      <c r="HR1010" s="5" t="n"/>
      <c r="HS1010" s="5" t="n"/>
    </row>
    <row r="1011">
      <c r="C1011" s="2" t="n"/>
      <c r="G1011" s="480" t="n"/>
      <c r="H1011" s="2" t="n"/>
      <c r="I1011" s="2" t="n"/>
      <c r="K1011" s="480" t="n"/>
      <c r="L1011" s="480" t="n"/>
      <c r="M1011" s="480" t="n"/>
      <c r="N1011" s="490" t="n"/>
      <c r="O1011" s="398" t="n"/>
      <c r="HM1011" s="5" t="n"/>
      <c r="HN1011" s="5" t="n"/>
      <c r="HO1011" s="5" t="n"/>
      <c r="HP1011" s="5" t="n"/>
      <c r="HQ1011" s="5" t="n"/>
      <c r="HR1011" s="5" t="n"/>
      <c r="HS1011" s="5" t="n"/>
    </row>
    <row r="1012">
      <c r="C1012" s="2" t="n"/>
      <c r="G1012" s="480" t="n"/>
      <c r="H1012" s="2" t="n"/>
      <c r="I1012" s="2" t="n"/>
      <c r="K1012" s="480" t="n"/>
      <c r="L1012" s="480" t="n"/>
      <c r="M1012" s="480" t="n"/>
      <c r="N1012" s="490" t="n"/>
      <c r="O1012" s="398" t="n"/>
      <c r="HM1012" s="5" t="n"/>
      <c r="HN1012" s="5" t="n"/>
      <c r="HO1012" s="5" t="n"/>
      <c r="HP1012" s="5" t="n"/>
      <c r="HQ1012" s="5" t="n"/>
      <c r="HR1012" s="5" t="n"/>
      <c r="HS1012" s="5" t="n"/>
    </row>
    <row r="1013">
      <c r="C1013" s="2" t="n"/>
      <c r="G1013" s="480" t="n"/>
      <c r="H1013" s="2" t="n"/>
      <c r="I1013" s="2" t="n"/>
      <c r="K1013" s="480" t="n"/>
      <c r="L1013" s="480" t="n"/>
      <c r="M1013" s="480" t="n"/>
      <c r="N1013" s="490" t="n"/>
      <c r="O1013" s="398" t="n"/>
      <c r="HM1013" s="5" t="n"/>
      <c r="HN1013" s="5" t="n"/>
      <c r="HO1013" s="5" t="n"/>
      <c r="HP1013" s="5" t="n"/>
      <c r="HQ1013" s="5" t="n"/>
      <c r="HR1013" s="5" t="n"/>
      <c r="HS1013" s="5" t="n"/>
    </row>
    <row r="1014">
      <c r="C1014" s="2" t="n"/>
      <c r="G1014" s="480" t="n"/>
      <c r="H1014" s="2" t="n"/>
      <c r="I1014" s="2" t="n"/>
      <c r="K1014" s="480" t="n"/>
      <c r="L1014" s="480" t="n"/>
      <c r="M1014" s="480" t="n"/>
      <c r="N1014" s="490" t="n"/>
      <c r="O1014" s="398" t="n"/>
      <c r="HM1014" s="5" t="n"/>
      <c r="HN1014" s="5" t="n"/>
      <c r="HO1014" s="5" t="n"/>
      <c r="HP1014" s="5" t="n"/>
      <c r="HQ1014" s="5" t="n"/>
      <c r="HR1014" s="5" t="n"/>
      <c r="HS1014" s="5" t="n"/>
    </row>
    <row r="1015">
      <c r="C1015" s="2" t="n"/>
      <c r="G1015" s="480" t="n"/>
      <c r="H1015" s="2" t="n"/>
      <c r="I1015" s="2" t="n"/>
      <c r="K1015" s="480" t="n"/>
      <c r="L1015" s="480" t="n"/>
      <c r="M1015" s="480" t="n"/>
      <c r="N1015" s="490" t="n"/>
      <c r="O1015" s="398" t="n"/>
      <c r="HM1015" s="5" t="n"/>
      <c r="HN1015" s="5" t="n"/>
      <c r="HO1015" s="5" t="n"/>
      <c r="HP1015" s="5" t="n"/>
      <c r="HQ1015" s="5" t="n"/>
      <c r="HR1015" s="5" t="n"/>
      <c r="HS1015" s="5" t="n"/>
    </row>
    <row r="1016">
      <c r="C1016" s="2" t="n"/>
      <c r="G1016" s="480" t="n"/>
      <c r="H1016" s="2" t="n"/>
      <c r="I1016" s="2" t="n"/>
      <c r="K1016" s="480" t="n"/>
      <c r="L1016" s="480" t="n"/>
      <c r="M1016" s="480" t="n"/>
      <c r="N1016" s="490" t="n"/>
      <c r="O1016" s="398" t="n"/>
      <c r="HM1016" s="5" t="n"/>
      <c r="HN1016" s="5" t="n"/>
      <c r="HO1016" s="5" t="n"/>
      <c r="HP1016" s="5" t="n"/>
      <c r="HQ1016" s="5" t="n"/>
      <c r="HR1016" s="5" t="n"/>
      <c r="HS1016" s="5" t="n"/>
    </row>
    <row r="1017">
      <c r="C1017" s="2" t="n"/>
      <c r="G1017" s="480" t="n"/>
      <c r="H1017" s="2" t="n"/>
      <c r="I1017" s="2" t="n"/>
      <c r="K1017" s="480" t="n"/>
      <c r="L1017" s="480" t="n"/>
      <c r="M1017" s="480" t="n"/>
      <c r="N1017" s="490" t="n"/>
      <c r="O1017" s="398" t="n"/>
      <c r="HM1017" s="5" t="n"/>
      <c r="HN1017" s="5" t="n"/>
      <c r="HO1017" s="5" t="n"/>
      <c r="HP1017" s="5" t="n"/>
      <c r="HQ1017" s="5" t="n"/>
      <c r="HR1017" s="5" t="n"/>
      <c r="HS1017" s="5" t="n"/>
    </row>
    <row r="1018">
      <c r="C1018" s="2" t="n"/>
      <c r="G1018" s="480" t="n"/>
      <c r="H1018" s="2" t="n"/>
      <c r="I1018" s="2" t="n"/>
      <c r="K1018" s="480" t="n"/>
      <c r="L1018" s="480" t="n"/>
      <c r="M1018" s="480" t="n"/>
      <c r="N1018" s="490" t="n"/>
      <c r="O1018" s="398" t="n"/>
      <c r="HM1018" s="5" t="n"/>
      <c r="HN1018" s="5" t="n"/>
      <c r="HO1018" s="5" t="n"/>
      <c r="HP1018" s="5" t="n"/>
      <c r="HQ1018" s="5" t="n"/>
      <c r="HR1018" s="5" t="n"/>
      <c r="HS1018" s="5" t="n"/>
    </row>
    <row r="1019">
      <c r="C1019" s="2" t="n"/>
      <c r="G1019" s="480" t="n"/>
      <c r="H1019" s="2" t="n"/>
      <c r="I1019" s="2" t="n"/>
      <c r="K1019" s="480" t="n"/>
      <c r="L1019" s="480" t="n"/>
      <c r="M1019" s="480" t="n"/>
      <c r="N1019" s="490" t="n"/>
      <c r="O1019" s="398" t="n"/>
      <c r="HM1019" s="5" t="n"/>
      <c r="HN1019" s="5" t="n"/>
      <c r="HO1019" s="5" t="n"/>
      <c r="HP1019" s="5" t="n"/>
      <c r="HQ1019" s="5" t="n"/>
      <c r="HR1019" s="5" t="n"/>
      <c r="HS1019" s="5" t="n"/>
    </row>
    <row r="1020">
      <c r="C1020" s="2" t="n"/>
      <c r="G1020" s="480" t="n"/>
      <c r="H1020" s="2" t="n"/>
      <c r="I1020" s="2" t="n"/>
      <c r="K1020" s="480" t="n"/>
      <c r="L1020" s="480" t="n"/>
      <c r="M1020" s="480" t="n"/>
      <c r="N1020" s="490" t="n"/>
      <c r="O1020" s="398" t="n"/>
      <c r="HM1020" s="5" t="n"/>
      <c r="HN1020" s="5" t="n"/>
      <c r="HO1020" s="5" t="n"/>
      <c r="HP1020" s="5" t="n"/>
      <c r="HQ1020" s="5" t="n"/>
      <c r="HR1020" s="5" t="n"/>
      <c r="HS1020" s="5" t="n"/>
    </row>
    <row r="1021">
      <c r="C1021" s="2" t="n"/>
      <c r="G1021" s="480" t="n"/>
      <c r="H1021" s="2" t="n"/>
      <c r="I1021" s="2" t="n"/>
      <c r="K1021" s="480" t="n"/>
      <c r="L1021" s="480" t="n"/>
      <c r="M1021" s="480" t="n"/>
      <c r="N1021" s="490" t="n"/>
      <c r="O1021" s="398" t="n"/>
      <c r="HM1021" s="5" t="n"/>
      <c r="HN1021" s="5" t="n"/>
      <c r="HO1021" s="5" t="n"/>
      <c r="HP1021" s="5" t="n"/>
      <c r="HQ1021" s="5" t="n"/>
      <c r="HR1021" s="5" t="n"/>
      <c r="HS1021" s="5" t="n"/>
    </row>
    <row r="1022">
      <c r="C1022" s="2" t="n"/>
      <c r="G1022" s="480" t="n"/>
      <c r="H1022" s="2" t="n"/>
      <c r="I1022" s="2" t="n"/>
      <c r="K1022" s="480" t="n"/>
      <c r="L1022" s="480" t="n"/>
      <c r="M1022" s="480" t="n"/>
      <c r="N1022" s="490" t="n"/>
      <c r="O1022" s="398" t="n"/>
      <c r="HM1022" s="5" t="n"/>
      <c r="HN1022" s="5" t="n"/>
      <c r="HO1022" s="5" t="n"/>
      <c r="HP1022" s="5" t="n"/>
      <c r="HQ1022" s="5" t="n"/>
      <c r="HR1022" s="5" t="n"/>
      <c r="HS1022" s="5" t="n"/>
    </row>
    <row r="1023">
      <c r="C1023" s="2" t="n"/>
      <c r="G1023" s="480" t="n"/>
      <c r="H1023" s="2" t="n"/>
      <c r="I1023" s="2" t="n"/>
      <c r="K1023" s="480" t="n"/>
      <c r="L1023" s="480" t="n"/>
      <c r="M1023" s="480" t="n"/>
      <c r="N1023" s="490" t="n"/>
      <c r="O1023" s="398" t="n"/>
      <c r="HM1023" s="5" t="n"/>
      <c r="HN1023" s="5" t="n"/>
      <c r="HO1023" s="5" t="n"/>
      <c r="HP1023" s="5" t="n"/>
      <c r="HQ1023" s="5" t="n"/>
      <c r="HR1023" s="5" t="n"/>
      <c r="HS1023" s="5" t="n"/>
    </row>
    <row r="1024">
      <c r="C1024" s="2" t="n"/>
      <c r="G1024" s="480" t="n"/>
      <c r="H1024" s="2" t="n"/>
      <c r="I1024" s="2" t="n"/>
      <c r="K1024" s="480" t="n"/>
      <c r="L1024" s="480" t="n"/>
      <c r="M1024" s="480" t="n"/>
      <c r="N1024" s="490" t="n"/>
      <c r="O1024" s="398" t="n"/>
      <c r="HM1024" s="5" t="n"/>
      <c r="HN1024" s="5" t="n"/>
      <c r="HO1024" s="5" t="n"/>
      <c r="HP1024" s="5" t="n"/>
      <c r="HQ1024" s="5" t="n"/>
      <c r="HR1024" s="5" t="n"/>
      <c r="HS1024" s="5" t="n"/>
    </row>
    <row r="1025">
      <c r="C1025" s="2" t="n"/>
      <c r="G1025" s="480" t="n"/>
      <c r="H1025" s="2" t="n"/>
      <c r="I1025" s="2" t="n"/>
      <c r="K1025" s="480" t="n"/>
      <c r="L1025" s="480" t="n"/>
      <c r="M1025" s="480" t="n"/>
      <c r="N1025" s="490" t="n"/>
      <c r="O1025" s="398" t="n"/>
      <c r="HM1025" s="5" t="n"/>
      <c r="HN1025" s="5" t="n"/>
      <c r="HO1025" s="5" t="n"/>
      <c r="HP1025" s="5" t="n"/>
      <c r="HQ1025" s="5" t="n"/>
      <c r="HR1025" s="5" t="n"/>
      <c r="HS1025" s="5" t="n"/>
    </row>
    <row r="1026">
      <c r="C1026" s="2" t="n"/>
      <c r="G1026" s="480" t="n"/>
      <c r="H1026" s="2" t="n"/>
      <c r="I1026" s="2" t="n"/>
      <c r="K1026" s="480" t="n"/>
      <c r="L1026" s="480" t="n"/>
      <c r="M1026" s="480" t="n"/>
      <c r="N1026" s="490" t="n"/>
      <c r="O1026" s="398" t="n"/>
      <c r="HM1026" s="5" t="n"/>
      <c r="HN1026" s="5" t="n"/>
      <c r="HO1026" s="5" t="n"/>
      <c r="HP1026" s="5" t="n"/>
      <c r="HQ1026" s="5" t="n"/>
      <c r="HR1026" s="5" t="n"/>
      <c r="HS1026" s="5" t="n"/>
    </row>
    <row r="1027">
      <c r="C1027" s="2" t="n"/>
      <c r="G1027" s="480" t="n"/>
      <c r="H1027" s="2" t="n"/>
      <c r="I1027" s="2" t="n"/>
      <c r="K1027" s="480" t="n"/>
      <c r="L1027" s="480" t="n"/>
      <c r="M1027" s="480" t="n"/>
      <c r="N1027" s="490" t="n"/>
      <c r="O1027" s="398" t="n"/>
      <c r="HM1027" s="5" t="n"/>
      <c r="HN1027" s="5" t="n"/>
      <c r="HO1027" s="5" t="n"/>
      <c r="HP1027" s="5" t="n"/>
      <c r="HQ1027" s="5" t="n"/>
      <c r="HR1027" s="5" t="n"/>
      <c r="HS1027" s="5" t="n"/>
    </row>
    <row r="1028">
      <c r="C1028" s="2" t="n"/>
      <c r="G1028" s="480" t="n"/>
      <c r="H1028" s="2" t="n"/>
      <c r="I1028" s="2" t="n"/>
      <c r="K1028" s="480" t="n"/>
      <c r="L1028" s="480" t="n"/>
      <c r="M1028" s="480" t="n"/>
      <c r="N1028" s="490" t="n"/>
      <c r="O1028" s="398" t="n"/>
      <c r="HM1028" s="5" t="n"/>
      <c r="HN1028" s="5" t="n"/>
      <c r="HO1028" s="5" t="n"/>
      <c r="HP1028" s="5" t="n"/>
      <c r="HQ1028" s="5" t="n"/>
      <c r="HR1028" s="5" t="n"/>
      <c r="HS1028" s="5" t="n"/>
    </row>
    <row r="1029">
      <c r="C1029" s="2" t="n"/>
      <c r="G1029" s="480" t="n"/>
      <c r="H1029" s="2" t="n"/>
      <c r="I1029" s="2" t="n"/>
      <c r="K1029" s="480" t="n"/>
      <c r="L1029" s="480" t="n"/>
      <c r="M1029" s="480" t="n"/>
      <c r="N1029" s="490" t="n"/>
      <c r="O1029" s="398" t="n"/>
      <c r="HM1029" s="5" t="n"/>
      <c r="HN1029" s="5" t="n"/>
      <c r="HO1029" s="5" t="n"/>
      <c r="HP1029" s="5" t="n"/>
      <c r="HQ1029" s="5" t="n"/>
      <c r="HR1029" s="5" t="n"/>
      <c r="HS1029" s="5" t="n"/>
    </row>
    <row r="1030">
      <c r="C1030" s="2" t="n"/>
      <c r="G1030" s="480" t="n"/>
      <c r="H1030" s="2" t="n"/>
      <c r="I1030" s="2" t="n"/>
      <c r="K1030" s="480" t="n"/>
      <c r="L1030" s="480" t="n"/>
      <c r="M1030" s="480" t="n"/>
      <c r="N1030" s="490" t="n"/>
      <c r="O1030" s="398" t="n"/>
      <c r="HM1030" s="5" t="n"/>
      <c r="HN1030" s="5" t="n"/>
      <c r="HO1030" s="5" t="n"/>
      <c r="HP1030" s="5" t="n"/>
      <c r="HQ1030" s="5" t="n"/>
      <c r="HR1030" s="5" t="n"/>
      <c r="HS1030" s="5" t="n"/>
    </row>
    <row r="1031">
      <c r="C1031" s="2" t="n"/>
      <c r="G1031" s="480" t="n"/>
      <c r="H1031" s="2" t="n"/>
      <c r="I1031" s="2" t="n"/>
      <c r="K1031" s="480" t="n"/>
      <c r="L1031" s="480" t="n"/>
      <c r="M1031" s="480" t="n"/>
      <c r="N1031" s="490" t="n"/>
      <c r="O1031" s="398" t="n"/>
      <c r="HM1031" s="5" t="n"/>
      <c r="HN1031" s="5" t="n"/>
      <c r="HO1031" s="5" t="n"/>
      <c r="HP1031" s="5" t="n"/>
      <c r="HQ1031" s="5" t="n"/>
      <c r="HR1031" s="5" t="n"/>
      <c r="HS1031" s="5" t="n"/>
    </row>
    <row r="1032">
      <c r="C1032" s="2" t="n"/>
      <c r="G1032" s="480" t="n"/>
      <c r="H1032" s="2" t="n"/>
      <c r="I1032" s="2" t="n"/>
      <c r="K1032" s="480" t="n"/>
      <c r="L1032" s="480" t="n"/>
      <c r="M1032" s="480" t="n"/>
      <c r="N1032" s="490" t="n"/>
      <c r="O1032" s="398" t="n"/>
      <c r="HM1032" s="5" t="n"/>
      <c r="HN1032" s="5" t="n"/>
      <c r="HO1032" s="5" t="n"/>
      <c r="HP1032" s="5" t="n"/>
      <c r="HQ1032" s="5" t="n"/>
      <c r="HR1032" s="5" t="n"/>
      <c r="HS1032" s="5" t="n"/>
    </row>
    <row r="1033">
      <c r="C1033" s="2" t="n"/>
      <c r="G1033" s="480" t="n"/>
      <c r="H1033" s="2" t="n"/>
      <c r="I1033" s="2" t="n"/>
      <c r="K1033" s="480" t="n"/>
      <c r="L1033" s="480" t="n"/>
      <c r="M1033" s="480" t="n"/>
      <c r="N1033" s="490" t="n"/>
      <c r="O1033" s="398" t="n"/>
      <c r="HM1033" s="5" t="n"/>
      <c r="HN1033" s="5" t="n"/>
      <c r="HO1033" s="5" t="n"/>
      <c r="HP1033" s="5" t="n"/>
      <c r="HQ1033" s="5" t="n"/>
      <c r="HR1033" s="5" t="n"/>
      <c r="HS1033" s="5" t="n"/>
    </row>
    <row r="1034">
      <c r="C1034" s="2" t="n"/>
      <c r="G1034" s="480" t="n"/>
      <c r="H1034" s="2" t="n"/>
      <c r="I1034" s="2" t="n"/>
      <c r="K1034" s="480" t="n"/>
      <c r="L1034" s="480" t="n"/>
      <c r="M1034" s="480" t="n"/>
      <c r="N1034" s="490" t="n"/>
      <c r="O1034" s="398" t="n"/>
      <c r="HM1034" s="5" t="n"/>
      <c r="HN1034" s="5" t="n"/>
      <c r="HO1034" s="5" t="n"/>
      <c r="HP1034" s="5" t="n"/>
      <c r="HQ1034" s="5" t="n"/>
      <c r="HR1034" s="5" t="n"/>
      <c r="HS1034" s="5" t="n"/>
    </row>
    <row r="1035">
      <c r="C1035" s="2" t="n"/>
      <c r="G1035" s="480" t="n"/>
      <c r="H1035" s="2" t="n"/>
      <c r="I1035" s="2" t="n"/>
      <c r="K1035" s="480" t="n"/>
      <c r="L1035" s="480" t="n"/>
      <c r="M1035" s="480" t="n"/>
      <c r="N1035" s="490" t="n"/>
      <c r="O1035" s="398" t="n"/>
      <c r="HM1035" s="5" t="n"/>
      <c r="HN1035" s="5" t="n"/>
      <c r="HO1035" s="5" t="n"/>
      <c r="HP1035" s="5" t="n"/>
      <c r="HQ1035" s="5" t="n"/>
      <c r="HR1035" s="5" t="n"/>
      <c r="HS1035" s="5" t="n"/>
    </row>
    <row r="1036">
      <c r="C1036" s="2" t="n"/>
      <c r="G1036" s="480" t="n"/>
      <c r="H1036" s="2" t="n"/>
      <c r="I1036" s="2" t="n"/>
      <c r="K1036" s="480" t="n"/>
      <c r="L1036" s="480" t="n"/>
      <c r="M1036" s="480" t="n"/>
      <c r="N1036" s="490" t="n"/>
      <c r="O1036" s="398" t="n"/>
      <c r="HM1036" s="5" t="n"/>
      <c r="HN1036" s="5" t="n"/>
      <c r="HO1036" s="5" t="n"/>
      <c r="HP1036" s="5" t="n"/>
      <c r="HQ1036" s="5" t="n"/>
      <c r="HR1036" s="5" t="n"/>
      <c r="HS1036" s="5" t="n"/>
    </row>
    <row r="1037">
      <c r="C1037" s="2" t="n"/>
      <c r="G1037" s="480" t="n"/>
      <c r="H1037" s="2" t="n"/>
      <c r="I1037" s="2" t="n"/>
      <c r="K1037" s="480" t="n"/>
      <c r="L1037" s="480" t="n"/>
      <c r="M1037" s="480" t="n"/>
      <c r="N1037" s="490" t="n"/>
      <c r="O1037" s="398" t="n"/>
      <c r="HM1037" s="5" t="n"/>
      <c r="HN1037" s="5" t="n"/>
      <c r="HO1037" s="5" t="n"/>
      <c r="HP1037" s="5" t="n"/>
      <c r="HQ1037" s="5" t="n"/>
      <c r="HR1037" s="5" t="n"/>
      <c r="HS1037" s="5" t="n"/>
    </row>
    <row r="1038">
      <c r="C1038" s="2" t="n"/>
      <c r="G1038" s="480" t="n"/>
      <c r="H1038" s="2" t="n"/>
      <c r="I1038" s="2" t="n"/>
      <c r="K1038" s="480" t="n"/>
      <c r="L1038" s="480" t="n"/>
      <c r="M1038" s="480" t="n"/>
      <c r="N1038" s="490" t="n"/>
      <c r="O1038" s="398" t="n"/>
      <c r="HM1038" s="5" t="n"/>
      <c r="HN1038" s="5" t="n"/>
      <c r="HO1038" s="5" t="n"/>
      <c r="HP1038" s="5" t="n"/>
      <c r="HQ1038" s="5" t="n"/>
      <c r="HR1038" s="5" t="n"/>
      <c r="HS1038" s="5" t="n"/>
    </row>
    <row r="1039">
      <c r="C1039" s="2" t="n"/>
      <c r="G1039" s="480" t="n"/>
      <c r="H1039" s="2" t="n"/>
      <c r="I1039" s="2" t="n"/>
      <c r="K1039" s="480" t="n"/>
      <c r="L1039" s="480" t="n"/>
      <c r="M1039" s="480" t="n"/>
      <c r="N1039" s="490" t="n"/>
      <c r="O1039" s="398" t="n"/>
      <c r="HM1039" s="5" t="n"/>
      <c r="HN1039" s="5" t="n"/>
      <c r="HO1039" s="5" t="n"/>
      <c r="HP1039" s="5" t="n"/>
      <c r="HQ1039" s="5" t="n"/>
      <c r="HR1039" s="5" t="n"/>
      <c r="HS1039" s="5" t="n"/>
    </row>
    <row r="1040">
      <c r="C1040" s="2" t="n"/>
      <c r="G1040" s="480" t="n"/>
      <c r="H1040" s="2" t="n"/>
      <c r="I1040" s="2" t="n"/>
      <c r="K1040" s="480" t="n"/>
      <c r="L1040" s="480" t="n"/>
      <c r="M1040" s="480" t="n"/>
      <c r="N1040" s="490" t="n"/>
      <c r="O1040" s="398" t="n"/>
      <c r="HM1040" s="5" t="n"/>
      <c r="HN1040" s="5" t="n"/>
      <c r="HO1040" s="5" t="n"/>
      <c r="HP1040" s="5" t="n"/>
      <c r="HQ1040" s="5" t="n"/>
      <c r="HR1040" s="5" t="n"/>
      <c r="HS1040" s="5" t="n"/>
    </row>
    <row r="1041">
      <c r="C1041" s="2" t="n"/>
      <c r="G1041" s="480" t="n"/>
      <c r="H1041" s="2" t="n"/>
      <c r="I1041" s="2" t="n"/>
      <c r="K1041" s="480" t="n"/>
      <c r="L1041" s="480" t="n"/>
      <c r="M1041" s="480" t="n"/>
      <c r="N1041" s="490" t="n"/>
      <c r="O1041" s="398" t="n"/>
      <c r="HM1041" s="5" t="n"/>
      <c r="HN1041" s="5" t="n"/>
      <c r="HO1041" s="5" t="n"/>
      <c r="HP1041" s="5" t="n"/>
      <c r="HQ1041" s="5" t="n"/>
      <c r="HR1041" s="5" t="n"/>
      <c r="HS1041" s="5" t="n"/>
    </row>
    <row r="1042">
      <c r="C1042" s="2" t="n"/>
      <c r="G1042" s="480" t="n"/>
      <c r="H1042" s="2" t="n"/>
      <c r="I1042" s="2" t="n"/>
      <c r="K1042" s="480" t="n"/>
      <c r="L1042" s="480" t="n"/>
      <c r="M1042" s="480" t="n"/>
      <c r="N1042" s="490" t="n"/>
      <c r="O1042" s="398" t="n"/>
      <c r="HM1042" s="5" t="n"/>
      <c r="HN1042" s="5" t="n"/>
      <c r="HO1042" s="5" t="n"/>
      <c r="HP1042" s="5" t="n"/>
      <c r="HQ1042" s="5" t="n"/>
      <c r="HR1042" s="5" t="n"/>
      <c r="HS1042" s="5" t="n"/>
    </row>
    <row r="1043">
      <c r="C1043" s="2" t="n"/>
      <c r="G1043" s="480" t="n"/>
      <c r="H1043" s="2" t="n"/>
      <c r="I1043" s="2" t="n"/>
      <c r="K1043" s="480" t="n"/>
      <c r="L1043" s="480" t="n"/>
      <c r="M1043" s="480" t="n"/>
      <c r="N1043" s="490" t="n"/>
      <c r="O1043" s="398" t="n"/>
      <c r="HM1043" s="5" t="n"/>
      <c r="HN1043" s="5" t="n"/>
      <c r="HO1043" s="5" t="n"/>
      <c r="HP1043" s="5" t="n"/>
      <c r="HQ1043" s="5" t="n"/>
      <c r="HR1043" s="5" t="n"/>
      <c r="HS1043" s="5" t="n"/>
    </row>
    <row r="1044">
      <c r="C1044" s="2" t="n"/>
      <c r="G1044" s="480" t="n"/>
      <c r="H1044" s="2" t="n"/>
      <c r="I1044" s="2" t="n"/>
      <c r="K1044" s="480" t="n"/>
      <c r="L1044" s="480" t="n"/>
      <c r="M1044" s="480" t="n"/>
      <c r="N1044" s="490" t="n"/>
      <c r="O1044" s="398" t="n"/>
      <c r="HM1044" s="5" t="n"/>
      <c r="HN1044" s="5" t="n"/>
      <c r="HO1044" s="5" t="n"/>
      <c r="HP1044" s="5" t="n"/>
      <c r="HQ1044" s="5" t="n"/>
      <c r="HR1044" s="5" t="n"/>
      <c r="HS1044" s="5" t="n"/>
    </row>
    <row r="1045">
      <c r="C1045" s="2" t="n"/>
      <c r="G1045" s="480" t="n"/>
      <c r="H1045" s="2" t="n"/>
      <c r="I1045" s="2" t="n"/>
      <c r="K1045" s="480" t="n"/>
      <c r="L1045" s="480" t="n"/>
      <c r="M1045" s="480" t="n"/>
      <c r="N1045" s="490" t="n"/>
      <c r="O1045" s="398" t="n"/>
      <c r="HM1045" s="5" t="n"/>
      <c r="HN1045" s="5" t="n"/>
      <c r="HO1045" s="5" t="n"/>
      <c r="HP1045" s="5" t="n"/>
      <c r="HQ1045" s="5" t="n"/>
      <c r="HR1045" s="5" t="n"/>
      <c r="HS1045" s="5" t="n"/>
    </row>
    <row r="1046">
      <c r="C1046" s="2" t="n"/>
      <c r="G1046" s="480" t="n"/>
      <c r="H1046" s="2" t="n"/>
      <c r="I1046" s="2" t="n"/>
      <c r="K1046" s="480" t="n"/>
      <c r="L1046" s="480" t="n"/>
      <c r="M1046" s="480" t="n"/>
      <c r="N1046" s="490" t="n"/>
      <c r="O1046" s="398" t="n"/>
      <c r="HM1046" s="5" t="n"/>
      <c r="HN1046" s="5" t="n"/>
      <c r="HO1046" s="5" t="n"/>
      <c r="HP1046" s="5" t="n"/>
      <c r="HQ1046" s="5" t="n"/>
      <c r="HR1046" s="5" t="n"/>
      <c r="HS1046" s="5" t="n"/>
    </row>
    <row r="1047">
      <c r="C1047" s="2" t="n"/>
      <c r="G1047" s="480" t="n"/>
      <c r="H1047" s="2" t="n"/>
      <c r="I1047" s="2" t="n"/>
      <c r="K1047" s="480" t="n"/>
      <c r="L1047" s="480" t="n"/>
      <c r="M1047" s="480" t="n"/>
      <c r="N1047" s="490" t="n"/>
      <c r="O1047" s="398" t="n"/>
      <c r="HM1047" s="5" t="n"/>
      <c r="HN1047" s="5" t="n"/>
      <c r="HO1047" s="5" t="n"/>
      <c r="HP1047" s="5" t="n"/>
      <c r="HQ1047" s="5" t="n"/>
      <c r="HR1047" s="5" t="n"/>
      <c r="HS1047" s="5" t="n"/>
    </row>
    <row r="1048">
      <c r="C1048" s="2" t="n"/>
      <c r="G1048" s="480" t="n"/>
      <c r="H1048" s="2" t="n"/>
      <c r="I1048" s="2" t="n"/>
      <c r="K1048" s="480" t="n"/>
      <c r="L1048" s="480" t="n"/>
      <c r="M1048" s="480" t="n"/>
      <c r="N1048" s="490" t="n"/>
      <c r="O1048" s="398" t="n"/>
      <c r="HM1048" s="5" t="n"/>
      <c r="HN1048" s="5" t="n"/>
      <c r="HO1048" s="5" t="n"/>
      <c r="HP1048" s="5" t="n"/>
      <c r="HQ1048" s="5" t="n"/>
      <c r="HR1048" s="5" t="n"/>
      <c r="HS1048" s="5" t="n"/>
    </row>
    <row r="1049">
      <c r="C1049" s="2" t="n"/>
      <c r="G1049" s="480" t="n"/>
      <c r="H1049" s="2" t="n"/>
      <c r="I1049" s="2" t="n"/>
      <c r="K1049" s="480" t="n"/>
      <c r="L1049" s="480" t="n"/>
      <c r="M1049" s="480" t="n"/>
      <c r="N1049" s="490" t="n"/>
      <c r="O1049" s="398" t="n"/>
      <c r="HM1049" s="5" t="n"/>
      <c r="HN1049" s="5" t="n"/>
      <c r="HO1049" s="5" t="n"/>
      <c r="HP1049" s="5" t="n"/>
      <c r="HQ1049" s="5" t="n"/>
      <c r="HR1049" s="5" t="n"/>
      <c r="HS1049" s="5" t="n"/>
    </row>
    <row r="1050">
      <c r="C1050" s="2" t="n"/>
      <c r="G1050" s="480" t="n"/>
      <c r="H1050" s="2" t="n"/>
      <c r="I1050" s="2" t="n"/>
      <c r="K1050" s="480" t="n"/>
      <c r="L1050" s="480" t="n"/>
      <c r="M1050" s="480" t="n"/>
      <c r="N1050" s="490" t="n"/>
      <c r="O1050" s="398" t="n"/>
      <c r="HM1050" s="5" t="n"/>
      <c r="HN1050" s="5" t="n"/>
      <c r="HO1050" s="5" t="n"/>
      <c r="HP1050" s="5" t="n"/>
      <c r="HQ1050" s="5" t="n"/>
      <c r="HR1050" s="5" t="n"/>
      <c r="HS1050" s="5" t="n"/>
    </row>
    <row r="1051">
      <c r="C1051" s="2" t="n"/>
      <c r="G1051" s="480" t="n"/>
      <c r="H1051" s="2" t="n"/>
      <c r="I1051" s="2" t="n"/>
      <c r="K1051" s="480" t="n"/>
      <c r="L1051" s="480" t="n"/>
      <c r="M1051" s="480" t="n"/>
      <c r="N1051" s="490" t="n"/>
      <c r="O1051" s="398" t="n"/>
      <c r="HM1051" s="5" t="n"/>
      <c r="HN1051" s="5" t="n"/>
      <c r="HO1051" s="5" t="n"/>
      <c r="HP1051" s="5" t="n"/>
      <c r="HQ1051" s="5" t="n"/>
      <c r="HR1051" s="5" t="n"/>
      <c r="HS1051" s="5" t="n"/>
    </row>
    <row r="1052">
      <c r="C1052" s="2" t="n"/>
      <c r="G1052" s="480" t="n"/>
      <c r="H1052" s="2" t="n"/>
      <c r="I1052" s="2" t="n"/>
      <c r="K1052" s="480" t="n"/>
      <c r="L1052" s="480" t="n"/>
      <c r="M1052" s="480" t="n"/>
      <c r="N1052" s="490" t="n"/>
      <c r="O1052" s="398" t="n"/>
      <c r="HM1052" s="5" t="n"/>
      <c r="HN1052" s="5" t="n"/>
      <c r="HO1052" s="5" t="n"/>
      <c r="HP1052" s="5" t="n"/>
      <c r="HQ1052" s="5" t="n"/>
      <c r="HR1052" s="5" t="n"/>
      <c r="HS1052" s="5" t="n"/>
    </row>
    <row r="1053">
      <c r="C1053" s="2" t="n"/>
      <c r="G1053" s="480" t="n"/>
      <c r="H1053" s="2" t="n"/>
      <c r="I1053" s="2" t="n"/>
      <c r="K1053" s="480" t="n"/>
      <c r="L1053" s="480" t="n"/>
      <c r="M1053" s="480" t="n"/>
      <c r="N1053" s="490" t="n"/>
      <c r="O1053" s="398" t="n"/>
      <c r="HM1053" s="5" t="n"/>
      <c r="HN1053" s="5" t="n"/>
      <c r="HO1053" s="5" t="n"/>
      <c r="HP1053" s="5" t="n"/>
      <c r="HQ1053" s="5" t="n"/>
      <c r="HR1053" s="5" t="n"/>
      <c r="HS1053" s="5" t="n"/>
    </row>
    <row r="1054">
      <c r="C1054" s="2" t="n"/>
      <c r="G1054" s="480" t="n"/>
      <c r="H1054" s="2" t="n"/>
      <c r="I1054" s="2" t="n"/>
      <c r="K1054" s="480" t="n"/>
      <c r="L1054" s="480" t="n"/>
      <c r="M1054" s="480" t="n"/>
      <c r="N1054" s="490" t="n"/>
      <c r="O1054" s="398" t="n"/>
      <c r="HM1054" s="5" t="n"/>
      <c r="HN1054" s="5" t="n"/>
      <c r="HO1054" s="5" t="n"/>
      <c r="HP1054" s="5" t="n"/>
      <c r="HQ1054" s="5" t="n"/>
      <c r="HR1054" s="5" t="n"/>
      <c r="HS1054" s="5" t="n"/>
    </row>
    <row r="1055">
      <c r="C1055" s="2" t="n"/>
      <c r="G1055" s="480" t="n"/>
      <c r="H1055" s="2" t="n"/>
      <c r="I1055" s="2" t="n"/>
      <c r="K1055" s="480" t="n"/>
      <c r="L1055" s="480" t="n"/>
      <c r="M1055" s="480" t="n"/>
      <c r="N1055" s="490" t="n"/>
      <c r="O1055" s="398" t="n"/>
      <c r="HM1055" s="5" t="n"/>
      <c r="HN1055" s="5" t="n"/>
      <c r="HO1055" s="5" t="n"/>
      <c r="HP1055" s="5" t="n"/>
      <c r="HQ1055" s="5" t="n"/>
      <c r="HR1055" s="5" t="n"/>
      <c r="HS1055" s="5" t="n"/>
    </row>
    <row r="1056">
      <c r="C1056" s="2" t="n"/>
      <c r="G1056" s="480" t="n"/>
      <c r="H1056" s="2" t="n"/>
      <c r="I1056" s="2" t="n"/>
      <c r="K1056" s="480" t="n"/>
      <c r="L1056" s="480" t="n"/>
      <c r="M1056" s="480" t="n"/>
      <c r="N1056" s="490" t="n"/>
      <c r="O1056" s="398" t="n"/>
      <c r="HM1056" s="5" t="n"/>
      <c r="HN1056" s="5" t="n"/>
      <c r="HO1056" s="5" t="n"/>
      <c r="HP1056" s="5" t="n"/>
      <c r="HQ1056" s="5" t="n"/>
      <c r="HR1056" s="5" t="n"/>
      <c r="HS1056" s="5" t="n"/>
    </row>
    <row r="1057">
      <c r="C1057" s="2" t="n"/>
      <c r="G1057" s="480" t="n"/>
      <c r="H1057" s="2" t="n"/>
      <c r="I1057" s="2" t="n"/>
      <c r="K1057" s="480" t="n"/>
      <c r="L1057" s="480" t="n"/>
      <c r="M1057" s="480" t="n"/>
      <c r="N1057" s="490" t="n"/>
      <c r="O1057" s="398" t="n"/>
      <c r="HM1057" s="5" t="n"/>
      <c r="HN1057" s="5" t="n"/>
      <c r="HO1057" s="5" t="n"/>
      <c r="HP1057" s="5" t="n"/>
      <c r="HQ1057" s="5" t="n"/>
      <c r="HR1057" s="5" t="n"/>
      <c r="HS1057" s="5" t="n"/>
    </row>
    <row r="1058">
      <c r="C1058" s="2" t="n"/>
      <c r="G1058" s="480" t="n"/>
      <c r="H1058" s="2" t="n"/>
      <c r="I1058" s="2" t="n"/>
      <c r="K1058" s="480" t="n"/>
      <c r="L1058" s="480" t="n"/>
      <c r="M1058" s="480" t="n"/>
      <c r="N1058" s="490" t="n"/>
      <c r="O1058" s="398" t="n"/>
      <c r="HM1058" s="5" t="n"/>
      <c r="HN1058" s="5" t="n"/>
      <c r="HO1058" s="5" t="n"/>
      <c r="HP1058" s="5" t="n"/>
      <c r="HQ1058" s="5" t="n"/>
      <c r="HR1058" s="5" t="n"/>
      <c r="HS1058" s="5" t="n"/>
    </row>
    <row r="1059">
      <c r="C1059" s="2" t="n"/>
      <c r="G1059" s="480" t="n"/>
      <c r="H1059" s="2" t="n"/>
      <c r="I1059" s="2" t="n"/>
      <c r="K1059" s="480" t="n"/>
      <c r="L1059" s="480" t="n"/>
      <c r="M1059" s="480" t="n"/>
      <c r="N1059" s="490" t="n"/>
      <c r="O1059" s="398" t="n"/>
      <c r="HM1059" s="5" t="n"/>
      <c r="HN1059" s="5" t="n"/>
      <c r="HO1059" s="5" t="n"/>
      <c r="HP1059" s="5" t="n"/>
      <c r="HQ1059" s="5" t="n"/>
      <c r="HR1059" s="5" t="n"/>
      <c r="HS1059" s="5" t="n"/>
    </row>
    <row r="1060">
      <c r="C1060" s="2" t="n"/>
      <c r="G1060" s="480" t="n"/>
      <c r="H1060" s="2" t="n"/>
      <c r="I1060" s="2" t="n"/>
      <c r="K1060" s="480" t="n"/>
      <c r="L1060" s="480" t="n"/>
      <c r="M1060" s="480" t="n"/>
      <c r="N1060" s="490" t="n"/>
      <c r="O1060" s="398" t="n"/>
      <c r="HM1060" s="5" t="n"/>
      <c r="HN1060" s="5" t="n"/>
      <c r="HO1060" s="5" t="n"/>
      <c r="HP1060" s="5" t="n"/>
      <c r="HQ1060" s="5" t="n"/>
      <c r="HR1060" s="5" t="n"/>
      <c r="HS1060" s="5" t="n"/>
    </row>
    <row r="1061">
      <c r="C1061" s="2" t="n"/>
      <c r="G1061" s="480" t="n"/>
      <c r="H1061" s="2" t="n"/>
      <c r="I1061" s="2" t="n"/>
      <c r="K1061" s="480" t="n"/>
      <c r="L1061" s="480" t="n"/>
      <c r="M1061" s="480" t="n"/>
      <c r="N1061" s="490" t="n"/>
      <c r="O1061" s="398" t="n"/>
      <c r="HM1061" s="5" t="n"/>
      <c r="HN1061" s="5" t="n"/>
      <c r="HO1061" s="5" t="n"/>
      <c r="HP1061" s="5" t="n"/>
      <c r="HQ1061" s="5" t="n"/>
      <c r="HR1061" s="5" t="n"/>
      <c r="HS1061" s="5" t="n"/>
    </row>
    <row r="1062">
      <c r="C1062" s="2" t="n"/>
      <c r="G1062" s="480" t="n"/>
      <c r="H1062" s="2" t="n"/>
      <c r="I1062" s="2" t="n"/>
      <c r="K1062" s="480" t="n"/>
      <c r="L1062" s="480" t="n"/>
      <c r="M1062" s="480" t="n"/>
      <c r="N1062" s="490" t="n"/>
      <c r="O1062" s="398" t="n"/>
      <c r="HM1062" s="5" t="n"/>
      <c r="HN1062" s="5" t="n"/>
      <c r="HO1062" s="5" t="n"/>
      <c r="HP1062" s="5" t="n"/>
      <c r="HQ1062" s="5" t="n"/>
      <c r="HR1062" s="5" t="n"/>
      <c r="HS1062" s="5" t="n"/>
    </row>
    <row r="1063">
      <c r="C1063" s="2" t="n"/>
      <c r="G1063" s="480" t="n"/>
      <c r="H1063" s="2" t="n"/>
      <c r="I1063" s="2" t="n"/>
      <c r="K1063" s="480" t="n"/>
      <c r="L1063" s="480" t="n"/>
      <c r="M1063" s="480" t="n"/>
      <c r="N1063" s="490" t="n"/>
      <c r="O1063" s="398" t="n"/>
      <c r="HM1063" s="5" t="n"/>
      <c r="HN1063" s="5" t="n"/>
      <c r="HO1063" s="5" t="n"/>
      <c r="HP1063" s="5" t="n"/>
      <c r="HQ1063" s="5" t="n"/>
      <c r="HR1063" s="5" t="n"/>
      <c r="HS1063" s="5" t="n"/>
    </row>
    <row r="1064">
      <c r="C1064" s="2" t="n"/>
      <c r="G1064" s="480" t="n"/>
      <c r="H1064" s="2" t="n"/>
      <c r="I1064" s="2" t="n"/>
      <c r="K1064" s="480" t="n"/>
      <c r="L1064" s="480" t="n"/>
      <c r="M1064" s="480" t="n"/>
      <c r="N1064" s="490" t="n"/>
      <c r="O1064" s="398" t="n"/>
      <c r="HM1064" s="5" t="n"/>
      <c r="HN1064" s="5" t="n"/>
      <c r="HO1064" s="5" t="n"/>
      <c r="HP1064" s="5" t="n"/>
      <c r="HQ1064" s="5" t="n"/>
      <c r="HR1064" s="5" t="n"/>
      <c r="HS1064" s="5" t="n"/>
    </row>
    <row r="1065">
      <c r="C1065" s="2" t="n"/>
      <c r="G1065" s="480" t="n"/>
      <c r="H1065" s="2" t="n"/>
      <c r="I1065" s="2" t="n"/>
      <c r="K1065" s="480" t="n"/>
      <c r="L1065" s="480" t="n"/>
      <c r="M1065" s="480" t="n"/>
      <c r="N1065" s="490" t="n"/>
      <c r="O1065" s="398" t="n"/>
      <c r="HM1065" s="5" t="n"/>
      <c r="HN1065" s="5" t="n"/>
      <c r="HO1065" s="5" t="n"/>
      <c r="HP1065" s="5" t="n"/>
      <c r="HQ1065" s="5" t="n"/>
      <c r="HR1065" s="5" t="n"/>
      <c r="HS1065" s="5" t="n"/>
    </row>
    <row r="1066">
      <c r="C1066" s="2" t="n"/>
      <c r="G1066" s="480" t="n"/>
      <c r="H1066" s="2" t="n"/>
      <c r="I1066" s="2" t="n"/>
      <c r="K1066" s="480" t="n"/>
      <c r="L1066" s="480" t="n"/>
      <c r="M1066" s="480" t="n"/>
      <c r="N1066" s="490" t="n"/>
      <c r="O1066" s="398" t="n"/>
      <c r="HM1066" s="5" t="n"/>
      <c r="HN1066" s="5" t="n"/>
      <c r="HO1066" s="5" t="n"/>
      <c r="HP1066" s="5" t="n"/>
      <c r="HQ1066" s="5" t="n"/>
      <c r="HR1066" s="5" t="n"/>
      <c r="HS1066" s="5" t="n"/>
    </row>
    <row r="1067">
      <c r="C1067" s="2" t="n"/>
      <c r="G1067" s="480" t="n"/>
      <c r="H1067" s="2" t="n"/>
      <c r="I1067" s="2" t="n"/>
      <c r="K1067" s="480" t="n"/>
      <c r="L1067" s="480" t="n"/>
      <c r="M1067" s="480" t="n"/>
      <c r="N1067" s="490" t="n"/>
      <c r="O1067" s="398" t="n"/>
      <c r="HM1067" s="5" t="n"/>
      <c r="HN1067" s="5" t="n"/>
      <c r="HO1067" s="5" t="n"/>
      <c r="HP1067" s="5" t="n"/>
      <c r="HQ1067" s="5" t="n"/>
      <c r="HR1067" s="5" t="n"/>
      <c r="HS1067" s="5" t="n"/>
    </row>
    <row r="1068">
      <c r="C1068" s="2" t="n"/>
      <c r="G1068" s="480" t="n"/>
      <c r="H1068" s="2" t="n"/>
      <c r="I1068" s="2" t="n"/>
      <c r="K1068" s="480" t="n"/>
      <c r="L1068" s="480" t="n"/>
      <c r="M1068" s="480" t="n"/>
      <c r="N1068" s="490" t="n"/>
      <c r="O1068" s="398" t="n"/>
      <c r="HM1068" s="5" t="n"/>
      <c r="HN1068" s="5" t="n"/>
      <c r="HO1068" s="5" t="n"/>
      <c r="HP1068" s="5" t="n"/>
      <c r="HQ1068" s="5" t="n"/>
      <c r="HR1068" s="5" t="n"/>
      <c r="HS1068" s="5" t="n"/>
    </row>
    <row r="1069">
      <c r="C1069" s="2" t="n"/>
      <c r="G1069" s="480" t="n"/>
      <c r="H1069" s="2" t="n"/>
      <c r="I1069" s="2" t="n"/>
      <c r="K1069" s="480" t="n"/>
      <c r="L1069" s="480" t="n"/>
      <c r="M1069" s="480" t="n"/>
      <c r="N1069" s="490" t="n"/>
      <c r="O1069" s="398" t="n"/>
      <c r="HM1069" s="5" t="n"/>
      <c r="HN1069" s="5" t="n"/>
      <c r="HO1069" s="5" t="n"/>
      <c r="HP1069" s="5" t="n"/>
      <c r="HQ1069" s="5" t="n"/>
      <c r="HR1069" s="5" t="n"/>
      <c r="HS1069" s="5" t="n"/>
    </row>
    <row r="1070">
      <c r="C1070" s="2" t="n"/>
      <c r="G1070" s="480" t="n"/>
      <c r="H1070" s="2" t="n"/>
      <c r="I1070" s="2" t="n"/>
      <c r="K1070" s="480" t="n"/>
      <c r="L1070" s="480" t="n"/>
      <c r="M1070" s="480" t="n"/>
      <c r="N1070" s="490" t="n"/>
      <c r="O1070" s="398" t="n"/>
      <c r="HM1070" s="5" t="n"/>
      <c r="HN1070" s="5" t="n"/>
      <c r="HO1070" s="5" t="n"/>
      <c r="HP1070" s="5" t="n"/>
      <c r="HQ1070" s="5" t="n"/>
      <c r="HR1070" s="5" t="n"/>
      <c r="HS1070" s="5" t="n"/>
    </row>
    <row r="1071">
      <c r="C1071" s="2" t="n"/>
      <c r="G1071" s="480" t="n"/>
      <c r="H1071" s="2" t="n"/>
      <c r="I1071" s="2" t="n"/>
      <c r="K1071" s="480" t="n"/>
      <c r="L1071" s="480" t="n"/>
      <c r="M1071" s="480" t="n"/>
      <c r="N1071" s="490" t="n"/>
      <c r="O1071" s="398" t="n"/>
      <c r="HM1071" s="5" t="n"/>
      <c r="HN1071" s="5" t="n"/>
      <c r="HO1071" s="5" t="n"/>
      <c r="HP1071" s="5" t="n"/>
      <c r="HQ1071" s="5" t="n"/>
      <c r="HR1071" s="5" t="n"/>
      <c r="HS1071" s="5" t="n"/>
    </row>
    <row r="1072">
      <c r="C1072" s="2" t="n"/>
      <c r="G1072" s="480" t="n"/>
      <c r="H1072" s="2" t="n"/>
      <c r="I1072" s="2" t="n"/>
      <c r="K1072" s="480" t="n"/>
      <c r="L1072" s="480" t="n"/>
      <c r="M1072" s="480" t="n"/>
      <c r="N1072" s="490" t="n"/>
      <c r="O1072" s="398" t="n"/>
      <c r="HM1072" s="5" t="n"/>
      <c r="HN1072" s="5" t="n"/>
      <c r="HO1072" s="5" t="n"/>
      <c r="HP1072" s="5" t="n"/>
      <c r="HQ1072" s="5" t="n"/>
      <c r="HR1072" s="5" t="n"/>
      <c r="HS1072" s="5" t="n"/>
    </row>
    <row r="1073">
      <c r="C1073" s="2" t="n"/>
      <c r="G1073" s="480" t="n"/>
      <c r="H1073" s="2" t="n"/>
      <c r="I1073" s="2" t="n"/>
      <c r="K1073" s="480" t="n"/>
      <c r="L1073" s="480" t="n"/>
      <c r="M1073" s="480" t="n"/>
      <c r="N1073" s="490" t="n"/>
      <c r="O1073" s="398" t="n"/>
      <c r="HM1073" s="5" t="n"/>
      <c r="HN1073" s="5" t="n"/>
      <c r="HO1073" s="5" t="n"/>
      <c r="HP1073" s="5" t="n"/>
      <c r="HQ1073" s="5" t="n"/>
      <c r="HR1073" s="5" t="n"/>
      <c r="HS1073" s="5" t="n"/>
    </row>
    <row r="1074">
      <c r="C1074" s="2" t="n"/>
      <c r="G1074" s="480" t="n"/>
      <c r="H1074" s="2" t="n"/>
      <c r="I1074" s="2" t="n"/>
      <c r="K1074" s="480" t="n"/>
      <c r="L1074" s="480" t="n"/>
      <c r="M1074" s="480" t="n"/>
      <c r="N1074" s="490" t="n"/>
      <c r="O1074" s="398" t="n"/>
      <c r="HM1074" s="5" t="n"/>
      <c r="HN1074" s="5" t="n"/>
      <c r="HO1074" s="5" t="n"/>
      <c r="HP1074" s="5" t="n"/>
      <c r="HQ1074" s="5" t="n"/>
      <c r="HR1074" s="5" t="n"/>
      <c r="HS1074" s="5" t="n"/>
    </row>
    <row r="1075">
      <c r="C1075" s="2" t="n"/>
      <c r="G1075" s="480" t="n"/>
      <c r="H1075" s="2" t="n"/>
      <c r="I1075" s="2" t="n"/>
      <c r="K1075" s="480" t="n"/>
      <c r="L1075" s="480" t="n"/>
      <c r="M1075" s="480" t="n"/>
      <c r="N1075" s="490" t="n"/>
      <c r="O1075" s="398" t="n"/>
      <c r="HM1075" s="5" t="n"/>
      <c r="HN1075" s="5" t="n"/>
      <c r="HO1075" s="5" t="n"/>
      <c r="HP1075" s="5" t="n"/>
      <c r="HQ1075" s="5" t="n"/>
      <c r="HR1075" s="5" t="n"/>
      <c r="HS1075" s="5" t="n"/>
    </row>
    <row r="1076">
      <c r="C1076" s="2" t="n"/>
      <c r="G1076" s="480" t="n"/>
      <c r="H1076" s="2" t="n"/>
      <c r="I1076" s="2" t="n"/>
      <c r="K1076" s="480" t="n"/>
      <c r="L1076" s="480" t="n"/>
      <c r="M1076" s="480" t="n"/>
      <c r="N1076" s="490" t="n"/>
      <c r="O1076" s="398" t="n"/>
      <c r="HM1076" s="5" t="n"/>
      <c r="HN1076" s="5" t="n"/>
      <c r="HO1076" s="5" t="n"/>
      <c r="HP1076" s="5" t="n"/>
      <c r="HQ1076" s="5" t="n"/>
      <c r="HR1076" s="5" t="n"/>
      <c r="HS1076" s="5" t="n"/>
    </row>
    <row r="1077">
      <c r="C1077" s="2" t="n"/>
      <c r="G1077" s="480" t="n"/>
      <c r="H1077" s="2" t="n"/>
      <c r="I1077" s="2" t="n"/>
      <c r="K1077" s="480" t="n"/>
      <c r="L1077" s="480" t="n"/>
      <c r="M1077" s="480" t="n"/>
      <c r="N1077" s="490" t="n"/>
      <c r="O1077" s="398" t="n"/>
      <c r="HM1077" s="5" t="n"/>
      <c r="HN1077" s="5" t="n"/>
      <c r="HO1077" s="5" t="n"/>
      <c r="HP1077" s="5" t="n"/>
      <c r="HQ1077" s="5" t="n"/>
      <c r="HR1077" s="5" t="n"/>
      <c r="HS1077" s="5" t="n"/>
    </row>
    <row r="1078">
      <c r="C1078" s="2" t="n"/>
      <c r="G1078" s="480" t="n"/>
      <c r="H1078" s="2" t="n"/>
      <c r="I1078" s="2" t="n"/>
      <c r="K1078" s="480" t="n"/>
      <c r="L1078" s="480" t="n"/>
      <c r="M1078" s="480" t="n"/>
      <c r="N1078" s="490" t="n"/>
      <c r="O1078" s="398" t="n"/>
      <c r="HM1078" s="5" t="n"/>
      <c r="HN1078" s="5" t="n"/>
      <c r="HO1078" s="5" t="n"/>
      <c r="HP1078" s="5" t="n"/>
      <c r="HQ1078" s="5" t="n"/>
      <c r="HR1078" s="5" t="n"/>
      <c r="HS1078" s="5" t="n"/>
    </row>
    <row r="1079">
      <c r="C1079" s="2" t="n"/>
      <c r="G1079" s="480" t="n"/>
      <c r="H1079" s="2" t="n"/>
      <c r="I1079" s="2" t="n"/>
      <c r="K1079" s="480" t="n"/>
      <c r="L1079" s="480" t="n"/>
      <c r="M1079" s="480" t="n"/>
      <c r="N1079" s="490" t="n"/>
      <c r="O1079" s="398" t="n"/>
      <c r="HM1079" s="5" t="n"/>
      <c r="HN1079" s="5" t="n"/>
      <c r="HO1079" s="5" t="n"/>
      <c r="HP1079" s="5" t="n"/>
      <c r="HQ1079" s="5" t="n"/>
      <c r="HR1079" s="5" t="n"/>
      <c r="HS1079" s="5" t="n"/>
    </row>
    <row r="1080">
      <c r="C1080" s="2" t="n"/>
      <c r="G1080" s="480" t="n"/>
      <c r="H1080" s="2" t="n"/>
      <c r="I1080" s="2" t="n"/>
      <c r="K1080" s="480" t="n"/>
      <c r="L1080" s="480" t="n"/>
      <c r="M1080" s="480" t="n"/>
      <c r="N1080" s="490" t="n"/>
      <c r="O1080" s="398" t="n"/>
      <c r="HM1080" s="5" t="n"/>
      <c r="HN1080" s="5" t="n"/>
      <c r="HO1080" s="5" t="n"/>
      <c r="HP1080" s="5" t="n"/>
      <c r="HQ1080" s="5" t="n"/>
      <c r="HR1080" s="5" t="n"/>
      <c r="HS1080" s="5" t="n"/>
    </row>
    <row r="1081">
      <c r="C1081" s="2" t="n"/>
      <c r="G1081" s="480" t="n"/>
      <c r="H1081" s="2" t="n"/>
      <c r="I1081" s="2" t="n"/>
      <c r="K1081" s="480" t="n"/>
      <c r="L1081" s="480" t="n"/>
      <c r="M1081" s="480" t="n"/>
      <c r="N1081" s="490" t="n"/>
      <c r="O1081" s="398" t="n"/>
      <c r="HM1081" s="5" t="n"/>
      <c r="HN1081" s="5" t="n"/>
      <c r="HO1081" s="5" t="n"/>
      <c r="HP1081" s="5" t="n"/>
      <c r="HQ1081" s="5" t="n"/>
      <c r="HR1081" s="5" t="n"/>
      <c r="HS1081" s="5" t="n"/>
    </row>
    <row r="1082">
      <c r="C1082" s="2" t="n"/>
      <c r="G1082" s="480" t="n"/>
      <c r="H1082" s="2" t="n"/>
      <c r="I1082" s="2" t="n"/>
      <c r="K1082" s="480" t="n"/>
      <c r="L1082" s="480" t="n"/>
      <c r="M1082" s="480" t="n"/>
      <c r="N1082" s="490" t="n"/>
      <c r="O1082" s="398" t="n"/>
      <c r="HM1082" s="5" t="n"/>
      <c r="HN1082" s="5" t="n"/>
      <c r="HO1082" s="5" t="n"/>
      <c r="HP1082" s="5" t="n"/>
      <c r="HQ1082" s="5" t="n"/>
      <c r="HR1082" s="5" t="n"/>
      <c r="HS1082" s="5" t="n"/>
    </row>
    <row r="1083">
      <c r="C1083" s="2" t="n"/>
      <c r="G1083" s="480" t="n"/>
      <c r="H1083" s="2" t="n"/>
      <c r="I1083" s="2" t="n"/>
      <c r="K1083" s="480" t="n"/>
      <c r="L1083" s="480" t="n"/>
      <c r="M1083" s="480" t="n"/>
      <c r="N1083" s="490" t="n"/>
      <c r="O1083" s="398" t="n"/>
      <c r="HM1083" s="5" t="n"/>
      <c r="HN1083" s="5" t="n"/>
      <c r="HO1083" s="5" t="n"/>
      <c r="HP1083" s="5" t="n"/>
      <c r="HQ1083" s="5" t="n"/>
      <c r="HR1083" s="5" t="n"/>
      <c r="HS1083" s="5" t="n"/>
    </row>
    <row r="1084">
      <c r="C1084" s="2" t="n"/>
      <c r="G1084" s="480" t="n"/>
      <c r="H1084" s="2" t="n"/>
      <c r="I1084" s="2" t="n"/>
      <c r="K1084" s="480" t="n"/>
      <c r="L1084" s="480" t="n"/>
      <c r="M1084" s="480" t="n"/>
      <c r="N1084" s="490" t="n"/>
      <c r="O1084" s="398" t="n"/>
      <c r="HM1084" s="5" t="n"/>
      <c r="HN1084" s="5" t="n"/>
      <c r="HO1084" s="5" t="n"/>
      <c r="HP1084" s="5" t="n"/>
      <c r="HQ1084" s="5" t="n"/>
      <c r="HR1084" s="5" t="n"/>
      <c r="HS1084" s="5" t="n"/>
    </row>
    <row r="1085">
      <c r="C1085" s="2" t="n"/>
      <c r="G1085" s="480" t="n"/>
      <c r="H1085" s="2" t="n"/>
      <c r="I1085" s="2" t="n"/>
      <c r="K1085" s="480" t="n"/>
      <c r="L1085" s="480" t="n"/>
      <c r="M1085" s="480" t="n"/>
      <c r="N1085" s="490" t="n"/>
      <c r="O1085" s="398" t="n"/>
      <c r="HM1085" s="5" t="n"/>
      <c r="HN1085" s="5" t="n"/>
      <c r="HO1085" s="5" t="n"/>
      <c r="HP1085" s="5" t="n"/>
      <c r="HQ1085" s="5" t="n"/>
      <c r="HR1085" s="5" t="n"/>
      <c r="HS1085" s="5" t="n"/>
    </row>
    <row r="1086">
      <c r="C1086" s="2" t="n"/>
      <c r="G1086" s="480" t="n"/>
      <c r="H1086" s="2" t="n"/>
      <c r="I1086" s="2" t="n"/>
      <c r="K1086" s="480" t="n"/>
      <c r="L1086" s="480" t="n"/>
      <c r="M1086" s="480" t="n"/>
      <c r="N1086" s="490" t="n"/>
      <c r="O1086" s="398" t="n"/>
      <c r="HM1086" s="5" t="n"/>
      <c r="HN1086" s="5" t="n"/>
      <c r="HO1086" s="5" t="n"/>
      <c r="HP1086" s="5" t="n"/>
      <c r="HQ1086" s="5" t="n"/>
      <c r="HR1086" s="5" t="n"/>
      <c r="HS1086" s="5" t="n"/>
    </row>
    <row r="1087">
      <c r="C1087" s="2" t="n"/>
      <c r="G1087" s="480" t="n"/>
      <c r="H1087" s="2" t="n"/>
      <c r="I1087" s="2" t="n"/>
      <c r="K1087" s="480" t="n"/>
      <c r="L1087" s="480" t="n"/>
      <c r="M1087" s="480" t="n"/>
      <c r="N1087" s="490" t="n"/>
      <c r="O1087" s="398" t="n"/>
      <c r="HM1087" s="5" t="n"/>
      <c r="HN1087" s="5" t="n"/>
      <c r="HO1087" s="5" t="n"/>
      <c r="HP1087" s="5" t="n"/>
      <c r="HQ1087" s="5" t="n"/>
      <c r="HR1087" s="5" t="n"/>
      <c r="HS1087" s="5" t="n"/>
    </row>
    <row r="1088">
      <c r="C1088" s="2" t="n"/>
      <c r="G1088" s="480" t="n"/>
      <c r="H1088" s="2" t="n"/>
      <c r="I1088" s="2" t="n"/>
      <c r="K1088" s="480" t="n"/>
      <c r="L1088" s="480" t="n"/>
      <c r="M1088" s="480" t="n"/>
      <c r="N1088" s="490" t="n"/>
      <c r="O1088" s="398" t="n"/>
      <c r="HM1088" s="5" t="n"/>
      <c r="HN1088" s="5" t="n"/>
      <c r="HO1088" s="5" t="n"/>
      <c r="HP1088" s="5" t="n"/>
      <c r="HQ1088" s="5" t="n"/>
      <c r="HR1088" s="5" t="n"/>
      <c r="HS1088" s="5" t="n"/>
    </row>
    <row r="1089">
      <c r="C1089" s="2" t="n"/>
      <c r="G1089" s="480" t="n"/>
      <c r="H1089" s="2" t="n"/>
      <c r="I1089" s="2" t="n"/>
      <c r="K1089" s="480" t="n"/>
      <c r="L1089" s="480" t="n"/>
      <c r="M1089" s="480" t="n"/>
      <c r="N1089" s="490" t="n"/>
      <c r="O1089" s="398" t="n"/>
      <c r="HM1089" s="5" t="n"/>
      <c r="HN1089" s="5" t="n"/>
      <c r="HO1089" s="5" t="n"/>
      <c r="HP1089" s="5" t="n"/>
      <c r="HQ1089" s="5" t="n"/>
      <c r="HR1089" s="5" t="n"/>
      <c r="HS1089" s="5" t="n"/>
    </row>
    <row r="1090">
      <c r="C1090" s="2" t="n"/>
      <c r="G1090" s="480" t="n"/>
      <c r="H1090" s="2" t="n"/>
      <c r="I1090" s="2" t="n"/>
      <c r="K1090" s="480" t="n"/>
      <c r="L1090" s="480" t="n"/>
      <c r="M1090" s="480" t="n"/>
      <c r="N1090" s="490" t="n"/>
      <c r="O1090" s="398" t="n"/>
      <c r="HM1090" s="5" t="n"/>
      <c r="HN1090" s="5" t="n"/>
      <c r="HO1090" s="5" t="n"/>
      <c r="HP1090" s="5" t="n"/>
      <c r="HQ1090" s="5" t="n"/>
      <c r="HR1090" s="5" t="n"/>
      <c r="HS1090" s="5" t="n"/>
    </row>
    <row r="1091">
      <c r="C1091" s="2" t="n"/>
      <c r="G1091" s="480" t="n"/>
      <c r="H1091" s="2" t="n"/>
      <c r="I1091" s="2" t="n"/>
      <c r="K1091" s="480" t="n"/>
      <c r="L1091" s="480" t="n"/>
      <c r="M1091" s="480" t="n"/>
      <c r="N1091" s="490" t="n"/>
      <c r="O1091" s="398" t="n"/>
      <c r="HM1091" s="5" t="n"/>
      <c r="HN1091" s="5" t="n"/>
      <c r="HO1091" s="5" t="n"/>
      <c r="HP1091" s="5" t="n"/>
      <c r="HQ1091" s="5" t="n"/>
      <c r="HR1091" s="5" t="n"/>
      <c r="HS1091" s="5" t="n"/>
    </row>
    <row r="1092">
      <c r="C1092" s="2" t="n"/>
      <c r="G1092" s="480" t="n"/>
      <c r="H1092" s="2" t="n"/>
      <c r="I1092" s="2" t="n"/>
      <c r="K1092" s="480" t="n"/>
      <c r="L1092" s="480" t="n"/>
      <c r="M1092" s="480" t="n"/>
      <c r="N1092" s="490" t="n"/>
      <c r="O1092" s="398" t="n"/>
      <c r="HM1092" s="5" t="n"/>
      <c r="HN1092" s="5" t="n"/>
      <c r="HO1092" s="5" t="n"/>
      <c r="HP1092" s="5" t="n"/>
      <c r="HQ1092" s="5" t="n"/>
      <c r="HR1092" s="5" t="n"/>
      <c r="HS1092" s="5" t="n"/>
    </row>
    <row r="1093">
      <c r="C1093" s="2" t="n"/>
      <c r="G1093" s="480" t="n"/>
      <c r="H1093" s="2" t="n"/>
      <c r="I1093" s="2" t="n"/>
      <c r="K1093" s="480" t="n"/>
      <c r="L1093" s="480" t="n"/>
      <c r="M1093" s="480" t="n"/>
      <c r="N1093" s="490" t="n"/>
      <c r="O1093" s="398" t="n"/>
      <c r="HM1093" s="5" t="n"/>
      <c r="HN1093" s="5" t="n"/>
      <c r="HO1093" s="5" t="n"/>
      <c r="HP1093" s="5" t="n"/>
      <c r="HQ1093" s="5" t="n"/>
      <c r="HR1093" s="5" t="n"/>
      <c r="HS1093" s="5" t="n"/>
    </row>
    <row r="1094">
      <c r="C1094" s="2" t="n"/>
      <c r="G1094" s="480" t="n"/>
      <c r="H1094" s="2" t="n"/>
      <c r="I1094" s="2" t="n"/>
      <c r="K1094" s="480" t="n"/>
      <c r="L1094" s="480" t="n"/>
      <c r="M1094" s="480" t="n"/>
      <c r="N1094" s="490" t="n"/>
      <c r="O1094" s="398" t="n"/>
      <c r="HM1094" s="5" t="n"/>
      <c r="HN1094" s="5" t="n"/>
      <c r="HO1094" s="5" t="n"/>
      <c r="HP1094" s="5" t="n"/>
      <c r="HQ1094" s="5" t="n"/>
      <c r="HR1094" s="5" t="n"/>
      <c r="HS1094" s="5" t="n"/>
    </row>
    <row r="1095">
      <c r="C1095" s="2" t="n"/>
      <c r="G1095" s="480" t="n"/>
      <c r="H1095" s="2" t="n"/>
      <c r="I1095" s="2" t="n"/>
      <c r="K1095" s="480" t="n"/>
      <c r="L1095" s="480" t="n"/>
      <c r="M1095" s="480" t="n"/>
      <c r="N1095" s="490" t="n"/>
      <c r="O1095" s="398" t="n"/>
      <c r="HM1095" s="5" t="n"/>
      <c r="HN1095" s="5" t="n"/>
      <c r="HO1095" s="5" t="n"/>
      <c r="HP1095" s="5" t="n"/>
      <c r="HQ1095" s="5" t="n"/>
      <c r="HR1095" s="5" t="n"/>
      <c r="HS1095" s="5" t="n"/>
    </row>
    <row r="1096">
      <c r="C1096" s="2" t="n"/>
      <c r="G1096" s="480" t="n"/>
      <c r="H1096" s="2" t="n"/>
      <c r="I1096" s="2" t="n"/>
      <c r="K1096" s="480" t="n"/>
      <c r="L1096" s="480" t="n"/>
      <c r="M1096" s="480" t="n"/>
      <c r="N1096" s="490" t="n"/>
      <c r="O1096" s="398" t="n"/>
      <c r="HM1096" s="5" t="n"/>
      <c r="HN1096" s="5" t="n"/>
      <c r="HO1096" s="5" t="n"/>
      <c r="HP1096" s="5" t="n"/>
      <c r="HQ1096" s="5" t="n"/>
      <c r="HR1096" s="5" t="n"/>
      <c r="HS1096" s="5" t="n"/>
    </row>
    <row r="1097">
      <c r="C1097" s="2" t="n"/>
      <c r="G1097" s="480" t="n"/>
      <c r="H1097" s="2" t="n"/>
      <c r="I1097" s="2" t="n"/>
      <c r="K1097" s="480" t="n"/>
      <c r="L1097" s="480" t="n"/>
      <c r="M1097" s="480" t="n"/>
      <c r="N1097" s="490" t="n"/>
      <c r="O1097" s="398" t="n"/>
      <c r="HM1097" s="5" t="n"/>
      <c r="HN1097" s="5" t="n"/>
      <c r="HO1097" s="5" t="n"/>
      <c r="HP1097" s="5" t="n"/>
      <c r="HQ1097" s="5" t="n"/>
      <c r="HR1097" s="5" t="n"/>
      <c r="HS1097" s="5" t="n"/>
    </row>
    <row r="1098">
      <c r="C1098" s="2" t="n"/>
      <c r="G1098" s="480" t="n"/>
      <c r="H1098" s="2" t="n"/>
      <c r="I1098" s="2" t="n"/>
      <c r="K1098" s="480" t="n"/>
      <c r="L1098" s="480" t="n"/>
      <c r="M1098" s="480" t="n"/>
      <c r="N1098" s="490" t="n"/>
      <c r="O1098" s="398" t="n"/>
      <c r="HM1098" s="5" t="n"/>
      <c r="HN1098" s="5" t="n"/>
      <c r="HO1098" s="5" t="n"/>
      <c r="HP1098" s="5" t="n"/>
      <c r="HQ1098" s="5" t="n"/>
      <c r="HR1098" s="5" t="n"/>
      <c r="HS1098" s="5" t="n"/>
    </row>
    <row r="1099">
      <c r="C1099" s="2" t="n"/>
      <c r="G1099" s="480" t="n"/>
      <c r="H1099" s="2" t="n"/>
      <c r="I1099" s="2" t="n"/>
      <c r="K1099" s="480" t="n"/>
      <c r="L1099" s="480" t="n"/>
      <c r="M1099" s="480" t="n"/>
      <c r="N1099" s="490" t="n"/>
      <c r="O1099" s="398" t="n"/>
      <c r="HM1099" s="5" t="n"/>
      <c r="HN1099" s="5" t="n"/>
      <c r="HO1099" s="5" t="n"/>
      <c r="HP1099" s="5" t="n"/>
      <c r="HQ1099" s="5" t="n"/>
      <c r="HR1099" s="5" t="n"/>
      <c r="HS1099" s="5" t="n"/>
    </row>
    <row r="1100">
      <c r="C1100" s="2" t="n"/>
      <c r="G1100" s="480" t="n"/>
      <c r="H1100" s="2" t="n"/>
      <c r="I1100" s="2" t="n"/>
      <c r="K1100" s="480" t="n"/>
      <c r="L1100" s="480" t="n"/>
      <c r="M1100" s="480" t="n"/>
      <c r="N1100" s="490" t="n"/>
      <c r="O1100" s="398" t="n"/>
      <c r="HM1100" s="5" t="n"/>
      <c r="HN1100" s="5" t="n"/>
      <c r="HO1100" s="5" t="n"/>
      <c r="HP1100" s="5" t="n"/>
      <c r="HQ1100" s="5" t="n"/>
      <c r="HR1100" s="5" t="n"/>
      <c r="HS1100" s="5" t="n"/>
    </row>
    <row r="1101">
      <c r="C1101" s="2" t="n"/>
      <c r="G1101" s="480" t="n"/>
      <c r="H1101" s="2" t="n"/>
      <c r="I1101" s="2" t="n"/>
      <c r="K1101" s="480" t="n"/>
      <c r="L1101" s="480" t="n"/>
      <c r="M1101" s="480" t="n"/>
      <c r="N1101" s="490" t="n"/>
      <c r="O1101" s="398" t="n"/>
      <c r="HM1101" s="5" t="n"/>
      <c r="HN1101" s="5" t="n"/>
      <c r="HO1101" s="5" t="n"/>
      <c r="HP1101" s="5" t="n"/>
      <c r="HQ1101" s="5" t="n"/>
      <c r="HR1101" s="5" t="n"/>
      <c r="HS1101" s="5" t="n"/>
    </row>
    <row r="1102">
      <c r="C1102" s="2" t="n"/>
      <c r="G1102" s="480" t="n"/>
      <c r="H1102" s="2" t="n"/>
      <c r="I1102" s="2" t="n"/>
      <c r="K1102" s="480" t="n"/>
      <c r="L1102" s="480" t="n"/>
      <c r="M1102" s="480" t="n"/>
      <c r="N1102" s="490" t="n"/>
      <c r="O1102" s="398" t="n"/>
      <c r="HM1102" s="5" t="n"/>
      <c r="HN1102" s="5" t="n"/>
      <c r="HO1102" s="5" t="n"/>
      <c r="HP1102" s="5" t="n"/>
      <c r="HQ1102" s="5" t="n"/>
      <c r="HR1102" s="5" t="n"/>
      <c r="HS1102" s="5" t="n"/>
    </row>
    <row r="1103">
      <c r="C1103" s="2" t="n"/>
      <c r="G1103" s="480" t="n"/>
      <c r="H1103" s="2" t="n"/>
      <c r="I1103" s="2" t="n"/>
      <c r="K1103" s="480" t="n"/>
      <c r="L1103" s="480" t="n"/>
      <c r="M1103" s="480" t="n"/>
      <c r="N1103" s="490" t="n"/>
      <c r="O1103" s="398" t="n"/>
      <c r="HM1103" s="5" t="n"/>
      <c r="HN1103" s="5" t="n"/>
      <c r="HO1103" s="5" t="n"/>
      <c r="HP1103" s="5" t="n"/>
      <c r="HQ1103" s="5" t="n"/>
      <c r="HR1103" s="5" t="n"/>
      <c r="HS1103" s="5" t="n"/>
    </row>
    <row r="1104">
      <c r="C1104" s="2" t="n"/>
      <c r="G1104" s="480" t="n"/>
      <c r="H1104" s="2" t="n"/>
      <c r="I1104" s="2" t="n"/>
      <c r="K1104" s="480" t="n"/>
      <c r="L1104" s="480" t="n"/>
      <c r="M1104" s="480" t="n"/>
      <c r="N1104" s="490" t="n"/>
      <c r="O1104" s="398" t="n"/>
      <c r="HM1104" s="5" t="n"/>
      <c r="HN1104" s="5" t="n"/>
      <c r="HO1104" s="5" t="n"/>
      <c r="HP1104" s="5" t="n"/>
      <c r="HQ1104" s="5" t="n"/>
      <c r="HR1104" s="5" t="n"/>
      <c r="HS1104" s="5" t="n"/>
    </row>
    <row r="1105">
      <c r="C1105" s="2" t="n"/>
      <c r="G1105" s="480" t="n"/>
      <c r="H1105" s="2" t="n"/>
      <c r="I1105" s="2" t="n"/>
      <c r="K1105" s="480" t="n"/>
      <c r="L1105" s="480" t="n"/>
      <c r="M1105" s="480" t="n"/>
      <c r="N1105" s="490" t="n"/>
      <c r="O1105" s="398" t="n"/>
      <c r="HM1105" s="5" t="n"/>
      <c r="HN1105" s="5" t="n"/>
      <c r="HO1105" s="5" t="n"/>
      <c r="HP1105" s="5" t="n"/>
      <c r="HQ1105" s="5" t="n"/>
      <c r="HR1105" s="5" t="n"/>
      <c r="HS1105" s="5" t="n"/>
    </row>
    <row r="1106">
      <c r="C1106" s="2" t="n"/>
      <c r="G1106" s="480" t="n"/>
      <c r="H1106" s="2" t="n"/>
      <c r="I1106" s="2" t="n"/>
      <c r="K1106" s="480" t="n"/>
      <c r="L1106" s="480" t="n"/>
      <c r="M1106" s="480" t="n"/>
      <c r="N1106" s="490" t="n"/>
      <c r="O1106" s="398" t="n"/>
      <c r="HM1106" s="5" t="n"/>
      <c r="HN1106" s="5" t="n"/>
      <c r="HO1106" s="5" t="n"/>
      <c r="HP1106" s="5" t="n"/>
      <c r="HQ1106" s="5" t="n"/>
      <c r="HR1106" s="5" t="n"/>
      <c r="HS1106" s="5" t="n"/>
    </row>
    <row r="1107">
      <c r="C1107" s="2" t="n"/>
      <c r="G1107" s="480" t="n"/>
      <c r="H1107" s="2" t="n"/>
      <c r="I1107" s="2" t="n"/>
      <c r="K1107" s="480" t="n"/>
      <c r="L1107" s="480" t="n"/>
      <c r="M1107" s="480" t="n"/>
      <c r="N1107" s="490" t="n"/>
      <c r="O1107" s="398" t="n"/>
      <c r="HM1107" s="5" t="n"/>
      <c r="HN1107" s="5" t="n"/>
      <c r="HO1107" s="5" t="n"/>
      <c r="HP1107" s="5" t="n"/>
      <c r="HQ1107" s="5" t="n"/>
      <c r="HR1107" s="5" t="n"/>
      <c r="HS1107" s="5" t="n"/>
    </row>
    <row r="1108">
      <c r="C1108" s="2" t="n"/>
      <c r="G1108" s="480" t="n"/>
      <c r="H1108" s="2" t="n"/>
      <c r="I1108" s="2" t="n"/>
      <c r="K1108" s="480" t="n"/>
      <c r="L1108" s="480" t="n"/>
      <c r="M1108" s="480" t="n"/>
      <c r="N1108" s="490" t="n"/>
      <c r="O1108" s="398" t="n"/>
      <c r="HM1108" s="5" t="n"/>
      <c r="HN1108" s="5" t="n"/>
      <c r="HO1108" s="5" t="n"/>
      <c r="HP1108" s="5" t="n"/>
      <c r="HQ1108" s="5" t="n"/>
      <c r="HR1108" s="5" t="n"/>
      <c r="HS1108" s="5" t="n"/>
    </row>
    <row r="1109">
      <c r="C1109" s="2" t="n"/>
      <c r="G1109" s="480" t="n"/>
      <c r="H1109" s="2" t="n"/>
      <c r="I1109" s="2" t="n"/>
      <c r="K1109" s="480" t="n"/>
      <c r="L1109" s="480" t="n"/>
      <c r="M1109" s="480" t="n"/>
      <c r="N1109" s="490" t="n"/>
      <c r="O1109" s="398" t="n"/>
      <c r="HM1109" s="5" t="n"/>
      <c r="HN1109" s="5" t="n"/>
      <c r="HO1109" s="5" t="n"/>
      <c r="HP1109" s="5" t="n"/>
      <c r="HQ1109" s="5" t="n"/>
      <c r="HR1109" s="5" t="n"/>
      <c r="HS1109" s="5" t="n"/>
    </row>
    <row r="1110">
      <c r="C1110" s="2" t="n"/>
      <c r="G1110" s="480" t="n"/>
      <c r="H1110" s="2" t="n"/>
      <c r="I1110" s="2" t="n"/>
      <c r="K1110" s="480" t="n"/>
      <c r="L1110" s="480" t="n"/>
      <c r="M1110" s="480" t="n"/>
      <c r="N1110" s="490" t="n"/>
      <c r="O1110" s="398" t="n"/>
      <c r="HM1110" s="5" t="n"/>
      <c r="HN1110" s="5" t="n"/>
      <c r="HO1110" s="5" t="n"/>
      <c r="HP1110" s="5" t="n"/>
      <c r="HQ1110" s="5" t="n"/>
      <c r="HR1110" s="5" t="n"/>
      <c r="HS1110" s="5" t="n"/>
    </row>
    <row r="1111">
      <c r="C1111" s="2" t="n"/>
      <c r="G1111" s="480" t="n"/>
      <c r="H1111" s="2" t="n"/>
      <c r="I1111" s="2" t="n"/>
      <c r="K1111" s="480" t="n"/>
      <c r="L1111" s="480" t="n"/>
      <c r="M1111" s="480" t="n"/>
      <c r="N1111" s="490" t="n"/>
      <c r="O1111" s="398" t="n"/>
      <c r="HM1111" s="5" t="n"/>
      <c r="HN1111" s="5" t="n"/>
      <c r="HO1111" s="5" t="n"/>
      <c r="HP1111" s="5" t="n"/>
      <c r="HQ1111" s="5" t="n"/>
      <c r="HR1111" s="5" t="n"/>
      <c r="HS1111" s="5" t="n"/>
    </row>
    <row r="1112">
      <c r="C1112" s="2" t="n"/>
      <c r="G1112" s="480" t="n"/>
      <c r="H1112" s="2" t="n"/>
      <c r="I1112" s="2" t="n"/>
      <c r="K1112" s="480" t="n"/>
      <c r="L1112" s="480" t="n"/>
      <c r="M1112" s="480" t="n"/>
      <c r="N1112" s="490" t="n"/>
      <c r="O1112" s="398" t="n"/>
      <c r="HM1112" s="5" t="n"/>
      <c r="HN1112" s="5" t="n"/>
      <c r="HO1112" s="5" t="n"/>
      <c r="HP1112" s="5" t="n"/>
      <c r="HQ1112" s="5" t="n"/>
      <c r="HR1112" s="5" t="n"/>
      <c r="HS1112" s="5" t="n"/>
    </row>
    <row r="1113">
      <c r="C1113" s="2" t="n"/>
      <c r="G1113" s="480" t="n"/>
      <c r="H1113" s="2" t="n"/>
      <c r="I1113" s="2" t="n"/>
      <c r="K1113" s="480" t="n"/>
      <c r="L1113" s="480" t="n"/>
      <c r="M1113" s="480" t="n"/>
      <c r="N1113" s="490" t="n"/>
      <c r="O1113" s="398" t="n"/>
      <c r="HM1113" s="5" t="n"/>
      <c r="HN1113" s="5" t="n"/>
      <c r="HO1113" s="5" t="n"/>
      <c r="HP1113" s="5" t="n"/>
      <c r="HQ1113" s="5" t="n"/>
      <c r="HR1113" s="5" t="n"/>
      <c r="HS1113" s="5" t="n"/>
    </row>
    <row r="1114">
      <c r="C1114" s="2" t="n"/>
      <c r="G1114" s="480" t="n"/>
      <c r="H1114" s="2" t="n"/>
      <c r="I1114" s="2" t="n"/>
      <c r="K1114" s="480" t="n"/>
      <c r="L1114" s="480" t="n"/>
      <c r="M1114" s="480" t="n"/>
      <c r="N1114" s="490" t="n"/>
      <c r="O1114" s="398" t="n"/>
      <c r="HM1114" s="5" t="n"/>
      <c r="HN1114" s="5" t="n"/>
      <c r="HO1114" s="5" t="n"/>
      <c r="HP1114" s="5" t="n"/>
      <c r="HQ1114" s="5" t="n"/>
      <c r="HR1114" s="5" t="n"/>
      <c r="HS1114" s="5" t="n"/>
    </row>
    <row r="1115">
      <c r="C1115" s="2" t="n"/>
      <c r="G1115" s="480" t="n"/>
      <c r="H1115" s="2" t="n"/>
      <c r="I1115" s="2" t="n"/>
      <c r="K1115" s="480" t="n"/>
      <c r="L1115" s="480" t="n"/>
      <c r="M1115" s="480" t="n"/>
      <c r="N1115" s="490" t="n"/>
      <c r="O1115" s="398" t="n"/>
      <c r="HM1115" s="5" t="n"/>
      <c r="HN1115" s="5" t="n"/>
      <c r="HO1115" s="5" t="n"/>
      <c r="HP1115" s="5" t="n"/>
      <c r="HQ1115" s="5" t="n"/>
      <c r="HR1115" s="5" t="n"/>
      <c r="HS1115" s="5" t="n"/>
    </row>
    <row r="1116">
      <c r="C1116" s="2" t="n"/>
      <c r="G1116" s="480" t="n"/>
      <c r="H1116" s="2" t="n"/>
      <c r="I1116" s="2" t="n"/>
      <c r="K1116" s="480" t="n"/>
      <c r="L1116" s="480" t="n"/>
      <c r="M1116" s="480" t="n"/>
      <c r="N1116" s="490" t="n"/>
      <c r="O1116" s="398" t="n"/>
      <c r="HM1116" s="5" t="n"/>
      <c r="HN1116" s="5" t="n"/>
      <c r="HO1116" s="5" t="n"/>
      <c r="HP1116" s="5" t="n"/>
      <c r="HQ1116" s="5" t="n"/>
      <c r="HR1116" s="5" t="n"/>
      <c r="HS1116" s="5" t="n"/>
    </row>
    <row r="1117">
      <c r="C1117" s="2" t="n"/>
      <c r="G1117" s="480" t="n"/>
      <c r="H1117" s="2" t="n"/>
      <c r="I1117" s="2" t="n"/>
      <c r="K1117" s="480" t="n"/>
      <c r="L1117" s="480" t="n"/>
      <c r="M1117" s="480" t="n"/>
      <c r="N1117" s="490" t="n"/>
      <c r="O1117" s="398" t="n"/>
      <c r="HM1117" s="5" t="n"/>
      <c r="HN1117" s="5" t="n"/>
      <c r="HO1117" s="5" t="n"/>
      <c r="HP1117" s="5" t="n"/>
      <c r="HQ1117" s="5" t="n"/>
      <c r="HR1117" s="5" t="n"/>
      <c r="HS1117" s="5" t="n"/>
    </row>
    <row r="1118">
      <c r="C1118" s="2" t="n"/>
      <c r="G1118" s="480" t="n"/>
      <c r="H1118" s="2" t="n"/>
      <c r="I1118" s="2" t="n"/>
      <c r="K1118" s="480" t="n"/>
      <c r="L1118" s="480" t="n"/>
      <c r="M1118" s="480" t="n"/>
      <c r="N1118" s="490" t="n"/>
      <c r="O1118" s="398" t="n"/>
      <c r="HM1118" s="5" t="n"/>
      <c r="HN1118" s="5" t="n"/>
      <c r="HO1118" s="5" t="n"/>
      <c r="HP1118" s="5" t="n"/>
      <c r="HQ1118" s="5" t="n"/>
      <c r="HR1118" s="5" t="n"/>
      <c r="HS1118" s="5" t="n"/>
    </row>
    <row r="1119">
      <c r="C1119" s="2" t="n"/>
      <c r="G1119" s="480" t="n"/>
      <c r="H1119" s="2" t="n"/>
      <c r="I1119" s="2" t="n"/>
      <c r="K1119" s="480" t="n"/>
      <c r="L1119" s="480" t="n"/>
      <c r="M1119" s="480" t="n"/>
      <c r="N1119" s="490" t="n"/>
      <c r="O1119" s="398" t="n"/>
      <c r="HM1119" s="5" t="n"/>
      <c r="HN1119" s="5" t="n"/>
      <c r="HO1119" s="5" t="n"/>
      <c r="HP1119" s="5" t="n"/>
      <c r="HQ1119" s="5" t="n"/>
      <c r="HR1119" s="5" t="n"/>
      <c r="HS1119" s="5" t="n"/>
    </row>
    <row r="1120">
      <c r="C1120" s="2" t="n"/>
      <c r="G1120" s="480" t="n"/>
      <c r="H1120" s="2" t="n"/>
      <c r="I1120" s="2" t="n"/>
      <c r="K1120" s="480" t="n"/>
      <c r="L1120" s="480" t="n"/>
      <c r="M1120" s="480" t="n"/>
      <c r="N1120" s="490" t="n"/>
      <c r="O1120" s="398" t="n"/>
      <c r="HM1120" s="5" t="n"/>
      <c r="HN1120" s="5" t="n"/>
      <c r="HO1120" s="5" t="n"/>
      <c r="HP1120" s="5" t="n"/>
      <c r="HQ1120" s="5" t="n"/>
      <c r="HR1120" s="5" t="n"/>
      <c r="HS1120" s="5" t="n"/>
    </row>
    <row r="1121">
      <c r="C1121" s="2" t="n"/>
      <c r="G1121" s="480" t="n"/>
      <c r="H1121" s="2" t="n"/>
      <c r="I1121" s="2" t="n"/>
      <c r="K1121" s="480" t="n"/>
      <c r="L1121" s="480" t="n"/>
      <c r="M1121" s="480" t="n"/>
      <c r="N1121" s="490" t="n"/>
      <c r="O1121" s="398" t="n"/>
      <c r="HM1121" s="5" t="n"/>
      <c r="HN1121" s="5" t="n"/>
      <c r="HO1121" s="5" t="n"/>
      <c r="HP1121" s="5" t="n"/>
      <c r="HQ1121" s="5" t="n"/>
      <c r="HR1121" s="5" t="n"/>
      <c r="HS1121" s="5" t="n"/>
    </row>
    <row r="1122">
      <c r="C1122" s="2" t="n"/>
      <c r="G1122" s="480" t="n"/>
      <c r="H1122" s="2" t="n"/>
      <c r="I1122" s="2" t="n"/>
      <c r="K1122" s="480" t="n"/>
      <c r="L1122" s="480" t="n"/>
      <c r="M1122" s="480" t="n"/>
      <c r="N1122" s="490" t="n"/>
      <c r="O1122" s="398" t="n"/>
      <c r="HM1122" s="5" t="n"/>
      <c r="HN1122" s="5" t="n"/>
      <c r="HO1122" s="5" t="n"/>
      <c r="HP1122" s="5" t="n"/>
      <c r="HQ1122" s="5" t="n"/>
      <c r="HR1122" s="5" t="n"/>
      <c r="HS1122" s="5" t="n"/>
    </row>
    <row r="1123">
      <c r="C1123" s="2" t="n"/>
      <c r="G1123" s="480" t="n"/>
      <c r="H1123" s="2" t="n"/>
      <c r="I1123" s="2" t="n"/>
      <c r="K1123" s="480" t="n"/>
      <c r="L1123" s="480" t="n"/>
      <c r="M1123" s="480" t="n"/>
      <c r="N1123" s="490" t="n"/>
      <c r="O1123" s="398" t="n"/>
      <c r="HM1123" s="5" t="n"/>
      <c r="HN1123" s="5" t="n"/>
      <c r="HO1123" s="5" t="n"/>
      <c r="HP1123" s="5" t="n"/>
      <c r="HQ1123" s="5" t="n"/>
      <c r="HR1123" s="5" t="n"/>
      <c r="HS1123" s="5" t="n"/>
    </row>
    <row r="1124">
      <c r="C1124" s="2" t="n"/>
      <c r="G1124" s="480" t="n"/>
      <c r="H1124" s="2" t="n"/>
      <c r="I1124" s="2" t="n"/>
      <c r="K1124" s="480" t="n"/>
      <c r="L1124" s="480" t="n"/>
      <c r="M1124" s="480" t="n"/>
      <c r="N1124" s="490" t="n"/>
      <c r="O1124" s="398" t="n"/>
      <c r="HM1124" s="5" t="n"/>
      <c r="HN1124" s="5" t="n"/>
      <c r="HO1124" s="5" t="n"/>
      <c r="HP1124" s="5" t="n"/>
      <c r="HQ1124" s="5" t="n"/>
      <c r="HR1124" s="5" t="n"/>
      <c r="HS1124" s="5" t="n"/>
    </row>
    <row r="1125">
      <c r="C1125" s="2" t="n"/>
      <c r="G1125" s="480" t="n"/>
      <c r="H1125" s="2" t="n"/>
      <c r="I1125" s="2" t="n"/>
      <c r="K1125" s="480" t="n"/>
      <c r="L1125" s="480" t="n"/>
      <c r="M1125" s="480" t="n"/>
      <c r="N1125" s="490" t="n"/>
      <c r="O1125" s="398" t="n"/>
      <c r="HM1125" s="5" t="n"/>
      <c r="HN1125" s="5" t="n"/>
      <c r="HO1125" s="5" t="n"/>
      <c r="HP1125" s="5" t="n"/>
      <c r="HQ1125" s="5" t="n"/>
      <c r="HR1125" s="5" t="n"/>
      <c r="HS1125" s="5" t="n"/>
    </row>
    <row r="1126">
      <c r="C1126" s="2" t="n"/>
      <c r="G1126" s="480" t="n"/>
      <c r="H1126" s="2" t="n"/>
      <c r="I1126" s="2" t="n"/>
      <c r="K1126" s="480" t="n"/>
      <c r="L1126" s="480" t="n"/>
      <c r="M1126" s="480" t="n"/>
      <c r="N1126" s="490" t="n"/>
      <c r="O1126" s="398" t="n"/>
      <c r="HM1126" s="5" t="n"/>
      <c r="HN1126" s="5" t="n"/>
      <c r="HO1126" s="5" t="n"/>
      <c r="HP1126" s="5" t="n"/>
      <c r="HQ1126" s="5" t="n"/>
      <c r="HR1126" s="5" t="n"/>
      <c r="HS1126" s="5" t="n"/>
    </row>
    <row r="1127">
      <c r="C1127" s="2" t="n"/>
      <c r="G1127" s="480" t="n"/>
      <c r="H1127" s="2" t="n"/>
      <c r="I1127" s="2" t="n"/>
      <c r="K1127" s="480" t="n"/>
      <c r="L1127" s="480" t="n"/>
      <c r="M1127" s="480" t="n"/>
      <c r="N1127" s="490" t="n"/>
      <c r="O1127" s="398" t="n"/>
      <c r="HM1127" s="5" t="n"/>
      <c r="HN1127" s="5" t="n"/>
      <c r="HO1127" s="5" t="n"/>
      <c r="HP1127" s="5" t="n"/>
      <c r="HQ1127" s="5" t="n"/>
      <c r="HR1127" s="5" t="n"/>
      <c r="HS1127" s="5" t="n"/>
    </row>
    <row r="1128">
      <c r="C1128" s="2" t="n"/>
      <c r="G1128" s="480" t="n"/>
      <c r="H1128" s="2" t="n"/>
      <c r="I1128" s="2" t="n"/>
      <c r="K1128" s="480" t="n"/>
      <c r="L1128" s="480" t="n"/>
      <c r="M1128" s="480" t="n"/>
      <c r="N1128" s="490" t="n"/>
      <c r="O1128" s="398" t="n"/>
      <c r="HM1128" s="5" t="n"/>
      <c r="HN1128" s="5" t="n"/>
      <c r="HO1128" s="5" t="n"/>
      <c r="HP1128" s="5" t="n"/>
      <c r="HQ1128" s="5" t="n"/>
      <c r="HR1128" s="5" t="n"/>
      <c r="HS1128" s="5" t="n"/>
    </row>
    <row r="1129">
      <c r="C1129" s="2" t="n"/>
      <c r="G1129" s="480" t="n"/>
      <c r="H1129" s="2" t="n"/>
      <c r="I1129" s="2" t="n"/>
      <c r="K1129" s="480" t="n"/>
      <c r="L1129" s="480" t="n"/>
      <c r="M1129" s="480" t="n"/>
      <c r="N1129" s="490" t="n"/>
      <c r="O1129" s="398" t="n"/>
      <c r="HM1129" s="5" t="n"/>
      <c r="HN1129" s="5" t="n"/>
      <c r="HO1129" s="5" t="n"/>
      <c r="HP1129" s="5" t="n"/>
      <c r="HQ1129" s="5" t="n"/>
      <c r="HR1129" s="5" t="n"/>
      <c r="HS1129" s="5" t="n"/>
    </row>
    <row r="1130">
      <c r="C1130" s="2" t="n"/>
      <c r="G1130" s="480" t="n"/>
      <c r="H1130" s="2" t="n"/>
      <c r="I1130" s="2" t="n"/>
      <c r="K1130" s="480" t="n"/>
      <c r="L1130" s="480" t="n"/>
      <c r="M1130" s="480" t="n"/>
      <c r="N1130" s="490" t="n"/>
      <c r="O1130" s="398" t="n"/>
      <c r="HM1130" s="5" t="n"/>
      <c r="HN1130" s="5" t="n"/>
      <c r="HO1130" s="5" t="n"/>
      <c r="HP1130" s="5" t="n"/>
      <c r="HQ1130" s="5" t="n"/>
      <c r="HR1130" s="5" t="n"/>
      <c r="HS1130" s="5" t="n"/>
    </row>
    <row r="1131">
      <c r="C1131" s="2" t="n"/>
      <c r="G1131" s="480" t="n"/>
      <c r="H1131" s="2" t="n"/>
      <c r="I1131" s="2" t="n"/>
      <c r="K1131" s="480" t="n"/>
      <c r="L1131" s="480" t="n"/>
      <c r="M1131" s="480" t="n"/>
      <c r="N1131" s="490" t="n"/>
      <c r="O1131" s="398" t="n"/>
      <c r="HM1131" s="5" t="n"/>
      <c r="HN1131" s="5" t="n"/>
      <c r="HO1131" s="5" t="n"/>
      <c r="HP1131" s="5" t="n"/>
      <c r="HQ1131" s="5" t="n"/>
      <c r="HR1131" s="5" t="n"/>
      <c r="HS1131" s="5" t="n"/>
    </row>
    <row r="1132">
      <c r="C1132" s="2" t="n"/>
      <c r="G1132" s="480" t="n"/>
      <c r="H1132" s="2" t="n"/>
      <c r="I1132" s="2" t="n"/>
      <c r="K1132" s="480" t="n"/>
      <c r="L1132" s="480" t="n"/>
      <c r="M1132" s="480" t="n"/>
      <c r="N1132" s="490" t="n"/>
      <c r="O1132" s="398" t="n"/>
      <c r="HM1132" s="5" t="n"/>
      <c r="HN1132" s="5" t="n"/>
      <c r="HO1132" s="5" t="n"/>
      <c r="HP1132" s="5" t="n"/>
      <c r="HQ1132" s="5" t="n"/>
      <c r="HR1132" s="5" t="n"/>
      <c r="HS1132" s="5" t="n"/>
    </row>
    <row r="1133">
      <c r="C1133" s="2" t="n"/>
      <c r="G1133" s="480" t="n"/>
      <c r="H1133" s="2" t="n"/>
      <c r="I1133" s="2" t="n"/>
      <c r="K1133" s="480" t="n"/>
      <c r="L1133" s="480" t="n"/>
      <c r="M1133" s="480" t="n"/>
      <c r="N1133" s="490" t="n"/>
      <c r="O1133" s="398" t="n"/>
      <c r="HM1133" s="5" t="n"/>
      <c r="HN1133" s="5" t="n"/>
      <c r="HO1133" s="5" t="n"/>
      <c r="HP1133" s="5" t="n"/>
      <c r="HQ1133" s="5" t="n"/>
      <c r="HR1133" s="5" t="n"/>
      <c r="HS1133" s="5" t="n"/>
    </row>
    <row r="1134">
      <c r="C1134" s="2" t="n"/>
      <c r="G1134" s="480" t="n"/>
      <c r="H1134" s="2" t="n"/>
      <c r="I1134" s="2" t="n"/>
      <c r="K1134" s="480" t="n"/>
      <c r="L1134" s="480" t="n"/>
      <c r="M1134" s="480" t="n"/>
      <c r="N1134" s="490" t="n"/>
      <c r="O1134" s="398" t="n"/>
      <c r="HM1134" s="5" t="n"/>
      <c r="HN1134" s="5" t="n"/>
      <c r="HO1134" s="5" t="n"/>
      <c r="HP1134" s="5" t="n"/>
      <c r="HQ1134" s="5" t="n"/>
      <c r="HR1134" s="5" t="n"/>
      <c r="HS1134" s="5" t="n"/>
    </row>
    <row r="1135">
      <c r="C1135" s="2" t="n"/>
      <c r="G1135" s="480" t="n"/>
      <c r="H1135" s="2" t="n"/>
      <c r="I1135" s="2" t="n"/>
      <c r="K1135" s="480" t="n"/>
      <c r="L1135" s="480" t="n"/>
      <c r="M1135" s="480" t="n"/>
      <c r="N1135" s="490" t="n"/>
      <c r="O1135" s="398" t="n"/>
      <c r="HM1135" s="5" t="n"/>
      <c r="HN1135" s="5" t="n"/>
      <c r="HO1135" s="5" t="n"/>
      <c r="HP1135" s="5" t="n"/>
      <c r="HQ1135" s="5" t="n"/>
      <c r="HR1135" s="5" t="n"/>
      <c r="HS1135" s="5" t="n"/>
    </row>
    <row r="1136">
      <c r="C1136" s="2" t="n"/>
      <c r="G1136" s="480" t="n"/>
      <c r="H1136" s="2" t="n"/>
      <c r="I1136" s="2" t="n"/>
      <c r="K1136" s="480" t="n"/>
      <c r="L1136" s="480" t="n"/>
      <c r="M1136" s="480" t="n"/>
      <c r="N1136" s="490" t="n"/>
      <c r="O1136" s="398" t="n"/>
      <c r="HM1136" s="5" t="n"/>
      <c r="HN1136" s="5" t="n"/>
      <c r="HO1136" s="5" t="n"/>
      <c r="HP1136" s="5" t="n"/>
      <c r="HQ1136" s="5" t="n"/>
      <c r="HR1136" s="5" t="n"/>
      <c r="HS1136" s="5" t="n"/>
    </row>
    <row r="1137">
      <c r="C1137" s="2" t="n"/>
      <c r="G1137" s="480" t="n"/>
      <c r="H1137" s="2" t="n"/>
      <c r="I1137" s="2" t="n"/>
      <c r="K1137" s="480" t="n"/>
      <c r="L1137" s="480" t="n"/>
      <c r="M1137" s="480" t="n"/>
      <c r="N1137" s="490" t="n"/>
      <c r="O1137" s="398" t="n"/>
      <c r="HM1137" s="5" t="n"/>
      <c r="HN1137" s="5" t="n"/>
      <c r="HO1137" s="5" t="n"/>
      <c r="HP1137" s="5" t="n"/>
      <c r="HQ1137" s="5" t="n"/>
      <c r="HR1137" s="5" t="n"/>
      <c r="HS1137" s="5" t="n"/>
    </row>
    <row r="1138">
      <c r="C1138" s="2" t="n"/>
      <c r="G1138" s="480" t="n"/>
      <c r="H1138" s="2" t="n"/>
      <c r="I1138" s="2" t="n"/>
      <c r="K1138" s="480" t="n"/>
      <c r="L1138" s="480" t="n"/>
      <c r="M1138" s="480" t="n"/>
      <c r="N1138" s="490" t="n"/>
      <c r="O1138" s="398" t="n"/>
      <c r="HM1138" s="5" t="n"/>
      <c r="HN1138" s="5" t="n"/>
      <c r="HO1138" s="5" t="n"/>
      <c r="HP1138" s="5" t="n"/>
      <c r="HQ1138" s="5" t="n"/>
      <c r="HR1138" s="5" t="n"/>
      <c r="HS1138" s="5" t="n"/>
    </row>
    <row r="1139">
      <c r="C1139" s="2" t="n"/>
      <c r="G1139" s="480" t="n"/>
      <c r="H1139" s="2" t="n"/>
      <c r="I1139" s="2" t="n"/>
      <c r="K1139" s="480" t="n"/>
      <c r="L1139" s="480" t="n"/>
      <c r="M1139" s="480" t="n"/>
      <c r="N1139" s="490" t="n"/>
      <c r="O1139" s="398" t="n"/>
      <c r="HM1139" s="5" t="n"/>
      <c r="HN1139" s="5" t="n"/>
      <c r="HO1139" s="5" t="n"/>
      <c r="HP1139" s="5" t="n"/>
      <c r="HQ1139" s="5" t="n"/>
      <c r="HR1139" s="5" t="n"/>
      <c r="HS1139" s="5" t="n"/>
    </row>
    <row r="1140">
      <c r="C1140" s="2" t="n"/>
      <c r="G1140" s="480" t="n"/>
      <c r="H1140" s="2" t="n"/>
      <c r="I1140" s="2" t="n"/>
      <c r="K1140" s="480" t="n"/>
      <c r="L1140" s="480" t="n"/>
      <c r="M1140" s="480" t="n"/>
      <c r="N1140" s="490" t="n"/>
      <c r="O1140" s="398" t="n"/>
      <c r="HM1140" s="5" t="n"/>
      <c r="HN1140" s="5" t="n"/>
      <c r="HO1140" s="5" t="n"/>
      <c r="HP1140" s="5" t="n"/>
      <c r="HQ1140" s="5" t="n"/>
      <c r="HR1140" s="5" t="n"/>
      <c r="HS1140" s="5" t="n"/>
    </row>
    <row r="1141">
      <c r="C1141" s="2" t="n"/>
      <c r="G1141" s="480" t="n"/>
      <c r="H1141" s="2" t="n"/>
      <c r="I1141" s="2" t="n"/>
      <c r="K1141" s="480" t="n"/>
      <c r="L1141" s="480" t="n"/>
      <c r="M1141" s="480" t="n"/>
      <c r="N1141" s="490" t="n"/>
      <c r="O1141" s="398" t="n"/>
      <c r="HM1141" s="5" t="n"/>
      <c r="HN1141" s="5" t="n"/>
      <c r="HO1141" s="5" t="n"/>
      <c r="HP1141" s="5" t="n"/>
      <c r="HQ1141" s="5" t="n"/>
      <c r="HR1141" s="5" t="n"/>
      <c r="HS1141" s="5" t="n"/>
    </row>
    <row r="1142">
      <c r="C1142" s="2" t="n"/>
      <c r="G1142" s="480" t="n"/>
      <c r="H1142" s="2" t="n"/>
      <c r="I1142" s="2" t="n"/>
      <c r="K1142" s="480" t="n"/>
      <c r="L1142" s="480" t="n"/>
      <c r="M1142" s="480" t="n"/>
      <c r="N1142" s="490" t="n"/>
      <c r="O1142" s="398" t="n"/>
      <c r="HM1142" s="5" t="n"/>
      <c r="HN1142" s="5" t="n"/>
      <c r="HO1142" s="5" t="n"/>
      <c r="HP1142" s="5" t="n"/>
      <c r="HQ1142" s="5" t="n"/>
      <c r="HR1142" s="5" t="n"/>
      <c r="HS1142" s="5" t="n"/>
    </row>
    <row r="1143">
      <c r="C1143" s="2" t="n"/>
      <c r="G1143" s="480" t="n"/>
      <c r="H1143" s="2" t="n"/>
      <c r="I1143" s="2" t="n"/>
      <c r="K1143" s="480" t="n"/>
      <c r="L1143" s="480" t="n"/>
      <c r="M1143" s="480" t="n"/>
      <c r="N1143" s="490" t="n"/>
      <c r="O1143" s="398" t="n"/>
      <c r="HM1143" s="5" t="n"/>
      <c r="HN1143" s="5" t="n"/>
      <c r="HO1143" s="5" t="n"/>
      <c r="HP1143" s="5" t="n"/>
      <c r="HQ1143" s="5" t="n"/>
      <c r="HR1143" s="5" t="n"/>
      <c r="HS1143" s="5" t="n"/>
    </row>
    <row r="1144">
      <c r="C1144" s="2" t="n"/>
      <c r="G1144" s="480" t="n"/>
      <c r="H1144" s="2" t="n"/>
      <c r="I1144" s="2" t="n"/>
      <c r="K1144" s="480" t="n"/>
      <c r="L1144" s="480" t="n"/>
      <c r="M1144" s="480" t="n"/>
      <c r="N1144" s="490" t="n"/>
      <c r="O1144" s="398" t="n"/>
      <c r="HM1144" s="5" t="n"/>
      <c r="HN1144" s="5" t="n"/>
      <c r="HO1144" s="5" t="n"/>
      <c r="HP1144" s="5" t="n"/>
      <c r="HQ1144" s="5" t="n"/>
      <c r="HR1144" s="5" t="n"/>
      <c r="HS1144" s="5" t="n"/>
    </row>
    <row r="1145">
      <c r="C1145" s="2" t="n"/>
      <c r="G1145" s="480" t="n"/>
      <c r="H1145" s="2" t="n"/>
      <c r="I1145" s="2" t="n"/>
      <c r="K1145" s="480" t="n"/>
      <c r="L1145" s="480" t="n"/>
      <c r="M1145" s="480" t="n"/>
      <c r="N1145" s="490" t="n"/>
      <c r="O1145" s="398" t="n"/>
      <c r="HM1145" s="5" t="n"/>
      <c r="HN1145" s="5" t="n"/>
      <c r="HO1145" s="5" t="n"/>
      <c r="HP1145" s="5" t="n"/>
      <c r="HQ1145" s="5" t="n"/>
      <c r="HR1145" s="5" t="n"/>
      <c r="HS1145" s="5" t="n"/>
    </row>
    <row r="1146">
      <c r="C1146" s="2" t="n"/>
      <c r="G1146" s="480" t="n"/>
      <c r="H1146" s="2" t="n"/>
      <c r="I1146" s="2" t="n"/>
      <c r="K1146" s="480" t="n"/>
      <c r="L1146" s="480" t="n"/>
      <c r="M1146" s="480" t="n"/>
      <c r="N1146" s="490" t="n"/>
      <c r="O1146" s="398" t="n"/>
      <c r="HM1146" s="5" t="n"/>
      <c r="HN1146" s="5" t="n"/>
      <c r="HO1146" s="5" t="n"/>
      <c r="HP1146" s="5" t="n"/>
      <c r="HQ1146" s="5" t="n"/>
      <c r="HR1146" s="5" t="n"/>
      <c r="HS1146" s="5" t="n"/>
    </row>
    <row r="1147">
      <c r="C1147" s="2" t="n"/>
      <c r="G1147" s="480" t="n"/>
      <c r="H1147" s="2" t="n"/>
      <c r="I1147" s="2" t="n"/>
      <c r="K1147" s="480" t="n"/>
      <c r="L1147" s="480" t="n"/>
      <c r="M1147" s="480" t="n"/>
      <c r="N1147" s="490" t="n"/>
      <c r="O1147" s="398" t="n"/>
      <c r="HM1147" s="5" t="n"/>
      <c r="HN1147" s="5" t="n"/>
      <c r="HO1147" s="5" t="n"/>
      <c r="HP1147" s="5" t="n"/>
      <c r="HQ1147" s="5" t="n"/>
      <c r="HR1147" s="5" t="n"/>
      <c r="HS1147" s="5" t="n"/>
    </row>
    <row r="1148">
      <c r="C1148" s="2" t="n"/>
      <c r="G1148" s="480" t="n"/>
      <c r="H1148" s="2" t="n"/>
      <c r="I1148" s="2" t="n"/>
      <c r="K1148" s="480" t="n"/>
      <c r="L1148" s="480" t="n"/>
      <c r="M1148" s="480" t="n"/>
      <c r="N1148" s="490" t="n"/>
      <c r="O1148" s="398" t="n"/>
      <c r="HM1148" s="5" t="n"/>
      <c r="HN1148" s="5" t="n"/>
      <c r="HO1148" s="5" t="n"/>
      <c r="HP1148" s="5" t="n"/>
      <c r="HQ1148" s="5" t="n"/>
      <c r="HR1148" s="5" t="n"/>
      <c r="HS1148" s="5" t="n"/>
    </row>
    <row r="1149">
      <c r="C1149" s="2" t="n"/>
      <c r="G1149" s="480" t="n"/>
      <c r="H1149" s="2" t="n"/>
      <c r="I1149" s="2" t="n"/>
      <c r="K1149" s="480" t="n"/>
      <c r="L1149" s="480" t="n"/>
      <c r="M1149" s="480" t="n"/>
      <c r="N1149" s="490" t="n"/>
      <c r="O1149" s="398" t="n"/>
      <c r="HM1149" s="5" t="n"/>
      <c r="HN1149" s="5" t="n"/>
      <c r="HO1149" s="5" t="n"/>
      <c r="HP1149" s="5" t="n"/>
      <c r="HQ1149" s="5" t="n"/>
      <c r="HR1149" s="5" t="n"/>
      <c r="HS1149" s="5" t="n"/>
    </row>
    <row r="1150">
      <c r="C1150" s="2" t="n"/>
      <c r="G1150" s="480" t="n"/>
      <c r="H1150" s="2" t="n"/>
      <c r="I1150" s="2" t="n"/>
      <c r="K1150" s="480" t="n"/>
      <c r="L1150" s="480" t="n"/>
      <c r="M1150" s="480" t="n"/>
      <c r="N1150" s="490" t="n"/>
      <c r="O1150" s="398" t="n"/>
      <c r="HM1150" s="5" t="n"/>
      <c r="HN1150" s="5" t="n"/>
      <c r="HO1150" s="5" t="n"/>
      <c r="HP1150" s="5" t="n"/>
      <c r="HQ1150" s="5" t="n"/>
      <c r="HR1150" s="5" t="n"/>
      <c r="HS1150" s="5" t="n"/>
    </row>
    <row r="1151">
      <c r="C1151" s="2" t="n"/>
      <c r="G1151" s="480" t="n"/>
      <c r="H1151" s="2" t="n"/>
      <c r="I1151" s="2" t="n"/>
      <c r="K1151" s="480" t="n"/>
      <c r="L1151" s="480" t="n"/>
      <c r="M1151" s="480" t="n"/>
      <c r="N1151" s="490" t="n"/>
      <c r="O1151" s="398" t="n"/>
      <c r="HM1151" s="5" t="n"/>
      <c r="HN1151" s="5" t="n"/>
      <c r="HO1151" s="5" t="n"/>
      <c r="HP1151" s="5" t="n"/>
      <c r="HQ1151" s="5" t="n"/>
      <c r="HR1151" s="5" t="n"/>
      <c r="HS1151" s="5" t="n"/>
    </row>
    <row r="1152">
      <c r="C1152" s="2" t="n"/>
      <c r="G1152" s="480" t="n"/>
      <c r="H1152" s="2" t="n"/>
      <c r="I1152" s="2" t="n"/>
      <c r="K1152" s="480" t="n"/>
      <c r="L1152" s="480" t="n"/>
      <c r="M1152" s="480" t="n"/>
      <c r="N1152" s="490" t="n"/>
      <c r="O1152" s="398" t="n"/>
      <c r="HM1152" s="5" t="n"/>
      <c r="HN1152" s="5" t="n"/>
      <c r="HO1152" s="5" t="n"/>
      <c r="HP1152" s="5" t="n"/>
      <c r="HQ1152" s="5" t="n"/>
      <c r="HR1152" s="5" t="n"/>
      <c r="HS1152" s="5" t="n"/>
    </row>
    <row r="1153">
      <c r="C1153" s="2" t="n"/>
      <c r="G1153" s="480" t="n"/>
      <c r="H1153" s="2" t="n"/>
      <c r="I1153" s="2" t="n"/>
      <c r="K1153" s="480" t="n"/>
      <c r="L1153" s="480" t="n"/>
      <c r="M1153" s="480" t="n"/>
      <c r="N1153" s="490" t="n"/>
      <c r="O1153" s="398" t="n"/>
      <c r="HM1153" s="5" t="n"/>
      <c r="HN1153" s="5" t="n"/>
      <c r="HO1153" s="5" t="n"/>
      <c r="HP1153" s="5" t="n"/>
      <c r="HQ1153" s="5" t="n"/>
      <c r="HR1153" s="5" t="n"/>
      <c r="HS1153" s="5" t="n"/>
    </row>
    <row r="1154">
      <c r="C1154" s="2" t="n"/>
      <c r="G1154" s="480" t="n"/>
      <c r="H1154" s="2" t="n"/>
      <c r="I1154" s="2" t="n"/>
      <c r="K1154" s="480" t="n"/>
      <c r="L1154" s="480" t="n"/>
      <c r="M1154" s="480" t="n"/>
      <c r="N1154" s="490" t="n"/>
      <c r="O1154" s="398" t="n"/>
      <c r="HM1154" s="5" t="n"/>
      <c r="HN1154" s="5" t="n"/>
      <c r="HO1154" s="5" t="n"/>
      <c r="HP1154" s="5" t="n"/>
      <c r="HQ1154" s="5" t="n"/>
      <c r="HR1154" s="5" t="n"/>
      <c r="HS1154" s="5" t="n"/>
    </row>
    <row r="1155">
      <c r="C1155" s="2" t="n"/>
      <c r="G1155" s="480" t="n"/>
      <c r="H1155" s="2" t="n"/>
      <c r="I1155" s="2" t="n"/>
      <c r="K1155" s="480" t="n"/>
      <c r="L1155" s="480" t="n"/>
      <c r="M1155" s="480" t="n"/>
      <c r="N1155" s="490" t="n"/>
      <c r="O1155" s="398" t="n"/>
      <c r="HM1155" s="5" t="n"/>
      <c r="HN1155" s="5" t="n"/>
      <c r="HO1155" s="5" t="n"/>
      <c r="HP1155" s="5" t="n"/>
      <c r="HQ1155" s="5" t="n"/>
      <c r="HR1155" s="5" t="n"/>
      <c r="HS1155" s="5" t="n"/>
    </row>
    <row r="1156">
      <c r="C1156" s="2" t="n"/>
      <c r="G1156" s="480" t="n"/>
      <c r="H1156" s="2" t="n"/>
      <c r="I1156" s="2" t="n"/>
      <c r="K1156" s="480" t="n"/>
      <c r="L1156" s="480" t="n"/>
      <c r="M1156" s="480" t="n"/>
      <c r="N1156" s="490" t="n"/>
      <c r="O1156" s="398" t="n"/>
      <c r="HM1156" s="5" t="n"/>
      <c r="HN1156" s="5" t="n"/>
      <c r="HO1156" s="5" t="n"/>
      <c r="HP1156" s="5" t="n"/>
      <c r="HQ1156" s="5" t="n"/>
      <c r="HR1156" s="5" t="n"/>
      <c r="HS1156" s="5" t="n"/>
    </row>
    <row r="1157">
      <c r="C1157" s="2" t="n"/>
      <c r="G1157" s="480" t="n"/>
      <c r="H1157" s="2" t="n"/>
      <c r="I1157" s="2" t="n"/>
      <c r="K1157" s="480" t="n"/>
      <c r="L1157" s="480" t="n"/>
      <c r="M1157" s="480" t="n"/>
      <c r="N1157" s="490" t="n"/>
      <c r="O1157" s="398" t="n"/>
      <c r="HM1157" s="5" t="n"/>
      <c r="HN1157" s="5" t="n"/>
      <c r="HO1157" s="5" t="n"/>
      <c r="HP1157" s="5" t="n"/>
      <c r="HQ1157" s="5" t="n"/>
      <c r="HR1157" s="5" t="n"/>
      <c r="HS1157" s="5" t="n"/>
    </row>
    <row r="1158">
      <c r="C1158" s="2" t="n"/>
      <c r="G1158" s="480" t="n"/>
      <c r="H1158" s="2" t="n"/>
      <c r="I1158" s="2" t="n"/>
      <c r="K1158" s="480" t="n"/>
      <c r="L1158" s="480" t="n"/>
      <c r="M1158" s="480" t="n"/>
      <c r="N1158" s="490" t="n"/>
      <c r="O1158" s="398" t="n"/>
      <c r="HM1158" s="5" t="n"/>
      <c r="HN1158" s="5" t="n"/>
      <c r="HO1158" s="5" t="n"/>
      <c r="HP1158" s="5" t="n"/>
      <c r="HQ1158" s="5" t="n"/>
      <c r="HR1158" s="5" t="n"/>
      <c r="HS1158" s="5" t="n"/>
    </row>
    <row r="1159">
      <c r="C1159" s="2" t="n"/>
      <c r="G1159" s="480" t="n"/>
      <c r="H1159" s="2" t="n"/>
      <c r="I1159" s="2" t="n"/>
      <c r="K1159" s="480" t="n"/>
      <c r="L1159" s="480" t="n"/>
      <c r="M1159" s="480" t="n"/>
      <c r="N1159" s="490" t="n"/>
      <c r="O1159" s="398" t="n"/>
      <c r="HM1159" s="5" t="n"/>
      <c r="HN1159" s="5" t="n"/>
      <c r="HO1159" s="5" t="n"/>
      <c r="HP1159" s="5" t="n"/>
      <c r="HQ1159" s="5" t="n"/>
      <c r="HR1159" s="5" t="n"/>
      <c r="HS1159" s="5" t="n"/>
    </row>
    <row r="1160">
      <c r="C1160" s="2" t="n"/>
      <c r="G1160" s="480" t="n"/>
      <c r="H1160" s="2" t="n"/>
      <c r="I1160" s="2" t="n"/>
      <c r="K1160" s="480" t="n"/>
      <c r="L1160" s="480" t="n"/>
      <c r="M1160" s="480" t="n"/>
      <c r="N1160" s="490" t="n"/>
      <c r="O1160" s="398" t="n"/>
      <c r="HM1160" s="5" t="n"/>
      <c r="HN1160" s="5" t="n"/>
      <c r="HO1160" s="5" t="n"/>
      <c r="HP1160" s="5" t="n"/>
      <c r="HQ1160" s="5" t="n"/>
      <c r="HR1160" s="5" t="n"/>
      <c r="HS1160" s="5" t="n"/>
    </row>
    <row r="1161">
      <c r="C1161" s="2" t="n"/>
      <c r="G1161" s="480" t="n"/>
      <c r="H1161" s="2" t="n"/>
      <c r="I1161" s="2" t="n"/>
      <c r="K1161" s="480" t="n"/>
      <c r="L1161" s="480" t="n"/>
      <c r="M1161" s="480" t="n"/>
      <c r="N1161" s="490" t="n"/>
      <c r="O1161" s="398" t="n"/>
      <c r="HM1161" s="5" t="n"/>
      <c r="HN1161" s="5" t="n"/>
      <c r="HO1161" s="5" t="n"/>
      <c r="HP1161" s="5" t="n"/>
      <c r="HQ1161" s="5" t="n"/>
      <c r="HR1161" s="5" t="n"/>
      <c r="HS1161" s="5" t="n"/>
    </row>
    <row r="1162">
      <c r="C1162" s="2" t="n"/>
      <c r="G1162" s="480" t="n"/>
      <c r="H1162" s="2" t="n"/>
      <c r="I1162" s="2" t="n"/>
      <c r="K1162" s="480" t="n"/>
      <c r="L1162" s="480" t="n"/>
      <c r="M1162" s="480" t="n"/>
      <c r="N1162" s="490" t="n"/>
      <c r="O1162" s="398" t="n"/>
      <c r="HM1162" s="5" t="n"/>
      <c r="HN1162" s="5" t="n"/>
      <c r="HO1162" s="5" t="n"/>
      <c r="HP1162" s="5" t="n"/>
      <c r="HQ1162" s="5" t="n"/>
      <c r="HR1162" s="5" t="n"/>
      <c r="HS1162" s="5" t="n"/>
    </row>
    <row r="1163">
      <c r="C1163" s="2" t="n"/>
      <c r="G1163" s="480" t="n"/>
      <c r="H1163" s="2" t="n"/>
      <c r="I1163" s="2" t="n"/>
      <c r="K1163" s="480" t="n"/>
      <c r="L1163" s="480" t="n"/>
      <c r="M1163" s="480" t="n"/>
      <c r="N1163" s="490" t="n"/>
      <c r="O1163" s="398" t="n"/>
      <c r="HM1163" s="5" t="n"/>
      <c r="HN1163" s="5" t="n"/>
      <c r="HO1163" s="5" t="n"/>
      <c r="HP1163" s="5" t="n"/>
      <c r="HQ1163" s="5" t="n"/>
      <c r="HR1163" s="5" t="n"/>
      <c r="HS1163" s="5" t="n"/>
    </row>
    <row r="1164">
      <c r="C1164" s="2" t="n"/>
      <c r="G1164" s="480" t="n"/>
      <c r="H1164" s="2" t="n"/>
      <c r="I1164" s="2" t="n"/>
      <c r="K1164" s="480" t="n"/>
      <c r="L1164" s="480" t="n"/>
      <c r="M1164" s="480" t="n"/>
      <c r="N1164" s="490" t="n"/>
      <c r="O1164" s="398" t="n"/>
      <c r="HM1164" s="5" t="n"/>
      <c r="HN1164" s="5" t="n"/>
      <c r="HO1164" s="5" t="n"/>
      <c r="HP1164" s="5" t="n"/>
      <c r="HQ1164" s="5" t="n"/>
      <c r="HR1164" s="5" t="n"/>
      <c r="HS1164" s="5" t="n"/>
    </row>
    <row r="1165">
      <c r="C1165" s="2" t="n"/>
      <c r="G1165" s="480" t="n"/>
      <c r="H1165" s="2" t="n"/>
      <c r="I1165" s="2" t="n"/>
      <c r="K1165" s="480" t="n"/>
      <c r="L1165" s="480" t="n"/>
      <c r="M1165" s="480" t="n"/>
      <c r="N1165" s="490" t="n"/>
      <c r="O1165" s="398" t="n"/>
      <c r="HM1165" s="5" t="n"/>
      <c r="HN1165" s="5" t="n"/>
      <c r="HO1165" s="5" t="n"/>
      <c r="HP1165" s="5" t="n"/>
      <c r="HQ1165" s="5" t="n"/>
      <c r="HR1165" s="5" t="n"/>
      <c r="HS1165" s="5" t="n"/>
    </row>
    <row r="1166">
      <c r="C1166" s="2" t="n"/>
      <c r="G1166" s="480" t="n"/>
      <c r="H1166" s="2" t="n"/>
      <c r="I1166" s="2" t="n"/>
      <c r="K1166" s="480" t="n"/>
      <c r="L1166" s="480" t="n"/>
      <c r="M1166" s="480" t="n"/>
      <c r="N1166" s="490" t="n"/>
      <c r="O1166" s="398" t="n"/>
      <c r="HM1166" s="5" t="n"/>
      <c r="HN1166" s="5" t="n"/>
      <c r="HO1166" s="5" t="n"/>
      <c r="HP1166" s="5" t="n"/>
      <c r="HQ1166" s="5" t="n"/>
      <c r="HR1166" s="5" t="n"/>
      <c r="HS1166" s="5" t="n"/>
    </row>
    <row r="1167">
      <c r="C1167" s="2" t="n"/>
      <c r="G1167" s="480" t="n"/>
      <c r="H1167" s="2" t="n"/>
      <c r="I1167" s="2" t="n"/>
      <c r="K1167" s="480" t="n"/>
      <c r="L1167" s="480" t="n"/>
      <c r="M1167" s="480" t="n"/>
      <c r="N1167" s="490" t="n"/>
      <c r="O1167" s="398" t="n"/>
      <c r="HM1167" s="5" t="n"/>
      <c r="HN1167" s="5" t="n"/>
      <c r="HO1167" s="5" t="n"/>
      <c r="HP1167" s="5" t="n"/>
      <c r="HQ1167" s="5" t="n"/>
      <c r="HR1167" s="5" t="n"/>
      <c r="HS1167" s="5" t="n"/>
    </row>
    <row r="1168">
      <c r="C1168" s="2" t="n"/>
      <c r="G1168" s="480" t="n"/>
      <c r="H1168" s="2" t="n"/>
      <c r="I1168" s="2" t="n"/>
      <c r="K1168" s="480" t="n"/>
      <c r="L1168" s="480" t="n"/>
      <c r="M1168" s="480" t="n"/>
      <c r="N1168" s="490" t="n"/>
      <c r="O1168" s="398" t="n"/>
      <c r="HM1168" s="5" t="n"/>
      <c r="HN1168" s="5" t="n"/>
      <c r="HO1168" s="5" t="n"/>
      <c r="HP1168" s="5" t="n"/>
      <c r="HQ1168" s="5" t="n"/>
      <c r="HR1168" s="5" t="n"/>
      <c r="HS1168" s="5" t="n"/>
    </row>
    <row r="1169">
      <c r="C1169" s="2" t="n"/>
      <c r="G1169" s="480" t="n"/>
      <c r="H1169" s="2" t="n"/>
      <c r="I1169" s="2" t="n"/>
      <c r="K1169" s="480" t="n"/>
      <c r="L1169" s="480" t="n"/>
      <c r="M1169" s="480" t="n"/>
      <c r="N1169" s="490" t="n"/>
      <c r="O1169" s="398" t="n"/>
      <c r="HM1169" s="5" t="n"/>
      <c r="HN1169" s="5" t="n"/>
      <c r="HO1169" s="5" t="n"/>
      <c r="HP1169" s="5" t="n"/>
      <c r="HQ1169" s="5" t="n"/>
      <c r="HR1169" s="5" t="n"/>
      <c r="HS1169" s="5" t="n"/>
    </row>
    <row r="1170">
      <c r="C1170" s="2" t="n"/>
      <c r="G1170" s="480" t="n"/>
      <c r="H1170" s="2" t="n"/>
      <c r="I1170" s="2" t="n"/>
      <c r="K1170" s="480" t="n"/>
      <c r="L1170" s="480" t="n"/>
      <c r="M1170" s="480" t="n"/>
      <c r="N1170" s="490" t="n"/>
      <c r="O1170" s="398" t="n"/>
      <c r="HM1170" s="5" t="n"/>
      <c r="HN1170" s="5" t="n"/>
      <c r="HO1170" s="5" t="n"/>
      <c r="HP1170" s="5" t="n"/>
      <c r="HQ1170" s="5" t="n"/>
      <c r="HR1170" s="5" t="n"/>
      <c r="HS1170" s="5" t="n"/>
    </row>
    <row r="1171">
      <c r="C1171" s="2" t="n"/>
      <c r="G1171" s="480" t="n"/>
      <c r="H1171" s="2" t="n"/>
      <c r="I1171" s="2" t="n"/>
      <c r="K1171" s="480" t="n"/>
      <c r="L1171" s="480" t="n"/>
      <c r="M1171" s="480" t="n"/>
      <c r="N1171" s="490" t="n"/>
      <c r="O1171" s="398" t="n"/>
      <c r="HM1171" s="5" t="n"/>
      <c r="HN1171" s="5" t="n"/>
      <c r="HO1171" s="5" t="n"/>
      <c r="HP1171" s="5" t="n"/>
      <c r="HQ1171" s="5" t="n"/>
      <c r="HR1171" s="5" t="n"/>
      <c r="HS1171" s="5" t="n"/>
    </row>
    <row r="1172">
      <c r="C1172" s="2" t="n"/>
      <c r="G1172" s="480" t="n"/>
      <c r="H1172" s="2" t="n"/>
      <c r="I1172" s="2" t="n"/>
      <c r="K1172" s="480" t="n"/>
      <c r="L1172" s="480" t="n"/>
      <c r="M1172" s="480" t="n"/>
      <c r="N1172" s="490" t="n"/>
      <c r="O1172" s="398" t="n"/>
      <c r="HM1172" s="5" t="n"/>
      <c r="HN1172" s="5" t="n"/>
      <c r="HO1172" s="5" t="n"/>
      <c r="HP1172" s="5" t="n"/>
      <c r="HQ1172" s="5" t="n"/>
      <c r="HR1172" s="5" t="n"/>
      <c r="HS1172" s="5" t="n"/>
    </row>
    <row r="1173">
      <c r="C1173" s="2" t="n"/>
      <c r="G1173" s="480" t="n"/>
      <c r="H1173" s="2" t="n"/>
      <c r="I1173" s="2" t="n"/>
      <c r="K1173" s="480" t="n"/>
      <c r="L1173" s="480" t="n"/>
      <c r="M1173" s="480" t="n"/>
      <c r="N1173" s="490" t="n"/>
      <c r="O1173" s="398" t="n"/>
      <c r="HM1173" s="5" t="n"/>
      <c r="HN1173" s="5" t="n"/>
      <c r="HO1173" s="5" t="n"/>
      <c r="HP1173" s="5" t="n"/>
      <c r="HQ1173" s="5" t="n"/>
      <c r="HR1173" s="5" t="n"/>
      <c r="HS1173" s="5" t="n"/>
    </row>
    <row r="1174">
      <c r="C1174" s="2" t="n"/>
      <c r="G1174" s="480" t="n"/>
      <c r="H1174" s="2" t="n"/>
      <c r="I1174" s="2" t="n"/>
      <c r="K1174" s="480" t="n"/>
      <c r="L1174" s="480" t="n"/>
      <c r="M1174" s="480" t="n"/>
      <c r="N1174" s="490" t="n"/>
      <c r="O1174" s="398" t="n"/>
      <c r="HM1174" s="5" t="n"/>
      <c r="HN1174" s="5" t="n"/>
      <c r="HO1174" s="5" t="n"/>
      <c r="HP1174" s="5" t="n"/>
      <c r="HQ1174" s="5" t="n"/>
      <c r="HR1174" s="5" t="n"/>
      <c r="HS1174" s="5" t="n"/>
    </row>
    <row r="1175">
      <c r="C1175" s="2" t="n"/>
      <c r="G1175" s="480" t="n"/>
      <c r="H1175" s="2" t="n"/>
      <c r="I1175" s="2" t="n"/>
      <c r="K1175" s="480" t="n"/>
      <c r="L1175" s="480" t="n"/>
      <c r="M1175" s="480" t="n"/>
      <c r="N1175" s="490" t="n"/>
      <c r="O1175" s="398" t="n"/>
      <c r="HM1175" s="5" t="n"/>
      <c r="HN1175" s="5" t="n"/>
      <c r="HO1175" s="5" t="n"/>
      <c r="HP1175" s="5" t="n"/>
      <c r="HQ1175" s="5" t="n"/>
      <c r="HR1175" s="5" t="n"/>
      <c r="HS1175" s="5" t="n"/>
    </row>
    <row r="1176">
      <c r="C1176" s="2" t="n"/>
      <c r="G1176" s="480" t="n"/>
      <c r="H1176" s="2" t="n"/>
      <c r="I1176" s="2" t="n"/>
      <c r="K1176" s="480" t="n"/>
      <c r="L1176" s="480" t="n"/>
      <c r="M1176" s="480" t="n"/>
      <c r="N1176" s="490" t="n"/>
      <c r="O1176" s="398" t="n"/>
      <c r="HM1176" s="5" t="n"/>
      <c r="HN1176" s="5" t="n"/>
      <c r="HO1176" s="5" t="n"/>
      <c r="HP1176" s="5" t="n"/>
      <c r="HQ1176" s="5" t="n"/>
      <c r="HR1176" s="5" t="n"/>
      <c r="HS1176" s="5" t="n"/>
    </row>
    <row r="1177">
      <c r="C1177" s="2" t="n"/>
      <c r="G1177" s="480" t="n"/>
      <c r="H1177" s="2" t="n"/>
      <c r="I1177" s="2" t="n"/>
      <c r="K1177" s="480" t="n"/>
      <c r="L1177" s="480" t="n"/>
      <c r="M1177" s="480" t="n"/>
      <c r="N1177" s="490" t="n"/>
      <c r="O1177" s="398" t="n"/>
      <c r="HM1177" s="5" t="n"/>
      <c r="HN1177" s="5" t="n"/>
      <c r="HO1177" s="5" t="n"/>
      <c r="HP1177" s="5" t="n"/>
      <c r="HQ1177" s="5" t="n"/>
      <c r="HR1177" s="5" t="n"/>
      <c r="HS1177" s="5" t="n"/>
    </row>
    <row r="1178">
      <c r="C1178" s="2" t="n"/>
      <c r="G1178" s="480" t="n"/>
      <c r="H1178" s="2" t="n"/>
      <c r="I1178" s="2" t="n"/>
      <c r="K1178" s="480" t="n"/>
      <c r="L1178" s="480" t="n"/>
      <c r="M1178" s="480" t="n"/>
      <c r="N1178" s="490" t="n"/>
      <c r="O1178" s="398" t="n"/>
      <c r="HM1178" s="5" t="n"/>
      <c r="HN1178" s="5" t="n"/>
      <c r="HO1178" s="5" t="n"/>
      <c r="HP1178" s="5" t="n"/>
      <c r="HQ1178" s="5" t="n"/>
      <c r="HR1178" s="5" t="n"/>
      <c r="HS1178" s="5" t="n"/>
    </row>
    <row r="1179">
      <c r="C1179" s="2" t="n"/>
      <c r="G1179" s="480" t="n"/>
      <c r="H1179" s="2" t="n"/>
      <c r="I1179" s="2" t="n"/>
      <c r="K1179" s="480" t="n"/>
      <c r="L1179" s="480" t="n"/>
      <c r="M1179" s="480" t="n"/>
      <c r="N1179" s="490" t="n"/>
      <c r="O1179" s="398" t="n"/>
      <c r="HM1179" s="5" t="n"/>
      <c r="HN1179" s="5" t="n"/>
      <c r="HO1179" s="5" t="n"/>
      <c r="HP1179" s="5" t="n"/>
      <c r="HQ1179" s="5" t="n"/>
      <c r="HR1179" s="5" t="n"/>
      <c r="HS1179" s="5" t="n"/>
    </row>
    <row r="1180">
      <c r="C1180" s="2" t="n"/>
      <c r="G1180" s="480" t="n"/>
      <c r="H1180" s="2" t="n"/>
      <c r="I1180" s="2" t="n"/>
      <c r="K1180" s="480" t="n"/>
      <c r="L1180" s="480" t="n"/>
      <c r="M1180" s="480" t="n"/>
      <c r="N1180" s="490" t="n"/>
      <c r="O1180" s="398" t="n"/>
      <c r="HM1180" s="5" t="n"/>
      <c r="HN1180" s="5" t="n"/>
      <c r="HO1180" s="5" t="n"/>
      <c r="HP1180" s="5" t="n"/>
      <c r="HQ1180" s="5" t="n"/>
      <c r="HR1180" s="5" t="n"/>
      <c r="HS1180" s="5" t="n"/>
    </row>
    <row r="1181">
      <c r="C1181" s="2" t="n"/>
      <c r="G1181" s="480" t="n"/>
      <c r="H1181" s="2" t="n"/>
      <c r="I1181" s="2" t="n"/>
      <c r="K1181" s="480" t="n"/>
      <c r="L1181" s="480" t="n"/>
      <c r="M1181" s="480" t="n"/>
      <c r="N1181" s="490" t="n"/>
      <c r="O1181" s="398" t="n"/>
      <c r="HM1181" s="5" t="n"/>
      <c r="HN1181" s="5" t="n"/>
      <c r="HO1181" s="5" t="n"/>
      <c r="HP1181" s="5" t="n"/>
      <c r="HQ1181" s="5" t="n"/>
      <c r="HR1181" s="5" t="n"/>
      <c r="HS1181" s="5" t="n"/>
    </row>
    <row r="1182">
      <c r="C1182" s="2" t="n"/>
      <c r="G1182" s="480" t="n"/>
      <c r="H1182" s="2" t="n"/>
      <c r="I1182" s="2" t="n"/>
      <c r="K1182" s="480" t="n"/>
      <c r="L1182" s="480" t="n"/>
      <c r="M1182" s="480" t="n"/>
      <c r="N1182" s="490" t="n"/>
      <c r="O1182" s="398" t="n"/>
      <c r="HM1182" s="5" t="n"/>
      <c r="HN1182" s="5" t="n"/>
      <c r="HO1182" s="5" t="n"/>
      <c r="HP1182" s="5" t="n"/>
      <c r="HQ1182" s="5" t="n"/>
      <c r="HR1182" s="5" t="n"/>
      <c r="HS1182" s="5" t="n"/>
    </row>
    <row r="1183">
      <c r="C1183" s="2" t="n"/>
      <c r="G1183" s="480" t="n"/>
      <c r="H1183" s="2" t="n"/>
      <c r="I1183" s="2" t="n"/>
      <c r="K1183" s="480" t="n"/>
      <c r="L1183" s="480" t="n"/>
      <c r="M1183" s="480" t="n"/>
      <c r="N1183" s="490" t="n"/>
      <c r="O1183" s="398" t="n"/>
      <c r="HM1183" s="5" t="n"/>
      <c r="HN1183" s="5" t="n"/>
      <c r="HO1183" s="5" t="n"/>
      <c r="HP1183" s="5" t="n"/>
      <c r="HQ1183" s="5" t="n"/>
      <c r="HR1183" s="5" t="n"/>
      <c r="HS1183" s="5" t="n"/>
    </row>
    <row r="1184">
      <c r="C1184" s="2" t="n"/>
      <c r="G1184" s="480" t="n"/>
      <c r="H1184" s="2" t="n"/>
      <c r="I1184" s="2" t="n"/>
      <c r="K1184" s="480" t="n"/>
      <c r="L1184" s="480" t="n"/>
      <c r="M1184" s="480" t="n"/>
      <c r="N1184" s="490" t="n"/>
      <c r="O1184" s="398" t="n"/>
      <c r="HM1184" s="5" t="n"/>
      <c r="HN1184" s="5" t="n"/>
      <c r="HO1184" s="5" t="n"/>
      <c r="HP1184" s="5" t="n"/>
      <c r="HQ1184" s="5" t="n"/>
      <c r="HR1184" s="5" t="n"/>
      <c r="HS1184" s="5" t="n"/>
    </row>
    <row r="1185">
      <c r="C1185" s="2" t="n"/>
      <c r="G1185" s="480" t="n"/>
      <c r="H1185" s="2" t="n"/>
      <c r="I1185" s="2" t="n"/>
      <c r="K1185" s="480" t="n"/>
      <c r="L1185" s="480" t="n"/>
      <c r="M1185" s="480" t="n"/>
      <c r="N1185" s="490" t="n"/>
      <c r="O1185" s="398" t="n"/>
      <c r="HM1185" s="5" t="n"/>
      <c r="HN1185" s="5" t="n"/>
      <c r="HO1185" s="5" t="n"/>
      <c r="HP1185" s="5" t="n"/>
      <c r="HQ1185" s="5" t="n"/>
      <c r="HR1185" s="5" t="n"/>
      <c r="HS1185" s="5" t="n"/>
    </row>
    <row r="1186">
      <c r="C1186" s="2" t="n"/>
      <c r="G1186" s="480" t="n"/>
      <c r="H1186" s="2" t="n"/>
      <c r="I1186" s="2" t="n"/>
      <c r="K1186" s="480" t="n"/>
      <c r="L1186" s="480" t="n"/>
      <c r="M1186" s="480" t="n"/>
      <c r="N1186" s="490" t="n"/>
      <c r="O1186" s="398" t="n"/>
      <c r="HM1186" s="5" t="n"/>
      <c r="HN1186" s="5" t="n"/>
      <c r="HO1186" s="5" t="n"/>
      <c r="HP1186" s="5" t="n"/>
      <c r="HQ1186" s="5" t="n"/>
      <c r="HR1186" s="5" t="n"/>
      <c r="HS1186" s="5" t="n"/>
    </row>
    <row r="1187">
      <c r="C1187" s="2" t="n"/>
      <c r="G1187" s="480" t="n"/>
      <c r="H1187" s="2" t="n"/>
      <c r="I1187" s="2" t="n"/>
      <c r="K1187" s="480" t="n"/>
      <c r="L1187" s="480" t="n"/>
      <c r="M1187" s="480" t="n"/>
      <c r="N1187" s="490" t="n"/>
      <c r="O1187" s="398" t="n"/>
      <c r="HM1187" s="5" t="n"/>
      <c r="HN1187" s="5" t="n"/>
      <c r="HO1187" s="5" t="n"/>
      <c r="HP1187" s="5" t="n"/>
      <c r="HQ1187" s="5" t="n"/>
      <c r="HR1187" s="5" t="n"/>
      <c r="HS1187" s="5" t="n"/>
    </row>
    <row r="1188">
      <c r="C1188" s="2" t="n"/>
      <c r="G1188" s="480" t="n"/>
      <c r="H1188" s="2" t="n"/>
      <c r="I1188" s="2" t="n"/>
      <c r="K1188" s="480" t="n"/>
      <c r="L1188" s="480" t="n"/>
      <c r="M1188" s="480" t="n"/>
      <c r="N1188" s="490" t="n"/>
      <c r="O1188" s="398" t="n"/>
      <c r="HM1188" s="5" t="n"/>
      <c r="HN1188" s="5" t="n"/>
      <c r="HO1188" s="5" t="n"/>
      <c r="HP1188" s="5" t="n"/>
      <c r="HQ1188" s="5" t="n"/>
      <c r="HR1188" s="5" t="n"/>
      <c r="HS1188" s="5" t="n"/>
    </row>
    <row r="1189">
      <c r="C1189" s="2" t="n"/>
      <c r="G1189" s="480" t="n"/>
      <c r="H1189" s="2" t="n"/>
      <c r="I1189" s="2" t="n"/>
      <c r="K1189" s="480" t="n"/>
      <c r="L1189" s="480" t="n"/>
      <c r="M1189" s="480" t="n"/>
      <c r="N1189" s="490" t="n"/>
      <c r="O1189" s="398" t="n"/>
      <c r="HM1189" s="5" t="n"/>
      <c r="HN1189" s="5" t="n"/>
      <c r="HO1189" s="5" t="n"/>
      <c r="HP1189" s="5" t="n"/>
      <c r="HQ1189" s="5" t="n"/>
      <c r="HR1189" s="5" t="n"/>
      <c r="HS1189" s="5" t="n"/>
    </row>
    <row r="1190">
      <c r="C1190" s="2" t="n"/>
      <c r="G1190" s="480" t="n"/>
      <c r="H1190" s="2" t="n"/>
      <c r="I1190" s="2" t="n"/>
      <c r="K1190" s="480" t="n"/>
      <c r="L1190" s="480" t="n"/>
      <c r="M1190" s="480" t="n"/>
      <c r="N1190" s="490" t="n"/>
      <c r="O1190" s="398" t="n"/>
      <c r="HM1190" s="5" t="n"/>
      <c r="HN1190" s="5" t="n"/>
      <c r="HO1190" s="5" t="n"/>
      <c r="HP1190" s="5" t="n"/>
      <c r="HQ1190" s="5" t="n"/>
      <c r="HR1190" s="5" t="n"/>
      <c r="HS1190" s="5" t="n"/>
    </row>
    <row r="1191">
      <c r="C1191" s="2" t="n"/>
      <c r="G1191" s="480" t="n"/>
      <c r="H1191" s="2" t="n"/>
      <c r="I1191" s="2" t="n"/>
      <c r="K1191" s="480" t="n"/>
      <c r="L1191" s="480" t="n"/>
      <c r="M1191" s="480" t="n"/>
      <c r="N1191" s="490" t="n"/>
      <c r="O1191" s="398" t="n"/>
      <c r="HM1191" s="5" t="n"/>
      <c r="HN1191" s="5" t="n"/>
      <c r="HO1191" s="5" t="n"/>
      <c r="HP1191" s="5" t="n"/>
      <c r="HQ1191" s="5" t="n"/>
      <c r="HR1191" s="5" t="n"/>
      <c r="HS1191" s="5" t="n"/>
    </row>
    <row r="1192">
      <c r="C1192" s="2" t="n"/>
      <c r="G1192" s="480" t="n"/>
      <c r="H1192" s="2" t="n"/>
      <c r="I1192" s="2" t="n"/>
      <c r="K1192" s="480" t="n"/>
      <c r="L1192" s="480" t="n"/>
      <c r="M1192" s="480" t="n"/>
      <c r="N1192" s="490" t="n"/>
      <c r="O1192" s="398" t="n"/>
      <c r="HM1192" s="5" t="n"/>
      <c r="HN1192" s="5" t="n"/>
      <c r="HO1192" s="5" t="n"/>
      <c r="HP1192" s="5" t="n"/>
      <c r="HQ1192" s="5" t="n"/>
      <c r="HR1192" s="5" t="n"/>
      <c r="HS1192" s="5" t="n"/>
    </row>
    <row r="1193">
      <c r="C1193" s="2" t="n"/>
      <c r="G1193" s="480" t="n"/>
      <c r="H1193" s="2" t="n"/>
      <c r="I1193" s="2" t="n"/>
      <c r="K1193" s="480" t="n"/>
      <c r="L1193" s="480" t="n"/>
      <c r="M1193" s="480" t="n"/>
      <c r="N1193" s="490" t="n"/>
      <c r="O1193" s="398" t="n"/>
      <c r="HM1193" s="5" t="n"/>
      <c r="HN1193" s="5" t="n"/>
      <c r="HO1193" s="5" t="n"/>
      <c r="HP1193" s="5" t="n"/>
      <c r="HQ1193" s="5" t="n"/>
      <c r="HR1193" s="5" t="n"/>
      <c r="HS1193" s="5" t="n"/>
    </row>
    <row r="1194">
      <c r="C1194" s="2" t="n"/>
      <c r="G1194" s="480" t="n"/>
      <c r="H1194" s="2" t="n"/>
      <c r="I1194" s="2" t="n"/>
      <c r="K1194" s="480" t="n"/>
      <c r="L1194" s="480" t="n"/>
      <c r="M1194" s="480" t="n"/>
      <c r="N1194" s="490" t="n"/>
      <c r="O1194" s="398" t="n"/>
      <c r="HM1194" s="5" t="n"/>
      <c r="HN1194" s="5" t="n"/>
      <c r="HO1194" s="5" t="n"/>
      <c r="HP1194" s="5" t="n"/>
      <c r="HQ1194" s="5" t="n"/>
      <c r="HR1194" s="5" t="n"/>
      <c r="HS1194" s="5" t="n"/>
    </row>
    <row r="1195">
      <c r="C1195" s="2" t="n"/>
      <c r="G1195" s="480" t="n"/>
      <c r="H1195" s="2" t="n"/>
      <c r="I1195" s="2" t="n"/>
      <c r="K1195" s="480" t="n"/>
      <c r="L1195" s="480" t="n"/>
      <c r="M1195" s="480" t="n"/>
      <c r="N1195" s="490" t="n"/>
      <c r="O1195" s="398" t="n"/>
      <c r="HM1195" s="5" t="n"/>
      <c r="HN1195" s="5" t="n"/>
      <c r="HO1195" s="5" t="n"/>
      <c r="HP1195" s="5" t="n"/>
      <c r="HQ1195" s="5" t="n"/>
      <c r="HR1195" s="5" t="n"/>
      <c r="HS1195" s="5" t="n"/>
    </row>
    <row r="1196">
      <c r="C1196" s="2" t="n"/>
      <c r="G1196" s="480" t="n"/>
      <c r="H1196" s="2" t="n"/>
      <c r="I1196" s="2" t="n"/>
      <c r="K1196" s="480" t="n"/>
      <c r="L1196" s="480" t="n"/>
      <c r="M1196" s="480" t="n"/>
      <c r="N1196" s="490" t="n"/>
      <c r="O1196" s="398" t="n"/>
      <c r="HM1196" s="5" t="n"/>
      <c r="HN1196" s="5" t="n"/>
      <c r="HO1196" s="5" t="n"/>
      <c r="HP1196" s="5" t="n"/>
      <c r="HQ1196" s="5" t="n"/>
      <c r="HR1196" s="5" t="n"/>
      <c r="HS1196" s="5" t="n"/>
    </row>
    <row r="1197">
      <c r="C1197" s="2" t="n"/>
      <c r="G1197" s="480" t="n"/>
      <c r="H1197" s="2" t="n"/>
      <c r="I1197" s="2" t="n"/>
      <c r="K1197" s="480" t="n"/>
      <c r="L1197" s="480" t="n"/>
      <c r="M1197" s="480" t="n"/>
      <c r="N1197" s="490" t="n"/>
      <c r="O1197" s="398" t="n"/>
      <c r="HM1197" s="5" t="n"/>
      <c r="HN1197" s="5" t="n"/>
      <c r="HO1197" s="5" t="n"/>
      <c r="HP1197" s="5" t="n"/>
      <c r="HQ1197" s="5" t="n"/>
      <c r="HR1197" s="5" t="n"/>
      <c r="HS1197" s="5" t="n"/>
    </row>
    <row r="1198">
      <c r="C1198" s="2" t="n"/>
      <c r="G1198" s="480" t="n"/>
      <c r="H1198" s="2" t="n"/>
      <c r="I1198" s="2" t="n"/>
      <c r="K1198" s="480" t="n"/>
      <c r="L1198" s="480" t="n"/>
      <c r="M1198" s="480" t="n"/>
      <c r="N1198" s="490" t="n"/>
      <c r="O1198" s="398" t="n"/>
      <c r="HM1198" s="5" t="n"/>
      <c r="HN1198" s="5" t="n"/>
      <c r="HO1198" s="5" t="n"/>
      <c r="HP1198" s="5" t="n"/>
      <c r="HQ1198" s="5" t="n"/>
      <c r="HR1198" s="5" t="n"/>
      <c r="HS1198" s="5" t="n"/>
    </row>
    <row r="1199">
      <c r="C1199" s="2" t="n"/>
      <c r="G1199" s="480" t="n"/>
      <c r="H1199" s="2" t="n"/>
      <c r="I1199" s="2" t="n"/>
      <c r="K1199" s="480" t="n"/>
      <c r="L1199" s="480" t="n"/>
      <c r="M1199" s="480" t="n"/>
      <c r="N1199" s="490" t="n"/>
      <c r="O1199" s="398" t="n"/>
      <c r="HM1199" s="5" t="n"/>
      <c r="HN1199" s="5" t="n"/>
      <c r="HO1199" s="5" t="n"/>
      <c r="HP1199" s="5" t="n"/>
      <c r="HQ1199" s="5" t="n"/>
      <c r="HR1199" s="5" t="n"/>
      <c r="HS1199" s="5" t="n"/>
    </row>
    <row r="1200">
      <c r="C1200" s="2" t="n"/>
      <c r="G1200" s="480" t="n"/>
      <c r="H1200" s="2" t="n"/>
      <c r="I1200" s="2" t="n"/>
      <c r="K1200" s="480" t="n"/>
      <c r="L1200" s="480" t="n"/>
      <c r="M1200" s="480" t="n"/>
      <c r="N1200" s="490" t="n"/>
      <c r="O1200" s="398" t="n"/>
      <c r="HM1200" s="5" t="n"/>
      <c r="HN1200" s="5" t="n"/>
      <c r="HO1200" s="5" t="n"/>
      <c r="HP1200" s="5" t="n"/>
      <c r="HQ1200" s="5" t="n"/>
      <c r="HR1200" s="5" t="n"/>
      <c r="HS1200" s="5" t="n"/>
    </row>
    <row r="1201">
      <c r="C1201" s="2" t="n"/>
      <c r="G1201" s="480" t="n"/>
      <c r="H1201" s="2" t="n"/>
      <c r="I1201" s="2" t="n"/>
      <c r="K1201" s="480" t="n"/>
      <c r="L1201" s="480" t="n"/>
      <c r="M1201" s="480" t="n"/>
      <c r="N1201" s="490" t="n"/>
      <c r="O1201" s="398" t="n"/>
      <c r="HM1201" s="5" t="n"/>
      <c r="HN1201" s="5" t="n"/>
      <c r="HO1201" s="5" t="n"/>
      <c r="HP1201" s="5" t="n"/>
      <c r="HQ1201" s="5" t="n"/>
      <c r="HR1201" s="5" t="n"/>
      <c r="HS1201" s="5" t="n"/>
    </row>
    <row r="1202">
      <c r="C1202" s="2" t="n"/>
      <c r="G1202" s="480" t="n"/>
      <c r="H1202" s="2" t="n"/>
      <c r="I1202" s="2" t="n"/>
      <c r="K1202" s="480" t="n"/>
      <c r="L1202" s="480" t="n"/>
      <c r="M1202" s="480" t="n"/>
      <c r="N1202" s="490" t="n"/>
      <c r="O1202" s="398" t="n"/>
      <c r="HM1202" s="5" t="n"/>
      <c r="HN1202" s="5" t="n"/>
      <c r="HO1202" s="5" t="n"/>
      <c r="HP1202" s="5" t="n"/>
      <c r="HQ1202" s="5" t="n"/>
      <c r="HR1202" s="5" t="n"/>
      <c r="HS1202" s="5" t="n"/>
    </row>
    <row r="1203">
      <c r="C1203" s="2" t="n"/>
      <c r="G1203" s="480" t="n"/>
      <c r="H1203" s="2" t="n"/>
      <c r="I1203" s="2" t="n"/>
      <c r="K1203" s="480" t="n"/>
      <c r="L1203" s="480" t="n"/>
      <c r="M1203" s="480" t="n"/>
      <c r="N1203" s="490" t="n"/>
      <c r="O1203" s="398" t="n"/>
      <c r="HM1203" s="5" t="n"/>
      <c r="HN1203" s="5" t="n"/>
      <c r="HO1203" s="5" t="n"/>
      <c r="HP1203" s="5" t="n"/>
      <c r="HQ1203" s="5" t="n"/>
      <c r="HR1203" s="5" t="n"/>
      <c r="HS1203" s="5" t="n"/>
    </row>
    <row r="1204">
      <c r="C1204" s="2" t="n"/>
      <c r="G1204" s="480" t="n"/>
      <c r="H1204" s="2" t="n"/>
      <c r="I1204" s="2" t="n"/>
      <c r="K1204" s="480" t="n"/>
      <c r="L1204" s="480" t="n"/>
      <c r="M1204" s="480" t="n"/>
      <c r="N1204" s="490" t="n"/>
      <c r="O1204" s="398" t="n"/>
      <c r="HM1204" s="5" t="n"/>
      <c r="HN1204" s="5" t="n"/>
      <c r="HO1204" s="5" t="n"/>
      <c r="HP1204" s="5" t="n"/>
      <c r="HQ1204" s="5" t="n"/>
      <c r="HR1204" s="5" t="n"/>
      <c r="HS1204" s="5" t="n"/>
    </row>
    <row r="1205">
      <c r="C1205" s="2" t="n"/>
      <c r="G1205" s="480" t="n"/>
      <c r="H1205" s="2" t="n"/>
      <c r="I1205" s="2" t="n"/>
      <c r="K1205" s="480" t="n"/>
      <c r="L1205" s="480" t="n"/>
      <c r="M1205" s="480" t="n"/>
      <c r="N1205" s="490" t="n"/>
      <c r="O1205" s="398" t="n"/>
      <c r="HM1205" s="5" t="n"/>
      <c r="HN1205" s="5" t="n"/>
      <c r="HO1205" s="5" t="n"/>
      <c r="HP1205" s="5" t="n"/>
      <c r="HQ1205" s="5" t="n"/>
      <c r="HR1205" s="5" t="n"/>
      <c r="HS1205" s="5" t="n"/>
    </row>
    <row r="1206">
      <c r="C1206" s="2" t="n"/>
      <c r="G1206" s="480" t="n"/>
      <c r="H1206" s="2" t="n"/>
      <c r="I1206" s="2" t="n"/>
      <c r="K1206" s="480" t="n"/>
      <c r="L1206" s="480" t="n"/>
      <c r="M1206" s="480" t="n"/>
      <c r="N1206" s="490" t="n"/>
      <c r="O1206" s="398" t="n"/>
      <c r="HM1206" s="5" t="n"/>
      <c r="HN1206" s="5" t="n"/>
      <c r="HO1206" s="5" t="n"/>
      <c r="HP1206" s="5" t="n"/>
      <c r="HQ1206" s="5" t="n"/>
      <c r="HR1206" s="5" t="n"/>
      <c r="HS1206" s="5" t="n"/>
    </row>
    <row r="1207">
      <c r="C1207" s="2" t="n"/>
      <c r="G1207" s="480" t="n"/>
      <c r="H1207" s="2" t="n"/>
      <c r="I1207" s="2" t="n"/>
      <c r="K1207" s="480" t="n"/>
      <c r="L1207" s="480" t="n"/>
      <c r="M1207" s="480" t="n"/>
      <c r="N1207" s="490" t="n"/>
      <c r="O1207" s="398" t="n"/>
      <c r="HM1207" s="5" t="n"/>
      <c r="HN1207" s="5" t="n"/>
      <c r="HO1207" s="5" t="n"/>
      <c r="HP1207" s="5" t="n"/>
      <c r="HQ1207" s="5" t="n"/>
      <c r="HR1207" s="5" t="n"/>
      <c r="HS1207" s="5" t="n"/>
    </row>
    <row r="1208">
      <c r="C1208" s="2" t="n"/>
      <c r="G1208" s="480" t="n"/>
      <c r="H1208" s="2" t="n"/>
      <c r="I1208" s="2" t="n"/>
      <c r="K1208" s="480" t="n"/>
      <c r="L1208" s="480" t="n"/>
      <c r="M1208" s="480" t="n"/>
      <c r="N1208" s="490" t="n"/>
      <c r="O1208" s="398" t="n"/>
      <c r="HM1208" s="5" t="n"/>
      <c r="HN1208" s="5" t="n"/>
      <c r="HO1208" s="5" t="n"/>
      <c r="HP1208" s="5" t="n"/>
      <c r="HQ1208" s="5" t="n"/>
      <c r="HR1208" s="5" t="n"/>
      <c r="HS1208" s="5" t="n"/>
    </row>
    <row r="1209">
      <c r="C1209" s="2" t="n"/>
      <c r="G1209" s="480" t="n"/>
      <c r="H1209" s="2" t="n"/>
      <c r="I1209" s="2" t="n"/>
      <c r="K1209" s="480" t="n"/>
      <c r="L1209" s="480" t="n"/>
      <c r="M1209" s="480" t="n"/>
      <c r="N1209" s="490" t="n"/>
      <c r="O1209" s="398" t="n"/>
      <c r="HM1209" s="5" t="n"/>
      <c r="HN1209" s="5" t="n"/>
      <c r="HO1209" s="5" t="n"/>
      <c r="HP1209" s="5" t="n"/>
      <c r="HQ1209" s="5" t="n"/>
      <c r="HR1209" s="5" t="n"/>
      <c r="HS1209" s="5" t="n"/>
    </row>
    <row r="1210">
      <c r="C1210" s="2" t="n"/>
      <c r="G1210" s="480" t="n"/>
      <c r="H1210" s="2" t="n"/>
      <c r="I1210" s="2" t="n"/>
      <c r="K1210" s="480" t="n"/>
      <c r="L1210" s="480" t="n"/>
      <c r="M1210" s="480" t="n"/>
      <c r="N1210" s="490" t="n"/>
      <c r="O1210" s="398" t="n"/>
      <c r="HM1210" s="5" t="n"/>
      <c r="HN1210" s="5" t="n"/>
      <c r="HO1210" s="5" t="n"/>
      <c r="HP1210" s="5" t="n"/>
      <c r="HQ1210" s="5" t="n"/>
      <c r="HR1210" s="5" t="n"/>
      <c r="HS1210" s="5" t="n"/>
    </row>
    <row r="1211">
      <c r="C1211" s="2" t="n"/>
      <c r="G1211" s="480" t="n"/>
      <c r="H1211" s="2" t="n"/>
      <c r="I1211" s="2" t="n"/>
      <c r="K1211" s="480" t="n"/>
      <c r="L1211" s="480" t="n"/>
      <c r="M1211" s="480" t="n"/>
      <c r="N1211" s="490" t="n"/>
      <c r="O1211" s="398" t="n"/>
      <c r="HM1211" s="5" t="n"/>
      <c r="HN1211" s="5" t="n"/>
      <c r="HO1211" s="5" t="n"/>
      <c r="HP1211" s="5" t="n"/>
      <c r="HQ1211" s="5" t="n"/>
      <c r="HR1211" s="5" t="n"/>
      <c r="HS1211" s="5" t="n"/>
    </row>
    <row r="1212">
      <c r="C1212" s="2" t="n"/>
      <c r="G1212" s="480" t="n"/>
      <c r="H1212" s="2" t="n"/>
      <c r="I1212" s="2" t="n"/>
      <c r="K1212" s="480" t="n"/>
      <c r="L1212" s="480" t="n"/>
      <c r="M1212" s="480" t="n"/>
      <c r="N1212" s="490" t="n"/>
      <c r="O1212" s="398" t="n"/>
      <c r="HM1212" s="5" t="n"/>
      <c r="HN1212" s="5" t="n"/>
      <c r="HO1212" s="5" t="n"/>
      <c r="HP1212" s="5" t="n"/>
      <c r="HQ1212" s="5" t="n"/>
      <c r="HR1212" s="5" t="n"/>
      <c r="HS1212" s="5" t="n"/>
    </row>
    <row r="1213">
      <c r="C1213" s="2" t="n"/>
      <c r="G1213" s="480" t="n"/>
      <c r="H1213" s="2" t="n"/>
      <c r="I1213" s="2" t="n"/>
      <c r="K1213" s="480" t="n"/>
      <c r="L1213" s="480" t="n"/>
      <c r="M1213" s="480" t="n"/>
      <c r="N1213" s="490" t="n"/>
      <c r="O1213" s="398" t="n"/>
      <c r="HM1213" s="5" t="n"/>
      <c r="HN1213" s="5" t="n"/>
      <c r="HO1213" s="5" t="n"/>
      <c r="HP1213" s="5" t="n"/>
      <c r="HQ1213" s="5" t="n"/>
      <c r="HR1213" s="5" t="n"/>
      <c r="HS1213" s="5" t="n"/>
    </row>
    <row r="1214">
      <c r="C1214" s="2" t="n"/>
      <c r="G1214" s="480" t="n"/>
      <c r="H1214" s="2" t="n"/>
      <c r="I1214" s="2" t="n"/>
      <c r="K1214" s="480" t="n"/>
      <c r="L1214" s="480" t="n"/>
      <c r="M1214" s="480" t="n"/>
      <c r="N1214" s="490" t="n"/>
      <c r="O1214" s="398" t="n"/>
      <c r="HM1214" s="5" t="n"/>
      <c r="HN1214" s="5" t="n"/>
      <c r="HO1214" s="5" t="n"/>
      <c r="HP1214" s="5" t="n"/>
      <c r="HQ1214" s="5" t="n"/>
      <c r="HR1214" s="5" t="n"/>
      <c r="HS1214" s="5" t="n"/>
    </row>
    <row r="1215">
      <c r="C1215" s="2" t="n"/>
      <c r="G1215" s="480" t="n"/>
      <c r="H1215" s="2" t="n"/>
      <c r="I1215" s="2" t="n"/>
      <c r="K1215" s="480" t="n"/>
      <c r="L1215" s="480" t="n"/>
      <c r="M1215" s="480" t="n"/>
      <c r="N1215" s="490" t="n"/>
      <c r="O1215" s="398" t="n"/>
      <c r="HM1215" s="5" t="n"/>
      <c r="HN1215" s="5" t="n"/>
      <c r="HO1215" s="5" t="n"/>
      <c r="HP1215" s="5" t="n"/>
      <c r="HQ1215" s="5" t="n"/>
      <c r="HR1215" s="5" t="n"/>
      <c r="HS1215" s="5" t="n"/>
    </row>
    <row r="1216">
      <c r="C1216" s="2" t="n"/>
      <c r="G1216" s="480" t="n"/>
      <c r="H1216" s="2" t="n"/>
      <c r="I1216" s="2" t="n"/>
      <c r="K1216" s="480" t="n"/>
      <c r="L1216" s="480" t="n"/>
      <c r="M1216" s="480" t="n"/>
      <c r="N1216" s="490" t="n"/>
      <c r="O1216" s="398" t="n"/>
      <c r="HM1216" s="5" t="n"/>
      <c r="HN1216" s="5" t="n"/>
      <c r="HO1216" s="5" t="n"/>
      <c r="HP1216" s="5" t="n"/>
      <c r="HQ1216" s="5" t="n"/>
      <c r="HR1216" s="5" t="n"/>
      <c r="HS1216" s="5" t="n"/>
    </row>
    <row r="1217">
      <c r="C1217" s="2" t="n"/>
      <c r="G1217" s="480" t="n"/>
      <c r="H1217" s="2" t="n"/>
      <c r="I1217" s="2" t="n"/>
      <c r="K1217" s="480" t="n"/>
      <c r="L1217" s="480" t="n"/>
      <c r="M1217" s="480" t="n"/>
      <c r="N1217" s="490" t="n"/>
      <c r="O1217" s="398" t="n"/>
      <c r="HM1217" s="5" t="n"/>
      <c r="HN1217" s="5" t="n"/>
      <c r="HO1217" s="5" t="n"/>
      <c r="HP1217" s="5" t="n"/>
      <c r="HQ1217" s="5" t="n"/>
      <c r="HR1217" s="5" t="n"/>
      <c r="HS1217" s="5" t="n"/>
    </row>
    <row r="1218">
      <c r="C1218" s="2" t="n"/>
      <c r="G1218" s="480" t="n"/>
      <c r="H1218" s="2" t="n"/>
      <c r="I1218" s="2" t="n"/>
      <c r="K1218" s="480" t="n"/>
      <c r="L1218" s="480" t="n"/>
      <c r="M1218" s="480" t="n"/>
      <c r="N1218" s="490" t="n"/>
      <c r="O1218" s="398" t="n"/>
      <c r="HM1218" s="5" t="n"/>
      <c r="HN1218" s="5" t="n"/>
      <c r="HO1218" s="5" t="n"/>
      <c r="HP1218" s="5" t="n"/>
      <c r="HQ1218" s="5" t="n"/>
      <c r="HR1218" s="5" t="n"/>
      <c r="HS1218" s="5" t="n"/>
    </row>
    <row r="1219">
      <c r="C1219" s="2" t="n"/>
      <c r="G1219" s="480" t="n"/>
      <c r="H1219" s="2" t="n"/>
      <c r="I1219" s="2" t="n"/>
      <c r="K1219" s="480" t="n"/>
      <c r="L1219" s="480" t="n"/>
      <c r="M1219" s="480" t="n"/>
      <c r="N1219" s="490" t="n"/>
      <c r="O1219" s="398" t="n"/>
      <c r="HM1219" s="5" t="n"/>
      <c r="HN1219" s="5" t="n"/>
      <c r="HO1219" s="5" t="n"/>
      <c r="HP1219" s="5" t="n"/>
      <c r="HQ1219" s="5" t="n"/>
      <c r="HR1219" s="5" t="n"/>
      <c r="HS1219" s="5" t="n"/>
    </row>
    <row r="1220">
      <c r="C1220" s="2" t="n"/>
      <c r="G1220" s="480" t="n"/>
      <c r="H1220" s="2" t="n"/>
      <c r="I1220" s="2" t="n"/>
      <c r="K1220" s="480" t="n"/>
      <c r="L1220" s="480" t="n"/>
      <c r="M1220" s="480" t="n"/>
      <c r="N1220" s="490" t="n"/>
      <c r="O1220" s="398" t="n"/>
      <c r="HM1220" s="5" t="n"/>
      <c r="HN1220" s="5" t="n"/>
      <c r="HO1220" s="5" t="n"/>
      <c r="HP1220" s="5" t="n"/>
      <c r="HQ1220" s="5" t="n"/>
      <c r="HR1220" s="5" t="n"/>
      <c r="HS1220" s="5" t="n"/>
    </row>
    <row r="1221">
      <c r="C1221" s="2" t="n"/>
      <c r="G1221" s="480" t="n"/>
      <c r="H1221" s="2" t="n"/>
      <c r="I1221" s="2" t="n"/>
      <c r="K1221" s="480" t="n"/>
      <c r="L1221" s="480" t="n"/>
      <c r="M1221" s="480" t="n"/>
      <c r="N1221" s="490" t="n"/>
      <c r="O1221" s="398" t="n"/>
      <c r="HM1221" s="5" t="n"/>
      <c r="HN1221" s="5" t="n"/>
      <c r="HO1221" s="5" t="n"/>
      <c r="HP1221" s="5" t="n"/>
      <c r="HQ1221" s="5" t="n"/>
      <c r="HR1221" s="5" t="n"/>
      <c r="HS1221" s="5" t="n"/>
    </row>
    <row r="1222">
      <c r="C1222" s="2" t="n"/>
      <c r="G1222" s="480" t="n"/>
      <c r="H1222" s="2" t="n"/>
      <c r="I1222" s="2" t="n"/>
      <c r="K1222" s="480" t="n"/>
      <c r="L1222" s="480" t="n"/>
      <c r="M1222" s="480" t="n"/>
      <c r="N1222" s="490" t="n"/>
      <c r="O1222" s="398" t="n"/>
      <c r="HM1222" s="5" t="n"/>
      <c r="HN1222" s="5" t="n"/>
      <c r="HO1222" s="5" t="n"/>
      <c r="HP1222" s="5" t="n"/>
      <c r="HQ1222" s="5" t="n"/>
      <c r="HR1222" s="5" t="n"/>
      <c r="HS1222" s="5" t="n"/>
    </row>
    <row r="1223">
      <c r="C1223" s="2" t="n"/>
      <c r="G1223" s="480" t="n"/>
      <c r="H1223" s="2" t="n"/>
      <c r="I1223" s="2" t="n"/>
      <c r="K1223" s="480" t="n"/>
      <c r="L1223" s="480" t="n"/>
      <c r="M1223" s="480" t="n"/>
      <c r="N1223" s="490" t="n"/>
      <c r="O1223" s="398" t="n"/>
      <c r="HM1223" s="5" t="n"/>
      <c r="HN1223" s="5" t="n"/>
      <c r="HO1223" s="5" t="n"/>
      <c r="HP1223" s="5" t="n"/>
      <c r="HQ1223" s="5" t="n"/>
      <c r="HR1223" s="5" t="n"/>
      <c r="HS1223" s="5" t="n"/>
    </row>
    <row r="1224">
      <c r="C1224" s="2" t="n"/>
      <c r="G1224" s="480" t="n"/>
      <c r="H1224" s="2" t="n"/>
      <c r="I1224" s="2" t="n"/>
      <c r="K1224" s="480" t="n"/>
      <c r="L1224" s="480" t="n"/>
      <c r="M1224" s="480" t="n"/>
      <c r="N1224" s="490" t="n"/>
      <c r="O1224" s="398" t="n"/>
      <c r="HM1224" s="5" t="n"/>
      <c r="HN1224" s="5" t="n"/>
      <c r="HO1224" s="5" t="n"/>
      <c r="HP1224" s="5" t="n"/>
      <c r="HQ1224" s="5" t="n"/>
      <c r="HR1224" s="5" t="n"/>
      <c r="HS1224" s="5" t="n"/>
    </row>
    <row r="1225">
      <c r="C1225" s="2" t="n"/>
      <c r="G1225" s="480" t="n"/>
      <c r="H1225" s="2" t="n"/>
      <c r="I1225" s="2" t="n"/>
      <c r="K1225" s="480" t="n"/>
      <c r="L1225" s="480" t="n"/>
      <c r="M1225" s="480" t="n"/>
      <c r="N1225" s="490" t="n"/>
      <c r="O1225" s="398" t="n"/>
      <c r="HM1225" s="5" t="n"/>
      <c r="HN1225" s="5" t="n"/>
      <c r="HO1225" s="5" t="n"/>
      <c r="HP1225" s="5" t="n"/>
      <c r="HQ1225" s="5" t="n"/>
      <c r="HR1225" s="5" t="n"/>
      <c r="HS1225" s="5" t="n"/>
    </row>
    <row r="1226">
      <c r="C1226" s="2" t="n"/>
      <c r="G1226" s="480" t="n"/>
      <c r="H1226" s="2" t="n"/>
      <c r="I1226" s="2" t="n"/>
      <c r="K1226" s="480" t="n"/>
      <c r="L1226" s="480" t="n"/>
      <c r="M1226" s="480" t="n"/>
      <c r="N1226" s="490" t="n"/>
      <c r="O1226" s="398" t="n"/>
      <c r="HM1226" s="5" t="n"/>
      <c r="HN1226" s="5" t="n"/>
      <c r="HO1226" s="5" t="n"/>
      <c r="HP1226" s="5" t="n"/>
      <c r="HQ1226" s="5" t="n"/>
      <c r="HR1226" s="5" t="n"/>
      <c r="HS1226" s="5" t="n"/>
    </row>
    <row r="1227">
      <c r="C1227" s="2" t="n"/>
      <c r="G1227" s="480" t="n"/>
      <c r="H1227" s="2" t="n"/>
      <c r="I1227" s="2" t="n"/>
      <c r="K1227" s="480" t="n"/>
      <c r="L1227" s="480" t="n"/>
      <c r="M1227" s="480" t="n"/>
      <c r="N1227" s="490" t="n"/>
      <c r="O1227" s="398" t="n"/>
      <c r="HM1227" s="5" t="n"/>
      <c r="HN1227" s="5" t="n"/>
      <c r="HO1227" s="5" t="n"/>
      <c r="HP1227" s="5" t="n"/>
      <c r="HQ1227" s="5" t="n"/>
      <c r="HR1227" s="5" t="n"/>
      <c r="HS1227" s="5" t="n"/>
    </row>
    <row r="1228">
      <c r="C1228" s="2" t="n"/>
      <c r="G1228" s="480" t="n"/>
      <c r="H1228" s="2" t="n"/>
      <c r="I1228" s="2" t="n"/>
      <c r="K1228" s="480" t="n"/>
      <c r="L1228" s="480" t="n"/>
      <c r="M1228" s="480" t="n"/>
      <c r="N1228" s="490" t="n"/>
      <c r="O1228" s="398" t="n"/>
      <c r="HM1228" s="5" t="n"/>
      <c r="HN1228" s="5" t="n"/>
      <c r="HO1228" s="5" t="n"/>
      <c r="HP1228" s="5" t="n"/>
      <c r="HQ1228" s="5" t="n"/>
      <c r="HR1228" s="5" t="n"/>
      <c r="HS1228" s="5" t="n"/>
    </row>
    <row r="1229">
      <c r="C1229" s="2" t="n"/>
      <c r="G1229" s="480" t="n"/>
      <c r="H1229" s="2" t="n"/>
      <c r="I1229" s="2" t="n"/>
      <c r="K1229" s="480" t="n"/>
      <c r="L1229" s="480" t="n"/>
      <c r="M1229" s="480" t="n"/>
      <c r="N1229" s="490" t="n"/>
      <c r="O1229" s="398" t="n"/>
      <c r="HM1229" s="5" t="n"/>
      <c r="HN1229" s="5" t="n"/>
      <c r="HO1229" s="5" t="n"/>
      <c r="HP1229" s="5" t="n"/>
      <c r="HQ1229" s="5" t="n"/>
      <c r="HR1229" s="5" t="n"/>
      <c r="HS1229" s="5" t="n"/>
    </row>
    <row r="1230">
      <c r="C1230" s="2" t="n"/>
      <c r="G1230" s="480" t="n"/>
      <c r="H1230" s="2" t="n"/>
      <c r="I1230" s="2" t="n"/>
      <c r="K1230" s="480" t="n"/>
      <c r="L1230" s="480" t="n"/>
      <c r="M1230" s="480" t="n"/>
      <c r="N1230" s="490" t="n"/>
      <c r="O1230" s="398" t="n"/>
      <c r="HM1230" s="5" t="n"/>
      <c r="HN1230" s="5" t="n"/>
      <c r="HO1230" s="5" t="n"/>
      <c r="HP1230" s="5" t="n"/>
      <c r="HQ1230" s="5" t="n"/>
      <c r="HR1230" s="5" t="n"/>
      <c r="HS1230" s="5" t="n"/>
    </row>
    <row r="1231">
      <c r="C1231" s="2" t="n"/>
      <c r="G1231" s="480" t="n"/>
      <c r="H1231" s="2" t="n"/>
      <c r="I1231" s="2" t="n"/>
      <c r="K1231" s="480" t="n"/>
      <c r="L1231" s="480" t="n"/>
      <c r="M1231" s="480" t="n"/>
      <c r="N1231" s="490" t="n"/>
      <c r="O1231" s="398" t="n"/>
      <c r="HM1231" s="5" t="n"/>
      <c r="HN1231" s="5" t="n"/>
      <c r="HO1231" s="5" t="n"/>
      <c r="HP1231" s="5" t="n"/>
      <c r="HQ1231" s="5" t="n"/>
      <c r="HR1231" s="5" t="n"/>
      <c r="HS1231" s="5" t="n"/>
    </row>
    <row r="1232">
      <c r="C1232" s="2" t="n"/>
      <c r="G1232" s="480" t="n"/>
      <c r="H1232" s="2" t="n"/>
      <c r="I1232" s="2" t="n"/>
      <c r="K1232" s="480" t="n"/>
      <c r="L1232" s="480" t="n"/>
      <c r="M1232" s="480" t="n"/>
      <c r="N1232" s="490" t="n"/>
      <c r="O1232" s="398" t="n"/>
      <c r="HM1232" s="5" t="n"/>
      <c r="HN1232" s="5" t="n"/>
      <c r="HO1232" s="5" t="n"/>
      <c r="HP1232" s="5" t="n"/>
      <c r="HQ1232" s="5" t="n"/>
      <c r="HR1232" s="5" t="n"/>
      <c r="HS1232" s="5" t="n"/>
    </row>
    <row r="1233">
      <c r="C1233" s="2" t="n"/>
      <c r="G1233" s="480" t="n"/>
      <c r="H1233" s="2" t="n"/>
      <c r="I1233" s="2" t="n"/>
      <c r="K1233" s="480" t="n"/>
      <c r="L1233" s="480" t="n"/>
      <c r="M1233" s="480" t="n"/>
      <c r="N1233" s="490" t="n"/>
      <c r="O1233" s="398" t="n"/>
      <c r="HM1233" s="5" t="n"/>
      <c r="HN1233" s="5" t="n"/>
      <c r="HO1233" s="5" t="n"/>
      <c r="HP1233" s="5" t="n"/>
      <c r="HQ1233" s="5" t="n"/>
      <c r="HR1233" s="5" t="n"/>
      <c r="HS1233" s="5" t="n"/>
    </row>
    <row r="1234">
      <c r="C1234" s="2" t="n"/>
      <c r="G1234" s="480" t="n"/>
      <c r="H1234" s="2" t="n"/>
      <c r="I1234" s="2" t="n"/>
      <c r="K1234" s="480" t="n"/>
      <c r="L1234" s="480" t="n"/>
      <c r="M1234" s="480" t="n"/>
      <c r="N1234" s="490" t="n"/>
      <c r="O1234" s="398" t="n"/>
      <c r="HM1234" s="5" t="n"/>
      <c r="HN1234" s="5" t="n"/>
      <c r="HO1234" s="5" t="n"/>
      <c r="HP1234" s="5" t="n"/>
      <c r="HQ1234" s="5" t="n"/>
      <c r="HR1234" s="5" t="n"/>
      <c r="HS1234" s="5" t="n"/>
    </row>
    <row r="1235">
      <c r="C1235" s="2" t="n"/>
      <c r="G1235" s="480" t="n"/>
      <c r="H1235" s="2" t="n"/>
      <c r="I1235" s="2" t="n"/>
      <c r="K1235" s="480" t="n"/>
      <c r="L1235" s="480" t="n"/>
      <c r="M1235" s="480" t="n"/>
      <c r="N1235" s="490" t="n"/>
      <c r="O1235" s="398" t="n"/>
      <c r="HM1235" s="5" t="n"/>
      <c r="HN1235" s="5" t="n"/>
      <c r="HO1235" s="5" t="n"/>
      <c r="HP1235" s="5" t="n"/>
      <c r="HQ1235" s="5" t="n"/>
      <c r="HR1235" s="5" t="n"/>
      <c r="HS1235" s="5" t="n"/>
    </row>
    <row r="1236">
      <c r="C1236" s="2" t="n"/>
      <c r="G1236" s="480" t="n"/>
      <c r="H1236" s="2" t="n"/>
      <c r="I1236" s="2" t="n"/>
      <c r="K1236" s="480" t="n"/>
      <c r="L1236" s="480" t="n"/>
      <c r="M1236" s="480" t="n"/>
      <c r="N1236" s="490" t="n"/>
      <c r="O1236" s="398" t="n"/>
      <c r="HM1236" s="5" t="n"/>
      <c r="HN1236" s="5" t="n"/>
      <c r="HO1236" s="5" t="n"/>
      <c r="HP1236" s="5" t="n"/>
      <c r="HQ1236" s="5" t="n"/>
      <c r="HR1236" s="5" t="n"/>
      <c r="HS1236" s="5" t="n"/>
    </row>
    <row r="1237">
      <c r="C1237" s="2" t="n"/>
      <c r="G1237" s="480" t="n"/>
      <c r="H1237" s="2" t="n"/>
      <c r="I1237" s="2" t="n"/>
      <c r="K1237" s="480" t="n"/>
      <c r="L1237" s="480" t="n"/>
      <c r="M1237" s="480" t="n"/>
      <c r="N1237" s="490" t="n"/>
      <c r="O1237" s="398" t="n"/>
      <c r="HM1237" s="5" t="n"/>
      <c r="HN1237" s="5" t="n"/>
      <c r="HO1237" s="5" t="n"/>
      <c r="HP1237" s="5" t="n"/>
      <c r="HQ1237" s="5" t="n"/>
      <c r="HR1237" s="5" t="n"/>
      <c r="HS1237" s="5" t="n"/>
    </row>
    <row r="1238">
      <c r="C1238" s="2" t="n"/>
      <c r="G1238" s="480" t="n"/>
      <c r="H1238" s="2" t="n"/>
      <c r="I1238" s="2" t="n"/>
      <c r="K1238" s="480" t="n"/>
      <c r="L1238" s="480" t="n"/>
      <c r="M1238" s="480" t="n"/>
      <c r="N1238" s="490" t="n"/>
      <c r="O1238" s="398" t="n"/>
      <c r="HM1238" s="5" t="n"/>
      <c r="HN1238" s="5" t="n"/>
      <c r="HO1238" s="5" t="n"/>
      <c r="HP1238" s="5" t="n"/>
      <c r="HQ1238" s="5" t="n"/>
      <c r="HR1238" s="5" t="n"/>
      <c r="HS1238" s="5" t="n"/>
    </row>
    <row r="1239">
      <c r="C1239" s="2" t="n"/>
      <c r="G1239" s="480" t="n"/>
      <c r="H1239" s="2" t="n"/>
      <c r="I1239" s="2" t="n"/>
      <c r="K1239" s="480" t="n"/>
      <c r="L1239" s="480" t="n"/>
      <c r="M1239" s="480" t="n"/>
      <c r="N1239" s="490" t="n"/>
      <c r="O1239" s="398" t="n"/>
      <c r="HM1239" s="5" t="n"/>
      <c r="HN1239" s="5" t="n"/>
      <c r="HO1239" s="5" t="n"/>
      <c r="HP1239" s="5" t="n"/>
      <c r="HQ1239" s="5" t="n"/>
      <c r="HR1239" s="5" t="n"/>
      <c r="HS1239" s="5" t="n"/>
    </row>
    <row r="1240">
      <c r="C1240" s="2" t="n"/>
      <c r="G1240" s="480" t="n"/>
      <c r="H1240" s="2" t="n"/>
      <c r="I1240" s="2" t="n"/>
      <c r="K1240" s="480" t="n"/>
      <c r="L1240" s="480" t="n"/>
      <c r="M1240" s="480" t="n"/>
      <c r="N1240" s="490" t="n"/>
      <c r="O1240" s="398" t="n"/>
      <c r="HM1240" s="5" t="n"/>
      <c r="HN1240" s="5" t="n"/>
      <c r="HO1240" s="5" t="n"/>
      <c r="HP1240" s="5" t="n"/>
      <c r="HQ1240" s="5" t="n"/>
      <c r="HR1240" s="5" t="n"/>
      <c r="HS1240" s="5" t="n"/>
    </row>
    <row r="1241">
      <c r="C1241" s="2" t="n"/>
      <c r="G1241" s="480" t="n"/>
      <c r="H1241" s="2" t="n"/>
      <c r="I1241" s="2" t="n"/>
      <c r="K1241" s="480" t="n"/>
      <c r="L1241" s="480" t="n"/>
      <c r="M1241" s="480" t="n"/>
      <c r="N1241" s="490" t="n"/>
      <c r="O1241" s="398" t="n"/>
      <c r="HM1241" s="5" t="n"/>
      <c r="HN1241" s="5" t="n"/>
      <c r="HO1241" s="5" t="n"/>
      <c r="HP1241" s="5" t="n"/>
      <c r="HQ1241" s="5" t="n"/>
      <c r="HR1241" s="5" t="n"/>
      <c r="HS1241" s="5" t="n"/>
    </row>
    <row r="1242">
      <c r="C1242" s="2" t="n"/>
      <c r="G1242" s="480" t="n"/>
      <c r="H1242" s="2" t="n"/>
      <c r="I1242" s="2" t="n"/>
      <c r="K1242" s="480" t="n"/>
      <c r="L1242" s="480" t="n"/>
      <c r="M1242" s="480" t="n"/>
      <c r="N1242" s="490" t="n"/>
      <c r="O1242" s="398" t="n"/>
      <c r="HM1242" s="5" t="n"/>
      <c r="HN1242" s="5" t="n"/>
      <c r="HO1242" s="5" t="n"/>
      <c r="HP1242" s="5" t="n"/>
      <c r="HQ1242" s="5" t="n"/>
      <c r="HR1242" s="5" t="n"/>
      <c r="HS1242" s="5" t="n"/>
    </row>
    <row r="1243">
      <c r="C1243" s="2" t="n"/>
      <c r="G1243" s="480" t="n"/>
      <c r="H1243" s="2" t="n"/>
      <c r="I1243" s="2" t="n"/>
      <c r="K1243" s="480" t="n"/>
      <c r="L1243" s="480" t="n"/>
      <c r="M1243" s="480" t="n"/>
      <c r="N1243" s="490" t="n"/>
      <c r="O1243" s="398" t="n"/>
      <c r="HM1243" s="5" t="n"/>
      <c r="HN1243" s="5" t="n"/>
      <c r="HO1243" s="5" t="n"/>
      <c r="HP1243" s="5" t="n"/>
      <c r="HQ1243" s="5" t="n"/>
      <c r="HR1243" s="5" t="n"/>
      <c r="HS1243" s="5" t="n"/>
    </row>
    <row r="1244">
      <c r="C1244" s="2" t="n"/>
      <c r="G1244" s="480" t="n"/>
      <c r="H1244" s="2" t="n"/>
      <c r="I1244" s="2" t="n"/>
      <c r="K1244" s="480" t="n"/>
      <c r="L1244" s="480" t="n"/>
      <c r="M1244" s="480" t="n"/>
      <c r="N1244" s="490" t="n"/>
      <c r="O1244" s="398" t="n"/>
      <c r="HM1244" s="5" t="n"/>
      <c r="HN1244" s="5" t="n"/>
      <c r="HO1244" s="5" t="n"/>
      <c r="HP1244" s="5" t="n"/>
      <c r="HQ1244" s="5" t="n"/>
      <c r="HR1244" s="5" t="n"/>
      <c r="HS1244" s="5" t="n"/>
    </row>
    <row r="1245">
      <c r="C1245" s="2" t="n"/>
      <c r="G1245" s="480" t="n"/>
      <c r="H1245" s="2" t="n"/>
      <c r="I1245" s="2" t="n"/>
      <c r="K1245" s="480" t="n"/>
      <c r="L1245" s="480" t="n"/>
      <c r="M1245" s="480" t="n"/>
      <c r="N1245" s="490" t="n"/>
      <c r="O1245" s="398" t="n"/>
      <c r="HM1245" s="5" t="n"/>
      <c r="HN1245" s="5" t="n"/>
      <c r="HO1245" s="5" t="n"/>
      <c r="HP1245" s="5" t="n"/>
      <c r="HQ1245" s="5" t="n"/>
      <c r="HR1245" s="5" t="n"/>
      <c r="HS1245" s="5" t="n"/>
    </row>
    <row r="1246">
      <c r="C1246" s="2" t="n"/>
      <c r="G1246" s="480" t="n"/>
      <c r="H1246" s="2" t="n"/>
      <c r="I1246" s="2" t="n"/>
      <c r="K1246" s="480" t="n"/>
      <c r="L1246" s="480" t="n"/>
      <c r="M1246" s="480" t="n"/>
      <c r="N1246" s="490" t="n"/>
      <c r="O1246" s="398" t="n"/>
      <c r="HM1246" s="5" t="n"/>
      <c r="HN1246" s="5" t="n"/>
      <c r="HO1246" s="5" t="n"/>
      <c r="HP1246" s="5" t="n"/>
      <c r="HQ1246" s="5" t="n"/>
      <c r="HR1246" s="5" t="n"/>
      <c r="HS1246" s="5" t="n"/>
    </row>
    <row r="1247">
      <c r="C1247" s="2" t="n"/>
      <c r="G1247" s="480" t="n"/>
      <c r="H1247" s="2" t="n"/>
      <c r="I1247" s="2" t="n"/>
      <c r="K1247" s="480" t="n"/>
      <c r="L1247" s="480" t="n"/>
      <c r="M1247" s="480" t="n"/>
      <c r="N1247" s="490" t="n"/>
      <c r="O1247" s="398" t="n"/>
      <c r="HM1247" s="5" t="n"/>
      <c r="HN1247" s="5" t="n"/>
      <c r="HO1247" s="5" t="n"/>
      <c r="HP1247" s="5" t="n"/>
      <c r="HQ1247" s="5" t="n"/>
      <c r="HR1247" s="5" t="n"/>
      <c r="HS1247" s="5" t="n"/>
    </row>
    <row r="1248">
      <c r="C1248" s="2" t="n"/>
      <c r="G1248" s="480" t="n"/>
      <c r="H1248" s="2" t="n"/>
      <c r="I1248" s="2" t="n"/>
      <c r="K1248" s="480" t="n"/>
      <c r="L1248" s="480" t="n"/>
      <c r="M1248" s="480" t="n"/>
      <c r="N1248" s="490" t="n"/>
      <c r="O1248" s="398" t="n"/>
      <c r="HM1248" s="5" t="n"/>
      <c r="HN1248" s="5" t="n"/>
      <c r="HO1248" s="5" t="n"/>
      <c r="HP1248" s="5" t="n"/>
      <c r="HQ1248" s="5" t="n"/>
      <c r="HR1248" s="5" t="n"/>
      <c r="HS1248" s="5" t="n"/>
    </row>
    <row r="1249">
      <c r="C1249" s="2" t="n"/>
      <c r="G1249" s="480" t="n"/>
      <c r="H1249" s="2" t="n"/>
      <c r="I1249" s="2" t="n"/>
      <c r="K1249" s="480" t="n"/>
      <c r="L1249" s="480" t="n"/>
      <c r="M1249" s="480" t="n"/>
      <c r="N1249" s="490" t="n"/>
      <c r="O1249" s="398" t="n"/>
      <c r="HM1249" s="5" t="n"/>
      <c r="HN1249" s="5" t="n"/>
      <c r="HO1249" s="5" t="n"/>
      <c r="HP1249" s="5" t="n"/>
      <c r="HQ1249" s="5" t="n"/>
      <c r="HR1249" s="5" t="n"/>
      <c r="HS1249" s="5" t="n"/>
    </row>
    <row r="1250">
      <c r="C1250" s="2" t="n"/>
      <c r="G1250" s="480" t="n"/>
      <c r="H1250" s="2" t="n"/>
      <c r="I1250" s="2" t="n"/>
      <c r="K1250" s="480" t="n"/>
      <c r="L1250" s="480" t="n"/>
      <c r="M1250" s="480" t="n"/>
      <c r="N1250" s="490" t="n"/>
      <c r="O1250" s="398" t="n"/>
      <c r="HM1250" s="5" t="n"/>
      <c r="HN1250" s="5" t="n"/>
      <c r="HO1250" s="5" t="n"/>
      <c r="HP1250" s="5" t="n"/>
      <c r="HQ1250" s="5" t="n"/>
      <c r="HR1250" s="5" t="n"/>
      <c r="HS1250" s="5" t="n"/>
    </row>
    <row r="1251">
      <c r="C1251" s="2" t="n"/>
      <c r="G1251" s="480" t="n"/>
      <c r="H1251" s="2" t="n"/>
      <c r="I1251" s="2" t="n"/>
      <c r="K1251" s="480" t="n"/>
      <c r="L1251" s="480" t="n"/>
      <c r="M1251" s="480" t="n"/>
      <c r="N1251" s="490" t="n"/>
      <c r="O1251" s="398" t="n"/>
      <c r="HM1251" s="5" t="n"/>
      <c r="HN1251" s="5" t="n"/>
      <c r="HO1251" s="5" t="n"/>
      <c r="HP1251" s="5" t="n"/>
      <c r="HQ1251" s="5" t="n"/>
      <c r="HR1251" s="5" t="n"/>
      <c r="HS1251" s="5" t="n"/>
    </row>
    <row r="1252">
      <c r="C1252" s="2" t="n"/>
      <c r="G1252" s="480" t="n"/>
      <c r="H1252" s="2" t="n"/>
      <c r="I1252" s="2" t="n"/>
      <c r="K1252" s="480" t="n"/>
      <c r="L1252" s="480" t="n"/>
      <c r="M1252" s="480" t="n"/>
      <c r="N1252" s="490" t="n"/>
      <c r="O1252" s="398" t="n"/>
      <c r="HM1252" s="5" t="n"/>
      <c r="HN1252" s="5" t="n"/>
      <c r="HO1252" s="5" t="n"/>
      <c r="HP1252" s="5" t="n"/>
      <c r="HQ1252" s="5" t="n"/>
      <c r="HR1252" s="5" t="n"/>
      <c r="HS1252" s="5" t="n"/>
    </row>
    <row r="1253">
      <c r="C1253" s="2" t="n"/>
      <c r="G1253" s="480" t="n"/>
      <c r="H1253" s="2" t="n"/>
      <c r="I1253" s="2" t="n"/>
      <c r="K1253" s="480" t="n"/>
      <c r="L1253" s="480" t="n"/>
      <c r="M1253" s="480" t="n"/>
      <c r="N1253" s="490" t="n"/>
      <c r="O1253" s="398" t="n"/>
      <c r="HM1253" s="5" t="n"/>
      <c r="HN1253" s="5" t="n"/>
      <c r="HO1253" s="5" t="n"/>
      <c r="HP1253" s="5" t="n"/>
      <c r="HQ1253" s="5" t="n"/>
      <c r="HR1253" s="5" t="n"/>
      <c r="HS1253" s="5" t="n"/>
    </row>
    <row r="1254">
      <c r="C1254" s="2" t="n"/>
      <c r="G1254" s="480" t="n"/>
      <c r="H1254" s="2" t="n"/>
      <c r="I1254" s="2" t="n"/>
      <c r="K1254" s="480" t="n"/>
      <c r="L1254" s="480" t="n"/>
      <c r="M1254" s="480" t="n"/>
      <c r="N1254" s="490" t="n"/>
      <c r="O1254" s="398" t="n"/>
      <c r="HM1254" s="5" t="n"/>
      <c r="HN1254" s="5" t="n"/>
      <c r="HO1254" s="5" t="n"/>
      <c r="HP1254" s="5" t="n"/>
      <c r="HQ1254" s="5" t="n"/>
      <c r="HR1254" s="5" t="n"/>
      <c r="HS1254" s="5" t="n"/>
    </row>
    <row r="1255">
      <c r="C1255" s="2" t="n"/>
      <c r="G1255" s="480" t="n"/>
      <c r="H1255" s="2" t="n"/>
      <c r="I1255" s="2" t="n"/>
      <c r="K1255" s="480" t="n"/>
      <c r="L1255" s="480" t="n"/>
      <c r="M1255" s="480" t="n"/>
      <c r="N1255" s="490" t="n"/>
      <c r="O1255" s="398" t="n"/>
      <c r="HM1255" s="5" t="n"/>
      <c r="HN1255" s="5" t="n"/>
      <c r="HO1255" s="5" t="n"/>
      <c r="HP1255" s="5" t="n"/>
      <c r="HQ1255" s="5" t="n"/>
      <c r="HR1255" s="5" t="n"/>
      <c r="HS1255" s="5" t="n"/>
    </row>
    <row r="1256">
      <c r="C1256" s="2" t="n"/>
      <c r="G1256" s="480" t="n"/>
      <c r="H1256" s="2" t="n"/>
      <c r="I1256" s="2" t="n"/>
      <c r="K1256" s="480" t="n"/>
      <c r="L1256" s="480" t="n"/>
      <c r="M1256" s="480" t="n"/>
      <c r="N1256" s="490" t="n"/>
      <c r="O1256" s="398" t="n"/>
      <c r="HM1256" s="5" t="n"/>
      <c r="HN1256" s="5" t="n"/>
      <c r="HO1256" s="5" t="n"/>
      <c r="HP1256" s="5" t="n"/>
      <c r="HQ1256" s="5" t="n"/>
      <c r="HR1256" s="5" t="n"/>
      <c r="HS1256" s="5" t="n"/>
    </row>
    <row r="1257">
      <c r="C1257" s="2" t="n"/>
      <c r="G1257" s="480" t="n"/>
      <c r="H1257" s="2" t="n"/>
      <c r="I1257" s="2" t="n"/>
      <c r="K1257" s="480" t="n"/>
      <c r="L1257" s="480" t="n"/>
      <c r="M1257" s="480" t="n"/>
      <c r="N1257" s="490" t="n"/>
      <c r="O1257" s="398" t="n"/>
      <c r="HM1257" s="5" t="n"/>
      <c r="HN1257" s="5" t="n"/>
      <c r="HO1257" s="5" t="n"/>
      <c r="HP1257" s="5" t="n"/>
      <c r="HQ1257" s="5" t="n"/>
      <c r="HR1257" s="5" t="n"/>
      <c r="HS1257" s="5" t="n"/>
    </row>
    <row r="1258">
      <c r="C1258" s="2" t="n"/>
      <c r="G1258" s="480" t="n"/>
      <c r="H1258" s="2" t="n"/>
      <c r="I1258" s="2" t="n"/>
      <c r="K1258" s="480" t="n"/>
      <c r="L1258" s="480" t="n"/>
      <c r="M1258" s="480" t="n"/>
      <c r="N1258" s="490" t="n"/>
      <c r="O1258" s="398" t="n"/>
      <c r="HM1258" s="5" t="n"/>
      <c r="HN1258" s="5" t="n"/>
      <c r="HO1258" s="5" t="n"/>
      <c r="HP1258" s="5" t="n"/>
      <c r="HQ1258" s="5" t="n"/>
      <c r="HR1258" s="5" t="n"/>
      <c r="HS1258" s="5" t="n"/>
    </row>
    <row r="1259">
      <c r="C1259" s="2" t="n"/>
      <c r="G1259" s="480" t="n"/>
      <c r="H1259" s="2" t="n"/>
      <c r="I1259" s="2" t="n"/>
      <c r="K1259" s="480" t="n"/>
      <c r="L1259" s="480" t="n"/>
      <c r="M1259" s="480" t="n"/>
      <c r="N1259" s="490" t="n"/>
      <c r="O1259" s="398" t="n"/>
      <c r="HM1259" s="5" t="n"/>
      <c r="HN1259" s="5" t="n"/>
      <c r="HO1259" s="5" t="n"/>
      <c r="HP1259" s="5" t="n"/>
      <c r="HQ1259" s="5" t="n"/>
      <c r="HR1259" s="5" t="n"/>
      <c r="HS1259" s="5" t="n"/>
    </row>
    <row r="1260">
      <c r="C1260" s="2" t="n"/>
      <c r="G1260" s="480" t="n"/>
      <c r="H1260" s="2" t="n"/>
      <c r="I1260" s="2" t="n"/>
      <c r="K1260" s="480" t="n"/>
      <c r="L1260" s="480" t="n"/>
      <c r="M1260" s="480" t="n"/>
      <c r="N1260" s="490" t="n"/>
      <c r="O1260" s="398" t="n"/>
      <c r="HM1260" s="5" t="n"/>
      <c r="HN1260" s="5" t="n"/>
      <c r="HO1260" s="5" t="n"/>
      <c r="HP1260" s="5" t="n"/>
      <c r="HQ1260" s="5" t="n"/>
      <c r="HR1260" s="5" t="n"/>
      <c r="HS1260" s="5" t="n"/>
    </row>
    <row r="1261">
      <c r="C1261" s="2" t="n"/>
      <c r="G1261" s="480" t="n"/>
      <c r="H1261" s="2" t="n"/>
      <c r="I1261" s="2" t="n"/>
      <c r="K1261" s="480" t="n"/>
      <c r="L1261" s="480" t="n"/>
      <c r="M1261" s="480" t="n"/>
      <c r="N1261" s="490" t="n"/>
      <c r="O1261" s="398" t="n"/>
      <c r="HM1261" s="5" t="n"/>
      <c r="HN1261" s="5" t="n"/>
      <c r="HO1261" s="5" t="n"/>
      <c r="HP1261" s="5" t="n"/>
      <c r="HQ1261" s="5" t="n"/>
      <c r="HR1261" s="5" t="n"/>
      <c r="HS1261" s="5" t="n"/>
    </row>
    <row r="1262">
      <c r="C1262" s="2" t="n"/>
      <c r="G1262" s="480" t="n"/>
      <c r="H1262" s="2" t="n"/>
      <c r="I1262" s="2" t="n"/>
      <c r="K1262" s="480" t="n"/>
      <c r="L1262" s="480" t="n"/>
      <c r="M1262" s="480" t="n"/>
      <c r="N1262" s="490" t="n"/>
      <c r="O1262" s="398" t="n"/>
      <c r="HM1262" s="5" t="n"/>
      <c r="HN1262" s="5" t="n"/>
      <c r="HO1262" s="5" t="n"/>
      <c r="HP1262" s="5" t="n"/>
      <c r="HQ1262" s="5" t="n"/>
      <c r="HR1262" s="5" t="n"/>
      <c r="HS1262" s="5" t="n"/>
    </row>
    <row r="1263">
      <c r="C1263" s="2" t="n"/>
      <c r="G1263" s="480" t="n"/>
      <c r="H1263" s="2" t="n"/>
      <c r="I1263" s="2" t="n"/>
      <c r="K1263" s="480" t="n"/>
      <c r="L1263" s="480" t="n"/>
      <c r="M1263" s="480" t="n"/>
      <c r="N1263" s="490" t="n"/>
      <c r="O1263" s="398" t="n"/>
      <c r="HM1263" s="5" t="n"/>
      <c r="HN1263" s="5" t="n"/>
      <c r="HO1263" s="5" t="n"/>
      <c r="HP1263" s="5" t="n"/>
      <c r="HQ1263" s="5" t="n"/>
      <c r="HR1263" s="5" t="n"/>
      <c r="HS1263" s="5" t="n"/>
    </row>
    <row r="1264">
      <c r="C1264" s="2" t="n"/>
      <c r="G1264" s="480" t="n"/>
      <c r="H1264" s="2" t="n"/>
      <c r="I1264" s="2" t="n"/>
      <c r="K1264" s="480" t="n"/>
      <c r="L1264" s="480" t="n"/>
      <c r="M1264" s="480" t="n"/>
      <c r="N1264" s="490" t="n"/>
      <c r="O1264" s="398" t="n"/>
      <c r="HM1264" s="5" t="n"/>
      <c r="HN1264" s="5" t="n"/>
      <c r="HO1264" s="5" t="n"/>
      <c r="HP1264" s="5" t="n"/>
      <c r="HQ1264" s="5" t="n"/>
      <c r="HR1264" s="5" t="n"/>
      <c r="HS1264" s="5" t="n"/>
    </row>
    <row r="1265">
      <c r="C1265" s="2" t="n"/>
      <c r="G1265" s="480" t="n"/>
      <c r="H1265" s="2" t="n"/>
      <c r="I1265" s="2" t="n"/>
      <c r="K1265" s="480" t="n"/>
      <c r="L1265" s="480" t="n"/>
      <c r="M1265" s="480" t="n"/>
      <c r="N1265" s="490" t="n"/>
      <c r="O1265" s="398" t="n"/>
      <c r="HM1265" s="5" t="n"/>
      <c r="HN1265" s="5" t="n"/>
      <c r="HO1265" s="5" t="n"/>
      <c r="HP1265" s="5" t="n"/>
      <c r="HQ1265" s="5" t="n"/>
      <c r="HR1265" s="5" t="n"/>
      <c r="HS1265" s="5" t="n"/>
    </row>
    <row r="1266">
      <c r="C1266" s="2" t="n"/>
      <c r="G1266" s="480" t="n"/>
      <c r="H1266" s="2" t="n"/>
      <c r="I1266" s="2" t="n"/>
      <c r="K1266" s="480" t="n"/>
      <c r="L1266" s="480" t="n"/>
      <c r="M1266" s="480" t="n"/>
      <c r="N1266" s="490" t="n"/>
      <c r="O1266" s="398" t="n"/>
      <c r="HM1266" s="5" t="n"/>
      <c r="HN1266" s="5" t="n"/>
      <c r="HO1266" s="5" t="n"/>
      <c r="HP1266" s="5" t="n"/>
      <c r="HQ1266" s="5" t="n"/>
      <c r="HR1266" s="5" t="n"/>
      <c r="HS1266" s="5" t="n"/>
    </row>
    <row r="1267">
      <c r="C1267" s="2" t="n"/>
      <c r="G1267" s="480" t="n"/>
      <c r="H1267" s="2" t="n"/>
      <c r="I1267" s="2" t="n"/>
      <c r="K1267" s="480" t="n"/>
      <c r="L1267" s="480" t="n"/>
      <c r="M1267" s="480" t="n"/>
      <c r="N1267" s="490" t="n"/>
      <c r="O1267" s="398" t="n"/>
      <c r="HM1267" s="5" t="n"/>
      <c r="HN1267" s="5" t="n"/>
      <c r="HO1267" s="5" t="n"/>
      <c r="HP1267" s="5" t="n"/>
      <c r="HQ1267" s="5" t="n"/>
      <c r="HR1267" s="5" t="n"/>
      <c r="HS1267" s="5" t="n"/>
    </row>
    <row r="1268">
      <c r="C1268" s="2" t="n"/>
      <c r="G1268" s="480" t="n"/>
      <c r="H1268" s="2" t="n"/>
      <c r="I1268" s="2" t="n"/>
      <c r="K1268" s="480" t="n"/>
      <c r="L1268" s="480" t="n"/>
      <c r="M1268" s="480" t="n"/>
      <c r="N1268" s="490" t="n"/>
      <c r="O1268" s="398" t="n"/>
      <c r="HM1268" s="5" t="n"/>
      <c r="HN1268" s="5" t="n"/>
      <c r="HO1268" s="5" t="n"/>
      <c r="HP1268" s="5" t="n"/>
      <c r="HQ1268" s="5" t="n"/>
      <c r="HR1268" s="5" t="n"/>
      <c r="HS1268" s="5" t="n"/>
    </row>
    <row r="1269">
      <c r="C1269" s="2" t="n"/>
      <c r="G1269" s="480" t="n"/>
      <c r="H1269" s="2" t="n"/>
      <c r="I1269" s="2" t="n"/>
      <c r="K1269" s="480" t="n"/>
      <c r="L1269" s="480" t="n"/>
      <c r="M1269" s="480" t="n"/>
      <c r="N1269" s="490" t="n"/>
      <c r="O1269" s="398" t="n"/>
      <c r="HM1269" s="5" t="n"/>
      <c r="HN1269" s="5" t="n"/>
      <c r="HO1269" s="5" t="n"/>
      <c r="HP1269" s="5" t="n"/>
      <c r="HQ1269" s="5" t="n"/>
      <c r="HR1269" s="5" t="n"/>
      <c r="HS1269" s="5" t="n"/>
    </row>
    <row r="1270">
      <c r="C1270" s="2" t="n"/>
      <c r="G1270" s="480" t="n"/>
      <c r="H1270" s="2" t="n"/>
      <c r="I1270" s="2" t="n"/>
      <c r="K1270" s="480" t="n"/>
      <c r="L1270" s="480" t="n"/>
      <c r="M1270" s="480" t="n"/>
      <c r="N1270" s="490" t="n"/>
      <c r="O1270" s="398" t="n"/>
      <c r="HM1270" s="5" t="n"/>
      <c r="HN1270" s="5" t="n"/>
      <c r="HO1270" s="5" t="n"/>
      <c r="HP1270" s="5" t="n"/>
      <c r="HQ1270" s="5" t="n"/>
      <c r="HR1270" s="5" t="n"/>
      <c r="HS1270" s="5" t="n"/>
    </row>
    <row r="1271">
      <c r="C1271" s="2" t="n"/>
      <c r="G1271" s="480" t="n"/>
      <c r="H1271" s="2" t="n"/>
      <c r="I1271" s="2" t="n"/>
      <c r="K1271" s="480" t="n"/>
      <c r="L1271" s="480" t="n"/>
      <c r="M1271" s="480" t="n"/>
      <c r="N1271" s="490" t="n"/>
      <c r="O1271" s="398" t="n"/>
      <c r="HM1271" s="5" t="n"/>
      <c r="HN1271" s="5" t="n"/>
      <c r="HO1271" s="5" t="n"/>
      <c r="HP1271" s="5" t="n"/>
      <c r="HQ1271" s="5" t="n"/>
      <c r="HR1271" s="5" t="n"/>
      <c r="HS1271" s="5" t="n"/>
    </row>
    <row r="1272">
      <c r="C1272" s="2" t="n"/>
      <c r="G1272" s="480" t="n"/>
      <c r="H1272" s="2" t="n"/>
      <c r="I1272" s="2" t="n"/>
      <c r="K1272" s="480" t="n"/>
      <c r="L1272" s="480" t="n"/>
      <c r="M1272" s="480" t="n"/>
      <c r="N1272" s="490" t="n"/>
      <c r="O1272" s="398" t="n"/>
      <c r="HM1272" s="5" t="n"/>
      <c r="HN1272" s="5" t="n"/>
      <c r="HO1272" s="5" t="n"/>
      <c r="HP1272" s="5" t="n"/>
      <c r="HQ1272" s="5" t="n"/>
      <c r="HR1272" s="5" t="n"/>
      <c r="HS1272" s="5" t="n"/>
    </row>
    <row r="1273">
      <c r="C1273" s="2" t="n"/>
      <c r="G1273" s="480" t="n"/>
      <c r="H1273" s="2" t="n"/>
      <c r="I1273" s="2" t="n"/>
      <c r="K1273" s="480" t="n"/>
      <c r="L1273" s="480" t="n"/>
      <c r="M1273" s="480" t="n"/>
      <c r="N1273" s="490" t="n"/>
      <c r="O1273" s="398" t="n"/>
      <c r="HM1273" s="5" t="n"/>
      <c r="HN1273" s="5" t="n"/>
      <c r="HO1273" s="5" t="n"/>
      <c r="HP1273" s="5" t="n"/>
      <c r="HQ1273" s="5" t="n"/>
      <c r="HR1273" s="5" t="n"/>
      <c r="HS1273" s="5" t="n"/>
    </row>
    <row r="1274">
      <c r="C1274" s="2" t="n"/>
      <c r="G1274" s="480" t="n"/>
      <c r="H1274" s="2" t="n"/>
      <c r="I1274" s="2" t="n"/>
      <c r="K1274" s="480" t="n"/>
      <c r="L1274" s="480" t="n"/>
      <c r="M1274" s="480" t="n"/>
      <c r="N1274" s="490" t="n"/>
      <c r="O1274" s="398" t="n"/>
      <c r="HM1274" s="5" t="n"/>
      <c r="HN1274" s="5" t="n"/>
      <c r="HO1274" s="5" t="n"/>
      <c r="HP1274" s="5" t="n"/>
      <c r="HQ1274" s="5" t="n"/>
      <c r="HR1274" s="5" t="n"/>
      <c r="HS1274" s="5" t="n"/>
    </row>
    <row r="1275">
      <c r="C1275" s="2" t="n"/>
      <c r="G1275" s="480" t="n"/>
      <c r="H1275" s="2" t="n"/>
      <c r="I1275" s="2" t="n"/>
      <c r="K1275" s="480" t="n"/>
      <c r="L1275" s="480" t="n"/>
      <c r="M1275" s="480" t="n"/>
      <c r="N1275" s="490" t="n"/>
      <c r="O1275" s="398" t="n"/>
      <c r="HM1275" s="5" t="n"/>
      <c r="HN1275" s="5" t="n"/>
      <c r="HO1275" s="5" t="n"/>
      <c r="HP1275" s="5" t="n"/>
      <c r="HQ1275" s="5" t="n"/>
      <c r="HR1275" s="5" t="n"/>
      <c r="HS1275" s="5" t="n"/>
    </row>
    <row r="1276">
      <c r="C1276" s="2" t="n"/>
      <c r="G1276" s="480" t="n"/>
      <c r="H1276" s="2" t="n"/>
      <c r="I1276" s="2" t="n"/>
      <c r="K1276" s="480" t="n"/>
      <c r="L1276" s="480" t="n"/>
      <c r="M1276" s="480" t="n"/>
      <c r="N1276" s="490" t="n"/>
      <c r="O1276" s="398" t="n"/>
      <c r="HM1276" s="5" t="n"/>
      <c r="HN1276" s="5" t="n"/>
      <c r="HO1276" s="5" t="n"/>
      <c r="HP1276" s="5" t="n"/>
      <c r="HQ1276" s="5" t="n"/>
      <c r="HR1276" s="5" t="n"/>
      <c r="HS1276" s="5" t="n"/>
    </row>
    <row r="1277">
      <c r="C1277" s="2" t="n"/>
      <c r="G1277" s="480" t="n"/>
      <c r="H1277" s="2" t="n"/>
      <c r="I1277" s="2" t="n"/>
      <c r="K1277" s="480" t="n"/>
      <c r="L1277" s="480" t="n"/>
      <c r="M1277" s="480" t="n"/>
      <c r="N1277" s="490" t="n"/>
      <c r="O1277" s="398" t="n"/>
      <c r="HM1277" s="5" t="n"/>
      <c r="HN1277" s="5" t="n"/>
      <c r="HO1277" s="5" t="n"/>
      <c r="HP1277" s="5" t="n"/>
      <c r="HQ1277" s="5" t="n"/>
      <c r="HR1277" s="5" t="n"/>
      <c r="HS1277" s="5" t="n"/>
    </row>
    <row r="1278">
      <c r="C1278" s="2" t="n"/>
      <c r="G1278" s="480" t="n"/>
      <c r="H1278" s="2" t="n"/>
      <c r="I1278" s="2" t="n"/>
      <c r="K1278" s="480" t="n"/>
      <c r="L1278" s="480" t="n"/>
      <c r="M1278" s="480" t="n"/>
      <c r="N1278" s="490" t="n"/>
      <c r="O1278" s="398" t="n"/>
      <c r="HM1278" s="5" t="n"/>
      <c r="HN1278" s="5" t="n"/>
      <c r="HO1278" s="5" t="n"/>
      <c r="HP1278" s="5" t="n"/>
      <c r="HQ1278" s="5" t="n"/>
      <c r="HR1278" s="5" t="n"/>
      <c r="HS1278" s="5" t="n"/>
    </row>
    <row r="1279">
      <c r="C1279" s="2" t="n"/>
      <c r="G1279" s="480" t="n"/>
      <c r="H1279" s="2" t="n"/>
      <c r="I1279" s="2" t="n"/>
      <c r="K1279" s="480" t="n"/>
      <c r="L1279" s="480" t="n"/>
      <c r="M1279" s="480" t="n"/>
      <c r="N1279" s="490" t="n"/>
      <c r="O1279" s="398" t="n"/>
      <c r="HM1279" s="5" t="n"/>
      <c r="HN1279" s="5" t="n"/>
      <c r="HO1279" s="5" t="n"/>
      <c r="HP1279" s="5" t="n"/>
      <c r="HQ1279" s="5" t="n"/>
      <c r="HR1279" s="5" t="n"/>
      <c r="HS1279" s="5" t="n"/>
    </row>
    <row r="1280">
      <c r="C1280" s="2" t="n"/>
      <c r="G1280" s="480" t="n"/>
      <c r="H1280" s="2" t="n"/>
      <c r="I1280" s="2" t="n"/>
      <c r="K1280" s="480" t="n"/>
      <c r="L1280" s="480" t="n"/>
      <c r="M1280" s="480" t="n"/>
      <c r="N1280" s="490" t="n"/>
      <c r="O1280" s="398" t="n"/>
      <c r="HM1280" s="5" t="n"/>
      <c r="HN1280" s="5" t="n"/>
      <c r="HO1280" s="5" t="n"/>
      <c r="HP1280" s="5" t="n"/>
      <c r="HQ1280" s="5" t="n"/>
      <c r="HR1280" s="5" t="n"/>
      <c r="HS1280" s="5" t="n"/>
    </row>
    <row r="1281">
      <c r="C1281" s="2" t="n"/>
      <c r="G1281" s="480" t="n"/>
      <c r="H1281" s="2" t="n"/>
      <c r="I1281" s="2" t="n"/>
      <c r="K1281" s="480" t="n"/>
      <c r="L1281" s="480" t="n"/>
      <c r="M1281" s="480" t="n"/>
      <c r="N1281" s="490" t="n"/>
      <c r="O1281" s="398" t="n"/>
      <c r="HM1281" s="5" t="n"/>
      <c r="HN1281" s="5" t="n"/>
      <c r="HO1281" s="5" t="n"/>
      <c r="HP1281" s="5" t="n"/>
      <c r="HQ1281" s="5" t="n"/>
      <c r="HR1281" s="5" t="n"/>
      <c r="HS1281" s="5" t="n"/>
    </row>
    <row r="1282">
      <c r="C1282" s="2" t="n"/>
      <c r="G1282" s="480" t="n"/>
      <c r="H1282" s="2" t="n"/>
      <c r="I1282" s="2" t="n"/>
      <c r="K1282" s="480" t="n"/>
      <c r="L1282" s="480" t="n"/>
      <c r="M1282" s="480" t="n"/>
      <c r="N1282" s="490" t="n"/>
      <c r="O1282" s="398" t="n"/>
      <c r="HM1282" s="5" t="n"/>
      <c r="HN1282" s="5" t="n"/>
      <c r="HO1282" s="5" t="n"/>
      <c r="HP1282" s="5" t="n"/>
      <c r="HQ1282" s="5" t="n"/>
      <c r="HR1282" s="5" t="n"/>
      <c r="HS1282" s="5" t="n"/>
    </row>
    <row r="1283">
      <c r="C1283" s="2" t="n"/>
      <c r="G1283" s="480" t="n"/>
      <c r="H1283" s="2" t="n"/>
      <c r="I1283" s="2" t="n"/>
      <c r="K1283" s="480" t="n"/>
      <c r="L1283" s="480" t="n"/>
      <c r="M1283" s="480" t="n"/>
      <c r="N1283" s="490" t="n"/>
      <c r="O1283" s="398" t="n"/>
      <c r="HM1283" s="5" t="n"/>
      <c r="HN1283" s="5" t="n"/>
      <c r="HO1283" s="5" t="n"/>
      <c r="HP1283" s="5" t="n"/>
      <c r="HQ1283" s="5" t="n"/>
      <c r="HR1283" s="5" t="n"/>
      <c r="HS1283" s="5" t="n"/>
    </row>
    <row r="1284">
      <c r="C1284" s="2" t="n"/>
      <c r="G1284" s="480" t="n"/>
      <c r="H1284" s="2" t="n"/>
      <c r="I1284" s="2" t="n"/>
      <c r="K1284" s="480" t="n"/>
      <c r="L1284" s="480" t="n"/>
      <c r="M1284" s="480" t="n"/>
      <c r="N1284" s="490" t="n"/>
      <c r="O1284" s="398" t="n"/>
      <c r="HM1284" s="5" t="n"/>
      <c r="HN1284" s="5" t="n"/>
      <c r="HO1284" s="5" t="n"/>
      <c r="HP1284" s="5" t="n"/>
      <c r="HQ1284" s="5" t="n"/>
      <c r="HR1284" s="5" t="n"/>
      <c r="HS1284" s="5" t="n"/>
    </row>
    <row r="1285">
      <c r="C1285" s="2" t="n"/>
      <c r="G1285" s="480" t="n"/>
      <c r="H1285" s="2" t="n"/>
      <c r="I1285" s="2" t="n"/>
      <c r="K1285" s="480" t="n"/>
      <c r="L1285" s="480" t="n"/>
      <c r="M1285" s="480" t="n"/>
      <c r="N1285" s="490" t="n"/>
      <c r="O1285" s="398" t="n"/>
      <c r="HM1285" s="5" t="n"/>
      <c r="HN1285" s="5" t="n"/>
      <c r="HO1285" s="5" t="n"/>
      <c r="HP1285" s="5" t="n"/>
      <c r="HQ1285" s="5" t="n"/>
      <c r="HR1285" s="5" t="n"/>
      <c r="HS1285" s="5" t="n"/>
    </row>
    <row r="1286">
      <c r="C1286" s="2" t="n"/>
      <c r="G1286" s="480" t="n"/>
      <c r="H1286" s="2" t="n"/>
      <c r="I1286" s="2" t="n"/>
      <c r="K1286" s="480" t="n"/>
      <c r="L1286" s="480" t="n"/>
      <c r="M1286" s="480" t="n"/>
      <c r="N1286" s="490" t="n"/>
      <c r="O1286" s="398" t="n"/>
      <c r="HM1286" s="5" t="n"/>
      <c r="HN1286" s="5" t="n"/>
      <c r="HO1286" s="5" t="n"/>
      <c r="HP1286" s="5" t="n"/>
      <c r="HQ1286" s="5" t="n"/>
      <c r="HR1286" s="5" t="n"/>
      <c r="HS1286" s="5" t="n"/>
    </row>
    <row r="1287">
      <c r="C1287" s="2" t="n"/>
      <c r="G1287" s="480" t="n"/>
      <c r="H1287" s="2" t="n"/>
      <c r="I1287" s="2" t="n"/>
      <c r="K1287" s="480" t="n"/>
      <c r="L1287" s="480" t="n"/>
      <c r="M1287" s="480" t="n"/>
      <c r="N1287" s="490" t="n"/>
      <c r="O1287" s="398" t="n"/>
      <c r="HM1287" s="5" t="n"/>
      <c r="HN1287" s="5" t="n"/>
      <c r="HO1287" s="5" t="n"/>
      <c r="HP1287" s="5" t="n"/>
      <c r="HQ1287" s="5" t="n"/>
      <c r="HR1287" s="5" t="n"/>
      <c r="HS1287" s="5" t="n"/>
    </row>
    <row r="1288">
      <c r="C1288" s="2" t="n"/>
      <c r="G1288" s="480" t="n"/>
      <c r="H1288" s="2" t="n"/>
      <c r="I1288" s="2" t="n"/>
      <c r="K1288" s="480" t="n"/>
      <c r="L1288" s="480" t="n"/>
      <c r="M1288" s="480" t="n"/>
      <c r="N1288" s="490" t="n"/>
      <c r="O1288" s="398" t="n"/>
      <c r="HM1288" s="5" t="n"/>
      <c r="HN1288" s="5" t="n"/>
      <c r="HO1288" s="5" t="n"/>
      <c r="HP1288" s="5" t="n"/>
      <c r="HQ1288" s="5" t="n"/>
      <c r="HR1288" s="5" t="n"/>
      <c r="HS1288" s="5" t="n"/>
    </row>
    <row r="1289">
      <c r="C1289" s="2" t="n"/>
      <c r="G1289" s="480" t="n"/>
      <c r="H1289" s="2" t="n"/>
      <c r="I1289" s="2" t="n"/>
      <c r="K1289" s="480" t="n"/>
      <c r="L1289" s="480" t="n"/>
      <c r="M1289" s="480" t="n"/>
      <c r="N1289" s="490" t="n"/>
      <c r="O1289" s="398" t="n"/>
      <c r="HM1289" s="5" t="n"/>
      <c r="HN1289" s="5" t="n"/>
      <c r="HO1289" s="5" t="n"/>
      <c r="HP1289" s="5" t="n"/>
      <c r="HQ1289" s="5" t="n"/>
      <c r="HR1289" s="5" t="n"/>
      <c r="HS1289" s="5" t="n"/>
    </row>
    <row r="1290">
      <c r="C1290" s="2" t="n"/>
      <c r="G1290" s="480" t="n"/>
      <c r="H1290" s="2" t="n"/>
      <c r="I1290" s="2" t="n"/>
      <c r="K1290" s="480" t="n"/>
      <c r="L1290" s="480" t="n"/>
      <c r="M1290" s="480" t="n"/>
      <c r="N1290" s="490" t="n"/>
      <c r="O1290" s="398" t="n"/>
      <c r="HM1290" s="5" t="n"/>
      <c r="HN1290" s="5" t="n"/>
      <c r="HO1290" s="5" t="n"/>
      <c r="HP1290" s="5" t="n"/>
      <c r="HQ1290" s="5" t="n"/>
      <c r="HR1290" s="5" t="n"/>
      <c r="HS1290" s="5" t="n"/>
    </row>
    <row r="1291">
      <c r="C1291" s="2" t="n"/>
      <c r="G1291" s="480" t="n"/>
      <c r="H1291" s="2" t="n"/>
      <c r="I1291" s="2" t="n"/>
      <c r="K1291" s="480" t="n"/>
      <c r="L1291" s="480" t="n"/>
      <c r="M1291" s="480" t="n"/>
      <c r="N1291" s="490" t="n"/>
      <c r="O1291" s="398" t="n"/>
      <c r="HM1291" s="5" t="n"/>
      <c r="HN1291" s="5" t="n"/>
      <c r="HO1291" s="5" t="n"/>
      <c r="HP1291" s="5" t="n"/>
      <c r="HQ1291" s="5" t="n"/>
      <c r="HR1291" s="5" t="n"/>
      <c r="HS1291" s="5" t="n"/>
    </row>
    <row r="1292">
      <c r="C1292" s="2" t="n"/>
      <c r="G1292" s="480" t="n"/>
      <c r="H1292" s="2" t="n"/>
      <c r="I1292" s="2" t="n"/>
      <c r="K1292" s="480" t="n"/>
      <c r="L1292" s="480" t="n"/>
      <c r="M1292" s="480" t="n"/>
      <c r="N1292" s="490" t="n"/>
      <c r="O1292" s="398" t="n"/>
      <c r="HM1292" s="5" t="n"/>
      <c r="HN1292" s="5" t="n"/>
      <c r="HO1292" s="5" t="n"/>
      <c r="HP1292" s="5" t="n"/>
      <c r="HQ1292" s="5" t="n"/>
      <c r="HR1292" s="5" t="n"/>
      <c r="HS1292" s="5" t="n"/>
    </row>
    <row r="1293">
      <c r="C1293" s="2" t="n"/>
      <c r="G1293" s="480" t="n"/>
      <c r="H1293" s="2" t="n"/>
      <c r="I1293" s="2" t="n"/>
      <c r="K1293" s="480" t="n"/>
      <c r="L1293" s="480" t="n"/>
      <c r="M1293" s="480" t="n"/>
      <c r="N1293" s="490" t="n"/>
      <c r="O1293" s="398" t="n"/>
      <c r="HM1293" s="5" t="n"/>
      <c r="HN1293" s="5" t="n"/>
      <c r="HO1293" s="5" t="n"/>
      <c r="HP1293" s="5" t="n"/>
      <c r="HQ1293" s="5" t="n"/>
      <c r="HR1293" s="5" t="n"/>
      <c r="HS1293" s="5" t="n"/>
    </row>
    <row r="1294">
      <c r="C1294" s="2" t="n"/>
      <c r="G1294" s="480" t="n"/>
      <c r="H1294" s="2" t="n"/>
      <c r="I1294" s="2" t="n"/>
      <c r="K1294" s="480" t="n"/>
      <c r="L1294" s="480" t="n"/>
      <c r="M1294" s="480" t="n"/>
      <c r="N1294" s="490" t="n"/>
      <c r="O1294" s="398" t="n"/>
      <c r="HM1294" s="5" t="n"/>
      <c r="HN1294" s="5" t="n"/>
      <c r="HO1294" s="5" t="n"/>
      <c r="HP1294" s="5" t="n"/>
      <c r="HQ1294" s="5" t="n"/>
      <c r="HR1294" s="5" t="n"/>
      <c r="HS1294" s="5" t="n"/>
    </row>
    <row r="1295">
      <c r="C1295" s="2" t="n"/>
      <c r="G1295" s="480" t="n"/>
      <c r="H1295" s="2" t="n"/>
      <c r="I1295" s="2" t="n"/>
      <c r="K1295" s="480" t="n"/>
      <c r="L1295" s="480" t="n"/>
      <c r="M1295" s="480" t="n"/>
      <c r="N1295" s="490" t="n"/>
      <c r="O1295" s="398" t="n"/>
      <c r="HM1295" s="5" t="n"/>
      <c r="HN1295" s="5" t="n"/>
      <c r="HO1295" s="5" t="n"/>
      <c r="HP1295" s="5" t="n"/>
      <c r="HQ1295" s="5" t="n"/>
      <c r="HR1295" s="5" t="n"/>
      <c r="HS1295" s="5" t="n"/>
    </row>
    <row r="1296">
      <c r="C1296" s="2" t="n"/>
      <c r="G1296" s="480" t="n"/>
      <c r="H1296" s="2" t="n"/>
      <c r="I1296" s="2" t="n"/>
      <c r="K1296" s="480" t="n"/>
      <c r="L1296" s="480" t="n"/>
      <c r="M1296" s="480" t="n"/>
      <c r="N1296" s="490" t="n"/>
      <c r="O1296" s="398" t="n"/>
      <c r="HM1296" s="5" t="n"/>
      <c r="HN1296" s="5" t="n"/>
      <c r="HO1296" s="5" t="n"/>
      <c r="HP1296" s="5" t="n"/>
      <c r="HQ1296" s="5" t="n"/>
      <c r="HR1296" s="5" t="n"/>
      <c r="HS1296" s="5" t="n"/>
    </row>
    <row r="1297">
      <c r="C1297" s="2" t="n"/>
      <c r="G1297" s="480" t="n"/>
      <c r="H1297" s="2" t="n"/>
      <c r="I1297" s="2" t="n"/>
      <c r="K1297" s="480" t="n"/>
      <c r="L1297" s="480" t="n"/>
      <c r="M1297" s="480" t="n"/>
      <c r="N1297" s="490" t="n"/>
      <c r="O1297" s="398" t="n"/>
      <c r="HM1297" s="5" t="n"/>
      <c r="HN1297" s="5" t="n"/>
      <c r="HO1297" s="5" t="n"/>
      <c r="HP1297" s="5" t="n"/>
      <c r="HQ1297" s="5" t="n"/>
      <c r="HR1297" s="5" t="n"/>
      <c r="HS1297" s="5" t="n"/>
    </row>
    <row r="1298">
      <c r="C1298" s="2" t="n"/>
      <c r="G1298" s="480" t="n"/>
      <c r="H1298" s="2" t="n"/>
      <c r="I1298" s="2" t="n"/>
      <c r="K1298" s="480" t="n"/>
      <c r="L1298" s="480" t="n"/>
      <c r="M1298" s="480" t="n"/>
      <c r="N1298" s="490" t="n"/>
      <c r="O1298" s="398" t="n"/>
      <c r="HM1298" s="5" t="n"/>
      <c r="HN1298" s="5" t="n"/>
      <c r="HO1298" s="5" t="n"/>
      <c r="HP1298" s="5" t="n"/>
      <c r="HQ1298" s="5" t="n"/>
      <c r="HR1298" s="5" t="n"/>
      <c r="HS1298" s="5" t="n"/>
    </row>
    <row r="1299">
      <c r="C1299" s="2" t="n"/>
      <c r="G1299" s="480" t="n"/>
      <c r="H1299" s="2" t="n"/>
      <c r="I1299" s="2" t="n"/>
      <c r="K1299" s="480" t="n"/>
      <c r="L1299" s="480" t="n"/>
      <c r="M1299" s="480" t="n"/>
      <c r="N1299" s="490" t="n"/>
      <c r="O1299" s="398" t="n"/>
      <c r="HM1299" s="5" t="n"/>
      <c r="HN1299" s="5" t="n"/>
      <c r="HO1299" s="5" t="n"/>
      <c r="HP1299" s="5" t="n"/>
      <c r="HQ1299" s="5" t="n"/>
      <c r="HR1299" s="5" t="n"/>
      <c r="HS1299" s="5" t="n"/>
    </row>
    <row r="1300">
      <c r="C1300" s="2" t="n"/>
      <c r="G1300" s="480" t="n"/>
      <c r="H1300" s="2" t="n"/>
      <c r="I1300" s="2" t="n"/>
      <c r="K1300" s="480" t="n"/>
      <c r="L1300" s="480" t="n"/>
      <c r="M1300" s="480" t="n"/>
      <c r="N1300" s="490" t="n"/>
      <c r="O1300" s="398" t="n"/>
      <c r="HM1300" s="5" t="n"/>
      <c r="HN1300" s="5" t="n"/>
      <c r="HO1300" s="5" t="n"/>
      <c r="HP1300" s="5" t="n"/>
      <c r="HQ1300" s="5" t="n"/>
      <c r="HR1300" s="5" t="n"/>
      <c r="HS1300" s="5" t="n"/>
    </row>
    <row r="1301">
      <c r="C1301" s="2" t="n"/>
      <c r="G1301" s="480" t="n"/>
      <c r="H1301" s="2" t="n"/>
      <c r="I1301" s="2" t="n"/>
      <c r="K1301" s="480" t="n"/>
      <c r="L1301" s="480" t="n"/>
      <c r="M1301" s="480" t="n"/>
      <c r="N1301" s="490" t="n"/>
      <c r="O1301" s="398" t="n"/>
      <c r="HM1301" s="5" t="n"/>
      <c r="HN1301" s="5" t="n"/>
      <c r="HO1301" s="5" t="n"/>
      <c r="HP1301" s="5" t="n"/>
      <c r="HQ1301" s="5" t="n"/>
      <c r="HR1301" s="5" t="n"/>
      <c r="HS1301" s="5" t="n"/>
    </row>
    <row r="1302">
      <c r="C1302" s="2" t="n"/>
      <c r="G1302" s="480" t="n"/>
      <c r="H1302" s="2" t="n"/>
      <c r="I1302" s="2" t="n"/>
      <c r="K1302" s="480" t="n"/>
      <c r="L1302" s="480" t="n"/>
      <c r="M1302" s="480" t="n"/>
      <c r="N1302" s="490" t="n"/>
      <c r="O1302" s="398" t="n"/>
      <c r="HM1302" s="5" t="n"/>
      <c r="HN1302" s="5" t="n"/>
      <c r="HO1302" s="5" t="n"/>
      <c r="HP1302" s="5" t="n"/>
      <c r="HQ1302" s="5" t="n"/>
      <c r="HR1302" s="5" t="n"/>
      <c r="HS1302" s="5" t="n"/>
    </row>
    <row r="1303">
      <c r="C1303" s="2" t="n"/>
      <c r="G1303" s="480" t="n"/>
      <c r="H1303" s="2" t="n"/>
      <c r="I1303" s="2" t="n"/>
      <c r="K1303" s="480" t="n"/>
      <c r="L1303" s="480" t="n"/>
      <c r="M1303" s="480" t="n"/>
      <c r="N1303" s="490" t="n"/>
      <c r="O1303" s="398" t="n"/>
      <c r="HM1303" s="5" t="n"/>
      <c r="HN1303" s="5" t="n"/>
      <c r="HO1303" s="5" t="n"/>
      <c r="HP1303" s="5" t="n"/>
      <c r="HQ1303" s="5" t="n"/>
      <c r="HR1303" s="5" t="n"/>
      <c r="HS1303" s="5" t="n"/>
    </row>
    <row r="1304">
      <c r="C1304" s="2" t="n"/>
      <c r="G1304" s="480" t="n"/>
      <c r="H1304" s="2" t="n"/>
      <c r="I1304" s="2" t="n"/>
      <c r="K1304" s="480" t="n"/>
      <c r="L1304" s="480" t="n"/>
      <c r="M1304" s="480" t="n"/>
      <c r="N1304" s="490" t="n"/>
      <c r="O1304" s="398" t="n"/>
      <c r="HM1304" s="5" t="n"/>
      <c r="HN1304" s="5" t="n"/>
      <c r="HO1304" s="5" t="n"/>
      <c r="HP1304" s="5" t="n"/>
      <c r="HQ1304" s="5" t="n"/>
      <c r="HR1304" s="5" t="n"/>
      <c r="HS1304" s="5" t="n"/>
    </row>
    <row r="1305">
      <c r="C1305" s="2" t="n"/>
      <c r="G1305" s="480" t="n"/>
      <c r="H1305" s="2" t="n"/>
      <c r="I1305" s="2" t="n"/>
      <c r="K1305" s="480" t="n"/>
      <c r="L1305" s="480" t="n"/>
      <c r="M1305" s="480" t="n"/>
      <c r="N1305" s="490" t="n"/>
      <c r="O1305" s="398" t="n"/>
      <c r="HM1305" s="5" t="n"/>
      <c r="HN1305" s="5" t="n"/>
      <c r="HO1305" s="5" t="n"/>
      <c r="HP1305" s="5" t="n"/>
      <c r="HQ1305" s="5" t="n"/>
      <c r="HR1305" s="5" t="n"/>
      <c r="HS1305" s="5" t="n"/>
    </row>
    <row r="1306">
      <c r="C1306" s="2" t="n"/>
      <c r="G1306" s="480" t="n"/>
      <c r="H1306" s="2" t="n"/>
      <c r="I1306" s="2" t="n"/>
      <c r="K1306" s="480" t="n"/>
      <c r="L1306" s="480" t="n"/>
      <c r="M1306" s="480" t="n"/>
      <c r="N1306" s="490" t="n"/>
      <c r="O1306" s="398" t="n"/>
      <c r="HM1306" s="5" t="n"/>
      <c r="HN1306" s="5" t="n"/>
      <c r="HO1306" s="5" t="n"/>
      <c r="HP1306" s="5" t="n"/>
      <c r="HQ1306" s="5" t="n"/>
      <c r="HR1306" s="5" t="n"/>
      <c r="HS1306" s="5" t="n"/>
    </row>
    <row r="1307">
      <c r="C1307" s="2" t="n"/>
      <c r="G1307" s="480" t="n"/>
      <c r="H1307" s="2" t="n"/>
      <c r="I1307" s="2" t="n"/>
      <c r="K1307" s="480" t="n"/>
      <c r="L1307" s="480" t="n"/>
      <c r="M1307" s="480" t="n"/>
      <c r="N1307" s="490" t="n"/>
      <c r="O1307" s="398" t="n"/>
      <c r="HM1307" s="5" t="n"/>
      <c r="HN1307" s="5" t="n"/>
      <c r="HO1307" s="5" t="n"/>
      <c r="HP1307" s="5" t="n"/>
      <c r="HQ1307" s="5" t="n"/>
      <c r="HR1307" s="5" t="n"/>
      <c r="HS1307" s="5" t="n"/>
    </row>
    <row r="1308">
      <c r="C1308" s="2" t="n"/>
      <c r="G1308" s="480" t="n"/>
      <c r="H1308" s="2" t="n"/>
      <c r="I1308" s="2" t="n"/>
      <c r="K1308" s="480" t="n"/>
      <c r="L1308" s="480" t="n"/>
      <c r="M1308" s="480" t="n"/>
      <c r="N1308" s="490" t="n"/>
      <c r="O1308" s="398" t="n"/>
      <c r="HM1308" s="5" t="n"/>
      <c r="HN1308" s="5" t="n"/>
      <c r="HO1308" s="5" t="n"/>
      <c r="HP1308" s="5" t="n"/>
      <c r="HQ1308" s="5" t="n"/>
      <c r="HR1308" s="5" t="n"/>
      <c r="HS1308" s="5" t="n"/>
    </row>
    <row r="1309">
      <c r="C1309" s="2" t="n"/>
      <c r="G1309" s="480" t="n"/>
      <c r="H1309" s="2" t="n"/>
      <c r="I1309" s="2" t="n"/>
      <c r="K1309" s="480" t="n"/>
      <c r="L1309" s="480" t="n"/>
      <c r="M1309" s="480" t="n"/>
      <c r="N1309" s="490" t="n"/>
      <c r="O1309" s="398" t="n"/>
      <c r="HM1309" s="5" t="n"/>
      <c r="HN1309" s="5" t="n"/>
      <c r="HO1309" s="5" t="n"/>
      <c r="HP1309" s="5" t="n"/>
      <c r="HQ1309" s="5" t="n"/>
      <c r="HR1309" s="5" t="n"/>
      <c r="HS1309" s="5" t="n"/>
    </row>
    <row r="1310">
      <c r="C1310" s="2" t="n"/>
      <c r="G1310" s="480" t="n"/>
      <c r="H1310" s="2" t="n"/>
      <c r="I1310" s="2" t="n"/>
      <c r="K1310" s="480" t="n"/>
      <c r="L1310" s="480" t="n"/>
      <c r="M1310" s="480" t="n"/>
      <c r="N1310" s="490" t="n"/>
      <c r="O1310" s="398" t="n"/>
      <c r="HM1310" s="5" t="n"/>
      <c r="HN1310" s="5" t="n"/>
      <c r="HO1310" s="5" t="n"/>
      <c r="HP1310" s="5" t="n"/>
      <c r="HQ1310" s="5" t="n"/>
      <c r="HR1310" s="5" t="n"/>
      <c r="HS1310" s="5" t="n"/>
    </row>
    <row r="1311">
      <c r="C1311" s="2" t="n"/>
      <c r="G1311" s="480" t="n"/>
      <c r="H1311" s="2" t="n"/>
      <c r="I1311" s="2" t="n"/>
      <c r="K1311" s="480" t="n"/>
      <c r="L1311" s="480" t="n"/>
      <c r="M1311" s="480" t="n"/>
      <c r="N1311" s="490" t="n"/>
      <c r="O1311" s="398" t="n"/>
      <c r="HM1311" s="5" t="n"/>
      <c r="HN1311" s="5" t="n"/>
      <c r="HO1311" s="5" t="n"/>
      <c r="HP1311" s="5" t="n"/>
      <c r="HQ1311" s="5" t="n"/>
      <c r="HR1311" s="5" t="n"/>
      <c r="HS1311" s="5" t="n"/>
    </row>
    <row r="1312">
      <c r="C1312" s="2" t="n"/>
      <c r="G1312" s="480" t="n"/>
      <c r="H1312" s="2" t="n"/>
      <c r="I1312" s="2" t="n"/>
      <c r="K1312" s="480" t="n"/>
      <c r="L1312" s="480" t="n"/>
      <c r="M1312" s="480" t="n"/>
      <c r="N1312" s="490" t="n"/>
      <c r="O1312" s="398" t="n"/>
      <c r="HM1312" s="5" t="n"/>
      <c r="HN1312" s="5" t="n"/>
      <c r="HO1312" s="5" t="n"/>
      <c r="HP1312" s="5" t="n"/>
      <c r="HQ1312" s="5" t="n"/>
      <c r="HR1312" s="5" t="n"/>
      <c r="HS1312" s="5" t="n"/>
    </row>
    <row r="1313">
      <c r="C1313" s="2" t="n"/>
      <c r="G1313" s="480" t="n"/>
      <c r="H1313" s="2" t="n"/>
      <c r="I1313" s="2" t="n"/>
      <c r="K1313" s="480" t="n"/>
      <c r="L1313" s="480" t="n"/>
      <c r="M1313" s="480" t="n"/>
      <c r="N1313" s="490" t="n"/>
      <c r="O1313" s="398" t="n"/>
      <c r="HM1313" s="5" t="n"/>
      <c r="HN1313" s="5" t="n"/>
      <c r="HO1313" s="5" t="n"/>
      <c r="HP1313" s="5" t="n"/>
      <c r="HQ1313" s="5" t="n"/>
      <c r="HR1313" s="5" t="n"/>
      <c r="HS1313" s="5" t="n"/>
    </row>
    <row r="1314">
      <c r="C1314" s="2" t="n"/>
      <c r="G1314" s="480" t="n"/>
      <c r="H1314" s="2" t="n"/>
      <c r="I1314" s="2" t="n"/>
      <c r="K1314" s="480" t="n"/>
      <c r="L1314" s="480" t="n"/>
      <c r="M1314" s="480" t="n"/>
      <c r="N1314" s="490" t="n"/>
      <c r="O1314" s="398" t="n"/>
      <c r="HM1314" s="5" t="n"/>
      <c r="HN1314" s="5" t="n"/>
      <c r="HO1314" s="5" t="n"/>
      <c r="HP1314" s="5" t="n"/>
      <c r="HQ1314" s="5" t="n"/>
      <c r="HR1314" s="5" t="n"/>
      <c r="HS1314" s="5" t="n"/>
    </row>
    <row r="1315">
      <c r="C1315" s="2" t="n"/>
      <c r="G1315" s="480" t="n"/>
      <c r="H1315" s="2" t="n"/>
      <c r="I1315" s="2" t="n"/>
      <c r="K1315" s="480" t="n"/>
      <c r="L1315" s="480" t="n"/>
      <c r="M1315" s="480" t="n"/>
      <c r="N1315" s="490" t="n"/>
      <c r="O1315" s="398" t="n"/>
      <c r="HM1315" s="5" t="n"/>
      <c r="HN1315" s="5" t="n"/>
      <c r="HO1315" s="5" t="n"/>
      <c r="HP1315" s="5" t="n"/>
      <c r="HQ1315" s="5" t="n"/>
      <c r="HR1315" s="5" t="n"/>
      <c r="HS1315" s="5" t="n"/>
    </row>
    <row r="1316">
      <c r="C1316" s="2" t="n"/>
      <c r="G1316" s="480" t="n"/>
      <c r="H1316" s="2" t="n"/>
      <c r="I1316" s="2" t="n"/>
      <c r="K1316" s="480" t="n"/>
      <c r="L1316" s="480" t="n"/>
      <c r="M1316" s="480" t="n"/>
      <c r="N1316" s="490" t="n"/>
      <c r="O1316" s="398" t="n"/>
      <c r="HM1316" s="5" t="n"/>
      <c r="HN1316" s="5" t="n"/>
      <c r="HO1316" s="5" t="n"/>
      <c r="HP1316" s="5" t="n"/>
      <c r="HQ1316" s="5" t="n"/>
      <c r="HR1316" s="5" t="n"/>
      <c r="HS1316" s="5" t="n"/>
    </row>
    <row r="1317">
      <c r="C1317" s="2" t="n"/>
      <c r="G1317" s="480" t="n"/>
      <c r="H1317" s="2" t="n"/>
      <c r="I1317" s="2" t="n"/>
      <c r="K1317" s="480" t="n"/>
      <c r="L1317" s="480" t="n"/>
      <c r="M1317" s="480" t="n"/>
      <c r="N1317" s="490" t="n"/>
      <c r="O1317" s="398" t="n"/>
      <c r="HM1317" s="5" t="n"/>
      <c r="HN1317" s="5" t="n"/>
      <c r="HO1317" s="5" t="n"/>
      <c r="HP1317" s="5" t="n"/>
      <c r="HQ1317" s="5" t="n"/>
      <c r="HR1317" s="5" t="n"/>
      <c r="HS1317" s="5" t="n"/>
    </row>
    <row r="1318">
      <c r="C1318" s="2" t="n"/>
      <c r="G1318" s="480" t="n"/>
      <c r="H1318" s="2" t="n"/>
      <c r="I1318" s="2" t="n"/>
      <c r="K1318" s="480" t="n"/>
      <c r="L1318" s="480" t="n"/>
      <c r="M1318" s="480" t="n"/>
      <c r="N1318" s="490" t="n"/>
      <c r="O1318" s="398" t="n"/>
      <c r="HM1318" s="5" t="n"/>
      <c r="HN1318" s="5" t="n"/>
      <c r="HO1318" s="5" t="n"/>
      <c r="HP1318" s="5" t="n"/>
      <c r="HQ1318" s="5" t="n"/>
      <c r="HR1318" s="5" t="n"/>
      <c r="HS1318" s="5" t="n"/>
    </row>
    <row r="1319">
      <c r="C1319" s="2" t="n"/>
      <c r="G1319" s="480" t="n"/>
      <c r="H1319" s="2" t="n"/>
      <c r="I1319" s="2" t="n"/>
      <c r="K1319" s="480" t="n"/>
      <c r="L1319" s="480" t="n"/>
      <c r="M1319" s="480" t="n"/>
      <c r="N1319" s="490" t="n"/>
      <c r="O1319" s="398" t="n"/>
      <c r="HM1319" s="5" t="n"/>
      <c r="HN1319" s="5" t="n"/>
      <c r="HO1319" s="5" t="n"/>
      <c r="HP1319" s="5" t="n"/>
      <c r="HQ1319" s="5" t="n"/>
      <c r="HR1319" s="5" t="n"/>
      <c r="HS1319" s="5" t="n"/>
    </row>
    <row r="1320">
      <c r="C1320" s="2" t="n"/>
      <c r="G1320" s="480" t="n"/>
      <c r="H1320" s="2" t="n"/>
      <c r="I1320" s="2" t="n"/>
      <c r="K1320" s="480" t="n"/>
      <c r="L1320" s="480" t="n"/>
      <c r="M1320" s="480" t="n"/>
      <c r="N1320" s="490" t="n"/>
      <c r="O1320" s="398" t="n"/>
      <c r="HM1320" s="5" t="n"/>
      <c r="HN1320" s="5" t="n"/>
      <c r="HO1320" s="5" t="n"/>
      <c r="HP1320" s="5" t="n"/>
      <c r="HQ1320" s="5" t="n"/>
      <c r="HR1320" s="5" t="n"/>
      <c r="HS1320" s="5" t="n"/>
    </row>
    <row r="1321">
      <c r="C1321" s="2" t="n"/>
      <c r="G1321" s="480" t="n"/>
      <c r="H1321" s="2" t="n"/>
      <c r="I1321" s="2" t="n"/>
      <c r="K1321" s="480" t="n"/>
      <c r="L1321" s="480" t="n"/>
      <c r="M1321" s="480" t="n"/>
      <c r="N1321" s="490" t="n"/>
      <c r="O1321" s="398" t="n"/>
      <c r="HM1321" s="5" t="n"/>
      <c r="HN1321" s="5" t="n"/>
      <c r="HO1321" s="5" t="n"/>
      <c r="HP1321" s="5" t="n"/>
      <c r="HQ1321" s="5" t="n"/>
      <c r="HR1321" s="5" t="n"/>
      <c r="HS1321" s="5" t="n"/>
    </row>
    <row r="1322">
      <c r="C1322" s="2" t="n"/>
      <c r="G1322" s="480" t="n"/>
      <c r="H1322" s="2" t="n"/>
      <c r="I1322" s="2" t="n"/>
      <c r="K1322" s="480" t="n"/>
      <c r="L1322" s="480" t="n"/>
      <c r="M1322" s="480" t="n"/>
      <c r="N1322" s="490" t="n"/>
      <c r="O1322" s="398" t="n"/>
      <c r="HM1322" s="5" t="n"/>
      <c r="HN1322" s="5" t="n"/>
      <c r="HO1322" s="5" t="n"/>
      <c r="HP1322" s="5" t="n"/>
      <c r="HQ1322" s="5" t="n"/>
      <c r="HR1322" s="5" t="n"/>
      <c r="HS1322" s="5" t="n"/>
    </row>
    <row r="1323">
      <c r="C1323" s="2" t="n"/>
      <c r="G1323" s="480" t="n"/>
      <c r="H1323" s="2" t="n"/>
      <c r="I1323" s="2" t="n"/>
      <c r="K1323" s="480" t="n"/>
      <c r="L1323" s="480" t="n"/>
      <c r="M1323" s="480" t="n"/>
      <c r="N1323" s="490" t="n"/>
      <c r="O1323" s="398" t="n"/>
      <c r="HM1323" s="5" t="n"/>
      <c r="HN1323" s="5" t="n"/>
      <c r="HO1323" s="5" t="n"/>
      <c r="HP1323" s="5" t="n"/>
      <c r="HQ1323" s="5" t="n"/>
      <c r="HR1323" s="5" t="n"/>
      <c r="HS1323" s="5" t="n"/>
    </row>
    <row r="1324">
      <c r="C1324" s="2" t="n"/>
      <c r="G1324" s="480" t="n"/>
      <c r="H1324" s="2" t="n"/>
      <c r="I1324" s="2" t="n"/>
      <c r="K1324" s="480" t="n"/>
      <c r="L1324" s="480" t="n"/>
      <c r="M1324" s="480" t="n"/>
      <c r="N1324" s="490" t="n"/>
      <c r="O1324" s="398" t="n"/>
      <c r="HM1324" s="5" t="n"/>
      <c r="HN1324" s="5" t="n"/>
      <c r="HO1324" s="5" t="n"/>
      <c r="HP1324" s="5" t="n"/>
      <c r="HQ1324" s="5" t="n"/>
      <c r="HR1324" s="5" t="n"/>
      <c r="HS1324" s="5" t="n"/>
    </row>
    <row r="1325">
      <c r="C1325" s="2" t="n"/>
      <c r="G1325" s="480" t="n"/>
      <c r="H1325" s="2" t="n"/>
      <c r="I1325" s="2" t="n"/>
      <c r="K1325" s="480" t="n"/>
      <c r="L1325" s="480" t="n"/>
      <c r="M1325" s="480" t="n"/>
      <c r="N1325" s="490" t="n"/>
      <c r="O1325" s="398" t="n"/>
      <c r="HM1325" s="5" t="n"/>
      <c r="HN1325" s="5" t="n"/>
      <c r="HO1325" s="5" t="n"/>
      <c r="HP1325" s="5" t="n"/>
      <c r="HQ1325" s="5" t="n"/>
      <c r="HR1325" s="5" t="n"/>
      <c r="HS1325" s="5" t="n"/>
    </row>
    <row r="1326">
      <c r="C1326" s="2" t="n"/>
      <c r="G1326" s="480" t="n"/>
      <c r="H1326" s="2" t="n"/>
      <c r="I1326" s="2" t="n"/>
      <c r="K1326" s="480" t="n"/>
      <c r="L1326" s="480" t="n"/>
      <c r="M1326" s="480" t="n"/>
      <c r="N1326" s="490" t="n"/>
      <c r="O1326" s="398" t="n"/>
      <c r="HM1326" s="5" t="n"/>
      <c r="HN1326" s="5" t="n"/>
      <c r="HO1326" s="5" t="n"/>
      <c r="HP1326" s="5" t="n"/>
      <c r="HQ1326" s="5" t="n"/>
      <c r="HR1326" s="5" t="n"/>
      <c r="HS1326" s="5" t="n"/>
    </row>
    <row r="1327">
      <c r="C1327" s="2" t="n"/>
      <c r="G1327" s="480" t="n"/>
      <c r="H1327" s="2" t="n"/>
      <c r="I1327" s="2" t="n"/>
      <c r="K1327" s="480" t="n"/>
      <c r="L1327" s="480" t="n"/>
      <c r="M1327" s="480" t="n"/>
      <c r="N1327" s="490" t="n"/>
      <c r="O1327" s="398" t="n"/>
      <c r="HM1327" s="5" t="n"/>
      <c r="HN1327" s="5" t="n"/>
      <c r="HO1327" s="5" t="n"/>
      <c r="HP1327" s="5" t="n"/>
      <c r="HQ1327" s="5" t="n"/>
      <c r="HR1327" s="5" t="n"/>
      <c r="HS1327" s="5" t="n"/>
    </row>
    <row r="1328">
      <c r="C1328" s="2" t="n"/>
      <c r="G1328" s="480" t="n"/>
      <c r="H1328" s="2" t="n"/>
      <c r="I1328" s="2" t="n"/>
      <c r="K1328" s="480" t="n"/>
      <c r="L1328" s="480" t="n"/>
      <c r="M1328" s="480" t="n"/>
      <c r="N1328" s="490" t="n"/>
      <c r="O1328" s="398" t="n"/>
      <c r="HM1328" s="5" t="n"/>
      <c r="HN1328" s="5" t="n"/>
      <c r="HO1328" s="5" t="n"/>
      <c r="HP1328" s="5" t="n"/>
      <c r="HQ1328" s="5" t="n"/>
      <c r="HR1328" s="5" t="n"/>
      <c r="HS1328" s="5" t="n"/>
    </row>
    <row r="1329">
      <c r="C1329" s="2" t="n"/>
      <c r="G1329" s="480" t="n"/>
      <c r="H1329" s="2" t="n"/>
      <c r="I1329" s="2" t="n"/>
      <c r="K1329" s="480" t="n"/>
      <c r="L1329" s="480" t="n"/>
      <c r="M1329" s="480" t="n"/>
      <c r="N1329" s="490" t="n"/>
      <c r="O1329" s="398" t="n"/>
      <c r="HM1329" s="5" t="n"/>
      <c r="HN1329" s="5" t="n"/>
      <c r="HO1329" s="5" t="n"/>
      <c r="HP1329" s="5" t="n"/>
      <c r="HQ1329" s="5" t="n"/>
      <c r="HR1329" s="5" t="n"/>
      <c r="HS1329" s="5" t="n"/>
    </row>
    <row r="1330">
      <c r="C1330" s="2" t="n"/>
      <c r="G1330" s="480" t="n"/>
      <c r="H1330" s="2" t="n"/>
      <c r="I1330" s="2" t="n"/>
      <c r="K1330" s="480" t="n"/>
      <c r="L1330" s="480" t="n"/>
      <c r="M1330" s="480" t="n"/>
      <c r="N1330" s="490" t="n"/>
      <c r="O1330" s="398" t="n"/>
      <c r="HM1330" s="5" t="n"/>
      <c r="HN1330" s="5" t="n"/>
      <c r="HO1330" s="5" t="n"/>
      <c r="HP1330" s="5" t="n"/>
      <c r="HQ1330" s="5" t="n"/>
      <c r="HR1330" s="5" t="n"/>
      <c r="HS1330" s="5" t="n"/>
    </row>
    <row r="1331">
      <c r="C1331" s="2" t="n"/>
      <c r="G1331" s="480" t="n"/>
      <c r="H1331" s="2" t="n"/>
      <c r="I1331" s="2" t="n"/>
      <c r="K1331" s="480" t="n"/>
      <c r="L1331" s="480" t="n"/>
      <c r="M1331" s="480" t="n"/>
      <c r="N1331" s="490" t="n"/>
      <c r="O1331" s="398" t="n"/>
      <c r="HM1331" s="5" t="n"/>
      <c r="HN1331" s="5" t="n"/>
      <c r="HO1331" s="5" t="n"/>
      <c r="HP1331" s="5" t="n"/>
      <c r="HQ1331" s="5" t="n"/>
      <c r="HR1331" s="5" t="n"/>
      <c r="HS1331" s="5" t="n"/>
    </row>
    <row r="1332">
      <c r="C1332" s="2" t="n"/>
      <c r="G1332" s="480" t="n"/>
      <c r="H1332" s="2" t="n"/>
      <c r="I1332" s="2" t="n"/>
      <c r="K1332" s="480" t="n"/>
      <c r="L1332" s="480" t="n"/>
      <c r="M1332" s="480" t="n"/>
      <c r="N1332" s="490" t="n"/>
      <c r="O1332" s="398" t="n"/>
      <c r="HM1332" s="5" t="n"/>
      <c r="HN1332" s="5" t="n"/>
      <c r="HO1332" s="5" t="n"/>
      <c r="HP1332" s="5" t="n"/>
      <c r="HQ1332" s="5" t="n"/>
      <c r="HR1332" s="5" t="n"/>
      <c r="HS1332" s="5" t="n"/>
    </row>
    <row r="1333">
      <c r="C1333" s="2" t="n"/>
      <c r="G1333" s="480" t="n"/>
      <c r="H1333" s="2" t="n"/>
      <c r="I1333" s="2" t="n"/>
      <c r="K1333" s="480" t="n"/>
      <c r="L1333" s="480" t="n"/>
      <c r="M1333" s="480" t="n"/>
      <c r="N1333" s="490" t="n"/>
      <c r="O1333" s="398" t="n"/>
      <c r="HM1333" s="5" t="n"/>
      <c r="HN1333" s="5" t="n"/>
      <c r="HO1333" s="5" t="n"/>
      <c r="HP1333" s="5" t="n"/>
      <c r="HQ1333" s="5" t="n"/>
      <c r="HR1333" s="5" t="n"/>
      <c r="HS1333" s="5" t="n"/>
    </row>
    <row r="1334">
      <c r="C1334" s="2" t="n"/>
      <c r="G1334" s="480" t="n"/>
      <c r="H1334" s="2" t="n"/>
      <c r="I1334" s="2" t="n"/>
      <c r="K1334" s="480" t="n"/>
      <c r="L1334" s="480" t="n"/>
      <c r="M1334" s="480" t="n"/>
      <c r="N1334" s="490" t="n"/>
      <c r="O1334" s="398" t="n"/>
      <c r="HM1334" s="5" t="n"/>
      <c r="HN1334" s="5" t="n"/>
      <c r="HO1334" s="5" t="n"/>
      <c r="HP1334" s="5" t="n"/>
      <c r="HQ1334" s="5" t="n"/>
      <c r="HR1334" s="5" t="n"/>
      <c r="HS1334" s="5" t="n"/>
    </row>
    <row r="1335">
      <c r="C1335" s="2" t="n"/>
      <c r="G1335" s="480" t="n"/>
      <c r="H1335" s="2" t="n"/>
      <c r="I1335" s="2" t="n"/>
      <c r="K1335" s="480" t="n"/>
      <c r="L1335" s="480" t="n"/>
      <c r="M1335" s="480" t="n"/>
      <c r="N1335" s="490" t="n"/>
      <c r="O1335" s="398" t="n"/>
      <c r="HM1335" s="5" t="n"/>
      <c r="HN1335" s="5" t="n"/>
      <c r="HO1335" s="5" t="n"/>
      <c r="HP1335" s="5" t="n"/>
      <c r="HQ1335" s="5" t="n"/>
      <c r="HR1335" s="5" t="n"/>
      <c r="HS1335" s="5" t="n"/>
    </row>
    <row r="1336">
      <c r="C1336" s="2" t="n"/>
      <c r="G1336" s="480" t="n"/>
      <c r="H1336" s="2" t="n"/>
      <c r="I1336" s="2" t="n"/>
      <c r="K1336" s="480" t="n"/>
      <c r="L1336" s="480" t="n"/>
      <c r="M1336" s="480" t="n"/>
      <c r="N1336" s="490" t="n"/>
      <c r="O1336" s="398" t="n"/>
      <c r="HM1336" s="5" t="n"/>
      <c r="HN1336" s="5" t="n"/>
      <c r="HO1336" s="5" t="n"/>
      <c r="HP1336" s="5" t="n"/>
      <c r="HQ1336" s="5" t="n"/>
      <c r="HR1336" s="5" t="n"/>
      <c r="HS1336" s="5" t="n"/>
    </row>
    <row r="1337">
      <c r="C1337" s="2" t="n"/>
      <c r="G1337" s="480" t="n"/>
      <c r="H1337" s="2" t="n"/>
      <c r="I1337" s="2" t="n"/>
      <c r="K1337" s="480" t="n"/>
      <c r="L1337" s="480" t="n"/>
      <c r="M1337" s="480" t="n"/>
      <c r="N1337" s="490" t="n"/>
      <c r="O1337" s="398" t="n"/>
      <c r="HM1337" s="5" t="n"/>
      <c r="HN1337" s="5" t="n"/>
      <c r="HO1337" s="5" t="n"/>
      <c r="HP1337" s="5" t="n"/>
      <c r="HQ1337" s="5" t="n"/>
      <c r="HR1337" s="5" t="n"/>
      <c r="HS1337" s="5" t="n"/>
    </row>
    <row r="1338">
      <c r="C1338" s="2" t="n"/>
      <c r="G1338" s="480" t="n"/>
      <c r="H1338" s="2" t="n"/>
      <c r="I1338" s="2" t="n"/>
      <c r="K1338" s="480" t="n"/>
      <c r="L1338" s="480" t="n"/>
      <c r="M1338" s="480" t="n"/>
      <c r="N1338" s="490" t="n"/>
      <c r="O1338" s="398" t="n"/>
      <c r="HM1338" s="5" t="n"/>
      <c r="HN1338" s="5" t="n"/>
      <c r="HO1338" s="5" t="n"/>
      <c r="HP1338" s="5" t="n"/>
      <c r="HQ1338" s="5" t="n"/>
      <c r="HR1338" s="5" t="n"/>
      <c r="HS1338" s="5" t="n"/>
    </row>
    <row r="1339">
      <c r="C1339" s="2" t="n"/>
      <c r="G1339" s="480" t="n"/>
      <c r="H1339" s="2" t="n"/>
      <c r="I1339" s="2" t="n"/>
      <c r="K1339" s="480" t="n"/>
      <c r="L1339" s="480" t="n"/>
      <c r="M1339" s="480" t="n"/>
      <c r="N1339" s="490" t="n"/>
      <c r="O1339" s="398" t="n"/>
      <c r="HM1339" s="5" t="n"/>
      <c r="HN1339" s="5" t="n"/>
      <c r="HO1339" s="5" t="n"/>
      <c r="HP1339" s="5" t="n"/>
      <c r="HQ1339" s="5" t="n"/>
      <c r="HR1339" s="5" t="n"/>
      <c r="HS1339" s="5" t="n"/>
    </row>
    <row r="1340">
      <c r="C1340" s="2" t="n"/>
      <c r="G1340" s="480" t="n"/>
      <c r="H1340" s="2" t="n"/>
      <c r="I1340" s="2" t="n"/>
      <c r="K1340" s="480" t="n"/>
      <c r="L1340" s="480" t="n"/>
      <c r="M1340" s="480" t="n"/>
      <c r="N1340" s="490" t="n"/>
      <c r="O1340" s="398" t="n"/>
      <c r="HM1340" s="5" t="n"/>
      <c r="HN1340" s="5" t="n"/>
      <c r="HO1340" s="5" t="n"/>
      <c r="HP1340" s="5" t="n"/>
      <c r="HQ1340" s="5" t="n"/>
      <c r="HR1340" s="5" t="n"/>
      <c r="HS1340" s="5" t="n"/>
    </row>
    <row r="1341">
      <c r="C1341" s="2" t="n"/>
      <c r="G1341" s="480" t="n"/>
      <c r="H1341" s="2" t="n"/>
      <c r="I1341" s="2" t="n"/>
      <c r="K1341" s="480" t="n"/>
      <c r="L1341" s="480" t="n"/>
      <c r="M1341" s="480" t="n"/>
      <c r="N1341" s="490" t="n"/>
      <c r="O1341" s="398" t="n"/>
      <c r="HM1341" s="5" t="n"/>
      <c r="HN1341" s="5" t="n"/>
      <c r="HO1341" s="5" t="n"/>
      <c r="HP1341" s="5" t="n"/>
      <c r="HQ1341" s="5" t="n"/>
      <c r="HR1341" s="5" t="n"/>
      <c r="HS1341" s="5" t="n"/>
    </row>
    <row r="1342">
      <c r="C1342" s="2" t="n"/>
      <c r="G1342" s="480" t="n"/>
      <c r="H1342" s="2" t="n"/>
      <c r="I1342" s="2" t="n"/>
      <c r="K1342" s="480" t="n"/>
      <c r="L1342" s="480" t="n"/>
      <c r="M1342" s="480" t="n"/>
      <c r="N1342" s="490" t="n"/>
      <c r="O1342" s="398" t="n"/>
      <c r="HM1342" s="5" t="n"/>
      <c r="HN1342" s="5" t="n"/>
      <c r="HO1342" s="5" t="n"/>
      <c r="HP1342" s="5" t="n"/>
      <c r="HQ1342" s="5" t="n"/>
      <c r="HR1342" s="5" t="n"/>
      <c r="HS1342" s="5" t="n"/>
    </row>
    <row r="1343">
      <c r="C1343" s="2" t="n"/>
      <c r="G1343" s="480" t="n"/>
      <c r="H1343" s="2" t="n"/>
      <c r="I1343" s="2" t="n"/>
      <c r="K1343" s="480" t="n"/>
      <c r="L1343" s="480" t="n"/>
      <c r="M1343" s="480" t="n"/>
      <c r="N1343" s="490" t="n"/>
      <c r="O1343" s="398" t="n"/>
      <c r="HM1343" s="5" t="n"/>
      <c r="HN1343" s="5" t="n"/>
      <c r="HO1343" s="5" t="n"/>
      <c r="HP1343" s="5" t="n"/>
      <c r="HQ1343" s="5" t="n"/>
      <c r="HR1343" s="5" t="n"/>
      <c r="HS1343" s="5" t="n"/>
    </row>
    <row r="1344">
      <c r="C1344" s="2" t="n"/>
      <c r="G1344" s="480" t="n"/>
      <c r="H1344" s="2" t="n"/>
      <c r="I1344" s="2" t="n"/>
      <c r="K1344" s="480" t="n"/>
      <c r="L1344" s="480" t="n"/>
      <c r="M1344" s="480" t="n"/>
      <c r="N1344" s="490" t="n"/>
      <c r="O1344" s="398" t="n"/>
      <c r="HM1344" s="5" t="n"/>
      <c r="HN1344" s="5" t="n"/>
      <c r="HO1344" s="5" t="n"/>
      <c r="HP1344" s="5" t="n"/>
      <c r="HQ1344" s="5" t="n"/>
      <c r="HR1344" s="5" t="n"/>
      <c r="HS1344" s="5" t="n"/>
    </row>
    <row r="1345">
      <c r="C1345" s="2" t="n"/>
      <c r="G1345" s="480" t="n"/>
      <c r="H1345" s="2" t="n"/>
      <c r="I1345" s="2" t="n"/>
      <c r="K1345" s="480" t="n"/>
      <c r="L1345" s="480" t="n"/>
      <c r="M1345" s="480" t="n"/>
      <c r="N1345" s="490" t="n"/>
      <c r="O1345" s="398" t="n"/>
      <c r="HM1345" s="5" t="n"/>
      <c r="HN1345" s="5" t="n"/>
      <c r="HO1345" s="5" t="n"/>
      <c r="HP1345" s="5" t="n"/>
      <c r="HQ1345" s="5" t="n"/>
      <c r="HR1345" s="5" t="n"/>
      <c r="HS1345" s="5" t="n"/>
    </row>
    <row r="1346">
      <c r="C1346" s="2" t="n"/>
      <c r="G1346" s="480" t="n"/>
      <c r="H1346" s="2" t="n"/>
      <c r="I1346" s="2" t="n"/>
      <c r="K1346" s="480" t="n"/>
      <c r="L1346" s="480" t="n"/>
      <c r="M1346" s="480" t="n"/>
      <c r="N1346" s="490" t="n"/>
      <c r="O1346" s="398" t="n"/>
      <c r="HM1346" s="5" t="n"/>
      <c r="HN1346" s="5" t="n"/>
      <c r="HO1346" s="5" t="n"/>
      <c r="HP1346" s="5" t="n"/>
      <c r="HQ1346" s="5" t="n"/>
      <c r="HR1346" s="5" t="n"/>
      <c r="HS1346" s="5" t="n"/>
    </row>
    <row r="1347">
      <c r="C1347" s="2" t="n"/>
      <c r="G1347" s="480" t="n"/>
      <c r="H1347" s="2" t="n"/>
      <c r="I1347" s="2" t="n"/>
      <c r="K1347" s="480" t="n"/>
      <c r="L1347" s="480" t="n"/>
      <c r="M1347" s="480" t="n"/>
      <c r="N1347" s="490" t="n"/>
      <c r="O1347" s="398" t="n"/>
      <c r="HM1347" s="5" t="n"/>
      <c r="HN1347" s="5" t="n"/>
      <c r="HO1347" s="5" t="n"/>
      <c r="HP1347" s="5" t="n"/>
      <c r="HQ1347" s="5" t="n"/>
      <c r="HR1347" s="5" t="n"/>
      <c r="HS1347" s="5" t="n"/>
    </row>
    <row r="1348">
      <c r="C1348" s="2" t="n"/>
      <c r="G1348" s="480" t="n"/>
      <c r="H1348" s="2" t="n"/>
      <c r="I1348" s="2" t="n"/>
      <c r="K1348" s="480" t="n"/>
      <c r="L1348" s="480" t="n"/>
      <c r="M1348" s="480" t="n"/>
      <c r="N1348" s="490" t="n"/>
      <c r="O1348" s="398" t="n"/>
      <c r="HM1348" s="5" t="n"/>
      <c r="HN1348" s="5" t="n"/>
      <c r="HO1348" s="5" t="n"/>
      <c r="HP1348" s="5" t="n"/>
      <c r="HQ1348" s="5" t="n"/>
      <c r="HR1348" s="5" t="n"/>
      <c r="HS1348" s="5" t="n"/>
    </row>
    <row r="1349">
      <c r="C1349" s="2" t="n"/>
      <c r="G1349" s="480" t="n"/>
      <c r="H1349" s="2" t="n"/>
      <c r="I1349" s="2" t="n"/>
      <c r="K1349" s="480" t="n"/>
      <c r="L1349" s="480" t="n"/>
      <c r="M1349" s="480" t="n"/>
      <c r="N1349" s="490" t="n"/>
      <c r="O1349" s="398" t="n"/>
      <c r="HM1349" s="5" t="n"/>
      <c r="HN1349" s="5" t="n"/>
      <c r="HO1349" s="5" t="n"/>
      <c r="HP1349" s="5" t="n"/>
      <c r="HQ1349" s="5" t="n"/>
      <c r="HR1349" s="5" t="n"/>
      <c r="HS1349" s="5" t="n"/>
    </row>
    <row r="1350">
      <c r="C1350" s="2" t="n"/>
      <c r="G1350" s="480" t="n"/>
      <c r="H1350" s="2" t="n"/>
      <c r="I1350" s="2" t="n"/>
      <c r="K1350" s="480" t="n"/>
      <c r="L1350" s="480" t="n"/>
      <c r="M1350" s="480" t="n"/>
      <c r="N1350" s="490" t="n"/>
      <c r="O1350" s="398" t="n"/>
      <c r="HM1350" s="5" t="n"/>
      <c r="HN1350" s="5" t="n"/>
      <c r="HO1350" s="5" t="n"/>
      <c r="HP1350" s="5" t="n"/>
      <c r="HQ1350" s="5" t="n"/>
      <c r="HR1350" s="5" t="n"/>
      <c r="HS1350" s="5" t="n"/>
    </row>
    <row r="1351">
      <c r="C1351" s="2" t="n"/>
      <c r="G1351" s="480" t="n"/>
      <c r="H1351" s="2" t="n"/>
      <c r="I1351" s="2" t="n"/>
      <c r="K1351" s="480" t="n"/>
      <c r="L1351" s="480" t="n"/>
      <c r="M1351" s="480" t="n"/>
      <c r="N1351" s="490" t="n"/>
      <c r="O1351" s="398" t="n"/>
      <c r="HM1351" s="5" t="n"/>
      <c r="HN1351" s="5" t="n"/>
      <c r="HO1351" s="5" t="n"/>
      <c r="HP1351" s="5" t="n"/>
      <c r="HQ1351" s="5" t="n"/>
      <c r="HR1351" s="5" t="n"/>
      <c r="HS1351" s="5" t="n"/>
    </row>
    <row r="1352">
      <c r="C1352" s="2" t="n"/>
      <c r="G1352" s="480" t="n"/>
      <c r="H1352" s="2" t="n"/>
      <c r="I1352" s="2" t="n"/>
      <c r="K1352" s="480" t="n"/>
      <c r="L1352" s="480" t="n"/>
      <c r="M1352" s="480" t="n"/>
      <c r="N1352" s="490" t="n"/>
      <c r="O1352" s="398" t="n"/>
      <c r="HM1352" s="5" t="n"/>
      <c r="HN1352" s="5" t="n"/>
      <c r="HO1352" s="5" t="n"/>
      <c r="HP1352" s="5" t="n"/>
      <c r="HQ1352" s="5" t="n"/>
      <c r="HR1352" s="5" t="n"/>
      <c r="HS1352" s="5" t="n"/>
    </row>
    <row r="1353">
      <c r="C1353" s="2" t="n"/>
      <c r="G1353" s="480" t="n"/>
      <c r="H1353" s="2" t="n"/>
      <c r="I1353" s="2" t="n"/>
      <c r="K1353" s="480" t="n"/>
      <c r="L1353" s="480" t="n"/>
      <c r="M1353" s="480" t="n"/>
      <c r="N1353" s="490" t="n"/>
      <c r="O1353" s="398" t="n"/>
      <c r="HM1353" s="5" t="n"/>
      <c r="HN1353" s="5" t="n"/>
      <c r="HO1353" s="5" t="n"/>
      <c r="HP1353" s="5" t="n"/>
      <c r="HQ1353" s="5" t="n"/>
      <c r="HR1353" s="5" t="n"/>
      <c r="HS1353" s="5" t="n"/>
    </row>
    <row r="1354">
      <c r="C1354" s="2" t="n"/>
      <c r="G1354" s="480" t="n"/>
      <c r="H1354" s="2" t="n"/>
      <c r="I1354" s="2" t="n"/>
      <c r="K1354" s="480" t="n"/>
      <c r="L1354" s="480" t="n"/>
      <c r="M1354" s="480" t="n"/>
      <c r="N1354" s="490" t="n"/>
      <c r="O1354" s="398" t="n"/>
      <c r="HM1354" s="5" t="n"/>
      <c r="HN1354" s="5" t="n"/>
      <c r="HO1354" s="5" t="n"/>
      <c r="HP1354" s="5" t="n"/>
      <c r="HQ1354" s="5" t="n"/>
      <c r="HR1354" s="5" t="n"/>
      <c r="HS1354" s="5" t="n"/>
    </row>
    <row r="1355">
      <c r="C1355" s="2" t="n"/>
      <c r="G1355" s="480" t="n"/>
      <c r="H1355" s="2" t="n"/>
      <c r="I1355" s="2" t="n"/>
      <c r="K1355" s="480" t="n"/>
      <c r="L1355" s="480" t="n"/>
      <c r="M1355" s="480" t="n"/>
      <c r="N1355" s="490" t="n"/>
      <c r="O1355" s="398" t="n"/>
      <c r="HM1355" s="5" t="n"/>
      <c r="HN1355" s="5" t="n"/>
      <c r="HO1355" s="5" t="n"/>
      <c r="HP1355" s="5" t="n"/>
      <c r="HQ1355" s="5" t="n"/>
      <c r="HR1355" s="5" t="n"/>
      <c r="HS1355" s="5" t="n"/>
    </row>
    <row r="1356">
      <c r="C1356" s="2" t="n"/>
      <c r="G1356" s="480" t="n"/>
      <c r="H1356" s="2" t="n"/>
      <c r="I1356" s="2" t="n"/>
      <c r="K1356" s="480" t="n"/>
      <c r="L1356" s="480" t="n"/>
      <c r="M1356" s="480" t="n"/>
      <c r="N1356" s="490" t="n"/>
      <c r="O1356" s="398" t="n"/>
      <c r="HM1356" s="5" t="n"/>
      <c r="HN1356" s="5" t="n"/>
      <c r="HO1356" s="5" t="n"/>
      <c r="HP1356" s="5" t="n"/>
      <c r="HQ1356" s="5" t="n"/>
      <c r="HR1356" s="5" t="n"/>
      <c r="HS1356" s="5" t="n"/>
    </row>
    <row r="1357">
      <c r="C1357" s="2" t="n"/>
      <c r="G1357" s="480" t="n"/>
      <c r="H1357" s="2" t="n"/>
      <c r="I1357" s="2" t="n"/>
      <c r="K1357" s="480" t="n"/>
      <c r="L1357" s="480" t="n"/>
      <c r="M1357" s="480" t="n"/>
      <c r="N1357" s="490" t="n"/>
      <c r="O1357" s="398" t="n"/>
      <c r="HM1357" s="5" t="n"/>
      <c r="HN1357" s="5" t="n"/>
      <c r="HO1357" s="5" t="n"/>
      <c r="HP1357" s="5" t="n"/>
      <c r="HQ1357" s="5" t="n"/>
      <c r="HR1357" s="5" t="n"/>
      <c r="HS1357" s="5" t="n"/>
    </row>
    <row r="1358">
      <c r="C1358" s="2" t="n"/>
      <c r="G1358" s="480" t="n"/>
      <c r="H1358" s="2" t="n"/>
      <c r="I1358" s="2" t="n"/>
      <c r="K1358" s="480" t="n"/>
      <c r="L1358" s="480" t="n"/>
      <c r="M1358" s="480" t="n"/>
      <c r="N1358" s="490" t="n"/>
      <c r="O1358" s="398" t="n"/>
      <c r="HM1358" s="5" t="n"/>
      <c r="HN1358" s="5" t="n"/>
      <c r="HO1358" s="5" t="n"/>
      <c r="HP1358" s="5" t="n"/>
      <c r="HQ1358" s="5" t="n"/>
      <c r="HR1358" s="5" t="n"/>
      <c r="HS1358" s="5" t="n"/>
    </row>
    <row r="1359">
      <c r="C1359" s="2" t="n"/>
      <c r="G1359" s="480" t="n"/>
      <c r="H1359" s="2" t="n"/>
      <c r="I1359" s="2" t="n"/>
      <c r="K1359" s="480" t="n"/>
      <c r="L1359" s="480" t="n"/>
      <c r="M1359" s="480" t="n"/>
      <c r="N1359" s="490" t="n"/>
      <c r="O1359" s="398" t="n"/>
      <c r="HM1359" s="5" t="n"/>
      <c r="HN1359" s="5" t="n"/>
      <c r="HO1359" s="5" t="n"/>
      <c r="HP1359" s="5" t="n"/>
      <c r="HQ1359" s="5" t="n"/>
      <c r="HR1359" s="5" t="n"/>
      <c r="HS1359" s="5" t="n"/>
    </row>
    <row r="1360">
      <c r="C1360" s="2" t="n"/>
      <c r="G1360" s="480" t="n"/>
      <c r="H1360" s="2" t="n"/>
      <c r="I1360" s="2" t="n"/>
      <c r="K1360" s="480" t="n"/>
      <c r="L1360" s="480" t="n"/>
      <c r="M1360" s="480" t="n"/>
      <c r="N1360" s="490" t="n"/>
      <c r="O1360" s="398" t="n"/>
      <c r="HM1360" s="5" t="n"/>
      <c r="HN1360" s="5" t="n"/>
      <c r="HO1360" s="5" t="n"/>
      <c r="HP1360" s="5" t="n"/>
      <c r="HQ1360" s="5" t="n"/>
      <c r="HR1360" s="5" t="n"/>
      <c r="HS1360" s="5" t="n"/>
    </row>
    <row r="1361">
      <c r="C1361" s="2" t="n"/>
      <c r="G1361" s="480" t="n"/>
      <c r="H1361" s="2" t="n"/>
      <c r="I1361" s="2" t="n"/>
      <c r="K1361" s="480" t="n"/>
      <c r="L1361" s="480" t="n"/>
      <c r="M1361" s="480" t="n"/>
      <c r="N1361" s="490" t="n"/>
      <c r="O1361" s="398" t="n"/>
      <c r="HM1361" s="5" t="n"/>
      <c r="HN1361" s="5" t="n"/>
      <c r="HO1361" s="5" t="n"/>
      <c r="HP1361" s="5" t="n"/>
      <c r="HQ1361" s="5" t="n"/>
      <c r="HR1361" s="5" t="n"/>
      <c r="HS1361" s="5" t="n"/>
    </row>
    <row r="1362">
      <c r="C1362" s="2" t="n"/>
      <c r="G1362" s="480" t="n"/>
      <c r="H1362" s="2" t="n"/>
      <c r="I1362" s="2" t="n"/>
      <c r="K1362" s="480" t="n"/>
      <c r="L1362" s="480" t="n"/>
      <c r="M1362" s="480" t="n"/>
      <c r="N1362" s="490" t="n"/>
      <c r="O1362" s="398" t="n"/>
      <c r="HM1362" s="5" t="n"/>
      <c r="HN1362" s="5" t="n"/>
      <c r="HO1362" s="5" t="n"/>
      <c r="HP1362" s="5" t="n"/>
      <c r="HQ1362" s="5" t="n"/>
      <c r="HR1362" s="5" t="n"/>
      <c r="HS1362" s="5" t="n"/>
    </row>
    <row r="1363">
      <c r="C1363" s="2" t="n"/>
      <c r="G1363" s="480" t="n"/>
      <c r="H1363" s="2" t="n"/>
      <c r="I1363" s="2" t="n"/>
      <c r="K1363" s="480" t="n"/>
      <c r="L1363" s="480" t="n"/>
      <c r="M1363" s="480" t="n"/>
      <c r="N1363" s="490" t="n"/>
      <c r="O1363" s="398" t="n"/>
      <c r="HM1363" s="5" t="n"/>
      <c r="HN1363" s="5" t="n"/>
      <c r="HO1363" s="5" t="n"/>
      <c r="HP1363" s="5" t="n"/>
      <c r="HQ1363" s="5" t="n"/>
      <c r="HR1363" s="5" t="n"/>
      <c r="HS1363" s="5" t="n"/>
    </row>
    <row r="1364">
      <c r="C1364" s="2" t="n"/>
      <c r="G1364" s="480" t="n"/>
      <c r="H1364" s="2" t="n"/>
      <c r="I1364" s="2" t="n"/>
      <c r="K1364" s="480" t="n"/>
      <c r="L1364" s="480" t="n"/>
      <c r="M1364" s="480" t="n"/>
      <c r="N1364" s="490" t="n"/>
      <c r="O1364" s="398" t="n"/>
      <c r="HM1364" s="5" t="n"/>
      <c r="HN1364" s="5" t="n"/>
      <c r="HO1364" s="5" t="n"/>
      <c r="HP1364" s="5" t="n"/>
      <c r="HQ1364" s="5" t="n"/>
      <c r="HR1364" s="5" t="n"/>
      <c r="HS1364" s="5" t="n"/>
    </row>
    <row r="1365">
      <c r="C1365" s="2" t="n"/>
      <c r="G1365" s="480" t="n"/>
      <c r="H1365" s="2" t="n"/>
      <c r="I1365" s="2" t="n"/>
      <c r="K1365" s="480" t="n"/>
      <c r="L1365" s="480" t="n"/>
      <c r="M1365" s="480" t="n"/>
      <c r="N1365" s="490" t="n"/>
      <c r="O1365" s="398" t="n"/>
      <c r="HM1365" s="5" t="n"/>
      <c r="HN1365" s="5" t="n"/>
      <c r="HO1365" s="5" t="n"/>
      <c r="HP1365" s="5" t="n"/>
      <c r="HQ1365" s="5" t="n"/>
      <c r="HR1365" s="5" t="n"/>
      <c r="HS1365" s="5" t="n"/>
    </row>
    <row r="1366">
      <c r="C1366" s="2" t="n"/>
      <c r="G1366" s="480" t="n"/>
      <c r="H1366" s="2" t="n"/>
      <c r="I1366" s="2" t="n"/>
      <c r="K1366" s="480" t="n"/>
      <c r="L1366" s="480" t="n"/>
      <c r="M1366" s="480" t="n"/>
      <c r="N1366" s="490" t="n"/>
      <c r="O1366" s="398" t="n"/>
      <c r="HM1366" s="5" t="n"/>
      <c r="HN1366" s="5" t="n"/>
      <c r="HO1366" s="5" t="n"/>
      <c r="HP1366" s="5" t="n"/>
      <c r="HQ1366" s="5" t="n"/>
      <c r="HR1366" s="5" t="n"/>
      <c r="HS1366" s="5" t="n"/>
    </row>
    <row r="1367">
      <c r="C1367" s="2" t="n"/>
      <c r="G1367" s="480" t="n"/>
      <c r="H1367" s="2" t="n"/>
      <c r="I1367" s="2" t="n"/>
      <c r="K1367" s="480" t="n"/>
      <c r="L1367" s="480" t="n"/>
      <c r="M1367" s="480" t="n"/>
      <c r="N1367" s="490" t="n"/>
      <c r="O1367" s="398" t="n"/>
      <c r="HM1367" s="5" t="n"/>
      <c r="HN1367" s="5" t="n"/>
      <c r="HO1367" s="5" t="n"/>
      <c r="HP1367" s="5" t="n"/>
      <c r="HQ1367" s="5" t="n"/>
      <c r="HR1367" s="5" t="n"/>
      <c r="HS1367" s="5" t="n"/>
    </row>
    <row r="1368">
      <c r="C1368" s="2" t="n"/>
      <c r="G1368" s="480" t="n"/>
      <c r="H1368" s="2" t="n"/>
      <c r="I1368" s="2" t="n"/>
      <c r="K1368" s="480" t="n"/>
      <c r="L1368" s="480" t="n"/>
      <c r="M1368" s="480" t="n"/>
      <c r="N1368" s="490" t="n"/>
      <c r="O1368" s="398" t="n"/>
      <c r="HM1368" s="5" t="n"/>
      <c r="HN1368" s="5" t="n"/>
      <c r="HO1368" s="5" t="n"/>
      <c r="HP1368" s="5" t="n"/>
      <c r="HQ1368" s="5" t="n"/>
      <c r="HR1368" s="5" t="n"/>
      <c r="HS1368" s="5" t="n"/>
    </row>
    <row r="1369">
      <c r="C1369" s="2" t="n"/>
      <c r="G1369" s="480" t="n"/>
      <c r="H1369" s="2" t="n"/>
      <c r="I1369" s="2" t="n"/>
      <c r="K1369" s="480" t="n"/>
      <c r="L1369" s="480" t="n"/>
      <c r="M1369" s="480" t="n"/>
      <c r="N1369" s="490" t="n"/>
      <c r="O1369" s="398" t="n"/>
      <c r="HM1369" s="5" t="n"/>
      <c r="HN1369" s="5" t="n"/>
      <c r="HO1369" s="5" t="n"/>
      <c r="HP1369" s="5" t="n"/>
      <c r="HQ1369" s="5" t="n"/>
      <c r="HR1369" s="5" t="n"/>
      <c r="HS1369" s="5" t="n"/>
    </row>
    <row r="1370">
      <c r="C1370" s="2" t="n"/>
      <c r="G1370" s="480" t="n"/>
      <c r="H1370" s="2" t="n"/>
      <c r="I1370" s="2" t="n"/>
      <c r="K1370" s="480" t="n"/>
      <c r="L1370" s="480" t="n"/>
      <c r="M1370" s="480" t="n"/>
      <c r="N1370" s="490" t="n"/>
      <c r="O1370" s="398" t="n"/>
      <c r="HM1370" s="5" t="n"/>
      <c r="HN1370" s="5" t="n"/>
      <c r="HO1370" s="5" t="n"/>
      <c r="HP1370" s="5" t="n"/>
      <c r="HQ1370" s="5" t="n"/>
      <c r="HR1370" s="5" t="n"/>
      <c r="HS1370" s="5" t="n"/>
    </row>
    <row r="1371">
      <c r="C1371" s="2" t="n"/>
      <c r="G1371" s="480" t="n"/>
      <c r="H1371" s="2" t="n"/>
      <c r="I1371" s="2" t="n"/>
      <c r="K1371" s="480" t="n"/>
      <c r="L1371" s="480" t="n"/>
      <c r="M1371" s="480" t="n"/>
      <c r="N1371" s="490" t="n"/>
      <c r="O1371" s="398" t="n"/>
      <c r="HM1371" s="5" t="n"/>
      <c r="HN1371" s="5" t="n"/>
      <c r="HO1371" s="5" t="n"/>
      <c r="HP1371" s="5" t="n"/>
      <c r="HQ1371" s="5" t="n"/>
      <c r="HR1371" s="5" t="n"/>
      <c r="HS1371" s="5" t="n"/>
    </row>
    <row r="1372">
      <c r="C1372" s="2" t="n"/>
      <c r="G1372" s="480" t="n"/>
      <c r="H1372" s="2" t="n"/>
      <c r="I1372" s="2" t="n"/>
      <c r="K1372" s="480" t="n"/>
      <c r="L1372" s="480" t="n"/>
      <c r="M1372" s="480" t="n"/>
      <c r="N1372" s="490" t="n"/>
      <c r="O1372" s="398" t="n"/>
      <c r="HM1372" s="5" t="n"/>
      <c r="HN1372" s="5" t="n"/>
      <c r="HO1372" s="5" t="n"/>
      <c r="HP1372" s="5" t="n"/>
      <c r="HQ1372" s="5" t="n"/>
      <c r="HR1372" s="5" t="n"/>
      <c r="HS1372" s="5" t="n"/>
    </row>
    <row r="1373">
      <c r="C1373" s="2" t="n"/>
      <c r="G1373" s="480" t="n"/>
      <c r="H1373" s="2" t="n"/>
      <c r="I1373" s="2" t="n"/>
      <c r="K1373" s="480" t="n"/>
      <c r="L1373" s="480" t="n"/>
      <c r="M1373" s="480" t="n"/>
      <c r="N1373" s="490" t="n"/>
      <c r="O1373" s="398" t="n"/>
      <c r="HM1373" s="5" t="n"/>
      <c r="HN1373" s="5" t="n"/>
      <c r="HO1373" s="5" t="n"/>
      <c r="HP1373" s="5" t="n"/>
      <c r="HQ1373" s="5" t="n"/>
      <c r="HR1373" s="5" t="n"/>
      <c r="HS1373" s="5" t="n"/>
    </row>
    <row r="1374">
      <c r="C1374" s="2" t="n"/>
      <c r="G1374" s="480" t="n"/>
      <c r="H1374" s="2" t="n"/>
      <c r="I1374" s="2" t="n"/>
      <c r="K1374" s="480" t="n"/>
      <c r="L1374" s="480" t="n"/>
      <c r="M1374" s="480" t="n"/>
      <c r="N1374" s="490" t="n"/>
      <c r="O1374" s="398" t="n"/>
      <c r="HM1374" s="5" t="n"/>
      <c r="HN1374" s="5" t="n"/>
      <c r="HO1374" s="5" t="n"/>
      <c r="HP1374" s="5" t="n"/>
      <c r="HQ1374" s="5" t="n"/>
      <c r="HR1374" s="5" t="n"/>
      <c r="HS1374" s="5" t="n"/>
    </row>
    <row r="1375">
      <c r="C1375" s="2" t="n"/>
      <c r="G1375" s="480" t="n"/>
      <c r="H1375" s="2" t="n"/>
      <c r="I1375" s="2" t="n"/>
      <c r="K1375" s="480" t="n"/>
      <c r="L1375" s="480" t="n"/>
      <c r="M1375" s="480" t="n"/>
      <c r="N1375" s="490" t="n"/>
      <c r="O1375" s="398" t="n"/>
      <c r="HM1375" s="5" t="n"/>
      <c r="HN1375" s="5" t="n"/>
      <c r="HO1375" s="5" t="n"/>
      <c r="HP1375" s="5" t="n"/>
      <c r="HQ1375" s="5" t="n"/>
      <c r="HR1375" s="5" t="n"/>
      <c r="HS1375" s="5" t="n"/>
    </row>
    <row r="1376">
      <c r="C1376" s="2" t="n"/>
      <c r="G1376" s="480" t="n"/>
      <c r="H1376" s="2" t="n"/>
      <c r="I1376" s="2" t="n"/>
      <c r="K1376" s="480" t="n"/>
      <c r="L1376" s="480" t="n"/>
      <c r="M1376" s="480" t="n"/>
      <c r="N1376" s="490" t="n"/>
      <c r="O1376" s="398" t="n"/>
      <c r="HM1376" s="5" t="n"/>
      <c r="HN1376" s="5" t="n"/>
      <c r="HO1376" s="5" t="n"/>
      <c r="HP1376" s="5" t="n"/>
      <c r="HQ1376" s="5" t="n"/>
      <c r="HR1376" s="5" t="n"/>
      <c r="HS1376" s="5" t="n"/>
    </row>
    <row r="1377">
      <c r="C1377" s="2" t="n"/>
      <c r="G1377" s="480" t="n"/>
      <c r="H1377" s="2" t="n"/>
      <c r="I1377" s="2" t="n"/>
      <c r="K1377" s="480" t="n"/>
      <c r="L1377" s="480" t="n"/>
      <c r="M1377" s="480" t="n"/>
      <c r="N1377" s="490" t="n"/>
      <c r="O1377" s="398" t="n"/>
      <c r="HM1377" s="5" t="n"/>
      <c r="HN1377" s="5" t="n"/>
      <c r="HO1377" s="5" t="n"/>
      <c r="HP1377" s="5" t="n"/>
      <c r="HQ1377" s="5" t="n"/>
      <c r="HR1377" s="5" t="n"/>
      <c r="HS1377" s="5" t="n"/>
    </row>
    <row r="1378">
      <c r="C1378" s="2" t="n"/>
      <c r="G1378" s="480" t="n"/>
      <c r="H1378" s="2" t="n"/>
      <c r="I1378" s="2" t="n"/>
      <c r="K1378" s="480" t="n"/>
      <c r="L1378" s="480" t="n"/>
      <c r="M1378" s="480" t="n"/>
      <c r="N1378" s="490" t="n"/>
      <c r="O1378" s="398" t="n"/>
      <c r="HM1378" s="5" t="n"/>
      <c r="HN1378" s="5" t="n"/>
      <c r="HO1378" s="5" t="n"/>
      <c r="HP1378" s="5" t="n"/>
      <c r="HQ1378" s="5" t="n"/>
      <c r="HR1378" s="5" t="n"/>
      <c r="HS1378" s="5" t="n"/>
    </row>
    <row r="1379">
      <c r="C1379" s="2" t="n"/>
      <c r="G1379" s="480" t="n"/>
      <c r="H1379" s="2" t="n"/>
      <c r="I1379" s="2" t="n"/>
      <c r="K1379" s="480" t="n"/>
      <c r="L1379" s="480" t="n"/>
      <c r="M1379" s="480" t="n"/>
      <c r="N1379" s="490" t="n"/>
      <c r="O1379" s="398" t="n"/>
      <c r="HM1379" s="5" t="n"/>
      <c r="HN1379" s="5" t="n"/>
      <c r="HO1379" s="5" t="n"/>
      <c r="HP1379" s="5" t="n"/>
      <c r="HQ1379" s="5" t="n"/>
      <c r="HR1379" s="5" t="n"/>
      <c r="HS1379" s="5" t="n"/>
    </row>
    <row r="1380">
      <c r="C1380" s="2" t="n"/>
      <c r="G1380" s="480" t="n"/>
      <c r="H1380" s="2" t="n"/>
      <c r="I1380" s="2" t="n"/>
      <c r="K1380" s="480" t="n"/>
      <c r="L1380" s="480" t="n"/>
      <c r="M1380" s="480" t="n"/>
      <c r="N1380" s="490" t="n"/>
      <c r="O1380" s="398" t="n"/>
      <c r="HM1380" s="5" t="n"/>
      <c r="HN1380" s="5" t="n"/>
      <c r="HO1380" s="5" t="n"/>
      <c r="HP1380" s="5" t="n"/>
      <c r="HQ1380" s="5" t="n"/>
      <c r="HR1380" s="5" t="n"/>
      <c r="HS1380" s="5" t="n"/>
    </row>
    <row r="1381">
      <c r="C1381" s="2" t="n"/>
      <c r="G1381" s="480" t="n"/>
      <c r="H1381" s="2" t="n"/>
      <c r="I1381" s="2" t="n"/>
      <c r="K1381" s="480" t="n"/>
      <c r="L1381" s="480" t="n"/>
      <c r="M1381" s="480" t="n"/>
      <c r="N1381" s="490" t="n"/>
      <c r="O1381" s="398" t="n"/>
      <c r="HM1381" s="5" t="n"/>
      <c r="HN1381" s="5" t="n"/>
      <c r="HO1381" s="5" t="n"/>
      <c r="HP1381" s="5" t="n"/>
      <c r="HQ1381" s="5" t="n"/>
      <c r="HR1381" s="5" t="n"/>
      <c r="HS1381" s="5" t="n"/>
    </row>
    <row r="1382">
      <c r="C1382" s="2" t="n"/>
      <c r="G1382" s="480" t="n"/>
      <c r="H1382" s="2" t="n"/>
      <c r="I1382" s="2" t="n"/>
      <c r="K1382" s="480" t="n"/>
      <c r="L1382" s="480" t="n"/>
      <c r="M1382" s="480" t="n"/>
      <c r="N1382" s="490" t="n"/>
      <c r="O1382" s="398" t="n"/>
      <c r="HM1382" s="5" t="n"/>
      <c r="HN1382" s="5" t="n"/>
      <c r="HO1382" s="5" t="n"/>
      <c r="HP1382" s="5" t="n"/>
      <c r="HQ1382" s="5" t="n"/>
      <c r="HR1382" s="5" t="n"/>
      <c r="HS1382" s="5" t="n"/>
    </row>
    <row r="1383">
      <c r="C1383" s="2" t="n"/>
      <c r="G1383" s="480" t="n"/>
      <c r="H1383" s="2" t="n"/>
      <c r="I1383" s="2" t="n"/>
      <c r="K1383" s="480" t="n"/>
      <c r="L1383" s="480" t="n"/>
      <c r="M1383" s="480" t="n"/>
      <c r="N1383" s="490" t="n"/>
      <c r="O1383" s="398" t="n"/>
      <c r="HM1383" s="5" t="n"/>
      <c r="HN1383" s="5" t="n"/>
      <c r="HO1383" s="5" t="n"/>
      <c r="HP1383" s="5" t="n"/>
      <c r="HQ1383" s="5" t="n"/>
      <c r="HR1383" s="5" t="n"/>
      <c r="HS1383" s="5" t="n"/>
    </row>
    <row r="1384">
      <c r="C1384" s="2" t="n"/>
      <c r="G1384" s="480" t="n"/>
      <c r="H1384" s="2" t="n"/>
      <c r="I1384" s="2" t="n"/>
      <c r="K1384" s="480" t="n"/>
      <c r="L1384" s="480" t="n"/>
      <c r="M1384" s="480" t="n"/>
      <c r="N1384" s="490" t="n"/>
      <c r="O1384" s="398" t="n"/>
      <c r="HM1384" s="5" t="n"/>
      <c r="HN1384" s="5" t="n"/>
      <c r="HO1384" s="5" t="n"/>
      <c r="HP1384" s="5" t="n"/>
      <c r="HQ1384" s="5" t="n"/>
      <c r="HR1384" s="5" t="n"/>
      <c r="HS1384" s="5" t="n"/>
    </row>
    <row r="1385">
      <c r="C1385" s="2" t="n"/>
      <c r="G1385" s="480" t="n"/>
      <c r="H1385" s="2" t="n"/>
      <c r="I1385" s="2" t="n"/>
      <c r="K1385" s="480" t="n"/>
      <c r="L1385" s="480" t="n"/>
      <c r="M1385" s="480" t="n"/>
      <c r="N1385" s="490" t="n"/>
      <c r="O1385" s="398" t="n"/>
      <c r="HM1385" s="5" t="n"/>
      <c r="HN1385" s="5" t="n"/>
      <c r="HO1385" s="5" t="n"/>
      <c r="HP1385" s="5" t="n"/>
      <c r="HQ1385" s="5" t="n"/>
      <c r="HR1385" s="5" t="n"/>
      <c r="HS1385" s="5" t="n"/>
    </row>
    <row r="1386">
      <c r="C1386" s="2" t="n"/>
      <c r="G1386" s="480" t="n"/>
      <c r="H1386" s="2" t="n"/>
      <c r="I1386" s="2" t="n"/>
      <c r="K1386" s="480" t="n"/>
      <c r="L1386" s="480" t="n"/>
      <c r="M1386" s="480" t="n"/>
      <c r="N1386" s="490" t="n"/>
      <c r="O1386" s="398" t="n"/>
      <c r="HM1386" s="5" t="n"/>
      <c r="HN1386" s="5" t="n"/>
      <c r="HO1386" s="5" t="n"/>
      <c r="HP1386" s="5" t="n"/>
      <c r="HQ1386" s="5" t="n"/>
      <c r="HR1386" s="5" t="n"/>
      <c r="HS1386" s="5" t="n"/>
    </row>
    <row r="1387">
      <c r="C1387" s="2" t="n"/>
      <c r="G1387" s="480" t="n"/>
      <c r="H1387" s="2" t="n"/>
      <c r="I1387" s="2" t="n"/>
      <c r="K1387" s="480" t="n"/>
      <c r="L1387" s="480" t="n"/>
      <c r="M1387" s="480" t="n"/>
      <c r="N1387" s="490" t="n"/>
      <c r="O1387" s="398" t="n"/>
      <c r="HM1387" s="5" t="n"/>
      <c r="HN1387" s="5" t="n"/>
      <c r="HO1387" s="5" t="n"/>
      <c r="HP1387" s="5" t="n"/>
      <c r="HQ1387" s="5" t="n"/>
      <c r="HR1387" s="5" t="n"/>
      <c r="HS1387" s="5" t="n"/>
    </row>
    <row r="1388">
      <c r="C1388" s="2" t="n"/>
      <c r="G1388" s="480" t="n"/>
      <c r="H1388" s="2" t="n"/>
      <c r="I1388" s="2" t="n"/>
      <c r="K1388" s="480" t="n"/>
      <c r="L1388" s="480" t="n"/>
      <c r="M1388" s="480" t="n"/>
      <c r="N1388" s="490" t="n"/>
      <c r="O1388" s="398" t="n"/>
      <c r="HM1388" s="5" t="n"/>
      <c r="HN1388" s="5" t="n"/>
      <c r="HO1388" s="5" t="n"/>
      <c r="HP1388" s="5" t="n"/>
      <c r="HQ1388" s="5" t="n"/>
      <c r="HR1388" s="5" t="n"/>
      <c r="HS1388" s="5" t="n"/>
    </row>
    <row r="1389">
      <c r="C1389" s="2" t="n"/>
      <c r="G1389" s="480" t="n"/>
      <c r="H1389" s="2" t="n"/>
      <c r="I1389" s="2" t="n"/>
      <c r="K1389" s="480" t="n"/>
      <c r="L1389" s="480" t="n"/>
      <c r="M1389" s="480" t="n"/>
      <c r="N1389" s="490" t="n"/>
      <c r="O1389" s="398" t="n"/>
      <c r="HM1389" s="5" t="n"/>
      <c r="HN1389" s="5" t="n"/>
      <c r="HO1389" s="5" t="n"/>
      <c r="HP1389" s="5" t="n"/>
      <c r="HQ1389" s="5" t="n"/>
      <c r="HR1389" s="5" t="n"/>
      <c r="HS1389" s="5" t="n"/>
    </row>
    <row r="1390">
      <c r="C1390" s="2" t="n"/>
      <c r="G1390" s="480" t="n"/>
      <c r="H1390" s="2" t="n"/>
      <c r="I1390" s="2" t="n"/>
      <c r="K1390" s="480" t="n"/>
      <c r="L1390" s="480" t="n"/>
      <c r="M1390" s="480" t="n"/>
      <c r="N1390" s="490" t="n"/>
      <c r="O1390" s="398" t="n"/>
      <c r="HM1390" s="5" t="n"/>
      <c r="HN1390" s="5" t="n"/>
      <c r="HO1390" s="5" t="n"/>
      <c r="HP1390" s="5" t="n"/>
      <c r="HQ1390" s="5" t="n"/>
      <c r="HR1390" s="5" t="n"/>
      <c r="HS1390" s="5" t="n"/>
    </row>
    <row r="1391">
      <c r="C1391" s="2" t="n"/>
      <c r="G1391" s="480" t="n"/>
      <c r="H1391" s="2" t="n"/>
      <c r="I1391" s="2" t="n"/>
      <c r="K1391" s="480" t="n"/>
      <c r="L1391" s="480" t="n"/>
      <c r="M1391" s="480" t="n"/>
      <c r="N1391" s="490" t="n"/>
      <c r="O1391" s="398" t="n"/>
      <c r="HM1391" s="5" t="n"/>
      <c r="HN1391" s="5" t="n"/>
      <c r="HO1391" s="5" t="n"/>
      <c r="HP1391" s="5" t="n"/>
      <c r="HQ1391" s="5" t="n"/>
      <c r="HR1391" s="5" t="n"/>
      <c r="HS1391" s="5" t="n"/>
    </row>
    <row r="1392">
      <c r="C1392" s="2" t="n"/>
      <c r="G1392" s="480" t="n"/>
      <c r="H1392" s="2" t="n"/>
      <c r="I1392" s="2" t="n"/>
      <c r="K1392" s="480" t="n"/>
      <c r="L1392" s="480" t="n"/>
      <c r="M1392" s="480" t="n"/>
      <c r="N1392" s="490" t="n"/>
      <c r="O1392" s="398" t="n"/>
      <c r="HM1392" s="5" t="n"/>
      <c r="HN1392" s="5" t="n"/>
      <c r="HO1392" s="5" t="n"/>
      <c r="HP1392" s="5" t="n"/>
      <c r="HQ1392" s="5" t="n"/>
      <c r="HR1392" s="5" t="n"/>
      <c r="HS1392" s="5" t="n"/>
    </row>
    <row r="1393">
      <c r="C1393" s="2" t="n"/>
      <c r="G1393" s="480" t="n"/>
      <c r="H1393" s="2" t="n"/>
      <c r="I1393" s="2" t="n"/>
      <c r="K1393" s="480" t="n"/>
      <c r="L1393" s="480" t="n"/>
      <c r="M1393" s="480" t="n"/>
      <c r="N1393" s="490" t="n"/>
      <c r="O1393" s="398" t="n"/>
      <c r="HM1393" s="5" t="n"/>
      <c r="HN1393" s="5" t="n"/>
      <c r="HO1393" s="5" t="n"/>
      <c r="HP1393" s="5" t="n"/>
      <c r="HQ1393" s="5" t="n"/>
      <c r="HR1393" s="5" t="n"/>
      <c r="HS1393" s="5" t="n"/>
    </row>
    <row r="1394">
      <c r="C1394" s="2" t="n"/>
      <c r="G1394" s="480" t="n"/>
      <c r="H1394" s="2" t="n"/>
      <c r="I1394" s="2" t="n"/>
      <c r="K1394" s="480" t="n"/>
      <c r="L1394" s="480" t="n"/>
      <c r="M1394" s="480" t="n"/>
      <c r="N1394" s="490" t="n"/>
      <c r="O1394" s="398" t="n"/>
      <c r="HM1394" s="5" t="n"/>
      <c r="HN1394" s="5" t="n"/>
      <c r="HO1394" s="5" t="n"/>
      <c r="HP1394" s="5" t="n"/>
      <c r="HQ1394" s="5" t="n"/>
      <c r="HR1394" s="5" t="n"/>
      <c r="HS1394" s="5" t="n"/>
    </row>
    <row r="1395">
      <c r="C1395" s="2" t="n"/>
      <c r="G1395" s="480" t="n"/>
      <c r="H1395" s="2" t="n"/>
      <c r="I1395" s="2" t="n"/>
      <c r="K1395" s="480" t="n"/>
      <c r="L1395" s="480" t="n"/>
      <c r="M1395" s="480" t="n"/>
      <c r="N1395" s="490" t="n"/>
      <c r="O1395" s="398" t="n"/>
      <c r="HM1395" s="5" t="n"/>
      <c r="HN1395" s="5" t="n"/>
      <c r="HO1395" s="5" t="n"/>
      <c r="HP1395" s="5" t="n"/>
      <c r="HQ1395" s="5" t="n"/>
      <c r="HR1395" s="5" t="n"/>
      <c r="HS1395" s="5" t="n"/>
    </row>
    <row r="1396">
      <c r="C1396" s="2" t="n"/>
      <c r="G1396" s="480" t="n"/>
      <c r="H1396" s="2" t="n"/>
      <c r="I1396" s="2" t="n"/>
      <c r="K1396" s="480" t="n"/>
      <c r="L1396" s="480" t="n"/>
      <c r="M1396" s="480" t="n"/>
      <c r="N1396" s="490" t="n"/>
      <c r="O1396" s="398" t="n"/>
      <c r="HM1396" s="5" t="n"/>
      <c r="HN1396" s="5" t="n"/>
      <c r="HO1396" s="5" t="n"/>
      <c r="HP1396" s="5" t="n"/>
      <c r="HQ1396" s="5" t="n"/>
      <c r="HR1396" s="5" t="n"/>
      <c r="HS1396" s="5" t="n"/>
    </row>
    <row r="1397">
      <c r="C1397" s="2" t="n"/>
      <c r="G1397" s="480" t="n"/>
      <c r="H1397" s="2" t="n"/>
      <c r="I1397" s="2" t="n"/>
      <c r="K1397" s="480" t="n"/>
      <c r="L1397" s="480" t="n"/>
      <c r="M1397" s="480" t="n"/>
      <c r="N1397" s="490" t="n"/>
      <c r="O1397" s="398" t="n"/>
      <c r="HM1397" s="5" t="n"/>
      <c r="HN1397" s="5" t="n"/>
      <c r="HO1397" s="5" t="n"/>
      <c r="HP1397" s="5" t="n"/>
      <c r="HQ1397" s="5" t="n"/>
      <c r="HR1397" s="5" t="n"/>
      <c r="HS1397" s="5" t="n"/>
    </row>
    <row r="1398">
      <c r="C1398" s="2" t="n"/>
      <c r="G1398" s="480" t="n"/>
      <c r="H1398" s="2" t="n"/>
      <c r="I1398" s="2" t="n"/>
      <c r="K1398" s="480" t="n"/>
      <c r="L1398" s="480" t="n"/>
      <c r="M1398" s="480" t="n"/>
      <c r="N1398" s="490" t="n"/>
      <c r="O1398" s="398" t="n"/>
      <c r="HM1398" s="5" t="n"/>
      <c r="HN1398" s="5" t="n"/>
      <c r="HO1398" s="5" t="n"/>
      <c r="HP1398" s="5" t="n"/>
      <c r="HQ1398" s="5" t="n"/>
      <c r="HR1398" s="5" t="n"/>
      <c r="HS1398" s="5" t="n"/>
    </row>
    <row r="1399">
      <c r="C1399" s="2" t="n"/>
      <c r="G1399" s="480" t="n"/>
      <c r="H1399" s="2" t="n"/>
      <c r="I1399" s="2" t="n"/>
      <c r="K1399" s="480" t="n"/>
      <c r="L1399" s="480" t="n"/>
      <c r="M1399" s="480" t="n"/>
      <c r="N1399" s="490" t="n"/>
      <c r="O1399" s="398" t="n"/>
      <c r="HM1399" s="5" t="n"/>
      <c r="HN1399" s="5" t="n"/>
      <c r="HO1399" s="5" t="n"/>
      <c r="HP1399" s="5" t="n"/>
      <c r="HQ1399" s="5" t="n"/>
      <c r="HR1399" s="5" t="n"/>
      <c r="HS1399" s="5" t="n"/>
    </row>
    <row r="1400">
      <c r="C1400" s="2" t="n"/>
      <c r="G1400" s="480" t="n"/>
      <c r="H1400" s="2" t="n"/>
      <c r="I1400" s="2" t="n"/>
      <c r="K1400" s="480" t="n"/>
      <c r="L1400" s="480" t="n"/>
      <c r="M1400" s="480" t="n"/>
      <c r="N1400" s="490" t="n"/>
      <c r="O1400" s="398" t="n"/>
      <c r="HM1400" s="5" t="n"/>
      <c r="HN1400" s="5" t="n"/>
      <c r="HO1400" s="5" t="n"/>
      <c r="HP1400" s="5" t="n"/>
      <c r="HQ1400" s="5" t="n"/>
      <c r="HR1400" s="5" t="n"/>
      <c r="HS1400" s="5" t="n"/>
    </row>
    <row r="1401">
      <c r="C1401" s="2" t="n"/>
      <c r="G1401" s="480" t="n"/>
      <c r="H1401" s="2" t="n"/>
      <c r="I1401" s="2" t="n"/>
      <c r="K1401" s="480" t="n"/>
      <c r="L1401" s="480" t="n"/>
      <c r="M1401" s="480" t="n"/>
      <c r="N1401" s="490" t="n"/>
      <c r="O1401" s="398" t="n"/>
      <c r="HM1401" s="5" t="n"/>
      <c r="HN1401" s="5" t="n"/>
      <c r="HO1401" s="5" t="n"/>
      <c r="HP1401" s="5" t="n"/>
      <c r="HQ1401" s="5" t="n"/>
      <c r="HR1401" s="5" t="n"/>
      <c r="HS1401" s="5" t="n"/>
    </row>
    <row r="1402">
      <c r="C1402" s="2" t="n"/>
      <c r="G1402" s="480" t="n"/>
      <c r="H1402" s="2" t="n"/>
      <c r="I1402" s="2" t="n"/>
      <c r="K1402" s="480" t="n"/>
      <c r="L1402" s="480" t="n"/>
      <c r="M1402" s="480" t="n"/>
      <c r="N1402" s="490" t="n"/>
      <c r="O1402" s="398" t="n"/>
      <c r="HM1402" s="5" t="n"/>
      <c r="HN1402" s="5" t="n"/>
      <c r="HO1402" s="5" t="n"/>
      <c r="HP1402" s="5" t="n"/>
      <c r="HQ1402" s="5" t="n"/>
      <c r="HR1402" s="5" t="n"/>
      <c r="HS1402" s="5" t="n"/>
    </row>
    <row r="1403">
      <c r="C1403" s="2" t="n"/>
      <c r="G1403" s="480" t="n"/>
      <c r="H1403" s="2" t="n"/>
      <c r="I1403" s="2" t="n"/>
      <c r="K1403" s="480" t="n"/>
      <c r="L1403" s="480" t="n"/>
      <c r="M1403" s="480" t="n"/>
      <c r="N1403" s="490" t="n"/>
      <c r="O1403" s="398" t="n"/>
      <c r="HM1403" s="5" t="n"/>
      <c r="HN1403" s="5" t="n"/>
      <c r="HO1403" s="5" t="n"/>
      <c r="HP1403" s="5" t="n"/>
      <c r="HQ1403" s="5" t="n"/>
      <c r="HR1403" s="5" t="n"/>
      <c r="HS1403" s="5" t="n"/>
    </row>
    <row r="1404">
      <c r="C1404" s="2" t="n"/>
      <c r="G1404" s="480" t="n"/>
      <c r="H1404" s="2" t="n"/>
      <c r="I1404" s="2" t="n"/>
      <c r="K1404" s="480" t="n"/>
      <c r="L1404" s="480" t="n"/>
      <c r="M1404" s="480" t="n"/>
      <c r="N1404" s="490" t="n"/>
      <c r="O1404" s="398" t="n"/>
      <c r="HM1404" s="5" t="n"/>
      <c r="HN1404" s="5" t="n"/>
      <c r="HO1404" s="5" t="n"/>
      <c r="HP1404" s="5" t="n"/>
      <c r="HQ1404" s="5" t="n"/>
      <c r="HR1404" s="5" t="n"/>
      <c r="HS1404" s="5" t="n"/>
    </row>
    <row r="1405">
      <c r="C1405" s="2" t="n"/>
      <c r="G1405" s="480" t="n"/>
      <c r="H1405" s="2" t="n"/>
      <c r="I1405" s="2" t="n"/>
      <c r="K1405" s="480" t="n"/>
      <c r="L1405" s="480" t="n"/>
      <c r="M1405" s="480" t="n"/>
      <c r="N1405" s="490" t="n"/>
      <c r="O1405" s="398" t="n"/>
      <c r="HM1405" s="5" t="n"/>
      <c r="HN1405" s="5" t="n"/>
      <c r="HO1405" s="5" t="n"/>
      <c r="HP1405" s="5" t="n"/>
      <c r="HQ1405" s="5" t="n"/>
      <c r="HR1405" s="5" t="n"/>
      <c r="HS1405" s="5" t="n"/>
    </row>
    <row r="1406">
      <c r="C1406" s="2" t="n"/>
      <c r="G1406" s="480" t="n"/>
      <c r="H1406" s="2" t="n"/>
      <c r="I1406" s="2" t="n"/>
      <c r="K1406" s="480" t="n"/>
      <c r="L1406" s="480" t="n"/>
      <c r="M1406" s="480" t="n"/>
      <c r="N1406" s="490" t="n"/>
      <c r="O1406" s="398" t="n"/>
      <c r="HM1406" s="5" t="n"/>
      <c r="HN1406" s="5" t="n"/>
      <c r="HO1406" s="5" t="n"/>
      <c r="HP1406" s="5" t="n"/>
      <c r="HQ1406" s="5" t="n"/>
      <c r="HR1406" s="5" t="n"/>
      <c r="HS1406" s="5" t="n"/>
    </row>
    <row r="1407">
      <c r="C1407" s="2" t="n"/>
      <c r="G1407" s="480" t="n"/>
      <c r="H1407" s="2" t="n"/>
      <c r="I1407" s="2" t="n"/>
      <c r="K1407" s="480" t="n"/>
      <c r="L1407" s="480" t="n"/>
      <c r="M1407" s="480" t="n"/>
      <c r="N1407" s="490" t="n"/>
      <c r="O1407" s="398" t="n"/>
      <c r="HM1407" s="5" t="n"/>
      <c r="HN1407" s="5" t="n"/>
      <c r="HO1407" s="5" t="n"/>
      <c r="HP1407" s="5" t="n"/>
      <c r="HQ1407" s="5" t="n"/>
      <c r="HR1407" s="5" t="n"/>
      <c r="HS1407" s="5" t="n"/>
    </row>
    <row r="1408">
      <c r="C1408" s="2" t="n"/>
      <c r="G1408" s="480" t="n"/>
      <c r="H1408" s="2" t="n"/>
      <c r="I1408" s="2" t="n"/>
      <c r="K1408" s="480" t="n"/>
      <c r="L1408" s="480" t="n"/>
      <c r="M1408" s="480" t="n"/>
      <c r="N1408" s="490" t="n"/>
      <c r="O1408" s="398" t="n"/>
      <c r="HM1408" s="5" t="n"/>
      <c r="HN1408" s="5" t="n"/>
      <c r="HO1408" s="5" t="n"/>
      <c r="HP1408" s="5" t="n"/>
      <c r="HQ1408" s="5" t="n"/>
      <c r="HR1408" s="5" t="n"/>
      <c r="HS1408" s="5" t="n"/>
    </row>
    <row r="1409">
      <c r="C1409" s="2" t="n"/>
      <c r="G1409" s="480" t="n"/>
      <c r="H1409" s="2" t="n"/>
      <c r="I1409" s="2" t="n"/>
      <c r="K1409" s="480" t="n"/>
      <c r="L1409" s="480" t="n"/>
      <c r="M1409" s="480" t="n"/>
      <c r="N1409" s="490" t="n"/>
      <c r="O1409" s="398" t="n"/>
      <c r="HM1409" s="5" t="n"/>
      <c r="HN1409" s="5" t="n"/>
      <c r="HO1409" s="5" t="n"/>
      <c r="HP1409" s="5" t="n"/>
      <c r="HQ1409" s="5" t="n"/>
      <c r="HR1409" s="5" t="n"/>
      <c r="HS1409" s="5" t="n"/>
    </row>
    <row r="1410">
      <c r="C1410" s="2" t="n"/>
      <c r="G1410" s="480" t="n"/>
      <c r="H1410" s="2" t="n"/>
      <c r="I1410" s="2" t="n"/>
      <c r="K1410" s="480" t="n"/>
      <c r="L1410" s="480" t="n"/>
      <c r="M1410" s="480" t="n"/>
      <c r="N1410" s="490" t="n"/>
      <c r="O1410" s="398" t="n"/>
      <c r="HM1410" s="5" t="n"/>
      <c r="HN1410" s="5" t="n"/>
      <c r="HO1410" s="5" t="n"/>
      <c r="HP1410" s="5" t="n"/>
      <c r="HQ1410" s="5" t="n"/>
      <c r="HR1410" s="5" t="n"/>
      <c r="HS1410" s="5" t="n"/>
    </row>
    <row r="1411">
      <c r="C1411" s="2" t="n"/>
      <c r="G1411" s="480" t="n"/>
      <c r="H1411" s="2" t="n"/>
      <c r="I1411" s="2" t="n"/>
      <c r="K1411" s="480" t="n"/>
      <c r="L1411" s="480" t="n"/>
      <c r="M1411" s="480" t="n"/>
      <c r="N1411" s="490" t="n"/>
      <c r="O1411" s="398" t="n"/>
      <c r="HM1411" s="5" t="n"/>
      <c r="HN1411" s="5" t="n"/>
      <c r="HO1411" s="5" t="n"/>
      <c r="HP1411" s="5" t="n"/>
      <c r="HQ1411" s="5" t="n"/>
      <c r="HR1411" s="5" t="n"/>
      <c r="HS1411" s="5" t="n"/>
    </row>
    <row r="1412">
      <c r="C1412" s="2" t="n"/>
      <c r="G1412" s="480" t="n"/>
      <c r="H1412" s="2" t="n"/>
      <c r="I1412" s="2" t="n"/>
      <c r="K1412" s="480" t="n"/>
      <c r="L1412" s="480" t="n"/>
      <c r="M1412" s="480" t="n"/>
      <c r="N1412" s="490" t="n"/>
      <c r="O1412" s="398" t="n"/>
      <c r="HM1412" s="5" t="n"/>
      <c r="HN1412" s="5" t="n"/>
      <c r="HO1412" s="5" t="n"/>
      <c r="HP1412" s="5" t="n"/>
      <c r="HQ1412" s="5" t="n"/>
      <c r="HR1412" s="5" t="n"/>
      <c r="HS1412" s="5" t="n"/>
    </row>
    <row r="1413">
      <c r="C1413" s="2" t="n"/>
      <c r="G1413" s="480" t="n"/>
      <c r="H1413" s="2" t="n"/>
      <c r="I1413" s="2" t="n"/>
      <c r="K1413" s="480" t="n"/>
      <c r="L1413" s="480" t="n"/>
      <c r="M1413" s="480" t="n"/>
      <c r="N1413" s="490" t="n"/>
      <c r="O1413" s="398" t="n"/>
      <c r="HM1413" s="5" t="n"/>
      <c r="HN1413" s="5" t="n"/>
      <c r="HO1413" s="5" t="n"/>
      <c r="HP1413" s="5" t="n"/>
      <c r="HQ1413" s="5" t="n"/>
      <c r="HR1413" s="5" t="n"/>
      <c r="HS1413" s="5" t="n"/>
    </row>
    <row r="1414">
      <c r="C1414" s="2" t="n"/>
      <c r="G1414" s="480" t="n"/>
      <c r="H1414" s="2" t="n"/>
      <c r="I1414" s="2" t="n"/>
      <c r="K1414" s="480" t="n"/>
      <c r="L1414" s="480" t="n"/>
      <c r="M1414" s="480" t="n"/>
      <c r="N1414" s="490" t="n"/>
      <c r="O1414" s="398" t="n"/>
      <c r="HM1414" s="5" t="n"/>
      <c r="HN1414" s="5" t="n"/>
      <c r="HO1414" s="5" t="n"/>
      <c r="HP1414" s="5" t="n"/>
      <c r="HQ1414" s="5" t="n"/>
      <c r="HR1414" s="5" t="n"/>
      <c r="HS1414" s="5" t="n"/>
    </row>
    <row r="1415">
      <c r="C1415" s="2" t="n"/>
      <c r="G1415" s="480" t="n"/>
      <c r="H1415" s="2" t="n"/>
      <c r="I1415" s="2" t="n"/>
      <c r="K1415" s="480" t="n"/>
      <c r="L1415" s="480" t="n"/>
      <c r="M1415" s="480" t="n"/>
      <c r="N1415" s="490" t="n"/>
      <c r="O1415" s="398" t="n"/>
      <c r="HM1415" s="5" t="n"/>
      <c r="HN1415" s="5" t="n"/>
      <c r="HO1415" s="5" t="n"/>
      <c r="HP1415" s="5" t="n"/>
      <c r="HQ1415" s="5" t="n"/>
      <c r="HR1415" s="5" t="n"/>
      <c r="HS1415" s="5" t="n"/>
    </row>
    <row r="1416">
      <c r="C1416" s="2" t="n"/>
      <c r="G1416" s="480" t="n"/>
      <c r="H1416" s="2" t="n"/>
      <c r="I1416" s="2" t="n"/>
      <c r="K1416" s="480" t="n"/>
      <c r="L1416" s="480" t="n"/>
      <c r="M1416" s="480" t="n"/>
      <c r="N1416" s="490" t="n"/>
      <c r="O1416" s="398" t="n"/>
      <c r="HM1416" s="5" t="n"/>
      <c r="HN1416" s="5" t="n"/>
      <c r="HO1416" s="5" t="n"/>
      <c r="HP1416" s="5" t="n"/>
      <c r="HQ1416" s="5" t="n"/>
      <c r="HR1416" s="5" t="n"/>
      <c r="HS1416" s="5" t="n"/>
    </row>
    <row r="1417">
      <c r="C1417" s="2" t="n"/>
      <c r="G1417" s="480" t="n"/>
      <c r="H1417" s="2" t="n"/>
      <c r="I1417" s="2" t="n"/>
      <c r="K1417" s="480" t="n"/>
      <c r="L1417" s="480" t="n"/>
      <c r="M1417" s="480" t="n"/>
      <c r="N1417" s="490" t="n"/>
      <c r="O1417" s="398" t="n"/>
      <c r="HM1417" s="5" t="n"/>
      <c r="HN1417" s="5" t="n"/>
      <c r="HO1417" s="5" t="n"/>
      <c r="HP1417" s="5" t="n"/>
      <c r="HQ1417" s="5" t="n"/>
      <c r="HR1417" s="5" t="n"/>
      <c r="HS1417" s="5" t="n"/>
    </row>
    <row r="1418">
      <c r="C1418" s="2" t="n"/>
      <c r="G1418" s="480" t="n"/>
      <c r="H1418" s="2" t="n"/>
      <c r="I1418" s="2" t="n"/>
      <c r="K1418" s="480" t="n"/>
      <c r="L1418" s="480" t="n"/>
      <c r="M1418" s="480" t="n"/>
      <c r="N1418" s="490" t="n"/>
      <c r="O1418" s="398" t="n"/>
      <c r="HM1418" s="5" t="n"/>
      <c r="HN1418" s="5" t="n"/>
      <c r="HO1418" s="5" t="n"/>
      <c r="HP1418" s="5" t="n"/>
      <c r="HQ1418" s="5" t="n"/>
      <c r="HR1418" s="5" t="n"/>
      <c r="HS1418" s="5" t="n"/>
    </row>
    <row r="1419">
      <c r="C1419" s="2" t="n"/>
      <c r="G1419" s="480" t="n"/>
      <c r="H1419" s="2" t="n"/>
      <c r="I1419" s="2" t="n"/>
      <c r="K1419" s="480" t="n"/>
      <c r="L1419" s="480" t="n"/>
      <c r="M1419" s="480" t="n"/>
      <c r="N1419" s="490" t="n"/>
      <c r="O1419" s="398" t="n"/>
      <c r="HM1419" s="5" t="n"/>
      <c r="HN1419" s="5" t="n"/>
      <c r="HO1419" s="5" t="n"/>
      <c r="HP1419" s="5" t="n"/>
      <c r="HQ1419" s="5" t="n"/>
      <c r="HR1419" s="5" t="n"/>
      <c r="HS1419" s="5" t="n"/>
    </row>
    <row r="1420">
      <c r="C1420" s="2" t="n"/>
      <c r="G1420" s="480" t="n"/>
      <c r="H1420" s="2" t="n"/>
      <c r="I1420" s="2" t="n"/>
      <c r="K1420" s="480" t="n"/>
      <c r="L1420" s="480" t="n"/>
      <c r="M1420" s="480" t="n"/>
      <c r="N1420" s="490" t="n"/>
      <c r="O1420" s="398" t="n"/>
      <c r="HM1420" s="5" t="n"/>
      <c r="HN1420" s="5" t="n"/>
      <c r="HO1420" s="5" t="n"/>
      <c r="HP1420" s="5" t="n"/>
      <c r="HQ1420" s="5" t="n"/>
      <c r="HR1420" s="5" t="n"/>
      <c r="HS1420" s="5" t="n"/>
    </row>
    <row r="1421">
      <c r="C1421" s="2" t="n"/>
      <c r="G1421" s="480" t="n"/>
      <c r="H1421" s="2" t="n"/>
      <c r="I1421" s="2" t="n"/>
      <c r="K1421" s="480" t="n"/>
      <c r="L1421" s="480" t="n"/>
      <c r="M1421" s="480" t="n"/>
      <c r="N1421" s="490" t="n"/>
      <c r="O1421" s="398" t="n"/>
      <c r="HM1421" s="5" t="n"/>
      <c r="HN1421" s="5" t="n"/>
      <c r="HO1421" s="5" t="n"/>
      <c r="HP1421" s="5" t="n"/>
      <c r="HQ1421" s="5" t="n"/>
      <c r="HR1421" s="5" t="n"/>
      <c r="HS1421" s="5" t="n"/>
    </row>
    <row r="1422">
      <c r="C1422" s="2" t="n"/>
      <c r="G1422" s="480" t="n"/>
      <c r="H1422" s="2" t="n"/>
      <c r="I1422" s="2" t="n"/>
      <c r="K1422" s="480" t="n"/>
      <c r="L1422" s="480" t="n"/>
      <c r="M1422" s="480" t="n"/>
      <c r="N1422" s="490" t="n"/>
      <c r="O1422" s="398" t="n"/>
      <c r="HM1422" s="5" t="n"/>
      <c r="HN1422" s="5" t="n"/>
      <c r="HO1422" s="5" t="n"/>
      <c r="HP1422" s="5" t="n"/>
      <c r="HQ1422" s="5" t="n"/>
      <c r="HR1422" s="5" t="n"/>
      <c r="HS1422" s="5" t="n"/>
    </row>
    <row r="1423">
      <c r="C1423" s="2" t="n"/>
      <c r="G1423" s="480" t="n"/>
      <c r="H1423" s="2" t="n"/>
      <c r="I1423" s="2" t="n"/>
      <c r="K1423" s="480" t="n"/>
      <c r="L1423" s="480" t="n"/>
      <c r="M1423" s="480" t="n"/>
      <c r="N1423" s="490" t="n"/>
      <c r="O1423" s="398" t="n"/>
      <c r="HM1423" s="5" t="n"/>
      <c r="HN1423" s="5" t="n"/>
      <c r="HO1423" s="5" t="n"/>
      <c r="HP1423" s="5" t="n"/>
      <c r="HQ1423" s="5" t="n"/>
      <c r="HR1423" s="5" t="n"/>
      <c r="HS1423" s="5" t="n"/>
    </row>
    <row r="1424">
      <c r="C1424" s="2" t="n"/>
      <c r="G1424" s="480" t="n"/>
      <c r="H1424" s="2" t="n"/>
      <c r="I1424" s="2" t="n"/>
      <c r="K1424" s="480" t="n"/>
      <c r="L1424" s="480" t="n"/>
      <c r="M1424" s="480" t="n"/>
      <c r="N1424" s="490" t="n"/>
      <c r="O1424" s="398" t="n"/>
      <c r="HM1424" s="5" t="n"/>
      <c r="HN1424" s="5" t="n"/>
      <c r="HO1424" s="5" t="n"/>
      <c r="HP1424" s="5" t="n"/>
      <c r="HQ1424" s="5" t="n"/>
      <c r="HR1424" s="5" t="n"/>
      <c r="HS1424" s="5" t="n"/>
    </row>
    <row r="1425">
      <c r="C1425" s="2" t="n"/>
      <c r="G1425" s="480" t="n"/>
      <c r="H1425" s="2" t="n"/>
      <c r="I1425" s="2" t="n"/>
      <c r="K1425" s="480" t="n"/>
      <c r="L1425" s="480" t="n"/>
      <c r="M1425" s="480" t="n"/>
      <c r="N1425" s="490" t="n"/>
      <c r="O1425" s="398" t="n"/>
      <c r="HM1425" s="5" t="n"/>
      <c r="HN1425" s="5" t="n"/>
      <c r="HO1425" s="5" t="n"/>
      <c r="HP1425" s="5" t="n"/>
      <c r="HQ1425" s="5" t="n"/>
      <c r="HR1425" s="5" t="n"/>
      <c r="HS1425" s="5" t="n"/>
    </row>
    <row r="1426">
      <c r="C1426" s="2" t="n"/>
      <c r="G1426" s="480" t="n"/>
      <c r="H1426" s="2" t="n"/>
      <c r="I1426" s="2" t="n"/>
      <c r="K1426" s="480" t="n"/>
      <c r="L1426" s="480" t="n"/>
      <c r="M1426" s="480" t="n"/>
      <c r="N1426" s="490" t="n"/>
      <c r="O1426" s="398" t="n"/>
      <c r="HM1426" s="5" t="n"/>
      <c r="HN1426" s="5" t="n"/>
      <c r="HO1426" s="5" t="n"/>
      <c r="HP1426" s="5" t="n"/>
      <c r="HQ1426" s="5" t="n"/>
      <c r="HR1426" s="5" t="n"/>
      <c r="HS1426" s="5" t="n"/>
    </row>
    <row r="1427">
      <c r="C1427" s="2" t="n"/>
      <c r="G1427" s="480" t="n"/>
      <c r="H1427" s="2" t="n"/>
      <c r="I1427" s="2" t="n"/>
      <c r="K1427" s="480" t="n"/>
      <c r="L1427" s="480" t="n"/>
      <c r="M1427" s="480" t="n"/>
      <c r="N1427" s="490" t="n"/>
      <c r="O1427" s="398" t="n"/>
      <c r="HM1427" s="5" t="n"/>
      <c r="HN1427" s="5" t="n"/>
      <c r="HO1427" s="5" t="n"/>
      <c r="HP1427" s="5" t="n"/>
      <c r="HQ1427" s="5" t="n"/>
      <c r="HR1427" s="5" t="n"/>
      <c r="HS1427" s="5" t="n"/>
    </row>
    <row r="1428">
      <c r="C1428" s="2" t="n"/>
      <c r="G1428" s="480" t="n"/>
      <c r="H1428" s="2" t="n"/>
      <c r="I1428" s="2" t="n"/>
      <c r="K1428" s="480" t="n"/>
      <c r="L1428" s="480" t="n"/>
      <c r="M1428" s="480" t="n"/>
      <c r="N1428" s="490" t="n"/>
      <c r="O1428" s="398" t="n"/>
      <c r="HM1428" s="5" t="n"/>
      <c r="HN1428" s="5" t="n"/>
      <c r="HO1428" s="5" t="n"/>
      <c r="HP1428" s="5" t="n"/>
      <c r="HQ1428" s="5" t="n"/>
      <c r="HR1428" s="5" t="n"/>
      <c r="HS1428" s="5" t="n"/>
    </row>
    <row r="1429">
      <c r="C1429" s="2" t="n"/>
      <c r="G1429" s="480" t="n"/>
      <c r="H1429" s="2" t="n"/>
      <c r="I1429" s="2" t="n"/>
      <c r="K1429" s="480" t="n"/>
      <c r="L1429" s="480" t="n"/>
      <c r="M1429" s="480" t="n"/>
      <c r="N1429" s="490" t="n"/>
      <c r="O1429" s="398" t="n"/>
      <c r="HM1429" s="5" t="n"/>
      <c r="HN1429" s="5" t="n"/>
      <c r="HO1429" s="5" t="n"/>
      <c r="HP1429" s="5" t="n"/>
      <c r="HQ1429" s="5" t="n"/>
      <c r="HR1429" s="5" t="n"/>
      <c r="HS1429" s="5" t="n"/>
    </row>
    <row r="1430">
      <c r="C1430" s="2" t="n"/>
      <c r="G1430" s="480" t="n"/>
      <c r="H1430" s="2" t="n"/>
      <c r="I1430" s="2" t="n"/>
      <c r="K1430" s="480" t="n"/>
      <c r="L1430" s="480" t="n"/>
      <c r="M1430" s="480" t="n"/>
      <c r="N1430" s="490" t="n"/>
      <c r="O1430" s="398" t="n"/>
      <c r="HM1430" s="5" t="n"/>
      <c r="HN1430" s="5" t="n"/>
      <c r="HO1430" s="5" t="n"/>
      <c r="HP1430" s="5" t="n"/>
      <c r="HQ1430" s="5" t="n"/>
      <c r="HR1430" s="5" t="n"/>
      <c r="HS1430" s="5" t="n"/>
    </row>
    <row r="1431">
      <c r="C1431" s="2" t="n"/>
      <c r="G1431" s="480" t="n"/>
      <c r="H1431" s="2" t="n"/>
      <c r="I1431" s="2" t="n"/>
      <c r="K1431" s="480" t="n"/>
      <c r="L1431" s="480" t="n"/>
      <c r="M1431" s="480" t="n"/>
      <c r="N1431" s="490" t="n"/>
      <c r="O1431" s="398" t="n"/>
      <c r="HM1431" s="5" t="n"/>
      <c r="HN1431" s="5" t="n"/>
      <c r="HO1431" s="5" t="n"/>
      <c r="HP1431" s="5" t="n"/>
      <c r="HQ1431" s="5" t="n"/>
      <c r="HR1431" s="5" t="n"/>
      <c r="HS1431" s="5" t="n"/>
    </row>
    <row r="1432">
      <c r="C1432" s="2" t="n"/>
      <c r="G1432" s="480" t="n"/>
      <c r="H1432" s="2" t="n"/>
      <c r="I1432" s="2" t="n"/>
      <c r="K1432" s="480" t="n"/>
      <c r="L1432" s="480" t="n"/>
      <c r="M1432" s="480" t="n"/>
      <c r="N1432" s="490" t="n"/>
      <c r="O1432" s="398" t="n"/>
      <c r="HM1432" s="5" t="n"/>
      <c r="HN1432" s="5" t="n"/>
      <c r="HO1432" s="5" t="n"/>
      <c r="HP1432" s="5" t="n"/>
      <c r="HQ1432" s="5" t="n"/>
      <c r="HR1432" s="5" t="n"/>
      <c r="HS1432" s="5" t="n"/>
    </row>
    <row r="1433">
      <c r="C1433" s="2" t="n"/>
      <c r="G1433" s="480" t="n"/>
      <c r="H1433" s="2" t="n"/>
      <c r="I1433" s="2" t="n"/>
      <c r="K1433" s="480" t="n"/>
      <c r="L1433" s="480" t="n"/>
      <c r="M1433" s="480" t="n"/>
      <c r="N1433" s="490" t="n"/>
      <c r="O1433" s="398" t="n"/>
      <c r="HM1433" s="5" t="n"/>
      <c r="HN1433" s="5" t="n"/>
      <c r="HO1433" s="5" t="n"/>
      <c r="HP1433" s="5" t="n"/>
      <c r="HQ1433" s="5" t="n"/>
      <c r="HR1433" s="5" t="n"/>
      <c r="HS1433" s="5" t="n"/>
    </row>
    <row r="1434">
      <c r="C1434" s="2" t="n"/>
      <c r="G1434" s="480" t="n"/>
      <c r="H1434" s="2" t="n"/>
      <c r="I1434" s="2" t="n"/>
      <c r="K1434" s="480" t="n"/>
      <c r="L1434" s="480" t="n"/>
      <c r="M1434" s="480" t="n"/>
      <c r="N1434" s="490" t="n"/>
      <c r="O1434" s="398" t="n"/>
      <c r="HM1434" s="5" t="n"/>
      <c r="HN1434" s="5" t="n"/>
      <c r="HO1434" s="5" t="n"/>
      <c r="HP1434" s="5" t="n"/>
      <c r="HQ1434" s="5" t="n"/>
      <c r="HR1434" s="5" t="n"/>
      <c r="HS1434" s="5" t="n"/>
    </row>
    <row r="1435">
      <c r="C1435" s="2" t="n"/>
      <c r="G1435" s="480" t="n"/>
      <c r="H1435" s="2" t="n"/>
      <c r="I1435" s="2" t="n"/>
      <c r="K1435" s="480" t="n"/>
      <c r="L1435" s="480" t="n"/>
      <c r="M1435" s="480" t="n"/>
      <c r="N1435" s="490" t="n"/>
      <c r="O1435" s="398" t="n"/>
      <c r="HM1435" s="5" t="n"/>
      <c r="HN1435" s="5" t="n"/>
      <c r="HO1435" s="5" t="n"/>
      <c r="HP1435" s="5" t="n"/>
      <c r="HQ1435" s="5" t="n"/>
      <c r="HR1435" s="5" t="n"/>
      <c r="HS1435" s="5" t="n"/>
    </row>
    <row r="1436">
      <c r="C1436" s="2" t="n"/>
      <c r="G1436" s="480" t="n"/>
      <c r="H1436" s="2" t="n"/>
      <c r="I1436" s="2" t="n"/>
      <c r="K1436" s="480" t="n"/>
      <c r="L1436" s="480" t="n"/>
      <c r="M1436" s="480" t="n"/>
      <c r="N1436" s="490" t="n"/>
      <c r="O1436" s="398" t="n"/>
      <c r="HM1436" s="5" t="n"/>
      <c r="HN1436" s="5" t="n"/>
      <c r="HO1436" s="5" t="n"/>
      <c r="HP1436" s="5" t="n"/>
      <c r="HQ1436" s="5" t="n"/>
      <c r="HR1436" s="5" t="n"/>
      <c r="HS1436" s="5" t="n"/>
    </row>
    <row r="1437">
      <c r="C1437" s="2" t="n"/>
      <c r="G1437" s="480" t="n"/>
      <c r="H1437" s="2" t="n"/>
      <c r="I1437" s="2" t="n"/>
      <c r="K1437" s="480" t="n"/>
      <c r="L1437" s="480" t="n"/>
      <c r="M1437" s="480" t="n"/>
      <c r="N1437" s="490" t="n"/>
      <c r="O1437" s="398" t="n"/>
      <c r="HM1437" s="5" t="n"/>
      <c r="HN1437" s="5" t="n"/>
      <c r="HO1437" s="5" t="n"/>
      <c r="HP1437" s="5" t="n"/>
      <c r="HQ1437" s="5" t="n"/>
      <c r="HR1437" s="5" t="n"/>
      <c r="HS1437" s="5" t="n"/>
    </row>
    <row r="1438">
      <c r="C1438" s="2" t="n"/>
      <c r="G1438" s="480" t="n"/>
      <c r="H1438" s="2" t="n"/>
      <c r="I1438" s="2" t="n"/>
      <c r="K1438" s="480" t="n"/>
      <c r="L1438" s="480" t="n"/>
      <c r="M1438" s="480" t="n"/>
      <c r="N1438" s="490" t="n"/>
      <c r="O1438" s="398" t="n"/>
      <c r="HM1438" s="5" t="n"/>
      <c r="HN1438" s="5" t="n"/>
      <c r="HO1438" s="5" t="n"/>
      <c r="HP1438" s="5" t="n"/>
      <c r="HQ1438" s="5" t="n"/>
      <c r="HR1438" s="5" t="n"/>
      <c r="HS1438" s="5" t="n"/>
    </row>
    <row r="1439">
      <c r="C1439" s="2" t="n"/>
      <c r="G1439" s="480" t="n"/>
      <c r="H1439" s="2" t="n"/>
      <c r="I1439" s="2" t="n"/>
      <c r="K1439" s="480" t="n"/>
      <c r="L1439" s="480" t="n"/>
      <c r="M1439" s="480" t="n"/>
      <c r="N1439" s="490" t="n"/>
      <c r="O1439" s="398" t="n"/>
      <c r="HM1439" s="5" t="n"/>
      <c r="HN1439" s="5" t="n"/>
      <c r="HO1439" s="5" t="n"/>
      <c r="HP1439" s="5" t="n"/>
      <c r="HQ1439" s="5" t="n"/>
      <c r="HR1439" s="5" t="n"/>
      <c r="HS1439" s="5" t="n"/>
    </row>
    <row r="1440">
      <c r="C1440" s="2" t="n"/>
      <c r="G1440" s="480" t="n"/>
      <c r="H1440" s="2" t="n"/>
      <c r="I1440" s="2" t="n"/>
      <c r="K1440" s="480" t="n"/>
      <c r="L1440" s="480" t="n"/>
      <c r="M1440" s="480" t="n"/>
      <c r="N1440" s="490" t="n"/>
      <c r="O1440" s="398" t="n"/>
      <c r="HM1440" s="5" t="n"/>
      <c r="HN1440" s="5" t="n"/>
      <c r="HO1440" s="5" t="n"/>
      <c r="HP1440" s="5" t="n"/>
      <c r="HQ1440" s="5" t="n"/>
      <c r="HR1440" s="5" t="n"/>
      <c r="HS1440" s="5" t="n"/>
    </row>
    <row r="1441">
      <c r="C1441" s="2" t="n"/>
      <c r="G1441" s="480" t="n"/>
      <c r="H1441" s="2" t="n"/>
      <c r="I1441" s="2" t="n"/>
      <c r="K1441" s="480" t="n"/>
      <c r="L1441" s="480" t="n"/>
      <c r="M1441" s="480" t="n"/>
      <c r="N1441" s="490" t="n"/>
      <c r="O1441" s="398" t="n"/>
      <c r="HM1441" s="5" t="n"/>
      <c r="HN1441" s="5" t="n"/>
      <c r="HO1441" s="5" t="n"/>
      <c r="HP1441" s="5" t="n"/>
      <c r="HQ1441" s="5" t="n"/>
      <c r="HR1441" s="5" t="n"/>
      <c r="HS1441" s="5" t="n"/>
    </row>
    <row r="1442">
      <c r="C1442" s="2" t="n"/>
      <c r="G1442" s="480" t="n"/>
      <c r="H1442" s="2" t="n"/>
      <c r="I1442" s="2" t="n"/>
      <c r="K1442" s="480" t="n"/>
      <c r="L1442" s="480" t="n"/>
      <c r="M1442" s="480" t="n"/>
      <c r="N1442" s="490" t="n"/>
      <c r="O1442" s="398" t="n"/>
      <c r="HM1442" s="5" t="n"/>
      <c r="HN1442" s="5" t="n"/>
      <c r="HO1442" s="5" t="n"/>
      <c r="HP1442" s="5" t="n"/>
      <c r="HQ1442" s="5" t="n"/>
      <c r="HR1442" s="5" t="n"/>
      <c r="HS1442" s="5" t="n"/>
    </row>
    <row r="1443">
      <c r="C1443" s="2" t="n"/>
      <c r="G1443" s="480" t="n"/>
      <c r="H1443" s="2" t="n"/>
      <c r="I1443" s="2" t="n"/>
      <c r="K1443" s="480" t="n"/>
      <c r="L1443" s="480" t="n"/>
      <c r="M1443" s="480" t="n"/>
      <c r="N1443" s="490" t="n"/>
      <c r="O1443" s="398" t="n"/>
      <c r="HM1443" s="5" t="n"/>
      <c r="HN1443" s="5" t="n"/>
      <c r="HO1443" s="5" t="n"/>
      <c r="HP1443" s="5" t="n"/>
      <c r="HQ1443" s="5" t="n"/>
      <c r="HR1443" s="5" t="n"/>
      <c r="HS1443" s="5" t="n"/>
    </row>
    <row r="1444">
      <c r="C1444" s="2" t="n"/>
      <c r="G1444" s="480" t="n"/>
      <c r="H1444" s="2" t="n"/>
      <c r="I1444" s="2" t="n"/>
      <c r="K1444" s="480" t="n"/>
      <c r="L1444" s="480" t="n"/>
      <c r="M1444" s="480" t="n"/>
      <c r="N1444" s="490" t="n"/>
      <c r="O1444" s="398" t="n"/>
      <c r="HM1444" s="5" t="n"/>
      <c r="HN1444" s="5" t="n"/>
      <c r="HO1444" s="5" t="n"/>
      <c r="HP1444" s="5" t="n"/>
      <c r="HQ1444" s="5" t="n"/>
      <c r="HR1444" s="5" t="n"/>
      <c r="HS1444" s="5" t="n"/>
    </row>
    <row r="1445">
      <c r="C1445" s="2" t="n"/>
      <c r="G1445" s="480" t="n"/>
      <c r="H1445" s="2" t="n"/>
      <c r="I1445" s="2" t="n"/>
      <c r="K1445" s="480" t="n"/>
      <c r="L1445" s="480" t="n"/>
      <c r="M1445" s="480" t="n"/>
      <c r="N1445" s="490" t="n"/>
      <c r="O1445" s="398" t="n"/>
      <c r="HM1445" s="5" t="n"/>
      <c r="HN1445" s="5" t="n"/>
      <c r="HO1445" s="5" t="n"/>
      <c r="HP1445" s="5" t="n"/>
      <c r="HQ1445" s="5" t="n"/>
      <c r="HR1445" s="5" t="n"/>
      <c r="HS1445" s="5" t="n"/>
    </row>
    <row r="1446">
      <c r="C1446" s="2" t="n"/>
      <c r="G1446" s="480" t="n"/>
      <c r="H1446" s="2" t="n"/>
      <c r="I1446" s="2" t="n"/>
      <c r="K1446" s="480" t="n"/>
      <c r="L1446" s="480" t="n"/>
      <c r="M1446" s="480" t="n"/>
      <c r="N1446" s="490" t="n"/>
      <c r="O1446" s="398" t="n"/>
      <c r="HM1446" s="5" t="n"/>
      <c r="HN1446" s="5" t="n"/>
      <c r="HO1446" s="5" t="n"/>
      <c r="HP1446" s="5" t="n"/>
      <c r="HQ1446" s="5" t="n"/>
      <c r="HR1446" s="5" t="n"/>
      <c r="HS1446" s="5" t="n"/>
    </row>
    <row r="1447">
      <c r="C1447" s="2" t="n"/>
      <c r="G1447" s="480" t="n"/>
      <c r="H1447" s="2" t="n"/>
      <c r="I1447" s="2" t="n"/>
      <c r="K1447" s="480" t="n"/>
      <c r="L1447" s="480" t="n"/>
      <c r="M1447" s="480" t="n"/>
      <c r="N1447" s="490" t="n"/>
      <c r="O1447" s="398" t="n"/>
      <c r="HM1447" s="5" t="n"/>
      <c r="HN1447" s="5" t="n"/>
      <c r="HO1447" s="5" t="n"/>
      <c r="HP1447" s="5" t="n"/>
      <c r="HQ1447" s="5" t="n"/>
      <c r="HR1447" s="5" t="n"/>
      <c r="HS1447" s="5" t="n"/>
    </row>
    <row r="1448">
      <c r="C1448" s="2" t="n"/>
      <c r="G1448" s="480" t="n"/>
      <c r="H1448" s="2" t="n"/>
      <c r="I1448" s="2" t="n"/>
      <c r="K1448" s="480" t="n"/>
      <c r="L1448" s="480" t="n"/>
      <c r="M1448" s="480" t="n"/>
      <c r="N1448" s="490" t="n"/>
      <c r="O1448" s="398" t="n"/>
      <c r="HM1448" s="5" t="n"/>
      <c r="HN1448" s="5" t="n"/>
      <c r="HO1448" s="5" t="n"/>
      <c r="HP1448" s="5" t="n"/>
      <c r="HQ1448" s="5" t="n"/>
      <c r="HR1448" s="5" t="n"/>
      <c r="HS1448" s="5" t="n"/>
    </row>
    <row r="1449">
      <c r="C1449" s="2" t="n"/>
      <c r="G1449" s="480" t="n"/>
      <c r="H1449" s="2" t="n"/>
      <c r="I1449" s="2" t="n"/>
      <c r="K1449" s="480" t="n"/>
      <c r="L1449" s="480" t="n"/>
      <c r="M1449" s="480" t="n"/>
      <c r="N1449" s="490" t="n"/>
      <c r="O1449" s="398" t="n"/>
      <c r="HM1449" s="5" t="n"/>
      <c r="HN1449" s="5" t="n"/>
      <c r="HO1449" s="5" t="n"/>
      <c r="HP1449" s="5" t="n"/>
      <c r="HQ1449" s="5" t="n"/>
      <c r="HR1449" s="5" t="n"/>
      <c r="HS1449" s="5" t="n"/>
    </row>
    <row r="1450">
      <c r="C1450" s="2" t="n"/>
      <c r="G1450" s="480" t="n"/>
      <c r="H1450" s="2" t="n"/>
      <c r="I1450" s="2" t="n"/>
      <c r="K1450" s="480" t="n"/>
      <c r="L1450" s="480" t="n"/>
      <c r="M1450" s="480" t="n"/>
      <c r="N1450" s="490" t="n"/>
      <c r="O1450" s="398" t="n"/>
      <c r="HM1450" s="5" t="n"/>
      <c r="HN1450" s="5" t="n"/>
      <c r="HO1450" s="5" t="n"/>
      <c r="HP1450" s="5" t="n"/>
      <c r="HQ1450" s="5" t="n"/>
      <c r="HR1450" s="5" t="n"/>
      <c r="HS1450" s="5" t="n"/>
    </row>
    <row r="1451">
      <c r="C1451" s="2" t="n"/>
      <c r="G1451" s="480" t="n"/>
      <c r="H1451" s="2" t="n"/>
      <c r="I1451" s="2" t="n"/>
      <c r="K1451" s="480" t="n"/>
      <c r="L1451" s="480" t="n"/>
      <c r="M1451" s="480" t="n"/>
      <c r="N1451" s="490" t="n"/>
      <c r="O1451" s="398" t="n"/>
      <c r="HM1451" s="5" t="n"/>
      <c r="HN1451" s="5" t="n"/>
      <c r="HO1451" s="5" t="n"/>
      <c r="HP1451" s="5" t="n"/>
      <c r="HQ1451" s="5" t="n"/>
      <c r="HR1451" s="5" t="n"/>
      <c r="HS1451" s="5" t="n"/>
    </row>
    <row r="1452">
      <c r="C1452" s="2" t="n"/>
      <c r="G1452" s="480" t="n"/>
      <c r="H1452" s="2" t="n"/>
      <c r="I1452" s="2" t="n"/>
      <c r="K1452" s="480" t="n"/>
      <c r="L1452" s="480" t="n"/>
      <c r="M1452" s="480" t="n"/>
      <c r="N1452" s="490" t="n"/>
      <c r="O1452" s="398" t="n"/>
      <c r="HM1452" s="5" t="n"/>
      <c r="HN1452" s="5" t="n"/>
      <c r="HO1452" s="5" t="n"/>
      <c r="HP1452" s="5" t="n"/>
      <c r="HQ1452" s="5" t="n"/>
      <c r="HR1452" s="5" t="n"/>
      <c r="HS1452" s="5" t="n"/>
    </row>
    <row r="1453">
      <c r="C1453" s="2" t="n"/>
      <c r="G1453" s="480" t="n"/>
      <c r="H1453" s="2" t="n"/>
      <c r="I1453" s="2" t="n"/>
      <c r="K1453" s="480" t="n"/>
      <c r="L1453" s="480" t="n"/>
      <c r="M1453" s="480" t="n"/>
      <c r="N1453" s="490" t="n"/>
      <c r="O1453" s="398" t="n"/>
      <c r="HM1453" s="5" t="n"/>
      <c r="HN1453" s="5" t="n"/>
      <c r="HO1453" s="5" t="n"/>
      <c r="HP1453" s="5" t="n"/>
      <c r="HQ1453" s="5" t="n"/>
      <c r="HR1453" s="5" t="n"/>
      <c r="HS1453" s="5" t="n"/>
    </row>
    <row r="1454">
      <c r="C1454" s="2" t="n"/>
      <c r="G1454" s="480" t="n"/>
      <c r="H1454" s="2" t="n"/>
      <c r="I1454" s="2" t="n"/>
      <c r="K1454" s="480" t="n"/>
      <c r="L1454" s="480" t="n"/>
      <c r="M1454" s="480" t="n"/>
      <c r="N1454" s="490" t="n"/>
      <c r="O1454" s="398" t="n"/>
      <c r="HM1454" s="5" t="n"/>
      <c r="HN1454" s="5" t="n"/>
      <c r="HO1454" s="5" t="n"/>
      <c r="HP1454" s="5" t="n"/>
      <c r="HQ1454" s="5" t="n"/>
      <c r="HR1454" s="5" t="n"/>
      <c r="HS1454" s="5" t="n"/>
    </row>
    <row r="1455">
      <c r="C1455" s="2" t="n"/>
      <c r="G1455" s="480" t="n"/>
      <c r="H1455" s="2" t="n"/>
      <c r="I1455" s="2" t="n"/>
      <c r="K1455" s="480" t="n"/>
      <c r="L1455" s="480" t="n"/>
      <c r="M1455" s="480" t="n"/>
      <c r="N1455" s="490" t="n"/>
      <c r="O1455" s="398" t="n"/>
      <c r="HM1455" s="5" t="n"/>
      <c r="HN1455" s="5" t="n"/>
      <c r="HO1455" s="5" t="n"/>
      <c r="HP1455" s="5" t="n"/>
      <c r="HQ1455" s="5" t="n"/>
      <c r="HR1455" s="5" t="n"/>
      <c r="HS1455" s="5" t="n"/>
    </row>
    <row r="1456">
      <c r="C1456" s="2" t="n"/>
      <c r="G1456" s="480" t="n"/>
      <c r="H1456" s="2" t="n"/>
      <c r="I1456" s="2" t="n"/>
      <c r="K1456" s="480" t="n"/>
      <c r="L1456" s="480" t="n"/>
      <c r="M1456" s="480" t="n"/>
      <c r="N1456" s="490" t="n"/>
      <c r="O1456" s="398" t="n"/>
      <c r="HM1456" s="5" t="n"/>
      <c r="HN1456" s="5" t="n"/>
      <c r="HO1456" s="5" t="n"/>
      <c r="HP1456" s="5" t="n"/>
      <c r="HQ1456" s="5" t="n"/>
      <c r="HR1456" s="5" t="n"/>
      <c r="HS1456" s="5" t="n"/>
    </row>
    <row r="1457">
      <c r="C1457" s="2" t="n"/>
      <c r="G1457" s="480" t="n"/>
      <c r="H1457" s="2" t="n"/>
      <c r="I1457" s="2" t="n"/>
      <c r="K1457" s="480" t="n"/>
      <c r="L1457" s="480" t="n"/>
      <c r="M1457" s="480" t="n"/>
      <c r="N1457" s="490" t="n"/>
      <c r="O1457" s="398" t="n"/>
      <c r="HM1457" s="5" t="n"/>
      <c r="HN1457" s="5" t="n"/>
      <c r="HO1457" s="5" t="n"/>
      <c r="HP1457" s="5" t="n"/>
      <c r="HQ1457" s="5" t="n"/>
      <c r="HR1457" s="5" t="n"/>
      <c r="HS1457" s="5" t="n"/>
    </row>
    <row r="1458">
      <c r="C1458" s="2" t="n"/>
      <c r="G1458" s="480" t="n"/>
      <c r="H1458" s="2" t="n"/>
      <c r="I1458" s="2" t="n"/>
      <c r="K1458" s="480" t="n"/>
      <c r="L1458" s="480" t="n"/>
      <c r="M1458" s="480" t="n"/>
      <c r="N1458" s="490" t="n"/>
      <c r="O1458" s="398" t="n"/>
      <c r="HM1458" s="5" t="n"/>
      <c r="HN1458" s="5" t="n"/>
      <c r="HO1458" s="5" t="n"/>
      <c r="HP1458" s="5" t="n"/>
      <c r="HQ1458" s="5" t="n"/>
      <c r="HR1458" s="5" t="n"/>
      <c r="HS1458" s="5" t="n"/>
    </row>
    <row r="1459">
      <c r="C1459" s="2" t="n"/>
      <c r="G1459" s="480" t="n"/>
      <c r="H1459" s="2" t="n"/>
      <c r="I1459" s="2" t="n"/>
      <c r="K1459" s="480" t="n"/>
      <c r="L1459" s="480" t="n"/>
      <c r="M1459" s="480" t="n"/>
      <c r="N1459" s="490" t="n"/>
      <c r="O1459" s="398" t="n"/>
      <c r="HM1459" s="5" t="n"/>
      <c r="HN1459" s="5" t="n"/>
      <c r="HO1459" s="5" t="n"/>
      <c r="HP1459" s="5" t="n"/>
      <c r="HQ1459" s="5" t="n"/>
      <c r="HR1459" s="5" t="n"/>
      <c r="HS1459" s="5" t="n"/>
    </row>
    <row r="1460">
      <c r="C1460" s="2" t="n"/>
      <c r="G1460" s="480" t="n"/>
      <c r="H1460" s="2" t="n"/>
      <c r="I1460" s="2" t="n"/>
      <c r="K1460" s="480" t="n"/>
      <c r="L1460" s="480" t="n"/>
      <c r="M1460" s="480" t="n"/>
      <c r="N1460" s="490" t="n"/>
      <c r="O1460" s="398" t="n"/>
      <c r="HM1460" s="5" t="n"/>
      <c r="HN1460" s="5" t="n"/>
      <c r="HO1460" s="5" t="n"/>
      <c r="HP1460" s="5" t="n"/>
      <c r="HQ1460" s="5" t="n"/>
      <c r="HR1460" s="5" t="n"/>
      <c r="HS1460" s="5" t="n"/>
    </row>
    <row r="1461">
      <c r="C1461" s="2" t="n"/>
      <c r="G1461" s="480" t="n"/>
      <c r="H1461" s="2" t="n"/>
      <c r="I1461" s="2" t="n"/>
      <c r="K1461" s="480" t="n"/>
      <c r="L1461" s="480" t="n"/>
      <c r="M1461" s="480" t="n"/>
      <c r="N1461" s="490" t="n"/>
      <c r="O1461" s="398" t="n"/>
      <c r="HM1461" s="5" t="n"/>
      <c r="HN1461" s="5" t="n"/>
      <c r="HO1461" s="5" t="n"/>
      <c r="HP1461" s="5" t="n"/>
      <c r="HQ1461" s="5" t="n"/>
      <c r="HR1461" s="5" t="n"/>
      <c r="HS1461" s="5" t="n"/>
    </row>
    <row r="1462">
      <c r="C1462" s="2" t="n"/>
      <c r="G1462" s="480" t="n"/>
      <c r="H1462" s="2" t="n"/>
      <c r="I1462" s="2" t="n"/>
      <c r="K1462" s="480" t="n"/>
      <c r="L1462" s="480" t="n"/>
      <c r="M1462" s="480" t="n"/>
      <c r="N1462" s="490" t="n"/>
      <c r="O1462" s="398" t="n"/>
      <c r="HM1462" s="5" t="n"/>
      <c r="HN1462" s="5" t="n"/>
      <c r="HO1462" s="5" t="n"/>
      <c r="HP1462" s="5" t="n"/>
      <c r="HQ1462" s="5" t="n"/>
      <c r="HR1462" s="5" t="n"/>
      <c r="HS1462" s="5" t="n"/>
    </row>
    <row r="1463">
      <c r="C1463" s="2" t="n"/>
      <c r="G1463" s="480" t="n"/>
      <c r="H1463" s="2" t="n"/>
      <c r="I1463" s="2" t="n"/>
      <c r="K1463" s="480" t="n"/>
      <c r="L1463" s="480" t="n"/>
      <c r="M1463" s="480" t="n"/>
      <c r="N1463" s="490" t="n"/>
      <c r="O1463" s="398" t="n"/>
      <c r="HM1463" s="5" t="n"/>
      <c r="HN1463" s="5" t="n"/>
      <c r="HO1463" s="5" t="n"/>
      <c r="HP1463" s="5" t="n"/>
      <c r="HQ1463" s="5" t="n"/>
      <c r="HR1463" s="5" t="n"/>
      <c r="HS1463" s="5" t="n"/>
    </row>
    <row r="1464">
      <c r="C1464" s="2" t="n"/>
      <c r="G1464" s="480" t="n"/>
      <c r="H1464" s="2" t="n"/>
      <c r="I1464" s="2" t="n"/>
      <c r="K1464" s="480" t="n"/>
      <c r="L1464" s="480" t="n"/>
      <c r="M1464" s="480" t="n"/>
      <c r="N1464" s="490" t="n"/>
      <c r="O1464" s="398" t="n"/>
      <c r="HM1464" s="5" t="n"/>
      <c r="HN1464" s="5" t="n"/>
      <c r="HO1464" s="5" t="n"/>
      <c r="HP1464" s="5" t="n"/>
      <c r="HQ1464" s="5" t="n"/>
      <c r="HR1464" s="5" t="n"/>
      <c r="HS1464" s="5" t="n"/>
    </row>
    <row r="1465">
      <c r="C1465" s="2" t="n"/>
      <c r="G1465" s="480" t="n"/>
      <c r="H1465" s="2" t="n"/>
      <c r="I1465" s="2" t="n"/>
      <c r="K1465" s="480" t="n"/>
      <c r="L1465" s="480" t="n"/>
      <c r="M1465" s="480" t="n"/>
      <c r="N1465" s="490" t="n"/>
      <c r="O1465" s="398" t="n"/>
      <c r="HM1465" s="5" t="n"/>
      <c r="HN1465" s="5" t="n"/>
      <c r="HO1465" s="5" t="n"/>
      <c r="HP1465" s="5" t="n"/>
      <c r="HQ1465" s="5" t="n"/>
      <c r="HR1465" s="5" t="n"/>
      <c r="HS1465" s="5" t="n"/>
    </row>
    <row r="1466">
      <c r="C1466" s="2" t="n"/>
      <c r="G1466" s="480" t="n"/>
      <c r="H1466" s="2" t="n"/>
      <c r="I1466" s="2" t="n"/>
      <c r="K1466" s="480" t="n"/>
      <c r="L1466" s="480" t="n"/>
      <c r="M1466" s="480" t="n"/>
      <c r="N1466" s="490" t="n"/>
      <c r="O1466" s="398" t="n"/>
      <c r="HM1466" s="5" t="n"/>
      <c r="HN1466" s="5" t="n"/>
      <c r="HO1466" s="5" t="n"/>
      <c r="HP1466" s="5" t="n"/>
      <c r="HQ1466" s="5" t="n"/>
      <c r="HR1466" s="5" t="n"/>
      <c r="HS1466" s="5" t="n"/>
    </row>
    <row r="1467">
      <c r="C1467" s="2" t="n"/>
      <c r="G1467" s="480" t="n"/>
      <c r="H1467" s="2" t="n"/>
      <c r="I1467" s="2" t="n"/>
      <c r="K1467" s="480" t="n"/>
      <c r="L1467" s="480" t="n"/>
      <c r="M1467" s="480" t="n"/>
      <c r="N1467" s="490" t="n"/>
      <c r="O1467" s="398" t="n"/>
      <c r="HM1467" s="5" t="n"/>
      <c r="HN1467" s="5" t="n"/>
      <c r="HO1467" s="5" t="n"/>
      <c r="HP1467" s="5" t="n"/>
      <c r="HQ1467" s="5" t="n"/>
      <c r="HR1467" s="5" t="n"/>
      <c r="HS1467" s="5" t="n"/>
    </row>
    <row r="1468">
      <c r="C1468" s="2" t="n"/>
      <c r="G1468" s="480" t="n"/>
      <c r="H1468" s="2" t="n"/>
      <c r="I1468" s="2" t="n"/>
      <c r="K1468" s="480" t="n"/>
      <c r="L1468" s="480" t="n"/>
      <c r="M1468" s="480" t="n"/>
      <c r="N1468" s="490" t="n"/>
      <c r="O1468" s="398" t="n"/>
      <c r="HM1468" s="5" t="n"/>
      <c r="HN1468" s="5" t="n"/>
      <c r="HO1468" s="5" t="n"/>
      <c r="HP1468" s="5" t="n"/>
      <c r="HQ1468" s="5" t="n"/>
      <c r="HR1468" s="5" t="n"/>
      <c r="HS1468" s="5" t="n"/>
    </row>
    <row r="1469">
      <c r="C1469" s="2" t="n"/>
      <c r="G1469" s="480" t="n"/>
      <c r="H1469" s="2" t="n"/>
      <c r="I1469" s="2" t="n"/>
      <c r="K1469" s="480" t="n"/>
      <c r="L1469" s="480" t="n"/>
      <c r="M1469" s="480" t="n"/>
      <c r="N1469" s="490" t="n"/>
      <c r="O1469" s="398" t="n"/>
      <c r="HM1469" s="5" t="n"/>
      <c r="HN1469" s="5" t="n"/>
      <c r="HO1469" s="5" t="n"/>
      <c r="HP1469" s="5" t="n"/>
      <c r="HQ1469" s="5" t="n"/>
      <c r="HR1469" s="5" t="n"/>
      <c r="HS1469" s="5" t="n"/>
    </row>
    <row r="1470">
      <c r="C1470" s="2" t="n"/>
      <c r="G1470" s="480" t="n"/>
      <c r="H1470" s="2" t="n"/>
      <c r="I1470" s="2" t="n"/>
      <c r="K1470" s="480" t="n"/>
      <c r="L1470" s="480" t="n"/>
      <c r="M1470" s="480" t="n"/>
      <c r="N1470" s="490" t="n"/>
      <c r="O1470" s="398" t="n"/>
      <c r="HM1470" s="5" t="n"/>
      <c r="HN1470" s="5" t="n"/>
      <c r="HO1470" s="5" t="n"/>
      <c r="HP1470" s="5" t="n"/>
      <c r="HQ1470" s="5" t="n"/>
      <c r="HR1470" s="5" t="n"/>
      <c r="HS1470" s="5" t="n"/>
    </row>
    <row r="1471">
      <c r="C1471" s="2" t="n"/>
      <c r="G1471" s="480" t="n"/>
      <c r="H1471" s="2" t="n"/>
      <c r="I1471" s="2" t="n"/>
      <c r="K1471" s="480" t="n"/>
      <c r="L1471" s="480" t="n"/>
      <c r="M1471" s="480" t="n"/>
      <c r="N1471" s="490" t="n"/>
      <c r="O1471" s="398" t="n"/>
      <c r="HM1471" s="5" t="n"/>
      <c r="HN1471" s="5" t="n"/>
      <c r="HO1471" s="5" t="n"/>
      <c r="HP1471" s="5" t="n"/>
      <c r="HQ1471" s="5" t="n"/>
      <c r="HR1471" s="5" t="n"/>
      <c r="HS1471" s="5" t="n"/>
    </row>
    <row r="1472">
      <c r="C1472" s="2" t="n"/>
      <c r="G1472" s="480" t="n"/>
      <c r="H1472" s="2" t="n"/>
      <c r="I1472" s="2" t="n"/>
      <c r="K1472" s="480" t="n"/>
      <c r="L1472" s="480" t="n"/>
      <c r="M1472" s="480" t="n"/>
      <c r="N1472" s="490" t="n"/>
      <c r="O1472" s="398" t="n"/>
      <c r="HM1472" s="5" t="n"/>
      <c r="HN1472" s="5" t="n"/>
      <c r="HO1472" s="5" t="n"/>
      <c r="HP1472" s="5" t="n"/>
      <c r="HQ1472" s="5" t="n"/>
      <c r="HR1472" s="5" t="n"/>
      <c r="HS1472" s="5" t="n"/>
    </row>
    <row r="1473">
      <c r="C1473" s="2" t="n"/>
      <c r="G1473" s="480" t="n"/>
      <c r="H1473" s="2" t="n"/>
      <c r="I1473" s="2" t="n"/>
      <c r="K1473" s="480" t="n"/>
      <c r="L1473" s="480" t="n"/>
      <c r="M1473" s="480" t="n"/>
      <c r="N1473" s="490" t="n"/>
      <c r="O1473" s="398" t="n"/>
      <c r="HM1473" s="5" t="n"/>
      <c r="HN1473" s="5" t="n"/>
      <c r="HO1473" s="5" t="n"/>
      <c r="HP1473" s="5" t="n"/>
      <c r="HQ1473" s="5" t="n"/>
      <c r="HR1473" s="5" t="n"/>
      <c r="HS1473" s="5" t="n"/>
    </row>
    <row r="1474">
      <c r="C1474" s="2" t="n"/>
      <c r="G1474" s="480" t="n"/>
      <c r="H1474" s="2" t="n"/>
      <c r="I1474" s="2" t="n"/>
      <c r="K1474" s="480" t="n"/>
      <c r="L1474" s="480" t="n"/>
      <c r="M1474" s="480" t="n"/>
      <c r="N1474" s="490" t="n"/>
      <c r="O1474" s="398" t="n"/>
      <c r="HM1474" s="5" t="n"/>
      <c r="HN1474" s="5" t="n"/>
      <c r="HO1474" s="5" t="n"/>
      <c r="HP1474" s="5" t="n"/>
      <c r="HQ1474" s="5" t="n"/>
      <c r="HR1474" s="5" t="n"/>
      <c r="HS1474" s="5" t="n"/>
    </row>
    <row r="1475">
      <c r="C1475" s="2" t="n"/>
      <c r="G1475" s="480" t="n"/>
      <c r="H1475" s="2" t="n"/>
      <c r="I1475" s="2" t="n"/>
      <c r="K1475" s="480" t="n"/>
      <c r="L1475" s="480" t="n"/>
      <c r="M1475" s="480" t="n"/>
      <c r="N1475" s="490" t="n"/>
      <c r="O1475" s="398" t="n"/>
      <c r="HM1475" s="5" t="n"/>
      <c r="HN1475" s="5" t="n"/>
      <c r="HO1475" s="5" t="n"/>
      <c r="HP1475" s="5" t="n"/>
      <c r="HQ1475" s="5" t="n"/>
      <c r="HR1475" s="5" t="n"/>
      <c r="HS1475" s="5" t="n"/>
    </row>
    <row r="1476">
      <c r="C1476" s="2" t="n"/>
      <c r="G1476" s="480" t="n"/>
      <c r="H1476" s="2" t="n"/>
      <c r="I1476" s="2" t="n"/>
      <c r="K1476" s="480" t="n"/>
      <c r="L1476" s="480" t="n"/>
      <c r="M1476" s="480" t="n"/>
      <c r="N1476" s="490" t="n"/>
      <c r="O1476" s="398" t="n"/>
      <c r="HM1476" s="5" t="n"/>
      <c r="HN1476" s="5" t="n"/>
      <c r="HO1476" s="5" t="n"/>
      <c r="HP1476" s="5" t="n"/>
      <c r="HQ1476" s="5" t="n"/>
      <c r="HR1476" s="5" t="n"/>
      <c r="HS1476" s="5" t="n"/>
    </row>
    <row r="1477">
      <c r="C1477" s="2" t="n"/>
      <c r="G1477" s="480" t="n"/>
      <c r="H1477" s="2" t="n"/>
      <c r="I1477" s="2" t="n"/>
      <c r="K1477" s="480" t="n"/>
      <c r="L1477" s="480" t="n"/>
      <c r="M1477" s="480" t="n"/>
      <c r="N1477" s="490" t="n"/>
      <c r="O1477" s="398" t="n"/>
      <c r="HM1477" s="5" t="n"/>
      <c r="HN1477" s="5" t="n"/>
      <c r="HO1477" s="5" t="n"/>
      <c r="HP1477" s="5" t="n"/>
      <c r="HQ1477" s="5" t="n"/>
      <c r="HR1477" s="5" t="n"/>
      <c r="HS1477" s="5" t="n"/>
    </row>
    <row r="1478">
      <c r="C1478" s="2" t="n"/>
      <c r="G1478" s="480" t="n"/>
      <c r="H1478" s="2" t="n"/>
      <c r="I1478" s="2" t="n"/>
      <c r="K1478" s="480" t="n"/>
      <c r="L1478" s="480" t="n"/>
      <c r="M1478" s="480" t="n"/>
      <c r="N1478" s="490" t="n"/>
      <c r="O1478" s="398" t="n"/>
      <c r="HM1478" s="5" t="n"/>
      <c r="HN1478" s="5" t="n"/>
      <c r="HO1478" s="5" t="n"/>
      <c r="HP1478" s="5" t="n"/>
      <c r="HQ1478" s="5" t="n"/>
      <c r="HR1478" s="5" t="n"/>
      <c r="HS1478" s="5" t="n"/>
    </row>
    <row r="1479">
      <c r="C1479" s="2" t="n"/>
      <c r="G1479" s="480" t="n"/>
      <c r="H1479" s="2" t="n"/>
      <c r="I1479" s="2" t="n"/>
      <c r="K1479" s="480" t="n"/>
      <c r="L1479" s="480" t="n"/>
      <c r="M1479" s="480" t="n"/>
      <c r="N1479" s="490" t="n"/>
      <c r="O1479" s="398" t="n"/>
      <c r="HM1479" s="5" t="n"/>
      <c r="HN1479" s="5" t="n"/>
      <c r="HO1479" s="5" t="n"/>
      <c r="HP1479" s="5" t="n"/>
      <c r="HQ1479" s="5" t="n"/>
      <c r="HR1479" s="5" t="n"/>
      <c r="HS1479" s="5" t="n"/>
    </row>
    <row r="1480">
      <c r="C1480" s="2" t="n"/>
      <c r="G1480" s="480" t="n"/>
      <c r="H1480" s="2" t="n"/>
      <c r="I1480" s="2" t="n"/>
      <c r="K1480" s="480" t="n"/>
      <c r="L1480" s="480" t="n"/>
      <c r="M1480" s="480" t="n"/>
      <c r="N1480" s="490" t="n"/>
      <c r="O1480" s="398" t="n"/>
      <c r="HM1480" s="5" t="n"/>
      <c r="HN1480" s="5" t="n"/>
      <c r="HO1480" s="5" t="n"/>
      <c r="HP1480" s="5" t="n"/>
      <c r="HQ1480" s="5" t="n"/>
      <c r="HR1480" s="5" t="n"/>
      <c r="HS1480" s="5" t="n"/>
    </row>
    <row r="1481">
      <c r="C1481" s="2" t="n"/>
      <c r="G1481" s="480" t="n"/>
      <c r="H1481" s="2" t="n"/>
      <c r="I1481" s="2" t="n"/>
      <c r="K1481" s="480" t="n"/>
      <c r="L1481" s="480" t="n"/>
      <c r="M1481" s="480" t="n"/>
      <c r="N1481" s="490" t="n"/>
      <c r="O1481" s="398" t="n"/>
      <c r="HM1481" s="5" t="n"/>
      <c r="HN1481" s="5" t="n"/>
      <c r="HO1481" s="5" t="n"/>
      <c r="HP1481" s="5" t="n"/>
      <c r="HQ1481" s="5" t="n"/>
      <c r="HR1481" s="5" t="n"/>
      <c r="HS1481" s="5" t="n"/>
    </row>
    <row r="1482">
      <c r="C1482" s="2" t="n"/>
      <c r="G1482" s="480" t="n"/>
      <c r="H1482" s="2" t="n"/>
      <c r="I1482" s="2" t="n"/>
      <c r="K1482" s="480" t="n"/>
      <c r="L1482" s="480" t="n"/>
      <c r="M1482" s="480" t="n"/>
      <c r="N1482" s="490" t="n"/>
      <c r="O1482" s="398" t="n"/>
      <c r="HM1482" s="5" t="n"/>
      <c r="HN1482" s="5" t="n"/>
      <c r="HO1482" s="5" t="n"/>
      <c r="HP1482" s="5" t="n"/>
      <c r="HQ1482" s="5" t="n"/>
      <c r="HR1482" s="5" t="n"/>
      <c r="HS1482" s="5" t="n"/>
    </row>
    <row r="1483">
      <c r="C1483" s="2" t="n"/>
      <c r="G1483" s="480" t="n"/>
      <c r="H1483" s="2" t="n"/>
      <c r="I1483" s="2" t="n"/>
      <c r="K1483" s="480" t="n"/>
      <c r="L1483" s="480" t="n"/>
      <c r="M1483" s="480" t="n"/>
      <c r="N1483" s="490" t="n"/>
      <c r="O1483" s="398" t="n"/>
      <c r="HM1483" s="5" t="n"/>
      <c r="HN1483" s="5" t="n"/>
      <c r="HO1483" s="5" t="n"/>
      <c r="HP1483" s="5" t="n"/>
      <c r="HQ1483" s="5" t="n"/>
      <c r="HR1483" s="5" t="n"/>
      <c r="HS1483" s="5" t="n"/>
    </row>
    <row r="1484">
      <c r="C1484" s="2" t="n"/>
      <c r="G1484" s="480" t="n"/>
      <c r="H1484" s="2" t="n"/>
      <c r="I1484" s="2" t="n"/>
      <c r="K1484" s="480" t="n"/>
      <c r="L1484" s="480" t="n"/>
      <c r="M1484" s="480" t="n"/>
      <c r="N1484" s="490" t="n"/>
      <c r="O1484" s="398" t="n"/>
      <c r="HM1484" s="5" t="n"/>
      <c r="HN1484" s="5" t="n"/>
      <c r="HO1484" s="5" t="n"/>
      <c r="HP1484" s="5" t="n"/>
      <c r="HQ1484" s="5" t="n"/>
      <c r="HR1484" s="5" t="n"/>
      <c r="HS1484" s="5" t="n"/>
    </row>
    <row r="1485">
      <c r="C1485" s="2" t="n"/>
      <c r="G1485" s="480" t="n"/>
      <c r="H1485" s="2" t="n"/>
      <c r="I1485" s="2" t="n"/>
      <c r="K1485" s="480" t="n"/>
      <c r="L1485" s="480" t="n"/>
      <c r="M1485" s="480" t="n"/>
      <c r="N1485" s="490" t="n"/>
      <c r="O1485" s="398" t="n"/>
      <c r="HM1485" s="5" t="n"/>
      <c r="HN1485" s="5" t="n"/>
      <c r="HO1485" s="5" t="n"/>
      <c r="HP1485" s="5" t="n"/>
      <c r="HQ1485" s="5" t="n"/>
      <c r="HR1485" s="5" t="n"/>
      <c r="HS1485" s="5" t="n"/>
    </row>
    <row r="1486">
      <c r="C1486" s="2" t="n"/>
      <c r="G1486" s="480" t="n"/>
      <c r="H1486" s="2" t="n"/>
      <c r="I1486" s="2" t="n"/>
      <c r="K1486" s="480" t="n"/>
      <c r="L1486" s="480" t="n"/>
      <c r="M1486" s="480" t="n"/>
      <c r="N1486" s="490" t="n"/>
      <c r="O1486" s="398" t="n"/>
      <c r="HM1486" s="5" t="n"/>
      <c r="HN1486" s="5" t="n"/>
      <c r="HO1486" s="5" t="n"/>
      <c r="HP1486" s="5" t="n"/>
      <c r="HQ1486" s="5" t="n"/>
      <c r="HR1486" s="5" t="n"/>
      <c r="HS1486" s="5" t="n"/>
    </row>
    <row r="1487">
      <c r="C1487" s="2" t="n"/>
      <c r="G1487" s="480" t="n"/>
      <c r="H1487" s="2" t="n"/>
      <c r="I1487" s="2" t="n"/>
      <c r="K1487" s="480" t="n"/>
      <c r="L1487" s="480" t="n"/>
      <c r="M1487" s="480" t="n"/>
      <c r="N1487" s="490" t="n"/>
      <c r="O1487" s="398" t="n"/>
      <c r="HM1487" s="5" t="n"/>
      <c r="HN1487" s="5" t="n"/>
      <c r="HO1487" s="5" t="n"/>
      <c r="HP1487" s="5" t="n"/>
      <c r="HQ1487" s="5" t="n"/>
      <c r="HR1487" s="5" t="n"/>
      <c r="HS1487" s="5" t="n"/>
    </row>
    <row r="1488">
      <c r="C1488" s="2" t="n"/>
      <c r="G1488" s="480" t="n"/>
      <c r="H1488" s="2" t="n"/>
      <c r="I1488" s="2" t="n"/>
      <c r="K1488" s="480" t="n"/>
      <c r="L1488" s="480" t="n"/>
      <c r="M1488" s="480" t="n"/>
      <c r="N1488" s="490" t="n"/>
      <c r="O1488" s="398" t="n"/>
      <c r="HM1488" s="5" t="n"/>
      <c r="HN1488" s="5" t="n"/>
      <c r="HO1488" s="5" t="n"/>
      <c r="HP1488" s="5" t="n"/>
      <c r="HQ1488" s="5" t="n"/>
      <c r="HR1488" s="5" t="n"/>
      <c r="HS1488" s="5" t="n"/>
    </row>
    <row r="1489">
      <c r="C1489" s="2" t="n"/>
      <c r="G1489" s="480" t="n"/>
      <c r="H1489" s="2" t="n"/>
      <c r="I1489" s="2" t="n"/>
      <c r="K1489" s="480" t="n"/>
      <c r="L1489" s="480" t="n"/>
      <c r="M1489" s="480" t="n"/>
      <c r="N1489" s="490" t="n"/>
      <c r="O1489" s="398" t="n"/>
      <c r="HM1489" s="5" t="n"/>
      <c r="HN1489" s="5" t="n"/>
      <c r="HO1489" s="5" t="n"/>
      <c r="HP1489" s="5" t="n"/>
      <c r="HQ1489" s="5" t="n"/>
      <c r="HR1489" s="5" t="n"/>
      <c r="HS1489" s="5" t="n"/>
    </row>
    <row r="1490">
      <c r="C1490" s="2" t="n"/>
      <c r="G1490" s="480" t="n"/>
      <c r="H1490" s="2" t="n"/>
      <c r="I1490" s="2" t="n"/>
      <c r="K1490" s="480" t="n"/>
      <c r="L1490" s="480" t="n"/>
      <c r="M1490" s="480" t="n"/>
      <c r="N1490" s="490" t="n"/>
      <c r="O1490" s="398" t="n"/>
      <c r="HM1490" s="5" t="n"/>
      <c r="HN1490" s="5" t="n"/>
      <c r="HO1490" s="5" t="n"/>
      <c r="HP1490" s="5" t="n"/>
      <c r="HQ1490" s="5" t="n"/>
      <c r="HR1490" s="5" t="n"/>
      <c r="HS1490" s="5" t="n"/>
    </row>
    <row r="1491">
      <c r="C1491" s="2" t="n"/>
      <c r="G1491" s="480" t="n"/>
      <c r="H1491" s="2" t="n"/>
      <c r="I1491" s="2" t="n"/>
      <c r="K1491" s="480" t="n"/>
      <c r="L1491" s="480" t="n"/>
      <c r="M1491" s="480" t="n"/>
      <c r="N1491" s="490" t="n"/>
      <c r="O1491" s="398" t="n"/>
      <c r="HM1491" s="5" t="n"/>
      <c r="HN1491" s="5" t="n"/>
      <c r="HO1491" s="5" t="n"/>
      <c r="HP1491" s="5" t="n"/>
      <c r="HQ1491" s="5" t="n"/>
      <c r="HR1491" s="5" t="n"/>
      <c r="HS1491" s="5" t="n"/>
    </row>
    <row r="1492">
      <c r="C1492" s="2" t="n"/>
      <c r="G1492" s="480" t="n"/>
      <c r="H1492" s="2" t="n"/>
      <c r="I1492" s="2" t="n"/>
      <c r="K1492" s="480" t="n"/>
      <c r="L1492" s="480" t="n"/>
      <c r="M1492" s="480" t="n"/>
      <c r="N1492" s="490" t="n"/>
      <c r="O1492" s="398" t="n"/>
      <c r="HM1492" s="5" t="n"/>
      <c r="HN1492" s="5" t="n"/>
      <c r="HO1492" s="5" t="n"/>
      <c r="HP1492" s="5" t="n"/>
      <c r="HQ1492" s="5" t="n"/>
      <c r="HR1492" s="5" t="n"/>
      <c r="HS1492" s="5" t="n"/>
    </row>
    <row r="1493">
      <c r="C1493" s="2" t="n"/>
      <c r="G1493" s="480" t="n"/>
      <c r="H1493" s="2" t="n"/>
      <c r="I1493" s="2" t="n"/>
      <c r="K1493" s="480" t="n"/>
      <c r="L1493" s="480" t="n"/>
      <c r="M1493" s="480" t="n"/>
      <c r="N1493" s="490" t="n"/>
      <c r="O1493" s="398" t="n"/>
      <c r="HM1493" s="5" t="n"/>
      <c r="HN1493" s="5" t="n"/>
      <c r="HO1493" s="5" t="n"/>
      <c r="HP1493" s="5" t="n"/>
      <c r="HQ1493" s="5" t="n"/>
      <c r="HR1493" s="5" t="n"/>
      <c r="HS1493" s="5" t="n"/>
    </row>
    <row r="1494">
      <c r="C1494" s="2" t="n"/>
      <c r="G1494" s="480" t="n"/>
      <c r="H1494" s="2" t="n"/>
      <c r="I1494" s="2" t="n"/>
      <c r="K1494" s="480" t="n"/>
      <c r="L1494" s="480" t="n"/>
      <c r="M1494" s="480" t="n"/>
      <c r="N1494" s="490" t="n"/>
      <c r="O1494" s="398" t="n"/>
      <c r="HM1494" s="5" t="n"/>
      <c r="HN1494" s="5" t="n"/>
      <c r="HO1494" s="5" t="n"/>
      <c r="HP1494" s="5" t="n"/>
      <c r="HQ1494" s="5" t="n"/>
      <c r="HR1494" s="5" t="n"/>
      <c r="HS1494" s="5" t="n"/>
    </row>
    <row r="1495">
      <c r="C1495" s="2" t="n"/>
      <c r="G1495" s="480" t="n"/>
      <c r="H1495" s="2" t="n"/>
      <c r="I1495" s="2" t="n"/>
      <c r="K1495" s="480" t="n"/>
      <c r="L1495" s="480" t="n"/>
      <c r="M1495" s="480" t="n"/>
      <c r="N1495" s="490" t="n"/>
      <c r="O1495" s="398" t="n"/>
      <c r="HM1495" s="5" t="n"/>
      <c r="HN1495" s="5" t="n"/>
      <c r="HO1495" s="5" t="n"/>
      <c r="HP1495" s="5" t="n"/>
      <c r="HQ1495" s="5" t="n"/>
      <c r="HR1495" s="5" t="n"/>
      <c r="HS1495" s="5" t="n"/>
    </row>
    <row r="1496">
      <c r="C1496" s="2" t="n"/>
      <c r="G1496" s="480" t="n"/>
      <c r="H1496" s="2" t="n"/>
      <c r="I1496" s="2" t="n"/>
      <c r="K1496" s="480" t="n"/>
      <c r="L1496" s="480" t="n"/>
      <c r="M1496" s="480" t="n"/>
      <c r="N1496" s="490" t="n"/>
      <c r="O1496" s="398" t="n"/>
      <c r="HM1496" s="5" t="n"/>
      <c r="HN1496" s="5" t="n"/>
      <c r="HO1496" s="5" t="n"/>
      <c r="HP1496" s="5" t="n"/>
      <c r="HQ1496" s="5" t="n"/>
      <c r="HR1496" s="5" t="n"/>
      <c r="HS1496" s="5" t="n"/>
    </row>
    <row r="1497">
      <c r="C1497" s="2" t="n"/>
      <c r="G1497" s="480" t="n"/>
      <c r="H1497" s="2" t="n"/>
      <c r="I1497" s="2" t="n"/>
      <c r="K1497" s="480" t="n"/>
      <c r="L1497" s="480" t="n"/>
      <c r="M1497" s="480" t="n"/>
      <c r="N1497" s="490" t="n"/>
      <c r="O1497" s="398" t="n"/>
      <c r="HM1497" s="5" t="n"/>
      <c r="HN1497" s="5" t="n"/>
      <c r="HO1497" s="5" t="n"/>
      <c r="HP1497" s="5" t="n"/>
      <c r="HQ1497" s="5" t="n"/>
      <c r="HR1497" s="5" t="n"/>
      <c r="HS1497" s="5" t="n"/>
    </row>
    <row r="1498">
      <c r="C1498" s="2" t="n"/>
      <c r="G1498" s="480" t="n"/>
      <c r="H1498" s="2" t="n"/>
      <c r="I1498" s="2" t="n"/>
      <c r="K1498" s="480" t="n"/>
      <c r="L1498" s="480" t="n"/>
      <c r="M1498" s="480" t="n"/>
      <c r="N1498" s="490" t="n"/>
      <c r="O1498" s="398" t="n"/>
      <c r="HM1498" s="5" t="n"/>
      <c r="HN1498" s="5" t="n"/>
      <c r="HO1498" s="5" t="n"/>
      <c r="HP1498" s="5" t="n"/>
      <c r="HQ1498" s="5" t="n"/>
      <c r="HR1498" s="5" t="n"/>
      <c r="HS1498" s="5" t="n"/>
    </row>
    <row r="1499">
      <c r="C1499" s="2" t="n"/>
      <c r="G1499" s="480" t="n"/>
      <c r="H1499" s="2" t="n"/>
      <c r="I1499" s="2" t="n"/>
      <c r="K1499" s="480" t="n"/>
      <c r="L1499" s="480" t="n"/>
      <c r="M1499" s="480" t="n"/>
      <c r="N1499" s="490" t="n"/>
      <c r="O1499" s="398" t="n"/>
      <c r="HM1499" s="5" t="n"/>
      <c r="HN1499" s="5" t="n"/>
      <c r="HO1499" s="5" t="n"/>
      <c r="HP1499" s="5" t="n"/>
      <c r="HQ1499" s="5" t="n"/>
      <c r="HR1499" s="5" t="n"/>
      <c r="HS1499" s="5" t="n"/>
    </row>
    <row r="1500">
      <c r="C1500" s="2" t="n"/>
      <c r="G1500" s="480" t="n"/>
      <c r="H1500" s="2" t="n"/>
      <c r="I1500" s="2" t="n"/>
      <c r="K1500" s="480" t="n"/>
      <c r="L1500" s="480" t="n"/>
      <c r="M1500" s="480" t="n"/>
      <c r="N1500" s="490" t="n"/>
      <c r="O1500" s="398" t="n"/>
      <c r="HM1500" s="5" t="n"/>
      <c r="HN1500" s="5" t="n"/>
      <c r="HO1500" s="5" t="n"/>
      <c r="HP1500" s="5" t="n"/>
      <c r="HQ1500" s="5" t="n"/>
      <c r="HR1500" s="5" t="n"/>
      <c r="HS1500" s="5" t="n"/>
    </row>
    <row r="1501">
      <c r="C1501" s="2" t="n"/>
      <c r="G1501" s="480" t="n"/>
      <c r="H1501" s="2" t="n"/>
      <c r="I1501" s="2" t="n"/>
      <c r="K1501" s="480" t="n"/>
      <c r="L1501" s="480" t="n"/>
      <c r="M1501" s="480" t="n"/>
      <c r="N1501" s="490" t="n"/>
      <c r="O1501" s="398" t="n"/>
      <c r="HM1501" s="5" t="n"/>
      <c r="HN1501" s="5" t="n"/>
      <c r="HO1501" s="5" t="n"/>
      <c r="HP1501" s="5" t="n"/>
      <c r="HQ1501" s="5" t="n"/>
      <c r="HR1501" s="5" t="n"/>
      <c r="HS1501" s="5" t="n"/>
    </row>
    <row r="1502">
      <c r="C1502" s="2" t="n"/>
      <c r="G1502" s="480" t="n"/>
      <c r="H1502" s="2" t="n"/>
      <c r="I1502" s="2" t="n"/>
      <c r="K1502" s="480" t="n"/>
      <c r="L1502" s="480" t="n"/>
      <c r="M1502" s="480" t="n"/>
      <c r="N1502" s="490" t="n"/>
      <c r="O1502" s="398" t="n"/>
      <c r="HM1502" s="5" t="n"/>
      <c r="HN1502" s="5" t="n"/>
      <c r="HO1502" s="5" t="n"/>
      <c r="HP1502" s="5" t="n"/>
      <c r="HQ1502" s="5" t="n"/>
      <c r="HR1502" s="5" t="n"/>
      <c r="HS1502" s="5" t="n"/>
    </row>
    <row r="1503">
      <c r="C1503" s="2" t="n"/>
      <c r="G1503" s="480" t="n"/>
      <c r="H1503" s="2" t="n"/>
      <c r="I1503" s="2" t="n"/>
      <c r="K1503" s="480" t="n"/>
      <c r="L1503" s="480" t="n"/>
      <c r="M1503" s="480" t="n"/>
      <c r="N1503" s="490" t="n"/>
      <c r="O1503" s="398" t="n"/>
      <c r="HM1503" s="5" t="n"/>
      <c r="HN1503" s="5" t="n"/>
      <c r="HO1503" s="5" t="n"/>
      <c r="HP1503" s="5" t="n"/>
      <c r="HQ1503" s="5" t="n"/>
      <c r="HR1503" s="5" t="n"/>
      <c r="HS1503" s="5" t="n"/>
    </row>
    <row r="1504">
      <c r="C1504" s="2" t="n"/>
      <c r="G1504" s="480" t="n"/>
      <c r="H1504" s="2" t="n"/>
      <c r="I1504" s="2" t="n"/>
      <c r="K1504" s="480" t="n"/>
      <c r="L1504" s="480" t="n"/>
      <c r="M1504" s="480" t="n"/>
      <c r="N1504" s="490" t="n"/>
      <c r="O1504" s="398" t="n"/>
      <c r="HM1504" s="5" t="n"/>
      <c r="HN1504" s="5" t="n"/>
      <c r="HO1504" s="5" t="n"/>
      <c r="HP1504" s="5" t="n"/>
      <c r="HQ1504" s="5" t="n"/>
      <c r="HR1504" s="5" t="n"/>
      <c r="HS1504" s="5" t="n"/>
    </row>
    <row r="1505">
      <c r="C1505" s="2" t="n"/>
      <c r="G1505" s="480" t="n"/>
      <c r="H1505" s="2" t="n"/>
      <c r="I1505" s="2" t="n"/>
      <c r="K1505" s="480" t="n"/>
      <c r="L1505" s="480" t="n"/>
      <c r="M1505" s="480" t="n"/>
      <c r="N1505" s="490" t="n"/>
      <c r="O1505" s="398" t="n"/>
      <c r="HM1505" s="5" t="n"/>
      <c r="HN1505" s="5" t="n"/>
      <c r="HO1505" s="5" t="n"/>
      <c r="HP1505" s="5" t="n"/>
      <c r="HQ1505" s="5" t="n"/>
      <c r="HR1505" s="5" t="n"/>
      <c r="HS1505" s="5" t="n"/>
    </row>
    <row r="1506">
      <c r="C1506" s="2" t="n"/>
      <c r="G1506" s="480" t="n"/>
      <c r="H1506" s="2" t="n"/>
      <c r="I1506" s="2" t="n"/>
      <c r="K1506" s="480" t="n"/>
      <c r="L1506" s="480" t="n"/>
      <c r="M1506" s="480" t="n"/>
      <c r="N1506" s="490" t="n"/>
      <c r="O1506" s="398" t="n"/>
      <c r="HM1506" s="5" t="n"/>
      <c r="HN1506" s="5" t="n"/>
      <c r="HO1506" s="5" t="n"/>
      <c r="HP1506" s="5" t="n"/>
      <c r="HQ1506" s="5" t="n"/>
      <c r="HR1506" s="5" t="n"/>
      <c r="HS1506" s="5" t="n"/>
    </row>
    <row r="1507">
      <c r="C1507" s="2" t="n"/>
      <c r="G1507" s="480" t="n"/>
      <c r="H1507" s="2" t="n"/>
      <c r="I1507" s="2" t="n"/>
      <c r="K1507" s="480" t="n"/>
      <c r="L1507" s="480" t="n"/>
      <c r="M1507" s="480" t="n"/>
      <c r="N1507" s="490" t="n"/>
      <c r="O1507" s="398" t="n"/>
      <c r="HM1507" s="5" t="n"/>
      <c r="HN1507" s="5" t="n"/>
      <c r="HO1507" s="5" t="n"/>
      <c r="HP1507" s="5" t="n"/>
      <c r="HQ1507" s="5" t="n"/>
      <c r="HR1507" s="5" t="n"/>
      <c r="HS1507" s="5" t="n"/>
    </row>
    <row r="1508">
      <c r="C1508" s="2" t="n"/>
      <c r="G1508" s="480" t="n"/>
      <c r="H1508" s="2" t="n"/>
      <c r="I1508" s="2" t="n"/>
      <c r="K1508" s="480" t="n"/>
      <c r="L1508" s="480" t="n"/>
      <c r="M1508" s="480" t="n"/>
      <c r="N1508" s="490" t="n"/>
      <c r="O1508" s="398" t="n"/>
      <c r="HM1508" s="5" t="n"/>
      <c r="HN1508" s="5" t="n"/>
      <c r="HO1508" s="5" t="n"/>
      <c r="HP1508" s="5" t="n"/>
      <c r="HQ1508" s="5" t="n"/>
      <c r="HR1508" s="5" t="n"/>
      <c r="HS1508" s="5" t="n"/>
    </row>
    <row r="1509">
      <c r="C1509" s="2" t="n"/>
      <c r="G1509" s="480" t="n"/>
      <c r="H1509" s="2" t="n"/>
      <c r="I1509" s="2" t="n"/>
      <c r="K1509" s="480" t="n"/>
      <c r="L1509" s="480" t="n"/>
      <c r="M1509" s="480" t="n"/>
      <c r="N1509" s="490" t="n"/>
      <c r="O1509" s="398" t="n"/>
      <c r="HM1509" s="5" t="n"/>
      <c r="HN1509" s="5" t="n"/>
      <c r="HO1509" s="5" t="n"/>
      <c r="HP1509" s="5" t="n"/>
      <c r="HQ1509" s="5" t="n"/>
      <c r="HR1509" s="5" t="n"/>
      <c r="HS1509" s="5" t="n"/>
    </row>
    <row r="1510">
      <c r="C1510" s="2" t="n"/>
      <c r="G1510" s="480" t="n"/>
      <c r="H1510" s="2" t="n"/>
      <c r="I1510" s="2" t="n"/>
      <c r="K1510" s="480" t="n"/>
      <c r="L1510" s="480" t="n"/>
      <c r="M1510" s="480" t="n"/>
      <c r="N1510" s="490" t="n"/>
      <c r="O1510" s="398" t="n"/>
      <c r="HM1510" s="5" t="n"/>
      <c r="HN1510" s="5" t="n"/>
      <c r="HO1510" s="5" t="n"/>
      <c r="HP1510" s="5" t="n"/>
      <c r="HQ1510" s="5" t="n"/>
      <c r="HR1510" s="5" t="n"/>
      <c r="HS1510" s="5" t="n"/>
    </row>
    <row r="1511">
      <c r="C1511" s="2" t="n"/>
      <c r="G1511" s="480" t="n"/>
      <c r="H1511" s="2" t="n"/>
      <c r="I1511" s="2" t="n"/>
      <c r="K1511" s="480" t="n"/>
      <c r="L1511" s="480" t="n"/>
      <c r="M1511" s="480" t="n"/>
      <c r="N1511" s="490" t="n"/>
      <c r="O1511" s="398" t="n"/>
      <c r="HM1511" s="5" t="n"/>
      <c r="HN1511" s="5" t="n"/>
      <c r="HO1511" s="5" t="n"/>
      <c r="HP1511" s="5" t="n"/>
      <c r="HQ1511" s="5" t="n"/>
      <c r="HR1511" s="5" t="n"/>
      <c r="HS1511" s="5" t="n"/>
    </row>
    <row r="1512">
      <c r="C1512" s="2" t="n"/>
      <c r="G1512" s="480" t="n"/>
      <c r="H1512" s="2" t="n"/>
      <c r="I1512" s="2" t="n"/>
      <c r="K1512" s="480" t="n"/>
      <c r="L1512" s="480" t="n"/>
      <c r="M1512" s="480" t="n"/>
      <c r="N1512" s="490" t="n"/>
      <c r="O1512" s="398" t="n"/>
      <c r="HM1512" s="5" t="n"/>
      <c r="HN1512" s="5" t="n"/>
      <c r="HO1512" s="5" t="n"/>
      <c r="HP1512" s="5" t="n"/>
      <c r="HQ1512" s="5" t="n"/>
      <c r="HR1512" s="5" t="n"/>
      <c r="HS1512" s="5" t="n"/>
    </row>
    <row r="1513">
      <c r="C1513" s="2" t="n"/>
      <c r="G1513" s="480" t="n"/>
      <c r="H1513" s="2" t="n"/>
      <c r="I1513" s="2" t="n"/>
      <c r="K1513" s="480" t="n"/>
      <c r="L1513" s="480" t="n"/>
      <c r="M1513" s="480" t="n"/>
      <c r="N1513" s="490" t="n"/>
      <c r="O1513" s="398" t="n"/>
      <c r="HM1513" s="5" t="n"/>
      <c r="HN1513" s="5" t="n"/>
      <c r="HO1513" s="5" t="n"/>
      <c r="HP1513" s="5" t="n"/>
      <c r="HQ1513" s="5" t="n"/>
      <c r="HR1513" s="5" t="n"/>
      <c r="HS1513" s="5" t="n"/>
    </row>
    <row r="1514">
      <c r="C1514" s="2" t="n"/>
      <c r="G1514" s="480" t="n"/>
      <c r="H1514" s="2" t="n"/>
      <c r="I1514" s="2" t="n"/>
      <c r="K1514" s="480" t="n"/>
      <c r="L1514" s="480" t="n"/>
      <c r="M1514" s="480" t="n"/>
      <c r="N1514" s="490" t="n"/>
      <c r="O1514" s="398" t="n"/>
      <c r="HM1514" s="5" t="n"/>
      <c r="HN1514" s="5" t="n"/>
      <c r="HO1514" s="5" t="n"/>
      <c r="HP1514" s="5" t="n"/>
      <c r="HQ1514" s="5" t="n"/>
      <c r="HR1514" s="5" t="n"/>
      <c r="HS1514" s="5" t="n"/>
    </row>
    <row r="1515">
      <c r="C1515" s="2" t="n"/>
      <c r="G1515" s="480" t="n"/>
      <c r="H1515" s="2" t="n"/>
      <c r="I1515" s="2" t="n"/>
      <c r="K1515" s="480" t="n"/>
      <c r="L1515" s="480" t="n"/>
      <c r="M1515" s="480" t="n"/>
      <c r="N1515" s="490" t="n"/>
      <c r="O1515" s="398" t="n"/>
      <c r="HM1515" s="5" t="n"/>
      <c r="HN1515" s="5" t="n"/>
      <c r="HO1515" s="5" t="n"/>
      <c r="HP1515" s="5" t="n"/>
      <c r="HQ1515" s="5" t="n"/>
      <c r="HR1515" s="5" t="n"/>
      <c r="HS1515" s="5" t="n"/>
    </row>
    <row r="1516">
      <c r="C1516" s="2" t="n"/>
      <c r="G1516" s="480" t="n"/>
      <c r="H1516" s="2" t="n"/>
      <c r="I1516" s="2" t="n"/>
      <c r="K1516" s="480" t="n"/>
      <c r="L1516" s="480" t="n"/>
      <c r="M1516" s="480" t="n"/>
      <c r="N1516" s="490" t="n"/>
      <c r="O1516" s="398" t="n"/>
      <c r="HM1516" s="5" t="n"/>
      <c r="HN1516" s="5" t="n"/>
      <c r="HO1516" s="5" t="n"/>
      <c r="HP1516" s="5" t="n"/>
      <c r="HQ1516" s="5" t="n"/>
      <c r="HR1516" s="5" t="n"/>
      <c r="HS1516" s="5" t="n"/>
    </row>
    <row r="1517">
      <c r="C1517" s="2" t="n"/>
      <c r="G1517" s="480" t="n"/>
      <c r="H1517" s="2" t="n"/>
      <c r="I1517" s="2" t="n"/>
      <c r="K1517" s="480" t="n"/>
      <c r="L1517" s="480" t="n"/>
      <c r="M1517" s="480" t="n"/>
      <c r="N1517" s="490" t="n"/>
      <c r="O1517" s="398" t="n"/>
      <c r="HM1517" s="5" t="n"/>
      <c r="HN1517" s="5" t="n"/>
      <c r="HO1517" s="5" t="n"/>
      <c r="HP1517" s="5" t="n"/>
      <c r="HQ1517" s="5" t="n"/>
      <c r="HR1517" s="5" t="n"/>
      <c r="HS1517" s="5" t="n"/>
    </row>
    <row r="1518">
      <c r="C1518" s="2" t="n"/>
      <c r="G1518" s="480" t="n"/>
      <c r="H1518" s="2" t="n"/>
      <c r="I1518" s="2" t="n"/>
      <c r="K1518" s="480" t="n"/>
      <c r="L1518" s="480" t="n"/>
      <c r="M1518" s="480" t="n"/>
      <c r="N1518" s="490" t="n"/>
      <c r="O1518" s="398" t="n"/>
      <c r="HM1518" s="5" t="n"/>
      <c r="HN1518" s="5" t="n"/>
      <c r="HO1518" s="5" t="n"/>
      <c r="HP1518" s="5" t="n"/>
      <c r="HQ1518" s="5" t="n"/>
      <c r="HR1518" s="5" t="n"/>
      <c r="HS1518" s="5" t="n"/>
    </row>
    <row r="1519">
      <c r="C1519" s="2" t="n"/>
      <c r="G1519" s="480" t="n"/>
      <c r="H1519" s="2" t="n"/>
      <c r="I1519" s="2" t="n"/>
      <c r="K1519" s="480" t="n"/>
      <c r="L1519" s="480" t="n"/>
      <c r="M1519" s="480" t="n"/>
      <c r="N1519" s="490" t="n"/>
      <c r="O1519" s="398" t="n"/>
      <c r="HM1519" s="5" t="n"/>
      <c r="HN1519" s="5" t="n"/>
      <c r="HO1519" s="5" t="n"/>
      <c r="HP1519" s="5" t="n"/>
      <c r="HQ1519" s="5" t="n"/>
      <c r="HR1519" s="5" t="n"/>
      <c r="HS1519" s="5" t="n"/>
    </row>
    <row r="1520">
      <c r="C1520" s="2" t="n"/>
      <c r="G1520" s="480" t="n"/>
      <c r="H1520" s="2" t="n"/>
      <c r="I1520" s="2" t="n"/>
      <c r="K1520" s="480" t="n"/>
      <c r="L1520" s="480" t="n"/>
      <c r="M1520" s="480" t="n"/>
      <c r="N1520" s="490" t="n"/>
      <c r="O1520" s="398" t="n"/>
      <c r="HM1520" s="5" t="n"/>
      <c r="HN1520" s="5" t="n"/>
      <c r="HO1520" s="5" t="n"/>
      <c r="HP1520" s="5" t="n"/>
      <c r="HQ1520" s="5" t="n"/>
      <c r="HR1520" s="5" t="n"/>
      <c r="HS1520" s="5" t="n"/>
    </row>
    <row r="1521">
      <c r="C1521" s="2" t="n"/>
      <c r="G1521" s="480" t="n"/>
      <c r="H1521" s="2" t="n"/>
      <c r="I1521" s="2" t="n"/>
      <c r="K1521" s="480" t="n"/>
      <c r="L1521" s="480" t="n"/>
      <c r="M1521" s="480" t="n"/>
      <c r="N1521" s="490" t="n"/>
      <c r="O1521" s="398" t="n"/>
      <c r="HM1521" s="5" t="n"/>
      <c r="HN1521" s="5" t="n"/>
      <c r="HO1521" s="5" t="n"/>
      <c r="HP1521" s="5" t="n"/>
      <c r="HQ1521" s="5" t="n"/>
      <c r="HR1521" s="5" t="n"/>
      <c r="HS1521" s="5" t="n"/>
    </row>
    <row r="1522">
      <c r="C1522" s="2" t="n"/>
      <c r="G1522" s="480" t="n"/>
      <c r="H1522" s="2" t="n"/>
      <c r="I1522" s="2" t="n"/>
      <c r="K1522" s="480" t="n"/>
      <c r="L1522" s="480" t="n"/>
      <c r="M1522" s="480" t="n"/>
      <c r="N1522" s="490" t="n"/>
      <c r="O1522" s="398" t="n"/>
      <c r="HM1522" s="5" t="n"/>
      <c r="HN1522" s="5" t="n"/>
      <c r="HO1522" s="5" t="n"/>
      <c r="HP1522" s="5" t="n"/>
      <c r="HQ1522" s="5" t="n"/>
      <c r="HR1522" s="5" t="n"/>
      <c r="HS1522" s="5" t="n"/>
    </row>
    <row r="1523">
      <c r="C1523" s="2" t="n"/>
      <c r="G1523" s="480" t="n"/>
      <c r="H1523" s="2" t="n"/>
      <c r="I1523" s="2" t="n"/>
      <c r="K1523" s="480" t="n"/>
      <c r="L1523" s="480" t="n"/>
      <c r="M1523" s="480" t="n"/>
      <c r="N1523" s="490" t="n"/>
      <c r="O1523" s="398" t="n"/>
      <c r="HM1523" s="5" t="n"/>
      <c r="HN1523" s="5" t="n"/>
      <c r="HO1523" s="5" t="n"/>
      <c r="HP1523" s="5" t="n"/>
      <c r="HQ1523" s="5" t="n"/>
      <c r="HR1523" s="5" t="n"/>
      <c r="HS1523" s="5" t="n"/>
    </row>
    <row r="1524">
      <c r="C1524" s="2" t="n"/>
      <c r="G1524" s="480" t="n"/>
      <c r="H1524" s="2" t="n"/>
      <c r="I1524" s="2" t="n"/>
      <c r="K1524" s="480" t="n"/>
      <c r="L1524" s="480" t="n"/>
      <c r="M1524" s="480" t="n"/>
      <c r="N1524" s="490" t="n"/>
      <c r="O1524" s="398" t="n"/>
      <c r="HM1524" s="5" t="n"/>
      <c r="HN1524" s="5" t="n"/>
      <c r="HO1524" s="5" t="n"/>
      <c r="HP1524" s="5" t="n"/>
      <c r="HQ1524" s="5" t="n"/>
      <c r="HR1524" s="5" t="n"/>
      <c r="HS1524" s="5" t="n"/>
    </row>
    <row r="1525">
      <c r="C1525" s="2" t="n"/>
      <c r="G1525" s="480" t="n"/>
      <c r="H1525" s="2" t="n"/>
      <c r="I1525" s="2" t="n"/>
      <c r="K1525" s="480" t="n"/>
      <c r="L1525" s="480" t="n"/>
      <c r="M1525" s="480" t="n"/>
      <c r="N1525" s="490" t="n"/>
      <c r="O1525" s="398" t="n"/>
      <c r="HM1525" s="5" t="n"/>
      <c r="HN1525" s="5" t="n"/>
      <c r="HO1525" s="5" t="n"/>
      <c r="HP1525" s="5" t="n"/>
      <c r="HQ1525" s="5" t="n"/>
      <c r="HR1525" s="5" t="n"/>
      <c r="HS1525" s="5" t="n"/>
    </row>
    <row r="1526">
      <c r="C1526" s="2" t="n"/>
      <c r="G1526" s="480" t="n"/>
      <c r="H1526" s="2" t="n"/>
      <c r="I1526" s="2" t="n"/>
      <c r="K1526" s="480" t="n"/>
      <c r="L1526" s="480" t="n"/>
      <c r="M1526" s="480" t="n"/>
      <c r="N1526" s="490" t="n"/>
      <c r="O1526" s="398" t="n"/>
      <c r="HM1526" s="5" t="n"/>
      <c r="HN1526" s="5" t="n"/>
      <c r="HO1526" s="5" t="n"/>
      <c r="HP1526" s="5" t="n"/>
      <c r="HQ1526" s="5" t="n"/>
      <c r="HR1526" s="5" t="n"/>
      <c r="HS1526" s="5" t="n"/>
    </row>
    <row r="1527">
      <c r="C1527" s="2" t="n"/>
      <c r="G1527" s="480" t="n"/>
      <c r="H1527" s="2" t="n"/>
      <c r="I1527" s="2" t="n"/>
      <c r="K1527" s="480" t="n"/>
      <c r="L1527" s="480" t="n"/>
      <c r="M1527" s="480" t="n"/>
      <c r="N1527" s="490" t="n"/>
      <c r="O1527" s="398" t="n"/>
      <c r="HM1527" s="5" t="n"/>
      <c r="HN1527" s="5" t="n"/>
      <c r="HO1527" s="5" t="n"/>
      <c r="HP1527" s="5" t="n"/>
      <c r="HQ1527" s="5" t="n"/>
      <c r="HR1527" s="5" t="n"/>
      <c r="HS1527" s="5" t="n"/>
    </row>
    <row r="1528">
      <c r="C1528" s="2" t="n"/>
      <c r="G1528" s="480" t="n"/>
      <c r="H1528" s="2" t="n"/>
      <c r="I1528" s="2" t="n"/>
      <c r="K1528" s="480" t="n"/>
      <c r="L1528" s="480" t="n"/>
      <c r="M1528" s="480" t="n"/>
      <c r="N1528" s="490" t="n"/>
      <c r="O1528" s="398" t="n"/>
      <c r="HM1528" s="5" t="n"/>
      <c r="HN1528" s="5" t="n"/>
      <c r="HO1528" s="5" t="n"/>
      <c r="HP1528" s="5" t="n"/>
      <c r="HQ1528" s="5" t="n"/>
      <c r="HR1528" s="5" t="n"/>
      <c r="HS1528" s="5" t="n"/>
    </row>
    <row r="1529">
      <c r="C1529" s="2" t="n"/>
      <c r="G1529" s="480" t="n"/>
      <c r="H1529" s="2" t="n"/>
      <c r="I1529" s="2" t="n"/>
      <c r="K1529" s="480" t="n"/>
      <c r="L1529" s="480" t="n"/>
      <c r="M1529" s="480" t="n"/>
      <c r="N1529" s="490" t="n"/>
      <c r="O1529" s="398" t="n"/>
      <c r="HM1529" s="5" t="n"/>
      <c r="HN1529" s="5" t="n"/>
      <c r="HO1529" s="5" t="n"/>
      <c r="HP1529" s="5" t="n"/>
      <c r="HQ1529" s="5" t="n"/>
      <c r="HR1529" s="5" t="n"/>
      <c r="HS1529" s="5" t="n"/>
    </row>
    <row r="1530">
      <c r="C1530" s="2" t="n"/>
      <c r="G1530" s="480" t="n"/>
      <c r="H1530" s="2" t="n"/>
      <c r="I1530" s="2" t="n"/>
      <c r="K1530" s="480" t="n"/>
      <c r="L1530" s="480" t="n"/>
      <c r="M1530" s="480" t="n"/>
      <c r="N1530" s="490" t="n"/>
      <c r="O1530" s="398" t="n"/>
      <c r="HM1530" s="5" t="n"/>
      <c r="HN1530" s="5" t="n"/>
      <c r="HO1530" s="5" t="n"/>
      <c r="HP1530" s="5" t="n"/>
      <c r="HQ1530" s="5" t="n"/>
      <c r="HR1530" s="5" t="n"/>
      <c r="HS1530" s="5" t="n"/>
    </row>
    <row r="1531">
      <c r="C1531" s="2" t="n"/>
      <c r="G1531" s="480" t="n"/>
      <c r="H1531" s="2" t="n"/>
      <c r="I1531" s="2" t="n"/>
      <c r="K1531" s="480" t="n"/>
      <c r="L1531" s="480" t="n"/>
      <c r="M1531" s="480" t="n"/>
      <c r="N1531" s="490" t="n"/>
      <c r="O1531" s="398" t="n"/>
      <c r="HM1531" s="5" t="n"/>
      <c r="HN1531" s="5" t="n"/>
      <c r="HO1531" s="5" t="n"/>
      <c r="HP1531" s="5" t="n"/>
      <c r="HQ1531" s="5" t="n"/>
      <c r="HR1531" s="5" t="n"/>
      <c r="HS1531" s="5" t="n"/>
    </row>
    <row r="1532">
      <c r="C1532" s="2" t="n"/>
      <c r="G1532" s="480" t="n"/>
      <c r="H1532" s="2" t="n"/>
      <c r="I1532" s="2" t="n"/>
      <c r="K1532" s="480" t="n"/>
      <c r="L1532" s="480" t="n"/>
      <c r="M1532" s="480" t="n"/>
      <c r="N1532" s="490" t="n"/>
      <c r="O1532" s="398" t="n"/>
      <c r="HM1532" s="5" t="n"/>
      <c r="HN1532" s="5" t="n"/>
      <c r="HO1532" s="5" t="n"/>
      <c r="HP1532" s="5" t="n"/>
      <c r="HQ1532" s="5" t="n"/>
      <c r="HR1532" s="5" t="n"/>
      <c r="HS1532" s="5" t="n"/>
    </row>
    <row r="1533">
      <c r="C1533" s="2" t="n"/>
      <c r="G1533" s="480" t="n"/>
      <c r="H1533" s="2" t="n"/>
      <c r="I1533" s="2" t="n"/>
      <c r="K1533" s="480" t="n"/>
      <c r="L1533" s="480" t="n"/>
      <c r="M1533" s="480" t="n"/>
      <c r="N1533" s="490" t="n"/>
      <c r="O1533" s="398" t="n"/>
      <c r="HM1533" s="5" t="n"/>
      <c r="HN1533" s="5" t="n"/>
      <c r="HO1533" s="5" t="n"/>
      <c r="HP1533" s="5" t="n"/>
      <c r="HQ1533" s="5" t="n"/>
      <c r="HR1533" s="5" t="n"/>
      <c r="HS1533" s="5" t="n"/>
    </row>
    <row r="1534">
      <c r="C1534" s="2" t="n"/>
      <c r="G1534" s="480" t="n"/>
      <c r="H1534" s="2" t="n"/>
      <c r="I1534" s="2" t="n"/>
      <c r="K1534" s="480" t="n"/>
      <c r="L1534" s="480" t="n"/>
      <c r="M1534" s="480" t="n"/>
      <c r="N1534" s="490" t="n"/>
      <c r="O1534" s="398" t="n"/>
      <c r="HM1534" s="5" t="n"/>
      <c r="HN1534" s="5" t="n"/>
      <c r="HO1534" s="5" t="n"/>
      <c r="HP1534" s="5" t="n"/>
      <c r="HQ1534" s="5" t="n"/>
      <c r="HR1534" s="5" t="n"/>
      <c r="HS1534" s="5" t="n"/>
    </row>
    <row r="1535">
      <c r="C1535" s="2" t="n"/>
      <c r="G1535" s="480" t="n"/>
      <c r="H1535" s="2" t="n"/>
      <c r="I1535" s="2" t="n"/>
      <c r="K1535" s="480" t="n"/>
      <c r="L1535" s="480" t="n"/>
      <c r="M1535" s="480" t="n"/>
      <c r="N1535" s="490" t="n"/>
      <c r="O1535" s="398" t="n"/>
      <c r="HM1535" s="5" t="n"/>
      <c r="HN1535" s="5" t="n"/>
      <c r="HO1535" s="5" t="n"/>
      <c r="HP1535" s="5" t="n"/>
      <c r="HQ1535" s="5" t="n"/>
      <c r="HR1535" s="5" t="n"/>
      <c r="HS1535" s="5" t="n"/>
    </row>
    <row r="1536">
      <c r="C1536" s="2" t="n"/>
      <c r="G1536" s="480" t="n"/>
      <c r="H1536" s="2" t="n"/>
      <c r="I1536" s="2" t="n"/>
      <c r="K1536" s="480" t="n"/>
      <c r="L1536" s="480" t="n"/>
      <c r="M1536" s="480" t="n"/>
      <c r="N1536" s="490" t="n"/>
      <c r="O1536" s="398" t="n"/>
      <c r="HM1536" s="5" t="n"/>
      <c r="HN1536" s="5" t="n"/>
      <c r="HO1536" s="5" t="n"/>
      <c r="HP1536" s="5" t="n"/>
      <c r="HQ1536" s="5" t="n"/>
      <c r="HR1536" s="5" t="n"/>
      <c r="HS1536" s="5" t="n"/>
    </row>
    <row r="1537">
      <c r="C1537" s="2" t="n"/>
      <c r="G1537" s="480" t="n"/>
      <c r="H1537" s="2" t="n"/>
      <c r="I1537" s="2" t="n"/>
      <c r="K1537" s="480" t="n"/>
      <c r="L1537" s="480" t="n"/>
      <c r="M1537" s="480" t="n"/>
      <c r="N1537" s="490" t="n"/>
      <c r="O1537" s="398" t="n"/>
      <c r="HM1537" s="5" t="n"/>
      <c r="HN1537" s="5" t="n"/>
      <c r="HO1537" s="5" t="n"/>
      <c r="HP1537" s="5" t="n"/>
      <c r="HQ1537" s="5" t="n"/>
      <c r="HR1537" s="5" t="n"/>
      <c r="HS1537" s="5" t="n"/>
    </row>
    <row r="1538">
      <c r="C1538" s="2" t="n"/>
      <c r="G1538" s="480" t="n"/>
      <c r="H1538" s="2" t="n"/>
      <c r="I1538" s="2" t="n"/>
      <c r="K1538" s="480" t="n"/>
      <c r="L1538" s="480" t="n"/>
      <c r="M1538" s="480" t="n"/>
      <c r="N1538" s="490" t="n"/>
      <c r="O1538" s="398" t="n"/>
      <c r="HM1538" s="5" t="n"/>
      <c r="HN1538" s="5" t="n"/>
      <c r="HO1538" s="5" t="n"/>
      <c r="HP1538" s="5" t="n"/>
      <c r="HQ1538" s="5" t="n"/>
      <c r="HR1538" s="5" t="n"/>
      <c r="HS1538" s="5" t="n"/>
    </row>
    <row r="1539">
      <c r="C1539" s="2" t="n"/>
      <c r="G1539" s="480" t="n"/>
      <c r="H1539" s="2" t="n"/>
      <c r="I1539" s="2" t="n"/>
      <c r="K1539" s="480" t="n"/>
      <c r="L1539" s="480" t="n"/>
      <c r="M1539" s="480" t="n"/>
      <c r="N1539" s="490" t="n"/>
      <c r="O1539" s="398" t="n"/>
      <c r="HM1539" s="5" t="n"/>
      <c r="HN1539" s="5" t="n"/>
      <c r="HO1539" s="5" t="n"/>
      <c r="HP1539" s="5" t="n"/>
      <c r="HQ1539" s="5" t="n"/>
      <c r="HR1539" s="5" t="n"/>
      <c r="HS1539" s="5" t="n"/>
    </row>
    <row r="1540">
      <c r="C1540" s="2" t="n"/>
      <c r="G1540" s="480" t="n"/>
      <c r="H1540" s="2" t="n"/>
      <c r="I1540" s="2" t="n"/>
      <c r="K1540" s="480" t="n"/>
      <c r="L1540" s="480" t="n"/>
      <c r="M1540" s="480" t="n"/>
      <c r="N1540" s="490" t="n"/>
      <c r="O1540" s="398" t="n"/>
      <c r="HM1540" s="5" t="n"/>
      <c r="HN1540" s="5" t="n"/>
      <c r="HO1540" s="5" t="n"/>
      <c r="HP1540" s="5" t="n"/>
      <c r="HQ1540" s="5" t="n"/>
      <c r="HR1540" s="5" t="n"/>
      <c r="HS1540" s="5" t="n"/>
    </row>
    <row r="1541">
      <c r="C1541" s="2" t="n"/>
      <c r="G1541" s="480" t="n"/>
      <c r="H1541" s="2" t="n"/>
      <c r="I1541" s="2" t="n"/>
      <c r="K1541" s="480" t="n"/>
      <c r="L1541" s="480" t="n"/>
      <c r="M1541" s="480" t="n"/>
      <c r="N1541" s="490" t="n"/>
      <c r="O1541" s="398" t="n"/>
      <c r="HM1541" s="5" t="n"/>
      <c r="HN1541" s="5" t="n"/>
      <c r="HO1541" s="5" t="n"/>
      <c r="HP1541" s="5" t="n"/>
      <c r="HQ1541" s="5" t="n"/>
      <c r="HR1541" s="5" t="n"/>
      <c r="HS1541" s="5" t="n"/>
    </row>
    <row r="1542">
      <c r="C1542" s="2" t="n"/>
      <c r="G1542" s="480" t="n"/>
      <c r="H1542" s="2" t="n"/>
      <c r="I1542" s="2" t="n"/>
      <c r="K1542" s="480" t="n"/>
      <c r="L1542" s="480" t="n"/>
      <c r="M1542" s="480" t="n"/>
      <c r="N1542" s="490" t="n"/>
      <c r="O1542" s="398" t="n"/>
      <c r="HM1542" s="5" t="n"/>
      <c r="HN1542" s="5" t="n"/>
      <c r="HO1542" s="5" t="n"/>
      <c r="HP1542" s="5" t="n"/>
      <c r="HQ1542" s="5" t="n"/>
      <c r="HR1542" s="5" t="n"/>
      <c r="HS1542" s="5" t="n"/>
    </row>
    <row r="1543">
      <c r="C1543" s="2" t="n"/>
      <c r="G1543" s="480" t="n"/>
      <c r="H1543" s="2" t="n"/>
      <c r="I1543" s="2" t="n"/>
      <c r="K1543" s="480" t="n"/>
      <c r="L1543" s="480" t="n"/>
      <c r="M1543" s="480" t="n"/>
      <c r="N1543" s="490" t="n"/>
      <c r="O1543" s="398" t="n"/>
      <c r="HM1543" s="5" t="n"/>
      <c r="HN1543" s="5" t="n"/>
      <c r="HO1543" s="5" t="n"/>
      <c r="HP1543" s="5" t="n"/>
      <c r="HQ1543" s="5" t="n"/>
      <c r="HR1543" s="5" t="n"/>
      <c r="HS1543" s="5" t="n"/>
    </row>
    <row r="1544">
      <c r="C1544" s="2" t="n"/>
      <c r="G1544" s="480" t="n"/>
      <c r="H1544" s="2" t="n"/>
      <c r="I1544" s="2" t="n"/>
      <c r="K1544" s="480" t="n"/>
      <c r="L1544" s="480" t="n"/>
      <c r="M1544" s="480" t="n"/>
      <c r="N1544" s="490" t="n"/>
      <c r="O1544" s="398" t="n"/>
      <c r="HM1544" s="5" t="n"/>
      <c r="HN1544" s="5" t="n"/>
      <c r="HO1544" s="5" t="n"/>
      <c r="HP1544" s="5" t="n"/>
      <c r="HQ1544" s="5" t="n"/>
      <c r="HR1544" s="5" t="n"/>
      <c r="HS1544" s="5" t="n"/>
    </row>
    <row r="1545">
      <c r="C1545" s="2" t="n"/>
      <c r="G1545" s="480" t="n"/>
      <c r="H1545" s="2" t="n"/>
      <c r="I1545" s="2" t="n"/>
      <c r="K1545" s="480" t="n"/>
      <c r="L1545" s="480" t="n"/>
      <c r="M1545" s="480" t="n"/>
      <c r="N1545" s="490" t="n"/>
      <c r="O1545" s="398" t="n"/>
      <c r="HM1545" s="5" t="n"/>
      <c r="HN1545" s="5" t="n"/>
      <c r="HO1545" s="5" t="n"/>
      <c r="HP1545" s="5" t="n"/>
      <c r="HQ1545" s="5" t="n"/>
      <c r="HR1545" s="5" t="n"/>
      <c r="HS1545" s="5" t="n"/>
    </row>
    <row r="1546">
      <c r="C1546" s="2" t="n"/>
      <c r="G1546" s="480" t="n"/>
      <c r="H1546" s="2" t="n"/>
      <c r="I1546" s="2" t="n"/>
      <c r="K1546" s="480" t="n"/>
      <c r="L1546" s="480" t="n"/>
      <c r="M1546" s="480" t="n"/>
      <c r="N1546" s="490" t="n"/>
      <c r="O1546" s="398" t="n"/>
      <c r="HM1546" s="5" t="n"/>
      <c r="HN1546" s="5" t="n"/>
      <c r="HO1546" s="5" t="n"/>
      <c r="HP1546" s="5" t="n"/>
      <c r="HQ1546" s="5" t="n"/>
      <c r="HR1546" s="5" t="n"/>
      <c r="HS1546" s="5" t="n"/>
    </row>
    <row r="1547">
      <c r="C1547" s="2" t="n"/>
      <c r="G1547" s="480" t="n"/>
      <c r="H1547" s="2" t="n"/>
      <c r="I1547" s="2" t="n"/>
      <c r="K1547" s="480" t="n"/>
      <c r="L1547" s="480" t="n"/>
      <c r="M1547" s="480" t="n"/>
      <c r="N1547" s="490" t="n"/>
      <c r="O1547" s="398" t="n"/>
      <c r="HM1547" s="5" t="n"/>
      <c r="HN1547" s="5" t="n"/>
      <c r="HO1547" s="5" t="n"/>
      <c r="HP1547" s="5" t="n"/>
      <c r="HQ1547" s="5" t="n"/>
      <c r="HR1547" s="5" t="n"/>
      <c r="HS1547" s="5" t="n"/>
    </row>
    <row r="1548">
      <c r="C1548" s="2" t="n"/>
      <c r="G1548" s="480" t="n"/>
      <c r="H1548" s="2" t="n"/>
      <c r="I1548" s="2" t="n"/>
      <c r="K1548" s="480" t="n"/>
      <c r="L1548" s="480" t="n"/>
      <c r="M1548" s="480" t="n"/>
      <c r="N1548" s="490" t="n"/>
      <c r="O1548" s="398" t="n"/>
      <c r="HM1548" s="5" t="n"/>
      <c r="HN1548" s="5" t="n"/>
      <c r="HO1548" s="5" t="n"/>
      <c r="HP1548" s="5" t="n"/>
      <c r="HQ1548" s="5" t="n"/>
      <c r="HR1548" s="5" t="n"/>
      <c r="HS1548" s="5" t="n"/>
    </row>
    <row r="1549">
      <c r="C1549" s="2" t="n"/>
      <c r="G1549" s="480" t="n"/>
      <c r="H1549" s="2" t="n"/>
      <c r="I1549" s="2" t="n"/>
      <c r="K1549" s="480" t="n"/>
      <c r="L1549" s="480" t="n"/>
      <c r="M1549" s="480" t="n"/>
      <c r="N1549" s="490" t="n"/>
      <c r="O1549" s="398" t="n"/>
      <c r="HM1549" s="5" t="n"/>
      <c r="HN1549" s="5" t="n"/>
      <c r="HO1549" s="5" t="n"/>
      <c r="HP1549" s="5" t="n"/>
      <c r="HQ1549" s="5" t="n"/>
      <c r="HR1549" s="5" t="n"/>
      <c r="HS1549" s="5" t="n"/>
    </row>
    <row r="1550">
      <c r="C1550" s="2" t="n"/>
      <c r="G1550" s="480" t="n"/>
      <c r="H1550" s="2" t="n"/>
      <c r="I1550" s="2" t="n"/>
      <c r="K1550" s="480" t="n"/>
      <c r="L1550" s="480" t="n"/>
      <c r="M1550" s="480" t="n"/>
      <c r="N1550" s="490" t="n"/>
      <c r="O1550" s="398" t="n"/>
      <c r="HM1550" s="5" t="n"/>
      <c r="HN1550" s="5" t="n"/>
      <c r="HO1550" s="5" t="n"/>
      <c r="HP1550" s="5" t="n"/>
      <c r="HQ1550" s="5" t="n"/>
      <c r="HR1550" s="5" t="n"/>
      <c r="HS1550" s="5" t="n"/>
    </row>
    <row r="1551">
      <c r="C1551" s="2" t="n"/>
      <c r="G1551" s="480" t="n"/>
      <c r="H1551" s="2" t="n"/>
      <c r="I1551" s="2" t="n"/>
      <c r="K1551" s="480" t="n"/>
      <c r="L1551" s="480" t="n"/>
      <c r="M1551" s="480" t="n"/>
      <c r="N1551" s="490" t="n"/>
      <c r="O1551" s="398" t="n"/>
      <c r="HM1551" s="5" t="n"/>
      <c r="HN1551" s="5" t="n"/>
      <c r="HO1551" s="5" t="n"/>
      <c r="HP1551" s="5" t="n"/>
      <c r="HQ1551" s="5" t="n"/>
      <c r="HR1551" s="5" t="n"/>
      <c r="HS1551" s="5" t="n"/>
    </row>
    <row r="1552">
      <c r="C1552" s="2" t="n"/>
      <c r="G1552" s="480" t="n"/>
      <c r="H1552" s="2" t="n"/>
      <c r="I1552" s="2" t="n"/>
      <c r="K1552" s="480" t="n"/>
      <c r="L1552" s="480" t="n"/>
      <c r="M1552" s="480" t="n"/>
      <c r="N1552" s="490" t="n"/>
      <c r="O1552" s="398" t="n"/>
      <c r="HM1552" s="5" t="n"/>
      <c r="HN1552" s="5" t="n"/>
      <c r="HO1552" s="5" t="n"/>
      <c r="HP1552" s="5" t="n"/>
      <c r="HQ1552" s="5" t="n"/>
      <c r="HR1552" s="5" t="n"/>
      <c r="HS1552" s="5" t="n"/>
    </row>
    <row r="1553">
      <c r="C1553" s="2" t="n"/>
      <c r="G1553" s="480" t="n"/>
      <c r="H1553" s="2" t="n"/>
      <c r="I1553" s="2" t="n"/>
      <c r="K1553" s="480" t="n"/>
      <c r="L1553" s="480" t="n"/>
      <c r="M1553" s="480" t="n"/>
      <c r="N1553" s="490" t="n"/>
      <c r="O1553" s="398" t="n"/>
      <c r="HM1553" s="5" t="n"/>
      <c r="HN1553" s="5" t="n"/>
      <c r="HO1553" s="5" t="n"/>
      <c r="HP1553" s="5" t="n"/>
      <c r="HQ1553" s="5" t="n"/>
      <c r="HR1553" s="5" t="n"/>
      <c r="HS1553" s="5" t="n"/>
    </row>
    <row r="1554">
      <c r="C1554" s="2" t="n"/>
      <c r="G1554" s="480" t="n"/>
      <c r="H1554" s="2" t="n"/>
      <c r="I1554" s="2" t="n"/>
      <c r="K1554" s="480" t="n"/>
      <c r="L1554" s="480" t="n"/>
      <c r="M1554" s="480" t="n"/>
      <c r="N1554" s="490" t="n"/>
      <c r="O1554" s="398" t="n"/>
      <c r="HM1554" s="5" t="n"/>
      <c r="HN1554" s="5" t="n"/>
      <c r="HO1554" s="5" t="n"/>
      <c r="HP1554" s="5" t="n"/>
      <c r="HQ1554" s="5" t="n"/>
      <c r="HR1554" s="5" t="n"/>
      <c r="HS1554" s="5" t="n"/>
    </row>
    <row r="1555">
      <c r="C1555" s="2" t="n"/>
      <c r="G1555" s="480" t="n"/>
      <c r="H1555" s="2" t="n"/>
      <c r="I1555" s="2" t="n"/>
      <c r="K1555" s="480" t="n"/>
      <c r="L1555" s="480" t="n"/>
      <c r="M1555" s="480" t="n"/>
      <c r="N1555" s="490" t="n"/>
      <c r="O1555" s="398" t="n"/>
      <c r="HM1555" s="5" t="n"/>
      <c r="HN1555" s="5" t="n"/>
      <c r="HO1555" s="5" t="n"/>
      <c r="HP1555" s="5" t="n"/>
      <c r="HQ1555" s="5" t="n"/>
      <c r="HR1555" s="5" t="n"/>
      <c r="HS1555" s="5" t="n"/>
    </row>
    <row r="1556">
      <c r="C1556" s="2" t="n"/>
      <c r="G1556" s="480" t="n"/>
      <c r="H1556" s="2" t="n"/>
      <c r="I1556" s="2" t="n"/>
      <c r="K1556" s="480" t="n"/>
      <c r="L1556" s="480" t="n"/>
      <c r="M1556" s="480" t="n"/>
      <c r="N1556" s="490" t="n"/>
      <c r="O1556" s="398" t="n"/>
      <c r="HM1556" s="5" t="n"/>
      <c r="HN1556" s="5" t="n"/>
      <c r="HO1556" s="5" t="n"/>
      <c r="HP1556" s="5" t="n"/>
      <c r="HQ1556" s="5" t="n"/>
      <c r="HR1556" s="5" t="n"/>
      <c r="HS1556" s="5" t="n"/>
    </row>
    <row r="1557">
      <c r="C1557" s="2" t="n"/>
      <c r="G1557" s="480" t="n"/>
      <c r="H1557" s="2" t="n"/>
      <c r="I1557" s="2" t="n"/>
      <c r="K1557" s="480" t="n"/>
      <c r="L1557" s="480" t="n"/>
      <c r="M1557" s="480" t="n"/>
      <c r="N1557" s="490" t="n"/>
      <c r="O1557" s="398" t="n"/>
      <c r="HM1557" s="5" t="n"/>
      <c r="HN1557" s="5" t="n"/>
      <c r="HO1557" s="5" t="n"/>
      <c r="HP1557" s="5" t="n"/>
      <c r="HQ1557" s="5" t="n"/>
      <c r="HR1557" s="5" t="n"/>
      <c r="HS1557" s="5" t="n"/>
    </row>
    <row r="1558">
      <c r="C1558" s="2" t="n"/>
      <c r="G1558" s="480" t="n"/>
      <c r="H1558" s="2" t="n"/>
      <c r="I1558" s="2" t="n"/>
      <c r="K1558" s="480" t="n"/>
      <c r="L1558" s="480" t="n"/>
      <c r="M1558" s="480" t="n"/>
      <c r="N1558" s="490" t="n"/>
      <c r="O1558" s="398" t="n"/>
      <c r="HM1558" s="5" t="n"/>
      <c r="HN1558" s="5" t="n"/>
      <c r="HO1558" s="5" t="n"/>
      <c r="HP1558" s="5" t="n"/>
      <c r="HQ1558" s="5" t="n"/>
      <c r="HR1558" s="5" t="n"/>
      <c r="HS1558" s="5" t="n"/>
    </row>
    <row r="1559">
      <c r="C1559" s="2" t="n"/>
      <c r="G1559" s="480" t="n"/>
      <c r="H1559" s="2" t="n"/>
      <c r="I1559" s="2" t="n"/>
      <c r="K1559" s="480" t="n"/>
      <c r="L1559" s="480" t="n"/>
      <c r="M1559" s="480" t="n"/>
      <c r="N1559" s="490" t="n"/>
      <c r="O1559" s="398" t="n"/>
      <c r="HM1559" s="5" t="n"/>
      <c r="HN1559" s="5" t="n"/>
      <c r="HO1559" s="5" t="n"/>
      <c r="HP1559" s="5" t="n"/>
      <c r="HQ1559" s="5" t="n"/>
      <c r="HR1559" s="5" t="n"/>
      <c r="HS1559" s="5" t="n"/>
    </row>
    <row r="1560">
      <c r="C1560" s="2" t="n"/>
      <c r="G1560" s="480" t="n"/>
      <c r="H1560" s="2" t="n"/>
      <c r="I1560" s="2" t="n"/>
      <c r="K1560" s="480" t="n"/>
      <c r="L1560" s="480" t="n"/>
      <c r="M1560" s="480" t="n"/>
      <c r="N1560" s="490" t="n"/>
      <c r="O1560" s="398" t="n"/>
      <c r="HM1560" s="5" t="n"/>
      <c r="HN1560" s="5" t="n"/>
      <c r="HO1560" s="5" t="n"/>
      <c r="HP1560" s="5" t="n"/>
      <c r="HQ1560" s="5" t="n"/>
      <c r="HR1560" s="5" t="n"/>
      <c r="HS1560" s="5" t="n"/>
    </row>
    <row r="1561">
      <c r="C1561" s="2" t="n"/>
      <c r="G1561" s="480" t="n"/>
      <c r="H1561" s="2" t="n"/>
      <c r="I1561" s="2" t="n"/>
      <c r="K1561" s="480" t="n"/>
      <c r="L1561" s="480" t="n"/>
      <c r="M1561" s="480" t="n"/>
      <c r="N1561" s="490" t="n"/>
      <c r="O1561" s="398" t="n"/>
      <c r="HM1561" s="5" t="n"/>
      <c r="HN1561" s="5" t="n"/>
      <c r="HO1561" s="5" t="n"/>
      <c r="HP1561" s="5" t="n"/>
      <c r="HQ1561" s="5" t="n"/>
      <c r="HR1561" s="5" t="n"/>
      <c r="HS1561" s="5" t="n"/>
    </row>
    <row r="1562">
      <c r="C1562" s="2" t="n"/>
      <c r="G1562" s="480" t="n"/>
      <c r="H1562" s="2" t="n"/>
      <c r="I1562" s="2" t="n"/>
      <c r="K1562" s="480" t="n"/>
      <c r="L1562" s="480" t="n"/>
      <c r="M1562" s="480" t="n"/>
      <c r="N1562" s="490" t="n"/>
      <c r="O1562" s="398" t="n"/>
      <c r="HM1562" s="5" t="n"/>
      <c r="HN1562" s="5" t="n"/>
      <c r="HO1562" s="5" t="n"/>
      <c r="HP1562" s="5" t="n"/>
      <c r="HQ1562" s="5" t="n"/>
      <c r="HR1562" s="5" t="n"/>
      <c r="HS1562" s="5" t="n"/>
    </row>
    <row r="1563">
      <c r="C1563" s="2" t="n"/>
      <c r="G1563" s="480" t="n"/>
      <c r="H1563" s="2" t="n"/>
      <c r="I1563" s="2" t="n"/>
      <c r="K1563" s="480" t="n"/>
      <c r="L1563" s="480" t="n"/>
      <c r="M1563" s="480" t="n"/>
      <c r="N1563" s="490" t="n"/>
      <c r="O1563" s="398" t="n"/>
      <c r="HM1563" s="5" t="n"/>
      <c r="HN1563" s="5" t="n"/>
      <c r="HO1563" s="5" t="n"/>
      <c r="HP1563" s="5" t="n"/>
      <c r="HQ1563" s="5" t="n"/>
      <c r="HR1563" s="5" t="n"/>
      <c r="HS1563" s="5" t="n"/>
    </row>
    <row r="1564">
      <c r="C1564" s="2" t="n"/>
      <c r="G1564" s="480" t="n"/>
      <c r="H1564" s="2" t="n"/>
      <c r="I1564" s="2" t="n"/>
      <c r="K1564" s="480" t="n"/>
      <c r="L1564" s="480" t="n"/>
      <c r="M1564" s="480" t="n"/>
      <c r="N1564" s="490" t="n"/>
      <c r="O1564" s="398" t="n"/>
      <c r="HM1564" s="5" t="n"/>
      <c r="HN1564" s="5" t="n"/>
      <c r="HO1564" s="5" t="n"/>
      <c r="HP1564" s="5" t="n"/>
      <c r="HQ1564" s="5" t="n"/>
      <c r="HR1564" s="5" t="n"/>
      <c r="HS1564" s="5" t="n"/>
    </row>
    <row r="1565">
      <c r="C1565" s="2" t="n"/>
      <c r="G1565" s="480" t="n"/>
      <c r="H1565" s="2" t="n"/>
      <c r="I1565" s="2" t="n"/>
      <c r="K1565" s="480" t="n"/>
      <c r="L1565" s="480" t="n"/>
      <c r="M1565" s="480" t="n"/>
      <c r="N1565" s="490" t="n"/>
      <c r="O1565" s="398" t="n"/>
      <c r="HM1565" s="5" t="n"/>
      <c r="HN1565" s="5" t="n"/>
      <c r="HO1565" s="5" t="n"/>
      <c r="HP1565" s="5" t="n"/>
      <c r="HQ1565" s="5" t="n"/>
      <c r="HR1565" s="5" t="n"/>
      <c r="HS1565" s="5" t="n"/>
    </row>
    <row r="1566">
      <c r="C1566" s="2" t="n"/>
      <c r="G1566" s="480" t="n"/>
      <c r="H1566" s="2" t="n"/>
      <c r="I1566" s="2" t="n"/>
      <c r="K1566" s="480" t="n"/>
      <c r="L1566" s="480" t="n"/>
      <c r="M1566" s="480" t="n"/>
      <c r="N1566" s="490" t="n"/>
      <c r="O1566" s="398" t="n"/>
      <c r="HM1566" s="5" t="n"/>
      <c r="HN1566" s="5" t="n"/>
      <c r="HO1566" s="5" t="n"/>
      <c r="HP1566" s="5" t="n"/>
      <c r="HQ1566" s="5" t="n"/>
      <c r="HR1566" s="5" t="n"/>
      <c r="HS1566" s="5" t="n"/>
    </row>
    <row r="1567">
      <c r="C1567" s="2" t="n"/>
      <c r="G1567" s="480" t="n"/>
      <c r="H1567" s="2" t="n"/>
      <c r="I1567" s="2" t="n"/>
      <c r="K1567" s="480" t="n"/>
      <c r="L1567" s="480" t="n"/>
      <c r="M1567" s="480" t="n"/>
      <c r="N1567" s="490" t="n"/>
      <c r="O1567" s="398" t="n"/>
      <c r="HM1567" s="5" t="n"/>
      <c r="HN1567" s="5" t="n"/>
      <c r="HO1567" s="5" t="n"/>
      <c r="HP1567" s="5" t="n"/>
      <c r="HQ1567" s="5" t="n"/>
      <c r="HR1567" s="5" t="n"/>
      <c r="HS1567" s="5" t="n"/>
    </row>
    <row r="1568">
      <c r="C1568" s="2" t="n"/>
      <c r="G1568" s="480" t="n"/>
      <c r="H1568" s="2" t="n"/>
      <c r="I1568" s="2" t="n"/>
      <c r="K1568" s="480" t="n"/>
      <c r="L1568" s="480" t="n"/>
      <c r="M1568" s="480" t="n"/>
      <c r="N1568" s="490" t="n"/>
      <c r="O1568" s="398" t="n"/>
      <c r="HM1568" s="5" t="n"/>
      <c r="HN1568" s="5" t="n"/>
      <c r="HO1568" s="5" t="n"/>
      <c r="HP1568" s="5" t="n"/>
      <c r="HQ1568" s="5" t="n"/>
      <c r="HR1568" s="5" t="n"/>
      <c r="HS1568" s="5" t="n"/>
    </row>
    <row r="1569">
      <c r="C1569" s="2" t="n"/>
      <c r="G1569" s="480" t="n"/>
      <c r="H1569" s="2" t="n"/>
      <c r="I1569" s="2" t="n"/>
      <c r="K1569" s="480" t="n"/>
      <c r="L1569" s="480" t="n"/>
      <c r="M1569" s="480" t="n"/>
      <c r="N1569" s="490" t="n"/>
      <c r="O1569" s="398" t="n"/>
      <c r="HM1569" s="5" t="n"/>
      <c r="HN1569" s="5" t="n"/>
      <c r="HO1569" s="5" t="n"/>
      <c r="HP1569" s="5" t="n"/>
      <c r="HQ1569" s="5" t="n"/>
      <c r="HR1569" s="5" t="n"/>
      <c r="HS1569" s="5" t="n"/>
    </row>
    <row r="1570">
      <c r="C1570" s="2" t="n"/>
      <c r="G1570" s="480" t="n"/>
      <c r="H1570" s="2" t="n"/>
      <c r="I1570" s="2" t="n"/>
      <c r="K1570" s="480" t="n"/>
      <c r="L1570" s="480" t="n"/>
      <c r="M1570" s="480" t="n"/>
      <c r="N1570" s="490" t="n"/>
      <c r="O1570" s="398" t="n"/>
      <c r="HM1570" s="5" t="n"/>
      <c r="HN1570" s="5" t="n"/>
      <c r="HO1570" s="5" t="n"/>
      <c r="HP1570" s="5" t="n"/>
      <c r="HQ1570" s="5" t="n"/>
      <c r="HR1570" s="5" t="n"/>
      <c r="HS1570" s="5" t="n"/>
    </row>
    <row r="1571">
      <c r="C1571" s="2" t="n"/>
      <c r="G1571" s="480" t="n"/>
      <c r="H1571" s="2" t="n"/>
      <c r="I1571" s="2" t="n"/>
      <c r="K1571" s="480" t="n"/>
      <c r="L1571" s="480" t="n"/>
      <c r="M1571" s="480" t="n"/>
      <c r="N1571" s="490" t="n"/>
      <c r="O1571" s="398" t="n"/>
      <c r="HM1571" s="5" t="n"/>
      <c r="HN1571" s="5" t="n"/>
      <c r="HO1571" s="5" t="n"/>
      <c r="HP1571" s="5" t="n"/>
      <c r="HQ1571" s="5" t="n"/>
      <c r="HR1571" s="5" t="n"/>
      <c r="HS1571" s="5" t="n"/>
    </row>
    <row r="1572">
      <c r="C1572" s="2" t="n"/>
      <c r="G1572" s="480" t="n"/>
      <c r="H1572" s="2" t="n"/>
      <c r="I1572" s="2" t="n"/>
      <c r="K1572" s="480" t="n"/>
      <c r="L1572" s="480" t="n"/>
      <c r="M1572" s="480" t="n"/>
      <c r="N1572" s="490" t="n"/>
      <c r="O1572" s="398" t="n"/>
      <c r="HM1572" s="5" t="n"/>
      <c r="HN1572" s="5" t="n"/>
      <c r="HO1572" s="5" t="n"/>
      <c r="HP1572" s="5" t="n"/>
      <c r="HQ1572" s="5" t="n"/>
      <c r="HR1572" s="5" t="n"/>
      <c r="HS1572" s="5" t="n"/>
    </row>
    <row r="1573">
      <c r="C1573" s="2" t="n"/>
      <c r="G1573" s="480" t="n"/>
      <c r="H1573" s="2" t="n"/>
      <c r="I1573" s="2" t="n"/>
      <c r="K1573" s="480" t="n"/>
      <c r="L1573" s="480" t="n"/>
      <c r="M1573" s="480" t="n"/>
      <c r="N1573" s="490" t="n"/>
      <c r="O1573" s="398" t="n"/>
      <c r="HM1573" s="5" t="n"/>
      <c r="HN1573" s="5" t="n"/>
      <c r="HO1573" s="5" t="n"/>
      <c r="HP1573" s="5" t="n"/>
      <c r="HQ1573" s="5" t="n"/>
      <c r="HR1573" s="5" t="n"/>
      <c r="HS1573" s="5" t="n"/>
    </row>
    <row r="1574">
      <c r="C1574" s="2" t="n"/>
      <c r="G1574" s="480" t="n"/>
      <c r="H1574" s="2" t="n"/>
      <c r="I1574" s="2" t="n"/>
      <c r="K1574" s="480" t="n"/>
      <c r="L1574" s="480" t="n"/>
      <c r="M1574" s="480" t="n"/>
      <c r="N1574" s="490" t="n"/>
      <c r="O1574" s="398" t="n"/>
      <c r="HM1574" s="5" t="n"/>
      <c r="HN1574" s="5" t="n"/>
      <c r="HO1574" s="5" t="n"/>
      <c r="HP1574" s="5" t="n"/>
      <c r="HQ1574" s="5" t="n"/>
      <c r="HR1574" s="5" t="n"/>
      <c r="HS1574" s="5" t="n"/>
    </row>
    <row r="1575">
      <c r="C1575" s="2" t="n"/>
      <c r="G1575" s="480" t="n"/>
      <c r="H1575" s="2" t="n"/>
      <c r="I1575" s="2" t="n"/>
      <c r="K1575" s="480" t="n"/>
      <c r="L1575" s="480" t="n"/>
      <c r="M1575" s="480" t="n"/>
      <c r="N1575" s="490" t="n"/>
      <c r="O1575" s="398" t="n"/>
      <c r="HM1575" s="5" t="n"/>
      <c r="HN1575" s="5" t="n"/>
      <c r="HO1575" s="5" t="n"/>
      <c r="HP1575" s="5" t="n"/>
      <c r="HQ1575" s="5" t="n"/>
      <c r="HR1575" s="5" t="n"/>
      <c r="HS1575" s="5" t="n"/>
    </row>
    <row r="1576">
      <c r="C1576" s="2" t="n"/>
      <c r="G1576" s="480" t="n"/>
      <c r="H1576" s="2" t="n"/>
      <c r="I1576" s="2" t="n"/>
      <c r="K1576" s="480" t="n"/>
      <c r="L1576" s="480" t="n"/>
      <c r="M1576" s="480" t="n"/>
      <c r="N1576" s="490" t="n"/>
      <c r="O1576" s="398" t="n"/>
      <c r="HM1576" s="5" t="n"/>
      <c r="HN1576" s="5" t="n"/>
      <c r="HO1576" s="5" t="n"/>
      <c r="HP1576" s="5" t="n"/>
      <c r="HQ1576" s="5" t="n"/>
      <c r="HR1576" s="5" t="n"/>
      <c r="HS1576" s="5" t="n"/>
    </row>
    <row r="1577">
      <c r="C1577" s="2" t="n"/>
      <c r="G1577" s="480" t="n"/>
      <c r="H1577" s="2" t="n"/>
      <c r="I1577" s="2" t="n"/>
      <c r="K1577" s="480" t="n"/>
      <c r="L1577" s="480" t="n"/>
      <c r="M1577" s="480" t="n"/>
      <c r="N1577" s="490" t="n"/>
      <c r="O1577" s="398" t="n"/>
      <c r="HM1577" s="5" t="n"/>
      <c r="HN1577" s="5" t="n"/>
      <c r="HO1577" s="5" t="n"/>
      <c r="HP1577" s="5" t="n"/>
      <c r="HQ1577" s="5" t="n"/>
      <c r="HR1577" s="5" t="n"/>
      <c r="HS1577" s="5" t="n"/>
    </row>
    <row r="1578">
      <c r="C1578" s="2" t="n"/>
      <c r="G1578" s="480" t="n"/>
      <c r="H1578" s="2" t="n"/>
      <c r="I1578" s="2" t="n"/>
      <c r="K1578" s="480" t="n"/>
      <c r="L1578" s="480" t="n"/>
      <c r="M1578" s="480" t="n"/>
      <c r="N1578" s="490" t="n"/>
      <c r="O1578" s="398" t="n"/>
      <c r="HM1578" s="5" t="n"/>
      <c r="HN1578" s="5" t="n"/>
      <c r="HO1578" s="5" t="n"/>
      <c r="HP1578" s="5" t="n"/>
      <c r="HQ1578" s="5" t="n"/>
      <c r="HR1578" s="5" t="n"/>
      <c r="HS1578" s="5" t="n"/>
    </row>
    <row r="1579">
      <c r="C1579" s="2" t="n"/>
      <c r="G1579" s="480" t="n"/>
      <c r="H1579" s="2" t="n"/>
      <c r="I1579" s="2" t="n"/>
      <c r="K1579" s="480" t="n"/>
      <c r="L1579" s="480" t="n"/>
      <c r="M1579" s="480" t="n"/>
      <c r="N1579" s="490" t="n"/>
      <c r="O1579" s="398" t="n"/>
      <c r="HM1579" s="5" t="n"/>
      <c r="HN1579" s="5" t="n"/>
      <c r="HO1579" s="5" t="n"/>
      <c r="HP1579" s="5" t="n"/>
      <c r="HQ1579" s="5" t="n"/>
      <c r="HR1579" s="5" t="n"/>
      <c r="HS1579" s="5" t="n"/>
    </row>
    <row r="1580">
      <c r="C1580" s="2" t="n"/>
      <c r="G1580" s="480" t="n"/>
      <c r="H1580" s="2" t="n"/>
      <c r="I1580" s="2" t="n"/>
      <c r="K1580" s="480" t="n"/>
      <c r="L1580" s="480" t="n"/>
      <c r="M1580" s="480" t="n"/>
      <c r="N1580" s="490" t="n"/>
      <c r="O1580" s="398" t="n"/>
      <c r="HM1580" s="5" t="n"/>
      <c r="HN1580" s="5" t="n"/>
      <c r="HO1580" s="5" t="n"/>
      <c r="HP1580" s="5" t="n"/>
      <c r="HQ1580" s="5" t="n"/>
      <c r="HR1580" s="5" t="n"/>
      <c r="HS1580" s="5" t="n"/>
    </row>
    <row r="1581">
      <c r="C1581" s="2" t="n"/>
      <c r="G1581" s="480" t="n"/>
      <c r="H1581" s="2" t="n"/>
      <c r="I1581" s="2" t="n"/>
      <c r="K1581" s="480" t="n"/>
      <c r="L1581" s="480" t="n"/>
      <c r="M1581" s="480" t="n"/>
      <c r="N1581" s="490" t="n"/>
      <c r="O1581" s="398" t="n"/>
      <c r="HM1581" s="5" t="n"/>
      <c r="HN1581" s="5" t="n"/>
      <c r="HO1581" s="5" t="n"/>
      <c r="HP1581" s="5" t="n"/>
      <c r="HQ1581" s="5" t="n"/>
      <c r="HR1581" s="5" t="n"/>
      <c r="HS1581" s="5" t="n"/>
    </row>
    <row r="1582">
      <c r="C1582" s="2" t="n"/>
      <c r="G1582" s="480" t="n"/>
      <c r="H1582" s="2" t="n"/>
      <c r="I1582" s="2" t="n"/>
      <c r="K1582" s="480" t="n"/>
      <c r="L1582" s="480" t="n"/>
      <c r="M1582" s="480" t="n"/>
      <c r="N1582" s="490" t="n"/>
      <c r="O1582" s="398" t="n"/>
      <c r="HM1582" s="5" t="n"/>
      <c r="HN1582" s="5" t="n"/>
      <c r="HO1582" s="5" t="n"/>
      <c r="HP1582" s="5" t="n"/>
      <c r="HQ1582" s="5" t="n"/>
      <c r="HR1582" s="5" t="n"/>
      <c r="HS1582" s="5" t="n"/>
    </row>
    <row r="1583">
      <c r="C1583" s="2" t="n"/>
      <c r="G1583" s="480" t="n"/>
      <c r="H1583" s="2" t="n"/>
      <c r="I1583" s="2" t="n"/>
      <c r="K1583" s="480" t="n"/>
      <c r="L1583" s="480" t="n"/>
      <c r="M1583" s="480" t="n"/>
      <c r="N1583" s="490" t="n"/>
      <c r="O1583" s="398" t="n"/>
      <c r="HM1583" s="5" t="n"/>
      <c r="HN1583" s="5" t="n"/>
      <c r="HO1583" s="5" t="n"/>
      <c r="HP1583" s="5" t="n"/>
      <c r="HQ1583" s="5" t="n"/>
      <c r="HR1583" s="5" t="n"/>
      <c r="HS1583" s="5" t="n"/>
    </row>
    <row r="1584">
      <c r="C1584" s="2" t="n"/>
      <c r="G1584" s="480" t="n"/>
      <c r="H1584" s="2" t="n"/>
      <c r="I1584" s="2" t="n"/>
      <c r="K1584" s="480" t="n"/>
      <c r="L1584" s="480" t="n"/>
      <c r="M1584" s="480" t="n"/>
      <c r="N1584" s="490" t="n"/>
      <c r="O1584" s="398" t="n"/>
      <c r="HM1584" s="5" t="n"/>
      <c r="HN1584" s="5" t="n"/>
      <c r="HO1584" s="5" t="n"/>
      <c r="HP1584" s="5" t="n"/>
      <c r="HQ1584" s="5" t="n"/>
      <c r="HR1584" s="5" t="n"/>
      <c r="HS1584" s="5" t="n"/>
    </row>
    <row r="1585">
      <c r="C1585" s="2" t="n"/>
      <c r="G1585" s="480" t="n"/>
      <c r="H1585" s="2" t="n"/>
      <c r="I1585" s="2" t="n"/>
      <c r="K1585" s="480" t="n"/>
      <c r="L1585" s="480" t="n"/>
      <c r="M1585" s="480" t="n"/>
      <c r="N1585" s="490" t="n"/>
      <c r="O1585" s="398" t="n"/>
      <c r="HM1585" s="5" t="n"/>
      <c r="HN1585" s="5" t="n"/>
      <c r="HO1585" s="5" t="n"/>
      <c r="HP1585" s="5" t="n"/>
      <c r="HQ1585" s="5" t="n"/>
      <c r="HR1585" s="5" t="n"/>
      <c r="HS1585" s="5" t="n"/>
    </row>
    <row r="1586">
      <c r="C1586" s="2" t="n"/>
      <c r="G1586" s="480" t="n"/>
      <c r="H1586" s="2" t="n"/>
      <c r="I1586" s="2" t="n"/>
      <c r="K1586" s="480" t="n"/>
      <c r="L1586" s="480" t="n"/>
      <c r="M1586" s="480" t="n"/>
      <c r="N1586" s="490" t="n"/>
      <c r="O1586" s="398" t="n"/>
      <c r="HM1586" s="5" t="n"/>
      <c r="HN1586" s="5" t="n"/>
      <c r="HO1586" s="5" t="n"/>
      <c r="HP1586" s="5" t="n"/>
      <c r="HQ1586" s="5" t="n"/>
      <c r="HR1586" s="5" t="n"/>
      <c r="HS1586" s="5" t="n"/>
    </row>
    <row r="1587">
      <c r="C1587" s="2" t="n"/>
      <c r="G1587" s="480" t="n"/>
      <c r="H1587" s="2" t="n"/>
      <c r="I1587" s="2" t="n"/>
      <c r="K1587" s="480" t="n"/>
      <c r="L1587" s="480" t="n"/>
      <c r="M1587" s="480" t="n"/>
      <c r="N1587" s="490" t="n"/>
      <c r="O1587" s="398" t="n"/>
      <c r="HM1587" s="5" t="n"/>
      <c r="HN1587" s="5" t="n"/>
      <c r="HO1587" s="5" t="n"/>
      <c r="HP1587" s="5" t="n"/>
      <c r="HQ1587" s="5" t="n"/>
      <c r="HR1587" s="5" t="n"/>
      <c r="HS1587" s="5" t="n"/>
    </row>
    <row r="1588">
      <c r="C1588" s="2" t="n"/>
      <c r="G1588" s="480" t="n"/>
      <c r="H1588" s="2" t="n"/>
      <c r="I1588" s="2" t="n"/>
      <c r="K1588" s="480" t="n"/>
      <c r="L1588" s="480" t="n"/>
      <c r="M1588" s="480" t="n"/>
      <c r="N1588" s="490" t="n"/>
      <c r="O1588" s="398" t="n"/>
      <c r="HM1588" s="5" t="n"/>
      <c r="HN1588" s="5" t="n"/>
      <c r="HO1588" s="5" t="n"/>
      <c r="HP1588" s="5" t="n"/>
      <c r="HQ1588" s="5" t="n"/>
      <c r="HR1588" s="5" t="n"/>
      <c r="HS1588" s="5" t="n"/>
    </row>
    <row r="1589">
      <c r="C1589" s="2" t="n"/>
      <c r="G1589" s="480" t="n"/>
      <c r="H1589" s="2" t="n"/>
      <c r="I1589" s="2" t="n"/>
      <c r="K1589" s="480" t="n"/>
      <c r="L1589" s="480" t="n"/>
      <c r="M1589" s="480" t="n"/>
      <c r="N1589" s="490" t="n"/>
      <c r="O1589" s="398" t="n"/>
      <c r="HM1589" s="5" t="n"/>
      <c r="HN1589" s="5" t="n"/>
      <c r="HO1589" s="5" t="n"/>
      <c r="HP1589" s="5" t="n"/>
      <c r="HQ1589" s="5" t="n"/>
      <c r="HR1589" s="5" t="n"/>
      <c r="HS1589" s="5" t="n"/>
    </row>
    <row r="1590">
      <c r="C1590" s="2" t="n"/>
      <c r="G1590" s="480" t="n"/>
      <c r="H1590" s="2" t="n"/>
      <c r="I1590" s="2" t="n"/>
      <c r="K1590" s="480" t="n"/>
      <c r="L1590" s="480" t="n"/>
      <c r="M1590" s="480" t="n"/>
      <c r="N1590" s="490" t="n"/>
      <c r="O1590" s="398" t="n"/>
      <c r="HM1590" s="5" t="n"/>
      <c r="HN1590" s="5" t="n"/>
      <c r="HO1590" s="5" t="n"/>
      <c r="HP1590" s="5" t="n"/>
      <c r="HQ1590" s="5" t="n"/>
      <c r="HR1590" s="5" t="n"/>
      <c r="HS1590" s="5" t="n"/>
    </row>
    <row r="1591">
      <c r="C1591" s="2" t="n"/>
      <c r="G1591" s="480" t="n"/>
      <c r="H1591" s="2" t="n"/>
      <c r="I1591" s="2" t="n"/>
      <c r="K1591" s="480" t="n"/>
      <c r="L1591" s="480" t="n"/>
      <c r="M1591" s="480" t="n"/>
      <c r="N1591" s="490" t="n"/>
      <c r="O1591" s="398" t="n"/>
      <c r="HM1591" s="5" t="n"/>
      <c r="HN1591" s="5" t="n"/>
      <c r="HO1591" s="5" t="n"/>
      <c r="HP1591" s="5" t="n"/>
      <c r="HQ1591" s="5" t="n"/>
      <c r="HR1591" s="5" t="n"/>
      <c r="HS1591" s="5" t="n"/>
    </row>
    <row r="1592">
      <c r="C1592" s="2" t="n"/>
      <c r="G1592" s="480" t="n"/>
      <c r="H1592" s="2" t="n"/>
      <c r="I1592" s="2" t="n"/>
      <c r="K1592" s="480" t="n"/>
      <c r="L1592" s="480" t="n"/>
      <c r="M1592" s="480" t="n"/>
      <c r="N1592" s="490" t="n"/>
      <c r="O1592" s="398" t="n"/>
      <c r="HM1592" s="5" t="n"/>
      <c r="HN1592" s="5" t="n"/>
      <c r="HO1592" s="5" t="n"/>
      <c r="HP1592" s="5" t="n"/>
      <c r="HQ1592" s="5" t="n"/>
      <c r="HR1592" s="5" t="n"/>
      <c r="HS1592" s="5" t="n"/>
    </row>
    <row r="1593">
      <c r="C1593" s="2" t="n"/>
      <c r="G1593" s="480" t="n"/>
      <c r="H1593" s="2" t="n"/>
      <c r="I1593" s="2" t="n"/>
      <c r="K1593" s="480" t="n"/>
      <c r="L1593" s="480" t="n"/>
      <c r="M1593" s="480" t="n"/>
      <c r="N1593" s="490" t="n"/>
      <c r="O1593" s="398" t="n"/>
      <c r="HM1593" s="5" t="n"/>
      <c r="HN1593" s="5" t="n"/>
      <c r="HO1593" s="5" t="n"/>
      <c r="HP1593" s="5" t="n"/>
      <c r="HQ1593" s="5" t="n"/>
      <c r="HR1593" s="5" t="n"/>
      <c r="HS1593" s="5" t="n"/>
    </row>
    <row r="1594">
      <c r="C1594" s="2" t="n"/>
      <c r="G1594" s="480" t="n"/>
      <c r="H1594" s="2" t="n"/>
      <c r="I1594" s="2" t="n"/>
      <c r="K1594" s="480" t="n"/>
      <c r="L1594" s="480" t="n"/>
      <c r="M1594" s="480" t="n"/>
      <c r="N1594" s="490" t="n"/>
      <c r="O1594" s="398" t="n"/>
      <c r="HM1594" s="5" t="n"/>
      <c r="HN1594" s="5" t="n"/>
      <c r="HO1594" s="5" t="n"/>
      <c r="HP1594" s="5" t="n"/>
      <c r="HQ1594" s="5" t="n"/>
      <c r="HR1594" s="5" t="n"/>
      <c r="HS1594" s="5" t="n"/>
    </row>
    <row r="1595">
      <c r="C1595" s="2" t="n"/>
      <c r="G1595" s="480" t="n"/>
      <c r="H1595" s="2" t="n"/>
      <c r="I1595" s="2" t="n"/>
      <c r="K1595" s="480" t="n"/>
      <c r="L1595" s="480" t="n"/>
      <c r="M1595" s="480" t="n"/>
      <c r="N1595" s="490" t="n"/>
      <c r="O1595" s="398" t="n"/>
      <c r="HM1595" s="5" t="n"/>
      <c r="HN1595" s="5" t="n"/>
      <c r="HO1595" s="5" t="n"/>
      <c r="HP1595" s="5" t="n"/>
      <c r="HQ1595" s="5" t="n"/>
      <c r="HR1595" s="5" t="n"/>
      <c r="HS1595" s="5" t="n"/>
    </row>
    <row r="1596">
      <c r="C1596" s="2" t="n"/>
      <c r="G1596" s="480" t="n"/>
      <c r="H1596" s="2" t="n"/>
      <c r="I1596" s="2" t="n"/>
      <c r="K1596" s="480" t="n"/>
      <c r="L1596" s="480" t="n"/>
      <c r="M1596" s="480" t="n"/>
      <c r="N1596" s="490" t="n"/>
      <c r="O1596" s="398" t="n"/>
      <c r="HM1596" s="5" t="n"/>
      <c r="HN1596" s="5" t="n"/>
      <c r="HO1596" s="5" t="n"/>
      <c r="HP1596" s="5" t="n"/>
      <c r="HQ1596" s="5" t="n"/>
      <c r="HR1596" s="5" t="n"/>
      <c r="HS1596" s="5" t="n"/>
    </row>
    <row r="1597">
      <c r="C1597" s="2" t="n"/>
      <c r="G1597" s="480" t="n"/>
      <c r="H1597" s="2" t="n"/>
      <c r="I1597" s="2" t="n"/>
      <c r="K1597" s="480" t="n"/>
      <c r="L1597" s="480" t="n"/>
      <c r="M1597" s="480" t="n"/>
      <c r="N1597" s="490" t="n"/>
      <c r="O1597" s="398" t="n"/>
      <c r="HM1597" s="5" t="n"/>
      <c r="HN1597" s="5" t="n"/>
      <c r="HO1597" s="5" t="n"/>
      <c r="HP1597" s="5" t="n"/>
      <c r="HQ1597" s="5" t="n"/>
      <c r="HR1597" s="5" t="n"/>
      <c r="HS1597" s="5" t="n"/>
    </row>
    <row r="1598">
      <c r="C1598" s="2" t="n"/>
      <c r="G1598" s="480" t="n"/>
      <c r="H1598" s="2" t="n"/>
      <c r="I1598" s="2" t="n"/>
      <c r="K1598" s="480" t="n"/>
      <c r="L1598" s="480" t="n"/>
      <c r="M1598" s="480" t="n"/>
      <c r="N1598" s="490" t="n"/>
      <c r="O1598" s="398" t="n"/>
      <c r="HM1598" s="5" t="n"/>
      <c r="HN1598" s="5" t="n"/>
      <c r="HO1598" s="5" t="n"/>
      <c r="HP1598" s="5" t="n"/>
      <c r="HQ1598" s="5" t="n"/>
      <c r="HR1598" s="5" t="n"/>
      <c r="HS1598" s="5" t="n"/>
    </row>
    <row r="1599">
      <c r="C1599" s="2" t="n"/>
      <c r="G1599" s="480" t="n"/>
      <c r="H1599" s="2" t="n"/>
      <c r="I1599" s="2" t="n"/>
      <c r="K1599" s="480" t="n"/>
      <c r="L1599" s="480" t="n"/>
      <c r="M1599" s="480" t="n"/>
      <c r="N1599" s="490" t="n"/>
      <c r="O1599" s="398" t="n"/>
      <c r="HM1599" s="5" t="n"/>
      <c r="HN1599" s="5" t="n"/>
      <c r="HO1599" s="5" t="n"/>
      <c r="HP1599" s="5" t="n"/>
      <c r="HQ1599" s="5" t="n"/>
      <c r="HR1599" s="5" t="n"/>
      <c r="HS1599" s="5" t="n"/>
    </row>
    <row r="1600">
      <c r="C1600" s="2" t="n"/>
      <c r="G1600" s="480" t="n"/>
      <c r="H1600" s="2" t="n"/>
      <c r="I1600" s="2" t="n"/>
      <c r="K1600" s="480" t="n"/>
      <c r="L1600" s="480" t="n"/>
      <c r="M1600" s="480" t="n"/>
      <c r="N1600" s="490" t="n"/>
      <c r="O1600" s="398" t="n"/>
      <c r="HM1600" s="5" t="n"/>
      <c r="HN1600" s="5" t="n"/>
      <c r="HO1600" s="5" t="n"/>
      <c r="HP1600" s="5" t="n"/>
      <c r="HQ1600" s="5" t="n"/>
      <c r="HR1600" s="5" t="n"/>
      <c r="HS1600" s="5" t="n"/>
    </row>
    <row r="1601">
      <c r="C1601" s="2" t="n"/>
      <c r="G1601" s="480" t="n"/>
      <c r="H1601" s="2" t="n"/>
      <c r="I1601" s="2" t="n"/>
      <c r="K1601" s="480" t="n"/>
      <c r="L1601" s="480" t="n"/>
      <c r="M1601" s="480" t="n"/>
      <c r="N1601" s="490" t="n"/>
      <c r="O1601" s="398" t="n"/>
      <c r="HM1601" s="5" t="n"/>
      <c r="HN1601" s="5" t="n"/>
      <c r="HO1601" s="5" t="n"/>
      <c r="HP1601" s="5" t="n"/>
      <c r="HQ1601" s="5" t="n"/>
      <c r="HR1601" s="5" t="n"/>
      <c r="HS1601" s="5" t="n"/>
    </row>
    <row r="1602">
      <c r="C1602" s="2" t="n"/>
      <c r="G1602" s="480" t="n"/>
      <c r="H1602" s="2" t="n"/>
      <c r="I1602" s="2" t="n"/>
      <c r="K1602" s="480" t="n"/>
      <c r="L1602" s="480" t="n"/>
      <c r="M1602" s="480" t="n"/>
      <c r="N1602" s="490" t="n"/>
      <c r="O1602" s="398" t="n"/>
      <c r="HM1602" s="5" t="n"/>
      <c r="HN1602" s="5" t="n"/>
      <c r="HO1602" s="5" t="n"/>
      <c r="HP1602" s="5" t="n"/>
      <c r="HQ1602" s="5" t="n"/>
      <c r="HR1602" s="5" t="n"/>
      <c r="HS1602" s="5" t="n"/>
    </row>
    <row r="1603">
      <c r="C1603" s="2" t="n"/>
      <c r="G1603" s="480" t="n"/>
      <c r="H1603" s="2" t="n"/>
      <c r="I1603" s="2" t="n"/>
      <c r="K1603" s="480" t="n"/>
      <c r="L1603" s="480" t="n"/>
      <c r="M1603" s="480" t="n"/>
      <c r="N1603" s="490" t="n"/>
      <c r="O1603" s="398" t="n"/>
      <c r="HM1603" s="5" t="n"/>
      <c r="HN1603" s="5" t="n"/>
      <c r="HO1603" s="5" t="n"/>
      <c r="HP1603" s="5" t="n"/>
      <c r="HQ1603" s="5" t="n"/>
      <c r="HR1603" s="5" t="n"/>
      <c r="HS1603" s="5" t="n"/>
    </row>
    <row r="1604">
      <c r="C1604" s="2" t="n"/>
      <c r="G1604" s="480" t="n"/>
      <c r="H1604" s="2" t="n"/>
      <c r="I1604" s="2" t="n"/>
      <c r="K1604" s="480" t="n"/>
      <c r="L1604" s="480" t="n"/>
      <c r="M1604" s="480" t="n"/>
      <c r="N1604" s="490" t="n"/>
      <c r="O1604" s="398" t="n"/>
      <c r="HM1604" s="5" t="n"/>
      <c r="HN1604" s="5" t="n"/>
      <c r="HO1604" s="5" t="n"/>
      <c r="HP1604" s="5" t="n"/>
      <c r="HQ1604" s="5" t="n"/>
      <c r="HR1604" s="5" t="n"/>
      <c r="HS1604" s="5" t="n"/>
    </row>
    <row r="1605">
      <c r="C1605" s="2" t="n"/>
      <c r="G1605" s="480" t="n"/>
      <c r="H1605" s="2" t="n"/>
      <c r="I1605" s="2" t="n"/>
      <c r="K1605" s="480" t="n"/>
      <c r="L1605" s="480" t="n"/>
      <c r="M1605" s="480" t="n"/>
      <c r="N1605" s="490" t="n"/>
      <c r="O1605" s="398" t="n"/>
      <c r="HM1605" s="5" t="n"/>
      <c r="HN1605" s="5" t="n"/>
      <c r="HO1605" s="5" t="n"/>
      <c r="HP1605" s="5" t="n"/>
      <c r="HQ1605" s="5" t="n"/>
      <c r="HR1605" s="5" t="n"/>
      <c r="HS1605" s="5" t="n"/>
    </row>
    <row r="1606">
      <c r="C1606" s="2" t="n"/>
      <c r="G1606" s="480" t="n"/>
      <c r="H1606" s="2" t="n"/>
      <c r="I1606" s="2" t="n"/>
      <c r="K1606" s="480" t="n"/>
      <c r="L1606" s="480" t="n"/>
      <c r="M1606" s="480" t="n"/>
      <c r="N1606" s="490" t="n"/>
      <c r="O1606" s="398" t="n"/>
      <c r="HM1606" s="5" t="n"/>
      <c r="HN1606" s="5" t="n"/>
      <c r="HO1606" s="5" t="n"/>
      <c r="HP1606" s="5" t="n"/>
      <c r="HQ1606" s="5" t="n"/>
      <c r="HR1606" s="5" t="n"/>
      <c r="HS1606" s="5" t="n"/>
    </row>
    <row r="1607">
      <c r="C1607" s="2" t="n"/>
      <c r="G1607" s="480" t="n"/>
      <c r="H1607" s="2" t="n"/>
      <c r="I1607" s="2" t="n"/>
      <c r="K1607" s="480" t="n"/>
      <c r="L1607" s="480" t="n"/>
      <c r="M1607" s="480" t="n"/>
      <c r="N1607" s="490" t="n"/>
      <c r="O1607" s="398" t="n"/>
      <c r="HM1607" s="5" t="n"/>
      <c r="HN1607" s="5" t="n"/>
      <c r="HO1607" s="5" t="n"/>
      <c r="HP1607" s="5" t="n"/>
      <c r="HQ1607" s="5" t="n"/>
      <c r="HR1607" s="5" t="n"/>
      <c r="HS1607" s="5" t="n"/>
    </row>
    <row r="1608">
      <c r="C1608" s="2" t="n"/>
      <c r="G1608" s="480" t="n"/>
      <c r="H1608" s="2" t="n"/>
      <c r="I1608" s="2" t="n"/>
      <c r="K1608" s="480" t="n"/>
      <c r="L1608" s="480" t="n"/>
      <c r="M1608" s="480" t="n"/>
      <c r="N1608" s="490" t="n"/>
      <c r="O1608" s="398" t="n"/>
      <c r="HM1608" s="5" t="n"/>
      <c r="HN1608" s="5" t="n"/>
      <c r="HO1608" s="5" t="n"/>
      <c r="HP1608" s="5" t="n"/>
      <c r="HQ1608" s="5" t="n"/>
      <c r="HR1608" s="5" t="n"/>
      <c r="HS1608" s="5" t="n"/>
    </row>
    <row r="1609">
      <c r="C1609" s="2" t="n"/>
      <c r="G1609" s="480" t="n"/>
      <c r="H1609" s="2" t="n"/>
      <c r="I1609" s="2" t="n"/>
      <c r="K1609" s="480" t="n"/>
      <c r="L1609" s="480" t="n"/>
      <c r="M1609" s="480" t="n"/>
      <c r="N1609" s="490" t="n"/>
      <c r="O1609" s="398" t="n"/>
      <c r="HM1609" s="5" t="n"/>
      <c r="HN1609" s="5" t="n"/>
      <c r="HO1609" s="5" t="n"/>
      <c r="HP1609" s="5" t="n"/>
      <c r="HQ1609" s="5" t="n"/>
      <c r="HR1609" s="5" t="n"/>
      <c r="HS1609" s="5" t="n"/>
    </row>
    <row r="1610">
      <c r="C1610" s="2" t="n"/>
      <c r="G1610" s="480" t="n"/>
      <c r="H1610" s="2" t="n"/>
      <c r="I1610" s="2" t="n"/>
      <c r="K1610" s="480" t="n"/>
      <c r="L1610" s="480" t="n"/>
      <c r="M1610" s="480" t="n"/>
      <c r="N1610" s="490" t="n"/>
      <c r="O1610" s="398" t="n"/>
      <c r="HM1610" s="5" t="n"/>
      <c r="HN1610" s="5" t="n"/>
      <c r="HO1610" s="5" t="n"/>
      <c r="HP1610" s="5" t="n"/>
      <c r="HQ1610" s="5" t="n"/>
      <c r="HR1610" s="5" t="n"/>
      <c r="HS1610" s="5" t="n"/>
    </row>
    <row r="1611">
      <c r="C1611" s="2" t="n"/>
      <c r="G1611" s="480" t="n"/>
      <c r="H1611" s="2" t="n"/>
      <c r="I1611" s="2" t="n"/>
      <c r="K1611" s="480" t="n"/>
      <c r="L1611" s="480" t="n"/>
      <c r="M1611" s="480" t="n"/>
      <c r="N1611" s="490" t="n"/>
      <c r="O1611" s="398" t="n"/>
      <c r="HM1611" s="5" t="n"/>
      <c r="HN1611" s="5" t="n"/>
      <c r="HO1611" s="5" t="n"/>
      <c r="HP1611" s="5" t="n"/>
      <c r="HQ1611" s="5" t="n"/>
      <c r="HR1611" s="5" t="n"/>
      <c r="HS1611" s="5" t="n"/>
    </row>
    <row r="1612">
      <c r="C1612" s="2" t="n"/>
      <c r="G1612" s="480" t="n"/>
      <c r="H1612" s="2" t="n"/>
      <c r="I1612" s="2" t="n"/>
      <c r="K1612" s="480" t="n"/>
      <c r="L1612" s="480" t="n"/>
      <c r="M1612" s="480" t="n"/>
      <c r="N1612" s="490" t="n"/>
      <c r="O1612" s="398" t="n"/>
      <c r="HM1612" s="5" t="n"/>
      <c r="HN1612" s="5" t="n"/>
      <c r="HO1612" s="5" t="n"/>
      <c r="HP1612" s="5" t="n"/>
      <c r="HQ1612" s="5" t="n"/>
      <c r="HR1612" s="5" t="n"/>
      <c r="HS1612" s="5" t="n"/>
    </row>
    <row r="1613">
      <c r="C1613" s="2" t="n"/>
      <c r="G1613" s="480" t="n"/>
      <c r="H1613" s="2" t="n"/>
      <c r="I1613" s="2" t="n"/>
      <c r="K1613" s="480" t="n"/>
      <c r="L1613" s="480" t="n"/>
      <c r="M1613" s="480" t="n"/>
      <c r="N1613" s="490" t="n"/>
      <c r="O1613" s="398" t="n"/>
      <c r="HM1613" s="5" t="n"/>
      <c r="HN1613" s="5" t="n"/>
      <c r="HO1613" s="5" t="n"/>
      <c r="HP1613" s="5" t="n"/>
      <c r="HQ1613" s="5" t="n"/>
      <c r="HR1613" s="5" t="n"/>
      <c r="HS1613" s="5" t="n"/>
    </row>
    <row r="1614">
      <c r="C1614" s="2" t="n"/>
      <c r="G1614" s="480" t="n"/>
      <c r="H1614" s="2" t="n"/>
      <c r="I1614" s="2" t="n"/>
      <c r="K1614" s="480" t="n"/>
      <c r="L1614" s="480" t="n"/>
      <c r="M1614" s="480" t="n"/>
      <c r="N1614" s="490" t="n"/>
      <c r="O1614" s="398" t="n"/>
      <c r="HM1614" s="5" t="n"/>
      <c r="HN1614" s="5" t="n"/>
      <c r="HO1614" s="5" t="n"/>
      <c r="HP1614" s="5" t="n"/>
      <c r="HQ1614" s="5" t="n"/>
      <c r="HR1614" s="5" t="n"/>
      <c r="HS1614" s="5" t="n"/>
    </row>
    <row r="1615">
      <c r="C1615" s="2" t="n"/>
      <c r="G1615" s="480" t="n"/>
      <c r="H1615" s="2" t="n"/>
      <c r="I1615" s="2" t="n"/>
      <c r="K1615" s="480" t="n"/>
      <c r="L1615" s="480" t="n"/>
      <c r="M1615" s="480" t="n"/>
      <c r="N1615" s="490" t="n"/>
      <c r="O1615" s="398" t="n"/>
      <c r="HM1615" s="5" t="n"/>
      <c r="HN1615" s="5" t="n"/>
      <c r="HO1615" s="5" t="n"/>
      <c r="HP1615" s="5" t="n"/>
      <c r="HQ1615" s="5" t="n"/>
      <c r="HR1615" s="5" t="n"/>
      <c r="HS1615" s="5" t="n"/>
    </row>
    <row r="1616">
      <c r="C1616" s="2" t="n"/>
      <c r="G1616" s="480" t="n"/>
      <c r="H1616" s="2" t="n"/>
      <c r="I1616" s="2" t="n"/>
      <c r="K1616" s="480" t="n"/>
      <c r="L1616" s="480" t="n"/>
      <c r="M1616" s="480" t="n"/>
      <c r="N1616" s="490" t="n"/>
      <c r="O1616" s="398" t="n"/>
      <c r="HM1616" s="5" t="n"/>
      <c r="HN1616" s="5" t="n"/>
      <c r="HO1616" s="5" t="n"/>
      <c r="HP1616" s="5" t="n"/>
      <c r="HQ1616" s="5" t="n"/>
      <c r="HR1616" s="5" t="n"/>
      <c r="HS1616" s="5" t="n"/>
    </row>
    <row r="1617">
      <c r="C1617" s="2" t="n"/>
      <c r="G1617" s="480" t="n"/>
      <c r="H1617" s="2" t="n"/>
      <c r="I1617" s="2" t="n"/>
      <c r="K1617" s="480" t="n"/>
      <c r="L1617" s="480" t="n"/>
      <c r="M1617" s="480" t="n"/>
      <c r="N1617" s="490" t="n"/>
      <c r="O1617" s="398" t="n"/>
      <c r="HM1617" s="5" t="n"/>
      <c r="HN1617" s="5" t="n"/>
      <c r="HO1617" s="5" t="n"/>
      <c r="HP1617" s="5" t="n"/>
      <c r="HQ1617" s="5" t="n"/>
      <c r="HR1617" s="5" t="n"/>
      <c r="HS1617" s="5" t="n"/>
    </row>
    <row r="1618">
      <c r="C1618" s="2" t="n"/>
      <c r="G1618" s="480" t="n"/>
      <c r="H1618" s="2" t="n"/>
      <c r="I1618" s="2" t="n"/>
      <c r="K1618" s="480" t="n"/>
      <c r="L1618" s="480" t="n"/>
      <c r="M1618" s="480" t="n"/>
      <c r="N1618" s="490" t="n"/>
      <c r="O1618" s="398" t="n"/>
      <c r="HM1618" s="5" t="n"/>
      <c r="HN1618" s="5" t="n"/>
      <c r="HO1618" s="5" t="n"/>
      <c r="HP1618" s="5" t="n"/>
      <c r="HQ1618" s="5" t="n"/>
      <c r="HR1618" s="5" t="n"/>
      <c r="HS1618" s="5" t="n"/>
    </row>
    <row r="1619">
      <c r="C1619" s="2" t="n"/>
      <c r="G1619" s="480" t="n"/>
      <c r="H1619" s="2" t="n"/>
      <c r="I1619" s="2" t="n"/>
      <c r="K1619" s="480" t="n"/>
      <c r="L1619" s="480" t="n"/>
      <c r="M1619" s="480" t="n"/>
      <c r="N1619" s="490" t="n"/>
      <c r="O1619" s="398" t="n"/>
      <c r="HM1619" s="5" t="n"/>
      <c r="HN1619" s="5" t="n"/>
      <c r="HO1619" s="5" t="n"/>
      <c r="HP1619" s="5" t="n"/>
      <c r="HQ1619" s="5" t="n"/>
      <c r="HR1619" s="5" t="n"/>
      <c r="HS1619" s="5" t="n"/>
    </row>
    <row r="1620">
      <c r="C1620" s="2" t="n"/>
      <c r="G1620" s="480" t="n"/>
      <c r="H1620" s="2" t="n"/>
      <c r="I1620" s="2" t="n"/>
      <c r="K1620" s="480" t="n"/>
      <c r="L1620" s="480" t="n"/>
      <c r="M1620" s="480" t="n"/>
      <c r="N1620" s="490" t="n"/>
      <c r="O1620" s="398" t="n"/>
      <c r="HM1620" s="5" t="n"/>
      <c r="HN1620" s="5" t="n"/>
      <c r="HO1620" s="5" t="n"/>
      <c r="HP1620" s="5" t="n"/>
      <c r="HQ1620" s="5" t="n"/>
      <c r="HR1620" s="5" t="n"/>
      <c r="HS1620" s="5" t="n"/>
    </row>
    <row r="1621">
      <c r="C1621" s="2" t="n"/>
      <c r="G1621" s="480" t="n"/>
      <c r="H1621" s="2" t="n"/>
      <c r="I1621" s="2" t="n"/>
      <c r="K1621" s="480" t="n"/>
      <c r="L1621" s="480" t="n"/>
      <c r="M1621" s="480" t="n"/>
      <c r="N1621" s="490" t="n"/>
      <c r="O1621" s="398" t="n"/>
      <c r="HM1621" s="5" t="n"/>
      <c r="HN1621" s="5" t="n"/>
      <c r="HO1621" s="5" t="n"/>
      <c r="HP1621" s="5" t="n"/>
      <c r="HQ1621" s="5" t="n"/>
      <c r="HR1621" s="5" t="n"/>
      <c r="HS1621" s="5" t="n"/>
    </row>
    <row r="1622">
      <c r="C1622" s="2" t="n"/>
      <c r="G1622" s="480" t="n"/>
      <c r="H1622" s="2" t="n"/>
      <c r="I1622" s="2" t="n"/>
      <c r="K1622" s="480" t="n"/>
      <c r="L1622" s="480" t="n"/>
      <c r="M1622" s="480" t="n"/>
      <c r="N1622" s="490" t="n"/>
      <c r="O1622" s="398" t="n"/>
      <c r="HM1622" s="5" t="n"/>
      <c r="HN1622" s="5" t="n"/>
      <c r="HO1622" s="5" t="n"/>
      <c r="HP1622" s="5" t="n"/>
      <c r="HQ1622" s="5" t="n"/>
      <c r="HR1622" s="5" t="n"/>
      <c r="HS1622" s="5" t="n"/>
    </row>
    <row r="1623">
      <c r="C1623" s="2" t="n"/>
      <c r="G1623" s="480" t="n"/>
      <c r="H1623" s="2" t="n"/>
      <c r="I1623" s="2" t="n"/>
      <c r="K1623" s="480" t="n"/>
      <c r="L1623" s="480" t="n"/>
      <c r="M1623" s="480" t="n"/>
      <c r="N1623" s="490" t="n"/>
      <c r="O1623" s="398" t="n"/>
      <c r="HM1623" s="5" t="n"/>
      <c r="HN1623" s="5" t="n"/>
      <c r="HO1623" s="5" t="n"/>
      <c r="HP1623" s="5" t="n"/>
      <c r="HQ1623" s="5" t="n"/>
      <c r="HR1623" s="5" t="n"/>
      <c r="HS1623" s="5" t="n"/>
    </row>
    <row r="1624">
      <c r="C1624" s="2" t="n"/>
      <c r="G1624" s="480" t="n"/>
      <c r="H1624" s="2" t="n"/>
      <c r="I1624" s="2" t="n"/>
      <c r="K1624" s="480" t="n"/>
      <c r="L1624" s="480" t="n"/>
      <c r="M1624" s="480" t="n"/>
      <c r="N1624" s="490" t="n"/>
      <c r="O1624" s="398" t="n"/>
      <c r="HM1624" s="5" t="n"/>
      <c r="HN1624" s="5" t="n"/>
      <c r="HO1624" s="5" t="n"/>
      <c r="HP1624" s="5" t="n"/>
      <c r="HQ1624" s="5" t="n"/>
      <c r="HR1624" s="5" t="n"/>
      <c r="HS1624" s="5" t="n"/>
    </row>
    <row r="1625">
      <c r="C1625" s="2" t="n"/>
      <c r="G1625" s="480" t="n"/>
      <c r="H1625" s="2" t="n"/>
      <c r="I1625" s="2" t="n"/>
      <c r="K1625" s="480" t="n"/>
      <c r="L1625" s="480" t="n"/>
      <c r="M1625" s="480" t="n"/>
      <c r="N1625" s="490" t="n"/>
      <c r="O1625" s="398" t="n"/>
      <c r="HM1625" s="5" t="n"/>
      <c r="HN1625" s="5" t="n"/>
      <c r="HO1625" s="5" t="n"/>
      <c r="HP1625" s="5" t="n"/>
      <c r="HQ1625" s="5" t="n"/>
      <c r="HR1625" s="5" t="n"/>
      <c r="HS1625" s="5" t="n"/>
    </row>
    <row r="1626">
      <c r="C1626" s="2" t="n"/>
      <c r="G1626" s="480" t="n"/>
      <c r="H1626" s="2" t="n"/>
      <c r="I1626" s="2" t="n"/>
      <c r="K1626" s="480" t="n"/>
      <c r="L1626" s="480" t="n"/>
      <c r="M1626" s="480" t="n"/>
      <c r="N1626" s="490" t="n"/>
      <c r="O1626" s="398" t="n"/>
      <c r="HM1626" s="5" t="n"/>
      <c r="HN1626" s="5" t="n"/>
      <c r="HO1626" s="5" t="n"/>
      <c r="HP1626" s="5" t="n"/>
      <c r="HQ1626" s="5" t="n"/>
      <c r="HR1626" s="5" t="n"/>
      <c r="HS1626" s="5" t="n"/>
    </row>
    <row r="1627">
      <c r="C1627" s="2" t="n"/>
      <c r="G1627" s="480" t="n"/>
      <c r="H1627" s="2" t="n"/>
      <c r="I1627" s="2" t="n"/>
      <c r="K1627" s="480" t="n"/>
      <c r="L1627" s="480" t="n"/>
      <c r="M1627" s="480" t="n"/>
      <c r="N1627" s="490" t="n"/>
      <c r="O1627" s="398" t="n"/>
      <c r="HM1627" s="5" t="n"/>
      <c r="HN1627" s="5" t="n"/>
      <c r="HO1627" s="5" t="n"/>
      <c r="HP1627" s="5" t="n"/>
      <c r="HQ1627" s="5" t="n"/>
      <c r="HR1627" s="5" t="n"/>
      <c r="HS1627" s="5" t="n"/>
    </row>
    <row r="1628">
      <c r="C1628" s="2" t="n"/>
      <c r="G1628" s="480" t="n"/>
      <c r="H1628" s="2" t="n"/>
      <c r="I1628" s="2" t="n"/>
      <c r="K1628" s="480" t="n"/>
      <c r="L1628" s="480" t="n"/>
      <c r="M1628" s="480" t="n"/>
      <c r="N1628" s="490" t="n"/>
      <c r="O1628" s="398" t="n"/>
      <c r="HM1628" s="5" t="n"/>
      <c r="HN1628" s="5" t="n"/>
      <c r="HO1628" s="5" t="n"/>
      <c r="HP1628" s="5" t="n"/>
      <c r="HQ1628" s="5" t="n"/>
      <c r="HR1628" s="5" t="n"/>
      <c r="HS1628" s="5" t="n"/>
    </row>
    <row r="1629">
      <c r="C1629" s="2" t="n"/>
      <c r="G1629" s="480" t="n"/>
      <c r="H1629" s="2" t="n"/>
      <c r="I1629" s="2" t="n"/>
      <c r="K1629" s="480" t="n"/>
      <c r="L1629" s="480" t="n"/>
      <c r="M1629" s="480" t="n"/>
      <c r="N1629" s="490" t="n"/>
      <c r="O1629" s="398" t="n"/>
      <c r="HM1629" s="5" t="n"/>
      <c r="HN1629" s="5" t="n"/>
      <c r="HO1629" s="5" t="n"/>
      <c r="HP1629" s="5" t="n"/>
      <c r="HQ1629" s="5" t="n"/>
      <c r="HR1629" s="5" t="n"/>
      <c r="HS1629" s="5" t="n"/>
    </row>
    <row r="1630">
      <c r="C1630" s="2" t="n"/>
      <c r="G1630" s="480" t="n"/>
      <c r="H1630" s="2" t="n"/>
      <c r="I1630" s="2" t="n"/>
      <c r="K1630" s="480" t="n"/>
      <c r="L1630" s="480" t="n"/>
      <c r="M1630" s="480" t="n"/>
      <c r="N1630" s="490" t="n"/>
      <c r="O1630" s="398" t="n"/>
      <c r="HM1630" s="5" t="n"/>
      <c r="HN1630" s="5" t="n"/>
      <c r="HO1630" s="5" t="n"/>
      <c r="HP1630" s="5" t="n"/>
      <c r="HQ1630" s="5" t="n"/>
      <c r="HR1630" s="5" t="n"/>
      <c r="HS1630" s="5" t="n"/>
    </row>
    <row r="1631">
      <c r="C1631" s="2" t="n"/>
      <c r="G1631" s="480" t="n"/>
      <c r="H1631" s="2" t="n"/>
      <c r="I1631" s="2" t="n"/>
      <c r="K1631" s="480" t="n"/>
      <c r="L1631" s="480" t="n"/>
      <c r="M1631" s="480" t="n"/>
      <c r="N1631" s="490" t="n"/>
      <c r="O1631" s="398" t="n"/>
      <c r="HM1631" s="5" t="n"/>
      <c r="HN1631" s="5" t="n"/>
      <c r="HO1631" s="5" t="n"/>
      <c r="HP1631" s="5" t="n"/>
      <c r="HQ1631" s="5" t="n"/>
      <c r="HR1631" s="5" t="n"/>
      <c r="HS1631" s="5" t="n"/>
    </row>
    <row r="1632">
      <c r="C1632" s="2" t="n"/>
      <c r="G1632" s="480" t="n"/>
      <c r="H1632" s="2" t="n"/>
      <c r="I1632" s="2" t="n"/>
      <c r="K1632" s="480" t="n"/>
      <c r="L1632" s="480" t="n"/>
      <c r="M1632" s="480" t="n"/>
      <c r="N1632" s="490" t="n"/>
      <c r="O1632" s="398" t="n"/>
      <c r="HM1632" s="5" t="n"/>
      <c r="HN1632" s="5" t="n"/>
      <c r="HO1632" s="5" t="n"/>
      <c r="HP1632" s="5" t="n"/>
      <c r="HQ1632" s="5" t="n"/>
      <c r="HR1632" s="5" t="n"/>
      <c r="HS1632" s="5" t="n"/>
    </row>
    <row r="1633">
      <c r="C1633" s="2" t="n"/>
      <c r="G1633" s="480" t="n"/>
      <c r="H1633" s="2" t="n"/>
      <c r="I1633" s="2" t="n"/>
      <c r="K1633" s="480" t="n"/>
      <c r="L1633" s="480" t="n"/>
      <c r="M1633" s="480" t="n"/>
      <c r="N1633" s="490" t="n"/>
      <c r="O1633" s="398" t="n"/>
      <c r="HM1633" s="5" t="n"/>
      <c r="HN1633" s="5" t="n"/>
      <c r="HO1633" s="5" t="n"/>
      <c r="HP1633" s="5" t="n"/>
      <c r="HQ1633" s="5" t="n"/>
      <c r="HR1633" s="5" t="n"/>
      <c r="HS1633" s="5" t="n"/>
    </row>
    <row r="1634">
      <c r="C1634" s="2" t="n"/>
      <c r="G1634" s="480" t="n"/>
      <c r="H1634" s="2" t="n"/>
      <c r="I1634" s="2" t="n"/>
      <c r="K1634" s="480" t="n"/>
      <c r="L1634" s="480" t="n"/>
      <c r="M1634" s="480" t="n"/>
      <c r="N1634" s="490" t="n"/>
      <c r="O1634" s="398" t="n"/>
      <c r="HM1634" s="5" t="n"/>
      <c r="HN1634" s="5" t="n"/>
      <c r="HO1634" s="5" t="n"/>
      <c r="HP1634" s="5" t="n"/>
      <c r="HQ1634" s="5" t="n"/>
      <c r="HR1634" s="5" t="n"/>
      <c r="HS1634" s="5" t="n"/>
    </row>
    <row r="1635">
      <c r="C1635" s="2" t="n"/>
      <c r="G1635" s="480" t="n"/>
      <c r="H1635" s="2" t="n"/>
      <c r="I1635" s="2" t="n"/>
      <c r="K1635" s="480" t="n"/>
      <c r="L1635" s="480" t="n"/>
      <c r="M1635" s="480" t="n"/>
      <c r="N1635" s="490" t="n"/>
      <c r="O1635" s="398" t="n"/>
      <c r="HM1635" s="5" t="n"/>
      <c r="HN1635" s="5" t="n"/>
      <c r="HO1635" s="5" t="n"/>
      <c r="HP1635" s="5" t="n"/>
      <c r="HQ1635" s="5" t="n"/>
      <c r="HR1635" s="5" t="n"/>
      <c r="HS1635" s="5" t="n"/>
    </row>
    <row r="1636">
      <c r="C1636" s="2" t="n"/>
      <c r="G1636" s="480" t="n"/>
      <c r="H1636" s="2" t="n"/>
      <c r="I1636" s="2" t="n"/>
      <c r="K1636" s="480" t="n"/>
      <c r="L1636" s="480" t="n"/>
      <c r="M1636" s="480" t="n"/>
      <c r="N1636" s="490" t="n"/>
      <c r="O1636" s="398" t="n"/>
      <c r="HM1636" s="5" t="n"/>
      <c r="HN1636" s="5" t="n"/>
      <c r="HO1636" s="5" t="n"/>
      <c r="HP1636" s="5" t="n"/>
      <c r="HQ1636" s="5" t="n"/>
      <c r="HR1636" s="5" t="n"/>
      <c r="HS1636" s="5" t="n"/>
    </row>
    <row r="1637">
      <c r="C1637" s="2" t="n"/>
      <c r="G1637" s="480" t="n"/>
      <c r="H1637" s="2" t="n"/>
      <c r="I1637" s="2" t="n"/>
      <c r="K1637" s="480" t="n"/>
      <c r="L1637" s="480" t="n"/>
      <c r="M1637" s="480" t="n"/>
      <c r="N1637" s="490" t="n"/>
      <c r="O1637" s="398" t="n"/>
      <c r="HM1637" s="5" t="n"/>
      <c r="HN1637" s="5" t="n"/>
      <c r="HO1637" s="5" t="n"/>
      <c r="HP1637" s="5" t="n"/>
      <c r="HQ1637" s="5" t="n"/>
      <c r="HR1637" s="5" t="n"/>
      <c r="HS1637" s="5" t="n"/>
    </row>
    <row r="1638">
      <c r="C1638" s="2" t="n"/>
      <c r="G1638" s="480" t="n"/>
      <c r="H1638" s="2" t="n"/>
      <c r="I1638" s="2" t="n"/>
      <c r="K1638" s="480" t="n"/>
      <c r="L1638" s="480" t="n"/>
      <c r="M1638" s="480" t="n"/>
      <c r="N1638" s="490" t="n"/>
      <c r="O1638" s="398" t="n"/>
      <c r="HM1638" s="5" t="n"/>
      <c r="HN1638" s="5" t="n"/>
      <c r="HO1638" s="5" t="n"/>
      <c r="HP1638" s="5" t="n"/>
      <c r="HQ1638" s="5" t="n"/>
      <c r="HR1638" s="5" t="n"/>
      <c r="HS1638" s="5" t="n"/>
    </row>
    <row r="1639">
      <c r="C1639" s="2" t="n"/>
      <c r="G1639" s="480" t="n"/>
      <c r="H1639" s="2" t="n"/>
      <c r="I1639" s="2" t="n"/>
      <c r="K1639" s="480" t="n"/>
      <c r="L1639" s="480" t="n"/>
      <c r="M1639" s="480" t="n"/>
      <c r="N1639" s="490" t="n"/>
      <c r="O1639" s="398" t="n"/>
      <c r="HM1639" s="5" t="n"/>
      <c r="HN1639" s="5" t="n"/>
      <c r="HO1639" s="5" t="n"/>
      <c r="HP1639" s="5" t="n"/>
      <c r="HQ1639" s="5" t="n"/>
      <c r="HR1639" s="5" t="n"/>
      <c r="HS1639" s="5" t="n"/>
    </row>
    <row r="1640">
      <c r="C1640" s="2" t="n"/>
      <c r="G1640" s="480" t="n"/>
      <c r="H1640" s="2" t="n"/>
      <c r="I1640" s="2" t="n"/>
      <c r="K1640" s="480" t="n"/>
      <c r="L1640" s="480" t="n"/>
      <c r="M1640" s="480" t="n"/>
      <c r="N1640" s="490" t="n"/>
      <c r="O1640" s="398" t="n"/>
      <c r="HM1640" s="5" t="n"/>
      <c r="HN1640" s="5" t="n"/>
      <c r="HO1640" s="5" t="n"/>
      <c r="HP1640" s="5" t="n"/>
      <c r="HQ1640" s="5" t="n"/>
      <c r="HR1640" s="5" t="n"/>
      <c r="HS1640" s="5" t="n"/>
    </row>
    <row r="1641">
      <c r="C1641" s="2" t="n"/>
      <c r="G1641" s="480" t="n"/>
      <c r="H1641" s="2" t="n"/>
      <c r="I1641" s="2" t="n"/>
      <c r="K1641" s="480" t="n"/>
      <c r="L1641" s="480" t="n"/>
      <c r="M1641" s="480" t="n"/>
      <c r="N1641" s="490" t="n"/>
      <c r="O1641" s="398" t="n"/>
      <c r="HM1641" s="5" t="n"/>
      <c r="HN1641" s="5" t="n"/>
      <c r="HO1641" s="5" t="n"/>
      <c r="HP1641" s="5" t="n"/>
      <c r="HQ1641" s="5" t="n"/>
      <c r="HR1641" s="5" t="n"/>
      <c r="HS1641" s="5" t="n"/>
    </row>
    <row r="1642">
      <c r="C1642" s="2" t="n"/>
      <c r="G1642" s="480" t="n"/>
      <c r="H1642" s="2" t="n"/>
      <c r="I1642" s="2" t="n"/>
      <c r="K1642" s="480" t="n"/>
      <c r="L1642" s="480" t="n"/>
      <c r="M1642" s="480" t="n"/>
      <c r="N1642" s="490" t="n"/>
      <c r="O1642" s="398" t="n"/>
      <c r="HM1642" s="5" t="n"/>
      <c r="HN1642" s="5" t="n"/>
      <c r="HO1642" s="5" t="n"/>
      <c r="HP1642" s="5" t="n"/>
      <c r="HQ1642" s="5" t="n"/>
      <c r="HR1642" s="5" t="n"/>
      <c r="HS1642" s="5" t="n"/>
    </row>
    <row r="1643">
      <c r="C1643" s="2" t="n"/>
      <c r="G1643" s="480" t="n"/>
      <c r="H1643" s="2" t="n"/>
      <c r="I1643" s="2" t="n"/>
      <c r="K1643" s="480" t="n"/>
      <c r="L1643" s="480" t="n"/>
      <c r="M1643" s="480" t="n"/>
      <c r="N1643" s="490" t="n"/>
      <c r="O1643" s="398" t="n"/>
      <c r="HM1643" s="5" t="n"/>
      <c r="HN1643" s="5" t="n"/>
      <c r="HO1643" s="5" t="n"/>
      <c r="HP1643" s="5" t="n"/>
      <c r="HQ1643" s="5" t="n"/>
      <c r="HR1643" s="5" t="n"/>
      <c r="HS1643" s="5" t="n"/>
    </row>
    <row r="1644">
      <c r="C1644" s="2" t="n"/>
      <c r="G1644" s="480" t="n"/>
      <c r="H1644" s="2" t="n"/>
      <c r="I1644" s="2" t="n"/>
      <c r="K1644" s="480" t="n"/>
      <c r="L1644" s="480" t="n"/>
      <c r="M1644" s="480" t="n"/>
      <c r="N1644" s="490" t="n"/>
      <c r="O1644" s="398" t="n"/>
      <c r="HM1644" s="5" t="n"/>
      <c r="HN1644" s="5" t="n"/>
      <c r="HO1644" s="5" t="n"/>
      <c r="HP1644" s="5" t="n"/>
      <c r="HQ1644" s="5" t="n"/>
      <c r="HR1644" s="5" t="n"/>
      <c r="HS1644" s="5" t="n"/>
    </row>
    <row r="1645">
      <c r="C1645" s="2" t="n"/>
      <c r="G1645" s="480" t="n"/>
      <c r="H1645" s="2" t="n"/>
      <c r="I1645" s="2" t="n"/>
      <c r="K1645" s="480" t="n"/>
      <c r="L1645" s="480" t="n"/>
      <c r="M1645" s="480" t="n"/>
      <c r="N1645" s="490" t="n"/>
      <c r="O1645" s="398" t="n"/>
      <c r="HM1645" s="5" t="n"/>
      <c r="HN1645" s="5" t="n"/>
      <c r="HO1645" s="5" t="n"/>
      <c r="HP1645" s="5" t="n"/>
      <c r="HQ1645" s="5" t="n"/>
      <c r="HR1645" s="5" t="n"/>
      <c r="HS1645" s="5" t="n"/>
    </row>
    <row r="1646">
      <c r="C1646" s="2" t="n"/>
      <c r="G1646" s="480" t="n"/>
      <c r="H1646" s="2" t="n"/>
      <c r="I1646" s="2" t="n"/>
      <c r="K1646" s="480" t="n"/>
      <c r="L1646" s="480" t="n"/>
      <c r="M1646" s="480" t="n"/>
      <c r="N1646" s="490" t="n"/>
      <c r="O1646" s="398" t="n"/>
      <c r="HM1646" s="5" t="n"/>
      <c r="HN1646" s="5" t="n"/>
      <c r="HO1646" s="5" t="n"/>
      <c r="HP1646" s="5" t="n"/>
      <c r="HQ1646" s="5" t="n"/>
      <c r="HR1646" s="5" t="n"/>
      <c r="HS1646" s="5" t="n"/>
    </row>
    <row r="1647">
      <c r="C1647" s="2" t="n"/>
      <c r="G1647" s="480" t="n"/>
      <c r="H1647" s="2" t="n"/>
      <c r="I1647" s="2" t="n"/>
      <c r="K1647" s="480" t="n"/>
      <c r="L1647" s="480" t="n"/>
      <c r="M1647" s="480" t="n"/>
      <c r="N1647" s="490" t="n"/>
      <c r="O1647" s="398" t="n"/>
      <c r="HM1647" s="5" t="n"/>
      <c r="HN1647" s="5" t="n"/>
      <c r="HO1647" s="5" t="n"/>
      <c r="HP1647" s="5" t="n"/>
      <c r="HQ1647" s="5" t="n"/>
      <c r="HR1647" s="5" t="n"/>
      <c r="HS1647" s="5" t="n"/>
    </row>
    <row r="1648">
      <c r="C1648" s="2" t="n"/>
      <c r="G1648" s="480" t="n"/>
      <c r="H1648" s="2" t="n"/>
      <c r="I1648" s="2" t="n"/>
      <c r="K1648" s="480" t="n"/>
      <c r="L1648" s="480" t="n"/>
      <c r="M1648" s="480" t="n"/>
      <c r="N1648" s="490" t="n"/>
      <c r="O1648" s="398" t="n"/>
      <c r="HM1648" s="5" t="n"/>
      <c r="HN1648" s="5" t="n"/>
      <c r="HO1648" s="5" t="n"/>
      <c r="HP1648" s="5" t="n"/>
      <c r="HQ1648" s="5" t="n"/>
      <c r="HR1648" s="5" t="n"/>
      <c r="HS1648" s="5" t="n"/>
    </row>
    <row r="1649">
      <c r="C1649" s="2" t="n"/>
      <c r="G1649" s="480" t="n"/>
      <c r="H1649" s="2" t="n"/>
      <c r="I1649" s="2" t="n"/>
      <c r="K1649" s="480" t="n"/>
      <c r="L1649" s="480" t="n"/>
      <c r="M1649" s="480" t="n"/>
      <c r="N1649" s="490" t="n"/>
      <c r="O1649" s="398" t="n"/>
      <c r="HM1649" s="5" t="n"/>
      <c r="HN1649" s="5" t="n"/>
      <c r="HO1649" s="5" t="n"/>
      <c r="HP1649" s="5" t="n"/>
      <c r="HQ1649" s="5" t="n"/>
      <c r="HR1649" s="5" t="n"/>
      <c r="HS1649" s="5" t="n"/>
    </row>
    <row r="1650">
      <c r="C1650" s="2" t="n"/>
      <c r="G1650" s="480" t="n"/>
      <c r="H1650" s="2" t="n"/>
      <c r="I1650" s="2" t="n"/>
      <c r="K1650" s="480" t="n"/>
      <c r="L1650" s="480" t="n"/>
      <c r="M1650" s="480" t="n"/>
      <c r="N1650" s="490" t="n"/>
      <c r="O1650" s="398" t="n"/>
      <c r="HM1650" s="5" t="n"/>
      <c r="HN1650" s="5" t="n"/>
      <c r="HO1650" s="5" t="n"/>
      <c r="HP1650" s="5" t="n"/>
      <c r="HQ1650" s="5" t="n"/>
      <c r="HR1650" s="5" t="n"/>
      <c r="HS1650" s="5" t="n"/>
    </row>
    <row r="1651">
      <c r="C1651" s="2" t="n"/>
      <c r="G1651" s="480" t="n"/>
      <c r="H1651" s="2" t="n"/>
      <c r="I1651" s="2" t="n"/>
      <c r="K1651" s="480" t="n"/>
      <c r="L1651" s="480" t="n"/>
      <c r="M1651" s="480" t="n"/>
      <c r="N1651" s="490" t="n"/>
      <c r="O1651" s="398" t="n"/>
      <c r="HM1651" s="5" t="n"/>
      <c r="HN1651" s="5" t="n"/>
      <c r="HO1651" s="5" t="n"/>
      <c r="HP1651" s="5" t="n"/>
      <c r="HQ1651" s="5" t="n"/>
      <c r="HR1651" s="5" t="n"/>
      <c r="HS1651" s="5" t="n"/>
    </row>
    <row r="1652">
      <c r="C1652" s="2" t="n"/>
      <c r="G1652" s="480" t="n"/>
      <c r="H1652" s="2" t="n"/>
      <c r="I1652" s="2" t="n"/>
      <c r="K1652" s="480" t="n"/>
      <c r="L1652" s="480" t="n"/>
      <c r="M1652" s="480" t="n"/>
      <c r="N1652" s="490" t="n"/>
      <c r="O1652" s="398" t="n"/>
      <c r="HM1652" s="5" t="n"/>
      <c r="HN1652" s="5" t="n"/>
      <c r="HO1652" s="5" t="n"/>
      <c r="HP1652" s="5" t="n"/>
      <c r="HQ1652" s="5" t="n"/>
      <c r="HR1652" s="5" t="n"/>
      <c r="HS1652" s="5" t="n"/>
    </row>
    <row r="1653">
      <c r="C1653" s="2" t="n"/>
      <c r="G1653" s="480" t="n"/>
      <c r="H1653" s="2" t="n"/>
      <c r="I1653" s="2" t="n"/>
      <c r="K1653" s="480" t="n"/>
      <c r="L1653" s="480" t="n"/>
      <c r="M1653" s="480" t="n"/>
      <c r="N1653" s="490" t="n"/>
      <c r="O1653" s="398" t="n"/>
      <c r="HM1653" s="5" t="n"/>
      <c r="HN1653" s="5" t="n"/>
      <c r="HO1653" s="5" t="n"/>
      <c r="HP1653" s="5" t="n"/>
      <c r="HQ1653" s="5" t="n"/>
      <c r="HR1653" s="5" t="n"/>
      <c r="HS1653" s="5" t="n"/>
    </row>
    <row r="1654">
      <c r="C1654" s="2" t="n"/>
      <c r="G1654" s="480" t="n"/>
      <c r="H1654" s="2" t="n"/>
      <c r="I1654" s="2" t="n"/>
      <c r="K1654" s="480" t="n"/>
      <c r="L1654" s="480" t="n"/>
      <c r="M1654" s="480" t="n"/>
      <c r="N1654" s="490" t="n"/>
      <c r="O1654" s="398" t="n"/>
      <c r="HM1654" s="5" t="n"/>
      <c r="HN1654" s="5" t="n"/>
      <c r="HO1654" s="5" t="n"/>
      <c r="HP1654" s="5" t="n"/>
      <c r="HQ1654" s="5" t="n"/>
      <c r="HR1654" s="5" t="n"/>
      <c r="HS1654" s="5" t="n"/>
    </row>
    <row r="1655">
      <c r="C1655" s="2" t="n"/>
      <c r="G1655" s="480" t="n"/>
      <c r="H1655" s="2" t="n"/>
      <c r="I1655" s="2" t="n"/>
      <c r="K1655" s="480" t="n"/>
      <c r="L1655" s="480" t="n"/>
      <c r="M1655" s="480" t="n"/>
      <c r="N1655" s="490" t="n"/>
      <c r="O1655" s="398" t="n"/>
      <c r="HM1655" s="5" t="n"/>
      <c r="HN1655" s="5" t="n"/>
      <c r="HO1655" s="5" t="n"/>
      <c r="HP1655" s="5" t="n"/>
      <c r="HQ1655" s="5" t="n"/>
      <c r="HR1655" s="5" t="n"/>
      <c r="HS1655" s="5" t="n"/>
    </row>
    <row r="1656">
      <c r="C1656" s="2" t="n"/>
      <c r="G1656" s="480" t="n"/>
      <c r="H1656" s="2" t="n"/>
      <c r="I1656" s="2" t="n"/>
      <c r="K1656" s="480" t="n"/>
      <c r="L1656" s="480" t="n"/>
      <c r="M1656" s="480" t="n"/>
      <c r="N1656" s="490" t="n"/>
      <c r="O1656" s="398" t="n"/>
      <c r="HM1656" s="5" t="n"/>
      <c r="HN1656" s="5" t="n"/>
      <c r="HO1656" s="5" t="n"/>
      <c r="HP1656" s="5" t="n"/>
      <c r="HQ1656" s="5" t="n"/>
      <c r="HR1656" s="5" t="n"/>
      <c r="HS1656" s="5" t="n"/>
    </row>
    <row r="1657">
      <c r="C1657" s="2" t="n"/>
      <c r="G1657" s="480" t="n"/>
      <c r="H1657" s="2" t="n"/>
      <c r="I1657" s="2" t="n"/>
      <c r="K1657" s="480" t="n"/>
      <c r="L1657" s="480" t="n"/>
      <c r="M1657" s="480" t="n"/>
      <c r="N1657" s="490" t="n"/>
      <c r="O1657" s="398" t="n"/>
      <c r="HM1657" s="5" t="n"/>
      <c r="HN1657" s="5" t="n"/>
      <c r="HO1657" s="5" t="n"/>
      <c r="HP1657" s="5" t="n"/>
      <c r="HQ1657" s="5" t="n"/>
      <c r="HR1657" s="5" t="n"/>
      <c r="HS1657" s="5" t="n"/>
    </row>
    <row r="1658">
      <c r="C1658" s="2" t="n"/>
      <c r="G1658" s="480" t="n"/>
      <c r="H1658" s="2" t="n"/>
      <c r="I1658" s="2" t="n"/>
      <c r="K1658" s="480" t="n"/>
      <c r="L1658" s="480" t="n"/>
      <c r="M1658" s="480" t="n"/>
      <c r="N1658" s="490" t="n"/>
      <c r="O1658" s="398" t="n"/>
      <c r="HM1658" s="5" t="n"/>
      <c r="HN1658" s="5" t="n"/>
      <c r="HO1658" s="5" t="n"/>
      <c r="HP1658" s="5" t="n"/>
      <c r="HQ1658" s="5" t="n"/>
      <c r="HR1658" s="5" t="n"/>
      <c r="HS1658" s="5" t="n"/>
    </row>
    <row r="1659">
      <c r="C1659" s="2" t="n"/>
      <c r="G1659" s="480" t="n"/>
      <c r="H1659" s="2" t="n"/>
      <c r="I1659" s="2" t="n"/>
      <c r="K1659" s="480" t="n"/>
      <c r="L1659" s="480" t="n"/>
      <c r="M1659" s="480" t="n"/>
      <c r="N1659" s="490" t="n"/>
      <c r="O1659" s="398" t="n"/>
      <c r="HM1659" s="5" t="n"/>
      <c r="HN1659" s="5" t="n"/>
      <c r="HO1659" s="5" t="n"/>
      <c r="HP1659" s="5" t="n"/>
      <c r="HQ1659" s="5" t="n"/>
      <c r="HR1659" s="5" t="n"/>
      <c r="HS1659" s="5" t="n"/>
    </row>
    <row r="1660">
      <c r="C1660" s="2" t="n"/>
      <c r="G1660" s="480" t="n"/>
      <c r="H1660" s="2" t="n"/>
      <c r="I1660" s="2" t="n"/>
      <c r="K1660" s="480" t="n"/>
      <c r="L1660" s="480" t="n"/>
      <c r="M1660" s="480" t="n"/>
      <c r="N1660" s="490" t="n"/>
      <c r="O1660" s="398" t="n"/>
      <c r="HM1660" s="5" t="n"/>
      <c r="HN1660" s="5" t="n"/>
      <c r="HO1660" s="5" t="n"/>
      <c r="HP1660" s="5" t="n"/>
      <c r="HQ1660" s="5" t="n"/>
      <c r="HR1660" s="5" t="n"/>
      <c r="HS1660" s="5" t="n"/>
    </row>
    <row r="1661">
      <c r="C1661" s="2" t="n"/>
      <c r="G1661" s="480" t="n"/>
      <c r="H1661" s="2" t="n"/>
      <c r="I1661" s="2" t="n"/>
      <c r="K1661" s="480" t="n"/>
      <c r="L1661" s="480" t="n"/>
      <c r="M1661" s="480" t="n"/>
      <c r="N1661" s="490" t="n"/>
      <c r="O1661" s="398" t="n"/>
      <c r="HM1661" s="5" t="n"/>
      <c r="HN1661" s="5" t="n"/>
      <c r="HO1661" s="5" t="n"/>
      <c r="HP1661" s="5" t="n"/>
      <c r="HQ1661" s="5" t="n"/>
      <c r="HR1661" s="5" t="n"/>
      <c r="HS1661" s="5" t="n"/>
    </row>
    <row r="1662">
      <c r="C1662" s="2" t="n"/>
      <c r="G1662" s="480" t="n"/>
      <c r="H1662" s="2" t="n"/>
      <c r="I1662" s="2" t="n"/>
      <c r="K1662" s="480" t="n"/>
      <c r="L1662" s="480" t="n"/>
      <c r="M1662" s="480" t="n"/>
      <c r="N1662" s="490" t="n"/>
      <c r="O1662" s="398" t="n"/>
      <c r="HM1662" s="5" t="n"/>
      <c r="HN1662" s="5" t="n"/>
      <c r="HO1662" s="5" t="n"/>
      <c r="HP1662" s="5" t="n"/>
      <c r="HQ1662" s="5" t="n"/>
      <c r="HR1662" s="5" t="n"/>
      <c r="HS1662" s="5" t="n"/>
    </row>
    <row r="1663">
      <c r="C1663" s="2" t="n"/>
      <c r="G1663" s="480" t="n"/>
      <c r="H1663" s="2" t="n"/>
      <c r="I1663" s="2" t="n"/>
      <c r="K1663" s="480" t="n"/>
      <c r="L1663" s="480" t="n"/>
      <c r="M1663" s="480" t="n"/>
      <c r="N1663" s="490" t="n"/>
      <c r="O1663" s="398" t="n"/>
      <c r="HM1663" s="5" t="n"/>
      <c r="HN1663" s="5" t="n"/>
      <c r="HO1663" s="5" t="n"/>
      <c r="HP1663" s="5" t="n"/>
      <c r="HQ1663" s="5" t="n"/>
      <c r="HR1663" s="5" t="n"/>
      <c r="HS1663" s="5" t="n"/>
    </row>
    <row r="1664">
      <c r="C1664" s="2" t="n"/>
      <c r="G1664" s="480" t="n"/>
      <c r="H1664" s="2" t="n"/>
      <c r="I1664" s="2" t="n"/>
      <c r="K1664" s="480" t="n"/>
      <c r="L1664" s="480" t="n"/>
      <c r="M1664" s="480" t="n"/>
      <c r="N1664" s="490" t="n"/>
      <c r="O1664" s="398" t="n"/>
      <c r="HM1664" s="5" t="n"/>
      <c r="HN1664" s="5" t="n"/>
      <c r="HO1664" s="5" t="n"/>
      <c r="HP1664" s="5" t="n"/>
      <c r="HQ1664" s="5" t="n"/>
      <c r="HR1664" s="5" t="n"/>
      <c r="HS1664" s="5" t="n"/>
    </row>
    <row r="1665">
      <c r="C1665" s="2" t="n"/>
      <c r="G1665" s="480" t="n"/>
      <c r="H1665" s="2" t="n"/>
      <c r="I1665" s="2" t="n"/>
      <c r="K1665" s="480" t="n"/>
      <c r="L1665" s="480" t="n"/>
      <c r="M1665" s="480" t="n"/>
      <c r="N1665" s="490" t="n"/>
      <c r="O1665" s="398" t="n"/>
      <c r="HM1665" s="5" t="n"/>
      <c r="HN1665" s="5" t="n"/>
      <c r="HO1665" s="5" t="n"/>
      <c r="HP1665" s="5" t="n"/>
      <c r="HQ1665" s="5" t="n"/>
      <c r="HR1665" s="5" t="n"/>
      <c r="HS1665" s="5" t="n"/>
    </row>
    <row r="1666">
      <c r="C1666" s="2" t="n"/>
      <c r="G1666" s="480" t="n"/>
      <c r="H1666" s="2" t="n"/>
      <c r="I1666" s="2" t="n"/>
      <c r="K1666" s="480" t="n"/>
      <c r="L1666" s="480" t="n"/>
      <c r="M1666" s="480" t="n"/>
      <c r="N1666" s="490" t="n"/>
      <c r="O1666" s="398" t="n"/>
      <c r="HM1666" s="5" t="n"/>
      <c r="HN1666" s="5" t="n"/>
      <c r="HO1666" s="5" t="n"/>
      <c r="HP1666" s="5" t="n"/>
      <c r="HQ1666" s="5" t="n"/>
      <c r="HR1666" s="5" t="n"/>
      <c r="HS1666" s="5" t="n"/>
    </row>
    <row r="1667">
      <c r="C1667" s="2" t="n"/>
      <c r="G1667" s="480" t="n"/>
      <c r="H1667" s="2" t="n"/>
      <c r="I1667" s="2" t="n"/>
      <c r="K1667" s="480" t="n"/>
      <c r="L1667" s="480" t="n"/>
      <c r="M1667" s="480" t="n"/>
      <c r="N1667" s="490" t="n"/>
      <c r="O1667" s="398" t="n"/>
      <c r="HM1667" s="5" t="n"/>
      <c r="HN1667" s="5" t="n"/>
      <c r="HO1667" s="5" t="n"/>
      <c r="HP1667" s="5" t="n"/>
      <c r="HQ1667" s="5" t="n"/>
      <c r="HR1667" s="5" t="n"/>
      <c r="HS1667" s="5" t="n"/>
    </row>
    <row r="1668">
      <c r="C1668" s="2" t="n"/>
      <c r="G1668" s="480" t="n"/>
      <c r="H1668" s="2" t="n"/>
      <c r="I1668" s="2" t="n"/>
      <c r="K1668" s="480" t="n"/>
      <c r="L1668" s="480" t="n"/>
      <c r="M1668" s="480" t="n"/>
      <c r="N1668" s="490" t="n"/>
      <c r="O1668" s="398" t="n"/>
      <c r="HM1668" s="5" t="n"/>
      <c r="HN1668" s="5" t="n"/>
      <c r="HO1668" s="5" t="n"/>
      <c r="HP1668" s="5" t="n"/>
      <c r="HQ1668" s="5" t="n"/>
      <c r="HR1668" s="5" t="n"/>
      <c r="HS1668" s="5" t="n"/>
    </row>
    <row r="1669">
      <c r="C1669" s="2" t="n"/>
      <c r="G1669" s="480" t="n"/>
      <c r="H1669" s="2" t="n"/>
      <c r="I1669" s="2" t="n"/>
      <c r="K1669" s="480" t="n"/>
      <c r="L1669" s="480" t="n"/>
      <c r="M1669" s="480" t="n"/>
      <c r="N1669" s="490" t="n"/>
      <c r="O1669" s="398" t="n"/>
      <c r="HM1669" s="5" t="n"/>
      <c r="HN1669" s="5" t="n"/>
      <c r="HO1669" s="5" t="n"/>
      <c r="HP1669" s="5" t="n"/>
      <c r="HQ1669" s="5" t="n"/>
      <c r="HR1669" s="5" t="n"/>
      <c r="HS1669" s="5" t="n"/>
    </row>
    <row r="1670">
      <c r="C1670" s="2" t="n"/>
      <c r="G1670" s="480" t="n"/>
      <c r="H1670" s="2" t="n"/>
      <c r="I1670" s="2" t="n"/>
      <c r="K1670" s="480" t="n"/>
      <c r="L1670" s="480" t="n"/>
      <c r="M1670" s="480" t="n"/>
      <c r="N1670" s="490" t="n"/>
      <c r="O1670" s="398" t="n"/>
      <c r="HM1670" s="5" t="n"/>
      <c r="HN1670" s="5" t="n"/>
      <c r="HO1670" s="5" t="n"/>
      <c r="HP1670" s="5" t="n"/>
      <c r="HQ1670" s="5" t="n"/>
      <c r="HR1670" s="5" t="n"/>
      <c r="HS1670" s="5" t="n"/>
    </row>
    <row r="1671">
      <c r="C1671" s="2" t="n"/>
      <c r="G1671" s="480" t="n"/>
      <c r="H1671" s="2" t="n"/>
      <c r="I1671" s="2" t="n"/>
      <c r="K1671" s="480" t="n"/>
      <c r="L1671" s="480" t="n"/>
      <c r="M1671" s="480" t="n"/>
      <c r="N1671" s="490" t="n"/>
      <c r="O1671" s="398" t="n"/>
      <c r="HM1671" s="5" t="n"/>
      <c r="HN1671" s="5" t="n"/>
      <c r="HO1671" s="5" t="n"/>
      <c r="HP1671" s="5" t="n"/>
      <c r="HQ1671" s="5" t="n"/>
      <c r="HR1671" s="5" t="n"/>
      <c r="HS1671" s="5" t="n"/>
    </row>
    <row r="1672">
      <c r="C1672" s="2" t="n"/>
      <c r="G1672" s="480" t="n"/>
      <c r="H1672" s="2" t="n"/>
      <c r="I1672" s="2" t="n"/>
      <c r="K1672" s="480" t="n"/>
      <c r="L1672" s="480" t="n"/>
      <c r="M1672" s="480" t="n"/>
      <c r="N1672" s="490" t="n"/>
      <c r="O1672" s="398" t="n"/>
      <c r="HM1672" s="5" t="n"/>
      <c r="HN1672" s="5" t="n"/>
      <c r="HO1672" s="5" t="n"/>
      <c r="HP1672" s="5" t="n"/>
      <c r="HQ1672" s="5" t="n"/>
      <c r="HR1672" s="5" t="n"/>
      <c r="HS1672" s="5" t="n"/>
    </row>
    <row r="1673">
      <c r="C1673" s="2" t="n"/>
      <c r="G1673" s="480" t="n"/>
      <c r="H1673" s="2" t="n"/>
      <c r="I1673" s="2" t="n"/>
      <c r="K1673" s="480" t="n"/>
      <c r="L1673" s="480" t="n"/>
      <c r="M1673" s="480" t="n"/>
      <c r="N1673" s="490" t="n"/>
      <c r="O1673" s="398" t="n"/>
      <c r="HM1673" s="5" t="n"/>
      <c r="HN1673" s="5" t="n"/>
      <c r="HO1673" s="5" t="n"/>
      <c r="HP1673" s="5" t="n"/>
      <c r="HQ1673" s="5" t="n"/>
      <c r="HR1673" s="5" t="n"/>
      <c r="HS1673" s="5" t="n"/>
    </row>
    <row r="1674">
      <c r="C1674" s="2" t="n"/>
      <c r="G1674" s="480" t="n"/>
      <c r="H1674" s="2" t="n"/>
      <c r="I1674" s="2" t="n"/>
      <c r="K1674" s="480" t="n"/>
      <c r="L1674" s="480" t="n"/>
      <c r="M1674" s="480" t="n"/>
      <c r="N1674" s="490" t="n"/>
      <c r="O1674" s="398" t="n"/>
      <c r="HM1674" s="5" t="n"/>
      <c r="HN1674" s="5" t="n"/>
      <c r="HO1674" s="5" t="n"/>
      <c r="HP1674" s="5" t="n"/>
      <c r="HQ1674" s="5" t="n"/>
      <c r="HR1674" s="5" t="n"/>
      <c r="HS1674" s="5" t="n"/>
    </row>
    <row r="1675">
      <c r="C1675" s="2" t="n"/>
      <c r="G1675" s="480" t="n"/>
      <c r="H1675" s="2" t="n"/>
      <c r="I1675" s="2" t="n"/>
      <c r="K1675" s="480" t="n"/>
      <c r="L1675" s="480" t="n"/>
      <c r="M1675" s="480" t="n"/>
      <c r="N1675" s="490" t="n"/>
      <c r="O1675" s="398" t="n"/>
      <c r="HM1675" s="5" t="n"/>
      <c r="HN1675" s="5" t="n"/>
      <c r="HO1675" s="5" t="n"/>
      <c r="HP1675" s="5" t="n"/>
      <c r="HQ1675" s="5" t="n"/>
      <c r="HR1675" s="5" t="n"/>
      <c r="HS1675" s="5" t="n"/>
    </row>
    <row r="1676">
      <c r="C1676" s="2" t="n"/>
      <c r="G1676" s="480" t="n"/>
      <c r="H1676" s="2" t="n"/>
      <c r="I1676" s="2" t="n"/>
      <c r="K1676" s="480" t="n"/>
      <c r="L1676" s="480" t="n"/>
      <c r="M1676" s="480" t="n"/>
      <c r="N1676" s="490" t="n"/>
      <c r="O1676" s="398" t="n"/>
      <c r="HM1676" s="5" t="n"/>
      <c r="HN1676" s="5" t="n"/>
      <c r="HO1676" s="5" t="n"/>
      <c r="HP1676" s="5" t="n"/>
      <c r="HQ1676" s="5" t="n"/>
      <c r="HR1676" s="5" t="n"/>
      <c r="HS1676" s="5" t="n"/>
    </row>
    <row r="1677">
      <c r="C1677" s="2" t="n"/>
      <c r="G1677" s="480" t="n"/>
      <c r="H1677" s="2" t="n"/>
      <c r="I1677" s="2" t="n"/>
      <c r="K1677" s="480" t="n"/>
      <c r="L1677" s="480" t="n"/>
      <c r="M1677" s="480" t="n"/>
      <c r="N1677" s="490" t="n"/>
      <c r="O1677" s="398" t="n"/>
      <c r="HM1677" s="5" t="n"/>
      <c r="HN1677" s="5" t="n"/>
      <c r="HO1677" s="5" t="n"/>
      <c r="HP1677" s="5" t="n"/>
      <c r="HQ1677" s="5" t="n"/>
      <c r="HR1677" s="5" t="n"/>
      <c r="HS1677" s="5" t="n"/>
    </row>
    <row r="1678">
      <c r="C1678" s="2" t="n"/>
      <c r="G1678" s="480" t="n"/>
      <c r="H1678" s="2" t="n"/>
      <c r="I1678" s="2" t="n"/>
      <c r="K1678" s="480" t="n"/>
      <c r="L1678" s="480" t="n"/>
      <c r="M1678" s="480" t="n"/>
      <c r="N1678" s="490" t="n"/>
      <c r="O1678" s="398" t="n"/>
      <c r="HM1678" s="5" t="n"/>
      <c r="HN1678" s="5" t="n"/>
      <c r="HO1678" s="5" t="n"/>
      <c r="HP1678" s="5" t="n"/>
      <c r="HQ1678" s="5" t="n"/>
      <c r="HR1678" s="5" t="n"/>
      <c r="HS1678" s="5" t="n"/>
    </row>
    <row r="1679">
      <c r="C1679" s="2" t="n"/>
      <c r="G1679" s="480" t="n"/>
      <c r="H1679" s="2" t="n"/>
      <c r="I1679" s="2" t="n"/>
      <c r="K1679" s="480" t="n"/>
      <c r="L1679" s="480" t="n"/>
      <c r="M1679" s="480" t="n"/>
      <c r="N1679" s="490" t="n"/>
      <c r="O1679" s="398" t="n"/>
      <c r="HM1679" s="5" t="n"/>
      <c r="HN1679" s="5" t="n"/>
      <c r="HO1679" s="5" t="n"/>
      <c r="HP1679" s="5" t="n"/>
      <c r="HQ1679" s="5" t="n"/>
      <c r="HR1679" s="5" t="n"/>
      <c r="HS1679" s="5" t="n"/>
    </row>
    <row r="1680">
      <c r="C1680" s="2" t="n"/>
      <c r="G1680" s="480" t="n"/>
      <c r="H1680" s="2" t="n"/>
      <c r="I1680" s="2" t="n"/>
      <c r="K1680" s="480" t="n"/>
      <c r="L1680" s="480" t="n"/>
      <c r="M1680" s="480" t="n"/>
      <c r="N1680" s="490" t="n"/>
      <c r="O1680" s="398" t="n"/>
      <c r="HM1680" s="5" t="n"/>
      <c r="HN1680" s="5" t="n"/>
      <c r="HO1680" s="5" t="n"/>
      <c r="HP1680" s="5" t="n"/>
      <c r="HQ1680" s="5" t="n"/>
      <c r="HR1680" s="5" t="n"/>
      <c r="HS1680" s="5" t="n"/>
    </row>
    <row r="1681">
      <c r="C1681" s="2" t="n"/>
      <c r="G1681" s="480" t="n"/>
      <c r="H1681" s="2" t="n"/>
      <c r="I1681" s="2" t="n"/>
      <c r="K1681" s="480" t="n"/>
      <c r="L1681" s="480" t="n"/>
      <c r="M1681" s="480" t="n"/>
      <c r="N1681" s="490" t="n"/>
      <c r="O1681" s="398" t="n"/>
      <c r="HM1681" s="5" t="n"/>
      <c r="HN1681" s="5" t="n"/>
      <c r="HO1681" s="5" t="n"/>
      <c r="HP1681" s="5" t="n"/>
      <c r="HQ1681" s="5" t="n"/>
      <c r="HR1681" s="5" t="n"/>
      <c r="HS1681" s="5" t="n"/>
    </row>
    <row r="1682">
      <c r="C1682" s="2" t="n"/>
      <c r="G1682" s="480" t="n"/>
      <c r="H1682" s="2" t="n"/>
      <c r="I1682" s="2" t="n"/>
      <c r="K1682" s="480" t="n"/>
      <c r="L1682" s="480" t="n"/>
      <c r="M1682" s="480" t="n"/>
      <c r="N1682" s="490" t="n"/>
      <c r="O1682" s="398" t="n"/>
      <c r="HM1682" s="5" t="n"/>
      <c r="HN1682" s="5" t="n"/>
      <c r="HO1682" s="5" t="n"/>
      <c r="HP1682" s="5" t="n"/>
      <c r="HQ1682" s="5" t="n"/>
      <c r="HR1682" s="5" t="n"/>
      <c r="HS1682" s="5" t="n"/>
    </row>
    <row r="1683">
      <c r="C1683" s="2" t="n"/>
      <c r="G1683" s="480" t="n"/>
      <c r="H1683" s="2" t="n"/>
      <c r="I1683" s="2" t="n"/>
      <c r="K1683" s="480" t="n"/>
      <c r="L1683" s="480" t="n"/>
      <c r="M1683" s="480" t="n"/>
      <c r="N1683" s="490" t="n"/>
      <c r="O1683" s="398" t="n"/>
      <c r="HM1683" s="5" t="n"/>
      <c r="HN1683" s="5" t="n"/>
      <c r="HO1683" s="5" t="n"/>
      <c r="HP1683" s="5" t="n"/>
      <c r="HQ1683" s="5" t="n"/>
      <c r="HR1683" s="5" t="n"/>
      <c r="HS1683" s="5" t="n"/>
    </row>
    <row r="1684">
      <c r="C1684" s="2" t="n"/>
      <c r="G1684" s="480" t="n"/>
      <c r="H1684" s="2" t="n"/>
      <c r="I1684" s="2" t="n"/>
      <c r="K1684" s="480" t="n"/>
      <c r="L1684" s="480" t="n"/>
      <c r="M1684" s="480" t="n"/>
      <c r="N1684" s="490" t="n"/>
      <c r="O1684" s="398" t="n"/>
      <c r="HM1684" s="5" t="n"/>
      <c r="HN1684" s="5" t="n"/>
      <c r="HO1684" s="5" t="n"/>
      <c r="HP1684" s="5" t="n"/>
      <c r="HQ1684" s="5" t="n"/>
      <c r="HR1684" s="5" t="n"/>
      <c r="HS1684" s="5" t="n"/>
    </row>
    <row r="1685">
      <c r="C1685" s="2" t="n"/>
      <c r="G1685" s="480" t="n"/>
      <c r="H1685" s="2" t="n"/>
      <c r="I1685" s="2" t="n"/>
      <c r="K1685" s="480" t="n"/>
      <c r="L1685" s="480" t="n"/>
      <c r="M1685" s="480" t="n"/>
      <c r="N1685" s="490" t="n"/>
      <c r="O1685" s="398" t="n"/>
      <c r="HM1685" s="5" t="n"/>
      <c r="HN1685" s="5" t="n"/>
      <c r="HO1685" s="5" t="n"/>
      <c r="HP1685" s="5" t="n"/>
      <c r="HQ1685" s="5" t="n"/>
      <c r="HR1685" s="5" t="n"/>
      <c r="HS1685" s="5" t="n"/>
    </row>
    <row r="1686">
      <c r="C1686" s="2" t="n"/>
      <c r="G1686" s="480" t="n"/>
      <c r="H1686" s="2" t="n"/>
      <c r="I1686" s="2" t="n"/>
      <c r="K1686" s="480" t="n"/>
      <c r="L1686" s="480" t="n"/>
      <c r="M1686" s="480" t="n"/>
      <c r="N1686" s="490" t="n"/>
      <c r="O1686" s="398" t="n"/>
      <c r="HM1686" s="5" t="n"/>
      <c r="HN1686" s="5" t="n"/>
      <c r="HO1686" s="5" t="n"/>
      <c r="HP1686" s="5" t="n"/>
      <c r="HQ1686" s="5" t="n"/>
      <c r="HR1686" s="5" t="n"/>
      <c r="HS1686" s="5" t="n"/>
    </row>
    <row r="1687">
      <c r="C1687" s="2" t="n"/>
      <c r="G1687" s="480" t="n"/>
      <c r="H1687" s="2" t="n"/>
      <c r="I1687" s="2" t="n"/>
      <c r="K1687" s="480" t="n"/>
      <c r="L1687" s="480" t="n"/>
      <c r="M1687" s="480" t="n"/>
      <c r="N1687" s="490" t="n"/>
      <c r="O1687" s="398" t="n"/>
      <c r="HM1687" s="5" t="n"/>
      <c r="HN1687" s="5" t="n"/>
      <c r="HO1687" s="5" t="n"/>
      <c r="HP1687" s="5" t="n"/>
      <c r="HQ1687" s="5" t="n"/>
      <c r="HR1687" s="5" t="n"/>
      <c r="HS1687" s="5" t="n"/>
    </row>
    <row r="1688">
      <c r="C1688" s="2" t="n"/>
      <c r="G1688" s="480" t="n"/>
      <c r="H1688" s="2" t="n"/>
      <c r="I1688" s="2" t="n"/>
      <c r="K1688" s="480" t="n"/>
      <c r="L1688" s="480" t="n"/>
      <c r="M1688" s="480" t="n"/>
      <c r="N1688" s="490" t="n"/>
      <c r="O1688" s="398" t="n"/>
      <c r="HM1688" s="5" t="n"/>
      <c r="HN1688" s="5" t="n"/>
      <c r="HO1688" s="5" t="n"/>
      <c r="HP1688" s="5" t="n"/>
      <c r="HQ1688" s="5" t="n"/>
      <c r="HR1688" s="5" t="n"/>
      <c r="HS1688" s="5" t="n"/>
    </row>
    <row r="1689">
      <c r="C1689" s="2" t="n"/>
      <c r="G1689" s="480" t="n"/>
      <c r="H1689" s="2" t="n"/>
      <c r="I1689" s="2" t="n"/>
      <c r="K1689" s="480" t="n"/>
      <c r="L1689" s="480" t="n"/>
      <c r="M1689" s="480" t="n"/>
      <c r="N1689" s="490" t="n"/>
      <c r="O1689" s="398" t="n"/>
      <c r="HM1689" s="5" t="n"/>
      <c r="HN1689" s="5" t="n"/>
      <c r="HO1689" s="5" t="n"/>
      <c r="HP1689" s="5" t="n"/>
      <c r="HQ1689" s="5" t="n"/>
      <c r="HR1689" s="5" t="n"/>
      <c r="HS1689" s="5" t="n"/>
    </row>
    <row r="1690">
      <c r="C1690" s="2" t="n"/>
      <c r="G1690" s="480" t="n"/>
      <c r="H1690" s="2" t="n"/>
      <c r="I1690" s="2" t="n"/>
      <c r="K1690" s="480" t="n"/>
      <c r="L1690" s="480" t="n"/>
      <c r="M1690" s="480" t="n"/>
      <c r="N1690" s="490" t="n"/>
      <c r="O1690" s="398" t="n"/>
      <c r="HM1690" s="5" t="n"/>
      <c r="HN1690" s="5" t="n"/>
      <c r="HO1690" s="5" t="n"/>
      <c r="HP1690" s="5" t="n"/>
      <c r="HQ1690" s="5" t="n"/>
      <c r="HR1690" s="5" t="n"/>
      <c r="HS1690" s="5" t="n"/>
    </row>
    <row r="1691">
      <c r="C1691" s="2" t="n"/>
      <c r="G1691" s="480" t="n"/>
      <c r="H1691" s="2" t="n"/>
      <c r="I1691" s="2" t="n"/>
      <c r="K1691" s="480" t="n"/>
      <c r="L1691" s="480" t="n"/>
      <c r="M1691" s="480" t="n"/>
      <c r="N1691" s="490" t="n"/>
      <c r="O1691" s="398" t="n"/>
      <c r="HM1691" s="5" t="n"/>
      <c r="HN1691" s="5" t="n"/>
      <c r="HO1691" s="5" t="n"/>
      <c r="HP1691" s="5" t="n"/>
      <c r="HQ1691" s="5" t="n"/>
      <c r="HR1691" s="5" t="n"/>
      <c r="HS1691" s="5" t="n"/>
    </row>
    <row r="1692">
      <c r="C1692" s="2" t="n"/>
      <c r="G1692" s="480" t="n"/>
      <c r="H1692" s="2" t="n"/>
      <c r="I1692" s="2" t="n"/>
      <c r="K1692" s="480" t="n"/>
      <c r="L1692" s="480" t="n"/>
      <c r="M1692" s="480" t="n"/>
      <c r="N1692" s="490" t="n"/>
      <c r="O1692" s="398" t="n"/>
      <c r="HM1692" s="5" t="n"/>
      <c r="HN1692" s="5" t="n"/>
      <c r="HO1692" s="5" t="n"/>
      <c r="HP1692" s="5" t="n"/>
      <c r="HQ1692" s="5" t="n"/>
      <c r="HR1692" s="5" t="n"/>
      <c r="HS1692" s="5" t="n"/>
    </row>
    <row r="1693">
      <c r="C1693" s="2" t="n"/>
      <c r="G1693" s="480" t="n"/>
      <c r="H1693" s="2" t="n"/>
      <c r="I1693" s="2" t="n"/>
      <c r="K1693" s="480" t="n"/>
      <c r="L1693" s="480" t="n"/>
      <c r="M1693" s="480" t="n"/>
      <c r="N1693" s="490" t="n"/>
      <c r="O1693" s="398" t="n"/>
      <c r="HM1693" s="5" t="n"/>
      <c r="HN1693" s="5" t="n"/>
      <c r="HO1693" s="5" t="n"/>
      <c r="HP1693" s="5" t="n"/>
      <c r="HQ1693" s="5" t="n"/>
      <c r="HR1693" s="5" t="n"/>
      <c r="HS1693" s="5" t="n"/>
    </row>
    <row r="1694">
      <c r="C1694" s="2" t="n"/>
      <c r="G1694" s="480" t="n"/>
      <c r="H1694" s="2" t="n"/>
      <c r="I1694" s="2" t="n"/>
      <c r="K1694" s="480" t="n"/>
      <c r="L1694" s="480" t="n"/>
      <c r="M1694" s="480" t="n"/>
      <c r="N1694" s="490" t="n"/>
      <c r="O1694" s="398" t="n"/>
      <c r="HM1694" s="5" t="n"/>
      <c r="HN1694" s="5" t="n"/>
      <c r="HO1694" s="5" t="n"/>
      <c r="HP1694" s="5" t="n"/>
      <c r="HQ1694" s="5" t="n"/>
      <c r="HR1694" s="5" t="n"/>
      <c r="HS1694" s="5" t="n"/>
    </row>
    <row r="1695">
      <c r="C1695" s="2" t="n"/>
      <c r="G1695" s="480" t="n"/>
      <c r="H1695" s="2" t="n"/>
      <c r="I1695" s="2" t="n"/>
      <c r="K1695" s="480" t="n"/>
      <c r="L1695" s="480" t="n"/>
      <c r="M1695" s="480" t="n"/>
      <c r="N1695" s="490" t="n"/>
      <c r="O1695" s="398" t="n"/>
      <c r="HM1695" s="5" t="n"/>
      <c r="HN1695" s="5" t="n"/>
      <c r="HO1695" s="5" t="n"/>
      <c r="HP1695" s="5" t="n"/>
      <c r="HQ1695" s="5" t="n"/>
      <c r="HR1695" s="5" t="n"/>
      <c r="HS1695" s="5" t="n"/>
    </row>
    <row r="1696">
      <c r="C1696" s="2" t="n"/>
      <c r="G1696" s="480" t="n"/>
      <c r="H1696" s="2" t="n"/>
      <c r="I1696" s="2" t="n"/>
      <c r="K1696" s="480" t="n"/>
      <c r="L1696" s="480" t="n"/>
      <c r="M1696" s="480" t="n"/>
      <c r="N1696" s="490" t="n"/>
      <c r="O1696" s="398" t="n"/>
      <c r="HM1696" s="5" t="n"/>
      <c r="HN1696" s="5" t="n"/>
      <c r="HO1696" s="5" t="n"/>
      <c r="HP1696" s="5" t="n"/>
      <c r="HQ1696" s="5" t="n"/>
      <c r="HR1696" s="5" t="n"/>
      <c r="HS1696" s="5" t="n"/>
    </row>
    <row r="1697">
      <c r="C1697" s="2" t="n"/>
      <c r="G1697" s="480" t="n"/>
      <c r="H1697" s="2" t="n"/>
      <c r="I1697" s="2" t="n"/>
      <c r="K1697" s="480" t="n"/>
      <c r="L1697" s="480" t="n"/>
      <c r="M1697" s="480" t="n"/>
      <c r="N1697" s="490" t="n"/>
      <c r="O1697" s="398" t="n"/>
      <c r="HM1697" s="5" t="n"/>
      <c r="HN1697" s="5" t="n"/>
      <c r="HO1697" s="5" t="n"/>
      <c r="HP1697" s="5" t="n"/>
      <c r="HQ1697" s="5" t="n"/>
      <c r="HR1697" s="5" t="n"/>
      <c r="HS1697" s="5" t="n"/>
    </row>
    <row r="1698">
      <c r="C1698" s="2" t="n"/>
      <c r="G1698" s="480" t="n"/>
      <c r="H1698" s="2" t="n"/>
      <c r="I1698" s="2" t="n"/>
      <c r="K1698" s="480" t="n"/>
      <c r="L1698" s="480" t="n"/>
      <c r="M1698" s="480" t="n"/>
      <c r="N1698" s="490" t="n"/>
      <c r="O1698" s="398" t="n"/>
      <c r="HM1698" s="5" t="n"/>
      <c r="HN1698" s="5" t="n"/>
      <c r="HO1698" s="5" t="n"/>
      <c r="HP1698" s="5" t="n"/>
      <c r="HQ1698" s="5" t="n"/>
      <c r="HR1698" s="5" t="n"/>
      <c r="HS1698" s="5" t="n"/>
    </row>
    <row r="1699">
      <c r="C1699" s="2" t="n"/>
      <c r="G1699" s="480" t="n"/>
      <c r="H1699" s="2" t="n"/>
      <c r="I1699" s="2" t="n"/>
      <c r="K1699" s="480" t="n"/>
      <c r="L1699" s="480" t="n"/>
      <c r="M1699" s="480" t="n"/>
      <c r="N1699" s="490" t="n"/>
      <c r="O1699" s="398" t="n"/>
      <c r="HM1699" s="5" t="n"/>
      <c r="HN1699" s="5" t="n"/>
      <c r="HO1699" s="5" t="n"/>
      <c r="HP1699" s="5" t="n"/>
      <c r="HQ1699" s="5" t="n"/>
      <c r="HR1699" s="5" t="n"/>
      <c r="HS1699" s="5" t="n"/>
    </row>
    <row r="1700">
      <c r="C1700" s="2" t="n"/>
      <c r="G1700" s="480" t="n"/>
      <c r="H1700" s="2" t="n"/>
      <c r="I1700" s="2" t="n"/>
      <c r="K1700" s="480" t="n"/>
      <c r="L1700" s="480" t="n"/>
      <c r="M1700" s="480" t="n"/>
      <c r="N1700" s="490" t="n"/>
      <c r="O1700" s="398" t="n"/>
      <c r="HM1700" s="5" t="n"/>
      <c r="HN1700" s="5" t="n"/>
      <c r="HO1700" s="5" t="n"/>
      <c r="HP1700" s="5" t="n"/>
      <c r="HQ1700" s="5" t="n"/>
      <c r="HR1700" s="5" t="n"/>
      <c r="HS1700" s="5" t="n"/>
    </row>
    <row r="1701">
      <c r="C1701" s="2" t="n"/>
      <c r="G1701" s="480" t="n"/>
      <c r="H1701" s="2" t="n"/>
      <c r="I1701" s="2" t="n"/>
      <c r="K1701" s="480" t="n"/>
      <c r="L1701" s="480" t="n"/>
      <c r="M1701" s="480" t="n"/>
      <c r="N1701" s="490" t="n"/>
      <c r="O1701" s="398" t="n"/>
      <c r="HM1701" s="5" t="n"/>
      <c r="HN1701" s="5" t="n"/>
      <c r="HO1701" s="5" t="n"/>
      <c r="HP1701" s="5" t="n"/>
      <c r="HQ1701" s="5" t="n"/>
      <c r="HR1701" s="5" t="n"/>
      <c r="HS1701" s="5" t="n"/>
    </row>
    <row r="1702">
      <c r="C1702" s="2" t="n"/>
      <c r="G1702" s="480" t="n"/>
      <c r="H1702" s="2" t="n"/>
      <c r="I1702" s="2" t="n"/>
      <c r="K1702" s="480" t="n"/>
      <c r="L1702" s="480" t="n"/>
      <c r="M1702" s="480" t="n"/>
      <c r="N1702" s="490" t="n"/>
      <c r="O1702" s="398" t="n"/>
      <c r="HM1702" s="5" t="n"/>
      <c r="HN1702" s="5" t="n"/>
      <c r="HO1702" s="5" t="n"/>
      <c r="HP1702" s="5" t="n"/>
      <c r="HQ1702" s="5" t="n"/>
      <c r="HR1702" s="5" t="n"/>
      <c r="HS1702" s="5" t="n"/>
    </row>
    <row r="1703">
      <c r="C1703" s="2" t="n"/>
      <c r="G1703" s="480" t="n"/>
      <c r="H1703" s="2" t="n"/>
      <c r="I1703" s="2" t="n"/>
      <c r="K1703" s="480" t="n"/>
      <c r="L1703" s="480" t="n"/>
      <c r="M1703" s="480" t="n"/>
      <c r="N1703" s="490" t="n"/>
      <c r="O1703" s="398" t="n"/>
      <c r="HM1703" s="5" t="n"/>
      <c r="HN1703" s="5" t="n"/>
      <c r="HO1703" s="5" t="n"/>
      <c r="HP1703" s="5" t="n"/>
      <c r="HQ1703" s="5" t="n"/>
      <c r="HR1703" s="5" t="n"/>
      <c r="HS1703" s="5" t="n"/>
    </row>
    <row r="1704">
      <c r="C1704" s="2" t="n"/>
      <c r="G1704" s="480" t="n"/>
      <c r="H1704" s="2" t="n"/>
      <c r="I1704" s="2" t="n"/>
      <c r="K1704" s="480" t="n"/>
      <c r="L1704" s="480" t="n"/>
      <c r="M1704" s="480" t="n"/>
      <c r="N1704" s="490" t="n"/>
      <c r="O1704" s="398" t="n"/>
      <c r="HM1704" s="5" t="n"/>
      <c r="HN1704" s="5" t="n"/>
      <c r="HO1704" s="5" t="n"/>
      <c r="HP1704" s="5" t="n"/>
      <c r="HQ1704" s="5" t="n"/>
      <c r="HR1704" s="5" t="n"/>
      <c r="HS1704" s="5" t="n"/>
    </row>
    <row r="1705">
      <c r="C1705" s="2" t="n"/>
      <c r="G1705" s="480" t="n"/>
      <c r="H1705" s="2" t="n"/>
      <c r="I1705" s="2" t="n"/>
      <c r="K1705" s="480" t="n"/>
      <c r="L1705" s="480" t="n"/>
      <c r="M1705" s="480" t="n"/>
      <c r="N1705" s="490" t="n"/>
      <c r="O1705" s="398" t="n"/>
      <c r="HM1705" s="5" t="n"/>
      <c r="HN1705" s="5" t="n"/>
      <c r="HO1705" s="5" t="n"/>
      <c r="HP1705" s="5" t="n"/>
      <c r="HQ1705" s="5" t="n"/>
      <c r="HR1705" s="5" t="n"/>
      <c r="HS1705" s="5" t="n"/>
    </row>
    <row r="1706">
      <c r="C1706" s="2" t="n"/>
      <c r="G1706" s="480" t="n"/>
      <c r="H1706" s="2" t="n"/>
      <c r="I1706" s="2" t="n"/>
      <c r="K1706" s="480" t="n"/>
      <c r="L1706" s="480" t="n"/>
      <c r="M1706" s="480" t="n"/>
      <c r="N1706" s="490" t="n"/>
      <c r="O1706" s="398" t="n"/>
      <c r="HM1706" s="5" t="n"/>
      <c r="HN1706" s="5" t="n"/>
      <c r="HO1706" s="5" t="n"/>
      <c r="HP1706" s="5" t="n"/>
      <c r="HQ1706" s="5" t="n"/>
      <c r="HR1706" s="5" t="n"/>
      <c r="HS1706" s="5" t="n"/>
    </row>
    <row r="1707">
      <c r="C1707" s="2" t="n"/>
      <c r="G1707" s="480" t="n"/>
      <c r="H1707" s="2" t="n"/>
      <c r="I1707" s="2" t="n"/>
      <c r="K1707" s="480" t="n"/>
      <c r="L1707" s="480" t="n"/>
      <c r="M1707" s="480" t="n"/>
      <c r="N1707" s="490" t="n"/>
      <c r="O1707" s="398" t="n"/>
      <c r="HM1707" s="5" t="n"/>
      <c r="HN1707" s="5" t="n"/>
      <c r="HO1707" s="5" t="n"/>
      <c r="HP1707" s="5" t="n"/>
      <c r="HQ1707" s="5" t="n"/>
      <c r="HR1707" s="5" t="n"/>
      <c r="HS1707" s="5" t="n"/>
    </row>
    <row r="1708">
      <c r="C1708" s="2" t="n"/>
      <c r="G1708" s="480" t="n"/>
      <c r="H1708" s="2" t="n"/>
      <c r="I1708" s="2" t="n"/>
      <c r="K1708" s="480" t="n"/>
      <c r="L1708" s="480" t="n"/>
      <c r="M1708" s="480" t="n"/>
      <c r="N1708" s="490" t="n"/>
      <c r="O1708" s="398" t="n"/>
      <c r="HM1708" s="5" t="n"/>
      <c r="HN1708" s="5" t="n"/>
      <c r="HO1708" s="5" t="n"/>
      <c r="HP1708" s="5" t="n"/>
      <c r="HQ1708" s="5" t="n"/>
      <c r="HR1708" s="5" t="n"/>
      <c r="HS1708" s="5" t="n"/>
    </row>
    <row r="1709">
      <c r="C1709" s="2" t="n"/>
      <c r="G1709" s="480" t="n"/>
      <c r="H1709" s="2" t="n"/>
      <c r="I1709" s="2" t="n"/>
      <c r="K1709" s="480" t="n"/>
      <c r="L1709" s="480" t="n"/>
      <c r="M1709" s="480" t="n"/>
      <c r="N1709" s="490" t="n"/>
      <c r="O1709" s="398" t="n"/>
      <c r="HM1709" s="5" t="n"/>
      <c r="HN1709" s="5" t="n"/>
      <c r="HO1709" s="5" t="n"/>
      <c r="HP1709" s="5" t="n"/>
      <c r="HQ1709" s="5" t="n"/>
      <c r="HR1709" s="5" t="n"/>
      <c r="HS1709" s="5" t="n"/>
    </row>
    <row r="1710">
      <c r="C1710" s="2" t="n"/>
      <c r="G1710" s="480" t="n"/>
      <c r="H1710" s="2" t="n"/>
      <c r="I1710" s="2" t="n"/>
      <c r="K1710" s="480" t="n"/>
      <c r="L1710" s="480" t="n"/>
      <c r="M1710" s="480" t="n"/>
      <c r="N1710" s="490" t="n"/>
      <c r="O1710" s="398" t="n"/>
      <c r="HM1710" s="5" t="n"/>
      <c r="HN1710" s="5" t="n"/>
      <c r="HO1710" s="5" t="n"/>
      <c r="HP1710" s="5" t="n"/>
      <c r="HQ1710" s="5" t="n"/>
      <c r="HR1710" s="5" t="n"/>
      <c r="HS1710" s="5" t="n"/>
    </row>
    <row r="1711">
      <c r="C1711" s="2" t="n"/>
      <c r="G1711" s="480" t="n"/>
      <c r="H1711" s="2" t="n"/>
      <c r="I1711" s="2" t="n"/>
      <c r="K1711" s="480" t="n"/>
      <c r="L1711" s="480" t="n"/>
      <c r="M1711" s="480" t="n"/>
      <c r="N1711" s="490" t="n"/>
      <c r="O1711" s="398" t="n"/>
      <c r="HM1711" s="5" t="n"/>
      <c r="HN1711" s="5" t="n"/>
      <c r="HO1711" s="5" t="n"/>
      <c r="HP1711" s="5" t="n"/>
      <c r="HQ1711" s="5" t="n"/>
      <c r="HR1711" s="5" t="n"/>
      <c r="HS1711" s="5" t="n"/>
    </row>
    <row r="1712">
      <c r="C1712" s="2" t="n"/>
      <c r="G1712" s="480" t="n"/>
      <c r="H1712" s="2" t="n"/>
      <c r="I1712" s="2" t="n"/>
      <c r="K1712" s="480" t="n"/>
      <c r="L1712" s="480" t="n"/>
      <c r="M1712" s="480" t="n"/>
      <c r="N1712" s="490" t="n"/>
      <c r="O1712" s="398" t="n"/>
      <c r="HM1712" s="5" t="n"/>
      <c r="HN1712" s="5" t="n"/>
      <c r="HO1712" s="5" t="n"/>
      <c r="HP1712" s="5" t="n"/>
      <c r="HQ1712" s="5" t="n"/>
      <c r="HR1712" s="5" t="n"/>
      <c r="HS1712" s="5" t="n"/>
    </row>
    <row r="1713">
      <c r="C1713" s="2" t="n"/>
      <c r="G1713" s="480" t="n"/>
      <c r="H1713" s="2" t="n"/>
      <c r="I1713" s="2" t="n"/>
      <c r="K1713" s="480" t="n"/>
      <c r="L1713" s="480" t="n"/>
      <c r="M1713" s="480" t="n"/>
      <c r="N1713" s="490" t="n"/>
      <c r="O1713" s="398" t="n"/>
      <c r="HM1713" s="5" t="n"/>
      <c r="HN1713" s="5" t="n"/>
      <c r="HO1713" s="5" t="n"/>
      <c r="HP1713" s="5" t="n"/>
      <c r="HQ1713" s="5" t="n"/>
      <c r="HR1713" s="5" t="n"/>
      <c r="HS1713" s="5" t="n"/>
    </row>
    <row r="1714">
      <c r="C1714" s="2" t="n"/>
      <c r="G1714" s="480" t="n"/>
      <c r="H1714" s="2" t="n"/>
      <c r="I1714" s="2" t="n"/>
      <c r="K1714" s="480" t="n"/>
      <c r="L1714" s="480" t="n"/>
      <c r="M1714" s="480" t="n"/>
      <c r="N1714" s="490" t="n"/>
      <c r="O1714" s="398" t="n"/>
      <c r="HM1714" s="5" t="n"/>
      <c r="HN1714" s="5" t="n"/>
      <c r="HO1714" s="5" t="n"/>
      <c r="HP1714" s="5" t="n"/>
      <c r="HQ1714" s="5" t="n"/>
      <c r="HR1714" s="5" t="n"/>
      <c r="HS1714" s="5" t="n"/>
    </row>
    <row r="1715">
      <c r="C1715" s="2" t="n"/>
      <c r="G1715" s="480" t="n"/>
      <c r="H1715" s="2" t="n"/>
      <c r="I1715" s="2" t="n"/>
      <c r="K1715" s="480" t="n"/>
      <c r="L1715" s="480" t="n"/>
      <c r="M1715" s="480" t="n"/>
      <c r="N1715" s="490" t="n"/>
      <c r="O1715" s="398" t="n"/>
      <c r="HM1715" s="5" t="n"/>
      <c r="HN1715" s="5" t="n"/>
      <c r="HO1715" s="5" t="n"/>
      <c r="HP1715" s="5" t="n"/>
      <c r="HQ1715" s="5" t="n"/>
      <c r="HR1715" s="5" t="n"/>
      <c r="HS1715" s="5" t="n"/>
    </row>
    <row r="1716">
      <c r="C1716" s="2" t="n"/>
      <c r="G1716" s="480" t="n"/>
      <c r="H1716" s="2" t="n"/>
      <c r="I1716" s="2" t="n"/>
      <c r="K1716" s="480" t="n"/>
      <c r="L1716" s="480" t="n"/>
      <c r="M1716" s="480" t="n"/>
      <c r="N1716" s="490" t="n"/>
      <c r="O1716" s="398" t="n"/>
      <c r="HM1716" s="5" t="n"/>
      <c r="HN1716" s="5" t="n"/>
      <c r="HO1716" s="5" t="n"/>
      <c r="HP1716" s="5" t="n"/>
      <c r="HQ1716" s="5" t="n"/>
      <c r="HR1716" s="5" t="n"/>
      <c r="HS1716" s="5" t="n"/>
    </row>
    <row r="1717">
      <c r="C1717" s="2" t="n"/>
      <c r="G1717" s="480" t="n"/>
      <c r="H1717" s="2" t="n"/>
      <c r="I1717" s="2" t="n"/>
      <c r="K1717" s="480" t="n"/>
      <c r="L1717" s="480" t="n"/>
      <c r="M1717" s="480" t="n"/>
      <c r="N1717" s="490" t="n"/>
      <c r="O1717" s="398" t="n"/>
      <c r="HM1717" s="5" t="n"/>
      <c r="HN1717" s="5" t="n"/>
      <c r="HO1717" s="5" t="n"/>
      <c r="HP1717" s="5" t="n"/>
      <c r="HQ1717" s="5" t="n"/>
      <c r="HR1717" s="5" t="n"/>
      <c r="HS1717" s="5" t="n"/>
    </row>
    <row r="1718">
      <c r="C1718" s="2" t="n"/>
      <c r="G1718" s="480" t="n"/>
      <c r="H1718" s="2" t="n"/>
      <c r="I1718" s="2" t="n"/>
      <c r="K1718" s="480" t="n"/>
      <c r="L1718" s="480" t="n"/>
      <c r="M1718" s="480" t="n"/>
      <c r="N1718" s="490" t="n"/>
      <c r="O1718" s="398" t="n"/>
      <c r="HM1718" s="5" t="n"/>
      <c r="HN1718" s="5" t="n"/>
      <c r="HO1718" s="5" t="n"/>
      <c r="HP1718" s="5" t="n"/>
      <c r="HQ1718" s="5" t="n"/>
      <c r="HR1718" s="5" t="n"/>
      <c r="HS1718" s="5" t="n"/>
    </row>
    <row r="1719">
      <c r="C1719" s="2" t="n"/>
      <c r="G1719" s="480" t="n"/>
      <c r="H1719" s="2" t="n"/>
      <c r="I1719" s="2" t="n"/>
      <c r="K1719" s="480" t="n"/>
      <c r="L1719" s="480" t="n"/>
      <c r="M1719" s="480" t="n"/>
      <c r="N1719" s="490" t="n"/>
      <c r="O1719" s="398" t="n"/>
      <c r="HM1719" s="5" t="n"/>
      <c r="HN1719" s="5" t="n"/>
      <c r="HO1719" s="5" t="n"/>
      <c r="HP1719" s="5" t="n"/>
      <c r="HQ1719" s="5" t="n"/>
      <c r="HR1719" s="5" t="n"/>
      <c r="HS1719" s="5" t="n"/>
    </row>
    <row r="1720">
      <c r="C1720" s="2" t="n"/>
      <c r="G1720" s="480" t="n"/>
      <c r="H1720" s="2" t="n"/>
      <c r="I1720" s="2" t="n"/>
      <c r="K1720" s="480" t="n"/>
      <c r="L1720" s="480" t="n"/>
      <c r="M1720" s="480" t="n"/>
      <c r="N1720" s="490" t="n"/>
      <c r="O1720" s="398" t="n"/>
      <c r="HM1720" s="5" t="n"/>
      <c r="HN1720" s="5" t="n"/>
      <c r="HO1720" s="5" t="n"/>
      <c r="HP1720" s="5" t="n"/>
      <c r="HQ1720" s="5" t="n"/>
      <c r="HR1720" s="5" t="n"/>
      <c r="HS1720" s="5" t="n"/>
    </row>
    <row r="1721">
      <c r="C1721" s="2" t="n"/>
      <c r="G1721" s="480" t="n"/>
      <c r="H1721" s="2" t="n"/>
      <c r="I1721" s="2" t="n"/>
      <c r="K1721" s="480" t="n"/>
      <c r="L1721" s="480" t="n"/>
      <c r="M1721" s="480" t="n"/>
      <c r="N1721" s="490" t="n"/>
      <c r="O1721" s="398" t="n"/>
      <c r="HM1721" s="5" t="n"/>
      <c r="HN1721" s="5" t="n"/>
      <c r="HO1721" s="5" t="n"/>
      <c r="HP1721" s="5" t="n"/>
      <c r="HQ1721" s="5" t="n"/>
      <c r="HR1721" s="5" t="n"/>
      <c r="HS1721" s="5" t="n"/>
    </row>
    <row r="1722">
      <c r="C1722" s="2" t="n"/>
      <c r="G1722" s="480" t="n"/>
      <c r="H1722" s="2" t="n"/>
      <c r="I1722" s="2" t="n"/>
      <c r="K1722" s="480" t="n"/>
      <c r="L1722" s="480" t="n"/>
      <c r="M1722" s="480" t="n"/>
      <c r="N1722" s="490" t="n"/>
      <c r="O1722" s="398" t="n"/>
      <c r="HM1722" s="5" t="n"/>
      <c r="HN1722" s="5" t="n"/>
      <c r="HO1722" s="5" t="n"/>
      <c r="HP1722" s="5" t="n"/>
      <c r="HQ1722" s="5" t="n"/>
      <c r="HR1722" s="5" t="n"/>
      <c r="HS1722" s="5" t="n"/>
    </row>
    <row r="1723">
      <c r="C1723" s="2" t="n"/>
      <c r="G1723" s="480" t="n"/>
      <c r="H1723" s="2" t="n"/>
      <c r="I1723" s="2" t="n"/>
      <c r="K1723" s="480" t="n"/>
      <c r="L1723" s="480" t="n"/>
      <c r="M1723" s="480" t="n"/>
      <c r="N1723" s="490" t="n"/>
      <c r="O1723" s="398" t="n"/>
      <c r="HM1723" s="5" t="n"/>
      <c r="HN1723" s="5" t="n"/>
      <c r="HO1723" s="5" t="n"/>
      <c r="HP1723" s="5" t="n"/>
      <c r="HQ1723" s="5" t="n"/>
      <c r="HR1723" s="5" t="n"/>
      <c r="HS1723" s="5" t="n"/>
    </row>
    <row r="1724">
      <c r="C1724" s="2" t="n"/>
      <c r="G1724" s="480" t="n"/>
      <c r="H1724" s="2" t="n"/>
      <c r="I1724" s="2" t="n"/>
      <c r="K1724" s="480" t="n"/>
      <c r="L1724" s="480" t="n"/>
      <c r="M1724" s="480" t="n"/>
      <c r="N1724" s="490" t="n"/>
      <c r="O1724" s="398" t="n"/>
      <c r="HM1724" s="5" t="n"/>
      <c r="HN1724" s="5" t="n"/>
      <c r="HO1724" s="5" t="n"/>
      <c r="HP1724" s="5" t="n"/>
      <c r="HQ1724" s="5" t="n"/>
      <c r="HR1724" s="5" t="n"/>
      <c r="HS1724" s="5" t="n"/>
    </row>
    <row r="1725">
      <c r="C1725" s="2" t="n"/>
      <c r="G1725" s="480" t="n"/>
      <c r="H1725" s="2" t="n"/>
      <c r="I1725" s="2" t="n"/>
      <c r="K1725" s="480" t="n"/>
      <c r="L1725" s="480" t="n"/>
      <c r="M1725" s="480" t="n"/>
      <c r="N1725" s="490" t="n"/>
      <c r="O1725" s="398" t="n"/>
      <c r="HM1725" s="5" t="n"/>
      <c r="HN1725" s="5" t="n"/>
      <c r="HO1725" s="5" t="n"/>
      <c r="HP1725" s="5" t="n"/>
      <c r="HQ1725" s="5" t="n"/>
      <c r="HR1725" s="5" t="n"/>
      <c r="HS1725" s="5" t="n"/>
    </row>
    <row r="1726">
      <c r="C1726" s="2" t="n"/>
      <c r="G1726" s="480" t="n"/>
      <c r="H1726" s="2" t="n"/>
      <c r="I1726" s="2" t="n"/>
      <c r="K1726" s="480" t="n"/>
      <c r="L1726" s="480" t="n"/>
      <c r="M1726" s="480" t="n"/>
      <c r="N1726" s="490" t="n"/>
      <c r="O1726" s="398" t="n"/>
      <c r="HM1726" s="5" t="n"/>
      <c r="HN1726" s="5" t="n"/>
      <c r="HO1726" s="5" t="n"/>
      <c r="HP1726" s="5" t="n"/>
      <c r="HQ1726" s="5" t="n"/>
      <c r="HR1726" s="5" t="n"/>
      <c r="HS1726" s="5" t="n"/>
    </row>
    <row r="1727">
      <c r="C1727" s="2" t="n"/>
      <c r="G1727" s="480" t="n"/>
      <c r="H1727" s="2" t="n"/>
      <c r="I1727" s="2" t="n"/>
      <c r="K1727" s="480" t="n"/>
      <c r="L1727" s="480" t="n"/>
      <c r="M1727" s="480" t="n"/>
      <c r="N1727" s="490" t="n"/>
      <c r="O1727" s="398" t="n"/>
      <c r="HM1727" s="5" t="n"/>
      <c r="HN1727" s="5" t="n"/>
      <c r="HO1727" s="5" t="n"/>
      <c r="HP1727" s="5" t="n"/>
      <c r="HQ1727" s="5" t="n"/>
      <c r="HR1727" s="5" t="n"/>
      <c r="HS1727" s="5" t="n"/>
    </row>
    <row r="1728">
      <c r="C1728" s="2" t="n"/>
      <c r="G1728" s="480" t="n"/>
      <c r="H1728" s="2" t="n"/>
      <c r="I1728" s="2" t="n"/>
      <c r="K1728" s="480" t="n"/>
      <c r="L1728" s="480" t="n"/>
      <c r="M1728" s="480" t="n"/>
      <c r="N1728" s="490" t="n"/>
      <c r="O1728" s="398" t="n"/>
      <c r="HM1728" s="5" t="n"/>
      <c r="HN1728" s="5" t="n"/>
      <c r="HO1728" s="5" t="n"/>
      <c r="HP1728" s="5" t="n"/>
      <c r="HQ1728" s="5" t="n"/>
      <c r="HR1728" s="5" t="n"/>
      <c r="HS1728" s="5" t="n"/>
    </row>
    <row r="1729">
      <c r="C1729" s="2" t="n"/>
      <c r="G1729" s="480" t="n"/>
      <c r="H1729" s="2" t="n"/>
      <c r="I1729" s="2" t="n"/>
      <c r="K1729" s="480" t="n"/>
      <c r="L1729" s="480" t="n"/>
      <c r="M1729" s="480" t="n"/>
      <c r="N1729" s="490" t="n"/>
      <c r="O1729" s="398" t="n"/>
      <c r="HM1729" s="5" t="n"/>
      <c r="HN1729" s="5" t="n"/>
      <c r="HO1729" s="5" t="n"/>
      <c r="HP1729" s="5" t="n"/>
      <c r="HQ1729" s="5" t="n"/>
      <c r="HR1729" s="5" t="n"/>
      <c r="HS1729" s="5" t="n"/>
    </row>
    <row r="1730">
      <c r="C1730" s="2" t="n"/>
      <c r="G1730" s="480" t="n"/>
      <c r="H1730" s="2" t="n"/>
      <c r="I1730" s="2" t="n"/>
      <c r="K1730" s="480" t="n"/>
      <c r="L1730" s="480" t="n"/>
      <c r="M1730" s="480" t="n"/>
      <c r="N1730" s="490" t="n"/>
      <c r="O1730" s="398" t="n"/>
      <c r="HM1730" s="5" t="n"/>
      <c r="HN1730" s="5" t="n"/>
      <c r="HO1730" s="5" t="n"/>
      <c r="HP1730" s="5" t="n"/>
      <c r="HQ1730" s="5" t="n"/>
      <c r="HR1730" s="5" t="n"/>
      <c r="HS1730" s="5" t="n"/>
    </row>
    <row r="1731">
      <c r="C1731" s="2" t="n"/>
      <c r="G1731" s="480" t="n"/>
      <c r="H1731" s="2" t="n"/>
      <c r="I1731" s="2" t="n"/>
      <c r="K1731" s="480" t="n"/>
      <c r="L1731" s="480" t="n"/>
      <c r="M1731" s="480" t="n"/>
      <c r="N1731" s="490" t="n"/>
      <c r="O1731" s="398" t="n"/>
      <c r="HM1731" s="5" t="n"/>
      <c r="HN1731" s="5" t="n"/>
      <c r="HO1731" s="5" t="n"/>
      <c r="HP1731" s="5" t="n"/>
      <c r="HQ1731" s="5" t="n"/>
      <c r="HR1731" s="5" t="n"/>
      <c r="HS1731" s="5" t="n"/>
    </row>
    <row r="1732">
      <c r="C1732" s="2" t="n"/>
      <c r="G1732" s="480" t="n"/>
      <c r="H1732" s="2" t="n"/>
      <c r="I1732" s="2" t="n"/>
      <c r="K1732" s="480" t="n"/>
      <c r="L1732" s="480" t="n"/>
      <c r="M1732" s="480" t="n"/>
      <c r="N1732" s="490" t="n"/>
      <c r="O1732" s="398" t="n"/>
      <c r="HM1732" s="5" t="n"/>
      <c r="HN1732" s="5" t="n"/>
      <c r="HO1732" s="5" t="n"/>
      <c r="HP1732" s="5" t="n"/>
      <c r="HQ1732" s="5" t="n"/>
      <c r="HR1732" s="5" t="n"/>
      <c r="HS1732" s="5" t="n"/>
    </row>
    <row r="1733">
      <c r="C1733" s="2" t="n"/>
      <c r="G1733" s="480" t="n"/>
      <c r="H1733" s="2" t="n"/>
      <c r="I1733" s="2" t="n"/>
      <c r="K1733" s="480" t="n"/>
      <c r="L1733" s="480" t="n"/>
      <c r="M1733" s="480" t="n"/>
      <c r="N1733" s="490" t="n"/>
      <c r="O1733" s="398" t="n"/>
      <c r="HM1733" s="5" t="n"/>
      <c r="HN1733" s="5" t="n"/>
      <c r="HO1733" s="5" t="n"/>
      <c r="HP1733" s="5" t="n"/>
      <c r="HQ1733" s="5" t="n"/>
      <c r="HR1733" s="5" t="n"/>
      <c r="HS1733" s="5" t="n"/>
    </row>
    <row r="1734">
      <c r="C1734" s="2" t="n"/>
      <c r="G1734" s="480" t="n"/>
      <c r="H1734" s="2" t="n"/>
      <c r="I1734" s="2" t="n"/>
      <c r="K1734" s="480" t="n"/>
      <c r="L1734" s="480" t="n"/>
      <c r="M1734" s="480" t="n"/>
      <c r="N1734" s="490" t="n"/>
      <c r="O1734" s="398" t="n"/>
      <c r="HM1734" s="5" t="n"/>
      <c r="HN1734" s="5" t="n"/>
      <c r="HO1734" s="5" t="n"/>
      <c r="HP1734" s="5" t="n"/>
      <c r="HQ1734" s="5" t="n"/>
      <c r="HR1734" s="5" t="n"/>
      <c r="HS1734" s="5" t="n"/>
    </row>
    <row r="1735">
      <c r="C1735" s="2" t="n"/>
      <c r="G1735" s="480" t="n"/>
      <c r="H1735" s="2" t="n"/>
      <c r="I1735" s="2" t="n"/>
      <c r="K1735" s="480" t="n"/>
      <c r="L1735" s="480" t="n"/>
      <c r="M1735" s="480" t="n"/>
      <c r="N1735" s="490" t="n"/>
      <c r="O1735" s="398" t="n"/>
      <c r="HM1735" s="5" t="n"/>
      <c r="HN1735" s="5" t="n"/>
      <c r="HO1735" s="5" t="n"/>
      <c r="HP1735" s="5" t="n"/>
      <c r="HQ1735" s="5" t="n"/>
      <c r="HR1735" s="5" t="n"/>
      <c r="HS1735" s="5" t="n"/>
    </row>
    <row r="1736">
      <c r="C1736" s="2" t="n"/>
      <c r="G1736" s="480" t="n"/>
      <c r="H1736" s="2" t="n"/>
      <c r="I1736" s="2" t="n"/>
      <c r="K1736" s="480" t="n"/>
      <c r="L1736" s="480" t="n"/>
      <c r="M1736" s="480" t="n"/>
      <c r="N1736" s="490" t="n"/>
      <c r="O1736" s="398" t="n"/>
      <c r="HM1736" s="5" t="n"/>
      <c r="HN1736" s="5" t="n"/>
      <c r="HO1736" s="5" t="n"/>
      <c r="HP1736" s="5" t="n"/>
      <c r="HQ1736" s="5" t="n"/>
      <c r="HR1736" s="5" t="n"/>
      <c r="HS1736" s="5" t="n"/>
    </row>
    <row r="1737">
      <c r="C1737" s="2" t="n"/>
      <c r="G1737" s="480" t="n"/>
      <c r="H1737" s="2" t="n"/>
      <c r="I1737" s="2" t="n"/>
      <c r="K1737" s="480" t="n"/>
      <c r="L1737" s="480" t="n"/>
      <c r="M1737" s="480" t="n"/>
      <c r="N1737" s="490" t="n"/>
      <c r="O1737" s="398" t="n"/>
      <c r="HM1737" s="5" t="n"/>
      <c r="HN1737" s="5" t="n"/>
      <c r="HO1737" s="5" t="n"/>
      <c r="HP1737" s="5" t="n"/>
      <c r="HQ1737" s="5" t="n"/>
      <c r="HR1737" s="5" t="n"/>
      <c r="HS1737" s="5" t="n"/>
    </row>
    <row r="1738">
      <c r="C1738" s="2" t="n"/>
      <c r="G1738" s="480" t="n"/>
      <c r="H1738" s="2" t="n"/>
      <c r="I1738" s="2" t="n"/>
      <c r="K1738" s="480" t="n"/>
      <c r="L1738" s="480" t="n"/>
      <c r="M1738" s="480" t="n"/>
      <c r="N1738" s="490" t="n"/>
      <c r="O1738" s="398" t="n"/>
      <c r="HM1738" s="5" t="n"/>
      <c r="HN1738" s="5" t="n"/>
      <c r="HO1738" s="5" t="n"/>
      <c r="HP1738" s="5" t="n"/>
      <c r="HQ1738" s="5" t="n"/>
      <c r="HR1738" s="5" t="n"/>
      <c r="HS1738" s="5" t="n"/>
    </row>
    <row r="1739">
      <c r="C1739" s="2" t="n"/>
      <c r="G1739" s="480" t="n"/>
      <c r="H1739" s="2" t="n"/>
      <c r="I1739" s="2" t="n"/>
      <c r="K1739" s="480" t="n"/>
      <c r="L1739" s="480" t="n"/>
      <c r="M1739" s="480" t="n"/>
      <c r="N1739" s="490" t="n"/>
      <c r="O1739" s="398" t="n"/>
      <c r="HM1739" s="5" t="n"/>
      <c r="HN1739" s="5" t="n"/>
      <c r="HO1739" s="5" t="n"/>
      <c r="HP1739" s="5" t="n"/>
      <c r="HQ1739" s="5" t="n"/>
      <c r="HR1739" s="5" t="n"/>
      <c r="HS1739" s="5" t="n"/>
    </row>
    <row r="1740">
      <c r="C1740" s="2" t="n"/>
      <c r="G1740" s="480" t="n"/>
      <c r="H1740" s="2" t="n"/>
      <c r="I1740" s="2" t="n"/>
      <c r="K1740" s="480" t="n"/>
      <c r="L1740" s="480" t="n"/>
      <c r="M1740" s="480" t="n"/>
      <c r="N1740" s="490" t="n"/>
      <c r="O1740" s="398" t="n"/>
      <c r="HM1740" s="5" t="n"/>
      <c r="HN1740" s="5" t="n"/>
      <c r="HO1740" s="5" t="n"/>
      <c r="HP1740" s="5" t="n"/>
      <c r="HQ1740" s="5" t="n"/>
      <c r="HR1740" s="5" t="n"/>
      <c r="HS1740" s="5" t="n"/>
    </row>
    <row r="1741">
      <c r="C1741" s="2" t="n"/>
      <c r="G1741" s="480" t="n"/>
      <c r="H1741" s="2" t="n"/>
      <c r="I1741" s="2" t="n"/>
      <c r="K1741" s="480" t="n"/>
      <c r="L1741" s="480" t="n"/>
      <c r="M1741" s="480" t="n"/>
      <c r="N1741" s="490" t="n"/>
      <c r="O1741" s="398" t="n"/>
      <c r="HM1741" s="5" t="n"/>
      <c r="HN1741" s="5" t="n"/>
      <c r="HO1741" s="5" t="n"/>
      <c r="HP1741" s="5" t="n"/>
      <c r="HQ1741" s="5" t="n"/>
      <c r="HR1741" s="5" t="n"/>
      <c r="HS1741" s="5" t="n"/>
    </row>
    <row r="1742">
      <c r="C1742" s="2" t="n"/>
      <c r="G1742" s="480" t="n"/>
      <c r="H1742" s="2" t="n"/>
      <c r="I1742" s="2" t="n"/>
      <c r="K1742" s="480" t="n"/>
      <c r="L1742" s="480" t="n"/>
      <c r="M1742" s="480" t="n"/>
      <c r="N1742" s="490" t="n"/>
      <c r="O1742" s="398" t="n"/>
      <c r="HM1742" s="5" t="n"/>
      <c r="HN1742" s="5" t="n"/>
      <c r="HO1742" s="5" t="n"/>
      <c r="HP1742" s="5" t="n"/>
      <c r="HQ1742" s="5" t="n"/>
      <c r="HR1742" s="5" t="n"/>
      <c r="HS1742" s="5" t="n"/>
    </row>
    <row r="1743">
      <c r="C1743" s="2" t="n"/>
      <c r="G1743" s="480" t="n"/>
      <c r="H1743" s="2" t="n"/>
      <c r="I1743" s="2" t="n"/>
      <c r="K1743" s="480" t="n"/>
      <c r="L1743" s="480" t="n"/>
      <c r="M1743" s="480" t="n"/>
      <c r="N1743" s="490" t="n"/>
      <c r="O1743" s="398" t="n"/>
      <c r="HM1743" s="5" t="n"/>
      <c r="HN1743" s="5" t="n"/>
      <c r="HO1743" s="5" t="n"/>
      <c r="HP1743" s="5" t="n"/>
      <c r="HQ1743" s="5" t="n"/>
      <c r="HR1743" s="5" t="n"/>
      <c r="HS1743" s="5" t="n"/>
    </row>
    <row r="1744">
      <c r="C1744" s="2" t="n"/>
      <c r="G1744" s="480" t="n"/>
      <c r="H1744" s="2" t="n"/>
      <c r="I1744" s="2" t="n"/>
      <c r="K1744" s="480" t="n"/>
      <c r="L1744" s="480" t="n"/>
      <c r="M1744" s="480" t="n"/>
      <c r="N1744" s="490" t="n"/>
      <c r="O1744" s="398" t="n"/>
      <c r="HM1744" s="5" t="n"/>
      <c r="HN1744" s="5" t="n"/>
      <c r="HO1744" s="5" t="n"/>
      <c r="HP1744" s="5" t="n"/>
      <c r="HQ1744" s="5" t="n"/>
      <c r="HR1744" s="5" t="n"/>
      <c r="HS1744" s="5" t="n"/>
    </row>
    <row r="1745">
      <c r="C1745" s="2" t="n"/>
      <c r="G1745" s="480" t="n"/>
      <c r="H1745" s="2" t="n"/>
      <c r="I1745" s="2" t="n"/>
      <c r="K1745" s="480" t="n"/>
      <c r="L1745" s="480" t="n"/>
      <c r="M1745" s="480" t="n"/>
      <c r="N1745" s="490" t="n"/>
      <c r="O1745" s="398" t="n"/>
      <c r="HM1745" s="5" t="n"/>
      <c r="HN1745" s="5" t="n"/>
      <c r="HO1745" s="5" t="n"/>
      <c r="HP1745" s="5" t="n"/>
      <c r="HQ1745" s="5" t="n"/>
      <c r="HR1745" s="5" t="n"/>
      <c r="HS1745" s="5" t="n"/>
    </row>
    <row r="1746">
      <c r="C1746" s="2" t="n"/>
      <c r="G1746" s="480" t="n"/>
      <c r="H1746" s="2" t="n"/>
      <c r="I1746" s="2" t="n"/>
      <c r="K1746" s="480" t="n"/>
      <c r="L1746" s="480" t="n"/>
      <c r="M1746" s="480" t="n"/>
      <c r="N1746" s="490" t="n"/>
      <c r="O1746" s="398" t="n"/>
      <c r="HM1746" s="5" t="n"/>
      <c r="HN1746" s="5" t="n"/>
      <c r="HO1746" s="5" t="n"/>
      <c r="HP1746" s="5" t="n"/>
      <c r="HQ1746" s="5" t="n"/>
      <c r="HR1746" s="5" t="n"/>
      <c r="HS1746" s="5" t="n"/>
    </row>
    <row r="1747">
      <c r="C1747" s="2" t="n"/>
      <c r="G1747" s="480" t="n"/>
      <c r="H1747" s="2" t="n"/>
      <c r="I1747" s="2" t="n"/>
      <c r="K1747" s="480" t="n"/>
      <c r="L1747" s="480" t="n"/>
      <c r="M1747" s="480" t="n"/>
      <c r="N1747" s="490" t="n"/>
      <c r="O1747" s="398" t="n"/>
      <c r="HM1747" s="5" t="n"/>
      <c r="HN1747" s="5" t="n"/>
      <c r="HO1747" s="5" t="n"/>
      <c r="HP1747" s="5" t="n"/>
      <c r="HQ1747" s="5" t="n"/>
      <c r="HR1747" s="5" t="n"/>
      <c r="HS1747" s="5" t="n"/>
    </row>
    <row r="1748">
      <c r="C1748" s="2" t="n"/>
      <c r="G1748" s="480" t="n"/>
      <c r="H1748" s="2" t="n"/>
      <c r="I1748" s="2" t="n"/>
      <c r="K1748" s="480" t="n"/>
      <c r="L1748" s="480" t="n"/>
      <c r="M1748" s="480" t="n"/>
      <c r="N1748" s="490" t="n"/>
      <c r="O1748" s="398" t="n"/>
      <c r="HM1748" s="5" t="n"/>
      <c r="HN1748" s="5" t="n"/>
      <c r="HO1748" s="5" t="n"/>
      <c r="HP1748" s="5" t="n"/>
      <c r="HQ1748" s="5" t="n"/>
      <c r="HR1748" s="5" t="n"/>
      <c r="HS1748" s="5" t="n"/>
    </row>
    <row r="1749">
      <c r="C1749" s="2" t="n"/>
      <c r="G1749" s="480" t="n"/>
      <c r="H1749" s="2" t="n"/>
      <c r="I1749" s="2" t="n"/>
      <c r="K1749" s="480" t="n"/>
      <c r="L1749" s="480" t="n"/>
      <c r="M1749" s="480" t="n"/>
      <c r="N1749" s="490" t="n"/>
      <c r="O1749" s="398" t="n"/>
      <c r="HM1749" s="5" t="n"/>
      <c r="HN1749" s="5" t="n"/>
      <c r="HO1749" s="5" t="n"/>
      <c r="HP1749" s="5" t="n"/>
      <c r="HQ1749" s="5" t="n"/>
      <c r="HR1749" s="5" t="n"/>
      <c r="HS1749" s="5" t="n"/>
    </row>
    <row r="1750">
      <c r="C1750" s="2" t="n"/>
      <c r="G1750" s="480" t="n"/>
      <c r="H1750" s="2" t="n"/>
      <c r="I1750" s="2" t="n"/>
      <c r="K1750" s="480" t="n"/>
      <c r="L1750" s="480" t="n"/>
      <c r="M1750" s="480" t="n"/>
      <c r="N1750" s="490" t="n"/>
      <c r="O1750" s="398" t="n"/>
      <c r="HM1750" s="5" t="n"/>
      <c r="HN1750" s="5" t="n"/>
      <c r="HO1750" s="5" t="n"/>
      <c r="HP1750" s="5" t="n"/>
      <c r="HQ1750" s="5" t="n"/>
      <c r="HR1750" s="5" t="n"/>
      <c r="HS1750" s="5" t="n"/>
    </row>
    <row r="1751">
      <c r="C1751" s="2" t="n"/>
      <c r="G1751" s="480" t="n"/>
      <c r="H1751" s="2" t="n"/>
      <c r="I1751" s="2" t="n"/>
      <c r="K1751" s="480" t="n"/>
      <c r="L1751" s="480" t="n"/>
      <c r="M1751" s="480" t="n"/>
      <c r="N1751" s="490" t="n"/>
      <c r="O1751" s="398" t="n"/>
      <c r="HM1751" s="5" t="n"/>
      <c r="HN1751" s="5" t="n"/>
      <c r="HO1751" s="5" t="n"/>
      <c r="HP1751" s="5" t="n"/>
      <c r="HQ1751" s="5" t="n"/>
      <c r="HR1751" s="5" t="n"/>
      <c r="HS1751" s="5" t="n"/>
    </row>
    <row r="1752">
      <c r="C1752" s="2" t="n"/>
      <c r="G1752" s="480" t="n"/>
      <c r="H1752" s="2" t="n"/>
      <c r="I1752" s="2" t="n"/>
      <c r="K1752" s="480" t="n"/>
      <c r="L1752" s="480" t="n"/>
      <c r="M1752" s="480" t="n"/>
      <c r="N1752" s="490" t="n"/>
      <c r="O1752" s="398" t="n"/>
      <c r="HM1752" s="5" t="n"/>
      <c r="HN1752" s="5" t="n"/>
      <c r="HO1752" s="5" t="n"/>
      <c r="HP1752" s="5" t="n"/>
      <c r="HQ1752" s="5" t="n"/>
      <c r="HR1752" s="5" t="n"/>
      <c r="HS1752" s="5" t="n"/>
    </row>
    <row r="1753">
      <c r="C1753" s="2" t="n"/>
      <c r="G1753" s="480" t="n"/>
      <c r="H1753" s="2" t="n"/>
      <c r="I1753" s="2" t="n"/>
      <c r="K1753" s="480" t="n"/>
      <c r="L1753" s="480" t="n"/>
      <c r="M1753" s="480" t="n"/>
      <c r="N1753" s="490" t="n"/>
      <c r="O1753" s="398" t="n"/>
      <c r="HM1753" s="5" t="n"/>
      <c r="HN1753" s="5" t="n"/>
      <c r="HO1753" s="5" t="n"/>
      <c r="HP1753" s="5" t="n"/>
      <c r="HQ1753" s="5" t="n"/>
      <c r="HR1753" s="5" t="n"/>
      <c r="HS1753" s="5" t="n"/>
    </row>
    <row r="1754">
      <c r="C1754" s="2" t="n"/>
      <c r="G1754" s="480" t="n"/>
      <c r="H1754" s="2" t="n"/>
      <c r="I1754" s="2" t="n"/>
      <c r="K1754" s="480" t="n"/>
      <c r="L1754" s="480" t="n"/>
      <c r="M1754" s="480" t="n"/>
      <c r="N1754" s="490" t="n"/>
      <c r="O1754" s="398" t="n"/>
      <c r="HM1754" s="5" t="n"/>
      <c r="HN1754" s="5" t="n"/>
      <c r="HO1754" s="5" t="n"/>
      <c r="HP1754" s="5" t="n"/>
      <c r="HQ1754" s="5" t="n"/>
      <c r="HR1754" s="5" t="n"/>
      <c r="HS1754" s="5" t="n"/>
    </row>
    <row r="1755">
      <c r="C1755" s="2" t="n"/>
      <c r="G1755" s="480" t="n"/>
      <c r="H1755" s="2" t="n"/>
      <c r="I1755" s="2" t="n"/>
      <c r="K1755" s="480" t="n"/>
      <c r="L1755" s="480" t="n"/>
      <c r="M1755" s="480" t="n"/>
      <c r="N1755" s="490" t="n"/>
      <c r="O1755" s="398" t="n"/>
      <c r="HM1755" s="5" t="n"/>
      <c r="HN1755" s="5" t="n"/>
      <c r="HO1755" s="5" t="n"/>
      <c r="HP1755" s="5" t="n"/>
      <c r="HQ1755" s="5" t="n"/>
      <c r="HR1755" s="5" t="n"/>
      <c r="HS1755" s="5" t="n"/>
    </row>
    <row r="1756">
      <c r="C1756" s="2" t="n"/>
      <c r="G1756" s="480" t="n"/>
      <c r="H1756" s="2" t="n"/>
      <c r="I1756" s="2" t="n"/>
      <c r="K1756" s="480" t="n"/>
      <c r="L1756" s="480" t="n"/>
      <c r="M1756" s="480" t="n"/>
      <c r="N1756" s="490" t="n"/>
      <c r="O1756" s="398" t="n"/>
      <c r="HM1756" s="5" t="n"/>
      <c r="HN1756" s="5" t="n"/>
      <c r="HO1756" s="5" t="n"/>
      <c r="HP1756" s="5" t="n"/>
      <c r="HQ1756" s="5" t="n"/>
      <c r="HR1756" s="5" t="n"/>
      <c r="HS1756" s="5" t="n"/>
    </row>
    <row r="1757">
      <c r="C1757" s="2" t="n"/>
      <c r="G1757" s="480" t="n"/>
      <c r="H1757" s="2" t="n"/>
      <c r="I1757" s="2" t="n"/>
      <c r="K1757" s="480" t="n"/>
      <c r="L1757" s="480" t="n"/>
      <c r="M1757" s="480" t="n"/>
      <c r="N1757" s="490" t="n"/>
      <c r="O1757" s="398" t="n"/>
      <c r="HM1757" s="5" t="n"/>
      <c r="HN1757" s="5" t="n"/>
      <c r="HO1757" s="5" t="n"/>
      <c r="HP1757" s="5" t="n"/>
      <c r="HQ1757" s="5" t="n"/>
      <c r="HR1757" s="5" t="n"/>
      <c r="HS1757" s="5" t="n"/>
    </row>
    <row r="1758">
      <c r="C1758" s="2" t="n"/>
      <c r="G1758" s="480" t="n"/>
      <c r="H1758" s="2" t="n"/>
      <c r="I1758" s="2" t="n"/>
      <c r="K1758" s="480" t="n"/>
      <c r="L1758" s="480" t="n"/>
      <c r="M1758" s="480" t="n"/>
      <c r="N1758" s="490" t="n"/>
      <c r="O1758" s="398" t="n"/>
      <c r="HM1758" s="5" t="n"/>
      <c r="HN1758" s="5" t="n"/>
      <c r="HO1758" s="5" t="n"/>
      <c r="HP1758" s="5" t="n"/>
      <c r="HQ1758" s="5" t="n"/>
      <c r="HR1758" s="5" t="n"/>
      <c r="HS1758" s="5" t="n"/>
    </row>
    <row r="1759">
      <c r="C1759" s="2" t="n"/>
      <c r="G1759" s="480" t="n"/>
      <c r="H1759" s="2" t="n"/>
      <c r="I1759" s="2" t="n"/>
      <c r="K1759" s="480" t="n"/>
      <c r="L1759" s="480" t="n"/>
      <c r="M1759" s="480" t="n"/>
      <c r="N1759" s="490" t="n"/>
      <c r="O1759" s="398" t="n"/>
      <c r="HM1759" s="5" t="n"/>
      <c r="HN1759" s="5" t="n"/>
      <c r="HO1759" s="5" t="n"/>
      <c r="HP1759" s="5" t="n"/>
      <c r="HQ1759" s="5" t="n"/>
      <c r="HR1759" s="5" t="n"/>
      <c r="HS1759" s="5" t="n"/>
    </row>
    <row r="1760">
      <c r="C1760" s="2" t="n"/>
      <c r="G1760" s="480" t="n"/>
      <c r="H1760" s="2" t="n"/>
      <c r="I1760" s="2" t="n"/>
      <c r="K1760" s="480" t="n"/>
      <c r="L1760" s="480" t="n"/>
      <c r="M1760" s="480" t="n"/>
      <c r="N1760" s="490" t="n"/>
      <c r="O1760" s="398" t="n"/>
      <c r="HM1760" s="5" t="n"/>
      <c r="HN1760" s="5" t="n"/>
      <c r="HO1760" s="5" t="n"/>
      <c r="HP1760" s="5" t="n"/>
      <c r="HQ1760" s="5" t="n"/>
      <c r="HR1760" s="5" t="n"/>
      <c r="HS1760" s="5" t="n"/>
    </row>
    <row r="1761">
      <c r="C1761" s="2" t="n"/>
      <c r="G1761" s="480" t="n"/>
      <c r="H1761" s="2" t="n"/>
      <c r="I1761" s="2" t="n"/>
      <c r="K1761" s="480" t="n"/>
      <c r="L1761" s="480" t="n"/>
      <c r="M1761" s="480" t="n"/>
      <c r="N1761" s="490" t="n"/>
      <c r="O1761" s="398" t="n"/>
      <c r="HM1761" s="5" t="n"/>
      <c r="HN1761" s="5" t="n"/>
      <c r="HO1761" s="5" t="n"/>
      <c r="HP1761" s="5" t="n"/>
      <c r="HQ1761" s="5" t="n"/>
      <c r="HR1761" s="5" t="n"/>
      <c r="HS1761" s="5" t="n"/>
    </row>
    <row r="1762">
      <c r="C1762" s="2" t="n"/>
      <c r="G1762" s="480" t="n"/>
      <c r="H1762" s="2" t="n"/>
      <c r="I1762" s="2" t="n"/>
      <c r="K1762" s="480" t="n"/>
      <c r="L1762" s="480" t="n"/>
      <c r="M1762" s="480" t="n"/>
      <c r="N1762" s="490" t="n"/>
      <c r="O1762" s="398" t="n"/>
      <c r="HM1762" s="5" t="n"/>
      <c r="HN1762" s="5" t="n"/>
      <c r="HO1762" s="5" t="n"/>
      <c r="HP1762" s="5" t="n"/>
      <c r="HQ1762" s="5" t="n"/>
      <c r="HR1762" s="5" t="n"/>
      <c r="HS1762" s="5" t="n"/>
    </row>
    <row r="1763">
      <c r="C1763" s="2" t="n"/>
      <c r="G1763" s="480" t="n"/>
      <c r="H1763" s="2" t="n"/>
      <c r="I1763" s="2" t="n"/>
      <c r="K1763" s="480" t="n"/>
      <c r="L1763" s="480" t="n"/>
      <c r="M1763" s="480" t="n"/>
      <c r="N1763" s="490" t="n"/>
      <c r="O1763" s="398" t="n"/>
      <c r="HM1763" s="5" t="n"/>
      <c r="HN1763" s="5" t="n"/>
      <c r="HO1763" s="5" t="n"/>
      <c r="HP1763" s="5" t="n"/>
      <c r="HQ1763" s="5" t="n"/>
      <c r="HR1763" s="5" t="n"/>
      <c r="HS1763" s="5" t="n"/>
    </row>
    <row r="1764">
      <c r="C1764" s="2" t="n"/>
      <c r="G1764" s="480" t="n"/>
      <c r="H1764" s="2" t="n"/>
      <c r="I1764" s="2" t="n"/>
      <c r="K1764" s="480" t="n"/>
      <c r="L1764" s="480" t="n"/>
      <c r="M1764" s="480" t="n"/>
      <c r="N1764" s="490" t="n"/>
      <c r="O1764" s="398" t="n"/>
      <c r="HM1764" s="5" t="n"/>
      <c r="HN1764" s="5" t="n"/>
      <c r="HO1764" s="5" t="n"/>
      <c r="HP1764" s="5" t="n"/>
      <c r="HQ1764" s="5" t="n"/>
      <c r="HR1764" s="5" t="n"/>
      <c r="HS1764" s="5" t="n"/>
    </row>
    <row r="1765">
      <c r="C1765" s="2" t="n"/>
      <c r="G1765" s="480" t="n"/>
      <c r="H1765" s="2" t="n"/>
      <c r="I1765" s="2" t="n"/>
      <c r="K1765" s="480" t="n"/>
      <c r="L1765" s="480" t="n"/>
      <c r="M1765" s="480" t="n"/>
      <c r="N1765" s="490" t="n"/>
      <c r="O1765" s="398" t="n"/>
      <c r="HM1765" s="5" t="n"/>
      <c r="HN1765" s="5" t="n"/>
      <c r="HO1765" s="5" t="n"/>
      <c r="HP1765" s="5" t="n"/>
      <c r="HQ1765" s="5" t="n"/>
      <c r="HR1765" s="5" t="n"/>
      <c r="HS1765" s="5" t="n"/>
    </row>
    <row r="1766">
      <c r="C1766" s="2" t="n"/>
      <c r="G1766" s="480" t="n"/>
      <c r="H1766" s="2" t="n"/>
      <c r="I1766" s="2" t="n"/>
      <c r="K1766" s="480" t="n"/>
      <c r="L1766" s="480" t="n"/>
      <c r="M1766" s="480" t="n"/>
      <c r="N1766" s="490" t="n"/>
      <c r="O1766" s="398" t="n"/>
      <c r="HM1766" s="5" t="n"/>
      <c r="HN1766" s="5" t="n"/>
      <c r="HO1766" s="5" t="n"/>
      <c r="HP1766" s="5" t="n"/>
      <c r="HQ1766" s="5" t="n"/>
      <c r="HR1766" s="5" t="n"/>
      <c r="HS1766" s="5" t="n"/>
    </row>
    <row r="1767">
      <c r="C1767" s="2" t="n"/>
      <c r="G1767" s="480" t="n"/>
      <c r="H1767" s="2" t="n"/>
      <c r="I1767" s="2" t="n"/>
      <c r="K1767" s="480" t="n"/>
      <c r="L1767" s="480" t="n"/>
      <c r="M1767" s="480" t="n"/>
      <c r="N1767" s="490" t="n"/>
      <c r="O1767" s="398" t="n"/>
      <c r="HM1767" s="5" t="n"/>
      <c r="HN1767" s="5" t="n"/>
      <c r="HO1767" s="5" t="n"/>
      <c r="HP1767" s="5" t="n"/>
      <c r="HQ1767" s="5" t="n"/>
      <c r="HR1767" s="5" t="n"/>
      <c r="HS1767" s="5" t="n"/>
    </row>
    <row r="1768">
      <c r="C1768" s="2" t="n"/>
      <c r="G1768" s="480" t="n"/>
      <c r="H1768" s="2" t="n"/>
      <c r="I1768" s="2" t="n"/>
      <c r="K1768" s="480" t="n"/>
      <c r="L1768" s="480" t="n"/>
      <c r="M1768" s="480" t="n"/>
      <c r="N1768" s="490" t="n"/>
      <c r="O1768" s="398" t="n"/>
      <c r="HM1768" s="5" t="n"/>
      <c r="HN1768" s="5" t="n"/>
      <c r="HO1768" s="5" t="n"/>
      <c r="HP1768" s="5" t="n"/>
      <c r="HQ1768" s="5" t="n"/>
      <c r="HR1768" s="5" t="n"/>
      <c r="HS1768" s="5" t="n"/>
    </row>
    <row r="1769">
      <c r="C1769" s="2" t="n"/>
      <c r="G1769" s="480" t="n"/>
      <c r="H1769" s="2" t="n"/>
      <c r="I1769" s="2" t="n"/>
      <c r="K1769" s="480" t="n"/>
      <c r="L1769" s="480" t="n"/>
      <c r="M1769" s="480" t="n"/>
      <c r="N1769" s="490" t="n"/>
      <c r="O1769" s="398" t="n"/>
      <c r="HM1769" s="5" t="n"/>
      <c r="HN1769" s="5" t="n"/>
      <c r="HO1769" s="5" t="n"/>
      <c r="HP1769" s="5" t="n"/>
      <c r="HQ1769" s="5" t="n"/>
      <c r="HR1769" s="5" t="n"/>
      <c r="HS1769" s="5" t="n"/>
    </row>
    <row r="1770">
      <c r="C1770" s="2" t="n"/>
      <c r="G1770" s="480" t="n"/>
      <c r="H1770" s="2" t="n"/>
      <c r="I1770" s="2" t="n"/>
      <c r="K1770" s="480" t="n"/>
      <c r="L1770" s="480" t="n"/>
      <c r="M1770" s="480" t="n"/>
      <c r="N1770" s="490" t="n"/>
      <c r="O1770" s="398" t="n"/>
      <c r="HM1770" s="5" t="n"/>
      <c r="HN1770" s="5" t="n"/>
      <c r="HO1770" s="5" t="n"/>
      <c r="HP1770" s="5" t="n"/>
      <c r="HQ1770" s="5" t="n"/>
      <c r="HR1770" s="5" t="n"/>
      <c r="HS1770" s="5" t="n"/>
    </row>
    <row r="1771">
      <c r="C1771" s="2" t="n"/>
      <c r="G1771" s="480" t="n"/>
      <c r="H1771" s="2" t="n"/>
      <c r="I1771" s="2" t="n"/>
      <c r="K1771" s="480" t="n"/>
      <c r="L1771" s="480" t="n"/>
      <c r="M1771" s="480" t="n"/>
      <c r="N1771" s="490" t="n"/>
      <c r="O1771" s="398" t="n"/>
      <c r="HM1771" s="5" t="n"/>
      <c r="HN1771" s="5" t="n"/>
      <c r="HO1771" s="5" t="n"/>
      <c r="HP1771" s="5" t="n"/>
      <c r="HQ1771" s="5" t="n"/>
      <c r="HR1771" s="5" t="n"/>
      <c r="HS1771" s="5" t="n"/>
    </row>
    <row r="1772">
      <c r="C1772" s="2" t="n"/>
      <c r="G1772" s="480" t="n"/>
      <c r="H1772" s="2" t="n"/>
      <c r="I1772" s="2" t="n"/>
      <c r="K1772" s="480" t="n"/>
      <c r="L1772" s="480" t="n"/>
      <c r="M1772" s="480" t="n"/>
      <c r="N1772" s="490" t="n"/>
      <c r="O1772" s="398" t="n"/>
      <c r="HM1772" s="5" t="n"/>
      <c r="HN1772" s="5" t="n"/>
      <c r="HO1772" s="5" t="n"/>
      <c r="HP1772" s="5" t="n"/>
      <c r="HQ1772" s="5" t="n"/>
      <c r="HR1772" s="5" t="n"/>
      <c r="HS1772" s="5" t="n"/>
    </row>
    <row r="1773">
      <c r="C1773" s="2" t="n"/>
      <c r="G1773" s="480" t="n"/>
      <c r="H1773" s="2" t="n"/>
      <c r="I1773" s="2" t="n"/>
      <c r="K1773" s="480" t="n"/>
      <c r="L1773" s="480" t="n"/>
      <c r="M1773" s="480" t="n"/>
      <c r="N1773" s="490" t="n"/>
      <c r="O1773" s="398" t="n"/>
      <c r="HM1773" s="5" t="n"/>
      <c r="HN1773" s="5" t="n"/>
      <c r="HO1773" s="5" t="n"/>
      <c r="HP1773" s="5" t="n"/>
      <c r="HQ1773" s="5" t="n"/>
      <c r="HR1773" s="5" t="n"/>
      <c r="HS1773" s="5" t="n"/>
    </row>
    <row r="1774">
      <c r="C1774" s="2" t="n"/>
      <c r="G1774" s="480" t="n"/>
      <c r="H1774" s="2" t="n"/>
      <c r="I1774" s="2" t="n"/>
      <c r="K1774" s="480" t="n"/>
      <c r="L1774" s="480" t="n"/>
      <c r="M1774" s="480" t="n"/>
      <c r="N1774" s="490" t="n"/>
      <c r="O1774" s="398" t="n"/>
      <c r="HM1774" s="5" t="n"/>
      <c r="HN1774" s="5" t="n"/>
      <c r="HO1774" s="5" t="n"/>
      <c r="HP1774" s="5" t="n"/>
      <c r="HQ1774" s="5" t="n"/>
      <c r="HR1774" s="5" t="n"/>
      <c r="HS1774" s="5" t="n"/>
    </row>
    <row r="1775">
      <c r="C1775" s="2" t="n"/>
      <c r="G1775" s="480" t="n"/>
      <c r="H1775" s="2" t="n"/>
      <c r="I1775" s="2" t="n"/>
      <c r="K1775" s="480" t="n"/>
      <c r="L1775" s="480" t="n"/>
      <c r="M1775" s="480" t="n"/>
      <c r="N1775" s="490" t="n"/>
      <c r="O1775" s="398" t="n"/>
      <c r="HM1775" s="5" t="n"/>
      <c r="HN1775" s="5" t="n"/>
      <c r="HO1775" s="5" t="n"/>
      <c r="HP1775" s="5" t="n"/>
      <c r="HQ1775" s="5" t="n"/>
      <c r="HR1775" s="5" t="n"/>
      <c r="HS1775" s="5" t="n"/>
    </row>
    <row r="1776">
      <c r="C1776" s="2" t="n"/>
      <c r="G1776" s="480" t="n"/>
      <c r="H1776" s="2" t="n"/>
      <c r="I1776" s="2" t="n"/>
      <c r="K1776" s="480" t="n"/>
      <c r="L1776" s="480" t="n"/>
      <c r="M1776" s="480" t="n"/>
      <c r="N1776" s="490" t="n"/>
      <c r="O1776" s="398" t="n"/>
      <c r="HM1776" s="5" t="n"/>
      <c r="HN1776" s="5" t="n"/>
      <c r="HO1776" s="5" t="n"/>
      <c r="HP1776" s="5" t="n"/>
      <c r="HQ1776" s="5" t="n"/>
      <c r="HR1776" s="5" t="n"/>
      <c r="HS1776" s="5" t="n"/>
    </row>
    <row r="1777">
      <c r="C1777" s="2" t="n"/>
      <c r="G1777" s="480" t="n"/>
      <c r="H1777" s="2" t="n"/>
      <c r="I1777" s="2" t="n"/>
      <c r="K1777" s="480" t="n"/>
      <c r="L1777" s="480" t="n"/>
      <c r="M1777" s="480" t="n"/>
      <c r="N1777" s="490" t="n"/>
      <c r="O1777" s="398" t="n"/>
      <c r="HM1777" s="5" t="n"/>
      <c r="HN1777" s="5" t="n"/>
      <c r="HO1777" s="5" t="n"/>
      <c r="HP1777" s="5" t="n"/>
      <c r="HQ1777" s="5" t="n"/>
      <c r="HR1777" s="5" t="n"/>
      <c r="HS1777" s="5" t="n"/>
    </row>
    <row r="1778">
      <c r="C1778" s="2" t="n"/>
      <c r="G1778" s="480" t="n"/>
      <c r="H1778" s="2" t="n"/>
      <c r="I1778" s="2" t="n"/>
      <c r="K1778" s="480" t="n"/>
      <c r="L1778" s="480" t="n"/>
      <c r="M1778" s="480" t="n"/>
      <c r="N1778" s="490" t="n"/>
      <c r="O1778" s="398" t="n"/>
      <c r="HM1778" s="5" t="n"/>
      <c r="HN1778" s="5" t="n"/>
      <c r="HO1778" s="5" t="n"/>
      <c r="HP1778" s="5" t="n"/>
      <c r="HQ1778" s="5" t="n"/>
      <c r="HR1778" s="5" t="n"/>
      <c r="HS1778" s="5" t="n"/>
    </row>
    <row r="1779">
      <c r="C1779" s="2" t="n"/>
      <c r="G1779" s="480" t="n"/>
      <c r="H1779" s="2" t="n"/>
      <c r="I1779" s="2" t="n"/>
      <c r="K1779" s="480" t="n"/>
      <c r="L1779" s="480" t="n"/>
      <c r="M1779" s="480" t="n"/>
      <c r="N1779" s="490" t="n"/>
      <c r="O1779" s="398" t="n"/>
      <c r="HM1779" s="5" t="n"/>
      <c r="HN1779" s="5" t="n"/>
      <c r="HO1779" s="5" t="n"/>
      <c r="HP1779" s="5" t="n"/>
      <c r="HQ1779" s="5" t="n"/>
      <c r="HR1779" s="5" t="n"/>
      <c r="HS1779" s="5" t="n"/>
    </row>
    <row r="1780">
      <c r="C1780" s="2" t="n"/>
      <c r="G1780" s="480" t="n"/>
      <c r="H1780" s="2" t="n"/>
      <c r="I1780" s="2" t="n"/>
      <c r="K1780" s="480" t="n"/>
      <c r="L1780" s="480" t="n"/>
      <c r="M1780" s="480" t="n"/>
      <c r="N1780" s="490" t="n"/>
      <c r="O1780" s="398" t="n"/>
      <c r="HM1780" s="5" t="n"/>
      <c r="HN1780" s="5" t="n"/>
      <c r="HO1780" s="5" t="n"/>
      <c r="HP1780" s="5" t="n"/>
      <c r="HQ1780" s="5" t="n"/>
      <c r="HR1780" s="5" t="n"/>
      <c r="HS1780" s="5" t="n"/>
    </row>
    <row r="1781">
      <c r="C1781" s="2" t="n"/>
      <c r="G1781" s="480" t="n"/>
      <c r="H1781" s="2" t="n"/>
      <c r="I1781" s="2" t="n"/>
      <c r="K1781" s="480" t="n"/>
      <c r="L1781" s="480" t="n"/>
      <c r="M1781" s="480" t="n"/>
      <c r="N1781" s="490" t="n"/>
      <c r="O1781" s="398" t="n"/>
      <c r="HM1781" s="5" t="n"/>
      <c r="HN1781" s="5" t="n"/>
      <c r="HO1781" s="5" t="n"/>
      <c r="HP1781" s="5" t="n"/>
      <c r="HQ1781" s="5" t="n"/>
      <c r="HR1781" s="5" t="n"/>
      <c r="HS1781" s="5" t="n"/>
    </row>
    <row r="1782">
      <c r="C1782" s="2" t="n"/>
      <c r="G1782" s="480" t="n"/>
      <c r="H1782" s="2" t="n"/>
      <c r="I1782" s="2" t="n"/>
      <c r="K1782" s="480" t="n"/>
      <c r="L1782" s="480" t="n"/>
      <c r="M1782" s="480" t="n"/>
      <c r="N1782" s="490" t="n"/>
      <c r="O1782" s="398" t="n"/>
      <c r="HM1782" s="5" t="n"/>
      <c r="HN1782" s="5" t="n"/>
      <c r="HO1782" s="5" t="n"/>
      <c r="HP1782" s="5" t="n"/>
      <c r="HQ1782" s="5" t="n"/>
      <c r="HR1782" s="5" t="n"/>
      <c r="HS1782" s="5" t="n"/>
    </row>
    <row r="1783">
      <c r="C1783" s="2" t="n"/>
      <c r="G1783" s="480" t="n"/>
      <c r="H1783" s="2" t="n"/>
      <c r="I1783" s="2" t="n"/>
      <c r="K1783" s="480" t="n"/>
      <c r="L1783" s="480" t="n"/>
      <c r="M1783" s="480" t="n"/>
      <c r="N1783" s="490" t="n"/>
      <c r="O1783" s="398" t="n"/>
      <c r="HM1783" s="5" t="n"/>
      <c r="HN1783" s="5" t="n"/>
      <c r="HO1783" s="5" t="n"/>
      <c r="HP1783" s="5" t="n"/>
      <c r="HQ1783" s="5" t="n"/>
      <c r="HR1783" s="5" t="n"/>
      <c r="HS1783" s="5" t="n"/>
    </row>
    <row r="1784">
      <c r="C1784" s="2" t="n"/>
      <c r="G1784" s="480" t="n"/>
      <c r="H1784" s="2" t="n"/>
      <c r="I1784" s="2" t="n"/>
      <c r="K1784" s="480" t="n"/>
      <c r="L1784" s="480" t="n"/>
      <c r="M1784" s="480" t="n"/>
      <c r="N1784" s="490" t="n"/>
      <c r="O1784" s="398" t="n"/>
      <c r="HM1784" s="5" t="n"/>
      <c r="HN1784" s="5" t="n"/>
      <c r="HO1784" s="5" t="n"/>
      <c r="HP1784" s="5" t="n"/>
      <c r="HQ1784" s="5" t="n"/>
      <c r="HR1784" s="5" t="n"/>
      <c r="HS1784" s="5" t="n"/>
    </row>
    <row r="1785">
      <c r="C1785" s="2" t="n"/>
      <c r="G1785" s="480" t="n"/>
      <c r="H1785" s="2" t="n"/>
      <c r="I1785" s="2" t="n"/>
      <c r="K1785" s="480" t="n"/>
      <c r="L1785" s="480" t="n"/>
      <c r="M1785" s="480" t="n"/>
      <c r="N1785" s="490" t="n"/>
      <c r="O1785" s="398" t="n"/>
      <c r="HM1785" s="5" t="n"/>
      <c r="HN1785" s="5" t="n"/>
      <c r="HO1785" s="5" t="n"/>
      <c r="HP1785" s="5" t="n"/>
      <c r="HQ1785" s="5" t="n"/>
      <c r="HR1785" s="5" t="n"/>
      <c r="HS1785" s="5" t="n"/>
    </row>
    <row r="1786">
      <c r="C1786" s="2" t="n"/>
      <c r="G1786" s="480" t="n"/>
      <c r="H1786" s="2" t="n"/>
      <c r="I1786" s="2" t="n"/>
      <c r="K1786" s="480" t="n"/>
      <c r="L1786" s="480" t="n"/>
      <c r="M1786" s="480" t="n"/>
      <c r="N1786" s="490" t="n"/>
      <c r="O1786" s="398" t="n"/>
      <c r="HM1786" s="5" t="n"/>
      <c r="HN1786" s="5" t="n"/>
      <c r="HO1786" s="5" t="n"/>
      <c r="HP1786" s="5" t="n"/>
      <c r="HQ1786" s="5" t="n"/>
      <c r="HR1786" s="5" t="n"/>
      <c r="HS1786" s="5" t="n"/>
    </row>
    <row r="1787">
      <c r="C1787" s="2" t="n"/>
      <c r="G1787" s="480" t="n"/>
      <c r="H1787" s="2" t="n"/>
      <c r="I1787" s="2" t="n"/>
      <c r="K1787" s="480" t="n"/>
      <c r="L1787" s="480" t="n"/>
      <c r="M1787" s="480" t="n"/>
      <c r="N1787" s="490" t="n"/>
      <c r="O1787" s="398" t="n"/>
      <c r="HM1787" s="5" t="n"/>
      <c r="HN1787" s="5" t="n"/>
      <c r="HO1787" s="5" t="n"/>
      <c r="HP1787" s="5" t="n"/>
      <c r="HQ1787" s="5" t="n"/>
      <c r="HR1787" s="5" t="n"/>
      <c r="HS1787" s="5" t="n"/>
    </row>
    <row r="1788">
      <c r="C1788" s="2" t="n"/>
      <c r="G1788" s="480" t="n"/>
      <c r="H1788" s="2" t="n"/>
      <c r="I1788" s="2" t="n"/>
      <c r="K1788" s="480" t="n"/>
      <c r="L1788" s="480" t="n"/>
      <c r="M1788" s="480" t="n"/>
      <c r="N1788" s="490" t="n"/>
      <c r="O1788" s="398" t="n"/>
      <c r="HM1788" s="5" t="n"/>
      <c r="HN1788" s="5" t="n"/>
      <c r="HO1788" s="5" t="n"/>
      <c r="HP1788" s="5" t="n"/>
      <c r="HQ1788" s="5" t="n"/>
      <c r="HR1788" s="5" t="n"/>
      <c r="HS1788" s="5" t="n"/>
    </row>
    <row r="1789">
      <c r="C1789" s="2" t="n"/>
      <c r="G1789" s="480" t="n"/>
      <c r="H1789" s="2" t="n"/>
      <c r="I1789" s="2" t="n"/>
      <c r="K1789" s="480" t="n"/>
      <c r="L1789" s="480" t="n"/>
      <c r="M1789" s="480" t="n"/>
      <c r="N1789" s="490" t="n"/>
      <c r="O1789" s="398" t="n"/>
      <c r="HM1789" s="5" t="n"/>
      <c r="HN1789" s="5" t="n"/>
      <c r="HO1789" s="5" t="n"/>
      <c r="HP1789" s="5" t="n"/>
      <c r="HQ1789" s="5" t="n"/>
      <c r="HR1789" s="5" t="n"/>
      <c r="HS1789" s="5" t="n"/>
    </row>
    <row r="1790">
      <c r="C1790" s="2" t="n"/>
      <c r="G1790" s="480" t="n"/>
      <c r="H1790" s="2" t="n"/>
      <c r="I1790" s="2" t="n"/>
      <c r="K1790" s="480" t="n"/>
      <c r="L1790" s="480" t="n"/>
      <c r="M1790" s="480" t="n"/>
      <c r="N1790" s="490" t="n"/>
      <c r="O1790" s="398" t="n"/>
      <c r="HM1790" s="5" t="n"/>
      <c r="HN1790" s="5" t="n"/>
      <c r="HO1790" s="5" t="n"/>
      <c r="HP1790" s="5" t="n"/>
      <c r="HQ1790" s="5" t="n"/>
      <c r="HR1790" s="5" t="n"/>
      <c r="HS1790" s="5" t="n"/>
    </row>
    <row r="1791">
      <c r="C1791" s="2" t="n"/>
      <c r="G1791" s="480" t="n"/>
      <c r="H1791" s="2" t="n"/>
      <c r="I1791" s="2" t="n"/>
      <c r="K1791" s="480" t="n"/>
      <c r="L1791" s="480" t="n"/>
      <c r="M1791" s="480" t="n"/>
      <c r="N1791" s="490" t="n"/>
      <c r="O1791" s="398" t="n"/>
      <c r="HM1791" s="5" t="n"/>
      <c r="HN1791" s="5" t="n"/>
      <c r="HO1791" s="5" t="n"/>
      <c r="HP1791" s="5" t="n"/>
      <c r="HQ1791" s="5" t="n"/>
      <c r="HR1791" s="5" t="n"/>
      <c r="HS1791" s="5" t="n"/>
    </row>
    <row r="1792">
      <c r="C1792" s="2" t="n"/>
      <c r="G1792" s="480" t="n"/>
      <c r="H1792" s="2" t="n"/>
      <c r="I1792" s="2" t="n"/>
      <c r="K1792" s="480" t="n"/>
      <c r="L1792" s="480" t="n"/>
      <c r="M1792" s="480" t="n"/>
      <c r="N1792" s="490" t="n"/>
      <c r="O1792" s="398" t="n"/>
      <c r="HM1792" s="5" t="n"/>
      <c r="HN1792" s="5" t="n"/>
      <c r="HO1792" s="5" t="n"/>
      <c r="HP1792" s="5" t="n"/>
      <c r="HQ1792" s="5" t="n"/>
      <c r="HR1792" s="5" t="n"/>
      <c r="HS1792" s="5" t="n"/>
    </row>
    <row r="1793">
      <c r="C1793" s="2" t="n"/>
      <c r="G1793" s="480" t="n"/>
      <c r="H1793" s="2" t="n"/>
      <c r="I1793" s="2" t="n"/>
      <c r="K1793" s="480" t="n"/>
      <c r="L1793" s="480" t="n"/>
      <c r="M1793" s="480" t="n"/>
      <c r="N1793" s="490" t="n"/>
      <c r="O1793" s="398" t="n"/>
      <c r="HM1793" s="5" t="n"/>
      <c r="HN1793" s="5" t="n"/>
      <c r="HO1793" s="5" t="n"/>
      <c r="HP1793" s="5" t="n"/>
      <c r="HQ1793" s="5" t="n"/>
      <c r="HR1793" s="5" t="n"/>
      <c r="HS1793" s="5" t="n"/>
    </row>
    <row r="1794">
      <c r="C1794" s="2" t="n"/>
      <c r="G1794" s="480" t="n"/>
      <c r="H1794" s="2" t="n"/>
      <c r="I1794" s="2" t="n"/>
      <c r="K1794" s="480" t="n"/>
      <c r="L1794" s="480" t="n"/>
      <c r="M1794" s="480" t="n"/>
      <c r="N1794" s="490" t="n"/>
      <c r="O1794" s="398" t="n"/>
      <c r="HM1794" s="5" t="n"/>
      <c r="HN1794" s="5" t="n"/>
      <c r="HO1794" s="5" t="n"/>
      <c r="HP1794" s="5" t="n"/>
      <c r="HQ1794" s="5" t="n"/>
      <c r="HR1794" s="5" t="n"/>
      <c r="HS1794" s="5" t="n"/>
    </row>
    <row r="1795">
      <c r="C1795" s="2" t="n"/>
      <c r="G1795" s="480" t="n"/>
      <c r="H1795" s="2" t="n"/>
      <c r="I1795" s="2" t="n"/>
      <c r="K1795" s="480" t="n"/>
      <c r="L1795" s="480" t="n"/>
      <c r="M1795" s="480" t="n"/>
      <c r="N1795" s="490" t="n"/>
      <c r="O1795" s="398" t="n"/>
      <c r="HM1795" s="5" t="n"/>
      <c r="HN1795" s="5" t="n"/>
      <c r="HO1795" s="5" t="n"/>
      <c r="HP1795" s="5" t="n"/>
      <c r="HQ1795" s="5" t="n"/>
      <c r="HR1795" s="5" t="n"/>
      <c r="HS1795" s="5" t="n"/>
    </row>
    <row r="1796">
      <c r="C1796" s="2" t="n"/>
      <c r="G1796" s="480" t="n"/>
      <c r="H1796" s="2" t="n"/>
      <c r="I1796" s="2" t="n"/>
      <c r="K1796" s="480" t="n"/>
      <c r="L1796" s="480" t="n"/>
      <c r="M1796" s="480" t="n"/>
      <c r="N1796" s="490" t="n"/>
      <c r="O1796" s="398" t="n"/>
      <c r="HM1796" s="5" t="n"/>
      <c r="HN1796" s="5" t="n"/>
      <c r="HO1796" s="5" t="n"/>
      <c r="HP1796" s="5" t="n"/>
      <c r="HQ1796" s="5" t="n"/>
      <c r="HR1796" s="5" t="n"/>
      <c r="HS1796" s="5" t="n"/>
    </row>
    <row r="1797">
      <c r="C1797" s="2" t="n"/>
      <c r="G1797" s="480" t="n"/>
      <c r="H1797" s="2" t="n"/>
      <c r="I1797" s="2" t="n"/>
      <c r="K1797" s="480" t="n"/>
      <c r="L1797" s="480" t="n"/>
      <c r="M1797" s="480" t="n"/>
      <c r="N1797" s="490" t="n"/>
      <c r="O1797" s="398" t="n"/>
      <c r="HM1797" s="5" t="n"/>
      <c r="HN1797" s="5" t="n"/>
      <c r="HO1797" s="5" t="n"/>
      <c r="HP1797" s="5" t="n"/>
      <c r="HQ1797" s="5" t="n"/>
      <c r="HR1797" s="5" t="n"/>
      <c r="HS1797" s="5" t="n"/>
    </row>
    <row r="1798">
      <c r="C1798" s="2" t="n"/>
      <c r="G1798" s="480" t="n"/>
      <c r="H1798" s="2" t="n"/>
      <c r="I1798" s="2" t="n"/>
      <c r="K1798" s="480" t="n"/>
      <c r="L1798" s="480" t="n"/>
      <c r="M1798" s="480" t="n"/>
      <c r="N1798" s="490" t="n"/>
      <c r="O1798" s="398" t="n"/>
      <c r="HM1798" s="5" t="n"/>
      <c r="HN1798" s="5" t="n"/>
      <c r="HO1798" s="5" t="n"/>
      <c r="HP1798" s="5" t="n"/>
      <c r="HQ1798" s="5" t="n"/>
      <c r="HR1798" s="5" t="n"/>
      <c r="HS1798" s="5" t="n"/>
    </row>
    <row r="1799">
      <c r="C1799" s="2" t="n"/>
      <c r="G1799" s="480" t="n"/>
      <c r="H1799" s="2" t="n"/>
      <c r="I1799" s="2" t="n"/>
      <c r="K1799" s="480" t="n"/>
      <c r="L1799" s="480" t="n"/>
      <c r="M1799" s="480" t="n"/>
      <c r="N1799" s="490" t="n"/>
      <c r="O1799" s="398" t="n"/>
      <c r="HM1799" s="5" t="n"/>
      <c r="HN1799" s="5" t="n"/>
      <c r="HO1799" s="5" t="n"/>
      <c r="HP1799" s="5" t="n"/>
      <c r="HQ1799" s="5" t="n"/>
      <c r="HR1799" s="5" t="n"/>
      <c r="HS1799" s="5" t="n"/>
    </row>
    <row r="1800">
      <c r="C1800" s="2" t="n"/>
      <c r="G1800" s="480" t="n"/>
      <c r="H1800" s="2" t="n"/>
      <c r="I1800" s="2" t="n"/>
      <c r="K1800" s="480" t="n"/>
      <c r="L1800" s="480" t="n"/>
      <c r="M1800" s="480" t="n"/>
      <c r="N1800" s="490" t="n"/>
      <c r="O1800" s="398" t="n"/>
      <c r="HM1800" s="5" t="n"/>
      <c r="HN1800" s="5" t="n"/>
      <c r="HO1800" s="5" t="n"/>
      <c r="HP1800" s="5" t="n"/>
      <c r="HQ1800" s="5" t="n"/>
      <c r="HR1800" s="5" t="n"/>
      <c r="HS1800" s="5" t="n"/>
    </row>
    <row r="1801">
      <c r="C1801" s="2" t="n"/>
      <c r="G1801" s="480" t="n"/>
      <c r="H1801" s="2" t="n"/>
      <c r="I1801" s="2" t="n"/>
      <c r="K1801" s="480" t="n"/>
      <c r="L1801" s="480" t="n"/>
      <c r="M1801" s="480" t="n"/>
      <c r="N1801" s="490" t="n"/>
      <c r="O1801" s="398" t="n"/>
      <c r="HM1801" s="5" t="n"/>
      <c r="HN1801" s="5" t="n"/>
      <c r="HO1801" s="5" t="n"/>
      <c r="HP1801" s="5" t="n"/>
      <c r="HQ1801" s="5" t="n"/>
      <c r="HR1801" s="5" t="n"/>
      <c r="HS1801" s="5" t="n"/>
    </row>
    <row r="1802">
      <c r="C1802" s="2" t="n"/>
      <c r="G1802" s="480" t="n"/>
      <c r="H1802" s="2" t="n"/>
      <c r="I1802" s="2" t="n"/>
      <c r="K1802" s="480" t="n"/>
      <c r="L1802" s="480" t="n"/>
      <c r="M1802" s="480" t="n"/>
      <c r="N1802" s="490" t="n"/>
      <c r="O1802" s="398" t="n"/>
      <c r="HM1802" s="5" t="n"/>
      <c r="HN1802" s="5" t="n"/>
      <c r="HO1802" s="5" t="n"/>
      <c r="HP1802" s="5" t="n"/>
      <c r="HQ1802" s="5" t="n"/>
      <c r="HR1802" s="5" t="n"/>
      <c r="HS1802" s="5" t="n"/>
    </row>
    <row r="1803">
      <c r="C1803" s="2" t="n"/>
      <c r="G1803" s="480" t="n"/>
      <c r="H1803" s="2" t="n"/>
      <c r="I1803" s="2" t="n"/>
      <c r="K1803" s="480" t="n"/>
      <c r="L1803" s="480" t="n"/>
      <c r="M1803" s="480" t="n"/>
      <c r="N1803" s="490" t="n"/>
      <c r="O1803" s="398" t="n"/>
      <c r="HM1803" s="5" t="n"/>
      <c r="HN1803" s="5" t="n"/>
      <c r="HO1803" s="5" t="n"/>
      <c r="HP1803" s="5" t="n"/>
      <c r="HQ1803" s="5" t="n"/>
      <c r="HR1803" s="5" t="n"/>
      <c r="HS1803" s="5" t="n"/>
    </row>
    <row r="1804">
      <c r="C1804" s="2" t="n"/>
      <c r="G1804" s="480" t="n"/>
      <c r="H1804" s="2" t="n"/>
      <c r="I1804" s="2" t="n"/>
      <c r="K1804" s="480" t="n"/>
      <c r="L1804" s="480" t="n"/>
      <c r="M1804" s="480" t="n"/>
      <c r="N1804" s="490" t="n"/>
      <c r="O1804" s="398" t="n"/>
      <c r="HM1804" s="5" t="n"/>
      <c r="HN1804" s="5" t="n"/>
      <c r="HO1804" s="5" t="n"/>
      <c r="HP1804" s="5" t="n"/>
      <c r="HQ1804" s="5" t="n"/>
      <c r="HR1804" s="5" t="n"/>
      <c r="HS1804" s="5" t="n"/>
    </row>
    <row r="1805">
      <c r="C1805" s="2" t="n"/>
      <c r="G1805" s="480" t="n"/>
      <c r="H1805" s="2" t="n"/>
      <c r="I1805" s="2" t="n"/>
      <c r="K1805" s="480" t="n"/>
      <c r="L1805" s="480" t="n"/>
      <c r="M1805" s="480" t="n"/>
      <c r="N1805" s="490" t="n"/>
      <c r="O1805" s="398" t="n"/>
      <c r="HM1805" s="5" t="n"/>
      <c r="HN1805" s="5" t="n"/>
      <c r="HO1805" s="5" t="n"/>
      <c r="HP1805" s="5" t="n"/>
      <c r="HQ1805" s="5" t="n"/>
      <c r="HR1805" s="5" t="n"/>
      <c r="HS1805" s="5" t="n"/>
    </row>
    <row r="1806">
      <c r="C1806" s="2" t="n"/>
      <c r="G1806" s="480" t="n"/>
      <c r="H1806" s="2" t="n"/>
      <c r="I1806" s="2" t="n"/>
      <c r="K1806" s="480" t="n"/>
      <c r="L1806" s="480" t="n"/>
      <c r="M1806" s="480" t="n"/>
      <c r="N1806" s="490" t="n"/>
      <c r="O1806" s="398" t="n"/>
      <c r="HM1806" s="5" t="n"/>
      <c r="HN1806" s="5" t="n"/>
      <c r="HO1806" s="5" t="n"/>
      <c r="HP1806" s="5" t="n"/>
      <c r="HQ1806" s="5" t="n"/>
      <c r="HR1806" s="5" t="n"/>
      <c r="HS1806" s="5" t="n"/>
    </row>
    <row r="1807">
      <c r="C1807" s="2" t="n"/>
      <c r="G1807" s="480" t="n"/>
      <c r="H1807" s="2" t="n"/>
      <c r="I1807" s="2" t="n"/>
      <c r="K1807" s="480" t="n"/>
      <c r="L1807" s="480" t="n"/>
      <c r="M1807" s="480" t="n"/>
      <c r="N1807" s="490" t="n"/>
      <c r="O1807" s="398" t="n"/>
      <c r="HM1807" s="5" t="n"/>
      <c r="HN1807" s="5" t="n"/>
      <c r="HO1807" s="5" t="n"/>
      <c r="HP1807" s="5" t="n"/>
      <c r="HQ1807" s="5" t="n"/>
      <c r="HR1807" s="5" t="n"/>
      <c r="HS1807" s="5" t="n"/>
    </row>
    <row r="1808">
      <c r="C1808" s="2" t="n"/>
      <c r="G1808" s="480" t="n"/>
      <c r="H1808" s="2" t="n"/>
      <c r="I1808" s="2" t="n"/>
      <c r="K1808" s="480" t="n"/>
      <c r="L1808" s="480" t="n"/>
      <c r="M1808" s="480" t="n"/>
      <c r="N1808" s="490" t="n"/>
      <c r="O1808" s="398" t="n"/>
      <c r="HM1808" s="5" t="n"/>
      <c r="HN1808" s="5" t="n"/>
      <c r="HO1808" s="5" t="n"/>
      <c r="HP1808" s="5" t="n"/>
      <c r="HQ1808" s="5" t="n"/>
      <c r="HR1808" s="5" t="n"/>
      <c r="HS1808" s="5" t="n"/>
    </row>
    <row r="1809">
      <c r="C1809" s="2" t="n"/>
      <c r="G1809" s="480" t="n"/>
      <c r="H1809" s="2" t="n"/>
      <c r="I1809" s="2" t="n"/>
      <c r="K1809" s="480" t="n"/>
      <c r="L1809" s="480" t="n"/>
      <c r="M1809" s="480" t="n"/>
      <c r="N1809" s="490" t="n"/>
      <c r="O1809" s="398" t="n"/>
      <c r="HM1809" s="5" t="n"/>
      <c r="HN1809" s="5" t="n"/>
      <c r="HO1809" s="5" t="n"/>
      <c r="HP1809" s="5" t="n"/>
      <c r="HQ1809" s="5" t="n"/>
      <c r="HR1809" s="5" t="n"/>
      <c r="HS1809" s="5" t="n"/>
    </row>
    <row r="1810">
      <c r="C1810" s="2" t="n"/>
      <c r="G1810" s="480" t="n"/>
      <c r="H1810" s="2" t="n"/>
      <c r="I1810" s="2" t="n"/>
      <c r="K1810" s="480" t="n"/>
      <c r="L1810" s="480" t="n"/>
      <c r="M1810" s="480" t="n"/>
      <c r="N1810" s="490" t="n"/>
      <c r="O1810" s="398" t="n"/>
      <c r="HM1810" s="5" t="n"/>
      <c r="HN1810" s="5" t="n"/>
      <c r="HO1810" s="5" t="n"/>
      <c r="HP1810" s="5" t="n"/>
      <c r="HQ1810" s="5" t="n"/>
      <c r="HR1810" s="5" t="n"/>
      <c r="HS1810" s="5" t="n"/>
    </row>
    <row r="1811">
      <c r="C1811" s="2" t="n"/>
      <c r="G1811" s="480" t="n"/>
      <c r="H1811" s="2" t="n"/>
      <c r="I1811" s="2" t="n"/>
      <c r="K1811" s="480" t="n"/>
      <c r="L1811" s="480" t="n"/>
      <c r="M1811" s="480" t="n"/>
      <c r="N1811" s="490" t="n"/>
      <c r="O1811" s="398" t="n"/>
      <c r="HM1811" s="5" t="n"/>
      <c r="HN1811" s="5" t="n"/>
      <c r="HO1811" s="5" t="n"/>
      <c r="HP1811" s="5" t="n"/>
      <c r="HQ1811" s="5" t="n"/>
      <c r="HR1811" s="5" t="n"/>
      <c r="HS1811" s="5" t="n"/>
    </row>
    <row r="1812">
      <c r="C1812" s="2" t="n"/>
      <c r="G1812" s="480" t="n"/>
      <c r="H1812" s="2" t="n"/>
      <c r="I1812" s="2" t="n"/>
      <c r="K1812" s="480" t="n"/>
      <c r="L1812" s="480" t="n"/>
      <c r="M1812" s="480" t="n"/>
      <c r="N1812" s="490" t="n"/>
      <c r="O1812" s="398" t="n"/>
      <c r="HM1812" s="5" t="n"/>
      <c r="HN1812" s="5" t="n"/>
      <c r="HO1812" s="5" t="n"/>
      <c r="HP1812" s="5" t="n"/>
      <c r="HQ1812" s="5" t="n"/>
      <c r="HR1812" s="5" t="n"/>
      <c r="HS1812" s="5" t="n"/>
    </row>
    <row r="1813">
      <c r="C1813" s="2" t="n"/>
      <c r="G1813" s="480" t="n"/>
      <c r="H1813" s="2" t="n"/>
      <c r="I1813" s="2" t="n"/>
      <c r="K1813" s="480" t="n"/>
      <c r="L1813" s="480" t="n"/>
      <c r="M1813" s="480" t="n"/>
      <c r="N1813" s="490" t="n"/>
      <c r="O1813" s="398" t="n"/>
      <c r="HM1813" s="5" t="n"/>
      <c r="HN1813" s="5" t="n"/>
      <c r="HO1813" s="5" t="n"/>
      <c r="HP1813" s="5" t="n"/>
      <c r="HQ1813" s="5" t="n"/>
      <c r="HR1813" s="5" t="n"/>
      <c r="HS1813" s="5" t="n"/>
    </row>
    <row r="1814">
      <c r="C1814" s="2" t="n"/>
      <c r="G1814" s="480" t="n"/>
      <c r="H1814" s="2" t="n"/>
      <c r="I1814" s="2" t="n"/>
      <c r="K1814" s="480" t="n"/>
      <c r="L1814" s="480" t="n"/>
      <c r="M1814" s="480" t="n"/>
      <c r="N1814" s="490" t="n"/>
      <c r="O1814" s="398" t="n"/>
      <c r="HM1814" s="5" t="n"/>
      <c r="HN1814" s="5" t="n"/>
      <c r="HO1814" s="5" t="n"/>
      <c r="HP1814" s="5" t="n"/>
      <c r="HQ1814" s="5" t="n"/>
      <c r="HR1814" s="5" t="n"/>
      <c r="HS1814" s="5" t="n"/>
    </row>
    <row r="1815">
      <c r="C1815" s="2" t="n"/>
      <c r="G1815" s="480" t="n"/>
      <c r="H1815" s="2" t="n"/>
      <c r="I1815" s="2" t="n"/>
      <c r="K1815" s="480" t="n"/>
      <c r="L1815" s="480" t="n"/>
      <c r="M1815" s="480" t="n"/>
      <c r="N1815" s="490" t="n"/>
      <c r="O1815" s="398" t="n"/>
      <c r="HM1815" s="5" t="n"/>
      <c r="HN1815" s="5" t="n"/>
      <c r="HO1815" s="5" t="n"/>
      <c r="HP1815" s="5" t="n"/>
      <c r="HQ1815" s="5" t="n"/>
      <c r="HR1815" s="5" t="n"/>
      <c r="HS1815" s="5" t="n"/>
    </row>
    <row r="1816">
      <c r="C1816" s="2" t="n"/>
      <c r="G1816" s="480" t="n"/>
      <c r="H1816" s="2" t="n"/>
      <c r="I1816" s="2" t="n"/>
      <c r="K1816" s="480" t="n"/>
      <c r="L1816" s="480" t="n"/>
      <c r="M1816" s="480" t="n"/>
      <c r="N1816" s="490" t="n"/>
      <c r="O1816" s="398" t="n"/>
      <c r="HM1816" s="5" t="n"/>
      <c r="HN1816" s="5" t="n"/>
      <c r="HO1816" s="5" t="n"/>
      <c r="HP1816" s="5" t="n"/>
      <c r="HQ1816" s="5" t="n"/>
      <c r="HR1816" s="5" t="n"/>
      <c r="HS1816" s="5" t="n"/>
    </row>
    <row r="1817">
      <c r="C1817" s="2" t="n"/>
      <c r="G1817" s="480" t="n"/>
      <c r="H1817" s="2" t="n"/>
      <c r="I1817" s="2" t="n"/>
      <c r="K1817" s="480" t="n"/>
      <c r="L1817" s="480" t="n"/>
      <c r="M1817" s="480" t="n"/>
      <c r="N1817" s="490" t="n"/>
      <c r="O1817" s="398" t="n"/>
      <c r="HM1817" s="5" t="n"/>
      <c r="HN1817" s="5" t="n"/>
      <c r="HO1817" s="5" t="n"/>
      <c r="HP1817" s="5" t="n"/>
      <c r="HQ1817" s="5" t="n"/>
      <c r="HR1817" s="5" t="n"/>
      <c r="HS1817" s="5" t="n"/>
    </row>
    <row r="1818">
      <c r="C1818" s="2" t="n"/>
      <c r="G1818" s="480" t="n"/>
      <c r="H1818" s="2" t="n"/>
      <c r="I1818" s="2" t="n"/>
      <c r="K1818" s="480" t="n"/>
      <c r="L1818" s="480" t="n"/>
      <c r="M1818" s="480" t="n"/>
      <c r="N1818" s="490" t="n"/>
      <c r="O1818" s="398" t="n"/>
      <c r="HM1818" s="5" t="n"/>
      <c r="HN1818" s="5" t="n"/>
      <c r="HO1818" s="5" t="n"/>
      <c r="HP1818" s="5" t="n"/>
      <c r="HQ1818" s="5" t="n"/>
      <c r="HR1818" s="5" t="n"/>
      <c r="HS1818" s="5" t="n"/>
    </row>
    <row r="1819">
      <c r="C1819" s="2" t="n"/>
      <c r="G1819" s="480" t="n"/>
      <c r="H1819" s="2" t="n"/>
      <c r="I1819" s="2" t="n"/>
      <c r="K1819" s="480" t="n"/>
      <c r="L1819" s="480" t="n"/>
      <c r="M1819" s="480" t="n"/>
      <c r="N1819" s="490" t="n"/>
      <c r="O1819" s="398" t="n"/>
      <c r="HM1819" s="5" t="n"/>
      <c r="HN1819" s="5" t="n"/>
      <c r="HO1819" s="5" t="n"/>
      <c r="HP1819" s="5" t="n"/>
      <c r="HQ1819" s="5" t="n"/>
      <c r="HR1819" s="5" t="n"/>
      <c r="HS1819" s="5" t="n"/>
    </row>
    <row r="1820">
      <c r="C1820" s="2" t="n"/>
      <c r="G1820" s="480" t="n"/>
      <c r="H1820" s="2" t="n"/>
      <c r="I1820" s="2" t="n"/>
      <c r="K1820" s="480" t="n"/>
      <c r="L1820" s="480" t="n"/>
      <c r="M1820" s="480" t="n"/>
      <c r="N1820" s="490" t="n"/>
      <c r="O1820" s="398" t="n"/>
      <c r="HM1820" s="5" t="n"/>
      <c r="HN1820" s="5" t="n"/>
      <c r="HO1820" s="5" t="n"/>
      <c r="HP1820" s="5" t="n"/>
      <c r="HQ1820" s="5" t="n"/>
      <c r="HR1820" s="5" t="n"/>
      <c r="HS1820" s="5" t="n"/>
    </row>
    <row r="1821">
      <c r="C1821" s="2" t="n"/>
      <c r="G1821" s="480" t="n"/>
      <c r="H1821" s="2" t="n"/>
      <c r="I1821" s="2" t="n"/>
      <c r="K1821" s="480" t="n"/>
      <c r="L1821" s="480" t="n"/>
      <c r="M1821" s="480" t="n"/>
      <c r="N1821" s="490" t="n"/>
      <c r="O1821" s="398" t="n"/>
      <c r="HM1821" s="5" t="n"/>
      <c r="HN1821" s="5" t="n"/>
      <c r="HO1821" s="5" t="n"/>
      <c r="HP1821" s="5" t="n"/>
      <c r="HQ1821" s="5" t="n"/>
      <c r="HR1821" s="5" t="n"/>
      <c r="HS1821" s="5" t="n"/>
    </row>
    <row r="1822">
      <c r="C1822" s="2" t="n"/>
      <c r="G1822" s="480" t="n"/>
      <c r="H1822" s="2" t="n"/>
      <c r="I1822" s="2" t="n"/>
      <c r="K1822" s="480" t="n"/>
      <c r="L1822" s="480" t="n"/>
      <c r="M1822" s="480" t="n"/>
      <c r="N1822" s="490" t="n"/>
      <c r="O1822" s="398" t="n"/>
      <c r="HM1822" s="5" t="n"/>
      <c r="HN1822" s="5" t="n"/>
      <c r="HO1822" s="5" t="n"/>
      <c r="HP1822" s="5" t="n"/>
      <c r="HQ1822" s="5" t="n"/>
      <c r="HR1822" s="5" t="n"/>
      <c r="HS1822" s="5" t="n"/>
    </row>
    <row r="1823">
      <c r="C1823" s="2" t="n"/>
      <c r="G1823" s="480" t="n"/>
      <c r="H1823" s="2" t="n"/>
      <c r="I1823" s="2" t="n"/>
      <c r="K1823" s="480" t="n"/>
      <c r="L1823" s="480" t="n"/>
      <c r="M1823" s="480" t="n"/>
      <c r="N1823" s="490" t="n"/>
      <c r="O1823" s="398" t="n"/>
      <c r="HM1823" s="5" t="n"/>
      <c r="HN1823" s="5" t="n"/>
      <c r="HO1823" s="5" t="n"/>
      <c r="HP1823" s="5" t="n"/>
      <c r="HQ1823" s="5" t="n"/>
      <c r="HR1823" s="5" t="n"/>
      <c r="HS1823" s="5" t="n"/>
    </row>
    <row r="1824">
      <c r="C1824" s="2" t="n"/>
      <c r="G1824" s="480" t="n"/>
      <c r="H1824" s="2" t="n"/>
      <c r="I1824" s="2" t="n"/>
      <c r="K1824" s="480" t="n"/>
      <c r="L1824" s="480" t="n"/>
      <c r="M1824" s="480" t="n"/>
      <c r="N1824" s="490" t="n"/>
      <c r="O1824" s="398" t="n"/>
      <c r="HM1824" s="5" t="n"/>
      <c r="HN1824" s="5" t="n"/>
      <c r="HO1824" s="5" t="n"/>
      <c r="HP1824" s="5" t="n"/>
      <c r="HQ1824" s="5" t="n"/>
      <c r="HR1824" s="5" t="n"/>
      <c r="HS1824" s="5" t="n"/>
    </row>
    <row r="1825">
      <c r="C1825" s="2" t="n"/>
      <c r="G1825" s="480" t="n"/>
      <c r="H1825" s="2" t="n"/>
      <c r="I1825" s="2" t="n"/>
      <c r="K1825" s="480" t="n"/>
      <c r="L1825" s="480" t="n"/>
      <c r="M1825" s="480" t="n"/>
      <c r="N1825" s="490" t="n"/>
      <c r="O1825" s="398" t="n"/>
      <c r="HM1825" s="5" t="n"/>
      <c r="HN1825" s="5" t="n"/>
      <c r="HO1825" s="5" t="n"/>
      <c r="HP1825" s="5" t="n"/>
      <c r="HQ1825" s="5" t="n"/>
      <c r="HR1825" s="5" t="n"/>
      <c r="HS1825" s="5" t="n"/>
    </row>
    <row r="1826">
      <c r="C1826" s="2" t="n"/>
      <c r="G1826" s="480" t="n"/>
      <c r="H1826" s="2" t="n"/>
      <c r="I1826" s="2" t="n"/>
      <c r="K1826" s="480" t="n"/>
      <c r="L1826" s="480" t="n"/>
      <c r="M1826" s="480" t="n"/>
      <c r="N1826" s="490" t="n"/>
      <c r="O1826" s="398" t="n"/>
      <c r="HM1826" s="5" t="n"/>
      <c r="HN1826" s="5" t="n"/>
      <c r="HO1826" s="5" t="n"/>
      <c r="HP1826" s="5" t="n"/>
      <c r="HQ1826" s="5" t="n"/>
      <c r="HR1826" s="5" t="n"/>
      <c r="HS1826" s="5" t="n"/>
    </row>
    <row r="1827">
      <c r="C1827" s="2" t="n"/>
      <c r="G1827" s="480" t="n"/>
      <c r="H1827" s="2" t="n"/>
      <c r="I1827" s="2" t="n"/>
      <c r="K1827" s="480" t="n"/>
      <c r="L1827" s="480" t="n"/>
      <c r="M1827" s="480" t="n"/>
      <c r="N1827" s="490" t="n"/>
      <c r="O1827" s="398" t="n"/>
      <c r="HM1827" s="5" t="n"/>
      <c r="HN1827" s="5" t="n"/>
      <c r="HO1827" s="5" t="n"/>
      <c r="HP1827" s="5" t="n"/>
      <c r="HQ1827" s="5" t="n"/>
      <c r="HR1827" s="5" t="n"/>
      <c r="HS1827" s="5" t="n"/>
    </row>
    <row r="1828">
      <c r="C1828" s="2" t="n"/>
      <c r="G1828" s="480" t="n"/>
      <c r="H1828" s="2" t="n"/>
      <c r="I1828" s="2" t="n"/>
      <c r="K1828" s="480" t="n"/>
      <c r="L1828" s="480" t="n"/>
      <c r="M1828" s="480" t="n"/>
      <c r="N1828" s="490" t="n"/>
      <c r="O1828" s="398" t="n"/>
      <c r="HM1828" s="5" t="n"/>
      <c r="HN1828" s="5" t="n"/>
      <c r="HO1828" s="5" t="n"/>
      <c r="HP1828" s="5" t="n"/>
      <c r="HQ1828" s="5" t="n"/>
      <c r="HR1828" s="5" t="n"/>
      <c r="HS1828" s="5" t="n"/>
    </row>
    <row r="1829">
      <c r="C1829" s="2" t="n"/>
      <c r="G1829" s="480" t="n"/>
      <c r="H1829" s="2" t="n"/>
      <c r="I1829" s="2" t="n"/>
      <c r="K1829" s="480" t="n"/>
      <c r="L1829" s="480" t="n"/>
      <c r="M1829" s="480" t="n"/>
      <c r="N1829" s="490" t="n"/>
      <c r="O1829" s="398" t="n"/>
      <c r="HM1829" s="5" t="n"/>
      <c r="HN1829" s="5" t="n"/>
      <c r="HO1829" s="5" t="n"/>
      <c r="HP1829" s="5" t="n"/>
      <c r="HQ1829" s="5" t="n"/>
      <c r="HR1829" s="5" t="n"/>
      <c r="HS1829" s="5" t="n"/>
    </row>
    <row r="1830">
      <c r="C1830" s="2" t="n"/>
      <c r="G1830" s="480" t="n"/>
      <c r="H1830" s="2" t="n"/>
      <c r="I1830" s="2" t="n"/>
      <c r="K1830" s="480" t="n"/>
      <c r="L1830" s="480" t="n"/>
      <c r="M1830" s="480" t="n"/>
      <c r="N1830" s="490" t="n"/>
      <c r="O1830" s="398" t="n"/>
      <c r="HM1830" s="5" t="n"/>
      <c r="HN1830" s="5" t="n"/>
      <c r="HO1830" s="5" t="n"/>
      <c r="HP1830" s="5" t="n"/>
      <c r="HQ1830" s="5" t="n"/>
      <c r="HR1830" s="5" t="n"/>
      <c r="HS1830" s="5" t="n"/>
    </row>
    <row r="1831">
      <c r="C1831" s="2" t="n"/>
      <c r="G1831" s="480" t="n"/>
      <c r="H1831" s="2" t="n"/>
      <c r="I1831" s="2" t="n"/>
      <c r="K1831" s="480" t="n"/>
      <c r="L1831" s="480" t="n"/>
      <c r="M1831" s="480" t="n"/>
      <c r="N1831" s="490" t="n"/>
      <c r="O1831" s="398" t="n"/>
      <c r="HM1831" s="5" t="n"/>
      <c r="HN1831" s="5" t="n"/>
      <c r="HO1831" s="5" t="n"/>
      <c r="HP1831" s="5" t="n"/>
      <c r="HQ1831" s="5" t="n"/>
      <c r="HR1831" s="5" t="n"/>
      <c r="HS1831" s="5" t="n"/>
    </row>
    <row r="1832">
      <c r="C1832" s="2" t="n"/>
      <c r="G1832" s="480" t="n"/>
      <c r="H1832" s="2" t="n"/>
      <c r="I1832" s="2" t="n"/>
      <c r="K1832" s="480" t="n"/>
      <c r="L1832" s="480" t="n"/>
      <c r="M1832" s="480" t="n"/>
      <c r="N1832" s="490" t="n"/>
      <c r="O1832" s="398" t="n"/>
      <c r="HM1832" s="5" t="n"/>
      <c r="HN1832" s="5" t="n"/>
      <c r="HO1832" s="5" t="n"/>
      <c r="HP1832" s="5" t="n"/>
      <c r="HQ1832" s="5" t="n"/>
      <c r="HR1832" s="5" t="n"/>
      <c r="HS1832" s="5" t="n"/>
    </row>
    <row r="1833">
      <c r="C1833" s="2" t="n"/>
      <c r="G1833" s="480" t="n"/>
      <c r="H1833" s="2" t="n"/>
      <c r="I1833" s="2" t="n"/>
      <c r="K1833" s="480" t="n"/>
      <c r="L1833" s="480" t="n"/>
      <c r="M1833" s="480" t="n"/>
      <c r="N1833" s="490" t="n"/>
      <c r="O1833" s="398" t="n"/>
      <c r="HM1833" s="5" t="n"/>
      <c r="HN1833" s="5" t="n"/>
      <c r="HO1833" s="5" t="n"/>
      <c r="HP1833" s="5" t="n"/>
      <c r="HQ1833" s="5" t="n"/>
      <c r="HR1833" s="5" t="n"/>
      <c r="HS1833" s="5" t="n"/>
    </row>
    <row r="1834">
      <c r="C1834" s="2" t="n"/>
      <c r="G1834" s="480" t="n"/>
      <c r="H1834" s="2" t="n"/>
      <c r="I1834" s="2" t="n"/>
      <c r="K1834" s="480" t="n"/>
      <c r="L1834" s="480" t="n"/>
      <c r="M1834" s="480" t="n"/>
      <c r="N1834" s="490" t="n"/>
      <c r="O1834" s="398" t="n"/>
      <c r="HM1834" s="5" t="n"/>
      <c r="HN1834" s="5" t="n"/>
      <c r="HO1834" s="5" t="n"/>
      <c r="HP1834" s="5" t="n"/>
      <c r="HQ1834" s="5" t="n"/>
      <c r="HR1834" s="5" t="n"/>
      <c r="HS1834" s="5" t="n"/>
    </row>
    <row r="1835">
      <c r="C1835" s="2" t="n"/>
      <c r="G1835" s="480" t="n"/>
      <c r="H1835" s="2" t="n"/>
      <c r="I1835" s="2" t="n"/>
      <c r="K1835" s="480" t="n"/>
      <c r="L1835" s="480" t="n"/>
      <c r="M1835" s="480" t="n"/>
      <c r="N1835" s="490" t="n"/>
      <c r="O1835" s="398" t="n"/>
      <c r="HM1835" s="5" t="n"/>
      <c r="HN1835" s="5" t="n"/>
      <c r="HO1835" s="5" t="n"/>
      <c r="HP1835" s="5" t="n"/>
      <c r="HQ1835" s="5" t="n"/>
      <c r="HR1835" s="5" t="n"/>
      <c r="HS1835" s="5" t="n"/>
    </row>
    <row r="1836">
      <c r="C1836" s="2" t="n"/>
      <c r="G1836" s="480" t="n"/>
      <c r="H1836" s="2" t="n"/>
      <c r="I1836" s="2" t="n"/>
      <c r="K1836" s="480" t="n"/>
      <c r="L1836" s="480" t="n"/>
      <c r="M1836" s="480" t="n"/>
      <c r="N1836" s="490" t="n"/>
      <c r="O1836" s="398" t="n"/>
      <c r="HM1836" s="5" t="n"/>
      <c r="HN1836" s="5" t="n"/>
      <c r="HO1836" s="5" t="n"/>
      <c r="HP1836" s="5" t="n"/>
      <c r="HQ1836" s="5" t="n"/>
      <c r="HR1836" s="5" t="n"/>
      <c r="HS1836" s="5" t="n"/>
    </row>
    <row r="1837">
      <c r="C1837" s="2" t="n"/>
      <c r="G1837" s="480" t="n"/>
      <c r="H1837" s="2" t="n"/>
      <c r="I1837" s="2" t="n"/>
      <c r="K1837" s="480" t="n"/>
      <c r="L1837" s="480" t="n"/>
      <c r="M1837" s="480" t="n"/>
      <c r="N1837" s="490" t="n"/>
      <c r="O1837" s="398" t="n"/>
      <c r="HM1837" s="5" t="n"/>
      <c r="HN1837" s="5" t="n"/>
      <c r="HO1837" s="5" t="n"/>
      <c r="HP1837" s="5" t="n"/>
      <c r="HQ1837" s="5" t="n"/>
      <c r="HR1837" s="5" t="n"/>
      <c r="HS1837" s="5" t="n"/>
    </row>
    <row r="1838">
      <c r="C1838" s="2" t="n"/>
      <c r="G1838" s="480" t="n"/>
      <c r="H1838" s="2" t="n"/>
      <c r="I1838" s="2" t="n"/>
      <c r="K1838" s="480" t="n"/>
      <c r="L1838" s="480" t="n"/>
      <c r="M1838" s="480" t="n"/>
      <c r="N1838" s="490" t="n"/>
      <c r="O1838" s="398" t="n"/>
      <c r="HM1838" s="5" t="n"/>
      <c r="HN1838" s="5" t="n"/>
      <c r="HO1838" s="5" t="n"/>
      <c r="HP1838" s="5" t="n"/>
      <c r="HQ1838" s="5" t="n"/>
      <c r="HR1838" s="5" t="n"/>
      <c r="HS1838" s="5" t="n"/>
    </row>
    <row r="1839">
      <c r="C1839" s="2" t="n"/>
      <c r="G1839" s="480" t="n"/>
      <c r="H1839" s="2" t="n"/>
      <c r="I1839" s="2" t="n"/>
      <c r="K1839" s="480" t="n"/>
      <c r="L1839" s="480" t="n"/>
      <c r="M1839" s="480" t="n"/>
      <c r="N1839" s="490" t="n"/>
      <c r="O1839" s="398" t="n"/>
      <c r="HM1839" s="5" t="n"/>
      <c r="HN1839" s="5" t="n"/>
      <c r="HO1839" s="5" t="n"/>
      <c r="HP1839" s="5" t="n"/>
      <c r="HQ1839" s="5" t="n"/>
      <c r="HR1839" s="5" t="n"/>
      <c r="HS1839" s="5" t="n"/>
    </row>
    <row r="1840">
      <c r="C1840" s="2" t="n"/>
      <c r="G1840" s="480" t="n"/>
      <c r="H1840" s="2" t="n"/>
      <c r="I1840" s="2" t="n"/>
      <c r="K1840" s="480" t="n"/>
      <c r="L1840" s="480" t="n"/>
      <c r="M1840" s="480" t="n"/>
      <c r="N1840" s="490" t="n"/>
      <c r="O1840" s="398" t="n"/>
      <c r="HM1840" s="5" t="n"/>
      <c r="HN1840" s="5" t="n"/>
      <c r="HO1840" s="5" t="n"/>
      <c r="HP1840" s="5" t="n"/>
      <c r="HQ1840" s="5" t="n"/>
      <c r="HR1840" s="5" t="n"/>
      <c r="HS1840" s="5" t="n"/>
    </row>
    <row r="1841">
      <c r="C1841" s="2" t="n"/>
      <c r="G1841" s="480" t="n"/>
      <c r="H1841" s="2" t="n"/>
      <c r="I1841" s="2" t="n"/>
      <c r="K1841" s="480" t="n"/>
      <c r="L1841" s="480" t="n"/>
      <c r="M1841" s="480" t="n"/>
      <c r="N1841" s="490" t="n"/>
      <c r="O1841" s="398" t="n"/>
      <c r="HM1841" s="5" t="n"/>
      <c r="HN1841" s="5" t="n"/>
      <c r="HO1841" s="5" t="n"/>
      <c r="HP1841" s="5" t="n"/>
      <c r="HQ1841" s="5" t="n"/>
      <c r="HR1841" s="5" t="n"/>
      <c r="HS1841" s="5" t="n"/>
    </row>
    <row r="1842">
      <c r="C1842" s="2" t="n"/>
      <c r="G1842" s="480" t="n"/>
      <c r="H1842" s="2" t="n"/>
      <c r="I1842" s="2" t="n"/>
      <c r="K1842" s="480" t="n"/>
      <c r="L1842" s="480" t="n"/>
      <c r="M1842" s="480" t="n"/>
      <c r="N1842" s="490" t="n"/>
      <c r="O1842" s="398" t="n"/>
      <c r="HM1842" s="5" t="n"/>
      <c r="HN1842" s="5" t="n"/>
      <c r="HO1842" s="5" t="n"/>
      <c r="HP1842" s="5" t="n"/>
      <c r="HQ1842" s="5" t="n"/>
      <c r="HR1842" s="5" t="n"/>
      <c r="HS1842" s="5" t="n"/>
    </row>
    <row r="1843">
      <c r="C1843" s="2" t="n"/>
      <c r="G1843" s="480" t="n"/>
      <c r="H1843" s="2" t="n"/>
      <c r="I1843" s="2" t="n"/>
      <c r="K1843" s="480" t="n"/>
      <c r="L1843" s="480" t="n"/>
      <c r="M1843" s="480" t="n"/>
      <c r="N1843" s="490" t="n"/>
      <c r="O1843" s="398" t="n"/>
      <c r="HM1843" s="5" t="n"/>
      <c r="HN1843" s="5" t="n"/>
      <c r="HO1843" s="5" t="n"/>
      <c r="HP1843" s="5" t="n"/>
      <c r="HQ1843" s="5" t="n"/>
      <c r="HR1843" s="5" t="n"/>
      <c r="HS1843" s="5" t="n"/>
    </row>
    <row r="1844">
      <c r="C1844" s="2" t="n"/>
      <c r="G1844" s="480" t="n"/>
      <c r="H1844" s="2" t="n"/>
      <c r="I1844" s="2" t="n"/>
      <c r="K1844" s="480" t="n"/>
      <c r="L1844" s="480" t="n"/>
      <c r="M1844" s="480" t="n"/>
      <c r="N1844" s="490" t="n"/>
      <c r="O1844" s="398" t="n"/>
      <c r="HM1844" s="5" t="n"/>
      <c r="HN1844" s="5" t="n"/>
      <c r="HO1844" s="5" t="n"/>
      <c r="HP1844" s="5" t="n"/>
      <c r="HQ1844" s="5" t="n"/>
      <c r="HR1844" s="5" t="n"/>
      <c r="HS1844" s="5" t="n"/>
    </row>
    <row r="1845">
      <c r="C1845" s="2" t="n"/>
      <c r="G1845" s="480" t="n"/>
      <c r="H1845" s="2" t="n"/>
      <c r="I1845" s="2" t="n"/>
      <c r="K1845" s="480" t="n"/>
      <c r="L1845" s="480" t="n"/>
      <c r="M1845" s="480" t="n"/>
      <c r="N1845" s="490" t="n"/>
      <c r="O1845" s="398" t="n"/>
      <c r="HM1845" s="5" t="n"/>
      <c r="HN1845" s="5" t="n"/>
      <c r="HO1845" s="5" t="n"/>
      <c r="HP1845" s="5" t="n"/>
      <c r="HQ1845" s="5" t="n"/>
      <c r="HR1845" s="5" t="n"/>
      <c r="HS1845" s="5" t="n"/>
    </row>
    <row r="1846">
      <c r="C1846" s="2" t="n"/>
      <c r="G1846" s="480" t="n"/>
      <c r="H1846" s="2" t="n"/>
      <c r="I1846" s="2" t="n"/>
      <c r="K1846" s="480" t="n"/>
      <c r="L1846" s="480" t="n"/>
      <c r="M1846" s="480" t="n"/>
      <c r="N1846" s="490" t="n"/>
      <c r="O1846" s="398" t="n"/>
      <c r="HM1846" s="5" t="n"/>
      <c r="HN1846" s="5" t="n"/>
      <c r="HO1846" s="5" t="n"/>
      <c r="HP1846" s="5" t="n"/>
      <c r="HQ1846" s="5" t="n"/>
      <c r="HR1846" s="5" t="n"/>
      <c r="HS1846" s="5" t="n"/>
    </row>
    <row r="1847">
      <c r="C1847" s="2" t="n"/>
      <c r="G1847" s="480" t="n"/>
      <c r="H1847" s="2" t="n"/>
      <c r="I1847" s="2" t="n"/>
      <c r="K1847" s="480" t="n"/>
      <c r="L1847" s="480" t="n"/>
      <c r="M1847" s="480" t="n"/>
      <c r="N1847" s="490" t="n"/>
      <c r="O1847" s="398" t="n"/>
      <c r="HM1847" s="5" t="n"/>
      <c r="HN1847" s="5" t="n"/>
      <c r="HO1847" s="5" t="n"/>
      <c r="HP1847" s="5" t="n"/>
      <c r="HQ1847" s="5" t="n"/>
      <c r="HR1847" s="5" t="n"/>
      <c r="HS1847" s="5" t="n"/>
    </row>
    <row r="1848">
      <c r="C1848" s="2" t="n"/>
      <c r="G1848" s="480" t="n"/>
      <c r="H1848" s="2" t="n"/>
      <c r="I1848" s="2" t="n"/>
      <c r="K1848" s="480" t="n"/>
      <c r="L1848" s="480" t="n"/>
      <c r="M1848" s="480" t="n"/>
      <c r="N1848" s="490" t="n"/>
      <c r="O1848" s="398" t="n"/>
      <c r="HM1848" s="5" t="n"/>
      <c r="HN1848" s="5" t="n"/>
      <c r="HO1848" s="5" t="n"/>
      <c r="HP1848" s="5" t="n"/>
      <c r="HQ1848" s="5" t="n"/>
      <c r="HR1848" s="5" t="n"/>
      <c r="HS1848" s="5" t="n"/>
    </row>
    <row r="1849">
      <c r="C1849" s="2" t="n"/>
      <c r="G1849" s="480" t="n"/>
      <c r="H1849" s="2" t="n"/>
      <c r="I1849" s="2" t="n"/>
      <c r="K1849" s="480" t="n"/>
      <c r="L1849" s="480" t="n"/>
      <c r="M1849" s="480" t="n"/>
      <c r="N1849" s="490" t="n"/>
      <c r="O1849" s="398" t="n"/>
      <c r="HM1849" s="5" t="n"/>
      <c r="HN1849" s="5" t="n"/>
      <c r="HO1849" s="5" t="n"/>
      <c r="HP1849" s="5" t="n"/>
      <c r="HQ1849" s="5" t="n"/>
      <c r="HR1849" s="5" t="n"/>
      <c r="HS1849" s="5" t="n"/>
    </row>
    <row r="1850">
      <c r="C1850" s="2" t="n"/>
      <c r="G1850" s="480" t="n"/>
      <c r="H1850" s="2" t="n"/>
      <c r="I1850" s="2" t="n"/>
      <c r="K1850" s="480" t="n"/>
      <c r="L1850" s="480" t="n"/>
      <c r="M1850" s="480" t="n"/>
      <c r="N1850" s="490" t="n"/>
      <c r="O1850" s="398" t="n"/>
      <c r="HM1850" s="5" t="n"/>
      <c r="HN1850" s="5" t="n"/>
      <c r="HO1850" s="5" t="n"/>
      <c r="HP1850" s="5" t="n"/>
      <c r="HQ1850" s="5" t="n"/>
      <c r="HR1850" s="5" t="n"/>
      <c r="HS1850" s="5" t="n"/>
    </row>
    <row r="1851">
      <c r="C1851" s="2" t="n"/>
      <c r="G1851" s="480" t="n"/>
      <c r="H1851" s="2" t="n"/>
      <c r="I1851" s="2" t="n"/>
      <c r="K1851" s="480" t="n"/>
      <c r="L1851" s="480" t="n"/>
      <c r="M1851" s="480" t="n"/>
      <c r="N1851" s="490" t="n"/>
      <c r="O1851" s="398" t="n"/>
      <c r="HM1851" s="5" t="n"/>
      <c r="HN1851" s="5" t="n"/>
      <c r="HO1851" s="5" t="n"/>
      <c r="HP1851" s="5" t="n"/>
      <c r="HQ1851" s="5" t="n"/>
      <c r="HR1851" s="5" t="n"/>
      <c r="HS1851" s="5" t="n"/>
    </row>
    <row r="1852">
      <c r="C1852" s="2" t="n"/>
      <c r="G1852" s="480" t="n"/>
      <c r="H1852" s="2" t="n"/>
      <c r="I1852" s="2" t="n"/>
      <c r="K1852" s="480" t="n"/>
      <c r="L1852" s="480" t="n"/>
      <c r="M1852" s="480" t="n"/>
      <c r="N1852" s="490" t="n"/>
      <c r="O1852" s="398" t="n"/>
      <c r="HM1852" s="5" t="n"/>
      <c r="HN1852" s="5" t="n"/>
      <c r="HO1852" s="5" t="n"/>
      <c r="HP1852" s="5" t="n"/>
      <c r="HQ1852" s="5" t="n"/>
      <c r="HR1852" s="5" t="n"/>
      <c r="HS1852" s="5" t="n"/>
    </row>
    <row r="1853">
      <c r="C1853" s="2" t="n"/>
      <c r="G1853" s="480" t="n"/>
      <c r="H1853" s="2" t="n"/>
      <c r="I1853" s="2" t="n"/>
      <c r="K1853" s="480" t="n"/>
      <c r="L1853" s="480" t="n"/>
      <c r="M1853" s="480" t="n"/>
      <c r="N1853" s="490" t="n"/>
      <c r="O1853" s="398" t="n"/>
      <c r="HM1853" s="5" t="n"/>
      <c r="HN1853" s="5" t="n"/>
      <c r="HO1853" s="5" t="n"/>
      <c r="HP1853" s="5" t="n"/>
      <c r="HQ1853" s="5" t="n"/>
      <c r="HR1853" s="5" t="n"/>
      <c r="HS1853" s="5" t="n"/>
    </row>
    <row r="1854">
      <c r="C1854" s="2" t="n"/>
      <c r="G1854" s="480" t="n"/>
      <c r="H1854" s="2" t="n"/>
      <c r="I1854" s="2" t="n"/>
      <c r="K1854" s="480" t="n"/>
      <c r="L1854" s="480" t="n"/>
      <c r="M1854" s="480" t="n"/>
      <c r="N1854" s="490" t="n"/>
      <c r="O1854" s="398" t="n"/>
      <c r="HM1854" s="5" t="n"/>
      <c r="HN1854" s="5" t="n"/>
      <c r="HO1854" s="5" t="n"/>
      <c r="HP1854" s="5" t="n"/>
      <c r="HQ1854" s="5" t="n"/>
      <c r="HR1854" s="5" t="n"/>
      <c r="HS1854" s="5" t="n"/>
    </row>
    <row r="1855">
      <c r="C1855" s="2" t="n"/>
      <c r="G1855" s="480" t="n"/>
      <c r="H1855" s="2" t="n"/>
      <c r="I1855" s="2" t="n"/>
      <c r="K1855" s="480" t="n"/>
      <c r="L1855" s="480" t="n"/>
      <c r="M1855" s="480" t="n"/>
      <c r="N1855" s="490" t="n"/>
      <c r="O1855" s="398" t="n"/>
      <c r="HM1855" s="5" t="n"/>
      <c r="HN1855" s="5" t="n"/>
      <c r="HO1855" s="5" t="n"/>
      <c r="HP1855" s="5" t="n"/>
      <c r="HQ1855" s="5" t="n"/>
      <c r="HR1855" s="5" t="n"/>
      <c r="HS1855" s="5" t="n"/>
    </row>
    <row r="1856">
      <c r="C1856" s="2" t="n"/>
      <c r="G1856" s="480" t="n"/>
      <c r="H1856" s="2" t="n"/>
      <c r="I1856" s="2" t="n"/>
      <c r="K1856" s="480" t="n"/>
      <c r="L1856" s="480" t="n"/>
      <c r="M1856" s="480" t="n"/>
      <c r="N1856" s="490" t="n"/>
      <c r="O1856" s="398" t="n"/>
      <c r="HM1856" s="5" t="n"/>
      <c r="HN1856" s="5" t="n"/>
      <c r="HO1856" s="5" t="n"/>
      <c r="HP1856" s="5" t="n"/>
      <c r="HQ1856" s="5" t="n"/>
      <c r="HR1856" s="5" t="n"/>
      <c r="HS1856" s="5" t="n"/>
    </row>
    <row r="1857">
      <c r="C1857" s="2" t="n"/>
      <c r="G1857" s="480" t="n"/>
      <c r="H1857" s="2" t="n"/>
      <c r="I1857" s="2" t="n"/>
      <c r="K1857" s="480" t="n"/>
      <c r="L1857" s="480" t="n"/>
      <c r="M1857" s="480" t="n"/>
      <c r="N1857" s="490" t="n"/>
      <c r="O1857" s="398" t="n"/>
      <c r="HM1857" s="5" t="n"/>
      <c r="HN1857" s="5" t="n"/>
      <c r="HO1857" s="5" t="n"/>
      <c r="HP1857" s="5" t="n"/>
      <c r="HQ1857" s="5" t="n"/>
      <c r="HR1857" s="5" t="n"/>
      <c r="HS1857" s="5" t="n"/>
    </row>
    <row r="1858">
      <c r="C1858" s="2" t="n"/>
      <c r="G1858" s="480" t="n"/>
      <c r="H1858" s="2" t="n"/>
      <c r="I1858" s="2" t="n"/>
      <c r="K1858" s="480" t="n"/>
      <c r="L1858" s="480" t="n"/>
      <c r="M1858" s="480" t="n"/>
      <c r="N1858" s="490" t="n"/>
      <c r="O1858" s="398" t="n"/>
      <c r="HM1858" s="5" t="n"/>
      <c r="HN1858" s="5" t="n"/>
      <c r="HO1858" s="5" t="n"/>
      <c r="HP1858" s="5" t="n"/>
      <c r="HQ1858" s="5" t="n"/>
      <c r="HR1858" s="5" t="n"/>
      <c r="HS1858" s="5" t="n"/>
    </row>
    <row r="1859">
      <c r="C1859" s="2" t="n"/>
      <c r="G1859" s="480" t="n"/>
      <c r="H1859" s="2" t="n"/>
      <c r="I1859" s="2" t="n"/>
      <c r="K1859" s="480" t="n"/>
      <c r="L1859" s="480" t="n"/>
      <c r="M1859" s="480" t="n"/>
      <c r="N1859" s="490" t="n"/>
      <c r="O1859" s="398" t="n"/>
      <c r="HM1859" s="5" t="n"/>
      <c r="HN1859" s="5" t="n"/>
      <c r="HO1859" s="5" t="n"/>
      <c r="HP1859" s="5" t="n"/>
      <c r="HQ1859" s="5" t="n"/>
      <c r="HR1859" s="5" t="n"/>
      <c r="HS1859" s="5" t="n"/>
    </row>
    <row r="1860">
      <c r="C1860" s="2" t="n"/>
      <c r="G1860" s="480" t="n"/>
      <c r="H1860" s="2" t="n"/>
      <c r="I1860" s="2" t="n"/>
      <c r="K1860" s="480" t="n"/>
      <c r="L1860" s="480" t="n"/>
      <c r="M1860" s="480" t="n"/>
      <c r="N1860" s="490" t="n"/>
      <c r="O1860" s="398" t="n"/>
      <c r="HM1860" s="5" t="n"/>
      <c r="HN1860" s="5" t="n"/>
      <c r="HO1860" s="5" t="n"/>
      <c r="HP1860" s="5" t="n"/>
      <c r="HQ1860" s="5" t="n"/>
      <c r="HR1860" s="5" t="n"/>
      <c r="HS1860" s="5" t="n"/>
    </row>
    <row r="1861">
      <c r="C1861" s="2" t="n"/>
      <c r="G1861" s="480" t="n"/>
      <c r="H1861" s="2" t="n"/>
      <c r="I1861" s="2" t="n"/>
      <c r="K1861" s="480" t="n"/>
      <c r="L1861" s="480" t="n"/>
      <c r="M1861" s="480" t="n"/>
      <c r="N1861" s="490" t="n"/>
      <c r="O1861" s="398" t="n"/>
      <c r="HM1861" s="5" t="n"/>
      <c r="HN1861" s="5" t="n"/>
      <c r="HO1861" s="5" t="n"/>
      <c r="HP1861" s="5" t="n"/>
      <c r="HQ1861" s="5" t="n"/>
      <c r="HR1861" s="5" t="n"/>
      <c r="HS1861" s="5" t="n"/>
    </row>
    <row r="1862">
      <c r="C1862" s="2" t="n"/>
      <c r="G1862" s="480" t="n"/>
      <c r="H1862" s="2" t="n"/>
      <c r="I1862" s="2" t="n"/>
      <c r="K1862" s="480" t="n"/>
      <c r="L1862" s="480" t="n"/>
      <c r="M1862" s="480" t="n"/>
      <c r="N1862" s="490" t="n"/>
      <c r="O1862" s="398" t="n"/>
      <c r="HM1862" s="5" t="n"/>
      <c r="HN1862" s="5" t="n"/>
      <c r="HO1862" s="5" t="n"/>
      <c r="HP1862" s="5" t="n"/>
      <c r="HQ1862" s="5" t="n"/>
      <c r="HR1862" s="5" t="n"/>
      <c r="HS1862" s="5" t="n"/>
    </row>
    <row r="1863">
      <c r="C1863" s="2" t="n"/>
      <c r="G1863" s="480" t="n"/>
      <c r="H1863" s="2" t="n"/>
      <c r="I1863" s="2" t="n"/>
      <c r="K1863" s="480" t="n"/>
      <c r="L1863" s="480" t="n"/>
      <c r="M1863" s="480" t="n"/>
      <c r="N1863" s="490" t="n"/>
      <c r="O1863" s="398" t="n"/>
      <c r="HM1863" s="5" t="n"/>
      <c r="HN1863" s="5" t="n"/>
      <c r="HO1863" s="5" t="n"/>
      <c r="HP1863" s="5" t="n"/>
      <c r="HQ1863" s="5" t="n"/>
      <c r="HR1863" s="5" t="n"/>
      <c r="HS1863" s="5" t="n"/>
    </row>
    <row r="1864">
      <c r="C1864" s="2" t="n"/>
      <c r="G1864" s="480" t="n"/>
      <c r="H1864" s="2" t="n"/>
      <c r="I1864" s="2" t="n"/>
      <c r="K1864" s="480" t="n"/>
      <c r="L1864" s="480" t="n"/>
      <c r="M1864" s="480" t="n"/>
      <c r="N1864" s="490" t="n"/>
      <c r="O1864" s="398" t="n"/>
      <c r="HM1864" s="5" t="n"/>
      <c r="HN1864" s="5" t="n"/>
      <c r="HO1864" s="5" t="n"/>
      <c r="HP1864" s="5" t="n"/>
      <c r="HQ1864" s="5" t="n"/>
      <c r="HR1864" s="5" t="n"/>
      <c r="HS1864" s="5" t="n"/>
    </row>
    <row r="1865">
      <c r="C1865" s="2" t="n"/>
      <c r="G1865" s="480" t="n"/>
      <c r="H1865" s="2" t="n"/>
      <c r="I1865" s="2" t="n"/>
      <c r="K1865" s="480" t="n"/>
      <c r="L1865" s="480" t="n"/>
      <c r="M1865" s="480" t="n"/>
      <c r="N1865" s="490" t="n"/>
      <c r="O1865" s="398" t="n"/>
      <c r="HM1865" s="5" t="n"/>
      <c r="HN1865" s="5" t="n"/>
      <c r="HO1865" s="5" t="n"/>
      <c r="HP1865" s="5" t="n"/>
      <c r="HQ1865" s="5" t="n"/>
      <c r="HR1865" s="5" t="n"/>
      <c r="HS1865" s="5" t="n"/>
    </row>
    <row r="1866">
      <c r="C1866" s="2" t="n"/>
      <c r="G1866" s="480" t="n"/>
      <c r="H1866" s="2" t="n"/>
      <c r="I1866" s="2" t="n"/>
      <c r="K1866" s="480" t="n"/>
      <c r="L1866" s="480" t="n"/>
      <c r="M1866" s="480" t="n"/>
      <c r="N1866" s="490" t="n"/>
      <c r="O1866" s="398" t="n"/>
      <c r="HM1866" s="5" t="n"/>
      <c r="HN1866" s="5" t="n"/>
      <c r="HO1866" s="5" t="n"/>
      <c r="HP1866" s="5" t="n"/>
      <c r="HQ1866" s="5" t="n"/>
      <c r="HR1866" s="5" t="n"/>
      <c r="HS1866" s="5" t="n"/>
    </row>
    <row r="1867">
      <c r="C1867" s="2" t="n"/>
      <c r="G1867" s="480" t="n"/>
      <c r="H1867" s="2" t="n"/>
      <c r="I1867" s="2" t="n"/>
      <c r="K1867" s="480" t="n"/>
      <c r="L1867" s="480" t="n"/>
      <c r="M1867" s="480" t="n"/>
      <c r="N1867" s="490" t="n"/>
      <c r="O1867" s="398" t="n"/>
      <c r="HM1867" s="5" t="n"/>
      <c r="HN1867" s="5" t="n"/>
      <c r="HO1867" s="5" t="n"/>
      <c r="HP1867" s="5" t="n"/>
      <c r="HQ1867" s="5" t="n"/>
      <c r="HR1867" s="5" t="n"/>
      <c r="HS1867" s="5" t="n"/>
    </row>
    <row r="1868">
      <c r="C1868" s="2" t="n"/>
      <c r="G1868" s="480" t="n"/>
      <c r="H1868" s="2" t="n"/>
      <c r="I1868" s="2" t="n"/>
      <c r="K1868" s="480" t="n"/>
      <c r="L1868" s="480" t="n"/>
      <c r="M1868" s="480" t="n"/>
      <c r="N1868" s="490" t="n"/>
      <c r="O1868" s="398" t="n"/>
      <c r="HM1868" s="5" t="n"/>
      <c r="HN1868" s="5" t="n"/>
      <c r="HO1868" s="5" t="n"/>
      <c r="HP1868" s="5" t="n"/>
      <c r="HQ1868" s="5" t="n"/>
      <c r="HR1868" s="5" t="n"/>
      <c r="HS1868" s="5" t="n"/>
    </row>
    <row r="1869">
      <c r="C1869" s="2" t="n"/>
      <c r="G1869" s="480" t="n"/>
      <c r="H1869" s="2" t="n"/>
      <c r="I1869" s="2" t="n"/>
      <c r="K1869" s="480" t="n"/>
      <c r="L1869" s="480" t="n"/>
      <c r="M1869" s="480" t="n"/>
      <c r="N1869" s="490" t="n"/>
      <c r="O1869" s="398" t="n"/>
      <c r="HM1869" s="5" t="n"/>
      <c r="HN1869" s="5" t="n"/>
      <c r="HO1869" s="5" t="n"/>
      <c r="HP1869" s="5" t="n"/>
      <c r="HQ1869" s="5" t="n"/>
      <c r="HR1869" s="5" t="n"/>
      <c r="HS1869" s="5" t="n"/>
    </row>
    <row r="1870">
      <c r="C1870" s="2" t="n"/>
      <c r="G1870" s="480" t="n"/>
      <c r="H1870" s="2" t="n"/>
      <c r="I1870" s="2" t="n"/>
      <c r="K1870" s="480" t="n"/>
      <c r="L1870" s="480" t="n"/>
      <c r="M1870" s="480" t="n"/>
      <c r="N1870" s="490" t="n"/>
      <c r="O1870" s="398" t="n"/>
      <c r="HM1870" s="5" t="n"/>
      <c r="HN1870" s="5" t="n"/>
      <c r="HO1870" s="5" t="n"/>
      <c r="HP1870" s="5" t="n"/>
      <c r="HQ1870" s="5" t="n"/>
      <c r="HR1870" s="5" t="n"/>
      <c r="HS1870" s="5" t="n"/>
    </row>
    <row r="1871">
      <c r="C1871" s="2" t="n"/>
      <c r="G1871" s="480" t="n"/>
      <c r="H1871" s="2" t="n"/>
      <c r="I1871" s="2" t="n"/>
      <c r="K1871" s="480" t="n"/>
      <c r="L1871" s="480" t="n"/>
      <c r="M1871" s="480" t="n"/>
      <c r="N1871" s="490" t="n"/>
      <c r="O1871" s="398" t="n"/>
      <c r="HM1871" s="5" t="n"/>
      <c r="HN1871" s="5" t="n"/>
      <c r="HO1871" s="5" t="n"/>
      <c r="HP1871" s="5" t="n"/>
      <c r="HQ1871" s="5" t="n"/>
      <c r="HR1871" s="5" t="n"/>
      <c r="HS1871" s="5" t="n"/>
    </row>
    <row r="1872">
      <c r="C1872" s="2" t="n"/>
      <c r="G1872" s="480" t="n"/>
      <c r="H1872" s="2" t="n"/>
      <c r="I1872" s="2" t="n"/>
      <c r="K1872" s="480" t="n"/>
      <c r="L1872" s="480" t="n"/>
      <c r="M1872" s="480" t="n"/>
      <c r="N1872" s="490" t="n"/>
      <c r="O1872" s="398" t="n"/>
      <c r="HM1872" s="5" t="n"/>
      <c r="HN1872" s="5" t="n"/>
      <c r="HO1872" s="5" t="n"/>
      <c r="HP1872" s="5" t="n"/>
      <c r="HQ1872" s="5" t="n"/>
      <c r="HR1872" s="5" t="n"/>
      <c r="HS1872" s="5" t="n"/>
    </row>
    <row r="1873">
      <c r="C1873" s="2" t="n"/>
      <c r="G1873" s="480" t="n"/>
      <c r="H1873" s="2" t="n"/>
      <c r="I1873" s="2" t="n"/>
      <c r="K1873" s="480" t="n"/>
      <c r="L1873" s="480" t="n"/>
      <c r="M1873" s="480" t="n"/>
      <c r="N1873" s="490" t="n"/>
      <c r="O1873" s="398" t="n"/>
      <c r="HM1873" s="5" t="n"/>
      <c r="HN1873" s="5" t="n"/>
      <c r="HO1873" s="5" t="n"/>
      <c r="HP1873" s="5" t="n"/>
      <c r="HQ1873" s="5" t="n"/>
      <c r="HR1873" s="5" t="n"/>
      <c r="HS1873" s="5" t="n"/>
    </row>
    <row r="1874">
      <c r="C1874" s="2" t="n"/>
      <c r="G1874" s="480" t="n"/>
      <c r="H1874" s="2" t="n"/>
      <c r="I1874" s="2" t="n"/>
      <c r="K1874" s="480" t="n"/>
      <c r="L1874" s="480" t="n"/>
      <c r="M1874" s="480" t="n"/>
      <c r="N1874" s="490" t="n"/>
      <c r="O1874" s="398" t="n"/>
      <c r="HM1874" s="5" t="n"/>
      <c r="HN1874" s="5" t="n"/>
      <c r="HO1874" s="5" t="n"/>
      <c r="HP1874" s="5" t="n"/>
      <c r="HQ1874" s="5" t="n"/>
      <c r="HR1874" s="5" t="n"/>
      <c r="HS1874" s="5" t="n"/>
    </row>
    <row r="1875">
      <c r="C1875" s="2" t="n"/>
      <c r="G1875" s="480" t="n"/>
      <c r="H1875" s="2" t="n"/>
      <c r="I1875" s="2" t="n"/>
      <c r="K1875" s="480" t="n"/>
      <c r="L1875" s="480" t="n"/>
      <c r="M1875" s="480" t="n"/>
      <c r="N1875" s="490" t="n"/>
      <c r="O1875" s="398" t="n"/>
      <c r="HM1875" s="5" t="n"/>
      <c r="HN1875" s="5" t="n"/>
      <c r="HO1875" s="5" t="n"/>
      <c r="HP1875" s="5" t="n"/>
      <c r="HQ1875" s="5" t="n"/>
      <c r="HR1875" s="5" t="n"/>
      <c r="HS1875" s="5" t="n"/>
    </row>
    <row r="1876">
      <c r="C1876" s="2" t="n"/>
      <c r="G1876" s="480" t="n"/>
      <c r="H1876" s="2" t="n"/>
      <c r="I1876" s="2" t="n"/>
      <c r="K1876" s="480" t="n"/>
      <c r="L1876" s="480" t="n"/>
      <c r="M1876" s="480" t="n"/>
      <c r="N1876" s="490" t="n"/>
      <c r="O1876" s="398" t="n"/>
      <c r="HM1876" s="5" t="n"/>
      <c r="HN1876" s="5" t="n"/>
      <c r="HO1876" s="5" t="n"/>
      <c r="HP1876" s="5" t="n"/>
      <c r="HQ1876" s="5" t="n"/>
      <c r="HR1876" s="5" t="n"/>
      <c r="HS1876" s="5" t="n"/>
    </row>
    <row r="1877">
      <c r="C1877" s="2" t="n"/>
      <c r="G1877" s="480" t="n"/>
      <c r="H1877" s="2" t="n"/>
      <c r="I1877" s="2" t="n"/>
      <c r="K1877" s="480" t="n"/>
      <c r="L1877" s="480" t="n"/>
      <c r="M1877" s="480" t="n"/>
      <c r="N1877" s="490" t="n"/>
      <c r="O1877" s="398" t="n"/>
      <c r="HM1877" s="5" t="n"/>
      <c r="HN1877" s="5" t="n"/>
      <c r="HO1877" s="5" t="n"/>
      <c r="HP1877" s="5" t="n"/>
      <c r="HQ1877" s="5" t="n"/>
      <c r="HR1877" s="5" t="n"/>
      <c r="HS1877" s="5" t="n"/>
    </row>
    <row r="1878">
      <c r="C1878" s="2" t="n"/>
      <c r="G1878" s="480" t="n"/>
      <c r="H1878" s="2" t="n"/>
      <c r="I1878" s="2" t="n"/>
      <c r="K1878" s="480" t="n"/>
      <c r="L1878" s="480" t="n"/>
      <c r="M1878" s="480" t="n"/>
      <c r="N1878" s="490" t="n"/>
      <c r="O1878" s="398" t="n"/>
      <c r="HM1878" s="5" t="n"/>
      <c r="HN1878" s="5" t="n"/>
      <c r="HO1878" s="5" t="n"/>
      <c r="HP1878" s="5" t="n"/>
      <c r="HQ1878" s="5" t="n"/>
      <c r="HR1878" s="5" t="n"/>
      <c r="HS1878" s="5" t="n"/>
    </row>
    <row r="1879">
      <c r="C1879" s="2" t="n"/>
      <c r="G1879" s="480" t="n"/>
      <c r="H1879" s="2" t="n"/>
      <c r="I1879" s="2" t="n"/>
      <c r="K1879" s="480" t="n"/>
      <c r="L1879" s="480" t="n"/>
      <c r="M1879" s="480" t="n"/>
      <c r="N1879" s="490" t="n"/>
      <c r="O1879" s="398" t="n"/>
      <c r="HM1879" s="5" t="n"/>
      <c r="HN1879" s="5" t="n"/>
      <c r="HO1879" s="5" t="n"/>
      <c r="HP1879" s="5" t="n"/>
      <c r="HQ1879" s="5" t="n"/>
      <c r="HR1879" s="5" t="n"/>
      <c r="HS1879" s="5" t="n"/>
    </row>
    <row r="1880">
      <c r="C1880" s="2" t="n"/>
      <c r="G1880" s="480" t="n"/>
      <c r="H1880" s="2" t="n"/>
      <c r="I1880" s="2" t="n"/>
      <c r="K1880" s="480" t="n"/>
      <c r="L1880" s="480" t="n"/>
      <c r="M1880" s="480" t="n"/>
      <c r="N1880" s="490" t="n"/>
      <c r="O1880" s="398" t="n"/>
      <c r="HM1880" s="5" t="n"/>
      <c r="HN1880" s="5" t="n"/>
      <c r="HO1880" s="5" t="n"/>
      <c r="HP1880" s="5" t="n"/>
      <c r="HQ1880" s="5" t="n"/>
      <c r="HR1880" s="5" t="n"/>
      <c r="HS1880" s="5" t="n"/>
    </row>
    <row r="1881">
      <c r="C1881" s="2" t="n"/>
      <c r="G1881" s="480" t="n"/>
      <c r="H1881" s="2" t="n"/>
      <c r="I1881" s="2" t="n"/>
      <c r="K1881" s="480" t="n"/>
      <c r="L1881" s="480" t="n"/>
      <c r="M1881" s="480" t="n"/>
      <c r="N1881" s="490" t="n"/>
      <c r="O1881" s="398" t="n"/>
      <c r="HM1881" s="5" t="n"/>
      <c r="HN1881" s="5" t="n"/>
      <c r="HO1881" s="5" t="n"/>
      <c r="HP1881" s="5" t="n"/>
      <c r="HQ1881" s="5" t="n"/>
      <c r="HR1881" s="5" t="n"/>
      <c r="HS1881" s="5" t="n"/>
    </row>
    <row r="1882">
      <c r="C1882" s="2" t="n"/>
      <c r="G1882" s="480" t="n"/>
      <c r="H1882" s="2" t="n"/>
      <c r="I1882" s="2" t="n"/>
      <c r="K1882" s="480" t="n"/>
      <c r="L1882" s="480" t="n"/>
      <c r="M1882" s="480" t="n"/>
      <c r="N1882" s="490" t="n"/>
      <c r="O1882" s="398" t="n"/>
      <c r="HM1882" s="5" t="n"/>
      <c r="HN1882" s="5" t="n"/>
      <c r="HO1882" s="5" t="n"/>
      <c r="HP1882" s="5" t="n"/>
      <c r="HQ1882" s="5" t="n"/>
      <c r="HR1882" s="5" t="n"/>
      <c r="HS1882" s="5" t="n"/>
    </row>
    <row r="1883">
      <c r="C1883" s="2" t="n"/>
      <c r="G1883" s="480" t="n"/>
      <c r="H1883" s="2" t="n"/>
      <c r="I1883" s="2" t="n"/>
      <c r="K1883" s="480" t="n"/>
      <c r="L1883" s="480" t="n"/>
      <c r="M1883" s="480" t="n"/>
      <c r="N1883" s="490" t="n"/>
      <c r="O1883" s="398" t="n"/>
      <c r="HM1883" s="5" t="n"/>
      <c r="HN1883" s="5" t="n"/>
      <c r="HO1883" s="5" t="n"/>
      <c r="HP1883" s="5" t="n"/>
      <c r="HQ1883" s="5" t="n"/>
      <c r="HR1883" s="5" t="n"/>
      <c r="HS1883" s="5" t="n"/>
    </row>
    <row r="1884">
      <c r="C1884" s="2" t="n"/>
      <c r="G1884" s="480" t="n"/>
      <c r="H1884" s="2" t="n"/>
      <c r="I1884" s="2" t="n"/>
      <c r="K1884" s="480" t="n"/>
      <c r="L1884" s="480" t="n"/>
      <c r="M1884" s="480" t="n"/>
      <c r="N1884" s="490" t="n"/>
      <c r="O1884" s="398" t="n"/>
      <c r="HM1884" s="5" t="n"/>
      <c r="HN1884" s="5" t="n"/>
      <c r="HO1884" s="5" t="n"/>
      <c r="HP1884" s="5" t="n"/>
      <c r="HQ1884" s="5" t="n"/>
      <c r="HR1884" s="5" t="n"/>
      <c r="HS1884" s="5" t="n"/>
    </row>
    <row r="1885">
      <c r="C1885" s="2" t="n"/>
      <c r="G1885" s="480" t="n"/>
      <c r="H1885" s="2" t="n"/>
      <c r="I1885" s="2" t="n"/>
      <c r="K1885" s="480" t="n"/>
      <c r="L1885" s="480" t="n"/>
      <c r="M1885" s="480" t="n"/>
      <c r="N1885" s="490" t="n"/>
      <c r="O1885" s="398" t="n"/>
      <c r="HM1885" s="5" t="n"/>
      <c r="HN1885" s="5" t="n"/>
      <c r="HO1885" s="5" t="n"/>
      <c r="HP1885" s="5" t="n"/>
      <c r="HQ1885" s="5" t="n"/>
      <c r="HR1885" s="5" t="n"/>
      <c r="HS1885" s="5" t="n"/>
    </row>
    <row r="1886">
      <c r="C1886" s="2" t="n"/>
      <c r="G1886" s="480" t="n"/>
      <c r="H1886" s="2" t="n"/>
      <c r="I1886" s="2" t="n"/>
      <c r="K1886" s="480" t="n"/>
      <c r="L1886" s="480" t="n"/>
      <c r="M1886" s="480" t="n"/>
      <c r="N1886" s="490" t="n"/>
      <c r="O1886" s="398" t="n"/>
      <c r="HM1886" s="5" t="n"/>
      <c r="HN1886" s="5" t="n"/>
      <c r="HO1886" s="5" t="n"/>
      <c r="HP1886" s="5" t="n"/>
      <c r="HQ1886" s="5" t="n"/>
      <c r="HR1886" s="5" t="n"/>
      <c r="HS1886" s="5" t="n"/>
    </row>
    <row r="1887">
      <c r="C1887" s="2" t="n"/>
      <c r="G1887" s="480" t="n"/>
      <c r="H1887" s="2" t="n"/>
      <c r="I1887" s="2" t="n"/>
      <c r="K1887" s="480" t="n"/>
      <c r="L1887" s="480" t="n"/>
      <c r="M1887" s="480" t="n"/>
      <c r="N1887" s="490" t="n"/>
      <c r="O1887" s="398" t="n"/>
      <c r="HM1887" s="5" t="n"/>
      <c r="HN1887" s="5" t="n"/>
      <c r="HO1887" s="5" t="n"/>
      <c r="HP1887" s="5" t="n"/>
      <c r="HQ1887" s="5" t="n"/>
      <c r="HR1887" s="5" t="n"/>
      <c r="HS1887" s="5" t="n"/>
    </row>
    <row r="1888">
      <c r="C1888" s="2" t="n"/>
      <c r="G1888" s="480" t="n"/>
      <c r="H1888" s="2" t="n"/>
      <c r="I1888" s="2" t="n"/>
      <c r="K1888" s="480" t="n"/>
      <c r="L1888" s="480" t="n"/>
      <c r="M1888" s="480" t="n"/>
      <c r="N1888" s="490" t="n"/>
      <c r="O1888" s="398" t="n"/>
      <c r="HM1888" s="5" t="n"/>
      <c r="HN1888" s="5" t="n"/>
      <c r="HO1888" s="5" t="n"/>
      <c r="HP1888" s="5" t="n"/>
      <c r="HQ1888" s="5" t="n"/>
      <c r="HR1888" s="5" t="n"/>
      <c r="HS1888" s="5" t="n"/>
    </row>
    <row r="1889">
      <c r="C1889" s="2" t="n"/>
      <c r="G1889" s="480" t="n"/>
      <c r="H1889" s="2" t="n"/>
      <c r="I1889" s="2" t="n"/>
      <c r="K1889" s="480" t="n"/>
      <c r="L1889" s="480" t="n"/>
      <c r="M1889" s="480" t="n"/>
      <c r="N1889" s="490" t="n"/>
      <c r="O1889" s="398" t="n"/>
      <c r="HM1889" s="5" t="n"/>
      <c r="HN1889" s="5" t="n"/>
      <c r="HO1889" s="5" t="n"/>
      <c r="HP1889" s="5" t="n"/>
      <c r="HQ1889" s="5" t="n"/>
      <c r="HR1889" s="5" t="n"/>
      <c r="HS1889" s="5" t="n"/>
    </row>
    <row r="1890">
      <c r="C1890" s="2" t="n"/>
      <c r="G1890" s="480" t="n"/>
      <c r="H1890" s="2" t="n"/>
      <c r="I1890" s="2" t="n"/>
      <c r="K1890" s="480" t="n"/>
      <c r="L1890" s="480" t="n"/>
      <c r="M1890" s="480" t="n"/>
      <c r="N1890" s="490" t="n"/>
      <c r="O1890" s="398" t="n"/>
      <c r="HM1890" s="5" t="n"/>
      <c r="HN1890" s="5" t="n"/>
      <c r="HO1890" s="5" t="n"/>
      <c r="HP1890" s="5" t="n"/>
      <c r="HQ1890" s="5" t="n"/>
      <c r="HR1890" s="5" t="n"/>
      <c r="HS1890" s="5" t="n"/>
    </row>
    <row r="1891">
      <c r="C1891" s="2" t="n"/>
      <c r="G1891" s="480" t="n"/>
      <c r="H1891" s="2" t="n"/>
      <c r="I1891" s="2" t="n"/>
      <c r="K1891" s="480" t="n"/>
      <c r="L1891" s="480" t="n"/>
      <c r="M1891" s="480" t="n"/>
      <c r="N1891" s="490" t="n"/>
      <c r="O1891" s="398" t="n"/>
      <c r="HM1891" s="5" t="n"/>
      <c r="HN1891" s="5" t="n"/>
      <c r="HO1891" s="5" t="n"/>
      <c r="HP1891" s="5" t="n"/>
      <c r="HQ1891" s="5" t="n"/>
      <c r="HR1891" s="5" t="n"/>
      <c r="HS1891" s="5" t="n"/>
    </row>
    <row r="1892">
      <c r="C1892" s="2" t="n"/>
      <c r="G1892" s="480" t="n"/>
      <c r="H1892" s="2" t="n"/>
      <c r="I1892" s="2" t="n"/>
      <c r="K1892" s="480" t="n"/>
      <c r="L1892" s="480" t="n"/>
      <c r="M1892" s="480" t="n"/>
      <c r="N1892" s="490" t="n"/>
      <c r="O1892" s="398" t="n"/>
      <c r="HM1892" s="5" t="n"/>
      <c r="HN1892" s="5" t="n"/>
      <c r="HO1892" s="5" t="n"/>
      <c r="HP1892" s="5" t="n"/>
      <c r="HQ1892" s="5" t="n"/>
      <c r="HR1892" s="5" t="n"/>
      <c r="HS1892" s="5" t="n"/>
    </row>
    <row r="1893">
      <c r="C1893" s="2" t="n"/>
      <c r="G1893" s="480" t="n"/>
      <c r="H1893" s="2" t="n"/>
      <c r="I1893" s="2" t="n"/>
      <c r="K1893" s="480" t="n"/>
      <c r="L1893" s="480" t="n"/>
      <c r="M1893" s="480" t="n"/>
      <c r="N1893" s="490" t="n"/>
      <c r="O1893" s="398" t="n"/>
      <c r="HM1893" s="5" t="n"/>
      <c r="HN1893" s="5" t="n"/>
      <c r="HO1893" s="5" t="n"/>
      <c r="HP1893" s="5" t="n"/>
      <c r="HQ1893" s="5" t="n"/>
      <c r="HR1893" s="5" t="n"/>
      <c r="HS1893" s="5" t="n"/>
    </row>
    <row r="1894">
      <c r="C1894" s="2" t="n"/>
      <c r="G1894" s="480" t="n"/>
      <c r="H1894" s="2" t="n"/>
      <c r="I1894" s="2" t="n"/>
      <c r="K1894" s="480" t="n"/>
      <c r="L1894" s="480" t="n"/>
      <c r="M1894" s="480" t="n"/>
      <c r="N1894" s="490" t="n"/>
      <c r="O1894" s="398" t="n"/>
      <c r="HM1894" s="5" t="n"/>
      <c r="HN1894" s="5" t="n"/>
      <c r="HO1894" s="5" t="n"/>
      <c r="HP1894" s="5" t="n"/>
      <c r="HQ1894" s="5" t="n"/>
      <c r="HR1894" s="5" t="n"/>
      <c r="HS1894" s="5" t="n"/>
    </row>
    <row r="1895">
      <c r="C1895" s="2" t="n"/>
      <c r="G1895" s="480" t="n"/>
      <c r="H1895" s="2" t="n"/>
      <c r="I1895" s="2" t="n"/>
      <c r="K1895" s="480" t="n"/>
      <c r="L1895" s="480" t="n"/>
      <c r="M1895" s="480" t="n"/>
      <c r="N1895" s="490" t="n"/>
      <c r="O1895" s="398" t="n"/>
      <c r="HM1895" s="5" t="n"/>
      <c r="HN1895" s="5" t="n"/>
      <c r="HO1895" s="5" t="n"/>
      <c r="HP1895" s="5" t="n"/>
      <c r="HQ1895" s="5" t="n"/>
      <c r="HR1895" s="5" t="n"/>
      <c r="HS1895" s="5" t="n"/>
    </row>
    <row r="1896">
      <c r="C1896" s="2" t="n"/>
      <c r="G1896" s="480" t="n"/>
      <c r="H1896" s="2" t="n"/>
      <c r="I1896" s="2" t="n"/>
      <c r="K1896" s="480" t="n"/>
      <c r="L1896" s="480" t="n"/>
      <c r="M1896" s="480" t="n"/>
      <c r="N1896" s="490" t="n"/>
      <c r="O1896" s="398" t="n"/>
      <c r="HM1896" s="5" t="n"/>
      <c r="HN1896" s="5" t="n"/>
      <c r="HO1896" s="5" t="n"/>
      <c r="HP1896" s="5" t="n"/>
      <c r="HQ1896" s="5" t="n"/>
      <c r="HR1896" s="5" t="n"/>
      <c r="HS1896" s="5" t="n"/>
    </row>
    <row r="1897">
      <c r="C1897" s="2" t="n"/>
      <c r="G1897" s="480" t="n"/>
      <c r="H1897" s="2" t="n"/>
      <c r="I1897" s="2" t="n"/>
      <c r="K1897" s="480" t="n"/>
      <c r="L1897" s="480" t="n"/>
      <c r="M1897" s="480" t="n"/>
      <c r="N1897" s="490" t="n"/>
      <c r="O1897" s="398" t="n"/>
      <c r="HM1897" s="5" t="n"/>
      <c r="HN1897" s="5" t="n"/>
      <c r="HO1897" s="5" t="n"/>
      <c r="HP1897" s="5" t="n"/>
      <c r="HQ1897" s="5" t="n"/>
      <c r="HR1897" s="5" t="n"/>
      <c r="HS1897" s="5" t="n"/>
    </row>
    <row r="1898">
      <c r="C1898" s="2" t="n"/>
      <c r="G1898" s="480" t="n"/>
      <c r="H1898" s="2" t="n"/>
      <c r="I1898" s="2" t="n"/>
      <c r="K1898" s="480" t="n"/>
      <c r="L1898" s="480" t="n"/>
      <c r="M1898" s="480" t="n"/>
      <c r="N1898" s="490" t="n"/>
      <c r="O1898" s="398" t="n"/>
      <c r="HM1898" s="5" t="n"/>
      <c r="HN1898" s="5" t="n"/>
      <c r="HO1898" s="5" t="n"/>
      <c r="HP1898" s="5" t="n"/>
      <c r="HQ1898" s="5" t="n"/>
      <c r="HR1898" s="5" t="n"/>
      <c r="HS1898" s="5" t="n"/>
    </row>
    <row r="1899">
      <c r="C1899" s="2" t="n"/>
      <c r="G1899" s="480" t="n"/>
      <c r="H1899" s="2" t="n"/>
      <c r="I1899" s="2" t="n"/>
      <c r="K1899" s="480" t="n"/>
      <c r="L1899" s="480" t="n"/>
      <c r="M1899" s="480" t="n"/>
      <c r="N1899" s="490" t="n"/>
      <c r="O1899" s="398" t="n"/>
      <c r="HM1899" s="5" t="n"/>
      <c r="HN1899" s="5" t="n"/>
      <c r="HO1899" s="5" t="n"/>
      <c r="HP1899" s="5" t="n"/>
      <c r="HQ1899" s="5" t="n"/>
      <c r="HR1899" s="5" t="n"/>
      <c r="HS1899" s="5" t="n"/>
    </row>
    <row r="1900">
      <c r="C1900" s="2" t="n"/>
      <c r="G1900" s="480" t="n"/>
      <c r="H1900" s="2" t="n"/>
      <c r="I1900" s="2" t="n"/>
      <c r="K1900" s="480" t="n"/>
      <c r="L1900" s="480" t="n"/>
      <c r="M1900" s="480" t="n"/>
      <c r="N1900" s="490" t="n"/>
      <c r="O1900" s="398" t="n"/>
      <c r="HM1900" s="5" t="n"/>
      <c r="HN1900" s="5" t="n"/>
      <c r="HO1900" s="5" t="n"/>
      <c r="HP1900" s="5" t="n"/>
      <c r="HQ1900" s="5" t="n"/>
      <c r="HR1900" s="5" t="n"/>
      <c r="HS1900" s="5" t="n"/>
    </row>
    <row r="1901">
      <c r="C1901" s="2" t="n"/>
      <c r="G1901" s="480" t="n"/>
      <c r="H1901" s="2" t="n"/>
      <c r="I1901" s="2" t="n"/>
      <c r="K1901" s="480" t="n"/>
      <c r="L1901" s="480" t="n"/>
      <c r="M1901" s="480" t="n"/>
      <c r="N1901" s="490" t="n"/>
      <c r="O1901" s="398" t="n"/>
      <c r="HM1901" s="5" t="n"/>
      <c r="HN1901" s="5" t="n"/>
      <c r="HO1901" s="5" t="n"/>
      <c r="HP1901" s="5" t="n"/>
      <c r="HQ1901" s="5" t="n"/>
      <c r="HR1901" s="5" t="n"/>
      <c r="HS1901" s="5" t="n"/>
    </row>
    <row r="1902">
      <c r="C1902" s="2" t="n"/>
      <c r="G1902" s="480" t="n"/>
      <c r="H1902" s="2" t="n"/>
      <c r="I1902" s="2" t="n"/>
      <c r="K1902" s="480" t="n"/>
      <c r="L1902" s="480" t="n"/>
      <c r="M1902" s="480" t="n"/>
      <c r="N1902" s="490" t="n"/>
      <c r="O1902" s="398" t="n"/>
      <c r="HM1902" s="5" t="n"/>
      <c r="HN1902" s="5" t="n"/>
      <c r="HO1902" s="5" t="n"/>
      <c r="HP1902" s="5" t="n"/>
      <c r="HQ1902" s="5" t="n"/>
      <c r="HR1902" s="5" t="n"/>
      <c r="HS1902" s="5" t="n"/>
    </row>
    <row r="1903">
      <c r="C1903" s="2" t="n"/>
      <c r="G1903" s="480" t="n"/>
      <c r="H1903" s="2" t="n"/>
      <c r="I1903" s="2" t="n"/>
      <c r="K1903" s="480" t="n"/>
      <c r="L1903" s="480" t="n"/>
      <c r="M1903" s="480" t="n"/>
      <c r="N1903" s="490" t="n"/>
      <c r="O1903" s="398" t="n"/>
      <c r="HM1903" s="5" t="n"/>
      <c r="HN1903" s="5" t="n"/>
      <c r="HO1903" s="5" t="n"/>
      <c r="HP1903" s="5" t="n"/>
      <c r="HQ1903" s="5" t="n"/>
      <c r="HR1903" s="5" t="n"/>
      <c r="HS1903" s="5" t="n"/>
    </row>
    <row r="1904">
      <c r="C1904" s="2" t="n"/>
      <c r="G1904" s="480" t="n"/>
      <c r="H1904" s="2" t="n"/>
      <c r="I1904" s="2" t="n"/>
      <c r="K1904" s="480" t="n"/>
      <c r="L1904" s="480" t="n"/>
      <c r="M1904" s="480" t="n"/>
      <c r="N1904" s="490" t="n"/>
      <c r="O1904" s="398" t="n"/>
      <c r="HM1904" s="5" t="n"/>
      <c r="HN1904" s="5" t="n"/>
      <c r="HO1904" s="5" t="n"/>
      <c r="HP1904" s="5" t="n"/>
      <c r="HQ1904" s="5" t="n"/>
      <c r="HR1904" s="5" t="n"/>
      <c r="HS1904" s="5" t="n"/>
    </row>
    <row r="1905">
      <c r="C1905" s="2" t="n"/>
      <c r="G1905" s="480" t="n"/>
      <c r="H1905" s="2" t="n"/>
      <c r="I1905" s="2" t="n"/>
      <c r="K1905" s="480" t="n"/>
      <c r="L1905" s="480" t="n"/>
      <c r="M1905" s="480" t="n"/>
      <c r="N1905" s="490" t="n"/>
      <c r="O1905" s="398" t="n"/>
      <c r="HM1905" s="5" t="n"/>
      <c r="HN1905" s="5" t="n"/>
      <c r="HO1905" s="5" t="n"/>
      <c r="HP1905" s="5" t="n"/>
      <c r="HQ1905" s="5" t="n"/>
      <c r="HR1905" s="5" t="n"/>
      <c r="HS1905" s="5" t="n"/>
    </row>
    <row r="1906">
      <c r="C1906" s="2" t="n"/>
      <c r="G1906" s="480" t="n"/>
      <c r="H1906" s="2" t="n"/>
      <c r="I1906" s="2" t="n"/>
      <c r="K1906" s="480" t="n"/>
      <c r="L1906" s="480" t="n"/>
      <c r="M1906" s="480" t="n"/>
      <c r="N1906" s="490" t="n"/>
      <c r="O1906" s="398" t="n"/>
      <c r="HM1906" s="5" t="n"/>
      <c r="HN1906" s="5" t="n"/>
      <c r="HO1906" s="5" t="n"/>
      <c r="HP1906" s="5" t="n"/>
      <c r="HQ1906" s="5" t="n"/>
      <c r="HR1906" s="5" t="n"/>
      <c r="HS1906" s="5" t="n"/>
    </row>
    <row r="1907">
      <c r="C1907" s="2" t="n"/>
      <c r="G1907" s="480" t="n"/>
      <c r="H1907" s="2" t="n"/>
      <c r="I1907" s="2" t="n"/>
      <c r="K1907" s="480" t="n"/>
      <c r="L1907" s="480" t="n"/>
      <c r="M1907" s="480" t="n"/>
      <c r="N1907" s="490" t="n"/>
      <c r="O1907" s="398" t="n"/>
      <c r="HM1907" s="5" t="n"/>
      <c r="HN1907" s="5" t="n"/>
      <c r="HO1907" s="5" t="n"/>
      <c r="HP1907" s="5" t="n"/>
      <c r="HQ1907" s="5" t="n"/>
      <c r="HR1907" s="5" t="n"/>
      <c r="HS1907" s="5" t="n"/>
    </row>
    <row r="1908">
      <c r="C1908" s="2" t="n"/>
      <c r="G1908" s="480" t="n"/>
      <c r="H1908" s="2" t="n"/>
      <c r="I1908" s="2" t="n"/>
      <c r="K1908" s="480" t="n"/>
      <c r="L1908" s="480" t="n"/>
      <c r="M1908" s="480" t="n"/>
      <c r="N1908" s="490" t="n"/>
      <c r="O1908" s="398" t="n"/>
      <c r="HM1908" s="5" t="n"/>
      <c r="HN1908" s="5" t="n"/>
      <c r="HO1908" s="5" t="n"/>
      <c r="HP1908" s="5" t="n"/>
      <c r="HQ1908" s="5" t="n"/>
      <c r="HR1908" s="5" t="n"/>
      <c r="HS1908" s="5" t="n"/>
    </row>
    <row r="1909">
      <c r="C1909" s="2" t="n"/>
      <c r="G1909" s="480" t="n"/>
      <c r="H1909" s="2" t="n"/>
      <c r="I1909" s="2" t="n"/>
      <c r="K1909" s="480" t="n"/>
      <c r="L1909" s="480" t="n"/>
      <c r="M1909" s="480" t="n"/>
      <c r="N1909" s="490" t="n"/>
      <c r="O1909" s="398" t="n"/>
      <c r="HM1909" s="5" t="n"/>
      <c r="HN1909" s="5" t="n"/>
      <c r="HO1909" s="5" t="n"/>
      <c r="HP1909" s="5" t="n"/>
      <c r="HQ1909" s="5" t="n"/>
      <c r="HR1909" s="5" t="n"/>
      <c r="HS1909" s="5" t="n"/>
    </row>
    <row r="1910">
      <c r="C1910" s="2" t="n"/>
      <c r="G1910" s="480" t="n"/>
      <c r="H1910" s="2" t="n"/>
      <c r="I1910" s="2" t="n"/>
      <c r="K1910" s="480" t="n"/>
      <c r="L1910" s="480" t="n"/>
      <c r="M1910" s="480" t="n"/>
      <c r="N1910" s="490" t="n"/>
      <c r="O1910" s="398" t="n"/>
      <c r="HM1910" s="5" t="n"/>
      <c r="HN1910" s="5" t="n"/>
      <c r="HO1910" s="5" t="n"/>
      <c r="HP1910" s="5" t="n"/>
      <c r="HQ1910" s="5" t="n"/>
      <c r="HR1910" s="5" t="n"/>
      <c r="HS1910" s="5" t="n"/>
    </row>
    <row r="1911">
      <c r="C1911" s="2" t="n"/>
      <c r="G1911" s="480" t="n"/>
      <c r="H1911" s="2" t="n"/>
      <c r="I1911" s="2" t="n"/>
      <c r="K1911" s="480" t="n"/>
      <c r="L1911" s="480" t="n"/>
      <c r="M1911" s="480" t="n"/>
      <c r="N1911" s="490" t="n"/>
      <c r="O1911" s="398" t="n"/>
      <c r="HM1911" s="5" t="n"/>
      <c r="HN1911" s="5" t="n"/>
      <c r="HO1911" s="5" t="n"/>
      <c r="HP1911" s="5" t="n"/>
      <c r="HQ1911" s="5" t="n"/>
      <c r="HR1911" s="5" t="n"/>
      <c r="HS1911" s="5" t="n"/>
    </row>
    <row r="1912">
      <c r="C1912" s="2" t="n"/>
      <c r="G1912" s="480" t="n"/>
      <c r="H1912" s="2" t="n"/>
      <c r="I1912" s="2" t="n"/>
      <c r="K1912" s="480" t="n"/>
      <c r="L1912" s="480" t="n"/>
      <c r="M1912" s="480" t="n"/>
      <c r="N1912" s="490" t="n"/>
      <c r="O1912" s="398" t="n"/>
      <c r="HM1912" s="5" t="n"/>
      <c r="HN1912" s="5" t="n"/>
      <c r="HO1912" s="5" t="n"/>
      <c r="HP1912" s="5" t="n"/>
      <c r="HQ1912" s="5" t="n"/>
      <c r="HR1912" s="5" t="n"/>
      <c r="HS1912" s="5" t="n"/>
    </row>
    <row r="1913">
      <c r="C1913" s="2" t="n"/>
      <c r="G1913" s="480" t="n"/>
      <c r="H1913" s="2" t="n"/>
      <c r="I1913" s="2" t="n"/>
      <c r="K1913" s="480" t="n"/>
      <c r="L1913" s="480" t="n"/>
      <c r="M1913" s="480" t="n"/>
      <c r="N1913" s="490" t="n"/>
      <c r="O1913" s="398" t="n"/>
      <c r="HM1913" s="5" t="n"/>
      <c r="HN1913" s="5" t="n"/>
      <c r="HO1913" s="5" t="n"/>
      <c r="HP1913" s="5" t="n"/>
      <c r="HQ1913" s="5" t="n"/>
      <c r="HR1913" s="5" t="n"/>
      <c r="HS1913" s="5" t="n"/>
    </row>
    <row r="1914">
      <c r="C1914" s="2" t="n"/>
      <c r="G1914" s="480" t="n"/>
      <c r="H1914" s="2" t="n"/>
      <c r="I1914" s="2" t="n"/>
      <c r="K1914" s="480" t="n"/>
      <c r="L1914" s="480" t="n"/>
      <c r="M1914" s="480" t="n"/>
      <c r="N1914" s="490" t="n"/>
      <c r="O1914" s="398" t="n"/>
      <c r="HM1914" s="5" t="n"/>
      <c r="HN1914" s="5" t="n"/>
      <c r="HO1914" s="5" t="n"/>
      <c r="HP1914" s="5" t="n"/>
      <c r="HQ1914" s="5" t="n"/>
      <c r="HR1914" s="5" t="n"/>
      <c r="HS1914" s="5" t="n"/>
    </row>
    <row r="1915">
      <c r="C1915" s="2" t="n"/>
      <c r="G1915" s="480" t="n"/>
      <c r="H1915" s="2" t="n"/>
      <c r="I1915" s="2" t="n"/>
      <c r="K1915" s="480" t="n"/>
      <c r="L1915" s="480" t="n"/>
      <c r="M1915" s="480" t="n"/>
      <c r="N1915" s="490" t="n"/>
      <c r="O1915" s="398" t="n"/>
      <c r="HM1915" s="5" t="n"/>
      <c r="HN1915" s="5" t="n"/>
      <c r="HO1915" s="5" t="n"/>
      <c r="HP1915" s="5" t="n"/>
      <c r="HQ1915" s="5" t="n"/>
      <c r="HR1915" s="5" t="n"/>
      <c r="HS1915" s="5" t="n"/>
    </row>
    <row r="1916">
      <c r="C1916" s="2" t="n"/>
      <c r="G1916" s="480" t="n"/>
      <c r="H1916" s="2" t="n"/>
      <c r="I1916" s="2" t="n"/>
      <c r="K1916" s="480" t="n"/>
      <c r="L1916" s="480" t="n"/>
      <c r="M1916" s="480" t="n"/>
      <c r="N1916" s="490" t="n"/>
      <c r="O1916" s="398" t="n"/>
      <c r="HM1916" s="5" t="n"/>
      <c r="HN1916" s="5" t="n"/>
      <c r="HO1916" s="5" t="n"/>
      <c r="HP1916" s="5" t="n"/>
      <c r="HQ1916" s="5" t="n"/>
      <c r="HR1916" s="5" t="n"/>
      <c r="HS1916" s="5" t="n"/>
    </row>
    <row r="1917">
      <c r="C1917" s="2" t="n"/>
      <c r="G1917" s="480" t="n"/>
      <c r="H1917" s="2" t="n"/>
      <c r="I1917" s="2" t="n"/>
      <c r="K1917" s="480" t="n"/>
      <c r="L1917" s="480" t="n"/>
      <c r="M1917" s="480" t="n"/>
      <c r="N1917" s="490" t="n"/>
      <c r="O1917" s="398" t="n"/>
      <c r="HM1917" s="5" t="n"/>
      <c r="HN1917" s="5" t="n"/>
      <c r="HO1917" s="5" t="n"/>
      <c r="HP1917" s="5" t="n"/>
      <c r="HQ1917" s="5" t="n"/>
      <c r="HR1917" s="5" t="n"/>
      <c r="HS1917" s="5" t="n"/>
    </row>
    <row r="1918">
      <c r="C1918" s="2" t="n"/>
      <c r="G1918" s="480" t="n"/>
      <c r="H1918" s="2" t="n"/>
      <c r="I1918" s="2" t="n"/>
      <c r="K1918" s="480" t="n"/>
      <c r="L1918" s="480" t="n"/>
      <c r="M1918" s="480" t="n"/>
      <c r="N1918" s="490" t="n"/>
      <c r="O1918" s="398" t="n"/>
      <c r="HM1918" s="5" t="n"/>
      <c r="HN1918" s="5" t="n"/>
      <c r="HO1918" s="5" t="n"/>
      <c r="HP1918" s="5" t="n"/>
      <c r="HQ1918" s="5" t="n"/>
      <c r="HR1918" s="5" t="n"/>
      <c r="HS1918" s="5" t="n"/>
    </row>
    <row r="1919">
      <c r="C1919" s="2" t="n"/>
      <c r="G1919" s="480" t="n"/>
      <c r="H1919" s="2" t="n"/>
      <c r="I1919" s="2" t="n"/>
      <c r="K1919" s="480" t="n"/>
      <c r="L1919" s="480" t="n"/>
      <c r="M1919" s="480" t="n"/>
      <c r="N1919" s="490" t="n"/>
      <c r="O1919" s="398" t="n"/>
      <c r="HM1919" s="5" t="n"/>
      <c r="HN1919" s="5" t="n"/>
      <c r="HO1919" s="5" t="n"/>
      <c r="HP1919" s="5" t="n"/>
      <c r="HQ1919" s="5" t="n"/>
      <c r="HR1919" s="5" t="n"/>
      <c r="HS1919" s="5" t="n"/>
    </row>
    <row r="1920">
      <c r="C1920" s="2" t="n"/>
      <c r="G1920" s="480" t="n"/>
      <c r="H1920" s="2" t="n"/>
      <c r="I1920" s="2" t="n"/>
      <c r="K1920" s="480" t="n"/>
      <c r="L1920" s="480" t="n"/>
      <c r="M1920" s="480" t="n"/>
      <c r="N1920" s="490" t="n"/>
      <c r="O1920" s="398" t="n"/>
      <c r="HM1920" s="5" t="n"/>
      <c r="HN1920" s="5" t="n"/>
      <c r="HO1920" s="5" t="n"/>
      <c r="HP1920" s="5" t="n"/>
      <c r="HQ1920" s="5" t="n"/>
      <c r="HR1920" s="5" t="n"/>
      <c r="HS1920" s="5" t="n"/>
    </row>
    <row r="1921">
      <c r="C1921" s="2" t="n"/>
      <c r="G1921" s="480" t="n"/>
      <c r="H1921" s="2" t="n"/>
      <c r="I1921" s="2" t="n"/>
      <c r="K1921" s="480" t="n"/>
      <c r="L1921" s="480" t="n"/>
      <c r="M1921" s="480" t="n"/>
      <c r="N1921" s="490" t="n"/>
      <c r="O1921" s="398" t="n"/>
      <c r="HM1921" s="5" t="n"/>
      <c r="HN1921" s="5" t="n"/>
      <c r="HO1921" s="5" t="n"/>
      <c r="HP1921" s="5" t="n"/>
      <c r="HQ1921" s="5" t="n"/>
      <c r="HR1921" s="5" t="n"/>
      <c r="HS1921" s="5" t="n"/>
    </row>
    <row r="1922">
      <c r="C1922" s="2" t="n"/>
      <c r="G1922" s="480" t="n"/>
      <c r="H1922" s="2" t="n"/>
      <c r="I1922" s="2" t="n"/>
      <c r="K1922" s="480" t="n"/>
      <c r="L1922" s="480" t="n"/>
      <c r="M1922" s="480" t="n"/>
      <c r="N1922" s="490" t="n"/>
      <c r="O1922" s="398" t="n"/>
      <c r="HM1922" s="5" t="n"/>
      <c r="HN1922" s="5" t="n"/>
      <c r="HO1922" s="5" t="n"/>
      <c r="HP1922" s="5" t="n"/>
      <c r="HQ1922" s="5" t="n"/>
      <c r="HR1922" s="5" t="n"/>
      <c r="HS1922" s="5" t="n"/>
    </row>
    <row r="1923">
      <c r="C1923" s="2" t="n"/>
      <c r="G1923" s="480" t="n"/>
      <c r="H1923" s="2" t="n"/>
      <c r="I1923" s="2" t="n"/>
      <c r="K1923" s="480" t="n"/>
      <c r="L1923" s="480" t="n"/>
      <c r="M1923" s="480" t="n"/>
      <c r="N1923" s="490" t="n"/>
      <c r="O1923" s="398" t="n"/>
      <c r="HM1923" s="5" t="n"/>
      <c r="HN1923" s="5" t="n"/>
      <c r="HO1923" s="5" t="n"/>
      <c r="HP1923" s="5" t="n"/>
      <c r="HQ1923" s="5" t="n"/>
      <c r="HR1923" s="5" t="n"/>
      <c r="HS1923" s="5" t="n"/>
    </row>
    <row r="1924">
      <c r="C1924" s="2" t="n"/>
      <c r="G1924" s="480" t="n"/>
      <c r="H1924" s="2" t="n"/>
      <c r="I1924" s="2" t="n"/>
      <c r="K1924" s="480" t="n"/>
      <c r="L1924" s="480" t="n"/>
      <c r="M1924" s="480" t="n"/>
      <c r="N1924" s="490" t="n"/>
      <c r="O1924" s="398" t="n"/>
      <c r="HM1924" s="5" t="n"/>
      <c r="HN1924" s="5" t="n"/>
      <c r="HO1924" s="5" t="n"/>
      <c r="HP1924" s="5" t="n"/>
      <c r="HQ1924" s="5" t="n"/>
      <c r="HR1924" s="5" t="n"/>
      <c r="HS1924" s="5" t="n"/>
    </row>
    <row r="1925">
      <c r="C1925" s="2" t="n"/>
      <c r="G1925" s="480" t="n"/>
      <c r="H1925" s="2" t="n"/>
      <c r="I1925" s="2" t="n"/>
      <c r="K1925" s="480" t="n"/>
      <c r="L1925" s="480" t="n"/>
      <c r="M1925" s="480" t="n"/>
      <c r="N1925" s="490" t="n"/>
      <c r="O1925" s="398" t="n"/>
      <c r="HM1925" s="5" t="n"/>
      <c r="HN1925" s="5" t="n"/>
      <c r="HO1925" s="5" t="n"/>
      <c r="HP1925" s="5" t="n"/>
      <c r="HQ1925" s="5" t="n"/>
      <c r="HR1925" s="5" t="n"/>
      <c r="HS1925" s="5" t="n"/>
    </row>
    <row r="1926">
      <c r="C1926" s="2" t="n"/>
      <c r="G1926" s="480" t="n"/>
      <c r="H1926" s="2" t="n"/>
      <c r="I1926" s="2" t="n"/>
      <c r="K1926" s="480" t="n"/>
      <c r="L1926" s="480" t="n"/>
      <c r="M1926" s="480" t="n"/>
      <c r="N1926" s="490" t="n"/>
      <c r="O1926" s="398" t="n"/>
      <c r="HM1926" s="5" t="n"/>
      <c r="HN1926" s="5" t="n"/>
      <c r="HO1926" s="5" t="n"/>
      <c r="HP1926" s="5" t="n"/>
      <c r="HQ1926" s="5" t="n"/>
      <c r="HR1926" s="5" t="n"/>
      <c r="HS1926" s="5" t="n"/>
    </row>
    <row r="1927">
      <c r="C1927" s="2" t="n"/>
      <c r="G1927" s="480" t="n"/>
      <c r="H1927" s="2" t="n"/>
      <c r="I1927" s="2" t="n"/>
      <c r="K1927" s="480" t="n"/>
      <c r="L1927" s="480" t="n"/>
      <c r="M1927" s="480" t="n"/>
      <c r="N1927" s="490" t="n"/>
      <c r="O1927" s="398" t="n"/>
      <c r="HM1927" s="5" t="n"/>
      <c r="HN1927" s="5" t="n"/>
      <c r="HO1927" s="5" t="n"/>
      <c r="HP1927" s="5" t="n"/>
      <c r="HQ1927" s="5" t="n"/>
      <c r="HR1927" s="5" t="n"/>
      <c r="HS1927" s="5" t="n"/>
    </row>
    <row r="1928">
      <c r="C1928" s="2" t="n"/>
      <c r="G1928" s="480" t="n"/>
      <c r="H1928" s="2" t="n"/>
      <c r="I1928" s="2" t="n"/>
      <c r="K1928" s="480" t="n"/>
      <c r="L1928" s="480" t="n"/>
      <c r="M1928" s="480" t="n"/>
      <c r="N1928" s="490" t="n"/>
      <c r="O1928" s="398" t="n"/>
      <c r="HM1928" s="5" t="n"/>
      <c r="HN1928" s="5" t="n"/>
      <c r="HO1928" s="5" t="n"/>
      <c r="HP1928" s="5" t="n"/>
      <c r="HQ1928" s="5" t="n"/>
      <c r="HR1928" s="5" t="n"/>
      <c r="HS1928" s="5" t="n"/>
    </row>
    <row r="1929">
      <c r="C1929" s="2" t="n"/>
      <c r="G1929" s="480" t="n"/>
      <c r="H1929" s="2" t="n"/>
      <c r="I1929" s="2" t="n"/>
      <c r="K1929" s="480" t="n"/>
      <c r="L1929" s="480" t="n"/>
      <c r="M1929" s="480" t="n"/>
      <c r="N1929" s="490" t="n"/>
      <c r="O1929" s="398" t="n"/>
      <c r="HM1929" s="5" t="n"/>
      <c r="HN1929" s="5" t="n"/>
      <c r="HO1929" s="5" t="n"/>
      <c r="HP1929" s="5" t="n"/>
      <c r="HQ1929" s="5" t="n"/>
      <c r="HR1929" s="5" t="n"/>
      <c r="HS1929" s="5" t="n"/>
    </row>
    <row r="1930">
      <c r="C1930" s="2" t="n"/>
      <c r="G1930" s="480" t="n"/>
      <c r="H1930" s="2" t="n"/>
      <c r="I1930" s="2" t="n"/>
      <c r="K1930" s="480" t="n"/>
      <c r="L1930" s="480" t="n"/>
      <c r="M1930" s="480" t="n"/>
      <c r="N1930" s="490" t="n"/>
      <c r="O1930" s="398" t="n"/>
      <c r="HM1930" s="5" t="n"/>
      <c r="HN1930" s="5" t="n"/>
      <c r="HO1930" s="5" t="n"/>
      <c r="HP1930" s="5" t="n"/>
      <c r="HQ1930" s="5" t="n"/>
      <c r="HR1930" s="5" t="n"/>
      <c r="HS1930" s="5" t="n"/>
    </row>
    <row r="1931">
      <c r="C1931" s="2" t="n"/>
      <c r="G1931" s="480" t="n"/>
      <c r="H1931" s="2" t="n"/>
      <c r="I1931" s="2" t="n"/>
      <c r="K1931" s="480" t="n"/>
      <c r="L1931" s="480" t="n"/>
      <c r="M1931" s="480" t="n"/>
      <c r="N1931" s="490" t="n"/>
      <c r="O1931" s="398" t="n"/>
      <c r="HM1931" s="5" t="n"/>
      <c r="HN1931" s="5" t="n"/>
      <c r="HO1931" s="5" t="n"/>
      <c r="HP1931" s="5" t="n"/>
      <c r="HQ1931" s="5" t="n"/>
      <c r="HR1931" s="5" t="n"/>
      <c r="HS1931" s="5" t="n"/>
    </row>
    <row r="1932">
      <c r="C1932" s="2" t="n"/>
      <c r="G1932" s="480" t="n"/>
      <c r="H1932" s="2" t="n"/>
      <c r="I1932" s="2" t="n"/>
      <c r="K1932" s="480" t="n"/>
      <c r="L1932" s="480" t="n"/>
      <c r="M1932" s="480" t="n"/>
      <c r="N1932" s="490" t="n"/>
      <c r="O1932" s="398" t="n"/>
      <c r="HM1932" s="5" t="n"/>
      <c r="HN1932" s="5" t="n"/>
      <c r="HO1932" s="5" t="n"/>
      <c r="HP1932" s="5" t="n"/>
      <c r="HQ1932" s="5" t="n"/>
      <c r="HR1932" s="5" t="n"/>
      <c r="HS1932" s="5" t="n"/>
    </row>
    <row r="1933">
      <c r="C1933" s="2" t="n"/>
      <c r="G1933" s="480" t="n"/>
      <c r="H1933" s="2" t="n"/>
      <c r="I1933" s="2" t="n"/>
      <c r="K1933" s="480" t="n"/>
      <c r="L1933" s="480" t="n"/>
      <c r="M1933" s="480" t="n"/>
      <c r="N1933" s="490" t="n"/>
      <c r="O1933" s="398" t="n"/>
      <c r="HM1933" s="5" t="n"/>
      <c r="HN1933" s="5" t="n"/>
      <c r="HO1933" s="5" t="n"/>
      <c r="HP1933" s="5" t="n"/>
      <c r="HQ1933" s="5" t="n"/>
      <c r="HR1933" s="5" t="n"/>
      <c r="HS1933" s="5" t="n"/>
    </row>
    <row r="1934">
      <c r="C1934" s="2" t="n"/>
      <c r="G1934" s="480" t="n"/>
      <c r="H1934" s="2" t="n"/>
      <c r="I1934" s="2" t="n"/>
      <c r="K1934" s="480" t="n"/>
      <c r="L1934" s="480" t="n"/>
      <c r="M1934" s="480" t="n"/>
      <c r="N1934" s="490" t="n"/>
      <c r="O1934" s="398" t="n"/>
      <c r="HM1934" s="5" t="n"/>
      <c r="HN1934" s="5" t="n"/>
      <c r="HO1934" s="5" t="n"/>
      <c r="HP1934" s="5" t="n"/>
      <c r="HQ1934" s="5" t="n"/>
      <c r="HR1934" s="5" t="n"/>
      <c r="HS1934" s="5" t="n"/>
    </row>
    <row r="1935">
      <c r="C1935" s="2" t="n"/>
      <c r="G1935" s="480" t="n"/>
      <c r="H1935" s="2" t="n"/>
      <c r="I1935" s="2" t="n"/>
      <c r="K1935" s="480" t="n"/>
      <c r="L1935" s="480" t="n"/>
      <c r="M1935" s="480" t="n"/>
      <c r="N1935" s="490" t="n"/>
      <c r="O1935" s="398" t="n"/>
      <c r="HM1935" s="5" t="n"/>
      <c r="HN1935" s="5" t="n"/>
      <c r="HO1935" s="5" t="n"/>
      <c r="HP1935" s="5" t="n"/>
      <c r="HQ1935" s="5" t="n"/>
      <c r="HR1935" s="5" t="n"/>
      <c r="HS1935" s="5" t="n"/>
    </row>
    <row r="1936">
      <c r="C1936" s="2" t="n"/>
      <c r="G1936" s="480" t="n"/>
      <c r="H1936" s="2" t="n"/>
      <c r="I1936" s="2" t="n"/>
      <c r="K1936" s="480" t="n"/>
      <c r="L1936" s="480" t="n"/>
      <c r="M1936" s="480" t="n"/>
      <c r="N1936" s="490" t="n"/>
      <c r="O1936" s="398" t="n"/>
      <c r="HM1936" s="5" t="n"/>
      <c r="HN1936" s="5" t="n"/>
      <c r="HO1936" s="5" t="n"/>
      <c r="HP1936" s="5" t="n"/>
      <c r="HQ1936" s="5" t="n"/>
      <c r="HR1936" s="5" t="n"/>
      <c r="HS1936" s="5" t="n"/>
    </row>
    <row r="1937">
      <c r="C1937" s="2" t="n"/>
      <c r="G1937" s="480" t="n"/>
      <c r="H1937" s="2" t="n"/>
      <c r="I1937" s="2" t="n"/>
      <c r="K1937" s="480" t="n"/>
      <c r="L1937" s="480" t="n"/>
      <c r="M1937" s="480" t="n"/>
      <c r="N1937" s="490" t="n"/>
      <c r="O1937" s="398" t="n"/>
      <c r="HM1937" s="5" t="n"/>
      <c r="HN1937" s="5" t="n"/>
      <c r="HO1937" s="5" t="n"/>
      <c r="HP1937" s="5" t="n"/>
      <c r="HQ1937" s="5" t="n"/>
      <c r="HR1937" s="5" t="n"/>
      <c r="HS1937" s="5" t="n"/>
    </row>
    <row r="1938">
      <c r="C1938" s="2" t="n"/>
      <c r="G1938" s="480" t="n"/>
      <c r="H1938" s="2" t="n"/>
      <c r="I1938" s="2" t="n"/>
      <c r="K1938" s="480" t="n"/>
      <c r="L1938" s="480" t="n"/>
      <c r="M1938" s="480" t="n"/>
      <c r="N1938" s="490" t="n"/>
      <c r="O1938" s="398" t="n"/>
      <c r="HM1938" s="5" t="n"/>
      <c r="HN1938" s="5" t="n"/>
      <c r="HO1938" s="5" t="n"/>
      <c r="HP1938" s="5" t="n"/>
      <c r="HQ1938" s="5" t="n"/>
      <c r="HR1938" s="5" t="n"/>
      <c r="HS1938" s="5" t="n"/>
    </row>
    <row r="1939">
      <c r="C1939" s="2" t="n"/>
      <c r="G1939" s="480" t="n"/>
      <c r="H1939" s="2" t="n"/>
      <c r="I1939" s="2" t="n"/>
      <c r="K1939" s="480" t="n"/>
      <c r="L1939" s="480" t="n"/>
      <c r="M1939" s="480" t="n"/>
      <c r="N1939" s="490" t="n"/>
      <c r="O1939" s="398" t="n"/>
      <c r="HM1939" s="5" t="n"/>
      <c r="HN1939" s="5" t="n"/>
      <c r="HO1939" s="5" t="n"/>
      <c r="HP1939" s="5" t="n"/>
      <c r="HQ1939" s="5" t="n"/>
      <c r="HR1939" s="5" t="n"/>
      <c r="HS1939" s="5" t="n"/>
    </row>
    <row r="1940">
      <c r="C1940" s="2" t="n"/>
      <c r="G1940" s="480" t="n"/>
      <c r="H1940" s="2" t="n"/>
      <c r="I1940" s="2" t="n"/>
      <c r="K1940" s="480" t="n"/>
      <c r="L1940" s="480" t="n"/>
      <c r="M1940" s="480" t="n"/>
      <c r="N1940" s="490" t="n"/>
      <c r="O1940" s="398" t="n"/>
      <c r="HM1940" s="5" t="n"/>
      <c r="HN1940" s="5" t="n"/>
      <c r="HO1940" s="5" t="n"/>
      <c r="HP1940" s="5" t="n"/>
      <c r="HQ1940" s="5" t="n"/>
      <c r="HR1940" s="5" t="n"/>
      <c r="HS1940" s="5" t="n"/>
    </row>
    <row r="1941">
      <c r="C1941" s="2" t="n"/>
      <c r="G1941" s="480" t="n"/>
      <c r="H1941" s="2" t="n"/>
      <c r="I1941" s="2" t="n"/>
      <c r="K1941" s="480" t="n"/>
      <c r="L1941" s="480" t="n"/>
      <c r="M1941" s="480" t="n"/>
      <c r="N1941" s="490" t="n"/>
      <c r="O1941" s="398" t="n"/>
      <c r="HM1941" s="5" t="n"/>
      <c r="HN1941" s="5" t="n"/>
      <c r="HO1941" s="5" t="n"/>
      <c r="HP1941" s="5" t="n"/>
      <c r="HQ1941" s="5" t="n"/>
      <c r="HR1941" s="5" t="n"/>
      <c r="HS1941" s="5" t="n"/>
    </row>
    <row r="1942">
      <c r="C1942" s="2" t="n"/>
      <c r="G1942" s="480" t="n"/>
      <c r="H1942" s="2" t="n"/>
      <c r="I1942" s="2" t="n"/>
      <c r="K1942" s="480" t="n"/>
      <c r="L1942" s="480" t="n"/>
      <c r="M1942" s="480" t="n"/>
      <c r="N1942" s="490" t="n"/>
      <c r="O1942" s="398" t="n"/>
      <c r="HM1942" s="5" t="n"/>
      <c r="HN1942" s="5" t="n"/>
      <c r="HO1942" s="5" t="n"/>
      <c r="HP1942" s="5" t="n"/>
      <c r="HQ1942" s="5" t="n"/>
      <c r="HR1942" s="5" t="n"/>
      <c r="HS1942" s="5" t="n"/>
    </row>
    <row r="1943">
      <c r="C1943" s="2" t="n"/>
      <c r="G1943" s="480" t="n"/>
      <c r="H1943" s="2" t="n"/>
      <c r="I1943" s="2" t="n"/>
      <c r="K1943" s="480" t="n"/>
      <c r="L1943" s="480" t="n"/>
      <c r="M1943" s="480" t="n"/>
      <c r="N1943" s="490" t="n"/>
      <c r="O1943" s="398" t="n"/>
      <c r="HM1943" s="5" t="n"/>
      <c r="HN1943" s="5" t="n"/>
      <c r="HO1943" s="5" t="n"/>
      <c r="HP1943" s="5" t="n"/>
      <c r="HQ1943" s="5" t="n"/>
      <c r="HR1943" s="5" t="n"/>
      <c r="HS1943" s="5" t="n"/>
    </row>
    <row r="1944">
      <c r="C1944" s="2" t="n"/>
      <c r="G1944" s="480" t="n"/>
      <c r="H1944" s="2" t="n"/>
      <c r="I1944" s="2" t="n"/>
      <c r="K1944" s="480" t="n"/>
      <c r="L1944" s="480" t="n"/>
      <c r="M1944" s="480" t="n"/>
      <c r="N1944" s="490" t="n"/>
      <c r="O1944" s="398" t="n"/>
      <c r="HM1944" s="5" t="n"/>
      <c r="HN1944" s="5" t="n"/>
      <c r="HO1944" s="5" t="n"/>
      <c r="HP1944" s="5" t="n"/>
      <c r="HQ1944" s="5" t="n"/>
      <c r="HR1944" s="5" t="n"/>
      <c r="HS1944" s="5" t="n"/>
    </row>
    <row r="1945">
      <c r="C1945" s="2" t="n"/>
      <c r="G1945" s="480" t="n"/>
      <c r="H1945" s="2" t="n"/>
      <c r="I1945" s="2" t="n"/>
      <c r="K1945" s="480" t="n"/>
      <c r="L1945" s="480" t="n"/>
      <c r="M1945" s="480" t="n"/>
      <c r="N1945" s="490" t="n"/>
      <c r="O1945" s="398" t="n"/>
      <c r="HM1945" s="5" t="n"/>
      <c r="HN1945" s="5" t="n"/>
      <c r="HO1945" s="5" t="n"/>
      <c r="HP1945" s="5" t="n"/>
      <c r="HQ1945" s="5" t="n"/>
      <c r="HR1945" s="5" t="n"/>
      <c r="HS1945" s="5" t="n"/>
    </row>
    <row r="1946">
      <c r="C1946" s="2" t="n"/>
      <c r="G1946" s="480" t="n"/>
      <c r="H1946" s="2" t="n"/>
      <c r="I1946" s="2" t="n"/>
      <c r="K1946" s="480" t="n"/>
      <c r="L1946" s="480" t="n"/>
      <c r="M1946" s="480" t="n"/>
      <c r="N1946" s="490" t="n"/>
      <c r="O1946" s="398" t="n"/>
      <c r="HM1946" s="5" t="n"/>
      <c r="HN1946" s="5" t="n"/>
      <c r="HO1946" s="5" t="n"/>
      <c r="HP1946" s="5" t="n"/>
      <c r="HQ1946" s="5" t="n"/>
      <c r="HR1946" s="5" t="n"/>
      <c r="HS1946" s="5" t="n"/>
    </row>
    <row r="1947">
      <c r="C1947" s="2" t="n"/>
      <c r="G1947" s="480" t="n"/>
      <c r="H1947" s="2" t="n"/>
      <c r="I1947" s="2" t="n"/>
      <c r="K1947" s="480" t="n"/>
      <c r="L1947" s="480" t="n"/>
      <c r="M1947" s="480" t="n"/>
      <c r="N1947" s="490" t="n"/>
      <c r="O1947" s="398" t="n"/>
      <c r="HM1947" s="5" t="n"/>
      <c r="HN1947" s="5" t="n"/>
      <c r="HO1947" s="5" t="n"/>
      <c r="HP1947" s="5" t="n"/>
      <c r="HQ1947" s="5" t="n"/>
      <c r="HR1947" s="5" t="n"/>
      <c r="HS1947" s="5" t="n"/>
    </row>
    <row r="1948">
      <c r="C1948" s="2" t="n"/>
      <c r="G1948" s="480" t="n"/>
      <c r="H1948" s="2" t="n"/>
      <c r="I1948" s="2" t="n"/>
      <c r="K1948" s="480" t="n"/>
      <c r="L1948" s="480" t="n"/>
      <c r="M1948" s="480" t="n"/>
      <c r="N1948" s="490" t="n"/>
      <c r="O1948" s="398" t="n"/>
      <c r="HM1948" s="5" t="n"/>
      <c r="HN1948" s="5" t="n"/>
      <c r="HO1948" s="5" t="n"/>
      <c r="HP1948" s="5" t="n"/>
      <c r="HQ1948" s="5" t="n"/>
      <c r="HR1948" s="5" t="n"/>
      <c r="HS1948" s="5" t="n"/>
    </row>
    <row r="1949">
      <c r="C1949" s="2" t="n"/>
      <c r="G1949" s="480" t="n"/>
      <c r="H1949" s="2" t="n"/>
      <c r="I1949" s="2" t="n"/>
      <c r="K1949" s="480" t="n"/>
      <c r="L1949" s="480" t="n"/>
      <c r="M1949" s="480" t="n"/>
      <c r="N1949" s="490" t="n"/>
      <c r="O1949" s="398" t="n"/>
      <c r="HM1949" s="5" t="n"/>
      <c r="HN1949" s="5" t="n"/>
      <c r="HO1949" s="5" t="n"/>
      <c r="HP1949" s="5" t="n"/>
      <c r="HQ1949" s="5" t="n"/>
      <c r="HR1949" s="5" t="n"/>
      <c r="HS1949" s="5" t="n"/>
    </row>
    <row r="1950">
      <c r="C1950" s="2" t="n"/>
      <c r="G1950" s="480" t="n"/>
      <c r="H1950" s="2" t="n"/>
      <c r="I1950" s="2" t="n"/>
      <c r="K1950" s="480" t="n"/>
      <c r="L1950" s="480" t="n"/>
      <c r="M1950" s="480" t="n"/>
      <c r="N1950" s="490" t="n"/>
      <c r="O1950" s="398" t="n"/>
      <c r="HM1950" s="5" t="n"/>
      <c r="HN1950" s="5" t="n"/>
      <c r="HO1950" s="5" t="n"/>
      <c r="HP1950" s="5" t="n"/>
      <c r="HQ1950" s="5" t="n"/>
      <c r="HR1950" s="5" t="n"/>
      <c r="HS1950" s="5" t="n"/>
    </row>
    <row r="1951">
      <c r="C1951" s="2" t="n"/>
      <c r="G1951" s="480" t="n"/>
      <c r="H1951" s="2" t="n"/>
      <c r="I1951" s="2" t="n"/>
      <c r="K1951" s="480" t="n"/>
      <c r="L1951" s="480" t="n"/>
      <c r="M1951" s="480" t="n"/>
      <c r="N1951" s="490" t="n"/>
      <c r="O1951" s="398" t="n"/>
      <c r="HM1951" s="5" t="n"/>
      <c r="HN1951" s="5" t="n"/>
      <c r="HO1951" s="5" t="n"/>
      <c r="HP1951" s="5" t="n"/>
      <c r="HQ1951" s="5" t="n"/>
      <c r="HR1951" s="5" t="n"/>
      <c r="HS1951" s="5" t="n"/>
    </row>
    <row r="1952">
      <c r="C1952" s="2" t="n"/>
      <c r="G1952" s="480" t="n"/>
      <c r="H1952" s="2" t="n"/>
      <c r="I1952" s="2" t="n"/>
      <c r="K1952" s="480" t="n"/>
      <c r="L1952" s="480" t="n"/>
      <c r="M1952" s="480" t="n"/>
      <c r="N1952" s="490" t="n"/>
      <c r="O1952" s="398" t="n"/>
      <c r="HM1952" s="5" t="n"/>
      <c r="HN1952" s="5" t="n"/>
      <c r="HO1952" s="5" t="n"/>
      <c r="HP1952" s="5" t="n"/>
      <c r="HQ1952" s="5" t="n"/>
      <c r="HR1952" s="5" t="n"/>
      <c r="HS1952" s="5" t="n"/>
    </row>
    <row r="1953">
      <c r="C1953" s="2" t="n"/>
      <c r="G1953" s="480" t="n"/>
      <c r="H1953" s="2" t="n"/>
      <c r="I1953" s="2" t="n"/>
      <c r="K1953" s="480" t="n"/>
      <c r="L1953" s="480" t="n"/>
      <c r="M1953" s="480" t="n"/>
      <c r="N1953" s="490" t="n"/>
      <c r="O1953" s="398" t="n"/>
      <c r="HM1953" s="5" t="n"/>
      <c r="HN1953" s="5" t="n"/>
      <c r="HO1953" s="5" t="n"/>
      <c r="HP1953" s="5" t="n"/>
      <c r="HQ1953" s="5" t="n"/>
      <c r="HR1953" s="5" t="n"/>
      <c r="HS1953" s="5" t="n"/>
    </row>
    <row r="1954">
      <c r="C1954" s="2" t="n"/>
      <c r="G1954" s="480" t="n"/>
      <c r="H1954" s="2" t="n"/>
      <c r="I1954" s="2" t="n"/>
      <c r="K1954" s="480" t="n"/>
      <c r="L1954" s="480" t="n"/>
      <c r="M1954" s="480" t="n"/>
      <c r="N1954" s="490" t="n"/>
      <c r="O1954" s="398" t="n"/>
      <c r="HM1954" s="5" t="n"/>
      <c r="HN1954" s="5" t="n"/>
      <c r="HO1954" s="5" t="n"/>
      <c r="HP1954" s="5" t="n"/>
      <c r="HQ1954" s="5" t="n"/>
      <c r="HR1954" s="5" t="n"/>
      <c r="HS1954" s="5" t="n"/>
    </row>
    <row r="1955">
      <c r="C1955" s="2" t="n"/>
      <c r="G1955" s="480" t="n"/>
      <c r="H1955" s="2" t="n"/>
      <c r="I1955" s="2" t="n"/>
      <c r="K1955" s="480" t="n"/>
      <c r="L1955" s="480" t="n"/>
      <c r="M1955" s="480" t="n"/>
      <c r="N1955" s="490" t="n"/>
      <c r="O1955" s="398" t="n"/>
      <c r="HM1955" s="5" t="n"/>
      <c r="HN1955" s="5" t="n"/>
      <c r="HO1955" s="5" t="n"/>
      <c r="HP1955" s="5" t="n"/>
      <c r="HQ1955" s="5" t="n"/>
      <c r="HR1955" s="5" t="n"/>
      <c r="HS1955" s="5" t="n"/>
    </row>
    <row r="1956">
      <c r="C1956" s="2" t="n"/>
      <c r="G1956" s="480" t="n"/>
      <c r="H1956" s="2" t="n"/>
      <c r="I1956" s="2" t="n"/>
      <c r="K1956" s="480" t="n"/>
      <c r="L1956" s="480" t="n"/>
      <c r="M1956" s="480" t="n"/>
      <c r="N1956" s="490" t="n"/>
      <c r="O1956" s="398" t="n"/>
      <c r="HM1956" s="5" t="n"/>
      <c r="HN1956" s="5" t="n"/>
      <c r="HO1956" s="5" t="n"/>
      <c r="HP1956" s="5" t="n"/>
      <c r="HQ1956" s="5" t="n"/>
      <c r="HR1956" s="5" t="n"/>
      <c r="HS1956" s="5" t="n"/>
    </row>
    <row r="1957">
      <c r="C1957" s="2" t="n"/>
      <c r="G1957" s="480" t="n"/>
      <c r="H1957" s="2" t="n"/>
      <c r="I1957" s="2" t="n"/>
      <c r="K1957" s="480" t="n"/>
      <c r="L1957" s="480" t="n"/>
      <c r="M1957" s="480" t="n"/>
      <c r="N1957" s="490" t="n"/>
      <c r="O1957" s="398" t="n"/>
      <c r="HM1957" s="5" t="n"/>
      <c r="HN1957" s="5" t="n"/>
      <c r="HO1957" s="5" t="n"/>
      <c r="HP1957" s="5" t="n"/>
      <c r="HQ1957" s="5" t="n"/>
      <c r="HR1957" s="5" t="n"/>
      <c r="HS1957" s="5" t="n"/>
    </row>
    <row r="1958">
      <c r="C1958" s="2" t="n"/>
      <c r="G1958" s="480" t="n"/>
      <c r="H1958" s="2" t="n"/>
      <c r="I1958" s="2" t="n"/>
      <c r="K1958" s="480" t="n"/>
      <c r="L1958" s="480" t="n"/>
      <c r="M1958" s="480" t="n"/>
      <c r="N1958" s="490" t="n"/>
      <c r="O1958" s="398" t="n"/>
      <c r="HM1958" s="5" t="n"/>
      <c r="HN1958" s="5" t="n"/>
      <c r="HO1958" s="5" t="n"/>
      <c r="HP1958" s="5" t="n"/>
      <c r="HQ1958" s="5" t="n"/>
      <c r="HR1958" s="5" t="n"/>
      <c r="HS1958" s="5" t="n"/>
    </row>
    <row r="1959">
      <c r="C1959" s="2" t="n"/>
      <c r="G1959" s="480" t="n"/>
      <c r="H1959" s="2" t="n"/>
      <c r="I1959" s="2" t="n"/>
      <c r="K1959" s="480" t="n"/>
      <c r="L1959" s="480" t="n"/>
      <c r="M1959" s="480" t="n"/>
      <c r="N1959" s="490" t="n"/>
      <c r="O1959" s="398" t="n"/>
      <c r="HM1959" s="5" t="n"/>
      <c r="HN1959" s="5" t="n"/>
      <c r="HO1959" s="5" t="n"/>
      <c r="HP1959" s="5" t="n"/>
      <c r="HQ1959" s="5" t="n"/>
      <c r="HR1959" s="5" t="n"/>
      <c r="HS1959" s="5" t="n"/>
    </row>
    <row r="1960">
      <c r="C1960" s="2" t="n"/>
      <c r="G1960" s="480" t="n"/>
      <c r="H1960" s="2" t="n"/>
      <c r="I1960" s="2" t="n"/>
      <c r="K1960" s="480" t="n"/>
      <c r="L1960" s="480" t="n"/>
      <c r="M1960" s="480" t="n"/>
      <c r="N1960" s="490" t="n"/>
      <c r="O1960" s="398" t="n"/>
      <c r="HM1960" s="5" t="n"/>
      <c r="HN1960" s="5" t="n"/>
      <c r="HO1960" s="5" t="n"/>
      <c r="HP1960" s="5" t="n"/>
      <c r="HQ1960" s="5" t="n"/>
      <c r="HR1960" s="5" t="n"/>
      <c r="HS1960" s="5" t="n"/>
    </row>
    <row r="1961">
      <c r="C1961" s="2" t="n"/>
      <c r="G1961" s="480" t="n"/>
      <c r="H1961" s="2" t="n"/>
      <c r="I1961" s="2" t="n"/>
      <c r="K1961" s="480" t="n"/>
      <c r="L1961" s="480" t="n"/>
      <c r="M1961" s="480" t="n"/>
      <c r="N1961" s="490" t="n"/>
      <c r="O1961" s="398" t="n"/>
      <c r="HM1961" s="5" t="n"/>
      <c r="HN1961" s="5" t="n"/>
      <c r="HO1961" s="5" t="n"/>
      <c r="HP1961" s="5" t="n"/>
      <c r="HQ1961" s="5" t="n"/>
      <c r="HR1961" s="5" t="n"/>
      <c r="HS1961" s="5" t="n"/>
    </row>
    <row r="1962">
      <c r="C1962" s="2" t="n"/>
      <c r="G1962" s="480" t="n"/>
      <c r="H1962" s="2" t="n"/>
      <c r="I1962" s="2" t="n"/>
      <c r="K1962" s="480" t="n"/>
      <c r="L1962" s="480" t="n"/>
      <c r="M1962" s="480" t="n"/>
      <c r="N1962" s="490" t="n"/>
      <c r="O1962" s="398" t="n"/>
      <c r="HM1962" s="5" t="n"/>
      <c r="HN1962" s="5" t="n"/>
      <c r="HO1962" s="5" t="n"/>
      <c r="HP1962" s="5" t="n"/>
      <c r="HQ1962" s="5" t="n"/>
      <c r="HR1962" s="5" t="n"/>
      <c r="HS1962" s="5" t="n"/>
    </row>
    <row r="1963">
      <c r="C1963" s="2" t="n"/>
      <c r="G1963" s="480" t="n"/>
      <c r="H1963" s="2" t="n"/>
      <c r="I1963" s="2" t="n"/>
      <c r="K1963" s="480" t="n"/>
      <c r="L1963" s="480" t="n"/>
      <c r="M1963" s="480" t="n"/>
      <c r="N1963" s="490" t="n"/>
      <c r="O1963" s="398" t="n"/>
      <c r="HM1963" s="5" t="n"/>
      <c r="HN1963" s="5" t="n"/>
      <c r="HO1963" s="5" t="n"/>
      <c r="HP1963" s="5" t="n"/>
      <c r="HQ1963" s="5" t="n"/>
      <c r="HR1963" s="5" t="n"/>
      <c r="HS1963" s="5" t="n"/>
    </row>
    <row r="1964">
      <c r="C1964" s="2" t="n"/>
      <c r="G1964" s="480" t="n"/>
      <c r="H1964" s="2" t="n"/>
      <c r="I1964" s="2" t="n"/>
      <c r="K1964" s="480" t="n"/>
      <c r="L1964" s="480" t="n"/>
      <c r="M1964" s="480" t="n"/>
      <c r="N1964" s="490" t="n"/>
      <c r="O1964" s="398" t="n"/>
      <c r="HM1964" s="5" t="n"/>
      <c r="HN1964" s="5" t="n"/>
      <c r="HO1964" s="5" t="n"/>
      <c r="HP1964" s="5" t="n"/>
      <c r="HQ1964" s="5" t="n"/>
      <c r="HR1964" s="5" t="n"/>
      <c r="HS1964" s="5" t="n"/>
    </row>
    <row r="1965">
      <c r="C1965" s="2" t="n"/>
      <c r="G1965" s="480" t="n"/>
      <c r="H1965" s="2" t="n"/>
      <c r="I1965" s="2" t="n"/>
      <c r="K1965" s="480" t="n"/>
      <c r="L1965" s="480" t="n"/>
      <c r="M1965" s="480" t="n"/>
      <c r="N1965" s="490" t="n"/>
      <c r="O1965" s="398" t="n"/>
      <c r="HM1965" s="5" t="n"/>
      <c r="HN1965" s="5" t="n"/>
      <c r="HO1965" s="5" t="n"/>
      <c r="HP1965" s="5" t="n"/>
      <c r="HQ1965" s="5" t="n"/>
      <c r="HR1965" s="5" t="n"/>
      <c r="HS1965" s="5" t="n"/>
    </row>
    <row r="1966">
      <c r="C1966" s="2" t="n"/>
      <c r="G1966" s="480" t="n"/>
      <c r="H1966" s="2" t="n"/>
      <c r="I1966" s="2" t="n"/>
      <c r="K1966" s="480" t="n"/>
      <c r="L1966" s="480" t="n"/>
      <c r="M1966" s="480" t="n"/>
      <c r="N1966" s="490" t="n"/>
      <c r="O1966" s="398" t="n"/>
      <c r="HM1966" s="5" t="n"/>
      <c r="HN1966" s="5" t="n"/>
      <c r="HO1966" s="5" t="n"/>
      <c r="HP1966" s="5" t="n"/>
      <c r="HQ1966" s="5" t="n"/>
      <c r="HR1966" s="5" t="n"/>
      <c r="HS1966" s="5" t="n"/>
    </row>
    <row r="1967">
      <c r="C1967" s="2" t="n"/>
      <c r="G1967" s="480" t="n"/>
      <c r="H1967" s="2" t="n"/>
      <c r="I1967" s="2" t="n"/>
      <c r="K1967" s="480" t="n"/>
      <c r="L1967" s="480" t="n"/>
      <c r="M1967" s="480" t="n"/>
      <c r="N1967" s="490" t="n"/>
      <c r="O1967" s="398" t="n"/>
      <c r="HM1967" s="5" t="n"/>
      <c r="HN1967" s="5" t="n"/>
      <c r="HO1967" s="5" t="n"/>
      <c r="HP1967" s="5" t="n"/>
      <c r="HQ1967" s="5" t="n"/>
      <c r="HR1967" s="5" t="n"/>
      <c r="HS1967" s="5" t="n"/>
    </row>
    <row r="1968">
      <c r="C1968" s="2" t="n"/>
      <c r="G1968" s="480" t="n"/>
      <c r="H1968" s="2" t="n"/>
      <c r="I1968" s="2" t="n"/>
      <c r="K1968" s="480" t="n"/>
      <c r="L1968" s="480" t="n"/>
      <c r="M1968" s="480" t="n"/>
      <c r="N1968" s="490" t="n"/>
      <c r="O1968" s="398" t="n"/>
      <c r="HM1968" s="5" t="n"/>
      <c r="HN1968" s="5" t="n"/>
      <c r="HO1968" s="5" t="n"/>
      <c r="HP1968" s="5" t="n"/>
      <c r="HQ1968" s="5" t="n"/>
      <c r="HR1968" s="5" t="n"/>
      <c r="HS1968" s="5" t="n"/>
    </row>
    <row r="1969">
      <c r="C1969" s="2" t="n"/>
      <c r="G1969" s="480" t="n"/>
      <c r="H1969" s="2" t="n"/>
      <c r="I1969" s="2" t="n"/>
      <c r="K1969" s="480" t="n"/>
      <c r="L1969" s="480" t="n"/>
      <c r="M1969" s="480" t="n"/>
      <c r="N1969" s="490" t="n"/>
      <c r="O1969" s="398" t="n"/>
      <c r="HM1969" s="5" t="n"/>
      <c r="HN1969" s="5" t="n"/>
      <c r="HO1969" s="5" t="n"/>
      <c r="HP1969" s="5" t="n"/>
      <c r="HQ1969" s="5" t="n"/>
      <c r="HR1969" s="5" t="n"/>
      <c r="HS1969" s="5" t="n"/>
    </row>
    <row r="1970">
      <c r="C1970" s="2" t="n"/>
      <c r="G1970" s="480" t="n"/>
      <c r="H1970" s="2" t="n"/>
      <c r="I1970" s="2" t="n"/>
      <c r="K1970" s="480" t="n"/>
      <c r="L1970" s="480" t="n"/>
      <c r="M1970" s="480" t="n"/>
      <c r="N1970" s="490" t="n"/>
      <c r="O1970" s="398" t="n"/>
      <c r="HM1970" s="5" t="n"/>
      <c r="HN1970" s="5" t="n"/>
      <c r="HO1970" s="5" t="n"/>
      <c r="HP1970" s="5" t="n"/>
      <c r="HQ1970" s="5" t="n"/>
      <c r="HR1970" s="5" t="n"/>
      <c r="HS1970" s="5" t="n"/>
    </row>
    <row r="1971">
      <c r="C1971" s="2" t="n"/>
      <c r="G1971" s="480" t="n"/>
      <c r="H1971" s="2" t="n"/>
      <c r="I1971" s="2" t="n"/>
      <c r="K1971" s="480" t="n"/>
      <c r="L1971" s="480" t="n"/>
      <c r="M1971" s="480" t="n"/>
      <c r="N1971" s="490" t="n"/>
      <c r="O1971" s="398" t="n"/>
      <c r="HM1971" s="5" t="n"/>
      <c r="HN1971" s="5" t="n"/>
      <c r="HO1971" s="5" t="n"/>
      <c r="HP1971" s="5" t="n"/>
      <c r="HQ1971" s="5" t="n"/>
      <c r="HR1971" s="5" t="n"/>
      <c r="HS1971" s="5" t="n"/>
    </row>
    <row r="1972">
      <c r="C1972" s="2" t="n"/>
      <c r="G1972" s="480" t="n"/>
      <c r="H1972" s="2" t="n"/>
      <c r="I1972" s="2" t="n"/>
      <c r="K1972" s="480" t="n"/>
      <c r="L1972" s="480" t="n"/>
      <c r="M1972" s="480" t="n"/>
      <c r="N1972" s="490" t="n"/>
      <c r="O1972" s="398" t="n"/>
      <c r="HM1972" s="5" t="n"/>
      <c r="HN1972" s="5" t="n"/>
      <c r="HO1972" s="5" t="n"/>
      <c r="HP1972" s="5" t="n"/>
      <c r="HQ1972" s="5" t="n"/>
      <c r="HR1972" s="5" t="n"/>
      <c r="HS1972" s="5" t="n"/>
    </row>
    <row r="1973">
      <c r="C1973" s="2" t="n"/>
      <c r="G1973" s="480" t="n"/>
      <c r="H1973" s="2" t="n"/>
      <c r="I1973" s="2" t="n"/>
      <c r="K1973" s="480" t="n"/>
      <c r="L1973" s="480" t="n"/>
      <c r="M1973" s="480" t="n"/>
      <c r="N1973" s="490" t="n"/>
      <c r="O1973" s="398" t="n"/>
      <c r="HM1973" s="5" t="n"/>
      <c r="HN1973" s="5" t="n"/>
      <c r="HO1973" s="5" t="n"/>
      <c r="HP1973" s="5" t="n"/>
      <c r="HQ1973" s="5" t="n"/>
      <c r="HR1973" s="5" t="n"/>
      <c r="HS1973" s="5" t="n"/>
    </row>
    <row r="1974">
      <c r="C1974" s="2" t="n"/>
      <c r="G1974" s="480" t="n"/>
      <c r="H1974" s="2" t="n"/>
      <c r="I1974" s="2" t="n"/>
      <c r="K1974" s="480" t="n"/>
      <c r="L1974" s="480" t="n"/>
      <c r="M1974" s="480" t="n"/>
      <c r="N1974" s="490" t="n"/>
      <c r="O1974" s="398" t="n"/>
      <c r="HM1974" s="5" t="n"/>
      <c r="HN1974" s="5" t="n"/>
      <c r="HO1974" s="5" t="n"/>
      <c r="HP1974" s="5" t="n"/>
      <c r="HQ1974" s="5" t="n"/>
      <c r="HR1974" s="5" t="n"/>
      <c r="HS1974" s="5" t="n"/>
    </row>
    <row r="1975">
      <c r="C1975" s="2" t="n"/>
      <c r="G1975" s="480" t="n"/>
      <c r="H1975" s="2" t="n"/>
      <c r="I1975" s="2" t="n"/>
      <c r="K1975" s="480" t="n"/>
      <c r="L1975" s="480" t="n"/>
      <c r="M1975" s="480" t="n"/>
      <c r="N1975" s="490" t="n"/>
      <c r="O1975" s="398" t="n"/>
      <c r="HM1975" s="5" t="n"/>
      <c r="HN1975" s="5" t="n"/>
      <c r="HO1975" s="5" t="n"/>
      <c r="HP1975" s="5" t="n"/>
      <c r="HQ1975" s="5" t="n"/>
      <c r="HR1975" s="5" t="n"/>
      <c r="HS1975" s="5" t="n"/>
    </row>
    <row r="1976">
      <c r="C1976" s="2" t="n"/>
      <c r="G1976" s="480" t="n"/>
      <c r="H1976" s="2" t="n"/>
      <c r="I1976" s="2" t="n"/>
      <c r="K1976" s="480" t="n"/>
      <c r="L1976" s="480" t="n"/>
      <c r="M1976" s="480" t="n"/>
      <c r="N1976" s="490" t="n"/>
      <c r="O1976" s="398" t="n"/>
      <c r="HM1976" s="5" t="n"/>
      <c r="HN1976" s="5" t="n"/>
      <c r="HO1976" s="5" t="n"/>
      <c r="HP1976" s="5" t="n"/>
      <c r="HQ1976" s="5" t="n"/>
      <c r="HR1976" s="5" t="n"/>
      <c r="HS1976" s="5" t="n"/>
    </row>
    <row r="1977">
      <c r="C1977" s="2" t="n"/>
      <c r="G1977" s="480" t="n"/>
      <c r="H1977" s="2" t="n"/>
      <c r="I1977" s="2" t="n"/>
      <c r="K1977" s="480" t="n"/>
      <c r="L1977" s="480" t="n"/>
      <c r="M1977" s="480" t="n"/>
      <c r="N1977" s="490" t="n"/>
      <c r="O1977" s="398" t="n"/>
      <c r="HM1977" s="5" t="n"/>
      <c r="HN1977" s="5" t="n"/>
      <c r="HO1977" s="5" t="n"/>
      <c r="HP1977" s="5" t="n"/>
      <c r="HQ1977" s="5" t="n"/>
      <c r="HR1977" s="5" t="n"/>
      <c r="HS1977" s="5" t="n"/>
    </row>
    <row r="1978">
      <c r="C1978" s="2" t="n"/>
      <c r="G1978" s="480" t="n"/>
      <c r="H1978" s="2" t="n"/>
      <c r="I1978" s="2" t="n"/>
      <c r="K1978" s="480" t="n"/>
      <c r="L1978" s="480" t="n"/>
      <c r="M1978" s="480" t="n"/>
      <c r="N1978" s="490" t="n"/>
      <c r="O1978" s="398" t="n"/>
      <c r="HM1978" s="5" t="n"/>
      <c r="HN1978" s="5" t="n"/>
      <c r="HO1978" s="5" t="n"/>
      <c r="HP1978" s="5" t="n"/>
      <c r="HQ1978" s="5" t="n"/>
      <c r="HR1978" s="5" t="n"/>
      <c r="HS1978" s="5" t="n"/>
    </row>
    <row r="1979">
      <c r="C1979" s="2" t="n"/>
      <c r="G1979" s="480" t="n"/>
      <c r="H1979" s="2" t="n"/>
      <c r="I1979" s="2" t="n"/>
      <c r="K1979" s="480" t="n"/>
      <c r="L1979" s="480" t="n"/>
      <c r="M1979" s="480" t="n"/>
      <c r="N1979" s="490" t="n"/>
      <c r="O1979" s="398" t="n"/>
      <c r="HM1979" s="5" t="n"/>
      <c r="HN1979" s="5" t="n"/>
      <c r="HO1979" s="5" t="n"/>
      <c r="HP1979" s="5" t="n"/>
      <c r="HQ1979" s="5" t="n"/>
      <c r="HR1979" s="5" t="n"/>
      <c r="HS1979" s="5" t="n"/>
    </row>
    <row r="1980">
      <c r="C1980" s="2" t="n"/>
      <c r="G1980" s="480" t="n"/>
      <c r="H1980" s="2" t="n"/>
      <c r="I1980" s="2" t="n"/>
      <c r="K1980" s="480" t="n"/>
      <c r="L1980" s="480" t="n"/>
      <c r="M1980" s="480" t="n"/>
      <c r="N1980" s="490" t="n"/>
      <c r="O1980" s="398" t="n"/>
      <c r="HM1980" s="5" t="n"/>
      <c r="HN1980" s="5" t="n"/>
      <c r="HO1980" s="5" t="n"/>
      <c r="HP1980" s="5" t="n"/>
      <c r="HQ1980" s="5" t="n"/>
      <c r="HR1980" s="5" t="n"/>
      <c r="HS1980" s="5" t="n"/>
    </row>
    <row r="1981">
      <c r="C1981" s="2" t="n"/>
      <c r="G1981" s="480" t="n"/>
      <c r="H1981" s="2" t="n"/>
      <c r="I1981" s="2" t="n"/>
      <c r="K1981" s="480" t="n"/>
      <c r="L1981" s="480" t="n"/>
      <c r="M1981" s="480" t="n"/>
      <c r="N1981" s="490" t="n"/>
      <c r="O1981" s="398" t="n"/>
      <c r="HM1981" s="5" t="n"/>
      <c r="HN1981" s="5" t="n"/>
      <c r="HO1981" s="5" t="n"/>
      <c r="HP1981" s="5" t="n"/>
      <c r="HQ1981" s="5" t="n"/>
      <c r="HR1981" s="5" t="n"/>
      <c r="HS1981" s="5" t="n"/>
    </row>
    <row r="1982">
      <c r="C1982" s="2" t="n"/>
      <c r="G1982" s="480" t="n"/>
      <c r="H1982" s="2" t="n"/>
      <c r="I1982" s="2" t="n"/>
      <c r="K1982" s="480" t="n"/>
      <c r="L1982" s="480" t="n"/>
      <c r="M1982" s="480" t="n"/>
      <c r="N1982" s="490" t="n"/>
      <c r="O1982" s="398" t="n"/>
      <c r="HM1982" s="5" t="n"/>
      <c r="HN1982" s="5" t="n"/>
      <c r="HO1982" s="5" t="n"/>
      <c r="HP1982" s="5" t="n"/>
      <c r="HQ1982" s="5" t="n"/>
      <c r="HR1982" s="5" t="n"/>
      <c r="HS1982" s="5" t="n"/>
    </row>
    <row r="1983">
      <c r="C1983" s="2" t="n"/>
      <c r="G1983" s="480" t="n"/>
      <c r="H1983" s="2" t="n"/>
      <c r="I1983" s="2" t="n"/>
      <c r="K1983" s="480" t="n"/>
      <c r="L1983" s="480" t="n"/>
      <c r="M1983" s="480" t="n"/>
      <c r="N1983" s="490" t="n"/>
      <c r="O1983" s="398" t="n"/>
      <c r="HM1983" s="5" t="n"/>
      <c r="HN1983" s="5" t="n"/>
      <c r="HO1983" s="5" t="n"/>
      <c r="HP1983" s="5" t="n"/>
      <c r="HQ1983" s="5" t="n"/>
      <c r="HR1983" s="5" t="n"/>
      <c r="HS1983" s="5" t="n"/>
    </row>
    <row r="1984">
      <c r="C1984" s="2" t="n"/>
      <c r="G1984" s="480" t="n"/>
      <c r="H1984" s="2" t="n"/>
      <c r="I1984" s="2" t="n"/>
      <c r="K1984" s="480" t="n"/>
      <c r="L1984" s="480" t="n"/>
      <c r="M1984" s="480" t="n"/>
      <c r="N1984" s="490" t="n"/>
      <c r="O1984" s="398" t="n"/>
      <c r="HM1984" s="5" t="n"/>
      <c r="HN1984" s="5" t="n"/>
      <c r="HO1984" s="5" t="n"/>
      <c r="HP1984" s="5" t="n"/>
      <c r="HQ1984" s="5" t="n"/>
      <c r="HR1984" s="5" t="n"/>
      <c r="HS1984" s="5" t="n"/>
    </row>
    <row r="1985">
      <c r="C1985" s="2" t="n"/>
      <c r="G1985" s="480" t="n"/>
      <c r="H1985" s="2" t="n"/>
      <c r="I1985" s="2" t="n"/>
      <c r="K1985" s="480" t="n"/>
      <c r="L1985" s="480" t="n"/>
      <c r="M1985" s="480" t="n"/>
      <c r="N1985" s="490" t="n"/>
      <c r="O1985" s="398" t="n"/>
      <c r="HM1985" s="5" t="n"/>
      <c r="HN1985" s="5" t="n"/>
      <c r="HO1985" s="5" t="n"/>
      <c r="HP1985" s="5" t="n"/>
      <c r="HQ1985" s="5" t="n"/>
      <c r="HR1985" s="5" t="n"/>
      <c r="HS1985" s="5" t="n"/>
    </row>
    <row r="1986">
      <c r="C1986" s="2" t="n"/>
      <c r="G1986" s="480" t="n"/>
      <c r="H1986" s="2" t="n"/>
      <c r="I1986" s="2" t="n"/>
      <c r="K1986" s="480" t="n"/>
      <c r="L1986" s="480" t="n"/>
      <c r="M1986" s="480" t="n"/>
      <c r="N1986" s="490" t="n"/>
      <c r="O1986" s="398" t="n"/>
      <c r="HM1986" s="5" t="n"/>
      <c r="HN1986" s="5" t="n"/>
      <c r="HO1986" s="5" t="n"/>
      <c r="HP1986" s="5" t="n"/>
      <c r="HQ1986" s="5" t="n"/>
      <c r="HR1986" s="5" t="n"/>
      <c r="HS1986" s="5" t="n"/>
    </row>
    <row r="1987">
      <c r="C1987" s="2" t="n"/>
      <c r="G1987" s="480" t="n"/>
      <c r="H1987" s="2" t="n"/>
      <c r="I1987" s="2" t="n"/>
      <c r="K1987" s="480" t="n"/>
      <c r="L1987" s="480" t="n"/>
      <c r="M1987" s="480" t="n"/>
      <c r="N1987" s="490" t="n"/>
      <c r="O1987" s="398" t="n"/>
      <c r="HM1987" s="5" t="n"/>
      <c r="HN1987" s="5" t="n"/>
      <c r="HO1987" s="5" t="n"/>
      <c r="HP1987" s="5" t="n"/>
      <c r="HQ1987" s="5" t="n"/>
      <c r="HR1987" s="5" t="n"/>
      <c r="HS1987" s="5" t="n"/>
    </row>
    <row r="1988">
      <c r="C1988" s="2" t="n"/>
      <c r="G1988" s="480" t="n"/>
      <c r="H1988" s="2" t="n"/>
      <c r="I1988" s="2" t="n"/>
      <c r="K1988" s="480" t="n"/>
      <c r="L1988" s="480" t="n"/>
      <c r="M1988" s="480" t="n"/>
      <c r="N1988" s="490" t="n"/>
      <c r="O1988" s="398" t="n"/>
      <c r="HM1988" s="5" t="n"/>
      <c r="HN1988" s="5" t="n"/>
      <c r="HO1988" s="5" t="n"/>
      <c r="HP1988" s="5" t="n"/>
      <c r="HQ1988" s="5" t="n"/>
      <c r="HR1988" s="5" t="n"/>
      <c r="HS1988" s="5" t="n"/>
    </row>
    <row r="1989">
      <c r="C1989" s="2" t="n"/>
      <c r="G1989" s="480" t="n"/>
      <c r="H1989" s="2" t="n"/>
      <c r="I1989" s="2" t="n"/>
      <c r="K1989" s="480" t="n"/>
      <c r="L1989" s="480" t="n"/>
      <c r="M1989" s="480" t="n"/>
      <c r="N1989" s="490" t="n"/>
      <c r="O1989" s="398" t="n"/>
      <c r="HM1989" s="5" t="n"/>
      <c r="HN1989" s="5" t="n"/>
      <c r="HO1989" s="5" t="n"/>
      <c r="HP1989" s="5" t="n"/>
      <c r="HQ1989" s="5" t="n"/>
      <c r="HR1989" s="5" t="n"/>
      <c r="HS1989" s="5" t="n"/>
    </row>
    <row r="1990">
      <c r="C1990" s="2" t="n"/>
      <c r="G1990" s="480" t="n"/>
      <c r="H1990" s="2" t="n"/>
      <c r="I1990" s="2" t="n"/>
      <c r="K1990" s="480" t="n"/>
      <c r="L1990" s="480" t="n"/>
      <c r="M1990" s="480" t="n"/>
      <c r="N1990" s="490" t="n"/>
      <c r="O1990" s="398" t="n"/>
      <c r="HM1990" s="5" t="n"/>
      <c r="HN1990" s="5" t="n"/>
      <c r="HO1990" s="5" t="n"/>
      <c r="HP1990" s="5" t="n"/>
      <c r="HQ1990" s="5" t="n"/>
      <c r="HR1990" s="5" t="n"/>
      <c r="HS1990" s="5" t="n"/>
    </row>
    <row r="1991">
      <c r="C1991" s="2" t="n"/>
      <c r="G1991" s="480" t="n"/>
      <c r="H1991" s="2" t="n"/>
      <c r="I1991" s="2" t="n"/>
      <c r="K1991" s="480" t="n"/>
      <c r="L1991" s="480" t="n"/>
      <c r="M1991" s="480" t="n"/>
      <c r="N1991" s="490" t="n"/>
      <c r="O1991" s="398" t="n"/>
      <c r="HM1991" s="5" t="n"/>
      <c r="HN1991" s="5" t="n"/>
      <c r="HO1991" s="5" t="n"/>
      <c r="HP1991" s="5" t="n"/>
      <c r="HQ1991" s="5" t="n"/>
      <c r="HR1991" s="5" t="n"/>
      <c r="HS1991" s="5" t="n"/>
    </row>
    <row r="1992">
      <c r="C1992" s="2" t="n"/>
      <c r="G1992" s="480" t="n"/>
      <c r="H1992" s="2" t="n"/>
      <c r="I1992" s="2" t="n"/>
      <c r="K1992" s="480" t="n"/>
      <c r="L1992" s="480" t="n"/>
      <c r="M1992" s="480" t="n"/>
      <c r="N1992" s="490" t="n"/>
      <c r="O1992" s="398" t="n"/>
      <c r="HM1992" s="5" t="n"/>
      <c r="HN1992" s="5" t="n"/>
      <c r="HO1992" s="5" t="n"/>
      <c r="HP1992" s="5" t="n"/>
      <c r="HQ1992" s="5" t="n"/>
      <c r="HR1992" s="5" t="n"/>
      <c r="HS1992" s="5" t="n"/>
    </row>
    <row r="1993">
      <c r="C1993" s="2" t="n"/>
      <c r="G1993" s="480" t="n"/>
      <c r="H1993" s="2" t="n"/>
      <c r="I1993" s="2" t="n"/>
      <c r="K1993" s="480" t="n"/>
      <c r="L1993" s="480" t="n"/>
      <c r="M1993" s="480" t="n"/>
      <c r="N1993" s="490" t="n"/>
      <c r="O1993" s="398" t="n"/>
      <c r="HM1993" s="5" t="n"/>
      <c r="HN1993" s="5" t="n"/>
      <c r="HO1993" s="5" t="n"/>
      <c r="HP1993" s="5" t="n"/>
      <c r="HQ1993" s="5" t="n"/>
      <c r="HR1993" s="5" t="n"/>
      <c r="HS1993" s="5" t="n"/>
    </row>
    <row r="1994">
      <c r="C1994" s="2" t="n"/>
      <c r="G1994" s="480" t="n"/>
      <c r="H1994" s="2" t="n"/>
      <c r="I1994" s="2" t="n"/>
      <c r="K1994" s="480" t="n"/>
      <c r="L1994" s="480" t="n"/>
      <c r="M1994" s="480" t="n"/>
      <c r="N1994" s="490" t="n"/>
      <c r="O1994" s="398" t="n"/>
      <c r="HM1994" s="5" t="n"/>
      <c r="HN1994" s="5" t="n"/>
      <c r="HO1994" s="5" t="n"/>
      <c r="HP1994" s="5" t="n"/>
      <c r="HQ1994" s="5" t="n"/>
      <c r="HR1994" s="5" t="n"/>
      <c r="HS1994" s="5" t="n"/>
    </row>
    <row r="1995">
      <c r="C1995" s="2" t="n"/>
      <c r="G1995" s="480" t="n"/>
      <c r="H1995" s="2" t="n"/>
      <c r="I1995" s="2" t="n"/>
      <c r="K1995" s="480" t="n"/>
      <c r="L1995" s="480" t="n"/>
      <c r="M1995" s="480" t="n"/>
      <c r="N1995" s="490" t="n"/>
      <c r="O1995" s="398" t="n"/>
      <c r="HM1995" s="5" t="n"/>
      <c r="HN1995" s="5" t="n"/>
      <c r="HO1995" s="5" t="n"/>
      <c r="HP1995" s="5" t="n"/>
      <c r="HQ1995" s="5" t="n"/>
      <c r="HR1995" s="5" t="n"/>
      <c r="HS1995" s="5" t="n"/>
    </row>
    <row r="1996">
      <c r="C1996" s="2" t="n"/>
      <c r="G1996" s="480" t="n"/>
      <c r="H1996" s="2" t="n"/>
      <c r="I1996" s="2" t="n"/>
      <c r="K1996" s="480" t="n"/>
      <c r="L1996" s="480" t="n"/>
      <c r="M1996" s="480" t="n"/>
      <c r="N1996" s="490" t="n"/>
      <c r="O1996" s="398" t="n"/>
      <c r="HM1996" s="5" t="n"/>
      <c r="HN1996" s="5" t="n"/>
      <c r="HO1996" s="5" t="n"/>
      <c r="HP1996" s="5" t="n"/>
      <c r="HQ1996" s="5" t="n"/>
      <c r="HR1996" s="5" t="n"/>
      <c r="HS1996" s="5" t="n"/>
    </row>
    <row r="1997">
      <c r="C1997" s="2" t="n"/>
      <c r="G1997" s="480" t="n"/>
      <c r="H1997" s="2" t="n"/>
      <c r="I1997" s="2" t="n"/>
      <c r="K1997" s="480" t="n"/>
      <c r="L1997" s="480" t="n"/>
      <c r="M1997" s="480" t="n"/>
      <c r="N1997" s="490" t="n"/>
      <c r="O1997" s="398" t="n"/>
      <c r="HM1997" s="5" t="n"/>
      <c r="HN1997" s="5" t="n"/>
      <c r="HO1997" s="5" t="n"/>
      <c r="HP1997" s="5" t="n"/>
      <c r="HQ1997" s="5" t="n"/>
      <c r="HR1997" s="5" t="n"/>
      <c r="HS1997" s="5" t="n"/>
    </row>
    <row r="1998">
      <c r="C1998" s="2" t="n"/>
      <c r="G1998" s="480" t="n"/>
      <c r="H1998" s="2" t="n"/>
      <c r="I1998" s="2" t="n"/>
      <c r="K1998" s="480" t="n"/>
      <c r="L1998" s="480" t="n"/>
      <c r="M1998" s="480" t="n"/>
      <c r="N1998" s="490" t="n"/>
      <c r="O1998" s="398" t="n"/>
      <c r="HM1998" s="5" t="n"/>
      <c r="HN1998" s="5" t="n"/>
      <c r="HO1998" s="5" t="n"/>
      <c r="HP1998" s="5" t="n"/>
      <c r="HQ1998" s="5" t="n"/>
      <c r="HR1998" s="5" t="n"/>
      <c r="HS1998" s="5" t="n"/>
    </row>
    <row r="1999">
      <c r="C1999" s="2" t="n"/>
      <c r="G1999" s="480" t="n"/>
      <c r="H1999" s="2" t="n"/>
      <c r="I1999" s="2" t="n"/>
      <c r="K1999" s="480" t="n"/>
      <c r="L1999" s="480" t="n"/>
      <c r="M1999" s="480" t="n"/>
      <c r="N1999" s="490" t="n"/>
      <c r="O1999" s="398" t="n"/>
      <c r="HM1999" s="5" t="n"/>
      <c r="HN1999" s="5" t="n"/>
      <c r="HO1999" s="5" t="n"/>
      <c r="HP1999" s="5" t="n"/>
      <c r="HQ1999" s="5" t="n"/>
      <c r="HR1999" s="5" t="n"/>
      <c r="HS1999" s="5" t="n"/>
    </row>
    <row r="2000">
      <c r="C2000" s="2" t="n"/>
      <c r="G2000" s="480" t="n"/>
      <c r="H2000" s="2" t="n"/>
      <c r="I2000" s="2" t="n"/>
      <c r="K2000" s="480" t="n"/>
      <c r="L2000" s="480" t="n"/>
      <c r="M2000" s="480" t="n"/>
      <c r="N2000" s="490" t="n"/>
      <c r="O2000" s="398" t="n"/>
      <c r="HM2000" s="5" t="n"/>
      <c r="HN2000" s="5" t="n"/>
      <c r="HO2000" s="5" t="n"/>
      <c r="HP2000" s="5" t="n"/>
      <c r="HQ2000" s="5" t="n"/>
      <c r="HR2000" s="5" t="n"/>
      <c r="HS2000" s="5" t="n"/>
    </row>
    <row r="2001">
      <c r="C2001" s="2" t="n"/>
      <c r="G2001" s="480" t="n"/>
      <c r="H2001" s="2" t="n"/>
      <c r="I2001" s="2" t="n"/>
      <c r="K2001" s="480" t="n"/>
      <c r="L2001" s="480" t="n"/>
      <c r="M2001" s="480" t="n"/>
      <c r="N2001" s="490" t="n"/>
      <c r="O2001" s="398" t="n"/>
      <c r="HM2001" s="5" t="n"/>
      <c r="HN2001" s="5" t="n"/>
      <c r="HO2001" s="5" t="n"/>
      <c r="HP2001" s="5" t="n"/>
      <c r="HQ2001" s="5" t="n"/>
      <c r="HR2001" s="5" t="n"/>
      <c r="HS2001" s="5" t="n"/>
    </row>
    <row r="2002">
      <c r="C2002" s="2" t="n"/>
      <c r="G2002" s="480" t="n"/>
      <c r="H2002" s="2" t="n"/>
      <c r="I2002" s="2" t="n"/>
      <c r="K2002" s="480" t="n"/>
      <c r="L2002" s="480" t="n"/>
      <c r="M2002" s="480" t="n"/>
      <c r="N2002" s="490" t="n"/>
      <c r="O2002" s="398" t="n"/>
      <c r="HM2002" s="5" t="n"/>
      <c r="HN2002" s="5" t="n"/>
      <c r="HO2002" s="5" t="n"/>
      <c r="HP2002" s="5" t="n"/>
      <c r="HQ2002" s="5" t="n"/>
      <c r="HR2002" s="5" t="n"/>
      <c r="HS2002" s="5" t="n"/>
    </row>
    <row r="2003">
      <c r="C2003" s="2" t="n"/>
      <c r="G2003" s="480" t="n"/>
      <c r="H2003" s="2" t="n"/>
      <c r="I2003" s="2" t="n"/>
      <c r="K2003" s="480" t="n"/>
      <c r="L2003" s="480" t="n"/>
      <c r="M2003" s="480" t="n"/>
      <c r="N2003" s="490" t="n"/>
      <c r="O2003" s="398" t="n"/>
      <c r="HM2003" s="5" t="n"/>
      <c r="HN2003" s="5" t="n"/>
      <c r="HO2003" s="5" t="n"/>
      <c r="HP2003" s="5" t="n"/>
      <c r="HQ2003" s="5" t="n"/>
      <c r="HR2003" s="5" t="n"/>
      <c r="HS2003" s="5" t="n"/>
    </row>
    <row r="2004">
      <c r="C2004" s="2" t="n"/>
      <c r="G2004" s="480" t="n"/>
      <c r="H2004" s="2" t="n"/>
      <c r="I2004" s="2" t="n"/>
      <c r="K2004" s="480" t="n"/>
      <c r="L2004" s="480" t="n"/>
      <c r="M2004" s="480" t="n"/>
      <c r="N2004" s="490" t="n"/>
      <c r="O2004" s="398" t="n"/>
      <c r="HM2004" s="5" t="n"/>
      <c r="HN2004" s="5" t="n"/>
      <c r="HO2004" s="5" t="n"/>
      <c r="HP2004" s="5" t="n"/>
      <c r="HQ2004" s="5" t="n"/>
      <c r="HR2004" s="5" t="n"/>
      <c r="HS2004" s="5" t="n"/>
    </row>
    <row r="2005">
      <c r="C2005" s="2" t="n"/>
      <c r="G2005" s="480" t="n"/>
      <c r="H2005" s="2" t="n"/>
      <c r="I2005" s="2" t="n"/>
      <c r="K2005" s="480" t="n"/>
      <c r="L2005" s="480" t="n"/>
      <c r="M2005" s="480" t="n"/>
      <c r="N2005" s="490" t="n"/>
      <c r="O2005" s="398" t="n"/>
      <c r="HM2005" s="5" t="n"/>
      <c r="HN2005" s="5" t="n"/>
      <c r="HO2005" s="5" t="n"/>
      <c r="HP2005" s="5" t="n"/>
      <c r="HQ2005" s="5" t="n"/>
      <c r="HR2005" s="5" t="n"/>
      <c r="HS2005" s="5" t="n"/>
    </row>
    <row r="2006">
      <c r="C2006" s="2" t="n"/>
      <c r="G2006" s="480" t="n"/>
      <c r="H2006" s="2" t="n"/>
      <c r="I2006" s="2" t="n"/>
      <c r="K2006" s="480" t="n"/>
      <c r="L2006" s="480" t="n"/>
      <c r="M2006" s="480" t="n"/>
      <c r="N2006" s="490" t="n"/>
      <c r="O2006" s="398" t="n"/>
      <c r="HM2006" s="5" t="n"/>
      <c r="HN2006" s="5" t="n"/>
      <c r="HO2006" s="5" t="n"/>
      <c r="HP2006" s="5" t="n"/>
      <c r="HQ2006" s="5" t="n"/>
      <c r="HR2006" s="5" t="n"/>
      <c r="HS2006" s="5" t="n"/>
    </row>
    <row r="2007">
      <c r="C2007" s="2" t="n"/>
      <c r="G2007" s="480" t="n"/>
      <c r="H2007" s="2" t="n"/>
      <c r="I2007" s="2" t="n"/>
      <c r="K2007" s="480" t="n"/>
      <c r="L2007" s="480" t="n"/>
      <c r="M2007" s="480" t="n"/>
      <c r="N2007" s="490" t="n"/>
      <c r="O2007" s="398" t="n"/>
      <c r="HM2007" s="5" t="n"/>
      <c r="HN2007" s="5" t="n"/>
      <c r="HO2007" s="5" t="n"/>
      <c r="HP2007" s="5" t="n"/>
      <c r="HQ2007" s="5" t="n"/>
      <c r="HR2007" s="5" t="n"/>
      <c r="HS2007" s="5" t="n"/>
    </row>
    <row r="2008">
      <c r="C2008" s="2" t="n"/>
      <c r="G2008" s="480" t="n"/>
      <c r="H2008" s="2" t="n"/>
      <c r="I2008" s="2" t="n"/>
      <c r="K2008" s="480" t="n"/>
      <c r="L2008" s="480" t="n"/>
      <c r="M2008" s="480" t="n"/>
      <c r="N2008" s="490" t="n"/>
      <c r="O2008" s="398" t="n"/>
      <c r="HM2008" s="5" t="n"/>
      <c r="HN2008" s="5" t="n"/>
      <c r="HO2008" s="5" t="n"/>
      <c r="HP2008" s="5" t="n"/>
      <c r="HQ2008" s="5" t="n"/>
      <c r="HR2008" s="5" t="n"/>
      <c r="HS2008" s="5" t="n"/>
    </row>
    <row r="2009">
      <c r="C2009" s="2" t="n"/>
      <c r="G2009" s="480" t="n"/>
      <c r="H2009" s="2" t="n"/>
      <c r="I2009" s="2" t="n"/>
      <c r="K2009" s="480" t="n"/>
      <c r="L2009" s="480" t="n"/>
      <c r="M2009" s="480" t="n"/>
      <c r="N2009" s="490" t="n"/>
      <c r="O2009" s="398" t="n"/>
      <c r="HM2009" s="5" t="n"/>
      <c r="HN2009" s="5" t="n"/>
      <c r="HO2009" s="5" t="n"/>
      <c r="HP2009" s="5" t="n"/>
      <c r="HQ2009" s="5" t="n"/>
      <c r="HR2009" s="5" t="n"/>
      <c r="HS2009" s="5" t="n"/>
    </row>
    <row r="2010">
      <c r="C2010" s="2" t="n"/>
      <c r="G2010" s="480" t="n"/>
      <c r="H2010" s="2" t="n"/>
      <c r="I2010" s="2" t="n"/>
      <c r="K2010" s="480" t="n"/>
      <c r="L2010" s="480" t="n"/>
      <c r="M2010" s="480" t="n"/>
      <c r="N2010" s="490" t="n"/>
      <c r="O2010" s="398" t="n"/>
      <c r="HM2010" s="5" t="n"/>
      <c r="HN2010" s="5" t="n"/>
      <c r="HO2010" s="5" t="n"/>
      <c r="HP2010" s="5" t="n"/>
      <c r="HQ2010" s="5" t="n"/>
      <c r="HR2010" s="5" t="n"/>
      <c r="HS2010" s="5" t="n"/>
    </row>
    <row r="2011">
      <c r="C2011" s="2" t="n"/>
      <c r="G2011" s="480" t="n"/>
      <c r="H2011" s="2" t="n"/>
      <c r="I2011" s="2" t="n"/>
      <c r="K2011" s="480" t="n"/>
      <c r="L2011" s="480" t="n"/>
      <c r="M2011" s="480" t="n"/>
      <c r="N2011" s="490" t="n"/>
      <c r="O2011" s="398" t="n"/>
      <c r="HM2011" s="5" t="n"/>
      <c r="HN2011" s="5" t="n"/>
      <c r="HO2011" s="5" t="n"/>
      <c r="HP2011" s="5" t="n"/>
      <c r="HQ2011" s="5" t="n"/>
      <c r="HR2011" s="5" t="n"/>
      <c r="HS2011" s="5" t="n"/>
    </row>
    <row r="2012">
      <c r="C2012" s="2" t="n"/>
      <c r="G2012" s="480" t="n"/>
      <c r="H2012" s="2" t="n"/>
      <c r="I2012" s="2" t="n"/>
      <c r="K2012" s="480" t="n"/>
      <c r="L2012" s="480" t="n"/>
      <c r="M2012" s="480" t="n"/>
      <c r="N2012" s="490" t="n"/>
      <c r="O2012" s="398" t="n"/>
      <c r="HM2012" s="5" t="n"/>
      <c r="HN2012" s="5" t="n"/>
      <c r="HO2012" s="5" t="n"/>
      <c r="HP2012" s="5" t="n"/>
      <c r="HQ2012" s="5" t="n"/>
      <c r="HR2012" s="5" t="n"/>
      <c r="HS2012" s="5" t="n"/>
    </row>
    <row r="2013">
      <c r="C2013" s="2" t="n"/>
      <c r="G2013" s="480" t="n"/>
      <c r="H2013" s="2" t="n"/>
      <c r="I2013" s="2" t="n"/>
      <c r="K2013" s="480" t="n"/>
      <c r="L2013" s="480" t="n"/>
      <c r="M2013" s="480" t="n"/>
      <c r="N2013" s="490" t="n"/>
      <c r="O2013" s="398" t="n"/>
      <c r="HM2013" s="5" t="n"/>
      <c r="HN2013" s="5" t="n"/>
      <c r="HO2013" s="5" t="n"/>
      <c r="HP2013" s="5" t="n"/>
      <c r="HQ2013" s="5" t="n"/>
      <c r="HR2013" s="5" t="n"/>
      <c r="HS2013" s="5" t="n"/>
    </row>
    <row r="2014">
      <c r="C2014" s="2" t="n"/>
      <c r="G2014" s="480" t="n"/>
      <c r="H2014" s="2" t="n"/>
      <c r="I2014" s="2" t="n"/>
      <c r="K2014" s="480" t="n"/>
      <c r="L2014" s="480" t="n"/>
      <c r="M2014" s="480" t="n"/>
      <c r="N2014" s="490" t="n"/>
      <c r="O2014" s="398" t="n"/>
      <c r="HM2014" s="5" t="n"/>
      <c r="HN2014" s="5" t="n"/>
      <c r="HO2014" s="5" t="n"/>
      <c r="HP2014" s="5" t="n"/>
      <c r="HQ2014" s="5" t="n"/>
      <c r="HR2014" s="5" t="n"/>
      <c r="HS2014" s="5" t="n"/>
    </row>
    <row r="2015">
      <c r="C2015" s="2" t="n"/>
      <c r="G2015" s="480" t="n"/>
      <c r="H2015" s="2" t="n"/>
      <c r="I2015" s="2" t="n"/>
      <c r="K2015" s="480" t="n"/>
      <c r="L2015" s="480" t="n"/>
      <c r="M2015" s="480" t="n"/>
      <c r="N2015" s="490" t="n"/>
      <c r="O2015" s="398" t="n"/>
      <c r="HM2015" s="5" t="n"/>
      <c r="HN2015" s="5" t="n"/>
      <c r="HO2015" s="5" t="n"/>
      <c r="HP2015" s="5" t="n"/>
      <c r="HQ2015" s="5" t="n"/>
      <c r="HR2015" s="5" t="n"/>
      <c r="HS2015" s="5" t="n"/>
    </row>
    <row r="2016">
      <c r="C2016" s="2" t="n"/>
      <c r="G2016" s="480" t="n"/>
      <c r="H2016" s="2" t="n"/>
      <c r="I2016" s="2" t="n"/>
      <c r="K2016" s="480" t="n"/>
      <c r="L2016" s="480" t="n"/>
      <c r="M2016" s="480" t="n"/>
      <c r="N2016" s="490" t="n"/>
      <c r="O2016" s="398" t="n"/>
      <c r="HM2016" s="5" t="n"/>
      <c r="HN2016" s="5" t="n"/>
      <c r="HO2016" s="5" t="n"/>
      <c r="HP2016" s="5" t="n"/>
      <c r="HQ2016" s="5" t="n"/>
      <c r="HR2016" s="5" t="n"/>
      <c r="HS2016" s="5" t="n"/>
    </row>
    <row r="2017">
      <c r="C2017" s="2" t="n"/>
      <c r="G2017" s="480" t="n"/>
      <c r="H2017" s="2" t="n"/>
      <c r="I2017" s="2" t="n"/>
      <c r="K2017" s="480" t="n"/>
      <c r="L2017" s="480" t="n"/>
      <c r="M2017" s="480" t="n"/>
      <c r="N2017" s="490" t="n"/>
      <c r="O2017" s="398" t="n"/>
      <c r="HM2017" s="5" t="n"/>
      <c r="HN2017" s="5" t="n"/>
      <c r="HO2017" s="5" t="n"/>
      <c r="HP2017" s="5" t="n"/>
      <c r="HQ2017" s="5" t="n"/>
      <c r="HR2017" s="5" t="n"/>
      <c r="HS2017" s="5" t="n"/>
    </row>
    <row r="2018">
      <c r="C2018" s="2" t="n"/>
      <c r="G2018" s="480" t="n"/>
      <c r="H2018" s="2" t="n"/>
      <c r="I2018" s="2" t="n"/>
      <c r="K2018" s="480" t="n"/>
      <c r="L2018" s="480" t="n"/>
      <c r="M2018" s="480" t="n"/>
      <c r="N2018" s="490" t="n"/>
      <c r="O2018" s="398" t="n"/>
      <c r="HM2018" s="5" t="n"/>
      <c r="HN2018" s="5" t="n"/>
      <c r="HO2018" s="5" t="n"/>
      <c r="HP2018" s="5" t="n"/>
      <c r="HQ2018" s="5" t="n"/>
      <c r="HR2018" s="5" t="n"/>
      <c r="HS2018" s="5" t="n"/>
    </row>
    <row r="2019">
      <c r="C2019" s="2" t="n"/>
      <c r="G2019" s="480" t="n"/>
      <c r="H2019" s="2" t="n"/>
      <c r="I2019" s="2" t="n"/>
      <c r="K2019" s="480" t="n"/>
      <c r="L2019" s="480" t="n"/>
      <c r="M2019" s="480" t="n"/>
      <c r="N2019" s="490" t="n"/>
      <c r="O2019" s="398" t="n"/>
      <c r="HM2019" s="5" t="n"/>
      <c r="HN2019" s="5" t="n"/>
      <c r="HO2019" s="5" t="n"/>
      <c r="HP2019" s="5" t="n"/>
      <c r="HQ2019" s="5" t="n"/>
      <c r="HR2019" s="5" t="n"/>
      <c r="HS2019" s="5" t="n"/>
    </row>
    <row r="2020">
      <c r="C2020" s="2" t="n"/>
      <c r="G2020" s="480" t="n"/>
      <c r="H2020" s="2" t="n"/>
      <c r="I2020" s="2" t="n"/>
      <c r="K2020" s="480" t="n"/>
      <c r="L2020" s="480" t="n"/>
      <c r="M2020" s="480" t="n"/>
      <c r="N2020" s="490" t="n"/>
      <c r="O2020" s="398" t="n"/>
      <c r="HM2020" s="5" t="n"/>
      <c r="HN2020" s="5" t="n"/>
      <c r="HO2020" s="5" t="n"/>
      <c r="HP2020" s="5" t="n"/>
      <c r="HQ2020" s="5" t="n"/>
      <c r="HR2020" s="5" t="n"/>
      <c r="HS2020" s="5" t="n"/>
    </row>
    <row r="2021">
      <c r="C2021" s="2" t="n"/>
      <c r="G2021" s="480" t="n"/>
      <c r="H2021" s="2" t="n"/>
      <c r="I2021" s="2" t="n"/>
      <c r="K2021" s="480" t="n"/>
      <c r="L2021" s="480" t="n"/>
      <c r="M2021" s="480" t="n"/>
      <c r="N2021" s="490" t="n"/>
      <c r="O2021" s="398" t="n"/>
      <c r="HM2021" s="5" t="n"/>
      <c r="HN2021" s="5" t="n"/>
      <c r="HO2021" s="5" t="n"/>
      <c r="HP2021" s="5" t="n"/>
      <c r="HQ2021" s="5" t="n"/>
      <c r="HR2021" s="5" t="n"/>
      <c r="HS2021" s="5" t="n"/>
    </row>
    <row r="2022">
      <c r="C2022" s="2" t="n"/>
      <c r="G2022" s="480" t="n"/>
      <c r="H2022" s="2" t="n"/>
      <c r="I2022" s="2" t="n"/>
      <c r="K2022" s="480" t="n"/>
      <c r="L2022" s="480" t="n"/>
      <c r="M2022" s="480" t="n"/>
      <c r="N2022" s="490" t="n"/>
      <c r="O2022" s="398" t="n"/>
      <c r="HM2022" s="5" t="n"/>
      <c r="HN2022" s="5" t="n"/>
      <c r="HO2022" s="5" t="n"/>
      <c r="HP2022" s="5" t="n"/>
      <c r="HQ2022" s="5" t="n"/>
      <c r="HR2022" s="5" t="n"/>
      <c r="HS2022" s="5" t="n"/>
    </row>
    <row r="2023">
      <c r="C2023" s="2" t="n"/>
      <c r="G2023" s="480" t="n"/>
      <c r="H2023" s="2" t="n"/>
      <c r="I2023" s="2" t="n"/>
      <c r="K2023" s="480" t="n"/>
      <c r="L2023" s="480" t="n"/>
      <c r="M2023" s="480" t="n"/>
      <c r="N2023" s="490" t="n"/>
      <c r="O2023" s="398" t="n"/>
      <c r="HM2023" s="5" t="n"/>
      <c r="HN2023" s="5" t="n"/>
      <c r="HO2023" s="5" t="n"/>
      <c r="HP2023" s="5" t="n"/>
      <c r="HQ2023" s="5" t="n"/>
      <c r="HR2023" s="5" t="n"/>
      <c r="HS2023" s="5" t="n"/>
    </row>
    <row r="2024">
      <c r="C2024" s="2" t="n"/>
      <c r="G2024" s="480" t="n"/>
      <c r="H2024" s="2" t="n"/>
      <c r="I2024" s="2" t="n"/>
      <c r="K2024" s="480" t="n"/>
      <c r="L2024" s="480" t="n"/>
      <c r="M2024" s="480" t="n"/>
      <c r="N2024" s="490" t="n"/>
      <c r="O2024" s="398" t="n"/>
      <c r="HM2024" s="5" t="n"/>
      <c r="HN2024" s="5" t="n"/>
      <c r="HO2024" s="5" t="n"/>
      <c r="HP2024" s="5" t="n"/>
      <c r="HQ2024" s="5" t="n"/>
      <c r="HR2024" s="5" t="n"/>
      <c r="HS2024" s="5" t="n"/>
    </row>
    <row r="2025">
      <c r="C2025" s="2" t="n"/>
      <c r="G2025" s="480" t="n"/>
      <c r="H2025" s="2" t="n"/>
      <c r="I2025" s="2" t="n"/>
      <c r="K2025" s="480" t="n"/>
      <c r="L2025" s="480" t="n"/>
      <c r="M2025" s="480" t="n"/>
      <c r="N2025" s="490" t="n"/>
      <c r="O2025" s="398" t="n"/>
      <c r="HM2025" s="5" t="n"/>
      <c r="HN2025" s="5" t="n"/>
      <c r="HO2025" s="5" t="n"/>
      <c r="HP2025" s="5" t="n"/>
      <c r="HQ2025" s="5" t="n"/>
      <c r="HR2025" s="5" t="n"/>
      <c r="HS2025" s="5" t="n"/>
    </row>
    <row r="2026">
      <c r="C2026" s="2" t="n"/>
      <c r="G2026" s="480" t="n"/>
      <c r="H2026" s="2" t="n"/>
      <c r="I2026" s="2" t="n"/>
      <c r="K2026" s="480" t="n"/>
      <c r="L2026" s="480" t="n"/>
      <c r="M2026" s="480" t="n"/>
      <c r="N2026" s="490" t="n"/>
      <c r="O2026" s="398" t="n"/>
      <c r="HM2026" s="5" t="n"/>
      <c r="HN2026" s="5" t="n"/>
      <c r="HO2026" s="5" t="n"/>
      <c r="HP2026" s="5" t="n"/>
      <c r="HQ2026" s="5" t="n"/>
      <c r="HR2026" s="5" t="n"/>
      <c r="HS2026" s="5" t="n"/>
    </row>
    <row r="2027">
      <c r="C2027" s="2" t="n"/>
      <c r="G2027" s="480" t="n"/>
      <c r="H2027" s="2" t="n"/>
      <c r="I2027" s="2" t="n"/>
      <c r="K2027" s="480" t="n"/>
      <c r="L2027" s="480" t="n"/>
      <c r="M2027" s="480" t="n"/>
      <c r="N2027" s="490" t="n"/>
      <c r="O2027" s="398" t="n"/>
      <c r="HM2027" s="5" t="n"/>
      <c r="HN2027" s="5" t="n"/>
      <c r="HO2027" s="5" t="n"/>
      <c r="HP2027" s="5" t="n"/>
      <c r="HQ2027" s="5" t="n"/>
      <c r="HR2027" s="5" t="n"/>
      <c r="HS2027" s="5" t="n"/>
    </row>
    <row r="2028">
      <c r="C2028" s="2" t="n"/>
      <c r="G2028" s="480" t="n"/>
      <c r="H2028" s="2" t="n"/>
      <c r="I2028" s="2" t="n"/>
      <c r="K2028" s="480" t="n"/>
      <c r="L2028" s="480" t="n"/>
      <c r="M2028" s="480" t="n"/>
      <c r="N2028" s="490" t="n"/>
      <c r="O2028" s="398" t="n"/>
      <c r="HM2028" s="5" t="n"/>
      <c r="HN2028" s="5" t="n"/>
      <c r="HO2028" s="5" t="n"/>
      <c r="HP2028" s="5" t="n"/>
      <c r="HQ2028" s="5" t="n"/>
      <c r="HR2028" s="5" t="n"/>
      <c r="HS2028" s="5" t="n"/>
    </row>
    <row r="2029">
      <c r="C2029" s="2" t="n"/>
      <c r="G2029" s="480" t="n"/>
      <c r="H2029" s="2" t="n"/>
      <c r="I2029" s="2" t="n"/>
      <c r="K2029" s="480" t="n"/>
      <c r="L2029" s="480" t="n"/>
      <c r="M2029" s="480" t="n"/>
      <c r="N2029" s="490" t="n"/>
      <c r="O2029" s="398" t="n"/>
      <c r="HM2029" s="5" t="n"/>
      <c r="HN2029" s="5" t="n"/>
      <c r="HO2029" s="5" t="n"/>
      <c r="HP2029" s="5" t="n"/>
      <c r="HQ2029" s="5" t="n"/>
      <c r="HR2029" s="5" t="n"/>
      <c r="HS2029" s="5" t="n"/>
    </row>
    <row r="2030">
      <c r="C2030" s="2" t="n"/>
      <c r="G2030" s="480" t="n"/>
      <c r="H2030" s="2" t="n"/>
      <c r="I2030" s="2" t="n"/>
      <c r="K2030" s="480" t="n"/>
      <c r="L2030" s="480" t="n"/>
      <c r="M2030" s="480" t="n"/>
      <c r="N2030" s="490" t="n"/>
      <c r="O2030" s="398" t="n"/>
      <c r="HM2030" s="5" t="n"/>
      <c r="HN2030" s="5" t="n"/>
      <c r="HO2030" s="5" t="n"/>
      <c r="HP2030" s="5" t="n"/>
      <c r="HQ2030" s="5" t="n"/>
      <c r="HR2030" s="5" t="n"/>
      <c r="HS2030" s="5" t="n"/>
    </row>
    <row r="2031">
      <c r="C2031" s="2" t="n"/>
      <c r="G2031" s="480" t="n"/>
      <c r="H2031" s="2" t="n"/>
      <c r="I2031" s="2" t="n"/>
      <c r="K2031" s="480" t="n"/>
      <c r="L2031" s="480" t="n"/>
      <c r="M2031" s="480" t="n"/>
      <c r="N2031" s="490" t="n"/>
      <c r="O2031" s="398" t="n"/>
      <c r="HM2031" s="5" t="n"/>
      <c r="HN2031" s="5" t="n"/>
      <c r="HO2031" s="5" t="n"/>
      <c r="HP2031" s="5" t="n"/>
      <c r="HQ2031" s="5" t="n"/>
      <c r="HR2031" s="5" t="n"/>
      <c r="HS2031" s="5" t="n"/>
    </row>
    <row r="2032">
      <c r="C2032" s="2" t="n"/>
      <c r="G2032" s="480" t="n"/>
      <c r="H2032" s="2" t="n"/>
      <c r="I2032" s="2" t="n"/>
      <c r="K2032" s="480" t="n"/>
      <c r="L2032" s="480" t="n"/>
      <c r="M2032" s="480" t="n"/>
      <c r="N2032" s="490" t="n"/>
      <c r="O2032" s="398" t="n"/>
      <c r="HM2032" s="5" t="n"/>
      <c r="HN2032" s="5" t="n"/>
      <c r="HO2032" s="5" t="n"/>
      <c r="HP2032" s="5" t="n"/>
      <c r="HQ2032" s="5" t="n"/>
      <c r="HR2032" s="5" t="n"/>
      <c r="HS2032" s="5" t="n"/>
    </row>
    <row r="2033">
      <c r="C2033" s="2" t="n"/>
      <c r="G2033" s="480" t="n"/>
      <c r="H2033" s="2" t="n"/>
      <c r="I2033" s="2" t="n"/>
      <c r="K2033" s="480" t="n"/>
      <c r="L2033" s="480" t="n"/>
      <c r="M2033" s="480" t="n"/>
      <c r="N2033" s="490" t="n"/>
      <c r="O2033" s="398" t="n"/>
      <c r="HM2033" s="5" t="n"/>
      <c r="HN2033" s="5" t="n"/>
      <c r="HO2033" s="5" t="n"/>
      <c r="HP2033" s="5" t="n"/>
      <c r="HQ2033" s="5" t="n"/>
      <c r="HR2033" s="5" t="n"/>
      <c r="HS2033" s="5" t="n"/>
    </row>
    <row r="2034">
      <c r="C2034" s="2" t="n"/>
      <c r="G2034" s="480" t="n"/>
      <c r="H2034" s="2" t="n"/>
      <c r="I2034" s="2" t="n"/>
      <c r="K2034" s="480" t="n"/>
      <c r="L2034" s="480" t="n"/>
      <c r="M2034" s="480" t="n"/>
      <c r="N2034" s="490" t="n"/>
      <c r="O2034" s="398" t="n"/>
      <c r="HM2034" s="5" t="n"/>
      <c r="HN2034" s="5" t="n"/>
      <c r="HO2034" s="5" t="n"/>
      <c r="HP2034" s="5" t="n"/>
      <c r="HQ2034" s="5" t="n"/>
      <c r="HR2034" s="5" t="n"/>
      <c r="HS2034" s="5" t="n"/>
    </row>
    <row r="2035">
      <c r="C2035" s="2" t="n"/>
      <c r="G2035" s="480" t="n"/>
      <c r="H2035" s="2" t="n"/>
      <c r="I2035" s="2" t="n"/>
      <c r="K2035" s="480" t="n"/>
      <c r="L2035" s="480" t="n"/>
      <c r="M2035" s="480" t="n"/>
      <c r="N2035" s="490" t="n"/>
      <c r="O2035" s="398" t="n"/>
      <c r="HM2035" s="5" t="n"/>
      <c r="HN2035" s="5" t="n"/>
      <c r="HO2035" s="5" t="n"/>
      <c r="HP2035" s="5" t="n"/>
      <c r="HQ2035" s="5" t="n"/>
      <c r="HR2035" s="5" t="n"/>
      <c r="HS2035" s="5" t="n"/>
    </row>
    <row r="2036">
      <c r="C2036" s="2" t="n"/>
      <c r="G2036" s="480" t="n"/>
      <c r="H2036" s="2" t="n"/>
      <c r="I2036" s="2" t="n"/>
      <c r="K2036" s="480" t="n"/>
      <c r="L2036" s="480" t="n"/>
      <c r="M2036" s="480" t="n"/>
      <c r="N2036" s="490" t="n"/>
      <c r="O2036" s="398" t="n"/>
      <c r="HM2036" s="5" t="n"/>
      <c r="HN2036" s="5" t="n"/>
      <c r="HO2036" s="5" t="n"/>
      <c r="HP2036" s="5" t="n"/>
      <c r="HQ2036" s="5" t="n"/>
      <c r="HR2036" s="5" t="n"/>
      <c r="HS2036" s="5" t="n"/>
    </row>
    <row r="2037">
      <c r="C2037" s="2" t="n"/>
      <c r="G2037" s="480" t="n"/>
      <c r="H2037" s="2" t="n"/>
      <c r="I2037" s="2" t="n"/>
      <c r="K2037" s="480" t="n"/>
      <c r="L2037" s="480" t="n"/>
      <c r="M2037" s="480" t="n"/>
      <c r="N2037" s="490" t="n"/>
      <c r="O2037" s="398" t="n"/>
      <c r="HM2037" s="5" t="n"/>
      <c r="HN2037" s="5" t="n"/>
      <c r="HO2037" s="5" t="n"/>
      <c r="HP2037" s="5" t="n"/>
      <c r="HQ2037" s="5" t="n"/>
      <c r="HR2037" s="5" t="n"/>
      <c r="HS2037" s="5" t="n"/>
    </row>
    <row r="2038">
      <c r="C2038" s="2" t="n"/>
      <c r="G2038" s="480" t="n"/>
      <c r="H2038" s="2" t="n"/>
      <c r="I2038" s="2" t="n"/>
      <c r="K2038" s="480" t="n"/>
      <c r="L2038" s="480" t="n"/>
      <c r="M2038" s="480" t="n"/>
      <c r="N2038" s="490" t="n"/>
      <c r="O2038" s="398" t="n"/>
      <c r="HM2038" s="5" t="n"/>
      <c r="HN2038" s="5" t="n"/>
      <c r="HO2038" s="5" t="n"/>
      <c r="HP2038" s="5" t="n"/>
      <c r="HQ2038" s="5" t="n"/>
      <c r="HR2038" s="5" t="n"/>
      <c r="HS2038" s="5" t="n"/>
    </row>
    <row r="2039">
      <c r="C2039" s="2" t="n"/>
      <c r="G2039" s="480" t="n"/>
      <c r="H2039" s="2" t="n"/>
      <c r="I2039" s="2" t="n"/>
      <c r="K2039" s="480" t="n"/>
      <c r="L2039" s="480" t="n"/>
      <c r="M2039" s="480" t="n"/>
      <c r="N2039" s="490" t="n"/>
      <c r="O2039" s="398" t="n"/>
      <c r="HM2039" s="5" t="n"/>
      <c r="HN2039" s="5" t="n"/>
      <c r="HO2039" s="5" t="n"/>
      <c r="HP2039" s="5" t="n"/>
      <c r="HQ2039" s="5" t="n"/>
      <c r="HR2039" s="5" t="n"/>
      <c r="HS2039" s="5" t="n"/>
    </row>
    <row r="2040">
      <c r="C2040" s="2" t="n"/>
      <c r="G2040" s="480" t="n"/>
      <c r="H2040" s="2" t="n"/>
      <c r="I2040" s="2" t="n"/>
      <c r="K2040" s="480" t="n"/>
      <c r="L2040" s="480" t="n"/>
      <c r="M2040" s="480" t="n"/>
      <c r="N2040" s="490" t="n"/>
      <c r="O2040" s="398" t="n"/>
      <c r="HM2040" s="5" t="n"/>
      <c r="HN2040" s="5" t="n"/>
      <c r="HO2040" s="5" t="n"/>
      <c r="HP2040" s="5" t="n"/>
      <c r="HQ2040" s="5" t="n"/>
      <c r="HR2040" s="5" t="n"/>
      <c r="HS2040" s="5" t="n"/>
    </row>
    <row r="2041">
      <c r="C2041" s="2" t="n"/>
      <c r="G2041" s="480" t="n"/>
      <c r="H2041" s="2" t="n"/>
      <c r="I2041" s="2" t="n"/>
      <c r="K2041" s="480" t="n"/>
      <c r="L2041" s="480" t="n"/>
      <c r="M2041" s="480" t="n"/>
      <c r="N2041" s="490" t="n"/>
      <c r="O2041" s="398" t="n"/>
      <c r="HM2041" s="5" t="n"/>
      <c r="HN2041" s="5" t="n"/>
      <c r="HO2041" s="5" t="n"/>
      <c r="HP2041" s="5" t="n"/>
      <c r="HQ2041" s="5" t="n"/>
      <c r="HR2041" s="5" t="n"/>
      <c r="HS2041" s="5" t="n"/>
    </row>
    <row r="2042">
      <c r="C2042" s="2" t="n"/>
      <c r="G2042" s="480" t="n"/>
      <c r="H2042" s="2" t="n"/>
      <c r="I2042" s="2" t="n"/>
      <c r="K2042" s="480" t="n"/>
      <c r="L2042" s="480" t="n"/>
      <c r="M2042" s="480" t="n"/>
      <c r="N2042" s="490" t="n"/>
      <c r="O2042" s="398" t="n"/>
      <c r="HM2042" s="5" t="n"/>
      <c r="HN2042" s="5" t="n"/>
      <c r="HO2042" s="5" t="n"/>
      <c r="HP2042" s="5" t="n"/>
      <c r="HQ2042" s="5" t="n"/>
      <c r="HR2042" s="5" t="n"/>
      <c r="HS2042" s="5" t="n"/>
    </row>
    <row r="2043">
      <c r="C2043" s="2" t="n"/>
      <c r="G2043" s="480" t="n"/>
      <c r="H2043" s="2" t="n"/>
      <c r="I2043" s="2" t="n"/>
      <c r="K2043" s="480" t="n"/>
      <c r="L2043" s="480" t="n"/>
      <c r="M2043" s="480" t="n"/>
      <c r="N2043" s="490" t="n"/>
      <c r="O2043" s="398" t="n"/>
      <c r="HM2043" s="5" t="n"/>
      <c r="HN2043" s="5" t="n"/>
      <c r="HO2043" s="5" t="n"/>
      <c r="HP2043" s="5" t="n"/>
      <c r="HQ2043" s="5" t="n"/>
      <c r="HR2043" s="5" t="n"/>
      <c r="HS2043" s="5" t="n"/>
    </row>
    <row r="2044">
      <c r="C2044" s="2" t="n"/>
      <c r="G2044" s="480" t="n"/>
      <c r="H2044" s="2" t="n"/>
      <c r="I2044" s="2" t="n"/>
      <c r="K2044" s="480" t="n"/>
      <c r="L2044" s="480" t="n"/>
      <c r="M2044" s="480" t="n"/>
      <c r="N2044" s="490" t="n"/>
      <c r="O2044" s="398" t="n"/>
      <c r="HM2044" s="5" t="n"/>
      <c r="HN2044" s="5" t="n"/>
      <c r="HO2044" s="5" t="n"/>
      <c r="HP2044" s="5" t="n"/>
      <c r="HQ2044" s="5" t="n"/>
      <c r="HR2044" s="5" t="n"/>
      <c r="HS2044" s="5" t="n"/>
    </row>
    <row r="2045">
      <c r="C2045" s="2" t="n"/>
      <c r="G2045" s="480" t="n"/>
      <c r="H2045" s="2" t="n"/>
      <c r="I2045" s="2" t="n"/>
      <c r="K2045" s="480" t="n"/>
      <c r="L2045" s="480" t="n"/>
      <c r="M2045" s="480" t="n"/>
      <c r="N2045" s="490" t="n"/>
      <c r="O2045" s="398" t="n"/>
      <c r="HM2045" s="5" t="n"/>
      <c r="HN2045" s="5" t="n"/>
      <c r="HO2045" s="5" t="n"/>
      <c r="HP2045" s="5" t="n"/>
      <c r="HQ2045" s="5" t="n"/>
      <c r="HR2045" s="5" t="n"/>
      <c r="HS2045" s="5" t="n"/>
    </row>
    <row r="2046">
      <c r="C2046" s="2" t="n"/>
      <c r="G2046" s="480" t="n"/>
      <c r="H2046" s="2" t="n"/>
      <c r="I2046" s="2" t="n"/>
      <c r="K2046" s="480" t="n"/>
      <c r="L2046" s="480" t="n"/>
      <c r="M2046" s="480" t="n"/>
      <c r="N2046" s="490" t="n"/>
      <c r="O2046" s="398" t="n"/>
      <c r="HM2046" s="5" t="n"/>
      <c r="HN2046" s="5" t="n"/>
      <c r="HO2046" s="5" t="n"/>
      <c r="HP2046" s="5" t="n"/>
      <c r="HQ2046" s="5" t="n"/>
      <c r="HR2046" s="5" t="n"/>
      <c r="HS2046" s="5" t="n"/>
    </row>
    <row r="2047">
      <c r="C2047" s="2" t="n"/>
      <c r="G2047" s="480" t="n"/>
      <c r="H2047" s="2" t="n"/>
      <c r="I2047" s="2" t="n"/>
      <c r="K2047" s="480" t="n"/>
      <c r="L2047" s="480" t="n"/>
      <c r="M2047" s="480" t="n"/>
      <c r="N2047" s="490" t="n"/>
      <c r="O2047" s="398" t="n"/>
      <c r="HM2047" s="5" t="n"/>
      <c r="HN2047" s="5" t="n"/>
      <c r="HO2047" s="5" t="n"/>
      <c r="HP2047" s="5" t="n"/>
      <c r="HQ2047" s="5" t="n"/>
      <c r="HR2047" s="5" t="n"/>
      <c r="HS2047" s="5" t="n"/>
    </row>
    <row r="2048">
      <c r="C2048" s="2" t="n"/>
      <c r="G2048" s="480" t="n"/>
      <c r="H2048" s="2" t="n"/>
      <c r="I2048" s="2" t="n"/>
      <c r="K2048" s="480" t="n"/>
      <c r="L2048" s="480" t="n"/>
      <c r="M2048" s="480" t="n"/>
      <c r="N2048" s="490" t="n"/>
      <c r="O2048" s="398" t="n"/>
      <c r="HM2048" s="5" t="n"/>
      <c r="HN2048" s="5" t="n"/>
      <c r="HO2048" s="5" t="n"/>
      <c r="HP2048" s="5" t="n"/>
      <c r="HQ2048" s="5" t="n"/>
      <c r="HR2048" s="5" t="n"/>
      <c r="HS2048" s="5" t="n"/>
    </row>
    <row r="2049">
      <c r="C2049" s="2" t="n"/>
      <c r="G2049" s="480" t="n"/>
      <c r="H2049" s="2" t="n"/>
      <c r="I2049" s="2" t="n"/>
      <c r="K2049" s="480" t="n"/>
      <c r="L2049" s="480" t="n"/>
      <c r="M2049" s="480" t="n"/>
      <c r="N2049" s="490" t="n"/>
      <c r="O2049" s="398" t="n"/>
      <c r="HM2049" s="5" t="n"/>
      <c r="HN2049" s="5" t="n"/>
      <c r="HO2049" s="5" t="n"/>
      <c r="HP2049" s="5" t="n"/>
      <c r="HQ2049" s="5" t="n"/>
      <c r="HR2049" s="5" t="n"/>
      <c r="HS2049" s="5" t="n"/>
    </row>
    <row r="2050">
      <c r="C2050" s="2" t="n"/>
      <c r="G2050" s="480" t="n"/>
      <c r="H2050" s="2" t="n"/>
      <c r="I2050" s="2" t="n"/>
      <c r="K2050" s="480" t="n"/>
      <c r="L2050" s="480" t="n"/>
      <c r="M2050" s="480" t="n"/>
      <c r="N2050" s="490" t="n"/>
      <c r="O2050" s="398" t="n"/>
      <c r="HM2050" s="5" t="n"/>
      <c r="HN2050" s="5" t="n"/>
      <c r="HO2050" s="5" t="n"/>
      <c r="HP2050" s="5" t="n"/>
      <c r="HQ2050" s="5" t="n"/>
      <c r="HR2050" s="5" t="n"/>
      <c r="HS2050" s="5" t="n"/>
    </row>
    <row r="2051">
      <c r="C2051" s="2" t="n"/>
      <c r="G2051" s="480" t="n"/>
      <c r="H2051" s="2" t="n"/>
      <c r="I2051" s="2" t="n"/>
      <c r="K2051" s="480" t="n"/>
      <c r="L2051" s="480" t="n"/>
      <c r="M2051" s="480" t="n"/>
      <c r="N2051" s="490" t="n"/>
      <c r="O2051" s="398" t="n"/>
      <c r="HM2051" s="5" t="n"/>
      <c r="HN2051" s="5" t="n"/>
      <c r="HO2051" s="5" t="n"/>
      <c r="HP2051" s="5" t="n"/>
      <c r="HQ2051" s="5" t="n"/>
      <c r="HR2051" s="5" t="n"/>
      <c r="HS2051" s="5" t="n"/>
    </row>
    <row r="2052">
      <c r="C2052" s="2" t="n"/>
      <c r="G2052" s="480" t="n"/>
      <c r="H2052" s="2" t="n"/>
      <c r="I2052" s="2" t="n"/>
      <c r="K2052" s="480" t="n"/>
      <c r="L2052" s="480" t="n"/>
      <c r="M2052" s="480" t="n"/>
      <c r="N2052" s="490" t="n"/>
      <c r="O2052" s="398" t="n"/>
      <c r="HM2052" s="5" t="n"/>
      <c r="HN2052" s="5" t="n"/>
      <c r="HO2052" s="5" t="n"/>
      <c r="HP2052" s="5" t="n"/>
      <c r="HQ2052" s="5" t="n"/>
      <c r="HR2052" s="5" t="n"/>
      <c r="HS2052" s="5" t="n"/>
    </row>
    <row r="2053">
      <c r="C2053" s="2" t="n"/>
      <c r="G2053" s="480" t="n"/>
      <c r="H2053" s="2" t="n"/>
      <c r="I2053" s="2" t="n"/>
      <c r="K2053" s="480" t="n"/>
      <c r="L2053" s="480" t="n"/>
      <c r="M2053" s="480" t="n"/>
      <c r="N2053" s="490" t="n"/>
      <c r="O2053" s="398" t="n"/>
      <c r="HM2053" s="5" t="n"/>
      <c r="HN2053" s="5" t="n"/>
      <c r="HO2053" s="5" t="n"/>
      <c r="HP2053" s="5" t="n"/>
      <c r="HQ2053" s="5" t="n"/>
      <c r="HR2053" s="5" t="n"/>
      <c r="HS2053" s="5" t="n"/>
    </row>
    <row r="2054">
      <c r="C2054" s="2" t="n"/>
      <c r="G2054" s="480" t="n"/>
      <c r="H2054" s="2" t="n"/>
      <c r="I2054" s="2" t="n"/>
      <c r="K2054" s="480" t="n"/>
      <c r="L2054" s="480" t="n"/>
      <c r="M2054" s="480" t="n"/>
      <c r="N2054" s="490" t="n"/>
      <c r="O2054" s="398" t="n"/>
      <c r="HM2054" s="5" t="n"/>
      <c r="HN2054" s="5" t="n"/>
      <c r="HO2054" s="5" t="n"/>
      <c r="HP2054" s="5" t="n"/>
      <c r="HQ2054" s="5" t="n"/>
      <c r="HR2054" s="5" t="n"/>
      <c r="HS2054" s="5" t="n"/>
    </row>
    <row r="2055">
      <c r="C2055" s="2" t="n"/>
      <c r="G2055" s="480" t="n"/>
      <c r="H2055" s="2" t="n"/>
      <c r="I2055" s="2" t="n"/>
      <c r="K2055" s="480" t="n"/>
      <c r="L2055" s="480" t="n"/>
      <c r="M2055" s="480" t="n"/>
      <c r="N2055" s="490" t="n"/>
      <c r="O2055" s="398" t="n"/>
      <c r="HM2055" s="5" t="n"/>
      <c r="HN2055" s="5" t="n"/>
      <c r="HO2055" s="5" t="n"/>
      <c r="HP2055" s="5" t="n"/>
      <c r="HQ2055" s="5" t="n"/>
      <c r="HR2055" s="5" t="n"/>
      <c r="HS2055" s="5" t="n"/>
    </row>
    <row r="2056">
      <c r="C2056" s="2" t="n"/>
      <c r="G2056" s="480" t="n"/>
      <c r="H2056" s="2" t="n"/>
      <c r="I2056" s="2" t="n"/>
      <c r="K2056" s="480" t="n"/>
      <c r="L2056" s="480" t="n"/>
      <c r="M2056" s="480" t="n"/>
      <c r="N2056" s="490" t="n"/>
      <c r="O2056" s="398" t="n"/>
      <c r="HM2056" s="5" t="n"/>
      <c r="HN2056" s="5" t="n"/>
      <c r="HO2056" s="5" t="n"/>
      <c r="HP2056" s="5" t="n"/>
      <c r="HQ2056" s="5" t="n"/>
      <c r="HR2056" s="5" t="n"/>
      <c r="HS2056" s="5" t="n"/>
    </row>
    <row r="2057">
      <c r="C2057" s="2" t="n"/>
      <c r="G2057" s="480" t="n"/>
      <c r="H2057" s="2" t="n"/>
      <c r="I2057" s="2" t="n"/>
      <c r="K2057" s="480" t="n"/>
      <c r="L2057" s="480" t="n"/>
      <c r="M2057" s="480" t="n"/>
      <c r="N2057" s="490" t="n"/>
      <c r="O2057" s="398" t="n"/>
      <c r="HM2057" s="5" t="n"/>
      <c r="HN2057" s="5" t="n"/>
      <c r="HO2057" s="5" t="n"/>
      <c r="HP2057" s="5" t="n"/>
      <c r="HQ2057" s="5" t="n"/>
      <c r="HR2057" s="5" t="n"/>
      <c r="HS2057" s="5" t="n"/>
    </row>
    <row r="2058">
      <c r="C2058" s="2" t="n"/>
      <c r="G2058" s="480" t="n"/>
      <c r="H2058" s="2" t="n"/>
      <c r="I2058" s="2" t="n"/>
      <c r="K2058" s="480" t="n"/>
      <c r="L2058" s="480" t="n"/>
      <c r="M2058" s="480" t="n"/>
      <c r="N2058" s="490" t="n"/>
      <c r="O2058" s="398" t="n"/>
      <c r="HM2058" s="5" t="n"/>
      <c r="HN2058" s="5" t="n"/>
      <c r="HO2058" s="5" t="n"/>
      <c r="HP2058" s="5" t="n"/>
      <c r="HQ2058" s="5" t="n"/>
      <c r="HR2058" s="5" t="n"/>
      <c r="HS2058" s="5" t="n"/>
    </row>
    <row r="2059">
      <c r="C2059" s="2" t="n"/>
      <c r="G2059" s="480" t="n"/>
      <c r="H2059" s="2" t="n"/>
      <c r="I2059" s="2" t="n"/>
      <c r="K2059" s="480" t="n"/>
      <c r="L2059" s="480" t="n"/>
      <c r="M2059" s="480" t="n"/>
      <c r="N2059" s="490" t="n"/>
      <c r="O2059" s="398" t="n"/>
      <c r="HM2059" s="5" t="n"/>
      <c r="HN2059" s="5" t="n"/>
      <c r="HO2059" s="5" t="n"/>
      <c r="HP2059" s="5" t="n"/>
      <c r="HQ2059" s="5" t="n"/>
      <c r="HR2059" s="5" t="n"/>
      <c r="HS2059" s="5" t="n"/>
    </row>
    <row r="2060">
      <c r="C2060" s="2" t="n"/>
      <c r="G2060" s="480" t="n"/>
      <c r="H2060" s="2" t="n"/>
      <c r="I2060" s="2" t="n"/>
      <c r="K2060" s="480" t="n"/>
      <c r="L2060" s="480" t="n"/>
      <c r="M2060" s="480" t="n"/>
      <c r="N2060" s="490" t="n"/>
      <c r="O2060" s="398" t="n"/>
      <c r="HM2060" s="5" t="n"/>
      <c r="HN2060" s="5" t="n"/>
      <c r="HO2060" s="5" t="n"/>
      <c r="HP2060" s="5" t="n"/>
      <c r="HQ2060" s="5" t="n"/>
      <c r="HR2060" s="5" t="n"/>
      <c r="HS2060" s="5" t="n"/>
    </row>
    <row r="2061">
      <c r="C2061" s="2" t="n"/>
      <c r="G2061" s="480" t="n"/>
      <c r="H2061" s="2" t="n"/>
      <c r="I2061" s="2" t="n"/>
      <c r="K2061" s="480" t="n"/>
      <c r="L2061" s="480" t="n"/>
      <c r="M2061" s="480" t="n"/>
      <c r="N2061" s="490" t="n"/>
      <c r="O2061" s="398" t="n"/>
      <c r="HM2061" s="5" t="n"/>
      <c r="HN2061" s="5" t="n"/>
      <c r="HO2061" s="5" t="n"/>
      <c r="HP2061" s="5" t="n"/>
      <c r="HQ2061" s="5" t="n"/>
      <c r="HR2061" s="5" t="n"/>
      <c r="HS2061" s="5" t="n"/>
    </row>
    <row r="2062">
      <c r="C2062" s="2" t="n"/>
      <c r="G2062" s="480" t="n"/>
      <c r="H2062" s="2" t="n"/>
      <c r="I2062" s="2" t="n"/>
      <c r="K2062" s="480" t="n"/>
      <c r="L2062" s="480" t="n"/>
      <c r="M2062" s="480" t="n"/>
      <c r="N2062" s="490" t="n"/>
      <c r="O2062" s="398" t="n"/>
      <c r="HM2062" s="5" t="n"/>
      <c r="HN2062" s="5" t="n"/>
      <c r="HO2062" s="5" t="n"/>
      <c r="HP2062" s="5" t="n"/>
      <c r="HQ2062" s="5" t="n"/>
      <c r="HR2062" s="5" t="n"/>
      <c r="HS2062" s="5" t="n"/>
    </row>
    <row r="2063">
      <c r="C2063" s="2" t="n"/>
      <c r="G2063" s="480" t="n"/>
      <c r="H2063" s="2" t="n"/>
      <c r="I2063" s="2" t="n"/>
      <c r="K2063" s="480" t="n"/>
      <c r="L2063" s="480" t="n"/>
      <c r="M2063" s="480" t="n"/>
      <c r="N2063" s="490" t="n"/>
      <c r="O2063" s="398" t="n"/>
      <c r="HM2063" s="5" t="n"/>
      <c r="HN2063" s="5" t="n"/>
      <c r="HO2063" s="5" t="n"/>
      <c r="HP2063" s="5" t="n"/>
      <c r="HQ2063" s="5" t="n"/>
      <c r="HR2063" s="5" t="n"/>
      <c r="HS2063" s="5" t="n"/>
    </row>
    <row r="2064">
      <c r="C2064" s="2" t="n"/>
      <c r="G2064" s="480" t="n"/>
      <c r="H2064" s="2" t="n"/>
      <c r="I2064" s="2" t="n"/>
      <c r="K2064" s="480" t="n"/>
      <c r="L2064" s="480" t="n"/>
      <c r="M2064" s="480" t="n"/>
      <c r="N2064" s="490" t="n"/>
      <c r="O2064" s="398" t="n"/>
      <c r="HM2064" s="5" t="n"/>
      <c r="HN2064" s="5" t="n"/>
      <c r="HO2064" s="5" t="n"/>
      <c r="HP2064" s="5" t="n"/>
      <c r="HQ2064" s="5" t="n"/>
      <c r="HR2064" s="5" t="n"/>
      <c r="HS2064" s="5" t="n"/>
    </row>
    <row r="2065">
      <c r="C2065" s="2" t="n"/>
      <c r="G2065" s="480" t="n"/>
      <c r="H2065" s="2" t="n"/>
      <c r="I2065" s="2" t="n"/>
      <c r="K2065" s="480" t="n"/>
      <c r="L2065" s="480" t="n"/>
      <c r="M2065" s="480" t="n"/>
      <c r="N2065" s="490" t="n"/>
      <c r="O2065" s="398" t="n"/>
      <c r="HM2065" s="5" t="n"/>
      <c r="HN2065" s="5" t="n"/>
      <c r="HO2065" s="5" t="n"/>
      <c r="HP2065" s="5" t="n"/>
      <c r="HQ2065" s="5" t="n"/>
      <c r="HR2065" s="5" t="n"/>
      <c r="HS2065" s="5" t="n"/>
    </row>
    <row r="2066">
      <c r="C2066" s="2" t="n"/>
      <c r="G2066" s="480" t="n"/>
      <c r="H2066" s="2" t="n"/>
      <c r="I2066" s="2" t="n"/>
      <c r="K2066" s="480" t="n"/>
      <c r="L2066" s="480" t="n"/>
      <c r="M2066" s="480" t="n"/>
      <c r="N2066" s="490" t="n"/>
      <c r="O2066" s="398" t="n"/>
      <c r="HM2066" s="5" t="n"/>
      <c r="HN2066" s="5" t="n"/>
      <c r="HO2066" s="5" t="n"/>
      <c r="HP2066" s="5" t="n"/>
      <c r="HQ2066" s="5" t="n"/>
      <c r="HR2066" s="5" t="n"/>
      <c r="HS2066" s="5" t="n"/>
    </row>
    <row r="2067">
      <c r="C2067" s="2" t="n"/>
      <c r="G2067" s="480" t="n"/>
      <c r="H2067" s="2" t="n"/>
      <c r="I2067" s="2" t="n"/>
      <c r="K2067" s="480" t="n"/>
      <c r="L2067" s="480" t="n"/>
      <c r="M2067" s="480" t="n"/>
      <c r="N2067" s="490" t="n"/>
      <c r="O2067" s="398" t="n"/>
      <c r="HM2067" s="5" t="n"/>
      <c r="HN2067" s="5" t="n"/>
      <c r="HO2067" s="5" t="n"/>
      <c r="HP2067" s="5" t="n"/>
      <c r="HQ2067" s="5" t="n"/>
      <c r="HR2067" s="5" t="n"/>
      <c r="HS2067" s="5" t="n"/>
    </row>
    <row r="2068">
      <c r="C2068" s="2" t="n"/>
      <c r="G2068" s="480" t="n"/>
      <c r="H2068" s="2" t="n"/>
      <c r="I2068" s="2" t="n"/>
      <c r="K2068" s="480" t="n"/>
      <c r="L2068" s="480" t="n"/>
      <c r="M2068" s="480" t="n"/>
      <c r="N2068" s="490" t="n"/>
      <c r="O2068" s="398" t="n"/>
      <c r="HM2068" s="5" t="n"/>
      <c r="HN2068" s="5" t="n"/>
      <c r="HO2068" s="5" t="n"/>
      <c r="HP2068" s="5" t="n"/>
      <c r="HQ2068" s="5" t="n"/>
      <c r="HR2068" s="5" t="n"/>
      <c r="HS2068" s="5" t="n"/>
    </row>
    <row r="2069">
      <c r="C2069" s="2" t="n"/>
      <c r="G2069" s="480" t="n"/>
      <c r="H2069" s="2" t="n"/>
      <c r="I2069" s="2" t="n"/>
      <c r="K2069" s="480" t="n"/>
      <c r="L2069" s="480" t="n"/>
      <c r="M2069" s="480" t="n"/>
      <c r="N2069" s="490" t="n"/>
      <c r="O2069" s="398" t="n"/>
      <c r="HM2069" s="5" t="n"/>
      <c r="HN2069" s="5" t="n"/>
      <c r="HO2069" s="5" t="n"/>
      <c r="HP2069" s="5" t="n"/>
      <c r="HQ2069" s="5" t="n"/>
      <c r="HR2069" s="5" t="n"/>
      <c r="HS2069" s="5" t="n"/>
    </row>
    <row r="2070">
      <c r="C2070" s="2" t="n"/>
      <c r="G2070" s="480" t="n"/>
      <c r="H2070" s="2" t="n"/>
      <c r="I2070" s="2" t="n"/>
      <c r="K2070" s="480" t="n"/>
      <c r="L2070" s="480" t="n"/>
      <c r="M2070" s="480" t="n"/>
      <c r="N2070" s="490" t="n"/>
      <c r="O2070" s="398" t="n"/>
      <c r="HM2070" s="5" t="n"/>
      <c r="HN2070" s="5" t="n"/>
      <c r="HO2070" s="5" t="n"/>
      <c r="HP2070" s="5" t="n"/>
      <c r="HQ2070" s="5" t="n"/>
      <c r="HR2070" s="5" t="n"/>
      <c r="HS2070" s="5" t="n"/>
    </row>
    <row r="2071">
      <c r="C2071" s="2" t="n"/>
      <c r="G2071" s="480" t="n"/>
      <c r="H2071" s="2" t="n"/>
      <c r="I2071" s="2" t="n"/>
      <c r="K2071" s="480" t="n"/>
      <c r="L2071" s="480" t="n"/>
      <c r="M2071" s="480" t="n"/>
      <c r="N2071" s="490" t="n"/>
      <c r="O2071" s="398" t="n"/>
      <c r="HM2071" s="5" t="n"/>
      <c r="HN2071" s="5" t="n"/>
      <c r="HO2071" s="5" t="n"/>
      <c r="HP2071" s="5" t="n"/>
      <c r="HQ2071" s="5" t="n"/>
      <c r="HR2071" s="5" t="n"/>
      <c r="HS2071" s="5" t="n"/>
    </row>
    <row r="2072">
      <c r="C2072" s="2" t="n"/>
      <c r="G2072" s="480" t="n"/>
      <c r="H2072" s="2" t="n"/>
      <c r="I2072" s="2" t="n"/>
      <c r="K2072" s="480" t="n"/>
      <c r="L2072" s="480" t="n"/>
      <c r="M2072" s="480" t="n"/>
      <c r="N2072" s="490" t="n"/>
      <c r="O2072" s="398" t="n"/>
      <c r="HM2072" s="5" t="n"/>
      <c r="HN2072" s="5" t="n"/>
      <c r="HO2072" s="5" t="n"/>
      <c r="HP2072" s="5" t="n"/>
      <c r="HQ2072" s="5" t="n"/>
      <c r="HR2072" s="5" t="n"/>
      <c r="HS2072" s="5" t="n"/>
    </row>
    <row r="2073">
      <c r="C2073" s="2" t="n"/>
      <c r="G2073" s="480" t="n"/>
      <c r="H2073" s="2" t="n"/>
      <c r="I2073" s="2" t="n"/>
      <c r="K2073" s="480" t="n"/>
      <c r="L2073" s="480" t="n"/>
      <c r="M2073" s="480" t="n"/>
      <c r="N2073" s="490" t="n"/>
      <c r="O2073" s="398" t="n"/>
      <c r="HM2073" s="5" t="n"/>
      <c r="HN2073" s="5" t="n"/>
      <c r="HO2073" s="5" t="n"/>
      <c r="HP2073" s="5" t="n"/>
      <c r="HQ2073" s="5" t="n"/>
      <c r="HR2073" s="5" t="n"/>
      <c r="HS2073" s="5" t="n"/>
    </row>
    <row r="2074">
      <c r="C2074" s="2" t="n"/>
      <c r="G2074" s="480" t="n"/>
      <c r="H2074" s="2" t="n"/>
      <c r="I2074" s="2" t="n"/>
      <c r="K2074" s="480" t="n"/>
      <c r="L2074" s="480" t="n"/>
      <c r="M2074" s="480" t="n"/>
      <c r="N2074" s="490" t="n"/>
      <c r="O2074" s="398" t="n"/>
      <c r="HM2074" s="5" t="n"/>
      <c r="HN2074" s="5" t="n"/>
      <c r="HO2074" s="5" t="n"/>
      <c r="HP2074" s="5" t="n"/>
      <c r="HQ2074" s="5" t="n"/>
      <c r="HR2074" s="5" t="n"/>
      <c r="HS2074" s="5" t="n"/>
    </row>
    <row r="2075">
      <c r="C2075" s="2" t="n"/>
      <c r="G2075" s="480" t="n"/>
      <c r="H2075" s="2" t="n"/>
      <c r="I2075" s="2" t="n"/>
      <c r="K2075" s="480" t="n"/>
      <c r="L2075" s="480" t="n"/>
      <c r="M2075" s="480" t="n"/>
      <c r="N2075" s="490" t="n"/>
      <c r="O2075" s="398" t="n"/>
      <c r="HM2075" s="5" t="n"/>
      <c r="HN2075" s="5" t="n"/>
      <c r="HO2075" s="5" t="n"/>
      <c r="HP2075" s="5" t="n"/>
      <c r="HQ2075" s="5" t="n"/>
      <c r="HR2075" s="5" t="n"/>
      <c r="HS2075" s="5" t="n"/>
    </row>
    <row r="2076">
      <c r="C2076" s="2" t="n"/>
      <c r="G2076" s="480" t="n"/>
      <c r="H2076" s="2" t="n"/>
      <c r="I2076" s="2" t="n"/>
      <c r="K2076" s="480" t="n"/>
      <c r="L2076" s="480" t="n"/>
      <c r="M2076" s="480" t="n"/>
      <c r="N2076" s="490" t="n"/>
      <c r="O2076" s="398" t="n"/>
      <c r="HM2076" s="5" t="n"/>
      <c r="HN2076" s="5" t="n"/>
      <c r="HO2076" s="5" t="n"/>
      <c r="HP2076" s="5" t="n"/>
      <c r="HQ2076" s="5" t="n"/>
      <c r="HR2076" s="5" t="n"/>
      <c r="HS2076" s="5" t="n"/>
    </row>
    <row r="2077">
      <c r="C2077" s="2" t="n"/>
      <c r="G2077" s="480" t="n"/>
      <c r="H2077" s="2" t="n"/>
      <c r="I2077" s="2" t="n"/>
      <c r="K2077" s="480" t="n"/>
      <c r="L2077" s="480" t="n"/>
      <c r="M2077" s="480" t="n"/>
      <c r="N2077" s="490" t="n"/>
      <c r="O2077" s="398" t="n"/>
      <c r="HM2077" s="5" t="n"/>
      <c r="HN2077" s="5" t="n"/>
      <c r="HO2077" s="5" t="n"/>
      <c r="HP2077" s="5" t="n"/>
      <c r="HQ2077" s="5" t="n"/>
      <c r="HR2077" s="5" t="n"/>
      <c r="HS2077" s="5" t="n"/>
    </row>
    <row r="2078">
      <c r="C2078" s="2" t="n"/>
      <c r="G2078" s="480" t="n"/>
      <c r="H2078" s="2" t="n"/>
      <c r="I2078" s="2" t="n"/>
      <c r="K2078" s="480" t="n"/>
      <c r="L2078" s="480" t="n"/>
      <c r="M2078" s="480" t="n"/>
      <c r="N2078" s="490" t="n"/>
      <c r="O2078" s="398" t="n"/>
      <c r="HM2078" s="5" t="n"/>
      <c r="HN2078" s="5" t="n"/>
      <c r="HO2078" s="5" t="n"/>
      <c r="HP2078" s="5" t="n"/>
      <c r="HQ2078" s="5" t="n"/>
      <c r="HR2078" s="5" t="n"/>
      <c r="HS2078" s="5" t="n"/>
    </row>
    <row r="2079">
      <c r="C2079" s="2" t="n"/>
      <c r="G2079" s="480" t="n"/>
      <c r="H2079" s="2" t="n"/>
      <c r="I2079" s="2" t="n"/>
      <c r="K2079" s="480" t="n"/>
      <c r="L2079" s="480" t="n"/>
      <c r="M2079" s="480" t="n"/>
      <c r="N2079" s="490" t="n"/>
      <c r="O2079" s="398" t="n"/>
      <c r="HM2079" s="5" t="n"/>
      <c r="HN2079" s="5" t="n"/>
      <c r="HO2079" s="5" t="n"/>
      <c r="HP2079" s="5" t="n"/>
      <c r="HQ2079" s="5" t="n"/>
      <c r="HR2079" s="5" t="n"/>
      <c r="HS2079" s="5" t="n"/>
    </row>
    <row r="2080">
      <c r="C2080" s="2" t="n"/>
      <c r="G2080" s="480" t="n"/>
      <c r="H2080" s="2" t="n"/>
      <c r="I2080" s="2" t="n"/>
      <c r="K2080" s="480" t="n"/>
      <c r="L2080" s="480" t="n"/>
      <c r="M2080" s="480" t="n"/>
      <c r="N2080" s="490" t="n"/>
      <c r="O2080" s="398" t="n"/>
      <c r="HM2080" s="5" t="n"/>
      <c r="HN2080" s="5" t="n"/>
      <c r="HO2080" s="5" t="n"/>
      <c r="HP2080" s="5" t="n"/>
      <c r="HQ2080" s="5" t="n"/>
      <c r="HR2080" s="5" t="n"/>
      <c r="HS2080" s="5" t="n"/>
    </row>
    <row r="2081">
      <c r="C2081" s="2" t="n"/>
      <c r="G2081" s="480" t="n"/>
      <c r="H2081" s="2" t="n"/>
      <c r="I2081" s="2" t="n"/>
      <c r="K2081" s="480" t="n"/>
      <c r="L2081" s="480" t="n"/>
      <c r="M2081" s="480" t="n"/>
      <c r="N2081" s="490" t="n"/>
      <c r="O2081" s="398" t="n"/>
      <c r="HM2081" s="5" t="n"/>
      <c r="HN2081" s="5" t="n"/>
      <c r="HO2081" s="5" t="n"/>
      <c r="HP2081" s="5" t="n"/>
      <c r="HQ2081" s="5" t="n"/>
      <c r="HR2081" s="5" t="n"/>
      <c r="HS2081" s="5" t="n"/>
    </row>
    <row r="2082">
      <c r="C2082" s="2" t="n"/>
      <c r="G2082" s="480" t="n"/>
      <c r="H2082" s="2" t="n"/>
      <c r="I2082" s="2" t="n"/>
      <c r="K2082" s="480" t="n"/>
      <c r="L2082" s="480" t="n"/>
      <c r="M2082" s="480" t="n"/>
      <c r="N2082" s="490" t="n"/>
      <c r="O2082" s="398" t="n"/>
      <c r="HM2082" s="5" t="n"/>
      <c r="HN2082" s="5" t="n"/>
      <c r="HO2082" s="5" t="n"/>
      <c r="HP2082" s="5" t="n"/>
      <c r="HQ2082" s="5" t="n"/>
      <c r="HR2082" s="5" t="n"/>
      <c r="HS2082" s="5" t="n"/>
    </row>
    <row r="2083">
      <c r="C2083" s="2" t="n"/>
      <c r="G2083" s="480" t="n"/>
      <c r="H2083" s="2" t="n"/>
      <c r="I2083" s="2" t="n"/>
      <c r="K2083" s="480" t="n"/>
      <c r="L2083" s="480" t="n"/>
      <c r="M2083" s="480" t="n"/>
      <c r="N2083" s="490" t="n"/>
      <c r="O2083" s="398" t="n"/>
      <c r="HM2083" s="5" t="n"/>
      <c r="HN2083" s="5" t="n"/>
      <c r="HO2083" s="5" t="n"/>
      <c r="HP2083" s="5" t="n"/>
      <c r="HQ2083" s="5" t="n"/>
      <c r="HR2083" s="5" t="n"/>
      <c r="HS2083" s="5" t="n"/>
    </row>
    <row r="2084">
      <c r="C2084" s="2" t="n"/>
      <c r="G2084" s="480" t="n"/>
      <c r="H2084" s="2" t="n"/>
      <c r="I2084" s="2" t="n"/>
      <c r="K2084" s="480" t="n"/>
      <c r="L2084" s="480" t="n"/>
      <c r="M2084" s="480" t="n"/>
      <c r="N2084" s="490" t="n"/>
      <c r="O2084" s="398" t="n"/>
      <c r="HM2084" s="5" t="n"/>
      <c r="HN2084" s="5" t="n"/>
      <c r="HO2084" s="5" t="n"/>
      <c r="HP2084" s="5" t="n"/>
      <c r="HQ2084" s="5" t="n"/>
      <c r="HR2084" s="5" t="n"/>
      <c r="HS2084" s="5" t="n"/>
    </row>
    <row r="2085">
      <c r="C2085" s="2" t="n"/>
      <c r="G2085" s="480" t="n"/>
      <c r="H2085" s="2" t="n"/>
      <c r="I2085" s="2" t="n"/>
      <c r="K2085" s="480" t="n"/>
      <c r="L2085" s="480" t="n"/>
      <c r="M2085" s="480" t="n"/>
      <c r="N2085" s="490" t="n"/>
      <c r="O2085" s="398" t="n"/>
      <c r="HM2085" s="5" t="n"/>
      <c r="HN2085" s="5" t="n"/>
      <c r="HO2085" s="5" t="n"/>
      <c r="HP2085" s="5" t="n"/>
      <c r="HQ2085" s="5" t="n"/>
      <c r="HR2085" s="5" t="n"/>
      <c r="HS2085" s="5" t="n"/>
    </row>
    <row r="2086">
      <c r="C2086" s="2" t="n"/>
      <c r="G2086" s="480" t="n"/>
      <c r="H2086" s="2" t="n"/>
      <c r="I2086" s="2" t="n"/>
      <c r="K2086" s="480" t="n"/>
      <c r="L2086" s="480" t="n"/>
      <c r="M2086" s="480" t="n"/>
      <c r="N2086" s="490" t="n"/>
      <c r="O2086" s="398" t="n"/>
      <c r="HM2086" s="5" t="n"/>
      <c r="HN2086" s="5" t="n"/>
      <c r="HO2086" s="5" t="n"/>
      <c r="HP2086" s="5" t="n"/>
      <c r="HQ2086" s="5" t="n"/>
      <c r="HR2086" s="5" t="n"/>
      <c r="HS2086" s="5" t="n"/>
    </row>
    <row r="2087">
      <c r="C2087" s="2" t="n"/>
      <c r="G2087" s="480" t="n"/>
      <c r="H2087" s="2" t="n"/>
      <c r="I2087" s="2" t="n"/>
      <c r="K2087" s="480" t="n"/>
      <c r="L2087" s="480" t="n"/>
      <c r="M2087" s="480" t="n"/>
      <c r="N2087" s="490" t="n"/>
      <c r="O2087" s="398" t="n"/>
      <c r="HM2087" s="5" t="n"/>
      <c r="HN2087" s="5" t="n"/>
      <c r="HO2087" s="5" t="n"/>
      <c r="HP2087" s="5" t="n"/>
      <c r="HQ2087" s="5" t="n"/>
      <c r="HR2087" s="5" t="n"/>
      <c r="HS2087" s="5" t="n"/>
    </row>
    <row r="2088">
      <c r="C2088" s="2" t="n"/>
      <c r="G2088" s="480" t="n"/>
      <c r="H2088" s="2" t="n"/>
      <c r="I2088" s="2" t="n"/>
      <c r="K2088" s="480" t="n"/>
      <c r="L2088" s="480" t="n"/>
      <c r="M2088" s="480" t="n"/>
      <c r="N2088" s="490" t="n"/>
      <c r="O2088" s="398" t="n"/>
      <c r="HM2088" s="5" t="n"/>
      <c r="HN2088" s="5" t="n"/>
      <c r="HO2088" s="5" t="n"/>
      <c r="HP2088" s="5" t="n"/>
      <c r="HQ2088" s="5" t="n"/>
      <c r="HR2088" s="5" t="n"/>
      <c r="HS2088" s="5" t="n"/>
    </row>
    <row r="2089">
      <c r="C2089" s="2" t="n"/>
      <c r="G2089" s="480" t="n"/>
      <c r="H2089" s="2" t="n"/>
      <c r="I2089" s="2" t="n"/>
      <c r="K2089" s="480" t="n"/>
      <c r="L2089" s="480" t="n"/>
      <c r="M2089" s="480" t="n"/>
      <c r="N2089" s="490" t="n"/>
      <c r="O2089" s="398" t="n"/>
      <c r="HM2089" s="5" t="n"/>
      <c r="HN2089" s="5" t="n"/>
      <c r="HO2089" s="5" t="n"/>
      <c r="HP2089" s="5" t="n"/>
      <c r="HQ2089" s="5" t="n"/>
      <c r="HR2089" s="5" t="n"/>
      <c r="HS2089" s="5" t="n"/>
    </row>
    <row r="2090">
      <c r="C2090" s="2" t="n"/>
      <c r="G2090" s="480" t="n"/>
      <c r="H2090" s="2" t="n"/>
      <c r="I2090" s="2" t="n"/>
      <c r="K2090" s="480" t="n"/>
      <c r="L2090" s="480" t="n"/>
      <c r="M2090" s="480" t="n"/>
      <c r="N2090" s="490" t="n"/>
      <c r="O2090" s="398" t="n"/>
      <c r="HM2090" s="5" t="n"/>
      <c r="HN2090" s="5" t="n"/>
      <c r="HO2090" s="5" t="n"/>
      <c r="HP2090" s="5" t="n"/>
      <c r="HQ2090" s="5" t="n"/>
      <c r="HR2090" s="5" t="n"/>
      <c r="HS2090" s="5" t="n"/>
    </row>
    <row r="2091">
      <c r="C2091" s="2" t="n"/>
      <c r="G2091" s="480" t="n"/>
      <c r="H2091" s="2" t="n"/>
      <c r="I2091" s="2" t="n"/>
      <c r="K2091" s="480" t="n"/>
      <c r="L2091" s="480" t="n"/>
      <c r="M2091" s="480" t="n"/>
      <c r="N2091" s="490" t="n"/>
      <c r="O2091" s="398" t="n"/>
      <c r="HM2091" s="5" t="n"/>
      <c r="HN2091" s="5" t="n"/>
      <c r="HO2091" s="5" t="n"/>
      <c r="HP2091" s="5" t="n"/>
      <c r="HQ2091" s="5" t="n"/>
      <c r="HR2091" s="5" t="n"/>
      <c r="HS2091" s="5" t="n"/>
    </row>
    <row r="2092">
      <c r="C2092" s="2" t="n"/>
      <c r="G2092" s="480" t="n"/>
      <c r="H2092" s="2" t="n"/>
      <c r="I2092" s="2" t="n"/>
      <c r="K2092" s="480" t="n"/>
      <c r="L2092" s="480" t="n"/>
      <c r="M2092" s="480" t="n"/>
      <c r="N2092" s="490" t="n"/>
      <c r="O2092" s="398" t="n"/>
      <c r="HM2092" s="5" t="n"/>
      <c r="HN2092" s="5" t="n"/>
      <c r="HO2092" s="5" t="n"/>
      <c r="HP2092" s="5" t="n"/>
      <c r="HQ2092" s="5" t="n"/>
      <c r="HR2092" s="5" t="n"/>
      <c r="HS2092" s="5" t="n"/>
    </row>
    <row r="2093">
      <c r="C2093" s="2" t="n"/>
      <c r="G2093" s="480" t="n"/>
      <c r="H2093" s="2" t="n"/>
      <c r="I2093" s="2" t="n"/>
      <c r="K2093" s="480" t="n"/>
      <c r="L2093" s="480" t="n"/>
      <c r="M2093" s="480" t="n"/>
      <c r="N2093" s="490" t="n"/>
      <c r="O2093" s="398" t="n"/>
      <c r="HM2093" s="5" t="n"/>
      <c r="HN2093" s="5" t="n"/>
      <c r="HO2093" s="5" t="n"/>
      <c r="HP2093" s="5" t="n"/>
      <c r="HQ2093" s="5" t="n"/>
      <c r="HR2093" s="5" t="n"/>
      <c r="HS2093" s="5" t="n"/>
    </row>
    <row r="2094">
      <c r="C2094" s="2" t="n"/>
      <c r="G2094" s="480" t="n"/>
      <c r="H2094" s="2" t="n"/>
      <c r="I2094" s="2" t="n"/>
      <c r="K2094" s="480" t="n"/>
      <c r="L2094" s="480" t="n"/>
      <c r="M2094" s="480" t="n"/>
      <c r="N2094" s="490" t="n"/>
      <c r="O2094" s="398" t="n"/>
      <c r="HM2094" s="5" t="n"/>
      <c r="HN2094" s="5" t="n"/>
      <c r="HO2094" s="5" t="n"/>
      <c r="HP2094" s="5" t="n"/>
      <c r="HQ2094" s="5" t="n"/>
      <c r="HR2094" s="5" t="n"/>
      <c r="HS2094" s="5" t="n"/>
    </row>
    <row r="2095">
      <c r="C2095" s="2" t="n"/>
      <c r="G2095" s="480" t="n"/>
      <c r="H2095" s="2" t="n"/>
      <c r="I2095" s="2" t="n"/>
      <c r="K2095" s="480" t="n"/>
      <c r="L2095" s="480" t="n"/>
      <c r="M2095" s="480" t="n"/>
      <c r="N2095" s="490" t="n"/>
      <c r="O2095" s="398" t="n"/>
      <c r="HM2095" s="5" t="n"/>
      <c r="HN2095" s="5" t="n"/>
      <c r="HO2095" s="5" t="n"/>
      <c r="HP2095" s="5" t="n"/>
      <c r="HQ2095" s="5" t="n"/>
      <c r="HR2095" s="5" t="n"/>
      <c r="HS2095" s="5" t="n"/>
    </row>
    <row r="2096">
      <c r="C2096" s="2" t="n"/>
      <c r="G2096" s="480" t="n"/>
      <c r="H2096" s="2" t="n"/>
      <c r="I2096" s="2" t="n"/>
      <c r="K2096" s="480" t="n"/>
      <c r="L2096" s="480" t="n"/>
      <c r="M2096" s="480" t="n"/>
      <c r="N2096" s="490" t="n"/>
      <c r="O2096" s="398" t="n"/>
      <c r="HM2096" s="5" t="n"/>
      <c r="HN2096" s="5" t="n"/>
      <c r="HO2096" s="5" t="n"/>
      <c r="HP2096" s="5" t="n"/>
      <c r="HQ2096" s="5" t="n"/>
      <c r="HR2096" s="5" t="n"/>
      <c r="HS2096" s="5" t="n"/>
    </row>
    <row r="2097">
      <c r="C2097" s="2" t="n"/>
      <c r="G2097" s="480" t="n"/>
      <c r="H2097" s="2" t="n"/>
      <c r="I2097" s="2" t="n"/>
      <c r="K2097" s="480" t="n"/>
      <c r="L2097" s="480" t="n"/>
      <c r="M2097" s="480" t="n"/>
      <c r="N2097" s="490" t="n"/>
      <c r="O2097" s="398" t="n"/>
      <c r="HM2097" s="5" t="n"/>
      <c r="HN2097" s="5" t="n"/>
      <c r="HO2097" s="5" t="n"/>
      <c r="HP2097" s="5" t="n"/>
      <c r="HQ2097" s="5" t="n"/>
      <c r="HR2097" s="5" t="n"/>
      <c r="HS2097" s="5" t="n"/>
    </row>
    <row r="2098">
      <c r="C2098" s="2" t="n"/>
      <c r="G2098" s="480" t="n"/>
      <c r="H2098" s="2" t="n"/>
      <c r="I2098" s="2" t="n"/>
      <c r="K2098" s="480" t="n"/>
      <c r="L2098" s="480" t="n"/>
      <c r="M2098" s="480" t="n"/>
      <c r="N2098" s="490" t="n"/>
      <c r="O2098" s="398" t="n"/>
      <c r="HM2098" s="5" t="n"/>
      <c r="HN2098" s="5" t="n"/>
      <c r="HO2098" s="5" t="n"/>
      <c r="HP2098" s="5" t="n"/>
      <c r="HQ2098" s="5" t="n"/>
      <c r="HR2098" s="5" t="n"/>
      <c r="HS2098" s="5" t="n"/>
    </row>
    <row r="2099">
      <c r="C2099" s="2" t="n"/>
      <c r="G2099" s="480" t="n"/>
      <c r="H2099" s="2" t="n"/>
      <c r="I2099" s="2" t="n"/>
      <c r="K2099" s="480" t="n"/>
      <c r="L2099" s="480" t="n"/>
      <c r="M2099" s="480" t="n"/>
      <c r="N2099" s="490" t="n"/>
      <c r="O2099" s="398" t="n"/>
      <c r="HM2099" s="5" t="n"/>
      <c r="HN2099" s="5" t="n"/>
      <c r="HO2099" s="5" t="n"/>
      <c r="HP2099" s="5" t="n"/>
      <c r="HQ2099" s="5" t="n"/>
      <c r="HR2099" s="5" t="n"/>
      <c r="HS2099" s="5" t="n"/>
    </row>
    <row r="2100">
      <c r="C2100" s="2" t="n"/>
      <c r="G2100" s="480" t="n"/>
      <c r="H2100" s="2" t="n"/>
      <c r="I2100" s="2" t="n"/>
      <c r="K2100" s="480" t="n"/>
      <c r="L2100" s="480" t="n"/>
      <c r="M2100" s="480" t="n"/>
      <c r="N2100" s="490" t="n"/>
      <c r="O2100" s="398" t="n"/>
      <c r="HM2100" s="5" t="n"/>
      <c r="HN2100" s="5" t="n"/>
      <c r="HO2100" s="5" t="n"/>
      <c r="HP2100" s="5" t="n"/>
      <c r="HQ2100" s="5" t="n"/>
      <c r="HR2100" s="5" t="n"/>
      <c r="HS2100" s="5" t="n"/>
    </row>
    <row r="2101">
      <c r="C2101" s="2" t="n"/>
      <c r="G2101" s="480" t="n"/>
      <c r="H2101" s="2" t="n"/>
      <c r="I2101" s="2" t="n"/>
      <c r="K2101" s="480" t="n"/>
      <c r="L2101" s="480" t="n"/>
      <c r="M2101" s="480" t="n"/>
      <c r="N2101" s="490" t="n"/>
      <c r="O2101" s="398" t="n"/>
      <c r="HM2101" s="5" t="n"/>
      <c r="HN2101" s="5" t="n"/>
      <c r="HO2101" s="5" t="n"/>
      <c r="HP2101" s="5" t="n"/>
      <c r="HQ2101" s="5" t="n"/>
      <c r="HR2101" s="5" t="n"/>
      <c r="HS2101" s="5" t="n"/>
    </row>
    <row r="2102">
      <c r="C2102" s="2" t="n"/>
      <c r="G2102" s="480" t="n"/>
      <c r="H2102" s="2" t="n"/>
      <c r="I2102" s="2" t="n"/>
      <c r="K2102" s="480" t="n"/>
      <c r="L2102" s="480" t="n"/>
      <c r="M2102" s="480" t="n"/>
      <c r="N2102" s="490" t="n"/>
      <c r="O2102" s="398" t="n"/>
      <c r="HM2102" s="5" t="n"/>
      <c r="HN2102" s="5" t="n"/>
      <c r="HO2102" s="5" t="n"/>
      <c r="HP2102" s="5" t="n"/>
      <c r="HQ2102" s="5" t="n"/>
      <c r="HR2102" s="5" t="n"/>
      <c r="HS2102" s="5" t="n"/>
    </row>
    <row r="2103">
      <c r="C2103" s="2" t="n"/>
      <c r="G2103" s="480" t="n"/>
      <c r="H2103" s="2" t="n"/>
      <c r="I2103" s="2" t="n"/>
      <c r="K2103" s="480" t="n"/>
      <c r="L2103" s="480" t="n"/>
      <c r="M2103" s="480" t="n"/>
      <c r="N2103" s="490" t="n"/>
      <c r="O2103" s="398" t="n"/>
      <c r="HM2103" s="5" t="n"/>
      <c r="HN2103" s="5" t="n"/>
      <c r="HO2103" s="5" t="n"/>
      <c r="HP2103" s="5" t="n"/>
      <c r="HQ2103" s="5" t="n"/>
      <c r="HR2103" s="5" t="n"/>
      <c r="HS2103" s="5" t="n"/>
    </row>
    <row r="2104">
      <c r="C2104" s="2" t="n"/>
      <c r="G2104" s="480" t="n"/>
      <c r="H2104" s="2" t="n"/>
      <c r="I2104" s="2" t="n"/>
      <c r="K2104" s="480" t="n"/>
      <c r="L2104" s="480" t="n"/>
      <c r="M2104" s="480" t="n"/>
      <c r="N2104" s="490" t="n"/>
      <c r="O2104" s="398" t="n"/>
      <c r="HM2104" s="5" t="n"/>
      <c r="HN2104" s="5" t="n"/>
      <c r="HO2104" s="5" t="n"/>
      <c r="HP2104" s="5" t="n"/>
      <c r="HQ2104" s="5" t="n"/>
      <c r="HR2104" s="5" t="n"/>
      <c r="HS2104" s="5" t="n"/>
    </row>
    <row r="2105">
      <c r="C2105" s="2" t="n"/>
      <c r="G2105" s="480" t="n"/>
      <c r="H2105" s="2" t="n"/>
      <c r="I2105" s="2" t="n"/>
      <c r="K2105" s="480" t="n"/>
      <c r="L2105" s="480" t="n"/>
      <c r="M2105" s="480" t="n"/>
      <c r="N2105" s="490" t="n"/>
      <c r="O2105" s="398" t="n"/>
      <c r="HM2105" s="5" t="n"/>
      <c r="HN2105" s="5" t="n"/>
      <c r="HO2105" s="5" t="n"/>
      <c r="HP2105" s="5" t="n"/>
      <c r="HQ2105" s="5" t="n"/>
      <c r="HR2105" s="5" t="n"/>
      <c r="HS2105" s="5" t="n"/>
    </row>
    <row r="2106">
      <c r="C2106" s="2" t="n"/>
      <c r="G2106" s="480" t="n"/>
      <c r="H2106" s="2" t="n"/>
      <c r="I2106" s="2" t="n"/>
      <c r="K2106" s="480" t="n"/>
      <c r="L2106" s="480" t="n"/>
      <c r="M2106" s="480" t="n"/>
      <c r="N2106" s="490" t="n"/>
      <c r="O2106" s="398" t="n"/>
      <c r="HM2106" s="5" t="n"/>
      <c r="HN2106" s="5" t="n"/>
      <c r="HO2106" s="5" t="n"/>
      <c r="HP2106" s="5" t="n"/>
      <c r="HQ2106" s="5" t="n"/>
      <c r="HR2106" s="5" t="n"/>
      <c r="HS2106" s="5" t="n"/>
    </row>
    <row r="2107">
      <c r="C2107" s="2" t="n"/>
      <c r="G2107" s="480" t="n"/>
      <c r="H2107" s="2" t="n"/>
      <c r="I2107" s="2" t="n"/>
      <c r="K2107" s="480" t="n"/>
      <c r="L2107" s="480" t="n"/>
      <c r="M2107" s="480" t="n"/>
      <c r="N2107" s="490" t="n"/>
      <c r="O2107" s="398" t="n"/>
      <c r="HM2107" s="5" t="n"/>
      <c r="HN2107" s="5" t="n"/>
      <c r="HO2107" s="5" t="n"/>
      <c r="HP2107" s="5" t="n"/>
      <c r="HQ2107" s="5" t="n"/>
      <c r="HR2107" s="5" t="n"/>
      <c r="HS2107" s="5" t="n"/>
    </row>
    <row r="2108">
      <c r="C2108" s="2" t="n"/>
      <c r="G2108" s="480" t="n"/>
      <c r="H2108" s="2" t="n"/>
      <c r="I2108" s="2" t="n"/>
      <c r="K2108" s="480" t="n"/>
      <c r="L2108" s="480" t="n"/>
      <c r="M2108" s="480" t="n"/>
      <c r="N2108" s="490" t="n"/>
      <c r="O2108" s="398" t="n"/>
      <c r="HM2108" s="5" t="n"/>
      <c r="HN2108" s="5" t="n"/>
      <c r="HO2108" s="5" t="n"/>
      <c r="HP2108" s="5" t="n"/>
      <c r="HQ2108" s="5" t="n"/>
      <c r="HR2108" s="5" t="n"/>
      <c r="HS2108" s="5" t="n"/>
    </row>
    <row r="2109">
      <c r="C2109" s="2" t="n"/>
      <c r="G2109" s="480" t="n"/>
      <c r="H2109" s="2" t="n"/>
      <c r="I2109" s="2" t="n"/>
      <c r="K2109" s="480" t="n"/>
      <c r="L2109" s="480" t="n"/>
      <c r="M2109" s="480" t="n"/>
      <c r="N2109" s="490" t="n"/>
      <c r="O2109" s="398" t="n"/>
      <c r="HM2109" s="5" t="n"/>
      <c r="HN2109" s="5" t="n"/>
      <c r="HO2109" s="5" t="n"/>
      <c r="HP2109" s="5" t="n"/>
      <c r="HQ2109" s="5" t="n"/>
      <c r="HR2109" s="5" t="n"/>
      <c r="HS2109" s="5" t="n"/>
    </row>
    <row r="2110">
      <c r="C2110" s="2" t="n"/>
      <c r="G2110" s="480" t="n"/>
      <c r="H2110" s="2" t="n"/>
      <c r="I2110" s="2" t="n"/>
      <c r="K2110" s="480" t="n"/>
      <c r="L2110" s="480" t="n"/>
      <c r="M2110" s="480" t="n"/>
      <c r="N2110" s="490" t="n"/>
      <c r="O2110" s="398" t="n"/>
      <c r="HM2110" s="5" t="n"/>
      <c r="HN2110" s="5" t="n"/>
      <c r="HO2110" s="5" t="n"/>
      <c r="HP2110" s="5" t="n"/>
      <c r="HQ2110" s="5" t="n"/>
      <c r="HR2110" s="5" t="n"/>
      <c r="HS2110" s="5" t="n"/>
    </row>
    <row r="2111">
      <c r="C2111" s="2" t="n"/>
      <c r="G2111" s="480" t="n"/>
      <c r="H2111" s="2" t="n"/>
      <c r="I2111" s="2" t="n"/>
      <c r="K2111" s="480" t="n"/>
      <c r="L2111" s="480" t="n"/>
      <c r="M2111" s="480" t="n"/>
      <c r="N2111" s="490" t="n"/>
      <c r="O2111" s="398" t="n"/>
      <c r="HM2111" s="5" t="n"/>
      <c r="HN2111" s="5" t="n"/>
      <c r="HO2111" s="5" t="n"/>
      <c r="HP2111" s="5" t="n"/>
      <c r="HQ2111" s="5" t="n"/>
      <c r="HR2111" s="5" t="n"/>
      <c r="HS2111" s="5" t="n"/>
    </row>
    <row r="2112">
      <c r="C2112" s="2" t="n"/>
      <c r="G2112" s="480" t="n"/>
      <c r="H2112" s="2" t="n"/>
      <c r="I2112" s="2" t="n"/>
      <c r="K2112" s="480" t="n"/>
      <c r="L2112" s="480" t="n"/>
      <c r="M2112" s="480" t="n"/>
      <c r="N2112" s="490" t="n"/>
      <c r="O2112" s="398" t="n"/>
      <c r="HM2112" s="5" t="n"/>
      <c r="HN2112" s="5" t="n"/>
      <c r="HO2112" s="5" t="n"/>
      <c r="HP2112" s="5" t="n"/>
      <c r="HQ2112" s="5" t="n"/>
      <c r="HR2112" s="5" t="n"/>
      <c r="HS2112" s="5" t="n"/>
    </row>
    <row r="2113">
      <c r="C2113" s="2" t="n"/>
      <c r="G2113" s="480" t="n"/>
      <c r="H2113" s="2" t="n"/>
      <c r="I2113" s="2" t="n"/>
      <c r="K2113" s="480" t="n"/>
      <c r="L2113" s="480" t="n"/>
      <c r="M2113" s="480" t="n"/>
      <c r="N2113" s="490" t="n"/>
      <c r="O2113" s="398" t="n"/>
      <c r="HM2113" s="5" t="n"/>
      <c r="HN2113" s="5" t="n"/>
      <c r="HO2113" s="5" t="n"/>
      <c r="HP2113" s="5" t="n"/>
      <c r="HQ2113" s="5" t="n"/>
      <c r="HR2113" s="5" t="n"/>
      <c r="HS2113" s="5" t="n"/>
    </row>
    <row r="2114">
      <c r="C2114" s="2" t="n"/>
      <c r="G2114" s="480" t="n"/>
      <c r="H2114" s="2" t="n"/>
      <c r="I2114" s="2" t="n"/>
      <c r="K2114" s="480" t="n"/>
      <c r="L2114" s="480" t="n"/>
      <c r="M2114" s="480" t="n"/>
      <c r="N2114" s="490" t="n"/>
      <c r="O2114" s="398" t="n"/>
      <c r="HM2114" s="5" t="n"/>
      <c r="HN2114" s="5" t="n"/>
      <c r="HO2114" s="5" t="n"/>
      <c r="HP2114" s="5" t="n"/>
      <c r="HQ2114" s="5" t="n"/>
      <c r="HR2114" s="5" t="n"/>
      <c r="HS2114" s="5" t="n"/>
    </row>
    <row r="2115">
      <c r="C2115" s="2" t="n"/>
      <c r="G2115" s="480" t="n"/>
      <c r="H2115" s="2" t="n"/>
      <c r="I2115" s="2" t="n"/>
      <c r="K2115" s="480" t="n"/>
      <c r="L2115" s="480" t="n"/>
      <c r="M2115" s="480" t="n"/>
      <c r="N2115" s="490" t="n"/>
      <c r="O2115" s="398" t="n"/>
      <c r="HM2115" s="5" t="n"/>
      <c r="HN2115" s="5" t="n"/>
      <c r="HO2115" s="5" t="n"/>
      <c r="HP2115" s="5" t="n"/>
      <c r="HQ2115" s="5" t="n"/>
      <c r="HR2115" s="5" t="n"/>
      <c r="HS2115" s="5" t="n"/>
    </row>
    <row r="2116">
      <c r="C2116" s="2" t="n"/>
      <c r="G2116" s="480" t="n"/>
      <c r="H2116" s="2" t="n"/>
      <c r="I2116" s="2" t="n"/>
      <c r="K2116" s="480" t="n"/>
      <c r="L2116" s="480" t="n"/>
      <c r="M2116" s="480" t="n"/>
      <c r="N2116" s="490" t="n"/>
      <c r="O2116" s="398" t="n"/>
      <c r="HM2116" s="5" t="n"/>
      <c r="HN2116" s="5" t="n"/>
      <c r="HO2116" s="5" t="n"/>
      <c r="HP2116" s="5" t="n"/>
      <c r="HQ2116" s="5" t="n"/>
      <c r="HR2116" s="5" t="n"/>
      <c r="HS2116" s="5" t="n"/>
    </row>
    <row r="2117">
      <c r="C2117" s="2" t="n"/>
      <c r="G2117" s="480" t="n"/>
      <c r="H2117" s="2" t="n"/>
      <c r="I2117" s="2" t="n"/>
      <c r="K2117" s="480" t="n"/>
      <c r="L2117" s="480" t="n"/>
      <c r="M2117" s="480" t="n"/>
      <c r="N2117" s="490" t="n"/>
      <c r="O2117" s="398" t="n"/>
      <c r="HM2117" s="5" t="n"/>
      <c r="HN2117" s="5" t="n"/>
      <c r="HO2117" s="5" t="n"/>
      <c r="HP2117" s="5" t="n"/>
      <c r="HQ2117" s="5" t="n"/>
      <c r="HR2117" s="5" t="n"/>
      <c r="HS2117" s="5" t="n"/>
    </row>
    <row r="2118">
      <c r="C2118" s="2" t="n"/>
      <c r="G2118" s="480" t="n"/>
      <c r="H2118" s="2" t="n"/>
      <c r="I2118" s="2" t="n"/>
      <c r="K2118" s="480" t="n"/>
      <c r="L2118" s="480" t="n"/>
      <c r="M2118" s="480" t="n"/>
      <c r="N2118" s="490" t="n"/>
      <c r="O2118" s="398" t="n"/>
      <c r="HM2118" s="5" t="n"/>
      <c r="HN2118" s="5" t="n"/>
      <c r="HO2118" s="5" t="n"/>
      <c r="HP2118" s="5" t="n"/>
      <c r="HQ2118" s="5" t="n"/>
      <c r="HR2118" s="5" t="n"/>
      <c r="HS2118" s="5" t="n"/>
    </row>
    <row r="2119">
      <c r="C2119" s="2" t="n"/>
      <c r="G2119" s="480" t="n"/>
      <c r="H2119" s="2" t="n"/>
      <c r="I2119" s="2" t="n"/>
      <c r="K2119" s="480" t="n"/>
      <c r="L2119" s="480" t="n"/>
      <c r="M2119" s="480" t="n"/>
      <c r="N2119" s="490" t="n"/>
      <c r="O2119" s="398" t="n"/>
      <c r="HM2119" s="5" t="n"/>
      <c r="HN2119" s="5" t="n"/>
      <c r="HO2119" s="5" t="n"/>
      <c r="HP2119" s="5" t="n"/>
      <c r="HQ2119" s="5" t="n"/>
      <c r="HR2119" s="5" t="n"/>
      <c r="HS2119" s="5" t="n"/>
    </row>
    <row r="2120">
      <c r="C2120" s="2" t="n"/>
      <c r="G2120" s="480" t="n"/>
      <c r="H2120" s="2" t="n"/>
      <c r="I2120" s="2" t="n"/>
      <c r="K2120" s="480" t="n"/>
      <c r="L2120" s="480" t="n"/>
      <c r="M2120" s="480" t="n"/>
      <c r="N2120" s="490" t="n"/>
      <c r="O2120" s="398" t="n"/>
      <c r="HM2120" s="5" t="n"/>
      <c r="HN2120" s="5" t="n"/>
      <c r="HO2120" s="5" t="n"/>
      <c r="HP2120" s="5" t="n"/>
      <c r="HQ2120" s="5" t="n"/>
      <c r="HR2120" s="5" t="n"/>
      <c r="HS2120" s="5" t="n"/>
    </row>
    <row r="2121">
      <c r="C2121" s="2" t="n"/>
      <c r="G2121" s="480" t="n"/>
      <c r="H2121" s="2" t="n"/>
      <c r="I2121" s="2" t="n"/>
      <c r="K2121" s="480" t="n"/>
      <c r="L2121" s="480" t="n"/>
      <c r="M2121" s="480" t="n"/>
      <c r="N2121" s="490" t="n"/>
      <c r="O2121" s="398" t="n"/>
      <c r="HM2121" s="5" t="n"/>
      <c r="HN2121" s="5" t="n"/>
      <c r="HO2121" s="5" t="n"/>
      <c r="HP2121" s="5" t="n"/>
      <c r="HQ2121" s="5" t="n"/>
      <c r="HR2121" s="5" t="n"/>
      <c r="HS2121" s="5" t="n"/>
    </row>
    <row r="2122">
      <c r="C2122" s="2" t="n"/>
      <c r="G2122" s="480" t="n"/>
      <c r="H2122" s="2" t="n"/>
      <c r="I2122" s="2" t="n"/>
      <c r="K2122" s="480" t="n"/>
      <c r="L2122" s="480" t="n"/>
      <c r="M2122" s="480" t="n"/>
      <c r="N2122" s="490" t="n"/>
      <c r="O2122" s="398" t="n"/>
      <c r="HM2122" s="5" t="n"/>
      <c r="HN2122" s="5" t="n"/>
      <c r="HO2122" s="5" t="n"/>
      <c r="HP2122" s="5" t="n"/>
      <c r="HQ2122" s="5" t="n"/>
      <c r="HR2122" s="5" t="n"/>
      <c r="HS2122" s="5" t="n"/>
    </row>
    <row r="2123">
      <c r="C2123" s="2" t="n"/>
      <c r="G2123" s="480" t="n"/>
      <c r="H2123" s="2" t="n"/>
      <c r="I2123" s="2" t="n"/>
      <c r="K2123" s="480" t="n"/>
      <c r="L2123" s="480" t="n"/>
      <c r="M2123" s="480" t="n"/>
      <c r="N2123" s="490" t="n"/>
      <c r="O2123" s="398" t="n"/>
      <c r="HM2123" s="5" t="n"/>
      <c r="HN2123" s="5" t="n"/>
      <c r="HO2123" s="5" t="n"/>
      <c r="HP2123" s="5" t="n"/>
      <c r="HQ2123" s="5" t="n"/>
      <c r="HR2123" s="5" t="n"/>
      <c r="HS2123" s="5" t="n"/>
    </row>
    <row r="2124">
      <c r="C2124" s="2" t="n"/>
      <c r="G2124" s="480" t="n"/>
      <c r="H2124" s="2" t="n"/>
      <c r="I2124" s="2" t="n"/>
      <c r="K2124" s="480" t="n"/>
      <c r="L2124" s="480" t="n"/>
      <c r="M2124" s="480" t="n"/>
      <c r="N2124" s="490" t="n"/>
      <c r="O2124" s="398" t="n"/>
      <c r="HM2124" s="5" t="n"/>
      <c r="HN2124" s="5" t="n"/>
      <c r="HO2124" s="5" t="n"/>
      <c r="HP2124" s="5" t="n"/>
      <c r="HQ2124" s="5" t="n"/>
      <c r="HR2124" s="5" t="n"/>
      <c r="HS2124" s="5" t="n"/>
    </row>
    <row r="2125">
      <c r="C2125" s="2" t="n"/>
      <c r="G2125" s="480" t="n"/>
      <c r="H2125" s="2" t="n"/>
      <c r="I2125" s="2" t="n"/>
      <c r="K2125" s="480" t="n"/>
      <c r="L2125" s="480" t="n"/>
      <c r="M2125" s="480" t="n"/>
      <c r="N2125" s="490" t="n"/>
      <c r="O2125" s="398" t="n"/>
      <c r="HM2125" s="5" t="n"/>
      <c r="HN2125" s="5" t="n"/>
      <c r="HO2125" s="5" t="n"/>
      <c r="HP2125" s="5" t="n"/>
      <c r="HQ2125" s="5" t="n"/>
      <c r="HR2125" s="5" t="n"/>
      <c r="HS2125" s="5" t="n"/>
    </row>
    <row r="2126">
      <c r="C2126" s="2" t="n"/>
      <c r="G2126" s="480" t="n"/>
      <c r="H2126" s="2" t="n"/>
      <c r="I2126" s="2" t="n"/>
      <c r="K2126" s="480" t="n"/>
      <c r="L2126" s="480" t="n"/>
      <c r="M2126" s="480" t="n"/>
      <c r="N2126" s="490" t="n"/>
      <c r="O2126" s="398" t="n"/>
      <c r="HM2126" s="5" t="n"/>
      <c r="HN2126" s="5" t="n"/>
      <c r="HO2126" s="5" t="n"/>
      <c r="HP2126" s="5" t="n"/>
      <c r="HQ2126" s="5" t="n"/>
      <c r="HR2126" s="5" t="n"/>
      <c r="HS2126" s="5" t="n"/>
    </row>
    <row r="2127">
      <c r="C2127" s="2" t="n"/>
      <c r="G2127" s="480" t="n"/>
      <c r="H2127" s="2" t="n"/>
      <c r="I2127" s="2" t="n"/>
      <c r="K2127" s="480" t="n"/>
      <c r="L2127" s="480" t="n"/>
      <c r="M2127" s="480" t="n"/>
      <c r="N2127" s="490" t="n"/>
      <c r="O2127" s="398" t="n"/>
      <c r="HM2127" s="5" t="n"/>
      <c r="HN2127" s="5" t="n"/>
      <c r="HO2127" s="5" t="n"/>
      <c r="HP2127" s="5" t="n"/>
      <c r="HQ2127" s="5" t="n"/>
      <c r="HR2127" s="5" t="n"/>
      <c r="HS2127" s="5" t="n"/>
    </row>
    <row r="2128">
      <c r="C2128" s="2" t="n"/>
      <c r="G2128" s="480" t="n"/>
      <c r="H2128" s="2" t="n"/>
      <c r="I2128" s="2" t="n"/>
      <c r="K2128" s="480" t="n"/>
      <c r="L2128" s="480" t="n"/>
      <c r="M2128" s="480" t="n"/>
      <c r="N2128" s="490" t="n"/>
      <c r="O2128" s="398" t="n"/>
      <c r="HM2128" s="5" t="n"/>
      <c r="HN2128" s="5" t="n"/>
      <c r="HO2128" s="5" t="n"/>
      <c r="HP2128" s="5" t="n"/>
      <c r="HQ2128" s="5" t="n"/>
      <c r="HR2128" s="5" t="n"/>
      <c r="HS2128" s="5" t="n"/>
    </row>
    <row r="2129">
      <c r="C2129" s="2" t="n"/>
      <c r="G2129" s="480" t="n"/>
      <c r="H2129" s="2" t="n"/>
      <c r="I2129" s="2" t="n"/>
      <c r="K2129" s="480" t="n"/>
      <c r="L2129" s="480" t="n"/>
      <c r="M2129" s="480" t="n"/>
      <c r="N2129" s="490" t="n"/>
      <c r="O2129" s="398" t="n"/>
      <c r="HM2129" s="5" t="n"/>
      <c r="HN2129" s="5" t="n"/>
      <c r="HO2129" s="5" t="n"/>
      <c r="HP2129" s="5" t="n"/>
      <c r="HQ2129" s="5" t="n"/>
      <c r="HR2129" s="5" t="n"/>
      <c r="HS2129" s="5" t="n"/>
    </row>
    <row r="2130">
      <c r="C2130" s="2" t="n"/>
      <c r="G2130" s="480" t="n"/>
      <c r="H2130" s="2" t="n"/>
      <c r="I2130" s="2" t="n"/>
      <c r="K2130" s="480" t="n"/>
      <c r="L2130" s="480" t="n"/>
      <c r="M2130" s="480" t="n"/>
      <c r="N2130" s="490" t="n"/>
      <c r="O2130" s="398" t="n"/>
      <c r="HM2130" s="5" t="n"/>
      <c r="HN2130" s="5" t="n"/>
      <c r="HO2130" s="5" t="n"/>
      <c r="HP2130" s="5" t="n"/>
      <c r="HQ2130" s="5" t="n"/>
      <c r="HR2130" s="5" t="n"/>
      <c r="HS2130" s="5" t="n"/>
    </row>
    <row r="2131">
      <c r="C2131" s="2" t="n"/>
      <c r="G2131" s="480" t="n"/>
      <c r="H2131" s="2" t="n"/>
      <c r="I2131" s="2" t="n"/>
      <c r="K2131" s="480" t="n"/>
      <c r="L2131" s="480" t="n"/>
      <c r="M2131" s="480" t="n"/>
      <c r="N2131" s="490" t="n"/>
      <c r="O2131" s="398" t="n"/>
      <c r="HM2131" s="5" t="n"/>
      <c r="HN2131" s="5" t="n"/>
      <c r="HO2131" s="5" t="n"/>
      <c r="HP2131" s="5" t="n"/>
      <c r="HQ2131" s="5" t="n"/>
      <c r="HR2131" s="5" t="n"/>
      <c r="HS2131" s="5" t="n"/>
    </row>
    <row r="2132">
      <c r="C2132" s="2" t="n"/>
      <c r="G2132" s="480" t="n"/>
      <c r="H2132" s="2" t="n"/>
      <c r="I2132" s="2" t="n"/>
      <c r="K2132" s="480" t="n"/>
      <c r="L2132" s="480" t="n"/>
      <c r="M2132" s="480" t="n"/>
      <c r="N2132" s="490" t="n"/>
      <c r="O2132" s="398" t="n"/>
      <c r="HM2132" s="5" t="n"/>
      <c r="HN2132" s="5" t="n"/>
      <c r="HO2132" s="5" t="n"/>
      <c r="HP2132" s="5" t="n"/>
      <c r="HQ2132" s="5" t="n"/>
      <c r="HR2132" s="5" t="n"/>
      <c r="HS2132" s="5" t="n"/>
    </row>
    <row r="2133">
      <c r="C2133" s="2" t="n"/>
      <c r="G2133" s="480" t="n"/>
      <c r="H2133" s="2" t="n"/>
      <c r="I2133" s="2" t="n"/>
      <c r="K2133" s="480" t="n"/>
      <c r="L2133" s="480" t="n"/>
      <c r="M2133" s="480" t="n"/>
      <c r="N2133" s="490" t="n"/>
      <c r="O2133" s="398" t="n"/>
      <c r="HM2133" s="5" t="n"/>
      <c r="HN2133" s="5" t="n"/>
      <c r="HO2133" s="5" t="n"/>
      <c r="HP2133" s="5" t="n"/>
      <c r="HQ2133" s="5" t="n"/>
      <c r="HR2133" s="5" t="n"/>
      <c r="HS2133" s="5" t="n"/>
    </row>
    <row r="2134">
      <c r="C2134" s="2" t="n"/>
      <c r="G2134" s="480" t="n"/>
      <c r="H2134" s="2" t="n"/>
      <c r="I2134" s="2" t="n"/>
      <c r="K2134" s="480" t="n"/>
      <c r="L2134" s="480" t="n"/>
      <c r="M2134" s="480" t="n"/>
      <c r="N2134" s="490" t="n"/>
      <c r="O2134" s="398" t="n"/>
      <c r="HM2134" s="5" t="n"/>
      <c r="HN2134" s="5" t="n"/>
      <c r="HO2134" s="5" t="n"/>
      <c r="HP2134" s="5" t="n"/>
      <c r="HQ2134" s="5" t="n"/>
      <c r="HR2134" s="5" t="n"/>
      <c r="HS2134" s="5" t="n"/>
    </row>
    <row r="2135">
      <c r="C2135" s="2" t="n"/>
      <c r="G2135" s="480" t="n"/>
      <c r="H2135" s="2" t="n"/>
      <c r="I2135" s="2" t="n"/>
      <c r="K2135" s="480" t="n"/>
      <c r="L2135" s="480" t="n"/>
      <c r="M2135" s="480" t="n"/>
      <c r="N2135" s="490" t="n"/>
      <c r="O2135" s="398" t="n"/>
      <c r="HM2135" s="5" t="n"/>
      <c r="HN2135" s="5" t="n"/>
      <c r="HO2135" s="5" t="n"/>
      <c r="HP2135" s="5" t="n"/>
      <c r="HQ2135" s="5" t="n"/>
      <c r="HR2135" s="5" t="n"/>
      <c r="HS2135" s="5" t="n"/>
    </row>
    <row r="2136">
      <c r="C2136" s="2" t="n"/>
      <c r="G2136" s="480" t="n"/>
      <c r="H2136" s="2" t="n"/>
      <c r="I2136" s="2" t="n"/>
      <c r="K2136" s="480" t="n"/>
      <c r="L2136" s="480" t="n"/>
      <c r="M2136" s="480" t="n"/>
      <c r="N2136" s="490" t="n"/>
      <c r="O2136" s="398" t="n"/>
      <c r="HM2136" s="5" t="n"/>
      <c r="HN2136" s="5" t="n"/>
      <c r="HO2136" s="5" t="n"/>
      <c r="HP2136" s="5" t="n"/>
      <c r="HQ2136" s="5" t="n"/>
      <c r="HR2136" s="5" t="n"/>
      <c r="HS2136" s="5" t="n"/>
    </row>
    <row r="2137">
      <c r="C2137" s="2" t="n"/>
      <c r="G2137" s="480" t="n"/>
      <c r="H2137" s="2" t="n"/>
      <c r="I2137" s="2" t="n"/>
      <c r="K2137" s="480" t="n"/>
      <c r="L2137" s="480" t="n"/>
      <c r="M2137" s="480" t="n"/>
      <c r="N2137" s="490" t="n"/>
      <c r="O2137" s="398" t="n"/>
      <c r="HM2137" s="5" t="n"/>
      <c r="HN2137" s="5" t="n"/>
      <c r="HO2137" s="5" t="n"/>
      <c r="HP2137" s="5" t="n"/>
      <c r="HQ2137" s="5" t="n"/>
      <c r="HR2137" s="5" t="n"/>
      <c r="HS2137" s="5" t="n"/>
    </row>
    <row r="2138">
      <c r="C2138" s="2" t="n"/>
      <c r="G2138" s="480" t="n"/>
      <c r="H2138" s="2" t="n"/>
      <c r="I2138" s="2" t="n"/>
      <c r="K2138" s="480" t="n"/>
      <c r="L2138" s="480" t="n"/>
      <c r="M2138" s="480" t="n"/>
      <c r="N2138" s="490" t="n"/>
      <c r="O2138" s="398" t="n"/>
      <c r="HM2138" s="5" t="n"/>
      <c r="HN2138" s="5" t="n"/>
      <c r="HO2138" s="5" t="n"/>
      <c r="HP2138" s="5" t="n"/>
      <c r="HQ2138" s="5" t="n"/>
      <c r="HR2138" s="5" t="n"/>
      <c r="HS2138" s="5" t="n"/>
    </row>
    <row r="2139">
      <c r="C2139" s="2" t="n"/>
      <c r="G2139" s="480" t="n"/>
      <c r="H2139" s="2" t="n"/>
      <c r="I2139" s="2" t="n"/>
      <c r="K2139" s="480" t="n"/>
      <c r="L2139" s="480" t="n"/>
      <c r="M2139" s="480" t="n"/>
      <c r="N2139" s="490" t="n"/>
      <c r="O2139" s="398" t="n"/>
      <c r="HM2139" s="5" t="n"/>
      <c r="HN2139" s="5" t="n"/>
      <c r="HO2139" s="5" t="n"/>
      <c r="HP2139" s="5" t="n"/>
      <c r="HQ2139" s="5" t="n"/>
      <c r="HR2139" s="5" t="n"/>
      <c r="HS2139" s="5" t="n"/>
    </row>
    <row r="2140">
      <c r="C2140" s="2" t="n"/>
      <c r="G2140" s="480" t="n"/>
      <c r="H2140" s="2" t="n"/>
      <c r="I2140" s="2" t="n"/>
      <c r="K2140" s="480" t="n"/>
      <c r="L2140" s="480" t="n"/>
      <c r="M2140" s="480" t="n"/>
      <c r="N2140" s="490" t="n"/>
      <c r="O2140" s="398" t="n"/>
      <c r="HM2140" s="5" t="n"/>
      <c r="HN2140" s="5" t="n"/>
      <c r="HO2140" s="5" t="n"/>
      <c r="HP2140" s="5" t="n"/>
      <c r="HQ2140" s="5" t="n"/>
      <c r="HR2140" s="5" t="n"/>
      <c r="HS2140" s="5" t="n"/>
    </row>
    <row r="2141">
      <c r="C2141" s="2" t="n"/>
      <c r="G2141" s="480" t="n"/>
      <c r="H2141" s="2" t="n"/>
      <c r="I2141" s="2" t="n"/>
      <c r="K2141" s="480" t="n"/>
      <c r="L2141" s="480" t="n"/>
      <c r="M2141" s="480" t="n"/>
      <c r="N2141" s="490" t="n"/>
      <c r="O2141" s="398" t="n"/>
      <c r="HM2141" s="5" t="n"/>
      <c r="HN2141" s="5" t="n"/>
      <c r="HO2141" s="5" t="n"/>
      <c r="HP2141" s="5" t="n"/>
      <c r="HQ2141" s="5" t="n"/>
      <c r="HR2141" s="5" t="n"/>
      <c r="HS2141" s="5" t="n"/>
    </row>
    <row r="2142">
      <c r="C2142" s="2" t="n"/>
      <c r="G2142" s="480" t="n"/>
      <c r="H2142" s="2" t="n"/>
      <c r="I2142" s="2" t="n"/>
      <c r="K2142" s="480" t="n"/>
      <c r="L2142" s="480" t="n"/>
      <c r="M2142" s="480" t="n"/>
      <c r="N2142" s="490" t="n"/>
      <c r="O2142" s="398" t="n"/>
      <c r="HM2142" s="5" t="n"/>
      <c r="HN2142" s="5" t="n"/>
      <c r="HO2142" s="5" t="n"/>
      <c r="HP2142" s="5" t="n"/>
      <c r="HQ2142" s="5" t="n"/>
      <c r="HR2142" s="5" t="n"/>
      <c r="HS2142" s="5" t="n"/>
    </row>
    <row r="2143">
      <c r="C2143" s="2" t="n"/>
      <c r="G2143" s="480" t="n"/>
      <c r="H2143" s="2" t="n"/>
      <c r="I2143" s="2" t="n"/>
      <c r="K2143" s="480" t="n"/>
      <c r="L2143" s="480" t="n"/>
      <c r="M2143" s="480" t="n"/>
      <c r="N2143" s="490" t="n"/>
      <c r="O2143" s="398" t="n"/>
      <c r="HM2143" s="5" t="n"/>
      <c r="HN2143" s="5" t="n"/>
      <c r="HO2143" s="5" t="n"/>
      <c r="HP2143" s="5" t="n"/>
      <c r="HQ2143" s="5" t="n"/>
      <c r="HR2143" s="5" t="n"/>
      <c r="HS2143" s="5" t="n"/>
    </row>
    <row r="2144">
      <c r="C2144" s="2" t="n"/>
      <c r="G2144" s="480" t="n"/>
      <c r="H2144" s="2" t="n"/>
      <c r="I2144" s="2" t="n"/>
      <c r="K2144" s="480" t="n"/>
      <c r="L2144" s="480" t="n"/>
      <c r="M2144" s="480" t="n"/>
      <c r="N2144" s="490" t="n"/>
      <c r="O2144" s="398" t="n"/>
      <c r="HM2144" s="5" t="n"/>
      <c r="HN2144" s="5" t="n"/>
      <c r="HO2144" s="5" t="n"/>
      <c r="HP2144" s="5" t="n"/>
      <c r="HQ2144" s="5" t="n"/>
      <c r="HR2144" s="5" t="n"/>
      <c r="HS2144" s="5" t="n"/>
    </row>
    <row r="2145">
      <c r="C2145" s="2" t="n"/>
      <c r="G2145" s="480" t="n"/>
      <c r="H2145" s="2" t="n"/>
      <c r="I2145" s="2" t="n"/>
      <c r="K2145" s="480" t="n"/>
      <c r="L2145" s="480" t="n"/>
      <c r="M2145" s="480" t="n"/>
      <c r="N2145" s="490" t="n"/>
      <c r="O2145" s="398" t="n"/>
      <c r="HM2145" s="5" t="n"/>
      <c r="HN2145" s="5" t="n"/>
      <c r="HO2145" s="5" t="n"/>
      <c r="HP2145" s="5" t="n"/>
      <c r="HQ2145" s="5" t="n"/>
      <c r="HR2145" s="5" t="n"/>
      <c r="HS2145" s="5" t="n"/>
    </row>
    <row r="2146">
      <c r="C2146" s="2" t="n"/>
      <c r="G2146" s="480" t="n"/>
      <c r="H2146" s="2" t="n"/>
      <c r="I2146" s="2" t="n"/>
      <c r="K2146" s="480" t="n"/>
      <c r="L2146" s="480" t="n"/>
      <c r="M2146" s="480" t="n"/>
      <c r="N2146" s="490" t="n"/>
      <c r="O2146" s="398" t="n"/>
      <c r="HM2146" s="5" t="n"/>
      <c r="HN2146" s="5" t="n"/>
      <c r="HO2146" s="5" t="n"/>
      <c r="HP2146" s="5" t="n"/>
      <c r="HQ2146" s="5" t="n"/>
      <c r="HR2146" s="5" t="n"/>
      <c r="HS2146" s="5" t="n"/>
    </row>
    <row r="2147">
      <c r="C2147" s="2" t="n"/>
      <c r="G2147" s="480" t="n"/>
      <c r="H2147" s="2" t="n"/>
      <c r="I2147" s="2" t="n"/>
      <c r="K2147" s="480" t="n"/>
      <c r="L2147" s="480" t="n"/>
      <c r="M2147" s="480" t="n"/>
      <c r="N2147" s="490" t="n"/>
      <c r="O2147" s="398" t="n"/>
      <c r="HM2147" s="5" t="n"/>
      <c r="HN2147" s="5" t="n"/>
      <c r="HO2147" s="5" t="n"/>
      <c r="HP2147" s="5" t="n"/>
      <c r="HQ2147" s="5" t="n"/>
      <c r="HR2147" s="5" t="n"/>
      <c r="HS2147" s="5" t="n"/>
    </row>
    <row r="2148">
      <c r="C2148" s="2" t="n"/>
      <c r="G2148" s="480" t="n"/>
      <c r="H2148" s="2" t="n"/>
      <c r="I2148" s="2" t="n"/>
      <c r="K2148" s="480" t="n"/>
      <c r="L2148" s="480" t="n"/>
      <c r="M2148" s="480" t="n"/>
      <c r="N2148" s="490" t="n"/>
      <c r="O2148" s="398" t="n"/>
      <c r="HM2148" s="5" t="n"/>
      <c r="HN2148" s="5" t="n"/>
      <c r="HO2148" s="5" t="n"/>
      <c r="HP2148" s="5" t="n"/>
      <c r="HQ2148" s="5" t="n"/>
      <c r="HR2148" s="5" t="n"/>
      <c r="HS2148" s="5" t="n"/>
    </row>
    <row r="2149">
      <c r="C2149" s="2" t="n"/>
      <c r="G2149" s="480" t="n"/>
      <c r="H2149" s="2" t="n"/>
      <c r="I2149" s="2" t="n"/>
      <c r="K2149" s="480" t="n"/>
      <c r="L2149" s="480" t="n"/>
      <c r="M2149" s="480" t="n"/>
      <c r="N2149" s="490" t="n"/>
      <c r="O2149" s="398" t="n"/>
      <c r="HM2149" s="5" t="n"/>
      <c r="HN2149" s="5" t="n"/>
      <c r="HO2149" s="5" t="n"/>
      <c r="HP2149" s="5" t="n"/>
      <c r="HQ2149" s="5" t="n"/>
      <c r="HR2149" s="5" t="n"/>
      <c r="HS2149" s="5" t="n"/>
    </row>
    <row r="2150">
      <c r="C2150" s="2" t="n"/>
      <c r="G2150" s="480" t="n"/>
      <c r="H2150" s="2" t="n"/>
      <c r="I2150" s="2" t="n"/>
      <c r="K2150" s="480" t="n"/>
      <c r="L2150" s="480" t="n"/>
      <c r="M2150" s="480" t="n"/>
      <c r="N2150" s="490" t="n"/>
      <c r="O2150" s="398" t="n"/>
      <c r="HM2150" s="5" t="n"/>
      <c r="HN2150" s="5" t="n"/>
      <c r="HO2150" s="5" t="n"/>
      <c r="HP2150" s="5" t="n"/>
      <c r="HQ2150" s="5" t="n"/>
      <c r="HR2150" s="5" t="n"/>
      <c r="HS2150" s="5" t="n"/>
    </row>
    <row r="2151">
      <c r="C2151" s="2" t="n"/>
      <c r="G2151" s="480" t="n"/>
      <c r="H2151" s="2" t="n"/>
      <c r="I2151" s="2" t="n"/>
      <c r="K2151" s="480" t="n"/>
      <c r="L2151" s="480" t="n"/>
      <c r="M2151" s="480" t="n"/>
      <c r="N2151" s="490" t="n"/>
      <c r="O2151" s="398" t="n"/>
      <c r="HM2151" s="5" t="n"/>
      <c r="HN2151" s="5" t="n"/>
      <c r="HO2151" s="5" t="n"/>
      <c r="HP2151" s="5" t="n"/>
      <c r="HQ2151" s="5" t="n"/>
      <c r="HR2151" s="5" t="n"/>
      <c r="HS2151" s="5" t="n"/>
    </row>
    <row r="2152">
      <c r="C2152" s="2" t="n"/>
      <c r="G2152" s="480" t="n"/>
      <c r="H2152" s="2" t="n"/>
      <c r="I2152" s="2" t="n"/>
      <c r="K2152" s="480" t="n"/>
      <c r="L2152" s="480" t="n"/>
      <c r="M2152" s="480" t="n"/>
      <c r="N2152" s="490" t="n"/>
      <c r="O2152" s="398" t="n"/>
      <c r="HM2152" s="5" t="n"/>
      <c r="HN2152" s="5" t="n"/>
      <c r="HO2152" s="5" t="n"/>
      <c r="HP2152" s="5" t="n"/>
      <c r="HQ2152" s="5" t="n"/>
      <c r="HR2152" s="5" t="n"/>
      <c r="HS2152" s="5" t="n"/>
    </row>
    <row r="2153">
      <c r="C2153" s="2" t="n"/>
      <c r="G2153" s="480" t="n"/>
      <c r="H2153" s="2" t="n"/>
      <c r="I2153" s="2" t="n"/>
      <c r="K2153" s="480" t="n"/>
      <c r="L2153" s="480" t="n"/>
      <c r="M2153" s="480" t="n"/>
      <c r="N2153" s="490" t="n"/>
      <c r="O2153" s="398" t="n"/>
      <c r="HM2153" s="5" t="n"/>
      <c r="HN2153" s="5" t="n"/>
      <c r="HO2153" s="5" t="n"/>
      <c r="HP2153" s="5" t="n"/>
      <c r="HQ2153" s="5" t="n"/>
      <c r="HR2153" s="5" t="n"/>
      <c r="HS2153" s="5" t="n"/>
    </row>
    <row r="2154">
      <c r="C2154" s="2" t="n"/>
      <c r="G2154" s="480" t="n"/>
      <c r="H2154" s="2" t="n"/>
      <c r="I2154" s="2" t="n"/>
      <c r="K2154" s="480" t="n"/>
      <c r="L2154" s="480" t="n"/>
      <c r="M2154" s="480" t="n"/>
      <c r="N2154" s="490" t="n"/>
      <c r="O2154" s="398" t="n"/>
      <c r="HM2154" s="5" t="n"/>
      <c r="HN2154" s="5" t="n"/>
      <c r="HO2154" s="5" t="n"/>
      <c r="HP2154" s="5" t="n"/>
      <c r="HQ2154" s="5" t="n"/>
      <c r="HR2154" s="5" t="n"/>
      <c r="HS2154" s="5" t="n"/>
    </row>
    <row r="2155">
      <c r="C2155" s="2" t="n"/>
      <c r="G2155" s="480" t="n"/>
      <c r="H2155" s="2" t="n"/>
      <c r="I2155" s="2" t="n"/>
      <c r="K2155" s="480" t="n"/>
      <c r="L2155" s="480" t="n"/>
      <c r="M2155" s="480" t="n"/>
      <c r="N2155" s="490" t="n"/>
      <c r="O2155" s="398" t="n"/>
      <c r="HM2155" s="5" t="n"/>
      <c r="HN2155" s="5" t="n"/>
      <c r="HO2155" s="5" t="n"/>
      <c r="HP2155" s="5" t="n"/>
      <c r="HQ2155" s="5" t="n"/>
      <c r="HR2155" s="5" t="n"/>
      <c r="HS2155" s="5" t="n"/>
    </row>
    <row r="2156">
      <c r="C2156" s="2" t="n"/>
      <c r="G2156" s="480" t="n"/>
      <c r="H2156" s="2" t="n"/>
      <c r="I2156" s="2" t="n"/>
      <c r="K2156" s="480" t="n"/>
      <c r="L2156" s="480" t="n"/>
      <c r="M2156" s="480" t="n"/>
      <c r="N2156" s="490" t="n"/>
      <c r="O2156" s="398" t="n"/>
      <c r="HM2156" s="5" t="n"/>
      <c r="HN2156" s="5" t="n"/>
      <c r="HO2156" s="5" t="n"/>
      <c r="HP2156" s="5" t="n"/>
      <c r="HQ2156" s="5" t="n"/>
      <c r="HR2156" s="5" t="n"/>
      <c r="HS2156" s="5" t="n"/>
    </row>
    <row r="2157">
      <c r="C2157" s="2" t="n"/>
      <c r="G2157" s="480" t="n"/>
      <c r="H2157" s="2" t="n"/>
      <c r="I2157" s="2" t="n"/>
      <c r="K2157" s="480" t="n"/>
      <c r="L2157" s="480" t="n"/>
      <c r="M2157" s="480" t="n"/>
      <c r="N2157" s="490" t="n"/>
      <c r="O2157" s="398" t="n"/>
      <c r="HM2157" s="5" t="n"/>
      <c r="HN2157" s="5" t="n"/>
      <c r="HO2157" s="5" t="n"/>
      <c r="HP2157" s="5" t="n"/>
      <c r="HQ2157" s="5" t="n"/>
      <c r="HR2157" s="5" t="n"/>
      <c r="HS2157" s="5" t="n"/>
    </row>
    <row r="2158">
      <c r="C2158" s="2" t="n"/>
      <c r="G2158" s="480" t="n"/>
      <c r="H2158" s="2" t="n"/>
      <c r="I2158" s="2" t="n"/>
      <c r="K2158" s="480" t="n"/>
      <c r="L2158" s="480" t="n"/>
      <c r="M2158" s="480" t="n"/>
      <c r="N2158" s="490" t="n"/>
      <c r="O2158" s="398" t="n"/>
      <c r="HM2158" s="5" t="n"/>
      <c r="HN2158" s="5" t="n"/>
      <c r="HO2158" s="5" t="n"/>
      <c r="HP2158" s="5" t="n"/>
      <c r="HQ2158" s="5" t="n"/>
      <c r="HR2158" s="5" t="n"/>
      <c r="HS2158" s="5" t="n"/>
    </row>
    <row r="2159">
      <c r="C2159" s="2" t="n"/>
      <c r="G2159" s="480" t="n"/>
      <c r="H2159" s="2" t="n"/>
      <c r="I2159" s="2" t="n"/>
      <c r="K2159" s="480" t="n"/>
      <c r="L2159" s="480" t="n"/>
      <c r="M2159" s="480" t="n"/>
      <c r="N2159" s="490" t="n"/>
      <c r="O2159" s="398" t="n"/>
      <c r="HM2159" s="5" t="n"/>
      <c r="HN2159" s="5" t="n"/>
      <c r="HO2159" s="5" t="n"/>
      <c r="HP2159" s="5" t="n"/>
      <c r="HQ2159" s="5" t="n"/>
      <c r="HR2159" s="5" t="n"/>
      <c r="HS2159" s="5" t="n"/>
    </row>
    <row r="2160">
      <c r="C2160" s="2" t="n"/>
      <c r="G2160" s="480" t="n"/>
      <c r="H2160" s="2" t="n"/>
      <c r="I2160" s="2" t="n"/>
      <c r="K2160" s="480" t="n"/>
      <c r="L2160" s="480" t="n"/>
      <c r="M2160" s="480" t="n"/>
      <c r="N2160" s="490" t="n"/>
      <c r="O2160" s="398" t="n"/>
      <c r="HM2160" s="5" t="n"/>
      <c r="HN2160" s="5" t="n"/>
      <c r="HO2160" s="5" t="n"/>
      <c r="HP2160" s="5" t="n"/>
      <c r="HQ2160" s="5" t="n"/>
      <c r="HR2160" s="5" t="n"/>
      <c r="HS2160" s="5" t="n"/>
    </row>
    <row r="2161">
      <c r="C2161" s="2" t="n"/>
      <c r="G2161" s="480" t="n"/>
      <c r="H2161" s="2" t="n"/>
      <c r="I2161" s="2" t="n"/>
      <c r="K2161" s="480" t="n"/>
      <c r="L2161" s="480" t="n"/>
      <c r="M2161" s="480" t="n"/>
      <c r="N2161" s="490" t="n"/>
      <c r="O2161" s="398" t="n"/>
      <c r="HM2161" s="5" t="n"/>
      <c r="HN2161" s="5" t="n"/>
      <c r="HO2161" s="5" t="n"/>
      <c r="HP2161" s="5" t="n"/>
      <c r="HQ2161" s="5" t="n"/>
      <c r="HR2161" s="5" t="n"/>
      <c r="HS2161" s="5" t="n"/>
    </row>
    <row r="2162">
      <c r="C2162" s="2" t="n"/>
      <c r="G2162" s="480" t="n"/>
      <c r="H2162" s="2" t="n"/>
      <c r="I2162" s="2" t="n"/>
      <c r="K2162" s="480" t="n"/>
      <c r="L2162" s="480" t="n"/>
      <c r="M2162" s="480" t="n"/>
      <c r="N2162" s="490" t="n"/>
      <c r="O2162" s="398" t="n"/>
      <c r="HM2162" s="5" t="n"/>
      <c r="HN2162" s="5" t="n"/>
      <c r="HO2162" s="5" t="n"/>
      <c r="HP2162" s="5" t="n"/>
      <c r="HQ2162" s="5" t="n"/>
      <c r="HR2162" s="5" t="n"/>
      <c r="HS2162" s="5" t="n"/>
    </row>
    <row r="2163">
      <c r="C2163" s="2" t="n"/>
      <c r="G2163" s="480" t="n"/>
      <c r="H2163" s="2" t="n"/>
      <c r="I2163" s="2" t="n"/>
      <c r="K2163" s="480" t="n"/>
      <c r="L2163" s="480" t="n"/>
      <c r="M2163" s="480" t="n"/>
      <c r="N2163" s="490" t="n"/>
      <c r="O2163" s="398" t="n"/>
      <c r="HM2163" s="5" t="n"/>
      <c r="HN2163" s="5" t="n"/>
      <c r="HO2163" s="5" t="n"/>
      <c r="HP2163" s="5" t="n"/>
      <c r="HQ2163" s="5" t="n"/>
      <c r="HR2163" s="5" t="n"/>
      <c r="HS2163" s="5" t="n"/>
    </row>
    <row r="2164">
      <c r="C2164" s="2" t="n"/>
      <c r="G2164" s="480" t="n"/>
      <c r="H2164" s="2" t="n"/>
      <c r="I2164" s="2" t="n"/>
      <c r="K2164" s="480" t="n"/>
      <c r="L2164" s="480" t="n"/>
      <c r="M2164" s="480" t="n"/>
      <c r="N2164" s="490" t="n"/>
      <c r="O2164" s="398" t="n"/>
      <c r="HM2164" s="5" t="n"/>
      <c r="HN2164" s="5" t="n"/>
      <c r="HO2164" s="5" t="n"/>
      <c r="HP2164" s="5" t="n"/>
      <c r="HQ2164" s="5" t="n"/>
      <c r="HR2164" s="5" t="n"/>
      <c r="HS2164" s="5" t="n"/>
    </row>
    <row r="2165">
      <c r="C2165" s="2" t="n"/>
      <c r="G2165" s="480" t="n"/>
      <c r="H2165" s="2" t="n"/>
      <c r="I2165" s="2" t="n"/>
      <c r="K2165" s="480" t="n"/>
      <c r="L2165" s="480" t="n"/>
      <c r="M2165" s="480" t="n"/>
      <c r="N2165" s="490" t="n"/>
      <c r="O2165" s="398" t="n"/>
      <c r="HM2165" s="5" t="n"/>
      <c r="HN2165" s="5" t="n"/>
      <c r="HO2165" s="5" t="n"/>
      <c r="HP2165" s="5" t="n"/>
      <c r="HQ2165" s="5" t="n"/>
      <c r="HR2165" s="5" t="n"/>
      <c r="HS2165" s="5" t="n"/>
    </row>
    <row r="2166">
      <c r="C2166" s="2" t="n"/>
      <c r="G2166" s="480" t="n"/>
      <c r="H2166" s="2" t="n"/>
      <c r="I2166" s="2" t="n"/>
      <c r="K2166" s="480" t="n"/>
      <c r="L2166" s="480" t="n"/>
      <c r="M2166" s="480" t="n"/>
      <c r="N2166" s="490" t="n"/>
      <c r="O2166" s="398" t="n"/>
      <c r="HM2166" s="5" t="n"/>
      <c r="HN2166" s="5" t="n"/>
      <c r="HO2166" s="5" t="n"/>
      <c r="HP2166" s="5" t="n"/>
      <c r="HQ2166" s="5" t="n"/>
      <c r="HR2166" s="5" t="n"/>
      <c r="HS2166" s="5" t="n"/>
    </row>
    <row r="2167">
      <c r="C2167" s="2" t="n"/>
      <c r="G2167" s="480" t="n"/>
      <c r="H2167" s="2" t="n"/>
      <c r="I2167" s="2" t="n"/>
      <c r="K2167" s="480" t="n"/>
      <c r="L2167" s="480" t="n"/>
      <c r="M2167" s="480" t="n"/>
      <c r="N2167" s="490" t="n"/>
      <c r="O2167" s="398" t="n"/>
      <c r="HM2167" s="5" t="n"/>
      <c r="HN2167" s="5" t="n"/>
      <c r="HO2167" s="5" t="n"/>
      <c r="HP2167" s="5" t="n"/>
      <c r="HQ2167" s="5" t="n"/>
      <c r="HR2167" s="5" t="n"/>
      <c r="HS2167" s="5" t="n"/>
    </row>
    <row r="2168">
      <c r="C2168" s="2" t="n"/>
      <c r="G2168" s="480" t="n"/>
      <c r="H2168" s="2" t="n"/>
      <c r="I2168" s="2" t="n"/>
      <c r="K2168" s="480" t="n"/>
      <c r="L2168" s="480" t="n"/>
      <c r="M2168" s="480" t="n"/>
      <c r="N2168" s="490" t="n"/>
      <c r="O2168" s="398" t="n"/>
      <c r="HM2168" s="5" t="n"/>
      <c r="HN2168" s="5" t="n"/>
      <c r="HO2168" s="5" t="n"/>
      <c r="HP2168" s="5" t="n"/>
      <c r="HQ2168" s="5" t="n"/>
      <c r="HR2168" s="5" t="n"/>
      <c r="HS2168" s="5" t="n"/>
    </row>
    <row r="2169">
      <c r="C2169" s="2" t="n"/>
      <c r="G2169" s="480" t="n"/>
      <c r="H2169" s="2" t="n"/>
      <c r="I2169" s="2" t="n"/>
      <c r="K2169" s="480" t="n"/>
      <c r="L2169" s="480" t="n"/>
      <c r="M2169" s="480" t="n"/>
      <c r="N2169" s="490" t="n"/>
      <c r="O2169" s="398" t="n"/>
      <c r="HM2169" s="5" t="n"/>
      <c r="HN2169" s="5" t="n"/>
      <c r="HO2169" s="5" t="n"/>
      <c r="HP2169" s="5" t="n"/>
      <c r="HQ2169" s="5" t="n"/>
      <c r="HR2169" s="5" t="n"/>
      <c r="HS2169" s="5" t="n"/>
    </row>
    <row r="2170">
      <c r="C2170" s="2" t="n"/>
      <c r="G2170" s="480" t="n"/>
      <c r="H2170" s="2" t="n"/>
      <c r="I2170" s="2" t="n"/>
      <c r="K2170" s="480" t="n"/>
      <c r="L2170" s="480" t="n"/>
      <c r="M2170" s="480" t="n"/>
      <c r="N2170" s="490" t="n"/>
      <c r="O2170" s="398" t="n"/>
      <c r="HM2170" s="5" t="n"/>
      <c r="HN2170" s="5" t="n"/>
      <c r="HO2170" s="5" t="n"/>
      <c r="HP2170" s="5" t="n"/>
      <c r="HQ2170" s="5" t="n"/>
      <c r="HR2170" s="5" t="n"/>
      <c r="HS2170" s="5" t="n"/>
    </row>
    <row r="2171">
      <c r="C2171" s="2" t="n"/>
      <c r="G2171" s="480" t="n"/>
      <c r="H2171" s="2" t="n"/>
      <c r="I2171" s="2" t="n"/>
      <c r="K2171" s="480" t="n"/>
      <c r="L2171" s="480" t="n"/>
      <c r="M2171" s="480" t="n"/>
      <c r="N2171" s="490" t="n"/>
      <c r="O2171" s="398" t="n"/>
      <c r="HM2171" s="5" t="n"/>
      <c r="HN2171" s="5" t="n"/>
      <c r="HO2171" s="5" t="n"/>
      <c r="HP2171" s="5" t="n"/>
      <c r="HQ2171" s="5" t="n"/>
      <c r="HR2171" s="5" t="n"/>
      <c r="HS2171" s="5" t="n"/>
    </row>
    <row r="2172">
      <c r="C2172" s="2" t="n"/>
      <c r="G2172" s="480" t="n"/>
      <c r="H2172" s="2" t="n"/>
      <c r="I2172" s="2" t="n"/>
      <c r="K2172" s="480" t="n"/>
      <c r="L2172" s="480" t="n"/>
      <c r="M2172" s="480" t="n"/>
      <c r="N2172" s="490" t="n"/>
      <c r="O2172" s="398" t="n"/>
      <c r="HM2172" s="5" t="n"/>
      <c r="HN2172" s="5" t="n"/>
      <c r="HO2172" s="5" t="n"/>
      <c r="HP2172" s="5" t="n"/>
      <c r="HQ2172" s="5" t="n"/>
      <c r="HR2172" s="5" t="n"/>
      <c r="HS2172" s="5" t="n"/>
    </row>
    <row r="2173">
      <c r="C2173" s="2" t="n"/>
      <c r="G2173" s="480" t="n"/>
      <c r="H2173" s="2" t="n"/>
      <c r="I2173" s="2" t="n"/>
      <c r="K2173" s="480" t="n"/>
      <c r="L2173" s="480" t="n"/>
      <c r="M2173" s="480" t="n"/>
      <c r="N2173" s="490" t="n"/>
      <c r="O2173" s="398" t="n"/>
      <c r="HM2173" s="5" t="n"/>
      <c r="HN2173" s="5" t="n"/>
      <c r="HO2173" s="5" t="n"/>
      <c r="HP2173" s="5" t="n"/>
      <c r="HQ2173" s="5" t="n"/>
      <c r="HR2173" s="5" t="n"/>
      <c r="HS2173" s="5" t="n"/>
    </row>
    <row r="2174">
      <c r="C2174" s="2" t="n"/>
      <c r="G2174" s="480" t="n"/>
      <c r="H2174" s="2" t="n"/>
      <c r="I2174" s="2" t="n"/>
      <c r="K2174" s="480" t="n"/>
      <c r="L2174" s="480" t="n"/>
      <c r="M2174" s="480" t="n"/>
      <c r="N2174" s="490" t="n"/>
      <c r="O2174" s="398" t="n"/>
      <c r="HM2174" s="5" t="n"/>
      <c r="HN2174" s="5" t="n"/>
      <c r="HO2174" s="5" t="n"/>
      <c r="HP2174" s="5" t="n"/>
      <c r="HQ2174" s="5" t="n"/>
      <c r="HR2174" s="5" t="n"/>
      <c r="HS2174" s="5" t="n"/>
    </row>
    <row r="2175">
      <c r="C2175" s="2" t="n"/>
      <c r="G2175" s="480" t="n"/>
      <c r="H2175" s="2" t="n"/>
      <c r="I2175" s="2" t="n"/>
      <c r="K2175" s="480" t="n"/>
      <c r="L2175" s="480" t="n"/>
      <c r="M2175" s="480" t="n"/>
      <c r="N2175" s="490" t="n"/>
      <c r="O2175" s="398" t="n"/>
      <c r="HM2175" s="5" t="n"/>
      <c r="HN2175" s="5" t="n"/>
      <c r="HO2175" s="5" t="n"/>
      <c r="HP2175" s="5" t="n"/>
      <c r="HQ2175" s="5" t="n"/>
      <c r="HR2175" s="5" t="n"/>
      <c r="HS2175" s="5" t="n"/>
    </row>
    <row r="2176">
      <c r="C2176" s="2" t="n"/>
      <c r="G2176" s="480" t="n"/>
      <c r="H2176" s="2" t="n"/>
      <c r="I2176" s="2" t="n"/>
      <c r="K2176" s="480" t="n"/>
      <c r="L2176" s="480" t="n"/>
      <c r="M2176" s="480" t="n"/>
      <c r="N2176" s="490" t="n"/>
      <c r="O2176" s="398" t="n"/>
      <c r="HM2176" s="5" t="n"/>
      <c r="HN2176" s="5" t="n"/>
      <c r="HO2176" s="5" t="n"/>
      <c r="HP2176" s="5" t="n"/>
      <c r="HQ2176" s="5" t="n"/>
      <c r="HR2176" s="5" t="n"/>
      <c r="HS2176" s="5" t="n"/>
    </row>
    <row r="2177">
      <c r="C2177" s="2" t="n"/>
      <c r="G2177" s="480" t="n"/>
      <c r="H2177" s="2" t="n"/>
      <c r="I2177" s="2" t="n"/>
      <c r="K2177" s="480" t="n"/>
      <c r="L2177" s="480" t="n"/>
      <c r="M2177" s="480" t="n"/>
      <c r="N2177" s="490" t="n"/>
      <c r="O2177" s="398" t="n"/>
      <c r="HM2177" s="5" t="n"/>
      <c r="HN2177" s="5" t="n"/>
      <c r="HO2177" s="5" t="n"/>
      <c r="HP2177" s="5" t="n"/>
      <c r="HQ2177" s="5" t="n"/>
      <c r="HR2177" s="5" t="n"/>
      <c r="HS2177" s="5" t="n"/>
    </row>
    <row r="2178">
      <c r="C2178" s="2" t="n"/>
      <c r="G2178" s="480" t="n"/>
      <c r="H2178" s="2" t="n"/>
      <c r="I2178" s="2" t="n"/>
      <c r="K2178" s="480" t="n"/>
      <c r="L2178" s="480" t="n"/>
      <c r="M2178" s="480" t="n"/>
      <c r="N2178" s="490" t="n"/>
      <c r="O2178" s="398" t="n"/>
      <c r="HM2178" s="5" t="n"/>
      <c r="HN2178" s="5" t="n"/>
      <c r="HO2178" s="5" t="n"/>
      <c r="HP2178" s="5" t="n"/>
      <c r="HQ2178" s="5" t="n"/>
      <c r="HR2178" s="5" t="n"/>
      <c r="HS2178" s="5" t="n"/>
    </row>
    <row r="2179">
      <c r="C2179" s="2" t="n"/>
      <c r="G2179" s="480" t="n"/>
      <c r="H2179" s="2" t="n"/>
      <c r="I2179" s="2" t="n"/>
      <c r="K2179" s="480" t="n"/>
      <c r="L2179" s="480" t="n"/>
      <c r="M2179" s="480" t="n"/>
      <c r="N2179" s="490" t="n"/>
      <c r="O2179" s="398" t="n"/>
      <c r="HM2179" s="5" t="n"/>
      <c r="HN2179" s="5" t="n"/>
      <c r="HO2179" s="5" t="n"/>
      <c r="HP2179" s="5" t="n"/>
      <c r="HQ2179" s="5" t="n"/>
      <c r="HR2179" s="5" t="n"/>
      <c r="HS2179" s="5" t="n"/>
    </row>
    <row r="2180">
      <c r="C2180" s="2" t="n"/>
      <c r="G2180" s="480" t="n"/>
      <c r="H2180" s="2" t="n"/>
      <c r="I2180" s="2" t="n"/>
      <c r="K2180" s="480" t="n"/>
      <c r="L2180" s="480" t="n"/>
      <c r="M2180" s="480" t="n"/>
      <c r="N2180" s="490" t="n"/>
      <c r="O2180" s="398" t="n"/>
      <c r="HM2180" s="5" t="n"/>
      <c r="HN2180" s="5" t="n"/>
      <c r="HO2180" s="5" t="n"/>
      <c r="HP2180" s="5" t="n"/>
      <c r="HQ2180" s="5" t="n"/>
      <c r="HR2180" s="5" t="n"/>
      <c r="HS2180" s="5" t="n"/>
    </row>
    <row r="2181">
      <c r="C2181" s="2" t="n"/>
      <c r="G2181" s="480" t="n"/>
      <c r="H2181" s="2" t="n"/>
      <c r="I2181" s="2" t="n"/>
      <c r="K2181" s="480" t="n"/>
      <c r="L2181" s="480" t="n"/>
      <c r="M2181" s="480" t="n"/>
      <c r="N2181" s="490" t="n"/>
      <c r="O2181" s="398" t="n"/>
      <c r="HM2181" s="5" t="n"/>
      <c r="HN2181" s="5" t="n"/>
      <c r="HO2181" s="5" t="n"/>
      <c r="HP2181" s="5" t="n"/>
      <c r="HQ2181" s="5" t="n"/>
      <c r="HR2181" s="5" t="n"/>
      <c r="HS2181" s="5" t="n"/>
    </row>
    <row r="2182">
      <c r="C2182" s="2" t="n"/>
      <c r="G2182" s="480" t="n"/>
      <c r="H2182" s="2" t="n"/>
      <c r="I2182" s="2" t="n"/>
      <c r="K2182" s="480" t="n"/>
      <c r="L2182" s="480" t="n"/>
      <c r="M2182" s="480" t="n"/>
      <c r="N2182" s="490" t="n"/>
      <c r="O2182" s="398" t="n"/>
      <c r="HM2182" s="5" t="n"/>
      <c r="HN2182" s="5" t="n"/>
      <c r="HO2182" s="5" t="n"/>
      <c r="HP2182" s="5" t="n"/>
      <c r="HQ2182" s="5" t="n"/>
      <c r="HR2182" s="5" t="n"/>
      <c r="HS2182" s="5" t="n"/>
    </row>
    <row r="2183">
      <c r="C2183" s="2" t="n"/>
      <c r="G2183" s="480" t="n"/>
      <c r="H2183" s="2" t="n"/>
      <c r="I2183" s="2" t="n"/>
      <c r="K2183" s="480" t="n"/>
      <c r="L2183" s="480" t="n"/>
      <c r="M2183" s="480" t="n"/>
      <c r="N2183" s="490" t="n"/>
      <c r="O2183" s="398" t="n"/>
      <c r="HM2183" s="5" t="n"/>
      <c r="HN2183" s="5" t="n"/>
      <c r="HO2183" s="5" t="n"/>
      <c r="HP2183" s="5" t="n"/>
      <c r="HQ2183" s="5" t="n"/>
      <c r="HR2183" s="5" t="n"/>
      <c r="HS2183" s="5" t="n"/>
    </row>
    <row r="2184">
      <c r="C2184" s="2" t="n"/>
      <c r="G2184" s="480" t="n"/>
      <c r="H2184" s="2" t="n"/>
      <c r="I2184" s="2" t="n"/>
      <c r="K2184" s="480" t="n"/>
      <c r="L2184" s="480" t="n"/>
      <c r="M2184" s="480" t="n"/>
      <c r="N2184" s="490" t="n"/>
      <c r="O2184" s="398" t="n"/>
      <c r="HM2184" s="5" t="n"/>
      <c r="HN2184" s="5" t="n"/>
      <c r="HO2184" s="5" t="n"/>
      <c r="HP2184" s="5" t="n"/>
      <c r="HQ2184" s="5" t="n"/>
      <c r="HR2184" s="5" t="n"/>
      <c r="HS2184" s="5" t="n"/>
    </row>
    <row r="2185">
      <c r="C2185" s="2" t="n"/>
      <c r="G2185" s="480" t="n"/>
      <c r="H2185" s="2" t="n"/>
      <c r="I2185" s="2" t="n"/>
      <c r="K2185" s="480" t="n"/>
      <c r="L2185" s="480" t="n"/>
      <c r="M2185" s="480" t="n"/>
      <c r="N2185" s="490" t="n"/>
      <c r="O2185" s="398" t="n"/>
      <c r="HM2185" s="5" t="n"/>
      <c r="HN2185" s="5" t="n"/>
      <c r="HO2185" s="5" t="n"/>
      <c r="HP2185" s="5" t="n"/>
      <c r="HQ2185" s="5" t="n"/>
      <c r="HR2185" s="5" t="n"/>
      <c r="HS2185" s="5" t="n"/>
    </row>
    <row r="2186">
      <c r="C2186" s="2" t="n"/>
      <c r="G2186" s="480" t="n"/>
      <c r="H2186" s="2" t="n"/>
      <c r="I2186" s="2" t="n"/>
      <c r="K2186" s="480" t="n"/>
      <c r="L2186" s="480" t="n"/>
      <c r="M2186" s="480" t="n"/>
      <c r="N2186" s="490" t="n"/>
      <c r="O2186" s="398" t="n"/>
      <c r="HM2186" s="5" t="n"/>
      <c r="HN2186" s="5" t="n"/>
      <c r="HO2186" s="5" t="n"/>
      <c r="HP2186" s="5" t="n"/>
      <c r="HQ2186" s="5" t="n"/>
      <c r="HR2186" s="5" t="n"/>
      <c r="HS2186" s="5" t="n"/>
    </row>
    <row r="2187">
      <c r="C2187" s="2" t="n"/>
      <c r="G2187" s="480" t="n"/>
      <c r="H2187" s="2" t="n"/>
      <c r="I2187" s="2" t="n"/>
      <c r="K2187" s="480" t="n"/>
      <c r="L2187" s="480" t="n"/>
      <c r="M2187" s="480" t="n"/>
      <c r="N2187" s="490" t="n"/>
      <c r="O2187" s="398" t="n"/>
      <c r="HM2187" s="5" t="n"/>
      <c r="HN2187" s="5" t="n"/>
      <c r="HO2187" s="5" t="n"/>
      <c r="HP2187" s="5" t="n"/>
      <c r="HQ2187" s="5" t="n"/>
      <c r="HR2187" s="5" t="n"/>
      <c r="HS2187" s="5" t="n"/>
    </row>
    <row r="2188">
      <c r="C2188" s="2" t="n"/>
      <c r="G2188" s="480" t="n"/>
      <c r="H2188" s="2" t="n"/>
      <c r="I2188" s="2" t="n"/>
      <c r="K2188" s="480" t="n"/>
      <c r="L2188" s="480" t="n"/>
      <c r="M2188" s="480" t="n"/>
      <c r="N2188" s="490" t="n"/>
      <c r="O2188" s="398" t="n"/>
      <c r="HM2188" s="5" t="n"/>
      <c r="HN2188" s="5" t="n"/>
      <c r="HO2188" s="5" t="n"/>
      <c r="HP2188" s="5" t="n"/>
      <c r="HQ2188" s="5" t="n"/>
      <c r="HR2188" s="5" t="n"/>
      <c r="HS2188" s="5" t="n"/>
    </row>
    <row r="2189">
      <c r="C2189" s="2" t="n"/>
      <c r="G2189" s="480" t="n"/>
      <c r="H2189" s="2" t="n"/>
      <c r="I2189" s="2" t="n"/>
      <c r="K2189" s="480" t="n"/>
      <c r="L2189" s="480" t="n"/>
      <c r="M2189" s="480" t="n"/>
      <c r="N2189" s="490" t="n"/>
      <c r="O2189" s="398" t="n"/>
      <c r="HM2189" s="5" t="n"/>
      <c r="HN2189" s="5" t="n"/>
      <c r="HO2189" s="5" t="n"/>
      <c r="HP2189" s="5" t="n"/>
      <c r="HQ2189" s="5" t="n"/>
      <c r="HR2189" s="5" t="n"/>
      <c r="HS2189" s="5" t="n"/>
    </row>
    <row r="2190">
      <c r="C2190" s="2" t="n"/>
      <c r="G2190" s="480" t="n"/>
      <c r="H2190" s="2" t="n"/>
      <c r="I2190" s="2" t="n"/>
      <c r="K2190" s="480" t="n"/>
      <c r="L2190" s="480" t="n"/>
      <c r="M2190" s="480" t="n"/>
      <c r="N2190" s="490" t="n"/>
      <c r="O2190" s="398" t="n"/>
      <c r="HM2190" s="5" t="n"/>
      <c r="HN2190" s="5" t="n"/>
      <c r="HO2190" s="5" t="n"/>
      <c r="HP2190" s="5" t="n"/>
      <c r="HQ2190" s="5" t="n"/>
      <c r="HR2190" s="5" t="n"/>
      <c r="HS2190" s="5" t="n"/>
    </row>
    <row r="2191">
      <c r="C2191" s="2" t="n"/>
      <c r="G2191" s="480" t="n"/>
      <c r="H2191" s="2" t="n"/>
      <c r="I2191" s="2" t="n"/>
      <c r="K2191" s="480" t="n"/>
      <c r="L2191" s="480" t="n"/>
      <c r="M2191" s="480" t="n"/>
      <c r="N2191" s="490" t="n"/>
      <c r="O2191" s="398" t="n"/>
      <c r="HM2191" s="5" t="n"/>
      <c r="HN2191" s="5" t="n"/>
      <c r="HO2191" s="5" t="n"/>
      <c r="HP2191" s="5" t="n"/>
      <c r="HQ2191" s="5" t="n"/>
      <c r="HR2191" s="5" t="n"/>
      <c r="HS2191" s="5" t="n"/>
    </row>
    <row r="2192">
      <c r="C2192" s="2" t="n"/>
      <c r="G2192" s="480" t="n"/>
      <c r="H2192" s="2" t="n"/>
      <c r="I2192" s="2" t="n"/>
      <c r="K2192" s="480" t="n"/>
      <c r="L2192" s="480" t="n"/>
      <c r="M2192" s="480" t="n"/>
      <c r="N2192" s="490" t="n"/>
      <c r="O2192" s="398" t="n"/>
      <c r="HM2192" s="5" t="n"/>
      <c r="HN2192" s="5" t="n"/>
      <c r="HO2192" s="5" t="n"/>
      <c r="HP2192" s="5" t="n"/>
      <c r="HQ2192" s="5" t="n"/>
      <c r="HR2192" s="5" t="n"/>
      <c r="HS2192" s="5" t="n"/>
    </row>
    <row r="2193">
      <c r="C2193" s="2" t="n"/>
      <c r="G2193" s="480" t="n"/>
      <c r="H2193" s="2" t="n"/>
      <c r="I2193" s="2" t="n"/>
      <c r="K2193" s="480" t="n"/>
      <c r="L2193" s="480" t="n"/>
      <c r="M2193" s="480" t="n"/>
      <c r="N2193" s="490" t="n"/>
      <c r="O2193" s="398" t="n"/>
      <c r="HM2193" s="5" t="n"/>
      <c r="HN2193" s="5" t="n"/>
      <c r="HO2193" s="5" t="n"/>
      <c r="HP2193" s="5" t="n"/>
      <c r="HQ2193" s="5" t="n"/>
      <c r="HR2193" s="5" t="n"/>
      <c r="HS2193" s="5" t="n"/>
    </row>
    <row r="2194">
      <c r="C2194" s="2" t="n"/>
      <c r="G2194" s="480" t="n"/>
      <c r="H2194" s="2" t="n"/>
      <c r="I2194" s="2" t="n"/>
      <c r="K2194" s="480" t="n"/>
      <c r="L2194" s="480" t="n"/>
      <c r="M2194" s="480" t="n"/>
      <c r="N2194" s="490" t="n"/>
      <c r="O2194" s="398" t="n"/>
      <c r="HM2194" s="5" t="n"/>
      <c r="HN2194" s="5" t="n"/>
      <c r="HO2194" s="5" t="n"/>
      <c r="HP2194" s="5" t="n"/>
      <c r="HQ2194" s="5" t="n"/>
      <c r="HR2194" s="5" t="n"/>
      <c r="HS2194" s="5" t="n"/>
    </row>
    <row r="2195">
      <c r="C2195" s="2" t="n"/>
      <c r="G2195" s="480" t="n"/>
      <c r="H2195" s="2" t="n"/>
      <c r="I2195" s="2" t="n"/>
      <c r="K2195" s="480" t="n"/>
      <c r="L2195" s="480" t="n"/>
      <c r="M2195" s="480" t="n"/>
      <c r="N2195" s="490" t="n"/>
      <c r="O2195" s="398" t="n"/>
      <c r="HM2195" s="5" t="n"/>
      <c r="HN2195" s="5" t="n"/>
      <c r="HO2195" s="5" t="n"/>
      <c r="HP2195" s="5" t="n"/>
      <c r="HQ2195" s="5" t="n"/>
      <c r="HR2195" s="5" t="n"/>
      <c r="HS2195" s="5" t="n"/>
    </row>
    <row r="2196">
      <c r="C2196" s="2" t="n"/>
      <c r="G2196" s="480" t="n"/>
      <c r="H2196" s="2" t="n"/>
      <c r="I2196" s="2" t="n"/>
      <c r="K2196" s="480" t="n"/>
      <c r="L2196" s="480" t="n"/>
      <c r="M2196" s="480" t="n"/>
      <c r="N2196" s="490" t="n"/>
      <c r="O2196" s="398" t="n"/>
      <c r="HM2196" s="5" t="n"/>
      <c r="HN2196" s="5" t="n"/>
      <c r="HO2196" s="5" t="n"/>
      <c r="HP2196" s="5" t="n"/>
      <c r="HQ2196" s="5" t="n"/>
      <c r="HR2196" s="5" t="n"/>
      <c r="HS2196" s="5" t="n"/>
    </row>
    <row r="2197">
      <c r="C2197" s="2" t="n"/>
      <c r="G2197" s="480" t="n"/>
      <c r="H2197" s="2" t="n"/>
      <c r="I2197" s="2" t="n"/>
      <c r="K2197" s="480" t="n"/>
      <c r="L2197" s="480" t="n"/>
      <c r="M2197" s="480" t="n"/>
      <c r="N2197" s="490" t="n"/>
      <c r="O2197" s="398" t="n"/>
      <c r="HM2197" s="5" t="n"/>
      <c r="HN2197" s="5" t="n"/>
      <c r="HO2197" s="5" t="n"/>
      <c r="HP2197" s="5" t="n"/>
      <c r="HQ2197" s="5" t="n"/>
      <c r="HR2197" s="5" t="n"/>
      <c r="HS2197" s="5" t="n"/>
    </row>
    <row r="2198">
      <c r="C2198" s="2" t="n"/>
      <c r="G2198" s="480" t="n"/>
      <c r="H2198" s="2" t="n"/>
      <c r="I2198" s="2" t="n"/>
      <c r="K2198" s="480" t="n"/>
      <c r="L2198" s="480" t="n"/>
      <c r="M2198" s="480" t="n"/>
      <c r="N2198" s="490" t="n"/>
      <c r="O2198" s="398" t="n"/>
      <c r="HM2198" s="5" t="n"/>
      <c r="HN2198" s="5" t="n"/>
      <c r="HO2198" s="5" t="n"/>
      <c r="HP2198" s="5" t="n"/>
      <c r="HQ2198" s="5" t="n"/>
      <c r="HR2198" s="5" t="n"/>
      <c r="HS2198" s="5" t="n"/>
    </row>
    <row r="2199">
      <c r="C2199" s="2" t="n"/>
      <c r="G2199" s="480" t="n"/>
      <c r="H2199" s="2" t="n"/>
      <c r="I2199" s="2" t="n"/>
      <c r="K2199" s="480" t="n"/>
      <c r="L2199" s="480" t="n"/>
      <c r="M2199" s="480" t="n"/>
      <c r="N2199" s="490" t="n"/>
      <c r="O2199" s="398" t="n"/>
      <c r="HM2199" s="5" t="n"/>
      <c r="HN2199" s="5" t="n"/>
      <c r="HO2199" s="5" t="n"/>
      <c r="HP2199" s="5" t="n"/>
      <c r="HQ2199" s="5" t="n"/>
      <c r="HR2199" s="5" t="n"/>
      <c r="HS2199" s="5" t="n"/>
    </row>
    <row r="2200">
      <c r="C2200" s="2" t="n"/>
      <c r="G2200" s="480" t="n"/>
      <c r="H2200" s="2" t="n"/>
      <c r="I2200" s="2" t="n"/>
      <c r="K2200" s="480" t="n"/>
      <c r="L2200" s="480" t="n"/>
      <c r="M2200" s="480" t="n"/>
      <c r="N2200" s="490" t="n"/>
      <c r="O2200" s="398" t="n"/>
      <c r="HM2200" s="5" t="n"/>
      <c r="HN2200" s="5" t="n"/>
      <c r="HO2200" s="5" t="n"/>
      <c r="HP2200" s="5" t="n"/>
      <c r="HQ2200" s="5" t="n"/>
      <c r="HR2200" s="5" t="n"/>
      <c r="HS2200" s="5" t="n"/>
    </row>
    <row r="2201">
      <c r="C2201" s="2" t="n"/>
      <c r="G2201" s="480" t="n"/>
      <c r="H2201" s="2" t="n"/>
      <c r="I2201" s="2" t="n"/>
      <c r="K2201" s="480" t="n"/>
      <c r="L2201" s="480" t="n"/>
      <c r="M2201" s="480" t="n"/>
      <c r="N2201" s="490" t="n"/>
      <c r="O2201" s="398" t="n"/>
      <c r="HM2201" s="5" t="n"/>
      <c r="HN2201" s="5" t="n"/>
      <c r="HO2201" s="5" t="n"/>
      <c r="HP2201" s="5" t="n"/>
      <c r="HQ2201" s="5" t="n"/>
      <c r="HR2201" s="5" t="n"/>
      <c r="HS2201" s="5" t="n"/>
    </row>
    <row r="2202">
      <c r="C2202" s="2" t="n"/>
      <c r="G2202" s="480" t="n"/>
      <c r="H2202" s="2" t="n"/>
      <c r="I2202" s="2" t="n"/>
      <c r="K2202" s="480" t="n"/>
      <c r="L2202" s="480" t="n"/>
      <c r="M2202" s="480" t="n"/>
      <c r="N2202" s="490" t="n"/>
      <c r="O2202" s="398" t="n"/>
      <c r="HM2202" s="5" t="n"/>
      <c r="HN2202" s="5" t="n"/>
      <c r="HO2202" s="5" t="n"/>
      <c r="HP2202" s="5" t="n"/>
      <c r="HQ2202" s="5" t="n"/>
      <c r="HR2202" s="5" t="n"/>
      <c r="HS2202" s="5" t="n"/>
    </row>
    <row r="2203">
      <c r="C2203" s="2" t="n"/>
      <c r="G2203" s="480" t="n"/>
      <c r="H2203" s="2" t="n"/>
      <c r="I2203" s="2" t="n"/>
      <c r="K2203" s="480" t="n"/>
      <c r="L2203" s="480" t="n"/>
      <c r="M2203" s="480" t="n"/>
      <c r="N2203" s="490" t="n"/>
      <c r="O2203" s="398" t="n"/>
      <c r="HM2203" s="5" t="n"/>
      <c r="HN2203" s="5" t="n"/>
      <c r="HO2203" s="5" t="n"/>
      <c r="HP2203" s="5" t="n"/>
      <c r="HQ2203" s="5" t="n"/>
      <c r="HR2203" s="5" t="n"/>
      <c r="HS2203" s="5" t="n"/>
    </row>
    <row r="2204">
      <c r="C2204" s="2" t="n"/>
      <c r="G2204" s="480" t="n"/>
      <c r="H2204" s="2" t="n"/>
      <c r="I2204" s="2" t="n"/>
      <c r="K2204" s="480" t="n"/>
      <c r="L2204" s="480" t="n"/>
      <c r="M2204" s="480" t="n"/>
      <c r="N2204" s="490" t="n"/>
      <c r="O2204" s="398" t="n"/>
      <c r="HM2204" s="5" t="n"/>
      <c r="HN2204" s="5" t="n"/>
      <c r="HO2204" s="5" t="n"/>
      <c r="HP2204" s="5" t="n"/>
      <c r="HQ2204" s="5" t="n"/>
      <c r="HR2204" s="5" t="n"/>
      <c r="HS2204" s="5" t="n"/>
    </row>
    <row r="2205">
      <c r="C2205" s="2" t="n"/>
      <c r="G2205" s="480" t="n"/>
      <c r="H2205" s="2" t="n"/>
      <c r="I2205" s="2" t="n"/>
      <c r="K2205" s="480" t="n"/>
      <c r="L2205" s="480" t="n"/>
      <c r="M2205" s="480" t="n"/>
      <c r="N2205" s="490" t="n"/>
      <c r="O2205" s="398" t="n"/>
      <c r="HM2205" s="5" t="n"/>
      <c r="HN2205" s="5" t="n"/>
      <c r="HO2205" s="5" t="n"/>
      <c r="HP2205" s="5" t="n"/>
      <c r="HQ2205" s="5" t="n"/>
      <c r="HR2205" s="5" t="n"/>
      <c r="HS2205" s="5" t="n"/>
    </row>
    <row r="2206">
      <c r="C2206" s="2" t="n"/>
      <c r="G2206" s="480" t="n"/>
      <c r="H2206" s="2" t="n"/>
      <c r="I2206" s="2" t="n"/>
      <c r="K2206" s="480" t="n"/>
      <c r="L2206" s="480" t="n"/>
      <c r="M2206" s="480" t="n"/>
      <c r="N2206" s="490" t="n"/>
      <c r="O2206" s="398" t="n"/>
      <c r="HM2206" s="5" t="n"/>
      <c r="HN2206" s="5" t="n"/>
      <c r="HO2206" s="5" t="n"/>
      <c r="HP2206" s="5" t="n"/>
      <c r="HQ2206" s="5" t="n"/>
      <c r="HR2206" s="5" t="n"/>
      <c r="HS2206" s="5" t="n"/>
    </row>
    <row r="2207">
      <c r="C2207" s="2" t="n"/>
      <c r="G2207" s="480" t="n"/>
      <c r="H2207" s="2" t="n"/>
      <c r="I2207" s="2" t="n"/>
      <c r="K2207" s="480" t="n"/>
      <c r="L2207" s="480" t="n"/>
      <c r="M2207" s="480" t="n"/>
      <c r="N2207" s="490" t="n"/>
      <c r="O2207" s="398" t="n"/>
      <c r="HM2207" s="5" t="n"/>
      <c r="HN2207" s="5" t="n"/>
      <c r="HO2207" s="5" t="n"/>
      <c r="HP2207" s="5" t="n"/>
      <c r="HQ2207" s="5" t="n"/>
      <c r="HR2207" s="5" t="n"/>
      <c r="HS2207" s="5" t="n"/>
    </row>
    <row r="2208">
      <c r="C2208" s="2" t="n"/>
      <c r="G2208" s="480" t="n"/>
      <c r="H2208" s="2" t="n"/>
      <c r="I2208" s="2" t="n"/>
      <c r="K2208" s="480" t="n"/>
      <c r="L2208" s="480" t="n"/>
      <c r="M2208" s="480" t="n"/>
      <c r="N2208" s="490" t="n"/>
      <c r="O2208" s="398" t="n"/>
      <c r="HM2208" s="5" t="n"/>
      <c r="HN2208" s="5" t="n"/>
      <c r="HO2208" s="5" t="n"/>
      <c r="HP2208" s="5" t="n"/>
      <c r="HQ2208" s="5" t="n"/>
      <c r="HR2208" s="5" t="n"/>
      <c r="HS2208" s="5" t="n"/>
    </row>
    <row r="2209">
      <c r="C2209" s="2" t="n"/>
      <c r="G2209" s="480" t="n"/>
      <c r="H2209" s="2" t="n"/>
      <c r="I2209" s="2" t="n"/>
      <c r="K2209" s="480" t="n"/>
      <c r="L2209" s="480" t="n"/>
      <c r="M2209" s="480" t="n"/>
      <c r="N2209" s="490" t="n"/>
      <c r="O2209" s="398" t="n"/>
      <c r="HM2209" s="5" t="n"/>
      <c r="HN2209" s="5" t="n"/>
      <c r="HO2209" s="5" t="n"/>
      <c r="HP2209" s="5" t="n"/>
      <c r="HQ2209" s="5" t="n"/>
      <c r="HR2209" s="5" t="n"/>
      <c r="HS2209" s="5" t="n"/>
    </row>
    <row r="2210">
      <c r="C2210" s="2" t="n"/>
      <c r="G2210" s="480" t="n"/>
      <c r="H2210" s="2" t="n"/>
      <c r="I2210" s="2" t="n"/>
      <c r="K2210" s="480" t="n"/>
      <c r="L2210" s="480" t="n"/>
      <c r="M2210" s="480" t="n"/>
      <c r="N2210" s="490" t="n"/>
      <c r="O2210" s="398" t="n"/>
      <c r="HM2210" s="5" t="n"/>
      <c r="HN2210" s="5" t="n"/>
      <c r="HO2210" s="5" t="n"/>
      <c r="HP2210" s="5" t="n"/>
      <c r="HQ2210" s="5" t="n"/>
      <c r="HR2210" s="5" t="n"/>
      <c r="HS2210" s="5" t="n"/>
    </row>
    <row r="2211">
      <c r="C2211" s="2" t="n"/>
      <c r="G2211" s="480" t="n"/>
      <c r="H2211" s="2" t="n"/>
      <c r="I2211" s="2" t="n"/>
      <c r="K2211" s="480" t="n"/>
      <c r="L2211" s="480" t="n"/>
      <c r="M2211" s="480" t="n"/>
      <c r="N2211" s="490" t="n"/>
      <c r="O2211" s="398" t="n"/>
      <c r="HM2211" s="5" t="n"/>
      <c r="HN2211" s="5" t="n"/>
      <c r="HO2211" s="5" t="n"/>
      <c r="HP2211" s="5" t="n"/>
      <c r="HQ2211" s="5" t="n"/>
      <c r="HR2211" s="5" t="n"/>
      <c r="HS2211" s="5" t="n"/>
    </row>
    <row r="2212">
      <c r="C2212" s="2" t="n"/>
      <c r="G2212" s="480" t="n"/>
      <c r="H2212" s="2" t="n"/>
      <c r="I2212" s="2" t="n"/>
      <c r="K2212" s="480" t="n"/>
      <c r="L2212" s="480" t="n"/>
      <c r="M2212" s="480" t="n"/>
      <c r="N2212" s="490" t="n"/>
      <c r="O2212" s="398" t="n"/>
      <c r="HM2212" s="5" t="n"/>
      <c r="HN2212" s="5" t="n"/>
      <c r="HO2212" s="5" t="n"/>
      <c r="HP2212" s="5" t="n"/>
      <c r="HQ2212" s="5" t="n"/>
      <c r="HR2212" s="5" t="n"/>
      <c r="HS2212" s="5" t="n"/>
    </row>
    <row r="2213">
      <c r="C2213" s="2" t="n"/>
      <c r="G2213" s="480" t="n"/>
      <c r="H2213" s="2" t="n"/>
      <c r="I2213" s="2" t="n"/>
      <c r="K2213" s="480" t="n"/>
      <c r="L2213" s="480" t="n"/>
      <c r="M2213" s="480" t="n"/>
      <c r="N2213" s="490" t="n"/>
      <c r="O2213" s="398" t="n"/>
      <c r="HM2213" s="5" t="n"/>
      <c r="HN2213" s="5" t="n"/>
      <c r="HO2213" s="5" t="n"/>
      <c r="HP2213" s="5" t="n"/>
      <c r="HQ2213" s="5" t="n"/>
      <c r="HR2213" s="5" t="n"/>
      <c r="HS2213" s="5" t="n"/>
    </row>
    <row r="2214">
      <c r="C2214" s="2" t="n"/>
      <c r="G2214" s="480" t="n"/>
      <c r="H2214" s="2" t="n"/>
      <c r="I2214" s="2" t="n"/>
      <c r="K2214" s="480" t="n"/>
      <c r="L2214" s="480" t="n"/>
      <c r="M2214" s="480" t="n"/>
      <c r="N2214" s="490" t="n"/>
      <c r="O2214" s="398" t="n"/>
      <c r="HM2214" s="5" t="n"/>
      <c r="HN2214" s="5" t="n"/>
      <c r="HO2214" s="5" t="n"/>
      <c r="HP2214" s="5" t="n"/>
      <c r="HQ2214" s="5" t="n"/>
      <c r="HR2214" s="5" t="n"/>
      <c r="HS2214" s="5" t="n"/>
    </row>
    <row r="2215">
      <c r="C2215" s="2" t="n"/>
      <c r="G2215" s="480" t="n"/>
      <c r="H2215" s="2" t="n"/>
      <c r="I2215" s="2" t="n"/>
      <c r="K2215" s="480" t="n"/>
      <c r="L2215" s="480" t="n"/>
      <c r="M2215" s="480" t="n"/>
      <c r="N2215" s="490" t="n"/>
      <c r="O2215" s="398" t="n"/>
      <c r="HM2215" s="5" t="n"/>
      <c r="HN2215" s="5" t="n"/>
      <c r="HO2215" s="5" t="n"/>
      <c r="HP2215" s="5" t="n"/>
      <c r="HQ2215" s="5" t="n"/>
      <c r="HR2215" s="5" t="n"/>
      <c r="HS2215" s="5" t="n"/>
    </row>
    <row r="2216">
      <c r="C2216" s="2" t="n"/>
      <c r="G2216" s="480" t="n"/>
      <c r="H2216" s="2" t="n"/>
      <c r="I2216" s="2" t="n"/>
      <c r="K2216" s="480" t="n"/>
      <c r="L2216" s="480" t="n"/>
      <c r="M2216" s="480" t="n"/>
      <c r="N2216" s="490" t="n"/>
      <c r="O2216" s="398" t="n"/>
      <c r="HM2216" s="5" t="n"/>
      <c r="HN2216" s="5" t="n"/>
      <c r="HO2216" s="5" t="n"/>
      <c r="HP2216" s="5" t="n"/>
      <c r="HQ2216" s="5" t="n"/>
      <c r="HR2216" s="5" t="n"/>
      <c r="HS2216" s="5" t="n"/>
    </row>
    <row r="2217">
      <c r="C2217" s="2" t="n"/>
      <c r="G2217" s="480" t="n"/>
      <c r="H2217" s="2" t="n"/>
      <c r="I2217" s="2" t="n"/>
      <c r="K2217" s="480" t="n"/>
      <c r="L2217" s="480" t="n"/>
      <c r="M2217" s="480" t="n"/>
      <c r="N2217" s="490" t="n"/>
      <c r="O2217" s="398" t="n"/>
      <c r="HM2217" s="5" t="n"/>
      <c r="HN2217" s="5" t="n"/>
      <c r="HO2217" s="5" t="n"/>
      <c r="HP2217" s="5" t="n"/>
      <c r="HQ2217" s="5" t="n"/>
      <c r="HR2217" s="5" t="n"/>
      <c r="HS2217" s="5" t="n"/>
    </row>
    <row r="2218">
      <c r="C2218" s="2" t="n"/>
      <c r="G2218" s="480" t="n"/>
      <c r="H2218" s="2" t="n"/>
      <c r="I2218" s="2" t="n"/>
      <c r="K2218" s="480" t="n"/>
      <c r="L2218" s="480" t="n"/>
      <c r="M2218" s="480" t="n"/>
      <c r="N2218" s="490" t="n"/>
      <c r="O2218" s="398" t="n"/>
      <c r="HM2218" s="5" t="n"/>
      <c r="HN2218" s="5" t="n"/>
      <c r="HO2218" s="5" t="n"/>
      <c r="HP2218" s="5" t="n"/>
      <c r="HQ2218" s="5" t="n"/>
      <c r="HR2218" s="5" t="n"/>
      <c r="HS2218" s="5" t="n"/>
    </row>
    <row r="2219">
      <c r="C2219" s="2" t="n"/>
      <c r="G2219" s="480" t="n"/>
      <c r="H2219" s="2" t="n"/>
      <c r="I2219" s="2" t="n"/>
      <c r="K2219" s="480" t="n"/>
      <c r="L2219" s="480" t="n"/>
      <c r="M2219" s="480" t="n"/>
      <c r="N2219" s="490" t="n"/>
      <c r="O2219" s="398" t="n"/>
      <c r="HM2219" s="5" t="n"/>
      <c r="HN2219" s="5" t="n"/>
      <c r="HO2219" s="5" t="n"/>
      <c r="HP2219" s="5" t="n"/>
      <c r="HQ2219" s="5" t="n"/>
      <c r="HR2219" s="5" t="n"/>
      <c r="HS2219" s="5" t="n"/>
    </row>
    <row r="2220">
      <c r="C2220" s="2" t="n"/>
      <c r="G2220" s="480" t="n"/>
      <c r="H2220" s="2" t="n"/>
      <c r="I2220" s="2" t="n"/>
      <c r="K2220" s="480" t="n"/>
      <c r="L2220" s="480" t="n"/>
      <c r="M2220" s="480" t="n"/>
      <c r="N2220" s="490" t="n"/>
      <c r="O2220" s="398" t="n"/>
      <c r="HM2220" s="5" t="n"/>
      <c r="HN2220" s="5" t="n"/>
      <c r="HO2220" s="5" t="n"/>
      <c r="HP2220" s="5" t="n"/>
      <c r="HQ2220" s="5" t="n"/>
      <c r="HR2220" s="5" t="n"/>
      <c r="HS2220" s="5" t="n"/>
    </row>
    <row r="2221">
      <c r="C2221" s="2" t="n"/>
      <c r="G2221" s="480" t="n"/>
      <c r="H2221" s="2" t="n"/>
      <c r="I2221" s="2" t="n"/>
      <c r="K2221" s="480" t="n"/>
      <c r="L2221" s="480" t="n"/>
      <c r="M2221" s="480" t="n"/>
      <c r="N2221" s="490" t="n"/>
      <c r="O2221" s="398" t="n"/>
      <c r="HM2221" s="5" t="n"/>
      <c r="HN2221" s="5" t="n"/>
      <c r="HO2221" s="5" t="n"/>
      <c r="HP2221" s="5" t="n"/>
      <c r="HQ2221" s="5" t="n"/>
      <c r="HR2221" s="5" t="n"/>
      <c r="HS2221" s="5" t="n"/>
    </row>
    <row r="2222">
      <c r="C2222" s="2" t="n"/>
      <c r="G2222" s="480" t="n"/>
      <c r="H2222" s="2" t="n"/>
      <c r="I2222" s="2" t="n"/>
      <c r="K2222" s="480" t="n"/>
      <c r="L2222" s="480" t="n"/>
      <c r="M2222" s="480" t="n"/>
      <c r="N2222" s="490" t="n"/>
      <c r="O2222" s="398" t="n"/>
      <c r="HM2222" s="5" t="n"/>
      <c r="HN2222" s="5" t="n"/>
      <c r="HO2222" s="5" t="n"/>
      <c r="HP2222" s="5" t="n"/>
      <c r="HQ2222" s="5" t="n"/>
      <c r="HR2222" s="5" t="n"/>
      <c r="HS2222" s="5" t="n"/>
    </row>
    <row r="2223">
      <c r="C2223" s="2" t="n"/>
      <c r="G2223" s="480" t="n"/>
      <c r="H2223" s="2" t="n"/>
      <c r="I2223" s="2" t="n"/>
      <c r="K2223" s="480" t="n"/>
      <c r="L2223" s="480" t="n"/>
      <c r="M2223" s="480" t="n"/>
      <c r="N2223" s="490" t="n"/>
      <c r="O2223" s="398" t="n"/>
      <c r="HM2223" s="5" t="n"/>
      <c r="HN2223" s="5" t="n"/>
      <c r="HO2223" s="5" t="n"/>
      <c r="HP2223" s="5" t="n"/>
      <c r="HQ2223" s="5" t="n"/>
      <c r="HR2223" s="5" t="n"/>
      <c r="HS2223" s="5" t="n"/>
    </row>
    <row r="2224">
      <c r="C2224" s="2" t="n"/>
      <c r="G2224" s="480" t="n"/>
      <c r="H2224" s="2" t="n"/>
      <c r="I2224" s="2" t="n"/>
      <c r="K2224" s="480" t="n"/>
      <c r="L2224" s="480" t="n"/>
      <c r="M2224" s="480" t="n"/>
      <c r="N2224" s="490" t="n"/>
      <c r="O2224" s="398" t="n"/>
      <c r="HM2224" s="5" t="n"/>
      <c r="HN2224" s="5" t="n"/>
      <c r="HO2224" s="5" t="n"/>
      <c r="HP2224" s="5" t="n"/>
      <c r="HQ2224" s="5" t="n"/>
      <c r="HR2224" s="5" t="n"/>
      <c r="HS2224" s="5" t="n"/>
    </row>
    <row r="2225">
      <c r="C2225" s="2" t="n"/>
      <c r="G2225" s="480" t="n"/>
      <c r="H2225" s="2" t="n"/>
      <c r="I2225" s="2" t="n"/>
      <c r="K2225" s="480" t="n"/>
      <c r="L2225" s="480" t="n"/>
      <c r="M2225" s="480" t="n"/>
      <c r="N2225" s="490" t="n"/>
      <c r="O2225" s="398" t="n"/>
      <c r="HM2225" s="5" t="n"/>
      <c r="HN2225" s="5" t="n"/>
      <c r="HO2225" s="5" t="n"/>
      <c r="HP2225" s="5" t="n"/>
      <c r="HQ2225" s="5" t="n"/>
      <c r="HR2225" s="5" t="n"/>
      <c r="HS2225" s="5" t="n"/>
    </row>
    <row r="2226">
      <c r="C2226" s="2" t="n"/>
      <c r="G2226" s="480" t="n"/>
      <c r="H2226" s="2" t="n"/>
      <c r="I2226" s="2" t="n"/>
      <c r="K2226" s="480" t="n"/>
      <c r="L2226" s="480" t="n"/>
      <c r="M2226" s="480" t="n"/>
      <c r="N2226" s="490" t="n"/>
      <c r="O2226" s="398" t="n"/>
      <c r="HM2226" s="5" t="n"/>
      <c r="HN2226" s="5" t="n"/>
      <c r="HO2226" s="5" t="n"/>
      <c r="HP2226" s="5" t="n"/>
      <c r="HQ2226" s="5" t="n"/>
      <c r="HR2226" s="5" t="n"/>
      <c r="HS2226" s="5" t="n"/>
    </row>
    <row r="2227">
      <c r="C2227" s="2" t="n"/>
      <c r="G2227" s="480" t="n"/>
      <c r="H2227" s="2" t="n"/>
      <c r="I2227" s="2" t="n"/>
      <c r="K2227" s="480" t="n"/>
      <c r="L2227" s="480" t="n"/>
      <c r="M2227" s="480" t="n"/>
      <c r="N2227" s="490" t="n"/>
      <c r="O2227" s="398" t="n"/>
      <c r="HM2227" s="5" t="n"/>
      <c r="HN2227" s="5" t="n"/>
      <c r="HO2227" s="5" t="n"/>
      <c r="HP2227" s="5" t="n"/>
      <c r="HQ2227" s="5" t="n"/>
      <c r="HR2227" s="5" t="n"/>
      <c r="HS2227" s="5" t="n"/>
    </row>
    <row r="2228">
      <c r="C2228" s="2" t="n"/>
      <c r="G2228" s="480" t="n"/>
      <c r="H2228" s="2" t="n"/>
      <c r="I2228" s="2" t="n"/>
      <c r="K2228" s="480" t="n"/>
      <c r="L2228" s="480" t="n"/>
      <c r="M2228" s="480" t="n"/>
      <c r="N2228" s="490" t="n"/>
      <c r="O2228" s="398" t="n"/>
      <c r="HM2228" s="5" t="n"/>
      <c r="HN2228" s="5" t="n"/>
      <c r="HO2228" s="5" t="n"/>
      <c r="HP2228" s="5" t="n"/>
      <c r="HQ2228" s="5" t="n"/>
      <c r="HR2228" s="5" t="n"/>
      <c r="HS2228" s="5" t="n"/>
    </row>
    <row r="2229">
      <c r="C2229" s="2" t="n"/>
      <c r="G2229" s="480" t="n"/>
      <c r="H2229" s="2" t="n"/>
      <c r="I2229" s="2" t="n"/>
      <c r="K2229" s="480" t="n"/>
      <c r="L2229" s="480" t="n"/>
      <c r="M2229" s="480" t="n"/>
      <c r="N2229" s="490" t="n"/>
      <c r="O2229" s="398" t="n"/>
      <c r="HM2229" s="5" t="n"/>
      <c r="HN2229" s="5" t="n"/>
      <c r="HO2229" s="5" t="n"/>
      <c r="HP2229" s="5" t="n"/>
      <c r="HQ2229" s="5" t="n"/>
      <c r="HR2229" s="5" t="n"/>
      <c r="HS2229" s="5" t="n"/>
    </row>
    <row r="2230">
      <c r="C2230" s="2" t="n"/>
      <c r="G2230" s="480" t="n"/>
      <c r="H2230" s="2" t="n"/>
      <c r="I2230" s="2" t="n"/>
      <c r="K2230" s="480" t="n"/>
      <c r="L2230" s="480" t="n"/>
      <c r="M2230" s="480" t="n"/>
      <c r="N2230" s="490" t="n"/>
      <c r="O2230" s="398" t="n"/>
      <c r="HM2230" s="5" t="n"/>
      <c r="HN2230" s="5" t="n"/>
      <c r="HO2230" s="5" t="n"/>
      <c r="HP2230" s="5" t="n"/>
      <c r="HQ2230" s="5" t="n"/>
      <c r="HR2230" s="5" t="n"/>
      <c r="HS2230" s="5" t="n"/>
    </row>
    <row r="2231">
      <c r="C2231" s="2" t="n"/>
      <c r="G2231" s="480" t="n"/>
      <c r="H2231" s="2" t="n"/>
      <c r="I2231" s="2" t="n"/>
      <c r="K2231" s="480" t="n"/>
      <c r="L2231" s="480" t="n"/>
      <c r="M2231" s="480" t="n"/>
      <c r="N2231" s="490" t="n"/>
      <c r="O2231" s="398" t="n"/>
      <c r="HM2231" s="5" t="n"/>
      <c r="HN2231" s="5" t="n"/>
      <c r="HO2231" s="5" t="n"/>
      <c r="HP2231" s="5" t="n"/>
      <c r="HQ2231" s="5" t="n"/>
      <c r="HR2231" s="5" t="n"/>
      <c r="HS2231" s="5" t="n"/>
    </row>
    <row r="2232">
      <c r="C2232" s="2" t="n"/>
      <c r="G2232" s="480" t="n"/>
      <c r="H2232" s="2" t="n"/>
      <c r="I2232" s="2" t="n"/>
      <c r="K2232" s="480" t="n"/>
      <c r="L2232" s="480" t="n"/>
      <c r="M2232" s="480" t="n"/>
      <c r="N2232" s="490" t="n"/>
      <c r="O2232" s="398" t="n"/>
      <c r="HM2232" s="5" t="n"/>
      <c r="HN2232" s="5" t="n"/>
      <c r="HO2232" s="5" t="n"/>
      <c r="HP2232" s="5" t="n"/>
      <c r="HQ2232" s="5" t="n"/>
      <c r="HR2232" s="5" t="n"/>
      <c r="HS2232" s="5" t="n"/>
    </row>
    <row r="2233">
      <c r="C2233" s="2" t="n"/>
      <c r="G2233" s="480" t="n"/>
      <c r="H2233" s="2" t="n"/>
      <c r="I2233" s="2" t="n"/>
      <c r="K2233" s="480" t="n"/>
      <c r="L2233" s="480" t="n"/>
      <c r="M2233" s="480" t="n"/>
      <c r="N2233" s="490" t="n"/>
      <c r="O2233" s="398" t="n"/>
      <c r="HM2233" s="5" t="n"/>
      <c r="HN2233" s="5" t="n"/>
      <c r="HO2233" s="5" t="n"/>
      <c r="HP2233" s="5" t="n"/>
      <c r="HQ2233" s="5" t="n"/>
      <c r="HR2233" s="5" t="n"/>
      <c r="HS2233" s="5" t="n"/>
    </row>
    <row r="2234">
      <c r="C2234" s="2" t="n"/>
      <c r="G2234" s="480" t="n"/>
      <c r="H2234" s="2" t="n"/>
      <c r="I2234" s="2" t="n"/>
      <c r="K2234" s="480" t="n"/>
      <c r="L2234" s="480" t="n"/>
      <c r="M2234" s="480" t="n"/>
      <c r="N2234" s="490" t="n"/>
      <c r="O2234" s="398" t="n"/>
      <c r="HM2234" s="5" t="n"/>
      <c r="HN2234" s="5" t="n"/>
      <c r="HO2234" s="5" t="n"/>
      <c r="HP2234" s="5" t="n"/>
      <c r="HQ2234" s="5" t="n"/>
      <c r="HR2234" s="5" t="n"/>
      <c r="HS2234" s="5" t="n"/>
    </row>
    <row r="2235">
      <c r="C2235" s="2" t="n"/>
      <c r="G2235" s="480" t="n"/>
      <c r="H2235" s="2" t="n"/>
      <c r="I2235" s="2" t="n"/>
      <c r="K2235" s="480" t="n"/>
      <c r="L2235" s="480" t="n"/>
      <c r="M2235" s="480" t="n"/>
      <c r="N2235" s="490" t="n"/>
      <c r="O2235" s="398" t="n"/>
      <c r="HM2235" s="5" t="n"/>
      <c r="HN2235" s="5" t="n"/>
      <c r="HO2235" s="5" t="n"/>
      <c r="HP2235" s="5" t="n"/>
      <c r="HQ2235" s="5" t="n"/>
      <c r="HR2235" s="5" t="n"/>
      <c r="HS2235" s="5" t="n"/>
    </row>
    <row r="2236">
      <c r="C2236" s="2" t="n"/>
      <c r="G2236" s="480" t="n"/>
      <c r="H2236" s="2" t="n"/>
      <c r="I2236" s="2" t="n"/>
      <c r="K2236" s="480" t="n"/>
      <c r="L2236" s="480" t="n"/>
      <c r="M2236" s="480" t="n"/>
      <c r="N2236" s="490" t="n"/>
      <c r="O2236" s="398" t="n"/>
      <c r="HM2236" s="5" t="n"/>
      <c r="HN2236" s="5" t="n"/>
      <c r="HO2236" s="5" t="n"/>
      <c r="HP2236" s="5" t="n"/>
      <c r="HQ2236" s="5" t="n"/>
      <c r="HR2236" s="5" t="n"/>
      <c r="HS2236" s="5" t="n"/>
    </row>
    <row r="2237">
      <c r="C2237" s="2" t="n"/>
      <c r="G2237" s="480" t="n"/>
      <c r="H2237" s="2" t="n"/>
      <c r="I2237" s="2" t="n"/>
      <c r="K2237" s="480" t="n"/>
      <c r="L2237" s="480" t="n"/>
      <c r="M2237" s="480" t="n"/>
      <c r="N2237" s="490" t="n"/>
      <c r="O2237" s="398" t="n"/>
      <c r="HM2237" s="5" t="n"/>
      <c r="HN2237" s="5" t="n"/>
      <c r="HO2237" s="5" t="n"/>
      <c r="HP2237" s="5" t="n"/>
      <c r="HQ2237" s="5" t="n"/>
      <c r="HR2237" s="5" t="n"/>
      <c r="HS2237" s="5" t="n"/>
    </row>
    <row r="2238">
      <c r="C2238" s="2" t="n"/>
      <c r="G2238" s="480" t="n"/>
      <c r="H2238" s="2" t="n"/>
      <c r="I2238" s="2" t="n"/>
      <c r="K2238" s="480" t="n"/>
      <c r="L2238" s="480" t="n"/>
      <c r="M2238" s="480" t="n"/>
      <c r="N2238" s="490" t="n"/>
      <c r="O2238" s="398" t="n"/>
      <c r="HM2238" s="5" t="n"/>
      <c r="HN2238" s="5" t="n"/>
      <c r="HO2238" s="5" t="n"/>
      <c r="HP2238" s="5" t="n"/>
      <c r="HQ2238" s="5" t="n"/>
      <c r="HR2238" s="5" t="n"/>
      <c r="HS2238" s="5" t="n"/>
    </row>
    <row r="2239">
      <c r="C2239" s="2" t="n"/>
      <c r="G2239" s="480" t="n"/>
      <c r="H2239" s="2" t="n"/>
      <c r="I2239" s="2" t="n"/>
      <c r="K2239" s="480" t="n"/>
      <c r="L2239" s="480" t="n"/>
      <c r="M2239" s="480" t="n"/>
      <c r="N2239" s="490" t="n"/>
      <c r="O2239" s="398" t="n"/>
      <c r="HM2239" s="5" t="n"/>
      <c r="HN2239" s="5" t="n"/>
      <c r="HO2239" s="5" t="n"/>
      <c r="HP2239" s="5" t="n"/>
      <c r="HQ2239" s="5" t="n"/>
      <c r="HR2239" s="5" t="n"/>
      <c r="HS2239" s="5" t="n"/>
    </row>
    <row r="2240">
      <c r="C2240" s="2" t="n"/>
      <c r="G2240" s="480" t="n"/>
      <c r="H2240" s="2" t="n"/>
      <c r="I2240" s="2" t="n"/>
      <c r="K2240" s="480" t="n"/>
      <c r="L2240" s="480" t="n"/>
      <c r="M2240" s="480" t="n"/>
      <c r="N2240" s="490" t="n"/>
      <c r="O2240" s="398" t="n"/>
      <c r="HM2240" s="5" t="n"/>
      <c r="HN2240" s="5" t="n"/>
      <c r="HO2240" s="5" t="n"/>
      <c r="HP2240" s="5" t="n"/>
      <c r="HQ2240" s="5" t="n"/>
      <c r="HR2240" s="5" t="n"/>
      <c r="HS2240" s="5" t="n"/>
    </row>
    <row r="2241">
      <c r="C2241" s="2" t="n"/>
      <c r="G2241" s="480" t="n"/>
      <c r="H2241" s="2" t="n"/>
      <c r="I2241" s="2" t="n"/>
      <c r="K2241" s="480" t="n"/>
      <c r="L2241" s="480" t="n"/>
      <c r="M2241" s="480" t="n"/>
      <c r="N2241" s="490" t="n"/>
      <c r="O2241" s="398" t="n"/>
      <c r="HM2241" s="5" t="n"/>
      <c r="HN2241" s="5" t="n"/>
      <c r="HO2241" s="5" t="n"/>
      <c r="HP2241" s="5" t="n"/>
      <c r="HQ2241" s="5" t="n"/>
      <c r="HR2241" s="5" t="n"/>
      <c r="HS2241" s="5" t="n"/>
    </row>
    <row r="2242">
      <c r="C2242" s="2" t="n"/>
      <c r="G2242" s="480" t="n"/>
      <c r="H2242" s="2" t="n"/>
      <c r="I2242" s="2" t="n"/>
      <c r="K2242" s="480" t="n"/>
      <c r="L2242" s="480" t="n"/>
      <c r="M2242" s="480" t="n"/>
      <c r="N2242" s="490" t="n"/>
      <c r="O2242" s="398" t="n"/>
      <c r="HM2242" s="5" t="n"/>
      <c r="HN2242" s="5" t="n"/>
      <c r="HO2242" s="5" t="n"/>
      <c r="HP2242" s="5" t="n"/>
      <c r="HQ2242" s="5" t="n"/>
      <c r="HR2242" s="5" t="n"/>
      <c r="HS2242" s="5" t="n"/>
    </row>
    <row r="2243">
      <c r="C2243" s="2" t="n"/>
      <c r="G2243" s="480" t="n"/>
      <c r="H2243" s="2" t="n"/>
      <c r="I2243" s="2" t="n"/>
      <c r="K2243" s="480" t="n"/>
      <c r="L2243" s="480" t="n"/>
      <c r="M2243" s="480" t="n"/>
      <c r="N2243" s="490" t="n"/>
      <c r="O2243" s="398" t="n"/>
      <c r="HM2243" s="5" t="n"/>
      <c r="HN2243" s="5" t="n"/>
      <c r="HO2243" s="5" t="n"/>
      <c r="HP2243" s="5" t="n"/>
      <c r="HQ2243" s="5" t="n"/>
      <c r="HR2243" s="5" t="n"/>
      <c r="HS2243" s="5" t="n"/>
    </row>
    <row r="2244">
      <c r="C2244" s="2" t="n"/>
      <c r="G2244" s="480" t="n"/>
      <c r="H2244" s="2" t="n"/>
      <c r="I2244" s="2" t="n"/>
      <c r="K2244" s="480" t="n"/>
      <c r="L2244" s="480" t="n"/>
      <c r="M2244" s="480" t="n"/>
      <c r="N2244" s="490" t="n"/>
      <c r="O2244" s="398" t="n"/>
      <c r="HM2244" s="5" t="n"/>
      <c r="HN2244" s="5" t="n"/>
      <c r="HO2244" s="5" t="n"/>
      <c r="HP2244" s="5" t="n"/>
      <c r="HQ2244" s="5" t="n"/>
      <c r="HR2244" s="5" t="n"/>
      <c r="HS2244" s="5" t="n"/>
    </row>
    <row r="2245">
      <c r="C2245" s="2" t="n"/>
      <c r="G2245" s="480" t="n"/>
      <c r="H2245" s="2" t="n"/>
      <c r="I2245" s="2" t="n"/>
      <c r="K2245" s="480" t="n"/>
      <c r="L2245" s="480" t="n"/>
      <c r="M2245" s="480" t="n"/>
      <c r="N2245" s="490" t="n"/>
      <c r="O2245" s="398" t="n"/>
      <c r="HM2245" s="5" t="n"/>
      <c r="HN2245" s="5" t="n"/>
      <c r="HO2245" s="5" t="n"/>
      <c r="HP2245" s="5" t="n"/>
      <c r="HQ2245" s="5" t="n"/>
      <c r="HR2245" s="5" t="n"/>
      <c r="HS2245" s="5" t="n"/>
    </row>
    <row r="2246">
      <c r="C2246" s="2" t="n"/>
      <c r="G2246" s="480" t="n"/>
      <c r="H2246" s="2" t="n"/>
      <c r="I2246" s="2" t="n"/>
      <c r="K2246" s="480" t="n"/>
      <c r="L2246" s="480" t="n"/>
      <c r="M2246" s="480" t="n"/>
      <c r="N2246" s="490" t="n"/>
      <c r="O2246" s="398" t="n"/>
      <c r="HM2246" s="5" t="n"/>
      <c r="HN2246" s="5" t="n"/>
      <c r="HO2246" s="5" t="n"/>
      <c r="HP2246" s="5" t="n"/>
      <c r="HQ2246" s="5" t="n"/>
      <c r="HR2246" s="5" t="n"/>
      <c r="HS2246" s="5" t="n"/>
    </row>
    <row r="2247">
      <c r="C2247" s="2" t="n"/>
      <c r="G2247" s="480" t="n"/>
      <c r="H2247" s="2" t="n"/>
      <c r="I2247" s="2" t="n"/>
      <c r="K2247" s="480" t="n"/>
      <c r="L2247" s="480" t="n"/>
      <c r="M2247" s="480" t="n"/>
      <c r="N2247" s="490" t="n"/>
      <c r="O2247" s="398" t="n"/>
      <c r="HM2247" s="5" t="n"/>
      <c r="HN2247" s="5" t="n"/>
      <c r="HO2247" s="5" t="n"/>
      <c r="HP2247" s="5" t="n"/>
      <c r="HQ2247" s="5" t="n"/>
      <c r="HR2247" s="5" t="n"/>
      <c r="HS2247" s="5" t="n"/>
    </row>
    <row r="2248">
      <c r="C2248" s="2" t="n"/>
      <c r="G2248" s="480" t="n"/>
      <c r="H2248" s="2" t="n"/>
      <c r="I2248" s="2" t="n"/>
      <c r="K2248" s="480" t="n"/>
      <c r="L2248" s="480" t="n"/>
      <c r="M2248" s="480" t="n"/>
      <c r="N2248" s="490" t="n"/>
      <c r="O2248" s="398" t="n"/>
      <c r="HM2248" s="5" t="n"/>
      <c r="HN2248" s="5" t="n"/>
      <c r="HO2248" s="5" t="n"/>
      <c r="HP2248" s="5" t="n"/>
      <c r="HQ2248" s="5" t="n"/>
      <c r="HR2248" s="5" t="n"/>
      <c r="HS2248" s="5" t="n"/>
    </row>
    <row r="2249">
      <c r="C2249" s="2" t="n"/>
      <c r="G2249" s="480" t="n"/>
      <c r="H2249" s="2" t="n"/>
      <c r="I2249" s="2" t="n"/>
      <c r="K2249" s="480" t="n"/>
      <c r="L2249" s="480" t="n"/>
      <c r="M2249" s="480" t="n"/>
      <c r="N2249" s="490" t="n"/>
      <c r="O2249" s="398" t="n"/>
      <c r="HM2249" s="5" t="n"/>
      <c r="HN2249" s="5" t="n"/>
      <c r="HO2249" s="5" t="n"/>
      <c r="HP2249" s="5" t="n"/>
      <c r="HQ2249" s="5" t="n"/>
      <c r="HR2249" s="5" t="n"/>
      <c r="HS2249" s="5" t="n"/>
    </row>
    <row r="2250">
      <c r="C2250" s="2" t="n"/>
      <c r="G2250" s="480" t="n"/>
      <c r="H2250" s="2" t="n"/>
      <c r="I2250" s="2" t="n"/>
      <c r="K2250" s="480" t="n"/>
      <c r="L2250" s="480" t="n"/>
      <c r="M2250" s="480" t="n"/>
      <c r="N2250" s="490" t="n"/>
      <c r="O2250" s="398" t="n"/>
      <c r="HM2250" s="5" t="n"/>
      <c r="HN2250" s="5" t="n"/>
      <c r="HO2250" s="5" t="n"/>
      <c r="HP2250" s="5" t="n"/>
      <c r="HQ2250" s="5" t="n"/>
      <c r="HR2250" s="5" t="n"/>
      <c r="HS2250" s="5" t="n"/>
    </row>
    <row r="2251">
      <c r="C2251" s="2" t="n"/>
      <c r="G2251" s="480" t="n"/>
      <c r="H2251" s="2" t="n"/>
      <c r="I2251" s="2" t="n"/>
      <c r="K2251" s="480" t="n"/>
      <c r="L2251" s="480" t="n"/>
      <c r="M2251" s="480" t="n"/>
      <c r="N2251" s="490" t="n"/>
      <c r="O2251" s="398" t="n"/>
      <c r="HM2251" s="5" t="n"/>
      <c r="HN2251" s="5" t="n"/>
      <c r="HO2251" s="5" t="n"/>
      <c r="HP2251" s="5" t="n"/>
      <c r="HQ2251" s="5" t="n"/>
      <c r="HR2251" s="5" t="n"/>
      <c r="HS2251" s="5" t="n"/>
    </row>
    <row r="2252">
      <c r="C2252" s="2" t="n"/>
      <c r="G2252" s="480" t="n"/>
      <c r="H2252" s="2" t="n"/>
      <c r="I2252" s="2" t="n"/>
      <c r="K2252" s="480" t="n"/>
      <c r="L2252" s="480" t="n"/>
      <c r="M2252" s="480" t="n"/>
      <c r="N2252" s="490" t="n"/>
      <c r="O2252" s="398" t="n"/>
      <c r="HM2252" s="5" t="n"/>
      <c r="HN2252" s="5" t="n"/>
      <c r="HO2252" s="5" t="n"/>
      <c r="HP2252" s="5" t="n"/>
      <c r="HQ2252" s="5" t="n"/>
      <c r="HR2252" s="5" t="n"/>
      <c r="HS2252" s="5" t="n"/>
    </row>
    <row r="2253">
      <c r="C2253" s="2" t="n"/>
      <c r="G2253" s="480" t="n"/>
      <c r="H2253" s="2" t="n"/>
      <c r="I2253" s="2" t="n"/>
      <c r="K2253" s="480" t="n"/>
      <c r="L2253" s="480" t="n"/>
      <c r="M2253" s="480" t="n"/>
      <c r="N2253" s="490" t="n"/>
      <c r="O2253" s="398" t="n"/>
      <c r="HM2253" s="5" t="n"/>
      <c r="HN2253" s="5" t="n"/>
      <c r="HO2253" s="5" t="n"/>
      <c r="HP2253" s="5" t="n"/>
      <c r="HQ2253" s="5" t="n"/>
      <c r="HR2253" s="5" t="n"/>
      <c r="HS2253" s="5" t="n"/>
    </row>
    <row r="2254">
      <c r="C2254" s="2" t="n"/>
      <c r="G2254" s="480" t="n"/>
      <c r="H2254" s="2" t="n"/>
      <c r="I2254" s="2" t="n"/>
      <c r="K2254" s="480" t="n"/>
      <c r="L2254" s="480" t="n"/>
      <c r="M2254" s="480" t="n"/>
      <c r="N2254" s="490" t="n"/>
      <c r="O2254" s="398" t="n"/>
      <c r="HM2254" s="5" t="n"/>
      <c r="HN2254" s="5" t="n"/>
      <c r="HO2254" s="5" t="n"/>
      <c r="HP2254" s="5" t="n"/>
      <c r="HQ2254" s="5" t="n"/>
      <c r="HR2254" s="5" t="n"/>
      <c r="HS2254" s="5" t="n"/>
    </row>
    <row r="2255">
      <c r="C2255" s="2" t="n"/>
      <c r="G2255" s="480" t="n"/>
      <c r="H2255" s="2" t="n"/>
      <c r="I2255" s="2" t="n"/>
      <c r="K2255" s="480" t="n"/>
      <c r="L2255" s="480" t="n"/>
      <c r="M2255" s="480" t="n"/>
      <c r="N2255" s="490" t="n"/>
      <c r="O2255" s="398" t="n"/>
      <c r="HM2255" s="5" t="n"/>
      <c r="HN2255" s="5" t="n"/>
      <c r="HO2255" s="5" t="n"/>
      <c r="HP2255" s="5" t="n"/>
      <c r="HQ2255" s="5" t="n"/>
      <c r="HR2255" s="5" t="n"/>
      <c r="HS2255" s="5" t="n"/>
    </row>
    <row r="2256">
      <c r="C2256" s="2" t="n"/>
      <c r="G2256" s="480" t="n"/>
      <c r="H2256" s="2" t="n"/>
      <c r="I2256" s="2" t="n"/>
      <c r="K2256" s="480" t="n"/>
      <c r="L2256" s="480" t="n"/>
      <c r="M2256" s="480" t="n"/>
      <c r="N2256" s="490" t="n"/>
      <c r="O2256" s="398" t="n"/>
      <c r="HM2256" s="5" t="n"/>
      <c r="HN2256" s="5" t="n"/>
      <c r="HO2256" s="5" t="n"/>
      <c r="HP2256" s="5" t="n"/>
      <c r="HQ2256" s="5" t="n"/>
      <c r="HR2256" s="5" t="n"/>
      <c r="HS2256" s="5" t="n"/>
    </row>
    <row r="2257">
      <c r="C2257" s="2" t="n"/>
      <c r="G2257" s="480" t="n"/>
      <c r="H2257" s="2" t="n"/>
      <c r="I2257" s="2" t="n"/>
      <c r="K2257" s="480" t="n"/>
      <c r="L2257" s="480" t="n"/>
      <c r="M2257" s="480" t="n"/>
      <c r="N2257" s="490" t="n"/>
      <c r="O2257" s="398" t="n"/>
      <c r="HM2257" s="5" t="n"/>
      <c r="HN2257" s="5" t="n"/>
      <c r="HO2257" s="5" t="n"/>
      <c r="HP2257" s="5" t="n"/>
      <c r="HQ2257" s="5" t="n"/>
      <c r="HR2257" s="5" t="n"/>
      <c r="HS2257" s="5" t="n"/>
    </row>
    <row r="2258">
      <c r="C2258" s="2" t="n"/>
      <c r="G2258" s="480" t="n"/>
      <c r="H2258" s="2" t="n"/>
      <c r="I2258" s="2" t="n"/>
      <c r="K2258" s="480" t="n"/>
      <c r="L2258" s="480" t="n"/>
      <c r="M2258" s="480" t="n"/>
      <c r="N2258" s="490" t="n"/>
      <c r="O2258" s="398" t="n"/>
      <c r="HM2258" s="5" t="n"/>
      <c r="HN2258" s="5" t="n"/>
      <c r="HO2258" s="5" t="n"/>
      <c r="HP2258" s="5" t="n"/>
      <c r="HQ2258" s="5" t="n"/>
      <c r="HR2258" s="5" t="n"/>
      <c r="HS2258" s="5" t="n"/>
    </row>
    <row r="2259">
      <c r="C2259" s="2" t="n"/>
      <c r="G2259" s="480" t="n"/>
      <c r="H2259" s="2" t="n"/>
      <c r="I2259" s="2" t="n"/>
      <c r="K2259" s="480" t="n"/>
      <c r="L2259" s="480" t="n"/>
      <c r="M2259" s="480" t="n"/>
      <c r="N2259" s="490" t="n"/>
      <c r="O2259" s="398" t="n"/>
      <c r="HM2259" s="5" t="n"/>
      <c r="HN2259" s="5" t="n"/>
      <c r="HO2259" s="5" t="n"/>
      <c r="HP2259" s="5" t="n"/>
      <c r="HQ2259" s="5" t="n"/>
      <c r="HR2259" s="5" t="n"/>
      <c r="HS2259" s="5" t="n"/>
    </row>
    <row r="2260">
      <c r="C2260" s="2" t="n"/>
      <c r="G2260" s="480" t="n"/>
      <c r="H2260" s="2" t="n"/>
      <c r="I2260" s="2" t="n"/>
      <c r="K2260" s="480" t="n"/>
      <c r="L2260" s="480" t="n"/>
      <c r="M2260" s="480" t="n"/>
      <c r="N2260" s="490" t="n"/>
      <c r="O2260" s="398" t="n"/>
      <c r="HM2260" s="5" t="n"/>
      <c r="HN2260" s="5" t="n"/>
      <c r="HO2260" s="5" t="n"/>
      <c r="HP2260" s="5" t="n"/>
      <c r="HQ2260" s="5" t="n"/>
      <c r="HR2260" s="5" t="n"/>
      <c r="HS2260" s="5" t="n"/>
    </row>
    <row r="2261">
      <c r="C2261" s="2" t="n"/>
      <c r="G2261" s="480" t="n"/>
      <c r="H2261" s="2" t="n"/>
      <c r="I2261" s="2" t="n"/>
      <c r="K2261" s="480" t="n"/>
      <c r="L2261" s="480" t="n"/>
      <c r="M2261" s="480" t="n"/>
      <c r="N2261" s="490" t="n"/>
      <c r="O2261" s="398" t="n"/>
      <c r="HM2261" s="5" t="n"/>
      <c r="HN2261" s="5" t="n"/>
      <c r="HO2261" s="5" t="n"/>
      <c r="HP2261" s="5" t="n"/>
      <c r="HQ2261" s="5" t="n"/>
      <c r="HR2261" s="5" t="n"/>
      <c r="HS2261" s="5" t="n"/>
    </row>
    <row r="2262">
      <c r="C2262" s="2" t="n"/>
      <c r="G2262" s="480" t="n"/>
      <c r="H2262" s="2" t="n"/>
      <c r="I2262" s="2" t="n"/>
      <c r="K2262" s="480" t="n"/>
      <c r="L2262" s="480" t="n"/>
      <c r="M2262" s="480" t="n"/>
      <c r="N2262" s="490" t="n"/>
      <c r="O2262" s="398" t="n"/>
      <c r="HM2262" s="5" t="n"/>
      <c r="HN2262" s="5" t="n"/>
      <c r="HO2262" s="5" t="n"/>
      <c r="HP2262" s="5" t="n"/>
      <c r="HQ2262" s="5" t="n"/>
      <c r="HR2262" s="5" t="n"/>
      <c r="HS2262" s="5" t="n"/>
    </row>
    <row r="2263">
      <c r="C2263" s="2" t="n"/>
      <c r="G2263" s="480" t="n"/>
      <c r="H2263" s="2" t="n"/>
      <c r="I2263" s="2" t="n"/>
      <c r="K2263" s="480" t="n"/>
      <c r="L2263" s="480" t="n"/>
      <c r="M2263" s="480" t="n"/>
      <c r="N2263" s="490" t="n"/>
      <c r="O2263" s="398" t="n"/>
      <c r="HM2263" s="5" t="n"/>
      <c r="HN2263" s="5" t="n"/>
      <c r="HO2263" s="5" t="n"/>
      <c r="HP2263" s="5" t="n"/>
      <c r="HQ2263" s="5" t="n"/>
      <c r="HR2263" s="5" t="n"/>
      <c r="HS2263" s="5" t="n"/>
    </row>
    <row r="2264">
      <c r="C2264" s="2" t="n"/>
      <c r="G2264" s="480" t="n"/>
      <c r="H2264" s="2" t="n"/>
      <c r="I2264" s="2" t="n"/>
      <c r="K2264" s="480" t="n"/>
      <c r="L2264" s="480" t="n"/>
      <c r="M2264" s="480" t="n"/>
      <c r="N2264" s="490" t="n"/>
      <c r="O2264" s="398" t="n"/>
      <c r="HM2264" s="5" t="n"/>
      <c r="HN2264" s="5" t="n"/>
      <c r="HO2264" s="5" t="n"/>
      <c r="HP2264" s="5" t="n"/>
      <c r="HQ2264" s="5" t="n"/>
      <c r="HR2264" s="5" t="n"/>
      <c r="HS2264" s="5" t="n"/>
    </row>
    <row r="2265">
      <c r="C2265" s="2" t="n"/>
      <c r="G2265" s="480" t="n"/>
      <c r="H2265" s="2" t="n"/>
      <c r="I2265" s="2" t="n"/>
      <c r="K2265" s="480" t="n"/>
      <c r="L2265" s="480" t="n"/>
      <c r="M2265" s="480" t="n"/>
      <c r="N2265" s="490" t="n"/>
      <c r="O2265" s="398" t="n"/>
      <c r="HM2265" s="5" t="n"/>
      <c r="HN2265" s="5" t="n"/>
      <c r="HO2265" s="5" t="n"/>
      <c r="HP2265" s="5" t="n"/>
      <c r="HQ2265" s="5" t="n"/>
      <c r="HR2265" s="5" t="n"/>
      <c r="HS2265" s="5" t="n"/>
    </row>
    <row r="2266">
      <c r="C2266" s="2" t="n"/>
      <c r="G2266" s="480" t="n"/>
      <c r="H2266" s="2" t="n"/>
      <c r="I2266" s="2" t="n"/>
      <c r="K2266" s="480" t="n"/>
      <c r="L2266" s="480" t="n"/>
      <c r="M2266" s="480" t="n"/>
      <c r="N2266" s="490" t="n"/>
      <c r="O2266" s="398" t="n"/>
      <c r="HM2266" s="5" t="n"/>
      <c r="HN2266" s="5" t="n"/>
      <c r="HO2266" s="5" t="n"/>
      <c r="HP2266" s="5" t="n"/>
      <c r="HQ2266" s="5" t="n"/>
      <c r="HR2266" s="5" t="n"/>
      <c r="HS2266" s="5" t="n"/>
    </row>
    <row r="2267">
      <c r="C2267" s="2" t="n"/>
      <c r="G2267" s="480" t="n"/>
      <c r="H2267" s="2" t="n"/>
      <c r="I2267" s="2" t="n"/>
      <c r="K2267" s="480" t="n"/>
      <c r="L2267" s="480" t="n"/>
      <c r="M2267" s="480" t="n"/>
      <c r="N2267" s="490" t="n"/>
      <c r="O2267" s="398" t="n"/>
      <c r="HM2267" s="5" t="n"/>
      <c r="HN2267" s="5" t="n"/>
      <c r="HO2267" s="5" t="n"/>
      <c r="HP2267" s="5" t="n"/>
      <c r="HQ2267" s="5" t="n"/>
      <c r="HR2267" s="5" t="n"/>
      <c r="HS2267" s="5" t="n"/>
    </row>
    <row r="2268">
      <c r="C2268" s="2" t="n"/>
      <c r="G2268" s="480" t="n"/>
      <c r="H2268" s="2" t="n"/>
      <c r="I2268" s="2" t="n"/>
      <c r="K2268" s="480" t="n"/>
      <c r="L2268" s="480" t="n"/>
      <c r="M2268" s="480" t="n"/>
      <c r="N2268" s="490" t="n"/>
      <c r="O2268" s="398" t="n"/>
      <c r="HM2268" s="5" t="n"/>
      <c r="HN2268" s="5" t="n"/>
      <c r="HO2268" s="5" t="n"/>
      <c r="HP2268" s="5" t="n"/>
      <c r="HQ2268" s="5" t="n"/>
      <c r="HR2268" s="5" t="n"/>
      <c r="HS2268" s="5" t="n"/>
    </row>
    <row r="2269">
      <c r="C2269" s="2" t="n"/>
      <c r="G2269" s="480" t="n"/>
      <c r="H2269" s="2" t="n"/>
      <c r="I2269" s="2" t="n"/>
      <c r="K2269" s="480" t="n"/>
      <c r="L2269" s="480" t="n"/>
      <c r="M2269" s="480" t="n"/>
      <c r="N2269" s="490" t="n"/>
      <c r="O2269" s="398" t="n"/>
      <c r="HM2269" s="5" t="n"/>
      <c r="HN2269" s="5" t="n"/>
      <c r="HO2269" s="5" t="n"/>
      <c r="HP2269" s="5" t="n"/>
      <c r="HQ2269" s="5" t="n"/>
      <c r="HR2269" s="5" t="n"/>
      <c r="HS2269" s="5" t="n"/>
    </row>
    <row r="2270">
      <c r="C2270" s="2" t="n"/>
      <c r="G2270" s="480" t="n"/>
      <c r="H2270" s="2" t="n"/>
      <c r="I2270" s="2" t="n"/>
      <c r="K2270" s="480" t="n"/>
      <c r="L2270" s="480" t="n"/>
      <c r="M2270" s="480" t="n"/>
      <c r="N2270" s="490" t="n"/>
      <c r="O2270" s="398" t="n"/>
      <c r="HM2270" s="5" t="n"/>
      <c r="HN2270" s="5" t="n"/>
      <c r="HO2270" s="5" t="n"/>
      <c r="HP2270" s="5" t="n"/>
      <c r="HQ2270" s="5" t="n"/>
      <c r="HR2270" s="5" t="n"/>
      <c r="HS2270" s="5" t="n"/>
    </row>
    <row r="2271">
      <c r="C2271" s="2" t="n"/>
      <c r="G2271" s="480" t="n"/>
      <c r="H2271" s="2" t="n"/>
      <c r="I2271" s="2" t="n"/>
      <c r="K2271" s="480" t="n"/>
      <c r="L2271" s="480" t="n"/>
      <c r="M2271" s="480" t="n"/>
      <c r="N2271" s="490" t="n"/>
      <c r="O2271" s="398" t="n"/>
      <c r="HM2271" s="5" t="n"/>
      <c r="HN2271" s="5" t="n"/>
      <c r="HO2271" s="5" t="n"/>
      <c r="HP2271" s="5" t="n"/>
      <c r="HQ2271" s="5" t="n"/>
      <c r="HR2271" s="5" t="n"/>
      <c r="HS2271" s="5" t="n"/>
    </row>
    <row r="2272">
      <c r="C2272" s="2" t="n"/>
      <c r="G2272" s="480" t="n"/>
      <c r="H2272" s="2" t="n"/>
      <c r="I2272" s="2" t="n"/>
      <c r="K2272" s="480" t="n"/>
      <c r="L2272" s="480" t="n"/>
      <c r="M2272" s="480" t="n"/>
      <c r="N2272" s="490" t="n"/>
      <c r="O2272" s="398" t="n"/>
      <c r="HM2272" s="5" t="n"/>
      <c r="HN2272" s="5" t="n"/>
      <c r="HO2272" s="5" t="n"/>
      <c r="HP2272" s="5" t="n"/>
      <c r="HQ2272" s="5" t="n"/>
      <c r="HR2272" s="5" t="n"/>
      <c r="HS2272" s="5" t="n"/>
    </row>
    <row r="2273">
      <c r="C2273" s="2" t="n"/>
      <c r="G2273" s="480" t="n"/>
      <c r="H2273" s="2" t="n"/>
      <c r="I2273" s="2" t="n"/>
      <c r="K2273" s="480" t="n"/>
      <c r="L2273" s="480" t="n"/>
      <c r="M2273" s="480" t="n"/>
      <c r="N2273" s="490" t="n"/>
      <c r="O2273" s="398" t="n"/>
      <c r="HM2273" s="5" t="n"/>
      <c r="HN2273" s="5" t="n"/>
      <c r="HO2273" s="5" t="n"/>
      <c r="HP2273" s="5" t="n"/>
      <c r="HQ2273" s="5" t="n"/>
      <c r="HR2273" s="5" t="n"/>
      <c r="HS2273" s="5" t="n"/>
    </row>
    <row r="2274">
      <c r="C2274" s="2" t="n"/>
      <c r="G2274" s="480" t="n"/>
      <c r="H2274" s="2" t="n"/>
      <c r="I2274" s="2" t="n"/>
      <c r="K2274" s="480" t="n"/>
      <c r="L2274" s="480" t="n"/>
      <c r="M2274" s="480" t="n"/>
      <c r="N2274" s="490" t="n"/>
      <c r="O2274" s="398" t="n"/>
      <c r="HM2274" s="5" t="n"/>
      <c r="HN2274" s="5" t="n"/>
      <c r="HO2274" s="5" t="n"/>
      <c r="HP2274" s="5" t="n"/>
      <c r="HQ2274" s="5" t="n"/>
      <c r="HR2274" s="5" t="n"/>
      <c r="HS2274" s="5" t="n"/>
    </row>
    <row r="2275">
      <c r="C2275" s="2" t="n"/>
      <c r="G2275" s="480" t="n"/>
      <c r="H2275" s="2" t="n"/>
      <c r="I2275" s="2" t="n"/>
      <c r="K2275" s="480" t="n"/>
      <c r="L2275" s="480" t="n"/>
      <c r="M2275" s="480" t="n"/>
      <c r="N2275" s="490" t="n"/>
      <c r="O2275" s="398" t="n"/>
      <c r="HM2275" s="5" t="n"/>
      <c r="HN2275" s="5" t="n"/>
      <c r="HO2275" s="5" t="n"/>
      <c r="HP2275" s="5" t="n"/>
      <c r="HQ2275" s="5" t="n"/>
      <c r="HR2275" s="5" t="n"/>
      <c r="HS2275" s="5" t="n"/>
    </row>
    <row r="2276">
      <c r="C2276" s="2" t="n"/>
      <c r="G2276" s="480" t="n"/>
      <c r="H2276" s="2" t="n"/>
      <c r="I2276" s="2" t="n"/>
      <c r="K2276" s="480" t="n"/>
      <c r="L2276" s="480" t="n"/>
      <c r="M2276" s="480" t="n"/>
      <c r="N2276" s="490" t="n"/>
      <c r="O2276" s="398" t="n"/>
      <c r="HM2276" s="5" t="n"/>
      <c r="HN2276" s="5" t="n"/>
      <c r="HO2276" s="5" t="n"/>
      <c r="HP2276" s="5" t="n"/>
      <c r="HQ2276" s="5" t="n"/>
      <c r="HR2276" s="5" t="n"/>
      <c r="HS2276" s="5" t="n"/>
    </row>
    <row r="2277">
      <c r="C2277" s="2" t="n"/>
      <c r="G2277" s="480" t="n"/>
      <c r="H2277" s="2" t="n"/>
      <c r="I2277" s="2" t="n"/>
      <c r="K2277" s="480" t="n"/>
      <c r="L2277" s="480" t="n"/>
      <c r="M2277" s="480" t="n"/>
      <c r="N2277" s="490" t="n"/>
      <c r="O2277" s="398" t="n"/>
      <c r="HM2277" s="5" t="n"/>
      <c r="HN2277" s="5" t="n"/>
      <c r="HO2277" s="5" t="n"/>
      <c r="HP2277" s="5" t="n"/>
      <c r="HQ2277" s="5" t="n"/>
      <c r="HR2277" s="5" t="n"/>
      <c r="HS2277" s="5" t="n"/>
    </row>
    <row r="2278">
      <c r="C2278" s="2" t="n"/>
      <c r="G2278" s="480" t="n"/>
      <c r="H2278" s="2" t="n"/>
      <c r="I2278" s="2" t="n"/>
      <c r="K2278" s="480" t="n"/>
      <c r="L2278" s="480" t="n"/>
      <c r="M2278" s="480" t="n"/>
      <c r="N2278" s="490" t="n"/>
      <c r="O2278" s="398" t="n"/>
      <c r="HM2278" s="5" t="n"/>
      <c r="HN2278" s="5" t="n"/>
      <c r="HO2278" s="5" t="n"/>
      <c r="HP2278" s="5" t="n"/>
      <c r="HQ2278" s="5" t="n"/>
      <c r="HR2278" s="5" t="n"/>
      <c r="HS2278" s="5" t="n"/>
    </row>
    <row r="2279">
      <c r="C2279" s="2" t="n"/>
      <c r="G2279" s="480" t="n"/>
      <c r="H2279" s="2" t="n"/>
      <c r="I2279" s="2" t="n"/>
      <c r="K2279" s="480" t="n"/>
      <c r="L2279" s="480" t="n"/>
      <c r="M2279" s="480" t="n"/>
      <c r="N2279" s="490" t="n"/>
      <c r="O2279" s="398" t="n"/>
      <c r="HM2279" s="5" t="n"/>
      <c r="HN2279" s="5" t="n"/>
      <c r="HO2279" s="5" t="n"/>
      <c r="HP2279" s="5" t="n"/>
      <c r="HQ2279" s="5" t="n"/>
      <c r="HR2279" s="5" t="n"/>
      <c r="HS2279" s="5" t="n"/>
    </row>
    <row r="2280">
      <c r="C2280" s="2" t="n"/>
      <c r="G2280" s="480" t="n"/>
      <c r="H2280" s="2" t="n"/>
      <c r="I2280" s="2" t="n"/>
      <c r="K2280" s="480" t="n"/>
      <c r="L2280" s="480" t="n"/>
      <c r="M2280" s="480" t="n"/>
      <c r="N2280" s="490" t="n"/>
      <c r="O2280" s="398" t="n"/>
      <c r="HM2280" s="5" t="n"/>
      <c r="HN2280" s="5" t="n"/>
      <c r="HO2280" s="5" t="n"/>
      <c r="HP2280" s="5" t="n"/>
      <c r="HQ2280" s="5" t="n"/>
      <c r="HR2280" s="5" t="n"/>
      <c r="HS2280" s="5" t="n"/>
    </row>
    <row r="2281">
      <c r="C2281" s="2" t="n"/>
      <c r="G2281" s="480" t="n"/>
      <c r="H2281" s="2" t="n"/>
      <c r="I2281" s="2" t="n"/>
      <c r="K2281" s="480" t="n"/>
      <c r="L2281" s="480" t="n"/>
      <c r="M2281" s="480" t="n"/>
      <c r="N2281" s="490" t="n"/>
      <c r="O2281" s="398" t="n"/>
      <c r="HM2281" s="5" t="n"/>
      <c r="HN2281" s="5" t="n"/>
      <c r="HO2281" s="5" t="n"/>
      <c r="HP2281" s="5" t="n"/>
      <c r="HQ2281" s="5" t="n"/>
      <c r="HR2281" s="5" t="n"/>
      <c r="HS2281" s="5" t="n"/>
    </row>
    <row r="2282">
      <c r="C2282" s="2" t="n"/>
      <c r="G2282" s="480" t="n"/>
      <c r="H2282" s="2" t="n"/>
      <c r="I2282" s="2" t="n"/>
      <c r="K2282" s="480" t="n"/>
      <c r="L2282" s="480" t="n"/>
      <c r="M2282" s="480" t="n"/>
      <c r="N2282" s="490" t="n"/>
      <c r="O2282" s="398" t="n"/>
      <c r="HM2282" s="5" t="n"/>
      <c r="HN2282" s="5" t="n"/>
      <c r="HO2282" s="5" t="n"/>
      <c r="HP2282" s="5" t="n"/>
      <c r="HQ2282" s="5" t="n"/>
      <c r="HR2282" s="5" t="n"/>
      <c r="HS2282" s="5" t="n"/>
    </row>
    <row r="2283">
      <c r="C2283" s="2" t="n"/>
      <c r="G2283" s="480" t="n"/>
      <c r="H2283" s="2" t="n"/>
      <c r="I2283" s="2" t="n"/>
      <c r="K2283" s="480" t="n"/>
      <c r="L2283" s="480" t="n"/>
      <c r="M2283" s="480" t="n"/>
      <c r="N2283" s="490" t="n"/>
      <c r="O2283" s="398" t="n"/>
      <c r="HM2283" s="5" t="n"/>
      <c r="HN2283" s="5" t="n"/>
      <c r="HO2283" s="5" t="n"/>
      <c r="HP2283" s="5" t="n"/>
      <c r="HQ2283" s="5" t="n"/>
      <c r="HR2283" s="5" t="n"/>
      <c r="HS2283" s="5" t="n"/>
    </row>
    <row r="2284">
      <c r="C2284" s="2" t="n"/>
      <c r="G2284" s="480" t="n"/>
      <c r="H2284" s="2" t="n"/>
      <c r="I2284" s="2" t="n"/>
      <c r="K2284" s="480" t="n"/>
      <c r="L2284" s="480" t="n"/>
      <c r="M2284" s="480" t="n"/>
      <c r="N2284" s="490" t="n"/>
      <c r="O2284" s="398" t="n"/>
      <c r="HM2284" s="5" t="n"/>
      <c r="HN2284" s="5" t="n"/>
      <c r="HO2284" s="5" t="n"/>
      <c r="HP2284" s="5" t="n"/>
      <c r="HQ2284" s="5" t="n"/>
      <c r="HR2284" s="5" t="n"/>
      <c r="HS2284" s="5" t="n"/>
    </row>
    <row r="2285">
      <c r="C2285" s="2" t="n"/>
      <c r="G2285" s="480" t="n"/>
      <c r="H2285" s="2" t="n"/>
      <c r="I2285" s="2" t="n"/>
      <c r="K2285" s="480" t="n"/>
      <c r="L2285" s="480" t="n"/>
      <c r="M2285" s="480" t="n"/>
      <c r="N2285" s="490" t="n"/>
      <c r="O2285" s="398" t="n"/>
      <c r="HM2285" s="5" t="n"/>
      <c r="HN2285" s="5" t="n"/>
      <c r="HO2285" s="5" t="n"/>
      <c r="HP2285" s="5" t="n"/>
      <c r="HQ2285" s="5" t="n"/>
      <c r="HR2285" s="5" t="n"/>
      <c r="HS2285" s="5" t="n"/>
    </row>
    <row r="2286">
      <c r="C2286" s="2" t="n"/>
      <c r="G2286" s="480" t="n"/>
      <c r="H2286" s="2" t="n"/>
      <c r="I2286" s="2" t="n"/>
      <c r="K2286" s="480" t="n"/>
      <c r="L2286" s="480" t="n"/>
      <c r="M2286" s="480" t="n"/>
      <c r="N2286" s="490" t="n"/>
      <c r="O2286" s="398" t="n"/>
      <c r="HM2286" s="5" t="n"/>
      <c r="HN2286" s="5" t="n"/>
      <c r="HO2286" s="5" t="n"/>
      <c r="HP2286" s="5" t="n"/>
      <c r="HQ2286" s="5" t="n"/>
      <c r="HR2286" s="5" t="n"/>
      <c r="HS2286" s="5" t="n"/>
    </row>
    <row r="2287">
      <c r="C2287" s="2" t="n"/>
      <c r="G2287" s="480" t="n"/>
      <c r="H2287" s="2" t="n"/>
      <c r="I2287" s="2" t="n"/>
      <c r="K2287" s="480" t="n"/>
      <c r="L2287" s="480" t="n"/>
      <c r="M2287" s="480" t="n"/>
      <c r="N2287" s="490" t="n"/>
      <c r="O2287" s="398" t="n"/>
      <c r="HM2287" s="5" t="n"/>
      <c r="HN2287" s="5" t="n"/>
      <c r="HO2287" s="5" t="n"/>
      <c r="HP2287" s="5" t="n"/>
      <c r="HQ2287" s="5" t="n"/>
      <c r="HR2287" s="5" t="n"/>
      <c r="HS2287" s="5" t="n"/>
    </row>
    <row r="2288">
      <c r="C2288" s="2" t="n"/>
      <c r="G2288" s="480" t="n"/>
      <c r="H2288" s="2" t="n"/>
      <c r="I2288" s="2" t="n"/>
      <c r="K2288" s="480" t="n"/>
      <c r="L2288" s="480" t="n"/>
      <c r="M2288" s="480" t="n"/>
      <c r="N2288" s="490" t="n"/>
      <c r="O2288" s="398" t="n"/>
      <c r="HM2288" s="5" t="n"/>
      <c r="HN2288" s="5" t="n"/>
      <c r="HO2288" s="5" t="n"/>
      <c r="HP2288" s="5" t="n"/>
      <c r="HQ2288" s="5" t="n"/>
      <c r="HR2288" s="5" t="n"/>
      <c r="HS2288" s="5" t="n"/>
    </row>
    <row r="2289">
      <c r="C2289" s="2" t="n"/>
      <c r="G2289" s="480" t="n"/>
      <c r="H2289" s="2" t="n"/>
      <c r="I2289" s="2" t="n"/>
      <c r="K2289" s="480" t="n"/>
      <c r="L2289" s="480" t="n"/>
      <c r="M2289" s="480" t="n"/>
      <c r="N2289" s="490" t="n"/>
      <c r="O2289" s="398" t="n"/>
      <c r="HM2289" s="5" t="n"/>
      <c r="HN2289" s="5" t="n"/>
      <c r="HO2289" s="5" t="n"/>
      <c r="HP2289" s="5" t="n"/>
      <c r="HQ2289" s="5" t="n"/>
      <c r="HR2289" s="5" t="n"/>
      <c r="HS2289" s="5" t="n"/>
    </row>
    <row r="2290">
      <c r="C2290" s="2" t="n"/>
      <c r="G2290" s="480" t="n"/>
      <c r="H2290" s="2" t="n"/>
      <c r="I2290" s="2" t="n"/>
      <c r="K2290" s="480" t="n"/>
      <c r="L2290" s="480" t="n"/>
      <c r="M2290" s="480" t="n"/>
      <c r="N2290" s="490" t="n"/>
      <c r="O2290" s="398" t="n"/>
      <c r="HM2290" s="5" t="n"/>
      <c r="HN2290" s="5" t="n"/>
      <c r="HO2290" s="5" t="n"/>
      <c r="HP2290" s="5" t="n"/>
      <c r="HQ2290" s="5" t="n"/>
      <c r="HR2290" s="5" t="n"/>
      <c r="HS2290" s="5" t="n"/>
    </row>
    <row r="2291">
      <c r="C2291" s="2" t="n"/>
      <c r="G2291" s="480" t="n"/>
      <c r="H2291" s="2" t="n"/>
      <c r="I2291" s="2" t="n"/>
      <c r="K2291" s="480" t="n"/>
      <c r="L2291" s="480" t="n"/>
      <c r="M2291" s="480" t="n"/>
      <c r="N2291" s="490" t="n"/>
      <c r="O2291" s="398" t="n"/>
      <c r="HM2291" s="5" t="n"/>
      <c r="HN2291" s="5" t="n"/>
      <c r="HO2291" s="5" t="n"/>
      <c r="HP2291" s="5" t="n"/>
      <c r="HQ2291" s="5" t="n"/>
      <c r="HR2291" s="5" t="n"/>
      <c r="HS2291" s="5" t="n"/>
    </row>
    <row r="2292">
      <c r="C2292" s="2" t="n"/>
      <c r="G2292" s="480" t="n"/>
      <c r="H2292" s="2" t="n"/>
      <c r="I2292" s="2" t="n"/>
      <c r="K2292" s="480" t="n"/>
      <c r="L2292" s="480" t="n"/>
      <c r="M2292" s="480" t="n"/>
      <c r="N2292" s="490" t="n"/>
      <c r="O2292" s="398" t="n"/>
      <c r="HM2292" s="5" t="n"/>
      <c r="HN2292" s="5" t="n"/>
      <c r="HO2292" s="5" t="n"/>
      <c r="HP2292" s="5" t="n"/>
      <c r="HQ2292" s="5" t="n"/>
      <c r="HR2292" s="5" t="n"/>
      <c r="HS2292" s="5" t="n"/>
    </row>
    <row r="2293">
      <c r="C2293" s="2" t="n"/>
      <c r="G2293" s="480" t="n"/>
      <c r="H2293" s="2" t="n"/>
      <c r="I2293" s="2" t="n"/>
      <c r="K2293" s="480" t="n"/>
      <c r="L2293" s="480" t="n"/>
      <c r="M2293" s="480" t="n"/>
      <c r="N2293" s="490" t="n"/>
      <c r="O2293" s="398" t="n"/>
      <c r="HM2293" s="5" t="n"/>
      <c r="HN2293" s="5" t="n"/>
      <c r="HO2293" s="5" t="n"/>
      <c r="HP2293" s="5" t="n"/>
      <c r="HQ2293" s="5" t="n"/>
      <c r="HR2293" s="5" t="n"/>
      <c r="HS2293" s="5" t="n"/>
    </row>
    <row r="2294">
      <c r="C2294" s="2" t="n"/>
      <c r="G2294" s="480" t="n"/>
      <c r="H2294" s="2" t="n"/>
      <c r="I2294" s="2" t="n"/>
      <c r="K2294" s="480" t="n"/>
      <c r="L2294" s="480" t="n"/>
      <c r="M2294" s="480" t="n"/>
      <c r="N2294" s="490" t="n"/>
      <c r="O2294" s="398" t="n"/>
      <c r="HM2294" s="5" t="n"/>
      <c r="HN2294" s="5" t="n"/>
      <c r="HO2294" s="5" t="n"/>
      <c r="HP2294" s="5" t="n"/>
      <c r="HQ2294" s="5" t="n"/>
      <c r="HR2294" s="5" t="n"/>
      <c r="HS2294" s="5" t="n"/>
    </row>
    <row r="2295">
      <c r="C2295" s="2" t="n"/>
      <c r="G2295" s="480" t="n"/>
      <c r="H2295" s="2" t="n"/>
      <c r="I2295" s="2" t="n"/>
      <c r="K2295" s="480" t="n"/>
      <c r="L2295" s="480" t="n"/>
      <c r="M2295" s="480" t="n"/>
      <c r="N2295" s="490" t="n"/>
      <c r="O2295" s="398" t="n"/>
      <c r="HM2295" s="5" t="n"/>
      <c r="HN2295" s="5" t="n"/>
      <c r="HO2295" s="5" t="n"/>
      <c r="HP2295" s="5" t="n"/>
      <c r="HQ2295" s="5" t="n"/>
      <c r="HR2295" s="5" t="n"/>
      <c r="HS2295" s="5" t="n"/>
    </row>
    <row r="2296">
      <c r="C2296" s="2" t="n"/>
      <c r="G2296" s="480" t="n"/>
      <c r="H2296" s="2" t="n"/>
      <c r="I2296" s="2" t="n"/>
      <c r="K2296" s="480" t="n"/>
      <c r="L2296" s="480" t="n"/>
      <c r="M2296" s="480" t="n"/>
      <c r="N2296" s="490" t="n"/>
      <c r="O2296" s="398" t="n"/>
      <c r="HM2296" s="5" t="n"/>
      <c r="HN2296" s="5" t="n"/>
      <c r="HO2296" s="5" t="n"/>
      <c r="HP2296" s="5" t="n"/>
      <c r="HQ2296" s="5" t="n"/>
      <c r="HR2296" s="5" t="n"/>
      <c r="HS2296" s="5" t="n"/>
    </row>
    <row r="2297">
      <c r="C2297" s="2" t="n"/>
      <c r="G2297" s="480" t="n"/>
      <c r="H2297" s="2" t="n"/>
      <c r="I2297" s="2" t="n"/>
      <c r="K2297" s="480" t="n"/>
      <c r="L2297" s="480" t="n"/>
      <c r="M2297" s="480" t="n"/>
      <c r="N2297" s="490" t="n"/>
      <c r="O2297" s="398" t="n"/>
      <c r="HM2297" s="5" t="n"/>
      <c r="HN2297" s="5" t="n"/>
      <c r="HO2297" s="5" t="n"/>
      <c r="HP2297" s="5" t="n"/>
      <c r="HQ2297" s="5" t="n"/>
      <c r="HR2297" s="5" t="n"/>
      <c r="HS2297" s="5" t="n"/>
    </row>
    <row r="2298">
      <c r="C2298" s="2" t="n"/>
      <c r="G2298" s="480" t="n"/>
      <c r="H2298" s="2" t="n"/>
      <c r="I2298" s="2" t="n"/>
      <c r="K2298" s="480" t="n"/>
      <c r="L2298" s="480" t="n"/>
      <c r="M2298" s="480" t="n"/>
      <c r="N2298" s="490" t="n"/>
      <c r="O2298" s="398" t="n"/>
      <c r="HM2298" s="5" t="n"/>
      <c r="HN2298" s="5" t="n"/>
      <c r="HO2298" s="5" t="n"/>
      <c r="HP2298" s="5" t="n"/>
      <c r="HQ2298" s="5" t="n"/>
      <c r="HR2298" s="5" t="n"/>
      <c r="HS2298" s="5" t="n"/>
    </row>
    <row r="2299">
      <c r="C2299" s="2" t="n"/>
      <c r="G2299" s="480" t="n"/>
      <c r="H2299" s="2" t="n"/>
      <c r="I2299" s="2" t="n"/>
      <c r="K2299" s="480" t="n"/>
      <c r="L2299" s="480" t="n"/>
      <c r="M2299" s="480" t="n"/>
      <c r="N2299" s="490" t="n"/>
      <c r="O2299" s="398" t="n"/>
      <c r="HM2299" s="5" t="n"/>
      <c r="HN2299" s="5" t="n"/>
      <c r="HO2299" s="5" t="n"/>
      <c r="HP2299" s="5" t="n"/>
      <c r="HQ2299" s="5" t="n"/>
      <c r="HR2299" s="5" t="n"/>
      <c r="HS2299" s="5" t="n"/>
    </row>
    <row r="2300">
      <c r="C2300" s="2" t="n"/>
      <c r="G2300" s="480" t="n"/>
      <c r="H2300" s="2" t="n"/>
      <c r="I2300" s="2" t="n"/>
      <c r="K2300" s="480" t="n"/>
      <c r="L2300" s="480" t="n"/>
      <c r="M2300" s="480" t="n"/>
      <c r="N2300" s="490" t="n"/>
      <c r="O2300" s="398" t="n"/>
      <c r="HM2300" s="5" t="n"/>
      <c r="HN2300" s="5" t="n"/>
      <c r="HO2300" s="5" t="n"/>
      <c r="HP2300" s="5" t="n"/>
      <c r="HQ2300" s="5" t="n"/>
      <c r="HR2300" s="5" t="n"/>
      <c r="HS2300" s="5" t="n"/>
    </row>
    <row r="2301">
      <c r="C2301" s="2" t="n"/>
      <c r="G2301" s="480" t="n"/>
      <c r="H2301" s="2" t="n"/>
      <c r="I2301" s="2" t="n"/>
      <c r="K2301" s="480" t="n"/>
      <c r="L2301" s="480" t="n"/>
      <c r="M2301" s="480" t="n"/>
      <c r="N2301" s="490" t="n"/>
      <c r="O2301" s="398" t="n"/>
      <c r="HM2301" s="5" t="n"/>
      <c r="HN2301" s="5" t="n"/>
      <c r="HO2301" s="5" t="n"/>
      <c r="HP2301" s="5" t="n"/>
      <c r="HQ2301" s="5" t="n"/>
      <c r="HR2301" s="5" t="n"/>
      <c r="HS2301" s="5" t="n"/>
    </row>
    <row r="2302">
      <c r="C2302" s="2" t="n"/>
      <c r="G2302" s="480" t="n"/>
      <c r="H2302" s="2" t="n"/>
      <c r="I2302" s="2" t="n"/>
      <c r="K2302" s="480" t="n"/>
      <c r="L2302" s="480" t="n"/>
      <c r="M2302" s="480" t="n"/>
      <c r="N2302" s="490" t="n"/>
      <c r="O2302" s="398" t="n"/>
      <c r="HM2302" s="5" t="n"/>
      <c r="HN2302" s="5" t="n"/>
      <c r="HO2302" s="5" t="n"/>
      <c r="HP2302" s="5" t="n"/>
      <c r="HQ2302" s="5" t="n"/>
      <c r="HR2302" s="5" t="n"/>
      <c r="HS2302" s="5" t="n"/>
    </row>
    <row r="2303">
      <c r="C2303" s="2" t="n"/>
      <c r="G2303" s="480" t="n"/>
      <c r="H2303" s="2" t="n"/>
      <c r="I2303" s="2" t="n"/>
      <c r="K2303" s="480" t="n"/>
      <c r="L2303" s="480" t="n"/>
      <c r="M2303" s="480" t="n"/>
      <c r="N2303" s="490" t="n"/>
      <c r="O2303" s="398" t="n"/>
      <c r="HM2303" s="5" t="n"/>
      <c r="HN2303" s="5" t="n"/>
      <c r="HO2303" s="5" t="n"/>
      <c r="HP2303" s="5" t="n"/>
      <c r="HQ2303" s="5" t="n"/>
      <c r="HR2303" s="5" t="n"/>
      <c r="HS2303" s="5" t="n"/>
    </row>
    <row r="2304">
      <c r="C2304" s="2" t="n"/>
      <c r="G2304" s="480" t="n"/>
      <c r="H2304" s="2" t="n"/>
      <c r="I2304" s="2" t="n"/>
      <c r="K2304" s="480" t="n"/>
      <c r="L2304" s="480" t="n"/>
      <c r="M2304" s="480" t="n"/>
      <c r="N2304" s="490" t="n"/>
      <c r="O2304" s="398" t="n"/>
      <c r="HM2304" s="5" t="n"/>
      <c r="HN2304" s="5" t="n"/>
      <c r="HO2304" s="5" t="n"/>
      <c r="HP2304" s="5" t="n"/>
      <c r="HQ2304" s="5" t="n"/>
      <c r="HR2304" s="5" t="n"/>
      <c r="HS2304" s="5" t="n"/>
    </row>
    <row r="2305">
      <c r="C2305" s="2" t="n"/>
      <c r="G2305" s="480" t="n"/>
      <c r="H2305" s="2" t="n"/>
      <c r="I2305" s="2" t="n"/>
      <c r="K2305" s="480" t="n"/>
      <c r="L2305" s="480" t="n"/>
      <c r="M2305" s="480" t="n"/>
      <c r="N2305" s="490" t="n"/>
      <c r="O2305" s="398" t="n"/>
      <c r="HM2305" s="5" t="n"/>
      <c r="HN2305" s="5" t="n"/>
      <c r="HO2305" s="5" t="n"/>
      <c r="HP2305" s="5" t="n"/>
      <c r="HQ2305" s="5" t="n"/>
      <c r="HR2305" s="5" t="n"/>
      <c r="HS2305" s="5" t="n"/>
    </row>
    <row r="2306">
      <c r="C2306" s="2" t="n"/>
      <c r="G2306" s="480" t="n"/>
      <c r="H2306" s="2" t="n"/>
      <c r="I2306" s="2" t="n"/>
      <c r="K2306" s="480" t="n"/>
      <c r="L2306" s="480" t="n"/>
      <c r="M2306" s="480" t="n"/>
      <c r="N2306" s="490" t="n"/>
      <c r="O2306" s="398" t="n"/>
      <c r="HM2306" s="5" t="n"/>
      <c r="HN2306" s="5" t="n"/>
      <c r="HO2306" s="5" t="n"/>
      <c r="HP2306" s="5" t="n"/>
      <c r="HQ2306" s="5" t="n"/>
      <c r="HR2306" s="5" t="n"/>
      <c r="HS2306" s="5" t="n"/>
    </row>
    <row r="2307">
      <c r="C2307" s="2" t="n"/>
      <c r="G2307" s="480" t="n"/>
      <c r="H2307" s="2" t="n"/>
      <c r="I2307" s="2" t="n"/>
      <c r="K2307" s="480" t="n"/>
      <c r="L2307" s="480" t="n"/>
      <c r="M2307" s="480" t="n"/>
      <c r="N2307" s="490" t="n"/>
      <c r="O2307" s="398" t="n"/>
      <c r="HM2307" s="5" t="n"/>
      <c r="HN2307" s="5" t="n"/>
      <c r="HO2307" s="5" t="n"/>
      <c r="HP2307" s="5" t="n"/>
      <c r="HQ2307" s="5" t="n"/>
      <c r="HR2307" s="5" t="n"/>
      <c r="HS2307" s="5" t="n"/>
    </row>
    <row r="2308">
      <c r="C2308" s="2" t="n"/>
      <c r="G2308" s="480" t="n"/>
      <c r="H2308" s="2" t="n"/>
      <c r="I2308" s="2" t="n"/>
      <c r="K2308" s="480" t="n"/>
      <c r="L2308" s="480" t="n"/>
      <c r="M2308" s="480" t="n"/>
      <c r="N2308" s="490" t="n"/>
      <c r="O2308" s="398" t="n"/>
      <c r="HM2308" s="5" t="n"/>
      <c r="HN2308" s="5" t="n"/>
      <c r="HO2308" s="5" t="n"/>
      <c r="HP2308" s="5" t="n"/>
      <c r="HQ2308" s="5" t="n"/>
      <c r="HR2308" s="5" t="n"/>
      <c r="HS2308" s="5" t="n"/>
    </row>
    <row r="2309">
      <c r="C2309" s="2" t="n"/>
      <c r="G2309" s="480" t="n"/>
      <c r="H2309" s="2" t="n"/>
      <c r="I2309" s="2" t="n"/>
      <c r="K2309" s="480" t="n"/>
      <c r="L2309" s="480" t="n"/>
      <c r="M2309" s="480" t="n"/>
      <c r="N2309" s="490" t="n"/>
      <c r="O2309" s="398" t="n"/>
      <c r="HM2309" s="5" t="n"/>
      <c r="HN2309" s="5" t="n"/>
      <c r="HO2309" s="5" t="n"/>
      <c r="HP2309" s="5" t="n"/>
      <c r="HQ2309" s="5" t="n"/>
      <c r="HR2309" s="5" t="n"/>
      <c r="HS2309" s="5" t="n"/>
    </row>
    <row r="2310">
      <c r="C2310" s="2" t="n"/>
      <c r="G2310" s="480" t="n"/>
      <c r="H2310" s="2" t="n"/>
      <c r="I2310" s="2" t="n"/>
      <c r="K2310" s="480" t="n"/>
      <c r="L2310" s="480" t="n"/>
      <c r="M2310" s="480" t="n"/>
      <c r="N2310" s="490" t="n"/>
      <c r="O2310" s="398" t="n"/>
      <c r="HM2310" s="5" t="n"/>
      <c r="HN2310" s="5" t="n"/>
      <c r="HO2310" s="5" t="n"/>
      <c r="HP2310" s="5" t="n"/>
      <c r="HQ2310" s="5" t="n"/>
      <c r="HR2310" s="5" t="n"/>
      <c r="HS2310" s="5" t="n"/>
    </row>
    <row r="2311">
      <c r="C2311" s="2" t="n"/>
      <c r="G2311" s="480" t="n"/>
      <c r="H2311" s="2" t="n"/>
      <c r="I2311" s="2" t="n"/>
      <c r="K2311" s="480" t="n"/>
      <c r="L2311" s="480" t="n"/>
      <c r="M2311" s="480" t="n"/>
      <c r="N2311" s="490" t="n"/>
      <c r="O2311" s="398" t="n"/>
      <c r="HM2311" s="5" t="n"/>
      <c r="HN2311" s="5" t="n"/>
      <c r="HO2311" s="5" t="n"/>
      <c r="HP2311" s="5" t="n"/>
      <c r="HQ2311" s="5" t="n"/>
      <c r="HR2311" s="5" t="n"/>
      <c r="HS2311" s="5" t="n"/>
    </row>
    <row r="2312">
      <c r="C2312" s="2" t="n"/>
      <c r="G2312" s="480" t="n"/>
      <c r="H2312" s="2" t="n"/>
      <c r="I2312" s="2" t="n"/>
      <c r="K2312" s="480" t="n"/>
      <c r="L2312" s="480" t="n"/>
      <c r="M2312" s="480" t="n"/>
      <c r="N2312" s="490" t="n"/>
      <c r="O2312" s="398" t="n"/>
      <c r="HM2312" s="5" t="n"/>
      <c r="HN2312" s="5" t="n"/>
      <c r="HO2312" s="5" t="n"/>
      <c r="HP2312" s="5" t="n"/>
      <c r="HQ2312" s="5" t="n"/>
      <c r="HR2312" s="5" t="n"/>
      <c r="HS2312" s="5" t="n"/>
    </row>
    <row r="2313">
      <c r="C2313" s="2" t="n"/>
      <c r="G2313" s="480" t="n"/>
      <c r="H2313" s="2" t="n"/>
      <c r="I2313" s="2" t="n"/>
      <c r="K2313" s="480" t="n"/>
      <c r="L2313" s="480" t="n"/>
      <c r="M2313" s="480" t="n"/>
      <c r="N2313" s="490" t="n"/>
      <c r="O2313" s="398" t="n"/>
      <c r="HM2313" s="5" t="n"/>
      <c r="HN2313" s="5" t="n"/>
      <c r="HO2313" s="5" t="n"/>
      <c r="HP2313" s="5" t="n"/>
      <c r="HQ2313" s="5" t="n"/>
      <c r="HR2313" s="5" t="n"/>
      <c r="HS2313" s="5" t="n"/>
    </row>
    <row r="2314">
      <c r="C2314" s="2" t="n"/>
      <c r="G2314" s="480" t="n"/>
      <c r="H2314" s="2" t="n"/>
      <c r="I2314" s="2" t="n"/>
      <c r="K2314" s="480" t="n"/>
      <c r="L2314" s="480" t="n"/>
      <c r="M2314" s="480" t="n"/>
      <c r="N2314" s="490" t="n"/>
      <c r="O2314" s="398" t="n"/>
      <c r="HM2314" s="5" t="n"/>
      <c r="HN2314" s="5" t="n"/>
      <c r="HO2314" s="5" t="n"/>
      <c r="HP2314" s="5" t="n"/>
      <c r="HQ2314" s="5" t="n"/>
      <c r="HR2314" s="5" t="n"/>
      <c r="HS2314" s="5" t="n"/>
    </row>
    <row r="2315">
      <c r="C2315" s="2" t="n"/>
      <c r="G2315" s="480" t="n"/>
      <c r="H2315" s="2" t="n"/>
      <c r="I2315" s="2" t="n"/>
      <c r="K2315" s="480" t="n"/>
      <c r="L2315" s="480" t="n"/>
      <c r="M2315" s="480" t="n"/>
      <c r="N2315" s="490" t="n"/>
      <c r="O2315" s="398" t="n"/>
      <c r="HM2315" s="5" t="n"/>
      <c r="HN2315" s="5" t="n"/>
      <c r="HO2315" s="5" t="n"/>
      <c r="HP2315" s="5" t="n"/>
      <c r="HQ2315" s="5" t="n"/>
      <c r="HR2315" s="5" t="n"/>
      <c r="HS2315" s="5" t="n"/>
    </row>
    <row r="2316">
      <c r="C2316" s="2" t="n"/>
      <c r="G2316" s="480" t="n"/>
      <c r="H2316" s="2" t="n"/>
      <c r="I2316" s="2" t="n"/>
      <c r="K2316" s="480" t="n"/>
      <c r="L2316" s="480" t="n"/>
      <c r="M2316" s="480" t="n"/>
      <c r="N2316" s="490" t="n"/>
      <c r="O2316" s="398" t="n"/>
      <c r="HM2316" s="5" t="n"/>
      <c r="HN2316" s="5" t="n"/>
      <c r="HO2316" s="5" t="n"/>
      <c r="HP2316" s="5" t="n"/>
      <c r="HQ2316" s="5" t="n"/>
      <c r="HR2316" s="5" t="n"/>
      <c r="HS2316" s="5" t="n"/>
    </row>
    <row r="2317">
      <c r="C2317" s="2" t="n"/>
      <c r="G2317" s="480" t="n"/>
      <c r="H2317" s="2" t="n"/>
      <c r="I2317" s="2" t="n"/>
      <c r="K2317" s="480" t="n"/>
      <c r="L2317" s="480" t="n"/>
      <c r="M2317" s="480" t="n"/>
      <c r="N2317" s="490" t="n"/>
      <c r="O2317" s="398" t="n"/>
      <c r="HM2317" s="5" t="n"/>
      <c r="HN2317" s="5" t="n"/>
      <c r="HO2317" s="5" t="n"/>
      <c r="HP2317" s="5" t="n"/>
      <c r="HQ2317" s="5" t="n"/>
      <c r="HR2317" s="5" t="n"/>
      <c r="HS2317" s="5" t="n"/>
    </row>
    <row r="2318">
      <c r="C2318" s="2" t="n"/>
      <c r="G2318" s="480" t="n"/>
      <c r="H2318" s="2" t="n"/>
      <c r="I2318" s="2" t="n"/>
      <c r="K2318" s="480" t="n"/>
      <c r="L2318" s="480" t="n"/>
      <c r="M2318" s="480" t="n"/>
      <c r="N2318" s="490" t="n"/>
      <c r="O2318" s="398" t="n"/>
      <c r="HM2318" s="5" t="n"/>
      <c r="HN2318" s="5" t="n"/>
      <c r="HO2318" s="5" t="n"/>
      <c r="HP2318" s="5" t="n"/>
      <c r="HQ2318" s="5" t="n"/>
      <c r="HR2318" s="5" t="n"/>
      <c r="HS2318" s="5" t="n"/>
    </row>
    <row r="2319">
      <c r="C2319" s="2" t="n"/>
      <c r="G2319" s="480" t="n"/>
      <c r="H2319" s="2" t="n"/>
      <c r="I2319" s="2" t="n"/>
      <c r="K2319" s="480" t="n"/>
      <c r="L2319" s="480" t="n"/>
      <c r="M2319" s="480" t="n"/>
      <c r="N2319" s="490" t="n"/>
      <c r="O2319" s="398" t="n"/>
      <c r="HM2319" s="5" t="n"/>
      <c r="HN2319" s="5" t="n"/>
      <c r="HO2319" s="5" t="n"/>
      <c r="HP2319" s="5" t="n"/>
      <c r="HQ2319" s="5" t="n"/>
      <c r="HR2319" s="5" t="n"/>
      <c r="HS2319" s="5" t="n"/>
    </row>
    <row r="2320">
      <c r="C2320" s="2" t="n"/>
      <c r="G2320" s="480" t="n"/>
      <c r="H2320" s="2" t="n"/>
      <c r="I2320" s="2" t="n"/>
      <c r="K2320" s="480" t="n"/>
      <c r="L2320" s="480" t="n"/>
      <c r="M2320" s="480" t="n"/>
      <c r="N2320" s="490" t="n"/>
      <c r="O2320" s="398" t="n"/>
      <c r="HM2320" s="5" t="n"/>
      <c r="HN2320" s="5" t="n"/>
      <c r="HO2320" s="5" t="n"/>
      <c r="HP2320" s="5" t="n"/>
      <c r="HQ2320" s="5" t="n"/>
      <c r="HR2320" s="5" t="n"/>
      <c r="HS2320" s="5" t="n"/>
    </row>
    <row r="2321">
      <c r="C2321" s="2" t="n"/>
      <c r="G2321" s="480" t="n"/>
      <c r="H2321" s="2" t="n"/>
      <c r="I2321" s="2" t="n"/>
      <c r="K2321" s="480" t="n"/>
      <c r="L2321" s="480" t="n"/>
      <c r="M2321" s="480" t="n"/>
      <c r="N2321" s="490" t="n"/>
      <c r="O2321" s="398" t="n"/>
      <c r="HM2321" s="5" t="n"/>
      <c r="HN2321" s="5" t="n"/>
      <c r="HO2321" s="5" t="n"/>
      <c r="HP2321" s="5" t="n"/>
      <c r="HQ2321" s="5" t="n"/>
      <c r="HR2321" s="5" t="n"/>
      <c r="HS2321" s="5" t="n"/>
    </row>
    <row r="2322">
      <c r="C2322" s="2" t="n"/>
      <c r="G2322" s="480" t="n"/>
      <c r="H2322" s="2" t="n"/>
      <c r="I2322" s="2" t="n"/>
      <c r="K2322" s="480" t="n"/>
      <c r="L2322" s="480" t="n"/>
      <c r="M2322" s="480" t="n"/>
      <c r="N2322" s="490" t="n"/>
      <c r="O2322" s="398" t="n"/>
      <c r="HM2322" s="5" t="n"/>
      <c r="HN2322" s="5" t="n"/>
      <c r="HO2322" s="5" t="n"/>
      <c r="HP2322" s="5" t="n"/>
      <c r="HQ2322" s="5" t="n"/>
      <c r="HR2322" s="5" t="n"/>
      <c r="HS2322" s="5" t="n"/>
    </row>
    <row r="2323">
      <c r="C2323" s="2" t="n"/>
      <c r="G2323" s="480" t="n"/>
      <c r="H2323" s="2" t="n"/>
      <c r="I2323" s="2" t="n"/>
      <c r="K2323" s="480" t="n"/>
      <c r="L2323" s="480" t="n"/>
      <c r="M2323" s="480" t="n"/>
      <c r="N2323" s="490" t="n"/>
      <c r="O2323" s="398" t="n"/>
      <c r="HM2323" s="5" t="n"/>
      <c r="HN2323" s="5" t="n"/>
      <c r="HO2323" s="5" t="n"/>
      <c r="HP2323" s="5" t="n"/>
      <c r="HQ2323" s="5" t="n"/>
      <c r="HR2323" s="5" t="n"/>
      <c r="HS2323" s="5" t="n"/>
    </row>
    <row r="2324">
      <c r="C2324" s="2" t="n"/>
      <c r="G2324" s="480" t="n"/>
      <c r="H2324" s="2" t="n"/>
      <c r="I2324" s="2" t="n"/>
      <c r="K2324" s="480" t="n"/>
      <c r="L2324" s="480" t="n"/>
      <c r="M2324" s="480" t="n"/>
      <c r="N2324" s="490" t="n"/>
      <c r="O2324" s="398" t="n"/>
      <c r="HM2324" s="5" t="n"/>
      <c r="HN2324" s="5" t="n"/>
      <c r="HO2324" s="5" t="n"/>
      <c r="HP2324" s="5" t="n"/>
      <c r="HQ2324" s="5" t="n"/>
      <c r="HR2324" s="5" t="n"/>
      <c r="HS2324" s="5" t="n"/>
    </row>
    <row r="2325">
      <c r="C2325" s="2" t="n"/>
      <c r="G2325" s="480" t="n"/>
      <c r="H2325" s="2" t="n"/>
      <c r="I2325" s="2" t="n"/>
      <c r="K2325" s="480" t="n"/>
      <c r="L2325" s="480" t="n"/>
      <c r="M2325" s="480" t="n"/>
      <c r="N2325" s="490" t="n"/>
      <c r="O2325" s="398" t="n"/>
      <c r="HM2325" s="5" t="n"/>
      <c r="HN2325" s="5" t="n"/>
      <c r="HO2325" s="5" t="n"/>
      <c r="HP2325" s="5" t="n"/>
      <c r="HQ2325" s="5" t="n"/>
      <c r="HR2325" s="5" t="n"/>
      <c r="HS2325" s="5" t="n"/>
    </row>
    <row r="2326">
      <c r="C2326" s="2" t="n"/>
      <c r="G2326" s="480" t="n"/>
      <c r="H2326" s="2" t="n"/>
      <c r="I2326" s="2" t="n"/>
      <c r="K2326" s="480" t="n"/>
      <c r="L2326" s="480" t="n"/>
      <c r="M2326" s="480" t="n"/>
      <c r="N2326" s="490" t="n"/>
      <c r="O2326" s="398" t="n"/>
      <c r="HM2326" s="5" t="n"/>
      <c r="HN2326" s="5" t="n"/>
      <c r="HO2326" s="5" t="n"/>
      <c r="HP2326" s="5" t="n"/>
      <c r="HQ2326" s="5" t="n"/>
      <c r="HR2326" s="5" t="n"/>
      <c r="HS2326" s="5" t="n"/>
    </row>
    <row r="2327">
      <c r="C2327" s="2" t="n"/>
      <c r="G2327" s="480" t="n"/>
      <c r="H2327" s="2" t="n"/>
      <c r="I2327" s="2" t="n"/>
      <c r="K2327" s="480" t="n"/>
      <c r="L2327" s="480" t="n"/>
      <c r="M2327" s="480" t="n"/>
      <c r="N2327" s="490" t="n"/>
      <c r="O2327" s="398" t="n"/>
      <c r="HM2327" s="5" t="n"/>
      <c r="HN2327" s="5" t="n"/>
      <c r="HO2327" s="5" t="n"/>
      <c r="HP2327" s="5" t="n"/>
      <c r="HQ2327" s="5" t="n"/>
      <c r="HR2327" s="5" t="n"/>
      <c r="HS2327" s="5" t="n"/>
    </row>
    <row r="2328">
      <c r="C2328" s="2" t="n"/>
      <c r="G2328" s="480" t="n"/>
      <c r="H2328" s="2" t="n"/>
      <c r="I2328" s="2" t="n"/>
      <c r="K2328" s="480" t="n"/>
      <c r="L2328" s="480" t="n"/>
      <c r="M2328" s="480" t="n"/>
      <c r="N2328" s="490" t="n"/>
      <c r="O2328" s="398" t="n"/>
      <c r="HM2328" s="5" t="n"/>
      <c r="HN2328" s="5" t="n"/>
      <c r="HO2328" s="5" t="n"/>
      <c r="HP2328" s="5" t="n"/>
      <c r="HQ2328" s="5" t="n"/>
      <c r="HR2328" s="5" t="n"/>
      <c r="HS2328" s="5" t="n"/>
    </row>
    <row r="2329">
      <c r="C2329" s="2" t="n"/>
      <c r="G2329" s="480" t="n"/>
      <c r="H2329" s="2" t="n"/>
      <c r="I2329" s="2" t="n"/>
      <c r="K2329" s="480" t="n"/>
      <c r="L2329" s="480" t="n"/>
      <c r="M2329" s="480" t="n"/>
      <c r="N2329" s="490" t="n"/>
      <c r="O2329" s="398" t="n"/>
      <c r="HM2329" s="5" t="n"/>
      <c r="HN2329" s="5" t="n"/>
      <c r="HO2329" s="5" t="n"/>
      <c r="HP2329" s="5" t="n"/>
      <c r="HQ2329" s="5" t="n"/>
      <c r="HR2329" s="5" t="n"/>
      <c r="HS2329" s="5" t="n"/>
    </row>
    <row r="2330">
      <c r="C2330" s="2" t="n"/>
      <c r="G2330" s="480" t="n"/>
      <c r="H2330" s="2" t="n"/>
      <c r="I2330" s="2" t="n"/>
      <c r="K2330" s="480" t="n"/>
      <c r="L2330" s="480" t="n"/>
      <c r="M2330" s="480" t="n"/>
      <c r="N2330" s="490" t="n"/>
      <c r="O2330" s="398" t="n"/>
      <c r="HM2330" s="5" t="n"/>
      <c r="HN2330" s="5" t="n"/>
      <c r="HO2330" s="5" t="n"/>
      <c r="HP2330" s="5" t="n"/>
      <c r="HQ2330" s="5" t="n"/>
      <c r="HR2330" s="5" t="n"/>
      <c r="HS2330" s="5" t="n"/>
    </row>
    <row r="2331">
      <c r="C2331" s="2" t="n"/>
      <c r="G2331" s="480" t="n"/>
      <c r="H2331" s="2" t="n"/>
      <c r="I2331" s="2" t="n"/>
      <c r="K2331" s="480" t="n"/>
      <c r="L2331" s="480" t="n"/>
      <c r="M2331" s="480" t="n"/>
      <c r="N2331" s="490" t="n"/>
      <c r="O2331" s="398" t="n"/>
      <c r="HM2331" s="5" t="n"/>
      <c r="HN2331" s="5" t="n"/>
      <c r="HO2331" s="5" t="n"/>
      <c r="HP2331" s="5" t="n"/>
      <c r="HQ2331" s="5" t="n"/>
      <c r="HR2331" s="5" t="n"/>
      <c r="HS2331" s="5" t="n"/>
    </row>
    <row r="2332">
      <c r="C2332" s="2" t="n"/>
      <c r="G2332" s="480" t="n"/>
      <c r="H2332" s="2" t="n"/>
      <c r="I2332" s="2" t="n"/>
      <c r="K2332" s="480" t="n"/>
      <c r="L2332" s="480" t="n"/>
      <c r="M2332" s="480" t="n"/>
      <c r="N2332" s="490" t="n"/>
      <c r="O2332" s="398" t="n"/>
      <c r="HM2332" s="5" t="n"/>
      <c r="HN2332" s="5" t="n"/>
      <c r="HO2332" s="5" t="n"/>
      <c r="HP2332" s="5" t="n"/>
      <c r="HQ2332" s="5" t="n"/>
      <c r="HR2332" s="5" t="n"/>
      <c r="HS2332" s="5" t="n"/>
    </row>
    <row r="2333">
      <c r="C2333" s="2" t="n"/>
      <c r="G2333" s="480" t="n"/>
      <c r="H2333" s="2" t="n"/>
      <c r="I2333" s="2" t="n"/>
      <c r="K2333" s="480" t="n"/>
      <c r="L2333" s="480" t="n"/>
      <c r="M2333" s="480" t="n"/>
      <c r="N2333" s="490" t="n"/>
      <c r="O2333" s="398" t="n"/>
      <c r="HM2333" s="5" t="n"/>
      <c r="HN2333" s="5" t="n"/>
      <c r="HO2333" s="5" t="n"/>
      <c r="HP2333" s="5" t="n"/>
      <c r="HQ2333" s="5" t="n"/>
      <c r="HR2333" s="5" t="n"/>
      <c r="HS2333" s="5" t="n"/>
    </row>
    <row r="2334">
      <c r="C2334" s="2" t="n"/>
      <c r="G2334" s="480" t="n"/>
      <c r="H2334" s="2" t="n"/>
      <c r="I2334" s="2" t="n"/>
      <c r="K2334" s="480" t="n"/>
      <c r="L2334" s="480" t="n"/>
      <c r="M2334" s="480" t="n"/>
      <c r="N2334" s="490" t="n"/>
      <c r="O2334" s="398" t="n"/>
      <c r="HM2334" s="5" t="n"/>
      <c r="HN2334" s="5" t="n"/>
      <c r="HO2334" s="5" t="n"/>
      <c r="HP2334" s="5" t="n"/>
      <c r="HQ2334" s="5" t="n"/>
      <c r="HR2334" s="5" t="n"/>
      <c r="HS2334" s="5" t="n"/>
    </row>
    <row r="2335">
      <c r="C2335" s="2" t="n"/>
      <c r="G2335" s="480" t="n"/>
      <c r="H2335" s="2" t="n"/>
      <c r="I2335" s="2" t="n"/>
      <c r="K2335" s="480" t="n"/>
      <c r="L2335" s="480" t="n"/>
      <c r="M2335" s="480" t="n"/>
      <c r="N2335" s="490" t="n"/>
      <c r="O2335" s="398" t="n"/>
      <c r="HM2335" s="5" t="n"/>
      <c r="HN2335" s="5" t="n"/>
      <c r="HO2335" s="5" t="n"/>
      <c r="HP2335" s="5" t="n"/>
      <c r="HQ2335" s="5" t="n"/>
      <c r="HR2335" s="5" t="n"/>
      <c r="HS2335" s="5" t="n"/>
    </row>
    <row r="2336">
      <c r="C2336" s="2" t="n"/>
      <c r="G2336" s="480" t="n"/>
      <c r="H2336" s="2" t="n"/>
      <c r="I2336" s="2" t="n"/>
      <c r="K2336" s="480" t="n"/>
      <c r="L2336" s="480" t="n"/>
      <c r="M2336" s="480" t="n"/>
      <c r="N2336" s="490" t="n"/>
      <c r="O2336" s="398" t="n"/>
      <c r="HM2336" s="5" t="n"/>
      <c r="HN2336" s="5" t="n"/>
      <c r="HO2336" s="5" t="n"/>
      <c r="HP2336" s="5" t="n"/>
      <c r="HQ2336" s="5" t="n"/>
      <c r="HR2336" s="5" t="n"/>
      <c r="HS2336" s="5" t="n"/>
    </row>
    <row r="2337">
      <c r="C2337" s="2" t="n"/>
      <c r="G2337" s="480" t="n"/>
      <c r="H2337" s="2" t="n"/>
      <c r="I2337" s="2" t="n"/>
      <c r="K2337" s="480" t="n"/>
      <c r="L2337" s="480" t="n"/>
      <c r="M2337" s="480" t="n"/>
      <c r="N2337" s="490" t="n"/>
      <c r="O2337" s="398" t="n"/>
      <c r="HM2337" s="5" t="n"/>
      <c r="HN2337" s="5" t="n"/>
      <c r="HO2337" s="5" t="n"/>
      <c r="HP2337" s="5" t="n"/>
      <c r="HQ2337" s="5" t="n"/>
      <c r="HR2337" s="5" t="n"/>
      <c r="HS2337" s="5" t="n"/>
    </row>
    <row r="2338">
      <c r="C2338" s="2" t="n"/>
      <c r="G2338" s="480" t="n"/>
      <c r="H2338" s="2" t="n"/>
      <c r="I2338" s="2" t="n"/>
      <c r="K2338" s="480" t="n"/>
      <c r="L2338" s="480" t="n"/>
      <c r="M2338" s="480" t="n"/>
      <c r="N2338" s="490" t="n"/>
      <c r="O2338" s="398" t="n"/>
      <c r="HM2338" s="5" t="n"/>
      <c r="HN2338" s="5" t="n"/>
      <c r="HO2338" s="5" t="n"/>
      <c r="HP2338" s="5" t="n"/>
      <c r="HQ2338" s="5" t="n"/>
      <c r="HR2338" s="5" t="n"/>
      <c r="HS2338" s="5" t="n"/>
    </row>
    <row r="2339">
      <c r="C2339" s="2" t="n"/>
      <c r="G2339" s="480" t="n"/>
      <c r="H2339" s="2" t="n"/>
      <c r="I2339" s="2" t="n"/>
      <c r="K2339" s="480" t="n"/>
      <c r="L2339" s="480" t="n"/>
      <c r="M2339" s="480" t="n"/>
      <c r="N2339" s="490" t="n"/>
      <c r="O2339" s="398" t="n"/>
      <c r="HM2339" s="5" t="n"/>
      <c r="HN2339" s="5" t="n"/>
      <c r="HO2339" s="5" t="n"/>
      <c r="HP2339" s="5" t="n"/>
      <c r="HQ2339" s="5" t="n"/>
      <c r="HR2339" s="5" t="n"/>
      <c r="HS2339" s="5" t="n"/>
    </row>
    <row r="2340">
      <c r="C2340" s="2" t="n"/>
      <c r="G2340" s="480" t="n"/>
      <c r="H2340" s="2" t="n"/>
      <c r="I2340" s="2" t="n"/>
      <c r="K2340" s="480" t="n"/>
      <c r="L2340" s="480" t="n"/>
      <c r="M2340" s="480" t="n"/>
      <c r="N2340" s="490" t="n"/>
      <c r="O2340" s="398" t="n"/>
      <c r="HM2340" s="5" t="n"/>
      <c r="HN2340" s="5" t="n"/>
      <c r="HO2340" s="5" t="n"/>
      <c r="HP2340" s="5" t="n"/>
      <c r="HQ2340" s="5" t="n"/>
      <c r="HR2340" s="5" t="n"/>
      <c r="HS2340" s="5" t="n"/>
    </row>
    <row r="2341">
      <c r="C2341" s="2" t="n"/>
      <c r="G2341" s="480" t="n"/>
      <c r="H2341" s="2" t="n"/>
      <c r="I2341" s="2" t="n"/>
      <c r="K2341" s="480" t="n"/>
      <c r="L2341" s="480" t="n"/>
      <c r="M2341" s="480" t="n"/>
      <c r="N2341" s="490" t="n"/>
      <c r="O2341" s="398" t="n"/>
      <c r="HM2341" s="5" t="n"/>
      <c r="HN2341" s="5" t="n"/>
      <c r="HO2341" s="5" t="n"/>
      <c r="HP2341" s="5" t="n"/>
      <c r="HQ2341" s="5" t="n"/>
      <c r="HR2341" s="5" t="n"/>
      <c r="HS2341" s="5" t="n"/>
    </row>
    <row r="2342">
      <c r="C2342" s="2" t="n"/>
      <c r="G2342" s="480" t="n"/>
      <c r="H2342" s="2" t="n"/>
      <c r="I2342" s="2" t="n"/>
      <c r="K2342" s="480" t="n"/>
      <c r="L2342" s="480" t="n"/>
      <c r="M2342" s="480" t="n"/>
      <c r="N2342" s="490" t="n"/>
      <c r="O2342" s="398" t="n"/>
      <c r="HM2342" s="5" t="n"/>
      <c r="HN2342" s="5" t="n"/>
      <c r="HO2342" s="5" t="n"/>
      <c r="HP2342" s="5" t="n"/>
      <c r="HQ2342" s="5" t="n"/>
      <c r="HR2342" s="5" t="n"/>
      <c r="HS2342" s="5" t="n"/>
    </row>
    <row r="2343">
      <c r="C2343" s="2" t="n"/>
      <c r="G2343" s="480" t="n"/>
      <c r="H2343" s="2" t="n"/>
      <c r="I2343" s="2" t="n"/>
      <c r="K2343" s="480" t="n"/>
      <c r="L2343" s="480" t="n"/>
      <c r="M2343" s="480" t="n"/>
      <c r="N2343" s="490" t="n"/>
      <c r="O2343" s="398" t="n"/>
      <c r="HM2343" s="5" t="n"/>
      <c r="HN2343" s="5" t="n"/>
      <c r="HO2343" s="5" t="n"/>
      <c r="HP2343" s="5" t="n"/>
      <c r="HQ2343" s="5" t="n"/>
      <c r="HR2343" s="5" t="n"/>
      <c r="HS2343" s="5" t="n"/>
    </row>
    <row r="2344">
      <c r="C2344" s="2" t="n"/>
      <c r="G2344" s="480" t="n"/>
      <c r="H2344" s="2" t="n"/>
      <c r="I2344" s="2" t="n"/>
      <c r="K2344" s="480" t="n"/>
      <c r="L2344" s="480" t="n"/>
      <c r="M2344" s="480" t="n"/>
      <c r="N2344" s="490" t="n"/>
      <c r="O2344" s="398" t="n"/>
      <c r="HM2344" s="5" t="n"/>
      <c r="HN2344" s="5" t="n"/>
      <c r="HO2344" s="5" t="n"/>
      <c r="HP2344" s="5" t="n"/>
      <c r="HQ2344" s="5" t="n"/>
      <c r="HR2344" s="5" t="n"/>
      <c r="HS2344" s="5" t="n"/>
    </row>
    <row r="2345">
      <c r="C2345" s="2" t="n"/>
      <c r="G2345" s="480" t="n"/>
      <c r="H2345" s="2" t="n"/>
      <c r="I2345" s="2" t="n"/>
      <c r="K2345" s="480" t="n"/>
      <c r="L2345" s="480" t="n"/>
      <c r="M2345" s="480" t="n"/>
      <c r="N2345" s="490" t="n"/>
      <c r="O2345" s="398" t="n"/>
      <c r="HM2345" s="5" t="n"/>
      <c r="HN2345" s="5" t="n"/>
      <c r="HO2345" s="5" t="n"/>
      <c r="HP2345" s="5" t="n"/>
      <c r="HQ2345" s="5" t="n"/>
      <c r="HR2345" s="5" t="n"/>
      <c r="HS2345" s="5" t="n"/>
    </row>
    <row r="2346">
      <c r="C2346" s="2" t="n"/>
      <c r="G2346" s="480" t="n"/>
      <c r="H2346" s="2" t="n"/>
      <c r="I2346" s="2" t="n"/>
      <c r="K2346" s="480" t="n"/>
      <c r="L2346" s="480" t="n"/>
      <c r="M2346" s="480" t="n"/>
      <c r="N2346" s="490" t="n"/>
      <c r="O2346" s="398" t="n"/>
      <c r="HM2346" s="5" t="n"/>
      <c r="HN2346" s="5" t="n"/>
      <c r="HO2346" s="5" t="n"/>
      <c r="HP2346" s="5" t="n"/>
      <c r="HQ2346" s="5" t="n"/>
      <c r="HR2346" s="5" t="n"/>
      <c r="HS2346" s="5" t="n"/>
    </row>
    <row r="2347">
      <c r="C2347" s="2" t="n"/>
      <c r="G2347" s="480" t="n"/>
      <c r="H2347" s="2" t="n"/>
      <c r="I2347" s="2" t="n"/>
      <c r="K2347" s="480" t="n"/>
      <c r="L2347" s="480" t="n"/>
      <c r="M2347" s="480" t="n"/>
      <c r="N2347" s="490" t="n"/>
      <c r="O2347" s="398" t="n"/>
      <c r="HM2347" s="5" t="n"/>
      <c r="HN2347" s="5" t="n"/>
      <c r="HO2347" s="5" t="n"/>
      <c r="HP2347" s="5" t="n"/>
      <c r="HQ2347" s="5" t="n"/>
      <c r="HR2347" s="5" t="n"/>
      <c r="HS2347" s="5" t="n"/>
    </row>
    <row r="2348">
      <c r="C2348" s="2" t="n"/>
      <c r="G2348" s="480" t="n"/>
      <c r="H2348" s="2" t="n"/>
      <c r="I2348" s="2" t="n"/>
      <c r="K2348" s="480" t="n"/>
      <c r="L2348" s="480" t="n"/>
      <c r="M2348" s="480" t="n"/>
      <c r="N2348" s="490" t="n"/>
      <c r="O2348" s="398" t="n"/>
      <c r="HM2348" s="5" t="n"/>
      <c r="HN2348" s="5" t="n"/>
      <c r="HO2348" s="5" t="n"/>
      <c r="HP2348" s="5" t="n"/>
      <c r="HQ2348" s="5" t="n"/>
      <c r="HR2348" s="5" t="n"/>
      <c r="HS2348" s="5" t="n"/>
    </row>
    <row r="2349">
      <c r="C2349" s="2" t="n"/>
      <c r="G2349" s="480" t="n"/>
      <c r="H2349" s="2" t="n"/>
      <c r="I2349" s="2" t="n"/>
      <c r="K2349" s="480" t="n"/>
      <c r="L2349" s="480" t="n"/>
      <c r="M2349" s="480" t="n"/>
      <c r="N2349" s="490" t="n"/>
      <c r="O2349" s="398" t="n"/>
      <c r="HM2349" s="5" t="n"/>
      <c r="HN2349" s="5" t="n"/>
      <c r="HO2349" s="5" t="n"/>
      <c r="HP2349" s="5" t="n"/>
      <c r="HQ2349" s="5" t="n"/>
      <c r="HR2349" s="5" t="n"/>
      <c r="HS2349" s="5" t="n"/>
    </row>
    <row r="2350">
      <c r="C2350" s="2" t="n"/>
      <c r="G2350" s="480" t="n"/>
      <c r="H2350" s="2" t="n"/>
      <c r="I2350" s="2" t="n"/>
      <c r="K2350" s="480" t="n"/>
      <c r="L2350" s="480" t="n"/>
      <c r="M2350" s="480" t="n"/>
      <c r="N2350" s="490" t="n"/>
      <c r="O2350" s="398" t="n"/>
      <c r="HM2350" s="5" t="n"/>
      <c r="HN2350" s="5" t="n"/>
      <c r="HO2350" s="5" t="n"/>
      <c r="HP2350" s="5" t="n"/>
      <c r="HQ2350" s="5" t="n"/>
      <c r="HR2350" s="5" t="n"/>
      <c r="HS2350" s="5" t="n"/>
    </row>
    <row r="2351">
      <c r="C2351" s="2" t="n"/>
      <c r="G2351" s="480" t="n"/>
      <c r="H2351" s="2" t="n"/>
      <c r="I2351" s="2" t="n"/>
      <c r="K2351" s="480" t="n"/>
      <c r="L2351" s="480" t="n"/>
      <c r="M2351" s="480" t="n"/>
      <c r="N2351" s="490" t="n"/>
      <c r="O2351" s="398" t="n"/>
      <c r="HM2351" s="5" t="n"/>
      <c r="HN2351" s="5" t="n"/>
      <c r="HO2351" s="5" t="n"/>
      <c r="HP2351" s="5" t="n"/>
      <c r="HQ2351" s="5" t="n"/>
      <c r="HR2351" s="5" t="n"/>
      <c r="HS2351" s="5" t="n"/>
    </row>
    <row r="2352">
      <c r="C2352" s="2" t="n"/>
      <c r="G2352" s="480" t="n"/>
      <c r="H2352" s="2" t="n"/>
      <c r="I2352" s="2" t="n"/>
      <c r="K2352" s="480" t="n"/>
      <c r="L2352" s="480" t="n"/>
      <c r="M2352" s="480" t="n"/>
      <c r="N2352" s="490" t="n"/>
      <c r="O2352" s="398" t="n"/>
      <c r="HM2352" s="5" t="n"/>
      <c r="HN2352" s="5" t="n"/>
      <c r="HO2352" s="5" t="n"/>
      <c r="HP2352" s="5" t="n"/>
      <c r="HQ2352" s="5" t="n"/>
      <c r="HR2352" s="5" t="n"/>
      <c r="HS2352" s="5" t="n"/>
    </row>
    <row r="2353">
      <c r="C2353" s="2" t="n"/>
      <c r="G2353" s="480" t="n"/>
      <c r="H2353" s="2" t="n"/>
      <c r="I2353" s="2" t="n"/>
      <c r="K2353" s="480" t="n"/>
      <c r="L2353" s="480" t="n"/>
      <c r="M2353" s="480" t="n"/>
      <c r="N2353" s="490" t="n"/>
      <c r="O2353" s="398" t="n"/>
      <c r="HM2353" s="5" t="n"/>
      <c r="HN2353" s="5" t="n"/>
      <c r="HO2353" s="5" t="n"/>
      <c r="HP2353" s="5" t="n"/>
      <c r="HQ2353" s="5" t="n"/>
      <c r="HR2353" s="5" t="n"/>
      <c r="HS2353" s="5" t="n"/>
    </row>
    <row r="2354">
      <c r="C2354" s="2" t="n"/>
      <c r="G2354" s="480" t="n"/>
      <c r="H2354" s="2" t="n"/>
      <c r="I2354" s="2" t="n"/>
      <c r="K2354" s="480" t="n"/>
      <c r="L2354" s="480" t="n"/>
      <c r="M2354" s="480" t="n"/>
      <c r="N2354" s="490" t="n"/>
      <c r="O2354" s="398" t="n"/>
      <c r="HM2354" s="5" t="n"/>
      <c r="HN2354" s="5" t="n"/>
      <c r="HO2354" s="5" t="n"/>
      <c r="HP2354" s="5" t="n"/>
      <c r="HQ2354" s="5" t="n"/>
      <c r="HR2354" s="5" t="n"/>
      <c r="HS2354" s="5" t="n"/>
    </row>
    <row r="2355">
      <c r="C2355" s="2" t="n"/>
      <c r="G2355" s="480" t="n"/>
      <c r="H2355" s="2" t="n"/>
      <c r="I2355" s="2" t="n"/>
      <c r="K2355" s="480" t="n"/>
      <c r="L2355" s="480" t="n"/>
      <c r="M2355" s="480" t="n"/>
      <c r="N2355" s="490" t="n"/>
      <c r="O2355" s="398" t="n"/>
      <c r="HM2355" s="5" t="n"/>
      <c r="HN2355" s="5" t="n"/>
      <c r="HO2355" s="5" t="n"/>
      <c r="HP2355" s="5" t="n"/>
      <c r="HQ2355" s="5" t="n"/>
      <c r="HR2355" s="5" t="n"/>
      <c r="HS2355" s="5" t="n"/>
    </row>
    <row r="2356">
      <c r="C2356" s="2" t="n"/>
      <c r="G2356" s="480" t="n"/>
      <c r="H2356" s="2" t="n"/>
      <c r="I2356" s="2" t="n"/>
      <c r="K2356" s="480" t="n"/>
      <c r="L2356" s="480" t="n"/>
      <c r="M2356" s="480" t="n"/>
      <c r="N2356" s="490" t="n"/>
      <c r="O2356" s="398" t="n"/>
      <c r="HM2356" s="5" t="n"/>
      <c r="HN2356" s="5" t="n"/>
      <c r="HO2356" s="5" t="n"/>
      <c r="HP2356" s="5" t="n"/>
      <c r="HQ2356" s="5" t="n"/>
      <c r="HR2356" s="5" t="n"/>
      <c r="HS2356" s="5" t="n"/>
    </row>
    <row r="2357">
      <c r="C2357" s="2" t="n"/>
      <c r="G2357" s="480" t="n"/>
      <c r="H2357" s="2" t="n"/>
      <c r="I2357" s="2" t="n"/>
      <c r="K2357" s="480" t="n"/>
      <c r="L2357" s="480" t="n"/>
      <c r="M2357" s="480" t="n"/>
      <c r="N2357" s="490" t="n"/>
      <c r="O2357" s="398" t="n"/>
      <c r="HM2357" s="5" t="n"/>
      <c r="HN2357" s="5" t="n"/>
      <c r="HO2357" s="5" t="n"/>
      <c r="HP2357" s="5" t="n"/>
      <c r="HQ2357" s="5" t="n"/>
      <c r="HR2357" s="5" t="n"/>
      <c r="HS2357" s="5" t="n"/>
    </row>
    <row r="2358">
      <c r="C2358" s="2" t="n"/>
      <c r="G2358" s="480" t="n"/>
      <c r="H2358" s="2" t="n"/>
      <c r="I2358" s="2" t="n"/>
      <c r="K2358" s="480" t="n"/>
      <c r="L2358" s="480" t="n"/>
      <c r="M2358" s="480" t="n"/>
      <c r="N2358" s="490" t="n"/>
      <c r="O2358" s="398" t="n"/>
      <c r="HM2358" s="5" t="n"/>
      <c r="HN2358" s="5" t="n"/>
      <c r="HO2358" s="5" t="n"/>
      <c r="HP2358" s="5" t="n"/>
      <c r="HQ2358" s="5" t="n"/>
      <c r="HR2358" s="5" t="n"/>
      <c r="HS2358" s="5" t="n"/>
    </row>
    <row r="2359">
      <c r="C2359" s="2" t="n"/>
      <c r="G2359" s="480" t="n"/>
      <c r="H2359" s="2" t="n"/>
      <c r="I2359" s="2" t="n"/>
      <c r="K2359" s="480" t="n"/>
      <c r="L2359" s="480" t="n"/>
      <c r="M2359" s="480" t="n"/>
      <c r="N2359" s="490" t="n"/>
      <c r="O2359" s="398" t="n"/>
      <c r="HM2359" s="5" t="n"/>
      <c r="HN2359" s="5" t="n"/>
      <c r="HO2359" s="5" t="n"/>
      <c r="HP2359" s="5" t="n"/>
      <c r="HQ2359" s="5" t="n"/>
      <c r="HR2359" s="5" t="n"/>
      <c r="HS2359" s="5" t="n"/>
    </row>
    <row r="2360">
      <c r="C2360" s="2" t="n"/>
      <c r="G2360" s="480" t="n"/>
      <c r="H2360" s="2" t="n"/>
      <c r="I2360" s="2" t="n"/>
      <c r="K2360" s="480" t="n"/>
      <c r="L2360" s="480" t="n"/>
      <c r="M2360" s="480" t="n"/>
      <c r="N2360" s="490" t="n"/>
      <c r="O2360" s="398" t="n"/>
      <c r="HM2360" s="5" t="n"/>
      <c r="HN2360" s="5" t="n"/>
      <c r="HO2360" s="5" t="n"/>
      <c r="HP2360" s="5" t="n"/>
      <c r="HQ2360" s="5" t="n"/>
      <c r="HR2360" s="5" t="n"/>
      <c r="HS2360" s="5" t="n"/>
    </row>
    <row r="2361">
      <c r="C2361" s="2" t="n"/>
      <c r="G2361" s="480" t="n"/>
      <c r="H2361" s="2" t="n"/>
      <c r="I2361" s="2" t="n"/>
      <c r="K2361" s="480" t="n"/>
      <c r="L2361" s="480" t="n"/>
      <c r="M2361" s="480" t="n"/>
      <c r="N2361" s="490" t="n"/>
      <c r="O2361" s="398" t="n"/>
      <c r="HM2361" s="5" t="n"/>
      <c r="HN2361" s="5" t="n"/>
      <c r="HO2361" s="5" t="n"/>
      <c r="HP2361" s="5" t="n"/>
      <c r="HQ2361" s="5" t="n"/>
      <c r="HR2361" s="5" t="n"/>
      <c r="HS2361" s="5" t="n"/>
    </row>
    <row r="2362">
      <c r="C2362" s="2" t="n"/>
      <c r="G2362" s="480" t="n"/>
      <c r="H2362" s="2" t="n"/>
      <c r="I2362" s="2" t="n"/>
      <c r="K2362" s="480" t="n"/>
      <c r="L2362" s="480" t="n"/>
      <c r="M2362" s="480" t="n"/>
      <c r="N2362" s="490" t="n"/>
      <c r="O2362" s="398" t="n"/>
      <c r="HM2362" s="5" t="n"/>
      <c r="HN2362" s="5" t="n"/>
      <c r="HO2362" s="5" t="n"/>
      <c r="HP2362" s="5" t="n"/>
      <c r="HQ2362" s="5" t="n"/>
      <c r="HR2362" s="5" t="n"/>
      <c r="HS2362" s="5" t="n"/>
    </row>
    <row r="2363">
      <c r="C2363" s="2" t="n"/>
      <c r="G2363" s="480" t="n"/>
      <c r="H2363" s="2" t="n"/>
      <c r="I2363" s="2" t="n"/>
      <c r="K2363" s="480" t="n"/>
      <c r="L2363" s="480" t="n"/>
      <c r="M2363" s="480" t="n"/>
      <c r="N2363" s="490" t="n"/>
      <c r="O2363" s="398" t="n"/>
      <c r="HM2363" s="5" t="n"/>
      <c r="HN2363" s="5" t="n"/>
      <c r="HO2363" s="5" t="n"/>
      <c r="HP2363" s="5" t="n"/>
      <c r="HQ2363" s="5" t="n"/>
      <c r="HR2363" s="5" t="n"/>
      <c r="HS2363" s="5" t="n"/>
    </row>
    <row r="2364">
      <c r="C2364" s="2" t="n"/>
      <c r="G2364" s="480" t="n"/>
      <c r="H2364" s="2" t="n"/>
      <c r="I2364" s="2" t="n"/>
      <c r="K2364" s="480" t="n"/>
      <c r="L2364" s="480" t="n"/>
      <c r="M2364" s="480" t="n"/>
      <c r="N2364" s="490" t="n"/>
      <c r="O2364" s="398" t="n"/>
      <c r="HM2364" s="5" t="n"/>
      <c r="HN2364" s="5" t="n"/>
      <c r="HO2364" s="5" t="n"/>
      <c r="HP2364" s="5" t="n"/>
      <c r="HQ2364" s="5" t="n"/>
      <c r="HR2364" s="5" t="n"/>
      <c r="HS2364" s="5" t="n"/>
    </row>
    <row r="2365">
      <c r="C2365" s="2" t="n"/>
      <c r="G2365" s="480" t="n"/>
      <c r="H2365" s="2" t="n"/>
      <c r="I2365" s="2" t="n"/>
      <c r="K2365" s="480" t="n"/>
      <c r="L2365" s="480" t="n"/>
      <c r="M2365" s="480" t="n"/>
      <c r="N2365" s="490" t="n"/>
      <c r="O2365" s="398" t="n"/>
      <c r="HM2365" s="5" t="n"/>
      <c r="HN2365" s="5" t="n"/>
      <c r="HO2365" s="5" t="n"/>
      <c r="HP2365" s="5" t="n"/>
      <c r="HQ2365" s="5" t="n"/>
      <c r="HR2365" s="5" t="n"/>
      <c r="HS2365" s="5" t="n"/>
    </row>
    <row r="2366">
      <c r="C2366" s="2" t="n"/>
      <c r="G2366" s="480" t="n"/>
      <c r="H2366" s="2" t="n"/>
      <c r="I2366" s="2" t="n"/>
      <c r="K2366" s="480" t="n"/>
      <c r="L2366" s="480" t="n"/>
      <c r="M2366" s="480" t="n"/>
      <c r="N2366" s="490" t="n"/>
      <c r="O2366" s="398" t="n"/>
      <c r="HM2366" s="5" t="n"/>
      <c r="HN2366" s="5" t="n"/>
      <c r="HO2366" s="5" t="n"/>
      <c r="HP2366" s="5" t="n"/>
      <c r="HQ2366" s="5" t="n"/>
      <c r="HR2366" s="5" t="n"/>
      <c r="HS2366" s="5" t="n"/>
    </row>
    <row r="2367">
      <c r="C2367" s="2" t="n"/>
      <c r="G2367" s="480" t="n"/>
      <c r="H2367" s="2" t="n"/>
      <c r="I2367" s="2" t="n"/>
      <c r="K2367" s="480" t="n"/>
      <c r="L2367" s="480" t="n"/>
      <c r="M2367" s="480" t="n"/>
      <c r="N2367" s="490" t="n"/>
      <c r="O2367" s="398" t="n"/>
      <c r="HM2367" s="5" t="n"/>
      <c r="HN2367" s="5" t="n"/>
      <c r="HO2367" s="5" t="n"/>
      <c r="HP2367" s="5" t="n"/>
      <c r="HQ2367" s="5" t="n"/>
      <c r="HR2367" s="5" t="n"/>
      <c r="HS2367" s="5" t="n"/>
    </row>
    <row r="2368">
      <c r="C2368" s="2" t="n"/>
      <c r="G2368" s="480" t="n"/>
      <c r="H2368" s="2" t="n"/>
      <c r="I2368" s="2" t="n"/>
      <c r="K2368" s="480" t="n"/>
      <c r="L2368" s="480" t="n"/>
      <c r="M2368" s="480" t="n"/>
      <c r="N2368" s="490" t="n"/>
      <c r="O2368" s="398" t="n"/>
      <c r="HM2368" s="5" t="n"/>
      <c r="HN2368" s="5" t="n"/>
      <c r="HO2368" s="5" t="n"/>
      <c r="HP2368" s="5" t="n"/>
      <c r="HQ2368" s="5" t="n"/>
      <c r="HR2368" s="5" t="n"/>
      <c r="HS2368" s="5" t="n"/>
    </row>
    <row r="2369">
      <c r="C2369" s="2" t="n"/>
      <c r="G2369" s="480" t="n"/>
      <c r="H2369" s="2" t="n"/>
      <c r="I2369" s="2" t="n"/>
      <c r="K2369" s="480" t="n"/>
      <c r="L2369" s="480" t="n"/>
      <c r="M2369" s="480" t="n"/>
      <c r="N2369" s="490" t="n"/>
      <c r="O2369" s="398" t="n"/>
      <c r="HM2369" s="5" t="n"/>
      <c r="HN2369" s="5" t="n"/>
      <c r="HO2369" s="5" t="n"/>
      <c r="HP2369" s="5" t="n"/>
      <c r="HQ2369" s="5" t="n"/>
      <c r="HR2369" s="5" t="n"/>
      <c r="HS2369" s="5" t="n"/>
    </row>
    <row r="2370">
      <c r="C2370" s="2" t="n"/>
      <c r="G2370" s="480" t="n"/>
      <c r="H2370" s="2" t="n"/>
      <c r="I2370" s="2" t="n"/>
      <c r="K2370" s="480" t="n"/>
      <c r="L2370" s="480" t="n"/>
      <c r="M2370" s="480" t="n"/>
      <c r="N2370" s="490" t="n"/>
      <c r="O2370" s="398" t="n"/>
      <c r="HM2370" s="5" t="n"/>
      <c r="HN2370" s="5" t="n"/>
      <c r="HO2370" s="5" t="n"/>
      <c r="HP2370" s="5" t="n"/>
      <c r="HQ2370" s="5" t="n"/>
      <c r="HR2370" s="5" t="n"/>
      <c r="HS2370" s="5" t="n"/>
    </row>
    <row r="2371">
      <c r="C2371" s="2" t="n"/>
      <c r="G2371" s="480" t="n"/>
      <c r="H2371" s="2" t="n"/>
      <c r="I2371" s="2" t="n"/>
      <c r="K2371" s="480" t="n"/>
      <c r="L2371" s="480" t="n"/>
      <c r="M2371" s="480" t="n"/>
      <c r="N2371" s="490" t="n"/>
      <c r="O2371" s="398" t="n"/>
      <c r="HM2371" s="5" t="n"/>
      <c r="HN2371" s="5" t="n"/>
      <c r="HO2371" s="5" t="n"/>
      <c r="HP2371" s="5" t="n"/>
      <c r="HQ2371" s="5" t="n"/>
      <c r="HR2371" s="5" t="n"/>
      <c r="HS2371" s="5" t="n"/>
    </row>
    <row r="2372">
      <c r="C2372" s="2" t="n"/>
      <c r="G2372" s="480" t="n"/>
      <c r="H2372" s="2" t="n"/>
      <c r="I2372" s="2" t="n"/>
      <c r="K2372" s="480" t="n"/>
      <c r="L2372" s="480" t="n"/>
      <c r="M2372" s="480" t="n"/>
      <c r="N2372" s="490" t="n"/>
      <c r="O2372" s="398" t="n"/>
      <c r="HM2372" s="5" t="n"/>
      <c r="HN2372" s="5" t="n"/>
      <c r="HO2372" s="5" t="n"/>
      <c r="HP2372" s="5" t="n"/>
      <c r="HQ2372" s="5" t="n"/>
      <c r="HR2372" s="5" t="n"/>
      <c r="HS2372" s="5" t="n"/>
    </row>
    <row r="2373">
      <c r="C2373" s="2" t="n"/>
      <c r="G2373" s="480" t="n"/>
      <c r="H2373" s="2" t="n"/>
      <c r="I2373" s="2" t="n"/>
      <c r="K2373" s="480" t="n"/>
      <c r="L2373" s="480" t="n"/>
      <c r="M2373" s="480" t="n"/>
      <c r="N2373" s="490" t="n"/>
      <c r="O2373" s="398" t="n"/>
      <c r="HM2373" s="5" t="n"/>
      <c r="HN2373" s="5" t="n"/>
      <c r="HO2373" s="5" t="n"/>
      <c r="HP2373" s="5" t="n"/>
      <c r="HQ2373" s="5" t="n"/>
      <c r="HR2373" s="5" t="n"/>
      <c r="HS2373" s="5" t="n"/>
    </row>
    <row r="2374">
      <c r="C2374" s="2" t="n"/>
      <c r="G2374" s="480" t="n"/>
      <c r="H2374" s="2" t="n"/>
      <c r="I2374" s="2" t="n"/>
      <c r="K2374" s="480" t="n"/>
      <c r="L2374" s="480" t="n"/>
      <c r="M2374" s="480" t="n"/>
      <c r="N2374" s="490" t="n"/>
      <c r="O2374" s="398" t="n"/>
      <c r="HM2374" s="5" t="n"/>
      <c r="HN2374" s="5" t="n"/>
      <c r="HO2374" s="5" t="n"/>
      <c r="HP2374" s="5" t="n"/>
      <c r="HQ2374" s="5" t="n"/>
      <c r="HR2374" s="5" t="n"/>
      <c r="HS2374" s="5" t="n"/>
    </row>
    <row r="2375">
      <c r="C2375" s="2" t="n"/>
      <c r="G2375" s="480" t="n"/>
      <c r="H2375" s="2" t="n"/>
      <c r="I2375" s="2" t="n"/>
      <c r="K2375" s="480" t="n"/>
      <c r="L2375" s="480" t="n"/>
      <c r="M2375" s="480" t="n"/>
      <c r="N2375" s="490" t="n"/>
      <c r="O2375" s="398" t="n"/>
      <c r="HM2375" s="5" t="n"/>
      <c r="HN2375" s="5" t="n"/>
      <c r="HO2375" s="5" t="n"/>
      <c r="HP2375" s="5" t="n"/>
      <c r="HQ2375" s="5" t="n"/>
      <c r="HR2375" s="5" t="n"/>
      <c r="HS2375" s="5" t="n"/>
    </row>
    <row r="2376">
      <c r="C2376" s="2" t="n"/>
      <c r="G2376" s="480" t="n"/>
      <c r="H2376" s="2" t="n"/>
      <c r="I2376" s="2" t="n"/>
      <c r="K2376" s="480" t="n"/>
      <c r="L2376" s="480" t="n"/>
      <c r="M2376" s="480" t="n"/>
      <c r="N2376" s="490" t="n"/>
      <c r="O2376" s="398" t="n"/>
      <c r="HM2376" s="5" t="n"/>
      <c r="HN2376" s="5" t="n"/>
      <c r="HO2376" s="5" t="n"/>
      <c r="HP2376" s="5" t="n"/>
      <c r="HQ2376" s="5" t="n"/>
      <c r="HR2376" s="5" t="n"/>
      <c r="HS2376" s="5" t="n"/>
    </row>
    <row r="2377">
      <c r="C2377" s="2" t="n"/>
      <c r="G2377" s="480" t="n"/>
      <c r="H2377" s="2" t="n"/>
      <c r="I2377" s="2" t="n"/>
      <c r="K2377" s="480" t="n"/>
      <c r="L2377" s="480" t="n"/>
      <c r="M2377" s="480" t="n"/>
      <c r="N2377" s="490" t="n"/>
      <c r="O2377" s="398" t="n"/>
      <c r="HM2377" s="5" t="n"/>
      <c r="HN2377" s="5" t="n"/>
      <c r="HO2377" s="5" t="n"/>
      <c r="HP2377" s="5" t="n"/>
      <c r="HQ2377" s="5" t="n"/>
      <c r="HR2377" s="5" t="n"/>
      <c r="HS2377" s="5" t="n"/>
    </row>
    <row r="2378">
      <c r="C2378" s="2" t="n"/>
      <c r="G2378" s="480" t="n"/>
      <c r="H2378" s="2" t="n"/>
      <c r="I2378" s="2" t="n"/>
      <c r="K2378" s="480" t="n"/>
      <c r="L2378" s="480" t="n"/>
      <c r="M2378" s="480" t="n"/>
      <c r="N2378" s="490" t="n"/>
      <c r="O2378" s="398" t="n"/>
      <c r="HM2378" s="5" t="n"/>
      <c r="HN2378" s="5" t="n"/>
      <c r="HO2378" s="5" t="n"/>
      <c r="HP2378" s="5" t="n"/>
      <c r="HQ2378" s="5" t="n"/>
      <c r="HR2378" s="5" t="n"/>
      <c r="HS2378" s="5" t="n"/>
    </row>
    <row r="2379">
      <c r="C2379" s="2" t="n"/>
      <c r="G2379" s="480" t="n"/>
      <c r="H2379" s="2" t="n"/>
      <c r="I2379" s="2" t="n"/>
      <c r="K2379" s="480" t="n"/>
      <c r="L2379" s="480" t="n"/>
      <c r="M2379" s="480" t="n"/>
      <c r="N2379" s="490" t="n"/>
      <c r="O2379" s="398" t="n"/>
      <c r="HM2379" s="5" t="n"/>
      <c r="HN2379" s="5" t="n"/>
      <c r="HO2379" s="5" t="n"/>
      <c r="HP2379" s="5" t="n"/>
      <c r="HQ2379" s="5" t="n"/>
      <c r="HR2379" s="5" t="n"/>
      <c r="HS2379" s="5" t="n"/>
    </row>
    <row r="2380">
      <c r="C2380" s="2" t="n"/>
      <c r="G2380" s="480" t="n"/>
      <c r="H2380" s="2" t="n"/>
      <c r="I2380" s="2" t="n"/>
      <c r="K2380" s="480" t="n"/>
      <c r="L2380" s="480" t="n"/>
      <c r="M2380" s="480" t="n"/>
      <c r="N2380" s="490" t="n"/>
      <c r="O2380" s="398" t="n"/>
      <c r="HM2380" s="5" t="n"/>
      <c r="HN2380" s="5" t="n"/>
      <c r="HO2380" s="5" t="n"/>
      <c r="HP2380" s="5" t="n"/>
      <c r="HQ2380" s="5" t="n"/>
      <c r="HR2380" s="5" t="n"/>
      <c r="HS2380" s="5" t="n"/>
    </row>
    <row r="2381">
      <c r="C2381" s="2" t="n"/>
      <c r="G2381" s="480" t="n"/>
      <c r="H2381" s="2" t="n"/>
      <c r="I2381" s="2" t="n"/>
      <c r="K2381" s="480" t="n"/>
      <c r="L2381" s="480" t="n"/>
      <c r="M2381" s="480" t="n"/>
      <c r="N2381" s="490" t="n"/>
      <c r="O2381" s="398" t="n"/>
      <c r="HM2381" s="5" t="n"/>
      <c r="HN2381" s="5" t="n"/>
      <c r="HO2381" s="5" t="n"/>
      <c r="HP2381" s="5" t="n"/>
      <c r="HQ2381" s="5" t="n"/>
      <c r="HR2381" s="5" t="n"/>
      <c r="HS2381" s="5" t="n"/>
    </row>
    <row r="2382">
      <c r="C2382" s="2" t="n"/>
      <c r="G2382" s="480" t="n"/>
      <c r="H2382" s="2" t="n"/>
      <c r="I2382" s="2" t="n"/>
      <c r="K2382" s="480" t="n"/>
      <c r="L2382" s="480" t="n"/>
      <c r="M2382" s="480" t="n"/>
      <c r="N2382" s="490" t="n"/>
      <c r="O2382" s="398" t="n"/>
      <c r="HM2382" s="5" t="n"/>
      <c r="HN2382" s="5" t="n"/>
      <c r="HO2382" s="5" t="n"/>
      <c r="HP2382" s="5" t="n"/>
      <c r="HQ2382" s="5" t="n"/>
      <c r="HR2382" s="5" t="n"/>
      <c r="HS2382" s="5" t="n"/>
    </row>
    <row r="2383">
      <c r="C2383" s="2" t="n"/>
      <c r="G2383" s="480" t="n"/>
      <c r="H2383" s="2" t="n"/>
      <c r="I2383" s="2" t="n"/>
      <c r="K2383" s="480" t="n"/>
      <c r="L2383" s="480" t="n"/>
      <c r="M2383" s="480" t="n"/>
      <c r="N2383" s="490" t="n"/>
      <c r="O2383" s="398" t="n"/>
      <c r="HM2383" s="5" t="n"/>
      <c r="HN2383" s="5" t="n"/>
      <c r="HO2383" s="5" t="n"/>
      <c r="HP2383" s="5" t="n"/>
      <c r="HQ2383" s="5" t="n"/>
      <c r="HR2383" s="5" t="n"/>
      <c r="HS2383" s="5" t="n"/>
    </row>
    <row r="2384">
      <c r="C2384" s="2" t="n"/>
      <c r="G2384" s="480" t="n"/>
      <c r="H2384" s="2" t="n"/>
      <c r="I2384" s="2" t="n"/>
      <c r="K2384" s="480" t="n"/>
      <c r="L2384" s="480" t="n"/>
      <c r="M2384" s="480" t="n"/>
      <c r="N2384" s="490" t="n"/>
      <c r="O2384" s="398" t="n"/>
      <c r="HM2384" s="5" t="n"/>
      <c r="HN2384" s="5" t="n"/>
      <c r="HO2384" s="5" t="n"/>
      <c r="HP2384" s="5" t="n"/>
      <c r="HQ2384" s="5" t="n"/>
      <c r="HR2384" s="5" t="n"/>
      <c r="HS2384" s="5" t="n"/>
    </row>
    <row r="2385">
      <c r="C2385" s="2" t="n"/>
      <c r="G2385" s="480" t="n"/>
      <c r="H2385" s="2" t="n"/>
      <c r="I2385" s="2" t="n"/>
      <c r="K2385" s="480" t="n"/>
      <c r="L2385" s="480" t="n"/>
      <c r="M2385" s="480" t="n"/>
      <c r="N2385" s="490" t="n"/>
      <c r="O2385" s="398" t="n"/>
      <c r="HM2385" s="5" t="n"/>
      <c r="HN2385" s="5" t="n"/>
      <c r="HO2385" s="5" t="n"/>
      <c r="HP2385" s="5" t="n"/>
      <c r="HQ2385" s="5" t="n"/>
      <c r="HR2385" s="5" t="n"/>
      <c r="HS2385" s="5" t="n"/>
    </row>
    <row r="2386">
      <c r="C2386" s="2" t="n"/>
      <c r="G2386" s="480" t="n"/>
      <c r="H2386" s="2" t="n"/>
      <c r="I2386" s="2" t="n"/>
      <c r="K2386" s="480" t="n"/>
      <c r="L2386" s="480" t="n"/>
      <c r="M2386" s="480" t="n"/>
      <c r="N2386" s="490" t="n"/>
      <c r="O2386" s="398" t="n"/>
      <c r="HM2386" s="5" t="n"/>
      <c r="HN2386" s="5" t="n"/>
      <c r="HO2386" s="5" t="n"/>
      <c r="HP2386" s="5" t="n"/>
      <c r="HQ2386" s="5" t="n"/>
      <c r="HR2386" s="5" t="n"/>
      <c r="HS2386" s="5" t="n"/>
    </row>
    <row r="2387">
      <c r="C2387" s="2" t="n"/>
      <c r="G2387" s="480" t="n"/>
      <c r="H2387" s="2" t="n"/>
      <c r="I2387" s="2" t="n"/>
      <c r="K2387" s="480" t="n"/>
      <c r="L2387" s="480" t="n"/>
      <c r="M2387" s="480" t="n"/>
      <c r="N2387" s="490" t="n"/>
      <c r="O2387" s="398" t="n"/>
      <c r="HM2387" s="5" t="n"/>
      <c r="HN2387" s="5" t="n"/>
      <c r="HO2387" s="5" t="n"/>
      <c r="HP2387" s="5" t="n"/>
      <c r="HQ2387" s="5" t="n"/>
      <c r="HR2387" s="5" t="n"/>
      <c r="HS2387" s="5" t="n"/>
    </row>
    <row r="2388">
      <c r="C2388" s="2" t="n"/>
      <c r="G2388" s="480" t="n"/>
      <c r="H2388" s="2" t="n"/>
      <c r="I2388" s="2" t="n"/>
      <c r="K2388" s="480" t="n"/>
      <c r="L2388" s="480" t="n"/>
      <c r="M2388" s="480" t="n"/>
      <c r="N2388" s="490" t="n"/>
      <c r="O2388" s="398" t="n"/>
      <c r="HM2388" s="5" t="n"/>
      <c r="HN2388" s="5" t="n"/>
      <c r="HO2388" s="5" t="n"/>
      <c r="HP2388" s="5" t="n"/>
      <c r="HQ2388" s="5" t="n"/>
      <c r="HR2388" s="5" t="n"/>
      <c r="HS2388" s="5" t="n"/>
    </row>
    <row r="2389">
      <c r="C2389" s="2" t="n"/>
      <c r="G2389" s="480" t="n"/>
      <c r="H2389" s="2" t="n"/>
      <c r="I2389" s="2" t="n"/>
      <c r="K2389" s="480" t="n"/>
      <c r="L2389" s="480" t="n"/>
      <c r="M2389" s="480" t="n"/>
      <c r="N2389" s="490" t="n"/>
      <c r="O2389" s="398" t="n"/>
      <c r="HM2389" s="5" t="n"/>
      <c r="HN2389" s="5" t="n"/>
      <c r="HO2389" s="5" t="n"/>
      <c r="HP2389" s="5" t="n"/>
      <c r="HQ2389" s="5" t="n"/>
      <c r="HR2389" s="5" t="n"/>
      <c r="HS2389" s="5" t="n"/>
    </row>
    <row r="2390">
      <c r="C2390" s="2" t="n"/>
      <c r="G2390" s="480" t="n"/>
      <c r="H2390" s="2" t="n"/>
      <c r="I2390" s="2" t="n"/>
      <c r="K2390" s="480" t="n"/>
      <c r="L2390" s="480" t="n"/>
      <c r="M2390" s="480" t="n"/>
      <c r="N2390" s="490" t="n"/>
      <c r="O2390" s="398" t="n"/>
      <c r="HM2390" s="5" t="n"/>
      <c r="HN2390" s="5" t="n"/>
      <c r="HO2390" s="5" t="n"/>
      <c r="HP2390" s="5" t="n"/>
      <c r="HQ2390" s="5" t="n"/>
      <c r="HR2390" s="5" t="n"/>
      <c r="HS2390" s="5" t="n"/>
    </row>
    <row r="2391">
      <c r="C2391" s="2" t="n"/>
      <c r="G2391" s="480" t="n"/>
      <c r="H2391" s="2" t="n"/>
      <c r="I2391" s="2" t="n"/>
      <c r="K2391" s="480" t="n"/>
      <c r="L2391" s="480" t="n"/>
      <c r="M2391" s="480" t="n"/>
      <c r="N2391" s="490" t="n"/>
      <c r="O2391" s="398" t="n"/>
      <c r="HM2391" s="5" t="n"/>
      <c r="HN2391" s="5" t="n"/>
      <c r="HO2391" s="5" t="n"/>
      <c r="HP2391" s="5" t="n"/>
      <c r="HQ2391" s="5" t="n"/>
      <c r="HR2391" s="5" t="n"/>
      <c r="HS2391" s="5" t="n"/>
    </row>
    <row r="2392">
      <c r="C2392" s="2" t="n"/>
      <c r="G2392" s="480" t="n"/>
      <c r="H2392" s="2" t="n"/>
      <c r="I2392" s="2" t="n"/>
      <c r="K2392" s="480" t="n"/>
      <c r="L2392" s="480" t="n"/>
      <c r="M2392" s="480" t="n"/>
      <c r="N2392" s="490" t="n"/>
      <c r="O2392" s="398" t="n"/>
      <c r="HM2392" s="5" t="n"/>
      <c r="HN2392" s="5" t="n"/>
      <c r="HO2392" s="5" t="n"/>
      <c r="HP2392" s="5" t="n"/>
      <c r="HQ2392" s="5" t="n"/>
      <c r="HR2392" s="5" t="n"/>
      <c r="HS2392" s="5" t="n"/>
    </row>
    <row r="2393">
      <c r="C2393" s="2" t="n"/>
      <c r="G2393" s="480" t="n"/>
      <c r="H2393" s="2" t="n"/>
      <c r="I2393" s="2" t="n"/>
      <c r="K2393" s="480" t="n"/>
      <c r="L2393" s="480" t="n"/>
      <c r="M2393" s="480" t="n"/>
      <c r="N2393" s="490" t="n"/>
      <c r="O2393" s="398" t="n"/>
      <c r="HM2393" s="5" t="n"/>
      <c r="HN2393" s="5" t="n"/>
      <c r="HO2393" s="5" t="n"/>
      <c r="HP2393" s="5" t="n"/>
      <c r="HQ2393" s="5" t="n"/>
      <c r="HR2393" s="5" t="n"/>
      <c r="HS2393" s="5" t="n"/>
    </row>
    <row r="2394">
      <c r="C2394" s="2" t="n"/>
      <c r="G2394" s="480" t="n"/>
      <c r="H2394" s="2" t="n"/>
      <c r="I2394" s="2" t="n"/>
      <c r="K2394" s="480" t="n"/>
      <c r="L2394" s="480" t="n"/>
      <c r="M2394" s="480" t="n"/>
      <c r="N2394" s="490" t="n"/>
      <c r="O2394" s="398" t="n"/>
      <c r="HM2394" s="5" t="n"/>
      <c r="HN2394" s="5" t="n"/>
      <c r="HO2394" s="5" t="n"/>
      <c r="HP2394" s="5" t="n"/>
      <c r="HQ2394" s="5" t="n"/>
      <c r="HR2394" s="5" t="n"/>
      <c r="HS2394" s="5" t="n"/>
    </row>
    <row r="2395">
      <c r="C2395" s="2" t="n"/>
      <c r="G2395" s="480" t="n"/>
      <c r="H2395" s="2" t="n"/>
      <c r="I2395" s="2" t="n"/>
      <c r="K2395" s="480" t="n"/>
      <c r="L2395" s="480" t="n"/>
      <c r="M2395" s="480" t="n"/>
      <c r="N2395" s="490" t="n"/>
      <c r="O2395" s="398" t="n"/>
      <c r="HM2395" s="5" t="n"/>
      <c r="HN2395" s="5" t="n"/>
      <c r="HO2395" s="5" t="n"/>
      <c r="HP2395" s="5" t="n"/>
      <c r="HQ2395" s="5" t="n"/>
      <c r="HR2395" s="5" t="n"/>
      <c r="HS2395" s="5" t="n"/>
    </row>
    <row r="2396">
      <c r="C2396" s="2" t="n"/>
      <c r="G2396" s="480" t="n"/>
      <c r="H2396" s="2" t="n"/>
      <c r="I2396" s="2" t="n"/>
      <c r="K2396" s="480" t="n"/>
      <c r="L2396" s="480" t="n"/>
      <c r="M2396" s="480" t="n"/>
      <c r="N2396" s="490" t="n"/>
      <c r="O2396" s="398" t="n"/>
      <c r="HM2396" s="5" t="n"/>
      <c r="HN2396" s="5" t="n"/>
      <c r="HO2396" s="5" t="n"/>
      <c r="HP2396" s="5" t="n"/>
      <c r="HQ2396" s="5" t="n"/>
      <c r="HR2396" s="5" t="n"/>
      <c r="HS2396" s="5" t="n"/>
    </row>
    <row r="2397">
      <c r="C2397" s="2" t="n"/>
      <c r="G2397" s="480" t="n"/>
      <c r="H2397" s="2" t="n"/>
      <c r="I2397" s="2" t="n"/>
      <c r="K2397" s="480" t="n"/>
      <c r="L2397" s="480" t="n"/>
      <c r="M2397" s="480" t="n"/>
      <c r="N2397" s="490" t="n"/>
      <c r="O2397" s="398" t="n"/>
      <c r="HM2397" s="5" t="n"/>
      <c r="HN2397" s="5" t="n"/>
      <c r="HO2397" s="5" t="n"/>
      <c r="HP2397" s="5" t="n"/>
      <c r="HQ2397" s="5" t="n"/>
      <c r="HR2397" s="5" t="n"/>
      <c r="HS2397" s="5" t="n"/>
    </row>
    <row r="2398">
      <c r="C2398" s="2" t="n"/>
      <c r="G2398" s="480" t="n"/>
      <c r="H2398" s="2" t="n"/>
      <c r="I2398" s="2" t="n"/>
      <c r="K2398" s="480" t="n"/>
      <c r="L2398" s="480" t="n"/>
      <c r="M2398" s="480" t="n"/>
      <c r="N2398" s="490" t="n"/>
      <c r="O2398" s="398" t="n"/>
      <c r="HM2398" s="5" t="n"/>
      <c r="HN2398" s="5" t="n"/>
      <c r="HO2398" s="5" t="n"/>
      <c r="HP2398" s="5" t="n"/>
      <c r="HQ2398" s="5" t="n"/>
      <c r="HR2398" s="5" t="n"/>
      <c r="HS2398" s="5" t="n"/>
    </row>
    <row r="2399">
      <c r="C2399" s="2" t="n"/>
      <c r="G2399" s="480" t="n"/>
      <c r="H2399" s="2" t="n"/>
      <c r="I2399" s="2" t="n"/>
      <c r="K2399" s="480" t="n"/>
      <c r="L2399" s="480" t="n"/>
      <c r="M2399" s="480" t="n"/>
      <c r="N2399" s="490" t="n"/>
      <c r="O2399" s="398" t="n"/>
      <c r="HM2399" s="5" t="n"/>
      <c r="HN2399" s="5" t="n"/>
      <c r="HO2399" s="5" t="n"/>
      <c r="HP2399" s="5" t="n"/>
      <c r="HQ2399" s="5" t="n"/>
      <c r="HR2399" s="5" t="n"/>
      <c r="HS2399" s="5" t="n"/>
    </row>
    <row r="2400">
      <c r="C2400" s="2" t="n"/>
      <c r="G2400" s="480" t="n"/>
      <c r="H2400" s="2" t="n"/>
      <c r="I2400" s="2" t="n"/>
      <c r="K2400" s="480" t="n"/>
      <c r="L2400" s="480" t="n"/>
      <c r="M2400" s="480" t="n"/>
      <c r="N2400" s="490" t="n"/>
      <c r="O2400" s="398" t="n"/>
      <c r="HM2400" s="5" t="n"/>
      <c r="HN2400" s="5" t="n"/>
      <c r="HO2400" s="5" t="n"/>
      <c r="HP2400" s="5" t="n"/>
      <c r="HQ2400" s="5" t="n"/>
      <c r="HR2400" s="5" t="n"/>
      <c r="HS2400" s="5" t="n"/>
    </row>
    <row r="2401">
      <c r="C2401" s="2" t="n"/>
      <c r="G2401" s="480" t="n"/>
      <c r="H2401" s="2" t="n"/>
      <c r="I2401" s="2" t="n"/>
      <c r="K2401" s="480" t="n"/>
      <c r="L2401" s="480" t="n"/>
      <c r="M2401" s="480" t="n"/>
      <c r="N2401" s="490" t="n"/>
      <c r="O2401" s="398" t="n"/>
      <c r="HM2401" s="5" t="n"/>
      <c r="HN2401" s="5" t="n"/>
      <c r="HO2401" s="5" t="n"/>
      <c r="HP2401" s="5" t="n"/>
      <c r="HQ2401" s="5" t="n"/>
      <c r="HR2401" s="5" t="n"/>
      <c r="HS2401" s="5" t="n"/>
    </row>
    <row r="2402">
      <c r="C2402" s="2" t="n"/>
      <c r="G2402" s="480" t="n"/>
      <c r="H2402" s="2" t="n"/>
      <c r="I2402" s="2" t="n"/>
      <c r="K2402" s="480" t="n"/>
      <c r="L2402" s="480" t="n"/>
      <c r="M2402" s="480" t="n"/>
      <c r="N2402" s="490" t="n"/>
      <c r="O2402" s="398" t="n"/>
      <c r="HM2402" s="5" t="n"/>
      <c r="HN2402" s="5" t="n"/>
      <c r="HO2402" s="5" t="n"/>
      <c r="HP2402" s="5" t="n"/>
      <c r="HQ2402" s="5" t="n"/>
      <c r="HR2402" s="5" t="n"/>
      <c r="HS2402" s="5" t="n"/>
    </row>
    <row r="2403">
      <c r="C2403" s="2" t="n"/>
      <c r="G2403" s="480" t="n"/>
      <c r="H2403" s="2" t="n"/>
      <c r="I2403" s="2" t="n"/>
      <c r="K2403" s="480" t="n"/>
      <c r="L2403" s="480" t="n"/>
      <c r="M2403" s="480" t="n"/>
      <c r="N2403" s="490" t="n"/>
      <c r="O2403" s="398" t="n"/>
      <c r="HM2403" s="5" t="n"/>
      <c r="HN2403" s="5" t="n"/>
      <c r="HO2403" s="5" t="n"/>
      <c r="HP2403" s="5" t="n"/>
      <c r="HQ2403" s="5" t="n"/>
      <c r="HR2403" s="5" t="n"/>
      <c r="HS2403" s="5" t="n"/>
    </row>
    <row r="2404">
      <c r="C2404" s="2" t="n"/>
      <c r="G2404" s="480" t="n"/>
      <c r="H2404" s="2" t="n"/>
      <c r="I2404" s="2" t="n"/>
      <c r="K2404" s="480" t="n"/>
      <c r="L2404" s="480" t="n"/>
      <c r="M2404" s="480" t="n"/>
      <c r="N2404" s="490" t="n"/>
      <c r="O2404" s="398" t="n"/>
      <c r="HM2404" s="5" t="n"/>
      <c r="HN2404" s="5" t="n"/>
      <c r="HO2404" s="5" t="n"/>
      <c r="HP2404" s="5" t="n"/>
      <c r="HQ2404" s="5" t="n"/>
      <c r="HR2404" s="5" t="n"/>
      <c r="HS2404" s="5" t="n"/>
    </row>
    <row r="2405">
      <c r="C2405" s="2" t="n"/>
      <c r="G2405" s="480" t="n"/>
      <c r="H2405" s="2" t="n"/>
      <c r="I2405" s="2" t="n"/>
      <c r="K2405" s="480" t="n"/>
      <c r="L2405" s="480" t="n"/>
      <c r="M2405" s="480" t="n"/>
      <c r="N2405" s="490" t="n"/>
      <c r="O2405" s="398" t="n"/>
      <c r="HM2405" s="5" t="n"/>
      <c r="HN2405" s="5" t="n"/>
      <c r="HO2405" s="5" t="n"/>
      <c r="HP2405" s="5" t="n"/>
      <c r="HQ2405" s="5" t="n"/>
      <c r="HR2405" s="5" t="n"/>
      <c r="HS2405" s="5" t="n"/>
    </row>
    <row r="2406">
      <c r="C2406" s="2" t="n"/>
      <c r="G2406" s="480" t="n"/>
      <c r="H2406" s="2" t="n"/>
      <c r="I2406" s="2" t="n"/>
      <c r="K2406" s="480" t="n"/>
      <c r="L2406" s="480" t="n"/>
      <c r="M2406" s="480" t="n"/>
      <c r="N2406" s="490" t="n"/>
      <c r="O2406" s="398" t="n"/>
      <c r="HM2406" s="5" t="n"/>
      <c r="HN2406" s="5" t="n"/>
      <c r="HO2406" s="5" t="n"/>
      <c r="HP2406" s="5" t="n"/>
      <c r="HQ2406" s="5" t="n"/>
      <c r="HR2406" s="5" t="n"/>
      <c r="HS2406" s="5" t="n"/>
    </row>
    <row r="2407">
      <c r="C2407" s="2" t="n"/>
      <c r="G2407" s="480" t="n"/>
      <c r="H2407" s="2" t="n"/>
      <c r="I2407" s="2" t="n"/>
      <c r="K2407" s="480" t="n"/>
      <c r="L2407" s="480" t="n"/>
      <c r="M2407" s="480" t="n"/>
      <c r="N2407" s="490" t="n"/>
      <c r="O2407" s="398" t="n"/>
      <c r="HM2407" s="5" t="n"/>
      <c r="HN2407" s="5" t="n"/>
      <c r="HO2407" s="5" t="n"/>
      <c r="HP2407" s="5" t="n"/>
      <c r="HQ2407" s="5" t="n"/>
      <c r="HR2407" s="5" t="n"/>
      <c r="HS2407" s="5" t="n"/>
    </row>
    <row r="2408">
      <c r="C2408" s="2" t="n"/>
      <c r="G2408" s="480" t="n"/>
      <c r="H2408" s="2" t="n"/>
      <c r="I2408" s="2" t="n"/>
      <c r="K2408" s="480" t="n"/>
      <c r="L2408" s="480" t="n"/>
      <c r="M2408" s="480" t="n"/>
      <c r="N2408" s="490" t="n"/>
      <c r="O2408" s="398" t="n"/>
      <c r="HM2408" s="5" t="n"/>
      <c r="HN2408" s="5" t="n"/>
      <c r="HO2408" s="5" t="n"/>
      <c r="HP2408" s="5" t="n"/>
      <c r="HQ2408" s="5" t="n"/>
      <c r="HR2408" s="5" t="n"/>
      <c r="HS2408" s="5" t="n"/>
    </row>
    <row r="2409">
      <c r="C2409" s="2" t="n"/>
      <c r="G2409" s="480" t="n"/>
      <c r="H2409" s="2" t="n"/>
      <c r="I2409" s="2" t="n"/>
      <c r="K2409" s="480" t="n"/>
      <c r="L2409" s="480" t="n"/>
      <c r="M2409" s="480" t="n"/>
      <c r="N2409" s="490" t="n"/>
      <c r="O2409" s="398" t="n"/>
      <c r="HM2409" s="5" t="n"/>
      <c r="HN2409" s="5" t="n"/>
      <c r="HO2409" s="5" t="n"/>
      <c r="HP2409" s="5" t="n"/>
      <c r="HQ2409" s="5" t="n"/>
      <c r="HR2409" s="5" t="n"/>
      <c r="HS2409" s="5" t="n"/>
    </row>
    <row r="2410">
      <c r="C2410" s="2" t="n"/>
      <c r="G2410" s="480" t="n"/>
      <c r="H2410" s="2" t="n"/>
      <c r="I2410" s="2" t="n"/>
      <c r="K2410" s="480" t="n"/>
      <c r="L2410" s="480" t="n"/>
      <c r="M2410" s="480" t="n"/>
      <c r="N2410" s="490" t="n"/>
      <c r="O2410" s="398" t="n"/>
      <c r="HM2410" s="5" t="n"/>
      <c r="HN2410" s="5" t="n"/>
      <c r="HO2410" s="5" t="n"/>
      <c r="HP2410" s="5" t="n"/>
      <c r="HQ2410" s="5" t="n"/>
      <c r="HR2410" s="5" t="n"/>
      <c r="HS2410" s="5" t="n"/>
    </row>
    <row r="2411">
      <c r="C2411" s="2" t="n"/>
      <c r="G2411" s="480" t="n"/>
      <c r="H2411" s="2" t="n"/>
      <c r="I2411" s="2" t="n"/>
      <c r="K2411" s="480" t="n"/>
      <c r="L2411" s="480" t="n"/>
      <c r="M2411" s="480" t="n"/>
      <c r="N2411" s="490" t="n"/>
      <c r="O2411" s="398" t="n"/>
      <c r="HM2411" s="5" t="n"/>
      <c r="HN2411" s="5" t="n"/>
      <c r="HO2411" s="5" t="n"/>
      <c r="HP2411" s="5" t="n"/>
      <c r="HQ2411" s="5" t="n"/>
      <c r="HR2411" s="5" t="n"/>
      <c r="HS2411" s="5" t="n"/>
    </row>
    <row r="2412">
      <c r="C2412" s="2" t="n"/>
      <c r="G2412" s="480" t="n"/>
      <c r="H2412" s="2" t="n"/>
      <c r="I2412" s="2" t="n"/>
      <c r="K2412" s="480" t="n"/>
      <c r="L2412" s="480" t="n"/>
      <c r="M2412" s="480" t="n"/>
      <c r="N2412" s="490" t="n"/>
      <c r="O2412" s="398" t="n"/>
      <c r="HM2412" s="5" t="n"/>
      <c r="HN2412" s="5" t="n"/>
      <c r="HO2412" s="5" t="n"/>
      <c r="HP2412" s="5" t="n"/>
      <c r="HQ2412" s="5" t="n"/>
      <c r="HR2412" s="5" t="n"/>
      <c r="HS2412" s="5" t="n"/>
    </row>
    <row r="2413">
      <c r="C2413" s="2" t="n"/>
      <c r="G2413" s="480" t="n"/>
      <c r="H2413" s="2" t="n"/>
      <c r="I2413" s="2" t="n"/>
      <c r="K2413" s="480" t="n"/>
      <c r="L2413" s="480" t="n"/>
      <c r="M2413" s="480" t="n"/>
      <c r="N2413" s="490" t="n"/>
      <c r="O2413" s="398" t="n"/>
      <c r="HM2413" s="5" t="n"/>
      <c r="HN2413" s="5" t="n"/>
      <c r="HO2413" s="5" t="n"/>
      <c r="HP2413" s="5" t="n"/>
      <c r="HQ2413" s="5" t="n"/>
      <c r="HR2413" s="5" t="n"/>
      <c r="HS2413" s="5" t="n"/>
    </row>
    <row r="2414">
      <c r="C2414" s="2" t="n"/>
      <c r="G2414" s="480" t="n"/>
      <c r="H2414" s="2" t="n"/>
      <c r="I2414" s="2" t="n"/>
      <c r="K2414" s="480" t="n"/>
      <c r="L2414" s="480" t="n"/>
      <c r="M2414" s="480" t="n"/>
      <c r="N2414" s="490" t="n"/>
      <c r="O2414" s="398" t="n"/>
      <c r="HM2414" s="5" t="n"/>
      <c r="HN2414" s="5" t="n"/>
      <c r="HO2414" s="5" t="n"/>
      <c r="HP2414" s="5" t="n"/>
      <c r="HQ2414" s="5" t="n"/>
      <c r="HR2414" s="5" t="n"/>
      <c r="HS2414" s="5" t="n"/>
    </row>
    <row r="2415">
      <c r="C2415" s="2" t="n"/>
      <c r="G2415" s="480" t="n"/>
      <c r="H2415" s="2" t="n"/>
      <c r="I2415" s="2" t="n"/>
      <c r="K2415" s="480" t="n"/>
      <c r="L2415" s="480" t="n"/>
      <c r="M2415" s="480" t="n"/>
      <c r="N2415" s="490" t="n"/>
      <c r="O2415" s="398" t="n"/>
      <c r="HM2415" s="5" t="n"/>
      <c r="HN2415" s="5" t="n"/>
      <c r="HO2415" s="5" t="n"/>
      <c r="HP2415" s="5" t="n"/>
      <c r="HQ2415" s="5" t="n"/>
      <c r="HR2415" s="5" t="n"/>
      <c r="HS2415" s="5" t="n"/>
    </row>
    <row r="2416">
      <c r="C2416" s="2" t="n"/>
      <c r="G2416" s="480" t="n"/>
      <c r="H2416" s="2" t="n"/>
      <c r="I2416" s="2" t="n"/>
      <c r="K2416" s="480" t="n"/>
      <c r="L2416" s="480" t="n"/>
      <c r="M2416" s="480" t="n"/>
      <c r="N2416" s="490" t="n"/>
      <c r="O2416" s="398" t="n"/>
      <c r="HM2416" s="5" t="n"/>
      <c r="HN2416" s="5" t="n"/>
      <c r="HO2416" s="5" t="n"/>
      <c r="HP2416" s="5" t="n"/>
      <c r="HQ2416" s="5" t="n"/>
      <c r="HR2416" s="5" t="n"/>
      <c r="HS2416" s="5" t="n"/>
    </row>
    <row r="2417">
      <c r="C2417" s="2" t="n"/>
      <c r="G2417" s="480" t="n"/>
      <c r="H2417" s="2" t="n"/>
      <c r="I2417" s="2" t="n"/>
      <c r="K2417" s="480" t="n"/>
      <c r="L2417" s="480" t="n"/>
      <c r="M2417" s="480" t="n"/>
      <c r="N2417" s="490" t="n"/>
      <c r="O2417" s="398" t="n"/>
      <c r="HM2417" s="5" t="n"/>
      <c r="HN2417" s="5" t="n"/>
      <c r="HO2417" s="5" t="n"/>
      <c r="HP2417" s="5" t="n"/>
      <c r="HQ2417" s="5" t="n"/>
      <c r="HR2417" s="5" t="n"/>
      <c r="HS2417" s="5" t="n"/>
    </row>
    <row r="2418">
      <c r="C2418" s="2" t="n"/>
      <c r="G2418" s="480" t="n"/>
      <c r="H2418" s="2" t="n"/>
      <c r="I2418" s="2" t="n"/>
      <c r="K2418" s="480" t="n"/>
      <c r="L2418" s="480" t="n"/>
      <c r="M2418" s="480" t="n"/>
      <c r="N2418" s="490" t="n"/>
      <c r="O2418" s="398" t="n"/>
      <c r="HM2418" s="5" t="n"/>
      <c r="HN2418" s="5" t="n"/>
      <c r="HO2418" s="5" t="n"/>
      <c r="HP2418" s="5" t="n"/>
      <c r="HQ2418" s="5" t="n"/>
      <c r="HR2418" s="5" t="n"/>
      <c r="HS2418" s="5" t="n"/>
    </row>
    <row r="2419">
      <c r="C2419" s="2" t="n"/>
      <c r="G2419" s="480" t="n"/>
      <c r="H2419" s="2" t="n"/>
      <c r="I2419" s="2" t="n"/>
      <c r="K2419" s="480" t="n"/>
      <c r="L2419" s="480" t="n"/>
      <c r="M2419" s="480" t="n"/>
      <c r="N2419" s="490" t="n"/>
      <c r="O2419" s="398" t="n"/>
      <c r="HM2419" s="5" t="n"/>
      <c r="HN2419" s="5" t="n"/>
      <c r="HO2419" s="5" t="n"/>
      <c r="HP2419" s="5" t="n"/>
      <c r="HQ2419" s="5" t="n"/>
      <c r="HR2419" s="5" t="n"/>
      <c r="HS2419" s="5" t="n"/>
    </row>
    <row r="2420">
      <c r="C2420" s="2" t="n"/>
      <c r="G2420" s="480" t="n"/>
      <c r="H2420" s="2" t="n"/>
      <c r="I2420" s="2" t="n"/>
      <c r="K2420" s="480" t="n"/>
      <c r="L2420" s="480" t="n"/>
      <c r="M2420" s="480" t="n"/>
      <c r="N2420" s="490" t="n"/>
      <c r="O2420" s="398" t="n"/>
      <c r="HM2420" s="5" t="n"/>
      <c r="HN2420" s="5" t="n"/>
      <c r="HO2420" s="5" t="n"/>
      <c r="HP2420" s="5" t="n"/>
      <c r="HQ2420" s="5" t="n"/>
      <c r="HR2420" s="5" t="n"/>
      <c r="HS2420" s="5" t="n"/>
    </row>
    <row r="2421">
      <c r="C2421" s="2" t="n"/>
      <c r="G2421" s="480" t="n"/>
      <c r="H2421" s="2" t="n"/>
      <c r="I2421" s="2" t="n"/>
      <c r="K2421" s="480" t="n"/>
      <c r="L2421" s="480" t="n"/>
      <c r="M2421" s="480" t="n"/>
      <c r="N2421" s="490" t="n"/>
      <c r="O2421" s="398" t="n"/>
      <c r="HM2421" s="5" t="n"/>
      <c r="HN2421" s="5" t="n"/>
      <c r="HO2421" s="5" t="n"/>
      <c r="HP2421" s="5" t="n"/>
      <c r="HQ2421" s="5" t="n"/>
      <c r="HR2421" s="5" t="n"/>
      <c r="HS2421" s="5" t="n"/>
    </row>
    <row r="2422">
      <c r="C2422" s="2" t="n"/>
      <c r="G2422" s="480" t="n"/>
      <c r="H2422" s="2" t="n"/>
      <c r="I2422" s="2" t="n"/>
      <c r="K2422" s="480" t="n"/>
      <c r="L2422" s="480" t="n"/>
      <c r="M2422" s="480" t="n"/>
      <c r="N2422" s="490" t="n"/>
      <c r="O2422" s="398" t="n"/>
      <c r="HM2422" s="5" t="n"/>
      <c r="HN2422" s="5" t="n"/>
      <c r="HO2422" s="5" t="n"/>
      <c r="HP2422" s="5" t="n"/>
      <c r="HQ2422" s="5" t="n"/>
      <c r="HR2422" s="5" t="n"/>
      <c r="HS2422" s="5" t="n"/>
    </row>
    <row r="2423">
      <c r="C2423" s="2" t="n"/>
      <c r="G2423" s="480" t="n"/>
      <c r="H2423" s="2" t="n"/>
      <c r="I2423" s="2" t="n"/>
      <c r="K2423" s="480" t="n"/>
      <c r="L2423" s="480" t="n"/>
      <c r="M2423" s="480" t="n"/>
      <c r="N2423" s="490" t="n"/>
      <c r="O2423" s="398" t="n"/>
      <c r="HM2423" s="5" t="n"/>
      <c r="HN2423" s="5" t="n"/>
      <c r="HO2423" s="5" t="n"/>
      <c r="HP2423" s="5" t="n"/>
      <c r="HQ2423" s="5" t="n"/>
      <c r="HR2423" s="5" t="n"/>
      <c r="HS2423" s="5" t="n"/>
    </row>
    <row r="2424">
      <c r="C2424" s="2" t="n"/>
      <c r="G2424" s="480" t="n"/>
      <c r="H2424" s="2" t="n"/>
      <c r="I2424" s="2" t="n"/>
      <c r="K2424" s="480" t="n"/>
      <c r="L2424" s="480" t="n"/>
      <c r="M2424" s="480" t="n"/>
      <c r="N2424" s="490" t="n"/>
      <c r="O2424" s="398" t="n"/>
      <c r="HM2424" s="5" t="n"/>
      <c r="HN2424" s="5" t="n"/>
      <c r="HO2424" s="5" t="n"/>
      <c r="HP2424" s="5" t="n"/>
      <c r="HQ2424" s="5" t="n"/>
      <c r="HR2424" s="5" t="n"/>
      <c r="HS2424" s="5" t="n"/>
    </row>
    <row r="2425">
      <c r="C2425" s="2" t="n"/>
      <c r="G2425" s="480" t="n"/>
      <c r="H2425" s="2" t="n"/>
      <c r="I2425" s="2" t="n"/>
      <c r="K2425" s="480" t="n"/>
      <c r="L2425" s="480" t="n"/>
      <c r="M2425" s="480" t="n"/>
      <c r="N2425" s="490" t="n"/>
      <c r="O2425" s="398" t="n"/>
      <c r="HM2425" s="5" t="n"/>
      <c r="HN2425" s="5" t="n"/>
      <c r="HO2425" s="5" t="n"/>
      <c r="HP2425" s="5" t="n"/>
      <c r="HQ2425" s="5" t="n"/>
      <c r="HR2425" s="5" t="n"/>
      <c r="HS2425" s="5" t="n"/>
    </row>
    <row r="2426">
      <c r="C2426" s="2" t="n"/>
      <c r="G2426" s="480" t="n"/>
      <c r="H2426" s="2" t="n"/>
      <c r="I2426" s="2" t="n"/>
      <c r="K2426" s="480" t="n"/>
      <c r="L2426" s="480" t="n"/>
      <c r="M2426" s="480" t="n"/>
      <c r="N2426" s="490" t="n"/>
      <c r="O2426" s="398" t="n"/>
      <c r="HM2426" s="5" t="n"/>
      <c r="HN2426" s="5" t="n"/>
      <c r="HO2426" s="5" t="n"/>
      <c r="HP2426" s="5" t="n"/>
      <c r="HQ2426" s="5" t="n"/>
      <c r="HR2426" s="5" t="n"/>
      <c r="HS2426" s="5" t="n"/>
    </row>
    <row r="2427">
      <c r="C2427" s="2" t="n"/>
      <c r="G2427" s="480" t="n"/>
      <c r="H2427" s="2" t="n"/>
      <c r="I2427" s="2" t="n"/>
      <c r="K2427" s="480" t="n"/>
      <c r="L2427" s="480" t="n"/>
      <c r="M2427" s="480" t="n"/>
      <c r="N2427" s="490" t="n"/>
      <c r="O2427" s="398" t="n"/>
      <c r="HM2427" s="5" t="n"/>
      <c r="HN2427" s="5" t="n"/>
      <c r="HO2427" s="5" t="n"/>
      <c r="HP2427" s="5" t="n"/>
      <c r="HQ2427" s="5" t="n"/>
      <c r="HR2427" s="5" t="n"/>
      <c r="HS2427" s="5" t="n"/>
    </row>
    <row r="2428">
      <c r="C2428" s="2" t="n"/>
      <c r="G2428" s="480" t="n"/>
      <c r="H2428" s="2" t="n"/>
      <c r="I2428" s="2" t="n"/>
      <c r="K2428" s="480" t="n"/>
      <c r="L2428" s="480" t="n"/>
      <c r="M2428" s="480" t="n"/>
      <c r="N2428" s="490" t="n"/>
      <c r="O2428" s="398" t="n"/>
      <c r="HM2428" s="5" t="n"/>
      <c r="HN2428" s="5" t="n"/>
      <c r="HO2428" s="5" t="n"/>
      <c r="HP2428" s="5" t="n"/>
      <c r="HQ2428" s="5" t="n"/>
      <c r="HR2428" s="5" t="n"/>
      <c r="HS2428" s="5" t="n"/>
    </row>
    <row r="2429">
      <c r="C2429" s="2" t="n"/>
      <c r="G2429" s="480" t="n"/>
      <c r="H2429" s="2" t="n"/>
      <c r="I2429" s="2" t="n"/>
      <c r="K2429" s="480" t="n"/>
      <c r="L2429" s="480" t="n"/>
      <c r="M2429" s="480" t="n"/>
      <c r="N2429" s="490" t="n"/>
      <c r="O2429" s="398" t="n"/>
      <c r="HM2429" s="5" t="n"/>
      <c r="HN2429" s="5" t="n"/>
      <c r="HO2429" s="5" t="n"/>
      <c r="HP2429" s="5" t="n"/>
      <c r="HQ2429" s="5" t="n"/>
      <c r="HR2429" s="5" t="n"/>
      <c r="HS2429" s="5" t="n"/>
    </row>
    <row r="2430">
      <c r="C2430" s="2" t="n"/>
      <c r="G2430" s="480" t="n"/>
      <c r="H2430" s="2" t="n"/>
      <c r="I2430" s="2" t="n"/>
      <c r="K2430" s="480" t="n"/>
      <c r="L2430" s="480" t="n"/>
      <c r="M2430" s="480" t="n"/>
      <c r="N2430" s="490" t="n"/>
      <c r="O2430" s="398" t="n"/>
      <c r="HM2430" s="5" t="n"/>
      <c r="HN2430" s="5" t="n"/>
      <c r="HO2430" s="5" t="n"/>
      <c r="HP2430" s="5" t="n"/>
      <c r="HQ2430" s="5" t="n"/>
      <c r="HR2430" s="5" t="n"/>
      <c r="HS2430" s="5" t="n"/>
    </row>
    <row r="2431">
      <c r="C2431" s="2" t="n"/>
      <c r="G2431" s="480" t="n"/>
      <c r="H2431" s="2" t="n"/>
      <c r="I2431" s="2" t="n"/>
      <c r="K2431" s="480" t="n"/>
      <c r="L2431" s="480" t="n"/>
      <c r="M2431" s="480" t="n"/>
      <c r="N2431" s="490" t="n"/>
      <c r="O2431" s="398" t="n"/>
      <c r="HM2431" s="5" t="n"/>
      <c r="HN2431" s="5" t="n"/>
      <c r="HO2431" s="5" t="n"/>
      <c r="HP2431" s="5" t="n"/>
      <c r="HQ2431" s="5" t="n"/>
      <c r="HR2431" s="5" t="n"/>
      <c r="HS2431" s="5" t="n"/>
    </row>
    <row r="2432">
      <c r="C2432" s="2" t="n"/>
      <c r="G2432" s="480" t="n"/>
      <c r="H2432" s="2" t="n"/>
      <c r="I2432" s="2" t="n"/>
      <c r="K2432" s="480" t="n"/>
      <c r="L2432" s="480" t="n"/>
      <c r="M2432" s="480" t="n"/>
      <c r="N2432" s="490" t="n"/>
      <c r="O2432" s="398" t="n"/>
      <c r="HM2432" s="5" t="n"/>
      <c r="HN2432" s="5" t="n"/>
      <c r="HO2432" s="5" t="n"/>
      <c r="HP2432" s="5" t="n"/>
      <c r="HQ2432" s="5" t="n"/>
      <c r="HR2432" s="5" t="n"/>
      <c r="HS2432" s="5" t="n"/>
    </row>
    <row r="2433">
      <c r="C2433" s="2" t="n"/>
      <c r="G2433" s="480" t="n"/>
      <c r="H2433" s="2" t="n"/>
      <c r="I2433" s="2" t="n"/>
      <c r="K2433" s="480" t="n"/>
      <c r="L2433" s="480" t="n"/>
      <c r="M2433" s="480" t="n"/>
      <c r="N2433" s="490" t="n"/>
      <c r="O2433" s="398" t="n"/>
      <c r="HM2433" s="5" t="n"/>
      <c r="HN2433" s="5" t="n"/>
      <c r="HO2433" s="5" t="n"/>
      <c r="HP2433" s="5" t="n"/>
      <c r="HQ2433" s="5" t="n"/>
      <c r="HR2433" s="5" t="n"/>
      <c r="HS2433" s="5" t="n"/>
    </row>
    <row r="2434">
      <c r="C2434" s="2" t="n"/>
      <c r="G2434" s="480" t="n"/>
      <c r="H2434" s="2" t="n"/>
      <c r="I2434" s="2" t="n"/>
      <c r="K2434" s="480" t="n"/>
      <c r="L2434" s="480" t="n"/>
      <c r="M2434" s="480" t="n"/>
      <c r="N2434" s="490" t="n"/>
      <c r="O2434" s="398" t="n"/>
      <c r="HM2434" s="5" t="n"/>
      <c r="HN2434" s="5" t="n"/>
      <c r="HO2434" s="5" t="n"/>
      <c r="HP2434" s="5" t="n"/>
      <c r="HQ2434" s="5" t="n"/>
      <c r="HR2434" s="5" t="n"/>
      <c r="HS2434" s="5" t="n"/>
    </row>
    <row r="2435">
      <c r="C2435" s="2" t="n"/>
      <c r="G2435" s="480" t="n"/>
      <c r="H2435" s="2" t="n"/>
      <c r="I2435" s="2" t="n"/>
      <c r="K2435" s="480" t="n"/>
      <c r="L2435" s="480" t="n"/>
      <c r="M2435" s="480" t="n"/>
      <c r="N2435" s="490" t="n"/>
      <c r="O2435" s="398" t="n"/>
      <c r="HM2435" s="5" t="n"/>
      <c r="HN2435" s="5" t="n"/>
      <c r="HO2435" s="5" t="n"/>
      <c r="HP2435" s="5" t="n"/>
      <c r="HQ2435" s="5" t="n"/>
      <c r="HR2435" s="5" t="n"/>
      <c r="HS2435" s="5" t="n"/>
    </row>
    <row r="2436">
      <c r="C2436" s="2" t="n"/>
      <c r="G2436" s="480" t="n"/>
      <c r="H2436" s="2" t="n"/>
      <c r="I2436" s="2" t="n"/>
      <c r="K2436" s="480" t="n"/>
      <c r="L2436" s="480" t="n"/>
      <c r="M2436" s="480" t="n"/>
      <c r="N2436" s="490" t="n"/>
      <c r="O2436" s="398" t="n"/>
      <c r="HM2436" s="5" t="n"/>
      <c r="HN2436" s="5" t="n"/>
      <c r="HO2436" s="5" t="n"/>
      <c r="HP2436" s="5" t="n"/>
      <c r="HQ2436" s="5" t="n"/>
      <c r="HR2436" s="5" t="n"/>
      <c r="HS2436" s="5" t="n"/>
    </row>
    <row r="2437">
      <c r="C2437" s="2" t="n"/>
      <c r="G2437" s="480" t="n"/>
      <c r="H2437" s="2" t="n"/>
      <c r="I2437" s="2" t="n"/>
      <c r="K2437" s="480" t="n"/>
      <c r="L2437" s="480" t="n"/>
      <c r="M2437" s="480" t="n"/>
      <c r="N2437" s="490" t="n"/>
      <c r="O2437" s="398" t="n"/>
      <c r="HM2437" s="5" t="n"/>
      <c r="HN2437" s="5" t="n"/>
      <c r="HO2437" s="5" t="n"/>
      <c r="HP2437" s="5" t="n"/>
      <c r="HQ2437" s="5" t="n"/>
      <c r="HR2437" s="5" t="n"/>
      <c r="HS2437" s="5" t="n"/>
    </row>
    <row r="2438">
      <c r="C2438" s="2" t="n"/>
      <c r="G2438" s="480" t="n"/>
      <c r="H2438" s="2" t="n"/>
      <c r="I2438" s="2" t="n"/>
      <c r="K2438" s="480" t="n"/>
      <c r="L2438" s="480" t="n"/>
      <c r="M2438" s="480" t="n"/>
      <c r="N2438" s="490" t="n"/>
      <c r="O2438" s="398" t="n"/>
      <c r="HM2438" s="5" t="n"/>
      <c r="HN2438" s="5" t="n"/>
      <c r="HO2438" s="5" t="n"/>
      <c r="HP2438" s="5" t="n"/>
      <c r="HQ2438" s="5" t="n"/>
      <c r="HR2438" s="5" t="n"/>
      <c r="HS2438" s="5" t="n"/>
    </row>
    <row r="2439">
      <c r="C2439" s="2" t="n"/>
      <c r="G2439" s="480" t="n"/>
      <c r="H2439" s="2" t="n"/>
      <c r="I2439" s="2" t="n"/>
      <c r="K2439" s="480" t="n"/>
      <c r="L2439" s="480" t="n"/>
      <c r="M2439" s="480" t="n"/>
      <c r="N2439" s="490" t="n"/>
      <c r="O2439" s="398" t="n"/>
      <c r="HM2439" s="5" t="n"/>
      <c r="HN2439" s="5" t="n"/>
      <c r="HO2439" s="5" t="n"/>
      <c r="HP2439" s="5" t="n"/>
      <c r="HQ2439" s="5" t="n"/>
      <c r="HR2439" s="5" t="n"/>
      <c r="HS2439" s="5" t="n"/>
    </row>
    <row r="2440">
      <c r="C2440" s="2" t="n"/>
      <c r="G2440" s="480" t="n"/>
      <c r="H2440" s="2" t="n"/>
      <c r="I2440" s="2" t="n"/>
      <c r="K2440" s="480" t="n"/>
      <c r="L2440" s="480" t="n"/>
      <c r="M2440" s="480" t="n"/>
      <c r="N2440" s="490" t="n"/>
      <c r="O2440" s="398" t="n"/>
      <c r="HM2440" s="5" t="n"/>
      <c r="HN2440" s="5" t="n"/>
      <c r="HO2440" s="5" t="n"/>
      <c r="HP2440" s="5" t="n"/>
      <c r="HQ2440" s="5" t="n"/>
      <c r="HR2440" s="5" t="n"/>
      <c r="HS2440" s="5" t="n"/>
    </row>
    <row r="2441">
      <c r="C2441" s="2" t="n"/>
      <c r="G2441" s="480" t="n"/>
      <c r="H2441" s="2" t="n"/>
      <c r="I2441" s="2" t="n"/>
      <c r="K2441" s="480" t="n"/>
      <c r="L2441" s="480" t="n"/>
      <c r="M2441" s="480" t="n"/>
      <c r="N2441" s="490" t="n"/>
      <c r="O2441" s="398" t="n"/>
      <c r="HM2441" s="5" t="n"/>
      <c r="HN2441" s="5" t="n"/>
      <c r="HO2441" s="5" t="n"/>
      <c r="HP2441" s="5" t="n"/>
      <c r="HQ2441" s="5" t="n"/>
      <c r="HR2441" s="5" t="n"/>
      <c r="HS2441" s="5" t="n"/>
    </row>
    <row r="2442">
      <c r="C2442" s="2" t="n"/>
      <c r="G2442" s="480" t="n"/>
      <c r="H2442" s="2" t="n"/>
      <c r="I2442" s="2" t="n"/>
      <c r="K2442" s="480" t="n"/>
      <c r="L2442" s="480" t="n"/>
      <c r="M2442" s="480" t="n"/>
      <c r="N2442" s="490" t="n"/>
      <c r="O2442" s="398" t="n"/>
      <c r="HM2442" s="5" t="n"/>
      <c r="HN2442" s="5" t="n"/>
      <c r="HO2442" s="5" t="n"/>
      <c r="HP2442" s="5" t="n"/>
      <c r="HQ2442" s="5" t="n"/>
      <c r="HR2442" s="5" t="n"/>
      <c r="HS2442" s="5" t="n"/>
    </row>
    <row r="2443">
      <c r="C2443" s="2" t="n"/>
      <c r="G2443" s="480" t="n"/>
      <c r="H2443" s="2" t="n"/>
      <c r="I2443" s="2" t="n"/>
      <c r="K2443" s="480" t="n"/>
      <c r="L2443" s="480" t="n"/>
      <c r="M2443" s="480" t="n"/>
      <c r="N2443" s="490" t="n"/>
      <c r="O2443" s="398" t="n"/>
      <c r="HM2443" s="5" t="n"/>
      <c r="HN2443" s="5" t="n"/>
      <c r="HO2443" s="5" t="n"/>
      <c r="HP2443" s="5" t="n"/>
      <c r="HQ2443" s="5" t="n"/>
      <c r="HR2443" s="5" t="n"/>
      <c r="HS2443" s="5" t="n"/>
    </row>
    <row r="2444">
      <c r="C2444" s="2" t="n"/>
      <c r="G2444" s="480" t="n"/>
      <c r="H2444" s="2" t="n"/>
      <c r="I2444" s="2" t="n"/>
      <c r="K2444" s="480" t="n"/>
      <c r="L2444" s="480" t="n"/>
      <c r="M2444" s="480" t="n"/>
      <c r="N2444" s="490" t="n"/>
      <c r="O2444" s="398" t="n"/>
      <c r="HM2444" s="5" t="n"/>
      <c r="HN2444" s="5" t="n"/>
      <c r="HO2444" s="5" t="n"/>
      <c r="HP2444" s="5" t="n"/>
      <c r="HQ2444" s="5" t="n"/>
      <c r="HR2444" s="5" t="n"/>
      <c r="HS2444" s="5" t="n"/>
    </row>
    <row r="2445">
      <c r="C2445" s="2" t="n"/>
      <c r="G2445" s="480" t="n"/>
      <c r="H2445" s="2" t="n"/>
      <c r="I2445" s="2" t="n"/>
      <c r="K2445" s="480" t="n"/>
      <c r="L2445" s="480" t="n"/>
      <c r="M2445" s="480" t="n"/>
      <c r="N2445" s="490" t="n"/>
      <c r="O2445" s="398" t="n"/>
      <c r="HM2445" s="5" t="n"/>
      <c r="HN2445" s="5" t="n"/>
      <c r="HO2445" s="5" t="n"/>
      <c r="HP2445" s="5" t="n"/>
      <c r="HQ2445" s="5" t="n"/>
      <c r="HR2445" s="5" t="n"/>
      <c r="HS2445" s="5" t="n"/>
    </row>
    <row r="2446">
      <c r="C2446" s="2" t="n"/>
      <c r="G2446" s="480" t="n"/>
      <c r="H2446" s="2" t="n"/>
      <c r="I2446" s="2" t="n"/>
      <c r="K2446" s="480" t="n"/>
      <c r="L2446" s="480" t="n"/>
      <c r="M2446" s="480" t="n"/>
      <c r="N2446" s="490" t="n"/>
      <c r="O2446" s="398" t="n"/>
      <c r="HM2446" s="5" t="n"/>
      <c r="HN2446" s="5" t="n"/>
      <c r="HO2446" s="5" t="n"/>
      <c r="HP2446" s="5" t="n"/>
      <c r="HQ2446" s="5" t="n"/>
      <c r="HR2446" s="5" t="n"/>
      <c r="HS2446" s="5" t="n"/>
    </row>
    <row r="2447">
      <c r="C2447" s="2" t="n"/>
      <c r="G2447" s="480" t="n"/>
      <c r="H2447" s="2" t="n"/>
      <c r="I2447" s="2" t="n"/>
      <c r="K2447" s="480" t="n"/>
      <c r="L2447" s="480" t="n"/>
      <c r="M2447" s="480" t="n"/>
      <c r="N2447" s="490" t="n"/>
      <c r="O2447" s="398" t="n"/>
      <c r="HM2447" s="5" t="n"/>
      <c r="HN2447" s="5" t="n"/>
      <c r="HO2447" s="5" t="n"/>
      <c r="HP2447" s="5" t="n"/>
      <c r="HQ2447" s="5" t="n"/>
      <c r="HR2447" s="5" t="n"/>
      <c r="HS2447" s="5" t="n"/>
    </row>
    <row r="2448">
      <c r="C2448" s="2" t="n"/>
      <c r="G2448" s="480" t="n"/>
      <c r="H2448" s="2" t="n"/>
      <c r="I2448" s="2" t="n"/>
      <c r="K2448" s="480" t="n"/>
      <c r="L2448" s="480" t="n"/>
      <c r="M2448" s="480" t="n"/>
      <c r="N2448" s="490" t="n"/>
      <c r="O2448" s="398" t="n"/>
      <c r="HM2448" s="5" t="n"/>
      <c r="HN2448" s="5" t="n"/>
      <c r="HO2448" s="5" t="n"/>
      <c r="HP2448" s="5" t="n"/>
      <c r="HQ2448" s="5" t="n"/>
      <c r="HR2448" s="5" t="n"/>
      <c r="HS2448" s="5" t="n"/>
    </row>
    <row r="2449">
      <c r="C2449" s="2" t="n"/>
      <c r="G2449" s="480" t="n"/>
      <c r="H2449" s="2" t="n"/>
      <c r="I2449" s="2" t="n"/>
      <c r="K2449" s="480" t="n"/>
      <c r="L2449" s="480" t="n"/>
      <c r="M2449" s="480" t="n"/>
      <c r="N2449" s="490" t="n"/>
      <c r="O2449" s="398" t="n"/>
      <c r="HM2449" s="5" t="n"/>
      <c r="HN2449" s="5" t="n"/>
      <c r="HO2449" s="5" t="n"/>
      <c r="HP2449" s="5" t="n"/>
      <c r="HQ2449" s="5" t="n"/>
      <c r="HR2449" s="5" t="n"/>
      <c r="HS2449" s="5" t="n"/>
    </row>
    <row r="2450">
      <c r="C2450" s="2" t="n"/>
      <c r="G2450" s="480" t="n"/>
      <c r="H2450" s="2" t="n"/>
      <c r="I2450" s="2" t="n"/>
      <c r="K2450" s="480" t="n"/>
      <c r="L2450" s="480" t="n"/>
      <c r="M2450" s="480" t="n"/>
      <c r="N2450" s="490" t="n"/>
      <c r="O2450" s="398" t="n"/>
      <c r="HM2450" s="5" t="n"/>
      <c r="HN2450" s="5" t="n"/>
      <c r="HO2450" s="5" t="n"/>
      <c r="HP2450" s="5" t="n"/>
      <c r="HQ2450" s="5" t="n"/>
      <c r="HR2450" s="5" t="n"/>
      <c r="HS2450" s="5" t="n"/>
    </row>
    <row r="2451">
      <c r="C2451" s="2" t="n"/>
      <c r="G2451" s="480" t="n"/>
      <c r="H2451" s="2" t="n"/>
      <c r="I2451" s="2" t="n"/>
      <c r="K2451" s="480" t="n"/>
      <c r="L2451" s="480" t="n"/>
      <c r="M2451" s="480" t="n"/>
      <c r="N2451" s="490" t="n"/>
      <c r="O2451" s="398" t="n"/>
      <c r="HM2451" s="5" t="n"/>
      <c r="HN2451" s="5" t="n"/>
      <c r="HO2451" s="5" t="n"/>
      <c r="HP2451" s="5" t="n"/>
      <c r="HQ2451" s="5" t="n"/>
      <c r="HR2451" s="5" t="n"/>
      <c r="HS2451" s="5" t="n"/>
    </row>
    <row r="2452">
      <c r="C2452" s="2" t="n"/>
      <c r="G2452" s="480" t="n"/>
      <c r="H2452" s="2" t="n"/>
      <c r="I2452" s="2" t="n"/>
      <c r="K2452" s="480" t="n"/>
      <c r="L2452" s="480" t="n"/>
      <c r="M2452" s="480" t="n"/>
      <c r="N2452" s="490" t="n"/>
      <c r="O2452" s="398" t="n"/>
      <c r="HM2452" s="5" t="n"/>
      <c r="HN2452" s="5" t="n"/>
      <c r="HO2452" s="5" t="n"/>
      <c r="HP2452" s="5" t="n"/>
      <c r="HQ2452" s="5" t="n"/>
      <c r="HR2452" s="5" t="n"/>
      <c r="HS2452" s="5" t="n"/>
    </row>
    <row r="2453">
      <c r="C2453" s="2" t="n"/>
      <c r="G2453" s="480" t="n"/>
      <c r="H2453" s="2" t="n"/>
      <c r="I2453" s="2" t="n"/>
      <c r="K2453" s="480" t="n"/>
      <c r="L2453" s="480" t="n"/>
      <c r="M2453" s="480" t="n"/>
      <c r="N2453" s="490" t="n"/>
      <c r="O2453" s="398" t="n"/>
      <c r="HM2453" s="5" t="n"/>
      <c r="HN2453" s="5" t="n"/>
      <c r="HO2453" s="5" t="n"/>
      <c r="HP2453" s="5" t="n"/>
      <c r="HQ2453" s="5" t="n"/>
      <c r="HR2453" s="5" t="n"/>
      <c r="HS2453" s="5" t="n"/>
    </row>
    <row r="2454">
      <c r="C2454" s="2" t="n"/>
      <c r="G2454" s="480" t="n"/>
      <c r="H2454" s="2" t="n"/>
      <c r="I2454" s="2" t="n"/>
      <c r="K2454" s="480" t="n"/>
      <c r="L2454" s="480" t="n"/>
      <c r="M2454" s="480" t="n"/>
      <c r="N2454" s="490" t="n"/>
      <c r="O2454" s="398" t="n"/>
      <c r="HM2454" s="5" t="n"/>
      <c r="HN2454" s="5" t="n"/>
      <c r="HO2454" s="5" t="n"/>
      <c r="HP2454" s="5" t="n"/>
      <c r="HQ2454" s="5" t="n"/>
      <c r="HR2454" s="5" t="n"/>
      <c r="HS2454" s="5" t="n"/>
    </row>
    <row r="2455">
      <c r="C2455" s="2" t="n"/>
      <c r="G2455" s="480" t="n"/>
      <c r="H2455" s="2" t="n"/>
      <c r="I2455" s="2" t="n"/>
      <c r="K2455" s="480" t="n"/>
      <c r="L2455" s="480" t="n"/>
      <c r="M2455" s="480" t="n"/>
      <c r="N2455" s="490" t="n"/>
      <c r="O2455" s="398" t="n"/>
      <c r="HM2455" s="5" t="n"/>
      <c r="HN2455" s="5" t="n"/>
      <c r="HO2455" s="5" t="n"/>
      <c r="HP2455" s="5" t="n"/>
      <c r="HQ2455" s="5" t="n"/>
      <c r="HR2455" s="5" t="n"/>
      <c r="HS2455" s="5" t="n"/>
    </row>
    <row r="2456">
      <c r="C2456" s="2" t="n"/>
      <c r="G2456" s="480" t="n"/>
      <c r="H2456" s="2" t="n"/>
      <c r="I2456" s="2" t="n"/>
      <c r="K2456" s="480" t="n"/>
      <c r="L2456" s="480" t="n"/>
      <c r="M2456" s="480" t="n"/>
      <c r="N2456" s="490" t="n"/>
      <c r="O2456" s="398" t="n"/>
      <c r="HM2456" s="5" t="n"/>
      <c r="HN2456" s="5" t="n"/>
      <c r="HO2456" s="5" t="n"/>
      <c r="HP2456" s="5" t="n"/>
      <c r="HQ2456" s="5" t="n"/>
      <c r="HR2456" s="5" t="n"/>
      <c r="HS2456" s="5" t="n"/>
    </row>
    <row r="2457">
      <c r="C2457" s="2" t="n"/>
      <c r="G2457" s="480" t="n"/>
      <c r="H2457" s="2" t="n"/>
      <c r="I2457" s="2" t="n"/>
      <c r="K2457" s="480" t="n"/>
      <c r="L2457" s="480" t="n"/>
      <c r="M2457" s="480" t="n"/>
      <c r="N2457" s="490" t="n"/>
      <c r="O2457" s="398" t="n"/>
      <c r="HM2457" s="5" t="n"/>
      <c r="HN2457" s="5" t="n"/>
      <c r="HO2457" s="5" t="n"/>
      <c r="HP2457" s="5" t="n"/>
      <c r="HQ2457" s="5" t="n"/>
      <c r="HR2457" s="5" t="n"/>
      <c r="HS2457" s="5" t="n"/>
    </row>
    <row r="2458">
      <c r="C2458" s="2" t="n"/>
      <c r="G2458" s="480" t="n"/>
      <c r="H2458" s="2" t="n"/>
      <c r="I2458" s="2" t="n"/>
      <c r="K2458" s="480" t="n"/>
      <c r="L2458" s="480" t="n"/>
      <c r="M2458" s="480" t="n"/>
      <c r="N2458" s="490" t="n"/>
      <c r="O2458" s="398" t="n"/>
      <c r="HM2458" s="5" t="n"/>
      <c r="HN2458" s="5" t="n"/>
      <c r="HO2458" s="5" t="n"/>
      <c r="HP2458" s="5" t="n"/>
      <c r="HQ2458" s="5" t="n"/>
      <c r="HR2458" s="5" t="n"/>
      <c r="HS2458" s="5" t="n"/>
    </row>
    <row r="2459">
      <c r="C2459" s="2" t="n"/>
      <c r="G2459" s="480" t="n"/>
      <c r="H2459" s="2" t="n"/>
      <c r="I2459" s="2" t="n"/>
      <c r="K2459" s="480" t="n"/>
      <c r="L2459" s="480" t="n"/>
      <c r="M2459" s="480" t="n"/>
      <c r="N2459" s="490" t="n"/>
      <c r="O2459" s="398" t="n"/>
      <c r="HM2459" s="5" t="n"/>
      <c r="HN2459" s="5" t="n"/>
      <c r="HO2459" s="5" t="n"/>
      <c r="HP2459" s="5" t="n"/>
      <c r="HQ2459" s="5" t="n"/>
      <c r="HR2459" s="5" t="n"/>
      <c r="HS2459" s="5" t="n"/>
    </row>
    <row r="2460">
      <c r="C2460" s="2" t="n"/>
      <c r="G2460" s="480" t="n"/>
      <c r="H2460" s="2" t="n"/>
      <c r="I2460" s="2" t="n"/>
      <c r="K2460" s="480" t="n"/>
      <c r="L2460" s="480" t="n"/>
      <c r="M2460" s="480" t="n"/>
      <c r="N2460" s="490" t="n"/>
      <c r="O2460" s="398" t="n"/>
      <c r="HM2460" s="5" t="n"/>
      <c r="HN2460" s="5" t="n"/>
      <c r="HO2460" s="5" t="n"/>
      <c r="HP2460" s="5" t="n"/>
      <c r="HQ2460" s="5" t="n"/>
      <c r="HR2460" s="5" t="n"/>
      <c r="HS2460" s="5" t="n"/>
    </row>
    <row r="2461">
      <c r="C2461" s="2" t="n"/>
      <c r="G2461" s="480" t="n"/>
      <c r="H2461" s="2" t="n"/>
      <c r="I2461" s="2" t="n"/>
      <c r="K2461" s="480" t="n"/>
      <c r="L2461" s="480" t="n"/>
      <c r="M2461" s="480" t="n"/>
      <c r="N2461" s="490" t="n"/>
      <c r="O2461" s="398" t="n"/>
      <c r="HM2461" s="5" t="n"/>
      <c r="HN2461" s="5" t="n"/>
      <c r="HO2461" s="5" t="n"/>
      <c r="HP2461" s="5" t="n"/>
      <c r="HQ2461" s="5" t="n"/>
      <c r="HR2461" s="5" t="n"/>
      <c r="HS2461" s="5" t="n"/>
    </row>
    <row r="2462">
      <c r="C2462" s="2" t="n"/>
      <c r="G2462" s="480" t="n"/>
      <c r="H2462" s="2" t="n"/>
      <c r="I2462" s="2" t="n"/>
      <c r="K2462" s="480" t="n"/>
      <c r="L2462" s="480" t="n"/>
      <c r="M2462" s="480" t="n"/>
      <c r="N2462" s="490" t="n"/>
      <c r="O2462" s="398" t="n"/>
      <c r="HM2462" s="5" t="n"/>
      <c r="HN2462" s="5" t="n"/>
      <c r="HO2462" s="5" t="n"/>
      <c r="HP2462" s="5" t="n"/>
      <c r="HQ2462" s="5" t="n"/>
      <c r="HR2462" s="5" t="n"/>
      <c r="HS2462" s="5" t="n"/>
    </row>
    <row r="2463">
      <c r="C2463" s="2" t="n"/>
      <c r="G2463" s="480" t="n"/>
      <c r="H2463" s="2" t="n"/>
      <c r="I2463" s="2" t="n"/>
      <c r="K2463" s="480" t="n"/>
      <c r="L2463" s="480" t="n"/>
      <c r="M2463" s="480" t="n"/>
      <c r="N2463" s="490" t="n"/>
      <c r="O2463" s="398" t="n"/>
      <c r="HM2463" s="5" t="n"/>
      <c r="HN2463" s="5" t="n"/>
      <c r="HO2463" s="5" t="n"/>
      <c r="HP2463" s="5" t="n"/>
      <c r="HQ2463" s="5" t="n"/>
      <c r="HR2463" s="5" t="n"/>
      <c r="HS2463" s="5" t="n"/>
    </row>
    <row r="2464">
      <c r="C2464" s="2" t="n"/>
      <c r="G2464" s="480" t="n"/>
      <c r="H2464" s="2" t="n"/>
      <c r="I2464" s="2" t="n"/>
      <c r="K2464" s="480" t="n"/>
      <c r="L2464" s="480" t="n"/>
      <c r="M2464" s="480" t="n"/>
      <c r="N2464" s="490" t="n"/>
      <c r="O2464" s="398" t="n"/>
      <c r="HM2464" s="5" t="n"/>
      <c r="HN2464" s="5" t="n"/>
      <c r="HO2464" s="5" t="n"/>
      <c r="HP2464" s="5" t="n"/>
      <c r="HQ2464" s="5" t="n"/>
      <c r="HR2464" s="5" t="n"/>
      <c r="HS2464" s="5" t="n"/>
    </row>
    <row r="2465">
      <c r="C2465" s="2" t="n"/>
      <c r="G2465" s="480" t="n"/>
      <c r="H2465" s="2" t="n"/>
      <c r="I2465" s="2" t="n"/>
      <c r="K2465" s="480" t="n"/>
      <c r="L2465" s="480" t="n"/>
      <c r="M2465" s="480" t="n"/>
      <c r="N2465" s="490" t="n"/>
      <c r="O2465" s="398" t="n"/>
      <c r="HM2465" s="5" t="n"/>
      <c r="HN2465" s="5" t="n"/>
      <c r="HO2465" s="5" t="n"/>
      <c r="HP2465" s="5" t="n"/>
      <c r="HQ2465" s="5" t="n"/>
      <c r="HR2465" s="5" t="n"/>
      <c r="HS2465" s="5" t="n"/>
    </row>
    <row r="2466">
      <c r="C2466" s="2" t="n"/>
      <c r="G2466" s="480" t="n"/>
      <c r="H2466" s="2" t="n"/>
      <c r="I2466" s="2" t="n"/>
      <c r="K2466" s="480" t="n"/>
      <c r="L2466" s="480" t="n"/>
      <c r="M2466" s="480" t="n"/>
      <c r="N2466" s="490" t="n"/>
      <c r="O2466" s="398" t="n"/>
      <c r="HM2466" s="5" t="n"/>
      <c r="HN2466" s="5" t="n"/>
      <c r="HO2466" s="5" t="n"/>
      <c r="HP2466" s="5" t="n"/>
      <c r="HQ2466" s="5" t="n"/>
      <c r="HR2466" s="5" t="n"/>
      <c r="HS2466" s="5" t="n"/>
    </row>
    <row r="2467">
      <c r="C2467" s="2" t="n"/>
      <c r="G2467" s="480" t="n"/>
      <c r="H2467" s="2" t="n"/>
      <c r="I2467" s="2" t="n"/>
      <c r="K2467" s="480" t="n"/>
      <c r="L2467" s="480" t="n"/>
      <c r="M2467" s="480" t="n"/>
      <c r="N2467" s="490" t="n"/>
      <c r="O2467" s="398" t="n"/>
      <c r="HM2467" s="5" t="n"/>
      <c r="HN2467" s="5" t="n"/>
      <c r="HO2467" s="5" t="n"/>
      <c r="HP2467" s="5" t="n"/>
      <c r="HQ2467" s="5" t="n"/>
      <c r="HR2467" s="5" t="n"/>
      <c r="HS2467" s="5" t="n"/>
    </row>
    <row r="2468">
      <c r="C2468" s="2" t="n"/>
      <c r="G2468" s="480" t="n"/>
      <c r="H2468" s="2" t="n"/>
      <c r="I2468" s="2" t="n"/>
      <c r="K2468" s="480" t="n"/>
      <c r="L2468" s="480" t="n"/>
      <c r="M2468" s="480" t="n"/>
      <c r="N2468" s="490" t="n"/>
      <c r="O2468" s="398" t="n"/>
      <c r="HM2468" s="5" t="n"/>
      <c r="HN2468" s="5" t="n"/>
      <c r="HO2468" s="5" t="n"/>
      <c r="HP2468" s="5" t="n"/>
      <c r="HQ2468" s="5" t="n"/>
      <c r="HR2468" s="5" t="n"/>
      <c r="HS2468" s="5" t="n"/>
    </row>
    <row r="2469">
      <c r="C2469" s="2" t="n"/>
      <c r="G2469" s="480" t="n"/>
      <c r="H2469" s="2" t="n"/>
      <c r="I2469" s="2" t="n"/>
      <c r="K2469" s="480" t="n"/>
      <c r="L2469" s="480" t="n"/>
      <c r="M2469" s="480" t="n"/>
      <c r="N2469" s="490" t="n"/>
      <c r="O2469" s="398" t="n"/>
      <c r="HM2469" s="5" t="n"/>
      <c r="HN2469" s="5" t="n"/>
      <c r="HO2469" s="5" t="n"/>
      <c r="HP2469" s="5" t="n"/>
      <c r="HQ2469" s="5" t="n"/>
      <c r="HR2469" s="5" t="n"/>
      <c r="HS2469" s="5" t="n"/>
    </row>
    <row r="2470">
      <c r="C2470" s="2" t="n"/>
      <c r="G2470" s="480" t="n"/>
      <c r="H2470" s="2" t="n"/>
      <c r="I2470" s="2" t="n"/>
      <c r="K2470" s="480" t="n"/>
      <c r="L2470" s="480" t="n"/>
      <c r="M2470" s="480" t="n"/>
      <c r="N2470" s="490" t="n"/>
      <c r="O2470" s="398" t="n"/>
      <c r="HM2470" s="5" t="n"/>
      <c r="HN2470" s="5" t="n"/>
      <c r="HO2470" s="5" t="n"/>
      <c r="HP2470" s="5" t="n"/>
      <c r="HQ2470" s="5" t="n"/>
      <c r="HR2470" s="5" t="n"/>
      <c r="HS2470" s="5" t="n"/>
    </row>
    <row r="2471">
      <c r="C2471" s="2" t="n"/>
      <c r="G2471" s="480" t="n"/>
      <c r="H2471" s="2" t="n"/>
      <c r="I2471" s="2" t="n"/>
      <c r="K2471" s="480" t="n"/>
      <c r="L2471" s="480" t="n"/>
      <c r="M2471" s="480" t="n"/>
      <c r="N2471" s="490" t="n"/>
      <c r="O2471" s="398" t="n"/>
      <c r="HM2471" s="5" t="n"/>
      <c r="HN2471" s="5" t="n"/>
      <c r="HO2471" s="5" t="n"/>
      <c r="HP2471" s="5" t="n"/>
      <c r="HQ2471" s="5" t="n"/>
      <c r="HR2471" s="5" t="n"/>
      <c r="HS2471" s="5" t="n"/>
    </row>
    <row r="2472">
      <c r="C2472" s="2" t="n"/>
      <c r="G2472" s="480" t="n"/>
      <c r="H2472" s="2" t="n"/>
      <c r="I2472" s="2" t="n"/>
      <c r="K2472" s="480" t="n"/>
      <c r="L2472" s="480" t="n"/>
      <c r="M2472" s="480" t="n"/>
      <c r="N2472" s="490" t="n"/>
      <c r="O2472" s="398" t="n"/>
      <c r="HM2472" s="5" t="n"/>
      <c r="HN2472" s="5" t="n"/>
      <c r="HO2472" s="5" t="n"/>
      <c r="HP2472" s="5" t="n"/>
      <c r="HQ2472" s="5" t="n"/>
      <c r="HR2472" s="5" t="n"/>
      <c r="HS2472" s="5" t="n"/>
    </row>
    <row r="2473">
      <c r="C2473" s="2" t="n"/>
      <c r="G2473" s="480" t="n"/>
      <c r="H2473" s="2" t="n"/>
      <c r="I2473" s="2" t="n"/>
      <c r="K2473" s="480" t="n"/>
      <c r="L2473" s="480" t="n"/>
      <c r="M2473" s="480" t="n"/>
      <c r="N2473" s="490" t="n"/>
      <c r="O2473" s="398" t="n"/>
      <c r="HM2473" s="5" t="n"/>
      <c r="HN2473" s="5" t="n"/>
      <c r="HO2473" s="5" t="n"/>
      <c r="HP2473" s="5" t="n"/>
      <c r="HQ2473" s="5" t="n"/>
      <c r="HR2473" s="5" t="n"/>
      <c r="HS2473" s="5" t="n"/>
    </row>
    <row r="2474">
      <c r="C2474" s="2" t="n"/>
      <c r="G2474" s="480" t="n"/>
      <c r="H2474" s="2" t="n"/>
      <c r="I2474" s="2" t="n"/>
      <c r="K2474" s="480" t="n"/>
      <c r="L2474" s="480" t="n"/>
      <c r="M2474" s="480" t="n"/>
      <c r="N2474" s="490" t="n"/>
      <c r="O2474" s="398" t="n"/>
      <c r="HM2474" s="5" t="n"/>
      <c r="HN2474" s="5" t="n"/>
      <c r="HO2474" s="5" t="n"/>
      <c r="HP2474" s="5" t="n"/>
      <c r="HQ2474" s="5" t="n"/>
      <c r="HR2474" s="5" t="n"/>
      <c r="HS2474" s="5" t="n"/>
    </row>
    <row r="2475">
      <c r="C2475" s="2" t="n"/>
      <c r="G2475" s="480" t="n"/>
      <c r="H2475" s="2" t="n"/>
      <c r="I2475" s="2" t="n"/>
      <c r="K2475" s="480" t="n"/>
      <c r="L2475" s="480" t="n"/>
      <c r="M2475" s="480" t="n"/>
      <c r="N2475" s="490" t="n"/>
      <c r="O2475" s="398" t="n"/>
      <c r="HM2475" s="5" t="n"/>
      <c r="HN2475" s="5" t="n"/>
      <c r="HO2475" s="5" t="n"/>
      <c r="HP2475" s="5" t="n"/>
      <c r="HQ2475" s="5" t="n"/>
      <c r="HR2475" s="5" t="n"/>
      <c r="HS2475" s="5" t="n"/>
    </row>
    <row r="2476">
      <c r="C2476" s="2" t="n"/>
      <c r="G2476" s="480" t="n"/>
      <c r="H2476" s="2" t="n"/>
      <c r="I2476" s="2" t="n"/>
      <c r="K2476" s="480" t="n"/>
      <c r="L2476" s="480" t="n"/>
      <c r="M2476" s="480" t="n"/>
      <c r="N2476" s="490" t="n"/>
      <c r="O2476" s="398" t="n"/>
      <c r="HM2476" s="5" t="n"/>
      <c r="HN2476" s="5" t="n"/>
      <c r="HO2476" s="5" t="n"/>
      <c r="HP2476" s="5" t="n"/>
      <c r="HQ2476" s="5" t="n"/>
      <c r="HR2476" s="5" t="n"/>
      <c r="HS2476" s="5" t="n"/>
    </row>
    <row r="2477">
      <c r="C2477" s="2" t="n"/>
      <c r="G2477" s="480" t="n"/>
      <c r="H2477" s="2" t="n"/>
      <c r="I2477" s="2" t="n"/>
      <c r="K2477" s="480" t="n"/>
      <c r="L2477" s="480" t="n"/>
      <c r="M2477" s="480" t="n"/>
      <c r="N2477" s="490" t="n"/>
      <c r="O2477" s="398" t="n"/>
      <c r="HM2477" s="5" t="n"/>
      <c r="HN2477" s="5" t="n"/>
      <c r="HO2477" s="5" t="n"/>
      <c r="HP2477" s="5" t="n"/>
      <c r="HQ2477" s="5" t="n"/>
      <c r="HR2477" s="5" t="n"/>
      <c r="HS2477" s="5" t="n"/>
    </row>
    <row r="2478">
      <c r="C2478" s="2" t="n"/>
      <c r="G2478" s="480" t="n"/>
      <c r="H2478" s="2" t="n"/>
      <c r="I2478" s="2" t="n"/>
      <c r="K2478" s="480" t="n"/>
      <c r="L2478" s="480" t="n"/>
      <c r="M2478" s="480" t="n"/>
      <c r="N2478" s="490" t="n"/>
      <c r="O2478" s="398" t="n"/>
      <c r="HM2478" s="5" t="n"/>
      <c r="HN2478" s="5" t="n"/>
      <c r="HO2478" s="5" t="n"/>
      <c r="HP2478" s="5" t="n"/>
      <c r="HQ2478" s="5" t="n"/>
      <c r="HR2478" s="5" t="n"/>
      <c r="HS2478" s="5" t="n"/>
    </row>
    <row r="2479">
      <c r="C2479" s="2" t="n"/>
      <c r="G2479" s="480" t="n"/>
      <c r="H2479" s="2" t="n"/>
      <c r="I2479" s="2" t="n"/>
      <c r="K2479" s="480" t="n"/>
      <c r="L2479" s="480" t="n"/>
      <c r="M2479" s="480" t="n"/>
      <c r="N2479" s="490" t="n"/>
      <c r="O2479" s="398" t="n"/>
      <c r="HM2479" s="5" t="n"/>
      <c r="HN2479" s="5" t="n"/>
      <c r="HO2479" s="5" t="n"/>
      <c r="HP2479" s="5" t="n"/>
      <c r="HQ2479" s="5" t="n"/>
      <c r="HR2479" s="5" t="n"/>
      <c r="HS2479" s="5" t="n"/>
    </row>
    <row r="2480">
      <c r="C2480" s="2" t="n"/>
      <c r="G2480" s="480" t="n"/>
      <c r="H2480" s="2" t="n"/>
      <c r="I2480" s="2" t="n"/>
      <c r="K2480" s="480" t="n"/>
      <c r="L2480" s="480" t="n"/>
      <c r="M2480" s="480" t="n"/>
      <c r="N2480" s="490" t="n"/>
      <c r="O2480" s="398" t="n"/>
      <c r="HM2480" s="5" t="n"/>
      <c r="HN2480" s="5" t="n"/>
      <c r="HO2480" s="5" t="n"/>
      <c r="HP2480" s="5" t="n"/>
      <c r="HQ2480" s="5" t="n"/>
      <c r="HR2480" s="5" t="n"/>
      <c r="HS2480" s="5" t="n"/>
    </row>
    <row r="2481">
      <c r="C2481" s="2" t="n"/>
      <c r="G2481" s="480" t="n"/>
      <c r="H2481" s="2" t="n"/>
      <c r="I2481" s="2" t="n"/>
      <c r="K2481" s="480" t="n"/>
      <c r="L2481" s="480" t="n"/>
      <c r="M2481" s="480" t="n"/>
      <c r="N2481" s="490" t="n"/>
      <c r="O2481" s="398" t="n"/>
      <c r="HM2481" s="5" t="n"/>
      <c r="HN2481" s="5" t="n"/>
      <c r="HO2481" s="5" t="n"/>
      <c r="HP2481" s="5" t="n"/>
      <c r="HQ2481" s="5" t="n"/>
      <c r="HR2481" s="5" t="n"/>
      <c r="HS2481" s="5" t="n"/>
    </row>
    <row r="2482">
      <c r="C2482" s="2" t="n"/>
      <c r="G2482" s="480" t="n"/>
      <c r="H2482" s="2" t="n"/>
      <c r="I2482" s="2" t="n"/>
      <c r="K2482" s="480" t="n"/>
      <c r="L2482" s="480" t="n"/>
      <c r="M2482" s="480" t="n"/>
      <c r="N2482" s="490" t="n"/>
      <c r="O2482" s="398" t="n"/>
      <c r="HM2482" s="5" t="n"/>
      <c r="HN2482" s="5" t="n"/>
      <c r="HO2482" s="5" t="n"/>
      <c r="HP2482" s="5" t="n"/>
      <c r="HQ2482" s="5" t="n"/>
      <c r="HR2482" s="5" t="n"/>
      <c r="HS2482" s="5" t="n"/>
    </row>
    <row r="2483">
      <c r="C2483" s="2" t="n"/>
      <c r="G2483" s="480" t="n"/>
      <c r="H2483" s="2" t="n"/>
      <c r="I2483" s="2" t="n"/>
      <c r="K2483" s="480" t="n"/>
      <c r="L2483" s="480" t="n"/>
      <c r="M2483" s="480" t="n"/>
      <c r="N2483" s="490" t="n"/>
      <c r="O2483" s="398" t="n"/>
      <c r="HM2483" s="5" t="n"/>
      <c r="HN2483" s="5" t="n"/>
      <c r="HO2483" s="5" t="n"/>
      <c r="HP2483" s="5" t="n"/>
      <c r="HQ2483" s="5" t="n"/>
      <c r="HR2483" s="5" t="n"/>
      <c r="HS2483" s="5" t="n"/>
    </row>
    <row r="2484">
      <c r="C2484" s="2" t="n"/>
      <c r="G2484" s="480" t="n"/>
      <c r="H2484" s="2" t="n"/>
      <c r="I2484" s="2" t="n"/>
      <c r="K2484" s="480" t="n"/>
      <c r="L2484" s="480" t="n"/>
      <c r="M2484" s="480" t="n"/>
      <c r="N2484" s="490" t="n"/>
      <c r="O2484" s="398" t="n"/>
      <c r="HM2484" s="5" t="n"/>
      <c r="HN2484" s="5" t="n"/>
      <c r="HO2484" s="5" t="n"/>
      <c r="HP2484" s="5" t="n"/>
      <c r="HQ2484" s="5" t="n"/>
      <c r="HR2484" s="5" t="n"/>
      <c r="HS2484" s="5" t="n"/>
    </row>
    <row r="2485">
      <c r="C2485" s="2" t="n"/>
      <c r="G2485" s="480" t="n"/>
      <c r="H2485" s="2" t="n"/>
      <c r="I2485" s="2" t="n"/>
      <c r="K2485" s="480" t="n"/>
      <c r="L2485" s="480" t="n"/>
      <c r="M2485" s="480" t="n"/>
      <c r="N2485" s="490" t="n"/>
      <c r="O2485" s="398" t="n"/>
      <c r="HM2485" s="5" t="n"/>
      <c r="HN2485" s="5" t="n"/>
      <c r="HO2485" s="5" t="n"/>
      <c r="HP2485" s="5" t="n"/>
      <c r="HQ2485" s="5" t="n"/>
      <c r="HR2485" s="5" t="n"/>
      <c r="HS2485" s="5" t="n"/>
    </row>
    <row r="2486">
      <c r="C2486" s="2" t="n"/>
      <c r="G2486" s="480" t="n"/>
      <c r="H2486" s="2" t="n"/>
      <c r="I2486" s="2" t="n"/>
      <c r="K2486" s="480" t="n"/>
      <c r="L2486" s="480" t="n"/>
      <c r="M2486" s="480" t="n"/>
      <c r="N2486" s="490" t="n"/>
      <c r="O2486" s="398" t="n"/>
      <c r="HM2486" s="5" t="n"/>
      <c r="HN2486" s="5" t="n"/>
      <c r="HO2486" s="5" t="n"/>
      <c r="HP2486" s="5" t="n"/>
      <c r="HQ2486" s="5" t="n"/>
      <c r="HR2486" s="5" t="n"/>
      <c r="HS2486" s="5" t="n"/>
    </row>
    <row r="2487">
      <c r="C2487" s="2" t="n"/>
      <c r="G2487" s="480" t="n"/>
      <c r="H2487" s="2" t="n"/>
      <c r="I2487" s="2" t="n"/>
      <c r="K2487" s="480" t="n"/>
      <c r="L2487" s="480" t="n"/>
      <c r="M2487" s="480" t="n"/>
      <c r="N2487" s="490" t="n"/>
      <c r="O2487" s="398" t="n"/>
      <c r="HM2487" s="5" t="n"/>
      <c r="HN2487" s="5" t="n"/>
      <c r="HO2487" s="5" t="n"/>
      <c r="HP2487" s="5" t="n"/>
      <c r="HQ2487" s="5" t="n"/>
      <c r="HR2487" s="5" t="n"/>
      <c r="HS2487" s="5" t="n"/>
    </row>
    <row r="2488">
      <c r="C2488" s="2" t="n"/>
      <c r="G2488" s="480" t="n"/>
      <c r="H2488" s="2" t="n"/>
      <c r="I2488" s="2" t="n"/>
      <c r="K2488" s="480" t="n"/>
      <c r="L2488" s="480" t="n"/>
      <c r="M2488" s="480" t="n"/>
      <c r="N2488" s="490" t="n"/>
      <c r="O2488" s="398" t="n"/>
      <c r="HM2488" s="5" t="n"/>
      <c r="HN2488" s="5" t="n"/>
      <c r="HO2488" s="5" t="n"/>
      <c r="HP2488" s="5" t="n"/>
      <c r="HQ2488" s="5" t="n"/>
      <c r="HR2488" s="5" t="n"/>
      <c r="HS2488" s="5" t="n"/>
    </row>
    <row r="2489">
      <c r="C2489" s="2" t="n"/>
      <c r="G2489" s="480" t="n"/>
      <c r="H2489" s="2" t="n"/>
      <c r="I2489" s="2" t="n"/>
      <c r="K2489" s="480" t="n"/>
      <c r="L2489" s="480" t="n"/>
      <c r="M2489" s="480" t="n"/>
      <c r="N2489" s="490" t="n"/>
      <c r="O2489" s="398" t="n"/>
      <c r="HM2489" s="5" t="n"/>
      <c r="HN2489" s="5" t="n"/>
      <c r="HO2489" s="5" t="n"/>
      <c r="HP2489" s="5" t="n"/>
      <c r="HQ2489" s="5" t="n"/>
      <c r="HR2489" s="5" t="n"/>
      <c r="HS2489" s="5" t="n"/>
    </row>
    <row r="2490">
      <c r="C2490" s="2" t="n"/>
      <c r="G2490" s="480" t="n"/>
      <c r="H2490" s="2" t="n"/>
      <c r="I2490" s="2" t="n"/>
      <c r="K2490" s="480" t="n"/>
      <c r="L2490" s="480" t="n"/>
      <c r="M2490" s="480" t="n"/>
      <c r="N2490" s="490" t="n"/>
      <c r="O2490" s="398" t="n"/>
      <c r="HM2490" s="5" t="n"/>
      <c r="HN2490" s="5" t="n"/>
      <c r="HO2490" s="5" t="n"/>
      <c r="HP2490" s="5" t="n"/>
      <c r="HQ2490" s="5" t="n"/>
      <c r="HR2490" s="5" t="n"/>
      <c r="HS2490" s="5" t="n"/>
    </row>
    <row r="2491">
      <c r="C2491" s="2" t="n"/>
      <c r="G2491" s="480" t="n"/>
      <c r="H2491" s="2" t="n"/>
      <c r="I2491" s="2" t="n"/>
      <c r="K2491" s="480" t="n"/>
      <c r="L2491" s="480" t="n"/>
      <c r="M2491" s="480" t="n"/>
      <c r="N2491" s="490" t="n"/>
      <c r="O2491" s="398" t="n"/>
      <c r="HM2491" s="5" t="n"/>
      <c r="HN2491" s="5" t="n"/>
      <c r="HO2491" s="5" t="n"/>
      <c r="HP2491" s="5" t="n"/>
      <c r="HQ2491" s="5" t="n"/>
      <c r="HR2491" s="5" t="n"/>
      <c r="HS2491" s="5" t="n"/>
    </row>
    <row r="2492">
      <c r="C2492" s="2" t="n"/>
      <c r="G2492" s="480" t="n"/>
      <c r="H2492" s="2" t="n"/>
      <c r="I2492" s="2" t="n"/>
      <c r="K2492" s="480" t="n"/>
      <c r="L2492" s="480" t="n"/>
      <c r="M2492" s="480" t="n"/>
      <c r="N2492" s="490" t="n"/>
      <c r="O2492" s="398" t="n"/>
      <c r="HM2492" s="5" t="n"/>
      <c r="HN2492" s="5" t="n"/>
      <c r="HO2492" s="5" t="n"/>
      <c r="HP2492" s="5" t="n"/>
      <c r="HQ2492" s="5" t="n"/>
      <c r="HR2492" s="5" t="n"/>
      <c r="HS2492" s="5" t="n"/>
    </row>
    <row r="2493">
      <c r="C2493" s="2" t="n"/>
      <c r="G2493" s="480" t="n"/>
      <c r="H2493" s="2" t="n"/>
      <c r="I2493" s="2" t="n"/>
      <c r="K2493" s="480" t="n"/>
      <c r="L2493" s="480" t="n"/>
      <c r="M2493" s="480" t="n"/>
      <c r="N2493" s="490" t="n"/>
      <c r="O2493" s="398" t="n"/>
      <c r="HM2493" s="5" t="n"/>
      <c r="HN2493" s="5" t="n"/>
      <c r="HO2493" s="5" t="n"/>
      <c r="HP2493" s="5" t="n"/>
      <c r="HQ2493" s="5" t="n"/>
      <c r="HR2493" s="5" t="n"/>
      <c r="HS2493" s="5" t="n"/>
    </row>
    <row r="2494">
      <c r="C2494" s="2" t="n"/>
      <c r="G2494" s="480" t="n"/>
      <c r="H2494" s="2" t="n"/>
      <c r="I2494" s="2" t="n"/>
      <c r="K2494" s="480" t="n"/>
      <c r="L2494" s="480" t="n"/>
      <c r="M2494" s="480" t="n"/>
      <c r="N2494" s="490" t="n"/>
      <c r="O2494" s="398" t="n"/>
      <c r="HM2494" s="5" t="n"/>
      <c r="HN2494" s="5" t="n"/>
      <c r="HO2494" s="5" t="n"/>
      <c r="HP2494" s="5" t="n"/>
      <c r="HQ2494" s="5" t="n"/>
      <c r="HR2494" s="5" t="n"/>
      <c r="HS2494" s="5" t="n"/>
    </row>
    <row r="2495">
      <c r="C2495" s="2" t="n"/>
      <c r="G2495" s="480" t="n"/>
      <c r="H2495" s="2" t="n"/>
      <c r="I2495" s="2" t="n"/>
      <c r="K2495" s="480" t="n"/>
      <c r="L2495" s="480" t="n"/>
      <c r="M2495" s="480" t="n"/>
      <c r="N2495" s="490" t="n"/>
      <c r="O2495" s="398" t="n"/>
      <c r="HM2495" s="5" t="n"/>
      <c r="HN2495" s="5" t="n"/>
      <c r="HO2495" s="5" t="n"/>
      <c r="HP2495" s="5" t="n"/>
      <c r="HQ2495" s="5" t="n"/>
      <c r="HR2495" s="5" t="n"/>
      <c r="HS2495" s="5" t="n"/>
    </row>
    <row r="2496">
      <c r="C2496" s="2" t="n"/>
      <c r="G2496" s="480" t="n"/>
      <c r="H2496" s="2" t="n"/>
      <c r="I2496" s="2" t="n"/>
      <c r="K2496" s="480" t="n"/>
      <c r="L2496" s="480" t="n"/>
      <c r="M2496" s="480" t="n"/>
      <c r="N2496" s="490" t="n"/>
      <c r="O2496" s="398" t="n"/>
      <c r="HM2496" s="5" t="n"/>
      <c r="HN2496" s="5" t="n"/>
      <c r="HO2496" s="5" t="n"/>
      <c r="HP2496" s="5" t="n"/>
      <c r="HQ2496" s="5" t="n"/>
      <c r="HR2496" s="5" t="n"/>
      <c r="HS2496" s="5" t="n"/>
    </row>
    <row r="2497">
      <c r="C2497" s="2" t="n"/>
      <c r="G2497" s="480" t="n"/>
      <c r="H2497" s="2" t="n"/>
      <c r="I2497" s="2" t="n"/>
      <c r="K2497" s="480" t="n"/>
      <c r="L2497" s="480" t="n"/>
      <c r="M2497" s="480" t="n"/>
      <c r="N2497" s="490" t="n"/>
      <c r="O2497" s="398" t="n"/>
      <c r="HM2497" s="5" t="n"/>
      <c r="HN2497" s="5" t="n"/>
      <c r="HO2497" s="5" t="n"/>
      <c r="HP2497" s="5" t="n"/>
      <c r="HQ2497" s="5" t="n"/>
      <c r="HR2497" s="5" t="n"/>
      <c r="HS2497" s="5" t="n"/>
    </row>
    <row r="2498">
      <c r="C2498" s="2" t="n"/>
      <c r="G2498" s="480" t="n"/>
      <c r="H2498" s="2" t="n"/>
      <c r="I2498" s="2" t="n"/>
      <c r="K2498" s="480" t="n"/>
      <c r="L2498" s="480" t="n"/>
      <c r="M2498" s="480" t="n"/>
      <c r="N2498" s="490" t="n"/>
      <c r="O2498" s="398" t="n"/>
      <c r="HM2498" s="5" t="n"/>
      <c r="HN2498" s="5" t="n"/>
      <c r="HO2498" s="5" t="n"/>
      <c r="HP2498" s="5" t="n"/>
      <c r="HQ2498" s="5" t="n"/>
      <c r="HR2498" s="5" t="n"/>
      <c r="HS2498" s="5" t="n"/>
    </row>
    <row r="2499">
      <c r="C2499" s="2" t="n"/>
      <c r="G2499" s="480" t="n"/>
      <c r="H2499" s="2" t="n"/>
      <c r="I2499" s="2" t="n"/>
      <c r="K2499" s="480" t="n"/>
      <c r="L2499" s="480" t="n"/>
      <c r="M2499" s="480" t="n"/>
      <c r="N2499" s="490" t="n"/>
      <c r="O2499" s="398" t="n"/>
      <c r="HM2499" s="5" t="n"/>
      <c r="HN2499" s="5" t="n"/>
      <c r="HO2499" s="5" t="n"/>
      <c r="HP2499" s="5" t="n"/>
      <c r="HQ2499" s="5" t="n"/>
      <c r="HR2499" s="5" t="n"/>
      <c r="HS2499" s="5" t="n"/>
    </row>
    <row r="2500">
      <c r="C2500" s="2" t="n"/>
      <c r="G2500" s="480" t="n"/>
      <c r="H2500" s="2" t="n"/>
      <c r="I2500" s="2" t="n"/>
      <c r="K2500" s="480" t="n"/>
      <c r="L2500" s="480" t="n"/>
      <c r="M2500" s="480" t="n"/>
      <c r="N2500" s="490" t="n"/>
      <c r="O2500" s="398" t="n"/>
      <c r="HM2500" s="5" t="n"/>
      <c r="HN2500" s="5" t="n"/>
      <c r="HO2500" s="5" t="n"/>
      <c r="HP2500" s="5" t="n"/>
      <c r="HQ2500" s="5" t="n"/>
      <c r="HR2500" s="5" t="n"/>
      <c r="HS2500" s="5" t="n"/>
    </row>
    <row r="2501">
      <c r="C2501" s="2" t="n"/>
      <c r="G2501" s="480" t="n"/>
      <c r="H2501" s="2" t="n"/>
      <c r="I2501" s="2" t="n"/>
      <c r="K2501" s="480" t="n"/>
      <c r="L2501" s="480" t="n"/>
      <c r="M2501" s="480" t="n"/>
      <c r="N2501" s="490" t="n"/>
      <c r="O2501" s="398" t="n"/>
      <c r="HM2501" s="5" t="n"/>
      <c r="HN2501" s="5" t="n"/>
      <c r="HO2501" s="5" t="n"/>
      <c r="HP2501" s="5" t="n"/>
      <c r="HQ2501" s="5" t="n"/>
      <c r="HR2501" s="5" t="n"/>
      <c r="HS2501" s="5" t="n"/>
    </row>
    <row r="2502">
      <c r="C2502" s="2" t="n"/>
      <c r="G2502" s="480" t="n"/>
      <c r="H2502" s="2" t="n"/>
      <c r="I2502" s="2" t="n"/>
      <c r="K2502" s="480" t="n"/>
      <c r="L2502" s="480" t="n"/>
      <c r="M2502" s="480" t="n"/>
      <c r="N2502" s="490" t="n"/>
      <c r="O2502" s="398" t="n"/>
      <c r="HM2502" s="5" t="n"/>
      <c r="HN2502" s="5" t="n"/>
      <c r="HO2502" s="5" t="n"/>
      <c r="HP2502" s="5" t="n"/>
      <c r="HQ2502" s="5" t="n"/>
      <c r="HR2502" s="5" t="n"/>
      <c r="HS2502" s="5" t="n"/>
    </row>
    <row r="2503">
      <c r="C2503" s="2" t="n"/>
      <c r="G2503" s="480" t="n"/>
      <c r="H2503" s="2" t="n"/>
      <c r="I2503" s="2" t="n"/>
      <c r="K2503" s="480" t="n"/>
      <c r="L2503" s="480" t="n"/>
      <c r="M2503" s="480" t="n"/>
      <c r="N2503" s="490" t="n"/>
      <c r="O2503" s="398" t="n"/>
      <c r="HM2503" s="5" t="n"/>
      <c r="HN2503" s="5" t="n"/>
      <c r="HO2503" s="5" t="n"/>
      <c r="HP2503" s="5" t="n"/>
      <c r="HQ2503" s="5" t="n"/>
      <c r="HR2503" s="5" t="n"/>
      <c r="HS2503" s="5" t="n"/>
    </row>
    <row r="2504">
      <c r="C2504" s="2" t="n"/>
      <c r="G2504" s="480" t="n"/>
      <c r="H2504" s="2" t="n"/>
      <c r="I2504" s="2" t="n"/>
      <c r="K2504" s="480" t="n"/>
      <c r="L2504" s="480" t="n"/>
      <c r="M2504" s="480" t="n"/>
      <c r="N2504" s="490" t="n"/>
      <c r="O2504" s="398" t="n"/>
      <c r="HM2504" s="5" t="n"/>
      <c r="HN2504" s="5" t="n"/>
      <c r="HO2504" s="5" t="n"/>
      <c r="HP2504" s="5" t="n"/>
      <c r="HQ2504" s="5" t="n"/>
      <c r="HR2504" s="5" t="n"/>
      <c r="HS2504" s="5" t="n"/>
    </row>
    <row r="2505">
      <c r="C2505" s="2" t="n"/>
      <c r="G2505" s="480" t="n"/>
      <c r="H2505" s="2" t="n"/>
      <c r="I2505" s="2" t="n"/>
      <c r="K2505" s="480" t="n"/>
      <c r="L2505" s="480" t="n"/>
      <c r="M2505" s="480" t="n"/>
      <c r="N2505" s="490" t="n"/>
      <c r="O2505" s="398" t="n"/>
      <c r="HM2505" s="5" t="n"/>
      <c r="HN2505" s="5" t="n"/>
      <c r="HO2505" s="5" t="n"/>
      <c r="HP2505" s="5" t="n"/>
      <c r="HQ2505" s="5" t="n"/>
      <c r="HR2505" s="5" t="n"/>
      <c r="HS2505" s="5" t="n"/>
    </row>
    <row r="2506">
      <c r="C2506" s="2" t="n"/>
      <c r="G2506" s="480" t="n"/>
      <c r="H2506" s="2" t="n"/>
      <c r="I2506" s="2" t="n"/>
      <c r="K2506" s="480" t="n"/>
      <c r="L2506" s="480" t="n"/>
      <c r="M2506" s="480" t="n"/>
      <c r="N2506" s="490" t="n"/>
      <c r="O2506" s="398" t="n"/>
      <c r="HM2506" s="5" t="n"/>
      <c r="HN2506" s="5" t="n"/>
      <c r="HO2506" s="5" t="n"/>
      <c r="HP2506" s="5" t="n"/>
      <c r="HQ2506" s="5" t="n"/>
      <c r="HR2506" s="5" t="n"/>
      <c r="HS2506" s="5" t="n"/>
    </row>
    <row r="2507">
      <c r="C2507" s="2" t="n"/>
      <c r="G2507" s="480" t="n"/>
      <c r="H2507" s="2" t="n"/>
      <c r="I2507" s="2" t="n"/>
      <c r="K2507" s="480" t="n"/>
      <c r="L2507" s="480" t="n"/>
      <c r="M2507" s="480" t="n"/>
      <c r="N2507" s="490" t="n"/>
      <c r="O2507" s="398" t="n"/>
      <c r="HM2507" s="5" t="n"/>
      <c r="HN2507" s="5" t="n"/>
      <c r="HO2507" s="5" t="n"/>
      <c r="HP2507" s="5" t="n"/>
      <c r="HQ2507" s="5" t="n"/>
      <c r="HR2507" s="5" t="n"/>
      <c r="HS2507" s="5" t="n"/>
    </row>
    <row r="2508">
      <c r="C2508" s="2" t="n"/>
      <c r="G2508" s="480" t="n"/>
      <c r="H2508" s="2" t="n"/>
      <c r="I2508" s="2" t="n"/>
      <c r="K2508" s="480" t="n"/>
      <c r="L2508" s="480" t="n"/>
      <c r="M2508" s="480" t="n"/>
      <c r="N2508" s="490" t="n"/>
      <c r="O2508" s="398" t="n"/>
      <c r="HM2508" s="5" t="n"/>
      <c r="HN2508" s="5" t="n"/>
      <c r="HO2508" s="5" t="n"/>
      <c r="HP2508" s="5" t="n"/>
      <c r="HQ2508" s="5" t="n"/>
      <c r="HR2508" s="5" t="n"/>
      <c r="HS2508" s="5" t="n"/>
    </row>
    <row r="2509">
      <c r="C2509" s="2" t="n"/>
      <c r="G2509" s="480" t="n"/>
      <c r="H2509" s="2" t="n"/>
      <c r="I2509" s="2" t="n"/>
      <c r="K2509" s="480" t="n"/>
      <c r="L2509" s="480" t="n"/>
      <c r="M2509" s="480" t="n"/>
      <c r="N2509" s="490" t="n"/>
      <c r="O2509" s="398" t="n"/>
      <c r="HM2509" s="5" t="n"/>
      <c r="HN2509" s="5" t="n"/>
      <c r="HO2509" s="5" t="n"/>
      <c r="HP2509" s="5" t="n"/>
      <c r="HQ2509" s="5" t="n"/>
      <c r="HR2509" s="5" t="n"/>
      <c r="HS2509" s="5" t="n"/>
    </row>
    <row r="2510">
      <c r="C2510" s="2" t="n"/>
      <c r="G2510" s="480" t="n"/>
      <c r="H2510" s="2" t="n"/>
      <c r="I2510" s="2" t="n"/>
      <c r="K2510" s="480" t="n"/>
      <c r="L2510" s="480" t="n"/>
      <c r="M2510" s="480" t="n"/>
      <c r="N2510" s="490" t="n"/>
      <c r="O2510" s="398" t="n"/>
      <c r="HM2510" s="5" t="n"/>
      <c r="HN2510" s="5" t="n"/>
      <c r="HO2510" s="5" t="n"/>
      <c r="HP2510" s="5" t="n"/>
      <c r="HQ2510" s="5" t="n"/>
      <c r="HR2510" s="5" t="n"/>
      <c r="HS2510" s="5" t="n"/>
    </row>
    <row r="2511">
      <c r="C2511" s="2" t="n"/>
      <c r="G2511" s="480" t="n"/>
      <c r="H2511" s="2" t="n"/>
      <c r="I2511" s="2" t="n"/>
      <c r="K2511" s="480" t="n"/>
      <c r="L2511" s="480" t="n"/>
      <c r="M2511" s="480" t="n"/>
      <c r="N2511" s="490" t="n"/>
      <c r="O2511" s="398" t="n"/>
      <c r="HM2511" s="5" t="n"/>
      <c r="HN2511" s="5" t="n"/>
      <c r="HO2511" s="5" t="n"/>
      <c r="HP2511" s="5" t="n"/>
      <c r="HQ2511" s="5" t="n"/>
      <c r="HR2511" s="5" t="n"/>
      <c r="HS2511" s="5" t="n"/>
    </row>
    <row r="2512">
      <c r="C2512" s="2" t="n"/>
      <c r="G2512" s="480" t="n"/>
      <c r="H2512" s="2" t="n"/>
      <c r="I2512" s="2" t="n"/>
      <c r="K2512" s="480" t="n"/>
      <c r="L2512" s="480" t="n"/>
      <c r="M2512" s="480" t="n"/>
      <c r="N2512" s="490" t="n"/>
      <c r="O2512" s="398" t="n"/>
      <c r="HM2512" s="5" t="n"/>
      <c r="HN2512" s="5" t="n"/>
      <c r="HO2512" s="5" t="n"/>
      <c r="HP2512" s="5" t="n"/>
      <c r="HQ2512" s="5" t="n"/>
      <c r="HR2512" s="5" t="n"/>
      <c r="HS2512" s="5" t="n"/>
    </row>
    <row r="2513">
      <c r="C2513" s="2" t="n"/>
      <c r="G2513" s="480" t="n"/>
      <c r="H2513" s="2" t="n"/>
      <c r="I2513" s="2" t="n"/>
      <c r="K2513" s="480" t="n"/>
      <c r="L2513" s="480" t="n"/>
      <c r="M2513" s="480" t="n"/>
      <c r="N2513" s="490" t="n"/>
      <c r="O2513" s="398" t="n"/>
      <c r="HM2513" s="5" t="n"/>
      <c r="HN2513" s="5" t="n"/>
      <c r="HO2513" s="5" t="n"/>
      <c r="HP2513" s="5" t="n"/>
      <c r="HQ2513" s="5" t="n"/>
      <c r="HR2513" s="5" t="n"/>
      <c r="HS2513" s="5" t="n"/>
    </row>
    <row r="2514">
      <c r="C2514" s="2" t="n"/>
      <c r="G2514" s="480" t="n"/>
      <c r="H2514" s="2" t="n"/>
      <c r="I2514" s="2" t="n"/>
      <c r="K2514" s="480" t="n"/>
      <c r="L2514" s="480" t="n"/>
      <c r="M2514" s="480" t="n"/>
      <c r="N2514" s="490" t="n"/>
      <c r="O2514" s="398" t="n"/>
      <c r="HM2514" s="5" t="n"/>
      <c r="HN2514" s="5" t="n"/>
      <c r="HO2514" s="5" t="n"/>
      <c r="HP2514" s="5" t="n"/>
      <c r="HQ2514" s="5" t="n"/>
      <c r="HR2514" s="5" t="n"/>
      <c r="HS2514" s="5" t="n"/>
    </row>
    <row r="2515">
      <c r="C2515" s="2" t="n"/>
      <c r="G2515" s="480" t="n"/>
      <c r="H2515" s="2" t="n"/>
      <c r="I2515" s="2" t="n"/>
      <c r="K2515" s="480" t="n"/>
      <c r="L2515" s="480" t="n"/>
      <c r="M2515" s="480" t="n"/>
      <c r="N2515" s="490" t="n"/>
      <c r="O2515" s="398" t="n"/>
      <c r="HM2515" s="5" t="n"/>
      <c r="HN2515" s="5" t="n"/>
      <c r="HO2515" s="5" t="n"/>
      <c r="HP2515" s="5" t="n"/>
      <c r="HQ2515" s="5" t="n"/>
      <c r="HR2515" s="5" t="n"/>
      <c r="HS2515" s="5" t="n"/>
    </row>
    <row r="2516">
      <c r="C2516" s="2" t="n"/>
      <c r="G2516" s="480" t="n"/>
      <c r="H2516" s="2" t="n"/>
      <c r="I2516" s="2" t="n"/>
      <c r="K2516" s="480" t="n"/>
      <c r="L2516" s="480" t="n"/>
      <c r="M2516" s="480" t="n"/>
      <c r="N2516" s="490" t="n"/>
      <c r="O2516" s="398" t="n"/>
      <c r="HM2516" s="5" t="n"/>
      <c r="HN2516" s="5" t="n"/>
      <c r="HO2516" s="5" t="n"/>
      <c r="HP2516" s="5" t="n"/>
      <c r="HQ2516" s="5" t="n"/>
      <c r="HR2516" s="5" t="n"/>
      <c r="HS2516" s="5" t="n"/>
    </row>
    <row r="2517">
      <c r="C2517" s="2" t="n"/>
      <c r="G2517" s="480" t="n"/>
      <c r="H2517" s="2" t="n"/>
      <c r="I2517" s="2" t="n"/>
      <c r="K2517" s="480" t="n"/>
      <c r="L2517" s="480" t="n"/>
      <c r="M2517" s="480" t="n"/>
      <c r="N2517" s="490" t="n"/>
      <c r="O2517" s="398" t="n"/>
      <c r="HM2517" s="5" t="n"/>
      <c r="HN2517" s="5" t="n"/>
      <c r="HO2517" s="5" t="n"/>
      <c r="HP2517" s="5" t="n"/>
      <c r="HQ2517" s="5" t="n"/>
      <c r="HR2517" s="5" t="n"/>
      <c r="HS2517" s="5" t="n"/>
    </row>
    <row r="2518">
      <c r="C2518" s="2" t="n"/>
      <c r="G2518" s="480" t="n"/>
      <c r="H2518" s="2" t="n"/>
      <c r="I2518" s="2" t="n"/>
      <c r="K2518" s="480" t="n"/>
      <c r="L2518" s="480" t="n"/>
      <c r="M2518" s="480" t="n"/>
      <c r="N2518" s="490" t="n"/>
      <c r="O2518" s="398" t="n"/>
      <c r="HM2518" s="5" t="n"/>
      <c r="HN2518" s="5" t="n"/>
      <c r="HO2518" s="5" t="n"/>
      <c r="HP2518" s="5" t="n"/>
      <c r="HQ2518" s="5" t="n"/>
      <c r="HR2518" s="5" t="n"/>
      <c r="HS2518" s="5" t="n"/>
    </row>
    <row r="2519">
      <c r="C2519" s="2" t="n"/>
      <c r="G2519" s="480" t="n"/>
      <c r="H2519" s="2" t="n"/>
      <c r="I2519" s="2" t="n"/>
      <c r="K2519" s="480" t="n"/>
      <c r="L2519" s="480" t="n"/>
      <c r="M2519" s="480" t="n"/>
      <c r="N2519" s="490" t="n"/>
      <c r="O2519" s="398" t="n"/>
      <c r="HM2519" s="5" t="n"/>
      <c r="HN2519" s="5" t="n"/>
      <c r="HO2519" s="5" t="n"/>
      <c r="HP2519" s="5" t="n"/>
      <c r="HQ2519" s="5" t="n"/>
      <c r="HR2519" s="5" t="n"/>
      <c r="HS2519" s="5" t="n"/>
    </row>
    <row r="2520">
      <c r="C2520" s="2" t="n"/>
      <c r="G2520" s="480" t="n"/>
      <c r="H2520" s="2" t="n"/>
      <c r="I2520" s="2" t="n"/>
      <c r="K2520" s="480" t="n"/>
      <c r="L2520" s="480" t="n"/>
      <c r="M2520" s="480" t="n"/>
      <c r="N2520" s="490" t="n"/>
      <c r="O2520" s="398" t="n"/>
      <c r="HM2520" s="5" t="n"/>
      <c r="HN2520" s="5" t="n"/>
      <c r="HO2520" s="5" t="n"/>
      <c r="HP2520" s="5" t="n"/>
      <c r="HQ2520" s="5" t="n"/>
      <c r="HR2520" s="5" t="n"/>
      <c r="HS2520" s="5" t="n"/>
    </row>
    <row r="2521">
      <c r="C2521" s="2" t="n"/>
      <c r="G2521" s="480" t="n"/>
      <c r="H2521" s="2" t="n"/>
      <c r="I2521" s="2" t="n"/>
      <c r="K2521" s="480" t="n"/>
      <c r="L2521" s="480" t="n"/>
      <c r="M2521" s="480" t="n"/>
      <c r="N2521" s="490" t="n"/>
      <c r="O2521" s="398" t="n"/>
      <c r="HM2521" s="5" t="n"/>
      <c r="HN2521" s="5" t="n"/>
      <c r="HO2521" s="5" t="n"/>
      <c r="HP2521" s="5" t="n"/>
      <c r="HQ2521" s="5" t="n"/>
      <c r="HR2521" s="5" t="n"/>
      <c r="HS2521" s="5" t="n"/>
    </row>
    <row r="2522">
      <c r="C2522" s="2" t="n"/>
      <c r="G2522" s="480" t="n"/>
      <c r="H2522" s="2" t="n"/>
      <c r="I2522" s="2" t="n"/>
      <c r="K2522" s="480" t="n"/>
      <c r="L2522" s="480" t="n"/>
      <c r="M2522" s="480" t="n"/>
      <c r="N2522" s="490" t="n"/>
      <c r="O2522" s="398" t="n"/>
      <c r="HM2522" s="5" t="n"/>
      <c r="HN2522" s="5" t="n"/>
      <c r="HO2522" s="5" t="n"/>
      <c r="HP2522" s="5" t="n"/>
      <c r="HQ2522" s="5" t="n"/>
      <c r="HR2522" s="5" t="n"/>
      <c r="HS2522" s="5" t="n"/>
    </row>
    <row r="2523">
      <c r="C2523" s="2" t="n"/>
      <c r="G2523" s="480" t="n"/>
      <c r="H2523" s="2" t="n"/>
      <c r="I2523" s="2" t="n"/>
      <c r="K2523" s="480" t="n"/>
      <c r="L2523" s="480" t="n"/>
      <c r="M2523" s="480" t="n"/>
      <c r="N2523" s="490" t="n"/>
      <c r="O2523" s="398" t="n"/>
      <c r="HM2523" s="5" t="n"/>
      <c r="HN2523" s="5" t="n"/>
      <c r="HO2523" s="5" t="n"/>
      <c r="HP2523" s="5" t="n"/>
      <c r="HQ2523" s="5" t="n"/>
      <c r="HR2523" s="5" t="n"/>
      <c r="HS2523" s="5" t="n"/>
    </row>
    <row r="2524">
      <c r="C2524" s="2" t="n"/>
      <c r="G2524" s="480" t="n"/>
      <c r="H2524" s="2" t="n"/>
      <c r="I2524" s="2" t="n"/>
      <c r="K2524" s="480" t="n"/>
      <c r="L2524" s="480" t="n"/>
      <c r="M2524" s="480" t="n"/>
      <c r="N2524" s="490" t="n"/>
      <c r="O2524" s="398" t="n"/>
      <c r="HM2524" s="5" t="n"/>
      <c r="HN2524" s="5" t="n"/>
      <c r="HO2524" s="5" t="n"/>
      <c r="HP2524" s="5" t="n"/>
      <c r="HQ2524" s="5" t="n"/>
      <c r="HR2524" s="5" t="n"/>
      <c r="HS2524" s="5" t="n"/>
    </row>
    <row r="2525">
      <c r="C2525" s="2" t="n"/>
      <c r="G2525" s="480" t="n"/>
      <c r="H2525" s="2" t="n"/>
      <c r="I2525" s="2" t="n"/>
      <c r="K2525" s="480" t="n"/>
      <c r="L2525" s="480" t="n"/>
      <c r="M2525" s="480" t="n"/>
      <c r="N2525" s="490" t="n"/>
      <c r="O2525" s="398" t="n"/>
      <c r="HM2525" s="5" t="n"/>
      <c r="HN2525" s="5" t="n"/>
      <c r="HO2525" s="5" t="n"/>
      <c r="HP2525" s="5" t="n"/>
      <c r="HQ2525" s="5" t="n"/>
      <c r="HR2525" s="5" t="n"/>
      <c r="HS2525" s="5" t="n"/>
    </row>
    <row r="2526">
      <c r="C2526" s="2" t="n"/>
      <c r="G2526" s="480" t="n"/>
      <c r="H2526" s="2" t="n"/>
      <c r="I2526" s="2" t="n"/>
      <c r="K2526" s="480" t="n"/>
      <c r="L2526" s="480" t="n"/>
      <c r="M2526" s="480" t="n"/>
      <c r="N2526" s="490" t="n"/>
      <c r="O2526" s="398" t="n"/>
      <c r="HM2526" s="5" t="n"/>
      <c r="HN2526" s="5" t="n"/>
      <c r="HO2526" s="5" t="n"/>
      <c r="HP2526" s="5" t="n"/>
      <c r="HQ2526" s="5" t="n"/>
      <c r="HR2526" s="5" t="n"/>
      <c r="HS2526" s="5" t="n"/>
    </row>
    <row r="2527">
      <c r="C2527" s="2" t="n"/>
      <c r="G2527" s="480" t="n"/>
      <c r="H2527" s="2" t="n"/>
      <c r="I2527" s="2" t="n"/>
      <c r="K2527" s="480" t="n"/>
      <c r="L2527" s="480" t="n"/>
      <c r="M2527" s="480" t="n"/>
      <c r="N2527" s="490" t="n"/>
      <c r="O2527" s="398" t="n"/>
      <c r="HM2527" s="5" t="n"/>
      <c r="HN2527" s="5" t="n"/>
      <c r="HO2527" s="5" t="n"/>
      <c r="HP2527" s="5" t="n"/>
      <c r="HQ2527" s="5" t="n"/>
      <c r="HR2527" s="5" t="n"/>
      <c r="HS2527" s="5" t="n"/>
    </row>
    <row r="2528">
      <c r="C2528" s="2" t="n"/>
      <c r="G2528" s="480" t="n"/>
      <c r="H2528" s="2" t="n"/>
      <c r="I2528" s="2" t="n"/>
      <c r="K2528" s="480" t="n"/>
      <c r="L2528" s="480" t="n"/>
      <c r="M2528" s="480" t="n"/>
      <c r="N2528" s="490" t="n"/>
      <c r="O2528" s="398" t="n"/>
      <c r="HM2528" s="5" t="n"/>
      <c r="HN2528" s="5" t="n"/>
      <c r="HO2528" s="5" t="n"/>
      <c r="HP2528" s="5" t="n"/>
      <c r="HQ2528" s="5" t="n"/>
      <c r="HR2528" s="5" t="n"/>
      <c r="HS2528" s="5" t="n"/>
    </row>
    <row r="2529">
      <c r="C2529" s="2" t="n"/>
      <c r="G2529" s="480" t="n"/>
      <c r="H2529" s="2" t="n"/>
      <c r="I2529" s="2" t="n"/>
      <c r="K2529" s="480" t="n"/>
      <c r="L2529" s="480" t="n"/>
      <c r="M2529" s="480" t="n"/>
      <c r="N2529" s="490" t="n"/>
      <c r="O2529" s="398" t="n"/>
      <c r="HM2529" s="5" t="n"/>
      <c r="HN2529" s="5" t="n"/>
      <c r="HO2529" s="5" t="n"/>
      <c r="HP2529" s="5" t="n"/>
      <c r="HQ2529" s="5" t="n"/>
      <c r="HR2529" s="5" t="n"/>
      <c r="HS2529" s="5" t="n"/>
    </row>
    <row r="2530">
      <c r="C2530" s="2" t="n"/>
      <c r="G2530" s="480" t="n"/>
      <c r="H2530" s="2" t="n"/>
      <c r="I2530" s="2" t="n"/>
      <c r="K2530" s="480" t="n"/>
      <c r="L2530" s="480" t="n"/>
      <c r="M2530" s="480" t="n"/>
      <c r="N2530" s="490" t="n"/>
      <c r="O2530" s="398" t="n"/>
      <c r="HM2530" s="5" t="n"/>
      <c r="HN2530" s="5" t="n"/>
      <c r="HO2530" s="5" t="n"/>
      <c r="HP2530" s="5" t="n"/>
      <c r="HQ2530" s="5" t="n"/>
      <c r="HR2530" s="5" t="n"/>
      <c r="HS2530" s="5" t="n"/>
    </row>
    <row r="2531">
      <c r="C2531" s="2" t="n"/>
      <c r="G2531" s="480" t="n"/>
      <c r="H2531" s="2" t="n"/>
      <c r="I2531" s="2" t="n"/>
      <c r="K2531" s="480" t="n"/>
      <c r="L2531" s="480" t="n"/>
      <c r="M2531" s="480" t="n"/>
      <c r="N2531" s="490" t="n"/>
      <c r="O2531" s="398" t="n"/>
      <c r="HM2531" s="5" t="n"/>
      <c r="HN2531" s="5" t="n"/>
      <c r="HO2531" s="5" t="n"/>
      <c r="HP2531" s="5" t="n"/>
      <c r="HQ2531" s="5" t="n"/>
      <c r="HR2531" s="5" t="n"/>
      <c r="HS2531" s="5" t="n"/>
    </row>
    <row r="2532">
      <c r="C2532" s="2" t="n"/>
      <c r="G2532" s="480" t="n"/>
      <c r="H2532" s="2" t="n"/>
      <c r="I2532" s="2" t="n"/>
      <c r="K2532" s="480" t="n"/>
      <c r="L2532" s="480" t="n"/>
      <c r="M2532" s="480" t="n"/>
      <c r="N2532" s="490" t="n"/>
      <c r="O2532" s="398" t="n"/>
      <c r="HM2532" s="5" t="n"/>
      <c r="HN2532" s="5" t="n"/>
      <c r="HO2532" s="5" t="n"/>
      <c r="HP2532" s="5" t="n"/>
      <c r="HQ2532" s="5" t="n"/>
      <c r="HR2532" s="5" t="n"/>
      <c r="HS2532" s="5" t="n"/>
    </row>
    <row r="2533">
      <c r="C2533" s="2" t="n"/>
      <c r="G2533" s="480" t="n"/>
      <c r="H2533" s="2" t="n"/>
      <c r="I2533" s="2" t="n"/>
      <c r="K2533" s="480" t="n"/>
      <c r="L2533" s="480" t="n"/>
      <c r="M2533" s="480" t="n"/>
      <c r="N2533" s="490" t="n"/>
      <c r="O2533" s="398" t="n"/>
      <c r="HM2533" s="5" t="n"/>
      <c r="HN2533" s="5" t="n"/>
      <c r="HO2533" s="5" t="n"/>
      <c r="HP2533" s="5" t="n"/>
      <c r="HQ2533" s="5" t="n"/>
      <c r="HR2533" s="5" t="n"/>
      <c r="HS2533" s="5" t="n"/>
    </row>
    <row r="2534">
      <c r="C2534" s="2" t="n"/>
      <c r="G2534" s="480" t="n"/>
      <c r="H2534" s="2" t="n"/>
      <c r="I2534" s="2" t="n"/>
      <c r="K2534" s="480" t="n"/>
      <c r="L2534" s="480" t="n"/>
      <c r="M2534" s="480" t="n"/>
      <c r="N2534" s="490" t="n"/>
      <c r="O2534" s="398" t="n"/>
      <c r="HM2534" s="5" t="n"/>
      <c r="HN2534" s="5" t="n"/>
      <c r="HO2534" s="5" t="n"/>
      <c r="HP2534" s="5" t="n"/>
      <c r="HQ2534" s="5" t="n"/>
      <c r="HR2534" s="5" t="n"/>
      <c r="HS2534" s="5" t="n"/>
    </row>
    <row r="2535">
      <c r="C2535" s="2" t="n"/>
      <c r="G2535" s="480" t="n"/>
      <c r="H2535" s="2" t="n"/>
      <c r="I2535" s="2" t="n"/>
      <c r="K2535" s="480" t="n"/>
      <c r="L2535" s="480" t="n"/>
      <c r="M2535" s="480" t="n"/>
      <c r="N2535" s="490" t="n"/>
      <c r="O2535" s="398" t="n"/>
      <c r="HM2535" s="5" t="n"/>
      <c r="HN2535" s="5" t="n"/>
      <c r="HO2535" s="5" t="n"/>
      <c r="HP2535" s="5" t="n"/>
      <c r="HQ2535" s="5" t="n"/>
      <c r="HR2535" s="5" t="n"/>
      <c r="HS2535" s="5" t="n"/>
    </row>
    <row r="2536">
      <c r="C2536" s="2" t="n"/>
      <c r="G2536" s="480" t="n"/>
      <c r="H2536" s="2" t="n"/>
      <c r="I2536" s="2" t="n"/>
      <c r="K2536" s="480" t="n"/>
      <c r="L2536" s="480" t="n"/>
      <c r="M2536" s="480" t="n"/>
      <c r="N2536" s="490" t="n"/>
      <c r="O2536" s="398" t="n"/>
      <c r="HM2536" s="5" t="n"/>
      <c r="HN2536" s="5" t="n"/>
      <c r="HO2536" s="5" t="n"/>
      <c r="HP2536" s="5" t="n"/>
      <c r="HQ2536" s="5" t="n"/>
      <c r="HR2536" s="5" t="n"/>
      <c r="HS2536" s="5" t="n"/>
    </row>
    <row r="2537">
      <c r="C2537" s="2" t="n"/>
      <c r="G2537" s="480" t="n"/>
      <c r="H2537" s="2" t="n"/>
      <c r="I2537" s="2" t="n"/>
      <c r="K2537" s="480" t="n"/>
      <c r="L2537" s="480" t="n"/>
      <c r="M2537" s="480" t="n"/>
      <c r="N2537" s="490" t="n"/>
      <c r="O2537" s="398" t="n"/>
      <c r="HM2537" s="5" t="n"/>
      <c r="HN2537" s="5" t="n"/>
      <c r="HO2537" s="5" t="n"/>
      <c r="HP2537" s="5" t="n"/>
      <c r="HQ2537" s="5" t="n"/>
      <c r="HR2537" s="5" t="n"/>
      <c r="HS2537" s="5" t="n"/>
    </row>
    <row r="2538">
      <c r="C2538" s="2" t="n"/>
      <c r="G2538" s="480" t="n"/>
      <c r="H2538" s="2" t="n"/>
      <c r="I2538" s="2" t="n"/>
      <c r="K2538" s="480" t="n"/>
      <c r="L2538" s="480" t="n"/>
      <c r="M2538" s="480" t="n"/>
      <c r="N2538" s="490" t="n"/>
      <c r="O2538" s="398" t="n"/>
      <c r="HM2538" s="5" t="n"/>
      <c r="HN2538" s="5" t="n"/>
      <c r="HO2538" s="5" t="n"/>
      <c r="HP2538" s="5" t="n"/>
      <c r="HQ2538" s="5" t="n"/>
      <c r="HR2538" s="5" t="n"/>
      <c r="HS2538" s="5" t="n"/>
    </row>
    <row r="2539">
      <c r="C2539" s="2" t="n"/>
      <c r="G2539" s="480" t="n"/>
      <c r="H2539" s="2" t="n"/>
      <c r="I2539" s="2" t="n"/>
      <c r="K2539" s="480" t="n"/>
      <c r="L2539" s="480" t="n"/>
      <c r="M2539" s="480" t="n"/>
      <c r="N2539" s="490" t="n"/>
      <c r="O2539" s="398" t="n"/>
      <c r="HM2539" s="5" t="n"/>
      <c r="HN2539" s="5" t="n"/>
      <c r="HO2539" s="5" t="n"/>
      <c r="HP2539" s="5" t="n"/>
      <c r="HQ2539" s="5" t="n"/>
      <c r="HR2539" s="5" t="n"/>
      <c r="HS2539" s="5" t="n"/>
    </row>
    <row r="2540">
      <c r="C2540" s="2" t="n"/>
      <c r="G2540" s="480" t="n"/>
      <c r="H2540" s="2" t="n"/>
      <c r="I2540" s="2" t="n"/>
      <c r="K2540" s="480" t="n"/>
      <c r="L2540" s="480" t="n"/>
      <c r="M2540" s="480" t="n"/>
      <c r="N2540" s="490" t="n"/>
      <c r="O2540" s="398" t="n"/>
      <c r="HM2540" s="5" t="n"/>
      <c r="HN2540" s="5" t="n"/>
      <c r="HO2540" s="5" t="n"/>
      <c r="HP2540" s="5" t="n"/>
      <c r="HQ2540" s="5" t="n"/>
      <c r="HR2540" s="5" t="n"/>
      <c r="HS2540" s="5" t="n"/>
    </row>
    <row r="2541">
      <c r="C2541" s="2" t="n"/>
      <c r="G2541" s="480" t="n"/>
      <c r="H2541" s="2" t="n"/>
      <c r="I2541" s="2" t="n"/>
      <c r="K2541" s="480" t="n"/>
      <c r="L2541" s="480" t="n"/>
      <c r="M2541" s="480" t="n"/>
      <c r="N2541" s="490" t="n"/>
      <c r="O2541" s="398" t="n"/>
      <c r="HM2541" s="5" t="n"/>
      <c r="HN2541" s="5" t="n"/>
      <c r="HO2541" s="5" t="n"/>
      <c r="HP2541" s="5" t="n"/>
      <c r="HQ2541" s="5" t="n"/>
      <c r="HR2541" s="5" t="n"/>
      <c r="HS2541" s="5" t="n"/>
    </row>
    <row r="2542">
      <c r="C2542" s="2" t="n"/>
      <c r="G2542" s="480" t="n"/>
      <c r="H2542" s="2" t="n"/>
      <c r="I2542" s="2" t="n"/>
      <c r="K2542" s="480" t="n"/>
      <c r="L2542" s="480" t="n"/>
      <c r="M2542" s="480" t="n"/>
      <c r="N2542" s="490" t="n"/>
      <c r="O2542" s="398" t="n"/>
      <c r="HM2542" s="5" t="n"/>
      <c r="HN2542" s="5" t="n"/>
      <c r="HO2542" s="5" t="n"/>
      <c r="HP2542" s="5" t="n"/>
      <c r="HQ2542" s="5" t="n"/>
      <c r="HR2542" s="5" t="n"/>
      <c r="HS2542" s="5" t="n"/>
    </row>
    <row r="2543">
      <c r="C2543" s="2" t="n"/>
      <c r="G2543" s="480" t="n"/>
      <c r="H2543" s="2" t="n"/>
      <c r="I2543" s="2" t="n"/>
      <c r="K2543" s="480" t="n"/>
      <c r="L2543" s="480" t="n"/>
      <c r="M2543" s="480" t="n"/>
      <c r="N2543" s="490" t="n"/>
      <c r="O2543" s="398" t="n"/>
      <c r="HM2543" s="5" t="n"/>
      <c r="HN2543" s="5" t="n"/>
      <c r="HO2543" s="5" t="n"/>
      <c r="HP2543" s="5" t="n"/>
      <c r="HQ2543" s="5" t="n"/>
      <c r="HR2543" s="5" t="n"/>
      <c r="HS2543" s="5" t="n"/>
    </row>
    <row r="2544">
      <c r="C2544" s="2" t="n"/>
      <c r="G2544" s="480" t="n"/>
      <c r="H2544" s="2" t="n"/>
      <c r="I2544" s="2" t="n"/>
      <c r="K2544" s="480" t="n"/>
      <c r="L2544" s="480" t="n"/>
      <c r="M2544" s="480" t="n"/>
      <c r="N2544" s="490" t="n"/>
      <c r="O2544" s="398" t="n"/>
      <c r="HM2544" s="5" t="n"/>
      <c r="HN2544" s="5" t="n"/>
      <c r="HO2544" s="5" t="n"/>
      <c r="HP2544" s="5" t="n"/>
      <c r="HQ2544" s="5" t="n"/>
      <c r="HR2544" s="5" t="n"/>
      <c r="HS2544" s="5" t="n"/>
    </row>
    <row r="2545">
      <c r="C2545" s="2" t="n"/>
      <c r="G2545" s="480" t="n"/>
      <c r="H2545" s="2" t="n"/>
      <c r="I2545" s="2" t="n"/>
      <c r="K2545" s="480" t="n"/>
      <c r="L2545" s="480" t="n"/>
      <c r="M2545" s="480" t="n"/>
      <c r="N2545" s="490" t="n"/>
      <c r="O2545" s="398" t="n"/>
      <c r="HM2545" s="5" t="n"/>
      <c r="HN2545" s="5" t="n"/>
      <c r="HO2545" s="5" t="n"/>
      <c r="HP2545" s="5" t="n"/>
      <c r="HQ2545" s="5" t="n"/>
      <c r="HR2545" s="5" t="n"/>
      <c r="HS2545" s="5" t="n"/>
    </row>
    <row r="2546">
      <c r="C2546" s="2" t="n"/>
      <c r="G2546" s="480" t="n"/>
      <c r="H2546" s="2" t="n"/>
      <c r="I2546" s="2" t="n"/>
      <c r="K2546" s="480" t="n"/>
      <c r="L2546" s="480" t="n"/>
      <c r="M2546" s="480" t="n"/>
      <c r="N2546" s="490" t="n"/>
      <c r="O2546" s="398" t="n"/>
      <c r="HM2546" s="5" t="n"/>
      <c r="HN2546" s="5" t="n"/>
      <c r="HO2546" s="5" t="n"/>
      <c r="HP2546" s="5" t="n"/>
      <c r="HQ2546" s="5" t="n"/>
      <c r="HR2546" s="5" t="n"/>
      <c r="HS2546" s="5" t="n"/>
    </row>
    <row r="2547">
      <c r="C2547" s="2" t="n"/>
      <c r="G2547" s="480" t="n"/>
      <c r="H2547" s="2" t="n"/>
      <c r="I2547" s="2" t="n"/>
      <c r="K2547" s="480" t="n"/>
      <c r="L2547" s="480" t="n"/>
      <c r="M2547" s="480" t="n"/>
      <c r="N2547" s="490" t="n"/>
      <c r="O2547" s="398" t="n"/>
      <c r="HM2547" s="5" t="n"/>
      <c r="HN2547" s="5" t="n"/>
      <c r="HO2547" s="5" t="n"/>
      <c r="HP2547" s="5" t="n"/>
      <c r="HQ2547" s="5" t="n"/>
      <c r="HR2547" s="5" t="n"/>
      <c r="HS2547" s="5" t="n"/>
    </row>
    <row r="2548">
      <c r="C2548" s="2" t="n"/>
      <c r="G2548" s="480" t="n"/>
      <c r="H2548" s="2" t="n"/>
      <c r="I2548" s="2" t="n"/>
      <c r="K2548" s="480" t="n"/>
      <c r="L2548" s="480" t="n"/>
      <c r="M2548" s="480" t="n"/>
      <c r="N2548" s="490" t="n"/>
      <c r="O2548" s="398" t="n"/>
      <c r="HM2548" s="5" t="n"/>
      <c r="HN2548" s="5" t="n"/>
      <c r="HO2548" s="5" t="n"/>
      <c r="HP2548" s="5" t="n"/>
      <c r="HQ2548" s="5" t="n"/>
      <c r="HR2548" s="5" t="n"/>
      <c r="HS2548" s="5" t="n"/>
    </row>
    <row r="2549">
      <c r="C2549" s="2" t="n"/>
      <c r="G2549" s="480" t="n"/>
      <c r="H2549" s="2" t="n"/>
      <c r="I2549" s="2" t="n"/>
      <c r="K2549" s="480" t="n"/>
      <c r="L2549" s="480" t="n"/>
      <c r="M2549" s="480" t="n"/>
      <c r="N2549" s="490" t="n"/>
      <c r="O2549" s="398" t="n"/>
      <c r="HM2549" s="5" t="n"/>
      <c r="HN2549" s="5" t="n"/>
      <c r="HO2549" s="5" t="n"/>
      <c r="HP2549" s="5" t="n"/>
      <c r="HQ2549" s="5" t="n"/>
      <c r="HR2549" s="5" t="n"/>
      <c r="HS2549" s="5" t="n"/>
    </row>
    <row r="2550">
      <c r="C2550" s="2" t="n"/>
      <c r="G2550" s="480" t="n"/>
      <c r="H2550" s="2" t="n"/>
      <c r="I2550" s="2" t="n"/>
      <c r="K2550" s="480" t="n"/>
      <c r="L2550" s="480" t="n"/>
      <c r="M2550" s="480" t="n"/>
      <c r="N2550" s="490" t="n"/>
      <c r="O2550" s="398" t="n"/>
      <c r="HM2550" s="5" t="n"/>
      <c r="HN2550" s="5" t="n"/>
      <c r="HO2550" s="5" t="n"/>
      <c r="HP2550" s="5" t="n"/>
      <c r="HQ2550" s="5" t="n"/>
      <c r="HR2550" s="5" t="n"/>
      <c r="HS2550" s="5" t="n"/>
    </row>
    <row r="2551">
      <c r="C2551" s="2" t="n"/>
      <c r="G2551" s="480" t="n"/>
      <c r="H2551" s="2" t="n"/>
      <c r="I2551" s="2" t="n"/>
      <c r="K2551" s="480" t="n"/>
      <c r="L2551" s="480" t="n"/>
      <c r="M2551" s="480" t="n"/>
      <c r="N2551" s="490" t="n"/>
      <c r="O2551" s="398" t="n"/>
      <c r="HM2551" s="5" t="n"/>
      <c r="HN2551" s="5" t="n"/>
      <c r="HO2551" s="5" t="n"/>
      <c r="HP2551" s="5" t="n"/>
      <c r="HQ2551" s="5" t="n"/>
      <c r="HR2551" s="5" t="n"/>
      <c r="HS2551" s="5" t="n"/>
    </row>
    <row r="2552">
      <c r="C2552" s="2" t="n"/>
      <c r="G2552" s="480" t="n"/>
      <c r="H2552" s="2" t="n"/>
      <c r="I2552" s="2" t="n"/>
      <c r="K2552" s="480" t="n"/>
      <c r="L2552" s="480" t="n"/>
      <c r="M2552" s="480" t="n"/>
      <c r="N2552" s="490" t="n"/>
      <c r="O2552" s="398" t="n"/>
      <c r="HM2552" s="5" t="n"/>
      <c r="HN2552" s="5" t="n"/>
      <c r="HO2552" s="5" t="n"/>
      <c r="HP2552" s="5" t="n"/>
      <c r="HQ2552" s="5" t="n"/>
      <c r="HR2552" s="5" t="n"/>
      <c r="HS2552" s="5" t="n"/>
    </row>
    <row r="2553">
      <c r="C2553" s="2" t="n"/>
      <c r="G2553" s="480" t="n"/>
      <c r="H2553" s="2" t="n"/>
      <c r="I2553" s="2" t="n"/>
      <c r="K2553" s="480" t="n"/>
      <c r="L2553" s="480" t="n"/>
      <c r="M2553" s="480" t="n"/>
      <c r="N2553" s="490" t="n"/>
      <c r="O2553" s="398" t="n"/>
      <c r="HM2553" s="5" t="n"/>
      <c r="HN2553" s="5" t="n"/>
      <c r="HO2553" s="5" t="n"/>
      <c r="HP2553" s="5" t="n"/>
      <c r="HQ2553" s="5" t="n"/>
      <c r="HR2553" s="5" t="n"/>
      <c r="HS2553" s="5" t="n"/>
    </row>
    <row r="2554">
      <c r="C2554" s="2" t="n"/>
      <c r="G2554" s="480" t="n"/>
      <c r="H2554" s="2" t="n"/>
      <c r="I2554" s="2" t="n"/>
      <c r="K2554" s="480" t="n"/>
      <c r="L2554" s="480" t="n"/>
      <c r="M2554" s="480" t="n"/>
      <c r="N2554" s="490" t="n"/>
      <c r="O2554" s="398" t="n"/>
      <c r="HM2554" s="5" t="n"/>
      <c r="HN2554" s="5" t="n"/>
      <c r="HO2554" s="5" t="n"/>
      <c r="HP2554" s="5" t="n"/>
      <c r="HQ2554" s="5" t="n"/>
      <c r="HR2554" s="5" t="n"/>
      <c r="HS2554" s="5" t="n"/>
    </row>
    <row r="2555">
      <c r="C2555" s="2" t="n"/>
      <c r="G2555" s="480" t="n"/>
      <c r="H2555" s="2" t="n"/>
      <c r="I2555" s="2" t="n"/>
      <c r="K2555" s="480" t="n"/>
      <c r="L2555" s="480" t="n"/>
      <c r="M2555" s="480" t="n"/>
      <c r="N2555" s="490" t="n"/>
      <c r="O2555" s="398" t="n"/>
      <c r="HM2555" s="5" t="n"/>
      <c r="HN2555" s="5" t="n"/>
      <c r="HO2555" s="5" t="n"/>
      <c r="HP2555" s="5" t="n"/>
      <c r="HQ2555" s="5" t="n"/>
      <c r="HR2555" s="5" t="n"/>
      <c r="HS2555" s="5" t="n"/>
    </row>
    <row r="2556">
      <c r="C2556" s="2" t="n"/>
      <c r="G2556" s="480" t="n"/>
      <c r="H2556" s="2" t="n"/>
      <c r="I2556" s="2" t="n"/>
      <c r="K2556" s="480" t="n"/>
      <c r="L2556" s="480" t="n"/>
      <c r="M2556" s="480" t="n"/>
      <c r="N2556" s="490" t="n"/>
      <c r="O2556" s="398" t="n"/>
      <c r="HM2556" s="5" t="n"/>
      <c r="HN2556" s="5" t="n"/>
      <c r="HO2556" s="5" t="n"/>
      <c r="HP2556" s="5" t="n"/>
      <c r="HQ2556" s="5" t="n"/>
      <c r="HR2556" s="5" t="n"/>
      <c r="HS2556" s="5" t="n"/>
    </row>
    <row r="2557">
      <c r="C2557" s="2" t="n"/>
      <c r="G2557" s="480" t="n"/>
      <c r="H2557" s="2" t="n"/>
      <c r="I2557" s="2" t="n"/>
      <c r="K2557" s="480" t="n"/>
      <c r="L2557" s="480" t="n"/>
      <c r="M2557" s="480" t="n"/>
      <c r="N2557" s="490" t="n"/>
      <c r="O2557" s="398" t="n"/>
      <c r="HM2557" s="5" t="n"/>
      <c r="HN2557" s="5" t="n"/>
      <c r="HO2557" s="5" t="n"/>
      <c r="HP2557" s="5" t="n"/>
      <c r="HQ2557" s="5" t="n"/>
      <c r="HR2557" s="5" t="n"/>
      <c r="HS2557" s="5" t="n"/>
    </row>
    <row r="2558">
      <c r="C2558" s="2" t="n"/>
      <c r="G2558" s="480" t="n"/>
      <c r="H2558" s="2" t="n"/>
      <c r="I2558" s="2" t="n"/>
      <c r="K2558" s="480" t="n"/>
      <c r="L2558" s="480" t="n"/>
      <c r="M2558" s="480" t="n"/>
      <c r="N2558" s="490" t="n"/>
      <c r="O2558" s="398" t="n"/>
      <c r="HM2558" s="5" t="n"/>
      <c r="HN2558" s="5" t="n"/>
      <c r="HO2558" s="5" t="n"/>
      <c r="HP2558" s="5" t="n"/>
      <c r="HQ2558" s="5" t="n"/>
      <c r="HR2558" s="5" t="n"/>
      <c r="HS2558" s="5" t="n"/>
    </row>
    <row r="2559">
      <c r="C2559" s="2" t="n"/>
      <c r="G2559" s="480" t="n"/>
      <c r="H2559" s="2" t="n"/>
      <c r="I2559" s="2" t="n"/>
      <c r="K2559" s="480" t="n"/>
      <c r="L2559" s="480" t="n"/>
      <c r="M2559" s="480" t="n"/>
      <c r="N2559" s="490" t="n"/>
      <c r="O2559" s="398" t="n"/>
      <c r="HM2559" s="5" t="n"/>
      <c r="HN2559" s="5" t="n"/>
      <c r="HO2559" s="5" t="n"/>
      <c r="HP2559" s="5" t="n"/>
      <c r="HQ2559" s="5" t="n"/>
      <c r="HR2559" s="5" t="n"/>
      <c r="HS2559" s="5" t="n"/>
    </row>
    <row r="2560">
      <c r="C2560" s="2" t="n"/>
      <c r="G2560" s="480" t="n"/>
      <c r="H2560" s="2" t="n"/>
      <c r="I2560" s="2" t="n"/>
      <c r="K2560" s="480" t="n"/>
      <c r="L2560" s="480" t="n"/>
      <c r="M2560" s="480" t="n"/>
      <c r="N2560" s="490" t="n"/>
      <c r="O2560" s="398" t="n"/>
      <c r="HM2560" s="5" t="n"/>
      <c r="HN2560" s="5" t="n"/>
      <c r="HO2560" s="5" t="n"/>
      <c r="HP2560" s="5" t="n"/>
      <c r="HQ2560" s="5" t="n"/>
      <c r="HR2560" s="5" t="n"/>
      <c r="HS2560" s="5" t="n"/>
    </row>
    <row r="2561">
      <c r="C2561" s="2" t="n"/>
      <c r="G2561" s="480" t="n"/>
      <c r="H2561" s="2" t="n"/>
      <c r="I2561" s="2" t="n"/>
      <c r="K2561" s="480" t="n"/>
      <c r="L2561" s="480" t="n"/>
      <c r="M2561" s="480" t="n"/>
      <c r="N2561" s="490" t="n"/>
      <c r="O2561" s="398" t="n"/>
      <c r="HM2561" s="5" t="n"/>
      <c r="HN2561" s="5" t="n"/>
      <c r="HO2561" s="5" t="n"/>
      <c r="HP2561" s="5" t="n"/>
      <c r="HQ2561" s="5" t="n"/>
      <c r="HR2561" s="5" t="n"/>
      <c r="HS2561" s="5" t="n"/>
    </row>
    <row r="2562">
      <c r="C2562" s="2" t="n"/>
      <c r="G2562" s="480" t="n"/>
      <c r="H2562" s="2" t="n"/>
      <c r="I2562" s="2" t="n"/>
      <c r="K2562" s="480" t="n"/>
      <c r="L2562" s="480" t="n"/>
      <c r="M2562" s="480" t="n"/>
      <c r="N2562" s="490" t="n"/>
      <c r="O2562" s="398" t="n"/>
      <c r="HM2562" s="5" t="n"/>
      <c r="HN2562" s="5" t="n"/>
      <c r="HO2562" s="5" t="n"/>
      <c r="HP2562" s="5" t="n"/>
      <c r="HQ2562" s="5" t="n"/>
      <c r="HR2562" s="5" t="n"/>
      <c r="HS2562" s="5" t="n"/>
    </row>
    <row r="2563">
      <c r="C2563" s="2" t="n"/>
      <c r="G2563" s="480" t="n"/>
      <c r="H2563" s="2" t="n"/>
      <c r="I2563" s="2" t="n"/>
      <c r="K2563" s="480" t="n"/>
      <c r="L2563" s="480" t="n"/>
      <c r="M2563" s="480" t="n"/>
      <c r="N2563" s="490" t="n"/>
      <c r="O2563" s="398" t="n"/>
      <c r="HM2563" s="5" t="n"/>
      <c r="HN2563" s="5" t="n"/>
      <c r="HO2563" s="5" t="n"/>
      <c r="HP2563" s="5" t="n"/>
      <c r="HQ2563" s="5" t="n"/>
      <c r="HR2563" s="5" t="n"/>
      <c r="HS2563" s="5" t="n"/>
    </row>
    <row r="2564">
      <c r="C2564" s="2" t="n"/>
      <c r="G2564" s="480" t="n"/>
      <c r="H2564" s="2" t="n"/>
      <c r="I2564" s="2" t="n"/>
      <c r="K2564" s="480" t="n"/>
      <c r="L2564" s="480" t="n"/>
      <c r="M2564" s="480" t="n"/>
      <c r="N2564" s="490" t="n"/>
      <c r="O2564" s="398" t="n"/>
      <c r="HM2564" s="5" t="n"/>
      <c r="HN2564" s="5" t="n"/>
      <c r="HO2564" s="5" t="n"/>
      <c r="HP2564" s="5" t="n"/>
      <c r="HQ2564" s="5" t="n"/>
      <c r="HR2564" s="5" t="n"/>
      <c r="HS2564" s="5" t="n"/>
    </row>
    <row r="2565">
      <c r="C2565" s="2" t="n"/>
      <c r="G2565" s="480" t="n"/>
      <c r="H2565" s="2" t="n"/>
      <c r="I2565" s="2" t="n"/>
      <c r="K2565" s="480" t="n"/>
      <c r="L2565" s="480" t="n"/>
      <c r="M2565" s="480" t="n"/>
      <c r="N2565" s="490" t="n"/>
      <c r="O2565" s="398" t="n"/>
      <c r="HM2565" s="5" t="n"/>
      <c r="HN2565" s="5" t="n"/>
      <c r="HO2565" s="5" t="n"/>
      <c r="HP2565" s="5" t="n"/>
      <c r="HQ2565" s="5" t="n"/>
      <c r="HR2565" s="5" t="n"/>
      <c r="HS2565" s="5" t="n"/>
    </row>
    <row r="2566">
      <c r="C2566" s="2" t="n"/>
      <c r="G2566" s="480" t="n"/>
      <c r="H2566" s="2" t="n"/>
      <c r="I2566" s="2" t="n"/>
      <c r="K2566" s="480" t="n"/>
      <c r="L2566" s="480" t="n"/>
      <c r="M2566" s="480" t="n"/>
      <c r="N2566" s="490" t="n"/>
      <c r="O2566" s="398" t="n"/>
      <c r="HM2566" s="5" t="n"/>
      <c r="HN2566" s="5" t="n"/>
      <c r="HO2566" s="5" t="n"/>
      <c r="HP2566" s="5" t="n"/>
      <c r="HQ2566" s="5" t="n"/>
      <c r="HR2566" s="5" t="n"/>
      <c r="HS2566" s="5" t="n"/>
    </row>
    <row r="2567">
      <c r="C2567" s="2" t="n"/>
      <c r="G2567" s="480" t="n"/>
      <c r="H2567" s="2" t="n"/>
      <c r="I2567" s="2" t="n"/>
      <c r="K2567" s="480" t="n"/>
      <c r="L2567" s="480" t="n"/>
      <c r="M2567" s="480" t="n"/>
      <c r="N2567" s="490" t="n"/>
      <c r="O2567" s="398" t="n"/>
      <c r="HM2567" s="5" t="n"/>
      <c r="HN2567" s="5" t="n"/>
      <c r="HO2567" s="5" t="n"/>
      <c r="HP2567" s="5" t="n"/>
      <c r="HQ2567" s="5" t="n"/>
      <c r="HR2567" s="5" t="n"/>
      <c r="HS2567" s="5" t="n"/>
    </row>
    <row r="2568">
      <c r="C2568" s="2" t="n"/>
      <c r="G2568" s="480" t="n"/>
      <c r="H2568" s="2" t="n"/>
      <c r="I2568" s="2" t="n"/>
      <c r="K2568" s="480" t="n"/>
      <c r="L2568" s="480" t="n"/>
      <c r="M2568" s="480" t="n"/>
      <c r="N2568" s="490" t="n"/>
      <c r="O2568" s="398" t="n"/>
      <c r="HM2568" s="5" t="n"/>
      <c r="HN2568" s="5" t="n"/>
      <c r="HO2568" s="5" t="n"/>
      <c r="HP2568" s="5" t="n"/>
      <c r="HQ2568" s="5" t="n"/>
      <c r="HR2568" s="5" t="n"/>
      <c r="HS2568" s="5" t="n"/>
    </row>
    <row r="2569">
      <c r="C2569" s="2" t="n"/>
      <c r="G2569" s="480" t="n"/>
      <c r="H2569" s="2" t="n"/>
      <c r="I2569" s="2" t="n"/>
      <c r="K2569" s="480" t="n"/>
      <c r="L2569" s="480" t="n"/>
      <c r="M2569" s="480" t="n"/>
      <c r="N2569" s="490" t="n"/>
      <c r="O2569" s="398" t="n"/>
      <c r="HM2569" s="5" t="n"/>
      <c r="HN2569" s="5" t="n"/>
      <c r="HO2569" s="5" t="n"/>
      <c r="HP2569" s="5" t="n"/>
      <c r="HQ2569" s="5" t="n"/>
      <c r="HR2569" s="5" t="n"/>
      <c r="HS2569" s="5" t="n"/>
    </row>
    <row r="2570">
      <c r="C2570" s="2" t="n"/>
      <c r="G2570" s="480" t="n"/>
      <c r="H2570" s="2" t="n"/>
      <c r="I2570" s="2" t="n"/>
      <c r="K2570" s="480" t="n"/>
      <c r="L2570" s="480" t="n"/>
      <c r="M2570" s="480" t="n"/>
      <c r="N2570" s="490" t="n"/>
      <c r="O2570" s="398" t="n"/>
      <c r="HM2570" s="5" t="n"/>
      <c r="HN2570" s="5" t="n"/>
      <c r="HO2570" s="5" t="n"/>
      <c r="HP2570" s="5" t="n"/>
      <c r="HQ2570" s="5" t="n"/>
      <c r="HR2570" s="5" t="n"/>
      <c r="HS2570" s="5" t="n"/>
    </row>
    <row r="2571">
      <c r="C2571" s="2" t="n"/>
      <c r="G2571" s="480" t="n"/>
      <c r="H2571" s="2" t="n"/>
      <c r="I2571" s="2" t="n"/>
      <c r="K2571" s="480" t="n"/>
      <c r="L2571" s="480" t="n"/>
      <c r="M2571" s="480" t="n"/>
      <c r="N2571" s="490" t="n"/>
      <c r="O2571" s="398" t="n"/>
      <c r="HM2571" s="5" t="n"/>
      <c r="HN2571" s="5" t="n"/>
      <c r="HO2571" s="5" t="n"/>
      <c r="HP2571" s="5" t="n"/>
      <c r="HQ2571" s="5" t="n"/>
      <c r="HR2571" s="5" t="n"/>
      <c r="HS2571" s="5" t="n"/>
    </row>
    <row r="2572">
      <c r="C2572" s="2" t="n"/>
      <c r="G2572" s="480" t="n"/>
      <c r="H2572" s="2" t="n"/>
      <c r="I2572" s="2" t="n"/>
      <c r="K2572" s="480" t="n"/>
      <c r="L2572" s="480" t="n"/>
      <c r="M2572" s="480" t="n"/>
      <c r="N2572" s="490" t="n"/>
      <c r="O2572" s="398" t="n"/>
      <c r="HM2572" s="5" t="n"/>
      <c r="HN2572" s="5" t="n"/>
      <c r="HO2572" s="5" t="n"/>
      <c r="HP2572" s="5" t="n"/>
      <c r="HQ2572" s="5" t="n"/>
      <c r="HR2572" s="5" t="n"/>
      <c r="HS2572" s="5" t="n"/>
    </row>
    <row r="2573">
      <c r="C2573" s="2" t="n"/>
      <c r="G2573" s="480" t="n"/>
      <c r="H2573" s="2" t="n"/>
      <c r="I2573" s="2" t="n"/>
      <c r="K2573" s="480" t="n"/>
      <c r="L2573" s="480" t="n"/>
      <c r="M2573" s="480" t="n"/>
      <c r="N2573" s="490" t="n"/>
      <c r="O2573" s="398" t="n"/>
      <c r="HM2573" s="5" t="n"/>
      <c r="HN2573" s="5" t="n"/>
      <c r="HO2573" s="5" t="n"/>
      <c r="HP2573" s="5" t="n"/>
      <c r="HQ2573" s="5" t="n"/>
      <c r="HR2573" s="5" t="n"/>
      <c r="HS2573" s="5" t="n"/>
    </row>
    <row r="2574">
      <c r="C2574" s="2" t="n"/>
      <c r="G2574" s="480" t="n"/>
      <c r="H2574" s="2" t="n"/>
      <c r="I2574" s="2" t="n"/>
      <c r="K2574" s="480" t="n"/>
      <c r="L2574" s="480" t="n"/>
      <c r="M2574" s="480" t="n"/>
      <c r="N2574" s="490" t="n"/>
      <c r="O2574" s="398" t="n"/>
      <c r="HM2574" s="5" t="n"/>
      <c r="HN2574" s="5" t="n"/>
      <c r="HO2574" s="5" t="n"/>
      <c r="HP2574" s="5" t="n"/>
      <c r="HQ2574" s="5" t="n"/>
      <c r="HR2574" s="5" t="n"/>
      <c r="HS2574" s="5" t="n"/>
    </row>
    <row r="2575">
      <c r="C2575" s="2" t="n"/>
      <c r="G2575" s="480" t="n"/>
      <c r="H2575" s="2" t="n"/>
      <c r="I2575" s="2" t="n"/>
      <c r="K2575" s="480" t="n"/>
      <c r="L2575" s="480" t="n"/>
      <c r="M2575" s="480" t="n"/>
      <c r="N2575" s="490" t="n"/>
      <c r="O2575" s="398" t="n"/>
      <c r="HM2575" s="5" t="n"/>
      <c r="HN2575" s="5" t="n"/>
      <c r="HO2575" s="5" t="n"/>
      <c r="HP2575" s="5" t="n"/>
      <c r="HQ2575" s="5" t="n"/>
      <c r="HR2575" s="5" t="n"/>
      <c r="HS2575" s="5" t="n"/>
    </row>
    <row r="2576">
      <c r="C2576" s="2" t="n"/>
      <c r="G2576" s="480" t="n"/>
      <c r="H2576" s="2" t="n"/>
      <c r="I2576" s="2" t="n"/>
      <c r="K2576" s="480" t="n"/>
      <c r="L2576" s="480" t="n"/>
      <c r="M2576" s="480" t="n"/>
      <c r="N2576" s="490" t="n"/>
      <c r="O2576" s="398" t="n"/>
      <c r="HM2576" s="5" t="n"/>
      <c r="HN2576" s="5" t="n"/>
      <c r="HO2576" s="5" t="n"/>
      <c r="HP2576" s="5" t="n"/>
      <c r="HQ2576" s="5" t="n"/>
      <c r="HR2576" s="5" t="n"/>
      <c r="HS2576" s="5" t="n"/>
    </row>
    <row r="2577">
      <c r="C2577" s="2" t="n"/>
      <c r="G2577" s="480" t="n"/>
      <c r="H2577" s="2" t="n"/>
      <c r="I2577" s="2" t="n"/>
      <c r="K2577" s="480" t="n"/>
      <c r="L2577" s="480" t="n"/>
      <c r="M2577" s="480" t="n"/>
      <c r="N2577" s="490" t="n"/>
      <c r="O2577" s="398" t="n"/>
      <c r="HM2577" s="5" t="n"/>
      <c r="HN2577" s="5" t="n"/>
      <c r="HO2577" s="5" t="n"/>
      <c r="HP2577" s="5" t="n"/>
      <c r="HQ2577" s="5" t="n"/>
      <c r="HR2577" s="5" t="n"/>
      <c r="HS2577" s="5" t="n"/>
    </row>
    <row r="2578">
      <c r="C2578" s="2" t="n"/>
      <c r="G2578" s="480" t="n"/>
      <c r="H2578" s="2" t="n"/>
      <c r="I2578" s="2" t="n"/>
      <c r="K2578" s="480" t="n"/>
      <c r="L2578" s="480" t="n"/>
      <c r="M2578" s="480" t="n"/>
      <c r="N2578" s="490" t="n"/>
      <c r="O2578" s="398" t="n"/>
      <c r="HM2578" s="5" t="n"/>
      <c r="HN2578" s="5" t="n"/>
      <c r="HO2578" s="5" t="n"/>
      <c r="HP2578" s="5" t="n"/>
      <c r="HQ2578" s="5" t="n"/>
      <c r="HR2578" s="5" t="n"/>
      <c r="HS2578" s="5" t="n"/>
    </row>
    <row r="2579">
      <c r="C2579" s="2" t="n"/>
      <c r="G2579" s="480" t="n"/>
      <c r="H2579" s="2" t="n"/>
      <c r="I2579" s="2" t="n"/>
      <c r="K2579" s="480" t="n"/>
      <c r="L2579" s="480" t="n"/>
      <c r="M2579" s="480" t="n"/>
      <c r="N2579" s="490" t="n"/>
      <c r="O2579" s="398" t="n"/>
      <c r="HM2579" s="5" t="n"/>
      <c r="HN2579" s="5" t="n"/>
      <c r="HO2579" s="5" t="n"/>
      <c r="HP2579" s="5" t="n"/>
      <c r="HQ2579" s="5" t="n"/>
      <c r="HR2579" s="5" t="n"/>
      <c r="HS2579" s="5" t="n"/>
    </row>
    <row r="2580">
      <c r="C2580" s="2" t="n"/>
      <c r="G2580" s="480" t="n"/>
      <c r="H2580" s="2" t="n"/>
      <c r="I2580" s="2" t="n"/>
      <c r="K2580" s="480" t="n"/>
      <c r="L2580" s="480" t="n"/>
      <c r="M2580" s="480" t="n"/>
      <c r="N2580" s="490" t="n"/>
      <c r="O2580" s="398" t="n"/>
      <c r="HM2580" s="5" t="n"/>
      <c r="HN2580" s="5" t="n"/>
      <c r="HO2580" s="5" t="n"/>
      <c r="HP2580" s="5" t="n"/>
      <c r="HQ2580" s="5" t="n"/>
      <c r="HR2580" s="5" t="n"/>
      <c r="HS2580" s="5" t="n"/>
    </row>
    <row r="2581">
      <c r="C2581" s="2" t="n"/>
      <c r="G2581" s="480" t="n"/>
      <c r="H2581" s="2" t="n"/>
      <c r="I2581" s="2" t="n"/>
      <c r="K2581" s="480" t="n"/>
      <c r="L2581" s="480" t="n"/>
      <c r="M2581" s="480" t="n"/>
      <c r="N2581" s="490" t="n"/>
      <c r="O2581" s="398" t="n"/>
      <c r="HM2581" s="5" t="n"/>
      <c r="HN2581" s="5" t="n"/>
      <c r="HO2581" s="5" t="n"/>
      <c r="HP2581" s="5" t="n"/>
      <c r="HQ2581" s="5" t="n"/>
      <c r="HR2581" s="5" t="n"/>
      <c r="HS2581" s="5" t="n"/>
    </row>
    <row r="2582">
      <c r="C2582" s="2" t="n"/>
      <c r="G2582" s="480" t="n"/>
      <c r="H2582" s="2" t="n"/>
      <c r="I2582" s="2" t="n"/>
      <c r="K2582" s="480" t="n"/>
      <c r="L2582" s="480" t="n"/>
      <c r="M2582" s="480" t="n"/>
      <c r="N2582" s="490" t="n"/>
      <c r="O2582" s="398" t="n"/>
      <c r="HM2582" s="5" t="n"/>
      <c r="HN2582" s="5" t="n"/>
      <c r="HO2582" s="5" t="n"/>
      <c r="HP2582" s="5" t="n"/>
      <c r="HQ2582" s="5" t="n"/>
      <c r="HR2582" s="5" t="n"/>
      <c r="HS2582" s="5" t="n"/>
    </row>
    <row r="2583">
      <c r="C2583" s="2" t="n"/>
      <c r="G2583" s="480" t="n"/>
      <c r="H2583" s="2" t="n"/>
      <c r="I2583" s="2" t="n"/>
      <c r="K2583" s="480" t="n"/>
      <c r="L2583" s="480" t="n"/>
      <c r="M2583" s="480" t="n"/>
      <c r="N2583" s="490" t="n"/>
      <c r="O2583" s="398" t="n"/>
      <c r="HM2583" s="5" t="n"/>
      <c r="HN2583" s="5" t="n"/>
      <c r="HO2583" s="5" t="n"/>
      <c r="HP2583" s="5" t="n"/>
      <c r="HQ2583" s="5" t="n"/>
      <c r="HR2583" s="5" t="n"/>
      <c r="HS2583" s="5" t="n"/>
    </row>
    <row r="2584">
      <c r="C2584" s="2" t="n"/>
      <c r="G2584" s="480" t="n"/>
      <c r="H2584" s="2" t="n"/>
      <c r="I2584" s="2" t="n"/>
      <c r="K2584" s="480" t="n"/>
      <c r="L2584" s="480" t="n"/>
      <c r="M2584" s="480" t="n"/>
      <c r="N2584" s="490" t="n"/>
      <c r="O2584" s="398" t="n"/>
      <c r="HM2584" s="5" t="n"/>
      <c r="HN2584" s="5" t="n"/>
      <c r="HO2584" s="5" t="n"/>
      <c r="HP2584" s="5" t="n"/>
      <c r="HQ2584" s="5" t="n"/>
      <c r="HR2584" s="5" t="n"/>
      <c r="HS2584" s="5" t="n"/>
    </row>
    <row r="2585">
      <c r="C2585" s="2" t="n"/>
      <c r="G2585" s="480" t="n"/>
      <c r="H2585" s="2" t="n"/>
      <c r="I2585" s="2" t="n"/>
      <c r="K2585" s="480" t="n"/>
      <c r="L2585" s="480" t="n"/>
      <c r="M2585" s="480" t="n"/>
      <c r="N2585" s="490" t="n"/>
      <c r="O2585" s="398" t="n"/>
      <c r="HM2585" s="5" t="n"/>
      <c r="HN2585" s="5" t="n"/>
      <c r="HO2585" s="5" t="n"/>
      <c r="HP2585" s="5" t="n"/>
      <c r="HQ2585" s="5" t="n"/>
      <c r="HR2585" s="5" t="n"/>
      <c r="HS2585" s="5" t="n"/>
    </row>
    <row r="2586">
      <c r="C2586" s="2" t="n"/>
      <c r="G2586" s="480" t="n"/>
      <c r="H2586" s="2" t="n"/>
      <c r="I2586" s="2" t="n"/>
      <c r="K2586" s="480" t="n"/>
      <c r="L2586" s="480" t="n"/>
      <c r="M2586" s="480" t="n"/>
      <c r="N2586" s="490" t="n"/>
      <c r="O2586" s="398" t="n"/>
      <c r="HM2586" s="5" t="n"/>
      <c r="HN2586" s="5" t="n"/>
      <c r="HO2586" s="5" t="n"/>
      <c r="HP2586" s="5" t="n"/>
      <c r="HQ2586" s="5" t="n"/>
      <c r="HR2586" s="5" t="n"/>
      <c r="HS2586" s="5" t="n"/>
    </row>
    <row r="2587">
      <c r="C2587" s="2" t="n"/>
      <c r="G2587" s="480" t="n"/>
      <c r="H2587" s="2" t="n"/>
      <c r="I2587" s="2" t="n"/>
      <c r="K2587" s="480" t="n"/>
      <c r="L2587" s="480" t="n"/>
      <c r="M2587" s="480" t="n"/>
      <c r="N2587" s="490" t="n"/>
      <c r="O2587" s="398" t="n"/>
      <c r="HM2587" s="5" t="n"/>
      <c r="HN2587" s="5" t="n"/>
      <c r="HO2587" s="5" t="n"/>
      <c r="HP2587" s="5" t="n"/>
      <c r="HQ2587" s="5" t="n"/>
      <c r="HR2587" s="5" t="n"/>
      <c r="HS2587" s="5" t="n"/>
    </row>
    <row r="2588">
      <c r="C2588" s="2" t="n"/>
      <c r="G2588" s="480" t="n"/>
      <c r="H2588" s="2" t="n"/>
      <c r="I2588" s="2" t="n"/>
      <c r="K2588" s="480" t="n"/>
      <c r="L2588" s="480" t="n"/>
      <c r="M2588" s="480" t="n"/>
      <c r="N2588" s="490" t="n"/>
      <c r="O2588" s="398" t="n"/>
      <c r="HM2588" s="5" t="n"/>
      <c r="HN2588" s="5" t="n"/>
      <c r="HO2588" s="5" t="n"/>
      <c r="HP2588" s="5" t="n"/>
      <c r="HQ2588" s="5" t="n"/>
      <c r="HR2588" s="5" t="n"/>
      <c r="HS2588" s="5" t="n"/>
    </row>
    <row r="2589">
      <c r="C2589" s="2" t="n"/>
      <c r="G2589" s="480" t="n"/>
      <c r="H2589" s="2" t="n"/>
      <c r="I2589" s="2" t="n"/>
      <c r="K2589" s="480" t="n"/>
      <c r="L2589" s="480" t="n"/>
      <c r="M2589" s="480" t="n"/>
      <c r="N2589" s="490" t="n"/>
      <c r="O2589" s="398" t="n"/>
      <c r="HM2589" s="5" t="n"/>
      <c r="HN2589" s="5" t="n"/>
      <c r="HO2589" s="5" t="n"/>
      <c r="HP2589" s="5" t="n"/>
      <c r="HQ2589" s="5" t="n"/>
      <c r="HR2589" s="5" t="n"/>
      <c r="HS2589" s="5" t="n"/>
    </row>
    <row r="2590">
      <c r="C2590" s="2" t="n"/>
      <c r="G2590" s="480" t="n"/>
      <c r="H2590" s="2" t="n"/>
      <c r="I2590" s="2" t="n"/>
      <c r="K2590" s="480" t="n"/>
      <c r="L2590" s="480" t="n"/>
      <c r="M2590" s="480" t="n"/>
      <c r="N2590" s="490" t="n"/>
      <c r="O2590" s="398" t="n"/>
      <c r="HM2590" s="5" t="n"/>
      <c r="HN2590" s="5" t="n"/>
      <c r="HO2590" s="5" t="n"/>
      <c r="HP2590" s="5" t="n"/>
      <c r="HQ2590" s="5" t="n"/>
      <c r="HR2590" s="5" t="n"/>
      <c r="HS2590" s="5" t="n"/>
    </row>
    <row r="2591">
      <c r="C2591" s="2" t="n"/>
      <c r="G2591" s="480" t="n"/>
      <c r="H2591" s="2" t="n"/>
      <c r="I2591" s="2" t="n"/>
      <c r="K2591" s="480" t="n"/>
      <c r="L2591" s="480" t="n"/>
      <c r="M2591" s="480" t="n"/>
      <c r="N2591" s="490" t="n"/>
      <c r="O2591" s="398" t="n"/>
      <c r="HM2591" s="5" t="n"/>
      <c r="HN2591" s="5" t="n"/>
      <c r="HO2591" s="5" t="n"/>
      <c r="HP2591" s="5" t="n"/>
      <c r="HQ2591" s="5" t="n"/>
      <c r="HR2591" s="5" t="n"/>
      <c r="HS2591" s="5" t="n"/>
    </row>
    <row r="2592">
      <c r="C2592" s="2" t="n"/>
      <c r="G2592" s="480" t="n"/>
      <c r="H2592" s="2" t="n"/>
      <c r="I2592" s="2" t="n"/>
      <c r="K2592" s="480" t="n"/>
      <c r="L2592" s="480" t="n"/>
      <c r="M2592" s="480" t="n"/>
      <c r="N2592" s="490" t="n"/>
      <c r="O2592" s="398" t="n"/>
      <c r="HM2592" s="5" t="n"/>
      <c r="HN2592" s="5" t="n"/>
      <c r="HO2592" s="5" t="n"/>
      <c r="HP2592" s="5" t="n"/>
      <c r="HQ2592" s="5" t="n"/>
      <c r="HR2592" s="5" t="n"/>
      <c r="HS2592" s="5" t="n"/>
    </row>
    <row r="2593">
      <c r="C2593" s="2" t="n"/>
      <c r="G2593" s="480" t="n"/>
      <c r="H2593" s="2" t="n"/>
      <c r="I2593" s="2" t="n"/>
      <c r="K2593" s="480" t="n"/>
      <c r="L2593" s="480" t="n"/>
      <c r="M2593" s="480" t="n"/>
      <c r="N2593" s="490" t="n"/>
      <c r="O2593" s="398" t="n"/>
      <c r="HM2593" s="5" t="n"/>
      <c r="HN2593" s="5" t="n"/>
      <c r="HO2593" s="5" t="n"/>
      <c r="HP2593" s="5" t="n"/>
      <c r="HQ2593" s="5" t="n"/>
      <c r="HR2593" s="5" t="n"/>
      <c r="HS2593" s="5" t="n"/>
    </row>
    <row r="2594">
      <c r="C2594" s="2" t="n"/>
      <c r="G2594" s="480" t="n"/>
      <c r="H2594" s="2" t="n"/>
      <c r="I2594" s="2" t="n"/>
      <c r="K2594" s="480" t="n"/>
      <c r="L2594" s="480" t="n"/>
      <c r="M2594" s="480" t="n"/>
      <c r="N2594" s="490" t="n"/>
      <c r="O2594" s="398" t="n"/>
      <c r="HM2594" s="5" t="n"/>
      <c r="HN2594" s="5" t="n"/>
      <c r="HO2594" s="5" t="n"/>
      <c r="HP2594" s="5" t="n"/>
      <c r="HQ2594" s="5" t="n"/>
      <c r="HR2594" s="5" t="n"/>
      <c r="HS2594" s="5" t="n"/>
    </row>
    <row r="2595">
      <c r="C2595" s="2" t="n"/>
      <c r="G2595" s="480" t="n"/>
      <c r="H2595" s="2" t="n"/>
      <c r="I2595" s="2" t="n"/>
      <c r="K2595" s="480" t="n"/>
      <c r="L2595" s="480" t="n"/>
      <c r="M2595" s="480" t="n"/>
      <c r="N2595" s="490" t="n"/>
      <c r="O2595" s="398" t="n"/>
      <c r="HM2595" s="5" t="n"/>
      <c r="HN2595" s="5" t="n"/>
      <c r="HO2595" s="5" t="n"/>
      <c r="HP2595" s="5" t="n"/>
      <c r="HQ2595" s="5" t="n"/>
      <c r="HR2595" s="5" t="n"/>
      <c r="HS2595" s="5" t="n"/>
    </row>
    <row r="2596">
      <c r="C2596" s="2" t="n"/>
      <c r="G2596" s="480" t="n"/>
      <c r="H2596" s="2" t="n"/>
      <c r="I2596" s="2" t="n"/>
      <c r="K2596" s="480" t="n"/>
      <c r="L2596" s="480" t="n"/>
      <c r="M2596" s="480" t="n"/>
      <c r="N2596" s="490" t="n"/>
      <c r="O2596" s="398" t="n"/>
      <c r="HM2596" s="5" t="n"/>
      <c r="HN2596" s="5" t="n"/>
      <c r="HO2596" s="5" t="n"/>
      <c r="HP2596" s="5" t="n"/>
      <c r="HQ2596" s="5" t="n"/>
      <c r="HR2596" s="5" t="n"/>
      <c r="HS2596" s="5" t="n"/>
    </row>
    <row r="2597">
      <c r="C2597" s="2" t="n"/>
      <c r="G2597" s="480" t="n"/>
      <c r="H2597" s="2" t="n"/>
      <c r="I2597" s="2" t="n"/>
      <c r="K2597" s="480" t="n"/>
      <c r="L2597" s="480" t="n"/>
      <c r="M2597" s="480" t="n"/>
      <c r="N2597" s="490" t="n"/>
      <c r="O2597" s="398" t="n"/>
      <c r="HM2597" s="5" t="n"/>
      <c r="HN2597" s="5" t="n"/>
      <c r="HO2597" s="5" t="n"/>
      <c r="HP2597" s="5" t="n"/>
      <c r="HQ2597" s="5" t="n"/>
      <c r="HR2597" s="5" t="n"/>
      <c r="HS2597" s="5" t="n"/>
    </row>
    <row r="2598">
      <c r="C2598" s="2" t="n"/>
      <c r="G2598" s="480" t="n"/>
      <c r="H2598" s="2" t="n"/>
      <c r="I2598" s="2" t="n"/>
      <c r="K2598" s="480" t="n"/>
      <c r="L2598" s="480" t="n"/>
      <c r="M2598" s="480" t="n"/>
      <c r="N2598" s="490" t="n"/>
      <c r="O2598" s="398" t="n"/>
      <c r="HM2598" s="5" t="n"/>
      <c r="HN2598" s="5" t="n"/>
      <c r="HO2598" s="5" t="n"/>
      <c r="HP2598" s="5" t="n"/>
      <c r="HQ2598" s="5" t="n"/>
      <c r="HR2598" s="5" t="n"/>
      <c r="HS2598" s="5" t="n"/>
    </row>
    <row r="2599">
      <c r="C2599" s="2" t="n"/>
      <c r="G2599" s="480" t="n"/>
      <c r="H2599" s="2" t="n"/>
      <c r="I2599" s="2" t="n"/>
      <c r="K2599" s="480" t="n"/>
      <c r="L2599" s="480" t="n"/>
      <c r="M2599" s="480" t="n"/>
      <c r="N2599" s="490" t="n"/>
      <c r="O2599" s="398" t="n"/>
      <c r="HM2599" s="5" t="n"/>
      <c r="HN2599" s="5" t="n"/>
      <c r="HO2599" s="5" t="n"/>
      <c r="HP2599" s="5" t="n"/>
      <c r="HQ2599" s="5" t="n"/>
      <c r="HR2599" s="5" t="n"/>
      <c r="HS2599" s="5" t="n"/>
    </row>
    <row r="2600">
      <c r="C2600" s="2" t="n"/>
      <c r="G2600" s="480" t="n"/>
      <c r="H2600" s="2" t="n"/>
      <c r="I2600" s="2" t="n"/>
      <c r="K2600" s="480" t="n"/>
      <c r="L2600" s="480" t="n"/>
      <c r="M2600" s="480" t="n"/>
      <c r="N2600" s="490" t="n"/>
      <c r="O2600" s="398" t="n"/>
      <c r="HM2600" s="5" t="n"/>
      <c r="HN2600" s="5" t="n"/>
      <c r="HO2600" s="5" t="n"/>
      <c r="HP2600" s="5" t="n"/>
      <c r="HQ2600" s="5" t="n"/>
      <c r="HR2600" s="5" t="n"/>
      <c r="HS2600" s="5" t="n"/>
    </row>
    <row r="2601">
      <c r="C2601" s="2" t="n"/>
      <c r="G2601" s="480" t="n"/>
      <c r="H2601" s="2" t="n"/>
      <c r="I2601" s="2" t="n"/>
      <c r="K2601" s="480" t="n"/>
      <c r="L2601" s="480" t="n"/>
      <c r="M2601" s="480" t="n"/>
      <c r="N2601" s="490" t="n"/>
      <c r="O2601" s="398" t="n"/>
      <c r="HM2601" s="5" t="n"/>
      <c r="HN2601" s="5" t="n"/>
      <c r="HO2601" s="5" t="n"/>
      <c r="HP2601" s="5" t="n"/>
      <c r="HQ2601" s="5" t="n"/>
      <c r="HR2601" s="5" t="n"/>
      <c r="HS2601" s="5" t="n"/>
    </row>
    <row r="2602">
      <c r="C2602" s="2" t="n"/>
      <c r="G2602" s="480" t="n"/>
      <c r="H2602" s="2" t="n"/>
      <c r="I2602" s="2" t="n"/>
      <c r="K2602" s="480" t="n"/>
      <c r="L2602" s="480" t="n"/>
      <c r="M2602" s="480" t="n"/>
      <c r="N2602" s="490" t="n"/>
      <c r="O2602" s="398" t="n"/>
      <c r="HM2602" s="5" t="n"/>
      <c r="HN2602" s="5" t="n"/>
      <c r="HO2602" s="5" t="n"/>
      <c r="HP2602" s="5" t="n"/>
      <c r="HQ2602" s="5" t="n"/>
      <c r="HR2602" s="5" t="n"/>
      <c r="HS2602" s="5" t="n"/>
    </row>
    <row r="2603">
      <c r="C2603" s="2" t="n"/>
      <c r="G2603" s="480" t="n"/>
      <c r="H2603" s="2" t="n"/>
      <c r="I2603" s="2" t="n"/>
      <c r="K2603" s="480" t="n"/>
      <c r="L2603" s="480" t="n"/>
      <c r="M2603" s="480" t="n"/>
      <c r="N2603" s="490" t="n"/>
      <c r="O2603" s="398" t="n"/>
      <c r="HM2603" s="5" t="n"/>
      <c r="HN2603" s="5" t="n"/>
      <c r="HO2603" s="5" t="n"/>
      <c r="HP2603" s="5" t="n"/>
      <c r="HQ2603" s="5" t="n"/>
      <c r="HR2603" s="5" t="n"/>
      <c r="HS2603" s="5" t="n"/>
    </row>
    <row r="2604">
      <c r="C2604" s="2" t="n"/>
      <c r="G2604" s="480" t="n"/>
      <c r="H2604" s="2" t="n"/>
      <c r="I2604" s="2" t="n"/>
      <c r="K2604" s="480" t="n"/>
      <c r="L2604" s="480" t="n"/>
      <c r="M2604" s="480" t="n"/>
      <c r="N2604" s="490" t="n"/>
      <c r="O2604" s="398" t="n"/>
      <c r="HM2604" s="5" t="n"/>
      <c r="HN2604" s="5" t="n"/>
      <c r="HO2604" s="5" t="n"/>
      <c r="HP2604" s="5" t="n"/>
      <c r="HQ2604" s="5" t="n"/>
      <c r="HR2604" s="5" t="n"/>
      <c r="HS2604" s="5" t="n"/>
    </row>
    <row r="2605">
      <c r="C2605" s="2" t="n"/>
      <c r="G2605" s="480" t="n"/>
      <c r="H2605" s="2" t="n"/>
      <c r="I2605" s="2" t="n"/>
      <c r="K2605" s="480" t="n"/>
      <c r="L2605" s="480" t="n"/>
      <c r="M2605" s="480" t="n"/>
      <c r="N2605" s="490" t="n"/>
      <c r="O2605" s="398" t="n"/>
      <c r="HM2605" s="5" t="n"/>
      <c r="HN2605" s="5" t="n"/>
      <c r="HO2605" s="5" t="n"/>
      <c r="HP2605" s="5" t="n"/>
      <c r="HQ2605" s="5" t="n"/>
      <c r="HR2605" s="5" t="n"/>
      <c r="HS2605" s="5" t="n"/>
    </row>
    <row r="2606">
      <c r="C2606" s="2" t="n"/>
      <c r="G2606" s="480" t="n"/>
      <c r="H2606" s="2" t="n"/>
      <c r="I2606" s="2" t="n"/>
      <c r="K2606" s="480" t="n"/>
      <c r="L2606" s="480" t="n"/>
      <c r="M2606" s="480" t="n"/>
      <c r="N2606" s="490" t="n"/>
      <c r="O2606" s="398" t="n"/>
      <c r="HM2606" s="5" t="n"/>
      <c r="HN2606" s="5" t="n"/>
      <c r="HO2606" s="5" t="n"/>
      <c r="HP2606" s="5" t="n"/>
      <c r="HQ2606" s="5" t="n"/>
      <c r="HR2606" s="5" t="n"/>
      <c r="HS2606" s="5" t="n"/>
    </row>
    <row r="2607">
      <c r="C2607" s="2" t="n"/>
      <c r="G2607" s="480" t="n"/>
      <c r="H2607" s="2" t="n"/>
      <c r="I2607" s="2" t="n"/>
      <c r="K2607" s="480" t="n"/>
      <c r="L2607" s="480" t="n"/>
      <c r="M2607" s="480" t="n"/>
      <c r="N2607" s="490" t="n"/>
      <c r="O2607" s="398" t="n"/>
      <c r="HM2607" s="5" t="n"/>
      <c r="HN2607" s="5" t="n"/>
      <c r="HO2607" s="5" t="n"/>
      <c r="HP2607" s="5" t="n"/>
      <c r="HQ2607" s="5" t="n"/>
      <c r="HR2607" s="5" t="n"/>
      <c r="HS2607" s="5" t="n"/>
    </row>
    <row r="2608">
      <c r="C2608" s="2" t="n"/>
      <c r="G2608" s="480" t="n"/>
      <c r="H2608" s="2" t="n"/>
      <c r="I2608" s="2" t="n"/>
      <c r="K2608" s="480" t="n"/>
      <c r="L2608" s="480" t="n"/>
      <c r="M2608" s="480" t="n"/>
      <c r="N2608" s="490" t="n"/>
      <c r="O2608" s="398" t="n"/>
      <c r="HM2608" s="5" t="n"/>
      <c r="HN2608" s="5" t="n"/>
      <c r="HO2608" s="5" t="n"/>
      <c r="HP2608" s="5" t="n"/>
      <c r="HQ2608" s="5" t="n"/>
      <c r="HR2608" s="5" t="n"/>
      <c r="HS2608" s="5" t="n"/>
    </row>
    <row r="2609">
      <c r="C2609" s="2" t="n"/>
      <c r="G2609" s="480" t="n"/>
      <c r="H2609" s="2" t="n"/>
      <c r="I2609" s="2" t="n"/>
      <c r="K2609" s="480" t="n"/>
      <c r="L2609" s="480" t="n"/>
      <c r="M2609" s="480" t="n"/>
      <c r="N2609" s="490" t="n"/>
      <c r="O2609" s="398" t="n"/>
      <c r="HM2609" s="5" t="n"/>
      <c r="HN2609" s="5" t="n"/>
      <c r="HO2609" s="5" t="n"/>
      <c r="HP2609" s="5" t="n"/>
      <c r="HQ2609" s="5" t="n"/>
      <c r="HR2609" s="5" t="n"/>
      <c r="HS2609" s="5" t="n"/>
    </row>
    <row r="2610">
      <c r="C2610" s="2" t="n"/>
      <c r="G2610" s="480" t="n"/>
      <c r="H2610" s="2" t="n"/>
      <c r="I2610" s="2" t="n"/>
      <c r="K2610" s="480" t="n"/>
      <c r="L2610" s="480" t="n"/>
      <c r="M2610" s="480" t="n"/>
      <c r="N2610" s="490" t="n"/>
      <c r="O2610" s="398" t="n"/>
      <c r="HM2610" s="5" t="n"/>
      <c r="HN2610" s="5" t="n"/>
      <c r="HO2610" s="5" t="n"/>
      <c r="HP2610" s="5" t="n"/>
      <c r="HQ2610" s="5" t="n"/>
      <c r="HR2610" s="5" t="n"/>
      <c r="HS2610" s="5" t="n"/>
    </row>
    <row r="2611">
      <c r="C2611" s="2" t="n"/>
      <c r="G2611" s="480" t="n"/>
      <c r="H2611" s="2" t="n"/>
      <c r="I2611" s="2" t="n"/>
      <c r="K2611" s="480" t="n"/>
      <c r="L2611" s="480" t="n"/>
      <c r="M2611" s="480" t="n"/>
      <c r="N2611" s="490" t="n"/>
      <c r="O2611" s="398" t="n"/>
      <c r="HM2611" s="5" t="n"/>
      <c r="HN2611" s="5" t="n"/>
      <c r="HO2611" s="5" t="n"/>
      <c r="HP2611" s="5" t="n"/>
      <c r="HQ2611" s="5" t="n"/>
      <c r="HR2611" s="5" t="n"/>
      <c r="HS2611" s="5" t="n"/>
    </row>
    <row r="2612">
      <c r="C2612" s="2" t="n"/>
      <c r="G2612" s="480" t="n"/>
      <c r="H2612" s="2" t="n"/>
      <c r="I2612" s="2" t="n"/>
      <c r="K2612" s="480" t="n"/>
      <c r="L2612" s="480" t="n"/>
      <c r="M2612" s="480" t="n"/>
      <c r="N2612" s="490" t="n"/>
      <c r="O2612" s="398" t="n"/>
      <c r="HM2612" s="5" t="n"/>
      <c r="HN2612" s="5" t="n"/>
      <c r="HO2612" s="5" t="n"/>
      <c r="HP2612" s="5" t="n"/>
      <c r="HQ2612" s="5" t="n"/>
      <c r="HR2612" s="5" t="n"/>
      <c r="HS2612" s="5" t="n"/>
    </row>
    <row r="2613">
      <c r="C2613" s="2" t="n"/>
      <c r="G2613" s="480" t="n"/>
      <c r="H2613" s="2" t="n"/>
      <c r="I2613" s="2" t="n"/>
      <c r="K2613" s="480" t="n"/>
      <c r="L2613" s="480" t="n"/>
      <c r="M2613" s="480" t="n"/>
      <c r="N2613" s="490" t="n"/>
      <c r="O2613" s="398" t="n"/>
      <c r="HM2613" s="5" t="n"/>
      <c r="HN2613" s="5" t="n"/>
      <c r="HO2613" s="5" t="n"/>
      <c r="HP2613" s="5" t="n"/>
      <c r="HQ2613" s="5" t="n"/>
      <c r="HR2613" s="5" t="n"/>
      <c r="HS2613" s="5" t="n"/>
    </row>
    <row r="2614">
      <c r="C2614" s="2" t="n"/>
      <c r="G2614" s="480" t="n"/>
      <c r="H2614" s="2" t="n"/>
      <c r="I2614" s="2" t="n"/>
      <c r="K2614" s="480" t="n"/>
      <c r="L2614" s="480" t="n"/>
      <c r="M2614" s="480" t="n"/>
      <c r="N2614" s="490" t="n"/>
      <c r="O2614" s="398" t="n"/>
      <c r="HM2614" s="5" t="n"/>
      <c r="HN2614" s="5" t="n"/>
      <c r="HO2614" s="5" t="n"/>
      <c r="HP2614" s="5" t="n"/>
      <c r="HQ2614" s="5" t="n"/>
      <c r="HR2614" s="5" t="n"/>
      <c r="HS2614" s="5" t="n"/>
    </row>
    <row r="2615">
      <c r="C2615" s="2" t="n"/>
      <c r="G2615" s="480" t="n"/>
      <c r="H2615" s="2" t="n"/>
      <c r="I2615" s="2" t="n"/>
      <c r="K2615" s="480" t="n"/>
      <c r="L2615" s="480" t="n"/>
      <c r="M2615" s="480" t="n"/>
      <c r="N2615" s="490" t="n"/>
      <c r="O2615" s="398" t="n"/>
      <c r="HM2615" s="5" t="n"/>
      <c r="HN2615" s="5" t="n"/>
      <c r="HO2615" s="5" t="n"/>
      <c r="HP2615" s="5" t="n"/>
      <c r="HQ2615" s="5" t="n"/>
      <c r="HR2615" s="5" t="n"/>
      <c r="HS2615" s="5" t="n"/>
    </row>
    <row r="2616">
      <c r="C2616" s="2" t="n"/>
      <c r="G2616" s="480" t="n"/>
      <c r="H2616" s="2" t="n"/>
      <c r="I2616" s="2" t="n"/>
      <c r="K2616" s="480" t="n"/>
      <c r="L2616" s="480" t="n"/>
      <c r="M2616" s="480" t="n"/>
      <c r="N2616" s="490" t="n"/>
      <c r="O2616" s="398" t="n"/>
      <c r="HM2616" s="5" t="n"/>
      <c r="HN2616" s="5" t="n"/>
      <c r="HO2616" s="5" t="n"/>
      <c r="HP2616" s="5" t="n"/>
      <c r="HQ2616" s="5" t="n"/>
      <c r="HR2616" s="5" t="n"/>
      <c r="HS2616" s="5" t="n"/>
    </row>
    <row r="2617">
      <c r="C2617" s="2" t="n"/>
      <c r="G2617" s="480" t="n"/>
      <c r="H2617" s="2" t="n"/>
      <c r="I2617" s="2" t="n"/>
      <c r="K2617" s="480" t="n"/>
      <c r="L2617" s="480" t="n"/>
      <c r="M2617" s="480" t="n"/>
      <c r="N2617" s="490" t="n"/>
      <c r="O2617" s="398" t="n"/>
      <c r="HM2617" s="5" t="n"/>
      <c r="HN2617" s="5" t="n"/>
      <c r="HO2617" s="5" t="n"/>
      <c r="HP2617" s="5" t="n"/>
      <c r="HQ2617" s="5" t="n"/>
      <c r="HR2617" s="5" t="n"/>
      <c r="HS2617" s="5" t="n"/>
    </row>
    <row r="2618">
      <c r="C2618" s="2" t="n"/>
      <c r="G2618" s="480" t="n"/>
      <c r="H2618" s="2" t="n"/>
      <c r="I2618" s="2" t="n"/>
      <c r="K2618" s="480" t="n"/>
      <c r="L2618" s="480" t="n"/>
      <c r="M2618" s="480" t="n"/>
      <c r="N2618" s="490" t="n"/>
      <c r="O2618" s="398" t="n"/>
      <c r="HM2618" s="5" t="n"/>
      <c r="HN2618" s="5" t="n"/>
      <c r="HO2618" s="5" t="n"/>
      <c r="HP2618" s="5" t="n"/>
      <c r="HQ2618" s="5" t="n"/>
      <c r="HR2618" s="5" t="n"/>
      <c r="HS2618" s="5" t="n"/>
    </row>
    <row r="2619">
      <c r="C2619" s="2" t="n"/>
      <c r="G2619" s="480" t="n"/>
      <c r="H2619" s="2" t="n"/>
      <c r="I2619" s="2" t="n"/>
      <c r="K2619" s="480" t="n"/>
      <c r="L2619" s="480" t="n"/>
      <c r="M2619" s="480" t="n"/>
      <c r="N2619" s="490" t="n"/>
      <c r="O2619" s="398" t="n"/>
      <c r="HM2619" s="5" t="n"/>
      <c r="HN2619" s="5" t="n"/>
      <c r="HO2619" s="5" t="n"/>
      <c r="HP2619" s="5" t="n"/>
      <c r="HQ2619" s="5" t="n"/>
      <c r="HR2619" s="5" t="n"/>
      <c r="HS2619" s="5" t="n"/>
    </row>
    <row r="2620">
      <c r="C2620" s="2" t="n"/>
      <c r="G2620" s="480" t="n"/>
      <c r="H2620" s="2" t="n"/>
      <c r="I2620" s="2" t="n"/>
      <c r="K2620" s="480" t="n"/>
      <c r="L2620" s="480" t="n"/>
      <c r="M2620" s="480" t="n"/>
      <c r="N2620" s="490" t="n"/>
      <c r="O2620" s="398" t="n"/>
      <c r="HM2620" s="5" t="n"/>
      <c r="HN2620" s="5" t="n"/>
      <c r="HO2620" s="5" t="n"/>
      <c r="HP2620" s="5" t="n"/>
      <c r="HQ2620" s="5" t="n"/>
      <c r="HR2620" s="5" t="n"/>
      <c r="HS2620" s="5" t="n"/>
    </row>
    <row r="2621">
      <c r="C2621" s="2" t="n"/>
      <c r="G2621" s="480" t="n"/>
      <c r="H2621" s="2" t="n"/>
      <c r="I2621" s="2" t="n"/>
      <c r="K2621" s="480" t="n"/>
      <c r="L2621" s="480" t="n"/>
      <c r="M2621" s="480" t="n"/>
      <c r="N2621" s="490" t="n"/>
      <c r="O2621" s="398" t="n"/>
      <c r="HM2621" s="5" t="n"/>
      <c r="HN2621" s="5" t="n"/>
      <c r="HO2621" s="5" t="n"/>
      <c r="HP2621" s="5" t="n"/>
      <c r="HQ2621" s="5" t="n"/>
      <c r="HR2621" s="5" t="n"/>
      <c r="HS2621" s="5" t="n"/>
    </row>
    <row r="2622">
      <c r="C2622" s="2" t="n"/>
      <c r="G2622" s="480" t="n"/>
      <c r="H2622" s="2" t="n"/>
      <c r="I2622" s="2" t="n"/>
      <c r="K2622" s="480" t="n"/>
      <c r="L2622" s="480" t="n"/>
      <c r="M2622" s="480" t="n"/>
      <c r="N2622" s="490" t="n"/>
      <c r="O2622" s="398" t="n"/>
      <c r="HM2622" s="5" t="n"/>
      <c r="HN2622" s="5" t="n"/>
      <c r="HO2622" s="5" t="n"/>
      <c r="HP2622" s="5" t="n"/>
      <c r="HQ2622" s="5" t="n"/>
      <c r="HR2622" s="5" t="n"/>
      <c r="HS2622" s="5" t="n"/>
    </row>
    <row r="2623">
      <c r="C2623" s="2" t="n"/>
      <c r="G2623" s="480" t="n"/>
      <c r="H2623" s="2" t="n"/>
      <c r="I2623" s="2" t="n"/>
      <c r="K2623" s="480" t="n"/>
      <c r="L2623" s="480" t="n"/>
      <c r="M2623" s="480" t="n"/>
      <c r="N2623" s="490" t="n"/>
      <c r="O2623" s="398" t="n"/>
      <c r="HM2623" s="5" t="n"/>
      <c r="HN2623" s="5" t="n"/>
      <c r="HO2623" s="5" t="n"/>
      <c r="HP2623" s="5" t="n"/>
      <c r="HQ2623" s="5" t="n"/>
      <c r="HR2623" s="5" t="n"/>
      <c r="HS2623" s="5" t="n"/>
    </row>
    <row r="2624">
      <c r="C2624" s="2" t="n"/>
      <c r="G2624" s="480" t="n"/>
      <c r="H2624" s="2" t="n"/>
      <c r="I2624" s="2" t="n"/>
      <c r="K2624" s="480" t="n"/>
      <c r="L2624" s="480" t="n"/>
      <c r="M2624" s="480" t="n"/>
      <c r="N2624" s="490" t="n"/>
      <c r="O2624" s="398" t="n"/>
      <c r="HM2624" s="5" t="n"/>
      <c r="HN2624" s="5" t="n"/>
      <c r="HO2624" s="5" t="n"/>
      <c r="HP2624" s="5" t="n"/>
      <c r="HQ2624" s="5" t="n"/>
      <c r="HR2624" s="5" t="n"/>
      <c r="HS2624" s="5" t="n"/>
    </row>
    <row r="2625">
      <c r="C2625" s="2" t="n"/>
      <c r="G2625" s="480" t="n"/>
      <c r="H2625" s="2" t="n"/>
      <c r="I2625" s="2" t="n"/>
      <c r="K2625" s="480" t="n"/>
      <c r="L2625" s="480" t="n"/>
      <c r="M2625" s="480" t="n"/>
      <c r="N2625" s="490" t="n"/>
      <c r="O2625" s="398" t="n"/>
      <c r="HM2625" s="5" t="n"/>
      <c r="HN2625" s="5" t="n"/>
      <c r="HO2625" s="5" t="n"/>
      <c r="HP2625" s="5" t="n"/>
      <c r="HQ2625" s="5" t="n"/>
      <c r="HR2625" s="5" t="n"/>
      <c r="HS2625" s="5" t="n"/>
    </row>
    <row r="2626">
      <c r="C2626" s="2" t="n"/>
      <c r="G2626" s="480" t="n"/>
      <c r="H2626" s="2" t="n"/>
      <c r="I2626" s="2" t="n"/>
      <c r="K2626" s="480" t="n"/>
      <c r="L2626" s="480" t="n"/>
      <c r="M2626" s="480" t="n"/>
      <c r="N2626" s="490" t="n"/>
      <c r="O2626" s="398" t="n"/>
      <c r="HM2626" s="5" t="n"/>
      <c r="HN2626" s="5" t="n"/>
      <c r="HO2626" s="5" t="n"/>
      <c r="HP2626" s="5" t="n"/>
      <c r="HQ2626" s="5" t="n"/>
      <c r="HR2626" s="5" t="n"/>
      <c r="HS2626" s="5" t="n"/>
    </row>
    <row r="2627">
      <c r="C2627" s="2" t="n"/>
      <c r="G2627" s="480" t="n"/>
      <c r="H2627" s="2" t="n"/>
      <c r="I2627" s="2" t="n"/>
      <c r="K2627" s="480" t="n"/>
      <c r="L2627" s="480" t="n"/>
      <c r="M2627" s="480" t="n"/>
      <c r="N2627" s="490" t="n"/>
      <c r="O2627" s="398" t="n"/>
      <c r="HM2627" s="5" t="n"/>
      <c r="HN2627" s="5" t="n"/>
      <c r="HO2627" s="5" t="n"/>
      <c r="HP2627" s="5" t="n"/>
      <c r="HQ2627" s="5" t="n"/>
      <c r="HR2627" s="5" t="n"/>
      <c r="HS2627" s="5" t="n"/>
    </row>
    <row r="2628">
      <c r="C2628" s="2" t="n"/>
      <c r="G2628" s="480" t="n"/>
      <c r="H2628" s="2" t="n"/>
      <c r="I2628" s="2" t="n"/>
      <c r="K2628" s="480" t="n"/>
      <c r="L2628" s="480" t="n"/>
      <c r="M2628" s="480" t="n"/>
      <c r="N2628" s="490" t="n"/>
      <c r="O2628" s="398" t="n"/>
      <c r="HM2628" s="5" t="n"/>
      <c r="HN2628" s="5" t="n"/>
      <c r="HO2628" s="5" t="n"/>
      <c r="HP2628" s="5" t="n"/>
      <c r="HQ2628" s="5" t="n"/>
      <c r="HR2628" s="5" t="n"/>
      <c r="HS2628" s="5" t="n"/>
    </row>
    <row r="2629">
      <c r="C2629" s="2" t="n"/>
      <c r="G2629" s="480" t="n"/>
      <c r="H2629" s="2" t="n"/>
      <c r="I2629" s="2" t="n"/>
      <c r="K2629" s="480" t="n"/>
      <c r="L2629" s="480" t="n"/>
      <c r="M2629" s="480" t="n"/>
      <c r="N2629" s="490" t="n"/>
      <c r="O2629" s="398" t="n"/>
      <c r="HM2629" s="5" t="n"/>
      <c r="HN2629" s="5" t="n"/>
      <c r="HO2629" s="5" t="n"/>
      <c r="HP2629" s="5" t="n"/>
      <c r="HQ2629" s="5" t="n"/>
      <c r="HR2629" s="5" t="n"/>
      <c r="HS2629" s="5" t="n"/>
    </row>
    <row r="2630">
      <c r="C2630" s="2" t="n"/>
      <c r="G2630" s="480" t="n"/>
      <c r="H2630" s="2" t="n"/>
      <c r="I2630" s="2" t="n"/>
      <c r="K2630" s="480" t="n"/>
      <c r="L2630" s="480" t="n"/>
      <c r="M2630" s="480" t="n"/>
      <c r="N2630" s="490" t="n"/>
      <c r="O2630" s="398" t="n"/>
      <c r="HM2630" s="5" t="n"/>
      <c r="HN2630" s="5" t="n"/>
      <c r="HO2630" s="5" t="n"/>
      <c r="HP2630" s="5" t="n"/>
      <c r="HQ2630" s="5" t="n"/>
      <c r="HR2630" s="5" t="n"/>
      <c r="HS2630" s="5" t="n"/>
    </row>
    <row r="2631">
      <c r="C2631" s="2" t="n"/>
      <c r="G2631" s="480" t="n"/>
      <c r="H2631" s="2" t="n"/>
      <c r="I2631" s="2" t="n"/>
      <c r="K2631" s="480" t="n"/>
      <c r="L2631" s="480" t="n"/>
      <c r="M2631" s="480" t="n"/>
      <c r="N2631" s="490" t="n"/>
      <c r="O2631" s="398" t="n"/>
      <c r="HM2631" s="5" t="n"/>
      <c r="HN2631" s="5" t="n"/>
      <c r="HO2631" s="5" t="n"/>
      <c r="HP2631" s="5" t="n"/>
      <c r="HQ2631" s="5" t="n"/>
      <c r="HR2631" s="5" t="n"/>
      <c r="HS2631" s="5" t="n"/>
    </row>
    <row r="2632">
      <c r="C2632" s="2" t="n"/>
      <c r="G2632" s="480" t="n"/>
      <c r="H2632" s="2" t="n"/>
      <c r="I2632" s="2" t="n"/>
      <c r="K2632" s="480" t="n"/>
      <c r="L2632" s="480" t="n"/>
      <c r="M2632" s="480" t="n"/>
      <c r="N2632" s="490" t="n"/>
      <c r="O2632" s="398" t="n"/>
      <c r="HM2632" s="5" t="n"/>
      <c r="HN2632" s="5" t="n"/>
      <c r="HO2632" s="5" t="n"/>
      <c r="HP2632" s="5" t="n"/>
      <c r="HQ2632" s="5" t="n"/>
      <c r="HR2632" s="5" t="n"/>
      <c r="HS2632" s="5" t="n"/>
    </row>
    <row r="2633">
      <c r="C2633" s="2" t="n"/>
      <c r="G2633" s="480" t="n"/>
      <c r="H2633" s="2" t="n"/>
      <c r="I2633" s="2" t="n"/>
      <c r="K2633" s="480" t="n"/>
      <c r="L2633" s="480" t="n"/>
      <c r="M2633" s="480" t="n"/>
      <c r="N2633" s="490" t="n"/>
      <c r="O2633" s="398" t="n"/>
      <c r="HM2633" s="5" t="n"/>
      <c r="HN2633" s="5" t="n"/>
      <c r="HO2633" s="5" t="n"/>
      <c r="HP2633" s="5" t="n"/>
      <c r="HQ2633" s="5" t="n"/>
      <c r="HR2633" s="5" t="n"/>
      <c r="HS2633" s="5" t="n"/>
    </row>
    <row r="2634">
      <c r="C2634" s="2" t="n"/>
      <c r="G2634" s="480" t="n"/>
      <c r="H2634" s="2" t="n"/>
      <c r="I2634" s="2" t="n"/>
      <c r="K2634" s="480" t="n"/>
      <c r="L2634" s="480" t="n"/>
      <c r="M2634" s="480" t="n"/>
      <c r="N2634" s="490" t="n"/>
      <c r="O2634" s="398" t="n"/>
      <c r="HM2634" s="5" t="n"/>
      <c r="HN2634" s="5" t="n"/>
      <c r="HO2634" s="5" t="n"/>
      <c r="HP2634" s="5" t="n"/>
      <c r="HQ2634" s="5" t="n"/>
      <c r="HR2634" s="5" t="n"/>
      <c r="HS2634" s="5" t="n"/>
    </row>
    <row r="2635">
      <c r="C2635" s="2" t="n"/>
      <c r="G2635" s="480" t="n"/>
      <c r="H2635" s="2" t="n"/>
      <c r="I2635" s="2" t="n"/>
      <c r="K2635" s="480" t="n"/>
      <c r="L2635" s="480" t="n"/>
      <c r="M2635" s="480" t="n"/>
      <c r="N2635" s="490" t="n"/>
      <c r="O2635" s="398" t="n"/>
      <c r="HM2635" s="5" t="n"/>
      <c r="HN2635" s="5" t="n"/>
      <c r="HO2635" s="5" t="n"/>
      <c r="HP2635" s="5" t="n"/>
      <c r="HQ2635" s="5" t="n"/>
      <c r="HR2635" s="5" t="n"/>
      <c r="HS2635" s="5" t="n"/>
    </row>
    <row r="2636">
      <c r="C2636" s="2" t="n"/>
      <c r="G2636" s="480" t="n"/>
      <c r="H2636" s="2" t="n"/>
      <c r="I2636" s="2" t="n"/>
      <c r="K2636" s="480" t="n"/>
      <c r="L2636" s="480" t="n"/>
      <c r="M2636" s="480" t="n"/>
      <c r="N2636" s="490" t="n"/>
      <c r="O2636" s="398" t="n"/>
      <c r="HM2636" s="5" t="n"/>
      <c r="HN2636" s="5" t="n"/>
      <c r="HO2636" s="5" t="n"/>
      <c r="HP2636" s="5" t="n"/>
      <c r="HQ2636" s="5" t="n"/>
      <c r="HR2636" s="5" t="n"/>
      <c r="HS2636" s="5" t="n"/>
    </row>
    <row r="2637">
      <c r="C2637" s="2" t="n"/>
      <c r="G2637" s="480" t="n"/>
      <c r="H2637" s="2" t="n"/>
      <c r="I2637" s="2" t="n"/>
      <c r="K2637" s="480" t="n"/>
      <c r="L2637" s="480" t="n"/>
      <c r="M2637" s="480" t="n"/>
      <c r="N2637" s="490" t="n"/>
      <c r="O2637" s="398" t="n"/>
      <c r="HM2637" s="5" t="n"/>
      <c r="HN2637" s="5" t="n"/>
      <c r="HO2637" s="5" t="n"/>
      <c r="HP2637" s="5" t="n"/>
      <c r="HQ2637" s="5" t="n"/>
      <c r="HR2637" s="5" t="n"/>
      <c r="HS2637" s="5" t="n"/>
    </row>
    <row r="2638">
      <c r="C2638" s="2" t="n"/>
      <c r="G2638" s="480" t="n"/>
      <c r="H2638" s="2" t="n"/>
      <c r="I2638" s="2" t="n"/>
      <c r="K2638" s="480" t="n"/>
      <c r="L2638" s="480" t="n"/>
      <c r="M2638" s="480" t="n"/>
      <c r="N2638" s="490" t="n"/>
      <c r="O2638" s="398" t="n"/>
      <c r="HM2638" s="5" t="n"/>
      <c r="HN2638" s="5" t="n"/>
      <c r="HO2638" s="5" t="n"/>
      <c r="HP2638" s="5" t="n"/>
      <c r="HQ2638" s="5" t="n"/>
      <c r="HR2638" s="5" t="n"/>
      <c r="HS2638" s="5" t="n"/>
    </row>
    <row r="2639">
      <c r="C2639" s="2" t="n"/>
      <c r="G2639" s="480" t="n"/>
      <c r="H2639" s="2" t="n"/>
      <c r="I2639" s="2" t="n"/>
      <c r="K2639" s="480" t="n"/>
      <c r="L2639" s="480" t="n"/>
      <c r="M2639" s="480" t="n"/>
      <c r="N2639" s="490" t="n"/>
      <c r="O2639" s="398" t="n"/>
      <c r="HM2639" s="5" t="n"/>
      <c r="HN2639" s="5" t="n"/>
      <c r="HO2639" s="5" t="n"/>
      <c r="HP2639" s="5" t="n"/>
      <c r="HQ2639" s="5" t="n"/>
      <c r="HR2639" s="5" t="n"/>
      <c r="HS2639" s="5" t="n"/>
    </row>
    <row r="2640">
      <c r="C2640" s="2" t="n"/>
      <c r="G2640" s="480" t="n"/>
      <c r="H2640" s="2" t="n"/>
      <c r="I2640" s="2" t="n"/>
      <c r="K2640" s="480" t="n"/>
      <c r="L2640" s="480" t="n"/>
      <c r="M2640" s="480" t="n"/>
      <c r="N2640" s="490" t="n"/>
      <c r="O2640" s="398" t="n"/>
      <c r="HM2640" s="5" t="n"/>
      <c r="HN2640" s="5" t="n"/>
      <c r="HO2640" s="5" t="n"/>
      <c r="HP2640" s="5" t="n"/>
      <c r="HQ2640" s="5" t="n"/>
      <c r="HR2640" s="5" t="n"/>
      <c r="HS2640" s="5" t="n"/>
    </row>
    <row r="2641">
      <c r="C2641" s="2" t="n"/>
      <c r="G2641" s="480" t="n"/>
      <c r="H2641" s="2" t="n"/>
      <c r="I2641" s="2" t="n"/>
      <c r="K2641" s="480" t="n"/>
      <c r="L2641" s="480" t="n"/>
      <c r="M2641" s="480" t="n"/>
      <c r="N2641" s="490" t="n"/>
      <c r="O2641" s="398" t="n"/>
      <c r="HM2641" s="5" t="n"/>
      <c r="HN2641" s="5" t="n"/>
      <c r="HO2641" s="5" t="n"/>
      <c r="HP2641" s="5" t="n"/>
      <c r="HQ2641" s="5" t="n"/>
      <c r="HR2641" s="5" t="n"/>
      <c r="HS2641" s="5" t="n"/>
    </row>
    <row r="2642">
      <c r="C2642" s="2" t="n"/>
      <c r="G2642" s="480" t="n"/>
      <c r="H2642" s="2" t="n"/>
      <c r="I2642" s="2" t="n"/>
      <c r="K2642" s="480" t="n"/>
      <c r="L2642" s="480" t="n"/>
      <c r="M2642" s="480" t="n"/>
      <c r="N2642" s="490" t="n"/>
      <c r="O2642" s="398" t="n"/>
      <c r="HM2642" s="5" t="n"/>
      <c r="HN2642" s="5" t="n"/>
      <c r="HO2642" s="5" t="n"/>
      <c r="HP2642" s="5" t="n"/>
      <c r="HQ2642" s="5" t="n"/>
      <c r="HR2642" s="5" t="n"/>
      <c r="HS2642" s="5" t="n"/>
    </row>
    <row r="2643">
      <c r="C2643" s="2" t="n"/>
      <c r="G2643" s="480" t="n"/>
      <c r="H2643" s="2" t="n"/>
      <c r="I2643" s="2" t="n"/>
      <c r="K2643" s="480" t="n"/>
      <c r="L2643" s="480" t="n"/>
      <c r="M2643" s="480" t="n"/>
      <c r="N2643" s="490" t="n"/>
      <c r="O2643" s="398" t="n"/>
      <c r="HM2643" s="5" t="n"/>
      <c r="HN2643" s="5" t="n"/>
      <c r="HO2643" s="5" t="n"/>
      <c r="HP2643" s="5" t="n"/>
      <c r="HQ2643" s="5" t="n"/>
      <c r="HR2643" s="5" t="n"/>
      <c r="HS2643" s="5" t="n"/>
    </row>
    <row r="2644">
      <c r="C2644" s="2" t="n"/>
      <c r="G2644" s="480" t="n"/>
      <c r="H2644" s="2" t="n"/>
      <c r="I2644" s="2" t="n"/>
      <c r="K2644" s="480" t="n"/>
      <c r="L2644" s="480" t="n"/>
      <c r="M2644" s="480" t="n"/>
      <c r="N2644" s="490" t="n"/>
      <c r="O2644" s="398" t="n"/>
      <c r="HM2644" s="5" t="n"/>
      <c r="HN2644" s="5" t="n"/>
      <c r="HO2644" s="5" t="n"/>
      <c r="HP2644" s="5" t="n"/>
      <c r="HQ2644" s="5" t="n"/>
      <c r="HR2644" s="5" t="n"/>
      <c r="HS2644" s="5" t="n"/>
    </row>
    <row r="2645">
      <c r="C2645" s="2" t="n"/>
      <c r="G2645" s="480" t="n"/>
      <c r="H2645" s="2" t="n"/>
      <c r="I2645" s="2" t="n"/>
      <c r="K2645" s="480" t="n"/>
      <c r="L2645" s="480" t="n"/>
      <c r="M2645" s="480" t="n"/>
      <c r="N2645" s="490" t="n"/>
      <c r="O2645" s="398" t="n"/>
      <c r="HM2645" s="5" t="n"/>
      <c r="HN2645" s="5" t="n"/>
      <c r="HO2645" s="5" t="n"/>
      <c r="HP2645" s="5" t="n"/>
      <c r="HQ2645" s="5" t="n"/>
      <c r="HR2645" s="5" t="n"/>
      <c r="HS2645" s="5" t="n"/>
    </row>
    <row r="2646">
      <c r="C2646" s="2" t="n"/>
      <c r="G2646" s="480" t="n"/>
      <c r="H2646" s="2" t="n"/>
      <c r="I2646" s="2" t="n"/>
      <c r="K2646" s="480" t="n"/>
      <c r="L2646" s="480" t="n"/>
      <c r="M2646" s="480" t="n"/>
      <c r="N2646" s="490" t="n"/>
      <c r="O2646" s="398" t="n"/>
      <c r="HM2646" s="5" t="n"/>
      <c r="HN2646" s="5" t="n"/>
      <c r="HO2646" s="5" t="n"/>
      <c r="HP2646" s="5" t="n"/>
      <c r="HQ2646" s="5" t="n"/>
      <c r="HR2646" s="5" t="n"/>
      <c r="HS2646" s="5" t="n"/>
    </row>
    <row r="2647">
      <c r="C2647" s="2" t="n"/>
      <c r="G2647" s="480" t="n"/>
      <c r="H2647" s="2" t="n"/>
      <c r="I2647" s="2" t="n"/>
      <c r="K2647" s="480" t="n"/>
      <c r="L2647" s="480" t="n"/>
      <c r="M2647" s="480" t="n"/>
      <c r="N2647" s="490" t="n"/>
      <c r="O2647" s="398" t="n"/>
      <c r="HM2647" s="5" t="n"/>
      <c r="HN2647" s="5" t="n"/>
      <c r="HO2647" s="5" t="n"/>
      <c r="HP2647" s="5" t="n"/>
      <c r="HQ2647" s="5" t="n"/>
      <c r="HR2647" s="5" t="n"/>
      <c r="HS2647" s="5" t="n"/>
    </row>
    <row r="2648">
      <c r="C2648" s="2" t="n"/>
      <c r="G2648" s="480" t="n"/>
      <c r="H2648" s="2" t="n"/>
      <c r="I2648" s="2" t="n"/>
      <c r="K2648" s="480" t="n"/>
      <c r="L2648" s="480" t="n"/>
      <c r="M2648" s="480" t="n"/>
      <c r="N2648" s="490" t="n"/>
      <c r="O2648" s="398" t="n"/>
      <c r="HM2648" s="5" t="n"/>
      <c r="HN2648" s="5" t="n"/>
      <c r="HO2648" s="5" t="n"/>
      <c r="HP2648" s="5" t="n"/>
      <c r="HQ2648" s="5" t="n"/>
      <c r="HR2648" s="5" t="n"/>
      <c r="HS2648" s="5" t="n"/>
    </row>
    <row r="2649">
      <c r="C2649" s="2" t="n"/>
      <c r="G2649" s="480" t="n"/>
      <c r="H2649" s="2" t="n"/>
      <c r="I2649" s="2" t="n"/>
      <c r="K2649" s="480" t="n"/>
      <c r="L2649" s="480" t="n"/>
      <c r="M2649" s="480" t="n"/>
      <c r="N2649" s="490" t="n"/>
      <c r="O2649" s="398" t="n"/>
      <c r="HM2649" s="5" t="n"/>
      <c r="HN2649" s="5" t="n"/>
      <c r="HO2649" s="5" t="n"/>
      <c r="HP2649" s="5" t="n"/>
      <c r="HQ2649" s="5" t="n"/>
      <c r="HR2649" s="5" t="n"/>
      <c r="HS2649" s="5" t="n"/>
    </row>
    <row r="2650">
      <c r="C2650" s="2" t="n"/>
      <c r="G2650" s="480" t="n"/>
      <c r="H2650" s="2" t="n"/>
      <c r="I2650" s="2" t="n"/>
      <c r="K2650" s="480" t="n"/>
      <c r="L2650" s="480" t="n"/>
      <c r="M2650" s="480" t="n"/>
      <c r="N2650" s="490" t="n"/>
      <c r="O2650" s="398" t="n"/>
      <c r="HM2650" s="5" t="n"/>
      <c r="HN2650" s="5" t="n"/>
      <c r="HO2650" s="5" t="n"/>
      <c r="HP2650" s="5" t="n"/>
      <c r="HQ2650" s="5" t="n"/>
      <c r="HR2650" s="5" t="n"/>
      <c r="HS2650" s="5" t="n"/>
    </row>
    <row r="2651">
      <c r="C2651" s="2" t="n"/>
      <c r="G2651" s="480" t="n"/>
      <c r="H2651" s="2" t="n"/>
      <c r="I2651" s="2" t="n"/>
      <c r="K2651" s="480" t="n"/>
      <c r="L2651" s="480" t="n"/>
      <c r="M2651" s="480" t="n"/>
      <c r="N2651" s="490" t="n"/>
      <c r="O2651" s="398" t="n"/>
      <c r="HM2651" s="5" t="n"/>
      <c r="HN2651" s="5" t="n"/>
      <c r="HO2651" s="5" t="n"/>
      <c r="HP2651" s="5" t="n"/>
      <c r="HQ2651" s="5" t="n"/>
      <c r="HR2651" s="5" t="n"/>
      <c r="HS2651" s="5" t="n"/>
    </row>
    <row r="2652">
      <c r="C2652" s="2" t="n"/>
      <c r="G2652" s="480" t="n"/>
      <c r="H2652" s="2" t="n"/>
      <c r="I2652" s="2" t="n"/>
      <c r="K2652" s="480" t="n"/>
      <c r="L2652" s="480" t="n"/>
      <c r="M2652" s="480" t="n"/>
      <c r="N2652" s="490" t="n"/>
      <c r="O2652" s="398" t="n"/>
      <c r="HM2652" s="5" t="n"/>
      <c r="HN2652" s="5" t="n"/>
      <c r="HO2652" s="5" t="n"/>
      <c r="HP2652" s="5" t="n"/>
      <c r="HQ2652" s="5" t="n"/>
      <c r="HR2652" s="5" t="n"/>
      <c r="HS2652" s="5" t="n"/>
    </row>
    <row r="2653">
      <c r="C2653" s="2" t="n"/>
      <c r="G2653" s="480" t="n"/>
      <c r="H2653" s="2" t="n"/>
      <c r="I2653" s="2" t="n"/>
      <c r="K2653" s="480" t="n"/>
      <c r="L2653" s="480" t="n"/>
      <c r="M2653" s="480" t="n"/>
      <c r="N2653" s="490" t="n"/>
      <c r="O2653" s="398" t="n"/>
      <c r="HM2653" s="5" t="n"/>
      <c r="HN2653" s="5" t="n"/>
      <c r="HO2653" s="5" t="n"/>
      <c r="HP2653" s="5" t="n"/>
      <c r="HQ2653" s="5" t="n"/>
      <c r="HR2653" s="5" t="n"/>
      <c r="HS2653" s="5" t="n"/>
    </row>
    <row r="2654">
      <c r="C2654" s="2" t="n"/>
      <c r="G2654" s="480" t="n"/>
      <c r="H2654" s="2" t="n"/>
      <c r="I2654" s="2" t="n"/>
      <c r="K2654" s="480" t="n"/>
      <c r="L2654" s="480" t="n"/>
      <c r="M2654" s="480" t="n"/>
      <c r="N2654" s="490" t="n"/>
      <c r="O2654" s="398" t="n"/>
      <c r="HM2654" s="5" t="n"/>
      <c r="HN2654" s="5" t="n"/>
      <c r="HO2654" s="5" t="n"/>
      <c r="HP2654" s="5" t="n"/>
      <c r="HQ2654" s="5" t="n"/>
      <c r="HR2654" s="5" t="n"/>
      <c r="HS2654" s="5" t="n"/>
    </row>
    <row r="2655">
      <c r="C2655" s="2" t="n"/>
      <c r="G2655" s="480" t="n"/>
      <c r="H2655" s="2" t="n"/>
      <c r="I2655" s="2" t="n"/>
      <c r="K2655" s="480" t="n"/>
      <c r="L2655" s="480" t="n"/>
      <c r="M2655" s="480" t="n"/>
      <c r="N2655" s="490" t="n"/>
      <c r="O2655" s="398" t="n"/>
      <c r="HM2655" s="5" t="n"/>
      <c r="HN2655" s="5" t="n"/>
      <c r="HO2655" s="5" t="n"/>
      <c r="HP2655" s="5" t="n"/>
      <c r="HQ2655" s="5" t="n"/>
      <c r="HR2655" s="5" t="n"/>
      <c r="HS2655" s="5" t="n"/>
    </row>
    <row r="2656">
      <c r="C2656" s="2" t="n"/>
      <c r="G2656" s="480" t="n"/>
      <c r="H2656" s="2" t="n"/>
      <c r="I2656" s="2" t="n"/>
      <c r="K2656" s="480" t="n"/>
      <c r="L2656" s="480" t="n"/>
      <c r="M2656" s="480" t="n"/>
      <c r="N2656" s="490" t="n"/>
      <c r="O2656" s="398" t="n"/>
      <c r="HM2656" s="5" t="n"/>
      <c r="HN2656" s="5" t="n"/>
      <c r="HO2656" s="5" t="n"/>
      <c r="HP2656" s="5" t="n"/>
      <c r="HQ2656" s="5" t="n"/>
      <c r="HR2656" s="5" t="n"/>
      <c r="HS2656" s="5" t="n"/>
    </row>
    <row r="2657">
      <c r="C2657" s="2" t="n"/>
      <c r="G2657" s="480" t="n"/>
      <c r="H2657" s="2" t="n"/>
      <c r="I2657" s="2" t="n"/>
      <c r="K2657" s="480" t="n"/>
      <c r="L2657" s="480" t="n"/>
      <c r="M2657" s="480" t="n"/>
      <c r="N2657" s="490" t="n"/>
      <c r="O2657" s="398" t="n"/>
      <c r="HM2657" s="5" t="n"/>
      <c r="HN2657" s="5" t="n"/>
      <c r="HO2657" s="5" t="n"/>
      <c r="HP2657" s="5" t="n"/>
      <c r="HQ2657" s="5" t="n"/>
      <c r="HR2657" s="5" t="n"/>
      <c r="HS2657" s="5" t="n"/>
    </row>
    <row r="2658">
      <c r="C2658" s="2" t="n"/>
      <c r="G2658" s="480" t="n"/>
      <c r="H2658" s="2" t="n"/>
      <c r="I2658" s="2" t="n"/>
      <c r="K2658" s="480" t="n"/>
      <c r="L2658" s="480" t="n"/>
      <c r="M2658" s="480" t="n"/>
      <c r="N2658" s="490" t="n"/>
      <c r="O2658" s="398" t="n"/>
      <c r="HM2658" s="5" t="n"/>
      <c r="HN2658" s="5" t="n"/>
      <c r="HO2658" s="5" t="n"/>
      <c r="HP2658" s="5" t="n"/>
      <c r="HQ2658" s="5" t="n"/>
      <c r="HR2658" s="5" t="n"/>
      <c r="HS2658" s="5" t="n"/>
    </row>
    <row r="2659">
      <c r="C2659" s="2" t="n"/>
      <c r="G2659" s="480" t="n"/>
      <c r="H2659" s="2" t="n"/>
      <c r="I2659" s="2" t="n"/>
      <c r="K2659" s="480" t="n"/>
      <c r="L2659" s="480" t="n"/>
      <c r="M2659" s="480" t="n"/>
      <c r="N2659" s="490" t="n"/>
      <c r="O2659" s="398" t="n"/>
      <c r="HM2659" s="5" t="n"/>
      <c r="HN2659" s="5" t="n"/>
      <c r="HO2659" s="5" t="n"/>
      <c r="HP2659" s="5" t="n"/>
      <c r="HQ2659" s="5" t="n"/>
      <c r="HR2659" s="5" t="n"/>
      <c r="HS2659" s="5" t="n"/>
    </row>
    <row r="2660">
      <c r="C2660" s="2" t="n"/>
      <c r="G2660" s="480" t="n"/>
      <c r="H2660" s="2" t="n"/>
      <c r="I2660" s="2" t="n"/>
      <c r="K2660" s="480" t="n"/>
      <c r="L2660" s="480" t="n"/>
      <c r="M2660" s="480" t="n"/>
      <c r="N2660" s="490" t="n"/>
      <c r="O2660" s="398" t="n"/>
      <c r="HM2660" s="5" t="n"/>
      <c r="HN2660" s="5" t="n"/>
      <c r="HO2660" s="5" t="n"/>
      <c r="HP2660" s="5" t="n"/>
      <c r="HQ2660" s="5" t="n"/>
      <c r="HR2660" s="5" t="n"/>
      <c r="HS2660" s="5" t="n"/>
    </row>
    <row r="2661">
      <c r="C2661" s="2" t="n"/>
      <c r="G2661" s="480" t="n"/>
      <c r="H2661" s="2" t="n"/>
      <c r="I2661" s="2" t="n"/>
      <c r="K2661" s="480" t="n"/>
      <c r="L2661" s="480" t="n"/>
      <c r="M2661" s="480" t="n"/>
      <c r="N2661" s="490" t="n"/>
      <c r="O2661" s="398" t="n"/>
      <c r="HM2661" s="5" t="n"/>
      <c r="HN2661" s="5" t="n"/>
      <c r="HO2661" s="5" t="n"/>
      <c r="HP2661" s="5" t="n"/>
      <c r="HQ2661" s="5" t="n"/>
      <c r="HR2661" s="5" t="n"/>
      <c r="HS2661" s="5" t="n"/>
    </row>
    <row r="2662">
      <c r="C2662" s="2" t="n"/>
      <c r="G2662" s="480" t="n"/>
      <c r="H2662" s="2" t="n"/>
      <c r="I2662" s="2" t="n"/>
      <c r="K2662" s="480" t="n"/>
      <c r="L2662" s="480" t="n"/>
      <c r="M2662" s="480" t="n"/>
      <c r="N2662" s="490" t="n"/>
      <c r="O2662" s="398" t="n"/>
      <c r="HM2662" s="5" t="n"/>
      <c r="HN2662" s="5" t="n"/>
      <c r="HO2662" s="5" t="n"/>
      <c r="HP2662" s="5" t="n"/>
      <c r="HQ2662" s="5" t="n"/>
      <c r="HR2662" s="5" t="n"/>
      <c r="HS2662" s="5" t="n"/>
    </row>
    <row r="2663">
      <c r="C2663" s="2" t="n"/>
      <c r="G2663" s="480" t="n"/>
      <c r="H2663" s="2" t="n"/>
      <c r="I2663" s="2" t="n"/>
      <c r="K2663" s="480" t="n"/>
      <c r="L2663" s="480" t="n"/>
      <c r="M2663" s="480" t="n"/>
      <c r="N2663" s="490" t="n"/>
      <c r="O2663" s="398" t="n"/>
      <c r="HM2663" s="5" t="n"/>
      <c r="HN2663" s="5" t="n"/>
      <c r="HO2663" s="5" t="n"/>
      <c r="HP2663" s="5" t="n"/>
      <c r="HQ2663" s="5" t="n"/>
      <c r="HR2663" s="5" t="n"/>
      <c r="HS2663" s="5" t="n"/>
    </row>
    <row r="2664">
      <c r="C2664" s="2" t="n"/>
      <c r="G2664" s="480" t="n"/>
      <c r="H2664" s="2" t="n"/>
      <c r="I2664" s="2" t="n"/>
      <c r="K2664" s="480" t="n"/>
      <c r="L2664" s="480" t="n"/>
      <c r="M2664" s="480" t="n"/>
      <c r="N2664" s="490" t="n"/>
      <c r="O2664" s="398" t="n"/>
      <c r="HM2664" s="5" t="n"/>
      <c r="HN2664" s="5" t="n"/>
      <c r="HO2664" s="5" t="n"/>
      <c r="HP2664" s="5" t="n"/>
      <c r="HQ2664" s="5" t="n"/>
      <c r="HR2664" s="5" t="n"/>
      <c r="HS2664" s="5" t="n"/>
    </row>
    <row r="2665">
      <c r="C2665" s="2" t="n"/>
      <c r="G2665" s="480" t="n"/>
      <c r="H2665" s="2" t="n"/>
      <c r="I2665" s="2" t="n"/>
      <c r="K2665" s="480" t="n"/>
      <c r="L2665" s="480" t="n"/>
      <c r="M2665" s="480" t="n"/>
      <c r="N2665" s="490" t="n"/>
      <c r="O2665" s="398" t="n"/>
      <c r="HM2665" s="5" t="n"/>
      <c r="HN2665" s="5" t="n"/>
      <c r="HO2665" s="5" t="n"/>
      <c r="HP2665" s="5" t="n"/>
      <c r="HQ2665" s="5" t="n"/>
      <c r="HR2665" s="5" t="n"/>
      <c r="HS2665" s="5" t="n"/>
    </row>
    <row r="2666">
      <c r="C2666" s="2" t="n"/>
      <c r="G2666" s="480" t="n"/>
      <c r="H2666" s="2" t="n"/>
      <c r="I2666" s="2" t="n"/>
      <c r="K2666" s="480" t="n"/>
      <c r="L2666" s="480" t="n"/>
      <c r="M2666" s="480" t="n"/>
      <c r="N2666" s="490" t="n"/>
      <c r="O2666" s="398" t="n"/>
      <c r="HM2666" s="5" t="n"/>
      <c r="HN2666" s="5" t="n"/>
      <c r="HO2666" s="5" t="n"/>
      <c r="HP2666" s="5" t="n"/>
      <c r="HQ2666" s="5" t="n"/>
      <c r="HR2666" s="5" t="n"/>
      <c r="HS2666" s="5" t="n"/>
    </row>
    <row r="2667">
      <c r="C2667" s="2" t="n"/>
      <c r="G2667" s="480" t="n"/>
      <c r="H2667" s="2" t="n"/>
      <c r="I2667" s="2" t="n"/>
      <c r="K2667" s="480" t="n"/>
      <c r="L2667" s="480" t="n"/>
      <c r="M2667" s="480" t="n"/>
      <c r="N2667" s="490" t="n"/>
      <c r="O2667" s="398" t="n"/>
      <c r="HM2667" s="5" t="n"/>
      <c r="HN2667" s="5" t="n"/>
      <c r="HO2667" s="5" t="n"/>
      <c r="HP2667" s="5" t="n"/>
      <c r="HQ2667" s="5" t="n"/>
      <c r="HR2667" s="5" t="n"/>
      <c r="HS2667" s="5" t="n"/>
    </row>
    <row r="2668">
      <c r="C2668" s="2" t="n"/>
      <c r="G2668" s="480" t="n"/>
      <c r="H2668" s="2" t="n"/>
      <c r="I2668" s="2" t="n"/>
      <c r="K2668" s="480" t="n"/>
      <c r="L2668" s="480" t="n"/>
      <c r="M2668" s="480" t="n"/>
      <c r="N2668" s="490" t="n"/>
      <c r="O2668" s="398" t="n"/>
      <c r="HM2668" s="5" t="n"/>
      <c r="HN2668" s="5" t="n"/>
      <c r="HO2668" s="5" t="n"/>
      <c r="HP2668" s="5" t="n"/>
      <c r="HQ2668" s="5" t="n"/>
      <c r="HR2668" s="5" t="n"/>
      <c r="HS2668" s="5" t="n"/>
    </row>
    <row r="2669">
      <c r="C2669" s="2" t="n"/>
      <c r="G2669" s="480" t="n"/>
      <c r="H2669" s="2" t="n"/>
      <c r="I2669" s="2" t="n"/>
      <c r="K2669" s="480" t="n"/>
      <c r="L2669" s="480" t="n"/>
      <c r="M2669" s="480" t="n"/>
      <c r="N2669" s="490" t="n"/>
      <c r="O2669" s="398" t="n"/>
      <c r="HM2669" s="5" t="n"/>
      <c r="HN2669" s="5" t="n"/>
      <c r="HO2669" s="5" t="n"/>
      <c r="HP2669" s="5" t="n"/>
      <c r="HQ2669" s="5" t="n"/>
      <c r="HR2669" s="5" t="n"/>
      <c r="HS2669" s="5" t="n"/>
    </row>
    <row r="2670">
      <c r="C2670" s="2" t="n"/>
      <c r="G2670" s="480" t="n"/>
      <c r="H2670" s="2" t="n"/>
      <c r="I2670" s="2" t="n"/>
      <c r="K2670" s="480" t="n"/>
      <c r="L2670" s="480" t="n"/>
      <c r="M2670" s="480" t="n"/>
      <c r="N2670" s="490" t="n"/>
      <c r="O2670" s="398" t="n"/>
      <c r="HM2670" s="5" t="n"/>
      <c r="HN2670" s="5" t="n"/>
      <c r="HO2670" s="5" t="n"/>
      <c r="HP2670" s="5" t="n"/>
      <c r="HQ2670" s="5" t="n"/>
      <c r="HR2670" s="5" t="n"/>
      <c r="HS2670" s="5" t="n"/>
    </row>
    <row r="2671">
      <c r="C2671" s="2" t="n"/>
      <c r="G2671" s="480" t="n"/>
      <c r="H2671" s="2" t="n"/>
      <c r="I2671" s="2" t="n"/>
      <c r="K2671" s="480" t="n"/>
      <c r="L2671" s="480" t="n"/>
      <c r="M2671" s="480" t="n"/>
      <c r="N2671" s="490" t="n"/>
      <c r="O2671" s="398" t="n"/>
      <c r="HM2671" s="5" t="n"/>
      <c r="HN2671" s="5" t="n"/>
      <c r="HO2671" s="5" t="n"/>
      <c r="HP2671" s="5" t="n"/>
      <c r="HQ2671" s="5" t="n"/>
      <c r="HR2671" s="5" t="n"/>
      <c r="HS2671" s="5" t="n"/>
    </row>
    <row r="2672">
      <c r="C2672" s="2" t="n"/>
      <c r="G2672" s="480" t="n"/>
      <c r="H2672" s="2" t="n"/>
      <c r="I2672" s="2" t="n"/>
      <c r="K2672" s="480" t="n"/>
      <c r="L2672" s="480" t="n"/>
      <c r="M2672" s="480" t="n"/>
      <c r="N2672" s="490" t="n"/>
      <c r="O2672" s="398" t="n"/>
      <c r="HM2672" s="5" t="n"/>
      <c r="HN2672" s="5" t="n"/>
      <c r="HO2672" s="5" t="n"/>
      <c r="HP2672" s="5" t="n"/>
      <c r="HQ2672" s="5" t="n"/>
      <c r="HR2672" s="5" t="n"/>
      <c r="HS2672" s="5" t="n"/>
    </row>
    <row r="2673">
      <c r="C2673" s="2" t="n"/>
      <c r="G2673" s="480" t="n"/>
      <c r="H2673" s="2" t="n"/>
      <c r="I2673" s="2" t="n"/>
      <c r="K2673" s="480" t="n"/>
      <c r="L2673" s="480" t="n"/>
      <c r="M2673" s="480" t="n"/>
      <c r="N2673" s="490" t="n"/>
      <c r="O2673" s="398" t="n"/>
      <c r="HM2673" s="5" t="n"/>
      <c r="HN2673" s="5" t="n"/>
      <c r="HO2673" s="5" t="n"/>
      <c r="HP2673" s="5" t="n"/>
      <c r="HQ2673" s="5" t="n"/>
      <c r="HR2673" s="5" t="n"/>
      <c r="HS2673" s="5" t="n"/>
    </row>
    <row r="2674">
      <c r="C2674" s="2" t="n"/>
      <c r="G2674" s="480" t="n"/>
      <c r="H2674" s="2" t="n"/>
      <c r="I2674" s="2" t="n"/>
      <c r="K2674" s="480" t="n"/>
      <c r="L2674" s="480" t="n"/>
      <c r="M2674" s="480" t="n"/>
      <c r="N2674" s="490" t="n"/>
      <c r="O2674" s="398" t="n"/>
      <c r="HM2674" s="5" t="n"/>
      <c r="HN2674" s="5" t="n"/>
      <c r="HO2674" s="5" t="n"/>
      <c r="HP2674" s="5" t="n"/>
      <c r="HQ2674" s="5" t="n"/>
      <c r="HR2674" s="5" t="n"/>
      <c r="HS2674" s="5" t="n"/>
    </row>
    <row r="2675">
      <c r="C2675" s="2" t="n"/>
      <c r="G2675" s="480" t="n"/>
      <c r="H2675" s="2" t="n"/>
      <c r="I2675" s="2" t="n"/>
      <c r="K2675" s="480" t="n"/>
      <c r="L2675" s="480" t="n"/>
      <c r="M2675" s="480" t="n"/>
      <c r="N2675" s="490" t="n"/>
      <c r="O2675" s="398" t="n"/>
      <c r="HM2675" s="5" t="n"/>
      <c r="HN2675" s="5" t="n"/>
      <c r="HO2675" s="5" t="n"/>
      <c r="HP2675" s="5" t="n"/>
      <c r="HQ2675" s="5" t="n"/>
      <c r="HR2675" s="5" t="n"/>
      <c r="HS2675" s="5" t="n"/>
    </row>
    <row r="2676">
      <c r="C2676" s="2" t="n"/>
      <c r="G2676" s="480" t="n"/>
      <c r="H2676" s="2" t="n"/>
      <c r="I2676" s="2" t="n"/>
      <c r="K2676" s="480" t="n"/>
      <c r="L2676" s="480" t="n"/>
      <c r="M2676" s="480" t="n"/>
      <c r="N2676" s="490" t="n"/>
      <c r="O2676" s="398" t="n"/>
      <c r="HM2676" s="5" t="n"/>
      <c r="HN2676" s="5" t="n"/>
      <c r="HO2676" s="5" t="n"/>
      <c r="HP2676" s="5" t="n"/>
      <c r="HQ2676" s="5" t="n"/>
      <c r="HR2676" s="5" t="n"/>
      <c r="HS2676" s="5" t="n"/>
    </row>
    <row r="2677">
      <c r="C2677" s="2" t="n"/>
      <c r="G2677" s="480" t="n"/>
      <c r="H2677" s="2" t="n"/>
      <c r="I2677" s="2" t="n"/>
      <c r="K2677" s="480" t="n"/>
      <c r="L2677" s="480" t="n"/>
      <c r="M2677" s="480" t="n"/>
      <c r="N2677" s="490" t="n"/>
      <c r="O2677" s="398" t="n"/>
      <c r="HM2677" s="5" t="n"/>
      <c r="HN2677" s="5" t="n"/>
      <c r="HO2677" s="5" t="n"/>
      <c r="HP2677" s="5" t="n"/>
      <c r="HQ2677" s="5" t="n"/>
      <c r="HR2677" s="5" t="n"/>
      <c r="HS2677" s="5" t="n"/>
    </row>
    <row r="2678">
      <c r="C2678" s="2" t="n"/>
      <c r="G2678" s="480" t="n"/>
      <c r="H2678" s="2" t="n"/>
      <c r="I2678" s="2" t="n"/>
      <c r="K2678" s="480" t="n"/>
      <c r="L2678" s="480" t="n"/>
      <c r="M2678" s="480" t="n"/>
      <c r="N2678" s="490" t="n"/>
      <c r="O2678" s="398" t="n"/>
      <c r="HM2678" s="5" t="n"/>
      <c r="HN2678" s="5" t="n"/>
      <c r="HO2678" s="5" t="n"/>
      <c r="HP2678" s="5" t="n"/>
      <c r="HQ2678" s="5" t="n"/>
      <c r="HR2678" s="5" t="n"/>
      <c r="HS2678" s="5" t="n"/>
    </row>
    <row r="2679">
      <c r="C2679" s="2" t="n"/>
      <c r="G2679" s="480" t="n"/>
      <c r="H2679" s="2" t="n"/>
      <c r="I2679" s="2" t="n"/>
      <c r="K2679" s="480" t="n"/>
      <c r="L2679" s="480" t="n"/>
      <c r="M2679" s="480" t="n"/>
      <c r="N2679" s="490" t="n"/>
      <c r="O2679" s="398" t="n"/>
      <c r="HM2679" s="5" t="n"/>
      <c r="HN2679" s="5" t="n"/>
      <c r="HO2679" s="5" t="n"/>
      <c r="HP2679" s="5" t="n"/>
      <c r="HQ2679" s="5" t="n"/>
      <c r="HR2679" s="5" t="n"/>
      <c r="HS2679" s="5" t="n"/>
    </row>
    <row r="2680">
      <c r="C2680" s="2" t="n"/>
      <c r="G2680" s="480" t="n"/>
      <c r="H2680" s="2" t="n"/>
      <c r="I2680" s="2" t="n"/>
      <c r="K2680" s="480" t="n"/>
      <c r="L2680" s="480" t="n"/>
      <c r="M2680" s="480" t="n"/>
      <c r="N2680" s="490" t="n"/>
      <c r="O2680" s="398" t="n"/>
      <c r="HM2680" s="5" t="n"/>
      <c r="HN2680" s="5" t="n"/>
      <c r="HO2680" s="5" t="n"/>
      <c r="HP2680" s="5" t="n"/>
      <c r="HQ2680" s="5" t="n"/>
      <c r="HR2680" s="5" t="n"/>
      <c r="HS2680" s="5" t="n"/>
    </row>
    <row r="2681">
      <c r="C2681" s="2" t="n"/>
      <c r="G2681" s="480" t="n"/>
      <c r="H2681" s="2" t="n"/>
      <c r="I2681" s="2" t="n"/>
      <c r="K2681" s="480" t="n"/>
      <c r="L2681" s="480" t="n"/>
      <c r="M2681" s="480" t="n"/>
      <c r="N2681" s="490" t="n"/>
      <c r="O2681" s="398" t="n"/>
      <c r="HM2681" s="5" t="n"/>
      <c r="HN2681" s="5" t="n"/>
      <c r="HO2681" s="5" t="n"/>
      <c r="HP2681" s="5" t="n"/>
      <c r="HQ2681" s="5" t="n"/>
      <c r="HR2681" s="5" t="n"/>
      <c r="HS2681" s="5" t="n"/>
    </row>
    <row r="2682">
      <c r="C2682" s="2" t="n"/>
      <c r="G2682" s="480" t="n"/>
      <c r="H2682" s="2" t="n"/>
      <c r="I2682" s="2" t="n"/>
      <c r="K2682" s="480" t="n"/>
      <c r="L2682" s="480" t="n"/>
      <c r="M2682" s="480" t="n"/>
      <c r="N2682" s="490" t="n"/>
      <c r="O2682" s="398" t="n"/>
      <c r="HM2682" s="5" t="n"/>
      <c r="HN2682" s="5" t="n"/>
      <c r="HO2682" s="5" t="n"/>
      <c r="HP2682" s="5" t="n"/>
      <c r="HQ2682" s="5" t="n"/>
      <c r="HR2682" s="5" t="n"/>
      <c r="HS2682" s="5" t="n"/>
    </row>
    <row r="2683">
      <c r="C2683" s="2" t="n"/>
      <c r="G2683" s="480" t="n"/>
      <c r="H2683" s="2" t="n"/>
      <c r="I2683" s="2" t="n"/>
      <c r="K2683" s="480" t="n"/>
      <c r="L2683" s="480" t="n"/>
      <c r="M2683" s="480" t="n"/>
      <c r="N2683" s="490" t="n"/>
      <c r="O2683" s="398" t="n"/>
      <c r="HM2683" s="5" t="n"/>
      <c r="HN2683" s="5" t="n"/>
      <c r="HO2683" s="5" t="n"/>
      <c r="HP2683" s="5" t="n"/>
      <c r="HQ2683" s="5" t="n"/>
      <c r="HR2683" s="5" t="n"/>
      <c r="HS2683" s="5" t="n"/>
    </row>
    <row r="2684">
      <c r="C2684" s="2" t="n"/>
      <c r="G2684" s="480" t="n"/>
      <c r="H2684" s="2" t="n"/>
      <c r="I2684" s="2" t="n"/>
      <c r="K2684" s="480" t="n"/>
      <c r="L2684" s="480" t="n"/>
      <c r="M2684" s="480" t="n"/>
      <c r="N2684" s="490" t="n"/>
      <c r="O2684" s="398" t="n"/>
      <c r="HM2684" s="5" t="n"/>
      <c r="HN2684" s="5" t="n"/>
      <c r="HO2684" s="5" t="n"/>
      <c r="HP2684" s="5" t="n"/>
      <c r="HQ2684" s="5" t="n"/>
      <c r="HR2684" s="5" t="n"/>
      <c r="HS2684" s="5" t="n"/>
    </row>
    <row r="2685">
      <c r="C2685" s="2" t="n"/>
      <c r="G2685" s="480" t="n"/>
      <c r="H2685" s="2" t="n"/>
      <c r="I2685" s="2" t="n"/>
      <c r="K2685" s="480" t="n"/>
      <c r="L2685" s="480" t="n"/>
      <c r="M2685" s="480" t="n"/>
      <c r="N2685" s="490" t="n"/>
      <c r="O2685" s="398" t="n"/>
      <c r="HM2685" s="5" t="n"/>
      <c r="HN2685" s="5" t="n"/>
      <c r="HO2685" s="5" t="n"/>
      <c r="HP2685" s="5" t="n"/>
      <c r="HQ2685" s="5" t="n"/>
      <c r="HR2685" s="5" t="n"/>
      <c r="HS2685" s="5" t="n"/>
    </row>
    <row r="2686">
      <c r="C2686" s="2" t="n"/>
      <c r="G2686" s="480" t="n"/>
      <c r="H2686" s="2" t="n"/>
      <c r="I2686" s="2" t="n"/>
      <c r="K2686" s="480" t="n"/>
      <c r="L2686" s="480" t="n"/>
      <c r="M2686" s="480" t="n"/>
      <c r="N2686" s="490" t="n"/>
      <c r="O2686" s="398" t="n"/>
      <c r="HM2686" s="5" t="n"/>
      <c r="HN2686" s="5" t="n"/>
      <c r="HO2686" s="5" t="n"/>
      <c r="HP2686" s="5" t="n"/>
      <c r="HQ2686" s="5" t="n"/>
      <c r="HR2686" s="5" t="n"/>
      <c r="HS2686" s="5" t="n"/>
    </row>
    <row r="2687">
      <c r="C2687" s="2" t="n"/>
      <c r="G2687" s="480" t="n"/>
      <c r="H2687" s="2" t="n"/>
      <c r="I2687" s="2" t="n"/>
      <c r="K2687" s="480" t="n"/>
      <c r="L2687" s="480" t="n"/>
      <c r="M2687" s="480" t="n"/>
      <c r="N2687" s="490" t="n"/>
      <c r="O2687" s="398" t="n"/>
      <c r="HM2687" s="5" t="n"/>
      <c r="HN2687" s="5" t="n"/>
      <c r="HO2687" s="5" t="n"/>
      <c r="HP2687" s="5" t="n"/>
      <c r="HQ2687" s="5" t="n"/>
      <c r="HR2687" s="5" t="n"/>
      <c r="HS2687" s="5" t="n"/>
    </row>
    <row r="2688">
      <c r="C2688" s="2" t="n"/>
      <c r="G2688" s="480" t="n"/>
      <c r="H2688" s="2" t="n"/>
      <c r="I2688" s="2" t="n"/>
      <c r="K2688" s="480" t="n"/>
      <c r="L2688" s="480" t="n"/>
      <c r="M2688" s="480" t="n"/>
      <c r="N2688" s="490" t="n"/>
      <c r="O2688" s="398" t="n"/>
      <c r="HM2688" s="5" t="n"/>
      <c r="HN2688" s="5" t="n"/>
      <c r="HO2688" s="5" t="n"/>
      <c r="HP2688" s="5" t="n"/>
      <c r="HQ2688" s="5" t="n"/>
      <c r="HR2688" s="5" t="n"/>
      <c r="HS2688" s="5" t="n"/>
    </row>
    <row r="2689">
      <c r="C2689" s="2" t="n"/>
      <c r="G2689" s="480" t="n"/>
      <c r="H2689" s="2" t="n"/>
      <c r="I2689" s="2" t="n"/>
      <c r="K2689" s="480" t="n"/>
      <c r="L2689" s="480" t="n"/>
      <c r="M2689" s="480" t="n"/>
      <c r="N2689" s="490" t="n"/>
      <c r="O2689" s="398" t="n"/>
      <c r="HM2689" s="5" t="n"/>
      <c r="HN2689" s="5" t="n"/>
      <c r="HO2689" s="5" t="n"/>
      <c r="HP2689" s="5" t="n"/>
      <c r="HQ2689" s="5" t="n"/>
      <c r="HR2689" s="5" t="n"/>
      <c r="HS2689" s="5" t="n"/>
    </row>
    <row r="2690">
      <c r="C2690" s="2" t="n"/>
      <c r="G2690" s="480" t="n"/>
      <c r="H2690" s="2" t="n"/>
      <c r="I2690" s="2" t="n"/>
      <c r="K2690" s="480" t="n"/>
      <c r="L2690" s="480" t="n"/>
      <c r="M2690" s="480" t="n"/>
      <c r="N2690" s="490" t="n"/>
      <c r="O2690" s="398" t="n"/>
      <c r="HM2690" s="5" t="n"/>
      <c r="HN2690" s="5" t="n"/>
      <c r="HO2690" s="5" t="n"/>
      <c r="HP2690" s="5" t="n"/>
      <c r="HQ2690" s="5" t="n"/>
      <c r="HR2690" s="5" t="n"/>
      <c r="HS2690" s="5" t="n"/>
    </row>
    <row r="2691">
      <c r="C2691" s="2" t="n"/>
      <c r="G2691" s="480" t="n"/>
      <c r="H2691" s="2" t="n"/>
      <c r="I2691" s="2" t="n"/>
      <c r="K2691" s="480" t="n"/>
      <c r="L2691" s="480" t="n"/>
      <c r="M2691" s="480" t="n"/>
      <c r="N2691" s="490" t="n"/>
      <c r="O2691" s="398" t="n"/>
      <c r="HM2691" s="5" t="n"/>
      <c r="HN2691" s="5" t="n"/>
      <c r="HO2691" s="5" t="n"/>
      <c r="HP2691" s="5" t="n"/>
      <c r="HQ2691" s="5" t="n"/>
      <c r="HR2691" s="5" t="n"/>
      <c r="HS2691" s="5" t="n"/>
    </row>
    <row r="2692">
      <c r="C2692" s="2" t="n"/>
      <c r="G2692" s="480" t="n"/>
      <c r="H2692" s="2" t="n"/>
      <c r="I2692" s="2" t="n"/>
      <c r="K2692" s="480" t="n"/>
      <c r="L2692" s="480" t="n"/>
      <c r="M2692" s="480" t="n"/>
      <c r="N2692" s="490" t="n"/>
      <c r="O2692" s="398" t="n"/>
      <c r="HM2692" s="5" t="n"/>
      <c r="HN2692" s="5" t="n"/>
      <c r="HO2692" s="5" t="n"/>
      <c r="HP2692" s="5" t="n"/>
      <c r="HQ2692" s="5" t="n"/>
      <c r="HR2692" s="5" t="n"/>
      <c r="HS2692" s="5" t="n"/>
    </row>
    <row r="2693">
      <c r="C2693" s="2" t="n"/>
      <c r="G2693" s="480" t="n"/>
      <c r="H2693" s="2" t="n"/>
      <c r="I2693" s="2" t="n"/>
      <c r="K2693" s="480" t="n"/>
      <c r="L2693" s="480" t="n"/>
      <c r="M2693" s="480" t="n"/>
      <c r="N2693" s="490" t="n"/>
      <c r="O2693" s="398" t="n"/>
      <c r="HM2693" s="5" t="n"/>
      <c r="HN2693" s="5" t="n"/>
      <c r="HO2693" s="5" t="n"/>
      <c r="HP2693" s="5" t="n"/>
      <c r="HQ2693" s="5" t="n"/>
      <c r="HR2693" s="5" t="n"/>
      <c r="HS2693" s="5" t="n"/>
    </row>
    <row r="2694">
      <c r="C2694" s="2" t="n"/>
      <c r="G2694" s="480" t="n"/>
      <c r="H2694" s="2" t="n"/>
      <c r="I2694" s="2" t="n"/>
      <c r="K2694" s="480" t="n"/>
      <c r="L2694" s="480" t="n"/>
      <c r="M2694" s="480" t="n"/>
      <c r="N2694" s="490" t="n"/>
      <c r="O2694" s="398" t="n"/>
      <c r="HM2694" s="5" t="n"/>
      <c r="HN2694" s="5" t="n"/>
      <c r="HO2694" s="5" t="n"/>
      <c r="HP2694" s="5" t="n"/>
      <c r="HQ2694" s="5" t="n"/>
      <c r="HR2694" s="5" t="n"/>
      <c r="HS2694" s="5" t="n"/>
    </row>
    <row r="2695">
      <c r="C2695" s="2" t="n"/>
      <c r="G2695" s="480" t="n"/>
      <c r="H2695" s="2" t="n"/>
      <c r="I2695" s="2" t="n"/>
      <c r="K2695" s="480" t="n"/>
      <c r="L2695" s="480" t="n"/>
      <c r="M2695" s="480" t="n"/>
      <c r="N2695" s="490" t="n"/>
      <c r="O2695" s="398" t="n"/>
      <c r="HM2695" s="5" t="n"/>
      <c r="HN2695" s="5" t="n"/>
      <c r="HO2695" s="5" t="n"/>
      <c r="HP2695" s="5" t="n"/>
      <c r="HQ2695" s="5" t="n"/>
      <c r="HR2695" s="5" t="n"/>
      <c r="HS2695" s="5" t="n"/>
    </row>
    <row r="2696">
      <c r="C2696" s="2" t="n"/>
      <c r="G2696" s="480" t="n"/>
      <c r="H2696" s="2" t="n"/>
      <c r="I2696" s="2" t="n"/>
      <c r="K2696" s="480" t="n"/>
      <c r="L2696" s="480" t="n"/>
      <c r="M2696" s="480" t="n"/>
      <c r="N2696" s="490" t="n"/>
      <c r="O2696" s="398" t="n"/>
      <c r="HM2696" s="5" t="n"/>
      <c r="HN2696" s="5" t="n"/>
      <c r="HO2696" s="5" t="n"/>
      <c r="HP2696" s="5" t="n"/>
      <c r="HQ2696" s="5" t="n"/>
      <c r="HR2696" s="5" t="n"/>
      <c r="HS2696" s="5" t="n"/>
    </row>
    <row r="2697">
      <c r="C2697" s="2" t="n"/>
      <c r="G2697" s="480" t="n"/>
      <c r="H2697" s="2" t="n"/>
      <c r="I2697" s="2" t="n"/>
      <c r="K2697" s="480" t="n"/>
      <c r="L2697" s="480" t="n"/>
      <c r="M2697" s="480" t="n"/>
      <c r="N2697" s="490" t="n"/>
      <c r="O2697" s="398" t="n"/>
      <c r="HM2697" s="5" t="n"/>
      <c r="HN2697" s="5" t="n"/>
      <c r="HO2697" s="5" t="n"/>
      <c r="HP2697" s="5" t="n"/>
      <c r="HQ2697" s="5" t="n"/>
      <c r="HR2697" s="5" t="n"/>
      <c r="HS2697" s="5" t="n"/>
    </row>
    <row r="2698">
      <c r="C2698" s="2" t="n"/>
      <c r="G2698" s="480" t="n"/>
      <c r="H2698" s="2" t="n"/>
      <c r="I2698" s="2" t="n"/>
      <c r="K2698" s="480" t="n"/>
      <c r="L2698" s="480" t="n"/>
      <c r="M2698" s="480" t="n"/>
      <c r="N2698" s="490" t="n"/>
      <c r="O2698" s="398" t="n"/>
      <c r="HM2698" s="5" t="n"/>
      <c r="HN2698" s="5" t="n"/>
      <c r="HO2698" s="5" t="n"/>
      <c r="HP2698" s="5" t="n"/>
      <c r="HQ2698" s="5" t="n"/>
      <c r="HR2698" s="5" t="n"/>
      <c r="HS2698" s="5" t="n"/>
    </row>
    <row r="2699">
      <c r="C2699" s="2" t="n"/>
      <c r="G2699" s="480" t="n"/>
      <c r="H2699" s="2" t="n"/>
      <c r="I2699" s="2" t="n"/>
      <c r="K2699" s="480" t="n"/>
      <c r="L2699" s="480" t="n"/>
      <c r="M2699" s="480" t="n"/>
      <c r="N2699" s="490" t="n"/>
      <c r="O2699" s="398" t="n"/>
      <c r="HM2699" s="5" t="n"/>
      <c r="HN2699" s="5" t="n"/>
      <c r="HO2699" s="5" t="n"/>
      <c r="HP2699" s="5" t="n"/>
      <c r="HQ2699" s="5" t="n"/>
      <c r="HR2699" s="5" t="n"/>
      <c r="HS2699" s="5" t="n"/>
    </row>
    <row r="2700">
      <c r="C2700" s="2" t="n"/>
      <c r="G2700" s="480" t="n"/>
      <c r="H2700" s="2" t="n"/>
      <c r="I2700" s="2" t="n"/>
      <c r="K2700" s="480" t="n"/>
      <c r="L2700" s="480" t="n"/>
      <c r="M2700" s="480" t="n"/>
      <c r="N2700" s="490" t="n"/>
      <c r="O2700" s="398" t="n"/>
      <c r="HM2700" s="5" t="n"/>
      <c r="HN2700" s="5" t="n"/>
      <c r="HO2700" s="5" t="n"/>
      <c r="HP2700" s="5" t="n"/>
      <c r="HQ2700" s="5" t="n"/>
      <c r="HR2700" s="5" t="n"/>
      <c r="HS2700" s="5" t="n"/>
    </row>
    <row r="2701">
      <c r="C2701" s="2" t="n"/>
      <c r="G2701" s="480" t="n"/>
      <c r="H2701" s="2" t="n"/>
      <c r="I2701" s="2" t="n"/>
      <c r="K2701" s="480" t="n"/>
      <c r="L2701" s="480" t="n"/>
      <c r="M2701" s="480" t="n"/>
      <c r="N2701" s="490" t="n"/>
      <c r="O2701" s="398" t="n"/>
      <c r="HM2701" s="5" t="n"/>
      <c r="HN2701" s="5" t="n"/>
      <c r="HO2701" s="5" t="n"/>
      <c r="HP2701" s="5" t="n"/>
      <c r="HQ2701" s="5" t="n"/>
      <c r="HR2701" s="5" t="n"/>
      <c r="HS2701" s="5" t="n"/>
    </row>
    <row r="2702">
      <c r="C2702" s="2" t="n"/>
      <c r="G2702" s="480" t="n"/>
      <c r="H2702" s="2" t="n"/>
      <c r="I2702" s="2" t="n"/>
      <c r="K2702" s="480" t="n"/>
      <c r="L2702" s="480" t="n"/>
      <c r="M2702" s="480" t="n"/>
      <c r="N2702" s="490" t="n"/>
      <c r="O2702" s="398" t="n"/>
      <c r="HM2702" s="5" t="n"/>
      <c r="HN2702" s="5" t="n"/>
      <c r="HO2702" s="5" t="n"/>
      <c r="HP2702" s="5" t="n"/>
      <c r="HQ2702" s="5" t="n"/>
      <c r="HR2702" s="5" t="n"/>
      <c r="HS2702" s="5" t="n"/>
    </row>
    <row r="2703">
      <c r="C2703" s="2" t="n"/>
      <c r="G2703" s="480" t="n"/>
      <c r="H2703" s="2" t="n"/>
      <c r="I2703" s="2" t="n"/>
      <c r="K2703" s="480" t="n"/>
      <c r="L2703" s="480" t="n"/>
      <c r="M2703" s="480" t="n"/>
      <c r="N2703" s="490" t="n"/>
      <c r="O2703" s="398" t="n"/>
      <c r="HM2703" s="5" t="n"/>
      <c r="HN2703" s="5" t="n"/>
      <c r="HO2703" s="5" t="n"/>
      <c r="HP2703" s="5" t="n"/>
      <c r="HQ2703" s="5" t="n"/>
      <c r="HR2703" s="5" t="n"/>
      <c r="HS2703" s="5" t="n"/>
    </row>
    <row r="2704">
      <c r="C2704" s="2" t="n"/>
      <c r="G2704" s="480" t="n"/>
      <c r="H2704" s="2" t="n"/>
      <c r="I2704" s="2" t="n"/>
      <c r="K2704" s="480" t="n"/>
      <c r="L2704" s="480" t="n"/>
      <c r="M2704" s="480" t="n"/>
      <c r="N2704" s="490" t="n"/>
      <c r="O2704" s="398" t="n"/>
      <c r="HM2704" s="5" t="n"/>
      <c r="HN2704" s="5" t="n"/>
      <c r="HO2704" s="5" t="n"/>
      <c r="HP2704" s="5" t="n"/>
      <c r="HQ2704" s="5" t="n"/>
      <c r="HR2704" s="5" t="n"/>
      <c r="HS2704" s="5" t="n"/>
    </row>
    <row r="2705">
      <c r="C2705" s="2" t="n"/>
      <c r="G2705" s="480" t="n"/>
      <c r="H2705" s="2" t="n"/>
      <c r="I2705" s="2" t="n"/>
      <c r="K2705" s="480" t="n"/>
      <c r="L2705" s="480" t="n"/>
      <c r="M2705" s="480" t="n"/>
      <c r="N2705" s="490" t="n"/>
      <c r="O2705" s="398" t="n"/>
      <c r="HM2705" s="5" t="n"/>
      <c r="HN2705" s="5" t="n"/>
      <c r="HO2705" s="5" t="n"/>
      <c r="HP2705" s="5" t="n"/>
      <c r="HQ2705" s="5" t="n"/>
      <c r="HR2705" s="5" t="n"/>
      <c r="HS2705" s="5" t="n"/>
    </row>
    <row r="2706">
      <c r="C2706" s="2" t="n"/>
      <c r="G2706" s="480" t="n"/>
      <c r="H2706" s="2" t="n"/>
      <c r="I2706" s="2" t="n"/>
      <c r="K2706" s="480" t="n"/>
      <c r="L2706" s="480" t="n"/>
      <c r="M2706" s="480" t="n"/>
      <c r="N2706" s="490" t="n"/>
      <c r="O2706" s="398" t="n"/>
      <c r="HM2706" s="5" t="n"/>
      <c r="HN2706" s="5" t="n"/>
      <c r="HO2706" s="5" t="n"/>
      <c r="HP2706" s="5" t="n"/>
      <c r="HQ2706" s="5" t="n"/>
      <c r="HR2706" s="5" t="n"/>
      <c r="HS2706" s="5" t="n"/>
    </row>
    <row r="2707">
      <c r="C2707" s="2" t="n"/>
      <c r="G2707" s="480" t="n"/>
      <c r="H2707" s="2" t="n"/>
      <c r="I2707" s="2" t="n"/>
      <c r="K2707" s="480" t="n"/>
      <c r="L2707" s="480" t="n"/>
      <c r="M2707" s="480" t="n"/>
      <c r="N2707" s="490" t="n"/>
      <c r="O2707" s="398" t="n"/>
      <c r="HM2707" s="5" t="n"/>
      <c r="HN2707" s="5" t="n"/>
      <c r="HO2707" s="5" t="n"/>
      <c r="HP2707" s="5" t="n"/>
      <c r="HQ2707" s="5" t="n"/>
      <c r="HR2707" s="5" t="n"/>
      <c r="HS2707" s="5" t="n"/>
    </row>
    <row r="2708">
      <c r="C2708" s="2" t="n"/>
      <c r="G2708" s="480" t="n"/>
      <c r="H2708" s="2" t="n"/>
      <c r="I2708" s="2" t="n"/>
      <c r="K2708" s="480" t="n"/>
      <c r="L2708" s="480" t="n"/>
      <c r="M2708" s="480" t="n"/>
      <c r="N2708" s="490" t="n"/>
      <c r="O2708" s="398" t="n"/>
      <c r="HM2708" s="5" t="n"/>
      <c r="HN2708" s="5" t="n"/>
      <c r="HO2708" s="5" t="n"/>
      <c r="HP2708" s="5" t="n"/>
      <c r="HQ2708" s="5" t="n"/>
      <c r="HR2708" s="5" t="n"/>
      <c r="HS2708" s="5" t="n"/>
    </row>
    <row r="2709">
      <c r="C2709" s="2" t="n"/>
      <c r="G2709" s="480" t="n"/>
      <c r="H2709" s="2" t="n"/>
      <c r="I2709" s="2" t="n"/>
      <c r="K2709" s="480" t="n"/>
      <c r="L2709" s="480" t="n"/>
      <c r="M2709" s="480" t="n"/>
      <c r="N2709" s="490" t="n"/>
      <c r="O2709" s="398" t="n"/>
      <c r="HM2709" s="5" t="n"/>
      <c r="HN2709" s="5" t="n"/>
      <c r="HO2709" s="5" t="n"/>
      <c r="HP2709" s="5" t="n"/>
      <c r="HQ2709" s="5" t="n"/>
      <c r="HR2709" s="5" t="n"/>
      <c r="HS2709" s="5" t="n"/>
    </row>
    <row r="2710">
      <c r="C2710" s="2" t="n"/>
      <c r="G2710" s="480" t="n"/>
      <c r="H2710" s="2" t="n"/>
      <c r="I2710" s="2" t="n"/>
      <c r="K2710" s="480" t="n"/>
      <c r="L2710" s="480" t="n"/>
      <c r="M2710" s="480" t="n"/>
      <c r="N2710" s="490" t="n"/>
      <c r="O2710" s="398" t="n"/>
      <c r="HM2710" s="5" t="n"/>
      <c r="HN2710" s="5" t="n"/>
      <c r="HO2710" s="5" t="n"/>
      <c r="HP2710" s="5" t="n"/>
      <c r="HQ2710" s="5" t="n"/>
      <c r="HR2710" s="5" t="n"/>
      <c r="HS2710" s="5" t="n"/>
    </row>
    <row r="2711">
      <c r="C2711" s="2" t="n"/>
      <c r="G2711" s="480" t="n"/>
      <c r="H2711" s="2" t="n"/>
      <c r="I2711" s="2" t="n"/>
      <c r="K2711" s="480" t="n"/>
      <c r="L2711" s="480" t="n"/>
      <c r="M2711" s="480" t="n"/>
      <c r="N2711" s="490" t="n"/>
      <c r="O2711" s="398" t="n"/>
      <c r="HM2711" s="5" t="n"/>
      <c r="HN2711" s="5" t="n"/>
      <c r="HO2711" s="5" t="n"/>
      <c r="HP2711" s="5" t="n"/>
      <c r="HQ2711" s="5" t="n"/>
      <c r="HR2711" s="5" t="n"/>
      <c r="HS2711" s="5" t="n"/>
    </row>
    <row r="2712">
      <c r="C2712" s="2" t="n"/>
      <c r="G2712" s="480" t="n"/>
      <c r="H2712" s="2" t="n"/>
      <c r="I2712" s="2" t="n"/>
      <c r="K2712" s="480" t="n"/>
      <c r="L2712" s="480" t="n"/>
      <c r="M2712" s="480" t="n"/>
      <c r="N2712" s="490" t="n"/>
      <c r="O2712" s="398" t="n"/>
      <c r="HM2712" s="5" t="n"/>
      <c r="HN2712" s="5" t="n"/>
      <c r="HO2712" s="5" t="n"/>
      <c r="HP2712" s="5" t="n"/>
      <c r="HQ2712" s="5" t="n"/>
      <c r="HR2712" s="5" t="n"/>
      <c r="HS2712" s="5" t="n"/>
    </row>
    <row r="2713">
      <c r="C2713" s="2" t="n"/>
      <c r="G2713" s="480" t="n"/>
      <c r="H2713" s="2" t="n"/>
      <c r="I2713" s="2" t="n"/>
      <c r="K2713" s="480" t="n"/>
      <c r="L2713" s="480" t="n"/>
      <c r="M2713" s="480" t="n"/>
      <c r="N2713" s="490" t="n"/>
      <c r="O2713" s="398" t="n"/>
      <c r="HM2713" s="5" t="n"/>
      <c r="HN2713" s="5" t="n"/>
      <c r="HO2713" s="5" t="n"/>
      <c r="HP2713" s="5" t="n"/>
      <c r="HQ2713" s="5" t="n"/>
      <c r="HR2713" s="5" t="n"/>
      <c r="HS2713" s="5" t="n"/>
    </row>
    <row r="2714">
      <c r="C2714" s="2" t="n"/>
      <c r="G2714" s="480" t="n"/>
      <c r="H2714" s="2" t="n"/>
      <c r="I2714" s="2" t="n"/>
      <c r="K2714" s="480" t="n"/>
      <c r="L2714" s="480" t="n"/>
      <c r="M2714" s="480" t="n"/>
      <c r="N2714" s="490" t="n"/>
      <c r="O2714" s="398" t="n"/>
      <c r="HM2714" s="5" t="n"/>
      <c r="HN2714" s="5" t="n"/>
      <c r="HO2714" s="5" t="n"/>
      <c r="HP2714" s="5" t="n"/>
      <c r="HQ2714" s="5" t="n"/>
      <c r="HR2714" s="5" t="n"/>
      <c r="HS2714" s="5" t="n"/>
    </row>
    <row r="2715">
      <c r="C2715" s="2" t="n"/>
      <c r="G2715" s="480" t="n"/>
      <c r="H2715" s="2" t="n"/>
      <c r="I2715" s="2" t="n"/>
      <c r="K2715" s="480" t="n"/>
      <c r="L2715" s="480" t="n"/>
      <c r="M2715" s="480" t="n"/>
      <c r="N2715" s="490" t="n"/>
      <c r="O2715" s="398" t="n"/>
      <c r="HM2715" s="5" t="n"/>
      <c r="HN2715" s="5" t="n"/>
      <c r="HO2715" s="5" t="n"/>
      <c r="HP2715" s="5" t="n"/>
      <c r="HQ2715" s="5" t="n"/>
      <c r="HR2715" s="5" t="n"/>
      <c r="HS2715" s="5" t="n"/>
    </row>
    <row r="2716">
      <c r="C2716" s="2" t="n"/>
      <c r="G2716" s="480" t="n"/>
      <c r="H2716" s="2" t="n"/>
      <c r="I2716" s="2" t="n"/>
      <c r="K2716" s="480" t="n"/>
      <c r="L2716" s="480" t="n"/>
      <c r="M2716" s="480" t="n"/>
      <c r="N2716" s="490" t="n"/>
      <c r="O2716" s="398" t="n"/>
      <c r="HM2716" s="5" t="n"/>
      <c r="HN2716" s="5" t="n"/>
      <c r="HO2716" s="5" t="n"/>
      <c r="HP2716" s="5" t="n"/>
      <c r="HQ2716" s="5" t="n"/>
      <c r="HR2716" s="5" t="n"/>
      <c r="HS2716" s="5" t="n"/>
    </row>
    <row r="2717">
      <c r="C2717" s="2" t="n"/>
      <c r="G2717" s="480" t="n"/>
      <c r="H2717" s="2" t="n"/>
      <c r="I2717" s="2" t="n"/>
      <c r="K2717" s="480" t="n"/>
      <c r="L2717" s="480" t="n"/>
      <c r="M2717" s="480" t="n"/>
      <c r="N2717" s="490" t="n"/>
      <c r="O2717" s="398" t="n"/>
      <c r="HM2717" s="5" t="n"/>
      <c r="HN2717" s="5" t="n"/>
      <c r="HO2717" s="5" t="n"/>
      <c r="HP2717" s="5" t="n"/>
      <c r="HQ2717" s="5" t="n"/>
      <c r="HR2717" s="5" t="n"/>
      <c r="HS2717" s="5" t="n"/>
    </row>
    <row r="2718">
      <c r="C2718" s="2" t="n"/>
      <c r="G2718" s="480" t="n"/>
      <c r="H2718" s="2" t="n"/>
      <c r="I2718" s="2" t="n"/>
      <c r="K2718" s="480" t="n"/>
      <c r="L2718" s="480" t="n"/>
      <c r="M2718" s="480" t="n"/>
      <c r="N2718" s="490" t="n"/>
      <c r="O2718" s="398" t="n"/>
      <c r="HM2718" s="5" t="n"/>
      <c r="HN2718" s="5" t="n"/>
      <c r="HO2718" s="5" t="n"/>
      <c r="HP2718" s="5" t="n"/>
      <c r="HQ2718" s="5" t="n"/>
      <c r="HR2718" s="5" t="n"/>
      <c r="HS2718" s="5" t="n"/>
    </row>
    <row r="2719">
      <c r="C2719" s="2" t="n"/>
      <c r="G2719" s="480" t="n"/>
      <c r="H2719" s="2" t="n"/>
      <c r="I2719" s="2" t="n"/>
      <c r="K2719" s="480" t="n"/>
      <c r="L2719" s="480" t="n"/>
      <c r="M2719" s="480" t="n"/>
      <c r="N2719" s="490" t="n"/>
      <c r="O2719" s="398" t="n"/>
      <c r="HM2719" s="5" t="n"/>
      <c r="HN2719" s="5" t="n"/>
      <c r="HO2719" s="5" t="n"/>
      <c r="HP2719" s="5" t="n"/>
      <c r="HQ2719" s="5" t="n"/>
      <c r="HR2719" s="5" t="n"/>
      <c r="HS2719" s="5" t="n"/>
    </row>
    <row r="2720">
      <c r="C2720" s="2" t="n"/>
      <c r="G2720" s="480" t="n"/>
      <c r="H2720" s="2" t="n"/>
      <c r="I2720" s="2" t="n"/>
      <c r="K2720" s="480" t="n"/>
      <c r="L2720" s="480" t="n"/>
      <c r="M2720" s="480" t="n"/>
      <c r="N2720" s="490" t="n"/>
      <c r="O2720" s="398" t="n"/>
      <c r="HM2720" s="5" t="n"/>
      <c r="HN2720" s="5" t="n"/>
      <c r="HO2720" s="5" t="n"/>
      <c r="HP2720" s="5" t="n"/>
      <c r="HQ2720" s="5" t="n"/>
      <c r="HR2720" s="5" t="n"/>
      <c r="HS2720" s="5" t="n"/>
    </row>
    <row r="2721">
      <c r="C2721" s="2" t="n"/>
      <c r="G2721" s="480" t="n"/>
      <c r="H2721" s="2" t="n"/>
      <c r="I2721" s="2" t="n"/>
      <c r="K2721" s="480" t="n"/>
      <c r="L2721" s="480" t="n"/>
      <c r="M2721" s="480" t="n"/>
      <c r="N2721" s="490" t="n"/>
      <c r="O2721" s="398" t="n"/>
      <c r="HM2721" s="5" t="n"/>
      <c r="HN2721" s="5" t="n"/>
      <c r="HO2721" s="5" t="n"/>
      <c r="HP2721" s="5" t="n"/>
      <c r="HQ2721" s="5" t="n"/>
      <c r="HR2721" s="5" t="n"/>
      <c r="HS2721" s="5" t="n"/>
    </row>
    <row r="2722">
      <c r="C2722" s="2" t="n"/>
      <c r="G2722" s="480" t="n"/>
      <c r="H2722" s="2" t="n"/>
      <c r="I2722" s="2" t="n"/>
      <c r="K2722" s="480" t="n"/>
      <c r="L2722" s="480" t="n"/>
      <c r="M2722" s="480" t="n"/>
      <c r="N2722" s="490" t="n"/>
      <c r="O2722" s="398" t="n"/>
      <c r="HM2722" s="5" t="n"/>
      <c r="HN2722" s="5" t="n"/>
      <c r="HO2722" s="5" t="n"/>
      <c r="HP2722" s="5" t="n"/>
      <c r="HQ2722" s="5" t="n"/>
      <c r="HR2722" s="5" t="n"/>
      <c r="HS2722" s="5" t="n"/>
    </row>
    <row r="2723">
      <c r="C2723" s="2" t="n"/>
      <c r="G2723" s="480" t="n"/>
      <c r="H2723" s="2" t="n"/>
      <c r="I2723" s="2" t="n"/>
      <c r="K2723" s="480" t="n"/>
      <c r="L2723" s="480" t="n"/>
      <c r="M2723" s="480" t="n"/>
      <c r="N2723" s="490" t="n"/>
      <c r="O2723" s="398" t="n"/>
      <c r="HM2723" s="5" t="n"/>
      <c r="HN2723" s="5" t="n"/>
      <c r="HO2723" s="5" t="n"/>
      <c r="HP2723" s="5" t="n"/>
      <c r="HQ2723" s="5" t="n"/>
      <c r="HR2723" s="5" t="n"/>
      <c r="HS2723" s="5" t="n"/>
    </row>
    <row r="2724">
      <c r="C2724" s="2" t="n"/>
      <c r="G2724" s="480" t="n"/>
      <c r="H2724" s="2" t="n"/>
      <c r="I2724" s="2" t="n"/>
      <c r="K2724" s="480" t="n"/>
      <c r="L2724" s="480" t="n"/>
      <c r="M2724" s="480" t="n"/>
      <c r="N2724" s="490" t="n"/>
      <c r="O2724" s="398" t="n"/>
      <c r="HM2724" s="5" t="n"/>
      <c r="HN2724" s="5" t="n"/>
      <c r="HO2724" s="5" t="n"/>
      <c r="HP2724" s="5" t="n"/>
      <c r="HQ2724" s="5" t="n"/>
      <c r="HR2724" s="5" t="n"/>
      <c r="HS2724" s="5" t="n"/>
    </row>
    <row r="2725">
      <c r="C2725" s="2" t="n"/>
      <c r="G2725" s="480" t="n"/>
      <c r="H2725" s="2" t="n"/>
      <c r="I2725" s="2" t="n"/>
      <c r="K2725" s="480" t="n"/>
      <c r="L2725" s="480" t="n"/>
      <c r="M2725" s="480" t="n"/>
      <c r="N2725" s="490" t="n"/>
      <c r="O2725" s="398" t="n"/>
      <c r="HM2725" s="5" t="n"/>
      <c r="HN2725" s="5" t="n"/>
      <c r="HO2725" s="5" t="n"/>
      <c r="HP2725" s="5" t="n"/>
      <c r="HQ2725" s="5" t="n"/>
      <c r="HR2725" s="5" t="n"/>
      <c r="HS2725" s="5" t="n"/>
    </row>
    <row r="2726">
      <c r="C2726" s="2" t="n"/>
      <c r="G2726" s="480" t="n"/>
      <c r="H2726" s="2" t="n"/>
      <c r="I2726" s="2" t="n"/>
      <c r="K2726" s="480" t="n"/>
      <c r="L2726" s="480" t="n"/>
      <c r="M2726" s="480" t="n"/>
      <c r="N2726" s="490" t="n"/>
      <c r="O2726" s="398" t="n"/>
      <c r="HM2726" s="5" t="n"/>
      <c r="HN2726" s="5" t="n"/>
      <c r="HO2726" s="5" t="n"/>
      <c r="HP2726" s="5" t="n"/>
      <c r="HQ2726" s="5" t="n"/>
      <c r="HR2726" s="5" t="n"/>
      <c r="HS2726" s="5" t="n"/>
    </row>
    <row r="2727">
      <c r="C2727" s="2" t="n"/>
      <c r="G2727" s="480" t="n"/>
      <c r="H2727" s="2" t="n"/>
      <c r="I2727" s="2" t="n"/>
      <c r="K2727" s="480" t="n"/>
      <c r="L2727" s="480" t="n"/>
      <c r="M2727" s="480" t="n"/>
      <c r="N2727" s="490" t="n"/>
      <c r="O2727" s="398" t="n"/>
      <c r="HM2727" s="5" t="n"/>
      <c r="HN2727" s="5" t="n"/>
      <c r="HO2727" s="5" t="n"/>
      <c r="HP2727" s="5" t="n"/>
      <c r="HQ2727" s="5" t="n"/>
      <c r="HR2727" s="5" t="n"/>
      <c r="HS2727" s="5" t="n"/>
    </row>
    <row r="2728">
      <c r="C2728" s="2" t="n"/>
      <c r="G2728" s="480" t="n"/>
      <c r="H2728" s="2" t="n"/>
      <c r="I2728" s="2" t="n"/>
      <c r="K2728" s="480" t="n"/>
      <c r="L2728" s="480" t="n"/>
      <c r="M2728" s="480" t="n"/>
      <c r="N2728" s="490" t="n"/>
      <c r="O2728" s="398" t="n"/>
      <c r="HM2728" s="5" t="n"/>
      <c r="HN2728" s="5" t="n"/>
      <c r="HO2728" s="5" t="n"/>
      <c r="HP2728" s="5" t="n"/>
      <c r="HQ2728" s="5" t="n"/>
      <c r="HR2728" s="5" t="n"/>
      <c r="HS2728" s="5" t="n"/>
    </row>
    <row r="2729">
      <c r="C2729" s="2" t="n"/>
      <c r="G2729" s="480" t="n"/>
      <c r="H2729" s="2" t="n"/>
      <c r="I2729" s="2" t="n"/>
      <c r="K2729" s="480" t="n"/>
      <c r="L2729" s="480" t="n"/>
      <c r="M2729" s="480" t="n"/>
      <c r="N2729" s="490" t="n"/>
      <c r="O2729" s="398" t="n"/>
      <c r="HM2729" s="5" t="n"/>
      <c r="HN2729" s="5" t="n"/>
      <c r="HO2729" s="5" t="n"/>
      <c r="HP2729" s="5" t="n"/>
      <c r="HQ2729" s="5" t="n"/>
      <c r="HR2729" s="5" t="n"/>
      <c r="HS2729" s="5" t="n"/>
    </row>
    <row r="2730">
      <c r="C2730" s="2" t="n"/>
      <c r="G2730" s="480" t="n"/>
      <c r="H2730" s="2" t="n"/>
      <c r="I2730" s="2" t="n"/>
      <c r="K2730" s="480" t="n"/>
      <c r="L2730" s="480" t="n"/>
      <c r="M2730" s="480" t="n"/>
      <c r="N2730" s="490" t="n"/>
      <c r="O2730" s="398" t="n"/>
      <c r="HM2730" s="5" t="n"/>
      <c r="HN2730" s="5" t="n"/>
      <c r="HO2730" s="5" t="n"/>
      <c r="HP2730" s="5" t="n"/>
      <c r="HQ2730" s="5" t="n"/>
      <c r="HR2730" s="5" t="n"/>
      <c r="HS2730" s="5" t="n"/>
    </row>
    <row r="2731">
      <c r="C2731" s="2" t="n"/>
      <c r="G2731" s="480" t="n"/>
      <c r="H2731" s="2" t="n"/>
      <c r="I2731" s="2" t="n"/>
      <c r="K2731" s="480" t="n"/>
      <c r="L2731" s="480" t="n"/>
      <c r="M2731" s="480" t="n"/>
      <c r="N2731" s="490" t="n"/>
      <c r="O2731" s="398" t="n"/>
      <c r="HM2731" s="5" t="n"/>
      <c r="HN2731" s="5" t="n"/>
      <c r="HO2731" s="5" t="n"/>
      <c r="HP2731" s="5" t="n"/>
      <c r="HQ2731" s="5" t="n"/>
      <c r="HR2731" s="5" t="n"/>
      <c r="HS2731" s="5" t="n"/>
    </row>
    <row r="2732">
      <c r="C2732" s="2" t="n"/>
      <c r="G2732" s="480" t="n"/>
      <c r="H2732" s="2" t="n"/>
      <c r="I2732" s="2" t="n"/>
      <c r="K2732" s="480" t="n"/>
      <c r="L2732" s="480" t="n"/>
      <c r="M2732" s="480" t="n"/>
      <c r="N2732" s="490" t="n"/>
      <c r="O2732" s="398" t="n"/>
      <c r="HM2732" s="5" t="n"/>
      <c r="HN2732" s="5" t="n"/>
      <c r="HO2732" s="5" t="n"/>
      <c r="HP2732" s="5" t="n"/>
      <c r="HQ2732" s="5" t="n"/>
      <c r="HR2732" s="5" t="n"/>
      <c r="HS2732" s="5" t="n"/>
    </row>
    <row r="2733">
      <c r="C2733" s="2" t="n"/>
      <c r="G2733" s="480" t="n"/>
      <c r="H2733" s="2" t="n"/>
      <c r="I2733" s="2" t="n"/>
      <c r="K2733" s="480" t="n"/>
      <c r="L2733" s="480" t="n"/>
      <c r="M2733" s="480" t="n"/>
      <c r="N2733" s="490" t="n"/>
      <c r="O2733" s="398" t="n"/>
      <c r="HM2733" s="5" t="n"/>
      <c r="HN2733" s="5" t="n"/>
      <c r="HO2733" s="5" t="n"/>
      <c r="HP2733" s="5" t="n"/>
      <c r="HQ2733" s="5" t="n"/>
      <c r="HR2733" s="5" t="n"/>
      <c r="HS2733" s="5" t="n"/>
    </row>
    <row r="2734">
      <c r="C2734" s="2" t="n"/>
      <c r="G2734" s="480" t="n"/>
      <c r="H2734" s="2" t="n"/>
      <c r="I2734" s="2" t="n"/>
      <c r="K2734" s="480" t="n"/>
      <c r="L2734" s="480" t="n"/>
      <c r="M2734" s="480" t="n"/>
      <c r="N2734" s="490" t="n"/>
      <c r="O2734" s="398" t="n"/>
      <c r="HM2734" s="5" t="n"/>
      <c r="HN2734" s="5" t="n"/>
      <c r="HO2734" s="5" t="n"/>
      <c r="HP2734" s="5" t="n"/>
      <c r="HQ2734" s="5" t="n"/>
      <c r="HR2734" s="5" t="n"/>
      <c r="HS2734" s="5" t="n"/>
    </row>
    <row r="2735">
      <c r="C2735" s="2" t="n"/>
      <c r="G2735" s="480" t="n"/>
      <c r="H2735" s="2" t="n"/>
      <c r="I2735" s="2" t="n"/>
      <c r="K2735" s="480" t="n"/>
      <c r="L2735" s="480" t="n"/>
      <c r="M2735" s="480" t="n"/>
      <c r="N2735" s="490" t="n"/>
      <c r="O2735" s="398" t="n"/>
      <c r="HM2735" s="5" t="n"/>
      <c r="HN2735" s="5" t="n"/>
      <c r="HO2735" s="5" t="n"/>
      <c r="HP2735" s="5" t="n"/>
      <c r="HQ2735" s="5" t="n"/>
      <c r="HR2735" s="5" t="n"/>
      <c r="HS2735" s="5" t="n"/>
    </row>
    <row r="2736">
      <c r="C2736" s="2" t="n"/>
      <c r="G2736" s="480" t="n"/>
      <c r="H2736" s="2" t="n"/>
      <c r="I2736" s="2" t="n"/>
      <c r="K2736" s="480" t="n"/>
      <c r="L2736" s="480" t="n"/>
      <c r="M2736" s="480" t="n"/>
      <c r="N2736" s="490" t="n"/>
      <c r="O2736" s="398" t="n"/>
      <c r="HM2736" s="5" t="n"/>
      <c r="HN2736" s="5" t="n"/>
      <c r="HO2736" s="5" t="n"/>
      <c r="HP2736" s="5" t="n"/>
      <c r="HQ2736" s="5" t="n"/>
      <c r="HR2736" s="5" t="n"/>
      <c r="HS2736" s="5" t="n"/>
    </row>
    <row r="2737">
      <c r="C2737" s="2" t="n"/>
      <c r="G2737" s="480" t="n"/>
      <c r="H2737" s="2" t="n"/>
      <c r="I2737" s="2" t="n"/>
      <c r="K2737" s="480" t="n"/>
      <c r="L2737" s="480" t="n"/>
      <c r="M2737" s="480" t="n"/>
      <c r="N2737" s="490" t="n"/>
      <c r="O2737" s="398" t="n"/>
      <c r="HM2737" s="5" t="n"/>
      <c r="HN2737" s="5" t="n"/>
      <c r="HO2737" s="5" t="n"/>
      <c r="HP2737" s="5" t="n"/>
      <c r="HQ2737" s="5" t="n"/>
      <c r="HR2737" s="5" t="n"/>
      <c r="HS2737" s="5" t="n"/>
    </row>
    <row r="2738">
      <c r="C2738" s="2" t="n"/>
      <c r="G2738" s="480" t="n"/>
      <c r="H2738" s="2" t="n"/>
      <c r="I2738" s="2" t="n"/>
      <c r="K2738" s="480" t="n"/>
      <c r="L2738" s="480" t="n"/>
      <c r="M2738" s="480" t="n"/>
      <c r="N2738" s="490" t="n"/>
      <c r="O2738" s="398" t="n"/>
      <c r="HM2738" s="5" t="n"/>
      <c r="HN2738" s="5" t="n"/>
      <c r="HO2738" s="5" t="n"/>
      <c r="HP2738" s="5" t="n"/>
      <c r="HQ2738" s="5" t="n"/>
      <c r="HR2738" s="5" t="n"/>
      <c r="HS2738" s="5" t="n"/>
    </row>
    <row r="2739">
      <c r="C2739" s="2" t="n"/>
      <c r="G2739" s="480" t="n"/>
      <c r="H2739" s="2" t="n"/>
      <c r="I2739" s="2" t="n"/>
      <c r="K2739" s="480" t="n"/>
      <c r="L2739" s="480" t="n"/>
      <c r="M2739" s="480" t="n"/>
      <c r="N2739" s="490" t="n"/>
      <c r="O2739" s="398" t="n"/>
      <c r="HM2739" s="5" t="n"/>
      <c r="HN2739" s="5" t="n"/>
      <c r="HO2739" s="5" t="n"/>
      <c r="HP2739" s="5" t="n"/>
      <c r="HQ2739" s="5" t="n"/>
      <c r="HR2739" s="5" t="n"/>
      <c r="HS2739" s="5" t="n"/>
    </row>
    <row r="2740">
      <c r="C2740" s="2" t="n"/>
      <c r="G2740" s="480" t="n"/>
      <c r="H2740" s="2" t="n"/>
      <c r="I2740" s="2" t="n"/>
      <c r="K2740" s="480" t="n"/>
      <c r="L2740" s="480" t="n"/>
      <c r="M2740" s="480" t="n"/>
      <c r="N2740" s="490" t="n"/>
      <c r="O2740" s="398" t="n"/>
      <c r="HM2740" s="5" t="n"/>
      <c r="HN2740" s="5" t="n"/>
      <c r="HO2740" s="5" t="n"/>
      <c r="HP2740" s="5" t="n"/>
      <c r="HQ2740" s="5" t="n"/>
      <c r="HR2740" s="5" t="n"/>
      <c r="HS2740" s="5" t="n"/>
    </row>
    <row r="2741">
      <c r="C2741" s="2" t="n"/>
      <c r="G2741" s="480" t="n"/>
      <c r="H2741" s="2" t="n"/>
      <c r="I2741" s="2" t="n"/>
      <c r="K2741" s="480" t="n"/>
      <c r="L2741" s="480" t="n"/>
      <c r="M2741" s="480" t="n"/>
      <c r="N2741" s="490" t="n"/>
      <c r="O2741" s="398" t="n"/>
      <c r="HM2741" s="5" t="n"/>
      <c r="HN2741" s="5" t="n"/>
      <c r="HO2741" s="5" t="n"/>
      <c r="HP2741" s="5" t="n"/>
      <c r="HQ2741" s="5" t="n"/>
      <c r="HR2741" s="5" t="n"/>
      <c r="HS2741" s="5" t="n"/>
    </row>
    <row r="2742">
      <c r="C2742" s="2" t="n"/>
      <c r="G2742" s="480" t="n"/>
      <c r="H2742" s="2" t="n"/>
      <c r="I2742" s="2" t="n"/>
      <c r="K2742" s="480" t="n"/>
      <c r="L2742" s="480" t="n"/>
      <c r="M2742" s="480" t="n"/>
      <c r="N2742" s="490" t="n"/>
      <c r="O2742" s="398" t="n"/>
      <c r="HM2742" s="5" t="n"/>
      <c r="HN2742" s="5" t="n"/>
      <c r="HO2742" s="5" t="n"/>
      <c r="HP2742" s="5" t="n"/>
      <c r="HQ2742" s="5" t="n"/>
      <c r="HR2742" s="5" t="n"/>
      <c r="HS2742" s="5" t="n"/>
    </row>
    <row r="2743">
      <c r="C2743" s="2" t="n"/>
      <c r="G2743" s="480" t="n"/>
      <c r="H2743" s="2" t="n"/>
      <c r="I2743" s="2" t="n"/>
      <c r="K2743" s="480" t="n"/>
      <c r="L2743" s="480" t="n"/>
      <c r="M2743" s="480" t="n"/>
      <c r="N2743" s="490" t="n"/>
      <c r="O2743" s="398" t="n"/>
      <c r="HM2743" s="5" t="n"/>
      <c r="HN2743" s="5" t="n"/>
      <c r="HO2743" s="5" t="n"/>
      <c r="HP2743" s="5" t="n"/>
      <c r="HQ2743" s="5" t="n"/>
      <c r="HR2743" s="5" t="n"/>
      <c r="HS2743" s="5" t="n"/>
    </row>
    <row r="2744">
      <c r="C2744" s="2" t="n"/>
      <c r="G2744" s="480" t="n"/>
      <c r="H2744" s="2" t="n"/>
      <c r="I2744" s="2" t="n"/>
      <c r="K2744" s="480" t="n"/>
      <c r="L2744" s="480" t="n"/>
      <c r="M2744" s="480" t="n"/>
      <c r="N2744" s="490" t="n"/>
      <c r="O2744" s="398" t="n"/>
      <c r="HM2744" s="5" t="n"/>
      <c r="HN2744" s="5" t="n"/>
      <c r="HO2744" s="5" t="n"/>
      <c r="HP2744" s="5" t="n"/>
      <c r="HQ2744" s="5" t="n"/>
      <c r="HR2744" s="5" t="n"/>
      <c r="HS2744" s="5" t="n"/>
    </row>
    <row r="2745">
      <c r="C2745" s="2" t="n"/>
      <c r="G2745" s="480" t="n"/>
      <c r="H2745" s="2" t="n"/>
      <c r="I2745" s="2" t="n"/>
      <c r="K2745" s="480" t="n"/>
      <c r="L2745" s="480" t="n"/>
      <c r="M2745" s="480" t="n"/>
      <c r="N2745" s="490" t="n"/>
      <c r="O2745" s="398" t="n"/>
      <c r="HM2745" s="5" t="n"/>
      <c r="HN2745" s="5" t="n"/>
      <c r="HO2745" s="5" t="n"/>
      <c r="HP2745" s="5" t="n"/>
      <c r="HQ2745" s="5" t="n"/>
      <c r="HR2745" s="5" t="n"/>
      <c r="HS2745" s="5" t="n"/>
    </row>
    <row r="2746">
      <c r="C2746" s="2" t="n"/>
      <c r="G2746" s="480" t="n"/>
      <c r="H2746" s="2" t="n"/>
      <c r="I2746" s="2" t="n"/>
      <c r="K2746" s="480" t="n"/>
      <c r="L2746" s="480" t="n"/>
      <c r="M2746" s="480" t="n"/>
      <c r="N2746" s="490" t="n"/>
      <c r="O2746" s="398" t="n"/>
      <c r="HM2746" s="5" t="n"/>
      <c r="HN2746" s="5" t="n"/>
      <c r="HO2746" s="5" t="n"/>
      <c r="HP2746" s="5" t="n"/>
      <c r="HQ2746" s="5" t="n"/>
      <c r="HR2746" s="5" t="n"/>
      <c r="HS2746" s="5" t="n"/>
    </row>
    <row r="2747">
      <c r="C2747" s="2" t="n"/>
      <c r="G2747" s="480" t="n"/>
      <c r="H2747" s="2" t="n"/>
      <c r="I2747" s="2" t="n"/>
      <c r="K2747" s="480" t="n"/>
      <c r="L2747" s="480" t="n"/>
      <c r="M2747" s="480" t="n"/>
      <c r="N2747" s="490" t="n"/>
      <c r="O2747" s="398" t="n"/>
      <c r="HM2747" s="5" t="n"/>
      <c r="HN2747" s="5" t="n"/>
      <c r="HO2747" s="5" t="n"/>
      <c r="HP2747" s="5" t="n"/>
      <c r="HQ2747" s="5" t="n"/>
      <c r="HR2747" s="5" t="n"/>
      <c r="HS2747" s="5" t="n"/>
    </row>
    <row r="2748">
      <c r="C2748" s="2" t="n"/>
      <c r="G2748" s="480" t="n"/>
      <c r="H2748" s="2" t="n"/>
      <c r="I2748" s="2" t="n"/>
      <c r="K2748" s="480" t="n"/>
      <c r="L2748" s="480" t="n"/>
      <c r="M2748" s="480" t="n"/>
      <c r="N2748" s="490" t="n"/>
      <c r="O2748" s="398" t="n"/>
      <c r="HM2748" s="5" t="n"/>
      <c r="HN2748" s="5" t="n"/>
      <c r="HO2748" s="5" t="n"/>
      <c r="HP2748" s="5" t="n"/>
      <c r="HQ2748" s="5" t="n"/>
      <c r="HR2748" s="5" t="n"/>
      <c r="HS2748" s="5" t="n"/>
    </row>
    <row r="2749">
      <c r="C2749" s="2" t="n"/>
      <c r="G2749" s="480" t="n"/>
      <c r="H2749" s="2" t="n"/>
      <c r="I2749" s="2" t="n"/>
      <c r="K2749" s="480" t="n"/>
      <c r="L2749" s="480" t="n"/>
      <c r="M2749" s="480" t="n"/>
      <c r="N2749" s="490" t="n"/>
      <c r="O2749" s="398" t="n"/>
      <c r="HM2749" s="5" t="n"/>
      <c r="HN2749" s="5" t="n"/>
      <c r="HO2749" s="5" t="n"/>
      <c r="HP2749" s="5" t="n"/>
      <c r="HQ2749" s="5" t="n"/>
      <c r="HR2749" s="5" t="n"/>
      <c r="HS2749" s="5" t="n"/>
    </row>
    <row r="2750">
      <c r="C2750" s="2" t="n"/>
      <c r="G2750" s="480" t="n"/>
      <c r="H2750" s="2" t="n"/>
      <c r="I2750" s="2" t="n"/>
      <c r="K2750" s="480" t="n"/>
      <c r="L2750" s="480" t="n"/>
      <c r="M2750" s="480" t="n"/>
      <c r="N2750" s="490" t="n"/>
      <c r="O2750" s="398" t="n"/>
      <c r="HM2750" s="5" t="n"/>
      <c r="HN2750" s="5" t="n"/>
      <c r="HO2750" s="5" t="n"/>
      <c r="HP2750" s="5" t="n"/>
      <c r="HQ2750" s="5" t="n"/>
      <c r="HR2750" s="5" t="n"/>
      <c r="HS2750" s="5" t="n"/>
    </row>
    <row r="2751">
      <c r="C2751" s="2" t="n"/>
      <c r="G2751" s="480" t="n"/>
      <c r="H2751" s="2" t="n"/>
      <c r="I2751" s="2" t="n"/>
      <c r="K2751" s="480" t="n"/>
      <c r="L2751" s="480" t="n"/>
      <c r="M2751" s="480" t="n"/>
      <c r="N2751" s="490" t="n"/>
      <c r="O2751" s="398" t="n"/>
      <c r="HM2751" s="5" t="n"/>
      <c r="HN2751" s="5" t="n"/>
      <c r="HO2751" s="5" t="n"/>
      <c r="HP2751" s="5" t="n"/>
      <c r="HQ2751" s="5" t="n"/>
      <c r="HR2751" s="5" t="n"/>
      <c r="HS2751" s="5" t="n"/>
    </row>
    <row r="2752">
      <c r="C2752" s="2" t="n"/>
      <c r="G2752" s="480" t="n"/>
      <c r="H2752" s="2" t="n"/>
      <c r="I2752" s="2" t="n"/>
      <c r="K2752" s="480" t="n"/>
      <c r="L2752" s="480" t="n"/>
      <c r="M2752" s="480" t="n"/>
      <c r="N2752" s="490" t="n"/>
      <c r="O2752" s="398" t="n"/>
      <c r="HM2752" s="5" t="n"/>
      <c r="HN2752" s="5" t="n"/>
      <c r="HO2752" s="5" t="n"/>
      <c r="HP2752" s="5" t="n"/>
      <c r="HQ2752" s="5" t="n"/>
      <c r="HR2752" s="5" t="n"/>
      <c r="HS2752" s="5" t="n"/>
    </row>
    <row r="2753">
      <c r="C2753" s="2" t="n"/>
      <c r="G2753" s="480" t="n"/>
      <c r="H2753" s="2" t="n"/>
      <c r="I2753" s="2" t="n"/>
      <c r="K2753" s="480" t="n"/>
      <c r="L2753" s="480" t="n"/>
      <c r="M2753" s="480" t="n"/>
      <c r="N2753" s="490" t="n"/>
      <c r="O2753" s="398" t="n"/>
      <c r="HM2753" s="5" t="n"/>
      <c r="HN2753" s="5" t="n"/>
      <c r="HO2753" s="5" t="n"/>
      <c r="HP2753" s="5" t="n"/>
      <c r="HQ2753" s="5" t="n"/>
      <c r="HR2753" s="5" t="n"/>
      <c r="HS2753" s="5" t="n"/>
    </row>
    <row r="2754">
      <c r="C2754" s="2" t="n"/>
      <c r="G2754" s="480" t="n"/>
      <c r="H2754" s="2" t="n"/>
      <c r="I2754" s="2" t="n"/>
      <c r="K2754" s="480" t="n"/>
      <c r="L2754" s="480" t="n"/>
      <c r="M2754" s="480" t="n"/>
      <c r="N2754" s="490" t="n"/>
      <c r="O2754" s="398" t="n"/>
      <c r="HM2754" s="5" t="n"/>
      <c r="HN2754" s="5" t="n"/>
      <c r="HO2754" s="5" t="n"/>
      <c r="HP2754" s="5" t="n"/>
      <c r="HQ2754" s="5" t="n"/>
      <c r="HR2754" s="5" t="n"/>
      <c r="HS2754" s="5" t="n"/>
    </row>
    <row r="2755">
      <c r="C2755" s="2" t="n"/>
      <c r="G2755" s="480" t="n"/>
      <c r="H2755" s="2" t="n"/>
      <c r="I2755" s="2" t="n"/>
      <c r="K2755" s="480" t="n"/>
      <c r="L2755" s="480" t="n"/>
      <c r="M2755" s="480" t="n"/>
      <c r="N2755" s="490" t="n"/>
      <c r="O2755" s="398" t="n"/>
      <c r="HM2755" s="5" t="n"/>
      <c r="HN2755" s="5" t="n"/>
      <c r="HO2755" s="5" t="n"/>
      <c r="HP2755" s="5" t="n"/>
      <c r="HQ2755" s="5" t="n"/>
      <c r="HR2755" s="5" t="n"/>
      <c r="HS2755" s="5" t="n"/>
    </row>
    <row r="2756">
      <c r="C2756" s="2" t="n"/>
      <c r="G2756" s="480" t="n"/>
      <c r="H2756" s="2" t="n"/>
      <c r="I2756" s="2" t="n"/>
      <c r="K2756" s="480" t="n"/>
      <c r="L2756" s="480" t="n"/>
      <c r="M2756" s="480" t="n"/>
      <c r="N2756" s="490" t="n"/>
      <c r="O2756" s="398" t="n"/>
      <c r="HM2756" s="5" t="n"/>
      <c r="HN2756" s="5" t="n"/>
      <c r="HO2756" s="5" t="n"/>
      <c r="HP2756" s="5" t="n"/>
      <c r="HQ2756" s="5" t="n"/>
      <c r="HR2756" s="5" t="n"/>
      <c r="HS2756" s="5" t="n"/>
    </row>
    <row r="2757">
      <c r="C2757" s="2" t="n"/>
      <c r="G2757" s="480" t="n"/>
      <c r="H2757" s="2" t="n"/>
      <c r="I2757" s="2" t="n"/>
      <c r="K2757" s="480" t="n"/>
      <c r="L2757" s="480" t="n"/>
      <c r="M2757" s="480" t="n"/>
      <c r="N2757" s="490" t="n"/>
      <c r="O2757" s="398" t="n"/>
      <c r="HM2757" s="5" t="n"/>
      <c r="HN2757" s="5" t="n"/>
      <c r="HO2757" s="5" t="n"/>
      <c r="HP2757" s="5" t="n"/>
      <c r="HQ2757" s="5" t="n"/>
      <c r="HR2757" s="5" t="n"/>
      <c r="HS2757" s="5" t="n"/>
    </row>
    <row r="2758">
      <c r="C2758" s="2" t="n"/>
      <c r="G2758" s="480" t="n"/>
      <c r="H2758" s="2" t="n"/>
      <c r="I2758" s="2" t="n"/>
      <c r="K2758" s="480" t="n"/>
      <c r="L2758" s="480" t="n"/>
      <c r="M2758" s="480" t="n"/>
      <c r="N2758" s="490" t="n"/>
      <c r="O2758" s="398" t="n"/>
      <c r="HM2758" s="5" t="n"/>
      <c r="HN2758" s="5" t="n"/>
      <c r="HO2758" s="5" t="n"/>
      <c r="HP2758" s="5" t="n"/>
      <c r="HQ2758" s="5" t="n"/>
      <c r="HR2758" s="5" t="n"/>
      <c r="HS2758" s="5" t="n"/>
    </row>
    <row r="2759">
      <c r="C2759" s="2" t="n"/>
      <c r="G2759" s="480" t="n"/>
      <c r="H2759" s="2" t="n"/>
      <c r="I2759" s="2" t="n"/>
      <c r="K2759" s="480" t="n"/>
      <c r="L2759" s="480" t="n"/>
      <c r="M2759" s="480" t="n"/>
      <c r="N2759" s="490" t="n"/>
      <c r="O2759" s="398" t="n"/>
      <c r="HM2759" s="5" t="n"/>
      <c r="HN2759" s="5" t="n"/>
      <c r="HO2759" s="5" t="n"/>
      <c r="HP2759" s="5" t="n"/>
      <c r="HQ2759" s="5" t="n"/>
      <c r="HR2759" s="5" t="n"/>
      <c r="HS2759" s="5" t="n"/>
    </row>
    <row r="2760">
      <c r="C2760" s="2" t="n"/>
      <c r="G2760" s="480" t="n"/>
      <c r="H2760" s="2" t="n"/>
      <c r="I2760" s="2" t="n"/>
      <c r="K2760" s="480" t="n"/>
      <c r="L2760" s="480" t="n"/>
      <c r="M2760" s="480" t="n"/>
      <c r="N2760" s="490" t="n"/>
      <c r="O2760" s="398" t="n"/>
      <c r="HM2760" s="5" t="n"/>
      <c r="HN2760" s="5" t="n"/>
      <c r="HO2760" s="5" t="n"/>
      <c r="HP2760" s="5" t="n"/>
      <c r="HQ2760" s="5" t="n"/>
      <c r="HR2760" s="5" t="n"/>
      <c r="HS2760" s="5" t="n"/>
    </row>
    <row r="2761">
      <c r="C2761" s="2" t="n"/>
      <c r="G2761" s="480" t="n"/>
      <c r="H2761" s="2" t="n"/>
      <c r="I2761" s="2" t="n"/>
      <c r="K2761" s="480" t="n"/>
      <c r="L2761" s="480" t="n"/>
      <c r="M2761" s="480" t="n"/>
      <c r="N2761" s="490" t="n"/>
      <c r="O2761" s="398" t="n"/>
      <c r="HM2761" s="5" t="n"/>
      <c r="HN2761" s="5" t="n"/>
      <c r="HO2761" s="5" t="n"/>
      <c r="HP2761" s="5" t="n"/>
      <c r="HQ2761" s="5" t="n"/>
      <c r="HR2761" s="5" t="n"/>
      <c r="HS2761" s="5" t="n"/>
    </row>
    <row r="2762">
      <c r="C2762" s="2" t="n"/>
      <c r="G2762" s="480" t="n"/>
      <c r="H2762" s="2" t="n"/>
      <c r="I2762" s="2" t="n"/>
      <c r="K2762" s="480" t="n"/>
      <c r="L2762" s="480" t="n"/>
      <c r="M2762" s="480" t="n"/>
      <c r="N2762" s="490" t="n"/>
      <c r="O2762" s="398" t="n"/>
      <c r="HM2762" s="5" t="n"/>
      <c r="HN2762" s="5" t="n"/>
      <c r="HO2762" s="5" t="n"/>
      <c r="HP2762" s="5" t="n"/>
      <c r="HQ2762" s="5" t="n"/>
      <c r="HR2762" s="5" t="n"/>
      <c r="HS2762" s="5" t="n"/>
    </row>
    <row r="2763">
      <c r="C2763" s="2" t="n"/>
      <c r="G2763" s="480" t="n"/>
      <c r="H2763" s="2" t="n"/>
      <c r="I2763" s="2" t="n"/>
      <c r="K2763" s="480" t="n"/>
      <c r="L2763" s="480" t="n"/>
      <c r="M2763" s="480" t="n"/>
      <c r="N2763" s="490" t="n"/>
      <c r="O2763" s="398" t="n"/>
      <c r="HM2763" s="5" t="n"/>
      <c r="HN2763" s="5" t="n"/>
      <c r="HO2763" s="5" t="n"/>
      <c r="HP2763" s="5" t="n"/>
      <c r="HQ2763" s="5" t="n"/>
      <c r="HR2763" s="5" t="n"/>
      <c r="HS2763" s="5" t="n"/>
    </row>
    <row r="2764">
      <c r="C2764" s="2" t="n"/>
      <c r="G2764" s="480" t="n"/>
      <c r="H2764" s="2" t="n"/>
      <c r="I2764" s="2" t="n"/>
      <c r="K2764" s="480" t="n"/>
      <c r="L2764" s="480" t="n"/>
      <c r="M2764" s="480" t="n"/>
      <c r="N2764" s="490" t="n"/>
      <c r="O2764" s="398" t="n"/>
      <c r="HM2764" s="5" t="n"/>
      <c r="HN2764" s="5" t="n"/>
      <c r="HO2764" s="5" t="n"/>
      <c r="HP2764" s="5" t="n"/>
      <c r="HQ2764" s="5" t="n"/>
      <c r="HR2764" s="5" t="n"/>
      <c r="HS2764" s="5" t="n"/>
    </row>
    <row r="2765">
      <c r="C2765" s="2" t="n"/>
      <c r="G2765" s="480" t="n"/>
      <c r="H2765" s="2" t="n"/>
      <c r="I2765" s="2" t="n"/>
      <c r="K2765" s="480" t="n"/>
      <c r="L2765" s="480" t="n"/>
      <c r="M2765" s="480" t="n"/>
      <c r="N2765" s="490" t="n"/>
      <c r="O2765" s="398" t="n"/>
      <c r="HM2765" s="5" t="n"/>
      <c r="HN2765" s="5" t="n"/>
      <c r="HO2765" s="5" t="n"/>
      <c r="HP2765" s="5" t="n"/>
      <c r="HQ2765" s="5" t="n"/>
      <c r="HR2765" s="5" t="n"/>
      <c r="HS2765" s="5" t="n"/>
    </row>
    <row r="2766">
      <c r="C2766" s="2" t="n"/>
      <c r="G2766" s="480" t="n"/>
      <c r="H2766" s="2" t="n"/>
      <c r="I2766" s="2" t="n"/>
      <c r="K2766" s="480" t="n"/>
      <c r="L2766" s="480" t="n"/>
      <c r="M2766" s="480" t="n"/>
      <c r="N2766" s="490" t="n"/>
      <c r="O2766" s="398" t="n"/>
      <c r="HM2766" s="5" t="n"/>
      <c r="HN2766" s="5" t="n"/>
      <c r="HO2766" s="5" t="n"/>
      <c r="HP2766" s="5" t="n"/>
      <c r="HQ2766" s="5" t="n"/>
      <c r="HR2766" s="5" t="n"/>
      <c r="HS2766" s="5" t="n"/>
    </row>
    <row r="2767">
      <c r="C2767" s="2" t="n"/>
      <c r="G2767" s="480" t="n"/>
      <c r="H2767" s="2" t="n"/>
      <c r="I2767" s="2" t="n"/>
      <c r="K2767" s="480" t="n"/>
      <c r="L2767" s="480" t="n"/>
      <c r="M2767" s="480" t="n"/>
      <c r="N2767" s="490" t="n"/>
      <c r="O2767" s="398" t="n"/>
      <c r="HM2767" s="5" t="n"/>
      <c r="HN2767" s="5" t="n"/>
      <c r="HO2767" s="5" t="n"/>
      <c r="HP2767" s="5" t="n"/>
      <c r="HQ2767" s="5" t="n"/>
      <c r="HR2767" s="5" t="n"/>
      <c r="HS2767" s="5" t="n"/>
    </row>
    <row r="2768">
      <c r="C2768" s="2" t="n"/>
      <c r="G2768" s="480" t="n"/>
      <c r="H2768" s="2" t="n"/>
      <c r="I2768" s="2" t="n"/>
      <c r="K2768" s="480" t="n"/>
      <c r="L2768" s="480" t="n"/>
      <c r="M2768" s="480" t="n"/>
      <c r="N2768" s="490" t="n"/>
      <c r="O2768" s="398" t="n"/>
      <c r="HM2768" s="5" t="n"/>
      <c r="HN2768" s="5" t="n"/>
      <c r="HO2768" s="5" t="n"/>
      <c r="HP2768" s="5" t="n"/>
      <c r="HQ2768" s="5" t="n"/>
      <c r="HR2768" s="5" t="n"/>
      <c r="HS2768" s="5" t="n"/>
    </row>
    <row r="2769">
      <c r="C2769" s="2" t="n"/>
      <c r="G2769" s="480" t="n"/>
      <c r="H2769" s="2" t="n"/>
      <c r="I2769" s="2" t="n"/>
      <c r="K2769" s="480" t="n"/>
      <c r="L2769" s="480" t="n"/>
      <c r="M2769" s="480" t="n"/>
      <c r="N2769" s="490" t="n"/>
      <c r="O2769" s="398" t="n"/>
      <c r="HM2769" s="5" t="n"/>
      <c r="HN2769" s="5" t="n"/>
      <c r="HO2769" s="5" t="n"/>
      <c r="HP2769" s="5" t="n"/>
      <c r="HQ2769" s="5" t="n"/>
      <c r="HR2769" s="5" t="n"/>
      <c r="HS2769" s="5" t="n"/>
    </row>
    <row r="2770">
      <c r="C2770" s="2" t="n"/>
      <c r="G2770" s="480" t="n"/>
      <c r="H2770" s="2" t="n"/>
      <c r="I2770" s="2" t="n"/>
      <c r="K2770" s="480" t="n"/>
      <c r="L2770" s="480" t="n"/>
      <c r="M2770" s="480" t="n"/>
      <c r="N2770" s="490" t="n"/>
      <c r="O2770" s="398" t="n"/>
      <c r="HM2770" s="5" t="n"/>
      <c r="HN2770" s="5" t="n"/>
      <c r="HO2770" s="5" t="n"/>
      <c r="HP2770" s="5" t="n"/>
      <c r="HQ2770" s="5" t="n"/>
      <c r="HR2770" s="5" t="n"/>
      <c r="HS2770" s="5" t="n"/>
    </row>
    <row r="2771">
      <c r="C2771" s="2" t="n"/>
      <c r="G2771" s="480" t="n"/>
      <c r="H2771" s="2" t="n"/>
      <c r="I2771" s="2" t="n"/>
      <c r="K2771" s="480" t="n"/>
      <c r="L2771" s="480" t="n"/>
      <c r="M2771" s="480" t="n"/>
      <c r="N2771" s="490" t="n"/>
      <c r="O2771" s="398" t="n"/>
      <c r="HM2771" s="5" t="n"/>
      <c r="HN2771" s="5" t="n"/>
      <c r="HO2771" s="5" t="n"/>
      <c r="HP2771" s="5" t="n"/>
      <c r="HQ2771" s="5" t="n"/>
      <c r="HR2771" s="5" t="n"/>
      <c r="HS2771" s="5" t="n"/>
    </row>
    <row r="2772">
      <c r="C2772" s="2" t="n"/>
      <c r="G2772" s="480" t="n"/>
      <c r="H2772" s="2" t="n"/>
      <c r="I2772" s="2" t="n"/>
      <c r="K2772" s="480" t="n"/>
      <c r="L2772" s="480" t="n"/>
      <c r="M2772" s="480" t="n"/>
      <c r="N2772" s="490" t="n"/>
      <c r="O2772" s="398" t="n"/>
      <c r="HM2772" s="5" t="n"/>
      <c r="HN2772" s="5" t="n"/>
      <c r="HO2772" s="5" t="n"/>
      <c r="HP2772" s="5" t="n"/>
      <c r="HQ2772" s="5" t="n"/>
      <c r="HR2772" s="5" t="n"/>
      <c r="HS2772" s="5" t="n"/>
    </row>
    <row r="2773">
      <c r="C2773" s="2" t="n"/>
      <c r="G2773" s="480" t="n"/>
      <c r="H2773" s="2" t="n"/>
      <c r="I2773" s="2" t="n"/>
      <c r="K2773" s="480" t="n"/>
      <c r="L2773" s="480" t="n"/>
      <c r="M2773" s="480" t="n"/>
      <c r="N2773" s="490" t="n"/>
      <c r="O2773" s="398" t="n"/>
      <c r="HM2773" s="5" t="n"/>
      <c r="HN2773" s="5" t="n"/>
      <c r="HO2773" s="5" t="n"/>
      <c r="HP2773" s="5" t="n"/>
      <c r="HQ2773" s="5" t="n"/>
      <c r="HR2773" s="5" t="n"/>
      <c r="HS2773" s="5" t="n"/>
    </row>
    <row r="2774">
      <c r="C2774" s="2" t="n"/>
      <c r="G2774" s="480" t="n"/>
      <c r="H2774" s="2" t="n"/>
      <c r="I2774" s="2" t="n"/>
      <c r="K2774" s="480" t="n"/>
      <c r="L2774" s="480" t="n"/>
      <c r="M2774" s="480" t="n"/>
      <c r="N2774" s="490" t="n"/>
      <c r="O2774" s="398" t="n"/>
      <c r="HM2774" s="5" t="n"/>
      <c r="HN2774" s="5" t="n"/>
      <c r="HO2774" s="5" t="n"/>
      <c r="HP2774" s="5" t="n"/>
      <c r="HQ2774" s="5" t="n"/>
      <c r="HR2774" s="5" t="n"/>
      <c r="HS2774" s="5" t="n"/>
    </row>
    <row r="2775">
      <c r="C2775" s="2" t="n"/>
      <c r="G2775" s="480" t="n"/>
      <c r="H2775" s="2" t="n"/>
      <c r="I2775" s="2" t="n"/>
      <c r="K2775" s="480" t="n"/>
      <c r="L2775" s="480" t="n"/>
      <c r="M2775" s="480" t="n"/>
      <c r="N2775" s="490" t="n"/>
      <c r="O2775" s="398" t="n"/>
      <c r="HM2775" s="5" t="n"/>
      <c r="HN2775" s="5" t="n"/>
      <c r="HO2775" s="5" t="n"/>
      <c r="HP2775" s="5" t="n"/>
      <c r="HQ2775" s="5" t="n"/>
      <c r="HR2775" s="5" t="n"/>
      <c r="HS2775" s="5" t="n"/>
    </row>
    <row r="2776">
      <c r="C2776" s="2" t="n"/>
      <c r="G2776" s="480" t="n"/>
      <c r="H2776" s="2" t="n"/>
      <c r="I2776" s="2" t="n"/>
      <c r="K2776" s="480" t="n"/>
      <c r="L2776" s="480" t="n"/>
      <c r="M2776" s="480" t="n"/>
      <c r="N2776" s="490" t="n"/>
      <c r="O2776" s="398" t="n"/>
      <c r="HM2776" s="5" t="n"/>
      <c r="HN2776" s="5" t="n"/>
      <c r="HO2776" s="5" t="n"/>
      <c r="HP2776" s="5" t="n"/>
      <c r="HQ2776" s="5" t="n"/>
      <c r="HR2776" s="5" t="n"/>
      <c r="HS2776" s="5" t="n"/>
    </row>
    <row r="2777">
      <c r="C2777" s="2" t="n"/>
      <c r="G2777" s="480" t="n"/>
      <c r="H2777" s="2" t="n"/>
      <c r="I2777" s="2" t="n"/>
      <c r="K2777" s="480" t="n"/>
      <c r="L2777" s="480" t="n"/>
      <c r="M2777" s="480" t="n"/>
      <c r="N2777" s="490" t="n"/>
      <c r="O2777" s="398" t="n"/>
      <c r="HM2777" s="5" t="n"/>
      <c r="HN2777" s="5" t="n"/>
      <c r="HO2777" s="5" t="n"/>
      <c r="HP2777" s="5" t="n"/>
      <c r="HQ2777" s="5" t="n"/>
      <c r="HR2777" s="5" t="n"/>
      <c r="HS2777" s="5" t="n"/>
    </row>
    <row r="2778">
      <c r="C2778" s="2" t="n"/>
      <c r="G2778" s="480" t="n"/>
      <c r="H2778" s="2" t="n"/>
      <c r="I2778" s="2" t="n"/>
      <c r="K2778" s="480" t="n"/>
      <c r="L2778" s="480" t="n"/>
      <c r="M2778" s="480" t="n"/>
      <c r="N2778" s="490" t="n"/>
      <c r="O2778" s="398" t="n"/>
      <c r="HM2778" s="5" t="n"/>
      <c r="HN2778" s="5" t="n"/>
      <c r="HO2778" s="5" t="n"/>
      <c r="HP2778" s="5" t="n"/>
      <c r="HQ2778" s="5" t="n"/>
      <c r="HR2778" s="5" t="n"/>
      <c r="HS2778" s="5" t="n"/>
    </row>
    <row r="2779">
      <c r="C2779" s="2" t="n"/>
      <c r="G2779" s="480" t="n"/>
      <c r="H2779" s="2" t="n"/>
      <c r="I2779" s="2" t="n"/>
      <c r="K2779" s="480" t="n"/>
      <c r="L2779" s="480" t="n"/>
      <c r="M2779" s="480" t="n"/>
      <c r="N2779" s="490" t="n"/>
      <c r="O2779" s="398" t="n"/>
      <c r="HM2779" s="5" t="n"/>
      <c r="HN2779" s="5" t="n"/>
      <c r="HO2779" s="5" t="n"/>
      <c r="HP2779" s="5" t="n"/>
      <c r="HQ2779" s="5" t="n"/>
      <c r="HR2779" s="5" t="n"/>
      <c r="HS2779" s="5" t="n"/>
    </row>
    <row r="2780">
      <c r="C2780" s="2" t="n"/>
      <c r="G2780" s="480" t="n"/>
      <c r="H2780" s="2" t="n"/>
      <c r="I2780" s="2" t="n"/>
      <c r="K2780" s="480" t="n"/>
      <c r="L2780" s="480" t="n"/>
      <c r="M2780" s="480" t="n"/>
      <c r="N2780" s="490" t="n"/>
      <c r="O2780" s="398" t="n"/>
      <c r="HM2780" s="5" t="n"/>
      <c r="HN2780" s="5" t="n"/>
      <c r="HO2780" s="5" t="n"/>
      <c r="HP2780" s="5" t="n"/>
      <c r="HQ2780" s="5" t="n"/>
      <c r="HR2780" s="5" t="n"/>
      <c r="HS2780" s="5" t="n"/>
    </row>
    <row r="2781">
      <c r="C2781" s="2" t="n"/>
      <c r="G2781" s="480" t="n"/>
      <c r="H2781" s="2" t="n"/>
      <c r="I2781" s="2" t="n"/>
      <c r="K2781" s="480" t="n"/>
      <c r="L2781" s="480" t="n"/>
      <c r="M2781" s="480" t="n"/>
      <c r="N2781" s="490" t="n"/>
      <c r="O2781" s="398" t="n"/>
      <c r="HM2781" s="5" t="n"/>
      <c r="HN2781" s="5" t="n"/>
      <c r="HO2781" s="5" t="n"/>
      <c r="HP2781" s="5" t="n"/>
      <c r="HQ2781" s="5" t="n"/>
      <c r="HR2781" s="5" t="n"/>
      <c r="HS2781" s="5" t="n"/>
    </row>
    <row r="2782">
      <c r="C2782" s="2" t="n"/>
      <c r="G2782" s="480" t="n"/>
      <c r="H2782" s="2" t="n"/>
      <c r="I2782" s="2" t="n"/>
      <c r="K2782" s="480" t="n"/>
      <c r="L2782" s="480" t="n"/>
      <c r="M2782" s="480" t="n"/>
      <c r="N2782" s="490" t="n"/>
      <c r="O2782" s="398" t="n"/>
      <c r="HM2782" s="5" t="n"/>
      <c r="HN2782" s="5" t="n"/>
      <c r="HO2782" s="5" t="n"/>
      <c r="HP2782" s="5" t="n"/>
      <c r="HQ2782" s="5" t="n"/>
      <c r="HR2782" s="5" t="n"/>
      <c r="HS2782" s="5" t="n"/>
    </row>
    <row r="2783">
      <c r="C2783" s="2" t="n"/>
      <c r="G2783" s="480" t="n"/>
      <c r="H2783" s="2" t="n"/>
      <c r="I2783" s="2" t="n"/>
      <c r="K2783" s="480" t="n"/>
      <c r="L2783" s="480" t="n"/>
      <c r="M2783" s="480" t="n"/>
      <c r="N2783" s="490" t="n"/>
      <c r="O2783" s="398" t="n"/>
      <c r="HM2783" s="5" t="n"/>
      <c r="HN2783" s="5" t="n"/>
      <c r="HO2783" s="5" t="n"/>
      <c r="HP2783" s="5" t="n"/>
      <c r="HQ2783" s="5" t="n"/>
      <c r="HR2783" s="5" t="n"/>
      <c r="HS2783" s="5" t="n"/>
    </row>
    <row r="2784">
      <c r="C2784" s="2" t="n"/>
      <c r="G2784" s="480" t="n"/>
      <c r="H2784" s="2" t="n"/>
      <c r="I2784" s="2" t="n"/>
      <c r="K2784" s="480" t="n"/>
      <c r="L2784" s="480" t="n"/>
      <c r="M2784" s="480" t="n"/>
      <c r="N2784" s="490" t="n"/>
      <c r="O2784" s="398" t="n"/>
      <c r="HM2784" s="5" t="n"/>
      <c r="HN2784" s="5" t="n"/>
      <c r="HO2784" s="5" t="n"/>
      <c r="HP2784" s="5" t="n"/>
      <c r="HQ2784" s="5" t="n"/>
      <c r="HR2784" s="5" t="n"/>
      <c r="HS2784" s="5" t="n"/>
    </row>
    <row r="2785">
      <c r="C2785" s="2" t="n"/>
      <c r="G2785" s="480" t="n"/>
      <c r="H2785" s="2" t="n"/>
      <c r="I2785" s="2" t="n"/>
      <c r="K2785" s="480" t="n"/>
      <c r="L2785" s="480" t="n"/>
      <c r="M2785" s="480" t="n"/>
      <c r="N2785" s="490" t="n"/>
      <c r="O2785" s="398" t="n"/>
      <c r="HM2785" s="5" t="n"/>
      <c r="HN2785" s="5" t="n"/>
      <c r="HO2785" s="5" t="n"/>
      <c r="HP2785" s="5" t="n"/>
      <c r="HQ2785" s="5" t="n"/>
      <c r="HR2785" s="5" t="n"/>
      <c r="HS2785" s="5" t="n"/>
    </row>
    <row r="2786">
      <c r="C2786" s="2" t="n"/>
      <c r="G2786" s="480" t="n"/>
      <c r="H2786" s="2" t="n"/>
      <c r="I2786" s="2" t="n"/>
      <c r="K2786" s="480" t="n"/>
      <c r="L2786" s="480" t="n"/>
      <c r="M2786" s="480" t="n"/>
      <c r="N2786" s="490" t="n"/>
      <c r="O2786" s="398" t="n"/>
      <c r="HM2786" s="5" t="n"/>
      <c r="HN2786" s="5" t="n"/>
      <c r="HO2786" s="5" t="n"/>
      <c r="HP2786" s="5" t="n"/>
      <c r="HQ2786" s="5" t="n"/>
      <c r="HR2786" s="5" t="n"/>
      <c r="HS2786" s="5" t="n"/>
    </row>
    <row r="2787">
      <c r="C2787" s="2" t="n"/>
      <c r="G2787" s="480" t="n"/>
      <c r="H2787" s="2" t="n"/>
      <c r="I2787" s="2" t="n"/>
      <c r="K2787" s="480" t="n"/>
      <c r="L2787" s="480" t="n"/>
      <c r="M2787" s="480" t="n"/>
      <c r="N2787" s="490" t="n"/>
      <c r="O2787" s="398" t="n"/>
      <c r="HM2787" s="5" t="n"/>
      <c r="HN2787" s="5" t="n"/>
      <c r="HO2787" s="5" t="n"/>
      <c r="HP2787" s="5" t="n"/>
      <c r="HQ2787" s="5" t="n"/>
      <c r="HR2787" s="5" t="n"/>
      <c r="HS2787" s="5" t="n"/>
    </row>
    <row r="2788">
      <c r="C2788" s="2" t="n"/>
      <c r="G2788" s="480" t="n"/>
      <c r="H2788" s="2" t="n"/>
      <c r="I2788" s="2" t="n"/>
      <c r="K2788" s="480" t="n"/>
      <c r="L2788" s="480" t="n"/>
      <c r="M2788" s="480" t="n"/>
      <c r="N2788" s="490" t="n"/>
      <c r="O2788" s="398" t="n"/>
      <c r="HM2788" s="5" t="n"/>
      <c r="HN2788" s="5" t="n"/>
      <c r="HO2788" s="5" t="n"/>
      <c r="HP2788" s="5" t="n"/>
      <c r="HQ2788" s="5" t="n"/>
      <c r="HR2788" s="5" t="n"/>
      <c r="HS2788" s="5" t="n"/>
    </row>
    <row r="2789">
      <c r="C2789" s="2" t="n"/>
      <c r="G2789" s="480" t="n"/>
      <c r="H2789" s="2" t="n"/>
      <c r="I2789" s="2" t="n"/>
      <c r="K2789" s="480" t="n"/>
      <c r="L2789" s="480" t="n"/>
      <c r="M2789" s="480" t="n"/>
      <c r="N2789" s="490" t="n"/>
      <c r="O2789" s="398" t="n"/>
      <c r="HM2789" s="5" t="n"/>
      <c r="HN2789" s="5" t="n"/>
      <c r="HO2789" s="5" t="n"/>
      <c r="HP2789" s="5" t="n"/>
      <c r="HQ2789" s="5" t="n"/>
      <c r="HR2789" s="5" t="n"/>
      <c r="HS2789" s="5" t="n"/>
    </row>
    <row r="2790">
      <c r="C2790" s="2" t="n"/>
      <c r="G2790" s="480" t="n"/>
      <c r="H2790" s="2" t="n"/>
      <c r="I2790" s="2" t="n"/>
      <c r="K2790" s="480" t="n"/>
      <c r="L2790" s="480" t="n"/>
      <c r="M2790" s="480" t="n"/>
      <c r="N2790" s="490" t="n"/>
      <c r="O2790" s="398" t="n"/>
      <c r="HM2790" s="5" t="n"/>
      <c r="HN2790" s="5" t="n"/>
      <c r="HO2790" s="5" t="n"/>
      <c r="HP2790" s="5" t="n"/>
      <c r="HQ2790" s="5" t="n"/>
      <c r="HR2790" s="5" t="n"/>
      <c r="HS2790" s="5" t="n"/>
    </row>
    <row r="2791">
      <c r="C2791" s="2" t="n"/>
      <c r="G2791" s="480" t="n"/>
      <c r="H2791" s="2" t="n"/>
      <c r="I2791" s="2" t="n"/>
      <c r="K2791" s="480" t="n"/>
      <c r="L2791" s="480" t="n"/>
      <c r="M2791" s="480" t="n"/>
      <c r="N2791" s="490" t="n"/>
      <c r="O2791" s="398" t="n"/>
      <c r="HM2791" s="5" t="n"/>
      <c r="HN2791" s="5" t="n"/>
      <c r="HO2791" s="5" t="n"/>
      <c r="HP2791" s="5" t="n"/>
      <c r="HQ2791" s="5" t="n"/>
      <c r="HR2791" s="5" t="n"/>
      <c r="HS2791" s="5" t="n"/>
    </row>
    <row r="2792">
      <c r="C2792" s="2" t="n"/>
      <c r="G2792" s="480" t="n"/>
      <c r="H2792" s="2" t="n"/>
      <c r="I2792" s="2" t="n"/>
      <c r="K2792" s="480" t="n"/>
      <c r="L2792" s="480" t="n"/>
      <c r="M2792" s="480" t="n"/>
      <c r="N2792" s="490" t="n"/>
      <c r="O2792" s="398" t="n"/>
      <c r="HM2792" s="5" t="n"/>
      <c r="HN2792" s="5" t="n"/>
      <c r="HO2792" s="5" t="n"/>
      <c r="HP2792" s="5" t="n"/>
      <c r="HQ2792" s="5" t="n"/>
      <c r="HR2792" s="5" t="n"/>
      <c r="HS2792" s="5" t="n"/>
    </row>
    <row r="2793">
      <c r="C2793" s="2" t="n"/>
      <c r="G2793" s="480" t="n"/>
      <c r="H2793" s="2" t="n"/>
      <c r="I2793" s="2" t="n"/>
      <c r="K2793" s="480" t="n"/>
      <c r="L2793" s="480" t="n"/>
      <c r="M2793" s="480" t="n"/>
      <c r="N2793" s="490" t="n"/>
      <c r="O2793" s="398" t="n"/>
      <c r="HM2793" s="5" t="n"/>
      <c r="HN2793" s="5" t="n"/>
      <c r="HO2793" s="5" t="n"/>
      <c r="HP2793" s="5" t="n"/>
      <c r="HQ2793" s="5" t="n"/>
      <c r="HR2793" s="5" t="n"/>
      <c r="HS2793" s="5" t="n"/>
    </row>
    <row r="2794">
      <c r="C2794" s="2" t="n"/>
      <c r="G2794" s="480" t="n"/>
      <c r="H2794" s="2" t="n"/>
      <c r="I2794" s="2" t="n"/>
      <c r="K2794" s="480" t="n"/>
      <c r="L2794" s="480" t="n"/>
      <c r="M2794" s="480" t="n"/>
      <c r="N2794" s="490" t="n"/>
      <c r="O2794" s="398" t="n"/>
      <c r="HM2794" s="5" t="n"/>
      <c r="HN2794" s="5" t="n"/>
      <c r="HO2794" s="5" t="n"/>
      <c r="HP2794" s="5" t="n"/>
      <c r="HQ2794" s="5" t="n"/>
      <c r="HR2794" s="5" t="n"/>
      <c r="HS2794" s="5" t="n"/>
    </row>
    <row r="2795">
      <c r="C2795" s="2" t="n"/>
      <c r="G2795" s="480" t="n"/>
      <c r="H2795" s="2" t="n"/>
      <c r="I2795" s="2" t="n"/>
      <c r="K2795" s="480" t="n"/>
      <c r="L2795" s="480" t="n"/>
      <c r="M2795" s="480" t="n"/>
      <c r="N2795" s="490" t="n"/>
      <c r="O2795" s="398" t="n"/>
      <c r="HM2795" s="5" t="n"/>
      <c r="HN2795" s="5" t="n"/>
      <c r="HO2795" s="5" t="n"/>
      <c r="HP2795" s="5" t="n"/>
      <c r="HQ2795" s="5" t="n"/>
      <c r="HR2795" s="5" t="n"/>
      <c r="HS2795" s="5" t="n"/>
    </row>
    <row r="2796">
      <c r="C2796" s="2" t="n"/>
      <c r="G2796" s="480" t="n"/>
      <c r="H2796" s="2" t="n"/>
      <c r="I2796" s="2" t="n"/>
      <c r="K2796" s="480" t="n"/>
      <c r="L2796" s="480" t="n"/>
      <c r="M2796" s="480" t="n"/>
      <c r="N2796" s="490" t="n"/>
      <c r="O2796" s="398" t="n"/>
      <c r="HM2796" s="5" t="n"/>
      <c r="HN2796" s="5" t="n"/>
      <c r="HO2796" s="5" t="n"/>
      <c r="HP2796" s="5" t="n"/>
      <c r="HQ2796" s="5" t="n"/>
      <c r="HR2796" s="5" t="n"/>
      <c r="HS2796" s="5" t="n"/>
    </row>
    <row r="2797">
      <c r="C2797" s="2" t="n"/>
      <c r="G2797" s="480" t="n"/>
      <c r="H2797" s="2" t="n"/>
      <c r="I2797" s="2" t="n"/>
      <c r="K2797" s="480" t="n"/>
      <c r="L2797" s="480" t="n"/>
      <c r="M2797" s="480" t="n"/>
      <c r="N2797" s="490" t="n"/>
      <c r="O2797" s="398" t="n"/>
      <c r="HM2797" s="5" t="n"/>
      <c r="HN2797" s="5" t="n"/>
      <c r="HO2797" s="5" t="n"/>
      <c r="HP2797" s="5" t="n"/>
      <c r="HQ2797" s="5" t="n"/>
      <c r="HR2797" s="5" t="n"/>
      <c r="HS2797" s="5" t="n"/>
    </row>
    <row r="2798">
      <c r="C2798" s="2" t="n"/>
      <c r="G2798" s="480" t="n"/>
      <c r="H2798" s="2" t="n"/>
      <c r="I2798" s="2" t="n"/>
      <c r="K2798" s="480" t="n"/>
      <c r="L2798" s="480" t="n"/>
      <c r="M2798" s="480" t="n"/>
      <c r="N2798" s="490" t="n"/>
      <c r="O2798" s="398" t="n"/>
      <c r="HM2798" s="5" t="n"/>
      <c r="HN2798" s="5" t="n"/>
      <c r="HO2798" s="5" t="n"/>
      <c r="HP2798" s="5" t="n"/>
      <c r="HQ2798" s="5" t="n"/>
      <c r="HR2798" s="5" t="n"/>
      <c r="HS2798" s="5" t="n"/>
    </row>
    <row r="2799">
      <c r="C2799" s="2" t="n"/>
      <c r="G2799" s="480" t="n"/>
      <c r="H2799" s="2" t="n"/>
      <c r="I2799" s="2" t="n"/>
      <c r="K2799" s="480" t="n"/>
      <c r="L2799" s="480" t="n"/>
      <c r="M2799" s="480" t="n"/>
      <c r="N2799" s="490" t="n"/>
      <c r="O2799" s="398" t="n"/>
      <c r="HM2799" s="5" t="n"/>
      <c r="HN2799" s="5" t="n"/>
      <c r="HO2799" s="5" t="n"/>
      <c r="HP2799" s="5" t="n"/>
      <c r="HQ2799" s="5" t="n"/>
      <c r="HR2799" s="5" t="n"/>
      <c r="HS2799" s="5" t="n"/>
    </row>
    <row r="2800">
      <c r="C2800" s="2" t="n"/>
      <c r="G2800" s="480" t="n"/>
      <c r="H2800" s="2" t="n"/>
      <c r="I2800" s="2" t="n"/>
      <c r="K2800" s="480" t="n"/>
      <c r="L2800" s="480" t="n"/>
      <c r="M2800" s="480" t="n"/>
      <c r="N2800" s="490" t="n"/>
      <c r="O2800" s="398" t="n"/>
      <c r="HM2800" s="5" t="n"/>
      <c r="HN2800" s="5" t="n"/>
      <c r="HO2800" s="5" t="n"/>
      <c r="HP2800" s="5" t="n"/>
      <c r="HQ2800" s="5" t="n"/>
      <c r="HR2800" s="5" t="n"/>
      <c r="HS2800" s="5" t="n"/>
    </row>
    <row r="2801">
      <c r="C2801" s="2" t="n"/>
      <c r="G2801" s="480" t="n"/>
      <c r="H2801" s="2" t="n"/>
      <c r="I2801" s="2" t="n"/>
      <c r="K2801" s="480" t="n"/>
      <c r="L2801" s="480" t="n"/>
      <c r="M2801" s="480" t="n"/>
      <c r="N2801" s="490" t="n"/>
      <c r="O2801" s="398" t="n"/>
      <c r="HM2801" s="5" t="n"/>
      <c r="HN2801" s="5" t="n"/>
      <c r="HO2801" s="5" t="n"/>
      <c r="HP2801" s="5" t="n"/>
      <c r="HQ2801" s="5" t="n"/>
      <c r="HR2801" s="5" t="n"/>
      <c r="HS2801" s="5" t="n"/>
    </row>
    <row r="2802">
      <c r="C2802" s="2" t="n"/>
      <c r="G2802" s="480" t="n"/>
      <c r="H2802" s="2" t="n"/>
      <c r="I2802" s="2" t="n"/>
      <c r="K2802" s="480" t="n"/>
      <c r="L2802" s="480" t="n"/>
      <c r="M2802" s="480" t="n"/>
      <c r="N2802" s="490" t="n"/>
      <c r="O2802" s="398" t="n"/>
      <c r="HM2802" s="5" t="n"/>
      <c r="HN2802" s="5" t="n"/>
      <c r="HO2802" s="5" t="n"/>
      <c r="HP2802" s="5" t="n"/>
      <c r="HQ2802" s="5" t="n"/>
      <c r="HR2802" s="5" t="n"/>
      <c r="HS2802" s="5" t="n"/>
    </row>
    <row r="2803">
      <c r="C2803" s="2" t="n"/>
      <c r="G2803" s="480" t="n"/>
      <c r="H2803" s="2" t="n"/>
      <c r="I2803" s="2" t="n"/>
      <c r="K2803" s="480" t="n"/>
      <c r="L2803" s="480" t="n"/>
      <c r="M2803" s="480" t="n"/>
      <c r="N2803" s="490" t="n"/>
      <c r="O2803" s="398" t="n"/>
      <c r="HM2803" s="5" t="n"/>
      <c r="HN2803" s="5" t="n"/>
      <c r="HO2803" s="5" t="n"/>
      <c r="HP2803" s="5" t="n"/>
      <c r="HQ2803" s="5" t="n"/>
      <c r="HR2803" s="5" t="n"/>
      <c r="HS2803" s="5" t="n"/>
    </row>
    <row r="2804">
      <c r="C2804" s="2" t="n"/>
      <c r="G2804" s="480" t="n"/>
      <c r="H2804" s="2" t="n"/>
      <c r="I2804" s="2" t="n"/>
      <c r="K2804" s="480" t="n"/>
      <c r="L2804" s="480" t="n"/>
      <c r="M2804" s="480" t="n"/>
      <c r="N2804" s="490" t="n"/>
      <c r="O2804" s="398" t="n"/>
      <c r="HM2804" s="5" t="n"/>
      <c r="HN2804" s="5" t="n"/>
      <c r="HO2804" s="5" t="n"/>
      <c r="HP2804" s="5" t="n"/>
      <c r="HQ2804" s="5" t="n"/>
      <c r="HR2804" s="5" t="n"/>
      <c r="HS2804" s="5" t="n"/>
    </row>
    <row r="2805">
      <c r="C2805" s="2" t="n"/>
      <c r="G2805" s="480" t="n"/>
      <c r="H2805" s="2" t="n"/>
      <c r="I2805" s="2" t="n"/>
      <c r="K2805" s="480" t="n"/>
      <c r="L2805" s="480" t="n"/>
      <c r="M2805" s="480" t="n"/>
      <c r="N2805" s="490" t="n"/>
      <c r="O2805" s="398" t="n"/>
      <c r="HM2805" s="5" t="n"/>
      <c r="HN2805" s="5" t="n"/>
      <c r="HO2805" s="5" t="n"/>
      <c r="HP2805" s="5" t="n"/>
      <c r="HQ2805" s="5" t="n"/>
      <c r="HR2805" s="5" t="n"/>
      <c r="HS2805" s="5" t="n"/>
    </row>
    <row r="2806">
      <c r="C2806" s="2" t="n"/>
      <c r="G2806" s="480" t="n"/>
      <c r="H2806" s="2" t="n"/>
      <c r="I2806" s="2" t="n"/>
      <c r="K2806" s="480" t="n"/>
      <c r="L2806" s="480" t="n"/>
      <c r="M2806" s="480" t="n"/>
      <c r="N2806" s="490" t="n"/>
      <c r="O2806" s="398" t="n"/>
      <c r="HM2806" s="5" t="n"/>
      <c r="HN2806" s="5" t="n"/>
      <c r="HO2806" s="5" t="n"/>
      <c r="HP2806" s="5" t="n"/>
      <c r="HQ2806" s="5" t="n"/>
      <c r="HR2806" s="5" t="n"/>
      <c r="HS2806" s="5" t="n"/>
    </row>
    <row r="2807">
      <c r="C2807" s="2" t="n"/>
      <c r="G2807" s="480" t="n"/>
      <c r="H2807" s="2" t="n"/>
      <c r="I2807" s="2" t="n"/>
      <c r="K2807" s="480" t="n"/>
      <c r="L2807" s="480" t="n"/>
      <c r="M2807" s="480" t="n"/>
      <c r="N2807" s="490" t="n"/>
      <c r="O2807" s="398" t="n"/>
      <c r="HM2807" s="5" t="n"/>
      <c r="HN2807" s="5" t="n"/>
      <c r="HO2807" s="5" t="n"/>
      <c r="HP2807" s="5" t="n"/>
      <c r="HQ2807" s="5" t="n"/>
      <c r="HR2807" s="5" t="n"/>
      <c r="HS2807" s="5" t="n"/>
    </row>
    <row r="2808">
      <c r="C2808" s="2" t="n"/>
      <c r="G2808" s="480" t="n"/>
      <c r="H2808" s="2" t="n"/>
      <c r="I2808" s="2" t="n"/>
      <c r="K2808" s="480" t="n"/>
      <c r="L2808" s="480" t="n"/>
      <c r="M2808" s="480" t="n"/>
      <c r="N2808" s="490" t="n"/>
      <c r="O2808" s="398" t="n"/>
      <c r="HM2808" s="5" t="n"/>
      <c r="HN2808" s="5" t="n"/>
      <c r="HO2808" s="5" t="n"/>
      <c r="HP2808" s="5" t="n"/>
      <c r="HQ2808" s="5" t="n"/>
      <c r="HR2808" s="5" t="n"/>
      <c r="HS2808" s="5" t="n"/>
    </row>
    <row r="2809">
      <c r="C2809" s="2" t="n"/>
      <c r="G2809" s="480" t="n"/>
      <c r="H2809" s="2" t="n"/>
      <c r="I2809" s="2" t="n"/>
      <c r="K2809" s="480" t="n"/>
      <c r="L2809" s="480" t="n"/>
      <c r="M2809" s="480" t="n"/>
      <c r="N2809" s="490" t="n"/>
      <c r="O2809" s="398" t="n"/>
      <c r="HM2809" s="5" t="n"/>
      <c r="HN2809" s="5" t="n"/>
      <c r="HO2809" s="5" t="n"/>
      <c r="HP2809" s="5" t="n"/>
      <c r="HQ2809" s="5" t="n"/>
      <c r="HR2809" s="5" t="n"/>
      <c r="HS2809" s="5" t="n"/>
    </row>
    <row r="2810">
      <c r="C2810" s="2" t="n"/>
      <c r="G2810" s="480" t="n"/>
      <c r="H2810" s="2" t="n"/>
      <c r="I2810" s="2" t="n"/>
      <c r="K2810" s="480" t="n"/>
      <c r="L2810" s="480" t="n"/>
      <c r="M2810" s="480" t="n"/>
      <c r="N2810" s="490" t="n"/>
      <c r="O2810" s="398" t="n"/>
      <c r="HM2810" s="5" t="n"/>
      <c r="HN2810" s="5" t="n"/>
      <c r="HO2810" s="5" t="n"/>
      <c r="HP2810" s="5" t="n"/>
      <c r="HQ2810" s="5" t="n"/>
      <c r="HR2810" s="5" t="n"/>
      <c r="HS2810" s="5" t="n"/>
    </row>
    <row r="2811">
      <c r="C2811" s="2" t="n"/>
      <c r="G2811" s="480" t="n"/>
      <c r="H2811" s="2" t="n"/>
      <c r="I2811" s="2" t="n"/>
      <c r="K2811" s="480" t="n"/>
      <c r="L2811" s="480" t="n"/>
      <c r="M2811" s="480" t="n"/>
      <c r="N2811" s="490" t="n"/>
      <c r="O2811" s="398" t="n"/>
      <c r="HM2811" s="5" t="n"/>
      <c r="HN2811" s="5" t="n"/>
      <c r="HO2811" s="5" t="n"/>
      <c r="HP2811" s="5" t="n"/>
      <c r="HQ2811" s="5" t="n"/>
      <c r="HR2811" s="5" t="n"/>
      <c r="HS2811" s="5" t="n"/>
    </row>
    <row r="2812">
      <c r="C2812" s="2" t="n"/>
      <c r="G2812" s="480" t="n"/>
      <c r="H2812" s="2" t="n"/>
      <c r="I2812" s="2" t="n"/>
      <c r="K2812" s="480" t="n"/>
      <c r="L2812" s="480" t="n"/>
      <c r="M2812" s="480" t="n"/>
      <c r="N2812" s="490" t="n"/>
      <c r="O2812" s="398" t="n"/>
      <c r="HM2812" s="5" t="n"/>
      <c r="HN2812" s="5" t="n"/>
      <c r="HO2812" s="5" t="n"/>
      <c r="HP2812" s="5" t="n"/>
      <c r="HQ2812" s="5" t="n"/>
      <c r="HR2812" s="5" t="n"/>
      <c r="HS2812" s="5" t="n"/>
    </row>
    <row r="2813">
      <c r="C2813" s="2" t="n"/>
      <c r="G2813" s="480" t="n"/>
      <c r="H2813" s="2" t="n"/>
      <c r="I2813" s="2" t="n"/>
      <c r="K2813" s="480" t="n"/>
      <c r="L2813" s="480" t="n"/>
      <c r="M2813" s="480" t="n"/>
      <c r="N2813" s="490" t="n"/>
      <c r="O2813" s="398" t="n"/>
      <c r="HM2813" s="5" t="n"/>
      <c r="HN2813" s="5" t="n"/>
      <c r="HO2813" s="5" t="n"/>
      <c r="HP2813" s="5" t="n"/>
      <c r="HQ2813" s="5" t="n"/>
      <c r="HR2813" s="5" t="n"/>
      <c r="HS2813" s="5" t="n"/>
    </row>
    <row r="2814">
      <c r="C2814" s="2" t="n"/>
      <c r="G2814" s="480" t="n"/>
      <c r="H2814" s="2" t="n"/>
      <c r="I2814" s="2" t="n"/>
      <c r="K2814" s="480" t="n"/>
      <c r="L2814" s="480" t="n"/>
      <c r="M2814" s="480" t="n"/>
      <c r="N2814" s="490" t="n"/>
      <c r="O2814" s="398" t="n"/>
      <c r="HM2814" s="5" t="n"/>
      <c r="HN2814" s="5" t="n"/>
      <c r="HO2814" s="5" t="n"/>
      <c r="HP2814" s="5" t="n"/>
      <c r="HQ2814" s="5" t="n"/>
      <c r="HR2814" s="5" t="n"/>
      <c r="HS2814" s="5" t="n"/>
    </row>
    <row r="2815">
      <c r="C2815" s="2" t="n"/>
      <c r="G2815" s="480" t="n"/>
      <c r="H2815" s="2" t="n"/>
      <c r="I2815" s="2" t="n"/>
      <c r="K2815" s="480" t="n"/>
      <c r="L2815" s="480" t="n"/>
      <c r="M2815" s="480" t="n"/>
      <c r="N2815" s="490" t="n"/>
      <c r="O2815" s="398" t="n"/>
      <c r="HM2815" s="5" t="n"/>
      <c r="HN2815" s="5" t="n"/>
      <c r="HO2815" s="5" t="n"/>
      <c r="HP2815" s="5" t="n"/>
      <c r="HQ2815" s="5" t="n"/>
      <c r="HR2815" s="5" t="n"/>
      <c r="HS2815" s="5" t="n"/>
    </row>
    <row r="2816">
      <c r="C2816" s="2" t="n"/>
      <c r="G2816" s="480" t="n"/>
      <c r="H2816" s="2" t="n"/>
      <c r="I2816" s="2" t="n"/>
      <c r="K2816" s="480" t="n"/>
      <c r="L2816" s="480" t="n"/>
      <c r="M2816" s="480" t="n"/>
      <c r="N2816" s="490" t="n"/>
      <c r="O2816" s="398" t="n"/>
      <c r="HM2816" s="5" t="n"/>
      <c r="HN2816" s="5" t="n"/>
      <c r="HO2816" s="5" t="n"/>
      <c r="HP2816" s="5" t="n"/>
      <c r="HQ2816" s="5" t="n"/>
      <c r="HR2816" s="5" t="n"/>
      <c r="HS2816" s="5" t="n"/>
    </row>
    <row r="2817">
      <c r="C2817" s="2" t="n"/>
      <c r="G2817" s="480" t="n"/>
      <c r="H2817" s="2" t="n"/>
      <c r="I2817" s="2" t="n"/>
      <c r="K2817" s="480" t="n"/>
      <c r="L2817" s="480" t="n"/>
      <c r="M2817" s="480" t="n"/>
      <c r="N2817" s="490" t="n"/>
      <c r="O2817" s="398" t="n"/>
      <c r="HM2817" s="5" t="n"/>
      <c r="HN2817" s="5" t="n"/>
      <c r="HO2817" s="5" t="n"/>
      <c r="HP2817" s="5" t="n"/>
      <c r="HQ2817" s="5" t="n"/>
      <c r="HR2817" s="5" t="n"/>
      <c r="HS2817" s="5" t="n"/>
    </row>
    <row r="2818">
      <c r="C2818" s="2" t="n"/>
      <c r="G2818" s="480" t="n"/>
      <c r="H2818" s="2" t="n"/>
      <c r="I2818" s="2" t="n"/>
      <c r="K2818" s="480" t="n"/>
      <c r="L2818" s="480" t="n"/>
      <c r="M2818" s="480" t="n"/>
      <c r="N2818" s="490" t="n"/>
      <c r="O2818" s="398" t="n"/>
      <c r="HM2818" s="5" t="n"/>
      <c r="HN2818" s="5" t="n"/>
      <c r="HO2818" s="5" t="n"/>
      <c r="HP2818" s="5" t="n"/>
      <c r="HQ2818" s="5" t="n"/>
      <c r="HR2818" s="5" t="n"/>
      <c r="HS2818" s="5" t="n"/>
    </row>
    <row r="2819">
      <c r="C2819" s="2" t="n"/>
      <c r="G2819" s="480" t="n"/>
      <c r="H2819" s="2" t="n"/>
      <c r="I2819" s="2" t="n"/>
      <c r="K2819" s="480" t="n"/>
      <c r="L2819" s="480" t="n"/>
      <c r="M2819" s="480" t="n"/>
      <c r="N2819" s="490" t="n"/>
      <c r="O2819" s="398" t="n"/>
      <c r="HM2819" s="5" t="n"/>
      <c r="HN2819" s="5" t="n"/>
      <c r="HO2819" s="5" t="n"/>
      <c r="HP2819" s="5" t="n"/>
      <c r="HQ2819" s="5" t="n"/>
      <c r="HR2819" s="5" t="n"/>
      <c r="HS2819" s="5" t="n"/>
    </row>
    <row r="2820">
      <c r="C2820" s="2" t="n"/>
      <c r="G2820" s="480" t="n"/>
      <c r="H2820" s="2" t="n"/>
      <c r="I2820" s="2" t="n"/>
      <c r="K2820" s="480" t="n"/>
      <c r="L2820" s="480" t="n"/>
      <c r="M2820" s="480" t="n"/>
      <c r="N2820" s="490" t="n"/>
      <c r="O2820" s="398" t="n"/>
      <c r="HM2820" s="5" t="n"/>
      <c r="HN2820" s="5" t="n"/>
      <c r="HO2820" s="5" t="n"/>
      <c r="HP2820" s="5" t="n"/>
      <c r="HQ2820" s="5" t="n"/>
      <c r="HR2820" s="5" t="n"/>
      <c r="HS2820" s="5" t="n"/>
    </row>
    <row r="2821">
      <c r="C2821" s="2" t="n"/>
      <c r="G2821" s="480" t="n"/>
      <c r="H2821" s="2" t="n"/>
      <c r="I2821" s="2" t="n"/>
      <c r="K2821" s="480" t="n"/>
      <c r="L2821" s="480" t="n"/>
      <c r="M2821" s="480" t="n"/>
      <c r="N2821" s="490" t="n"/>
      <c r="O2821" s="398" t="n"/>
      <c r="HM2821" s="5" t="n"/>
      <c r="HN2821" s="5" t="n"/>
      <c r="HO2821" s="5" t="n"/>
      <c r="HP2821" s="5" t="n"/>
      <c r="HQ2821" s="5" t="n"/>
      <c r="HR2821" s="5" t="n"/>
      <c r="HS2821" s="5" t="n"/>
    </row>
    <row r="2822">
      <c r="C2822" s="2" t="n"/>
      <c r="G2822" s="480" t="n"/>
      <c r="H2822" s="2" t="n"/>
      <c r="I2822" s="2" t="n"/>
      <c r="K2822" s="480" t="n"/>
      <c r="L2822" s="480" t="n"/>
      <c r="M2822" s="480" t="n"/>
      <c r="N2822" s="490" t="n"/>
      <c r="O2822" s="398" t="n"/>
      <c r="HM2822" s="5" t="n"/>
      <c r="HN2822" s="5" t="n"/>
      <c r="HO2822" s="5" t="n"/>
      <c r="HP2822" s="5" t="n"/>
      <c r="HQ2822" s="5" t="n"/>
      <c r="HR2822" s="5" t="n"/>
      <c r="HS2822" s="5" t="n"/>
    </row>
    <row r="2823">
      <c r="C2823" s="2" t="n"/>
      <c r="G2823" s="480" t="n"/>
      <c r="H2823" s="2" t="n"/>
      <c r="I2823" s="2" t="n"/>
      <c r="K2823" s="480" t="n"/>
      <c r="L2823" s="480" t="n"/>
      <c r="M2823" s="480" t="n"/>
      <c r="N2823" s="490" t="n"/>
      <c r="O2823" s="398" t="n"/>
      <c r="HM2823" s="5" t="n"/>
      <c r="HN2823" s="5" t="n"/>
      <c r="HO2823" s="5" t="n"/>
      <c r="HP2823" s="5" t="n"/>
      <c r="HQ2823" s="5" t="n"/>
      <c r="HR2823" s="5" t="n"/>
      <c r="HS2823" s="5" t="n"/>
    </row>
    <row r="2824">
      <c r="C2824" s="2" t="n"/>
      <c r="G2824" s="480" t="n"/>
      <c r="H2824" s="2" t="n"/>
      <c r="I2824" s="2" t="n"/>
      <c r="K2824" s="480" t="n"/>
      <c r="L2824" s="480" t="n"/>
      <c r="M2824" s="480" t="n"/>
      <c r="N2824" s="490" t="n"/>
      <c r="O2824" s="398" t="n"/>
      <c r="HM2824" s="5" t="n"/>
      <c r="HN2824" s="5" t="n"/>
      <c r="HO2824" s="5" t="n"/>
      <c r="HP2824" s="5" t="n"/>
      <c r="HQ2824" s="5" t="n"/>
      <c r="HR2824" s="5" t="n"/>
      <c r="HS2824" s="5" t="n"/>
    </row>
    <row r="2825">
      <c r="C2825" s="2" t="n"/>
      <c r="G2825" s="480" t="n"/>
      <c r="H2825" s="2" t="n"/>
      <c r="I2825" s="2" t="n"/>
      <c r="K2825" s="480" t="n"/>
      <c r="L2825" s="480" t="n"/>
      <c r="M2825" s="480" t="n"/>
      <c r="N2825" s="490" t="n"/>
      <c r="O2825" s="398" t="n"/>
      <c r="HM2825" s="5" t="n"/>
      <c r="HN2825" s="5" t="n"/>
      <c r="HO2825" s="5" t="n"/>
      <c r="HP2825" s="5" t="n"/>
      <c r="HQ2825" s="5" t="n"/>
      <c r="HR2825" s="5" t="n"/>
      <c r="HS2825" s="5" t="n"/>
    </row>
    <row r="2826">
      <c r="C2826" s="2" t="n"/>
      <c r="G2826" s="480" t="n"/>
      <c r="H2826" s="2" t="n"/>
      <c r="I2826" s="2" t="n"/>
      <c r="K2826" s="480" t="n"/>
      <c r="L2826" s="480" t="n"/>
      <c r="M2826" s="480" t="n"/>
      <c r="N2826" s="490" t="n"/>
      <c r="O2826" s="398" t="n"/>
      <c r="HM2826" s="5" t="n"/>
      <c r="HN2826" s="5" t="n"/>
      <c r="HO2826" s="5" t="n"/>
      <c r="HP2826" s="5" t="n"/>
      <c r="HQ2826" s="5" t="n"/>
      <c r="HR2826" s="5" t="n"/>
      <c r="HS2826" s="5" t="n"/>
    </row>
    <row r="2827">
      <c r="C2827" s="2" t="n"/>
      <c r="G2827" s="480" t="n"/>
      <c r="H2827" s="2" t="n"/>
      <c r="I2827" s="2" t="n"/>
      <c r="K2827" s="480" t="n"/>
      <c r="L2827" s="480" t="n"/>
      <c r="M2827" s="480" t="n"/>
      <c r="N2827" s="490" t="n"/>
      <c r="O2827" s="398" t="n"/>
      <c r="HM2827" s="5" t="n"/>
      <c r="HN2827" s="5" t="n"/>
      <c r="HO2827" s="5" t="n"/>
      <c r="HP2827" s="5" t="n"/>
      <c r="HQ2827" s="5" t="n"/>
      <c r="HR2827" s="5" t="n"/>
      <c r="HS2827" s="5" t="n"/>
    </row>
    <row r="2828">
      <c r="C2828" s="2" t="n"/>
      <c r="G2828" s="480" t="n"/>
      <c r="H2828" s="2" t="n"/>
      <c r="I2828" s="2" t="n"/>
      <c r="K2828" s="480" t="n"/>
      <c r="L2828" s="480" t="n"/>
      <c r="M2828" s="480" t="n"/>
      <c r="N2828" s="490" t="n"/>
      <c r="O2828" s="398" t="n"/>
      <c r="HM2828" s="5" t="n"/>
      <c r="HN2828" s="5" t="n"/>
      <c r="HO2828" s="5" t="n"/>
      <c r="HP2828" s="5" t="n"/>
      <c r="HQ2828" s="5" t="n"/>
      <c r="HR2828" s="5" t="n"/>
      <c r="HS2828" s="5" t="n"/>
    </row>
    <row r="2829">
      <c r="C2829" s="2" t="n"/>
      <c r="G2829" s="480" t="n"/>
      <c r="H2829" s="2" t="n"/>
      <c r="I2829" s="2" t="n"/>
      <c r="K2829" s="480" t="n"/>
      <c r="L2829" s="480" t="n"/>
      <c r="M2829" s="480" t="n"/>
      <c r="N2829" s="490" t="n"/>
      <c r="O2829" s="398" t="n"/>
      <c r="HM2829" s="5" t="n"/>
      <c r="HN2829" s="5" t="n"/>
      <c r="HO2829" s="5" t="n"/>
      <c r="HP2829" s="5" t="n"/>
      <c r="HQ2829" s="5" t="n"/>
      <c r="HR2829" s="5" t="n"/>
      <c r="HS2829" s="5" t="n"/>
    </row>
    <row r="2830">
      <c r="C2830" s="2" t="n"/>
      <c r="G2830" s="480" t="n"/>
      <c r="H2830" s="2" t="n"/>
      <c r="I2830" s="2" t="n"/>
      <c r="K2830" s="480" t="n"/>
      <c r="L2830" s="480" t="n"/>
      <c r="M2830" s="480" t="n"/>
      <c r="N2830" s="490" t="n"/>
      <c r="O2830" s="398" t="n"/>
      <c r="HM2830" s="5" t="n"/>
      <c r="HN2830" s="5" t="n"/>
      <c r="HO2830" s="5" t="n"/>
      <c r="HP2830" s="5" t="n"/>
      <c r="HQ2830" s="5" t="n"/>
      <c r="HR2830" s="5" t="n"/>
      <c r="HS2830" s="5" t="n"/>
    </row>
    <row r="2831">
      <c r="C2831" s="2" t="n"/>
      <c r="G2831" s="480" t="n"/>
      <c r="H2831" s="2" t="n"/>
      <c r="I2831" s="2" t="n"/>
      <c r="K2831" s="480" t="n"/>
      <c r="L2831" s="480" t="n"/>
      <c r="M2831" s="480" t="n"/>
      <c r="N2831" s="490" t="n"/>
      <c r="O2831" s="398" t="n"/>
      <c r="HM2831" s="5" t="n"/>
      <c r="HN2831" s="5" t="n"/>
      <c r="HO2831" s="5" t="n"/>
      <c r="HP2831" s="5" t="n"/>
      <c r="HQ2831" s="5" t="n"/>
      <c r="HR2831" s="5" t="n"/>
      <c r="HS2831" s="5" t="n"/>
    </row>
    <row r="2832">
      <c r="C2832" s="2" t="n"/>
      <c r="G2832" s="480" t="n"/>
      <c r="H2832" s="2" t="n"/>
      <c r="I2832" s="2" t="n"/>
      <c r="K2832" s="480" t="n"/>
      <c r="L2832" s="480" t="n"/>
      <c r="M2832" s="480" t="n"/>
      <c r="N2832" s="490" t="n"/>
      <c r="O2832" s="398" t="n"/>
      <c r="HM2832" s="5" t="n"/>
      <c r="HN2832" s="5" t="n"/>
      <c r="HO2832" s="5" t="n"/>
      <c r="HP2832" s="5" t="n"/>
      <c r="HQ2832" s="5" t="n"/>
      <c r="HR2832" s="5" t="n"/>
      <c r="HS2832" s="5" t="n"/>
    </row>
    <row r="2833">
      <c r="C2833" s="2" t="n"/>
      <c r="G2833" s="480" t="n"/>
      <c r="H2833" s="2" t="n"/>
      <c r="I2833" s="2" t="n"/>
      <c r="K2833" s="480" t="n"/>
      <c r="L2833" s="480" t="n"/>
      <c r="M2833" s="480" t="n"/>
      <c r="N2833" s="490" t="n"/>
      <c r="O2833" s="398" t="n"/>
      <c r="HM2833" s="5" t="n"/>
      <c r="HN2833" s="5" t="n"/>
      <c r="HO2833" s="5" t="n"/>
      <c r="HP2833" s="5" t="n"/>
      <c r="HQ2833" s="5" t="n"/>
      <c r="HR2833" s="5" t="n"/>
      <c r="HS2833" s="5" t="n"/>
    </row>
    <row r="2834">
      <c r="C2834" s="2" t="n"/>
      <c r="G2834" s="480" t="n"/>
      <c r="H2834" s="2" t="n"/>
      <c r="I2834" s="2" t="n"/>
      <c r="K2834" s="480" t="n"/>
      <c r="L2834" s="480" t="n"/>
      <c r="M2834" s="480" t="n"/>
      <c r="N2834" s="490" t="n"/>
      <c r="O2834" s="398" t="n"/>
      <c r="HM2834" s="5" t="n"/>
      <c r="HN2834" s="5" t="n"/>
      <c r="HO2834" s="5" t="n"/>
      <c r="HP2834" s="5" t="n"/>
      <c r="HQ2834" s="5" t="n"/>
      <c r="HR2834" s="5" t="n"/>
      <c r="HS2834" s="5" t="n"/>
    </row>
    <row r="2835">
      <c r="C2835" s="2" t="n"/>
      <c r="G2835" s="480" t="n"/>
      <c r="H2835" s="2" t="n"/>
      <c r="I2835" s="2" t="n"/>
      <c r="K2835" s="480" t="n"/>
      <c r="L2835" s="480" t="n"/>
      <c r="M2835" s="480" t="n"/>
      <c r="N2835" s="490" t="n"/>
      <c r="O2835" s="398" t="n"/>
      <c r="HM2835" s="5" t="n"/>
      <c r="HN2835" s="5" t="n"/>
      <c r="HO2835" s="5" t="n"/>
      <c r="HP2835" s="5" t="n"/>
      <c r="HQ2835" s="5" t="n"/>
      <c r="HR2835" s="5" t="n"/>
      <c r="HS2835" s="5" t="n"/>
    </row>
    <row r="2836">
      <c r="C2836" s="2" t="n"/>
      <c r="G2836" s="480" t="n"/>
      <c r="H2836" s="2" t="n"/>
      <c r="I2836" s="2" t="n"/>
      <c r="K2836" s="480" t="n"/>
      <c r="L2836" s="480" t="n"/>
      <c r="M2836" s="480" t="n"/>
      <c r="N2836" s="490" t="n"/>
      <c r="O2836" s="398" t="n"/>
      <c r="HM2836" s="5" t="n"/>
      <c r="HN2836" s="5" t="n"/>
      <c r="HO2836" s="5" t="n"/>
      <c r="HP2836" s="5" t="n"/>
      <c r="HQ2836" s="5" t="n"/>
      <c r="HR2836" s="5" t="n"/>
      <c r="HS2836" s="5" t="n"/>
    </row>
    <row r="2837">
      <c r="C2837" s="2" t="n"/>
      <c r="G2837" s="480" t="n"/>
      <c r="H2837" s="2" t="n"/>
      <c r="I2837" s="2" t="n"/>
      <c r="K2837" s="480" t="n"/>
      <c r="L2837" s="480" t="n"/>
      <c r="M2837" s="480" t="n"/>
      <c r="N2837" s="490" t="n"/>
      <c r="O2837" s="398" t="n"/>
      <c r="HM2837" s="5" t="n"/>
      <c r="HN2837" s="5" t="n"/>
      <c r="HO2837" s="5" t="n"/>
      <c r="HP2837" s="5" t="n"/>
      <c r="HQ2837" s="5" t="n"/>
      <c r="HR2837" s="5" t="n"/>
      <c r="HS2837" s="5" t="n"/>
    </row>
    <row r="2838">
      <c r="C2838" s="2" t="n"/>
      <c r="G2838" s="480" t="n"/>
      <c r="H2838" s="2" t="n"/>
      <c r="I2838" s="2" t="n"/>
      <c r="K2838" s="480" t="n"/>
      <c r="L2838" s="480" t="n"/>
      <c r="M2838" s="480" t="n"/>
      <c r="N2838" s="490" t="n"/>
      <c r="O2838" s="398" t="n"/>
      <c r="HM2838" s="5" t="n"/>
      <c r="HN2838" s="5" t="n"/>
      <c r="HO2838" s="5" t="n"/>
      <c r="HP2838" s="5" t="n"/>
      <c r="HQ2838" s="5" t="n"/>
      <c r="HR2838" s="5" t="n"/>
      <c r="HS2838" s="5" t="n"/>
    </row>
    <row r="2839">
      <c r="C2839" s="2" t="n"/>
      <c r="G2839" s="480" t="n"/>
      <c r="H2839" s="2" t="n"/>
      <c r="I2839" s="2" t="n"/>
      <c r="K2839" s="480" t="n"/>
      <c r="L2839" s="480" t="n"/>
      <c r="M2839" s="480" t="n"/>
      <c r="N2839" s="490" t="n"/>
      <c r="O2839" s="398" t="n"/>
      <c r="HM2839" s="5" t="n"/>
      <c r="HN2839" s="5" t="n"/>
      <c r="HO2839" s="5" t="n"/>
      <c r="HP2839" s="5" t="n"/>
      <c r="HQ2839" s="5" t="n"/>
      <c r="HR2839" s="5" t="n"/>
      <c r="HS2839" s="5" t="n"/>
    </row>
    <row r="2840">
      <c r="C2840" s="2" t="n"/>
      <c r="G2840" s="480" t="n"/>
      <c r="H2840" s="2" t="n"/>
      <c r="I2840" s="2" t="n"/>
      <c r="K2840" s="480" t="n"/>
      <c r="L2840" s="480" t="n"/>
      <c r="M2840" s="480" t="n"/>
      <c r="N2840" s="490" t="n"/>
      <c r="O2840" s="398" t="n"/>
      <c r="HM2840" s="5" t="n"/>
      <c r="HN2840" s="5" t="n"/>
      <c r="HO2840" s="5" t="n"/>
      <c r="HP2840" s="5" t="n"/>
      <c r="HQ2840" s="5" t="n"/>
      <c r="HR2840" s="5" t="n"/>
      <c r="HS2840" s="5" t="n"/>
    </row>
    <row r="2841">
      <c r="C2841" s="2" t="n"/>
      <c r="G2841" s="480" t="n"/>
      <c r="H2841" s="2" t="n"/>
      <c r="I2841" s="2" t="n"/>
      <c r="K2841" s="480" t="n"/>
      <c r="L2841" s="480" t="n"/>
      <c r="M2841" s="480" t="n"/>
      <c r="N2841" s="490" t="n"/>
      <c r="O2841" s="398" t="n"/>
      <c r="HM2841" s="5" t="n"/>
      <c r="HN2841" s="5" t="n"/>
      <c r="HO2841" s="5" t="n"/>
      <c r="HP2841" s="5" t="n"/>
      <c r="HQ2841" s="5" t="n"/>
      <c r="HR2841" s="5" t="n"/>
      <c r="HS2841" s="5" t="n"/>
    </row>
    <row r="2842">
      <c r="C2842" s="2" t="n"/>
      <c r="G2842" s="480" t="n"/>
      <c r="H2842" s="2" t="n"/>
      <c r="I2842" s="2" t="n"/>
      <c r="K2842" s="480" t="n"/>
      <c r="L2842" s="480" t="n"/>
      <c r="M2842" s="480" t="n"/>
      <c r="N2842" s="490" t="n"/>
      <c r="O2842" s="398" t="n"/>
      <c r="HM2842" s="5" t="n"/>
      <c r="HN2842" s="5" t="n"/>
      <c r="HO2842" s="5" t="n"/>
      <c r="HP2842" s="5" t="n"/>
      <c r="HQ2842" s="5" t="n"/>
      <c r="HR2842" s="5" t="n"/>
      <c r="HS2842" s="5" t="n"/>
    </row>
    <row r="2843">
      <c r="C2843" s="2" t="n"/>
      <c r="G2843" s="480" t="n"/>
      <c r="H2843" s="2" t="n"/>
      <c r="I2843" s="2" t="n"/>
      <c r="K2843" s="480" t="n"/>
      <c r="L2843" s="480" t="n"/>
      <c r="M2843" s="480" t="n"/>
      <c r="N2843" s="490" t="n"/>
      <c r="O2843" s="398" t="n"/>
      <c r="HM2843" s="5" t="n"/>
      <c r="HN2843" s="5" t="n"/>
      <c r="HO2843" s="5" t="n"/>
      <c r="HP2843" s="5" t="n"/>
      <c r="HQ2843" s="5" t="n"/>
      <c r="HR2843" s="5" t="n"/>
      <c r="HS2843" s="5" t="n"/>
    </row>
    <row r="2844">
      <c r="C2844" s="2" t="n"/>
      <c r="G2844" s="480" t="n"/>
      <c r="H2844" s="2" t="n"/>
      <c r="I2844" s="2" t="n"/>
      <c r="K2844" s="480" t="n"/>
      <c r="L2844" s="480" t="n"/>
      <c r="M2844" s="480" t="n"/>
      <c r="N2844" s="490" t="n"/>
      <c r="O2844" s="398" t="n"/>
      <c r="HM2844" s="5" t="n"/>
      <c r="HN2844" s="5" t="n"/>
      <c r="HO2844" s="5" t="n"/>
      <c r="HP2844" s="5" t="n"/>
      <c r="HQ2844" s="5" t="n"/>
      <c r="HR2844" s="5" t="n"/>
      <c r="HS2844" s="5" t="n"/>
    </row>
    <row r="2845">
      <c r="C2845" s="2" t="n"/>
      <c r="G2845" s="480" t="n"/>
      <c r="H2845" s="2" t="n"/>
      <c r="I2845" s="2" t="n"/>
      <c r="K2845" s="480" t="n"/>
      <c r="L2845" s="480" t="n"/>
      <c r="M2845" s="480" t="n"/>
      <c r="N2845" s="490" t="n"/>
      <c r="O2845" s="398" t="n"/>
      <c r="HM2845" s="5" t="n"/>
      <c r="HN2845" s="5" t="n"/>
      <c r="HO2845" s="5" t="n"/>
      <c r="HP2845" s="5" t="n"/>
      <c r="HQ2845" s="5" t="n"/>
      <c r="HR2845" s="5" t="n"/>
      <c r="HS2845" s="5" t="n"/>
    </row>
    <row r="2846">
      <c r="C2846" s="2" t="n"/>
      <c r="G2846" s="480" t="n"/>
      <c r="H2846" s="2" t="n"/>
      <c r="I2846" s="2" t="n"/>
      <c r="K2846" s="480" t="n"/>
      <c r="L2846" s="480" t="n"/>
      <c r="M2846" s="480" t="n"/>
      <c r="N2846" s="490" t="n"/>
      <c r="O2846" s="398" t="n"/>
      <c r="HM2846" s="5" t="n"/>
      <c r="HN2846" s="5" t="n"/>
      <c r="HO2846" s="5" t="n"/>
      <c r="HP2846" s="5" t="n"/>
      <c r="HQ2846" s="5" t="n"/>
      <c r="HR2846" s="5" t="n"/>
      <c r="HS2846" s="5" t="n"/>
    </row>
    <row r="2847">
      <c r="C2847" s="2" t="n"/>
      <c r="G2847" s="480" t="n"/>
      <c r="H2847" s="2" t="n"/>
      <c r="I2847" s="2" t="n"/>
      <c r="K2847" s="480" t="n"/>
      <c r="L2847" s="480" t="n"/>
      <c r="M2847" s="480" t="n"/>
      <c r="N2847" s="490" t="n"/>
      <c r="O2847" s="398" t="n"/>
      <c r="HM2847" s="5" t="n"/>
      <c r="HN2847" s="5" t="n"/>
      <c r="HO2847" s="5" t="n"/>
      <c r="HP2847" s="5" t="n"/>
      <c r="HQ2847" s="5" t="n"/>
      <c r="HR2847" s="5" t="n"/>
      <c r="HS2847" s="5" t="n"/>
    </row>
    <row r="2848">
      <c r="C2848" s="2" t="n"/>
      <c r="G2848" s="480" t="n"/>
      <c r="H2848" s="2" t="n"/>
      <c r="I2848" s="2" t="n"/>
      <c r="K2848" s="480" t="n"/>
      <c r="L2848" s="480" t="n"/>
      <c r="M2848" s="480" t="n"/>
      <c r="N2848" s="490" t="n"/>
      <c r="O2848" s="398" t="n"/>
      <c r="HM2848" s="5" t="n"/>
      <c r="HN2848" s="5" t="n"/>
      <c r="HO2848" s="5" t="n"/>
      <c r="HP2848" s="5" t="n"/>
      <c r="HQ2848" s="5" t="n"/>
      <c r="HR2848" s="5" t="n"/>
      <c r="HS2848" s="5" t="n"/>
    </row>
    <row r="2849">
      <c r="C2849" s="2" t="n"/>
      <c r="G2849" s="480" t="n"/>
      <c r="H2849" s="2" t="n"/>
      <c r="I2849" s="2" t="n"/>
      <c r="K2849" s="480" t="n"/>
      <c r="L2849" s="480" t="n"/>
      <c r="M2849" s="480" t="n"/>
      <c r="N2849" s="490" t="n"/>
      <c r="O2849" s="398" t="n"/>
      <c r="HM2849" s="5" t="n"/>
      <c r="HN2849" s="5" t="n"/>
      <c r="HO2849" s="5" t="n"/>
      <c r="HP2849" s="5" t="n"/>
      <c r="HQ2849" s="5" t="n"/>
      <c r="HR2849" s="5" t="n"/>
      <c r="HS2849" s="5" t="n"/>
    </row>
    <row r="2850">
      <c r="C2850" s="2" t="n"/>
      <c r="G2850" s="480" t="n"/>
      <c r="H2850" s="2" t="n"/>
      <c r="I2850" s="2" t="n"/>
      <c r="K2850" s="480" t="n"/>
      <c r="L2850" s="480" t="n"/>
      <c r="M2850" s="480" t="n"/>
      <c r="N2850" s="490" t="n"/>
      <c r="O2850" s="398" t="n"/>
      <c r="HM2850" s="5" t="n"/>
      <c r="HN2850" s="5" t="n"/>
      <c r="HO2850" s="5" t="n"/>
      <c r="HP2850" s="5" t="n"/>
      <c r="HQ2850" s="5" t="n"/>
      <c r="HR2850" s="5" t="n"/>
      <c r="HS2850" s="5" t="n"/>
    </row>
    <row r="2851">
      <c r="C2851" s="2" t="n"/>
      <c r="G2851" s="480" t="n"/>
      <c r="H2851" s="2" t="n"/>
      <c r="I2851" s="2" t="n"/>
      <c r="K2851" s="480" t="n"/>
      <c r="L2851" s="480" t="n"/>
      <c r="M2851" s="480" t="n"/>
      <c r="N2851" s="490" t="n"/>
      <c r="O2851" s="398" t="n"/>
      <c r="HM2851" s="5" t="n"/>
      <c r="HN2851" s="5" t="n"/>
      <c r="HO2851" s="5" t="n"/>
      <c r="HP2851" s="5" t="n"/>
      <c r="HQ2851" s="5" t="n"/>
      <c r="HR2851" s="5" t="n"/>
      <c r="HS2851" s="5" t="n"/>
    </row>
    <row r="2852">
      <c r="C2852" s="2" t="n"/>
      <c r="G2852" s="480" t="n"/>
      <c r="H2852" s="2" t="n"/>
      <c r="I2852" s="2" t="n"/>
      <c r="K2852" s="480" t="n"/>
      <c r="L2852" s="480" t="n"/>
      <c r="M2852" s="480" t="n"/>
      <c r="N2852" s="490" t="n"/>
      <c r="O2852" s="398" t="n"/>
      <c r="HM2852" s="5" t="n"/>
      <c r="HN2852" s="5" t="n"/>
      <c r="HO2852" s="5" t="n"/>
      <c r="HP2852" s="5" t="n"/>
      <c r="HQ2852" s="5" t="n"/>
      <c r="HR2852" s="5" t="n"/>
      <c r="HS2852" s="5" t="n"/>
    </row>
    <row r="2853">
      <c r="C2853" s="2" t="n"/>
      <c r="G2853" s="480" t="n"/>
      <c r="H2853" s="2" t="n"/>
      <c r="I2853" s="2" t="n"/>
      <c r="K2853" s="480" t="n"/>
      <c r="L2853" s="480" t="n"/>
      <c r="M2853" s="480" t="n"/>
      <c r="N2853" s="490" t="n"/>
      <c r="O2853" s="398" t="n"/>
      <c r="HM2853" s="5" t="n"/>
      <c r="HN2853" s="5" t="n"/>
      <c r="HO2853" s="5" t="n"/>
      <c r="HP2853" s="5" t="n"/>
      <c r="HQ2853" s="5" t="n"/>
      <c r="HR2853" s="5" t="n"/>
      <c r="HS2853" s="5" t="n"/>
    </row>
    <row r="2854">
      <c r="C2854" s="2" t="n"/>
      <c r="G2854" s="480" t="n"/>
      <c r="H2854" s="2" t="n"/>
      <c r="I2854" s="2" t="n"/>
      <c r="K2854" s="480" t="n"/>
      <c r="L2854" s="480" t="n"/>
      <c r="M2854" s="480" t="n"/>
      <c r="N2854" s="490" t="n"/>
      <c r="O2854" s="398" t="n"/>
      <c r="HM2854" s="5" t="n"/>
      <c r="HN2854" s="5" t="n"/>
      <c r="HO2854" s="5" t="n"/>
      <c r="HP2854" s="5" t="n"/>
      <c r="HQ2854" s="5" t="n"/>
      <c r="HR2854" s="5" t="n"/>
      <c r="HS2854" s="5" t="n"/>
    </row>
    <row r="2855">
      <c r="C2855" s="2" t="n"/>
      <c r="G2855" s="480" t="n"/>
      <c r="H2855" s="2" t="n"/>
      <c r="I2855" s="2" t="n"/>
      <c r="K2855" s="480" t="n"/>
      <c r="L2855" s="480" t="n"/>
      <c r="M2855" s="480" t="n"/>
      <c r="N2855" s="490" t="n"/>
      <c r="O2855" s="398" t="n"/>
      <c r="HM2855" s="5" t="n"/>
      <c r="HN2855" s="5" t="n"/>
      <c r="HO2855" s="5" t="n"/>
      <c r="HP2855" s="5" t="n"/>
      <c r="HQ2855" s="5" t="n"/>
      <c r="HR2855" s="5" t="n"/>
      <c r="HS2855" s="5" t="n"/>
    </row>
    <row r="2856">
      <c r="C2856" s="2" t="n"/>
      <c r="G2856" s="480" t="n"/>
      <c r="H2856" s="2" t="n"/>
      <c r="I2856" s="2" t="n"/>
      <c r="K2856" s="480" t="n"/>
      <c r="L2856" s="480" t="n"/>
      <c r="M2856" s="480" t="n"/>
      <c r="N2856" s="490" t="n"/>
      <c r="O2856" s="398" t="n"/>
      <c r="HM2856" s="5" t="n"/>
      <c r="HN2856" s="5" t="n"/>
      <c r="HO2856" s="5" t="n"/>
      <c r="HP2856" s="5" t="n"/>
      <c r="HQ2856" s="5" t="n"/>
      <c r="HR2856" s="5" t="n"/>
      <c r="HS2856" s="5" t="n"/>
    </row>
    <row r="2857">
      <c r="C2857" s="2" t="n"/>
      <c r="G2857" s="480" t="n"/>
      <c r="H2857" s="2" t="n"/>
      <c r="I2857" s="2" t="n"/>
      <c r="K2857" s="480" t="n"/>
      <c r="L2857" s="480" t="n"/>
      <c r="M2857" s="480" t="n"/>
      <c r="N2857" s="490" t="n"/>
      <c r="O2857" s="398" t="n"/>
      <c r="HM2857" s="5" t="n"/>
      <c r="HN2857" s="5" t="n"/>
      <c r="HO2857" s="5" t="n"/>
      <c r="HP2857" s="5" t="n"/>
      <c r="HQ2857" s="5" t="n"/>
      <c r="HR2857" s="5" t="n"/>
      <c r="HS2857" s="5" t="n"/>
    </row>
    <row r="2858">
      <c r="C2858" s="2" t="n"/>
      <c r="G2858" s="480" t="n"/>
      <c r="H2858" s="2" t="n"/>
      <c r="I2858" s="2" t="n"/>
      <c r="K2858" s="480" t="n"/>
      <c r="L2858" s="480" t="n"/>
      <c r="M2858" s="480" t="n"/>
      <c r="N2858" s="490" t="n"/>
      <c r="O2858" s="398" t="n"/>
      <c r="HM2858" s="5" t="n"/>
      <c r="HN2858" s="5" t="n"/>
      <c r="HO2858" s="5" t="n"/>
      <c r="HP2858" s="5" t="n"/>
      <c r="HQ2858" s="5" t="n"/>
      <c r="HR2858" s="5" t="n"/>
      <c r="HS2858" s="5" t="n"/>
    </row>
    <row r="2859">
      <c r="C2859" s="2" t="n"/>
      <c r="G2859" s="480" t="n"/>
      <c r="H2859" s="2" t="n"/>
      <c r="I2859" s="2" t="n"/>
      <c r="K2859" s="480" t="n"/>
      <c r="L2859" s="480" t="n"/>
      <c r="M2859" s="480" t="n"/>
      <c r="N2859" s="490" t="n"/>
      <c r="O2859" s="398" t="n"/>
      <c r="HM2859" s="5" t="n"/>
      <c r="HN2859" s="5" t="n"/>
      <c r="HO2859" s="5" t="n"/>
      <c r="HP2859" s="5" t="n"/>
      <c r="HQ2859" s="5" t="n"/>
      <c r="HR2859" s="5" t="n"/>
      <c r="HS2859" s="5" t="n"/>
    </row>
    <row r="2860">
      <c r="C2860" s="2" t="n"/>
      <c r="G2860" s="480" t="n"/>
      <c r="H2860" s="2" t="n"/>
      <c r="I2860" s="2" t="n"/>
      <c r="K2860" s="480" t="n"/>
      <c r="L2860" s="480" t="n"/>
      <c r="M2860" s="480" t="n"/>
      <c r="N2860" s="490" t="n"/>
      <c r="O2860" s="398" t="n"/>
      <c r="HM2860" s="5" t="n"/>
      <c r="HN2860" s="5" t="n"/>
      <c r="HO2860" s="5" t="n"/>
      <c r="HP2860" s="5" t="n"/>
      <c r="HQ2860" s="5" t="n"/>
      <c r="HR2860" s="5" t="n"/>
      <c r="HS2860" s="5" t="n"/>
    </row>
    <row r="2861">
      <c r="C2861" s="2" t="n"/>
      <c r="G2861" s="480" t="n"/>
      <c r="H2861" s="2" t="n"/>
      <c r="I2861" s="2" t="n"/>
      <c r="K2861" s="480" t="n"/>
      <c r="L2861" s="480" t="n"/>
      <c r="M2861" s="480" t="n"/>
      <c r="N2861" s="490" t="n"/>
      <c r="O2861" s="398" t="n"/>
      <c r="HM2861" s="5" t="n"/>
      <c r="HN2861" s="5" t="n"/>
      <c r="HO2861" s="5" t="n"/>
      <c r="HP2861" s="5" t="n"/>
      <c r="HQ2861" s="5" t="n"/>
      <c r="HR2861" s="5" t="n"/>
      <c r="HS2861" s="5" t="n"/>
    </row>
    <row r="2862">
      <c r="C2862" s="2" t="n"/>
      <c r="G2862" s="480" t="n"/>
      <c r="H2862" s="2" t="n"/>
      <c r="I2862" s="2" t="n"/>
      <c r="K2862" s="480" t="n"/>
      <c r="L2862" s="480" t="n"/>
      <c r="M2862" s="480" t="n"/>
      <c r="N2862" s="490" t="n"/>
      <c r="O2862" s="398" t="n"/>
      <c r="HM2862" s="5" t="n"/>
      <c r="HN2862" s="5" t="n"/>
      <c r="HO2862" s="5" t="n"/>
      <c r="HP2862" s="5" t="n"/>
      <c r="HQ2862" s="5" t="n"/>
      <c r="HR2862" s="5" t="n"/>
      <c r="HS2862" s="5" t="n"/>
    </row>
    <row r="2863">
      <c r="C2863" s="2" t="n"/>
      <c r="G2863" s="480" t="n"/>
      <c r="H2863" s="2" t="n"/>
      <c r="I2863" s="2" t="n"/>
      <c r="K2863" s="480" t="n"/>
      <c r="L2863" s="480" t="n"/>
      <c r="M2863" s="480" t="n"/>
      <c r="N2863" s="490" t="n"/>
      <c r="O2863" s="398" t="n"/>
      <c r="HM2863" s="5" t="n"/>
      <c r="HN2863" s="5" t="n"/>
      <c r="HO2863" s="5" t="n"/>
      <c r="HP2863" s="5" t="n"/>
      <c r="HQ2863" s="5" t="n"/>
      <c r="HR2863" s="5" t="n"/>
      <c r="HS2863" s="5" t="n"/>
    </row>
    <row r="2864">
      <c r="C2864" s="2" t="n"/>
      <c r="G2864" s="480" t="n"/>
      <c r="H2864" s="2" t="n"/>
      <c r="I2864" s="2" t="n"/>
      <c r="K2864" s="480" t="n"/>
      <c r="L2864" s="480" t="n"/>
      <c r="M2864" s="480" t="n"/>
      <c r="N2864" s="490" t="n"/>
      <c r="O2864" s="398" t="n"/>
      <c r="HM2864" s="5" t="n"/>
      <c r="HN2864" s="5" t="n"/>
      <c r="HO2864" s="5" t="n"/>
      <c r="HP2864" s="5" t="n"/>
      <c r="HQ2864" s="5" t="n"/>
      <c r="HR2864" s="5" t="n"/>
      <c r="HS2864" s="5" t="n"/>
    </row>
    <row r="2865">
      <c r="C2865" s="2" t="n"/>
      <c r="G2865" s="480" t="n"/>
      <c r="H2865" s="2" t="n"/>
      <c r="I2865" s="2" t="n"/>
      <c r="K2865" s="480" t="n"/>
      <c r="L2865" s="480" t="n"/>
      <c r="M2865" s="480" t="n"/>
      <c r="N2865" s="490" t="n"/>
      <c r="O2865" s="398" t="n"/>
      <c r="HM2865" s="5" t="n"/>
      <c r="HN2865" s="5" t="n"/>
      <c r="HO2865" s="5" t="n"/>
      <c r="HP2865" s="5" t="n"/>
      <c r="HQ2865" s="5" t="n"/>
      <c r="HR2865" s="5" t="n"/>
      <c r="HS2865" s="5" t="n"/>
    </row>
    <row r="2866">
      <c r="C2866" s="2" t="n"/>
      <c r="G2866" s="480" t="n"/>
      <c r="H2866" s="2" t="n"/>
      <c r="I2866" s="2" t="n"/>
      <c r="K2866" s="480" t="n"/>
      <c r="L2866" s="480" t="n"/>
      <c r="M2866" s="480" t="n"/>
      <c r="N2866" s="490" t="n"/>
      <c r="O2866" s="398" t="n"/>
      <c r="HM2866" s="5" t="n"/>
      <c r="HN2866" s="5" t="n"/>
      <c r="HO2866" s="5" t="n"/>
      <c r="HP2866" s="5" t="n"/>
      <c r="HQ2866" s="5" t="n"/>
      <c r="HR2866" s="5" t="n"/>
      <c r="HS2866" s="5" t="n"/>
    </row>
    <row r="2867">
      <c r="C2867" s="2" t="n"/>
      <c r="G2867" s="480" t="n"/>
      <c r="H2867" s="2" t="n"/>
      <c r="I2867" s="2" t="n"/>
      <c r="K2867" s="480" t="n"/>
      <c r="L2867" s="480" t="n"/>
      <c r="M2867" s="480" t="n"/>
      <c r="N2867" s="490" t="n"/>
      <c r="O2867" s="398" t="n"/>
      <c r="HM2867" s="5" t="n"/>
      <c r="HN2867" s="5" t="n"/>
      <c r="HO2867" s="5" t="n"/>
      <c r="HP2867" s="5" t="n"/>
      <c r="HQ2867" s="5" t="n"/>
      <c r="HR2867" s="5" t="n"/>
      <c r="HS2867" s="5" t="n"/>
    </row>
    <row r="2868">
      <c r="C2868" s="2" t="n"/>
      <c r="G2868" s="480" t="n"/>
      <c r="H2868" s="2" t="n"/>
      <c r="I2868" s="2" t="n"/>
      <c r="K2868" s="480" t="n"/>
      <c r="L2868" s="480" t="n"/>
      <c r="M2868" s="480" t="n"/>
      <c r="N2868" s="490" t="n"/>
      <c r="O2868" s="398" t="n"/>
      <c r="HM2868" s="5" t="n"/>
      <c r="HN2868" s="5" t="n"/>
      <c r="HO2868" s="5" t="n"/>
      <c r="HP2868" s="5" t="n"/>
      <c r="HQ2868" s="5" t="n"/>
      <c r="HR2868" s="5" t="n"/>
      <c r="HS2868" s="5" t="n"/>
    </row>
    <row r="2869">
      <c r="C2869" s="2" t="n"/>
      <c r="G2869" s="480" t="n"/>
      <c r="H2869" s="2" t="n"/>
      <c r="I2869" s="2" t="n"/>
      <c r="K2869" s="480" t="n"/>
      <c r="L2869" s="480" t="n"/>
      <c r="M2869" s="480" t="n"/>
      <c r="N2869" s="490" t="n"/>
      <c r="O2869" s="398" t="n"/>
      <c r="HM2869" s="5" t="n"/>
      <c r="HN2869" s="5" t="n"/>
      <c r="HO2869" s="5" t="n"/>
      <c r="HP2869" s="5" t="n"/>
      <c r="HQ2869" s="5" t="n"/>
      <c r="HR2869" s="5" t="n"/>
      <c r="HS2869" s="5" t="n"/>
    </row>
    <row r="2870">
      <c r="C2870" s="2" t="n"/>
      <c r="G2870" s="480" t="n"/>
      <c r="H2870" s="2" t="n"/>
      <c r="I2870" s="2" t="n"/>
      <c r="K2870" s="480" t="n"/>
      <c r="L2870" s="480" t="n"/>
      <c r="M2870" s="480" t="n"/>
      <c r="N2870" s="490" t="n"/>
      <c r="O2870" s="398" t="n"/>
      <c r="HM2870" s="5" t="n"/>
      <c r="HN2870" s="5" t="n"/>
      <c r="HO2870" s="5" t="n"/>
      <c r="HP2870" s="5" t="n"/>
      <c r="HQ2870" s="5" t="n"/>
      <c r="HR2870" s="5" t="n"/>
      <c r="HS2870" s="5" t="n"/>
    </row>
    <row r="2871">
      <c r="C2871" s="2" t="n"/>
      <c r="G2871" s="480" t="n"/>
      <c r="H2871" s="2" t="n"/>
      <c r="I2871" s="2" t="n"/>
      <c r="K2871" s="480" t="n"/>
      <c r="L2871" s="480" t="n"/>
      <c r="M2871" s="480" t="n"/>
      <c r="N2871" s="490" t="n"/>
      <c r="O2871" s="398" t="n"/>
      <c r="HM2871" s="5" t="n"/>
      <c r="HN2871" s="5" t="n"/>
      <c r="HO2871" s="5" t="n"/>
      <c r="HP2871" s="5" t="n"/>
      <c r="HQ2871" s="5" t="n"/>
      <c r="HR2871" s="5" t="n"/>
      <c r="HS2871" s="5" t="n"/>
    </row>
    <row r="2872">
      <c r="C2872" s="2" t="n"/>
      <c r="G2872" s="480" t="n"/>
      <c r="H2872" s="2" t="n"/>
      <c r="I2872" s="2" t="n"/>
      <c r="K2872" s="480" t="n"/>
      <c r="L2872" s="480" t="n"/>
      <c r="M2872" s="480" t="n"/>
      <c r="N2872" s="490" t="n"/>
      <c r="O2872" s="398" t="n"/>
      <c r="HM2872" s="5" t="n"/>
      <c r="HN2872" s="5" t="n"/>
      <c r="HO2872" s="5" t="n"/>
      <c r="HP2872" s="5" t="n"/>
      <c r="HQ2872" s="5" t="n"/>
      <c r="HR2872" s="5" t="n"/>
      <c r="HS2872" s="5" t="n"/>
    </row>
    <row r="2873">
      <c r="C2873" s="2" t="n"/>
      <c r="G2873" s="480" t="n"/>
      <c r="H2873" s="2" t="n"/>
      <c r="I2873" s="2" t="n"/>
      <c r="K2873" s="480" t="n"/>
      <c r="L2873" s="480" t="n"/>
      <c r="M2873" s="480" t="n"/>
      <c r="N2873" s="490" t="n"/>
      <c r="O2873" s="398" t="n"/>
      <c r="HM2873" s="5" t="n"/>
      <c r="HN2873" s="5" t="n"/>
      <c r="HO2873" s="5" t="n"/>
      <c r="HP2873" s="5" t="n"/>
      <c r="HQ2873" s="5" t="n"/>
      <c r="HR2873" s="5" t="n"/>
      <c r="HS2873" s="5" t="n"/>
    </row>
    <row r="2874">
      <c r="C2874" s="2" t="n"/>
      <c r="G2874" s="480" t="n"/>
      <c r="H2874" s="2" t="n"/>
      <c r="I2874" s="2" t="n"/>
      <c r="K2874" s="480" t="n"/>
      <c r="L2874" s="480" t="n"/>
      <c r="M2874" s="480" t="n"/>
      <c r="N2874" s="490" t="n"/>
      <c r="O2874" s="398" t="n"/>
      <c r="HM2874" s="5" t="n"/>
      <c r="HN2874" s="5" t="n"/>
      <c r="HO2874" s="5" t="n"/>
      <c r="HP2874" s="5" t="n"/>
      <c r="HQ2874" s="5" t="n"/>
      <c r="HR2874" s="5" t="n"/>
      <c r="HS2874" s="5" t="n"/>
    </row>
    <row r="2875">
      <c r="C2875" s="2" t="n"/>
      <c r="G2875" s="480" t="n"/>
      <c r="H2875" s="2" t="n"/>
      <c r="I2875" s="2" t="n"/>
      <c r="K2875" s="480" t="n"/>
      <c r="L2875" s="480" t="n"/>
      <c r="M2875" s="480" t="n"/>
      <c r="N2875" s="490" t="n"/>
      <c r="O2875" s="398" t="n"/>
      <c r="HM2875" s="5" t="n"/>
      <c r="HN2875" s="5" t="n"/>
      <c r="HO2875" s="5" t="n"/>
      <c r="HP2875" s="5" t="n"/>
      <c r="HQ2875" s="5" t="n"/>
      <c r="HR2875" s="5" t="n"/>
      <c r="HS2875" s="5" t="n"/>
    </row>
    <row r="2876">
      <c r="C2876" s="2" t="n"/>
      <c r="G2876" s="480" t="n"/>
      <c r="H2876" s="2" t="n"/>
      <c r="I2876" s="2" t="n"/>
      <c r="K2876" s="480" t="n"/>
      <c r="L2876" s="480" t="n"/>
      <c r="M2876" s="480" t="n"/>
      <c r="N2876" s="490" t="n"/>
      <c r="O2876" s="398" t="n"/>
      <c r="HM2876" s="5" t="n"/>
      <c r="HN2876" s="5" t="n"/>
      <c r="HO2876" s="5" t="n"/>
      <c r="HP2876" s="5" t="n"/>
      <c r="HQ2876" s="5" t="n"/>
      <c r="HR2876" s="5" t="n"/>
      <c r="HS2876" s="5" t="n"/>
    </row>
    <row r="2877">
      <c r="C2877" s="2" t="n"/>
      <c r="G2877" s="480" t="n"/>
      <c r="H2877" s="2" t="n"/>
      <c r="I2877" s="2" t="n"/>
      <c r="K2877" s="480" t="n"/>
      <c r="L2877" s="480" t="n"/>
      <c r="M2877" s="480" t="n"/>
      <c r="N2877" s="490" t="n"/>
      <c r="O2877" s="398" t="n"/>
      <c r="HM2877" s="5" t="n"/>
      <c r="HN2877" s="5" t="n"/>
      <c r="HO2877" s="5" t="n"/>
      <c r="HP2877" s="5" t="n"/>
      <c r="HQ2877" s="5" t="n"/>
      <c r="HR2877" s="5" t="n"/>
      <c r="HS2877" s="5" t="n"/>
    </row>
    <row r="2878">
      <c r="C2878" s="2" t="n"/>
      <c r="G2878" s="480" t="n"/>
      <c r="H2878" s="2" t="n"/>
      <c r="I2878" s="2" t="n"/>
      <c r="K2878" s="480" t="n"/>
      <c r="L2878" s="480" t="n"/>
      <c r="M2878" s="480" t="n"/>
      <c r="N2878" s="490" t="n"/>
      <c r="O2878" s="398" t="n"/>
      <c r="HM2878" s="5" t="n"/>
      <c r="HN2878" s="5" t="n"/>
      <c r="HO2878" s="5" t="n"/>
      <c r="HP2878" s="5" t="n"/>
      <c r="HQ2878" s="5" t="n"/>
      <c r="HR2878" s="5" t="n"/>
      <c r="HS2878" s="5" t="n"/>
    </row>
    <row r="2879">
      <c r="C2879" s="2" t="n"/>
      <c r="G2879" s="480" t="n"/>
      <c r="H2879" s="2" t="n"/>
      <c r="I2879" s="2" t="n"/>
      <c r="K2879" s="480" t="n"/>
      <c r="L2879" s="480" t="n"/>
      <c r="M2879" s="480" t="n"/>
      <c r="N2879" s="490" t="n"/>
      <c r="O2879" s="398" t="n"/>
      <c r="HM2879" s="5" t="n"/>
      <c r="HN2879" s="5" t="n"/>
      <c r="HO2879" s="5" t="n"/>
      <c r="HP2879" s="5" t="n"/>
      <c r="HQ2879" s="5" t="n"/>
      <c r="HR2879" s="5" t="n"/>
      <c r="HS2879" s="5" t="n"/>
    </row>
    <row r="2880">
      <c r="C2880" s="2" t="n"/>
      <c r="G2880" s="480" t="n"/>
      <c r="H2880" s="2" t="n"/>
      <c r="I2880" s="2" t="n"/>
      <c r="K2880" s="480" t="n"/>
      <c r="L2880" s="480" t="n"/>
      <c r="M2880" s="480" t="n"/>
      <c r="N2880" s="490" t="n"/>
      <c r="O2880" s="398" t="n"/>
      <c r="HM2880" s="5" t="n"/>
      <c r="HN2880" s="5" t="n"/>
      <c r="HO2880" s="5" t="n"/>
      <c r="HP2880" s="5" t="n"/>
      <c r="HQ2880" s="5" t="n"/>
      <c r="HR2880" s="5" t="n"/>
      <c r="HS2880" s="5" t="n"/>
    </row>
    <row r="2881">
      <c r="C2881" s="2" t="n"/>
      <c r="G2881" s="480" t="n"/>
      <c r="H2881" s="2" t="n"/>
      <c r="I2881" s="2" t="n"/>
      <c r="K2881" s="480" t="n"/>
      <c r="L2881" s="480" t="n"/>
      <c r="M2881" s="480" t="n"/>
      <c r="N2881" s="490" t="n"/>
      <c r="O2881" s="398" t="n"/>
      <c r="HM2881" s="5" t="n"/>
      <c r="HN2881" s="5" t="n"/>
      <c r="HO2881" s="5" t="n"/>
      <c r="HP2881" s="5" t="n"/>
      <c r="HQ2881" s="5" t="n"/>
      <c r="HR2881" s="5" t="n"/>
      <c r="HS2881" s="5" t="n"/>
    </row>
    <row r="2882">
      <c r="C2882" s="2" t="n"/>
      <c r="G2882" s="480" t="n"/>
      <c r="H2882" s="2" t="n"/>
      <c r="I2882" s="2" t="n"/>
      <c r="K2882" s="480" t="n"/>
      <c r="L2882" s="480" t="n"/>
      <c r="M2882" s="480" t="n"/>
      <c r="N2882" s="490" t="n"/>
      <c r="O2882" s="398" t="n"/>
      <c r="HM2882" s="5" t="n"/>
      <c r="HN2882" s="5" t="n"/>
      <c r="HO2882" s="5" t="n"/>
      <c r="HP2882" s="5" t="n"/>
      <c r="HQ2882" s="5" t="n"/>
      <c r="HR2882" s="5" t="n"/>
      <c r="HS2882" s="5" t="n"/>
    </row>
    <row r="2883">
      <c r="C2883" s="2" t="n"/>
      <c r="G2883" s="480" t="n"/>
      <c r="H2883" s="2" t="n"/>
      <c r="I2883" s="2" t="n"/>
      <c r="K2883" s="480" t="n"/>
      <c r="L2883" s="480" t="n"/>
      <c r="M2883" s="480" t="n"/>
      <c r="N2883" s="490" t="n"/>
      <c r="O2883" s="398" t="n"/>
      <c r="HM2883" s="5" t="n"/>
      <c r="HN2883" s="5" t="n"/>
      <c r="HO2883" s="5" t="n"/>
      <c r="HP2883" s="5" t="n"/>
      <c r="HQ2883" s="5" t="n"/>
      <c r="HR2883" s="5" t="n"/>
      <c r="HS2883" s="5" t="n"/>
    </row>
    <row r="2884">
      <c r="C2884" s="2" t="n"/>
      <c r="G2884" s="480" t="n"/>
      <c r="H2884" s="2" t="n"/>
      <c r="I2884" s="2" t="n"/>
      <c r="K2884" s="480" t="n"/>
      <c r="L2884" s="480" t="n"/>
      <c r="M2884" s="480" t="n"/>
      <c r="N2884" s="490" t="n"/>
      <c r="O2884" s="398" t="n"/>
      <c r="HM2884" s="5" t="n"/>
      <c r="HN2884" s="5" t="n"/>
      <c r="HO2884" s="5" t="n"/>
      <c r="HP2884" s="5" t="n"/>
      <c r="HQ2884" s="5" t="n"/>
      <c r="HR2884" s="5" t="n"/>
      <c r="HS2884" s="5" t="n"/>
    </row>
    <row r="2885">
      <c r="C2885" s="2" t="n"/>
      <c r="G2885" s="480" t="n"/>
      <c r="H2885" s="2" t="n"/>
      <c r="I2885" s="2" t="n"/>
      <c r="K2885" s="480" t="n"/>
      <c r="L2885" s="480" t="n"/>
      <c r="M2885" s="480" t="n"/>
      <c r="N2885" s="490" t="n"/>
      <c r="O2885" s="398" t="n"/>
      <c r="HM2885" s="5" t="n"/>
      <c r="HN2885" s="5" t="n"/>
      <c r="HO2885" s="5" t="n"/>
      <c r="HP2885" s="5" t="n"/>
      <c r="HQ2885" s="5" t="n"/>
      <c r="HR2885" s="5" t="n"/>
      <c r="HS2885" s="5" t="n"/>
    </row>
    <row r="2886">
      <c r="C2886" s="2" t="n"/>
      <c r="G2886" s="480" t="n"/>
      <c r="H2886" s="2" t="n"/>
      <c r="I2886" s="2" t="n"/>
      <c r="K2886" s="480" t="n"/>
      <c r="L2886" s="480" t="n"/>
      <c r="M2886" s="480" t="n"/>
      <c r="N2886" s="490" t="n"/>
      <c r="O2886" s="398" t="n"/>
      <c r="HM2886" s="5" t="n"/>
      <c r="HN2886" s="5" t="n"/>
      <c r="HO2886" s="5" t="n"/>
      <c r="HP2886" s="5" t="n"/>
      <c r="HQ2886" s="5" t="n"/>
      <c r="HR2886" s="5" t="n"/>
      <c r="HS2886" s="5" t="n"/>
    </row>
    <row r="2887">
      <c r="C2887" s="2" t="n"/>
      <c r="G2887" s="480" t="n"/>
      <c r="H2887" s="2" t="n"/>
      <c r="I2887" s="2" t="n"/>
      <c r="K2887" s="480" t="n"/>
      <c r="L2887" s="480" t="n"/>
      <c r="M2887" s="480" t="n"/>
      <c r="N2887" s="490" t="n"/>
      <c r="O2887" s="398" t="n"/>
      <c r="HM2887" s="5" t="n"/>
      <c r="HN2887" s="5" t="n"/>
      <c r="HO2887" s="5" t="n"/>
      <c r="HP2887" s="5" t="n"/>
      <c r="HQ2887" s="5" t="n"/>
      <c r="HR2887" s="5" t="n"/>
      <c r="HS2887" s="5" t="n"/>
    </row>
    <row r="2888">
      <c r="C2888" s="2" t="n"/>
      <c r="G2888" s="480" t="n"/>
      <c r="H2888" s="2" t="n"/>
      <c r="I2888" s="2" t="n"/>
      <c r="K2888" s="480" t="n"/>
      <c r="L2888" s="480" t="n"/>
      <c r="M2888" s="480" t="n"/>
      <c r="N2888" s="490" t="n"/>
      <c r="O2888" s="398" t="n"/>
      <c r="HM2888" s="5" t="n"/>
      <c r="HN2888" s="5" t="n"/>
      <c r="HO2888" s="5" t="n"/>
      <c r="HP2888" s="5" t="n"/>
      <c r="HQ2888" s="5" t="n"/>
      <c r="HR2888" s="5" t="n"/>
      <c r="HS2888" s="5" t="n"/>
    </row>
    <row r="2889">
      <c r="C2889" s="2" t="n"/>
      <c r="G2889" s="480" t="n"/>
      <c r="H2889" s="2" t="n"/>
      <c r="I2889" s="2" t="n"/>
      <c r="K2889" s="480" t="n"/>
      <c r="L2889" s="480" t="n"/>
      <c r="M2889" s="480" t="n"/>
      <c r="N2889" s="490" t="n"/>
      <c r="O2889" s="398" t="n"/>
      <c r="HM2889" s="5" t="n"/>
      <c r="HN2889" s="5" t="n"/>
      <c r="HO2889" s="5" t="n"/>
      <c r="HP2889" s="5" t="n"/>
      <c r="HQ2889" s="5" t="n"/>
      <c r="HR2889" s="5" t="n"/>
      <c r="HS2889" s="5" t="n"/>
    </row>
    <row r="2890">
      <c r="C2890" s="2" t="n"/>
      <c r="G2890" s="480" t="n"/>
      <c r="H2890" s="2" t="n"/>
      <c r="I2890" s="2" t="n"/>
      <c r="K2890" s="480" t="n"/>
      <c r="L2890" s="480" t="n"/>
      <c r="M2890" s="480" t="n"/>
      <c r="N2890" s="490" t="n"/>
      <c r="O2890" s="398" t="n"/>
      <c r="HM2890" s="5" t="n"/>
      <c r="HN2890" s="5" t="n"/>
      <c r="HO2890" s="5" t="n"/>
      <c r="HP2890" s="5" t="n"/>
      <c r="HQ2890" s="5" t="n"/>
      <c r="HR2890" s="5" t="n"/>
      <c r="HS2890" s="5" t="n"/>
    </row>
    <row r="2891">
      <c r="C2891" s="2" t="n"/>
      <c r="G2891" s="480" t="n"/>
      <c r="H2891" s="2" t="n"/>
      <c r="I2891" s="2" t="n"/>
      <c r="K2891" s="480" t="n"/>
      <c r="L2891" s="480" t="n"/>
      <c r="M2891" s="480" t="n"/>
      <c r="N2891" s="490" t="n"/>
      <c r="O2891" s="398" t="n"/>
      <c r="HM2891" s="5" t="n"/>
      <c r="HN2891" s="5" t="n"/>
      <c r="HO2891" s="5" t="n"/>
      <c r="HP2891" s="5" t="n"/>
      <c r="HQ2891" s="5" t="n"/>
      <c r="HR2891" s="5" t="n"/>
      <c r="HS2891" s="5" t="n"/>
    </row>
    <row r="2892">
      <c r="C2892" s="2" t="n"/>
      <c r="G2892" s="480" t="n"/>
      <c r="H2892" s="2" t="n"/>
      <c r="I2892" s="2" t="n"/>
      <c r="K2892" s="480" t="n"/>
      <c r="L2892" s="480" t="n"/>
      <c r="M2892" s="480" t="n"/>
      <c r="N2892" s="490" t="n"/>
      <c r="O2892" s="398" t="n"/>
      <c r="HM2892" s="5" t="n"/>
      <c r="HN2892" s="5" t="n"/>
      <c r="HO2892" s="5" t="n"/>
      <c r="HP2892" s="5" t="n"/>
      <c r="HQ2892" s="5" t="n"/>
      <c r="HR2892" s="5" t="n"/>
      <c r="HS2892" s="5" t="n"/>
    </row>
    <row r="2893">
      <c r="C2893" s="2" t="n"/>
      <c r="G2893" s="480" t="n"/>
      <c r="H2893" s="2" t="n"/>
      <c r="I2893" s="2" t="n"/>
      <c r="K2893" s="480" t="n"/>
      <c r="L2893" s="480" t="n"/>
      <c r="M2893" s="480" t="n"/>
      <c r="N2893" s="490" t="n"/>
      <c r="O2893" s="398" t="n"/>
      <c r="HM2893" s="5" t="n"/>
      <c r="HN2893" s="5" t="n"/>
      <c r="HO2893" s="5" t="n"/>
      <c r="HP2893" s="5" t="n"/>
      <c r="HQ2893" s="5" t="n"/>
      <c r="HR2893" s="5" t="n"/>
      <c r="HS2893" s="5" t="n"/>
    </row>
    <row r="2894">
      <c r="C2894" s="2" t="n"/>
      <c r="G2894" s="480" t="n"/>
      <c r="H2894" s="2" t="n"/>
      <c r="I2894" s="2" t="n"/>
      <c r="K2894" s="480" t="n"/>
      <c r="L2894" s="480" t="n"/>
      <c r="M2894" s="480" t="n"/>
      <c r="N2894" s="490" t="n"/>
      <c r="O2894" s="398" t="n"/>
      <c r="HM2894" s="5" t="n"/>
      <c r="HN2894" s="5" t="n"/>
      <c r="HO2894" s="5" t="n"/>
      <c r="HP2894" s="5" t="n"/>
      <c r="HQ2894" s="5" t="n"/>
      <c r="HR2894" s="5" t="n"/>
      <c r="HS2894" s="5" t="n"/>
    </row>
    <row r="2895">
      <c r="C2895" s="2" t="n"/>
      <c r="G2895" s="480" t="n"/>
      <c r="H2895" s="2" t="n"/>
      <c r="I2895" s="2" t="n"/>
      <c r="K2895" s="480" t="n"/>
      <c r="L2895" s="480" t="n"/>
      <c r="M2895" s="480" t="n"/>
      <c r="N2895" s="490" t="n"/>
      <c r="O2895" s="398" t="n"/>
      <c r="HM2895" s="5" t="n"/>
      <c r="HN2895" s="5" t="n"/>
      <c r="HO2895" s="5" t="n"/>
      <c r="HP2895" s="5" t="n"/>
      <c r="HQ2895" s="5" t="n"/>
      <c r="HR2895" s="5" t="n"/>
      <c r="HS2895" s="5" t="n"/>
    </row>
    <row r="2896">
      <c r="C2896" s="2" t="n"/>
      <c r="G2896" s="480" t="n"/>
      <c r="H2896" s="2" t="n"/>
      <c r="I2896" s="2" t="n"/>
      <c r="K2896" s="480" t="n"/>
      <c r="L2896" s="480" t="n"/>
      <c r="M2896" s="480" t="n"/>
      <c r="N2896" s="490" t="n"/>
      <c r="O2896" s="398" t="n"/>
      <c r="HM2896" s="5" t="n"/>
      <c r="HN2896" s="5" t="n"/>
      <c r="HO2896" s="5" t="n"/>
      <c r="HP2896" s="5" t="n"/>
      <c r="HQ2896" s="5" t="n"/>
      <c r="HR2896" s="5" t="n"/>
      <c r="HS2896" s="5" t="n"/>
    </row>
    <row r="2897">
      <c r="C2897" s="2" t="n"/>
      <c r="G2897" s="480" t="n"/>
      <c r="H2897" s="2" t="n"/>
      <c r="I2897" s="2" t="n"/>
      <c r="K2897" s="480" t="n"/>
      <c r="L2897" s="480" t="n"/>
      <c r="M2897" s="480" t="n"/>
      <c r="N2897" s="490" t="n"/>
      <c r="O2897" s="398" t="n"/>
      <c r="HM2897" s="5" t="n"/>
      <c r="HN2897" s="5" t="n"/>
      <c r="HO2897" s="5" t="n"/>
      <c r="HP2897" s="5" t="n"/>
      <c r="HQ2897" s="5" t="n"/>
      <c r="HR2897" s="5" t="n"/>
      <c r="HS2897" s="5" t="n"/>
    </row>
    <row r="2898">
      <c r="C2898" s="2" t="n"/>
      <c r="G2898" s="480" t="n"/>
      <c r="H2898" s="2" t="n"/>
      <c r="I2898" s="2" t="n"/>
      <c r="K2898" s="480" t="n"/>
      <c r="L2898" s="480" t="n"/>
      <c r="M2898" s="480" t="n"/>
      <c r="N2898" s="490" t="n"/>
      <c r="O2898" s="398" t="n"/>
      <c r="HM2898" s="5" t="n"/>
      <c r="HN2898" s="5" t="n"/>
      <c r="HO2898" s="5" t="n"/>
      <c r="HP2898" s="5" t="n"/>
      <c r="HQ2898" s="5" t="n"/>
      <c r="HR2898" s="5" t="n"/>
      <c r="HS2898" s="5" t="n"/>
    </row>
    <row r="2899">
      <c r="C2899" s="2" t="n"/>
      <c r="G2899" s="480" t="n"/>
      <c r="H2899" s="2" t="n"/>
      <c r="I2899" s="2" t="n"/>
      <c r="K2899" s="480" t="n"/>
      <c r="L2899" s="480" t="n"/>
      <c r="M2899" s="480" t="n"/>
      <c r="N2899" s="490" t="n"/>
      <c r="O2899" s="398" t="n"/>
      <c r="HM2899" s="5" t="n"/>
      <c r="HN2899" s="5" t="n"/>
      <c r="HO2899" s="5" t="n"/>
      <c r="HP2899" s="5" t="n"/>
      <c r="HQ2899" s="5" t="n"/>
      <c r="HR2899" s="5" t="n"/>
      <c r="HS2899" s="5" t="n"/>
    </row>
    <row r="2900">
      <c r="C2900" s="2" t="n"/>
      <c r="G2900" s="480" t="n"/>
      <c r="H2900" s="2" t="n"/>
      <c r="I2900" s="2" t="n"/>
      <c r="K2900" s="480" t="n"/>
      <c r="L2900" s="480" t="n"/>
      <c r="M2900" s="480" t="n"/>
      <c r="N2900" s="490" t="n"/>
      <c r="O2900" s="398" t="n"/>
      <c r="HM2900" s="5" t="n"/>
      <c r="HN2900" s="5" t="n"/>
      <c r="HO2900" s="5" t="n"/>
      <c r="HP2900" s="5" t="n"/>
      <c r="HQ2900" s="5" t="n"/>
      <c r="HR2900" s="5" t="n"/>
      <c r="HS2900" s="5" t="n"/>
    </row>
    <row r="2901">
      <c r="C2901" s="2" t="n"/>
      <c r="G2901" s="480" t="n"/>
      <c r="H2901" s="2" t="n"/>
      <c r="I2901" s="2" t="n"/>
      <c r="K2901" s="480" t="n"/>
      <c r="L2901" s="480" t="n"/>
      <c r="M2901" s="480" t="n"/>
      <c r="N2901" s="490" t="n"/>
      <c r="O2901" s="398" t="n"/>
      <c r="HM2901" s="5" t="n"/>
      <c r="HN2901" s="5" t="n"/>
      <c r="HO2901" s="5" t="n"/>
      <c r="HP2901" s="5" t="n"/>
      <c r="HQ2901" s="5" t="n"/>
      <c r="HR2901" s="5" t="n"/>
      <c r="HS2901" s="5" t="n"/>
    </row>
    <row r="2902">
      <c r="C2902" s="2" t="n"/>
      <c r="G2902" s="480" t="n"/>
      <c r="H2902" s="2" t="n"/>
      <c r="I2902" s="2" t="n"/>
      <c r="K2902" s="480" t="n"/>
      <c r="L2902" s="480" t="n"/>
      <c r="M2902" s="480" t="n"/>
      <c r="N2902" s="490" t="n"/>
      <c r="O2902" s="398" t="n"/>
      <c r="HM2902" s="5" t="n"/>
      <c r="HN2902" s="5" t="n"/>
      <c r="HO2902" s="5" t="n"/>
      <c r="HP2902" s="5" t="n"/>
      <c r="HQ2902" s="5" t="n"/>
      <c r="HR2902" s="5" t="n"/>
      <c r="HS2902" s="5" t="n"/>
    </row>
    <row r="2903">
      <c r="C2903" s="2" t="n"/>
      <c r="G2903" s="480" t="n"/>
      <c r="H2903" s="2" t="n"/>
      <c r="I2903" s="2" t="n"/>
      <c r="K2903" s="480" t="n"/>
      <c r="L2903" s="480" t="n"/>
      <c r="M2903" s="480" t="n"/>
      <c r="N2903" s="490" t="n"/>
      <c r="O2903" s="398" t="n"/>
      <c r="HM2903" s="5" t="n"/>
      <c r="HN2903" s="5" t="n"/>
      <c r="HO2903" s="5" t="n"/>
      <c r="HP2903" s="5" t="n"/>
      <c r="HQ2903" s="5" t="n"/>
      <c r="HR2903" s="5" t="n"/>
      <c r="HS2903" s="5" t="n"/>
    </row>
    <row r="2904">
      <c r="C2904" s="2" t="n"/>
      <c r="G2904" s="480" t="n"/>
      <c r="H2904" s="2" t="n"/>
      <c r="I2904" s="2" t="n"/>
      <c r="K2904" s="480" t="n"/>
      <c r="L2904" s="480" t="n"/>
      <c r="M2904" s="480" t="n"/>
      <c r="N2904" s="490" t="n"/>
      <c r="O2904" s="398" t="n"/>
      <c r="HM2904" s="5" t="n"/>
      <c r="HN2904" s="5" t="n"/>
      <c r="HO2904" s="5" t="n"/>
      <c r="HP2904" s="5" t="n"/>
      <c r="HQ2904" s="5" t="n"/>
      <c r="HR2904" s="5" t="n"/>
      <c r="HS2904" s="5" t="n"/>
    </row>
    <row r="2905">
      <c r="C2905" s="2" t="n"/>
      <c r="G2905" s="480" t="n"/>
      <c r="H2905" s="2" t="n"/>
      <c r="I2905" s="2" t="n"/>
      <c r="K2905" s="480" t="n"/>
      <c r="L2905" s="480" t="n"/>
      <c r="M2905" s="480" t="n"/>
      <c r="N2905" s="490" t="n"/>
      <c r="O2905" s="398" t="n"/>
      <c r="HM2905" s="5" t="n"/>
      <c r="HN2905" s="5" t="n"/>
      <c r="HO2905" s="5" t="n"/>
      <c r="HP2905" s="5" t="n"/>
      <c r="HQ2905" s="5" t="n"/>
      <c r="HR2905" s="5" t="n"/>
      <c r="HS2905" s="5" t="n"/>
    </row>
    <row r="2906">
      <c r="C2906" s="2" t="n"/>
      <c r="G2906" s="480" t="n"/>
      <c r="H2906" s="2" t="n"/>
      <c r="I2906" s="2" t="n"/>
      <c r="K2906" s="480" t="n"/>
      <c r="L2906" s="480" t="n"/>
      <c r="M2906" s="480" t="n"/>
      <c r="N2906" s="490" t="n"/>
      <c r="O2906" s="398" t="n"/>
      <c r="HM2906" s="5" t="n"/>
      <c r="HN2906" s="5" t="n"/>
      <c r="HO2906" s="5" t="n"/>
      <c r="HP2906" s="5" t="n"/>
      <c r="HQ2906" s="5" t="n"/>
      <c r="HR2906" s="5" t="n"/>
      <c r="HS2906" s="5" t="n"/>
    </row>
    <row r="2907">
      <c r="C2907" s="2" t="n"/>
      <c r="G2907" s="480" t="n"/>
      <c r="H2907" s="2" t="n"/>
      <c r="I2907" s="2" t="n"/>
      <c r="K2907" s="480" t="n"/>
      <c r="L2907" s="480" t="n"/>
      <c r="M2907" s="480" t="n"/>
      <c r="N2907" s="490" t="n"/>
      <c r="O2907" s="398" t="n"/>
      <c r="HM2907" s="5" t="n"/>
      <c r="HN2907" s="5" t="n"/>
      <c r="HO2907" s="5" t="n"/>
      <c r="HP2907" s="5" t="n"/>
      <c r="HQ2907" s="5" t="n"/>
      <c r="HR2907" s="5" t="n"/>
      <c r="HS2907" s="5" t="n"/>
    </row>
    <row r="2908">
      <c r="C2908" s="2" t="n"/>
      <c r="G2908" s="480" t="n"/>
      <c r="H2908" s="2" t="n"/>
      <c r="I2908" s="2" t="n"/>
      <c r="K2908" s="480" t="n"/>
      <c r="L2908" s="480" t="n"/>
      <c r="M2908" s="480" t="n"/>
      <c r="N2908" s="490" t="n"/>
      <c r="O2908" s="398" t="n"/>
      <c r="HM2908" s="5" t="n"/>
      <c r="HN2908" s="5" t="n"/>
      <c r="HO2908" s="5" t="n"/>
      <c r="HP2908" s="5" t="n"/>
      <c r="HQ2908" s="5" t="n"/>
      <c r="HR2908" s="5" t="n"/>
      <c r="HS2908" s="5" t="n"/>
    </row>
    <row r="2909">
      <c r="C2909" s="2" t="n"/>
      <c r="G2909" s="480" t="n"/>
      <c r="H2909" s="2" t="n"/>
      <c r="I2909" s="2" t="n"/>
      <c r="K2909" s="480" t="n"/>
      <c r="L2909" s="480" t="n"/>
      <c r="M2909" s="480" t="n"/>
      <c r="N2909" s="490" t="n"/>
      <c r="O2909" s="398" t="n"/>
      <c r="HM2909" s="5" t="n"/>
      <c r="HN2909" s="5" t="n"/>
      <c r="HO2909" s="5" t="n"/>
      <c r="HP2909" s="5" t="n"/>
      <c r="HQ2909" s="5" t="n"/>
      <c r="HR2909" s="5" t="n"/>
      <c r="HS2909" s="5" t="n"/>
    </row>
    <row r="2910">
      <c r="C2910" s="2" t="n"/>
      <c r="G2910" s="480" t="n"/>
      <c r="H2910" s="2" t="n"/>
      <c r="I2910" s="2" t="n"/>
      <c r="K2910" s="480" t="n"/>
      <c r="L2910" s="480" t="n"/>
      <c r="M2910" s="480" t="n"/>
      <c r="N2910" s="490" t="n"/>
      <c r="O2910" s="398" t="n"/>
      <c r="HM2910" s="5" t="n"/>
      <c r="HN2910" s="5" t="n"/>
      <c r="HO2910" s="5" t="n"/>
      <c r="HP2910" s="5" t="n"/>
      <c r="HQ2910" s="5" t="n"/>
      <c r="HR2910" s="5" t="n"/>
      <c r="HS2910" s="5" t="n"/>
    </row>
    <row r="2911">
      <c r="C2911" s="2" t="n"/>
      <c r="G2911" s="480" t="n"/>
      <c r="H2911" s="2" t="n"/>
      <c r="I2911" s="2" t="n"/>
      <c r="K2911" s="480" t="n"/>
      <c r="L2911" s="480" t="n"/>
      <c r="M2911" s="480" t="n"/>
      <c r="N2911" s="490" t="n"/>
      <c r="O2911" s="398" t="n"/>
      <c r="HM2911" s="5" t="n"/>
      <c r="HN2911" s="5" t="n"/>
      <c r="HO2911" s="5" t="n"/>
      <c r="HP2911" s="5" t="n"/>
      <c r="HQ2911" s="5" t="n"/>
      <c r="HR2911" s="5" t="n"/>
      <c r="HS2911" s="5" t="n"/>
    </row>
    <row r="2912">
      <c r="C2912" s="2" t="n"/>
      <c r="G2912" s="480" t="n"/>
      <c r="H2912" s="2" t="n"/>
      <c r="I2912" s="2" t="n"/>
      <c r="K2912" s="480" t="n"/>
      <c r="L2912" s="480" t="n"/>
      <c r="M2912" s="480" t="n"/>
      <c r="N2912" s="490" t="n"/>
      <c r="O2912" s="398" t="n"/>
      <c r="HM2912" s="5" t="n"/>
      <c r="HN2912" s="5" t="n"/>
      <c r="HO2912" s="5" t="n"/>
      <c r="HP2912" s="5" t="n"/>
      <c r="HQ2912" s="5" t="n"/>
      <c r="HR2912" s="5" t="n"/>
      <c r="HS2912" s="5" t="n"/>
    </row>
    <row r="2913">
      <c r="C2913" s="2" t="n"/>
      <c r="G2913" s="480" t="n"/>
      <c r="H2913" s="2" t="n"/>
      <c r="I2913" s="2" t="n"/>
      <c r="K2913" s="480" t="n"/>
      <c r="L2913" s="480" t="n"/>
      <c r="M2913" s="480" t="n"/>
      <c r="N2913" s="490" t="n"/>
      <c r="O2913" s="398" t="n"/>
      <c r="HM2913" s="5" t="n"/>
      <c r="HN2913" s="5" t="n"/>
      <c r="HO2913" s="5" t="n"/>
      <c r="HP2913" s="5" t="n"/>
      <c r="HQ2913" s="5" t="n"/>
      <c r="HR2913" s="5" t="n"/>
      <c r="HS2913" s="5" t="n"/>
    </row>
    <row r="2914">
      <c r="C2914" s="2" t="n"/>
      <c r="G2914" s="480" t="n"/>
      <c r="H2914" s="2" t="n"/>
      <c r="I2914" s="2" t="n"/>
      <c r="K2914" s="480" t="n"/>
      <c r="L2914" s="480" t="n"/>
      <c r="M2914" s="480" t="n"/>
      <c r="N2914" s="490" t="n"/>
      <c r="O2914" s="398" t="n"/>
      <c r="HM2914" s="5" t="n"/>
      <c r="HN2914" s="5" t="n"/>
      <c r="HO2914" s="5" t="n"/>
      <c r="HP2914" s="5" t="n"/>
      <c r="HQ2914" s="5" t="n"/>
      <c r="HR2914" s="5" t="n"/>
      <c r="HS2914" s="5" t="n"/>
    </row>
    <row r="2915">
      <c r="C2915" s="2" t="n"/>
      <c r="G2915" s="480" t="n"/>
      <c r="H2915" s="2" t="n"/>
      <c r="I2915" s="2" t="n"/>
      <c r="K2915" s="480" t="n"/>
      <c r="L2915" s="480" t="n"/>
      <c r="M2915" s="480" t="n"/>
      <c r="N2915" s="490" t="n"/>
      <c r="O2915" s="398" t="n"/>
      <c r="HM2915" s="5" t="n"/>
      <c r="HN2915" s="5" t="n"/>
      <c r="HO2915" s="5" t="n"/>
      <c r="HP2915" s="5" t="n"/>
      <c r="HQ2915" s="5" t="n"/>
      <c r="HR2915" s="5" t="n"/>
      <c r="HS2915" s="5" t="n"/>
    </row>
    <row r="2916">
      <c r="C2916" s="2" t="n"/>
      <c r="G2916" s="480" t="n"/>
      <c r="H2916" s="2" t="n"/>
      <c r="I2916" s="2" t="n"/>
      <c r="K2916" s="480" t="n"/>
      <c r="L2916" s="480" t="n"/>
      <c r="M2916" s="480" t="n"/>
      <c r="N2916" s="490" t="n"/>
      <c r="O2916" s="398" t="n"/>
      <c r="HM2916" s="5" t="n"/>
      <c r="HN2916" s="5" t="n"/>
      <c r="HO2916" s="5" t="n"/>
      <c r="HP2916" s="5" t="n"/>
      <c r="HQ2916" s="5" t="n"/>
      <c r="HR2916" s="5" t="n"/>
      <c r="HS2916" s="5" t="n"/>
    </row>
    <row r="2917">
      <c r="C2917" s="2" t="n"/>
      <c r="G2917" s="480" t="n"/>
      <c r="H2917" s="2" t="n"/>
      <c r="I2917" s="2" t="n"/>
      <c r="K2917" s="480" t="n"/>
      <c r="L2917" s="480" t="n"/>
      <c r="M2917" s="480" t="n"/>
      <c r="N2917" s="490" t="n"/>
      <c r="O2917" s="398" t="n"/>
      <c r="HM2917" s="5" t="n"/>
      <c r="HN2917" s="5" t="n"/>
      <c r="HO2917" s="5" t="n"/>
      <c r="HP2917" s="5" t="n"/>
      <c r="HQ2917" s="5" t="n"/>
      <c r="HR2917" s="5" t="n"/>
      <c r="HS2917" s="5" t="n"/>
    </row>
    <row r="2918">
      <c r="C2918" s="2" t="n"/>
      <c r="G2918" s="480" t="n"/>
      <c r="H2918" s="2" t="n"/>
      <c r="I2918" s="2" t="n"/>
      <c r="K2918" s="480" t="n"/>
      <c r="L2918" s="480" t="n"/>
      <c r="M2918" s="480" t="n"/>
      <c r="N2918" s="490" t="n"/>
      <c r="O2918" s="398" t="n"/>
      <c r="HM2918" s="5" t="n"/>
      <c r="HN2918" s="5" t="n"/>
      <c r="HO2918" s="5" t="n"/>
      <c r="HP2918" s="5" t="n"/>
      <c r="HQ2918" s="5" t="n"/>
      <c r="HR2918" s="5" t="n"/>
      <c r="HS2918" s="5" t="n"/>
    </row>
    <row r="2919">
      <c r="C2919" s="2" t="n"/>
      <c r="G2919" s="480" t="n"/>
      <c r="H2919" s="2" t="n"/>
      <c r="I2919" s="2" t="n"/>
      <c r="K2919" s="480" t="n"/>
      <c r="L2919" s="480" t="n"/>
      <c r="M2919" s="480" t="n"/>
      <c r="N2919" s="490" t="n"/>
      <c r="O2919" s="398" t="n"/>
      <c r="HM2919" s="5" t="n"/>
      <c r="HN2919" s="5" t="n"/>
      <c r="HO2919" s="5" t="n"/>
      <c r="HP2919" s="5" t="n"/>
      <c r="HQ2919" s="5" t="n"/>
      <c r="HR2919" s="5" t="n"/>
      <c r="HS2919" s="5" t="n"/>
    </row>
    <row r="2920">
      <c r="C2920" s="2" t="n"/>
      <c r="G2920" s="480" t="n"/>
      <c r="H2920" s="2" t="n"/>
      <c r="I2920" s="2" t="n"/>
      <c r="K2920" s="480" t="n"/>
      <c r="L2920" s="480" t="n"/>
      <c r="M2920" s="480" t="n"/>
      <c r="N2920" s="490" t="n"/>
      <c r="O2920" s="398" t="n"/>
      <c r="HM2920" s="5" t="n"/>
      <c r="HN2920" s="5" t="n"/>
      <c r="HO2920" s="5" t="n"/>
      <c r="HP2920" s="5" t="n"/>
      <c r="HQ2920" s="5" t="n"/>
      <c r="HR2920" s="5" t="n"/>
      <c r="HS2920" s="5" t="n"/>
    </row>
    <row r="2921">
      <c r="C2921" s="2" t="n"/>
      <c r="G2921" s="480" t="n"/>
      <c r="H2921" s="2" t="n"/>
      <c r="I2921" s="2" t="n"/>
      <c r="K2921" s="480" t="n"/>
      <c r="L2921" s="480" t="n"/>
      <c r="M2921" s="480" t="n"/>
      <c r="N2921" s="490" t="n"/>
      <c r="O2921" s="398" t="n"/>
      <c r="HM2921" s="5" t="n"/>
      <c r="HN2921" s="5" t="n"/>
      <c r="HO2921" s="5" t="n"/>
      <c r="HP2921" s="5" t="n"/>
      <c r="HQ2921" s="5" t="n"/>
      <c r="HR2921" s="5" t="n"/>
      <c r="HS2921" s="5" t="n"/>
    </row>
    <row r="2922">
      <c r="C2922" s="2" t="n"/>
      <c r="G2922" s="480" t="n"/>
      <c r="H2922" s="2" t="n"/>
      <c r="I2922" s="2" t="n"/>
      <c r="K2922" s="480" t="n"/>
      <c r="L2922" s="480" t="n"/>
      <c r="M2922" s="480" t="n"/>
      <c r="N2922" s="490" t="n"/>
      <c r="O2922" s="398" t="n"/>
      <c r="HM2922" s="5" t="n"/>
      <c r="HN2922" s="5" t="n"/>
      <c r="HO2922" s="5" t="n"/>
      <c r="HP2922" s="5" t="n"/>
      <c r="HQ2922" s="5" t="n"/>
      <c r="HR2922" s="5" t="n"/>
      <c r="HS2922" s="5" t="n"/>
    </row>
    <row r="2923">
      <c r="C2923" s="2" t="n"/>
      <c r="G2923" s="480" t="n"/>
      <c r="H2923" s="2" t="n"/>
      <c r="I2923" s="2" t="n"/>
      <c r="K2923" s="480" t="n"/>
      <c r="L2923" s="480" t="n"/>
      <c r="M2923" s="480" t="n"/>
      <c r="N2923" s="490" t="n"/>
      <c r="O2923" s="398" t="n"/>
      <c r="HM2923" s="5" t="n"/>
      <c r="HN2923" s="5" t="n"/>
      <c r="HO2923" s="5" t="n"/>
      <c r="HP2923" s="5" t="n"/>
      <c r="HQ2923" s="5" t="n"/>
      <c r="HR2923" s="5" t="n"/>
      <c r="HS2923" s="5" t="n"/>
    </row>
    <row r="2924">
      <c r="C2924" s="2" t="n"/>
      <c r="G2924" s="480" t="n"/>
      <c r="H2924" s="2" t="n"/>
      <c r="I2924" s="2" t="n"/>
      <c r="K2924" s="480" t="n"/>
      <c r="L2924" s="480" t="n"/>
      <c r="M2924" s="480" t="n"/>
      <c r="N2924" s="490" t="n"/>
      <c r="O2924" s="398" t="n"/>
      <c r="HM2924" s="5" t="n"/>
      <c r="HN2924" s="5" t="n"/>
      <c r="HO2924" s="5" t="n"/>
      <c r="HP2924" s="5" t="n"/>
      <c r="HQ2924" s="5" t="n"/>
      <c r="HR2924" s="5" t="n"/>
      <c r="HS2924" s="5" t="n"/>
    </row>
    <row r="2925">
      <c r="C2925" s="2" t="n"/>
      <c r="G2925" s="480" t="n"/>
      <c r="H2925" s="2" t="n"/>
      <c r="I2925" s="2" t="n"/>
      <c r="K2925" s="480" t="n"/>
      <c r="L2925" s="480" t="n"/>
      <c r="M2925" s="480" t="n"/>
      <c r="N2925" s="490" t="n"/>
      <c r="O2925" s="398" t="n"/>
      <c r="HM2925" s="5" t="n"/>
      <c r="HN2925" s="5" t="n"/>
      <c r="HO2925" s="5" t="n"/>
      <c r="HP2925" s="5" t="n"/>
      <c r="HQ2925" s="5" t="n"/>
      <c r="HR2925" s="5" t="n"/>
      <c r="HS2925" s="5" t="n"/>
    </row>
    <row r="2926">
      <c r="C2926" s="2" t="n"/>
      <c r="G2926" s="480" t="n"/>
      <c r="H2926" s="2" t="n"/>
      <c r="I2926" s="2" t="n"/>
      <c r="K2926" s="480" t="n"/>
      <c r="L2926" s="480" t="n"/>
      <c r="M2926" s="480" t="n"/>
      <c r="N2926" s="490" t="n"/>
      <c r="O2926" s="398" t="n"/>
      <c r="HM2926" s="5" t="n"/>
      <c r="HN2926" s="5" t="n"/>
      <c r="HO2926" s="5" t="n"/>
      <c r="HP2926" s="5" t="n"/>
      <c r="HQ2926" s="5" t="n"/>
      <c r="HR2926" s="5" t="n"/>
      <c r="HS2926" s="5" t="n"/>
    </row>
    <row r="2927">
      <c r="C2927" s="2" t="n"/>
      <c r="G2927" s="480" t="n"/>
      <c r="H2927" s="2" t="n"/>
      <c r="I2927" s="2" t="n"/>
      <c r="K2927" s="480" t="n"/>
      <c r="L2927" s="480" t="n"/>
      <c r="M2927" s="480" t="n"/>
      <c r="N2927" s="490" t="n"/>
      <c r="O2927" s="398" t="n"/>
      <c r="HM2927" s="5" t="n"/>
      <c r="HN2927" s="5" t="n"/>
      <c r="HO2927" s="5" t="n"/>
      <c r="HP2927" s="5" t="n"/>
      <c r="HQ2927" s="5" t="n"/>
      <c r="HR2927" s="5" t="n"/>
      <c r="HS2927" s="5" t="n"/>
    </row>
    <row r="2928">
      <c r="C2928" s="2" t="n"/>
      <c r="G2928" s="480" t="n"/>
      <c r="H2928" s="2" t="n"/>
      <c r="I2928" s="2" t="n"/>
      <c r="K2928" s="480" t="n"/>
      <c r="L2928" s="480" t="n"/>
      <c r="M2928" s="480" t="n"/>
      <c r="N2928" s="490" t="n"/>
      <c r="O2928" s="398" t="n"/>
      <c r="HM2928" s="5" t="n"/>
      <c r="HN2928" s="5" t="n"/>
      <c r="HO2928" s="5" t="n"/>
      <c r="HP2928" s="5" t="n"/>
      <c r="HQ2928" s="5" t="n"/>
      <c r="HR2928" s="5" t="n"/>
      <c r="HS2928" s="5" t="n"/>
    </row>
    <row r="2929">
      <c r="C2929" s="2" t="n"/>
      <c r="G2929" s="480" t="n"/>
      <c r="H2929" s="2" t="n"/>
      <c r="I2929" s="2" t="n"/>
      <c r="K2929" s="480" t="n"/>
      <c r="L2929" s="480" t="n"/>
      <c r="M2929" s="480" t="n"/>
      <c r="N2929" s="490" t="n"/>
      <c r="O2929" s="398" t="n"/>
      <c r="HM2929" s="5" t="n"/>
      <c r="HN2929" s="5" t="n"/>
      <c r="HO2929" s="5" t="n"/>
      <c r="HP2929" s="5" t="n"/>
      <c r="HQ2929" s="5" t="n"/>
      <c r="HR2929" s="5" t="n"/>
      <c r="HS2929" s="5" t="n"/>
    </row>
    <row r="2930">
      <c r="C2930" s="2" t="n"/>
      <c r="G2930" s="480" t="n"/>
      <c r="H2930" s="2" t="n"/>
      <c r="I2930" s="2" t="n"/>
      <c r="K2930" s="480" t="n"/>
      <c r="L2930" s="480" t="n"/>
      <c r="M2930" s="480" t="n"/>
      <c r="N2930" s="490" t="n"/>
      <c r="O2930" s="398" t="n"/>
      <c r="HM2930" s="5" t="n"/>
      <c r="HN2930" s="5" t="n"/>
      <c r="HO2930" s="5" t="n"/>
      <c r="HP2930" s="5" t="n"/>
      <c r="HQ2930" s="5" t="n"/>
      <c r="HR2930" s="5" t="n"/>
      <c r="HS2930" s="5" t="n"/>
    </row>
    <row r="2931">
      <c r="C2931" s="2" t="n"/>
      <c r="G2931" s="480" t="n"/>
      <c r="H2931" s="2" t="n"/>
      <c r="I2931" s="2" t="n"/>
      <c r="K2931" s="480" t="n"/>
      <c r="L2931" s="480" t="n"/>
      <c r="M2931" s="480" t="n"/>
      <c r="N2931" s="490" t="n"/>
      <c r="O2931" s="398" t="n"/>
      <c r="HM2931" s="5" t="n"/>
      <c r="HN2931" s="5" t="n"/>
      <c r="HO2931" s="5" t="n"/>
      <c r="HP2931" s="5" t="n"/>
      <c r="HQ2931" s="5" t="n"/>
      <c r="HR2931" s="5" t="n"/>
      <c r="HS2931" s="5" t="n"/>
    </row>
    <row r="2932">
      <c r="C2932" s="2" t="n"/>
      <c r="G2932" s="480" t="n"/>
      <c r="H2932" s="2" t="n"/>
      <c r="I2932" s="2" t="n"/>
      <c r="K2932" s="480" t="n"/>
      <c r="L2932" s="480" t="n"/>
      <c r="M2932" s="480" t="n"/>
      <c r="N2932" s="490" t="n"/>
      <c r="O2932" s="398" t="n"/>
      <c r="HM2932" s="5" t="n"/>
      <c r="HN2932" s="5" t="n"/>
      <c r="HO2932" s="5" t="n"/>
      <c r="HP2932" s="5" t="n"/>
      <c r="HQ2932" s="5" t="n"/>
      <c r="HR2932" s="5" t="n"/>
      <c r="HS2932" s="5" t="n"/>
    </row>
    <row r="2933">
      <c r="C2933" s="2" t="n"/>
      <c r="G2933" s="480" t="n"/>
      <c r="H2933" s="2" t="n"/>
      <c r="I2933" s="2" t="n"/>
      <c r="K2933" s="480" t="n"/>
      <c r="L2933" s="480" t="n"/>
      <c r="M2933" s="480" t="n"/>
      <c r="N2933" s="490" t="n"/>
      <c r="O2933" s="398" t="n"/>
      <c r="HM2933" s="5" t="n"/>
      <c r="HN2933" s="5" t="n"/>
      <c r="HO2933" s="5" t="n"/>
      <c r="HP2933" s="5" t="n"/>
      <c r="HQ2933" s="5" t="n"/>
      <c r="HR2933" s="5" t="n"/>
      <c r="HS2933" s="5" t="n"/>
    </row>
    <row r="2934">
      <c r="C2934" s="2" t="n"/>
      <c r="G2934" s="480" t="n"/>
      <c r="H2934" s="2" t="n"/>
      <c r="I2934" s="2" t="n"/>
      <c r="K2934" s="480" t="n"/>
      <c r="L2934" s="480" t="n"/>
      <c r="M2934" s="480" t="n"/>
      <c r="N2934" s="490" t="n"/>
      <c r="O2934" s="398" t="n"/>
      <c r="HM2934" s="5" t="n"/>
      <c r="HN2934" s="5" t="n"/>
      <c r="HO2934" s="5" t="n"/>
      <c r="HP2934" s="5" t="n"/>
      <c r="HQ2934" s="5" t="n"/>
      <c r="HR2934" s="5" t="n"/>
      <c r="HS2934" s="5" t="n"/>
    </row>
    <row r="2935">
      <c r="C2935" s="2" t="n"/>
      <c r="G2935" s="480" t="n"/>
      <c r="H2935" s="2" t="n"/>
      <c r="I2935" s="2" t="n"/>
      <c r="K2935" s="480" t="n"/>
      <c r="L2935" s="480" t="n"/>
      <c r="M2935" s="480" t="n"/>
      <c r="N2935" s="490" t="n"/>
      <c r="O2935" s="398" t="n"/>
      <c r="HM2935" s="5" t="n"/>
      <c r="HN2935" s="5" t="n"/>
      <c r="HO2935" s="5" t="n"/>
      <c r="HP2935" s="5" t="n"/>
      <c r="HQ2935" s="5" t="n"/>
      <c r="HR2935" s="5" t="n"/>
      <c r="HS2935" s="5" t="n"/>
    </row>
    <row r="2936">
      <c r="C2936" s="2" t="n"/>
      <c r="G2936" s="480" t="n"/>
      <c r="H2936" s="2" t="n"/>
      <c r="I2936" s="2" t="n"/>
      <c r="K2936" s="480" t="n"/>
      <c r="L2936" s="480" t="n"/>
      <c r="M2936" s="480" t="n"/>
      <c r="N2936" s="490" t="n"/>
      <c r="O2936" s="398" t="n"/>
      <c r="HM2936" s="5" t="n"/>
      <c r="HN2936" s="5" t="n"/>
      <c r="HO2936" s="5" t="n"/>
      <c r="HP2936" s="5" t="n"/>
      <c r="HQ2936" s="5" t="n"/>
      <c r="HR2936" s="5" t="n"/>
      <c r="HS2936" s="5" t="n"/>
    </row>
    <row r="2937">
      <c r="C2937" s="2" t="n"/>
      <c r="G2937" s="480" t="n"/>
      <c r="H2937" s="2" t="n"/>
      <c r="I2937" s="2" t="n"/>
      <c r="K2937" s="480" t="n"/>
      <c r="L2937" s="480" t="n"/>
      <c r="M2937" s="480" t="n"/>
      <c r="N2937" s="490" t="n"/>
      <c r="O2937" s="398" t="n"/>
      <c r="HM2937" s="5" t="n"/>
      <c r="HN2937" s="5" t="n"/>
      <c r="HO2937" s="5" t="n"/>
      <c r="HP2937" s="5" t="n"/>
      <c r="HQ2937" s="5" t="n"/>
      <c r="HR2937" s="5" t="n"/>
      <c r="HS2937" s="5" t="n"/>
    </row>
    <row r="2938">
      <c r="C2938" s="2" t="n"/>
      <c r="G2938" s="480" t="n"/>
      <c r="H2938" s="2" t="n"/>
      <c r="I2938" s="2" t="n"/>
      <c r="K2938" s="480" t="n"/>
      <c r="L2938" s="480" t="n"/>
      <c r="M2938" s="480" t="n"/>
      <c r="N2938" s="490" t="n"/>
      <c r="O2938" s="398" t="n"/>
      <c r="HM2938" s="5" t="n"/>
      <c r="HN2938" s="5" t="n"/>
      <c r="HO2938" s="5" t="n"/>
      <c r="HP2938" s="5" t="n"/>
      <c r="HQ2938" s="5" t="n"/>
      <c r="HR2938" s="5" t="n"/>
      <c r="HS2938" s="5" t="n"/>
    </row>
    <row r="2939">
      <c r="C2939" s="2" t="n"/>
      <c r="G2939" s="480" t="n"/>
      <c r="H2939" s="2" t="n"/>
      <c r="I2939" s="2" t="n"/>
      <c r="K2939" s="480" t="n"/>
      <c r="L2939" s="480" t="n"/>
      <c r="M2939" s="480" t="n"/>
      <c r="N2939" s="490" t="n"/>
      <c r="O2939" s="398" t="n"/>
      <c r="HM2939" s="5" t="n"/>
      <c r="HN2939" s="5" t="n"/>
      <c r="HO2939" s="5" t="n"/>
      <c r="HP2939" s="5" t="n"/>
      <c r="HQ2939" s="5" t="n"/>
      <c r="HR2939" s="5" t="n"/>
      <c r="HS2939" s="5" t="n"/>
    </row>
    <row r="2940">
      <c r="C2940" s="2" t="n"/>
      <c r="G2940" s="480" t="n"/>
      <c r="H2940" s="2" t="n"/>
      <c r="I2940" s="2" t="n"/>
      <c r="K2940" s="480" t="n"/>
      <c r="L2940" s="480" t="n"/>
      <c r="M2940" s="480" t="n"/>
      <c r="N2940" s="490" t="n"/>
      <c r="O2940" s="398" t="n"/>
      <c r="HM2940" s="5" t="n"/>
      <c r="HN2940" s="5" t="n"/>
      <c r="HO2940" s="5" t="n"/>
      <c r="HP2940" s="5" t="n"/>
      <c r="HQ2940" s="5" t="n"/>
      <c r="HR2940" s="5" t="n"/>
      <c r="HS2940" s="5" t="n"/>
    </row>
    <row r="2941">
      <c r="C2941" s="2" t="n"/>
      <c r="G2941" s="480" t="n"/>
      <c r="H2941" s="2" t="n"/>
      <c r="I2941" s="2" t="n"/>
      <c r="K2941" s="480" t="n"/>
      <c r="L2941" s="480" t="n"/>
      <c r="M2941" s="480" t="n"/>
      <c r="N2941" s="490" t="n"/>
      <c r="O2941" s="398" t="n"/>
      <c r="HM2941" s="5" t="n"/>
      <c r="HN2941" s="5" t="n"/>
      <c r="HO2941" s="5" t="n"/>
      <c r="HP2941" s="5" t="n"/>
      <c r="HQ2941" s="5" t="n"/>
      <c r="HR2941" s="5" t="n"/>
      <c r="HS2941" s="5" t="n"/>
    </row>
    <row r="2942">
      <c r="C2942" s="2" t="n"/>
      <c r="G2942" s="480" t="n"/>
      <c r="H2942" s="2" t="n"/>
      <c r="I2942" s="2" t="n"/>
      <c r="K2942" s="480" t="n"/>
      <c r="L2942" s="480" t="n"/>
      <c r="M2942" s="480" t="n"/>
      <c r="N2942" s="490" t="n"/>
      <c r="O2942" s="398" t="n"/>
      <c r="HM2942" s="5" t="n"/>
      <c r="HN2942" s="5" t="n"/>
      <c r="HO2942" s="5" t="n"/>
      <c r="HP2942" s="5" t="n"/>
      <c r="HQ2942" s="5" t="n"/>
      <c r="HR2942" s="5" t="n"/>
      <c r="HS2942" s="5" t="n"/>
    </row>
    <row r="2943">
      <c r="C2943" s="2" t="n"/>
      <c r="G2943" s="480" t="n"/>
      <c r="H2943" s="2" t="n"/>
      <c r="I2943" s="2" t="n"/>
      <c r="K2943" s="480" t="n"/>
      <c r="L2943" s="480" t="n"/>
      <c r="M2943" s="480" t="n"/>
      <c r="N2943" s="490" t="n"/>
      <c r="O2943" s="398" t="n"/>
      <c r="HM2943" s="5" t="n"/>
      <c r="HN2943" s="5" t="n"/>
      <c r="HO2943" s="5" t="n"/>
      <c r="HP2943" s="5" t="n"/>
      <c r="HQ2943" s="5" t="n"/>
      <c r="HR2943" s="5" t="n"/>
      <c r="HS2943" s="5" t="n"/>
    </row>
    <row r="2944">
      <c r="C2944" s="2" t="n"/>
      <c r="G2944" s="480" t="n"/>
      <c r="H2944" s="2" t="n"/>
      <c r="I2944" s="2" t="n"/>
      <c r="K2944" s="480" t="n"/>
      <c r="L2944" s="480" t="n"/>
      <c r="M2944" s="480" t="n"/>
      <c r="N2944" s="490" t="n"/>
      <c r="O2944" s="398" t="n"/>
      <c r="HM2944" s="5" t="n"/>
      <c r="HN2944" s="5" t="n"/>
      <c r="HO2944" s="5" t="n"/>
      <c r="HP2944" s="5" t="n"/>
      <c r="HQ2944" s="5" t="n"/>
      <c r="HR2944" s="5" t="n"/>
      <c r="HS2944" s="5" t="n"/>
    </row>
    <row r="2945">
      <c r="C2945" s="2" t="n"/>
      <c r="G2945" s="480" t="n"/>
      <c r="H2945" s="2" t="n"/>
      <c r="I2945" s="2" t="n"/>
      <c r="K2945" s="480" t="n"/>
      <c r="L2945" s="480" t="n"/>
      <c r="M2945" s="480" t="n"/>
      <c r="N2945" s="490" t="n"/>
      <c r="O2945" s="398" t="n"/>
      <c r="HM2945" s="5" t="n"/>
      <c r="HN2945" s="5" t="n"/>
      <c r="HO2945" s="5" t="n"/>
      <c r="HP2945" s="5" t="n"/>
      <c r="HQ2945" s="5" t="n"/>
      <c r="HR2945" s="5" t="n"/>
      <c r="HS2945" s="5" t="n"/>
    </row>
    <row r="2946">
      <c r="C2946" s="2" t="n"/>
      <c r="G2946" s="480" t="n"/>
      <c r="H2946" s="2" t="n"/>
      <c r="I2946" s="2" t="n"/>
      <c r="K2946" s="480" t="n"/>
      <c r="L2946" s="480" t="n"/>
      <c r="M2946" s="480" t="n"/>
      <c r="N2946" s="490" t="n"/>
      <c r="O2946" s="398" t="n"/>
      <c r="HM2946" s="5" t="n"/>
      <c r="HN2946" s="5" t="n"/>
      <c r="HO2946" s="5" t="n"/>
      <c r="HP2946" s="5" t="n"/>
      <c r="HQ2946" s="5" t="n"/>
      <c r="HR2946" s="5" t="n"/>
      <c r="HS2946" s="5" t="n"/>
    </row>
    <row r="2947">
      <c r="C2947" s="2" t="n"/>
      <c r="G2947" s="480" t="n"/>
      <c r="H2947" s="2" t="n"/>
      <c r="I2947" s="2" t="n"/>
      <c r="K2947" s="480" t="n"/>
      <c r="L2947" s="480" t="n"/>
      <c r="M2947" s="480" t="n"/>
      <c r="N2947" s="490" t="n"/>
      <c r="O2947" s="398" t="n"/>
      <c r="HM2947" s="5" t="n"/>
      <c r="HN2947" s="5" t="n"/>
      <c r="HO2947" s="5" t="n"/>
      <c r="HP2947" s="5" t="n"/>
      <c r="HQ2947" s="5" t="n"/>
      <c r="HR2947" s="5" t="n"/>
      <c r="HS2947" s="5" t="n"/>
    </row>
    <row r="2948">
      <c r="C2948" s="2" t="n"/>
      <c r="G2948" s="480" t="n"/>
      <c r="H2948" s="2" t="n"/>
      <c r="I2948" s="2" t="n"/>
      <c r="K2948" s="480" t="n"/>
      <c r="L2948" s="480" t="n"/>
      <c r="M2948" s="480" t="n"/>
      <c r="N2948" s="490" t="n"/>
      <c r="O2948" s="398" t="n"/>
      <c r="HM2948" s="5" t="n"/>
      <c r="HN2948" s="5" t="n"/>
      <c r="HO2948" s="5" t="n"/>
      <c r="HP2948" s="5" t="n"/>
      <c r="HQ2948" s="5" t="n"/>
      <c r="HR2948" s="5" t="n"/>
      <c r="HS2948" s="5" t="n"/>
    </row>
    <row r="2949">
      <c r="C2949" s="2" t="n"/>
      <c r="G2949" s="480" t="n"/>
      <c r="H2949" s="2" t="n"/>
      <c r="I2949" s="2" t="n"/>
      <c r="K2949" s="480" t="n"/>
      <c r="L2949" s="480" t="n"/>
      <c r="M2949" s="480" t="n"/>
      <c r="N2949" s="490" t="n"/>
      <c r="O2949" s="398" t="n"/>
      <c r="HM2949" s="5" t="n"/>
      <c r="HN2949" s="5" t="n"/>
      <c r="HO2949" s="5" t="n"/>
      <c r="HP2949" s="5" t="n"/>
      <c r="HQ2949" s="5" t="n"/>
      <c r="HR2949" s="5" t="n"/>
      <c r="HS2949" s="5" t="n"/>
    </row>
    <row r="2950">
      <c r="C2950" s="2" t="n"/>
      <c r="G2950" s="480" t="n"/>
      <c r="H2950" s="2" t="n"/>
      <c r="I2950" s="2" t="n"/>
      <c r="K2950" s="480" t="n"/>
      <c r="L2950" s="480" t="n"/>
      <c r="M2950" s="480" t="n"/>
      <c r="N2950" s="490" t="n"/>
      <c r="O2950" s="398" t="n"/>
      <c r="HM2950" s="5" t="n"/>
      <c r="HN2950" s="5" t="n"/>
      <c r="HO2950" s="5" t="n"/>
      <c r="HP2950" s="5" t="n"/>
      <c r="HQ2950" s="5" t="n"/>
      <c r="HR2950" s="5" t="n"/>
      <c r="HS2950" s="5" t="n"/>
    </row>
    <row r="2951">
      <c r="C2951" s="2" t="n"/>
      <c r="G2951" s="480" t="n"/>
      <c r="H2951" s="2" t="n"/>
      <c r="I2951" s="2" t="n"/>
      <c r="K2951" s="480" t="n"/>
      <c r="L2951" s="480" t="n"/>
      <c r="M2951" s="480" t="n"/>
      <c r="N2951" s="490" t="n"/>
      <c r="O2951" s="398" t="n"/>
      <c r="HM2951" s="5" t="n"/>
      <c r="HN2951" s="5" t="n"/>
      <c r="HO2951" s="5" t="n"/>
      <c r="HP2951" s="5" t="n"/>
      <c r="HQ2951" s="5" t="n"/>
      <c r="HR2951" s="5" t="n"/>
      <c r="HS2951" s="5" t="n"/>
    </row>
    <row r="2952">
      <c r="C2952" s="2" t="n"/>
      <c r="G2952" s="480" t="n"/>
      <c r="H2952" s="2" t="n"/>
      <c r="I2952" s="2" t="n"/>
      <c r="K2952" s="480" t="n"/>
      <c r="L2952" s="480" t="n"/>
      <c r="M2952" s="480" t="n"/>
      <c r="N2952" s="490" t="n"/>
      <c r="O2952" s="398" t="n"/>
      <c r="HM2952" s="5" t="n"/>
      <c r="HN2952" s="5" t="n"/>
      <c r="HO2952" s="5" t="n"/>
      <c r="HP2952" s="5" t="n"/>
      <c r="HQ2952" s="5" t="n"/>
      <c r="HR2952" s="5" t="n"/>
      <c r="HS2952" s="5" t="n"/>
    </row>
    <row r="2953">
      <c r="C2953" s="2" t="n"/>
      <c r="G2953" s="480" t="n"/>
      <c r="H2953" s="2" t="n"/>
      <c r="I2953" s="2" t="n"/>
      <c r="K2953" s="480" t="n"/>
      <c r="L2953" s="480" t="n"/>
      <c r="M2953" s="480" t="n"/>
      <c r="N2953" s="490" t="n"/>
      <c r="O2953" s="398" t="n"/>
      <c r="HM2953" s="5" t="n"/>
      <c r="HN2953" s="5" t="n"/>
      <c r="HO2953" s="5" t="n"/>
      <c r="HP2953" s="5" t="n"/>
      <c r="HQ2953" s="5" t="n"/>
      <c r="HR2953" s="5" t="n"/>
      <c r="HS2953" s="5" t="n"/>
    </row>
    <row r="2954">
      <c r="C2954" s="2" t="n"/>
      <c r="G2954" s="480" t="n"/>
      <c r="H2954" s="2" t="n"/>
      <c r="I2954" s="2" t="n"/>
      <c r="K2954" s="480" t="n"/>
      <c r="L2954" s="480" t="n"/>
      <c r="M2954" s="480" t="n"/>
      <c r="N2954" s="490" t="n"/>
      <c r="O2954" s="398" t="n"/>
      <c r="HM2954" s="5" t="n"/>
      <c r="HN2954" s="5" t="n"/>
      <c r="HO2954" s="5" t="n"/>
      <c r="HP2954" s="5" t="n"/>
      <c r="HQ2954" s="5" t="n"/>
      <c r="HR2954" s="5" t="n"/>
      <c r="HS2954" s="5" t="n"/>
    </row>
    <row r="2955">
      <c r="C2955" s="2" t="n"/>
      <c r="G2955" s="480" t="n"/>
      <c r="H2955" s="2" t="n"/>
      <c r="I2955" s="2" t="n"/>
      <c r="K2955" s="480" t="n"/>
      <c r="L2955" s="480" t="n"/>
      <c r="M2955" s="480" t="n"/>
      <c r="N2955" s="490" t="n"/>
      <c r="O2955" s="398" t="n"/>
      <c r="HM2955" s="5" t="n"/>
      <c r="HN2955" s="5" t="n"/>
      <c r="HO2955" s="5" t="n"/>
      <c r="HP2955" s="5" t="n"/>
      <c r="HQ2955" s="5" t="n"/>
      <c r="HR2955" s="5" t="n"/>
      <c r="HS2955" s="5" t="n"/>
    </row>
    <row r="2956">
      <c r="C2956" s="2" t="n"/>
      <c r="G2956" s="480" t="n"/>
      <c r="H2956" s="2" t="n"/>
      <c r="I2956" s="2" t="n"/>
      <c r="K2956" s="480" t="n"/>
      <c r="L2956" s="480" t="n"/>
      <c r="M2956" s="480" t="n"/>
      <c r="N2956" s="490" t="n"/>
      <c r="O2956" s="398" t="n"/>
      <c r="HM2956" s="5" t="n"/>
      <c r="HN2956" s="5" t="n"/>
      <c r="HO2956" s="5" t="n"/>
      <c r="HP2956" s="5" t="n"/>
      <c r="HQ2956" s="5" t="n"/>
      <c r="HR2956" s="5" t="n"/>
      <c r="HS2956" s="5" t="n"/>
    </row>
    <row r="2957">
      <c r="C2957" s="2" t="n"/>
      <c r="G2957" s="480" t="n"/>
      <c r="H2957" s="2" t="n"/>
      <c r="I2957" s="2" t="n"/>
      <c r="K2957" s="480" t="n"/>
      <c r="L2957" s="480" t="n"/>
      <c r="M2957" s="480" t="n"/>
      <c r="N2957" s="490" t="n"/>
      <c r="O2957" s="398" t="n"/>
      <c r="HM2957" s="5" t="n"/>
      <c r="HN2957" s="5" t="n"/>
      <c r="HO2957" s="5" t="n"/>
      <c r="HP2957" s="5" t="n"/>
      <c r="HQ2957" s="5" t="n"/>
      <c r="HR2957" s="5" t="n"/>
      <c r="HS2957" s="5" t="n"/>
    </row>
    <row r="2958">
      <c r="C2958" s="2" t="n"/>
      <c r="G2958" s="480" t="n"/>
      <c r="H2958" s="2" t="n"/>
      <c r="I2958" s="2" t="n"/>
      <c r="K2958" s="480" t="n"/>
      <c r="L2958" s="480" t="n"/>
      <c r="M2958" s="480" t="n"/>
      <c r="N2958" s="490" t="n"/>
      <c r="O2958" s="398" t="n"/>
      <c r="HM2958" s="5" t="n"/>
      <c r="HN2958" s="5" t="n"/>
      <c r="HO2958" s="5" t="n"/>
      <c r="HP2958" s="5" t="n"/>
      <c r="HQ2958" s="5" t="n"/>
      <c r="HR2958" s="5" t="n"/>
      <c r="HS2958" s="5" t="n"/>
    </row>
    <row r="2959">
      <c r="C2959" s="2" t="n"/>
      <c r="G2959" s="480" t="n"/>
      <c r="H2959" s="2" t="n"/>
      <c r="I2959" s="2" t="n"/>
      <c r="K2959" s="480" t="n"/>
      <c r="L2959" s="480" t="n"/>
      <c r="M2959" s="480" t="n"/>
      <c r="N2959" s="490" t="n"/>
      <c r="O2959" s="398" t="n"/>
      <c r="HM2959" s="5" t="n"/>
      <c r="HN2959" s="5" t="n"/>
      <c r="HO2959" s="5" t="n"/>
      <c r="HP2959" s="5" t="n"/>
      <c r="HQ2959" s="5" t="n"/>
      <c r="HR2959" s="5" t="n"/>
      <c r="HS2959" s="5" t="n"/>
    </row>
    <row r="2960">
      <c r="C2960" s="2" t="n"/>
      <c r="G2960" s="480" t="n"/>
      <c r="H2960" s="2" t="n"/>
      <c r="I2960" s="2" t="n"/>
      <c r="K2960" s="480" t="n"/>
      <c r="L2960" s="480" t="n"/>
      <c r="M2960" s="480" t="n"/>
      <c r="N2960" s="490" t="n"/>
      <c r="O2960" s="398" t="n"/>
      <c r="HM2960" s="5" t="n"/>
      <c r="HN2960" s="5" t="n"/>
      <c r="HO2960" s="5" t="n"/>
      <c r="HP2960" s="5" t="n"/>
      <c r="HQ2960" s="5" t="n"/>
      <c r="HR2960" s="5" t="n"/>
      <c r="HS2960" s="5" t="n"/>
    </row>
    <row r="2961">
      <c r="C2961" s="2" t="n"/>
      <c r="G2961" s="480" t="n"/>
      <c r="H2961" s="2" t="n"/>
      <c r="I2961" s="2" t="n"/>
      <c r="K2961" s="480" t="n"/>
      <c r="L2961" s="480" t="n"/>
      <c r="M2961" s="480" t="n"/>
      <c r="N2961" s="490" t="n"/>
      <c r="O2961" s="398" t="n"/>
      <c r="HM2961" s="5" t="n"/>
      <c r="HN2961" s="5" t="n"/>
      <c r="HO2961" s="5" t="n"/>
      <c r="HP2961" s="5" t="n"/>
      <c r="HQ2961" s="5" t="n"/>
      <c r="HR2961" s="5" t="n"/>
      <c r="HS2961" s="5" t="n"/>
    </row>
    <row r="2962">
      <c r="C2962" s="2" t="n"/>
      <c r="G2962" s="480" t="n"/>
      <c r="H2962" s="2" t="n"/>
      <c r="I2962" s="2" t="n"/>
      <c r="K2962" s="480" t="n"/>
      <c r="L2962" s="480" t="n"/>
      <c r="M2962" s="480" t="n"/>
      <c r="N2962" s="490" t="n"/>
      <c r="O2962" s="398" t="n"/>
      <c r="HM2962" s="5" t="n"/>
      <c r="HN2962" s="5" t="n"/>
      <c r="HO2962" s="5" t="n"/>
      <c r="HP2962" s="5" t="n"/>
      <c r="HQ2962" s="5" t="n"/>
      <c r="HR2962" s="5" t="n"/>
      <c r="HS2962" s="5" t="n"/>
    </row>
    <row r="2963">
      <c r="C2963" s="2" t="n"/>
      <c r="G2963" s="480" t="n"/>
      <c r="H2963" s="2" t="n"/>
      <c r="I2963" s="2" t="n"/>
      <c r="K2963" s="480" t="n"/>
      <c r="L2963" s="480" t="n"/>
      <c r="M2963" s="480" t="n"/>
      <c r="N2963" s="490" t="n"/>
      <c r="O2963" s="398" t="n"/>
      <c r="HM2963" s="5" t="n"/>
      <c r="HN2963" s="5" t="n"/>
      <c r="HO2963" s="5" t="n"/>
      <c r="HP2963" s="5" t="n"/>
      <c r="HQ2963" s="5" t="n"/>
      <c r="HR2963" s="5" t="n"/>
      <c r="HS2963" s="5" t="n"/>
    </row>
    <row r="2964">
      <c r="C2964" s="2" t="n"/>
      <c r="G2964" s="480" t="n"/>
      <c r="H2964" s="2" t="n"/>
      <c r="I2964" s="2" t="n"/>
      <c r="K2964" s="480" t="n"/>
      <c r="L2964" s="480" t="n"/>
      <c r="M2964" s="480" t="n"/>
      <c r="N2964" s="490" t="n"/>
      <c r="O2964" s="398" t="n"/>
      <c r="HM2964" s="5" t="n"/>
      <c r="HN2964" s="5" t="n"/>
      <c r="HO2964" s="5" t="n"/>
      <c r="HP2964" s="5" t="n"/>
      <c r="HQ2964" s="5" t="n"/>
      <c r="HR2964" s="5" t="n"/>
      <c r="HS2964" s="5" t="n"/>
    </row>
    <row r="2965">
      <c r="C2965" s="2" t="n"/>
      <c r="G2965" s="480" t="n"/>
      <c r="H2965" s="2" t="n"/>
      <c r="I2965" s="2" t="n"/>
      <c r="K2965" s="480" t="n"/>
      <c r="L2965" s="480" t="n"/>
      <c r="M2965" s="480" t="n"/>
      <c r="N2965" s="490" t="n"/>
      <c r="O2965" s="398" t="n"/>
      <c r="HM2965" s="5" t="n"/>
      <c r="HN2965" s="5" t="n"/>
      <c r="HO2965" s="5" t="n"/>
      <c r="HP2965" s="5" t="n"/>
      <c r="HQ2965" s="5" t="n"/>
      <c r="HR2965" s="5" t="n"/>
      <c r="HS2965" s="5" t="n"/>
    </row>
    <row r="2966">
      <c r="C2966" s="2" t="n"/>
      <c r="G2966" s="480" t="n"/>
      <c r="H2966" s="2" t="n"/>
      <c r="I2966" s="2" t="n"/>
      <c r="K2966" s="480" t="n"/>
      <c r="L2966" s="480" t="n"/>
      <c r="M2966" s="480" t="n"/>
      <c r="N2966" s="490" t="n"/>
      <c r="O2966" s="398" t="n"/>
      <c r="HM2966" s="5" t="n"/>
      <c r="HN2966" s="5" t="n"/>
      <c r="HO2966" s="5" t="n"/>
      <c r="HP2966" s="5" t="n"/>
      <c r="HQ2966" s="5" t="n"/>
      <c r="HR2966" s="5" t="n"/>
      <c r="HS2966" s="5" t="n"/>
    </row>
    <row r="2967">
      <c r="C2967" s="2" t="n"/>
      <c r="G2967" s="480" t="n"/>
      <c r="H2967" s="2" t="n"/>
      <c r="I2967" s="2" t="n"/>
      <c r="K2967" s="480" t="n"/>
      <c r="L2967" s="480" t="n"/>
      <c r="M2967" s="480" t="n"/>
      <c r="N2967" s="490" t="n"/>
      <c r="O2967" s="398" t="n"/>
      <c r="HM2967" s="5" t="n"/>
      <c r="HN2967" s="5" t="n"/>
      <c r="HO2967" s="5" t="n"/>
      <c r="HP2967" s="5" t="n"/>
      <c r="HQ2967" s="5" t="n"/>
      <c r="HR2967" s="5" t="n"/>
      <c r="HS2967" s="5" t="n"/>
    </row>
    <row r="2968">
      <c r="C2968" s="2" t="n"/>
      <c r="G2968" s="480" t="n"/>
      <c r="H2968" s="2" t="n"/>
      <c r="I2968" s="2" t="n"/>
      <c r="K2968" s="480" t="n"/>
      <c r="L2968" s="480" t="n"/>
      <c r="M2968" s="480" t="n"/>
      <c r="N2968" s="490" t="n"/>
      <c r="O2968" s="398" t="n"/>
      <c r="HM2968" s="5" t="n"/>
      <c r="HN2968" s="5" t="n"/>
      <c r="HO2968" s="5" t="n"/>
      <c r="HP2968" s="5" t="n"/>
      <c r="HQ2968" s="5" t="n"/>
      <c r="HR2968" s="5" t="n"/>
      <c r="HS2968" s="5" t="n"/>
    </row>
    <row r="2969">
      <c r="C2969" s="2" t="n"/>
      <c r="G2969" s="480" t="n"/>
      <c r="H2969" s="2" t="n"/>
      <c r="I2969" s="2" t="n"/>
      <c r="K2969" s="480" t="n"/>
      <c r="L2969" s="480" t="n"/>
      <c r="M2969" s="480" t="n"/>
      <c r="N2969" s="490" t="n"/>
      <c r="O2969" s="398" t="n"/>
      <c r="HM2969" s="5" t="n"/>
      <c r="HN2969" s="5" t="n"/>
      <c r="HO2969" s="5" t="n"/>
      <c r="HP2969" s="5" t="n"/>
      <c r="HQ2969" s="5" t="n"/>
      <c r="HR2969" s="5" t="n"/>
      <c r="HS2969" s="5" t="n"/>
    </row>
    <row r="2970">
      <c r="C2970" s="2" t="n"/>
      <c r="G2970" s="480" t="n"/>
      <c r="H2970" s="2" t="n"/>
      <c r="I2970" s="2" t="n"/>
      <c r="K2970" s="480" t="n"/>
      <c r="L2970" s="480" t="n"/>
      <c r="M2970" s="480" t="n"/>
      <c r="N2970" s="490" t="n"/>
      <c r="O2970" s="398" t="n"/>
      <c r="HM2970" s="5" t="n"/>
      <c r="HN2970" s="5" t="n"/>
      <c r="HO2970" s="5" t="n"/>
      <c r="HP2970" s="5" t="n"/>
      <c r="HQ2970" s="5" t="n"/>
      <c r="HR2970" s="5" t="n"/>
      <c r="HS2970" s="5" t="n"/>
    </row>
    <row r="2971">
      <c r="C2971" s="2" t="n"/>
      <c r="G2971" s="480" t="n"/>
      <c r="H2971" s="2" t="n"/>
      <c r="I2971" s="2" t="n"/>
      <c r="K2971" s="480" t="n"/>
      <c r="L2971" s="480" t="n"/>
      <c r="M2971" s="480" t="n"/>
      <c r="N2971" s="490" t="n"/>
      <c r="O2971" s="398" t="n"/>
      <c r="HM2971" s="5" t="n"/>
      <c r="HN2971" s="5" t="n"/>
      <c r="HO2971" s="5" t="n"/>
      <c r="HP2971" s="5" t="n"/>
      <c r="HQ2971" s="5" t="n"/>
      <c r="HR2971" s="5" t="n"/>
      <c r="HS2971" s="5" t="n"/>
    </row>
    <row r="2972">
      <c r="C2972" s="2" t="n"/>
      <c r="G2972" s="480" t="n"/>
      <c r="H2972" s="2" t="n"/>
      <c r="I2972" s="2" t="n"/>
      <c r="K2972" s="480" t="n"/>
      <c r="L2972" s="480" t="n"/>
      <c r="M2972" s="480" t="n"/>
      <c r="N2972" s="490" t="n"/>
      <c r="O2972" s="398" t="n"/>
      <c r="HM2972" s="5" t="n"/>
      <c r="HN2972" s="5" t="n"/>
      <c r="HO2972" s="5" t="n"/>
      <c r="HP2972" s="5" t="n"/>
      <c r="HQ2972" s="5" t="n"/>
      <c r="HR2972" s="5" t="n"/>
      <c r="HS2972" s="5" t="n"/>
    </row>
    <row r="2973">
      <c r="C2973" s="2" t="n"/>
      <c r="G2973" s="480" t="n"/>
      <c r="H2973" s="2" t="n"/>
      <c r="I2973" s="2" t="n"/>
      <c r="K2973" s="480" t="n"/>
      <c r="L2973" s="480" t="n"/>
      <c r="M2973" s="480" t="n"/>
      <c r="N2973" s="490" t="n"/>
      <c r="O2973" s="398" t="n"/>
      <c r="HM2973" s="5" t="n"/>
      <c r="HN2973" s="5" t="n"/>
      <c r="HO2973" s="5" t="n"/>
      <c r="HP2973" s="5" t="n"/>
      <c r="HQ2973" s="5" t="n"/>
      <c r="HR2973" s="5" t="n"/>
      <c r="HS2973" s="5" t="n"/>
    </row>
    <row r="2974">
      <c r="C2974" s="2" t="n"/>
      <c r="G2974" s="480" t="n"/>
      <c r="H2974" s="2" t="n"/>
      <c r="I2974" s="2" t="n"/>
      <c r="K2974" s="480" t="n"/>
      <c r="L2974" s="480" t="n"/>
      <c r="M2974" s="480" t="n"/>
      <c r="N2974" s="490" t="n"/>
      <c r="O2974" s="398" t="n"/>
      <c r="HM2974" s="5" t="n"/>
      <c r="HN2974" s="5" t="n"/>
      <c r="HO2974" s="5" t="n"/>
      <c r="HP2974" s="5" t="n"/>
      <c r="HQ2974" s="5" t="n"/>
      <c r="HR2974" s="5" t="n"/>
      <c r="HS2974" s="5" t="n"/>
    </row>
    <row r="2975">
      <c r="C2975" s="2" t="n"/>
      <c r="G2975" s="480" t="n"/>
      <c r="H2975" s="2" t="n"/>
      <c r="I2975" s="2" t="n"/>
      <c r="K2975" s="480" t="n"/>
      <c r="L2975" s="480" t="n"/>
      <c r="M2975" s="480" t="n"/>
      <c r="N2975" s="490" t="n"/>
      <c r="O2975" s="398" t="n"/>
      <c r="HM2975" s="5" t="n"/>
      <c r="HN2975" s="5" t="n"/>
      <c r="HO2975" s="5" t="n"/>
      <c r="HP2975" s="5" t="n"/>
      <c r="HQ2975" s="5" t="n"/>
      <c r="HR2975" s="5" t="n"/>
      <c r="HS2975" s="5" t="n"/>
    </row>
    <row r="2976">
      <c r="C2976" s="2" t="n"/>
      <c r="G2976" s="480" t="n"/>
      <c r="H2976" s="2" t="n"/>
      <c r="I2976" s="2" t="n"/>
      <c r="K2976" s="480" t="n"/>
      <c r="L2976" s="480" t="n"/>
      <c r="M2976" s="480" t="n"/>
      <c r="N2976" s="490" t="n"/>
      <c r="O2976" s="398" t="n"/>
      <c r="HM2976" s="5" t="n"/>
      <c r="HN2976" s="5" t="n"/>
      <c r="HO2976" s="5" t="n"/>
      <c r="HP2976" s="5" t="n"/>
      <c r="HQ2976" s="5" t="n"/>
      <c r="HR2976" s="5" t="n"/>
      <c r="HS2976" s="5" t="n"/>
    </row>
    <row r="2977">
      <c r="C2977" s="2" t="n"/>
      <c r="G2977" s="480" t="n"/>
      <c r="H2977" s="2" t="n"/>
      <c r="I2977" s="2" t="n"/>
      <c r="K2977" s="480" t="n"/>
      <c r="L2977" s="480" t="n"/>
      <c r="M2977" s="480" t="n"/>
      <c r="N2977" s="490" t="n"/>
      <c r="O2977" s="398" t="n"/>
      <c r="HM2977" s="5" t="n"/>
      <c r="HN2977" s="5" t="n"/>
      <c r="HO2977" s="5" t="n"/>
      <c r="HP2977" s="5" t="n"/>
      <c r="HQ2977" s="5" t="n"/>
      <c r="HR2977" s="5" t="n"/>
      <c r="HS2977" s="5" t="n"/>
    </row>
    <row r="2978">
      <c r="C2978" s="2" t="n"/>
      <c r="G2978" s="480" t="n"/>
      <c r="H2978" s="2" t="n"/>
      <c r="I2978" s="2" t="n"/>
      <c r="K2978" s="480" t="n"/>
      <c r="L2978" s="480" t="n"/>
      <c r="M2978" s="480" t="n"/>
      <c r="N2978" s="490" t="n"/>
      <c r="O2978" s="398" t="n"/>
      <c r="HM2978" s="5" t="n"/>
      <c r="HN2978" s="5" t="n"/>
      <c r="HO2978" s="5" t="n"/>
      <c r="HP2978" s="5" t="n"/>
      <c r="HQ2978" s="5" t="n"/>
      <c r="HR2978" s="5" t="n"/>
      <c r="HS2978" s="5" t="n"/>
    </row>
    <row r="2979">
      <c r="C2979" s="2" t="n"/>
      <c r="G2979" s="480" t="n"/>
      <c r="H2979" s="2" t="n"/>
      <c r="I2979" s="2" t="n"/>
      <c r="K2979" s="480" t="n"/>
      <c r="L2979" s="480" t="n"/>
      <c r="M2979" s="480" t="n"/>
      <c r="N2979" s="490" t="n"/>
      <c r="O2979" s="398" t="n"/>
      <c r="HM2979" s="5" t="n"/>
      <c r="HN2979" s="5" t="n"/>
      <c r="HO2979" s="5" t="n"/>
      <c r="HP2979" s="5" t="n"/>
      <c r="HQ2979" s="5" t="n"/>
      <c r="HR2979" s="5" t="n"/>
      <c r="HS2979" s="5" t="n"/>
    </row>
    <row r="2980">
      <c r="C2980" s="2" t="n"/>
      <c r="G2980" s="480" t="n"/>
      <c r="H2980" s="2" t="n"/>
      <c r="I2980" s="2" t="n"/>
      <c r="K2980" s="480" t="n"/>
      <c r="L2980" s="480" t="n"/>
      <c r="M2980" s="480" t="n"/>
      <c r="N2980" s="490" t="n"/>
      <c r="O2980" s="398" t="n"/>
      <c r="HM2980" s="5" t="n"/>
      <c r="HN2980" s="5" t="n"/>
      <c r="HO2980" s="5" t="n"/>
      <c r="HP2980" s="5" t="n"/>
      <c r="HQ2980" s="5" t="n"/>
      <c r="HR2980" s="5" t="n"/>
      <c r="HS2980" s="5" t="n"/>
    </row>
    <row r="2981">
      <c r="C2981" s="2" t="n"/>
      <c r="G2981" s="480" t="n"/>
      <c r="H2981" s="2" t="n"/>
      <c r="I2981" s="2" t="n"/>
      <c r="K2981" s="480" t="n"/>
      <c r="L2981" s="480" t="n"/>
      <c r="M2981" s="480" t="n"/>
      <c r="N2981" s="490" t="n"/>
      <c r="O2981" s="398" t="n"/>
      <c r="HM2981" s="5" t="n"/>
      <c r="HN2981" s="5" t="n"/>
      <c r="HO2981" s="5" t="n"/>
      <c r="HP2981" s="5" t="n"/>
      <c r="HQ2981" s="5" t="n"/>
      <c r="HR2981" s="5" t="n"/>
      <c r="HS2981" s="5" t="n"/>
    </row>
    <row r="2982">
      <c r="C2982" s="2" t="n"/>
      <c r="G2982" s="480" t="n"/>
      <c r="H2982" s="2" t="n"/>
      <c r="I2982" s="2" t="n"/>
      <c r="K2982" s="480" t="n"/>
      <c r="L2982" s="480" t="n"/>
      <c r="M2982" s="480" t="n"/>
      <c r="N2982" s="490" t="n"/>
      <c r="O2982" s="398" t="n"/>
      <c r="HM2982" s="5" t="n"/>
      <c r="HN2982" s="5" t="n"/>
      <c r="HO2982" s="5" t="n"/>
      <c r="HP2982" s="5" t="n"/>
      <c r="HQ2982" s="5" t="n"/>
      <c r="HR2982" s="5" t="n"/>
      <c r="HS2982" s="5" t="n"/>
    </row>
    <row r="2983">
      <c r="C2983" s="2" t="n"/>
      <c r="G2983" s="480" t="n"/>
      <c r="H2983" s="2" t="n"/>
      <c r="I2983" s="2" t="n"/>
      <c r="K2983" s="480" t="n"/>
      <c r="L2983" s="480" t="n"/>
      <c r="M2983" s="480" t="n"/>
      <c r="N2983" s="490" t="n"/>
      <c r="O2983" s="398" t="n"/>
      <c r="HM2983" s="5" t="n"/>
      <c r="HN2983" s="5" t="n"/>
      <c r="HO2983" s="5" t="n"/>
      <c r="HP2983" s="5" t="n"/>
      <c r="HQ2983" s="5" t="n"/>
      <c r="HR2983" s="5" t="n"/>
      <c r="HS2983" s="5" t="n"/>
    </row>
    <row r="2984">
      <c r="C2984" s="2" t="n"/>
      <c r="G2984" s="480" t="n"/>
      <c r="H2984" s="2" t="n"/>
      <c r="I2984" s="2" t="n"/>
      <c r="K2984" s="480" t="n"/>
      <c r="L2984" s="480" t="n"/>
      <c r="M2984" s="480" t="n"/>
      <c r="N2984" s="490" t="n"/>
      <c r="O2984" s="398" t="n"/>
      <c r="HM2984" s="5" t="n"/>
      <c r="HN2984" s="5" t="n"/>
      <c r="HO2984" s="5" t="n"/>
      <c r="HP2984" s="5" t="n"/>
      <c r="HQ2984" s="5" t="n"/>
      <c r="HR2984" s="5" t="n"/>
      <c r="HS2984" s="5" t="n"/>
    </row>
    <row r="2985">
      <c r="C2985" s="2" t="n"/>
      <c r="G2985" s="480" t="n"/>
      <c r="H2985" s="2" t="n"/>
      <c r="I2985" s="2" t="n"/>
      <c r="K2985" s="480" t="n"/>
      <c r="L2985" s="480" t="n"/>
      <c r="M2985" s="480" t="n"/>
      <c r="N2985" s="490" t="n"/>
      <c r="O2985" s="398" t="n"/>
      <c r="HM2985" s="5" t="n"/>
      <c r="HN2985" s="5" t="n"/>
      <c r="HO2985" s="5" t="n"/>
      <c r="HP2985" s="5" t="n"/>
      <c r="HQ2985" s="5" t="n"/>
      <c r="HR2985" s="5" t="n"/>
      <c r="HS2985" s="5" t="n"/>
    </row>
    <row r="2986">
      <c r="C2986" s="2" t="n"/>
      <c r="G2986" s="480" t="n"/>
      <c r="H2986" s="2" t="n"/>
      <c r="I2986" s="2" t="n"/>
      <c r="K2986" s="480" t="n"/>
      <c r="L2986" s="480" t="n"/>
      <c r="M2986" s="480" t="n"/>
      <c r="N2986" s="490" t="n"/>
      <c r="O2986" s="398" t="n"/>
      <c r="HM2986" s="5" t="n"/>
      <c r="HN2986" s="5" t="n"/>
      <c r="HO2986" s="5" t="n"/>
      <c r="HP2986" s="5" t="n"/>
      <c r="HQ2986" s="5" t="n"/>
      <c r="HR2986" s="5" t="n"/>
      <c r="HS2986" s="5" t="n"/>
    </row>
    <row r="2987">
      <c r="C2987" s="2" t="n"/>
      <c r="G2987" s="480" t="n"/>
      <c r="H2987" s="2" t="n"/>
      <c r="I2987" s="2" t="n"/>
      <c r="K2987" s="480" t="n"/>
      <c r="L2987" s="480" t="n"/>
      <c r="M2987" s="480" t="n"/>
      <c r="N2987" s="490" t="n"/>
      <c r="O2987" s="398" t="n"/>
      <c r="HM2987" s="5" t="n"/>
      <c r="HN2987" s="5" t="n"/>
      <c r="HO2987" s="5" t="n"/>
      <c r="HP2987" s="5" t="n"/>
      <c r="HQ2987" s="5" t="n"/>
      <c r="HR2987" s="5" t="n"/>
      <c r="HS2987" s="5" t="n"/>
    </row>
    <row r="2988">
      <c r="C2988" s="2" t="n"/>
      <c r="G2988" s="480" t="n"/>
      <c r="H2988" s="2" t="n"/>
      <c r="I2988" s="2" t="n"/>
      <c r="K2988" s="480" t="n"/>
      <c r="L2988" s="480" t="n"/>
      <c r="M2988" s="480" t="n"/>
      <c r="N2988" s="490" t="n"/>
      <c r="O2988" s="398" t="n"/>
      <c r="HM2988" s="5" t="n"/>
      <c r="HN2988" s="5" t="n"/>
      <c r="HO2988" s="5" t="n"/>
      <c r="HP2988" s="5" t="n"/>
      <c r="HQ2988" s="5" t="n"/>
      <c r="HR2988" s="5" t="n"/>
      <c r="HS2988" s="5" t="n"/>
    </row>
    <row r="2989">
      <c r="C2989" s="2" t="n"/>
      <c r="G2989" s="480" t="n"/>
      <c r="H2989" s="2" t="n"/>
      <c r="I2989" s="2" t="n"/>
      <c r="K2989" s="480" t="n"/>
      <c r="L2989" s="480" t="n"/>
      <c r="M2989" s="480" t="n"/>
      <c r="N2989" s="490" t="n"/>
      <c r="O2989" s="398" t="n"/>
      <c r="HM2989" s="5" t="n"/>
      <c r="HN2989" s="5" t="n"/>
      <c r="HO2989" s="5" t="n"/>
      <c r="HP2989" s="5" t="n"/>
      <c r="HQ2989" s="5" t="n"/>
      <c r="HR2989" s="5" t="n"/>
      <c r="HS2989" s="5" t="n"/>
    </row>
    <row r="2990">
      <c r="C2990" s="2" t="n"/>
      <c r="G2990" s="480" t="n"/>
      <c r="H2990" s="2" t="n"/>
      <c r="I2990" s="2" t="n"/>
      <c r="K2990" s="480" t="n"/>
      <c r="L2990" s="480" t="n"/>
      <c r="M2990" s="480" t="n"/>
      <c r="N2990" s="490" t="n"/>
      <c r="O2990" s="398" t="n"/>
      <c r="HM2990" s="5" t="n"/>
      <c r="HN2990" s="5" t="n"/>
      <c r="HO2990" s="5" t="n"/>
      <c r="HP2990" s="5" t="n"/>
      <c r="HQ2990" s="5" t="n"/>
      <c r="HR2990" s="5" t="n"/>
      <c r="HS2990" s="5" t="n"/>
    </row>
    <row r="2991">
      <c r="C2991" s="2" t="n"/>
      <c r="G2991" s="480" t="n"/>
      <c r="H2991" s="2" t="n"/>
      <c r="I2991" s="2" t="n"/>
      <c r="K2991" s="480" t="n"/>
      <c r="L2991" s="480" t="n"/>
      <c r="M2991" s="480" t="n"/>
      <c r="N2991" s="490" t="n"/>
      <c r="O2991" s="398" t="n"/>
      <c r="HM2991" s="5" t="n"/>
      <c r="HN2991" s="5" t="n"/>
      <c r="HO2991" s="5" t="n"/>
      <c r="HP2991" s="5" t="n"/>
      <c r="HQ2991" s="5" t="n"/>
      <c r="HR2991" s="5" t="n"/>
      <c r="HS2991" s="5" t="n"/>
    </row>
    <row r="2992">
      <c r="C2992" s="2" t="n"/>
      <c r="G2992" s="480" t="n"/>
      <c r="H2992" s="2" t="n"/>
      <c r="I2992" s="2" t="n"/>
      <c r="K2992" s="480" t="n"/>
      <c r="L2992" s="480" t="n"/>
      <c r="M2992" s="480" t="n"/>
      <c r="N2992" s="490" t="n"/>
      <c r="O2992" s="398" t="n"/>
      <c r="HM2992" s="5" t="n"/>
      <c r="HN2992" s="5" t="n"/>
      <c r="HO2992" s="5" t="n"/>
      <c r="HP2992" s="5" t="n"/>
      <c r="HQ2992" s="5" t="n"/>
      <c r="HR2992" s="5" t="n"/>
      <c r="HS2992" s="5" t="n"/>
    </row>
    <row r="2993">
      <c r="C2993" s="2" t="n"/>
      <c r="G2993" s="480" t="n"/>
      <c r="H2993" s="2" t="n"/>
      <c r="I2993" s="2" t="n"/>
      <c r="K2993" s="480" t="n"/>
      <c r="L2993" s="480" t="n"/>
      <c r="M2993" s="480" t="n"/>
      <c r="N2993" s="490" t="n"/>
      <c r="O2993" s="398" t="n"/>
      <c r="HM2993" s="5" t="n"/>
      <c r="HN2993" s="5" t="n"/>
      <c r="HO2993" s="5" t="n"/>
      <c r="HP2993" s="5" t="n"/>
      <c r="HQ2993" s="5" t="n"/>
      <c r="HR2993" s="5" t="n"/>
      <c r="HS2993" s="5" t="n"/>
    </row>
    <row r="2994">
      <c r="C2994" s="2" t="n"/>
      <c r="G2994" s="480" t="n"/>
      <c r="H2994" s="2" t="n"/>
      <c r="I2994" s="2" t="n"/>
      <c r="K2994" s="480" t="n"/>
      <c r="L2994" s="480" t="n"/>
      <c r="M2994" s="480" t="n"/>
      <c r="N2994" s="490" t="n"/>
      <c r="O2994" s="398" t="n"/>
      <c r="HM2994" s="5" t="n"/>
      <c r="HN2994" s="5" t="n"/>
      <c r="HO2994" s="5" t="n"/>
      <c r="HP2994" s="5" t="n"/>
      <c r="HQ2994" s="5" t="n"/>
      <c r="HR2994" s="5" t="n"/>
      <c r="HS2994" s="5" t="n"/>
    </row>
    <row r="2995">
      <c r="C2995" s="2" t="n"/>
      <c r="G2995" s="480" t="n"/>
      <c r="H2995" s="2" t="n"/>
      <c r="I2995" s="2" t="n"/>
      <c r="K2995" s="480" t="n"/>
      <c r="L2995" s="480" t="n"/>
      <c r="M2995" s="480" t="n"/>
      <c r="N2995" s="490" t="n"/>
      <c r="O2995" s="398" t="n"/>
      <c r="HM2995" s="5" t="n"/>
      <c r="HN2995" s="5" t="n"/>
      <c r="HO2995" s="5" t="n"/>
      <c r="HP2995" s="5" t="n"/>
      <c r="HQ2995" s="5" t="n"/>
      <c r="HR2995" s="5" t="n"/>
      <c r="HS2995" s="5" t="n"/>
    </row>
    <row r="2996">
      <c r="C2996" s="2" t="n"/>
      <c r="G2996" s="480" t="n"/>
      <c r="H2996" s="2" t="n"/>
      <c r="I2996" s="2" t="n"/>
      <c r="K2996" s="480" t="n"/>
      <c r="L2996" s="480" t="n"/>
      <c r="M2996" s="480" t="n"/>
      <c r="N2996" s="490" t="n"/>
      <c r="O2996" s="398" t="n"/>
      <c r="HM2996" s="5" t="n"/>
      <c r="HN2996" s="5" t="n"/>
      <c r="HO2996" s="5" t="n"/>
      <c r="HP2996" s="5" t="n"/>
      <c r="HQ2996" s="5" t="n"/>
      <c r="HR2996" s="5" t="n"/>
      <c r="HS2996" s="5" t="n"/>
    </row>
    <row r="2997">
      <c r="C2997" s="2" t="n"/>
      <c r="G2997" s="480" t="n"/>
      <c r="H2997" s="2" t="n"/>
      <c r="I2997" s="2" t="n"/>
      <c r="K2997" s="480" t="n"/>
      <c r="L2997" s="480" t="n"/>
      <c r="M2997" s="480" t="n"/>
      <c r="N2997" s="490" t="n"/>
      <c r="O2997" s="398" t="n"/>
      <c r="HM2997" s="5" t="n"/>
      <c r="HN2997" s="5" t="n"/>
      <c r="HO2997" s="5" t="n"/>
      <c r="HP2997" s="5" t="n"/>
      <c r="HQ2997" s="5" t="n"/>
      <c r="HR2997" s="5" t="n"/>
      <c r="HS2997" s="5" t="n"/>
    </row>
    <row r="2998">
      <c r="C2998" s="2" t="n"/>
      <c r="G2998" s="480" t="n"/>
      <c r="H2998" s="2" t="n"/>
      <c r="I2998" s="2" t="n"/>
      <c r="K2998" s="480" t="n"/>
      <c r="L2998" s="480" t="n"/>
      <c r="M2998" s="480" t="n"/>
      <c r="N2998" s="490" t="n"/>
      <c r="O2998" s="398" t="n"/>
      <c r="HM2998" s="5" t="n"/>
      <c r="HN2998" s="5" t="n"/>
      <c r="HO2998" s="5" t="n"/>
      <c r="HP2998" s="5" t="n"/>
      <c r="HQ2998" s="5" t="n"/>
      <c r="HR2998" s="5" t="n"/>
      <c r="HS2998" s="5" t="n"/>
    </row>
    <row r="2999">
      <c r="C2999" s="2" t="n"/>
      <c r="G2999" s="480" t="n"/>
      <c r="H2999" s="2" t="n"/>
      <c r="I2999" s="2" t="n"/>
      <c r="K2999" s="480" t="n"/>
      <c r="L2999" s="480" t="n"/>
      <c r="M2999" s="480" t="n"/>
      <c r="N2999" s="490" t="n"/>
      <c r="O2999" s="398" t="n"/>
      <c r="HM2999" s="5" t="n"/>
      <c r="HN2999" s="5" t="n"/>
      <c r="HO2999" s="5" t="n"/>
      <c r="HP2999" s="5" t="n"/>
      <c r="HQ2999" s="5" t="n"/>
      <c r="HR2999" s="5" t="n"/>
      <c r="HS2999" s="5" t="n"/>
    </row>
    <row r="3000">
      <c r="C3000" s="2" t="n"/>
      <c r="G3000" s="480" t="n"/>
      <c r="H3000" s="2" t="n"/>
      <c r="I3000" s="2" t="n"/>
      <c r="K3000" s="480" t="n"/>
      <c r="L3000" s="480" t="n"/>
      <c r="M3000" s="480" t="n"/>
      <c r="N3000" s="490" t="n"/>
      <c r="O3000" s="398" t="n"/>
      <c r="HM3000" s="5" t="n"/>
      <c r="HN3000" s="5" t="n"/>
      <c r="HO3000" s="5" t="n"/>
      <c r="HP3000" s="5" t="n"/>
      <c r="HQ3000" s="5" t="n"/>
      <c r="HR3000" s="5" t="n"/>
      <c r="HS3000" s="5" t="n"/>
    </row>
    <row r="3001">
      <c r="C3001" s="2" t="n"/>
      <c r="G3001" s="480" t="n"/>
      <c r="H3001" s="2" t="n"/>
      <c r="I3001" s="2" t="n"/>
      <c r="K3001" s="480" t="n"/>
      <c r="L3001" s="480" t="n"/>
      <c r="M3001" s="480" t="n"/>
      <c r="N3001" s="490" t="n"/>
      <c r="O3001" s="398" t="n"/>
      <c r="HM3001" s="5" t="n"/>
      <c r="HN3001" s="5" t="n"/>
      <c r="HO3001" s="5" t="n"/>
      <c r="HP3001" s="5" t="n"/>
      <c r="HQ3001" s="5" t="n"/>
      <c r="HR3001" s="5" t="n"/>
      <c r="HS3001" s="5" t="n"/>
    </row>
    <row r="3002">
      <c r="C3002" s="2" t="n"/>
      <c r="G3002" s="480" t="n"/>
      <c r="H3002" s="2" t="n"/>
      <c r="I3002" s="2" t="n"/>
      <c r="K3002" s="480" t="n"/>
      <c r="L3002" s="480" t="n"/>
      <c r="M3002" s="480" t="n"/>
      <c r="N3002" s="490" t="n"/>
      <c r="O3002" s="398" t="n"/>
      <c r="HM3002" s="5" t="n"/>
      <c r="HN3002" s="5" t="n"/>
      <c r="HO3002" s="5" t="n"/>
      <c r="HP3002" s="5" t="n"/>
      <c r="HQ3002" s="5" t="n"/>
      <c r="HR3002" s="5" t="n"/>
      <c r="HS3002" s="5" t="n"/>
    </row>
    <row r="3003">
      <c r="C3003" s="2" t="n"/>
      <c r="G3003" s="480" t="n"/>
      <c r="H3003" s="2" t="n"/>
      <c r="I3003" s="2" t="n"/>
      <c r="K3003" s="480" t="n"/>
      <c r="L3003" s="480" t="n"/>
      <c r="M3003" s="480" t="n"/>
      <c r="N3003" s="490" t="n"/>
      <c r="O3003" s="398" t="n"/>
      <c r="HM3003" s="5" t="n"/>
      <c r="HN3003" s="5" t="n"/>
      <c r="HO3003" s="5" t="n"/>
      <c r="HP3003" s="5" t="n"/>
      <c r="HQ3003" s="5" t="n"/>
      <c r="HR3003" s="5" t="n"/>
      <c r="HS3003" s="5" t="n"/>
    </row>
    <row r="3004">
      <c r="C3004" s="2" t="n"/>
      <c r="G3004" s="480" t="n"/>
      <c r="H3004" s="2" t="n"/>
      <c r="I3004" s="2" t="n"/>
      <c r="K3004" s="480" t="n"/>
      <c r="L3004" s="480" t="n"/>
      <c r="M3004" s="480" t="n"/>
      <c r="N3004" s="490" t="n"/>
      <c r="O3004" s="398" t="n"/>
      <c r="HM3004" s="5" t="n"/>
      <c r="HN3004" s="5" t="n"/>
      <c r="HO3004" s="5" t="n"/>
      <c r="HP3004" s="5" t="n"/>
      <c r="HQ3004" s="5" t="n"/>
      <c r="HR3004" s="5" t="n"/>
      <c r="HS3004" s="5" t="n"/>
    </row>
    <row r="3005">
      <c r="C3005" s="2" t="n"/>
      <c r="G3005" s="480" t="n"/>
      <c r="H3005" s="2" t="n"/>
      <c r="I3005" s="2" t="n"/>
      <c r="K3005" s="480" t="n"/>
      <c r="L3005" s="480" t="n"/>
      <c r="M3005" s="480" t="n"/>
      <c r="N3005" s="490" t="n"/>
      <c r="O3005" s="398" t="n"/>
      <c r="HM3005" s="5" t="n"/>
      <c r="HN3005" s="5" t="n"/>
      <c r="HO3005" s="5" t="n"/>
      <c r="HP3005" s="5" t="n"/>
      <c r="HQ3005" s="5" t="n"/>
      <c r="HR3005" s="5" t="n"/>
      <c r="HS3005" s="5" t="n"/>
    </row>
    <row r="3006">
      <c r="C3006" s="2" t="n"/>
      <c r="G3006" s="480" t="n"/>
      <c r="H3006" s="2" t="n"/>
      <c r="I3006" s="2" t="n"/>
      <c r="K3006" s="480" t="n"/>
      <c r="L3006" s="480" t="n"/>
      <c r="M3006" s="480" t="n"/>
      <c r="N3006" s="490" t="n"/>
      <c r="O3006" s="398" t="n"/>
      <c r="HM3006" s="5" t="n"/>
      <c r="HN3006" s="5" t="n"/>
      <c r="HO3006" s="5" t="n"/>
      <c r="HP3006" s="5" t="n"/>
      <c r="HQ3006" s="5" t="n"/>
      <c r="HR3006" s="5" t="n"/>
      <c r="HS3006" s="5" t="n"/>
    </row>
    <row r="3007">
      <c r="C3007" s="2" t="n"/>
      <c r="G3007" s="480" t="n"/>
      <c r="H3007" s="2" t="n"/>
      <c r="I3007" s="2" t="n"/>
      <c r="K3007" s="480" t="n"/>
      <c r="L3007" s="480" t="n"/>
      <c r="M3007" s="480" t="n"/>
      <c r="N3007" s="490" t="n"/>
      <c r="O3007" s="398" t="n"/>
      <c r="HM3007" s="5" t="n"/>
      <c r="HN3007" s="5" t="n"/>
      <c r="HO3007" s="5" t="n"/>
      <c r="HP3007" s="5" t="n"/>
      <c r="HQ3007" s="5" t="n"/>
      <c r="HR3007" s="5" t="n"/>
      <c r="HS3007" s="5" t="n"/>
    </row>
    <row r="3008">
      <c r="C3008" s="2" t="n"/>
      <c r="G3008" s="480" t="n"/>
      <c r="H3008" s="2" t="n"/>
      <c r="I3008" s="2" t="n"/>
      <c r="K3008" s="480" t="n"/>
      <c r="L3008" s="480" t="n"/>
      <c r="M3008" s="480" t="n"/>
      <c r="N3008" s="490" t="n"/>
      <c r="O3008" s="398" t="n"/>
      <c r="HM3008" s="5" t="n"/>
      <c r="HN3008" s="5" t="n"/>
      <c r="HO3008" s="5" t="n"/>
      <c r="HP3008" s="5" t="n"/>
      <c r="HQ3008" s="5" t="n"/>
      <c r="HR3008" s="5" t="n"/>
      <c r="HS3008" s="5" t="n"/>
    </row>
    <row r="3009">
      <c r="C3009" s="2" t="n"/>
      <c r="G3009" s="480" t="n"/>
      <c r="H3009" s="2" t="n"/>
      <c r="I3009" s="2" t="n"/>
      <c r="K3009" s="480" t="n"/>
      <c r="L3009" s="480" t="n"/>
      <c r="M3009" s="480" t="n"/>
      <c r="N3009" s="490" t="n"/>
      <c r="O3009" s="398" t="n"/>
      <c r="HM3009" s="5" t="n"/>
      <c r="HN3009" s="5" t="n"/>
      <c r="HO3009" s="5" t="n"/>
      <c r="HP3009" s="5" t="n"/>
      <c r="HQ3009" s="5" t="n"/>
      <c r="HR3009" s="5" t="n"/>
      <c r="HS3009" s="5" t="n"/>
    </row>
    <row r="3010">
      <c r="C3010" s="2" t="n"/>
      <c r="G3010" s="480" t="n"/>
      <c r="H3010" s="2" t="n"/>
      <c r="I3010" s="2" t="n"/>
      <c r="K3010" s="480" t="n"/>
      <c r="L3010" s="480" t="n"/>
      <c r="M3010" s="480" t="n"/>
      <c r="N3010" s="490" t="n"/>
      <c r="O3010" s="398" t="n"/>
      <c r="HM3010" s="5" t="n"/>
      <c r="HN3010" s="5" t="n"/>
      <c r="HO3010" s="5" t="n"/>
      <c r="HP3010" s="5" t="n"/>
      <c r="HQ3010" s="5" t="n"/>
      <c r="HR3010" s="5" t="n"/>
      <c r="HS3010" s="5" t="n"/>
    </row>
    <row r="3011">
      <c r="C3011" s="2" t="n"/>
      <c r="G3011" s="480" t="n"/>
      <c r="H3011" s="2" t="n"/>
      <c r="I3011" s="2" t="n"/>
      <c r="K3011" s="480" t="n"/>
      <c r="L3011" s="480" t="n"/>
      <c r="M3011" s="480" t="n"/>
      <c r="N3011" s="490" t="n"/>
      <c r="O3011" s="398" t="n"/>
      <c r="HM3011" s="5" t="n"/>
      <c r="HN3011" s="5" t="n"/>
      <c r="HO3011" s="5" t="n"/>
      <c r="HP3011" s="5" t="n"/>
      <c r="HQ3011" s="5" t="n"/>
      <c r="HR3011" s="5" t="n"/>
      <c r="HS3011" s="5" t="n"/>
    </row>
    <row r="3012">
      <c r="C3012" s="2" t="n"/>
      <c r="G3012" s="480" t="n"/>
      <c r="H3012" s="2" t="n"/>
      <c r="I3012" s="2" t="n"/>
      <c r="K3012" s="480" t="n"/>
      <c r="L3012" s="480" t="n"/>
      <c r="M3012" s="480" t="n"/>
      <c r="N3012" s="490" t="n"/>
      <c r="O3012" s="398" t="n"/>
      <c r="HM3012" s="5" t="n"/>
      <c r="HN3012" s="5" t="n"/>
      <c r="HO3012" s="5" t="n"/>
      <c r="HP3012" s="5" t="n"/>
      <c r="HQ3012" s="5" t="n"/>
      <c r="HR3012" s="5" t="n"/>
      <c r="HS3012" s="5" t="n"/>
    </row>
    <row r="3013">
      <c r="C3013" s="2" t="n"/>
      <c r="G3013" s="480" t="n"/>
      <c r="H3013" s="2" t="n"/>
      <c r="I3013" s="2" t="n"/>
      <c r="K3013" s="480" t="n"/>
      <c r="L3013" s="480" t="n"/>
      <c r="M3013" s="480" t="n"/>
      <c r="N3013" s="490" t="n"/>
      <c r="O3013" s="398" t="n"/>
      <c r="HM3013" s="5" t="n"/>
      <c r="HN3013" s="5" t="n"/>
      <c r="HO3013" s="5" t="n"/>
      <c r="HP3013" s="5" t="n"/>
      <c r="HQ3013" s="5" t="n"/>
      <c r="HR3013" s="5" t="n"/>
      <c r="HS3013" s="5" t="n"/>
    </row>
    <row r="3014">
      <c r="C3014" s="2" t="n"/>
      <c r="G3014" s="480" t="n"/>
      <c r="H3014" s="2" t="n"/>
      <c r="I3014" s="2" t="n"/>
      <c r="K3014" s="480" t="n"/>
      <c r="L3014" s="480" t="n"/>
      <c r="M3014" s="480" t="n"/>
      <c r="N3014" s="490" t="n"/>
      <c r="O3014" s="398" t="n"/>
      <c r="HM3014" s="5" t="n"/>
      <c r="HN3014" s="5" t="n"/>
      <c r="HO3014" s="5" t="n"/>
      <c r="HP3014" s="5" t="n"/>
      <c r="HQ3014" s="5" t="n"/>
      <c r="HR3014" s="5" t="n"/>
      <c r="HS3014" s="5" t="n"/>
    </row>
    <row r="3015">
      <c r="C3015" s="2" t="n"/>
      <c r="G3015" s="480" t="n"/>
      <c r="H3015" s="2" t="n"/>
      <c r="I3015" s="2" t="n"/>
      <c r="K3015" s="480" t="n"/>
      <c r="L3015" s="480" t="n"/>
      <c r="M3015" s="480" t="n"/>
      <c r="N3015" s="490" t="n"/>
      <c r="O3015" s="398" t="n"/>
      <c r="HM3015" s="5" t="n"/>
      <c r="HN3015" s="5" t="n"/>
      <c r="HO3015" s="5" t="n"/>
      <c r="HP3015" s="5" t="n"/>
      <c r="HQ3015" s="5" t="n"/>
      <c r="HR3015" s="5" t="n"/>
      <c r="HS3015" s="5" t="n"/>
    </row>
    <row r="3016">
      <c r="C3016" s="2" t="n"/>
      <c r="G3016" s="480" t="n"/>
      <c r="H3016" s="2" t="n"/>
      <c r="I3016" s="2" t="n"/>
      <c r="K3016" s="480" t="n"/>
      <c r="L3016" s="480" t="n"/>
      <c r="M3016" s="480" t="n"/>
      <c r="N3016" s="490" t="n"/>
      <c r="O3016" s="398" t="n"/>
      <c r="HM3016" s="5" t="n"/>
      <c r="HN3016" s="5" t="n"/>
      <c r="HO3016" s="5" t="n"/>
      <c r="HP3016" s="5" t="n"/>
      <c r="HQ3016" s="5" t="n"/>
      <c r="HR3016" s="5" t="n"/>
      <c r="HS3016" s="5" t="n"/>
    </row>
    <row r="3017">
      <c r="C3017" s="2" t="n"/>
      <c r="G3017" s="480" t="n"/>
      <c r="H3017" s="2" t="n"/>
      <c r="I3017" s="2" t="n"/>
      <c r="K3017" s="480" t="n"/>
      <c r="L3017" s="480" t="n"/>
      <c r="M3017" s="480" t="n"/>
      <c r="N3017" s="490" t="n"/>
      <c r="O3017" s="398" t="n"/>
      <c r="HM3017" s="5" t="n"/>
      <c r="HN3017" s="5" t="n"/>
      <c r="HO3017" s="5" t="n"/>
      <c r="HP3017" s="5" t="n"/>
      <c r="HQ3017" s="5" t="n"/>
      <c r="HR3017" s="5" t="n"/>
      <c r="HS3017" s="5" t="n"/>
    </row>
    <row r="3018">
      <c r="C3018" s="2" t="n"/>
      <c r="G3018" s="480" t="n"/>
      <c r="H3018" s="2" t="n"/>
      <c r="I3018" s="2" t="n"/>
      <c r="K3018" s="480" t="n"/>
      <c r="L3018" s="480" t="n"/>
      <c r="M3018" s="480" t="n"/>
      <c r="N3018" s="490" t="n"/>
      <c r="O3018" s="398" t="n"/>
      <c r="HM3018" s="5" t="n"/>
      <c r="HN3018" s="5" t="n"/>
      <c r="HO3018" s="5" t="n"/>
      <c r="HP3018" s="5" t="n"/>
      <c r="HQ3018" s="5" t="n"/>
      <c r="HR3018" s="5" t="n"/>
      <c r="HS3018" s="5" t="n"/>
    </row>
    <row r="3019">
      <c r="C3019" s="2" t="n"/>
      <c r="G3019" s="480" t="n"/>
      <c r="H3019" s="2" t="n"/>
      <c r="I3019" s="2" t="n"/>
      <c r="K3019" s="480" t="n"/>
      <c r="L3019" s="480" t="n"/>
      <c r="M3019" s="480" t="n"/>
      <c r="N3019" s="490" t="n"/>
      <c r="O3019" s="398" t="n"/>
      <c r="HM3019" s="5" t="n"/>
      <c r="HN3019" s="5" t="n"/>
      <c r="HO3019" s="5" t="n"/>
      <c r="HP3019" s="5" t="n"/>
      <c r="HQ3019" s="5" t="n"/>
      <c r="HR3019" s="5" t="n"/>
      <c r="HS3019" s="5" t="n"/>
    </row>
    <row r="3020">
      <c r="C3020" s="2" t="n"/>
      <c r="G3020" s="480" t="n"/>
      <c r="H3020" s="2" t="n"/>
      <c r="I3020" s="2" t="n"/>
      <c r="K3020" s="480" t="n"/>
      <c r="L3020" s="480" t="n"/>
      <c r="M3020" s="480" t="n"/>
      <c r="N3020" s="490" t="n"/>
      <c r="O3020" s="398" t="n"/>
      <c r="HM3020" s="5" t="n"/>
      <c r="HN3020" s="5" t="n"/>
      <c r="HO3020" s="5" t="n"/>
      <c r="HP3020" s="5" t="n"/>
      <c r="HQ3020" s="5" t="n"/>
      <c r="HR3020" s="5" t="n"/>
      <c r="HS3020" s="5" t="n"/>
    </row>
    <row r="3021">
      <c r="C3021" s="2" t="n"/>
      <c r="G3021" s="480" t="n"/>
      <c r="H3021" s="2" t="n"/>
      <c r="I3021" s="2" t="n"/>
      <c r="K3021" s="480" t="n"/>
      <c r="L3021" s="480" t="n"/>
      <c r="M3021" s="480" t="n"/>
      <c r="N3021" s="490" t="n"/>
      <c r="O3021" s="398" t="n"/>
      <c r="HM3021" s="5" t="n"/>
      <c r="HN3021" s="5" t="n"/>
      <c r="HO3021" s="5" t="n"/>
      <c r="HP3021" s="5" t="n"/>
      <c r="HQ3021" s="5" t="n"/>
      <c r="HR3021" s="5" t="n"/>
      <c r="HS3021" s="5" t="n"/>
    </row>
    <row r="3022">
      <c r="C3022" s="2" t="n"/>
      <c r="G3022" s="480" t="n"/>
      <c r="H3022" s="2" t="n"/>
      <c r="I3022" s="2" t="n"/>
      <c r="K3022" s="480" t="n"/>
      <c r="L3022" s="480" t="n"/>
      <c r="M3022" s="480" t="n"/>
      <c r="N3022" s="490" t="n"/>
      <c r="O3022" s="398" t="n"/>
      <c r="HM3022" s="5" t="n"/>
      <c r="HN3022" s="5" t="n"/>
      <c r="HO3022" s="5" t="n"/>
      <c r="HP3022" s="5" t="n"/>
      <c r="HQ3022" s="5" t="n"/>
      <c r="HR3022" s="5" t="n"/>
      <c r="HS3022" s="5" t="n"/>
    </row>
    <row r="3023">
      <c r="C3023" s="2" t="n"/>
      <c r="G3023" s="480" t="n"/>
      <c r="H3023" s="2" t="n"/>
      <c r="I3023" s="2" t="n"/>
      <c r="K3023" s="480" t="n"/>
      <c r="L3023" s="480" t="n"/>
      <c r="M3023" s="480" t="n"/>
      <c r="N3023" s="490" t="n"/>
      <c r="O3023" s="398" t="n"/>
      <c r="HM3023" s="5" t="n"/>
      <c r="HN3023" s="5" t="n"/>
      <c r="HO3023" s="5" t="n"/>
      <c r="HP3023" s="5" t="n"/>
      <c r="HQ3023" s="5" t="n"/>
      <c r="HR3023" s="5" t="n"/>
      <c r="HS3023" s="5" t="n"/>
    </row>
    <row r="3024">
      <c r="C3024" s="2" t="n"/>
      <c r="G3024" s="480" t="n"/>
      <c r="H3024" s="2" t="n"/>
      <c r="I3024" s="2" t="n"/>
      <c r="K3024" s="480" t="n"/>
      <c r="L3024" s="480" t="n"/>
      <c r="M3024" s="480" t="n"/>
      <c r="N3024" s="490" t="n"/>
      <c r="O3024" s="398" t="n"/>
      <c r="HM3024" s="5" t="n"/>
      <c r="HN3024" s="5" t="n"/>
      <c r="HO3024" s="5" t="n"/>
      <c r="HP3024" s="5" t="n"/>
      <c r="HQ3024" s="5" t="n"/>
      <c r="HR3024" s="5" t="n"/>
      <c r="HS3024" s="5" t="n"/>
    </row>
    <row r="3025">
      <c r="C3025" s="2" t="n"/>
      <c r="G3025" s="480" t="n"/>
      <c r="H3025" s="2" t="n"/>
      <c r="I3025" s="2" t="n"/>
      <c r="K3025" s="480" t="n"/>
      <c r="L3025" s="480" t="n"/>
      <c r="M3025" s="480" t="n"/>
      <c r="N3025" s="490" t="n"/>
      <c r="O3025" s="398" t="n"/>
      <c r="HM3025" s="5" t="n"/>
      <c r="HN3025" s="5" t="n"/>
      <c r="HO3025" s="5" t="n"/>
      <c r="HP3025" s="5" t="n"/>
      <c r="HQ3025" s="5" t="n"/>
      <c r="HR3025" s="5" t="n"/>
      <c r="HS3025" s="5" t="n"/>
    </row>
    <row r="3026">
      <c r="C3026" s="2" t="n"/>
      <c r="G3026" s="480" t="n"/>
      <c r="H3026" s="2" t="n"/>
      <c r="I3026" s="2" t="n"/>
      <c r="K3026" s="480" t="n"/>
      <c r="L3026" s="480" t="n"/>
      <c r="M3026" s="480" t="n"/>
      <c r="N3026" s="490" t="n"/>
      <c r="O3026" s="398" t="n"/>
      <c r="HM3026" s="5" t="n"/>
      <c r="HN3026" s="5" t="n"/>
      <c r="HO3026" s="5" t="n"/>
      <c r="HP3026" s="5" t="n"/>
      <c r="HQ3026" s="5" t="n"/>
      <c r="HR3026" s="5" t="n"/>
      <c r="HS3026" s="5" t="n"/>
    </row>
    <row r="3027">
      <c r="C3027" s="2" t="n"/>
      <c r="G3027" s="480" t="n"/>
      <c r="H3027" s="2" t="n"/>
      <c r="I3027" s="2" t="n"/>
      <c r="K3027" s="480" t="n"/>
      <c r="L3027" s="480" t="n"/>
      <c r="M3027" s="480" t="n"/>
      <c r="N3027" s="490" t="n"/>
      <c r="O3027" s="398" t="n"/>
      <c r="HM3027" s="5" t="n"/>
      <c r="HN3027" s="5" t="n"/>
      <c r="HO3027" s="5" t="n"/>
      <c r="HP3027" s="5" t="n"/>
      <c r="HQ3027" s="5" t="n"/>
      <c r="HR3027" s="5" t="n"/>
      <c r="HS3027" s="5" t="n"/>
    </row>
    <row r="3028">
      <c r="C3028" s="2" t="n"/>
      <c r="G3028" s="480" t="n"/>
      <c r="H3028" s="2" t="n"/>
      <c r="I3028" s="2" t="n"/>
      <c r="K3028" s="480" t="n"/>
      <c r="L3028" s="480" t="n"/>
      <c r="M3028" s="480" t="n"/>
      <c r="N3028" s="490" t="n"/>
      <c r="O3028" s="398" t="n"/>
      <c r="HM3028" s="5" t="n"/>
      <c r="HN3028" s="5" t="n"/>
      <c r="HO3028" s="5" t="n"/>
      <c r="HP3028" s="5" t="n"/>
      <c r="HQ3028" s="5" t="n"/>
      <c r="HR3028" s="5" t="n"/>
      <c r="HS3028" s="5" t="n"/>
    </row>
    <row r="3029">
      <c r="C3029" s="2" t="n"/>
      <c r="G3029" s="480" t="n"/>
      <c r="H3029" s="2" t="n"/>
      <c r="I3029" s="2" t="n"/>
      <c r="K3029" s="480" t="n"/>
      <c r="L3029" s="480" t="n"/>
      <c r="M3029" s="480" t="n"/>
      <c r="N3029" s="490" t="n"/>
      <c r="O3029" s="398" t="n"/>
      <c r="HM3029" s="5" t="n"/>
      <c r="HN3029" s="5" t="n"/>
      <c r="HO3029" s="5" t="n"/>
      <c r="HP3029" s="5" t="n"/>
      <c r="HQ3029" s="5" t="n"/>
      <c r="HR3029" s="5" t="n"/>
      <c r="HS3029" s="5" t="n"/>
    </row>
    <row r="3030">
      <c r="C3030" s="2" t="n"/>
      <c r="G3030" s="480" t="n"/>
      <c r="H3030" s="2" t="n"/>
      <c r="I3030" s="2" t="n"/>
      <c r="K3030" s="480" t="n"/>
      <c r="L3030" s="480" t="n"/>
      <c r="M3030" s="480" t="n"/>
      <c r="N3030" s="490" t="n"/>
      <c r="O3030" s="398" t="n"/>
      <c r="HM3030" s="5" t="n"/>
      <c r="HN3030" s="5" t="n"/>
      <c r="HO3030" s="5" t="n"/>
      <c r="HP3030" s="5" t="n"/>
      <c r="HQ3030" s="5" t="n"/>
      <c r="HR3030" s="5" t="n"/>
      <c r="HS3030" s="5" t="n"/>
    </row>
    <row r="3031">
      <c r="C3031" s="2" t="n"/>
      <c r="G3031" s="480" t="n"/>
      <c r="H3031" s="2" t="n"/>
      <c r="I3031" s="2" t="n"/>
      <c r="K3031" s="480" t="n"/>
      <c r="L3031" s="480" t="n"/>
      <c r="M3031" s="480" t="n"/>
      <c r="N3031" s="490" t="n"/>
      <c r="O3031" s="398" t="n"/>
      <c r="HM3031" s="5" t="n"/>
      <c r="HN3031" s="5" t="n"/>
      <c r="HO3031" s="5" t="n"/>
      <c r="HP3031" s="5" t="n"/>
      <c r="HQ3031" s="5" t="n"/>
      <c r="HR3031" s="5" t="n"/>
      <c r="HS3031" s="5" t="n"/>
    </row>
    <row r="3032">
      <c r="C3032" s="2" t="n"/>
      <c r="G3032" s="480" t="n"/>
      <c r="H3032" s="2" t="n"/>
      <c r="I3032" s="2" t="n"/>
      <c r="K3032" s="480" t="n"/>
      <c r="L3032" s="480" t="n"/>
      <c r="M3032" s="480" t="n"/>
      <c r="N3032" s="490" t="n"/>
      <c r="O3032" s="398" t="n"/>
      <c r="HM3032" s="5" t="n"/>
      <c r="HN3032" s="5" t="n"/>
      <c r="HO3032" s="5" t="n"/>
      <c r="HP3032" s="5" t="n"/>
      <c r="HQ3032" s="5" t="n"/>
      <c r="HR3032" s="5" t="n"/>
      <c r="HS3032" s="5" t="n"/>
    </row>
    <row r="3033">
      <c r="C3033" s="2" t="n"/>
      <c r="G3033" s="480" t="n"/>
      <c r="H3033" s="2" t="n"/>
      <c r="I3033" s="2" t="n"/>
      <c r="K3033" s="480" t="n"/>
      <c r="L3033" s="480" t="n"/>
      <c r="M3033" s="480" t="n"/>
      <c r="N3033" s="490" t="n"/>
      <c r="O3033" s="398" t="n"/>
      <c r="HM3033" s="5" t="n"/>
      <c r="HN3033" s="5" t="n"/>
      <c r="HO3033" s="5" t="n"/>
      <c r="HP3033" s="5" t="n"/>
      <c r="HQ3033" s="5" t="n"/>
      <c r="HR3033" s="5" t="n"/>
      <c r="HS3033" s="5" t="n"/>
    </row>
    <row r="3034">
      <c r="C3034" s="2" t="n"/>
      <c r="G3034" s="480" t="n"/>
      <c r="H3034" s="2" t="n"/>
      <c r="I3034" s="2" t="n"/>
      <c r="K3034" s="480" t="n"/>
      <c r="L3034" s="480" t="n"/>
      <c r="M3034" s="480" t="n"/>
      <c r="N3034" s="490" t="n"/>
      <c r="O3034" s="398" t="n"/>
      <c r="HM3034" s="5" t="n"/>
      <c r="HN3034" s="5" t="n"/>
      <c r="HO3034" s="5" t="n"/>
      <c r="HP3034" s="5" t="n"/>
      <c r="HQ3034" s="5" t="n"/>
      <c r="HR3034" s="5" t="n"/>
      <c r="HS3034" s="5" t="n"/>
    </row>
    <row r="3035">
      <c r="C3035" s="2" t="n"/>
      <c r="G3035" s="480" t="n"/>
      <c r="H3035" s="2" t="n"/>
      <c r="I3035" s="2" t="n"/>
      <c r="K3035" s="480" t="n"/>
      <c r="L3035" s="480" t="n"/>
      <c r="M3035" s="480" t="n"/>
      <c r="N3035" s="490" t="n"/>
      <c r="O3035" s="398" t="n"/>
      <c r="HM3035" s="5" t="n"/>
      <c r="HN3035" s="5" t="n"/>
      <c r="HO3035" s="5" t="n"/>
      <c r="HP3035" s="5" t="n"/>
      <c r="HQ3035" s="5" t="n"/>
      <c r="HR3035" s="5" t="n"/>
      <c r="HS3035" s="5" t="n"/>
    </row>
    <row r="3036">
      <c r="C3036" s="2" t="n"/>
      <c r="G3036" s="480" t="n"/>
      <c r="H3036" s="2" t="n"/>
      <c r="I3036" s="2" t="n"/>
      <c r="K3036" s="480" t="n"/>
      <c r="L3036" s="480" t="n"/>
      <c r="M3036" s="480" t="n"/>
      <c r="N3036" s="490" t="n"/>
      <c r="O3036" s="398" t="n"/>
      <c r="HM3036" s="5" t="n"/>
      <c r="HN3036" s="5" t="n"/>
      <c r="HO3036" s="5" t="n"/>
      <c r="HP3036" s="5" t="n"/>
      <c r="HQ3036" s="5" t="n"/>
      <c r="HR3036" s="5" t="n"/>
      <c r="HS3036" s="5" t="n"/>
    </row>
    <row r="3037">
      <c r="C3037" s="2" t="n"/>
      <c r="G3037" s="480" t="n"/>
      <c r="H3037" s="2" t="n"/>
      <c r="I3037" s="2" t="n"/>
      <c r="K3037" s="480" t="n"/>
      <c r="L3037" s="480" t="n"/>
      <c r="M3037" s="480" t="n"/>
      <c r="N3037" s="490" t="n"/>
      <c r="O3037" s="398" t="n"/>
      <c r="HM3037" s="5" t="n"/>
      <c r="HN3037" s="5" t="n"/>
      <c r="HO3037" s="5" t="n"/>
      <c r="HP3037" s="5" t="n"/>
      <c r="HQ3037" s="5" t="n"/>
      <c r="HR3037" s="5" t="n"/>
      <c r="HS3037" s="5" t="n"/>
    </row>
    <row r="3038">
      <c r="C3038" s="2" t="n"/>
      <c r="G3038" s="480" t="n"/>
      <c r="H3038" s="2" t="n"/>
      <c r="I3038" s="2" t="n"/>
      <c r="K3038" s="480" t="n"/>
      <c r="L3038" s="480" t="n"/>
      <c r="M3038" s="480" t="n"/>
      <c r="N3038" s="490" t="n"/>
      <c r="O3038" s="398" t="n"/>
      <c r="HM3038" s="5" t="n"/>
      <c r="HN3038" s="5" t="n"/>
      <c r="HO3038" s="5" t="n"/>
      <c r="HP3038" s="5" t="n"/>
      <c r="HQ3038" s="5" t="n"/>
      <c r="HR3038" s="5" t="n"/>
      <c r="HS3038" s="5" t="n"/>
    </row>
    <row r="3039">
      <c r="C3039" s="2" t="n"/>
      <c r="G3039" s="480" t="n"/>
      <c r="H3039" s="2" t="n"/>
      <c r="I3039" s="2" t="n"/>
      <c r="K3039" s="480" t="n"/>
      <c r="L3039" s="480" t="n"/>
      <c r="M3039" s="480" t="n"/>
      <c r="N3039" s="490" t="n"/>
      <c r="O3039" s="398" t="n"/>
      <c r="HM3039" s="5" t="n"/>
      <c r="HN3039" s="5" t="n"/>
      <c r="HO3039" s="5" t="n"/>
      <c r="HP3039" s="5" t="n"/>
      <c r="HQ3039" s="5" t="n"/>
      <c r="HR3039" s="5" t="n"/>
      <c r="HS3039" s="5" t="n"/>
    </row>
    <row r="3040">
      <c r="C3040" s="2" t="n"/>
      <c r="G3040" s="480" t="n"/>
      <c r="H3040" s="2" t="n"/>
      <c r="I3040" s="2" t="n"/>
      <c r="K3040" s="480" t="n"/>
      <c r="L3040" s="480" t="n"/>
      <c r="M3040" s="480" t="n"/>
      <c r="N3040" s="490" t="n"/>
      <c r="O3040" s="398" t="n"/>
      <c r="HM3040" s="5" t="n"/>
      <c r="HN3040" s="5" t="n"/>
      <c r="HO3040" s="5" t="n"/>
      <c r="HP3040" s="5" t="n"/>
      <c r="HQ3040" s="5" t="n"/>
      <c r="HR3040" s="5" t="n"/>
      <c r="HS3040" s="5" t="n"/>
    </row>
    <row r="3041">
      <c r="C3041" s="2" t="n"/>
      <c r="G3041" s="480" t="n"/>
      <c r="H3041" s="2" t="n"/>
      <c r="I3041" s="2" t="n"/>
      <c r="K3041" s="480" t="n"/>
      <c r="L3041" s="480" t="n"/>
      <c r="M3041" s="480" t="n"/>
      <c r="N3041" s="490" t="n"/>
      <c r="O3041" s="398" t="n"/>
      <c r="HM3041" s="5" t="n"/>
      <c r="HN3041" s="5" t="n"/>
      <c r="HO3041" s="5" t="n"/>
      <c r="HP3041" s="5" t="n"/>
      <c r="HQ3041" s="5" t="n"/>
      <c r="HR3041" s="5" t="n"/>
      <c r="HS3041" s="5" t="n"/>
    </row>
    <row r="3042">
      <c r="C3042" s="2" t="n"/>
      <c r="G3042" s="480" t="n"/>
      <c r="H3042" s="2" t="n"/>
      <c r="I3042" s="2" t="n"/>
      <c r="K3042" s="480" t="n"/>
      <c r="L3042" s="480" t="n"/>
      <c r="M3042" s="480" t="n"/>
      <c r="N3042" s="490" t="n"/>
      <c r="O3042" s="398" t="n"/>
      <c r="HM3042" s="5" t="n"/>
      <c r="HN3042" s="5" t="n"/>
      <c r="HO3042" s="5" t="n"/>
      <c r="HP3042" s="5" t="n"/>
      <c r="HQ3042" s="5" t="n"/>
      <c r="HR3042" s="5" t="n"/>
      <c r="HS3042" s="5" t="n"/>
    </row>
    <row r="3043">
      <c r="C3043" s="2" t="n"/>
      <c r="G3043" s="480" t="n"/>
      <c r="H3043" s="2" t="n"/>
      <c r="I3043" s="2" t="n"/>
      <c r="K3043" s="480" t="n"/>
      <c r="L3043" s="480" t="n"/>
      <c r="M3043" s="480" t="n"/>
      <c r="N3043" s="490" t="n"/>
      <c r="O3043" s="398" t="n"/>
      <c r="HM3043" s="5" t="n"/>
      <c r="HN3043" s="5" t="n"/>
      <c r="HO3043" s="5" t="n"/>
      <c r="HP3043" s="5" t="n"/>
      <c r="HQ3043" s="5" t="n"/>
      <c r="HR3043" s="5" t="n"/>
      <c r="HS3043" s="5" t="n"/>
    </row>
    <row r="3044">
      <c r="C3044" s="2" t="n"/>
      <c r="G3044" s="480" t="n"/>
      <c r="H3044" s="2" t="n"/>
      <c r="I3044" s="2" t="n"/>
      <c r="K3044" s="480" t="n"/>
      <c r="L3044" s="480" t="n"/>
      <c r="M3044" s="480" t="n"/>
      <c r="N3044" s="490" t="n"/>
      <c r="O3044" s="398" t="n"/>
      <c r="HM3044" s="5" t="n"/>
      <c r="HN3044" s="5" t="n"/>
      <c r="HO3044" s="5" t="n"/>
      <c r="HP3044" s="5" t="n"/>
      <c r="HQ3044" s="5" t="n"/>
      <c r="HR3044" s="5" t="n"/>
      <c r="HS3044" s="5" t="n"/>
    </row>
    <row r="3045">
      <c r="C3045" s="2" t="n"/>
      <c r="G3045" s="480" t="n"/>
      <c r="H3045" s="2" t="n"/>
      <c r="I3045" s="2" t="n"/>
      <c r="K3045" s="480" t="n"/>
      <c r="L3045" s="480" t="n"/>
      <c r="M3045" s="480" t="n"/>
      <c r="N3045" s="490" t="n"/>
      <c r="O3045" s="398" t="n"/>
      <c r="HM3045" s="5" t="n"/>
      <c r="HN3045" s="5" t="n"/>
      <c r="HO3045" s="5" t="n"/>
      <c r="HP3045" s="5" t="n"/>
      <c r="HQ3045" s="5" t="n"/>
      <c r="HR3045" s="5" t="n"/>
      <c r="HS3045" s="5" t="n"/>
    </row>
    <row r="3046">
      <c r="C3046" s="2" t="n"/>
      <c r="G3046" s="480" t="n"/>
      <c r="H3046" s="2" t="n"/>
      <c r="I3046" s="2" t="n"/>
      <c r="K3046" s="480" t="n"/>
      <c r="L3046" s="480" t="n"/>
      <c r="M3046" s="480" t="n"/>
      <c r="N3046" s="490" t="n"/>
      <c r="O3046" s="398" t="n"/>
      <c r="HM3046" s="5" t="n"/>
      <c r="HN3046" s="5" t="n"/>
      <c r="HO3046" s="5" t="n"/>
      <c r="HP3046" s="5" t="n"/>
      <c r="HQ3046" s="5" t="n"/>
      <c r="HR3046" s="5" t="n"/>
      <c r="HS3046" s="5" t="n"/>
    </row>
    <row r="3047">
      <c r="C3047" s="2" t="n"/>
      <c r="G3047" s="480" t="n"/>
      <c r="H3047" s="2" t="n"/>
      <c r="I3047" s="2" t="n"/>
      <c r="K3047" s="480" t="n"/>
      <c r="L3047" s="480" t="n"/>
      <c r="M3047" s="480" t="n"/>
      <c r="N3047" s="490" t="n"/>
      <c r="O3047" s="398" t="n"/>
      <c r="HM3047" s="5" t="n"/>
      <c r="HN3047" s="5" t="n"/>
      <c r="HO3047" s="5" t="n"/>
      <c r="HP3047" s="5" t="n"/>
      <c r="HQ3047" s="5" t="n"/>
      <c r="HR3047" s="5" t="n"/>
      <c r="HS3047" s="5" t="n"/>
    </row>
    <row r="3048">
      <c r="C3048" s="2" t="n"/>
      <c r="G3048" s="480" t="n"/>
      <c r="H3048" s="2" t="n"/>
      <c r="I3048" s="2" t="n"/>
      <c r="K3048" s="480" t="n"/>
      <c r="L3048" s="480" t="n"/>
      <c r="M3048" s="480" t="n"/>
      <c r="N3048" s="490" t="n"/>
      <c r="O3048" s="398" t="n"/>
      <c r="HM3048" s="5" t="n"/>
      <c r="HN3048" s="5" t="n"/>
      <c r="HO3048" s="5" t="n"/>
      <c r="HP3048" s="5" t="n"/>
      <c r="HQ3048" s="5" t="n"/>
      <c r="HR3048" s="5" t="n"/>
      <c r="HS3048" s="5" t="n"/>
    </row>
    <row r="3049">
      <c r="C3049" s="2" t="n"/>
      <c r="G3049" s="480" t="n"/>
      <c r="H3049" s="2" t="n"/>
      <c r="I3049" s="2" t="n"/>
      <c r="K3049" s="480" t="n"/>
      <c r="L3049" s="480" t="n"/>
      <c r="M3049" s="480" t="n"/>
      <c r="N3049" s="490" t="n"/>
      <c r="O3049" s="398" t="n"/>
      <c r="HM3049" s="5" t="n"/>
      <c r="HN3049" s="5" t="n"/>
      <c r="HO3049" s="5" t="n"/>
      <c r="HP3049" s="5" t="n"/>
      <c r="HQ3049" s="5" t="n"/>
      <c r="HR3049" s="5" t="n"/>
      <c r="HS3049" s="5" t="n"/>
    </row>
    <row r="3050">
      <c r="C3050" s="2" t="n"/>
      <c r="G3050" s="480" t="n"/>
      <c r="H3050" s="2" t="n"/>
      <c r="I3050" s="2" t="n"/>
      <c r="K3050" s="480" t="n"/>
      <c r="L3050" s="480" t="n"/>
      <c r="M3050" s="480" t="n"/>
      <c r="N3050" s="490" t="n"/>
      <c r="O3050" s="398" t="n"/>
      <c r="HM3050" s="5" t="n"/>
      <c r="HN3050" s="5" t="n"/>
      <c r="HO3050" s="5" t="n"/>
      <c r="HP3050" s="5" t="n"/>
      <c r="HQ3050" s="5" t="n"/>
      <c r="HR3050" s="5" t="n"/>
      <c r="HS3050" s="5" t="n"/>
    </row>
    <row r="3051">
      <c r="C3051" s="2" t="n"/>
      <c r="G3051" s="480" t="n"/>
      <c r="H3051" s="2" t="n"/>
      <c r="I3051" s="2" t="n"/>
      <c r="K3051" s="480" t="n"/>
      <c r="L3051" s="480" t="n"/>
      <c r="M3051" s="480" t="n"/>
      <c r="N3051" s="490" t="n"/>
      <c r="O3051" s="398" t="n"/>
      <c r="HM3051" s="5" t="n"/>
      <c r="HN3051" s="5" t="n"/>
      <c r="HO3051" s="5" t="n"/>
      <c r="HP3051" s="5" t="n"/>
      <c r="HQ3051" s="5" t="n"/>
      <c r="HR3051" s="5" t="n"/>
      <c r="HS3051" s="5" t="n"/>
    </row>
    <row r="3052">
      <c r="C3052" s="2" t="n"/>
      <c r="G3052" s="480" t="n"/>
      <c r="H3052" s="2" t="n"/>
      <c r="I3052" s="2" t="n"/>
      <c r="K3052" s="480" t="n"/>
      <c r="L3052" s="480" t="n"/>
      <c r="M3052" s="480" t="n"/>
      <c r="N3052" s="490" t="n"/>
      <c r="O3052" s="398" t="n"/>
      <c r="HM3052" s="5" t="n"/>
      <c r="HN3052" s="5" t="n"/>
      <c r="HO3052" s="5" t="n"/>
      <c r="HP3052" s="5" t="n"/>
      <c r="HQ3052" s="5" t="n"/>
      <c r="HR3052" s="5" t="n"/>
      <c r="HS3052" s="5" t="n"/>
    </row>
    <row r="3053">
      <c r="C3053" s="2" t="n"/>
      <c r="G3053" s="480" t="n"/>
      <c r="H3053" s="2" t="n"/>
      <c r="I3053" s="2" t="n"/>
      <c r="K3053" s="480" t="n"/>
      <c r="L3053" s="480" t="n"/>
      <c r="M3053" s="480" t="n"/>
      <c r="N3053" s="490" t="n"/>
      <c r="O3053" s="398" t="n"/>
      <c r="HM3053" s="5" t="n"/>
      <c r="HN3053" s="5" t="n"/>
      <c r="HO3053" s="5" t="n"/>
      <c r="HP3053" s="5" t="n"/>
      <c r="HQ3053" s="5" t="n"/>
      <c r="HR3053" s="5" t="n"/>
      <c r="HS3053" s="5" t="n"/>
    </row>
    <row r="3054">
      <c r="C3054" s="2" t="n"/>
      <c r="G3054" s="480" t="n"/>
      <c r="H3054" s="2" t="n"/>
      <c r="I3054" s="2" t="n"/>
      <c r="K3054" s="480" t="n"/>
      <c r="L3054" s="480" t="n"/>
      <c r="M3054" s="480" t="n"/>
      <c r="N3054" s="490" t="n"/>
      <c r="O3054" s="398" t="n"/>
      <c r="HM3054" s="5" t="n"/>
      <c r="HN3054" s="5" t="n"/>
      <c r="HO3054" s="5" t="n"/>
      <c r="HP3054" s="5" t="n"/>
      <c r="HQ3054" s="5" t="n"/>
      <c r="HR3054" s="5" t="n"/>
      <c r="HS3054" s="5" t="n"/>
    </row>
    <row r="3055">
      <c r="C3055" s="2" t="n"/>
      <c r="G3055" s="480" t="n"/>
      <c r="H3055" s="2" t="n"/>
      <c r="I3055" s="2" t="n"/>
      <c r="K3055" s="480" t="n"/>
      <c r="L3055" s="480" t="n"/>
      <c r="M3055" s="480" t="n"/>
      <c r="N3055" s="490" t="n"/>
      <c r="O3055" s="398" t="n"/>
      <c r="HM3055" s="5" t="n"/>
      <c r="HN3055" s="5" t="n"/>
      <c r="HO3055" s="5" t="n"/>
      <c r="HP3055" s="5" t="n"/>
      <c r="HQ3055" s="5" t="n"/>
      <c r="HR3055" s="5" t="n"/>
      <c r="HS3055" s="5" t="n"/>
    </row>
    <row r="3056">
      <c r="C3056" s="2" t="n"/>
      <c r="G3056" s="480" t="n"/>
      <c r="H3056" s="2" t="n"/>
      <c r="I3056" s="2" t="n"/>
      <c r="K3056" s="480" t="n"/>
      <c r="L3056" s="480" t="n"/>
      <c r="M3056" s="480" t="n"/>
      <c r="N3056" s="490" t="n"/>
      <c r="O3056" s="398" t="n"/>
      <c r="HM3056" s="5" t="n"/>
      <c r="HN3056" s="5" t="n"/>
      <c r="HO3056" s="5" t="n"/>
      <c r="HP3056" s="5" t="n"/>
      <c r="HQ3056" s="5" t="n"/>
      <c r="HR3056" s="5" t="n"/>
      <c r="HS3056" s="5" t="n"/>
    </row>
    <row r="3057">
      <c r="C3057" s="2" t="n"/>
      <c r="G3057" s="480" t="n"/>
      <c r="H3057" s="2" t="n"/>
      <c r="I3057" s="2" t="n"/>
      <c r="K3057" s="480" t="n"/>
      <c r="L3057" s="480" t="n"/>
      <c r="M3057" s="480" t="n"/>
      <c r="N3057" s="490" t="n"/>
      <c r="O3057" s="398" t="n"/>
      <c r="HM3057" s="5" t="n"/>
      <c r="HN3057" s="5" t="n"/>
      <c r="HO3057" s="5" t="n"/>
      <c r="HP3057" s="5" t="n"/>
      <c r="HQ3057" s="5" t="n"/>
      <c r="HR3057" s="5" t="n"/>
      <c r="HS3057" s="5" t="n"/>
    </row>
    <row r="3058">
      <c r="C3058" s="2" t="n"/>
      <c r="G3058" s="480" t="n"/>
      <c r="H3058" s="2" t="n"/>
      <c r="I3058" s="2" t="n"/>
      <c r="K3058" s="480" t="n"/>
      <c r="L3058" s="480" t="n"/>
      <c r="M3058" s="480" t="n"/>
      <c r="N3058" s="490" t="n"/>
      <c r="O3058" s="398" t="n"/>
      <c r="HM3058" s="5" t="n"/>
      <c r="HN3058" s="5" t="n"/>
      <c r="HO3058" s="5" t="n"/>
      <c r="HP3058" s="5" t="n"/>
      <c r="HQ3058" s="5" t="n"/>
      <c r="HR3058" s="5" t="n"/>
      <c r="HS3058" s="5" t="n"/>
    </row>
    <row r="3059">
      <c r="C3059" s="2" t="n"/>
      <c r="G3059" s="480" t="n"/>
      <c r="H3059" s="2" t="n"/>
      <c r="I3059" s="2" t="n"/>
      <c r="K3059" s="480" t="n"/>
      <c r="L3059" s="480" t="n"/>
      <c r="M3059" s="480" t="n"/>
      <c r="N3059" s="490" t="n"/>
      <c r="O3059" s="398" t="n"/>
      <c r="HM3059" s="5" t="n"/>
      <c r="HN3059" s="5" t="n"/>
      <c r="HO3059" s="5" t="n"/>
      <c r="HP3059" s="5" t="n"/>
      <c r="HQ3059" s="5" t="n"/>
      <c r="HR3059" s="5" t="n"/>
      <c r="HS3059" s="5" t="n"/>
    </row>
    <row r="3060">
      <c r="C3060" s="2" t="n"/>
      <c r="G3060" s="480" t="n"/>
      <c r="H3060" s="2" t="n"/>
      <c r="I3060" s="2" t="n"/>
      <c r="K3060" s="480" t="n"/>
      <c r="L3060" s="480" t="n"/>
      <c r="M3060" s="480" t="n"/>
      <c r="N3060" s="490" t="n"/>
      <c r="O3060" s="398" t="n"/>
      <c r="HM3060" s="5" t="n"/>
      <c r="HN3060" s="5" t="n"/>
      <c r="HO3060" s="5" t="n"/>
      <c r="HP3060" s="5" t="n"/>
      <c r="HQ3060" s="5" t="n"/>
      <c r="HR3060" s="5" t="n"/>
      <c r="HS3060" s="5" t="n"/>
    </row>
    <row r="3061">
      <c r="C3061" s="2" t="n"/>
      <c r="G3061" s="480" t="n"/>
      <c r="H3061" s="2" t="n"/>
      <c r="I3061" s="2" t="n"/>
      <c r="K3061" s="480" t="n"/>
      <c r="L3061" s="480" t="n"/>
      <c r="M3061" s="480" t="n"/>
      <c r="N3061" s="490" t="n"/>
      <c r="O3061" s="398" t="n"/>
      <c r="HM3061" s="5" t="n"/>
      <c r="HN3061" s="5" t="n"/>
      <c r="HO3061" s="5" t="n"/>
      <c r="HP3061" s="5" t="n"/>
      <c r="HQ3061" s="5" t="n"/>
      <c r="HR3061" s="5" t="n"/>
      <c r="HS3061" s="5" t="n"/>
    </row>
    <row r="3062">
      <c r="C3062" s="2" t="n"/>
      <c r="G3062" s="480" t="n"/>
      <c r="H3062" s="2" t="n"/>
      <c r="I3062" s="2" t="n"/>
      <c r="K3062" s="480" t="n"/>
      <c r="L3062" s="480" t="n"/>
      <c r="M3062" s="480" t="n"/>
      <c r="N3062" s="490" t="n"/>
      <c r="O3062" s="398" t="n"/>
      <c r="HM3062" s="5" t="n"/>
      <c r="HN3062" s="5" t="n"/>
      <c r="HO3062" s="5" t="n"/>
      <c r="HP3062" s="5" t="n"/>
      <c r="HQ3062" s="5" t="n"/>
      <c r="HR3062" s="5" t="n"/>
      <c r="HS3062" s="5" t="n"/>
    </row>
    <row r="3063">
      <c r="C3063" s="2" t="n"/>
      <c r="G3063" s="480" t="n"/>
      <c r="H3063" s="2" t="n"/>
      <c r="I3063" s="2" t="n"/>
      <c r="K3063" s="480" t="n"/>
      <c r="L3063" s="480" t="n"/>
      <c r="M3063" s="480" t="n"/>
      <c r="N3063" s="490" t="n"/>
      <c r="O3063" s="398" t="n"/>
      <c r="HM3063" s="5" t="n"/>
      <c r="HN3063" s="5" t="n"/>
      <c r="HO3063" s="5" t="n"/>
      <c r="HP3063" s="5" t="n"/>
      <c r="HQ3063" s="5" t="n"/>
      <c r="HR3063" s="5" t="n"/>
      <c r="HS3063" s="5" t="n"/>
    </row>
    <row r="3064">
      <c r="C3064" s="2" t="n"/>
      <c r="G3064" s="480" t="n"/>
      <c r="H3064" s="2" t="n"/>
      <c r="I3064" s="2" t="n"/>
      <c r="K3064" s="480" t="n"/>
      <c r="L3064" s="480" t="n"/>
      <c r="M3064" s="480" t="n"/>
      <c r="N3064" s="490" t="n"/>
      <c r="O3064" s="398" t="n"/>
      <c r="HM3064" s="5" t="n"/>
      <c r="HN3064" s="5" t="n"/>
      <c r="HO3064" s="5" t="n"/>
      <c r="HP3064" s="5" t="n"/>
      <c r="HQ3064" s="5" t="n"/>
      <c r="HR3064" s="5" t="n"/>
      <c r="HS3064" s="5" t="n"/>
    </row>
    <row r="3065">
      <c r="C3065" s="2" t="n"/>
      <c r="G3065" s="480" t="n"/>
      <c r="H3065" s="2" t="n"/>
      <c r="I3065" s="2" t="n"/>
      <c r="K3065" s="480" t="n"/>
      <c r="L3065" s="480" t="n"/>
      <c r="M3065" s="480" t="n"/>
      <c r="N3065" s="490" t="n"/>
      <c r="O3065" s="398" t="n"/>
      <c r="HM3065" s="5" t="n"/>
      <c r="HN3065" s="5" t="n"/>
      <c r="HO3065" s="5" t="n"/>
      <c r="HP3065" s="5" t="n"/>
      <c r="HQ3065" s="5" t="n"/>
      <c r="HR3065" s="5" t="n"/>
      <c r="HS3065" s="5" t="n"/>
    </row>
    <row r="3066">
      <c r="C3066" s="2" t="n"/>
      <c r="G3066" s="480" t="n"/>
      <c r="H3066" s="2" t="n"/>
      <c r="I3066" s="2" t="n"/>
      <c r="K3066" s="480" t="n"/>
      <c r="L3066" s="480" t="n"/>
      <c r="M3066" s="480" t="n"/>
      <c r="N3066" s="490" t="n"/>
      <c r="O3066" s="398" t="n"/>
      <c r="HM3066" s="5" t="n"/>
      <c r="HN3066" s="5" t="n"/>
      <c r="HO3066" s="5" t="n"/>
      <c r="HP3066" s="5" t="n"/>
      <c r="HQ3066" s="5" t="n"/>
      <c r="HR3066" s="5" t="n"/>
      <c r="HS3066" s="5" t="n"/>
    </row>
    <row r="3067">
      <c r="C3067" s="2" t="n"/>
      <c r="G3067" s="480" t="n"/>
      <c r="H3067" s="2" t="n"/>
      <c r="I3067" s="2" t="n"/>
      <c r="K3067" s="480" t="n"/>
      <c r="L3067" s="480" t="n"/>
      <c r="M3067" s="480" t="n"/>
      <c r="N3067" s="490" t="n"/>
      <c r="O3067" s="398" t="n"/>
      <c r="HM3067" s="5" t="n"/>
      <c r="HN3067" s="5" t="n"/>
      <c r="HO3067" s="5" t="n"/>
      <c r="HP3067" s="5" t="n"/>
      <c r="HQ3067" s="5" t="n"/>
      <c r="HR3067" s="5" t="n"/>
      <c r="HS3067" s="5" t="n"/>
    </row>
    <row r="3068">
      <c r="C3068" s="2" t="n"/>
      <c r="G3068" s="480" t="n"/>
      <c r="H3068" s="2" t="n"/>
      <c r="I3068" s="2" t="n"/>
      <c r="K3068" s="480" t="n"/>
      <c r="L3068" s="480" t="n"/>
      <c r="M3068" s="480" t="n"/>
      <c r="N3068" s="490" t="n"/>
      <c r="O3068" s="398" t="n"/>
      <c r="HM3068" s="5" t="n"/>
      <c r="HN3068" s="5" t="n"/>
      <c r="HO3068" s="5" t="n"/>
      <c r="HP3068" s="5" t="n"/>
      <c r="HQ3068" s="5" t="n"/>
      <c r="HR3068" s="5" t="n"/>
      <c r="HS3068" s="5" t="n"/>
    </row>
    <row r="3069">
      <c r="C3069" s="2" t="n"/>
      <c r="G3069" s="480" t="n"/>
      <c r="H3069" s="2" t="n"/>
      <c r="I3069" s="2" t="n"/>
      <c r="K3069" s="480" t="n"/>
      <c r="L3069" s="480" t="n"/>
      <c r="M3069" s="480" t="n"/>
      <c r="N3069" s="490" t="n"/>
      <c r="O3069" s="398" t="n"/>
      <c r="HM3069" s="5" t="n"/>
      <c r="HN3069" s="5" t="n"/>
      <c r="HO3069" s="5" t="n"/>
      <c r="HP3069" s="5" t="n"/>
      <c r="HQ3069" s="5" t="n"/>
      <c r="HR3069" s="5" t="n"/>
      <c r="HS3069" s="5" t="n"/>
    </row>
    <row r="3070">
      <c r="C3070" s="2" t="n"/>
      <c r="G3070" s="480" t="n"/>
      <c r="H3070" s="2" t="n"/>
      <c r="I3070" s="2" t="n"/>
      <c r="K3070" s="480" t="n"/>
      <c r="L3070" s="480" t="n"/>
      <c r="M3070" s="480" t="n"/>
      <c r="N3070" s="490" t="n"/>
      <c r="O3070" s="398" t="n"/>
      <c r="HM3070" s="5" t="n"/>
      <c r="HN3070" s="5" t="n"/>
      <c r="HO3070" s="5" t="n"/>
      <c r="HP3070" s="5" t="n"/>
      <c r="HQ3070" s="5" t="n"/>
      <c r="HR3070" s="5" t="n"/>
      <c r="HS3070" s="5" t="n"/>
    </row>
    <row r="3071">
      <c r="C3071" s="2" t="n"/>
      <c r="G3071" s="480" t="n"/>
      <c r="H3071" s="2" t="n"/>
      <c r="I3071" s="2" t="n"/>
      <c r="K3071" s="480" t="n"/>
      <c r="L3071" s="480" t="n"/>
      <c r="M3071" s="480" t="n"/>
      <c r="N3071" s="490" t="n"/>
      <c r="O3071" s="398" t="n"/>
      <c r="HM3071" s="5" t="n"/>
      <c r="HN3071" s="5" t="n"/>
      <c r="HO3071" s="5" t="n"/>
      <c r="HP3071" s="5" t="n"/>
      <c r="HQ3071" s="5" t="n"/>
      <c r="HR3071" s="5" t="n"/>
      <c r="HS3071" s="5" t="n"/>
    </row>
    <row r="3072">
      <c r="C3072" s="2" t="n"/>
      <c r="G3072" s="480" t="n"/>
      <c r="H3072" s="2" t="n"/>
      <c r="I3072" s="2" t="n"/>
      <c r="K3072" s="480" t="n"/>
      <c r="L3072" s="480" t="n"/>
      <c r="M3072" s="480" t="n"/>
      <c r="N3072" s="490" t="n"/>
      <c r="O3072" s="398" t="n"/>
      <c r="HM3072" s="5" t="n"/>
      <c r="HN3072" s="5" t="n"/>
      <c r="HO3072" s="5" t="n"/>
      <c r="HP3072" s="5" t="n"/>
      <c r="HQ3072" s="5" t="n"/>
      <c r="HR3072" s="5" t="n"/>
      <c r="HS3072" s="5" t="n"/>
    </row>
    <row r="3073">
      <c r="C3073" s="2" t="n"/>
      <c r="G3073" s="480" t="n"/>
      <c r="H3073" s="2" t="n"/>
      <c r="I3073" s="2" t="n"/>
      <c r="K3073" s="480" t="n"/>
      <c r="L3073" s="480" t="n"/>
      <c r="M3073" s="480" t="n"/>
      <c r="N3073" s="490" t="n"/>
      <c r="O3073" s="398" t="n"/>
      <c r="HM3073" s="5" t="n"/>
      <c r="HN3073" s="5" t="n"/>
      <c r="HO3073" s="5" t="n"/>
      <c r="HP3073" s="5" t="n"/>
      <c r="HQ3073" s="5" t="n"/>
      <c r="HR3073" s="5" t="n"/>
      <c r="HS3073" s="5" t="n"/>
    </row>
    <row r="3074">
      <c r="C3074" s="2" t="n"/>
      <c r="G3074" s="480" t="n"/>
      <c r="H3074" s="2" t="n"/>
      <c r="I3074" s="2" t="n"/>
      <c r="K3074" s="480" t="n"/>
      <c r="L3074" s="480" t="n"/>
      <c r="M3074" s="480" t="n"/>
      <c r="N3074" s="490" t="n"/>
      <c r="O3074" s="398" t="n"/>
      <c r="HM3074" s="5" t="n"/>
      <c r="HN3074" s="5" t="n"/>
      <c r="HO3074" s="5" t="n"/>
      <c r="HP3074" s="5" t="n"/>
      <c r="HQ3074" s="5" t="n"/>
      <c r="HR3074" s="5" t="n"/>
      <c r="HS3074" s="5" t="n"/>
    </row>
    <row r="3075">
      <c r="C3075" s="2" t="n"/>
      <c r="G3075" s="480" t="n"/>
      <c r="H3075" s="2" t="n"/>
      <c r="I3075" s="2" t="n"/>
      <c r="K3075" s="480" t="n"/>
      <c r="L3075" s="480" t="n"/>
      <c r="M3075" s="480" t="n"/>
      <c r="N3075" s="490" t="n"/>
      <c r="O3075" s="398" t="n"/>
      <c r="HM3075" s="5" t="n"/>
      <c r="HN3075" s="5" t="n"/>
      <c r="HO3075" s="5" t="n"/>
      <c r="HP3075" s="5" t="n"/>
      <c r="HQ3075" s="5" t="n"/>
      <c r="HR3075" s="5" t="n"/>
      <c r="HS3075" s="5" t="n"/>
    </row>
    <row r="3076">
      <c r="C3076" s="2" t="n"/>
      <c r="G3076" s="480" t="n"/>
      <c r="H3076" s="2" t="n"/>
      <c r="I3076" s="2" t="n"/>
      <c r="K3076" s="480" t="n"/>
      <c r="L3076" s="480" t="n"/>
      <c r="M3076" s="480" t="n"/>
      <c r="N3076" s="490" t="n"/>
      <c r="O3076" s="398" t="n"/>
      <c r="HM3076" s="5" t="n"/>
      <c r="HN3076" s="5" t="n"/>
      <c r="HO3076" s="5" t="n"/>
      <c r="HP3076" s="5" t="n"/>
      <c r="HQ3076" s="5" t="n"/>
      <c r="HR3076" s="5" t="n"/>
      <c r="HS3076" s="5" t="n"/>
    </row>
    <row r="3077">
      <c r="C3077" s="2" t="n"/>
      <c r="G3077" s="480" t="n"/>
      <c r="H3077" s="2" t="n"/>
      <c r="I3077" s="2" t="n"/>
      <c r="K3077" s="480" t="n"/>
      <c r="L3077" s="480" t="n"/>
      <c r="M3077" s="480" t="n"/>
      <c r="N3077" s="490" t="n"/>
      <c r="O3077" s="398" t="n"/>
      <c r="HM3077" s="5" t="n"/>
      <c r="HN3077" s="5" t="n"/>
      <c r="HO3077" s="5" t="n"/>
      <c r="HP3077" s="5" t="n"/>
      <c r="HQ3077" s="5" t="n"/>
      <c r="HR3077" s="5" t="n"/>
      <c r="HS3077" s="5" t="n"/>
    </row>
    <row r="3078">
      <c r="C3078" s="2" t="n"/>
      <c r="G3078" s="480" t="n"/>
      <c r="H3078" s="2" t="n"/>
      <c r="I3078" s="2" t="n"/>
      <c r="K3078" s="480" t="n"/>
      <c r="L3078" s="480" t="n"/>
      <c r="M3078" s="480" t="n"/>
      <c r="N3078" s="490" t="n"/>
      <c r="O3078" s="398" t="n"/>
      <c r="HM3078" s="5" t="n"/>
      <c r="HN3078" s="5" t="n"/>
      <c r="HO3078" s="5" t="n"/>
      <c r="HP3078" s="5" t="n"/>
      <c r="HQ3078" s="5" t="n"/>
      <c r="HR3078" s="5" t="n"/>
      <c r="HS3078" s="5" t="n"/>
    </row>
    <row r="3079">
      <c r="C3079" s="2" t="n"/>
      <c r="G3079" s="480" t="n"/>
      <c r="H3079" s="2" t="n"/>
      <c r="I3079" s="2" t="n"/>
      <c r="K3079" s="480" t="n"/>
      <c r="L3079" s="480" t="n"/>
      <c r="M3079" s="480" t="n"/>
      <c r="N3079" s="490" t="n"/>
      <c r="O3079" s="398" t="n"/>
      <c r="HM3079" s="5" t="n"/>
      <c r="HN3079" s="5" t="n"/>
      <c r="HO3079" s="5" t="n"/>
      <c r="HP3079" s="5" t="n"/>
      <c r="HQ3079" s="5" t="n"/>
      <c r="HR3079" s="5" t="n"/>
      <c r="HS3079" s="5" t="n"/>
    </row>
    <row r="3080">
      <c r="C3080" s="2" t="n"/>
      <c r="G3080" s="480" t="n"/>
      <c r="H3080" s="2" t="n"/>
      <c r="I3080" s="2" t="n"/>
      <c r="K3080" s="480" t="n"/>
      <c r="L3080" s="480" t="n"/>
      <c r="M3080" s="480" t="n"/>
      <c r="N3080" s="490" t="n"/>
      <c r="O3080" s="398" t="n"/>
      <c r="HM3080" s="5" t="n"/>
      <c r="HN3080" s="5" t="n"/>
      <c r="HO3080" s="5" t="n"/>
      <c r="HP3080" s="5" t="n"/>
      <c r="HQ3080" s="5" t="n"/>
      <c r="HR3080" s="5" t="n"/>
      <c r="HS3080" s="5" t="n"/>
    </row>
    <row r="3081">
      <c r="C3081" s="2" t="n"/>
      <c r="G3081" s="480" t="n"/>
      <c r="H3081" s="2" t="n"/>
      <c r="I3081" s="2" t="n"/>
      <c r="K3081" s="480" t="n"/>
      <c r="L3081" s="480" t="n"/>
      <c r="M3081" s="480" t="n"/>
      <c r="N3081" s="490" t="n"/>
      <c r="O3081" s="398" t="n"/>
      <c r="HM3081" s="5" t="n"/>
      <c r="HN3081" s="5" t="n"/>
      <c r="HO3081" s="5" t="n"/>
      <c r="HP3081" s="5" t="n"/>
      <c r="HQ3081" s="5" t="n"/>
      <c r="HR3081" s="5" t="n"/>
      <c r="HS3081" s="5" t="n"/>
    </row>
    <row r="3082">
      <c r="C3082" s="2" t="n"/>
      <c r="G3082" s="480" t="n"/>
      <c r="H3082" s="2" t="n"/>
      <c r="I3082" s="2" t="n"/>
      <c r="K3082" s="480" t="n"/>
      <c r="L3082" s="480" t="n"/>
      <c r="M3082" s="480" t="n"/>
      <c r="N3082" s="490" t="n"/>
      <c r="O3082" s="398" t="n"/>
      <c r="HM3082" s="5" t="n"/>
      <c r="HN3082" s="5" t="n"/>
      <c r="HO3082" s="5" t="n"/>
      <c r="HP3082" s="5" t="n"/>
      <c r="HQ3082" s="5" t="n"/>
      <c r="HR3082" s="5" t="n"/>
      <c r="HS3082" s="5" t="n"/>
    </row>
    <row r="3083">
      <c r="C3083" s="2" t="n"/>
      <c r="G3083" s="480" t="n"/>
      <c r="H3083" s="2" t="n"/>
      <c r="I3083" s="2" t="n"/>
      <c r="K3083" s="480" t="n"/>
      <c r="L3083" s="480" t="n"/>
      <c r="M3083" s="480" t="n"/>
      <c r="N3083" s="490" t="n"/>
      <c r="O3083" s="398" t="n"/>
      <c r="HM3083" s="5" t="n"/>
      <c r="HN3083" s="5" t="n"/>
      <c r="HO3083" s="5" t="n"/>
      <c r="HP3083" s="5" t="n"/>
      <c r="HQ3083" s="5" t="n"/>
      <c r="HR3083" s="5" t="n"/>
      <c r="HS3083" s="5" t="n"/>
    </row>
    <row r="3084">
      <c r="C3084" s="2" t="n"/>
      <c r="G3084" s="480" t="n"/>
      <c r="H3084" s="2" t="n"/>
      <c r="I3084" s="2" t="n"/>
      <c r="K3084" s="480" t="n"/>
      <c r="L3084" s="480" t="n"/>
      <c r="M3084" s="480" t="n"/>
      <c r="N3084" s="490" t="n"/>
      <c r="O3084" s="398" t="n"/>
      <c r="HM3084" s="5" t="n"/>
      <c r="HN3084" s="5" t="n"/>
      <c r="HO3084" s="5" t="n"/>
      <c r="HP3084" s="5" t="n"/>
      <c r="HQ3084" s="5" t="n"/>
      <c r="HR3084" s="5" t="n"/>
      <c r="HS3084" s="5" t="n"/>
    </row>
    <row r="3085">
      <c r="C3085" s="2" t="n"/>
      <c r="G3085" s="480" t="n"/>
      <c r="H3085" s="2" t="n"/>
      <c r="I3085" s="2" t="n"/>
      <c r="K3085" s="480" t="n"/>
      <c r="L3085" s="480" t="n"/>
      <c r="M3085" s="480" t="n"/>
      <c r="N3085" s="490" t="n"/>
      <c r="O3085" s="398" t="n"/>
      <c r="HM3085" s="5" t="n"/>
      <c r="HN3085" s="5" t="n"/>
      <c r="HO3085" s="5" t="n"/>
      <c r="HP3085" s="5" t="n"/>
      <c r="HQ3085" s="5" t="n"/>
      <c r="HR3085" s="5" t="n"/>
      <c r="HS3085" s="5" t="n"/>
    </row>
    <row r="3086">
      <c r="C3086" s="2" t="n"/>
      <c r="G3086" s="480" t="n"/>
      <c r="H3086" s="2" t="n"/>
      <c r="I3086" s="2" t="n"/>
      <c r="K3086" s="480" t="n"/>
      <c r="L3086" s="480" t="n"/>
      <c r="M3086" s="480" t="n"/>
      <c r="N3086" s="490" t="n"/>
      <c r="O3086" s="398" t="n"/>
      <c r="HM3086" s="5" t="n"/>
      <c r="HN3086" s="5" t="n"/>
      <c r="HO3086" s="5" t="n"/>
      <c r="HP3086" s="5" t="n"/>
      <c r="HQ3086" s="5" t="n"/>
      <c r="HR3086" s="5" t="n"/>
      <c r="HS3086" s="5" t="n"/>
    </row>
    <row r="3087">
      <c r="C3087" s="2" t="n"/>
      <c r="G3087" s="480" t="n"/>
      <c r="H3087" s="2" t="n"/>
      <c r="I3087" s="2" t="n"/>
      <c r="K3087" s="480" t="n"/>
      <c r="L3087" s="480" t="n"/>
      <c r="M3087" s="480" t="n"/>
      <c r="N3087" s="490" t="n"/>
      <c r="O3087" s="398" t="n"/>
      <c r="HM3087" s="5" t="n"/>
      <c r="HN3087" s="5" t="n"/>
      <c r="HO3087" s="5" t="n"/>
      <c r="HP3087" s="5" t="n"/>
      <c r="HQ3087" s="5" t="n"/>
      <c r="HR3087" s="5" t="n"/>
      <c r="HS3087" s="5" t="n"/>
    </row>
    <row r="3088">
      <c r="C3088" s="2" t="n"/>
      <c r="G3088" s="480" t="n"/>
      <c r="H3088" s="2" t="n"/>
      <c r="I3088" s="2" t="n"/>
      <c r="K3088" s="480" t="n"/>
      <c r="L3088" s="480" t="n"/>
      <c r="M3088" s="480" t="n"/>
      <c r="N3088" s="490" t="n"/>
      <c r="O3088" s="398" t="n"/>
      <c r="HM3088" s="5" t="n"/>
      <c r="HN3088" s="5" t="n"/>
      <c r="HO3088" s="5" t="n"/>
      <c r="HP3088" s="5" t="n"/>
      <c r="HQ3088" s="5" t="n"/>
      <c r="HR3088" s="5" t="n"/>
      <c r="HS3088" s="5" t="n"/>
    </row>
    <row r="3089">
      <c r="C3089" s="2" t="n"/>
      <c r="G3089" s="480" t="n"/>
      <c r="H3089" s="2" t="n"/>
      <c r="I3089" s="2" t="n"/>
      <c r="K3089" s="480" t="n"/>
      <c r="L3089" s="480" t="n"/>
      <c r="M3089" s="480" t="n"/>
      <c r="N3089" s="490" t="n"/>
      <c r="O3089" s="398" t="n"/>
      <c r="HM3089" s="5" t="n"/>
      <c r="HN3089" s="5" t="n"/>
      <c r="HO3089" s="5" t="n"/>
      <c r="HP3089" s="5" t="n"/>
      <c r="HQ3089" s="5" t="n"/>
      <c r="HR3089" s="5" t="n"/>
      <c r="HS3089" s="5" t="n"/>
    </row>
    <row r="3090">
      <c r="C3090" s="2" t="n"/>
      <c r="G3090" s="480" t="n"/>
      <c r="H3090" s="2" t="n"/>
      <c r="I3090" s="2" t="n"/>
      <c r="K3090" s="480" t="n"/>
      <c r="L3090" s="480" t="n"/>
      <c r="M3090" s="480" t="n"/>
      <c r="N3090" s="490" t="n"/>
      <c r="O3090" s="398" t="n"/>
      <c r="HM3090" s="5" t="n"/>
      <c r="HN3090" s="5" t="n"/>
      <c r="HO3090" s="5" t="n"/>
      <c r="HP3090" s="5" t="n"/>
      <c r="HQ3090" s="5" t="n"/>
      <c r="HR3090" s="5" t="n"/>
      <c r="HS3090" s="5" t="n"/>
    </row>
    <row r="3091">
      <c r="C3091" s="2" t="n"/>
      <c r="G3091" s="480" t="n"/>
      <c r="H3091" s="2" t="n"/>
      <c r="I3091" s="2" t="n"/>
      <c r="K3091" s="480" t="n"/>
      <c r="L3091" s="480" t="n"/>
      <c r="M3091" s="480" t="n"/>
      <c r="N3091" s="490" t="n"/>
      <c r="O3091" s="398" t="n"/>
      <c r="HM3091" s="5" t="n"/>
      <c r="HN3091" s="5" t="n"/>
      <c r="HO3091" s="5" t="n"/>
      <c r="HP3091" s="5" t="n"/>
      <c r="HQ3091" s="5" t="n"/>
      <c r="HR3091" s="5" t="n"/>
      <c r="HS3091" s="5" t="n"/>
    </row>
    <row r="3092">
      <c r="C3092" s="2" t="n"/>
      <c r="G3092" s="480" t="n"/>
      <c r="H3092" s="2" t="n"/>
      <c r="I3092" s="2" t="n"/>
      <c r="K3092" s="480" t="n"/>
      <c r="L3092" s="480" t="n"/>
      <c r="M3092" s="480" t="n"/>
      <c r="N3092" s="490" t="n"/>
      <c r="O3092" s="398" t="n"/>
      <c r="HM3092" s="5" t="n"/>
      <c r="HN3092" s="5" t="n"/>
      <c r="HO3092" s="5" t="n"/>
      <c r="HP3092" s="5" t="n"/>
      <c r="HQ3092" s="5" t="n"/>
      <c r="HR3092" s="5" t="n"/>
      <c r="HS3092" s="5" t="n"/>
    </row>
    <row r="3093">
      <c r="C3093" s="2" t="n"/>
      <c r="G3093" s="480" t="n"/>
      <c r="H3093" s="2" t="n"/>
      <c r="I3093" s="2" t="n"/>
      <c r="K3093" s="480" t="n"/>
      <c r="L3093" s="480" t="n"/>
      <c r="M3093" s="480" t="n"/>
      <c r="N3093" s="490" t="n"/>
      <c r="O3093" s="398" t="n"/>
      <c r="HM3093" s="5" t="n"/>
      <c r="HN3093" s="5" t="n"/>
      <c r="HO3093" s="5" t="n"/>
      <c r="HP3093" s="5" t="n"/>
      <c r="HQ3093" s="5" t="n"/>
      <c r="HR3093" s="5" t="n"/>
      <c r="HS3093" s="5" t="n"/>
    </row>
    <row r="3094">
      <c r="C3094" s="2" t="n"/>
      <c r="G3094" s="480" t="n"/>
      <c r="H3094" s="2" t="n"/>
      <c r="I3094" s="2" t="n"/>
      <c r="K3094" s="480" t="n"/>
      <c r="L3094" s="480" t="n"/>
      <c r="M3094" s="480" t="n"/>
      <c r="N3094" s="490" t="n"/>
      <c r="O3094" s="398" t="n"/>
      <c r="HM3094" s="5" t="n"/>
      <c r="HN3094" s="5" t="n"/>
      <c r="HO3094" s="5" t="n"/>
      <c r="HP3094" s="5" t="n"/>
      <c r="HQ3094" s="5" t="n"/>
      <c r="HR3094" s="5" t="n"/>
      <c r="HS3094" s="5" t="n"/>
    </row>
    <row r="3095">
      <c r="C3095" s="2" t="n"/>
      <c r="G3095" s="480" t="n"/>
      <c r="H3095" s="2" t="n"/>
      <c r="I3095" s="2" t="n"/>
      <c r="K3095" s="480" t="n"/>
      <c r="L3095" s="480" t="n"/>
      <c r="M3095" s="480" t="n"/>
      <c r="N3095" s="490" t="n"/>
      <c r="O3095" s="398" t="n"/>
      <c r="HM3095" s="5" t="n"/>
      <c r="HN3095" s="5" t="n"/>
      <c r="HO3095" s="5" t="n"/>
      <c r="HP3095" s="5" t="n"/>
      <c r="HQ3095" s="5" t="n"/>
      <c r="HR3095" s="5" t="n"/>
      <c r="HS3095" s="5" t="n"/>
    </row>
    <row r="3096">
      <c r="C3096" s="2" t="n"/>
      <c r="G3096" s="480" t="n"/>
      <c r="H3096" s="2" t="n"/>
      <c r="I3096" s="2" t="n"/>
      <c r="K3096" s="480" t="n"/>
      <c r="L3096" s="480" t="n"/>
      <c r="M3096" s="480" t="n"/>
      <c r="N3096" s="490" t="n"/>
      <c r="O3096" s="398" t="n"/>
      <c r="HM3096" s="5" t="n"/>
      <c r="HN3096" s="5" t="n"/>
      <c r="HO3096" s="5" t="n"/>
      <c r="HP3096" s="5" t="n"/>
      <c r="HQ3096" s="5" t="n"/>
      <c r="HR3096" s="5" t="n"/>
      <c r="HS3096" s="5" t="n"/>
    </row>
    <row r="3097">
      <c r="C3097" s="2" t="n"/>
      <c r="G3097" s="480" t="n"/>
      <c r="H3097" s="2" t="n"/>
      <c r="I3097" s="2" t="n"/>
      <c r="K3097" s="480" t="n"/>
      <c r="L3097" s="480" t="n"/>
      <c r="M3097" s="480" t="n"/>
      <c r="N3097" s="490" t="n"/>
      <c r="O3097" s="398" t="n"/>
      <c r="HM3097" s="5" t="n"/>
      <c r="HN3097" s="5" t="n"/>
      <c r="HO3097" s="5" t="n"/>
      <c r="HP3097" s="5" t="n"/>
      <c r="HQ3097" s="5" t="n"/>
      <c r="HR3097" s="5" t="n"/>
      <c r="HS3097" s="5" t="n"/>
    </row>
    <row r="3098">
      <c r="C3098" s="2" t="n"/>
      <c r="G3098" s="480" t="n"/>
      <c r="H3098" s="2" t="n"/>
      <c r="I3098" s="2" t="n"/>
      <c r="K3098" s="480" t="n"/>
      <c r="L3098" s="480" t="n"/>
      <c r="M3098" s="480" t="n"/>
      <c r="N3098" s="490" t="n"/>
      <c r="O3098" s="398" t="n"/>
      <c r="HM3098" s="5" t="n"/>
      <c r="HN3098" s="5" t="n"/>
      <c r="HO3098" s="5" t="n"/>
      <c r="HP3098" s="5" t="n"/>
      <c r="HQ3098" s="5" t="n"/>
      <c r="HR3098" s="5" t="n"/>
      <c r="HS3098" s="5" t="n"/>
    </row>
    <row r="3099">
      <c r="C3099" s="2" t="n"/>
      <c r="G3099" s="480" t="n"/>
      <c r="H3099" s="2" t="n"/>
      <c r="I3099" s="2" t="n"/>
      <c r="K3099" s="480" t="n"/>
      <c r="L3099" s="480" t="n"/>
      <c r="M3099" s="480" t="n"/>
      <c r="N3099" s="490" t="n"/>
      <c r="O3099" s="398" t="n"/>
      <c r="HM3099" s="5" t="n"/>
      <c r="HN3099" s="5" t="n"/>
      <c r="HO3099" s="5" t="n"/>
      <c r="HP3099" s="5" t="n"/>
      <c r="HQ3099" s="5" t="n"/>
      <c r="HR3099" s="5" t="n"/>
      <c r="HS3099" s="5" t="n"/>
    </row>
    <row r="3100">
      <c r="C3100" s="2" t="n"/>
      <c r="G3100" s="480" t="n"/>
      <c r="H3100" s="2" t="n"/>
      <c r="I3100" s="2" t="n"/>
      <c r="K3100" s="480" t="n"/>
      <c r="L3100" s="480" t="n"/>
      <c r="M3100" s="480" t="n"/>
      <c r="N3100" s="490" t="n"/>
      <c r="O3100" s="398" t="n"/>
      <c r="HM3100" s="5" t="n"/>
      <c r="HN3100" s="5" t="n"/>
      <c r="HO3100" s="5" t="n"/>
      <c r="HP3100" s="5" t="n"/>
      <c r="HQ3100" s="5" t="n"/>
      <c r="HR3100" s="5" t="n"/>
      <c r="HS3100" s="5" t="n"/>
    </row>
    <row r="3101">
      <c r="C3101" s="2" t="n"/>
      <c r="G3101" s="480" t="n"/>
      <c r="H3101" s="2" t="n"/>
      <c r="I3101" s="2" t="n"/>
      <c r="K3101" s="480" t="n"/>
      <c r="L3101" s="480" t="n"/>
      <c r="M3101" s="480" t="n"/>
      <c r="N3101" s="490" t="n"/>
      <c r="O3101" s="398" t="n"/>
      <c r="HM3101" s="5" t="n"/>
      <c r="HN3101" s="5" t="n"/>
      <c r="HO3101" s="5" t="n"/>
      <c r="HP3101" s="5" t="n"/>
      <c r="HQ3101" s="5" t="n"/>
      <c r="HR3101" s="5" t="n"/>
      <c r="HS3101" s="5" t="n"/>
    </row>
    <row r="3102">
      <c r="C3102" s="2" t="n"/>
      <c r="G3102" s="480" t="n"/>
      <c r="H3102" s="2" t="n"/>
      <c r="I3102" s="2" t="n"/>
      <c r="K3102" s="480" t="n"/>
      <c r="L3102" s="480" t="n"/>
      <c r="M3102" s="480" t="n"/>
      <c r="N3102" s="490" t="n"/>
      <c r="O3102" s="398" t="n"/>
      <c r="HM3102" s="5" t="n"/>
      <c r="HN3102" s="5" t="n"/>
      <c r="HO3102" s="5" t="n"/>
      <c r="HP3102" s="5" t="n"/>
      <c r="HQ3102" s="5" t="n"/>
      <c r="HR3102" s="5" t="n"/>
      <c r="HS3102" s="5" t="n"/>
    </row>
    <row r="3103">
      <c r="C3103" s="2" t="n"/>
      <c r="G3103" s="480" t="n"/>
      <c r="H3103" s="2" t="n"/>
      <c r="I3103" s="2" t="n"/>
      <c r="K3103" s="480" t="n"/>
      <c r="L3103" s="480" t="n"/>
      <c r="M3103" s="480" t="n"/>
      <c r="N3103" s="490" t="n"/>
      <c r="O3103" s="398" t="n"/>
      <c r="HM3103" s="5" t="n"/>
      <c r="HN3103" s="5" t="n"/>
      <c r="HO3103" s="5" t="n"/>
      <c r="HP3103" s="5" t="n"/>
      <c r="HQ3103" s="5" t="n"/>
      <c r="HR3103" s="5" t="n"/>
      <c r="HS3103" s="5" t="n"/>
    </row>
    <row r="3104">
      <c r="C3104" s="2" t="n"/>
      <c r="G3104" s="480" t="n"/>
      <c r="H3104" s="2" t="n"/>
      <c r="I3104" s="2" t="n"/>
      <c r="K3104" s="480" t="n"/>
      <c r="L3104" s="480" t="n"/>
      <c r="M3104" s="480" t="n"/>
      <c r="N3104" s="490" t="n"/>
      <c r="O3104" s="398" t="n"/>
      <c r="HM3104" s="5" t="n"/>
      <c r="HN3104" s="5" t="n"/>
      <c r="HO3104" s="5" t="n"/>
      <c r="HP3104" s="5" t="n"/>
      <c r="HQ3104" s="5" t="n"/>
      <c r="HR3104" s="5" t="n"/>
      <c r="HS3104" s="5" t="n"/>
    </row>
    <row r="3105">
      <c r="C3105" s="2" t="n"/>
      <c r="G3105" s="480" t="n"/>
      <c r="H3105" s="2" t="n"/>
      <c r="I3105" s="2" t="n"/>
      <c r="K3105" s="480" t="n"/>
      <c r="L3105" s="480" t="n"/>
      <c r="M3105" s="480" t="n"/>
      <c r="N3105" s="490" t="n"/>
      <c r="O3105" s="398" t="n"/>
      <c r="HM3105" s="5" t="n"/>
      <c r="HN3105" s="5" t="n"/>
      <c r="HO3105" s="5" t="n"/>
      <c r="HP3105" s="5" t="n"/>
      <c r="HQ3105" s="5" t="n"/>
      <c r="HR3105" s="5" t="n"/>
      <c r="HS3105" s="5" t="n"/>
    </row>
    <row r="3106">
      <c r="C3106" s="2" t="n"/>
      <c r="G3106" s="480" t="n"/>
      <c r="H3106" s="2" t="n"/>
      <c r="I3106" s="2" t="n"/>
      <c r="K3106" s="480" t="n"/>
      <c r="L3106" s="480" t="n"/>
      <c r="M3106" s="480" t="n"/>
      <c r="N3106" s="490" t="n"/>
      <c r="O3106" s="398" t="n"/>
      <c r="HM3106" s="5" t="n"/>
      <c r="HN3106" s="5" t="n"/>
      <c r="HO3106" s="5" t="n"/>
      <c r="HP3106" s="5" t="n"/>
      <c r="HQ3106" s="5" t="n"/>
      <c r="HR3106" s="5" t="n"/>
      <c r="HS3106" s="5" t="n"/>
    </row>
    <row r="3107">
      <c r="C3107" s="2" t="n"/>
      <c r="G3107" s="480" t="n"/>
      <c r="H3107" s="2" t="n"/>
      <c r="I3107" s="2" t="n"/>
      <c r="K3107" s="480" t="n"/>
      <c r="L3107" s="480" t="n"/>
      <c r="M3107" s="480" t="n"/>
      <c r="N3107" s="490" t="n"/>
      <c r="O3107" s="398" t="n"/>
      <c r="HM3107" s="5" t="n"/>
      <c r="HN3107" s="5" t="n"/>
      <c r="HO3107" s="5" t="n"/>
      <c r="HP3107" s="5" t="n"/>
      <c r="HQ3107" s="5" t="n"/>
      <c r="HR3107" s="5" t="n"/>
      <c r="HS3107" s="5" t="n"/>
    </row>
    <row r="3108">
      <c r="C3108" s="2" t="n"/>
      <c r="G3108" s="480" t="n"/>
      <c r="H3108" s="2" t="n"/>
      <c r="I3108" s="2" t="n"/>
      <c r="K3108" s="480" t="n"/>
      <c r="L3108" s="480" t="n"/>
      <c r="M3108" s="480" t="n"/>
      <c r="N3108" s="490" t="n"/>
      <c r="O3108" s="398" t="n"/>
      <c r="HM3108" s="5" t="n"/>
      <c r="HN3108" s="5" t="n"/>
      <c r="HO3108" s="5" t="n"/>
      <c r="HP3108" s="5" t="n"/>
      <c r="HQ3108" s="5" t="n"/>
      <c r="HR3108" s="5" t="n"/>
      <c r="HS3108" s="5" t="n"/>
    </row>
    <row r="3109">
      <c r="C3109" s="2" t="n"/>
      <c r="G3109" s="480" t="n"/>
      <c r="H3109" s="2" t="n"/>
      <c r="I3109" s="2" t="n"/>
      <c r="K3109" s="480" t="n"/>
      <c r="L3109" s="480" t="n"/>
      <c r="M3109" s="480" t="n"/>
      <c r="N3109" s="490" t="n"/>
      <c r="O3109" s="398" t="n"/>
      <c r="HM3109" s="5" t="n"/>
      <c r="HN3109" s="5" t="n"/>
      <c r="HO3109" s="5" t="n"/>
      <c r="HP3109" s="5" t="n"/>
      <c r="HQ3109" s="5" t="n"/>
      <c r="HR3109" s="5" t="n"/>
      <c r="HS3109" s="5" t="n"/>
    </row>
    <row r="3110">
      <c r="C3110" s="2" t="n"/>
      <c r="G3110" s="480" t="n"/>
      <c r="H3110" s="2" t="n"/>
      <c r="I3110" s="2" t="n"/>
      <c r="K3110" s="480" t="n"/>
      <c r="L3110" s="480" t="n"/>
      <c r="M3110" s="480" t="n"/>
      <c r="N3110" s="490" t="n"/>
      <c r="O3110" s="398" t="n"/>
      <c r="HM3110" s="5" t="n"/>
      <c r="HN3110" s="5" t="n"/>
      <c r="HO3110" s="5" t="n"/>
      <c r="HP3110" s="5" t="n"/>
      <c r="HQ3110" s="5" t="n"/>
      <c r="HR3110" s="5" t="n"/>
      <c r="HS3110" s="5" t="n"/>
    </row>
    <row r="3111">
      <c r="C3111" s="2" t="n"/>
      <c r="G3111" s="480" t="n"/>
      <c r="H3111" s="2" t="n"/>
      <c r="I3111" s="2" t="n"/>
      <c r="K3111" s="480" t="n"/>
      <c r="L3111" s="480" t="n"/>
      <c r="M3111" s="480" t="n"/>
      <c r="N3111" s="490" t="n"/>
      <c r="O3111" s="398" t="n"/>
      <c r="HM3111" s="5" t="n"/>
      <c r="HN3111" s="5" t="n"/>
      <c r="HO3111" s="5" t="n"/>
      <c r="HP3111" s="5" t="n"/>
      <c r="HQ3111" s="5" t="n"/>
      <c r="HR3111" s="5" t="n"/>
      <c r="HS3111" s="5" t="n"/>
    </row>
    <row r="3112">
      <c r="C3112" s="2" t="n"/>
      <c r="G3112" s="480" t="n"/>
      <c r="H3112" s="2" t="n"/>
      <c r="I3112" s="2" t="n"/>
      <c r="K3112" s="480" t="n"/>
      <c r="L3112" s="480" t="n"/>
      <c r="M3112" s="480" t="n"/>
      <c r="N3112" s="490" t="n"/>
      <c r="O3112" s="398" t="n"/>
      <c r="HM3112" s="5" t="n"/>
      <c r="HN3112" s="5" t="n"/>
      <c r="HO3112" s="5" t="n"/>
      <c r="HP3112" s="5" t="n"/>
      <c r="HQ3112" s="5" t="n"/>
      <c r="HR3112" s="5" t="n"/>
      <c r="HS3112" s="5" t="n"/>
    </row>
    <row r="3113">
      <c r="C3113" s="2" t="n"/>
      <c r="G3113" s="480" t="n"/>
      <c r="H3113" s="2" t="n"/>
      <c r="I3113" s="2" t="n"/>
      <c r="K3113" s="480" t="n"/>
      <c r="L3113" s="480" t="n"/>
      <c r="M3113" s="480" t="n"/>
      <c r="N3113" s="490" t="n"/>
      <c r="O3113" s="398" t="n"/>
      <c r="HM3113" s="5" t="n"/>
      <c r="HN3113" s="5" t="n"/>
      <c r="HO3113" s="5" t="n"/>
      <c r="HP3113" s="5" t="n"/>
      <c r="HQ3113" s="5" t="n"/>
      <c r="HR3113" s="5" t="n"/>
      <c r="HS3113" s="5" t="n"/>
    </row>
    <row r="3114">
      <c r="C3114" s="2" t="n"/>
      <c r="G3114" s="480" t="n"/>
      <c r="H3114" s="2" t="n"/>
      <c r="I3114" s="2" t="n"/>
      <c r="K3114" s="480" t="n"/>
      <c r="L3114" s="480" t="n"/>
      <c r="M3114" s="480" t="n"/>
      <c r="N3114" s="490" t="n"/>
      <c r="O3114" s="398" t="n"/>
      <c r="HM3114" s="5" t="n"/>
      <c r="HN3114" s="5" t="n"/>
      <c r="HO3114" s="5" t="n"/>
      <c r="HP3114" s="5" t="n"/>
      <c r="HQ3114" s="5" t="n"/>
      <c r="HR3114" s="5" t="n"/>
      <c r="HS3114" s="5" t="n"/>
    </row>
    <row r="3115">
      <c r="C3115" s="2" t="n"/>
      <c r="G3115" s="480" t="n"/>
      <c r="H3115" s="2" t="n"/>
      <c r="I3115" s="2" t="n"/>
      <c r="K3115" s="480" t="n"/>
      <c r="L3115" s="480" t="n"/>
      <c r="M3115" s="480" t="n"/>
      <c r="N3115" s="490" t="n"/>
      <c r="O3115" s="398" t="n"/>
      <c r="HM3115" s="5" t="n"/>
      <c r="HN3115" s="5" t="n"/>
      <c r="HO3115" s="5" t="n"/>
      <c r="HP3115" s="5" t="n"/>
      <c r="HQ3115" s="5" t="n"/>
      <c r="HR3115" s="5" t="n"/>
      <c r="HS3115" s="5" t="n"/>
    </row>
    <row r="3116">
      <c r="C3116" s="2" t="n"/>
      <c r="G3116" s="480" t="n"/>
      <c r="H3116" s="2" t="n"/>
      <c r="I3116" s="2" t="n"/>
      <c r="K3116" s="480" t="n"/>
      <c r="L3116" s="480" t="n"/>
      <c r="M3116" s="480" t="n"/>
      <c r="N3116" s="490" t="n"/>
      <c r="O3116" s="398" t="n"/>
      <c r="HM3116" s="5" t="n"/>
      <c r="HN3116" s="5" t="n"/>
      <c r="HO3116" s="5" t="n"/>
      <c r="HP3116" s="5" t="n"/>
      <c r="HQ3116" s="5" t="n"/>
      <c r="HR3116" s="5" t="n"/>
      <c r="HS3116" s="5" t="n"/>
    </row>
    <row r="3117">
      <c r="C3117" s="2" t="n"/>
      <c r="G3117" s="480" t="n"/>
      <c r="H3117" s="2" t="n"/>
      <c r="I3117" s="2" t="n"/>
      <c r="K3117" s="480" t="n"/>
      <c r="L3117" s="480" t="n"/>
      <c r="M3117" s="480" t="n"/>
      <c r="N3117" s="490" t="n"/>
      <c r="O3117" s="398" t="n"/>
      <c r="HM3117" s="5" t="n"/>
      <c r="HN3117" s="5" t="n"/>
      <c r="HO3117" s="5" t="n"/>
      <c r="HP3117" s="5" t="n"/>
      <c r="HQ3117" s="5" t="n"/>
      <c r="HR3117" s="5" t="n"/>
      <c r="HS3117" s="5" t="n"/>
    </row>
    <row r="3118">
      <c r="C3118" s="2" t="n"/>
      <c r="G3118" s="480" t="n"/>
      <c r="H3118" s="2" t="n"/>
      <c r="I3118" s="2" t="n"/>
      <c r="K3118" s="480" t="n"/>
      <c r="L3118" s="480" t="n"/>
      <c r="M3118" s="480" t="n"/>
      <c r="N3118" s="490" t="n"/>
      <c r="O3118" s="398" t="n"/>
      <c r="HM3118" s="5" t="n"/>
      <c r="HN3118" s="5" t="n"/>
      <c r="HO3118" s="5" t="n"/>
      <c r="HP3118" s="5" t="n"/>
      <c r="HQ3118" s="5" t="n"/>
      <c r="HR3118" s="5" t="n"/>
      <c r="HS3118" s="5" t="n"/>
    </row>
    <row r="3119">
      <c r="C3119" s="2" t="n"/>
      <c r="G3119" s="480" t="n"/>
      <c r="H3119" s="2" t="n"/>
      <c r="I3119" s="2" t="n"/>
      <c r="K3119" s="480" t="n"/>
      <c r="L3119" s="480" t="n"/>
      <c r="M3119" s="480" t="n"/>
      <c r="N3119" s="490" t="n"/>
      <c r="O3119" s="398" t="n"/>
      <c r="HM3119" s="5" t="n"/>
      <c r="HN3119" s="5" t="n"/>
      <c r="HO3119" s="5" t="n"/>
      <c r="HP3119" s="5" t="n"/>
      <c r="HQ3119" s="5" t="n"/>
      <c r="HR3119" s="5" t="n"/>
      <c r="HS3119" s="5" t="n"/>
    </row>
    <row r="3120">
      <c r="C3120" s="2" t="n"/>
      <c r="G3120" s="480" t="n"/>
      <c r="H3120" s="2" t="n"/>
      <c r="I3120" s="2" t="n"/>
      <c r="K3120" s="480" t="n"/>
      <c r="L3120" s="480" t="n"/>
      <c r="M3120" s="480" t="n"/>
      <c r="N3120" s="490" t="n"/>
      <c r="O3120" s="398" t="n"/>
      <c r="HM3120" s="5" t="n"/>
      <c r="HN3120" s="5" t="n"/>
      <c r="HO3120" s="5" t="n"/>
      <c r="HP3120" s="5" t="n"/>
      <c r="HQ3120" s="5" t="n"/>
      <c r="HR3120" s="5" t="n"/>
      <c r="HS3120" s="5" t="n"/>
    </row>
    <row r="3121">
      <c r="C3121" s="2" t="n"/>
      <c r="G3121" s="480" t="n"/>
      <c r="H3121" s="2" t="n"/>
      <c r="I3121" s="2" t="n"/>
      <c r="K3121" s="480" t="n"/>
      <c r="L3121" s="480" t="n"/>
      <c r="M3121" s="480" t="n"/>
      <c r="N3121" s="490" t="n"/>
      <c r="O3121" s="398" t="n"/>
      <c r="HM3121" s="5" t="n"/>
      <c r="HN3121" s="5" t="n"/>
      <c r="HO3121" s="5" t="n"/>
      <c r="HP3121" s="5" t="n"/>
      <c r="HQ3121" s="5" t="n"/>
      <c r="HR3121" s="5" t="n"/>
      <c r="HS3121" s="5" t="n"/>
    </row>
    <row r="3122">
      <c r="C3122" s="2" t="n"/>
      <c r="G3122" s="480" t="n"/>
      <c r="H3122" s="2" t="n"/>
      <c r="I3122" s="2" t="n"/>
      <c r="K3122" s="480" t="n"/>
      <c r="L3122" s="480" t="n"/>
      <c r="M3122" s="480" t="n"/>
      <c r="N3122" s="490" t="n"/>
      <c r="O3122" s="398" t="n"/>
      <c r="HM3122" s="5" t="n"/>
      <c r="HN3122" s="5" t="n"/>
      <c r="HO3122" s="5" t="n"/>
      <c r="HP3122" s="5" t="n"/>
      <c r="HQ3122" s="5" t="n"/>
      <c r="HR3122" s="5" t="n"/>
      <c r="HS3122" s="5" t="n"/>
    </row>
    <row r="3123">
      <c r="C3123" s="2" t="n"/>
      <c r="G3123" s="480" t="n"/>
      <c r="H3123" s="2" t="n"/>
      <c r="I3123" s="2" t="n"/>
      <c r="K3123" s="480" t="n"/>
      <c r="L3123" s="480" t="n"/>
      <c r="M3123" s="480" t="n"/>
      <c r="N3123" s="490" t="n"/>
      <c r="O3123" s="398" t="n"/>
      <c r="HM3123" s="5" t="n"/>
      <c r="HN3123" s="5" t="n"/>
      <c r="HO3123" s="5" t="n"/>
      <c r="HP3123" s="5" t="n"/>
      <c r="HQ3123" s="5" t="n"/>
      <c r="HR3123" s="5" t="n"/>
      <c r="HS3123" s="5" t="n"/>
    </row>
    <row r="3124">
      <c r="C3124" s="2" t="n"/>
      <c r="G3124" s="480" t="n"/>
      <c r="H3124" s="2" t="n"/>
      <c r="I3124" s="2" t="n"/>
      <c r="K3124" s="480" t="n"/>
      <c r="L3124" s="480" t="n"/>
      <c r="M3124" s="480" t="n"/>
      <c r="N3124" s="490" t="n"/>
      <c r="O3124" s="398" t="n"/>
      <c r="HM3124" s="5" t="n"/>
      <c r="HN3124" s="5" t="n"/>
      <c r="HO3124" s="5" t="n"/>
      <c r="HP3124" s="5" t="n"/>
      <c r="HQ3124" s="5" t="n"/>
      <c r="HR3124" s="5" t="n"/>
      <c r="HS3124" s="5" t="n"/>
    </row>
    <row r="3125">
      <c r="C3125" s="2" t="n"/>
      <c r="G3125" s="480" t="n"/>
      <c r="H3125" s="2" t="n"/>
      <c r="I3125" s="2" t="n"/>
      <c r="K3125" s="480" t="n"/>
      <c r="L3125" s="480" t="n"/>
      <c r="M3125" s="480" t="n"/>
      <c r="N3125" s="490" t="n"/>
      <c r="O3125" s="398" t="n"/>
      <c r="HM3125" s="5" t="n"/>
      <c r="HN3125" s="5" t="n"/>
      <c r="HO3125" s="5" t="n"/>
      <c r="HP3125" s="5" t="n"/>
      <c r="HQ3125" s="5" t="n"/>
      <c r="HR3125" s="5" t="n"/>
      <c r="HS3125" s="5" t="n"/>
    </row>
    <row r="3126">
      <c r="C3126" s="2" t="n"/>
      <c r="G3126" s="480" t="n"/>
      <c r="H3126" s="2" t="n"/>
      <c r="I3126" s="2" t="n"/>
      <c r="K3126" s="480" t="n"/>
      <c r="L3126" s="480" t="n"/>
      <c r="M3126" s="480" t="n"/>
      <c r="N3126" s="490" t="n"/>
      <c r="O3126" s="398" t="n"/>
      <c r="HM3126" s="5" t="n"/>
      <c r="HN3126" s="5" t="n"/>
      <c r="HO3126" s="5" t="n"/>
      <c r="HP3126" s="5" t="n"/>
      <c r="HQ3126" s="5" t="n"/>
      <c r="HR3126" s="5" t="n"/>
      <c r="HS3126" s="5" t="n"/>
    </row>
    <row r="3127">
      <c r="C3127" s="2" t="n"/>
      <c r="G3127" s="480" t="n"/>
      <c r="H3127" s="2" t="n"/>
      <c r="I3127" s="2" t="n"/>
      <c r="K3127" s="480" t="n"/>
      <c r="L3127" s="480" t="n"/>
      <c r="M3127" s="480" t="n"/>
      <c r="N3127" s="490" t="n"/>
      <c r="O3127" s="398" t="n"/>
      <c r="HM3127" s="5" t="n"/>
      <c r="HN3127" s="5" t="n"/>
      <c r="HO3127" s="5" t="n"/>
      <c r="HP3127" s="5" t="n"/>
      <c r="HQ3127" s="5" t="n"/>
      <c r="HR3127" s="5" t="n"/>
      <c r="HS3127" s="5" t="n"/>
    </row>
    <row r="3128">
      <c r="C3128" s="2" t="n"/>
      <c r="G3128" s="480" t="n"/>
      <c r="H3128" s="2" t="n"/>
      <c r="I3128" s="2" t="n"/>
      <c r="K3128" s="480" t="n"/>
      <c r="L3128" s="480" t="n"/>
      <c r="M3128" s="480" t="n"/>
      <c r="N3128" s="490" t="n"/>
      <c r="O3128" s="398" t="n"/>
      <c r="HM3128" s="5" t="n"/>
      <c r="HN3128" s="5" t="n"/>
      <c r="HO3128" s="5" t="n"/>
      <c r="HP3128" s="5" t="n"/>
      <c r="HQ3128" s="5" t="n"/>
      <c r="HR3128" s="5" t="n"/>
      <c r="HS3128" s="5" t="n"/>
    </row>
    <row r="3129">
      <c r="C3129" s="2" t="n"/>
      <c r="G3129" s="480" t="n"/>
      <c r="H3129" s="2" t="n"/>
      <c r="I3129" s="2" t="n"/>
      <c r="K3129" s="480" t="n"/>
      <c r="L3129" s="480" t="n"/>
      <c r="M3129" s="480" t="n"/>
      <c r="N3129" s="490" t="n"/>
      <c r="O3129" s="398" t="n"/>
      <c r="HM3129" s="5" t="n"/>
      <c r="HN3129" s="5" t="n"/>
      <c r="HO3129" s="5" t="n"/>
      <c r="HP3129" s="5" t="n"/>
      <c r="HQ3129" s="5" t="n"/>
      <c r="HR3129" s="5" t="n"/>
      <c r="HS3129" s="5" t="n"/>
    </row>
    <row r="3130">
      <c r="C3130" s="2" t="n"/>
      <c r="G3130" s="480" t="n"/>
      <c r="H3130" s="2" t="n"/>
      <c r="I3130" s="2" t="n"/>
      <c r="K3130" s="480" t="n"/>
      <c r="L3130" s="480" t="n"/>
      <c r="M3130" s="480" t="n"/>
      <c r="N3130" s="490" t="n"/>
      <c r="O3130" s="398" t="n"/>
      <c r="HM3130" s="5" t="n"/>
      <c r="HN3130" s="5" t="n"/>
      <c r="HO3130" s="5" t="n"/>
      <c r="HP3130" s="5" t="n"/>
      <c r="HQ3130" s="5" t="n"/>
      <c r="HR3130" s="5" t="n"/>
      <c r="HS3130" s="5" t="n"/>
    </row>
    <row r="3131">
      <c r="C3131" s="2" t="n"/>
      <c r="G3131" s="480" t="n"/>
      <c r="H3131" s="2" t="n"/>
      <c r="I3131" s="2" t="n"/>
      <c r="K3131" s="480" t="n"/>
      <c r="L3131" s="480" t="n"/>
      <c r="M3131" s="480" t="n"/>
      <c r="N3131" s="490" t="n"/>
      <c r="O3131" s="398" t="n"/>
      <c r="HM3131" s="5" t="n"/>
      <c r="HN3131" s="5" t="n"/>
      <c r="HO3131" s="5" t="n"/>
      <c r="HP3131" s="5" t="n"/>
      <c r="HQ3131" s="5" t="n"/>
      <c r="HR3131" s="5" t="n"/>
      <c r="HS3131" s="5" t="n"/>
    </row>
    <row r="3132">
      <c r="C3132" s="2" t="n"/>
      <c r="G3132" s="480" t="n"/>
      <c r="H3132" s="2" t="n"/>
      <c r="I3132" s="2" t="n"/>
      <c r="K3132" s="480" t="n"/>
      <c r="L3132" s="480" t="n"/>
      <c r="M3132" s="480" t="n"/>
      <c r="N3132" s="490" t="n"/>
      <c r="O3132" s="398" t="n"/>
      <c r="HM3132" s="5" t="n"/>
      <c r="HN3132" s="5" t="n"/>
      <c r="HO3132" s="5" t="n"/>
      <c r="HP3132" s="5" t="n"/>
      <c r="HQ3132" s="5" t="n"/>
      <c r="HR3132" s="5" t="n"/>
      <c r="HS3132" s="5" t="n"/>
    </row>
    <row r="3133">
      <c r="C3133" s="2" t="n"/>
      <c r="G3133" s="480" t="n"/>
      <c r="H3133" s="2" t="n"/>
      <c r="I3133" s="2" t="n"/>
      <c r="K3133" s="480" t="n"/>
      <c r="L3133" s="480" t="n"/>
      <c r="M3133" s="480" t="n"/>
      <c r="N3133" s="490" t="n"/>
      <c r="O3133" s="398" t="n"/>
      <c r="HM3133" s="5" t="n"/>
      <c r="HN3133" s="5" t="n"/>
      <c r="HO3133" s="5" t="n"/>
      <c r="HP3133" s="5" t="n"/>
      <c r="HQ3133" s="5" t="n"/>
      <c r="HR3133" s="5" t="n"/>
      <c r="HS3133" s="5" t="n"/>
    </row>
    <row r="3134">
      <c r="C3134" s="2" t="n"/>
      <c r="G3134" s="480" t="n"/>
      <c r="H3134" s="2" t="n"/>
      <c r="I3134" s="2" t="n"/>
      <c r="K3134" s="480" t="n"/>
      <c r="L3134" s="480" t="n"/>
      <c r="M3134" s="480" t="n"/>
      <c r="N3134" s="490" t="n"/>
      <c r="O3134" s="398" t="n"/>
      <c r="HM3134" s="5" t="n"/>
      <c r="HN3134" s="5" t="n"/>
      <c r="HO3134" s="5" t="n"/>
      <c r="HP3134" s="5" t="n"/>
      <c r="HQ3134" s="5" t="n"/>
      <c r="HR3134" s="5" t="n"/>
      <c r="HS3134" s="5" t="n"/>
    </row>
    <row r="3135">
      <c r="C3135" s="2" t="n"/>
      <c r="G3135" s="480" t="n"/>
      <c r="H3135" s="2" t="n"/>
      <c r="I3135" s="2" t="n"/>
      <c r="K3135" s="480" t="n"/>
      <c r="L3135" s="480" t="n"/>
      <c r="M3135" s="480" t="n"/>
      <c r="N3135" s="490" t="n"/>
      <c r="O3135" s="398" t="n"/>
      <c r="HM3135" s="5" t="n"/>
      <c r="HN3135" s="5" t="n"/>
      <c r="HO3135" s="5" t="n"/>
      <c r="HP3135" s="5" t="n"/>
      <c r="HQ3135" s="5" t="n"/>
      <c r="HR3135" s="5" t="n"/>
      <c r="HS3135" s="5" t="n"/>
    </row>
    <row r="3136">
      <c r="C3136" s="2" t="n"/>
      <c r="G3136" s="480" t="n"/>
      <c r="H3136" s="2" t="n"/>
      <c r="I3136" s="2" t="n"/>
      <c r="K3136" s="480" t="n"/>
      <c r="L3136" s="480" t="n"/>
      <c r="M3136" s="480" t="n"/>
      <c r="N3136" s="490" t="n"/>
      <c r="O3136" s="398" t="n"/>
      <c r="HM3136" s="5" t="n"/>
      <c r="HN3136" s="5" t="n"/>
      <c r="HO3136" s="5" t="n"/>
      <c r="HP3136" s="5" t="n"/>
      <c r="HQ3136" s="5" t="n"/>
      <c r="HR3136" s="5" t="n"/>
      <c r="HS3136" s="5" t="n"/>
    </row>
    <row r="3137">
      <c r="C3137" s="2" t="n"/>
      <c r="G3137" s="480" t="n"/>
      <c r="H3137" s="2" t="n"/>
      <c r="I3137" s="2" t="n"/>
      <c r="K3137" s="480" t="n"/>
      <c r="L3137" s="480" t="n"/>
      <c r="M3137" s="480" t="n"/>
      <c r="N3137" s="490" t="n"/>
      <c r="O3137" s="398" t="n"/>
      <c r="HM3137" s="5" t="n"/>
      <c r="HN3137" s="5" t="n"/>
      <c r="HO3137" s="5" t="n"/>
      <c r="HP3137" s="5" t="n"/>
      <c r="HQ3137" s="5" t="n"/>
      <c r="HR3137" s="5" t="n"/>
      <c r="HS3137" s="5" t="n"/>
    </row>
    <row r="3138">
      <c r="C3138" s="2" t="n"/>
      <c r="G3138" s="480" t="n"/>
      <c r="H3138" s="2" t="n"/>
      <c r="I3138" s="2" t="n"/>
      <c r="K3138" s="480" t="n"/>
      <c r="L3138" s="480" t="n"/>
      <c r="M3138" s="480" t="n"/>
      <c r="N3138" s="490" t="n"/>
      <c r="O3138" s="398" t="n"/>
      <c r="HM3138" s="5" t="n"/>
      <c r="HN3138" s="5" t="n"/>
      <c r="HO3138" s="5" t="n"/>
      <c r="HP3138" s="5" t="n"/>
      <c r="HQ3138" s="5" t="n"/>
      <c r="HR3138" s="5" t="n"/>
      <c r="HS3138" s="5" t="n"/>
    </row>
    <row r="3139">
      <c r="C3139" s="2" t="n"/>
      <c r="G3139" s="480" t="n"/>
      <c r="H3139" s="2" t="n"/>
      <c r="I3139" s="2" t="n"/>
      <c r="K3139" s="480" t="n"/>
      <c r="L3139" s="480" t="n"/>
      <c r="M3139" s="480" t="n"/>
      <c r="N3139" s="490" t="n"/>
      <c r="O3139" s="398" t="n"/>
      <c r="HM3139" s="5" t="n"/>
      <c r="HN3139" s="5" t="n"/>
      <c r="HO3139" s="5" t="n"/>
      <c r="HP3139" s="5" t="n"/>
      <c r="HQ3139" s="5" t="n"/>
      <c r="HR3139" s="5" t="n"/>
      <c r="HS3139" s="5" t="n"/>
    </row>
    <row r="3140">
      <c r="C3140" s="2" t="n"/>
      <c r="G3140" s="480" t="n"/>
      <c r="H3140" s="2" t="n"/>
      <c r="I3140" s="2" t="n"/>
      <c r="K3140" s="480" t="n"/>
      <c r="L3140" s="480" t="n"/>
      <c r="M3140" s="480" t="n"/>
      <c r="N3140" s="490" t="n"/>
      <c r="O3140" s="398" t="n"/>
      <c r="HM3140" s="5" t="n"/>
      <c r="HN3140" s="5" t="n"/>
      <c r="HO3140" s="5" t="n"/>
      <c r="HP3140" s="5" t="n"/>
      <c r="HQ3140" s="5" t="n"/>
      <c r="HR3140" s="5" t="n"/>
      <c r="HS3140" s="5" t="n"/>
    </row>
    <row r="3141">
      <c r="C3141" s="2" t="n"/>
      <c r="G3141" s="480" t="n"/>
      <c r="H3141" s="2" t="n"/>
      <c r="I3141" s="2" t="n"/>
      <c r="K3141" s="480" t="n"/>
      <c r="L3141" s="480" t="n"/>
      <c r="M3141" s="480" t="n"/>
      <c r="N3141" s="490" t="n"/>
      <c r="O3141" s="398" t="n"/>
      <c r="HM3141" s="5" t="n"/>
      <c r="HN3141" s="5" t="n"/>
      <c r="HO3141" s="5" t="n"/>
      <c r="HP3141" s="5" t="n"/>
      <c r="HQ3141" s="5" t="n"/>
      <c r="HR3141" s="5" t="n"/>
      <c r="HS3141" s="5" t="n"/>
    </row>
    <row r="3142">
      <c r="C3142" s="2" t="n"/>
      <c r="G3142" s="480" t="n"/>
      <c r="H3142" s="2" t="n"/>
      <c r="I3142" s="2" t="n"/>
      <c r="K3142" s="480" t="n"/>
      <c r="L3142" s="480" t="n"/>
      <c r="M3142" s="480" t="n"/>
      <c r="N3142" s="490" t="n"/>
      <c r="O3142" s="398" t="n"/>
      <c r="HM3142" s="5" t="n"/>
      <c r="HN3142" s="5" t="n"/>
      <c r="HO3142" s="5" t="n"/>
      <c r="HP3142" s="5" t="n"/>
      <c r="HQ3142" s="5" t="n"/>
      <c r="HR3142" s="5" t="n"/>
      <c r="HS3142" s="5" t="n"/>
    </row>
    <row r="3143">
      <c r="C3143" s="2" t="n"/>
      <c r="G3143" s="480" t="n"/>
      <c r="H3143" s="2" t="n"/>
      <c r="I3143" s="2" t="n"/>
      <c r="K3143" s="480" t="n"/>
      <c r="L3143" s="480" t="n"/>
      <c r="M3143" s="480" t="n"/>
      <c r="N3143" s="490" t="n"/>
      <c r="O3143" s="398" t="n"/>
      <c r="HM3143" s="5" t="n"/>
      <c r="HN3143" s="5" t="n"/>
      <c r="HO3143" s="5" t="n"/>
      <c r="HP3143" s="5" t="n"/>
      <c r="HQ3143" s="5" t="n"/>
      <c r="HR3143" s="5" t="n"/>
      <c r="HS3143" s="5" t="n"/>
    </row>
    <row r="3144">
      <c r="C3144" s="2" t="n"/>
      <c r="G3144" s="480" t="n"/>
      <c r="H3144" s="2" t="n"/>
      <c r="I3144" s="2" t="n"/>
      <c r="K3144" s="480" t="n"/>
      <c r="L3144" s="480" t="n"/>
      <c r="M3144" s="480" t="n"/>
      <c r="N3144" s="490" t="n"/>
      <c r="O3144" s="398" t="n"/>
      <c r="HM3144" s="5" t="n"/>
      <c r="HN3144" s="5" t="n"/>
      <c r="HO3144" s="5" t="n"/>
      <c r="HP3144" s="5" t="n"/>
      <c r="HQ3144" s="5" t="n"/>
      <c r="HR3144" s="5" t="n"/>
      <c r="HS3144" s="5" t="n"/>
    </row>
    <row r="3145">
      <c r="C3145" s="2" t="n"/>
      <c r="G3145" s="480" t="n"/>
      <c r="H3145" s="2" t="n"/>
      <c r="I3145" s="2" t="n"/>
      <c r="K3145" s="480" t="n"/>
      <c r="L3145" s="480" t="n"/>
      <c r="M3145" s="480" t="n"/>
      <c r="N3145" s="490" t="n"/>
      <c r="O3145" s="398" t="n"/>
      <c r="HM3145" s="5" t="n"/>
      <c r="HN3145" s="5" t="n"/>
      <c r="HO3145" s="5" t="n"/>
      <c r="HP3145" s="5" t="n"/>
      <c r="HQ3145" s="5" t="n"/>
      <c r="HR3145" s="5" t="n"/>
      <c r="HS3145" s="5" t="n"/>
    </row>
    <row r="3146">
      <c r="C3146" s="2" t="n"/>
      <c r="G3146" s="480" t="n"/>
      <c r="H3146" s="2" t="n"/>
      <c r="I3146" s="2" t="n"/>
      <c r="K3146" s="480" t="n"/>
      <c r="L3146" s="480" t="n"/>
      <c r="M3146" s="480" t="n"/>
      <c r="N3146" s="490" t="n"/>
      <c r="O3146" s="398" t="n"/>
      <c r="HM3146" s="5" t="n"/>
      <c r="HN3146" s="5" t="n"/>
      <c r="HO3146" s="5" t="n"/>
      <c r="HP3146" s="5" t="n"/>
      <c r="HQ3146" s="5" t="n"/>
      <c r="HR3146" s="5" t="n"/>
      <c r="HS3146" s="5" t="n"/>
    </row>
    <row r="3147">
      <c r="C3147" s="2" t="n"/>
      <c r="G3147" s="480" t="n"/>
      <c r="H3147" s="2" t="n"/>
      <c r="I3147" s="2" t="n"/>
      <c r="K3147" s="480" t="n"/>
      <c r="L3147" s="480" t="n"/>
      <c r="M3147" s="480" t="n"/>
      <c r="N3147" s="490" t="n"/>
      <c r="O3147" s="398" t="n"/>
      <c r="HM3147" s="5" t="n"/>
      <c r="HN3147" s="5" t="n"/>
      <c r="HO3147" s="5" t="n"/>
      <c r="HP3147" s="5" t="n"/>
      <c r="HQ3147" s="5" t="n"/>
      <c r="HR3147" s="5" t="n"/>
      <c r="HS3147" s="5" t="n"/>
    </row>
    <row r="3148">
      <c r="C3148" s="2" t="n"/>
      <c r="G3148" s="480" t="n"/>
      <c r="H3148" s="2" t="n"/>
      <c r="I3148" s="2" t="n"/>
      <c r="K3148" s="480" t="n"/>
      <c r="L3148" s="480" t="n"/>
      <c r="M3148" s="480" t="n"/>
      <c r="N3148" s="490" t="n"/>
      <c r="O3148" s="398" t="n"/>
      <c r="HM3148" s="5" t="n"/>
      <c r="HN3148" s="5" t="n"/>
      <c r="HO3148" s="5" t="n"/>
      <c r="HP3148" s="5" t="n"/>
      <c r="HQ3148" s="5" t="n"/>
      <c r="HR3148" s="5" t="n"/>
      <c r="HS3148" s="5" t="n"/>
    </row>
    <row r="3149">
      <c r="C3149" s="2" t="n"/>
      <c r="G3149" s="480" t="n"/>
      <c r="H3149" s="2" t="n"/>
      <c r="I3149" s="2" t="n"/>
      <c r="K3149" s="480" t="n"/>
      <c r="L3149" s="480" t="n"/>
      <c r="M3149" s="480" t="n"/>
      <c r="N3149" s="490" t="n"/>
      <c r="O3149" s="398" t="n"/>
      <c r="HM3149" s="5" t="n"/>
      <c r="HN3149" s="5" t="n"/>
      <c r="HO3149" s="5" t="n"/>
      <c r="HP3149" s="5" t="n"/>
      <c r="HQ3149" s="5" t="n"/>
      <c r="HR3149" s="5" t="n"/>
      <c r="HS3149" s="5" t="n"/>
    </row>
    <row r="3150">
      <c r="C3150" s="2" t="n"/>
      <c r="G3150" s="480" t="n"/>
      <c r="H3150" s="2" t="n"/>
      <c r="I3150" s="2" t="n"/>
      <c r="K3150" s="480" t="n"/>
      <c r="L3150" s="480" t="n"/>
      <c r="M3150" s="480" t="n"/>
      <c r="N3150" s="490" t="n"/>
      <c r="O3150" s="398" t="n"/>
      <c r="HM3150" s="5" t="n"/>
      <c r="HN3150" s="5" t="n"/>
      <c r="HO3150" s="5" t="n"/>
      <c r="HP3150" s="5" t="n"/>
      <c r="HQ3150" s="5" t="n"/>
      <c r="HR3150" s="5" t="n"/>
      <c r="HS3150" s="5" t="n"/>
    </row>
    <row r="3151">
      <c r="C3151" s="2" t="n"/>
      <c r="G3151" s="480" t="n"/>
      <c r="H3151" s="2" t="n"/>
      <c r="I3151" s="2" t="n"/>
      <c r="K3151" s="480" t="n"/>
      <c r="L3151" s="480" t="n"/>
      <c r="M3151" s="480" t="n"/>
      <c r="N3151" s="490" t="n"/>
      <c r="O3151" s="398" t="n"/>
      <c r="HM3151" s="5" t="n"/>
      <c r="HN3151" s="5" t="n"/>
      <c r="HO3151" s="5" t="n"/>
      <c r="HP3151" s="5" t="n"/>
      <c r="HQ3151" s="5" t="n"/>
      <c r="HR3151" s="5" t="n"/>
      <c r="HS3151" s="5" t="n"/>
    </row>
    <row r="3152">
      <c r="C3152" s="2" t="n"/>
      <c r="G3152" s="480" t="n"/>
      <c r="H3152" s="2" t="n"/>
      <c r="I3152" s="2" t="n"/>
      <c r="K3152" s="480" t="n"/>
      <c r="L3152" s="480" t="n"/>
      <c r="M3152" s="480" t="n"/>
      <c r="N3152" s="490" t="n"/>
      <c r="O3152" s="398" t="n"/>
      <c r="HM3152" s="5" t="n"/>
      <c r="HN3152" s="5" t="n"/>
      <c r="HO3152" s="5" t="n"/>
      <c r="HP3152" s="5" t="n"/>
      <c r="HQ3152" s="5" t="n"/>
      <c r="HR3152" s="5" t="n"/>
      <c r="HS3152" s="5" t="n"/>
    </row>
    <row r="3153">
      <c r="C3153" s="2" t="n"/>
      <c r="G3153" s="480" t="n"/>
      <c r="H3153" s="2" t="n"/>
      <c r="I3153" s="2" t="n"/>
      <c r="K3153" s="480" t="n"/>
      <c r="L3153" s="480" t="n"/>
      <c r="M3153" s="480" t="n"/>
      <c r="N3153" s="490" t="n"/>
      <c r="O3153" s="398" t="n"/>
      <c r="HM3153" s="5" t="n"/>
      <c r="HN3153" s="5" t="n"/>
      <c r="HO3153" s="5" t="n"/>
      <c r="HP3153" s="5" t="n"/>
      <c r="HQ3153" s="5" t="n"/>
      <c r="HR3153" s="5" t="n"/>
      <c r="HS3153" s="5" t="n"/>
    </row>
    <row r="3154">
      <c r="C3154" s="2" t="n"/>
      <c r="G3154" s="480" t="n"/>
      <c r="H3154" s="2" t="n"/>
      <c r="I3154" s="2" t="n"/>
      <c r="K3154" s="480" t="n"/>
      <c r="L3154" s="480" t="n"/>
      <c r="M3154" s="480" t="n"/>
      <c r="N3154" s="490" t="n"/>
      <c r="O3154" s="398" t="n"/>
      <c r="HM3154" s="5" t="n"/>
      <c r="HN3154" s="5" t="n"/>
      <c r="HO3154" s="5" t="n"/>
      <c r="HP3154" s="5" t="n"/>
      <c r="HQ3154" s="5" t="n"/>
      <c r="HR3154" s="5" t="n"/>
      <c r="HS3154" s="5" t="n"/>
    </row>
    <row r="3155">
      <c r="C3155" s="2" t="n"/>
      <c r="G3155" s="480" t="n"/>
      <c r="H3155" s="2" t="n"/>
      <c r="I3155" s="2" t="n"/>
      <c r="K3155" s="480" t="n"/>
      <c r="L3155" s="480" t="n"/>
      <c r="M3155" s="480" t="n"/>
      <c r="N3155" s="490" t="n"/>
      <c r="O3155" s="398" t="n"/>
      <c r="HM3155" s="5" t="n"/>
      <c r="HN3155" s="5" t="n"/>
      <c r="HO3155" s="5" t="n"/>
      <c r="HP3155" s="5" t="n"/>
      <c r="HQ3155" s="5" t="n"/>
      <c r="HR3155" s="5" t="n"/>
      <c r="HS3155" s="5" t="n"/>
    </row>
    <row r="3156">
      <c r="C3156" s="2" t="n"/>
      <c r="G3156" s="480" t="n"/>
      <c r="H3156" s="2" t="n"/>
      <c r="I3156" s="2" t="n"/>
      <c r="K3156" s="480" t="n"/>
      <c r="L3156" s="480" t="n"/>
      <c r="M3156" s="480" t="n"/>
      <c r="N3156" s="490" t="n"/>
      <c r="O3156" s="398" t="n"/>
      <c r="HM3156" s="5" t="n"/>
      <c r="HN3156" s="5" t="n"/>
      <c r="HO3156" s="5" t="n"/>
      <c r="HP3156" s="5" t="n"/>
      <c r="HQ3156" s="5" t="n"/>
      <c r="HR3156" s="5" t="n"/>
      <c r="HS3156" s="5" t="n"/>
    </row>
    <row r="3157">
      <c r="C3157" s="2" t="n"/>
      <c r="G3157" s="480" t="n"/>
      <c r="H3157" s="2" t="n"/>
      <c r="I3157" s="2" t="n"/>
      <c r="K3157" s="480" t="n"/>
      <c r="L3157" s="480" t="n"/>
      <c r="M3157" s="480" t="n"/>
      <c r="N3157" s="490" t="n"/>
      <c r="O3157" s="398" t="n"/>
      <c r="HM3157" s="5" t="n"/>
      <c r="HN3157" s="5" t="n"/>
      <c r="HO3157" s="5" t="n"/>
      <c r="HP3157" s="5" t="n"/>
      <c r="HQ3157" s="5" t="n"/>
      <c r="HR3157" s="5" t="n"/>
      <c r="HS3157" s="5" t="n"/>
    </row>
    <row r="3158">
      <c r="C3158" s="2" t="n"/>
      <c r="G3158" s="480" t="n"/>
      <c r="H3158" s="2" t="n"/>
      <c r="I3158" s="2" t="n"/>
      <c r="K3158" s="480" t="n"/>
      <c r="L3158" s="480" t="n"/>
      <c r="M3158" s="480" t="n"/>
      <c r="N3158" s="490" t="n"/>
      <c r="O3158" s="398" t="n"/>
      <c r="HM3158" s="5" t="n"/>
      <c r="HN3158" s="5" t="n"/>
      <c r="HO3158" s="5" t="n"/>
      <c r="HP3158" s="5" t="n"/>
      <c r="HQ3158" s="5" t="n"/>
      <c r="HR3158" s="5" t="n"/>
      <c r="HS3158" s="5" t="n"/>
    </row>
    <row r="3159">
      <c r="C3159" s="2" t="n"/>
      <c r="G3159" s="480" t="n"/>
      <c r="H3159" s="2" t="n"/>
      <c r="I3159" s="2" t="n"/>
      <c r="K3159" s="480" t="n"/>
      <c r="L3159" s="480" t="n"/>
      <c r="M3159" s="480" t="n"/>
      <c r="N3159" s="490" t="n"/>
      <c r="O3159" s="398" t="n"/>
      <c r="HM3159" s="5" t="n"/>
      <c r="HN3159" s="5" t="n"/>
      <c r="HO3159" s="5" t="n"/>
      <c r="HP3159" s="5" t="n"/>
      <c r="HQ3159" s="5" t="n"/>
      <c r="HR3159" s="5" t="n"/>
      <c r="HS3159" s="5" t="n"/>
    </row>
    <row r="3160">
      <c r="C3160" s="2" t="n"/>
      <c r="G3160" s="480" t="n"/>
      <c r="H3160" s="2" t="n"/>
      <c r="I3160" s="2" t="n"/>
      <c r="K3160" s="480" t="n"/>
      <c r="L3160" s="480" t="n"/>
      <c r="M3160" s="480" t="n"/>
      <c r="N3160" s="490" t="n"/>
      <c r="O3160" s="398" t="n"/>
      <c r="HM3160" s="5" t="n"/>
      <c r="HN3160" s="5" t="n"/>
      <c r="HO3160" s="5" t="n"/>
      <c r="HP3160" s="5" t="n"/>
      <c r="HQ3160" s="5" t="n"/>
      <c r="HR3160" s="5" t="n"/>
      <c r="HS3160" s="5" t="n"/>
    </row>
    <row r="3161">
      <c r="C3161" s="2" t="n"/>
      <c r="G3161" s="480" t="n"/>
      <c r="H3161" s="2" t="n"/>
      <c r="I3161" s="2" t="n"/>
      <c r="K3161" s="480" t="n"/>
      <c r="L3161" s="480" t="n"/>
      <c r="M3161" s="480" t="n"/>
      <c r="N3161" s="490" t="n"/>
      <c r="O3161" s="398" t="n"/>
      <c r="HM3161" s="5" t="n"/>
      <c r="HN3161" s="5" t="n"/>
      <c r="HO3161" s="5" t="n"/>
      <c r="HP3161" s="5" t="n"/>
      <c r="HQ3161" s="5" t="n"/>
      <c r="HR3161" s="5" t="n"/>
      <c r="HS3161" s="5" t="n"/>
    </row>
    <row r="3162">
      <c r="C3162" s="2" t="n"/>
      <c r="G3162" s="480" t="n"/>
      <c r="H3162" s="2" t="n"/>
      <c r="I3162" s="2" t="n"/>
      <c r="K3162" s="480" t="n"/>
      <c r="L3162" s="480" t="n"/>
      <c r="M3162" s="480" t="n"/>
      <c r="N3162" s="490" t="n"/>
      <c r="O3162" s="398" t="n"/>
      <c r="HM3162" s="5" t="n"/>
      <c r="HN3162" s="5" t="n"/>
      <c r="HO3162" s="5" t="n"/>
      <c r="HP3162" s="5" t="n"/>
      <c r="HQ3162" s="5" t="n"/>
      <c r="HR3162" s="5" t="n"/>
      <c r="HS3162" s="5" t="n"/>
    </row>
    <row r="3163">
      <c r="C3163" s="2" t="n"/>
      <c r="G3163" s="480" t="n"/>
      <c r="H3163" s="2" t="n"/>
      <c r="I3163" s="2" t="n"/>
      <c r="K3163" s="480" t="n"/>
      <c r="L3163" s="480" t="n"/>
      <c r="M3163" s="480" t="n"/>
      <c r="N3163" s="490" t="n"/>
      <c r="O3163" s="398" t="n"/>
      <c r="HM3163" s="5" t="n"/>
      <c r="HN3163" s="5" t="n"/>
      <c r="HO3163" s="5" t="n"/>
      <c r="HP3163" s="5" t="n"/>
      <c r="HQ3163" s="5" t="n"/>
      <c r="HR3163" s="5" t="n"/>
      <c r="HS3163" s="5" t="n"/>
    </row>
    <row r="3164">
      <c r="C3164" s="2" t="n"/>
      <c r="G3164" s="480" t="n"/>
      <c r="H3164" s="2" t="n"/>
      <c r="I3164" s="2" t="n"/>
      <c r="K3164" s="480" t="n"/>
      <c r="L3164" s="480" t="n"/>
      <c r="M3164" s="480" t="n"/>
      <c r="N3164" s="490" t="n"/>
      <c r="O3164" s="398" t="n"/>
      <c r="HM3164" s="5" t="n"/>
      <c r="HN3164" s="5" t="n"/>
      <c r="HO3164" s="5" t="n"/>
      <c r="HP3164" s="5" t="n"/>
      <c r="HQ3164" s="5" t="n"/>
      <c r="HR3164" s="5" t="n"/>
      <c r="HS3164" s="5" t="n"/>
    </row>
    <row r="3165">
      <c r="C3165" s="2" t="n"/>
      <c r="G3165" s="480" t="n"/>
      <c r="H3165" s="2" t="n"/>
      <c r="I3165" s="2" t="n"/>
      <c r="K3165" s="480" t="n"/>
      <c r="L3165" s="480" t="n"/>
      <c r="M3165" s="480" t="n"/>
      <c r="N3165" s="490" t="n"/>
      <c r="O3165" s="398" t="n"/>
      <c r="HM3165" s="5" t="n"/>
      <c r="HN3165" s="5" t="n"/>
      <c r="HO3165" s="5" t="n"/>
      <c r="HP3165" s="5" t="n"/>
      <c r="HQ3165" s="5" t="n"/>
      <c r="HR3165" s="5" t="n"/>
      <c r="HS3165" s="5" t="n"/>
    </row>
    <row r="3166">
      <c r="C3166" s="2" t="n"/>
      <c r="G3166" s="480" t="n"/>
      <c r="H3166" s="2" t="n"/>
      <c r="I3166" s="2" t="n"/>
      <c r="K3166" s="480" t="n"/>
      <c r="L3166" s="480" t="n"/>
      <c r="M3166" s="480" t="n"/>
      <c r="N3166" s="490" t="n"/>
      <c r="O3166" s="398" t="n"/>
      <c r="HM3166" s="5" t="n"/>
      <c r="HN3166" s="5" t="n"/>
      <c r="HO3166" s="5" t="n"/>
      <c r="HP3166" s="5" t="n"/>
      <c r="HQ3166" s="5" t="n"/>
      <c r="HR3166" s="5" t="n"/>
      <c r="HS3166" s="5" t="n"/>
    </row>
    <row r="3167">
      <c r="C3167" s="2" t="n"/>
      <c r="G3167" s="480" t="n"/>
      <c r="H3167" s="2" t="n"/>
      <c r="I3167" s="2" t="n"/>
      <c r="K3167" s="480" t="n"/>
      <c r="L3167" s="480" t="n"/>
      <c r="M3167" s="480" t="n"/>
      <c r="N3167" s="490" t="n"/>
      <c r="O3167" s="398" t="n"/>
      <c r="HM3167" s="5" t="n"/>
      <c r="HN3167" s="5" t="n"/>
      <c r="HO3167" s="5" t="n"/>
      <c r="HP3167" s="5" t="n"/>
      <c r="HQ3167" s="5" t="n"/>
      <c r="HR3167" s="5" t="n"/>
      <c r="HS3167" s="5" t="n"/>
    </row>
    <row r="3168">
      <c r="C3168" s="2" t="n"/>
      <c r="G3168" s="480" t="n"/>
      <c r="H3168" s="2" t="n"/>
      <c r="I3168" s="2" t="n"/>
      <c r="K3168" s="480" t="n"/>
      <c r="L3168" s="480" t="n"/>
      <c r="M3168" s="480" t="n"/>
      <c r="N3168" s="490" t="n"/>
      <c r="O3168" s="398" t="n"/>
      <c r="HM3168" s="5" t="n"/>
      <c r="HN3168" s="5" t="n"/>
      <c r="HO3168" s="5" t="n"/>
      <c r="HP3168" s="5" t="n"/>
      <c r="HQ3168" s="5" t="n"/>
      <c r="HR3168" s="5" t="n"/>
      <c r="HS3168" s="5" t="n"/>
    </row>
    <row r="3169">
      <c r="C3169" s="2" t="n"/>
      <c r="G3169" s="480" t="n"/>
      <c r="H3169" s="2" t="n"/>
      <c r="I3169" s="2" t="n"/>
      <c r="K3169" s="480" t="n"/>
      <c r="L3169" s="480" t="n"/>
      <c r="M3169" s="480" t="n"/>
      <c r="N3169" s="490" t="n"/>
      <c r="O3169" s="398" t="n"/>
      <c r="HM3169" s="5" t="n"/>
      <c r="HN3169" s="5" t="n"/>
      <c r="HO3169" s="5" t="n"/>
      <c r="HP3169" s="5" t="n"/>
      <c r="HQ3169" s="5" t="n"/>
      <c r="HR3169" s="5" t="n"/>
      <c r="HS3169" s="5" t="n"/>
    </row>
    <row r="3170">
      <c r="C3170" s="2" t="n"/>
      <c r="G3170" s="480" t="n"/>
      <c r="H3170" s="2" t="n"/>
      <c r="I3170" s="2" t="n"/>
      <c r="K3170" s="480" t="n"/>
      <c r="L3170" s="480" t="n"/>
      <c r="M3170" s="480" t="n"/>
      <c r="N3170" s="490" t="n"/>
      <c r="O3170" s="398" t="n"/>
      <c r="HM3170" s="5" t="n"/>
      <c r="HN3170" s="5" t="n"/>
      <c r="HO3170" s="5" t="n"/>
      <c r="HP3170" s="5" t="n"/>
      <c r="HQ3170" s="5" t="n"/>
      <c r="HR3170" s="5" t="n"/>
      <c r="HS3170" s="5" t="n"/>
    </row>
    <row r="3171">
      <c r="C3171" s="2" t="n"/>
      <c r="G3171" s="480" t="n"/>
      <c r="H3171" s="2" t="n"/>
      <c r="I3171" s="2" t="n"/>
      <c r="K3171" s="480" t="n"/>
      <c r="L3171" s="480" t="n"/>
      <c r="M3171" s="480" t="n"/>
      <c r="N3171" s="490" t="n"/>
      <c r="O3171" s="398" t="n"/>
      <c r="HM3171" s="5" t="n"/>
      <c r="HN3171" s="5" t="n"/>
      <c r="HO3171" s="5" t="n"/>
      <c r="HP3171" s="5" t="n"/>
      <c r="HQ3171" s="5" t="n"/>
      <c r="HR3171" s="5" t="n"/>
      <c r="HS3171" s="5" t="n"/>
    </row>
    <row r="3172">
      <c r="C3172" s="2" t="n"/>
      <c r="G3172" s="480" t="n"/>
      <c r="H3172" s="2" t="n"/>
      <c r="I3172" s="2" t="n"/>
      <c r="K3172" s="480" t="n"/>
      <c r="L3172" s="480" t="n"/>
      <c r="M3172" s="480" t="n"/>
      <c r="N3172" s="490" t="n"/>
      <c r="O3172" s="398" t="n"/>
      <c r="HM3172" s="5" t="n"/>
      <c r="HN3172" s="5" t="n"/>
      <c r="HO3172" s="5" t="n"/>
      <c r="HP3172" s="5" t="n"/>
      <c r="HQ3172" s="5" t="n"/>
      <c r="HR3172" s="5" t="n"/>
      <c r="HS3172" s="5" t="n"/>
    </row>
    <row r="3173">
      <c r="C3173" s="2" t="n"/>
      <c r="G3173" s="480" t="n"/>
      <c r="H3173" s="2" t="n"/>
      <c r="I3173" s="2" t="n"/>
      <c r="K3173" s="480" t="n"/>
      <c r="L3173" s="480" t="n"/>
      <c r="M3173" s="480" t="n"/>
      <c r="N3173" s="490" t="n"/>
      <c r="O3173" s="398" t="n"/>
      <c r="HM3173" s="5" t="n"/>
      <c r="HN3173" s="5" t="n"/>
      <c r="HO3173" s="5" t="n"/>
      <c r="HP3173" s="5" t="n"/>
      <c r="HQ3173" s="5" t="n"/>
      <c r="HR3173" s="5" t="n"/>
      <c r="HS3173" s="5" t="n"/>
    </row>
    <row r="3174">
      <c r="C3174" s="2" t="n"/>
      <c r="G3174" s="480" t="n"/>
      <c r="H3174" s="2" t="n"/>
      <c r="I3174" s="2" t="n"/>
      <c r="K3174" s="480" t="n"/>
      <c r="L3174" s="480" t="n"/>
      <c r="M3174" s="480" t="n"/>
      <c r="N3174" s="490" t="n"/>
      <c r="O3174" s="398" t="n"/>
      <c r="HM3174" s="5" t="n"/>
      <c r="HN3174" s="5" t="n"/>
      <c r="HO3174" s="5" t="n"/>
      <c r="HP3174" s="5" t="n"/>
      <c r="HQ3174" s="5" t="n"/>
      <c r="HR3174" s="5" t="n"/>
      <c r="HS3174" s="5" t="n"/>
    </row>
    <row r="3175">
      <c r="C3175" s="2" t="n"/>
      <c r="G3175" s="480" t="n"/>
      <c r="H3175" s="2" t="n"/>
      <c r="I3175" s="2" t="n"/>
      <c r="K3175" s="480" t="n"/>
      <c r="L3175" s="480" t="n"/>
      <c r="M3175" s="480" t="n"/>
      <c r="N3175" s="490" t="n"/>
      <c r="O3175" s="398" t="n"/>
      <c r="HM3175" s="5" t="n"/>
      <c r="HN3175" s="5" t="n"/>
      <c r="HO3175" s="5" t="n"/>
      <c r="HP3175" s="5" t="n"/>
      <c r="HQ3175" s="5" t="n"/>
      <c r="HR3175" s="5" t="n"/>
      <c r="HS3175" s="5" t="n"/>
    </row>
    <row r="3176">
      <c r="C3176" s="2" t="n"/>
      <c r="G3176" s="480" t="n"/>
      <c r="H3176" s="2" t="n"/>
      <c r="I3176" s="2" t="n"/>
      <c r="K3176" s="480" t="n"/>
      <c r="L3176" s="480" t="n"/>
      <c r="M3176" s="480" t="n"/>
      <c r="N3176" s="490" t="n"/>
      <c r="O3176" s="398" t="n"/>
      <c r="HM3176" s="5" t="n"/>
      <c r="HN3176" s="5" t="n"/>
      <c r="HO3176" s="5" t="n"/>
      <c r="HP3176" s="5" t="n"/>
      <c r="HQ3176" s="5" t="n"/>
      <c r="HR3176" s="5" t="n"/>
      <c r="HS3176" s="5" t="n"/>
    </row>
    <row r="3177">
      <c r="C3177" s="2" t="n"/>
      <c r="G3177" s="480" t="n"/>
      <c r="H3177" s="2" t="n"/>
      <c r="I3177" s="2" t="n"/>
      <c r="K3177" s="480" t="n"/>
      <c r="L3177" s="480" t="n"/>
      <c r="M3177" s="480" t="n"/>
      <c r="N3177" s="490" t="n"/>
      <c r="O3177" s="398" t="n"/>
      <c r="HM3177" s="5" t="n"/>
      <c r="HN3177" s="5" t="n"/>
      <c r="HO3177" s="5" t="n"/>
      <c r="HP3177" s="5" t="n"/>
      <c r="HQ3177" s="5" t="n"/>
      <c r="HR3177" s="5" t="n"/>
      <c r="HS3177" s="5" t="n"/>
    </row>
    <row r="3178">
      <c r="C3178" s="2" t="n"/>
      <c r="G3178" s="480" t="n"/>
      <c r="H3178" s="2" t="n"/>
      <c r="I3178" s="2" t="n"/>
      <c r="K3178" s="480" t="n"/>
      <c r="L3178" s="480" t="n"/>
      <c r="M3178" s="480" t="n"/>
      <c r="N3178" s="490" t="n"/>
      <c r="O3178" s="398" t="n"/>
      <c r="HM3178" s="5" t="n"/>
      <c r="HN3178" s="5" t="n"/>
      <c r="HO3178" s="5" t="n"/>
      <c r="HP3178" s="5" t="n"/>
      <c r="HQ3178" s="5" t="n"/>
      <c r="HR3178" s="5" t="n"/>
      <c r="HS3178" s="5" t="n"/>
    </row>
    <row r="3179">
      <c r="C3179" s="2" t="n"/>
      <c r="G3179" s="480" t="n"/>
      <c r="H3179" s="2" t="n"/>
      <c r="I3179" s="2" t="n"/>
      <c r="K3179" s="480" t="n"/>
      <c r="L3179" s="480" t="n"/>
      <c r="M3179" s="480" t="n"/>
      <c r="N3179" s="490" t="n"/>
      <c r="O3179" s="398" t="n"/>
      <c r="HM3179" s="5" t="n"/>
      <c r="HN3179" s="5" t="n"/>
      <c r="HO3179" s="5" t="n"/>
      <c r="HP3179" s="5" t="n"/>
      <c r="HQ3179" s="5" t="n"/>
      <c r="HR3179" s="5" t="n"/>
      <c r="HS3179" s="5" t="n"/>
    </row>
    <row r="3180">
      <c r="C3180" s="2" t="n"/>
      <c r="G3180" s="480" t="n"/>
      <c r="H3180" s="2" t="n"/>
      <c r="I3180" s="2" t="n"/>
      <c r="K3180" s="480" t="n"/>
      <c r="L3180" s="480" t="n"/>
      <c r="M3180" s="480" t="n"/>
      <c r="N3180" s="490" t="n"/>
      <c r="O3180" s="398" t="n"/>
      <c r="HM3180" s="5" t="n"/>
      <c r="HN3180" s="5" t="n"/>
      <c r="HO3180" s="5" t="n"/>
      <c r="HP3180" s="5" t="n"/>
      <c r="HQ3180" s="5" t="n"/>
      <c r="HR3180" s="5" t="n"/>
      <c r="HS3180" s="5" t="n"/>
    </row>
    <row r="3181">
      <c r="C3181" s="2" t="n"/>
      <c r="G3181" s="480" t="n"/>
      <c r="H3181" s="2" t="n"/>
      <c r="I3181" s="2" t="n"/>
      <c r="K3181" s="480" t="n"/>
      <c r="L3181" s="480" t="n"/>
      <c r="M3181" s="480" t="n"/>
      <c r="N3181" s="490" t="n"/>
      <c r="O3181" s="398" t="n"/>
      <c r="HM3181" s="5" t="n"/>
      <c r="HN3181" s="5" t="n"/>
      <c r="HO3181" s="5" t="n"/>
      <c r="HP3181" s="5" t="n"/>
      <c r="HQ3181" s="5" t="n"/>
      <c r="HR3181" s="5" t="n"/>
      <c r="HS3181" s="5" t="n"/>
    </row>
    <row r="3182">
      <c r="C3182" s="2" t="n"/>
      <c r="G3182" s="480" t="n"/>
      <c r="H3182" s="2" t="n"/>
      <c r="I3182" s="2" t="n"/>
      <c r="K3182" s="480" t="n"/>
      <c r="L3182" s="480" t="n"/>
      <c r="M3182" s="480" t="n"/>
      <c r="N3182" s="490" t="n"/>
      <c r="O3182" s="398" t="n"/>
      <c r="HM3182" s="5" t="n"/>
      <c r="HN3182" s="5" t="n"/>
      <c r="HO3182" s="5" t="n"/>
      <c r="HP3182" s="5" t="n"/>
      <c r="HQ3182" s="5" t="n"/>
      <c r="HR3182" s="5" t="n"/>
      <c r="HS3182" s="5" t="n"/>
    </row>
    <row r="3183">
      <c r="C3183" s="2" t="n"/>
      <c r="G3183" s="480" t="n"/>
      <c r="H3183" s="2" t="n"/>
      <c r="I3183" s="2" t="n"/>
      <c r="K3183" s="480" t="n"/>
      <c r="L3183" s="480" t="n"/>
      <c r="M3183" s="480" t="n"/>
      <c r="N3183" s="490" t="n"/>
      <c r="O3183" s="398" t="n"/>
      <c r="HM3183" s="5" t="n"/>
      <c r="HN3183" s="5" t="n"/>
      <c r="HO3183" s="5" t="n"/>
      <c r="HP3183" s="5" t="n"/>
      <c r="HQ3183" s="5" t="n"/>
      <c r="HR3183" s="5" t="n"/>
      <c r="HS3183" s="5" t="n"/>
    </row>
    <row r="3184">
      <c r="C3184" s="2" t="n"/>
      <c r="G3184" s="480" t="n"/>
      <c r="H3184" s="2" t="n"/>
      <c r="I3184" s="2" t="n"/>
      <c r="K3184" s="480" t="n"/>
      <c r="L3184" s="480" t="n"/>
      <c r="M3184" s="480" t="n"/>
      <c r="N3184" s="490" t="n"/>
      <c r="O3184" s="398" t="n"/>
      <c r="HM3184" s="5" t="n"/>
      <c r="HN3184" s="5" t="n"/>
      <c r="HO3184" s="5" t="n"/>
      <c r="HP3184" s="5" t="n"/>
      <c r="HQ3184" s="5" t="n"/>
      <c r="HR3184" s="5" t="n"/>
      <c r="HS3184" s="5" t="n"/>
    </row>
    <row r="3185">
      <c r="C3185" s="2" t="n"/>
      <c r="G3185" s="480" t="n"/>
      <c r="H3185" s="2" t="n"/>
      <c r="I3185" s="2" t="n"/>
      <c r="K3185" s="480" t="n"/>
      <c r="L3185" s="480" t="n"/>
      <c r="M3185" s="480" t="n"/>
      <c r="N3185" s="490" t="n"/>
      <c r="O3185" s="398" t="n"/>
      <c r="HM3185" s="5" t="n"/>
      <c r="HN3185" s="5" t="n"/>
      <c r="HO3185" s="5" t="n"/>
      <c r="HP3185" s="5" t="n"/>
      <c r="HQ3185" s="5" t="n"/>
      <c r="HR3185" s="5" t="n"/>
      <c r="HS3185" s="5" t="n"/>
    </row>
    <row r="3186">
      <c r="C3186" s="2" t="n"/>
      <c r="G3186" s="480" t="n"/>
      <c r="H3186" s="2" t="n"/>
      <c r="I3186" s="2" t="n"/>
      <c r="K3186" s="480" t="n"/>
      <c r="L3186" s="480" t="n"/>
      <c r="M3186" s="480" t="n"/>
      <c r="N3186" s="490" t="n"/>
      <c r="O3186" s="398" t="n"/>
      <c r="HM3186" s="5" t="n"/>
      <c r="HN3186" s="5" t="n"/>
      <c r="HO3186" s="5" t="n"/>
      <c r="HP3186" s="5" t="n"/>
      <c r="HQ3186" s="5" t="n"/>
      <c r="HR3186" s="5" t="n"/>
      <c r="HS3186" s="5" t="n"/>
    </row>
    <row r="3187">
      <c r="C3187" s="2" t="n"/>
      <c r="G3187" s="480" t="n"/>
      <c r="H3187" s="2" t="n"/>
      <c r="I3187" s="2" t="n"/>
      <c r="K3187" s="480" t="n"/>
      <c r="L3187" s="480" t="n"/>
      <c r="M3187" s="480" t="n"/>
      <c r="N3187" s="490" t="n"/>
      <c r="O3187" s="398" t="n"/>
      <c r="HM3187" s="5" t="n"/>
      <c r="HN3187" s="5" t="n"/>
      <c r="HO3187" s="5" t="n"/>
      <c r="HP3187" s="5" t="n"/>
      <c r="HQ3187" s="5" t="n"/>
      <c r="HR3187" s="5" t="n"/>
      <c r="HS3187" s="5" t="n"/>
    </row>
    <row r="3188">
      <c r="C3188" s="2" t="n"/>
      <c r="G3188" s="480" t="n"/>
      <c r="H3188" s="2" t="n"/>
      <c r="I3188" s="2" t="n"/>
      <c r="K3188" s="480" t="n"/>
      <c r="L3188" s="480" t="n"/>
      <c r="M3188" s="480" t="n"/>
      <c r="N3188" s="490" t="n"/>
      <c r="O3188" s="398" t="n"/>
      <c r="HM3188" s="5" t="n"/>
      <c r="HN3188" s="5" t="n"/>
      <c r="HO3188" s="5" t="n"/>
      <c r="HP3188" s="5" t="n"/>
      <c r="HQ3188" s="5" t="n"/>
      <c r="HR3188" s="5" t="n"/>
      <c r="HS3188" s="5" t="n"/>
    </row>
    <row r="3189">
      <c r="C3189" s="2" t="n"/>
      <c r="G3189" s="480" t="n"/>
      <c r="H3189" s="2" t="n"/>
      <c r="I3189" s="2" t="n"/>
      <c r="K3189" s="480" t="n"/>
      <c r="L3189" s="480" t="n"/>
      <c r="M3189" s="480" t="n"/>
      <c r="N3189" s="490" t="n"/>
      <c r="O3189" s="398" t="n"/>
      <c r="HM3189" s="5" t="n"/>
      <c r="HN3189" s="5" t="n"/>
      <c r="HO3189" s="5" t="n"/>
      <c r="HP3189" s="5" t="n"/>
      <c r="HQ3189" s="5" t="n"/>
      <c r="HR3189" s="5" t="n"/>
      <c r="HS3189" s="5" t="n"/>
    </row>
    <row r="3190">
      <c r="C3190" s="2" t="n"/>
      <c r="G3190" s="480" t="n"/>
      <c r="H3190" s="2" t="n"/>
      <c r="I3190" s="2" t="n"/>
      <c r="K3190" s="480" t="n"/>
      <c r="L3190" s="480" t="n"/>
      <c r="M3190" s="480" t="n"/>
      <c r="N3190" s="490" t="n"/>
      <c r="O3190" s="398" t="n"/>
      <c r="HM3190" s="5" t="n"/>
      <c r="HN3190" s="5" t="n"/>
      <c r="HO3190" s="5" t="n"/>
      <c r="HP3190" s="5" t="n"/>
      <c r="HQ3190" s="5" t="n"/>
      <c r="HR3190" s="5" t="n"/>
      <c r="HS3190" s="5" t="n"/>
    </row>
    <row r="3191">
      <c r="C3191" s="2" t="n"/>
      <c r="G3191" s="480" t="n"/>
      <c r="H3191" s="2" t="n"/>
      <c r="I3191" s="2" t="n"/>
      <c r="K3191" s="480" t="n"/>
      <c r="L3191" s="480" t="n"/>
      <c r="M3191" s="480" t="n"/>
      <c r="N3191" s="490" t="n"/>
      <c r="O3191" s="398" t="n"/>
      <c r="HM3191" s="5" t="n"/>
      <c r="HN3191" s="5" t="n"/>
      <c r="HO3191" s="5" t="n"/>
      <c r="HP3191" s="5" t="n"/>
      <c r="HQ3191" s="5" t="n"/>
      <c r="HR3191" s="5" t="n"/>
      <c r="HS3191" s="5" t="n"/>
    </row>
    <row r="3192">
      <c r="C3192" s="2" t="n"/>
      <c r="G3192" s="480" t="n"/>
      <c r="H3192" s="2" t="n"/>
      <c r="I3192" s="2" t="n"/>
      <c r="K3192" s="480" t="n"/>
      <c r="L3192" s="480" t="n"/>
      <c r="M3192" s="480" t="n"/>
      <c r="N3192" s="490" t="n"/>
      <c r="O3192" s="398" t="n"/>
      <c r="HM3192" s="5" t="n"/>
      <c r="HN3192" s="5" t="n"/>
      <c r="HO3192" s="5" t="n"/>
      <c r="HP3192" s="5" t="n"/>
      <c r="HQ3192" s="5" t="n"/>
      <c r="HR3192" s="5" t="n"/>
      <c r="HS3192" s="5" t="n"/>
    </row>
    <row r="3193">
      <c r="C3193" s="2" t="n"/>
      <c r="G3193" s="480" t="n"/>
      <c r="H3193" s="2" t="n"/>
      <c r="I3193" s="2" t="n"/>
      <c r="K3193" s="480" t="n"/>
      <c r="L3193" s="480" t="n"/>
      <c r="M3193" s="480" t="n"/>
      <c r="N3193" s="490" t="n"/>
      <c r="O3193" s="398" t="n"/>
      <c r="HM3193" s="5" t="n"/>
      <c r="HN3193" s="5" t="n"/>
      <c r="HO3193" s="5" t="n"/>
      <c r="HP3193" s="5" t="n"/>
      <c r="HQ3193" s="5" t="n"/>
      <c r="HR3193" s="5" t="n"/>
      <c r="HS3193" s="5" t="n"/>
    </row>
    <row r="3194">
      <c r="C3194" s="2" t="n"/>
      <c r="G3194" s="480" t="n"/>
      <c r="H3194" s="2" t="n"/>
      <c r="I3194" s="2" t="n"/>
      <c r="K3194" s="480" t="n"/>
      <c r="L3194" s="480" t="n"/>
      <c r="M3194" s="480" t="n"/>
      <c r="N3194" s="490" t="n"/>
      <c r="O3194" s="398" t="n"/>
      <c r="HM3194" s="5" t="n"/>
      <c r="HN3194" s="5" t="n"/>
      <c r="HO3194" s="5" t="n"/>
      <c r="HP3194" s="5" t="n"/>
      <c r="HQ3194" s="5" t="n"/>
      <c r="HR3194" s="5" t="n"/>
      <c r="HS3194" s="5" t="n"/>
    </row>
    <row r="3195">
      <c r="C3195" s="2" t="n"/>
      <c r="G3195" s="480" t="n"/>
      <c r="H3195" s="2" t="n"/>
      <c r="I3195" s="2" t="n"/>
      <c r="K3195" s="480" t="n"/>
      <c r="L3195" s="480" t="n"/>
      <c r="M3195" s="480" t="n"/>
      <c r="N3195" s="490" t="n"/>
      <c r="O3195" s="398" t="n"/>
      <c r="HM3195" s="5" t="n"/>
      <c r="HN3195" s="5" t="n"/>
      <c r="HO3195" s="5" t="n"/>
      <c r="HP3195" s="5" t="n"/>
      <c r="HQ3195" s="5" t="n"/>
      <c r="HR3195" s="5" t="n"/>
      <c r="HS3195" s="5" t="n"/>
    </row>
    <row r="3196">
      <c r="C3196" s="2" t="n"/>
      <c r="G3196" s="480" t="n"/>
      <c r="H3196" s="2" t="n"/>
      <c r="I3196" s="2" t="n"/>
      <c r="K3196" s="480" t="n"/>
      <c r="L3196" s="480" t="n"/>
      <c r="M3196" s="480" t="n"/>
      <c r="N3196" s="490" t="n"/>
      <c r="O3196" s="398" t="n"/>
      <c r="HM3196" s="5" t="n"/>
      <c r="HN3196" s="5" t="n"/>
      <c r="HO3196" s="5" t="n"/>
      <c r="HP3196" s="5" t="n"/>
      <c r="HQ3196" s="5" t="n"/>
      <c r="HR3196" s="5" t="n"/>
      <c r="HS3196" s="5" t="n"/>
    </row>
    <row r="3197">
      <c r="C3197" s="2" t="n"/>
      <c r="G3197" s="480" t="n"/>
      <c r="H3197" s="2" t="n"/>
      <c r="I3197" s="2" t="n"/>
      <c r="K3197" s="480" t="n"/>
      <c r="L3197" s="480" t="n"/>
      <c r="M3197" s="480" t="n"/>
      <c r="N3197" s="490" t="n"/>
      <c r="O3197" s="398" t="n"/>
      <c r="HM3197" s="5" t="n"/>
      <c r="HN3197" s="5" t="n"/>
      <c r="HO3197" s="5" t="n"/>
      <c r="HP3197" s="5" t="n"/>
      <c r="HQ3197" s="5" t="n"/>
      <c r="HR3197" s="5" t="n"/>
      <c r="HS3197" s="5" t="n"/>
    </row>
    <row r="3198">
      <c r="C3198" s="2" t="n"/>
      <c r="G3198" s="480" t="n"/>
      <c r="H3198" s="2" t="n"/>
      <c r="I3198" s="2" t="n"/>
      <c r="K3198" s="480" t="n"/>
      <c r="L3198" s="480" t="n"/>
      <c r="M3198" s="480" t="n"/>
      <c r="N3198" s="490" t="n"/>
      <c r="O3198" s="398" t="n"/>
      <c r="HM3198" s="5" t="n"/>
      <c r="HN3198" s="5" t="n"/>
      <c r="HO3198" s="5" t="n"/>
      <c r="HP3198" s="5" t="n"/>
      <c r="HQ3198" s="5" t="n"/>
      <c r="HR3198" s="5" t="n"/>
      <c r="HS3198" s="5" t="n"/>
    </row>
    <row r="3199">
      <c r="C3199" s="2" t="n"/>
      <c r="G3199" s="480" t="n"/>
      <c r="H3199" s="2" t="n"/>
      <c r="I3199" s="2" t="n"/>
      <c r="K3199" s="480" t="n"/>
      <c r="L3199" s="480" t="n"/>
      <c r="M3199" s="480" t="n"/>
      <c r="N3199" s="490" t="n"/>
      <c r="O3199" s="398" t="n"/>
      <c r="HM3199" s="5" t="n"/>
      <c r="HN3199" s="5" t="n"/>
      <c r="HO3199" s="5" t="n"/>
      <c r="HP3199" s="5" t="n"/>
      <c r="HQ3199" s="5" t="n"/>
      <c r="HR3199" s="5" t="n"/>
      <c r="HS3199" s="5" t="n"/>
    </row>
    <row r="3200">
      <c r="C3200" s="2" t="n"/>
      <c r="G3200" s="480" t="n"/>
      <c r="H3200" s="2" t="n"/>
      <c r="I3200" s="2" t="n"/>
      <c r="K3200" s="480" t="n"/>
      <c r="L3200" s="480" t="n"/>
      <c r="M3200" s="480" t="n"/>
      <c r="N3200" s="490" t="n"/>
      <c r="O3200" s="398" t="n"/>
      <c r="HM3200" s="5" t="n"/>
      <c r="HN3200" s="5" t="n"/>
      <c r="HO3200" s="5" t="n"/>
      <c r="HP3200" s="5" t="n"/>
      <c r="HQ3200" s="5" t="n"/>
      <c r="HR3200" s="5" t="n"/>
      <c r="HS3200" s="5" t="n"/>
    </row>
    <row r="3201">
      <c r="C3201" s="2" t="n"/>
      <c r="G3201" s="480" t="n"/>
      <c r="H3201" s="2" t="n"/>
      <c r="I3201" s="2" t="n"/>
      <c r="K3201" s="480" t="n"/>
      <c r="L3201" s="480" t="n"/>
      <c r="M3201" s="480" t="n"/>
      <c r="N3201" s="490" t="n"/>
      <c r="O3201" s="398" t="n"/>
      <c r="HM3201" s="5" t="n"/>
      <c r="HN3201" s="5" t="n"/>
      <c r="HO3201" s="5" t="n"/>
      <c r="HP3201" s="5" t="n"/>
      <c r="HQ3201" s="5" t="n"/>
      <c r="HR3201" s="5" t="n"/>
      <c r="HS3201" s="5" t="n"/>
    </row>
    <row r="3202">
      <c r="C3202" s="2" t="n"/>
      <c r="G3202" s="480" t="n"/>
      <c r="H3202" s="2" t="n"/>
      <c r="I3202" s="2" t="n"/>
      <c r="K3202" s="480" t="n"/>
      <c r="L3202" s="480" t="n"/>
      <c r="M3202" s="480" t="n"/>
      <c r="N3202" s="490" t="n"/>
      <c r="O3202" s="398" t="n"/>
      <c r="HM3202" s="5" t="n"/>
      <c r="HN3202" s="5" t="n"/>
      <c r="HO3202" s="5" t="n"/>
      <c r="HP3202" s="5" t="n"/>
      <c r="HQ3202" s="5" t="n"/>
      <c r="HR3202" s="5" t="n"/>
      <c r="HS3202" s="5" t="n"/>
    </row>
    <row r="3203">
      <c r="C3203" s="2" t="n"/>
      <c r="G3203" s="480" t="n"/>
      <c r="H3203" s="2" t="n"/>
      <c r="I3203" s="2" t="n"/>
      <c r="K3203" s="480" t="n"/>
      <c r="L3203" s="480" t="n"/>
      <c r="M3203" s="480" t="n"/>
      <c r="N3203" s="490" t="n"/>
      <c r="O3203" s="398" t="n"/>
      <c r="HM3203" s="5" t="n"/>
      <c r="HN3203" s="5" t="n"/>
      <c r="HO3203" s="5" t="n"/>
      <c r="HP3203" s="5" t="n"/>
      <c r="HQ3203" s="5" t="n"/>
      <c r="HR3203" s="5" t="n"/>
      <c r="HS3203" s="5" t="n"/>
    </row>
    <row r="3204">
      <c r="C3204" s="2" t="n"/>
      <c r="G3204" s="480" t="n"/>
      <c r="H3204" s="2" t="n"/>
      <c r="I3204" s="2" t="n"/>
      <c r="K3204" s="480" t="n"/>
      <c r="L3204" s="480" t="n"/>
      <c r="M3204" s="480" t="n"/>
      <c r="N3204" s="490" t="n"/>
      <c r="O3204" s="398" t="n"/>
      <c r="HM3204" s="5" t="n"/>
      <c r="HN3204" s="5" t="n"/>
      <c r="HO3204" s="5" t="n"/>
      <c r="HP3204" s="5" t="n"/>
      <c r="HQ3204" s="5" t="n"/>
      <c r="HR3204" s="5" t="n"/>
      <c r="HS3204" s="5" t="n"/>
    </row>
    <row r="3205">
      <c r="C3205" s="2" t="n"/>
      <c r="G3205" s="480" t="n"/>
      <c r="H3205" s="2" t="n"/>
      <c r="I3205" s="2" t="n"/>
      <c r="K3205" s="480" t="n"/>
      <c r="L3205" s="480" t="n"/>
      <c r="M3205" s="480" t="n"/>
      <c r="N3205" s="490" t="n"/>
      <c r="O3205" s="398" t="n"/>
      <c r="HM3205" s="5" t="n"/>
      <c r="HN3205" s="5" t="n"/>
      <c r="HO3205" s="5" t="n"/>
      <c r="HP3205" s="5" t="n"/>
      <c r="HQ3205" s="5" t="n"/>
      <c r="HR3205" s="5" t="n"/>
      <c r="HS3205" s="5" t="n"/>
    </row>
    <row r="3206">
      <c r="C3206" s="2" t="n"/>
      <c r="G3206" s="480" t="n"/>
      <c r="H3206" s="2" t="n"/>
      <c r="I3206" s="2" t="n"/>
      <c r="K3206" s="480" t="n"/>
      <c r="L3206" s="480" t="n"/>
      <c r="M3206" s="480" t="n"/>
      <c r="N3206" s="490" t="n"/>
      <c r="O3206" s="398" t="n"/>
      <c r="HM3206" s="5" t="n"/>
      <c r="HN3206" s="5" t="n"/>
      <c r="HO3206" s="5" t="n"/>
      <c r="HP3206" s="5" t="n"/>
      <c r="HQ3206" s="5" t="n"/>
      <c r="HR3206" s="5" t="n"/>
      <c r="HS3206" s="5" t="n"/>
    </row>
    <row r="3207">
      <c r="C3207" s="2" t="n"/>
      <c r="G3207" s="480" t="n"/>
      <c r="H3207" s="2" t="n"/>
      <c r="I3207" s="2" t="n"/>
      <c r="K3207" s="480" t="n"/>
      <c r="L3207" s="480" t="n"/>
      <c r="M3207" s="480" t="n"/>
      <c r="N3207" s="490" t="n"/>
      <c r="O3207" s="398" t="n"/>
      <c r="HM3207" s="5" t="n"/>
      <c r="HN3207" s="5" t="n"/>
      <c r="HO3207" s="5" t="n"/>
      <c r="HP3207" s="5" t="n"/>
      <c r="HQ3207" s="5" t="n"/>
      <c r="HR3207" s="5" t="n"/>
      <c r="HS3207" s="5" t="n"/>
    </row>
    <row r="3208">
      <c r="C3208" s="2" t="n"/>
      <c r="G3208" s="480" t="n"/>
      <c r="H3208" s="2" t="n"/>
      <c r="I3208" s="2" t="n"/>
      <c r="K3208" s="480" t="n"/>
      <c r="L3208" s="480" t="n"/>
      <c r="M3208" s="480" t="n"/>
      <c r="N3208" s="490" t="n"/>
      <c r="O3208" s="398" t="n"/>
      <c r="HM3208" s="5" t="n"/>
      <c r="HN3208" s="5" t="n"/>
      <c r="HO3208" s="5" t="n"/>
      <c r="HP3208" s="5" t="n"/>
      <c r="HQ3208" s="5" t="n"/>
      <c r="HR3208" s="5" t="n"/>
      <c r="HS3208" s="5" t="n"/>
    </row>
    <row r="3209">
      <c r="C3209" s="2" t="n"/>
      <c r="G3209" s="480" t="n"/>
      <c r="H3209" s="2" t="n"/>
      <c r="I3209" s="2" t="n"/>
      <c r="K3209" s="480" t="n"/>
      <c r="L3209" s="480" t="n"/>
      <c r="M3209" s="480" t="n"/>
      <c r="N3209" s="490" t="n"/>
      <c r="O3209" s="398" t="n"/>
      <c r="HM3209" s="5" t="n"/>
      <c r="HN3209" s="5" t="n"/>
      <c r="HO3209" s="5" t="n"/>
      <c r="HP3209" s="5" t="n"/>
      <c r="HQ3209" s="5" t="n"/>
      <c r="HR3209" s="5" t="n"/>
      <c r="HS3209" s="5" t="n"/>
    </row>
    <row r="3210">
      <c r="C3210" s="2" t="n"/>
      <c r="G3210" s="480" t="n"/>
      <c r="H3210" s="2" t="n"/>
      <c r="I3210" s="2" t="n"/>
      <c r="K3210" s="480" t="n"/>
      <c r="L3210" s="480" t="n"/>
      <c r="M3210" s="480" t="n"/>
      <c r="N3210" s="490" t="n"/>
      <c r="O3210" s="398" t="n"/>
      <c r="HM3210" s="5" t="n"/>
      <c r="HN3210" s="5" t="n"/>
      <c r="HO3210" s="5" t="n"/>
      <c r="HP3210" s="5" t="n"/>
      <c r="HQ3210" s="5" t="n"/>
      <c r="HR3210" s="5" t="n"/>
      <c r="HS3210" s="5" t="n"/>
    </row>
    <row r="3211">
      <c r="C3211" s="2" t="n"/>
      <c r="G3211" s="480" t="n"/>
      <c r="H3211" s="2" t="n"/>
      <c r="I3211" s="2" t="n"/>
      <c r="K3211" s="480" t="n"/>
      <c r="L3211" s="480" t="n"/>
      <c r="M3211" s="480" t="n"/>
      <c r="N3211" s="490" t="n"/>
      <c r="O3211" s="398" t="n"/>
      <c r="HM3211" s="5" t="n"/>
      <c r="HN3211" s="5" t="n"/>
      <c r="HO3211" s="5" t="n"/>
      <c r="HP3211" s="5" t="n"/>
      <c r="HQ3211" s="5" t="n"/>
      <c r="HR3211" s="5" t="n"/>
      <c r="HS3211" s="5" t="n"/>
    </row>
    <row r="3212">
      <c r="C3212" s="2" t="n"/>
      <c r="G3212" s="480" t="n"/>
      <c r="H3212" s="2" t="n"/>
      <c r="I3212" s="2" t="n"/>
      <c r="K3212" s="480" t="n"/>
      <c r="L3212" s="480" t="n"/>
      <c r="M3212" s="480" t="n"/>
      <c r="N3212" s="490" t="n"/>
      <c r="O3212" s="398" t="n"/>
      <c r="HM3212" s="5" t="n"/>
      <c r="HN3212" s="5" t="n"/>
      <c r="HO3212" s="5" t="n"/>
      <c r="HP3212" s="5" t="n"/>
      <c r="HQ3212" s="5" t="n"/>
      <c r="HR3212" s="5" t="n"/>
      <c r="HS3212" s="5" t="n"/>
    </row>
    <row r="3213">
      <c r="C3213" s="2" t="n"/>
      <c r="G3213" s="480" t="n"/>
      <c r="H3213" s="2" t="n"/>
      <c r="I3213" s="2" t="n"/>
      <c r="K3213" s="480" t="n"/>
      <c r="L3213" s="480" t="n"/>
      <c r="M3213" s="480" t="n"/>
      <c r="N3213" s="490" t="n"/>
      <c r="O3213" s="398" t="n"/>
      <c r="HM3213" s="5" t="n"/>
      <c r="HN3213" s="5" t="n"/>
      <c r="HO3213" s="5" t="n"/>
      <c r="HP3213" s="5" t="n"/>
      <c r="HQ3213" s="5" t="n"/>
      <c r="HR3213" s="5" t="n"/>
      <c r="HS3213" s="5" t="n"/>
    </row>
    <row r="3214">
      <c r="C3214" s="2" t="n"/>
      <c r="G3214" s="480" t="n"/>
      <c r="H3214" s="2" t="n"/>
      <c r="I3214" s="2" t="n"/>
      <c r="K3214" s="480" t="n"/>
      <c r="L3214" s="480" t="n"/>
      <c r="M3214" s="480" t="n"/>
      <c r="N3214" s="490" t="n"/>
      <c r="O3214" s="398" t="n"/>
      <c r="HM3214" s="5" t="n"/>
      <c r="HN3214" s="5" t="n"/>
      <c r="HO3214" s="5" t="n"/>
      <c r="HP3214" s="5" t="n"/>
      <c r="HQ3214" s="5" t="n"/>
      <c r="HR3214" s="5" t="n"/>
      <c r="HS3214" s="5" t="n"/>
    </row>
    <row r="3215">
      <c r="C3215" s="2" t="n"/>
      <c r="G3215" s="480" t="n"/>
      <c r="H3215" s="2" t="n"/>
      <c r="I3215" s="2" t="n"/>
      <c r="K3215" s="480" t="n"/>
      <c r="L3215" s="480" t="n"/>
      <c r="M3215" s="480" t="n"/>
      <c r="N3215" s="490" t="n"/>
      <c r="O3215" s="398" t="n"/>
      <c r="HM3215" s="5" t="n"/>
      <c r="HN3215" s="5" t="n"/>
      <c r="HO3215" s="5" t="n"/>
      <c r="HP3215" s="5" t="n"/>
      <c r="HQ3215" s="5" t="n"/>
      <c r="HR3215" s="5" t="n"/>
      <c r="HS3215" s="5" t="n"/>
    </row>
    <row r="3216">
      <c r="C3216" s="2" t="n"/>
      <c r="G3216" s="480" t="n"/>
      <c r="H3216" s="2" t="n"/>
      <c r="I3216" s="2" t="n"/>
      <c r="K3216" s="480" t="n"/>
      <c r="L3216" s="480" t="n"/>
      <c r="M3216" s="480" t="n"/>
      <c r="N3216" s="490" t="n"/>
      <c r="O3216" s="398" t="n"/>
      <c r="HM3216" s="5" t="n"/>
      <c r="HN3216" s="5" t="n"/>
      <c r="HO3216" s="5" t="n"/>
      <c r="HP3216" s="5" t="n"/>
      <c r="HQ3216" s="5" t="n"/>
      <c r="HR3216" s="5" t="n"/>
      <c r="HS3216" s="5" t="n"/>
    </row>
    <row r="3217">
      <c r="C3217" s="2" t="n"/>
      <c r="G3217" s="480" t="n"/>
      <c r="H3217" s="2" t="n"/>
      <c r="I3217" s="2" t="n"/>
      <c r="K3217" s="480" t="n"/>
      <c r="L3217" s="480" t="n"/>
      <c r="M3217" s="480" t="n"/>
      <c r="N3217" s="490" t="n"/>
      <c r="O3217" s="398" t="n"/>
      <c r="HM3217" s="5" t="n"/>
      <c r="HN3217" s="5" t="n"/>
      <c r="HO3217" s="5" t="n"/>
      <c r="HP3217" s="5" t="n"/>
      <c r="HQ3217" s="5" t="n"/>
      <c r="HR3217" s="5" t="n"/>
      <c r="HS3217" s="5" t="n"/>
    </row>
    <row r="3218">
      <c r="C3218" s="2" t="n"/>
      <c r="G3218" s="480" t="n"/>
      <c r="H3218" s="2" t="n"/>
      <c r="I3218" s="2" t="n"/>
      <c r="K3218" s="480" t="n"/>
      <c r="L3218" s="480" t="n"/>
      <c r="M3218" s="480" t="n"/>
      <c r="N3218" s="490" t="n"/>
      <c r="O3218" s="398" t="n"/>
      <c r="HM3218" s="5" t="n"/>
      <c r="HN3218" s="5" t="n"/>
      <c r="HO3218" s="5" t="n"/>
      <c r="HP3218" s="5" t="n"/>
      <c r="HQ3218" s="5" t="n"/>
      <c r="HR3218" s="5" t="n"/>
      <c r="HS3218" s="5" t="n"/>
    </row>
    <row r="3219">
      <c r="C3219" s="2" t="n"/>
      <c r="G3219" s="480" t="n"/>
      <c r="H3219" s="2" t="n"/>
      <c r="I3219" s="2" t="n"/>
      <c r="K3219" s="480" t="n"/>
      <c r="L3219" s="480" t="n"/>
      <c r="M3219" s="480" t="n"/>
      <c r="N3219" s="490" t="n"/>
      <c r="O3219" s="398" t="n"/>
      <c r="HM3219" s="5" t="n"/>
      <c r="HN3219" s="5" t="n"/>
      <c r="HO3219" s="5" t="n"/>
      <c r="HP3219" s="5" t="n"/>
      <c r="HQ3219" s="5" t="n"/>
      <c r="HR3219" s="5" t="n"/>
      <c r="HS3219" s="5" t="n"/>
    </row>
    <row r="3220">
      <c r="C3220" s="2" t="n"/>
      <c r="G3220" s="480" t="n"/>
      <c r="H3220" s="2" t="n"/>
      <c r="I3220" s="2" t="n"/>
      <c r="K3220" s="480" t="n"/>
      <c r="L3220" s="480" t="n"/>
      <c r="M3220" s="480" t="n"/>
      <c r="N3220" s="490" t="n"/>
      <c r="O3220" s="398" t="n"/>
      <c r="HM3220" s="5" t="n"/>
      <c r="HN3220" s="5" t="n"/>
      <c r="HO3220" s="5" t="n"/>
      <c r="HP3220" s="5" t="n"/>
      <c r="HQ3220" s="5" t="n"/>
      <c r="HR3220" s="5" t="n"/>
      <c r="HS3220" s="5" t="n"/>
    </row>
    <row r="3221">
      <c r="C3221" s="2" t="n"/>
      <c r="G3221" s="480" t="n"/>
      <c r="H3221" s="2" t="n"/>
      <c r="I3221" s="2" t="n"/>
      <c r="K3221" s="480" t="n"/>
      <c r="L3221" s="480" t="n"/>
      <c r="M3221" s="480" t="n"/>
      <c r="N3221" s="490" t="n"/>
      <c r="O3221" s="398" t="n"/>
      <c r="HM3221" s="5" t="n"/>
      <c r="HN3221" s="5" t="n"/>
      <c r="HO3221" s="5" t="n"/>
      <c r="HP3221" s="5" t="n"/>
      <c r="HQ3221" s="5" t="n"/>
      <c r="HR3221" s="5" t="n"/>
      <c r="HS3221" s="5" t="n"/>
    </row>
    <row r="3222">
      <c r="C3222" s="2" t="n"/>
      <c r="G3222" s="480" t="n"/>
      <c r="H3222" s="2" t="n"/>
      <c r="I3222" s="2" t="n"/>
      <c r="K3222" s="480" t="n"/>
      <c r="L3222" s="480" t="n"/>
      <c r="M3222" s="480" t="n"/>
      <c r="N3222" s="490" t="n"/>
      <c r="O3222" s="398" t="n"/>
      <c r="HM3222" s="5" t="n"/>
      <c r="HN3222" s="5" t="n"/>
      <c r="HO3222" s="5" t="n"/>
      <c r="HP3222" s="5" t="n"/>
      <c r="HQ3222" s="5" t="n"/>
      <c r="HR3222" s="5" t="n"/>
      <c r="HS3222" s="5" t="n"/>
    </row>
    <row r="3223">
      <c r="C3223" s="2" t="n"/>
      <c r="G3223" s="480" t="n"/>
      <c r="H3223" s="2" t="n"/>
      <c r="I3223" s="2" t="n"/>
      <c r="K3223" s="480" t="n"/>
      <c r="L3223" s="480" t="n"/>
      <c r="M3223" s="480" t="n"/>
      <c r="N3223" s="490" t="n"/>
      <c r="O3223" s="398" t="n"/>
      <c r="HM3223" s="5" t="n"/>
      <c r="HN3223" s="5" t="n"/>
      <c r="HO3223" s="5" t="n"/>
      <c r="HP3223" s="5" t="n"/>
      <c r="HQ3223" s="5" t="n"/>
      <c r="HR3223" s="5" t="n"/>
      <c r="HS3223" s="5" t="n"/>
    </row>
    <row r="3224">
      <c r="C3224" s="2" t="n"/>
      <c r="G3224" s="480" t="n"/>
      <c r="H3224" s="2" t="n"/>
      <c r="I3224" s="2" t="n"/>
      <c r="K3224" s="480" t="n"/>
      <c r="L3224" s="480" t="n"/>
      <c r="M3224" s="480" t="n"/>
      <c r="N3224" s="490" t="n"/>
      <c r="O3224" s="398" t="n"/>
      <c r="HM3224" s="5" t="n"/>
      <c r="HN3224" s="5" t="n"/>
      <c r="HO3224" s="5" t="n"/>
      <c r="HP3224" s="5" t="n"/>
      <c r="HQ3224" s="5" t="n"/>
      <c r="HR3224" s="5" t="n"/>
      <c r="HS3224" s="5" t="n"/>
    </row>
    <row r="3225">
      <c r="C3225" s="2" t="n"/>
      <c r="G3225" s="480" t="n"/>
      <c r="H3225" s="2" t="n"/>
      <c r="I3225" s="2" t="n"/>
      <c r="K3225" s="480" t="n"/>
      <c r="L3225" s="480" t="n"/>
      <c r="M3225" s="480" t="n"/>
      <c r="N3225" s="490" t="n"/>
      <c r="O3225" s="398" t="n"/>
      <c r="HM3225" s="5" t="n"/>
      <c r="HN3225" s="5" t="n"/>
      <c r="HO3225" s="5" t="n"/>
      <c r="HP3225" s="5" t="n"/>
      <c r="HQ3225" s="5" t="n"/>
      <c r="HR3225" s="5" t="n"/>
      <c r="HS3225" s="5" t="n"/>
    </row>
    <row r="3226">
      <c r="C3226" s="2" t="n"/>
      <c r="G3226" s="480" t="n"/>
      <c r="H3226" s="2" t="n"/>
      <c r="I3226" s="2" t="n"/>
      <c r="K3226" s="480" t="n"/>
      <c r="L3226" s="480" t="n"/>
      <c r="M3226" s="480" t="n"/>
      <c r="N3226" s="490" t="n"/>
      <c r="O3226" s="398" t="n"/>
      <c r="HM3226" s="5" t="n"/>
      <c r="HN3226" s="5" t="n"/>
      <c r="HO3226" s="5" t="n"/>
      <c r="HP3226" s="5" t="n"/>
      <c r="HQ3226" s="5" t="n"/>
      <c r="HR3226" s="5" t="n"/>
      <c r="HS3226" s="5" t="n"/>
    </row>
    <row r="3227">
      <c r="C3227" s="2" t="n"/>
      <c r="G3227" s="480" t="n"/>
      <c r="H3227" s="2" t="n"/>
      <c r="I3227" s="2" t="n"/>
      <c r="K3227" s="480" t="n"/>
      <c r="L3227" s="480" t="n"/>
      <c r="M3227" s="480" t="n"/>
      <c r="N3227" s="490" t="n"/>
      <c r="O3227" s="398" t="n"/>
      <c r="HM3227" s="5" t="n"/>
      <c r="HN3227" s="5" t="n"/>
      <c r="HO3227" s="5" t="n"/>
      <c r="HP3227" s="5" t="n"/>
      <c r="HQ3227" s="5" t="n"/>
      <c r="HR3227" s="5" t="n"/>
      <c r="HS3227" s="5" t="n"/>
    </row>
    <row r="3228">
      <c r="C3228" s="2" t="n"/>
      <c r="G3228" s="480" t="n"/>
      <c r="H3228" s="2" t="n"/>
      <c r="I3228" s="2" t="n"/>
      <c r="K3228" s="480" t="n"/>
      <c r="L3228" s="480" t="n"/>
      <c r="M3228" s="480" t="n"/>
      <c r="N3228" s="490" t="n"/>
      <c r="O3228" s="398" t="n"/>
      <c r="HM3228" s="5" t="n"/>
      <c r="HN3228" s="5" t="n"/>
      <c r="HO3228" s="5" t="n"/>
      <c r="HP3228" s="5" t="n"/>
      <c r="HQ3228" s="5" t="n"/>
      <c r="HR3228" s="5" t="n"/>
      <c r="HS3228" s="5" t="n"/>
    </row>
    <row r="3229">
      <c r="C3229" s="2" t="n"/>
      <c r="G3229" s="480" t="n"/>
      <c r="H3229" s="2" t="n"/>
      <c r="I3229" s="2" t="n"/>
      <c r="K3229" s="480" t="n"/>
      <c r="L3229" s="480" t="n"/>
      <c r="M3229" s="480" t="n"/>
      <c r="N3229" s="490" t="n"/>
      <c r="O3229" s="398" t="n"/>
      <c r="HM3229" s="5" t="n"/>
      <c r="HN3229" s="5" t="n"/>
      <c r="HO3229" s="5" t="n"/>
      <c r="HP3229" s="5" t="n"/>
      <c r="HQ3229" s="5" t="n"/>
      <c r="HR3229" s="5" t="n"/>
      <c r="HS3229" s="5" t="n"/>
    </row>
    <row r="3230">
      <c r="C3230" s="2" t="n"/>
      <c r="G3230" s="480" t="n"/>
      <c r="H3230" s="2" t="n"/>
      <c r="I3230" s="2" t="n"/>
      <c r="K3230" s="480" t="n"/>
      <c r="L3230" s="480" t="n"/>
      <c r="M3230" s="480" t="n"/>
      <c r="N3230" s="490" t="n"/>
      <c r="O3230" s="398" t="n"/>
      <c r="HM3230" s="5" t="n"/>
      <c r="HN3230" s="5" t="n"/>
      <c r="HO3230" s="5" t="n"/>
      <c r="HP3230" s="5" t="n"/>
      <c r="HQ3230" s="5" t="n"/>
      <c r="HR3230" s="5" t="n"/>
      <c r="HS3230" s="5" t="n"/>
    </row>
    <row r="3231">
      <c r="C3231" s="2" t="n"/>
      <c r="G3231" s="480" t="n"/>
      <c r="H3231" s="2" t="n"/>
      <c r="I3231" s="2" t="n"/>
      <c r="K3231" s="480" t="n"/>
      <c r="L3231" s="480" t="n"/>
      <c r="M3231" s="480" t="n"/>
      <c r="N3231" s="490" t="n"/>
      <c r="O3231" s="398" t="n"/>
      <c r="HM3231" s="5" t="n"/>
      <c r="HN3231" s="5" t="n"/>
      <c r="HO3231" s="5" t="n"/>
      <c r="HP3231" s="5" t="n"/>
      <c r="HQ3231" s="5" t="n"/>
      <c r="HR3231" s="5" t="n"/>
      <c r="HS3231" s="5" t="n"/>
    </row>
    <row r="3232">
      <c r="C3232" s="2" t="n"/>
      <c r="G3232" s="480" t="n"/>
      <c r="H3232" s="2" t="n"/>
      <c r="I3232" s="2" t="n"/>
      <c r="K3232" s="480" t="n"/>
      <c r="L3232" s="480" t="n"/>
      <c r="M3232" s="480" t="n"/>
      <c r="N3232" s="490" t="n"/>
      <c r="O3232" s="398" t="n"/>
      <c r="HM3232" s="5" t="n"/>
      <c r="HN3232" s="5" t="n"/>
      <c r="HO3232" s="5" t="n"/>
      <c r="HP3232" s="5" t="n"/>
      <c r="HQ3232" s="5" t="n"/>
      <c r="HR3232" s="5" t="n"/>
      <c r="HS3232" s="5" t="n"/>
    </row>
    <row r="3233">
      <c r="C3233" s="2" t="n"/>
      <c r="G3233" s="480" t="n"/>
      <c r="H3233" s="2" t="n"/>
      <c r="I3233" s="2" t="n"/>
      <c r="K3233" s="480" t="n"/>
      <c r="L3233" s="480" t="n"/>
      <c r="M3233" s="480" t="n"/>
      <c r="N3233" s="490" t="n"/>
      <c r="O3233" s="398" t="n"/>
      <c r="HM3233" s="5" t="n"/>
      <c r="HN3233" s="5" t="n"/>
      <c r="HO3233" s="5" t="n"/>
      <c r="HP3233" s="5" t="n"/>
      <c r="HQ3233" s="5" t="n"/>
      <c r="HR3233" s="5" t="n"/>
      <c r="HS3233" s="5" t="n"/>
    </row>
    <row r="3234">
      <c r="C3234" s="2" t="n"/>
      <c r="G3234" s="480" t="n"/>
      <c r="H3234" s="2" t="n"/>
      <c r="I3234" s="2" t="n"/>
      <c r="K3234" s="480" t="n"/>
      <c r="L3234" s="480" t="n"/>
      <c r="M3234" s="480" t="n"/>
      <c r="N3234" s="490" t="n"/>
      <c r="O3234" s="398" t="n"/>
      <c r="HM3234" s="5" t="n"/>
      <c r="HN3234" s="5" t="n"/>
      <c r="HO3234" s="5" t="n"/>
      <c r="HP3234" s="5" t="n"/>
      <c r="HQ3234" s="5" t="n"/>
      <c r="HR3234" s="5" t="n"/>
      <c r="HS3234" s="5" t="n"/>
    </row>
    <row r="3235">
      <c r="C3235" s="2" t="n"/>
      <c r="G3235" s="480" t="n"/>
      <c r="H3235" s="2" t="n"/>
      <c r="I3235" s="2" t="n"/>
      <c r="K3235" s="480" t="n"/>
      <c r="L3235" s="480" t="n"/>
      <c r="M3235" s="480" t="n"/>
      <c r="N3235" s="490" t="n"/>
      <c r="O3235" s="398" t="n"/>
      <c r="HM3235" s="5" t="n"/>
      <c r="HN3235" s="5" t="n"/>
      <c r="HO3235" s="5" t="n"/>
      <c r="HP3235" s="5" t="n"/>
      <c r="HQ3235" s="5" t="n"/>
      <c r="HR3235" s="5" t="n"/>
      <c r="HS3235" s="5" t="n"/>
    </row>
    <row r="3236">
      <c r="C3236" s="2" t="n"/>
      <c r="G3236" s="480" t="n"/>
      <c r="H3236" s="2" t="n"/>
      <c r="I3236" s="2" t="n"/>
      <c r="K3236" s="480" t="n"/>
      <c r="L3236" s="480" t="n"/>
      <c r="M3236" s="480" t="n"/>
      <c r="N3236" s="490" t="n"/>
      <c r="O3236" s="398" t="n"/>
      <c r="HM3236" s="5" t="n"/>
      <c r="HN3236" s="5" t="n"/>
      <c r="HO3236" s="5" t="n"/>
      <c r="HP3236" s="5" t="n"/>
      <c r="HQ3236" s="5" t="n"/>
      <c r="HR3236" s="5" t="n"/>
      <c r="HS3236" s="5" t="n"/>
    </row>
    <row r="3237">
      <c r="C3237" s="2" t="n"/>
      <c r="G3237" s="480" t="n"/>
      <c r="H3237" s="2" t="n"/>
      <c r="I3237" s="2" t="n"/>
      <c r="K3237" s="480" t="n"/>
      <c r="L3237" s="480" t="n"/>
      <c r="M3237" s="480" t="n"/>
      <c r="N3237" s="490" t="n"/>
      <c r="O3237" s="398" t="n"/>
      <c r="HM3237" s="5" t="n"/>
      <c r="HN3237" s="5" t="n"/>
      <c r="HO3237" s="5" t="n"/>
      <c r="HP3237" s="5" t="n"/>
      <c r="HQ3237" s="5" t="n"/>
      <c r="HR3237" s="5" t="n"/>
      <c r="HS3237" s="5" t="n"/>
    </row>
    <row r="3238">
      <c r="C3238" s="2" t="n"/>
      <c r="G3238" s="480" t="n"/>
      <c r="H3238" s="2" t="n"/>
      <c r="I3238" s="2" t="n"/>
      <c r="K3238" s="480" t="n"/>
      <c r="L3238" s="480" t="n"/>
      <c r="M3238" s="480" t="n"/>
      <c r="N3238" s="490" t="n"/>
      <c r="O3238" s="398" t="n"/>
      <c r="HM3238" s="5" t="n"/>
      <c r="HN3238" s="5" t="n"/>
      <c r="HO3238" s="5" t="n"/>
      <c r="HP3238" s="5" t="n"/>
      <c r="HQ3238" s="5" t="n"/>
      <c r="HR3238" s="5" t="n"/>
      <c r="HS3238" s="5" t="n"/>
    </row>
    <row r="3239">
      <c r="C3239" s="2" t="n"/>
      <c r="G3239" s="480" t="n"/>
      <c r="H3239" s="2" t="n"/>
      <c r="I3239" s="2" t="n"/>
      <c r="K3239" s="480" t="n"/>
      <c r="L3239" s="480" t="n"/>
      <c r="M3239" s="480" t="n"/>
      <c r="N3239" s="490" t="n"/>
      <c r="O3239" s="398" t="n"/>
      <c r="HM3239" s="5" t="n"/>
      <c r="HN3239" s="5" t="n"/>
      <c r="HO3239" s="5" t="n"/>
      <c r="HP3239" s="5" t="n"/>
      <c r="HQ3239" s="5" t="n"/>
      <c r="HR3239" s="5" t="n"/>
      <c r="HS3239" s="5" t="n"/>
    </row>
    <row r="3240">
      <c r="C3240" s="2" t="n"/>
      <c r="G3240" s="480" t="n"/>
      <c r="H3240" s="2" t="n"/>
      <c r="I3240" s="2" t="n"/>
      <c r="K3240" s="480" t="n"/>
      <c r="L3240" s="480" t="n"/>
      <c r="M3240" s="480" t="n"/>
      <c r="N3240" s="490" t="n"/>
      <c r="O3240" s="398" t="n"/>
      <c r="HM3240" s="5" t="n"/>
      <c r="HN3240" s="5" t="n"/>
      <c r="HO3240" s="5" t="n"/>
      <c r="HP3240" s="5" t="n"/>
      <c r="HQ3240" s="5" t="n"/>
      <c r="HR3240" s="5" t="n"/>
      <c r="HS3240" s="5" t="n"/>
    </row>
    <row r="3241">
      <c r="C3241" s="2" t="n"/>
      <c r="G3241" s="480" t="n"/>
      <c r="H3241" s="2" t="n"/>
      <c r="I3241" s="2" t="n"/>
      <c r="K3241" s="480" t="n"/>
      <c r="L3241" s="480" t="n"/>
      <c r="M3241" s="480" t="n"/>
      <c r="N3241" s="490" t="n"/>
      <c r="O3241" s="398" t="n"/>
      <c r="HM3241" s="5" t="n"/>
      <c r="HN3241" s="5" t="n"/>
      <c r="HO3241" s="5" t="n"/>
      <c r="HP3241" s="5" t="n"/>
      <c r="HQ3241" s="5" t="n"/>
      <c r="HR3241" s="5" t="n"/>
      <c r="HS3241" s="5" t="n"/>
    </row>
    <row r="3242">
      <c r="C3242" s="2" t="n"/>
      <c r="G3242" s="480" t="n"/>
      <c r="H3242" s="2" t="n"/>
      <c r="I3242" s="2" t="n"/>
      <c r="K3242" s="480" t="n"/>
      <c r="L3242" s="480" t="n"/>
      <c r="M3242" s="480" t="n"/>
      <c r="N3242" s="490" t="n"/>
      <c r="O3242" s="398" t="n"/>
      <c r="HM3242" s="5" t="n"/>
      <c r="HN3242" s="5" t="n"/>
      <c r="HO3242" s="5" t="n"/>
      <c r="HP3242" s="5" t="n"/>
      <c r="HQ3242" s="5" t="n"/>
      <c r="HR3242" s="5" t="n"/>
      <c r="HS3242" s="5" t="n"/>
    </row>
    <row r="3243">
      <c r="C3243" s="2" t="n"/>
      <c r="G3243" s="480" t="n"/>
      <c r="H3243" s="2" t="n"/>
      <c r="I3243" s="2" t="n"/>
      <c r="K3243" s="480" t="n"/>
      <c r="L3243" s="480" t="n"/>
      <c r="M3243" s="480" t="n"/>
      <c r="N3243" s="490" t="n"/>
      <c r="O3243" s="398" t="n"/>
      <c r="HM3243" s="5" t="n"/>
      <c r="HN3243" s="5" t="n"/>
      <c r="HO3243" s="5" t="n"/>
      <c r="HP3243" s="5" t="n"/>
      <c r="HQ3243" s="5" t="n"/>
      <c r="HR3243" s="5" t="n"/>
      <c r="HS3243" s="5" t="n"/>
    </row>
    <row r="3244">
      <c r="C3244" s="2" t="n"/>
      <c r="G3244" s="480" t="n"/>
      <c r="H3244" s="2" t="n"/>
      <c r="I3244" s="2" t="n"/>
      <c r="K3244" s="480" t="n"/>
      <c r="L3244" s="480" t="n"/>
      <c r="M3244" s="480" t="n"/>
      <c r="N3244" s="490" t="n"/>
      <c r="O3244" s="398" t="n"/>
      <c r="HM3244" s="5" t="n"/>
      <c r="HN3244" s="5" t="n"/>
      <c r="HO3244" s="5" t="n"/>
      <c r="HP3244" s="5" t="n"/>
      <c r="HQ3244" s="5" t="n"/>
      <c r="HR3244" s="5" t="n"/>
      <c r="HS3244" s="5" t="n"/>
    </row>
    <row r="3245">
      <c r="C3245" s="2" t="n"/>
      <c r="G3245" s="480" t="n"/>
      <c r="H3245" s="2" t="n"/>
      <c r="I3245" s="2" t="n"/>
      <c r="K3245" s="480" t="n"/>
      <c r="L3245" s="480" t="n"/>
      <c r="M3245" s="480" t="n"/>
      <c r="N3245" s="490" t="n"/>
      <c r="O3245" s="398" t="n"/>
      <c r="HM3245" s="5" t="n"/>
      <c r="HN3245" s="5" t="n"/>
      <c r="HO3245" s="5" t="n"/>
      <c r="HP3245" s="5" t="n"/>
      <c r="HQ3245" s="5" t="n"/>
      <c r="HR3245" s="5" t="n"/>
      <c r="HS3245" s="5" t="n"/>
    </row>
    <row r="3246">
      <c r="C3246" s="2" t="n"/>
      <c r="G3246" s="480" t="n"/>
      <c r="H3246" s="2" t="n"/>
      <c r="I3246" s="2" t="n"/>
      <c r="K3246" s="480" t="n"/>
      <c r="L3246" s="480" t="n"/>
      <c r="M3246" s="480" t="n"/>
      <c r="N3246" s="490" t="n"/>
      <c r="O3246" s="398" t="n"/>
      <c r="HM3246" s="5" t="n"/>
      <c r="HN3246" s="5" t="n"/>
      <c r="HO3246" s="5" t="n"/>
      <c r="HP3246" s="5" t="n"/>
      <c r="HQ3246" s="5" t="n"/>
      <c r="HR3246" s="5" t="n"/>
      <c r="HS3246" s="5" t="n"/>
    </row>
    <row r="3247">
      <c r="C3247" s="2" t="n"/>
      <c r="G3247" s="480" t="n"/>
      <c r="H3247" s="2" t="n"/>
      <c r="I3247" s="2" t="n"/>
      <c r="K3247" s="480" t="n"/>
      <c r="L3247" s="480" t="n"/>
      <c r="M3247" s="480" t="n"/>
      <c r="N3247" s="490" t="n"/>
      <c r="O3247" s="398" t="n"/>
      <c r="HM3247" s="5" t="n"/>
      <c r="HN3247" s="5" t="n"/>
      <c r="HO3247" s="5" t="n"/>
      <c r="HP3247" s="5" t="n"/>
      <c r="HQ3247" s="5" t="n"/>
      <c r="HR3247" s="5" t="n"/>
      <c r="HS3247" s="5" t="n"/>
    </row>
    <row r="3248">
      <c r="C3248" s="2" t="n"/>
      <c r="G3248" s="480" t="n"/>
      <c r="H3248" s="2" t="n"/>
      <c r="I3248" s="2" t="n"/>
      <c r="K3248" s="480" t="n"/>
      <c r="L3248" s="480" t="n"/>
      <c r="M3248" s="480" t="n"/>
      <c r="N3248" s="490" t="n"/>
      <c r="O3248" s="398" t="n"/>
      <c r="HM3248" s="5" t="n"/>
      <c r="HN3248" s="5" t="n"/>
      <c r="HO3248" s="5" t="n"/>
      <c r="HP3248" s="5" t="n"/>
      <c r="HQ3248" s="5" t="n"/>
      <c r="HR3248" s="5" t="n"/>
      <c r="HS3248" s="5" t="n"/>
    </row>
    <row r="3249">
      <c r="C3249" s="2" t="n"/>
      <c r="G3249" s="480" t="n"/>
      <c r="H3249" s="2" t="n"/>
      <c r="I3249" s="2" t="n"/>
      <c r="K3249" s="480" t="n"/>
      <c r="L3249" s="480" t="n"/>
      <c r="M3249" s="480" t="n"/>
      <c r="N3249" s="490" t="n"/>
      <c r="O3249" s="398" t="n"/>
      <c r="HM3249" s="5" t="n"/>
      <c r="HN3249" s="5" t="n"/>
      <c r="HO3249" s="5" t="n"/>
      <c r="HP3249" s="5" t="n"/>
      <c r="HQ3249" s="5" t="n"/>
      <c r="HR3249" s="5" t="n"/>
      <c r="HS3249" s="5" t="n"/>
    </row>
    <row r="3250">
      <c r="C3250" s="2" t="n"/>
      <c r="G3250" s="480" t="n"/>
      <c r="H3250" s="2" t="n"/>
      <c r="I3250" s="2" t="n"/>
      <c r="K3250" s="480" t="n"/>
      <c r="L3250" s="480" t="n"/>
      <c r="M3250" s="480" t="n"/>
      <c r="N3250" s="490" t="n"/>
      <c r="O3250" s="398" t="n"/>
      <c r="HM3250" s="5" t="n"/>
      <c r="HN3250" s="5" t="n"/>
      <c r="HO3250" s="5" t="n"/>
      <c r="HP3250" s="5" t="n"/>
      <c r="HQ3250" s="5" t="n"/>
      <c r="HR3250" s="5" t="n"/>
      <c r="HS3250" s="5" t="n"/>
    </row>
    <row r="3251">
      <c r="C3251" s="2" t="n"/>
      <c r="G3251" s="480" t="n"/>
      <c r="H3251" s="2" t="n"/>
      <c r="I3251" s="2" t="n"/>
      <c r="K3251" s="480" t="n"/>
      <c r="L3251" s="480" t="n"/>
      <c r="M3251" s="480" t="n"/>
      <c r="N3251" s="490" t="n"/>
      <c r="O3251" s="398" t="n"/>
      <c r="HM3251" s="5" t="n"/>
      <c r="HN3251" s="5" t="n"/>
      <c r="HO3251" s="5" t="n"/>
      <c r="HP3251" s="5" t="n"/>
      <c r="HQ3251" s="5" t="n"/>
      <c r="HR3251" s="5" t="n"/>
      <c r="HS3251" s="5" t="n"/>
    </row>
    <row r="3252">
      <c r="C3252" s="2" t="n"/>
      <c r="G3252" s="480" t="n"/>
      <c r="H3252" s="2" t="n"/>
      <c r="I3252" s="2" t="n"/>
      <c r="K3252" s="480" t="n"/>
      <c r="L3252" s="480" t="n"/>
      <c r="M3252" s="480" t="n"/>
      <c r="N3252" s="490" t="n"/>
      <c r="O3252" s="398" t="n"/>
      <c r="HM3252" s="5" t="n"/>
      <c r="HN3252" s="5" t="n"/>
      <c r="HO3252" s="5" t="n"/>
      <c r="HP3252" s="5" t="n"/>
      <c r="HQ3252" s="5" t="n"/>
      <c r="HR3252" s="5" t="n"/>
      <c r="HS3252" s="5" t="n"/>
    </row>
    <row r="3253">
      <c r="C3253" s="2" t="n"/>
      <c r="G3253" s="480" t="n"/>
      <c r="H3253" s="2" t="n"/>
      <c r="I3253" s="2" t="n"/>
      <c r="K3253" s="480" t="n"/>
      <c r="L3253" s="480" t="n"/>
      <c r="M3253" s="480" t="n"/>
      <c r="N3253" s="490" t="n"/>
      <c r="O3253" s="398" t="n"/>
      <c r="HM3253" s="5" t="n"/>
      <c r="HN3253" s="5" t="n"/>
      <c r="HO3253" s="5" t="n"/>
      <c r="HP3253" s="5" t="n"/>
      <c r="HQ3253" s="5" t="n"/>
      <c r="HR3253" s="5" t="n"/>
      <c r="HS3253" s="5" t="n"/>
    </row>
    <row r="3254">
      <c r="C3254" s="2" t="n"/>
      <c r="G3254" s="480" t="n"/>
      <c r="H3254" s="2" t="n"/>
      <c r="I3254" s="2" t="n"/>
      <c r="K3254" s="480" t="n"/>
      <c r="L3254" s="480" t="n"/>
      <c r="M3254" s="480" t="n"/>
      <c r="N3254" s="490" t="n"/>
      <c r="O3254" s="398" t="n"/>
      <c r="HM3254" s="5" t="n"/>
      <c r="HN3254" s="5" t="n"/>
      <c r="HO3254" s="5" t="n"/>
      <c r="HP3254" s="5" t="n"/>
      <c r="HQ3254" s="5" t="n"/>
      <c r="HR3254" s="5" t="n"/>
      <c r="HS3254" s="5" t="n"/>
    </row>
    <row r="3255">
      <c r="C3255" s="2" t="n"/>
      <c r="G3255" s="480" t="n"/>
      <c r="H3255" s="2" t="n"/>
      <c r="I3255" s="2" t="n"/>
      <c r="K3255" s="480" t="n"/>
      <c r="L3255" s="480" t="n"/>
      <c r="M3255" s="480" t="n"/>
      <c r="N3255" s="490" t="n"/>
      <c r="O3255" s="398" t="n"/>
      <c r="HM3255" s="5" t="n"/>
      <c r="HN3255" s="5" t="n"/>
      <c r="HO3255" s="5" t="n"/>
      <c r="HP3255" s="5" t="n"/>
      <c r="HQ3255" s="5" t="n"/>
      <c r="HR3255" s="5" t="n"/>
      <c r="HS3255" s="5" t="n"/>
    </row>
    <row r="3256">
      <c r="C3256" s="2" t="n"/>
      <c r="G3256" s="480" t="n"/>
      <c r="H3256" s="2" t="n"/>
      <c r="I3256" s="2" t="n"/>
      <c r="K3256" s="480" t="n"/>
      <c r="L3256" s="480" t="n"/>
      <c r="M3256" s="480" t="n"/>
      <c r="N3256" s="490" t="n"/>
      <c r="O3256" s="398" t="n"/>
      <c r="HM3256" s="5" t="n"/>
      <c r="HN3256" s="5" t="n"/>
      <c r="HO3256" s="5" t="n"/>
      <c r="HP3256" s="5" t="n"/>
      <c r="HQ3256" s="5" t="n"/>
      <c r="HR3256" s="5" t="n"/>
      <c r="HS3256" s="5" t="n"/>
    </row>
    <row r="3257">
      <c r="C3257" s="2" t="n"/>
      <c r="G3257" s="480" t="n"/>
      <c r="H3257" s="2" t="n"/>
      <c r="I3257" s="2" t="n"/>
      <c r="K3257" s="480" t="n"/>
      <c r="L3257" s="480" t="n"/>
      <c r="M3257" s="480" t="n"/>
      <c r="N3257" s="490" t="n"/>
      <c r="O3257" s="398" t="n"/>
      <c r="HM3257" s="5" t="n"/>
      <c r="HN3257" s="5" t="n"/>
      <c r="HO3257" s="5" t="n"/>
      <c r="HP3257" s="5" t="n"/>
      <c r="HQ3257" s="5" t="n"/>
      <c r="HR3257" s="5" t="n"/>
      <c r="HS3257" s="5" t="n"/>
    </row>
    <row r="3258">
      <c r="C3258" s="2" t="n"/>
      <c r="G3258" s="480" t="n"/>
      <c r="H3258" s="2" t="n"/>
      <c r="I3258" s="2" t="n"/>
      <c r="K3258" s="480" t="n"/>
      <c r="L3258" s="480" t="n"/>
      <c r="M3258" s="480" t="n"/>
      <c r="N3258" s="490" t="n"/>
      <c r="O3258" s="398" t="n"/>
      <c r="HM3258" s="5" t="n"/>
      <c r="HN3258" s="5" t="n"/>
      <c r="HO3258" s="5" t="n"/>
      <c r="HP3258" s="5" t="n"/>
      <c r="HQ3258" s="5" t="n"/>
      <c r="HR3258" s="5" t="n"/>
      <c r="HS3258" s="5" t="n"/>
    </row>
    <row r="3259">
      <c r="C3259" s="2" t="n"/>
      <c r="G3259" s="480" t="n"/>
      <c r="H3259" s="2" t="n"/>
      <c r="I3259" s="2" t="n"/>
      <c r="K3259" s="480" t="n"/>
      <c r="L3259" s="480" t="n"/>
      <c r="M3259" s="480" t="n"/>
      <c r="N3259" s="490" t="n"/>
      <c r="O3259" s="398" t="n"/>
      <c r="HM3259" s="5" t="n"/>
      <c r="HN3259" s="5" t="n"/>
      <c r="HO3259" s="5" t="n"/>
      <c r="HP3259" s="5" t="n"/>
      <c r="HQ3259" s="5" t="n"/>
      <c r="HR3259" s="5" t="n"/>
      <c r="HS3259" s="5" t="n"/>
    </row>
    <row r="3260">
      <c r="C3260" s="2" t="n"/>
      <c r="G3260" s="480" t="n"/>
      <c r="H3260" s="2" t="n"/>
      <c r="I3260" s="2" t="n"/>
      <c r="K3260" s="480" t="n"/>
      <c r="L3260" s="480" t="n"/>
      <c r="M3260" s="480" t="n"/>
      <c r="N3260" s="490" t="n"/>
      <c r="O3260" s="398" t="n"/>
      <c r="HM3260" s="5" t="n"/>
      <c r="HN3260" s="5" t="n"/>
      <c r="HO3260" s="5" t="n"/>
      <c r="HP3260" s="5" t="n"/>
      <c r="HQ3260" s="5" t="n"/>
      <c r="HR3260" s="5" t="n"/>
      <c r="HS3260" s="5" t="n"/>
    </row>
    <row r="3261">
      <c r="C3261" s="2" t="n"/>
      <c r="G3261" s="480" t="n"/>
      <c r="H3261" s="2" t="n"/>
      <c r="I3261" s="2" t="n"/>
      <c r="K3261" s="480" t="n"/>
      <c r="L3261" s="480" t="n"/>
      <c r="M3261" s="480" t="n"/>
      <c r="N3261" s="490" t="n"/>
      <c r="O3261" s="398" t="n"/>
      <c r="HM3261" s="5" t="n"/>
      <c r="HN3261" s="5" t="n"/>
      <c r="HO3261" s="5" t="n"/>
      <c r="HP3261" s="5" t="n"/>
      <c r="HQ3261" s="5" t="n"/>
      <c r="HR3261" s="5" t="n"/>
      <c r="HS3261" s="5" t="n"/>
    </row>
    <row r="3262">
      <c r="C3262" s="2" t="n"/>
      <c r="G3262" s="480" t="n"/>
      <c r="H3262" s="2" t="n"/>
      <c r="I3262" s="2" t="n"/>
      <c r="K3262" s="480" t="n"/>
      <c r="L3262" s="480" t="n"/>
      <c r="M3262" s="480" t="n"/>
      <c r="N3262" s="490" t="n"/>
      <c r="O3262" s="398" t="n"/>
      <c r="HM3262" s="5" t="n"/>
      <c r="HN3262" s="5" t="n"/>
      <c r="HO3262" s="5" t="n"/>
      <c r="HP3262" s="5" t="n"/>
      <c r="HQ3262" s="5" t="n"/>
      <c r="HR3262" s="5" t="n"/>
      <c r="HS3262" s="5" t="n"/>
    </row>
    <row r="3263">
      <c r="C3263" s="2" t="n"/>
      <c r="G3263" s="480" t="n"/>
      <c r="H3263" s="2" t="n"/>
      <c r="I3263" s="2" t="n"/>
      <c r="K3263" s="480" t="n"/>
      <c r="L3263" s="480" t="n"/>
      <c r="M3263" s="480" t="n"/>
      <c r="N3263" s="490" t="n"/>
      <c r="O3263" s="398" t="n"/>
      <c r="HM3263" s="5" t="n"/>
      <c r="HN3263" s="5" t="n"/>
      <c r="HO3263" s="5" t="n"/>
      <c r="HP3263" s="5" t="n"/>
      <c r="HQ3263" s="5" t="n"/>
      <c r="HR3263" s="5" t="n"/>
      <c r="HS3263" s="5" t="n"/>
    </row>
    <row r="3264">
      <c r="C3264" s="2" t="n"/>
      <c r="G3264" s="480" t="n"/>
      <c r="H3264" s="2" t="n"/>
      <c r="I3264" s="2" t="n"/>
      <c r="K3264" s="480" t="n"/>
      <c r="L3264" s="480" t="n"/>
      <c r="M3264" s="480" t="n"/>
      <c r="N3264" s="490" t="n"/>
      <c r="O3264" s="398" t="n"/>
      <c r="HM3264" s="5" t="n"/>
      <c r="HN3264" s="5" t="n"/>
      <c r="HO3264" s="5" t="n"/>
      <c r="HP3264" s="5" t="n"/>
      <c r="HQ3264" s="5" t="n"/>
      <c r="HR3264" s="5" t="n"/>
      <c r="HS3264" s="5" t="n"/>
    </row>
    <row r="3265">
      <c r="C3265" s="2" t="n"/>
      <c r="G3265" s="480" t="n"/>
      <c r="H3265" s="2" t="n"/>
      <c r="I3265" s="2" t="n"/>
      <c r="K3265" s="480" t="n"/>
      <c r="L3265" s="480" t="n"/>
      <c r="M3265" s="480" t="n"/>
      <c r="N3265" s="490" t="n"/>
      <c r="O3265" s="398" t="n"/>
      <c r="HM3265" s="5" t="n"/>
      <c r="HN3265" s="5" t="n"/>
      <c r="HO3265" s="5" t="n"/>
      <c r="HP3265" s="5" t="n"/>
      <c r="HQ3265" s="5" t="n"/>
      <c r="HR3265" s="5" t="n"/>
      <c r="HS3265" s="5" t="n"/>
    </row>
    <row r="3266">
      <c r="C3266" s="2" t="n"/>
      <c r="G3266" s="480" t="n"/>
      <c r="H3266" s="2" t="n"/>
      <c r="I3266" s="2" t="n"/>
      <c r="K3266" s="480" t="n"/>
      <c r="L3266" s="480" t="n"/>
      <c r="M3266" s="480" t="n"/>
      <c r="N3266" s="490" t="n"/>
      <c r="O3266" s="398" t="n"/>
      <c r="HM3266" s="5" t="n"/>
      <c r="HN3266" s="5" t="n"/>
      <c r="HO3266" s="5" t="n"/>
      <c r="HP3266" s="5" t="n"/>
      <c r="HQ3266" s="5" t="n"/>
      <c r="HR3266" s="5" t="n"/>
      <c r="HS3266" s="5" t="n"/>
    </row>
    <row r="3267">
      <c r="C3267" s="2" t="n"/>
      <c r="G3267" s="480" t="n"/>
      <c r="H3267" s="2" t="n"/>
      <c r="I3267" s="2" t="n"/>
      <c r="K3267" s="480" t="n"/>
      <c r="L3267" s="480" t="n"/>
      <c r="M3267" s="480" t="n"/>
      <c r="N3267" s="490" t="n"/>
      <c r="O3267" s="398" t="n"/>
      <c r="HM3267" s="5" t="n"/>
      <c r="HN3267" s="5" t="n"/>
      <c r="HO3267" s="5" t="n"/>
      <c r="HP3267" s="5" t="n"/>
      <c r="HQ3267" s="5" t="n"/>
      <c r="HR3267" s="5" t="n"/>
      <c r="HS3267" s="5" t="n"/>
    </row>
    <row r="3268">
      <c r="C3268" s="2" t="n"/>
      <c r="G3268" s="480" t="n"/>
      <c r="H3268" s="2" t="n"/>
      <c r="I3268" s="2" t="n"/>
      <c r="K3268" s="480" t="n"/>
      <c r="L3268" s="480" t="n"/>
      <c r="M3268" s="480" t="n"/>
      <c r="N3268" s="490" t="n"/>
      <c r="O3268" s="398" t="n"/>
      <c r="HM3268" s="5" t="n"/>
      <c r="HN3268" s="5" t="n"/>
      <c r="HO3268" s="5" t="n"/>
      <c r="HP3268" s="5" t="n"/>
      <c r="HQ3268" s="5" t="n"/>
      <c r="HR3268" s="5" t="n"/>
      <c r="HS3268" s="5" t="n"/>
    </row>
    <row r="3269">
      <c r="C3269" s="2" t="n"/>
      <c r="G3269" s="480" t="n"/>
      <c r="H3269" s="2" t="n"/>
      <c r="I3269" s="2" t="n"/>
      <c r="K3269" s="480" t="n"/>
      <c r="L3269" s="480" t="n"/>
      <c r="M3269" s="480" t="n"/>
      <c r="N3269" s="490" t="n"/>
      <c r="O3269" s="398" t="n"/>
      <c r="HM3269" s="5" t="n"/>
      <c r="HN3269" s="5" t="n"/>
      <c r="HO3269" s="5" t="n"/>
      <c r="HP3269" s="5" t="n"/>
      <c r="HQ3269" s="5" t="n"/>
      <c r="HR3269" s="5" t="n"/>
      <c r="HS3269" s="5" t="n"/>
    </row>
    <row r="3270">
      <c r="C3270" s="2" t="n"/>
      <c r="G3270" s="480" t="n"/>
      <c r="H3270" s="2" t="n"/>
      <c r="I3270" s="2" t="n"/>
      <c r="K3270" s="480" t="n"/>
      <c r="L3270" s="480" t="n"/>
      <c r="M3270" s="480" t="n"/>
      <c r="N3270" s="490" t="n"/>
      <c r="O3270" s="398" t="n"/>
      <c r="HM3270" s="5" t="n"/>
      <c r="HN3270" s="5" t="n"/>
      <c r="HO3270" s="5" t="n"/>
      <c r="HP3270" s="5" t="n"/>
      <c r="HQ3270" s="5" t="n"/>
      <c r="HR3270" s="5" t="n"/>
      <c r="HS3270" s="5" t="n"/>
    </row>
    <row r="3271">
      <c r="C3271" s="2" t="n"/>
      <c r="G3271" s="480" t="n"/>
      <c r="H3271" s="2" t="n"/>
      <c r="I3271" s="2" t="n"/>
      <c r="K3271" s="480" t="n"/>
      <c r="L3271" s="480" t="n"/>
      <c r="M3271" s="480" t="n"/>
      <c r="N3271" s="490" t="n"/>
      <c r="O3271" s="398" t="n"/>
      <c r="HM3271" s="5" t="n"/>
      <c r="HN3271" s="5" t="n"/>
      <c r="HO3271" s="5" t="n"/>
      <c r="HP3271" s="5" t="n"/>
      <c r="HQ3271" s="5" t="n"/>
      <c r="HR3271" s="5" t="n"/>
      <c r="HS3271" s="5" t="n"/>
    </row>
    <row r="3272">
      <c r="C3272" s="2" t="n"/>
      <c r="G3272" s="480" t="n"/>
      <c r="H3272" s="2" t="n"/>
      <c r="I3272" s="2" t="n"/>
      <c r="K3272" s="480" t="n"/>
      <c r="L3272" s="480" t="n"/>
      <c r="M3272" s="480" t="n"/>
      <c r="N3272" s="490" t="n"/>
      <c r="O3272" s="398" t="n"/>
      <c r="HM3272" s="5" t="n"/>
      <c r="HN3272" s="5" t="n"/>
      <c r="HO3272" s="5" t="n"/>
      <c r="HP3272" s="5" t="n"/>
      <c r="HQ3272" s="5" t="n"/>
      <c r="HR3272" s="5" t="n"/>
      <c r="HS3272" s="5" t="n"/>
    </row>
    <row r="3273">
      <c r="C3273" s="2" t="n"/>
      <c r="G3273" s="480" t="n"/>
      <c r="H3273" s="2" t="n"/>
      <c r="I3273" s="2" t="n"/>
      <c r="K3273" s="480" t="n"/>
      <c r="L3273" s="480" t="n"/>
      <c r="M3273" s="480" t="n"/>
      <c r="N3273" s="490" t="n"/>
      <c r="O3273" s="398" t="n"/>
      <c r="HM3273" s="5" t="n"/>
      <c r="HN3273" s="5" t="n"/>
      <c r="HO3273" s="5" t="n"/>
      <c r="HP3273" s="5" t="n"/>
      <c r="HQ3273" s="5" t="n"/>
      <c r="HR3273" s="5" t="n"/>
      <c r="HS3273" s="5" t="n"/>
    </row>
    <row r="3274">
      <c r="C3274" s="2" t="n"/>
      <c r="G3274" s="480" t="n"/>
      <c r="H3274" s="2" t="n"/>
      <c r="I3274" s="2" t="n"/>
      <c r="K3274" s="480" t="n"/>
      <c r="L3274" s="480" t="n"/>
      <c r="M3274" s="480" t="n"/>
      <c r="N3274" s="490" t="n"/>
      <c r="O3274" s="398" t="n"/>
      <c r="HM3274" s="5" t="n"/>
      <c r="HN3274" s="5" t="n"/>
      <c r="HO3274" s="5" t="n"/>
      <c r="HP3274" s="5" t="n"/>
      <c r="HQ3274" s="5" t="n"/>
      <c r="HR3274" s="5" t="n"/>
      <c r="HS3274" s="5" t="n"/>
    </row>
    <row r="3275">
      <c r="C3275" s="2" t="n"/>
      <c r="G3275" s="480" t="n"/>
      <c r="H3275" s="2" t="n"/>
      <c r="I3275" s="2" t="n"/>
      <c r="K3275" s="480" t="n"/>
      <c r="L3275" s="480" t="n"/>
      <c r="M3275" s="480" t="n"/>
      <c r="N3275" s="490" t="n"/>
      <c r="O3275" s="398" t="n"/>
      <c r="HM3275" s="5" t="n"/>
      <c r="HN3275" s="5" t="n"/>
      <c r="HO3275" s="5" t="n"/>
      <c r="HP3275" s="5" t="n"/>
      <c r="HQ3275" s="5" t="n"/>
      <c r="HR3275" s="5" t="n"/>
      <c r="HS3275" s="5" t="n"/>
    </row>
    <row r="3276">
      <c r="C3276" s="2" t="n"/>
      <c r="G3276" s="480" t="n"/>
      <c r="H3276" s="2" t="n"/>
      <c r="I3276" s="2" t="n"/>
      <c r="K3276" s="480" t="n"/>
      <c r="L3276" s="480" t="n"/>
      <c r="M3276" s="480" t="n"/>
      <c r="N3276" s="490" t="n"/>
      <c r="O3276" s="398" t="n"/>
      <c r="HM3276" s="5" t="n"/>
      <c r="HN3276" s="5" t="n"/>
      <c r="HO3276" s="5" t="n"/>
      <c r="HP3276" s="5" t="n"/>
      <c r="HQ3276" s="5" t="n"/>
      <c r="HR3276" s="5" t="n"/>
      <c r="HS3276" s="5" t="n"/>
    </row>
    <row r="3277">
      <c r="C3277" s="2" t="n"/>
      <c r="G3277" s="480" t="n"/>
      <c r="H3277" s="2" t="n"/>
      <c r="I3277" s="2" t="n"/>
      <c r="K3277" s="480" t="n"/>
      <c r="L3277" s="480" t="n"/>
      <c r="M3277" s="480" t="n"/>
      <c r="N3277" s="490" t="n"/>
      <c r="O3277" s="398" t="n"/>
      <c r="HM3277" s="5" t="n"/>
      <c r="HN3277" s="5" t="n"/>
      <c r="HO3277" s="5" t="n"/>
      <c r="HP3277" s="5" t="n"/>
      <c r="HQ3277" s="5" t="n"/>
      <c r="HR3277" s="5" t="n"/>
      <c r="HS3277" s="5" t="n"/>
    </row>
    <row r="3278">
      <c r="C3278" s="2" t="n"/>
      <c r="G3278" s="480" t="n"/>
      <c r="H3278" s="2" t="n"/>
      <c r="I3278" s="2" t="n"/>
      <c r="K3278" s="480" t="n"/>
      <c r="L3278" s="480" t="n"/>
      <c r="M3278" s="480" t="n"/>
      <c r="N3278" s="490" t="n"/>
      <c r="O3278" s="398" t="n"/>
      <c r="HM3278" s="5" t="n"/>
      <c r="HN3278" s="5" t="n"/>
      <c r="HO3278" s="5" t="n"/>
      <c r="HP3278" s="5" t="n"/>
      <c r="HQ3278" s="5" t="n"/>
      <c r="HR3278" s="5" t="n"/>
      <c r="HS3278" s="5" t="n"/>
    </row>
    <row r="3279">
      <c r="C3279" s="2" t="n"/>
      <c r="G3279" s="480" t="n"/>
      <c r="H3279" s="2" t="n"/>
      <c r="I3279" s="2" t="n"/>
      <c r="K3279" s="480" t="n"/>
      <c r="L3279" s="480" t="n"/>
      <c r="M3279" s="480" t="n"/>
      <c r="N3279" s="490" t="n"/>
      <c r="O3279" s="398" t="n"/>
      <c r="HM3279" s="5" t="n"/>
      <c r="HN3279" s="5" t="n"/>
      <c r="HO3279" s="5" t="n"/>
      <c r="HP3279" s="5" t="n"/>
      <c r="HQ3279" s="5" t="n"/>
      <c r="HR3279" s="5" t="n"/>
      <c r="HS3279" s="5" t="n"/>
    </row>
    <row r="3280">
      <c r="C3280" s="2" t="n"/>
      <c r="G3280" s="480" t="n"/>
      <c r="H3280" s="2" t="n"/>
      <c r="I3280" s="2" t="n"/>
      <c r="K3280" s="480" t="n"/>
      <c r="L3280" s="480" t="n"/>
      <c r="M3280" s="480" t="n"/>
      <c r="N3280" s="490" t="n"/>
      <c r="O3280" s="398" t="n"/>
      <c r="HM3280" s="5" t="n"/>
      <c r="HN3280" s="5" t="n"/>
      <c r="HO3280" s="5" t="n"/>
      <c r="HP3280" s="5" t="n"/>
      <c r="HQ3280" s="5" t="n"/>
      <c r="HR3280" s="5" t="n"/>
      <c r="HS3280" s="5" t="n"/>
    </row>
    <row r="3281">
      <c r="C3281" s="2" t="n"/>
      <c r="G3281" s="480" t="n"/>
      <c r="H3281" s="2" t="n"/>
      <c r="I3281" s="2" t="n"/>
      <c r="K3281" s="480" t="n"/>
      <c r="L3281" s="480" t="n"/>
      <c r="M3281" s="480" t="n"/>
      <c r="N3281" s="490" t="n"/>
      <c r="O3281" s="398" t="n"/>
      <c r="HM3281" s="5" t="n"/>
      <c r="HN3281" s="5" t="n"/>
      <c r="HO3281" s="5" t="n"/>
      <c r="HP3281" s="5" t="n"/>
      <c r="HQ3281" s="5" t="n"/>
      <c r="HR3281" s="5" t="n"/>
      <c r="HS3281" s="5" t="n"/>
    </row>
    <row r="3282">
      <c r="C3282" s="2" t="n"/>
      <c r="G3282" s="480" t="n"/>
      <c r="H3282" s="2" t="n"/>
      <c r="I3282" s="2" t="n"/>
      <c r="K3282" s="480" t="n"/>
      <c r="L3282" s="480" t="n"/>
      <c r="M3282" s="480" t="n"/>
      <c r="N3282" s="490" t="n"/>
      <c r="O3282" s="398" t="n"/>
      <c r="HM3282" s="5" t="n"/>
      <c r="HN3282" s="5" t="n"/>
      <c r="HO3282" s="5" t="n"/>
      <c r="HP3282" s="5" t="n"/>
      <c r="HQ3282" s="5" t="n"/>
      <c r="HR3282" s="5" t="n"/>
      <c r="HS3282" s="5" t="n"/>
    </row>
    <row r="3283">
      <c r="C3283" s="2" t="n"/>
      <c r="G3283" s="480" t="n"/>
      <c r="H3283" s="2" t="n"/>
      <c r="I3283" s="2" t="n"/>
      <c r="K3283" s="480" t="n"/>
      <c r="L3283" s="480" t="n"/>
      <c r="M3283" s="480" t="n"/>
      <c r="N3283" s="490" t="n"/>
      <c r="O3283" s="398" t="n"/>
      <c r="HM3283" s="5" t="n"/>
      <c r="HN3283" s="5" t="n"/>
      <c r="HO3283" s="5" t="n"/>
      <c r="HP3283" s="5" t="n"/>
      <c r="HQ3283" s="5" t="n"/>
      <c r="HR3283" s="5" t="n"/>
      <c r="HS3283" s="5" t="n"/>
    </row>
    <row r="3284">
      <c r="C3284" s="2" t="n"/>
      <c r="G3284" s="480" t="n"/>
      <c r="H3284" s="2" t="n"/>
      <c r="I3284" s="2" t="n"/>
      <c r="K3284" s="480" t="n"/>
      <c r="L3284" s="480" t="n"/>
      <c r="M3284" s="480" t="n"/>
      <c r="N3284" s="490" t="n"/>
      <c r="O3284" s="398" t="n"/>
      <c r="HM3284" s="5" t="n"/>
      <c r="HN3284" s="5" t="n"/>
      <c r="HO3284" s="5" t="n"/>
      <c r="HP3284" s="5" t="n"/>
      <c r="HQ3284" s="5" t="n"/>
      <c r="HR3284" s="5" t="n"/>
      <c r="HS3284" s="5" t="n"/>
    </row>
    <row r="3285">
      <c r="C3285" s="2" t="n"/>
      <c r="G3285" s="480" t="n"/>
      <c r="H3285" s="2" t="n"/>
      <c r="I3285" s="2" t="n"/>
      <c r="K3285" s="480" t="n"/>
      <c r="L3285" s="480" t="n"/>
      <c r="M3285" s="480" t="n"/>
      <c r="N3285" s="490" t="n"/>
      <c r="O3285" s="398" t="n"/>
      <c r="HM3285" s="5" t="n"/>
      <c r="HN3285" s="5" t="n"/>
      <c r="HO3285" s="5" t="n"/>
      <c r="HP3285" s="5" t="n"/>
      <c r="HQ3285" s="5" t="n"/>
      <c r="HR3285" s="5" t="n"/>
      <c r="HS3285" s="5" t="n"/>
    </row>
    <row r="3286">
      <c r="C3286" s="2" t="n"/>
      <c r="G3286" s="480" t="n"/>
      <c r="H3286" s="2" t="n"/>
      <c r="I3286" s="2" t="n"/>
      <c r="K3286" s="480" t="n"/>
      <c r="L3286" s="480" t="n"/>
      <c r="M3286" s="480" t="n"/>
      <c r="N3286" s="490" t="n"/>
      <c r="O3286" s="398" t="n"/>
      <c r="HM3286" s="5" t="n"/>
      <c r="HN3286" s="5" t="n"/>
      <c r="HO3286" s="5" t="n"/>
      <c r="HP3286" s="5" t="n"/>
      <c r="HQ3286" s="5" t="n"/>
      <c r="HR3286" s="5" t="n"/>
      <c r="HS3286" s="5" t="n"/>
    </row>
    <row r="3287">
      <c r="C3287" s="2" t="n"/>
      <c r="G3287" s="480" t="n"/>
      <c r="H3287" s="2" t="n"/>
      <c r="I3287" s="2" t="n"/>
      <c r="K3287" s="480" t="n"/>
      <c r="L3287" s="480" t="n"/>
      <c r="M3287" s="480" t="n"/>
      <c r="N3287" s="490" t="n"/>
      <c r="O3287" s="398" t="n"/>
      <c r="HM3287" s="5" t="n"/>
      <c r="HN3287" s="5" t="n"/>
      <c r="HO3287" s="5" t="n"/>
      <c r="HP3287" s="5" t="n"/>
      <c r="HQ3287" s="5" t="n"/>
      <c r="HR3287" s="5" t="n"/>
      <c r="HS3287" s="5" t="n"/>
    </row>
    <row r="3288">
      <c r="C3288" s="2" t="n"/>
      <c r="G3288" s="480" t="n"/>
      <c r="H3288" s="2" t="n"/>
      <c r="I3288" s="2" t="n"/>
      <c r="K3288" s="480" t="n"/>
      <c r="L3288" s="480" t="n"/>
      <c r="M3288" s="480" t="n"/>
      <c r="N3288" s="490" t="n"/>
      <c r="O3288" s="398" t="n"/>
      <c r="HM3288" s="5" t="n"/>
      <c r="HN3288" s="5" t="n"/>
      <c r="HO3288" s="5" t="n"/>
      <c r="HP3288" s="5" t="n"/>
      <c r="HQ3288" s="5" t="n"/>
      <c r="HR3288" s="5" t="n"/>
      <c r="HS3288" s="5" t="n"/>
    </row>
    <row r="3289">
      <c r="C3289" s="2" t="n"/>
      <c r="G3289" s="480" t="n"/>
      <c r="H3289" s="2" t="n"/>
      <c r="I3289" s="2" t="n"/>
      <c r="K3289" s="480" t="n"/>
      <c r="L3289" s="480" t="n"/>
      <c r="M3289" s="480" t="n"/>
      <c r="N3289" s="490" t="n"/>
      <c r="O3289" s="398" t="n"/>
      <c r="HM3289" s="5" t="n"/>
      <c r="HN3289" s="5" t="n"/>
      <c r="HO3289" s="5" t="n"/>
      <c r="HP3289" s="5" t="n"/>
      <c r="HQ3289" s="5" t="n"/>
      <c r="HR3289" s="5" t="n"/>
      <c r="HS3289" s="5" t="n"/>
    </row>
    <row r="3290">
      <c r="C3290" s="2" t="n"/>
      <c r="G3290" s="480" t="n"/>
      <c r="H3290" s="2" t="n"/>
      <c r="I3290" s="2" t="n"/>
      <c r="K3290" s="480" t="n"/>
      <c r="L3290" s="480" t="n"/>
      <c r="M3290" s="480" t="n"/>
      <c r="N3290" s="490" t="n"/>
      <c r="O3290" s="398" t="n"/>
      <c r="HM3290" s="5" t="n"/>
      <c r="HN3290" s="5" t="n"/>
      <c r="HO3290" s="5" t="n"/>
      <c r="HP3290" s="5" t="n"/>
      <c r="HQ3290" s="5" t="n"/>
      <c r="HR3290" s="5" t="n"/>
      <c r="HS3290" s="5" t="n"/>
    </row>
    <row r="3291">
      <c r="C3291" s="2" t="n"/>
      <c r="G3291" s="480" t="n"/>
      <c r="H3291" s="2" t="n"/>
      <c r="I3291" s="2" t="n"/>
      <c r="K3291" s="480" t="n"/>
      <c r="L3291" s="480" t="n"/>
      <c r="M3291" s="480" t="n"/>
      <c r="N3291" s="490" t="n"/>
      <c r="O3291" s="398" t="n"/>
      <c r="HM3291" s="5" t="n"/>
      <c r="HN3291" s="5" t="n"/>
      <c r="HO3291" s="5" t="n"/>
      <c r="HP3291" s="5" t="n"/>
      <c r="HQ3291" s="5" t="n"/>
      <c r="HR3291" s="5" t="n"/>
      <c r="HS3291" s="5" t="n"/>
    </row>
    <row r="3292">
      <c r="C3292" s="2" t="n"/>
      <c r="G3292" s="480" t="n"/>
      <c r="H3292" s="2" t="n"/>
      <c r="I3292" s="2" t="n"/>
      <c r="K3292" s="480" t="n"/>
      <c r="L3292" s="480" t="n"/>
      <c r="M3292" s="480" t="n"/>
      <c r="N3292" s="490" t="n"/>
      <c r="O3292" s="398" t="n"/>
      <c r="HM3292" s="5" t="n"/>
      <c r="HN3292" s="5" t="n"/>
      <c r="HO3292" s="5" t="n"/>
      <c r="HP3292" s="5" t="n"/>
      <c r="HQ3292" s="5" t="n"/>
      <c r="HR3292" s="5" t="n"/>
      <c r="HS3292" s="5" t="n"/>
    </row>
    <row r="3293">
      <c r="C3293" s="2" t="n"/>
      <c r="G3293" s="480" t="n"/>
      <c r="H3293" s="2" t="n"/>
      <c r="I3293" s="2" t="n"/>
      <c r="K3293" s="480" t="n"/>
      <c r="L3293" s="480" t="n"/>
      <c r="M3293" s="480" t="n"/>
      <c r="N3293" s="490" t="n"/>
      <c r="O3293" s="398" t="n"/>
      <c r="HM3293" s="5" t="n"/>
      <c r="HN3293" s="5" t="n"/>
      <c r="HO3293" s="5" t="n"/>
      <c r="HP3293" s="5" t="n"/>
      <c r="HQ3293" s="5" t="n"/>
      <c r="HR3293" s="5" t="n"/>
      <c r="HS3293" s="5" t="n"/>
    </row>
    <row r="3294">
      <c r="C3294" s="2" t="n"/>
      <c r="G3294" s="480" t="n"/>
      <c r="H3294" s="2" t="n"/>
      <c r="I3294" s="2" t="n"/>
      <c r="K3294" s="480" t="n"/>
      <c r="L3294" s="480" t="n"/>
      <c r="M3294" s="480" t="n"/>
      <c r="N3294" s="490" t="n"/>
      <c r="O3294" s="398" t="n"/>
      <c r="HM3294" s="5" t="n"/>
      <c r="HN3294" s="5" t="n"/>
      <c r="HO3294" s="5" t="n"/>
      <c r="HP3294" s="5" t="n"/>
      <c r="HQ3294" s="5" t="n"/>
      <c r="HR3294" s="5" t="n"/>
      <c r="HS3294" s="5" t="n"/>
    </row>
    <row r="3295">
      <c r="C3295" s="2" t="n"/>
      <c r="G3295" s="480" t="n"/>
      <c r="H3295" s="2" t="n"/>
      <c r="I3295" s="2" t="n"/>
      <c r="K3295" s="480" t="n"/>
      <c r="L3295" s="480" t="n"/>
      <c r="M3295" s="480" t="n"/>
      <c r="N3295" s="490" t="n"/>
      <c r="O3295" s="398" t="n"/>
      <c r="HM3295" s="5" t="n"/>
      <c r="HN3295" s="5" t="n"/>
      <c r="HO3295" s="5" t="n"/>
      <c r="HP3295" s="5" t="n"/>
      <c r="HQ3295" s="5" t="n"/>
      <c r="HR3295" s="5" t="n"/>
      <c r="HS3295" s="5" t="n"/>
    </row>
    <row r="3296">
      <c r="C3296" s="2" t="n"/>
      <c r="G3296" s="480" t="n"/>
      <c r="H3296" s="2" t="n"/>
      <c r="I3296" s="2" t="n"/>
      <c r="K3296" s="480" t="n"/>
      <c r="L3296" s="480" t="n"/>
      <c r="M3296" s="480" t="n"/>
      <c r="N3296" s="490" t="n"/>
      <c r="O3296" s="398" t="n"/>
      <c r="HM3296" s="5" t="n"/>
      <c r="HN3296" s="5" t="n"/>
      <c r="HO3296" s="5" t="n"/>
      <c r="HP3296" s="5" t="n"/>
      <c r="HQ3296" s="5" t="n"/>
      <c r="HR3296" s="5" t="n"/>
      <c r="HS3296" s="5" t="n"/>
    </row>
    <row r="3297">
      <c r="C3297" s="2" t="n"/>
      <c r="G3297" s="480" t="n"/>
      <c r="H3297" s="2" t="n"/>
      <c r="I3297" s="2" t="n"/>
      <c r="K3297" s="480" t="n"/>
      <c r="L3297" s="480" t="n"/>
      <c r="M3297" s="480" t="n"/>
      <c r="N3297" s="490" t="n"/>
      <c r="O3297" s="398" t="n"/>
      <c r="HM3297" s="5" t="n"/>
      <c r="HN3297" s="5" t="n"/>
      <c r="HO3297" s="5" t="n"/>
      <c r="HP3297" s="5" t="n"/>
      <c r="HQ3297" s="5" t="n"/>
      <c r="HR3297" s="5" t="n"/>
      <c r="HS3297" s="5" t="n"/>
    </row>
    <row r="3298">
      <c r="C3298" s="2" t="n"/>
      <c r="G3298" s="480" t="n"/>
      <c r="H3298" s="2" t="n"/>
      <c r="I3298" s="2" t="n"/>
      <c r="K3298" s="480" t="n"/>
      <c r="L3298" s="480" t="n"/>
      <c r="M3298" s="480" t="n"/>
      <c r="N3298" s="490" t="n"/>
      <c r="O3298" s="398" t="n"/>
      <c r="HM3298" s="5" t="n"/>
      <c r="HN3298" s="5" t="n"/>
      <c r="HO3298" s="5" t="n"/>
      <c r="HP3298" s="5" t="n"/>
      <c r="HQ3298" s="5" t="n"/>
      <c r="HR3298" s="5" t="n"/>
      <c r="HS3298" s="5" t="n"/>
    </row>
    <row r="3299">
      <c r="C3299" s="2" t="n"/>
      <c r="G3299" s="480" t="n"/>
      <c r="H3299" s="2" t="n"/>
      <c r="I3299" s="2" t="n"/>
      <c r="K3299" s="480" t="n"/>
      <c r="L3299" s="480" t="n"/>
      <c r="M3299" s="480" t="n"/>
      <c r="N3299" s="490" t="n"/>
      <c r="O3299" s="398" t="n"/>
      <c r="HM3299" s="5" t="n"/>
      <c r="HN3299" s="5" t="n"/>
      <c r="HO3299" s="5" t="n"/>
      <c r="HP3299" s="5" t="n"/>
      <c r="HQ3299" s="5" t="n"/>
      <c r="HR3299" s="5" t="n"/>
      <c r="HS3299" s="5" t="n"/>
    </row>
    <row r="3300">
      <c r="C3300" s="2" t="n"/>
      <c r="G3300" s="480" t="n"/>
      <c r="H3300" s="2" t="n"/>
      <c r="I3300" s="2" t="n"/>
      <c r="K3300" s="480" t="n"/>
      <c r="L3300" s="480" t="n"/>
      <c r="M3300" s="480" t="n"/>
      <c r="N3300" s="490" t="n"/>
      <c r="O3300" s="398" t="n"/>
      <c r="HM3300" s="5" t="n"/>
      <c r="HN3300" s="5" t="n"/>
      <c r="HO3300" s="5" t="n"/>
      <c r="HP3300" s="5" t="n"/>
      <c r="HQ3300" s="5" t="n"/>
      <c r="HR3300" s="5" t="n"/>
      <c r="HS3300" s="5" t="n"/>
    </row>
    <row r="3301">
      <c r="C3301" s="2" t="n"/>
      <c r="G3301" s="480" t="n"/>
      <c r="H3301" s="2" t="n"/>
      <c r="I3301" s="2" t="n"/>
      <c r="K3301" s="480" t="n"/>
      <c r="L3301" s="480" t="n"/>
      <c r="M3301" s="480" t="n"/>
      <c r="N3301" s="490" t="n"/>
      <c r="O3301" s="398" t="n"/>
      <c r="HM3301" s="5" t="n"/>
      <c r="HN3301" s="5" t="n"/>
      <c r="HO3301" s="5" t="n"/>
      <c r="HP3301" s="5" t="n"/>
      <c r="HQ3301" s="5" t="n"/>
      <c r="HR3301" s="5" t="n"/>
      <c r="HS3301" s="5" t="n"/>
    </row>
    <row r="3302">
      <c r="C3302" s="2" t="n"/>
      <c r="G3302" s="480" t="n"/>
      <c r="H3302" s="2" t="n"/>
      <c r="I3302" s="2" t="n"/>
      <c r="K3302" s="480" t="n"/>
      <c r="L3302" s="480" t="n"/>
      <c r="M3302" s="480" t="n"/>
      <c r="N3302" s="490" t="n"/>
      <c r="O3302" s="398" t="n"/>
      <c r="HM3302" s="5" t="n"/>
      <c r="HN3302" s="5" t="n"/>
      <c r="HO3302" s="5" t="n"/>
      <c r="HP3302" s="5" t="n"/>
      <c r="HQ3302" s="5" t="n"/>
      <c r="HR3302" s="5" t="n"/>
      <c r="HS3302" s="5" t="n"/>
    </row>
    <row r="3303">
      <c r="C3303" s="2" t="n"/>
      <c r="G3303" s="480" t="n"/>
      <c r="H3303" s="2" t="n"/>
      <c r="I3303" s="2" t="n"/>
      <c r="K3303" s="480" t="n"/>
      <c r="L3303" s="480" t="n"/>
      <c r="M3303" s="480" t="n"/>
      <c r="N3303" s="490" t="n"/>
      <c r="O3303" s="398" t="n"/>
      <c r="HM3303" s="5" t="n"/>
      <c r="HN3303" s="5" t="n"/>
      <c r="HO3303" s="5" t="n"/>
      <c r="HP3303" s="5" t="n"/>
      <c r="HQ3303" s="5" t="n"/>
      <c r="HR3303" s="5" t="n"/>
      <c r="HS3303" s="5" t="n"/>
    </row>
    <row r="3304">
      <c r="C3304" s="2" t="n"/>
      <c r="G3304" s="480" t="n"/>
      <c r="H3304" s="2" t="n"/>
      <c r="I3304" s="2" t="n"/>
      <c r="K3304" s="480" t="n"/>
      <c r="L3304" s="480" t="n"/>
      <c r="M3304" s="480" t="n"/>
      <c r="N3304" s="490" t="n"/>
      <c r="O3304" s="398" t="n"/>
      <c r="HM3304" s="5" t="n"/>
      <c r="HN3304" s="5" t="n"/>
      <c r="HO3304" s="5" t="n"/>
      <c r="HP3304" s="5" t="n"/>
      <c r="HQ3304" s="5" t="n"/>
      <c r="HR3304" s="5" t="n"/>
      <c r="HS3304" s="5" t="n"/>
    </row>
    <row r="3305">
      <c r="C3305" s="2" t="n"/>
      <c r="G3305" s="480" t="n"/>
      <c r="H3305" s="2" t="n"/>
      <c r="I3305" s="2" t="n"/>
      <c r="K3305" s="480" t="n"/>
      <c r="L3305" s="480" t="n"/>
      <c r="M3305" s="480" t="n"/>
      <c r="N3305" s="490" t="n"/>
      <c r="O3305" s="398" t="n"/>
      <c r="HM3305" s="5" t="n"/>
      <c r="HN3305" s="5" t="n"/>
      <c r="HO3305" s="5" t="n"/>
      <c r="HP3305" s="5" t="n"/>
      <c r="HQ3305" s="5" t="n"/>
      <c r="HR3305" s="5" t="n"/>
      <c r="HS3305" s="5" t="n"/>
    </row>
    <row r="3306">
      <c r="C3306" s="2" t="n"/>
      <c r="G3306" s="480" t="n"/>
      <c r="H3306" s="2" t="n"/>
      <c r="I3306" s="2" t="n"/>
      <c r="K3306" s="480" t="n"/>
      <c r="L3306" s="480" t="n"/>
      <c r="M3306" s="480" t="n"/>
      <c r="N3306" s="490" t="n"/>
      <c r="O3306" s="398" t="n"/>
      <c r="HM3306" s="5" t="n"/>
      <c r="HN3306" s="5" t="n"/>
      <c r="HO3306" s="5" t="n"/>
      <c r="HP3306" s="5" t="n"/>
      <c r="HQ3306" s="5" t="n"/>
      <c r="HR3306" s="5" t="n"/>
      <c r="HS3306" s="5" t="n"/>
    </row>
    <row r="3307">
      <c r="C3307" s="2" t="n"/>
      <c r="G3307" s="480" t="n"/>
      <c r="H3307" s="2" t="n"/>
      <c r="I3307" s="2" t="n"/>
      <c r="K3307" s="480" t="n"/>
      <c r="L3307" s="480" t="n"/>
      <c r="M3307" s="480" t="n"/>
      <c r="N3307" s="490" t="n"/>
      <c r="O3307" s="398" t="n"/>
      <c r="HM3307" s="5" t="n"/>
      <c r="HN3307" s="5" t="n"/>
      <c r="HO3307" s="5" t="n"/>
      <c r="HP3307" s="5" t="n"/>
      <c r="HQ3307" s="5" t="n"/>
      <c r="HR3307" s="5" t="n"/>
      <c r="HS3307" s="5" t="n"/>
    </row>
    <row r="3308">
      <c r="C3308" s="2" t="n"/>
      <c r="G3308" s="480" t="n"/>
      <c r="H3308" s="2" t="n"/>
      <c r="I3308" s="2" t="n"/>
      <c r="K3308" s="480" t="n"/>
      <c r="L3308" s="480" t="n"/>
      <c r="M3308" s="480" t="n"/>
      <c r="N3308" s="490" t="n"/>
      <c r="O3308" s="398" t="n"/>
      <c r="HM3308" s="5" t="n"/>
      <c r="HN3308" s="5" t="n"/>
      <c r="HO3308" s="5" t="n"/>
      <c r="HP3308" s="5" t="n"/>
      <c r="HQ3308" s="5" t="n"/>
      <c r="HR3308" s="5" t="n"/>
      <c r="HS3308" s="5" t="n"/>
    </row>
    <row r="3309">
      <c r="C3309" s="2" t="n"/>
      <c r="G3309" s="480" t="n"/>
      <c r="H3309" s="2" t="n"/>
      <c r="I3309" s="2" t="n"/>
      <c r="K3309" s="480" t="n"/>
      <c r="L3309" s="480" t="n"/>
      <c r="M3309" s="480" t="n"/>
      <c r="N3309" s="490" t="n"/>
      <c r="O3309" s="398" t="n"/>
      <c r="HM3309" s="5" t="n"/>
      <c r="HN3309" s="5" t="n"/>
      <c r="HO3309" s="5" t="n"/>
      <c r="HP3309" s="5" t="n"/>
      <c r="HQ3309" s="5" t="n"/>
      <c r="HR3309" s="5" t="n"/>
      <c r="HS3309" s="5" t="n"/>
    </row>
    <row r="3310">
      <c r="C3310" s="2" t="n"/>
      <c r="G3310" s="480" t="n"/>
      <c r="H3310" s="2" t="n"/>
      <c r="I3310" s="2" t="n"/>
      <c r="K3310" s="480" t="n"/>
      <c r="L3310" s="480" t="n"/>
      <c r="M3310" s="480" t="n"/>
      <c r="N3310" s="490" t="n"/>
      <c r="O3310" s="398" t="n"/>
      <c r="HM3310" s="5" t="n"/>
      <c r="HN3310" s="5" t="n"/>
      <c r="HO3310" s="5" t="n"/>
      <c r="HP3310" s="5" t="n"/>
      <c r="HQ3310" s="5" t="n"/>
      <c r="HR3310" s="5" t="n"/>
      <c r="HS3310" s="5" t="n"/>
    </row>
    <row r="3311">
      <c r="C3311" s="2" t="n"/>
      <c r="G3311" s="480" t="n"/>
      <c r="H3311" s="2" t="n"/>
      <c r="I3311" s="2" t="n"/>
      <c r="K3311" s="480" t="n"/>
      <c r="L3311" s="480" t="n"/>
      <c r="M3311" s="480" t="n"/>
      <c r="N3311" s="490" t="n"/>
      <c r="O3311" s="398" t="n"/>
      <c r="HM3311" s="5" t="n"/>
      <c r="HN3311" s="5" t="n"/>
      <c r="HO3311" s="5" t="n"/>
      <c r="HP3311" s="5" t="n"/>
      <c r="HQ3311" s="5" t="n"/>
      <c r="HR3311" s="5" t="n"/>
      <c r="HS3311" s="5" t="n"/>
    </row>
    <row r="3312">
      <c r="C3312" s="2" t="n"/>
      <c r="G3312" s="480" t="n"/>
      <c r="H3312" s="2" t="n"/>
      <c r="I3312" s="2" t="n"/>
      <c r="K3312" s="480" t="n"/>
      <c r="L3312" s="480" t="n"/>
      <c r="M3312" s="480" t="n"/>
      <c r="N3312" s="490" t="n"/>
      <c r="O3312" s="398" t="n"/>
      <c r="HM3312" s="5" t="n"/>
      <c r="HN3312" s="5" t="n"/>
      <c r="HO3312" s="5" t="n"/>
      <c r="HP3312" s="5" t="n"/>
      <c r="HQ3312" s="5" t="n"/>
      <c r="HR3312" s="5" t="n"/>
      <c r="HS3312" s="5" t="n"/>
    </row>
    <row r="3313">
      <c r="C3313" s="2" t="n"/>
      <c r="G3313" s="480" t="n"/>
      <c r="H3313" s="2" t="n"/>
      <c r="I3313" s="2" t="n"/>
      <c r="K3313" s="480" t="n"/>
      <c r="L3313" s="480" t="n"/>
      <c r="M3313" s="480" t="n"/>
      <c r="N3313" s="490" t="n"/>
      <c r="O3313" s="398" t="n"/>
      <c r="HM3313" s="5" t="n"/>
      <c r="HN3313" s="5" t="n"/>
      <c r="HO3313" s="5" t="n"/>
      <c r="HP3313" s="5" t="n"/>
      <c r="HQ3313" s="5" t="n"/>
      <c r="HR3313" s="5" t="n"/>
      <c r="HS3313" s="5" t="n"/>
    </row>
    <row r="3314">
      <c r="C3314" s="2" t="n"/>
      <c r="G3314" s="480" t="n"/>
      <c r="H3314" s="2" t="n"/>
      <c r="I3314" s="2" t="n"/>
      <c r="K3314" s="480" t="n"/>
      <c r="L3314" s="480" t="n"/>
      <c r="M3314" s="480" t="n"/>
      <c r="N3314" s="490" t="n"/>
      <c r="O3314" s="398" t="n"/>
      <c r="HM3314" s="5" t="n"/>
      <c r="HN3314" s="5" t="n"/>
      <c r="HO3314" s="5" t="n"/>
      <c r="HP3314" s="5" t="n"/>
      <c r="HQ3314" s="5" t="n"/>
      <c r="HR3314" s="5" t="n"/>
      <c r="HS3314" s="5" t="n"/>
    </row>
    <row r="3315">
      <c r="C3315" s="2" t="n"/>
      <c r="G3315" s="480" t="n"/>
      <c r="H3315" s="2" t="n"/>
      <c r="I3315" s="2" t="n"/>
      <c r="K3315" s="480" t="n"/>
      <c r="L3315" s="480" t="n"/>
      <c r="M3315" s="480" t="n"/>
      <c r="N3315" s="490" t="n"/>
      <c r="O3315" s="398" t="n"/>
      <c r="HM3315" s="5" t="n"/>
      <c r="HN3315" s="5" t="n"/>
      <c r="HO3315" s="5" t="n"/>
      <c r="HP3315" s="5" t="n"/>
      <c r="HQ3315" s="5" t="n"/>
      <c r="HR3315" s="5" t="n"/>
      <c r="HS3315" s="5" t="n"/>
    </row>
    <row r="3316">
      <c r="C3316" s="2" t="n"/>
      <c r="G3316" s="480" t="n"/>
      <c r="H3316" s="2" t="n"/>
      <c r="I3316" s="2" t="n"/>
      <c r="K3316" s="480" t="n"/>
      <c r="L3316" s="480" t="n"/>
      <c r="M3316" s="480" t="n"/>
      <c r="N3316" s="490" t="n"/>
      <c r="O3316" s="398" t="n"/>
      <c r="HM3316" s="5" t="n"/>
      <c r="HN3316" s="5" t="n"/>
      <c r="HO3316" s="5" t="n"/>
      <c r="HP3316" s="5" t="n"/>
      <c r="HQ3316" s="5" t="n"/>
      <c r="HR3316" s="5" t="n"/>
      <c r="HS3316" s="5" t="n"/>
    </row>
    <row r="3317">
      <c r="C3317" s="2" t="n"/>
      <c r="G3317" s="480" t="n"/>
      <c r="H3317" s="2" t="n"/>
      <c r="I3317" s="2" t="n"/>
      <c r="K3317" s="480" t="n"/>
      <c r="L3317" s="480" t="n"/>
      <c r="M3317" s="480" t="n"/>
      <c r="N3317" s="490" t="n"/>
      <c r="O3317" s="398" t="n"/>
      <c r="HM3317" s="5" t="n"/>
      <c r="HN3317" s="5" t="n"/>
      <c r="HO3317" s="5" t="n"/>
      <c r="HP3317" s="5" t="n"/>
      <c r="HQ3317" s="5" t="n"/>
      <c r="HR3317" s="5" t="n"/>
      <c r="HS3317" s="5" t="n"/>
    </row>
    <row r="3318">
      <c r="C3318" s="2" t="n"/>
      <c r="G3318" s="480" t="n"/>
      <c r="H3318" s="2" t="n"/>
      <c r="I3318" s="2" t="n"/>
      <c r="K3318" s="480" t="n"/>
      <c r="L3318" s="480" t="n"/>
      <c r="M3318" s="480" t="n"/>
      <c r="N3318" s="490" t="n"/>
      <c r="O3318" s="398" t="n"/>
      <c r="HM3318" s="5" t="n"/>
      <c r="HN3318" s="5" t="n"/>
      <c r="HO3318" s="5" t="n"/>
      <c r="HP3318" s="5" t="n"/>
      <c r="HQ3318" s="5" t="n"/>
      <c r="HR3318" s="5" t="n"/>
      <c r="HS3318" s="5" t="n"/>
    </row>
    <row r="3319">
      <c r="C3319" s="2" t="n"/>
      <c r="G3319" s="480" t="n"/>
      <c r="H3319" s="2" t="n"/>
      <c r="I3319" s="2" t="n"/>
      <c r="K3319" s="480" t="n"/>
      <c r="L3319" s="480" t="n"/>
      <c r="M3319" s="480" t="n"/>
      <c r="N3319" s="490" t="n"/>
      <c r="O3319" s="398" t="n"/>
      <c r="HM3319" s="5" t="n"/>
      <c r="HN3319" s="5" t="n"/>
      <c r="HO3319" s="5" t="n"/>
      <c r="HP3319" s="5" t="n"/>
      <c r="HQ3319" s="5" t="n"/>
      <c r="HR3319" s="5" t="n"/>
      <c r="HS3319" s="5" t="n"/>
    </row>
    <row r="3320">
      <c r="C3320" s="2" t="n"/>
      <c r="G3320" s="480" t="n"/>
      <c r="H3320" s="2" t="n"/>
      <c r="I3320" s="2" t="n"/>
      <c r="K3320" s="480" t="n"/>
      <c r="L3320" s="480" t="n"/>
      <c r="M3320" s="480" t="n"/>
      <c r="N3320" s="490" t="n"/>
      <c r="O3320" s="398" t="n"/>
      <c r="HM3320" s="5" t="n"/>
      <c r="HN3320" s="5" t="n"/>
      <c r="HO3320" s="5" t="n"/>
      <c r="HP3320" s="5" t="n"/>
      <c r="HQ3320" s="5" t="n"/>
      <c r="HR3320" s="5" t="n"/>
      <c r="HS3320" s="5" t="n"/>
    </row>
    <row r="3321">
      <c r="C3321" s="2" t="n"/>
      <c r="G3321" s="480" t="n"/>
      <c r="H3321" s="2" t="n"/>
      <c r="I3321" s="2" t="n"/>
      <c r="K3321" s="480" t="n"/>
      <c r="L3321" s="480" t="n"/>
      <c r="M3321" s="480" t="n"/>
      <c r="N3321" s="490" t="n"/>
      <c r="O3321" s="398" t="n"/>
      <c r="HM3321" s="5" t="n"/>
      <c r="HN3321" s="5" t="n"/>
      <c r="HO3321" s="5" t="n"/>
      <c r="HP3321" s="5" t="n"/>
      <c r="HQ3321" s="5" t="n"/>
      <c r="HR3321" s="5" t="n"/>
      <c r="HS3321" s="5" t="n"/>
    </row>
    <row r="3322">
      <c r="C3322" s="2" t="n"/>
      <c r="G3322" s="480" t="n"/>
      <c r="H3322" s="2" t="n"/>
      <c r="I3322" s="2" t="n"/>
      <c r="K3322" s="480" t="n"/>
      <c r="L3322" s="480" t="n"/>
      <c r="M3322" s="480" t="n"/>
      <c r="N3322" s="490" t="n"/>
      <c r="O3322" s="398" t="n"/>
      <c r="HM3322" s="5" t="n"/>
      <c r="HN3322" s="5" t="n"/>
      <c r="HO3322" s="5" t="n"/>
      <c r="HP3322" s="5" t="n"/>
      <c r="HQ3322" s="5" t="n"/>
      <c r="HR3322" s="5" t="n"/>
      <c r="HS3322" s="5" t="n"/>
    </row>
    <row r="3323">
      <c r="C3323" s="2" t="n"/>
      <c r="G3323" s="480" t="n"/>
      <c r="H3323" s="2" t="n"/>
      <c r="I3323" s="2" t="n"/>
      <c r="K3323" s="480" t="n"/>
      <c r="L3323" s="480" t="n"/>
      <c r="M3323" s="480" t="n"/>
      <c r="N3323" s="490" t="n"/>
      <c r="O3323" s="398" t="n"/>
      <c r="HM3323" s="5" t="n"/>
      <c r="HN3323" s="5" t="n"/>
      <c r="HO3323" s="5" t="n"/>
      <c r="HP3323" s="5" t="n"/>
      <c r="HQ3323" s="5" t="n"/>
      <c r="HR3323" s="5" t="n"/>
      <c r="HS3323" s="5" t="n"/>
    </row>
    <row r="3324">
      <c r="C3324" s="2" t="n"/>
      <c r="G3324" s="480" t="n"/>
      <c r="H3324" s="2" t="n"/>
      <c r="I3324" s="2" t="n"/>
      <c r="K3324" s="480" t="n"/>
      <c r="L3324" s="480" t="n"/>
      <c r="M3324" s="480" t="n"/>
      <c r="N3324" s="490" t="n"/>
      <c r="O3324" s="398" t="n"/>
      <c r="HM3324" s="5" t="n"/>
      <c r="HN3324" s="5" t="n"/>
      <c r="HO3324" s="5" t="n"/>
      <c r="HP3324" s="5" t="n"/>
      <c r="HQ3324" s="5" t="n"/>
      <c r="HR3324" s="5" t="n"/>
      <c r="HS3324" s="5" t="n"/>
    </row>
    <row r="3325">
      <c r="C3325" s="2" t="n"/>
      <c r="G3325" s="480" t="n"/>
      <c r="H3325" s="2" t="n"/>
      <c r="I3325" s="2" t="n"/>
      <c r="K3325" s="480" t="n"/>
      <c r="L3325" s="480" t="n"/>
      <c r="M3325" s="480" t="n"/>
      <c r="N3325" s="490" t="n"/>
      <c r="O3325" s="398" t="n"/>
      <c r="HM3325" s="5" t="n"/>
      <c r="HN3325" s="5" t="n"/>
      <c r="HO3325" s="5" t="n"/>
      <c r="HP3325" s="5" t="n"/>
      <c r="HQ3325" s="5" t="n"/>
      <c r="HR3325" s="5" t="n"/>
      <c r="HS3325" s="5" t="n"/>
    </row>
    <row r="3326">
      <c r="C3326" s="2" t="n"/>
      <c r="G3326" s="480" t="n"/>
      <c r="H3326" s="2" t="n"/>
      <c r="I3326" s="2" t="n"/>
      <c r="K3326" s="480" t="n"/>
      <c r="L3326" s="480" t="n"/>
      <c r="M3326" s="480" t="n"/>
      <c r="N3326" s="490" t="n"/>
      <c r="O3326" s="398" t="n"/>
      <c r="HM3326" s="5" t="n"/>
      <c r="HN3326" s="5" t="n"/>
      <c r="HO3326" s="5" t="n"/>
      <c r="HP3326" s="5" t="n"/>
      <c r="HQ3326" s="5" t="n"/>
      <c r="HR3326" s="5" t="n"/>
      <c r="HS3326" s="5" t="n"/>
    </row>
    <row r="3327">
      <c r="C3327" s="2" t="n"/>
      <c r="G3327" s="480" t="n"/>
      <c r="H3327" s="2" t="n"/>
      <c r="I3327" s="2" t="n"/>
      <c r="K3327" s="480" t="n"/>
      <c r="L3327" s="480" t="n"/>
      <c r="M3327" s="480" t="n"/>
      <c r="N3327" s="490" t="n"/>
      <c r="O3327" s="398" t="n"/>
      <c r="HM3327" s="5" t="n"/>
      <c r="HN3327" s="5" t="n"/>
      <c r="HO3327" s="5" t="n"/>
      <c r="HP3327" s="5" t="n"/>
      <c r="HQ3327" s="5" t="n"/>
      <c r="HR3327" s="5" t="n"/>
      <c r="HS3327" s="5" t="n"/>
    </row>
    <row r="3328">
      <c r="C3328" s="2" t="n"/>
      <c r="G3328" s="480" t="n"/>
      <c r="H3328" s="2" t="n"/>
      <c r="I3328" s="2" t="n"/>
      <c r="K3328" s="480" t="n"/>
      <c r="L3328" s="480" t="n"/>
      <c r="M3328" s="480" t="n"/>
      <c r="N3328" s="490" t="n"/>
      <c r="O3328" s="398" t="n"/>
      <c r="HM3328" s="5" t="n"/>
      <c r="HN3328" s="5" t="n"/>
      <c r="HO3328" s="5" t="n"/>
      <c r="HP3328" s="5" t="n"/>
      <c r="HQ3328" s="5" t="n"/>
      <c r="HR3328" s="5" t="n"/>
      <c r="HS3328" s="5" t="n"/>
    </row>
    <row r="3329">
      <c r="C3329" s="2" t="n"/>
      <c r="G3329" s="480" t="n"/>
      <c r="H3329" s="2" t="n"/>
      <c r="I3329" s="2" t="n"/>
      <c r="K3329" s="480" t="n"/>
      <c r="L3329" s="480" t="n"/>
      <c r="M3329" s="480" t="n"/>
      <c r="N3329" s="490" t="n"/>
      <c r="O3329" s="398" t="n"/>
      <c r="HM3329" s="5" t="n"/>
      <c r="HN3329" s="5" t="n"/>
      <c r="HO3329" s="5" t="n"/>
      <c r="HP3329" s="5" t="n"/>
      <c r="HQ3329" s="5" t="n"/>
      <c r="HR3329" s="5" t="n"/>
      <c r="HS3329" s="5" t="n"/>
    </row>
    <row r="3330">
      <c r="C3330" s="2" t="n"/>
      <c r="G3330" s="480" t="n"/>
      <c r="H3330" s="2" t="n"/>
      <c r="I3330" s="2" t="n"/>
      <c r="K3330" s="480" t="n"/>
      <c r="L3330" s="480" t="n"/>
      <c r="M3330" s="480" t="n"/>
      <c r="N3330" s="490" t="n"/>
      <c r="O3330" s="398" t="n"/>
      <c r="HM3330" s="5" t="n"/>
      <c r="HN3330" s="5" t="n"/>
      <c r="HO3330" s="5" t="n"/>
      <c r="HP3330" s="5" t="n"/>
      <c r="HQ3330" s="5" t="n"/>
      <c r="HR3330" s="5" t="n"/>
      <c r="HS3330" s="5" t="n"/>
    </row>
    <row r="3331">
      <c r="C3331" s="2" t="n"/>
      <c r="G3331" s="480" t="n"/>
      <c r="H3331" s="2" t="n"/>
      <c r="I3331" s="2" t="n"/>
      <c r="K3331" s="480" t="n"/>
      <c r="L3331" s="480" t="n"/>
      <c r="M3331" s="480" t="n"/>
      <c r="N3331" s="490" t="n"/>
      <c r="O3331" s="398" t="n"/>
      <c r="HM3331" s="5" t="n"/>
      <c r="HN3331" s="5" t="n"/>
      <c r="HO3331" s="5" t="n"/>
      <c r="HP3331" s="5" t="n"/>
      <c r="HQ3331" s="5" t="n"/>
      <c r="HR3331" s="5" t="n"/>
      <c r="HS3331" s="5" t="n"/>
    </row>
    <row r="3332">
      <c r="C3332" s="2" t="n"/>
      <c r="G3332" s="480" t="n"/>
      <c r="H3332" s="2" t="n"/>
      <c r="I3332" s="2" t="n"/>
      <c r="K3332" s="480" t="n"/>
      <c r="L3332" s="480" t="n"/>
      <c r="M3332" s="480" t="n"/>
      <c r="N3332" s="490" t="n"/>
      <c r="O3332" s="398" t="n"/>
      <c r="HM3332" s="5" t="n"/>
      <c r="HN3332" s="5" t="n"/>
      <c r="HO3332" s="5" t="n"/>
      <c r="HP3332" s="5" t="n"/>
      <c r="HQ3332" s="5" t="n"/>
      <c r="HR3332" s="5" t="n"/>
      <c r="HS3332" s="5" t="n"/>
    </row>
    <row r="3333">
      <c r="C3333" s="2" t="n"/>
      <c r="G3333" s="480" t="n"/>
      <c r="H3333" s="2" t="n"/>
      <c r="I3333" s="2" t="n"/>
      <c r="K3333" s="480" t="n"/>
      <c r="L3333" s="480" t="n"/>
      <c r="M3333" s="480" t="n"/>
      <c r="N3333" s="490" t="n"/>
      <c r="O3333" s="398" t="n"/>
      <c r="HM3333" s="5" t="n"/>
      <c r="HN3333" s="5" t="n"/>
      <c r="HO3333" s="5" t="n"/>
      <c r="HP3333" s="5" t="n"/>
      <c r="HQ3333" s="5" t="n"/>
      <c r="HR3333" s="5" t="n"/>
      <c r="HS3333" s="5" t="n"/>
    </row>
    <row r="3334">
      <c r="C3334" s="2" t="n"/>
      <c r="G3334" s="480" t="n"/>
      <c r="H3334" s="2" t="n"/>
      <c r="I3334" s="2" t="n"/>
      <c r="K3334" s="480" t="n"/>
      <c r="L3334" s="480" t="n"/>
      <c r="M3334" s="480" t="n"/>
      <c r="N3334" s="490" t="n"/>
      <c r="O3334" s="398" t="n"/>
      <c r="HM3334" s="5" t="n"/>
      <c r="HN3334" s="5" t="n"/>
      <c r="HO3334" s="5" t="n"/>
      <c r="HP3334" s="5" t="n"/>
      <c r="HQ3334" s="5" t="n"/>
      <c r="HR3334" s="5" t="n"/>
      <c r="HS3334" s="5" t="n"/>
    </row>
    <row r="3335">
      <c r="C3335" s="2" t="n"/>
      <c r="G3335" s="480" t="n"/>
      <c r="H3335" s="2" t="n"/>
      <c r="I3335" s="2" t="n"/>
      <c r="K3335" s="480" t="n"/>
      <c r="L3335" s="480" t="n"/>
      <c r="M3335" s="480" t="n"/>
      <c r="N3335" s="490" t="n"/>
      <c r="O3335" s="398" t="n"/>
      <c r="HM3335" s="5" t="n"/>
      <c r="HN3335" s="5" t="n"/>
      <c r="HO3335" s="5" t="n"/>
      <c r="HP3335" s="5" t="n"/>
      <c r="HQ3335" s="5" t="n"/>
      <c r="HR3335" s="5" t="n"/>
      <c r="HS3335" s="5" t="n"/>
    </row>
    <row r="3336">
      <c r="C3336" s="2" t="n"/>
      <c r="G3336" s="480" t="n"/>
      <c r="H3336" s="2" t="n"/>
      <c r="I3336" s="2" t="n"/>
      <c r="K3336" s="480" t="n"/>
      <c r="L3336" s="480" t="n"/>
      <c r="M3336" s="480" t="n"/>
      <c r="N3336" s="490" t="n"/>
      <c r="O3336" s="398" t="n"/>
      <c r="HM3336" s="5" t="n"/>
      <c r="HN3336" s="5" t="n"/>
      <c r="HO3336" s="5" t="n"/>
      <c r="HP3336" s="5" t="n"/>
      <c r="HQ3336" s="5" t="n"/>
      <c r="HR3336" s="5" t="n"/>
      <c r="HS3336" s="5" t="n"/>
    </row>
    <row r="3337">
      <c r="C3337" s="2" t="n"/>
      <c r="G3337" s="480" t="n"/>
      <c r="H3337" s="2" t="n"/>
      <c r="I3337" s="2" t="n"/>
      <c r="K3337" s="480" t="n"/>
      <c r="L3337" s="480" t="n"/>
      <c r="M3337" s="480" t="n"/>
      <c r="N3337" s="490" t="n"/>
      <c r="O3337" s="398" t="n"/>
      <c r="HM3337" s="5" t="n"/>
      <c r="HN3337" s="5" t="n"/>
      <c r="HO3337" s="5" t="n"/>
      <c r="HP3337" s="5" t="n"/>
      <c r="HQ3337" s="5" t="n"/>
      <c r="HR3337" s="5" t="n"/>
      <c r="HS3337" s="5" t="n"/>
    </row>
    <row r="3338">
      <c r="C3338" s="2" t="n"/>
      <c r="G3338" s="480" t="n"/>
      <c r="H3338" s="2" t="n"/>
      <c r="I3338" s="2" t="n"/>
      <c r="K3338" s="480" t="n"/>
      <c r="L3338" s="480" t="n"/>
      <c r="M3338" s="480" t="n"/>
      <c r="N3338" s="490" t="n"/>
      <c r="O3338" s="398" t="n"/>
      <c r="HM3338" s="5" t="n"/>
      <c r="HN3338" s="5" t="n"/>
      <c r="HO3338" s="5" t="n"/>
      <c r="HP3338" s="5" t="n"/>
      <c r="HQ3338" s="5" t="n"/>
      <c r="HR3338" s="5" t="n"/>
      <c r="HS3338" s="5" t="n"/>
    </row>
    <row r="3339">
      <c r="C3339" s="2" t="n"/>
      <c r="G3339" s="480" t="n"/>
      <c r="H3339" s="2" t="n"/>
      <c r="I3339" s="2" t="n"/>
      <c r="K3339" s="480" t="n"/>
      <c r="L3339" s="480" t="n"/>
      <c r="M3339" s="480" t="n"/>
      <c r="N3339" s="490" t="n"/>
      <c r="O3339" s="398" t="n"/>
      <c r="HM3339" s="5" t="n"/>
      <c r="HN3339" s="5" t="n"/>
      <c r="HO3339" s="5" t="n"/>
      <c r="HP3339" s="5" t="n"/>
      <c r="HQ3339" s="5" t="n"/>
      <c r="HR3339" s="5" t="n"/>
      <c r="HS3339" s="5" t="n"/>
    </row>
    <row r="3340">
      <c r="C3340" s="2" t="n"/>
      <c r="G3340" s="480" t="n"/>
      <c r="H3340" s="2" t="n"/>
      <c r="I3340" s="2" t="n"/>
      <c r="K3340" s="480" t="n"/>
      <c r="L3340" s="480" t="n"/>
      <c r="M3340" s="480" t="n"/>
      <c r="N3340" s="490" t="n"/>
      <c r="O3340" s="398" t="n"/>
      <c r="HM3340" s="5" t="n"/>
      <c r="HN3340" s="5" t="n"/>
      <c r="HO3340" s="5" t="n"/>
      <c r="HP3340" s="5" t="n"/>
      <c r="HQ3340" s="5" t="n"/>
      <c r="HR3340" s="5" t="n"/>
      <c r="HS3340" s="5" t="n"/>
    </row>
    <row r="3341">
      <c r="C3341" s="2" t="n"/>
      <c r="G3341" s="480" t="n"/>
      <c r="H3341" s="2" t="n"/>
      <c r="I3341" s="2" t="n"/>
      <c r="K3341" s="480" t="n"/>
      <c r="L3341" s="480" t="n"/>
      <c r="M3341" s="480" t="n"/>
      <c r="N3341" s="490" t="n"/>
      <c r="O3341" s="398" t="n"/>
      <c r="HM3341" s="5" t="n"/>
      <c r="HN3341" s="5" t="n"/>
      <c r="HO3341" s="5" t="n"/>
      <c r="HP3341" s="5" t="n"/>
      <c r="HQ3341" s="5" t="n"/>
      <c r="HR3341" s="5" t="n"/>
      <c r="HS3341" s="5" t="n"/>
    </row>
    <row r="3342">
      <c r="C3342" s="2" t="n"/>
      <c r="G3342" s="480" t="n"/>
      <c r="H3342" s="2" t="n"/>
      <c r="I3342" s="2" t="n"/>
      <c r="K3342" s="480" t="n"/>
      <c r="L3342" s="480" t="n"/>
      <c r="M3342" s="480" t="n"/>
      <c r="N3342" s="490" t="n"/>
      <c r="O3342" s="398" t="n"/>
      <c r="HM3342" s="5" t="n"/>
      <c r="HN3342" s="5" t="n"/>
      <c r="HO3342" s="5" t="n"/>
      <c r="HP3342" s="5" t="n"/>
      <c r="HQ3342" s="5" t="n"/>
      <c r="HR3342" s="5" t="n"/>
      <c r="HS3342" s="5" t="n"/>
    </row>
    <row r="3343">
      <c r="C3343" s="2" t="n"/>
      <c r="G3343" s="480" t="n"/>
      <c r="H3343" s="2" t="n"/>
      <c r="I3343" s="2" t="n"/>
      <c r="K3343" s="480" t="n"/>
      <c r="L3343" s="480" t="n"/>
      <c r="M3343" s="480" t="n"/>
      <c r="N3343" s="490" t="n"/>
      <c r="O3343" s="398" t="n"/>
      <c r="HM3343" s="5" t="n"/>
      <c r="HN3343" s="5" t="n"/>
      <c r="HO3343" s="5" t="n"/>
      <c r="HP3343" s="5" t="n"/>
      <c r="HQ3343" s="5" t="n"/>
      <c r="HR3343" s="5" t="n"/>
      <c r="HS3343" s="5" t="n"/>
    </row>
    <row r="3344">
      <c r="C3344" s="2" t="n"/>
      <c r="G3344" s="480" t="n"/>
      <c r="H3344" s="2" t="n"/>
      <c r="I3344" s="2" t="n"/>
      <c r="K3344" s="480" t="n"/>
      <c r="L3344" s="480" t="n"/>
      <c r="M3344" s="480" t="n"/>
      <c r="N3344" s="490" t="n"/>
      <c r="O3344" s="398" t="n"/>
      <c r="HM3344" s="5" t="n"/>
      <c r="HN3344" s="5" t="n"/>
      <c r="HO3344" s="5" t="n"/>
      <c r="HP3344" s="5" t="n"/>
      <c r="HQ3344" s="5" t="n"/>
      <c r="HR3344" s="5" t="n"/>
      <c r="HS3344" s="5" t="n"/>
    </row>
    <row r="3345">
      <c r="C3345" s="2" t="n"/>
      <c r="G3345" s="480" t="n"/>
      <c r="H3345" s="2" t="n"/>
      <c r="I3345" s="2" t="n"/>
      <c r="K3345" s="480" t="n"/>
      <c r="L3345" s="480" t="n"/>
      <c r="M3345" s="480" t="n"/>
      <c r="N3345" s="490" t="n"/>
      <c r="O3345" s="398" t="n"/>
      <c r="HM3345" s="5" t="n"/>
      <c r="HN3345" s="5" t="n"/>
      <c r="HO3345" s="5" t="n"/>
      <c r="HP3345" s="5" t="n"/>
      <c r="HQ3345" s="5" t="n"/>
      <c r="HR3345" s="5" t="n"/>
      <c r="HS3345" s="5" t="n"/>
    </row>
    <row r="3346">
      <c r="C3346" s="2" t="n"/>
      <c r="G3346" s="480" t="n"/>
      <c r="H3346" s="2" t="n"/>
      <c r="I3346" s="2" t="n"/>
      <c r="K3346" s="480" t="n"/>
      <c r="L3346" s="480" t="n"/>
      <c r="M3346" s="480" t="n"/>
      <c r="N3346" s="490" t="n"/>
      <c r="O3346" s="398" t="n"/>
      <c r="HM3346" s="5" t="n"/>
      <c r="HN3346" s="5" t="n"/>
      <c r="HO3346" s="5" t="n"/>
      <c r="HP3346" s="5" t="n"/>
      <c r="HQ3346" s="5" t="n"/>
      <c r="HR3346" s="5" t="n"/>
      <c r="HS3346" s="5" t="n"/>
    </row>
    <row r="3347">
      <c r="C3347" s="2" t="n"/>
      <c r="G3347" s="480" t="n"/>
      <c r="H3347" s="2" t="n"/>
      <c r="I3347" s="2" t="n"/>
      <c r="K3347" s="480" t="n"/>
      <c r="L3347" s="480" t="n"/>
      <c r="M3347" s="480" t="n"/>
      <c r="N3347" s="490" t="n"/>
      <c r="O3347" s="398" t="n"/>
      <c r="HM3347" s="5" t="n"/>
      <c r="HN3347" s="5" t="n"/>
      <c r="HO3347" s="5" t="n"/>
      <c r="HP3347" s="5" t="n"/>
      <c r="HQ3347" s="5" t="n"/>
      <c r="HR3347" s="5" t="n"/>
      <c r="HS3347" s="5" t="n"/>
    </row>
    <row r="3348">
      <c r="C3348" s="2" t="n"/>
      <c r="G3348" s="480" t="n"/>
      <c r="H3348" s="2" t="n"/>
      <c r="I3348" s="2" t="n"/>
      <c r="K3348" s="480" t="n"/>
      <c r="L3348" s="480" t="n"/>
      <c r="M3348" s="480" t="n"/>
      <c r="N3348" s="490" t="n"/>
      <c r="O3348" s="398" t="n"/>
      <c r="HM3348" s="5" t="n"/>
      <c r="HN3348" s="5" t="n"/>
      <c r="HO3348" s="5" t="n"/>
      <c r="HP3348" s="5" t="n"/>
      <c r="HQ3348" s="5" t="n"/>
      <c r="HR3348" s="5" t="n"/>
      <c r="HS3348" s="5" t="n"/>
    </row>
    <row r="3349">
      <c r="C3349" s="2" t="n"/>
      <c r="G3349" s="480" t="n"/>
      <c r="H3349" s="2" t="n"/>
      <c r="I3349" s="2" t="n"/>
      <c r="K3349" s="480" t="n"/>
      <c r="L3349" s="480" t="n"/>
      <c r="M3349" s="480" t="n"/>
      <c r="N3349" s="490" t="n"/>
      <c r="O3349" s="398" t="n"/>
      <c r="HM3349" s="5" t="n"/>
      <c r="HN3349" s="5" t="n"/>
      <c r="HO3349" s="5" t="n"/>
      <c r="HP3349" s="5" t="n"/>
      <c r="HQ3349" s="5" t="n"/>
      <c r="HR3349" s="5" t="n"/>
      <c r="HS3349" s="5" t="n"/>
    </row>
    <row r="3350">
      <c r="C3350" s="2" t="n"/>
      <c r="G3350" s="480" t="n"/>
      <c r="H3350" s="2" t="n"/>
      <c r="I3350" s="2" t="n"/>
      <c r="K3350" s="480" t="n"/>
      <c r="L3350" s="480" t="n"/>
      <c r="M3350" s="480" t="n"/>
      <c r="N3350" s="490" t="n"/>
      <c r="O3350" s="398" t="n"/>
      <c r="HM3350" s="5" t="n"/>
      <c r="HN3350" s="5" t="n"/>
      <c r="HO3350" s="5" t="n"/>
      <c r="HP3350" s="5" t="n"/>
      <c r="HQ3350" s="5" t="n"/>
      <c r="HR3350" s="5" t="n"/>
      <c r="HS3350" s="5" t="n"/>
    </row>
    <row r="3351">
      <c r="C3351" s="2" t="n"/>
      <c r="G3351" s="480" t="n"/>
      <c r="H3351" s="2" t="n"/>
      <c r="I3351" s="2" t="n"/>
      <c r="K3351" s="480" t="n"/>
      <c r="L3351" s="480" t="n"/>
      <c r="M3351" s="480" t="n"/>
      <c r="N3351" s="490" t="n"/>
      <c r="O3351" s="398" t="n"/>
      <c r="HM3351" s="5" t="n"/>
      <c r="HN3351" s="5" t="n"/>
      <c r="HO3351" s="5" t="n"/>
      <c r="HP3351" s="5" t="n"/>
      <c r="HQ3351" s="5" t="n"/>
      <c r="HR3351" s="5" t="n"/>
      <c r="HS3351" s="5" t="n"/>
    </row>
    <row r="3352">
      <c r="C3352" s="2" t="n"/>
      <c r="G3352" s="480" t="n"/>
      <c r="H3352" s="2" t="n"/>
      <c r="I3352" s="2" t="n"/>
      <c r="K3352" s="480" t="n"/>
      <c r="L3352" s="480" t="n"/>
      <c r="M3352" s="480" t="n"/>
      <c r="N3352" s="490" t="n"/>
      <c r="O3352" s="398" t="n"/>
      <c r="HM3352" s="5" t="n"/>
      <c r="HN3352" s="5" t="n"/>
      <c r="HO3352" s="5" t="n"/>
      <c r="HP3352" s="5" t="n"/>
      <c r="HQ3352" s="5" t="n"/>
      <c r="HR3352" s="5" t="n"/>
      <c r="HS3352" s="5" t="n"/>
    </row>
    <row r="3353">
      <c r="C3353" s="2" t="n"/>
      <c r="G3353" s="480" t="n"/>
      <c r="H3353" s="2" t="n"/>
      <c r="I3353" s="2" t="n"/>
      <c r="K3353" s="480" t="n"/>
      <c r="L3353" s="480" t="n"/>
      <c r="M3353" s="480" t="n"/>
      <c r="N3353" s="490" t="n"/>
      <c r="O3353" s="398" t="n"/>
      <c r="HM3353" s="5" t="n"/>
      <c r="HN3353" s="5" t="n"/>
      <c r="HO3353" s="5" t="n"/>
      <c r="HP3353" s="5" t="n"/>
      <c r="HQ3353" s="5" t="n"/>
      <c r="HR3353" s="5" t="n"/>
      <c r="HS3353" s="5" t="n"/>
    </row>
    <row r="3354">
      <c r="C3354" s="2" t="n"/>
      <c r="G3354" s="480" t="n"/>
      <c r="H3354" s="2" t="n"/>
      <c r="I3354" s="2" t="n"/>
      <c r="K3354" s="480" t="n"/>
      <c r="L3354" s="480" t="n"/>
      <c r="M3354" s="480" t="n"/>
      <c r="N3354" s="490" t="n"/>
      <c r="O3354" s="398" t="n"/>
      <c r="HM3354" s="5" t="n"/>
      <c r="HN3354" s="5" t="n"/>
      <c r="HO3354" s="5" t="n"/>
      <c r="HP3354" s="5" t="n"/>
      <c r="HQ3354" s="5" t="n"/>
      <c r="HR3354" s="5" t="n"/>
      <c r="HS3354" s="5" t="n"/>
    </row>
    <row r="3355">
      <c r="C3355" s="2" t="n"/>
      <c r="G3355" s="480" t="n"/>
      <c r="H3355" s="2" t="n"/>
      <c r="I3355" s="2" t="n"/>
      <c r="K3355" s="480" t="n"/>
      <c r="L3355" s="480" t="n"/>
      <c r="M3355" s="480" t="n"/>
      <c r="N3355" s="490" t="n"/>
      <c r="O3355" s="398" t="n"/>
      <c r="HM3355" s="5" t="n"/>
      <c r="HN3355" s="5" t="n"/>
      <c r="HO3355" s="5" t="n"/>
      <c r="HP3355" s="5" t="n"/>
      <c r="HQ3355" s="5" t="n"/>
      <c r="HR3355" s="5" t="n"/>
      <c r="HS3355" s="5" t="n"/>
    </row>
    <row r="3356">
      <c r="C3356" s="2" t="n"/>
      <c r="G3356" s="480" t="n"/>
      <c r="H3356" s="2" t="n"/>
      <c r="I3356" s="2" t="n"/>
      <c r="K3356" s="480" t="n"/>
      <c r="L3356" s="480" t="n"/>
      <c r="M3356" s="480" t="n"/>
      <c r="N3356" s="490" t="n"/>
      <c r="O3356" s="398" t="n"/>
      <c r="HM3356" s="5" t="n"/>
      <c r="HN3356" s="5" t="n"/>
      <c r="HO3356" s="5" t="n"/>
      <c r="HP3356" s="5" t="n"/>
      <c r="HQ3356" s="5" t="n"/>
      <c r="HR3356" s="5" t="n"/>
      <c r="HS3356" s="5" t="n"/>
    </row>
    <row r="3357">
      <c r="C3357" s="2" t="n"/>
      <c r="G3357" s="480" t="n"/>
      <c r="H3357" s="2" t="n"/>
      <c r="I3357" s="2" t="n"/>
      <c r="K3357" s="480" t="n"/>
      <c r="L3357" s="480" t="n"/>
      <c r="M3357" s="480" t="n"/>
      <c r="N3357" s="490" t="n"/>
      <c r="O3357" s="398" t="n"/>
      <c r="HM3357" s="5" t="n"/>
      <c r="HN3357" s="5" t="n"/>
      <c r="HO3357" s="5" t="n"/>
      <c r="HP3357" s="5" t="n"/>
      <c r="HQ3357" s="5" t="n"/>
      <c r="HR3357" s="5" t="n"/>
      <c r="HS3357" s="5" t="n"/>
    </row>
    <row r="3358">
      <c r="C3358" s="2" t="n"/>
      <c r="G3358" s="480" t="n"/>
      <c r="H3358" s="2" t="n"/>
      <c r="I3358" s="2" t="n"/>
      <c r="K3358" s="480" t="n"/>
      <c r="L3358" s="480" t="n"/>
      <c r="M3358" s="480" t="n"/>
      <c r="N3358" s="490" t="n"/>
      <c r="O3358" s="398" t="n"/>
      <c r="HM3358" s="5" t="n"/>
      <c r="HN3358" s="5" t="n"/>
      <c r="HO3358" s="5" t="n"/>
      <c r="HP3358" s="5" t="n"/>
      <c r="HQ3358" s="5" t="n"/>
      <c r="HR3358" s="5" t="n"/>
      <c r="HS3358" s="5" t="n"/>
    </row>
    <row r="3359">
      <c r="C3359" s="2" t="n"/>
      <c r="G3359" s="480" t="n"/>
      <c r="H3359" s="2" t="n"/>
      <c r="I3359" s="2" t="n"/>
      <c r="K3359" s="480" t="n"/>
      <c r="L3359" s="480" t="n"/>
      <c r="M3359" s="480" t="n"/>
      <c r="N3359" s="490" t="n"/>
      <c r="O3359" s="398" t="n"/>
      <c r="HM3359" s="5" t="n"/>
      <c r="HN3359" s="5" t="n"/>
      <c r="HO3359" s="5" t="n"/>
      <c r="HP3359" s="5" t="n"/>
      <c r="HQ3359" s="5" t="n"/>
      <c r="HR3359" s="5" t="n"/>
      <c r="HS3359" s="5" t="n"/>
    </row>
    <row r="3360">
      <c r="C3360" s="2" t="n"/>
      <c r="G3360" s="480" t="n"/>
      <c r="H3360" s="2" t="n"/>
      <c r="I3360" s="2" t="n"/>
      <c r="K3360" s="480" t="n"/>
      <c r="L3360" s="480" t="n"/>
      <c r="M3360" s="480" t="n"/>
      <c r="N3360" s="490" t="n"/>
      <c r="O3360" s="398" t="n"/>
      <c r="HM3360" s="5" t="n"/>
      <c r="HN3360" s="5" t="n"/>
      <c r="HO3360" s="5" t="n"/>
      <c r="HP3360" s="5" t="n"/>
      <c r="HQ3360" s="5" t="n"/>
      <c r="HR3360" s="5" t="n"/>
      <c r="HS3360" s="5" t="n"/>
    </row>
    <row r="3361">
      <c r="C3361" s="2" t="n"/>
      <c r="G3361" s="480" t="n"/>
      <c r="H3361" s="2" t="n"/>
      <c r="I3361" s="2" t="n"/>
      <c r="K3361" s="480" t="n"/>
      <c r="L3361" s="480" t="n"/>
      <c r="M3361" s="480" t="n"/>
      <c r="N3361" s="490" t="n"/>
      <c r="O3361" s="398" t="n"/>
      <c r="HM3361" s="5" t="n"/>
      <c r="HN3361" s="5" t="n"/>
      <c r="HO3361" s="5" t="n"/>
      <c r="HP3361" s="5" t="n"/>
      <c r="HQ3361" s="5" t="n"/>
      <c r="HR3361" s="5" t="n"/>
      <c r="HS3361" s="5" t="n"/>
    </row>
    <row r="3362">
      <c r="C3362" s="2" t="n"/>
      <c r="G3362" s="480" t="n"/>
      <c r="H3362" s="2" t="n"/>
      <c r="I3362" s="2" t="n"/>
      <c r="K3362" s="480" t="n"/>
      <c r="L3362" s="480" t="n"/>
      <c r="M3362" s="480" t="n"/>
      <c r="N3362" s="490" t="n"/>
      <c r="O3362" s="398" t="n"/>
      <c r="HM3362" s="5" t="n"/>
      <c r="HN3362" s="5" t="n"/>
      <c r="HO3362" s="5" t="n"/>
      <c r="HP3362" s="5" t="n"/>
      <c r="HQ3362" s="5" t="n"/>
      <c r="HR3362" s="5" t="n"/>
      <c r="HS3362" s="5" t="n"/>
    </row>
    <row r="3363">
      <c r="C3363" s="2" t="n"/>
      <c r="G3363" s="480" t="n"/>
      <c r="H3363" s="2" t="n"/>
      <c r="I3363" s="2" t="n"/>
      <c r="K3363" s="480" t="n"/>
      <c r="L3363" s="480" t="n"/>
      <c r="M3363" s="480" t="n"/>
      <c r="N3363" s="490" t="n"/>
      <c r="O3363" s="398" t="n"/>
      <c r="HM3363" s="5" t="n"/>
      <c r="HN3363" s="5" t="n"/>
      <c r="HO3363" s="5" t="n"/>
      <c r="HP3363" s="5" t="n"/>
      <c r="HQ3363" s="5" t="n"/>
      <c r="HR3363" s="5" t="n"/>
      <c r="HS3363" s="5" t="n"/>
    </row>
    <row r="3364">
      <c r="C3364" s="2" t="n"/>
      <c r="G3364" s="480" t="n"/>
      <c r="H3364" s="2" t="n"/>
      <c r="I3364" s="2" t="n"/>
      <c r="K3364" s="480" t="n"/>
      <c r="L3364" s="480" t="n"/>
      <c r="M3364" s="480" t="n"/>
      <c r="N3364" s="490" t="n"/>
      <c r="O3364" s="398" t="n"/>
      <c r="HM3364" s="5" t="n"/>
      <c r="HN3364" s="5" t="n"/>
      <c r="HO3364" s="5" t="n"/>
      <c r="HP3364" s="5" t="n"/>
      <c r="HQ3364" s="5" t="n"/>
      <c r="HR3364" s="5" t="n"/>
      <c r="HS3364" s="5" t="n"/>
    </row>
    <row r="3365">
      <c r="C3365" s="2" t="n"/>
      <c r="G3365" s="480" t="n"/>
      <c r="H3365" s="2" t="n"/>
      <c r="I3365" s="2" t="n"/>
      <c r="K3365" s="480" t="n"/>
      <c r="L3365" s="480" t="n"/>
      <c r="M3365" s="480" t="n"/>
      <c r="N3365" s="490" t="n"/>
      <c r="O3365" s="398" t="n"/>
      <c r="HM3365" s="5" t="n"/>
      <c r="HN3365" s="5" t="n"/>
      <c r="HO3365" s="5" t="n"/>
      <c r="HP3365" s="5" t="n"/>
      <c r="HQ3365" s="5" t="n"/>
      <c r="HR3365" s="5" t="n"/>
      <c r="HS3365" s="5" t="n"/>
    </row>
    <row r="3366">
      <c r="C3366" s="2" t="n"/>
      <c r="G3366" s="480" t="n"/>
      <c r="H3366" s="2" t="n"/>
      <c r="I3366" s="2" t="n"/>
      <c r="K3366" s="480" t="n"/>
      <c r="L3366" s="480" t="n"/>
      <c r="M3366" s="480" t="n"/>
      <c r="N3366" s="490" t="n"/>
      <c r="O3366" s="398" t="n"/>
      <c r="HM3366" s="5" t="n"/>
      <c r="HN3366" s="5" t="n"/>
      <c r="HO3366" s="5" t="n"/>
      <c r="HP3366" s="5" t="n"/>
      <c r="HQ3366" s="5" t="n"/>
      <c r="HR3366" s="5" t="n"/>
      <c r="HS3366" s="5" t="n"/>
    </row>
    <row r="3367">
      <c r="C3367" s="2" t="n"/>
      <c r="G3367" s="480" t="n"/>
      <c r="H3367" s="2" t="n"/>
      <c r="I3367" s="2" t="n"/>
      <c r="K3367" s="480" t="n"/>
      <c r="L3367" s="480" t="n"/>
      <c r="M3367" s="480" t="n"/>
      <c r="N3367" s="490" t="n"/>
      <c r="O3367" s="398" t="n"/>
      <c r="HM3367" s="5" t="n"/>
      <c r="HN3367" s="5" t="n"/>
      <c r="HO3367" s="5" t="n"/>
      <c r="HP3367" s="5" t="n"/>
      <c r="HQ3367" s="5" t="n"/>
      <c r="HR3367" s="5" t="n"/>
      <c r="HS3367" s="5" t="n"/>
    </row>
    <row r="3368">
      <c r="C3368" s="2" t="n"/>
      <c r="G3368" s="480" t="n"/>
      <c r="H3368" s="2" t="n"/>
      <c r="I3368" s="2" t="n"/>
      <c r="K3368" s="480" t="n"/>
      <c r="L3368" s="480" t="n"/>
      <c r="M3368" s="480" t="n"/>
      <c r="N3368" s="490" t="n"/>
      <c r="O3368" s="398" t="n"/>
      <c r="HM3368" s="5" t="n"/>
      <c r="HN3368" s="5" t="n"/>
      <c r="HO3368" s="5" t="n"/>
      <c r="HP3368" s="5" t="n"/>
      <c r="HQ3368" s="5" t="n"/>
      <c r="HR3368" s="5" t="n"/>
      <c r="HS3368" s="5" t="n"/>
    </row>
    <row r="3369">
      <c r="C3369" s="2" t="n"/>
      <c r="G3369" s="480" t="n"/>
      <c r="H3369" s="2" t="n"/>
      <c r="I3369" s="2" t="n"/>
      <c r="K3369" s="480" t="n"/>
      <c r="L3369" s="480" t="n"/>
      <c r="M3369" s="480" t="n"/>
      <c r="N3369" s="490" t="n"/>
      <c r="O3369" s="398" t="n"/>
      <c r="HM3369" s="5" t="n"/>
      <c r="HN3369" s="5" t="n"/>
      <c r="HO3369" s="5" t="n"/>
      <c r="HP3369" s="5" t="n"/>
      <c r="HQ3369" s="5" t="n"/>
      <c r="HR3369" s="5" t="n"/>
      <c r="HS3369" s="5" t="n"/>
    </row>
    <row r="3370">
      <c r="C3370" s="2" t="n"/>
      <c r="G3370" s="480" t="n"/>
      <c r="H3370" s="2" t="n"/>
      <c r="I3370" s="2" t="n"/>
      <c r="K3370" s="480" t="n"/>
      <c r="L3370" s="480" t="n"/>
      <c r="M3370" s="480" t="n"/>
      <c r="N3370" s="490" t="n"/>
      <c r="O3370" s="398" t="n"/>
      <c r="HM3370" s="5" t="n"/>
      <c r="HN3370" s="5" t="n"/>
      <c r="HO3370" s="5" t="n"/>
      <c r="HP3370" s="5" t="n"/>
      <c r="HQ3370" s="5" t="n"/>
      <c r="HR3370" s="5" t="n"/>
      <c r="HS3370" s="5" t="n"/>
    </row>
    <row r="3371">
      <c r="C3371" s="2" t="n"/>
      <c r="G3371" s="480" t="n"/>
      <c r="H3371" s="2" t="n"/>
      <c r="I3371" s="2" t="n"/>
      <c r="K3371" s="480" t="n"/>
      <c r="L3371" s="480" t="n"/>
      <c r="M3371" s="480" t="n"/>
      <c r="N3371" s="490" t="n"/>
      <c r="O3371" s="398" t="n"/>
      <c r="HM3371" s="5" t="n"/>
      <c r="HN3371" s="5" t="n"/>
      <c r="HO3371" s="5" t="n"/>
      <c r="HP3371" s="5" t="n"/>
      <c r="HQ3371" s="5" t="n"/>
      <c r="HR3371" s="5" t="n"/>
      <c r="HS3371" s="5" t="n"/>
    </row>
    <row r="3372">
      <c r="C3372" s="2" t="n"/>
      <c r="G3372" s="480" t="n"/>
      <c r="H3372" s="2" t="n"/>
      <c r="I3372" s="2" t="n"/>
      <c r="K3372" s="480" t="n"/>
      <c r="L3372" s="480" t="n"/>
      <c r="M3372" s="480" t="n"/>
      <c r="N3372" s="490" t="n"/>
      <c r="O3372" s="398" t="n"/>
      <c r="HM3372" s="5" t="n"/>
      <c r="HN3372" s="5" t="n"/>
      <c r="HO3372" s="5" t="n"/>
      <c r="HP3372" s="5" t="n"/>
      <c r="HQ3372" s="5" t="n"/>
      <c r="HR3372" s="5" t="n"/>
      <c r="HS3372" s="5" t="n"/>
    </row>
    <row r="3373">
      <c r="C3373" s="2" t="n"/>
      <c r="G3373" s="480" t="n"/>
      <c r="H3373" s="2" t="n"/>
      <c r="I3373" s="2" t="n"/>
      <c r="K3373" s="480" t="n"/>
      <c r="L3373" s="480" t="n"/>
      <c r="M3373" s="480" t="n"/>
      <c r="N3373" s="490" t="n"/>
      <c r="O3373" s="398" t="n"/>
      <c r="HM3373" s="5" t="n"/>
      <c r="HN3373" s="5" t="n"/>
      <c r="HO3373" s="5" t="n"/>
      <c r="HP3373" s="5" t="n"/>
      <c r="HQ3373" s="5" t="n"/>
      <c r="HR3373" s="5" t="n"/>
      <c r="HS3373" s="5" t="n"/>
    </row>
    <row r="3374">
      <c r="C3374" s="2" t="n"/>
      <c r="G3374" s="480" t="n"/>
      <c r="H3374" s="2" t="n"/>
      <c r="I3374" s="2" t="n"/>
      <c r="K3374" s="480" t="n"/>
      <c r="L3374" s="480" t="n"/>
      <c r="M3374" s="480" t="n"/>
      <c r="N3374" s="490" t="n"/>
      <c r="O3374" s="398" t="n"/>
      <c r="HM3374" s="5" t="n"/>
      <c r="HN3374" s="5" t="n"/>
      <c r="HO3374" s="5" t="n"/>
      <c r="HP3374" s="5" t="n"/>
      <c r="HQ3374" s="5" t="n"/>
      <c r="HR3374" s="5" t="n"/>
      <c r="HS3374" s="5" t="n"/>
    </row>
    <row r="3375">
      <c r="C3375" s="2" t="n"/>
      <c r="G3375" s="480" t="n"/>
      <c r="H3375" s="2" t="n"/>
      <c r="I3375" s="2" t="n"/>
      <c r="K3375" s="480" t="n"/>
      <c r="L3375" s="480" t="n"/>
      <c r="M3375" s="480" t="n"/>
      <c r="N3375" s="490" t="n"/>
      <c r="O3375" s="398" t="n"/>
      <c r="HM3375" s="5" t="n"/>
      <c r="HN3375" s="5" t="n"/>
      <c r="HO3375" s="5" t="n"/>
      <c r="HP3375" s="5" t="n"/>
      <c r="HQ3375" s="5" t="n"/>
      <c r="HR3375" s="5" t="n"/>
      <c r="HS3375" s="5" t="n"/>
    </row>
    <row r="3376">
      <c r="C3376" s="2" t="n"/>
      <c r="G3376" s="480" t="n"/>
      <c r="H3376" s="2" t="n"/>
      <c r="I3376" s="2" t="n"/>
      <c r="K3376" s="480" t="n"/>
      <c r="L3376" s="480" t="n"/>
      <c r="M3376" s="480" t="n"/>
      <c r="N3376" s="490" t="n"/>
      <c r="O3376" s="398" t="n"/>
      <c r="HM3376" s="5" t="n"/>
      <c r="HN3376" s="5" t="n"/>
      <c r="HO3376" s="5" t="n"/>
      <c r="HP3376" s="5" t="n"/>
      <c r="HQ3376" s="5" t="n"/>
      <c r="HR3376" s="5" t="n"/>
      <c r="HS3376" s="5" t="n"/>
    </row>
    <row r="3377">
      <c r="C3377" s="2" t="n"/>
      <c r="G3377" s="480" t="n"/>
      <c r="H3377" s="2" t="n"/>
      <c r="I3377" s="2" t="n"/>
      <c r="K3377" s="480" t="n"/>
      <c r="L3377" s="480" t="n"/>
      <c r="M3377" s="480" t="n"/>
      <c r="N3377" s="490" t="n"/>
      <c r="O3377" s="398" t="n"/>
      <c r="HM3377" s="5" t="n"/>
      <c r="HN3377" s="5" t="n"/>
      <c r="HO3377" s="5" t="n"/>
      <c r="HP3377" s="5" t="n"/>
      <c r="HQ3377" s="5" t="n"/>
      <c r="HR3377" s="5" t="n"/>
      <c r="HS3377" s="5" t="n"/>
    </row>
    <row r="3378">
      <c r="C3378" s="2" t="n"/>
      <c r="G3378" s="480" t="n"/>
      <c r="H3378" s="2" t="n"/>
      <c r="I3378" s="2" t="n"/>
      <c r="K3378" s="480" t="n"/>
      <c r="L3378" s="480" t="n"/>
      <c r="M3378" s="480" t="n"/>
      <c r="N3378" s="490" t="n"/>
      <c r="O3378" s="398" t="n"/>
      <c r="HM3378" s="5" t="n"/>
      <c r="HN3378" s="5" t="n"/>
      <c r="HO3378" s="5" t="n"/>
      <c r="HP3378" s="5" t="n"/>
      <c r="HQ3378" s="5" t="n"/>
      <c r="HR3378" s="5" t="n"/>
      <c r="HS3378" s="5" t="n"/>
    </row>
    <row r="3379">
      <c r="C3379" s="2" t="n"/>
      <c r="G3379" s="480" t="n"/>
      <c r="H3379" s="2" t="n"/>
      <c r="I3379" s="2" t="n"/>
      <c r="K3379" s="480" t="n"/>
      <c r="L3379" s="480" t="n"/>
      <c r="M3379" s="480" t="n"/>
      <c r="N3379" s="490" t="n"/>
      <c r="O3379" s="398" t="n"/>
      <c r="HM3379" s="5" t="n"/>
      <c r="HN3379" s="5" t="n"/>
      <c r="HO3379" s="5" t="n"/>
      <c r="HP3379" s="5" t="n"/>
      <c r="HQ3379" s="5" t="n"/>
      <c r="HR3379" s="5" t="n"/>
      <c r="HS3379" s="5" t="n"/>
    </row>
    <row r="3380">
      <c r="C3380" s="2" t="n"/>
      <c r="G3380" s="480" t="n"/>
      <c r="H3380" s="2" t="n"/>
      <c r="I3380" s="2" t="n"/>
      <c r="K3380" s="480" t="n"/>
      <c r="L3380" s="480" t="n"/>
      <c r="M3380" s="480" t="n"/>
      <c r="N3380" s="490" t="n"/>
      <c r="O3380" s="398" t="n"/>
      <c r="HM3380" s="5" t="n"/>
      <c r="HN3380" s="5" t="n"/>
      <c r="HO3380" s="5" t="n"/>
      <c r="HP3380" s="5" t="n"/>
      <c r="HQ3380" s="5" t="n"/>
      <c r="HR3380" s="5" t="n"/>
      <c r="HS3380" s="5" t="n"/>
    </row>
    <row r="3381">
      <c r="C3381" s="2" t="n"/>
      <c r="G3381" s="480" t="n"/>
      <c r="H3381" s="2" t="n"/>
      <c r="I3381" s="2" t="n"/>
      <c r="K3381" s="480" t="n"/>
      <c r="L3381" s="480" t="n"/>
      <c r="M3381" s="480" t="n"/>
      <c r="N3381" s="490" t="n"/>
      <c r="O3381" s="398" t="n"/>
      <c r="HM3381" s="5" t="n"/>
      <c r="HN3381" s="5" t="n"/>
      <c r="HO3381" s="5" t="n"/>
      <c r="HP3381" s="5" t="n"/>
      <c r="HQ3381" s="5" t="n"/>
      <c r="HR3381" s="5" t="n"/>
      <c r="HS3381" s="5" t="n"/>
    </row>
    <row r="3382">
      <c r="C3382" s="2" t="n"/>
      <c r="G3382" s="480" t="n"/>
      <c r="H3382" s="2" t="n"/>
      <c r="I3382" s="2" t="n"/>
      <c r="K3382" s="480" t="n"/>
      <c r="L3382" s="480" t="n"/>
      <c r="M3382" s="480" t="n"/>
      <c r="N3382" s="490" t="n"/>
      <c r="O3382" s="398" t="n"/>
      <c r="HM3382" s="5" t="n"/>
      <c r="HN3382" s="5" t="n"/>
      <c r="HO3382" s="5" t="n"/>
      <c r="HP3382" s="5" t="n"/>
      <c r="HQ3382" s="5" t="n"/>
      <c r="HR3382" s="5" t="n"/>
      <c r="HS3382" s="5" t="n"/>
    </row>
    <row r="3383">
      <c r="C3383" s="2" t="n"/>
      <c r="G3383" s="480" t="n"/>
      <c r="H3383" s="2" t="n"/>
      <c r="I3383" s="2" t="n"/>
      <c r="K3383" s="480" t="n"/>
      <c r="L3383" s="480" t="n"/>
      <c r="M3383" s="480" t="n"/>
      <c r="N3383" s="490" t="n"/>
      <c r="O3383" s="398" t="n"/>
      <c r="HM3383" s="5" t="n"/>
      <c r="HN3383" s="5" t="n"/>
      <c r="HO3383" s="5" t="n"/>
      <c r="HP3383" s="5" t="n"/>
      <c r="HQ3383" s="5" t="n"/>
      <c r="HR3383" s="5" t="n"/>
      <c r="HS3383" s="5" t="n"/>
    </row>
    <row r="3384">
      <c r="C3384" s="2" t="n"/>
      <c r="G3384" s="480" t="n"/>
      <c r="H3384" s="2" t="n"/>
      <c r="I3384" s="2" t="n"/>
      <c r="K3384" s="480" t="n"/>
      <c r="L3384" s="480" t="n"/>
      <c r="M3384" s="480" t="n"/>
      <c r="N3384" s="490" t="n"/>
      <c r="O3384" s="398" t="n"/>
      <c r="HM3384" s="5" t="n"/>
      <c r="HN3384" s="5" t="n"/>
      <c r="HO3384" s="5" t="n"/>
      <c r="HP3384" s="5" t="n"/>
      <c r="HQ3384" s="5" t="n"/>
      <c r="HR3384" s="5" t="n"/>
      <c r="HS3384" s="5" t="n"/>
    </row>
    <row r="3385">
      <c r="C3385" s="2" t="n"/>
      <c r="G3385" s="480" t="n"/>
      <c r="H3385" s="2" t="n"/>
      <c r="I3385" s="2" t="n"/>
      <c r="K3385" s="480" t="n"/>
      <c r="L3385" s="480" t="n"/>
      <c r="M3385" s="480" t="n"/>
      <c r="N3385" s="490" t="n"/>
      <c r="O3385" s="398" t="n"/>
      <c r="HM3385" s="5" t="n"/>
      <c r="HN3385" s="5" t="n"/>
      <c r="HO3385" s="5" t="n"/>
      <c r="HP3385" s="5" t="n"/>
      <c r="HQ3385" s="5" t="n"/>
      <c r="HR3385" s="5" t="n"/>
      <c r="HS3385" s="5" t="n"/>
    </row>
    <row r="3386">
      <c r="C3386" s="2" t="n"/>
      <c r="G3386" s="480" t="n"/>
      <c r="H3386" s="2" t="n"/>
      <c r="I3386" s="2" t="n"/>
      <c r="K3386" s="480" t="n"/>
      <c r="L3386" s="480" t="n"/>
      <c r="M3386" s="480" t="n"/>
      <c r="N3386" s="490" t="n"/>
      <c r="O3386" s="398" t="n"/>
      <c r="HM3386" s="5" t="n"/>
      <c r="HN3386" s="5" t="n"/>
      <c r="HO3386" s="5" t="n"/>
      <c r="HP3386" s="5" t="n"/>
      <c r="HQ3386" s="5" t="n"/>
      <c r="HR3386" s="5" t="n"/>
      <c r="HS3386" s="5" t="n"/>
    </row>
    <row r="3387">
      <c r="C3387" s="2" t="n"/>
      <c r="G3387" s="480" t="n"/>
      <c r="H3387" s="2" t="n"/>
      <c r="I3387" s="2" t="n"/>
      <c r="K3387" s="480" t="n"/>
      <c r="L3387" s="480" t="n"/>
      <c r="M3387" s="480" t="n"/>
      <c r="N3387" s="490" t="n"/>
      <c r="O3387" s="398" t="n"/>
      <c r="HM3387" s="5" t="n"/>
      <c r="HN3387" s="5" t="n"/>
      <c r="HO3387" s="5" t="n"/>
      <c r="HP3387" s="5" t="n"/>
      <c r="HQ3387" s="5" t="n"/>
      <c r="HR3387" s="5" t="n"/>
      <c r="HS3387" s="5" t="n"/>
    </row>
    <row r="3388">
      <c r="C3388" s="2" t="n"/>
      <c r="G3388" s="480" t="n"/>
      <c r="H3388" s="2" t="n"/>
      <c r="I3388" s="2" t="n"/>
      <c r="K3388" s="480" t="n"/>
      <c r="L3388" s="480" t="n"/>
      <c r="M3388" s="480" t="n"/>
      <c r="N3388" s="490" t="n"/>
      <c r="O3388" s="398" t="n"/>
      <c r="HM3388" s="5" t="n"/>
      <c r="HN3388" s="5" t="n"/>
      <c r="HO3388" s="5" t="n"/>
      <c r="HP3388" s="5" t="n"/>
      <c r="HQ3388" s="5" t="n"/>
      <c r="HR3388" s="5" t="n"/>
      <c r="HS3388" s="5" t="n"/>
    </row>
    <row r="3389">
      <c r="C3389" s="2" t="n"/>
      <c r="G3389" s="480" t="n"/>
      <c r="H3389" s="2" t="n"/>
      <c r="I3389" s="2" t="n"/>
      <c r="K3389" s="480" t="n"/>
      <c r="L3389" s="480" t="n"/>
      <c r="M3389" s="480" t="n"/>
      <c r="N3389" s="490" t="n"/>
      <c r="O3389" s="398" t="n"/>
      <c r="HM3389" s="5" t="n"/>
      <c r="HN3389" s="5" t="n"/>
      <c r="HO3389" s="5" t="n"/>
      <c r="HP3389" s="5" t="n"/>
      <c r="HQ3389" s="5" t="n"/>
      <c r="HR3389" s="5" t="n"/>
      <c r="HS3389" s="5" t="n"/>
    </row>
    <row r="3390">
      <c r="C3390" s="2" t="n"/>
      <c r="G3390" s="480" t="n"/>
      <c r="H3390" s="2" t="n"/>
      <c r="I3390" s="2" t="n"/>
      <c r="K3390" s="480" t="n"/>
      <c r="L3390" s="480" t="n"/>
      <c r="M3390" s="480" t="n"/>
      <c r="N3390" s="490" t="n"/>
      <c r="O3390" s="398" t="n"/>
      <c r="HM3390" s="5" t="n"/>
      <c r="HN3390" s="5" t="n"/>
      <c r="HO3390" s="5" t="n"/>
      <c r="HP3390" s="5" t="n"/>
      <c r="HQ3390" s="5" t="n"/>
      <c r="HR3390" s="5" t="n"/>
      <c r="HS3390" s="5" t="n"/>
    </row>
    <row r="3391">
      <c r="C3391" s="2" t="n"/>
      <c r="G3391" s="480" t="n"/>
      <c r="H3391" s="2" t="n"/>
      <c r="I3391" s="2" t="n"/>
      <c r="K3391" s="480" t="n"/>
      <c r="L3391" s="480" t="n"/>
      <c r="M3391" s="480" t="n"/>
      <c r="N3391" s="490" t="n"/>
      <c r="O3391" s="398" t="n"/>
      <c r="HM3391" s="5" t="n"/>
      <c r="HN3391" s="5" t="n"/>
      <c r="HO3391" s="5" t="n"/>
      <c r="HP3391" s="5" t="n"/>
      <c r="HQ3391" s="5" t="n"/>
      <c r="HR3391" s="5" t="n"/>
      <c r="HS3391" s="5" t="n"/>
    </row>
    <row r="3392">
      <c r="C3392" s="2" t="n"/>
      <c r="G3392" s="480" t="n"/>
      <c r="H3392" s="2" t="n"/>
      <c r="I3392" s="2" t="n"/>
      <c r="K3392" s="480" t="n"/>
      <c r="L3392" s="480" t="n"/>
      <c r="M3392" s="480" t="n"/>
      <c r="N3392" s="490" t="n"/>
      <c r="O3392" s="398" t="n"/>
      <c r="HM3392" s="5" t="n"/>
      <c r="HN3392" s="5" t="n"/>
      <c r="HO3392" s="5" t="n"/>
      <c r="HP3392" s="5" t="n"/>
      <c r="HQ3392" s="5" t="n"/>
      <c r="HR3392" s="5" t="n"/>
      <c r="HS3392" s="5" t="n"/>
    </row>
    <row r="3393">
      <c r="C3393" s="2" t="n"/>
      <c r="G3393" s="480" t="n"/>
      <c r="H3393" s="2" t="n"/>
      <c r="I3393" s="2" t="n"/>
      <c r="K3393" s="480" t="n"/>
      <c r="L3393" s="480" t="n"/>
      <c r="M3393" s="480" t="n"/>
      <c r="N3393" s="490" t="n"/>
      <c r="O3393" s="398" t="n"/>
      <c r="HM3393" s="5" t="n"/>
      <c r="HN3393" s="5" t="n"/>
      <c r="HO3393" s="5" t="n"/>
      <c r="HP3393" s="5" t="n"/>
      <c r="HQ3393" s="5" t="n"/>
      <c r="HR3393" s="5" t="n"/>
      <c r="HS3393" s="5" t="n"/>
    </row>
    <row r="3394">
      <c r="C3394" s="2" t="n"/>
      <c r="G3394" s="480" t="n"/>
      <c r="H3394" s="2" t="n"/>
      <c r="I3394" s="2" t="n"/>
      <c r="K3394" s="480" t="n"/>
      <c r="L3394" s="480" t="n"/>
      <c r="M3394" s="480" t="n"/>
      <c r="N3394" s="490" t="n"/>
      <c r="O3394" s="398" t="n"/>
      <c r="HM3394" s="5" t="n"/>
      <c r="HN3394" s="5" t="n"/>
      <c r="HO3394" s="5" t="n"/>
      <c r="HP3394" s="5" t="n"/>
      <c r="HQ3394" s="5" t="n"/>
      <c r="HR3394" s="5" t="n"/>
      <c r="HS3394" s="5" t="n"/>
    </row>
    <row r="3395">
      <c r="C3395" s="2" t="n"/>
      <c r="G3395" s="480" t="n"/>
      <c r="H3395" s="2" t="n"/>
      <c r="I3395" s="2" t="n"/>
      <c r="K3395" s="480" t="n"/>
      <c r="L3395" s="480" t="n"/>
      <c r="M3395" s="480" t="n"/>
      <c r="N3395" s="490" t="n"/>
      <c r="O3395" s="398" t="n"/>
      <c r="HM3395" s="5" t="n"/>
      <c r="HN3395" s="5" t="n"/>
      <c r="HO3395" s="5" t="n"/>
      <c r="HP3395" s="5" t="n"/>
      <c r="HQ3395" s="5" t="n"/>
      <c r="HR3395" s="5" t="n"/>
      <c r="HS3395" s="5" t="n"/>
    </row>
    <row r="3396">
      <c r="C3396" s="2" t="n"/>
      <c r="G3396" s="480" t="n"/>
      <c r="H3396" s="2" t="n"/>
      <c r="I3396" s="2" t="n"/>
      <c r="K3396" s="480" t="n"/>
      <c r="L3396" s="480" t="n"/>
      <c r="M3396" s="480" t="n"/>
      <c r="N3396" s="490" t="n"/>
      <c r="O3396" s="398" t="n"/>
      <c r="HM3396" s="5" t="n"/>
      <c r="HN3396" s="5" t="n"/>
      <c r="HO3396" s="5" t="n"/>
      <c r="HP3396" s="5" t="n"/>
      <c r="HQ3396" s="5" t="n"/>
      <c r="HR3396" s="5" t="n"/>
      <c r="HS3396" s="5" t="n"/>
    </row>
    <row r="3397">
      <c r="C3397" s="2" t="n"/>
      <c r="G3397" s="480" t="n"/>
      <c r="H3397" s="2" t="n"/>
      <c r="I3397" s="2" t="n"/>
      <c r="K3397" s="480" t="n"/>
      <c r="L3397" s="480" t="n"/>
      <c r="M3397" s="480" t="n"/>
      <c r="N3397" s="490" t="n"/>
      <c r="O3397" s="398" t="n"/>
      <c r="HM3397" s="5" t="n"/>
      <c r="HN3397" s="5" t="n"/>
      <c r="HO3397" s="5" t="n"/>
      <c r="HP3397" s="5" t="n"/>
      <c r="HQ3397" s="5" t="n"/>
      <c r="HR3397" s="5" t="n"/>
      <c r="HS3397" s="5" t="n"/>
    </row>
    <row r="3398">
      <c r="C3398" s="2" t="n"/>
      <c r="G3398" s="480" t="n"/>
      <c r="H3398" s="2" t="n"/>
      <c r="I3398" s="2" t="n"/>
      <c r="K3398" s="480" t="n"/>
      <c r="L3398" s="480" t="n"/>
      <c r="M3398" s="480" t="n"/>
      <c r="N3398" s="490" t="n"/>
      <c r="O3398" s="398" t="n"/>
      <c r="HM3398" s="5" t="n"/>
      <c r="HN3398" s="5" t="n"/>
      <c r="HO3398" s="5" t="n"/>
      <c r="HP3398" s="5" t="n"/>
      <c r="HQ3398" s="5" t="n"/>
      <c r="HR3398" s="5" t="n"/>
      <c r="HS3398" s="5" t="n"/>
    </row>
    <row r="3399">
      <c r="C3399" s="2" t="n"/>
      <c r="G3399" s="480" t="n"/>
      <c r="H3399" s="2" t="n"/>
      <c r="I3399" s="2" t="n"/>
      <c r="K3399" s="480" t="n"/>
      <c r="L3399" s="480" t="n"/>
      <c r="M3399" s="480" t="n"/>
      <c r="N3399" s="490" t="n"/>
      <c r="O3399" s="398" t="n"/>
      <c r="HM3399" s="5" t="n"/>
      <c r="HN3399" s="5" t="n"/>
      <c r="HO3399" s="5" t="n"/>
      <c r="HP3399" s="5" t="n"/>
      <c r="HQ3399" s="5" t="n"/>
      <c r="HR3399" s="5" t="n"/>
      <c r="HS3399" s="5" t="n"/>
    </row>
    <row r="3400">
      <c r="C3400" s="2" t="n"/>
      <c r="G3400" s="480" t="n"/>
      <c r="H3400" s="2" t="n"/>
      <c r="I3400" s="2" t="n"/>
      <c r="K3400" s="480" t="n"/>
      <c r="L3400" s="480" t="n"/>
      <c r="M3400" s="480" t="n"/>
      <c r="N3400" s="490" t="n"/>
      <c r="O3400" s="398" t="n"/>
      <c r="HM3400" s="5" t="n"/>
      <c r="HN3400" s="5" t="n"/>
      <c r="HO3400" s="5" t="n"/>
      <c r="HP3400" s="5" t="n"/>
      <c r="HQ3400" s="5" t="n"/>
      <c r="HR3400" s="5" t="n"/>
      <c r="HS3400" s="5" t="n"/>
    </row>
    <row r="3401">
      <c r="C3401" s="2" t="n"/>
      <c r="G3401" s="480" t="n"/>
      <c r="H3401" s="2" t="n"/>
      <c r="I3401" s="2" t="n"/>
      <c r="K3401" s="480" t="n"/>
      <c r="L3401" s="480" t="n"/>
      <c r="M3401" s="480" t="n"/>
      <c r="N3401" s="490" t="n"/>
      <c r="O3401" s="398" t="n"/>
      <c r="HM3401" s="5" t="n"/>
      <c r="HN3401" s="5" t="n"/>
      <c r="HO3401" s="5" t="n"/>
      <c r="HP3401" s="5" t="n"/>
      <c r="HQ3401" s="5" t="n"/>
      <c r="HR3401" s="5" t="n"/>
      <c r="HS3401" s="5" t="n"/>
    </row>
    <row r="3402">
      <c r="C3402" s="2" t="n"/>
      <c r="G3402" s="480" t="n"/>
      <c r="H3402" s="2" t="n"/>
      <c r="I3402" s="2" t="n"/>
      <c r="K3402" s="480" t="n"/>
      <c r="L3402" s="480" t="n"/>
      <c r="M3402" s="480" t="n"/>
      <c r="N3402" s="490" t="n"/>
      <c r="O3402" s="398" t="n"/>
      <c r="HM3402" s="5" t="n"/>
      <c r="HN3402" s="5" t="n"/>
      <c r="HO3402" s="5" t="n"/>
      <c r="HP3402" s="5" t="n"/>
      <c r="HQ3402" s="5" t="n"/>
      <c r="HR3402" s="5" t="n"/>
      <c r="HS3402" s="5" t="n"/>
    </row>
    <row r="3403">
      <c r="C3403" s="2" t="n"/>
      <c r="G3403" s="480" t="n"/>
      <c r="H3403" s="2" t="n"/>
      <c r="I3403" s="2" t="n"/>
      <c r="K3403" s="480" t="n"/>
      <c r="L3403" s="480" t="n"/>
      <c r="M3403" s="480" t="n"/>
      <c r="N3403" s="490" t="n"/>
      <c r="O3403" s="398" t="n"/>
      <c r="HM3403" s="5" t="n"/>
      <c r="HN3403" s="5" t="n"/>
      <c r="HO3403" s="5" t="n"/>
      <c r="HP3403" s="5" t="n"/>
      <c r="HQ3403" s="5" t="n"/>
      <c r="HR3403" s="5" t="n"/>
      <c r="HS3403" s="5" t="n"/>
    </row>
    <row r="3404">
      <c r="C3404" s="2" t="n"/>
      <c r="G3404" s="480" t="n"/>
      <c r="H3404" s="2" t="n"/>
      <c r="I3404" s="2" t="n"/>
      <c r="K3404" s="480" t="n"/>
      <c r="L3404" s="480" t="n"/>
      <c r="M3404" s="480" t="n"/>
      <c r="N3404" s="490" t="n"/>
      <c r="O3404" s="398" t="n"/>
      <c r="HM3404" s="5" t="n"/>
      <c r="HN3404" s="5" t="n"/>
      <c r="HO3404" s="5" t="n"/>
      <c r="HP3404" s="5" t="n"/>
      <c r="HQ3404" s="5" t="n"/>
      <c r="HR3404" s="5" t="n"/>
      <c r="HS3404" s="5" t="n"/>
    </row>
    <row r="3405">
      <c r="C3405" s="2" t="n"/>
      <c r="G3405" s="480" t="n"/>
      <c r="H3405" s="2" t="n"/>
      <c r="I3405" s="2" t="n"/>
      <c r="K3405" s="480" t="n"/>
      <c r="L3405" s="480" t="n"/>
      <c r="M3405" s="480" t="n"/>
      <c r="N3405" s="490" t="n"/>
      <c r="O3405" s="398" t="n"/>
      <c r="HM3405" s="5" t="n"/>
      <c r="HN3405" s="5" t="n"/>
      <c r="HO3405" s="5" t="n"/>
      <c r="HP3405" s="5" t="n"/>
      <c r="HQ3405" s="5" t="n"/>
      <c r="HR3405" s="5" t="n"/>
      <c r="HS3405" s="5" t="n"/>
    </row>
    <row r="3406">
      <c r="C3406" s="2" t="n"/>
      <c r="G3406" s="480" t="n"/>
      <c r="H3406" s="2" t="n"/>
      <c r="I3406" s="2" t="n"/>
      <c r="K3406" s="480" t="n"/>
      <c r="L3406" s="480" t="n"/>
      <c r="M3406" s="480" t="n"/>
      <c r="N3406" s="490" t="n"/>
      <c r="O3406" s="398" t="n"/>
      <c r="HM3406" s="5" t="n"/>
      <c r="HN3406" s="5" t="n"/>
      <c r="HO3406" s="5" t="n"/>
      <c r="HP3406" s="5" t="n"/>
      <c r="HQ3406" s="5" t="n"/>
      <c r="HR3406" s="5" t="n"/>
      <c r="HS3406" s="5" t="n"/>
    </row>
    <row r="3407">
      <c r="C3407" s="2" t="n"/>
      <c r="G3407" s="480" t="n"/>
      <c r="H3407" s="2" t="n"/>
      <c r="I3407" s="2" t="n"/>
      <c r="K3407" s="480" t="n"/>
      <c r="L3407" s="480" t="n"/>
      <c r="M3407" s="480" t="n"/>
      <c r="N3407" s="490" t="n"/>
      <c r="O3407" s="398" t="n"/>
      <c r="HM3407" s="5" t="n"/>
      <c r="HN3407" s="5" t="n"/>
      <c r="HO3407" s="5" t="n"/>
      <c r="HP3407" s="5" t="n"/>
      <c r="HQ3407" s="5" t="n"/>
      <c r="HR3407" s="5" t="n"/>
      <c r="HS3407" s="5" t="n"/>
    </row>
    <row r="3408">
      <c r="C3408" s="2" t="n"/>
      <c r="G3408" s="480" t="n"/>
      <c r="H3408" s="2" t="n"/>
      <c r="I3408" s="2" t="n"/>
      <c r="K3408" s="480" t="n"/>
      <c r="L3408" s="480" t="n"/>
      <c r="M3408" s="480" t="n"/>
      <c r="N3408" s="490" t="n"/>
      <c r="O3408" s="398" t="n"/>
      <c r="HM3408" s="5" t="n"/>
      <c r="HN3408" s="5" t="n"/>
      <c r="HO3408" s="5" t="n"/>
      <c r="HP3408" s="5" t="n"/>
      <c r="HQ3408" s="5" t="n"/>
      <c r="HR3408" s="5" t="n"/>
      <c r="HS3408" s="5" t="n"/>
    </row>
    <row r="3409">
      <c r="C3409" s="2" t="n"/>
      <c r="G3409" s="480" t="n"/>
      <c r="H3409" s="2" t="n"/>
      <c r="I3409" s="2" t="n"/>
      <c r="K3409" s="480" t="n"/>
      <c r="L3409" s="480" t="n"/>
      <c r="M3409" s="480" t="n"/>
      <c r="N3409" s="490" t="n"/>
      <c r="O3409" s="398" t="n"/>
      <c r="HM3409" s="5" t="n"/>
      <c r="HN3409" s="5" t="n"/>
      <c r="HO3409" s="5" t="n"/>
      <c r="HP3409" s="5" t="n"/>
      <c r="HQ3409" s="5" t="n"/>
      <c r="HR3409" s="5" t="n"/>
      <c r="HS3409" s="5" t="n"/>
    </row>
    <row r="3410">
      <c r="C3410" s="2" t="n"/>
      <c r="G3410" s="480" t="n"/>
      <c r="H3410" s="2" t="n"/>
      <c r="I3410" s="2" t="n"/>
      <c r="K3410" s="480" t="n"/>
      <c r="L3410" s="480" t="n"/>
      <c r="M3410" s="480" t="n"/>
      <c r="N3410" s="490" t="n"/>
      <c r="O3410" s="398" t="n"/>
      <c r="HM3410" s="5" t="n"/>
      <c r="HN3410" s="5" t="n"/>
      <c r="HO3410" s="5" t="n"/>
      <c r="HP3410" s="5" t="n"/>
      <c r="HQ3410" s="5" t="n"/>
      <c r="HR3410" s="5" t="n"/>
      <c r="HS3410" s="5" t="n"/>
    </row>
    <row r="3411">
      <c r="C3411" s="2" t="n"/>
      <c r="G3411" s="480" t="n"/>
      <c r="H3411" s="2" t="n"/>
      <c r="I3411" s="2" t="n"/>
      <c r="K3411" s="480" t="n"/>
      <c r="L3411" s="480" t="n"/>
      <c r="M3411" s="480" t="n"/>
      <c r="N3411" s="490" t="n"/>
      <c r="O3411" s="398" t="n"/>
      <c r="HM3411" s="5" t="n"/>
      <c r="HN3411" s="5" t="n"/>
      <c r="HO3411" s="5" t="n"/>
      <c r="HP3411" s="5" t="n"/>
      <c r="HQ3411" s="5" t="n"/>
      <c r="HR3411" s="5" t="n"/>
      <c r="HS3411" s="5" t="n"/>
    </row>
    <row r="3412">
      <c r="C3412" s="2" t="n"/>
      <c r="G3412" s="480" t="n"/>
      <c r="H3412" s="2" t="n"/>
      <c r="I3412" s="2" t="n"/>
      <c r="K3412" s="480" t="n"/>
      <c r="L3412" s="480" t="n"/>
      <c r="M3412" s="480" t="n"/>
      <c r="N3412" s="490" t="n"/>
      <c r="O3412" s="398" t="n"/>
      <c r="HM3412" s="5" t="n"/>
      <c r="HN3412" s="5" t="n"/>
      <c r="HO3412" s="5" t="n"/>
      <c r="HP3412" s="5" t="n"/>
      <c r="HQ3412" s="5" t="n"/>
      <c r="HR3412" s="5" t="n"/>
      <c r="HS3412" s="5" t="n"/>
    </row>
    <row r="3413">
      <c r="C3413" s="2" t="n"/>
      <c r="G3413" s="480" t="n"/>
      <c r="H3413" s="2" t="n"/>
      <c r="I3413" s="2" t="n"/>
      <c r="K3413" s="480" t="n"/>
      <c r="L3413" s="480" t="n"/>
      <c r="M3413" s="480" t="n"/>
      <c r="N3413" s="490" t="n"/>
      <c r="O3413" s="398" t="n"/>
      <c r="HM3413" s="5" t="n"/>
      <c r="HN3413" s="5" t="n"/>
      <c r="HO3413" s="5" t="n"/>
      <c r="HP3413" s="5" t="n"/>
      <c r="HQ3413" s="5" t="n"/>
      <c r="HR3413" s="5" t="n"/>
      <c r="HS3413" s="5" t="n"/>
    </row>
    <row r="3414">
      <c r="C3414" s="2" t="n"/>
      <c r="G3414" s="480" t="n"/>
      <c r="H3414" s="2" t="n"/>
      <c r="I3414" s="2" t="n"/>
      <c r="K3414" s="480" t="n"/>
      <c r="L3414" s="480" t="n"/>
      <c r="M3414" s="480" t="n"/>
      <c r="N3414" s="490" t="n"/>
      <c r="O3414" s="398" t="n"/>
      <c r="HM3414" s="5" t="n"/>
      <c r="HN3414" s="5" t="n"/>
      <c r="HO3414" s="5" t="n"/>
      <c r="HP3414" s="5" t="n"/>
      <c r="HQ3414" s="5" t="n"/>
      <c r="HR3414" s="5" t="n"/>
      <c r="HS3414" s="5" t="n"/>
    </row>
    <row r="3415">
      <c r="C3415" s="2" t="n"/>
      <c r="G3415" s="480" t="n"/>
      <c r="H3415" s="2" t="n"/>
      <c r="I3415" s="2" t="n"/>
      <c r="K3415" s="480" t="n"/>
      <c r="L3415" s="480" t="n"/>
      <c r="M3415" s="480" t="n"/>
      <c r="N3415" s="490" t="n"/>
      <c r="O3415" s="398" t="n"/>
      <c r="HM3415" s="5" t="n"/>
      <c r="HN3415" s="5" t="n"/>
      <c r="HO3415" s="5" t="n"/>
      <c r="HP3415" s="5" t="n"/>
      <c r="HQ3415" s="5" t="n"/>
      <c r="HR3415" s="5" t="n"/>
      <c r="HS3415" s="5" t="n"/>
    </row>
    <row r="3416">
      <c r="C3416" s="2" t="n"/>
      <c r="G3416" s="480" t="n"/>
      <c r="H3416" s="2" t="n"/>
      <c r="I3416" s="2" t="n"/>
      <c r="K3416" s="480" t="n"/>
      <c r="L3416" s="480" t="n"/>
      <c r="M3416" s="480" t="n"/>
      <c r="N3416" s="490" t="n"/>
      <c r="O3416" s="398" t="n"/>
      <c r="HM3416" s="5" t="n"/>
      <c r="HN3416" s="5" t="n"/>
      <c r="HO3416" s="5" t="n"/>
      <c r="HP3416" s="5" t="n"/>
      <c r="HQ3416" s="5" t="n"/>
      <c r="HR3416" s="5" t="n"/>
      <c r="HS3416" s="5" t="n"/>
    </row>
    <row r="3417">
      <c r="C3417" s="2" t="n"/>
      <c r="G3417" s="480" t="n"/>
      <c r="H3417" s="2" t="n"/>
      <c r="I3417" s="2" t="n"/>
      <c r="K3417" s="480" t="n"/>
      <c r="L3417" s="480" t="n"/>
      <c r="M3417" s="480" t="n"/>
      <c r="N3417" s="490" t="n"/>
      <c r="O3417" s="398" t="n"/>
      <c r="HM3417" s="5" t="n"/>
      <c r="HN3417" s="5" t="n"/>
      <c r="HO3417" s="5" t="n"/>
      <c r="HP3417" s="5" t="n"/>
      <c r="HQ3417" s="5" t="n"/>
      <c r="HR3417" s="5" t="n"/>
      <c r="HS3417" s="5" t="n"/>
    </row>
    <row r="3418">
      <c r="C3418" s="2" t="n"/>
      <c r="G3418" s="480" t="n"/>
      <c r="H3418" s="2" t="n"/>
      <c r="I3418" s="2" t="n"/>
      <c r="K3418" s="480" t="n"/>
      <c r="L3418" s="480" t="n"/>
      <c r="M3418" s="480" t="n"/>
      <c r="N3418" s="490" t="n"/>
      <c r="O3418" s="398" t="n"/>
      <c r="HM3418" s="5" t="n"/>
      <c r="HN3418" s="5" t="n"/>
      <c r="HO3418" s="5" t="n"/>
      <c r="HP3418" s="5" t="n"/>
      <c r="HQ3418" s="5" t="n"/>
      <c r="HR3418" s="5" t="n"/>
      <c r="HS3418" s="5" t="n"/>
    </row>
    <row r="3419">
      <c r="C3419" s="2" t="n"/>
      <c r="G3419" s="480" t="n"/>
      <c r="H3419" s="2" t="n"/>
      <c r="I3419" s="2" t="n"/>
      <c r="K3419" s="480" t="n"/>
      <c r="L3419" s="480" t="n"/>
      <c r="M3419" s="480" t="n"/>
      <c r="N3419" s="490" t="n"/>
      <c r="O3419" s="398" t="n"/>
      <c r="HM3419" s="5" t="n"/>
      <c r="HN3419" s="5" t="n"/>
      <c r="HO3419" s="5" t="n"/>
      <c r="HP3419" s="5" t="n"/>
      <c r="HQ3419" s="5" t="n"/>
      <c r="HR3419" s="5" t="n"/>
      <c r="HS3419" s="5" t="n"/>
    </row>
    <row r="3420">
      <c r="C3420" s="2" t="n"/>
      <c r="G3420" s="480" t="n"/>
      <c r="H3420" s="2" t="n"/>
      <c r="I3420" s="2" t="n"/>
      <c r="K3420" s="480" t="n"/>
      <c r="L3420" s="480" t="n"/>
      <c r="M3420" s="480" t="n"/>
      <c r="N3420" s="490" t="n"/>
      <c r="O3420" s="398" t="n"/>
      <c r="HM3420" s="5" t="n"/>
      <c r="HN3420" s="5" t="n"/>
      <c r="HO3420" s="5" t="n"/>
      <c r="HP3420" s="5" t="n"/>
      <c r="HQ3420" s="5" t="n"/>
      <c r="HR3420" s="5" t="n"/>
      <c r="HS3420" s="5" t="n"/>
    </row>
    <row r="3421">
      <c r="C3421" s="2" t="n"/>
      <c r="G3421" s="480" t="n"/>
      <c r="H3421" s="2" t="n"/>
      <c r="I3421" s="2" t="n"/>
      <c r="K3421" s="480" t="n"/>
      <c r="L3421" s="480" t="n"/>
      <c r="M3421" s="480" t="n"/>
      <c r="N3421" s="490" t="n"/>
      <c r="O3421" s="398" t="n"/>
      <c r="HM3421" s="5" t="n"/>
      <c r="HN3421" s="5" t="n"/>
      <c r="HO3421" s="5" t="n"/>
      <c r="HP3421" s="5" t="n"/>
      <c r="HQ3421" s="5" t="n"/>
      <c r="HR3421" s="5" t="n"/>
      <c r="HS3421" s="5" t="n"/>
    </row>
    <row r="3422">
      <c r="C3422" s="2" t="n"/>
      <c r="G3422" s="480" t="n"/>
      <c r="H3422" s="2" t="n"/>
      <c r="I3422" s="2" t="n"/>
      <c r="K3422" s="480" t="n"/>
      <c r="L3422" s="480" t="n"/>
      <c r="M3422" s="480" t="n"/>
      <c r="N3422" s="490" t="n"/>
      <c r="O3422" s="398" t="n"/>
      <c r="HM3422" s="5" t="n"/>
      <c r="HN3422" s="5" t="n"/>
      <c r="HO3422" s="5" t="n"/>
      <c r="HP3422" s="5" t="n"/>
      <c r="HQ3422" s="5" t="n"/>
      <c r="HR3422" s="5" t="n"/>
      <c r="HS3422" s="5" t="n"/>
    </row>
    <row r="3423">
      <c r="C3423" s="2" t="n"/>
      <c r="G3423" s="480" t="n"/>
      <c r="H3423" s="2" t="n"/>
      <c r="I3423" s="2" t="n"/>
      <c r="K3423" s="480" t="n"/>
      <c r="L3423" s="480" t="n"/>
      <c r="M3423" s="480" t="n"/>
      <c r="N3423" s="490" t="n"/>
      <c r="O3423" s="398" t="n"/>
      <c r="HM3423" s="5" t="n"/>
      <c r="HN3423" s="5" t="n"/>
      <c r="HO3423" s="5" t="n"/>
      <c r="HP3423" s="5" t="n"/>
      <c r="HQ3423" s="5" t="n"/>
      <c r="HR3423" s="5" t="n"/>
      <c r="HS3423" s="5" t="n"/>
    </row>
    <row r="3424">
      <c r="C3424" s="2" t="n"/>
      <c r="G3424" s="480" t="n"/>
      <c r="H3424" s="2" t="n"/>
      <c r="I3424" s="2" t="n"/>
      <c r="K3424" s="480" t="n"/>
      <c r="L3424" s="480" t="n"/>
      <c r="M3424" s="480" t="n"/>
      <c r="N3424" s="490" t="n"/>
      <c r="O3424" s="398" t="n"/>
      <c r="HM3424" s="5" t="n"/>
      <c r="HN3424" s="5" t="n"/>
      <c r="HO3424" s="5" t="n"/>
      <c r="HP3424" s="5" t="n"/>
      <c r="HQ3424" s="5" t="n"/>
      <c r="HR3424" s="5" t="n"/>
      <c r="HS3424" s="5" t="n"/>
    </row>
    <row r="3425">
      <c r="C3425" s="2" t="n"/>
      <c r="G3425" s="480" t="n"/>
      <c r="H3425" s="2" t="n"/>
      <c r="I3425" s="2" t="n"/>
      <c r="K3425" s="480" t="n"/>
      <c r="L3425" s="480" t="n"/>
      <c r="M3425" s="480" t="n"/>
      <c r="N3425" s="490" t="n"/>
      <c r="O3425" s="398" t="n"/>
      <c r="HM3425" s="5" t="n"/>
      <c r="HN3425" s="5" t="n"/>
      <c r="HO3425" s="5" t="n"/>
      <c r="HP3425" s="5" t="n"/>
      <c r="HQ3425" s="5" t="n"/>
      <c r="HR3425" s="5" t="n"/>
      <c r="HS3425" s="5" t="n"/>
    </row>
    <row r="3426">
      <c r="C3426" s="2" t="n"/>
      <c r="G3426" s="480" t="n"/>
      <c r="H3426" s="2" t="n"/>
      <c r="I3426" s="2" t="n"/>
      <c r="K3426" s="480" t="n"/>
      <c r="L3426" s="480" t="n"/>
      <c r="M3426" s="480" t="n"/>
      <c r="N3426" s="490" t="n"/>
      <c r="O3426" s="398" t="n"/>
      <c r="HM3426" s="5" t="n"/>
      <c r="HN3426" s="5" t="n"/>
      <c r="HO3426" s="5" t="n"/>
      <c r="HP3426" s="5" t="n"/>
      <c r="HQ3426" s="5" t="n"/>
      <c r="HR3426" s="5" t="n"/>
      <c r="HS3426" s="5" t="n"/>
    </row>
    <row r="3427">
      <c r="C3427" s="2" t="n"/>
      <c r="G3427" s="480" t="n"/>
      <c r="H3427" s="2" t="n"/>
      <c r="I3427" s="2" t="n"/>
      <c r="K3427" s="480" t="n"/>
      <c r="L3427" s="480" t="n"/>
      <c r="M3427" s="480" t="n"/>
      <c r="N3427" s="490" t="n"/>
      <c r="O3427" s="398" t="n"/>
      <c r="HM3427" s="5" t="n"/>
      <c r="HN3427" s="5" t="n"/>
      <c r="HO3427" s="5" t="n"/>
      <c r="HP3427" s="5" t="n"/>
      <c r="HQ3427" s="5" t="n"/>
      <c r="HR3427" s="5" t="n"/>
      <c r="HS3427" s="5" t="n"/>
    </row>
    <row r="3428">
      <c r="C3428" s="2" t="n"/>
      <c r="G3428" s="480" t="n"/>
      <c r="H3428" s="2" t="n"/>
      <c r="I3428" s="2" t="n"/>
      <c r="K3428" s="480" t="n"/>
      <c r="L3428" s="480" t="n"/>
      <c r="M3428" s="480" t="n"/>
      <c r="N3428" s="490" t="n"/>
      <c r="O3428" s="398" t="n"/>
      <c r="HM3428" s="5" t="n"/>
      <c r="HN3428" s="5" t="n"/>
      <c r="HO3428" s="5" t="n"/>
      <c r="HP3428" s="5" t="n"/>
      <c r="HQ3428" s="5" t="n"/>
      <c r="HR3428" s="5" t="n"/>
      <c r="HS3428" s="5" t="n"/>
    </row>
    <row r="3429">
      <c r="C3429" s="2" t="n"/>
      <c r="G3429" s="480" t="n"/>
      <c r="H3429" s="2" t="n"/>
      <c r="I3429" s="2" t="n"/>
      <c r="K3429" s="480" t="n"/>
      <c r="L3429" s="480" t="n"/>
      <c r="M3429" s="480" t="n"/>
      <c r="N3429" s="490" t="n"/>
      <c r="O3429" s="398" t="n"/>
      <c r="HM3429" s="5" t="n"/>
      <c r="HN3429" s="5" t="n"/>
      <c r="HO3429" s="5" t="n"/>
      <c r="HP3429" s="5" t="n"/>
      <c r="HQ3429" s="5" t="n"/>
      <c r="HR3429" s="5" t="n"/>
      <c r="HS3429" s="5" t="n"/>
    </row>
    <row r="3430">
      <c r="C3430" s="2" t="n"/>
      <c r="G3430" s="480" t="n"/>
      <c r="H3430" s="2" t="n"/>
      <c r="I3430" s="2" t="n"/>
      <c r="K3430" s="480" t="n"/>
      <c r="L3430" s="480" t="n"/>
      <c r="M3430" s="480" t="n"/>
      <c r="N3430" s="490" t="n"/>
      <c r="O3430" s="398" t="n"/>
      <c r="HM3430" s="5" t="n"/>
      <c r="HN3430" s="5" t="n"/>
      <c r="HO3430" s="5" t="n"/>
      <c r="HP3430" s="5" t="n"/>
      <c r="HQ3430" s="5" t="n"/>
      <c r="HR3430" s="5" t="n"/>
      <c r="HS3430" s="5" t="n"/>
    </row>
    <row r="3431">
      <c r="C3431" s="2" t="n"/>
      <c r="G3431" s="480" t="n"/>
      <c r="H3431" s="2" t="n"/>
      <c r="I3431" s="2" t="n"/>
      <c r="K3431" s="480" t="n"/>
      <c r="L3431" s="480" t="n"/>
      <c r="M3431" s="480" t="n"/>
      <c r="N3431" s="490" t="n"/>
      <c r="O3431" s="398" t="n"/>
      <c r="HM3431" s="5" t="n"/>
      <c r="HN3431" s="5" t="n"/>
      <c r="HO3431" s="5" t="n"/>
      <c r="HP3431" s="5" t="n"/>
      <c r="HQ3431" s="5" t="n"/>
      <c r="HR3431" s="5" t="n"/>
      <c r="HS3431" s="5" t="n"/>
    </row>
    <row r="3432">
      <c r="C3432" s="2" t="n"/>
      <c r="G3432" s="480" t="n"/>
      <c r="H3432" s="2" t="n"/>
      <c r="I3432" s="2" t="n"/>
      <c r="K3432" s="480" t="n"/>
      <c r="L3432" s="480" t="n"/>
      <c r="M3432" s="480" t="n"/>
      <c r="N3432" s="490" t="n"/>
      <c r="O3432" s="398" t="n"/>
      <c r="HM3432" s="5" t="n"/>
      <c r="HN3432" s="5" t="n"/>
      <c r="HO3432" s="5" t="n"/>
      <c r="HP3432" s="5" t="n"/>
      <c r="HQ3432" s="5" t="n"/>
      <c r="HR3432" s="5" t="n"/>
      <c r="HS3432" s="5" t="n"/>
    </row>
    <row r="3433">
      <c r="C3433" s="2" t="n"/>
      <c r="G3433" s="480" t="n"/>
      <c r="H3433" s="2" t="n"/>
      <c r="I3433" s="2" t="n"/>
      <c r="K3433" s="480" t="n"/>
      <c r="L3433" s="480" t="n"/>
      <c r="M3433" s="480" t="n"/>
      <c r="N3433" s="490" t="n"/>
      <c r="O3433" s="398" t="n"/>
      <c r="HM3433" s="5" t="n"/>
      <c r="HN3433" s="5" t="n"/>
      <c r="HO3433" s="5" t="n"/>
      <c r="HP3433" s="5" t="n"/>
      <c r="HQ3433" s="5" t="n"/>
      <c r="HR3433" s="5" t="n"/>
      <c r="HS3433" s="5" t="n"/>
    </row>
    <row r="3434">
      <c r="C3434" s="2" t="n"/>
      <c r="G3434" s="480" t="n"/>
      <c r="H3434" s="2" t="n"/>
      <c r="I3434" s="2" t="n"/>
      <c r="K3434" s="480" t="n"/>
      <c r="L3434" s="480" t="n"/>
      <c r="M3434" s="480" t="n"/>
      <c r="N3434" s="490" t="n"/>
      <c r="O3434" s="398" t="n"/>
      <c r="HM3434" s="5" t="n"/>
      <c r="HN3434" s="5" t="n"/>
      <c r="HO3434" s="5" t="n"/>
      <c r="HP3434" s="5" t="n"/>
      <c r="HQ3434" s="5" t="n"/>
      <c r="HR3434" s="5" t="n"/>
      <c r="HS3434" s="5" t="n"/>
    </row>
    <row r="3435">
      <c r="C3435" s="2" t="n"/>
      <c r="G3435" s="480" t="n"/>
      <c r="H3435" s="2" t="n"/>
      <c r="I3435" s="2" t="n"/>
      <c r="K3435" s="480" t="n"/>
      <c r="L3435" s="480" t="n"/>
      <c r="M3435" s="480" t="n"/>
      <c r="N3435" s="490" t="n"/>
      <c r="O3435" s="398" t="n"/>
      <c r="HM3435" s="5" t="n"/>
      <c r="HN3435" s="5" t="n"/>
      <c r="HO3435" s="5" t="n"/>
      <c r="HP3435" s="5" t="n"/>
      <c r="HQ3435" s="5" t="n"/>
      <c r="HR3435" s="5" t="n"/>
      <c r="HS3435" s="5" t="n"/>
    </row>
    <row r="3436">
      <c r="C3436" s="2" t="n"/>
      <c r="G3436" s="480" t="n"/>
      <c r="H3436" s="2" t="n"/>
      <c r="I3436" s="2" t="n"/>
      <c r="K3436" s="480" t="n"/>
      <c r="L3436" s="480" t="n"/>
      <c r="M3436" s="480" t="n"/>
      <c r="N3436" s="490" t="n"/>
      <c r="O3436" s="398" t="n"/>
      <c r="HM3436" s="5" t="n"/>
      <c r="HN3436" s="5" t="n"/>
      <c r="HO3436" s="5" t="n"/>
      <c r="HP3436" s="5" t="n"/>
      <c r="HQ3436" s="5" t="n"/>
      <c r="HR3436" s="5" t="n"/>
      <c r="HS3436" s="5" t="n"/>
    </row>
    <row r="3437">
      <c r="C3437" s="2" t="n"/>
      <c r="G3437" s="480" t="n"/>
      <c r="H3437" s="2" t="n"/>
      <c r="I3437" s="2" t="n"/>
      <c r="K3437" s="480" t="n"/>
      <c r="L3437" s="480" t="n"/>
      <c r="M3437" s="480" t="n"/>
      <c r="N3437" s="490" t="n"/>
      <c r="O3437" s="398" t="n"/>
      <c r="HM3437" s="5" t="n"/>
      <c r="HN3437" s="5" t="n"/>
      <c r="HO3437" s="5" t="n"/>
      <c r="HP3437" s="5" t="n"/>
      <c r="HQ3437" s="5" t="n"/>
      <c r="HR3437" s="5" t="n"/>
      <c r="HS3437" s="5" t="n"/>
    </row>
    <row r="3438">
      <c r="C3438" s="2" t="n"/>
      <c r="G3438" s="480" t="n"/>
      <c r="H3438" s="2" t="n"/>
      <c r="I3438" s="2" t="n"/>
      <c r="K3438" s="480" t="n"/>
      <c r="L3438" s="480" t="n"/>
      <c r="M3438" s="480" t="n"/>
      <c r="N3438" s="490" t="n"/>
      <c r="O3438" s="398" t="n"/>
      <c r="HM3438" s="5" t="n"/>
      <c r="HN3438" s="5" t="n"/>
      <c r="HO3438" s="5" t="n"/>
      <c r="HP3438" s="5" t="n"/>
      <c r="HQ3438" s="5" t="n"/>
      <c r="HR3438" s="5" t="n"/>
      <c r="HS3438" s="5" t="n"/>
    </row>
    <row r="3439">
      <c r="C3439" s="2" t="n"/>
      <c r="G3439" s="480" t="n"/>
      <c r="H3439" s="2" t="n"/>
      <c r="I3439" s="2" t="n"/>
      <c r="K3439" s="480" t="n"/>
      <c r="L3439" s="480" t="n"/>
      <c r="M3439" s="480" t="n"/>
      <c r="N3439" s="490" t="n"/>
      <c r="O3439" s="398" t="n"/>
      <c r="HM3439" s="5" t="n"/>
      <c r="HN3439" s="5" t="n"/>
      <c r="HO3439" s="5" t="n"/>
      <c r="HP3439" s="5" t="n"/>
      <c r="HQ3439" s="5" t="n"/>
      <c r="HR3439" s="5" t="n"/>
      <c r="HS3439" s="5" t="n"/>
    </row>
    <row r="3440">
      <c r="C3440" s="2" t="n"/>
      <c r="G3440" s="480" t="n"/>
      <c r="H3440" s="2" t="n"/>
      <c r="I3440" s="2" t="n"/>
      <c r="K3440" s="480" t="n"/>
      <c r="L3440" s="480" t="n"/>
      <c r="M3440" s="480" t="n"/>
      <c r="N3440" s="490" t="n"/>
      <c r="O3440" s="398" t="n"/>
      <c r="HM3440" s="5" t="n"/>
      <c r="HN3440" s="5" t="n"/>
      <c r="HO3440" s="5" t="n"/>
      <c r="HP3440" s="5" t="n"/>
      <c r="HQ3440" s="5" t="n"/>
      <c r="HR3440" s="5" t="n"/>
      <c r="HS3440" s="5" t="n"/>
    </row>
    <row r="3441">
      <c r="C3441" s="2" t="n"/>
      <c r="G3441" s="480" t="n"/>
      <c r="H3441" s="2" t="n"/>
      <c r="I3441" s="2" t="n"/>
      <c r="K3441" s="480" t="n"/>
      <c r="L3441" s="480" t="n"/>
      <c r="M3441" s="480" t="n"/>
      <c r="N3441" s="490" t="n"/>
      <c r="O3441" s="398" t="n"/>
      <c r="HM3441" s="5" t="n"/>
      <c r="HN3441" s="5" t="n"/>
      <c r="HO3441" s="5" t="n"/>
      <c r="HP3441" s="5" t="n"/>
      <c r="HQ3441" s="5" t="n"/>
      <c r="HR3441" s="5" t="n"/>
      <c r="HS3441" s="5" t="n"/>
    </row>
    <row r="3442">
      <c r="C3442" s="2" t="n"/>
      <c r="G3442" s="480" t="n"/>
      <c r="H3442" s="2" t="n"/>
      <c r="I3442" s="2" t="n"/>
      <c r="K3442" s="480" t="n"/>
      <c r="L3442" s="480" t="n"/>
      <c r="M3442" s="480" t="n"/>
      <c r="N3442" s="490" t="n"/>
      <c r="O3442" s="398" t="n"/>
      <c r="HM3442" s="5" t="n"/>
      <c r="HN3442" s="5" t="n"/>
      <c r="HO3442" s="5" t="n"/>
      <c r="HP3442" s="5" t="n"/>
      <c r="HQ3442" s="5" t="n"/>
      <c r="HR3442" s="5" t="n"/>
      <c r="HS3442" s="5" t="n"/>
    </row>
    <row r="3443">
      <c r="C3443" s="2" t="n"/>
      <c r="G3443" s="480" t="n"/>
      <c r="H3443" s="2" t="n"/>
      <c r="I3443" s="2" t="n"/>
      <c r="K3443" s="480" t="n"/>
      <c r="L3443" s="480" t="n"/>
      <c r="M3443" s="480" t="n"/>
      <c r="N3443" s="490" t="n"/>
      <c r="O3443" s="398" t="n"/>
      <c r="HM3443" s="5" t="n"/>
      <c r="HN3443" s="5" t="n"/>
      <c r="HO3443" s="5" t="n"/>
      <c r="HP3443" s="5" t="n"/>
      <c r="HQ3443" s="5" t="n"/>
      <c r="HR3443" s="5" t="n"/>
      <c r="HS3443" s="5" t="n"/>
    </row>
    <row r="3444">
      <c r="C3444" s="2" t="n"/>
      <c r="G3444" s="480" t="n"/>
      <c r="H3444" s="2" t="n"/>
      <c r="I3444" s="2" t="n"/>
      <c r="K3444" s="480" t="n"/>
      <c r="L3444" s="480" t="n"/>
      <c r="M3444" s="480" t="n"/>
      <c r="N3444" s="490" t="n"/>
      <c r="O3444" s="398" t="n"/>
      <c r="HM3444" s="5" t="n"/>
      <c r="HN3444" s="5" t="n"/>
      <c r="HO3444" s="5" t="n"/>
      <c r="HP3444" s="5" t="n"/>
      <c r="HQ3444" s="5" t="n"/>
      <c r="HR3444" s="5" t="n"/>
      <c r="HS3444" s="5" t="n"/>
    </row>
    <row r="3445">
      <c r="C3445" s="2" t="n"/>
      <c r="G3445" s="480" t="n"/>
      <c r="H3445" s="2" t="n"/>
      <c r="I3445" s="2" t="n"/>
      <c r="K3445" s="480" t="n"/>
      <c r="L3445" s="480" t="n"/>
      <c r="M3445" s="480" t="n"/>
      <c r="N3445" s="490" t="n"/>
      <c r="O3445" s="398" t="n"/>
      <c r="HM3445" s="5" t="n"/>
      <c r="HN3445" s="5" t="n"/>
      <c r="HO3445" s="5" t="n"/>
      <c r="HP3445" s="5" t="n"/>
      <c r="HQ3445" s="5" t="n"/>
      <c r="HR3445" s="5" t="n"/>
      <c r="HS3445" s="5" t="n"/>
    </row>
    <row r="3446">
      <c r="C3446" s="2" t="n"/>
      <c r="G3446" s="480" t="n"/>
      <c r="H3446" s="2" t="n"/>
      <c r="I3446" s="2" t="n"/>
      <c r="K3446" s="480" t="n"/>
      <c r="L3446" s="480" t="n"/>
      <c r="M3446" s="480" t="n"/>
      <c r="N3446" s="490" t="n"/>
      <c r="O3446" s="398" t="n"/>
      <c r="HM3446" s="5" t="n"/>
      <c r="HN3446" s="5" t="n"/>
      <c r="HO3446" s="5" t="n"/>
      <c r="HP3446" s="5" t="n"/>
      <c r="HQ3446" s="5" t="n"/>
      <c r="HR3446" s="5" t="n"/>
      <c r="HS3446" s="5" t="n"/>
    </row>
    <row r="3447">
      <c r="C3447" s="2" t="n"/>
      <c r="G3447" s="480" t="n"/>
      <c r="H3447" s="2" t="n"/>
      <c r="I3447" s="2" t="n"/>
      <c r="K3447" s="480" t="n"/>
      <c r="L3447" s="480" t="n"/>
      <c r="M3447" s="480" t="n"/>
      <c r="N3447" s="490" t="n"/>
      <c r="O3447" s="398" t="n"/>
      <c r="HM3447" s="5" t="n"/>
      <c r="HN3447" s="5" t="n"/>
      <c r="HO3447" s="5" t="n"/>
      <c r="HP3447" s="5" t="n"/>
      <c r="HQ3447" s="5" t="n"/>
      <c r="HR3447" s="5" t="n"/>
      <c r="HS3447" s="5" t="n"/>
    </row>
    <row r="3448">
      <c r="C3448" s="2" t="n"/>
      <c r="G3448" s="480" t="n"/>
      <c r="H3448" s="2" t="n"/>
      <c r="I3448" s="2" t="n"/>
      <c r="K3448" s="480" t="n"/>
      <c r="L3448" s="480" t="n"/>
      <c r="M3448" s="480" t="n"/>
      <c r="N3448" s="490" t="n"/>
      <c r="O3448" s="398" t="n"/>
      <c r="HM3448" s="5" t="n"/>
      <c r="HN3448" s="5" t="n"/>
      <c r="HO3448" s="5" t="n"/>
      <c r="HP3448" s="5" t="n"/>
      <c r="HQ3448" s="5" t="n"/>
      <c r="HR3448" s="5" t="n"/>
      <c r="HS3448" s="5" t="n"/>
    </row>
    <row r="3449">
      <c r="C3449" s="2" t="n"/>
      <c r="G3449" s="480" t="n"/>
      <c r="H3449" s="2" t="n"/>
      <c r="I3449" s="2" t="n"/>
      <c r="K3449" s="480" t="n"/>
      <c r="L3449" s="480" t="n"/>
      <c r="M3449" s="480" t="n"/>
      <c r="N3449" s="490" t="n"/>
      <c r="O3449" s="398" t="n"/>
      <c r="HM3449" s="5" t="n"/>
      <c r="HN3449" s="5" t="n"/>
      <c r="HO3449" s="5" t="n"/>
      <c r="HP3449" s="5" t="n"/>
      <c r="HQ3449" s="5" t="n"/>
      <c r="HR3449" s="5" t="n"/>
      <c r="HS3449" s="5" t="n"/>
    </row>
    <row r="3450">
      <c r="C3450" s="2" t="n"/>
      <c r="G3450" s="480" t="n"/>
      <c r="H3450" s="2" t="n"/>
      <c r="I3450" s="2" t="n"/>
      <c r="K3450" s="480" t="n"/>
      <c r="L3450" s="480" t="n"/>
      <c r="M3450" s="480" t="n"/>
      <c r="N3450" s="490" t="n"/>
      <c r="O3450" s="398" t="n"/>
      <c r="HM3450" s="5" t="n"/>
      <c r="HN3450" s="5" t="n"/>
      <c r="HO3450" s="5" t="n"/>
      <c r="HP3450" s="5" t="n"/>
      <c r="HQ3450" s="5" t="n"/>
      <c r="HR3450" s="5" t="n"/>
      <c r="HS3450" s="5" t="n"/>
    </row>
    <row r="3451">
      <c r="C3451" s="2" t="n"/>
      <c r="G3451" s="480" t="n"/>
      <c r="H3451" s="2" t="n"/>
      <c r="I3451" s="2" t="n"/>
      <c r="K3451" s="480" t="n"/>
      <c r="L3451" s="480" t="n"/>
      <c r="M3451" s="480" t="n"/>
      <c r="N3451" s="490" t="n"/>
      <c r="O3451" s="398" t="n"/>
      <c r="HM3451" s="5" t="n"/>
      <c r="HN3451" s="5" t="n"/>
      <c r="HO3451" s="5" t="n"/>
      <c r="HP3451" s="5" t="n"/>
      <c r="HQ3451" s="5" t="n"/>
      <c r="HR3451" s="5" t="n"/>
      <c r="HS3451" s="5" t="n"/>
    </row>
    <row r="3452">
      <c r="C3452" s="2" t="n"/>
      <c r="G3452" s="480" t="n"/>
      <c r="H3452" s="2" t="n"/>
      <c r="I3452" s="2" t="n"/>
      <c r="K3452" s="480" t="n"/>
      <c r="L3452" s="480" t="n"/>
      <c r="M3452" s="480" t="n"/>
      <c r="N3452" s="490" t="n"/>
      <c r="O3452" s="398" t="n"/>
      <c r="HM3452" s="5" t="n"/>
      <c r="HN3452" s="5" t="n"/>
      <c r="HO3452" s="5" t="n"/>
      <c r="HP3452" s="5" t="n"/>
      <c r="HQ3452" s="5" t="n"/>
      <c r="HR3452" s="5" t="n"/>
      <c r="HS3452" s="5" t="n"/>
    </row>
    <row r="3453">
      <c r="C3453" s="2" t="n"/>
      <c r="G3453" s="480" t="n"/>
      <c r="H3453" s="2" t="n"/>
      <c r="I3453" s="2" t="n"/>
      <c r="K3453" s="480" t="n"/>
      <c r="L3453" s="480" t="n"/>
      <c r="M3453" s="480" t="n"/>
      <c r="N3453" s="490" t="n"/>
      <c r="O3453" s="398" t="n"/>
      <c r="HM3453" s="5" t="n"/>
      <c r="HN3453" s="5" t="n"/>
      <c r="HO3453" s="5" t="n"/>
      <c r="HP3453" s="5" t="n"/>
      <c r="HQ3453" s="5" t="n"/>
      <c r="HR3453" s="5" t="n"/>
      <c r="HS3453" s="5" t="n"/>
    </row>
    <row r="3454">
      <c r="C3454" s="2" t="n"/>
      <c r="G3454" s="480" t="n"/>
      <c r="H3454" s="2" t="n"/>
      <c r="I3454" s="2" t="n"/>
      <c r="K3454" s="480" t="n"/>
      <c r="L3454" s="480" t="n"/>
      <c r="M3454" s="480" t="n"/>
      <c r="N3454" s="490" t="n"/>
      <c r="O3454" s="398" t="n"/>
      <c r="HM3454" s="5" t="n"/>
      <c r="HN3454" s="5" t="n"/>
      <c r="HO3454" s="5" t="n"/>
      <c r="HP3454" s="5" t="n"/>
      <c r="HQ3454" s="5" t="n"/>
      <c r="HR3454" s="5" t="n"/>
      <c r="HS3454" s="5" t="n"/>
    </row>
    <row r="3455">
      <c r="C3455" s="2" t="n"/>
      <c r="G3455" s="480" t="n"/>
      <c r="H3455" s="2" t="n"/>
      <c r="I3455" s="2" t="n"/>
      <c r="K3455" s="480" t="n"/>
      <c r="L3455" s="480" t="n"/>
      <c r="M3455" s="480" t="n"/>
      <c r="N3455" s="490" t="n"/>
      <c r="O3455" s="398" t="n"/>
      <c r="HM3455" s="5" t="n"/>
      <c r="HN3455" s="5" t="n"/>
      <c r="HO3455" s="5" t="n"/>
      <c r="HP3455" s="5" t="n"/>
      <c r="HQ3455" s="5" t="n"/>
      <c r="HR3455" s="5" t="n"/>
      <c r="HS3455" s="5" t="n"/>
    </row>
    <row r="3456">
      <c r="C3456" s="2" t="n"/>
      <c r="G3456" s="480" t="n"/>
      <c r="H3456" s="2" t="n"/>
      <c r="I3456" s="2" t="n"/>
      <c r="K3456" s="480" t="n"/>
      <c r="L3456" s="480" t="n"/>
      <c r="M3456" s="480" t="n"/>
      <c r="N3456" s="490" t="n"/>
      <c r="O3456" s="398" t="n"/>
      <c r="HM3456" s="5" t="n"/>
      <c r="HN3456" s="5" t="n"/>
      <c r="HO3456" s="5" t="n"/>
      <c r="HP3456" s="5" t="n"/>
      <c r="HQ3456" s="5" t="n"/>
      <c r="HR3456" s="5" t="n"/>
      <c r="HS3456" s="5" t="n"/>
    </row>
    <row r="3457">
      <c r="C3457" s="2" t="n"/>
      <c r="G3457" s="480" t="n"/>
      <c r="H3457" s="2" t="n"/>
      <c r="I3457" s="2" t="n"/>
      <c r="K3457" s="480" t="n"/>
      <c r="L3457" s="480" t="n"/>
      <c r="M3457" s="480" t="n"/>
      <c r="N3457" s="490" t="n"/>
      <c r="O3457" s="398" t="n"/>
      <c r="HM3457" s="5" t="n"/>
      <c r="HN3457" s="5" t="n"/>
      <c r="HO3457" s="5" t="n"/>
      <c r="HP3457" s="5" t="n"/>
      <c r="HQ3457" s="5" t="n"/>
      <c r="HR3457" s="5" t="n"/>
      <c r="HS3457" s="5" t="n"/>
    </row>
    <row r="3458">
      <c r="C3458" s="2" t="n"/>
      <c r="G3458" s="480" t="n"/>
      <c r="H3458" s="2" t="n"/>
      <c r="I3458" s="2" t="n"/>
      <c r="K3458" s="480" t="n"/>
      <c r="L3458" s="480" t="n"/>
      <c r="M3458" s="480" t="n"/>
      <c r="N3458" s="490" t="n"/>
      <c r="O3458" s="398" t="n"/>
      <c r="HM3458" s="5" t="n"/>
      <c r="HN3458" s="5" t="n"/>
      <c r="HO3458" s="5" t="n"/>
      <c r="HP3458" s="5" t="n"/>
      <c r="HQ3458" s="5" t="n"/>
      <c r="HR3458" s="5" t="n"/>
      <c r="HS3458" s="5" t="n"/>
    </row>
    <row r="3459">
      <c r="C3459" s="2" t="n"/>
      <c r="G3459" s="480" t="n"/>
      <c r="H3459" s="2" t="n"/>
      <c r="I3459" s="2" t="n"/>
      <c r="K3459" s="480" t="n"/>
      <c r="L3459" s="480" t="n"/>
      <c r="M3459" s="480" t="n"/>
      <c r="N3459" s="490" t="n"/>
      <c r="O3459" s="398" t="n"/>
      <c r="HM3459" s="5" t="n"/>
      <c r="HN3459" s="5" t="n"/>
      <c r="HO3459" s="5" t="n"/>
      <c r="HP3459" s="5" t="n"/>
      <c r="HQ3459" s="5" t="n"/>
      <c r="HR3459" s="5" t="n"/>
      <c r="HS3459" s="5" t="n"/>
    </row>
    <row r="3460">
      <c r="C3460" s="2" t="n"/>
      <c r="G3460" s="480" t="n"/>
      <c r="H3460" s="2" t="n"/>
      <c r="I3460" s="2" t="n"/>
      <c r="K3460" s="480" t="n"/>
      <c r="L3460" s="480" t="n"/>
      <c r="M3460" s="480" t="n"/>
      <c r="N3460" s="490" t="n"/>
      <c r="O3460" s="398" t="n"/>
      <c r="HM3460" s="5" t="n"/>
      <c r="HN3460" s="5" t="n"/>
      <c r="HO3460" s="5" t="n"/>
      <c r="HP3460" s="5" t="n"/>
      <c r="HQ3460" s="5" t="n"/>
      <c r="HR3460" s="5" t="n"/>
      <c r="HS3460" s="5" t="n"/>
    </row>
    <row r="3461">
      <c r="C3461" s="2" t="n"/>
      <c r="G3461" s="480" t="n"/>
      <c r="H3461" s="2" t="n"/>
      <c r="I3461" s="2" t="n"/>
      <c r="K3461" s="480" t="n"/>
      <c r="L3461" s="480" t="n"/>
      <c r="M3461" s="480" t="n"/>
      <c r="N3461" s="490" t="n"/>
      <c r="O3461" s="398" t="n"/>
      <c r="HM3461" s="5" t="n"/>
      <c r="HN3461" s="5" t="n"/>
      <c r="HO3461" s="5" t="n"/>
      <c r="HP3461" s="5" t="n"/>
      <c r="HQ3461" s="5" t="n"/>
      <c r="HR3461" s="5" t="n"/>
      <c r="HS3461" s="5" t="n"/>
    </row>
    <row r="3462">
      <c r="C3462" s="2" t="n"/>
      <c r="G3462" s="480" t="n"/>
      <c r="H3462" s="2" t="n"/>
      <c r="I3462" s="2" t="n"/>
      <c r="K3462" s="480" t="n"/>
      <c r="L3462" s="480" t="n"/>
      <c r="M3462" s="480" t="n"/>
      <c r="N3462" s="490" t="n"/>
      <c r="O3462" s="398" t="n"/>
      <c r="HM3462" s="5" t="n"/>
      <c r="HN3462" s="5" t="n"/>
      <c r="HO3462" s="5" t="n"/>
      <c r="HP3462" s="5" t="n"/>
      <c r="HQ3462" s="5" t="n"/>
      <c r="HR3462" s="5" t="n"/>
      <c r="HS3462" s="5" t="n"/>
    </row>
    <row r="3463">
      <c r="C3463" s="2" t="n"/>
      <c r="G3463" s="480" t="n"/>
      <c r="H3463" s="2" t="n"/>
      <c r="I3463" s="2" t="n"/>
      <c r="K3463" s="480" t="n"/>
      <c r="L3463" s="480" t="n"/>
      <c r="M3463" s="480" t="n"/>
      <c r="N3463" s="490" t="n"/>
      <c r="O3463" s="398" t="n"/>
      <c r="HM3463" s="5" t="n"/>
      <c r="HN3463" s="5" t="n"/>
      <c r="HO3463" s="5" t="n"/>
      <c r="HP3463" s="5" t="n"/>
      <c r="HQ3463" s="5" t="n"/>
      <c r="HR3463" s="5" t="n"/>
      <c r="HS3463" s="5" t="n"/>
    </row>
    <row r="3464">
      <c r="C3464" s="2" t="n"/>
      <c r="G3464" s="480" t="n"/>
      <c r="H3464" s="2" t="n"/>
      <c r="I3464" s="2" t="n"/>
      <c r="K3464" s="480" t="n"/>
      <c r="L3464" s="480" t="n"/>
      <c r="M3464" s="480" t="n"/>
      <c r="N3464" s="490" t="n"/>
      <c r="O3464" s="398" t="n"/>
      <c r="HM3464" s="5" t="n"/>
      <c r="HN3464" s="5" t="n"/>
      <c r="HO3464" s="5" t="n"/>
      <c r="HP3464" s="5" t="n"/>
      <c r="HQ3464" s="5" t="n"/>
      <c r="HR3464" s="5" t="n"/>
      <c r="HS3464" s="5" t="n"/>
    </row>
    <row r="3465">
      <c r="C3465" s="2" t="n"/>
      <c r="G3465" s="480" t="n"/>
      <c r="H3465" s="2" t="n"/>
      <c r="I3465" s="2" t="n"/>
      <c r="K3465" s="480" t="n"/>
      <c r="L3465" s="480" t="n"/>
      <c r="M3465" s="480" t="n"/>
      <c r="N3465" s="490" t="n"/>
      <c r="O3465" s="398" t="n"/>
      <c r="HM3465" s="5" t="n"/>
      <c r="HN3465" s="5" t="n"/>
      <c r="HO3465" s="5" t="n"/>
      <c r="HP3465" s="5" t="n"/>
      <c r="HQ3465" s="5" t="n"/>
      <c r="HR3465" s="5" t="n"/>
      <c r="HS3465" s="5" t="n"/>
    </row>
    <row r="3466">
      <c r="C3466" s="2" t="n"/>
      <c r="G3466" s="480" t="n"/>
      <c r="H3466" s="2" t="n"/>
      <c r="I3466" s="2" t="n"/>
      <c r="K3466" s="480" t="n"/>
      <c r="L3466" s="480" t="n"/>
      <c r="M3466" s="480" t="n"/>
      <c r="N3466" s="490" t="n"/>
      <c r="O3466" s="398" t="n"/>
      <c r="HM3466" s="5" t="n"/>
      <c r="HN3466" s="5" t="n"/>
      <c r="HO3466" s="5" t="n"/>
      <c r="HP3466" s="5" t="n"/>
      <c r="HQ3466" s="5" t="n"/>
      <c r="HR3466" s="5" t="n"/>
      <c r="HS3466" s="5" t="n"/>
    </row>
    <row r="3467">
      <c r="C3467" s="2" t="n"/>
      <c r="G3467" s="480" t="n"/>
      <c r="H3467" s="2" t="n"/>
      <c r="I3467" s="2" t="n"/>
      <c r="K3467" s="480" t="n"/>
      <c r="L3467" s="480" t="n"/>
      <c r="M3467" s="480" t="n"/>
      <c r="N3467" s="490" t="n"/>
      <c r="O3467" s="398" t="n"/>
      <c r="HM3467" s="5" t="n"/>
      <c r="HN3467" s="5" t="n"/>
      <c r="HO3467" s="5" t="n"/>
      <c r="HP3467" s="5" t="n"/>
      <c r="HQ3467" s="5" t="n"/>
      <c r="HR3467" s="5" t="n"/>
      <c r="HS3467" s="5" t="n"/>
    </row>
    <row r="3468">
      <c r="C3468" s="2" t="n"/>
      <c r="G3468" s="480" t="n"/>
      <c r="H3468" s="2" t="n"/>
      <c r="I3468" s="2" t="n"/>
      <c r="K3468" s="480" t="n"/>
      <c r="L3468" s="480" t="n"/>
      <c r="M3468" s="480" t="n"/>
      <c r="N3468" s="490" t="n"/>
      <c r="O3468" s="398" t="n"/>
      <c r="HM3468" s="5" t="n"/>
      <c r="HN3468" s="5" t="n"/>
      <c r="HO3468" s="5" t="n"/>
      <c r="HP3468" s="5" t="n"/>
      <c r="HQ3468" s="5" t="n"/>
      <c r="HR3468" s="5" t="n"/>
      <c r="HS3468" s="5" t="n"/>
    </row>
    <row r="3469">
      <c r="C3469" s="2" t="n"/>
      <c r="G3469" s="480" t="n"/>
      <c r="H3469" s="2" t="n"/>
      <c r="I3469" s="2" t="n"/>
      <c r="K3469" s="480" t="n"/>
      <c r="L3469" s="480" t="n"/>
      <c r="M3469" s="480" t="n"/>
      <c r="N3469" s="490" t="n"/>
      <c r="O3469" s="398" t="n"/>
      <c r="HM3469" s="5" t="n"/>
      <c r="HN3469" s="5" t="n"/>
      <c r="HO3469" s="5" t="n"/>
      <c r="HP3469" s="5" t="n"/>
      <c r="HQ3469" s="5" t="n"/>
      <c r="HR3469" s="5" t="n"/>
      <c r="HS3469" s="5" t="n"/>
    </row>
    <row r="3470">
      <c r="C3470" s="2" t="n"/>
      <c r="G3470" s="480" t="n"/>
      <c r="H3470" s="2" t="n"/>
      <c r="I3470" s="2" t="n"/>
      <c r="K3470" s="480" t="n"/>
      <c r="L3470" s="480" t="n"/>
      <c r="M3470" s="480" t="n"/>
      <c r="N3470" s="490" t="n"/>
      <c r="O3470" s="398" t="n"/>
      <c r="HM3470" s="5" t="n"/>
      <c r="HN3470" s="5" t="n"/>
      <c r="HO3470" s="5" t="n"/>
      <c r="HP3470" s="5" t="n"/>
      <c r="HQ3470" s="5" t="n"/>
      <c r="HR3470" s="5" t="n"/>
      <c r="HS3470" s="5" t="n"/>
    </row>
    <row r="3471">
      <c r="C3471" s="2" t="n"/>
      <c r="G3471" s="480" t="n"/>
      <c r="H3471" s="2" t="n"/>
      <c r="I3471" s="2" t="n"/>
      <c r="K3471" s="480" t="n"/>
      <c r="L3471" s="480" t="n"/>
      <c r="M3471" s="480" t="n"/>
      <c r="N3471" s="490" t="n"/>
      <c r="O3471" s="398" t="n"/>
      <c r="HM3471" s="5" t="n"/>
      <c r="HN3471" s="5" t="n"/>
      <c r="HO3471" s="5" t="n"/>
      <c r="HP3471" s="5" t="n"/>
      <c r="HQ3471" s="5" t="n"/>
      <c r="HR3471" s="5" t="n"/>
      <c r="HS3471" s="5" t="n"/>
    </row>
    <row r="3472">
      <c r="C3472" s="2" t="n"/>
      <c r="G3472" s="480" t="n"/>
      <c r="H3472" s="2" t="n"/>
      <c r="I3472" s="2" t="n"/>
      <c r="K3472" s="480" t="n"/>
      <c r="L3472" s="480" t="n"/>
      <c r="M3472" s="480" t="n"/>
      <c r="N3472" s="490" t="n"/>
      <c r="O3472" s="398" t="n"/>
      <c r="HM3472" s="5" t="n"/>
      <c r="HN3472" s="5" t="n"/>
      <c r="HO3472" s="5" t="n"/>
      <c r="HP3472" s="5" t="n"/>
      <c r="HQ3472" s="5" t="n"/>
      <c r="HR3472" s="5" t="n"/>
      <c r="HS3472" s="5" t="n"/>
    </row>
    <row r="3473">
      <c r="C3473" s="2" t="n"/>
      <c r="G3473" s="480" t="n"/>
      <c r="H3473" s="2" t="n"/>
      <c r="I3473" s="2" t="n"/>
      <c r="K3473" s="480" t="n"/>
      <c r="L3473" s="480" t="n"/>
      <c r="M3473" s="480" t="n"/>
      <c r="N3473" s="490" t="n"/>
      <c r="O3473" s="398" t="n"/>
      <c r="HM3473" s="5" t="n"/>
      <c r="HN3473" s="5" t="n"/>
      <c r="HO3473" s="5" t="n"/>
      <c r="HP3473" s="5" t="n"/>
      <c r="HQ3473" s="5" t="n"/>
      <c r="HR3473" s="5" t="n"/>
      <c r="HS3473" s="5" t="n"/>
    </row>
    <row r="3474">
      <c r="C3474" s="2" t="n"/>
      <c r="G3474" s="480" t="n"/>
      <c r="H3474" s="2" t="n"/>
      <c r="I3474" s="2" t="n"/>
      <c r="K3474" s="480" t="n"/>
      <c r="L3474" s="480" t="n"/>
      <c r="M3474" s="480" t="n"/>
      <c r="N3474" s="490" t="n"/>
      <c r="O3474" s="398" t="n"/>
      <c r="HM3474" s="5" t="n"/>
      <c r="HN3474" s="5" t="n"/>
      <c r="HO3474" s="5" t="n"/>
      <c r="HP3474" s="5" t="n"/>
      <c r="HQ3474" s="5" t="n"/>
      <c r="HR3474" s="5" t="n"/>
      <c r="HS3474" s="5" t="n"/>
    </row>
    <row r="3475">
      <c r="C3475" s="2" t="n"/>
      <c r="G3475" s="480" t="n"/>
      <c r="H3475" s="2" t="n"/>
      <c r="I3475" s="2" t="n"/>
      <c r="K3475" s="480" t="n"/>
      <c r="L3475" s="480" t="n"/>
      <c r="M3475" s="480" t="n"/>
      <c r="N3475" s="490" t="n"/>
      <c r="O3475" s="398" t="n"/>
      <c r="HM3475" s="5" t="n"/>
      <c r="HN3475" s="5" t="n"/>
      <c r="HO3475" s="5" t="n"/>
      <c r="HP3475" s="5" t="n"/>
      <c r="HQ3475" s="5" t="n"/>
      <c r="HR3475" s="5" t="n"/>
      <c r="HS3475" s="5" t="n"/>
    </row>
    <row r="3476">
      <c r="C3476" s="2" t="n"/>
      <c r="G3476" s="480" t="n"/>
      <c r="H3476" s="2" t="n"/>
      <c r="I3476" s="2" t="n"/>
      <c r="K3476" s="480" t="n"/>
      <c r="L3476" s="480" t="n"/>
      <c r="M3476" s="480" t="n"/>
      <c r="N3476" s="490" t="n"/>
      <c r="O3476" s="398" t="n"/>
      <c r="HM3476" s="5" t="n"/>
      <c r="HN3476" s="5" t="n"/>
      <c r="HO3476" s="5" t="n"/>
      <c r="HP3476" s="5" t="n"/>
      <c r="HQ3476" s="5" t="n"/>
      <c r="HR3476" s="5" t="n"/>
      <c r="HS3476" s="5" t="n"/>
    </row>
    <row r="3477">
      <c r="C3477" s="2" t="n"/>
      <c r="G3477" s="480" t="n"/>
      <c r="H3477" s="2" t="n"/>
      <c r="I3477" s="2" t="n"/>
      <c r="K3477" s="480" t="n"/>
      <c r="L3477" s="480" t="n"/>
      <c r="M3477" s="480" t="n"/>
      <c r="N3477" s="490" t="n"/>
      <c r="O3477" s="398" t="n"/>
      <c r="HM3477" s="5" t="n"/>
      <c r="HN3477" s="5" t="n"/>
      <c r="HO3477" s="5" t="n"/>
      <c r="HP3477" s="5" t="n"/>
      <c r="HQ3477" s="5" t="n"/>
      <c r="HR3477" s="5" t="n"/>
      <c r="HS3477" s="5" t="n"/>
    </row>
    <row r="3478">
      <c r="C3478" s="2" t="n"/>
      <c r="G3478" s="480" t="n"/>
      <c r="H3478" s="2" t="n"/>
      <c r="I3478" s="2" t="n"/>
      <c r="K3478" s="480" t="n"/>
      <c r="L3478" s="480" t="n"/>
      <c r="M3478" s="480" t="n"/>
      <c r="N3478" s="490" t="n"/>
      <c r="O3478" s="398" t="n"/>
      <c r="HM3478" s="5" t="n"/>
      <c r="HN3478" s="5" t="n"/>
      <c r="HO3478" s="5" t="n"/>
      <c r="HP3478" s="5" t="n"/>
      <c r="HQ3478" s="5" t="n"/>
      <c r="HR3478" s="5" t="n"/>
      <c r="HS3478" s="5" t="n"/>
    </row>
    <row r="3479">
      <c r="C3479" s="2" t="n"/>
      <c r="G3479" s="480" t="n"/>
      <c r="H3479" s="2" t="n"/>
      <c r="I3479" s="2" t="n"/>
      <c r="K3479" s="480" t="n"/>
      <c r="L3479" s="480" t="n"/>
      <c r="M3479" s="480" t="n"/>
      <c r="N3479" s="490" t="n"/>
      <c r="O3479" s="398" t="n"/>
      <c r="HM3479" s="5" t="n"/>
      <c r="HN3479" s="5" t="n"/>
      <c r="HO3479" s="5" t="n"/>
      <c r="HP3479" s="5" t="n"/>
      <c r="HQ3479" s="5" t="n"/>
      <c r="HR3479" s="5" t="n"/>
      <c r="HS3479" s="5" t="n"/>
    </row>
    <row r="3480">
      <c r="C3480" s="2" t="n"/>
      <c r="G3480" s="480" t="n"/>
      <c r="H3480" s="2" t="n"/>
      <c r="I3480" s="2" t="n"/>
      <c r="K3480" s="480" t="n"/>
      <c r="L3480" s="480" t="n"/>
      <c r="M3480" s="480" t="n"/>
      <c r="N3480" s="490" t="n"/>
      <c r="O3480" s="398" t="n"/>
      <c r="HM3480" s="5" t="n"/>
      <c r="HN3480" s="5" t="n"/>
      <c r="HO3480" s="5" t="n"/>
      <c r="HP3480" s="5" t="n"/>
      <c r="HQ3480" s="5" t="n"/>
      <c r="HR3480" s="5" t="n"/>
      <c r="HS3480" s="5" t="n"/>
    </row>
    <row r="3481">
      <c r="C3481" s="2" t="n"/>
      <c r="G3481" s="480" t="n"/>
      <c r="H3481" s="2" t="n"/>
      <c r="I3481" s="2" t="n"/>
      <c r="K3481" s="480" t="n"/>
      <c r="L3481" s="480" t="n"/>
      <c r="M3481" s="480" t="n"/>
      <c r="N3481" s="490" t="n"/>
      <c r="O3481" s="398" t="n"/>
      <c r="HM3481" s="5" t="n"/>
      <c r="HN3481" s="5" t="n"/>
      <c r="HO3481" s="5" t="n"/>
      <c r="HP3481" s="5" t="n"/>
      <c r="HQ3481" s="5" t="n"/>
      <c r="HR3481" s="5" t="n"/>
      <c r="HS3481" s="5" t="n"/>
    </row>
    <row r="3482">
      <c r="C3482" s="2" t="n"/>
      <c r="G3482" s="480" t="n"/>
      <c r="H3482" s="2" t="n"/>
      <c r="I3482" s="2" t="n"/>
      <c r="K3482" s="480" t="n"/>
      <c r="L3482" s="480" t="n"/>
      <c r="M3482" s="480" t="n"/>
      <c r="N3482" s="490" t="n"/>
      <c r="O3482" s="398" t="n"/>
      <c r="HM3482" s="5" t="n"/>
      <c r="HN3482" s="5" t="n"/>
      <c r="HO3482" s="5" t="n"/>
      <c r="HP3482" s="5" t="n"/>
      <c r="HQ3482" s="5" t="n"/>
      <c r="HR3482" s="5" t="n"/>
      <c r="HS3482" s="5" t="n"/>
    </row>
    <row r="3483">
      <c r="C3483" s="2" t="n"/>
      <c r="G3483" s="480" t="n"/>
      <c r="H3483" s="2" t="n"/>
      <c r="I3483" s="2" t="n"/>
      <c r="K3483" s="480" t="n"/>
      <c r="L3483" s="480" t="n"/>
      <c r="M3483" s="480" t="n"/>
      <c r="N3483" s="490" t="n"/>
      <c r="O3483" s="398" t="n"/>
      <c r="HM3483" s="5" t="n"/>
      <c r="HN3483" s="5" t="n"/>
      <c r="HO3483" s="5" t="n"/>
      <c r="HP3483" s="5" t="n"/>
      <c r="HQ3483" s="5" t="n"/>
      <c r="HR3483" s="5" t="n"/>
      <c r="HS3483" s="5" t="n"/>
    </row>
    <row r="3484">
      <c r="C3484" s="2" t="n"/>
      <c r="G3484" s="480" t="n"/>
      <c r="H3484" s="2" t="n"/>
      <c r="I3484" s="2" t="n"/>
      <c r="K3484" s="480" t="n"/>
      <c r="L3484" s="480" t="n"/>
      <c r="M3484" s="480" t="n"/>
      <c r="N3484" s="490" t="n"/>
      <c r="O3484" s="398" t="n"/>
      <c r="HM3484" s="5" t="n"/>
      <c r="HN3484" s="5" t="n"/>
      <c r="HO3484" s="5" t="n"/>
      <c r="HP3484" s="5" t="n"/>
      <c r="HQ3484" s="5" t="n"/>
      <c r="HR3484" s="5" t="n"/>
      <c r="HS3484" s="5" t="n"/>
    </row>
    <row r="3485">
      <c r="C3485" s="2" t="n"/>
      <c r="G3485" s="480" t="n"/>
      <c r="H3485" s="2" t="n"/>
      <c r="I3485" s="2" t="n"/>
      <c r="K3485" s="480" t="n"/>
      <c r="L3485" s="480" t="n"/>
      <c r="M3485" s="480" t="n"/>
      <c r="N3485" s="490" t="n"/>
      <c r="O3485" s="398" t="n"/>
      <c r="HM3485" s="5" t="n"/>
      <c r="HN3485" s="5" t="n"/>
      <c r="HO3485" s="5" t="n"/>
      <c r="HP3485" s="5" t="n"/>
      <c r="HQ3485" s="5" t="n"/>
      <c r="HR3485" s="5" t="n"/>
      <c r="HS3485" s="5" t="n"/>
    </row>
    <row r="3486">
      <c r="C3486" s="2" t="n"/>
      <c r="G3486" s="480" t="n"/>
      <c r="H3486" s="2" t="n"/>
      <c r="I3486" s="2" t="n"/>
      <c r="K3486" s="480" t="n"/>
      <c r="L3486" s="480" t="n"/>
      <c r="M3486" s="480" t="n"/>
      <c r="N3486" s="490" t="n"/>
      <c r="O3486" s="398" t="n"/>
      <c r="HM3486" s="5" t="n"/>
      <c r="HN3486" s="5" t="n"/>
      <c r="HO3486" s="5" t="n"/>
      <c r="HP3486" s="5" t="n"/>
      <c r="HQ3486" s="5" t="n"/>
      <c r="HR3486" s="5" t="n"/>
      <c r="HS3486" s="5" t="n"/>
    </row>
    <row r="3487">
      <c r="C3487" s="2" t="n"/>
      <c r="G3487" s="480" t="n"/>
      <c r="H3487" s="2" t="n"/>
      <c r="I3487" s="2" t="n"/>
      <c r="K3487" s="480" t="n"/>
      <c r="L3487" s="480" t="n"/>
      <c r="M3487" s="480" t="n"/>
      <c r="N3487" s="490" t="n"/>
      <c r="O3487" s="398" t="n"/>
      <c r="HM3487" s="5" t="n"/>
      <c r="HN3487" s="5" t="n"/>
      <c r="HO3487" s="5" t="n"/>
      <c r="HP3487" s="5" t="n"/>
      <c r="HQ3487" s="5" t="n"/>
      <c r="HR3487" s="5" t="n"/>
      <c r="HS3487" s="5" t="n"/>
    </row>
    <row r="3488">
      <c r="C3488" s="2" t="n"/>
      <c r="G3488" s="480" t="n"/>
      <c r="H3488" s="2" t="n"/>
      <c r="I3488" s="2" t="n"/>
      <c r="K3488" s="480" t="n"/>
      <c r="L3488" s="480" t="n"/>
      <c r="M3488" s="480" t="n"/>
      <c r="N3488" s="490" t="n"/>
      <c r="O3488" s="398" t="n"/>
      <c r="HM3488" s="5" t="n"/>
      <c r="HN3488" s="5" t="n"/>
      <c r="HO3488" s="5" t="n"/>
      <c r="HP3488" s="5" t="n"/>
      <c r="HQ3488" s="5" t="n"/>
      <c r="HR3488" s="5" t="n"/>
      <c r="HS3488" s="5" t="n"/>
    </row>
    <row r="3489">
      <c r="C3489" s="2" t="n"/>
      <c r="G3489" s="480" t="n"/>
      <c r="H3489" s="2" t="n"/>
      <c r="I3489" s="2" t="n"/>
      <c r="K3489" s="480" t="n"/>
      <c r="L3489" s="480" t="n"/>
      <c r="M3489" s="480" t="n"/>
      <c r="N3489" s="490" t="n"/>
      <c r="O3489" s="398" t="n"/>
      <c r="HM3489" s="5" t="n"/>
      <c r="HN3489" s="5" t="n"/>
      <c r="HO3489" s="5" t="n"/>
      <c r="HP3489" s="5" t="n"/>
      <c r="HQ3489" s="5" t="n"/>
      <c r="HR3489" s="5" t="n"/>
      <c r="HS3489" s="5" t="n"/>
    </row>
    <row r="3490">
      <c r="C3490" s="2" t="n"/>
      <c r="G3490" s="480" t="n"/>
      <c r="H3490" s="2" t="n"/>
      <c r="I3490" s="2" t="n"/>
      <c r="K3490" s="480" t="n"/>
      <c r="L3490" s="480" t="n"/>
      <c r="M3490" s="480" t="n"/>
      <c r="N3490" s="490" t="n"/>
      <c r="O3490" s="398" t="n"/>
      <c r="HM3490" s="5" t="n"/>
      <c r="HN3490" s="5" t="n"/>
      <c r="HO3490" s="5" t="n"/>
      <c r="HP3490" s="5" t="n"/>
      <c r="HQ3490" s="5" t="n"/>
      <c r="HR3490" s="5" t="n"/>
      <c r="HS3490" s="5" t="n"/>
    </row>
    <row r="3491">
      <c r="C3491" s="2" t="n"/>
      <c r="G3491" s="480" t="n"/>
      <c r="H3491" s="2" t="n"/>
      <c r="I3491" s="2" t="n"/>
      <c r="K3491" s="480" t="n"/>
      <c r="L3491" s="480" t="n"/>
      <c r="M3491" s="480" t="n"/>
      <c r="N3491" s="490" t="n"/>
      <c r="O3491" s="398" t="n"/>
      <c r="HM3491" s="5" t="n"/>
      <c r="HN3491" s="5" t="n"/>
      <c r="HO3491" s="5" t="n"/>
      <c r="HP3491" s="5" t="n"/>
      <c r="HQ3491" s="5" t="n"/>
      <c r="HR3491" s="5" t="n"/>
      <c r="HS3491" s="5" t="n"/>
    </row>
    <row r="3492">
      <c r="C3492" s="2" t="n"/>
      <c r="G3492" s="480" t="n"/>
      <c r="H3492" s="2" t="n"/>
      <c r="I3492" s="2" t="n"/>
      <c r="K3492" s="480" t="n"/>
      <c r="L3492" s="480" t="n"/>
      <c r="M3492" s="480" t="n"/>
      <c r="N3492" s="490" t="n"/>
      <c r="O3492" s="398" t="n"/>
      <c r="HM3492" s="5" t="n"/>
      <c r="HN3492" s="5" t="n"/>
      <c r="HO3492" s="5" t="n"/>
      <c r="HP3492" s="5" t="n"/>
      <c r="HQ3492" s="5" t="n"/>
      <c r="HR3492" s="5" t="n"/>
      <c r="HS3492" s="5" t="n"/>
    </row>
    <row r="3493">
      <c r="C3493" s="2" t="n"/>
      <c r="G3493" s="480" t="n"/>
      <c r="H3493" s="2" t="n"/>
      <c r="I3493" s="2" t="n"/>
      <c r="K3493" s="480" t="n"/>
      <c r="L3493" s="480" t="n"/>
      <c r="M3493" s="480" t="n"/>
      <c r="N3493" s="490" t="n"/>
      <c r="O3493" s="398" t="n"/>
      <c r="HM3493" s="5" t="n"/>
      <c r="HN3493" s="5" t="n"/>
      <c r="HO3493" s="5" t="n"/>
      <c r="HP3493" s="5" t="n"/>
      <c r="HQ3493" s="5" t="n"/>
      <c r="HR3493" s="5" t="n"/>
      <c r="HS3493" s="5" t="n"/>
    </row>
    <row r="3494">
      <c r="C3494" s="2" t="n"/>
      <c r="G3494" s="480" t="n"/>
      <c r="H3494" s="2" t="n"/>
      <c r="I3494" s="2" t="n"/>
      <c r="K3494" s="480" t="n"/>
      <c r="L3494" s="480" t="n"/>
      <c r="M3494" s="480" t="n"/>
      <c r="N3494" s="490" t="n"/>
      <c r="O3494" s="398" t="n"/>
      <c r="HM3494" s="5" t="n"/>
      <c r="HN3494" s="5" t="n"/>
      <c r="HO3494" s="5" t="n"/>
      <c r="HP3494" s="5" t="n"/>
      <c r="HQ3494" s="5" t="n"/>
      <c r="HR3494" s="5" t="n"/>
      <c r="HS3494" s="5" t="n"/>
    </row>
    <row r="3495">
      <c r="C3495" s="2" t="n"/>
      <c r="G3495" s="480" t="n"/>
      <c r="H3495" s="2" t="n"/>
      <c r="I3495" s="2" t="n"/>
      <c r="K3495" s="480" t="n"/>
      <c r="L3495" s="480" t="n"/>
      <c r="M3495" s="480" t="n"/>
      <c r="N3495" s="490" t="n"/>
      <c r="O3495" s="398" t="n"/>
      <c r="HM3495" s="5" t="n"/>
      <c r="HN3495" s="5" t="n"/>
      <c r="HO3495" s="5" t="n"/>
      <c r="HP3495" s="5" t="n"/>
      <c r="HQ3495" s="5" t="n"/>
      <c r="HR3495" s="5" t="n"/>
      <c r="HS3495" s="5" t="n"/>
    </row>
    <row r="3496">
      <c r="C3496" s="2" t="n"/>
      <c r="G3496" s="480" t="n"/>
      <c r="H3496" s="2" t="n"/>
      <c r="I3496" s="2" t="n"/>
      <c r="K3496" s="480" t="n"/>
      <c r="L3496" s="480" t="n"/>
      <c r="M3496" s="480" t="n"/>
      <c r="N3496" s="490" t="n"/>
      <c r="O3496" s="398" t="n"/>
      <c r="HM3496" s="5" t="n"/>
      <c r="HN3496" s="5" t="n"/>
      <c r="HO3496" s="5" t="n"/>
      <c r="HP3496" s="5" t="n"/>
      <c r="HQ3496" s="5" t="n"/>
      <c r="HR3496" s="5" t="n"/>
      <c r="HS3496" s="5" t="n"/>
    </row>
    <row r="3497">
      <c r="C3497" s="2" t="n"/>
      <c r="G3497" s="480" t="n"/>
      <c r="H3497" s="2" t="n"/>
      <c r="I3497" s="2" t="n"/>
      <c r="K3497" s="480" t="n"/>
      <c r="L3497" s="480" t="n"/>
      <c r="M3497" s="480" t="n"/>
      <c r="N3497" s="490" t="n"/>
      <c r="O3497" s="398" t="n"/>
      <c r="HM3497" s="5" t="n"/>
      <c r="HN3497" s="5" t="n"/>
      <c r="HO3497" s="5" t="n"/>
      <c r="HP3497" s="5" t="n"/>
      <c r="HQ3497" s="5" t="n"/>
      <c r="HR3497" s="5" t="n"/>
      <c r="HS3497" s="5" t="n"/>
    </row>
    <row r="3498">
      <c r="C3498" s="2" t="n"/>
      <c r="G3498" s="480" t="n"/>
      <c r="H3498" s="2" t="n"/>
      <c r="I3498" s="2" t="n"/>
      <c r="K3498" s="480" t="n"/>
      <c r="L3498" s="480" t="n"/>
      <c r="M3498" s="480" t="n"/>
      <c r="N3498" s="490" t="n"/>
      <c r="O3498" s="398" t="n"/>
      <c r="HM3498" s="5" t="n"/>
      <c r="HN3498" s="5" t="n"/>
      <c r="HO3498" s="5" t="n"/>
      <c r="HP3498" s="5" t="n"/>
      <c r="HQ3498" s="5" t="n"/>
      <c r="HR3498" s="5" t="n"/>
      <c r="HS3498" s="5" t="n"/>
    </row>
    <row r="3499">
      <c r="C3499" s="2" t="n"/>
      <c r="G3499" s="480" t="n"/>
      <c r="H3499" s="2" t="n"/>
      <c r="I3499" s="2" t="n"/>
      <c r="K3499" s="480" t="n"/>
      <c r="L3499" s="480" t="n"/>
      <c r="M3499" s="480" t="n"/>
      <c r="N3499" s="490" t="n"/>
      <c r="O3499" s="398" t="n"/>
      <c r="HM3499" s="5" t="n"/>
      <c r="HN3499" s="5" t="n"/>
      <c r="HO3499" s="5" t="n"/>
      <c r="HP3499" s="5" t="n"/>
      <c r="HQ3499" s="5" t="n"/>
      <c r="HR3499" s="5" t="n"/>
      <c r="HS3499" s="5" t="n"/>
    </row>
    <row r="3500">
      <c r="C3500" s="2" t="n"/>
      <c r="G3500" s="480" t="n"/>
      <c r="H3500" s="2" t="n"/>
      <c r="I3500" s="2" t="n"/>
      <c r="K3500" s="480" t="n"/>
      <c r="L3500" s="480" t="n"/>
      <c r="M3500" s="480" t="n"/>
      <c r="N3500" s="490" t="n"/>
      <c r="O3500" s="398" t="n"/>
      <c r="HM3500" s="5" t="n"/>
      <c r="HN3500" s="5" t="n"/>
      <c r="HO3500" s="5" t="n"/>
      <c r="HP3500" s="5" t="n"/>
      <c r="HQ3500" s="5" t="n"/>
      <c r="HR3500" s="5" t="n"/>
      <c r="HS3500" s="5" t="n"/>
    </row>
    <row r="3501">
      <c r="C3501" s="2" t="n"/>
      <c r="G3501" s="480" t="n"/>
      <c r="H3501" s="2" t="n"/>
      <c r="I3501" s="2" t="n"/>
      <c r="K3501" s="480" t="n"/>
      <c r="L3501" s="480" t="n"/>
      <c r="M3501" s="480" t="n"/>
      <c r="N3501" s="490" t="n"/>
      <c r="O3501" s="398" t="n"/>
      <c r="HM3501" s="5" t="n"/>
      <c r="HN3501" s="5" t="n"/>
      <c r="HO3501" s="5" t="n"/>
      <c r="HP3501" s="5" t="n"/>
      <c r="HQ3501" s="5" t="n"/>
      <c r="HR3501" s="5" t="n"/>
      <c r="HS3501" s="5" t="n"/>
    </row>
    <row r="3502">
      <c r="C3502" s="2" t="n"/>
      <c r="G3502" s="480" t="n"/>
      <c r="H3502" s="2" t="n"/>
      <c r="I3502" s="2" t="n"/>
      <c r="K3502" s="480" t="n"/>
      <c r="L3502" s="480" t="n"/>
      <c r="M3502" s="480" t="n"/>
      <c r="N3502" s="490" t="n"/>
      <c r="O3502" s="398" t="n"/>
      <c r="HM3502" s="5" t="n"/>
      <c r="HN3502" s="5" t="n"/>
      <c r="HO3502" s="5" t="n"/>
      <c r="HP3502" s="5" t="n"/>
      <c r="HQ3502" s="5" t="n"/>
      <c r="HR3502" s="5" t="n"/>
      <c r="HS3502" s="5" t="n"/>
    </row>
    <row r="3503">
      <c r="C3503" s="2" t="n"/>
      <c r="G3503" s="480" t="n"/>
      <c r="H3503" s="2" t="n"/>
      <c r="I3503" s="2" t="n"/>
      <c r="K3503" s="480" t="n"/>
      <c r="L3503" s="480" t="n"/>
      <c r="M3503" s="480" t="n"/>
      <c r="N3503" s="490" t="n"/>
      <c r="O3503" s="398" t="n"/>
      <c r="HM3503" s="5" t="n"/>
      <c r="HN3503" s="5" t="n"/>
      <c r="HO3503" s="5" t="n"/>
      <c r="HP3503" s="5" t="n"/>
      <c r="HQ3503" s="5" t="n"/>
      <c r="HR3503" s="5" t="n"/>
      <c r="HS3503" s="5" t="n"/>
    </row>
    <row r="3504">
      <c r="C3504" s="2" t="n"/>
      <c r="G3504" s="480" t="n"/>
      <c r="H3504" s="2" t="n"/>
      <c r="I3504" s="2" t="n"/>
      <c r="K3504" s="480" t="n"/>
      <c r="L3504" s="480" t="n"/>
      <c r="M3504" s="480" t="n"/>
      <c r="N3504" s="490" t="n"/>
      <c r="O3504" s="398" t="n"/>
      <c r="HM3504" s="5" t="n"/>
      <c r="HN3504" s="5" t="n"/>
      <c r="HO3504" s="5" t="n"/>
      <c r="HP3504" s="5" t="n"/>
      <c r="HQ3504" s="5" t="n"/>
      <c r="HR3504" s="5" t="n"/>
      <c r="HS3504" s="5" t="n"/>
    </row>
    <row r="3505">
      <c r="C3505" s="2" t="n"/>
      <c r="G3505" s="480" t="n"/>
      <c r="H3505" s="2" t="n"/>
      <c r="I3505" s="2" t="n"/>
      <c r="K3505" s="480" t="n"/>
      <c r="L3505" s="480" t="n"/>
      <c r="M3505" s="480" t="n"/>
      <c r="N3505" s="490" t="n"/>
      <c r="O3505" s="398" t="n"/>
      <c r="HM3505" s="5" t="n"/>
      <c r="HN3505" s="5" t="n"/>
      <c r="HO3505" s="5" t="n"/>
      <c r="HP3505" s="5" t="n"/>
      <c r="HQ3505" s="5" t="n"/>
      <c r="HR3505" s="5" t="n"/>
      <c r="HS3505" s="5" t="n"/>
    </row>
    <row r="3506">
      <c r="C3506" s="2" t="n"/>
      <c r="G3506" s="480" t="n"/>
      <c r="H3506" s="2" t="n"/>
      <c r="I3506" s="2" t="n"/>
      <c r="K3506" s="480" t="n"/>
      <c r="L3506" s="480" t="n"/>
      <c r="M3506" s="480" t="n"/>
      <c r="N3506" s="490" t="n"/>
      <c r="O3506" s="398" t="n"/>
      <c r="HM3506" s="5" t="n"/>
      <c r="HN3506" s="5" t="n"/>
      <c r="HO3506" s="5" t="n"/>
      <c r="HP3506" s="5" t="n"/>
      <c r="HQ3506" s="5" t="n"/>
      <c r="HR3506" s="5" t="n"/>
      <c r="HS3506" s="5" t="n"/>
    </row>
    <row r="3507">
      <c r="C3507" s="2" t="n"/>
      <c r="G3507" s="480" t="n"/>
      <c r="H3507" s="2" t="n"/>
      <c r="I3507" s="2" t="n"/>
      <c r="K3507" s="480" t="n"/>
      <c r="L3507" s="480" t="n"/>
      <c r="M3507" s="480" t="n"/>
      <c r="N3507" s="490" t="n"/>
      <c r="O3507" s="398" t="n"/>
      <c r="HM3507" s="5" t="n"/>
      <c r="HN3507" s="5" t="n"/>
      <c r="HO3507" s="5" t="n"/>
      <c r="HP3507" s="5" t="n"/>
      <c r="HQ3507" s="5" t="n"/>
      <c r="HR3507" s="5" t="n"/>
      <c r="HS3507" s="5" t="n"/>
    </row>
    <row r="3508">
      <c r="C3508" s="2" t="n"/>
      <c r="G3508" s="480" t="n"/>
      <c r="H3508" s="2" t="n"/>
      <c r="I3508" s="2" t="n"/>
      <c r="K3508" s="480" t="n"/>
      <c r="L3508" s="480" t="n"/>
      <c r="M3508" s="480" t="n"/>
      <c r="N3508" s="490" t="n"/>
      <c r="O3508" s="398" t="n"/>
      <c r="HM3508" s="5" t="n"/>
      <c r="HN3508" s="5" t="n"/>
      <c r="HO3508" s="5" t="n"/>
      <c r="HP3508" s="5" t="n"/>
      <c r="HQ3508" s="5" t="n"/>
      <c r="HR3508" s="5" t="n"/>
      <c r="HS3508" s="5" t="n"/>
    </row>
    <row r="3509">
      <c r="C3509" s="2" t="n"/>
      <c r="G3509" s="480" t="n"/>
      <c r="H3509" s="2" t="n"/>
      <c r="I3509" s="2" t="n"/>
      <c r="K3509" s="480" t="n"/>
      <c r="L3509" s="480" t="n"/>
      <c r="M3509" s="480" t="n"/>
      <c r="N3509" s="490" t="n"/>
      <c r="O3509" s="398" t="n"/>
      <c r="HM3509" s="5" t="n"/>
      <c r="HN3509" s="5" t="n"/>
      <c r="HO3509" s="5" t="n"/>
      <c r="HP3509" s="5" t="n"/>
      <c r="HQ3509" s="5" t="n"/>
      <c r="HR3509" s="5" t="n"/>
      <c r="HS3509" s="5" t="n"/>
    </row>
    <row r="3510">
      <c r="C3510" s="2" t="n"/>
      <c r="G3510" s="480" t="n"/>
      <c r="H3510" s="2" t="n"/>
      <c r="I3510" s="2" t="n"/>
      <c r="K3510" s="480" t="n"/>
      <c r="L3510" s="480" t="n"/>
      <c r="M3510" s="480" t="n"/>
      <c r="N3510" s="490" t="n"/>
      <c r="O3510" s="398" t="n"/>
      <c r="HM3510" s="5" t="n"/>
      <c r="HN3510" s="5" t="n"/>
      <c r="HO3510" s="5" t="n"/>
      <c r="HP3510" s="5" t="n"/>
      <c r="HQ3510" s="5" t="n"/>
      <c r="HR3510" s="5" t="n"/>
      <c r="HS3510" s="5" t="n"/>
    </row>
    <row r="3511">
      <c r="C3511" s="2" t="n"/>
      <c r="G3511" s="480" t="n"/>
      <c r="H3511" s="2" t="n"/>
      <c r="I3511" s="2" t="n"/>
      <c r="K3511" s="480" t="n"/>
      <c r="L3511" s="480" t="n"/>
      <c r="M3511" s="480" t="n"/>
      <c r="N3511" s="490" t="n"/>
      <c r="O3511" s="398" t="n"/>
      <c r="HM3511" s="5" t="n"/>
      <c r="HN3511" s="5" t="n"/>
      <c r="HO3511" s="5" t="n"/>
      <c r="HP3511" s="5" t="n"/>
      <c r="HQ3511" s="5" t="n"/>
      <c r="HR3511" s="5" t="n"/>
      <c r="HS3511" s="5" t="n"/>
    </row>
    <row r="3512">
      <c r="C3512" s="2" t="n"/>
      <c r="G3512" s="480" t="n"/>
      <c r="H3512" s="2" t="n"/>
      <c r="I3512" s="2" t="n"/>
      <c r="K3512" s="480" t="n"/>
      <c r="L3512" s="480" t="n"/>
      <c r="M3512" s="480" t="n"/>
      <c r="N3512" s="490" t="n"/>
      <c r="O3512" s="398" t="n"/>
      <c r="HM3512" s="5" t="n"/>
      <c r="HN3512" s="5" t="n"/>
      <c r="HO3512" s="5" t="n"/>
      <c r="HP3512" s="5" t="n"/>
      <c r="HQ3512" s="5" t="n"/>
      <c r="HR3512" s="5" t="n"/>
      <c r="HS3512" s="5" t="n"/>
    </row>
    <row r="3513">
      <c r="C3513" s="2" t="n"/>
      <c r="G3513" s="480" t="n"/>
      <c r="H3513" s="2" t="n"/>
      <c r="I3513" s="2" t="n"/>
      <c r="K3513" s="480" t="n"/>
      <c r="L3513" s="480" t="n"/>
      <c r="M3513" s="480" t="n"/>
      <c r="N3513" s="490" t="n"/>
      <c r="O3513" s="398" t="n"/>
      <c r="HM3513" s="5" t="n"/>
      <c r="HN3513" s="5" t="n"/>
      <c r="HO3513" s="5" t="n"/>
      <c r="HP3513" s="5" t="n"/>
      <c r="HQ3513" s="5" t="n"/>
      <c r="HR3513" s="5" t="n"/>
      <c r="HS3513" s="5" t="n"/>
    </row>
    <row r="3514">
      <c r="C3514" s="2" t="n"/>
      <c r="G3514" s="480" t="n"/>
      <c r="H3514" s="2" t="n"/>
      <c r="I3514" s="2" t="n"/>
      <c r="K3514" s="480" t="n"/>
      <c r="L3514" s="480" t="n"/>
      <c r="M3514" s="480" t="n"/>
      <c r="N3514" s="490" t="n"/>
      <c r="O3514" s="398" t="n"/>
      <c r="HM3514" s="5" t="n"/>
      <c r="HN3514" s="5" t="n"/>
      <c r="HO3514" s="5" t="n"/>
      <c r="HP3514" s="5" t="n"/>
      <c r="HQ3514" s="5" t="n"/>
      <c r="HR3514" s="5" t="n"/>
      <c r="HS3514" s="5" t="n"/>
    </row>
    <row r="3515">
      <c r="C3515" s="2" t="n"/>
      <c r="G3515" s="480" t="n"/>
      <c r="H3515" s="2" t="n"/>
      <c r="I3515" s="2" t="n"/>
      <c r="K3515" s="480" t="n"/>
      <c r="L3515" s="480" t="n"/>
      <c r="M3515" s="480" t="n"/>
      <c r="N3515" s="490" t="n"/>
      <c r="O3515" s="398" t="n"/>
      <c r="HM3515" s="5" t="n"/>
      <c r="HN3515" s="5" t="n"/>
      <c r="HO3515" s="5" t="n"/>
      <c r="HP3515" s="5" t="n"/>
      <c r="HQ3515" s="5" t="n"/>
      <c r="HR3515" s="5" t="n"/>
      <c r="HS3515" s="5" t="n"/>
    </row>
    <row r="3516">
      <c r="C3516" s="2" t="n"/>
      <c r="G3516" s="480" t="n"/>
      <c r="H3516" s="2" t="n"/>
      <c r="I3516" s="2" t="n"/>
      <c r="K3516" s="480" t="n"/>
      <c r="L3516" s="480" t="n"/>
      <c r="M3516" s="480" t="n"/>
      <c r="N3516" s="490" t="n"/>
      <c r="O3516" s="398" t="n"/>
      <c r="HM3516" s="5" t="n"/>
      <c r="HN3516" s="5" t="n"/>
      <c r="HO3516" s="5" t="n"/>
      <c r="HP3516" s="5" t="n"/>
      <c r="HQ3516" s="5" t="n"/>
      <c r="HR3516" s="5" t="n"/>
      <c r="HS3516" s="5" t="n"/>
    </row>
    <row r="3517">
      <c r="C3517" s="2" t="n"/>
      <c r="G3517" s="480" t="n"/>
      <c r="H3517" s="2" t="n"/>
      <c r="I3517" s="2" t="n"/>
      <c r="K3517" s="480" t="n"/>
      <c r="L3517" s="480" t="n"/>
      <c r="M3517" s="480" t="n"/>
      <c r="N3517" s="490" t="n"/>
      <c r="O3517" s="398" t="n"/>
      <c r="HM3517" s="5" t="n"/>
      <c r="HN3517" s="5" t="n"/>
      <c r="HO3517" s="5" t="n"/>
      <c r="HP3517" s="5" t="n"/>
      <c r="HQ3517" s="5" t="n"/>
      <c r="HR3517" s="5" t="n"/>
      <c r="HS3517" s="5" t="n"/>
    </row>
    <row r="3518">
      <c r="C3518" s="2" t="n"/>
      <c r="G3518" s="480" t="n"/>
      <c r="H3518" s="2" t="n"/>
      <c r="I3518" s="2" t="n"/>
      <c r="K3518" s="480" t="n"/>
      <c r="L3518" s="480" t="n"/>
      <c r="M3518" s="480" t="n"/>
      <c r="N3518" s="490" t="n"/>
      <c r="O3518" s="398" t="n"/>
      <c r="HM3518" s="5" t="n"/>
      <c r="HN3518" s="5" t="n"/>
      <c r="HO3518" s="5" t="n"/>
      <c r="HP3518" s="5" t="n"/>
      <c r="HQ3518" s="5" t="n"/>
      <c r="HR3518" s="5" t="n"/>
      <c r="HS3518" s="5" t="n"/>
    </row>
    <row r="3519">
      <c r="C3519" s="2" t="n"/>
      <c r="G3519" s="480" t="n"/>
      <c r="H3519" s="2" t="n"/>
      <c r="I3519" s="2" t="n"/>
      <c r="K3519" s="480" t="n"/>
      <c r="L3519" s="480" t="n"/>
      <c r="M3519" s="480" t="n"/>
      <c r="N3519" s="490" t="n"/>
      <c r="O3519" s="398" t="n"/>
      <c r="HM3519" s="5" t="n"/>
      <c r="HN3519" s="5" t="n"/>
      <c r="HO3519" s="5" t="n"/>
      <c r="HP3519" s="5" t="n"/>
      <c r="HQ3519" s="5" t="n"/>
      <c r="HR3519" s="5" t="n"/>
      <c r="HS3519" s="5" t="n"/>
    </row>
    <row r="3520">
      <c r="C3520" s="2" t="n"/>
      <c r="G3520" s="480" t="n"/>
      <c r="H3520" s="2" t="n"/>
      <c r="I3520" s="2" t="n"/>
      <c r="K3520" s="480" t="n"/>
      <c r="L3520" s="480" t="n"/>
      <c r="M3520" s="480" t="n"/>
      <c r="N3520" s="490" t="n"/>
      <c r="O3520" s="398" t="n"/>
      <c r="HM3520" s="5" t="n"/>
      <c r="HN3520" s="5" t="n"/>
      <c r="HO3520" s="5" t="n"/>
      <c r="HP3520" s="5" t="n"/>
      <c r="HQ3520" s="5" t="n"/>
      <c r="HR3520" s="5" t="n"/>
      <c r="HS3520" s="5" t="n"/>
    </row>
    <row r="3521">
      <c r="C3521" s="2" t="n"/>
      <c r="G3521" s="480" t="n"/>
      <c r="H3521" s="2" t="n"/>
      <c r="I3521" s="2" t="n"/>
      <c r="K3521" s="480" t="n"/>
      <c r="L3521" s="480" t="n"/>
      <c r="M3521" s="480" t="n"/>
      <c r="N3521" s="490" t="n"/>
      <c r="O3521" s="398" t="n"/>
      <c r="HM3521" s="5" t="n"/>
      <c r="HN3521" s="5" t="n"/>
      <c r="HO3521" s="5" t="n"/>
      <c r="HP3521" s="5" t="n"/>
      <c r="HQ3521" s="5" t="n"/>
      <c r="HR3521" s="5" t="n"/>
      <c r="HS3521" s="5" t="n"/>
    </row>
    <row r="3522">
      <c r="C3522" s="2" t="n"/>
      <c r="G3522" s="480" t="n"/>
      <c r="H3522" s="2" t="n"/>
      <c r="I3522" s="2" t="n"/>
      <c r="K3522" s="480" t="n"/>
      <c r="L3522" s="480" t="n"/>
      <c r="M3522" s="480" t="n"/>
      <c r="N3522" s="490" t="n"/>
      <c r="O3522" s="398" t="n"/>
      <c r="HM3522" s="5" t="n"/>
      <c r="HN3522" s="5" t="n"/>
      <c r="HO3522" s="5" t="n"/>
      <c r="HP3522" s="5" t="n"/>
      <c r="HQ3522" s="5" t="n"/>
      <c r="HR3522" s="5" t="n"/>
      <c r="HS3522" s="5" t="n"/>
    </row>
    <row r="3523">
      <c r="C3523" s="2" t="n"/>
      <c r="G3523" s="480" t="n"/>
      <c r="H3523" s="2" t="n"/>
      <c r="I3523" s="2" t="n"/>
      <c r="K3523" s="480" t="n"/>
      <c r="L3523" s="480" t="n"/>
      <c r="M3523" s="480" t="n"/>
      <c r="N3523" s="490" t="n"/>
      <c r="O3523" s="398" t="n"/>
      <c r="HM3523" s="5" t="n"/>
      <c r="HN3523" s="5" t="n"/>
      <c r="HO3523" s="5" t="n"/>
      <c r="HP3523" s="5" t="n"/>
      <c r="HQ3523" s="5" t="n"/>
      <c r="HR3523" s="5" t="n"/>
      <c r="HS3523" s="5" t="n"/>
    </row>
    <row r="3524">
      <c r="C3524" s="2" t="n"/>
      <c r="G3524" s="480" t="n"/>
      <c r="H3524" s="2" t="n"/>
      <c r="I3524" s="2" t="n"/>
      <c r="K3524" s="480" t="n"/>
      <c r="L3524" s="480" t="n"/>
      <c r="M3524" s="480" t="n"/>
      <c r="N3524" s="490" t="n"/>
      <c r="O3524" s="398" t="n"/>
      <c r="HM3524" s="5" t="n"/>
      <c r="HN3524" s="5" t="n"/>
      <c r="HO3524" s="5" t="n"/>
      <c r="HP3524" s="5" t="n"/>
      <c r="HQ3524" s="5" t="n"/>
      <c r="HR3524" s="5" t="n"/>
      <c r="HS3524" s="5" t="n"/>
    </row>
    <row r="3525">
      <c r="C3525" s="2" t="n"/>
      <c r="G3525" s="480" t="n"/>
      <c r="H3525" s="2" t="n"/>
      <c r="I3525" s="2" t="n"/>
      <c r="K3525" s="480" t="n"/>
      <c r="L3525" s="480" t="n"/>
      <c r="M3525" s="480" t="n"/>
      <c r="N3525" s="490" t="n"/>
      <c r="O3525" s="398" t="n"/>
      <c r="HM3525" s="5" t="n"/>
      <c r="HN3525" s="5" t="n"/>
      <c r="HO3525" s="5" t="n"/>
      <c r="HP3525" s="5" t="n"/>
      <c r="HQ3525" s="5" t="n"/>
      <c r="HR3525" s="5" t="n"/>
      <c r="HS3525" s="5" t="n"/>
    </row>
    <row r="3526">
      <c r="C3526" s="2" t="n"/>
      <c r="G3526" s="480" t="n"/>
      <c r="H3526" s="2" t="n"/>
      <c r="I3526" s="2" t="n"/>
      <c r="K3526" s="480" t="n"/>
      <c r="L3526" s="480" t="n"/>
      <c r="M3526" s="480" t="n"/>
      <c r="N3526" s="490" t="n"/>
      <c r="O3526" s="398" t="n"/>
      <c r="HM3526" s="5" t="n"/>
      <c r="HN3526" s="5" t="n"/>
      <c r="HO3526" s="5" t="n"/>
      <c r="HP3526" s="5" t="n"/>
      <c r="HQ3526" s="5" t="n"/>
      <c r="HR3526" s="5" t="n"/>
      <c r="HS3526" s="5" t="n"/>
    </row>
    <row r="3527">
      <c r="C3527" s="2" t="n"/>
      <c r="G3527" s="480" t="n"/>
      <c r="H3527" s="2" t="n"/>
      <c r="I3527" s="2" t="n"/>
      <c r="K3527" s="480" t="n"/>
      <c r="L3527" s="480" t="n"/>
      <c r="M3527" s="480" t="n"/>
      <c r="N3527" s="490" t="n"/>
      <c r="O3527" s="398" t="n"/>
      <c r="HM3527" s="5" t="n"/>
      <c r="HN3527" s="5" t="n"/>
      <c r="HO3527" s="5" t="n"/>
      <c r="HP3527" s="5" t="n"/>
      <c r="HQ3527" s="5" t="n"/>
      <c r="HR3527" s="5" t="n"/>
      <c r="HS3527" s="5" t="n"/>
    </row>
    <row r="3528">
      <c r="C3528" s="2" t="n"/>
      <c r="G3528" s="480" t="n"/>
      <c r="H3528" s="2" t="n"/>
      <c r="I3528" s="2" t="n"/>
      <c r="K3528" s="480" t="n"/>
      <c r="L3528" s="480" t="n"/>
      <c r="M3528" s="480" t="n"/>
      <c r="N3528" s="490" t="n"/>
      <c r="O3528" s="398" t="n"/>
      <c r="HM3528" s="5" t="n"/>
      <c r="HN3528" s="5" t="n"/>
      <c r="HO3528" s="5" t="n"/>
      <c r="HP3528" s="5" t="n"/>
      <c r="HQ3528" s="5" t="n"/>
      <c r="HR3528" s="5" t="n"/>
      <c r="HS3528" s="5" t="n"/>
    </row>
    <row r="3529">
      <c r="C3529" s="2" t="n"/>
      <c r="G3529" s="480" t="n"/>
      <c r="H3529" s="2" t="n"/>
      <c r="I3529" s="2" t="n"/>
      <c r="K3529" s="480" t="n"/>
      <c r="L3529" s="480" t="n"/>
      <c r="M3529" s="480" t="n"/>
      <c r="N3529" s="490" t="n"/>
      <c r="O3529" s="398" t="n"/>
      <c r="HM3529" s="5" t="n"/>
      <c r="HN3529" s="5" t="n"/>
      <c r="HO3529" s="5" t="n"/>
      <c r="HP3529" s="5" t="n"/>
      <c r="HQ3529" s="5" t="n"/>
      <c r="HR3529" s="5" t="n"/>
      <c r="HS3529" s="5" t="n"/>
    </row>
    <row r="3530">
      <c r="C3530" s="2" t="n"/>
      <c r="G3530" s="480" t="n"/>
      <c r="H3530" s="2" t="n"/>
      <c r="I3530" s="2" t="n"/>
      <c r="K3530" s="480" t="n"/>
      <c r="L3530" s="480" t="n"/>
      <c r="M3530" s="480" t="n"/>
      <c r="N3530" s="490" t="n"/>
      <c r="O3530" s="398" t="n"/>
      <c r="HM3530" s="5" t="n"/>
      <c r="HN3530" s="5" t="n"/>
      <c r="HO3530" s="5" t="n"/>
      <c r="HP3530" s="5" t="n"/>
      <c r="HQ3530" s="5" t="n"/>
      <c r="HR3530" s="5" t="n"/>
      <c r="HS3530" s="5" t="n"/>
    </row>
    <row r="3531">
      <c r="C3531" s="2" t="n"/>
      <c r="G3531" s="480" t="n"/>
      <c r="H3531" s="2" t="n"/>
      <c r="I3531" s="2" t="n"/>
      <c r="K3531" s="480" t="n"/>
      <c r="L3531" s="480" t="n"/>
      <c r="M3531" s="480" t="n"/>
      <c r="N3531" s="490" t="n"/>
      <c r="O3531" s="398" t="n"/>
      <c r="HM3531" s="5" t="n"/>
      <c r="HN3531" s="5" t="n"/>
      <c r="HO3531" s="5" t="n"/>
      <c r="HP3531" s="5" t="n"/>
      <c r="HQ3531" s="5" t="n"/>
      <c r="HR3531" s="5" t="n"/>
      <c r="HS3531" s="5" t="n"/>
    </row>
    <row r="3532">
      <c r="C3532" s="2" t="n"/>
      <c r="G3532" s="480" t="n"/>
      <c r="H3532" s="2" t="n"/>
      <c r="I3532" s="2" t="n"/>
      <c r="K3532" s="480" t="n"/>
      <c r="L3532" s="480" t="n"/>
      <c r="M3532" s="480" t="n"/>
      <c r="N3532" s="490" t="n"/>
      <c r="O3532" s="398" t="n"/>
      <c r="HM3532" s="5" t="n"/>
      <c r="HN3532" s="5" t="n"/>
      <c r="HO3532" s="5" t="n"/>
      <c r="HP3532" s="5" t="n"/>
      <c r="HQ3532" s="5" t="n"/>
      <c r="HR3532" s="5" t="n"/>
      <c r="HS3532" s="5" t="n"/>
    </row>
    <row r="3533">
      <c r="C3533" s="2" t="n"/>
      <c r="G3533" s="480" t="n"/>
      <c r="H3533" s="2" t="n"/>
      <c r="I3533" s="2" t="n"/>
      <c r="K3533" s="480" t="n"/>
      <c r="L3533" s="480" t="n"/>
      <c r="M3533" s="480" t="n"/>
      <c r="N3533" s="490" t="n"/>
      <c r="O3533" s="398" t="n"/>
      <c r="HM3533" s="5" t="n"/>
      <c r="HN3533" s="5" t="n"/>
      <c r="HO3533" s="5" t="n"/>
      <c r="HP3533" s="5" t="n"/>
      <c r="HQ3533" s="5" t="n"/>
      <c r="HR3533" s="5" t="n"/>
      <c r="HS3533" s="5" t="n"/>
    </row>
    <row r="3534">
      <c r="C3534" s="2" t="n"/>
      <c r="G3534" s="480" t="n"/>
      <c r="H3534" s="2" t="n"/>
      <c r="I3534" s="2" t="n"/>
      <c r="K3534" s="480" t="n"/>
      <c r="L3534" s="480" t="n"/>
      <c r="M3534" s="480" t="n"/>
      <c r="N3534" s="490" t="n"/>
      <c r="O3534" s="398" t="n"/>
      <c r="HM3534" s="5" t="n"/>
      <c r="HN3534" s="5" t="n"/>
      <c r="HO3534" s="5" t="n"/>
      <c r="HP3534" s="5" t="n"/>
      <c r="HQ3534" s="5" t="n"/>
      <c r="HR3534" s="5" t="n"/>
      <c r="HS3534" s="5" t="n"/>
    </row>
    <row r="3535">
      <c r="C3535" s="2" t="n"/>
      <c r="G3535" s="480" t="n"/>
      <c r="H3535" s="2" t="n"/>
      <c r="I3535" s="2" t="n"/>
      <c r="K3535" s="480" t="n"/>
      <c r="L3535" s="480" t="n"/>
      <c r="M3535" s="480" t="n"/>
      <c r="N3535" s="490" t="n"/>
      <c r="O3535" s="398" t="n"/>
      <c r="HM3535" s="5" t="n"/>
      <c r="HN3535" s="5" t="n"/>
      <c r="HO3535" s="5" t="n"/>
      <c r="HP3535" s="5" t="n"/>
      <c r="HQ3535" s="5" t="n"/>
      <c r="HR3535" s="5" t="n"/>
      <c r="HS3535" s="5" t="n"/>
    </row>
    <row r="3536">
      <c r="C3536" s="2" t="n"/>
      <c r="G3536" s="480" t="n"/>
      <c r="H3536" s="2" t="n"/>
      <c r="I3536" s="2" t="n"/>
      <c r="K3536" s="480" t="n"/>
      <c r="L3536" s="480" t="n"/>
      <c r="M3536" s="480" t="n"/>
      <c r="N3536" s="490" t="n"/>
      <c r="O3536" s="398" t="n"/>
      <c r="HM3536" s="5" t="n"/>
      <c r="HN3536" s="5" t="n"/>
      <c r="HO3536" s="5" t="n"/>
      <c r="HP3536" s="5" t="n"/>
      <c r="HQ3536" s="5" t="n"/>
      <c r="HR3536" s="5" t="n"/>
      <c r="HS3536" s="5" t="n"/>
    </row>
    <row r="3537">
      <c r="C3537" s="2" t="n"/>
      <c r="G3537" s="480" t="n"/>
      <c r="H3537" s="2" t="n"/>
      <c r="I3537" s="2" t="n"/>
      <c r="K3537" s="480" t="n"/>
      <c r="L3537" s="480" t="n"/>
      <c r="M3537" s="480" t="n"/>
      <c r="N3537" s="490" t="n"/>
      <c r="O3537" s="398" t="n"/>
      <c r="HM3537" s="5" t="n"/>
      <c r="HN3537" s="5" t="n"/>
      <c r="HO3537" s="5" t="n"/>
      <c r="HP3537" s="5" t="n"/>
      <c r="HQ3537" s="5" t="n"/>
      <c r="HR3537" s="5" t="n"/>
      <c r="HS3537" s="5" t="n"/>
    </row>
    <row r="3538">
      <c r="C3538" s="2" t="n"/>
      <c r="G3538" s="480" t="n"/>
      <c r="H3538" s="2" t="n"/>
      <c r="I3538" s="2" t="n"/>
      <c r="K3538" s="480" t="n"/>
      <c r="L3538" s="480" t="n"/>
      <c r="M3538" s="480" t="n"/>
      <c r="N3538" s="490" t="n"/>
      <c r="O3538" s="398" t="n"/>
      <c r="HM3538" s="5" t="n"/>
      <c r="HN3538" s="5" t="n"/>
      <c r="HO3538" s="5" t="n"/>
      <c r="HP3538" s="5" t="n"/>
      <c r="HQ3538" s="5" t="n"/>
      <c r="HR3538" s="5" t="n"/>
      <c r="HS3538" s="5" t="n"/>
    </row>
    <row r="3539">
      <c r="C3539" s="2" t="n"/>
      <c r="G3539" s="480" t="n"/>
      <c r="H3539" s="2" t="n"/>
      <c r="I3539" s="2" t="n"/>
      <c r="K3539" s="480" t="n"/>
      <c r="L3539" s="480" t="n"/>
      <c r="M3539" s="480" t="n"/>
      <c r="N3539" s="490" t="n"/>
      <c r="O3539" s="398" t="n"/>
      <c r="HM3539" s="5" t="n"/>
      <c r="HN3539" s="5" t="n"/>
      <c r="HO3539" s="5" t="n"/>
      <c r="HP3539" s="5" t="n"/>
      <c r="HQ3539" s="5" t="n"/>
      <c r="HR3539" s="5" t="n"/>
      <c r="HS3539" s="5" t="n"/>
    </row>
    <row r="3540">
      <c r="C3540" s="2" t="n"/>
      <c r="G3540" s="480" t="n"/>
      <c r="H3540" s="2" t="n"/>
      <c r="I3540" s="2" t="n"/>
      <c r="K3540" s="480" t="n"/>
      <c r="L3540" s="480" t="n"/>
      <c r="M3540" s="480" t="n"/>
      <c r="N3540" s="490" t="n"/>
      <c r="O3540" s="398" t="n"/>
      <c r="HM3540" s="5" t="n"/>
      <c r="HN3540" s="5" t="n"/>
      <c r="HO3540" s="5" t="n"/>
      <c r="HP3540" s="5" t="n"/>
      <c r="HQ3540" s="5" t="n"/>
      <c r="HR3540" s="5" t="n"/>
      <c r="HS3540" s="5" t="n"/>
    </row>
    <row r="3541">
      <c r="C3541" s="2" t="n"/>
      <c r="G3541" s="480" t="n"/>
      <c r="H3541" s="2" t="n"/>
      <c r="I3541" s="2" t="n"/>
      <c r="K3541" s="480" t="n"/>
      <c r="L3541" s="480" t="n"/>
      <c r="M3541" s="480" t="n"/>
      <c r="N3541" s="490" t="n"/>
      <c r="O3541" s="398" t="n"/>
      <c r="HM3541" s="5" t="n"/>
      <c r="HN3541" s="5" t="n"/>
      <c r="HO3541" s="5" t="n"/>
      <c r="HP3541" s="5" t="n"/>
      <c r="HQ3541" s="5" t="n"/>
      <c r="HR3541" s="5" t="n"/>
      <c r="HS3541" s="5" t="n"/>
    </row>
    <row r="3542">
      <c r="C3542" s="2" t="n"/>
      <c r="G3542" s="480" t="n"/>
      <c r="H3542" s="2" t="n"/>
      <c r="I3542" s="2" t="n"/>
      <c r="K3542" s="480" t="n"/>
      <c r="L3542" s="480" t="n"/>
      <c r="M3542" s="480" t="n"/>
      <c r="N3542" s="490" t="n"/>
      <c r="O3542" s="398" t="n"/>
      <c r="HM3542" s="5" t="n"/>
      <c r="HN3542" s="5" t="n"/>
      <c r="HO3542" s="5" t="n"/>
      <c r="HP3542" s="5" t="n"/>
      <c r="HQ3542" s="5" t="n"/>
      <c r="HR3542" s="5" t="n"/>
      <c r="HS3542" s="5" t="n"/>
    </row>
    <row r="3543">
      <c r="C3543" s="2" t="n"/>
      <c r="G3543" s="480" t="n"/>
      <c r="H3543" s="2" t="n"/>
      <c r="I3543" s="2" t="n"/>
      <c r="K3543" s="480" t="n"/>
      <c r="L3543" s="480" t="n"/>
      <c r="M3543" s="480" t="n"/>
      <c r="N3543" s="490" t="n"/>
      <c r="O3543" s="398" t="n"/>
      <c r="HM3543" s="5" t="n"/>
      <c r="HN3543" s="5" t="n"/>
      <c r="HO3543" s="5" t="n"/>
      <c r="HP3543" s="5" t="n"/>
      <c r="HQ3543" s="5" t="n"/>
      <c r="HR3543" s="5" t="n"/>
      <c r="HS3543" s="5" t="n"/>
    </row>
    <row r="3544">
      <c r="C3544" s="2" t="n"/>
      <c r="G3544" s="480" t="n"/>
      <c r="H3544" s="2" t="n"/>
      <c r="I3544" s="2" t="n"/>
      <c r="K3544" s="480" t="n"/>
      <c r="L3544" s="480" t="n"/>
      <c r="M3544" s="480" t="n"/>
      <c r="N3544" s="490" t="n"/>
      <c r="O3544" s="398" t="n"/>
      <c r="HM3544" s="5" t="n"/>
      <c r="HN3544" s="5" t="n"/>
      <c r="HO3544" s="5" t="n"/>
      <c r="HP3544" s="5" t="n"/>
      <c r="HQ3544" s="5" t="n"/>
      <c r="HR3544" s="5" t="n"/>
      <c r="HS3544" s="5" t="n"/>
    </row>
    <row r="3545">
      <c r="C3545" s="2" t="n"/>
      <c r="G3545" s="480" t="n"/>
      <c r="H3545" s="2" t="n"/>
      <c r="I3545" s="2" t="n"/>
      <c r="K3545" s="480" t="n"/>
      <c r="L3545" s="480" t="n"/>
      <c r="M3545" s="480" t="n"/>
      <c r="N3545" s="490" t="n"/>
      <c r="O3545" s="398" t="n"/>
      <c r="HM3545" s="5" t="n"/>
      <c r="HN3545" s="5" t="n"/>
      <c r="HO3545" s="5" t="n"/>
      <c r="HP3545" s="5" t="n"/>
      <c r="HQ3545" s="5" t="n"/>
      <c r="HR3545" s="5" t="n"/>
      <c r="HS3545" s="5" t="n"/>
    </row>
    <row r="3546">
      <c r="C3546" s="2" t="n"/>
      <c r="G3546" s="480" t="n"/>
      <c r="H3546" s="2" t="n"/>
      <c r="I3546" s="2" t="n"/>
      <c r="K3546" s="480" t="n"/>
      <c r="L3546" s="480" t="n"/>
      <c r="M3546" s="480" t="n"/>
      <c r="N3546" s="490" t="n"/>
      <c r="O3546" s="398" t="n"/>
      <c r="HM3546" s="5" t="n"/>
      <c r="HN3546" s="5" t="n"/>
      <c r="HO3546" s="5" t="n"/>
      <c r="HP3546" s="5" t="n"/>
      <c r="HQ3546" s="5" t="n"/>
      <c r="HR3546" s="5" t="n"/>
      <c r="HS3546" s="5" t="n"/>
    </row>
    <row r="3547">
      <c r="C3547" s="2" t="n"/>
      <c r="G3547" s="480" t="n"/>
      <c r="H3547" s="2" t="n"/>
      <c r="I3547" s="2" t="n"/>
      <c r="K3547" s="480" t="n"/>
      <c r="L3547" s="480" t="n"/>
      <c r="M3547" s="480" t="n"/>
      <c r="N3547" s="490" t="n"/>
      <c r="O3547" s="398" t="n"/>
      <c r="HM3547" s="5" t="n"/>
      <c r="HN3547" s="5" t="n"/>
      <c r="HO3547" s="5" t="n"/>
      <c r="HP3547" s="5" t="n"/>
      <c r="HQ3547" s="5" t="n"/>
      <c r="HR3547" s="5" t="n"/>
      <c r="HS3547" s="5" t="n"/>
    </row>
    <row r="3548">
      <c r="C3548" s="2" t="n"/>
      <c r="G3548" s="480" t="n"/>
      <c r="H3548" s="2" t="n"/>
      <c r="I3548" s="2" t="n"/>
      <c r="K3548" s="480" t="n"/>
      <c r="L3548" s="480" t="n"/>
      <c r="M3548" s="480" t="n"/>
      <c r="N3548" s="490" t="n"/>
      <c r="O3548" s="398" t="n"/>
      <c r="HM3548" s="5" t="n"/>
      <c r="HN3548" s="5" t="n"/>
      <c r="HO3548" s="5" t="n"/>
      <c r="HP3548" s="5" t="n"/>
      <c r="HQ3548" s="5" t="n"/>
      <c r="HR3548" s="5" t="n"/>
      <c r="HS3548" s="5" t="n"/>
    </row>
    <row r="3549">
      <c r="C3549" s="2" t="n"/>
      <c r="G3549" s="480" t="n"/>
      <c r="H3549" s="2" t="n"/>
      <c r="I3549" s="2" t="n"/>
      <c r="K3549" s="480" t="n"/>
      <c r="L3549" s="480" t="n"/>
      <c r="M3549" s="480" t="n"/>
      <c r="N3549" s="490" t="n"/>
      <c r="O3549" s="398" t="n"/>
      <c r="HM3549" s="5" t="n"/>
      <c r="HN3549" s="5" t="n"/>
      <c r="HO3549" s="5" t="n"/>
      <c r="HP3549" s="5" t="n"/>
      <c r="HQ3549" s="5" t="n"/>
      <c r="HR3549" s="5" t="n"/>
      <c r="HS3549" s="5" t="n"/>
    </row>
    <row r="3550">
      <c r="C3550" s="2" t="n"/>
      <c r="G3550" s="480" t="n"/>
      <c r="H3550" s="2" t="n"/>
      <c r="I3550" s="2" t="n"/>
      <c r="K3550" s="480" t="n"/>
      <c r="L3550" s="480" t="n"/>
      <c r="M3550" s="480" t="n"/>
      <c r="N3550" s="490" t="n"/>
      <c r="O3550" s="398" t="n"/>
      <c r="HM3550" s="5" t="n"/>
      <c r="HN3550" s="5" t="n"/>
      <c r="HO3550" s="5" t="n"/>
      <c r="HP3550" s="5" t="n"/>
      <c r="HQ3550" s="5" t="n"/>
      <c r="HR3550" s="5" t="n"/>
      <c r="HS3550" s="5" t="n"/>
    </row>
    <row r="3551">
      <c r="C3551" s="2" t="n"/>
      <c r="G3551" s="480" t="n"/>
      <c r="H3551" s="2" t="n"/>
      <c r="I3551" s="2" t="n"/>
      <c r="K3551" s="480" t="n"/>
      <c r="L3551" s="480" t="n"/>
      <c r="M3551" s="480" t="n"/>
      <c r="N3551" s="490" t="n"/>
      <c r="O3551" s="398" t="n"/>
      <c r="HM3551" s="5" t="n"/>
      <c r="HN3551" s="5" t="n"/>
      <c r="HO3551" s="5" t="n"/>
      <c r="HP3551" s="5" t="n"/>
      <c r="HQ3551" s="5" t="n"/>
      <c r="HR3551" s="5" t="n"/>
      <c r="HS3551" s="5" t="n"/>
    </row>
    <row r="3552">
      <c r="C3552" s="2" t="n"/>
      <c r="G3552" s="480" t="n"/>
      <c r="H3552" s="2" t="n"/>
      <c r="I3552" s="2" t="n"/>
      <c r="K3552" s="480" t="n"/>
      <c r="L3552" s="480" t="n"/>
      <c r="M3552" s="480" t="n"/>
      <c r="N3552" s="490" t="n"/>
      <c r="O3552" s="398" t="n"/>
      <c r="HM3552" s="5" t="n"/>
      <c r="HN3552" s="5" t="n"/>
      <c r="HO3552" s="5" t="n"/>
      <c r="HP3552" s="5" t="n"/>
      <c r="HQ3552" s="5" t="n"/>
      <c r="HR3552" s="5" t="n"/>
      <c r="HS3552" s="5" t="n"/>
    </row>
    <row r="3553">
      <c r="C3553" s="2" t="n"/>
      <c r="G3553" s="480" t="n"/>
      <c r="H3553" s="2" t="n"/>
      <c r="I3553" s="2" t="n"/>
      <c r="K3553" s="480" t="n"/>
      <c r="L3553" s="480" t="n"/>
      <c r="M3553" s="480" t="n"/>
      <c r="N3553" s="490" t="n"/>
      <c r="O3553" s="398" t="n"/>
      <c r="HM3553" s="5" t="n"/>
      <c r="HN3553" s="5" t="n"/>
      <c r="HO3553" s="5" t="n"/>
      <c r="HP3553" s="5" t="n"/>
      <c r="HQ3553" s="5" t="n"/>
      <c r="HR3553" s="5" t="n"/>
      <c r="HS3553" s="5" t="n"/>
    </row>
    <row r="3554">
      <c r="C3554" s="2" t="n"/>
      <c r="G3554" s="480" t="n"/>
      <c r="H3554" s="2" t="n"/>
      <c r="I3554" s="2" t="n"/>
      <c r="K3554" s="480" t="n"/>
      <c r="L3554" s="480" t="n"/>
      <c r="M3554" s="480" t="n"/>
      <c r="N3554" s="490" t="n"/>
      <c r="O3554" s="398" t="n"/>
      <c r="HM3554" s="5" t="n"/>
      <c r="HN3554" s="5" t="n"/>
      <c r="HO3554" s="5" t="n"/>
      <c r="HP3554" s="5" t="n"/>
      <c r="HQ3554" s="5" t="n"/>
      <c r="HR3554" s="5" t="n"/>
      <c r="HS3554" s="5" t="n"/>
    </row>
    <row r="3555">
      <c r="C3555" s="2" t="n"/>
      <c r="G3555" s="480" t="n"/>
      <c r="H3555" s="2" t="n"/>
      <c r="I3555" s="2" t="n"/>
      <c r="K3555" s="480" t="n"/>
      <c r="L3555" s="480" t="n"/>
      <c r="M3555" s="480" t="n"/>
      <c r="N3555" s="490" t="n"/>
      <c r="O3555" s="398" t="n"/>
      <c r="HM3555" s="5" t="n"/>
      <c r="HN3555" s="5" t="n"/>
      <c r="HO3555" s="5" t="n"/>
      <c r="HP3555" s="5" t="n"/>
      <c r="HQ3555" s="5" t="n"/>
      <c r="HR3555" s="5" t="n"/>
      <c r="HS3555" s="5" t="n"/>
    </row>
    <row r="3556">
      <c r="C3556" s="2" t="n"/>
      <c r="G3556" s="480" t="n"/>
      <c r="H3556" s="2" t="n"/>
      <c r="I3556" s="2" t="n"/>
      <c r="K3556" s="480" t="n"/>
      <c r="L3556" s="480" t="n"/>
      <c r="M3556" s="480" t="n"/>
      <c r="N3556" s="490" t="n"/>
      <c r="O3556" s="398" t="n"/>
      <c r="HM3556" s="5" t="n"/>
      <c r="HN3556" s="5" t="n"/>
      <c r="HO3556" s="5" t="n"/>
      <c r="HP3556" s="5" t="n"/>
      <c r="HQ3556" s="5" t="n"/>
      <c r="HR3556" s="5" t="n"/>
      <c r="HS3556" s="5" t="n"/>
    </row>
    <row r="3557">
      <c r="C3557" s="2" t="n"/>
      <c r="G3557" s="480" t="n"/>
      <c r="H3557" s="2" t="n"/>
      <c r="I3557" s="2" t="n"/>
      <c r="K3557" s="480" t="n"/>
      <c r="L3557" s="480" t="n"/>
      <c r="M3557" s="480" t="n"/>
      <c r="N3557" s="490" t="n"/>
      <c r="O3557" s="398" t="n"/>
      <c r="HM3557" s="5" t="n"/>
      <c r="HN3557" s="5" t="n"/>
      <c r="HO3557" s="5" t="n"/>
      <c r="HP3557" s="5" t="n"/>
      <c r="HQ3557" s="5" t="n"/>
      <c r="HR3557" s="5" t="n"/>
      <c r="HS3557" s="5" t="n"/>
    </row>
    <row r="3558">
      <c r="C3558" s="2" t="n"/>
      <c r="G3558" s="480" t="n"/>
      <c r="H3558" s="2" t="n"/>
      <c r="I3558" s="2" t="n"/>
      <c r="K3558" s="480" t="n"/>
      <c r="L3558" s="480" t="n"/>
      <c r="M3558" s="480" t="n"/>
      <c r="N3558" s="490" t="n"/>
      <c r="O3558" s="398" t="n"/>
      <c r="HM3558" s="5" t="n"/>
      <c r="HN3558" s="5" t="n"/>
      <c r="HO3558" s="5" t="n"/>
      <c r="HP3558" s="5" t="n"/>
      <c r="HQ3558" s="5" t="n"/>
      <c r="HR3558" s="5" t="n"/>
      <c r="HS3558" s="5" t="n"/>
    </row>
    <row r="3559">
      <c r="C3559" s="2" t="n"/>
      <c r="G3559" s="480" t="n"/>
      <c r="H3559" s="2" t="n"/>
      <c r="I3559" s="2" t="n"/>
      <c r="K3559" s="480" t="n"/>
      <c r="L3559" s="480" t="n"/>
      <c r="M3559" s="480" t="n"/>
      <c r="N3559" s="490" t="n"/>
      <c r="O3559" s="398" t="n"/>
      <c r="HM3559" s="5" t="n"/>
      <c r="HN3559" s="5" t="n"/>
      <c r="HO3559" s="5" t="n"/>
      <c r="HP3559" s="5" t="n"/>
      <c r="HQ3559" s="5" t="n"/>
      <c r="HR3559" s="5" t="n"/>
      <c r="HS3559" s="5" t="n"/>
    </row>
    <row r="3560">
      <c r="C3560" s="2" t="n"/>
      <c r="G3560" s="480" t="n"/>
      <c r="H3560" s="2" t="n"/>
      <c r="I3560" s="2" t="n"/>
      <c r="K3560" s="480" t="n"/>
      <c r="L3560" s="480" t="n"/>
      <c r="M3560" s="480" t="n"/>
      <c r="N3560" s="490" t="n"/>
      <c r="O3560" s="398" t="n"/>
      <c r="HM3560" s="5" t="n"/>
      <c r="HN3560" s="5" t="n"/>
      <c r="HO3560" s="5" t="n"/>
      <c r="HP3560" s="5" t="n"/>
      <c r="HQ3560" s="5" t="n"/>
      <c r="HR3560" s="5" t="n"/>
      <c r="HS3560" s="5" t="n"/>
    </row>
    <row r="3561">
      <c r="C3561" s="2" t="n"/>
      <c r="G3561" s="480" t="n"/>
      <c r="H3561" s="2" t="n"/>
      <c r="I3561" s="2" t="n"/>
      <c r="K3561" s="480" t="n"/>
      <c r="L3561" s="480" t="n"/>
      <c r="M3561" s="480" t="n"/>
      <c r="N3561" s="490" t="n"/>
      <c r="O3561" s="398" t="n"/>
      <c r="HM3561" s="5" t="n"/>
      <c r="HN3561" s="5" t="n"/>
      <c r="HO3561" s="5" t="n"/>
      <c r="HP3561" s="5" t="n"/>
      <c r="HQ3561" s="5" t="n"/>
      <c r="HR3561" s="5" t="n"/>
      <c r="HS3561" s="5" t="n"/>
    </row>
    <row r="3562">
      <c r="C3562" s="2" t="n"/>
      <c r="G3562" s="480" t="n"/>
      <c r="H3562" s="2" t="n"/>
      <c r="I3562" s="2" t="n"/>
      <c r="K3562" s="480" t="n"/>
      <c r="L3562" s="480" t="n"/>
      <c r="M3562" s="480" t="n"/>
      <c r="N3562" s="490" t="n"/>
      <c r="O3562" s="398" t="n"/>
      <c r="HM3562" s="5" t="n"/>
      <c r="HN3562" s="5" t="n"/>
      <c r="HO3562" s="5" t="n"/>
      <c r="HP3562" s="5" t="n"/>
      <c r="HQ3562" s="5" t="n"/>
      <c r="HR3562" s="5" t="n"/>
      <c r="HS3562" s="5" t="n"/>
    </row>
    <row r="3563">
      <c r="C3563" s="2" t="n"/>
      <c r="G3563" s="480" t="n"/>
      <c r="H3563" s="2" t="n"/>
      <c r="I3563" s="2" t="n"/>
      <c r="K3563" s="480" t="n"/>
      <c r="L3563" s="480" t="n"/>
      <c r="M3563" s="480" t="n"/>
      <c r="N3563" s="490" t="n"/>
      <c r="O3563" s="398" t="n"/>
      <c r="HM3563" s="5" t="n"/>
      <c r="HN3563" s="5" t="n"/>
      <c r="HO3563" s="5" t="n"/>
      <c r="HP3563" s="5" t="n"/>
      <c r="HQ3563" s="5" t="n"/>
      <c r="HR3563" s="5" t="n"/>
      <c r="HS3563" s="5" t="n"/>
    </row>
    <row r="3564">
      <c r="C3564" s="2" t="n"/>
      <c r="G3564" s="480" t="n"/>
      <c r="H3564" s="2" t="n"/>
      <c r="I3564" s="2" t="n"/>
      <c r="K3564" s="480" t="n"/>
      <c r="L3564" s="480" t="n"/>
      <c r="M3564" s="480" t="n"/>
      <c r="N3564" s="490" t="n"/>
      <c r="O3564" s="398" t="n"/>
      <c r="HM3564" s="5" t="n"/>
      <c r="HN3564" s="5" t="n"/>
      <c r="HO3564" s="5" t="n"/>
      <c r="HP3564" s="5" t="n"/>
      <c r="HQ3564" s="5" t="n"/>
      <c r="HR3564" s="5" t="n"/>
      <c r="HS3564" s="5" t="n"/>
    </row>
    <row r="3565">
      <c r="C3565" s="2" t="n"/>
      <c r="G3565" s="480" t="n"/>
      <c r="H3565" s="2" t="n"/>
      <c r="I3565" s="2" t="n"/>
      <c r="K3565" s="480" t="n"/>
      <c r="L3565" s="480" t="n"/>
      <c r="M3565" s="480" t="n"/>
      <c r="N3565" s="490" t="n"/>
      <c r="O3565" s="398" t="n"/>
      <c r="HM3565" s="5" t="n"/>
      <c r="HN3565" s="5" t="n"/>
      <c r="HO3565" s="5" t="n"/>
      <c r="HP3565" s="5" t="n"/>
      <c r="HQ3565" s="5" t="n"/>
      <c r="HR3565" s="5" t="n"/>
      <c r="HS3565" s="5" t="n"/>
    </row>
    <row r="3566">
      <c r="C3566" s="2" t="n"/>
      <c r="G3566" s="480" t="n"/>
      <c r="H3566" s="2" t="n"/>
      <c r="I3566" s="2" t="n"/>
      <c r="K3566" s="480" t="n"/>
      <c r="L3566" s="480" t="n"/>
      <c r="M3566" s="480" t="n"/>
      <c r="N3566" s="490" t="n"/>
      <c r="O3566" s="398" t="n"/>
      <c r="HM3566" s="5" t="n"/>
      <c r="HN3566" s="5" t="n"/>
      <c r="HO3566" s="5" t="n"/>
      <c r="HP3566" s="5" t="n"/>
      <c r="HQ3566" s="5" t="n"/>
      <c r="HR3566" s="5" t="n"/>
      <c r="HS3566" s="5" t="n"/>
    </row>
    <row r="3567">
      <c r="C3567" s="2" t="n"/>
      <c r="G3567" s="480" t="n"/>
      <c r="H3567" s="2" t="n"/>
      <c r="I3567" s="2" t="n"/>
      <c r="K3567" s="480" t="n"/>
      <c r="L3567" s="480" t="n"/>
      <c r="M3567" s="480" t="n"/>
      <c r="N3567" s="490" t="n"/>
      <c r="O3567" s="398" t="n"/>
      <c r="HM3567" s="5" t="n"/>
      <c r="HN3567" s="5" t="n"/>
      <c r="HO3567" s="5" t="n"/>
      <c r="HP3567" s="5" t="n"/>
      <c r="HQ3567" s="5" t="n"/>
      <c r="HR3567" s="5" t="n"/>
      <c r="HS3567" s="5" t="n"/>
    </row>
    <row r="3568">
      <c r="C3568" s="2" t="n"/>
      <c r="G3568" s="480" t="n"/>
      <c r="H3568" s="2" t="n"/>
      <c r="I3568" s="2" t="n"/>
      <c r="K3568" s="480" t="n"/>
      <c r="L3568" s="480" t="n"/>
      <c r="M3568" s="480" t="n"/>
      <c r="N3568" s="490" t="n"/>
      <c r="O3568" s="398" t="n"/>
      <c r="HM3568" s="5" t="n"/>
      <c r="HN3568" s="5" t="n"/>
      <c r="HO3568" s="5" t="n"/>
      <c r="HP3568" s="5" t="n"/>
      <c r="HQ3568" s="5" t="n"/>
      <c r="HR3568" s="5" t="n"/>
      <c r="HS3568" s="5" t="n"/>
    </row>
    <row r="3569">
      <c r="C3569" s="2" t="n"/>
      <c r="G3569" s="480" t="n"/>
      <c r="H3569" s="2" t="n"/>
      <c r="I3569" s="2" t="n"/>
      <c r="K3569" s="480" t="n"/>
      <c r="L3569" s="480" t="n"/>
      <c r="M3569" s="480" t="n"/>
      <c r="N3569" s="490" t="n"/>
      <c r="O3569" s="398" t="n"/>
      <c r="HM3569" s="5" t="n"/>
      <c r="HN3569" s="5" t="n"/>
      <c r="HO3569" s="5" t="n"/>
      <c r="HP3569" s="5" t="n"/>
      <c r="HQ3569" s="5" t="n"/>
      <c r="HR3569" s="5" t="n"/>
      <c r="HS3569" s="5" t="n"/>
    </row>
    <row r="3570">
      <c r="C3570" s="2" t="n"/>
      <c r="G3570" s="480" t="n"/>
      <c r="H3570" s="2" t="n"/>
      <c r="I3570" s="2" t="n"/>
      <c r="K3570" s="480" t="n"/>
      <c r="L3570" s="480" t="n"/>
      <c r="M3570" s="480" t="n"/>
      <c r="N3570" s="490" t="n"/>
      <c r="O3570" s="398" t="n"/>
      <c r="HM3570" s="5" t="n"/>
      <c r="HN3570" s="5" t="n"/>
      <c r="HO3570" s="5" t="n"/>
      <c r="HP3570" s="5" t="n"/>
      <c r="HQ3570" s="5" t="n"/>
      <c r="HR3570" s="5" t="n"/>
      <c r="HS3570" s="5" t="n"/>
    </row>
    <row r="3571">
      <c r="C3571" s="2" t="n"/>
      <c r="G3571" s="480" t="n"/>
      <c r="H3571" s="2" t="n"/>
      <c r="I3571" s="2" t="n"/>
      <c r="K3571" s="480" t="n"/>
      <c r="L3571" s="480" t="n"/>
      <c r="M3571" s="480" t="n"/>
      <c r="N3571" s="490" t="n"/>
      <c r="O3571" s="398" t="n"/>
      <c r="HM3571" s="5" t="n"/>
      <c r="HN3571" s="5" t="n"/>
      <c r="HO3571" s="5" t="n"/>
      <c r="HP3571" s="5" t="n"/>
      <c r="HQ3571" s="5" t="n"/>
      <c r="HR3571" s="5" t="n"/>
      <c r="HS3571" s="5" t="n"/>
    </row>
    <row r="3572">
      <c r="C3572" s="2" t="n"/>
      <c r="G3572" s="480" t="n"/>
      <c r="H3572" s="2" t="n"/>
      <c r="I3572" s="2" t="n"/>
      <c r="K3572" s="480" t="n"/>
      <c r="L3572" s="480" t="n"/>
      <c r="M3572" s="480" t="n"/>
      <c r="N3572" s="490" t="n"/>
      <c r="O3572" s="398" t="n"/>
      <c r="HM3572" s="5" t="n"/>
      <c r="HN3572" s="5" t="n"/>
      <c r="HO3572" s="5" t="n"/>
      <c r="HP3572" s="5" t="n"/>
      <c r="HQ3572" s="5" t="n"/>
      <c r="HR3572" s="5" t="n"/>
      <c r="HS3572" s="5" t="n"/>
    </row>
    <row r="3573">
      <c r="C3573" s="2" t="n"/>
      <c r="G3573" s="480" t="n"/>
      <c r="H3573" s="2" t="n"/>
      <c r="I3573" s="2" t="n"/>
      <c r="K3573" s="480" t="n"/>
      <c r="L3573" s="480" t="n"/>
      <c r="M3573" s="480" t="n"/>
      <c r="N3573" s="490" t="n"/>
      <c r="O3573" s="398" t="n"/>
      <c r="HM3573" s="5" t="n"/>
      <c r="HN3573" s="5" t="n"/>
      <c r="HO3573" s="5" t="n"/>
      <c r="HP3573" s="5" t="n"/>
      <c r="HQ3573" s="5" t="n"/>
      <c r="HR3573" s="5" t="n"/>
      <c r="HS3573" s="5" t="n"/>
    </row>
    <row r="3574">
      <c r="C3574" s="2" t="n"/>
      <c r="G3574" s="480" t="n"/>
      <c r="H3574" s="2" t="n"/>
      <c r="I3574" s="2" t="n"/>
      <c r="K3574" s="480" t="n"/>
      <c r="L3574" s="480" t="n"/>
      <c r="M3574" s="480" t="n"/>
      <c r="N3574" s="490" t="n"/>
      <c r="O3574" s="398" t="n"/>
      <c r="HM3574" s="5" t="n"/>
      <c r="HN3574" s="5" t="n"/>
      <c r="HO3574" s="5" t="n"/>
      <c r="HP3574" s="5" t="n"/>
      <c r="HQ3574" s="5" t="n"/>
      <c r="HR3574" s="5" t="n"/>
      <c r="HS3574" s="5" t="n"/>
    </row>
    <row r="3575">
      <c r="C3575" s="2" t="n"/>
      <c r="G3575" s="480" t="n"/>
      <c r="H3575" s="2" t="n"/>
      <c r="I3575" s="2" t="n"/>
      <c r="K3575" s="480" t="n"/>
      <c r="L3575" s="480" t="n"/>
      <c r="M3575" s="480" t="n"/>
      <c r="N3575" s="490" t="n"/>
      <c r="O3575" s="398" t="n"/>
      <c r="HM3575" s="5" t="n"/>
      <c r="HN3575" s="5" t="n"/>
      <c r="HO3575" s="5" t="n"/>
      <c r="HP3575" s="5" t="n"/>
      <c r="HQ3575" s="5" t="n"/>
      <c r="HR3575" s="5" t="n"/>
      <c r="HS3575" s="5" t="n"/>
    </row>
    <row r="3576">
      <c r="C3576" s="2" t="n"/>
      <c r="G3576" s="480" t="n"/>
      <c r="H3576" s="2" t="n"/>
      <c r="I3576" s="2" t="n"/>
      <c r="K3576" s="480" t="n"/>
      <c r="L3576" s="480" t="n"/>
      <c r="M3576" s="480" t="n"/>
      <c r="N3576" s="490" t="n"/>
      <c r="O3576" s="398" t="n"/>
      <c r="HM3576" s="5" t="n"/>
      <c r="HN3576" s="5" t="n"/>
      <c r="HO3576" s="5" t="n"/>
      <c r="HP3576" s="5" t="n"/>
      <c r="HQ3576" s="5" t="n"/>
      <c r="HR3576" s="5" t="n"/>
      <c r="HS3576" s="5" t="n"/>
    </row>
    <row r="3577">
      <c r="C3577" s="2" t="n"/>
      <c r="G3577" s="480" t="n"/>
      <c r="H3577" s="2" t="n"/>
      <c r="I3577" s="2" t="n"/>
      <c r="K3577" s="480" t="n"/>
      <c r="L3577" s="480" t="n"/>
      <c r="M3577" s="480" t="n"/>
      <c r="N3577" s="490" t="n"/>
      <c r="O3577" s="398" t="n"/>
      <c r="HM3577" s="5" t="n"/>
      <c r="HN3577" s="5" t="n"/>
      <c r="HO3577" s="5" t="n"/>
      <c r="HP3577" s="5" t="n"/>
      <c r="HQ3577" s="5" t="n"/>
      <c r="HR3577" s="5" t="n"/>
      <c r="HS3577" s="5" t="n"/>
    </row>
    <row r="3578">
      <c r="C3578" s="2" t="n"/>
      <c r="G3578" s="480" t="n"/>
      <c r="H3578" s="2" t="n"/>
      <c r="I3578" s="2" t="n"/>
      <c r="K3578" s="480" t="n"/>
      <c r="L3578" s="480" t="n"/>
      <c r="M3578" s="480" t="n"/>
      <c r="N3578" s="490" t="n"/>
      <c r="O3578" s="398" t="n"/>
      <c r="HM3578" s="5" t="n"/>
      <c r="HN3578" s="5" t="n"/>
      <c r="HO3578" s="5" t="n"/>
      <c r="HP3578" s="5" t="n"/>
      <c r="HQ3578" s="5" t="n"/>
      <c r="HR3578" s="5" t="n"/>
      <c r="HS3578" s="5" t="n"/>
    </row>
    <row r="3579">
      <c r="C3579" s="2" t="n"/>
      <c r="G3579" s="480" t="n"/>
      <c r="H3579" s="2" t="n"/>
      <c r="I3579" s="2" t="n"/>
      <c r="K3579" s="480" t="n"/>
      <c r="L3579" s="480" t="n"/>
      <c r="M3579" s="480" t="n"/>
      <c r="N3579" s="490" t="n"/>
      <c r="O3579" s="398" t="n"/>
      <c r="HM3579" s="5" t="n"/>
      <c r="HN3579" s="5" t="n"/>
      <c r="HO3579" s="5" t="n"/>
      <c r="HP3579" s="5" t="n"/>
      <c r="HQ3579" s="5" t="n"/>
      <c r="HR3579" s="5" t="n"/>
      <c r="HS3579" s="5" t="n"/>
    </row>
    <row r="3580">
      <c r="C3580" s="2" t="n"/>
      <c r="G3580" s="480" t="n"/>
      <c r="H3580" s="2" t="n"/>
      <c r="I3580" s="2" t="n"/>
      <c r="K3580" s="480" t="n"/>
      <c r="L3580" s="480" t="n"/>
      <c r="M3580" s="480" t="n"/>
      <c r="N3580" s="490" t="n"/>
      <c r="O3580" s="398" t="n"/>
      <c r="HM3580" s="5" t="n"/>
      <c r="HN3580" s="5" t="n"/>
      <c r="HO3580" s="5" t="n"/>
      <c r="HP3580" s="5" t="n"/>
      <c r="HQ3580" s="5" t="n"/>
      <c r="HR3580" s="5" t="n"/>
      <c r="HS3580" s="5" t="n"/>
    </row>
    <row r="3581">
      <c r="C3581" s="2" t="n"/>
      <c r="G3581" s="480" t="n"/>
      <c r="H3581" s="2" t="n"/>
      <c r="I3581" s="2" t="n"/>
      <c r="K3581" s="480" t="n"/>
      <c r="L3581" s="480" t="n"/>
      <c r="M3581" s="480" t="n"/>
      <c r="N3581" s="490" t="n"/>
      <c r="O3581" s="398" t="n"/>
      <c r="HM3581" s="5" t="n"/>
      <c r="HN3581" s="5" t="n"/>
      <c r="HO3581" s="5" t="n"/>
      <c r="HP3581" s="5" t="n"/>
      <c r="HQ3581" s="5" t="n"/>
      <c r="HR3581" s="5" t="n"/>
      <c r="HS3581" s="5" t="n"/>
    </row>
    <row r="3582">
      <c r="C3582" s="2" t="n"/>
      <c r="G3582" s="480" t="n"/>
      <c r="H3582" s="2" t="n"/>
      <c r="I3582" s="2" t="n"/>
      <c r="K3582" s="480" t="n"/>
      <c r="L3582" s="480" t="n"/>
      <c r="M3582" s="480" t="n"/>
      <c r="N3582" s="490" t="n"/>
      <c r="O3582" s="398" t="n"/>
      <c r="HM3582" s="5" t="n"/>
      <c r="HN3582" s="5" t="n"/>
      <c r="HO3582" s="5" t="n"/>
      <c r="HP3582" s="5" t="n"/>
      <c r="HQ3582" s="5" t="n"/>
      <c r="HR3582" s="5" t="n"/>
      <c r="HS3582" s="5" t="n"/>
    </row>
    <row r="3583">
      <c r="C3583" s="2" t="n"/>
      <c r="G3583" s="480" t="n"/>
      <c r="H3583" s="2" t="n"/>
      <c r="I3583" s="2" t="n"/>
      <c r="K3583" s="480" t="n"/>
      <c r="L3583" s="480" t="n"/>
      <c r="M3583" s="480" t="n"/>
      <c r="N3583" s="490" t="n"/>
      <c r="O3583" s="398" t="n"/>
      <c r="HM3583" s="5" t="n"/>
      <c r="HN3583" s="5" t="n"/>
      <c r="HO3583" s="5" t="n"/>
      <c r="HP3583" s="5" t="n"/>
      <c r="HQ3583" s="5" t="n"/>
      <c r="HR3583" s="5" t="n"/>
      <c r="HS3583" s="5" t="n"/>
    </row>
    <row r="3584">
      <c r="C3584" s="2" t="n"/>
      <c r="G3584" s="480" t="n"/>
      <c r="H3584" s="2" t="n"/>
      <c r="I3584" s="2" t="n"/>
      <c r="K3584" s="480" t="n"/>
      <c r="L3584" s="480" t="n"/>
      <c r="M3584" s="480" t="n"/>
      <c r="N3584" s="490" t="n"/>
      <c r="O3584" s="398" t="n"/>
      <c r="HM3584" s="5" t="n"/>
      <c r="HN3584" s="5" t="n"/>
      <c r="HO3584" s="5" t="n"/>
      <c r="HP3584" s="5" t="n"/>
      <c r="HQ3584" s="5" t="n"/>
      <c r="HR3584" s="5" t="n"/>
      <c r="HS3584" s="5" t="n"/>
    </row>
    <row r="3585">
      <c r="C3585" s="2" t="n"/>
      <c r="G3585" s="480" t="n"/>
      <c r="H3585" s="2" t="n"/>
      <c r="I3585" s="2" t="n"/>
      <c r="K3585" s="480" t="n"/>
      <c r="L3585" s="480" t="n"/>
      <c r="M3585" s="480" t="n"/>
      <c r="N3585" s="490" t="n"/>
      <c r="O3585" s="398" t="n"/>
      <c r="HM3585" s="5" t="n"/>
      <c r="HN3585" s="5" t="n"/>
      <c r="HO3585" s="5" t="n"/>
      <c r="HP3585" s="5" t="n"/>
      <c r="HQ3585" s="5" t="n"/>
      <c r="HR3585" s="5" t="n"/>
      <c r="HS3585" s="5" t="n"/>
    </row>
    <row r="3586">
      <c r="C3586" s="2" t="n"/>
      <c r="G3586" s="480" t="n"/>
      <c r="H3586" s="2" t="n"/>
      <c r="I3586" s="2" t="n"/>
      <c r="K3586" s="480" t="n"/>
      <c r="L3586" s="480" t="n"/>
      <c r="M3586" s="480" t="n"/>
      <c r="N3586" s="490" t="n"/>
      <c r="O3586" s="398" t="n"/>
      <c r="HM3586" s="5" t="n"/>
      <c r="HN3586" s="5" t="n"/>
      <c r="HO3586" s="5" t="n"/>
      <c r="HP3586" s="5" t="n"/>
      <c r="HQ3586" s="5" t="n"/>
      <c r="HR3586" s="5" t="n"/>
      <c r="HS3586" s="5" t="n"/>
    </row>
    <row r="3587">
      <c r="C3587" s="2" t="n"/>
      <c r="G3587" s="480" t="n"/>
      <c r="H3587" s="2" t="n"/>
      <c r="I3587" s="2" t="n"/>
      <c r="K3587" s="480" t="n"/>
      <c r="L3587" s="480" t="n"/>
      <c r="M3587" s="480" t="n"/>
      <c r="N3587" s="490" t="n"/>
      <c r="O3587" s="398" t="n"/>
      <c r="HM3587" s="5" t="n"/>
      <c r="HN3587" s="5" t="n"/>
      <c r="HO3587" s="5" t="n"/>
      <c r="HP3587" s="5" t="n"/>
      <c r="HQ3587" s="5" t="n"/>
      <c r="HR3587" s="5" t="n"/>
      <c r="HS3587" s="5" t="n"/>
    </row>
    <row r="3588">
      <c r="C3588" s="2" t="n"/>
      <c r="G3588" s="480" t="n"/>
      <c r="H3588" s="2" t="n"/>
      <c r="I3588" s="2" t="n"/>
      <c r="K3588" s="480" t="n"/>
      <c r="L3588" s="480" t="n"/>
      <c r="M3588" s="480" t="n"/>
      <c r="N3588" s="490" t="n"/>
      <c r="O3588" s="398" t="n"/>
      <c r="HM3588" s="5" t="n"/>
      <c r="HN3588" s="5" t="n"/>
      <c r="HO3588" s="5" t="n"/>
      <c r="HP3588" s="5" t="n"/>
      <c r="HQ3588" s="5" t="n"/>
      <c r="HR3588" s="5" t="n"/>
      <c r="HS3588" s="5" t="n"/>
    </row>
    <row r="3589">
      <c r="C3589" s="2" t="n"/>
      <c r="G3589" s="480" t="n"/>
      <c r="H3589" s="2" t="n"/>
      <c r="I3589" s="2" t="n"/>
      <c r="K3589" s="480" t="n"/>
      <c r="L3589" s="480" t="n"/>
      <c r="M3589" s="480" t="n"/>
      <c r="N3589" s="490" t="n"/>
      <c r="O3589" s="398" t="n"/>
      <c r="HM3589" s="5" t="n"/>
      <c r="HN3589" s="5" t="n"/>
      <c r="HO3589" s="5" t="n"/>
      <c r="HP3589" s="5" t="n"/>
      <c r="HQ3589" s="5" t="n"/>
      <c r="HR3589" s="5" t="n"/>
      <c r="HS3589" s="5" t="n"/>
    </row>
    <row r="3590">
      <c r="C3590" s="2" t="n"/>
      <c r="G3590" s="480" t="n"/>
      <c r="H3590" s="2" t="n"/>
      <c r="I3590" s="2" t="n"/>
      <c r="K3590" s="480" t="n"/>
      <c r="L3590" s="480" t="n"/>
      <c r="M3590" s="480" t="n"/>
      <c r="N3590" s="490" t="n"/>
      <c r="O3590" s="398" t="n"/>
      <c r="HM3590" s="5" t="n"/>
      <c r="HN3590" s="5" t="n"/>
      <c r="HO3590" s="5" t="n"/>
      <c r="HP3590" s="5" t="n"/>
      <c r="HQ3590" s="5" t="n"/>
      <c r="HR3590" s="5" t="n"/>
      <c r="HS3590" s="5" t="n"/>
    </row>
    <row r="3591">
      <c r="C3591" s="2" t="n"/>
      <c r="G3591" s="480" t="n"/>
      <c r="H3591" s="2" t="n"/>
      <c r="I3591" s="2" t="n"/>
      <c r="K3591" s="480" t="n"/>
      <c r="L3591" s="480" t="n"/>
      <c r="M3591" s="480" t="n"/>
      <c r="N3591" s="490" t="n"/>
      <c r="O3591" s="398" t="n"/>
      <c r="HM3591" s="5" t="n"/>
      <c r="HN3591" s="5" t="n"/>
      <c r="HO3591" s="5" t="n"/>
      <c r="HP3591" s="5" t="n"/>
      <c r="HQ3591" s="5" t="n"/>
      <c r="HR3591" s="5" t="n"/>
      <c r="HS3591" s="5" t="n"/>
    </row>
    <row r="3592">
      <c r="C3592" s="2" t="n"/>
      <c r="G3592" s="480" t="n"/>
      <c r="H3592" s="2" t="n"/>
      <c r="I3592" s="2" t="n"/>
      <c r="K3592" s="480" t="n"/>
      <c r="L3592" s="480" t="n"/>
      <c r="M3592" s="480" t="n"/>
      <c r="N3592" s="490" t="n"/>
      <c r="O3592" s="398" t="n"/>
      <c r="HM3592" s="5" t="n"/>
      <c r="HN3592" s="5" t="n"/>
      <c r="HO3592" s="5" t="n"/>
      <c r="HP3592" s="5" t="n"/>
      <c r="HQ3592" s="5" t="n"/>
      <c r="HR3592" s="5" t="n"/>
      <c r="HS3592" s="5" t="n"/>
    </row>
    <row r="3593">
      <c r="C3593" s="2" t="n"/>
      <c r="G3593" s="480" t="n"/>
      <c r="H3593" s="2" t="n"/>
      <c r="I3593" s="2" t="n"/>
      <c r="K3593" s="480" t="n"/>
      <c r="L3593" s="480" t="n"/>
      <c r="M3593" s="480" t="n"/>
      <c r="N3593" s="490" t="n"/>
      <c r="O3593" s="398" t="n"/>
      <c r="HM3593" s="5" t="n"/>
      <c r="HN3593" s="5" t="n"/>
      <c r="HO3593" s="5" t="n"/>
      <c r="HP3593" s="5" t="n"/>
      <c r="HQ3593" s="5" t="n"/>
      <c r="HR3593" s="5" t="n"/>
      <c r="HS3593" s="5" t="n"/>
    </row>
    <row r="3594">
      <c r="C3594" s="2" t="n"/>
      <c r="G3594" s="480" t="n"/>
      <c r="H3594" s="2" t="n"/>
      <c r="I3594" s="2" t="n"/>
      <c r="K3594" s="480" t="n"/>
      <c r="L3594" s="480" t="n"/>
      <c r="M3594" s="480" t="n"/>
      <c r="N3594" s="490" t="n"/>
      <c r="O3594" s="398" t="n"/>
      <c r="HM3594" s="5" t="n"/>
      <c r="HN3594" s="5" t="n"/>
      <c r="HO3594" s="5" t="n"/>
      <c r="HP3594" s="5" t="n"/>
      <c r="HQ3594" s="5" t="n"/>
      <c r="HR3594" s="5" t="n"/>
      <c r="HS3594" s="5" t="n"/>
    </row>
    <row r="3595">
      <c r="C3595" s="2" t="n"/>
      <c r="G3595" s="480" t="n"/>
      <c r="H3595" s="2" t="n"/>
      <c r="I3595" s="2" t="n"/>
      <c r="K3595" s="480" t="n"/>
      <c r="L3595" s="480" t="n"/>
      <c r="M3595" s="480" t="n"/>
      <c r="N3595" s="490" t="n"/>
      <c r="O3595" s="398" t="n"/>
      <c r="HM3595" s="5" t="n"/>
      <c r="HN3595" s="5" t="n"/>
      <c r="HO3595" s="5" t="n"/>
      <c r="HP3595" s="5" t="n"/>
      <c r="HQ3595" s="5" t="n"/>
      <c r="HR3595" s="5" t="n"/>
      <c r="HS3595" s="5" t="n"/>
    </row>
    <row r="3596">
      <c r="C3596" s="2" t="n"/>
      <c r="G3596" s="480" t="n"/>
      <c r="H3596" s="2" t="n"/>
      <c r="I3596" s="2" t="n"/>
      <c r="K3596" s="480" t="n"/>
      <c r="L3596" s="480" t="n"/>
      <c r="M3596" s="480" t="n"/>
      <c r="N3596" s="490" t="n"/>
      <c r="O3596" s="398" t="n"/>
      <c r="HM3596" s="5" t="n"/>
      <c r="HN3596" s="5" t="n"/>
      <c r="HO3596" s="5" t="n"/>
      <c r="HP3596" s="5" t="n"/>
      <c r="HQ3596" s="5" t="n"/>
      <c r="HR3596" s="5" t="n"/>
      <c r="HS3596" s="5" t="n"/>
    </row>
    <row r="3597">
      <c r="C3597" s="2" t="n"/>
      <c r="G3597" s="480" t="n"/>
      <c r="H3597" s="2" t="n"/>
      <c r="I3597" s="2" t="n"/>
      <c r="K3597" s="480" t="n"/>
      <c r="L3597" s="480" t="n"/>
      <c r="M3597" s="480" t="n"/>
      <c r="N3597" s="490" t="n"/>
      <c r="O3597" s="398" t="n"/>
      <c r="HM3597" s="5" t="n"/>
      <c r="HN3597" s="5" t="n"/>
      <c r="HO3597" s="5" t="n"/>
      <c r="HP3597" s="5" t="n"/>
      <c r="HQ3597" s="5" t="n"/>
      <c r="HR3597" s="5" t="n"/>
      <c r="HS3597" s="5" t="n"/>
    </row>
    <row r="3598">
      <c r="C3598" s="2" t="n"/>
      <c r="G3598" s="480" t="n"/>
      <c r="H3598" s="2" t="n"/>
      <c r="I3598" s="2" t="n"/>
      <c r="K3598" s="480" t="n"/>
      <c r="L3598" s="480" t="n"/>
      <c r="M3598" s="480" t="n"/>
      <c r="N3598" s="490" t="n"/>
      <c r="O3598" s="398" t="n"/>
      <c r="HM3598" s="5" t="n"/>
      <c r="HN3598" s="5" t="n"/>
      <c r="HO3598" s="5" t="n"/>
      <c r="HP3598" s="5" t="n"/>
      <c r="HQ3598" s="5" t="n"/>
      <c r="HR3598" s="5" t="n"/>
      <c r="HS3598" s="5" t="n"/>
    </row>
    <row r="3599">
      <c r="C3599" s="2" t="n"/>
      <c r="G3599" s="480" t="n"/>
      <c r="H3599" s="2" t="n"/>
      <c r="I3599" s="2" t="n"/>
      <c r="K3599" s="480" t="n"/>
      <c r="L3599" s="480" t="n"/>
      <c r="M3599" s="480" t="n"/>
      <c r="N3599" s="490" t="n"/>
      <c r="O3599" s="398" t="n"/>
      <c r="HM3599" s="5" t="n"/>
      <c r="HN3599" s="5" t="n"/>
      <c r="HO3599" s="5" t="n"/>
      <c r="HP3599" s="5" t="n"/>
      <c r="HQ3599" s="5" t="n"/>
      <c r="HR3599" s="5" t="n"/>
      <c r="HS3599" s="5" t="n"/>
    </row>
    <row r="3600">
      <c r="C3600" s="2" t="n"/>
      <c r="G3600" s="480" t="n"/>
      <c r="H3600" s="2" t="n"/>
      <c r="I3600" s="2" t="n"/>
      <c r="K3600" s="480" t="n"/>
      <c r="L3600" s="480" t="n"/>
      <c r="M3600" s="480" t="n"/>
      <c r="N3600" s="490" t="n"/>
      <c r="O3600" s="398" t="n"/>
      <c r="HM3600" s="5" t="n"/>
      <c r="HN3600" s="5" t="n"/>
      <c r="HO3600" s="5" t="n"/>
      <c r="HP3600" s="5" t="n"/>
      <c r="HQ3600" s="5" t="n"/>
      <c r="HR3600" s="5" t="n"/>
      <c r="HS3600" s="5" t="n"/>
    </row>
    <row r="3601">
      <c r="C3601" s="2" t="n"/>
      <c r="G3601" s="480" t="n"/>
      <c r="H3601" s="2" t="n"/>
      <c r="I3601" s="2" t="n"/>
      <c r="K3601" s="480" t="n"/>
      <c r="L3601" s="480" t="n"/>
      <c r="M3601" s="480" t="n"/>
      <c r="N3601" s="490" t="n"/>
      <c r="O3601" s="398" t="n"/>
      <c r="HM3601" s="5" t="n"/>
      <c r="HN3601" s="5" t="n"/>
      <c r="HO3601" s="5" t="n"/>
      <c r="HP3601" s="5" t="n"/>
      <c r="HQ3601" s="5" t="n"/>
      <c r="HR3601" s="5" t="n"/>
      <c r="HS3601" s="5" t="n"/>
    </row>
    <row r="3602">
      <c r="C3602" s="2" t="n"/>
      <c r="G3602" s="480" t="n"/>
      <c r="H3602" s="2" t="n"/>
      <c r="I3602" s="2" t="n"/>
      <c r="K3602" s="480" t="n"/>
      <c r="L3602" s="480" t="n"/>
      <c r="M3602" s="480" t="n"/>
      <c r="N3602" s="490" t="n"/>
      <c r="O3602" s="398" t="n"/>
      <c r="HM3602" s="5" t="n"/>
      <c r="HN3602" s="5" t="n"/>
      <c r="HO3602" s="5" t="n"/>
      <c r="HP3602" s="5" t="n"/>
      <c r="HQ3602" s="5" t="n"/>
      <c r="HR3602" s="5" t="n"/>
      <c r="HS3602" s="5" t="n"/>
    </row>
    <row r="3603">
      <c r="C3603" s="2" t="n"/>
      <c r="G3603" s="480" t="n"/>
      <c r="H3603" s="2" t="n"/>
      <c r="I3603" s="2" t="n"/>
      <c r="K3603" s="480" t="n"/>
      <c r="L3603" s="480" t="n"/>
      <c r="M3603" s="480" t="n"/>
      <c r="N3603" s="490" t="n"/>
      <c r="O3603" s="398" t="n"/>
      <c r="HM3603" s="5" t="n"/>
      <c r="HN3603" s="5" t="n"/>
      <c r="HO3603" s="5" t="n"/>
      <c r="HP3603" s="5" t="n"/>
      <c r="HQ3603" s="5" t="n"/>
      <c r="HR3603" s="5" t="n"/>
      <c r="HS3603" s="5" t="n"/>
    </row>
    <row r="3604">
      <c r="C3604" s="2" t="n"/>
      <c r="G3604" s="480" t="n"/>
      <c r="H3604" s="2" t="n"/>
      <c r="I3604" s="2" t="n"/>
      <c r="K3604" s="480" t="n"/>
      <c r="L3604" s="480" t="n"/>
      <c r="M3604" s="480" t="n"/>
      <c r="N3604" s="490" t="n"/>
      <c r="O3604" s="398" t="n"/>
      <c r="HM3604" s="5" t="n"/>
      <c r="HN3604" s="5" t="n"/>
      <c r="HO3604" s="5" t="n"/>
      <c r="HP3604" s="5" t="n"/>
      <c r="HQ3604" s="5" t="n"/>
      <c r="HR3604" s="5" t="n"/>
      <c r="HS3604" s="5" t="n"/>
    </row>
    <row r="3605">
      <c r="C3605" s="2" t="n"/>
      <c r="G3605" s="480" t="n"/>
      <c r="H3605" s="2" t="n"/>
      <c r="I3605" s="2" t="n"/>
      <c r="K3605" s="480" t="n"/>
      <c r="L3605" s="480" t="n"/>
      <c r="M3605" s="480" t="n"/>
      <c r="N3605" s="490" t="n"/>
      <c r="O3605" s="398" t="n"/>
      <c r="HM3605" s="5" t="n"/>
      <c r="HN3605" s="5" t="n"/>
      <c r="HO3605" s="5" t="n"/>
      <c r="HP3605" s="5" t="n"/>
      <c r="HQ3605" s="5" t="n"/>
      <c r="HR3605" s="5" t="n"/>
      <c r="HS3605" s="5" t="n"/>
    </row>
    <row r="3606">
      <c r="C3606" s="2" t="n"/>
      <c r="G3606" s="480" t="n"/>
      <c r="H3606" s="2" t="n"/>
      <c r="I3606" s="2" t="n"/>
      <c r="K3606" s="480" t="n"/>
      <c r="L3606" s="480" t="n"/>
      <c r="M3606" s="480" t="n"/>
      <c r="N3606" s="490" t="n"/>
      <c r="O3606" s="398" t="n"/>
      <c r="HM3606" s="5" t="n"/>
      <c r="HN3606" s="5" t="n"/>
      <c r="HO3606" s="5" t="n"/>
      <c r="HP3606" s="5" t="n"/>
      <c r="HQ3606" s="5" t="n"/>
      <c r="HR3606" s="5" t="n"/>
      <c r="HS3606" s="5" t="n"/>
    </row>
    <row r="3607">
      <c r="C3607" s="2" t="n"/>
      <c r="G3607" s="480" t="n"/>
      <c r="H3607" s="2" t="n"/>
      <c r="I3607" s="2" t="n"/>
      <c r="K3607" s="480" t="n"/>
      <c r="L3607" s="480" t="n"/>
      <c r="M3607" s="480" t="n"/>
      <c r="N3607" s="490" t="n"/>
      <c r="O3607" s="398" t="n"/>
      <c r="HM3607" s="5" t="n"/>
      <c r="HN3607" s="5" t="n"/>
      <c r="HO3607" s="5" t="n"/>
      <c r="HP3607" s="5" t="n"/>
      <c r="HQ3607" s="5" t="n"/>
      <c r="HR3607" s="5" t="n"/>
      <c r="HS3607" s="5" t="n"/>
    </row>
    <row r="3608">
      <c r="C3608" s="2" t="n"/>
      <c r="G3608" s="480" t="n"/>
      <c r="H3608" s="2" t="n"/>
      <c r="I3608" s="2" t="n"/>
      <c r="K3608" s="480" t="n"/>
      <c r="L3608" s="480" t="n"/>
      <c r="M3608" s="480" t="n"/>
      <c r="N3608" s="490" t="n"/>
      <c r="O3608" s="398" t="n"/>
      <c r="HM3608" s="5" t="n"/>
      <c r="HN3608" s="5" t="n"/>
      <c r="HO3608" s="5" t="n"/>
      <c r="HP3608" s="5" t="n"/>
      <c r="HQ3608" s="5" t="n"/>
      <c r="HR3608" s="5" t="n"/>
      <c r="HS3608" s="5" t="n"/>
    </row>
    <row r="3609">
      <c r="C3609" s="2" t="n"/>
      <c r="G3609" s="480" t="n"/>
      <c r="H3609" s="2" t="n"/>
      <c r="I3609" s="2" t="n"/>
      <c r="K3609" s="480" t="n"/>
      <c r="L3609" s="480" t="n"/>
      <c r="M3609" s="480" t="n"/>
      <c r="N3609" s="490" t="n"/>
      <c r="O3609" s="398" t="n"/>
      <c r="HM3609" s="5" t="n"/>
      <c r="HN3609" s="5" t="n"/>
      <c r="HO3609" s="5" t="n"/>
      <c r="HP3609" s="5" t="n"/>
      <c r="HQ3609" s="5" t="n"/>
      <c r="HR3609" s="5" t="n"/>
      <c r="HS3609" s="5" t="n"/>
    </row>
    <row r="3610">
      <c r="C3610" s="2" t="n"/>
      <c r="G3610" s="480" t="n"/>
      <c r="H3610" s="2" t="n"/>
      <c r="I3610" s="2" t="n"/>
      <c r="K3610" s="480" t="n"/>
      <c r="L3610" s="480" t="n"/>
      <c r="M3610" s="480" t="n"/>
      <c r="N3610" s="490" t="n"/>
      <c r="O3610" s="398" t="n"/>
      <c r="HM3610" s="5" t="n"/>
      <c r="HN3610" s="5" t="n"/>
      <c r="HO3610" s="5" t="n"/>
      <c r="HP3610" s="5" t="n"/>
      <c r="HQ3610" s="5" t="n"/>
      <c r="HR3610" s="5" t="n"/>
      <c r="HS3610" s="5" t="n"/>
    </row>
    <row r="3611">
      <c r="C3611" s="2" t="n"/>
      <c r="G3611" s="480" t="n"/>
      <c r="H3611" s="2" t="n"/>
      <c r="I3611" s="2" t="n"/>
      <c r="K3611" s="480" t="n"/>
      <c r="L3611" s="480" t="n"/>
      <c r="M3611" s="480" t="n"/>
      <c r="N3611" s="490" t="n"/>
      <c r="O3611" s="398" t="n"/>
      <c r="HM3611" s="5" t="n"/>
      <c r="HN3611" s="5" t="n"/>
      <c r="HO3611" s="5" t="n"/>
      <c r="HP3611" s="5" t="n"/>
      <c r="HQ3611" s="5" t="n"/>
      <c r="HR3611" s="5" t="n"/>
      <c r="HS3611" s="5" t="n"/>
    </row>
    <row r="3612">
      <c r="C3612" s="2" t="n"/>
      <c r="G3612" s="480" t="n"/>
      <c r="H3612" s="2" t="n"/>
      <c r="I3612" s="2" t="n"/>
      <c r="K3612" s="480" t="n"/>
      <c r="L3612" s="480" t="n"/>
      <c r="M3612" s="480" t="n"/>
      <c r="N3612" s="490" t="n"/>
      <c r="O3612" s="398" t="n"/>
      <c r="HM3612" s="5" t="n"/>
      <c r="HN3612" s="5" t="n"/>
      <c r="HO3612" s="5" t="n"/>
      <c r="HP3612" s="5" t="n"/>
      <c r="HQ3612" s="5" t="n"/>
      <c r="HR3612" s="5" t="n"/>
      <c r="HS3612" s="5" t="n"/>
    </row>
    <row r="3613">
      <c r="C3613" s="2" t="n"/>
      <c r="G3613" s="480" t="n"/>
      <c r="H3613" s="2" t="n"/>
      <c r="I3613" s="2" t="n"/>
      <c r="K3613" s="480" t="n"/>
      <c r="L3613" s="480" t="n"/>
      <c r="M3613" s="480" t="n"/>
      <c r="N3613" s="490" t="n"/>
      <c r="O3613" s="398" t="n"/>
      <c r="HM3613" s="5" t="n"/>
      <c r="HN3613" s="5" t="n"/>
      <c r="HO3613" s="5" t="n"/>
      <c r="HP3613" s="5" t="n"/>
      <c r="HQ3613" s="5" t="n"/>
      <c r="HR3613" s="5" t="n"/>
      <c r="HS3613" s="5" t="n"/>
    </row>
    <row r="3614">
      <c r="C3614" s="2" t="n"/>
      <c r="G3614" s="480" t="n"/>
      <c r="H3614" s="2" t="n"/>
      <c r="I3614" s="2" t="n"/>
      <c r="K3614" s="480" t="n"/>
      <c r="L3614" s="480" t="n"/>
      <c r="M3614" s="480" t="n"/>
      <c r="N3614" s="490" t="n"/>
      <c r="O3614" s="398" t="n"/>
      <c r="HM3614" s="5" t="n"/>
      <c r="HN3614" s="5" t="n"/>
      <c r="HO3614" s="5" t="n"/>
      <c r="HP3614" s="5" t="n"/>
      <c r="HQ3614" s="5" t="n"/>
      <c r="HR3614" s="5" t="n"/>
      <c r="HS3614" s="5" t="n"/>
    </row>
    <row r="3615">
      <c r="C3615" s="2" t="n"/>
      <c r="G3615" s="480" t="n"/>
      <c r="H3615" s="2" t="n"/>
      <c r="I3615" s="2" t="n"/>
      <c r="K3615" s="480" t="n"/>
      <c r="L3615" s="480" t="n"/>
      <c r="M3615" s="480" t="n"/>
      <c r="N3615" s="490" t="n"/>
      <c r="O3615" s="398" t="n"/>
      <c r="HM3615" s="5" t="n"/>
      <c r="HN3615" s="5" t="n"/>
      <c r="HO3615" s="5" t="n"/>
      <c r="HP3615" s="5" t="n"/>
      <c r="HQ3615" s="5" t="n"/>
      <c r="HR3615" s="5" t="n"/>
      <c r="HS3615" s="5" t="n"/>
    </row>
    <row r="3616">
      <c r="C3616" s="2" t="n"/>
      <c r="G3616" s="480" t="n"/>
      <c r="H3616" s="2" t="n"/>
      <c r="I3616" s="2" t="n"/>
      <c r="K3616" s="480" t="n"/>
      <c r="L3616" s="480" t="n"/>
      <c r="M3616" s="480" t="n"/>
      <c r="N3616" s="490" t="n"/>
      <c r="O3616" s="398" t="n"/>
      <c r="HM3616" s="5" t="n"/>
      <c r="HN3616" s="5" t="n"/>
      <c r="HO3616" s="5" t="n"/>
      <c r="HP3616" s="5" t="n"/>
      <c r="HQ3616" s="5" t="n"/>
      <c r="HR3616" s="5" t="n"/>
      <c r="HS3616" s="5" t="n"/>
    </row>
    <row r="3617">
      <c r="C3617" s="2" t="n"/>
      <c r="G3617" s="480" t="n"/>
      <c r="H3617" s="2" t="n"/>
      <c r="I3617" s="2" t="n"/>
      <c r="K3617" s="480" t="n"/>
      <c r="L3617" s="480" t="n"/>
      <c r="M3617" s="480" t="n"/>
      <c r="N3617" s="490" t="n"/>
      <c r="O3617" s="398" t="n"/>
      <c r="HM3617" s="5" t="n"/>
      <c r="HN3617" s="5" t="n"/>
      <c r="HO3617" s="5" t="n"/>
      <c r="HP3617" s="5" t="n"/>
      <c r="HQ3617" s="5" t="n"/>
      <c r="HR3617" s="5" t="n"/>
      <c r="HS3617" s="5" t="n"/>
    </row>
    <row r="3618">
      <c r="C3618" s="2" t="n"/>
      <c r="G3618" s="480" t="n"/>
      <c r="H3618" s="2" t="n"/>
      <c r="I3618" s="2" t="n"/>
      <c r="K3618" s="480" t="n"/>
      <c r="L3618" s="480" t="n"/>
      <c r="M3618" s="480" t="n"/>
      <c r="N3618" s="490" t="n"/>
      <c r="O3618" s="398" t="n"/>
      <c r="HM3618" s="5" t="n"/>
      <c r="HN3618" s="5" t="n"/>
      <c r="HO3618" s="5" t="n"/>
      <c r="HP3618" s="5" t="n"/>
      <c r="HQ3618" s="5" t="n"/>
      <c r="HR3618" s="5" t="n"/>
      <c r="HS3618" s="5" t="n"/>
    </row>
    <row r="3619">
      <c r="C3619" s="2" t="n"/>
      <c r="G3619" s="480" t="n"/>
      <c r="H3619" s="2" t="n"/>
      <c r="I3619" s="2" t="n"/>
      <c r="K3619" s="480" t="n"/>
      <c r="L3619" s="480" t="n"/>
      <c r="M3619" s="480" t="n"/>
      <c r="N3619" s="490" t="n"/>
      <c r="O3619" s="398" t="n"/>
      <c r="HM3619" s="5" t="n"/>
      <c r="HN3619" s="5" t="n"/>
      <c r="HO3619" s="5" t="n"/>
      <c r="HP3619" s="5" t="n"/>
      <c r="HQ3619" s="5" t="n"/>
      <c r="HR3619" s="5" t="n"/>
      <c r="HS3619" s="5" t="n"/>
    </row>
    <row r="3620">
      <c r="C3620" s="2" t="n"/>
      <c r="G3620" s="480" t="n"/>
      <c r="H3620" s="2" t="n"/>
      <c r="I3620" s="2" t="n"/>
      <c r="K3620" s="480" t="n"/>
      <c r="L3620" s="480" t="n"/>
      <c r="M3620" s="480" t="n"/>
      <c r="N3620" s="490" t="n"/>
      <c r="O3620" s="398" t="n"/>
      <c r="HM3620" s="5" t="n"/>
      <c r="HN3620" s="5" t="n"/>
      <c r="HO3620" s="5" t="n"/>
      <c r="HP3620" s="5" t="n"/>
      <c r="HQ3620" s="5" t="n"/>
      <c r="HR3620" s="5" t="n"/>
      <c r="HS3620" s="5" t="n"/>
    </row>
    <row r="3621">
      <c r="C3621" s="2" t="n"/>
      <c r="G3621" s="480" t="n"/>
      <c r="H3621" s="2" t="n"/>
      <c r="I3621" s="2" t="n"/>
      <c r="K3621" s="480" t="n"/>
      <c r="L3621" s="480" t="n"/>
      <c r="M3621" s="480" t="n"/>
      <c r="N3621" s="490" t="n"/>
      <c r="O3621" s="398" t="n"/>
      <c r="HM3621" s="5" t="n"/>
      <c r="HN3621" s="5" t="n"/>
      <c r="HO3621" s="5" t="n"/>
      <c r="HP3621" s="5" t="n"/>
      <c r="HQ3621" s="5" t="n"/>
      <c r="HR3621" s="5" t="n"/>
      <c r="HS3621" s="5" t="n"/>
    </row>
    <row r="3622">
      <c r="C3622" s="2" t="n"/>
      <c r="G3622" s="480" t="n"/>
      <c r="H3622" s="2" t="n"/>
      <c r="I3622" s="2" t="n"/>
      <c r="K3622" s="480" t="n"/>
      <c r="L3622" s="480" t="n"/>
      <c r="M3622" s="480" t="n"/>
      <c r="N3622" s="490" t="n"/>
      <c r="O3622" s="398" t="n"/>
      <c r="HM3622" s="5" t="n"/>
      <c r="HN3622" s="5" t="n"/>
      <c r="HO3622" s="5" t="n"/>
      <c r="HP3622" s="5" t="n"/>
      <c r="HQ3622" s="5" t="n"/>
      <c r="HR3622" s="5" t="n"/>
      <c r="HS3622" s="5" t="n"/>
    </row>
    <row r="3623">
      <c r="C3623" s="2" t="n"/>
      <c r="G3623" s="480" t="n"/>
      <c r="H3623" s="2" t="n"/>
      <c r="I3623" s="2" t="n"/>
      <c r="K3623" s="480" t="n"/>
      <c r="L3623" s="480" t="n"/>
      <c r="M3623" s="480" t="n"/>
      <c r="N3623" s="490" t="n"/>
      <c r="O3623" s="398" t="n"/>
      <c r="HM3623" s="5" t="n"/>
      <c r="HN3623" s="5" t="n"/>
      <c r="HO3623" s="5" t="n"/>
      <c r="HP3623" s="5" t="n"/>
      <c r="HQ3623" s="5" t="n"/>
      <c r="HR3623" s="5" t="n"/>
      <c r="HS3623" s="5" t="n"/>
    </row>
    <row r="3624">
      <c r="C3624" s="2" t="n"/>
      <c r="G3624" s="480" t="n"/>
      <c r="H3624" s="2" t="n"/>
      <c r="I3624" s="2" t="n"/>
      <c r="K3624" s="480" t="n"/>
      <c r="L3624" s="480" t="n"/>
      <c r="M3624" s="480" t="n"/>
      <c r="N3624" s="490" t="n"/>
      <c r="O3624" s="398" t="n"/>
      <c r="HM3624" s="5" t="n"/>
      <c r="HN3624" s="5" t="n"/>
      <c r="HO3624" s="5" t="n"/>
      <c r="HP3624" s="5" t="n"/>
      <c r="HQ3624" s="5" t="n"/>
      <c r="HR3624" s="5" t="n"/>
      <c r="HS3624" s="5" t="n"/>
    </row>
    <row r="3625">
      <c r="C3625" s="2" t="n"/>
      <c r="G3625" s="480" t="n"/>
      <c r="H3625" s="2" t="n"/>
      <c r="I3625" s="2" t="n"/>
      <c r="K3625" s="480" t="n"/>
      <c r="L3625" s="480" t="n"/>
      <c r="M3625" s="480" t="n"/>
      <c r="N3625" s="490" t="n"/>
      <c r="O3625" s="398" t="n"/>
      <c r="HM3625" s="5" t="n"/>
      <c r="HN3625" s="5" t="n"/>
      <c r="HO3625" s="5" t="n"/>
      <c r="HP3625" s="5" t="n"/>
      <c r="HQ3625" s="5" t="n"/>
      <c r="HR3625" s="5" t="n"/>
      <c r="HS3625" s="5" t="n"/>
    </row>
    <row r="3626">
      <c r="C3626" s="2" t="n"/>
      <c r="G3626" s="480" t="n"/>
      <c r="H3626" s="2" t="n"/>
      <c r="I3626" s="2" t="n"/>
      <c r="K3626" s="480" t="n"/>
      <c r="L3626" s="480" t="n"/>
      <c r="M3626" s="480" t="n"/>
      <c r="N3626" s="490" t="n"/>
      <c r="O3626" s="398" t="n"/>
      <c r="HM3626" s="5" t="n"/>
      <c r="HN3626" s="5" t="n"/>
      <c r="HO3626" s="5" t="n"/>
      <c r="HP3626" s="5" t="n"/>
      <c r="HQ3626" s="5" t="n"/>
      <c r="HR3626" s="5" t="n"/>
      <c r="HS3626" s="5" t="n"/>
    </row>
    <row r="3627">
      <c r="C3627" s="2" t="n"/>
      <c r="G3627" s="480" t="n"/>
      <c r="H3627" s="2" t="n"/>
      <c r="I3627" s="2" t="n"/>
      <c r="K3627" s="480" t="n"/>
      <c r="L3627" s="480" t="n"/>
      <c r="M3627" s="480" t="n"/>
      <c r="N3627" s="490" t="n"/>
      <c r="O3627" s="398" t="n"/>
      <c r="HM3627" s="5" t="n"/>
      <c r="HN3627" s="5" t="n"/>
      <c r="HO3627" s="5" t="n"/>
      <c r="HP3627" s="5" t="n"/>
      <c r="HQ3627" s="5" t="n"/>
      <c r="HR3627" s="5" t="n"/>
      <c r="HS3627" s="5" t="n"/>
    </row>
    <row r="3628">
      <c r="C3628" s="2" t="n"/>
      <c r="G3628" s="480" t="n"/>
      <c r="H3628" s="2" t="n"/>
      <c r="I3628" s="2" t="n"/>
      <c r="K3628" s="480" t="n"/>
      <c r="L3628" s="480" t="n"/>
      <c r="M3628" s="480" t="n"/>
      <c r="N3628" s="490" t="n"/>
      <c r="O3628" s="398" t="n"/>
      <c r="HM3628" s="5" t="n"/>
      <c r="HN3628" s="5" t="n"/>
      <c r="HO3628" s="5" t="n"/>
      <c r="HP3628" s="5" t="n"/>
      <c r="HQ3628" s="5" t="n"/>
      <c r="HR3628" s="5" t="n"/>
      <c r="HS3628" s="5" t="n"/>
    </row>
    <row r="3629">
      <c r="C3629" s="2" t="n"/>
      <c r="G3629" s="480" t="n"/>
      <c r="H3629" s="2" t="n"/>
      <c r="I3629" s="2" t="n"/>
      <c r="K3629" s="480" t="n"/>
      <c r="L3629" s="480" t="n"/>
      <c r="M3629" s="480" t="n"/>
      <c r="N3629" s="490" t="n"/>
      <c r="O3629" s="398" t="n"/>
      <c r="HM3629" s="5" t="n"/>
      <c r="HN3629" s="5" t="n"/>
      <c r="HO3629" s="5" t="n"/>
      <c r="HP3629" s="5" t="n"/>
      <c r="HQ3629" s="5" t="n"/>
      <c r="HR3629" s="5" t="n"/>
      <c r="HS3629" s="5" t="n"/>
    </row>
    <row r="3630">
      <c r="C3630" s="2" t="n"/>
      <c r="G3630" s="480" t="n"/>
      <c r="H3630" s="2" t="n"/>
      <c r="I3630" s="2" t="n"/>
      <c r="K3630" s="480" t="n"/>
      <c r="L3630" s="480" t="n"/>
      <c r="M3630" s="480" t="n"/>
      <c r="N3630" s="490" t="n"/>
      <c r="O3630" s="398" t="n"/>
      <c r="HM3630" s="5" t="n"/>
      <c r="HN3630" s="5" t="n"/>
      <c r="HO3630" s="5" t="n"/>
      <c r="HP3630" s="5" t="n"/>
      <c r="HQ3630" s="5" t="n"/>
      <c r="HR3630" s="5" t="n"/>
      <c r="HS3630" s="5" t="n"/>
    </row>
    <row r="3631">
      <c r="C3631" s="2" t="n"/>
      <c r="G3631" s="480" t="n"/>
      <c r="H3631" s="2" t="n"/>
      <c r="I3631" s="2" t="n"/>
      <c r="K3631" s="480" t="n"/>
      <c r="L3631" s="480" t="n"/>
      <c r="M3631" s="480" t="n"/>
      <c r="N3631" s="490" t="n"/>
      <c r="O3631" s="398" t="n"/>
      <c r="HM3631" s="5" t="n"/>
      <c r="HN3631" s="5" t="n"/>
      <c r="HO3631" s="5" t="n"/>
      <c r="HP3631" s="5" t="n"/>
      <c r="HQ3631" s="5" t="n"/>
      <c r="HR3631" s="5" t="n"/>
      <c r="HS3631" s="5" t="n"/>
    </row>
    <row r="3632">
      <c r="C3632" s="2" t="n"/>
      <c r="G3632" s="480" t="n"/>
      <c r="H3632" s="2" t="n"/>
      <c r="I3632" s="2" t="n"/>
      <c r="K3632" s="480" t="n"/>
      <c r="L3632" s="480" t="n"/>
      <c r="M3632" s="480" t="n"/>
      <c r="N3632" s="490" t="n"/>
      <c r="O3632" s="398" t="n"/>
      <c r="HM3632" s="5" t="n"/>
      <c r="HN3632" s="5" t="n"/>
      <c r="HO3632" s="5" t="n"/>
      <c r="HP3632" s="5" t="n"/>
      <c r="HQ3632" s="5" t="n"/>
      <c r="HR3632" s="5" t="n"/>
      <c r="HS3632" s="5" t="n"/>
    </row>
    <row r="3633">
      <c r="C3633" s="2" t="n"/>
      <c r="G3633" s="480" t="n"/>
      <c r="H3633" s="2" t="n"/>
      <c r="I3633" s="2" t="n"/>
      <c r="K3633" s="480" t="n"/>
      <c r="L3633" s="480" t="n"/>
      <c r="M3633" s="480" t="n"/>
      <c r="N3633" s="490" t="n"/>
      <c r="O3633" s="398" t="n"/>
      <c r="HM3633" s="5" t="n"/>
      <c r="HN3633" s="5" t="n"/>
      <c r="HO3633" s="5" t="n"/>
      <c r="HP3633" s="5" t="n"/>
      <c r="HQ3633" s="5" t="n"/>
      <c r="HR3633" s="5" t="n"/>
      <c r="HS3633" s="5" t="n"/>
    </row>
    <row r="3634">
      <c r="C3634" s="2" t="n"/>
      <c r="G3634" s="480" t="n"/>
      <c r="H3634" s="2" t="n"/>
      <c r="I3634" s="2" t="n"/>
      <c r="K3634" s="480" t="n"/>
      <c r="L3634" s="480" t="n"/>
      <c r="M3634" s="480" t="n"/>
      <c r="N3634" s="490" t="n"/>
      <c r="O3634" s="398" t="n"/>
      <c r="HM3634" s="5" t="n"/>
      <c r="HN3634" s="5" t="n"/>
      <c r="HO3634" s="5" t="n"/>
      <c r="HP3634" s="5" t="n"/>
      <c r="HQ3634" s="5" t="n"/>
      <c r="HR3634" s="5" t="n"/>
      <c r="HS3634" s="5" t="n"/>
    </row>
    <row r="3635">
      <c r="C3635" s="2" t="n"/>
      <c r="G3635" s="480" t="n"/>
      <c r="H3635" s="2" t="n"/>
      <c r="I3635" s="2" t="n"/>
      <c r="K3635" s="480" t="n"/>
      <c r="L3635" s="480" t="n"/>
      <c r="M3635" s="480" t="n"/>
      <c r="N3635" s="490" t="n"/>
      <c r="O3635" s="398" t="n"/>
      <c r="HM3635" s="5" t="n"/>
      <c r="HN3635" s="5" t="n"/>
      <c r="HO3635" s="5" t="n"/>
      <c r="HP3635" s="5" t="n"/>
      <c r="HQ3635" s="5" t="n"/>
      <c r="HR3635" s="5" t="n"/>
      <c r="HS3635" s="5" t="n"/>
    </row>
    <row r="3636">
      <c r="C3636" s="2" t="n"/>
      <c r="G3636" s="480" t="n"/>
      <c r="H3636" s="2" t="n"/>
      <c r="I3636" s="2" t="n"/>
      <c r="K3636" s="480" t="n"/>
      <c r="L3636" s="480" t="n"/>
      <c r="M3636" s="480" t="n"/>
      <c r="N3636" s="490" t="n"/>
      <c r="O3636" s="398" t="n"/>
      <c r="HM3636" s="5" t="n"/>
      <c r="HN3636" s="5" t="n"/>
      <c r="HO3636" s="5" t="n"/>
      <c r="HP3636" s="5" t="n"/>
      <c r="HQ3636" s="5" t="n"/>
      <c r="HR3636" s="5" t="n"/>
      <c r="HS3636" s="5" t="n"/>
    </row>
    <row r="3637">
      <c r="C3637" s="2" t="n"/>
      <c r="G3637" s="480" t="n"/>
      <c r="H3637" s="2" t="n"/>
      <c r="I3637" s="2" t="n"/>
      <c r="K3637" s="480" t="n"/>
      <c r="L3637" s="480" t="n"/>
      <c r="M3637" s="480" t="n"/>
      <c r="N3637" s="490" t="n"/>
      <c r="O3637" s="398" t="n"/>
      <c r="HM3637" s="5" t="n"/>
      <c r="HN3637" s="5" t="n"/>
      <c r="HO3637" s="5" t="n"/>
      <c r="HP3637" s="5" t="n"/>
      <c r="HQ3637" s="5" t="n"/>
      <c r="HR3637" s="5" t="n"/>
      <c r="HS3637" s="5" t="n"/>
    </row>
    <row r="3638">
      <c r="C3638" s="2" t="n"/>
      <c r="G3638" s="480" t="n"/>
      <c r="H3638" s="2" t="n"/>
      <c r="I3638" s="2" t="n"/>
      <c r="K3638" s="480" t="n"/>
      <c r="L3638" s="480" t="n"/>
      <c r="M3638" s="480" t="n"/>
      <c r="N3638" s="490" t="n"/>
      <c r="O3638" s="398" t="n"/>
      <c r="HM3638" s="5" t="n"/>
      <c r="HN3638" s="5" t="n"/>
      <c r="HO3638" s="5" t="n"/>
      <c r="HP3638" s="5" t="n"/>
      <c r="HQ3638" s="5" t="n"/>
      <c r="HR3638" s="5" t="n"/>
      <c r="HS3638" s="5" t="n"/>
    </row>
    <row r="3639">
      <c r="C3639" s="2" t="n"/>
      <c r="G3639" s="480" t="n"/>
      <c r="H3639" s="2" t="n"/>
      <c r="I3639" s="2" t="n"/>
      <c r="K3639" s="480" t="n"/>
      <c r="L3639" s="480" t="n"/>
      <c r="M3639" s="480" t="n"/>
      <c r="N3639" s="490" t="n"/>
      <c r="O3639" s="398" t="n"/>
      <c r="HM3639" s="5" t="n"/>
      <c r="HN3639" s="5" t="n"/>
      <c r="HO3639" s="5" t="n"/>
      <c r="HP3639" s="5" t="n"/>
      <c r="HQ3639" s="5" t="n"/>
      <c r="HR3639" s="5" t="n"/>
      <c r="HS3639" s="5" t="n"/>
    </row>
    <row r="3640">
      <c r="C3640" s="2" t="n"/>
      <c r="G3640" s="480" t="n"/>
      <c r="H3640" s="2" t="n"/>
      <c r="I3640" s="2" t="n"/>
      <c r="K3640" s="480" t="n"/>
      <c r="L3640" s="480" t="n"/>
      <c r="M3640" s="480" t="n"/>
      <c r="N3640" s="490" t="n"/>
      <c r="O3640" s="398" t="n"/>
      <c r="HM3640" s="5" t="n"/>
      <c r="HN3640" s="5" t="n"/>
      <c r="HO3640" s="5" t="n"/>
      <c r="HP3640" s="5" t="n"/>
      <c r="HQ3640" s="5" t="n"/>
      <c r="HR3640" s="5" t="n"/>
      <c r="HS3640" s="5" t="n"/>
    </row>
    <row r="3641">
      <c r="C3641" s="2" t="n"/>
      <c r="G3641" s="480" t="n"/>
      <c r="H3641" s="2" t="n"/>
      <c r="I3641" s="2" t="n"/>
      <c r="K3641" s="480" t="n"/>
      <c r="L3641" s="480" t="n"/>
      <c r="M3641" s="480" t="n"/>
      <c r="N3641" s="490" t="n"/>
      <c r="O3641" s="398" t="n"/>
      <c r="HM3641" s="5" t="n"/>
      <c r="HN3641" s="5" t="n"/>
      <c r="HO3641" s="5" t="n"/>
      <c r="HP3641" s="5" t="n"/>
      <c r="HQ3641" s="5" t="n"/>
      <c r="HR3641" s="5" t="n"/>
      <c r="HS3641" s="5" t="n"/>
    </row>
    <row r="3642">
      <c r="C3642" s="2" t="n"/>
      <c r="G3642" s="480" t="n"/>
      <c r="H3642" s="2" t="n"/>
      <c r="I3642" s="2" t="n"/>
      <c r="K3642" s="480" t="n"/>
      <c r="L3642" s="480" t="n"/>
      <c r="M3642" s="480" t="n"/>
      <c r="N3642" s="490" t="n"/>
      <c r="O3642" s="398" t="n"/>
      <c r="HM3642" s="5" t="n"/>
      <c r="HN3642" s="5" t="n"/>
      <c r="HO3642" s="5" t="n"/>
      <c r="HP3642" s="5" t="n"/>
      <c r="HQ3642" s="5" t="n"/>
      <c r="HR3642" s="5" t="n"/>
      <c r="HS3642" s="5" t="n"/>
    </row>
    <row r="3643">
      <c r="C3643" s="2" t="n"/>
      <c r="G3643" s="480" t="n"/>
      <c r="H3643" s="2" t="n"/>
      <c r="I3643" s="2" t="n"/>
      <c r="K3643" s="480" t="n"/>
      <c r="L3643" s="480" t="n"/>
      <c r="M3643" s="480" t="n"/>
      <c r="N3643" s="490" t="n"/>
      <c r="O3643" s="398" t="n"/>
      <c r="HM3643" s="5" t="n"/>
      <c r="HN3643" s="5" t="n"/>
      <c r="HO3643" s="5" t="n"/>
      <c r="HP3643" s="5" t="n"/>
      <c r="HQ3643" s="5" t="n"/>
      <c r="HR3643" s="5" t="n"/>
      <c r="HS3643" s="5" t="n"/>
    </row>
    <row r="3644">
      <c r="C3644" s="2" t="n"/>
      <c r="G3644" s="480" t="n"/>
      <c r="H3644" s="2" t="n"/>
      <c r="I3644" s="2" t="n"/>
      <c r="K3644" s="480" t="n"/>
      <c r="L3644" s="480" t="n"/>
      <c r="M3644" s="480" t="n"/>
      <c r="N3644" s="490" t="n"/>
      <c r="O3644" s="398" t="n"/>
      <c r="HM3644" s="5" t="n"/>
      <c r="HN3644" s="5" t="n"/>
      <c r="HO3644" s="5" t="n"/>
      <c r="HP3644" s="5" t="n"/>
      <c r="HQ3644" s="5" t="n"/>
      <c r="HR3644" s="5" t="n"/>
      <c r="HS3644" s="5" t="n"/>
    </row>
    <row r="3645">
      <c r="C3645" s="2" t="n"/>
      <c r="G3645" s="480" t="n"/>
      <c r="H3645" s="2" t="n"/>
      <c r="I3645" s="2" t="n"/>
      <c r="K3645" s="480" t="n"/>
      <c r="L3645" s="480" t="n"/>
      <c r="M3645" s="480" t="n"/>
      <c r="N3645" s="490" t="n"/>
      <c r="O3645" s="398" t="n"/>
      <c r="HM3645" s="5" t="n"/>
      <c r="HN3645" s="5" t="n"/>
      <c r="HO3645" s="5" t="n"/>
      <c r="HP3645" s="5" t="n"/>
      <c r="HQ3645" s="5" t="n"/>
      <c r="HR3645" s="5" t="n"/>
      <c r="HS3645" s="5" t="n"/>
    </row>
    <row r="3646">
      <c r="C3646" s="2" t="n"/>
      <c r="G3646" s="480" t="n"/>
      <c r="H3646" s="2" t="n"/>
      <c r="I3646" s="2" t="n"/>
      <c r="K3646" s="480" t="n"/>
      <c r="L3646" s="480" t="n"/>
      <c r="M3646" s="480" t="n"/>
      <c r="N3646" s="490" t="n"/>
      <c r="O3646" s="398" t="n"/>
      <c r="HM3646" s="5" t="n"/>
      <c r="HN3646" s="5" t="n"/>
      <c r="HO3646" s="5" t="n"/>
      <c r="HP3646" s="5" t="n"/>
      <c r="HQ3646" s="5" t="n"/>
      <c r="HR3646" s="5" t="n"/>
      <c r="HS3646" s="5" t="n"/>
    </row>
    <row r="3647">
      <c r="C3647" s="2" t="n"/>
      <c r="G3647" s="480" t="n"/>
      <c r="H3647" s="2" t="n"/>
      <c r="I3647" s="2" t="n"/>
      <c r="K3647" s="480" t="n"/>
      <c r="L3647" s="480" t="n"/>
      <c r="M3647" s="480" t="n"/>
      <c r="N3647" s="490" t="n"/>
      <c r="O3647" s="398" t="n"/>
      <c r="HM3647" s="5" t="n"/>
      <c r="HN3647" s="5" t="n"/>
      <c r="HO3647" s="5" t="n"/>
      <c r="HP3647" s="5" t="n"/>
      <c r="HQ3647" s="5" t="n"/>
      <c r="HR3647" s="5" t="n"/>
      <c r="HS3647" s="5" t="n"/>
    </row>
    <row r="3648">
      <c r="C3648" s="2" t="n"/>
      <c r="G3648" s="480" t="n"/>
      <c r="H3648" s="2" t="n"/>
      <c r="I3648" s="2" t="n"/>
      <c r="K3648" s="480" t="n"/>
      <c r="L3648" s="480" t="n"/>
      <c r="M3648" s="480" t="n"/>
      <c r="N3648" s="490" t="n"/>
      <c r="O3648" s="398" t="n"/>
      <c r="HM3648" s="5" t="n"/>
      <c r="HN3648" s="5" t="n"/>
      <c r="HO3648" s="5" t="n"/>
      <c r="HP3648" s="5" t="n"/>
      <c r="HQ3648" s="5" t="n"/>
      <c r="HR3648" s="5" t="n"/>
      <c r="HS3648" s="5" t="n"/>
    </row>
    <row r="3649">
      <c r="C3649" s="2" t="n"/>
      <c r="G3649" s="480" t="n"/>
      <c r="H3649" s="2" t="n"/>
      <c r="I3649" s="2" t="n"/>
      <c r="K3649" s="480" t="n"/>
      <c r="L3649" s="480" t="n"/>
      <c r="M3649" s="480" t="n"/>
      <c r="N3649" s="490" t="n"/>
      <c r="O3649" s="398" t="n"/>
      <c r="HM3649" s="5" t="n"/>
      <c r="HN3649" s="5" t="n"/>
      <c r="HO3649" s="5" t="n"/>
      <c r="HP3649" s="5" t="n"/>
      <c r="HQ3649" s="5" t="n"/>
      <c r="HR3649" s="5" t="n"/>
      <c r="HS3649" s="5" t="n"/>
    </row>
    <row r="3650">
      <c r="C3650" s="2" t="n"/>
      <c r="G3650" s="480" t="n"/>
      <c r="H3650" s="2" t="n"/>
      <c r="I3650" s="2" t="n"/>
      <c r="K3650" s="480" t="n"/>
      <c r="L3650" s="480" t="n"/>
      <c r="M3650" s="480" t="n"/>
      <c r="N3650" s="490" t="n"/>
      <c r="O3650" s="398" t="n"/>
      <c r="HM3650" s="5" t="n"/>
      <c r="HN3650" s="5" t="n"/>
      <c r="HO3650" s="5" t="n"/>
      <c r="HP3650" s="5" t="n"/>
      <c r="HQ3650" s="5" t="n"/>
      <c r="HR3650" s="5" t="n"/>
      <c r="HS3650" s="5" t="n"/>
    </row>
    <row r="3651">
      <c r="C3651" s="2" t="n"/>
      <c r="G3651" s="480" t="n"/>
      <c r="H3651" s="2" t="n"/>
      <c r="I3651" s="2" t="n"/>
      <c r="K3651" s="480" t="n"/>
      <c r="L3651" s="480" t="n"/>
      <c r="M3651" s="480" t="n"/>
      <c r="N3651" s="490" t="n"/>
      <c r="O3651" s="398" t="n"/>
      <c r="HM3651" s="5" t="n"/>
      <c r="HN3651" s="5" t="n"/>
      <c r="HO3651" s="5" t="n"/>
      <c r="HP3651" s="5" t="n"/>
      <c r="HQ3651" s="5" t="n"/>
      <c r="HR3651" s="5" t="n"/>
      <c r="HS3651" s="5" t="n"/>
    </row>
    <row r="3652">
      <c r="C3652" s="2" t="n"/>
      <c r="G3652" s="480" t="n"/>
      <c r="H3652" s="2" t="n"/>
      <c r="I3652" s="2" t="n"/>
      <c r="K3652" s="480" t="n"/>
      <c r="L3652" s="480" t="n"/>
      <c r="M3652" s="480" t="n"/>
      <c r="N3652" s="490" t="n"/>
      <c r="O3652" s="398" t="n"/>
      <c r="HM3652" s="5" t="n"/>
      <c r="HN3652" s="5" t="n"/>
      <c r="HO3652" s="5" t="n"/>
      <c r="HP3652" s="5" t="n"/>
      <c r="HQ3652" s="5" t="n"/>
      <c r="HR3652" s="5" t="n"/>
      <c r="HS3652" s="5" t="n"/>
    </row>
    <row r="3653">
      <c r="C3653" s="2" t="n"/>
      <c r="G3653" s="480" t="n"/>
      <c r="H3653" s="2" t="n"/>
      <c r="I3653" s="2" t="n"/>
      <c r="K3653" s="480" t="n"/>
      <c r="L3653" s="480" t="n"/>
      <c r="M3653" s="480" t="n"/>
      <c r="N3653" s="490" t="n"/>
      <c r="O3653" s="398" t="n"/>
      <c r="HM3653" s="5" t="n"/>
      <c r="HN3653" s="5" t="n"/>
      <c r="HO3653" s="5" t="n"/>
      <c r="HP3653" s="5" t="n"/>
      <c r="HQ3653" s="5" t="n"/>
      <c r="HR3653" s="5" t="n"/>
      <c r="HS3653" s="5" t="n"/>
    </row>
    <row r="3654">
      <c r="C3654" s="2" t="n"/>
      <c r="G3654" s="480" t="n"/>
      <c r="H3654" s="2" t="n"/>
      <c r="I3654" s="2" t="n"/>
      <c r="K3654" s="480" t="n"/>
      <c r="L3654" s="480" t="n"/>
      <c r="M3654" s="480" t="n"/>
      <c r="N3654" s="490" t="n"/>
      <c r="O3654" s="398" t="n"/>
      <c r="HM3654" s="5" t="n"/>
      <c r="HN3654" s="5" t="n"/>
      <c r="HO3654" s="5" t="n"/>
      <c r="HP3654" s="5" t="n"/>
      <c r="HQ3654" s="5" t="n"/>
      <c r="HR3654" s="5" t="n"/>
      <c r="HS3654" s="5" t="n"/>
    </row>
    <row r="3655">
      <c r="C3655" s="2" t="n"/>
      <c r="G3655" s="480" t="n"/>
      <c r="H3655" s="2" t="n"/>
      <c r="I3655" s="2" t="n"/>
      <c r="K3655" s="480" t="n"/>
      <c r="L3655" s="480" t="n"/>
      <c r="M3655" s="480" t="n"/>
      <c r="N3655" s="490" t="n"/>
      <c r="O3655" s="398" t="n"/>
      <c r="HM3655" s="5" t="n"/>
      <c r="HN3655" s="5" t="n"/>
      <c r="HO3655" s="5" t="n"/>
      <c r="HP3655" s="5" t="n"/>
      <c r="HQ3655" s="5" t="n"/>
      <c r="HR3655" s="5" t="n"/>
      <c r="HS3655" s="5" t="n"/>
    </row>
    <row r="3656">
      <c r="C3656" s="2" t="n"/>
      <c r="G3656" s="480" t="n"/>
      <c r="H3656" s="2" t="n"/>
      <c r="I3656" s="2" t="n"/>
      <c r="K3656" s="480" t="n"/>
      <c r="L3656" s="480" t="n"/>
      <c r="M3656" s="480" t="n"/>
      <c r="N3656" s="490" t="n"/>
      <c r="O3656" s="398" t="n"/>
      <c r="HM3656" s="5" t="n"/>
      <c r="HN3656" s="5" t="n"/>
      <c r="HO3656" s="5" t="n"/>
      <c r="HP3656" s="5" t="n"/>
      <c r="HQ3656" s="5" t="n"/>
      <c r="HR3656" s="5" t="n"/>
      <c r="HS3656" s="5" t="n"/>
    </row>
    <row r="3657">
      <c r="C3657" s="2" t="n"/>
      <c r="G3657" s="480" t="n"/>
      <c r="H3657" s="2" t="n"/>
      <c r="I3657" s="2" t="n"/>
      <c r="K3657" s="480" t="n"/>
      <c r="L3657" s="480" t="n"/>
      <c r="M3657" s="480" t="n"/>
      <c r="N3657" s="490" t="n"/>
      <c r="O3657" s="398" t="n"/>
      <c r="HM3657" s="5" t="n"/>
      <c r="HN3657" s="5" t="n"/>
      <c r="HO3657" s="5" t="n"/>
      <c r="HP3657" s="5" t="n"/>
      <c r="HQ3657" s="5" t="n"/>
      <c r="HR3657" s="5" t="n"/>
      <c r="HS3657" s="5" t="n"/>
    </row>
    <row r="3658">
      <c r="C3658" s="2" t="n"/>
      <c r="G3658" s="480" t="n"/>
      <c r="H3658" s="2" t="n"/>
      <c r="I3658" s="2" t="n"/>
      <c r="K3658" s="480" t="n"/>
      <c r="L3658" s="480" t="n"/>
      <c r="M3658" s="480" t="n"/>
      <c r="N3658" s="490" t="n"/>
      <c r="O3658" s="398" t="n"/>
      <c r="HM3658" s="5" t="n"/>
      <c r="HN3658" s="5" t="n"/>
      <c r="HO3658" s="5" t="n"/>
      <c r="HP3658" s="5" t="n"/>
      <c r="HQ3658" s="5" t="n"/>
      <c r="HR3658" s="5" t="n"/>
      <c r="HS3658" s="5" t="n"/>
    </row>
    <row r="3659">
      <c r="C3659" s="2" t="n"/>
      <c r="G3659" s="480" t="n"/>
      <c r="H3659" s="2" t="n"/>
      <c r="I3659" s="2" t="n"/>
      <c r="K3659" s="480" t="n"/>
      <c r="L3659" s="480" t="n"/>
      <c r="M3659" s="480" t="n"/>
      <c r="N3659" s="490" t="n"/>
      <c r="O3659" s="398" t="n"/>
      <c r="HM3659" s="5" t="n"/>
      <c r="HN3659" s="5" t="n"/>
      <c r="HO3659" s="5" t="n"/>
      <c r="HP3659" s="5" t="n"/>
      <c r="HQ3659" s="5" t="n"/>
      <c r="HR3659" s="5" t="n"/>
      <c r="HS3659" s="5" t="n"/>
    </row>
    <row r="3660">
      <c r="C3660" s="2" t="n"/>
      <c r="G3660" s="480" t="n"/>
      <c r="H3660" s="2" t="n"/>
      <c r="I3660" s="2" t="n"/>
      <c r="K3660" s="480" t="n"/>
      <c r="L3660" s="480" t="n"/>
      <c r="M3660" s="480" t="n"/>
      <c r="N3660" s="490" t="n"/>
      <c r="O3660" s="398" t="n"/>
      <c r="HM3660" s="5" t="n"/>
      <c r="HN3660" s="5" t="n"/>
      <c r="HO3660" s="5" t="n"/>
      <c r="HP3660" s="5" t="n"/>
      <c r="HQ3660" s="5" t="n"/>
      <c r="HR3660" s="5" t="n"/>
      <c r="HS3660" s="5" t="n"/>
    </row>
    <row r="3661">
      <c r="C3661" s="2" t="n"/>
      <c r="G3661" s="480" t="n"/>
      <c r="H3661" s="2" t="n"/>
      <c r="I3661" s="2" t="n"/>
      <c r="K3661" s="480" t="n"/>
      <c r="L3661" s="480" t="n"/>
      <c r="M3661" s="480" t="n"/>
      <c r="N3661" s="490" t="n"/>
      <c r="O3661" s="398" t="n"/>
      <c r="HM3661" s="5" t="n"/>
      <c r="HN3661" s="5" t="n"/>
      <c r="HO3661" s="5" t="n"/>
      <c r="HP3661" s="5" t="n"/>
      <c r="HQ3661" s="5" t="n"/>
      <c r="HR3661" s="5" t="n"/>
      <c r="HS3661" s="5" t="n"/>
    </row>
    <row r="3662">
      <c r="C3662" s="2" t="n"/>
      <c r="G3662" s="480" t="n"/>
      <c r="H3662" s="2" t="n"/>
      <c r="I3662" s="2" t="n"/>
      <c r="K3662" s="480" t="n"/>
      <c r="L3662" s="480" t="n"/>
      <c r="M3662" s="480" t="n"/>
      <c r="N3662" s="490" t="n"/>
      <c r="O3662" s="398" t="n"/>
      <c r="HM3662" s="5" t="n"/>
      <c r="HN3662" s="5" t="n"/>
      <c r="HO3662" s="5" t="n"/>
      <c r="HP3662" s="5" t="n"/>
      <c r="HQ3662" s="5" t="n"/>
      <c r="HR3662" s="5" t="n"/>
      <c r="HS3662" s="5" t="n"/>
    </row>
    <row r="3663">
      <c r="C3663" s="2" t="n"/>
      <c r="G3663" s="480" t="n"/>
      <c r="H3663" s="2" t="n"/>
      <c r="I3663" s="2" t="n"/>
      <c r="K3663" s="480" t="n"/>
      <c r="L3663" s="480" t="n"/>
      <c r="M3663" s="480" t="n"/>
      <c r="N3663" s="490" t="n"/>
      <c r="O3663" s="398" t="n"/>
      <c r="HM3663" s="5" t="n"/>
      <c r="HN3663" s="5" t="n"/>
      <c r="HO3663" s="5" t="n"/>
      <c r="HP3663" s="5" t="n"/>
      <c r="HQ3663" s="5" t="n"/>
      <c r="HR3663" s="5" t="n"/>
      <c r="HS3663" s="5" t="n"/>
    </row>
    <row r="3664">
      <c r="C3664" s="2" t="n"/>
      <c r="G3664" s="480" t="n"/>
      <c r="H3664" s="2" t="n"/>
      <c r="I3664" s="2" t="n"/>
      <c r="K3664" s="480" t="n"/>
      <c r="L3664" s="480" t="n"/>
      <c r="M3664" s="480" t="n"/>
      <c r="N3664" s="490" t="n"/>
      <c r="O3664" s="398" t="n"/>
      <c r="HM3664" s="5" t="n"/>
      <c r="HN3664" s="5" t="n"/>
      <c r="HO3664" s="5" t="n"/>
      <c r="HP3664" s="5" t="n"/>
      <c r="HQ3664" s="5" t="n"/>
      <c r="HR3664" s="5" t="n"/>
      <c r="HS3664" s="5" t="n"/>
    </row>
    <row r="3665">
      <c r="C3665" s="2" t="n"/>
      <c r="G3665" s="480" t="n"/>
      <c r="H3665" s="2" t="n"/>
      <c r="I3665" s="2" t="n"/>
      <c r="K3665" s="480" t="n"/>
      <c r="L3665" s="480" t="n"/>
      <c r="M3665" s="480" t="n"/>
      <c r="N3665" s="490" t="n"/>
      <c r="O3665" s="398" t="n"/>
      <c r="HM3665" s="5" t="n"/>
      <c r="HN3665" s="5" t="n"/>
      <c r="HO3665" s="5" t="n"/>
      <c r="HP3665" s="5" t="n"/>
      <c r="HQ3665" s="5" t="n"/>
      <c r="HR3665" s="5" t="n"/>
      <c r="HS3665" s="5" t="n"/>
    </row>
    <row r="3666">
      <c r="C3666" s="2" t="n"/>
      <c r="G3666" s="480" t="n"/>
      <c r="H3666" s="2" t="n"/>
      <c r="I3666" s="2" t="n"/>
      <c r="K3666" s="480" t="n"/>
      <c r="L3666" s="480" t="n"/>
      <c r="M3666" s="480" t="n"/>
      <c r="N3666" s="490" t="n"/>
      <c r="O3666" s="398" t="n"/>
      <c r="HM3666" s="5" t="n"/>
      <c r="HN3666" s="5" t="n"/>
      <c r="HO3666" s="5" t="n"/>
      <c r="HP3666" s="5" t="n"/>
      <c r="HQ3666" s="5" t="n"/>
      <c r="HR3666" s="5" t="n"/>
      <c r="HS3666" s="5" t="n"/>
    </row>
    <row r="3667">
      <c r="C3667" s="2" t="n"/>
      <c r="G3667" s="480" t="n"/>
      <c r="H3667" s="2" t="n"/>
      <c r="I3667" s="2" t="n"/>
      <c r="K3667" s="480" t="n"/>
      <c r="L3667" s="480" t="n"/>
      <c r="M3667" s="480" t="n"/>
      <c r="N3667" s="490" t="n"/>
      <c r="O3667" s="398" t="n"/>
      <c r="HM3667" s="5" t="n"/>
      <c r="HN3667" s="5" t="n"/>
      <c r="HO3667" s="5" t="n"/>
      <c r="HP3667" s="5" t="n"/>
      <c r="HQ3667" s="5" t="n"/>
      <c r="HR3667" s="5" t="n"/>
      <c r="HS3667" s="5" t="n"/>
    </row>
    <row r="3668">
      <c r="C3668" s="2" t="n"/>
      <c r="G3668" s="480" t="n"/>
      <c r="H3668" s="2" t="n"/>
      <c r="I3668" s="2" t="n"/>
      <c r="K3668" s="480" t="n"/>
      <c r="L3668" s="480" t="n"/>
      <c r="M3668" s="480" t="n"/>
      <c r="N3668" s="490" t="n"/>
      <c r="O3668" s="398" t="n"/>
      <c r="HM3668" s="5" t="n"/>
      <c r="HN3668" s="5" t="n"/>
      <c r="HO3668" s="5" t="n"/>
      <c r="HP3668" s="5" t="n"/>
      <c r="HQ3668" s="5" t="n"/>
      <c r="HR3668" s="5" t="n"/>
      <c r="HS3668" s="5" t="n"/>
    </row>
    <row r="3669">
      <c r="C3669" s="2" t="n"/>
      <c r="G3669" s="480" t="n"/>
      <c r="H3669" s="2" t="n"/>
      <c r="I3669" s="2" t="n"/>
      <c r="K3669" s="480" t="n"/>
      <c r="L3669" s="480" t="n"/>
      <c r="M3669" s="480" t="n"/>
      <c r="N3669" s="490" t="n"/>
      <c r="O3669" s="398" t="n"/>
      <c r="HM3669" s="5" t="n"/>
      <c r="HN3669" s="5" t="n"/>
      <c r="HO3669" s="5" t="n"/>
      <c r="HP3669" s="5" t="n"/>
      <c r="HQ3669" s="5" t="n"/>
      <c r="HR3669" s="5" t="n"/>
      <c r="HS3669" s="5" t="n"/>
    </row>
    <row r="3670">
      <c r="C3670" s="2" t="n"/>
      <c r="G3670" s="480" t="n"/>
      <c r="H3670" s="2" t="n"/>
      <c r="I3670" s="2" t="n"/>
      <c r="K3670" s="480" t="n"/>
      <c r="L3670" s="480" t="n"/>
      <c r="M3670" s="480" t="n"/>
      <c r="N3670" s="490" t="n"/>
      <c r="O3670" s="398" t="n"/>
      <c r="HM3670" s="5" t="n"/>
      <c r="HN3670" s="5" t="n"/>
      <c r="HO3670" s="5" t="n"/>
      <c r="HP3670" s="5" t="n"/>
      <c r="HQ3670" s="5" t="n"/>
      <c r="HR3670" s="5" t="n"/>
      <c r="HS3670" s="5" t="n"/>
    </row>
    <row r="3671">
      <c r="C3671" s="2" t="n"/>
      <c r="G3671" s="480" t="n"/>
      <c r="H3671" s="2" t="n"/>
      <c r="I3671" s="2" t="n"/>
      <c r="K3671" s="480" t="n"/>
      <c r="L3671" s="480" t="n"/>
      <c r="M3671" s="480" t="n"/>
      <c r="N3671" s="490" t="n"/>
      <c r="O3671" s="398" t="n"/>
      <c r="HM3671" s="5" t="n"/>
      <c r="HN3671" s="5" t="n"/>
      <c r="HO3671" s="5" t="n"/>
      <c r="HP3671" s="5" t="n"/>
      <c r="HQ3671" s="5" t="n"/>
      <c r="HR3671" s="5" t="n"/>
      <c r="HS3671" s="5" t="n"/>
    </row>
    <row r="3672">
      <c r="C3672" s="2" t="n"/>
      <c r="G3672" s="480" t="n"/>
      <c r="H3672" s="2" t="n"/>
      <c r="I3672" s="2" t="n"/>
      <c r="K3672" s="480" t="n"/>
      <c r="L3672" s="480" t="n"/>
      <c r="M3672" s="480" t="n"/>
      <c r="N3672" s="490" t="n"/>
      <c r="O3672" s="398" t="n"/>
      <c r="HM3672" s="5" t="n"/>
      <c r="HN3672" s="5" t="n"/>
      <c r="HO3672" s="5" t="n"/>
      <c r="HP3672" s="5" t="n"/>
      <c r="HQ3672" s="5" t="n"/>
      <c r="HR3672" s="5" t="n"/>
      <c r="HS3672" s="5" t="n"/>
    </row>
    <row r="3673">
      <c r="C3673" s="2" t="n"/>
      <c r="G3673" s="480" t="n"/>
      <c r="H3673" s="2" t="n"/>
      <c r="I3673" s="2" t="n"/>
      <c r="K3673" s="480" t="n"/>
      <c r="L3673" s="480" t="n"/>
      <c r="M3673" s="480" t="n"/>
      <c r="N3673" s="490" t="n"/>
      <c r="O3673" s="398" t="n"/>
      <c r="HM3673" s="5" t="n"/>
      <c r="HN3673" s="5" t="n"/>
      <c r="HO3673" s="5" t="n"/>
      <c r="HP3673" s="5" t="n"/>
      <c r="HQ3673" s="5" t="n"/>
      <c r="HR3673" s="5" t="n"/>
      <c r="HS3673" s="5" t="n"/>
    </row>
    <row r="3674">
      <c r="C3674" s="2" t="n"/>
      <c r="G3674" s="480" t="n"/>
      <c r="H3674" s="2" t="n"/>
      <c r="I3674" s="2" t="n"/>
      <c r="K3674" s="480" t="n"/>
      <c r="L3674" s="480" t="n"/>
      <c r="M3674" s="480" t="n"/>
      <c r="N3674" s="490" t="n"/>
      <c r="O3674" s="398" t="n"/>
      <c r="HM3674" s="5" t="n"/>
      <c r="HN3674" s="5" t="n"/>
      <c r="HO3674" s="5" t="n"/>
      <c r="HP3674" s="5" t="n"/>
      <c r="HQ3674" s="5" t="n"/>
      <c r="HR3674" s="5" t="n"/>
      <c r="HS3674" s="5" t="n"/>
    </row>
    <row r="3675">
      <c r="C3675" s="2" t="n"/>
      <c r="G3675" s="480" t="n"/>
      <c r="H3675" s="2" t="n"/>
      <c r="I3675" s="2" t="n"/>
      <c r="K3675" s="480" t="n"/>
      <c r="L3675" s="480" t="n"/>
      <c r="M3675" s="480" t="n"/>
      <c r="N3675" s="490" t="n"/>
      <c r="O3675" s="398" t="n"/>
      <c r="HM3675" s="5" t="n"/>
      <c r="HN3675" s="5" t="n"/>
      <c r="HO3675" s="5" t="n"/>
      <c r="HP3675" s="5" t="n"/>
      <c r="HQ3675" s="5" t="n"/>
      <c r="HR3675" s="5" t="n"/>
      <c r="HS3675" s="5" t="n"/>
    </row>
    <row r="3676">
      <c r="C3676" s="2" t="n"/>
      <c r="G3676" s="480" t="n"/>
      <c r="H3676" s="2" t="n"/>
      <c r="I3676" s="2" t="n"/>
      <c r="K3676" s="480" t="n"/>
      <c r="L3676" s="480" t="n"/>
      <c r="M3676" s="480" t="n"/>
      <c r="N3676" s="490" t="n"/>
      <c r="O3676" s="398" t="n"/>
      <c r="HM3676" s="5" t="n"/>
      <c r="HN3676" s="5" t="n"/>
      <c r="HO3676" s="5" t="n"/>
      <c r="HP3676" s="5" t="n"/>
      <c r="HQ3676" s="5" t="n"/>
      <c r="HR3676" s="5" t="n"/>
      <c r="HS3676" s="5" t="n"/>
    </row>
    <row r="3677">
      <c r="C3677" s="2" t="n"/>
      <c r="G3677" s="480" t="n"/>
      <c r="H3677" s="2" t="n"/>
      <c r="I3677" s="2" t="n"/>
      <c r="K3677" s="480" t="n"/>
      <c r="L3677" s="480" t="n"/>
      <c r="M3677" s="480" t="n"/>
      <c r="N3677" s="490" t="n"/>
      <c r="O3677" s="398" t="n"/>
      <c r="HM3677" s="5" t="n"/>
      <c r="HN3677" s="5" t="n"/>
      <c r="HO3677" s="5" t="n"/>
      <c r="HP3677" s="5" t="n"/>
      <c r="HQ3677" s="5" t="n"/>
      <c r="HR3677" s="5" t="n"/>
      <c r="HS3677" s="5" t="n"/>
    </row>
    <row r="3678">
      <c r="C3678" s="2" t="n"/>
      <c r="G3678" s="480" t="n"/>
      <c r="H3678" s="2" t="n"/>
      <c r="I3678" s="2" t="n"/>
      <c r="K3678" s="480" t="n"/>
      <c r="L3678" s="480" t="n"/>
      <c r="M3678" s="480" t="n"/>
      <c r="N3678" s="490" t="n"/>
      <c r="O3678" s="398" t="n"/>
      <c r="HM3678" s="5" t="n"/>
      <c r="HN3678" s="5" t="n"/>
      <c r="HO3678" s="5" t="n"/>
      <c r="HP3678" s="5" t="n"/>
      <c r="HQ3678" s="5" t="n"/>
      <c r="HR3678" s="5" t="n"/>
      <c r="HS3678" s="5" t="n"/>
    </row>
    <row r="3679">
      <c r="C3679" s="2" t="n"/>
      <c r="G3679" s="480" t="n"/>
      <c r="H3679" s="2" t="n"/>
      <c r="I3679" s="2" t="n"/>
      <c r="K3679" s="480" t="n"/>
      <c r="L3679" s="480" t="n"/>
      <c r="M3679" s="480" t="n"/>
      <c r="N3679" s="490" t="n"/>
      <c r="O3679" s="398" t="n"/>
      <c r="HM3679" s="5" t="n"/>
      <c r="HN3679" s="5" t="n"/>
      <c r="HO3679" s="5" t="n"/>
      <c r="HP3679" s="5" t="n"/>
      <c r="HQ3679" s="5" t="n"/>
      <c r="HR3679" s="5" t="n"/>
      <c r="HS3679" s="5" t="n"/>
    </row>
    <row r="3680">
      <c r="C3680" s="2" t="n"/>
      <c r="G3680" s="480" t="n"/>
      <c r="H3680" s="2" t="n"/>
      <c r="I3680" s="2" t="n"/>
      <c r="K3680" s="480" t="n"/>
      <c r="L3680" s="480" t="n"/>
      <c r="M3680" s="480" t="n"/>
      <c r="N3680" s="490" t="n"/>
      <c r="O3680" s="398" t="n"/>
      <c r="HM3680" s="5" t="n"/>
      <c r="HN3680" s="5" t="n"/>
      <c r="HO3680" s="5" t="n"/>
      <c r="HP3680" s="5" t="n"/>
      <c r="HQ3680" s="5" t="n"/>
      <c r="HR3680" s="5" t="n"/>
      <c r="HS3680" s="5" t="n"/>
    </row>
    <row r="3681">
      <c r="C3681" s="2" t="n"/>
      <c r="G3681" s="480" t="n"/>
      <c r="H3681" s="2" t="n"/>
      <c r="I3681" s="2" t="n"/>
      <c r="K3681" s="480" t="n"/>
      <c r="L3681" s="480" t="n"/>
      <c r="M3681" s="480" t="n"/>
      <c r="N3681" s="490" t="n"/>
      <c r="O3681" s="398" t="n"/>
      <c r="HM3681" s="5" t="n"/>
      <c r="HN3681" s="5" t="n"/>
      <c r="HO3681" s="5" t="n"/>
      <c r="HP3681" s="5" t="n"/>
      <c r="HQ3681" s="5" t="n"/>
      <c r="HR3681" s="5" t="n"/>
      <c r="HS3681" s="5" t="n"/>
    </row>
    <row r="3682">
      <c r="C3682" s="2" t="n"/>
      <c r="G3682" s="480" t="n"/>
      <c r="H3682" s="2" t="n"/>
      <c r="I3682" s="2" t="n"/>
      <c r="K3682" s="480" t="n"/>
      <c r="L3682" s="480" t="n"/>
      <c r="M3682" s="480" t="n"/>
      <c r="N3682" s="490" t="n"/>
      <c r="O3682" s="398" t="n"/>
      <c r="HM3682" s="5" t="n"/>
      <c r="HN3682" s="5" t="n"/>
      <c r="HO3682" s="5" t="n"/>
      <c r="HP3682" s="5" t="n"/>
      <c r="HQ3682" s="5" t="n"/>
      <c r="HR3682" s="5" t="n"/>
      <c r="HS3682" s="5" t="n"/>
    </row>
    <row r="3683">
      <c r="C3683" s="2" t="n"/>
      <c r="G3683" s="480" t="n"/>
      <c r="H3683" s="2" t="n"/>
      <c r="I3683" s="2" t="n"/>
      <c r="K3683" s="480" t="n"/>
      <c r="L3683" s="480" t="n"/>
      <c r="M3683" s="480" t="n"/>
      <c r="N3683" s="490" t="n"/>
      <c r="O3683" s="398" t="n"/>
      <c r="HM3683" s="5" t="n"/>
      <c r="HN3683" s="5" t="n"/>
      <c r="HO3683" s="5" t="n"/>
      <c r="HP3683" s="5" t="n"/>
      <c r="HQ3683" s="5" t="n"/>
      <c r="HR3683" s="5" t="n"/>
      <c r="HS3683" s="5" t="n"/>
    </row>
    <row r="3684">
      <c r="C3684" s="2" t="n"/>
      <c r="G3684" s="480" t="n"/>
      <c r="H3684" s="2" t="n"/>
      <c r="I3684" s="2" t="n"/>
      <c r="K3684" s="480" t="n"/>
      <c r="L3684" s="480" t="n"/>
      <c r="M3684" s="480" t="n"/>
      <c r="N3684" s="490" t="n"/>
      <c r="O3684" s="398" t="n"/>
      <c r="HM3684" s="5" t="n"/>
      <c r="HN3684" s="5" t="n"/>
      <c r="HO3684" s="5" t="n"/>
      <c r="HP3684" s="5" t="n"/>
      <c r="HQ3684" s="5" t="n"/>
      <c r="HR3684" s="5" t="n"/>
      <c r="HS3684" s="5" t="n"/>
    </row>
    <row r="3685">
      <c r="C3685" s="2" t="n"/>
      <c r="G3685" s="480" t="n"/>
      <c r="H3685" s="2" t="n"/>
      <c r="I3685" s="2" t="n"/>
      <c r="K3685" s="480" t="n"/>
      <c r="L3685" s="480" t="n"/>
      <c r="M3685" s="480" t="n"/>
      <c r="N3685" s="490" t="n"/>
      <c r="O3685" s="398" t="n"/>
      <c r="HM3685" s="5" t="n"/>
      <c r="HN3685" s="5" t="n"/>
      <c r="HO3685" s="5" t="n"/>
      <c r="HP3685" s="5" t="n"/>
      <c r="HQ3685" s="5" t="n"/>
      <c r="HR3685" s="5" t="n"/>
      <c r="HS3685" s="5" t="n"/>
    </row>
    <row r="3686">
      <c r="C3686" s="2" t="n"/>
      <c r="G3686" s="480" t="n"/>
      <c r="H3686" s="2" t="n"/>
      <c r="I3686" s="2" t="n"/>
      <c r="K3686" s="480" t="n"/>
      <c r="L3686" s="480" t="n"/>
      <c r="M3686" s="480" t="n"/>
      <c r="N3686" s="490" t="n"/>
      <c r="O3686" s="398" t="n"/>
      <c r="HM3686" s="5" t="n"/>
      <c r="HN3686" s="5" t="n"/>
      <c r="HO3686" s="5" t="n"/>
      <c r="HP3686" s="5" t="n"/>
      <c r="HQ3686" s="5" t="n"/>
      <c r="HR3686" s="5" t="n"/>
      <c r="HS3686" s="5" t="n"/>
    </row>
    <row r="3687">
      <c r="C3687" s="2" t="n"/>
      <c r="G3687" s="480" t="n"/>
      <c r="H3687" s="2" t="n"/>
      <c r="I3687" s="2" t="n"/>
      <c r="K3687" s="480" t="n"/>
      <c r="L3687" s="480" t="n"/>
      <c r="M3687" s="480" t="n"/>
      <c r="N3687" s="490" t="n"/>
      <c r="O3687" s="398" t="n"/>
      <c r="HM3687" s="5" t="n"/>
      <c r="HN3687" s="5" t="n"/>
      <c r="HO3687" s="5" t="n"/>
      <c r="HP3687" s="5" t="n"/>
      <c r="HQ3687" s="5" t="n"/>
      <c r="HR3687" s="5" t="n"/>
      <c r="HS3687" s="5" t="n"/>
    </row>
    <row r="3688">
      <c r="C3688" s="2" t="n"/>
      <c r="G3688" s="480" t="n"/>
      <c r="H3688" s="2" t="n"/>
      <c r="I3688" s="2" t="n"/>
      <c r="K3688" s="480" t="n"/>
      <c r="L3688" s="480" t="n"/>
      <c r="M3688" s="480" t="n"/>
      <c r="N3688" s="490" t="n"/>
      <c r="O3688" s="398" t="n"/>
      <c r="HM3688" s="5" t="n"/>
      <c r="HN3688" s="5" t="n"/>
      <c r="HO3688" s="5" t="n"/>
      <c r="HP3688" s="5" t="n"/>
      <c r="HQ3688" s="5" t="n"/>
      <c r="HR3688" s="5" t="n"/>
      <c r="HS3688" s="5" t="n"/>
    </row>
    <row r="3689">
      <c r="C3689" s="2" t="n"/>
      <c r="G3689" s="480" t="n"/>
      <c r="H3689" s="2" t="n"/>
      <c r="I3689" s="2" t="n"/>
      <c r="K3689" s="480" t="n"/>
      <c r="L3689" s="480" t="n"/>
      <c r="M3689" s="480" t="n"/>
      <c r="N3689" s="490" t="n"/>
      <c r="O3689" s="398" t="n"/>
      <c r="HM3689" s="5" t="n"/>
      <c r="HN3689" s="5" t="n"/>
      <c r="HO3689" s="5" t="n"/>
      <c r="HP3689" s="5" t="n"/>
      <c r="HQ3689" s="5" t="n"/>
      <c r="HR3689" s="5" t="n"/>
      <c r="HS3689" s="5" t="n"/>
    </row>
    <row r="3690">
      <c r="C3690" s="2" t="n"/>
      <c r="G3690" s="480" t="n"/>
      <c r="H3690" s="2" t="n"/>
      <c r="I3690" s="2" t="n"/>
      <c r="K3690" s="480" t="n"/>
      <c r="L3690" s="480" t="n"/>
      <c r="M3690" s="480" t="n"/>
      <c r="N3690" s="490" t="n"/>
      <c r="O3690" s="398" t="n"/>
      <c r="HM3690" s="5" t="n"/>
      <c r="HN3690" s="5" t="n"/>
      <c r="HO3690" s="5" t="n"/>
      <c r="HP3690" s="5" t="n"/>
      <c r="HQ3690" s="5" t="n"/>
      <c r="HR3690" s="5" t="n"/>
      <c r="HS3690" s="5" t="n"/>
    </row>
    <row r="3691">
      <c r="C3691" s="2" t="n"/>
      <c r="G3691" s="480" t="n"/>
      <c r="H3691" s="2" t="n"/>
      <c r="I3691" s="2" t="n"/>
      <c r="K3691" s="480" t="n"/>
      <c r="L3691" s="480" t="n"/>
      <c r="M3691" s="480" t="n"/>
      <c r="N3691" s="490" t="n"/>
      <c r="O3691" s="398" t="n"/>
      <c r="HM3691" s="5" t="n"/>
      <c r="HN3691" s="5" t="n"/>
      <c r="HO3691" s="5" t="n"/>
      <c r="HP3691" s="5" t="n"/>
      <c r="HQ3691" s="5" t="n"/>
      <c r="HR3691" s="5" t="n"/>
      <c r="HS3691" s="5" t="n"/>
    </row>
    <row r="3692">
      <c r="C3692" s="2" t="n"/>
      <c r="G3692" s="480" t="n"/>
      <c r="H3692" s="2" t="n"/>
      <c r="I3692" s="2" t="n"/>
      <c r="K3692" s="480" t="n"/>
      <c r="L3692" s="480" t="n"/>
      <c r="M3692" s="480" t="n"/>
      <c r="N3692" s="490" t="n"/>
      <c r="O3692" s="398" t="n"/>
      <c r="HM3692" s="5" t="n"/>
      <c r="HN3692" s="5" t="n"/>
      <c r="HO3692" s="5" t="n"/>
      <c r="HP3692" s="5" t="n"/>
      <c r="HQ3692" s="5" t="n"/>
      <c r="HR3692" s="5" t="n"/>
      <c r="HS3692" s="5" t="n"/>
    </row>
    <row r="3693">
      <c r="C3693" s="2" t="n"/>
      <c r="G3693" s="480" t="n"/>
      <c r="H3693" s="2" t="n"/>
      <c r="I3693" s="2" t="n"/>
      <c r="K3693" s="480" t="n"/>
      <c r="L3693" s="480" t="n"/>
      <c r="M3693" s="480" t="n"/>
      <c r="N3693" s="490" t="n"/>
      <c r="O3693" s="398" t="n"/>
      <c r="HM3693" s="5" t="n"/>
      <c r="HN3693" s="5" t="n"/>
      <c r="HO3693" s="5" t="n"/>
      <c r="HP3693" s="5" t="n"/>
      <c r="HQ3693" s="5" t="n"/>
      <c r="HR3693" s="5" t="n"/>
      <c r="HS3693" s="5" t="n"/>
    </row>
    <row r="3694">
      <c r="C3694" s="2" t="n"/>
      <c r="G3694" s="480" t="n"/>
      <c r="H3694" s="2" t="n"/>
      <c r="I3694" s="2" t="n"/>
      <c r="K3694" s="480" t="n"/>
      <c r="L3694" s="480" t="n"/>
      <c r="M3694" s="480" t="n"/>
      <c r="N3694" s="490" t="n"/>
      <c r="O3694" s="398" t="n"/>
      <c r="HM3694" s="5" t="n"/>
      <c r="HN3694" s="5" t="n"/>
      <c r="HO3694" s="5" t="n"/>
      <c r="HP3694" s="5" t="n"/>
      <c r="HQ3694" s="5" t="n"/>
      <c r="HR3694" s="5" t="n"/>
      <c r="HS3694" s="5" t="n"/>
    </row>
    <row r="3695">
      <c r="C3695" s="2" t="n"/>
      <c r="G3695" s="480" t="n"/>
      <c r="H3695" s="2" t="n"/>
      <c r="I3695" s="2" t="n"/>
      <c r="K3695" s="480" t="n"/>
      <c r="L3695" s="480" t="n"/>
      <c r="M3695" s="480" t="n"/>
      <c r="N3695" s="490" t="n"/>
      <c r="O3695" s="398" t="n"/>
      <c r="HM3695" s="5" t="n"/>
      <c r="HN3695" s="5" t="n"/>
      <c r="HO3695" s="5" t="n"/>
      <c r="HP3695" s="5" t="n"/>
      <c r="HQ3695" s="5" t="n"/>
      <c r="HR3695" s="5" t="n"/>
      <c r="HS3695" s="5" t="n"/>
    </row>
    <row r="3696">
      <c r="C3696" s="2" t="n"/>
      <c r="G3696" s="480" t="n"/>
      <c r="H3696" s="2" t="n"/>
      <c r="I3696" s="2" t="n"/>
      <c r="K3696" s="480" t="n"/>
      <c r="L3696" s="480" t="n"/>
      <c r="M3696" s="480" t="n"/>
      <c r="N3696" s="490" t="n"/>
      <c r="O3696" s="398" t="n"/>
      <c r="HM3696" s="5" t="n"/>
      <c r="HN3696" s="5" t="n"/>
      <c r="HO3696" s="5" t="n"/>
      <c r="HP3696" s="5" t="n"/>
      <c r="HQ3696" s="5" t="n"/>
      <c r="HR3696" s="5" t="n"/>
      <c r="HS3696" s="5" t="n"/>
    </row>
    <row r="3697">
      <c r="C3697" s="2" t="n"/>
      <c r="G3697" s="480" t="n"/>
      <c r="H3697" s="2" t="n"/>
      <c r="I3697" s="2" t="n"/>
      <c r="K3697" s="480" t="n"/>
      <c r="L3697" s="480" t="n"/>
      <c r="M3697" s="480" t="n"/>
      <c r="N3697" s="490" t="n"/>
      <c r="O3697" s="398" t="n"/>
      <c r="HM3697" s="5" t="n"/>
      <c r="HN3697" s="5" t="n"/>
      <c r="HO3697" s="5" t="n"/>
      <c r="HP3697" s="5" t="n"/>
      <c r="HQ3697" s="5" t="n"/>
      <c r="HR3697" s="5" t="n"/>
      <c r="HS3697" s="5" t="n"/>
    </row>
    <row r="3698">
      <c r="C3698" s="2" t="n"/>
      <c r="G3698" s="480" t="n"/>
      <c r="H3698" s="2" t="n"/>
      <c r="I3698" s="2" t="n"/>
      <c r="K3698" s="480" t="n"/>
      <c r="L3698" s="480" t="n"/>
      <c r="M3698" s="480" t="n"/>
      <c r="N3698" s="490" t="n"/>
      <c r="O3698" s="398" t="n"/>
      <c r="HM3698" s="5" t="n"/>
      <c r="HN3698" s="5" t="n"/>
      <c r="HO3698" s="5" t="n"/>
      <c r="HP3698" s="5" t="n"/>
      <c r="HQ3698" s="5" t="n"/>
      <c r="HR3698" s="5" t="n"/>
      <c r="HS3698" s="5" t="n"/>
    </row>
    <row r="3699">
      <c r="C3699" s="2" t="n"/>
      <c r="G3699" s="480" t="n"/>
      <c r="H3699" s="2" t="n"/>
      <c r="I3699" s="2" t="n"/>
      <c r="K3699" s="480" t="n"/>
      <c r="L3699" s="480" t="n"/>
      <c r="M3699" s="480" t="n"/>
      <c r="N3699" s="490" t="n"/>
      <c r="O3699" s="398" t="n"/>
      <c r="HM3699" s="5" t="n"/>
      <c r="HN3699" s="5" t="n"/>
      <c r="HO3699" s="5" t="n"/>
      <c r="HP3699" s="5" t="n"/>
      <c r="HQ3699" s="5" t="n"/>
      <c r="HR3699" s="5" t="n"/>
      <c r="HS3699" s="5" t="n"/>
    </row>
    <row r="3700">
      <c r="C3700" s="2" t="n"/>
      <c r="G3700" s="480" t="n"/>
      <c r="H3700" s="2" t="n"/>
      <c r="I3700" s="2" t="n"/>
      <c r="K3700" s="480" t="n"/>
      <c r="L3700" s="480" t="n"/>
      <c r="M3700" s="480" t="n"/>
      <c r="N3700" s="490" t="n"/>
      <c r="O3700" s="398" t="n"/>
      <c r="HM3700" s="5" t="n"/>
      <c r="HN3700" s="5" t="n"/>
      <c r="HO3700" s="5" t="n"/>
      <c r="HP3700" s="5" t="n"/>
      <c r="HQ3700" s="5" t="n"/>
      <c r="HR3700" s="5" t="n"/>
      <c r="HS3700" s="5" t="n"/>
    </row>
    <row r="3701">
      <c r="C3701" s="2" t="n"/>
      <c r="G3701" s="480" t="n"/>
      <c r="H3701" s="2" t="n"/>
      <c r="I3701" s="2" t="n"/>
      <c r="K3701" s="480" t="n"/>
      <c r="L3701" s="480" t="n"/>
      <c r="M3701" s="480" t="n"/>
      <c r="N3701" s="490" t="n"/>
      <c r="O3701" s="398" t="n"/>
      <c r="HM3701" s="5" t="n"/>
      <c r="HN3701" s="5" t="n"/>
      <c r="HO3701" s="5" t="n"/>
      <c r="HP3701" s="5" t="n"/>
      <c r="HQ3701" s="5" t="n"/>
      <c r="HR3701" s="5" t="n"/>
      <c r="HS3701" s="5" t="n"/>
    </row>
    <row r="3702">
      <c r="C3702" s="2" t="n"/>
      <c r="G3702" s="480" t="n"/>
      <c r="H3702" s="2" t="n"/>
      <c r="I3702" s="2" t="n"/>
      <c r="K3702" s="480" t="n"/>
      <c r="L3702" s="480" t="n"/>
      <c r="M3702" s="480" t="n"/>
      <c r="N3702" s="490" t="n"/>
      <c r="O3702" s="398" t="n"/>
      <c r="HM3702" s="5" t="n"/>
      <c r="HN3702" s="5" t="n"/>
      <c r="HO3702" s="5" t="n"/>
      <c r="HP3702" s="5" t="n"/>
      <c r="HQ3702" s="5" t="n"/>
      <c r="HR3702" s="5" t="n"/>
      <c r="HS3702" s="5" t="n"/>
    </row>
    <row r="3703">
      <c r="C3703" s="2" t="n"/>
      <c r="G3703" s="480" t="n"/>
      <c r="H3703" s="2" t="n"/>
      <c r="I3703" s="2" t="n"/>
      <c r="K3703" s="480" t="n"/>
      <c r="L3703" s="480" t="n"/>
      <c r="M3703" s="480" t="n"/>
      <c r="N3703" s="490" t="n"/>
      <c r="O3703" s="398" t="n"/>
      <c r="HM3703" s="5" t="n"/>
      <c r="HN3703" s="5" t="n"/>
      <c r="HO3703" s="5" t="n"/>
      <c r="HP3703" s="5" t="n"/>
      <c r="HQ3703" s="5" t="n"/>
      <c r="HR3703" s="5" t="n"/>
      <c r="HS3703" s="5" t="n"/>
    </row>
    <row r="3704">
      <c r="C3704" s="2" t="n"/>
      <c r="G3704" s="480" t="n"/>
      <c r="H3704" s="2" t="n"/>
      <c r="I3704" s="2" t="n"/>
      <c r="K3704" s="480" t="n"/>
      <c r="L3704" s="480" t="n"/>
      <c r="M3704" s="480" t="n"/>
      <c r="N3704" s="490" t="n"/>
      <c r="O3704" s="398" t="n"/>
      <c r="HM3704" s="5" t="n"/>
      <c r="HN3704" s="5" t="n"/>
      <c r="HO3704" s="5" t="n"/>
      <c r="HP3704" s="5" t="n"/>
      <c r="HQ3704" s="5" t="n"/>
      <c r="HR3704" s="5" t="n"/>
      <c r="HS3704" s="5" t="n"/>
    </row>
    <row r="3705">
      <c r="C3705" s="2" t="n"/>
      <c r="G3705" s="480" t="n"/>
      <c r="H3705" s="2" t="n"/>
      <c r="I3705" s="2" t="n"/>
      <c r="K3705" s="480" t="n"/>
      <c r="L3705" s="480" t="n"/>
      <c r="M3705" s="480" t="n"/>
      <c r="N3705" s="490" t="n"/>
      <c r="O3705" s="398" t="n"/>
      <c r="HM3705" s="5" t="n"/>
      <c r="HN3705" s="5" t="n"/>
      <c r="HO3705" s="5" t="n"/>
      <c r="HP3705" s="5" t="n"/>
      <c r="HQ3705" s="5" t="n"/>
      <c r="HR3705" s="5" t="n"/>
      <c r="HS3705" s="5" t="n"/>
    </row>
    <row r="3706">
      <c r="C3706" s="2" t="n"/>
      <c r="G3706" s="480" t="n"/>
      <c r="H3706" s="2" t="n"/>
      <c r="I3706" s="2" t="n"/>
      <c r="K3706" s="480" t="n"/>
      <c r="L3706" s="480" t="n"/>
      <c r="M3706" s="480" t="n"/>
      <c r="N3706" s="490" t="n"/>
      <c r="O3706" s="398" t="n"/>
      <c r="HM3706" s="5" t="n"/>
      <c r="HN3706" s="5" t="n"/>
      <c r="HO3706" s="5" t="n"/>
      <c r="HP3706" s="5" t="n"/>
      <c r="HQ3706" s="5" t="n"/>
      <c r="HR3706" s="5" t="n"/>
      <c r="HS3706" s="5" t="n"/>
    </row>
    <row r="3707">
      <c r="C3707" s="2" t="n"/>
      <c r="G3707" s="480" t="n"/>
      <c r="H3707" s="2" t="n"/>
      <c r="I3707" s="2" t="n"/>
      <c r="K3707" s="480" t="n"/>
      <c r="L3707" s="480" t="n"/>
      <c r="M3707" s="480" t="n"/>
      <c r="N3707" s="490" t="n"/>
      <c r="O3707" s="398" t="n"/>
      <c r="HM3707" s="5" t="n"/>
      <c r="HN3707" s="5" t="n"/>
      <c r="HO3707" s="5" t="n"/>
      <c r="HP3707" s="5" t="n"/>
      <c r="HQ3707" s="5" t="n"/>
      <c r="HR3707" s="5" t="n"/>
      <c r="HS3707" s="5" t="n"/>
    </row>
    <row r="3708">
      <c r="C3708" s="2" t="n"/>
      <c r="G3708" s="480" t="n"/>
      <c r="H3708" s="2" t="n"/>
      <c r="I3708" s="2" t="n"/>
      <c r="K3708" s="480" t="n"/>
      <c r="L3708" s="480" t="n"/>
      <c r="M3708" s="480" t="n"/>
      <c r="N3708" s="490" t="n"/>
      <c r="O3708" s="398" t="n"/>
      <c r="HM3708" s="5" t="n"/>
      <c r="HN3708" s="5" t="n"/>
      <c r="HO3708" s="5" t="n"/>
      <c r="HP3708" s="5" t="n"/>
      <c r="HQ3708" s="5" t="n"/>
      <c r="HR3708" s="5" t="n"/>
      <c r="HS3708" s="5" t="n"/>
    </row>
    <row r="3709">
      <c r="C3709" s="2" t="n"/>
      <c r="G3709" s="480" t="n"/>
      <c r="H3709" s="2" t="n"/>
      <c r="I3709" s="2" t="n"/>
      <c r="K3709" s="480" t="n"/>
      <c r="L3709" s="480" t="n"/>
      <c r="M3709" s="480" t="n"/>
      <c r="N3709" s="490" t="n"/>
      <c r="O3709" s="398" t="n"/>
      <c r="HM3709" s="5" t="n"/>
      <c r="HN3709" s="5" t="n"/>
      <c r="HO3709" s="5" t="n"/>
      <c r="HP3709" s="5" t="n"/>
      <c r="HQ3709" s="5" t="n"/>
      <c r="HR3709" s="5" t="n"/>
      <c r="HS3709" s="5" t="n"/>
    </row>
    <row r="3710">
      <c r="C3710" s="2" t="n"/>
      <c r="G3710" s="480" t="n"/>
      <c r="H3710" s="2" t="n"/>
      <c r="I3710" s="2" t="n"/>
      <c r="K3710" s="480" t="n"/>
      <c r="L3710" s="480" t="n"/>
      <c r="M3710" s="480" t="n"/>
      <c r="N3710" s="490" t="n"/>
      <c r="O3710" s="398" t="n"/>
      <c r="HM3710" s="5" t="n"/>
      <c r="HN3710" s="5" t="n"/>
      <c r="HO3710" s="5" t="n"/>
      <c r="HP3710" s="5" t="n"/>
      <c r="HQ3710" s="5" t="n"/>
      <c r="HR3710" s="5" t="n"/>
      <c r="HS3710" s="5" t="n"/>
    </row>
    <row r="3711">
      <c r="C3711" s="2" t="n"/>
      <c r="G3711" s="480" t="n"/>
      <c r="H3711" s="2" t="n"/>
      <c r="I3711" s="2" t="n"/>
      <c r="K3711" s="480" t="n"/>
      <c r="L3711" s="480" t="n"/>
      <c r="M3711" s="480" t="n"/>
      <c r="N3711" s="490" t="n"/>
      <c r="O3711" s="398" t="n"/>
      <c r="HM3711" s="5" t="n"/>
      <c r="HN3711" s="5" t="n"/>
      <c r="HO3711" s="5" t="n"/>
      <c r="HP3711" s="5" t="n"/>
      <c r="HQ3711" s="5" t="n"/>
      <c r="HR3711" s="5" t="n"/>
      <c r="HS3711" s="5" t="n"/>
    </row>
    <row r="3712">
      <c r="C3712" s="2" t="n"/>
      <c r="G3712" s="480" t="n"/>
      <c r="H3712" s="2" t="n"/>
      <c r="I3712" s="2" t="n"/>
      <c r="K3712" s="480" t="n"/>
      <c r="L3712" s="480" t="n"/>
      <c r="M3712" s="480" t="n"/>
      <c r="N3712" s="490" t="n"/>
      <c r="O3712" s="398" t="n"/>
      <c r="HM3712" s="5" t="n"/>
      <c r="HN3712" s="5" t="n"/>
      <c r="HO3712" s="5" t="n"/>
      <c r="HP3712" s="5" t="n"/>
      <c r="HQ3712" s="5" t="n"/>
      <c r="HR3712" s="5" t="n"/>
      <c r="HS3712" s="5" t="n"/>
    </row>
    <row r="3713">
      <c r="C3713" s="2" t="n"/>
      <c r="G3713" s="480" t="n"/>
      <c r="H3713" s="2" t="n"/>
      <c r="I3713" s="2" t="n"/>
      <c r="K3713" s="480" t="n"/>
      <c r="L3713" s="480" t="n"/>
      <c r="M3713" s="480" t="n"/>
      <c r="N3713" s="490" t="n"/>
      <c r="O3713" s="398" t="n"/>
      <c r="HM3713" s="5" t="n"/>
      <c r="HN3713" s="5" t="n"/>
      <c r="HO3713" s="5" t="n"/>
      <c r="HP3713" s="5" t="n"/>
      <c r="HQ3713" s="5" t="n"/>
      <c r="HR3713" s="5" t="n"/>
      <c r="HS3713" s="5" t="n"/>
    </row>
    <row r="3714">
      <c r="C3714" s="2" t="n"/>
      <c r="G3714" s="480" t="n"/>
      <c r="H3714" s="2" t="n"/>
      <c r="I3714" s="2" t="n"/>
      <c r="K3714" s="480" t="n"/>
      <c r="L3714" s="480" t="n"/>
      <c r="M3714" s="480" t="n"/>
      <c r="N3714" s="490" t="n"/>
      <c r="O3714" s="398" t="n"/>
      <c r="HM3714" s="5" t="n"/>
      <c r="HN3714" s="5" t="n"/>
      <c r="HO3714" s="5" t="n"/>
      <c r="HP3714" s="5" t="n"/>
      <c r="HQ3714" s="5" t="n"/>
      <c r="HR3714" s="5" t="n"/>
      <c r="HS3714" s="5" t="n"/>
    </row>
    <row r="3715">
      <c r="C3715" s="2" t="n"/>
      <c r="G3715" s="480" t="n"/>
      <c r="H3715" s="2" t="n"/>
      <c r="I3715" s="2" t="n"/>
      <c r="K3715" s="480" t="n"/>
      <c r="L3715" s="480" t="n"/>
      <c r="M3715" s="480" t="n"/>
      <c r="N3715" s="490" t="n"/>
      <c r="O3715" s="398" t="n"/>
      <c r="HM3715" s="5" t="n"/>
      <c r="HN3715" s="5" t="n"/>
      <c r="HO3715" s="5" t="n"/>
      <c r="HP3715" s="5" t="n"/>
      <c r="HQ3715" s="5" t="n"/>
      <c r="HR3715" s="5" t="n"/>
      <c r="HS3715" s="5" t="n"/>
    </row>
    <row r="3716">
      <c r="C3716" s="2" t="n"/>
      <c r="G3716" s="480" t="n"/>
      <c r="H3716" s="2" t="n"/>
      <c r="I3716" s="2" t="n"/>
      <c r="K3716" s="480" t="n"/>
      <c r="L3716" s="480" t="n"/>
      <c r="M3716" s="480" t="n"/>
      <c r="N3716" s="490" t="n"/>
      <c r="O3716" s="398" t="n"/>
      <c r="HM3716" s="5" t="n"/>
      <c r="HN3716" s="5" t="n"/>
      <c r="HO3716" s="5" t="n"/>
      <c r="HP3716" s="5" t="n"/>
      <c r="HQ3716" s="5" t="n"/>
      <c r="HR3716" s="5" t="n"/>
      <c r="HS3716" s="5" t="n"/>
    </row>
    <row r="3717">
      <c r="C3717" s="2" t="n"/>
      <c r="G3717" s="480" t="n"/>
      <c r="H3717" s="2" t="n"/>
      <c r="I3717" s="2" t="n"/>
      <c r="K3717" s="480" t="n"/>
      <c r="L3717" s="480" t="n"/>
      <c r="M3717" s="480" t="n"/>
      <c r="N3717" s="490" t="n"/>
      <c r="O3717" s="398" t="n"/>
      <c r="HM3717" s="5" t="n"/>
      <c r="HN3717" s="5" t="n"/>
      <c r="HO3717" s="5" t="n"/>
      <c r="HP3717" s="5" t="n"/>
      <c r="HQ3717" s="5" t="n"/>
      <c r="HR3717" s="5" t="n"/>
      <c r="HS3717" s="5" t="n"/>
    </row>
    <row r="3718">
      <c r="C3718" s="2" t="n"/>
      <c r="G3718" s="480" t="n"/>
      <c r="H3718" s="2" t="n"/>
      <c r="I3718" s="2" t="n"/>
      <c r="K3718" s="480" t="n"/>
      <c r="L3718" s="480" t="n"/>
      <c r="M3718" s="480" t="n"/>
      <c r="N3718" s="490" t="n"/>
      <c r="O3718" s="398" t="n"/>
      <c r="HM3718" s="5" t="n"/>
      <c r="HN3718" s="5" t="n"/>
      <c r="HO3718" s="5" t="n"/>
      <c r="HP3718" s="5" t="n"/>
      <c r="HQ3718" s="5" t="n"/>
      <c r="HR3718" s="5" t="n"/>
      <c r="HS3718" s="5" t="n"/>
    </row>
    <row r="3719">
      <c r="C3719" s="2" t="n"/>
      <c r="G3719" s="480" t="n"/>
      <c r="H3719" s="2" t="n"/>
      <c r="I3719" s="2" t="n"/>
      <c r="K3719" s="480" t="n"/>
      <c r="L3719" s="480" t="n"/>
      <c r="M3719" s="480" t="n"/>
      <c r="N3719" s="490" t="n"/>
      <c r="O3719" s="398" t="n"/>
      <c r="HM3719" s="5" t="n"/>
      <c r="HN3719" s="5" t="n"/>
      <c r="HO3719" s="5" t="n"/>
      <c r="HP3719" s="5" t="n"/>
      <c r="HQ3719" s="5" t="n"/>
      <c r="HR3719" s="5" t="n"/>
      <c r="HS3719" s="5" t="n"/>
    </row>
    <row r="3720">
      <c r="C3720" s="2" t="n"/>
      <c r="G3720" s="480" t="n"/>
      <c r="H3720" s="2" t="n"/>
      <c r="I3720" s="2" t="n"/>
      <c r="K3720" s="480" t="n"/>
      <c r="L3720" s="480" t="n"/>
      <c r="M3720" s="480" t="n"/>
      <c r="N3720" s="490" t="n"/>
      <c r="O3720" s="398" t="n"/>
      <c r="HM3720" s="5" t="n"/>
      <c r="HN3720" s="5" t="n"/>
      <c r="HO3720" s="5" t="n"/>
      <c r="HP3720" s="5" t="n"/>
      <c r="HQ3720" s="5" t="n"/>
      <c r="HR3720" s="5" t="n"/>
      <c r="HS3720" s="5" t="n"/>
    </row>
    <row r="3721">
      <c r="C3721" s="2" t="n"/>
      <c r="G3721" s="480" t="n"/>
      <c r="H3721" s="2" t="n"/>
      <c r="I3721" s="2" t="n"/>
      <c r="K3721" s="480" t="n"/>
      <c r="L3721" s="480" t="n"/>
      <c r="M3721" s="480" t="n"/>
      <c r="N3721" s="490" t="n"/>
      <c r="O3721" s="398" t="n"/>
      <c r="HM3721" s="5" t="n"/>
      <c r="HN3721" s="5" t="n"/>
      <c r="HO3721" s="5" t="n"/>
      <c r="HP3721" s="5" t="n"/>
      <c r="HQ3721" s="5" t="n"/>
      <c r="HR3721" s="5" t="n"/>
      <c r="HS3721" s="5" t="n"/>
    </row>
    <row r="3722">
      <c r="C3722" s="2" t="n"/>
      <c r="G3722" s="480" t="n"/>
      <c r="H3722" s="2" t="n"/>
      <c r="I3722" s="2" t="n"/>
      <c r="K3722" s="480" t="n"/>
      <c r="L3722" s="480" t="n"/>
      <c r="M3722" s="480" t="n"/>
      <c r="N3722" s="490" t="n"/>
      <c r="O3722" s="398" t="n"/>
      <c r="HM3722" s="5" t="n"/>
      <c r="HN3722" s="5" t="n"/>
      <c r="HO3722" s="5" t="n"/>
      <c r="HP3722" s="5" t="n"/>
      <c r="HQ3722" s="5" t="n"/>
      <c r="HR3722" s="5" t="n"/>
      <c r="HS3722" s="5" t="n"/>
    </row>
    <row r="3723">
      <c r="C3723" s="2" t="n"/>
      <c r="G3723" s="480" t="n"/>
      <c r="H3723" s="2" t="n"/>
      <c r="I3723" s="2" t="n"/>
      <c r="K3723" s="480" t="n"/>
      <c r="L3723" s="480" t="n"/>
      <c r="M3723" s="480" t="n"/>
      <c r="N3723" s="490" t="n"/>
      <c r="O3723" s="398" t="n"/>
      <c r="HM3723" s="5" t="n"/>
      <c r="HN3723" s="5" t="n"/>
      <c r="HO3723" s="5" t="n"/>
      <c r="HP3723" s="5" t="n"/>
      <c r="HQ3723" s="5" t="n"/>
      <c r="HR3723" s="5" t="n"/>
      <c r="HS3723" s="5" t="n"/>
    </row>
    <row r="3724">
      <c r="C3724" s="2" t="n"/>
      <c r="G3724" s="480" t="n"/>
      <c r="H3724" s="2" t="n"/>
      <c r="I3724" s="2" t="n"/>
      <c r="K3724" s="480" t="n"/>
      <c r="L3724" s="480" t="n"/>
      <c r="M3724" s="480" t="n"/>
      <c r="N3724" s="490" t="n"/>
      <c r="O3724" s="398" t="n"/>
      <c r="HM3724" s="5" t="n"/>
      <c r="HN3724" s="5" t="n"/>
      <c r="HO3724" s="5" t="n"/>
      <c r="HP3724" s="5" t="n"/>
      <c r="HQ3724" s="5" t="n"/>
      <c r="HR3724" s="5" t="n"/>
      <c r="HS3724" s="5" t="n"/>
    </row>
    <row r="3725">
      <c r="C3725" s="2" t="n"/>
      <c r="G3725" s="480" t="n"/>
      <c r="H3725" s="2" t="n"/>
      <c r="I3725" s="2" t="n"/>
      <c r="K3725" s="480" t="n"/>
      <c r="L3725" s="480" t="n"/>
      <c r="M3725" s="480" t="n"/>
      <c r="N3725" s="490" t="n"/>
      <c r="O3725" s="398" t="n"/>
      <c r="HM3725" s="5" t="n"/>
      <c r="HN3725" s="5" t="n"/>
      <c r="HO3725" s="5" t="n"/>
      <c r="HP3725" s="5" t="n"/>
      <c r="HQ3725" s="5" t="n"/>
      <c r="HR3725" s="5" t="n"/>
      <c r="HS3725" s="5" t="n"/>
    </row>
    <row r="3726">
      <c r="C3726" s="2" t="n"/>
      <c r="G3726" s="480" t="n"/>
      <c r="H3726" s="2" t="n"/>
      <c r="I3726" s="2" t="n"/>
      <c r="K3726" s="480" t="n"/>
      <c r="L3726" s="480" t="n"/>
      <c r="M3726" s="480" t="n"/>
      <c r="N3726" s="490" t="n"/>
      <c r="O3726" s="398" t="n"/>
      <c r="HM3726" s="5" t="n"/>
      <c r="HN3726" s="5" t="n"/>
      <c r="HO3726" s="5" t="n"/>
      <c r="HP3726" s="5" t="n"/>
      <c r="HQ3726" s="5" t="n"/>
      <c r="HR3726" s="5" t="n"/>
      <c r="HS3726" s="5" t="n"/>
    </row>
    <row r="3727">
      <c r="C3727" s="2" t="n"/>
      <c r="G3727" s="480" t="n"/>
      <c r="H3727" s="2" t="n"/>
      <c r="I3727" s="2" t="n"/>
      <c r="K3727" s="480" t="n"/>
      <c r="L3727" s="480" t="n"/>
      <c r="M3727" s="480" t="n"/>
      <c r="N3727" s="490" t="n"/>
      <c r="O3727" s="398" t="n"/>
      <c r="HM3727" s="5" t="n"/>
      <c r="HN3727" s="5" t="n"/>
      <c r="HO3727" s="5" t="n"/>
      <c r="HP3727" s="5" t="n"/>
      <c r="HQ3727" s="5" t="n"/>
      <c r="HR3727" s="5" t="n"/>
      <c r="HS3727" s="5" t="n"/>
    </row>
    <row r="3728">
      <c r="C3728" s="2" t="n"/>
      <c r="G3728" s="480" t="n"/>
      <c r="H3728" s="2" t="n"/>
      <c r="I3728" s="2" t="n"/>
      <c r="K3728" s="480" t="n"/>
      <c r="L3728" s="480" t="n"/>
      <c r="M3728" s="480" t="n"/>
      <c r="N3728" s="490" t="n"/>
      <c r="O3728" s="398" t="n"/>
      <c r="HM3728" s="5" t="n"/>
      <c r="HN3728" s="5" t="n"/>
      <c r="HO3728" s="5" t="n"/>
      <c r="HP3728" s="5" t="n"/>
      <c r="HQ3728" s="5" t="n"/>
      <c r="HR3728" s="5" t="n"/>
      <c r="HS3728" s="5" t="n"/>
    </row>
    <row r="3729">
      <c r="C3729" s="2" t="n"/>
      <c r="G3729" s="480" t="n"/>
      <c r="H3729" s="2" t="n"/>
      <c r="I3729" s="2" t="n"/>
      <c r="K3729" s="480" t="n"/>
      <c r="L3729" s="480" t="n"/>
      <c r="M3729" s="480" t="n"/>
      <c r="N3729" s="490" t="n"/>
      <c r="O3729" s="398" t="n"/>
      <c r="HM3729" s="5" t="n"/>
      <c r="HN3729" s="5" t="n"/>
      <c r="HO3729" s="5" t="n"/>
      <c r="HP3729" s="5" t="n"/>
      <c r="HQ3729" s="5" t="n"/>
      <c r="HR3729" s="5" t="n"/>
      <c r="HS3729" s="5" t="n"/>
    </row>
    <row r="3730">
      <c r="C3730" s="2" t="n"/>
      <c r="G3730" s="480" t="n"/>
      <c r="H3730" s="2" t="n"/>
      <c r="I3730" s="2" t="n"/>
      <c r="K3730" s="480" t="n"/>
      <c r="L3730" s="480" t="n"/>
      <c r="M3730" s="480" t="n"/>
      <c r="N3730" s="490" t="n"/>
      <c r="O3730" s="398" t="n"/>
      <c r="HM3730" s="5" t="n"/>
      <c r="HN3730" s="5" t="n"/>
      <c r="HO3730" s="5" t="n"/>
      <c r="HP3730" s="5" t="n"/>
      <c r="HQ3730" s="5" t="n"/>
      <c r="HR3730" s="5" t="n"/>
      <c r="HS3730" s="5" t="n"/>
    </row>
    <row r="3731">
      <c r="C3731" s="2" t="n"/>
      <c r="G3731" s="480" t="n"/>
      <c r="H3731" s="2" t="n"/>
      <c r="I3731" s="2" t="n"/>
      <c r="K3731" s="480" t="n"/>
      <c r="L3731" s="480" t="n"/>
      <c r="M3731" s="480" t="n"/>
      <c r="N3731" s="490" t="n"/>
      <c r="O3731" s="398" t="n"/>
      <c r="HM3731" s="5" t="n"/>
      <c r="HN3731" s="5" t="n"/>
      <c r="HO3731" s="5" t="n"/>
      <c r="HP3731" s="5" t="n"/>
      <c r="HQ3731" s="5" t="n"/>
      <c r="HR3731" s="5" t="n"/>
      <c r="HS3731" s="5" t="n"/>
    </row>
    <row r="3732">
      <c r="C3732" s="2" t="n"/>
      <c r="G3732" s="480" t="n"/>
      <c r="H3732" s="2" t="n"/>
      <c r="I3732" s="2" t="n"/>
      <c r="K3732" s="480" t="n"/>
      <c r="L3732" s="480" t="n"/>
      <c r="M3732" s="480" t="n"/>
      <c r="N3732" s="490" t="n"/>
      <c r="O3732" s="398" t="n"/>
      <c r="HM3732" s="5" t="n"/>
      <c r="HN3732" s="5" t="n"/>
      <c r="HO3732" s="5" t="n"/>
      <c r="HP3732" s="5" t="n"/>
      <c r="HQ3732" s="5" t="n"/>
      <c r="HR3732" s="5" t="n"/>
      <c r="HS3732" s="5" t="n"/>
    </row>
    <row r="3733">
      <c r="C3733" s="2" t="n"/>
      <c r="G3733" s="480" t="n"/>
      <c r="H3733" s="2" t="n"/>
      <c r="I3733" s="2" t="n"/>
      <c r="K3733" s="480" t="n"/>
      <c r="L3733" s="480" t="n"/>
      <c r="M3733" s="480" t="n"/>
      <c r="N3733" s="490" t="n"/>
      <c r="O3733" s="398" t="n"/>
      <c r="HM3733" s="5" t="n"/>
      <c r="HN3733" s="5" t="n"/>
      <c r="HO3733" s="5" t="n"/>
      <c r="HP3733" s="5" t="n"/>
      <c r="HQ3733" s="5" t="n"/>
      <c r="HR3733" s="5" t="n"/>
      <c r="HS3733" s="5" t="n"/>
    </row>
    <row r="3734">
      <c r="C3734" s="2" t="n"/>
      <c r="G3734" s="480" t="n"/>
      <c r="H3734" s="2" t="n"/>
      <c r="I3734" s="2" t="n"/>
      <c r="K3734" s="480" t="n"/>
      <c r="L3734" s="480" t="n"/>
      <c r="M3734" s="480" t="n"/>
      <c r="N3734" s="490" t="n"/>
      <c r="O3734" s="398" t="n"/>
      <c r="HM3734" s="5" t="n"/>
      <c r="HN3734" s="5" t="n"/>
      <c r="HO3734" s="5" t="n"/>
      <c r="HP3734" s="5" t="n"/>
      <c r="HQ3734" s="5" t="n"/>
      <c r="HR3734" s="5" t="n"/>
      <c r="HS3734" s="5" t="n"/>
    </row>
    <row r="3735">
      <c r="C3735" s="2" t="n"/>
      <c r="G3735" s="480" t="n"/>
      <c r="H3735" s="2" t="n"/>
      <c r="I3735" s="2" t="n"/>
      <c r="K3735" s="480" t="n"/>
      <c r="L3735" s="480" t="n"/>
      <c r="M3735" s="480" t="n"/>
      <c r="N3735" s="490" t="n"/>
      <c r="O3735" s="398" t="n"/>
      <c r="HM3735" s="5" t="n"/>
      <c r="HN3735" s="5" t="n"/>
      <c r="HO3735" s="5" t="n"/>
      <c r="HP3735" s="5" t="n"/>
      <c r="HQ3735" s="5" t="n"/>
      <c r="HR3735" s="5" t="n"/>
      <c r="HS3735" s="5" t="n"/>
    </row>
    <row r="3736">
      <c r="C3736" s="2" t="n"/>
      <c r="G3736" s="480" t="n"/>
      <c r="H3736" s="2" t="n"/>
      <c r="I3736" s="2" t="n"/>
      <c r="K3736" s="480" t="n"/>
      <c r="L3736" s="480" t="n"/>
      <c r="M3736" s="480" t="n"/>
      <c r="N3736" s="490" t="n"/>
      <c r="O3736" s="398" t="n"/>
      <c r="HM3736" s="5" t="n"/>
      <c r="HN3736" s="5" t="n"/>
      <c r="HO3736" s="5" t="n"/>
      <c r="HP3736" s="5" t="n"/>
      <c r="HQ3736" s="5" t="n"/>
      <c r="HR3736" s="5" t="n"/>
      <c r="HS3736" s="5" t="n"/>
    </row>
    <row r="3737">
      <c r="C3737" s="2" t="n"/>
      <c r="G3737" s="480" t="n"/>
      <c r="H3737" s="2" t="n"/>
      <c r="I3737" s="2" t="n"/>
      <c r="K3737" s="480" t="n"/>
      <c r="L3737" s="480" t="n"/>
      <c r="M3737" s="480" t="n"/>
      <c r="N3737" s="490" t="n"/>
      <c r="O3737" s="398" t="n"/>
      <c r="HM3737" s="5" t="n"/>
      <c r="HN3737" s="5" t="n"/>
      <c r="HO3737" s="5" t="n"/>
      <c r="HP3737" s="5" t="n"/>
      <c r="HQ3737" s="5" t="n"/>
      <c r="HR3737" s="5" t="n"/>
      <c r="HS3737" s="5" t="n"/>
    </row>
    <row r="3738">
      <c r="C3738" s="2" t="n"/>
      <c r="G3738" s="480" t="n"/>
      <c r="H3738" s="2" t="n"/>
      <c r="I3738" s="2" t="n"/>
      <c r="K3738" s="480" t="n"/>
      <c r="L3738" s="480" t="n"/>
      <c r="M3738" s="480" t="n"/>
      <c r="N3738" s="490" t="n"/>
      <c r="O3738" s="398" t="n"/>
      <c r="HM3738" s="5" t="n"/>
      <c r="HN3738" s="5" t="n"/>
      <c r="HO3738" s="5" t="n"/>
      <c r="HP3738" s="5" t="n"/>
      <c r="HQ3738" s="5" t="n"/>
      <c r="HR3738" s="5" t="n"/>
      <c r="HS3738" s="5" t="n"/>
    </row>
    <row r="3739">
      <c r="C3739" s="2" t="n"/>
      <c r="G3739" s="480" t="n"/>
      <c r="H3739" s="2" t="n"/>
      <c r="I3739" s="2" t="n"/>
      <c r="K3739" s="480" t="n"/>
      <c r="L3739" s="480" t="n"/>
      <c r="M3739" s="480" t="n"/>
      <c r="N3739" s="490" t="n"/>
      <c r="O3739" s="398" t="n"/>
      <c r="HM3739" s="5" t="n"/>
      <c r="HN3739" s="5" t="n"/>
      <c r="HO3739" s="5" t="n"/>
      <c r="HP3739" s="5" t="n"/>
      <c r="HQ3739" s="5" t="n"/>
      <c r="HR3739" s="5" t="n"/>
      <c r="HS3739" s="5" t="n"/>
    </row>
    <row r="3740">
      <c r="C3740" s="2" t="n"/>
      <c r="G3740" s="480" t="n"/>
      <c r="H3740" s="2" t="n"/>
      <c r="I3740" s="2" t="n"/>
      <c r="K3740" s="480" t="n"/>
      <c r="L3740" s="480" t="n"/>
      <c r="M3740" s="480" t="n"/>
      <c r="N3740" s="490" t="n"/>
      <c r="O3740" s="398" t="n"/>
      <c r="HM3740" s="5" t="n"/>
      <c r="HN3740" s="5" t="n"/>
      <c r="HO3740" s="5" t="n"/>
      <c r="HP3740" s="5" t="n"/>
      <c r="HQ3740" s="5" t="n"/>
      <c r="HR3740" s="5" t="n"/>
      <c r="HS3740" s="5" t="n"/>
    </row>
    <row r="3741">
      <c r="C3741" s="2" t="n"/>
      <c r="G3741" s="480" t="n"/>
      <c r="H3741" s="2" t="n"/>
      <c r="I3741" s="2" t="n"/>
      <c r="K3741" s="480" t="n"/>
      <c r="L3741" s="480" t="n"/>
      <c r="M3741" s="480" t="n"/>
      <c r="N3741" s="490" t="n"/>
      <c r="O3741" s="398" t="n"/>
      <c r="HM3741" s="5" t="n"/>
      <c r="HN3741" s="5" t="n"/>
      <c r="HO3741" s="5" t="n"/>
      <c r="HP3741" s="5" t="n"/>
      <c r="HQ3741" s="5" t="n"/>
      <c r="HR3741" s="5" t="n"/>
      <c r="HS3741" s="5" t="n"/>
    </row>
    <row r="3742">
      <c r="C3742" s="2" t="n"/>
      <c r="G3742" s="480" t="n"/>
      <c r="H3742" s="2" t="n"/>
      <c r="I3742" s="2" t="n"/>
      <c r="K3742" s="480" t="n"/>
      <c r="L3742" s="480" t="n"/>
      <c r="M3742" s="480" t="n"/>
      <c r="N3742" s="490" t="n"/>
      <c r="O3742" s="398" t="n"/>
      <c r="HM3742" s="5" t="n"/>
      <c r="HN3742" s="5" t="n"/>
      <c r="HO3742" s="5" t="n"/>
      <c r="HP3742" s="5" t="n"/>
      <c r="HQ3742" s="5" t="n"/>
      <c r="HR3742" s="5" t="n"/>
      <c r="HS3742" s="5" t="n"/>
    </row>
    <row r="3743">
      <c r="C3743" s="2" t="n"/>
      <c r="G3743" s="480" t="n"/>
      <c r="H3743" s="2" t="n"/>
      <c r="I3743" s="2" t="n"/>
      <c r="K3743" s="480" t="n"/>
      <c r="L3743" s="480" t="n"/>
      <c r="M3743" s="480" t="n"/>
      <c r="N3743" s="490" t="n"/>
      <c r="O3743" s="398" t="n"/>
      <c r="HM3743" s="5" t="n"/>
      <c r="HN3743" s="5" t="n"/>
      <c r="HO3743" s="5" t="n"/>
      <c r="HP3743" s="5" t="n"/>
      <c r="HQ3743" s="5" t="n"/>
      <c r="HR3743" s="5" t="n"/>
      <c r="HS3743" s="5" t="n"/>
    </row>
    <row r="3744">
      <c r="C3744" s="2" t="n"/>
      <c r="G3744" s="480" t="n"/>
      <c r="H3744" s="2" t="n"/>
      <c r="I3744" s="2" t="n"/>
      <c r="K3744" s="480" t="n"/>
      <c r="L3744" s="480" t="n"/>
      <c r="M3744" s="480" t="n"/>
      <c r="N3744" s="490" t="n"/>
      <c r="O3744" s="398" t="n"/>
      <c r="HM3744" s="5" t="n"/>
      <c r="HN3744" s="5" t="n"/>
      <c r="HO3744" s="5" t="n"/>
      <c r="HP3744" s="5" t="n"/>
      <c r="HQ3744" s="5" t="n"/>
      <c r="HR3744" s="5" t="n"/>
      <c r="HS3744" s="5" t="n"/>
    </row>
    <row r="3745">
      <c r="C3745" s="2" t="n"/>
      <c r="G3745" s="480" t="n"/>
      <c r="H3745" s="2" t="n"/>
      <c r="I3745" s="2" t="n"/>
      <c r="K3745" s="480" t="n"/>
      <c r="L3745" s="480" t="n"/>
      <c r="M3745" s="480" t="n"/>
      <c r="N3745" s="490" t="n"/>
      <c r="O3745" s="398" t="n"/>
      <c r="HM3745" s="5" t="n"/>
      <c r="HN3745" s="5" t="n"/>
      <c r="HO3745" s="5" t="n"/>
      <c r="HP3745" s="5" t="n"/>
      <c r="HQ3745" s="5" t="n"/>
      <c r="HR3745" s="5" t="n"/>
      <c r="HS3745" s="5" t="n"/>
    </row>
    <row r="3746">
      <c r="C3746" s="2" t="n"/>
      <c r="G3746" s="480" t="n"/>
      <c r="H3746" s="2" t="n"/>
      <c r="I3746" s="2" t="n"/>
      <c r="K3746" s="480" t="n"/>
      <c r="L3746" s="480" t="n"/>
      <c r="M3746" s="480" t="n"/>
      <c r="N3746" s="490" t="n"/>
      <c r="O3746" s="398" t="n"/>
      <c r="HM3746" s="5" t="n"/>
      <c r="HN3746" s="5" t="n"/>
      <c r="HO3746" s="5" t="n"/>
      <c r="HP3746" s="5" t="n"/>
      <c r="HQ3746" s="5" t="n"/>
      <c r="HR3746" s="5" t="n"/>
      <c r="HS3746" s="5" t="n"/>
    </row>
    <row r="3747">
      <c r="C3747" s="2" t="n"/>
      <c r="G3747" s="480" t="n"/>
      <c r="H3747" s="2" t="n"/>
      <c r="I3747" s="2" t="n"/>
      <c r="K3747" s="480" t="n"/>
      <c r="L3747" s="480" t="n"/>
      <c r="M3747" s="480" t="n"/>
      <c r="N3747" s="490" t="n"/>
      <c r="O3747" s="398" t="n"/>
      <c r="HM3747" s="5" t="n"/>
      <c r="HN3747" s="5" t="n"/>
      <c r="HO3747" s="5" t="n"/>
      <c r="HP3747" s="5" t="n"/>
      <c r="HQ3747" s="5" t="n"/>
      <c r="HR3747" s="5" t="n"/>
      <c r="HS3747" s="5" t="n"/>
    </row>
    <row r="3748">
      <c r="C3748" s="2" t="n"/>
      <c r="G3748" s="480" t="n"/>
      <c r="H3748" s="2" t="n"/>
      <c r="I3748" s="2" t="n"/>
      <c r="K3748" s="480" t="n"/>
      <c r="L3748" s="480" t="n"/>
      <c r="M3748" s="480" t="n"/>
      <c r="N3748" s="490" t="n"/>
      <c r="O3748" s="398" t="n"/>
      <c r="HM3748" s="5" t="n"/>
      <c r="HN3748" s="5" t="n"/>
      <c r="HO3748" s="5" t="n"/>
      <c r="HP3748" s="5" t="n"/>
      <c r="HQ3748" s="5" t="n"/>
      <c r="HR3748" s="5" t="n"/>
      <c r="HS3748" s="5" t="n"/>
    </row>
    <row r="3749">
      <c r="C3749" s="2" t="n"/>
      <c r="G3749" s="480" t="n"/>
      <c r="H3749" s="2" t="n"/>
      <c r="I3749" s="2" t="n"/>
      <c r="K3749" s="480" t="n"/>
      <c r="L3749" s="480" t="n"/>
      <c r="M3749" s="480" t="n"/>
      <c r="N3749" s="490" t="n"/>
      <c r="O3749" s="398" t="n"/>
      <c r="HM3749" s="5" t="n"/>
      <c r="HN3749" s="5" t="n"/>
      <c r="HO3749" s="5" t="n"/>
      <c r="HP3749" s="5" t="n"/>
      <c r="HQ3749" s="5" t="n"/>
      <c r="HR3749" s="5" t="n"/>
      <c r="HS3749" s="5" t="n"/>
    </row>
    <row r="3750">
      <c r="C3750" s="2" t="n"/>
      <c r="G3750" s="480" t="n"/>
      <c r="H3750" s="2" t="n"/>
      <c r="I3750" s="2" t="n"/>
      <c r="K3750" s="480" t="n"/>
      <c r="L3750" s="480" t="n"/>
      <c r="M3750" s="480" t="n"/>
      <c r="N3750" s="490" t="n"/>
      <c r="O3750" s="398" t="n"/>
      <c r="HM3750" s="5" t="n"/>
      <c r="HN3750" s="5" t="n"/>
      <c r="HO3750" s="5" t="n"/>
      <c r="HP3750" s="5" t="n"/>
      <c r="HQ3750" s="5" t="n"/>
      <c r="HR3750" s="5" t="n"/>
      <c r="HS3750" s="5" t="n"/>
    </row>
    <row r="3751">
      <c r="C3751" s="2" t="n"/>
      <c r="G3751" s="480" t="n"/>
      <c r="H3751" s="2" t="n"/>
      <c r="I3751" s="2" t="n"/>
      <c r="K3751" s="480" t="n"/>
      <c r="L3751" s="480" t="n"/>
      <c r="M3751" s="480" t="n"/>
      <c r="N3751" s="490" t="n"/>
      <c r="O3751" s="398" t="n"/>
      <c r="HM3751" s="5" t="n"/>
      <c r="HN3751" s="5" t="n"/>
      <c r="HO3751" s="5" t="n"/>
      <c r="HP3751" s="5" t="n"/>
      <c r="HQ3751" s="5" t="n"/>
      <c r="HR3751" s="5" t="n"/>
      <c r="HS3751" s="5" t="n"/>
    </row>
    <row r="3752">
      <c r="C3752" s="2" t="n"/>
      <c r="G3752" s="480" t="n"/>
      <c r="H3752" s="2" t="n"/>
      <c r="I3752" s="2" t="n"/>
      <c r="K3752" s="480" t="n"/>
      <c r="L3752" s="480" t="n"/>
      <c r="M3752" s="480" t="n"/>
      <c r="N3752" s="490" t="n"/>
      <c r="O3752" s="398" t="n"/>
      <c r="HM3752" s="5" t="n"/>
      <c r="HN3752" s="5" t="n"/>
      <c r="HO3752" s="5" t="n"/>
      <c r="HP3752" s="5" t="n"/>
      <c r="HQ3752" s="5" t="n"/>
      <c r="HR3752" s="5" t="n"/>
      <c r="HS3752" s="5" t="n"/>
    </row>
    <row r="3753">
      <c r="C3753" s="2" t="n"/>
      <c r="G3753" s="480" t="n"/>
      <c r="H3753" s="2" t="n"/>
      <c r="I3753" s="2" t="n"/>
      <c r="K3753" s="480" t="n"/>
      <c r="L3753" s="480" t="n"/>
      <c r="M3753" s="480" t="n"/>
      <c r="N3753" s="490" t="n"/>
      <c r="O3753" s="398" t="n"/>
      <c r="HM3753" s="5" t="n"/>
      <c r="HN3753" s="5" t="n"/>
      <c r="HO3753" s="5" t="n"/>
      <c r="HP3753" s="5" t="n"/>
      <c r="HQ3753" s="5" t="n"/>
      <c r="HR3753" s="5" t="n"/>
      <c r="HS3753" s="5" t="n"/>
    </row>
    <row r="3754">
      <c r="C3754" s="2" t="n"/>
      <c r="G3754" s="480" t="n"/>
      <c r="H3754" s="2" t="n"/>
      <c r="I3754" s="2" t="n"/>
      <c r="K3754" s="480" t="n"/>
      <c r="L3754" s="480" t="n"/>
      <c r="M3754" s="480" t="n"/>
      <c r="N3754" s="490" t="n"/>
      <c r="O3754" s="398" t="n"/>
      <c r="HM3754" s="5" t="n"/>
      <c r="HN3754" s="5" t="n"/>
      <c r="HO3754" s="5" t="n"/>
      <c r="HP3754" s="5" t="n"/>
      <c r="HQ3754" s="5" t="n"/>
      <c r="HR3754" s="5" t="n"/>
      <c r="HS3754" s="5" t="n"/>
    </row>
    <row r="3755">
      <c r="C3755" s="2" t="n"/>
      <c r="G3755" s="480" t="n"/>
      <c r="H3755" s="2" t="n"/>
      <c r="I3755" s="2" t="n"/>
      <c r="K3755" s="480" t="n"/>
      <c r="L3755" s="480" t="n"/>
      <c r="M3755" s="480" t="n"/>
      <c r="N3755" s="490" t="n"/>
      <c r="O3755" s="398" t="n"/>
      <c r="HM3755" s="5" t="n"/>
      <c r="HN3755" s="5" t="n"/>
      <c r="HO3755" s="5" t="n"/>
      <c r="HP3755" s="5" t="n"/>
      <c r="HQ3755" s="5" t="n"/>
      <c r="HR3755" s="5" t="n"/>
      <c r="HS3755" s="5" t="n"/>
    </row>
    <row r="3756">
      <c r="C3756" s="2" t="n"/>
      <c r="G3756" s="480" t="n"/>
      <c r="H3756" s="2" t="n"/>
      <c r="I3756" s="2" t="n"/>
      <c r="K3756" s="480" t="n"/>
      <c r="L3756" s="480" t="n"/>
      <c r="M3756" s="480" t="n"/>
      <c r="N3756" s="490" t="n"/>
      <c r="O3756" s="398" t="n"/>
      <c r="HM3756" s="5" t="n"/>
      <c r="HN3756" s="5" t="n"/>
      <c r="HO3756" s="5" t="n"/>
      <c r="HP3756" s="5" t="n"/>
      <c r="HQ3756" s="5" t="n"/>
      <c r="HR3756" s="5" t="n"/>
      <c r="HS3756" s="5" t="n"/>
    </row>
    <row r="3757">
      <c r="C3757" s="2" t="n"/>
      <c r="G3757" s="480" t="n"/>
      <c r="H3757" s="2" t="n"/>
      <c r="I3757" s="2" t="n"/>
      <c r="K3757" s="480" t="n"/>
      <c r="L3757" s="480" t="n"/>
      <c r="M3757" s="480" t="n"/>
      <c r="N3757" s="490" t="n"/>
      <c r="O3757" s="398" t="n"/>
      <c r="HM3757" s="5" t="n"/>
      <c r="HN3757" s="5" t="n"/>
      <c r="HO3757" s="5" t="n"/>
      <c r="HP3757" s="5" t="n"/>
      <c r="HQ3757" s="5" t="n"/>
      <c r="HR3757" s="5" t="n"/>
      <c r="HS3757" s="5" t="n"/>
    </row>
    <row r="3758">
      <c r="C3758" s="2" t="n"/>
      <c r="G3758" s="480" t="n"/>
      <c r="H3758" s="2" t="n"/>
      <c r="I3758" s="2" t="n"/>
      <c r="K3758" s="480" t="n"/>
      <c r="L3758" s="480" t="n"/>
      <c r="M3758" s="480" t="n"/>
      <c r="N3758" s="490" t="n"/>
      <c r="O3758" s="398" t="n"/>
      <c r="HM3758" s="5" t="n"/>
      <c r="HN3758" s="5" t="n"/>
      <c r="HO3758" s="5" t="n"/>
      <c r="HP3758" s="5" t="n"/>
      <c r="HQ3758" s="5" t="n"/>
      <c r="HR3758" s="5" t="n"/>
      <c r="HS3758" s="5" t="n"/>
    </row>
    <row r="3759">
      <c r="C3759" s="2" t="n"/>
      <c r="G3759" s="480" t="n"/>
      <c r="H3759" s="2" t="n"/>
      <c r="I3759" s="2" t="n"/>
      <c r="K3759" s="480" t="n"/>
      <c r="L3759" s="480" t="n"/>
      <c r="M3759" s="480" t="n"/>
      <c r="N3759" s="490" t="n"/>
      <c r="O3759" s="398" t="n"/>
      <c r="HM3759" s="5" t="n"/>
      <c r="HN3759" s="5" t="n"/>
      <c r="HO3759" s="5" t="n"/>
      <c r="HP3759" s="5" t="n"/>
      <c r="HQ3759" s="5" t="n"/>
      <c r="HR3759" s="5" t="n"/>
      <c r="HS3759" s="5" t="n"/>
    </row>
    <row r="3760">
      <c r="C3760" s="2" t="n"/>
      <c r="G3760" s="480" t="n"/>
      <c r="H3760" s="2" t="n"/>
      <c r="I3760" s="2" t="n"/>
      <c r="K3760" s="480" t="n"/>
      <c r="L3760" s="480" t="n"/>
      <c r="M3760" s="480" t="n"/>
      <c r="N3760" s="490" t="n"/>
      <c r="O3760" s="398" t="n"/>
      <c r="HM3760" s="5" t="n"/>
      <c r="HN3760" s="5" t="n"/>
      <c r="HO3760" s="5" t="n"/>
      <c r="HP3760" s="5" t="n"/>
      <c r="HQ3760" s="5" t="n"/>
      <c r="HR3760" s="5" t="n"/>
      <c r="HS3760" s="5" t="n"/>
    </row>
    <row r="3761">
      <c r="C3761" s="2" t="n"/>
      <c r="G3761" s="480" t="n"/>
      <c r="H3761" s="2" t="n"/>
      <c r="I3761" s="2" t="n"/>
      <c r="K3761" s="480" t="n"/>
      <c r="L3761" s="480" t="n"/>
      <c r="M3761" s="480" t="n"/>
      <c r="N3761" s="490" t="n"/>
      <c r="O3761" s="398" t="n"/>
      <c r="HM3761" s="5" t="n"/>
      <c r="HN3761" s="5" t="n"/>
      <c r="HO3761" s="5" t="n"/>
      <c r="HP3761" s="5" t="n"/>
      <c r="HQ3761" s="5" t="n"/>
      <c r="HR3761" s="5" t="n"/>
      <c r="HS3761" s="5" t="n"/>
    </row>
    <row r="3762">
      <c r="C3762" s="2" t="n"/>
      <c r="G3762" s="480" t="n"/>
      <c r="H3762" s="2" t="n"/>
      <c r="I3762" s="2" t="n"/>
      <c r="K3762" s="480" t="n"/>
      <c r="L3762" s="480" t="n"/>
      <c r="M3762" s="480" t="n"/>
      <c r="N3762" s="490" t="n"/>
      <c r="O3762" s="398" t="n"/>
      <c r="HM3762" s="5" t="n"/>
      <c r="HN3762" s="5" t="n"/>
      <c r="HO3762" s="5" t="n"/>
      <c r="HP3762" s="5" t="n"/>
      <c r="HQ3762" s="5" t="n"/>
      <c r="HR3762" s="5" t="n"/>
      <c r="HS3762" s="5" t="n"/>
    </row>
    <row r="3763">
      <c r="C3763" s="2" t="n"/>
      <c r="G3763" s="480" t="n"/>
      <c r="H3763" s="2" t="n"/>
      <c r="I3763" s="2" t="n"/>
      <c r="K3763" s="480" t="n"/>
      <c r="L3763" s="480" t="n"/>
      <c r="M3763" s="480" t="n"/>
      <c r="N3763" s="490" t="n"/>
      <c r="O3763" s="398" t="n"/>
      <c r="HM3763" s="5" t="n"/>
      <c r="HN3763" s="5" t="n"/>
      <c r="HO3763" s="5" t="n"/>
      <c r="HP3763" s="5" t="n"/>
      <c r="HQ3763" s="5" t="n"/>
      <c r="HR3763" s="5" t="n"/>
      <c r="HS3763" s="5" t="n"/>
    </row>
    <row r="3764">
      <c r="C3764" s="2" t="n"/>
      <c r="G3764" s="480" t="n"/>
      <c r="H3764" s="2" t="n"/>
      <c r="I3764" s="2" t="n"/>
      <c r="K3764" s="480" t="n"/>
      <c r="L3764" s="480" t="n"/>
      <c r="M3764" s="480" t="n"/>
      <c r="N3764" s="490" t="n"/>
      <c r="O3764" s="398" t="n"/>
      <c r="HM3764" s="5" t="n"/>
      <c r="HN3764" s="5" t="n"/>
      <c r="HO3764" s="5" t="n"/>
      <c r="HP3764" s="5" t="n"/>
      <c r="HQ3764" s="5" t="n"/>
      <c r="HR3764" s="5" t="n"/>
      <c r="HS3764" s="5" t="n"/>
    </row>
    <row r="3765">
      <c r="C3765" s="2" t="n"/>
      <c r="G3765" s="480" t="n"/>
      <c r="H3765" s="2" t="n"/>
      <c r="I3765" s="2" t="n"/>
      <c r="K3765" s="480" t="n"/>
      <c r="L3765" s="480" t="n"/>
      <c r="M3765" s="480" t="n"/>
      <c r="N3765" s="490" t="n"/>
      <c r="O3765" s="398" t="n"/>
      <c r="HM3765" s="5" t="n"/>
      <c r="HN3765" s="5" t="n"/>
      <c r="HO3765" s="5" t="n"/>
      <c r="HP3765" s="5" t="n"/>
      <c r="HQ3765" s="5" t="n"/>
      <c r="HR3765" s="5" t="n"/>
      <c r="HS3765" s="5" t="n"/>
    </row>
    <row r="3766">
      <c r="C3766" s="2" t="n"/>
      <c r="G3766" s="480" t="n"/>
      <c r="H3766" s="2" t="n"/>
      <c r="I3766" s="2" t="n"/>
      <c r="K3766" s="480" t="n"/>
      <c r="L3766" s="480" t="n"/>
      <c r="M3766" s="480" t="n"/>
      <c r="N3766" s="490" t="n"/>
      <c r="O3766" s="398" t="n"/>
      <c r="HM3766" s="5" t="n"/>
      <c r="HN3766" s="5" t="n"/>
      <c r="HO3766" s="5" t="n"/>
      <c r="HP3766" s="5" t="n"/>
      <c r="HQ3766" s="5" t="n"/>
      <c r="HR3766" s="5" t="n"/>
      <c r="HS3766" s="5" t="n"/>
    </row>
    <row r="3767">
      <c r="C3767" s="2" t="n"/>
      <c r="G3767" s="480" t="n"/>
      <c r="H3767" s="2" t="n"/>
      <c r="I3767" s="2" t="n"/>
      <c r="K3767" s="480" t="n"/>
      <c r="L3767" s="480" t="n"/>
      <c r="M3767" s="480" t="n"/>
      <c r="N3767" s="490" t="n"/>
      <c r="O3767" s="398" t="n"/>
      <c r="HM3767" s="5" t="n"/>
      <c r="HN3767" s="5" t="n"/>
      <c r="HO3767" s="5" t="n"/>
      <c r="HP3767" s="5" t="n"/>
      <c r="HQ3767" s="5" t="n"/>
      <c r="HR3767" s="5" t="n"/>
      <c r="HS3767" s="5" t="n"/>
    </row>
    <row r="3768">
      <c r="C3768" s="2" t="n"/>
      <c r="G3768" s="480" t="n"/>
      <c r="H3768" s="2" t="n"/>
      <c r="I3768" s="2" t="n"/>
      <c r="K3768" s="480" t="n"/>
      <c r="L3768" s="480" t="n"/>
      <c r="M3768" s="480" t="n"/>
      <c r="N3768" s="490" t="n"/>
      <c r="O3768" s="398" t="n"/>
      <c r="HM3768" s="5" t="n"/>
      <c r="HN3768" s="5" t="n"/>
      <c r="HO3768" s="5" t="n"/>
      <c r="HP3768" s="5" t="n"/>
      <c r="HQ3768" s="5" t="n"/>
      <c r="HR3768" s="5" t="n"/>
      <c r="HS3768" s="5" t="n"/>
    </row>
    <row r="3769">
      <c r="C3769" s="2" t="n"/>
      <c r="G3769" s="480" t="n"/>
      <c r="H3769" s="2" t="n"/>
      <c r="I3769" s="2" t="n"/>
      <c r="K3769" s="480" t="n"/>
      <c r="L3769" s="480" t="n"/>
      <c r="M3769" s="480" t="n"/>
      <c r="N3769" s="490" t="n"/>
      <c r="O3769" s="398" t="n"/>
      <c r="HM3769" s="5" t="n"/>
      <c r="HN3769" s="5" t="n"/>
      <c r="HO3769" s="5" t="n"/>
      <c r="HP3769" s="5" t="n"/>
      <c r="HQ3769" s="5" t="n"/>
      <c r="HR3769" s="5" t="n"/>
      <c r="HS3769" s="5" t="n"/>
    </row>
    <row r="3770">
      <c r="C3770" s="2" t="n"/>
      <c r="G3770" s="480" t="n"/>
      <c r="H3770" s="2" t="n"/>
      <c r="I3770" s="2" t="n"/>
      <c r="K3770" s="480" t="n"/>
      <c r="L3770" s="480" t="n"/>
      <c r="M3770" s="480" t="n"/>
      <c r="N3770" s="490" t="n"/>
      <c r="O3770" s="398" t="n"/>
      <c r="HM3770" s="5" t="n"/>
      <c r="HN3770" s="5" t="n"/>
      <c r="HO3770" s="5" t="n"/>
      <c r="HP3770" s="5" t="n"/>
      <c r="HQ3770" s="5" t="n"/>
      <c r="HR3770" s="5" t="n"/>
      <c r="HS3770" s="5" t="n"/>
    </row>
    <row r="3771">
      <c r="C3771" s="2" t="n"/>
      <c r="G3771" s="480" t="n"/>
      <c r="H3771" s="2" t="n"/>
      <c r="I3771" s="2" t="n"/>
      <c r="K3771" s="480" t="n"/>
      <c r="L3771" s="480" t="n"/>
      <c r="M3771" s="480" t="n"/>
      <c r="N3771" s="490" t="n"/>
      <c r="O3771" s="398" t="n"/>
      <c r="HM3771" s="5" t="n"/>
      <c r="HN3771" s="5" t="n"/>
      <c r="HO3771" s="5" t="n"/>
      <c r="HP3771" s="5" t="n"/>
      <c r="HQ3771" s="5" t="n"/>
      <c r="HR3771" s="5" t="n"/>
      <c r="HS3771" s="5" t="n"/>
    </row>
    <row r="3772">
      <c r="C3772" s="2" t="n"/>
      <c r="G3772" s="480" t="n"/>
      <c r="H3772" s="2" t="n"/>
      <c r="I3772" s="2" t="n"/>
      <c r="K3772" s="480" t="n"/>
      <c r="L3772" s="480" t="n"/>
      <c r="M3772" s="480" t="n"/>
      <c r="N3772" s="490" t="n"/>
      <c r="O3772" s="398" t="n"/>
      <c r="HM3772" s="5" t="n"/>
      <c r="HN3772" s="5" t="n"/>
      <c r="HO3772" s="5" t="n"/>
      <c r="HP3772" s="5" t="n"/>
      <c r="HQ3772" s="5" t="n"/>
      <c r="HR3772" s="5" t="n"/>
      <c r="HS3772" s="5" t="n"/>
    </row>
    <row r="3773">
      <c r="C3773" s="2" t="n"/>
      <c r="G3773" s="480" t="n"/>
      <c r="H3773" s="2" t="n"/>
      <c r="I3773" s="2" t="n"/>
      <c r="K3773" s="480" t="n"/>
      <c r="L3773" s="480" t="n"/>
      <c r="M3773" s="480" t="n"/>
      <c r="N3773" s="490" t="n"/>
      <c r="O3773" s="398" t="n"/>
      <c r="HM3773" s="5" t="n"/>
      <c r="HN3773" s="5" t="n"/>
      <c r="HO3773" s="5" t="n"/>
      <c r="HP3773" s="5" t="n"/>
      <c r="HQ3773" s="5" t="n"/>
      <c r="HR3773" s="5" t="n"/>
      <c r="HS3773" s="5" t="n"/>
    </row>
    <row r="3774">
      <c r="C3774" s="2" t="n"/>
      <c r="G3774" s="480" t="n"/>
      <c r="H3774" s="2" t="n"/>
      <c r="I3774" s="2" t="n"/>
      <c r="K3774" s="480" t="n"/>
      <c r="L3774" s="480" t="n"/>
      <c r="M3774" s="480" t="n"/>
      <c r="N3774" s="490" t="n"/>
      <c r="O3774" s="398" t="n"/>
      <c r="HM3774" s="5" t="n"/>
      <c r="HN3774" s="5" t="n"/>
      <c r="HO3774" s="5" t="n"/>
      <c r="HP3774" s="5" t="n"/>
      <c r="HQ3774" s="5" t="n"/>
      <c r="HR3774" s="5" t="n"/>
      <c r="HS3774" s="5" t="n"/>
    </row>
    <row r="3775">
      <c r="C3775" s="2" t="n"/>
      <c r="G3775" s="480" t="n"/>
      <c r="H3775" s="2" t="n"/>
      <c r="I3775" s="2" t="n"/>
      <c r="K3775" s="480" t="n"/>
      <c r="L3775" s="480" t="n"/>
      <c r="M3775" s="480" t="n"/>
      <c r="N3775" s="490" t="n"/>
      <c r="O3775" s="398" t="n"/>
      <c r="HM3775" s="5" t="n"/>
      <c r="HN3775" s="5" t="n"/>
      <c r="HO3775" s="5" t="n"/>
      <c r="HP3775" s="5" t="n"/>
      <c r="HQ3775" s="5" t="n"/>
      <c r="HR3775" s="5" t="n"/>
      <c r="HS3775" s="5" t="n"/>
    </row>
    <row r="3776">
      <c r="C3776" s="2" t="n"/>
      <c r="G3776" s="480" t="n"/>
      <c r="H3776" s="2" t="n"/>
      <c r="I3776" s="2" t="n"/>
      <c r="K3776" s="480" t="n"/>
      <c r="L3776" s="480" t="n"/>
      <c r="M3776" s="480" t="n"/>
      <c r="N3776" s="490" t="n"/>
      <c r="O3776" s="398" t="n"/>
      <c r="HM3776" s="5" t="n"/>
      <c r="HN3776" s="5" t="n"/>
      <c r="HO3776" s="5" t="n"/>
      <c r="HP3776" s="5" t="n"/>
      <c r="HQ3776" s="5" t="n"/>
      <c r="HR3776" s="5" t="n"/>
      <c r="HS3776" s="5" t="n"/>
    </row>
    <row r="3777">
      <c r="C3777" s="2" t="n"/>
      <c r="G3777" s="480" t="n"/>
      <c r="H3777" s="2" t="n"/>
      <c r="I3777" s="2" t="n"/>
      <c r="K3777" s="480" t="n"/>
      <c r="L3777" s="480" t="n"/>
      <c r="M3777" s="480" t="n"/>
      <c r="N3777" s="490" t="n"/>
      <c r="O3777" s="398" t="n"/>
      <c r="HM3777" s="5" t="n"/>
      <c r="HN3777" s="5" t="n"/>
      <c r="HO3777" s="5" t="n"/>
      <c r="HP3777" s="5" t="n"/>
      <c r="HQ3777" s="5" t="n"/>
      <c r="HR3777" s="5" t="n"/>
      <c r="HS3777" s="5" t="n"/>
    </row>
    <row r="3778">
      <c r="C3778" s="2" t="n"/>
      <c r="G3778" s="480" t="n"/>
      <c r="H3778" s="2" t="n"/>
      <c r="I3778" s="2" t="n"/>
      <c r="K3778" s="480" t="n"/>
      <c r="L3778" s="480" t="n"/>
      <c r="M3778" s="480" t="n"/>
      <c r="N3778" s="490" t="n"/>
      <c r="O3778" s="398" t="n"/>
      <c r="HM3778" s="5" t="n"/>
      <c r="HN3778" s="5" t="n"/>
      <c r="HO3778" s="5" t="n"/>
      <c r="HP3778" s="5" t="n"/>
      <c r="HQ3778" s="5" t="n"/>
      <c r="HR3778" s="5" t="n"/>
      <c r="HS3778" s="5" t="n"/>
    </row>
    <row r="3779">
      <c r="C3779" s="2" t="n"/>
      <c r="G3779" s="480" t="n"/>
      <c r="H3779" s="2" t="n"/>
      <c r="I3779" s="2" t="n"/>
      <c r="K3779" s="480" t="n"/>
      <c r="L3779" s="480" t="n"/>
      <c r="M3779" s="480" t="n"/>
      <c r="N3779" s="490" t="n"/>
      <c r="O3779" s="398" t="n"/>
      <c r="HM3779" s="5" t="n"/>
      <c r="HN3779" s="5" t="n"/>
      <c r="HO3779" s="5" t="n"/>
      <c r="HP3779" s="5" t="n"/>
      <c r="HQ3779" s="5" t="n"/>
      <c r="HR3779" s="5" t="n"/>
      <c r="HS3779" s="5" t="n"/>
    </row>
    <row r="3780">
      <c r="C3780" s="2" t="n"/>
      <c r="G3780" s="480" t="n"/>
      <c r="H3780" s="2" t="n"/>
      <c r="I3780" s="2" t="n"/>
      <c r="K3780" s="480" t="n"/>
      <c r="L3780" s="480" t="n"/>
      <c r="M3780" s="480" t="n"/>
      <c r="N3780" s="490" t="n"/>
      <c r="O3780" s="398" t="n"/>
      <c r="HM3780" s="5" t="n"/>
      <c r="HN3780" s="5" t="n"/>
      <c r="HO3780" s="5" t="n"/>
      <c r="HP3780" s="5" t="n"/>
      <c r="HQ3780" s="5" t="n"/>
      <c r="HR3780" s="5" t="n"/>
      <c r="HS3780" s="5" t="n"/>
    </row>
    <row r="3781">
      <c r="C3781" s="2" t="n"/>
      <c r="G3781" s="480" t="n"/>
      <c r="H3781" s="2" t="n"/>
      <c r="I3781" s="2" t="n"/>
      <c r="K3781" s="480" t="n"/>
      <c r="L3781" s="480" t="n"/>
      <c r="M3781" s="480" t="n"/>
      <c r="N3781" s="490" t="n"/>
      <c r="O3781" s="398" t="n"/>
      <c r="HM3781" s="5" t="n"/>
      <c r="HN3781" s="5" t="n"/>
      <c r="HO3781" s="5" t="n"/>
      <c r="HP3781" s="5" t="n"/>
      <c r="HQ3781" s="5" t="n"/>
      <c r="HR3781" s="5" t="n"/>
      <c r="HS3781" s="5" t="n"/>
    </row>
    <row r="3782">
      <c r="C3782" s="2" t="n"/>
      <c r="G3782" s="480" t="n"/>
      <c r="H3782" s="2" t="n"/>
      <c r="I3782" s="2" t="n"/>
      <c r="K3782" s="480" t="n"/>
      <c r="L3782" s="480" t="n"/>
      <c r="M3782" s="480" t="n"/>
      <c r="N3782" s="490" t="n"/>
      <c r="O3782" s="398" t="n"/>
      <c r="HM3782" s="5" t="n"/>
      <c r="HN3782" s="5" t="n"/>
      <c r="HO3782" s="5" t="n"/>
      <c r="HP3782" s="5" t="n"/>
      <c r="HQ3782" s="5" t="n"/>
      <c r="HR3782" s="5" t="n"/>
      <c r="HS3782" s="5" t="n"/>
    </row>
    <row r="3783">
      <c r="C3783" s="2" t="n"/>
      <c r="G3783" s="480" t="n"/>
      <c r="H3783" s="2" t="n"/>
      <c r="I3783" s="2" t="n"/>
      <c r="K3783" s="480" t="n"/>
      <c r="L3783" s="480" t="n"/>
      <c r="M3783" s="480" t="n"/>
      <c r="N3783" s="490" t="n"/>
      <c r="O3783" s="398" t="n"/>
      <c r="HM3783" s="5" t="n"/>
      <c r="HN3783" s="5" t="n"/>
      <c r="HO3783" s="5" t="n"/>
      <c r="HP3783" s="5" t="n"/>
      <c r="HQ3783" s="5" t="n"/>
      <c r="HR3783" s="5" t="n"/>
      <c r="HS3783" s="5" t="n"/>
    </row>
    <row r="3784">
      <c r="C3784" s="2" t="n"/>
      <c r="G3784" s="480" t="n"/>
      <c r="H3784" s="2" t="n"/>
      <c r="I3784" s="2" t="n"/>
      <c r="K3784" s="480" t="n"/>
      <c r="L3784" s="480" t="n"/>
      <c r="M3784" s="480" t="n"/>
      <c r="N3784" s="490" t="n"/>
      <c r="O3784" s="398" t="n"/>
      <c r="HM3784" s="5" t="n"/>
      <c r="HN3784" s="5" t="n"/>
      <c r="HO3784" s="5" t="n"/>
      <c r="HP3784" s="5" t="n"/>
      <c r="HQ3784" s="5" t="n"/>
      <c r="HR3784" s="5" t="n"/>
      <c r="HS3784" s="5" t="n"/>
    </row>
    <row r="3785">
      <c r="C3785" s="2" t="n"/>
      <c r="G3785" s="480" t="n"/>
      <c r="H3785" s="2" t="n"/>
      <c r="I3785" s="2" t="n"/>
      <c r="K3785" s="480" t="n"/>
      <c r="L3785" s="480" t="n"/>
      <c r="M3785" s="480" t="n"/>
      <c r="N3785" s="490" t="n"/>
      <c r="O3785" s="398" t="n"/>
      <c r="HM3785" s="5" t="n"/>
      <c r="HN3785" s="5" t="n"/>
      <c r="HO3785" s="5" t="n"/>
      <c r="HP3785" s="5" t="n"/>
      <c r="HQ3785" s="5" t="n"/>
      <c r="HR3785" s="5" t="n"/>
      <c r="HS3785" s="5" t="n"/>
    </row>
    <row r="3786">
      <c r="C3786" s="2" t="n"/>
      <c r="G3786" s="480" t="n"/>
      <c r="H3786" s="2" t="n"/>
      <c r="I3786" s="2" t="n"/>
      <c r="K3786" s="480" t="n"/>
      <c r="L3786" s="480" t="n"/>
      <c r="M3786" s="480" t="n"/>
      <c r="N3786" s="490" t="n"/>
      <c r="O3786" s="398" t="n"/>
      <c r="HM3786" s="5" t="n"/>
      <c r="HN3786" s="5" t="n"/>
      <c r="HO3786" s="5" t="n"/>
      <c r="HP3786" s="5" t="n"/>
      <c r="HQ3786" s="5" t="n"/>
      <c r="HR3786" s="5" t="n"/>
      <c r="HS3786" s="5" t="n"/>
    </row>
    <row r="3787">
      <c r="C3787" s="2" t="n"/>
      <c r="G3787" s="480" t="n"/>
      <c r="H3787" s="2" t="n"/>
      <c r="I3787" s="2" t="n"/>
      <c r="K3787" s="480" t="n"/>
      <c r="L3787" s="480" t="n"/>
      <c r="M3787" s="480" t="n"/>
      <c r="N3787" s="490" t="n"/>
      <c r="O3787" s="398" t="n"/>
      <c r="HM3787" s="5" t="n"/>
      <c r="HN3787" s="5" t="n"/>
      <c r="HO3787" s="5" t="n"/>
      <c r="HP3787" s="5" t="n"/>
      <c r="HQ3787" s="5" t="n"/>
      <c r="HR3787" s="5" t="n"/>
      <c r="HS3787" s="5" t="n"/>
    </row>
    <row r="3788">
      <c r="C3788" s="2" t="n"/>
      <c r="G3788" s="480" t="n"/>
      <c r="H3788" s="2" t="n"/>
      <c r="I3788" s="2" t="n"/>
      <c r="K3788" s="480" t="n"/>
      <c r="L3788" s="480" t="n"/>
      <c r="M3788" s="480" t="n"/>
      <c r="N3788" s="490" t="n"/>
      <c r="O3788" s="398" t="n"/>
      <c r="HM3788" s="5" t="n"/>
      <c r="HN3788" s="5" t="n"/>
      <c r="HO3788" s="5" t="n"/>
      <c r="HP3788" s="5" t="n"/>
      <c r="HQ3788" s="5" t="n"/>
      <c r="HR3788" s="5" t="n"/>
      <c r="HS3788" s="5" t="n"/>
    </row>
    <row r="3789">
      <c r="C3789" s="2" t="n"/>
      <c r="G3789" s="480" t="n"/>
      <c r="H3789" s="2" t="n"/>
      <c r="I3789" s="2" t="n"/>
      <c r="K3789" s="480" t="n"/>
      <c r="L3789" s="480" t="n"/>
      <c r="M3789" s="480" t="n"/>
      <c r="N3789" s="490" t="n"/>
      <c r="O3789" s="398" t="n"/>
      <c r="HM3789" s="5" t="n"/>
      <c r="HN3789" s="5" t="n"/>
      <c r="HO3789" s="5" t="n"/>
      <c r="HP3789" s="5" t="n"/>
      <c r="HQ3789" s="5" t="n"/>
      <c r="HR3789" s="5" t="n"/>
      <c r="HS3789" s="5" t="n"/>
    </row>
    <row r="3790">
      <c r="C3790" s="2" t="n"/>
      <c r="G3790" s="480" t="n"/>
      <c r="H3790" s="2" t="n"/>
      <c r="I3790" s="2" t="n"/>
      <c r="K3790" s="480" t="n"/>
      <c r="L3790" s="480" t="n"/>
      <c r="M3790" s="480" t="n"/>
      <c r="N3790" s="490" t="n"/>
      <c r="O3790" s="398" t="n"/>
      <c r="HM3790" s="5" t="n"/>
      <c r="HN3790" s="5" t="n"/>
      <c r="HO3790" s="5" t="n"/>
      <c r="HP3790" s="5" t="n"/>
      <c r="HQ3790" s="5" t="n"/>
      <c r="HR3790" s="5" t="n"/>
      <c r="HS3790" s="5" t="n"/>
    </row>
    <row r="3791">
      <c r="C3791" s="2" t="n"/>
      <c r="G3791" s="480" t="n"/>
      <c r="H3791" s="2" t="n"/>
      <c r="I3791" s="2" t="n"/>
      <c r="K3791" s="480" t="n"/>
      <c r="L3791" s="480" t="n"/>
      <c r="M3791" s="480" t="n"/>
      <c r="N3791" s="490" t="n"/>
      <c r="O3791" s="398" t="n"/>
      <c r="HM3791" s="5" t="n"/>
      <c r="HN3791" s="5" t="n"/>
      <c r="HO3791" s="5" t="n"/>
      <c r="HP3791" s="5" t="n"/>
      <c r="HQ3791" s="5" t="n"/>
      <c r="HR3791" s="5" t="n"/>
      <c r="HS3791" s="5" t="n"/>
    </row>
    <row r="3792">
      <c r="C3792" s="2" t="n"/>
      <c r="G3792" s="480" t="n"/>
      <c r="H3792" s="2" t="n"/>
      <c r="I3792" s="2" t="n"/>
      <c r="K3792" s="480" t="n"/>
      <c r="L3792" s="480" t="n"/>
      <c r="M3792" s="480" t="n"/>
      <c r="N3792" s="490" t="n"/>
      <c r="O3792" s="398" t="n"/>
      <c r="HM3792" s="5" t="n"/>
      <c r="HN3792" s="5" t="n"/>
      <c r="HO3792" s="5" t="n"/>
      <c r="HP3792" s="5" t="n"/>
      <c r="HQ3792" s="5" t="n"/>
      <c r="HR3792" s="5" t="n"/>
      <c r="HS3792" s="5" t="n"/>
    </row>
    <row r="3793">
      <c r="C3793" s="2" t="n"/>
      <c r="G3793" s="480" t="n"/>
      <c r="H3793" s="2" t="n"/>
      <c r="I3793" s="2" t="n"/>
      <c r="K3793" s="480" t="n"/>
      <c r="L3793" s="480" t="n"/>
      <c r="M3793" s="480" t="n"/>
      <c r="N3793" s="490" t="n"/>
      <c r="O3793" s="398" t="n"/>
      <c r="HM3793" s="5" t="n"/>
      <c r="HN3793" s="5" t="n"/>
      <c r="HO3793" s="5" t="n"/>
      <c r="HP3793" s="5" t="n"/>
      <c r="HQ3793" s="5" t="n"/>
      <c r="HR3793" s="5" t="n"/>
      <c r="HS3793" s="5" t="n"/>
    </row>
    <row r="3794">
      <c r="C3794" s="2" t="n"/>
      <c r="G3794" s="480" t="n"/>
      <c r="H3794" s="2" t="n"/>
      <c r="I3794" s="2" t="n"/>
      <c r="K3794" s="480" t="n"/>
      <c r="L3794" s="480" t="n"/>
      <c r="M3794" s="480" t="n"/>
      <c r="N3794" s="490" t="n"/>
      <c r="O3794" s="398" t="n"/>
      <c r="HM3794" s="5" t="n"/>
      <c r="HN3794" s="5" t="n"/>
      <c r="HO3794" s="5" t="n"/>
      <c r="HP3794" s="5" t="n"/>
      <c r="HQ3794" s="5" t="n"/>
      <c r="HR3794" s="5" t="n"/>
      <c r="HS3794" s="5" t="n"/>
    </row>
    <row r="3795">
      <c r="C3795" s="2" t="n"/>
      <c r="G3795" s="480" t="n"/>
      <c r="H3795" s="2" t="n"/>
      <c r="I3795" s="2" t="n"/>
      <c r="K3795" s="480" t="n"/>
      <c r="L3795" s="480" t="n"/>
      <c r="M3795" s="480" t="n"/>
      <c r="N3795" s="490" t="n"/>
      <c r="O3795" s="398" t="n"/>
      <c r="HM3795" s="5" t="n"/>
      <c r="HN3795" s="5" t="n"/>
      <c r="HO3795" s="5" t="n"/>
      <c r="HP3795" s="5" t="n"/>
      <c r="HQ3795" s="5" t="n"/>
      <c r="HR3795" s="5" t="n"/>
      <c r="HS3795" s="5" t="n"/>
    </row>
    <row r="3796">
      <c r="C3796" s="2" t="n"/>
      <c r="G3796" s="480" t="n"/>
      <c r="H3796" s="2" t="n"/>
      <c r="I3796" s="2" t="n"/>
      <c r="K3796" s="480" t="n"/>
      <c r="L3796" s="480" t="n"/>
      <c r="M3796" s="480" t="n"/>
      <c r="N3796" s="490" t="n"/>
      <c r="O3796" s="398" t="n"/>
      <c r="HM3796" s="5" t="n"/>
      <c r="HN3796" s="5" t="n"/>
      <c r="HO3796" s="5" t="n"/>
      <c r="HP3796" s="5" t="n"/>
      <c r="HQ3796" s="5" t="n"/>
      <c r="HR3796" s="5" t="n"/>
      <c r="HS3796" s="5" t="n"/>
    </row>
    <row r="3797">
      <c r="C3797" s="2" t="n"/>
      <c r="G3797" s="480" t="n"/>
      <c r="H3797" s="2" t="n"/>
      <c r="I3797" s="2" t="n"/>
      <c r="K3797" s="480" t="n"/>
      <c r="L3797" s="480" t="n"/>
      <c r="M3797" s="480" t="n"/>
      <c r="N3797" s="490" t="n"/>
      <c r="O3797" s="398" t="n"/>
      <c r="HM3797" s="5" t="n"/>
      <c r="HN3797" s="5" t="n"/>
      <c r="HO3797" s="5" t="n"/>
      <c r="HP3797" s="5" t="n"/>
      <c r="HQ3797" s="5" t="n"/>
      <c r="HR3797" s="5" t="n"/>
      <c r="HS3797" s="5" t="n"/>
    </row>
    <row r="3798">
      <c r="C3798" s="2" t="n"/>
      <c r="G3798" s="480" t="n"/>
      <c r="H3798" s="2" t="n"/>
      <c r="I3798" s="2" t="n"/>
      <c r="K3798" s="480" t="n"/>
      <c r="L3798" s="480" t="n"/>
      <c r="M3798" s="480" t="n"/>
      <c r="N3798" s="490" t="n"/>
      <c r="O3798" s="398" t="n"/>
      <c r="HM3798" s="5" t="n"/>
      <c r="HN3798" s="5" t="n"/>
      <c r="HO3798" s="5" t="n"/>
      <c r="HP3798" s="5" t="n"/>
      <c r="HQ3798" s="5" t="n"/>
      <c r="HR3798" s="5" t="n"/>
      <c r="HS3798" s="5" t="n"/>
    </row>
    <row r="3799">
      <c r="C3799" s="2" t="n"/>
      <c r="G3799" s="480" t="n"/>
      <c r="H3799" s="2" t="n"/>
      <c r="I3799" s="2" t="n"/>
      <c r="K3799" s="480" t="n"/>
      <c r="L3799" s="480" t="n"/>
      <c r="M3799" s="480" t="n"/>
      <c r="N3799" s="490" t="n"/>
      <c r="O3799" s="398" t="n"/>
      <c r="HM3799" s="5" t="n"/>
      <c r="HN3799" s="5" t="n"/>
      <c r="HO3799" s="5" t="n"/>
      <c r="HP3799" s="5" t="n"/>
      <c r="HQ3799" s="5" t="n"/>
      <c r="HR3799" s="5" t="n"/>
      <c r="HS3799" s="5" t="n"/>
    </row>
    <row r="3800">
      <c r="C3800" s="2" t="n"/>
      <c r="G3800" s="480" t="n"/>
      <c r="H3800" s="2" t="n"/>
      <c r="I3800" s="2" t="n"/>
      <c r="K3800" s="480" t="n"/>
      <c r="L3800" s="480" t="n"/>
      <c r="M3800" s="480" t="n"/>
      <c r="N3800" s="490" t="n"/>
      <c r="O3800" s="398" t="n"/>
      <c r="HM3800" s="5" t="n"/>
      <c r="HN3800" s="5" t="n"/>
      <c r="HO3800" s="5" t="n"/>
      <c r="HP3800" s="5" t="n"/>
      <c r="HQ3800" s="5" t="n"/>
      <c r="HR3800" s="5" t="n"/>
      <c r="HS3800" s="5" t="n"/>
    </row>
    <row r="3801">
      <c r="C3801" s="2" t="n"/>
      <c r="G3801" s="480" t="n"/>
      <c r="H3801" s="2" t="n"/>
      <c r="I3801" s="2" t="n"/>
      <c r="K3801" s="480" t="n"/>
      <c r="L3801" s="480" t="n"/>
      <c r="M3801" s="480" t="n"/>
      <c r="N3801" s="490" t="n"/>
      <c r="O3801" s="398" t="n"/>
      <c r="HM3801" s="5" t="n"/>
      <c r="HN3801" s="5" t="n"/>
      <c r="HO3801" s="5" t="n"/>
      <c r="HP3801" s="5" t="n"/>
      <c r="HQ3801" s="5" t="n"/>
      <c r="HR3801" s="5" t="n"/>
      <c r="HS3801" s="5" t="n"/>
    </row>
    <row r="3802">
      <c r="C3802" s="2" t="n"/>
      <c r="G3802" s="480" t="n"/>
      <c r="H3802" s="2" t="n"/>
      <c r="I3802" s="2" t="n"/>
      <c r="K3802" s="480" t="n"/>
      <c r="L3802" s="480" t="n"/>
      <c r="M3802" s="480" t="n"/>
      <c r="N3802" s="490" t="n"/>
      <c r="O3802" s="398" t="n"/>
      <c r="HM3802" s="5" t="n"/>
      <c r="HN3802" s="5" t="n"/>
      <c r="HO3802" s="5" t="n"/>
      <c r="HP3802" s="5" t="n"/>
      <c r="HQ3802" s="5" t="n"/>
      <c r="HR3802" s="5" t="n"/>
      <c r="HS3802" s="5" t="n"/>
    </row>
    <row r="3803">
      <c r="C3803" s="2" t="n"/>
      <c r="G3803" s="480" t="n"/>
      <c r="H3803" s="2" t="n"/>
      <c r="I3803" s="2" t="n"/>
      <c r="K3803" s="480" t="n"/>
      <c r="L3803" s="480" t="n"/>
      <c r="M3803" s="480" t="n"/>
      <c r="N3803" s="490" t="n"/>
      <c r="O3803" s="398" t="n"/>
      <c r="HM3803" s="5" t="n"/>
      <c r="HN3803" s="5" t="n"/>
      <c r="HO3803" s="5" t="n"/>
      <c r="HP3803" s="5" t="n"/>
      <c r="HQ3803" s="5" t="n"/>
      <c r="HR3803" s="5" t="n"/>
      <c r="HS3803" s="5" t="n"/>
    </row>
    <row r="3804">
      <c r="C3804" s="2" t="n"/>
      <c r="G3804" s="480" t="n"/>
      <c r="H3804" s="2" t="n"/>
      <c r="I3804" s="2" t="n"/>
      <c r="K3804" s="480" t="n"/>
      <c r="L3804" s="480" t="n"/>
      <c r="M3804" s="480" t="n"/>
      <c r="N3804" s="490" t="n"/>
      <c r="O3804" s="398" t="n"/>
      <c r="HM3804" s="5" t="n"/>
      <c r="HN3804" s="5" t="n"/>
      <c r="HO3804" s="5" t="n"/>
      <c r="HP3804" s="5" t="n"/>
      <c r="HQ3804" s="5" t="n"/>
      <c r="HR3804" s="5" t="n"/>
      <c r="HS3804" s="5" t="n"/>
    </row>
    <row r="3805">
      <c r="C3805" s="2" t="n"/>
      <c r="G3805" s="480" t="n"/>
      <c r="H3805" s="2" t="n"/>
      <c r="I3805" s="2" t="n"/>
      <c r="K3805" s="480" t="n"/>
      <c r="L3805" s="480" t="n"/>
      <c r="M3805" s="480" t="n"/>
      <c r="N3805" s="490" t="n"/>
      <c r="O3805" s="398" t="n"/>
      <c r="HM3805" s="5" t="n"/>
      <c r="HN3805" s="5" t="n"/>
      <c r="HO3805" s="5" t="n"/>
      <c r="HP3805" s="5" t="n"/>
      <c r="HQ3805" s="5" t="n"/>
      <c r="HR3805" s="5" t="n"/>
      <c r="HS3805" s="5" t="n"/>
    </row>
    <row r="3806">
      <c r="C3806" s="2" t="n"/>
      <c r="G3806" s="480" t="n"/>
      <c r="H3806" s="2" t="n"/>
      <c r="I3806" s="2" t="n"/>
      <c r="K3806" s="480" t="n"/>
      <c r="L3806" s="480" t="n"/>
      <c r="M3806" s="480" t="n"/>
      <c r="N3806" s="490" t="n"/>
      <c r="O3806" s="398" t="n"/>
      <c r="HM3806" s="5" t="n"/>
      <c r="HN3806" s="5" t="n"/>
      <c r="HO3806" s="5" t="n"/>
      <c r="HP3806" s="5" t="n"/>
      <c r="HQ3806" s="5" t="n"/>
      <c r="HR3806" s="5" t="n"/>
      <c r="HS3806" s="5" t="n"/>
    </row>
    <row r="3807">
      <c r="C3807" s="2" t="n"/>
      <c r="G3807" s="480" t="n"/>
      <c r="H3807" s="2" t="n"/>
      <c r="I3807" s="2" t="n"/>
      <c r="K3807" s="480" t="n"/>
      <c r="L3807" s="480" t="n"/>
      <c r="M3807" s="480" t="n"/>
      <c r="N3807" s="490" t="n"/>
      <c r="O3807" s="398" t="n"/>
      <c r="HM3807" s="5" t="n"/>
      <c r="HN3807" s="5" t="n"/>
      <c r="HO3807" s="5" t="n"/>
      <c r="HP3807" s="5" t="n"/>
      <c r="HQ3807" s="5" t="n"/>
      <c r="HR3807" s="5" t="n"/>
      <c r="HS3807" s="5" t="n"/>
    </row>
    <row r="3808">
      <c r="C3808" s="2" t="n"/>
      <c r="G3808" s="480" t="n"/>
      <c r="H3808" s="2" t="n"/>
      <c r="I3808" s="2" t="n"/>
      <c r="K3808" s="480" t="n"/>
      <c r="L3808" s="480" t="n"/>
      <c r="M3808" s="480" t="n"/>
      <c r="N3808" s="490" t="n"/>
      <c r="O3808" s="398" t="n"/>
      <c r="HM3808" s="5" t="n"/>
      <c r="HN3808" s="5" t="n"/>
      <c r="HO3808" s="5" t="n"/>
      <c r="HP3808" s="5" t="n"/>
      <c r="HQ3808" s="5" t="n"/>
      <c r="HR3808" s="5" t="n"/>
      <c r="HS3808" s="5" t="n"/>
    </row>
    <row r="3809">
      <c r="C3809" s="2" t="n"/>
      <c r="G3809" s="480" t="n"/>
      <c r="H3809" s="2" t="n"/>
      <c r="I3809" s="2" t="n"/>
      <c r="K3809" s="480" t="n"/>
      <c r="L3809" s="480" t="n"/>
      <c r="M3809" s="480" t="n"/>
      <c r="N3809" s="490" t="n"/>
      <c r="O3809" s="398" t="n"/>
      <c r="HM3809" s="5" t="n"/>
      <c r="HN3809" s="5" t="n"/>
      <c r="HO3809" s="5" t="n"/>
      <c r="HP3809" s="5" t="n"/>
      <c r="HQ3809" s="5" t="n"/>
      <c r="HR3809" s="5" t="n"/>
      <c r="HS3809" s="5" t="n"/>
    </row>
    <row r="3810">
      <c r="C3810" s="2" t="n"/>
      <c r="G3810" s="480" t="n"/>
      <c r="H3810" s="2" t="n"/>
      <c r="I3810" s="2" t="n"/>
      <c r="K3810" s="480" t="n"/>
      <c r="L3810" s="480" t="n"/>
      <c r="M3810" s="480" t="n"/>
      <c r="N3810" s="490" t="n"/>
      <c r="O3810" s="398" t="n"/>
      <c r="HM3810" s="5" t="n"/>
      <c r="HN3810" s="5" t="n"/>
      <c r="HO3810" s="5" t="n"/>
      <c r="HP3810" s="5" t="n"/>
      <c r="HQ3810" s="5" t="n"/>
      <c r="HR3810" s="5" t="n"/>
      <c r="HS3810" s="5" t="n"/>
    </row>
    <row r="3811">
      <c r="C3811" s="2" t="n"/>
      <c r="G3811" s="480" t="n"/>
      <c r="H3811" s="2" t="n"/>
      <c r="I3811" s="2" t="n"/>
      <c r="K3811" s="480" t="n"/>
      <c r="L3811" s="480" t="n"/>
      <c r="M3811" s="480" t="n"/>
      <c r="N3811" s="490" t="n"/>
      <c r="O3811" s="398" t="n"/>
      <c r="HM3811" s="5" t="n"/>
      <c r="HN3811" s="5" t="n"/>
      <c r="HO3811" s="5" t="n"/>
      <c r="HP3811" s="5" t="n"/>
      <c r="HQ3811" s="5" t="n"/>
      <c r="HR3811" s="5" t="n"/>
      <c r="HS3811" s="5" t="n"/>
    </row>
    <row r="3812">
      <c r="C3812" s="2" t="n"/>
      <c r="G3812" s="480" t="n"/>
      <c r="H3812" s="2" t="n"/>
      <c r="I3812" s="2" t="n"/>
      <c r="K3812" s="480" t="n"/>
      <c r="L3812" s="480" t="n"/>
      <c r="M3812" s="480" t="n"/>
      <c r="N3812" s="490" t="n"/>
      <c r="O3812" s="398" t="n"/>
      <c r="HM3812" s="5" t="n"/>
      <c r="HN3812" s="5" t="n"/>
      <c r="HO3812" s="5" t="n"/>
      <c r="HP3812" s="5" t="n"/>
      <c r="HQ3812" s="5" t="n"/>
      <c r="HR3812" s="5" t="n"/>
      <c r="HS3812" s="5" t="n"/>
    </row>
    <row r="3813">
      <c r="C3813" s="2" t="n"/>
      <c r="G3813" s="480" t="n"/>
      <c r="H3813" s="2" t="n"/>
      <c r="I3813" s="2" t="n"/>
      <c r="K3813" s="480" t="n"/>
      <c r="L3813" s="480" t="n"/>
      <c r="M3813" s="480" t="n"/>
      <c r="N3813" s="490" t="n"/>
      <c r="O3813" s="398" t="n"/>
      <c r="HM3813" s="5" t="n"/>
      <c r="HN3813" s="5" t="n"/>
      <c r="HO3813" s="5" t="n"/>
      <c r="HP3813" s="5" t="n"/>
      <c r="HQ3813" s="5" t="n"/>
      <c r="HR3813" s="5" t="n"/>
      <c r="HS3813" s="5" t="n"/>
    </row>
    <row r="3814">
      <c r="C3814" s="2" t="n"/>
      <c r="G3814" s="480" t="n"/>
      <c r="H3814" s="2" t="n"/>
      <c r="I3814" s="2" t="n"/>
      <c r="K3814" s="480" t="n"/>
      <c r="L3814" s="480" t="n"/>
      <c r="M3814" s="480" t="n"/>
      <c r="N3814" s="490" t="n"/>
      <c r="O3814" s="398" t="n"/>
      <c r="HM3814" s="5" t="n"/>
      <c r="HN3814" s="5" t="n"/>
      <c r="HO3814" s="5" t="n"/>
      <c r="HP3814" s="5" t="n"/>
      <c r="HQ3814" s="5" t="n"/>
      <c r="HR3814" s="5" t="n"/>
      <c r="HS3814" s="5" t="n"/>
    </row>
    <row r="3815">
      <c r="C3815" s="2" t="n"/>
      <c r="G3815" s="480" t="n"/>
      <c r="H3815" s="2" t="n"/>
      <c r="I3815" s="2" t="n"/>
      <c r="K3815" s="480" t="n"/>
      <c r="L3815" s="480" t="n"/>
      <c r="M3815" s="480" t="n"/>
      <c r="N3815" s="490" t="n"/>
      <c r="O3815" s="398" t="n"/>
      <c r="HM3815" s="5" t="n"/>
      <c r="HN3815" s="5" t="n"/>
      <c r="HO3815" s="5" t="n"/>
      <c r="HP3815" s="5" t="n"/>
      <c r="HQ3815" s="5" t="n"/>
      <c r="HR3815" s="5" t="n"/>
      <c r="HS3815" s="5" t="n"/>
    </row>
    <row r="3816">
      <c r="C3816" s="2" t="n"/>
      <c r="G3816" s="480" t="n"/>
      <c r="H3816" s="2" t="n"/>
      <c r="I3816" s="2" t="n"/>
      <c r="K3816" s="480" t="n"/>
      <c r="L3816" s="480" t="n"/>
      <c r="M3816" s="480" t="n"/>
      <c r="N3816" s="490" t="n"/>
      <c r="O3816" s="398" t="n"/>
      <c r="HM3816" s="5" t="n"/>
      <c r="HN3816" s="5" t="n"/>
      <c r="HO3816" s="5" t="n"/>
      <c r="HP3816" s="5" t="n"/>
      <c r="HQ3816" s="5" t="n"/>
      <c r="HR3816" s="5" t="n"/>
      <c r="HS3816" s="5" t="n"/>
    </row>
    <row r="3817">
      <c r="C3817" s="2" t="n"/>
      <c r="G3817" s="480" t="n"/>
      <c r="H3817" s="2" t="n"/>
      <c r="I3817" s="2" t="n"/>
      <c r="K3817" s="480" t="n"/>
      <c r="L3817" s="480" t="n"/>
      <c r="M3817" s="480" t="n"/>
      <c r="N3817" s="490" t="n"/>
      <c r="O3817" s="398" t="n"/>
      <c r="HM3817" s="5" t="n"/>
      <c r="HN3817" s="5" t="n"/>
      <c r="HO3817" s="5" t="n"/>
      <c r="HP3817" s="5" t="n"/>
      <c r="HQ3817" s="5" t="n"/>
      <c r="HR3817" s="5" t="n"/>
      <c r="HS3817" s="5" t="n"/>
    </row>
    <row r="3818">
      <c r="C3818" s="2" t="n"/>
      <c r="G3818" s="480" t="n"/>
      <c r="H3818" s="2" t="n"/>
      <c r="I3818" s="2" t="n"/>
      <c r="K3818" s="480" t="n"/>
      <c r="L3818" s="480" t="n"/>
      <c r="M3818" s="480" t="n"/>
      <c r="N3818" s="490" t="n"/>
      <c r="O3818" s="398" t="n"/>
      <c r="HM3818" s="5" t="n"/>
      <c r="HN3818" s="5" t="n"/>
      <c r="HO3818" s="5" t="n"/>
      <c r="HP3818" s="5" t="n"/>
      <c r="HQ3818" s="5" t="n"/>
      <c r="HR3818" s="5" t="n"/>
      <c r="HS3818" s="5" t="n"/>
    </row>
    <row r="3819">
      <c r="C3819" s="2" t="n"/>
      <c r="G3819" s="480" t="n"/>
      <c r="H3819" s="2" t="n"/>
      <c r="I3819" s="2" t="n"/>
      <c r="K3819" s="480" t="n"/>
      <c r="L3819" s="480" t="n"/>
      <c r="M3819" s="480" t="n"/>
      <c r="N3819" s="490" t="n"/>
      <c r="O3819" s="398" t="n"/>
      <c r="HM3819" s="5" t="n"/>
      <c r="HN3819" s="5" t="n"/>
      <c r="HO3819" s="5" t="n"/>
      <c r="HP3819" s="5" t="n"/>
      <c r="HQ3819" s="5" t="n"/>
      <c r="HR3819" s="5" t="n"/>
      <c r="HS3819" s="5" t="n"/>
    </row>
    <row r="3820">
      <c r="C3820" s="2" t="n"/>
      <c r="G3820" s="480" t="n"/>
      <c r="H3820" s="2" t="n"/>
      <c r="I3820" s="2" t="n"/>
      <c r="K3820" s="480" t="n"/>
      <c r="L3820" s="480" t="n"/>
      <c r="M3820" s="480" t="n"/>
      <c r="N3820" s="490" t="n"/>
      <c r="O3820" s="398" t="n"/>
      <c r="HM3820" s="5" t="n"/>
      <c r="HN3820" s="5" t="n"/>
      <c r="HO3820" s="5" t="n"/>
      <c r="HP3820" s="5" t="n"/>
      <c r="HQ3820" s="5" t="n"/>
      <c r="HR3820" s="5" t="n"/>
      <c r="HS3820" s="5" t="n"/>
    </row>
    <row r="3821">
      <c r="C3821" s="2" t="n"/>
      <c r="G3821" s="480" t="n"/>
      <c r="H3821" s="2" t="n"/>
      <c r="I3821" s="2" t="n"/>
      <c r="K3821" s="480" t="n"/>
      <c r="L3821" s="480" t="n"/>
      <c r="M3821" s="480" t="n"/>
      <c r="N3821" s="490" t="n"/>
      <c r="O3821" s="398" t="n"/>
      <c r="HM3821" s="5" t="n"/>
      <c r="HN3821" s="5" t="n"/>
      <c r="HO3821" s="5" t="n"/>
      <c r="HP3821" s="5" t="n"/>
      <c r="HQ3821" s="5" t="n"/>
      <c r="HR3821" s="5" t="n"/>
      <c r="HS3821" s="5" t="n"/>
    </row>
    <row r="3822">
      <c r="C3822" s="2" t="n"/>
      <c r="G3822" s="480" t="n"/>
      <c r="H3822" s="2" t="n"/>
      <c r="I3822" s="2" t="n"/>
      <c r="K3822" s="480" t="n"/>
      <c r="L3822" s="480" t="n"/>
      <c r="M3822" s="480" t="n"/>
      <c r="N3822" s="490" t="n"/>
      <c r="O3822" s="398" t="n"/>
      <c r="HM3822" s="5" t="n"/>
      <c r="HN3822" s="5" t="n"/>
      <c r="HO3822" s="5" t="n"/>
      <c r="HP3822" s="5" t="n"/>
      <c r="HQ3822" s="5" t="n"/>
      <c r="HR3822" s="5" t="n"/>
      <c r="HS3822" s="5" t="n"/>
    </row>
    <row r="3823">
      <c r="C3823" s="2" t="n"/>
      <c r="G3823" s="480" t="n"/>
      <c r="H3823" s="2" t="n"/>
      <c r="I3823" s="2" t="n"/>
      <c r="K3823" s="480" t="n"/>
      <c r="L3823" s="480" t="n"/>
      <c r="M3823" s="480" t="n"/>
      <c r="N3823" s="490" t="n"/>
      <c r="O3823" s="398" t="n"/>
      <c r="HM3823" s="5" t="n"/>
      <c r="HN3823" s="5" t="n"/>
      <c r="HO3823" s="5" t="n"/>
      <c r="HP3823" s="5" t="n"/>
      <c r="HQ3823" s="5" t="n"/>
      <c r="HR3823" s="5" t="n"/>
      <c r="HS3823" s="5" t="n"/>
    </row>
    <row r="3824">
      <c r="C3824" s="2" t="n"/>
      <c r="G3824" s="480" t="n"/>
      <c r="H3824" s="2" t="n"/>
      <c r="I3824" s="2" t="n"/>
      <c r="K3824" s="480" t="n"/>
      <c r="L3824" s="480" t="n"/>
      <c r="M3824" s="480" t="n"/>
      <c r="N3824" s="490" t="n"/>
      <c r="O3824" s="398" t="n"/>
      <c r="HM3824" s="5" t="n"/>
      <c r="HN3824" s="5" t="n"/>
      <c r="HO3824" s="5" t="n"/>
      <c r="HP3824" s="5" t="n"/>
      <c r="HQ3824" s="5" t="n"/>
      <c r="HR3824" s="5" t="n"/>
      <c r="HS3824" s="5" t="n"/>
    </row>
    <row r="3825">
      <c r="C3825" s="2" t="n"/>
      <c r="G3825" s="480" t="n"/>
      <c r="H3825" s="2" t="n"/>
      <c r="I3825" s="2" t="n"/>
      <c r="K3825" s="480" t="n"/>
      <c r="L3825" s="480" t="n"/>
      <c r="M3825" s="480" t="n"/>
      <c r="N3825" s="490" t="n"/>
      <c r="O3825" s="398" t="n"/>
      <c r="HM3825" s="5" t="n"/>
      <c r="HN3825" s="5" t="n"/>
      <c r="HO3825" s="5" t="n"/>
      <c r="HP3825" s="5" t="n"/>
      <c r="HQ3825" s="5" t="n"/>
      <c r="HR3825" s="5" t="n"/>
      <c r="HS3825" s="5" t="n"/>
    </row>
    <row r="3826">
      <c r="C3826" s="2" t="n"/>
      <c r="G3826" s="480" t="n"/>
      <c r="H3826" s="2" t="n"/>
      <c r="I3826" s="2" t="n"/>
      <c r="K3826" s="480" t="n"/>
      <c r="L3826" s="480" t="n"/>
      <c r="M3826" s="480" t="n"/>
      <c r="N3826" s="490" t="n"/>
      <c r="O3826" s="398" t="n"/>
      <c r="HM3826" s="5" t="n"/>
      <c r="HN3826" s="5" t="n"/>
      <c r="HO3826" s="5" t="n"/>
      <c r="HP3826" s="5" t="n"/>
      <c r="HQ3826" s="5" t="n"/>
      <c r="HR3826" s="5" t="n"/>
      <c r="HS3826" s="5" t="n"/>
    </row>
    <row r="3827">
      <c r="C3827" s="2" t="n"/>
      <c r="G3827" s="480" t="n"/>
      <c r="H3827" s="2" t="n"/>
      <c r="I3827" s="2" t="n"/>
      <c r="K3827" s="480" t="n"/>
      <c r="L3827" s="480" t="n"/>
      <c r="M3827" s="480" t="n"/>
      <c r="N3827" s="490" t="n"/>
      <c r="O3827" s="398" t="n"/>
      <c r="HM3827" s="5" t="n"/>
      <c r="HN3827" s="5" t="n"/>
      <c r="HO3827" s="5" t="n"/>
      <c r="HP3827" s="5" t="n"/>
      <c r="HQ3827" s="5" t="n"/>
      <c r="HR3827" s="5" t="n"/>
      <c r="HS3827" s="5" t="n"/>
    </row>
    <row r="3828">
      <c r="C3828" s="2" t="n"/>
      <c r="G3828" s="480" t="n"/>
      <c r="H3828" s="2" t="n"/>
      <c r="I3828" s="2" t="n"/>
      <c r="K3828" s="480" t="n"/>
      <c r="L3828" s="480" t="n"/>
      <c r="M3828" s="480" t="n"/>
      <c r="N3828" s="490" t="n"/>
      <c r="O3828" s="398" t="n"/>
      <c r="HM3828" s="5" t="n"/>
      <c r="HN3828" s="5" t="n"/>
      <c r="HO3828" s="5" t="n"/>
      <c r="HP3828" s="5" t="n"/>
      <c r="HQ3828" s="5" t="n"/>
      <c r="HR3828" s="5" t="n"/>
      <c r="HS3828" s="5" t="n"/>
    </row>
    <row r="3829">
      <c r="C3829" s="2" t="n"/>
      <c r="G3829" s="480" t="n"/>
      <c r="H3829" s="2" t="n"/>
      <c r="I3829" s="2" t="n"/>
      <c r="K3829" s="480" t="n"/>
      <c r="L3829" s="480" t="n"/>
      <c r="M3829" s="480" t="n"/>
      <c r="N3829" s="490" t="n"/>
      <c r="O3829" s="398" t="n"/>
      <c r="HM3829" s="5" t="n"/>
      <c r="HN3829" s="5" t="n"/>
      <c r="HO3829" s="5" t="n"/>
      <c r="HP3829" s="5" t="n"/>
      <c r="HQ3829" s="5" t="n"/>
      <c r="HR3829" s="5" t="n"/>
      <c r="HS3829" s="5" t="n"/>
    </row>
    <row r="3830">
      <c r="C3830" s="2" t="n"/>
      <c r="G3830" s="480" t="n"/>
      <c r="H3830" s="2" t="n"/>
      <c r="I3830" s="2" t="n"/>
      <c r="K3830" s="480" t="n"/>
      <c r="L3830" s="480" t="n"/>
      <c r="M3830" s="480" t="n"/>
      <c r="N3830" s="490" t="n"/>
      <c r="O3830" s="398" t="n"/>
      <c r="HM3830" s="5" t="n"/>
      <c r="HN3830" s="5" t="n"/>
      <c r="HO3830" s="5" t="n"/>
      <c r="HP3830" s="5" t="n"/>
      <c r="HQ3830" s="5" t="n"/>
      <c r="HR3830" s="5" t="n"/>
      <c r="HS3830" s="5" t="n"/>
    </row>
    <row r="3831">
      <c r="C3831" s="2" t="n"/>
      <c r="G3831" s="480" t="n"/>
      <c r="H3831" s="2" t="n"/>
      <c r="I3831" s="2" t="n"/>
      <c r="K3831" s="480" t="n"/>
      <c r="L3831" s="480" t="n"/>
      <c r="M3831" s="480" t="n"/>
      <c r="N3831" s="490" t="n"/>
      <c r="O3831" s="398" t="n"/>
      <c r="HM3831" s="5" t="n"/>
      <c r="HN3831" s="5" t="n"/>
      <c r="HO3831" s="5" t="n"/>
      <c r="HP3831" s="5" t="n"/>
      <c r="HQ3831" s="5" t="n"/>
      <c r="HR3831" s="5" t="n"/>
      <c r="HS3831" s="5" t="n"/>
    </row>
    <row r="3832">
      <c r="C3832" s="2" t="n"/>
      <c r="G3832" s="480" t="n"/>
      <c r="H3832" s="2" t="n"/>
      <c r="I3832" s="2" t="n"/>
      <c r="K3832" s="480" t="n"/>
      <c r="L3832" s="480" t="n"/>
      <c r="M3832" s="480" t="n"/>
      <c r="N3832" s="490" t="n"/>
      <c r="O3832" s="398" t="n"/>
      <c r="HM3832" s="5" t="n"/>
      <c r="HN3832" s="5" t="n"/>
      <c r="HO3832" s="5" t="n"/>
      <c r="HP3832" s="5" t="n"/>
      <c r="HQ3832" s="5" t="n"/>
      <c r="HR3832" s="5" t="n"/>
      <c r="HS3832" s="5" t="n"/>
    </row>
    <row r="3833">
      <c r="C3833" s="2" t="n"/>
      <c r="G3833" s="480" t="n"/>
      <c r="H3833" s="2" t="n"/>
      <c r="I3833" s="2" t="n"/>
      <c r="K3833" s="480" t="n"/>
      <c r="L3833" s="480" t="n"/>
      <c r="M3833" s="480" t="n"/>
      <c r="N3833" s="490" t="n"/>
      <c r="O3833" s="398" t="n"/>
      <c r="HM3833" s="5" t="n"/>
      <c r="HN3833" s="5" t="n"/>
      <c r="HO3833" s="5" t="n"/>
      <c r="HP3833" s="5" t="n"/>
      <c r="HQ3833" s="5" t="n"/>
      <c r="HR3833" s="5" t="n"/>
      <c r="HS3833" s="5" t="n"/>
    </row>
    <row r="3834">
      <c r="C3834" s="2" t="n"/>
      <c r="G3834" s="480" t="n"/>
      <c r="H3834" s="2" t="n"/>
      <c r="I3834" s="2" t="n"/>
      <c r="K3834" s="480" t="n"/>
      <c r="L3834" s="480" t="n"/>
      <c r="M3834" s="480" t="n"/>
      <c r="N3834" s="490" t="n"/>
      <c r="O3834" s="398" t="n"/>
      <c r="HM3834" s="5" t="n"/>
      <c r="HN3834" s="5" t="n"/>
      <c r="HO3834" s="5" t="n"/>
      <c r="HP3834" s="5" t="n"/>
      <c r="HQ3834" s="5" t="n"/>
      <c r="HR3834" s="5" t="n"/>
      <c r="HS3834" s="5" t="n"/>
    </row>
    <row r="3835">
      <c r="C3835" s="2" t="n"/>
      <c r="G3835" s="480" t="n"/>
      <c r="H3835" s="2" t="n"/>
      <c r="I3835" s="2" t="n"/>
      <c r="K3835" s="480" t="n"/>
      <c r="L3835" s="480" t="n"/>
      <c r="M3835" s="480" t="n"/>
      <c r="N3835" s="490" t="n"/>
      <c r="O3835" s="398" t="n"/>
      <c r="HM3835" s="5" t="n"/>
      <c r="HN3835" s="5" t="n"/>
      <c r="HO3835" s="5" t="n"/>
      <c r="HP3835" s="5" t="n"/>
      <c r="HQ3835" s="5" t="n"/>
      <c r="HR3835" s="5" t="n"/>
      <c r="HS3835" s="5" t="n"/>
    </row>
    <row r="3836">
      <c r="C3836" s="2" t="n"/>
      <c r="G3836" s="480" t="n"/>
      <c r="H3836" s="2" t="n"/>
      <c r="I3836" s="2" t="n"/>
      <c r="K3836" s="480" t="n"/>
      <c r="L3836" s="480" t="n"/>
      <c r="M3836" s="480" t="n"/>
      <c r="N3836" s="490" t="n"/>
      <c r="O3836" s="398" t="n"/>
      <c r="HM3836" s="5" t="n"/>
      <c r="HN3836" s="5" t="n"/>
      <c r="HO3836" s="5" t="n"/>
      <c r="HP3836" s="5" t="n"/>
      <c r="HQ3836" s="5" t="n"/>
      <c r="HR3836" s="5" t="n"/>
      <c r="HS3836" s="5" t="n"/>
    </row>
    <row r="3837">
      <c r="C3837" s="2" t="n"/>
      <c r="G3837" s="480" t="n"/>
      <c r="H3837" s="2" t="n"/>
      <c r="I3837" s="2" t="n"/>
      <c r="K3837" s="480" t="n"/>
      <c r="L3837" s="480" t="n"/>
      <c r="M3837" s="480" t="n"/>
      <c r="N3837" s="490" t="n"/>
      <c r="O3837" s="398" t="n"/>
      <c r="HM3837" s="5" t="n"/>
      <c r="HN3837" s="5" t="n"/>
      <c r="HO3837" s="5" t="n"/>
      <c r="HP3837" s="5" t="n"/>
      <c r="HQ3837" s="5" t="n"/>
      <c r="HR3837" s="5" t="n"/>
      <c r="HS3837" s="5" t="n"/>
    </row>
    <row r="3838">
      <c r="C3838" s="2" t="n"/>
      <c r="G3838" s="480" t="n"/>
      <c r="H3838" s="2" t="n"/>
      <c r="I3838" s="2" t="n"/>
      <c r="K3838" s="480" t="n"/>
      <c r="L3838" s="480" t="n"/>
      <c r="M3838" s="480" t="n"/>
      <c r="N3838" s="490" t="n"/>
      <c r="O3838" s="398" t="n"/>
      <c r="HM3838" s="5" t="n"/>
      <c r="HN3838" s="5" t="n"/>
      <c r="HO3838" s="5" t="n"/>
      <c r="HP3838" s="5" t="n"/>
      <c r="HQ3838" s="5" t="n"/>
      <c r="HR3838" s="5" t="n"/>
      <c r="HS3838" s="5" t="n"/>
    </row>
    <row r="3839">
      <c r="C3839" s="2" t="n"/>
      <c r="G3839" s="480" t="n"/>
      <c r="H3839" s="2" t="n"/>
      <c r="I3839" s="2" t="n"/>
      <c r="K3839" s="480" t="n"/>
      <c r="L3839" s="480" t="n"/>
      <c r="M3839" s="480" t="n"/>
      <c r="N3839" s="490" t="n"/>
      <c r="O3839" s="398" t="n"/>
      <c r="HM3839" s="5" t="n"/>
      <c r="HN3839" s="5" t="n"/>
      <c r="HO3839" s="5" t="n"/>
      <c r="HP3839" s="5" t="n"/>
      <c r="HQ3839" s="5" t="n"/>
      <c r="HR3839" s="5" t="n"/>
      <c r="HS3839" s="5" t="n"/>
    </row>
    <row r="3840">
      <c r="C3840" s="2" t="n"/>
      <c r="G3840" s="480" t="n"/>
      <c r="H3840" s="2" t="n"/>
      <c r="I3840" s="2" t="n"/>
      <c r="K3840" s="480" t="n"/>
      <c r="L3840" s="480" t="n"/>
      <c r="M3840" s="480" t="n"/>
      <c r="N3840" s="490" t="n"/>
      <c r="O3840" s="398" t="n"/>
      <c r="HM3840" s="5" t="n"/>
      <c r="HN3840" s="5" t="n"/>
      <c r="HO3840" s="5" t="n"/>
      <c r="HP3840" s="5" t="n"/>
      <c r="HQ3840" s="5" t="n"/>
      <c r="HR3840" s="5" t="n"/>
      <c r="HS3840" s="5" t="n"/>
    </row>
    <row r="3841">
      <c r="C3841" s="2" t="n"/>
      <c r="G3841" s="480" t="n"/>
      <c r="H3841" s="2" t="n"/>
      <c r="I3841" s="2" t="n"/>
      <c r="K3841" s="480" t="n"/>
      <c r="L3841" s="480" t="n"/>
      <c r="M3841" s="480" t="n"/>
      <c r="N3841" s="490" t="n"/>
      <c r="O3841" s="398" t="n"/>
      <c r="HM3841" s="5" t="n"/>
      <c r="HN3841" s="5" t="n"/>
      <c r="HO3841" s="5" t="n"/>
      <c r="HP3841" s="5" t="n"/>
      <c r="HQ3841" s="5" t="n"/>
      <c r="HR3841" s="5" t="n"/>
      <c r="HS3841" s="5" t="n"/>
    </row>
    <row r="3842">
      <c r="C3842" s="2" t="n"/>
      <c r="G3842" s="480" t="n"/>
      <c r="H3842" s="2" t="n"/>
      <c r="I3842" s="2" t="n"/>
      <c r="K3842" s="480" t="n"/>
      <c r="L3842" s="480" t="n"/>
      <c r="M3842" s="480" t="n"/>
      <c r="N3842" s="490" t="n"/>
      <c r="O3842" s="398" t="n"/>
      <c r="HM3842" s="5" t="n"/>
      <c r="HN3842" s="5" t="n"/>
      <c r="HO3842" s="5" t="n"/>
      <c r="HP3842" s="5" t="n"/>
      <c r="HQ3842" s="5" t="n"/>
      <c r="HR3842" s="5" t="n"/>
      <c r="HS3842" s="5" t="n"/>
    </row>
    <row r="3843">
      <c r="C3843" s="2" t="n"/>
      <c r="G3843" s="480" t="n"/>
      <c r="H3843" s="2" t="n"/>
      <c r="I3843" s="2" t="n"/>
      <c r="K3843" s="480" t="n"/>
      <c r="L3843" s="480" t="n"/>
      <c r="M3843" s="480" t="n"/>
      <c r="N3843" s="490" t="n"/>
      <c r="O3843" s="398" t="n"/>
      <c r="HM3843" s="5" t="n"/>
      <c r="HN3843" s="5" t="n"/>
      <c r="HO3843" s="5" t="n"/>
      <c r="HP3843" s="5" t="n"/>
      <c r="HQ3843" s="5" t="n"/>
      <c r="HR3843" s="5" t="n"/>
      <c r="HS3843" s="5" t="n"/>
    </row>
    <row r="3844">
      <c r="C3844" s="2" t="n"/>
      <c r="G3844" s="480" t="n"/>
      <c r="H3844" s="2" t="n"/>
      <c r="I3844" s="2" t="n"/>
      <c r="K3844" s="480" t="n"/>
      <c r="L3844" s="480" t="n"/>
      <c r="M3844" s="480" t="n"/>
      <c r="N3844" s="490" t="n"/>
      <c r="O3844" s="398" t="n"/>
      <c r="HM3844" s="5" t="n"/>
      <c r="HN3844" s="5" t="n"/>
      <c r="HO3844" s="5" t="n"/>
      <c r="HP3844" s="5" t="n"/>
      <c r="HQ3844" s="5" t="n"/>
      <c r="HR3844" s="5" t="n"/>
      <c r="HS3844" s="5" t="n"/>
    </row>
    <row r="3845">
      <c r="C3845" s="2" t="n"/>
      <c r="G3845" s="480" t="n"/>
      <c r="H3845" s="2" t="n"/>
      <c r="I3845" s="2" t="n"/>
      <c r="K3845" s="480" t="n"/>
      <c r="L3845" s="480" t="n"/>
      <c r="M3845" s="480" t="n"/>
      <c r="N3845" s="490" t="n"/>
      <c r="O3845" s="398" t="n"/>
      <c r="HM3845" s="5" t="n"/>
      <c r="HN3845" s="5" t="n"/>
      <c r="HO3845" s="5" t="n"/>
      <c r="HP3845" s="5" t="n"/>
      <c r="HQ3845" s="5" t="n"/>
      <c r="HR3845" s="5" t="n"/>
      <c r="HS3845" s="5" t="n"/>
    </row>
    <row r="3846">
      <c r="C3846" s="2" t="n"/>
      <c r="G3846" s="480" t="n"/>
      <c r="H3846" s="2" t="n"/>
      <c r="I3846" s="2" t="n"/>
      <c r="K3846" s="480" t="n"/>
      <c r="L3846" s="480" t="n"/>
      <c r="M3846" s="480" t="n"/>
      <c r="N3846" s="490" t="n"/>
      <c r="O3846" s="398" t="n"/>
      <c r="HM3846" s="5" t="n"/>
      <c r="HN3846" s="5" t="n"/>
      <c r="HO3846" s="5" t="n"/>
      <c r="HP3846" s="5" t="n"/>
      <c r="HQ3846" s="5" t="n"/>
      <c r="HR3846" s="5" t="n"/>
      <c r="HS3846" s="5" t="n"/>
    </row>
    <row r="3847">
      <c r="C3847" s="2" t="n"/>
      <c r="G3847" s="480" t="n"/>
      <c r="H3847" s="2" t="n"/>
      <c r="I3847" s="2" t="n"/>
      <c r="K3847" s="480" t="n"/>
      <c r="L3847" s="480" t="n"/>
      <c r="M3847" s="480" t="n"/>
      <c r="N3847" s="490" t="n"/>
      <c r="O3847" s="398" t="n"/>
      <c r="HM3847" s="5" t="n"/>
      <c r="HN3847" s="5" t="n"/>
      <c r="HO3847" s="5" t="n"/>
      <c r="HP3847" s="5" t="n"/>
      <c r="HQ3847" s="5" t="n"/>
      <c r="HR3847" s="5" t="n"/>
      <c r="HS3847" s="5" t="n"/>
    </row>
    <row r="3848">
      <c r="C3848" s="2" t="n"/>
      <c r="G3848" s="480" t="n"/>
      <c r="H3848" s="2" t="n"/>
      <c r="I3848" s="2" t="n"/>
      <c r="K3848" s="480" t="n"/>
      <c r="L3848" s="480" t="n"/>
      <c r="M3848" s="480" t="n"/>
      <c r="N3848" s="490" t="n"/>
      <c r="O3848" s="398" t="n"/>
      <c r="HM3848" s="5" t="n"/>
      <c r="HN3848" s="5" t="n"/>
      <c r="HO3848" s="5" t="n"/>
      <c r="HP3848" s="5" t="n"/>
      <c r="HQ3848" s="5" t="n"/>
      <c r="HR3848" s="5" t="n"/>
      <c r="HS3848" s="5" t="n"/>
    </row>
    <row r="3849">
      <c r="C3849" s="2" t="n"/>
      <c r="G3849" s="480" t="n"/>
      <c r="H3849" s="2" t="n"/>
      <c r="I3849" s="2" t="n"/>
      <c r="K3849" s="480" t="n"/>
      <c r="L3849" s="480" t="n"/>
      <c r="M3849" s="480" t="n"/>
      <c r="N3849" s="490" t="n"/>
      <c r="O3849" s="398" t="n"/>
      <c r="HM3849" s="5" t="n"/>
      <c r="HN3849" s="5" t="n"/>
      <c r="HO3849" s="5" t="n"/>
      <c r="HP3849" s="5" t="n"/>
      <c r="HQ3849" s="5" t="n"/>
      <c r="HR3849" s="5" t="n"/>
      <c r="HS3849" s="5" t="n"/>
    </row>
    <row r="3850">
      <c r="C3850" s="2" t="n"/>
      <c r="G3850" s="480" t="n"/>
      <c r="H3850" s="2" t="n"/>
      <c r="I3850" s="2" t="n"/>
      <c r="K3850" s="480" t="n"/>
      <c r="L3850" s="480" t="n"/>
      <c r="M3850" s="480" t="n"/>
      <c r="N3850" s="490" t="n"/>
      <c r="O3850" s="398" t="n"/>
      <c r="HM3850" s="5" t="n"/>
      <c r="HN3850" s="5" t="n"/>
      <c r="HO3850" s="5" t="n"/>
      <c r="HP3850" s="5" t="n"/>
      <c r="HQ3850" s="5" t="n"/>
      <c r="HR3850" s="5" t="n"/>
      <c r="HS3850" s="5" t="n"/>
    </row>
    <row r="3851">
      <c r="C3851" s="2" t="n"/>
      <c r="G3851" s="480" t="n"/>
      <c r="H3851" s="2" t="n"/>
      <c r="I3851" s="2" t="n"/>
      <c r="K3851" s="480" t="n"/>
      <c r="L3851" s="480" t="n"/>
      <c r="M3851" s="480" t="n"/>
      <c r="N3851" s="490" t="n"/>
      <c r="O3851" s="398" t="n"/>
      <c r="HM3851" s="5" t="n"/>
      <c r="HN3851" s="5" t="n"/>
      <c r="HO3851" s="5" t="n"/>
      <c r="HP3851" s="5" t="n"/>
      <c r="HQ3851" s="5" t="n"/>
      <c r="HR3851" s="5" t="n"/>
      <c r="HS3851" s="5" t="n"/>
    </row>
    <row r="3852">
      <c r="C3852" s="2" t="n"/>
      <c r="G3852" s="480" t="n"/>
      <c r="H3852" s="2" t="n"/>
      <c r="I3852" s="2" t="n"/>
      <c r="K3852" s="480" t="n"/>
      <c r="L3852" s="480" t="n"/>
      <c r="M3852" s="480" t="n"/>
      <c r="N3852" s="490" t="n"/>
      <c r="O3852" s="398" t="n"/>
      <c r="HM3852" s="5" t="n"/>
      <c r="HN3852" s="5" t="n"/>
      <c r="HO3852" s="5" t="n"/>
      <c r="HP3852" s="5" t="n"/>
      <c r="HQ3852" s="5" t="n"/>
      <c r="HR3852" s="5" t="n"/>
      <c r="HS3852" s="5" t="n"/>
    </row>
    <row r="3853">
      <c r="C3853" s="2" t="n"/>
      <c r="G3853" s="480" t="n"/>
      <c r="H3853" s="2" t="n"/>
      <c r="I3853" s="2" t="n"/>
      <c r="K3853" s="480" t="n"/>
      <c r="L3853" s="480" t="n"/>
      <c r="M3853" s="480" t="n"/>
      <c r="N3853" s="490" t="n"/>
      <c r="O3853" s="398" t="n"/>
      <c r="HM3853" s="5" t="n"/>
      <c r="HN3853" s="5" t="n"/>
      <c r="HO3853" s="5" t="n"/>
      <c r="HP3853" s="5" t="n"/>
      <c r="HQ3853" s="5" t="n"/>
      <c r="HR3853" s="5" t="n"/>
      <c r="HS3853" s="5" t="n"/>
    </row>
    <row r="3854">
      <c r="C3854" s="2" t="n"/>
      <c r="G3854" s="480" t="n"/>
      <c r="H3854" s="2" t="n"/>
      <c r="I3854" s="2" t="n"/>
      <c r="K3854" s="480" t="n"/>
      <c r="L3854" s="480" t="n"/>
      <c r="M3854" s="480" t="n"/>
      <c r="N3854" s="490" t="n"/>
      <c r="O3854" s="398" t="n"/>
      <c r="HM3854" s="5" t="n"/>
      <c r="HN3854" s="5" t="n"/>
      <c r="HO3854" s="5" t="n"/>
      <c r="HP3854" s="5" t="n"/>
      <c r="HQ3854" s="5" t="n"/>
      <c r="HR3854" s="5" t="n"/>
      <c r="HS3854" s="5" t="n"/>
    </row>
    <row r="3855">
      <c r="C3855" s="2" t="n"/>
      <c r="G3855" s="480" t="n"/>
      <c r="H3855" s="2" t="n"/>
      <c r="I3855" s="2" t="n"/>
      <c r="K3855" s="480" t="n"/>
      <c r="L3855" s="480" t="n"/>
      <c r="M3855" s="480" t="n"/>
      <c r="N3855" s="490" t="n"/>
      <c r="O3855" s="398" t="n"/>
      <c r="HM3855" s="5" t="n"/>
      <c r="HN3855" s="5" t="n"/>
      <c r="HO3855" s="5" t="n"/>
      <c r="HP3855" s="5" t="n"/>
      <c r="HQ3855" s="5" t="n"/>
      <c r="HR3855" s="5" t="n"/>
      <c r="HS3855" s="5" t="n"/>
    </row>
    <row r="3856">
      <c r="C3856" s="2" t="n"/>
      <c r="G3856" s="480" t="n"/>
      <c r="H3856" s="2" t="n"/>
      <c r="I3856" s="2" t="n"/>
      <c r="K3856" s="480" t="n"/>
      <c r="L3856" s="480" t="n"/>
      <c r="M3856" s="480" t="n"/>
      <c r="N3856" s="490" t="n"/>
      <c r="O3856" s="398" t="n"/>
      <c r="HM3856" s="5" t="n"/>
      <c r="HN3856" s="5" t="n"/>
      <c r="HO3856" s="5" t="n"/>
      <c r="HP3856" s="5" t="n"/>
      <c r="HQ3856" s="5" t="n"/>
      <c r="HR3856" s="5" t="n"/>
      <c r="HS3856" s="5" t="n"/>
    </row>
    <row r="3857">
      <c r="C3857" s="2" t="n"/>
      <c r="G3857" s="480" t="n"/>
      <c r="H3857" s="2" t="n"/>
      <c r="I3857" s="2" t="n"/>
      <c r="K3857" s="480" t="n"/>
      <c r="L3857" s="480" t="n"/>
      <c r="M3857" s="480" t="n"/>
      <c r="N3857" s="490" t="n"/>
      <c r="O3857" s="398" t="n"/>
      <c r="HM3857" s="5" t="n"/>
      <c r="HN3857" s="5" t="n"/>
      <c r="HO3857" s="5" t="n"/>
      <c r="HP3857" s="5" t="n"/>
      <c r="HQ3857" s="5" t="n"/>
      <c r="HR3857" s="5" t="n"/>
      <c r="HS3857" s="5" t="n"/>
    </row>
    <row r="3858">
      <c r="C3858" s="2" t="n"/>
      <c r="G3858" s="480" t="n"/>
      <c r="H3858" s="2" t="n"/>
      <c r="I3858" s="2" t="n"/>
      <c r="K3858" s="480" t="n"/>
      <c r="L3858" s="480" t="n"/>
      <c r="M3858" s="480" t="n"/>
      <c r="N3858" s="490" t="n"/>
      <c r="O3858" s="398" t="n"/>
      <c r="HM3858" s="5" t="n"/>
      <c r="HN3858" s="5" t="n"/>
      <c r="HO3858" s="5" t="n"/>
      <c r="HP3858" s="5" t="n"/>
      <c r="HQ3858" s="5" t="n"/>
      <c r="HR3858" s="5" t="n"/>
      <c r="HS3858" s="5" t="n"/>
    </row>
    <row r="3859">
      <c r="C3859" s="2" t="n"/>
      <c r="G3859" s="480" t="n"/>
      <c r="H3859" s="2" t="n"/>
      <c r="I3859" s="2" t="n"/>
      <c r="K3859" s="480" t="n"/>
      <c r="L3859" s="480" t="n"/>
      <c r="M3859" s="480" t="n"/>
      <c r="N3859" s="490" t="n"/>
      <c r="O3859" s="398" t="n"/>
      <c r="HM3859" s="5" t="n"/>
      <c r="HN3859" s="5" t="n"/>
      <c r="HO3859" s="5" t="n"/>
      <c r="HP3859" s="5" t="n"/>
      <c r="HQ3859" s="5" t="n"/>
      <c r="HR3859" s="5" t="n"/>
      <c r="HS3859" s="5" t="n"/>
    </row>
    <row r="3860">
      <c r="C3860" s="2" t="n"/>
      <c r="G3860" s="480" t="n"/>
      <c r="H3860" s="2" t="n"/>
      <c r="I3860" s="2" t="n"/>
      <c r="K3860" s="480" t="n"/>
      <c r="L3860" s="480" t="n"/>
      <c r="M3860" s="480" t="n"/>
      <c r="N3860" s="490" t="n"/>
      <c r="O3860" s="398" t="n"/>
      <c r="HM3860" s="5" t="n"/>
      <c r="HN3860" s="5" t="n"/>
      <c r="HO3860" s="5" t="n"/>
      <c r="HP3860" s="5" t="n"/>
      <c r="HQ3860" s="5" t="n"/>
      <c r="HR3860" s="5" t="n"/>
      <c r="HS3860" s="5" t="n"/>
    </row>
    <row r="3861">
      <c r="C3861" s="2" t="n"/>
      <c r="G3861" s="480" t="n"/>
      <c r="H3861" s="2" t="n"/>
      <c r="I3861" s="2" t="n"/>
      <c r="K3861" s="480" t="n"/>
      <c r="L3861" s="480" t="n"/>
      <c r="M3861" s="480" t="n"/>
      <c r="N3861" s="490" t="n"/>
      <c r="O3861" s="398" t="n"/>
      <c r="HM3861" s="5" t="n"/>
      <c r="HN3861" s="5" t="n"/>
      <c r="HO3861" s="5" t="n"/>
      <c r="HP3861" s="5" t="n"/>
      <c r="HQ3861" s="5" t="n"/>
      <c r="HR3861" s="5" t="n"/>
      <c r="HS3861" s="5" t="n"/>
    </row>
    <row r="3862">
      <c r="C3862" s="2" t="n"/>
      <c r="G3862" s="480" t="n"/>
      <c r="H3862" s="2" t="n"/>
      <c r="I3862" s="2" t="n"/>
      <c r="K3862" s="480" t="n"/>
      <c r="L3862" s="480" t="n"/>
      <c r="M3862" s="480" t="n"/>
      <c r="N3862" s="490" t="n"/>
      <c r="O3862" s="398" t="n"/>
      <c r="HM3862" s="5" t="n"/>
      <c r="HN3862" s="5" t="n"/>
      <c r="HO3862" s="5" t="n"/>
      <c r="HP3862" s="5" t="n"/>
      <c r="HQ3862" s="5" t="n"/>
      <c r="HR3862" s="5" t="n"/>
      <c r="HS3862" s="5" t="n"/>
    </row>
    <row r="3863">
      <c r="C3863" s="2" t="n"/>
      <c r="G3863" s="480" t="n"/>
      <c r="H3863" s="2" t="n"/>
      <c r="I3863" s="2" t="n"/>
      <c r="K3863" s="480" t="n"/>
      <c r="L3863" s="480" t="n"/>
      <c r="M3863" s="480" t="n"/>
      <c r="N3863" s="490" t="n"/>
      <c r="O3863" s="398" t="n"/>
      <c r="HM3863" s="5" t="n"/>
      <c r="HN3863" s="5" t="n"/>
      <c r="HO3863" s="5" t="n"/>
      <c r="HP3863" s="5" t="n"/>
      <c r="HQ3863" s="5" t="n"/>
      <c r="HR3863" s="5" t="n"/>
      <c r="HS3863" s="5" t="n"/>
    </row>
    <row r="3864">
      <c r="C3864" s="2" t="n"/>
      <c r="G3864" s="480" t="n"/>
      <c r="H3864" s="2" t="n"/>
      <c r="I3864" s="2" t="n"/>
      <c r="K3864" s="480" t="n"/>
      <c r="L3864" s="480" t="n"/>
      <c r="M3864" s="480" t="n"/>
      <c r="N3864" s="490" t="n"/>
      <c r="O3864" s="398" t="n"/>
      <c r="HM3864" s="5" t="n"/>
      <c r="HN3864" s="5" t="n"/>
      <c r="HO3864" s="5" t="n"/>
      <c r="HP3864" s="5" t="n"/>
      <c r="HQ3864" s="5" t="n"/>
      <c r="HR3864" s="5" t="n"/>
      <c r="HS3864" s="5" t="n"/>
    </row>
    <row r="3865">
      <c r="C3865" s="2" t="n"/>
      <c r="G3865" s="480" t="n"/>
      <c r="H3865" s="2" t="n"/>
      <c r="I3865" s="2" t="n"/>
      <c r="K3865" s="480" t="n"/>
      <c r="L3865" s="480" t="n"/>
      <c r="M3865" s="480" t="n"/>
      <c r="N3865" s="490" t="n"/>
      <c r="O3865" s="398" t="n"/>
      <c r="HM3865" s="5" t="n"/>
      <c r="HN3865" s="5" t="n"/>
      <c r="HO3865" s="5" t="n"/>
      <c r="HP3865" s="5" t="n"/>
      <c r="HQ3865" s="5" t="n"/>
      <c r="HR3865" s="5" t="n"/>
      <c r="HS3865" s="5" t="n"/>
    </row>
    <row r="3866">
      <c r="C3866" s="2" t="n"/>
      <c r="G3866" s="480" t="n"/>
      <c r="H3866" s="2" t="n"/>
      <c r="I3866" s="2" t="n"/>
      <c r="K3866" s="480" t="n"/>
      <c r="L3866" s="480" t="n"/>
      <c r="M3866" s="480" t="n"/>
      <c r="N3866" s="490" t="n"/>
      <c r="O3866" s="398" t="n"/>
      <c r="HM3866" s="5" t="n"/>
      <c r="HN3866" s="5" t="n"/>
      <c r="HO3866" s="5" t="n"/>
      <c r="HP3866" s="5" t="n"/>
      <c r="HQ3866" s="5" t="n"/>
      <c r="HR3866" s="5" t="n"/>
      <c r="HS3866" s="5" t="n"/>
    </row>
    <row r="3867">
      <c r="C3867" s="2" t="n"/>
      <c r="G3867" s="480" t="n"/>
      <c r="H3867" s="2" t="n"/>
      <c r="I3867" s="2" t="n"/>
      <c r="K3867" s="480" t="n"/>
      <c r="L3867" s="480" t="n"/>
      <c r="M3867" s="480" t="n"/>
      <c r="N3867" s="490" t="n"/>
      <c r="O3867" s="398" t="n"/>
      <c r="HM3867" s="5" t="n"/>
      <c r="HN3867" s="5" t="n"/>
      <c r="HO3867" s="5" t="n"/>
      <c r="HP3867" s="5" t="n"/>
      <c r="HQ3867" s="5" t="n"/>
      <c r="HR3867" s="5" t="n"/>
      <c r="HS3867" s="5" t="n"/>
    </row>
    <row r="3868">
      <c r="C3868" s="2" t="n"/>
      <c r="G3868" s="480" t="n"/>
      <c r="H3868" s="2" t="n"/>
      <c r="I3868" s="2" t="n"/>
      <c r="K3868" s="480" t="n"/>
      <c r="L3868" s="480" t="n"/>
      <c r="M3868" s="480" t="n"/>
      <c r="N3868" s="490" t="n"/>
      <c r="O3868" s="398" t="n"/>
      <c r="HM3868" s="5" t="n"/>
      <c r="HN3868" s="5" t="n"/>
      <c r="HO3868" s="5" t="n"/>
      <c r="HP3868" s="5" t="n"/>
      <c r="HQ3868" s="5" t="n"/>
      <c r="HR3868" s="5" t="n"/>
      <c r="HS3868" s="5" t="n"/>
    </row>
    <row r="3869">
      <c r="C3869" s="2" t="n"/>
      <c r="G3869" s="480" t="n"/>
      <c r="H3869" s="2" t="n"/>
      <c r="I3869" s="2" t="n"/>
      <c r="K3869" s="480" t="n"/>
      <c r="L3869" s="480" t="n"/>
      <c r="M3869" s="480" t="n"/>
      <c r="N3869" s="490" t="n"/>
      <c r="O3869" s="398" t="n"/>
      <c r="HM3869" s="5" t="n"/>
      <c r="HN3869" s="5" t="n"/>
      <c r="HO3869" s="5" t="n"/>
      <c r="HP3869" s="5" t="n"/>
      <c r="HQ3869" s="5" t="n"/>
      <c r="HR3869" s="5" t="n"/>
      <c r="HS3869" s="5" t="n"/>
    </row>
    <row r="3870">
      <c r="C3870" s="2" t="n"/>
      <c r="G3870" s="480" t="n"/>
      <c r="H3870" s="2" t="n"/>
      <c r="I3870" s="2" t="n"/>
      <c r="K3870" s="480" t="n"/>
      <c r="L3870" s="480" t="n"/>
      <c r="M3870" s="480" t="n"/>
      <c r="N3870" s="490" t="n"/>
      <c r="O3870" s="398" t="n"/>
      <c r="HM3870" s="5" t="n"/>
      <c r="HN3870" s="5" t="n"/>
      <c r="HO3870" s="5" t="n"/>
      <c r="HP3870" s="5" t="n"/>
      <c r="HQ3870" s="5" t="n"/>
      <c r="HR3870" s="5" t="n"/>
      <c r="HS3870" s="5" t="n"/>
    </row>
    <row r="3871">
      <c r="C3871" s="2" t="n"/>
      <c r="G3871" s="480" t="n"/>
      <c r="H3871" s="2" t="n"/>
      <c r="I3871" s="2" t="n"/>
      <c r="K3871" s="480" t="n"/>
      <c r="L3871" s="480" t="n"/>
      <c r="M3871" s="480" t="n"/>
      <c r="N3871" s="490" t="n"/>
      <c r="O3871" s="398" t="n"/>
      <c r="HM3871" s="5" t="n"/>
      <c r="HN3871" s="5" t="n"/>
      <c r="HO3871" s="5" t="n"/>
      <c r="HP3871" s="5" t="n"/>
      <c r="HQ3871" s="5" t="n"/>
      <c r="HR3871" s="5" t="n"/>
      <c r="HS3871" s="5" t="n"/>
    </row>
    <row r="3872">
      <c r="C3872" s="2" t="n"/>
      <c r="G3872" s="480" t="n"/>
      <c r="H3872" s="2" t="n"/>
      <c r="I3872" s="2" t="n"/>
      <c r="K3872" s="480" t="n"/>
      <c r="L3872" s="480" t="n"/>
      <c r="M3872" s="480" t="n"/>
      <c r="N3872" s="490" t="n"/>
      <c r="O3872" s="398" t="n"/>
      <c r="HM3872" s="5" t="n"/>
      <c r="HN3872" s="5" t="n"/>
      <c r="HO3872" s="5" t="n"/>
      <c r="HP3872" s="5" t="n"/>
      <c r="HQ3872" s="5" t="n"/>
      <c r="HR3872" s="5" t="n"/>
      <c r="HS3872" s="5" t="n"/>
    </row>
    <row r="3873">
      <c r="C3873" s="2" t="n"/>
      <c r="G3873" s="480" t="n"/>
      <c r="H3873" s="2" t="n"/>
      <c r="I3873" s="2" t="n"/>
      <c r="K3873" s="480" t="n"/>
      <c r="L3873" s="480" t="n"/>
      <c r="M3873" s="480" t="n"/>
      <c r="N3873" s="490" t="n"/>
      <c r="O3873" s="398" t="n"/>
      <c r="HM3873" s="5" t="n"/>
      <c r="HN3873" s="5" t="n"/>
      <c r="HO3873" s="5" t="n"/>
      <c r="HP3873" s="5" t="n"/>
      <c r="HQ3873" s="5" t="n"/>
      <c r="HR3873" s="5" t="n"/>
      <c r="HS3873" s="5" t="n"/>
    </row>
    <row r="3874">
      <c r="C3874" s="2" t="n"/>
      <c r="G3874" s="480" t="n"/>
      <c r="H3874" s="2" t="n"/>
      <c r="I3874" s="2" t="n"/>
      <c r="K3874" s="480" t="n"/>
      <c r="L3874" s="480" t="n"/>
      <c r="M3874" s="480" t="n"/>
      <c r="N3874" s="490" t="n"/>
      <c r="O3874" s="398" t="n"/>
      <c r="HM3874" s="5" t="n"/>
      <c r="HN3874" s="5" t="n"/>
      <c r="HO3874" s="5" t="n"/>
      <c r="HP3874" s="5" t="n"/>
      <c r="HQ3874" s="5" t="n"/>
      <c r="HR3874" s="5" t="n"/>
      <c r="HS3874" s="5" t="n"/>
    </row>
    <row r="3875">
      <c r="C3875" s="2" t="n"/>
      <c r="G3875" s="480" t="n"/>
      <c r="H3875" s="2" t="n"/>
      <c r="I3875" s="2" t="n"/>
      <c r="K3875" s="480" t="n"/>
      <c r="L3875" s="480" t="n"/>
      <c r="M3875" s="480" t="n"/>
      <c r="N3875" s="490" t="n"/>
      <c r="O3875" s="398" t="n"/>
      <c r="HM3875" s="5" t="n"/>
      <c r="HN3875" s="5" t="n"/>
      <c r="HO3875" s="5" t="n"/>
      <c r="HP3875" s="5" t="n"/>
      <c r="HQ3875" s="5" t="n"/>
      <c r="HR3875" s="5" t="n"/>
      <c r="HS3875" s="5" t="n"/>
    </row>
    <row r="3876">
      <c r="C3876" s="2" t="n"/>
      <c r="G3876" s="480" t="n"/>
      <c r="H3876" s="2" t="n"/>
      <c r="I3876" s="2" t="n"/>
      <c r="K3876" s="480" t="n"/>
      <c r="L3876" s="480" t="n"/>
      <c r="M3876" s="480" t="n"/>
      <c r="N3876" s="490" t="n"/>
      <c r="O3876" s="398" t="n"/>
      <c r="HM3876" s="5" t="n"/>
      <c r="HN3876" s="5" t="n"/>
      <c r="HO3876" s="5" t="n"/>
      <c r="HP3876" s="5" t="n"/>
      <c r="HQ3876" s="5" t="n"/>
      <c r="HR3876" s="5" t="n"/>
      <c r="HS3876" s="5" t="n"/>
    </row>
    <row r="3877">
      <c r="C3877" s="2" t="n"/>
      <c r="G3877" s="480" t="n"/>
      <c r="H3877" s="2" t="n"/>
      <c r="I3877" s="2" t="n"/>
      <c r="K3877" s="480" t="n"/>
      <c r="L3877" s="480" t="n"/>
      <c r="M3877" s="480" t="n"/>
      <c r="N3877" s="490" t="n"/>
      <c r="O3877" s="398" t="n"/>
      <c r="HM3877" s="5" t="n"/>
      <c r="HN3877" s="5" t="n"/>
      <c r="HO3877" s="5" t="n"/>
      <c r="HP3877" s="5" t="n"/>
      <c r="HQ3877" s="5" t="n"/>
      <c r="HR3877" s="5" t="n"/>
      <c r="HS3877" s="5" t="n"/>
    </row>
    <row r="3878">
      <c r="C3878" s="2" t="n"/>
      <c r="G3878" s="480" t="n"/>
      <c r="H3878" s="2" t="n"/>
      <c r="I3878" s="2" t="n"/>
      <c r="K3878" s="480" t="n"/>
      <c r="L3878" s="480" t="n"/>
      <c r="M3878" s="480" t="n"/>
      <c r="N3878" s="490" t="n"/>
      <c r="O3878" s="398" t="n"/>
      <c r="HM3878" s="5" t="n"/>
      <c r="HN3878" s="5" t="n"/>
      <c r="HO3878" s="5" t="n"/>
      <c r="HP3878" s="5" t="n"/>
      <c r="HQ3878" s="5" t="n"/>
      <c r="HR3878" s="5" t="n"/>
      <c r="HS3878" s="5" t="n"/>
    </row>
    <row r="3879">
      <c r="C3879" s="2" t="n"/>
      <c r="G3879" s="480" t="n"/>
      <c r="H3879" s="2" t="n"/>
      <c r="I3879" s="2" t="n"/>
      <c r="K3879" s="480" t="n"/>
      <c r="L3879" s="480" t="n"/>
      <c r="M3879" s="480" t="n"/>
      <c r="N3879" s="490" t="n"/>
      <c r="O3879" s="398" t="n"/>
      <c r="HM3879" s="5" t="n"/>
      <c r="HN3879" s="5" t="n"/>
      <c r="HO3879" s="5" t="n"/>
      <c r="HP3879" s="5" t="n"/>
      <c r="HQ3879" s="5" t="n"/>
      <c r="HR3879" s="5" t="n"/>
      <c r="HS3879" s="5" t="n"/>
    </row>
    <row r="3880">
      <c r="C3880" s="2" t="n"/>
      <c r="G3880" s="480" t="n"/>
      <c r="H3880" s="2" t="n"/>
      <c r="I3880" s="2" t="n"/>
      <c r="K3880" s="480" t="n"/>
      <c r="L3880" s="480" t="n"/>
      <c r="M3880" s="480" t="n"/>
      <c r="N3880" s="490" t="n"/>
      <c r="O3880" s="398" t="n"/>
      <c r="HM3880" s="5" t="n"/>
      <c r="HN3880" s="5" t="n"/>
      <c r="HO3880" s="5" t="n"/>
      <c r="HP3880" s="5" t="n"/>
      <c r="HQ3880" s="5" t="n"/>
      <c r="HR3880" s="5" t="n"/>
      <c r="HS3880" s="5" t="n"/>
    </row>
    <row r="3881">
      <c r="C3881" s="2" t="n"/>
      <c r="G3881" s="480" t="n"/>
      <c r="H3881" s="2" t="n"/>
      <c r="I3881" s="2" t="n"/>
      <c r="K3881" s="480" t="n"/>
      <c r="L3881" s="480" t="n"/>
      <c r="M3881" s="480" t="n"/>
      <c r="N3881" s="490" t="n"/>
      <c r="O3881" s="398" t="n"/>
      <c r="HM3881" s="5" t="n"/>
      <c r="HN3881" s="5" t="n"/>
      <c r="HO3881" s="5" t="n"/>
      <c r="HP3881" s="5" t="n"/>
      <c r="HQ3881" s="5" t="n"/>
      <c r="HR3881" s="5" t="n"/>
      <c r="HS3881" s="5" t="n"/>
    </row>
    <row r="3882">
      <c r="C3882" s="2" t="n"/>
      <c r="G3882" s="480" t="n"/>
      <c r="H3882" s="2" t="n"/>
      <c r="I3882" s="2" t="n"/>
      <c r="K3882" s="480" t="n"/>
      <c r="L3882" s="480" t="n"/>
      <c r="M3882" s="480" t="n"/>
      <c r="N3882" s="490" t="n"/>
      <c r="O3882" s="398" t="n"/>
      <c r="HM3882" s="5" t="n"/>
      <c r="HN3882" s="5" t="n"/>
      <c r="HO3882" s="5" t="n"/>
      <c r="HP3882" s="5" t="n"/>
      <c r="HQ3882" s="5" t="n"/>
      <c r="HR3882" s="5" t="n"/>
      <c r="HS3882" s="5" t="n"/>
    </row>
    <row r="3883">
      <c r="C3883" s="2" t="n"/>
      <c r="G3883" s="480" t="n"/>
      <c r="H3883" s="2" t="n"/>
      <c r="I3883" s="2" t="n"/>
      <c r="K3883" s="480" t="n"/>
      <c r="L3883" s="480" t="n"/>
      <c r="M3883" s="480" t="n"/>
      <c r="N3883" s="490" t="n"/>
      <c r="O3883" s="398" t="n"/>
      <c r="HM3883" s="5" t="n"/>
      <c r="HN3883" s="5" t="n"/>
      <c r="HO3883" s="5" t="n"/>
      <c r="HP3883" s="5" t="n"/>
      <c r="HQ3883" s="5" t="n"/>
      <c r="HR3883" s="5" t="n"/>
      <c r="HS3883" s="5" t="n"/>
    </row>
    <row r="3884">
      <c r="C3884" s="2" t="n"/>
      <c r="G3884" s="480" t="n"/>
      <c r="H3884" s="2" t="n"/>
      <c r="I3884" s="2" t="n"/>
      <c r="K3884" s="480" t="n"/>
      <c r="L3884" s="480" t="n"/>
      <c r="M3884" s="480" t="n"/>
      <c r="N3884" s="490" t="n"/>
      <c r="O3884" s="398" t="n"/>
      <c r="HM3884" s="5" t="n"/>
      <c r="HN3884" s="5" t="n"/>
      <c r="HO3884" s="5" t="n"/>
      <c r="HP3884" s="5" t="n"/>
      <c r="HQ3884" s="5" t="n"/>
      <c r="HR3884" s="5" t="n"/>
      <c r="HS3884" s="5" t="n"/>
    </row>
    <row r="3885">
      <c r="C3885" s="2" t="n"/>
      <c r="G3885" s="480" t="n"/>
      <c r="H3885" s="2" t="n"/>
      <c r="I3885" s="2" t="n"/>
      <c r="K3885" s="480" t="n"/>
      <c r="L3885" s="480" t="n"/>
      <c r="M3885" s="480" t="n"/>
      <c r="N3885" s="490" t="n"/>
      <c r="O3885" s="398" t="n"/>
      <c r="HM3885" s="5" t="n"/>
      <c r="HN3885" s="5" t="n"/>
      <c r="HO3885" s="5" t="n"/>
      <c r="HP3885" s="5" t="n"/>
      <c r="HQ3885" s="5" t="n"/>
      <c r="HR3885" s="5" t="n"/>
      <c r="HS3885" s="5" t="n"/>
    </row>
    <row r="3886">
      <c r="C3886" s="2" t="n"/>
      <c r="G3886" s="480" t="n"/>
      <c r="H3886" s="2" t="n"/>
      <c r="I3886" s="2" t="n"/>
      <c r="K3886" s="480" t="n"/>
      <c r="L3886" s="480" t="n"/>
      <c r="M3886" s="480" t="n"/>
      <c r="N3886" s="490" t="n"/>
      <c r="O3886" s="398" t="n"/>
      <c r="HM3886" s="5" t="n"/>
      <c r="HN3886" s="5" t="n"/>
      <c r="HO3886" s="5" t="n"/>
      <c r="HP3886" s="5" t="n"/>
      <c r="HQ3886" s="5" t="n"/>
      <c r="HR3886" s="5" t="n"/>
      <c r="HS3886" s="5" t="n"/>
    </row>
    <row r="3887">
      <c r="C3887" s="2" t="n"/>
      <c r="G3887" s="480" t="n"/>
      <c r="H3887" s="2" t="n"/>
      <c r="I3887" s="2" t="n"/>
      <c r="K3887" s="480" t="n"/>
      <c r="L3887" s="480" t="n"/>
      <c r="M3887" s="480" t="n"/>
      <c r="N3887" s="490" t="n"/>
      <c r="O3887" s="398" t="n"/>
      <c r="HM3887" s="5" t="n"/>
      <c r="HN3887" s="5" t="n"/>
      <c r="HO3887" s="5" t="n"/>
      <c r="HP3887" s="5" t="n"/>
      <c r="HQ3887" s="5" t="n"/>
      <c r="HR3887" s="5" t="n"/>
      <c r="HS3887" s="5" t="n"/>
    </row>
    <row r="3888">
      <c r="C3888" s="2" t="n"/>
      <c r="G3888" s="480" t="n"/>
      <c r="H3888" s="2" t="n"/>
      <c r="I3888" s="2" t="n"/>
      <c r="K3888" s="480" t="n"/>
      <c r="L3888" s="480" t="n"/>
      <c r="M3888" s="480" t="n"/>
      <c r="N3888" s="490" t="n"/>
      <c r="O3888" s="398" t="n"/>
      <c r="HM3888" s="5" t="n"/>
      <c r="HN3888" s="5" t="n"/>
      <c r="HO3888" s="5" t="n"/>
      <c r="HP3888" s="5" t="n"/>
      <c r="HQ3888" s="5" t="n"/>
      <c r="HR3888" s="5" t="n"/>
      <c r="HS3888" s="5" t="n"/>
    </row>
    <row r="3889">
      <c r="C3889" s="2" t="n"/>
      <c r="G3889" s="480" t="n"/>
      <c r="H3889" s="2" t="n"/>
      <c r="I3889" s="2" t="n"/>
      <c r="K3889" s="480" t="n"/>
      <c r="L3889" s="480" t="n"/>
      <c r="M3889" s="480" t="n"/>
      <c r="N3889" s="490" t="n"/>
      <c r="O3889" s="398" t="n"/>
      <c r="HM3889" s="5" t="n"/>
      <c r="HN3889" s="5" t="n"/>
      <c r="HO3889" s="5" t="n"/>
      <c r="HP3889" s="5" t="n"/>
      <c r="HQ3889" s="5" t="n"/>
      <c r="HR3889" s="5" t="n"/>
      <c r="HS3889" s="5" t="n"/>
    </row>
    <row r="3890">
      <c r="C3890" s="2" t="n"/>
      <c r="G3890" s="480" t="n"/>
      <c r="H3890" s="2" t="n"/>
      <c r="I3890" s="2" t="n"/>
      <c r="K3890" s="480" t="n"/>
      <c r="L3890" s="480" t="n"/>
      <c r="M3890" s="480" t="n"/>
      <c r="N3890" s="490" t="n"/>
      <c r="O3890" s="398" t="n"/>
      <c r="HM3890" s="5" t="n"/>
      <c r="HN3890" s="5" t="n"/>
      <c r="HO3890" s="5" t="n"/>
      <c r="HP3890" s="5" t="n"/>
      <c r="HQ3890" s="5" t="n"/>
      <c r="HR3890" s="5" t="n"/>
      <c r="HS3890" s="5" t="n"/>
    </row>
    <row r="3891">
      <c r="C3891" s="2" t="n"/>
      <c r="G3891" s="480" t="n"/>
      <c r="H3891" s="2" t="n"/>
      <c r="I3891" s="2" t="n"/>
      <c r="K3891" s="480" t="n"/>
      <c r="L3891" s="480" t="n"/>
      <c r="M3891" s="480" t="n"/>
      <c r="N3891" s="490" t="n"/>
      <c r="O3891" s="398" t="n"/>
      <c r="HM3891" s="5" t="n"/>
      <c r="HN3891" s="5" t="n"/>
      <c r="HO3891" s="5" t="n"/>
      <c r="HP3891" s="5" t="n"/>
      <c r="HQ3891" s="5" t="n"/>
      <c r="HR3891" s="5" t="n"/>
      <c r="HS3891" s="5" t="n"/>
    </row>
    <row r="3892">
      <c r="C3892" s="2" t="n"/>
      <c r="G3892" s="480" t="n"/>
      <c r="H3892" s="2" t="n"/>
      <c r="I3892" s="2" t="n"/>
      <c r="K3892" s="480" t="n"/>
      <c r="L3892" s="480" t="n"/>
      <c r="M3892" s="480" t="n"/>
      <c r="N3892" s="490" t="n"/>
      <c r="O3892" s="398" t="n"/>
      <c r="HM3892" s="5" t="n"/>
      <c r="HN3892" s="5" t="n"/>
      <c r="HO3892" s="5" t="n"/>
      <c r="HP3892" s="5" t="n"/>
      <c r="HQ3892" s="5" t="n"/>
      <c r="HR3892" s="5" t="n"/>
      <c r="HS3892" s="5" t="n"/>
    </row>
    <row r="3893">
      <c r="C3893" s="2" t="n"/>
      <c r="G3893" s="480" t="n"/>
      <c r="H3893" s="2" t="n"/>
      <c r="I3893" s="2" t="n"/>
      <c r="K3893" s="480" t="n"/>
      <c r="L3893" s="480" t="n"/>
      <c r="M3893" s="480" t="n"/>
      <c r="N3893" s="490" t="n"/>
      <c r="O3893" s="398" t="n"/>
      <c r="HM3893" s="5" t="n"/>
      <c r="HN3893" s="5" t="n"/>
      <c r="HO3893" s="5" t="n"/>
      <c r="HP3893" s="5" t="n"/>
      <c r="HQ3893" s="5" t="n"/>
      <c r="HR3893" s="5" t="n"/>
      <c r="HS3893" s="5" t="n"/>
    </row>
    <row r="3894">
      <c r="C3894" s="2" t="n"/>
      <c r="G3894" s="480" t="n"/>
      <c r="H3894" s="2" t="n"/>
      <c r="I3894" s="2" t="n"/>
      <c r="K3894" s="480" t="n"/>
      <c r="L3894" s="480" t="n"/>
      <c r="M3894" s="480" t="n"/>
      <c r="N3894" s="490" t="n"/>
      <c r="O3894" s="398" t="n"/>
      <c r="HM3894" s="5" t="n"/>
      <c r="HN3894" s="5" t="n"/>
      <c r="HO3894" s="5" t="n"/>
      <c r="HP3894" s="5" t="n"/>
      <c r="HQ3894" s="5" t="n"/>
      <c r="HR3894" s="5" t="n"/>
      <c r="HS3894" s="5" t="n"/>
    </row>
    <row r="3895">
      <c r="C3895" s="2" t="n"/>
      <c r="G3895" s="480" t="n"/>
      <c r="H3895" s="2" t="n"/>
      <c r="I3895" s="2" t="n"/>
      <c r="K3895" s="480" t="n"/>
      <c r="L3895" s="480" t="n"/>
      <c r="M3895" s="480" t="n"/>
      <c r="N3895" s="490" t="n"/>
      <c r="O3895" s="398" t="n"/>
      <c r="HM3895" s="5" t="n"/>
      <c r="HN3895" s="5" t="n"/>
      <c r="HO3895" s="5" t="n"/>
      <c r="HP3895" s="5" t="n"/>
      <c r="HQ3895" s="5" t="n"/>
      <c r="HR3895" s="5" t="n"/>
      <c r="HS3895" s="5" t="n"/>
    </row>
    <row r="3896">
      <c r="C3896" s="2" t="n"/>
      <c r="G3896" s="480" t="n"/>
      <c r="H3896" s="2" t="n"/>
      <c r="I3896" s="2" t="n"/>
      <c r="K3896" s="480" t="n"/>
      <c r="L3896" s="480" t="n"/>
      <c r="M3896" s="480" t="n"/>
      <c r="N3896" s="490" t="n"/>
      <c r="O3896" s="398" t="n"/>
      <c r="HM3896" s="5" t="n"/>
      <c r="HN3896" s="5" t="n"/>
      <c r="HO3896" s="5" t="n"/>
      <c r="HP3896" s="5" t="n"/>
      <c r="HQ3896" s="5" t="n"/>
      <c r="HR3896" s="5" t="n"/>
      <c r="HS3896" s="5" t="n"/>
    </row>
    <row r="3897">
      <c r="C3897" s="2" t="n"/>
      <c r="G3897" s="480" t="n"/>
      <c r="H3897" s="2" t="n"/>
      <c r="I3897" s="2" t="n"/>
      <c r="K3897" s="480" t="n"/>
      <c r="L3897" s="480" t="n"/>
      <c r="M3897" s="480" t="n"/>
      <c r="N3897" s="490" t="n"/>
      <c r="O3897" s="398" t="n"/>
      <c r="HM3897" s="5" t="n"/>
      <c r="HN3897" s="5" t="n"/>
      <c r="HO3897" s="5" t="n"/>
      <c r="HP3897" s="5" t="n"/>
      <c r="HQ3897" s="5" t="n"/>
      <c r="HR3897" s="5" t="n"/>
      <c r="HS3897" s="5" t="n"/>
    </row>
    <row r="3898">
      <c r="C3898" s="2" t="n"/>
      <c r="G3898" s="480" t="n"/>
      <c r="H3898" s="2" t="n"/>
      <c r="I3898" s="2" t="n"/>
      <c r="K3898" s="480" t="n"/>
      <c r="L3898" s="480" t="n"/>
      <c r="M3898" s="480" t="n"/>
      <c r="N3898" s="490" t="n"/>
      <c r="O3898" s="398" t="n"/>
      <c r="HM3898" s="5" t="n"/>
      <c r="HN3898" s="5" t="n"/>
      <c r="HO3898" s="5" t="n"/>
      <c r="HP3898" s="5" t="n"/>
      <c r="HQ3898" s="5" t="n"/>
      <c r="HR3898" s="5" t="n"/>
      <c r="HS3898" s="5" t="n"/>
    </row>
    <row r="3899">
      <c r="C3899" s="2" t="n"/>
      <c r="G3899" s="480" t="n"/>
      <c r="H3899" s="2" t="n"/>
      <c r="I3899" s="2" t="n"/>
      <c r="K3899" s="480" t="n"/>
      <c r="L3899" s="480" t="n"/>
      <c r="M3899" s="480" t="n"/>
      <c r="N3899" s="490" t="n"/>
      <c r="O3899" s="398" t="n"/>
      <c r="HM3899" s="5" t="n"/>
      <c r="HN3899" s="5" t="n"/>
      <c r="HO3899" s="5" t="n"/>
      <c r="HP3899" s="5" t="n"/>
      <c r="HQ3899" s="5" t="n"/>
      <c r="HR3899" s="5" t="n"/>
      <c r="HS3899" s="5" t="n"/>
    </row>
    <row r="3900">
      <c r="C3900" s="2" t="n"/>
      <c r="G3900" s="480" t="n"/>
      <c r="H3900" s="2" t="n"/>
      <c r="I3900" s="2" t="n"/>
      <c r="K3900" s="480" t="n"/>
      <c r="L3900" s="480" t="n"/>
      <c r="M3900" s="480" t="n"/>
      <c r="N3900" s="490" t="n"/>
      <c r="O3900" s="398" t="n"/>
      <c r="HM3900" s="5" t="n"/>
      <c r="HN3900" s="5" t="n"/>
      <c r="HO3900" s="5" t="n"/>
      <c r="HP3900" s="5" t="n"/>
      <c r="HQ3900" s="5" t="n"/>
      <c r="HR3900" s="5" t="n"/>
      <c r="HS3900" s="5" t="n"/>
    </row>
    <row r="3901">
      <c r="C3901" s="2" t="n"/>
      <c r="G3901" s="480" t="n"/>
      <c r="H3901" s="2" t="n"/>
      <c r="I3901" s="2" t="n"/>
      <c r="K3901" s="480" t="n"/>
      <c r="L3901" s="480" t="n"/>
      <c r="M3901" s="480" t="n"/>
      <c r="N3901" s="490" t="n"/>
      <c r="O3901" s="398" t="n"/>
      <c r="HM3901" s="5" t="n"/>
      <c r="HN3901" s="5" t="n"/>
      <c r="HO3901" s="5" t="n"/>
      <c r="HP3901" s="5" t="n"/>
      <c r="HQ3901" s="5" t="n"/>
      <c r="HR3901" s="5" t="n"/>
      <c r="HS3901" s="5" t="n"/>
    </row>
    <row r="3902">
      <c r="C3902" s="2" t="n"/>
      <c r="G3902" s="480" t="n"/>
      <c r="H3902" s="2" t="n"/>
      <c r="I3902" s="2" t="n"/>
      <c r="K3902" s="480" t="n"/>
      <c r="L3902" s="480" t="n"/>
      <c r="M3902" s="480" t="n"/>
      <c r="N3902" s="490" t="n"/>
      <c r="O3902" s="398" t="n"/>
      <c r="HM3902" s="5" t="n"/>
      <c r="HN3902" s="5" t="n"/>
      <c r="HO3902" s="5" t="n"/>
      <c r="HP3902" s="5" t="n"/>
      <c r="HQ3902" s="5" t="n"/>
      <c r="HR3902" s="5" t="n"/>
      <c r="HS3902" s="5" t="n"/>
    </row>
    <row r="3903">
      <c r="C3903" s="2" t="n"/>
      <c r="G3903" s="480" t="n"/>
      <c r="H3903" s="2" t="n"/>
      <c r="I3903" s="2" t="n"/>
      <c r="K3903" s="480" t="n"/>
      <c r="L3903" s="480" t="n"/>
      <c r="M3903" s="480" t="n"/>
      <c r="N3903" s="490" t="n"/>
      <c r="O3903" s="398" t="n"/>
      <c r="HM3903" s="5" t="n"/>
      <c r="HN3903" s="5" t="n"/>
      <c r="HO3903" s="5" t="n"/>
      <c r="HP3903" s="5" t="n"/>
      <c r="HQ3903" s="5" t="n"/>
      <c r="HR3903" s="5" t="n"/>
      <c r="HS3903" s="5" t="n"/>
    </row>
    <row r="3904">
      <c r="C3904" s="2" t="n"/>
      <c r="G3904" s="480" t="n"/>
      <c r="H3904" s="2" t="n"/>
      <c r="I3904" s="2" t="n"/>
      <c r="K3904" s="480" t="n"/>
      <c r="L3904" s="480" t="n"/>
      <c r="M3904" s="480" t="n"/>
      <c r="N3904" s="490" t="n"/>
      <c r="O3904" s="398" t="n"/>
      <c r="HM3904" s="5" t="n"/>
      <c r="HN3904" s="5" t="n"/>
      <c r="HO3904" s="5" t="n"/>
      <c r="HP3904" s="5" t="n"/>
      <c r="HQ3904" s="5" t="n"/>
      <c r="HR3904" s="5" t="n"/>
      <c r="HS3904" s="5" t="n"/>
    </row>
    <row r="3905">
      <c r="C3905" s="2" t="n"/>
      <c r="G3905" s="480" t="n"/>
      <c r="H3905" s="2" t="n"/>
      <c r="I3905" s="2" t="n"/>
      <c r="K3905" s="480" t="n"/>
      <c r="L3905" s="480" t="n"/>
      <c r="M3905" s="480" t="n"/>
      <c r="N3905" s="490" t="n"/>
      <c r="O3905" s="398" t="n"/>
      <c r="HM3905" s="5" t="n"/>
      <c r="HN3905" s="5" t="n"/>
      <c r="HO3905" s="5" t="n"/>
      <c r="HP3905" s="5" t="n"/>
      <c r="HQ3905" s="5" t="n"/>
      <c r="HR3905" s="5" t="n"/>
      <c r="HS3905" s="5" t="n"/>
    </row>
    <row r="3906">
      <c r="C3906" s="2" t="n"/>
      <c r="G3906" s="480" t="n"/>
      <c r="H3906" s="2" t="n"/>
      <c r="I3906" s="2" t="n"/>
      <c r="K3906" s="480" t="n"/>
      <c r="L3906" s="480" t="n"/>
      <c r="M3906" s="480" t="n"/>
      <c r="N3906" s="490" t="n"/>
      <c r="O3906" s="398" t="n"/>
      <c r="HM3906" s="5" t="n"/>
      <c r="HN3906" s="5" t="n"/>
      <c r="HO3906" s="5" t="n"/>
      <c r="HP3906" s="5" t="n"/>
      <c r="HQ3906" s="5" t="n"/>
      <c r="HR3906" s="5" t="n"/>
      <c r="HS3906" s="5" t="n"/>
    </row>
    <row r="3907">
      <c r="C3907" s="2" t="n"/>
      <c r="G3907" s="480" t="n"/>
      <c r="H3907" s="2" t="n"/>
      <c r="I3907" s="2" t="n"/>
      <c r="K3907" s="480" t="n"/>
      <c r="L3907" s="480" t="n"/>
      <c r="M3907" s="480" t="n"/>
      <c r="N3907" s="490" t="n"/>
      <c r="O3907" s="398" t="n"/>
      <c r="HM3907" s="5" t="n"/>
      <c r="HN3907" s="5" t="n"/>
      <c r="HO3907" s="5" t="n"/>
      <c r="HP3907" s="5" t="n"/>
      <c r="HQ3907" s="5" t="n"/>
      <c r="HR3907" s="5" t="n"/>
      <c r="HS3907" s="5" t="n"/>
    </row>
    <row r="3908">
      <c r="C3908" s="2" t="n"/>
      <c r="G3908" s="480" t="n"/>
      <c r="H3908" s="2" t="n"/>
      <c r="I3908" s="2" t="n"/>
      <c r="K3908" s="480" t="n"/>
      <c r="L3908" s="480" t="n"/>
      <c r="M3908" s="480" t="n"/>
      <c r="N3908" s="490" t="n"/>
      <c r="O3908" s="398" t="n"/>
      <c r="HM3908" s="5" t="n"/>
      <c r="HN3908" s="5" t="n"/>
      <c r="HO3908" s="5" t="n"/>
      <c r="HP3908" s="5" t="n"/>
      <c r="HQ3908" s="5" t="n"/>
      <c r="HR3908" s="5" t="n"/>
      <c r="HS3908" s="5" t="n"/>
    </row>
    <row r="3909">
      <c r="C3909" s="2" t="n"/>
      <c r="G3909" s="480" t="n"/>
      <c r="H3909" s="2" t="n"/>
      <c r="I3909" s="2" t="n"/>
      <c r="K3909" s="480" t="n"/>
      <c r="L3909" s="480" t="n"/>
      <c r="M3909" s="480" t="n"/>
      <c r="N3909" s="490" t="n"/>
      <c r="O3909" s="398" t="n"/>
      <c r="HM3909" s="5" t="n"/>
      <c r="HN3909" s="5" t="n"/>
      <c r="HO3909" s="5" t="n"/>
      <c r="HP3909" s="5" t="n"/>
      <c r="HQ3909" s="5" t="n"/>
      <c r="HR3909" s="5" t="n"/>
      <c r="HS3909" s="5" t="n"/>
    </row>
    <row r="3910">
      <c r="C3910" s="2" t="n"/>
      <c r="G3910" s="480" t="n"/>
      <c r="H3910" s="2" t="n"/>
      <c r="I3910" s="2" t="n"/>
      <c r="K3910" s="480" t="n"/>
      <c r="L3910" s="480" t="n"/>
      <c r="M3910" s="480" t="n"/>
      <c r="N3910" s="490" t="n"/>
      <c r="O3910" s="398" t="n"/>
      <c r="HM3910" s="5" t="n"/>
      <c r="HN3910" s="5" t="n"/>
      <c r="HO3910" s="5" t="n"/>
      <c r="HP3910" s="5" t="n"/>
      <c r="HQ3910" s="5" t="n"/>
      <c r="HR3910" s="5" t="n"/>
      <c r="HS3910" s="5" t="n"/>
    </row>
    <row r="3911">
      <c r="C3911" s="2" t="n"/>
      <c r="G3911" s="480" t="n"/>
      <c r="H3911" s="2" t="n"/>
      <c r="I3911" s="2" t="n"/>
      <c r="K3911" s="480" t="n"/>
      <c r="L3911" s="480" t="n"/>
      <c r="M3911" s="480" t="n"/>
      <c r="N3911" s="490" t="n"/>
      <c r="O3911" s="398" t="n"/>
      <c r="HM3911" s="5" t="n"/>
      <c r="HN3911" s="5" t="n"/>
      <c r="HO3911" s="5" t="n"/>
      <c r="HP3911" s="5" t="n"/>
      <c r="HQ3911" s="5" t="n"/>
      <c r="HR3911" s="5" t="n"/>
      <c r="HS3911" s="5" t="n"/>
    </row>
    <row r="3912">
      <c r="C3912" s="2" t="n"/>
      <c r="G3912" s="480" t="n"/>
      <c r="H3912" s="2" t="n"/>
      <c r="I3912" s="2" t="n"/>
      <c r="K3912" s="480" t="n"/>
      <c r="L3912" s="480" t="n"/>
      <c r="M3912" s="480" t="n"/>
      <c r="N3912" s="490" t="n"/>
      <c r="O3912" s="398" t="n"/>
      <c r="HM3912" s="5" t="n"/>
      <c r="HN3912" s="5" t="n"/>
      <c r="HO3912" s="5" t="n"/>
      <c r="HP3912" s="5" t="n"/>
      <c r="HQ3912" s="5" t="n"/>
      <c r="HR3912" s="5" t="n"/>
      <c r="HS3912" s="5" t="n"/>
    </row>
    <row r="3913">
      <c r="C3913" s="2" t="n"/>
      <c r="G3913" s="480" t="n"/>
      <c r="H3913" s="2" t="n"/>
      <c r="I3913" s="2" t="n"/>
      <c r="K3913" s="480" t="n"/>
      <c r="L3913" s="480" t="n"/>
      <c r="M3913" s="480" t="n"/>
      <c r="N3913" s="490" t="n"/>
      <c r="O3913" s="398" t="n"/>
      <c r="HM3913" s="5" t="n"/>
      <c r="HN3913" s="5" t="n"/>
      <c r="HO3913" s="5" t="n"/>
      <c r="HP3913" s="5" t="n"/>
      <c r="HQ3913" s="5" t="n"/>
      <c r="HR3913" s="5" t="n"/>
      <c r="HS3913" s="5" t="n"/>
    </row>
    <row r="3914">
      <c r="C3914" s="2" t="n"/>
      <c r="G3914" s="480" t="n"/>
      <c r="H3914" s="2" t="n"/>
      <c r="I3914" s="2" t="n"/>
      <c r="K3914" s="480" t="n"/>
      <c r="L3914" s="480" t="n"/>
      <c r="M3914" s="480" t="n"/>
      <c r="N3914" s="490" t="n"/>
      <c r="O3914" s="398" t="n"/>
      <c r="HM3914" s="5" t="n"/>
      <c r="HN3914" s="5" t="n"/>
      <c r="HO3914" s="5" t="n"/>
      <c r="HP3914" s="5" t="n"/>
      <c r="HQ3914" s="5" t="n"/>
      <c r="HR3914" s="5" t="n"/>
      <c r="HS3914" s="5" t="n"/>
    </row>
    <row r="3915">
      <c r="C3915" s="2" t="n"/>
      <c r="G3915" s="480" t="n"/>
      <c r="H3915" s="2" t="n"/>
      <c r="I3915" s="2" t="n"/>
      <c r="K3915" s="480" t="n"/>
      <c r="L3915" s="480" t="n"/>
      <c r="M3915" s="480" t="n"/>
      <c r="N3915" s="490" t="n"/>
      <c r="O3915" s="398" t="n"/>
      <c r="HM3915" s="5" t="n"/>
      <c r="HN3915" s="5" t="n"/>
      <c r="HO3915" s="5" t="n"/>
      <c r="HP3915" s="5" t="n"/>
      <c r="HQ3915" s="5" t="n"/>
      <c r="HR3915" s="5" t="n"/>
      <c r="HS3915" s="5" t="n"/>
    </row>
    <row r="3916">
      <c r="C3916" s="2" t="n"/>
      <c r="G3916" s="480" t="n"/>
      <c r="H3916" s="2" t="n"/>
      <c r="I3916" s="2" t="n"/>
      <c r="K3916" s="480" t="n"/>
      <c r="L3916" s="480" t="n"/>
      <c r="M3916" s="480" t="n"/>
      <c r="N3916" s="490" t="n"/>
      <c r="O3916" s="398" t="n"/>
      <c r="HM3916" s="5" t="n"/>
      <c r="HN3916" s="5" t="n"/>
      <c r="HO3916" s="5" t="n"/>
      <c r="HP3916" s="5" t="n"/>
      <c r="HQ3916" s="5" t="n"/>
      <c r="HR3916" s="5" t="n"/>
      <c r="HS3916" s="5" t="n"/>
    </row>
    <row r="3917">
      <c r="C3917" s="2" t="n"/>
      <c r="G3917" s="480" t="n"/>
      <c r="H3917" s="2" t="n"/>
      <c r="I3917" s="2" t="n"/>
      <c r="K3917" s="480" t="n"/>
      <c r="L3917" s="480" t="n"/>
      <c r="M3917" s="480" t="n"/>
      <c r="N3917" s="490" t="n"/>
      <c r="O3917" s="398" t="n"/>
      <c r="HM3917" s="5" t="n"/>
      <c r="HN3917" s="5" t="n"/>
      <c r="HO3917" s="5" t="n"/>
      <c r="HP3917" s="5" t="n"/>
      <c r="HQ3917" s="5" t="n"/>
      <c r="HR3917" s="5" t="n"/>
      <c r="HS3917" s="5" t="n"/>
    </row>
    <row r="3918">
      <c r="C3918" s="2" t="n"/>
      <c r="G3918" s="480" t="n"/>
      <c r="H3918" s="2" t="n"/>
      <c r="I3918" s="2" t="n"/>
      <c r="K3918" s="480" t="n"/>
      <c r="L3918" s="480" t="n"/>
      <c r="M3918" s="480" t="n"/>
      <c r="N3918" s="490" t="n"/>
      <c r="O3918" s="398" t="n"/>
      <c r="HM3918" s="5" t="n"/>
      <c r="HN3918" s="5" t="n"/>
      <c r="HO3918" s="5" t="n"/>
      <c r="HP3918" s="5" t="n"/>
      <c r="HQ3918" s="5" t="n"/>
      <c r="HR3918" s="5" t="n"/>
      <c r="HS3918" s="5" t="n"/>
    </row>
    <row r="3919">
      <c r="C3919" s="2" t="n"/>
      <c r="G3919" s="480" t="n"/>
      <c r="H3919" s="2" t="n"/>
      <c r="I3919" s="2" t="n"/>
      <c r="K3919" s="480" t="n"/>
      <c r="L3919" s="480" t="n"/>
      <c r="M3919" s="480" t="n"/>
      <c r="N3919" s="490" t="n"/>
      <c r="O3919" s="398" t="n"/>
      <c r="HM3919" s="5" t="n"/>
      <c r="HN3919" s="5" t="n"/>
      <c r="HO3919" s="5" t="n"/>
      <c r="HP3919" s="5" t="n"/>
      <c r="HQ3919" s="5" t="n"/>
      <c r="HR3919" s="5" t="n"/>
      <c r="HS3919" s="5" t="n"/>
    </row>
    <row r="3920">
      <c r="C3920" s="2" t="n"/>
      <c r="G3920" s="480" t="n"/>
      <c r="H3920" s="2" t="n"/>
      <c r="I3920" s="2" t="n"/>
      <c r="K3920" s="480" t="n"/>
      <c r="L3920" s="480" t="n"/>
      <c r="M3920" s="480" t="n"/>
      <c r="N3920" s="490" t="n"/>
      <c r="O3920" s="398" t="n"/>
      <c r="HM3920" s="5" t="n"/>
      <c r="HN3920" s="5" t="n"/>
      <c r="HO3920" s="5" t="n"/>
      <c r="HP3920" s="5" t="n"/>
      <c r="HQ3920" s="5" t="n"/>
      <c r="HR3920" s="5" t="n"/>
      <c r="HS3920" s="5" t="n"/>
    </row>
    <row r="3921">
      <c r="C3921" s="2" t="n"/>
      <c r="G3921" s="480" t="n"/>
      <c r="H3921" s="2" t="n"/>
      <c r="I3921" s="2" t="n"/>
      <c r="K3921" s="480" t="n"/>
      <c r="L3921" s="480" t="n"/>
      <c r="M3921" s="480" t="n"/>
      <c r="N3921" s="490" t="n"/>
      <c r="O3921" s="398" t="n"/>
      <c r="HM3921" s="5" t="n"/>
      <c r="HN3921" s="5" t="n"/>
      <c r="HO3921" s="5" t="n"/>
      <c r="HP3921" s="5" t="n"/>
      <c r="HQ3921" s="5" t="n"/>
      <c r="HR3921" s="5" t="n"/>
      <c r="HS3921" s="5" t="n"/>
    </row>
    <row r="3922">
      <c r="C3922" s="2" t="n"/>
      <c r="G3922" s="480" t="n"/>
      <c r="H3922" s="2" t="n"/>
      <c r="I3922" s="2" t="n"/>
      <c r="K3922" s="480" t="n"/>
      <c r="L3922" s="480" t="n"/>
      <c r="M3922" s="480" t="n"/>
      <c r="N3922" s="490" t="n"/>
      <c r="O3922" s="398" t="n"/>
      <c r="HM3922" s="5" t="n"/>
      <c r="HN3922" s="5" t="n"/>
      <c r="HO3922" s="5" t="n"/>
      <c r="HP3922" s="5" t="n"/>
      <c r="HQ3922" s="5" t="n"/>
      <c r="HR3922" s="5" t="n"/>
      <c r="HS3922" s="5" t="n"/>
    </row>
    <row r="3923">
      <c r="C3923" s="2" t="n"/>
      <c r="G3923" s="480" t="n"/>
      <c r="H3923" s="2" t="n"/>
      <c r="I3923" s="2" t="n"/>
      <c r="K3923" s="480" t="n"/>
      <c r="L3923" s="480" t="n"/>
      <c r="M3923" s="480" t="n"/>
      <c r="N3923" s="490" t="n"/>
      <c r="O3923" s="398" t="n"/>
      <c r="HM3923" s="5" t="n"/>
      <c r="HN3923" s="5" t="n"/>
      <c r="HO3923" s="5" t="n"/>
      <c r="HP3923" s="5" t="n"/>
      <c r="HQ3923" s="5" t="n"/>
      <c r="HR3923" s="5" t="n"/>
      <c r="HS3923" s="5" t="n"/>
    </row>
    <row r="3924">
      <c r="C3924" s="2" t="n"/>
      <c r="G3924" s="480" t="n"/>
      <c r="H3924" s="2" t="n"/>
      <c r="I3924" s="2" t="n"/>
      <c r="K3924" s="480" t="n"/>
      <c r="L3924" s="480" t="n"/>
      <c r="M3924" s="480" t="n"/>
      <c r="N3924" s="490" t="n"/>
      <c r="O3924" s="398" t="n"/>
      <c r="HM3924" s="5" t="n"/>
      <c r="HN3924" s="5" t="n"/>
      <c r="HO3924" s="5" t="n"/>
      <c r="HP3924" s="5" t="n"/>
      <c r="HQ3924" s="5" t="n"/>
      <c r="HR3924" s="5" t="n"/>
      <c r="HS3924" s="5" t="n"/>
    </row>
    <row r="3925">
      <c r="C3925" s="2" t="n"/>
      <c r="G3925" s="480" t="n"/>
      <c r="H3925" s="2" t="n"/>
      <c r="I3925" s="2" t="n"/>
      <c r="K3925" s="480" t="n"/>
      <c r="L3925" s="480" t="n"/>
      <c r="M3925" s="480" t="n"/>
      <c r="N3925" s="490" t="n"/>
      <c r="O3925" s="398" t="n"/>
      <c r="HM3925" s="5" t="n"/>
      <c r="HN3925" s="5" t="n"/>
      <c r="HO3925" s="5" t="n"/>
      <c r="HP3925" s="5" t="n"/>
      <c r="HQ3925" s="5" t="n"/>
      <c r="HR3925" s="5" t="n"/>
      <c r="HS3925" s="5" t="n"/>
    </row>
    <row r="3926">
      <c r="C3926" s="2" t="n"/>
      <c r="G3926" s="480" t="n"/>
      <c r="H3926" s="2" t="n"/>
      <c r="I3926" s="2" t="n"/>
      <c r="K3926" s="480" t="n"/>
      <c r="L3926" s="480" t="n"/>
      <c r="M3926" s="480" t="n"/>
      <c r="N3926" s="490" t="n"/>
      <c r="O3926" s="398" t="n"/>
      <c r="HM3926" s="5" t="n"/>
      <c r="HN3926" s="5" t="n"/>
      <c r="HO3926" s="5" t="n"/>
      <c r="HP3926" s="5" t="n"/>
      <c r="HQ3926" s="5" t="n"/>
      <c r="HR3926" s="5" t="n"/>
      <c r="HS3926" s="5" t="n"/>
    </row>
    <row r="3927">
      <c r="C3927" s="2" t="n"/>
      <c r="G3927" s="480" t="n"/>
      <c r="H3927" s="2" t="n"/>
      <c r="I3927" s="2" t="n"/>
      <c r="K3927" s="480" t="n"/>
      <c r="L3927" s="480" t="n"/>
      <c r="M3927" s="480" t="n"/>
      <c r="N3927" s="490" t="n"/>
      <c r="O3927" s="398" t="n"/>
      <c r="HM3927" s="5" t="n"/>
      <c r="HN3927" s="5" t="n"/>
      <c r="HO3927" s="5" t="n"/>
      <c r="HP3927" s="5" t="n"/>
      <c r="HQ3927" s="5" t="n"/>
      <c r="HR3927" s="5" t="n"/>
      <c r="HS3927" s="5" t="n"/>
    </row>
    <row r="3928">
      <c r="C3928" s="2" t="n"/>
      <c r="G3928" s="480" t="n"/>
      <c r="H3928" s="2" t="n"/>
      <c r="I3928" s="2" t="n"/>
      <c r="K3928" s="480" t="n"/>
      <c r="L3928" s="480" t="n"/>
      <c r="M3928" s="480" t="n"/>
      <c r="N3928" s="490" t="n"/>
      <c r="O3928" s="398" t="n"/>
      <c r="HM3928" s="5" t="n"/>
      <c r="HN3928" s="5" t="n"/>
      <c r="HO3928" s="5" t="n"/>
      <c r="HP3928" s="5" t="n"/>
      <c r="HQ3928" s="5" t="n"/>
      <c r="HR3928" s="5" t="n"/>
      <c r="HS3928" s="5" t="n"/>
    </row>
    <row r="3929">
      <c r="C3929" s="2" t="n"/>
      <c r="G3929" s="480" t="n"/>
      <c r="H3929" s="2" t="n"/>
      <c r="I3929" s="2" t="n"/>
      <c r="K3929" s="480" t="n"/>
      <c r="L3929" s="480" t="n"/>
      <c r="M3929" s="480" t="n"/>
      <c r="N3929" s="490" t="n"/>
      <c r="O3929" s="398" t="n"/>
      <c r="HM3929" s="5" t="n"/>
      <c r="HN3929" s="5" t="n"/>
      <c r="HO3929" s="5" t="n"/>
      <c r="HP3929" s="5" t="n"/>
      <c r="HQ3929" s="5" t="n"/>
      <c r="HR3929" s="5" t="n"/>
      <c r="HS3929" s="5" t="n"/>
    </row>
    <row r="3930">
      <c r="C3930" s="2" t="n"/>
      <c r="G3930" s="480" t="n"/>
      <c r="H3930" s="2" t="n"/>
      <c r="I3930" s="2" t="n"/>
      <c r="K3930" s="480" t="n"/>
      <c r="L3930" s="480" t="n"/>
      <c r="M3930" s="480" t="n"/>
      <c r="N3930" s="490" t="n"/>
      <c r="O3930" s="398" t="n"/>
      <c r="HM3930" s="5" t="n"/>
      <c r="HN3930" s="5" t="n"/>
      <c r="HO3930" s="5" t="n"/>
      <c r="HP3930" s="5" t="n"/>
      <c r="HQ3930" s="5" t="n"/>
      <c r="HR3930" s="5" t="n"/>
      <c r="HS3930" s="5" t="n"/>
    </row>
    <row r="3931">
      <c r="C3931" s="2" t="n"/>
      <c r="G3931" s="480" t="n"/>
      <c r="H3931" s="2" t="n"/>
      <c r="I3931" s="2" t="n"/>
      <c r="K3931" s="480" t="n"/>
      <c r="L3931" s="480" t="n"/>
      <c r="M3931" s="480" t="n"/>
      <c r="N3931" s="490" t="n"/>
      <c r="O3931" s="398" t="n"/>
      <c r="HM3931" s="5" t="n"/>
      <c r="HN3931" s="5" t="n"/>
      <c r="HO3931" s="5" t="n"/>
      <c r="HP3931" s="5" t="n"/>
      <c r="HQ3931" s="5" t="n"/>
      <c r="HR3931" s="5" t="n"/>
      <c r="HS3931" s="5" t="n"/>
    </row>
    <row r="3932">
      <c r="C3932" s="2" t="n"/>
      <c r="G3932" s="480" t="n"/>
      <c r="H3932" s="2" t="n"/>
      <c r="I3932" s="2" t="n"/>
      <c r="K3932" s="480" t="n"/>
      <c r="L3932" s="480" t="n"/>
      <c r="M3932" s="480" t="n"/>
      <c r="N3932" s="490" t="n"/>
      <c r="O3932" s="398" t="n"/>
      <c r="HM3932" s="5" t="n"/>
      <c r="HN3932" s="5" t="n"/>
      <c r="HO3932" s="5" t="n"/>
      <c r="HP3932" s="5" t="n"/>
      <c r="HQ3932" s="5" t="n"/>
      <c r="HR3932" s="5" t="n"/>
      <c r="HS3932" s="5" t="n"/>
    </row>
    <row r="3933">
      <c r="C3933" s="2" t="n"/>
      <c r="G3933" s="480" t="n"/>
      <c r="H3933" s="2" t="n"/>
      <c r="I3933" s="2" t="n"/>
      <c r="K3933" s="480" t="n"/>
      <c r="L3933" s="480" t="n"/>
      <c r="M3933" s="480" t="n"/>
      <c r="N3933" s="490" t="n"/>
      <c r="O3933" s="398" t="n"/>
      <c r="HM3933" s="5" t="n"/>
      <c r="HN3933" s="5" t="n"/>
      <c r="HO3933" s="5" t="n"/>
      <c r="HP3933" s="5" t="n"/>
      <c r="HQ3933" s="5" t="n"/>
      <c r="HR3933" s="5" t="n"/>
      <c r="HS3933" s="5" t="n"/>
    </row>
    <row r="3934">
      <c r="C3934" s="2" t="n"/>
      <c r="G3934" s="480" t="n"/>
      <c r="H3934" s="2" t="n"/>
      <c r="I3934" s="2" t="n"/>
      <c r="K3934" s="480" t="n"/>
      <c r="L3934" s="480" t="n"/>
      <c r="M3934" s="480" t="n"/>
      <c r="N3934" s="490" t="n"/>
      <c r="O3934" s="398" t="n"/>
      <c r="HM3934" s="5" t="n"/>
      <c r="HN3934" s="5" t="n"/>
      <c r="HO3934" s="5" t="n"/>
      <c r="HP3934" s="5" t="n"/>
      <c r="HQ3934" s="5" t="n"/>
      <c r="HR3934" s="5" t="n"/>
      <c r="HS3934" s="5" t="n"/>
    </row>
    <row r="3935">
      <c r="C3935" s="2" t="n"/>
      <c r="G3935" s="480" t="n"/>
      <c r="H3935" s="2" t="n"/>
      <c r="I3935" s="2" t="n"/>
      <c r="K3935" s="480" t="n"/>
      <c r="L3935" s="480" t="n"/>
      <c r="M3935" s="480" t="n"/>
      <c r="N3935" s="490" t="n"/>
      <c r="O3935" s="398" t="n"/>
      <c r="HM3935" s="5" t="n"/>
      <c r="HN3935" s="5" t="n"/>
      <c r="HO3935" s="5" t="n"/>
      <c r="HP3935" s="5" t="n"/>
      <c r="HQ3935" s="5" t="n"/>
      <c r="HR3935" s="5" t="n"/>
      <c r="HS3935" s="5" t="n"/>
    </row>
    <row r="3936">
      <c r="C3936" s="2" t="n"/>
      <c r="G3936" s="480" t="n"/>
      <c r="H3936" s="2" t="n"/>
      <c r="I3936" s="2" t="n"/>
      <c r="K3936" s="480" t="n"/>
      <c r="L3936" s="480" t="n"/>
      <c r="M3936" s="480" t="n"/>
      <c r="N3936" s="490" t="n"/>
      <c r="O3936" s="398" t="n"/>
      <c r="HM3936" s="5" t="n"/>
      <c r="HN3936" s="5" t="n"/>
      <c r="HO3936" s="5" t="n"/>
      <c r="HP3936" s="5" t="n"/>
      <c r="HQ3936" s="5" t="n"/>
      <c r="HR3936" s="5" t="n"/>
      <c r="HS3936" s="5" t="n"/>
    </row>
    <row r="3937">
      <c r="C3937" s="2" t="n"/>
      <c r="G3937" s="480" t="n"/>
      <c r="H3937" s="2" t="n"/>
      <c r="I3937" s="2" t="n"/>
      <c r="K3937" s="480" t="n"/>
      <c r="L3937" s="480" t="n"/>
      <c r="M3937" s="480" t="n"/>
      <c r="N3937" s="490" t="n"/>
      <c r="O3937" s="398" t="n"/>
      <c r="HM3937" s="5" t="n"/>
      <c r="HN3937" s="5" t="n"/>
      <c r="HO3937" s="5" t="n"/>
      <c r="HP3937" s="5" t="n"/>
      <c r="HQ3937" s="5" t="n"/>
      <c r="HR3937" s="5" t="n"/>
      <c r="HS3937" s="5" t="n"/>
    </row>
    <row r="3938">
      <c r="C3938" s="2" t="n"/>
      <c r="G3938" s="480" t="n"/>
      <c r="H3938" s="2" t="n"/>
      <c r="I3938" s="2" t="n"/>
      <c r="K3938" s="480" t="n"/>
      <c r="L3938" s="480" t="n"/>
      <c r="M3938" s="480" t="n"/>
      <c r="N3938" s="490" t="n"/>
      <c r="O3938" s="398" t="n"/>
      <c r="HM3938" s="5" t="n"/>
      <c r="HN3938" s="5" t="n"/>
      <c r="HO3938" s="5" t="n"/>
      <c r="HP3938" s="5" t="n"/>
      <c r="HQ3938" s="5" t="n"/>
      <c r="HR3938" s="5" t="n"/>
      <c r="HS3938" s="5" t="n"/>
    </row>
    <row r="3939">
      <c r="C3939" s="2" t="n"/>
      <c r="G3939" s="480" t="n"/>
      <c r="H3939" s="2" t="n"/>
      <c r="I3939" s="2" t="n"/>
      <c r="K3939" s="480" t="n"/>
      <c r="L3939" s="480" t="n"/>
      <c r="M3939" s="480" t="n"/>
      <c r="N3939" s="490" t="n"/>
      <c r="O3939" s="398" t="n"/>
      <c r="HM3939" s="5" t="n"/>
      <c r="HN3939" s="5" t="n"/>
      <c r="HO3939" s="5" t="n"/>
      <c r="HP3939" s="5" t="n"/>
      <c r="HQ3939" s="5" t="n"/>
      <c r="HR3939" s="5" t="n"/>
      <c r="HS3939" s="5" t="n"/>
    </row>
    <row r="3940">
      <c r="C3940" s="2" t="n"/>
      <c r="G3940" s="480" t="n"/>
      <c r="H3940" s="2" t="n"/>
      <c r="I3940" s="2" t="n"/>
      <c r="K3940" s="480" t="n"/>
      <c r="L3940" s="480" t="n"/>
      <c r="M3940" s="480" t="n"/>
      <c r="N3940" s="490" t="n"/>
      <c r="O3940" s="398" t="n"/>
      <c r="HM3940" s="5" t="n"/>
      <c r="HN3940" s="5" t="n"/>
      <c r="HO3940" s="5" t="n"/>
      <c r="HP3940" s="5" t="n"/>
      <c r="HQ3940" s="5" t="n"/>
      <c r="HR3940" s="5" t="n"/>
      <c r="HS3940" s="5" t="n"/>
    </row>
    <row r="3941">
      <c r="C3941" s="2" t="n"/>
      <c r="G3941" s="480" t="n"/>
      <c r="H3941" s="2" t="n"/>
      <c r="I3941" s="2" t="n"/>
      <c r="K3941" s="480" t="n"/>
      <c r="L3941" s="480" t="n"/>
      <c r="M3941" s="480" t="n"/>
      <c r="N3941" s="490" t="n"/>
      <c r="O3941" s="398" t="n"/>
      <c r="HM3941" s="5" t="n"/>
      <c r="HN3941" s="5" t="n"/>
      <c r="HO3941" s="5" t="n"/>
      <c r="HP3941" s="5" t="n"/>
      <c r="HQ3941" s="5" t="n"/>
      <c r="HR3941" s="5" t="n"/>
      <c r="HS3941" s="5" t="n"/>
    </row>
    <row r="3942">
      <c r="C3942" s="2" t="n"/>
      <c r="G3942" s="480" t="n"/>
      <c r="H3942" s="2" t="n"/>
      <c r="I3942" s="2" t="n"/>
      <c r="K3942" s="480" t="n"/>
      <c r="L3942" s="480" t="n"/>
      <c r="M3942" s="480" t="n"/>
      <c r="N3942" s="490" t="n"/>
      <c r="O3942" s="398" t="n"/>
      <c r="HM3942" s="5" t="n"/>
      <c r="HN3942" s="5" t="n"/>
      <c r="HO3942" s="5" t="n"/>
      <c r="HP3942" s="5" t="n"/>
      <c r="HQ3942" s="5" t="n"/>
      <c r="HR3942" s="5" t="n"/>
      <c r="HS3942" s="5" t="n"/>
    </row>
    <row r="3943">
      <c r="C3943" s="2" t="n"/>
      <c r="G3943" s="480" t="n"/>
      <c r="H3943" s="2" t="n"/>
      <c r="I3943" s="2" t="n"/>
      <c r="K3943" s="480" t="n"/>
      <c r="L3943" s="480" t="n"/>
      <c r="M3943" s="480" t="n"/>
      <c r="N3943" s="490" t="n"/>
      <c r="O3943" s="398" t="n"/>
      <c r="HM3943" s="5" t="n"/>
      <c r="HN3943" s="5" t="n"/>
      <c r="HO3943" s="5" t="n"/>
      <c r="HP3943" s="5" t="n"/>
      <c r="HQ3943" s="5" t="n"/>
      <c r="HR3943" s="5" t="n"/>
      <c r="HS3943" s="5" t="n"/>
    </row>
    <row r="3944">
      <c r="C3944" s="2" t="n"/>
      <c r="G3944" s="480" t="n"/>
      <c r="H3944" s="2" t="n"/>
      <c r="I3944" s="2" t="n"/>
      <c r="K3944" s="480" t="n"/>
      <c r="L3944" s="480" t="n"/>
      <c r="M3944" s="480" t="n"/>
      <c r="N3944" s="490" t="n"/>
      <c r="O3944" s="398" t="n"/>
      <c r="HM3944" s="5" t="n"/>
      <c r="HN3944" s="5" t="n"/>
      <c r="HO3944" s="5" t="n"/>
      <c r="HP3944" s="5" t="n"/>
      <c r="HQ3944" s="5" t="n"/>
      <c r="HR3944" s="5" t="n"/>
      <c r="HS3944" s="5" t="n"/>
    </row>
    <row r="3945">
      <c r="C3945" s="2" t="n"/>
      <c r="G3945" s="480" t="n"/>
      <c r="H3945" s="2" t="n"/>
      <c r="I3945" s="2" t="n"/>
      <c r="K3945" s="480" t="n"/>
      <c r="L3945" s="480" t="n"/>
      <c r="M3945" s="480" t="n"/>
      <c r="N3945" s="490" t="n"/>
      <c r="O3945" s="398" t="n"/>
      <c r="HM3945" s="5" t="n"/>
      <c r="HN3945" s="5" t="n"/>
      <c r="HO3945" s="5" t="n"/>
      <c r="HP3945" s="5" t="n"/>
      <c r="HQ3945" s="5" t="n"/>
      <c r="HR3945" s="5" t="n"/>
      <c r="HS3945" s="5" t="n"/>
    </row>
    <row r="3946">
      <c r="C3946" s="2" t="n"/>
      <c r="G3946" s="480" t="n"/>
      <c r="H3946" s="2" t="n"/>
      <c r="I3946" s="2" t="n"/>
      <c r="K3946" s="480" t="n"/>
      <c r="L3946" s="480" t="n"/>
      <c r="M3946" s="480" t="n"/>
      <c r="N3946" s="490" t="n"/>
      <c r="O3946" s="398" t="n"/>
      <c r="HM3946" s="5" t="n"/>
      <c r="HN3946" s="5" t="n"/>
      <c r="HO3946" s="5" t="n"/>
      <c r="HP3946" s="5" t="n"/>
      <c r="HQ3946" s="5" t="n"/>
      <c r="HR3946" s="5" t="n"/>
      <c r="HS3946" s="5" t="n"/>
    </row>
    <row r="3947">
      <c r="C3947" s="2" t="n"/>
      <c r="G3947" s="480" t="n"/>
      <c r="H3947" s="2" t="n"/>
      <c r="I3947" s="2" t="n"/>
      <c r="K3947" s="480" t="n"/>
      <c r="L3947" s="480" t="n"/>
      <c r="M3947" s="480" t="n"/>
      <c r="N3947" s="490" t="n"/>
      <c r="O3947" s="398" t="n"/>
      <c r="HM3947" s="5" t="n"/>
      <c r="HN3947" s="5" t="n"/>
      <c r="HO3947" s="5" t="n"/>
      <c r="HP3947" s="5" t="n"/>
      <c r="HQ3947" s="5" t="n"/>
      <c r="HR3947" s="5" t="n"/>
      <c r="HS3947" s="5" t="n"/>
    </row>
    <row r="3948">
      <c r="C3948" s="2" t="n"/>
      <c r="G3948" s="480" t="n"/>
      <c r="H3948" s="2" t="n"/>
      <c r="I3948" s="2" t="n"/>
      <c r="K3948" s="480" t="n"/>
      <c r="L3948" s="480" t="n"/>
      <c r="M3948" s="480" t="n"/>
      <c r="N3948" s="490" t="n"/>
      <c r="O3948" s="398" t="n"/>
      <c r="HM3948" s="5" t="n"/>
      <c r="HN3948" s="5" t="n"/>
      <c r="HO3948" s="5" t="n"/>
      <c r="HP3948" s="5" t="n"/>
      <c r="HQ3948" s="5" t="n"/>
      <c r="HR3948" s="5" t="n"/>
      <c r="HS3948" s="5" t="n"/>
    </row>
    <row r="3949">
      <c r="C3949" s="2" t="n"/>
      <c r="G3949" s="480" t="n"/>
      <c r="H3949" s="2" t="n"/>
      <c r="I3949" s="2" t="n"/>
      <c r="K3949" s="480" t="n"/>
      <c r="L3949" s="480" t="n"/>
      <c r="M3949" s="480" t="n"/>
      <c r="N3949" s="490" t="n"/>
      <c r="O3949" s="398" t="n"/>
      <c r="HM3949" s="5" t="n"/>
      <c r="HN3949" s="5" t="n"/>
      <c r="HO3949" s="5" t="n"/>
      <c r="HP3949" s="5" t="n"/>
      <c r="HQ3949" s="5" t="n"/>
      <c r="HR3949" s="5" t="n"/>
      <c r="HS3949" s="5" t="n"/>
    </row>
    <row r="3950">
      <c r="C3950" s="2" t="n"/>
      <c r="G3950" s="480" t="n"/>
      <c r="H3950" s="2" t="n"/>
      <c r="I3950" s="2" t="n"/>
      <c r="K3950" s="480" t="n"/>
      <c r="L3950" s="480" t="n"/>
      <c r="M3950" s="480" t="n"/>
      <c r="N3950" s="490" t="n"/>
      <c r="O3950" s="398" t="n"/>
      <c r="HM3950" s="5" t="n"/>
      <c r="HN3950" s="5" t="n"/>
      <c r="HO3950" s="5" t="n"/>
      <c r="HP3950" s="5" t="n"/>
      <c r="HQ3950" s="5" t="n"/>
      <c r="HR3950" s="5" t="n"/>
      <c r="HS3950" s="5" t="n"/>
    </row>
    <row r="3951">
      <c r="C3951" s="2" t="n"/>
      <c r="G3951" s="480" t="n"/>
      <c r="H3951" s="2" t="n"/>
      <c r="I3951" s="2" t="n"/>
      <c r="K3951" s="480" t="n"/>
      <c r="L3951" s="480" t="n"/>
      <c r="M3951" s="480" t="n"/>
      <c r="N3951" s="490" t="n"/>
      <c r="O3951" s="398" t="n"/>
      <c r="HM3951" s="5" t="n"/>
      <c r="HN3951" s="5" t="n"/>
      <c r="HO3951" s="5" t="n"/>
      <c r="HP3951" s="5" t="n"/>
      <c r="HQ3951" s="5" t="n"/>
      <c r="HR3951" s="5" t="n"/>
      <c r="HS3951" s="5" t="n"/>
    </row>
    <row r="3952">
      <c r="C3952" s="2" t="n"/>
      <c r="G3952" s="480" t="n"/>
      <c r="H3952" s="2" t="n"/>
      <c r="I3952" s="2" t="n"/>
      <c r="K3952" s="480" t="n"/>
      <c r="L3952" s="480" t="n"/>
      <c r="M3952" s="480" t="n"/>
      <c r="N3952" s="490" t="n"/>
      <c r="O3952" s="398" t="n"/>
      <c r="HM3952" s="5" t="n"/>
      <c r="HN3952" s="5" t="n"/>
      <c r="HO3952" s="5" t="n"/>
      <c r="HP3952" s="5" t="n"/>
      <c r="HQ3952" s="5" t="n"/>
      <c r="HR3952" s="5" t="n"/>
      <c r="HS3952" s="5" t="n"/>
    </row>
    <row r="3953">
      <c r="C3953" s="2" t="n"/>
      <c r="G3953" s="480" t="n"/>
      <c r="H3953" s="2" t="n"/>
      <c r="I3953" s="2" t="n"/>
      <c r="K3953" s="480" t="n"/>
      <c r="L3953" s="480" t="n"/>
      <c r="M3953" s="480" t="n"/>
      <c r="N3953" s="490" t="n"/>
      <c r="O3953" s="398" t="n"/>
      <c r="HM3953" s="5" t="n"/>
      <c r="HN3953" s="5" t="n"/>
      <c r="HO3953" s="5" t="n"/>
      <c r="HP3953" s="5" t="n"/>
      <c r="HQ3953" s="5" t="n"/>
      <c r="HR3953" s="5" t="n"/>
      <c r="HS3953" s="5" t="n"/>
    </row>
    <row r="3954">
      <c r="C3954" s="2" t="n"/>
      <c r="G3954" s="480" t="n"/>
      <c r="H3954" s="2" t="n"/>
      <c r="I3954" s="2" t="n"/>
      <c r="K3954" s="480" t="n"/>
      <c r="L3954" s="480" t="n"/>
      <c r="M3954" s="480" t="n"/>
      <c r="N3954" s="490" t="n"/>
      <c r="O3954" s="398" t="n"/>
      <c r="HM3954" s="5" t="n"/>
      <c r="HN3954" s="5" t="n"/>
      <c r="HO3954" s="5" t="n"/>
      <c r="HP3954" s="5" t="n"/>
      <c r="HQ3954" s="5" t="n"/>
      <c r="HR3954" s="5" t="n"/>
      <c r="HS3954" s="5" t="n"/>
    </row>
    <row r="3955">
      <c r="C3955" s="2" t="n"/>
      <c r="G3955" s="480" t="n"/>
      <c r="H3955" s="2" t="n"/>
      <c r="I3955" s="2" t="n"/>
      <c r="K3955" s="480" t="n"/>
      <c r="L3955" s="480" t="n"/>
      <c r="M3955" s="480" t="n"/>
      <c r="N3955" s="490" t="n"/>
      <c r="O3955" s="398" t="n"/>
      <c r="HM3955" s="5" t="n"/>
      <c r="HN3955" s="5" t="n"/>
      <c r="HO3955" s="5" t="n"/>
      <c r="HP3955" s="5" t="n"/>
      <c r="HQ3955" s="5" t="n"/>
      <c r="HR3955" s="5" t="n"/>
      <c r="HS3955" s="5" t="n"/>
    </row>
    <row r="3956">
      <c r="C3956" s="2" t="n"/>
      <c r="G3956" s="480" t="n"/>
      <c r="H3956" s="2" t="n"/>
      <c r="I3956" s="2" t="n"/>
      <c r="K3956" s="480" t="n"/>
      <c r="L3956" s="480" t="n"/>
      <c r="M3956" s="480" t="n"/>
      <c r="N3956" s="490" t="n"/>
      <c r="O3956" s="398" t="n"/>
      <c r="HM3956" s="5" t="n"/>
      <c r="HN3956" s="5" t="n"/>
      <c r="HO3956" s="5" t="n"/>
      <c r="HP3956" s="5" t="n"/>
      <c r="HQ3956" s="5" t="n"/>
      <c r="HR3956" s="5" t="n"/>
      <c r="HS3956" s="5" t="n"/>
    </row>
    <row r="3957">
      <c r="C3957" s="2" t="n"/>
      <c r="G3957" s="480" t="n"/>
      <c r="H3957" s="2" t="n"/>
      <c r="I3957" s="2" t="n"/>
      <c r="K3957" s="480" t="n"/>
      <c r="L3957" s="480" t="n"/>
      <c r="M3957" s="480" t="n"/>
      <c r="N3957" s="490" t="n"/>
      <c r="O3957" s="398" t="n"/>
      <c r="HM3957" s="5" t="n"/>
      <c r="HN3957" s="5" t="n"/>
      <c r="HO3957" s="5" t="n"/>
      <c r="HP3957" s="5" t="n"/>
      <c r="HQ3957" s="5" t="n"/>
      <c r="HR3957" s="5" t="n"/>
      <c r="HS3957" s="5" t="n"/>
    </row>
    <row r="3958">
      <c r="C3958" s="2" t="n"/>
      <c r="G3958" s="480" t="n"/>
      <c r="H3958" s="2" t="n"/>
      <c r="I3958" s="2" t="n"/>
      <c r="K3958" s="480" t="n"/>
      <c r="L3958" s="480" t="n"/>
      <c r="M3958" s="480" t="n"/>
      <c r="N3958" s="490" t="n"/>
      <c r="O3958" s="398" t="n"/>
      <c r="HM3958" s="5" t="n"/>
      <c r="HN3958" s="5" t="n"/>
      <c r="HO3958" s="5" t="n"/>
      <c r="HP3958" s="5" t="n"/>
      <c r="HQ3958" s="5" t="n"/>
      <c r="HR3958" s="5" t="n"/>
      <c r="HS3958" s="5" t="n"/>
    </row>
    <row r="3959">
      <c r="C3959" s="2" t="n"/>
      <c r="G3959" s="480" t="n"/>
      <c r="H3959" s="2" t="n"/>
      <c r="I3959" s="2" t="n"/>
      <c r="K3959" s="480" t="n"/>
      <c r="L3959" s="480" t="n"/>
      <c r="M3959" s="480" t="n"/>
      <c r="N3959" s="490" t="n"/>
      <c r="O3959" s="398" t="n"/>
      <c r="HM3959" s="5" t="n"/>
      <c r="HN3959" s="5" t="n"/>
      <c r="HO3959" s="5" t="n"/>
      <c r="HP3959" s="5" t="n"/>
      <c r="HQ3959" s="5" t="n"/>
      <c r="HR3959" s="5" t="n"/>
      <c r="HS3959" s="5" t="n"/>
    </row>
    <row r="3960">
      <c r="C3960" s="2" t="n"/>
      <c r="G3960" s="480" t="n"/>
      <c r="H3960" s="2" t="n"/>
      <c r="I3960" s="2" t="n"/>
      <c r="K3960" s="480" t="n"/>
      <c r="L3960" s="480" t="n"/>
      <c r="M3960" s="480" t="n"/>
      <c r="N3960" s="490" t="n"/>
      <c r="O3960" s="398" t="n"/>
      <c r="HM3960" s="5" t="n"/>
      <c r="HN3960" s="5" t="n"/>
      <c r="HO3960" s="5" t="n"/>
      <c r="HP3960" s="5" t="n"/>
      <c r="HQ3960" s="5" t="n"/>
      <c r="HR3960" s="5" t="n"/>
      <c r="HS3960" s="5" t="n"/>
    </row>
    <row r="3961">
      <c r="C3961" s="2" t="n"/>
      <c r="G3961" s="480" t="n"/>
      <c r="H3961" s="2" t="n"/>
      <c r="I3961" s="2" t="n"/>
      <c r="K3961" s="480" t="n"/>
      <c r="L3961" s="480" t="n"/>
      <c r="M3961" s="480" t="n"/>
      <c r="N3961" s="490" t="n"/>
      <c r="O3961" s="398" t="n"/>
      <c r="HM3961" s="5" t="n"/>
      <c r="HN3961" s="5" t="n"/>
      <c r="HO3961" s="5" t="n"/>
      <c r="HP3961" s="5" t="n"/>
      <c r="HQ3961" s="5" t="n"/>
      <c r="HR3961" s="5" t="n"/>
      <c r="HS3961" s="5" t="n"/>
    </row>
    <row r="3962">
      <c r="C3962" s="2" t="n"/>
      <c r="G3962" s="480" t="n"/>
      <c r="H3962" s="2" t="n"/>
      <c r="I3962" s="2" t="n"/>
      <c r="K3962" s="480" t="n"/>
      <c r="L3962" s="480" t="n"/>
      <c r="M3962" s="480" t="n"/>
      <c r="N3962" s="490" t="n"/>
      <c r="O3962" s="398" t="n"/>
      <c r="HM3962" s="5" t="n"/>
      <c r="HN3962" s="5" t="n"/>
      <c r="HO3962" s="5" t="n"/>
      <c r="HP3962" s="5" t="n"/>
      <c r="HQ3962" s="5" t="n"/>
      <c r="HR3962" s="5" t="n"/>
      <c r="HS3962" s="5" t="n"/>
    </row>
    <row r="3963">
      <c r="C3963" s="2" t="n"/>
      <c r="G3963" s="480" t="n"/>
      <c r="H3963" s="2" t="n"/>
      <c r="I3963" s="2" t="n"/>
      <c r="K3963" s="480" t="n"/>
      <c r="L3963" s="480" t="n"/>
      <c r="M3963" s="480" t="n"/>
      <c r="N3963" s="490" t="n"/>
      <c r="O3963" s="398" t="n"/>
      <c r="HM3963" s="5" t="n"/>
      <c r="HN3963" s="5" t="n"/>
      <c r="HO3963" s="5" t="n"/>
      <c r="HP3963" s="5" t="n"/>
      <c r="HQ3963" s="5" t="n"/>
      <c r="HR3963" s="5" t="n"/>
      <c r="HS3963" s="5" t="n"/>
    </row>
    <row r="3964">
      <c r="C3964" s="2" t="n"/>
      <c r="G3964" s="480" t="n"/>
      <c r="H3964" s="2" t="n"/>
      <c r="I3964" s="2" t="n"/>
      <c r="K3964" s="480" t="n"/>
      <c r="L3964" s="480" t="n"/>
      <c r="M3964" s="480" t="n"/>
      <c r="N3964" s="490" t="n"/>
      <c r="O3964" s="398" t="n"/>
      <c r="HM3964" s="5" t="n"/>
      <c r="HN3964" s="5" t="n"/>
      <c r="HO3964" s="5" t="n"/>
      <c r="HP3964" s="5" t="n"/>
      <c r="HQ3964" s="5" t="n"/>
      <c r="HR3964" s="5" t="n"/>
      <c r="HS3964" s="5" t="n"/>
    </row>
    <row r="3965">
      <c r="C3965" s="2" t="n"/>
      <c r="G3965" s="480" t="n"/>
      <c r="H3965" s="2" t="n"/>
      <c r="I3965" s="2" t="n"/>
      <c r="K3965" s="480" t="n"/>
      <c r="L3965" s="480" t="n"/>
      <c r="M3965" s="480" t="n"/>
      <c r="N3965" s="490" t="n"/>
      <c r="O3965" s="398" t="n"/>
      <c r="HM3965" s="5" t="n"/>
      <c r="HN3965" s="5" t="n"/>
      <c r="HO3965" s="5" t="n"/>
      <c r="HP3965" s="5" t="n"/>
      <c r="HQ3965" s="5" t="n"/>
      <c r="HR3965" s="5" t="n"/>
      <c r="HS3965" s="5" t="n"/>
    </row>
    <row r="3966">
      <c r="C3966" s="2" t="n"/>
      <c r="G3966" s="480" t="n"/>
      <c r="H3966" s="2" t="n"/>
      <c r="I3966" s="2" t="n"/>
      <c r="K3966" s="480" t="n"/>
      <c r="L3966" s="480" t="n"/>
      <c r="M3966" s="480" t="n"/>
      <c r="N3966" s="490" t="n"/>
      <c r="O3966" s="398" t="n"/>
      <c r="HM3966" s="5" t="n"/>
      <c r="HN3966" s="5" t="n"/>
      <c r="HO3966" s="5" t="n"/>
      <c r="HP3966" s="5" t="n"/>
      <c r="HQ3966" s="5" t="n"/>
      <c r="HR3966" s="5" t="n"/>
      <c r="HS3966" s="5" t="n"/>
    </row>
    <row r="3967">
      <c r="C3967" s="2" t="n"/>
      <c r="G3967" s="480" t="n"/>
      <c r="H3967" s="2" t="n"/>
      <c r="I3967" s="2" t="n"/>
      <c r="K3967" s="480" t="n"/>
      <c r="L3967" s="480" t="n"/>
      <c r="M3967" s="480" t="n"/>
      <c r="N3967" s="490" t="n"/>
      <c r="O3967" s="398" t="n"/>
      <c r="HM3967" s="5" t="n"/>
      <c r="HN3967" s="5" t="n"/>
      <c r="HO3967" s="5" t="n"/>
      <c r="HP3967" s="5" t="n"/>
      <c r="HQ3967" s="5" t="n"/>
      <c r="HR3967" s="5" t="n"/>
      <c r="HS3967" s="5" t="n"/>
    </row>
    <row r="3968">
      <c r="C3968" s="2" t="n"/>
      <c r="G3968" s="480" t="n"/>
      <c r="H3968" s="2" t="n"/>
      <c r="I3968" s="2" t="n"/>
      <c r="K3968" s="480" t="n"/>
      <c r="L3968" s="480" t="n"/>
      <c r="M3968" s="480" t="n"/>
      <c r="N3968" s="490" t="n"/>
      <c r="O3968" s="398" t="n"/>
      <c r="HM3968" s="5" t="n"/>
      <c r="HN3968" s="5" t="n"/>
      <c r="HO3968" s="5" t="n"/>
      <c r="HP3968" s="5" t="n"/>
      <c r="HQ3968" s="5" t="n"/>
      <c r="HR3968" s="5" t="n"/>
      <c r="HS3968" s="5" t="n"/>
    </row>
    <row r="3969">
      <c r="C3969" s="2" t="n"/>
      <c r="G3969" s="480" t="n"/>
      <c r="H3969" s="2" t="n"/>
      <c r="I3969" s="2" t="n"/>
      <c r="K3969" s="480" t="n"/>
      <c r="L3969" s="480" t="n"/>
      <c r="M3969" s="480" t="n"/>
      <c r="N3969" s="490" t="n"/>
      <c r="O3969" s="398" t="n"/>
      <c r="HM3969" s="5" t="n"/>
      <c r="HN3969" s="5" t="n"/>
      <c r="HO3969" s="5" t="n"/>
      <c r="HP3969" s="5" t="n"/>
      <c r="HQ3969" s="5" t="n"/>
      <c r="HR3969" s="5" t="n"/>
      <c r="HS3969" s="5" t="n"/>
    </row>
    <row r="3970">
      <c r="C3970" s="2" t="n"/>
      <c r="G3970" s="480" t="n"/>
      <c r="H3970" s="2" t="n"/>
      <c r="I3970" s="2" t="n"/>
      <c r="K3970" s="480" t="n"/>
      <c r="L3970" s="480" t="n"/>
      <c r="M3970" s="480" t="n"/>
      <c r="N3970" s="490" t="n"/>
      <c r="O3970" s="398" t="n"/>
      <c r="HM3970" s="5" t="n"/>
      <c r="HN3970" s="5" t="n"/>
      <c r="HO3970" s="5" t="n"/>
      <c r="HP3970" s="5" t="n"/>
      <c r="HQ3970" s="5" t="n"/>
      <c r="HR3970" s="5" t="n"/>
      <c r="HS3970" s="5" t="n"/>
    </row>
    <row r="3971">
      <c r="C3971" s="2" t="n"/>
      <c r="G3971" s="480" t="n"/>
      <c r="H3971" s="2" t="n"/>
      <c r="I3971" s="2" t="n"/>
      <c r="K3971" s="480" t="n"/>
      <c r="L3971" s="480" t="n"/>
      <c r="M3971" s="480" t="n"/>
      <c r="N3971" s="490" t="n"/>
      <c r="O3971" s="398" t="n"/>
      <c r="HM3971" s="5" t="n"/>
      <c r="HN3971" s="5" t="n"/>
      <c r="HO3971" s="5" t="n"/>
      <c r="HP3971" s="5" t="n"/>
      <c r="HQ3971" s="5" t="n"/>
      <c r="HR3971" s="5" t="n"/>
      <c r="HS3971" s="5" t="n"/>
    </row>
    <row r="3972">
      <c r="C3972" s="2" t="n"/>
      <c r="G3972" s="480" t="n"/>
      <c r="H3972" s="2" t="n"/>
      <c r="I3972" s="2" t="n"/>
      <c r="K3972" s="480" t="n"/>
      <c r="L3972" s="480" t="n"/>
      <c r="M3972" s="480" t="n"/>
      <c r="N3972" s="490" t="n"/>
      <c r="O3972" s="398" t="n"/>
      <c r="HM3972" s="5" t="n"/>
      <c r="HN3972" s="5" t="n"/>
      <c r="HO3972" s="5" t="n"/>
      <c r="HP3972" s="5" t="n"/>
      <c r="HQ3972" s="5" t="n"/>
      <c r="HR3972" s="5" t="n"/>
      <c r="HS3972" s="5" t="n"/>
    </row>
    <row r="3973">
      <c r="C3973" s="2" t="n"/>
      <c r="G3973" s="480" t="n"/>
      <c r="H3973" s="2" t="n"/>
      <c r="I3973" s="2" t="n"/>
      <c r="K3973" s="480" t="n"/>
      <c r="L3973" s="480" t="n"/>
      <c r="M3973" s="480" t="n"/>
      <c r="N3973" s="490" t="n"/>
      <c r="O3973" s="398" t="n"/>
      <c r="HM3973" s="5" t="n"/>
      <c r="HN3973" s="5" t="n"/>
      <c r="HO3973" s="5" t="n"/>
      <c r="HP3973" s="5" t="n"/>
      <c r="HQ3973" s="5" t="n"/>
      <c r="HR3973" s="5" t="n"/>
      <c r="HS3973" s="5" t="n"/>
    </row>
    <row r="3974">
      <c r="C3974" s="2" t="n"/>
      <c r="G3974" s="480" t="n"/>
      <c r="H3974" s="2" t="n"/>
      <c r="I3974" s="2" t="n"/>
      <c r="K3974" s="480" t="n"/>
      <c r="L3974" s="480" t="n"/>
      <c r="M3974" s="480" t="n"/>
      <c r="N3974" s="490" t="n"/>
      <c r="O3974" s="398" t="n"/>
      <c r="HM3974" s="5" t="n"/>
      <c r="HN3974" s="5" t="n"/>
      <c r="HO3974" s="5" t="n"/>
      <c r="HP3974" s="5" t="n"/>
      <c r="HQ3974" s="5" t="n"/>
      <c r="HR3974" s="5" t="n"/>
      <c r="HS3974" s="5" t="n"/>
    </row>
    <row r="3975">
      <c r="C3975" s="2" t="n"/>
      <c r="G3975" s="480" t="n"/>
      <c r="H3975" s="2" t="n"/>
      <c r="I3975" s="2" t="n"/>
      <c r="K3975" s="480" t="n"/>
      <c r="L3975" s="480" t="n"/>
      <c r="M3975" s="480" t="n"/>
      <c r="N3975" s="490" t="n"/>
      <c r="O3975" s="398" t="n"/>
      <c r="HM3975" s="5" t="n"/>
      <c r="HN3975" s="5" t="n"/>
      <c r="HO3975" s="5" t="n"/>
      <c r="HP3975" s="5" t="n"/>
      <c r="HQ3975" s="5" t="n"/>
      <c r="HR3975" s="5" t="n"/>
      <c r="HS3975" s="5" t="n"/>
    </row>
    <row r="3976">
      <c r="C3976" s="2" t="n"/>
      <c r="G3976" s="480" t="n"/>
      <c r="H3976" s="2" t="n"/>
      <c r="I3976" s="2" t="n"/>
      <c r="K3976" s="480" t="n"/>
      <c r="L3976" s="480" t="n"/>
      <c r="M3976" s="480" t="n"/>
      <c r="N3976" s="490" t="n"/>
      <c r="O3976" s="398" t="n"/>
      <c r="HM3976" s="5" t="n"/>
      <c r="HN3976" s="5" t="n"/>
      <c r="HO3976" s="5" t="n"/>
      <c r="HP3976" s="5" t="n"/>
      <c r="HQ3976" s="5" t="n"/>
      <c r="HR3976" s="5" t="n"/>
      <c r="HS3976" s="5" t="n"/>
    </row>
    <row r="3977">
      <c r="C3977" s="2" t="n"/>
      <c r="G3977" s="480" t="n"/>
      <c r="H3977" s="2" t="n"/>
      <c r="I3977" s="2" t="n"/>
      <c r="K3977" s="480" t="n"/>
      <c r="L3977" s="480" t="n"/>
      <c r="M3977" s="480" t="n"/>
      <c r="N3977" s="490" t="n"/>
      <c r="O3977" s="398" t="n"/>
      <c r="HM3977" s="5" t="n"/>
      <c r="HN3977" s="5" t="n"/>
      <c r="HO3977" s="5" t="n"/>
      <c r="HP3977" s="5" t="n"/>
      <c r="HQ3977" s="5" t="n"/>
      <c r="HR3977" s="5" t="n"/>
      <c r="HS3977" s="5" t="n"/>
    </row>
    <row r="3978">
      <c r="C3978" s="2" t="n"/>
      <c r="G3978" s="480" t="n"/>
      <c r="H3978" s="2" t="n"/>
      <c r="I3978" s="2" t="n"/>
      <c r="K3978" s="480" t="n"/>
      <c r="L3978" s="480" t="n"/>
      <c r="M3978" s="480" t="n"/>
      <c r="N3978" s="490" t="n"/>
      <c r="O3978" s="398" t="n"/>
      <c r="HM3978" s="5" t="n"/>
      <c r="HN3978" s="5" t="n"/>
      <c r="HO3978" s="5" t="n"/>
      <c r="HP3978" s="5" t="n"/>
      <c r="HQ3978" s="5" t="n"/>
      <c r="HR3978" s="5" t="n"/>
      <c r="HS3978" s="5" t="n"/>
    </row>
    <row r="3979">
      <c r="C3979" s="2" t="n"/>
      <c r="G3979" s="480" t="n"/>
      <c r="H3979" s="2" t="n"/>
      <c r="I3979" s="2" t="n"/>
      <c r="K3979" s="480" t="n"/>
      <c r="L3979" s="480" t="n"/>
      <c r="M3979" s="480" t="n"/>
      <c r="N3979" s="490" t="n"/>
      <c r="O3979" s="398" t="n"/>
      <c r="HM3979" s="5" t="n"/>
      <c r="HN3979" s="5" t="n"/>
      <c r="HO3979" s="5" t="n"/>
      <c r="HP3979" s="5" t="n"/>
      <c r="HQ3979" s="5" t="n"/>
      <c r="HR3979" s="5" t="n"/>
      <c r="HS3979" s="5" t="n"/>
    </row>
    <row r="3980">
      <c r="C3980" s="2" t="n"/>
      <c r="G3980" s="480" t="n"/>
      <c r="H3980" s="2" t="n"/>
      <c r="I3980" s="2" t="n"/>
      <c r="K3980" s="480" t="n"/>
      <c r="L3980" s="480" t="n"/>
      <c r="M3980" s="480" t="n"/>
      <c r="N3980" s="490" t="n"/>
      <c r="O3980" s="398" t="n"/>
      <c r="HM3980" s="5" t="n"/>
      <c r="HN3980" s="5" t="n"/>
      <c r="HO3980" s="5" t="n"/>
      <c r="HP3980" s="5" t="n"/>
      <c r="HQ3980" s="5" t="n"/>
      <c r="HR3980" s="5" t="n"/>
      <c r="HS3980" s="5" t="n"/>
    </row>
    <row r="3981">
      <c r="C3981" s="2" t="n"/>
      <c r="G3981" s="480" t="n"/>
      <c r="H3981" s="2" t="n"/>
      <c r="I3981" s="2" t="n"/>
      <c r="K3981" s="480" t="n"/>
      <c r="L3981" s="480" t="n"/>
      <c r="M3981" s="480" t="n"/>
      <c r="N3981" s="490" t="n"/>
      <c r="O3981" s="398" t="n"/>
      <c r="HM3981" s="5" t="n"/>
      <c r="HN3981" s="5" t="n"/>
      <c r="HO3981" s="5" t="n"/>
      <c r="HP3981" s="5" t="n"/>
      <c r="HQ3981" s="5" t="n"/>
      <c r="HR3981" s="5" t="n"/>
      <c r="HS3981" s="5" t="n"/>
    </row>
    <row r="3982">
      <c r="C3982" s="2" t="n"/>
      <c r="G3982" s="480" t="n"/>
      <c r="H3982" s="2" t="n"/>
      <c r="I3982" s="2" t="n"/>
      <c r="K3982" s="480" t="n"/>
      <c r="L3982" s="480" t="n"/>
      <c r="M3982" s="480" t="n"/>
      <c r="N3982" s="490" t="n"/>
      <c r="O3982" s="398" t="n"/>
      <c r="HM3982" s="5" t="n"/>
      <c r="HN3982" s="5" t="n"/>
      <c r="HO3982" s="5" t="n"/>
      <c r="HP3982" s="5" t="n"/>
      <c r="HQ3982" s="5" t="n"/>
      <c r="HR3982" s="5" t="n"/>
      <c r="HS3982" s="5" t="n"/>
    </row>
    <row r="3983">
      <c r="C3983" s="2" t="n"/>
      <c r="G3983" s="480" t="n"/>
      <c r="H3983" s="2" t="n"/>
      <c r="I3983" s="2" t="n"/>
      <c r="K3983" s="480" t="n"/>
      <c r="L3983" s="480" t="n"/>
      <c r="M3983" s="480" t="n"/>
      <c r="N3983" s="490" t="n"/>
      <c r="O3983" s="398" t="n"/>
      <c r="HM3983" s="5" t="n"/>
      <c r="HN3983" s="5" t="n"/>
      <c r="HO3983" s="5" t="n"/>
      <c r="HP3983" s="5" t="n"/>
      <c r="HQ3983" s="5" t="n"/>
      <c r="HR3983" s="5" t="n"/>
      <c r="HS3983" s="5" t="n"/>
    </row>
    <row r="3984">
      <c r="C3984" s="2" t="n"/>
      <c r="G3984" s="480" t="n"/>
      <c r="H3984" s="2" t="n"/>
      <c r="I3984" s="2" t="n"/>
      <c r="K3984" s="480" t="n"/>
      <c r="L3984" s="480" t="n"/>
      <c r="M3984" s="480" t="n"/>
      <c r="N3984" s="490" t="n"/>
      <c r="O3984" s="398" t="n"/>
      <c r="HM3984" s="5" t="n"/>
      <c r="HN3984" s="5" t="n"/>
      <c r="HO3984" s="5" t="n"/>
      <c r="HP3984" s="5" t="n"/>
      <c r="HQ3984" s="5" t="n"/>
      <c r="HR3984" s="5" t="n"/>
      <c r="HS3984" s="5" t="n"/>
    </row>
    <row r="3985">
      <c r="C3985" s="2" t="n"/>
      <c r="G3985" s="480" t="n"/>
      <c r="H3985" s="2" t="n"/>
      <c r="I3985" s="2" t="n"/>
      <c r="K3985" s="480" t="n"/>
      <c r="L3985" s="480" t="n"/>
      <c r="M3985" s="480" t="n"/>
      <c r="N3985" s="490" t="n"/>
      <c r="O3985" s="398" t="n"/>
      <c r="HM3985" s="5" t="n"/>
      <c r="HN3985" s="5" t="n"/>
      <c r="HO3985" s="5" t="n"/>
      <c r="HP3985" s="5" t="n"/>
      <c r="HQ3985" s="5" t="n"/>
      <c r="HR3985" s="5" t="n"/>
      <c r="HS3985" s="5" t="n"/>
    </row>
    <row r="3986">
      <c r="C3986" s="2" t="n"/>
      <c r="G3986" s="480" t="n"/>
      <c r="H3986" s="2" t="n"/>
      <c r="I3986" s="2" t="n"/>
      <c r="K3986" s="480" t="n"/>
      <c r="L3986" s="480" t="n"/>
      <c r="M3986" s="480" t="n"/>
      <c r="N3986" s="490" t="n"/>
      <c r="O3986" s="398" t="n"/>
      <c r="HM3986" s="5" t="n"/>
      <c r="HN3986" s="5" t="n"/>
      <c r="HO3986" s="5" t="n"/>
      <c r="HP3986" s="5" t="n"/>
      <c r="HQ3986" s="5" t="n"/>
      <c r="HR3986" s="5" t="n"/>
      <c r="HS3986" s="5" t="n"/>
    </row>
    <row r="3987" ht="15.75" customHeight="1" s="506">
      <c r="C3987" s="2" t="n"/>
      <c r="G3987" s="480" t="n"/>
      <c r="H3987" s="2" t="n"/>
      <c r="I3987" s="2" t="n"/>
      <c r="K3987" s="480" t="n"/>
      <c r="L3987" s="480" t="n"/>
      <c r="M3987" s="480" t="n"/>
      <c r="N3987" s="490" t="n"/>
      <c r="O3987" s="398" t="n"/>
      <c r="HM3987" s="5" t="n"/>
      <c r="HN3987" s="5" t="n"/>
      <c r="HO3987" s="5" t="n"/>
      <c r="HP3987" s="5" t="n"/>
      <c r="HQ3987" s="5" t="n"/>
      <c r="HR3987" s="5" t="n"/>
      <c r="HS3987" s="5" t="n"/>
    </row>
  </sheetData>
  <autoFilter ref="$B$3:$J$514"/>
  <conditionalFormatting sqref="D4:D552">
    <cfRule type="cellIs" priority="1" operator="equal" dxfId="12">
      <formula>"EN NEGOCIACIÓN"</formula>
    </cfRule>
    <cfRule type="containsText" priority="2" operator="containsText" dxfId="5" text="VENDIDO">
      <formula>NOT(ISERROR(SEARCH(("VENDIDO"),(D4))))</formula>
    </cfRule>
    <cfRule type="containsText" priority="3" operator="containsText" dxfId="1" text="DISPONIBLE">
      <formula>NOT(ISERROR(SEARCH(("DISPONIBLE"),(D4))))</formula>
    </cfRule>
    <cfRule type="cellIs" priority="4" operator="equal" dxfId="3">
      <formula>"NO APTO PARA VENTA"</formula>
    </cfRule>
  </conditionalFormatting>
  <conditionalFormatting sqref="O4:O552 U4:U552 AA4:AA552 AG4:AG552 AM4:AM552 AS4:AS552 AY4:AY552 BE4:BE552 BK4:BK552 BQ4:BQ552 BW4:BW552 CC4:CC552 CI4:CI552 CO4:CO552 CU4:CU552 DA4:DA552 DG4:DG552 DM4:DM552 DS4:DS552 DY4:DY552 EE4:EE552 EK4:EK552 EQ4:EQ552 EW4:EW552 FC4:FC552 FI4:FI552 FO4:FO552 FU4:FU552 GA4:GA552 GG4:GG552 GM4:GM552 GS4:GS552 GY4:GY552 HE4:HE552 HK4:HK552 HQ4:HQ524">
    <cfRule type="containsText" priority="5" operator="containsText" dxfId="5" text="PAGA">
      <formula>NOT(ISERROR(SEARCH(("PAGA"),(O4))))</formula>
    </cfRule>
    <cfRule type="containsText" priority="6" operator="containsText" dxfId="8" text="VENCIDA">
      <formula>NOT(ISERROR(SEARCH(("VENCIDA"),(O4))))</formula>
    </cfRule>
    <cfRule type="containsText" priority="7" operator="containsText" dxfId="11" text="AL DÍA">
      <formula>NOT(ISERROR(SEARCH(("AL DÍA"),(O4))))</formula>
    </cfRule>
    <cfRule type="containsText" priority="8" operator="containsText" dxfId="10" text="POR VENCER">
      <formula>NOT(ISERROR(SEARCH(("POR VENCER"),(O4))))</formula>
    </cfRule>
    <cfRule type="containsText" priority="9" operator="containsText" dxfId="9" text="SIN ESTADO">
      <formula>NOT(ISERROR(SEARCH(("SIN ESTADO"),(O4))))</formula>
    </cfRule>
  </conditionalFormatting>
  <dataValidations count="2">
    <dataValidation sqref="P4:P552 V4:V552 AB4:AB552 AH4:AH552 AN4:AN552 AT4:AT552 AZ4:AZ180 AZ182:AZ552 BF4:BF552 BL4:BL552 BR4:BR552 BX4:BX552 CD4:CD552 CJ4:CJ552 CP4:CP552 CV4:CV552 DB4:DB552 DH4:DH552 DN4:DN552 DT4:DT552 DZ4:DZ552 EF4:EF552 EL4:EL552 ER4:ER552 EX4:EX552 FD4:FD552 FJ4:FJ552 FP4:FP552 FV4:FV552 GB4:GB552 GH4:GH552 GN4:GN552 GT4:GT552 GZ4:GZ552 HF4:HF552 HL4:HL552 HR4:HR524" showDropDown="0" showInputMessage="0" showErrorMessage="1" allowBlank="1" type="list">
      <formula1>DATOS!$G$2:$G$6</formula1>
    </dataValidation>
    <dataValidation sqref="AZ181" showDropDown="0" showInputMessage="0" showErrorMessage="1" allowBlank="1" type="list">
      <formula1>"Opción 1,Opción 2"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C000"/>
    <outlinePr summaryBelow="0" summaryRight="0"/>
    <pageSetUpPr/>
  </sheetPr>
  <dimension ref="A1:AS1000"/>
  <sheetViews>
    <sheetView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G3" sqref="G3"/>
    </sheetView>
  </sheetViews>
  <sheetFormatPr baseColWidth="8" defaultColWidth="14.43" defaultRowHeight="15" customHeight="1" outlineLevelRow="1"/>
  <cols>
    <col width="6.71" customWidth="1" style="506" min="1" max="1"/>
    <col width="7.71" customWidth="1" style="506" min="2" max="2"/>
    <col width="30.71" customWidth="1" style="506" min="4" max="4"/>
    <col width="14.71" customWidth="1" style="506" min="5" max="5"/>
    <col width="22.14" customWidth="1" style="506" min="6" max="6"/>
    <col width="15" customWidth="1" style="506" min="30" max="30"/>
    <col width="3.71" customWidth="1" style="506" min="31" max="31"/>
    <col width="3.43" customWidth="1" style="506" min="32" max="32"/>
    <col width="3.29" customWidth="1" style="506" min="33" max="33"/>
    <col width="3" customWidth="1" style="506" min="34" max="34"/>
    <col width="3.14" customWidth="1" style="506" min="35" max="36"/>
    <col width="3.29" customWidth="1" style="506" min="37" max="37"/>
    <col width="3.14" customWidth="1" style="506" min="38" max="38"/>
    <col width="3.71" customWidth="1" style="506" min="39" max="39"/>
    <col width="3.43" customWidth="1" style="506" min="40" max="40"/>
    <col width="3.29" customWidth="1" style="506" min="41" max="41"/>
    <col width="2.57" customWidth="1" style="506" min="42" max="42"/>
    <col width="29.71" customWidth="1" style="506" min="43" max="43"/>
    <col width="28.29" customWidth="1" style="506" min="44" max="44"/>
  </cols>
  <sheetData>
    <row r="1" ht="15" customHeight="1" s="506">
      <c r="D1" s="2" t="n"/>
      <c r="E1" s="3" t="n"/>
      <c r="F1" s="3" t="n"/>
    </row>
    <row r="2" ht="27.75" customHeight="1" s="506">
      <c r="A2" s="6" t="n"/>
      <c r="B2" s="8" t="inlineStr">
        <is>
          <t>ITEM</t>
        </is>
      </c>
      <c r="C2" s="10" t="inlineStr">
        <is>
          <t xml:space="preserve">ID LOTE </t>
        </is>
      </c>
      <c r="D2" s="12" t="inlineStr">
        <is>
          <t>ESTADO</t>
        </is>
      </c>
      <c r="E2" s="14" t="inlineStr">
        <is>
          <t>PLAZO/CUOTAS</t>
        </is>
      </c>
      <c r="F2" s="14" t="inlineStr">
        <is>
          <t xml:space="preserve">ESTADO PROMEDIO </t>
        </is>
      </c>
      <c r="G2" s="12" t="inlineStr">
        <is>
          <t>CUOTA 1</t>
        </is>
      </c>
      <c r="H2" s="12" t="inlineStr">
        <is>
          <t>CUOTA 2</t>
        </is>
      </c>
      <c r="I2" s="12" t="inlineStr">
        <is>
          <t>CUOTA 3</t>
        </is>
      </c>
      <c r="J2" s="12" t="inlineStr">
        <is>
          <t>CUOTA 4</t>
        </is>
      </c>
      <c r="K2" s="12" t="inlineStr">
        <is>
          <t>CUOTA 5</t>
        </is>
      </c>
      <c r="L2" s="12" t="inlineStr">
        <is>
          <t>CUOTA 6</t>
        </is>
      </c>
      <c r="M2" s="12" t="inlineStr">
        <is>
          <t>CUOTA 7</t>
        </is>
      </c>
      <c r="N2" s="12" t="inlineStr">
        <is>
          <t>CUOTA 8</t>
        </is>
      </c>
      <c r="O2" s="12" t="inlineStr">
        <is>
          <t>CUOTA 9</t>
        </is>
      </c>
      <c r="P2" s="12" t="inlineStr">
        <is>
          <t>CUOTA 10</t>
        </is>
      </c>
      <c r="Q2" s="12" t="inlineStr">
        <is>
          <t>CUOTA 11</t>
        </is>
      </c>
      <c r="R2" s="12" t="inlineStr">
        <is>
          <t>CUOTA 12</t>
        </is>
      </c>
      <c r="S2" s="12" t="inlineStr">
        <is>
          <t>CUOTA 13</t>
        </is>
      </c>
      <c r="T2" s="12" t="inlineStr">
        <is>
          <t>CUOTA 14</t>
        </is>
      </c>
      <c r="U2" s="12" t="inlineStr">
        <is>
          <t>CUOTA 15</t>
        </is>
      </c>
      <c r="V2" s="12" t="inlineStr">
        <is>
          <t>CUOTA 16</t>
        </is>
      </c>
      <c r="W2" s="12" t="inlineStr">
        <is>
          <t>CUOTA 17</t>
        </is>
      </c>
      <c r="X2" s="12" t="inlineStr">
        <is>
          <t>CUOTA 18</t>
        </is>
      </c>
      <c r="Y2" s="12" t="inlineStr">
        <is>
          <t>CUOTA 19</t>
        </is>
      </c>
      <c r="Z2" s="12" t="inlineStr">
        <is>
          <t>CUOTA 20</t>
        </is>
      </c>
      <c r="AA2" s="12" t="inlineStr">
        <is>
          <t>CUOTA 21</t>
        </is>
      </c>
      <c r="AB2" s="12" t="inlineStr">
        <is>
          <t>CUOTA 22</t>
        </is>
      </c>
      <c r="AC2" s="12" t="inlineStr">
        <is>
          <t>CUOTA 23</t>
        </is>
      </c>
      <c r="AD2" s="12" t="inlineStr">
        <is>
          <t>CUOTA 24</t>
        </is>
      </c>
      <c r="AE2" s="12" t="inlineStr">
        <is>
          <t>CUOTA 25</t>
        </is>
      </c>
      <c r="AF2" s="12" t="inlineStr">
        <is>
          <t>CUOTA 26</t>
        </is>
      </c>
      <c r="AG2" s="12" t="inlineStr">
        <is>
          <t>CUOTA 27</t>
        </is>
      </c>
      <c r="AH2" s="12" t="inlineStr">
        <is>
          <t>CUOTA 28</t>
        </is>
      </c>
      <c r="AI2" s="12" t="inlineStr">
        <is>
          <t>CUOTA 29</t>
        </is>
      </c>
      <c r="AJ2" s="12" t="inlineStr">
        <is>
          <t>CUOTA 30</t>
        </is>
      </c>
      <c r="AK2" s="12" t="inlineStr">
        <is>
          <t>CUOTA 31</t>
        </is>
      </c>
      <c r="AL2" s="12" t="inlineStr">
        <is>
          <t>CUOTA 32</t>
        </is>
      </c>
      <c r="AM2" s="12" t="inlineStr">
        <is>
          <t>CUOTA 33</t>
        </is>
      </c>
      <c r="AN2" s="12" t="inlineStr">
        <is>
          <t>CUOTA 34</t>
        </is>
      </c>
      <c r="AO2" s="12" t="inlineStr">
        <is>
          <t>CUOTA 35</t>
        </is>
      </c>
      <c r="AP2" s="12" t="inlineStr">
        <is>
          <t>CUOTA 36</t>
        </is>
      </c>
      <c r="AQ2" s="12" t="inlineStr">
        <is>
          <t xml:space="preserve">GESTION DE CARTERA </t>
        </is>
      </c>
      <c r="AR2" s="12" t="inlineStr">
        <is>
          <t>RESPUESTA DEL CLIENTE</t>
        </is>
      </c>
      <c r="AS2" s="35" t="inlineStr">
        <is>
          <t>ULTIMA FECHA DE GESTIÓN</t>
        </is>
      </c>
    </row>
    <row r="3" ht="15" customHeight="1" s="506">
      <c r="B3" s="47">
        <f>'CARTERA TOTAL'!B3</f>
        <v/>
      </c>
      <c r="C3" s="229">
        <f>'PROYECCIÓN'!C4</f>
        <v/>
      </c>
      <c r="D3" s="53">
        <f>'PROYECCIÓN'!D4</f>
        <v/>
      </c>
      <c r="E3" s="56">
        <f>'PROYECCIÓN'!H4</f>
        <v/>
      </c>
      <c r="F3" s="56">
        <f>IF(COUNTIF($G3:$AP3,"VENCIDA")&gt;0,"VENCIDA",IF(COUNTIF($G3:$AP3,"POR VENCER")&gt;0,"POR VENCER",IF(COUNTIF($G3:$AP3,"AL DÍA")&gt;0,"AL DÍA",IF(COUNTIF($G3:$AP3,"PAGA")&gt;0,"PAGA","SIN ESTADO"))))</f>
        <v/>
      </c>
      <c r="G3" s="236">
        <f t="array" ref="G3">IF(COLUMNS($G3:G3)&gt;$E3,"",IFERROR(INDEX('PROYECCIÓN'!4:4,15+6*(COLUMNS($G3:G3)-1)),""))</f>
        <v/>
      </c>
      <c r="H3" s="236">
        <f t="array" ref="H3">IF(COLUMNS($G3:H3)&gt;$E3,"",IFERROR(INDEX('PROYECCIÓN'!4:4,15+6*(COLUMNS($G3:H3)-1)),""))</f>
        <v/>
      </c>
      <c r="I3" s="236">
        <f t="array" ref="I3">IF(COLUMNS($G3:I3)&gt;$E3,"",IFERROR(INDEX('PROYECCIÓN'!4:4,15+6*(COLUMNS($G3:I3)-1)),""))</f>
        <v/>
      </c>
      <c r="J3" s="236">
        <f t="array" ref="J3">IF(COLUMNS($G3:J3)&gt;$E3,"",IFERROR(INDEX('PROYECCIÓN'!4:4,15+6*(COLUMNS($G3:J3)-1)),""))</f>
        <v/>
      </c>
      <c r="K3" s="236">
        <f t="array" ref="K3">IF(COLUMNS($G3:K3)&gt;$E3,"",IFERROR(INDEX('PROYECCIÓN'!4:4,15+6*(COLUMNS($G3:K3)-1)),""))</f>
        <v/>
      </c>
      <c r="L3" s="236">
        <f t="array" ref="L3">IF(COLUMNS($G3:L3)&gt;$E3,"",IFERROR(INDEX('PROYECCIÓN'!4:4,15+6*(COLUMNS($G3:L3)-1)),""))</f>
        <v/>
      </c>
      <c r="M3" s="236">
        <f t="array" ref="M3">IF(COLUMNS($G3:M3)&gt;$E3,"",IFERROR(INDEX('PROYECCIÓN'!4:4,15+6*(COLUMNS($G3:M3)-1)),""))</f>
        <v/>
      </c>
      <c r="N3" s="236">
        <f t="array" ref="N3">IF(COLUMNS($G3:N3)&gt;$E3,"",IFERROR(INDEX('PROYECCIÓN'!4:4,15+6*(COLUMNS($G3:N3)-1)),""))</f>
        <v/>
      </c>
      <c r="O3" s="236">
        <f t="array" ref="O3">IF(COLUMNS($G3:O3)&gt;$E3,"",IFERROR(INDEX('PROYECCIÓN'!4:4,15+6*(COLUMNS($G3:O3)-1)),""))</f>
        <v/>
      </c>
      <c r="P3" s="236">
        <f t="array" ref="P3">IF(COLUMNS($G3:P3)&gt;$E3,"",IFERROR(INDEX('PROYECCIÓN'!4:4,15+6*(COLUMNS($G3:P3)-1)),""))</f>
        <v/>
      </c>
      <c r="Q3" s="236">
        <f t="array" ref="Q3">IF(COLUMNS($G3:Q3)&gt;$E3,"",IFERROR(INDEX('PROYECCIÓN'!4:4,15+6*(COLUMNS($G3:Q3)-1)),""))</f>
        <v/>
      </c>
      <c r="R3" s="236">
        <f t="array" ref="R3">IF(COLUMNS($G3:R3)&gt;$E3,"",IFERROR(INDEX('PROYECCIÓN'!4:4,15+6*(COLUMNS($G3:R3)-1)),""))</f>
        <v/>
      </c>
      <c r="S3" s="236">
        <f t="array" ref="S3">IF(COLUMNS($G3:S3)&gt;$E3,"",IFERROR(INDEX('PROYECCIÓN'!4:4,15+6*(COLUMNS($G3:S3)-1)),""))</f>
        <v/>
      </c>
      <c r="T3" s="236">
        <f t="array" ref="T3">IF(COLUMNS($G3:T3)&gt;$E3,"",IFERROR(INDEX('PROYECCIÓN'!4:4,15+6*(COLUMNS($G3:T3)-1)),""))</f>
        <v/>
      </c>
      <c r="U3" s="236">
        <f t="array" ref="U3">IF(COLUMNS($G3:U3)&gt;$E3,"",IFERROR(INDEX('PROYECCIÓN'!4:4,15+6*(COLUMNS($G3:U3)-1)),""))</f>
        <v/>
      </c>
      <c r="V3" s="236">
        <f t="array" ref="V3">IF(COLUMNS($G3:V3)&gt;$E3,"",IFERROR(INDEX('PROYECCIÓN'!4:4,15+6*(COLUMNS($G3:V3)-1)),""))</f>
        <v/>
      </c>
      <c r="W3" s="236">
        <f t="array" ref="W3">IF(COLUMNS($G3:W3)&gt;$E3,"",IFERROR(INDEX('PROYECCIÓN'!4:4,15+6*(COLUMNS($G3:W3)-1)),""))</f>
        <v/>
      </c>
      <c r="X3" s="236">
        <f t="array" ref="X3">IF(COLUMNS($G3:X3)&gt;$E3,"",IFERROR(INDEX('PROYECCIÓN'!4:4,15+6*(COLUMNS($G3:X3)-1)),""))</f>
        <v/>
      </c>
      <c r="Y3" s="236">
        <f t="array" ref="Y3">IF(COLUMNS($G3:Y3)&gt;$E3,"",IFERROR(INDEX('PROYECCIÓN'!4:4,15+6*(COLUMNS($G3:Y3)-1)),""))</f>
        <v/>
      </c>
      <c r="Z3" s="236">
        <f t="array" ref="Z3">IF(COLUMNS($G3:Z3)&gt;$E3,"",IFERROR(INDEX('PROYECCIÓN'!4:4,15+6*(COLUMNS($G3:Z3)-1)),""))</f>
        <v/>
      </c>
      <c r="AA3" s="236">
        <f t="array" ref="AA3">IF(COLUMNS($G3:AA3)&gt;$E3,"",IFERROR(INDEX('PROYECCIÓN'!4:4,15+6*(COLUMNS($G3:AA3)-1)),""))</f>
        <v/>
      </c>
      <c r="AB3" s="236">
        <f t="array" ref="AB3">IF(COLUMNS($G3:AB3)&gt;$E3,"",IFERROR(INDEX('PROYECCIÓN'!4:4,15+6*(COLUMNS($G3:AB3)-1)),""))</f>
        <v/>
      </c>
      <c r="AC3" s="236">
        <f t="array" ref="AC3">IF(COLUMNS($G3:AC3)&gt;$E3,"",IFERROR(INDEX('PROYECCIÓN'!4:4,15+6*(COLUMNS($G3:AC3)-1)),""))</f>
        <v/>
      </c>
      <c r="AD3" s="236">
        <f t="array" ref="AD3">IF(COLUMNS($G3:AD3)&gt;$E3,"",IFERROR(INDEX('PROYECCIÓN'!4:4,15+6*(COLUMNS($G3:AD3)-1)),""))</f>
        <v/>
      </c>
      <c r="AE3" s="236">
        <f t="array" ref="AE3">IF(COLUMNS($G3:AE3)&gt;$E3,"",IFERROR(INDEX('PROYECCIÓN'!4:4,15+6*(COLUMNS($G3:AE3)-1)),""))</f>
        <v/>
      </c>
      <c r="AF3" s="236">
        <f t="array" ref="AF3">IF(COLUMNS($G3:AF3)&gt;$E3,"",IFERROR(INDEX('PROYECCIÓN'!4:4,15+6*(COLUMNS($G3:AF3)-1)),""))</f>
        <v/>
      </c>
      <c r="AG3" s="236">
        <f t="array" ref="AG3">IF(COLUMNS($G3:AG3)&gt;$E3,"",IFERROR(INDEX('PROYECCIÓN'!4:4,15+6*(COLUMNS($G3:AG3)-1)),""))</f>
        <v/>
      </c>
      <c r="AH3" s="236">
        <f t="array" ref="AH3">IF(COLUMNS($G3:AH3)&gt;$E3,"",IFERROR(INDEX('PROYECCIÓN'!4:4,15+6*(COLUMNS($G3:AH3)-1)),""))</f>
        <v/>
      </c>
      <c r="AI3" s="236">
        <f t="array" ref="AI3">IF(COLUMNS($G3:AI3)&gt;$E3,"",IFERROR(INDEX('PROYECCIÓN'!4:4,15+6*(COLUMNS($G3:AI3)-1)),""))</f>
        <v/>
      </c>
      <c r="AJ3" s="236">
        <f t="array" ref="AJ3">IF(COLUMNS($G3:AJ3)&gt;$E3,"",IFERROR(INDEX('PROYECCIÓN'!4:4,15+6*(COLUMNS($G3:AJ3)-1)),""))</f>
        <v/>
      </c>
      <c r="AK3" s="236">
        <f t="array" ref="AK3">IF(COLUMNS($G3:AK3)&gt;$E3,"",IFERROR(INDEX('PROYECCIÓN'!4:4,15+6*(COLUMNS($G3:AK3)-1)),""))</f>
        <v/>
      </c>
      <c r="AL3" s="236">
        <f t="array" ref="AL3">IF(COLUMNS($G3:AL3)&gt;$E3,"",IFERROR(INDEX('PROYECCIÓN'!4:4,15+6*(COLUMNS($G3:AL3)-1)),""))</f>
        <v/>
      </c>
      <c r="AM3" s="236">
        <f t="array" ref="AM3">IF(COLUMNS($G3:AM3)&gt;$E3,"",IFERROR(INDEX('PROYECCIÓN'!4:4,15+6*(COLUMNS($G3:AM3)-1)),""))</f>
        <v/>
      </c>
      <c r="AN3" s="236">
        <f t="array" ref="AN3">IF(COLUMNS($G3:AN3)&gt;$E3,"",IFERROR(INDEX('PROYECCIÓN'!4:4,15+6*(COLUMNS($G3:AN3)-1)),""))</f>
        <v/>
      </c>
      <c r="AO3" s="236">
        <f t="array" ref="AO3">IF(COLUMNS($G3:AO3)&gt;$E3,"",IFERROR(INDEX('PROYECCIÓN'!4:4,15+6*(COLUMNS($G3:AO3)-1)),""))</f>
        <v/>
      </c>
      <c r="AP3" s="236">
        <f t="array" ref="AP3">IF(COLUMNS($G3:AP3)&gt;$E3,"",IFERROR(INDEX('PROYECCIÓN'!4:4,15+6*(COLUMNS($G3:AP3)-1)),""))</f>
        <v/>
      </c>
      <c r="AQ3" s="236" t="n"/>
      <c r="AR3" s="229" t="n"/>
      <c r="AS3" s="185" t="n"/>
    </row>
    <row r="4" ht="15" customHeight="1" s="506">
      <c r="B4" s="47">
        <f>'CARTERA TOTAL'!B4</f>
        <v/>
      </c>
      <c r="C4" s="229">
        <f>'PROYECCIÓN'!C5</f>
        <v/>
      </c>
      <c r="D4" s="53">
        <f>'PROYECCIÓN'!D5</f>
        <v/>
      </c>
      <c r="E4" s="56">
        <f>'PROYECCIÓN'!H5</f>
        <v/>
      </c>
      <c r="F4" s="56">
        <f>IF(COUNTIF($G4:$AP4,"VENCIDA")&gt;0,"VENCIDA",IF(COUNTIF($G4:$AP4,"POR VENCER")&gt;0,"POR VENCER",IF(COUNTIF($G4:$AP4,"AL DÍA")&gt;0,"AL DÍA",IF(COUNTIF($G4:$AP4,"PAGA")&gt;0,"PAGA","SIN ESTADO"))))</f>
        <v/>
      </c>
      <c r="G4" s="236">
        <f t="array" ref="G4">IF(COLUMNS($G4:G4)&gt;$E4,"",IFERROR(INDEX('PROYECCIÓN'!5:5,15+6*(COLUMNS($G4:G4)-1)),""))</f>
        <v/>
      </c>
      <c r="H4" s="236">
        <f t="array" ref="H4">IF(COLUMNS($G4:H4)&gt;$E4,"",IFERROR(INDEX('PROYECCIÓN'!5:5,15+6*(COLUMNS($G4:H4)-1)),""))</f>
        <v/>
      </c>
      <c r="I4" s="236">
        <f t="array" ref="I4">IF(COLUMNS($G4:I4)&gt;$E4,"",IFERROR(INDEX('PROYECCIÓN'!5:5,15+6*(COLUMNS($G4:I4)-1)),""))</f>
        <v/>
      </c>
      <c r="J4" s="236">
        <f t="array" ref="J4">IF(COLUMNS($G4:J4)&gt;$E4,"",IFERROR(INDEX('PROYECCIÓN'!5:5,15+6*(COLUMNS($G4:J4)-1)),""))</f>
        <v/>
      </c>
      <c r="K4" s="236">
        <f t="array" ref="K4">IF(COLUMNS($G4:K4)&gt;$E4,"",IFERROR(INDEX('PROYECCIÓN'!5:5,15+6*(COLUMNS($G4:K4)-1)),""))</f>
        <v/>
      </c>
      <c r="L4" s="236">
        <f t="array" ref="L4">IF(COLUMNS($G4:L4)&gt;$E4,"",IFERROR(INDEX('PROYECCIÓN'!5:5,15+6*(COLUMNS($G4:L4)-1)),""))</f>
        <v/>
      </c>
      <c r="M4" s="236">
        <f t="array" ref="M4">IF(COLUMNS($G4:M4)&gt;$E4,"",IFERROR(INDEX('PROYECCIÓN'!5:5,15+6*(COLUMNS($G4:M4)-1)),""))</f>
        <v/>
      </c>
      <c r="N4" s="236">
        <f t="array" ref="N4">IF(COLUMNS($G4:N4)&gt;$E4,"",IFERROR(INDEX('PROYECCIÓN'!5:5,15+6*(COLUMNS($G4:N4)-1)),""))</f>
        <v/>
      </c>
      <c r="O4" s="236">
        <f t="array" ref="O4">IF(COLUMNS($G4:O4)&gt;$E4,"",IFERROR(INDEX('PROYECCIÓN'!5:5,15+6*(COLUMNS($G4:O4)-1)),""))</f>
        <v/>
      </c>
      <c r="P4" s="236">
        <f t="array" ref="P4">IF(COLUMNS($G4:P4)&gt;$E4,"",IFERROR(INDEX('PROYECCIÓN'!5:5,15+6*(COLUMNS($G4:P4)-1)),""))</f>
        <v/>
      </c>
      <c r="Q4" s="236">
        <f t="array" ref="Q4">IF(COLUMNS($G4:Q4)&gt;$E4,"",IFERROR(INDEX('PROYECCIÓN'!5:5,15+6*(COLUMNS($G4:Q4)-1)),""))</f>
        <v/>
      </c>
      <c r="R4" s="236">
        <f t="array" ref="R4">IF(COLUMNS($G4:R4)&gt;$E4,"",IFERROR(INDEX('PROYECCIÓN'!5:5,15+6*(COLUMNS($G4:R4)-1)),""))</f>
        <v/>
      </c>
      <c r="S4" s="236">
        <f t="array" ref="S4">IF(COLUMNS($G4:S4)&gt;$E4,"",IFERROR(INDEX('PROYECCIÓN'!5:5,15+6*(COLUMNS($G4:S4)-1)),""))</f>
        <v/>
      </c>
      <c r="T4" s="236">
        <f t="array" ref="T4">IF(COLUMNS($G4:T4)&gt;$E4,"",IFERROR(INDEX('PROYECCIÓN'!5:5,15+6*(COLUMNS($G4:T4)-1)),""))</f>
        <v/>
      </c>
      <c r="U4" s="236">
        <f t="array" ref="U4">IF(COLUMNS($G4:U4)&gt;$E4,"",IFERROR(INDEX('PROYECCIÓN'!5:5,15+6*(COLUMNS($G4:U4)-1)),""))</f>
        <v/>
      </c>
      <c r="V4" s="236">
        <f t="array" ref="V4">IF(COLUMNS($G4:V4)&gt;$E4,"",IFERROR(INDEX('PROYECCIÓN'!5:5,15+6*(COLUMNS($G4:V4)-1)),""))</f>
        <v/>
      </c>
      <c r="W4" s="236">
        <f t="array" ref="W4">IF(COLUMNS($G4:W4)&gt;$E4,"",IFERROR(INDEX('PROYECCIÓN'!5:5,15+6*(COLUMNS($G4:W4)-1)),""))</f>
        <v/>
      </c>
      <c r="X4" s="236">
        <f t="array" ref="X4">IF(COLUMNS($G4:X4)&gt;$E4,"",IFERROR(INDEX('PROYECCIÓN'!5:5,15+6*(COLUMNS($G4:X4)-1)),""))</f>
        <v/>
      </c>
      <c r="Y4" s="236">
        <f t="array" ref="Y4">IF(COLUMNS($G4:Y4)&gt;$E4,"",IFERROR(INDEX('PROYECCIÓN'!5:5,15+6*(COLUMNS($G4:Y4)-1)),""))</f>
        <v/>
      </c>
      <c r="Z4" s="236">
        <f t="array" ref="Z4">IF(COLUMNS($G4:Z4)&gt;$E4,"",IFERROR(INDEX('PROYECCIÓN'!5:5,15+6*(COLUMNS($G4:Z4)-1)),""))</f>
        <v/>
      </c>
      <c r="AA4" s="236">
        <f t="array" ref="AA4">IF(COLUMNS($G4:AA4)&gt;$E4,"",IFERROR(INDEX('PROYECCIÓN'!5:5,15+6*(COLUMNS($G4:AA4)-1)),""))</f>
        <v/>
      </c>
      <c r="AB4" s="236">
        <f t="array" ref="AB4">IF(COLUMNS($G4:AB4)&gt;$E4,"",IFERROR(INDEX('PROYECCIÓN'!5:5,15+6*(COLUMNS($G4:AB4)-1)),""))</f>
        <v/>
      </c>
      <c r="AC4" s="236">
        <f t="array" ref="AC4">IF(COLUMNS($G4:AC4)&gt;$E4,"",IFERROR(INDEX('PROYECCIÓN'!5:5,15+6*(COLUMNS($G4:AC4)-1)),""))</f>
        <v/>
      </c>
      <c r="AD4" s="236">
        <f t="array" ref="AD4">IF(COLUMNS($G4:AD4)&gt;$E4,"",IFERROR(INDEX('PROYECCIÓN'!5:5,15+6*(COLUMNS($G4:AD4)-1)),""))</f>
        <v/>
      </c>
      <c r="AE4" s="236">
        <f t="array" ref="AE4">IF(COLUMNS($G4:AE4)&gt;$E4,"",IFERROR(INDEX('PROYECCIÓN'!5:5,15+6*(COLUMNS($G4:AE4)-1)),""))</f>
        <v/>
      </c>
      <c r="AF4" s="236">
        <f t="array" ref="AF4">IF(COLUMNS($G4:AF4)&gt;$E4,"",IFERROR(INDEX('PROYECCIÓN'!5:5,15+6*(COLUMNS($G4:AF4)-1)),""))</f>
        <v/>
      </c>
      <c r="AG4" s="236">
        <f t="array" ref="AG4">IF(COLUMNS($G4:AG4)&gt;$E4,"",IFERROR(INDEX('PROYECCIÓN'!5:5,15+6*(COLUMNS($G4:AG4)-1)),""))</f>
        <v/>
      </c>
      <c r="AH4" s="236">
        <f t="array" ref="AH4">IF(COLUMNS($G4:AH4)&gt;$E4,"",IFERROR(INDEX('PROYECCIÓN'!5:5,15+6*(COLUMNS($G4:AH4)-1)),""))</f>
        <v/>
      </c>
      <c r="AI4" s="236">
        <f t="array" ref="AI4">IF(COLUMNS($G4:AI4)&gt;$E4,"",IFERROR(INDEX('PROYECCIÓN'!5:5,15+6*(COLUMNS($G4:AI4)-1)),""))</f>
        <v/>
      </c>
      <c r="AJ4" s="236">
        <f t="array" ref="AJ4">IF(COLUMNS($G4:AJ4)&gt;$E4,"",IFERROR(INDEX('PROYECCIÓN'!5:5,15+6*(COLUMNS($G4:AJ4)-1)),""))</f>
        <v/>
      </c>
      <c r="AK4" s="236">
        <f t="array" ref="AK4">IF(COLUMNS($G4:AK4)&gt;$E4,"",IFERROR(INDEX('PROYECCIÓN'!5:5,15+6*(COLUMNS($G4:AK4)-1)),""))</f>
        <v/>
      </c>
      <c r="AL4" s="236">
        <f t="array" ref="AL4">IF(COLUMNS($G4:AL4)&gt;$E4,"",IFERROR(INDEX('PROYECCIÓN'!5:5,15+6*(COLUMNS($G4:AL4)-1)),""))</f>
        <v/>
      </c>
      <c r="AM4" s="236">
        <f t="array" ref="AM4">IF(COLUMNS($G4:AM4)&gt;$E4,"",IFERROR(INDEX('PROYECCIÓN'!5:5,15+6*(COLUMNS($G4:AM4)-1)),""))</f>
        <v/>
      </c>
      <c r="AN4" s="236">
        <f t="array" ref="AN4">IF(COLUMNS($G4:AN4)&gt;$E4,"",IFERROR(INDEX('PROYECCIÓN'!5:5,15+6*(COLUMNS($G4:AN4)-1)),""))</f>
        <v/>
      </c>
      <c r="AO4" s="236">
        <f t="array" ref="AO4">IF(COLUMNS($G4:AO4)&gt;$E4,"",IFERROR(INDEX('PROYECCIÓN'!5:5,15+6*(COLUMNS($G4:AO4)-1)),""))</f>
        <v/>
      </c>
      <c r="AP4" s="236">
        <f t="array" ref="AP4">IF(COLUMNS($G4:AP4)&gt;$E4,"",IFERROR(INDEX('PROYECCIÓN'!5:5,15+6*(COLUMNS($G4:AP4)-1)),""))</f>
        <v/>
      </c>
      <c r="AQ4" s="236" t="n"/>
      <c r="AR4" s="229" t="n"/>
      <c r="AS4" s="185" t="n"/>
    </row>
    <row r="5" ht="15" customHeight="1" s="506">
      <c r="B5" s="47">
        <f>'CARTERA TOTAL'!B5</f>
        <v/>
      </c>
      <c r="C5" s="229">
        <f>'PROYECCIÓN'!C6</f>
        <v/>
      </c>
      <c r="D5" s="53">
        <f>'PROYECCIÓN'!D6</f>
        <v/>
      </c>
      <c r="E5" s="56">
        <f>'PROYECCIÓN'!H6</f>
        <v/>
      </c>
      <c r="F5" s="56">
        <f>IF(COUNTIF($G5:$AP5,"VENCIDA")&gt;0,"VENCIDA",IF(COUNTIF($G5:$AP5,"POR VENCER")&gt;0,"POR VENCER",IF(COUNTIF($G5:$AP5,"AL DÍA")&gt;0,"AL DÍA",IF(COUNTIF($G5:$AP5,"PAGA")&gt;0,"PAGA","SIN ESTADO"))))</f>
        <v/>
      </c>
      <c r="G5" s="236">
        <f t="array" ref="G5">IF(COLUMNS($G5:G5)&gt;$E5,"",IFERROR(INDEX('PROYECCIÓN'!6:6,15+6*(COLUMNS($G5:G5)-1)),""))</f>
        <v/>
      </c>
      <c r="H5" s="236">
        <f t="array" ref="H5">IF(COLUMNS($G5:H5)&gt;$E5,"",IFERROR(INDEX('PROYECCIÓN'!6:6,15+6*(COLUMNS($G5:H5)-1)),""))</f>
        <v/>
      </c>
      <c r="I5" s="236">
        <f t="array" ref="I5">IF(COLUMNS($G5:I5)&gt;$E5,"",IFERROR(INDEX('PROYECCIÓN'!6:6,15+6*(COLUMNS($G5:I5)-1)),""))</f>
        <v/>
      </c>
      <c r="J5" s="236">
        <f t="array" ref="J5">IF(COLUMNS($G5:J5)&gt;$E5,"",IFERROR(INDEX('PROYECCIÓN'!6:6,15+6*(COLUMNS($G5:J5)-1)),""))</f>
        <v/>
      </c>
      <c r="K5" s="236">
        <f t="array" ref="K5">IF(COLUMNS($G5:K5)&gt;$E5,"",IFERROR(INDEX('PROYECCIÓN'!6:6,15+6*(COLUMNS($G5:K5)-1)),""))</f>
        <v/>
      </c>
      <c r="L5" s="236">
        <f t="array" ref="L5">IF(COLUMNS($G5:L5)&gt;$E5,"",IFERROR(INDEX('PROYECCIÓN'!6:6,15+6*(COLUMNS($G5:L5)-1)),""))</f>
        <v/>
      </c>
      <c r="M5" s="236">
        <f t="array" ref="M5">IF(COLUMNS($G5:M5)&gt;$E5,"",IFERROR(INDEX('PROYECCIÓN'!6:6,15+6*(COLUMNS($G5:M5)-1)),""))</f>
        <v/>
      </c>
      <c r="N5" s="236">
        <f t="array" ref="N5">IF(COLUMNS($G5:N5)&gt;$E5,"",IFERROR(INDEX('PROYECCIÓN'!6:6,15+6*(COLUMNS($G5:N5)-1)),""))</f>
        <v/>
      </c>
      <c r="O5" s="236">
        <f t="array" ref="O5">IF(COLUMNS($G5:O5)&gt;$E5,"",IFERROR(INDEX('PROYECCIÓN'!6:6,15+6*(COLUMNS($G5:O5)-1)),""))</f>
        <v/>
      </c>
      <c r="P5" s="236">
        <f t="array" ref="P5">IF(COLUMNS($G5:P5)&gt;$E5,"",IFERROR(INDEX('PROYECCIÓN'!6:6,15+6*(COLUMNS($G5:P5)-1)),""))</f>
        <v/>
      </c>
      <c r="Q5" s="236">
        <f t="array" ref="Q5">IF(COLUMNS($G5:Q5)&gt;$E5,"",IFERROR(INDEX('PROYECCIÓN'!6:6,15+6*(COLUMNS($G5:Q5)-1)),""))</f>
        <v/>
      </c>
      <c r="R5" s="236">
        <f t="array" ref="R5">IF(COLUMNS($G5:R5)&gt;$E5,"",IFERROR(INDEX('PROYECCIÓN'!6:6,15+6*(COLUMNS($G5:R5)-1)),""))</f>
        <v/>
      </c>
      <c r="S5" s="236">
        <f t="array" ref="S5">IF(COLUMNS($G5:S5)&gt;$E5,"",IFERROR(INDEX('PROYECCIÓN'!6:6,15+6*(COLUMNS($G5:S5)-1)),""))</f>
        <v/>
      </c>
      <c r="T5" s="236">
        <f t="array" ref="T5">IF(COLUMNS($G5:T5)&gt;$E5,"",IFERROR(INDEX('PROYECCIÓN'!6:6,15+6*(COLUMNS($G5:T5)-1)),""))</f>
        <v/>
      </c>
      <c r="U5" s="236">
        <f t="array" ref="U5">IF(COLUMNS($G5:U5)&gt;$E5,"",IFERROR(INDEX('PROYECCIÓN'!6:6,15+6*(COLUMNS($G5:U5)-1)),""))</f>
        <v/>
      </c>
      <c r="V5" s="236">
        <f t="array" ref="V5">IF(COLUMNS($G5:V5)&gt;$E5,"",IFERROR(INDEX('PROYECCIÓN'!6:6,15+6*(COLUMNS($G5:V5)-1)),""))</f>
        <v/>
      </c>
      <c r="W5" s="236">
        <f t="array" ref="W5">IF(COLUMNS($G5:W5)&gt;$E5,"",IFERROR(INDEX('PROYECCIÓN'!6:6,15+6*(COLUMNS($G5:W5)-1)),""))</f>
        <v/>
      </c>
      <c r="X5" s="236">
        <f t="array" ref="X5">IF(COLUMNS($G5:X5)&gt;$E5,"",IFERROR(INDEX('PROYECCIÓN'!6:6,15+6*(COLUMNS($G5:X5)-1)),""))</f>
        <v/>
      </c>
      <c r="Y5" s="236">
        <f t="array" ref="Y5">IF(COLUMNS($G5:Y5)&gt;$E5,"",IFERROR(INDEX('PROYECCIÓN'!6:6,15+6*(COLUMNS($G5:Y5)-1)),""))</f>
        <v/>
      </c>
      <c r="Z5" s="236">
        <f t="array" ref="Z5">IF(COLUMNS($G5:Z5)&gt;$E5,"",IFERROR(INDEX('PROYECCIÓN'!6:6,15+6*(COLUMNS($G5:Z5)-1)),""))</f>
        <v/>
      </c>
      <c r="AA5" s="236">
        <f t="array" ref="AA5">IF(COLUMNS($G5:AA5)&gt;$E5,"",IFERROR(INDEX('PROYECCIÓN'!6:6,15+6*(COLUMNS($G5:AA5)-1)),""))</f>
        <v/>
      </c>
      <c r="AB5" s="236">
        <f t="array" ref="AB5">IF(COLUMNS($G5:AB5)&gt;$E5,"",IFERROR(INDEX('PROYECCIÓN'!6:6,15+6*(COLUMNS($G5:AB5)-1)),""))</f>
        <v/>
      </c>
      <c r="AC5" s="236">
        <f t="array" ref="AC5">IF(COLUMNS($G5:AC5)&gt;$E5,"",IFERROR(INDEX('PROYECCIÓN'!6:6,15+6*(COLUMNS($G5:AC5)-1)),""))</f>
        <v/>
      </c>
      <c r="AD5" s="236">
        <f t="array" ref="AD5">IF(COLUMNS($G5:AD5)&gt;$E5,"",IFERROR(INDEX('PROYECCIÓN'!6:6,15+6*(COLUMNS($G5:AD5)-1)),""))</f>
        <v/>
      </c>
      <c r="AE5" s="236">
        <f t="array" ref="AE5">IF(COLUMNS($G5:AE5)&gt;$E5,"",IFERROR(INDEX('PROYECCIÓN'!6:6,15+6*(COLUMNS($G5:AE5)-1)),""))</f>
        <v/>
      </c>
      <c r="AF5" s="236">
        <f t="array" ref="AF5">IF(COLUMNS($G5:AF5)&gt;$E5,"",IFERROR(INDEX('PROYECCIÓN'!6:6,15+6*(COLUMNS($G5:AF5)-1)),""))</f>
        <v/>
      </c>
      <c r="AG5" s="236">
        <f t="array" ref="AG5">IF(COLUMNS($G5:AG5)&gt;$E5,"",IFERROR(INDEX('PROYECCIÓN'!6:6,15+6*(COLUMNS($G5:AG5)-1)),""))</f>
        <v/>
      </c>
      <c r="AH5" s="236">
        <f t="array" ref="AH5">IF(COLUMNS($G5:AH5)&gt;$E5,"",IFERROR(INDEX('PROYECCIÓN'!6:6,15+6*(COLUMNS($G5:AH5)-1)),""))</f>
        <v/>
      </c>
      <c r="AI5" s="236">
        <f t="array" ref="AI5">IF(COLUMNS($G5:AI5)&gt;$E5,"",IFERROR(INDEX('PROYECCIÓN'!6:6,15+6*(COLUMNS($G5:AI5)-1)),""))</f>
        <v/>
      </c>
      <c r="AJ5" s="236">
        <f t="array" ref="AJ5">IF(COLUMNS($G5:AJ5)&gt;$E5,"",IFERROR(INDEX('PROYECCIÓN'!6:6,15+6*(COLUMNS($G5:AJ5)-1)),""))</f>
        <v/>
      </c>
      <c r="AK5" s="236">
        <f t="array" ref="AK5">IF(COLUMNS($G5:AK5)&gt;$E5,"",IFERROR(INDEX('PROYECCIÓN'!6:6,15+6*(COLUMNS($G5:AK5)-1)),""))</f>
        <v/>
      </c>
      <c r="AL5" s="236">
        <f t="array" ref="AL5">IF(COLUMNS($G5:AL5)&gt;$E5,"",IFERROR(INDEX('PROYECCIÓN'!6:6,15+6*(COLUMNS($G5:AL5)-1)),""))</f>
        <v/>
      </c>
      <c r="AM5" s="236">
        <f t="array" ref="AM5">IF(COLUMNS($G5:AM5)&gt;$E5,"",IFERROR(INDEX('PROYECCIÓN'!6:6,15+6*(COLUMNS($G5:AM5)-1)),""))</f>
        <v/>
      </c>
      <c r="AN5" s="236">
        <f t="array" ref="AN5">IF(COLUMNS($G5:AN5)&gt;$E5,"",IFERROR(INDEX('PROYECCIÓN'!6:6,15+6*(COLUMNS($G5:AN5)-1)),""))</f>
        <v/>
      </c>
      <c r="AO5" s="236">
        <f t="array" ref="AO5">IF(COLUMNS($G5:AO5)&gt;$E5,"",IFERROR(INDEX('PROYECCIÓN'!6:6,15+6*(COLUMNS($G5:AO5)-1)),""))</f>
        <v/>
      </c>
      <c r="AP5" s="236">
        <f t="array" ref="AP5">IF(COLUMNS($G5:AP5)&gt;$E5,"",IFERROR(INDEX('PROYECCIÓN'!6:6,15+6*(COLUMNS($G5:AP5)-1)),""))</f>
        <v/>
      </c>
      <c r="AQ5" s="236" t="inlineStr">
        <is>
          <t>MENSAJE POR WHATSAPP</t>
        </is>
      </c>
      <c r="AR5" s="229" t="inlineStr">
        <is>
          <t>SE LE ENVIO DESESTIMIENTO</t>
        </is>
      </c>
      <c r="AS5" s="223" t="n">
        <v>46255</v>
      </c>
    </row>
    <row r="6" ht="15" customHeight="1" s="506">
      <c r="B6" s="47">
        <f>'CARTERA TOTAL'!B6</f>
        <v/>
      </c>
      <c r="C6" s="229">
        <f>'PROYECCIÓN'!C7</f>
        <v/>
      </c>
      <c r="D6" s="53">
        <f>'PROYECCIÓN'!D7</f>
        <v/>
      </c>
      <c r="E6" s="56">
        <f>'PROYECCIÓN'!H7</f>
        <v/>
      </c>
      <c r="F6" s="56">
        <f>IF(COUNTIF($G6:$AP6,"VENCIDA")&gt;0,"VENCIDA",IF(COUNTIF($G6:$AP6,"POR VENCER")&gt;0,"POR VENCER",IF(COUNTIF($G6:$AP6,"AL DÍA")&gt;0,"AL DÍA",IF(COUNTIF($G6:$AP6,"PAGA")&gt;0,"PAGA","SIN ESTADO"))))</f>
        <v/>
      </c>
      <c r="G6" s="236">
        <f t="array" ref="G6">IF(COLUMNS($G6:G6)&gt;$E6,"",IFERROR(INDEX('PROYECCIÓN'!7:7,15+6*(COLUMNS($G6:G6)-1)),""))</f>
        <v/>
      </c>
      <c r="H6" s="236">
        <f t="array" ref="H6">IF(COLUMNS($G6:H6)&gt;$E6,"",IFERROR(INDEX('PROYECCIÓN'!7:7,15+6*(COLUMNS($G6:H6)-1)),""))</f>
        <v/>
      </c>
      <c r="I6" s="236">
        <f t="array" ref="I6">IF(COLUMNS($G6:I6)&gt;$E6,"",IFERROR(INDEX('PROYECCIÓN'!7:7,15+6*(COLUMNS($G6:I6)-1)),""))</f>
        <v/>
      </c>
      <c r="J6" s="236">
        <f t="array" ref="J6">IF(COLUMNS($G6:J6)&gt;$E6,"",IFERROR(INDEX('PROYECCIÓN'!7:7,15+6*(COLUMNS($G6:J6)-1)),""))</f>
        <v/>
      </c>
      <c r="K6" s="236">
        <f t="array" ref="K6">IF(COLUMNS($G6:K6)&gt;$E6,"",IFERROR(INDEX('PROYECCIÓN'!7:7,15+6*(COLUMNS($G6:K6)-1)),""))</f>
        <v/>
      </c>
      <c r="L6" s="236">
        <f t="array" ref="L6">IF(COLUMNS($G6:L6)&gt;$E6,"",IFERROR(INDEX('PROYECCIÓN'!7:7,15+6*(COLUMNS($G6:L6)-1)),""))</f>
        <v/>
      </c>
      <c r="M6" s="236">
        <f t="array" ref="M6">IF(COLUMNS($G6:M6)&gt;$E6,"",IFERROR(INDEX('PROYECCIÓN'!7:7,15+6*(COLUMNS($G6:M6)-1)),""))</f>
        <v/>
      </c>
      <c r="N6" s="236">
        <f t="array" ref="N6">IF(COLUMNS($G6:N6)&gt;$E6,"",IFERROR(INDEX('PROYECCIÓN'!7:7,15+6*(COLUMNS($G6:N6)-1)),""))</f>
        <v/>
      </c>
      <c r="O6" s="236">
        <f t="array" ref="O6">IF(COLUMNS($G6:O6)&gt;$E6,"",IFERROR(INDEX('PROYECCIÓN'!7:7,15+6*(COLUMNS($G6:O6)-1)),""))</f>
        <v/>
      </c>
      <c r="P6" s="236">
        <f t="array" ref="P6">IF(COLUMNS($G6:P6)&gt;$E6,"",IFERROR(INDEX('PROYECCIÓN'!7:7,15+6*(COLUMNS($G6:P6)-1)),""))</f>
        <v/>
      </c>
      <c r="Q6" s="236">
        <f t="array" ref="Q6">IF(COLUMNS($G6:Q6)&gt;$E6,"",IFERROR(INDEX('PROYECCIÓN'!7:7,15+6*(COLUMNS($G6:Q6)-1)),""))</f>
        <v/>
      </c>
      <c r="R6" s="236">
        <f t="array" ref="R6">IF(COLUMNS($G6:R6)&gt;$E6,"",IFERROR(INDEX('PROYECCIÓN'!7:7,15+6*(COLUMNS($G6:R6)-1)),""))</f>
        <v/>
      </c>
      <c r="S6" s="236">
        <f t="array" ref="S6">IF(COLUMNS($G6:S6)&gt;$E6,"",IFERROR(INDEX('PROYECCIÓN'!7:7,15+6*(COLUMNS($G6:S6)-1)),""))</f>
        <v/>
      </c>
      <c r="T6" s="236">
        <f t="array" ref="T6">IF(COLUMNS($G6:T6)&gt;$E6,"",IFERROR(INDEX('PROYECCIÓN'!7:7,15+6*(COLUMNS($G6:T6)-1)),""))</f>
        <v/>
      </c>
      <c r="U6" s="236">
        <f t="array" ref="U6">IF(COLUMNS($G6:U6)&gt;$E6,"",IFERROR(INDEX('PROYECCIÓN'!7:7,15+6*(COLUMNS($G6:U6)-1)),""))</f>
        <v/>
      </c>
      <c r="V6" s="236">
        <f t="array" ref="V6">IF(COLUMNS($G6:V6)&gt;$E6,"",IFERROR(INDEX('PROYECCIÓN'!7:7,15+6*(COLUMNS($G6:V6)-1)),""))</f>
        <v/>
      </c>
      <c r="W6" s="236">
        <f t="array" ref="W6">IF(COLUMNS($G6:W6)&gt;$E6,"",IFERROR(INDEX('PROYECCIÓN'!7:7,15+6*(COLUMNS($G6:W6)-1)),""))</f>
        <v/>
      </c>
      <c r="X6" s="236">
        <f t="array" ref="X6">IF(COLUMNS($G6:X6)&gt;$E6,"",IFERROR(INDEX('PROYECCIÓN'!7:7,15+6*(COLUMNS($G6:X6)-1)),""))</f>
        <v/>
      </c>
      <c r="Y6" s="236">
        <f t="array" ref="Y6">IF(COLUMNS($G6:Y6)&gt;$E6,"",IFERROR(INDEX('PROYECCIÓN'!7:7,15+6*(COLUMNS($G6:Y6)-1)),""))</f>
        <v/>
      </c>
      <c r="Z6" s="236">
        <f t="array" ref="Z6">IF(COLUMNS($G6:Z6)&gt;$E6,"",IFERROR(INDEX('PROYECCIÓN'!7:7,15+6*(COLUMNS($G6:Z6)-1)),""))</f>
        <v/>
      </c>
      <c r="AA6" s="236">
        <f t="array" ref="AA6">IF(COLUMNS($G6:AA6)&gt;$E6,"",IFERROR(INDEX('PROYECCIÓN'!7:7,15+6*(COLUMNS($G6:AA6)-1)),""))</f>
        <v/>
      </c>
      <c r="AB6" s="236">
        <f t="array" ref="AB6">IF(COLUMNS($G6:AB6)&gt;$E6,"",IFERROR(INDEX('PROYECCIÓN'!7:7,15+6*(COLUMNS($G6:AB6)-1)),""))</f>
        <v/>
      </c>
      <c r="AC6" s="236">
        <f t="array" ref="AC6">IF(COLUMNS($G6:AC6)&gt;$E6,"",IFERROR(INDEX('PROYECCIÓN'!7:7,15+6*(COLUMNS($G6:AC6)-1)),""))</f>
        <v/>
      </c>
      <c r="AD6" s="236">
        <f t="array" ref="AD6">IF(COLUMNS($G6:AD6)&gt;$E6,"",IFERROR(INDEX('PROYECCIÓN'!7:7,15+6*(COLUMNS($G6:AD6)-1)),""))</f>
        <v/>
      </c>
      <c r="AE6" s="236">
        <f t="array" ref="AE6">IF(COLUMNS($G6:AE6)&gt;$E6,"",IFERROR(INDEX('PROYECCIÓN'!7:7,15+6*(COLUMNS($G6:AE6)-1)),""))</f>
        <v/>
      </c>
      <c r="AF6" s="236">
        <f t="array" ref="AF6">IF(COLUMNS($G6:AF6)&gt;$E6,"",IFERROR(INDEX('PROYECCIÓN'!7:7,15+6*(COLUMNS($G6:AF6)-1)),""))</f>
        <v/>
      </c>
      <c r="AG6" s="236">
        <f t="array" ref="AG6">IF(COLUMNS($G6:AG6)&gt;$E6,"",IFERROR(INDEX('PROYECCIÓN'!7:7,15+6*(COLUMNS($G6:AG6)-1)),""))</f>
        <v/>
      </c>
      <c r="AH6" s="236">
        <f t="array" ref="AH6">IF(COLUMNS($G6:AH6)&gt;$E6,"",IFERROR(INDEX('PROYECCIÓN'!7:7,15+6*(COLUMNS($G6:AH6)-1)),""))</f>
        <v/>
      </c>
      <c r="AI6" s="236">
        <f t="array" ref="AI6">IF(COLUMNS($G6:AI6)&gt;$E6,"",IFERROR(INDEX('PROYECCIÓN'!7:7,15+6*(COLUMNS($G6:AI6)-1)),""))</f>
        <v/>
      </c>
      <c r="AJ6" s="236">
        <f t="array" ref="AJ6">IF(COLUMNS($G6:AJ6)&gt;$E6,"",IFERROR(INDEX('PROYECCIÓN'!7:7,15+6*(COLUMNS($G6:AJ6)-1)),""))</f>
        <v/>
      </c>
      <c r="AK6" s="236">
        <f t="array" ref="AK6">IF(COLUMNS($G6:AK6)&gt;$E6,"",IFERROR(INDEX('PROYECCIÓN'!7:7,15+6*(COLUMNS($G6:AK6)-1)),""))</f>
        <v/>
      </c>
      <c r="AL6" s="236">
        <f t="array" ref="AL6">IF(COLUMNS($G6:AL6)&gt;$E6,"",IFERROR(INDEX('PROYECCIÓN'!7:7,15+6*(COLUMNS($G6:AL6)-1)),""))</f>
        <v/>
      </c>
      <c r="AM6" s="236">
        <f t="array" ref="AM6">IF(COLUMNS($G6:AM6)&gt;$E6,"",IFERROR(INDEX('PROYECCIÓN'!7:7,15+6*(COLUMNS($G6:AM6)-1)),""))</f>
        <v/>
      </c>
      <c r="AN6" s="236">
        <f t="array" ref="AN6">IF(COLUMNS($G6:AN6)&gt;$E6,"",IFERROR(INDEX('PROYECCIÓN'!7:7,15+6*(COLUMNS($G6:AN6)-1)),""))</f>
        <v/>
      </c>
      <c r="AO6" s="236">
        <f t="array" ref="AO6">IF(COLUMNS($G6:AO6)&gt;$E6,"",IFERROR(INDEX('PROYECCIÓN'!7:7,15+6*(COLUMNS($G6:AO6)-1)),""))</f>
        <v/>
      </c>
      <c r="AP6" s="236">
        <f t="array" ref="AP6">IF(COLUMNS($G6:AP6)&gt;$E6,"",IFERROR(INDEX('PROYECCIÓN'!7:7,15+6*(COLUMNS($G6:AP6)-1)),""))</f>
        <v/>
      </c>
      <c r="AQ6" s="236" t="inlineStr">
        <is>
          <t>MENSAJE POR WHATSAPP</t>
        </is>
      </c>
      <c r="AR6" s="229" t="inlineStr">
        <is>
          <t>NO RESPONDE</t>
        </is>
      </c>
      <c r="AS6" s="237" t="n">
        <v>46260</v>
      </c>
    </row>
    <row r="7" ht="15" customHeight="1" s="506">
      <c r="B7" s="47">
        <f>'CARTERA TOTAL'!B7</f>
        <v/>
      </c>
      <c r="C7" s="229">
        <f>'PROYECCIÓN'!C8</f>
        <v/>
      </c>
      <c r="D7" s="53">
        <f>'PROYECCIÓN'!D8</f>
        <v/>
      </c>
      <c r="E7" s="56">
        <f>'PROYECCIÓN'!H8</f>
        <v/>
      </c>
      <c r="F7" s="56">
        <f>IF(COUNTIF($G7:$AP7,"VENCIDA")&gt;0,"VENCIDA",IF(COUNTIF($G7:$AP7,"POR VENCER")&gt;0,"POR VENCER",IF(COUNTIF($G7:$AP7,"AL DÍA")&gt;0,"AL DÍA",IF(COUNTIF($G7:$AP7,"PAGA")&gt;0,"PAGA","SIN ESTADO"))))</f>
        <v/>
      </c>
      <c r="G7" s="236">
        <f t="array" ref="G7">IF(COLUMNS($G7:G7)&gt;$E7,"",IFERROR(INDEX('PROYECCIÓN'!8:8,15+6*(COLUMNS($G7:G7)-1)),""))</f>
        <v/>
      </c>
      <c r="H7" s="236">
        <f t="array" ref="H7">IF(COLUMNS($G7:H7)&gt;$E7,"",IFERROR(INDEX('PROYECCIÓN'!8:8,15+6*(COLUMNS($G7:H7)-1)),""))</f>
        <v/>
      </c>
      <c r="I7" s="236">
        <f t="array" ref="I7">IF(COLUMNS($G7:I7)&gt;$E7,"",IFERROR(INDEX('PROYECCIÓN'!8:8,15+6*(COLUMNS($G7:I7)-1)),""))</f>
        <v/>
      </c>
      <c r="J7" s="236">
        <f t="array" ref="J7">IF(COLUMNS($G7:J7)&gt;$E7,"",IFERROR(INDEX('PROYECCIÓN'!8:8,15+6*(COLUMNS($G7:J7)-1)),""))</f>
        <v/>
      </c>
      <c r="K7" s="236">
        <f t="array" ref="K7">IF(COLUMNS($G7:K7)&gt;$E7,"",IFERROR(INDEX('PROYECCIÓN'!8:8,15+6*(COLUMNS($G7:K7)-1)),""))</f>
        <v/>
      </c>
      <c r="L7" s="236">
        <f t="array" ref="L7">IF(COLUMNS($G7:L7)&gt;$E7,"",IFERROR(INDEX('PROYECCIÓN'!8:8,15+6*(COLUMNS($G7:L7)-1)),""))</f>
        <v/>
      </c>
      <c r="M7" s="236">
        <f t="array" ref="M7">IF(COLUMNS($G7:M7)&gt;$E7,"",IFERROR(INDEX('PROYECCIÓN'!8:8,15+6*(COLUMNS($G7:M7)-1)),""))</f>
        <v/>
      </c>
      <c r="N7" s="236">
        <f t="array" ref="N7">IF(COLUMNS($G7:N7)&gt;$E7,"",IFERROR(INDEX('PROYECCIÓN'!8:8,15+6*(COLUMNS($G7:N7)-1)),""))</f>
        <v/>
      </c>
      <c r="O7" s="236">
        <f t="array" ref="O7">IF(COLUMNS($G7:O7)&gt;$E7,"",IFERROR(INDEX('PROYECCIÓN'!8:8,15+6*(COLUMNS($G7:O7)-1)),""))</f>
        <v/>
      </c>
      <c r="P7" s="236">
        <f t="array" ref="P7">IF(COLUMNS($G7:P7)&gt;$E7,"",IFERROR(INDEX('PROYECCIÓN'!8:8,15+6*(COLUMNS($G7:P7)-1)),""))</f>
        <v/>
      </c>
      <c r="Q7" s="236">
        <f t="array" ref="Q7">IF(COLUMNS($G7:Q7)&gt;$E7,"",IFERROR(INDEX('PROYECCIÓN'!8:8,15+6*(COLUMNS($G7:Q7)-1)),""))</f>
        <v/>
      </c>
      <c r="R7" s="236">
        <f t="array" ref="R7">IF(COLUMNS($G7:R7)&gt;$E7,"",IFERROR(INDEX('PROYECCIÓN'!8:8,15+6*(COLUMNS($G7:R7)-1)),""))</f>
        <v/>
      </c>
      <c r="S7" s="236">
        <f t="array" ref="S7">IF(COLUMNS($G7:S7)&gt;$E7,"",IFERROR(INDEX('PROYECCIÓN'!8:8,15+6*(COLUMNS($G7:S7)-1)),""))</f>
        <v/>
      </c>
      <c r="T7" s="236">
        <f t="array" ref="T7">IF(COLUMNS($G7:T7)&gt;$E7,"",IFERROR(INDEX('PROYECCIÓN'!8:8,15+6*(COLUMNS($G7:T7)-1)),""))</f>
        <v/>
      </c>
      <c r="U7" s="236">
        <f t="array" ref="U7">IF(COLUMNS($G7:U7)&gt;$E7,"",IFERROR(INDEX('PROYECCIÓN'!8:8,15+6*(COLUMNS($G7:U7)-1)),""))</f>
        <v/>
      </c>
      <c r="V7" s="236">
        <f t="array" ref="V7">IF(COLUMNS($G7:V7)&gt;$E7,"",IFERROR(INDEX('PROYECCIÓN'!8:8,15+6*(COLUMNS($G7:V7)-1)),""))</f>
        <v/>
      </c>
      <c r="W7" s="236">
        <f t="array" ref="W7">IF(COLUMNS($G7:W7)&gt;$E7,"",IFERROR(INDEX('PROYECCIÓN'!8:8,15+6*(COLUMNS($G7:W7)-1)),""))</f>
        <v/>
      </c>
      <c r="X7" s="236">
        <f t="array" ref="X7">IF(COLUMNS($G7:X7)&gt;$E7,"",IFERROR(INDEX('PROYECCIÓN'!8:8,15+6*(COLUMNS($G7:X7)-1)),""))</f>
        <v/>
      </c>
      <c r="Y7" s="236">
        <f t="array" ref="Y7">IF(COLUMNS($G7:Y7)&gt;$E7,"",IFERROR(INDEX('PROYECCIÓN'!8:8,15+6*(COLUMNS($G7:Y7)-1)),""))</f>
        <v/>
      </c>
      <c r="Z7" s="236">
        <f t="array" ref="Z7">IF(COLUMNS($G7:Z7)&gt;$E7,"",IFERROR(INDEX('PROYECCIÓN'!8:8,15+6*(COLUMNS($G7:Z7)-1)),""))</f>
        <v/>
      </c>
      <c r="AA7" s="236">
        <f t="array" ref="AA7">IF(COLUMNS($G7:AA7)&gt;$E7,"",IFERROR(INDEX('PROYECCIÓN'!8:8,15+6*(COLUMNS($G7:AA7)-1)),""))</f>
        <v/>
      </c>
      <c r="AB7" s="236">
        <f t="array" ref="AB7">IF(COLUMNS($G7:AB7)&gt;$E7,"",IFERROR(INDEX('PROYECCIÓN'!8:8,15+6*(COLUMNS($G7:AB7)-1)),""))</f>
        <v/>
      </c>
      <c r="AC7" s="236">
        <f t="array" ref="AC7">IF(COLUMNS($G7:AC7)&gt;$E7,"",IFERROR(INDEX('PROYECCIÓN'!8:8,15+6*(COLUMNS($G7:AC7)-1)),""))</f>
        <v/>
      </c>
      <c r="AD7" s="236">
        <f t="array" ref="AD7">IF(COLUMNS($G7:AD7)&gt;$E7,"",IFERROR(INDEX('PROYECCIÓN'!8:8,15+6*(COLUMNS($G7:AD7)-1)),""))</f>
        <v/>
      </c>
      <c r="AE7" s="236">
        <f t="array" ref="AE7">IF(COLUMNS($G7:AE7)&gt;$E7,"",IFERROR(INDEX('PROYECCIÓN'!8:8,15+6*(COLUMNS($G7:AE7)-1)),""))</f>
        <v/>
      </c>
      <c r="AF7" s="236">
        <f t="array" ref="AF7">IF(COLUMNS($G7:AF7)&gt;$E7,"",IFERROR(INDEX('PROYECCIÓN'!8:8,15+6*(COLUMNS($G7:AF7)-1)),""))</f>
        <v/>
      </c>
      <c r="AG7" s="236">
        <f t="array" ref="AG7">IF(COLUMNS($G7:AG7)&gt;$E7,"",IFERROR(INDEX('PROYECCIÓN'!8:8,15+6*(COLUMNS($G7:AG7)-1)),""))</f>
        <v/>
      </c>
      <c r="AH7" s="236">
        <f t="array" ref="AH7">IF(COLUMNS($G7:AH7)&gt;$E7,"",IFERROR(INDEX('PROYECCIÓN'!8:8,15+6*(COLUMNS($G7:AH7)-1)),""))</f>
        <v/>
      </c>
      <c r="AI7" s="236">
        <f t="array" ref="AI7">IF(COLUMNS($G7:AI7)&gt;$E7,"",IFERROR(INDEX('PROYECCIÓN'!8:8,15+6*(COLUMNS($G7:AI7)-1)),""))</f>
        <v/>
      </c>
      <c r="AJ7" s="236">
        <f t="array" ref="AJ7">IF(COLUMNS($G7:AJ7)&gt;$E7,"",IFERROR(INDEX('PROYECCIÓN'!8:8,15+6*(COLUMNS($G7:AJ7)-1)),""))</f>
        <v/>
      </c>
      <c r="AK7" s="236">
        <f t="array" ref="AK7">IF(COLUMNS($G7:AK7)&gt;$E7,"",IFERROR(INDEX('PROYECCIÓN'!8:8,15+6*(COLUMNS($G7:AK7)-1)),""))</f>
        <v/>
      </c>
      <c r="AL7" s="236">
        <f t="array" ref="AL7">IF(COLUMNS($G7:AL7)&gt;$E7,"",IFERROR(INDEX('PROYECCIÓN'!8:8,15+6*(COLUMNS($G7:AL7)-1)),""))</f>
        <v/>
      </c>
      <c r="AM7" s="236">
        <f t="array" ref="AM7">IF(COLUMNS($G7:AM7)&gt;$E7,"",IFERROR(INDEX('PROYECCIÓN'!8:8,15+6*(COLUMNS($G7:AM7)-1)),""))</f>
        <v/>
      </c>
      <c r="AN7" s="236">
        <f t="array" ref="AN7">IF(COLUMNS($G7:AN7)&gt;$E7,"",IFERROR(INDEX('PROYECCIÓN'!8:8,15+6*(COLUMNS($G7:AN7)-1)),""))</f>
        <v/>
      </c>
      <c r="AO7" s="236">
        <f t="array" ref="AO7">IF(COLUMNS($G7:AO7)&gt;$E7,"",IFERROR(INDEX('PROYECCIÓN'!8:8,15+6*(COLUMNS($G7:AO7)-1)),""))</f>
        <v/>
      </c>
      <c r="AP7" s="236">
        <f t="array" ref="AP7">IF(COLUMNS($G7:AP7)&gt;$E7,"",IFERROR(INDEX('PROYECCIÓN'!8:8,15+6*(COLUMNS($G7:AP7)-1)),""))</f>
        <v/>
      </c>
      <c r="AQ7" s="236" t="n"/>
      <c r="AR7" s="229" t="n"/>
      <c r="AS7" s="185" t="n"/>
    </row>
    <row r="8" ht="15" customHeight="1" s="506">
      <c r="B8" s="47">
        <f>'CARTERA TOTAL'!B8</f>
        <v/>
      </c>
      <c r="C8" s="229">
        <f>'PROYECCIÓN'!C9</f>
        <v/>
      </c>
      <c r="D8" s="53">
        <f>'PROYECCIÓN'!D9</f>
        <v/>
      </c>
      <c r="E8" s="56">
        <f>'PROYECCIÓN'!H9</f>
        <v/>
      </c>
      <c r="F8" s="56">
        <f>IF(COUNTIF($G8:$AP8,"VENCIDA")&gt;0,"VENCIDA",IF(COUNTIF($G8:$AP8,"POR VENCER")&gt;0,"POR VENCER",IF(COUNTIF($G8:$AP8,"AL DÍA")&gt;0,"AL DÍA",IF(COUNTIF($G8:$AP8,"PAGA")&gt;0,"PAGA","SIN ESTADO"))))</f>
        <v/>
      </c>
      <c r="G8" s="236">
        <f t="array" ref="G8">IF(COLUMNS($G8:G8)&gt;$E8,"",IFERROR(INDEX('PROYECCIÓN'!9:9,15+6*(COLUMNS($G8:G8)-1)),""))</f>
        <v/>
      </c>
      <c r="H8" s="236">
        <f t="array" ref="H8">IF(COLUMNS($G8:H8)&gt;$E8,"",IFERROR(INDEX('PROYECCIÓN'!9:9,15+6*(COLUMNS($G8:H8)-1)),""))</f>
        <v/>
      </c>
      <c r="I8" s="236">
        <f t="array" ref="I8">IF(COLUMNS($G8:I8)&gt;$E8,"",IFERROR(INDEX('PROYECCIÓN'!9:9,15+6*(COLUMNS($G8:I8)-1)),""))</f>
        <v/>
      </c>
      <c r="J8" s="236">
        <f t="array" ref="J8">IF(COLUMNS($G8:J8)&gt;$E8,"",IFERROR(INDEX('PROYECCIÓN'!9:9,15+6*(COLUMNS($G8:J8)-1)),""))</f>
        <v/>
      </c>
      <c r="K8" s="236">
        <f t="array" ref="K8">IF(COLUMNS($G8:K8)&gt;$E8,"",IFERROR(INDEX('PROYECCIÓN'!9:9,15+6*(COLUMNS($G8:K8)-1)),""))</f>
        <v/>
      </c>
      <c r="L8" s="236">
        <f t="array" ref="L8">IF(COLUMNS($G8:L8)&gt;$E8,"",IFERROR(INDEX('PROYECCIÓN'!9:9,15+6*(COLUMNS($G8:L8)-1)),""))</f>
        <v/>
      </c>
      <c r="M8" s="236">
        <f t="array" ref="M8">IF(COLUMNS($G8:M8)&gt;$E8,"",IFERROR(INDEX('PROYECCIÓN'!9:9,15+6*(COLUMNS($G8:M8)-1)),""))</f>
        <v/>
      </c>
      <c r="N8" s="236">
        <f t="array" ref="N8">IF(COLUMNS($G8:N8)&gt;$E8,"",IFERROR(INDEX('PROYECCIÓN'!9:9,15+6*(COLUMNS($G8:N8)-1)),""))</f>
        <v/>
      </c>
      <c r="O8" s="236">
        <f t="array" ref="O8">IF(COLUMNS($G8:O8)&gt;$E8,"",IFERROR(INDEX('PROYECCIÓN'!9:9,15+6*(COLUMNS($G8:O8)-1)),""))</f>
        <v/>
      </c>
      <c r="P8" s="236">
        <f t="array" ref="P8">IF(COLUMNS($G8:P8)&gt;$E8,"",IFERROR(INDEX('PROYECCIÓN'!9:9,15+6*(COLUMNS($G8:P8)-1)),""))</f>
        <v/>
      </c>
      <c r="Q8" s="236">
        <f t="array" ref="Q8">IF(COLUMNS($G8:Q8)&gt;$E8,"",IFERROR(INDEX('PROYECCIÓN'!9:9,15+6*(COLUMNS($G8:Q8)-1)),""))</f>
        <v/>
      </c>
      <c r="R8" s="236">
        <f t="array" ref="R8">IF(COLUMNS($G8:R8)&gt;$E8,"",IFERROR(INDEX('PROYECCIÓN'!9:9,15+6*(COLUMNS($G8:R8)-1)),""))</f>
        <v/>
      </c>
      <c r="S8" s="236">
        <f t="array" ref="S8">IF(COLUMNS($G8:S8)&gt;$E8,"",IFERROR(INDEX('PROYECCIÓN'!9:9,15+6*(COLUMNS($G8:S8)-1)),""))</f>
        <v/>
      </c>
      <c r="T8" s="236">
        <f t="array" ref="T8">IF(COLUMNS($G8:T8)&gt;$E8,"",IFERROR(INDEX('PROYECCIÓN'!9:9,15+6*(COLUMNS($G8:T8)-1)),""))</f>
        <v/>
      </c>
      <c r="U8" s="236">
        <f t="array" ref="U8">IF(COLUMNS($G8:U8)&gt;$E8,"",IFERROR(INDEX('PROYECCIÓN'!9:9,15+6*(COLUMNS($G8:U8)-1)),""))</f>
        <v/>
      </c>
      <c r="V8" s="236">
        <f t="array" ref="V8">IF(COLUMNS($G8:V8)&gt;$E8,"",IFERROR(INDEX('PROYECCIÓN'!9:9,15+6*(COLUMNS($G8:V8)-1)),""))</f>
        <v/>
      </c>
      <c r="W8" s="236">
        <f t="array" ref="W8">IF(COLUMNS($G8:W8)&gt;$E8,"",IFERROR(INDEX('PROYECCIÓN'!9:9,15+6*(COLUMNS($G8:W8)-1)),""))</f>
        <v/>
      </c>
      <c r="X8" s="236">
        <f t="array" ref="X8">IF(COLUMNS($G8:X8)&gt;$E8,"",IFERROR(INDEX('PROYECCIÓN'!9:9,15+6*(COLUMNS($G8:X8)-1)),""))</f>
        <v/>
      </c>
      <c r="Y8" s="236">
        <f t="array" ref="Y8">IF(COLUMNS($G8:Y8)&gt;$E8,"",IFERROR(INDEX('PROYECCIÓN'!9:9,15+6*(COLUMNS($G8:Y8)-1)),""))</f>
        <v/>
      </c>
      <c r="Z8" s="236">
        <f t="array" ref="Z8">IF(COLUMNS($G8:Z8)&gt;$E8,"",IFERROR(INDEX('PROYECCIÓN'!9:9,15+6*(COLUMNS($G8:Z8)-1)),""))</f>
        <v/>
      </c>
      <c r="AA8" s="236">
        <f t="array" ref="AA8">IF(COLUMNS($G8:AA8)&gt;$E8,"",IFERROR(INDEX('PROYECCIÓN'!9:9,15+6*(COLUMNS($G8:AA8)-1)),""))</f>
        <v/>
      </c>
      <c r="AB8" s="236">
        <f t="array" ref="AB8">IF(COLUMNS($G8:AB8)&gt;$E8,"",IFERROR(INDEX('PROYECCIÓN'!9:9,15+6*(COLUMNS($G8:AB8)-1)),""))</f>
        <v/>
      </c>
      <c r="AC8" s="236">
        <f t="array" ref="AC8">IF(COLUMNS($G8:AC8)&gt;$E8,"",IFERROR(INDEX('PROYECCIÓN'!9:9,15+6*(COLUMNS($G8:AC8)-1)),""))</f>
        <v/>
      </c>
      <c r="AD8" s="236">
        <f t="array" ref="AD8">IF(COLUMNS($G8:AD8)&gt;$E8,"",IFERROR(INDEX('PROYECCIÓN'!9:9,15+6*(COLUMNS($G8:AD8)-1)),""))</f>
        <v/>
      </c>
      <c r="AE8" s="236">
        <f t="array" ref="AE8">IF(COLUMNS($G8:AE8)&gt;$E8,"",IFERROR(INDEX('PROYECCIÓN'!9:9,15+6*(COLUMNS($G8:AE8)-1)),""))</f>
        <v/>
      </c>
      <c r="AF8" s="236">
        <f t="array" ref="AF8">IF(COLUMNS($G8:AF8)&gt;$E8,"",IFERROR(INDEX('PROYECCIÓN'!9:9,15+6*(COLUMNS($G8:AF8)-1)),""))</f>
        <v/>
      </c>
      <c r="AG8" s="236">
        <f t="array" ref="AG8">IF(COLUMNS($G8:AG8)&gt;$E8,"",IFERROR(INDEX('PROYECCIÓN'!9:9,15+6*(COLUMNS($G8:AG8)-1)),""))</f>
        <v/>
      </c>
      <c r="AH8" s="236">
        <f t="array" ref="AH8">IF(COLUMNS($G8:AH8)&gt;$E8,"",IFERROR(INDEX('PROYECCIÓN'!9:9,15+6*(COLUMNS($G8:AH8)-1)),""))</f>
        <v/>
      </c>
      <c r="AI8" s="236">
        <f t="array" ref="AI8">IF(COLUMNS($G8:AI8)&gt;$E8,"",IFERROR(INDEX('PROYECCIÓN'!9:9,15+6*(COLUMNS($G8:AI8)-1)),""))</f>
        <v/>
      </c>
      <c r="AJ8" s="236">
        <f t="array" ref="AJ8">IF(COLUMNS($G8:AJ8)&gt;$E8,"",IFERROR(INDEX('PROYECCIÓN'!9:9,15+6*(COLUMNS($G8:AJ8)-1)),""))</f>
        <v/>
      </c>
      <c r="AK8" s="236">
        <f t="array" ref="AK8">IF(COLUMNS($G8:AK8)&gt;$E8,"",IFERROR(INDEX('PROYECCIÓN'!9:9,15+6*(COLUMNS($G8:AK8)-1)),""))</f>
        <v/>
      </c>
      <c r="AL8" s="236">
        <f t="array" ref="AL8">IF(COLUMNS($G8:AL8)&gt;$E8,"",IFERROR(INDEX('PROYECCIÓN'!9:9,15+6*(COLUMNS($G8:AL8)-1)),""))</f>
        <v/>
      </c>
      <c r="AM8" s="236">
        <f t="array" ref="AM8">IF(COLUMNS($G8:AM8)&gt;$E8,"",IFERROR(INDEX('PROYECCIÓN'!9:9,15+6*(COLUMNS($G8:AM8)-1)),""))</f>
        <v/>
      </c>
      <c r="AN8" s="236">
        <f t="array" ref="AN8">IF(COLUMNS($G8:AN8)&gt;$E8,"",IFERROR(INDEX('PROYECCIÓN'!9:9,15+6*(COLUMNS($G8:AN8)-1)),""))</f>
        <v/>
      </c>
      <c r="AO8" s="236">
        <f t="array" ref="AO8">IF(COLUMNS($G8:AO8)&gt;$E8,"",IFERROR(INDEX('PROYECCIÓN'!9:9,15+6*(COLUMNS($G8:AO8)-1)),""))</f>
        <v/>
      </c>
      <c r="AP8" s="236">
        <f t="array" ref="AP8">IF(COLUMNS($G8:AP8)&gt;$E8,"",IFERROR(INDEX('PROYECCIÓN'!9:9,15+6*(COLUMNS($G8:AP8)-1)),""))</f>
        <v/>
      </c>
      <c r="AQ8" s="236" t="n"/>
      <c r="AR8" s="229" t="n"/>
      <c r="AS8" s="185" t="n"/>
    </row>
    <row r="9" ht="15" customHeight="1" s="506">
      <c r="B9" s="47">
        <f>'CARTERA TOTAL'!B9</f>
        <v/>
      </c>
      <c r="C9" s="229">
        <f>'PROYECCIÓN'!C10</f>
        <v/>
      </c>
      <c r="D9" s="53">
        <f>'PROYECCIÓN'!D10</f>
        <v/>
      </c>
      <c r="E9" s="56">
        <f>'PROYECCIÓN'!H10</f>
        <v/>
      </c>
      <c r="F9" s="56">
        <f>IF(COUNTIF($G9:$AP9,"VENCIDA")&gt;0,"VENCIDA",IF(COUNTIF($G9:$AP9,"POR VENCER")&gt;0,"POR VENCER",IF(COUNTIF($G9:$AP9,"AL DÍA")&gt;0,"AL DÍA",IF(COUNTIF($G9:$AP9,"PAGA")&gt;0,"PAGA","SIN ESTADO"))))</f>
        <v/>
      </c>
      <c r="G9" s="236">
        <f t="array" ref="G9">IF(COLUMNS($G9:G9)&gt;$E9,"",IFERROR(INDEX('PROYECCIÓN'!10:10,15+6*(COLUMNS($G9:G9)-1)),""))</f>
        <v/>
      </c>
      <c r="H9" s="236">
        <f t="array" ref="H9">IF(COLUMNS($G9:H9)&gt;$E9,"",IFERROR(INDEX('PROYECCIÓN'!10:10,15+6*(COLUMNS($G9:H9)-1)),""))</f>
        <v/>
      </c>
      <c r="I9" s="236">
        <f t="array" ref="I9">IF(COLUMNS($G9:I9)&gt;$E9,"",IFERROR(INDEX('PROYECCIÓN'!10:10,15+6*(COLUMNS($G9:I9)-1)),""))</f>
        <v/>
      </c>
      <c r="J9" s="236">
        <f t="array" ref="J9">IF(COLUMNS($G9:J9)&gt;$E9,"",IFERROR(INDEX('PROYECCIÓN'!10:10,15+6*(COLUMNS($G9:J9)-1)),""))</f>
        <v/>
      </c>
      <c r="K9" s="236">
        <f t="array" ref="K9">IF(COLUMNS($G9:K9)&gt;$E9,"",IFERROR(INDEX('PROYECCIÓN'!10:10,15+6*(COLUMNS($G9:K9)-1)),""))</f>
        <v/>
      </c>
      <c r="L9" s="236">
        <f t="array" ref="L9">IF(COLUMNS($G9:L9)&gt;$E9,"",IFERROR(INDEX('PROYECCIÓN'!10:10,15+6*(COLUMNS($G9:L9)-1)),""))</f>
        <v/>
      </c>
      <c r="M9" s="236">
        <f t="array" ref="M9">IF(COLUMNS($G9:M9)&gt;$E9,"",IFERROR(INDEX('PROYECCIÓN'!10:10,15+6*(COLUMNS($G9:M9)-1)),""))</f>
        <v/>
      </c>
      <c r="N9" s="236">
        <f t="array" ref="N9">IF(COLUMNS($G9:N9)&gt;$E9,"",IFERROR(INDEX('PROYECCIÓN'!10:10,15+6*(COLUMNS($G9:N9)-1)),""))</f>
        <v/>
      </c>
      <c r="O9" s="236">
        <f t="array" ref="O9">IF(COLUMNS($G9:O9)&gt;$E9,"",IFERROR(INDEX('PROYECCIÓN'!10:10,15+6*(COLUMNS($G9:O9)-1)),""))</f>
        <v/>
      </c>
      <c r="P9" s="236">
        <f t="array" ref="P9">IF(COLUMNS($G9:P9)&gt;$E9,"",IFERROR(INDEX('PROYECCIÓN'!10:10,15+6*(COLUMNS($G9:P9)-1)),""))</f>
        <v/>
      </c>
      <c r="Q9" s="236">
        <f t="array" ref="Q9">IF(COLUMNS($G9:Q9)&gt;$E9,"",IFERROR(INDEX('PROYECCIÓN'!10:10,15+6*(COLUMNS($G9:Q9)-1)),""))</f>
        <v/>
      </c>
      <c r="R9" s="236">
        <f t="array" ref="R9">IF(COLUMNS($G9:R9)&gt;$E9,"",IFERROR(INDEX('PROYECCIÓN'!10:10,15+6*(COLUMNS($G9:R9)-1)),""))</f>
        <v/>
      </c>
      <c r="S9" s="236">
        <f t="array" ref="S9">IF(COLUMNS($G9:S9)&gt;$E9,"",IFERROR(INDEX('PROYECCIÓN'!10:10,15+6*(COLUMNS($G9:S9)-1)),""))</f>
        <v/>
      </c>
      <c r="T9" s="236">
        <f t="array" ref="T9">IF(COLUMNS($G9:T9)&gt;$E9,"",IFERROR(INDEX('PROYECCIÓN'!10:10,15+6*(COLUMNS($G9:T9)-1)),""))</f>
        <v/>
      </c>
      <c r="U9" s="236">
        <f t="array" ref="U9">IF(COLUMNS($G9:U9)&gt;$E9,"",IFERROR(INDEX('PROYECCIÓN'!10:10,15+6*(COLUMNS($G9:U9)-1)),""))</f>
        <v/>
      </c>
      <c r="V9" s="236">
        <f t="array" ref="V9">IF(COLUMNS($G9:V9)&gt;$E9,"",IFERROR(INDEX('PROYECCIÓN'!10:10,15+6*(COLUMNS($G9:V9)-1)),""))</f>
        <v/>
      </c>
      <c r="W9" s="236">
        <f t="array" ref="W9">IF(COLUMNS($G9:W9)&gt;$E9,"",IFERROR(INDEX('PROYECCIÓN'!10:10,15+6*(COLUMNS($G9:W9)-1)),""))</f>
        <v/>
      </c>
      <c r="X9" s="236">
        <f t="array" ref="X9">IF(COLUMNS($G9:X9)&gt;$E9,"",IFERROR(INDEX('PROYECCIÓN'!10:10,15+6*(COLUMNS($G9:X9)-1)),""))</f>
        <v/>
      </c>
      <c r="Y9" s="236">
        <f t="array" ref="Y9">IF(COLUMNS($G9:Y9)&gt;$E9,"",IFERROR(INDEX('PROYECCIÓN'!10:10,15+6*(COLUMNS($G9:Y9)-1)),""))</f>
        <v/>
      </c>
      <c r="Z9" s="236">
        <f t="array" ref="Z9">IF(COLUMNS($G9:Z9)&gt;$E9,"",IFERROR(INDEX('PROYECCIÓN'!10:10,15+6*(COLUMNS($G9:Z9)-1)),""))</f>
        <v/>
      </c>
      <c r="AA9" s="236">
        <f t="array" ref="AA9">IF(COLUMNS($G9:AA9)&gt;$E9,"",IFERROR(INDEX('PROYECCIÓN'!10:10,15+6*(COLUMNS($G9:AA9)-1)),""))</f>
        <v/>
      </c>
      <c r="AB9" s="236">
        <f t="array" ref="AB9">IF(COLUMNS($G9:AB9)&gt;$E9,"",IFERROR(INDEX('PROYECCIÓN'!10:10,15+6*(COLUMNS($G9:AB9)-1)),""))</f>
        <v/>
      </c>
      <c r="AC9" s="236">
        <f t="array" ref="AC9">IF(COLUMNS($G9:AC9)&gt;$E9,"",IFERROR(INDEX('PROYECCIÓN'!10:10,15+6*(COLUMNS($G9:AC9)-1)),""))</f>
        <v/>
      </c>
      <c r="AD9" s="236">
        <f t="array" ref="AD9">IF(COLUMNS($G9:AD9)&gt;$E9,"",IFERROR(INDEX('PROYECCIÓN'!10:10,15+6*(COLUMNS($G9:AD9)-1)),""))</f>
        <v/>
      </c>
      <c r="AE9" s="236">
        <f t="array" ref="AE9">IF(COLUMNS($G9:AE9)&gt;$E9,"",IFERROR(INDEX('PROYECCIÓN'!10:10,15+6*(COLUMNS($G9:AE9)-1)),""))</f>
        <v/>
      </c>
      <c r="AF9" s="236">
        <f t="array" ref="AF9">IF(COLUMNS($G9:AF9)&gt;$E9,"",IFERROR(INDEX('PROYECCIÓN'!10:10,15+6*(COLUMNS($G9:AF9)-1)),""))</f>
        <v/>
      </c>
      <c r="AG9" s="236">
        <f t="array" ref="AG9">IF(COLUMNS($G9:AG9)&gt;$E9,"",IFERROR(INDEX('PROYECCIÓN'!10:10,15+6*(COLUMNS($G9:AG9)-1)),""))</f>
        <v/>
      </c>
      <c r="AH9" s="236">
        <f t="array" ref="AH9">IF(COLUMNS($G9:AH9)&gt;$E9,"",IFERROR(INDEX('PROYECCIÓN'!10:10,15+6*(COLUMNS($G9:AH9)-1)),""))</f>
        <v/>
      </c>
      <c r="AI9" s="236">
        <f t="array" ref="AI9">IF(COLUMNS($G9:AI9)&gt;$E9,"",IFERROR(INDEX('PROYECCIÓN'!10:10,15+6*(COLUMNS($G9:AI9)-1)),""))</f>
        <v/>
      </c>
      <c r="AJ9" s="236">
        <f t="array" ref="AJ9">IF(COLUMNS($G9:AJ9)&gt;$E9,"",IFERROR(INDEX('PROYECCIÓN'!10:10,15+6*(COLUMNS($G9:AJ9)-1)),""))</f>
        <v/>
      </c>
      <c r="AK9" s="236">
        <f t="array" ref="AK9">IF(COLUMNS($G9:AK9)&gt;$E9,"",IFERROR(INDEX('PROYECCIÓN'!10:10,15+6*(COLUMNS($G9:AK9)-1)),""))</f>
        <v/>
      </c>
      <c r="AL9" s="236">
        <f t="array" ref="AL9">IF(COLUMNS($G9:AL9)&gt;$E9,"",IFERROR(INDEX('PROYECCIÓN'!10:10,15+6*(COLUMNS($G9:AL9)-1)),""))</f>
        <v/>
      </c>
      <c r="AM9" s="236">
        <f t="array" ref="AM9">IF(COLUMNS($G9:AM9)&gt;$E9,"",IFERROR(INDEX('PROYECCIÓN'!10:10,15+6*(COLUMNS($G9:AM9)-1)),""))</f>
        <v/>
      </c>
      <c r="AN9" s="236">
        <f t="array" ref="AN9">IF(COLUMNS($G9:AN9)&gt;$E9,"",IFERROR(INDEX('PROYECCIÓN'!10:10,15+6*(COLUMNS($G9:AN9)-1)),""))</f>
        <v/>
      </c>
      <c r="AO9" s="236">
        <f t="array" ref="AO9">IF(COLUMNS($G9:AO9)&gt;$E9,"",IFERROR(INDEX('PROYECCIÓN'!10:10,15+6*(COLUMNS($G9:AO9)-1)),""))</f>
        <v/>
      </c>
      <c r="AP9" s="236">
        <f t="array" ref="AP9">IF(COLUMNS($G9:AP9)&gt;$E9,"",IFERROR(INDEX('PROYECCIÓN'!10:10,15+6*(COLUMNS($G9:AP9)-1)),""))</f>
        <v/>
      </c>
      <c r="AQ9" s="236" t="n"/>
      <c r="AR9" s="229" t="n"/>
      <c r="AS9" s="185" t="n"/>
    </row>
    <row r="10" ht="15" customHeight="1" s="506">
      <c r="B10" s="47">
        <f>'CARTERA TOTAL'!B10</f>
        <v/>
      </c>
      <c r="C10" s="229">
        <f>'PROYECCIÓN'!C11</f>
        <v/>
      </c>
      <c r="D10" s="53">
        <f>'PROYECCIÓN'!D11</f>
        <v/>
      </c>
      <c r="E10" s="56">
        <f>'PROYECCIÓN'!H11</f>
        <v/>
      </c>
      <c r="F10" s="56">
        <f>IF(COUNTIF($G10:$AP10,"VENCIDA")&gt;0,"VENCIDA",IF(COUNTIF($G10:$AP10,"POR VENCER")&gt;0,"POR VENCER",IF(COUNTIF($G10:$AP10,"AL DÍA")&gt;0,"AL DÍA",IF(COUNTIF($G10:$AP10,"PAGA")&gt;0,"PAGA","SIN ESTADO"))))</f>
        <v/>
      </c>
      <c r="G10" s="236">
        <f t="array" ref="G10">IF(COLUMNS($G10:G10)&gt;$E10,"",IFERROR(INDEX('PROYECCIÓN'!11:11,15+6*(COLUMNS($G10:G10)-1)),""))</f>
        <v/>
      </c>
      <c r="H10" s="236">
        <f t="array" ref="H10">IF(COLUMNS($G10:H10)&gt;$E10,"",IFERROR(INDEX('PROYECCIÓN'!11:11,15+6*(COLUMNS($G10:H10)-1)),""))</f>
        <v/>
      </c>
      <c r="I10" s="236">
        <f t="array" ref="I10">IF(COLUMNS($G10:I10)&gt;$E10,"",IFERROR(INDEX('PROYECCIÓN'!11:11,15+6*(COLUMNS($G10:I10)-1)),""))</f>
        <v/>
      </c>
      <c r="J10" s="236">
        <f t="array" ref="J10">IF(COLUMNS($G10:J10)&gt;$E10,"",IFERROR(INDEX('PROYECCIÓN'!11:11,15+6*(COLUMNS($G10:J10)-1)),""))</f>
        <v/>
      </c>
      <c r="K10" s="236">
        <f t="array" ref="K10">IF(COLUMNS($G10:K10)&gt;$E10,"",IFERROR(INDEX('PROYECCIÓN'!11:11,15+6*(COLUMNS($G10:K10)-1)),""))</f>
        <v/>
      </c>
      <c r="L10" s="236">
        <f t="array" ref="L10">IF(COLUMNS($G10:L10)&gt;$E10,"",IFERROR(INDEX('PROYECCIÓN'!11:11,15+6*(COLUMNS($G10:L10)-1)),""))</f>
        <v/>
      </c>
      <c r="M10" s="236">
        <f t="array" ref="M10">IF(COLUMNS($G10:M10)&gt;$E10,"",IFERROR(INDEX('PROYECCIÓN'!11:11,15+6*(COLUMNS($G10:M10)-1)),""))</f>
        <v/>
      </c>
      <c r="N10" s="236">
        <f t="array" ref="N10">IF(COLUMNS($G10:N10)&gt;$E10,"",IFERROR(INDEX('PROYECCIÓN'!11:11,15+6*(COLUMNS($G10:N10)-1)),""))</f>
        <v/>
      </c>
      <c r="O10" s="236">
        <f t="array" ref="O10">IF(COLUMNS($G10:O10)&gt;$E10,"",IFERROR(INDEX('PROYECCIÓN'!11:11,15+6*(COLUMNS($G10:O10)-1)),""))</f>
        <v/>
      </c>
      <c r="P10" s="236">
        <f t="array" ref="P10">IF(COLUMNS($G10:P10)&gt;$E10,"",IFERROR(INDEX('PROYECCIÓN'!11:11,15+6*(COLUMNS($G10:P10)-1)),""))</f>
        <v/>
      </c>
      <c r="Q10" s="236">
        <f t="array" ref="Q10">IF(COLUMNS($G10:Q10)&gt;$E10,"",IFERROR(INDEX('PROYECCIÓN'!11:11,15+6*(COLUMNS($G10:Q10)-1)),""))</f>
        <v/>
      </c>
      <c r="R10" s="236">
        <f t="array" ref="R10">IF(COLUMNS($G10:R10)&gt;$E10,"",IFERROR(INDEX('PROYECCIÓN'!11:11,15+6*(COLUMNS($G10:R10)-1)),""))</f>
        <v/>
      </c>
      <c r="S10" s="236">
        <f t="array" ref="S10">IF(COLUMNS($G10:S10)&gt;$E10,"",IFERROR(INDEX('PROYECCIÓN'!11:11,15+6*(COLUMNS($G10:S10)-1)),""))</f>
        <v/>
      </c>
      <c r="T10" s="236">
        <f t="array" ref="T10">IF(COLUMNS($G10:T10)&gt;$E10,"",IFERROR(INDEX('PROYECCIÓN'!11:11,15+6*(COLUMNS($G10:T10)-1)),""))</f>
        <v/>
      </c>
      <c r="U10" s="236">
        <f t="array" ref="U10">IF(COLUMNS($G10:U10)&gt;$E10,"",IFERROR(INDEX('PROYECCIÓN'!11:11,15+6*(COLUMNS($G10:U10)-1)),""))</f>
        <v/>
      </c>
      <c r="V10" s="236">
        <f t="array" ref="V10">IF(COLUMNS($G10:V10)&gt;$E10,"",IFERROR(INDEX('PROYECCIÓN'!11:11,15+6*(COLUMNS($G10:V10)-1)),""))</f>
        <v/>
      </c>
      <c r="W10" s="236">
        <f t="array" ref="W10">IF(COLUMNS($G10:W10)&gt;$E10,"",IFERROR(INDEX('PROYECCIÓN'!11:11,15+6*(COLUMNS($G10:W10)-1)),""))</f>
        <v/>
      </c>
      <c r="X10" s="236">
        <f t="array" ref="X10">IF(COLUMNS($G10:X10)&gt;$E10,"",IFERROR(INDEX('PROYECCIÓN'!11:11,15+6*(COLUMNS($G10:X10)-1)),""))</f>
        <v/>
      </c>
      <c r="Y10" s="236">
        <f t="array" ref="Y10">IF(COLUMNS($G10:Y10)&gt;$E10,"",IFERROR(INDEX('PROYECCIÓN'!11:11,15+6*(COLUMNS($G10:Y10)-1)),""))</f>
        <v/>
      </c>
      <c r="Z10" s="236">
        <f t="array" ref="Z10">IF(COLUMNS($G10:Z10)&gt;$E10,"",IFERROR(INDEX('PROYECCIÓN'!11:11,15+6*(COLUMNS($G10:Z10)-1)),""))</f>
        <v/>
      </c>
      <c r="AA10" s="236">
        <f t="array" ref="AA10">IF(COLUMNS($G10:AA10)&gt;$E10,"",IFERROR(INDEX('PROYECCIÓN'!11:11,15+6*(COLUMNS($G10:AA10)-1)),""))</f>
        <v/>
      </c>
      <c r="AB10" s="236">
        <f t="array" ref="AB10">IF(COLUMNS($G10:AB10)&gt;$E10,"",IFERROR(INDEX('PROYECCIÓN'!11:11,15+6*(COLUMNS($G10:AB10)-1)),""))</f>
        <v/>
      </c>
      <c r="AC10" s="236">
        <f t="array" ref="AC10">IF(COLUMNS($G10:AC10)&gt;$E10,"",IFERROR(INDEX('PROYECCIÓN'!11:11,15+6*(COLUMNS($G10:AC10)-1)),""))</f>
        <v/>
      </c>
      <c r="AD10" s="236">
        <f t="array" ref="AD10">IF(COLUMNS($G10:AD10)&gt;$E10,"",IFERROR(INDEX('PROYECCIÓN'!11:11,15+6*(COLUMNS($G10:AD10)-1)),""))</f>
        <v/>
      </c>
      <c r="AE10" s="236">
        <f t="array" ref="AE10">IF(COLUMNS($G10:AE10)&gt;$E10,"",IFERROR(INDEX('PROYECCIÓN'!11:11,15+6*(COLUMNS($G10:AE10)-1)),""))</f>
        <v/>
      </c>
      <c r="AF10" s="236">
        <f t="array" ref="AF10">IF(COLUMNS($G10:AF10)&gt;$E10,"",IFERROR(INDEX('PROYECCIÓN'!11:11,15+6*(COLUMNS($G10:AF10)-1)),""))</f>
        <v/>
      </c>
      <c r="AG10" s="236">
        <f t="array" ref="AG10">IF(COLUMNS($G10:AG10)&gt;$E10,"",IFERROR(INDEX('PROYECCIÓN'!11:11,15+6*(COLUMNS($G10:AG10)-1)),""))</f>
        <v/>
      </c>
      <c r="AH10" s="236">
        <f t="array" ref="AH10">IF(COLUMNS($G10:AH10)&gt;$E10,"",IFERROR(INDEX('PROYECCIÓN'!11:11,15+6*(COLUMNS($G10:AH10)-1)),""))</f>
        <v/>
      </c>
      <c r="AI10" s="236">
        <f t="array" ref="AI10">IF(COLUMNS($G10:AI10)&gt;$E10,"",IFERROR(INDEX('PROYECCIÓN'!11:11,15+6*(COLUMNS($G10:AI10)-1)),""))</f>
        <v/>
      </c>
      <c r="AJ10" s="236">
        <f t="array" ref="AJ10">IF(COLUMNS($G10:AJ10)&gt;$E10,"",IFERROR(INDEX('PROYECCIÓN'!11:11,15+6*(COLUMNS($G10:AJ10)-1)),""))</f>
        <v/>
      </c>
      <c r="AK10" s="236">
        <f t="array" ref="AK10">IF(COLUMNS($G10:AK10)&gt;$E10,"",IFERROR(INDEX('PROYECCIÓN'!11:11,15+6*(COLUMNS($G10:AK10)-1)),""))</f>
        <v/>
      </c>
      <c r="AL10" s="236">
        <f t="array" ref="AL10">IF(COLUMNS($G10:AL10)&gt;$E10,"",IFERROR(INDEX('PROYECCIÓN'!11:11,15+6*(COLUMNS($G10:AL10)-1)),""))</f>
        <v/>
      </c>
      <c r="AM10" s="236">
        <f t="array" ref="AM10">IF(COLUMNS($G10:AM10)&gt;$E10,"",IFERROR(INDEX('PROYECCIÓN'!11:11,15+6*(COLUMNS($G10:AM10)-1)),""))</f>
        <v/>
      </c>
      <c r="AN10" s="236">
        <f t="array" ref="AN10">IF(COLUMNS($G10:AN10)&gt;$E10,"",IFERROR(INDEX('PROYECCIÓN'!11:11,15+6*(COLUMNS($G10:AN10)-1)),""))</f>
        <v/>
      </c>
      <c r="AO10" s="236">
        <f t="array" ref="AO10">IF(COLUMNS($G10:AO10)&gt;$E10,"",IFERROR(INDEX('PROYECCIÓN'!11:11,15+6*(COLUMNS($G10:AO10)-1)),""))</f>
        <v/>
      </c>
      <c r="AP10" s="236">
        <f t="array" ref="AP10">IF(COLUMNS($G10:AP10)&gt;$E10,"",IFERROR(INDEX('PROYECCIÓN'!11:11,15+6*(COLUMNS($G10:AP10)-1)),""))</f>
        <v/>
      </c>
      <c r="AQ10" s="236" t="n"/>
      <c r="AR10" s="229" t="n"/>
      <c r="AS10" s="185" t="n"/>
    </row>
    <row r="11" ht="15" customHeight="1" s="506">
      <c r="B11" s="47">
        <f>'CARTERA TOTAL'!B11</f>
        <v/>
      </c>
      <c r="C11" s="229">
        <f>'PROYECCIÓN'!C12</f>
        <v/>
      </c>
      <c r="D11" s="53">
        <f>'PROYECCIÓN'!D12</f>
        <v/>
      </c>
      <c r="E11" s="56">
        <f>'PROYECCIÓN'!H12</f>
        <v/>
      </c>
      <c r="F11" s="56">
        <f>IF(COUNTIF($G11:$AP11,"VENCIDA")&gt;0,"VENCIDA",IF(COUNTIF($G11:$AP11,"POR VENCER")&gt;0,"POR VENCER",IF(COUNTIF($G11:$AP11,"AL DÍA")&gt;0,"AL DÍA",IF(COUNTIF($G11:$AP11,"PAGA")&gt;0,"PAGA","SIN ESTADO"))))</f>
        <v/>
      </c>
      <c r="G11" s="236">
        <f t="array" ref="G11">IF(COLUMNS($G11:G11)&gt;$E11,"",IFERROR(INDEX('PROYECCIÓN'!12:12,15+6*(COLUMNS($G11:G11)-1)),""))</f>
        <v/>
      </c>
      <c r="H11" s="236">
        <f t="array" ref="H11">IF(COLUMNS($G11:H11)&gt;$E11,"",IFERROR(INDEX('PROYECCIÓN'!12:12,15+6*(COLUMNS($G11:H11)-1)),""))</f>
        <v/>
      </c>
      <c r="I11" s="236">
        <f t="array" ref="I11">IF(COLUMNS($G11:I11)&gt;$E11,"",IFERROR(INDEX('PROYECCIÓN'!12:12,15+6*(COLUMNS($G11:I11)-1)),""))</f>
        <v/>
      </c>
      <c r="J11" s="236">
        <f t="array" ref="J11">IF(COLUMNS($G11:J11)&gt;$E11,"",IFERROR(INDEX('PROYECCIÓN'!12:12,15+6*(COLUMNS($G11:J11)-1)),""))</f>
        <v/>
      </c>
      <c r="K11" s="236">
        <f t="array" ref="K11">IF(COLUMNS($G11:K11)&gt;$E11,"",IFERROR(INDEX('PROYECCIÓN'!12:12,15+6*(COLUMNS($G11:K11)-1)),""))</f>
        <v/>
      </c>
      <c r="L11" s="236">
        <f t="array" ref="L11">IF(COLUMNS($G11:L11)&gt;$E11,"",IFERROR(INDEX('PROYECCIÓN'!12:12,15+6*(COLUMNS($G11:L11)-1)),""))</f>
        <v/>
      </c>
      <c r="M11" s="236">
        <f t="array" ref="M11">IF(COLUMNS($G11:M11)&gt;$E11,"",IFERROR(INDEX('PROYECCIÓN'!12:12,15+6*(COLUMNS($G11:M11)-1)),""))</f>
        <v/>
      </c>
      <c r="N11" s="236">
        <f t="array" ref="N11">IF(COLUMNS($G11:N11)&gt;$E11,"",IFERROR(INDEX('PROYECCIÓN'!12:12,15+6*(COLUMNS($G11:N11)-1)),""))</f>
        <v/>
      </c>
      <c r="O11" s="236">
        <f t="array" ref="O11">IF(COLUMNS($G11:O11)&gt;$E11,"",IFERROR(INDEX('PROYECCIÓN'!12:12,15+6*(COLUMNS($G11:O11)-1)),""))</f>
        <v/>
      </c>
      <c r="P11" s="236">
        <f t="array" ref="P11">IF(COLUMNS($G11:P11)&gt;$E11,"",IFERROR(INDEX('PROYECCIÓN'!12:12,15+6*(COLUMNS($G11:P11)-1)),""))</f>
        <v/>
      </c>
      <c r="Q11" s="236">
        <f t="array" ref="Q11">IF(COLUMNS($G11:Q11)&gt;$E11,"",IFERROR(INDEX('PROYECCIÓN'!12:12,15+6*(COLUMNS($G11:Q11)-1)),""))</f>
        <v/>
      </c>
      <c r="R11" s="236">
        <f t="array" ref="R11">IF(COLUMNS($G11:R11)&gt;$E11,"",IFERROR(INDEX('PROYECCIÓN'!12:12,15+6*(COLUMNS($G11:R11)-1)),""))</f>
        <v/>
      </c>
      <c r="S11" s="236">
        <f t="array" ref="S11">IF(COLUMNS($G11:S11)&gt;$E11,"",IFERROR(INDEX('PROYECCIÓN'!12:12,15+6*(COLUMNS($G11:S11)-1)),""))</f>
        <v/>
      </c>
      <c r="T11" s="236">
        <f t="array" ref="T11">IF(COLUMNS($G11:T11)&gt;$E11,"",IFERROR(INDEX('PROYECCIÓN'!12:12,15+6*(COLUMNS($G11:T11)-1)),""))</f>
        <v/>
      </c>
      <c r="U11" s="236">
        <f t="array" ref="U11">IF(COLUMNS($G11:U11)&gt;$E11,"",IFERROR(INDEX('PROYECCIÓN'!12:12,15+6*(COLUMNS($G11:U11)-1)),""))</f>
        <v/>
      </c>
      <c r="V11" s="236">
        <f t="array" ref="V11">IF(COLUMNS($G11:V11)&gt;$E11,"",IFERROR(INDEX('PROYECCIÓN'!12:12,15+6*(COLUMNS($G11:V11)-1)),""))</f>
        <v/>
      </c>
      <c r="W11" s="236">
        <f t="array" ref="W11">IF(COLUMNS($G11:W11)&gt;$E11,"",IFERROR(INDEX('PROYECCIÓN'!12:12,15+6*(COLUMNS($G11:W11)-1)),""))</f>
        <v/>
      </c>
      <c r="X11" s="236">
        <f t="array" ref="X11">IF(COLUMNS($G11:X11)&gt;$E11,"",IFERROR(INDEX('PROYECCIÓN'!12:12,15+6*(COLUMNS($G11:X11)-1)),""))</f>
        <v/>
      </c>
      <c r="Y11" s="236">
        <f t="array" ref="Y11">IF(COLUMNS($G11:Y11)&gt;$E11,"",IFERROR(INDEX('PROYECCIÓN'!12:12,15+6*(COLUMNS($G11:Y11)-1)),""))</f>
        <v/>
      </c>
      <c r="Z11" s="236">
        <f t="array" ref="Z11">IF(COLUMNS($G11:Z11)&gt;$E11,"",IFERROR(INDEX('PROYECCIÓN'!12:12,15+6*(COLUMNS($G11:Z11)-1)),""))</f>
        <v/>
      </c>
      <c r="AA11" s="236">
        <f t="array" ref="AA11">IF(COLUMNS($G11:AA11)&gt;$E11,"",IFERROR(INDEX('PROYECCIÓN'!12:12,15+6*(COLUMNS($G11:AA11)-1)),""))</f>
        <v/>
      </c>
      <c r="AB11" s="236">
        <f t="array" ref="AB11">IF(COLUMNS($G11:AB11)&gt;$E11,"",IFERROR(INDEX('PROYECCIÓN'!12:12,15+6*(COLUMNS($G11:AB11)-1)),""))</f>
        <v/>
      </c>
      <c r="AC11" s="236">
        <f t="array" ref="AC11">IF(COLUMNS($G11:AC11)&gt;$E11,"",IFERROR(INDEX('PROYECCIÓN'!12:12,15+6*(COLUMNS($G11:AC11)-1)),""))</f>
        <v/>
      </c>
      <c r="AD11" s="236">
        <f t="array" ref="AD11">IF(COLUMNS($G11:AD11)&gt;$E11,"",IFERROR(INDEX('PROYECCIÓN'!12:12,15+6*(COLUMNS($G11:AD11)-1)),""))</f>
        <v/>
      </c>
      <c r="AE11" s="236">
        <f t="array" ref="AE11">IF(COLUMNS($G11:AE11)&gt;$E11,"",IFERROR(INDEX('PROYECCIÓN'!12:12,15+6*(COLUMNS($G11:AE11)-1)),""))</f>
        <v/>
      </c>
      <c r="AF11" s="236">
        <f t="array" ref="AF11">IF(COLUMNS($G11:AF11)&gt;$E11,"",IFERROR(INDEX('PROYECCIÓN'!12:12,15+6*(COLUMNS($G11:AF11)-1)),""))</f>
        <v/>
      </c>
      <c r="AG11" s="236">
        <f t="array" ref="AG11">IF(COLUMNS($G11:AG11)&gt;$E11,"",IFERROR(INDEX('PROYECCIÓN'!12:12,15+6*(COLUMNS($G11:AG11)-1)),""))</f>
        <v/>
      </c>
      <c r="AH11" s="236">
        <f t="array" ref="AH11">IF(COLUMNS($G11:AH11)&gt;$E11,"",IFERROR(INDEX('PROYECCIÓN'!12:12,15+6*(COLUMNS($G11:AH11)-1)),""))</f>
        <v/>
      </c>
      <c r="AI11" s="236">
        <f t="array" ref="AI11">IF(COLUMNS($G11:AI11)&gt;$E11,"",IFERROR(INDEX('PROYECCIÓN'!12:12,15+6*(COLUMNS($G11:AI11)-1)),""))</f>
        <v/>
      </c>
      <c r="AJ11" s="236">
        <f t="array" ref="AJ11">IF(COLUMNS($G11:AJ11)&gt;$E11,"",IFERROR(INDEX('PROYECCIÓN'!12:12,15+6*(COLUMNS($G11:AJ11)-1)),""))</f>
        <v/>
      </c>
      <c r="AK11" s="236">
        <f t="array" ref="AK11">IF(COLUMNS($G11:AK11)&gt;$E11,"",IFERROR(INDEX('PROYECCIÓN'!12:12,15+6*(COLUMNS($G11:AK11)-1)),""))</f>
        <v/>
      </c>
      <c r="AL11" s="236">
        <f t="array" ref="AL11">IF(COLUMNS($G11:AL11)&gt;$E11,"",IFERROR(INDEX('PROYECCIÓN'!12:12,15+6*(COLUMNS($G11:AL11)-1)),""))</f>
        <v/>
      </c>
      <c r="AM11" s="236">
        <f t="array" ref="AM11">IF(COLUMNS($G11:AM11)&gt;$E11,"",IFERROR(INDEX('PROYECCIÓN'!12:12,15+6*(COLUMNS($G11:AM11)-1)),""))</f>
        <v/>
      </c>
      <c r="AN11" s="236">
        <f t="array" ref="AN11">IF(COLUMNS($G11:AN11)&gt;$E11,"",IFERROR(INDEX('PROYECCIÓN'!12:12,15+6*(COLUMNS($G11:AN11)-1)),""))</f>
        <v/>
      </c>
      <c r="AO11" s="236">
        <f t="array" ref="AO11">IF(COLUMNS($G11:AO11)&gt;$E11,"",IFERROR(INDEX('PROYECCIÓN'!12:12,15+6*(COLUMNS($G11:AO11)-1)),""))</f>
        <v/>
      </c>
      <c r="AP11" s="236">
        <f t="array" ref="AP11">IF(COLUMNS($G11:AP11)&gt;$E11,"",IFERROR(INDEX('PROYECCIÓN'!12:12,15+6*(COLUMNS($G11:AP11)-1)),""))</f>
        <v/>
      </c>
      <c r="AQ11" s="236" t="n"/>
      <c r="AR11" s="229" t="n"/>
      <c r="AS11" s="185" t="n"/>
    </row>
    <row r="12" ht="15" customHeight="1" s="506">
      <c r="B12" s="47">
        <f>'CARTERA TOTAL'!B12</f>
        <v/>
      </c>
      <c r="C12" s="229">
        <f>'PROYECCIÓN'!C13</f>
        <v/>
      </c>
      <c r="D12" s="53">
        <f>'PROYECCIÓN'!D13</f>
        <v/>
      </c>
      <c r="E12" s="56">
        <f>'PROYECCIÓN'!H13</f>
        <v/>
      </c>
      <c r="F12" s="56">
        <f>IF(COUNTIF($G12:$AP12,"VENCIDA")&gt;0,"VENCIDA",IF(COUNTIF($G12:$AP12,"POR VENCER")&gt;0,"POR VENCER",IF(COUNTIF($G12:$AP12,"AL DÍA")&gt;0,"AL DÍA",IF(COUNTIF($G12:$AP12,"PAGA")&gt;0,"PAGA","SIN ESTADO"))))</f>
        <v/>
      </c>
      <c r="G12" s="236">
        <f t="array" ref="G12">IF(COLUMNS($G12:G12)&gt;$E12,"",IFERROR(INDEX('PROYECCIÓN'!13:13,15+6*(COLUMNS($G12:G12)-1)),""))</f>
        <v/>
      </c>
      <c r="H12" s="236">
        <f t="array" ref="H12">IF(COLUMNS($G12:H12)&gt;$E12,"",IFERROR(INDEX('PROYECCIÓN'!13:13,15+6*(COLUMNS($G12:H12)-1)),""))</f>
        <v/>
      </c>
      <c r="I12" s="236">
        <f t="array" ref="I12">IF(COLUMNS($G12:I12)&gt;$E12,"",IFERROR(INDEX('PROYECCIÓN'!13:13,15+6*(COLUMNS($G12:I12)-1)),""))</f>
        <v/>
      </c>
      <c r="J12" s="236">
        <f t="array" ref="J12">IF(COLUMNS($G12:J12)&gt;$E12,"",IFERROR(INDEX('PROYECCIÓN'!13:13,15+6*(COLUMNS($G12:J12)-1)),""))</f>
        <v/>
      </c>
      <c r="K12" s="236">
        <f t="array" ref="K12">IF(COLUMNS($G12:K12)&gt;$E12,"",IFERROR(INDEX('PROYECCIÓN'!13:13,15+6*(COLUMNS($G12:K12)-1)),""))</f>
        <v/>
      </c>
      <c r="L12" s="236">
        <f t="array" ref="L12">IF(COLUMNS($G12:L12)&gt;$E12,"",IFERROR(INDEX('PROYECCIÓN'!13:13,15+6*(COLUMNS($G12:L12)-1)),""))</f>
        <v/>
      </c>
      <c r="M12" s="236">
        <f t="array" ref="M12">IF(COLUMNS($G12:M12)&gt;$E12,"",IFERROR(INDEX('PROYECCIÓN'!13:13,15+6*(COLUMNS($G12:M12)-1)),""))</f>
        <v/>
      </c>
      <c r="N12" s="236">
        <f t="array" ref="N12">IF(COLUMNS($G12:N12)&gt;$E12,"",IFERROR(INDEX('PROYECCIÓN'!13:13,15+6*(COLUMNS($G12:N12)-1)),""))</f>
        <v/>
      </c>
      <c r="O12" s="236">
        <f t="array" ref="O12">IF(COLUMNS($G12:O12)&gt;$E12,"",IFERROR(INDEX('PROYECCIÓN'!13:13,15+6*(COLUMNS($G12:O12)-1)),""))</f>
        <v/>
      </c>
      <c r="P12" s="236">
        <f t="array" ref="P12">IF(COLUMNS($G12:P12)&gt;$E12,"",IFERROR(INDEX('PROYECCIÓN'!13:13,15+6*(COLUMNS($G12:P12)-1)),""))</f>
        <v/>
      </c>
      <c r="Q12" s="236">
        <f t="array" ref="Q12">IF(COLUMNS($G12:Q12)&gt;$E12,"",IFERROR(INDEX('PROYECCIÓN'!13:13,15+6*(COLUMNS($G12:Q12)-1)),""))</f>
        <v/>
      </c>
      <c r="R12" s="236">
        <f t="array" ref="R12">IF(COLUMNS($G12:R12)&gt;$E12,"",IFERROR(INDEX('PROYECCIÓN'!13:13,15+6*(COLUMNS($G12:R12)-1)),""))</f>
        <v/>
      </c>
      <c r="S12" s="236">
        <f t="array" ref="S12">IF(COLUMNS($G12:S12)&gt;$E12,"",IFERROR(INDEX('PROYECCIÓN'!13:13,15+6*(COLUMNS($G12:S12)-1)),""))</f>
        <v/>
      </c>
      <c r="T12" s="236">
        <f t="array" ref="T12">IF(COLUMNS($G12:T12)&gt;$E12,"",IFERROR(INDEX('PROYECCIÓN'!13:13,15+6*(COLUMNS($G12:T12)-1)),""))</f>
        <v/>
      </c>
      <c r="U12" s="236">
        <f t="array" ref="U12">IF(COLUMNS($G12:U12)&gt;$E12,"",IFERROR(INDEX('PROYECCIÓN'!13:13,15+6*(COLUMNS($G12:U12)-1)),""))</f>
        <v/>
      </c>
      <c r="V12" s="236">
        <f t="array" ref="V12">IF(COLUMNS($G12:V12)&gt;$E12,"",IFERROR(INDEX('PROYECCIÓN'!13:13,15+6*(COLUMNS($G12:V12)-1)),""))</f>
        <v/>
      </c>
      <c r="W12" s="236">
        <f t="array" ref="W12">IF(COLUMNS($G12:W12)&gt;$E12,"",IFERROR(INDEX('PROYECCIÓN'!13:13,15+6*(COLUMNS($G12:W12)-1)),""))</f>
        <v/>
      </c>
      <c r="X12" s="236">
        <f t="array" ref="X12">IF(COLUMNS($G12:X12)&gt;$E12,"",IFERROR(INDEX('PROYECCIÓN'!13:13,15+6*(COLUMNS($G12:X12)-1)),""))</f>
        <v/>
      </c>
      <c r="Y12" s="236">
        <f t="array" ref="Y12">IF(COLUMNS($G12:Y12)&gt;$E12,"",IFERROR(INDEX('PROYECCIÓN'!13:13,15+6*(COLUMNS($G12:Y12)-1)),""))</f>
        <v/>
      </c>
      <c r="Z12" s="236">
        <f t="array" ref="Z12">IF(COLUMNS($G12:Z12)&gt;$E12,"",IFERROR(INDEX('PROYECCIÓN'!13:13,15+6*(COLUMNS($G12:Z12)-1)),""))</f>
        <v/>
      </c>
      <c r="AA12" s="236">
        <f t="array" ref="AA12">IF(COLUMNS($G12:AA12)&gt;$E12,"",IFERROR(INDEX('PROYECCIÓN'!13:13,15+6*(COLUMNS($G12:AA12)-1)),""))</f>
        <v/>
      </c>
      <c r="AB12" s="236">
        <f t="array" ref="AB12">IF(COLUMNS($G12:AB12)&gt;$E12,"",IFERROR(INDEX('PROYECCIÓN'!13:13,15+6*(COLUMNS($G12:AB12)-1)),""))</f>
        <v/>
      </c>
      <c r="AC12" s="236">
        <f t="array" ref="AC12">IF(COLUMNS($G12:AC12)&gt;$E12,"",IFERROR(INDEX('PROYECCIÓN'!13:13,15+6*(COLUMNS($G12:AC12)-1)),""))</f>
        <v/>
      </c>
      <c r="AD12" s="236">
        <f t="array" ref="AD12">IF(COLUMNS($G12:AD12)&gt;$E12,"",IFERROR(INDEX('PROYECCIÓN'!13:13,15+6*(COLUMNS($G12:AD12)-1)),""))</f>
        <v/>
      </c>
      <c r="AE12" s="236">
        <f t="array" ref="AE12">IF(COLUMNS($G12:AE12)&gt;$E12,"",IFERROR(INDEX('PROYECCIÓN'!13:13,15+6*(COLUMNS($G12:AE12)-1)),""))</f>
        <v/>
      </c>
      <c r="AF12" s="236">
        <f t="array" ref="AF12">IF(COLUMNS($G12:AF12)&gt;$E12,"",IFERROR(INDEX('PROYECCIÓN'!13:13,15+6*(COLUMNS($G12:AF12)-1)),""))</f>
        <v/>
      </c>
      <c r="AG12" s="236">
        <f t="array" ref="AG12">IF(COLUMNS($G12:AG12)&gt;$E12,"",IFERROR(INDEX('PROYECCIÓN'!13:13,15+6*(COLUMNS($G12:AG12)-1)),""))</f>
        <v/>
      </c>
      <c r="AH12" s="236">
        <f t="array" ref="AH12">IF(COLUMNS($G12:AH12)&gt;$E12,"",IFERROR(INDEX('PROYECCIÓN'!13:13,15+6*(COLUMNS($G12:AH12)-1)),""))</f>
        <v/>
      </c>
      <c r="AI12" s="236">
        <f t="array" ref="AI12">IF(COLUMNS($G12:AI12)&gt;$E12,"",IFERROR(INDEX('PROYECCIÓN'!13:13,15+6*(COLUMNS($G12:AI12)-1)),""))</f>
        <v/>
      </c>
      <c r="AJ12" s="236">
        <f t="array" ref="AJ12">IF(COLUMNS($G12:AJ12)&gt;$E12,"",IFERROR(INDEX('PROYECCIÓN'!13:13,15+6*(COLUMNS($G12:AJ12)-1)),""))</f>
        <v/>
      </c>
      <c r="AK12" s="236">
        <f t="array" ref="AK12">IF(COLUMNS($G12:AK12)&gt;$E12,"",IFERROR(INDEX('PROYECCIÓN'!13:13,15+6*(COLUMNS($G12:AK12)-1)),""))</f>
        <v/>
      </c>
      <c r="AL12" s="236">
        <f t="array" ref="AL12">IF(COLUMNS($G12:AL12)&gt;$E12,"",IFERROR(INDEX('PROYECCIÓN'!13:13,15+6*(COLUMNS($G12:AL12)-1)),""))</f>
        <v/>
      </c>
      <c r="AM12" s="236">
        <f t="array" ref="AM12">IF(COLUMNS($G12:AM12)&gt;$E12,"",IFERROR(INDEX('PROYECCIÓN'!13:13,15+6*(COLUMNS($G12:AM12)-1)),""))</f>
        <v/>
      </c>
      <c r="AN12" s="236">
        <f t="array" ref="AN12">IF(COLUMNS($G12:AN12)&gt;$E12,"",IFERROR(INDEX('PROYECCIÓN'!13:13,15+6*(COLUMNS($G12:AN12)-1)),""))</f>
        <v/>
      </c>
      <c r="AO12" s="236">
        <f t="array" ref="AO12">IF(COLUMNS($G12:AO12)&gt;$E12,"",IFERROR(INDEX('PROYECCIÓN'!13:13,15+6*(COLUMNS($G12:AO12)-1)),""))</f>
        <v/>
      </c>
      <c r="AP12" s="236">
        <f t="array" ref="AP12">IF(COLUMNS($G12:AP12)&gt;$E12,"",IFERROR(INDEX('PROYECCIÓN'!13:13,15+6*(COLUMNS($G12:AP12)-1)),""))</f>
        <v/>
      </c>
      <c r="AQ12" s="236" t="n"/>
      <c r="AR12" s="229" t="n"/>
      <c r="AS12" s="185" t="n"/>
    </row>
    <row r="13" ht="15" customHeight="1" s="506">
      <c r="B13" s="47">
        <f>'CARTERA TOTAL'!B13</f>
        <v/>
      </c>
      <c r="C13" s="229">
        <f>'PROYECCIÓN'!C14</f>
        <v/>
      </c>
      <c r="D13" s="53">
        <f>'PROYECCIÓN'!D14</f>
        <v/>
      </c>
      <c r="E13" s="56">
        <f>'PROYECCIÓN'!H14</f>
        <v/>
      </c>
      <c r="F13" s="56">
        <f>IF(COUNTIF($G13:$AP13,"VENCIDA")&gt;0,"VENCIDA",IF(COUNTIF($G13:$AP13,"POR VENCER")&gt;0,"POR VENCER",IF(COUNTIF($G13:$AP13,"AL DÍA")&gt;0,"AL DÍA",IF(COUNTIF($G13:$AP13,"PAGA")&gt;0,"PAGA","SIN ESTADO"))))</f>
        <v/>
      </c>
      <c r="G13" s="236">
        <f t="array" ref="G13">IF(COLUMNS($G13:G13)&gt;$E13,"",IFERROR(INDEX('PROYECCIÓN'!14:14,15+6*(COLUMNS($G13:G13)-1)),""))</f>
        <v/>
      </c>
      <c r="H13" s="236">
        <f t="array" ref="H13">IF(COLUMNS($G13:H13)&gt;$E13,"",IFERROR(INDEX('PROYECCIÓN'!14:14,15+6*(COLUMNS($G13:H13)-1)),""))</f>
        <v/>
      </c>
      <c r="I13" s="236">
        <f t="array" ref="I13">IF(COLUMNS($G13:I13)&gt;$E13,"",IFERROR(INDEX('PROYECCIÓN'!14:14,15+6*(COLUMNS($G13:I13)-1)),""))</f>
        <v/>
      </c>
      <c r="J13" s="236">
        <f t="array" ref="J13">IF(COLUMNS($G13:J13)&gt;$E13,"",IFERROR(INDEX('PROYECCIÓN'!14:14,15+6*(COLUMNS($G13:J13)-1)),""))</f>
        <v/>
      </c>
      <c r="K13" s="236">
        <f t="array" ref="K13">IF(COLUMNS($G13:K13)&gt;$E13,"",IFERROR(INDEX('PROYECCIÓN'!14:14,15+6*(COLUMNS($G13:K13)-1)),""))</f>
        <v/>
      </c>
      <c r="L13" s="236">
        <f t="array" ref="L13">IF(COLUMNS($G13:L13)&gt;$E13,"",IFERROR(INDEX('PROYECCIÓN'!14:14,15+6*(COLUMNS($G13:L13)-1)),""))</f>
        <v/>
      </c>
      <c r="M13" s="236">
        <f t="array" ref="M13">IF(COLUMNS($G13:M13)&gt;$E13,"",IFERROR(INDEX('PROYECCIÓN'!14:14,15+6*(COLUMNS($G13:M13)-1)),""))</f>
        <v/>
      </c>
      <c r="N13" s="236">
        <f t="array" ref="N13">IF(COLUMNS($G13:N13)&gt;$E13,"",IFERROR(INDEX('PROYECCIÓN'!14:14,15+6*(COLUMNS($G13:N13)-1)),""))</f>
        <v/>
      </c>
      <c r="O13" s="236">
        <f t="array" ref="O13">IF(COLUMNS($G13:O13)&gt;$E13,"",IFERROR(INDEX('PROYECCIÓN'!14:14,15+6*(COLUMNS($G13:O13)-1)),""))</f>
        <v/>
      </c>
      <c r="P13" s="236">
        <f t="array" ref="P13">IF(COLUMNS($G13:P13)&gt;$E13,"",IFERROR(INDEX('PROYECCIÓN'!14:14,15+6*(COLUMNS($G13:P13)-1)),""))</f>
        <v/>
      </c>
      <c r="Q13" s="236">
        <f t="array" ref="Q13">IF(COLUMNS($G13:Q13)&gt;$E13,"",IFERROR(INDEX('PROYECCIÓN'!14:14,15+6*(COLUMNS($G13:Q13)-1)),""))</f>
        <v/>
      </c>
      <c r="R13" s="236">
        <f t="array" ref="R13">IF(COLUMNS($G13:R13)&gt;$E13,"",IFERROR(INDEX('PROYECCIÓN'!14:14,15+6*(COLUMNS($G13:R13)-1)),""))</f>
        <v/>
      </c>
      <c r="S13" s="236">
        <f t="array" ref="S13">IF(COLUMNS($G13:S13)&gt;$E13,"",IFERROR(INDEX('PROYECCIÓN'!14:14,15+6*(COLUMNS($G13:S13)-1)),""))</f>
        <v/>
      </c>
      <c r="T13" s="236">
        <f t="array" ref="T13">IF(COLUMNS($G13:T13)&gt;$E13,"",IFERROR(INDEX('PROYECCIÓN'!14:14,15+6*(COLUMNS($G13:T13)-1)),""))</f>
        <v/>
      </c>
      <c r="U13" s="236">
        <f t="array" ref="U13">IF(COLUMNS($G13:U13)&gt;$E13,"",IFERROR(INDEX('PROYECCIÓN'!14:14,15+6*(COLUMNS($G13:U13)-1)),""))</f>
        <v/>
      </c>
      <c r="V13" s="236">
        <f t="array" ref="V13">IF(COLUMNS($G13:V13)&gt;$E13,"",IFERROR(INDEX('PROYECCIÓN'!14:14,15+6*(COLUMNS($G13:V13)-1)),""))</f>
        <v/>
      </c>
      <c r="W13" s="236">
        <f t="array" ref="W13">IF(COLUMNS($G13:W13)&gt;$E13,"",IFERROR(INDEX('PROYECCIÓN'!14:14,15+6*(COLUMNS($G13:W13)-1)),""))</f>
        <v/>
      </c>
      <c r="X13" s="236">
        <f t="array" ref="X13">IF(COLUMNS($G13:X13)&gt;$E13,"",IFERROR(INDEX('PROYECCIÓN'!14:14,15+6*(COLUMNS($G13:X13)-1)),""))</f>
        <v/>
      </c>
      <c r="Y13" s="236">
        <f t="array" ref="Y13">IF(COLUMNS($G13:Y13)&gt;$E13,"",IFERROR(INDEX('PROYECCIÓN'!14:14,15+6*(COLUMNS($G13:Y13)-1)),""))</f>
        <v/>
      </c>
      <c r="Z13" s="236">
        <f t="array" ref="Z13">IF(COLUMNS($G13:Z13)&gt;$E13,"",IFERROR(INDEX('PROYECCIÓN'!14:14,15+6*(COLUMNS($G13:Z13)-1)),""))</f>
        <v/>
      </c>
      <c r="AA13" s="236">
        <f t="array" ref="AA13">IF(COLUMNS($G13:AA13)&gt;$E13,"",IFERROR(INDEX('PROYECCIÓN'!14:14,15+6*(COLUMNS($G13:AA13)-1)),""))</f>
        <v/>
      </c>
      <c r="AB13" s="236">
        <f t="array" ref="AB13">IF(COLUMNS($G13:AB13)&gt;$E13,"",IFERROR(INDEX('PROYECCIÓN'!14:14,15+6*(COLUMNS($G13:AB13)-1)),""))</f>
        <v/>
      </c>
      <c r="AC13" s="236">
        <f t="array" ref="AC13">IF(COLUMNS($G13:AC13)&gt;$E13,"",IFERROR(INDEX('PROYECCIÓN'!14:14,15+6*(COLUMNS($G13:AC13)-1)),""))</f>
        <v/>
      </c>
      <c r="AD13" s="236">
        <f t="array" ref="AD13">IF(COLUMNS($G13:AD13)&gt;$E13,"",IFERROR(INDEX('PROYECCIÓN'!14:14,15+6*(COLUMNS($G13:AD13)-1)),""))</f>
        <v/>
      </c>
      <c r="AE13" s="236">
        <f t="array" ref="AE13">IF(COLUMNS($G13:AE13)&gt;$E13,"",IFERROR(INDEX('PROYECCIÓN'!14:14,15+6*(COLUMNS($G13:AE13)-1)),""))</f>
        <v/>
      </c>
      <c r="AF13" s="236">
        <f t="array" ref="AF13">IF(COLUMNS($G13:AF13)&gt;$E13,"",IFERROR(INDEX('PROYECCIÓN'!14:14,15+6*(COLUMNS($G13:AF13)-1)),""))</f>
        <v/>
      </c>
      <c r="AG13" s="236">
        <f t="array" ref="AG13">IF(COLUMNS($G13:AG13)&gt;$E13,"",IFERROR(INDEX('PROYECCIÓN'!14:14,15+6*(COLUMNS($G13:AG13)-1)),""))</f>
        <v/>
      </c>
      <c r="AH13" s="236">
        <f t="array" ref="AH13">IF(COLUMNS($G13:AH13)&gt;$E13,"",IFERROR(INDEX('PROYECCIÓN'!14:14,15+6*(COLUMNS($G13:AH13)-1)),""))</f>
        <v/>
      </c>
      <c r="AI13" s="236">
        <f t="array" ref="AI13">IF(COLUMNS($G13:AI13)&gt;$E13,"",IFERROR(INDEX('PROYECCIÓN'!14:14,15+6*(COLUMNS($G13:AI13)-1)),""))</f>
        <v/>
      </c>
      <c r="AJ13" s="236">
        <f t="array" ref="AJ13">IF(COLUMNS($G13:AJ13)&gt;$E13,"",IFERROR(INDEX('PROYECCIÓN'!14:14,15+6*(COLUMNS($G13:AJ13)-1)),""))</f>
        <v/>
      </c>
      <c r="AK13" s="236">
        <f t="array" ref="AK13">IF(COLUMNS($G13:AK13)&gt;$E13,"",IFERROR(INDEX('PROYECCIÓN'!14:14,15+6*(COLUMNS($G13:AK13)-1)),""))</f>
        <v/>
      </c>
      <c r="AL13" s="236">
        <f t="array" ref="AL13">IF(COLUMNS($G13:AL13)&gt;$E13,"",IFERROR(INDEX('PROYECCIÓN'!14:14,15+6*(COLUMNS($G13:AL13)-1)),""))</f>
        <v/>
      </c>
      <c r="AM13" s="236">
        <f t="array" ref="AM13">IF(COLUMNS($G13:AM13)&gt;$E13,"",IFERROR(INDEX('PROYECCIÓN'!14:14,15+6*(COLUMNS($G13:AM13)-1)),""))</f>
        <v/>
      </c>
      <c r="AN13" s="236">
        <f t="array" ref="AN13">IF(COLUMNS($G13:AN13)&gt;$E13,"",IFERROR(INDEX('PROYECCIÓN'!14:14,15+6*(COLUMNS($G13:AN13)-1)),""))</f>
        <v/>
      </c>
      <c r="AO13" s="236">
        <f t="array" ref="AO13">IF(COLUMNS($G13:AO13)&gt;$E13,"",IFERROR(INDEX('PROYECCIÓN'!14:14,15+6*(COLUMNS($G13:AO13)-1)),""))</f>
        <v/>
      </c>
      <c r="AP13" s="236">
        <f t="array" ref="AP13">IF(COLUMNS($G13:AP13)&gt;$E13,"",IFERROR(INDEX('PROYECCIÓN'!14:14,15+6*(COLUMNS($G13:AP13)-1)),""))</f>
        <v/>
      </c>
      <c r="AQ13" s="236" t="n"/>
      <c r="AR13" s="229" t="n"/>
      <c r="AS13" s="185" t="n"/>
    </row>
    <row r="14" ht="15" customHeight="1" s="506">
      <c r="B14" s="47">
        <f>'CARTERA TOTAL'!B14</f>
        <v/>
      </c>
      <c r="C14" s="229">
        <f>'PROYECCIÓN'!C15</f>
        <v/>
      </c>
      <c r="D14" s="53">
        <f>'PROYECCIÓN'!D15</f>
        <v/>
      </c>
      <c r="E14" s="56">
        <f>'PROYECCIÓN'!H15</f>
        <v/>
      </c>
      <c r="F14" s="56">
        <f>IF(COUNTIF($G14:$AP14,"VENCIDA")&gt;0,"VENCIDA",IF(COUNTIF($G14:$AP14,"POR VENCER")&gt;0,"POR VENCER",IF(COUNTIF($G14:$AP14,"AL DÍA")&gt;0,"AL DÍA",IF(COUNTIF($G14:$AP14,"PAGA")&gt;0,"PAGA","SIN ESTADO"))))</f>
        <v/>
      </c>
      <c r="G14" s="236">
        <f t="array" ref="G14">IF(COLUMNS($G14:G14)&gt;$E14,"",IFERROR(INDEX('PROYECCIÓN'!15:15,15+6*(COLUMNS($G14:G14)-1)),""))</f>
        <v/>
      </c>
      <c r="H14" s="236">
        <f t="array" ref="H14">IF(COLUMNS($G14:H14)&gt;$E14,"",IFERROR(INDEX('PROYECCIÓN'!15:15,15+6*(COLUMNS($G14:H14)-1)),""))</f>
        <v/>
      </c>
      <c r="I14" s="236">
        <f t="array" ref="I14">IF(COLUMNS($G14:I14)&gt;$E14,"",IFERROR(INDEX('PROYECCIÓN'!15:15,15+6*(COLUMNS($G14:I14)-1)),""))</f>
        <v/>
      </c>
      <c r="J14" s="236">
        <f t="array" ref="J14">IF(COLUMNS($G14:J14)&gt;$E14,"",IFERROR(INDEX('PROYECCIÓN'!15:15,15+6*(COLUMNS($G14:J14)-1)),""))</f>
        <v/>
      </c>
      <c r="K14" s="236">
        <f t="array" ref="K14">IF(COLUMNS($G14:K14)&gt;$E14,"",IFERROR(INDEX('PROYECCIÓN'!15:15,15+6*(COLUMNS($G14:K14)-1)),""))</f>
        <v/>
      </c>
      <c r="L14" s="236">
        <f t="array" ref="L14">IF(COLUMNS($G14:L14)&gt;$E14,"",IFERROR(INDEX('PROYECCIÓN'!15:15,15+6*(COLUMNS($G14:L14)-1)),""))</f>
        <v/>
      </c>
      <c r="M14" s="236">
        <f t="array" ref="M14">IF(COLUMNS($G14:M14)&gt;$E14,"",IFERROR(INDEX('PROYECCIÓN'!15:15,15+6*(COLUMNS($G14:M14)-1)),""))</f>
        <v/>
      </c>
      <c r="N14" s="236">
        <f t="array" ref="N14">IF(COLUMNS($G14:N14)&gt;$E14,"",IFERROR(INDEX('PROYECCIÓN'!15:15,15+6*(COLUMNS($G14:N14)-1)),""))</f>
        <v/>
      </c>
      <c r="O14" s="236">
        <f t="array" ref="O14">IF(COLUMNS($G14:O14)&gt;$E14,"",IFERROR(INDEX('PROYECCIÓN'!15:15,15+6*(COLUMNS($G14:O14)-1)),""))</f>
        <v/>
      </c>
      <c r="P14" s="236">
        <f t="array" ref="P14">IF(COLUMNS($G14:P14)&gt;$E14,"",IFERROR(INDEX('PROYECCIÓN'!15:15,15+6*(COLUMNS($G14:P14)-1)),""))</f>
        <v/>
      </c>
      <c r="Q14" s="236">
        <f t="array" ref="Q14">IF(COLUMNS($G14:Q14)&gt;$E14,"",IFERROR(INDEX('PROYECCIÓN'!15:15,15+6*(COLUMNS($G14:Q14)-1)),""))</f>
        <v/>
      </c>
      <c r="R14" s="236">
        <f t="array" ref="R14">IF(COLUMNS($G14:R14)&gt;$E14,"",IFERROR(INDEX('PROYECCIÓN'!15:15,15+6*(COLUMNS($G14:R14)-1)),""))</f>
        <v/>
      </c>
      <c r="S14" s="236">
        <f t="array" ref="S14">IF(COLUMNS($G14:S14)&gt;$E14,"",IFERROR(INDEX('PROYECCIÓN'!15:15,15+6*(COLUMNS($G14:S14)-1)),""))</f>
        <v/>
      </c>
      <c r="T14" s="236">
        <f t="array" ref="T14">IF(COLUMNS($G14:T14)&gt;$E14,"",IFERROR(INDEX('PROYECCIÓN'!15:15,15+6*(COLUMNS($G14:T14)-1)),""))</f>
        <v/>
      </c>
      <c r="U14" s="236">
        <f t="array" ref="U14">IF(COLUMNS($G14:U14)&gt;$E14,"",IFERROR(INDEX('PROYECCIÓN'!15:15,15+6*(COLUMNS($G14:U14)-1)),""))</f>
        <v/>
      </c>
      <c r="V14" s="236">
        <f t="array" ref="V14">IF(COLUMNS($G14:V14)&gt;$E14,"",IFERROR(INDEX('PROYECCIÓN'!15:15,15+6*(COLUMNS($G14:V14)-1)),""))</f>
        <v/>
      </c>
      <c r="W14" s="236">
        <f t="array" ref="W14">IF(COLUMNS($G14:W14)&gt;$E14,"",IFERROR(INDEX('PROYECCIÓN'!15:15,15+6*(COLUMNS($G14:W14)-1)),""))</f>
        <v/>
      </c>
      <c r="X14" s="236">
        <f t="array" ref="X14">IF(COLUMNS($G14:X14)&gt;$E14,"",IFERROR(INDEX('PROYECCIÓN'!15:15,15+6*(COLUMNS($G14:X14)-1)),""))</f>
        <v/>
      </c>
      <c r="Y14" s="236">
        <f t="array" ref="Y14">IF(COLUMNS($G14:Y14)&gt;$E14,"",IFERROR(INDEX('PROYECCIÓN'!15:15,15+6*(COLUMNS($G14:Y14)-1)),""))</f>
        <v/>
      </c>
      <c r="Z14" s="236">
        <f t="array" ref="Z14">IF(COLUMNS($G14:Z14)&gt;$E14,"",IFERROR(INDEX('PROYECCIÓN'!15:15,15+6*(COLUMNS($G14:Z14)-1)),""))</f>
        <v/>
      </c>
      <c r="AA14" s="236">
        <f t="array" ref="AA14">IF(COLUMNS($G14:AA14)&gt;$E14,"",IFERROR(INDEX('PROYECCIÓN'!15:15,15+6*(COLUMNS($G14:AA14)-1)),""))</f>
        <v/>
      </c>
      <c r="AB14" s="236">
        <f t="array" ref="AB14">IF(COLUMNS($G14:AB14)&gt;$E14,"",IFERROR(INDEX('PROYECCIÓN'!15:15,15+6*(COLUMNS($G14:AB14)-1)),""))</f>
        <v/>
      </c>
      <c r="AC14" s="236">
        <f t="array" ref="AC14">IF(COLUMNS($G14:AC14)&gt;$E14,"",IFERROR(INDEX('PROYECCIÓN'!15:15,15+6*(COLUMNS($G14:AC14)-1)),""))</f>
        <v/>
      </c>
      <c r="AD14" s="236">
        <f t="array" ref="AD14">IF(COLUMNS($G14:AD14)&gt;$E14,"",IFERROR(INDEX('PROYECCIÓN'!15:15,15+6*(COLUMNS($G14:AD14)-1)),""))</f>
        <v/>
      </c>
      <c r="AE14" s="236">
        <f t="array" ref="AE14">IF(COLUMNS($G14:AE14)&gt;$E14,"",IFERROR(INDEX('PROYECCIÓN'!15:15,15+6*(COLUMNS($G14:AE14)-1)),""))</f>
        <v/>
      </c>
      <c r="AF14" s="236">
        <f t="array" ref="AF14">IF(COLUMNS($G14:AF14)&gt;$E14,"",IFERROR(INDEX('PROYECCIÓN'!15:15,15+6*(COLUMNS($G14:AF14)-1)),""))</f>
        <v/>
      </c>
      <c r="AG14" s="236">
        <f t="array" ref="AG14">IF(COLUMNS($G14:AG14)&gt;$E14,"",IFERROR(INDEX('PROYECCIÓN'!15:15,15+6*(COLUMNS($G14:AG14)-1)),""))</f>
        <v/>
      </c>
      <c r="AH14" s="236">
        <f t="array" ref="AH14">IF(COLUMNS($G14:AH14)&gt;$E14,"",IFERROR(INDEX('PROYECCIÓN'!15:15,15+6*(COLUMNS($G14:AH14)-1)),""))</f>
        <v/>
      </c>
      <c r="AI14" s="236">
        <f t="array" ref="AI14">IF(COLUMNS($G14:AI14)&gt;$E14,"",IFERROR(INDEX('PROYECCIÓN'!15:15,15+6*(COLUMNS($G14:AI14)-1)),""))</f>
        <v/>
      </c>
      <c r="AJ14" s="236">
        <f t="array" ref="AJ14">IF(COLUMNS($G14:AJ14)&gt;$E14,"",IFERROR(INDEX('PROYECCIÓN'!15:15,15+6*(COLUMNS($G14:AJ14)-1)),""))</f>
        <v/>
      </c>
      <c r="AK14" s="236">
        <f t="array" ref="AK14">IF(COLUMNS($G14:AK14)&gt;$E14,"",IFERROR(INDEX('PROYECCIÓN'!15:15,15+6*(COLUMNS($G14:AK14)-1)),""))</f>
        <v/>
      </c>
      <c r="AL14" s="236">
        <f t="array" ref="AL14">IF(COLUMNS($G14:AL14)&gt;$E14,"",IFERROR(INDEX('PROYECCIÓN'!15:15,15+6*(COLUMNS($G14:AL14)-1)),""))</f>
        <v/>
      </c>
      <c r="AM14" s="236">
        <f t="array" ref="AM14">IF(COLUMNS($G14:AM14)&gt;$E14,"",IFERROR(INDEX('PROYECCIÓN'!15:15,15+6*(COLUMNS($G14:AM14)-1)),""))</f>
        <v/>
      </c>
      <c r="AN14" s="236">
        <f t="array" ref="AN14">IF(COLUMNS($G14:AN14)&gt;$E14,"",IFERROR(INDEX('PROYECCIÓN'!15:15,15+6*(COLUMNS($G14:AN14)-1)),""))</f>
        <v/>
      </c>
      <c r="AO14" s="236">
        <f t="array" ref="AO14">IF(COLUMNS($G14:AO14)&gt;$E14,"",IFERROR(INDEX('PROYECCIÓN'!15:15,15+6*(COLUMNS($G14:AO14)-1)),""))</f>
        <v/>
      </c>
      <c r="AP14" s="236">
        <f t="array" ref="AP14">IF(COLUMNS($G14:AP14)&gt;$E14,"",IFERROR(INDEX('PROYECCIÓN'!15:15,15+6*(COLUMNS($G14:AP14)-1)),""))</f>
        <v/>
      </c>
      <c r="AQ14" s="236" t="inlineStr">
        <is>
          <t>MENSAJE POR WHATSAPP</t>
        </is>
      </c>
      <c r="AR14" s="229" t="inlineStr">
        <is>
          <t>NO RESPONDE</t>
        </is>
      </c>
      <c r="AS14" s="373" t="n">
        <v>46256</v>
      </c>
    </row>
    <row r="15" ht="15" customHeight="1" s="506">
      <c r="B15" s="47">
        <f>'CARTERA TOTAL'!B15</f>
        <v/>
      </c>
      <c r="C15" s="229">
        <f>'PROYECCIÓN'!C16</f>
        <v/>
      </c>
      <c r="D15" s="53">
        <f>'PROYECCIÓN'!D16</f>
        <v/>
      </c>
      <c r="E15" s="56">
        <f>'PROYECCIÓN'!H16</f>
        <v/>
      </c>
      <c r="F15" s="56">
        <f>IF(COUNTIF($G15:$AP15,"VENCIDA")&gt;0,"VENCIDA",IF(COUNTIF($G15:$AP15,"POR VENCER")&gt;0,"POR VENCER",IF(COUNTIF($G15:$AP15,"AL DÍA")&gt;0,"AL DÍA",IF(COUNTIF($G15:$AP15,"PAGA")&gt;0,"PAGA","SIN ESTADO"))))</f>
        <v/>
      </c>
      <c r="G15" s="236">
        <f t="array" ref="G15">IF(COLUMNS($G15:G15)&gt;$E15,"",IFERROR(INDEX('PROYECCIÓN'!16:16,15+6*(COLUMNS($G15:G15)-1)),""))</f>
        <v/>
      </c>
      <c r="H15" s="236">
        <f t="array" ref="H15">IF(COLUMNS($G15:H15)&gt;$E15,"",IFERROR(INDEX('PROYECCIÓN'!16:16,15+6*(COLUMNS($G15:H15)-1)),""))</f>
        <v/>
      </c>
      <c r="I15" s="236">
        <f t="array" ref="I15">IF(COLUMNS($G15:I15)&gt;$E15,"",IFERROR(INDEX('PROYECCIÓN'!16:16,15+6*(COLUMNS($G15:I15)-1)),""))</f>
        <v/>
      </c>
      <c r="J15" s="236">
        <f t="array" ref="J15">IF(COLUMNS($G15:J15)&gt;$E15,"",IFERROR(INDEX('PROYECCIÓN'!16:16,15+6*(COLUMNS($G15:J15)-1)),""))</f>
        <v/>
      </c>
      <c r="K15" s="236">
        <f t="array" ref="K15">IF(COLUMNS($G15:K15)&gt;$E15,"",IFERROR(INDEX('PROYECCIÓN'!16:16,15+6*(COLUMNS($G15:K15)-1)),""))</f>
        <v/>
      </c>
      <c r="L15" s="236">
        <f t="array" ref="L15">IF(COLUMNS($G15:L15)&gt;$E15,"",IFERROR(INDEX('PROYECCIÓN'!16:16,15+6*(COLUMNS($G15:L15)-1)),""))</f>
        <v/>
      </c>
      <c r="M15" s="236">
        <f t="array" ref="M15">IF(COLUMNS($G15:M15)&gt;$E15,"",IFERROR(INDEX('PROYECCIÓN'!16:16,15+6*(COLUMNS($G15:M15)-1)),""))</f>
        <v/>
      </c>
      <c r="N15" s="236">
        <f t="array" ref="N15">IF(COLUMNS($G15:N15)&gt;$E15,"",IFERROR(INDEX('PROYECCIÓN'!16:16,15+6*(COLUMNS($G15:N15)-1)),""))</f>
        <v/>
      </c>
      <c r="O15" s="236">
        <f t="array" ref="O15">IF(COLUMNS($G15:O15)&gt;$E15,"",IFERROR(INDEX('PROYECCIÓN'!16:16,15+6*(COLUMNS($G15:O15)-1)),""))</f>
        <v/>
      </c>
      <c r="P15" s="236">
        <f t="array" ref="P15">IF(COLUMNS($G15:P15)&gt;$E15,"",IFERROR(INDEX('PROYECCIÓN'!16:16,15+6*(COLUMNS($G15:P15)-1)),""))</f>
        <v/>
      </c>
      <c r="Q15" s="236">
        <f t="array" ref="Q15">IF(COLUMNS($G15:Q15)&gt;$E15,"",IFERROR(INDEX('PROYECCIÓN'!16:16,15+6*(COLUMNS($G15:Q15)-1)),""))</f>
        <v/>
      </c>
      <c r="R15" s="236">
        <f t="array" ref="R15">IF(COLUMNS($G15:R15)&gt;$E15,"",IFERROR(INDEX('PROYECCIÓN'!16:16,15+6*(COLUMNS($G15:R15)-1)),""))</f>
        <v/>
      </c>
      <c r="S15" s="236">
        <f t="array" ref="S15">IF(COLUMNS($G15:S15)&gt;$E15,"",IFERROR(INDEX('PROYECCIÓN'!16:16,15+6*(COLUMNS($G15:S15)-1)),""))</f>
        <v/>
      </c>
      <c r="T15" s="236">
        <f t="array" ref="T15">IF(COLUMNS($G15:T15)&gt;$E15,"",IFERROR(INDEX('PROYECCIÓN'!16:16,15+6*(COLUMNS($G15:T15)-1)),""))</f>
        <v/>
      </c>
      <c r="U15" s="236">
        <f t="array" ref="U15">IF(COLUMNS($G15:U15)&gt;$E15,"",IFERROR(INDEX('PROYECCIÓN'!16:16,15+6*(COLUMNS($G15:U15)-1)),""))</f>
        <v/>
      </c>
      <c r="V15" s="236">
        <f t="array" ref="V15">IF(COLUMNS($G15:V15)&gt;$E15,"",IFERROR(INDEX('PROYECCIÓN'!16:16,15+6*(COLUMNS($G15:V15)-1)),""))</f>
        <v/>
      </c>
      <c r="W15" s="236">
        <f t="array" ref="W15">IF(COLUMNS($G15:W15)&gt;$E15,"",IFERROR(INDEX('PROYECCIÓN'!16:16,15+6*(COLUMNS($G15:W15)-1)),""))</f>
        <v/>
      </c>
      <c r="X15" s="236">
        <f t="array" ref="X15">IF(COLUMNS($G15:X15)&gt;$E15,"",IFERROR(INDEX('PROYECCIÓN'!16:16,15+6*(COLUMNS($G15:X15)-1)),""))</f>
        <v/>
      </c>
      <c r="Y15" s="236">
        <f t="array" ref="Y15">IF(COLUMNS($G15:Y15)&gt;$E15,"",IFERROR(INDEX('PROYECCIÓN'!16:16,15+6*(COLUMNS($G15:Y15)-1)),""))</f>
        <v/>
      </c>
      <c r="Z15" s="236">
        <f t="array" ref="Z15">IF(COLUMNS($G15:Z15)&gt;$E15,"",IFERROR(INDEX('PROYECCIÓN'!16:16,15+6*(COLUMNS($G15:Z15)-1)),""))</f>
        <v/>
      </c>
      <c r="AA15" s="236">
        <f t="array" ref="AA15">IF(COLUMNS($G15:AA15)&gt;$E15,"",IFERROR(INDEX('PROYECCIÓN'!16:16,15+6*(COLUMNS($G15:AA15)-1)),""))</f>
        <v/>
      </c>
      <c r="AB15" s="236">
        <f t="array" ref="AB15">IF(COLUMNS($G15:AB15)&gt;$E15,"",IFERROR(INDEX('PROYECCIÓN'!16:16,15+6*(COLUMNS($G15:AB15)-1)),""))</f>
        <v/>
      </c>
      <c r="AC15" s="236">
        <f t="array" ref="AC15">IF(COLUMNS($G15:AC15)&gt;$E15,"",IFERROR(INDEX('PROYECCIÓN'!16:16,15+6*(COLUMNS($G15:AC15)-1)),""))</f>
        <v/>
      </c>
      <c r="AD15" s="236">
        <f t="array" ref="AD15">IF(COLUMNS($G15:AD15)&gt;$E15,"",IFERROR(INDEX('PROYECCIÓN'!16:16,15+6*(COLUMNS($G15:AD15)-1)),""))</f>
        <v/>
      </c>
      <c r="AE15" s="236">
        <f t="array" ref="AE15">IF(COLUMNS($G15:AE15)&gt;$E15,"",IFERROR(INDEX('PROYECCIÓN'!16:16,15+6*(COLUMNS($G15:AE15)-1)),""))</f>
        <v/>
      </c>
      <c r="AF15" s="236">
        <f t="array" ref="AF15">IF(COLUMNS($G15:AF15)&gt;$E15,"",IFERROR(INDEX('PROYECCIÓN'!16:16,15+6*(COLUMNS($G15:AF15)-1)),""))</f>
        <v/>
      </c>
      <c r="AG15" s="236">
        <f t="array" ref="AG15">IF(COLUMNS($G15:AG15)&gt;$E15,"",IFERROR(INDEX('PROYECCIÓN'!16:16,15+6*(COLUMNS($G15:AG15)-1)),""))</f>
        <v/>
      </c>
      <c r="AH15" s="236">
        <f t="array" ref="AH15">IF(COLUMNS($G15:AH15)&gt;$E15,"",IFERROR(INDEX('PROYECCIÓN'!16:16,15+6*(COLUMNS($G15:AH15)-1)),""))</f>
        <v/>
      </c>
      <c r="AI15" s="236">
        <f t="array" ref="AI15">IF(COLUMNS($G15:AI15)&gt;$E15,"",IFERROR(INDEX('PROYECCIÓN'!16:16,15+6*(COLUMNS($G15:AI15)-1)),""))</f>
        <v/>
      </c>
      <c r="AJ15" s="236">
        <f t="array" ref="AJ15">IF(COLUMNS($G15:AJ15)&gt;$E15,"",IFERROR(INDEX('PROYECCIÓN'!16:16,15+6*(COLUMNS($G15:AJ15)-1)),""))</f>
        <v/>
      </c>
      <c r="AK15" s="236">
        <f t="array" ref="AK15">IF(COLUMNS($G15:AK15)&gt;$E15,"",IFERROR(INDEX('PROYECCIÓN'!16:16,15+6*(COLUMNS($G15:AK15)-1)),""))</f>
        <v/>
      </c>
      <c r="AL15" s="236">
        <f t="array" ref="AL15">IF(COLUMNS($G15:AL15)&gt;$E15,"",IFERROR(INDEX('PROYECCIÓN'!16:16,15+6*(COLUMNS($G15:AL15)-1)),""))</f>
        <v/>
      </c>
      <c r="AM15" s="236">
        <f t="array" ref="AM15">IF(COLUMNS($G15:AM15)&gt;$E15,"",IFERROR(INDEX('PROYECCIÓN'!16:16,15+6*(COLUMNS($G15:AM15)-1)),""))</f>
        <v/>
      </c>
      <c r="AN15" s="236">
        <f t="array" ref="AN15">IF(COLUMNS($G15:AN15)&gt;$E15,"",IFERROR(INDEX('PROYECCIÓN'!16:16,15+6*(COLUMNS($G15:AN15)-1)),""))</f>
        <v/>
      </c>
      <c r="AO15" s="236">
        <f t="array" ref="AO15">IF(COLUMNS($G15:AO15)&gt;$E15,"",IFERROR(INDEX('PROYECCIÓN'!16:16,15+6*(COLUMNS($G15:AO15)-1)),""))</f>
        <v/>
      </c>
      <c r="AP15" s="236">
        <f t="array" ref="AP15">IF(COLUMNS($G15:AP15)&gt;$E15,"",IFERROR(INDEX('PROYECCIÓN'!16:16,15+6*(COLUMNS($G15:AP15)-1)),""))</f>
        <v/>
      </c>
      <c r="AQ15" s="236" t="n"/>
      <c r="AR15" s="229" t="n"/>
      <c r="AS15" s="185" t="n"/>
    </row>
    <row r="16" ht="15" customHeight="1" s="506">
      <c r="B16" s="47">
        <f>'CARTERA TOTAL'!B16</f>
        <v/>
      </c>
      <c r="C16" s="229">
        <f>'PROYECCIÓN'!C17</f>
        <v/>
      </c>
      <c r="D16" s="53">
        <f>'PROYECCIÓN'!D17</f>
        <v/>
      </c>
      <c r="E16" s="56">
        <f>'PROYECCIÓN'!H17</f>
        <v/>
      </c>
      <c r="F16" s="56">
        <f>IF(COUNTIF($G16:$AP16,"VENCIDA")&gt;0,"VENCIDA",IF(COUNTIF($G16:$AP16,"POR VENCER")&gt;0,"POR VENCER",IF(COUNTIF($G16:$AP16,"AL DÍA")&gt;0,"AL DÍA",IF(COUNTIF($G16:$AP16,"PAGA")&gt;0,"PAGA","SIN ESTADO"))))</f>
        <v/>
      </c>
      <c r="G16" s="236">
        <f t="array" ref="G16">IF(COLUMNS($G16:G16)&gt;$E16,"",IFERROR(INDEX('PROYECCIÓN'!17:17,15+6*(COLUMNS($G16:G16)-1)),""))</f>
        <v/>
      </c>
      <c r="H16" s="236">
        <f t="array" ref="H16">IF(COLUMNS($G16:H16)&gt;$E16,"",IFERROR(INDEX('PROYECCIÓN'!17:17,15+6*(COLUMNS($G16:H16)-1)),""))</f>
        <v/>
      </c>
      <c r="I16" s="236">
        <f t="array" ref="I16">IF(COLUMNS($G16:I16)&gt;$E16,"",IFERROR(INDEX('PROYECCIÓN'!17:17,15+6*(COLUMNS($G16:I16)-1)),""))</f>
        <v/>
      </c>
      <c r="J16" s="236">
        <f t="array" ref="J16">IF(COLUMNS($G16:J16)&gt;$E16,"",IFERROR(INDEX('PROYECCIÓN'!17:17,15+6*(COLUMNS($G16:J16)-1)),""))</f>
        <v/>
      </c>
      <c r="K16" s="236">
        <f t="array" ref="K16">IF(COLUMNS($G16:K16)&gt;$E16,"",IFERROR(INDEX('PROYECCIÓN'!17:17,15+6*(COLUMNS($G16:K16)-1)),""))</f>
        <v/>
      </c>
      <c r="L16" s="236">
        <f t="array" ref="L16">IF(COLUMNS($G16:L16)&gt;$E16,"",IFERROR(INDEX('PROYECCIÓN'!17:17,15+6*(COLUMNS($G16:L16)-1)),""))</f>
        <v/>
      </c>
      <c r="M16" s="236">
        <f t="array" ref="M16">IF(COLUMNS($G16:M16)&gt;$E16,"",IFERROR(INDEX('PROYECCIÓN'!17:17,15+6*(COLUMNS($G16:M16)-1)),""))</f>
        <v/>
      </c>
      <c r="N16" s="236">
        <f t="array" ref="N16">IF(COLUMNS($G16:N16)&gt;$E16,"",IFERROR(INDEX('PROYECCIÓN'!17:17,15+6*(COLUMNS($G16:N16)-1)),""))</f>
        <v/>
      </c>
      <c r="O16" s="236">
        <f t="array" ref="O16">IF(COLUMNS($G16:O16)&gt;$E16,"",IFERROR(INDEX('PROYECCIÓN'!17:17,15+6*(COLUMNS($G16:O16)-1)),""))</f>
        <v/>
      </c>
      <c r="P16" s="236">
        <f t="array" ref="P16">IF(COLUMNS($G16:P16)&gt;$E16,"",IFERROR(INDEX('PROYECCIÓN'!17:17,15+6*(COLUMNS($G16:P16)-1)),""))</f>
        <v/>
      </c>
      <c r="Q16" s="236">
        <f t="array" ref="Q16">IF(COLUMNS($G16:Q16)&gt;$E16,"",IFERROR(INDEX('PROYECCIÓN'!17:17,15+6*(COLUMNS($G16:Q16)-1)),""))</f>
        <v/>
      </c>
      <c r="R16" s="236">
        <f t="array" ref="R16">IF(COLUMNS($G16:R16)&gt;$E16,"",IFERROR(INDEX('PROYECCIÓN'!17:17,15+6*(COLUMNS($G16:R16)-1)),""))</f>
        <v/>
      </c>
      <c r="S16" s="236">
        <f t="array" ref="S16">IF(COLUMNS($G16:S16)&gt;$E16,"",IFERROR(INDEX('PROYECCIÓN'!17:17,15+6*(COLUMNS($G16:S16)-1)),""))</f>
        <v/>
      </c>
      <c r="T16" s="236">
        <f t="array" ref="T16">IF(COLUMNS($G16:T16)&gt;$E16,"",IFERROR(INDEX('PROYECCIÓN'!17:17,15+6*(COLUMNS($G16:T16)-1)),""))</f>
        <v/>
      </c>
      <c r="U16" s="236">
        <f t="array" ref="U16">IF(COLUMNS($G16:U16)&gt;$E16,"",IFERROR(INDEX('PROYECCIÓN'!17:17,15+6*(COLUMNS($G16:U16)-1)),""))</f>
        <v/>
      </c>
      <c r="V16" s="236">
        <f t="array" ref="V16">IF(COLUMNS($G16:V16)&gt;$E16,"",IFERROR(INDEX('PROYECCIÓN'!17:17,15+6*(COLUMNS($G16:V16)-1)),""))</f>
        <v/>
      </c>
      <c r="W16" s="236">
        <f t="array" ref="W16">IF(COLUMNS($G16:W16)&gt;$E16,"",IFERROR(INDEX('PROYECCIÓN'!17:17,15+6*(COLUMNS($G16:W16)-1)),""))</f>
        <v/>
      </c>
      <c r="X16" s="236">
        <f t="array" ref="X16">IF(COLUMNS($G16:X16)&gt;$E16,"",IFERROR(INDEX('PROYECCIÓN'!17:17,15+6*(COLUMNS($G16:X16)-1)),""))</f>
        <v/>
      </c>
      <c r="Y16" s="236">
        <f t="array" ref="Y16">IF(COLUMNS($G16:Y16)&gt;$E16,"",IFERROR(INDEX('PROYECCIÓN'!17:17,15+6*(COLUMNS($G16:Y16)-1)),""))</f>
        <v/>
      </c>
      <c r="Z16" s="236">
        <f t="array" ref="Z16">IF(COLUMNS($G16:Z16)&gt;$E16,"",IFERROR(INDEX('PROYECCIÓN'!17:17,15+6*(COLUMNS($G16:Z16)-1)),""))</f>
        <v/>
      </c>
      <c r="AA16" s="236">
        <f t="array" ref="AA16">IF(COLUMNS($G16:AA16)&gt;$E16,"",IFERROR(INDEX('PROYECCIÓN'!17:17,15+6*(COLUMNS($G16:AA16)-1)),""))</f>
        <v/>
      </c>
      <c r="AB16" s="236">
        <f t="array" ref="AB16">IF(COLUMNS($G16:AB16)&gt;$E16,"",IFERROR(INDEX('PROYECCIÓN'!17:17,15+6*(COLUMNS($G16:AB16)-1)),""))</f>
        <v/>
      </c>
      <c r="AC16" s="236">
        <f t="array" ref="AC16">IF(COLUMNS($G16:AC16)&gt;$E16,"",IFERROR(INDEX('PROYECCIÓN'!17:17,15+6*(COLUMNS($G16:AC16)-1)),""))</f>
        <v/>
      </c>
      <c r="AD16" s="236">
        <f t="array" ref="AD16">IF(COLUMNS($G16:AD16)&gt;$E16,"",IFERROR(INDEX('PROYECCIÓN'!17:17,15+6*(COLUMNS($G16:AD16)-1)),""))</f>
        <v/>
      </c>
      <c r="AE16" s="236">
        <f t="array" ref="AE16">IF(COLUMNS($G16:AE16)&gt;$E16,"",IFERROR(INDEX('PROYECCIÓN'!17:17,15+6*(COLUMNS($G16:AE16)-1)),""))</f>
        <v/>
      </c>
      <c r="AF16" s="236">
        <f t="array" ref="AF16">IF(COLUMNS($G16:AF16)&gt;$E16,"",IFERROR(INDEX('PROYECCIÓN'!17:17,15+6*(COLUMNS($G16:AF16)-1)),""))</f>
        <v/>
      </c>
      <c r="AG16" s="236">
        <f t="array" ref="AG16">IF(COLUMNS($G16:AG16)&gt;$E16,"",IFERROR(INDEX('PROYECCIÓN'!17:17,15+6*(COLUMNS($G16:AG16)-1)),""))</f>
        <v/>
      </c>
      <c r="AH16" s="236">
        <f t="array" ref="AH16">IF(COLUMNS($G16:AH16)&gt;$E16,"",IFERROR(INDEX('PROYECCIÓN'!17:17,15+6*(COLUMNS($G16:AH16)-1)),""))</f>
        <v/>
      </c>
      <c r="AI16" s="236">
        <f t="array" ref="AI16">IF(COLUMNS($G16:AI16)&gt;$E16,"",IFERROR(INDEX('PROYECCIÓN'!17:17,15+6*(COLUMNS($G16:AI16)-1)),""))</f>
        <v/>
      </c>
      <c r="AJ16" s="236">
        <f t="array" ref="AJ16">IF(COLUMNS($G16:AJ16)&gt;$E16,"",IFERROR(INDEX('PROYECCIÓN'!17:17,15+6*(COLUMNS($G16:AJ16)-1)),""))</f>
        <v/>
      </c>
      <c r="AK16" s="236">
        <f t="array" ref="AK16">IF(COLUMNS($G16:AK16)&gt;$E16,"",IFERROR(INDEX('PROYECCIÓN'!17:17,15+6*(COLUMNS($G16:AK16)-1)),""))</f>
        <v/>
      </c>
      <c r="AL16" s="236">
        <f t="array" ref="AL16">IF(COLUMNS($G16:AL16)&gt;$E16,"",IFERROR(INDEX('PROYECCIÓN'!17:17,15+6*(COLUMNS($G16:AL16)-1)),""))</f>
        <v/>
      </c>
      <c r="AM16" s="236">
        <f t="array" ref="AM16">IF(COLUMNS($G16:AM16)&gt;$E16,"",IFERROR(INDEX('PROYECCIÓN'!17:17,15+6*(COLUMNS($G16:AM16)-1)),""))</f>
        <v/>
      </c>
      <c r="AN16" s="236">
        <f t="array" ref="AN16">IF(COLUMNS($G16:AN16)&gt;$E16,"",IFERROR(INDEX('PROYECCIÓN'!17:17,15+6*(COLUMNS($G16:AN16)-1)),""))</f>
        <v/>
      </c>
      <c r="AO16" s="236">
        <f t="array" ref="AO16">IF(COLUMNS($G16:AO16)&gt;$E16,"",IFERROR(INDEX('PROYECCIÓN'!17:17,15+6*(COLUMNS($G16:AO16)-1)),""))</f>
        <v/>
      </c>
      <c r="AP16" s="236">
        <f t="array" ref="AP16">IF(COLUMNS($G16:AP16)&gt;$E16,"",IFERROR(INDEX('PROYECCIÓN'!17:17,15+6*(COLUMNS($G16:AP16)-1)),""))</f>
        <v/>
      </c>
      <c r="AQ16" s="236" t="n"/>
      <c r="AR16" s="229" t="n"/>
      <c r="AS16" s="185" t="n"/>
    </row>
    <row r="17" ht="15" customHeight="1" s="506">
      <c r="B17" s="47">
        <f>'CARTERA TOTAL'!B17</f>
        <v/>
      </c>
      <c r="C17" s="229">
        <f>'PROYECCIÓN'!C18</f>
        <v/>
      </c>
      <c r="D17" s="53">
        <f>'PROYECCIÓN'!D18</f>
        <v/>
      </c>
      <c r="E17" s="56">
        <f>'PROYECCIÓN'!H18</f>
        <v/>
      </c>
      <c r="F17" s="56">
        <f>IF(COUNTIF($G17:$AP17,"VENCIDA")&gt;0,"VENCIDA",IF(COUNTIF($G17:$AP17,"POR VENCER")&gt;0,"POR VENCER",IF(COUNTIF($G17:$AP17,"AL DÍA")&gt;0,"AL DÍA",IF(COUNTIF($G17:$AP17,"PAGA")&gt;0,"PAGA","SIN ESTADO"))))</f>
        <v/>
      </c>
      <c r="G17" s="236">
        <f t="array" ref="G17">IF(COLUMNS($G17:G17)&gt;$E17,"",IFERROR(INDEX('PROYECCIÓN'!18:18,15+6*(COLUMNS($G17:G17)-1)),""))</f>
        <v/>
      </c>
      <c r="H17" s="236">
        <f t="array" ref="H17">IF(COLUMNS($G17:H17)&gt;$E17,"",IFERROR(INDEX('PROYECCIÓN'!18:18,15+6*(COLUMNS($G17:H17)-1)),""))</f>
        <v/>
      </c>
      <c r="I17" s="236">
        <f t="array" ref="I17">IF(COLUMNS($G17:I17)&gt;$E17,"",IFERROR(INDEX('PROYECCIÓN'!18:18,15+6*(COLUMNS($G17:I17)-1)),""))</f>
        <v/>
      </c>
      <c r="J17" s="236">
        <f t="array" ref="J17">IF(COLUMNS($G17:J17)&gt;$E17,"",IFERROR(INDEX('PROYECCIÓN'!18:18,15+6*(COLUMNS($G17:J17)-1)),""))</f>
        <v/>
      </c>
      <c r="K17" s="236">
        <f t="array" ref="K17">IF(COLUMNS($G17:K17)&gt;$E17,"",IFERROR(INDEX('PROYECCIÓN'!18:18,15+6*(COLUMNS($G17:K17)-1)),""))</f>
        <v/>
      </c>
      <c r="L17" s="236">
        <f t="array" ref="L17">IF(COLUMNS($G17:L17)&gt;$E17,"",IFERROR(INDEX('PROYECCIÓN'!18:18,15+6*(COLUMNS($G17:L17)-1)),""))</f>
        <v/>
      </c>
      <c r="M17" s="236">
        <f t="array" ref="M17">IF(COLUMNS($G17:M17)&gt;$E17,"",IFERROR(INDEX('PROYECCIÓN'!18:18,15+6*(COLUMNS($G17:M17)-1)),""))</f>
        <v/>
      </c>
      <c r="N17" s="236">
        <f t="array" ref="N17">IF(COLUMNS($G17:N17)&gt;$E17,"",IFERROR(INDEX('PROYECCIÓN'!18:18,15+6*(COLUMNS($G17:N17)-1)),""))</f>
        <v/>
      </c>
      <c r="O17" s="236">
        <f t="array" ref="O17">IF(COLUMNS($G17:O17)&gt;$E17,"",IFERROR(INDEX('PROYECCIÓN'!18:18,15+6*(COLUMNS($G17:O17)-1)),""))</f>
        <v/>
      </c>
      <c r="P17" s="236">
        <f t="array" ref="P17">IF(COLUMNS($G17:P17)&gt;$E17,"",IFERROR(INDEX('PROYECCIÓN'!18:18,15+6*(COLUMNS($G17:P17)-1)),""))</f>
        <v/>
      </c>
      <c r="Q17" s="236">
        <f t="array" ref="Q17">IF(COLUMNS($G17:Q17)&gt;$E17,"",IFERROR(INDEX('PROYECCIÓN'!18:18,15+6*(COLUMNS($G17:Q17)-1)),""))</f>
        <v/>
      </c>
      <c r="R17" s="236">
        <f t="array" ref="R17">IF(COLUMNS($G17:R17)&gt;$E17,"",IFERROR(INDEX('PROYECCIÓN'!18:18,15+6*(COLUMNS($G17:R17)-1)),""))</f>
        <v/>
      </c>
      <c r="S17" s="236">
        <f t="array" ref="S17">IF(COLUMNS($G17:S17)&gt;$E17,"",IFERROR(INDEX('PROYECCIÓN'!18:18,15+6*(COLUMNS($G17:S17)-1)),""))</f>
        <v/>
      </c>
      <c r="T17" s="236">
        <f t="array" ref="T17">IF(COLUMNS($G17:T17)&gt;$E17,"",IFERROR(INDEX('PROYECCIÓN'!18:18,15+6*(COLUMNS($G17:T17)-1)),""))</f>
        <v/>
      </c>
      <c r="U17" s="236">
        <f t="array" ref="U17">IF(COLUMNS($G17:U17)&gt;$E17,"",IFERROR(INDEX('PROYECCIÓN'!18:18,15+6*(COLUMNS($G17:U17)-1)),""))</f>
        <v/>
      </c>
      <c r="V17" s="236">
        <f t="array" ref="V17">IF(COLUMNS($G17:V17)&gt;$E17,"",IFERROR(INDEX('PROYECCIÓN'!18:18,15+6*(COLUMNS($G17:V17)-1)),""))</f>
        <v/>
      </c>
      <c r="W17" s="236">
        <f t="array" ref="W17">IF(COLUMNS($G17:W17)&gt;$E17,"",IFERROR(INDEX('PROYECCIÓN'!18:18,15+6*(COLUMNS($G17:W17)-1)),""))</f>
        <v/>
      </c>
      <c r="X17" s="236">
        <f t="array" ref="X17">IF(COLUMNS($G17:X17)&gt;$E17,"",IFERROR(INDEX('PROYECCIÓN'!18:18,15+6*(COLUMNS($G17:X17)-1)),""))</f>
        <v/>
      </c>
      <c r="Y17" s="236">
        <f t="array" ref="Y17">IF(COLUMNS($G17:Y17)&gt;$E17,"",IFERROR(INDEX('PROYECCIÓN'!18:18,15+6*(COLUMNS($G17:Y17)-1)),""))</f>
        <v/>
      </c>
      <c r="Z17" s="236">
        <f t="array" ref="Z17">IF(COLUMNS($G17:Z17)&gt;$E17,"",IFERROR(INDEX('PROYECCIÓN'!18:18,15+6*(COLUMNS($G17:Z17)-1)),""))</f>
        <v/>
      </c>
      <c r="AA17" s="236">
        <f t="array" ref="AA17">IF(COLUMNS($G17:AA17)&gt;$E17,"",IFERROR(INDEX('PROYECCIÓN'!18:18,15+6*(COLUMNS($G17:AA17)-1)),""))</f>
        <v/>
      </c>
      <c r="AB17" s="236">
        <f t="array" ref="AB17">IF(COLUMNS($G17:AB17)&gt;$E17,"",IFERROR(INDEX('PROYECCIÓN'!18:18,15+6*(COLUMNS($G17:AB17)-1)),""))</f>
        <v/>
      </c>
      <c r="AC17" s="236">
        <f t="array" ref="AC17">IF(COLUMNS($G17:AC17)&gt;$E17,"",IFERROR(INDEX('PROYECCIÓN'!18:18,15+6*(COLUMNS($G17:AC17)-1)),""))</f>
        <v/>
      </c>
      <c r="AD17" s="236">
        <f t="array" ref="AD17">IF(COLUMNS($G17:AD17)&gt;$E17,"",IFERROR(INDEX('PROYECCIÓN'!18:18,15+6*(COLUMNS($G17:AD17)-1)),""))</f>
        <v/>
      </c>
      <c r="AE17" s="236">
        <f t="array" ref="AE17">IF(COLUMNS($G17:AE17)&gt;$E17,"",IFERROR(INDEX('PROYECCIÓN'!18:18,15+6*(COLUMNS($G17:AE17)-1)),""))</f>
        <v/>
      </c>
      <c r="AF17" s="236">
        <f t="array" ref="AF17">IF(COLUMNS($G17:AF17)&gt;$E17,"",IFERROR(INDEX('PROYECCIÓN'!18:18,15+6*(COLUMNS($G17:AF17)-1)),""))</f>
        <v/>
      </c>
      <c r="AG17" s="236">
        <f t="array" ref="AG17">IF(COLUMNS($G17:AG17)&gt;$E17,"",IFERROR(INDEX('PROYECCIÓN'!18:18,15+6*(COLUMNS($G17:AG17)-1)),""))</f>
        <v/>
      </c>
      <c r="AH17" s="236">
        <f t="array" ref="AH17">IF(COLUMNS($G17:AH17)&gt;$E17,"",IFERROR(INDEX('PROYECCIÓN'!18:18,15+6*(COLUMNS($G17:AH17)-1)),""))</f>
        <v/>
      </c>
      <c r="AI17" s="236">
        <f t="array" ref="AI17">IF(COLUMNS($G17:AI17)&gt;$E17,"",IFERROR(INDEX('PROYECCIÓN'!18:18,15+6*(COLUMNS($G17:AI17)-1)),""))</f>
        <v/>
      </c>
      <c r="AJ17" s="236">
        <f t="array" ref="AJ17">IF(COLUMNS($G17:AJ17)&gt;$E17,"",IFERROR(INDEX('PROYECCIÓN'!18:18,15+6*(COLUMNS($G17:AJ17)-1)),""))</f>
        <v/>
      </c>
      <c r="AK17" s="236">
        <f t="array" ref="AK17">IF(COLUMNS($G17:AK17)&gt;$E17,"",IFERROR(INDEX('PROYECCIÓN'!18:18,15+6*(COLUMNS($G17:AK17)-1)),""))</f>
        <v/>
      </c>
      <c r="AL17" s="236">
        <f t="array" ref="AL17">IF(COLUMNS($G17:AL17)&gt;$E17,"",IFERROR(INDEX('PROYECCIÓN'!18:18,15+6*(COLUMNS($G17:AL17)-1)),""))</f>
        <v/>
      </c>
      <c r="AM17" s="236">
        <f t="array" ref="AM17">IF(COLUMNS($G17:AM17)&gt;$E17,"",IFERROR(INDEX('PROYECCIÓN'!18:18,15+6*(COLUMNS($G17:AM17)-1)),""))</f>
        <v/>
      </c>
      <c r="AN17" s="236">
        <f t="array" ref="AN17">IF(COLUMNS($G17:AN17)&gt;$E17,"",IFERROR(INDEX('PROYECCIÓN'!18:18,15+6*(COLUMNS($G17:AN17)-1)),""))</f>
        <v/>
      </c>
      <c r="AO17" s="236">
        <f t="array" ref="AO17">IF(COLUMNS($G17:AO17)&gt;$E17,"",IFERROR(INDEX('PROYECCIÓN'!18:18,15+6*(COLUMNS($G17:AO17)-1)),""))</f>
        <v/>
      </c>
      <c r="AP17" s="236">
        <f t="array" ref="AP17">IF(COLUMNS($G17:AP17)&gt;$E17,"",IFERROR(INDEX('PROYECCIÓN'!18:18,15+6*(COLUMNS($G17:AP17)-1)),""))</f>
        <v/>
      </c>
      <c r="AQ17" s="236" t="n"/>
      <c r="AR17" s="229" t="n"/>
      <c r="AS17" s="185" t="n"/>
    </row>
    <row r="18" ht="15" customHeight="1" s="506">
      <c r="B18" s="47">
        <f>'CARTERA TOTAL'!B18</f>
        <v/>
      </c>
      <c r="C18" s="229">
        <f>'PROYECCIÓN'!C19</f>
        <v/>
      </c>
      <c r="D18" s="53">
        <f>'PROYECCIÓN'!D19</f>
        <v/>
      </c>
      <c r="E18" s="56">
        <f>'PROYECCIÓN'!H19</f>
        <v/>
      </c>
      <c r="F18" s="56">
        <f>IF(COUNTIF($G18:$AP18,"VENCIDA")&gt;0,"VENCIDA",IF(COUNTIF($G18:$AP18,"POR VENCER")&gt;0,"POR VENCER",IF(COUNTIF($G18:$AP18,"AL DÍA")&gt;0,"AL DÍA",IF(COUNTIF($G18:$AP18,"PAGA")&gt;0,"PAGA","SIN ESTADO"))))</f>
        <v/>
      </c>
      <c r="G18" s="236">
        <f t="array" ref="G18">IF(COLUMNS($G18:G18)&gt;$E18,"",IFERROR(INDEX('PROYECCIÓN'!19:19,15+6*(COLUMNS($G18:G18)-1)),""))</f>
        <v/>
      </c>
      <c r="H18" s="236">
        <f t="array" ref="H18">IF(COLUMNS($G18:H18)&gt;$E18,"",IFERROR(INDEX('PROYECCIÓN'!19:19,15+6*(COLUMNS($G18:H18)-1)),""))</f>
        <v/>
      </c>
      <c r="I18" s="236">
        <f t="array" ref="I18">IF(COLUMNS($G18:I18)&gt;$E18,"",IFERROR(INDEX('PROYECCIÓN'!19:19,15+6*(COLUMNS($G18:I18)-1)),""))</f>
        <v/>
      </c>
      <c r="J18" s="236">
        <f t="array" ref="J18">IF(COLUMNS($G18:J18)&gt;$E18,"",IFERROR(INDEX('PROYECCIÓN'!19:19,15+6*(COLUMNS($G18:J18)-1)),""))</f>
        <v/>
      </c>
      <c r="K18" s="236">
        <f t="array" ref="K18">IF(COLUMNS($G18:K18)&gt;$E18,"",IFERROR(INDEX('PROYECCIÓN'!19:19,15+6*(COLUMNS($G18:K18)-1)),""))</f>
        <v/>
      </c>
      <c r="L18" s="236">
        <f t="array" ref="L18">IF(COLUMNS($G18:L18)&gt;$E18,"",IFERROR(INDEX('PROYECCIÓN'!19:19,15+6*(COLUMNS($G18:L18)-1)),""))</f>
        <v/>
      </c>
      <c r="M18" s="236">
        <f t="array" ref="M18">IF(COLUMNS($G18:M18)&gt;$E18,"",IFERROR(INDEX('PROYECCIÓN'!19:19,15+6*(COLUMNS($G18:M18)-1)),""))</f>
        <v/>
      </c>
      <c r="N18" s="236">
        <f t="array" ref="N18">IF(COLUMNS($G18:N18)&gt;$E18,"",IFERROR(INDEX('PROYECCIÓN'!19:19,15+6*(COLUMNS($G18:N18)-1)),""))</f>
        <v/>
      </c>
      <c r="O18" s="236">
        <f t="array" ref="O18">IF(COLUMNS($G18:O18)&gt;$E18,"",IFERROR(INDEX('PROYECCIÓN'!19:19,15+6*(COLUMNS($G18:O18)-1)),""))</f>
        <v/>
      </c>
      <c r="P18" s="236">
        <f t="array" ref="P18">IF(COLUMNS($G18:P18)&gt;$E18,"",IFERROR(INDEX('PROYECCIÓN'!19:19,15+6*(COLUMNS($G18:P18)-1)),""))</f>
        <v/>
      </c>
      <c r="Q18" s="236">
        <f t="array" ref="Q18">IF(COLUMNS($G18:Q18)&gt;$E18,"",IFERROR(INDEX('PROYECCIÓN'!19:19,15+6*(COLUMNS($G18:Q18)-1)),""))</f>
        <v/>
      </c>
      <c r="R18" s="236">
        <f t="array" ref="R18">IF(COLUMNS($G18:R18)&gt;$E18,"",IFERROR(INDEX('PROYECCIÓN'!19:19,15+6*(COLUMNS($G18:R18)-1)),""))</f>
        <v/>
      </c>
      <c r="S18" s="236">
        <f t="array" ref="S18">IF(COLUMNS($G18:S18)&gt;$E18,"",IFERROR(INDEX('PROYECCIÓN'!19:19,15+6*(COLUMNS($G18:S18)-1)),""))</f>
        <v/>
      </c>
      <c r="T18" s="236">
        <f t="array" ref="T18">IF(COLUMNS($G18:T18)&gt;$E18,"",IFERROR(INDEX('PROYECCIÓN'!19:19,15+6*(COLUMNS($G18:T18)-1)),""))</f>
        <v/>
      </c>
      <c r="U18" s="236">
        <f t="array" ref="U18">IF(COLUMNS($G18:U18)&gt;$E18,"",IFERROR(INDEX('PROYECCIÓN'!19:19,15+6*(COLUMNS($G18:U18)-1)),""))</f>
        <v/>
      </c>
      <c r="V18" s="236">
        <f t="array" ref="V18">IF(COLUMNS($G18:V18)&gt;$E18,"",IFERROR(INDEX('PROYECCIÓN'!19:19,15+6*(COLUMNS($G18:V18)-1)),""))</f>
        <v/>
      </c>
      <c r="W18" s="236">
        <f t="array" ref="W18">IF(COLUMNS($G18:W18)&gt;$E18,"",IFERROR(INDEX('PROYECCIÓN'!19:19,15+6*(COLUMNS($G18:W18)-1)),""))</f>
        <v/>
      </c>
      <c r="X18" s="236">
        <f t="array" ref="X18">IF(COLUMNS($G18:X18)&gt;$E18,"",IFERROR(INDEX('PROYECCIÓN'!19:19,15+6*(COLUMNS($G18:X18)-1)),""))</f>
        <v/>
      </c>
      <c r="Y18" s="236">
        <f t="array" ref="Y18">IF(COLUMNS($G18:Y18)&gt;$E18,"",IFERROR(INDEX('PROYECCIÓN'!19:19,15+6*(COLUMNS($G18:Y18)-1)),""))</f>
        <v/>
      </c>
      <c r="Z18" s="236">
        <f t="array" ref="Z18">IF(COLUMNS($G18:Z18)&gt;$E18,"",IFERROR(INDEX('PROYECCIÓN'!19:19,15+6*(COLUMNS($G18:Z18)-1)),""))</f>
        <v/>
      </c>
      <c r="AA18" s="236">
        <f t="array" ref="AA18">IF(COLUMNS($G18:AA18)&gt;$E18,"",IFERROR(INDEX('PROYECCIÓN'!19:19,15+6*(COLUMNS($G18:AA18)-1)),""))</f>
        <v/>
      </c>
      <c r="AB18" s="236">
        <f t="array" ref="AB18">IF(COLUMNS($G18:AB18)&gt;$E18,"",IFERROR(INDEX('PROYECCIÓN'!19:19,15+6*(COLUMNS($G18:AB18)-1)),""))</f>
        <v/>
      </c>
      <c r="AC18" s="236">
        <f t="array" ref="AC18">IF(COLUMNS($G18:AC18)&gt;$E18,"",IFERROR(INDEX('PROYECCIÓN'!19:19,15+6*(COLUMNS($G18:AC18)-1)),""))</f>
        <v/>
      </c>
      <c r="AD18" s="236">
        <f t="array" ref="AD18">IF(COLUMNS($G18:AD18)&gt;$E18,"",IFERROR(INDEX('PROYECCIÓN'!19:19,15+6*(COLUMNS($G18:AD18)-1)),""))</f>
        <v/>
      </c>
      <c r="AE18" s="236">
        <f t="array" ref="AE18">IF(COLUMNS($G18:AE18)&gt;$E18,"",IFERROR(INDEX('PROYECCIÓN'!19:19,15+6*(COLUMNS($G18:AE18)-1)),""))</f>
        <v/>
      </c>
      <c r="AF18" s="236">
        <f t="array" ref="AF18">IF(COLUMNS($G18:AF18)&gt;$E18,"",IFERROR(INDEX('PROYECCIÓN'!19:19,15+6*(COLUMNS($G18:AF18)-1)),""))</f>
        <v/>
      </c>
      <c r="AG18" s="236">
        <f t="array" ref="AG18">IF(COLUMNS($G18:AG18)&gt;$E18,"",IFERROR(INDEX('PROYECCIÓN'!19:19,15+6*(COLUMNS($G18:AG18)-1)),""))</f>
        <v/>
      </c>
      <c r="AH18" s="236">
        <f t="array" ref="AH18">IF(COLUMNS($G18:AH18)&gt;$E18,"",IFERROR(INDEX('PROYECCIÓN'!19:19,15+6*(COLUMNS($G18:AH18)-1)),""))</f>
        <v/>
      </c>
      <c r="AI18" s="236">
        <f t="array" ref="AI18">IF(COLUMNS($G18:AI18)&gt;$E18,"",IFERROR(INDEX('PROYECCIÓN'!19:19,15+6*(COLUMNS($G18:AI18)-1)),""))</f>
        <v/>
      </c>
      <c r="AJ18" s="236">
        <f t="array" ref="AJ18">IF(COLUMNS($G18:AJ18)&gt;$E18,"",IFERROR(INDEX('PROYECCIÓN'!19:19,15+6*(COLUMNS($G18:AJ18)-1)),""))</f>
        <v/>
      </c>
      <c r="AK18" s="236">
        <f t="array" ref="AK18">IF(COLUMNS($G18:AK18)&gt;$E18,"",IFERROR(INDEX('PROYECCIÓN'!19:19,15+6*(COLUMNS($G18:AK18)-1)),""))</f>
        <v/>
      </c>
      <c r="AL18" s="236">
        <f t="array" ref="AL18">IF(COLUMNS($G18:AL18)&gt;$E18,"",IFERROR(INDEX('PROYECCIÓN'!19:19,15+6*(COLUMNS($G18:AL18)-1)),""))</f>
        <v/>
      </c>
      <c r="AM18" s="236">
        <f t="array" ref="AM18">IF(COLUMNS($G18:AM18)&gt;$E18,"",IFERROR(INDEX('PROYECCIÓN'!19:19,15+6*(COLUMNS($G18:AM18)-1)),""))</f>
        <v/>
      </c>
      <c r="AN18" s="236">
        <f t="array" ref="AN18">IF(COLUMNS($G18:AN18)&gt;$E18,"",IFERROR(INDEX('PROYECCIÓN'!19:19,15+6*(COLUMNS($G18:AN18)-1)),""))</f>
        <v/>
      </c>
      <c r="AO18" s="236">
        <f t="array" ref="AO18">IF(COLUMNS($G18:AO18)&gt;$E18,"",IFERROR(INDEX('PROYECCIÓN'!19:19,15+6*(COLUMNS($G18:AO18)-1)),""))</f>
        <v/>
      </c>
      <c r="AP18" s="236">
        <f t="array" ref="AP18">IF(COLUMNS($G18:AP18)&gt;$E18,"",IFERROR(INDEX('PROYECCIÓN'!19:19,15+6*(COLUMNS($G18:AP18)-1)),""))</f>
        <v/>
      </c>
      <c r="AQ18" s="236" t="n"/>
      <c r="AR18" s="229" t="n"/>
      <c r="AS18" s="185" t="n"/>
    </row>
    <row r="19" ht="15" customHeight="1" s="506">
      <c r="B19" s="47">
        <f>'CARTERA TOTAL'!B19</f>
        <v/>
      </c>
      <c r="C19" s="229">
        <f>'PROYECCIÓN'!C20</f>
        <v/>
      </c>
      <c r="D19" s="53">
        <f>'PROYECCIÓN'!D20</f>
        <v/>
      </c>
      <c r="E19" s="56">
        <f>'PROYECCIÓN'!H20</f>
        <v/>
      </c>
      <c r="F19" s="56">
        <f>IF(COUNTIF($G19:$AP19,"VENCIDA")&gt;0,"VENCIDA",IF(COUNTIF($G19:$AP19,"POR VENCER")&gt;0,"POR VENCER",IF(COUNTIF($G19:$AP19,"AL DÍA")&gt;0,"AL DÍA",IF(COUNTIF($G19:$AP19,"PAGA")&gt;0,"PAGA","SIN ESTADO"))))</f>
        <v/>
      </c>
      <c r="G19" s="236">
        <f t="array" ref="G19">IF(COLUMNS($G19:G19)&gt;$E19,"",IFERROR(INDEX('PROYECCIÓN'!20:20,15+6*(COLUMNS($G19:G19)-1)),""))</f>
        <v/>
      </c>
      <c r="H19" s="236">
        <f t="array" ref="H19">IF(COLUMNS($G19:H19)&gt;$E19,"",IFERROR(INDEX('PROYECCIÓN'!20:20,15+6*(COLUMNS($G19:H19)-1)),""))</f>
        <v/>
      </c>
      <c r="I19" s="236">
        <f t="array" ref="I19">IF(COLUMNS($G19:I19)&gt;$E19,"",IFERROR(INDEX('PROYECCIÓN'!20:20,15+6*(COLUMNS($G19:I19)-1)),""))</f>
        <v/>
      </c>
      <c r="J19" s="236">
        <f t="array" ref="J19">IF(COLUMNS($G19:J19)&gt;$E19,"",IFERROR(INDEX('PROYECCIÓN'!20:20,15+6*(COLUMNS($G19:J19)-1)),""))</f>
        <v/>
      </c>
      <c r="K19" s="236">
        <f t="array" ref="K19">IF(COLUMNS($G19:K19)&gt;$E19,"",IFERROR(INDEX('PROYECCIÓN'!20:20,15+6*(COLUMNS($G19:K19)-1)),""))</f>
        <v/>
      </c>
      <c r="L19" s="236">
        <f t="array" ref="L19">IF(COLUMNS($G19:L19)&gt;$E19,"",IFERROR(INDEX('PROYECCIÓN'!20:20,15+6*(COLUMNS($G19:L19)-1)),""))</f>
        <v/>
      </c>
      <c r="M19" s="236">
        <f t="array" ref="M19">IF(COLUMNS($G19:M19)&gt;$E19,"",IFERROR(INDEX('PROYECCIÓN'!20:20,15+6*(COLUMNS($G19:M19)-1)),""))</f>
        <v/>
      </c>
      <c r="N19" s="236">
        <f t="array" ref="N19">IF(COLUMNS($G19:N19)&gt;$E19,"",IFERROR(INDEX('PROYECCIÓN'!20:20,15+6*(COLUMNS($G19:N19)-1)),""))</f>
        <v/>
      </c>
      <c r="O19" s="236">
        <f t="array" ref="O19">IF(COLUMNS($G19:O19)&gt;$E19,"",IFERROR(INDEX('PROYECCIÓN'!20:20,15+6*(COLUMNS($G19:O19)-1)),""))</f>
        <v/>
      </c>
      <c r="P19" s="236">
        <f t="array" ref="P19">IF(COLUMNS($G19:P19)&gt;$E19,"",IFERROR(INDEX('PROYECCIÓN'!20:20,15+6*(COLUMNS($G19:P19)-1)),""))</f>
        <v/>
      </c>
      <c r="Q19" s="236">
        <f t="array" ref="Q19">IF(COLUMNS($G19:Q19)&gt;$E19,"",IFERROR(INDEX('PROYECCIÓN'!20:20,15+6*(COLUMNS($G19:Q19)-1)),""))</f>
        <v/>
      </c>
      <c r="R19" s="236">
        <f t="array" ref="R19">IF(COLUMNS($G19:R19)&gt;$E19,"",IFERROR(INDEX('PROYECCIÓN'!20:20,15+6*(COLUMNS($G19:R19)-1)),""))</f>
        <v/>
      </c>
      <c r="S19" s="236">
        <f t="array" ref="S19">IF(COLUMNS($G19:S19)&gt;$E19,"",IFERROR(INDEX('PROYECCIÓN'!20:20,15+6*(COLUMNS($G19:S19)-1)),""))</f>
        <v/>
      </c>
      <c r="T19" s="236">
        <f t="array" ref="T19">IF(COLUMNS($G19:T19)&gt;$E19,"",IFERROR(INDEX('PROYECCIÓN'!20:20,15+6*(COLUMNS($G19:T19)-1)),""))</f>
        <v/>
      </c>
      <c r="U19" s="236">
        <f t="array" ref="U19">IF(COLUMNS($G19:U19)&gt;$E19,"",IFERROR(INDEX('PROYECCIÓN'!20:20,15+6*(COLUMNS($G19:U19)-1)),""))</f>
        <v/>
      </c>
      <c r="V19" s="236">
        <f t="array" ref="V19">IF(COLUMNS($G19:V19)&gt;$E19,"",IFERROR(INDEX('PROYECCIÓN'!20:20,15+6*(COLUMNS($G19:V19)-1)),""))</f>
        <v/>
      </c>
      <c r="W19" s="236">
        <f t="array" ref="W19">IF(COLUMNS($G19:W19)&gt;$E19,"",IFERROR(INDEX('PROYECCIÓN'!20:20,15+6*(COLUMNS($G19:W19)-1)),""))</f>
        <v/>
      </c>
      <c r="X19" s="236">
        <f t="array" ref="X19">IF(COLUMNS($G19:X19)&gt;$E19,"",IFERROR(INDEX('PROYECCIÓN'!20:20,15+6*(COLUMNS($G19:X19)-1)),""))</f>
        <v/>
      </c>
      <c r="Y19" s="236">
        <f t="array" ref="Y19">IF(COLUMNS($G19:Y19)&gt;$E19,"",IFERROR(INDEX('PROYECCIÓN'!20:20,15+6*(COLUMNS($G19:Y19)-1)),""))</f>
        <v/>
      </c>
      <c r="Z19" s="236">
        <f t="array" ref="Z19">IF(COLUMNS($G19:Z19)&gt;$E19,"",IFERROR(INDEX('PROYECCIÓN'!20:20,15+6*(COLUMNS($G19:Z19)-1)),""))</f>
        <v/>
      </c>
      <c r="AA19" s="236">
        <f t="array" ref="AA19">IF(COLUMNS($G19:AA19)&gt;$E19,"",IFERROR(INDEX('PROYECCIÓN'!20:20,15+6*(COLUMNS($G19:AA19)-1)),""))</f>
        <v/>
      </c>
      <c r="AB19" s="236">
        <f t="array" ref="AB19">IF(COLUMNS($G19:AB19)&gt;$E19,"",IFERROR(INDEX('PROYECCIÓN'!20:20,15+6*(COLUMNS($G19:AB19)-1)),""))</f>
        <v/>
      </c>
      <c r="AC19" s="236">
        <f t="array" ref="AC19">IF(COLUMNS($G19:AC19)&gt;$E19,"",IFERROR(INDEX('PROYECCIÓN'!20:20,15+6*(COLUMNS($G19:AC19)-1)),""))</f>
        <v/>
      </c>
      <c r="AD19" s="236">
        <f t="array" ref="AD19">IF(COLUMNS($G19:AD19)&gt;$E19,"",IFERROR(INDEX('PROYECCIÓN'!20:20,15+6*(COLUMNS($G19:AD19)-1)),""))</f>
        <v/>
      </c>
      <c r="AE19" s="236">
        <f t="array" ref="AE19">IF(COLUMNS($G19:AE19)&gt;$E19,"",IFERROR(INDEX('PROYECCIÓN'!20:20,15+6*(COLUMNS($G19:AE19)-1)),""))</f>
        <v/>
      </c>
      <c r="AF19" s="236">
        <f t="array" ref="AF19">IF(COLUMNS($G19:AF19)&gt;$E19,"",IFERROR(INDEX('PROYECCIÓN'!20:20,15+6*(COLUMNS($G19:AF19)-1)),""))</f>
        <v/>
      </c>
      <c r="AG19" s="236">
        <f t="array" ref="AG19">IF(COLUMNS($G19:AG19)&gt;$E19,"",IFERROR(INDEX('PROYECCIÓN'!20:20,15+6*(COLUMNS($G19:AG19)-1)),""))</f>
        <v/>
      </c>
      <c r="AH19" s="236">
        <f t="array" ref="AH19">IF(COLUMNS($G19:AH19)&gt;$E19,"",IFERROR(INDEX('PROYECCIÓN'!20:20,15+6*(COLUMNS($G19:AH19)-1)),""))</f>
        <v/>
      </c>
      <c r="AI19" s="236">
        <f t="array" ref="AI19">IF(COLUMNS($G19:AI19)&gt;$E19,"",IFERROR(INDEX('PROYECCIÓN'!20:20,15+6*(COLUMNS($G19:AI19)-1)),""))</f>
        <v/>
      </c>
      <c r="AJ19" s="236">
        <f t="array" ref="AJ19">IF(COLUMNS($G19:AJ19)&gt;$E19,"",IFERROR(INDEX('PROYECCIÓN'!20:20,15+6*(COLUMNS($G19:AJ19)-1)),""))</f>
        <v/>
      </c>
      <c r="AK19" s="236">
        <f t="array" ref="AK19">IF(COLUMNS($G19:AK19)&gt;$E19,"",IFERROR(INDEX('PROYECCIÓN'!20:20,15+6*(COLUMNS($G19:AK19)-1)),""))</f>
        <v/>
      </c>
      <c r="AL19" s="236">
        <f t="array" ref="AL19">IF(COLUMNS($G19:AL19)&gt;$E19,"",IFERROR(INDEX('PROYECCIÓN'!20:20,15+6*(COLUMNS($G19:AL19)-1)),""))</f>
        <v/>
      </c>
      <c r="AM19" s="236">
        <f t="array" ref="AM19">IF(COLUMNS($G19:AM19)&gt;$E19,"",IFERROR(INDEX('PROYECCIÓN'!20:20,15+6*(COLUMNS($G19:AM19)-1)),""))</f>
        <v/>
      </c>
      <c r="AN19" s="236">
        <f t="array" ref="AN19">IF(COLUMNS($G19:AN19)&gt;$E19,"",IFERROR(INDEX('PROYECCIÓN'!20:20,15+6*(COLUMNS($G19:AN19)-1)),""))</f>
        <v/>
      </c>
      <c r="AO19" s="236">
        <f t="array" ref="AO19">IF(COLUMNS($G19:AO19)&gt;$E19,"",IFERROR(INDEX('PROYECCIÓN'!20:20,15+6*(COLUMNS($G19:AO19)-1)),""))</f>
        <v/>
      </c>
      <c r="AP19" s="236">
        <f t="array" ref="AP19">IF(COLUMNS($G19:AP19)&gt;$E19,"",IFERROR(INDEX('PROYECCIÓN'!20:20,15+6*(COLUMNS($G19:AP19)-1)),""))</f>
        <v/>
      </c>
      <c r="AQ19" s="236" t="n"/>
      <c r="AR19" s="229" t="n"/>
      <c r="AS19" s="185" t="n"/>
    </row>
    <row r="20" ht="15" customHeight="1" s="506">
      <c r="B20" s="47">
        <f>'CARTERA TOTAL'!B20</f>
        <v/>
      </c>
      <c r="C20" s="229">
        <f>'PROYECCIÓN'!C21</f>
        <v/>
      </c>
      <c r="D20" s="53">
        <f>'PROYECCIÓN'!D21</f>
        <v/>
      </c>
      <c r="E20" s="56">
        <f>'PROYECCIÓN'!H21</f>
        <v/>
      </c>
      <c r="F20" s="56">
        <f>IF(COUNTIF($G20:$AP20,"VENCIDA")&gt;0,"VENCIDA",IF(COUNTIF($G20:$AP20,"POR VENCER")&gt;0,"POR VENCER",IF(COUNTIF($G20:$AP20,"AL DÍA")&gt;0,"AL DÍA",IF(COUNTIF($G20:$AP20,"PAGA")&gt;0,"PAGA","SIN ESTADO"))))</f>
        <v/>
      </c>
      <c r="G20" s="236">
        <f t="array" ref="G20">IF(COLUMNS($G20:G20)&gt;$E20,"",IFERROR(INDEX('PROYECCIÓN'!21:21,15+6*(COLUMNS($G20:G20)-1)),""))</f>
        <v/>
      </c>
      <c r="H20" s="236">
        <f t="array" ref="H20">IF(COLUMNS($G20:H20)&gt;$E20,"",IFERROR(INDEX('PROYECCIÓN'!21:21,15+6*(COLUMNS($G20:H20)-1)),""))</f>
        <v/>
      </c>
      <c r="I20" s="236">
        <f t="array" ref="I20">IF(COLUMNS($G20:I20)&gt;$E20,"",IFERROR(INDEX('PROYECCIÓN'!21:21,15+6*(COLUMNS($G20:I20)-1)),""))</f>
        <v/>
      </c>
      <c r="J20" s="236">
        <f t="array" ref="J20">IF(COLUMNS($G20:J20)&gt;$E20,"",IFERROR(INDEX('PROYECCIÓN'!21:21,15+6*(COLUMNS($G20:J20)-1)),""))</f>
        <v/>
      </c>
      <c r="K20" s="236">
        <f t="array" ref="K20">IF(COLUMNS($G20:K20)&gt;$E20,"",IFERROR(INDEX('PROYECCIÓN'!21:21,15+6*(COLUMNS($G20:K20)-1)),""))</f>
        <v/>
      </c>
      <c r="L20" s="236">
        <f t="array" ref="L20">IF(COLUMNS($G20:L20)&gt;$E20,"",IFERROR(INDEX('PROYECCIÓN'!21:21,15+6*(COLUMNS($G20:L20)-1)),""))</f>
        <v/>
      </c>
      <c r="M20" s="236">
        <f t="array" ref="M20">IF(COLUMNS($G20:M20)&gt;$E20,"",IFERROR(INDEX('PROYECCIÓN'!21:21,15+6*(COLUMNS($G20:M20)-1)),""))</f>
        <v/>
      </c>
      <c r="N20" s="236">
        <f t="array" ref="N20">IF(COLUMNS($G20:N20)&gt;$E20,"",IFERROR(INDEX('PROYECCIÓN'!21:21,15+6*(COLUMNS($G20:N20)-1)),""))</f>
        <v/>
      </c>
      <c r="O20" s="236">
        <f t="array" ref="O20">IF(COLUMNS($G20:O20)&gt;$E20,"",IFERROR(INDEX('PROYECCIÓN'!21:21,15+6*(COLUMNS($G20:O20)-1)),""))</f>
        <v/>
      </c>
      <c r="P20" s="236">
        <f t="array" ref="P20">IF(COLUMNS($G20:P20)&gt;$E20,"",IFERROR(INDEX('PROYECCIÓN'!21:21,15+6*(COLUMNS($G20:P20)-1)),""))</f>
        <v/>
      </c>
      <c r="Q20" s="236">
        <f t="array" ref="Q20">IF(COLUMNS($G20:Q20)&gt;$E20,"",IFERROR(INDEX('PROYECCIÓN'!21:21,15+6*(COLUMNS($G20:Q20)-1)),""))</f>
        <v/>
      </c>
      <c r="R20" s="236">
        <f t="array" ref="R20">IF(COLUMNS($G20:R20)&gt;$E20,"",IFERROR(INDEX('PROYECCIÓN'!21:21,15+6*(COLUMNS($G20:R20)-1)),""))</f>
        <v/>
      </c>
      <c r="S20" s="236">
        <f t="array" ref="S20">IF(COLUMNS($G20:S20)&gt;$E20,"",IFERROR(INDEX('PROYECCIÓN'!21:21,15+6*(COLUMNS($G20:S20)-1)),""))</f>
        <v/>
      </c>
      <c r="T20" s="236">
        <f t="array" ref="T20">IF(COLUMNS($G20:T20)&gt;$E20,"",IFERROR(INDEX('PROYECCIÓN'!21:21,15+6*(COLUMNS($G20:T20)-1)),""))</f>
        <v/>
      </c>
      <c r="U20" s="236">
        <f t="array" ref="U20">IF(COLUMNS($G20:U20)&gt;$E20,"",IFERROR(INDEX('PROYECCIÓN'!21:21,15+6*(COLUMNS($G20:U20)-1)),""))</f>
        <v/>
      </c>
      <c r="V20" s="236">
        <f t="array" ref="V20">IF(COLUMNS($G20:V20)&gt;$E20,"",IFERROR(INDEX('PROYECCIÓN'!21:21,15+6*(COLUMNS($G20:V20)-1)),""))</f>
        <v/>
      </c>
      <c r="W20" s="236">
        <f t="array" ref="W20">IF(COLUMNS($G20:W20)&gt;$E20,"",IFERROR(INDEX('PROYECCIÓN'!21:21,15+6*(COLUMNS($G20:W20)-1)),""))</f>
        <v/>
      </c>
      <c r="X20" s="236">
        <f t="array" ref="X20">IF(COLUMNS($G20:X20)&gt;$E20,"",IFERROR(INDEX('PROYECCIÓN'!21:21,15+6*(COLUMNS($G20:X20)-1)),""))</f>
        <v/>
      </c>
      <c r="Y20" s="236">
        <f t="array" ref="Y20">IF(COLUMNS($G20:Y20)&gt;$E20,"",IFERROR(INDEX('PROYECCIÓN'!21:21,15+6*(COLUMNS($G20:Y20)-1)),""))</f>
        <v/>
      </c>
      <c r="Z20" s="236">
        <f t="array" ref="Z20">IF(COLUMNS($G20:Z20)&gt;$E20,"",IFERROR(INDEX('PROYECCIÓN'!21:21,15+6*(COLUMNS($G20:Z20)-1)),""))</f>
        <v/>
      </c>
      <c r="AA20" s="236">
        <f t="array" ref="AA20">IF(COLUMNS($G20:AA20)&gt;$E20,"",IFERROR(INDEX('PROYECCIÓN'!21:21,15+6*(COLUMNS($G20:AA20)-1)),""))</f>
        <v/>
      </c>
      <c r="AB20" s="236">
        <f t="array" ref="AB20">IF(COLUMNS($G20:AB20)&gt;$E20,"",IFERROR(INDEX('PROYECCIÓN'!21:21,15+6*(COLUMNS($G20:AB20)-1)),""))</f>
        <v/>
      </c>
      <c r="AC20" s="236">
        <f t="array" ref="AC20">IF(COLUMNS($G20:AC20)&gt;$E20,"",IFERROR(INDEX('PROYECCIÓN'!21:21,15+6*(COLUMNS($G20:AC20)-1)),""))</f>
        <v/>
      </c>
      <c r="AD20" s="236">
        <f t="array" ref="AD20">IF(COLUMNS($G20:AD20)&gt;$E20,"",IFERROR(INDEX('PROYECCIÓN'!21:21,15+6*(COLUMNS($G20:AD20)-1)),""))</f>
        <v/>
      </c>
      <c r="AE20" s="236">
        <f t="array" ref="AE20">IF(COLUMNS($G20:AE20)&gt;$E20,"",IFERROR(INDEX('PROYECCIÓN'!21:21,15+6*(COLUMNS($G20:AE20)-1)),""))</f>
        <v/>
      </c>
      <c r="AF20" s="236">
        <f t="array" ref="AF20">IF(COLUMNS($G20:AF20)&gt;$E20,"",IFERROR(INDEX('PROYECCIÓN'!21:21,15+6*(COLUMNS($G20:AF20)-1)),""))</f>
        <v/>
      </c>
      <c r="AG20" s="236">
        <f t="array" ref="AG20">IF(COLUMNS($G20:AG20)&gt;$E20,"",IFERROR(INDEX('PROYECCIÓN'!21:21,15+6*(COLUMNS($G20:AG20)-1)),""))</f>
        <v/>
      </c>
      <c r="AH20" s="236">
        <f t="array" ref="AH20">IF(COLUMNS($G20:AH20)&gt;$E20,"",IFERROR(INDEX('PROYECCIÓN'!21:21,15+6*(COLUMNS($G20:AH20)-1)),""))</f>
        <v/>
      </c>
      <c r="AI20" s="236">
        <f t="array" ref="AI20">IF(COLUMNS($G20:AI20)&gt;$E20,"",IFERROR(INDEX('PROYECCIÓN'!21:21,15+6*(COLUMNS($G20:AI20)-1)),""))</f>
        <v/>
      </c>
      <c r="AJ20" s="236">
        <f t="array" ref="AJ20">IF(COLUMNS($G20:AJ20)&gt;$E20,"",IFERROR(INDEX('PROYECCIÓN'!21:21,15+6*(COLUMNS($G20:AJ20)-1)),""))</f>
        <v/>
      </c>
      <c r="AK20" s="236">
        <f t="array" ref="AK20">IF(COLUMNS($G20:AK20)&gt;$E20,"",IFERROR(INDEX('PROYECCIÓN'!21:21,15+6*(COLUMNS($G20:AK20)-1)),""))</f>
        <v/>
      </c>
      <c r="AL20" s="236">
        <f t="array" ref="AL20">IF(COLUMNS($G20:AL20)&gt;$E20,"",IFERROR(INDEX('PROYECCIÓN'!21:21,15+6*(COLUMNS($G20:AL20)-1)),""))</f>
        <v/>
      </c>
      <c r="AM20" s="236">
        <f t="array" ref="AM20">IF(COLUMNS($G20:AM20)&gt;$E20,"",IFERROR(INDEX('PROYECCIÓN'!21:21,15+6*(COLUMNS($G20:AM20)-1)),""))</f>
        <v/>
      </c>
      <c r="AN20" s="236">
        <f t="array" ref="AN20">IF(COLUMNS($G20:AN20)&gt;$E20,"",IFERROR(INDEX('PROYECCIÓN'!21:21,15+6*(COLUMNS($G20:AN20)-1)),""))</f>
        <v/>
      </c>
      <c r="AO20" s="236">
        <f t="array" ref="AO20">IF(COLUMNS($G20:AO20)&gt;$E20,"",IFERROR(INDEX('PROYECCIÓN'!21:21,15+6*(COLUMNS($G20:AO20)-1)),""))</f>
        <v/>
      </c>
      <c r="AP20" s="236">
        <f t="array" ref="AP20">IF(COLUMNS($G20:AP20)&gt;$E20,"",IFERROR(INDEX('PROYECCIÓN'!21:21,15+6*(COLUMNS($G20:AP20)-1)),""))</f>
        <v/>
      </c>
      <c r="AQ20" s="236" t="n"/>
      <c r="AR20" s="229" t="n"/>
      <c r="AS20" s="185" t="n"/>
    </row>
    <row r="21" ht="15" customHeight="1" s="506">
      <c r="B21" s="47">
        <f>'CARTERA TOTAL'!B21</f>
        <v/>
      </c>
      <c r="C21" s="229">
        <f>'PROYECCIÓN'!C22</f>
        <v/>
      </c>
      <c r="D21" s="53">
        <f>'PROYECCIÓN'!D22</f>
        <v/>
      </c>
      <c r="E21" s="56">
        <f>'PROYECCIÓN'!H22</f>
        <v/>
      </c>
      <c r="F21" s="56">
        <f>IF(COUNTIF($G21:$AP21,"VENCIDA")&gt;0,"VENCIDA",IF(COUNTIF($G21:$AP21,"POR VENCER")&gt;0,"POR VENCER",IF(COUNTIF($G21:$AP21,"AL DÍA")&gt;0,"AL DÍA",IF(COUNTIF($G21:$AP21,"PAGA")&gt;0,"PAGA","SIN ESTADO"))))</f>
        <v/>
      </c>
      <c r="G21" s="236">
        <f t="array" ref="G21">IF(COLUMNS($G21:G21)&gt;$E21,"",IFERROR(INDEX('PROYECCIÓN'!22:22,15+6*(COLUMNS($G21:G21)-1)),""))</f>
        <v/>
      </c>
      <c r="H21" s="236">
        <f t="array" ref="H21">IF(COLUMNS($G21:H21)&gt;$E21,"",IFERROR(INDEX('PROYECCIÓN'!22:22,15+6*(COLUMNS($G21:H21)-1)),""))</f>
        <v/>
      </c>
      <c r="I21" s="236">
        <f t="array" ref="I21">IF(COLUMNS($G21:I21)&gt;$E21,"",IFERROR(INDEX('PROYECCIÓN'!22:22,15+6*(COLUMNS($G21:I21)-1)),""))</f>
        <v/>
      </c>
      <c r="J21" s="236">
        <f t="array" ref="J21">IF(COLUMNS($G21:J21)&gt;$E21,"",IFERROR(INDEX('PROYECCIÓN'!22:22,15+6*(COLUMNS($G21:J21)-1)),""))</f>
        <v/>
      </c>
      <c r="K21" s="236">
        <f t="array" ref="K21">IF(COLUMNS($G21:K21)&gt;$E21,"",IFERROR(INDEX('PROYECCIÓN'!22:22,15+6*(COLUMNS($G21:K21)-1)),""))</f>
        <v/>
      </c>
      <c r="L21" s="236">
        <f t="array" ref="L21">IF(COLUMNS($G21:L21)&gt;$E21,"",IFERROR(INDEX('PROYECCIÓN'!22:22,15+6*(COLUMNS($G21:L21)-1)),""))</f>
        <v/>
      </c>
      <c r="M21" s="236">
        <f t="array" ref="M21">IF(COLUMNS($G21:M21)&gt;$E21,"",IFERROR(INDEX('PROYECCIÓN'!22:22,15+6*(COLUMNS($G21:M21)-1)),""))</f>
        <v/>
      </c>
      <c r="N21" s="236">
        <f t="array" ref="N21">IF(COLUMNS($G21:N21)&gt;$E21,"",IFERROR(INDEX('PROYECCIÓN'!22:22,15+6*(COLUMNS($G21:N21)-1)),""))</f>
        <v/>
      </c>
      <c r="O21" s="236">
        <f t="array" ref="O21">IF(COLUMNS($G21:O21)&gt;$E21,"",IFERROR(INDEX('PROYECCIÓN'!22:22,15+6*(COLUMNS($G21:O21)-1)),""))</f>
        <v/>
      </c>
      <c r="P21" s="236">
        <f t="array" ref="P21">IF(COLUMNS($G21:P21)&gt;$E21,"",IFERROR(INDEX('PROYECCIÓN'!22:22,15+6*(COLUMNS($G21:P21)-1)),""))</f>
        <v/>
      </c>
      <c r="Q21" s="236">
        <f t="array" ref="Q21">IF(COLUMNS($G21:Q21)&gt;$E21,"",IFERROR(INDEX('PROYECCIÓN'!22:22,15+6*(COLUMNS($G21:Q21)-1)),""))</f>
        <v/>
      </c>
      <c r="R21" s="236">
        <f t="array" ref="R21">IF(COLUMNS($G21:R21)&gt;$E21,"",IFERROR(INDEX('PROYECCIÓN'!22:22,15+6*(COLUMNS($G21:R21)-1)),""))</f>
        <v/>
      </c>
      <c r="S21" s="236">
        <f t="array" ref="S21">IF(COLUMNS($G21:S21)&gt;$E21,"",IFERROR(INDEX('PROYECCIÓN'!22:22,15+6*(COLUMNS($G21:S21)-1)),""))</f>
        <v/>
      </c>
      <c r="T21" s="236">
        <f t="array" ref="T21">IF(COLUMNS($G21:T21)&gt;$E21,"",IFERROR(INDEX('PROYECCIÓN'!22:22,15+6*(COLUMNS($G21:T21)-1)),""))</f>
        <v/>
      </c>
      <c r="U21" s="236">
        <f t="array" ref="U21">IF(COLUMNS($G21:U21)&gt;$E21,"",IFERROR(INDEX('PROYECCIÓN'!22:22,15+6*(COLUMNS($G21:U21)-1)),""))</f>
        <v/>
      </c>
      <c r="V21" s="236">
        <f t="array" ref="V21">IF(COLUMNS($G21:V21)&gt;$E21,"",IFERROR(INDEX('PROYECCIÓN'!22:22,15+6*(COLUMNS($G21:V21)-1)),""))</f>
        <v/>
      </c>
      <c r="W21" s="236">
        <f t="array" ref="W21">IF(COLUMNS($G21:W21)&gt;$E21,"",IFERROR(INDEX('PROYECCIÓN'!22:22,15+6*(COLUMNS($G21:W21)-1)),""))</f>
        <v/>
      </c>
      <c r="X21" s="236">
        <f t="array" ref="X21">IF(COLUMNS($G21:X21)&gt;$E21,"",IFERROR(INDEX('PROYECCIÓN'!22:22,15+6*(COLUMNS($G21:X21)-1)),""))</f>
        <v/>
      </c>
      <c r="Y21" s="236">
        <f t="array" ref="Y21">IF(COLUMNS($G21:Y21)&gt;$E21,"",IFERROR(INDEX('PROYECCIÓN'!22:22,15+6*(COLUMNS($G21:Y21)-1)),""))</f>
        <v/>
      </c>
      <c r="Z21" s="236">
        <f t="array" ref="Z21">IF(COLUMNS($G21:Z21)&gt;$E21,"",IFERROR(INDEX('PROYECCIÓN'!22:22,15+6*(COLUMNS($G21:Z21)-1)),""))</f>
        <v/>
      </c>
      <c r="AA21" s="236">
        <f t="array" ref="AA21">IF(COLUMNS($G21:AA21)&gt;$E21,"",IFERROR(INDEX('PROYECCIÓN'!22:22,15+6*(COLUMNS($G21:AA21)-1)),""))</f>
        <v/>
      </c>
      <c r="AB21" s="236">
        <f t="array" ref="AB21">IF(COLUMNS($G21:AB21)&gt;$E21,"",IFERROR(INDEX('PROYECCIÓN'!22:22,15+6*(COLUMNS($G21:AB21)-1)),""))</f>
        <v/>
      </c>
      <c r="AC21" s="236">
        <f t="array" ref="AC21">IF(COLUMNS($G21:AC21)&gt;$E21,"",IFERROR(INDEX('PROYECCIÓN'!22:22,15+6*(COLUMNS($G21:AC21)-1)),""))</f>
        <v/>
      </c>
      <c r="AD21" s="236">
        <f t="array" ref="AD21">IF(COLUMNS($G21:AD21)&gt;$E21,"",IFERROR(INDEX('PROYECCIÓN'!22:22,15+6*(COLUMNS($G21:AD21)-1)),""))</f>
        <v/>
      </c>
      <c r="AE21" s="236">
        <f t="array" ref="AE21">IF(COLUMNS($G21:AE21)&gt;$E21,"",IFERROR(INDEX('PROYECCIÓN'!22:22,15+6*(COLUMNS($G21:AE21)-1)),""))</f>
        <v/>
      </c>
      <c r="AF21" s="236">
        <f t="array" ref="AF21">IF(COLUMNS($G21:AF21)&gt;$E21,"",IFERROR(INDEX('PROYECCIÓN'!22:22,15+6*(COLUMNS($G21:AF21)-1)),""))</f>
        <v/>
      </c>
      <c r="AG21" s="236">
        <f t="array" ref="AG21">IF(COLUMNS($G21:AG21)&gt;$E21,"",IFERROR(INDEX('PROYECCIÓN'!22:22,15+6*(COLUMNS($G21:AG21)-1)),""))</f>
        <v/>
      </c>
      <c r="AH21" s="236">
        <f t="array" ref="AH21">IF(COLUMNS($G21:AH21)&gt;$E21,"",IFERROR(INDEX('PROYECCIÓN'!22:22,15+6*(COLUMNS($G21:AH21)-1)),""))</f>
        <v/>
      </c>
      <c r="AI21" s="236">
        <f t="array" ref="AI21">IF(COLUMNS($G21:AI21)&gt;$E21,"",IFERROR(INDEX('PROYECCIÓN'!22:22,15+6*(COLUMNS($G21:AI21)-1)),""))</f>
        <v/>
      </c>
      <c r="AJ21" s="236">
        <f t="array" ref="AJ21">IF(COLUMNS($G21:AJ21)&gt;$E21,"",IFERROR(INDEX('PROYECCIÓN'!22:22,15+6*(COLUMNS($G21:AJ21)-1)),""))</f>
        <v/>
      </c>
      <c r="AK21" s="236">
        <f t="array" ref="AK21">IF(COLUMNS($G21:AK21)&gt;$E21,"",IFERROR(INDEX('PROYECCIÓN'!22:22,15+6*(COLUMNS($G21:AK21)-1)),""))</f>
        <v/>
      </c>
      <c r="AL21" s="236">
        <f t="array" ref="AL21">IF(COLUMNS($G21:AL21)&gt;$E21,"",IFERROR(INDEX('PROYECCIÓN'!22:22,15+6*(COLUMNS($G21:AL21)-1)),""))</f>
        <v/>
      </c>
      <c r="AM21" s="236">
        <f t="array" ref="AM21">IF(COLUMNS($G21:AM21)&gt;$E21,"",IFERROR(INDEX('PROYECCIÓN'!22:22,15+6*(COLUMNS($G21:AM21)-1)),""))</f>
        <v/>
      </c>
      <c r="AN21" s="236">
        <f t="array" ref="AN21">IF(COLUMNS($G21:AN21)&gt;$E21,"",IFERROR(INDEX('PROYECCIÓN'!22:22,15+6*(COLUMNS($G21:AN21)-1)),""))</f>
        <v/>
      </c>
      <c r="AO21" s="236">
        <f t="array" ref="AO21">IF(COLUMNS($G21:AO21)&gt;$E21,"",IFERROR(INDEX('PROYECCIÓN'!22:22,15+6*(COLUMNS($G21:AO21)-1)),""))</f>
        <v/>
      </c>
      <c r="AP21" s="236">
        <f t="array" ref="AP21">IF(COLUMNS($G21:AP21)&gt;$E21,"",IFERROR(INDEX('PROYECCIÓN'!22:22,15+6*(COLUMNS($G21:AP21)-1)),""))</f>
        <v/>
      </c>
      <c r="AQ21" s="236" t="n"/>
      <c r="AR21" s="229" t="n"/>
      <c r="AS21" s="185" t="n"/>
    </row>
    <row r="22" ht="15" customHeight="1" s="506">
      <c r="B22" s="47">
        <f>'CARTERA TOTAL'!B22</f>
        <v/>
      </c>
      <c r="C22" s="229">
        <f>'PROYECCIÓN'!C23</f>
        <v/>
      </c>
      <c r="D22" s="53">
        <f>'PROYECCIÓN'!D23</f>
        <v/>
      </c>
      <c r="E22" s="56">
        <f>'PROYECCIÓN'!H23</f>
        <v/>
      </c>
      <c r="F22" s="56">
        <f>IF(COUNTIF($G22:$AP22,"VENCIDA")&gt;0,"VENCIDA",IF(COUNTIF($G22:$AP22,"POR VENCER")&gt;0,"POR VENCER",IF(COUNTIF($G22:$AP22,"AL DÍA")&gt;0,"AL DÍA",IF(COUNTIF($G22:$AP22,"PAGA")&gt;0,"PAGA","SIN ESTADO"))))</f>
        <v/>
      </c>
      <c r="G22" s="236">
        <f t="array" ref="G22">IF(COLUMNS($G22:G22)&gt;$E22,"",IFERROR(INDEX('PROYECCIÓN'!23:23,15+6*(COLUMNS($G22:G22)-1)),""))</f>
        <v/>
      </c>
      <c r="H22" s="236">
        <f t="array" ref="H22">IF(COLUMNS($G22:H22)&gt;$E22,"",IFERROR(INDEX('PROYECCIÓN'!23:23,15+6*(COLUMNS($G22:H22)-1)),""))</f>
        <v/>
      </c>
      <c r="I22" s="236">
        <f t="array" ref="I22">IF(COLUMNS($G22:I22)&gt;$E22,"",IFERROR(INDEX('PROYECCIÓN'!23:23,15+6*(COLUMNS($G22:I22)-1)),""))</f>
        <v/>
      </c>
      <c r="J22" s="236">
        <f t="array" ref="J22">IF(COLUMNS($G22:J22)&gt;$E22,"",IFERROR(INDEX('PROYECCIÓN'!23:23,15+6*(COLUMNS($G22:J22)-1)),""))</f>
        <v/>
      </c>
      <c r="K22" s="236">
        <f t="array" ref="K22">IF(COLUMNS($G22:K22)&gt;$E22,"",IFERROR(INDEX('PROYECCIÓN'!23:23,15+6*(COLUMNS($G22:K22)-1)),""))</f>
        <v/>
      </c>
      <c r="L22" s="236">
        <f t="array" ref="L22">IF(COLUMNS($G22:L22)&gt;$E22,"",IFERROR(INDEX('PROYECCIÓN'!23:23,15+6*(COLUMNS($G22:L22)-1)),""))</f>
        <v/>
      </c>
      <c r="M22" s="236">
        <f t="array" ref="M22">IF(COLUMNS($G22:M22)&gt;$E22,"",IFERROR(INDEX('PROYECCIÓN'!23:23,15+6*(COLUMNS($G22:M22)-1)),""))</f>
        <v/>
      </c>
      <c r="N22" s="236">
        <f t="array" ref="N22">IF(COLUMNS($G22:N22)&gt;$E22,"",IFERROR(INDEX('PROYECCIÓN'!23:23,15+6*(COLUMNS($G22:N22)-1)),""))</f>
        <v/>
      </c>
      <c r="O22" s="236">
        <f t="array" ref="O22">IF(COLUMNS($G22:O22)&gt;$E22,"",IFERROR(INDEX('PROYECCIÓN'!23:23,15+6*(COLUMNS($G22:O22)-1)),""))</f>
        <v/>
      </c>
      <c r="P22" s="236">
        <f t="array" ref="P22">IF(COLUMNS($G22:P22)&gt;$E22,"",IFERROR(INDEX('PROYECCIÓN'!23:23,15+6*(COLUMNS($G22:P22)-1)),""))</f>
        <v/>
      </c>
      <c r="Q22" s="236">
        <f t="array" ref="Q22">IF(COLUMNS($G22:Q22)&gt;$E22,"",IFERROR(INDEX('PROYECCIÓN'!23:23,15+6*(COLUMNS($G22:Q22)-1)),""))</f>
        <v/>
      </c>
      <c r="R22" s="236">
        <f t="array" ref="R22">IF(COLUMNS($G22:R22)&gt;$E22,"",IFERROR(INDEX('PROYECCIÓN'!23:23,15+6*(COLUMNS($G22:R22)-1)),""))</f>
        <v/>
      </c>
      <c r="S22" s="236">
        <f t="array" ref="S22">IF(COLUMNS($G22:S22)&gt;$E22,"",IFERROR(INDEX('PROYECCIÓN'!23:23,15+6*(COLUMNS($G22:S22)-1)),""))</f>
        <v/>
      </c>
      <c r="T22" s="236">
        <f t="array" ref="T22">IF(COLUMNS($G22:T22)&gt;$E22,"",IFERROR(INDEX('PROYECCIÓN'!23:23,15+6*(COLUMNS($G22:T22)-1)),""))</f>
        <v/>
      </c>
      <c r="U22" s="236">
        <f t="array" ref="U22">IF(COLUMNS($G22:U22)&gt;$E22,"",IFERROR(INDEX('PROYECCIÓN'!23:23,15+6*(COLUMNS($G22:U22)-1)),""))</f>
        <v/>
      </c>
      <c r="V22" s="236">
        <f t="array" ref="V22">IF(COLUMNS($G22:V22)&gt;$E22,"",IFERROR(INDEX('PROYECCIÓN'!23:23,15+6*(COLUMNS($G22:V22)-1)),""))</f>
        <v/>
      </c>
      <c r="W22" s="236">
        <f t="array" ref="W22">IF(COLUMNS($G22:W22)&gt;$E22,"",IFERROR(INDEX('PROYECCIÓN'!23:23,15+6*(COLUMNS($G22:W22)-1)),""))</f>
        <v/>
      </c>
      <c r="X22" s="236">
        <f t="array" ref="X22">IF(COLUMNS($G22:X22)&gt;$E22,"",IFERROR(INDEX('PROYECCIÓN'!23:23,15+6*(COLUMNS($G22:X22)-1)),""))</f>
        <v/>
      </c>
      <c r="Y22" s="236">
        <f t="array" ref="Y22">IF(COLUMNS($G22:Y22)&gt;$E22,"",IFERROR(INDEX('PROYECCIÓN'!23:23,15+6*(COLUMNS($G22:Y22)-1)),""))</f>
        <v/>
      </c>
      <c r="Z22" s="236">
        <f t="array" ref="Z22">IF(COLUMNS($G22:Z22)&gt;$E22,"",IFERROR(INDEX('PROYECCIÓN'!23:23,15+6*(COLUMNS($G22:Z22)-1)),""))</f>
        <v/>
      </c>
      <c r="AA22" s="236">
        <f t="array" ref="AA22">IF(COLUMNS($G22:AA22)&gt;$E22,"",IFERROR(INDEX('PROYECCIÓN'!23:23,15+6*(COLUMNS($G22:AA22)-1)),""))</f>
        <v/>
      </c>
      <c r="AB22" s="236">
        <f t="array" ref="AB22">IF(COLUMNS($G22:AB22)&gt;$E22,"",IFERROR(INDEX('PROYECCIÓN'!23:23,15+6*(COLUMNS($G22:AB22)-1)),""))</f>
        <v/>
      </c>
      <c r="AC22" s="236">
        <f t="array" ref="AC22">IF(COLUMNS($G22:AC22)&gt;$E22,"",IFERROR(INDEX('PROYECCIÓN'!23:23,15+6*(COLUMNS($G22:AC22)-1)),""))</f>
        <v/>
      </c>
      <c r="AD22" s="236">
        <f t="array" ref="AD22">IF(COLUMNS($G22:AD22)&gt;$E22,"",IFERROR(INDEX('PROYECCIÓN'!23:23,15+6*(COLUMNS($G22:AD22)-1)),""))</f>
        <v/>
      </c>
      <c r="AE22" s="236">
        <f t="array" ref="AE22">IF(COLUMNS($G22:AE22)&gt;$E22,"",IFERROR(INDEX('PROYECCIÓN'!23:23,15+6*(COLUMNS($G22:AE22)-1)),""))</f>
        <v/>
      </c>
      <c r="AF22" s="236">
        <f t="array" ref="AF22">IF(COLUMNS($G22:AF22)&gt;$E22,"",IFERROR(INDEX('PROYECCIÓN'!23:23,15+6*(COLUMNS($G22:AF22)-1)),""))</f>
        <v/>
      </c>
      <c r="AG22" s="236">
        <f t="array" ref="AG22">IF(COLUMNS($G22:AG22)&gt;$E22,"",IFERROR(INDEX('PROYECCIÓN'!23:23,15+6*(COLUMNS($G22:AG22)-1)),""))</f>
        <v/>
      </c>
      <c r="AH22" s="236">
        <f t="array" ref="AH22">IF(COLUMNS($G22:AH22)&gt;$E22,"",IFERROR(INDEX('PROYECCIÓN'!23:23,15+6*(COLUMNS($G22:AH22)-1)),""))</f>
        <v/>
      </c>
      <c r="AI22" s="236">
        <f t="array" ref="AI22">IF(COLUMNS($G22:AI22)&gt;$E22,"",IFERROR(INDEX('PROYECCIÓN'!23:23,15+6*(COLUMNS($G22:AI22)-1)),""))</f>
        <v/>
      </c>
      <c r="AJ22" s="236">
        <f t="array" ref="AJ22">IF(COLUMNS($G22:AJ22)&gt;$E22,"",IFERROR(INDEX('PROYECCIÓN'!23:23,15+6*(COLUMNS($G22:AJ22)-1)),""))</f>
        <v/>
      </c>
      <c r="AK22" s="236">
        <f t="array" ref="AK22">IF(COLUMNS($G22:AK22)&gt;$E22,"",IFERROR(INDEX('PROYECCIÓN'!23:23,15+6*(COLUMNS($G22:AK22)-1)),""))</f>
        <v/>
      </c>
      <c r="AL22" s="236">
        <f t="array" ref="AL22">IF(COLUMNS($G22:AL22)&gt;$E22,"",IFERROR(INDEX('PROYECCIÓN'!23:23,15+6*(COLUMNS($G22:AL22)-1)),""))</f>
        <v/>
      </c>
      <c r="AM22" s="236">
        <f t="array" ref="AM22">IF(COLUMNS($G22:AM22)&gt;$E22,"",IFERROR(INDEX('PROYECCIÓN'!23:23,15+6*(COLUMNS($G22:AM22)-1)),""))</f>
        <v/>
      </c>
      <c r="AN22" s="236">
        <f t="array" ref="AN22">IF(COLUMNS($G22:AN22)&gt;$E22,"",IFERROR(INDEX('PROYECCIÓN'!23:23,15+6*(COLUMNS($G22:AN22)-1)),""))</f>
        <v/>
      </c>
      <c r="AO22" s="236">
        <f t="array" ref="AO22">IF(COLUMNS($G22:AO22)&gt;$E22,"",IFERROR(INDEX('PROYECCIÓN'!23:23,15+6*(COLUMNS($G22:AO22)-1)),""))</f>
        <v/>
      </c>
      <c r="AP22" s="236">
        <f t="array" ref="AP22">IF(COLUMNS($G22:AP22)&gt;$E22,"",IFERROR(INDEX('PROYECCIÓN'!23:23,15+6*(COLUMNS($G22:AP22)-1)),""))</f>
        <v/>
      </c>
      <c r="AQ22" s="236" t="n"/>
      <c r="AR22" s="229" t="n"/>
      <c r="AS22" s="185" t="n"/>
    </row>
    <row r="23" ht="15" customHeight="1" s="506">
      <c r="B23" s="47">
        <f>'CARTERA TOTAL'!B23</f>
        <v/>
      </c>
      <c r="C23" s="229">
        <f>'PROYECCIÓN'!C24</f>
        <v/>
      </c>
      <c r="D23" s="53">
        <f>'PROYECCIÓN'!D24</f>
        <v/>
      </c>
      <c r="E23" s="56">
        <f>'PROYECCIÓN'!H24</f>
        <v/>
      </c>
      <c r="F23" s="56">
        <f>IF(COUNTIF($G23:$AP23,"VENCIDA")&gt;0,"VENCIDA",IF(COUNTIF($G23:$AP23,"POR VENCER")&gt;0,"POR VENCER",IF(COUNTIF($G23:$AP23,"AL DÍA")&gt;0,"AL DÍA",IF(COUNTIF($G23:$AP23,"PAGA")&gt;0,"PAGA","SIN ESTADO"))))</f>
        <v/>
      </c>
      <c r="G23" s="236">
        <f t="array" ref="G23">IF(COLUMNS($G23:G23)&gt;$E23,"",IFERROR(INDEX('PROYECCIÓN'!24:24,15+6*(COLUMNS($G23:G23)-1)),""))</f>
        <v/>
      </c>
      <c r="H23" s="236">
        <f t="array" ref="H23">IF(COLUMNS($G23:H23)&gt;$E23,"",IFERROR(INDEX('PROYECCIÓN'!24:24,15+6*(COLUMNS($G23:H23)-1)),""))</f>
        <v/>
      </c>
      <c r="I23" s="236">
        <f t="array" ref="I23">IF(COLUMNS($G23:I23)&gt;$E23,"",IFERROR(INDEX('PROYECCIÓN'!24:24,15+6*(COLUMNS($G23:I23)-1)),""))</f>
        <v/>
      </c>
      <c r="J23" s="236">
        <f t="array" ref="J23">IF(COLUMNS($G23:J23)&gt;$E23,"",IFERROR(INDEX('PROYECCIÓN'!24:24,15+6*(COLUMNS($G23:J23)-1)),""))</f>
        <v/>
      </c>
      <c r="K23" s="236">
        <f t="array" ref="K23">IF(COLUMNS($G23:K23)&gt;$E23,"",IFERROR(INDEX('PROYECCIÓN'!24:24,15+6*(COLUMNS($G23:K23)-1)),""))</f>
        <v/>
      </c>
      <c r="L23" s="236">
        <f t="array" ref="L23">IF(COLUMNS($G23:L23)&gt;$E23,"",IFERROR(INDEX('PROYECCIÓN'!24:24,15+6*(COLUMNS($G23:L23)-1)),""))</f>
        <v/>
      </c>
      <c r="M23" s="236">
        <f t="array" ref="M23">IF(COLUMNS($G23:M23)&gt;$E23,"",IFERROR(INDEX('PROYECCIÓN'!24:24,15+6*(COLUMNS($G23:M23)-1)),""))</f>
        <v/>
      </c>
      <c r="N23" s="236">
        <f t="array" ref="N23">IF(COLUMNS($G23:N23)&gt;$E23,"",IFERROR(INDEX('PROYECCIÓN'!24:24,15+6*(COLUMNS($G23:N23)-1)),""))</f>
        <v/>
      </c>
      <c r="O23" s="236">
        <f t="array" ref="O23">IF(COLUMNS($G23:O23)&gt;$E23,"",IFERROR(INDEX('PROYECCIÓN'!24:24,15+6*(COLUMNS($G23:O23)-1)),""))</f>
        <v/>
      </c>
      <c r="P23" s="236">
        <f t="array" ref="P23">IF(COLUMNS($G23:P23)&gt;$E23,"",IFERROR(INDEX('PROYECCIÓN'!24:24,15+6*(COLUMNS($G23:P23)-1)),""))</f>
        <v/>
      </c>
      <c r="Q23" s="236">
        <f t="array" ref="Q23">IF(COLUMNS($G23:Q23)&gt;$E23,"",IFERROR(INDEX('PROYECCIÓN'!24:24,15+6*(COLUMNS($G23:Q23)-1)),""))</f>
        <v/>
      </c>
      <c r="R23" s="236">
        <f t="array" ref="R23">IF(COLUMNS($G23:R23)&gt;$E23,"",IFERROR(INDEX('PROYECCIÓN'!24:24,15+6*(COLUMNS($G23:R23)-1)),""))</f>
        <v/>
      </c>
      <c r="S23" s="236">
        <f t="array" ref="S23">IF(COLUMNS($G23:S23)&gt;$E23,"",IFERROR(INDEX('PROYECCIÓN'!24:24,15+6*(COLUMNS($G23:S23)-1)),""))</f>
        <v/>
      </c>
      <c r="T23" s="236">
        <f t="array" ref="T23">IF(COLUMNS($G23:T23)&gt;$E23,"",IFERROR(INDEX('PROYECCIÓN'!24:24,15+6*(COLUMNS($G23:T23)-1)),""))</f>
        <v/>
      </c>
      <c r="U23" s="236">
        <f t="array" ref="U23">IF(COLUMNS($G23:U23)&gt;$E23,"",IFERROR(INDEX('PROYECCIÓN'!24:24,15+6*(COLUMNS($G23:U23)-1)),""))</f>
        <v/>
      </c>
      <c r="V23" s="236">
        <f t="array" ref="V23">IF(COLUMNS($G23:V23)&gt;$E23,"",IFERROR(INDEX('PROYECCIÓN'!24:24,15+6*(COLUMNS($G23:V23)-1)),""))</f>
        <v/>
      </c>
      <c r="W23" s="236">
        <f t="array" ref="W23">IF(COLUMNS($G23:W23)&gt;$E23,"",IFERROR(INDEX('PROYECCIÓN'!24:24,15+6*(COLUMNS($G23:W23)-1)),""))</f>
        <v/>
      </c>
      <c r="X23" s="236">
        <f t="array" ref="X23">IF(COLUMNS($G23:X23)&gt;$E23,"",IFERROR(INDEX('PROYECCIÓN'!24:24,15+6*(COLUMNS($G23:X23)-1)),""))</f>
        <v/>
      </c>
      <c r="Y23" s="236">
        <f t="array" ref="Y23">IF(COLUMNS($G23:Y23)&gt;$E23,"",IFERROR(INDEX('PROYECCIÓN'!24:24,15+6*(COLUMNS($G23:Y23)-1)),""))</f>
        <v/>
      </c>
      <c r="Z23" s="236">
        <f t="array" ref="Z23">IF(COLUMNS($G23:Z23)&gt;$E23,"",IFERROR(INDEX('PROYECCIÓN'!24:24,15+6*(COLUMNS($G23:Z23)-1)),""))</f>
        <v/>
      </c>
      <c r="AA23" s="236">
        <f t="array" ref="AA23">IF(COLUMNS($G23:AA23)&gt;$E23,"",IFERROR(INDEX('PROYECCIÓN'!24:24,15+6*(COLUMNS($G23:AA23)-1)),""))</f>
        <v/>
      </c>
      <c r="AB23" s="236">
        <f t="array" ref="AB23">IF(COLUMNS($G23:AB23)&gt;$E23,"",IFERROR(INDEX('PROYECCIÓN'!24:24,15+6*(COLUMNS($G23:AB23)-1)),""))</f>
        <v/>
      </c>
      <c r="AC23" s="236">
        <f t="array" ref="AC23">IF(COLUMNS($G23:AC23)&gt;$E23,"",IFERROR(INDEX('PROYECCIÓN'!24:24,15+6*(COLUMNS($G23:AC23)-1)),""))</f>
        <v/>
      </c>
      <c r="AD23" s="236">
        <f t="array" ref="AD23">IF(COLUMNS($G23:AD23)&gt;$E23,"",IFERROR(INDEX('PROYECCIÓN'!24:24,15+6*(COLUMNS($G23:AD23)-1)),""))</f>
        <v/>
      </c>
      <c r="AE23" s="236">
        <f t="array" ref="AE23">IF(COLUMNS($G23:AE23)&gt;$E23,"",IFERROR(INDEX('PROYECCIÓN'!24:24,15+6*(COLUMNS($G23:AE23)-1)),""))</f>
        <v/>
      </c>
      <c r="AF23" s="236">
        <f t="array" ref="AF23">IF(COLUMNS($G23:AF23)&gt;$E23,"",IFERROR(INDEX('PROYECCIÓN'!24:24,15+6*(COLUMNS($G23:AF23)-1)),""))</f>
        <v/>
      </c>
      <c r="AG23" s="236">
        <f t="array" ref="AG23">IF(COLUMNS($G23:AG23)&gt;$E23,"",IFERROR(INDEX('PROYECCIÓN'!24:24,15+6*(COLUMNS($G23:AG23)-1)),""))</f>
        <v/>
      </c>
      <c r="AH23" s="236">
        <f t="array" ref="AH23">IF(COLUMNS($G23:AH23)&gt;$E23,"",IFERROR(INDEX('PROYECCIÓN'!24:24,15+6*(COLUMNS($G23:AH23)-1)),""))</f>
        <v/>
      </c>
      <c r="AI23" s="236">
        <f t="array" ref="AI23">IF(COLUMNS($G23:AI23)&gt;$E23,"",IFERROR(INDEX('PROYECCIÓN'!24:24,15+6*(COLUMNS($G23:AI23)-1)),""))</f>
        <v/>
      </c>
      <c r="AJ23" s="236">
        <f t="array" ref="AJ23">IF(COLUMNS($G23:AJ23)&gt;$E23,"",IFERROR(INDEX('PROYECCIÓN'!24:24,15+6*(COLUMNS($G23:AJ23)-1)),""))</f>
        <v/>
      </c>
      <c r="AK23" s="236">
        <f t="array" ref="AK23">IF(COLUMNS($G23:AK23)&gt;$E23,"",IFERROR(INDEX('PROYECCIÓN'!24:24,15+6*(COLUMNS($G23:AK23)-1)),""))</f>
        <v/>
      </c>
      <c r="AL23" s="236">
        <f t="array" ref="AL23">IF(COLUMNS($G23:AL23)&gt;$E23,"",IFERROR(INDEX('PROYECCIÓN'!24:24,15+6*(COLUMNS($G23:AL23)-1)),""))</f>
        <v/>
      </c>
      <c r="AM23" s="236">
        <f t="array" ref="AM23">IF(COLUMNS($G23:AM23)&gt;$E23,"",IFERROR(INDEX('PROYECCIÓN'!24:24,15+6*(COLUMNS($G23:AM23)-1)),""))</f>
        <v/>
      </c>
      <c r="AN23" s="236">
        <f t="array" ref="AN23">IF(COLUMNS($G23:AN23)&gt;$E23,"",IFERROR(INDEX('PROYECCIÓN'!24:24,15+6*(COLUMNS($G23:AN23)-1)),""))</f>
        <v/>
      </c>
      <c r="AO23" s="236">
        <f t="array" ref="AO23">IF(COLUMNS($G23:AO23)&gt;$E23,"",IFERROR(INDEX('PROYECCIÓN'!24:24,15+6*(COLUMNS($G23:AO23)-1)),""))</f>
        <v/>
      </c>
      <c r="AP23" s="236">
        <f t="array" ref="AP23">IF(COLUMNS($G23:AP23)&gt;$E23,"",IFERROR(INDEX('PROYECCIÓN'!24:24,15+6*(COLUMNS($G23:AP23)-1)),""))</f>
        <v/>
      </c>
      <c r="AQ23" s="236" t="inlineStr">
        <is>
          <t>MENSAJE POR WHATSAPP</t>
        </is>
      </c>
      <c r="AR23" s="229" t="inlineStr">
        <is>
          <t>NO RESPONDE</t>
        </is>
      </c>
      <c r="AS23" s="373" t="n">
        <v>46256</v>
      </c>
    </row>
    <row r="24" ht="15" customHeight="1" s="506">
      <c r="B24" s="47">
        <f>'CARTERA TOTAL'!B24</f>
        <v/>
      </c>
      <c r="C24" s="229">
        <f>'PROYECCIÓN'!C25</f>
        <v/>
      </c>
      <c r="D24" s="53">
        <f>'PROYECCIÓN'!D25</f>
        <v/>
      </c>
      <c r="E24" s="56">
        <f>'PROYECCIÓN'!H25</f>
        <v/>
      </c>
      <c r="F24" s="56">
        <f>IF(COUNTIF($G24:$AP24,"VENCIDA")&gt;0,"VENCIDA",IF(COUNTIF($G24:$AP24,"POR VENCER")&gt;0,"POR VENCER",IF(COUNTIF($G24:$AP24,"AL DÍA")&gt;0,"AL DÍA",IF(COUNTIF($G24:$AP24,"PAGA")&gt;0,"PAGA","SIN ESTADO"))))</f>
        <v/>
      </c>
      <c r="G24" s="236">
        <f t="array" ref="G24">IF(COLUMNS($G24:G24)&gt;$E24,"",IFERROR(INDEX('PROYECCIÓN'!25:25,15+6*(COLUMNS($G24:G24)-1)),""))</f>
        <v/>
      </c>
      <c r="H24" s="236">
        <f t="array" ref="H24">IF(COLUMNS($G24:H24)&gt;$E24,"",IFERROR(INDEX('PROYECCIÓN'!25:25,15+6*(COLUMNS($G24:H24)-1)),""))</f>
        <v/>
      </c>
      <c r="I24" s="236">
        <f t="array" ref="I24">IF(COLUMNS($G24:I24)&gt;$E24,"",IFERROR(INDEX('PROYECCIÓN'!25:25,15+6*(COLUMNS($G24:I24)-1)),""))</f>
        <v/>
      </c>
      <c r="J24" s="236">
        <f t="array" ref="J24">IF(COLUMNS($G24:J24)&gt;$E24,"",IFERROR(INDEX('PROYECCIÓN'!25:25,15+6*(COLUMNS($G24:J24)-1)),""))</f>
        <v/>
      </c>
      <c r="K24" s="236">
        <f t="array" ref="K24">IF(COLUMNS($G24:K24)&gt;$E24,"",IFERROR(INDEX('PROYECCIÓN'!25:25,15+6*(COLUMNS($G24:K24)-1)),""))</f>
        <v/>
      </c>
      <c r="L24" s="236">
        <f t="array" ref="L24">IF(COLUMNS($G24:L24)&gt;$E24,"",IFERROR(INDEX('PROYECCIÓN'!25:25,15+6*(COLUMNS($G24:L24)-1)),""))</f>
        <v/>
      </c>
      <c r="M24" s="236">
        <f t="array" ref="M24">IF(COLUMNS($G24:M24)&gt;$E24,"",IFERROR(INDEX('PROYECCIÓN'!25:25,15+6*(COLUMNS($G24:M24)-1)),""))</f>
        <v/>
      </c>
      <c r="N24" s="236">
        <f t="array" ref="N24">IF(COLUMNS($G24:N24)&gt;$E24,"",IFERROR(INDEX('PROYECCIÓN'!25:25,15+6*(COLUMNS($G24:N24)-1)),""))</f>
        <v/>
      </c>
      <c r="O24" s="236">
        <f t="array" ref="O24">IF(COLUMNS($G24:O24)&gt;$E24,"",IFERROR(INDEX('PROYECCIÓN'!25:25,15+6*(COLUMNS($G24:O24)-1)),""))</f>
        <v/>
      </c>
      <c r="P24" s="236">
        <f t="array" ref="P24">IF(COLUMNS($G24:P24)&gt;$E24,"",IFERROR(INDEX('PROYECCIÓN'!25:25,15+6*(COLUMNS($G24:P24)-1)),""))</f>
        <v/>
      </c>
      <c r="Q24" s="236">
        <f t="array" ref="Q24">IF(COLUMNS($G24:Q24)&gt;$E24,"",IFERROR(INDEX('PROYECCIÓN'!25:25,15+6*(COLUMNS($G24:Q24)-1)),""))</f>
        <v/>
      </c>
      <c r="R24" s="236">
        <f t="array" ref="R24">IF(COLUMNS($G24:R24)&gt;$E24,"",IFERROR(INDEX('PROYECCIÓN'!25:25,15+6*(COLUMNS($G24:R24)-1)),""))</f>
        <v/>
      </c>
      <c r="S24" s="236">
        <f t="array" ref="S24">IF(COLUMNS($G24:S24)&gt;$E24,"",IFERROR(INDEX('PROYECCIÓN'!25:25,15+6*(COLUMNS($G24:S24)-1)),""))</f>
        <v/>
      </c>
      <c r="T24" s="236">
        <f t="array" ref="T24">IF(COLUMNS($G24:T24)&gt;$E24,"",IFERROR(INDEX('PROYECCIÓN'!25:25,15+6*(COLUMNS($G24:T24)-1)),""))</f>
        <v/>
      </c>
      <c r="U24" s="236">
        <f t="array" ref="U24">IF(COLUMNS($G24:U24)&gt;$E24,"",IFERROR(INDEX('PROYECCIÓN'!25:25,15+6*(COLUMNS($G24:U24)-1)),""))</f>
        <v/>
      </c>
      <c r="V24" s="236">
        <f t="array" ref="V24">IF(COLUMNS($G24:V24)&gt;$E24,"",IFERROR(INDEX('PROYECCIÓN'!25:25,15+6*(COLUMNS($G24:V24)-1)),""))</f>
        <v/>
      </c>
      <c r="W24" s="236">
        <f t="array" ref="W24">IF(COLUMNS($G24:W24)&gt;$E24,"",IFERROR(INDEX('PROYECCIÓN'!25:25,15+6*(COLUMNS($G24:W24)-1)),""))</f>
        <v/>
      </c>
      <c r="X24" s="236">
        <f t="array" ref="X24">IF(COLUMNS($G24:X24)&gt;$E24,"",IFERROR(INDEX('PROYECCIÓN'!25:25,15+6*(COLUMNS($G24:X24)-1)),""))</f>
        <v/>
      </c>
      <c r="Y24" s="236">
        <f t="array" ref="Y24">IF(COLUMNS($G24:Y24)&gt;$E24,"",IFERROR(INDEX('PROYECCIÓN'!25:25,15+6*(COLUMNS($G24:Y24)-1)),""))</f>
        <v/>
      </c>
      <c r="Z24" s="236">
        <f t="array" ref="Z24">IF(COLUMNS($G24:Z24)&gt;$E24,"",IFERROR(INDEX('PROYECCIÓN'!25:25,15+6*(COLUMNS($G24:Z24)-1)),""))</f>
        <v/>
      </c>
      <c r="AA24" s="236">
        <f t="array" ref="AA24">IF(COLUMNS($G24:AA24)&gt;$E24,"",IFERROR(INDEX('PROYECCIÓN'!25:25,15+6*(COLUMNS($G24:AA24)-1)),""))</f>
        <v/>
      </c>
      <c r="AB24" s="236">
        <f t="array" ref="AB24">IF(COLUMNS($G24:AB24)&gt;$E24,"",IFERROR(INDEX('PROYECCIÓN'!25:25,15+6*(COLUMNS($G24:AB24)-1)),""))</f>
        <v/>
      </c>
      <c r="AC24" s="236">
        <f t="array" ref="AC24">IF(COLUMNS($G24:AC24)&gt;$E24,"",IFERROR(INDEX('PROYECCIÓN'!25:25,15+6*(COLUMNS($G24:AC24)-1)),""))</f>
        <v/>
      </c>
      <c r="AD24" s="236">
        <f t="array" ref="AD24">IF(COLUMNS($G24:AD24)&gt;$E24,"",IFERROR(INDEX('PROYECCIÓN'!25:25,15+6*(COLUMNS($G24:AD24)-1)),""))</f>
        <v/>
      </c>
      <c r="AE24" s="236">
        <f t="array" ref="AE24">IF(COLUMNS($G24:AE24)&gt;$E24,"",IFERROR(INDEX('PROYECCIÓN'!25:25,15+6*(COLUMNS($G24:AE24)-1)),""))</f>
        <v/>
      </c>
      <c r="AF24" s="236">
        <f t="array" ref="AF24">IF(COLUMNS($G24:AF24)&gt;$E24,"",IFERROR(INDEX('PROYECCIÓN'!25:25,15+6*(COLUMNS($G24:AF24)-1)),""))</f>
        <v/>
      </c>
      <c r="AG24" s="236">
        <f t="array" ref="AG24">IF(COLUMNS($G24:AG24)&gt;$E24,"",IFERROR(INDEX('PROYECCIÓN'!25:25,15+6*(COLUMNS($G24:AG24)-1)),""))</f>
        <v/>
      </c>
      <c r="AH24" s="236">
        <f t="array" ref="AH24">IF(COLUMNS($G24:AH24)&gt;$E24,"",IFERROR(INDEX('PROYECCIÓN'!25:25,15+6*(COLUMNS($G24:AH24)-1)),""))</f>
        <v/>
      </c>
      <c r="AI24" s="236">
        <f t="array" ref="AI24">IF(COLUMNS($G24:AI24)&gt;$E24,"",IFERROR(INDEX('PROYECCIÓN'!25:25,15+6*(COLUMNS($G24:AI24)-1)),""))</f>
        <v/>
      </c>
      <c r="AJ24" s="236">
        <f t="array" ref="AJ24">IF(COLUMNS($G24:AJ24)&gt;$E24,"",IFERROR(INDEX('PROYECCIÓN'!25:25,15+6*(COLUMNS($G24:AJ24)-1)),""))</f>
        <v/>
      </c>
      <c r="AK24" s="236">
        <f t="array" ref="AK24">IF(COLUMNS($G24:AK24)&gt;$E24,"",IFERROR(INDEX('PROYECCIÓN'!25:25,15+6*(COLUMNS($G24:AK24)-1)),""))</f>
        <v/>
      </c>
      <c r="AL24" s="236">
        <f t="array" ref="AL24">IF(COLUMNS($G24:AL24)&gt;$E24,"",IFERROR(INDEX('PROYECCIÓN'!25:25,15+6*(COLUMNS($G24:AL24)-1)),""))</f>
        <v/>
      </c>
      <c r="AM24" s="236">
        <f t="array" ref="AM24">IF(COLUMNS($G24:AM24)&gt;$E24,"",IFERROR(INDEX('PROYECCIÓN'!25:25,15+6*(COLUMNS($G24:AM24)-1)),""))</f>
        <v/>
      </c>
      <c r="AN24" s="236">
        <f t="array" ref="AN24">IF(COLUMNS($G24:AN24)&gt;$E24,"",IFERROR(INDEX('PROYECCIÓN'!25:25,15+6*(COLUMNS($G24:AN24)-1)),""))</f>
        <v/>
      </c>
      <c r="AO24" s="236">
        <f t="array" ref="AO24">IF(COLUMNS($G24:AO24)&gt;$E24,"",IFERROR(INDEX('PROYECCIÓN'!25:25,15+6*(COLUMNS($G24:AO24)-1)),""))</f>
        <v/>
      </c>
      <c r="AP24" s="236">
        <f t="array" ref="AP24">IF(COLUMNS($G24:AP24)&gt;$E24,"",IFERROR(INDEX('PROYECCIÓN'!25:25,15+6*(COLUMNS($G24:AP24)-1)),""))</f>
        <v/>
      </c>
      <c r="AQ24" s="236" t="inlineStr">
        <is>
          <t>MENSAJE POR WHATSAPP</t>
        </is>
      </c>
      <c r="AR24" s="229" t="inlineStr">
        <is>
          <t>NO RESPONDE</t>
        </is>
      </c>
      <c r="AS24" s="373" t="n">
        <v>46256</v>
      </c>
    </row>
    <row r="25" ht="15" customHeight="1" s="506">
      <c r="B25" s="47">
        <f>'CARTERA TOTAL'!B25</f>
        <v/>
      </c>
      <c r="C25" s="229">
        <f>'PROYECCIÓN'!C26</f>
        <v/>
      </c>
      <c r="D25" s="53">
        <f>'PROYECCIÓN'!D26</f>
        <v/>
      </c>
      <c r="E25" s="56">
        <f>'PROYECCIÓN'!H26</f>
        <v/>
      </c>
      <c r="F25" s="56">
        <f>IF(COUNTIF($G25:$AP25,"VENCIDA")&gt;0,"VENCIDA",IF(COUNTIF($G25:$AP25,"POR VENCER")&gt;0,"POR VENCER",IF(COUNTIF($G25:$AP25,"AL DÍA")&gt;0,"AL DÍA",IF(COUNTIF($G25:$AP25,"PAGA")&gt;0,"PAGA","SIN ESTADO"))))</f>
        <v/>
      </c>
      <c r="G25" s="236">
        <f t="array" ref="G25">IF(COLUMNS($G25:G25)&gt;$E25,"",IFERROR(INDEX('PROYECCIÓN'!26:26,15+6*(COLUMNS($G25:G25)-1)),""))</f>
        <v/>
      </c>
      <c r="H25" s="236">
        <f t="array" ref="H25">IF(COLUMNS($G25:H25)&gt;$E25,"",IFERROR(INDEX('PROYECCIÓN'!26:26,15+6*(COLUMNS($G25:H25)-1)),""))</f>
        <v/>
      </c>
      <c r="I25" s="236">
        <f t="array" ref="I25">IF(COLUMNS($G25:I25)&gt;$E25,"",IFERROR(INDEX('PROYECCIÓN'!26:26,15+6*(COLUMNS($G25:I25)-1)),""))</f>
        <v/>
      </c>
      <c r="J25" s="236">
        <f t="array" ref="J25">IF(COLUMNS($G25:J25)&gt;$E25,"",IFERROR(INDEX('PROYECCIÓN'!26:26,15+6*(COLUMNS($G25:J25)-1)),""))</f>
        <v/>
      </c>
      <c r="K25" s="236">
        <f t="array" ref="K25">IF(COLUMNS($G25:K25)&gt;$E25,"",IFERROR(INDEX('PROYECCIÓN'!26:26,15+6*(COLUMNS($G25:K25)-1)),""))</f>
        <v/>
      </c>
      <c r="L25" s="236">
        <f t="array" ref="L25">IF(COLUMNS($G25:L25)&gt;$E25,"",IFERROR(INDEX('PROYECCIÓN'!26:26,15+6*(COLUMNS($G25:L25)-1)),""))</f>
        <v/>
      </c>
      <c r="M25" s="236">
        <f t="array" ref="M25">IF(COLUMNS($G25:M25)&gt;$E25,"",IFERROR(INDEX('PROYECCIÓN'!26:26,15+6*(COLUMNS($G25:M25)-1)),""))</f>
        <v/>
      </c>
      <c r="N25" s="236">
        <f t="array" ref="N25">IF(COLUMNS($G25:N25)&gt;$E25,"",IFERROR(INDEX('PROYECCIÓN'!26:26,15+6*(COLUMNS($G25:N25)-1)),""))</f>
        <v/>
      </c>
      <c r="O25" s="236">
        <f t="array" ref="O25">IF(COLUMNS($G25:O25)&gt;$E25,"",IFERROR(INDEX('PROYECCIÓN'!26:26,15+6*(COLUMNS($G25:O25)-1)),""))</f>
        <v/>
      </c>
      <c r="P25" s="236">
        <f t="array" ref="P25">IF(COLUMNS($G25:P25)&gt;$E25,"",IFERROR(INDEX('PROYECCIÓN'!26:26,15+6*(COLUMNS($G25:P25)-1)),""))</f>
        <v/>
      </c>
      <c r="Q25" s="236">
        <f t="array" ref="Q25">IF(COLUMNS($G25:Q25)&gt;$E25,"",IFERROR(INDEX('PROYECCIÓN'!26:26,15+6*(COLUMNS($G25:Q25)-1)),""))</f>
        <v/>
      </c>
      <c r="R25" s="236">
        <f t="array" ref="R25">IF(COLUMNS($G25:R25)&gt;$E25,"",IFERROR(INDEX('PROYECCIÓN'!26:26,15+6*(COLUMNS($G25:R25)-1)),""))</f>
        <v/>
      </c>
      <c r="S25" s="236">
        <f t="array" ref="S25">IF(COLUMNS($G25:S25)&gt;$E25,"",IFERROR(INDEX('PROYECCIÓN'!26:26,15+6*(COLUMNS($G25:S25)-1)),""))</f>
        <v/>
      </c>
      <c r="T25" s="236">
        <f t="array" ref="T25">IF(COLUMNS($G25:T25)&gt;$E25,"",IFERROR(INDEX('PROYECCIÓN'!26:26,15+6*(COLUMNS($G25:T25)-1)),""))</f>
        <v/>
      </c>
      <c r="U25" s="236">
        <f t="array" ref="U25">IF(COLUMNS($G25:U25)&gt;$E25,"",IFERROR(INDEX('PROYECCIÓN'!26:26,15+6*(COLUMNS($G25:U25)-1)),""))</f>
        <v/>
      </c>
      <c r="V25" s="236">
        <f t="array" ref="V25">IF(COLUMNS($G25:V25)&gt;$E25,"",IFERROR(INDEX('PROYECCIÓN'!26:26,15+6*(COLUMNS($G25:V25)-1)),""))</f>
        <v/>
      </c>
      <c r="W25" s="236">
        <f t="array" ref="W25">IF(COLUMNS($G25:W25)&gt;$E25,"",IFERROR(INDEX('PROYECCIÓN'!26:26,15+6*(COLUMNS($G25:W25)-1)),""))</f>
        <v/>
      </c>
      <c r="X25" s="236">
        <f t="array" ref="X25">IF(COLUMNS($G25:X25)&gt;$E25,"",IFERROR(INDEX('PROYECCIÓN'!26:26,15+6*(COLUMNS($G25:X25)-1)),""))</f>
        <v/>
      </c>
      <c r="Y25" s="236">
        <f t="array" ref="Y25">IF(COLUMNS($G25:Y25)&gt;$E25,"",IFERROR(INDEX('PROYECCIÓN'!26:26,15+6*(COLUMNS($G25:Y25)-1)),""))</f>
        <v/>
      </c>
      <c r="Z25" s="236">
        <f t="array" ref="Z25">IF(COLUMNS($G25:Z25)&gt;$E25,"",IFERROR(INDEX('PROYECCIÓN'!26:26,15+6*(COLUMNS($G25:Z25)-1)),""))</f>
        <v/>
      </c>
      <c r="AA25" s="236">
        <f t="array" ref="AA25">IF(COLUMNS($G25:AA25)&gt;$E25,"",IFERROR(INDEX('PROYECCIÓN'!26:26,15+6*(COLUMNS($G25:AA25)-1)),""))</f>
        <v/>
      </c>
      <c r="AB25" s="236">
        <f t="array" ref="AB25">IF(COLUMNS($G25:AB25)&gt;$E25,"",IFERROR(INDEX('PROYECCIÓN'!26:26,15+6*(COLUMNS($G25:AB25)-1)),""))</f>
        <v/>
      </c>
      <c r="AC25" s="236">
        <f t="array" ref="AC25">IF(COLUMNS($G25:AC25)&gt;$E25,"",IFERROR(INDEX('PROYECCIÓN'!26:26,15+6*(COLUMNS($G25:AC25)-1)),""))</f>
        <v/>
      </c>
      <c r="AD25" s="236">
        <f t="array" ref="AD25">IF(COLUMNS($G25:AD25)&gt;$E25,"",IFERROR(INDEX('PROYECCIÓN'!26:26,15+6*(COLUMNS($G25:AD25)-1)),""))</f>
        <v/>
      </c>
      <c r="AE25" s="236">
        <f t="array" ref="AE25">IF(COLUMNS($G25:AE25)&gt;$E25,"",IFERROR(INDEX('PROYECCIÓN'!26:26,15+6*(COLUMNS($G25:AE25)-1)),""))</f>
        <v/>
      </c>
      <c r="AF25" s="236">
        <f t="array" ref="AF25">IF(COLUMNS($G25:AF25)&gt;$E25,"",IFERROR(INDEX('PROYECCIÓN'!26:26,15+6*(COLUMNS($G25:AF25)-1)),""))</f>
        <v/>
      </c>
      <c r="AG25" s="236">
        <f t="array" ref="AG25">IF(COLUMNS($G25:AG25)&gt;$E25,"",IFERROR(INDEX('PROYECCIÓN'!26:26,15+6*(COLUMNS($G25:AG25)-1)),""))</f>
        <v/>
      </c>
      <c r="AH25" s="236">
        <f t="array" ref="AH25">IF(COLUMNS($G25:AH25)&gt;$E25,"",IFERROR(INDEX('PROYECCIÓN'!26:26,15+6*(COLUMNS($G25:AH25)-1)),""))</f>
        <v/>
      </c>
      <c r="AI25" s="236">
        <f t="array" ref="AI25">IF(COLUMNS($G25:AI25)&gt;$E25,"",IFERROR(INDEX('PROYECCIÓN'!26:26,15+6*(COLUMNS($G25:AI25)-1)),""))</f>
        <v/>
      </c>
      <c r="AJ25" s="236">
        <f t="array" ref="AJ25">IF(COLUMNS($G25:AJ25)&gt;$E25,"",IFERROR(INDEX('PROYECCIÓN'!26:26,15+6*(COLUMNS($G25:AJ25)-1)),""))</f>
        <v/>
      </c>
      <c r="AK25" s="236">
        <f t="array" ref="AK25">IF(COLUMNS($G25:AK25)&gt;$E25,"",IFERROR(INDEX('PROYECCIÓN'!26:26,15+6*(COLUMNS($G25:AK25)-1)),""))</f>
        <v/>
      </c>
      <c r="AL25" s="236">
        <f t="array" ref="AL25">IF(COLUMNS($G25:AL25)&gt;$E25,"",IFERROR(INDEX('PROYECCIÓN'!26:26,15+6*(COLUMNS($G25:AL25)-1)),""))</f>
        <v/>
      </c>
      <c r="AM25" s="236">
        <f t="array" ref="AM25">IF(COLUMNS($G25:AM25)&gt;$E25,"",IFERROR(INDEX('PROYECCIÓN'!26:26,15+6*(COLUMNS($G25:AM25)-1)),""))</f>
        <v/>
      </c>
      <c r="AN25" s="236">
        <f t="array" ref="AN25">IF(COLUMNS($G25:AN25)&gt;$E25,"",IFERROR(INDEX('PROYECCIÓN'!26:26,15+6*(COLUMNS($G25:AN25)-1)),""))</f>
        <v/>
      </c>
      <c r="AO25" s="236">
        <f t="array" ref="AO25">IF(COLUMNS($G25:AO25)&gt;$E25,"",IFERROR(INDEX('PROYECCIÓN'!26:26,15+6*(COLUMNS($G25:AO25)-1)),""))</f>
        <v/>
      </c>
      <c r="AP25" s="236">
        <f t="array" ref="AP25">IF(COLUMNS($G25:AP25)&gt;$E25,"",IFERROR(INDEX('PROYECCIÓN'!26:26,15+6*(COLUMNS($G25:AP25)-1)),""))</f>
        <v/>
      </c>
      <c r="AQ25" s="236" t="n"/>
      <c r="AR25" s="229" t="n"/>
      <c r="AS25" s="185" t="n"/>
    </row>
    <row r="26" ht="15" customHeight="1" s="506">
      <c r="B26" s="47">
        <f>'CARTERA TOTAL'!B26</f>
        <v/>
      </c>
      <c r="C26" s="229">
        <f>'PROYECCIÓN'!C27</f>
        <v/>
      </c>
      <c r="D26" s="53">
        <f>'PROYECCIÓN'!D27</f>
        <v/>
      </c>
      <c r="E26" s="56">
        <f>'PROYECCIÓN'!H27</f>
        <v/>
      </c>
      <c r="F26" s="56">
        <f>IF(COUNTIF($G26:$AP26,"VENCIDA")&gt;0,"VENCIDA",IF(COUNTIF($G26:$AP26,"POR VENCER")&gt;0,"POR VENCER",IF(COUNTIF($G26:$AP26,"AL DÍA")&gt;0,"AL DÍA",IF(COUNTIF($G26:$AP26,"PAGA")&gt;0,"PAGA","SIN ESTADO"))))</f>
        <v/>
      </c>
      <c r="G26" s="236">
        <f t="array" ref="G26">IF(COLUMNS($G26:G26)&gt;$E26,"",IFERROR(INDEX('PROYECCIÓN'!27:27,15+6*(COLUMNS($G26:G26)-1)),""))</f>
        <v/>
      </c>
      <c r="H26" s="236">
        <f t="array" ref="H26">IF(COLUMNS($G26:H26)&gt;$E26,"",IFERROR(INDEX('PROYECCIÓN'!27:27,15+6*(COLUMNS($G26:H26)-1)),""))</f>
        <v/>
      </c>
      <c r="I26" s="236">
        <f t="array" ref="I26">IF(COLUMNS($G26:I26)&gt;$E26,"",IFERROR(INDEX('PROYECCIÓN'!27:27,15+6*(COLUMNS($G26:I26)-1)),""))</f>
        <v/>
      </c>
      <c r="J26" s="236">
        <f t="array" ref="J26">IF(COLUMNS($G26:J26)&gt;$E26,"",IFERROR(INDEX('PROYECCIÓN'!27:27,15+6*(COLUMNS($G26:J26)-1)),""))</f>
        <v/>
      </c>
      <c r="K26" s="236">
        <f t="array" ref="K26">IF(COLUMNS($G26:K26)&gt;$E26,"",IFERROR(INDEX('PROYECCIÓN'!27:27,15+6*(COLUMNS($G26:K26)-1)),""))</f>
        <v/>
      </c>
      <c r="L26" s="236">
        <f t="array" ref="L26">IF(COLUMNS($G26:L26)&gt;$E26,"",IFERROR(INDEX('PROYECCIÓN'!27:27,15+6*(COLUMNS($G26:L26)-1)),""))</f>
        <v/>
      </c>
      <c r="M26" s="236">
        <f t="array" ref="M26">IF(COLUMNS($G26:M26)&gt;$E26,"",IFERROR(INDEX('PROYECCIÓN'!27:27,15+6*(COLUMNS($G26:M26)-1)),""))</f>
        <v/>
      </c>
      <c r="N26" s="236">
        <f t="array" ref="N26">IF(COLUMNS($G26:N26)&gt;$E26,"",IFERROR(INDEX('PROYECCIÓN'!27:27,15+6*(COLUMNS($G26:N26)-1)),""))</f>
        <v/>
      </c>
      <c r="O26" s="236">
        <f t="array" ref="O26">IF(COLUMNS($G26:O26)&gt;$E26,"",IFERROR(INDEX('PROYECCIÓN'!27:27,15+6*(COLUMNS($G26:O26)-1)),""))</f>
        <v/>
      </c>
      <c r="P26" s="236">
        <f t="array" ref="P26">IF(COLUMNS($G26:P26)&gt;$E26,"",IFERROR(INDEX('PROYECCIÓN'!27:27,15+6*(COLUMNS($G26:P26)-1)),""))</f>
        <v/>
      </c>
      <c r="Q26" s="236">
        <f t="array" ref="Q26">IF(COLUMNS($G26:Q26)&gt;$E26,"",IFERROR(INDEX('PROYECCIÓN'!27:27,15+6*(COLUMNS($G26:Q26)-1)),""))</f>
        <v/>
      </c>
      <c r="R26" s="236">
        <f t="array" ref="R26">IF(COLUMNS($G26:R26)&gt;$E26,"",IFERROR(INDEX('PROYECCIÓN'!27:27,15+6*(COLUMNS($G26:R26)-1)),""))</f>
        <v/>
      </c>
      <c r="S26" s="236">
        <f t="array" ref="S26">IF(COLUMNS($G26:S26)&gt;$E26,"",IFERROR(INDEX('PROYECCIÓN'!27:27,15+6*(COLUMNS($G26:S26)-1)),""))</f>
        <v/>
      </c>
      <c r="T26" s="236">
        <f t="array" ref="T26">IF(COLUMNS($G26:T26)&gt;$E26,"",IFERROR(INDEX('PROYECCIÓN'!27:27,15+6*(COLUMNS($G26:T26)-1)),""))</f>
        <v/>
      </c>
      <c r="U26" s="236">
        <f t="array" ref="U26">IF(COLUMNS($G26:U26)&gt;$E26,"",IFERROR(INDEX('PROYECCIÓN'!27:27,15+6*(COLUMNS($G26:U26)-1)),""))</f>
        <v/>
      </c>
      <c r="V26" s="236">
        <f t="array" ref="V26">IF(COLUMNS($G26:V26)&gt;$E26,"",IFERROR(INDEX('PROYECCIÓN'!27:27,15+6*(COLUMNS($G26:V26)-1)),""))</f>
        <v/>
      </c>
      <c r="W26" s="236">
        <f t="array" ref="W26">IF(COLUMNS($G26:W26)&gt;$E26,"",IFERROR(INDEX('PROYECCIÓN'!27:27,15+6*(COLUMNS($G26:W26)-1)),""))</f>
        <v/>
      </c>
      <c r="X26" s="236">
        <f t="array" ref="X26">IF(COLUMNS($G26:X26)&gt;$E26,"",IFERROR(INDEX('PROYECCIÓN'!27:27,15+6*(COLUMNS($G26:X26)-1)),""))</f>
        <v/>
      </c>
      <c r="Y26" s="236">
        <f t="array" ref="Y26">IF(COLUMNS($G26:Y26)&gt;$E26,"",IFERROR(INDEX('PROYECCIÓN'!27:27,15+6*(COLUMNS($G26:Y26)-1)),""))</f>
        <v/>
      </c>
      <c r="Z26" s="236">
        <f t="array" ref="Z26">IF(COLUMNS($G26:Z26)&gt;$E26,"",IFERROR(INDEX('PROYECCIÓN'!27:27,15+6*(COLUMNS($G26:Z26)-1)),""))</f>
        <v/>
      </c>
      <c r="AA26" s="236">
        <f t="array" ref="AA26">IF(COLUMNS($G26:AA26)&gt;$E26,"",IFERROR(INDEX('PROYECCIÓN'!27:27,15+6*(COLUMNS($G26:AA26)-1)),""))</f>
        <v/>
      </c>
      <c r="AB26" s="236">
        <f t="array" ref="AB26">IF(COLUMNS($G26:AB26)&gt;$E26,"",IFERROR(INDEX('PROYECCIÓN'!27:27,15+6*(COLUMNS($G26:AB26)-1)),""))</f>
        <v/>
      </c>
      <c r="AC26" s="236">
        <f t="array" ref="AC26">IF(COLUMNS($G26:AC26)&gt;$E26,"",IFERROR(INDEX('PROYECCIÓN'!27:27,15+6*(COLUMNS($G26:AC26)-1)),""))</f>
        <v/>
      </c>
      <c r="AD26" s="236">
        <f t="array" ref="AD26">IF(COLUMNS($G26:AD26)&gt;$E26,"",IFERROR(INDEX('PROYECCIÓN'!27:27,15+6*(COLUMNS($G26:AD26)-1)),""))</f>
        <v/>
      </c>
      <c r="AE26" s="236">
        <f t="array" ref="AE26">IF(COLUMNS($G26:AE26)&gt;$E26,"",IFERROR(INDEX('PROYECCIÓN'!27:27,15+6*(COLUMNS($G26:AE26)-1)),""))</f>
        <v/>
      </c>
      <c r="AF26" s="236">
        <f t="array" ref="AF26">IF(COLUMNS($G26:AF26)&gt;$E26,"",IFERROR(INDEX('PROYECCIÓN'!27:27,15+6*(COLUMNS($G26:AF26)-1)),""))</f>
        <v/>
      </c>
      <c r="AG26" s="236">
        <f t="array" ref="AG26">IF(COLUMNS($G26:AG26)&gt;$E26,"",IFERROR(INDEX('PROYECCIÓN'!27:27,15+6*(COLUMNS($G26:AG26)-1)),""))</f>
        <v/>
      </c>
      <c r="AH26" s="236">
        <f t="array" ref="AH26">IF(COLUMNS($G26:AH26)&gt;$E26,"",IFERROR(INDEX('PROYECCIÓN'!27:27,15+6*(COLUMNS($G26:AH26)-1)),""))</f>
        <v/>
      </c>
      <c r="AI26" s="236">
        <f t="array" ref="AI26">IF(COLUMNS($G26:AI26)&gt;$E26,"",IFERROR(INDEX('PROYECCIÓN'!27:27,15+6*(COLUMNS($G26:AI26)-1)),""))</f>
        <v/>
      </c>
      <c r="AJ26" s="236">
        <f t="array" ref="AJ26">IF(COLUMNS($G26:AJ26)&gt;$E26,"",IFERROR(INDEX('PROYECCIÓN'!27:27,15+6*(COLUMNS($G26:AJ26)-1)),""))</f>
        <v/>
      </c>
      <c r="AK26" s="236">
        <f t="array" ref="AK26">IF(COLUMNS($G26:AK26)&gt;$E26,"",IFERROR(INDEX('PROYECCIÓN'!27:27,15+6*(COLUMNS($G26:AK26)-1)),""))</f>
        <v/>
      </c>
      <c r="AL26" s="236">
        <f t="array" ref="AL26">IF(COLUMNS($G26:AL26)&gt;$E26,"",IFERROR(INDEX('PROYECCIÓN'!27:27,15+6*(COLUMNS($G26:AL26)-1)),""))</f>
        <v/>
      </c>
      <c r="AM26" s="236">
        <f t="array" ref="AM26">IF(COLUMNS($G26:AM26)&gt;$E26,"",IFERROR(INDEX('PROYECCIÓN'!27:27,15+6*(COLUMNS($G26:AM26)-1)),""))</f>
        <v/>
      </c>
      <c r="AN26" s="236">
        <f t="array" ref="AN26">IF(COLUMNS($G26:AN26)&gt;$E26,"",IFERROR(INDEX('PROYECCIÓN'!27:27,15+6*(COLUMNS($G26:AN26)-1)),""))</f>
        <v/>
      </c>
      <c r="AO26" s="236">
        <f t="array" ref="AO26">IF(COLUMNS($G26:AO26)&gt;$E26,"",IFERROR(INDEX('PROYECCIÓN'!27:27,15+6*(COLUMNS($G26:AO26)-1)),""))</f>
        <v/>
      </c>
      <c r="AP26" s="236">
        <f t="array" ref="AP26">IF(COLUMNS($G26:AP26)&gt;$E26,"",IFERROR(INDEX('PROYECCIÓN'!27:27,15+6*(COLUMNS($G26:AP26)-1)),""))</f>
        <v/>
      </c>
      <c r="AQ26" s="236" t="n"/>
      <c r="AR26" s="229" t="n"/>
      <c r="AS26" s="185" t="n"/>
    </row>
    <row r="27" ht="15" customHeight="1" s="506">
      <c r="B27" s="47">
        <f>'CARTERA TOTAL'!B27</f>
        <v/>
      </c>
      <c r="C27" s="229">
        <f>'PROYECCIÓN'!C28</f>
        <v/>
      </c>
      <c r="D27" s="53">
        <f>'PROYECCIÓN'!D28</f>
        <v/>
      </c>
      <c r="E27" s="56">
        <f>'PROYECCIÓN'!H28</f>
        <v/>
      </c>
      <c r="F27" s="56">
        <f>IF(COUNTIF($G27:$AP27,"VENCIDA")&gt;0,"VENCIDA",IF(COUNTIF($G27:$AP27,"POR VENCER")&gt;0,"POR VENCER",IF(COUNTIF($G27:$AP27,"AL DÍA")&gt;0,"AL DÍA",IF(COUNTIF($G27:$AP27,"PAGA")&gt;0,"PAGA","SIN ESTADO"))))</f>
        <v/>
      </c>
      <c r="G27" s="236">
        <f t="array" ref="G27">IF(COLUMNS($G27:G27)&gt;$E27,"",IFERROR(INDEX('PROYECCIÓN'!28:28,15+6*(COLUMNS($G27:G27)-1)),""))</f>
        <v/>
      </c>
      <c r="H27" s="236">
        <f t="array" ref="H27">IF(COLUMNS($G27:H27)&gt;$E27,"",IFERROR(INDEX('PROYECCIÓN'!28:28,15+6*(COLUMNS($G27:H27)-1)),""))</f>
        <v/>
      </c>
      <c r="I27" s="236">
        <f t="array" ref="I27">IF(COLUMNS($G27:I27)&gt;$E27,"",IFERROR(INDEX('PROYECCIÓN'!28:28,15+6*(COLUMNS($G27:I27)-1)),""))</f>
        <v/>
      </c>
      <c r="J27" s="236">
        <f t="array" ref="J27">IF(COLUMNS($G27:J27)&gt;$E27,"",IFERROR(INDEX('PROYECCIÓN'!28:28,15+6*(COLUMNS($G27:J27)-1)),""))</f>
        <v/>
      </c>
      <c r="K27" s="236">
        <f t="array" ref="K27">IF(COLUMNS($G27:K27)&gt;$E27,"",IFERROR(INDEX('PROYECCIÓN'!28:28,15+6*(COLUMNS($G27:K27)-1)),""))</f>
        <v/>
      </c>
      <c r="L27" s="236">
        <f t="array" ref="L27">IF(COLUMNS($G27:L27)&gt;$E27,"",IFERROR(INDEX('PROYECCIÓN'!28:28,15+6*(COLUMNS($G27:L27)-1)),""))</f>
        <v/>
      </c>
      <c r="M27" s="236">
        <f t="array" ref="M27">IF(COLUMNS($G27:M27)&gt;$E27,"",IFERROR(INDEX('PROYECCIÓN'!28:28,15+6*(COLUMNS($G27:M27)-1)),""))</f>
        <v/>
      </c>
      <c r="N27" s="236">
        <f t="array" ref="N27">IF(COLUMNS($G27:N27)&gt;$E27,"",IFERROR(INDEX('PROYECCIÓN'!28:28,15+6*(COLUMNS($G27:N27)-1)),""))</f>
        <v/>
      </c>
      <c r="O27" s="236">
        <f t="array" ref="O27">IF(COLUMNS($G27:O27)&gt;$E27,"",IFERROR(INDEX('PROYECCIÓN'!28:28,15+6*(COLUMNS($G27:O27)-1)),""))</f>
        <v/>
      </c>
      <c r="P27" s="236">
        <f t="array" ref="P27">IF(COLUMNS($G27:P27)&gt;$E27,"",IFERROR(INDEX('PROYECCIÓN'!28:28,15+6*(COLUMNS($G27:P27)-1)),""))</f>
        <v/>
      </c>
      <c r="Q27" s="236">
        <f t="array" ref="Q27">IF(COLUMNS($G27:Q27)&gt;$E27,"",IFERROR(INDEX('PROYECCIÓN'!28:28,15+6*(COLUMNS($G27:Q27)-1)),""))</f>
        <v/>
      </c>
      <c r="R27" s="236">
        <f t="array" ref="R27">IF(COLUMNS($G27:R27)&gt;$E27,"",IFERROR(INDEX('PROYECCIÓN'!28:28,15+6*(COLUMNS($G27:R27)-1)),""))</f>
        <v/>
      </c>
      <c r="S27" s="236">
        <f t="array" ref="S27">IF(COLUMNS($G27:S27)&gt;$E27,"",IFERROR(INDEX('PROYECCIÓN'!28:28,15+6*(COLUMNS($G27:S27)-1)),""))</f>
        <v/>
      </c>
      <c r="T27" s="236">
        <f t="array" ref="T27">IF(COLUMNS($G27:T27)&gt;$E27,"",IFERROR(INDEX('PROYECCIÓN'!28:28,15+6*(COLUMNS($G27:T27)-1)),""))</f>
        <v/>
      </c>
      <c r="U27" s="236">
        <f t="array" ref="U27">IF(COLUMNS($G27:U27)&gt;$E27,"",IFERROR(INDEX('PROYECCIÓN'!28:28,15+6*(COLUMNS($G27:U27)-1)),""))</f>
        <v/>
      </c>
      <c r="V27" s="236">
        <f t="array" ref="V27">IF(COLUMNS($G27:V27)&gt;$E27,"",IFERROR(INDEX('PROYECCIÓN'!28:28,15+6*(COLUMNS($G27:V27)-1)),""))</f>
        <v/>
      </c>
      <c r="W27" s="236">
        <f t="array" ref="W27">IF(COLUMNS($G27:W27)&gt;$E27,"",IFERROR(INDEX('PROYECCIÓN'!28:28,15+6*(COLUMNS($G27:W27)-1)),""))</f>
        <v/>
      </c>
      <c r="X27" s="236">
        <f t="array" ref="X27">IF(COLUMNS($G27:X27)&gt;$E27,"",IFERROR(INDEX('PROYECCIÓN'!28:28,15+6*(COLUMNS($G27:X27)-1)),""))</f>
        <v/>
      </c>
      <c r="Y27" s="236">
        <f t="array" ref="Y27">IF(COLUMNS($G27:Y27)&gt;$E27,"",IFERROR(INDEX('PROYECCIÓN'!28:28,15+6*(COLUMNS($G27:Y27)-1)),""))</f>
        <v/>
      </c>
      <c r="Z27" s="236">
        <f t="array" ref="Z27">IF(COLUMNS($G27:Z27)&gt;$E27,"",IFERROR(INDEX('PROYECCIÓN'!28:28,15+6*(COLUMNS($G27:Z27)-1)),""))</f>
        <v/>
      </c>
      <c r="AA27" s="236">
        <f t="array" ref="AA27">IF(COLUMNS($G27:AA27)&gt;$E27,"",IFERROR(INDEX('PROYECCIÓN'!28:28,15+6*(COLUMNS($G27:AA27)-1)),""))</f>
        <v/>
      </c>
      <c r="AB27" s="236">
        <f t="array" ref="AB27">IF(COLUMNS($G27:AB27)&gt;$E27,"",IFERROR(INDEX('PROYECCIÓN'!28:28,15+6*(COLUMNS($G27:AB27)-1)),""))</f>
        <v/>
      </c>
      <c r="AC27" s="236">
        <f t="array" ref="AC27">IF(COLUMNS($G27:AC27)&gt;$E27,"",IFERROR(INDEX('PROYECCIÓN'!28:28,15+6*(COLUMNS($G27:AC27)-1)),""))</f>
        <v/>
      </c>
      <c r="AD27" s="236">
        <f t="array" ref="AD27">IF(COLUMNS($G27:AD27)&gt;$E27,"",IFERROR(INDEX('PROYECCIÓN'!28:28,15+6*(COLUMNS($G27:AD27)-1)),""))</f>
        <v/>
      </c>
      <c r="AE27" s="236">
        <f t="array" ref="AE27">IF(COLUMNS($G27:AE27)&gt;$E27,"",IFERROR(INDEX('PROYECCIÓN'!28:28,15+6*(COLUMNS($G27:AE27)-1)),""))</f>
        <v/>
      </c>
      <c r="AF27" s="236">
        <f t="array" ref="AF27">IF(COLUMNS($G27:AF27)&gt;$E27,"",IFERROR(INDEX('PROYECCIÓN'!28:28,15+6*(COLUMNS($G27:AF27)-1)),""))</f>
        <v/>
      </c>
      <c r="AG27" s="236">
        <f t="array" ref="AG27">IF(COLUMNS($G27:AG27)&gt;$E27,"",IFERROR(INDEX('PROYECCIÓN'!28:28,15+6*(COLUMNS($G27:AG27)-1)),""))</f>
        <v/>
      </c>
      <c r="AH27" s="236">
        <f t="array" ref="AH27">IF(COLUMNS($G27:AH27)&gt;$E27,"",IFERROR(INDEX('PROYECCIÓN'!28:28,15+6*(COLUMNS($G27:AH27)-1)),""))</f>
        <v/>
      </c>
      <c r="AI27" s="236">
        <f t="array" ref="AI27">IF(COLUMNS($G27:AI27)&gt;$E27,"",IFERROR(INDEX('PROYECCIÓN'!28:28,15+6*(COLUMNS($G27:AI27)-1)),""))</f>
        <v/>
      </c>
      <c r="AJ27" s="236">
        <f t="array" ref="AJ27">IF(COLUMNS($G27:AJ27)&gt;$E27,"",IFERROR(INDEX('PROYECCIÓN'!28:28,15+6*(COLUMNS($G27:AJ27)-1)),""))</f>
        <v/>
      </c>
      <c r="AK27" s="236">
        <f t="array" ref="AK27">IF(COLUMNS($G27:AK27)&gt;$E27,"",IFERROR(INDEX('PROYECCIÓN'!28:28,15+6*(COLUMNS($G27:AK27)-1)),""))</f>
        <v/>
      </c>
      <c r="AL27" s="236">
        <f t="array" ref="AL27">IF(COLUMNS($G27:AL27)&gt;$E27,"",IFERROR(INDEX('PROYECCIÓN'!28:28,15+6*(COLUMNS($G27:AL27)-1)),""))</f>
        <v/>
      </c>
      <c r="AM27" s="236">
        <f t="array" ref="AM27">IF(COLUMNS($G27:AM27)&gt;$E27,"",IFERROR(INDEX('PROYECCIÓN'!28:28,15+6*(COLUMNS($G27:AM27)-1)),""))</f>
        <v/>
      </c>
      <c r="AN27" s="236">
        <f t="array" ref="AN27">IF(COLUMNS($G27:AN27)&gt;$E27,"",IFERROR(INDEX('PROYECCIÓN'!28:28,15+6*(COLUMNS($G27:AN27)-1)),""))</f>
        <v/>
      </c>
      <c r="AO27" s="236">
        <f t="array" ref="AO27">IF(COLUMNS($G27:AO27)&gt;$E27,"",IFERROR(INDEX('PROYECCIÓN'!28:28,15+6*(COLUMNS($G27:AO27)-1)),""))</f>
        <v/>
      </c>
      <c r="AP27" s="236">
        <f t="array" ref="AP27">IF(COLUMNS($G27:AP27)&gt;$E27,"",IFERROR(INDEX('PROYECCIÓN'!28:28,15+6*(COLUMNS($G27:AP27)-1)),""))</f>
        <v/>
      </c>
      <c r="AQ27" s="236" t="n"/>
      <c r="AR27" s="229" t="n"/>
      <c r="AS27" s="185" t="n"/>
    </row>
    <row r="28" ht="15" customHeight="1" s="506">
      <c r="B28" s="47">
        <f>'CARTERA TOTAL'!B28</f>
        <v/>
      </c>
      <c r="C28" s="229">
        <f>'PROYECCIÓN'!C29</f>
        <v/>
      </c>
      <c r="D28" s="53">
        <f>'PROYECCIÓN'!D29</f>
        <v/>
      </c>
      <c r="E28" s="56">
        <f>'PROYECCIÓN'!H29</f>
        <v/>
      </c>
      <c r="F28" s="56">
        <f>IF(COUNTIF($G28:$AP28,"VENCIDA")&gt;0,"VENCIDA",IF(COUNTIF($G28:$AP28,"POR VENCER")&gt;0,"POR VENCER",IF(COUNTIF($G28:$AP28,"AL DÍA")&gt;0,"AL DÍA",IF(COUNTIF($G28:$AP28,"PAGA")&gt;0,"PAGA","SIN ESTADO"))))</f>
        <v/>
      </c>
      <c r="G28" s="236">
        <f t="array" ref="G28">IF(COLUMNS($G28:G28)&gt;$E28,"",IFERROR(INDEX('PROYECCIÓN'!29:29,15+6*(COLUMNS($G28:G28)-1)),""))</f>
        <v/>
      </c>
      <c r="H28" s="236">
        <f t="array" ref="H28">IF(COLUMNS($G28:H28)&gt;$E28,"",IFERROR(INDEX('PROYECCIÓN'!29:29,15+6*(COLUMNS($G28:H28)-1)),""))</f>
        <v/>
      </c>
      <c r="I28" s="236">
        <f t="array" ref="I28">IF(COLUMNS($G28:I28)&gt;$E28,"",IFERROR(INDEX('PROYECCIÓN'!29:29,15+6*(COLUMNS($G28:I28)-1)),""))</f>
        <v/>
      </c>
      <c r="J28" s="236">
        <f t="array" ref="J28">IF(COLUMNS($G28:J28)&gt;$E28,"",IFERROR(INDEX('PROYECCIÓN'!29:29,15+6*(COLUMNS($G28:J28)-1)),""))</f>
        <v/>
      </c>
      <c r="K28" s="236">
        <f t="array" ref="K28">IF(COLUMNS($G28:K28)&gt;$E28,"",IFERROR(INDEX('PROYECCIÓN'!29:29,15+6*(COLUMNS($G28:K28)-1)),""))</f>
        <v/>
      </c>
      <c r="L28" s="236">
        <f t="array" ref="L28">IF(COLUMNS($G28:L28)&gt;$E28,"",IFERROR(INDEX('PROYECCIÓN'!29:29,15+6*(COLUMNS($G28:L28)-1)),""))</f>
        <v/>
      </c>
      <c r="M28" s="236">
        <f t="array" ref="M28">IF(COLUMNS($G28:M28)&gt;$E28,"",IFERROR(INDEX('PROYECCIÓN'!29:29,15+6*(COLUMNS($G28:M28)-1)),""))</f>
        <v/>
      </c>
      <c r="N28" s="236">
        <f t="array" ref="N28">IF(COLUMNS($G28:N28)&gt;$E28,"",IFERROR(INDEX('PROYECCIÓN'!29:29,15+6*(COLUMNS($G28:N28)-1)),""))</f>
        <v/>
      </c>
      <c r="O28" s="236">
        <f t="array" ref="O28">IF(COLUMNS($G28:O28)&gt;$E28,"",IFERROR(INDEX('PROYECCIÓN'!29:29,15+6*(COLUMNS($G28:O28)-1)),""))</f>
        <v/>
      </c>
      <c r="P28" s="236">
        <f t="array" ref="P28">IF(COLUMNS($G28:P28)&gt;$E28,"",IFERROR(INDEX('PROYECCIÓN'!29:29,15+6*(COLUMNS($G28:P28)-1)),""))</f>
        <v/>
      </c>
      <c r="Q28" s="236">
        <f t="array" ref="Q28">IF(COLUMNS($G28:Q28)&gt;$E28,"",IFERROR(INDEX('PROYECCIÓN'!29:29,15+6*(COLUMNS($G28:Q28)-1)),""))</f>
        <v/>
      </c>
      <c r="R28" s="236">
        <f t="array" ref="R28">IF(COLUMNS($G28:R28)&gt;$E28,"",IFERROR(INDEX('PROYECCIÓN'!29:29,15+6*(COLUMNS($G28:R28)-1)),""))</f>
        <v/>
      </c>
      <c r="S28" s="236">
        <f t="array" ref="S28">IF(COLUMNS($G28:S28)&gt;$E28,"",IFERROR(INDEX('PROYECCIÓN'!29:29,15+6*(COLUMNS($G28:S28)-1)),""))</f>
        <v/>
      </c>
      <c r="T28" s="236">
        <f t="array" ref="T28">IF(COLUMNS($G28:T28)&gt;$E28,"",IFERROR(INDEX('PROYECCIÓN'!29:29,15+6*(COLUMNS($G28:T28)-1)),""))</f>
        <v/>
      </c>
      <c r="U28" s="236">
        <f t="array" ref="U28">IF(COLUMNS($G28:U28)&gt;$E28,"",IFERROR(INDEX('PROYECCIÓN'!29:29,15+6*(COLUMNS($G28:U28)-1)),""))</f>
        <v/>
      </c>
      <c r="V28" s="236">
        <f t="array" ref="V28">IF(COLUMNS($G28:V28)&gt;$E28,"",IFERROR(INDEX('PROYECCIÓN'!29:29,15+6*(COLUMNS($G28:V28)-1)),""))</f>
        <v/>
      </c>
      <c r="W28" s="236">
        <f t="array" ref="W28">IF(COLUMNS($G28:W28)&gt;$E28,"",IFERROR(INDEX('PROYECCIÓN'!29:29,15+6*(COLUMNS($G28:W28)-1)),""))</f>
        <v/>
      </c>
      <c r="X28" s="236">
        <f t="array" ref="X28">IF(COLUMNS($G28:X28)&gt;$E28,"",IFERROR(INDEX('PROYECCIÓN'!29:29,15+6*(COLUMNS($G28:X28)-1)),""))</f>
        <v/>
      </c>
      <c r="Y28" s="236">
        <f t="array" ref="Y28">IF(COLUMNS($G28:Y28)&gt;$E28,"",IFERROR(INDEX('PROYECCIÓN'!29:29,15+6*(COLUMNS($G28:Y28)-1)),""))</f>
        <v/>
      </c>
      <c r="Z28" s="236">
        <f t="array" ref="Z28">IF(COLUMNS($G28:Z28)&gt;$E28,"",IFERROR(INDEX('PROYECCIÓN'!29:29,15+6*(COLUMNS($G28:Z28)-1)),""))</f>
        <v/>
      </c>
      <c r="AA28" s="236">
        <f t="array" ref="AA28">IF(COLUMNS($G28:AA28)&gt;$E28,"",IFERROR(INDEX('PROYECCIÓN'!29:29,15+6*(COLUMNS($G28:AA28)-1)),""))</f>
        <v/>
      </c>
      <c r="AB28" s="236">
        <f t="array" ref="AB28">IF(COLUMNS($G28:AB28)&gt;$E28,"",IFERROR(INDEX('PROYECCIÓN'!29:29,15+6*(COLUMNS($G28:AB28)-1)),""))</f>
        <v/>
      </c>
      <c r="AC28" s="236">
        <f t="array" ref="AC28">IF(COLUMNS($G28:AC28)&gt;$E28,"",IFERROR(INDEX('PROYECCIÓN'!29:29,15+6*(COLUMNS($G28:AC28)-1)),""))</f>
        <v/>
      </c>
      <c r="AD28" s="236">
        <f t="array" ref="AD28">IF(COLUMNS($G28:AD28)&gt;$E28,"",IFERROR(INDEX('PROYECCIÓN'!29:29,15+6*(COLUMNS($G28:AD28)-1)),""))</f>
        <v/>
      </c>
      <c r="AE28" s="236">
        <f t="array" ref="AE28">IF(COLUMNS($G28:AE28)&gt;$E28,"",IFERROR(INDEX('PROYECCIÓN'!29:29,15+6*(COLUMNS($G28:AE28)-1)),""))</f>
        <v/>
      </c>
      <c r="AF28" s="236">
        <f t="array" ref="AF28">IF(COLUMNS($G28:AF28)&gt;$E28,"",IFERROR(INDEX('PROYECCIÓN'!29:29,15+6*(COLUMNS($G28:AF28)-1)),""))</f>
        <v/>
      </c>
      <c r="AG28" s="236">
        <f t="array" ref="AG28">IF(COLUMNS($G28:AG28)&gt;$E28,"",IFERROR(INDEX('PROYECCIÓN'!29:29,15+6*(COLUMNS($G28:AG28)-1)),""))</f>
        <v/>
      </c>
      <c r="AH28" s="236">
        <f t="array" ref="AH28">IF(COLUMNS($G28:AH28)&gt;$E28,"",IFERROR(INDEX('PROYECCIÓN'!29:29,15+6*(COLUMNS($G28:AH28)-1)),""))</f>
        <v/>
      </c>
      <c r="AI28" s="236">
        <f t="array" ref="AI28">IF(COLUMNS($G28:AI28)&gt;$E28,"",IFERROR(INDEX('PROYECCIÓN'!29:29,15+6*(COLUMNS($G28:AI28)-1)),""))</f>
        <v/>
      </c>
      <c r="AJ28" s="236">
        <f t="array" ref="AJ28">IF(COLUMNS($G28:AJ28)&gt;$E28,"",IFERROR(INDEX('PROYECCIÓN'!29:29,15+6*(COLUMNS($G28:AJ28)-1)),""))</f>
        <v/>
      </c>
      <c r="AK28" s="236">
        <f t="array" ref="AK28">IF(COLUMNS($G28:AK28)&gt;$E28,"",IFERROR(INDEX('PROYECCIÓN'!29:29,15+6*(COLUMNS($G28:AK28)-1)),""))</f>
        <v/>
      </c>
      <c r="AL28" s="236">
        <f t="array" ref="AL28">IF(COLUMNS($G28:AL28)&gt;$E28,"",IFERROR(INDEX('PROYECCIÓN'!29:29,15+6*(COLUMNS($G28:AL28)-1)),""))</f>
        <v/>
      </c>
      <c r="AM28" s="236">
        <f t="array" ref="AM28">IF(COLUMNS($G28:AM28)&gt;$E28,"",IFERROR(INDEX('PROYECCIÓN'!29:29,15+6*(COLUMNS($G28:AM28)-1)),""))</f>
        <v/>
      </c>
      <c r="AN28" s="236">
        <f t="array" ref="AN28">IF(COLUMNS($G28:AN28)&gt;$E28,"",IFERROR(INDEX('PROYECCIÓN'!29:29,15+6*(COLUMNS($G28:AN28)-1)),""))</f>
        <v/>
      </c>
      <c r="AO28" s="236">
        <f t="array" ref="AO28">IF(COLUMNS($G28:AO28)&gt;$E28,"",IFERROR(INDEX('PROYECCIÓN'!29:29,15+6*(COLUMNS($G28:AO28)-1)),""))</f>
        <v/>
      </c>
      <c r="AP28" s="236">
        <f t="array" ref="AP28">IF(COLUMNS($G28:AP28)&gt;$E28,"",IFERROR(INDEX('PROYECCIÓN'!29:29,15+6*(COLUMNS($G28:AP28)-1)),""))</f>
        <v/>
      </c>
      <c r="AQ28" s="236" t="n"/>
      <c r="AR28" s="229" t="n"/>
      <c r="AS28" s="185" t="n"/>
    </row>
    <row r="29" ht="15" customHeight="1" s="506">
      <c r="B29" s="47">
        <f>'CARTERA TOTAL'!B29</f>
        <v/>
      </c>
      <c r="C29" s="229">
        <f>'PROYECCIÓN'!C30</f>
        <v/>
      </c>
      <c r="D29" s="53">
        <f>'PROYECCIÓN'!D30</f>
        <v/>
      </c>
      <c r="E29" s="56">
        <f>'PROYECCIÓN'!H30</f>
        <v/>
      </c>
      <c r="F29" s="56">
        <f>IF(COUNTIF($G29:$AP29,"VENCIDA")&gt;0,"VENCIDA",IF(COUNTIF($G29:$AP29,"POR VENCER")&gt;0,"POR VENCER",IF(COUNTIF($G29:$AP29,"AL DÍA")&gt;0,"AL DÍA",IF(COUNTIF($G29:$AP29,"PAGA")&gt;0,"PAGA","SIN ESTADO"))))</f>
        <v/>
      </c>
      <c r="G29" s="236">
        <f t="array" ref="G29">IF(COLUMNS($G29:G29)&gt;$E29,"",IFERROR(INDEX('PROYECCIÓN'!30:30,15+6*(COLUMNS($G29:G29)-1)),""))</f>
        <v/>
      </c>
      <c r="H29" s="236">
        <f t="array" ref="H29">IF(COLUMNS($G29:H29)&gt;$E29,"",IFERROR(INDEX('PROYECCIÓN'!30:30,15+6*(COLUMNS($G29:H29)-1)),""))</f>
        <v/>
      </c>
      <c r="I29" s="236">
        <f t="array" ref="I29">IF(COLUMNS($G29:I29)&gt;$E29,"",IFERROR(INDEX('PROYECCIÓN'!30:30,15+6*(COLUMNS($G29:I29)-1)),""))</f>
        <v/>
      </c>
      <c r="J29" s="236">
        <f t="array" ref="J29">IF(COLUMNS($G29:J29)&gt;$E29,"",IFERROR(INDEX('PROYECCIÓN'!30:30,15+6*(COLUMNS($G29:J29)-1)),""))</f>
        <v/>
      </c>
      <c r="K29" s="236">
        <f t="array" ref="K29">IF(COLUMNS($G29:K29)&gt;$E29,"",IFERROR(INDEX('PROYECCIÓN'!30:30,15+6*(COLUMNS($G29:K29)-1)),""))</f>
        <v/>
      </c>
      <c r="L29" s="236">
        <f t="array" ref="L29">IF(COLUMNS($G29:L29)&gt;$E29,"",IFERROR(INDEX('PROYECCIÓN'!30:30,15+6*(COLUMNS($G29:L29)-1)),""))</f>
        <v/>
      </c>
      <c r="M29" s="236">
        <f t="array" ref="M29">IF(COLUMNS($G29:M29)&gt;$E29,"",IFERROR(INDEX('PROYECCIÓN'!30:30,15+6*(COLUMNS($G29:M29)-1)),""))</f>
        <v/>
      </c>
      <c r="N29" s="236">
        <f t="array" ref="N29">IF(COLUMNS($G29:N29)&gt;$E29,"",IFERROR(INDEX('PROYECCIÓN'!30:30,15+6*(COLUMNS($G29:N29)-1)),""))</f>
        <v/>
      </c>
      <c r="O29" s="236">
        <f t="array" ref="O29">IF(COLUMNS($G29:O29)&gt;$E29,"",IFERROR(INDEX('PROYECCIÓN'!30:30,15+6*(COLUMNS($G29:O29)-1)),""))</f>
        <v/>
      </c>
      <c r="P29" s="236">
        <f t="array" ref="P29">IF(COLUMNS($G29:P29)&gt;$E29,"",IFERROR(INDEX('PROYECCIÓN'!30:30,15+6*(COLUMNS($G29:P29)-1)),""))</f>
        <v/>
      </c>
      <c r="Q29" s="236">
        <f t="array" ref="Q29">IF(COLUMNS($G29:Q29)&gt;$E29,"",IFERROR(INDEX('PROYECCIÓN'!30:30,15+6*(COLUMNS($G29:Q29)-1)),""))</f>
        <v/>
      </c>
      <c r="R29" s="236">
        <f t="array" ref="R29">IF(COLUMNS($G29:R29)&gt;$E29,"",IFERROR(INDEX('PROYECCIÓN'!30:30,15+6*(COLUMNS($G29:R29)-1)),""))</f>
        <v/>
      </c>
      <c r="S29" s="236">
        <f t="array" ref="S29">IF(COLUMNS($G29:S29)&gt;$E29,"",IFERROR(INDEX('PROYECCIÓN'!30:30,15+6*(COLUMNS($G29:S29)-1)),""))</f>
        <v/>
      </c>
      <c r="T29" s="236">
        <f t="array" ref="T29">IF(COLUMNS($G29:T29)&gt;$E29,"",IFERROR(INDEX('PROYECCIÓN'!30:30,15+6*(COLUMNS($G29:T29)-1)),""))</f>
        <v/>
      </c>
      <c r="U29" s="236">
        <f t="array" ref="U29">IF(COLUMNS($G29:U29)&gt;$E29,"",IFERROR(INDEX('PROYECCIÓN'!30:30,15+6*(COLUMNS($G29:U29)-1)),""))</f>
        <v/>
      </c>
      <c r="V29" s="236">
        <f t="array" ref="V29">IF(COLUMNS($G29:V29)&gt;$E29,"",IFERROR(INDEX('PROYECCIÓN'!30:30,15+6*(COLUMNS($G29:V29)-1)),""))</f>
        <v/>
      </c>
      <c r="W29" s="236">
        <f t="array" ref="W29">IF(COLUMNS($G29:W29)&gt;$E29,"",IFERROR(INDEX('PROYECCIÓN'!30:30,15+6*(COLUMNS($G29:W29)-1)),""))</f>
        <v/>
      </c>
      <c r="X29" s="236">
        <f t="array" ref="X29">IF(COLUMNS($G29:X29)&gt;$E29,"",IFERROR(INDEX('PROYECCIÓN'!30:30,15+6*(COLUMNS($G29:X29)-1)),""))</f>
        <v/>
      </c>
      <c r="Y29" s="236">
        <f t="array" ref="Y29">IF(COLUMNS($G29:Y29)&gt;$E29,"",IFERROR(INDEX('PROYECCIÓN'!30:30,15+6*(COLUMNS($G29:Y29)-1)),""))</f>
        <v/>
      </c>
      <c r="Z29" s="236">
        <f t="array" ref="Z29">IF(COLUMNS($G29:Z29)&gt;$E29,"",IFERROR(INDEX('PROYECCIÓN'!30:30,15+6*(COLUMNS($G29:Z29)-1)),""))</f>
        <v/>
      </c>
      <c r="AA29" s="236">
        <f t="array" ref="AA29">IF(COLUMNS($G29:AA29)&gt;$E29,"",IFERROR(INDEX('PROYECCIÓN'!30:30,15+6*(COLUMNS($G29:AA29)-1)),""))</f>
        <v/>
      </c>
      <c r="AB29" s="236">
        <f t="array" ref="AB29">IF(COLUMNS($G29:AB29)&gt;$E29,"",IFERROR(INDEX('PROYECCIÓN'!30:30,15+6*(COLUMNS($G29:AB29)-1)),""))</f>
        <v/>
      </c>
      <c r="AC29" s="236">
        <f t="array" ref="AC29">IF(COLUMNS($G29:AC29)&gt;$E29,"",IFERROR(INDEX('PROYECCIÓN'!30:30,15+6*(COLUMNS($G29:AC29)-1)),""))</f>
        <v/>
      </c>
      <c r="AD29" s="236">
        <f t="array" ref="AD29">IF(COLUMNS($G29:AD29)&gt;$E29,"",IFERROR(INDEX('PROYECCIÓN'!30:30,15+6*(COLUMNS($G29:AD29)-1)),""))</f>
        <v/>
      </c>
      <c r="AE29" s="236">
        <f t="array" ref="AE29">IF(COLUMNS($G29:AE29)&gt;$E29,"",IFERROR(INDEX('PROYECCIÓN'!30:30,15+6*(COLUMNS($G29:AE29)-1)),""))</f>
        <v/>
      </c>
      <c r="AF29" s="236">
        <f t="array" ref="AF29">IF(COLUMNS($G29:AF29)&gt;$E29,"",IFERROR(INDEX('PROYECCIÓN'!30:30,15+6*(COLUMNS($G29:AF29)-1)),""))</f>
        <v/>
      </c>
      <c r="AG29" s="236">
        <f t="array" ref="AG29">IF(COLUMNS($G29:AG29)&gt;$E29,"",IFERROR(INDEX('PROYECCIÓN'!30:30,15+6*(COLUMNS($G29:AG29)-1)),""))</f>
        <v/>
      </c>
      <c r="AH29" s="236">
        <f t="array" ref="AH29">IF(COLUMNS($G29:AH29)&gt;$E29,"",IFERROR(INDEX('PROYECCIÓN'!30:30,15+6*(COLUMNS($G29:AH29)-1)),""))</f>
        <v/>
      </c>
      <c r="AI29" s="236">
        <f t="array" ref="AI29">IF(COLUMNS($G29:AI29)&gt;$E29,"",IFERROR(INDEX('PROYECCIÓN'!30:30,15+6*(COLUMNS($G29:AI29)-1)),""))</f>
        <v/>
      </c>
      <c r="AJ29" s="236">
        <f t="array" ref="AJ29">IF(COLUMNS($G29:AJ29)&gt;$E29,"",IFERROR(INDEX('PROYECCIÓN'!30:30,15+6*(COLUMNS($G29:AJ29)-1)),""))</f>
        <v/>
      </c>
      <c r="AK29" s="236">
        <f t="array" ref="AK29">IF(COLUMNS($G29:AK29)&gt;$E29,"",IFERROR(INDEX('PROYECCIÓN'!30:30,15+6*(COLUMNS($G29:AK29)-1)),""))</f>
        <v/>
      </c>
      <c r="AL29" s="236">
        <f t="array" ref="AL29">IF(COLUMNS($G29:AL29)&gt;$E29,"",IFERROR(INDEX('PROYECCIÓN'!30:30,15+6*(COLUMNS($G29:AL29)-1)),""))</f>
        <v/>
      </c>
      <c r="AM29" s="236">
        <f t="array" ref="AM29">IF(COLUMNS($G29:AM29)&gt;$E29,"",IFERROR(INDEX('PROYECCIÓN'!30:30,15+6*(COLUMNS($G29:AM29)-1)),""))</f>
        <v/>
      </c>
      <c r="AN29" s="236">
        <f t="array" ref="AN29">IF(COLUMNS($G29:AN29)&gt;$E29,"",IFERROR(INDEX('PROYECCIÓN'!30:30,15+6*(COLUMNS($G29:AN29)-1)),""))</f>
        <v/>
      </c>
      <c r="AO29" s="236">
        <f t="array" ref="AO29">IF(COLUMNS($G29:AO29)&gt;$E29,"",IFERROR(INDEX('PROYECCIÓN'!30:30,15+6*(COLUMNS($G29:AO29)-1)),""))</f>
        <v/>
      </c>
      <c r="AP29" s="236">
        <f t="array" ref="AP29">IF(COLUMNS($G29:AP29)&gt;$E29,"",IFERROR(INDEX('PROYECCIÓN'!30:30,15+6*(COLUMNS($G29:AP29)-1)),""))</f>
        <v/>
      </c>
      <c r="AQ29" s="236" t="n"/>
      <c r="AR29" s="229" t="n"/>
      <c r="AS29" s="185" t="n"/>
    </row>
    <row r="30" ht="15" customHeight="1" s="506">
      <c r="B30" s="47">
        <f>'CARTERA TOTAL'!B30</f>
        <v/>
      </c>
      <c r="C30" s="229">
        <f>'PROYECCIÓN'!C31</f>
        <v/>
      </c>
      <c r="D30" s="53">
        <f>'PROYECCIÓN'!D31</f>
        <v/>
      </c>
      <c r="E30" s="56">
        <f>'PROYECCIÓN'!H31</f>
        <v/>
      </c>
      <c r="F30" s="56">
        <f>IF(COUNTIF($G30:$AP30,"VENCIDA")&gt;0,"VENCIDA",IF(COUNTIF($G30:$AP30,"POR VENCER")&gt;0,"POR VENCER",IF(COUNTIF($G30:$AP30,"AL DÍA")&gt;0,"AL DÍA",IF(COUNTIF($G30:$AP30,"PAGA")&gt;0,"PAGA","SIN ESTADO"))))</f>
        <v/>
      </c>
      <c r="G30" s="236">
        <f t="array" ref="G30">IF(COLUMNS($G30:G30)&gt;$E30,"",IFERROR(INDEX('PROYECCIÓN'!31:31,15+6*(COLUMNS($G30:G30)-1)),""))</f>
        <v/>
      </c>
      <c r="H30" s="236">
        <f t="array" ref="H30">IF(COLUMNS($G30:H30)&gt;$E30,"",IFERROR(INDEX('PROYECCIÓN'!31:31,15+6*(COLUMNS($G30:H30)-1)),""))</f>
        <v/>
      </c>
      <c r="I30" s="236">
        <f t="array" ref="I30">IF(COLUMNS($G30:I30)&gt;$E30,"",IFERROR(INDEX('PROYECCIÓN'!31:31,15+6*(COLUMNS($G30:I30)-1)),""))</f>
        <v/>
      </c>
      <c r="J30" s="236">
        <f t="array" ref="J30">IF(COLUMNS($G30:J30)&gt;$E30,"",IFERROR(INDEX('PROYECCIÓN'!31:31,15+6*(COLUMNS($G30:J30)-1)),""))</f>
        <v/>
      </c>
      <c r="K30" s="236">
        <f t="array" ref="K30">IF(COLUMNS($G30:K30)&gt;$E30,"",IFERROR(INDEX('PROYECCIÓN'!31:31,15+6*(COLUMNS($G30:K30)-1)),""))</f>
        <v/>
      </c>
      <c r="L30" s="236">
        <f t="array" ref="L30">IF(COLUMNS($G30:L30)&gt;$E30,"",IFERROR(INDEX('PROYECCIÓN'!31:31,15+6*(COLUMNS($G30:L30)-1)),""))</f>
        <v/>
      </c>
      <c r="M30" s="236">
        <f t="array" ref="M30">IF(COLUMNS($G30:M30)&gt;$E30,"",IFERROR(INDEX('PROYECCIÓN'!31:31,15+6*(COLUMNS($G30:M30)-1)),""))</f>
        <v/>
      </c>
      <c r="N30" s="236">
        <f t="array" ref="N30">IF(COLUMNS($G30:N30)&gt;$E30,"",IFERROR(INDEX('PROYECCIÓN'!31:31,15+6*(COLUMNS($G30:N30)-1)),""))</f>
        <v/>
      </c>
      <c r="O30" s="236">
        <f t="array" ref="O30">IF(COLUMNS($G30:O30)&gt;$E30,"",IFERROR(INDEX('PROYECCIÓN'!31:31,15+6*(COLUMNS($G30:O30)-1)),""))</f>
        <v/>
      </c>
      <c r="P30" s="236">
        <f t="array" ref="P30">IF(COLUMNS($G30:P30)&gt;$E30,"",IFERROR(INDEX('PROYECCIÓN'!31:31,15+6*(COLUMNS($G30:P30)-1)),""))</f>
        <v/>
      </c>
      <c r="Q30" s="236">
        <f t="array" ref="Q30">IF(COLUMNS($G30:Q30)&gt;$E30,"",IFERROR(INDEX('PROYECCIÓN'!31:31,15+6*(COLUMNS($G30:Q30)-1)),""))</f>
        <v/>
      </c>
      <c r="R30" s="236">
        <f t="array" ref="R30">IF(COLUMNS($G30:R30)&gt;$E30,"",IFERROR(INDEX('PROYECCIÓN'!31:31,15+6*(COLUMNS($G30:R30)-1)),""))</f>
        <v/>
      </c>
      <c r="S30" s="236">
        <f t="array" ref="S30">IF(COLUMNS($G30:S30)&gt;$E30,"",IFERROR(INDEX('PROYECCIÓN'!31:31,15+6*(COLUMNS($G30:S30)-1)),""))</f>
        <v/>
      </c>
      <c r="T30" s="236">
        <f t="array" ref="T30">IF(COLUMNS($G30:T30)&gt;$E30,"",IFERROR(INDEX('PROYECCIÓN'!31:31,15+6*(COLUMNS($G30:T30)-1)),""))</f>
        <v/>
      </c>
      <c r="U30" s="236">
        <f t="array" ref="U30">IF(COLUMNS($G30:U30)&gt;$E30,"",IFERROR(INDEX('PROYECCIÓN'!31:31,15+6*(COLUMNS($G30:U30)-1)),""))</f>
        <v/>
      </c>
      <c r="V30" s="236">
        <f t="array" ref="V30">IF(COLUMNS($G30:V30)&gt;$E30,"",IFERROR(INDEX('PROYECCIÓN'!31:31,15+6*(COLUMNS($G30:V30)-1)),""))</f>
        <v/>
      </c>
      <c r="W30" s="236">
        <f t="array" ref="W30">IF(COLUMNS($G30:W30)&gt;$E30,"",IFERROR(INDEX('PROYECCIÓN'!31:31,15+6*(COLUMNS($G30:W30)-1)),""))</f>
        <v/>
      </c>
      <c r="X30" s="236">
        <f t="array" ref="X30">IF(COLUMNS($G30:X30)&gt;$E30,"",IFERROR(INDEX('PROYECCIÓN'!31:31,15+6*(COLUMNS($G30:X30)-1)),""))</f>
        <v/>
      </c>
      <c r="Y30" s="236">
        <f t="array" ref="Y30">IF(COLUMNS($G30:Y30)&gt;$E30,"",IFERROR(INDEX('PROYECCIÓN'!31:31,15+6*(COLUMNS($G30:Y30)-1)),""))</f>
        <v/>
      </c>
      <c r="Z30" s="236">
        <f t="array" ref="Z30">IF(COLUMNS($G30:Z30)&gt;$E30,"",IFERROR(INDEX('PROYECCIÓN'!31:31,15+6*(COLUMNS($G30:Z30)-1)),""))</f>
        <v/>
      </c>
      <c r="AA30" s="236">
        <f t="array" ref="AA30">IF(COLUMNS($G30:AA30)&gt;$E30,"",IFERROR(INDEX('PROYECCIÓN'!31:31,15+6*(COLUMNS($G30:AA30)-1)),""))</f>
        <v/>
      </c>
      <c r="AB30" s="236">
        <f t="array" ref="AB30">IF(COLUMNS($G30:AB30)&gt;$E30,"",IFERROR(INDEX('PROYECCIÓN'!31:31,15+6*(COLUMNS($G30:AB30)-1)),""))</f>
        <v/>
      </c>
      <c r="AC30" s="236">
        <f t="array" ref="AC30">IF(COLUMNS($G30:AC30)&gt;$E30,"",IFERROR(INDEX('PROYECCIÓN'!31:31,15+6*(COLUMNS($G30:AC30)-1)),""))</f>
        <v/>
      </c>
      <c r="AD30" s="236">
        <f t="array" ref="AD30">IF(COLUMNS($G30:AD30)&gt;$E30,"",IFERROR(INDEX('PROYECCIÓN'!31:31,15+6*(COLUMNS($G30:AD30)-1)),""))</f>
        <v/>
      </c>
      <c r="AE30" s="236">
        <f t="array" ref="AE30">IF(COLUMNS($G30:AE30)&gt;$E30,"",IFERROR(INDEX('PROYECCIÓN'!31:31,15+6*(COLUMNS($G30:AE30)-1)),""))</f>
        <v/>
      </c>
      <c r="AF30" s="236">
        <f t="array" ref="AF30">IF(COLUMNS($G30:AF30)&gt;$E30,"",IFERROR(INDEX('PROYECCIÓN'!31:31,15+6*(COLUMNS($G30:AF30)-1)),""))</f>
        <v/>
      </c>
      <c r="AG30" s="236">
        <f t="array" ref="AG30">IF(COLUMNS($G30:AG30)&gt;$E30,"",IFERROR(INDEX('PROYECCIÓN'!31:31,15+6*(COLUMNS($G30:AG30)-1)),""))</f>
        <v/>
      </c>
      <c r="AH30" s="236">
        <f t="array" ref="AH30">IF(COLUMNS($G30:AH30)&gt;$E30,"",IFERROR(INDEX('PROYECCIÓN'!31:31,15+6*(COLUMNS($G30:AH30)-1)),""))</f>
        <v/>
      </c>
      <c r="AI30" s="236">
        <f t="array" ref="AI30">IF(COLUMNS($G30:AI30)&gt;$E30,"",IFERROR(INDEX('PROYECCIÓN'!31:31,15+6*(COLUMNS($G30:AI30)-1)),""))</f>
        <v/>
      </c>
      <c r="AJ30" s="236">
        <f t="array" ref="AJ30">IF(COLUMNS($G30:AJ30)&gt;$E30,"",IFERROR(INDEX('PROYECCIÓN'!31:31,15+6*(COLUMNS($G30:AJ30)-1)),""))</f>
        <v/>
      </c>
      <c r="AK30" s="236">
        <f t="array" ref="AK30">IF(COLUMNS($G30:AK30)&gt;$E30,"",IFERROR(INDEX('PROYECCIÓN'!31:31,15+6*(COLUMNS($G30:AK30)-1)),""))</f>
        <v/>
      </c>
      <c r="AL30" s="236">
        <f t="array" ref="AL30">IF(COLUMNS($G30:AL30)&gt;$E30,"",IFERROR(INDEX('PROYECCIÓN'!31:31,15+6*(COLUMNS($G30:AL30)-1)),""))</f>
        <v/>
      </c>
      <c r="AM30" s="236">
        <f t="array" ref="AM30">IF(COLUMNS($G30:AM30)&gt;$E30,"",IFERROR(INDEX('PROYECCIÓN'!31:31,15+6*(COLUMNS($G30:AM30)-1)),""))</f>
        <v/>
      </c>
      <c r="AN30" s="236">
        <f t="array" ref="AN30">IF(COLUMNS($G30:AN30)&gt;$E30,"",IFERROR(INDEX('PROYECCIÓN'!31:31,15+6*(COLUMNS($G30:AN30)-1)),""))</f>
        <v/>
      </c>
      <c r="AO30" s="236">
        <f t="array" ref="AO30">IF(COLUMNS($G30:AO30)&gt;$E30,"",IFERROR(INDEX('PROYECCIÓN'!31:31,15+6*(COLUMNS($G30:AO30)-1)),""))</f>
        <v/>
      </c>
      <c r="AP30" s="236">
        <f t="array" ref="AP30">IF(COLUMNS($G30:AP30)&gt;$E30,"",IFERROR(INDEX('PROYECCIÓN'!31:31,15+6*(COLUMNS($G30:AP30)-1)),""))</f>
        <v/>
      </c>
      <c r="AQ30" s="236" t="n"/>
      <c r="AR30" s="229" t="n"/>
      <c r="AS30" s="185" t="n"/>
    </row>
    <row r="31" ht="15" customHeight="1" s="506">
      <c r="B31" s="47">
        <f>'CARTERA TOTAL'!B31</f>
        <v/>
      </c>
      <c r="C31" s="229">
        <f>'PROYECCIÓN'!C32</f>
        <v/>
      </c>
      <c r="D31" s="53">
        <f>'PROYECCIÓN'!D32</f>
        <v/>
      </c>
      <c r="E31" s="56">
        <f>'PROYECCIÓN'!H32</f>
        <v/>
      </c>
      <c r="F31" s="56">
        <f>IF(COUNTIF($G31:$AP31,"VENCIDA")&gt;0,"VENCIDA",IF(COUNTIF($G31:$AP31,"POR VENCER")&gt;0,"POR VENCER",IF(COUNTIF($G31:$AP31,"AL DÍA")&gt;0,"AL DÍA",IF(COUNTIF($G31:$AP31,"PAGA")&gt;0,"PAGA","SIN ESTADO"))))</f>
        <v/>
      </c>
      <c r="G31" s="236">
        <f t="array" ref="G31">IF(COLUMNS($G31:G31)&gt;$E31,"",IFERROR(INDEX('PROYECCIÓN'!32:32,15+6*(COLUMNS($G31:G31)-1)),""))</f>
        <v/>
      </c>
      <c r="H31" s="236">
        <f t="array" ref="H31">IF(COLUMNS($G31:H31)&gt;$E31,"",IFERROR(INDEX('PROYECCIÓN'!32:32,15+6*(COLUMNS($G31:H31)-1)),""))</f>
        <v/>
      </c>
      <c r="I31" s="236">
        <f t="array" ref="I31">IF(COLUMNS($G31:I31)&gt;$E31,"",IFERROR(INDEX('PROYECCIÓN'!32:32,15+6*(COLUMNS($G31:I31)-1)),""))</f>
        <v/>
      </c>
      <c r="J31" s="236">
        <f t="array" ref="J31">IF(COLUMNS($G31:J31)&gt;$E31,"",IFERROR(INDEX('PROYECCIÓN'!32:32,15+6*(COLUMNS($G31:J31)-1)),""))</f>
        <v/>
      </c>
      <c r="K31" s="236">
        <f t="array" ref="K31">IF(COLUMNS($G31:K31)&gt;$E31,"",IFERROR(INDEX('PROYECCIÓN'!32:32,15+6*(COLUMNS($G31:K31)-1)),""))</f>
        <v/>
      </c>
      <c r="L31" s="236">
        <f t="array" ref="L31">IF(COLUMNS($G31:L31)&gt;$E31,"",IFERROR(INDEX('PROYECCIÓN'!32:32,15+6*(COLUMNS($G31:L31)-1)),""))</f>
        <v/>
      </c>
      <c r="M31" s="236">
        <f t="array" ref="M31">IF(COLUMNS($G31:M31)&gt;$E31,"",IFERROR(INDEX('PROYECCIÓN'!32:32,15+6*(COLUMNS($G31:M31)-1)),""))</f>
        <v/>
      </c>
      <c r="N31" s="236">
        <f t="array" ref="N31">IF(COLUMNS($G31:N31)&gt;$E31,"",IFERROR(INDEX('PROYECCIÓN'!32:32,15+6*(COLUMNS($G31:N31)-1)),""))</f>
        <v/>
      </c>
      <c r="O31" s="236">
        <f t="array" ref="O31">IF(COLUMNS($G31:O31)&gt;$E31,"",IFERROR(INDEX('PROYECCIÓN'!32:32,15+6*(COLUMNS($G31:O31)-1)),""))</f>
        <v/>
      </c>
      <c r="P31" s="236">
        <f t="array" ref="P31">IF(COLUMNS($G31:P31)&gt;$E31,"",IFERROR(INDEX('PROYECCIÓN'!32:32,15+6*(COLUMNS($G31:P31)-1)),""))</f>
        <v/>
      </c>
      <c r="Q31" s="236">
        <f t="array" ref="Q31">IF(COLUMNS($G31:Q31)&gt;$E31,"",IFERROR(INDEX('PROYECCIÓN'!32:32,15+6*(COLUMNS($G31:Q31)-1)),""))</f>
        <v/>
      </c>
      <c r="R31" s="236">
        <f t="array" ref="R31">IF(COLUMNS($G31:R31)&gt;$E31,"",IFERROR(INDEX('PROYECCIÓN'!32:32,15+6*(COLUMNS($G31:R31)-1)),""))</f>
        <v/>
      </c>
      <c r="S31" s="236">
        <f t="array" ref="S31">IF(COLUMNS($G31:S31)&gt;$E31,"",IFERROR(INDEX('PROYECCIÓN'!32:32,15+6*(COLUMNS($G31:S31)-1)),""))</f>
        <v/>
      </c>
      <c r="T31" s="236">
        <f t="array" ref="T31">IF(COLUMNS($G31:T31)&gt;$E31,"",IFERROR(INDEX('PROYECCIÓN'!32:32,15+6*(COLUMNS($G31:T31)-1)),""))</f>
        <v/>
      </c>
      <c r="U31" s="236">
        <f t="array" ref="U31">IF(COLUMNS($G31:U31)&gt;$E31,"",IFERROR(INDEX('PROYECCIÓN'!32:32,15+6*(COLUMNS($G31:U31)-1)),""))</f>
        <v/>
      </c>
      <c r="V31" s="236">
        <f t="array" ref="V31">IF(COLUMNS($G31:V31)&gt;$E31,"",IFERROR(INDEX('PROYECCIÓN'!32:32,15+6*(COLUMNS($G31:V31)-1)),""))</f>
        <v/>
      </c>
      <c r="W31" s="236">
        <f t="array" ref="W31">IF(COLUMNS($G31:W31)&gt;$E31,"",IFERROR(INDEX('PROYECCIÓN'!32:32,15+6*(COLUMNS($G31:W31)-1)),""))</f>
        <v/>
      </c>
      <c r="X31" s="236">
        <f t="array" ref="X31">IF(COLUMNS($G31:X31)&gt;$E31,"",IFERROR(INDEX('PROYECCIÓN'!32:32,15+6*(COLUMNS($G31:X31)-1)),""))</f>
        <v/>
      </c>
      <c r="Y31" s="236">
        <f t="array" ref="Y31">IF(COLUMNS($G31:Y31)&gt;$E31,"",IFERROR(INDEX('PROYECCIÓN'!32:32,15+6*(COLUMNS($G31:Y31)-1)),""))</f>
        <v/>
      </c>
      <c r="Z31" s="236">
        <f t="array" ref="Z31">IF(COLUMNS($G31:Z31)&gt;$E31,"",IFERROR(INDEX('PROYECCIÓN'!32:32,15+6*(COLUMNS($G31:Z31)-1)),""))</f>
        <v/>
      </c>
      <c r="AA31" s="236">
        <f t="array" ref="AA31">IF(COLUMNS($G31:AA31)&gt;$E31,"",IFERROR(INDEX('PROYECCIÓN'!32:32,15+6*(COLUMNS($G31:AA31)-1)),""))</f>
        <v/>
      </c>
      <c r="AB31" s="236">
        <f t="array" ref="AB31">IF(COLUMNS($G31:AB31)&gt;$E31,"",IFERROR(INDEX('PROYECCIÓN'!32:32,15+6*(COLUMNS($G31:AB31)-1)),""))</f>
        <v/>
      </c>
      <c r="AC31" s="236">
        <f t="array" ref="AC31">IF(COLUMNS($G31:AC31)&gt;$E31,"",IFERROR(INDEX('PROYECCIÓN'!32:32,15+6*(COLUMNS($G31:AC31)-1)),""))</f>
        <v/>
      </c>
      <c r="AD31" s="236">
        <f t="array" ref="AD31">IF(COLUMNS($G31:AD31)&gt;$E31,"",IFERROR(INDEX('PROYECCIÓN'!32:32,15+6*(COLUMNS($G31:AD31)-1)),""))</f>
        <v/>
      </c>
      <c r="AE31" s="236">
        <f t="array" ref="AE31">IF(COLUMNS($G31:AE31)&gt;$E31,"",IFERROR(INDEX('PROYECCIÓN'!32:32,15+6*(COLUMNS($G31:AE31)-1)),""))</f>
        <v/>
      </c>
      <c r="AF31" s="236">
        <f t="array" ref="AF31">IF(COLUMNS($G31:AF31)&gt;$E31,"",IFERROR(INDEX('PROYECCIÓN'!32:32,15+6*(COLUMNS($G31:AF31)-1)),""))</f>
        <v/>
      </c>
      <c r="AG31" s="236">
        <f t="array" ref="AG31">IF(COLUMNS($G31:AG31)&gt;$E31,"",IFERROR(INDEX('PROYECCIÓN'!32:32,15+6*(COLUMNS($G31:AG31)-1)),""))</f>
        <v/>
      </c>
      <c r="AH31" s="236">
        <f t="array" ref="AH31">IF(COLUMNS($G31:AH31)&gt;$E31,"",IFERROR(INDEX('PROYECCIÓN'!32:32,15+6*(COLUMNS($G31:AH31)-1)),""))</f>
        <v/>
      </c>
      <c r="AI31" s="236">
        <f t="array" ref="AI31">IF(COLUMNS($G31:AI31)&gt;$E31,"",IFERROR(INDEX('PROYECCIÓN'!32:32,15+6*(COLUMNS($G31:AI31)-1)),""))</f>
        <v/>
      </c>
      <c r="AJ31" s="236">
        <f t="array" ref="AJ31">IF(COLUMNS($G31:AJ31)&gt;$E31,"",IFERROR(INDEX('PROYECCIÓN'!32:32,15+6*(COLUMNS($G31:AJ31)-1)),""))</f>
        <v/>
      </c>
      <c r="AK31" s="236">
        <f t="array" ref="AK31">IF(COLUMNS($G31:AK31)&gt;$E31,"",IFERROR(INDEX('PROYECCIÓN'!32:32,15+6*(COLUMNS($G31:AK31)-1)),""))</f>
        <v/>
      </c>
      <c r="AL31" s="236">
        <f t="array" ref="AL31">IF(COLUMNS($G31:AL31)&gt;$E31,"",IFERROR(INDEX('PROYECCIÓN'!32:32,15+6*(COLUMNS($G31:AL31)-1)),""))</f>
        <v/>
      </c>
      <c r="AM31" s="236">
        <f t="array" ref="AM31">IF(COLUMNS($G31:AM31)&gt;$E31,"",IFERROR(INDEX('PROYECCIÓN'!32:32,15+6*(COLUMNS($G31:AM31)-1)),""))</f>
        <v/>
      </c>
      <c r="AN31" s="236">
        <f t="array" ref="AN31">IF(COLUMNS($G31:AN31)&gt;$E31,"",IFERROR(INDEX('PROYECCIÓN'!32:32,15+6*(COLUMNS($G31:AN31)-1)),""))</f>
        <v/>
      </c>
      <c r="AO31" s="236">
        <f t="array" ref="AO31">IF(COLUMNS($G31:AO31)&gt;$E31,"",IFERROR(INDEX('PROYECCIÓN'!32:32,15+6*(COLUMNS($G31:AO31)-1)),""))</f>
        <v/>
      </c>
      <c r="AP31" s="236">
        <f t="array" ref="AP31">IF(COLUMNS($G31:AP31)&gt;$E31,"",IFERROR(INDEX('PROYECCIÓN'!32:32,15+6*(COLUMNS($G31:AP31)-1)),""))</f>
        <v/>
      </c>
      <c r="AQ31" s="236" t="n"/>
      <c r="AR31" s="229" t="n"/>
      <c r="AS31" s="185" t="n"/>
    </row>
    <row r="32" ht="15" customHeight="1" s="506">
      <c r="B32" s="47">
        <f>'CARTERA TOTAL'!B32</f>
        <v/>
      </c>
      <c r="C32" s="229">
        <f>'PROYECCIÓN'!C33</f>
        <v/>
      </c>
      <c r="D32" s="53">
        <f>'PROYECCIÓN'!D33</f>
        <v/>
      </c>
      <c r="E32" s="56">
        <f>'PROYECCIÓN'!H33</f>
        <v/>
      </c>
      <c r="F32" s="56">
        <f>IF(COUNTIF($G32:$AP32,"VENCIDA")&gt;0,"VENCIDA",IF(COUNTIF($G32:$AP32,"POR VENCER")&gt;0,"POR VENCER",IF(COUNTIF($G32:$AP32,"AL DÍA")&gt;0,"AL DÍA",IF(COUNTIF($G32:$AP32,"PAGA")&gt;0,"PAGA","SIN ESTADO"))))</f>
        <v/>
      </c>
      <c r="G32" s="236">
        <f t="array" ref="G32">IF(COLUMNS($G32:G32)&gt;$E32,"",IFERROR(INDEX('PROYECCIÓN'!33:33,15+6*(COLUMNS($G32:G32)-1)),""))</f>
        <v/>
      </c>
      <c r="H32" s="236">
        <f t="array" ref="H32">IF(COLUMNS($G32:H32)&gt;$E32,"",IFERROR(INDEX('PROYECCIÓN'!33:33,15+6*(COLUMNS($G32:H32)-1)),""))</f>
        <v/>
      </c>
      <c r="I32" s="236">
        <f t="array" ref="I32">IF(COLUMNS($G32:I32)&gt;$E32,"",IFERROR(INDEX('PROYECCIÓN'!33:33,15+6*(COLUMNS($G32:I32)-1)),""))</f>
        <v/>
      </c>
      <c r="J32" s="236">
        <f t="array" ref="J32">IF(COLUMNS($G32:J32)&gt;$E32,"",IFERROR(INDEX('PROYECCIÓN'!33:33,15+6*(COLUMNS($G32:J32)-1)),""))</f>
        <v/>
      </c>
      <c r="K32" s="236">
        <f t="array" ref="K32">IF(COLUMNS($G32:K32)&gt;$E32,"",IFERROR(INDEX('PROYECCIÓN'!33:33,15+6*(COLUMNS($G32:K32)-1)),""))</f>
        <v/>
      </c>
      <c r="L32" s="236">
        <f t="array" ref="L32">IF(COLUMNS($G32:L32)&gt;$E32,"",IFERROR(INDEX('PROYECCIÓN'!33:33,15+6*(COLUMNS($G32:L32)-1)),""))</f>
        <v/>
      </c>
      <c r="M32" s="236">
        <f t="array" ref="M32">IF(COLUMNS($G32:M32)&gt;$E32,"",IFERROR(INDEX('PROYECCIÓN'!33:33,15+6*(COLUMNS($G32:M32)-1)),""))</f>
        <v/>
      </c>
      <c r="N32" s="236">
        <f t="array" ref="N32">IF(COLUMNS($G32:N32)&gt;$E32,"",IFERROR(INDEX('PROYECCIÓN'!33:33,15+6*(COLUMNS($G32:N32)-1)),""))</f>
        <v/>
      </c>
      <c r="O32" s="236">
        <f t="array" ref="O32">IF(COLUMNS($G32:O32)&gt;$E32,"",IFERROR(INDEX('PROYECCIÓN'!33:33,15+6*(COLUMNS($G32:O32)-1)),""))</f>
        <v/>
      </c>
      <c r="P32" s="236">
        <f t="array" ref="P32">IF(COLUMNS($G32:P32)&gt;$E32,"",IFERROR(INDEX('PROYECCIÓN'!33:33,15+6*(COLUMNS($G32:P32)-1)),""))</f>
        <v/>
      </c>
      <c r="Q32" s="236">
        <f t="array" ref="Q32">IF(COLUMNS($G32:Q32)&gt;$E32,"",IFERROR(INDEX('PROYECCIÓN'!33:33,15+6*(COLUMNS($G32:Q32)-1)),""))</f>
        <v/>
      </c>
      <c r="R32" s="236">
        <f t="array" ref="R32">IF(COLUMNS($G32:R32)&gt;$E32,"",IFERROR(INDEX('PROYECCIÓN'!33:33,15+6*(COLUMNS($G32:R32)-1)),""))</f>
        <v/>
      </c>
      <c r="S32" s="236">
        <f t="array" ref="S32">IF(COLUMNS($G32:S32)&gt;$E32,"",IFERROR(INDEX('PROYECCIÓN'!33:33,15+6*(COLUMNS($G32:S32)-1)),""))</f>
        <v/>
      </c>
      <c r="T32" s="236">
        <f t="array" ref="T32">IF(COLUMNS($G32:T32)&gt;$E32,"",IFERROR(INDEX('PROYECCIÓN'!33:33,15+6*(COLUMNS($G32:T32)-1)),""))</f>
        <v/>
      </c>
      <c r="U32" s="236">
        <f t="array" ref="U32">IF(COLUMNS($G32:U32)&gt;$E32,"",IFERROR(INDEX('PROYECCIÓN'!33:33,15+6*(COLUMNS($G32:U32)-1)),""))</f>
        <v/>
      </c>
      <c r="V32" s="236">
        <f t="array" ref="V32">IF(COLUMNS($G32:V32)&gt;$E32,"",IFERROR(INDEX('PROYECCIÓN'!33:33,15+6*(COLUMNS($G32:V32)-1)),""))</f>
        <v/>
      </c>
      <c r="W32" s="236">
        <f t="array" ref="W32">IF(COLUMNS($G32:W32)&gt;$E32,"",IFERROR(INDEX('PROYECCIÓN'!33:33,15+6*(COLUMNS($G32:W32)-1)),""))</f>
        <v/>
      </c>
      <c r="X32" s="236">
        <f t="array" ref="X32">IF(COLUMNS($G32:X32)&gt;$E32,"",IFERROR(INDEX('PROYECCIÓN'!33:33,15+6*(COLUMNS($G32:X32)-1)),""))</f>
        <v/>
      </c>
      <c r="Y32" s="236">
        <f t="array" ref="Y32">IF(COLUMNS($G32:Y32)&gt;$E32,"",IFERROR(INDEX('PROYECCIÓN'!33:33,15+6*(COLUMNS($G32:Y32)-1)),""))</f>
        <v/>
      </c>
      <c r="Z32" s="236">
        <f t="array" ref="Z32">IF(COLUMNS($G32:Z32)&gt;$E32,"",IFERROR(INDEX('PROYECCIÓN'!33:33,15+6*(COLUMNS($G32:Z32)-1)),""))</f>
        <v/>
      </c>
      <c r="AA32" s="236">
        <f t="array" ref="AA32">IF(COLUMNS($G32:AA32)&gt;$E32,"",IFERROR(INDEX('PROYECCIÓN'!33:33,15+6*(COLUMNS($G32:AA32)-1)),""))</f>
        <v/>
      </c>
      <c r="AB32" s="236">
        <f t="array" ref="AB32">IF(COLUMNS($G32:AB32)&gt;$E32,"",IFERROR(INDEX('PROYECCIÓN'!33:33,15+6*(COLUMNS($G32:AB32)-1)),""))</f>
        <v/>
      </c>
      <c r="AC32" s="236">
        <f t="array" ref="AC32">IF(COLUMNS($G32:AC32)&gt;$E32,"",IFERROR(INDEX('PROYECCIÓN'!33:33,15+6*(COLUMNS($G32:AC32)-1)),""))</f>
        <v/>
      </c>
      <c r="AD32" s="236">
        <f t="array" ref="AD32">IF(COLUMNS($G32:AD32)&gt;$E32,"",IFERROR(INDEX('PROYECCIÓN'!33:33,15+6*(COLUMNS($G32:AD32)-1)),""))</f>
        <v/>
      </c>
      <c r="AE32" s="236">
        <f t="array" ref="AE32">IF(COLUMNS($G32:AE32)&gt;$E32,"",IFERROR(INDEX('PROYECCIÓN'!33:33,15+6*(COLUMNS($G32:AE32)-1)),""))</f>
        <v/>
      </c>
      <c r="AF32" s="236">
        <f t="array" ref="AF32">IF(COLUMNS($G32:AF32)&gt;$E32,"",IFERROR(INDEX('PROYECCIÓN'!33:33,15+6*(COLUMNS($G32:AF32)-1)),""))</f>
        <v/>
      </c>
      <c r="AG32" s="236">
        <f t="array" ref="AG32">IF(COLUMNS($G32:AG32)&gt;$E32,"",IFERROR(INDEX('PROYECCIÓN'!33:33,15+6*(COLUMNS($G32:AG32)-1)),""))</f>
        <v/>
      </c>
      <c r="AH32" s="236">
        <f t="array" ref="AH32">IF(COLUMNS($G32:AH32)&gt;$E32,"",IFERROR(INDEX('PROYECCIÓN'!33:33,15+6*(COLUMNS($G32:AH32)-1)),""))</f>
        <v/>
      </c>
      <c r="AI32" s="236">
        <f t="array" ref="AI32">IF(COLUMNS($G32:AI32)&gt;$E32,"",IFERROR(INDEX('PROYECCIÓN'!33:33,15+6*(COLUMNS($G32:AI32)-1)),""))</f>
        <v/>
      </c>
      <c r="AJ32" s="236">
        <f t="array" ref="AJ32">IF(COLUMNS($G32:AJ32)&gt;$E32,"",IFERROR(INDEX('PROYECCIÓN'!33:33,15+6*(COLUMNS($G32:AJ32)-1)),""))</f>
        <v/>
      </c>
      <c r="AK32" s="236">
        <f t="array" ref="AK32">IF(COLUMNS($G32:AK32)&gt;$E32,"",IFERROR(INDEX('PROYECCIÓN'!33:33,15+6*(COLUMNS($G32:AK32)-1)),""))</f>
        <v/>
      </c>
      <c r="AL32" s="236">
        <f t="array" ref="AL32">IF(COLUMNS($G32:AL32)&gt;$E32,"",IFERROR(INDEX('PROYECCIÓN'!33:33,15+6*(COLUMNS($G32:AL32)-1)),""))</f>
        <v/>
      </c>
      <c r="AM32" s="236">
        <f t="array" ref="AM32">IF(COLUMNS($G32:AM32)&gt;$E32,"",IFERROR(INDEX('PROYECCIÓN'!33:33,15+6*(COLUMNS($G32:AM32)-1)),""))</f>
        <v/>
      </c>
      <c r="AN32" s="236">
        <f t="array" ref="AN32">IF(COLUMNS($G32:AN32)&gt;$E32,"",IFERROR(INDEX('PROYECCIÓN'!33:33,15+6*(COLUMNS($G32:AN32)-1)),""))</f>
        <v/>
      </c>
      <c r="AO32" s="236">
        <f t="array" ref="AO32">IF(COLUMNS($G32:AO32)&gt;$E32,"",IFERROR(INDEX('PROYECCIÓN'!33:33,15+6*(COLUMNS($G32:AO32)-1)),""))</f>
        <v/>
      </c>
      <c r="AP32" s="236">
        <f t="array" ref="AP32">IF(COLUMNS($G32:AP32)&gt;$E32,"",IFERROR(INDEX('PROYECCIÓN'!33:33,15+6*(COLUMNS($G32:AP32)-1)),""))</f>
        <v/>
      </c>
      <c r="AQ32" s="236" t="n"/>
      <c r="AR32" s="229" t="n"/>
      <c r="AS32" s="185" t="n"/>
    </row>
    <row r="33" ht="15" customHeight="1" s="506">
      <c r="B33" s="47">
        <f>'CARTERA TOTAL'!B33</f>
        <v/>
      </c>
      <c r="C33" s="229">
        <f>'PROYECCIÓN'!C34</f>
        <v/>
      </c>
      <c r="D33" s="53">
        <f>'PROYECCIÓN'!D34</f>
        <v/>
      </c>
      <c r="E33" s="56">
        <f>'PROYECCIÓN'!H34</f>
        <v/>
      </c>
      <c r="F33" s="56">
        <f>IF(COUNTIF($G33:$AP33,"VENCIDA")&gt;0,"VENCIDA",IF(COUNTIF($G33:$AP33,"POR VENCER")&gt;0,"POR VENCER",IF(COUNTIF($G33:$AP33,"AL DÍA")&gt;0,"AL DÍA",IF(COUNTIF($G33:$AP33,"PAGA")&gt;0,"PAGA","SIN ESTADO"))))</f>
        <v/>
      </c>
      <c r="G33" s="236">
        <f t="array" ref="G33">IF(COLUMNS($G33:G33)&gt;$E33,"",IFERROR(INDEX('PROYECCIÓN'!34:34,15+6*(COLUMNS($G33:G33)-1)),""))</f>
        <v/>
      </c>
      <c r="H33" s="236">
        <f t="array" ref="H33">IF(COLUMNS($G33:H33)&gt;$E33,"",IFERROR(INDEX('PROYECCIÓN'!34:34,15+6*(COLUMNS($G33:H33)-1)),""))</f>
        <v/>
      </c>
      <c r="I33" s="236">
        <f t="array" ref="I33">IF(COLUMNS($G33:I33)&gt;$E33,"",IFERROR(INDEX('PROYECCIÓN'!34:34,15+6*(COLUMNS($G33:I33)-1)),""))</f>
        <v/>
      </c>
      <c r="J33" s="236">
        <f t="array" ref="J33">IF(COLUMNS($G33:J33)&gt;$E33,"",IFERROR(INDEX('PROYECCIÓN'!34:34,15+6*(COLUMNS($G33:J33)-1)),""))</f>
        <v/>
      </c>
      <c r="K33" s="236">
        <f t="array" ref="K33">IF(COLUMNS($G33:K33)&gt;$E33,"",IFERROR(INDEX('PROYECCIÓN'!34:34,15+6*(COLUMNS($G33:K33)-1)),""))</f>
        <v/>
      </c>
      <c r="L33" s="236">
        <f t="array" ref="L33">IF(COLUMNS($G33:L33)&gt;$E33,"",IFERROR(INDEX('PROYECCIÓN'!34:34,15+6*(COLUMNS($G33:L33)-1)),""))</f>
        <v/>
      </c>
      <c r="M33" s="236">
        <f t="array" ref="M33">IF(COLUMNS($G33:M33)&gt;$E33,"",IFERROR(INDEX('PROYECCIÓN'!34:34,15+6*(COLUMNS($G33:M33)-1)),""))</f>
        <v/>
      </c>
      <c r="N33" s="236">
        <f t="array" ref="N33">IF(COLUMNS($G33:N33)&gt;$E33,"",IFERROR(INDEX('PROYECCIÓN'!34:34,15+6*(COLUMNS($G33:N33)-1)),""))</f>
        <v/>
      </c>
      <c r="O33" s="236">
        <f t="array" ref="O33">IF(COLUMNS($G33:O33)&gt;$E33,"",IFERROR(INDEX('PROYECCIÓN'!34:34,15+6*(COLUMNS($G33:O33)-1)),""))</f>
        <v/>
      </c>
      <c r="P33" s="236">
        <f t="array" ref="P33">IF(COLUMNS($G33:P33)&gt;$E33,"",IFERROR(INDEX('PROYECCIÓN'!34:34,15+6*(COLUMNS($G33:P33)-1)),""))</f>
        <v/>
      </c>
      <c r="Q33" s="236">
        <f t="array" ref="Q33">IF(COLUMNS($G33:Q33)&gt;$E33,"",IFERROR(INDEX('PROYECCIÓN'!34:34,15+6*(COLUMNS($G33:Q33)-1)),""))</f>
        <v/>
      </c>
      <c r="R33" s="236">
        <f t="array" ref="R33">IF(COLUMNS($G33:R33)&gt;$E33,"",IFERROR(INDEX('PROYECCIÓN'!34:34,15+6*(COLUMNS($G33:R33)-1)),""))</f>
        <v/>
      </c>
      <c r="S33" s="236">
        <f t="array" ref="S33">IF(COLUMNS($G33:S33)&gt;$E33,"",IFERROR(INDEX('PROYECCIÓN'!34:34,15+6*(COLUMNS($G33:S33)-1)),""))</f>
        <v/>
      </c>
      <c r="T33" s="236">
        <f t="array" ref="T33">IF(COLUMNS($G33:T33)&gt;$E33,"",IFERROR(INDEX('PROYECCIÓN'!34:34,15+6*(COLUMNS($G33:T33)-1)),""))</f>
        <v/>
      </c>
      <c r="U33" s="236">
        <f t="array" ref="U33">IF(COLUMNS($G33:U33)&gt;$E33,"",IFERROR(INDEX('PROYECCIÓN'!34:34,15+6*(COLUMNS($G33:U33)-1)),""))</f>
        <v/>
      </c>
      <c r="V33" s="236">
        <f t="array" ref="V33">IF(COLUMNS($G33:V33)&gt;$E33,"",IFERROR(INDEX('PROYECCIÓN'!34:34,15+6*(COLUMNS($G33:V33)-1)),""))</f>
        <v/>
      </c>
      <c r="W33" s="236">
        <f t="array" ref="W33">IF(COLUMNS($G33:W33)&gt;$E33,"",IFERROR(INDEX('PROYECCIÓN'!34:34,15+6*(COLUMNS($G33:W33)-1)),""))</f>
        <v/>
      </c>
      <c r="X33" s="236">
        <f t="array" ref="X33">IF(COLUMNS($G33:X33)&gt;$E33,"",IFERROR(INDEX('PROYECCIÓN'!34:34,15+6*(COLUMNS($G33:X33)-1)),""))</f>
        <v/>
      </c>
      <c r="Y33" s="236">
        <f t="array" ref="Y33">IF(COLUMNS($G33:Y33)&gt;$E33,"",IFERROR(INDEX('PROYECCIÓN'!34:34,15+6*(COLUMNS($G33:Y33)-1)),""))</f>
        <v/>
      </c>
      <c r="Z33" s="236">
        <f t="array" ref="Z33">IF(COLUMNS($G33:Z33)&gt;$E33,"",IFERROR(INDEX('PROYECCIÓN'!34:34,15+6*(COLUMNS($G33:Z33)-1)),""))</f>
        <v/>
      </c>
      <c r="AA33" s="236">
        <f t="array" ref="AA33">IF(COLUMNS($G33:AA33)&gt;$E33,"",IFERROR(INDEX('PROYECCIÓN'!34:34,15+6*(COLUMNS($G33:AA33)-1)),""))</f>
        <v/>
      </c>
      <c r="AB33" s="236">
        <f t="array" ref="AB33">IF(COLUMNS($G33:AB33)&gt;$E33,"",IFERROR(INDEX('PROYECCIÓN'!34:34,15+6*(COLUMNS($G33:AB33)-1)),""))</f>
        <v/>
      </c>
      <c r="AC33" s="236">
        <f t="array" ref="AC33">IF(COLUMNS($G33:AC33)&gt;$E33,"",IFERROR(INDEX('PROYECCIÓN'!34:34,15+6*(COLUMNS($G33:AC33)-1)),""))</f>
        <v/>
      </c>
      <c r="AD33" s="236">
        <f t="array" ref="AD33">IF(COLUMNS($G33:AD33)&gt;$E33,"",IFERROR(INDEX('PROYECCIÓN'!34:34,15+6*(COLUMNS($G33:AD33)-1)),""))</f>
        <v/>
      </c>
      <c r="AE33" s="236">
        <f t="array" ref="AE33">IF(COLUMNS($G33:AE33)&gt;$E33,"",IFERROR(INDEX('PROYECCIÓN'!34:34,15+6*(COLUMNS($G33:AE33)-1)),""))</f>
        <v/>
      </c>
      <c r="AF33" s="236">
        <f t="array" ref="AF33">IF(COLUMNS($G33:AF33)&gt;$E33,"",IFERROR(INDEX('PROYECCIÓN'!34:34,15+6*(COLUMNS($G33:AF33)-1)),""))</f>
        <v/>
      </c>
      <c r="AG33" s="236">
        <f t="array" ref="AG33">IF(COLUMNS($G33:AG33)&gt;$E33,"",IFERROR(INDEX('PROYECCIÓN'!34:34,15+6*(COLUMNS($G33:AG33)-1)),""))</f>
        <v/>
      </c>
      <c r="AH33" s="236">
        <f t="array" ref="AH33">IF(COLUMNS($G33:AH33)&gt;$E33,"",IFERROR(INDEX('PROYECCIÓN'!34:34,15+6*(COLUMNS($G33:AH33)-1)),""))</f>
        <v/>
      </c>
      <c r="AI33" s="236">
        <f t="array" ref="AI33">IF(COLUMNS($G33:AI33)&gt;$E33,"",IFERROR(INDEX('PROYECCIÓN'!34:34,15+6*(COLUMNS($G33:AI33)-1)),""))</f>
        <v/>
      </c>
      <c r="AJ33" s="236">
        <f t="array" ref="AJ33">IF(COLUMNS($G33:AJ33)&gt;$E33,"",IFERROR(INDEX('PROYECCIÓN'!34:34,15+6*(COLUMNS($G33:AJ33)-1)),""))</f>
        <v/>
      </c>
      <c r="AK33" s="236">
        <f t="array" ref="AK33">IF(COLUMNS($G33:AK33)&gt;$E33,"",IFERROR(INDEX('PROYECCIÓN'!34:34,15+6*(COLUMNS($G33:AK33)-1)),""))</f>
        <v/>
      </c>
      <c r="AL33" s="236">
        <f t="array" ref="AL33">IF(COLUMNS($G33:AL33)&gt;$E33,"",IFERROR(INDEX('PROYECCIÓN'!34:34,15+6*(COLUMNS($G33:AL33)-1)),""))</f>
        <v/>
      </c>
      <c r="AM33" s="236">
        <f t="array" ref="AM33">IF(COLUMNS($G33:AM33)&gt;$E33,"",IFERROR(INDEX('PROYECCIÓN'!34:34,15+6*(COLUMNS($G33:AM33)-1)),""))</f>
        <v/>
      </c>
      <c r="AN33" s="236">
        <f t="array" ref="AN33">IF(COLUMNS($G33:AN33)&gt;$E33,"",IFERROR(INDEX('PROYECCIÓN'!34:34,15+6*(COLUMNS($G33:AN33)-1)),""))</f>
        <v/>
      </c>
      <c r="AO33" s="236">
        <f t="array" ref="AO33">IF(COLUMNS($G33:AO33)&gt;$E33,"",IFERROR(INDEX('PROYECCIÓN'!34:34,15+6*(COLUMNS($G33:AO33)-1)),""))</f>
        <v/>
      </c>
      <c r="AP33" s="236">
        <f t="array" ref="AP33">IF(COLUMNS($G33:AP33)&gt;$E33,"",IFERROR(INDEX('PROYECCIÓN'!34:34,15+6*(COLUMNS($G33:AP33)-1)),""))</f>
        <v/>
      </c>
      <c r="AQ33" s="236" t="inlineStr">
        <is>
          <t>MENSAJE POR WHATSAPP</t>
        </is>
      </c>
      <c r="AR33" s="229" t="inlineStr">
        <is>
          <t>INDICA QUE EL SIGUIENTE PAGO REALIZA LOS PAGOS ATRASADOS</t>
        </is>
      </c>
      <c r="AS33" s="237" t="n">
        <v>46260</v>
      </c>
    </row>
    <row r="34" ht="15" customHeight="1" s="506">
      <c r="B34" s="47">
        <f>'CARTERA TOTAL'!B34</f>
        <v/>
      </c>
      <c r="C34" s="229">
        <f>'PROYECCIÓN'!C35</f>
        <v/>
      </c>
      <c r="D34" s="53">
        <f>'PROYECCIÓN'!D35</f>
        <v/>
      </c>
      <c r="E34" s="56">
        <f>'PROYECCIÓN'!H35</f>
        <v/>
      </c>
      <c r="F34" s="56">
        <f>IF(COUNTIF($G34:$AP34,"VENCIDA")&gt;0,"VENCIDA",IF(COUNTIF($G34:$AP34,"POR VENCER")&gt;0,"POR VENCER",IF(COUNTIF($G34:$AP34,"AL DÍA")&gt;0,"AL DÍA",IF(COUNTIF($G34:$AP34,"PAGA")&gt;0,"PAGA","SIN ESTADO"))))</f>
        <v/>
      </c>
      <c r="G34" s="236">
        <f t="array" ref="G34">IF(COLUMNS($G34:G34)&gt;$E34,"",IFERROR(INDEX('PROYECCIÓN'!35:35,15+6*(COLUMNS($G34:G34)-1)),""))</f>
        <v/>
      </c>
      <c r="H34" s="236">
        <f t="array" ref="H34">IF(COLUMNS($G34:H34)&gt;$E34,"",IFERROR(INDEX('PROYECCIÓN'!35:35,15+6*(COLUMNS($G34:H34)-1)),""))</f>
        <v/>
      </c>
      <c r="I34" s="236">
        <f t="array" ref="I34">IF(COLUMNS($G34:I34)&gt;$E34,"",IFERROR(INDEX('PROYECCIÓN'!35:35,15+6*(COLUMNS($G34:I34)-1)),""))</f>
        <v/>
      </c>
      <c r="J34" s="236">
        <f t="array" ref="J34">IF(COLUMNS($G34:J34)&gt;$E34,"",IFERROR(INDEX('PROYECCIÓN'!35:35,15+6*(COLUMNS($G34:J34)-1)),""))</f>
        <v/>
      </c>
      <c r="K34" s="236">
        <f t="array" ref="K34">IF(COLUMNS($G34:K34)&gt;$E34,"",IFERROR(INDEX('PROYECCIÓN'!35:35,15+6*(COLUMNS($G34:K34)-1)),""))</f>
        <v/>
      </c>
      <c r="L34" s="236">
        <f t="array" ref="L34">IF(COLUMNS($G34:L34)&gt;$E34,"",IFERROR(INDEX('PROYECCIÓN'!35:35,15+6*(COLUMNS($G34:L34)-1)),""))</f>
        <v/>
      </c>
      <c r="M34" s="236">
        <f t="array" ref="M34">IF(COLUMNS($G34:M34)&gt;$E34,"",IFERROR(INDEX('PROYECCIÓN'!35:35,15+6*(COLUMNS($G34:M34)-1)),""))</f>
        <v/>
      </c>
      <c r="N34" s="236">
        <f t="array" ref="N34">IF(COLUMNS($G34:N34)&gt;$E34,"",IFERROR(INDEX('PROYECCIÓN'!35:35,15+6*(COLUMNS($G34:N34)-1)),""))</f>
        <v/>
      </c>
      <c r="O34" s="236">
        <f t="array" ref="O34">IF(COLUMNS($G34:O34)&gt;$E34,"",IFERROR(INDEX('PROYECCIÓN'!35:35,15+6*(COLUMNS($G34:O34)-1)),""))</f>
        <v/>
      </c>
      <c r="P34" s="236">
        <f t="array" ref="P34">IF(COLUMNS($G34:P34)&gt;$E34,"",IFERROR(INDEX('PROYECCIÓN'!35:35,15+6*(COLUMNS($G34:P34)-1)),""))</f>
        <v/>
      </c>
      <c r="Q34" s="236">
        <f t="array" ref="Q34">IF(COLUMNS($G34:Q34)&gt;$E34,"",IFERROR(INDEX('PROYECCIÓN'!35:35,15+6*(COLUMNS($G34:Q34)-1)),""))</f>
        <v/>
      </c>
      <c r="R34" s="236">
        <f t="array" ref="R34">IF(COLUMNS($G34:R34)&gt;$E34,"",IFERROR(INDEX('PROYECCIÓN'!35:35,15+6*(COLUMNS($G34:R34)-1)),""))</f>
        <v/>
      </c>
      <c r="S34" s="236">
        <f t="array" ref="S34">IF(COLUMNS($G34:S34)&gt;$E34,"",IFERROR(INDEX('PROYECCIÓN'!35:35,15+6*(COLUMNS($G34:S34)-1)),""))</f>
        <v/>
      </c>
      <c r="T34" s="236">
        <f t="array" ref="T34">IF(COLUMNS($G34:T34)&gt;$E34,"",IFERROR(INDEX('PROYECCIÓN'!35:35,15+6*(COLUMNS($G34:T34)-1)),""))</f>
        <v/>
      </c>
      <c r="U34" s="236">
        <f t="array" ref="U34">IF(COLUMNS($G34:U34)&gt;$E34,"",IFERROR(INDEX('PROYECCIÓN'!35:35,15+6*(COLUMNS($G34:U34)-1)),""))</f>
        <v/>
      </c>
      <c r="V34" s="236">
        <f t="array" ref="V34">IF(COLUMNS($G34:V34)&gt;$E34,"",IFERROR(INDEX('PROYECCIÓN'!35:35,15+6*(COLUMNS($G34:V34)-1)),""))</f>
        <v/>
      </c>
      <c r="W34" s="236">
        <f t="array" ref="W34">IF(COLUMNS($G34:W34)&gt;$E34,"",IFERROR(INDEX('PROYECCIÓN'!35:35,15+6*(COLUMNS($G34:W34)-1)),""))</f>
        <v/>
      </c>
      <c r="X34" s="236">
        <f t="array" ref="X34">IF(COLUMNS($G34:X34)&gt;$E34,"",IFERROR(INDEX('PROYECCIÓN'!35:35,15+6*(COLUMNS($G34:X34)-1)),""))</f>
        <v/>
      </c>
      <c r="Y34" s="236">
        <f t="array" ref="Y34">IF(COLUMNS($G34:Y34)&gt;$E34,"",IFERROR(INDEX('PROYECCIÓN'!35:35,15+6*(COLUMNS($G34:Y34)-1)),""))</f>
        <v/>
      </c>
      <c r="Z34" s="236">
        <f t="array" ref="Z34">IF(COLUMNS($G34:Z34)&gt;$E34,"",IFERROR(INDEX('PROYECCIÓN'!35:35,15+6*(COLUMNS($G34:Z34)-1)),""))</f>
        <v/>
      </c>
      <c r="AA34" s="236">
        <f t="array" ref="AA34">IF(COLUMNS($G34:AA34)&gt;$E34,"",IFERROR(INDEX('PROYECCIÓN'!35:35,15+6*(COLUMNS($G34:AA34)-1)),""))</f>
        <v/>
      </c>
      <c r="AB34" s="236">
        <f t="array" ref="AB34">IF(COLUMNS($G34:AB34)&gt;$E34,"",IFERROR(INDEX('PROYECCIÓN'!35:35,15+6*(COLUMNS($G34:AB34)-1)),""))</f>
        <v/>
      </c>
      <c r="AC34" s="236">
        <f t="array" ref="AC34">IF(COLUMNS($G34:AC34)&gt;$E34,"",IFERROR(INDEX('PROYECCIÓN'!35:35,15+6*(COLUMNS($G34:AC34)-1)),""))</f>
        <v/>
      </c>
      <c r="AD34" s="236">
        <f t="array" ref="AD34">IF(COLUMNS($G34:AD34)&gt;$E34,"",IFERROR(INDEX('PROYECCIÓN'!35:35,15+6*(COLUMNS($G34:AD34)-1)),""))</f>
        <v/>
      </c>
      <c r="AE34" s="236">
        <f t="array" ref="AE34">IF(COLUMNS($G34:AE34)&gt;$E34,"",IFERROR(INDEX('PROYECCIÓN'!35:35,15+6*(COLUMNS($G34:AE34)-1)),""))</f>
        <v/>
      </c>
      <c r="AF34" s="236">
        <f t="array" ref="AF34">IF(COLUMNS($G34:AF34)&gt;$E34,"",IFERROR(INDEX('PROYECCIÓN'!35:35,15+6*(COLUMNS($G34:AF34)-1)),""))</f>
        <v/>
      </c>
      <c r="AG34" s="236">
        <f t="array" ref="AG34">IF(COLUMNS($G34:AG34)&gt;$E34,"",IFERROR(INDEX('PROYECCIÓN'!35:35,15+6*(COLUMNS($G34:AG34)-1)),""))</f>
        <v/>
      </c>
      <c r="AH34" s="236">
        <f t="array" ref="AH34">IF(COLUMNS($G34:AH34)&gt;$E34,"",IFERROR(INDEX('PROYECCIÓN'!35:35,15+6*(COLUMNS($G34:AH34)-1)),""))</f>
        <v/>
      </c>
      <c r="AI34" s="236">
        <f t="array" ref="AI34">IF(COLUMNS($G34:AI34)&gt;$E34,"",IFERROR(INDEX('PROYECCIÓN'!35:35,15+6*(COLUMNS($G34:AI34)-1)),""))</f>
        <v/>
      </c>
      <c r="AJ34" s="236">
        <f t="array" ref="AJ34">IF(COLUMNS($G34:AJ34)&gt;$E34,"",IFERROR(INDEX('PROYECCIÓN'!35:35,15+6*(COLUMNS($G34:AJ34)-1)),""))</f>
        <v/>
      </c>
      <c r="AK34" s="236">
        <f t="array" ref="AK34">IF(COLUMNS($G34:AK34)&gt;$E34,"",IFERROR(INDEX('PROYECCIÓN'!35:35,15+6*(COLUMNS($G34:AK34)-1)),""))</f>
        <v/>
      </c>
      <c r="AL34" s="236">
        <f t="array" ref="AL34">IF(COLUMNS($G34:AL34)&gt;$E34,"",IFERROR(INDEX('PROYECCIÓN'!35:35,15+6*(COLUMNS($G34:AL34)-1)),""))</f>
        <v/>
      </c>
      <c r="AM34" s="236">
        <f t="array" ref="AM34">IF(COLUMNS($G34:AM34)&gt;$E34,"",IFERROR(INDEX('PROYECCIÓN'!35:35,15+6*(COLUMNS($G34:AM34)-1)),""))</f>
        <v/>
      </c>
      <c r="AN34" s="236">
        <f t="array" ref="AN34">IF(COLUMNS($G34:AN34)&gt;$E34,"",IFERROR(INDEX('PROYECCIÓN'!35:35,15+6*(COLUMNS($G34:AN34)-1)),""))</f>
        <v/>
      </c>
      <c r="AO34" s="236">
        <f t="array" ref="AO34">IF(COLUMNS($G34:AO34)&gt;$E34,"",IFERROR(INDEX('PROYECCIÓN'!35:35,15+6*(COLUMNS($G34:AO34)-1)),""))</f>
        <v/>
      </c>
      <c r="AP34" s="236">
        <f t="array" ref="AP34">IF(COLUMNS($G34:AP34)&gt;$E34,"",IFERROR(INDEX('PROYECCIÓN'!35:35,15+6*(COLUMNS($G34:AP34)-1)),""))</f>
        <v/>
      </c>
      <c r="AQ34" s="236" t="inlineStr">
        <is>
          <t>MENSAJE POR WHATSAPP</t>
        </is>
      </c>
      <c r="AR34" s="229" t="inlineStr">
        <is>
          <t>NO RESPONDE</t>
        </is>
      </c>
      <c r="AS34" s="185" t="n"/>
    </row>
    <row r="35" ht="15" customHeight="1" s="506">
      <c r="B35" s="47">
        <f>'CARTERA TOTAL'!B35</f>
        <v/>
      </c>
      <c r="C35" s="229">
        <f>'PROYECCIÓN'!C36</f>
        <v/>
      </c>
      <c r="D35" s="53">
        <f>'PROYECCIÓN'!D36</f>
        <v/>
      </c>
      <c r="E35" s="56">
        <f>'PROYECCIÓN'!H36</f>
        <v/>
      </c>
      <c r="F35" s="56">
        <f>IF(COUNTIF($G35:$AP35,"VENCIDA")&gt;0,"VENCIDA",IF(COUNTIF($G35:$AP35,"POR VENCER")&gt;0,"POR VENCER",IF(COUNTIF($G35:$AP35,"AL DÍA")&gt;0,"AL DÍA",IF(COUNTIF($G35:$AP35,"PAGA")&gt;0,"PAGA","SIN ESTADO"))))</f>
        <v/>
      </c>
      <c r="G35" s="236">
        <f t="array" ref="G35">IF(COLUMNS($G35:G35)&gt;$E35,"",IFERROR(INDEX('PROYECCIÓN'!36:36,15+6*(COLUMNS($G35:G35)-1)),""))</f>
        <v/>
      </c>
      <c r="H35" s="236">
        <f t="array" ref="H35">IF(COLUMNS($G35:H35)&gt;$E35,"",IFERROR(INDEX('PROYECCIÓN'!36:36,15+6*(COLUMNS($G35:H35)-1)),""))</f>
        <v/>
      </c>
      <c r="I35" s="236">
        <f t="array" ref="I35">IF(COLUMNS($G35:I35)&gt;$E35,"",IFERROR(INDEX('PROYECCIÓN'!36:36,15+6*(COLUMNS($G35:I35)-1)),""))</f>
        <v/>
      </c>
      <c r="J35" s="236">
        <f t="array" ref="J35">IF(COLUMNS($G35:J35)&gt;$E35,"",IFERROR(INDEX('PROYECCIÓN'!36:36,15+6*(COLUMNS($G35:J35)-1)),""))</f>
        <v/>
      </c>
      <c r="K35" s="236">
        <f t="array" ref="K35">IF(COLUMNS($G35:K35)&gt;$E35,"",IFERROR(INDEX('PROYECCIÓN'!36:36,15+6*(COLUMNS($G35:K35)-1)),""))</f>
        <v/>
      </c>
      <c r="L35" s="236">
        <f t="array" ref="L35">IF(COLUMNS($G35:L35)&gt;$E35,"",IFERROR(INDEX('PROYECCIÓN'!36:36,15+6*(COLUMNS($G35:L35)-1)),""))</f>
        <v/>
      </c>
      <c r="M35" s="236">
        <f t="array" ref="M35">IF(COLUMNS($G35:M35)&gt;$E35,"",IFERROR(INDEX('PROYECCIÓN'!36:36,15+6*(COLUMNS($G35:M35)-1)),""))</f>
        <v/>
      </c>
      <c r="N35" s="236">
        <f t="array" ref="N35">IF(COLUMNS($G35:N35)&gt;$E35,"",IFERROR(INDEX('PROYECCIÓN'!36:36,15+6*(COLUMNS($G35:N35)-1)),""))</f>
        <v/>
      </c>
      <c r="O35" s="236">
        <f t="array" ref="O35">IF(COLUMNS($G35:O35)&gt;$E35,"",IFERROR(INDEX('PROYECCIÓN'!36:36,15+6*(COLUMNS($G35:O35)-1)),""))</f>
        <v/>
      </c>
      <c r="P35" s="236">
        <f t="array" ref="P35">IF(COLUMNS($G35:P35)&gt;$E35,"",IFERROR(INDEX('PROYECCIÓN'!36:36,15+6*(COLUMNS($G35:P35)-1)),""))</f>
        <v/>
      </c>
      <c r="Q35" s="236">
        <f t="array" ref="Q35">IF(COLUMNS($G35:Q35)&gt;$E35,"",IFERROR(INDEX('PROYECCIÓN'!36:36,15+6*(COLUMNS($G35:Q35)-1)),""))</f>
        <v/>
      </c>
      <c r="R35" s="236">
        <f t="array" ref="R35">IF(COLUMNS($G35:R35)&gt;$E35,"",IFERROR(INDEX('PROYECCIÓN'!36:36,15+6*(COLUMNS($G35:R35)-1)),""))</f>
        <v/>
      </c>
      <c r="S35" s="236">
        <f t="array" ref="S35">IF(COLUMNS($G35:S35)&gt;$E35,"",IFERROR(INDEX('PROYECCIÓN'!36:36,15+6*(COLUMNS($G35:S35)-1)),""))</f>
        <v/>
      </c>
      <c r="T35" s="236">
        <f t="array" ref="T35">IF(COLUMNS($G35:T35)&gt;$E35,"",IFERROR(INDEX('PROYECCIÓN'!36:36,15+6*(COLUMNS($G35:T35)-1)),""))</f>
        <v/>
      </c>
      <c r="U35" s="236">
        <f t="array" ref="U35">IF(COLUMNS($G35:U35)&gt;$E35,"",IFERROR(INDEX('PROYECCIÓN'!36:36,15+6*(COLUMNS($G35:U35)-1)),""))</f>
        <v/>
      </c>
      <c r="V35" s="236">
        <f t="array" ref="V35">IF(COLUMNS($G35:V35)&gt;$E35,"",IFERROR(INDEX('PROYECCIÓN'!36:36,15+6*(COLUMNS($G35:V35)-1)),""))</f>
        <v/>
      </c>
      <c r="W35" s="236">
        <f t="array" ref="W35">IF(COLUMNS($G35:W35)&gt;$E35,"",IFERROR(INDEX('PROYECCIÓN'!36:36,15+6*(COLUMNS($G35:W35)-1)),""))</f>
        <v/>
      </c>
      <c r="X35" s="236">
        <f t="array" ref="X35">IF(COLUMNS($G35:X35)&gt;$E35,"",IFERROR(INDEX('PROYECCIÓN'!36:36,15+6*(COLUMNS($G35:X35)-1)),""))</f>
        <v/>
      </c>
      <c r="Y35" s="236">
        <f t="array" ref="Y35">IF(COLUMNS($G35:Y35)&gt;$E35,"",IFERROR(INDEX('PROYECCIÓN'!36:36,15+6*(COLUMNS($G35:Y35)-1)),""))</f>
        <v/>
      </c>
      <c r="Z35" s="236">
        <f t="array" ref="Z35">IF(COLUMNS($G35:Z35)&gt;$E35,"",IFERROR(INDEX('PROYECCIÓN'!36:36,15+6*(COLUMNS($G35:Z35)-1)),""))</f>
        <v/>
      </c>
      <c r="AA35" s="236">
        <f t="array" ref="AA35">IF(COLUMNS($G35:AA35)&gt;$E35,"",IFERROR(INDEX('PROYECCIÓN'!36:36,15+6*(COLUMNS($G35:AA35)-1)),""))</f>
        <v/>
      </c>
      <c r="AB35" s="236">
        <f t="array" ref="AB35">IF(COLUMNS($G35:AB35)&gt;$E35,"",IFERROR(INDEX('PROYECCIÓN'!36:36,15+6*(COLUMNS($G35:AB35)-1)),""))</f>
        <v/>
      </c>
      <c r="AC35" s="236">
        <f t="array" ref="AC35">IF(COLUMNS($G35:AC35)&gt;$E35,"",IFERROR(INDEX('PROYECCIÓN'!36:36,15+6*(COLUMNS($G35:AC35)-1)),""))</f>
        <v/>
      </c>
      <c r="AD35" s="236">
        <f t="array" ref="AD35">IF(COLUMNS($G35:AD35)&gt;$E35,"",IFERROR(INDEX('PROYECCIÓN'!36:36,15+6*(COLUMNS($G35:AD35)-1)),""))</f>
        <v/>
      </c>
      <c r="AE35" s="236">
        <f t="array" ref="AE35">IF(COLUMNS($G35:AE35)&gt;$E35,"",IFERROR(INDEX('PROYECCIÓN'!36:36,15+6*(COLUMNS($G35:AE35)-1)),""))</f>
        <v/>
      </c>
      <c r="AF35" s="236">
        <f t="array" ref="AF35">IF(COLUMNS($G35:AF35)&gt;$E35,"",IFERROR(INDEX('PROYECCIÓN'!36:36,15+6*(COLUMNS($G35:AF35)-1)),""))</f>
        <v/>
      </c>
      <c r="AG35" s="236">
        <f t="array" ref="AG35">IF(COLUMNS($G35:AG35)&gt;$E35,"",IFERROR(INDEX('PROYECCIÓN'!36:36,15+6*(COLUMNS($G35:AG35)-1)),""))</f>
        <v/>
      </c>
      <c r="AH35" s="236">
        <f t="array" ref="AH35">IF(COLUMNS($G35:AH35)&gt;$E35,"",IFERROR(INDEX('PROYECCIÓN'!36:36,15+6*(COLUMNS($G35:AH35)-1)),""))</f>
        <v/>
      </c>
      <c r="AI35" s="236">
        <f t="array" ref="AI35">IF(COLUMNS($G35:AI35)&gt;$E35,"",IFERROR(INDEX('PROYECCIÓN'!36:36,15+6*(COLUMNS($G35:AI35)-1)),""))</f>
        <v/>
      </c>
      <c r="AJ35" s="236">
        <f t="array" ref="AJ35">IF(COLUMNS($G35:AJ35)&gt;$E35,"",IFERROR(INDEX('PROYECCIÓN'!36:36,15+6*(COLUMNS($G35:AJ35)-1)),""))</f>
        <v/>
      </c>
      <c r="AK35" s="236">
        <f t="array" ref="AK35">IF(COLUMNS($G35:AK35)&gt;$E35,"",IFERROR(INDEX('PROYECCIÓN'!36:36,15+6*(COLUMNS($G35:AK35)-1)),""))</f>
        <v/>
      </c>
      <c r="AL35" s="236">
        <f t="array" ref="AL35">IF(COLUMNS($G35:AL35)&gt;$E35,"",IFERROR(INDEX('PROYECCIÓN'!36:36,15+6*(COLUMNS($G35:AL35)-1)),""))</f>
        <v/>
      </c>
      <c r="AM35" s="236">
        <f t="array" ref="AM35">IF(COLUMNS($G35:AM35)&gt;$E35,"",IFERROR(INDEX('PROYECCIÓN'!36:36,15+6*(COLUMNS($G35:AM35)-1)),""))</f>
        <v/>
      </c>
      <c r="AN35" s="236">
        <f t="array" ref="AN35">IF(COLUMNS($G35:AN35)&gt;$E35,"",IFERROR(INDEX('PROYECCIÓN'!36:36,15+6*(COLUMNS($G35:AN35)-1)),""))</f>
        <v/>
      </c>
      <c r="AO35" s="236">
        <f t="array" ref="AO35">IF(COLUMNS($G35:AO35)&gt;$E35,"",IFERROR(INDEX('PROYECCIÓN'!36:36,15+6*(COLUMNS($G35:AO35)-1)),""))</f>
        <v/>
      </c>
      <c r="AP35" s="236">
        <f t="array" ref="AP35">IF(COLUMNS($G35:AP35)&gt;$E35,"",IFERROR(INDEX('PROYECCIÓN'!36:36,15+6*(COLUMNS($G35:AP35)-1)),""))</f>
        <v/>
      </c>
      <c r="AQ35" s="236" t="inlineStr">
        <is>
          <t>MENSAJE POR WHATSAPP</t>
        </is>
      </c>
      <c r="AR35" s="229" t="inlineStr">
        <is>
          <t>INDICA QUE EL SIGUIENTE PAGO REALIZA LOS PAGOS ATRASADOS</t>
        </is>
      </c>
      <c r="AS35" s="185" t="inlineStr">
        <is>
          <t>26-8-221-9-26</t>
        </is>
      </c>
    </row>
    <row r="36" ht="15" customHeight="1" s="506">
      <c r="B36" s="47">
        <f>'CARTERA TOTAL'!B36</f>
        <v/>
      </c>
      <c r="C36" s="229">
        <f>'PROYECCIÓN'!C37</f>
        <v/>
      </c>
      <c r="D36" s="53">
        <f>'PROYECCIÓN'!D37</f>
        <v/>
      </c>
      <c r="E36" s="56">
        <f>'PROYECCIÓN'!H37</f>
        <v/>
      </c>
      <c r="F36" s="56">
        <f>IF(COUNTIF($G36:$AP36,"VENCIDA")&gt;0,"VENCIDA",IF(COUNTIF($G36:$AP36,"POR VENCER")&gt;0,"POR VENCER",IF(COUNTIF($G36:$AP36,"AL DÍA")&gt;0,"AL DÍA",IF(COUNTIF($G36:$AP36,"PAGA")&gt;0,"PAGA","SIN ESTADO"))))</f>
        <v/>
      </c>
      <c r="G36" s="236">
        <f t="array" ref="G36">IF(COLUMNS($G36:G36)&gt;$E36,"",IFERROR(INDEX('PROYECCIÓN'!37:37,15+6*(COLUMNS($G36:G36)-1)),""))</f>
        <v/>
      </c>
      <c r="H36" s="236">
        <f t="array" ref="H36">IF(COLUMNS($G36:H36)&gt;$E36,"",IFERROR(INDEX('PROYECCIÓN'!37:37,15+6*(COLUMNS($G36:H36)-1)),""))</f>
        <v/>
      </c>
      <c r="I36" s="236">
        <f t="array" ref="I36">IF(COLUMNS($G36:I36)&gt;$E36,"",IFERROR(INDEX('PROYECCIÓN'!37:37,15+6*(COLUMNS($G36:I36)-1)),""))</f>
        <v/>
      </c>
      <c r="J36" s="236">
        <f t="array" ref="J36">IF(COLUMNS($G36:J36)&gt;$E36,"",IFERROR(INDEX('PROYECCIÓN'!37:37,15+6*(COLUMNS($G36:J36)-1)),""))</f>
        <v/>
      </c>
      <c r="K36" s="236">
        <f t="array" ref="K36">IF(COLUMNS($G36:K36)&gt;$E36,"",IFERROR(INDEX('PROYECCIÓN'!37:37,15+6*(COLUMNS($G36:K36)-1)),""))</f>
        <v/>
      </c>
      <c r="L36" s="236">
        <f t="array" ref="L36">IF(COLUMNS($G36:L36)&gt;$E36,"",IFERROR(INDEX('PROYECCIÓN'!37:37,15+6*(COLUMNS($G36:L36)-1)),""))</f>
        <v/>
      </c>
      <c r="M36" s="236">
        <f t="array" ref="M36">IF(COLUMNS($G36:M36)&gt;$E36,"",IFERROR(INDEX('PROYECCIÓN'!37:37,15+6*(COLUMNS($G36:M36)-1)),""))</f>
        <v/>
      </c>
      <c r="N36" s="236">
        <f t="array" ref="N36">IF(COLUMNS($G36:N36)&gt;$E36,"",IFERROR(INDEX('PROYECCIÓN'!37:37,15+6*(COLUMNS($G36:N36)-1)),""))</f>
        <v/>
      </c>
      <c r="O36" s="236">
        <f t="array" ref="O36">IF(COLUMNS($G36:O36)&gt;$E36,"",IFERROR(INDEX('PROYECCIÓN'!37:37,15+6*(COLUMNS($G36:O36)-1)),""))</f>
        <v/>
      </c>
      <c r="P36" s="236">
        <f t="array" ref="P36">IF(COLUMNS($G36:P36)&gt;$E36,"",IFERROR(INDEX('PROYECCIÓN'!37:37,15+6*(COLUMNS($G36:P36)-1)),""))</f>
        <v/>
      </c>
      <c r="Q36" s="236">
        <f t="array" ref="Q36">IF(COLUMNS($G36:Q36)&gt;$E36,"",IFERROR(INDEX('PROYECCIÓN'!37:37,15+6*(COLUMNS($G36:Q36)-1)),""))</f>
        <v/>
      </c>
      <c r="R36" s="236">
        <f t="array" ref="R36">IF(COLUMNS($G36:R36)&gt;$E36,"",IFERROR(INDEX('PROYECCIÓN'!37:37,15+6*(COLUMNS($G36:R36)-1)),""))</f>
        <v/>
      </c>
      <c r="S36" s="236">
        <f t="array" ref="S36">IF(COLUMNS($G36:S36)&gt;$E36,"",IFERROR(INDEX('PROYECCIÓN'!37:37,15+6*(COLUMNS($G36:S36)-1)),""))</f>
        <v/>
      </c>
      <c r="T36" s="236">
        <f t="array" ref="T36">IF(COLUMNS($G36:T36)&gt;$E36,"",IFERROR(INDEX('PROYECCIÓN'!37:37,15+6*(COLUMNS($G36:T36)-1)),""))</f>
        <v/>
      </c>
      <c r="U36" s="236">
        <f t="array" ref="U36">IF(COLUMNS($G36:U36)&gt;$E36,"",IFERROR(INDEX('PROYECCIÓN'!37:37,15+6*(COLUMNS($G36:U36)-1)),""))</f>
        <v/>
      </c>
      <c r="V36" s="236">
        <f t="array" ref="V36">IF(COLUMNS($G36:V36)&gt;$E36,"",IFERROR(INDEX('PROYECCIÓN'!37:37,15+6*(COLUMNS($G36:V36)-1)),""))</f>
        <v/>
      </c>
      <c r="W36" s="236">
        <f t="array" ref="W36">IF(COLUMNS($G36:W36)&gt;$E36,"",IFERROR(INDEX('PROYECCIÓN'!37:37,15+6*(COLUMNS($G36:W36)-1)),""))</f>
        <v/>
      </c>
      <c r="X36" s="236">
        <f t="array" ref="X36">IF(COLUMNS($G36:X36)&gt;$E36,"",IFERROR(INDEX('PROYECCIÓN'!37:37,15+6*(COLUMNS($G36:X36)-1)),""))</f>
        <v/>
      </c>
      <c r="Y36" s="236">
        <f t="array" ref="Y36">IF(COLUMNS($G36:Y36)&gt;$E36,"",IFERROR(INDEX('PROYECCIÓN'!37:37,15+6*(COLUMNS($G36:Y36)-1)),""))</f>
        <v/>
      </c>
      <c r="Z36" s="236">
        <f t="array" ref="Z36">IF(COLUMNS($G36:Z36)&gt;$E36,"",IFERROR(INDEX('PROYECCIÓN'!37:37,15+6*(COLUMNS($G36:Z36)-1)),""))</f>
        <v/>
      </c>
      <c r="AA36" s="236">
        <f t="array" ref="AA36">IF(COLUMNS($G36:AA36)&gt;$E36,"",IFERROR(INDEX('PROYECCIÓN'!37:37,15+6*(COLUMNS($G36:AA36)-1)),""))</f>
        <v/>
      </c>
      <c r="AB36" s="236">
        <f t="array" ref="AB36">IF(COLUMNS($G36:AB36)&gt;$E36,"",IFERROR(INDEX('PROYECCIÓN'!37:37,15+6*(COLUMNS($G36:AB36)-1)),""))</f>
        <v/>
      </c>
      <c r="AC36" s="236">
        <f t="array" ref="AC36">IF(COLUMNS($G36:AC36)&gt;$E36,"",IFERROR(INDEX('PROYECCIÓN'!37:37,15+6*(COLUMNS($G36:AC36)-1)),""))</f>
        <v/>
      </c>
      <c r="AD36" s="236">
        <f t="array" ref="AD36">IF(COLUMNS($G36:AD36)&gt;$E36,"",IFERROR(INDEX('PROYECCIÓN'!37:37,15+6*(COLUMNS($G36:AD36)-1)),""))</f>
        <v/>
      </c>
      <c r="AE36" s="236">
        <f t="array" ref="AE36">IF(COLUMNS($G36:AE36)&gt;$E36,"",IFERROR(INDEX('PROYECCIÓN'!37:37,15+6*(COLUMNS($G36:AE36)-1)),""))</f>
        <v/>
      </c>
      <c r="AF36" s="236">
        <f t="array" ref="AF36">IF(COLUMNS($G36:AF36)&gt;$E36,"",IFERROR(INDEX('PROYECCIÓN'!37:37,15+6*(COLUMNS($G36:AF36)-1)),""))</f>
        <v/>
      </c>
      <c r="AG36" s="236">
        <f t="array" ref="AG36">IF(COLUMNS($G36:AG36)&gt;$E36,"",IFERROR(INDEX('PROYECCIÓN'!37:37,15+6*(COLUMNS($G36:AG36)-1)),""))</f>
        <v/>
      </c>
      <c r="AH36" s="236">
        <f t="array" ref="AH36">IF(COLUMNS($G36:AH36)&gt;$E36,"",IFERROR(INDEX('PROYECCIÓN'!37:37,15+6*(COLUMNS($G36:AH36)-1)),""))</f>
        <v/>
      </c>
      <c r="AI36" s="236">
        <f t="array" ref="AI36">IF(COLUMNS($G36:AI36)&gt;$E36,"",IFERROR(INDEX('PROYECCIÓN'!37:37,15+6*(COLUMNS($G36:AI36)-1)),""))</f>
        <v/>
      </c>
      <c r="AJ36" s="236">
        <f t="array" ref="AJ36">IF(COLUMNS($G36:AJ36)&gt;$E36,"",IFERROR(INDEX('PROYECCIÓN'!37:37,15+6*(COLUMNS($G36:AJ36)-1)),""))</f>
        <v/>
      </c>
      <c r="AK36" s="236">
        <f t="array" ref="AK36">IF(COLUMNS($G36:AK36)&gt;$E36,"",IFERROR(INDEX('PROYECCIÓN'!37:37,15+6*(COLUMNS($G36:AK36)-1)),""))</f>
        <v/>
      </c>
      <c r="AL36" s="236">
        <f t="array" ref="AL36">IF(COLUMNS($G36:AL36)&gt;$E36,"",IFERROR(INDEX('PROYECCIÓN'!37:37,15+6*(COLUMNS($G36:AL36)-1)),""))</f>
        <v/>
      </c>
      <c r="AM36" s="236">
        <f t="array" ref="AM36">IF(COLUMNS($G36:AM36)&gt;$E36,"",IFERROR(INDEX('PROYECCIÓN'!37:37,15+6*(COLUMNS($G36:AM36)-1)),""))</f>
        <v/>
      </c>
      <c r="AN36" s="236">
        <f t="array" ref="AN36">IF(COLUMNS($G36:AN36)&gt;$E36,"",IFERROR(INDEX('PROYECCIÓN'!37:37,15+6*(COLUMNS($G36:AN36)-1)),""))</f>
        <v/>
      </c>
      <c r="AO36" s="236">
        <f t="array" ref="AO36">IF(COLUMNS($G36:AO36)&gt;$E36,"",IFERROR(INDEX('PROYECCIÓN'!37:37,15+6*(COLUMNS($G36:AO36)-1)),""))</f>
        <v/>
      </c>
      <c r="AP36" s="236">
        <f t="array" ref="AP36">IF(COLUMNS($G36:AP36)&gt;$E36,"",IFERROR(INDEX('PROYECCIÓN'!37:37,15+6*(COLUMNS($G36:AP36)-1)),""))</f>
        <v/>
      </c>
      <c r="AQ36" s="236" t="inlineStr">
        <is>
          <t>MENSAJE POR WHATSAPP</t>
        </is>
      </c>
      <c r="AR36" s="229" t="inlineStr">
        <is>
          <t>SOLICITA PLAZO</t>
        </is>
      </c>
      <c r="AS36" s="185" t="n"/>
    </row>
    <row r="37" ht="15" customHeight="1" s="506">
      <c r="B37" s="47">
        <f>'CARTERA TOTAL'!B37</f>
        <v/>
      </c>
      <c r="C37" s="229">
        <f>'PROYECCIÓN'!C38</f>
        <v/>
      </c>
      <c r="D37" s="53">
        <f>'PROYECCIÓN'!D38</f>
        <v/>
      </c>
      <c r="E37" s="56">
        <f>'PROYECCIÓN'!H38</f>
        <v/>
      </c>
      <c r="F37" s="56">
        <f>IF(COUNTIF($G37:$AP37,"VENCIDA")&gt;0,"VENCIDA",IF(COUNTIF($G37:$AP37,"POR VENCER")&gt;0,"POR VENCER",IF(COUNTIF($G37:$AP37,"AL DÍA")&gt;0,"AL DÍA",IF(COUNTIF($G37:$AP37,"PAGA")&gt;0,"PAGA","SIN ESTADO"))))</f>
        <v/>
      </c>
      <c r="G37" s="236">
        <f t="array" ref="G37">IF(COLUMNS($G37:G37)&gt;$E37,"",IFERROR(INDEX('PROYECCIÓN'!38:38,15+6*(COLUMNS($G37:G37)-1)),""))</f>
        <v/>
      </c>
      <c r="H37" s="236">
        <f t="array" ref="H37">IF(COLUMNS($G37:H37)&gt;$E37,"",IFERROR(INDEX('PROYECCIÓN'!38:38,15+6*(COLUMNS($G37:H37)-1)),""))</f>
        <v/>
      </c>
      <c r="I37" s="236">
        <f t="array" ref="I37">IF(COLUMNS($G37:I37)&gt;$E37,"",IFERROR(INDEX('PROYECCIÓN'!38:38,15+6*(COLUMNS($G37:I37)-1)),""))</f>
        <v/>
      </c>
      <c r="J37" s="236">
        <f t="array" ref="J37">IF(COLUMNS($G37:J37)&gt;$E37,"",IFERROR(INDEX('PROYECCIÓN'!38:38,15+6*(COLUMNS($G37:J37)-1)),""))</f>
        <v/>
      </c>
      <c r="K37" s="236">
        <f t="array" ref="K37">IF(COLUMNS($G37:K37)&gt;$E37,"",IFERROR(INDEX('PROYECCIÓN'!38:38,15+6*(COLUMNS($G37:K37)-1)),""))</f>
        <v/>
      </c>
      <c r="L37" s="236">
        <f t="array" ref="L37">IF(COLUMNS($G37:L37)&gt;$E37,"",IFERROR(INDEX('PROYECCIÓN'!38:38,15+6*(COLUMNS($G37:L37)-1)),""))</f>
        <v/>
      </c>
      <c r="M37" s="236">
        <f t="array" ref="M37">IF(COLUMNS($G37:M37)&gt;$E37,"",IFERROR(INDEX('PROYECCIÓN'!38:38,15+6*(COLUMNS($G37:M37)-1)),""))</f>
        <v/>
      </c>
      <c r="N37" s="236">
        <f t="array" ref="N37">IF(COLUMNS($G37:N37)&gt;$E37,"",IFERROR(INDEX('PROYECCIÓN'!38:38,15+6*(COLUMNS($G37:N37)-1)),""))</f>
        <v/>
      </c>
      <c r="O37" s="236">
        <f t="array" ref="O37">IF(COLUMNS($G37:O37)&gt;$E37,"",IFERROR(INDEX('PROYECCIÓN'!38:38,15+6*(COLUMNS($G37:O37)-1)),""))</f>
        <v/>
      </c>
      <c r="P37" s="236">
        <f t="array" ref="P37">IF(COLUMNS($G37:P37)&gt;$E37,"",IFERROR(INDEX('PROYECCIÓN'!38:38,15+6*(COLUMNS($G37:P37)-1)),""))</f>
        <v/>
      </c>
      <c r="Q37" s="236">
        <f t="array" ref="Q37">IF(COLUMNS($G37:Q37)&gt;$E37,"",IFERROR(INDEX('PROYECCIÓN'!38:38,15+6*(COLUMNS($G37:Q37)-1)),""))</f>
        <v/>
      </c>
      <c r="R37" s="236">
        <f t="array" ref="R37">IF(COLUMNS($G37:R37)&gt;$E37,"",IFERROR(INDEX('PROYECCIÓN'!38:38,15+6*(COLUMNS($G37:R37)-1)),""))</f>
        <v/>
      </c>
      <c r="S37" s="236">
        <f t="array" ref="S37">IF(COLUMNS($G37:S37)&gt;$E37,"",IFERROR(INDEX('PROYECCIÓN'!38:38,15+6*(COLUMNS($G37:S37)-1)),""))</f>
        <v/>
      </c>
      <c r="T37" s="236">
        <f t="array" ref="T37">IF(COLUMNS($G37:T37)&gt;$E37,"",IFERROR(INDEX('PROYECCIÓN'!38:38,15+6*(COLUMNS($G37:T37)-1)),""))</f>
        <v/>
      </c>
      <c r="U37" s="236">
        <f t="array" ref="U37">IF(COLUMNS($G37:U37)&gt;$E37,"",IFERROR(INDEX('PROYECCIÓN'!38:38,15+6*(COLUMNS($G37:U37)-1)),""))</f>
        <v/>
      </c>
      <c r="V37" s="236">
        <f t="array" ref="V37">IF(COLUMNS($G37:V37)&gt;$E37,"",IFERROR(INDEX('PROYECCIÓN'!38:38,15+6*(COLUMNS($G37:V37)-1)),""))</f>
        <v/>
      </c>
      <c r="W37" s="236">
        <f t="array" ref="W37">IF(COLUMNS($G37:W37)&gt;$E37,"",IFERROR(INDEX('PROYECCIÓN'!38:38,15+6*(COLUMNS($G37:W37)-1)),""))</f>
        <v/>
      </c>
      <c r="X37" s="236">
        <f t="array" ref="X37">IF(COLUMNS($G37:X37)&gt;$E37,"",IFERROR(INDEX('PROYECCIÓN'!38:38,15+6*(COLUMNS($G37:X37)-1)),""))</f>
        <v/>
      </c>
      <c r="Y37" s="236">
        <f t="array" ref="Y37">IF(COLUMNS($G37:Y37)&gt;$E37,"",IFERROR(INDEX('PROYECCIÓN'!38:38,15+6*(COLUMNS($G37:Y37)-1)),""))</f>
        <v/>
      </c>
      <c r="Z37" s="236">
        <f t="array" ref="Z37">IF(COLUMNS($G37:Z37)&gt;$E37,"",IFERROR(INDEX('PROYECCIÓN'!38:38,15+6*(COLUMNS($G37:Z37)-1)),""))</f>
        <v/>
      </c>
      <c r="AA37" s="236">
        <f t="array" ref="AA37">IF(COLUMNS($G37:AA37)&gt;$E37,"",IFERROR(INDEX('PROYECCIÓN'!38:38,15+6*(COLUMNS($G37:AA37)-1)),""))</f>
        <v/>
      </c>
      <c r="AB37" s="236">
        <f t="array" ref="AB37">IF(COLUMNS($G37:AB37)&gt;$E37,"",IFERROR(INDEX('PROYECCIÓN'!38:38,15+6*(COLUMNS($G37:AB37)-1)),""))</f>
        <v/>
      </c>
      <c r="AC37" s="236">
        <f t="array" ref="AC37">IF(COLUMNS($G37:AC37)&gt;$E37,"",IFERROR(INDEX('PROYECCIÓN'!38:38,15+6*(COLUMNS($G37:AC37)-1)),""))</f>
        <v/>
      </c>
      <c r="AD37" s="236">
        <f t="array" ref="AD37">IF(COLUMNS($G37:AD37)&gt;$E37,"",IFERROR(INDEX('PROYECCIÓN'!38:38,15+6*(COLUMNS($G37:AD37)-1)),""))</f>
        <v/>
      </c>
      <c r="AE37" s="236">
        <f t="array" ref="AE37">IF(COLUMNS($G37:AE37)&gt;$E37,"",IFERROR(INDEX('PROYECCIÓN'!38:38,15+6*(COLUMNS($G37:AE37)-1)),""))</f>
        <v/>
      </c>
      <c r="AF37" s="236">
        <f t="array" ref="AF37">IF(COLUMNS($G37:AF37)&gt;$E37,"",IFERROR(INDEX('PROYECCIÓN'!38:38,15+6*(COLUMNS($G37:AF37)-1)),""))</f>
        <v/>
      </c>
      <c r="AG37" s="236">
        <f t="array" ref="AG37">IF(COLUMNS($G37:AG37)&gt;$E37,"",IFERROR(INDEX('PROYECCIÓN'!38:38,15+6*(COLUMNS($G37:AG37)-1)),""))</f>
        <v/>
      </c>
      <c r="AH37" s="236">
        <f t="array" ref="AH37">IF(COLUMNS($G37:AH37)&gt;$E37,"",IFERROR(INDEX('PROYECCIÓN'!38:38,15+6*(COLUMNS($G37:AH37)-1)),""))</f>
        <v/>
      </c>
      <c r="AI37" s="236">
        <f t="array" ref="AI37">IF(COLUMNS($G37:AI37)&gt;$E37,"",IFERROR(INDEX('PROYECCIÓN'!38:38,15+6*(COLUMNS($G37:AI37)-1)),""))</f>
        <v/>
      </c>
      <c r="AJ37" s="236">
        <f t="array" ref="AJ37">IF(COLUMNS($G37:AJ37)&gt;$E37,"",IFERROR(INDEX('PROYECCIÓN'!38:38,15+6*(COLUMNS($G37:AJ37)-1)),""))</f>
        <v/>
      </c>
      <c r="AK37" s="236">
        <f t="array" ref="AK37">IF(COLUMNS($G37:AK37)&gt;$E37,"",IFERROR(INDEX('PROYECCIÓN'!38:38,15+6*(COLUMNS($G37:AK37)-1)),""))</f>
        <v/>
      </c>
      <c r="AL37" s="236">
        <f t="array" ref="AL37">IF(COLUMNS($G37:AL37)&gt;$E37,"",IFERROR(INDEX('PROYECCIÓN'!38:38,15+6*(COLUMNS($G37:AL37)-1)),""))</f>
        <v/>
      </c>
      <c r="AM37" s="236">
        <f t="array" ref="AM37">IF(COLUMNS($G37:AM37)&gt;$E37,"",IFERROR(INDEX('PROYECCIÓN'!38:38,15+6*(COLUMNS($G37:AM37)-1)),""))</f>
        <v/>
      </c>
      <c r="AN37" s="236">
        <f t="array" ref="AN37">IF(COLUMNS($G37:AN37)&gt;$E37,"",IFERROR(INDEX('PROYECCIÓN'!38:38,15+6*(COLUMNS($G37:AN37)-1)),""))</f>
        <v/>
      </c>
      <c r="AO37" s="236">
        <f t="array" ref="AO37">IF(COLUMNS($G37:AO37)&gt;$E37,"",IFERROR(INDEX('PROYECCIÓN'!38:38,15+6*(COLUMNS($G37:AO37)-1)),""))</f>
        <v/>
      </c>
      <c r="AP37" s="236" t="inlineStr">
        <is>
          <t>PAGO EN SU TOTALIDAD</t>
        </is>
      </c>
      <c r="AQ37" s="236" t="n"/>
      <c r="AR37" s="229" t="n"/>
      <c r="AS37" s="185" t="n"/>
    </row>
    <row r="38" ht="15" customHeight="1" s="506">
      <c r="B38" s="47">
        <f>'CARTERA TOTAL'!B38</f>
        <v/>
      </c>
      <c r="C38" s="229">
        <f>'PROYECCIÓN'!C39</f>
        <v/>
      </c>
      <c r="D38" s="53">
        <f>'PROYECCIÓN'!D39</f>
        <v/>
      </c>
      <c r="E38" s="56">
        <f>'PROYECCIÓN'!H39</f>
        <v/>
      </c>
      <c r="F38" s="56">
        <f>IF(COUNTIF($G38:$AP38,"VENCIDA")&gt;0,"VENCIDA",IF(COUNTIF($G38:$AP38,"POR VENCER")&gt;0,"POR VENCER",IF(COUNTIF($G38:$AP38,"AL DÍA")&gt;0,"AL DÍA",IF(COUNTIF($G38:$AP38,"PAGA")&gt;0,"PAGA","SIN ESTADO"))))</f>
        <v/>
      </c>
      <c r="G38" s="236">
        <f t="array" ref="G38">IF(COLUMNS($G38:G38)&gt;$E38,"",IFERROR(INDEX('PROYECCIÓN'!39:39,15+6*(COLUMNS($G38:G38)-1)),""))</f>
        <v/>
      </c>
      <c r="H38" s="236">
        <f t="array" ref="H38">IF(COLUMNS($G38:H38)&gt;$E38,"",IFERROR(INDEX('PROYECCIÓN'!39:39,15+6*(COLUMNS($G38:H38)-1)),""))</f>
        <v/>
      </c>
      <c r="I38" s="236">
        <f t="array" ref="I38">IF(COLUMNS($G38:I38)&gt;$E38,"",IFERROR(INDEX('PROYECCIÓN'!39:39,15+6*(COLUMNS($G38:I38)-1)),""))</f>
        <v/>
      </c>
      <c r="J38" s="236">
        <f t="array" ref="J38">IF(COLUMNS($G38:J38)&gt;$E38,"",IFERROR(INDEX('PROYECCIÓN'!39:39,15+6*(COLUMNS($G38:J38)-1)),""))</f>
        <v/>
      </c>
      <c r="K38" s="236">
        <f t="array" ref="K38">IF(COLUMNS($G38:K38)&gt;$E38,"",IFERROR(INDEX('PROYECCIÓN'!39:39,15+6*(COLUMNS($G38:K38)-1)),""))</f>
        <v/>
      </c>
      <c r="L38" s="236">
        <f t="array" ref="L38">IF(COLUMNS($G38:L38)&gt;$E38,"",IFERROR(INDEX('PROYECCIÓN'!39:39,15+6*(COLUMNS($G38:L38)-1)),""))</f>
        <v/>
      </c>
      <c r="M38" s="236">
        <f t="array" ref="M38">IF(COLUMNS($G38:M38)&gt;$E38,"",IFERROR(INDEX('PROYECCIÓN'!39:39,15+6*(COLUMNS($G38:M38)-1)),""))</f>
        <v/>
      </c>
      <c r="N38" s="236">
        <f t="array" ref="N38">IF(COLUMNS($G38:N38)&gt;$E38,"",IFERROR(INDEX('PROYECCIÓN'!39:39,15+6*(COLUMNS($G38:N38)-1)),""))</f>
        <v/>
      </c>
      <c r="O38" s="236">
        <f t="array" ref="O38">IF(COLUMNS($G38:O38)&gt;$E38,"",IFERROR(INDEX('PROYECCIÓN'!39:39,15+6*(COLUMNS($G38:O38)-1)),""))</f>
        <v/>
      </c>
      <c r="P38" s="236">
        <f t="array" ref="P38">IF(COLUMNS($G38:P38)&gt;$E38,"",IFERROR(INDEX('PROYECCIÓN'!39:39,15+6*(COLUMNS($G38:P38)-1)),""))</f>
        <v/>
      </c>
      <c r="Q38" s="236">
        <f t="array" ref="Q38">IF(COLUMNS($G38:Q38)&gt;$E38,"",IFERROR(INDEX('PROYECCIÓN'!39:39,15+6*(COLUMNS($G38:Q38)-1)),""))</f>
        <v/>
      </c>
      <c r="R38" s="236">
        <f t="array" ref="R38">IF(COLUMNS($G38:R38)&gt;$E38,"",IFERROR(INDEX('PROYECCIÓN'!39:39,15+6*(COLUMNS($G38:R38)-1)),""))</f>
        <v/>
      </c>
      <c r="S38" s="236">
        <f t="array" ref="S38">IF(COLUMNS($G38:S38)&gt;$E38,"",IFERROR(INDEX('PROYECCIÓN'!39:39,15+6*(COLUMNS($G38:S38)-1)),""))</f>
        <v/>
      </c>
      <c r="T38" s="236">
        <f t="array" ref="T38">IF(COLUMNS($G38:T38)&gt;$E38,"",IFERROR(INDEX('PROYECCIÓN'!39:39,15+6*(COLUMNS($G38:T38)-1)),""))</f>
        <v/>
      </c>
      <c r="U38" s="236">
        <f t="array" ref="U38">IF(COLUMNS($G38:U38)&gt;$E38,"",IFERROR(INDEX('PROYECCIÓN'!39:39,15+6*(COLUMNS($G38:U38)-1)),""))</f>
        <v/>
      </c>
      <c r="V38" s="236">
        <f t="array" ref="V38">IF(COLUMNS($G38:V38)&gt;$E38,"",IFERROR(INDEX('PROYECCIÓN'!39:39,15+6*(COLUMNS($G38:V38)-1)),""))</f>
        <v/>
      </c>
      <c r="W38" s="236">
        <f t="array" ref="W38">IF(COLUMNS($G38:W38)&gt;$E38,"",IFERROR(INDEX('PROYECCIÓN'!39:39,15+6*(COLUMNS($G38:W38)-1)),""))</f>
        <v/>
      </c>
      <c r="X38" s="236">
        <f t="array" ref="X38">IF(COLUMNS($G38:X38)&gt;$E38,"",IFERROR(INDEX('PROYECCIÓN'!39:39,15+6*(COLUMNS($G38:X38)-1)),""))</f>
        <v/>
      </c>
      <c r="Y38" s="236">
        <f t="array" ref="Y38">IF(COLUMNS($G38:Y38)&gt;$E38,"",IFERROR(INDEX('PROYECCIÓN'!39:39,15+6*(COLUMNS($G38:Y38)-1)),""))</f>
        <v/>
      </c>
      <c r="Z38" s="236">
        <f t="array" ref="Z38">IF(COLUMNS($G38:Z38)&gt;$E38,"",IFERROR(INDEX('PROYECCIÓN'!39:39,15+6*(COLUMNS($G38:Z38)-1)),""))</f>
        <v/>
      </c>
      <c r="AA38" s="236">
        <f t="array" ref="AA38">IF(COLUMNS($G38:AA38)&gt;$E38,"",IFERROR(INDEX('PROYECCIÓN'!39:39,15+6*(COLUMNS($G38:AA38)-1)),""))</f>
        <v/>
      </c>
      <c r="AB38" s="236">
        <f t="array" ref="AB38">IF(COLUMNS($G38:AB38)&gt;$E38,"",IFERROR(INDEX('PROYECCIÓN'!39:39,15+6*(COLUMNS($G38:AB38)-1)),""))</f>
        <v/>
      </c>
      <c r="AC38" s="236">
        <f t="array" ref="AC38">IF(COLUMNS($G38:AC38)&gt;$E38,"",IFERROR(INDEX('PROYECCIÓN'!39:39,15+6*(COLUMNS($G38:AC38)-1)),""))</f>
        <v/>
      </c>
      <c r="AD38" s="236">
        <f t="array" ref="AD38">IF(COLUMNS($G38:AD38)&gt;$E38,"",IFERROR(INDEX('PROYECCIÓN'!39:39,15+6*(COLUMNS($G38:AD38)-1)),""))</f>
        <v/>
      </c>
      <c r="AE38" s="236">
        <f t="array" ref="AE38">IF(COLUMNS($G38:AE38)&gt;$E38,"",IFERROR(INDEX('PROYECCIÓN'!39:39,15+6*(COLUMNS($G38:AE38)-1)),""))</f>
        <v/>
      </c>
      <c r="AF38" s="236">
        <f t="array" ref="AF38">IF(COLUMNS($G38:AF38)&gt;$E38,"",IFERROR(INDEX('PROYECCIÓN'!39:39,15+6*(COLUMNS($G38:AF38)-1)),""))</f>
        <v/>
      </c>
      <c r="AG38" s="236">
        <f t="array" ref="AG38">IF(COLUMNS($G38:AG38)&gt;$E38,"",IFERROR(INDEX('PROYECCIÓN'!39:39,15+6*(COLUMNS($G38:AG38)-1)),""))</f>
        <v/>
      </c>
      <c r="AH38" s="236">
        <f t="array" ref="AH38">IF(COLUMNS($G38:AH38)&gt;$E38,"",IFERROR(INDEX('PROYECCIÓN'!39:39,15+6*(COLUMNS($G38:AH38)-1)),""))</f>
        <v/>
      </c>
      <c r="AI38" s="236">
        <f t="array" ref="AI38">IF(COLUMNS($G38:AI38)&gt;$E38,"",IFERROR(INDEX('PROYECCIÓN'!39:39,15+6*(COLUMNS($G38:AI38)-1)),""))</f>
        <v/>
      </c>
      <c r="AJ38" s="236">
        <f t="array" ref="AJ38">IF(COLUMNS($G38:AJ38)&gt;$E38,"",IFERROR(INDEX('PROYECCIÓN'!39:39,15+6*(COLUMNS($G38:AJ38)-1)),""))</f>
        <v/>
      </c>
      <c r="AK38" s="236">
        <f t="array" ref="AK38">IF(COLUMNS($G38:AK38)&gt;$E38,"",IFERROR(INDEX('PROYECCIÓN'!39:39,15+6*(COLUMNS($G38:AK38)-1)),""))</f>
        <v/>
      </c>
      <c r="AL38" s="236">
        <f t="array" ref="AL38">IF(COLUMNS($G38:AL38)&gt;$E38,"",IFERROR(INDEX('PROYECCIÓN'!39:39,15+6*(COLUMNS($G38:AL38)-1)),""))</f>
        <v/>
      </c>
      <c r="AM38" s="236">
        <f t="array" ref="AM38">IF(COLUMNS($G38:AM38)&gt;$E38,"",IFERROR(INDEX('PROYECCIÓN'!39:39,15+6*(COLUMNS($G38:AM38)-1)),""))</f>
        <v/>
      </c>
      <c r="AN38" s="236">
        <f t="array" ref="AN38">IF(COLUMNS($G38:AN38)&gt;$E38,"",IFERROR(INDEX('PROYECCIÓN'!39:39,15+6*(COLUMNS($G38:AN38)-1)),""))</f>
        <v/>
      </c>
      <c r="AO38" s="236">
        <f t="array" ref="AO38">IF(COLUMNS($G38:AO38)&gt;$E38,"",IFERROR(INDEX('PROYECCIÓN'!39:39,15+6*(COLUMNS($G38:AO38)-1)),""))</f>
        <v/>
      </c>
      <c r="AP38" s="236">
        <f t="array" ref="AP38">IF(COLUMNS($G38:AP38)&gt;$E38,"",IFERROR(INDEX('PROYECCIÓN'!39:39,15+6*(COLUMNS($G38:AP38)-1)),""))</f>
        <v/>
      </c>
      <c r="AQ38" s="236" t="n"/>
      <c r="AR38" s="229" t="n"/>
      <c r="AS38" s="185" t="n"/>
    </row>
    <row r="39" ht="15" customHeight="1" s="506">
      <c r="B39" s="47">
        <f>'CARTERA TOTAL'!B39</f>
        <v/>
      </c>
      <c r="C39" s="229">
        <f>'PROYECCIÓN'!C40</f>
        <v/>
      </c>
      <c r="D39" s="53">
        <f>'PROYECCIÓN'!D40</f>
        <v/>
      </c>
      <c r="E39" s="56">
        <f>'PROYECCIÓN'!H40</f>
        <v/>
      </c>
      <c r="F39" s="56">
        <f>IF(COUNTIF($G39:$AP39,"VENCIDA")&gt;0,"VENCIDA",IF(COUNTIF($G39:$AP39,"POR VENCER")&gt;0,"POR VENCER",IF(COUNTIF($G39:$AP39,"AL DÍA")&gt;0,"AL DÍA",IF(COUNTIF($G39:$AP39,"PAGA")&gt;0,"PAGA","SIN ESTADO"))))</f>
        <v/>
      </c>
      <c r="G39" s="236">
        <f t="array" ref="G39">IF(COLUMNS($G39:G39)&gt;$E39,"",IFERROR(INDEX('PROYECCIÓN'!40:40,15+6*(COLUMNS($G39:G39)-1)),""))</f>
        <v/>
      </c>
      <c r="H39" s="236">
        <f t="array" ref="H39">IF(COLUMNS($G39:H39)&gt;$E39,"",IFERROR(INDEX('PROYECCIÓN'!40:40,15+6*(COLUMNS($G39:H39)-1)),""))</f>
        <v/>
      </c>
      <c r="I39" s="236">
        <f t="array" ref="I39">IF(COLUMNS($G39:I39)&gt;$E39,"",IFERROR(INDEX('PROYECCIÓN'!40:40,15+6*(COLUMNS($G39:I39)-1)),""))</f>
        <v/>
      </c>
      <c r="J39" s="236">
        <f t="array" ref="J39">IF(COLUMNS($G39:J39)&gt;$E39,"",IFERROR(INDEX('PROYECCIÓN'!40:40,15+6*(COLUMNS($G39:J39)-1)),""))</f>
        <v/>
      </c>
      <c r="K39" s="236">
        <f t="array" ref="K39">IF(COLUMNS($G39:K39)&gt;$E39,"",IFERROR(INDEX('PROYECCIÓN'!40:40,15+6*(COLUMNS($G39:K39)-1)),""))</f>
        <v/>
      </c>
      <c r="L39" s="236">
        <f t="array" ref="L39">IF(COLUMNS($G39:L39)&gt;$E39,"",IFERROR(INDEX('PROYECCIÓN'!40:40,15+6*(COLUMNS($G39:L39)-1)),""))</f>
        <v/>
      </c>
      <c r="M39" s="236">
        <f t="array" ref="M39">IF(COLUMNS($G39:M39)&gt;$E39,"",IFERROR(INDEX('PROYECCIÓN'!40:40,15+6*(COLUMNS($G39:M39)-1)),""))</f>
        <v/>
      </c>
      <c r="N39" s="236">
        <f t="array" ref="N39">IF(COLUMNS($G39:N39)&gt;$E39,"",IFERROR(INDEX('PROYECCIÓN'!40:40,15+6*(COLUMNS($G39:N39)-1)),""))</f>
        <v/>
      </c>
      <c r="O39" s="236">
        <f t="array" ref="O39">IF(COLUMNS($G39:O39)&gt;$E39,"",IFERROR(INDEX('PROYECCIÓN'!40:40,15+6*(COLUMNS($G39:O39)-1)),""))</f>
        <v/>
      </c>
      <c r="P39" s="236">
        <f t="array" ref="P39">IF(COLUMNS($G39:P39)&gt;$E39,"",IFERROR(INDEX('PROYECCIÓN'!40:40,15+6*(COLUMNS($G39:P39)-1)),""))</f>
        <v/>
      </c>
      <c r="Q39" s="236">
        <f t="array" ref="Q39">IF(COLUMNS($G39:Q39)&gt;$E39,"",IFERROR(INDEX('PROYECCIÓN'!40:40,15+6*(COLUMNS($G39:Q39)-1)),""))</f>
        <v/>
      </c>
      <c r="R39" s="236">
        <f t="array" ref="R39">IF(COLUMNS($G39:R39)&gt;$E39,"",IFERROR(INDEX('PROYECCIÓN'!40:40,15+6*(COLUMNS($G39:R39)-1)),""))</f>
        <v/>
      </c>
      <c r="S39" s="236">
        <f t="array" ref="S39">IF(COLUMNS($G39:S39)&gt;$E39,"",IFERROR(INDEX('PROYECCIÓN'!40:40,15+6*(COLUMNS($G39:S39)-1)),""))</f>
        <v/>
      </c>
      <c r="T39" s="236">
        <f t="array" ref="T39">IF(COLUMNS($G39:T39)&gt;$E39,"",IFERROR(INDEX('PROYECCIÓN'!40:40,15+6*(COLUMNS($G39:T39)-1)),""))</f>
        <v/>
      </c>
      <c r="U39" s="236">
        <f t="array" ref="U39">IF(COLUMNS($G39:U39)&gt;$E39,"",IFERROR(INDEX('PROYECCIÓN'!40:40,15+6*(COLUMNS($G39:U39)-1)),""))</f>
        <v/>
      </c>
      <c r="V39" s="236">
        <f t="array" ref="V39">IF(COLUMNS($G39:V39)&gt;$E39,"",IFERROR(INDEX('PROYECCIÓN'!40:40,15+6*(COLUMNS($G39:V39)-1)),""))</f>
        <v/>
      </c>
      <c r="W39" s="236">
        <f t="array" ref="W39">IF(COLUMNS($G39:W39)&gt;$E39,"",IFERROR(INDEX('PROYECCIÓN'!40:40,15+6*(COLUMNS($G39:W39)-1)),""))</f>
        <v/>
      </c>
      <c r="X39" s="236">
        <f t="array" ref="X39">IF(COLUMNS($G39:X39)&gt;$E39,"",IFERROR(INDEX('PROYECCIÓN'!40:40,15+6*(COLUMNS($G39:X39)-1)),""))</f>
        <v/>
      </c>
      <c r="Y39" s="236">
        <f t="array" ref="Y39">IF(COLUMNS($G39:Y39)&gt;$E39,"",IFERROR(INDEX('PROYECCIÓN'!40:40,15+6*(COLUMNS($G39:Y39)-1)),""))</f>
        <v/>
      </c>
      <c r="Z39" s="236">
        <f t="array" ref="Z39">IF(COLUMNS($G39:Z39)&gt;$E39,"",IFERROR(INDEX('PROYECCIÓN'!40:40,15+6*(COLUMNS($G39:Z39)-1)),""))</f>
        <v/>
      </c>
      <c r="AA39" s="236">
        <f t="array" ref="AA39">IF(COLUMNS($G39:AA39)&gt;$E39,"",IFERROR(INDEX('PROYECCIÓN'!40:40,15+6*(COLUMNS($G39:AA39)-1)),""))</f>
        <v/>
      </c>
      <c r="AB39" s="236">
        <f t="array" ref="AB39">IF(COLUMNS($G39:AB39)&gt;$E39,"",IFERROR(INDEX('PROYECCIÓN'!40:40,15+6*(COLUMNS($G39:AB39)-1)),""))</f>
        <v/>
      </c>
      <c r="AC39" s="236">
        <f t="array" ref="AC39">IF(COLUMNS($G39:AC39)&gt;$E39,"",IFERROR(INDEX('PROYECCIÓN'!40:40,15+6*(COLUMNS($G39:AC39)-1)),""))</f>
        <v/>
      </c>
      <c r="AD39" s="236">
        <f t="array" ref="AD39">IF(COLUMNS($G39:AD39)&gt;$E39,"",IFERROR(INDEX('PROYECCIÓN'!40:40,15+6*(COLUMNS($G39:AD39)-1)),""))</f>
        <v/>
      </c>
      <c r="AE39" s="236">
        <f t="array" ref="AE39">IF(COLUMNS($G39:AE39)&gt;$E39,"",IFERROR(INDEX('PROYECCIÓN'!40:40,15+6*(COLUMNS($G39:AE39)-1)),""))</f>
        <v/>
      </c>
      <c r="AF39" s="236">
        <f t="array" ref="AF39">IF(COLUMNS($G39:AF39)&gt;$E39,"",IFERROR(INDEX('PROYECCIÓN'!40:40,15+6*(COLUMNS($G39:AF39)-1)),""))</f>
        <v/>
      </c>
      <c r="AG39" s="236">
        <f t="array" ref="AG39">IF(COLUMNS($G39:AG39)&gt;$E39,"",IFERROR(INDEX('PROYECCIÓN'!40:40,15+6*(COLUMNS($G39:AG39)-1)),""))</f>
        <v/>
      </c>
      <c r="AH39" s="236">
        <f t="array" ref="AH39">IF(COLUMNS($G39:AH39)&gt;$E39,"",IFERROR(INDEX('PROYECCIÓN'!40:40,15+6*(COLUMNS($G39:AH39)-1)),""))</f>
        <v/>
      </c>
      <c r="AI39" s="236">
        <f t="array" ref="AI39">IF(COLUMNS($G39:AI39)&gt;$E39,"",IFERROR(INDEX('PROYECCIÓN'!40:40,15+6*(COLUMNS($G39:AI39)-1)),""))</f>
        <v/>
      </c>
      <c r="AJ39" s="236">
        <f t="array" ref="AJ39">IF(COLUMNS($G39:AJ39)&gt;$E39,"",IFERROR(INDEX('PROYECCIÓN'!40:40,15+6*(COLUMNS($G39:AJ39)-1)),""))</f>
        <v/>
      </c>
      <c r="AK39" s="236">
        <f t="array" ref="AK39">IF(COLUMNS($G39:AK39)&gt;$E39,"",IFERROR(INDEX('PROYECCIÓN'!40:40,15+6*(COLUMNS($G39:AK39)-1)),""))</f>
        <v/>
      </c>
      <c r="AL39" s="236">
        <f t="array" ref="AL39">IF(COLUMNS($G39:AL39)&gt;$E39,"",IFERROR(INDEX('PROYECCIÓN'!40:40,15+6*(COLUMNS($G39:AL39)-1)),""))</f>
        <v/>
      </c>
      <c r="AM39" s="236">
        <f t="array" ref="AM39">IF(COLUMNS($G39:AM39)&gt;$E39,"",IFERROR(INDEX('PROYECCIÓN'!40:40,15+6*(COLUMNS($G39:AM39)-1)),""))</f>
        <v/>
      </c>
      <c r="AN39" s="236">
        <f t="array" ref="AN39">IF(COLUMNS($G39:AN39)&gt;$E39,"",IFERROR(INDEX('PROYECCIÓN'!40:40,15+6*(COLUMNS($G39:AN39)-1)),""))</f>
        <v/>
      </c>
      <c r="AO39" s="236">
        <f t="array" ref="AO39">IF(COLUMNS($G39:AO39)&gt;$E39,"",IFERROR(INDEX('PROYECCIÓN'!40:40,15+6*(COLUMNS($G39:AO39)-1)),""))</f>
        <v/>
      </c>
      <c r="AP39" s="236">
        <f t="array" ref="AP39">IF(COLUMNS($G39:AP39)&gt;$E39,"",IFERROR(INDEX('PROYECCIÓN'!40:40,15+6*(COLUMNS($G39:AP39)-1)),""))</f>
        <v/>
      </c>
      <c r="AQ39" s="236" t="n"/>
      <c r="AR39" s="229" t="n"/>
      <c r="AS39" s="185" t="n"/>
    </row>
    <row r="40" ht="15" customHeight="1" s="506">
      <c r="B40" s="47">
        <f>'CARTERA TOTAL'!B40</f>
        <v/>
      </c>
      <c r="C40" s="229">
        <f>'PROYECCIÓN'!C41</f>
        <v/>
      </c>
      <c r="D40" s="53">
        <f>'PROYECCIÓN'!D41</f>
        <v/>
      </c>
      <c r="E40" s="56">
        <f>'PROYECCIÓN'!H41</f>
        <v/>
      </c>
      <c r="F40" s="56">
        <f>IF(COUNTIF($G40:$AP40,"VENCIDA")&gt;0,"VENCIDA",IF(COUNTIF($G40:$AP40,"POR VENCER")&gt;0,"POR VENCER",IF(COUNTIF($G40:$AP40,"AL DÍA")&gt;0,"AL DÍA",IF(COUNTIF($G40:$AP40,"PAGA")&gt;0,"PAGA","SIN ESTADO"))))</f>
        <v/>
      </c>
      <c r="G40" s="236">
        <f t="array" ref="G40">IF(COLUMNS($G40:G40)&gt;$E40,"",IFERROR(INDEX('PROYECCIÓN'!41:41,15+6*(COLUMNS($G40:G40)-1)),""))</f>
        <v/>
      </c>
      <c r="H40" s="236">
        <f t="array" ref="H40">IF(COLUMNS($G40:H40)&gt;$E40,"",IFERROR(INDEX('PROYECCIÓN'!41:41,15+6*(COLUMNS($G40:H40)-1)),""))</f>
        <v/>
      </c>
      <c r="I40" s="236">
        <f t="array" ref="I40">IF(COLUMNS($G40:I40)&gt;$E40,"",IFERROR(INDEX('PROYECCIÓN'!41:41,15+6*(COLUMNS($G40:I40)-1)),""))</f>
        <v/>
      </c>
      <c r="J40" s="236">
        <f t="array" ref="J40">IF(COLUMNS($G40:J40)&gt;$E40,"",IFERROR(INDEX('PROYECCIÓN'!41:41,15+6*(COLUMNS($G40:J40)-1)),""))</f>
        <v/>
      </c>
      <c r="K40" s="236">
        <f t="array" ref="K40">IF(COLUMNS($G40:K40)&gt;$E40,"",IFERROR(INDEX('PROYECCIÓN'!41:41,15+6*(COLUMNS($G40:K40)-1)),""))</f>
        <v/>
      </c>
      <c r="L40" s="236">
        <f t="array" ref="L40">IF(COLUMNS($G40:L40)&gt;$E40,"",IFERROR(INDEX('PROYECCIÓN'!41:41,15+6*(COLUMNS($G40:L40)-1)),""))</f>
        <v/>
      </c>
      <c r="M40" s="236">
        <f t="array" ref="M40">IF(COLUMNS($G40:M40)&gt;$E40,"",IFERROR(INDEX('PROYECCIÓN'!41:41,15+6*(COLUMNS($G40:M40)-1)),""))</f>
        <v/>
      </c>
      <c r="N40" s="236">
        <f t="array" ref="N40">IF(COLUMNS($G40:N40)&gt;$E40,"",IFERROR(INDEX('PROYECCIÓN'!41:41,15+6*(COLUMNS($G40:N40)-1)),""))</f>
        <v/>
      </c>
      <c r="O40" s="236">
        <f t="array" ref="O40">IF(COLUMNS($G40:O40)&gt;$E40,"",IFERROR(INDEX('PROYECCIÓN'!41:41,15+6*(COLUMNS($G40:O40)-1)),""))</f>
        <v/>
      </c>
      <c r="P40" s="236">
        <f t="array" ref="P40">IF(COLUMNS($G40:P40)&gt;$E40,"",IFERROR(INDEX('PROYECCIÓN'!41:41,15+6*(COLUMNS($G40:P40)-1)),""))</f>
        <v/>
      </c>
      <c r="Q40" s="236">
        <f t="array" ref="Q40">IF(COLUMNS($G40:Q40)&gt;$E40,"",IFERROR(INDEX('PROYECCIÓN'!41:41,15+6*(COLUMNS($G40:Q40)-1)),""))</f>
        <v/>
      </c>
      <c r="R40" s="236">
        <f t="array" ref="R40">IF(COLUMNS($G40:R40)&gt;$E40,"",IFERROR(INDEX('PROYECCIÓN'!41:41,15+6*(COLUMNS($G40:R40)-1)),""))</f>
        <v/>
      </c>
      <c r="S40" s="236">
        <f t="array" ref="S40">IF(COLUMNS($G40:S40)&gt;$E40,"",IFERROR(INDEX('PROYECCIÓN'!41:41,15+6*(COLUMNS($G40:S40)-1)),""))</f>
        <v/>
      </c>
      <c r="T40" s="236">
        <f t="array" ref="T40">IF(COLUMNS($G40:T40)&gt;$E40,"",IFERROR(INDEX('PROYECCIÓN'!41:41,15+6*(COLUMNS($G40:T40)-1)),""))</f>
        <v/>
      </c>
      <c r="U40" s="236">
        <f t="array" ref="U40">IF(COLUMNS($G40:U40)&gt;$E40,"",IFERROR(INDEX('PROYECCIÓN'!41:41,15+6*(COLUMNS($G40:U40)-1)),""))</f>
        <v/>
      </c>
      <c r="V40" s="236">
        <f t="array" ref="V40">IF(COLUMNS($G40:V40)&gt;$E40,"",IFERROR(INDEX('PROYECCIÓN'!41:41,15+6*(COLUMNS($G40:V40)-1)),""))</f>
        <v/>
      </c>
      <c r="W40" s="236">
        <f t="array" ref="W40">IF(COLUMNS($G40:W40)&gt;$E40,"",IFERROR(INDEX('PROYECCIÓN'!41:41,15+6*(COLUMNS($G40:W40)-1)),""))</f>
        <v/>
      </c>
      <c r="X40" s="236">
        <f t="array" ref="X40">IF(COLUMNS($G40:X40)&gt;$E40,"",IFERROR(INDEX('PROYECCIÓN'!41:41,15+6*(COLUMNS($G40:X40)-1)),""))</f>
        <v/>
      </c>
      <c r="Y40" s="236">
        <f t="array" ref="Y40">IF(COLUMNS($G40:Y40)&gt;$E40,"",IFERROR(INDEX('PROYECCIÓN'!41:41,15+6*(COLUMNS($G40:Y40)-1)),""))</f>
        <v/>
      </c>
      <c r="Z40" s="236">
        <f t="array" ref="Z40">IF(COLUMNS($G40:Z40)&gt;$E40,"",IFERROR(INDEX('PROYECCIÓN'!41:41,15+6*(COLUMNS($G40:Z40)-1)),""))</f>
        <v/>
      </c>
      <c r="AA40" s="236">
        <f t="array" ref="AA40">IF(COLUMNS($G40:AA40)&gt;$E40,"",IFERROR(INDEX('PROYECCIÓN'!41:41,15+6*(COLUMNS($G40:AA40)-1)),""))</f>
        <v/>
      </c>
      <c r="AB40" s="236">
        <f t="array" ref="AB40">IF(COLUMNS($G40:AB40)&gt;$E40,"",IFERROR(INDEX('PROYECCIÓN'!41:41,15+6*(COLUMNS($G40:AB40)-1)),""))</f>
        <v/>
      </c>
      <c r="AC40" s="236">
        <f t="array" ref="AC40">IF(COLUMNS($G40:AC40)&gt;$E40,"",IFERROR(INDEX('PROYECCIÓN'!41:41,15+6*(COLUMNS($G40:AC40)-1)),""))</f>
        <v/>
      </c>
      <c r="AD40" s="236">
        <f t="array" ref="AD40">IF(COLUMNS($G40:AD40)&gt;$E40,"",IFERROR(INDEX('PROYECCIÓN'!41:41,15+6*(COLUMNS($G40:AD40)-1)),""))</f>
        <v/>
      </c>
      <c r="AE40" s="236">
        <f t="array" ref="AE40">IF(COLUMNS($G40:AE40)&gt;$E40,"",IFERROR(INDEX('PROYECCIÓN'!41:41,15+6*(COLUMNS($G40:AE40)-1)),""))</f>
        <v/>
      </c>
      <c r="AF40" s="236">
        <f t="array" ref="AF40">IF(COLUMNS($G40:AF40)&gt;$E40,"",IFERROR(INDEX('PROYECCIÓN'!41:41,15+6*(COLUMNS($G40:AF40)-1)),""))</f>
        <v/>
      </c>
      <c r="AG40" s="236">
        <f t="array" ref="AG40">IF(COLUMNS($G40:AG40)&gt;$E40,"",IFERROR(INDEX('PROYECCIÓN'!41:41,15+6*(COLUMNS($G40:AG40)-1)),""))</f>
        <v/>
      </c>
      <c r="AH40" s="236">
        <f t="array" ref="AH40">IF(COLUMNS($G40:AH40)&gt;$E40,"",IFERROR(INDEX('PROYECCIÓN'!41:41,15+6*(COLUMNS($G40:AH40)-1)),""))</f>
        <v/>
      </c>
      <c r="AI40" s="236">
        <f t="array" ref="AI40">IF(COLUMNS($G40:AI40)&gt;$E40,"",IFERROR(INDEX('PROYECCIÓN'!41:41,15+6*(COLUMNS($G40:AI40)-1)),""))</f>
        <v/>
      </c>
      <c r="AJ40" s="236">
        <f t="array" ref="AJ40">IF(COLUMNS($G40:AJ40)&gt;$E40,"",IFERROR(INDEX('PROYECCIÓN'!41:41,15+6*(COLUMNS($G40:AJ40)-1)),""))</f>
        <v/>
      </c>
      <c r="AK40" s="236">
        <f t="array" ref="AK40">IF(COLUMNS($G40:AK40)&gt;$E40,"",IFERROR(INDEX('PROYECCIÓN'!41:41,15+6*(COLUMNS($G40:AK40)-1)),""))</f>
        <v/>
      </c>
      <c r="AL40" s="236">
        <f t="array" ref="AL40">IF(COLUMNS($G40:AL40)&gt;$E40,"",IFERROR(INDEX('PROYECCIÓN'!41:41,15+6*(COLUMNS($G40:AL40)-1)),""))</f>
        <v/>
      </c>
      <c r="AM40" s="236">
        <f t="array" ref="AM40">IF(COLUMNS($G40:AM40)&gt;$E40,"",IFERROR(INDEX('PROYECCIÓN'!41:41,15+6*(COLUMNS($G40:AM40)-1)),""))</f>
        <v/>
      </c>
      <c r="AN40" s="236">
        <f t="array" ref="AN40">IF(COLUMNS($G40:AN40)&gt;$E40,"",IFERROR(INDEX('PROYECCIÓN'!41:41,15+6*(COLUMNS($G40:AN40)-1)),""))</f>
        <v/>
      </c>
      <c r="AO40" s="236">
        <f t="array" ref="AO40">IF(COLUMNS($G40:AO40)&gt;$E40,"",IFERROR(INDEX('PROYECCIÓN'!41:41,15+6*(COLUMNS($G40:AO40)-1)),""))</f>
        <v/>
      </c>
      <c r="AP40" s="236" t="inlineStr">
        <is>
          <t>paga 2 meses en cada pago</t>
        </is>
      </c>
      <c r="AQ40" s="236" t="n"/>
      <c r="AR40" s="229" t="n"/>
      <c r="AS40" s="185" t="n"/>
    </row>
    <row r="41" ht="15" customHeight="1" s="506">
      <c r="B41" s="47">
        <f>'CARTERA TOTAL'!B41</f>
        <v/>
      </c>
      <c r="C41" s="229">
        <f>'PROYECCIÓN'!C42</f>
        <v/>
      </c>
      <c r="D41" s="53">
        <f>'PROYECCIÓN'!D42</f>
        <v/>
      </c>
      <c r="E41" s="56">
        <f>'PROYECCIÓN'!H42</f>
        <v/>
      </c>
      <c r="F41" s="56">
        <f>IF(COUNTIF($G41:$AP41,"VENCIDA")&gt;0,"VENCIDA",IF(COUNTIF($G41:$AP41,"POR VENCER")&gt;0,"POR VENCER",IF(COUNTIF($G41:$AP41,"AL DÍA")&gt;0,"AL DÍA",IF(COUNTIF($G41:$AP41,"PAGA")&gt;0,"PAGA","SIN ESTADO"))))</f>
        <v/>
      </c>
      <c r="G41" s="236">
        <f t="array" ref="G41">IF(COLUMNS($G41:G41)&gt;$E41,"",IFERROR(INDEX('PROYECCIÓN'!42:42,15+6*(COLUMNS($G41:G41)-1)),""))</f>
        <v/>
      </c>
      <c r="H41" s="236">
        <f t="array" ref="H41">IF(COLUMNS($G41:H41)&gt;$E41,"",IFERROR(INDEX('PROYECCIÓN'!42:42,15+6*(COLUMNS($G41:H41)-1)),""))</f>
        <v/>
      </c>
      <c r="I41" s="236">
        <f t="array" ref="I41">IF(COLUMNS($G41:I41)&gt;$E41,"",IFERROR(INDEX('PROYECCIÓN'!42:42,15+6*(COLUMNS($G41:I41)-1)),""))</f>
        <v/>
      </c>
      <c r="J41" s="236">
        <f t="array" ref="J41">IF(COLUMNS($G41:J41)&gt;$E41,"",IFERROR(INDEX('PROYECCIÓN'!42:42,15+6*(COLUMNS($G41:J41)-1)),""))</f>
        <v/>
      </c>
      <c r="K41" s="236">
        <f t="array" ref="K41">IF(COLUMNS($G41:K41)&gt;$E41,"",IFERROR(INDEX('PROYECCIÓN'!42:42,15+6*(COLUMNS($G41:K41)-1)),""))</f>
        <v/>
      </c>
      <c r="L41" s="236">
        <f t="array" ref="L41">IF(COLUMNS($G41:L41)&gt;$E41,"",IFERROR(INDEX('PROYECCIÓN'!42:42,15+6*(COLUMNS($G41:L41)-1)),""))</f>
        <v/>
      </c>
      <c r="M41" s="236">
        <f t="array" ref="M41">IF(COLUMNS($G41:M41)&gt;$E41,"",IFERROR(INDEX('PROYECCIÓN'!42:42,15+6*(COLUMNS($G41:M41)-1)),""))</f>
        <v/>
      </c>
      <c r="N41" s="236">
        <f t="array" ref="N41">IF(COLUMNS($G41:N41)&gt;$E41,"",IFERROR(INDEX('PROYECCIÓN'!42:42,15+6*(COLUMNS($G41:N41)-1)),""))</f>
        <v/>
      </c>
      <c r="O41" s="236">
        <f t="array" ref="O41">IF(COLUMNS($G41:O41)&gt;$E41,"",IFERROR(INDEX('PROYECCIÓN'!42:42,15+6*(COLUMNS($G41:O41)-1)),""))</f>
        <v/>
      </c>
      <c r="P41" s="236">
        <f t="array" ref="P41">IF(COLUMNS($G41:P41)&gt;$E41,"",IFERROR(INDEX('PROYECCIÓN'!42:42,15+6*(COLUMNS($G41:P41)-1)),""))</f>
        <v/>
      </c>
      <c r="Q41" s="236">
        <f t="array" ref="Q41">IF(COLUMNS($G41:Q41)&gt;$E41,"",IFERROR(INDEX('PROYECCIÓN'!42:42,15+6*(COLUMNS($G41:Q41)-1)),""))</f>
        <v/>
      </c>
      <c r="R41" s="236">
        <f t="array" ref="R41">IF(COLUMNS($G41:R41)&gt;$E41,"",IFERROR(INDEX('PROYECCIÓN'!42:42,15+6*(COLUMNS($G41:R41)-1)),""))</f>
        <v/>
      </c>
      <c r="S41" s="236">
        <f t="array" ref="S41">IF(COLUMNS($G41:S41)&gt;$E41,"",IFERROR(INDEX('PROYECCIÓN'!42:42,15+6*(COLUMNS($G41:S41)-1)),""))</f>
        <v/>
      </c>
      <c r="T41" s="236">
        <f t="array" ref="T41">IF(COLUMNS($G41:T41)&gt;$E41,"",IFERROR(INDEX('PROYECCIÓN'!42:42,15+6*(COLUMNS($G41:T41)-1)),""))</f>
        <v/>
      </c>
      <c r="U41" s="236">
        <f t="array" ref="U41">IF(COLUMNS($G41:U41)&gt;$E41,"",IFERROR(INDEX('PROYECCIÓN'!42:42,15+6*(COLUMNS($G41:U41)-1)),""))</f>
        <v/>
      </c>
      <c r="V41" s="236">
        <f t="array" ref="V41">IF(COLUMNS($G41:V41)&gt;$E41,"",IFERROR(INDEX('PROYECCIÓN'!42:42,15+6*(COLUMNS($G41:V41)-1)),""))</f>
        <v/>
      </c>
      <c r="W41" s="236">
        <f t="array" ref="W41">IF(COLUMNS($G41:W41)&gt;$E41,"",IFERROR(INDEX('PROYECCIÓN'!42:42,15+6*(COLUMNS($G41:W41)-1)),""))</f>
        <v/>
      </c>
      <c r="X41" s="236">
        <f t="array" ref="X41">IF(COLUMNS($G41:X41)&gt;$E41,"",IFERROR(INDEX('PROYECCIÓN'!42:42,15+6*(COLUMNS($G41:X41)-1)),""))</f>
        <v/>
      </c>
      <c r="Y41" s="236">
        <f t="array" ref="Y41">IF(COLUMNS($G41:Y41)&gt;$E41,"",IFERROR(INDEX('PROYECCIÓN'!42:42,15+6*(COLUMNS($G41:Y41)-1)),""))</f>
        <v/>
      </c>
      <c r="Z41" s="236">
        <f t="array" ref="Z41">IF(COLUMNS($G41:Z41)&gt;$E41,"",IFERROR(INDEX('PROYECCIÓN'!42:42,15+6*(COLUMNS($G41:Z41)-1)),""))</f>
        <v/>
      </c>
      <c r="AA41" s="236">
        <f t="array" ref="AA41">IF(COLUMNS($G41:AA41)&gt;$E41,"",IFERROR(INDEX('PROYECCIÓN'!42:42,15+6*(COLUMNS($G41:AA41)-1)),""))</f>
        <v/>
      </c>
      <c r="AB41" s="236">
        <f t="array" ref="AB41">IF(COLUMNS($G41:AB41)&gt;$E41,"",IFERROR(INDEX('PROYECCIÓN'!42:42,15+6*(COLUMNS($G41:AB41)-1)),""))</f>
        <v/>
      </c>
      <c r="AC41" s="236">
        <f t="array" ref="AC41">IF(COLUMNS($G41:AC41)&gt;$E41,"",IFERROR(INDEX('PROYECCIÓN'!42:42,15+6*(COLUMNS($G41:AC41)-1)),""))</f>
        <v/>
      </c>
      <c r="AD41" s="236">
        <f t="array" ref="AD41">IF(COLUMNS($G41:AD41)&gt;$E41,"",IFERROR(INDEX('PROYECCIÓN'!42:42,15+6*(COLUMNS($G41:AD41)-1)),""))</f>
        <v/>
      </c>
      <c r="AE41" s="236">
        <f t="array" ref="AE41">IF(COLUMNS($G41:AE41)&gt;$E41,"",IFERROR(INDEX('PROYECCIÓN'!42:42,15+6*(COLUMNS($G41:AE41)-1)),""))</f>
        <v/>
      </c>
      <c r="AF41" s="236">
        <f t="array" ref="AF41">IF(COLUMNS($G41:AF41)&gt;$E41,"",IFERROR(INDEX('PROYECCIÓN'!42:42,15+6*(COLUMNS($G41:AF41)-1)),""))</f>
        <v/>
      </c>
      <c r="AG41" s="236">
        <f t="array" ref="AG41">IF(COLUMNS($G41:AG41)&gt;$E41,"",IFERROR(INDEX('PROYECCIÓN'!42:42,15+6*(COLUMNS($G41:AG41)-1)),""))</f>
        <v/>
      </c>
      <c r="AH41" s="236">
        <f t="array" ref="AH41">IF(COLUMNS($G41:AH41)&gt;$E41,"",IFERROR(INDEX('PROYECCIÓN'!42:42,15+6*(COLUMNS($G41:AH41)-1)),""))</f>
        <v/>
      </c>
      <c r="AI41" s="236">
        <f t="array" ref="AI41">IF(COLUMNS($G41:AI41)&gt;$E41,"",IFERROR(INDEX('PROYECCIÓN'!42:42,15+6*(COLUMNS($G41:AI41)-1)),""))</f>
        <v/>
      </c>
      <c r="AJ41" s="236">
        <f t="array" ref="AJ41">IF(COLUMNS($G41:AJ41)&gt;$E41,"",IFERROR(INDEX('PROYECCIÓN'!42:42,15+6*(COLUMNS($G41:AJ41)-1)),""))</f>
        <v/>
      </c>
      <c r="AK41" s="236">
        <f t="array" ref="AK41">IF(COLUMNS($G41:AK41)&gt;$E41,"",IFERROR(INDEX('PROYECCIÓN'!42:42,15+6*(COLUMNS($G41:AK41)-1)),""))</f>
        <v/>
      </c>
      <c r="AL41" s="236">
        <f t="array" ref="AL41">IF(COLUMNS($G41:AL41)&gt;$E41,"",IFERROR(INDEX('PROYECCIÓN'!42:42,15+6*(COLUMNS($G41:AL41)-1)),""))</f>
        <v/>
      </c>
      <c r="AM41" s="236">
        <f t="array" ref="AM41">IF(COLUMNS($G41:AM41)&gt;$E41,"",IFERROR(INDEX('PROYECCIÓN'!42:42,15+6*(COLUMNS($G41:AM41)-1)),""))</f>
        <v/>
      </c>
      <c r="AN41" s="236">
        <f t="array" ref="AN41">IF(COLUMNS($G41:AN41)&gt;$E41,"",IFERROR(INDEX('PROYECCIÓN'!42:42,15+6*(COLUMNS($G41:AN41)-1)),""))</f>
        <v/>
      </c>
      <c r="AO41" s="236">
        <f t="array" ref="AO41">IF(COLUMNS($G41:AO41)&gt;$E41,"",IFERROR(INDEX('PROYECCIÓN'!42:42,15+6*(COLUMNS($G41:AO41)-1)),""))</f>
        <v/>
      </c>
      <c r="AP41" s="236">
        <f t="array" ref="AP41">IF(COLUMNS($G41:AP41)&gt;$E41,"",IFERROR(INDEX('PROYECCIÓN'!42:42,15+6*(COLUMNS($G41:AP41)-1)),""))</f>
        <v/>
      </c>
      <c r="AQ41" s="236" t="n"/>
      <c r="AR41" s="229" t="n"/>
      <c r="AS41" s="185" t="n"/>
    </row>
    <row r="42" ht="15" customHeight="1" s="506">
      <c r="B42" s="47">
        <f>'CARTERA TOTAL'!B42</f>
        <v/>
      </c>
      <c r="C42" s="229">
        <f>'PROYECCIÓN'!C43</f>
        <v/>
      </c>
      <c r="D42" s="53">
        <f>'PROYECCIÓN'!D43</f>
        <v/>
      </c>
      <c r="E42" s="56">
        <f>'PROYECCIÓN'!H43</f>
        <v/>
      </c>
      <c r="F42" s="56">
        <f>IF(COUNTIF($G42:$AP42,"VENCIDA")&gt;0,"VENCIDA",IF(COUNTIF($G42:$AP42,"POR VENCER")&gt;0,"POR VENCER",IF(COUNTIF($G42:$AP42,"AL DÍA")&gt;0,"AL DÍA",IF(COUNTIF($G42:$AP42,"PAGA")&gt;0,"PAGA","SIN ESTADO"))))</f>
        <v/>
      </c>
      <c r="G42" s="236">
        <f t="array" ref="G42">IF(COLUMNS($G42:G42)&gt;$E42,"",IFERROR(INDEX('PROYECCIÓN'!43:43,15+6*(COLUMNS($G42:G42)-1)),""))</f>
        <v/>
      </c>
      <c r="H42" s="236">
        <f t="array" ref="H42">IF(COLUMNS($G42:H42)&gt;$E42,"",IFERROR(INDEX('PROYECCIÓN'!43:43,15+6*(COLUMNS($G42:H42)-1)),""))</f>
        <v/>
      </c>
      <c r="I42" s="236">
        <f t="array" ref="I42">IF(COLUMNS($G42:I42)&gt;$E42,"",IFERROR(INDEX('PROYECCIÓN'!43:43,15+6*(COLUMNS($G42:I42)-1)),""))</f>
        <v/>
      </c>
      <c r="J42" s="236">
        <f t="array" ref="J42">IF(COLUMNS($G42:J42)&gt;$E42,"",IFERROR(INDEX('PROYECCIÓN'!43:43,15+6*(COLUMNS($G42:J42)-1)),""))</f>
        <v/>
      </c>
      <c r="K42" s="236">
        <f t="array" ref="K42">IF(COLUMNS($G42:K42)&gt;$E42,"",IFERROR(INDEX('PROYECCIÓN'!43:43,15+6*(COLUMNS($G42:K42)-1)),""))</f>
        <v/>
      </c>
      <c r="L42" s="236">
        <f t="array" ref="L42">IF(COLUMNS($G42:L42)&gt;$E42,"",IFERROR(INDEX('PROYECCIÓN'!43:43,15+6*(COLUMNS($G42:L42)-1)),""))</f>
        <v/>
      </c>
      <c r="M42" s="236">
        <f t="array" ref="M42">IF(COLUMNS($G42:M42)&gt;$E42,"",IFERROR(INDEX('PROYECCIÓN'!43:43,15+6*(COLUMNS($G42:M42)-1)),""))</f>
        <v/>
      </c>
      <c r="N42" s="236">
        <f t="array" ref="N42">IF(COLUMNS($G42:N42)&gt;$E42,"",IFERROR(INDEX('PROYECCIÓN'!43:43,15+6*(COLUMNS($G42:N42)-1)),""))</f>
        <v/>
      </c>
      <c r="O42" s="236">
        <f t="array" ref="O42">IF(COLUMNS($G42:O42)&gt;$E42,"",IFERROR(INDEX('PROYECCIÓN'!43:43,15+6*(COLUMNS($G42:O42)-1)),""))</f>
        <v/>
      </c>
      <c r="P42" s="236">
        <f t="array" ref="P42">IF(COLUMNS($G42:P42)&gt;$E42,"",IFERROR(INDEX('PROYECCIÓN'!43:43,15+6*(COLUMNS($G42:P42)-1)),""))</f>
        <v/>
      </c>
      <c r="Q42" s="236">
        <f t="array" ref="Q42">IF(COLUMNS($G42:Q42)&gt;$E42,"",IFERROR(INDEX('PROYECCIÓN'!43:43,15+6*(COLUMNS($G42:Q42)-1)),""))</f>
        <v/>
      </c>
      <c r="R42" s="236">
        <f t="array" ref="R42">IF(COLUMNS($G42:R42)&gt;$E42,"",IFERROR(INDEX('PROYECCIÓN'!43:43,15+6*(COLUMNS($G42:R42)-1)),""))</f>
        <v/>
      </c>
      <c r="S42" s="236">
        <f t="array" ref="S42">IF(COLUMNS($G42:S42)&gt;$E42,"",IFERROR(INDEX('PROYECCIÓN'!43:43,15+6*(COLUMNS($G42:S42)-1)),""))</f>
        <v/>
      </c>
      <c r="T42" s="236">
        <f t="array" ref="T42">IF(COLUMNS($G42:T42)&gt;$E42,"",IFERROR(INDEX('PROYECCIÓN'!43:43,15+6*(COLUMNS($G42:T42)-1)),""))</f>
        <v/>
      </c>
      <c r="U42" s="236">
        <f t="array" ref="U42">IF(COLUMNS($G42:U42)&gt;$E42,"",IFERROR(INDEX('PROYECCIÓN'!43:43,15+6*(COLUMNS($G42:U42)-1)),""))</f>
        <v/>
      </c>
      <c r="V42" s="236">
        <f t="array" ref="V42">IF(COLUMNS($G42:V42)&gt;$E42,"",IFERROR(INDEX('PROYECCIÓN'!43:43,15+6*(COLUMNS($G42:V42)-1)),""))</f>
        <v/>
      </c>
      <c r="W42" s="236">
        <f t="array" ref="W42">IF(COLUMNS($G42:W42)&gt;$E42,"",IFERROR(INDEX('PROYECCIÓN'!43:43,15+6*(COLUMNS($G42:W42)-1)),""))</f>
        <v/>
      </c>
      <c r="X42" s="236">
        <f t="array" ref="X42">IF(COLUMNS($G42:X42)&gt;$E42,"",IFERROR(INDEX('PROYECCIÓN'!43:43,15+6*(COLUMNS($G42:X42)-1)),""))</f>
        <v/>
      </c>
      <c r="Y42" s="236">
        <f t="array" ref="Y42">IF(COLUMNS($G42:Y42)&gt;$E42,"",IFERROR(INDEX('PROYECCIÓN'!43:43,15+6*(COLUMNS($G42:Y42)-1)),""))</f>
        <v/>
      </c>
      <c r="Z42" s="236">
        <f t="array" ref="Z42">IF(COLUMNS($G42:Z42)&gt;$E42,"",IFERROR(INDEX('PROYECCIÓN'!43:43,15+6*(COLUMNS($G42:Z42)-1)),""))</f>
        <v/>
      </c>
      <c r="AA42" s="236">
        <f t="array" ref="AA42">IF(COLUMNS($G42:AA42)&gt;$E42,"",IFERROR(INDEX('PROYECCIÓN'!43:43,15+6*(COLUMNS($G42:AA42)-1)),""))</f>
        <v/>
      </c>
      <c r="AB42" s="236">
        <f t="array" ref="AB42">IF(COLUMNS($G42:AB42)&gt;$E42,"",IFERROR(INDEX('PROYECCIÓN'!43:43,15+6*(COLUMNS($G42:AB42)-1)),""))</f>
        <v/>
      </c>
      <c r="AC42" s="236">
        <f t="array" ref="AC42">IF(COLUMNS($G42:AC42)&gt;$E42,"",IFERROR(INDEX('PROYECCIÓN'!43:43,15+6*(COLUMNS($G42:AC42)-1)),""))</f>
        <v/>
      </c>
      <c r="AD42" s="236">
        <f t="array" ref="AD42">IF(COLUMNS($G42:AD42)&gt;$E42,"",IFERROR(INDEX('PROYECCIÓN'!43:43,15+6*(COLUMNS($G42:AD42)-1)),""))</f>
        <v/>
      </c>
      <c r="AE42" s="236">
        <f t="array" ref="AE42">IF(COLUMNS($G42:AE42)&gt;$E42,"",IFERROR(INDEX('PROYECCIÓN'!43:43,15+6*(COLUMNS($G42:AE42)-1)),""))</f>
        <v/>
      </c>
      <c r="AF42" s="236">
        <f t="array" ref="AF42">IF(COLUMNS($G42:AF42)&gt;$E42,"",IFERROR(INDEX('PROYECCIÓN'!43:43,15+6*(COLUMNS($G42:AF42)-1)),""))</f>
        <v/>
      </c>
      <c r="AG42" s="236">
        <f t="array" ref="AG42">IF(COLUMNS($G42:AG42)&gt;$E42,"",IFERROR(INDEX('PROYECCIÓN'!43:43,15+6*(COLUMNS($G42:AG42)-1)),""))</f>
        <v/>
      </c>
      <c r="AH42" s="236">
        <f t="array" ref="AH42">IF(COLUMNS($G42:AH42)&gt;$E42,"",IFERROR(INDEX('PROYECCIÓN'!43:43,15+6*(COLUMNS($G42:AH42)-1)),""))</f>
        <v/>
      </c>
      <c r="AI42" s="236">
        <f t="array" ref="AI42">IF(COLUMNS($G42:AI42)&gt;$E42,"",IFERROR(INDEX('PROYECCIÓN'!43:43,15+6*(COLUMNS($G42:AI42)-1)),""))</f>
        <v/>
      </c>
      <c r="AJ42" s="236">
        <f t="array" ref="AJ42">IF(COLUMNS($G42:AJ42)&gt;$E42,"",IFERROR(INDEX('PROYECCIÓN'!43:43,15+6*(COLUMNS($G42:AJ42)-1)),""))</f>
        <v/>
      </c>
      <c r="AK42" s="236">
        <f t="array" ref="AK42">IF(COLUMNS($G42:AK42)&gt;$E42,"",IFERROR(INDEX('PROYECCIÓN'!43:43,15+6*(COLUMNS($G42:AK42)-1)),""))</f>
        <v/>
      </c>
      <c r="AL42" s="236">
        <f t="array" ref="AL42">IF(COLUMNS($G42:AL42)&gt;$E42,"",IFERROR(INDEX('PROYECCIÓN'!43:43,15+6*(COLUMNS($G42:AL42)-1)),""))</f>
        <v/>
      </c>
      <c r="AM42" s="236">
        <f t="array" ref="AM42">IF(COLUMNS($G42:AM42)&gt;$E42,"",IFERROR(INDEX('PROYECCIÓN'!43:43,15+6*(COLUMNS($G42:AM42)-1)),""))</f>
        <v/>
      </c>
      <c r="AN42" s="236">
        <f t="array" ref="AN42">IF(COLUMNS($G42:AN42)&gt;$E42,"",IFERROR(INDEX('PROYECCIÓN'!43:43,15+6*(COLUMNS($G42:AN42)-1)),""))</f>
        <v/>
      </c>
      <c r="AO42" s="236">
        <f t="array" ref="AO42">IF(COLUMNS($G42:AO42)&gt;$E42,"",IFERROR(INDEX('PROYECCIÓN'!43:43,15+6*(COLUMNS($G42:AO42)-1)),""))</f>
        <v/>
      </c>
      <c r="AP42" s="236" t="inlineStr">
        <is>
          <t>la cliente paga  6 cuotas en cada pago</t>
        </is>
      </c>
      <c r="AQ42" s="236" t="n"/>
      <c r="AR42" s="229" t="n"/>
      <c r="AS42" s="185" t="n"/>
    </row>
    <row r="43" ht="15" customHeight="1" s="506">
      <c r="B43" s="47">
        <f>'CARTERA TOTAL'!B43</f>
        <v/>
      </c>
      <c r="C43" s="229">
        <f>'PROYECCIÓN'!C44</f>
        <v/>
      </c>
      <c r="D43" s="53">
        <f>'PROYECCIÓN'!D44</f>
        <v/>
      </c>
      <c r="E43" s="56">
        <f>'PROYECCIÓN'!H44</f>
        <v/>
      </c>
      <c r="F43" s="56">
        <f>IF(COUNTIF($G43:$AP43,"VENCIDA")&gt;0,"VENCIDA",IF(COUNTIF($G43:$AP43,"POR VENCER")&gt;0,"POR VENCER",IF(COUNTIF($G43:$AP43,"AL DÍA")&gt;0,"AL DÍA",IF(COUNTIF($G43:$AP43,"PAGA")&gt;0,"PAGA","SIN ESTADO"))))</f>
        <v/>
      </c>
      <c r="G43" s="236">
        <f t="array" ref="G43">IF(COLUMNS($G43:G43)&gt;$E43,"",IFERROR(INDEX('PROYECCIÓN'!44:44,15+6*(COLUMNS($G43:G43)-1)),""))</f>
        <v/>
      </c>
      <c r="H43" s="236">
        <f t="array" ref="H43">IF(COLUMNS($G43:H43)&gt;$E43,"",IFERROR(INDEX('PROYECCIÓN'!44:44,15+6*(COLUMNS($G43:H43)-1)),""))</f>
        <v/>
      </c>
      <c r="I43" s="236">
        <f t="array" ref="I43">IF(COLUMNS($G43:I43)&gt;$E43,"",IFERROR(INDEX('PROYECCIÓN'!44:44,15+6*(COLUMNS($G43:I43)-1)),""))</f>
        <v/>
      </c>
      <c r="J43" s="236">
        <f t="array" ref="J43">IF(COLUMNS($G43:J43)&gt;$E43,"",IFERROR(INDEX('PROYECCIÓN'!44:44,15+6*(COLUMNS($G43:J43)-1)),""))</f>
        <v/>
      </c>
      <c r="K43" s="236">
        <f t="array" ref="K43">IF(COLUMNS($G43:K43)&gt;$E43,"",IFERROR(INDEX('PROYECCIÓN'!44:44,15+6*(COLUMNS($G43:K43)-1)),""))</f>
        <v/>
      </c>
      <c r="L43" s="236">
        <f t="array" ref="L43">IF(COLUMNS($G43:L43)&gt;$E43,"",IFERROR(INDEX('PROYECCIÓN'!44:44,15+6*(COLUMNS($G43:L43)-1)),""))</f>
        <v/>
      </c>
      <c r="M43" s="236">
        <f t="array" ref="M43">IF(COLUMNS($G43:M43)&gt;$E43,"",IFERROR(INDEX('PROYECCIÓN'!44:44,15+6*(COLUMNS($G43:M43)-1)),""))</f>
        <v/>
      </c>
      <c r="N43" s="236">
        <f t="array" ref="N43">IF(COLUMNS($G43:N43)&gt;$E43,"",IFERROR(INDEX('PROYECCIÓN'!44:44,15+6*(COLUMNS($G43:N43)-1)),""))</f>
        <v/>
      </c>
      <c r="O43" s="236">
        <f t="array" ref="O43">IF(COLUMNS($G43:O43)&gt;$E43,"",IFERROR(INDEX('PROYECCIÓN'!44:44,15+6*(COLUMNS($G43:O43)-1)),""))</f>
        <v/>
      </c>
      <c r="P43" s="236">
        <f t="array" ref="P43">IF(COLUMNS($G43:P43)&gt;$E43,"",IFERROR(INDEX('PROYECCIÓN'!44:44,15+6*(COLUMNS($G43:P43)-1)),""))</f>
        <v/>
      </c>
      <c r="Q43" s="236">
        <f t="array" ref="Q43">IF(COLUMNS($G43:Q43)&gt;$E43,"",IFERROR(INDEX('PROYECCIÓN'!44:44,15+6*(COLUMNS($G43:Q43)-1)),""))</f>
        <v/>
      </c>
      <c r="R43" s="236">
        <f t="array" ref="R43">IF(COLUMNS($G43:R43)&gt;$E43,"",IFERROR(INDEX('PROYECCIÓN'!44:44,15+6*(COLUMNS($G43:R43)-1)),""))</f>
        <v/>
      </c>
      <c r="S43" s="236">
        <f t="array" ref="S43">IF(COLUMNS($G43:S43)&gt;$E43,"",IFERROR(INDEX('PROYECCIÓN'!44:44,15+6*(COLUMNS($G43:S43)-1)),""))</f>
        <v/>
      </c>
      <c r="T43" s="236">
        <f t="array" ref="T43">IF(COLUMNS($G43:T43)&gt;$E43,"",IFERROR(INDEX('PROYECCIÓN'!44:44,15+6*(COLUMNS($G43:T43)-1)),""))</f>
        <v/>
      </c>
      <c r="U43" s="236">
        <f t="array" ref="U43">IF(COLUMNS($G43:U43)&gt;$E43,"",IFERROR(INDEX('PROYECCIÓN'!44:44,15+6*(COLUMNS($G43:U43)-1)),""))</f>
        <v/>
      </c>
      <c r="V43" s="236">
        <f t="array" ref="V43">IF(COLUMNS($G43:V43)&gt;$E43,"",IFERROR(INDEX('PROYECCIÓN'!44:44,15+6*(COLUMNS($G43:V43)-1)),""))</f>
        <v/>
      </c>
      <c r="W43" s="236">
        <f t="array" ref="W43">IF(COLUMNS($G43:W43)&gt;$E43,"",IFERROR(INDEX('PROYECCIÓN'!44:44,15+6*(COLUMNS($G43:W43)-1)),""))</f>
        <v/>
      </c>
      <c r="X43" s="236">
        <f t="array" ref="X43">IF(COLUMNS($G43:X43)&gt;$E43,"",IFERROR(INDEX('PROYECCIÓN'!44:44,15+6*(COLUMNS($G43:X43)-1)),""))</f>
        <v/>
      </c>
      <c r="Y43" s="236">
        <f t="array" ref="Y43">IF(COLUMNS($G43:Y43)&gt;$E43,"",IFERROR(INDEX('PROYECCIÓN'!44:44,15+6*(COLUMNS($G43:Y43)-1)),""))</f>
        <v/>
      </c>
      <c r="Z43" s="236">
        <f t="array" ref="Z43">IF(COLUMNS($G43:Z43)&gt;$E43,"",IFERROR(INDEX('PROYECCIÓN'!44:44,15+6*(COLUMNS($G43:Z43)-1)),""))</f>
        <v/>
      </c>
      <c r="AA43" s="236">
        <f t="array" ref="AA43">IF(COLUMNS($G43:AA43)&gt;$E43,"",IFERROR(INDEX('PROYECCIÓN'!44:44,15+6*(COLUMNS($G43:AA43)-1)),""))</f>
        <v/>
      </c>
      <c r="AB43" s="236">
        <f t="array" ref="AB43">IF(COLUMNS($G43:AB43)&gt;$E43,"",IFERROR(INDEX('PROYECCIÓN'!44:44,15+6*(COLUMNS($G43:AB43)-1)),""))</f>
        <v/>
      </c>
      <c r="AC43" s="236">
        <f t="array" ref="AC43">IF(COLUMNS($G43:AC43)&gt;$E43,"",IFERROR(INDEX('PROYECCIÓN'!44:44,15+6*(COLUMNS($G43:AC43)-1)),""))</f>
        <v/>
      </c>
      <c r="AD43" s="236">
        <f t="array" ref="AD43">IF(COLUMNS($G43:AD43)&gt;$E43,"",IFERROR(INDEX('PROYECCIÓN'!44:44,15+6*(COLUMNS($G43:AD43)-1)),""))</f>
        <v/>
      </c>
      <c r="AE43" s="236">
        <f t="array" ref="AE43">IF(COLUMNS($G43:AE43)&gt;$E43,"",IFERROR(INDEX('PROYECCIÓN'!44:44,15+6*(COLUMNS($G43:AE43)-1)),""))</f>
        <v/>
      </c>
      <c r="AF43" s="236">
        <f t="array" ref="AF43">IF(COLUMNS($G43:AF43)&gt;$E43,"",IFERROR(INDEX('PROYECCIÓN'!44:44,15+6*(COLUMNS($G43:AF43)-1)),""))</f>
        <v/>
      </c>
      <c r="AG43" s="236">
        <f t="array" ref="AG43">IF(COLUMNS($G43:AG43)&gt;$E43,"",IFERROR(INDEX('PROYECCIÓN'!44:44,15+6*(COLUMNS($G43:AG43)-1)),""))</f>
        <v/>
      </c>
      <c r="AH43" s="236">
        <f t="array" ref="AH43">IF(COLUMNS($G43:AH43)&gt;$E43,"",IFERROR(INDEX('PROYECCIÓN'!44:44,15+6*(COLUMNS($G43:AH43)-1)),""))</f>
        <v/>
      </c>
      <c r="AI43" s="236">
        <f t="array" ref="AI43">IF(COLUMNS($G43:AI43)&gt;$E43,"",IFERROR(INDEX('PROYECCIÓN'!44:44,15+6*(COLUMNS($G43:AI43)-1)),""))</f>
        <v/>
      </c>
      <c r="AJ43" s="236">
        <f t="array" ref="AJ43">IF(COLUMNS($G43:AJ43)&gt;$E43,"",IFERROR(INDEX('PROYECCIÓN'!44:44,15+6*(COLUMNS($G43:AJ43)-1)),""))</f>
        <v/>
      </c>
      <c r="AK43" s="236">
        <f t="array" ref="AK43">IF(COLUMNS($G43:AK43)&gt;$E43,"",IFERROR(INDEX('PROYECCIÓN'!44:44,15+6*(COLUMNS($G43:AK43)-1)),""))</f>
        <v/>
      </c>
      <c r="AL43" s="236">
        <f t="array" ref="AL43">IF(COLUMNS($G43:AL43)&gt;$E43,"",IFERROR(INDEX('PROYECCIÓN'!44:44,15+6*(COLUMNS($G43:AL43)-1)),""))</f>
        <v/>
      </c>
      <c r="AM43" s="236">
        <f t="array" ref="AM43">IF(COLUMNS($G43:AM43)&gt;$E43,"",IFERROR(INDEX('PROYECCIÓN'!44:44,15+6*(COLUMNS($G43:AM43)-1)),""))</f>
        <v/>
      </c>
      <c r="AN43" s="236">
        <f t="array" ref="AN43">IF(COLUMNS($G43:AN43)&gt;$E43,"",IFERROR(INDEX('PROYECCIÓN'!44:44,15+6*(COLUMNS($G43:AN43)-1)),""))</f>
        <v/>
      </c>
      <c r="AO43" s="236">
        <f t="array" ref="AO43">IF(COLUMNS($G43:AO43)&gt;$E43,"",IFERROR(INDEX('PROYECCIÓN'!44:44,15+6*(COLUMNS($G43:AO43)-1)),""))</f>
        <v/>
      </c>
      <c r="AP43" s="236">
        <f t="array" ref="AP43">IF(COLUMNS($G43:AP43)&gt;$E43,"",IFERROR(INDEX('PROYECCIÓN'!44:44,15+6*(COLUMNS($G43:AP43)-1)),""))</f>
        <v/>
      </c>
      <c r="AQ43" s="236" t="inlineStr">
        <is>
          <t>MENSAJE POR WHATSAPP</t>
        </is>
      </c>
      <c r="AR43" s="229" t="n"/>
      <c r="AS43" s="237" t="n">
        <v>46262</v>
      </c>
    </row>
    <row r="44" ht="15" customHeight="1" s="506">
      <c r="B44" s="47">
        <f>'CARTERA TOTAL'!B44</f>
        <v/>
      </c>
      <c r="C44" s="229">
        <f>'PROYECCIÓN'!C45</f>
        <v/>
      </c>
      <c r="D44" s="53">
        <f>'PROYECCIÓN'!D45</f>
        <v/>
      </c>
      <c r="E44" s="56">
        <f>'PROYECCIÓN'!H45</f>
        <v/>
      </c>
      <c r="F44" s="56">
        <f>IF(COUNTIF($G44:$AP44,"VENCIDA")&gt;0,"VENCIDA",IF(COUNTIF($G44:$AP44,"POR VENCER")&gt;0,"POR VENCER",IF(COUNTIF($G44:$AP44,"AL DÍA")&gt;0,"AL DÍA",IF(COUNTIF($G44:$AP44,"PAGA")&gt;0,"PAGA","SIN ESTADO"))))</f>
        <v/>
      </c>
      <c r="G44" s="236">
        <f t="array" ref="G44">IF(COLUMNS($G44:G44)&gt;$E44,"",IFERROR(INDEX('PROYECCIÓN'!45:45,15+6*(COLUMNS($G44:G44)-1)),""))</f>
        <v/>
      </c>
      <c r="H44" s="236">
        <f t="array" ref="H44">IF(COLUMNS($G44:H44)&gt;$E44,"",IFERROR(INDEX('PROYECCIÓN'!45:45,15+6*(COLUMNS($G44:H44)-1)),""))</f>
        <v/>
      </c>
      <c r="I44" s="236">
        <f t="array" ref="I44">IF(COLUMNS($G44:I44)&gt;$E44,"",IFERROR(INDEX('PROYECCIÓN'!45:45,15+6*(COLUMNS($G44:I44)-1)),""))</f>
        <v/>
      </c>
      <c r="J44" s="236">
        <f t="array" ref="J44">IF(COLUMNS($G44:J44)&gt;$E44,"",IFERROR(INDEX('PROYECCIÓN'!45:45,15+6*(COLUMNS($G44:J44)-1)),""))</f>
        <v/>
      </c>
      <c r="K44" s="236">
        <f t="array" ref="K44">IF(COLUMNS($G44:K44)&gt;$E44,"",IFERROR(INDEX('PROYECCIÓN'!45:45,15+6*(COLUMNS($G44:K44)-1)),""))</f>
        <v/>
      </c>
      <c r="L44" s="236">
        <f t="array" ref="L44">IF(COLUMNS($G44:L44)&gt;$E44,"",IFERROR(INDEX('PROYECCIÓN'!45:45,15+6*(COLUMNS($G44:L44)-1)),""))</f>
        <v/>
      </c>
      <c r="M44" s="236">
        <f t="array" ref="M44">IF(COLUMNS($G44:M44)&gt;$E44,"",IFERROR(INDEX('PROYECCIÓN'!45:45,15+6*(COLUMNS($G44:M44)-1)),""))</f>
        <v/>
      </c>
      <c r="N44" s="236">
        <f t="array" ref="N44">IF(COLUMNS($G44:N44)&gt;$E44,"",IFERROR(INDEX('PROYECCIÓN'!45:45,15+6*(COLUMNS($G44:N44)-1)),""))</f>
        <v/>
      </c>
      <c r="O44" s="236">
        <f t="array" ref="O44">IF(COLUMNS($G44:O44)&gt;$E44,"",IFERROR(INDEX('PROYECCIÓN'!45:45,15+6*(COLUMNS($G44:O44)-1)),""))</f>
        <v/>
      </c>
      <c r="P44" s="236">
        <f t="array" ref="P44">IF(COLUMNS($G44:P44)&gt;$E44,"",IFERROR(INDEX('PROYECCIÓN'!45:45,15+6*(COLUMNS($G44:P44)-1)),""))</f>
        <v/>
      </c>
      <c r="Q44" s="236">
        <f t="array" ref="Q44">IF(COLUMNS($G44:Q44)&gt;$E44,"",IFERROR(INDEX('PROYECCIÓN'!45:45,15+6*(COLUMNS($G44:Q44)-1)),""))</f>
        <v/>
      </c>
      <c r="R44" s="236">
        <f t="array" ref="R44">IF(COLUMNS($G44:R44)&gt;$E44,"",IFERROR(INDEX('PROYECCIÓN'!45:45,15+6*(COLUMNS($G44:R44)-1)),""))</f>
        <v/>
      </c>
      <c r="S44" s="236">
        <f t="array" ref="S44">IF(COLUMNS($G44:S44)&gt;$E44,"",IFERROR(INDEX('PROYECCIÓN'!45:45,15+6*(COLUMNS($G44:S44)-1)),""))</f>
        <v/>
      </c>
      <c r="T44" s="236">
        <f t="array" ref="T44">IF(COLUMNS($G44:T44)&gt;$E44,"",IFERROR(INDEX('PROYECCIÓN'!45:45,15+6*(COLUMNS($G44:T44)-1)),""))</f>
        <v/>
      </c>
      <c r="U44" s="236">
        <f t="array" ref="U44">IF(COLUMNS($G44:U44)&gt;$E44,"",IFERROR(INDEX('PROYECCIÓN'!45:45,15+6*(COLUMNS($G44:U44)-1)),""))</f>
        <v/>
      </c>
      <c r="V44" s="236">
        <f t="array" ref="V44">IF(COLUMNS($G44:V44)&gt;$E44,"",IFERROR(INDEX('PROYECCIÓN'!45:45,15+6*(COLUMNS($G44:V44)-1)),""))</f>
        <v/>
      </c>
      <c r="W44" s="236">
        <f t="array" ref="W44">IF(COLUMNS($G44:W44)&gt;$E44,"",IFERROR(INDEX('PROYECCIÓN'!45:45,15+6*(COLUMNS($G44:W44)-1)),""))</f>
        <v/>
      </c>
      <c r="X44" s="236">
        <f t="array" ref="X44">IF(COLUMNS($G44:X44)&gt;$E44,"",IFERROR(INDEX('PROYECCIÓN'!45:45,15+6*(COLUMNS($G44:X44)-1)),""))</f>
        <v/>
      </c>
      <c r="Y44" s="236">
        <f t="array" ref="Y44">IF(COLUMNS($G44:Y44)&gt;$E44,"",IFERROR(INDEX('PROYECCIÓN'!45:45,15+6*(COLUMNS($G44:Y44)-1)),""))</f>
        <v/>
      </c>
      <c r="Z44" s="236">
        <f t="array" ref="Z44">IF(COLUMNS($G44:Z44)&gt;$E44,"",IFERROR(INDEX('PROYECCIÓN'!45:45,15+6*(COLUMNS($G44:Z44)-1)),""))</f>
        <v/>
      </c>
      <c r="AA44" s="236">
        <f t="array" ref="AA44">IF(COLUMNS($G44:AA44)&gt;$E44,"",IFERROR(INDEX('PROYECCIÓN'!45:45,15+6*(COLUMNS($G44:AA44)-1)),""))</f>
        <v/>
      </c>
      <c r="AB44" s="236">
        <f t="array" ref="AB44">IF(COLUMNS($G44:AB44)&gt;$E44,"",IFERROR(INDEX('PROYECCIÓN'!45:45,15+6*(COLUMNS($G44:AB44)-1)),""))</f>
        <v/>
      </c>
      <c r="AC44" s="236">
        <f t="array" ref="AC44">IF(COLUMNS($G44:AC44)&gt;$E44,"",IFERROR(INDEX('PROYECCIÓN'!45:45,15+6*(COLUMNS($G44:AC44)-1)),""))</f>
        <v/>
      </c>
      <c r="AD44" s="236">
        <f t="array" ref="AD44">IF(COLUMNS($G44:AD44)&gt;$E44,"",IFERROR(INDEX('PROYECCIÓN'!45:45,15+6*(COLUMNS($G44:AD44)-1)),""))</f>
        <v/>
      </c>
      <c r="AE44" s="236">
        <f t="array" ref="AE44">IF(COLUMNS($G44:AE44)&gt;$E44,"",IFERROR(INDEX('PROYECCIÓN'!45:45,15+6*(COLUMNS($G44:AE44)-1)),""))</f>
        <v/>
      </c>
      <c r="AF44" s="236">
        <f t="array" ref="AF44">IF(COLUMNS($G44:AF44)&gt;$E44,"",IFERROR(INDEX('PROYECCIÓN'!45:45,15+6*(COLUMNS($G44:AF44)-1)),""))</f>
        <v/>
      </c>
      <c r="AG44" s="236">
        <f t="array" ref="AG44">IF(COLUMNS($G44:AG44)&gt;$E44,"",IFERROR(INDEX('PROYECCIÓN'!45:45,15+6*(COLUMNS($G44:AG44)-1)),""))</f>
        <v/>
      </c>
      <c r="AH44" s="236">
        <f t="array" ref="AH44">IF(COLUMNS($G44:AH44)&gt;$E44,"",IFERROR(INDEX('PROYECCIÓN'!45:45,15+6*(COLUMNS($G44:AH44)-1)),""))</f>
        <v/>
      </c>
      <c r="AI44" s="236">
        <f t="array" ref="AI44">IF(COLUMNS($G44:AI44)&gt;$E44,"",IFERROR(INDEX('PROYECCIÓN'!45:45,15+6*(COLUMNS($G44:AI44)-1)),""))</f>
        <v/>
      </c>
      <c r="AJ44" s="236">
        <f t="array" ref="AJ44">IF(COLUMNS($G44:AJ44)&gt;$E44,"",IFERROR(INDEX('PROYECCIÓN'!45:45,15+6*(COLUMNS($G44:AJ44)-1)),""))</f>
        <v/>
      </c>
      <c r="AK44" s="236">
        <f t="array" ref="AK44">IF(COLUMNS($G44:AK44)&gt;$E44,"",IFERROR(INDEX('PROYECCIÓN'!45:45,15+6*(COLUMNS($G44:AK44)-1)),""))</f>
        <v/>
      </c>
      <c r="AL44" s="236">
        <f t="array" ref="AL44">IF(COLUMNS($G44:AL44)&gt;$E44,"",IFERROR(INDEX('PROYECCIÓN'!45:45,15+6*(COLUMNS($G44:AL44)-1)),""))</f>
        <v/>
      </c>
      <c r="AM44" s="236">
        <f t="array" ref="AM44">IF(COLUMNS($G44:AM44)&gt;$E44,"",IFERROR(INDEX('PROYECCIÓN'!45:45,15+6*(COLUMNS($G44:AM44)-1)),""))</f>
        <v/>
      </c>
      <c r="AN44" s="236">
        <f t="array" ref="AN44">IF(COLUMNS($G44:AN44)&gt;$E44,"",IFERROR(INDEX('PROYECCIÓN'!45:45,15+6*(COLUMNS($G44:AN44)-1)),""))</f>
        <v/>
      </c>
      <c r="AO44" s="236">
        <f t="array" ref="AO44">IF(COLUMNS($G44:AO44)&gt;$E44,"",IFERROR(INDEX('PROYECCIÓN'!45:45,15+6*(COLUMNS($G44:AO44)-1)),""))</f>
        <v/>
      </c>
      <c r="AP44" s="236">
        <f t="array" ref="AP44">IF(COLUMNS($G44:AP44)&gt;$E44,"",IFERROR(INDEX('PROYECCIÓN'!45:45,15+6*(COLUMNS($G44:AP44)-1)),""))</f>
        <v/>
      </c>
      <c r="AQ44" s="236" t="n"/>
      <c r="AR44" s="229" t="n"/>
      <c r="AS44" s="185" t="n"/>
    </row>
    <row r="45" ht="15" customHeight="1" s="506">
      <c r="B45" s="47">
        <f>'CARTERA TOTAL'!B45</f>
        <v/>
      </c>
      <c r="C45" s="229">
        <f>'PROYECCIÓN'!C46</f>
        <v/>
      </c>
      <c r="D45" s="53">
        <f>'PROYECCIÓN'!D46</f>
        <v/>
      </c>
      <c r="E45" s="56">
        <f>'PROYECCIÓN'!H46</f>
        <v/>
      </c>
      <c r="F45" s="56">
        <f>IF(COUNTIF($G45:$AP45,"VENCIDA")&gt;0,"VENCIDA",IF(COUNTIF($G45:$AP45,"POR VENCER")&gt;0,"POR VENCER",IF(COUNTIF($G45:$AP45,"AL DÍA")&gt;0,"AL DÍA",IF(COUNTIF($G45:$AP45,"PAGA")&gt;0,"PAGA","SIN ESTADO"))))</f>
        <v/>
      </c>
      <c r="G45" s="236">
        <f t="array" ref="G45">IF(COLUMNS($G45:G45)&gt;$E45,"",IFERROR(INDEX('PROYECCIÓN'!46:46,15+6*(COLUMNS($G45:G45)-1)),""))</f>
        <v/>
      </c>
      <c r="H45" s="236">
        <f t="array" ref="H45">IF(COLUMNS($G45:H45)&gt;$E45,"",IFERROR(INDEX('PROYECCIÓN'!46:46,15+6*(COLUMNS($G45:H45)-1)),""))</f>
        <v/>
      </c>
      <c r="I45" s="236">
        <f t="array" ref="I45">IF(COLUMNS($G45:I45)&gt;$E45,"",IFERROR(INDEX('PROYECCIÓN'!46:46,15+6*(COLUMNS($G45:I45)-1)),""))</f>
        <v/>
      </c>
      <c r="J45" s="236">
        <f t="array" ref="J45">IF(COLUMNS($G45:J45)&gt;$E45,"",IFERROR(INDEX('PROYECCIÓN'!46:46,15+6*(COLUMNS($G45:J45)-1)),""))</f>
        <v/>
      </c>
      <c r="K45" s="236">
        <f t="array" ref="K45">IF(COLUMNS($G45:K45)&gt;$E45,"",IFERROR(INDEX('PROYECCIÓN'!46:46,15+6*(COLUMNS($G45:K45)-1)),""))</f>
        <v/>
      </c>
      <c r="L45" s="236">
        <f t="array" ref="L45">IF(COLUMNS($G45:L45)&gt;$E45,"",IFERROR(INDEX('PROYECCIÓN'!46:46,15+6*(COLUMNS($G45:L45)-1)),""))</f>
        <v/>
      </c>
      <c r="M45" s="236">
        <f t="array" ref="M45">IF(COLUMNS($G45:M45)&gt;$E45,"",IFERROR(INDEX('PROYECCIÓN'!46:46,15+6*(COLUMNS($G45:M45)-1)),""))</f>
        <v/>
      </c>
      <c r="N45" s="236">
        <f t="array" ref="N45">IF(COLUMNS($G45:N45)&gt;$E45,"",IFERROR(INDEX('PROYECCIÓN'!46:46,15+6*(COLUMNS($G45:N45)-1)),""))</f>
        <v/>
      </c>
      <c r="O45" s="236">
        <f t="array" ref="O45">IF(COLUMNS($G45:O45)&gt;$E45,"",IFERROR(INDEX('PROYECCIÓN'!46:46,15+6*(COLUMNS($G45:O45)-1)),""))</f>
        <v/>
      </c>
      <c r="P45" s="236">
        <f t="array" ref="P45">IF(COLUMNS($G45:P45)&gt;$E45,"",IFERROR(INDEX('PROYECCIÓN'!46:46,15+6*(COLUMNS($G45:P45)-1)),""))</f>
        <v/>
      </c>
      <c r="Q45" s="236">
        <f t="array" ref="Q45">IF(COLUMNS($G45:Q45)&gt;$E45,"",IFERROR(INDEX('PROYECCIÓN'!46:46,15+6*(COLUMNS($G45:Q45)-1)),""))</f>
        <v/>
      </c>
      <c r="R45" s="236">
        <f t="array" ref="R45">IF(COLUMNS($G45:R45)&gt;$E45,"",IFERROR(INDEX('PROYECCIÓN'!46:46,15+6*(COLUMNS($G45:R45)-1)),""))</f>
        <v/>
      </c>
      <c r="S45" s="236">
        <f t="array" ref="S45">IF(COLUMNS($G45:S45)&gt;$E45,"",IFERROR(INDEX('PROYECCIÓN'!46:46,15+6*(COLUMNS($G45:S45)-1)),""))</f>
        <v/>
      </c>
      <c r="T45" s="236">
        <f t="array" ref="T45">IF(COLUMNS($G45:T45)&gt;$E45,"",IFERROR(INDEX('PROYECCIÓN'!46:46,15+6*(COLUMNS($G45:T45)-1)),""))</f>
        <v/>
      </c>
      <c r="U45" s="236">
        <f t="array" ref="U45">IF(COLUMNS($G45:U45)&gt;$E45,"",IFERROR(INDEX('PROYECCIÓN'!46:46,15+6*(COLUMNS($G45:U45)-1)),""))</f>
        <v/>
      </c>
      <c r="V45" s="236">
        <f t="array" ref="V45">IF(COLUMNS($G45:V45)&gt;$E45,"",IFERROR(INDEX('PROYECCIÓN'!46:46,15+6*(COLUMNS($G45:V45)-1)),""))</f>
        <v/>
      </c>
      <c r="W45" s="236">
        <f t="array" ref="W45">IF(COLUMNS($G45:W45)&gt;$E45,"",IFERROR(INDEX('PROYECCIÓN'!46:46,15+6*(COLUMNS($G45:W45)-1)),""))</f>
        <v/>
      </c>
      <c r="X45" s="236">
        <f t="array" ref="X45">IF(COLUMNS($G45:X45)&gt;$E45,"",IFERROR(INDEX('PROYECCIÓN'!46:46,15+6*(COLUMNS($G45:X45)-1)),""))</f>
        <v/>
      </c>
      <c r="Y45" s="236">
        <f t="array" ref="Y45">IF(COLUMNS($G45:Y45)&gt;$E45,"",IFERROR(INDEX('PROYECCIÓN'!46:46,15+6*(COLUMNS($G45:Y45)-1)),""))</f>
        <v/>
      </c>
      <c r="Z45" s="236">
        <f t="array" ref="Z45">IF(COLUMNS($G45:Z45)&gt;$E45,"",IFERROR(INDEX('PROYECCIÓN'!46:46,15+6*(COLUMNS($G45:Z45)-1)),""))</f>
        <v/>
      </c>
      <c r="AA45" s="236">
        <f t="array" ref="AA45">IF(COLUMNS($G45:AA45)&gt;$E45,"",IFERROR(INDEX('PROYECCIÓN'!46:46,15+6*(COLUMNS($G45:AA45)-1)),""))</f>
        <v/>
      </c>
      <c r="AB45" s="236">
        <f t="array" ref="AB45">IF(COLUMNS($G45:AB45)&gt;$E45,"",IFERROR(INDEX('PROYECCIÓN'!46:46,15+6*(COLUMNS($G45:AB45)-1)),""))</f>
        <v/>
      </c>
      <c r="AC45" s="236">
        <f t="array" ref="AC45">IF(COLUMNS($G45:AC45)&gt;$E45,"",IFERROR(INDEX('PROYECCIÓN'!46:46,15+6*(COLUMNS($G45:AC45)-1)),""))</f>
        <v/>
      </c>
      <c r="AD45" s="236">
        <f t="array" ref="AD45">IF(COLUMNS($G45:AD45)&gt;$E45,"",IFERROR(INDEX('PROYECCIÓN'!46:46,15+6*(COLUMNS($G45:AD45)-1)),""))</f>
        <v/>
      </c>
      <c r="AE45" s="236">
        <f t="array" ref="AE45">IF(COLUMNS($G45:AE45)&gt;$E45,"",IFERROR(INDEX('PROYECCIÓN'!46:46,15+6*(COLUMNS($G45:AE45)-1)),""))</f>
        <v/>
      </c>
      <c r="AF45" s="236">
        <f t="array" ref="AF45">IF(COLUMNS($G45:AF45)&gt;$E45,"",IFERROR(INDEX('PROYECCIÓN'!46:46,15+6*(COLUMNS($G45:AF45)-1)),""))</f>
        <v/>
      </c>
      <c r="AG45" s="236">
        <f t="array" ref="AG45">IF(COLUMNS($G45:AG45)&gt;$E45,"",IFERROR(INDEX('PROYECCIÓN'!46:46,15+6*(COLUMNS($G45:AG45)-1)),""))</f>
        <v/>
      </c>
      <c r="AH45" s="236">
        <f t="array" ref="AH45">IF(COLUMNS($G45:AH45)&gt;$E45,"",IFERROR(INDEX('PROYECCIÓN'!46:46,15+6*(COLUMNS($G45:AH45)-1)),""))</f>
        <v/>
      </c>
      <c r="AI45" s="236">
        <f t="array" ref="AI45">IF(COLUMNS($G45:AI45)&gt;$E45,"",IFERROR(INDEX('PROYECCIÓN'!46:46,15+6*(COLUMNS($G45:AI45)-1)),""))</f>
        <v/>
      </c>
      <c r="AJ45" s="236">
        <f t="array" ref="AJ45">IF(COLUMNS($G45:AJ45)&gt;$E45,"",IFERROR(INDEX('PROYECCIÓN'!46:46,15+6*(COLUMNS($G45:AJ45)-1)),""))</f>
        <v/>
      </c>
      <c r="AK45" s="236">
        <f t="array" ref="AK45">IF(COLUMNS($G45:AK45)&gt;$E45,"",IFERROR(INDEX('PROYECCIÓN'!46:46,15+6*(COLUMNS($G45:AK45)-1)),""))</f>
        <v/>
      </c>
      <c r="AL45" s="236">
        <f t="array" ref="AL45">IF(COLUMNS($G45:AL45)&gt;$E45,"",IFERROR(INDEX('PROYECCIÓN'!46:46,15+6*(COLUMNS($G45:AL45)-1)),""))</f>
        <v/>
      </c>
      <c r="AM45" s="236">
        <f t="array" ref="AM45">IF(COLUMNS($G45:AM45)&gt;$E45,"",IFERROR(INDEX('PROYECCIÓN'!46:46,15+6*(COLUMNS($G45:AM45)-1)),""))</f>
        <v/>
      </c>
      <c r="AN45" s="236">
        <f t="array" ref="AN45">IF(COLUMNS($G45:AN45)&gt;$E45,"",IFERROR(INDEX('PROYECCIÓN'!46:46,15+6*(COLUMNS($G45:AN45)-1)),""))</f>
        <v/>
      </c>
      <c r="AO45" s="236">
        <f t="array" ref="AO45">IF(COLUMNS($G45:AO45)&gt;$E45,"",IFERROR(INDEX('PROYECCIÓN'!46:46,15+6*(COLUMNS($G45:AO45)-1)),""))</f>
        <v/>
      </c>
      <c r="AP45" s="236">
        <f t="array" ref="AP45">IF(COLUMNS($G45:AP45)&gt;$E45,"",IFERROR(INDEX('PROYECCIÓN'!46:46,15+6*(COLUMNS($G45:AP45)-1)),""))</f>
        <v/>
      </c>
      <c r="AQ45" s="236" t="inlineStr">
        <is>
          <t>MENSAJE POR WHATSAPP</t>
        </is>
      </c>
      <c r="AR45" s="229" t="inlineStr">
        <is>
          <t>SOLICITA PLAZO</t>
        </is>
      </c>
      <c r="AS45" s="237" t="n">
        <v>46262</v>
      </c>
    </row>
    <row r="46" ht="15" customHeight="1" s="506">
      <c r="B46" s="47">
        <f>'CARTERA TOTAL'!B46</f>
        <v/>
      </c>
      <c r="C46" s="229">
        <f>'PROYECCIÓN'!C47</f>
        <v/>
      </c>
      <c r="D46" s="53">
        <f>'PROYECCIÓN'!D47</f>
        <v/>
      </c>
      <c r="E46" s="56">
        <f>'PROYECCIÓN'!H47</f>
        <v/>
      </c>
      <c r="F46" s="56">
        <f>IF(COUNTIF($G46:$AP46,"VENCIDA")&gt;0,"VENCIDA",IF(COUNTIF($G46:$AP46,"POR VENCER")&gt;0,"POR VENCER",IF(COUNTIF($G46:$AP46,"AL DÍA")&gt;0,"AL DÍA",IF(COUNTIF($G46:$AP46,"PAGA")&gt;0,"PAGA","SIN ESTADO"))))</f>
        <v/>
      </c>
      <c r="G46" s="236">
        <f t="array" ref="G46">IF(COLUMNS($G46:G46)&gt;$E46,"",IFERROR(INDEX('PROYECCIÓN'!47:47,15+6*(COLUMNS($G46:G46)-1)),""))</f>
        <v/>
      </c>
      <c r="H46" s="236">
        <f t="array" ref="H46">IF(COLUMNS($G46:H46)&gt;$E46,"",IFERROR(INDEX('PROYECCIÓN'!47:47,15+6*(COLUMNS($G46:H46)-1)),""))</f>
        <v/>
      </c>
      <c r="I46" s="236">
        <f t="array" ref="I46">IF(COLUMNS($G46:I46)&gt;$E46,"",IFERROR(INDEX('PROYECCIÓN'!47:47,15+6*(COLUMNS($G46:I46)-1)),""))</f>
        <v/>
      </c>
      <c r="J46" s="236">
        <f t="array" ref="J46">IF(COLUMNS($G46:J46)&gt;$E46,"",IFERROR(INDEX('PROYECCIÓN'!47:47,15+6*(COLUMNS($G46:J46)-1)),""))</f>
        <v/>
      </c>
      <c r="K46" s="236">
        <f t="array" ref="K46">IF(COLUMNS($G46:K46)&gt;$E46,"",IFERROR(INDEX('PROYECCIÓN'!47:47,15+6*(COLUMNS($G46:K46)-1)),""))</f>
        <v/>
      </c>
      <c r="L46" s="236">
        <f t="array" ref="L46">IF(COLUMNS($G46:L46)&gt;$E46,"",IFERROR(INDEX('PROYECCIÓN'!47:47,15+6*(COLUMNS($G46:L46)-1)),""))</f>
        <v/>
      </c>
      <c r="M46" s="236">
        <f t="array" ref="M46">IF(COLUMNS($G46:M46)&gt;$E46,"",IFERROR(INDEX('PROYECCIÓN'!47:47,15+6*(COLUMNS($G46:M46)-1)),""))</f>
        <v/>
      </c>
      <c r="N46" s="236">
        <f t="array" ref="N46">IF(COLUMNS($G46:N46)&gt;$E46,"",IFERROR(INDEX('PROYECCIÓN'!47:47,15+6*(COLUMNS($G46:N46)-1)),""))</f>
        <v/>
      </c>
      <c r="O46" s="236">
        <f t="array" ref="O46">IF(COLUMNS($G46:O46)&gt;$E46,"",IFERROR(INDEX('PROYECCIÓN'!47:47,15+6*(COLUMNS($G46:O46)-1)),""))</f>
        <v/>
      </c>
      <c r="P46" s="236">
        <f t="array" ref="P46">IF(COLUMNS($G46:P46)&gt;$E46,"",IFERROR(INDEX('PROYECCIÓN'!47:47,15+6*(COLUMNS($G46:P46)-1)),""))</f>
        <v/>
      </c>
      <c r="Q46" s="236">
        <f t="array" ref="Q46">IF(COLUMNS($G46:Q46)&gt;$E46,"",IFERROR(INDEX('PROYECCIÓN'!47:47,15+6*(COLUMNS($G46:Q46)-1)),""))</f>
        <v/>
      </c>
      <c r="R46" s="236">
        <f t="array" ref="R46">IF(COLUMNS($G46:R46)&gt;$E46,"",IFERROR(INDEX('PROYECCIÓN'!47:47,15+6*(COLUMNS($G46:R46)-1)),""))</f>
        <v/>
      </c>
      <c r="S46" s="236">
        <f t="array" ref="S46">IF(COLUMNS($G46:S46)&gt;$E46,"",IFERROR(INDEX('PROYECCIÓN'!47:47,15+6*(COLUMNS($G46:S46)-1)),""))</f>
        <v/>
      </c>
      <c r="T46" s="236">
        <f t="array" ref="T46">IF(COLUMNS($G46:T46)&gt;$E46,"",IFERROR(INDEX('PROYECCIÓN'!47:47,15+6*(COLUMNS($G46:T46)-1)),""))</f>
        <v/>
      </c>
      <c r="U46" s="236">
        <f t="array" ref="U46">IF(COLUMNS($G46:U46)&gt;$E46,"",IFERROR(INDEX('PROYECCIÓN'!47:47,15+6*(COLUMNS($G46:U46)-1)),""))</f>
        <v/>
      </c>
      <c r="V46" s="236">
        <f t="array" ref="V46">IF(COLUMNS($G46:V46)&gt;$E46,"",IFERROR(INDEX('PROYECCIÓN'!47:47,15+6*(COLUMNS($G46:V46)-1)),""))</f>
        <v/>
      </c>
      <c r="W46" s="236">
        <f t="array" ref="W46">IF(COLUMNS($G46:W46)&gt;$E46,"",IFERROR(INDEX('PROYECCIÓN'!47:47,15+6*(COLUMNS($G46:W46)-1)),""))</f>
        <v/>
      </c>
      <c r="X46" s="236">
        <f t="array" ref="X46">IF(COLUMNS($G46:X46)&gt;$E46,"",IFERROR(INDEX('PROYECCIÓN'!47:47,15+6*(COLUMNS($G46:X46)-1)),""))</f>
        <v/>
      </c>
      <c r="Y46" s="236">
        <f t="array" ref="Y46">IF(COLUMNS($G46:Y46)&gt;$E46,"",IFERROR(INDEX('PROYECCIÓN'!47:47,15+6*(COLUMNS($G46:Y46)-1)),""))</f>
        <v/>
      </c>
      <c r="Z46" s="236">
        <f t="array" ref="Z46">IF(COLUMNS($G46:Z46)&gt;$E46,"",IFERROR(INDEX('PROYECCIÓN'!47:47,15+6*(COLUMNS($G46:Z46)-1)),""))</f>
        <v/>
      </c>
      <c r="AA46" s="236">
        <f t="array" ref="AA46">IF(COLUMNS($G46:AA46)&gt;$E46,"",IFERROR(INDEX('PROYECCIÓN'!47:47,15+6*(COLUMNS($G46:AA46)-1)),""))</f>
        <v/>
      </c>
      <c r="AB46" s="236">
        <f t="array" ref="AB46">IF(COLUMNS($G46:AB46)&gt;$E46,"",IFERROR(INDEX('PROYECCIÓN'!47:47,15+6*(COLUMNS($G46:AB46)-1)),""))</f>
        <v/>
      </c>
      <c r="AC46" s="236">
        <f t="array" ref="AC46">IF(COLUMNS($G46:AC46)&gt;$E46,"",IFERROR(INDEX('PROYECCIÓN'!47:47,15+6*(COLUMNS($G46:AC46)-1)),""))</f>
        <v/>
      </c>
      <c r="AD46" s="236">
        <f t="array" ref="AD46">IF(COLUMNS($G46:AD46)&gt;$E46,"",IFERROR(INDEX('PROYECCIÓN'!47:47,15+6*(COLUMNS($G46:AD46)-1)),""))</f>
        <v/>
      </c>
      <c r="AE46" s="236">
        <f t="array" ref="AE46">IF(COLUMNS($G46:AE46)&gt;$E46,"",IFERROR(INDEX('PROYECCIÓN'!47:47,15+6*(COLUMNS($G46:AE46)-1)),""))</f>
        <v/>
      </c>
      <c r="AF46" s="236">
        <f t="array" ref="AF46">IF(COLUMNS($G46:AF46)&gt;$E46,"",IFERROR(INDEX('PROYECCIÓN'!47:47,15+6*(COLUMNS($G46:AF46)-1)),""))</f>
        <v/>
      </c>
      <c r="AG46" s="236">
        <f t="array" ref="AG46">IF(COLUMNS($G46:AG46)&gt;$E46,"",IFERROR(INDEX('PROYECCIÓN'!47:47,15+6*(COLUMNS($G46:AG46)-1)),""))</f>
        <v/>
      </c>
      <c r="AH46" s="236">
        <f t="array" ref="AH46">IF(COLUMNS($G46:AH46)&gt;$E46,"",IFERROR(INDEX('PROYECCIÓN'!47:47,15+6*(COLUMNS($G46:AH46)-1)),""))</f>
        <v/>
      </c>
      <c r="AI46" s="236">
        <f t="array" ref="AI46">IF(COLUMNS($G46:AI46)&gt;$E46,"",IFERROR(INDEX('PROYECCIÓN'!47:47,15+6*(COLUMNS($G46:AI46)-1)),""))</f>
        <v/>
      </c>
      <c r="AJ46" s="236">
        <f t="array" ref="AJ46">IF(COLUMNS($G46:AJ46)&gt;$E46,"",IFERROR(INDEX('PROYECCIÓN'!47:47,15+6*(COLUMNS($G46:AJ46)-1)),""))</f>
        <v/>
      </c>
      <c r="AK46" s="236">
        <f t="array" ref="AK46">IF(COLUMNS($G46:AK46)&gt;$E46,"",IFERROR(INDEX('PROYECCIÓN'!47:47,15+6*(COLUMNS($G46:AK46)-1)),""))</f>
        <v/>
      </c>
      <c r="AL46" s="236">
        <f t="array" ref="AL46">IF(COLUMNS($G46:AL46)&gt;$E46,"",IFERROR(INDEX('PROYECCIÓN'!47:47,15+6*(COLUMNS($G46:AL46)-1)),""))</f>
        <v/>
      </c>
      <c r="AM46" s="236">
        <f t="array" ref="AM46">IF(COLUMNS($G46:AM46)&gt;$E46,"",IFERROR(INDEX('PROYECCIÓN'!47:47,15+6*(COLUMNS($G46:AM46)-1)),""))</f>
        <v/>
      </c>
      <c r="AN46" s="236">
        <f t="array" ref="AN46">IF(COLUMNS($G46:AN46)&gt;$E46,"",IFERROR(INDEX('PROYECCIÓN'!47:47,15+6*(COLUMNS($G46:AN46)-1)),""))</f>
        <v/>
      </c>
      <c r="AO46" s="236">
        <f t="array" ref="AO46">IF(COLUMNS($G46:AO46)&gt;$E46,"",IFERROR(INDEX('PROYECCIÓN'!47:47,15+6*(COLUMNS($G46:AO46)-1)),""))</f>
        <v/>
      </c>
      <c r="AP46" s="236">
        <f t="array" ref="AP46">IF(COLUMNS($G46:AP46)&gt;$E46,"",IFERROR(INDEX('PROYECCIÓN'!47:47,15+6*(COLUMNS($G46:AP46)-1)),""))</f>
        <v/>
      </c>
      <c r="AQ46" s="236" t="n"/>
      <c r="AR46" s="229" t="inlineStr">
        <is>
          <t>SE LE ENVIO DESESTIMIENTO</t>
        </is>
      </c>
      <c r="AS46" s="472" t="n">
        <v>46255</v>
      </c>
    </row>
    <row r="47" ht="15" customHeight="1" s="506">
      <c r="B47" s="47">
        <f>'CARTERA TOTAL'!B47</f>
        <v/>
      </c>
      <c r="C47" s="229">
        <f>'PROYECCIÓN'!C48</f>
        <v/>
      </c>
      <c r="D47" s="53">
        <f>'PROYECCIÓN'!D48</f>
        <v/>
      </c>
      <c r="E47" s="56">
        <f>'PROYECCIÓN'!H48</f>
        <v/>
      </c>
      <c r="F47" s="56">
        <f>IF(COUNTIF($G47:$AP47,"VENCIDA")&gt;0,"VENCIDA",IF(COUNTIF($G47:$AP47,"POR VENCER")&gt;0,"POR VENCER",IF(COUNTIF($G47:$AP47,"AL DÍA")&gt;0,"AL DÍA",IF(COUNTIF($G47:$AP47,"PAGA")&gt;0,"PAGA","SIN ESTADO"))))</f>
        <v/>
      </c>
      <c r="G47" s="236">
        <f t="array" ref="G47">IF(COLUMNS($G47:G47)&gt;$E47,"",IFERROR(INDEX('PROYECCIÓN'!48:48,15+6*(COLUMNS($G47:G47)-1)),""))</f>
        <v/>
      </c>
      <c r="H47" s="236">
        <f t="array" ref="H47">IF(COLUMNS($G47:H47)&gt;$E47,"",IFERROR(INDEX('PROYECCIÓN'!48:48,15+6*(COLUMNS($G47:H47)-1)),""))</f>
        <v/>
      </c>
      <c r="I47" s="236">
        <f t="array" ref="I47">IF(COLUMNS($G47:I47)&gt;$E47,"",IFERROR(INDEX('PROYECCIÓN'!48:48,15+6*(COLUMNS($G47:I47)-1)),""))</f>
        <v/>
      </c>
      <c r="J47" s="236">
        <f t="array" ref="J47">IF(COLUMNS($G47:J47)&gt;$E47,"",IFERROR(INDEX('PROYECCIÓN'!48:48,15+6*(COLUMNS($G47:J47)-1)),""))</f>
        <v/>
      </c>
      <c r="K47" s="236">
        <f t="array" ref="K47">IF(COLUMNS($G47:K47)&gt;$E47,"",IFERROR(INDEX('PROYECCIÓN'!48:48,15+6*(COLUMNS($G47:K47)-1)),""))</f>
        <v/>
      </c>
      <c r="L47" s="236">
        <f t="array" ref="L47">IF(COLUMNS($G47:L47)&gt;$E47,"",IFERROR(INDEX('PROYECCIÓN'!48:48,15+6*(COLUMNS($G47:L47)-1)),""))</f>
        <v/>
      </c>
      <c r="M47" s="236">
        <f t="array" ref="M47">IF(COLUMNS($G47:M47)&gt;$E47,"",IFERROR(INDEX('PROYECCIÓN'!48:48,15+6*(COLUMNS($G47:M47)-1)),""))</f>
        <v/>
      </c>
      <c r="N47" s="236">
        <f t="array" ref="N47">IF(COLUMNS($G47:N47)&gt;$E47,"",IFERROR(INDEX('PROYECCIÓN'!48:48,15+6*(COLUMNS($G47:N47)-1)),""))</f>
        <v/>
      </c>
      <c r="O47" s="236">
        <f t="array" ref="O47">IF(COLUMNS($G47:O47)&gt;$E47,"",IFERROR(INDEX('PROYECCIÓN'!48:48,15+6*(COLUMNS($G47:O47)-1)),""))</f>
        <v/>
      </c>
      <c r="P47" s="236">
        <f t="array" ref="P47">IF(COLUMNS($G47:P47)&gt;$E47,"",IFERROR(INDEX('PROYECCIÓN'!48:48,15+6*(COLUMNS($G47:P47)-1)),""))</f>
        <v/>
      </c>
      <c r="Q47" s="236">
        <f t="array" ref="Q47">IF(COLUMNS($G47:Q47)&gt;$E47,"",IFERROR(INDEX('PROYECCIÓN'!48:48,15+6*(COLUMNS($G47:Q47)-1)),""))</f>
        <v/>
      </c>
      <c r="R47" s="236">
        <f t="array" ref="R47">IF(COLUMNS($G47:R47)&gt;$E47,"",IFERROR(INDEX('PROYECCIÓN'!48:48,15+6*(COLUMNS($G47:R47)-1)),""))</f>
        <v/>
      </c>
      <c r="S47" s="236">
        <f t="array" ref="S47">IF(COLUMNS($G47:S47)&gt;$E47,"",IFERROR(INDEX('PROYECCIÓN'!48:48,15+6*(COLUMNS($G47:S47)-1)),""))</f>
        <v/>
      </c>
      <c r="T47" s="236">
        <f t="array" ref="T47">IF(COLUMNS($G47:T47)&gt;$E47,"",IFERROR(INDEX('PROYECCIÓN'!48:48,15+6*(COLUMNS($G47:T47)-1)),""))</f>
        <v/>
      </c>
      <c r="U47" s="236">
        <f t="array" ref="U47">IF(COLUMNS($G47:U47)&gt;$E47,"",IFERROR(INDEX('PROYECCIÓN'!48:48,15+6*(COLUMNS($G47:U47)-1)),""))</f>
        <v/>
      </c>
      <c r="V47" s="236">
        <f t="array" ref="V47">IF(COLUMNS($G47:V47)&gt;$E47,"",IFERROR(INDEX('PROYECCIÓN'!48:48,15+6*(COLUMNS($G47:V47)-1)),""))</f>
        <v/>
      </c>
      <c r="W47" s="236">
        <f t="array" ref="W47">IF(COLUMNS($G47:W47)&gt;$E47,"",IFERROR(INDEX('PROYECCIÓN'!48:48,15+6*(COLUMNS($G47:W47)-1)),""))</f>
        <v/>
      </c>
      <c r="X47" s="236">
        <f t="array" ref="X47">IF(COLUMNS($G47:X47)&gt;$E47,"",IFERROR(INDEX('PROYECCIÓN'!48:48,15+6*(COLUMNS($G47:X47)-1)),""))</f>
        <v/>
      </c>
      <c r="Y47" s="236">
        <f t="array" ref="Y47">IF(COLUMNS($G47:Y47)&gt;$E47,"",IFERROR(INDEX('PROYECCIÓN'!48:48,15+6*(COLUMNS($G47:Y47)-1)),""))</f>
        <v/>
      </c>
      <c r="Z47" s="236">
        <f t="array" ref="Z47">IF(COLUMNS($G47:Z47)&gt;$E47,"",IFERROR(INDEX('PROYECCIÓN'!48:48,15+6*(COLUMNS($G47:Z47)-1)),""))</f>
        <v/>
      </c>
      <c r="AA47" s="236">
        <f t="array" ref="AA47">IF(COLUMNS($G47:AA47)&gt;$E47,"",IFERROR(INDEX('PROYECCIÓN'!48:48,15+6*(COLUMNS($G47:AA47)-1)),""))</f>
        <v/>
      </c>
      <c r="AB47" s="236">
        <f t="array" ref="AB47">IF(COLUMNS($G47:AB47)&gt;$E47,"",IFERROR(INDEX('PROYECCIÓN'!48:48,15+6*(COLUMNS($G47:AB47)-1)),""))</f>
        <v/>
      </c>
      <c r="AC47" s="236">
        <f t="array" ref="AC47">IF(COLUMNS($G47:AC47)&gt;$E47,"",IFERROR(INDEX('PROYECCIÓN'!48:48,15+6*(COLUMNS($G47:AC47)-1)),""))</f>
        <v/>
      </c>
      <c r="AD47" s="236">
        <f t="array" ref="AD47">IF(COLUMNS($G47:AD47)&gt;$E47,"",IFERROR(INDEX('PROYECCIÓN'!48:48,15+6*(COLUMNS($G47:AD47)-1)),""))</f>
        <v/>
      </c>
      <c r="AE47" s="236">
        <f t="array" ref="AE47">IF(COLUMNS($G47:AE47)&gt;$E47,"",IFERROR(INDEX('PROYECCIÓN'!48:48,15+6*(COLUMNS($G47:AE47)-1)),""))</f>
        <v/>
      </c>
      <c r="AF47" s="236">
        <f t="array" ref="AF47">IF(COLUMNS($G47:AF47)&gt;$E47,"",IFERROR(INDEX('PROYECCIÓN'!48:48,15+6*(COLUMNS($G47:AF47)-1)),""))</f>
        <v/>
      </c>
      <c r="AG47" s="236">
        <f t="array" ref="AG47">IF(COLUMNS($G47:AG47)&gt;$E47,"",IFERROR(INDEX('PROYECCIÓN'!48:48,15+6*(COLUMNS($G47:AG47)-1)),""))</f>
        <v/>
      </c>
      <c r="AH47" s="236">
        <f t="array" ref="AH47">IF(COLUMNS($G47:AH47)&gt;$E47,"",IFERROR(INDEX('PROYECCIÓN'!48:48,15+6*(COLUMNS($G47:AH47)-1)),""))</f>
        <v/>
      </c>
      <c r="AI47" s="236">
        <f t="array" ref="AI47">IF(COLUMNS($G47:AI47)&gt;$E47,"",IFERROR(INDEX('PROYECCIÓN'!48:48,15+6*(COLUMNS($G47:AI47)-1)),""))</f>
        <v/>
      </c>
      <c r="AJ47" s="236">
        <f t="array" ref="AJ47">IF(COLUMNS($G47:AJ47)&gt;$E47,"",IFERROR(INDEX('PROYECCIÓN'!48:48,15+6*(COLUMNS($G47:AJ47)-1)),""))</f>
        <v/>
      </c>
      <c r="AK47" s="236">
        <f t="array" ref="AK47">IF(COLUMNS($G47:AK47)&gt;$E47,"",IFERROR(INDEX('PROYECCIÓN'!48:48,15+6*(COLUMNS($G47:AK47)-1)),""))</f>
        <v/>
      </c>
      <c r="AL47" s="236">
        <f t="array" ref="AL47">IF(COLUMNS($G47:AL47)&gt;$E47,"",IFERROR(INDEX('PROYECCIÓN'!48:48,15+6*(COLUMNS($G47:AL47)-1)),""))</f>
        <v/>
      </c>
      <c r="AM47" s="236">
        <f t="array" ref="AM47">IF(COLUMNS($G47:AM47)&gt;$E47,"",IFERROR(INDEX('PROYECCIÓN'!48:48,15+6*(COLUMNS($G47:AM47)-1)),""))</f>
        <v/>
      </c>
      <c r="AN47" s="236">
        <f t="array" ref="AN47">IF(COLUMNS($G47:AN47)&gt;$E47,"",IFERROR(INDEX('PROYECCIÓN'!48:48,15+6*(COLUMNS($G47:AN47)-1)),""))</f>
        <v/>
      </c>
      <c r="AO47" s="236">
        <f t="array" ref="AO47">IF(COLUMNS($G47:AO47)&gt;$E47,"",IFERROR(INDEX('PROYECCIÓN'!48:48,15+6*(COLUMNS($G47:AO47)-1)),""))</f>
        <v/>
      </c>
      <c r="AP47" s="236">
        <f t="array" ref="AP47">IF(COLUMNS($G47:AP47)&gt;$E47,"",IFERROR(INDEX('PROYECCIÓN'!48:48,15+6*(COLUMNS($G47:AP47)-1)),""))</f>
        <v/>
      </c>
      <c r="AQ47" s="236" t="inlineStr">
        <is>
          <t>MENSAJE POR WHATSAPP</t>
        </is>
      </c>
      <c r="AR47" s="229" t="n"/>
      <c r="AS47" s="185" t="n"/>
    </row>
    <row r="48" ht="15" customHeight="1" s="506">
      <c r="B48" s="47">
        <f>'CARTERA TOTAL'!B48</f>
        <v/>
      </c>
      <c r="C48" s="229">
        <f>'PROYECCIÓN'!C49</f>
        <v/>
      </c>
      <c r="D48" s="53">
        <f>'PROYECCIÓN'!D49</f>
        <v/>
      </c>
      <c r="E48" s="56">
        <f>'PROYECCIÓN'!H49</f>
        <v/>
      </c>
      <c r="F48" s="56">
        <f>IF(COUNTIF($G48:$AP48,"VENCIDA")&gt;0,"VENCIDA",IF(COUNTIF($G48:$AP48,"POR VENCER")&gt;0,"POR VENCER",IF(COUNTIF($G48:$AP48,"AL DÍA")&gt;0,"AL DÍA",IF(COUNTIF($G48:$AP48,"PAGA")&gt;0,"PAGA","SIN ESTADO"))))</f>
        <v/>
      </c>
      <c r="G48" s="236">
        <f t="array" ref="G48">IF(COLUMNS($G48:G48)&gt;$E48,"",IFERROR(INDEX('PROYECCIÓN'!49:49,15+6*(COLUMNS($G48:G48)-1)),""))</f>
        <v/>
      </c>
      <c r="H48" s="236">
        <f t="array" ref="H48">IF(COLUMNS($G48:H48)&gt;$E48,"",IFERROR(INDEX('PROYECCIÓN'!49:49,15+6*(COLUMNS($G48:H48)-1)),""))</f>
        <v/>
      </c>
      <c r="I48" s="236">
        <f t="array" ref="I48">IF(COLUMNS($G48:I48)&gt;$E48,"",IFERROR(INDEX('PROYECCIÓN'!49:49,15+6*(COLUMNS($G48:I48)-1)),""))</f>
        <v/>
      </c>
      <c r="J48" s="236">
        <f t="array" ref="J48">IF(COLUMNS($G48:J48)&gt;$E48,"",IFERROR(INDEX('PROYECCIÓN'!49:49,15+6*(COLUMNS($G48:J48)-1)),""))</f>
        <v/>
      </c>
      <c r="K48" s="236">
        <f t="array" ref="K48">IF(COLUMNS($G48:K48)&gt;$E48,"",IFERROR(INDEX('PROYECCIÓN'!49:49,15+6*(COLUMNS($G48:K48)-1)),""))</f>
        <v/>
      </c>
      <c r="L48" s="236">
        <f t="array" ref="L48">IF(COLUMNS($G48:L48)&gt;$E48,"",IFERROR(INDEX('PROYECCIÓN'!49:49,15+6*(COLUMNS($G48:L48)-1)),""))</f>
        <v/>
      </c>
      <c r="M48" s="236">
        <f t="array" ref="M48">IF(COLUMNS($G48:M48)&gt;$E48,"",IFERROR(INDEX('PROYECCIÓN'!49:49,15+6*(COLUMNS($G48:M48)-1)),""))</f>
        <v/>
      </c>
      <c r="N48" s="236">
        <f t="array" ref="N48">IF(COLUMNS($G48:N48)&gt;$E48,"",IFERROR(INDEX('PROYECCIÓN'!49:49,15+6*(COLUMNS($G48:N48)-1)),""))</f>
        <v/>
      </c>
      <c r="O48" s="236">
        <f t="array" ref="O48">IF(COLUMNS($G48:O48)&gt;$E48,"",IFERROR(INDEX('PROYECCIÓN'!49:49,15+6*(COLUMNS($G48:O48)-1)),""))</f>
        <v/>
      </c>
      <c r="P48" s="236">
        <f t="array" ref="P48">IF(COLUMNS($G48:P48)&gt;$E48,"",IFERROR(INDEX('PROYECCIÓN'!49:49,15+6*(COLUMNS($G48:P48)-1)),""))</f>
        <v/>
      </c>
      <c r="Q48" s="236">
        <f t="array" ref="Q48">IF(COLUMNS($G48:Q48)&gt;$E48,"",IFERROR(INDEX('PROYECCIÓN'!49:49,15+6*(COLUMNS($G48:Q48)-1)),""))</f>
        <v/>
      </c>
      <c r="R48" s="236">
        <f t="array" ref="R48">IF(COLUMNS($G48:R48)&gt;$E48,"",IFERROR(INDEX('PROYECCIÓN'!49:49,15+6*(COLUMNS($G48:R48)-1)),""))</f>
        <v/>
      </c>
      <c r="S48" s="236">
        <f t="array" ref="S48">IF(COLUMNS($G48:S48)&gt;$E48,"",IFERROR(INDEX('PROYECCIÓN'!49:49,15+6*(COLUMNS($G48:S48)-1)),""))</f>
        <v/>
      </c>
      <c r="T48" s="236">
        <f t="array" ref="T48">IF(COLUMNS($G48:T48)&gt;$E48,"",IFERROR(INDEX('PROYECCIÓN'!49:49,15+6*(COLUMNS($G48:T48)-1)),""))</f>
        <v/>
      </c>
      <c r="U48" s="236">
        <f t="array" ref="U48">IF(COLUMNS($G48:U48)&gt;$E48,"",IFERROR(INDEX('PROYECCIÓN'!49:49,15+6*(COLUMNS($G48:U48)-1)),""))</f>
        <v/>
      </c>
      <c r="V48" s="236">
        <f t="array" ref="V48">IF(COLUMNS($G48:V48)&gt;$E48,"",IFERROR(INDEX('PROYECCIÓN'!49:49,15+6*(COLUMNS($G48:V48)-1)),""))</f>
        <v/>
      </c>
      <c r="W48" s="236">
        <f t="array" ref="W48">IF(COLUMNS($G48:W48)&gt;$E48,"",IFERROR(INDEX('PROYECCIÓN'!49:49,15+6*(COLUMNS($G48:W48)-1)),""))</f>
        <v/>
      </c>
      <c r="X48" s="236">
        <f t="array" ref="X48">IF(COLUMNS($G48:X48)&gt;$E48,"",IFERROR(INDEX('PROYECCIÓN'!49:49,15+6*(COLUMNS($G48:X48)-1)),""))</f>
        <v/>
      </c>
      <c r="Y48" s="236">
        <f t="array" ref="Y48">IF(COLUMNS($G48:Y48)&gt;$E48,"",IFERROR(INDEX('PROYECCIÓN'!49:49,15+6*(COLUMNS($G48:Y48)-1)),""))</f>
        <v/>
      </c>
      <c r="Z48" s="236">
        <f t="array" ref="Z48">IF(COLUMNS($G48:Z48)&gt;$E48,"",IFERROR(INDEX('PROYECCIÓN'!49:49,15+6*(COLUMNS($G48:Z48)-1)),""))</f>
        <v/>
      </c>
      <c r="AA48" s="236">
        <f t="array" ref="AA48">IF(COLUMNS($G48:AA48)&gt;$E48,"",IFERROR(INDEX('PROYECCIÓN'!49:49,15+6*(COLUMNS($G48:AA48)-1)),""))</f>
        <v/>
      </c>
      <c r="AB48" s="236">
        <f t="array" ref="AB48">IF(COLUMNS($G48:AB48)&gt;$E48,"",IFERROR(INDEX('PROYECCIÓN'!49:49,15+6*(COLUMNS($G48:AB48)-1)),""))</f>
        <v/>
      </c>
      <c r="AC48" s="236">
        <f t="array" ref="AC48">IF(COLUMNS($G48:AC48)&gt;$E48,"",IFERROR(INDEX('PROYECCIÓN'!49:49,15+6*(COLUMNS($G48:AC48)-1)),""))</f>
        <v/>
      </c>
      <c r="AD48" s="236">
        <f t="array" ref="AD48">IF(COLUMNS($G48:AD48)&gt;$E48,"",IFERROR(INDEX('PROYECCIÓN'!49:49,15+6*(COLUMNS($G48:AD48)-1)),""))</f>
        <v/>
      </c>
      <c r="AE48" s="236">
        <f t="array" ref="AE48">IF(COLUMNS($G48:AE48)&gt;$E48,"",IFERROR(INDEX('PROYECCIÓN'!49:49,15+6*(COLUMNS($G48:AE48)-1)),""))</f>
        <v/>
      </c>
      <c r="AF48" s="236">
        <f t="array" ref="AF48">IF(COLUMNS($G48:AF48)&gt;$E48,"",IFERROR(INDEX('PROYECCIÓN'!49:49,15+6*(COLUMNS($G48:AF48)-1)),""))</f>
        <v/>
      </c>
      <c r="AG48" s="236">
        <f t="array" ref="AG48">IF(COLUMNS($G48:AG48)&gt;$E48,"",IFERROR(INDEX('PROYECCIÓN'!49:49,15+6*(COLUMNS($G48:AG48)-1)),""))</f>
        <v/>
      </c>
      <c r="AH48" s="236">
        <f t="array" ref="AH48">IF(COLUMNS($G48:AH48)&gt;$E48,"",IFERROR(INDEX('PROYECCIÓN'!49:49,15+6*(COLUMNS($G48:AH48)-1)),""))</f>
        <v/>
      </c>
      <c r="AI48" s="236">
        <f t="array" ref="AI48">IF(COLUMNS($G48:AI48)&gt;$E48,"",IFERROR(INDEX('PROYECCIÓN'!49:49,15+6*(COLUMNS($G48:AI48)-1)),""))</f>
        <v/>
      </c>
      <c r="AJ48" s="236">
        <f t="array" ref="AJ48">IF(COLUMNS($G48:AJ48)&gt;$E48,"",IFERROR(INDEX('PROYECCIÓN'!49:49,15+6*(COLUMNS($G48:AJ48)-1)),""))</f>
        <v/>
      </c>
      <c r="AK48" s="236">
        <f t="array" ref="AK48">IF(COLUMNS($G48:AK48)&gt;$E48,"",IFERROR(INDEX('PROYECCIÓN'!49:49,15+6*(COLUMNS($G48:AK48)-1)),""))</f>
        <v/>
      </c>
      <c r="AL48" s="236">
        <f t="array" ref="AL48">IF(COLUMNS($G48:AL48)&gt;$E48,"",IFERROR(INDEX('PROYECCIÓN'!49:49,15+6*(COLUMNS($G48:AL48)-1)),""))</f>
        <v/>
      </c>
      <c r="AM48" s="236">
        <f t="array" ref="AM48">IF(COLUMNS($G48:AM48)&gt;$E48,"",IFERROR(INDEX('PROYECCIÓN'!49:49,15+6*(COLUMNS($G48:AM48)-1)),""))</f>
        <v/>
      </c>
      <c r="AN48" s="236">
        <f t="array" ref="AN48">IF(COLUMNS($G48:AN48)&gt;$E48,"",IFERROR(INDEX('PROYECCIÓN'!49:49,15+6*(COLUMNS($G48:AN48)-1)),""))</f>
        <v/>
      </c>
      <c r="AO48" s="236">
        <f t="array" ref="AO48">IF(COLUMNS($G48:AO48)&gt;$E48,"",IFERROR(INDEX('PROYECCIÓN'!49:49,15+6*(COLUMNS($G48:AO48)-1)),""))</f>
        <v/>
      </c>
      <c r="AP48" s="236">
        <f t="array" ref="AP48">IF(COLUMNS($G48:AP48)&gt;$E48,"",IFERROR(INDEX('PROYECCIÓN'!49:49,15+6*(COLUMNS($G48:AP48)-1)),""))</f>
        <v/>
      </c>
      <c r="AQ48" s="236" t="inlineStr">
        <is>
          <t>MENSAJE POR WHATSAPP</t>
        </is>
      </c>
      <c r="AR48" s="229" t="n"/>
      <c r="AS48" s="185" t="n"/>
    </row>
    <row r="49" ht="15" customHeight="1" s="506">
      <c r="B49" s="47">
        <f>'CARTERA TOTAL'!B49</f>
        <v/>
      </c>
      <c r="C49" s="229">
        <f>'PROYECCIÓN'!C50</f>
        <v/>
      </c>
      <c r="D49" s="53">
        <f>'PROYECCIÓN'!D50</f>
        <v/>
      </c>
      <c r="E49" s="56">
        <f>'PROYECCIÓN'!H50</f>
        <v/>
      </c>
      <c r="F49" s="56">
        <f>IF(COUNTIF($G49:$AP49,"VENCIDA")&gt;0,"VENCIDA",IF(COUNTIF($G49:$AP49,"POR VENCER")&gt;0,"POR VENCER",IF(COUNTIF($G49:$AP49,"AL DÍA")&gt;0,"AL DÍA",IF(COUNTIF($G49:$AP49,"PAGA")&gt;0,"PAGA","SIN ESTADO"))))</f>
        <v/>
      </c>
      <c r="G49" s="236">
        <f t="array" ref="G49">IF(COLUMNS($G49:G49)&gt;$E49,"",IFERROR(INDEX('PROYECCIÓN'!50:50,15+6*(COLUMNS($G49:G49)-1)),""))</f>
        <v/>
      </c>
      <c r="H49" s="236">
        <f t="array" ref="H49">IF(COLUMNS($G49:H49)&gt;$E49,"",IFERROR(INDEX('PROYECCIÓN'!50:50,15+6*(COLUMNS($G49:H49)-1)),""))</f>
        <v/>
      </c>
      <c r="I49" s="236">
        <f t="array" ref="I49">IF(COLUMNS($G49:I49)&gt;$E49,"",IFERROR(INDEX('PROYECCIÓN'!50:50,15+6*(COLUMNS($G49:I49)-1)),""))</f>
        <v/>
      </c>
      <c r="J49" s="236">
        <f t="array" ref="J49">IF(COLUMNS($G49:J49)&gt;$E49,"",IFERROR(INDEX('PROYECCIÓN'!50:50,15+6*(COLUMNS($G49:J49)-1)),""))</f>
        <v/>
      </c>
      <c r="K49" s="236">
        <f t="array" ref="K49">IF(COLUMNS($G49:K49)&gt;$E49,"",IFERROR(INDEX('PROYECCIÓN'!50:50,15+6*(COLUMNS($G49:K49)-1)),""))</f>
        <v/>
      </c>
      <c r="L49" s="236">
        <f t="array" ref="L49">IF(COLUMNS($G49:L49)&gt;$E49,"",IFERROR(INDEX('PROYECCIÓN'!50:50,15+6*(COLUMNS($G49:L49)-1)),""))</f>
        <v/>
      </c>
      <c r="M49" s="236">
        <f t="array" ref="M49">IF(COLUMNS($G49:M49)&gt;$E49,"",IFERROR(INDEX('PROYECCIÓN'!50:50,15+6*(COLUMNS($G49:M49)-1)),""))</f>
        <v/>
      </c>
      <c r="N49" s="236">
        <f t="array" ref="N49">IF(COLUMNS($G49:N49)&gt;$E49,"",IFERROR(INDEX('PROYECCIÓN'!50:50,15+6*(COLUMNS($G49:N49)-1)),""))</f>
        <v/>
      </c>
      <c r="O49" s="236">
        <f t="array" ref="O49">IF(COLUMNS($G49:O49)&gt;$E49,"",IFERROR(INDEX('PROYECCIÓN'!50:50,15+6*(COLUMNS($G49:O49)-1)),""))</f>
        <v/>
      </c>
      <c r="P49" s="236">
        <f t="array" ref="P49">IF(COLUMNS($G49:P49)&gt;$E49,"",IFERROR(INDEX('PROYECCIÓN'!50:50,15+6*(COLUMNS($G49:P49)-1)),""))</f>
        <v/>
      </c>
      <c r="Q49" s="236">
        <f t="array" ref="Q49">IF(COLUMNS($G49:Q49)&gt;$E49,"",IFERROR(INDEX('PROYECCIÓN'!50:50,15+6*(COLUMNS($G49:Q49)-1)),""))</f>
        <v/>
      </c>
      <c r="R49" s="236">
        <f t="array" ref="R49">IF(COLUMNS($G49:R49)&gt;$E49,"",IFERROR(INDEX('PROYECCIÓN'!50:50,15+6*(COLUMNS($G49:R49)-1)),""))</f>
        <v/>
      </c>
      <c r="S49" s="236">
        <f t="array" ref="S49">IF(COLUMNS($G49:S49)&gt;$E49,"",IFERROR(INDEX('PROYECCIÓN'!50:50,15+6*(COLUMNS($G49:S49)-1)),""))</f>
        <v/>
      </c>
      <c r="T49" s="236">
        <f t="array" ref="T49">IF(COLUMNS($G49:T49)&gt;$E49,"",IFERROR(INDEX('PROYECCIÓN'!50:50,15+6*(COLUMNS($G49:T49)-1)),""))</f>
        <v/>
      </c>
      <c r="U49" s="236">
        <f t="array" ref="U49">IF(COLUMNS($G49:U49)&gt;$E49,"",IFERROR(INDEX('PROYECCIÓN'!50:50,15+6*(COLUMNS($G49:U49)-1)),""))</f>
        <v/>
      </c>
      <c r="V49" s="236">
        <f t="array" ref="V49">IF(COLUMNS($G49:V49)&gt;$E49,"",IFERROR(INDEX('PROYECCIÓN'!50:50,15+6*(COLUMNS($G49:V49)-1)),""))</f>
        <v/>
      </c>
      <c r="W49" s="236">
        <f t="array" ref="W49">IF(COLUMNS($G49:W49)&gt;$E49,"",IFERROR(INDEX('PROYECCIÓN'!50:50,15+6*(COLUMNS($G49:W49)-1)),""))</f>
        <v/>
      </c>
      <c r="X49" s="236">
        <f t="array" ref="X49">IF(COLUMNS($G49:X49)&gt;$E49,"",IFERROR(INDEX('PROYECCIÓN'!50:50,15+6*(COLUMNS($G49:X49)-1)),""))</f>
        <v/>
      </c>
      <c r="Y49" s="236">
        <f t="array" ref="Y49">IF(COLUMNS($G49:Y49)&gt;$E49,"",IFERROR(INDEX('PROYECCIÓN'!50:50,15+6*(COLUMNS($G49:Y49)-1)),""))</f>
        <v/>
      </c>
      <c r="Z49" s="236">
        <f t="array" ref="Z49">IF(COLUMNS($G49:Z49)&gt;$E49,"",IFERROR(INDEX('PROYECCIÓN'!50:50,15+6*(COLUMNS($G49:Z49)-1)),""))</f>
        <v/>
      </c>
      <c r="AA49" s="236">
        <f t="array" ref="AA49">IF(COLUMNS($G49:AA49)&gt;$E49,"",IFERROR(INDEX('PROYECCIÓN'!50:50,15+6*(COLUMNS($G49:AA49)-1)),""))</f>
        <v/>
      </c>
      <c r="AB49" s="236">
        <f t="array" ref="AB49">IF(COLUMNS($G49:AB49)&gt;$E49,"",IFERROR(INDEX('PROYECCIÓN'!50:50,15+6*(COLUMNS($G49:AB49)-1)),""))</f>
        <v/>
      </c>
      <c r="AC49" s="236">
        <f t="array" ref="AC49">IF(COLUMNS($G49:AC49)&gt;$E49,"",IFERROR(INDEX('PROYECCIÓN'!50:50,15+6*(COLUMNS($G49:AC49)-1)),""))</f>
        <v/>
      </c>
      <c r="AD49" s="236">
        <f t="array" ref="AD49">IF(COLUMNS($G49:AD49)&gt;$E49,"",IFERROR(INDEX('PROYECCIÓN'!50:50,15+6*(COLUMNS($G49:AD49)-1)),""))</f>
        <v/>
      </c>
      <c r="AE49" s="236">
        <f t="array" ref="AE49">IF(COLUMNS($G49:AE49)&gt;$E49,"",IFERROR(INDEX('PROYECCIÓN'!50:50,15+6*(COLUMNS($G49:AE49)-1)),""))</f>
        <v/>
      </c>
      <c r="AF49" s="236">
        <f t="array" ref="AF49">IF(COLUMNS($G49:AF49)&gt;$E49,"",IFERROR(INDEX('PROYECCIÓN'!50:50,15+6*(COLUMNS($G49:AF49)-1)),""))</f>
        <v/>
      </c>
      <c r="AG49" s="236">
        <f t="array" ref="AG49">IF(COLUMNS($G49:AG49)&gt;$E49,"",IFERROR(INDEX('PROYECCIÓN'!50:50,15+6*(COLUMNS($G49:AG49)-1)),""))</f>
        <v/>
      </c>
      <c r="AH49" s="236">
        <f t="array" ref="AH49">IF(COLUMNS($G49:AH49)&gt;$E49,"",IFERROR(INDEX('PROYECCIÓN'!50:50,15+6*(COLUMNS($G49:AH49)-1)),""))</f>
        <v/>
      </c>
      <c r="AI49" s="236">
        <f t="array" ref="AI49">IF(COLUMNS($G49:AI49)&gt;$E49,"",IFERROR(INDEX('PROYECCIÓN'!50:50,15+6*(COLUMNS($G49:AI49)-1)),""))</f>
        <v/>
      </c>
      <c r="AJ49" s="236">
        <f t="array" ref="AJ49">IF(COLUMNS($G49:AJ49)&gt;$E49,"",IFERROR(INDEX('PROYECCIÓN'!50:50,15+6*(COLUMNS($G49:AJ49)-1)),""))</f>
        <v/>
      </c>
      <c r="AK49" s="236">
        <f t="array" ref="AK49">IF(COLUMNS($G49:AK49)&gt;$E49,"",IFERROR(INDEX('PROYECCIÓN'!50:50,15+6*(COLUMNS($G49:AK49)-1)),""))</f>
        <v/>
      </c>
      <c r="AL49" s="236">
        <f t="array" ref="AL49">IF(COLUMNS($G49:AL49)&gt;$E49,"",IFERROR(INDEX('PROYECCIÓN'!50:50,15+6*(COLUMNS($G49:AL49)-1)),""))</f>
        <v/>
      </c>
      <c r="AM49" s="236">
        <f t="array" ref="AM49">IF(COLUMNS($G49:AM49)&gt;$E49,"",IFERROR(INDEX('PROYECCIÓN'!50:50,15+6*(COLUMNS($G49:AM49)-1)),""))</f>
        <v/>
      </c>
      <c r="AN49" s="236">
        <f t="array" ref="AN49">IF(COLUMNS($G49:AN49)&gt;$E49,"",IFERROR(INDEX('PROYECCIÓN'!50:50,15+6*(COLUMNS($G49:AN49)-1)),""))</f>
        <v/>
      </c>
      <c r="AO49" s="236">
        <f t="array" ref="AO49">IF(COLUMNS($G49:AO49)&gt;$E49,"",IFERROR(INDEX('PROYECCIÓN'!50:50,15+6*(COLUMNS($G49:AO49)-1)),""))</f>
        <v/>
      </c>
      <c r="AP49" s="236">
        <f t="array" ref="AP49">IF(COLUMNS($G49:AP49)&gt;$E49,"",IFERROR(INDEX('PROYECCIÓN'!50:50,15+6*(COLUMNS($G49:AP49)-1)),""))</f>
        <v/>
      </c>
      <c r="AQ49" s="236" t="n"/>
      <c r="AR49" s="229" t="n"/>
      <c r="AS49" s="185" t="n"/>
    </row>
    <row r="50" ht="15" customHeight="1" s="506">
      <c r="B50" s="47">
        <f>'CARTERA TOTAL'!B50</f>
        <v/>
      </c>
      <c r="C50" s="229">
        <f>'PROYECCIÓN'!C51</f>
        <v/>
      </c>
      <c r="D50" s="53">
        <f>'PROYECCIÓN'!D51</f>
        <v/>
      </c>
      <c r="E50" s="56">
        <f>'PROYECCIÓN'!H51</f>
        <v/>
      </c>
      <c r="F50" s="56">
        <f>IF(COUNTIF($G50:$AP50,"VENCIDA")&gt;0,"VENCIDA",IF(COUNTIF($G50:$AP50,"POR VENCER")&gt;0,"POR VENCER",IF(COUNTIF($G50:$AP50,"AL DÍA")&gt;0,"AL DÍA",IF(COUNTIF($G50:$AP50,"PAGA")&gt;0,"PAGA","SIN ESTADO"))))</f>
        <v/>
      </c>
      <c r="G50" s="236">
        <f t="array" ref="G50">IF(COLUMNS($G50:G50)&gt;$E50,"",IFERROR(INDEX('PROYECCIÓN'!51:51,15+6*(COLUMNS($G50:G50)-1)),""))</f>
        <v/>
      </c>
      <c r="H50" s="236">
        <f t="array" ref="H50">IF(COLUMNS($G50:H50)&gt;$E50,"",IFERROR(INDEX('PROYECCIÓN'!51:51,15+6*(COLUMNS($G50:H50)-1)),""))</f>
        <v/>
      </c>
      <c r="I50" s="236">
        <f t="array" ref="I50">IF(COLUMNS($G50:I50)&gt;$E50,"",IFERROR(INDEX('PROYECCIÓN'!51:51,15+6*(COLUMNS($G50:I50)-1)),""))</f>
        <v/>
      </c>
      <c r="J50" s="236">
        <f t="array" ref="J50">IF(COLUMNS($G50:J50)&gt;$E50,"",IFERROR(INDEX('PROYECCIÓN'!51:51,15+6*(COLUMNS($G50:J50)-1)),""))</f>
        <v/>
      </c>
      <c r="K50" s="236">
        <f t="array" ref="K50">IF(COLUMNS($G50:K50)&gt;$E50,"",IFERROR(INDEX('PROYECCIÓN'!51:51,15+6*(COLUMNS($G50:K50)-1)),""))</f>
        <v/>
      </c>
      <c r="L50" s="236">
        <f t="array" ref="L50">IF(COLUMNS($G50:L50)&gt;$E50,"",IFERROR(INDEX('PROYECCIÓN'!51:51,15+6*(COLUMNS($G50:L50)-1)),""))</f>
        <v/>
      </c>
      <c r="M50" s="236">
        <f t="array" ref="M50">IF(COLUMNS($G50:M50)&gt;$E50,"",IFERROR(INDEX('PROYECCIÓN'!51:51,15+6*(COLUMNS($G50:M50)-1)),""))</f>
        <v/>
      </c>
      <c r="N50" s="236">
        <f t="array" ref="N50">IF(COLUMNS($G50:N50)&gt;$E50,"",IFERROR(INDEX('PROYECCIÓN'!51:51,15+6*(COLUMNS($G50:N50)-1)),""))</f>
        <v/>
      </c>
      <c r="O50" s="236">
        <f t="array" ref="O50">IF(COLUMNS($G50:O50)&gt;$E50,"",IFERROR(INDEX('PROYECCIÓN'!51:51,15+6*(COLUMNS($G50:O50)-1)),""))</f>
        <v/>
      </c>
      <c r="P50" s="236">
        <f t="array" ref="P50">IF(COLUMNS($G50:P50)&gt;$E50,"",IFERROR(INDEX('PROYECCIÓN'!51:51,15+6*(COLUMNS($G50:P50)-1)),""))</f>
        <v/>
      </c>
      <c r="Q50" s="236">
        <f t="array" ref="Q50">IF(COLUMNS($G50:Q50)&gt;$E50,"",IFERROR(INDEX('PROYECCIÓN'!51:51,15+6*(COLUMNS($G50:Q50)-1)),""))</f>
        <v/>
      </c>
      <c r="R50" s="236">
        <f t="array" ref="R50">IF(COLUMNS($G50:R50)&gt;$E50,"",IFERROR(INDEX('PROYECCIÓN'!51:51,15+6*(COLUMNS($G50:R50)-1)),""))</f>
        <v/>
      </c>
      <c r="S50" s="236">
        <f t="array" ref="S50">IF(COLUMNS($G50:S50)&gt;$E50,"",IFERROR(INDEX('PROYECCIÓN'!51:51,15+6*(COLUMNS($G50:S50)-1)),""))</f>
        <v/>
      </c>
      <c r="T50" s="236">
        <f t="array" ref="T50">IF(COLUMNS($G50:T50)&gt;$E50,"",IFERROR(INDEX('PROYECCIÓN'!51:51,15+6*(COLUMNS($G50:T50)-1)),""))</f>
        <v/>
      </c>
      <c r="U50" s="236">
        <f t="array" ref="U50">IF(COLUMNS($G50:U50)&gt;$E50,"",IFERROR(INDEX('PROYECCIÓN'!51:51,15+6*(COLUMNS($G50:U50)-1)),""))</f>
        <v/>
      </c>
      <c r="V50" s="236">
        <f t="array" ref="V50">IF(COLUMNS($G50:V50)&gt;$E50,"",IFERROR(INDEX('PROYECCIÓN'!51:51,15+6*(COLUMNS($G50:V50)-1)),""))</f>
        <v/>
      </c>
      <c r="W50" s="236">
        <f t="array" ref="W50">IF(COLUMNS($G50:W50)&gt;$E50,"",IFERROR(INDEX('PROYECCIÓN'!51:51,15+6*(COLUMNS($G50:W50)-1)),""))</f>
        <v/>
      </c>
      <c r="X50" s="236">
        <f t="array" ref="X50">IF(COLUMNS($G50:X50)&gt;$E50,"",IFERROR(INDEX('PROYECCIÓN'!51:51,15+6*(COLUMNS($G50:X50)-1)),""))</f>
        <v/>
      </c>
      <c r="Y50" s="236">
        <f t="array" ref="Y50">IF(COLUMNS($G50:Y50)&gt;$E50,"",IFERROR(INDEX('PROYECCIÓN'!51:51,15+6*(COLUMNS($G50:Y50)-1)),""))</f>
        <v/>
      </c>
      <c r="Z50" s="236">
        <f t="array" ref="Z50">IF(COLUMNS($G50:Z50)&gt;$E50,"",IFERROR(INDEX('PROYECCIÓN'!51:51,15+6*(COLUMNS($G50:Z50)-1)),""))</f>
        <v/>
      </c>
      <c r="AA50" s="236">
        <f t="array" ref="AA50">IF(COLUMNS($G50:AA50)&gt;$E50,"",IFERROR(INDEX('PROYECCIÓN'!51:51,15+6*(COLUMNS($G50:AA50)-1)),""))</f>
        <v/>
      </c>
      <c r="AB50" s="236">
        <f t="array" ref="AB50">IF(COLUMNS($G50:AB50)&gt;$E50,"",IFERROR(INDEX('PROYECCIÓN'!51:51,15+6*(COLUMNS($G50:AB50)-1)),""))</f>
        <v/>
      </c>
      <c r="AC50" s="236">
        <f t="array" ref="AC50">IF(COLUMNS($G50:AC50)&gt;$E50,"",IFERROR(INDEX('PROYECCIÓN'!51:51,15+6*(COLUMNS($G50:AC50)-1)),""))</f>
        <v/>
      </c>
      <c r="AD50" s="236">
        <f t="array" ref="AD50">IF(COLUMNS($G50:AD50)&gt;$E50,"",IFERROR(INDEX('PROYECCIÓN'!51:51,15+6*(COLUMNS($G50:AD50)-1)),""))</f>
        <v/>
      </c>
      <c r="AE50" s="236">
        <f t="array" ref="AE50">IF(COLUMNS($G50:AE50)&gt;$E50,"",IFERROR(INDEX('PROYECCIÓN'!51:51,15+6*(COLUMNS($G50:AE50)-1)),""))</f>
        <v/>
      </c>
      <c r="AF50" s="236">
        <f t="array" ref="AF50">IF(COLUMNS($G50:AF50)&gt;$E50,"",IFERROR(INDEX('PROYECCIÓN'!51:51,15+6*(COLUMNS($G50:AF50)-1)),""))</f>
        <v/>
      </c>
      <c r="AG50" s="236">
        <f t="array" ref="AG50">IF(COLUMNS($G50:AG50)&gt;$E50,"",IFERROR(INDEX('PROYECCIÓN'!51:51,15+6*(COLUMNS($G50:AG50)-1)),""))</f>
        <v/>
      </c>
      <c r="AH50" s="236">
        <f t="array" ref="AH50">IF(COLUMNS($G50:AH50)&gt;$E50,"",IFERROR(INDEX('PROYECCIÓN'!51:51,15+6*(COLUMNS($G50:AH50)-1)),""))</f>
        <v/>
      </c>
      <c r="AI50" s="236">
        <f t="array" ref="AI50">IF(COLUMNS($G50:AI50)&gt;$E50,"",IFERROR(INDEX('PROYECCIÓN'!51:51,15+6*(COLUMNS($G50:AI50)-1)),""))</f>
        <v/>
      </c>
      <c r="AJ50" s="236">
        <f t="array" ref="AJ50">IF(COLUMNS($G50:AJ50)&gt;$E50,"",IFERROR(INDEX('PROYECCIÓN'!51:51,15+6*(COLUMNS($G50:AJ50)-1)),""))</f>
        <v/>
      </c>
      <c r="AK50" s="236">
        <f t="array" ref="AK50">IF(COLUMNS($G50:AK50)&gt;$E50,"",IFERROR(INDEX('PROYECCIÓN'!51:51,15+6*(COLUMNS($G50:AK50)-1)),""))</f>
        <v/>
      </c>
      <c r="AL50" s="236">
        <f t="array" ref="AL50">IF(COLUMNS($G50:AL50)&gt;$E50,"",IFERROR(INDEX('PROYECCIÓN'!51:51,15+6*(COLUMNS($G50:AL50)-1)),""))</f>
        <v/>
      </c>
      <c r="AM50" s="236">
        <f t="array" ref="AM50">IF(COLUMNS($G50:AM50)&gt;$E50,"",IFERROR(INDEX('PROYECCIÓN'!51:51,15+6*(COLUMNS($G50:AM50)-1)),""))</f>
        <v/>
      </c>
      <c r="AN50" s="236">
        <f t="array" ref="AN50">IF(COLUMNS($G50:AN50)&gt;$E50,"",IFERROR(INDEX('PROYECCIÓN'!51:51,15+6*(COLUMNS($G50:AN50)-1)),""))</f>
        <v/>
      </c>
      <c r="AO50" s="236">
        <f t="array" ref="AO50">IF(COLUMNS($G50:AO50)&gt;$E50,"",IFERROR(INDEX('PROYECCIÓN'!51:51,15+6*(COLUMNS($G50:AO50)-1)),""))</f>
        <v/>
      </c>
      <c r="AP50" s="236">
        <f t="array" ref="AP50">IF(COLUMNS($G50:AP50)&gt;$E50,"",IFERROR(INDEX('PROYECCIÓN'!51:51,15+6*(COLUMNS($G50:AP50)-1)),""))</f>
        <v/>
      </c>
      <c r="AQ50" s="236" t="inlineStr">
        <is>
          <t>MENSAJE POR WHATSAPP</t>
        </is>
      </c>
      <c r="AR50" s="229" t="n"/>
      <c r="AS50" s="185" t="n"/>
    </row>
    <row r="51" ht="15" customHeight="1" s="506">
      <c r="B51" s="47">
        <f>'CARTERA TOTAL'!B51</f>
        <v/>
      </c>
      <c r="C51" s="229">
        <f>'PROYECCIÓN'!C52</f>
        <v/>
      </c>
      <c r="D51" s="53">
        <f>'PROYECCIÓN'!D52</f>
        <v/>
      </c>
      <c r="E51" s="56">
        <f>'PROYECCIÓN'!H52</f>
        <v/>
      </c>
      <c r="F51" s="56">
        <f>IF(COUNTIF($G51:$AP51,"VENCIDA")&gt;0,"VENCIDA",IF(COUNTIF($G51:$AP51,"POR VENCER")&gt;0,"POR VENCER",IF(COUNTIF($G51:$AP51,"AL DÍA")&gt;0,"AL DÍA",IF(COUNTIF($G51:$AP51,"PAGA")&gt;0,"PAGA","SIN ESTADO"))))</f>
        <v/>
      </c>
      <c r="G51" s="236">
        <f t="array" ref="G51">IF(COLUMNS($G51:G51)&gt;$E51,"",IFERROR(INDEX('PROYECCIÓN'!52:52,15+6*(COLUMNS($G51:G51)-1)),""))</f>
        <v/>
      </c>
      <c r="H51" s="236">
        <f t="array" ref="H51">IF(COLUMNS($G51:H51)&gt;$E51,"",IFERROR(INDEX('PROYECCIÓN'!52:52,15+6*(COLUMNS($G51:H51)-1)),""))</f>
        <v/>
      </c>
      <c r="I51" s="236">
        <f t="array" ref="I51">IF(COLUMNS($G51:I51)&gt;$E51,"",IFERROR(INDEX('PROYECCIÓN'!52:52,15+6*(COLUMNS($G51:I51)-1)),""))</f>
        <v/>
      </c>
      <c r="J51" s="236">
        <f t="array" ref="J51">IF(COLUMNS($G51:J51)&gt;$E51,"",IFERROR(INDEX('PROYECCIÓN'!52:52,15+6*(COLUMNS($G51:J51)-1)),""))</f>
        <v/>
      </c>
      <c r="K51" s="236">
        <f t="array" ref="K51">IF(COLUMNS($G51:K51)&gt;$E51,"",IFERROR(INDEX('PROYECCIÓN'!52:52,15+6*(COLUMNS($G51:K51)-1)),""))</f>
        <v/>
      </c>
      <c r="L51" s="236">
        <f t="array" ref="L51">IF(COLUMNS($G51:L51)&gt;$E51,"",IFERROR(INDEX('PROYECCIÓN'!52:52,15+6*(COLUMNS($G51:L51)-1)),""))</f>
        <v/>
      </c>
      <c r="M51" s="236">
        <f t="array" ref="M51">IF(COLUMNS($G51:M51)&gt;$E51,"",IFERROR(INDEX('PROYECCIÓN'!52:52,15+6*(COLUMNS($G51:M51)-1)),""))</f>
        <v/>
      </c>
      <c r="N51" s="236">
        <f t="array" ref="N51">IF(COLUMNS($G51:N51)&gt;$E51,"",IFERROR(INDEX('PROYECCIÓN'!52:52,15+6*(COLUMNS($G51:N51)-1)),""))</f>
        <v/>
      </c>
      <c r="O51" s="236">
        <f t="array" ref="O51">IF(COLUMNS($G51:O51)&gt;$E51,"",IFERROR(INDEX('PROYECCIÓN'!52:52,15+6*(COLUMNS($G51:O51)-1)),""))</f>
        <v/>
      </c>
      <c r="P51" s="236">
        <f t="array" ref="P51">IF(COLUMNS($G51:P51)&gt;$E51,"",IFERROR(INDEX('PROYECCIÓN'!52:52,15+6*(COLUMNS($G51:P51)-1)),""))</f>
        <v/>
      </c>
      <c r="Q51" s="236">
        <f t="array" ref="Q51">IF(COLUMNS($G51:Q51)&gt;$E51,"",IFERROR(INDEX('PROYECCIÓN'!52:52,15+6*(COLUMNS($G51:Q51)-1)),""))</f>
        <v/>
      </c>
      <c r="R51" s="236">
        <f t="array" ref="R51">IF(COLUMNS($G51:R51)&gt;$E51,"",IFERROR(INDEX('PROYECCIÓN'!52:52,15+6*(COLUMNS($G51:R51)-1)),""))</f>
        <v/>
      </c>
      <c r="S51" s="236">
        <f t="array" ref="S51">IF(COLUMNS($G51:S51)&gt;$E51,"",IFERROR(INDEX('PROYECCIÓN'!52:52,15+6*(COLUMNS($G51:S51)-1)),""))</f>
        <v/>
      </c>
      <c r="T51" s="236">
        <f t="array" ref="T51">IF(COLUMNS($G51:T51)&gt;$E51,"",IFERROR(INDEX('PROYECCIÓN'!52:52,15+6*(COLUMNS($G51:T51)-1)),""))</f>
        <v/>
      </c>
      <c r="U51" s="236">
        <f t="array" ref="U51">IF(COLUMNS($G51:U51)&gt;$E51,"",IFERROR(INDEX('PROYECCIÓN'!52:52,15+6*(COLUMNS($G51:U51)-1)),""))</f>
        <v/>
      </c>
      <c r="V51" s="236">
        <f t="array" ref="V51">IF(COLUMNS($G51:V51)&gt;$E51,"",IFERROR(INDEX('PROYECCIÓN'!52:52,15+6*(COLUMNS($G51:V51)-1)),""))</f>
        <v/>
      </c>
      <c r="W51" s="236">
        <f t="array" ref="W51">IF(COLUMNS($G51:W51)&gt;$E51,"",IFERROR(INDEX('PROYECCIÓN'!52:52,15+6*(COLUMNS($G51:W51)-1)),""))</f>
        <v/>
      </c>
      <c r="X51" s="236">
        <f t="array" ref="X51">IF(COLUMNS($G51:X51)&gt;$E51,"",IFERROR(INDEX('PROYECCIÓN'!52:52,15+6*(COLUMNS($G51:X51)-1)),""))</f>
        <v/>
      </c>
      <c r="Y51" s="236">
        <f t="array" ref="Y51">IF(COLUMNS($G51:Y51)&gt;$E51,"",IFERROR(INDEX('PROYECCIÓN'!52:52,15+6*(COLUMNS($G51:Y51)-1)),""))</f>
        <v/>
      </c>
      <c r="Z51" s="236">
        <f t="array" ref="Z51">IF(COLUMNS($G51:Z51)&gt;$E51,"",IFERROR(INDEX('PROYECCIÓN'!52:52,15+6*(COLUMNS($G51:Z51)-1)),""))</f>
        <v/>
      </c>
      <c r="AA51" s="236">
        <f t="array" ref="AA51">IF(COLUMNS($G51:AA51)&gt;$E51,"",IFERROR(INDEX('PROYECCIÓN'!52:52,15+6*(COLUMNS($G51:AA51)-1)),""))</f>
        <v/>
      </c>
      <c r="AB51" s="236">
        <f t="array" ref="AB51">IF(COLUMNS($G51:AB51)&gt;$E51,"",IFERROR(INDEX('PROYECCIÓN'!52:52,15+6*(COLUMNS($G51:AB51)-1)),""))</f>
        <v/>
      </c>
      <c r="AC51" s="236">
        <f t="array" ref="AC51">IF(COLUMNS($G51:AC51)&gt;$E51,"",IFERROR(INDEX('PROYECCIÓN'!52:52,15+6*(COLUMNS($G51:AC51)-1)),""))</f>
        <v/>
      </c>
      <c r="AD51" s="236">
        <f t="array" ref="AD51">IF(COLUMNS($G51:AD51)&gt;$E51,"",IFERROR(INDEX('PROYECCIÓN'!52:52,15+6*(COLUMNS($G51:AD51)-1)),""))</f>
        <v/>
      </c>
      <c r="AE51" s="236">
        <f t="array" ref="AE51">IF(COLUMNS($G51:AE51)&gt;$E51,"",IFERROR(INDEX('PROYECCIÓN'!52:52,15+6*(COLUMNS($G51:AE51)-1)),""))</f>
        <v/>
      </c>
      <c r="AF51" s="236">
        <f t="array" ref="AF51">IF(COLUMNS($G51:AF51)&gt;$E51,"",IFERROR(INDEX('PROYECCIÓN'!52:52,15+6*(COLUMNS($G51:AF51)-1)),""))</f>
        <v/>
      </c>
      <c r="AG51" s="236">
        <f t="array" ref="AG51">IF(COLUMNS($G51:AG51)&gt;$E51,"",IFERROR(INDEX('PROYECCIÓN'!52:52,15+6*(COLUMNS($G51:AG51)-1)),""))</f>
        <v/>
      </c>
      <c r="AH51" s="236">
        <f t="array" ref="AH51">IF(COLUMNS($G51:AH51)&gt;$E51,"",IFERROR(INDEX('PROYECCIÓN'!52:52,15+6*(COLUMNS($G51:AH51)-1)),""))</f>
        <v/>
      </c>
      <c r="AI51" s="236">
        <f t="array" ref="AI51">IF(COLUMNS($G51:AI51)&gt;$E51,"",IFERROR(INDEX('PROYECCIÓN'!52:52,15+6*(COLUMNS($G51:AI51)-1)),""))</f>
        <v/>
      </c>
      <c r="AJ51" s="236">
        <f t="array" ref="AJ51">IF(COLUMNS($G51:AJ51)&gt;$E51,"",IFERROR(INDEX('PROYECCIÓN'!52:52,15+6*(COLUMNS($G51:AJ51)-1)),""))</f>
        <v/>
      </c>
      <c r="AK51" s="236">
        <f t="array" ref="AK51">IF(COLUMNS($G51:AK51)&gt;$E51,"",IFERROR(INDEX('PROYECCIÓN'!52:52,15+6*(COLUMNS($G51:AK51)-1)),""))</f>
        <v/>
      </c>
      <c r="AL51" s="236">
        <f t="array" ref="AL51">IF(COLUMNS($G51:AL51)&gt;$E51,"",IFERROR(INDEX('PROYECCIÓN'!52:52,15+6*(COLUMNS($G51:AL51)-1)),""))</f>
        <v/>
      </c>
      <c r="AM51" s="236">
        <f t="array" ref="AM51">IF(COLUMNS($G51:AM51)&gt;$E51,"",IFERROR(INDEX('PROYECCIÓN'!52:52,15+6*(COLUMNS($G51:AM51)-1)),""))</f>
        <v/>
      </c>
      <c r="AN51" s="236">
        <f t="array" ref="AN51">IF(COLUMNS($G51:AN51)&gt;$E51,"",IFERROR(INDEX('PROYECCIÓN'!52:52,15+6*(COLUMNS($G51:AN51)-1)),""))</f>
        <v/>
      </c>
      <c r="AO51" s="236">
        <f t="array" ref="AO51">IF(COLUMNS($G51:AO51)&gt;$E51,"",IFERROR(INDEX('PROYECCIÓN'!52:52,15+6*(COLUMNS($G51:AO51)-1)),""))</f>
        <v/>
      </c>
      <c r="AP51" s="236">
        <f t="array" ref="AP51">IF(COLUMNS($G51:AP51)&gt;$E51,"",IFERROR(INDEX('PROYECCIÓN'!52:52,15+6*(COLUMNS($G51:AP51)-1)),""))</f>
        <v/>
      </c>
      <c r="AQ51" s="236" t="inlineStr">
        <is>
          <t>MENSAJE POR WHATSAPP</t>
        </is>
      </c>
      <c r="AR51" s="229" t="n"/>
      <c r="AS51" s="185" t="n"/>
    </row>
    <row r="52" ht="15" customHeight="1" s="506">
      <c r="B52" s="47">
        <f>'CARTERA TOTAL'!B52</f>
        <v/>
      </c>
      <c r="C52" s="229">
        <f>'PROYECCIÓN'!C53</f>
        <v/>
      </c>
      <c r="D52" s="53">
        <f>'PROYECCIÓN'!D53</f>
        <v/>
      </c>
      <c r="E52" s="56">
        <f>'PROYECCIÓN'!H53</f>
        <v/>
      </c>
      <c r="F52" s="56">
        <f>IF(COUNTIF($G52:$AP52,"VENCIDA")&gt;0,"VENCIDA",IF(COUNTIF($G52:$AP52,"POR VENCER")&gt;0,"POR VENCER",IF(COUNTIF($G52:$AP52,"AL DÍA")&gt;0,"AL DÍA",IF(COUNTIF($G52:$AP52,"PAGA")&gt;0,"PAGA","SIN ESTADO"))))</f>
        <v/>
      </c>
      <c r="G52" s="236">
        <f t="array" ref="G52">IF(COLUMNS($G52:G52)&gt;$E52,"",IFERROR(INDEX('PROYECCIÓN'!53:53,15+6*(COLUMNS($G52:G52)-1)),""))</f>
        <v/>
      </c>
      <c r="H52" s="236">
        <f t="array" ref="H52">IF(COLUMNS($G52:H52)&gt;$E52,"",IFERROR(INDEX('PROYECCIÓN'!53:53,15+6*(COLUMNS($G52:H52)-1)),""))</f>
        <v/>
      </c>
      <c r="I52" s="236">
        <f t="array" ref="I52">IF(COLUMNS($G52:I52)&gt;$E52,"",IFERROR(INDEX('PROYECCIÓN'!53:53,15+6*(COLUMNS($G52:I52)-1)),""))</f>
        <v/>
      </c>
      <c r="J52" s="236">
        <f t="array" ref="J52">IF(COLUMNS($G52:J52)&gt;$E52,"",IFERROR(INDEX('PROYECCIÓN'!53:53,15+6*(COLUMNS($G52:J52)-1)),""))</f>
        <v/>
      </c>
      <c r="K52" s="236">
        <f t="array" ref="K52">IF(COLUMNS($G52:K52)&gt;$E52,"",IFERROR(INDEX('PROYECCIÓN'!53:53,15+6*(COLUMNS($G52:K52)-1)),""))</f>
        <v/>
      </c>
      <c r="L52" s="236">
        <f t="array" ref="L52">IF(COLUMNS($G52:L52)&gt;$E52,"",IFERROR(INDEX('PROYECCIÓN'!53:53,15+6*(COLUMNS($G52:L52)-1)),""))</f>
        <v/>
      </c>
      <c r="M52" s="236">
        <f t="array" ref="M52">IF(COLUMNS($G52:M52)&gt;$E52,"",IFERROR(INDEX('PROYECCIÓN'!53:53,15+6*(COLUMNS($G52:M52)-1)),""))</f>
        <v/>
      </c>
      <c r="N52" s="236">
        <f t="array" ref="N52">IF(COLUMNS($G52:N52)&gt;$E52,"",IFERROR(INDEX('PROYECCIÓN'!53:53,15+6*(COLUMNS($G52:N52)-1)),""))</f>
        <v/>
      </c>
      <c r="O52" s="236">
        <f t="array" ref="O52">IF(COLUMNS($G52:O52)&gt;$E52,"",IFERROR(INDEX('PROYECCIÓN'!53:53,15+6*(COLUMNS($G52:O52)-1)),""))</f>
        <v/>
      </c>
      <c r="P52" s="236">
        <f t="array" ref="P52">IF(COLUMNS($G52:P52)&gt;$E52,"",IFERROR(INDEX('PROYECCIÓN'!53:53,15+6*(COLUMNS($G52:P52)-1)),""))</f>
        <v/>
      </c>
      <c r="Q52" s="236">
        <f t="array" ref="Q52">IF(COLUMNS($G52:Q52)&gt;$E52,"",IFERROR(INDEX('PROYECCIÓN'!53:53,15+6*(COLUMNS($G52:Q52)-1)),""))</f>
        <v/>
      </c>
      <c r="R52" s="236">
        <f t="array" ref="R52">IF(COLUMNS($G52:R52)&gt;$E52,"",IFERROR(INDEX('PROYECCIÓN'!53:53,15+6*(COLUMNS($G52:R52)-1)),""))</f>
        <v/>
      </c>
      <c r="S52" s="236">
        <f t="array" ref="S52">IF(COLUMNS($G52:S52)&gt;$E52,"",IFERROR(INDEX('PROYECCIÓN'!53:53,15+6*(COLUMNS($G52:S52)-1)),""))</f>
        <v/>
      </c>
      <c r="T52" s="236">
        <f t="array" ref="T52">IF(COLUMNS($G52:T52)&gt;$E52,"",IFERROR(INDEX('PROYECCIÓN'!53:53,15+6*(COLUMNS($G52:T52)-1)),""))</f>
        <v/>
      </c>
      <c r="U52" s="236">
        <f t="array" ref="U52">IF(COLUMNS($G52:U52)&gt;$E52,"",IFERROR(INDEX('PROYECCIÓN'!53:53,15+6*(COLUMNS($G52:U52)-1)),""))</f>
        <v/>
      </c>
      <c r="V52" s="236">
        <f t="array" ref="V52">IF(COLUMNS($G52:V52)&gt;$E52,"",IFERROR(INDEX('PROYECCIÓN'!53:53,15+6*(COLUMNS($G52:V52)-1)),""))</f>
        <v/>
      </c>
      <c r="W52" s="236">
        <f t="array" ref="W52">IF(COLUMNS($G52:W52)&gt;$E52,"",IFERROR(INDEX('PROYECCIÓN'!53:53,15+6*(COLUMNS($G52:W52)-1)),""))</f>
        <v/>
      </c>
      <c r="X52" s="236">
        <f t="array" ref="X52">IF(COLUMNS($G52:X52)&gt;$E52,"",IFERROR(INDEX('PROYECCIÓN'!53:53,15+6*(COLUMNS($G52:X52)-1)),""))</f>
        <v/>
      </c>
      <c r="Y52" s="236">
        <f t="array" ref="Y52">IF(COLUMNS($G52:Y52)&gt;$E52,"",IFERROR(INDEX('PROYECCIÓN'!53:53,15+6*(COLUMNS($G52:Y52)-1)),""))</f>
        <v/>
      </c>
      <c r="Z52" s="236">
        <f t="array" ref="Z52">IF(COLUMNS($G52:Z52)&gt;$E52,"",IFERROR(INDEX('PROYECCIÓN'!53:53,15+6*(COLUMNS($G52:Z52)-1)),""))</f>
        <v/>
      </c>
      <c r="AA52" s="236">
        <f t="array" ref="AA52">IF(COLUMNS($G52:AA52)&gt;$E52,"",IFERROR(INDEX('PROYECCIÓN'!53:53,15+6*(COLUMNS($G52:AA52)-1)),""))</f>
        <v/>
      </c>
      <c r="AB52" s="236">
        <f t="array" ref="AB52">IF(COLUMNS($G52:AB52)&gt;$E52,"",IFERROR(INDEX('PROYECCIÓN'!53:53,15+6*(COLUMNS($G52:AB52)-1)),""))</f>
        <v/>
      </c>
      <c r="AC52" s="236">
        <f t="array" ref="AC52">IF(COLUMNS($G52:AC52)&gt;$E52,"",IFERROR(INDEX('PROYECCIÓN'!53:53,15+6*(COLUMNS($G52:AC52)-1)),""))</f>
        <v/>
      </c>
      <c r="AD52" s="236">
        <f t="array" ref="AD52">IF(COLUMNS($G52:AD52)&gt;$E52,"",IFERROR(INDEX('PROYECCIÓN'!53:53,15+6*(COLUMNS($G52:AD52)-1)),""))</f>
        <v/>
      </c>
      <c r="AE52" s="236">
        <f t="array" ref="AE52">IF(COLUMNS($G52:AE52)&gt;$E52,"",IFERROR(INDEX('PROYECCIÓN'!53:53,15+6*(COLUMNS($G52:AE52)-1)),""))</f>
        <v/>
      </c>
      <c r="AF52" s="236">
        <f t="array" ref="AF52">IF(COLUMNS($G52:AF52)&gt;$E52,"",IFERROR(INDEX('PROYECCIÓN'!53:53,15+6*(COLUMNS($G52:AF52)-1)),""))</f>
        <v/>
      </c>
      <c r="AG52" s="236">
        <f t="array" ref="AG52">IF(COLUMNS($G52:AG52)&gt;$E52,"",IFERROR(INDEX('PROYECCIÓN'!53:53,15+6*(COLUMNS($G52:AG52)-1)),""))</f>
        <v/>
      </c>
      <c r="AH52" s="236">
        <f t="array" ref="AH52">IF(COLUMNS($G52:AH52)&gt;$E52,"",IFERROR(INDEX('PROYECCIÓN'!53:53,15+6*(COLUMNS($G52:AH52)-1)),""))</f>
        <v/>
      </c>
      <c r="AI52" s="236">
        <f t="array" ref="AI52">IF(COLUMNS($G52:AI52)&gt;$E52,"",IFERROR(INDEX('PROYECCIÓN'!53:53,15+6*(COLUMNS($G52:AI52)-1)),""))</f>
        <v/>
      </c>
      <c r="AJ52" s="236">
        <f t="array" ref="AJ52">IF(COLUMNS($G52:AJ52)&gt;$E52,"",IFERROR(INDEX('PROYECCIÓN'!53:53,15+6*(COLUMNS($G52:AJ52)-1)),""))</f>
        <v/>
      </c>
      <c r="AK52" s="236">
        <f t="array" ref="AK52">IF(COLUMNS($G52:AK52)&gt;$E52,"",IFERROR(INDEX('PROYECCIÓN'!53:53,15+6*(COLUMNS($G52:AK52)-1)),""))</f>
        <v/>
      </c>
      <c r="AL52" s="236">
        <f t="array" ref="AL52">IF(COLUMNS($G52:AL52)&gt;$E52,"",IFERROR(INDEX('PROYECCIÓN'!53:53,15+6*(COLUMNS($G52:AL52)-1)),""))</f>
        <v/>
      </c>
      <c r="AM52" s="236">
        <f t="array" ref="AM52">IF(COLUMNS($G52:AM52)&gt;$E52,"",IFERROR(INDEX('PROYECCIÓN'!53:53,15+6*(COLUMNS($G52:AM52)-1)),""))</f>
        <v/>
      </c>
      <c r="AN52" s="236">
        <f t="array" ref="AN52">IF(COLUMNS($G52:AN52)&gt;$E52,"",IFERROR(INDEX('PROYECCIÓN'!53:53,15+6*(COLUMNS($G52:AN52)-1)),""))</f>
        <v/>
      </c>
      <c r="AO52" s="236">
        <f t="array" ref="AO52">IF(COLUMNS($G52:AO52)&gt;$E52,"",IFERROR(INDEX('PROYECCIÓN'!53:53,15+6*(COLUMNS($G52:AO52)-1)),""))</f>
        <v/>
      </c>
      <c r="AP52" s="236">
        <f t="array" ref="AP52">IF(COLUMNS($G52:AP52)&gt;$E52,"",IFERROR(INDEX('PROYECCIÓN'!53:53,15+6*(COLUMNS($G52:AP52)-1)),""))</f>
        <v/>
      </c>
      <c r="AQ52" s="236" t="n"/>
      <c r="AR52" s="229" t="n"/>
      <c r="AS52" s="185" t="n"/>
    </row>
    <row r="53" ht="15" customHeight="1" s="506">
      <c r="B53" s="47">
        <f>'CARTERA TOTAL'!B53</f>
        <v/>
      </c>
      <c r="C53" s="229">
        <f>'PROYECCIÓN'!C54</f>
        <v/>
      </c>
      <c r="D53" s="53">
        <f>'PROYECCIÓN'!D54</f>
        <v/>
      </c>
      <c r="E53" s="56">
        <f>'PROYECCIÓN'!H54</f>
        <v/>
      </c>
      <c r="F53" s="56">
        <f>IF(COUNTIF($G53:$AP53,"VENCIDA")&gt;0,"VENCIDA",IF(COUNTIF($G53:$AP53,"POR VENCER")&gt;0,"POR VENCER",IF(COUNTIF($G53:$AP53,"AL DÍA")&gt;0,"AL DÍA",IF(COUNTIF($G53:$AP53,"PAGA")&gt;0,"PAGA","SIN ESTADO"))))</f>
        <v/>
      </c>
      <c r="G53" s="236">
        <f t="array" ref="G53">IF(COLUMNS($G53:G53)&gt;$E53,"",IFERROR(INDEX('PROYECCIÓN'!54:54,15+6*(COLUMNS($G53:G53)-1)),""))</f>
        <v/>
      </c>
      <c r="H53" s="236">
        <f t="array" ref="H53">IF(COLUMNS($G53:H53)&gt;$E53,"",IFERROR(INDEX('PROYECCIÓN'!54:54,15+6*(COLUMNS($G53:H53)-1)),""))</f>
        <v/>
      </c>
      <c r="I53" s="236">
        <f t="array" ref="I53">IF(COLUMNS($G53:I53)&gt;$E53,"",IFERROR(INDEX('PROYECCIÓN'!54:54,15+6*(COLUMNS($G53:I53)-1)),""))</f>
        <v/>
      </c>
      <c r="J53" s="236">
        <f t="array" ref="J53">IF(COLUMNS($G53:J53)&gt;$E53,"",IFERROR(INDEX('PROYECCIÓN'!54:54,15+6*(COLUMNS($G53:J53)-1)),""))</f>
        <v/>
      </c>
      <c r="K53" s="236">
        <f t="array" ref="K53">IF(COLUMNS($G53:K53)&gt;$E53,"",IFERROR(INDEX('PROYECCIÓN'!54:54,15+6*(COLUMNS($G53:K53)-1)),""))</f>
        <v/>
      </c>
      <c r="L53" s="236">
        <f t="array" ref="L53">IF(COLUMNS($G53:L53)&gt;$E53,"",IFERROR(INDEX('PROYECCIÓN'!54:54,15+6*(COLUMNS($G53:L53)-1)),""))</f>
        <v/>
      </c>
      <c r="M53" s="236">
        <f t="array" ref="M53">IF(COLUMNS($G53:M53)&gt;$E53,"",IFERROR(INDEX('PROYECCIÓN'!54:54,15+6*(COLUMNS($G53:M53)-1)),""))</f>
        <v/>
      </c>
      <c r="N53" s="236">
        <f t="array" ref="N53">IF(COLUMNS($G53:N53)&gt;$E53,"",IFERROR(INDEX('PROYECCIÓN'!54:54,15+6*(COLUMNS($G53:N53)-1)),""))</f>
        <v/>
      </c>
      <c r="O53" s="236">
        <f t="array" ref="O53">IF(COLUMNS($G53:O53)&gt;$E53,"",IFERROR(INDEX('PROYECCIÓN'!54:54,15+6*(COLUMNS($G53:O53)-1)),""))</f>
        <v/>
      </c>
      <c r="P53" s="236">
        <f t="array" ref="P53">IF(COLUMNS($G53:P53)&gt;$E53,"",IFERROR(INDEX('PROYECCIÓN'!54:54,15+6*(COLUMNS($G53:P53)-1)),""))</f>
        <v/>
      </c>
      <c r="Q53" s="236">
        <f t="array" ref="Q53">IF(COLUMNS($G53:Q53)&gt;$E53,"",IFERROR(INDEX('PROYECCIÓN'!54:54,15+6*(COLUMNS($G53:Q53)-1)),""))</f>
        <v/>
      </c>
      <c r="R53" s="236">
        <f t="array" ref="R53">IF(COLUMNS($G53:R53)&gt;$E53,"",IFERROR(INDEX('PROYECCIÓN'!54:54,15+6*(COLUMNS($G53:R53)-1)),""))</f>
        <v/>
      </c>
      <c r="S53" s="236">
        <f t="array" ref="S53">IF(COLUMNS($G53:S53)&gt;$E53,"",IFERROR(INDEX('PROYECCIÓN'!54:54,15+6*(COLUMNS($G53:S53)-1)),""))</f>
        <v/>
      </c>
      <c r="T53" s="236">
        <f t="array" ref="T53">IF(COLUMNS($G53:T53)&gt;$E53,"",IFERROR(INDEX('PROYECCIÓN'!54:54,15+6*(COLUMNS($G53:T53)-1)),""))</f>
        <v/>
      </c>
      <c r="U53" s="236">
        <f t="array" ref="U53">IF(COLUMNS($G53:U53)&gt;$E53,"",IFERROR(INDEX('PROYECCIÓN'!54:54,15+6*(COLUMNS($G53:U53)-1)),""))</f>
        <v/>
      </c>
      <c r="V53" s="236">
        <f t="array" ref="V53">IF(COLUMNS($G53:V53)&gt;$E53,"",IFERROR(INDEX('PROYECCIÓN'!54:54,15+6*(COLUMNS($G53:V53)-1)),""))</f>
        <v/>
      </c>
      <c r="W53" s="236">
        <f t="array" ref="W53">IF(COLUMNS($G53:W53)&gt;$E53,"",IFERROR(INDEX('PROYECCIÓN'!54:54,15+6*(COLUMNS($G53:W53)-1)),""))</f>
        <v/>
      </c>
      <c r="X53" s="236">
        <f t="array" ref="X53">IF(COLUMNS($G53:X53)&gt;$E53,"",IFERROR(INDEX('PROYECCIÓN'!54:54,15+6*(COLUMNS($G53:X53)-1)),""))</f>
        <v/>
      </c>
      <c r="Y53" s="236">
        <f t="array" ref="Y53">IF(COLUMNS($G53:Y53)&gt;$E53,"",IFERROR(INDEX('PROYECCIÓN'!54:54,15+6*(COLUMNS($G53:Y53)-1)),""))</f>
        <v/>
      </c>
      <c r="Z53" s="236">
        <f t="array" ref="Z53">IF(COLUMNS($G53:Z53)&gt;$E53,"",IFERROR(INDEX('PROYECCIÓN'!54:54,15+6*(COLUMNS($G53:Z53)-1)),""))</f>
        <v/>
      </c>
      <c r="AA53" s="236">
        <f t="array" ref="AA53">IF(COLUMNS($G53:AA53)&gt;$E53,"",IFERROR(INDEX('PROYECCIÓN'!54:54,15+6*(COLUMNS($G53:AA53)-1)),""))</f>
        <v/>
      </c>
      <c r="AB53" s="236">
        <f t="array" ref="AB53">IF(COLUMNS($G53:AB53)&gt;$E53,"",IFERROR(INDEX('PROYECCIÓN'!54:54,15+6*(COLUMNS($G53:AB53)-1)),""))</f>
        <v/>
      </c>
      <c r="AC53" s="236">
        <f t="array" ref="AC53">IF(COLUMNS($G53:AC53)&gt;$E53,"",IFERROR(INDEX('PROYECCIÓN'!54:54,15+6*(COLUMNS($G53:AC53)-1)),""))</f>
        <v/>
      </c>
      <c r="AD53" s="236">
        <f t="array" ref="AD53">IF(COLUMNS($G53:AD53)&gt;$E53,"",IFERROR(INDEX('PROYECCIÓN'!54:54,15+6*(COLUMNS($G53:AD53)-1)),""))</f>
        <v/>
      </c>
      <c r="AE53" s="236">
        <f t="array" ref="AE53">IF(COLUMNS($G53:AE53)&gt;$E53,"",IFERROR(INDEX('PROYECCIÓN'!54:54,15+6*(COLUMNS($G53:AE53)-1)),""))</f>
        <v/>
      </c>
      <c r="AF53" s="236">
        <f t="array" ref="AF53">IF(COLUMNS($G53:AF53)&gt;$E53,"",IFERROR(INDEX('PROYECCIÓN'!54:54,15+6*(COLUMNS($G53:AF53)-1)),""))</f>
        <v/>
      </c>
      <c r="AG53" s="236">
        <f t="array" ref="AG53">IF(COLUMNS($G53:AG53)&gt;$E53,"",IFERROR(INDEX('PROYECCIÓN'!54:54,15+6*(COLUMNS($G53:AG53)-1)),""))</f>
        <v/>
      </c>
      <c r="AH53" s="236">
        <f t="array" ref="AH53">IF(COLUMNS($G53:AH53)&gt;$E53,"",IFERROR(INDEX('PROYECCIÓN'!54:54,15+6*(COLUMNS($G53:AH53)-1)),""))</f>
        <v/>
      </c>
      <c r="AI53" s="236">
        <f t="array" ref="AI53">IF(COLUMNS($G53:AI53)&gt;$E53,"",IFERROR(INDEX('PROYECCIÓN'!54:54,15+6*(COLUMNS($G53:AI53)-1)),""))</f>
        <v/>
      </c>
      <c r="AJ53" s="236">
        <f t="array" ref="AJ53">IF(COLUMNS($G53:AJ53)&gt;$E53,"",IFERROR(INDEX('PROYECCIÓN'!54:54,15+6*(COLUMNS($G53:AJ53)-1)),""))</f>
        <v/>
      </c>
      <c r="AK53" s="236">
        <f t="array" ref="AK53">IF(COLUMNS($G53:AK53)&gt;$E53,"",IFERROR(INDEX('PROYECCIÓN'!54:54,15+6*(COLUMNS($G53:AK53)-1)),""))</f>
        <v/>
      </c>
      <c r="AL53" s="236">
        <f t="array" ref="AL53">IF(COLUMNS($G53:AL53)&gt;$E53,"",IFERROR(INDEX('PROYECCIÓN'!54:54,15+6*(COLUMNS($G53:AL53)-1)),""))</f>
        <v/>
      </c>
      <c r="AM53" s="236">
        <f t="array" ref="AM53">IF(COLUMNS($G53:AM53)&gt;$E53,"",IFERROR(INDEX('PROYECCIÓN'!54:54,15+6*(COLUMNS($G53:AM53)-1)),""))</f>
        <v/>
      </c>
      <c r="AN53" s="236">
        <f t="array" ref="AN53">IF(COLUMNS($G53:AN53)&gt;$E53,"",IFERROR(INDEX('PROYECCIÓN'!54:54,15+6*(COLUMNS($G53:AN53)-1)),""))</f>
        <v/>
      </c>
      <c r="AO53" s="236">
        <f t="array" ref="AO53">IF(COLUMNS($G53:AO53)&gt;$E53,"",IFERROR(INDEX('PROYECCIÓN'!54:54,15+6*(COLUMNS($G53:AO53)-1)),""))</f>
        <v/>
      </c>
      <c r="AP53" s="236">
        <f t="array" ref="AP53">IF(COLUMNS($G53:AP53)&gt;$E53,"",IFERROR(INDEX('PROYECCIÓN'!54:54,15+6*(COLUMNS($G53:AP53)-1)),""))</f>
        <v/>
      </c>
      <c r="AQ53" s="236" t="inlineStr">
        <is>
          <t>MENSAJE POR WHATSAPP</t>
        </is>
      </c>
      <c r="AR53" s="229" t="n"/>
      <c r="AS53" s="185" t="n"/>
    </row>
    <row r="54" ht="15" customHeight="1" s="506">
      <c r="B54" s="47">
        <f>'CARTERA TOTAL'!B54</f>
        <v/>
      </c>
      <c r="C54" s="229">
        <f>'PROYECCIÓN'!C55</f>
        <v/>
      </c>
      <c r="D54" s="53">
        <f>'PROYECCIÓN'!D55</f>
        <v/>
      </c>
      <c r="E54" s="56">
        <f>'PROYECCIÓN'!H55</f>
        <v/>
      </c>
      <c r="F54" s="56">
        <f>IF(COUNTIF($G54:$AP54,"VENCIDA")&gt;0,"VENCIDA",IF(COUNTIF($G54:$AP54,"POR VENCER")&gt;0,"POR VENCER",IF(COUNTIF($G54:$AP54,"AL DÍA")&gt;0,"AL DÍA",IF(COUNTIF($G54:$AP54,"PAGA")&gt;0,"PAGA","SIN ESTADO"))))</f>
        <v/>
      </c>
      <c r="G54" s="236">
        <f t="array" ref="G54">IF(COLUMNS($G54:G54)&gt;$E54,"",IFERROR(INDEX('PROYECCIÓN'!55:55,15+6*(COLUMNS($G54:G54)-1)),""))</f>
        <v/>
      </c>
      <c r="H54" s="236">
        <f t="array" ref="H54">IF(COLUMNS($G54:H54)&gt;$E54,"",IFERROR(INDEX('PROYECCIÓN'!55:55,15+6*(COLUMNS($G54:H54)-1)),""))</f>
        <v/>
      </c>
      <c r="I54" s="236">
        <f t="array" ref="I54">IF(COLUMNS($G54:I54)&gt;$E54,"",IFERROR(INDEX('PROYECCIÓN'!55:55,15+6*(COLUMNS($G54:I54)-1)),""))</f>
        <v/>
      </c>
      <c r="J54" s="236">
        <f t="array" ref="J54">IF(COLUMNS($G54:J54)&gt;$E54,"",IFERROR(INDEX('PROYECCIÓN'!55:55,15+6*(COLUMNS($G54:J54)-1)),""))</f>
        <v/>
      </c>
      <c r="K54" s="236">
        <f t="array" ref="K54">IF(COLUMNS($G54:K54)&gt;$E54,"",IFERROR(INDEX('PROYECCIÓN'!55:55,15+6*(COLUMNS($G54:K54)-1)),""))</f>
        <v/>
      </c>
      <c r="L54" s="236">
        <f t="array" ref="L54">IF(COLUMNS($G54:L54)&gt;$E54,"",IFERROR(INDEX('PROYECCIÓN'!55:55,15+6*(COLUMNS($G54:L54)-1)),""))</f>
        <v/>
      </c>
      <c r="M54" s="236">
        <f t="array" ref="M54">IF(COLUMNS($G54:M54)&gt;$E54,"",IFERROR(INDEX('PROYECCIÓN'!55:55,15+6*(COLUMNS($G54:M54)-1)),""))</f>
        <v/>
      </c>
      <c r="N54" s="236">
        <f t="array" ref="N54">IF(COLUMNS($G54:N54)&gt;$E54,"",IFERROR(INDEX('PROYECCIÓN'!55:55,15+6*(COLUMNS($G54:N54)-1)),""))</f>
        <v/>
      </c>
      <c r="O54" s="236">
        <f t="array" ref="O54">IF(COLUMNS($G54:O54)&gt;$E54,"",IFERROR(INDEX('PROYECCIÓN'!55:55,15+6*(COLUMNS($G54:O54)-1)),""))</f>
        <v/>
      </c>
      <c r="P54" s="236">
        <f t="array" ref="P54">IF(COLUMNS($G54:P54)&gt;$E54,"",IFERROR(INDEX('PROYECCIÓN'!55:55,15+6*(COLUMNS($G54:P54)-1)),""))</f>
        <v/>
      </c>
      <c r="Q54" s="236">
        <f t="array" ref="Q54">IF(COLUMNS($G54:Q54)&gt;$E54,"",IFERROR(INDEX('PROYECCIÓN'!55:55,15+6*(COLUMNS($G54:Q54)-1)),""))</f>
        <v/>
      </c>
      <c r="R54" s="236">
        <f t="array" ref="R54">IF(COLUMNS($G54:R54)&gt;$E54,"",IFERROR(INDEX('PROYECCIÓN'!55:55,15+6*(COLUMNS($G54:R54)-1)),""))</f>
        <v/>
      </c>
      <c r="S54" s="236">
        <f t="array" ref="S54">IF(COLUMNS($G54:S54)&gt;$E54,"",IFERROR(INDEX('PROYECCIÓN'!55:55,15+6*(COLUMNS($G54:S54)-1)),""))</f>
        <v/>
      </c>
      <c r="T54" s="236">
        <f t="array" ref="T54">IF(COLUMNS($G54:T54)&gt;$E54,"",IFERROR(INDEX('PROYECCIÓN'!55:55,15+6*(COLUMNS($G54:T54)-1)),""))</f>
        <v/>
      </c>
      <c r="U54" s="236">
        <f t="array" ref="U54">IF(COLUMNS($G54:U54)&gt;$E54,"",IFERROR(INDEX('PROYECCIÓN'!55:55,15+6*(COLUMNS($G54:U54)-1)),""))</f>
        <v/>
      </c>
      <c r="V54" s="236">
        <f t="array" ref="V54">IF(COLUMNS($G54:V54)&gt;$E54,"",IFERROR(INDEX('PROYECCIÓN'!55:55,15+6*(COLUMNS($G54:V54)-1)),""))</f>
        <v/>
      </c>
      <c r="W54" s="236">
        <f t="array" ref="W54">IF(COLUMNS($G54:W54)&gt;$E54,"",IFERROR(INDEX('PROYECCIÓN'!55:55,15+6*(COLUMNS($G54:W54)-1)),""))</f>
        <v/>
      </c>
      <c r="X54" s="236">
        <f t="array" ref="X54">IF(COLUMNS($G54:X54)&gt;$E54,"",IFERROR(INDEX('PROYECCIÓN'!55:55,15+6*(COLUMNS($G54:X54)-1)),""))</f>
        <v/>
      </c>
      <c r="Y54" s="236">
        <f t="array" ref="Y54">IF(COLUMNS($G54:Y54)&gt;$E54,"",IFERROR(INDEX('PROYECCIÓN'!55:55,15+6*(COLUMNS($G54:Y54)-1)),""))</f>
        <v/>
      </c>
      <c r="Z54" s="236">
        <f t="array" ref="Z54">IF(COLUMNS($G54:Z54)&gt;$E54,"",IFERROR(INDEX('PROYECCIÓN'!55:55,15+6*(COLUMNS($G54:Z54)-1)),""))</f>
        <v/>
      </c>
      <c r="AA54" s="236">
        <f t="array" ref="AA54">IF(COLUMNS($G54:AA54)&gt;$E54,"",IFERROR(INDEX('PROYECCIÓN'!55:55,15+6*(COLUMNS($G54:AA54)-1)),""))</f>
        <v/>
      </c>
      <c r="AB54" s="236">
        <f t="array" ref="AB54">IF(COLUMNS($G54:AB54)&gt;$E54,"",IFERROR(INDEX('PROYECCIÓN'!55:55,15+6*(COLUMNS($G54:AB54)-1)),""))</f>
        <v/>
      </c>
      <c r="AC54" s="236">
        <f t="array" ref="AC54">IF(COLUMNS($G54:AC54)&gt;$E54,"",IFERROR(INDEX('PROYECCIÓN'!55:55,15+6*(COLUMNS($G54:AC54)-1)),""))</f>
        <v/>
      </c>
      <c r="AD54" s="236">
        <f t="array" ref="AD54">IF(COLUMNS($G54:AD54)&gt;$E54,"",IFERROR(INDEX('PROYECCIÓN'!55:55,15+6*(COLUMNS($G54:AD54)-1)),""))</f>
        <v/>
      </c>
      <c r="AE54" s="236">
        <f t="array" ref="AE54">IF(COLUMNS($G54:AE54)&gt;$E54,"",IFERROR(INDEX('PROYECCIÓN'!55:55,15+6*(COLUMNS($G54:AE54)-1)),""))</f>
        <v/>
      </c>
      <c r="AF54" s="236">
        <f t="array" ref="AF54">IF(COLUMNS($G54:AF54)&gt;$E54,"",IFERROR(INDEX('PROYECCIÓN'!55:55,15+6*(COLUMNS($G54:AF54)-1)),""))</f>
        <v/>
      </c>
      <c r="AG54" s="236">
        <f t="array" ref="AG54">IF(COLUMNS($G54:AG54)&gt;$E54,"",IFERROR(INDEX('PROYECCIÓN'!55:55,15+6*(COLUMNS($G54:AG54)-1)),""))</f>
        <v/>
      </c>
      <c r="AH54" s="236">
        <f t="array" ref="AH54">IF(COLUMNS($G54:AH54)&gt;$E54,"",IFERROR(INDEX('PROYECCIÓN'!55:55,15+6*(COLUMNS($G54:AH54)-1)),""))</f>
        <v/>
      </c>
      <c r="AI54" s="236">
        <f t="array" ref="AI54">IF(COLUMNS($G54:AI54)&gt;$E54,"",IFERROR(INDEX('PROYECCIÓN'!55:55,15+6*(COLUMNS($G54:AI54)-1)),""))</f>
        <v/>
      </c>
      <c r="AJ54" s="236">
        <f t="array" ref="AJ54">IF(COLUMNS($G54:AJ54)&gt;$E54,"",IFERROR(INDEX('PROYECCIÓN'!55:55,15+6*(COLUMNS($G54:AJ54)-1)),""))</f>
        <v/>
      </c>
      <c r="AK54" s="236">
        <f t="array" ref="AK54">IF(COLUMNS($G54:AK54)&gt;$E54,"",IFERROR(INDEX('PROYECCIÓN'!55:55,15+6*(COLUMNS($G54:AK54)-1)),""))</f>
        <v/>
      </c>
      <c r="AL54" s="236">
        <f t="array" ref="AL54">IF(COLUMNS($G54:AL54)&gt;$E54,"",IFERROR(INDEX('PROYECCIÓN'!55:55,15+6*(COLUMNS($G54:AL54)-1)),""))</f>
        <v/>
      </c>
      <c r="AM54" s="236">
        <f t="array" ref="AM54">IF(COLUMNS($G54:AM54)&gt;$E54,"",IFERROR(INDEX('PROYECCIÓN'!55:55,15+6*(COLUMNS($G54:AM54)-1)),""))</f>
        <v/>
      </c>
      <c r="AN54" s="236">
        <f t="array" ref="AN54">IF(COLUMNS($G54:AN54)&gt;$E54,"",IFERROR(INDEX('PROYECCIÓN'!55:55,15+6*(COLUMNS($G54:AN54)-1)),""))</f>
        <v/>
      </c>
      <c r="AO54" s="236">
        <f t="array" ref="AO54">IF(COLUMNS($G54:AO54)&gt;$E54,"",IFERROR(INDEX('PROYECCIÓN'!55:55,15+6*(COLUMNS($G54:AO54)-1)),""))</f>
        <v/>
      </c>
      <c r="AP54" s="236">
        <f t="array" ref="AP54">IF(COLUMNS($G54:AP54)&gt;$E54,"",IFERROR(INDEX('PROYECCIÓN'!55:55,15+6*(COLUMNS($G54:AP54)-1)),""))</f>
        <v/>
      </c>
      <c r="AQ54" s="236" t="n"/>
      <c r="AR54" s="229" t="n"/>
      <c r="AS54" s="185" t="n"/>
    </row>
    <row r="55" ht="15" customHeight="1" s="506">
      <c r="B55" s="47">
        <f>'CARTERA TOTAL'!B55</f>
        <v/>
      </c>
      <c r="C55" s="229">
        <f>'PROYECCIÓN'!C56</f>
        <v/>
      </c>
      <c r="D55" s="53">
        <f>'PROYECCIÓN'!D56</f>
        <v/>
      </c>
      <c r="E55" s="56">
        <f>'PROYECCIÓN'!H56</f>
        <v/>
      </c>
      <c r="F55" s="56">
        <f>IF(COUNTIF($G55:$AP55,"VENCIDA")&gt;0,"VENCIDA",IF(COUNTIF($G55:$AP55,"POR VENCER")&gt;0,"POR VENCER",IF(COUNTIF($G55:$AP55,"AL DÍA")&gt;0,"AL DÍA",IF(COUNTIF($G55:$AP55,"PAGA")&gt;0,"PAGA","SIN ESTADO"))))</f>
        <v/>
      </c>
      <c r="G55" s="236">
        <f t="array" ref="G55">IF(COLUMNS($G55:G55)&gt;$E55,"",IFERROR(INDEX('PROYECCIÓN'!56:56,15+6*(COLUMNS($G55:G55)-1)),""))</f>
        <v/>
      </c>
      <c r="H55" s="236">
        <f t="array" ref="H55">IF(COLUMNS($G55:H55)&gt;$E55,"",IFERROR(INDEX('PROYECCIÓN'!56:56,15+6*(COLUMNS($G55:H55)-1)),""))</f>
        <v/>
      </c>
      <c r="I55" s="236">
        <f t="array" ref="I55">IF(COLUMNS($G55:I55)&gt;$E55,"",IFERROR(INDEX('PROYECCIÓN'!56:56,15+6*(COLUMNS($G55:I55)-1)),""))</f>
        <v/>
      </c>
      <c r="J55" s="236">
        <f t="array" ref="J55">IF(COLUMNS($G55:J55)&gt;$E55,"",IFERROR(INDEX('PROYECCIÓN'!56:56,15+6*(COLUMNS($G55:J55)-1)),""))</f>
        <v/>
      </c>
      <c r="K55" s="236">
        <f t="array" ref="K55">IF(COLUMNS($G55:K55)&gt;$E55,"",IFERROR(INDEX('PROYECCIÓN'!56:56,15+6*(COLUMNS($G55:K55)-1)),""))</f>
        <v/>
      </c>
      <c r="L55" s="236">
        <f t="array" ref="L55">IF(COLUMNS($G55:L55)&gt;$E55,"",IFERROR(INDEX('PROYECCIÓN'!56:56,15+6*(COLUMNS($G55:L55)-1)),""))</f>
        <v/>
      </c>
      <c r="M55" s="236">
        <f t="array" ref="M55">IF(COLUMNS($G55:M55)&gt;$E55,"",IFERROR(INDEX('PROYECCIÓN'!56:56,15+6*(COLUMNS($G55:M55)-1)),""))</f>
        <v/>
      </c>
      <c r="N55" s="236">
        <f t="array" ref="N55">IF(COLUMNS($G55:N55)&gt;$E55,"",IFERROR(INDEX('PROYECCIÓN'!56:56,15+6*(COLUMNS($G55:N55)-1)),""))</f>
        <v/>
      </c>
      <c r="O55" s="236">
        <f t="array" ref="O55">IF(COLUMNS($G55:O55)&gt;$E55,"",IFERROR(INDEX('PROYECCIÓN'!56:56,15+6*(COLUMNS($G55:O55)-1)),""))</f>
        <v/>
      </c>
      <c r="P55" s="236">
        <f t="array" ref="P55">IF(COLUMNS($G55:P55)&gt;$E55,"",IFERROR(INDEX('PROYECCIÓN'!56:56,15+6*(COLUMNS($G55:P55)-1)),""))</f>
        <v/>
      </c>
      <c r="Q55" s="236">
        <f t="array" ref="Q55">IF(COLUMNS($G55:Q55)&gt;$E55,"",IFERROR(INDEX('PROYECCIÓN'!56:56,15+6*(COLUMNS($G55:Q55)-1)),""))</f>
        <v/>
      </c>
      <c r="R55" s="236">
        <f t="array" ref="R55">IF(COLUMNS($G55:R55)&gt;$E55,"",IFERROR(INDEX('PROYECCIÓN'!56:56,15+6*(COLUMNS($G55:R55)-1)),""))</f>
        <v/>
      </c>
      <c r="S55" s="236">
        <f t="array" ref="S55">IF(COLUMNS($G55:S55)&gt;$E55,"",IFERROR(INDEX('PROYECCIÓN'!56:56,15+6*(COLUMNS($G55:S55)-1)),""))</f>
        <v/>
      </c>
      <c r="T55" s="236">
        <f t="array" ref="T55">IF(COLUMNS($G55:T55)&gt;$E55,"",IFERROR(INDEX('PROYECCIÓN'!56:56,15+6*(COLUMNS($G55:T55)-1)),""))</f>
        <v/>
      </c>
      <c r="U55" s="236">
        <f t="array" ref="U55">IF(COLUMNS($G55:U55)&gt;$E55,"",IFERROR(INDEX('PROYECCIÓN'!56:56,15+6*(COLUMNS($G55:U55)-1)),""))</f>
        <v/>
      </c>
      <c r="V55" s="236">
        <f t="array" ref="V55">IF(COLUMNS($G55:V55)&gt;$E55,"",IFERROR(INDEX('PROYECCIÓN'!56:56,15+6*(COLUMNS($G55:V55)-1)),""))</f>
        <v/>
      </c>
      <c r="W55" s="236">
        <f t="array" ref="W55">IF(COLUMNS($G55:W55)&gt;$E55,"",IFERROR(INDEX('PROYECCIÓN'!56:56,15+6*(COLUMNS($G55:W55)-1)),""))</f>
        <v/>
      </c>
      <c r="X55" s="236">
        <f t="array" ref="X55">IF(COLUMNS($G55:X55)&gt;$E55,"",IFERROR(INDEX('PROYECCIÓN'!56:56,15+6*(COLUMNS($G55:X55)-1)),""))</f>
        <v/>
      </c>
      <c r="Y55" s="236">
        <f t="array" ref="Y55">IF(COLUMNS($G55:Y55)&gt;$E55,"",IFERROR(INDEX('PROYECCIÓN'!56:56,15+6*(COLUMNS($G55:Y55)-1)),""))</f>
        <v/>
      </c>
      <c r="Z55" s="236">
        <f t="array" ref="Z55">IF(COLUMNS($G55:Z55)&gt;$E55,"",IFERROR(INDEX('PROYECCIÓN'!56:56,15+6*(COLUMNS($G55:Z55)-1)),""))</f>
        <v/>
      </c>
      <c r="AA55" s="236">
        <f t="array" ref="AA55">IF(COLUMNS($G55:AA55)&gt;$E55,"",IFERROR(INDEX('PROYECCIÓN'!56:56,15+6*(COLUMNS($G55:AA55)-1)),""))</f>
        <v/>
      </c>
      <c r="AB55" s="236">
        <f t="array" ref="AB55">IF(COLUMNS($G55:AB55)&gt;$E55,"",IFERROR(INDEX('PROYECCIÓN'!56:56,15+6*(COLUMNS($G55:AB55)-1)),""))</f>
        <v/>
      </c>
      <c r="AC55" s="236">
        <f t="array" ref="AC55">IF(COLUMNS($G55:AC55)&gt;$E55,"",IFERROR(INDEX('PROYECCIÓN'!56:56,15+6*(COLUMNS($G55:AC55)-1)),""))</f>
        <v/>
      </c>
      <c r="AD55" s="236">
        <f t="array" ref="AD55">IF(COLUMNS($G55:AD55)&gt;$E55,"",IFERROR(INDEX('PROYECCIÓN'!56:56,15+6*(COLUMNS($G55:AD55)-1)),""))</f>
        <v/>
      </c>
      <c r="AE55" s="236">
        <f t="array" ref="AE55">IF(COLUMNS($G55:AE55)&gt;$E55,"",IFERROR(INDEX('PROYECCIÓN'!56:56,15+6*(COLUMNS($G55:AE55)-1)),""))</f>
        <v/>
      </c>
      <c r="AF55" s="236">
        <f t="array" ref="AF55">IF(COLUMNS($G55:AF55)&gt;$E55,"",IFERROR(INDEX('PROYECCIÓN'!56:56,15+6*(COLUMNS($G55:AF55)-1)),""))</f>
        <v/>
      </c>
      <c r="AG55" s="236">
        <f t="array" ref="AG55">IF(COLUMNS($G55:AG55)&gt;$E55,"",IFERROR(INDEX('PROYECCIÓN'!56:56,15+6*(COLUMNS($G55:AG55)-1)),""))</f>
        <v/>
      </c>
      <c r="AH55" s="236">
        <f t="array" ref="AH55">IF(COLUMNS($G55:AH55)&gt;$E55,"",IFERROR(INDEX('PROYECCIÓN'!56:56,15+6*(COLUMNS($G55:AH55)-1)),""))</f>
        <v/>
      </c>
      <c r="AI55" s="236">
        <f t="array" ref="AI55">IF(COLUMNS($G55:AI55)&gt;$E55,"",IFERROR(INDEX('PROYECCIÓN'!56:56,15+6*(COLUMNS($G55:AI55)-1)),""))</f>
        <v/>
      </c>
      <c r="AJ55" s="236">
        <f t="array" ref="AJ55">IF(COLUMNS($G55:AJ55)&gt;$E55,"",IFERROR(INDEX('PROYECCIÓN'!56:56,15+6*(COLUMNS($G55:AJ55)-1)),""))</f>
        <v/>
      </c>
      <c r="AK55" s="236">
        <f t="array" ref="AK55">IF(COLUMNS($G55:AK55)&gt;$E55,"",IFERROR(INDEX('PROYECCIÓN'!56:56,15+6*(COLUMNS($G55:AK55)-1)),""))</f>
        <v/>
      </c>
      <c r="AL55" s="236">
        <f t="array" ref="AL55">IF(COLUMNS($G55:AL55)&gt;$E55,"",IFERROR(INDEX('PROYECCIÓN'!56:56,15+6*(COLUMNS($G55:AL55)-1)),""))</f>
        <v/>
      </c>
      <c r="AM55" s="236">
        <f t="array" ref="AM55">IF(COLUMNS($G55:AM55)&gt;$E55,"",IFERROR(INDEX('PROYECCIÓN'!56:56,15+6*(COLUMNS($G55:AM55)-1)),""))</f>
        <v/>
      </c>
      <c r="AN55" s="236">
        <f t="array" ref="AN55">IF(COLUMNS($G55:AN55)&gt;$E55,"",IFERROR(INDEX('PROYECCIÓN'!56:56,15+6*(COLUMNS($G55:AN55)-1)),""))</f>
        <v/>
      </c>
      <c r="AO55" s="236">
        <f t="array" ref="AO55">IF(COLUMNS($G55:AO55)&gt;$E55,"",IFERROR(INDEX('PROYECCIÓN'!56:56,15+6*(COLUMNS($G55:AO55)-1)),""))</f>
        <v/>
      </c>
      <c r="AP55" s="236">
        <f t="array" ref="AP55">IF(COLUMNS($G55:AP55)&gt;$E55,"",IFERROR(INDEX('PROYECCIÓN'!56:56,15+6*(COLUMNS($G55:AP55)-1)),""))</f>
        <v/>
      </c>
      <c r="AQ55" s="236" t="inlineStr">
        <is>
          <t>MENSAJE POR WHATSAPP</t>
        </is>
      </c>
      <c r="AR55" s="229" t="n"/>
      <c r="AS55" s="237" t="n">
        <v>46263</v>
      </c>
    </row>
    <row r="56" ht="15" customHeight="1" s="506">
      <c r="B56" s="47">
        <f>'CARTERA TOTAL'!B56</f>
        <v/>
      </c>
      <c r="C56" s="229">
        <f>'PROYECCIÓN'!C57</f>
        <v/>
      </c>
      <c r="D56" s="53">
        <f>'PROYECCIÓN'!D57</f>
        <v/>
      </c>
      <c r="E56" s="56">
        <f>'PROYECCIÓN'!H57</f>
        <v/>
      </c>
      <c r="F56" s="56">
        <f>IF(COUNTIF($G56:$AP56,"VENCIDA")&gt;0,"VENCIDA",IF(COUNTIF($G56:$AP56,"POR VENCER")&gt;0,"POR VENCER",IF(COUNTIF($G56:$AP56,"AL DÍA")&gt;0,"AL DÍA",IF(COUNTIF($G56:$AP56,"PAGA")&gt;0,"PAGA","SIN ESTADO"))))</f>
        <v/>
      </c>
      <c r="G56" s="236">
        <f t="array" ref="G56">IF(COLUMNS($G56:G56)&gt;$E56,"",IFERROR(INDEX('PROYECCIÓN'!57:57,15+6*(COLUMNS($G56:G56)-1)),""))</f>
        <v/>
      </c>
      <c r="H56" s="236">
        <f t="array" ref="H56">IF(COLUMNS($G56:H56)&gt;$E56,"",IFERROR(INDEX('PROYECCIÓN'!57:57,15+6*(COLUMNS($G56:H56)-1)),""))</f>
        <v/>
      </c>
      <c r="I56" s="236">
        <f t="array" ref="I56">IF(COLUMNS($G56:I56)&gt;$E56,"",IFERROR(INDEX('PROYECCIÓN'!57:57,15+6*(COLUMNS($G56:I56)-1)),""))</f>
        <v/>
      </c>
      <c r="J56" s="236">
        <f t="array" ref="J56">IF(COLUMNS($G56:J56)&gt;$E56,"",IFERROR(INDEX('PROYECCIÓN'!57:57,15+6*(COLUMNS($G56:J56)-1)),""))</f>
        <v/>
      </c>
      <c r="K56" s="236">
        <f t="array" ref="K56">IF(COLUMNS($G56:K56)&gt;$E56,"",IFERROR(INDEX('PROYECCIÓN'!57:57,15+6*(COLUMNS($G56:K56)-1)),""))</f>
        <v/>
      </c>
      <c r="L56" s="236">
        <f t="array" ref="L56">IF(COLUMNS($G56:L56)&gt;$E56,"",IFERROR(INDEX('PROYECCIÓN'!57:57,15+6*(COLUMNS($G56:L56)-1)),""))</f>
        <v/>
      </c>
      <c r="M56" s="236">
        <f t="array" ref="M56">IF(COLUMNS($G56:M56)&gt;$E56,"",IFERROR(INDEX('PROYECCIÓN'!57:57,15+6*(COLUMNS($G56:M56)-1)),""))</f>
        <v/>
      </c>
      <c r="N56" s="236">
        <f t="array" ref="N56">IF(COLUMNS($G56:N56)&gt;$E56,"",IFERROR(INDEX('PROYECCIÓN'!57:57,15+6*(COLUMNS($G56:N56)-1)),""))</f>
        <v/>
      </c>
      <c r="O56" s="236">
        <f t="array" ref="O56">IF(COLUMNS($G56:O56)&gt;$E56,"",IFERROR(INDEX('PROYECCIÓN'!57:57,15+6*(COLUMNS($G56:O56)-1)),""))</f>
        <v/>
      </c>
      <c r="P56" s="236">
        <f t="array" ref="P56">IF(COLUMNS($G56:P56)&gt;$E56,"",IFERROR(INDEX('PROYECCIÓN'!57:57,15+6*(COLUMNS($G56:P56)-1)),""))</f>
        <v/>
      </c>
      <c r="Q56" s="236">
        <f t="array" ref="Q56">IF(COLUMNS($G56:Q56)&gt;$E56,"",IFERROR(INDEX('PROYECCIÓN'!57:57,15+6*(COLUMNS($G56:Q56)-1)),""))</f>
        <v/>
      </c>
      <c r="R56" s="236">
        <f t="array" ref="R56">IF(COLUMNS($G56:R56)&gt;$E56,"",IFERROR(INDEX('PROYECCIÓN'!57:57,15+6*(COLUMNS($G56:R56)-1)),""))</f>
        <v/>
      </c>
      <c r="S56" s="236">
        <f t="array" ref="S56">IF(COLUMNS($G56:S56)&gt;$E56,"",IFERROR(INDEX('PROYECCIÓN'!57:57,15+6*(COLUMNS($G56:S56)-1)),""))</f>
        <v/>
      </c>
      <c r="T56" s="236">
        <f t="array" ref="T56">IF(COLUMNS($G56:T56)&gt;$E56,"",IFERROR(INDEX('PROYECCIÓN'!57:57,15+6*(COLUMNS($G56:T56)-1)),""))</f>
        <v/>
      </c>
      <c r="U56" s="236">
        <f t="array" ref="U56">IF(COLUMNS($G56:U56)&gt;$E56,"",IFERROR(INDEX('PROYECCIÓN'!57:57,15+6*(COLUMNS($G56:U56)-1)),""))</f>
        <v/>
      </c>
      <c r="V56" s="236">
        <f t="array" ref="V56">IF(COLUMNS($G56:V56)&gt;$E56,"",IFERROR(INDEX('PROYECCIÓN'!57:57,15+6*(COLUMNS($G56:V56)-1)),""))</f>
        <v/>
      </c>
      <c r="W56" s="236">
        <f t="array" ref="W56">IF(COLUMNS($G56:W56)&gt;$E56,"",IFERROR(INDEX('PROYECCIÓN'!57:57,15+6*(COLUMNS($G56:W56)-1)),""))</f>
        <v/>
      </c>
      <c r="X56" s="236">
        <f t="array" ref="X56">IF(COLUMNS($G56:X56)&gt;$E56,"",IFERROR(INDEX('PROYECCIÓN'!57:57,15+6*(COLUMNS($G56:X56)-1)),""))</f>
        <v/>
      </c>
      <c r="Y56" s="236">
        <f t="array" ref="Y56">IF(COLUMNS($G56:Y56)&gt;$E56,"",IFERROR(INDEX('PROYECCIÓN'!57:57,15+6*(COLUMNS($G56:Y56)-1)),""))</f>
        <v/>
      </c>
      <c r="Z56" s="236">
        <f t="array" ref="Z56">IF(COLUMNS($G56:Z56)&gt;$E56,"",IFERROR(INDEX('PROYECCIÓN'!57:57,15+6*(COLUMNS($G56:Z56)-1)),""))</f>
        <v/>
      </c>
      <c r="AA56" s="236">
        <f t="array" ref="AA56">IF(COLUMNS($G56:AA56)&gt;$E56,"",IFERROR(INDEX('PROYECCIÓN'!57:57,15+6*(COLUMNS($G56:AA56)-1)),""))</f>
        <v/>
      </c>
      <c r="AB56" s="236">
        <f t="array" ref="AB56">IF(COLUMNS($G56:AB56)&gt;$E56,"",IFERROR(INDEX('PROYECCIÓN'!57:57,15+6*(COLUMNS($G56:AB56)-1)),""))</f>
        <v/>
      </c>
      <c r="AC56" s="236">
        <f t="array" ref="AC56">IF(COLUMNS($G56:AC56)&gt;$E56,"",IFERROR(INDEX('PROYECCIÓN'!57:57,15+6*(COLUMNS($G56:AC56)-1)),""))</f>
        <v/>
      </c>
      <c r="AD56" s="236">
        <f t="array" ref="AD56">IF(COLUMNS($G56:AD56)&gt;$E56,"",IFERROR(INDEX('PROYECCIÓN'!57:57,15+6*(COLUMNS($G56:AD56)-1)),""))</f>
        <v/>
      </c>
      <c r="AE56" s="236">
        <f t="array" ref="AE56">IF(COLUMNS($G56:AE56)&gt;$E56,"",IFERROR(INDEX('PROYECCIÓN'!57:57,15+6*(COLUMNS($G56:AE56)-1)),""))</f>
        <v/>
      </c>
      <c r="AF56" s="236">
        <f t="array" ref="AF56">IF(COLUMNS($G56:AF56)&gt;$E56,"",IFERROR(INDEX('PROYECCIÓN'!57:57,15+6*(COLUMNS($G56:AF56)-1)),""))</f>
        <v/>
      </c>
      <c r="AG56" s="236">
        <f t="array" ref="AG56">IF(COLUMNS($G56:AG56)&gt;$E56,"",IFERROR(INDEX('PROYECCIÓN'!57:57,15+6*(COLUMNS($G56:AG56)-1)),""))</f>
        <v/>
      </c>
      <c r="AH56" s="236">
        <f t="array" ref="AH56">IF(COLUMNS($G56:AH56)&gt;$E56,"",IFERROR(INDEX('PROYECCIÓN'!57:57,15+6*(COLUMNS($G56:AH56)-1)),""))</f>
        <v/>
      </c>
      <c r="AI56" s="236">
        <f t="array" ref="AI56">IF(COLUMNS($G56:AI56)&gt;$E56,"",IFERROR(INDEX('PROYECCIÓN'!57:57,15+6*(COLUMNS($G56:AI56)-1)),""))</f>
        <v/>
      </c>
      <c r="AJ56" s="236">
        <f t="array" ref="AJ56">IF(COLUMNS($G56:AJ56)&gt;$E56,"",IFERROR(INDEX('PROYECCIÓN'!57:57,15+6*(COLUMNS($G56:AJ56)-1)),""))</f>
        <v/>
      </c>
      <c r="AK56" s="236">
        <f t="array" ref="AK56">IF(COLUMNS($G56:AK56)&gt;$E56,"",IFERROR(INDEX('PROYECCIÓN'!57:57,15+6*(COLUMNS($G56:AK56)-1)),""))</f>
        <v/>
      </c>
      <c r="AL56" s="236">
        <f t="array" ref="AL56">IF(COLUMNS($G56:AL56)&gt;$E56,"",IFERROR(INDEX('PROYECCIÓN'!57:57,15+6*(COLUMNS($G56:AL56)-1)),""))</f>
        <v/>
      </c>
      <c r="AM56" s="236">
        <f t="array" ref="AM56">IF(COLUMNS($G56:AM56)&gt;$E56,"",IFERROR(INDEX('PROYECCIÓN'!57:57,15+6*(COLUMNS($G56:AM56)-1)),""))</f>
        <v/>
      </c>
      <c r="AN56" s="236">
        <f t="array" ref="AN56">IF(COLUMNS($G56:AN56)&gt;$E56,"",IFERROR(INDEX('PROYECCIÓN'!57:57,15+6*(COLUMNS($G56:AN56)-1)),""))</f>
        <v/>
      </c>
      <c r="AO56" s="236">
        <f t="array" ref="AO56">IF(COLUMNS($G56:AO56)&gt;$E56,"",IFERROR(INDEX('PROYECCIÓN'!57:57,15+6*(COLUMNS($G56:AO56)-1)),""))</f>
        <v/>
      </c>
      <c r="AP56" s="236">
        <f t="array" ref="AP56">IF(COLUMNS($G56:AP56)&gt;$E56,"",IFERROR(INDEX('PROYECCIÓN'!57:57,15+6*(COLUMNS($G56:AP56)-1)),""))</f>
        <v/>
      </c>
      <c r="AQ56" s="236" t="n"/>
      <c r="AR56" s="229" t="n"/>
      <c r="AS56" s="185" t="n"/>
    </row>
    <row r="57" ht="15" customHeight="1" s="506">
      <c r="B57" s="47">
        <f>'CARTERA TOTAL'!B57</f>
        <v/>
      </c>
      <c r="C57" s="229">
        <f>'PROYECCIÓN'!C58</f>
        <v/>
      </c>
      <c r="D57" s="53">
        <f>'PROYECCIÓN'!D58</f>
        <v/>
      </c>
      <c r="E57" s="56">
        <f>'PROYECCIÓN'!H58</f>
        <v/>
      </c>
      <c r="F57" s="56">
        <f>IF(COUNTIF($G57:$AP57,"VENCIDA")&gt;0,"VENCIDA",IF(COUNTIF($G57:$AP57,"POR VENCER")&gt;0,"POR VENCER",IF(COUNTIF($G57:$AP57,"AL DÍA")&gt;0,"AL DÍA",IF(COUNTIF($G57:$AP57,"PAGA")&gt;0,"PAGA","SIN ESTADO"))))</f>
        <v/>
      </c>
      <c r="G57" s="236">
        <f t="array" ref="G57">IF(COLUMNS($G57:G57)&gt;$E57,"",IFERROR(INDEX('PROYECCIÓN'!58:58,15+6*(COLUMNS($G57:G57)-1)),""))</f>
        <v/>
      </c>
      <c r="H57" s="236">
        <f t="array" ref="H57">IF(COLUMNS($G57:H57)&gt;$E57,"",IFERROR(INDEX('PROYECCIÓN'!58:58,15+6*(COLUMNS($G57:H57)-1)),""))</f>
        <v/>
      </c>
      <c r="I57" s="236">
        <f t="array" ref="I57">IF(COLUMNS($G57:I57)&gt;$E57,"",IFERROR(INDEX('PROYECCIÓN'!58:58,15+6*(COLUMNS($G57:I57)-1)),""))</f>
        <v/>
      </c>
      <c r="J57" s="236">
        <f t="array" ref="J57">IF(COLUMNS($G57:J57)&gt;$E57,"",IFERROR(INDEX('PROYECCIÓN'!58:58,15+6*(COLUMNS($G57:J57)-1)),""))</f>
        <v/>
      </c>
      <c r="K57" s="236">
        <f t="array" ref="K57">IF(COLUMNS($G57:K57)&gt;$E57,"",IFERROR(INDEX('PROYECCIÓN'!58:58,15+6*(COLUMNS($G57:K57)-1)),""))</f>
        <v/>
      </c>
      <c r="L57" s="236">
        <f t="array" ref="L57">IF(COLUMNS($G57:L57)&gt;$E57,"",IFERROR(INDEX('PROYECCIÓN'!58:58,15+6*(COLUMNS($G57:L57)-1)),""))</f>
        <v/>
      </c>
      <c r="M57" s="236">
        <f t="array" ref="M57">IF(COLUMNS($G57:M57)&gt;$E57,"",IFERROR(INDEX('PROYECCIÓN'!58:58,15+6*(COLUMNS($G57:M57)-1)),""))</f>
        <v/>
      </c>
      <c r="N57" s="236">
        <f t="array" ref="N57">IF(COLUMNS($G57:N57)&gt;$E57,"",IFERROR(INDEX('PROYECCIÓN'!58:58,15+6*(COLUMNS($G57:N57)-1)),""))</f>
        <v/>
      </c>
      <c r="O57" s="236">
        <f t="array" ref="O57">IF(COLUMNS($G57:O57)&gt;$E57,"",IFERROR(INDEX('PROYECCIÓN'!58:58,15+6*(COLUMNS($G57:O57)-1)),""))</f>
        <v/>
      </c>
      <c r="P57" s="236">
        <f t="array" ref="P57">IF(COLUMNS($G57:P57)&gt;$E57,"",IFERROR(INDEX('PROYECCIÓN'!58:58,15+6*(COLUMNS($G57:P57)-1)),""))</f>
        <v/>
      </c>
      <c r="Q57" s="236">
        <f t="array" ref="Q57">IF(COLUMNS($G57:Q57)&gt;$E57,"",IFERROR(INDEX('PROYECCIÓN'!58:58,15+6*(COLUMNS($G57:Q57)-1)),""))</f>
        <v/>
      </c>
      <c r="R57" s="236">
        <f t="array" ref="R57">IF(COLUMNS($G57:R57)&gt;$E57,"",IFERROR(INDEX('PROYECCIÓN'!58:58,15+6*(COLUMNS($G57:R57)-1)),""))</f>
        <v/>
      </c>
      <c r="S57" s="236">
        <f t="array" ref="S57">IF(COLUMNS($G57:S57)&gt;$E57,"",IFERROR(INDEX('PROYECCIÓN'!58:58,15+6*(COLUMNS($G57:S57)-1)),""))</f>
        <v/>
      </c>
      <c r="T57" s="236">
        <f t="array" ref="T57">IF(COLUMNS($G57:T57)&gt;$E57,"",IFERROR(INDEX('PROYECCIÓN'!58:58,15+6*(COLUMNS($G57:T57)-1)),""))</f>
        <v/>
      </c>
      <c r="U57" s="236">
        <f t="array" ref="U57">IF(COLUMNS($G57:U57)&gt;$E57,"",IFERROR(INDEX('PROYECCIÓN'!58:58,15+6*(COLUMNS($G57:U57)-1)),""))</f>
        <v/>
      </c>
      <c r="V57" s="236">
        <f t="array" ref="V57">IF(COLUMNS($G57:V57)&gt;$E57,"",IFERROR(INDEX('PROYECCIÓN'!58:58,15+6*(COLUMNS($G57:V57)-1)),""))</f>
        <v/>
      </c>
      <c r="W57" s="236">
        <f t="array" ref="W57">IF(COLUMNS($G57:W57)&gt;$E57,"",IFERROR(INDEX('PROYECCIÓN'!58:58,15+6*(COLUMNS($G57:W57)-1)),""))</f>
        <v/>
      </c>
      <c r="X57" s="236">
        <f t="array" ref="X57">IF(COLUMNS($G57:X57)&gt;$E57,"",IFERROR(INDEX('PROYECCIÓN'!58:58,15+6*(COLUMNS($G57:X57)-1)),""))</f>
        <v/>
      </c>
      <c r="Y57" s="236">
        <f t="array" ref="Y57">IF(COLUMNS($G57:Y57)&gt;$E57,"",IFERROR(INDEX('PROYECCIÓN'!58:58,15+6*(COLUMNS($G57:Y57)-1)),""))</f>
        <v/>
      </c>
      <c r="Z57" s="236">
        <f t="array" ref="Z57">IF(COLUMNS($G57:Z57)&gt;$E57,"",IFERROR(INDEX('PROYECCIÓN'!58:58,15+6*(COLUMNS($G57:Z57)-1)),""))</f>
        <v/>
      </c>
      <c r="AA57" s="236">
        <f t="array" ref="AA57">IF(COLUMNS($G57:AA57)&gt;$E57,"",IFERROR(INDEX('PROYECCIÓN'!58:58,15+6*(COLUMNS($G57:AA57)-1)),""))</f>
        <v/>
      </c>
      <c r="AB57" s="236">
        <f t="array" ref="AB57">IF(COLUMNS($G57:AB57)&gt;$E57,"",IFERROR(INDEX('PROYECCIÓN'!58:58,15+6*(COLUMNS($G57:AB57)-1)),""))</f>
        <v/>
      </c>
      <c r="AC57" s="236">
        <f t="array" ref="AC57">IF(COLUMNS($G57:AC57)&gt;$E57,"",IFERROR(INDEX('PROYECCIÓN'!58:58,15+6*(COLUMNS($G57:AC57)-1)),""))</f>
        <v/>
      </c>
      <c r="AD57" s="236">
        <f t="array" ref="AD57">IF(COLUMNS($G57:AD57)&gt;$E57,"",IFERROR(INDEX('PROYECCIÓN'!58:58,15+6*(COLUMNS($G57:AD57)-1)),""))</f>
        <v/>
      </c>
      <c r="AE57" s="236">
        <f t="array" ref="AE57">IF(COLUMNS($G57:AE57)&gt;$E57,"",IFERROR(INDEX('PROYECCIÓN'!58:58,15+6*(COLUMNS($G57:AE57)-1)),""))</f>
        <v/>
      </c>
      <c r="AF57" s="236">
        <f t="array" ref="AF57">IF(COLUMNS($G57:AF57)&gt;$E57,"",IFERROR(INDEX('PROYECCIÓN'!58:58,15+6*(COLUMNS($G57:AF57)-1)),""))</f>
        <v/>
      </c>
      <c r="AG57" s="236">
        <f t="array" ref="AG57">IF(COLUMNS($G57:AG57)&gt;$E57,"",IFERROR(INDEX('PROYECCIÓN'!58:58,15+6*(COLUMNS($G57:AG57)-1)),""))</f>
        <v/>
      </c>
      <c r="AH57" s="236">
        <f t="array" ref="AH57">IF(COLUMNS($G57:AH57)&gt;$E57,"",IFERROR(INDEX('PROYECCIÓN'!58:58,15+6*(COLUMNS($G57:AH57)-1)),""))</f>
        <v/>
      </c>
      <c r="AI57" s="236">
        <f t="array" ref="AI57">IF(COLUMNS($G57:AI57)&gt;$E57,"",IFERROR(INDEX('PROYECCIÓN'!58:58,15+6*(COLUMNS($G57:AI57)-1)),""))</f>
        <v/>
      </c>
      <c r="AJ57" s="236">
        <f t="array" ref="AJ57">IF(COLUMNS($G57:AJ57)&gt;$E57,"",IFERROR(INDEX('PROYECCIÓN'!58:58,15+6*(COLUMNS($G57:AJ57)-1)),""))</f>
        <v/>
      </c>
      <c r="AK57" s="236">
        <f t="array" ref="AK57">IF(COLUMNS($G57:AK57)&gt;$E57,"",IFERROR(INDEX('PROYECCIÓN'!58:58,15+6*(COLUMNS($G57:AK57)-1)),""))</f>
        <v/>
      </c>
      <c r="AL57" s="236">
        <f t="array" ref="AL57">IF(COLUMNS($G57:AL57)&gt;$E57,"",IFERROR(INDEX('PROYECCIÓN'!58:58,15+6*(COLUMNS($G57:AL57)-1)),""))</f>
        <v/>
      </c>
      <c r="AM57" s="236">
        <f t="array" ref="AM57">IF(COLUMNS($G57:AM57)&gt;$E57,"",IFERROR(INDEX('PROYECCIÓN'!58:58,15+6*(COLUMNS($G57:AM57)-1)),""))</f>
        <v/>
      </c>
      <c r="AN57" s="236">
        <f t="array" ref="AN57">IF(COLUMNS($G57:AN57)&gt;$E57,"",IFERROR(INDEX('PROYECCIÓN'!58:58,15+6*(COLUMNS($G57:AN57)-1)),""))</f>
        <v/>
      </c>
      <c r="AO57" s="236">
        <f t="array" ref="AO57">IF(COLUMNS($G57:AO57)&gt;$E57,"",IFERROR(INDEX('PROYECCIÓN'!58:58,15+6*(COLUMNS($G57:AO57)-1)),""))</f>
        <v/>
      </c>
      <c r="AP57" s="236">
        <f t="array" ref="AP57">IF(COLUMNS($G57:AP57)&gt;$E57,"",IFERROR(INDEX('PROYECCIÓN'!58:58,15+6*(COLUMNS($G57:AP57)-1)),""))</f>
        <v/>
      </c>
      <c r="AQ57" s="236" t="n"/>
      <c r="AR57" s="229" t="n"/>
      <c r="AS57" s="185" t="n"/>
    </row>
    <row r="58" ht="15" customHeight="1" s="506">
      <c r="B58" s="47">
        <f>'CARTERA TOTAL'!B58</f>
        <v/>
      </c>
      <c r="C58" s="229">
        <f>'PROYECCIÓN'!C59</f>
        <v/>
      </c>
      <c r="D58" s="53">
        <f>'PROYECCIÓN'!D59</f>
        <v/>
      </c>
      <c r="E58" s="56">
        <f>'PROYECCIÓN'!H59</f>
        <v/>
      </c>
      <c r="F58" s="56">
        <f>IF(COUNTIF($G58:$AP58,"VENCIDA")&gt;0,"VENCIDA",IF(COUNTIF($G58:$AP58,"POR VENCER")&gt;0,"POR VENCER",IF(COUNTIF($G58:$AP58,"AL DÍA")&gt;0,"AL DÍA",IF(COUNTIF($G58:$AP58,"PAGA")&gt;0,"PAGA","SIN ESTADO"))))</f>
        <v/>
      </c>
      <c r="G58" s="236">
        <f t="array" ref="G58">IF(COLUMNS($G58:G58)&gt;$E58,"",IFERROR(INDEX('PROYECCIÓN'!59:59,15+6*(COLUMNS($G58:G58)-1)),""))</f>
        <v/>
      </c>
      <c r="H58" s="236">
        <f t="array" ref="H58">IF(COLUMNS($G58:H58)&gt;$E58,"",IFERROR(INDEX('PROYECCIÓN'!59:59,15+6*(COLUMNS($G58:H58)-1)),""))</f>
        <v/>
      </c>
      <c r="I58" s="236">
        <f t="array" ref="I58">IF(COLUMNS($G58:I58)&gt;$E58,"",IFERROR(INDEX('PROYECCIÓN'!59:59,15+6*(COLUMNS($G58:I58)-1)),""))</f>
        <v/>
      </c>
      <c r="J58" s="236">
        <f t="array" ref="J58">IF(COLUMNS($G58:J58)&gt;$E58,"",IFERROR(INDEX('PROYECCIÓN'!59:59,15+6*(COLUMNS($G58:J58)-1)),""))</f>
        <v/>
      </c>
      <c r="K58" s="236">
        <f t="array" ref="K58">IF(COLUMNS($G58:K58)&gt;$E58,"",IFERROR(INDEX('PROYECCIÓN'!59:59,15+6*(COLUMNS($G58:K58)-1)),""))</f>
        <v/>
      </c>
      <c r="L58" s="236">
        <f t="array" ref="L58">IF(COLUMNS($G58:L58)&gt;$E58,"",IFERROR(INDEX('PROYECCIÓN'!59:59,15+6*(COLUMNS($G58:L58)-1)),""))</f>
        <v/>
      </c>
      <c r="M58" s="236">
        <f t="array" ref="M58">IF(COLUMNS($G58:M58)&gt;$E58,"",IFERROR(INDEX('PROYECCIÓN'!59:59,15+6*(COLUMNS($G58:M58)-1)),""))</f>
        <v/>
      </c>
      <c r="N58" s="236">
        <f t="array" ref="N58">IF(COLUMNS($G58:N58)&gt;$E58,"",IFERROR(INDEX('PROYECCIÓN'!59:59,15+6*(COLUMNS($G58:N58)-1)),""))</f>
        <v/>
      </c>
      <c r="O58" s="236">
        <f t="array" ref="O58">IF(COLUMNS($G58:O58)&gt;$E58,"",IFERROR(INDEX('PROYECCIÓN'!59:59,15+6*(COLUMNS($G58:O58)-1)),""))</f>
        <v/>
      </c>
      <c r="P58" s="236">
        <f t="array" ref="P58">IF(COLUMNS($G58:P58)&gt;$E58,"",IFERROR(INDEX('PROYECCIÓN'!59:59,15+6*(COLUMNS($G58:P58)-1)),""))</f>
        <v/>
      </c>
      <c r="Q58" s="236">
        <f t="array" ref="Q58">IF(COLUMNS($G58:Q58)&gt;$E58,"",IFERROR(INDEX('PROYECCIÓN'!59:59,15+6*(COLUMNS($G58:Q58)-1)),""))</f>
        <v/>
      </c>
      <c r="R58" s="236">
        <f t="array" ref="R58">IF(COLUMNS($G58:R58)&gt;$E58,"",IFERROR(INDEX('PROYECCIÓN'!59:59,15+6*(COLUMNS($G58:R58)-1)),""))</f>
        <v/>
      </c>
      <c r="S58" s="236">
        <f t="array" ref="S58">IF(COLUMNS($G58:S58)&gt;$E58,"",IFERROR(INDEX('PROYECCIÓN'!59:59,15+6*(COLUMNS($G58:S58)-1)),""))</f>
        <v/>
      </c>
      <c r="T58" s="236">
        <f t="array" ref="T58">IF(COLUMNS($G58:T58)&gt;$E58,"",IFERROR(INDEX('PROYECCIÓN'!59:59,15+6*(COLUMNS($G58:T58)-1)),""))</f>
        <v/>
      </c>
      <c r="U58" s="236">
        <f t="array" ref="U58">IF(COLUMNS($G58:U58)&gt;$E58,"",IFERROR(INDEX('PROYECCIÓN'!59:59,15+6*(COLUMNS($G58:U58)-1)),""))</f>
        <v/>
      </c>
      <c r="V58" s="236">
        <f t="array" ref="V58">IF(COLUMNS($G58:V58)&gt;$E58,"",IFERROR(INDEX('PROYECCIÓN'!59:59,15+6*(COLUMNS($G58:V58)-1)),""))</f>
        <v/>
      </c>
      <c r="W58" s="236">
        <f t="array" ref="W58">IF(COLUMNS($G58:W58)&gt;$E58,"",IFERROR(INDEX('PROYECCIÓN'!59:59,15+6*(COLUMNS($G58:W58)-1)),""))</f>
        <v/>
      </c>
      <c r="X58" s="236">
        <f t="array" ref="X58">IF(COLUMNS($G58:X58)&gt;$E58,"",IFERROR(INDEX('PROYECCIÓN'!59:59,15+6*(COLUMNS($G58:X58)-1)),""))</f>
        <v/>
      </c>
      <c r="Y58" s="236">
        <f t="array" ref="Y58">IF(COLUMNS($G58:Y58)&gt;$E58,"",IFERROR(INDEX('PROYECCIÓN'!59:59,15+6*(COLUMNS($G58:Y58)-1)),""))</f>
        <v/>
      </c>
      <c r="Z58" s="236">
        <f t="array" ref="Z58">IF(COLUMNS($G58:Z58)&gt;$E58,"",IFERROR(INDEX('PROYECCIÓN'!59:59,15+6*(COLUMNS($G58:Z58)-1)),""))</f>
        <v/>
      </c>
      <c r="AA58" s="236">
        <f t="array" ref="AA58">IF(COLUMNS($G58:AA58)&gt;$E58,"",IFERROR(INDEX('PROYECCIÓN'!59:59,15+6*(COLUMNS($G58:AA58)-1)),""))</f>
        <v/>
      </c>
      <c r="AB58" s="236">
        <f t="array" ref="AB58">IF(COLUMNS($G58:AB58)&gt;$E58,"",IFERROR(INDEX('PROYECCIÓN'!59:59,15+6*(COLUMNS($G58:AB58)-1)),""))</f>
        <v/>
      </c>
      <c r="AC58" s="236">
        <f t="array" ref="AC58">IF(COLUMNS($G58:AC58)&gt;$E58,"",IFERROR(INDEX('PROYECCIÓN'!59:59,15+6*(COLUMNS($G58:AC58)-1)),""))</f>
        <v/>
      </c>
      <c r="AD58" s="236">
        <f t="array" ref="AD58">IF(COLUMNS($G58:AD58)&gt;$E58,"",IFERROR(INDEX('PROYECCIÓN'!59:59,15+6*(COLUMNS($G58:AD58)-1)),""))</f>
        <v/>
      </c>
      <c r="AE58" s="236">
        <f t="array" ref="AE58">IF(COLUMNS($G58:AE58)&gt;$E58,"",IFERROR(INDEX('PROYECCIÓN'!59:59,15+6*(COLUMNS($G58:AE58)-1)),""))</f>
        <v/>
      </c>
      <c r="AF58" s="236">
        <f t="array" ref="AF58">IF(COLUMNS($G58:AF58)&gt;$E58,"",IFERROR(INDEX('PROYECCIÓN'!59:59,15+6*(COLUMNS($G58:AF58)-1)),""))</f>
        <v/>
      </c>
      <c r="AG58" s="236">
        <f t="array" ref="AG58">IF(COLUMNS($G58:AG58)&gt;$E58,"",IFERROR(INDEX('PROYECCIÓN'!59:59,15+6*(COLUMNS($G58:AG58)-1)),""))</f>
        <v/>
      </c>
      <c r="AH58" s="236">
        <f t="array" ref="AH58">IF(COLUMNS($G58:AH58)&gt;$E58,"",IFERROR(INDEX('PROYECCIÓN'!59:59,15+6*(COLUMNS($G58:AH58)-1)),""))</f>
        <v/>
      </c>
      <c r="AI58" s="236">
        <f t="array" ref="AI58">IF(COLUMNS($G58:AI58)&gt;$E58,"",IFERROR(INDEX('PROYECCIÓN'!59:59,15+6*(COLUMNS($G58:AI58)-1)),""))</f>
        <v/>
      </c>
      <c r="AJ58" s="236">
        <f t="array" ref="AJ58">IF(COLUMNS($G58:AJ58)&gt;$E58,"",IFERROR(INDEX('PROYECCIÓN'!59:59,15+6*(COLUMNS($G58:AJ58)-1)),""))</f>
        <v/>
      </c>
      <c r="AK58" s="236">
        <f t="array" ref="AK58">IF(COLUMNS($G58:AK58)&gt;$E58,"",IFERROR(INDEX('PROYECCIÓN'!59:59,15+6*(COLUMNS($G58:AK58)-1)),""))</f>
        <v/>
      </c>
      <c r="AL58" s="236">
        <f t="array" ref="AL58">IF(COLUMNS($G58:AL58)&gt;$E58,"",IFERROR(INDEX('PROYECCIÓN'!59:59,15+6*(COLUMNS($G58:AL58)-1)),""))</f>
        <v/>
      </c>
      <c r="AM58" s="236">
        <f t="array" ref="AM58">IF(COLUMNS($G58:AM58)&gt;$E58,"",IFERROR(INDEX('PROYECCIÓN'!59:59,15+6*(COLUMNS($G58:AM58)-1)),""))</f>
        <v/>
      </c>
      <c r="AN58" s="236">
        <f t="array" ref="AN58">IF(COLUMNS($G58:AN58)&gt;$E58,"",IFERROR(INDEX('PROYECCIÓN'!59:59,15+6*(COLUMNS($G58:AN58)-1)),""))</f>
        <v/>
      </c>
      <c r="AO58" s="236">
        <f t="array" ref="AO58">IF(COLUMNS($G58:AO58)&gt;$E58,"",IFERROR(INDEX('PROYECCIÓN'!59:59,15+6*(COLUMNS($G58:AO58)-1)),""))</f>
        <v/>
      </c>
      <c r="AP58" s="236">
        <f t="array" ref="AP58">IF(COLUMNS($G58:AP58)&gt;$E58,"",IFERROR(INDEX('PROYECCIÓN'!59:59,15+6*(COLUMNS($G58:AP58)-1)),""))</f>
        <v/>
      </c>
      <c r="AQ58" s="236" t="n"/>
      <c r="AR58" s="229" t="n"/>
      <c r="AS58" s="185" t="n"/>
    </row>
    <row r="59" ht="15" customHeight="1" s="506">
      <c r="B59" s="47">
        <f>'CARTERA TOTAL'!B59</f>
        <v/>
      </c>
      <c r="C59" s="229">
        <f>'PROYECCIÓN'!C60</f>
        <v/>
      </c>
      <c r="D59" s="53">
        <f>'PROYECCIÓN'!D60</f>
        <v/>
      </c>
      <c r="E59" s="56">
        <f>'PROYECCIÓN'!H60</f>
        <v/>
      </c>
      <c r="F59" s="56">
        <f>IF(COUNTIF($G59:$AP59,"VENCIDA")&gt;0,"VENCIDA",IF(COUNTIF($G59:$AP59,"POR VENCER")&gt;0,"POR VENCER",IF(COUNTIF($G59:$AP59,"AL DÍA")&gt;0,"AL DÍA",IF(COUNTIF($G59:$AP59,"PAGA")&gt;0,"PAGA","SIN ESTADO"))))</f>
        <v/>
      </c>
      <c r="G59" s="236">
        <f t="array" ref="G59">IF(COLUMNS($G59:G59)&gt;$E59,"",IFERROR(INDEX('PROYECCIÓN'!60:60,15+6*(COLUMNS($G59:G59)-1)),""))</f>
        <v/>
      </c>
      <c r="H59" s="236">
        <f t="array" ref="H59">IF(COLUMNS($G59:H59)&gt;$E59,"",IFERROR(INDEX('PROYECCIÓN'!60:60,15+6*(COLUMNS($G59:H59)-1)),""))</f>
        <v/>
      </c>
      <c r="I59" s="236">
        <f t="array" ref="I59">IF(COLUMNS($G59:I59)&gt;$E59,"",IFERROR(INDEX('PROYECCIÓN'!60:60,15+6*(COLUMNS($G59:I59)-1)),""))</f>
        <v/>
      </c>
      <c r="J59" s="236">
        <f t="array" ref="J59">IF(COLUMNS($G59:J59)&gt;$E59,"",IFERROR(INDEX('PROYECCIÓN'!60:60,15+6*(COLUMNS($G59:J59)-1)),""))</f>
        <v/>
      </c>
      <c r="K59" s="236">
        <f t="array" ref="K59">IF(COLUMNS($G59:K59)&gt;$E59,"",IFERROR(INDEX('PROYECCIÓN'!60:60,15+6*(COLUMNS($G59:K59)-1)),""))</f>
        <v/>
      </c>
      <c r="L59" s="236">
        <f t="array" ref="L59">IF(COLUMNS($G59:L59)&gt;$E59,"",IFERROR(INDEX('PROYECCIÓN'!60:60,15+6*(COLUMNS($G59:L59)-1)),""))</f>
        <v/>
      </c>
      <c r="M59" s="236">
        <f t="array" ref="M59">IF(COLUMNS($G59:M59)&gt;$E59,"",IFERROR(INDEX('PROYECCIÓN'!60:60,15+6*(COLUMNS($G59:M59)-1)),""))</f>
        <v/>
      </c>
      <c r="N59" s="236">
        <f t="array" ref="N59">IF(COLUMNS($G59:N59)&gt;$E59,"",IFERROR(INDEX('PROYECCIÓN'!60:60,15+6*(COLUMNS($G59:N59)-1)),""))</f>
        <v/>
      </c>
      <c r="O59" s="236">
        <f t="array" ref="O59">IF(COLUMNS($G59:O59)&gt;$E59,"",IFERROR(INDEX('PROYECCIÓN'!60:60,15+6*(COLUMNS($G59:O59)-1)),""))</f>
        <v/>
      </c>
      <c r="P59" s="236">
        <f t="array" ref="P59">IF(COLUMNS($G59:P59)&gt;$E59,"",IFERROR(INDEX('PROYECCIÓN'!60:60,15+6*(COLUMNS($G59:P59)-1)),""))</f>
        <v/>
      </c>
      <c r="Q59" s="236">
        <f t="array" ref="Q59">IF(COLUMNS($G59:Q59)&gt;$E59,"",IFERROR(INDEX('PROYECCIÓN'!60:60,15+6*(COLUMNS($G59:Q59)-1)),""))</f>
        <v/>
      </c>
      <c r="R59" s="236">
        <f t="array" ref="R59">IF(COLUMNS($G59:R59)&gt;$E59,"",IFERROR(INDEX('PROYECCIÓN'!60:60,15+6*(COLUMNS($G59:R59)-1)),""))</f>
        <v/>
      </c>
      <c r="S59" s="236">
        <f t="array" ref="S59">IF(COLUMNS($G59:S59)&gt;$E59,"",IFERROR(INDEX('PROYECCIÓN'!60:60,15+6*(COLUMNS($G59:S59)-1)),""))</f>
        <v/>
      </c>
      <c r="T59" s="236">
        <f t="array" ref="T59">IF(COLUMNS($G59:T59)&gt;$E59,"",IFERROR(INDEX('PROYECCIÓN'!60:60,15+6*(COLUMNS($G59:T59)-1)),""))</f>
        <v/>
      </c>
      <c r="U59" s="236">
        <f t="array" ref="U59">IF(COLUMNS($G59:U59)&gt;$E59,"",IFERROR(INDEX('PROYECCIÓN'!60:60,15+6*(COLUMNS($G59:U59)-1)),""))</f>
        <v/>
      </c>
      <c r="V59" s="236">
        <f t="array" ref="V59">IF(COLUMNS($G59:V59)&gt;$E59,"",IFERROR(INDEX('PROYECCIÓN'!60:60,15+6*(COLUMNS($G59:V59)-1)),""))</f>
        <v/>
      </c>
      <c r="W59" s="236">
        <f t="array" ref="W59">IF(COLUMNS($G59:W59)&gt;$E59,"",IFERROR(INDEX('PROYECCIÓN'!60:60,15+6*(COLUMNS($G59:W59)-1)),""))</f>
        <v/>
      </c>
      <c r="X59" s="236">
        <f t="array" ref="X59">IF(COLUMNS($G59:X59)&gt;$E59,"",IFERROR(INDEX('PROYECCIÓN'!60:60,15+6*(COLUMNS($G59:X59)-1)),""))</f>
        <v/>
      </c>
      <c r="Y59" s="236">
        <f t="array" ref="Y59">IF(COLUMNS($G59:Y59)&gt;$E59,"",IFERROR(INDEX('PROYECCIÓN'!60:60,15+6*(COLUMNS($G59:Y59)-1)),""))</f>
        <v/>
      </c>
      <c r="Z59" s="236">
        <f t="array" ref="Z59">IF(COLUMNS($G59:Z59)&gt;$E59,"",IFERROR(INDEX('PROYECCIÓN'!60:60,15+6*(COLUMNS($G59:Z59)-1)),""))</f>
        <v/>
      </c>
      <c r="AA59" s="236">
        <f t="array" ref="AA59">IF(COLUMNS($G59:AA59)&gt;$E59,"",IFERROR(INDEX('PROYECCIÓN'!60:60,15+6*(COLUMNS($G59:AA59)-1)),""))</f>
        <v/>
      </c>
      <c r="AB59" s="236">
        <f t="array" ref="AB59">IF(COLUMNS($G59:AB59)&gt;$E59,"",IFERROR(INDEX('PROYECCIÓN'!60:60,15+6*(COLUMNS($G59:AB59)-1)),""))</f>
        <v/>
      </c>
      <c r="AC59" s="236">
        <f t="array" ref="AC59">IF(COLUMNS($G59:AC59)&gt;$E59,"",IFERROR(INDEX('PROYECCIÓN'!60:60,15+6*(COLUMNS($G59:AC59)-1)),""))</f>
        <v/>
      </c>
      <c r="AD59" s="236">
        <f t="array" ref="AD59">IF(COLUMNS($G59:AD59)&gt;$E59,"",IFERROR(INDEX('PROYECCIÓN'!60:60,15+6*(COLUMNS($G59:AD59)-1)),""))</f>
        <v/>
      </c>
      <c r="AE59" s="236">
        <f t="array" ref="AE59">IF(COLUMNS($G59:AE59)&gt;$E59,"",IFERROR(INDEX('PROYECCIÓN'!60:60,15+6*(COLUMNS($G59:AE59)-1)),""))</f>
        <v/>
      </c>
      <c r="AF59" s="236">
        <f t="array" ref="AF59">IF(COLUMNS($G59:AF59)&gt;$E59,"",IFERROR(INDEX('PROYECCIÓN'!60:60,15+6*(COLUMNS($G59:AF59)-1)),""))</f>
        <v/>
      </c>
      <c r="AG59" s="236">
        <f t="array" ref="AG59">IF(COLUMNS($G59:AG59)&gt;$E59,"",IFERROR(INDEX('PROYECCIÓN'!60:60,15+6*(COLUMNS($G59:AG59)-1)),""))</f>
        <v/>
      </c>
      <c r="AH59" s="236">
        <f t="array" ref="AH59">IF(COLUMNS($G59:AH59)&gt;$E59,"",IFERROR(INDEX('PROYECCIÓN'!60:60,15+6*(COLUMNS($G59:AH59)-1)),""))</f>
        <v/>
      </c>
      <c r="AI59" s="236">
        <f t="array" ref="AI59">IF(COLUMNS($G59:AI59)&gt;$E59,"",IFERROR(INDEX('PROYECCIÓN'!60:60,15+6*(COLUMNS($G59:AI59)-1)),""))</f>
        <v/>
      </c>
      <c r="AJ59" s="236">
        <f t="array" ref="AJ59">IF(COLUMNS($G59:AJ59)&gt;$E59,"",IFERROR(INDEX('PROYECCIÓN'!60:60,15+6*(COLUMNS($G59:AJ59)-1)),""))</f>
        <v/>
      </c>
      <c r="AK59" s="236">
        <f t="array" ref="AK59">IF(COLUMNS($G59:AK59)&gt;$E59,"",IFERROR(INDEX('PROYECCIÓN'!60:60,15+6*(COLUMNS($G59:AK59)-1)),""))</f>
        <v/>
      </c>
      <c r="AL59" s="236">
        <f t="array" ref="AL59">IF(COLUMNS($G59:AL59)&gt;$E59,"",IFERROR(INDEX('PROYECCIÓN'!60:60,15+6*(COLUMNS($G59:AL59)-1)),""))</f>
        <v/>
      </c>
      <c r="AM59" s="236">
        <f t="array" ref="AM59">IF(COLUMNS($G59:AM59)&gt;$E59,"",IFERROR(INDEX('PROYECCIÓN'!60:60,15+6*(COLUMNS($G59:AM59)-1)),""))</f>
        <v/>
      </c>
      <c r="AN59" s="236">
        <f t="array" ref="AN59">IF(COLUMNS($G59:AN59)&gt;$E59,"",IFERROR(INDEX('PROYECCIÓN'!60:60,15+6*(COLUMNS($G59:AN59)-1)),""))</f>
        <v/>
      </c>
      <c r="AO59" s="236">
        <f t="array" ref="AO59">IF(COLUMNS($G59:AO59)&gt;$E59,"",IFERROR(INDEX('PROYECCIÓN'!60:60,15+6*(COLUMNS($G59:AO59)-1)),""))</f>
        <v/>
      </c>
      <c r="AP59" s="236">
        <f t="array" ref="AP59">IF(COLUMNS($G59:AP59)&gt;$E59,"",IFERROR(INDEX('PROYECCIÓN'!60:60,15+6*(COLUMNS($G59:AP59)-1)),""))</f>
        <v/>
      </c>
      <c r="AQ59" s="236" t="inlineStr">
        <is>
          <t>MENSAJE POR WHATSAPP</t>
        </is>
      </c>
      <c r="AR59" s="229" t="n"/>
      <c r="AS59" s="185" t="n"/>
    </row>
    <row r="60" ht="15" customHeight="1" s="506">
      <c r="B60" s="47">
        <f>'CARTERA TOTAL'!B60</f>
        <v/>
      </c>
      <c r="C60" s="229">
        <f>'PROYECCIÓN'!C61</f>
        <v/>
      </c>
      <c r="D60" s="53">
        <f>'PROYECCIÓN'!D61</f>
        <v/>
      </c>
      <c r="E60" s="56">
        <f>'PROYECCIÓN'!H61</f>
        <v/>
      </c>
      <c r="F60" s="56">
        <f>IF(COUNTIF($G60:$AP60,"VENCIDA")&gt;0,"VENCIDA",IF(COUNTIF($G60:$AP60,"POR VENCER")&gt;0,"POR VENCER",IF(COUNTIF($G60:$AP60,"AL DÍA")&gt;0,"AL DÍA",IF(COUNTIF($G60:$AP60,"PAGA")&gt;0,"PAGA","SIN ESTADO"))))</f>
        <v/>
      </c>
      <c r="G60" s="236">
        <f t="array" ref="G60">IF(COLUMNS($G60:G60)&gt;$E60,"",IFERROR(INDEX('PROYECCIÓN'!61:61,15+6*(COLUMNS($G60:G60)-1)),""))</f>
        <v/>
      </c>
      <c r="H60" s="236">
        <f t="array" ref="H60">IF(COLUMNS($G60:H60)&gt;$E60,"",IFERROR(INDEX('PROYECCIÓN'!61:61,15+6*(COLUMNS($G60:H60)-1)),""))</f>
        <v/>
      </c>
      <c r="I60" s="236">
        <f t="array" ref="I60">IF(COLUMNS($G60:I60)&gt;$E60,"",IFERROR(INDEX('PROYECCIÓN'!61:61,15+6*(COLUMNS($G60:I60)-1)),""))</f>
        <v/>
      </c>
      <c r="J60" s="236">
        <f t="array" ref="J60">IF(COLUMNS($G60:J60)&gt;$E60,"",IFERROR(INDEX('PROYECCIÓN'!61:61,15+6*(COLUMNS($G60:J60)-1)),""))</f>
        <v/>
      </c>
      <c r="K60" s="236">
        <f t="array" ref="K60">IF(COLUMNS($G60:K60)&gt;$E60,"",IFERROR(INDEX('PROYECCIÓN'!61:61,15+6*(COLUMNS($G60:K60)-1)),""))</f>
        <v/>
      </c>
      <c r="L60" s="236">
        <f t="array" ref="L60">IF(COLUMNS($G60:L60)&gt;$E60,"",IFERROR(INDEX('PROYECCIÓN'!61:61,15+6*(COLUMNS($G60:L60)-1)),""))</f>
        <v/>
      </c>
      <c r="M60" s="236">
        <f t="array" ref="M60">IF(COLUMNS($G60:M60)&gt;$E60,"",IFERROR(INDEX('PROYECCIÓN'!61:61,15+6*(COLUMNS($G60:M60)-1)),""))</f>
        <v/>
      </c>
      <c r="N60" s="236">
        <f t="array" ref="N60">IF(COLUMNS($G60:N60)&gt;$E60,"",IFERROR(INDEX('PROYECCIÓN'!61:61,15+6*(COLUMNS($G60:N60)-1)),""))</f>
        <v/>
      </c>
      <c r="O60" s="236">
        <f t="array" ref="O60">IF(COLUMNS($G60:O60)&gt;$E60,"",IFERROR(INDEX('PROYECCIÓN'!61:61,15+6*(COLUMNS($G60:O60)-1)),""))</f>
        <v/>
      </c>
      <c r="P60" s="236">
        <f t="array" ref="P60">IF(COLUMNS($G60:P60)&gt;$E60,"",IFERROR(INDEX('PROYECCIÓN'!61:61,15+6*(COLUMNS($G60:P60)-1)),""))</f>
        <v/>
      </c>
      <c r="Q60" s="236">
        <f t="array" ref="Q60">IF(COLUMNS($G60:Q60)&gt;$E60,"",IFERROR(INDEX('PROYECCIÓN'!61:61,15+6*(COLUMNS($G60:Q60)-1)),""))</f>
        <v/>
      </c>
      <c r="R60" s="236">
        <f t="array" ref="R60">IF(COLUMNS($G60:R60)&gt;$E60,"",IFERROR(INDEX('PROYECCIÓN'!61:61,15+6*(COLUMNS($G60:R60)-1)),""))</f>
        <v/>
      </c>
      <c r="S60" s="236">
        <f t="array" ref="S60">IF(COLUMNS($G60:S60)&gt;$E60,"",IFERROR(INDEX('PROYECCIÓN'!61:61,15+6*(COLUMNS($G60:S60)-1)),""))</f>
        <v/>
      </c>
      <c r="T60" s="236">
        <f t="array" ref="T60">IF(COLUMNS($G60:T60)&gt;$E60,"",IFERROR(INDEX('PROYECCIÓN'!61:61,15+6*(COLUMNS($G60:T60)-1)),""))</f>
        <v/>
      </c>
      <c r="U60" s="236">
        <f t="array" ref="U60">IF(COLUMNS($G60:U60)&gt;$E60,"",IFERROR(INDEX('PROYECCIÓN'!61:61,15+6*(COLUMNS($G60:U60)-1)),""))</f>
        <v/>
      </c>
      <c r="V60" s="236">
        <f t="array" ref="V60">IF(COLUMNS($G60:V60)&gt;$E60,"",IFERROR(INDEX('PROYECCIÓN'!61:61,15+6*(COLUMNS($G60:V60)-1)),""))</f>
        <v/>
      </c>
      <c r="W60" s="236">
        <f t="array" ref="W60">IF(COLUMNS($G60:W60)&gt;$E60,"",IFERROR(INDEX('PROYECCIÓN'!61:61,15+6*(COLUMNS($G60:W60)-1)),""))</f>
        <v/>
      </c>
      <c r="X60" s="236">
        <f t="array" ref="X60">IF(COLUMNS($G60:X60)&gt;$E60,"",IFERROR(INDEX('PROYECCIÓN'!61:61,15+6*(COLUMNS($G60:X60)-1)),""))</f>
        <v/>
      </c>
      <c r="Y60" s="236">
        <f t="array" ref="Y60">IF(COLUMNS($G60:Y60)&gt;$E60,"",IFERROR(INDEX('PROYECCIÓN'!61:61,15+6*(COLUMNS($G60:Y60)-1)),""))</f>
        <v/>
      </c>
      <c r="Z60" s="236">
        <f t="array" ref="Z60">IF(COLUMNS($G60:Z60)&gt;$E60,"",IFERROR(INDEX('PROYECCIÓN'!61:61,15+6*(COLUMNS($G60:Z60)-1)),""))</f>
        <v/>
      </c>
      <c r="AA60" s="236">
        <f t="array" ref="AA60">IF(COLUMNS($G60:AA60)&gt;$E60,"",IFERROR(INDEX('PROYECCIÓN'!61:61,15+6*(COLUMNS($G60:AA60)-1)),""))</f>
        <v/>
      </c>
      <c r="AB60" s="236">
        <f t="array" ref="AB60">IF(COLUMNS($G60:AB60)&gt;$E60,"",IFERROR(INDEX('PROYECCIÓN'!61:61,15+6*(COLUMNS($G60:AB60)-1)),""))</f>
        <v/>
      </c>
      <c r="AC60" s="236">
        <f t="array" ref="AC60">IF(COLUMNS($G60:AC60)&gt;$E60,"",IFERROR(INDEX('PROYECCIÓN'!61:61,15+6*(COLUMNS($G60:AC60)-1)),""))</f>
        <v/>
      </c>
      <c r="AD60" s="236">
        <f t="array" ref="AD60">IF(COLUMNS($G60:AD60)&gt;$E60,"",IFERROR(INDEX('PROYECCIÓN'!61:61,15+6*(COLUMNS($G60:AD60)-1)),""))</f>
        <v/>
      </c>
      <c r="AE60" s="236">
        <f t="array" ref="AE60">IF(COLUMNS($G60:AE60)&gt;$E60,"",IFERROR(INDEX('PROYECCIÓN'!61:61,15+6*(COLUMNS($G60:AE60)-1)),""))</f>
        <v/>
      </c>
      <c r="AF60" s="236">
        <f t="array" ref="AF60">IF(COLUMNS($G60:AF60)&gt;$E60,"",IFERROR(INDEX('PROYECCIÓN'!61:61,15+6*(COLUMNS($G60:AF60)-1)),""))</f>
        <v/>
      </c>
      <c r="AG60" s="236">
        <f t="array" ref="AG60">IF(COLUMNS($G60:AG60)&gt;$E60,"",IFERROR(INDEX('PROYECCIÓN'!61:61,15+6*(COLUMNS($G60:AG60)-1)),""))</f>
        <v/>
      </c>
      <c r="AH60" s="236">
        <f t="array" ref="AH60">IF(COLUMNS($G60:AH60)&gt;$E60,"",IFERROR(INDEX('PROYECCIÓN'!61:61,15+6*(COLUMNS($G60:AH60)-1)),""))</f>
        <v/>
      </c>
      <c r="AI60" s="236">
        <f t="array" ref="AI60">IF(COLUMNS($G60:AI60)&gt;$E60,"",IFERROR(INDEX('PROYECCIÓN'!61:61,15+6*(COLUMNS($G60:AI60)-1)),""))</f>
        <v/>
      </c>
      <c r="AJ60" s="236">
        <f t="array" ref="AJ60">IF(COLUMNS($G60:AJ60)&gt;$E60,"",IFERROR(INDEX('PROYECCIÓN'!61:61,15+6*(COLUMNS($G60:AJ60)-1)),""))</f>
        <v/>
      </c>
      <c r="AK60" s="236">
        <f t="array" ref="AK60">IF(COLUMNS($G60:AK60)&gt;$E60,"",IFERROR(INDEX('PROYECCIÓN'!61:61,15+6*(COLUMNS($G60:AK60)-1)),""))</f>
        <v/>
      </c>
      <c r="AL60" s="236">
        <f t="array" ref="AL60">IF(COLUMNS($G60:AL60)&gt;$E60,"",IFERROR(INDEX('PROYECCIÓN'!61:61,15+6*(COLUMNS($G60:AL60)-1)),""))</f>
        <v/>
      </c>
      <c r="AM60" s="236">
        <f t="array" ref="AM60">IF(COLUMNS($G60:AM60)&gt;$E60,"",IFERROR(INDEX('PROYECCIÓN'!61:61,15+6*(COLUMNS($G60:AM60)-1)),""))</f>
        <v/>
      </c>
      <c r="AN60" s="236">
        <f t="array" ref="AN60">IF(COLUMNS($G60:AN60)&gt;$E60,"",IFERROR(INDEX('PROYECCIÓN'!61:61,15+6*(COLUMNS($G60:AN60)-1)),""))</f>
        <v/>
      </c>
      <c r="AO60" s="236">
        <f t="array" ref="AO60">IF(COLUMNS($G60:AO60)&gt;$E60,"",IFERROR(INDEX('PROYECCIÓN'!61:61,15+6*(COLUMNS($G60:AO60)-1)),""))</f>
        <v/>
      </c>
      <c r="AP60" s="236">
        <f t="array" ref="AP60">IF(COLUMNS($G60:AP60)&gt;$E60,"",IFERROR(INDEX('PROYECCIÓN'!61:61,15+6*(COLUMNS($G60:AP60)-1)),""))</f>
        <v/>
      </c>
      <c r="AQ60" s="236" t="n"/>
      <c r="AR60" s="229" t="n"/>
      <c r="AS60" s="185" t="n"/>
    </row>
    <row r="61" ht="15" customHeight="1" s="506">
      <c r="B61" s="47">
        <f>'CARTERA TOTAL'!B61</f>
        <v/>
      </c>
      <c r="C61" s="229">
        <f>'PROYECCIÓN'!C62</f>
        <v/>
      </c>
      <c r="D61" s="53">
        <f>'PROYECCIÓN'!D62</f>
        <v/>
      </c>
      <c r="E61" s="56">
        <f>'PROYECCIÓN'!H62</f>
        <v/>
      </c>
      <c r="F61" s="56">
        <f>IF(COUNTIF($G61:$AP61,"VENCIDA")&gt;0,"VENCIDA",IF(COUNTIF($G61:$AP61,"POR VENCER")&gt;0,"POR VENCER",IF(COUNTIF($G61:$AP61,"AL DÍA")&gt;0,"AL DÍA",IF(COUNTIF($G61:$AP61,"PAGA")&gt;0,"PAGA","SIN ESTADO"))))</f>
        <v/>
      </c>
      <c r="G61" s="236">
        <f t="array" ref="G61">IF(COLUMNS($G61:G61)&gt;$E61,"",IFERROR(INDEX('PROYECCIÓN'!62:62,15+6*(COLUMNS($G61:G61)-1)),""))</f>
        <v/>
      </c>
      <c r="H61" s="236">
        <f t="array" ref="H61">IF(COLUMNS($G61:H61)&gt;$E61,"",IFERROR(INDEX('PROYECCIÓN'!62:62,15+6*(COLUMNS($G61:H61)-1)),""))</f>
        <v/>
      </c>
      <c r="I61" s="236">
        <f t="array" ref="I61">IF(COLUMNS($G61:I61)&gt;$E61,"",IFERROR(INDEX('PROYECCIÓN'!62:62,15+6*(COLUMNS($G61:I61)-1)),""))</f>
        <v/>
      </c>
      <c r="J61" s="236">
        <f t="array" ref="J61">IF(COLUMNS($G61:J61)&gt;$E61,"",IFERROR(INDEX('PROYECCIÓN'!62:62,15+6*(COLUMNS($G61:J61)-1)),""))</f>
        <v/>
      </c>
      <c r="K61" s="236">
        <f t="array" ref="K61">IF(COLUMNS($G61:K61)&gt;$E61,"",IFERROR(INDEX('PROYECCIÓN'!62:62,15+6*(COLUMNS($G61:K61)-1)),""))</f>
        <v/>
      </c>
      <c r="L61" s="236">
        <f t="array" ref="L61">IF(COLUMNS($G61:L61)&gt;$E61,"",IFERROR(INDEX('PROYECCIÓN'!62:62,15+6*(COLUMNS($G61:L61)-1)),""))</f>
        <v/>
      </c>
      <c r="M61" s="236">
        <f t="array" ref="M61">IF(COLUMNS($G61:M61)&gt;$E61,"",IFERROR(INDEX('PROYECCIÓN'!62:62,15+6*(COLUMNS($G61:M61)-1)),""))</f>
        <v/>
      </c>
      <c r="N61" s="236">
        <f t="array" ref="N61">IF(COLUMNS($G61:N61)&gt;$E61,"",IFERROR(INDEX('PROYECCIÓN'!62:62,15+6*(COLUMNS($G61:N61)-1)),""))</f>
        <v/>
      </c>
      <c r="O61" s="236">
        <f t="array" ref="O61">IF(COLUMNS($G61:O61)&gt;$E61,"",IFERROR(INDEX('PROYECCIÓN'!62:62,15+6*(COLUMNS($G61:O61)-1)),""))</f>
        <v/>
      </c>
      <c r="P61" s="236">
        <f t="array" ref="P61">IF(COLUMNS($G61:P61)&gt;$E61,"",IFERROR(INDEX('PROYECCIÓN'!62:62,15+6*(COLUMNS($G61:P61)-1)),""))</f>
        <v/>
      </c>
      <c r="Q61" s="236">
        <f t="array" ref="Q61">IF(COLUMNS($G61:Q61)&gt;$E61,"",IFERROR(INDEX('PROYECCIÓN'!62:62,15+6*(COLUMNS($G61:Q61)-1)),""))</f>
        <v/>
      </c>
      <c r="R61" s="236">
        <f t="array" ref="R61">IF(COLUMNS($G61:R61)&gt;$E61,"",IFERROR(INDEX('PROYECCIÓN'!62:62,15+6*(COLUMNS($G61:R61)-1)),""))</f>
        <v/>
      </c>
      <c r="S61" s="236">
        <f t="array" ref="S61">IF(COLUMNS($G61:S61)&gt;$E61,"",IFERROR(INDEX('PROYECCIÓN'!62:62,15+6*(COLUMNS($G61:S61)-1)),""))</f>
        <v/>
      </c>
      <c r="T61" s="236">
        <f t="array" ref="T61">IF(COLUMNS($G61:T61)&gt;$E61,"",IFERROR(INDEX('PROYECCIÓN'!62:62,15+6*(COLUMNS($G61:T61)-1)),""))</f>
        <v/>
      </c>
      <c r="U61" s="236">
        <f t="array" ref="U61">IF(COLUMNS($G61:U61)&gt;$E61,"",IFERROR(INDEX('PROYECCIÓN'!62:62,15+6*(COLUMNS($G61:U61)-1)),""))</f>
        <v/>
      </c>
      <c r="V61" s="236">
        <f t="array" ref="V61">IF(COLUMNS($G61:V61)&gt;$E61,"",IFERROR(INDEX('PROYECCIÓN'!62:62,15+6*(COLUMNS($G61:V61)-1)),""))</f>
        <v/>
      </c>
      <c r="W61" s="236">
        <f t="array" ref="W61">IF(COLUMNS($G61:W61)&gt;$E61,"",IFERROR(INDEX('PROYECCIÓN'!62:62,15+6*(COLUMNS($G61:W61)-1)),""))</f>
        <v/>
      </c>
      <c r="X61" s="236">
        <f t="array" ref="X61">IF(COLUMNS($G61:X61)&gt;$E61,"",IFERROR(INDEX('PROYECCIÓN'!62:62,15+6*(COLUMNS($G61:X61)-1)),""))</f>
        <v/>
      </c>
      <c r="Y61" s="236">
        <f t="array" ref="Y61">IF(COLUMNS($G61:Y61)&gt;$E61,"",IFERROR(INDEX('PROYECCIÓN'!62:62,15+6*(COLUMNS($G61:Y61)-1)),""))</f>
        <v/>
      </c>
      <c r="Z61" s="236">
        <f t="array" ref="Z61">IF(COLUMNS($G61:Z61)&gt;$E61,"",IFERROR(INDEX('PROYECCIÓN'!62:62,15+6*(COLUMNS($G61:Z61)-1)),""))</f>
        <v/>
      </c>
      <c r="AA61" s="236">
        <f t="array" ref="AA61">IF(COLUMNS($G61:AA61)&gt;$E61,"",IFERROR(INDEX('PROYECCIÓN'!62:62,15+6*(COLUMNS($G61:AA61)-1)),""))</f>
        <v/>
      </c>
      <c r="AB61" s="236">
        <f t="array" ref="AB61">IF(COLUMNS($G61:AB61)&gt;$E61,"",IFERROR(INDEX('PROYECCIÓN'!62:62,15+6*(COLUMNS($G61:AB61)-1)),""))</f>
        <v/>
      </c>
      <c r="AC61" s="236">
        <f t="array" ref="AC61">IF(COLUMNS($G61:AC61)&gt;$E61,"",IFERROR(INDEX('PROYECCIÓN'!62:62,15+6*(COLUMNS($G61:AC61)-1)),""))</f>
        <v/>
      </c>
      <c r="AD61" s="236">
        <f t="array" ref="AD61">IF(COLUMNS($G61:AD61)&gt;$E61,"",IFERROR(INDEX('PROYECCIÓN'!62:62,15+6*(COLUMNS($G61:AD61)-1)),""))</f>
        <v/>
      </c>
      <c r="AE61" s="236">
        <f t="array" ref="AE61">IF(COLUMNS($G61:AE61)&gt;$E61,"",IFERROR(INDEX('PROYECCIÓN'!62:62,15+6*(COLUMNS($G61:AE61)-1)),""))</f>
        <v/>
      </c>
      <c r="AF61" s="236">
        <f t="array" ref="AF61">IF(COLUMNS($G61:AF61)&gt;$E61,"",IFERROR(INDEX('PROYECCIÓN'!62:62,15+6*(COLUMNS($G61:AF61)-1)),""))</f>
        <v/>
      </c>
      <c r="AG61" s="236">
        <f t="array" ref="AG61">IF(COLUMNS($G61:AG61)&gt;$E61,"",IFERROR(INDEX('PROYECCIÓN'!62:62,15+6*(COLUMNS($G61:AG61)-1)),""))</f>
        <v/>
      </c>
      <c r="AH61" s="236">
        <f t="array" ref="AH61">IF(COLUMNS($G61:AH61)&gt;$E61,"",IFERROR(INDEX('PROYECCIÓN'!62:62,15+6*(COLUMNS($G61:AH61)-1)),""))</f>
        <v/>
      </c>
      <c r="AI61" s="236">
        <f t="array" ref="AI61">IF(COLUMNS($G61:AI61)&gt;$E61,"",IFERROR(INDEX('PROYECCIÓN'!62:62,15+6*(COLUMNS($G61:AI61)-1)),""))</f>
        <v/>
      </c>
      <c r="AJ61" s="236">
        <f t="array" ref="AJ61">IF(COLUMNS($G61:AJ61)&gt;$E61,"",IFERROR(INDEX('PROYECCIÓN'!62:62,15+6*(COLUMNS($G61:AJ61)-1)),""))</f>
        <v/>
      </c>
      <c r="AK61" s="236">
        <f t="array" ref="AK61">IF(COLUMNS($G61:AK61)&gt;$E61,"",IFERROR(INDEX('PROYECCIÓN'!62:62,15+6*(COLUMNS($G61:AK61)-1)),""))</f>
        <v/>
      </c>
      <c r="AL61" s="236">
        <f t="array" ref="AL61">IF(COLUMNS($G61:AL61)&gt;$E61,"",IFERROR(INDEX('PROYECCIÓN'!62:62,15+6*(COLUMNS($G61:AL61)-1)),""))</f>
        <v/>
      </c>
      <c r="AM61" s="236">
        <f t="array" ref="AM61">IF(COLUMNS($G61:AM61)&gt;$E61,"",IFERROR(INDEX('PROYECCIÓN'!62:62,15+6*(COLUMNS($G61:AM61)-1)),""))</f>
        <v/>
      </c>
      <c r="AN61" s="236">
        <f t="array" ref="AN61">IF(COLUMNS($G61:AN61)&gt;$E61,"",IFERROR(INDEX('PROYECCIÓN'!62:62,15+6*(COLUMNS($G61:AN61)-1)),""))</f>
        <v/>
      </c>
      <c r="AO61" s="236">
        <f t="array" ref="AO61">IF(COLUMNS($G61:AO61)&gt;$E61,"",IFERROR(INDEX('PROYECCIÓN'!62:62,15+6*(COLUMNS($G61:AO61)-1)),""))</f>
        <v/>
      </c>
      <c r="AP61" s="236">
        <f t="array" ref="AP61">IF(COLUMNS($G61:AP61)&gt;$E61,"",IFERROR(INDEX('PROYECCIÓN'!62:62,15+6*(COLUMNS($G61:AP61)-1)),""))</f>
        <v/>
      </c>
      <c r="AQ61" s="236" t="n"/>
      <c r="AR61" s="229" t="n"/>
      <c r="AS61" s="185" t="n"/>
    </row>
    <row r="62" ht="15" customHeight="1" s="506">
      <c r="B62" s="47">
        <f>'CARTERA TOTAL'!B62</f>
        <v/>
      </c>
      <c r="C62" s="229">
        <f>'PROYECCIÓN'!C63</f>
        <v/>
      </c>
      <c r="D62" s="53">
        <f>'PROYECCIÓN'!D63</f>
        <v/>
      </c>
      <c r="E62" s="56">
        <f>'PROYECCIÓN'!H63</f>
        <v/>
      </c>
      <c r="F62" s="56">
        <f>IF(COUNTIF($G62:$AP62,"VENCIDA")&gt;0,"VENCIDA",IF(COUNTIF($G62:$AP62,"POR VENCER")&gt;0,"POR VENCER",IF(COUNTIF($G62:$AP62,"AL DÍA")&gt;0,"AL DÍA",IF(COUNTIF($G62:$AP62,"PAGA")&gt;0,"PAGA","SIN ESTADO"))))</f>
        <v/>
      </c>
      <c r="G62" s="236">
        <f t="array" ref="G62">IF(COLUMNS($G62:G62)&gt;$E62,"",IFERROR(INDEX('PROYECCIÓN'!63:63,15+6*(COLUMNS($G62:G62)-1)),""))</f>
        <v/>
      </c>
      <c r="H62" s="236">
        <f t="array" ref="H62">IF(COLUMNS($G62:H62)&gt;$E62,"",IFERROR(INDEX('PROYECCIÓN'!63:63,15+6*(COLUMNS($G62:H62)-1)),""))</f>
        <v/>
      </c>
      <c r="I62" s="236">
        <f t="array" ref="I62">IF(COLUMNS($G62:I62)&gt;$E62,"",IFERROR(INDEX('PROYECCIÓN'!63:63,15+6*(COLUMNS($G62:I62)-1)),""))</f>
        <v/>
      </c>
      <c r="J62" s="236">
        <f t="array" ref="J62">IF(COLUMNS($G62:J62)&gt;$E62,"",IFERROR(INDEX('PROYECCIÓN'!63:63,15+6*(COLUMNS($G62:J62)-1)),""))</f>
        <v/>
      </c>
      <c r="K62" s="236">
        <f t="array" ref="K62">IF(COLUMNS($G62:K62)&gt;$E62,"",IFERROR(INDEX('PROYECCIÓN'!63:63,15+6*(COLUMNS($G62:K62)-1)),""))</f>
        <v/>
      </c>
      <c r="L62" s="236">
        <f t="array" ref="L62">IF(COLUMNS($G62:L62)&gt;$E62,"",IFERROR(INDEX('PROYECCIÓN'!63:63,15+6*(COLUMNS($G62:L62)-1)),""))</f>
        <v/>
      </c>
      <c r="M62" s="236">
        <f t="array" ref="M62">IF(COLUMNS($G62:M62)&gt;$E62,"",IFERROR(INDEX('PROYECCIÓN'!63:63,15+6*(COLUMNS($G62:M62)-1)),""))</f>
        <v/>
      </c>
      <c r="N62" s="236">
        <f t="array" ref="N62">IF(COLUMNS($G62:N62)&gt;$E62,"",IFERROR(INDEX('PROYECCIÓN'!63:63,15+6*(COLUMNS($G62:N62)-1)),""))</f>
        <v/>
      </c>
      <c r="O62" s="236">
        <f t="array" ref="O62">IF(COLUMNS($G62:O62)&gt;$E62,"",IFERROR(INDEX('PROYECCIÓN'!63:63,15+6*(COLUMNS($G62:O62)-1)),""))</f>
        <v/>
      </c>
      <c r="P62" s="236">
        <f t="array" ref="P62">IF(COLUMNS($G62:P62)&gt;$E62,"",IFERROR(INDEX('PROYECCIÓN'!63:63,15+6*(COLUMNS($G62:P62)-1)),""))</f>
        <v/>
      </c>
      <c r="Q62" s="236">
        <f t="array" ref="Q62">IF(COLUMNS($G62:Q62)&gt;$E62,"",IFERROR(INDEX('PROYECCIÓN'!63:63,15+6*(COLUMNS($G62:Q62)-1)),""))</f>
        <v/>
      </c>
      <c r="R62" s="236">
        <f t="array" ref="R62">IF(COLUMNS($G62:R62)&gt;$E62,"",IFERROR(INDEX('PROYECCIÓN'!63:63,15+6*(COLUMNS($G62:R62)-1)),""))</f>
        <v/>
      </c>
      <c r="S62" s="236">
        <f t="array" ref="S62">IF(COLUMNS($G62:S62)&gt;$E62,"",IFERROR(INDEX('PROYECCIÓN'!63:63,15+6*(COLUMNS($G62:S62)-1)),""))</f>
        <v/>
      </c>
      <c r="T62" s="236">
        <f t="array" ref="T62">IF(COLUMNS($G62:T62)&gt;$E62,"",IFERROR(INDEX('PROYECCIÓN'!63:63,15+6*(COLUMNS($G62:T62)-1)),""))</f>
        <v/>
      </c>
      <c r="U62" s="236">
        <f t="array" ref="U62">IF(COLUMNS($G62:U62)&gt;$E62,"",IFERROR(INDEX('PROYECCIÓN'!63:63,15+6*(COLUMNS($G62:U62)-1)),""))</f>
        <v/>
      </c>
      <c r="V62" s="236">
        <f t="array" ref="V62">IF(COLUMNS($G62:V62)&gt;$E62,"",IFERROR(INDEX('PROYECCIÓN'!63:63,15+6*(COLUMNS($G62:V62)-1)),""))</f>
        <v/>
      </c>
      <c r="W62" s="236">
        <f t="array" ref="W62">IF(COLUMNS($G62:W62)&gt;$E62,"",IFERROR(INDEX('PROYECCIÓN'!63:63,15+6*(COLUMNS($G62:W62)-1)),""))</f>
        <v/>
      </c>
      <c r="X62" s="236">
        <f t="array" ref="X62">IF(COLUMNS($G62:X62)&gt;$E62,"",IFERROR(INDEX('PROYECCIÓN'!63:63,15+6*(COLUMNS($G62:X62)-1)),""))</f>
        <v/>
      </c>
      <c r="Y62" s="236">
        <f t="array" ref="Y62">IF(COLUMNS($G62:Y62)&gt;$E62,"",IFERROR(INDEX('PROYECCIÓN'!63:63,15+6*(COLUMNS($G62:Y62)-1)),""))</f>
        <v/>
      </c>
      <c r="Z62" s="236">
        <f t="array" ref="Z62">IF(COLUMNS($G62:Z62)&gt;$E62,"",IFERROR(INDEX('PROYECCIÓN'!63:63,15+6*(COLUMNS($G62:Z62)-1)),""))</f>
        <v/>
      </c>
      <c r="AA62" s="236">
        <f t="array" ref="AA62">IF(COLUMNS($G62:AA62)&gt;$E62,"",IFERROR(INDEX('PROYECCIÓN'!63:63,15+6*(COLUMNS($G62:AA62)-1)),""))</f>
        <v/>
      </c>
      <c r="AB62" s="236">
        <f t="array" ref="AB62">IF(COLUMNS($G62:AB62)&gt;$E62,"",IFERROR(INDEX('PROYECCIÓN'!63:63,15+6*(COLUMNS($G62:AB62)-1)),""))</f>
        <v/>
      </c>
      <c r="AC62" s="236">
        <f t="array" ref="AC62">IF(COLUMNS($G62:AC62)&gt;$E62,"",IFERROR(INDEX('PROYECCIÓN'!63:63,15+6*(COLUMNS($G62:AC62)-1)),""))</f>
        <v/>
      </c>
      <c r="AD62" s="236">
        <f t="array" ref="AD62">IF(COLUMNS($G62:AD62)&gt;$E62,"",IFERROR(INDEX('PROYECCIÓN'!63:63,15+6*(COLUMNS($G62:AD62)-1)),""))</f>
        <v/>
      </c>
      <c r="AE62" s="236">
        <f t="array" ref="AE62">IF(COLUMNS($G62:AE62)&gt;$E62,"",IFERROR(INDEX('PROYECCIÓN'!63:63,15+6*(COLUMNS($G62:AE62)-1)),""))</f>
        <v/>
      </c>
      <c r="AF62" s="236">
        <f t="array" ref="AF62">IF(COLUMNS($G62:AF62)&gt;$E62,"",IFERROR(INDEX('PROYECCIÓN'!63:63,15+6*(COLUMNS($G62:AF62)-1)),""))</f>
        <v/>
      </c>
      <c r="AG62" s="236">
        <f t="array" ref="AG62">IF(COLUMNS($G62:AG62)&gt;$E62,"",IFERROR(INDEX('PROYECCIÓN'!63:63,15+6*(COLUMNS($G62:AG62)-1)),""))</f>
        <v/>
      </c>
      <c r="AH62" s="236">
        <f t="array" ref="AH62">IF(COLUMNS($G62:AH62)&gt;$E62,"",IFERROR(INDEX('PROYECCIÓN'!63:63,15+6*(COLUMNS($G62:AH62)-1)),""))</f>
        <v/>
      </c>
      <c r="AI62" s="236">
        <f t="array" ref="AI62">IF(COLUMNS($G62:AI62)&gt;$E62,"",IFERROR(INDEX('PROYECCIÓN'!63:63,15+6*(COLUMNS($G62:AI62)-1)),""))</f>
        <v/>
      </c>
      <c r="AJ62" s="236">
        <f t="array" ref="AJ62">IF(COLUMNS($G62:AJ62)&gt;$E62,"",IFERROR(INDEX('PROYECCIÓN'!63:63,15+6*(COLUMNS($G62:AJ62)-1)),""))</f>
        <v/>
      </c>
      <c r="AK62" s="236">
        <f t="array" ref="AK62">IF(COLUMNS($G62:AK62)&gt;$E62,"",IFERROR(INDEX('PROYECCIÓN'!63:63,15+6*(COLUMNS($G62:AK62)-1)),""))</f>
        <v/>
      </c>
      <c r="AL62" s="236">
        <f t="array" ref="AL62">IF(COLUMNS($G62:AL62)&gt;$E62,"",IFERROR(INDEX('PROYECCIÓN'!63:63,15+6*(COLUMNS($G62:AL62)-1)),""))</f>
        <v/>
      </c>
      <c r="AM62" s="236">
        <f t="array" ref="AM62">IF(COLUMNS($G62:AM62)&gt;$E62,"",IFERROR(INDEX('PROYECCIÓN'!63:63,15+6*(COLUMNS($G62:AM62)-1)),""))</f>
        <v/>
      </c>
      <c r="AN62" s="236">
        <f t="array" ref="AN62">IF(COLUMNS($G62:AN62)&gt;$E62,"",IFERROR(INDEX('PROYECCIÓN'!63:63,15+6*(COLUMNS($G62:AN62)-1)),""))</f>
        <v/>
      </c>
      <c r="AO62" s="236">
        <f t="array" ref="AO62">IF(COLUMNS($G62:AO62)&gt;$E62,"",IFERROR(INDEX('PROYECCIÓN'!63:63,15+6*(COLUMNS($G62:AO62)-1)),""))</f>
        <v/>
      </c>
      <c r="AP62" s="236">
        <f t="array" ref="AP62">IF(COLUMNS($G62:AP62)&gt;$E62,"",IFERROR(INDEX('PROYECCIÓN'!63:63,15+6*(COLUMNS($G62:AP62)-1)),""))</f>
        <v/>
      </c>
      <c r="AQ62" s="236" t="n"/>
      <c r="AR62" s="229" t="n"/>
      <c r="AS62" s="185" t="n"/>
    </row>
    <row r="63" ht="15" customHeight="1" s="506">
      <c r="B63" s="47">
        <f>'CARTERA TOTAL'!B63</f>
        <v/>
      </c>
      <c r="C63" s="229">
        <f>'PROYECCIÓN'!C64</f>
        <v/>
      </c>
      <c r="D63" s="53">
        <f>'PROYECCIÓN'!D64</f>
        <v/>
      </c>
      <c r="E63" s="56">
        <f>'PROYECCIÓN'!H64</f>
        <v/>
      </c>
      <c r="F63" s="56">
        <f>IF(COUNTIF($G63:$AP63,"VENCIDA")&gt;0,"VENCIDA",IF(COUNTIF($G63:$AP63,"POR VENCER")&gt;0,"POR VENCER",IF(COUNTIF($G63:$AP63,"AL DÍA")&gt;0,"AL DÍA",IF(COUNTIF($G63:$AP63,"PAGA")&gt;0,"PAGA","SIN ESTADO"))))</f>
        <v/>
      </c>
      <c r="G63" s="236">
        <f t="array" ref="G63">IF(COLUMNS($G63:G63)&gt;$E63,"",IFERROR(INDEX('PROYECCIÓN'!64:64,15+6*(COLUMNS($G63:G63)-1)),""))</f>
        <v/>
      </c>
      <c r="H63" s="236">
        <f t="array" ref="H63">IF(COLUMNS($G63:H63)&gt;$E63,"",IFERROR(INDEX('PROYECCIÓN'!64:64,15+6*(COLUMNS($G63:H63)-1)),""))</f>
        <v/>
      </c>
      <c r="I63" s="236">
        <f t="array" ref="I63">IF(COLUMNS($G63:I63)&gt;$E63,"",IFERROR(INDEX('PROYECCIÓN'!64:64,15+6*(COLUMNS($G63:I63)-1)),""))</f>
        <v/>
      </c>
      <c r="J63" s="236">
        <f t="array" ref="J63">IF(COLUMNS($G63:J63)&gt;$E63,"",IFERROR(INDEX('PROYECCIÓN'!64:64,15+6*(COLUMNS($G63:J63)-1)),""))</f>
        <v/>
      </c>
      <c r="K63" s="236">
        <f t="array" ref="K63">IF(COLUMNS($G63:K63)&gt;$E63,"",IFERROR(INDEX('PROYECCIÓN'!64:64,15+6*(COLUMNS($G63:K63)-1)),""))</f>
        <v/>
      </c>
      <c r="L63" s="236">
        <f t="array" ref="L63">IF(COLUMNS($G63:L63)&gt;$E63,"",IFERROR(INDEX('PROYECCIÓN'!64:64,15+6*(COLUMNS($G63:L63)-1)),""))</f>
        <v/>
      </c>
      <c r="M63" s="236">
        <f t="array" ref="M63">IF(COLUMNS($G63:M63)&gt;$E63,"",IFERROR(INDEX('PROYECCIÓN'!64:64,15+6*(COLUMNS($G63:M63)-1)),""))</f>
        <v/>
      </c>
      <c r="N63" s="236">
        <f t="array" ref="N63">IF(COLUMNS($G63:N63)&gt;$E63,"",IFERROR(INDEX('PROYECCIÓN'!64:64,15+6*(COLUMNS($G63:N63)-1)),""))</f>
        <v/>
      </c>
      <c r="O63" s="236">
        <f t="array" ref="O63">IF(COLUMNS($G63:O63)&gt;$E63,"",IFERROR(INDEX('PROYECCIÓN'!64:64,15+6*(COLUMNS($G63:O63)-1)),""))</f>
        <v/>
      </c>
      <c r="P63" s="236">
        <f t="array" ref="P63">IF(COLUMNS($G63:P63)&gt;$E63,"",IFERROR(INDEX('PROYECCIÓN'!64:64,15+6*(COLUMNS($G63:P63)-1)),""))</f>
        <v/>
      </c>
      <c r="Q63" s="236">
        <f t="array" ref="Q63">IF(COLUMNS($G63:Q63)&gt;$E63,"",IFERROR(INDEX('PROYECCIÓN'!64:64,15+6*(COLUMNS($G63:Q63)-1)),""))</f>
        <v/>
      </c>
      <c r="R63" s="236">
        <f t="array" ref="R63">IF(COLUMNS($G63:R63)&gt;$E63,"",IFERROR(INDEX('PROYECCIÓN'!64:64,15+6*(COLUMNS($G63:R63)-1)),""))</f>
        <v/>
      </c>
      <c r="S63" s="236">
        <f t="array" ref="S63">IF(COLUMNS($G63:S63)&gt;$E63,"",IFERROR(INDEX('PROYECCIÓN'!64:64,15+6*(COLUMNS($G63:S63)-1)),""))</f>
        <v/>
      </c>
      <c r="T63" s="236">
        <f t="array" ref="T63">IF(COLUMNS($G63:T63)&gt;$E63,"",IFERROR(INDEX('PROYECCIÓN'!64:64,15+6*(COLUMNS($G63:T63)-1)),""))</f>
        <v/>
      </c>
      <c r="U63" s="236">
        <f t="array" ref="U63">IF(COLUMNS($G63:U63)&gt;$E63,"",IFERROR(INDEX('PROYECCIÓN'!64:64,15+6*(COLUMNS($G63:U63)-1)),""))</f>
        <v/>
      </c>
      <c r="V63" s="236">
        <f t="array" ref="V63">IF(COLUMNS($G63:V63)&gt;$E63,"",IFERROR(INDEX('PROYECCIÓN'!64:64,15+6*(COLUMNS($G63:V63)-1)),""))</f>
        <v/>
      </c>
      <c r="W63" s="236">
        <f t="array" ref="W63">IF(COLUMNS($G63:W63)&gt;$E63,"",IFERROR(INDEX('PROYECCIÓN'!64:64,15+6*(COLUMNS($G63:W63)-1)),""))</f>
        <v/>
      </c>
      <c r="X63" s="236">
        <f t="array" ref="X63">IF(COLUMNS($G63:X63)&gt;$E63,"",IFERROR(INDEX('PROYECCIÓN'!64:64,15+6*(COLUMNS($G63:X63)-1)),""))</f>
        <v/>
      </c>
      <c r="Y63" s="236">
        <f t="array" ref="Y63">IF(COLUMNS($G63:Y63)&gt;$E63,"",IFERROR(INDEX('PROYECCIÓN'!64:64,15+6*(COLUMNS($G63:Y63)-1)),""))</f>
        <v/>
      </c>
      <c r="Z63" s="236">
        <f t="array" ref="Z63">IF(COLUMNS($G63:Z63)&gt;$E63,"",IFERROR(INDEX('PROYECCIÓN'!64:64,15+6*(COLUMNS($G63:Z63)-1)),""))</f>
        <v/>
      </c>
      <c r="AA63" s="236">
        <f t="array" ref="AA63">IF(COLUMNS($G63:AA63)&gt;$E63,"",IFERROR(INDEX('PROYECCIÓN'!64:64,15+6*(COLUMNS($G63:AA63)-1)),""))</f>
        <v/>
      </c>
      <c r="AB63" s="236">
        <f t="array" ref="AB63">IF(COLUMNS($G63:AB63)&gt;$E63,"",IFERROR(INDEX('PROYECCIÓN'!64:64,15+6*(COLUMNS($G63:AB63)-1)),""))</f>
        <v/>
      </c>
      <c r="AC63" s="236">
        <f t="array" ref="AC63">IF(COLUMNS($G63:AC63)&gt;$E63,"",IFERROR(INDEX('PROYECCIÓN'!64:64,15+6*(COLUMNS($G63:AC63)-1)),""))</f>
        <v/>
      </c>
      <c r="AD63" s="236">
        <f t="array" ref="AD63">IF(COLUMNS($G63:AD63)&gt;$E63,"",IFERROR(INDEX('PROYECCIÓN'!64:64,15+6*(COLUMNS($G63:AD63)-1)),""))</f>
        <v/>
      </c>
      <c r="AE63" s="236">
        <f t="array" ref="AE63">IF(COLUMNS($G63:AE63)&gt;$E63,"",IFERROR(INDEX('PROYECCIÓN'!64:64,15+6*(COLUMNS($G63:AE63)-1)),""))</f>
        <v/>
      </c>
      <c r="AF63" s="236">
        <f t="array" ref="AF63">IF(COLUMNS($G63:AF63)&gt;$E63,"",IFERROR(INDEX('PROYECCIÓN'!64:64,15+6*(COLUMNS($G63:AF63)-1)),""))</f>
        <v/>
      </c>
      <c r="AG63" s="236">
        <f t="array" ref="AG63">IF(COLUMNS($G63:AG63)&gt;$E63,"",IFERROR(INDEX('PROYECCIÓN'!64:64,15+6*(COLUMNS($G63:AG63)-1)),""))</f>
        <v/>
      </c>
      <c r="AH63" s="236">
        <f t="array" ref="AH63">IF(COLUMNS($G63:AH63)&gt;$E63,"",IFERROR(INDEX('PROYECCIÓN'!64:64,15+6*(COLUMNS($G63:AH63)-1)),""))</f>
        <v/>
      </c>
      <c r="AI63" s="236">
        <f t="array" ref="AI63">IF(COLUMNS($G63:AI63)&gt;$E63,"",IFERROR(INDEX('PROYECCIÓN'!64:64,15+6*(COLUMNS($G63:AI63)-1)),""))</f>
        <v/>
      </c>
      <c r="AJ63" s="236">
        <f t="array" ref="AJ63">IF(COLUMNS($G63:AJ63)&gt;$E63,"",IFERROR(INDEX('PROYECCIÓN'!64:64,15+6*(COLUMNS($G63:AJ63)-1)),""))</f>
        <v/>
      </c>
      <c r="AK63" s="236">
        <f t="array" ref="AK63">IF(COLUMNS($G63:AK63)&gt;$E63,"",IFERROR(INDEX('PROYECCIÓN'!64:64,15+6*(COLUMNS($G63:AK63)-1)),""))</f>
        <v/>
      </c>
      <c r="AL63" s="236">
        <f t="array" ref="AL63">IF(COLUMNS($G63:AL63)&gt;$E63,"",IFERROR(INDEX('PROYECCIÓN'!64:64,15+6*(COLUMNS($G63:AL63)-1)),""))</f>
        <v/>
      </c>
      <c r="AM63" s="236">
        <f t="array" ref="AM63">IF(COLUMNS($G63:AM63)&gt;$E63,"",IFERROR(INDEX('PROYECCIÓN'!64:64,15+6*(COLUMNS($G63:AM63)-1)),""))</f>
        <v/>
      </c>
      <c r="AN63" s="236">
        <f t="array" ref="AN63">IF(COLUMNS($G63:AN63)&gt;$E63,"",IFERROR(INDEX('PROYECCIÓN'!64:64,15+6*(COLUMNS($G63:AN63)-1)),""))</f>
        <v/>
      </c>
      <c r="AO63" s="236">
        <f t="array" ref="AO63">IF(COLUMNS($G63:AO63)&gt;$E63,"",IFERROR(INDEX('PROYECCIÓN'!64:64,15+6*(COLUMNS($G63:AO63)-1)),""))</f>
        <v/>
      </c>
      <c r="AP63" s="236">
        <f t="array" ref="AP63">IF(COLUMNS($G63:AP63)&gt;$E63,"",IFERROR(INDEX('PROYECCIÓN'!64:64,15+6*(COLUMNS($G63:AP63)-1)),""))</f>
        <v/>
      </c>
      <c r="AQ63" s="236" t="n"/>
      <c r="AR63" s="229" t="n"/>
      <c r="AS63" s="185" t="n"/>
    </row>
    <row r="64" ht="15" customHeight="1" s="506">
      <c r="B64" s="47">
        <f>'CARTERA TOTAL'!B64</f>
        <v/>
      </c>
      <c r="C64" s="229">
        <f>'PROYECCIÓN'!C65</f>
        <v/>
      </c>
      <c r="D64" s="53">
        <f>'PROYECCIÓN'!D65</f>
        <v/>
      </c>
      <c r="E64" s="56">
        <f>'PROYECCIÓN'!H65</f>
        <v/>
      </c>
      <c r="F64" s="56">
        <f>IF(COUNTIF($G64:$AP64,"VENCIDA")&gt;0,"VENCIDA",IF(COUNTIF($G64:$AP64,"POR VENCER")&gt;0,"POR VENCER",IF(COUNTIF($G64:$AP64,"AL DÍA")&gt;0,"AL DÍA",IF(COUNTIF($G64:$AP64,"PAGA")&gt;0,"PAGA","SIN ESTADO"))))</f>
        <v/>
      </c>
      <c r="G64" s="236">
        <f t="array" ref="G64">IF(COLUMNS($G64:G64)&gt;$E64,"",IFERROR(INDEX('PROYECCIÓN'!65:65,15+6*(COLUMNS($G64:G64)-1)),""))</f>
        <v/>
      </c>
      <c r="H64" s="236">
        <f t="array" ref="H64">IF(COLUMNS($G64:H64)&gt;$E64,"",IFERROR(INDEX('PROYECCIÓN'!65:65,15+6*(COLUMNS($G64:H64)-1)),""))</f>
        <v/>
      </c>
      <c r="I64" s="236">
        <f t="array" ref="I64">IF(COLUMNS($G64:I64)&gt;$E64,"",IFERROR(INDEX('PROYECCIÓN'!65:65,15+6*(COLUMNS($G64:I64)-1)),""))</f>
        <v/>
      </c>
      <c r="J64" s="236">
        <f t="array" ref="J64">IF(COLUMNS($G64:J64)&gt;$E64,"",IFERROR(INDEX('PROYECCIÓN'!65:65,15+6*(COLUMNS($G64:J64)-1)),""))</f>
        <v/>
      </c>
      <c r="K64" s="236">
        <f t="array" ref="K64">IF(COLUMNS($G64:K64)&gt;$E64,"",IFERROR(INDEX('PROYECCIÓN'!65:65,15+6*(COLUMNS($G64:K64)-1)),""))</f>
        <v/>
      </c>
      <c r="L64" s="236">
        <f t="array" ref="L64">IF(COLUMNS($G64:L64)&gt;$E64,"",IFERROR(INDEX('PROYECCIÓN'!65:65,15+6*(COLUMNS($G64:L64)-1)),""))</f>
        <v/>
      </c>
      <c r="M64" s="236">
        <f t="array" ref="M64">IF(COLUMNS($G64:M64)&gt;$E64,"",IFERROR(INDEX('PROYECCIÓN'!65:65,15+6*(COLUMNS($G64:M64)-1)),""))</f>
        <v/>
      </c>
      <c r="N64" s="236">
        <f t="array" ref="N64">IF(COLUMNS($G64:N64)&gt;$E64,"",IFERROR(INDEX('PROYECCIÓN'!65:65,15+6*(COLUMNS($G64:N64)-1)),""))</f>
        <v/>
      </c>
      <c r="O64" s="236">
        <f t="array" ref="O64">IF(COLUMNS($G64:O64)&gt;$E64,"",IFERROR(INDEX('PROYECCIÓN'!65:65,15+6*(COLUMNS($G64:O64)-1)),""))</f>
        <v/>
      </c>
      <c r="P64" s="236">
        <f t="array" ref="P64">IF(COLUMNS($G64:P64)&gt;$E64,"",IFERROR(INDEX('PROYECCIÓN'!65:65,15+6*(COLUMNS($G64:P64)-1)),""))</f>
        <v/>
      </c>
      <c r="Q64" s="236">
        <f t="array" ref="Q64">IF(COLUMNS($G64:Q64)&gt;$E64,"",IFERROR(INDEX('PROYECCIÓN'!65:65,15+6*(COLUMNS($G64:Q64)-1)),""))</f>
        <v/>
      </c>
      <c r="R64" s="236">
        <f t="array" ref="R64">IF(COLUMNS($G64:R64)&gt;$E64,"",IFERROR(INDEX('PROYECCIÓN'!65:65,15+6*(COLUMNS($G64:R64)-1)),""))</f>
        <v/>
      </c>
      <c r="S64" s="236">
        <f t="array" ref="S64">IF(COLUMNS($G64:S64)&gt;$E64,"",IFERROR(INDEX('PROYECCIÓN'!65:65,15+6*(COLUMNS($G64:S64)-1)),""))</f>
        <v/>
      </c>
      <c r="T64" s="236">
        <f t="array" ref="T64">IF(COLUMNS($G64:T64)&gt;$E64,"",IFERROR(INDEX('PROYECCIÓN'!65:65,15+6*(COLUMNS($G64:T64)-1)),""))</f>
        <v/>
      </c>
      <c r="U64" s="236">
        <f t="array" ref="U64">IF(COLUMNS($G64:U64)&gt;$E64,"",IFERROR(INDEX('PROYECCIÓN'!65:65,15+6*(COLUMNS($G64:U64)-1)),""))</f>
        <v/>
      </c>
      <c r="V64" s="236">
        <f t="array" ref="V64">IF(COLUMNS($G64:V64)&gt;$E64,"",IFERROR(INDEX('PROYECCIÓN'!65:65,15+6*(COLUMNS($G64:V64)-1)),""))</f>
        <v/>
      </c>
      <c r="W64" s="236">
        <f t="array" ref="W64">IF(COLUMNS($G64:W64)&gt;$E64,"",IFERROR(INDEX('PROYECCIÓN'!65:65,15+6*(COLUMNS($G64:W64)-1)),""))</f>
        <v/>
      </c>
      <c r="X64" s="236">
        <f t="array" ref="X64">IF(COLUMNS($G64:X64)&gt;$E64,"",IFERROR(INDEX('PROYECCIÓN'!65:65,15+6*(COLUMNS($G64:X64)-1)),""))</f>
        <v/>
      </c>
      <c r="Y64" s="236">
        <f t="array" ref="Y64">IF(COLUMNS($G64:Y64)&gt;$E64,"",IFERROR(INDEX('PROYECCIÓN'!65:65,15+6*(COLUMNS($G64:Y64)-1)),""))</f>
        <v/>
      </c>
      <c r="Z64" s="236">
        <f t="array" ref="Z64">IF(COLUMNS($G64:Z64)&gt;$E64,"",IFERROR(INDEX('PROYECCIÓN'!65:65,15+6*(COLUMNS($G64:Z64)-1)),""))</f>
        <v/>
      </c>
      <c r="AA64" s="236">
        <f t="array" ref="AA64">IF(COLUMNS($G64:AA64)&gt;$E64,"",IFERROR(INDEX('PROYECCIÓN'!65:65,15+6*(COLUMNS($G64:AA64)-1)),""))</f>
        <v/>
      </c>
      <c r="AB64" s="236">
        <f t="array" ref="AB64">IF(COLUMNS($G64:AB64)&gt;$E64,"",IFERROR(INDEX('PROYECCIÓN'!65:65,15+6*(COLUMNS($G64:AB64)-1)),""))</f>
        <v/>
      </c>
      <c r="AC64" s="236">
        <f t="array" ref="AC64">IF(COLUMNS($G64:AC64)&gt;$E64,"",IFERROR(INDEX('PROYECCIÓN'!65:65,15+6*(COLUMNS($G64:AC64)-1)),""))</f>
        <v/>
      </c>
      <c r="AD64" s="236">
        <f t="array" ref="AD64">IF(COLUMNS($G64:AD64)&gt;$E64,"",IFERROR(INDEX('PROYECCIÓN'!65:65,15+6*(COLUMNS($G64:AD64)-1)),""))</f>
        <v/>
      </c>
      <c r="AE64" s="236">
        <f t="array" ref="AE64">IF(COLUMNS($G64:AE64)&gt;$E64,"",IFERROR(INDEX('PROYECCIÓN'!65:65,15+6*(COLUMNS($G64:AE64)-1)),""))</f>
        <v/>
      </c>
      <c r="AF64" s="236">
        <f t="array" ref="AF64">IF(COLUMNS($G64:AF64)&gt;$E64,"",IFERROR(INDEX('PROYECCIÓN'!65:65,15+6*(COLUMNS($G64:AF64)-1)),""))</f>
        <v/>
      </c>
      <c r="AG64" s="236">
        <f t="array" ref="AG64">IF(COLUMNS($G64:AG64)&gt;$E64,"",IFERROR(INDEX('PROYECCIÓN'!65:65,15+6*(COLUMNS($G64:AG64)-1)),""))</f>
        <v/>
      </c>
      <c r="AH64" s="236">
        <f t="array" ref="AH64">IF(COLUMNS($G64:AH64)&gt;$E64,"",IFERROR(INDEX('PROYECCIÓN'!65:65,15+6*(COLUMNS($G64:AH64)-1)),""))</f>
        <v/>
      </c>
      <c r="AI64" s="236">
        <f t="array" ref="AI64">IF(COLUMNS($G64:AI64)&gt;$E64,"",IFERROR(INDEX('PROYECCIÓN'!65:65,15+6*(COLUMNS($G64:AI64)-1)),""))</f>
        <v/>
      </c>
      <c r="AJ64" s="236">
        <f t="array" ref="AJ64">IF(COLUMNS($G64:AJ64)&gt;$E64,"",IFERROR(INDEX('PROYECCIÓN'!65:65,15+6*(COLUMNS($G64:AJ64)-1)),""))</f>
        <v/>
      </c>
      <c r="AK64" s="236">
        <f t="array" ref="AK64">IF(COLUMNS($G64:AK64)&gt;$E64,"",IFERROR(INDEX('PROYECCIÓN'!65:65,15+6*(COLUMNS($G64:AK64)-1)),""))</f>
        <v/>
      </c>
      <c r="AL64" s="236">
        <f t="array" ref="AL64">IF(COLUMNS($G64:AL64)&gt;$E64,"",IFERROR(INDEX('PROYECCIÓN'!65:65,15+6*(COLUMNS($G64:AL64)-1)),""))</f>
        <v/>
      </c>
      <c r="AM64" s="236">
        <f t="array" ref="AM64">IF(COLUMNS($G64:AM64)&gt;$E64,"",IFERROR(INDEX('PROYECCIÓN'!65:65,15+6*(COLUMNS($G64:AM64)-1)),""))</f>
        <v/>
      </c>
      <c r="AN64" s="236">
        <f t="array" ref="AN64">IF(COLUMNS($G64:AN64)&gt;$E64,"",IFERROR(INDEX('PROYECCIÓN'!65:65,15+6*(COLUMNS($G64:AN64)-1)),""))</f>
        <v/>
      </c>
      <c r="AO64" s="236">
        <f t="array" ref="AO64">IF(COLUMNS($G64:AO64)&gt;$E64,"",IFERROR(INDEX('PROYECCIÓN'!65:65,15+6*(COLUMNS($G64:AO64)-1)),""))</f>
        <v/>
      </c>
      <c r="AP64" s="236">
        <f t="array" ref="AP64">IF(COLUMNS($G64:AP64)&gt;$E64,"",IFERROR(INDEX('PROYECCIÓN'!65:65,15+6*(COLUMNS($G64:AP64)-1)),""))</f>
        <v/>
      </c>
      <c r="AQ64" s="236" t="n"/>
      <c r="AR64" s="229" t="n"/>
      <c r="AS64" s="185" t="n"/>
    </row>
    <row r="65" ht="15" customHeight="1" s="506">
      <c r="B65" s="47">
        <f>'CARTERA TOTAL'!B65</f>
        <v/>
      </c>
      <c r="C65" s="229">
        <f>'PROYECCIÓN'!C66</f>
        <v/>
      </c>
      <c r="D65" s="53">
        <f>'PROYECCIÓN'!D66</f>
        <v/>
      </c>
      <c r="E65" s="56">
        <f>'PROYECCIÓN'!H66</f>
        <v/>
      </c>
      <c r="F65" s="56">
        <f>IF(COUNTIF($G65:$AP65,"VENCIDA")&gt;0,"VENCIDA",IF(COUNTIF($G65:$AP65,"POR VENCER")&gt;0,"POR VENCER",IF(COUNTIF($G65:$AP65,"AL DÍA")&gt;0,"AL DÍA",IF(COUNTIF($G65:$AP65,"PAGA")&gt;0,"PAGA","SIN ESTADO"))))</f>
        <v/>
      </c>
      <c r="G65" s="236">
        <f t="array" ref="G65">IF(COLUMNS($G65:G65)&gt;$E65,"",IFERROR(INDEX('PROYECCIÓN'!66:66,15+6*(COLUMNS($G65:G65)-1)),""))</f>
        <v/>
      </c>
      <c r="H65" s="236">
        <f t="array" ref="H65">IF(COLUMNS($G65:H65)&gt;$E65,"",IFERROR(INDEX('PROYECCIÓN'!66:66,15+6*(COLUMNS($G65:H65)-1)),""))</f>
        <v/>
      </c>
      <c r="I65" s="236">
        <f t="array" ref="I65">IF(COLUMNS($G65:I65)&gt;$E65,"",IFERROR(INDEX('PROYECCIÓN'!66:66,15+6*(COLUMNS($G65:I65)-1)),""))</f>
        <v/>
      </c>
      <c r="J65" s="236">
        <f t="array" ref="J65">IF(COLUMNS($G65:J65)&gt;$E65,"",IFERROR(INDEX('PROYECCIÓN'!66:66,15+6*(COLUMNS($G65:J65)-1)),""))</f>
        <v/>
      </c>
      <c r="K65" s="236">
        <f t="array" ref="K65">IF(COLUMNS($G65:K65)&gt;$E65,"",IFERROR(INDEX('PROYECCIÓN'!66:66,15+6*(COLUMNS($G65:K65)-1)),""))</f>
        <v/>
      </c>
      <c r="L65" s="236">
        <f t="array" ref="L65">IF(COLUMNS($G65:L65)&gt;$E65,"",IFERROR(INDEX('PROYECCIÓN'!66:66,15+6*(COLUMNS($G65:L65)-1)),""))</f>
        <v/>
      </c>
      <c r="M65" s="236">
        <f t="array" ref="M65">IF(COLUMNS($G65:M65)&gt;$E65,"",IFERROR(INDEX('PROYECCIÓN'!66:66,15+6*(COLUMNS($G65:M65)-1)),""))</f>
        <v/>
      </c>
      <c r="N65" s="236">
        <f t="array" ref="N65">IF(COLUMNS($G65:N65)&gt;$E65,"",IFERROR(INDEX('PROYECCIÓN'!66:66,15+6*(COLUMNS($G65:N65)-1)),""))</f>
        <v/>
      </c>
      <c r="O65" s="236">
        <f t="array" ref="O65">IF(COLUMNS($G65:O65)&gt;$E65,"",IFERROR(INDEX('PROYECCIÓN'!66:66,15+6*(COLUMNS($G65:O65)-1)),""))</f>
        <v/>
      </c>
      <c r="P65" s="236">
        <f t="array" ref="P65">IF(COLUMNS($G65:P65)&gt;$E65,"",IFERROR(INDEX('PROYECCIÓN'!66:66,15+6*(COLUMNS($G65:P65)-1)),""))</f>
        <v/>
      </c>
      <c r="Q65" s="236">
        <f t="array" ref="Q65">IF(COLUMNS($G65:Q65)&gt;$E65,"",IFERROR(INDEX('PROYECCIÓN'!66:66,15+6*(COLUMNS($G65:Q65)-1)),""))</f>
        <v/>
      </c>
      <c r="R65" s="236">
        <f t="array" ref="R65">IF(COLUMNS($G65:R65)&gt;$E65,"",IFERROR(INDEX('PROYECCIÓN'!66:66,15+6*(COLUMNS($G65:R65)-1)),""))</f>
        <v/>
      </c>
      <c r="S65" s="236">
        <f t="array" ref="S65">IF(COLUMNS($G65:S65)&gt;$E65,"",IFERROR(INDEX('PROYECCIÓN'!66:66,15+6*(COLUMNS($G65:S65)-1)),""))</f>
        <v/>
      </c>
      <c r="T65" s="236">
        <f t="array" ref="T65">IF(COLUMNS($G65:T65)&gt;$E65,"",IFERROR(INDEX('PROYECCIÓN'!66:66,15+6*(COLUMNS($G65:T65)-1)),""))</f>
        <v/>
      </c>
      <c r="U65" s="236">
        <f t="array" ref="U65">IF(COLUMNS($G65:U65)&gt;$E65,"",IFERROR(INDEX('PROYECCIÓN'!66:66,15+6*(COLUMNS($G65:U65)-1)),""))</f>
        <v/>
      </c>
      <c r="V65" s="236">
        <f t="array" ref="V65">IF(COLUMNS($G65:V65)&gt;$E65,"",IFERROR(INDEX('PROYECCIÓN'!66:66,15+6*(COLUMNS($G65:V65)-1)),""))</f>
        <v/>
      </c>
      <c r="W65" s="236">
        <f t="array" ref="W65">IF(COLUMNS($G65:W65)&gt;$E65,"",IFERROR(INDEX('PROYECCIÓN'!66:66,15+6*(COLUMNS($G65:W65)-1)),""))</f>
        <v/>
      </c>
      <c r="X65" s="236">
        <f t="array" ref="X65">IF(COLUMNS($G65:X65)&gt;$E65,"",IFERROR(INDEX('PROYECCIÓN'!66:66,15+6*(COLUMNS($G65:X65)-1)),""))</f>
        <v/>
      </c>
      <c r="Y65" s="236">
        <f t="array" ref="Y65">IF(COLUMNS($G65:Y65)&gt;$E65,"",IFERROR(INDEX('PROYECCIÓN'!66:66,15+6*(COLUMNS($G65:Y65)-1)),""))</f>
        <v/>
      </c>
      <c r="Z65" s="236">
        <f t="array" ref="Z65">IF(COLUMNS($G65:Z65)&gt;$E65,"",IFERROR(INDEX('PROYECCIÓN'!66:66,15+6*(COLUMNS($G65:Z65)-1)),""))</f>
        <v/>
      </c>
      <c r="AA65" s="236">
        <f t="array" ref="AA65">IF(COLUMNS($G65:AA65)&gt;$E65,"",IFERROR(INDEX('PROYECCIÓN'!66:66,15+6*(COLUMNS($G65:AA65)-1)),""))</f>
        <v/>
      </c>
      <c r="AB65" s="236">
        <f t="array" ref="AB65">IF(COLUMNS($G65:AB65)&gt;$E65,"",IFERROR(INDEX('PROYECCIÓN'!66:66,15+6*(COLUMNS($G65:AB65)-1)),""))</f>
        <v/>
      </c>
      <c r="AC65" s="236">
        <f t="array" ref="AC65">IF(COLUMNS($G65:AC65)&gt;$E65,"",IFERROR(INDEX('PROYECCIÓN'!66:66,15+6*(COLUMNS($G65:AC65)-1)),""))</f>
        <v/>
      </c>
      <c r="AD65" s="236">
        <f t="array" ref="AD65">IF(COLUMNS($G65:AD65)&gt;$E65,"",IFERROR(INDEX('PROYECCIÓN'!66:66,15+6*(COLUMNS($G65:AD65)-1)),""))</f>
        <v/>
      </c>
      <c r="AE65" s="236">
        <f t="array" ref="AE65">IF(COLUMNS($G65:AE65)&gt;$E65,"",IFERROR(INDEX('PROYECCIÓN'!66:66,15+6*(COLUMNS($G65:AE65)-1)),""))</f>
        <v/>
      </c>
      <c r="AF65" s="236">
        <f t="array" ref="AF65">IF(COLUMNS($G65:AF65)&gt;$E65,"",IFERROR(INDEX('PROYECCIÓN'!66:66,15+6*(COLUMNS($G65:AF65)-1)),""))</f>
        <v/>
      </c>
      <c r="AG65" s="236">
        <f t="array" ref="AG65">IF(COLUMNS($G65:AG65)&gt;$E65,"",IFERROR(INDEX('PROYECCIÓN'!66:66,15+6*(COLUMNS($G65:AG65)-1)),""))</f>
        <v/>
      </c>
      <c r="AH65" s="236">
        <f t="array" ref="AH65">IF(COLUMNS($G65:AH65)&gt;$E65,"",IFERROR(INDEX('PROYECCIÓN'!66:66,15+6*(COLUMNS($G65:AH65)-1)),""))</f>
        <v/>
      </c>
      <c r="AI65" s="236">
        <f t="array" ref="AI65">IF(COLUMNS($G65:AI65)&gt;$E65,"",IFERROR(INDEX('PROYECCIÓN'!66:66,15+6*(COLUMNS($G65:AI65)-1)),""))</f>
        <v/>
      </c>
      <c r="AJ65" s="236">
        <f t="array" ref="AJ65">IF(COLUMNS($G65:AJ65)&gt;$E65,"",IFERROR(INDEX('PROYECCIÓN'!66:66,15+6*(COLUMNS($G65:AJ65)-1)),""))</f>
        <v/>
      </c>
      <c r="AK65" s="236">
        <f t="array" ref="AK65">IF(COLUMNS($G65:AK65)&gt;$E65,"",IFERROR(INDEX('PROYECCIÓN'!66:66,15+6*(COLUMNS($G65:AK65)-1)),""))</f>
        <v/>
      </c>
      <c r="AL65" s="236">
        <f t="array" ref="AL65">IF(COLUMNS($G65:AL65)&gt;$E65,"",IFERROR(INDEX('PROYECCIÓN'!66:66,15+6*(COLUMNS($G65:AL65)-1)),""))</f>
        <v/>
      </c>
      <c r="AM65" s="236">
        <f t="array" ref="AM65">IF(COLUMNS($G65:AM65)&gt;$E65,"",IFERROR(INDEX('PROYECCIÓN'!66:66,15+6*(COLUMNS($G65:AM65)-1)),""))</f>
        <v/>
      </c>
      <c r="AN65" s="236">
        <f t="array" ref="AN65">IF(COLUMNS($G65:AN65)&gt;$E65,"",IFERROR(INDEX('PROYECCIÓN'!66:66,15+6*(COLUMNS($G65:AN65)-1)),""))</f>
        <v/>
      </c>
      <c r="AO65" s="236">
        <f t="array" ref="AO65">IF(COLUMNS($G65:AO65)&gt;$E65,"",IFERROR(INDEX('PROYECCIÓN'!66:66,15+6*(COLUMNS($G65:AO65)-1)),""))</f>
        <v/>
      </c>
      <c r="AP65" s="236">
        <f t="array" ref="AP65">IF(COLUMNS($G65:AP65)&gt;$E65,"",IFERROR(INDEX('PROYECCIÓN'!66:66,15+6*(COLUMNS($G65:AP65)-1)),""))</f>
        <v/>
      </c>
      <c r="AQ65" s="236" t="n"/>
      <c r="AR65" s="229" t="n"/>
      <c r="AS65" s="185" t="n"/>
    </row>
    <row r="66" ht="15" customHeight="1" s="506">
      <c r="B66" s="47">
        <f>'CARTERA TOTAL'!B66</f>
        <v/>
      </c>
      <c r="C66" s="229">
        <f>'PROYECCIÓN'!C67</f>
        <v/>
      </c>
      <c r="D66" s="53">
        <f>'PROYECCIÓN'!D67</f>
        <v/>
      </c>
      <c r="E66" s="56">
        <f>'PROYECCIÓN'!H67</f>
        <v/>
      </c>
      <c r="F66" s="56">
        <f>IF(COUNTIF($G66:$AP66,"VENCIDA")&gt;0,"VENCIDA",IF(COUNTIF($G66:$AP66,"POR VENCER")&gt;0,"POR VENCER",IF(COUNTIF($G66:$AP66,"AL DÍA")&gt;0,"AL DÍA",IF(COUNTIF($G66:$AP66,"PAGA")&gt;0,"PAGA","SIN ESTADO"))))</f>
        <v/>
      </c>
      <c r="G66" s="236">
        <f t="array" ref="G66">IF(COLUMNS($G66:G66)&gt;$E66,"",IFERROR(INDEX('PROYECCIÓN'!67:67,15+6*(COLUMNS($G66:G66)-1)),""))</f>
        <v/>
      </c>
      <c r="H66" s="236">
        <f t="array" ref="H66">IF(COLUMNS($G66:H66)&gt;$E66,"",IFERROR(INDEX('PROYECCIÓN'!67:67,15+6*(COLUMNS($G66:H66)-1)),""))</f>
        <v/>
      </c>
      <c r="I66" s="236">
        <f t="array" ref="I66">IF(COLUMNS($G66:I66)&gt;$E66,"",IFERROR(INDEX('PROYECCIÓN'!67:67,15+6*(COLUMNS($G66:I66)-1)),""))</f>
        <v/>
      </c>
      <c r="J66" s="236">
        <f t="array" ref="J66">IF(COLUMNS($G66:J66)&gt;$E66,"",IFERROR(INDEX('PROYECCIÓN'!67:67,15+6*(COLUMNS($G66:J66)-1)),""))</f>
        <v/>
      </c>
      <c r="K66" s="236">
        <f t="array" ref="K66">IF(COLUMNS($G66:K66)&gt;$E66,"",IFERROR(INDEX('PROYECCIÓN'!67:67,15+6*(COLUMNS($G66:K66)-1)),""))</f>
        <v/>
      </c>
      <c r="L66" s="236">
        <f t="array" ref="L66">IF(COLUMNS($G66:L66)&gt;$E66,"",IFERROR(INDEX('PROYECCIÓN'!67:67,15+6*(COLUMNS($G66:L66)-1)),""))</f>
        <v/>
      </c>
      <c r="M66" s="236">
        <f t="array" ref="M66">IF(COLUMNS($G66:M66)&gt;$E66,"",IFERROR(INDEX('PROYECCIÓN'!67:67,15+6*(COLUMNS($G66:M66)-1)),""))</f>
        <v/>
      </c>
      <c r="N66" s="236">
        <f t="array" ref="N66">IF(COLUMNS($G66:N66)&gt;$E66,"",IFERROR(INDEX('PROYECCIÓN'!67:67,15+6*(COLUMNS($G66:N66)-1)),""))</f>
        <v/>
      </c>
      <c r="O66" s="236">
        <f t="array" ref="O66">IF(COLUMNS($G66:O66)&gt;$E66,"",IFERROR(INDEX('PROYECCIÓN'!67:67,15+6*(COLUMNS($G66:O66)-1)),""))</f>
        <v/>
      </c>
      <c r="P66" s="236">
        <f t="array" ref="P66">IF(COLUMNS($G66:P66)&gt;$E66,"",IFERROR(INDEX('PROYECCIÓN'!67:67,15+6*(COLUMNS($G66:P66)-1)),""))</f>
        <v/>
      </c>
      <c r="Q66" s="236">
        <f t="array" ref="Q66">IF(COLUMNS($G66:Q66)&gt;$E66,"",IFERROR(INDEX('PROYECCIÓN'!67:67,15+6*(COLUMNS($G66:Q66)-1)),""))</f>
        <v/>
      </c>
      <c r="R66" s="236">
        <f t="array" ref="R66">IF(COLUMNS($G66:R66)&gt;$E66,"",IFERROR(INDEX('PROYECCIÓN'!67:67,15+6*(COLUMNS($G66:R66)-1)),""))</f>
        <v/>
      </c>
      <c r="S66" s="236">
        <f t="array" ref="S66">IF(COLUMNS($G66:S66)&gt;$E66,"",IFERROR(INDEX('PROYECCIÓN'!67:67,15+6*(COLUMNS($G66:S66)-1)),""))</f>
        <v/>
      </c>
      <c r="T66" s="236">
        <f t="array" ref="T66">IF(COLUMNS($G66:T66)&gt;$E66,"",IFERROR(INDEX('PROYECCIÓN'!67:67,15+6*(COLUMNS($G66:T66)-1)),""))</f>
        <v/>
      </c>
      <c r="U66" s="236">
        <f t="array" ref="U66">IF(COLUMNS($G66:U66)&gt;$E66,"",IFERROR(INDEX('PROYECCIÓN'!67:67,15+6*(COLUMNS($G66:U66)-1)),""))</f>
        <v/>
      </c>
      <c r="V66" s="236">
        <f t="array" ref="V66">IF(COLUMNS($G66:V66)&gt;$E66,"",IFERROR(INDEX('PROYECCIÓN'!67:67,15+6*(COLUMNS($G66:V66)-1)),""))</f>
        <v/>
      </c>
      <c r="W66" s="236">
        <f t="array" ref="W66">IF(COLUMNS($G66:W66)&gt;$E66,"",IFERROR(INDEX('PROYECCIÓN'!67:67,15+6*(COLUMNS($G66:W66)-1)),""))</f>
        <v/>
      </c>
      <c r="X66" s="236">
        <f t="array" ref="X66">IF(COLUMNS($G66:X66)&gt;$E66,"",IFERROR(INDEX('PROYECCIÓN'!67:67,15+6*(COLUMNS($G66:X66)-1)),""))</f>
        <v/>
      </c>
      <c r="Y66" s="236">
        <f t="array" ref="Y66">IF(COLUMNS($G66:Y66)&gt;$E66,"",IFERROR(INDEX('PROYECCIÓN'!67:67,15+6*(COLUMNS($G66:Y66)-1)),""))</f>
        <v/>
      </c>
      <c r="Z66" s="236">
        <f t="array" ref="Z66">IF(COLUMNS($G66:Z66)&gt;$E66,"",IFERROR(INDEX('PROYECCIÓN'!67:67,15+6*(COLUMNS($G66:Z66)-1)),""))</f>
        <v/>
      </c>
      <c r="AA66" s="236">
        <f t="array" ref="AA66">IF(COLUMNS($G66:AA66)&gt;$E66,"",IFERROR(INDEX('PROYECCIÓN'!67:67,15+6*(COLUMNS($G66:AA66)-1)),""))</f>
        <v/>
      </c>
      <c r="AB66" s="236">
        <f t="array" ref="AB66">IF(COLUMNS($G66:AB66)&gt;$E66,"",IFERROR(INDEX('PROYECCIÓN'!67:67,15+6*(COLUMNS($G66:AB66)-1)),""))</f>
        <v/>
      </c>
      <c r="AC66" s="236">
        <f t="array" ref="AC66">IF(COLUMNS($G66:AC66)&gt;$E66,"",IFERROR(INDEX('PROYECCIÓN'!67:67,15+6*(COLUMNS($G66:AC66)-1)),""))</f>
        <v/>
      </c>
      <c r="AD66" s="236">
        <f t="array" ref="AD66">IF(COLUMNS($G66:AD66)&gt;$E66,"",IFERROR(INDEX('PROYECCIÓN'!67:67,15+6*(COLUMNS($G66:AD66)-1)),""))</f>
        <v/>
      </c>
      <c r="AE66" s="236">
        <f t="array" ref="AE66">IF(COLUMNS($G66:AE66)&gt;$E66,"",IFERROR(INDEX('PROYECCIÓN'!67:67,15+6*(COLUMNS($G66:AE66)-1)),""))</f>
        <v/>
      </c>
      <c r="AF66" s="236">
        <f t="array" ref="AF66">IF(COLUMNS($G66:AF66)&gt;$E66,"",IFERROR(INDEX('PROYECCIÓN'!67:67,15+6*(COLUMNS($G66:AF66)-1)),""))</f>
        <v/>
      </c>
      <c r="AG66" s="236">
        <f t="array" ref="AG66">IF(COLUMNS($G66:AG66)&gt;$E66,"",IFERROR(INDEX('PROYECCIÓN'!67:67,15+6*(COLUMNS($G66:AG66)-1)),""))</f>
        <v/>
      </c>
      <c r="AH66" s="236">
        <f t="array" ref="AH66">IF(COLUMNS($G66:AH66)&gt;$E66,"",IFERROR(INDEX('PROYECCIÓN'!67:67,15+6*(COLUMNS($G66:AH66)-1)),""))</f>
        <v/>
      </c>
      <c r="AI66" s="236">
        <f t="array" ref="AI66">IF(COLUMNS($G66:AI66)&gt;$E66,"",IFERROR(INDEX('PROYECCIÓN'!67:67,15+6*(COLUMNS($G66:AI66)-1)),""))</f>
        <v/>
      </c>
      <c r="AJ66" s="236">
        <f t="array" ref="AJ66">IF(COLUMNS($G66:AJ66)&gt;$E66,"",IFERROR(INDEX('PROYECCIÓN'!67:67,15+6*(COLUMNS($G66:AJ66)-1)),""))</f>
        <v/>
      </c>
      <c r="AK66" s="236">
        <f t="array" ref="AK66">IF(COLUMNS($G66:AK66)&gt;$E66,"",IFERROR(INDEX('PROYECCIÓN'!67:67,15+6*(COLUMNS($G66:AK66)-1)),""))</f>
        <v/>
      </c>
      <c r="AL66" s="236">
        <f t="array" ref="AL66">IF(COLUMNS($G66:AL66)&gt;$E66,"",IFERROR(INDEX('PROYECCIÓN'!67:67,15+6*(COLUMNS($G66:AL66)-1)),""))</f>
        <v/>
      </c>
      <c r="AM66" s="236">
        <f t="array" ref="AM66">IF(COLUMNS($G66:AM66)&gt;$E66,"",IFERROR(INDEX('PROYECCIÓN'!67:67,15+6*(COLUMNS($G66:AM66)-1)),""))</f>
        <v/>
      </c>
      <c r="AN66" s="236">
        <f t="array" ref="AN66">IF(COLUMNS($G66:AN66)&gt;$E66,"",IFERROR(INDEX('PROYECCIÓN'!67:67,15+6*(COLUMNS($G66:AN66)-1)),""))</f>
        <v/>
      </c>
      <c r="AO66" s="236">
        <f t="array" ref="AO66">IF(COLUMNS($G66:AO66)&gt;$E66,"",IFERROR(INDEX('PROYECCIÓN'!67:67,15+6*(COLUMNS($G66:AO66)-1)),""))</f>
        <v/>
      </c>
      <c r="AP66" s="236">
        <f t="array" ref="AP66">IF(COLUMNS($G66:AP66)&gt;$E66,"",IFERROR(INDEX('PROYECCIÓN'!67:67,15+6*(COLUMNS($G66:AP66)-1)),""))</f>
        <v/>
      </c>
      <c r="AQ66" s="236" t="n"/>
      <c r="AR66" s="229" t="n"/>
      <c r="AS66" s="185" t="n"/>
    </row>
    <row r="67" ht="15" customHeight="1" s="506">
      <c r="B67" s="47">
        <f>'CARTERA TOTAL'!B67</f>
        <v/>
      </c>
      <c r="C67" s="229">
        <f>'PROYECCIÓN'!C68</f>
        <v/>
      </c>
      <c r="D67" s="53">
        <f>'PROYECCIÓN'!D68</f>
        <v/>
      </c>
      <c r="E67" s="56">
        <f>'PROYECCIÓN'!H68</f>
        <v/>
      </c>
      <c r="F67" s="56">
        <f>IF(COUNTIF($G67:$AP67,"VENCIDA")&gt;0,"VENCIDA",IF(COUNTIF($G67:$AP67,"POR VENCER")&gt;0,"POR VENCER",IF(COUNTIF($G67:$AP67,"AL DÍA")&gt;0,"AL DÍA",IF(COUNTIF($G67:$AP67,"PAGA")&gt;0,"PAGA","SIN ESTADO"))))</f>
        <v/>
      </c>
      <c r="G67" s="236">
        <f t="array" ref="G67">IF(COLUMNS($G67:G67)&gt;$E67,"",IFERROR(INDEX('PROYECCIÓN'!68:68,15+6*(COLUMNS($G67:G67)-1)),""))</f>
        <v/>
      </c>
      <c r="H67" s="236">
        <f t="array" ref="H67">IF(COLUMNS($G67:H67)&gt;$E67,"",IFERROR(INDEX('PROYECCIÓN'!68:68,15+6*(COLUMNS($G67:H67)-1)),""))</f>
        <v/>
      </c>
      <c r="I67" s="236">
        <f t="array" ref="I67">IF(COLUMNS($G67:I67)&gt;$E67,"",IFERROR(INDEX('PROYECCIÓN'!68:68,15+6*(COLUMNS($G67:I67)-1)),""))</f>
        <v/>
      </c>
      <c r="J67" s="236">
        <f t="array" ref="J67">IF(COLUMNS($G67:J67)&gt;$E67,"",IFERROR(INDEX('PROYECCIÓN'!68:68,15+6*(COLUMNS($G67:J67)-1)),""))</f>
        <v/>
      </c>
      <c r="K67" s="236">
        <f t="array" ref="K67">IF(COLUMNS($G67:K67)&gt;$E67,"",IFERROR(INDEX('PROYECCIÓN'!68:68,15+6*(COLUMNS($G67:K67)-1)),""))</f>
        <v/>
      </c>
      <c r="L67" s="236">
        <f t="array" ref="L67">IF(COLUMNS($G67:L67)&gt;$E67,"",IFERROR(INDEX('PROYECCIÓN'!68:68,15+6*(COLUMNS($G67:L67)-1)),""))</f>
        <v/>
      </c>
      <c r="M67" s="236">
        <f t="array" ref="M67">IF(COLUMNS($G67:M67)&gt;$E67,"",IFERROR(INDEX('PROYECCIÓN'!68:68,15+6*(COLUMNS($G67:M67)-1)),""))</f>
        <v/>
      </c>
      <c r="N67" s="236">
        <f t="array" ref="N67">IF(COLUMNS($G67:N67)&gt;$E67,"",IFERROR(INDEX('PROYECCIÓN'!68:68,15+6*(COLUMNS($G67:N67)-1)),""))</f>
        <v/>
      </c>
      <c r="O67" s="236">
        <f t="array" ref="O67">IF(COLUMNS($G67:O67)&gt;$E67,"",IFERROR(INDEX('PROYECCIÓN'!68:68,15+6*(COLUMNS($G67:O67)-1)),""))</f>
        <v/>
      </c>
      <c r="P67" s="236">
        <f t="array" ref="P67">IF(COLUMNS($G67:P67)&gt;$E67,"",IFERROR(INDEX('PROYECCIÓN'!68:68,15+6*(COLUMNS($G67:P67)-1)),""))</f>
        <v/>
      </c>
      <c r="Q67" s="236">
        <f t="array" ref="Q67">IF(COLUMNS($G67:Q67)&gt;$E67,"",IFERROR(INDEX('PROYECCIÓN'!68:68,15+6*(COLUMNS($G67:Q67)-1)),""))</f>
        <v/>
      </c>
      <c r="R67" s="236">
        <f t="array" ref="R67">IF(COLUMNS($G67:R67)&gt;$E67,"",IFERROR(INDEX('PROYECCIÓN'!68:68,15+6*(COLUMNS($G67:R67)-1)),""))</f>
        <v/>
      </c>
      <c r="S67" s="236">
        <f t="array" ref="S67">IF(COLUMNS($G67:S67)&gt;$E67,"",IFERROR(INDEX('PROYECCIÓN'!68:68,15+6*(COLUMNS($G67:S67)-1)),""))</f>
        <v/>
      </c>
      <c r="T67" s="236">
        <f t="array" ref="T67">IF(COLUMNS($G67:T67)&gt;$E67,"",IFERROR(INDEX('PROYECCIÓN'!68:68,15+6*(COLUMNS($G67:T67)-1)),""))</f>
        <v/>
      </c>
      <c r="U67" s="236">
        <f t="array" ref="U67">IF(COLUMNS($G67:U67)&gt;$E67,"",IFERROR(INDEX('PROYECCIÓN'!68:68,15+6*(COLUMNS($G67:U67)-1)),""))</f>
        <v/>
      </c>
      <c r="V67" s="236">
        <f t="array" ref="V67">IF(COLUMNS($G67:V67)&gt;$E67,"",IFERROR(INDEX('PROYECCIÓN'!68:68,15+6*(COLUMNS($G67:V67)-1)),""))</f>
        <v/>
      </c>
      <c r="W67" s="236">
        <f t="array" ref="W67">IF(COLUMNS($G67:W67)&gt;$E67,"",IFERROR(INDEX('PROYECCIÓN'!68:68,15+6*(COLUMNS($G67:W67)-1)),""))</f>
        <v/>
      </c>
      <c r="X67" s="236">
        <f t="array" ref="X67">IF(COLUMNS($G67:X67)&gt;$E67,"",IFERROR(INDEX('PROYECCIÓN'!68:68,15+6*(COLUMNS($G67:X67)-1)),""))</f>
        <v/>
      </c>
      <c r="Y67" s="236">
        <f t="array" ref="Y67">IF(COLUMNS($G67:Y67)&gt;$E67,"",IFERROR(INDEX('PROYECCIÓN'!68:68,15+6*(COLUMNS($G67:Y67)-1)),""))</f>
        <v/>
      </c>
      <c r="Z67" s="236">
        <f t="array" ref="Z67">IF(COLUMNS($G67:Z67)&gt;$E67,"",IFERROR(INDEX('PROYECCIÓN'!68:68,15+6*(COLUMNS($G67:Z67)-1)),""))</f>
        <v/>
      </c>
      <c r="AA67" s="236">
        <f t="array" ref="AA67">IF(COLUMNS($G67:AA67)&gt;$E67,"",IFERROR(INDEX('PROYECCIÓN'!68:68,15+6*(COLUMNS($G67:AA67)-1)),""))</f>
        <v/>
      </c>
      <c r="AB67" s="236">
        <f t="array" ref="AB67">IF(COLUMNS($G67:AB67)&gt;$E67,"",IFERROR(INDEX('PROYECCIÓN'!68:68,15+6*(COLUMNS($G67:AB67)-1)),""))</f>
        <v/>
      </c>
      <c r="AC67" s="236">
        <f t="array" ref="AC67">IF(COLUMNS($G67:AC67)&gt;$E67,"",IFERROR(INDEX('PROYECCIÓN'!68:68,15+6*(COLUMNS($G67:AC67)-1)),""))</f>
        <v/>
      </c>
      <c r="AD67" s="236">
        <f t="array" ref="AD67">IF(COLUMNS($G67:AD67)&gt;$E67,"",IFERROR(INDEX('PROYECCIÓN'!68:68,15+6*(COLUMNS($G67:AD67)-1)),""))</f>
        <v/>
      </c>
      <c r="AE67" s="236">
        <f t="array" ref="AE67">IF(COLUMNS($G67:AE67)&gt;$E67,"",IFERROR(INDEX('PROYECCIÓN'!68:68,15+6*(COLUMNS($G67:AE67)-1)),""))</f>
        <v/>
      </c>
      <c r="AF67" s="236">
        <f t="array" ref="AF67">IF(COLUMNS($G67:AF67)&gt;$E67,"",IFERROR(INDEX('PROYECCIÓN'!68:68,15+6*(COLUMNS($G67:AF67)-1)),""))</f>
        <v/>
      </c>
      <c r="AG67" s="236">
        <f t="array" ref="AG67">IF(COLUMNS($G67:AG67)&gt;$E67,"",IFERROR(INDEX('PROYECCIÓN'!68:68,15+6*(COLUMNS($G67:AG67)-1)),""))</f>
        <v/>
      </c>
      <c r="AH67" s="236">
        <f t="array" ref="AH67">IF(COLUMNS($G67:AH67)&gt;$E67,"",IFERROR(INDEX('PROYECCIÓN'!68:68,15+6*(COLUMNS($G67:AH67)-1)),""))</f>
        <v/>
      </c>
      <c r="AI67" s="236">
        <f t="array" ref="AI67">IF(COLUMNS($G67:AI67)&gt;$E67,"",IFERROR(INDEX('PROYECCIÓN'!68:68,15+6*(COLUMNS($G67:AI67)-1)),""))</f>
        <v/>
      </c>
      <c r="AJ67" s="236">
        <f t="array" ref="AJ67">IF(COLUMNS($G67:AJ67)&gt;$E67,"",IFERROR(INDEX('PROYECCIÓN'!68:68,15+6*(COLUMNS($G67:AJ67)-1)),""))</f>
        <v/>
      </c>
      <c r="AK67" s="236">
        <f t="array" ref="AK67">IF(COLUMNS($G67:AK67)&gt;$E67,"",IFERROR(INDEX('PROYECCIÓN'!68:68,15+6*(COLUMNS($G67:AK67)-1)),""))</f>
        <v/>
      </c>
      <c r="AL67" s="236">
        <f t="array" ref="AL67">IF(COLUMNS($G67:AL67)&gt;$E67,"",IFERROR(INDEX('PROYECCIÓN'!68:68,15+6*(COLUMNS($G67:AL67)-1)),""))</f>
        <v/>
      </c>
      <c r="AM67" s="236">
        <f t="array" ref="AM67">IF(COLUMNS($G67:AM67)&gt;$E67,"",IFERROR(INDEX('PROYECCIÓN'!68:68,15+6*(COLUMNS($G67:AM67)-1)),""))</f>
        <v/>
      </c>
      <c r="AN67" s="236">
        <f t="array" ref="AN67">IF(COLUMNS($G67:AN67)&gt;$E67,"",IFERROR(INDEX('PROYECCIÓN'!68:68,15+6*(COLUMNS($G67:AN67)-1)),""))</f>
        <v/>
      </c>
      <c r="AO67" s="236">
        <f t="array" ref="AO67">IF(COLUMNS($G67:AO67)&gt;$E67,"",IFERROR(INDEX('PROYECCIÓN'!68:68,15+6*(COLUMNS($G67:AO67)-1)),""))</f>
        <v/>
      </c>
      <c r="AP67" s="236">
        <f t="array" ref="AP67">IF(COLUMNS($G67:AP67)&gt;$E67,"",IFERROR(INDEX('PROYECCIÓN'!68:68,15+6*(COLUMNS($G67:AP67)-1)),""))</f>
        <v/>
      </c>
      <c r="AQ67" s="236" t="n"/>
      <c r="AR67" s="229" t="n"/>
      <c r="AS67" s="185" t="n"/>
    </row>
    <row r="68" ht="15" customHeight="1" s="506">
      <c r="B68" s="47">
        <f>'CARTERA TOTAL'!B68</f>
        <v/>
      </c>
      <c r="C68" s="229">
        <f>'PROYECCIÓN'!C69</f>
        <v/>
      </c>
      <c r="D68" s="53">
        <f>'PROYECCIÓN'!D69</f>
        <v/>
      </c>
      <c r="E68" s="56">
        <f>'PROYECCIÓN'!H69</f>
        <v/>
      </c>
      <c r="F68" s="56">
        <f>IF(COUNTIF($G68:$AP68,"VENCIDA")&gt;0,"VENCIDA",IF(COUNTIF($G68:$AP68,"POR VENCER")&gt;0,"POR VENCER",IF(COUNTIF($G68:$AP68,"AL DÍA")&gt;0,"AL DÍA",IF(COUNTIF($G68:$AP68,"PAGA")&gt;0,"PAGA","SIN ESTADO"))))</f>
        <v/>
      </c>
      <c r="G68" s="236">
        <f t="array" ref="G68">IF(COLUMNS($G68:G68)&gt;$E68,"",IFERROR(INDEX('PROYECCIÓN'!69:69,15+6*(COLUMNS($G68:G68)-1)),""))</f>
        <v/>
      </c>
      <c r="H68" s="236">
        <f t="array" ref="H68">IF(COLUMNS($G68:H68)&gt;$E68,"",IFERROR(INDEX('PROYECCIÓN'!69:69,15+6*(COLUMNS($G68:H68)-1)),""))</f>
        <v/>
      </c>
      <c r="I68" s="236">
        <f t="array" ref="I68">IF(COLUMNS($G68:I68)&gt;$E68,"",IFERROR(INDEX('PROYECCIÓN'!69:69,15+6*(COLUMNS($G68:I68)-1)),""))</f>
        <v/>
      </c>
      <c r="J68" s="236">
        <f t="array" ref="J68">IF(COLUMNS($G68:J68)&gt;$E68,"",IFERROR(INDEX('PROYECCIÓN'!69:69,15+6*(COLUMNS($G68:J68)-1)),""))</f>
        <v/>
      </c>
      <c r="K68" s="236">
        <f t="array" ref="K68">IF(COLUMNS($G68:K68)&gt;$E68,"",IFERROR(INDEX('PROYECCIÓN'!69:69,15+6*(COLUMNS($G68:K68)-1)),""))</f>
        <v/>
      </c>
      <c r="L68" s="236">
        <f t="array" ref="L68">IF(COLUMNS($G68:L68)&gt;$E68,"",IFERROR(INDEX('PROYECCIÓN'!69:69,15+6*(COLUMNS($G68:L68)-1)),""))</f>
        <v/>
      </c>
      <c r="M68" s="236">
        <f t="array" ref="M68">IF(COLUMNS($G68:M68)&gt;$E68,"",IFERROR(INDEX('PROYECCIÓN'!69:69,15+6*(COLUMNS($G68:M68)-1)),""))</f>
        <v/>
      </c>
      <c r="N68" s="236">
        <f t="array" ref="N68">IF(COLUMNS($G68:N68)&gt;$E68,"",IFERROR(INDEX('PROYECCIÓN'!69:69,15+6*(COLUMNS($G68:N68)-1)),""))</f>
        <v/>
      </c>
      <c r="O68" s="236">
        <f t="array" ref="O68">IF(COLUMNS($G68:O68)&gt;$E68,"",IFERROR(INDEX('PROYECCIÓN'!69:69,15+6*(COLUMNS($G68:O68)-1)),""))</f>
        <v/>
      </c>
      <c r="P68" s="236">
        <f t="array" ref="P68">IF(COLUMNS($G68:P68)&gt;$E68,"",IFERROR(INDEX('PROYECCIÓN'!69:69,15+6*(COLUMNS($G68:P68)-1)),""))</f>
        <v/>
      </c>
      <c r="Q68" s="236">
        <f t="array" ref="Q68">IF(COLUMNS($G68:Q68)&gt;$E68,"",IFERROR(INDEX('PROYECCIÓN'!69:69,15+6*(COLUMNS($G68:Q68)-1)),""))</f>
        <v/>
      </c>
      <c r="R68" s="236">
        <f t="array" ref="R68">IF(COLUMNS($G68:R68)&gt;$E68,"",IFERROR(INDEX('PROYECCIÓN'!69:69,15+6*(COLUMNS($G68:R68)-1)),""))</f>
        <v/>
      </c>
      <c r="S68" s="236">
        <f t="array" ref="S68">IF(COLUMNS($G68:S68)&gt;$E68,"",IFERROR(INDEX('PROYECCIÓN'!69:69,15+6*(COLUMNS($G68:S68)-1)),""))</f>
        <v/>
      </c>
      <c r="T68" s="236">
        <f t="array" ref="T68">IF(COLUMNS($G68:T68)&gt;$E68,"",IFERROR(INDEX('PROYECCIÓN'!69:69,15+6*(COLUMNS($G68:T68)-1)),""))</f>
        <v/>
      </c>
      <c r="U68" s="236">
        <f t="array" ref="U68">IF(COLUMNS($G68:U68)&gt;$E68,"",IFERROR(INDEX('PROYECCIÓN'!69:69,15+6*(COLUMNS($G68:U68)-1)),""))</f>
        <v/>
      </c>
      <c r="V68" s="236">
        <f t="array" ref="V68">IF(COLUMNS($G68:V68)&gt;$E68,"",IFERROR(INDEX('PROYECCIÓN'!69:69,15+6*(COLUMNS($G68:V68)-1)),""))</f>
        <v/>
      </c>
      <c r="W68" s="236">
        <f t="array" ref="W68">IF(COLUMNS($G68:W68)&gt;$E68,"",IFERROR(INDEX('PROYECCIÓN'!69:69,15+6*(COLUMNS($G68:W68)-1)),""))</f>
        <v/>
      </c>
      <c r="X68" s="236">
        <f t="array" ref="X68">IF(COLUMNS($G68:X68)&gt;$E68,"",IFERROR(INDEX('PROYECCIÓN'!69:69,15+6*(COLUMNS($G68:X68)-1)),""))</f>
        <v/>
      </c>
      <c r="Y68" s="236">
        <f t="array" ref="Y68">IF(COLUMNS($G68:Y68)&gt;$E68,"",IFERROR(INDEX('PROYECCIÓN'!69:69,15+6*(COLUMNS($G68:Y68)-1)),""))</f>
        <v/>
      </c>
      <c r="Z68" s="236">
        <f t="array" ref="Z68">IF(COLUMNS($G68:Z68)&gt;$E68,"",IFERROR(INDEX('PROYECCIÓN'!69:69,15+6*(COLUMNS($G68:Z68)-1)),""))</f>
        <v/>
      </c>
      <c r="AA68" s="236">
        <f t="array" ref="AA68">IF(COLUMNS($G68:AA68)&gt;$E68,"",IFERROR(INDEX('PROYECCIÓN'!69:69,15+6*(COLUMNS($G68:AA68)-1)),""))</f>
        <v/>
      </c>
      <c r="AB68" s="236">
        <f t="array" ref="AB68">IF(COLUMNS($G68:AB68)&gt;$E68,"",IFERROR(INDEX('PROYECCIÓN'!69:69,15+6*(COLUMNS($G68:AB68)-1)),""))</f>
        <v/>
      </c>
      <c r="AC68" s="236">
        <f t="array" ref="AC68">IF(COLUMNS($G68:AC68)&gt;$E68,"",IFERROR(INDEX('PROYECCIÓN'!69:69,15+6*(COLUMNS($G68:AC68)-1)),""))</f>
        <v/>
      </c>
      <c r="AD68" s="236">
        <f t="array" ref="AD68">IF(COLUMNS($G68:AD68)&gt;$E68,"",IFERROR(INDEX('PROYECCIÓN'!69:69,15+6*(COLUMNS($G68:AD68)-1)),""))</f>
        <v/>
      </c>
      <c r="AE68" s="236">
        <f t="array" ref="AE68">IF(COLUMNS($G68:AE68)&gt;$E68,"",IFERROR(INDEX('PROYECCIÓN'!69:69,15+6*(COLUMNS($G68:AE68)-1)),""))</f>
        <v/>
      </c>
      <c r="AF68" s="236">
        <f t="array" ref="AF68">IF(COLUMNS($G68:AF68)&gt;$E68,"",IFERROR(INDEX('PROYECCIÓN'!69:69,15+6*(COLUMNS($G68:AF68)-1)),""))</f>
        <v/>
      </c>
      <c r="AG68" s="236">
        <f t="array" ref="AG68">IF(COLUMNS($G68:AG68)&gt;$E68,"",IFERROR(INDEX('PROYECCIÓN'!69:69,15+6*(COLUMNS($G68:AG68)-1)),""))</f>
        <v/>
      </c>
      <c r="AH68" s="236">
        <f t="array" ref="AH68">IF(COLUMNS($G68:AH68)&gt;$E68,"",IFERROR(INDEX('PROYECCIÓN'!69:69,15+6*(COLUMNS($G68:AH68)-1)),""))</f>
        <v/>
      </c>
      <c r="AI68" s="236">
        <f t="array" ref="AI68">IF(COLUMNS($G68:AI68)&gt;$E68,"",IFERROR(INDEX('PROYECCIÓN'!69:69,15+6*(COLUMNS($G68:AI68)-1)),""))</f>
        <v/>
      </c>
      <c r="AJ68" s="236">
        <f t="array" ref="AJ68">IF(COLUMNS($G68:AJ68)&gt;$E68,"",IFERROR(INDEX('PROYECCIÓN'!69:69,15+6*(COLUMNS($G68:AJ68)-1)),""))</f>
        <v/>
      </c>
      <c r="AK68" s="236">
        <f t="array" ref="AK68">IF(COLUMNS($G68:AK68)&gt;$E68,"",IFERROR(INDEX('PROYECCIÓN'!69:69,15+6*(COLUMNS($G68:AK68)-1)),""))</f>
        <v/>
      </c>
      <c r="AL68" s="236">
        <f t="array" ref="AL68">IF(COLUMNS($G68:AL68)&gt;$E68,"",IFERROR(INDEX('PROYECCIÓN'!69:69,15+6*(COLUMNS($G68:AL68)-1)),""))</f>
        <v/>
      </c>
      <c r="AM68" s="236">
        <f t="array" ref="AM68">IF(COLUMNS($G68:AM68)&gt;$E68,"",IFERROR(INDEX('PROYECCIÓN'!69:69,15+6*(COLUMNS($G68:AM68)-1)),""))</f>
        <v/>
      </c>
      <c r="AN68" s="236">
        <f t="array" ref="AN68">IF(COLUMNS($G68:AN68)&gt;$E68,"",IFERROR(INDEX('PROYECCIÓN'!69:69,15+6*(COLUMNS($G68:AN68)-1)),""))</f>
        <v/>
      </c>
      <c r="AO68" s="236">
        <f t="array" ref="AO68">IF(COLUMNS($G68:AO68)&gt;$E68,"",IFERROR(INDEX('PROYECCIÓN'!69:69,15+6*(COLUMNS($G68:AO68)-1)),""))</f>
        <v/>
      </c>
      <c r="AP68" s="236">
        <f t="array" ref="AP68">IF(COLUMNS($G68:AP68)&gt;$E68,"",IFERROR(INDEX('PROYECCIÓN'!69:69,15+6*(COLUMNS($G68:AP68)-1)),""))</f>
        <v/>
      </c>
      <c r="AQ68" s="236" t="n"/>
      <c r="AR68" s="229" t="n"/>
      <c r="AS68" s="185" t="n"/>
    </row>
    <row r="69" ht="15" customHeight="1" s="506">
      <c r="B69" s="47">
        <f>'CARTERA TOTAL'!B69</f>
        <v/>
      </c>
      <c r="C69" s="229">
        <f>'PROYECCIÓN'!C70</f>
        <v/>
      </c>
      <c r="D69" s="53">
        <f>'PROYECCIÓN'!D70</f>
        <v/>
      </c>
      <c r="E69" s="56">
        <f>'PROYECCIÓN'!H70</f>
        <v/>
      </c>
      <c r="F69" s="56">
        <f>IF(COUNTIF($G69:$AP69,"VENCIDA")&gt;0,"VENCIDA",IF(COUNTIF($G69:$AP69,"POR VENCER")&gt;0,"POR VENCER",IF(COUNTIF($G69:$AP69,"AL DÍA")&gt;0,"AL DÍA",IF(COUNTIF($G69:$AP69,"PAGA")&gt;0,"PAGA","SIN ESTADO"))))</f>
        <v/>
      </c>
      <c r="G69" s="236">
        <f t="array" ref="G69">IF(COLUMNS($G69:G69)&gt;$E69,"",IFERROR(INDEX('PROYECCIÓN'!70:70,15+6*(COLUMNS($G69:G69)-1)),""))</f>
        <v/>
      </c>
      <c r="H69" s="236">
        <f t="array" ref="H69">IF(COLUMNS($G69:H69)&gt;$E69,"",IFERROR(INDEX('PROYECCIÓN'!70:70,15+6*(COLUMNS($G69:H69)-1)),""))</f>
        <v/>
      </c>
      <c r="I69" s="236">
        <f t="array" ref="I69">IF(COLUMNS($G69:I69)&gt;$E69,"",IFERROR(INDEX('PROYECCIÓN'!70:70,15+6*(COLUMNS($G69:I69)-1)),""))</f>
        <v/>
      </c>
      <c r="J69" s="236">
        <f t="array" ref="J69">IF(COLUMNS($G69:J69)&gt;$E69,"",IFERROR(INDEX('PROYECCIÓN'!70:70,15+6*(COLUMNS($G69:J69)-1)),""))</f>
        <v/>
      </c>
      <c r="K69" s="236">
        <f t="array" ref="K69">IF(COLUMNS($G69:K69)&gt;$E69,"",IFERROR(INDEX('PROYECCIÓN'!70:70,15+6*(COLUMNS($G69:K69)-1)),""))</f>
        <v/>
      </c>
      <c r="L69" s="236">
        <f t="array" ref="L69">IF(COLUMNS($G69:L69)&gt;$E69,"",IFERROR(INDEX('PROYECCIÓN'!70:70,15+6*(COLUMNS($G69:L69)-1)),""))</f>
        <v/>
      </c>
      <c r="M69" s="236">
        <f t="array" ref="M69">IF(COLUMNS($G69:M69)&gt;$E69,"",IFERROR(INDEX('PROYECCIÓN'!70:70,15+6*(COLUMNS($G69:M69)-1)),""))</f>
        <v/>
      </c>
      <c r="N69" s="236">
        <f t="array" ref="N69">IF(COLUMNS($G69:N69)&gt;$E69,"",IFERROR(INDEX('PROYECCIÓN'!70:70,15+6*(COLUMNS($G69:N69)-1)),""))</f>
        <v/>
      </c>
      <c r="O69" s="236">
        <f t="array" ref="O69">IF(COLUMNS($G69:O69)&gt;$E69,"",IFERROR(INDEX('PROYECCIÓN'!70:70,15+6*(COLUMNS($G69:O69)-1)),""))</f>
        <v/>
      </c>
      <c r="P69" s="236">
        <f t="array" ref="P69">IF(COLUMNS($G69:P69)&gt;$E69,"",IFERROR(INDEX('PROYECCIÓN'!70:70,15+6*(COLUMNS($G69:P69)-1)),""))</f>
        <v/>
      </c>
      <c r="Q69" s="236">
        <f t="array" ref="Q69">IF(COLUMNS($G69:Q69)&gt;$E69,"",IFERROR(INDEX('PROYECCIÓN'!70:70,15+6*(COLUMNS($G69:Q69)-1)),""))</f>
        <v/>
      </c>
      <c r="R69" s="236">
        <f t="array" ref="R69">IF(COLUMNS($G69:R69)&gt;$E69,"",IFERROR(INDEX('PROYECCIÓN'!70:70,15+6*(COLUMNS($G69:R69)-1)),""))</f>
        <v/>
      </c>
      <c r="S69" s="236">
        <f t="array" ref="S69">IF(COLUMNS($G69:S69)&gt;$E69,"",IFERROR(INDEX('PROYECCIÓN'!70:70,15+6*(COLUMNS($G69:S69)-1)),""))</f>
        <v/>
      </c>
      <c r="T69" s="236">
        <f t="array" ref="T69">IF(COLUMNS($G69:T69)&gt;$E69,"",IFERROR(INDEX('PROYECCIÓN'!70:70,15+6*(COLUMNS($G69:T69)-1)),""))</f>
        <v/>
      </c>
      <c r="U69" s="236">
        <f t="array" ref="U69">IF(COLUMNS($G69:U69)&gt;$E69,"",IFERROR(INDEX('PROYECCIÓN'!70:70,15+6*(COLUMNS($G69:U69)-1)),""))</f>
        <v/>
      </c>
      <c r="V69" s="236">
        <f t="array" ref="V69">IF(COLUMNS($G69:V69)&gt;$E69,"",IFERROR(INDEX('PROYECCIÓN'!70:70,15+6*(COLUMNS($G69:V69)-1)),""))</f>
        <v/>
      </c>
      <c r="W69" s="236">
        <f t="array" ref="W69">IF(COLUMNS($G69:W69)&gt;$E69,"",IFERROR(INDEX('PROYECCIÓN'!70:70,15+6*(COLUMNS($G69:W69)-1)),""))</f>
        <v/>
      </c>
      <c r="X69" s="236">
        <f t="array" ref="X69">IF(COLUMNS($G69:X69)&gt;$E69,"",IFERROR(INDEX('PROYECCIÓN'!70:70,15+6*(COLUMNS($G69:X69)-1)),""))</f>
        <v/>
      </c>
      <c r="Y69" s="236">
        <f t="array" ref="Y69">IF(COLUMNS($G69:Y69)&gt;$E69,"",IFERROR(INDEX('PROYECCIÓN'!70:70,15+6*(COLUMNS($G69:Y69)-1)),""))</f>
        <v/>
      </c>
      <c r="Z69" s="236">
        <f t="array" ref="Z69">IF(COLUMNS($G69:Z69)&gt;$E69,"",IFERROR(INDEX('PROYECCIÓN'!70:70,15+6*(COLUMNS($G69:Z69)-1)),""))</f>
        <v/>
      </c>
      <c r="AA69" s="236">
        <f t="array" ref="AA69">IF(COLUMNS($G69:AA69)&gt;$E69,"",IFERROR(INDEX('PROYECCIÓN'!70:70,15+6*(COLUMNS($G69:AA69)-1)),""))</f>
        <v/>
      </c>
      <c r="AB69" s="236">
        <f t="array" ref="AB69">IF(COLUMNS($G69:AB69)&gt;$E69,"",IFERROR(INDEX('PROYECCIÓN'!70:70,15+6*(COLUMNS($G69:AB69)-1)),""))</f>
        <v/>
      </c>
      <c r="AC69" s="236">
        <f t="array" ref="AC69">IF(COLUMNS($G69:AC69)&gt;$E69,"",IFERROR(INDEX('PROYECCIÓN'!70:70,15+6*(COLUMNS($G69:AC69)-1)),""))</f>
        <v/>
      </c>
      <c r="AD69" s="236">
        <f t="array" ref="AD69">IF(COLUMNS($G69:AD69)&gt;$E69,"",IFERROR(INDEX('PROYECCIÓN'!70:70,15+6*(COLUMNS($G69:AD69)-1)),""))</f>
        <v/>
      </c>
      <c r="AE69" s="236">
        <f t="array" ref="AE69">IF(COLUMNS($G69:AE69)&gt;$E69,"",IFERROR(INDEX('PROYECCIÓN'!70:70,15+6*(COLUMNS($G69:AE69)-1)),""))</f>
        <v/>
      </c>
      <c r="AF69" s="236">
        <f t="array" ref="AF69">IF(COLUMNS($G69:AF69)&gt;$E69,"",IFERROR(INDEX('PROYECCIÓN'!70:70,15+6*(COLUMNS($G69:AF69)-1)),""))</f>
        <v/>
      </c>
      <c r="AG69" s="236">
        <f t="array" ref="AG69">IF(COLUMNS($G69:AG69)&gt;$E69,"",IFERROR(INDEX('PROYECCIÓN'!70:70,15+6*(COLUMNS($G69:AG69)-1)),""))</f>
        <v/>
      </c>
      <c r="AH69" s="236">
        <f t="array" ref="AH69">IF(COLUMNS($G69:AH69)&gt;$E69,"",IFERROR(INDEX('PROYECCIÓN'!70:70,15+6*(COLUMNS($G69:AH69)-1)),""))</f>
        <v/>
      </c>
      <c r="AI69" s="236">
        <f t="array" ref="AI69">IF(COLUMNS($G69:AI69)&gt;$E69,"",IFERROR(INDEX('PROYECCIÓN'!70:70,15+6*(COLUMNS($G69:AI69)-1)),""))</f>
        <v/>
      </c>
      <c r="AJ69" s="236">
        <f t="array" ref="AJ69">IF(COLUMNS($G69:AJ69)&gt;$E69,"",IFERROR(INDEX('PROYECCIÓN'!70:70,15+6*(COLUMNS($G69:AJ69)-1)),""))</f>
        <v/>
      </c>
      <c r="AK69" s="236">
        <f t="array" ref="AK69">IF(COLUMNS($G69:AK69)&gt;$E69,"",IFERROR(INDEX('PROYECCIÓN'!70:70,15+6*(COLUMNS($G69:AK69)-1)),""))</f>
        <v/>
      </c>
      <c r="AL69" s="236">
        <f t="array" ref="AL69">IF(COLUMNS($G69:AL69)&gt;$E69,"",IFERROR(INDEX('PROYECCIÓN'!70:70,15+6*(COLUMNS($G69:AL69)-1)),""))</f>
        <v/>
      </c>
      <c r="AM69" s="236">
        <f t="array" ref="AM69">IF(COLUMNS($G69:AM69)&gt;$E69,"",IFERROR(INDEX('PROYECCIÓN'!70:70,15+6*(COLUMNS($G69:AM69)-1)),""))</f>
        <v/>
      </c>
      <c r="AN69" s="236">
        <f t="array" ref="AN69">IF(COLUMNS($G69:AN69)&gt;$E69,"",IFERROR(INDEX('PROYECCIÓN'!70:70,15+6*(COLUMNS($G69:AN69)-1)),""))</f>
        <v/>
      </c>
      <c r="AO69" s="236">
        <f t="array" ref="AO69">IF(COLUMNS($G69:AO69)&gt;$E69,"",IFERROR(INDEX('PROYECCIÓN'!70:70,15+6*(COLUMNS($G69:AO69)-1)),""))</f>
        <v/>
      </c>
      <c r="AP69" s="236">
        <f t="array" ref="AP69">IF(COLUMNS($G69:AP69)&gt;$E69,"",IFERROR(INDEX('PROYECCIÓN'!70:70,15+6*(COLUMNS($G69:AP69)-1)),""))</f>
        <v/>
      </c>
      <c r="AQ69" s="236" t="n"/>
      <c r="AR69" s="229" t="n"/>
      <c r="AS69" s="185" t="n"/>
    </row>
    <row r="70" ht="15" customHeight="1" s="506">
      <c r="B70" s="47">
        <f>'CARTERA TOTAL'!B70</f>
        <v/>
      </c>
      <c r="C70" s="229">
        <f>'PROYECCIÓN'!C71</f>
        <v/>
      </c>
      <c r="D70" s="53">
        <f>'PROYECCIÓN'!D71</f>
        <v/>
      </c>
      <c r="E70" s="56">
        <f>'PROYECCIÓN'!H71</f>
        <v/>
      </c>
      <c r="F70" s="56">
        <f>IF(COUNTIF($G70:$AP70,"VENCIDA")&gt;0,"VENCIDA",IF(COUNTIF($G70:$AP70,"POR VENCER")&gt;0,"POR VENCER",IF(COUNTIF($G70:$AP70,"AL DÍA")&gt;0,"AL DÍA",IF(COUNTIF($G70:$AP70,"PAGA")&gt;0,"PAGA","SIN ESTADO"))))</f>
        <v/>
      </c>
      <c r="G70" s="236">
        <f t="array" ref="G70">IF(COLUMNS($G70:G70)&gt;$E70,"",IFERROR(INDEX('PROYECCIÓN'!71:71,15+6*(COLUMNS($G70:G70)-1)),""))</f>
        <v/>
      </c>
      <c r="H70" s="236">
        <f t="array" ref="H70">IF(COLUMNS($G70:H70)&gt;$E70,"",IFERROR(INDEX('PROYECCIÓN'!71:71,15+6*(COLUMNS($G70:H70)-1)),""))</f>
        <v/>
      </c>
      <c r="I70" s="236">
        <f t="array" ref="I70">IF(COLUMNS($G70:I70)&gt;$E70,"",IFERROR(INDEX('PROYECCIÓN'!71:71,15+6*(COLUMNS($G70:I70)-1)),""))</f>
        <v/>
      </c>
      <c r="J70" s="236">
        <f t="array" ref="J70">IF(COLUMNS($G70:J70)&gt;$E70,"",IFERROR(INDEX('PROYECCIÓN'!71:71,15+6*(COLUMNS($G70:J70)-1)),""))</f>
        <v/>
      </c>
      <c r="K70" s="236">
        <f t="array" ref="K70">IF(COLUMNS($G70:K70)&gt;$E70,"",IFERROR(INDEX('PROYECCIÓN'!71:71,15+6*(COLUMNS($G70:K70)-1)),""))</f>
        <v/>
      </c>
      <c r="L70" s="236">
        <f t="array" ref="L70">IF(COLUMNS($G70:L70)&gt;$E70,"",IFERROR(INDEX('PROYECCIÓN'!71:71,15+6*(COLUMNS($G70:L70)-1)),""))</f>
        <v/>
      </c>
      <c r="M70" s="236">
        <f t="array" ref="M70">IF(COLUMNS($G70:M70)&gt;$E70,"",IFERROR(INDEX('PROYECCIÓN'!71:71,15+6*(COLUMNS($G70:M70)-1)),""))</f>
        <v/>
      </c>
      <c r="N70" s="236">
        <f t="array" ref="N70">IF(COLUMNS($G70:N70)&gt;$E70,"",IFERROR(INDEX('PROYECCIÓN'!71:71,15+6*(COLUMNS($G70:N70)-1)),""))</f>
        <v/>
      </c>
      <c r="O70" s="236">
        <f t="array" ref="O70">IF(COLUMNS($G70:O70)&gt;$E70,"",IFERROR(INDEX('PROYECCIÓN'!71:71,15+6*(COLUMNS($G70:O70)-1)),""))</f>
        <v/>
      </c>
      <c r="P70" s="236">
        <f t="array" ref="P70">IF(COLUMNS($G70:P70)&gt;$E70,"",IFERROR(INDEX('PROYECCIÓN'!71:71,15+6*(COLUMNS($G70:P70)-1)),""))</f>
        <v/>
      </c>
      <c r="Q70" s="236">
        <f t="array" ref="Q70">IF(COLUMNS($G70:Q70)&gt;$E70,"",IFERROR(INDEX('PROYECCIÓN'!71:71,15+6*(COLUMNS($G70:Q70)-1)),""))</f>
        <v/>
      </c>
      <c r="R70" s="236">
        <f t="array" ref="R70">IF(COLUMNS($G70:R70)&gt;$E70,"",IFERROR(INDEX('PROYECCIÓN'!71:71,15+6*(COLUMNS($G70:R70)-1)),""))</f>
        <v/>
      </c>
      <c r="S70" s="236">
        <f t="array" ref="S70">IF(COLUMNS($G70:S70)&gt;$E70,"",IFERROR(INDEX('PROYECCIÓN'!71:71,15+6*(COLUMNS($G70:S70)-1)),""))</f>
        <v/>
      </c>
      <c r="T70" s="236">
        <f t="array" ref="T70">IF(COLUMNS($G70:T70)&gt;$E70,"",IFERROR(INDEX('PROYECCIÓN'!71:71,15+6*(COLUMNS($G70:T70)-1)),""))</f>
        <v/>
      </c>
      <c r="U70" s="236">
        <f t="array" ref="U70">IF(COLUMNS($G70:U70)&gt;$E70,"",IFERROR(INDEX('PROYECCIÓN'!71:71,15+6*(COLUMNS($G70:U70)-1)),""))</f>
        <v/>
      </c>
      <c r="V70" s="236">
        <f t="array" ref="V70">IF(COLUMNS($G70:V70)&gt;$E70,"",IFERROR(INDEX('PROYECCIÓN'!71:71,15+6*(COLUMNS($G70:V70)-1)),""))</f>
        <v/>
      </c>
      <c r="W70" s="236">
        <f t="array" ref="W70">IF(COLUMNS($G70:W70)&gt;$E70,"",IFERROR(INDEX('PROYECCIÓN'!71:71,15+6*(COLUMNS($G70:W70)-1)),""))</f>
        <v/>
      </c>
      <c r="X70" s="236">
        <f t="array" ref="X70">IF(COLUMNS($G70:X70)&gt;$E70,"",IFERROR(INDEX('PROYECCIÓN'!71:71,15+6*(COLUMNS($G70:X70)-1)),""))</f>
        <v/>
      </c>
      <c r="Y70" s="236">
        <f t="array" ref="Y70">IF(COLUMNS($G70:Y70)&gt;$E70,"",IFERROR(INDEX('PROYECCIÓN'!71:71,15+6*(COLUMNS($G70:Y70)-1)),""))</f>
        <v/>
      </c>
      <c r="Z70" s="236">
        <f t="array" ref="Z70">IF(COLUMNS($G70:Z70)&gt;$E70,"",IFERROR(INDEX('PROYECCIÓN'!71:71,15+6*(COLUMNS($G70:Z70)-1)),""))</f>
        <v/>
      </c>
      <c r="AA70" s="236">
        <f t="array" ref="AA70">IF(COLUMNS($G70:AA70)&gt;$E70,"",IFERROR(INDEX('PROYECCIÓN'!71:71,15+6*(COLUMNS($G70:AA70)-1)),""))</f>
        <v/>
      </c>
      <c r="AB70" s="236">
        <f t="array" ref="AB70">IF(COLUMNS($G70:AB70)&gt;$E70,"",IFERROR(INDEX('PROYECCIÓN'!71:71,15+6*(COLUMNS($G70:AB70)-1)),""))</f>
        <v/>
      </c>
      <c r="AC70" s="236">
        <f t="array" ref="AC70">IF(COLUMNS($G70:AC70)&gt;$E70,"",IFERROR(INDEX('PROYECCIÓN'!71:71,15+6*(COLUMNS($G70:AC70)-1)),""))</f>
        <v/>
      </c>
      <c r="AD70" s="236">
        <f t="array" ref="AD70">IF(COLUMNS($G70:AD70)&gt;$E70,"",IFERROR(INDEX('PROYECCIÓN'!71:71,15+6*(COLUMNS($G70:AD70)-1)),""))</f>
        <v/>
      </c>
      <c r="AE70" s="236">
        <f t="array" ref="AE70">IF(COLUMNS($G70:AE70)&gt;$E70,"",IFERROR(INDEX('PROYECCIÓN'!71:71,15+6*(COLUMNS($G70:AE70)-1)),""))</f>
        <v/>
      </c>
      <c r="AF70" s="236">
        <f t="array" ref="AF70">IF(COLUMNS($G70:AF70)&gt;$E70,"",IFERROR(INDEX('PROYECCIÓN'!71:71,15+6*(COLUMNS($G70:AF70)-1)),""))</f>
        <v/>
      </c>
      <c r="AG70" s="236">
        <f t="array" ref="AG70">IF(COLUMNS($G70:AG70)&gt;$E70,"",IFERROR(INDEX('PROYECCIÓN'!71:71,15+6*(COLUMNS($G70:AG70)-1)),""))</f>
        <v/>
      </c>
      <c r="AH70" s="236">
        <f t="array" ref="AH70">IF(COLUMNS($G70:AH70)&gt;$E70,"",IFERROR(INDEX('PROYECCIÓN'!71:71,15+6*(COLUMNS($G70:AH70)-1)),""))</f>
        <v/>
      </c>
      <c r="AI70" s="236">
        <f t="array" ref="AI70">IF(COLUMNS($G70:AI70)&gt;$E70,"",IFERROR(INDEX('PROYECCIÓN'!71:71,15+6*(COLUMNS($G70:AI70)-1)),""))</f>
        <v/>
      </c>
      <c r="AJ70" s="236">
        <f t="array" ref="AJ70">IF(COLUMNS($G70:AJ70)&gt;$E70,"",IFERROR(INDEX('PROYECCIÓN'!71:71,15+6*(COLUMNS($G70:AJ70)-1)),""))</f>
        <v/>
      </c>
      <c r="AK70" s="236">
        <f t="array" ref="AK70">IF(COLUMNS($G70:AK70)&gt;$E70,"",IFERROR(INDEX('PROYECCIÓN'!71:71,15+6*(COLUMNS($G70:AK70)-1)),""))</f>
        <v/>
      </c>
      <c r="AL70" s="236">
        <f t="array" ref="AL70">IF(COLUMNS($G70:AL70)&gt;$E70,"",IFERROR(INDEX('PROYECCIÓN'!71:71,15+6*(COLUMNS($G70:AL70)-1)),""))</f>
        <v/>
      </c>
      <c r="AM70" s="236">
        <f t="array" ref="AM70">IF(COLUMNS($G70:AM70)&gt;$E70,"",IFERROR(INDEX('PROYECCIÓN'!71:71,15+6*(COLUMNS($G70:AM70)-1)),""))</f>
        <v/>
      </c>
      <c r="AN70" s="236">
        <f t="array" ref="AN70">IF(COLUMNS($G70:AN70)&gt;$E70,"",IFERROR(INDEX('PROYECCIÓN'!71:71,15+6*(COLUMNS($G70:AN70)-1)),""))</f>
        <v/>
      </c>
      <c r="AO70" s="236">
        <f t="array" ref="AO70">IF(COLUMNS($G70:AO70)&gt;$E70,"",IFERROR(INDEX('PROYECCIÓN'!71:71,15+6*(COLUMNS($G70:AO70)-1)),""))</f>
        <v/>
      </c>
      <c r="AP70" s="236">
        <f t="array" ref="AP70">IF(COLUMNS($G70:AP70)&gt;$E70,"",IFERROR(INDEX('PROYECCIÓN'!71:71,15+6*(COLUMNS($G70:AP70)-1)),""))</f>
        <v/>
      </c>
      <c r="AQ70" s="236" t="n"/>
      <c r="AR70" s="229" t="n"/>
      <c r="AS70" s="185" t="n"/>
    </row>
    <row r="71" ht="15" customHeight="1" s="506">
      <c r="B71" s="47">
        <f>'CARTERA TOTAL'!B71</f>
        <v/>
      </c>
      <c r="C71" s="229">
        <f>'PROYECCIÓN'!C72</f>
        <v/>
      </c>
      <c r="D71" s="53">
        <f>'PROYECCIÓN'!D72</f>
        <v/>
      </c>
      <c r="E71" s="56">
        <f>'PROYECCIÓN'!H72</f>
        <v/>
      </c>
      <c r="F71" s="56">
        <f>IF(COUNTIF($G71:$AP71,"VENCIDA")&gt;0,"VENCIDA",IF(COUNTIF($G71:$AP71,"POR VENCER")&gt;0,"POR VENCER",IF(COUNTIF($G71:$AP71,"AL DÍA")&gt;0,"AL DÍA",IF(COUNTIF($G71:$AP71,"PAGA")&gt;0,"PAGA","SIN ESTADO"))))</f>
        <v/>
      </c>
      <c r="G71" s="236">
        <f t="array" ref="G71">IF(COLUMNS($G71:G71)&gt;$E71,"",IFERROR(INDEX('PROYECCIÓN'!72:72,15+6*(COLUMNS($G71:G71)-1)),""))</f>
        <v/>
      </c>
      <c r="H71" s="236">
        <f t="array" ref="H71">IF(COLUMNS($G71:H71)&gt;$E71,"",IFERROR(INDEX('PROYECCIÓN'!72:72,15+6*(COLUMNS($G71:H71)-1)),""))</f>
        <v/>
      </c>
      <c r="I71" s="236">
        <f t="array" ref="I71">IF(COLUMNS($G71:I71)&gt;$E71,"",IFERROR(INDEX('PROYECCIÓN'!72:72,15+6*(COLUMNS($G71:I71)-1)),""))</f>
        <v/>
      </c>
      <c r="J71" s="236">
        <f t="array" ref="J71">IF(COLUMNS($G71:J71)&gt;$E71,"",IFERROR(INDEX('PROYECCIÓN'!72:72,15+6*(COLUMNS($G71:J71)-1)),""))</f>
        <v/>
      </c>
      <c r="K71" s="236">
        <f t="array" ref="K71">IF(COLUMNS($G71:K71)&gt;$E71,"",IFERROR(INDEX('PROYECCIÓN'!72:72,15+6*(COLUMNS($G71:K71)-1)),""))</f>
        <v/>
      </c>
      <c r="L71" s="236">
        <f t="array" ref="L71">IF(COLUMNS($G71:L71)&gt;$E71,"",IFERROR(INDEX('PROYECCIÓN'!72:72,15+6*(COLUMNS($G71:L71)-1)),""))</f>
        <v/>
      </c>
      <c r="M71" s="236">
        <f t="array" ref="M71">IF(COLUMNS($G71:M71)&gt;$E71,"",IFERROR(INDEX('PROYECCIÓN'!72:72,15+6*(COLUMNS($G71:M71)-1)),""))</f>
        <v/>
      </c>
      <c r="N71" s="236">
        <f t="array" ref="N71">IF(COLUMNS($G71:N71)&gt;$E71,"",IFERROR(INDEX('PROYECCIÓN'!72:72,15+6*(COLUMNS($G71:N71)-1)),""))</f>
        <v/>
      </c>
      <c r="O71" s="236">
        <f t="array" ref="O71">IF(COLUMNS($G71:O71)&gt;$E71,"",IFERROR(INDEX('PROYECCIÓN'!72:72,15+6*(COLUMNS($G71:O71)-1)),""))</f>
        <v/>
      </c>
      <c r="P71" s="236">
        <f t="array" ref="P71">IF(COLUMNS($G71:P71)&gt;$E71,"",IFERROR(INDEX('PROYECCIÓN'!72:72,15+6*(COLUMNS($G71:P71)-1)),""))</f>
        <v/>
      </c>
      <c r="Q71" s="236">
        <f t="array" ref="Q71">IF(COLUMNS($G71:Q71)&gt;$E71,"",IFERROR(INDEX('PROYECCIÓN'!72:72,15+6*(COLUMNS($G71:Q71)-1)),""))</f>
        <v/>
      </c>
      <c r="R71" s="236">
        <f t="array" ref="R71">IF(COLUMNS($G71:R71)&gt;$E71,"",IFERROR(INDEX('PROYECCIÓN'!72:72,15+6*(COLUMNS($G71:R71)-1)),""))</f>
        <v/>
      </c>
      <c r="S71" s="236">
        <f t="array" ref="S71">IF(COLUMNS($G71:S71)&gt;$E71,"",IFERROR(INDEX('PROYECCIÓN'!72:72,15+6*(COLUMNS($G71:S71)-1)),""))</f>
        <v/>
      </c>
      <c r="T71" s="236">
        <f t="array" ref="T71">IF(COLUMNS($G71:T71)&gt;$E71,"",IFERROR(INDEX('PROYECCIÓN'!72:72,15+6*(COLUMNS($G71:T71)-1)),""))</f>
        <v/>
      </c>
      <c r="U71" s="236">
        <f t="array" ref="U71">IF(COLUMNS($G71:U71)&gt;$E71,"",IFERROR(INDEX('PROYECCIÓN'!72:72,15+6*(COLUMNS($G71:U71)-1)),""))</f>
        <v/>
      </c>
      <c r="V71" s="236">
        <f t="array" ref="V71">IF(COLUMNS($G71:V71)&gt;$E71,"",IFERROR(INDEX('PROYECCIÓN'!72:72,15+6*(COLUMNS($G71:V71)-1)),""))</f>
        <v/>
      </c>
      <c r="W71" s="236">
        <f t="array" ref="W71">IF(COLUMNS($G71:W71)&gt;$E71,"",IFERROR(INDEX('PROYECCIÓN'!72:72,15+6*(COLUMNS($G71:W71)-1)),""))</f>
        <v/>
      </c>
      <c r="X71" s="236">
        <f t="array" ref="X71">IF(COLUMNS($G71:X71)&gt;$E71,"",IFERROR(INDEX('PROYECCIÓN'!72:72,15+6*(COLUMNS($G71:X71)-1)),""))</f>
        <v/>
      </c>
      <c r="Y71" s="236">
        <f t="array" ref="Y71">IF(COLUMNS($G71:Y71)&gt;$E71,"",IFERROR(INDEX('PROYECCIÓN'!72:72,15+6*(COLUMNS($G71:Y71)-1)),""))</f>
        <v/>
      </c>
      <c r="Z71" s="236">
        <f t="array" ref="Z71">IF(COLUMNS($G71:Z71)&gt;$E71,"",IFERROR(INDEX('PROYECCIÓN'!72:72,15+6*(COLUMNS($G71:Z71)-1)),""))</f>
        <v/>
      </c>
      <c r="AA71" s="236">
        <f t="array" ref="AA71">IF(COLUMNS($G71:AA71)&gt;$E71,"",IFERROR(INDEX('PROYECCIÓN'!72:72,15+6*(COLUMNS($G71:AA71)-1)),""))</f>
        <v/>
      </c>
      <c r="AB71" s="236">
        <f t="array" ref="AB71">IF(COLUMNS($G71:AB71)&gt;$E71,"",IFERROR(INDEX('PROYECCIÓN'!72:72,15+6*(COLUMNS($G71:AB71)-1)),""))</f>
        <v/>
      </c>
      <c r="AC71" s="236">
        <f t="array" ref="AC71">IF(COLUMNS($G71:AC71)&gt;$E71,"",IFERROR(INDEX('PROYECCIÓN'!72:72,15+6*(COLUMNS($G71:AC71)-1)),""))</f>
        <v/>
      </c>
      <c r="AD71" s="236">
        <f t="array" ref="AD71">IF(COLUMNS($G71:AD71)&gt;$E71,"",IFERROR(INDEX('PROYECCIÓN'!72:72,15+6*(COLUMNS($G71:AD71)-1)),""))</f>
        <v/>
      </c>
      <c r="AE71" s="236">
        <f t="array" ref="AE71">IF(COLUMNS($G71:AE71)&gt;$E71,"",IFERROR(INDEX('PROYECCIÓN'!72:72,15+6*(COLUMNS($G71:AE71)-1)),""))</f>
        <v/>
      </c>
      <c r="AF71" s="236">
        <f t="array" ref="AF71">IF(COLUMNS($G71:AF71)&gt;$E71,"",IFERROR(INDEX('PROYECCIÓN'!72:72,15+6*(COLUMNS($G71:AF71)-1)),""))</f>
        <v/>
      </c>
      <c r="AG71" s="236">
        <f t="array" ref="AG71">IF(COLUMNS($G71:AG71)&gt;$E71,"",IFERROR(INDEX('PROYECCIÓN'!72:72,15+6*(COLUMNS($G71:AG71)-1)),""))</f>
        <v/>
      </c>
      <c r="AH71" s="236">
        <f t="array" ref="AH71">IF(COLUMNS($G71:AH71)&gt;$E71,"",IFERROR(INDEX('PROYECCIÓN'!72:72,15+6*(COLUMNS($G71:AH71)-1)),""))</f>
        <v/>
      </c>
      <c r="AI71" s="236">
        <f t="array" ref="AI71">IF(COLUMNS($G71:AI71)&gt;$E71,"",IFERROR(INDEX('PROYECCIÓN'!72:72,15+6*(COLUMNS($G71:AI71)-1)),""))</f>
        <v/>
      </c>
      <c r="AJ71" s="236">
        <f t="array" ref="AJ71">IF(COLUMNS($G71:AJ71)&gt;$E71,"",IFERROR(INDEX('PROYECCIÓN'!72:72,15+6*(COLUMNS($G71:AJ71)-1)),""))</f>
        <v/>
      </c>
      <c r="AK71" s="236">
        <f t="array" ref="AK71">IF(COLUMNS($G71:AK71)&gt;$E71,"",IFERROR(INDEX('PROYECCIÓN'!72:72,15+6*(COLUMNS($G71:AK71)-1)),""))</f>
        <v/>
      </c>
      <c r="AL71" s="236">
        <f t="array" ref="AL71">IF(COLUMNS($G71:AL71)&gt;$E71,"",IFERROR(INDEX('PROYECCIÓN'!72:72,15+6*(COLUMNS($G71:AL71)-1)),""))</f>
        <v/>
      </c>
      <c r="AM71" s="236">
        <f t="array" ref="AM71">IF(COLUMNS($G71:AM71)&gt;$E71,"",IFERROR(INDEX('PROYECCIÓN'!72:72,15+6*(COLUMNS($G71:AM71)-1)),""))</f>
        <v/>
      </c>
      <c r="AN71" s="236">
        <f t="array" ref="AN71">IF(COLUMNS($G71:AN71)&gt;$E71,"",IFERROR(INDEX('PROYECCIÓN'!72:72,15+6*(COLUMNS($G71:AN71)-1)),""))</f>
        <v/>
      </c>
      <c r="AO71" s="236">
        <f t="array" ref="AO71">IF(COLUMNS($G71:AO71)&gt;$E71,"",IFERROR(INDEX('PROYECCIÓN'!72:72,15+6*(COLUMNS($G71:AO71)-1)),""))</f>
        <v/>
      </c>
      <c r="AP71" s="236">
        <f t="array" ref="AP71">IF(COLUMNS($G71:AP71)&gt;$E71,"",IFERROR(INDEX('PROYECCIÓN'!72:72,15+6*(COLUMNS($G71:AP71)-1)),""))</f>
        <v/>
      </c>
      <c r="AQ71" s="236" t="inlineStr">
        <is>
          <t>MENSAJE POR WHATSAPP</t>
        </is>
      </c>
      <c r="AR71" s="229" t="inlineStr">
        <is>
          <t>NO RESPONDE</t>
        </is>
      </c>
      <c r="AS71" s="237" t="n">
        <v>46266</v>
      </c>
    </row>
    <row r="72" ht="15" customHeight="1" s="506">
      <c r="B72" s="47">
        <f>'CARTERA TOTAL'!B72</f>
        <v/>
      </c>
      <c r="C72" s="229">
        <f>'PROYECCIÓN'!C73</f>
        <v/>
      </c>
      <c r="D72" s="53">
        <f>'PROYECCIÓN'!D73</f>
        <v/>
      </c>
      <c r="E72" s="56">
        <f>'PROYECCIÓN'!H73</f>
        <v/>
      </c>
      <c r="F72" s="56">
        <f>IF(COUNTIF($G72:$AP72,"VENCIDA")&gt;0,"VENCIDA",IF(COUNTIF($G72:$AP72,"POR VENCER")&gt;0,"POR VENCER",IF(COUNTIF($G72:$AP72,"AL DÍA")&gt;0,"AL DÍA",IF(COUNTIF($G72:$AP72,"PAGA")&gt;0,"PAGA","SIN ESTADO"))))</f>
        <v/>
      </c>
      <c r="G72" s="236">
        <f t="array" ref="G72">IF(COLUMNS($G72:G72)&gt;$E72,"",IFERROR(INDEX('PROYECCIÓN'!73:73,15+6*(COLUMNS($G72:G72)-1)),""))</f>
        <v/>
      </c>
      <c r="H72" s="236">
        <f t="array" ref="H72">IF(COLUMNS($G72:H72)&gt;$E72,"",IFERROR(INDEX('PROYECCIÓN'!73:73,15+6*(COLUMNS($G72:H72)-1)),""))</f>
        <v/>
      </c>
      <c r="I72" s="236">
        <f t="array" ref="I72">IF(COLUMNS($G72:I72)&gt;$E72,"",IFERROR(INDEX('PROYECCIÓN'!73:73,15+6*(COLUMNS($G72:I72)-1)),""))</f>
        <v/>
      </c>
      <c r="J72" s="236">
        <f t="array" ref="J72">IF(COLUMNS($G72:J72)&gt;$E72,"",IFERROR(INDEX('PROYECCIÓN'!73:73,15+6*(COLUMNS($G72:J72)-1)),""))</f>
        <v/>
      </c>
      <c r="K72" s="236">
        <f t="array" ref="K72">IF(COLUMNS($G72:K72)&gt;$E72,"",IFERROR(INDEX('PROYECCIÓN'!73:73,15+6*(COLUMNS($G72:K72)-1)),""))</f>
        <v/>
      </c>
      <c r="L72" s="236">
        <f t="array" ref="L72">IF(COLUMNS($G72:L72)&gt;$E72,"",IFERROR(INDEX('PROYECCIÓN'!73:73,15+6*(COLUMNS($G72:L72)-1)),""))</f>
        <v/>
      </c>
      <c r="M72" s="236">
        <f t="array" ref="M72">IF(COLUMNS($G72:M72)&gt;$E72,"",IFERROR(INDEX('PROYECCIÓN'!73:73,15+6*(COLUMNS($G72:M72)-1)),""))</f>
        <v/>
      </c>
      <c r="N72" s="236">
        <f t="array" ref="N72">IF(COLUMNS($G72:N72)&gt;$E72,"",IFERROR(INDEX('PROYECCIÓN'!73:73,15+6*(COLUMNS($G72:N72)-1)),""))</f>
        <v/>
      </c>
      <c r="O72" s="236">
        <f t="array" ref="O72">IF(COLUMNS($G72:O72)&gt;$E72,"",IFERROR(INDEX('PROYECCIÓN'!73:73,15+6*(COLUMNS($G72:O72)-1)),""))</f>
        <v/>
      </c>
      <c r="P72" s="236">
        <f t="array" ref="P72">IF(COLUMNS($G72:P72)&gt;$E72,"",IFERROR(INDEX('PROYECCIÓN'!73:73,15+6*(COLUMNS($G72:P72)-1)),""))</f>
        <v/>
      </c>
      <c r="Q72" s="236">
        <f t="array" ref="Q72">IF(COLUMNS($G72:Q72)&gt;$E72,"",IFERROR(INDEX('PROYECCIÓN'!73:73,15+6*(COLUMNS($G72:Q72)-1)),""))</f>
        <v/>
      </c>
      <c r="R72" s="236">
        <f t="array" ref="R72">IF(COLUMNS($G72:R72)&gt;$E72,"",IFERROR(INDEX('PROYECCIÓN'!73:73,15+6*(COLUMNS($G72:R72)-1)),""))</f>
        <v/>
      </c>
      <c r="S72" s="236">
        <f t="array" ref="S72">IF(COLUMNS($G72:S72)&gt;$E72,"",IFERROR(INDEX('PROYECCIÓN'!73:73,15+6*(COLUMNS($G72:S72)-1)),""))</f>
        <v/>
      </c>
      <c r="T72" s="236">
        <f t="array" ref="T72">IF(COLUMNS($G72:T72)&gt;$E72,"",IFERROR(INDEX('PROYECCIÓN'!73:73,15+6*(COLUMNS($G72:T72)-1)),""))</f>
        <v/>
      </c>
      <c r="U72" s="236">
        <f t="array" ref="U72">IF(COLUMNS($G72:U72)&gt;$E72,"",IFERROR(INDEX('PROYECCIÓN'!73:73,15+6*(COLUMNS($G72:U72)-1)),""))</f>
        <v/>
      </c>
      <c r="V72" s="236">
        <f t="array" ref="V72">IF(COLUMNS($G72:V72)&gt;$E72,"",IFERROR(INDEX('PROYECCIÓN'!73:73,15+6*(COLUMNS($G72:V72)-1)),""))</f>
        <v/>
      </c>
      <c r="W72" s="236">
        <f t="array" ref="W72">IF(COLUMNS($G72:W72)&gt;$E72,"",IFERROR(INDEX('PROYECCIÓN'!73:73,15+6*(COLUMNS($G72:W72)-1)),""))</f>
        <v/>
      </c>
      <c r="X72" s="236">
        <f t="array" ref="X72">IF(COLUMNS($G72:X72)&gt;$E72,"",IFERROR(INDEX('PROYECCIÓN'!73:73,15+6*(COLUMNS($G72:X72)-1)),""))</f>
        <v/>
      </c>
      <c r="Y72" s="236">
        <f t="array" ref="Y72">IF(COLUMNS($G72:Y72)&gt;$E72,"",IFERROR(INDEX('PROYECCIÓN'!73:73,15+6*(COLUMNS($G72:Y72)-1)),""))</f>
        <v/>
      </c>
      <c r="Z72" s="236">
        <f t="array" ref="Z72">IF(COLUMNS($G72:Z72)&gt;$E72,"",IFERROR(INDEX('PROYECCIÓN'!73:73,15+6*(COLUMNS($G72:Z72)-1)),""))</f>
        <v/>
      </c>
      <c r="AA72" s="236">
        <f t="array" ref="AA72">IF(COLUMNS($G72:AA72)&gt;$E72,"",IFERROR(INDEX('PROYECCIÓN'!73:73,15+6*(COLUMNS($G72:AA72)-1)),""))</f>
        <v/>
      </c>
      <c r="AB72" s="236">
        <f t="array" ref="AB72">IF(COLUMNS($G72:AB72)&gt;$E72,"",IFERROR(INDEX('PROYECCIÓN'!73:73,15+6*(COLUMNS($G72:AB72)-1)),""))</f>
        <v/>
      </c>
      <c r="AC72" s="236">
        <f t="array" ref="AC72">IF(COLUMNS($G72:AC72)&gt;$E72,"",IFERROR(INDEX('PROYECCIÓN'!73:73,15+6*(COLUMNS($G72:AC72)-1)),""))</f>
        <v/>
      </c>
      <c r="AD72" s="236">
        <f t="array" ref="AD72">IF(COLUMNS($G72:AD72)&gt;$E72,"",IFERROR(INDEX('PROYECCIÓN'!73:73,15+6*(COLUMNS($G72:AD72)-1)),""))</f>
        <v/>
      </c>
      <c r="AE72" s="236">
        <f t="array" ref="AE72">IF(COLUMNS($G72:AE72)&gt;$E72,"",IFERROR(INDEX('PROYECCIÓN'!73:73,15+6*(COLUMNS($G72:AE72)-1)),""))</f>
        <v/>
      </c>
      <c r="AF72" s="236">
        <f t="array" ref="AF72">IF(COLUMNS($G72:AF72)&gt;$E72,"",IFERROR(INDEX('PROYECCIÓN'!73:73,15+6*(COLUMNS($G72:AF72)-1)),""))</f>
        <v/>
      </c>
      <c r="AG72" s="236">
        <f t="array" ref="AG72">IF(COLUMNS($G72:AG72)&gt;$E72,"",IFERROR(INDEX('PROYECCIÓN'!73:73,15+6*(COLUMNS($G72:AG72)-1)),""))</f>
        <v/>
      </c>
      <c r="AH72" s="236">
        <f t="array" ref="AH72">IF(COLUMNS($G72:AH72)&gt;$E72,"",IFERROR(INDEX('PROYECCIÓN'!73:73,15+6*(COLUMNS($G72:AH72)-1)),""))</f>
        <v/>
      </c>
      <c r="AI72" s="236">
        <f t="array" ref="AI72">IF(COLUMNS($G72:AI72)&gt;$E72,"",IFERROR(INDEX('PROYECCIÓN'!73:73,15+6*(COLUMNS($G72:AI72)-1)),""))</f>
        <v/>
      </c>
      <c r="AJ72" s="236">
        <f t="array" ref="AJ72">IF(COLUMNS($G72:AJ72)&gt;$E72,"",IFERROR(INDEX('PROYECCIÓN'!73:73,15+6*(COLUMNS($G72:AJ72)-1)),""))</f>
        <v/>
      </c>
      <c r="AK72" s="236">
        <f t="array" ref="AK72">IF(COLUMNS($G72:AK72)&gt;$E72,"",IFERROR(INDEX('PROYECCIÓN'!73:73,15+6*(COLUMNS($G72:AK72)-1)),""))</f>
        <v/>
      </c>
      <c r="AL72" s="236">
        <f t="array" ref="AL72">IF(COLUMNS($G72:AL72)&gt;$E72,"",IFERROR(INDEX('PROYECCIÓN'!73:73,15+6*(COLUMNS($G72:AL72)-1)),""))</f>
        <v/>
      </c>
      <c r="AM72" s="236">
        <f t="array" ref="AM72">IF(COLUMNS($G72:AM72)&gt;$E72,"",IFERROR(INDEX('PROYECCIÓN'!73:73,15+6*(COLUMNS($G72:AM72)-1)),""))</f>
        <v/>
      </c>
      <c r="AN72" s="236">
        <f t="array" ref="AN72">IF(COLUMNS($G72:AN72)&gt;$E72,"",IFERROR(INDEX('PROYECCIÓN'!73:73,15+6*(COLUMNS($G72:AN72)-1)),""))</f>
        <v/>
      </c>
      <c r="AO72" s="236">
        <f t="array" ref="AO72">IF(COLUMNS($G72:AO72)&gt;$E72,"",IFERROR(INDEX('PROYECCIÓN'!73:73,15+6*(COLUMNS($G72:AO72)-1)),""))</f>
        <v/>
      </c>
      <c r="AP72" s="236">
        <f t="array" ref="AP72">IF(COLUMNS($G72:AP72)&gt;$E72,"",IFERROR(INDEX('PROYECCIÓN'!73:73,15+6*(COLUMNS($G72:AP72)-1)),""))</f>
        <v/>
      </c>
      <c r="AQ72" s="236" t="n"/>
      <c r="AR72" s="229" t="n"/>
      <c r="AS72" s="185" t="n"/>
    </row>
    <row r="73" ht="15" customHeight="1" s="506">
      <c r="B73" s="47">
        <f>'CARTERA TOTAL'!B73</f>
        <v/>
      </c>
      <c r="C73" s="229">
        <f>'PROYECCIÓN'!C74</f>
        <v/>
      </c>
      <c r="D73" s="53">
        <f>'PROYECCIÓN'!D74</f>
        <v/>
      </c>
      <c r="E73" s="56">
        <f>'PROYECCIÓN'!H74</f>
        <v/>
      </c>
      <c r="F73" s="56">
        <f>IF(COUNTIF($G73:$AP73,"VENCIDA")&gt;0,"VENCIDA",IF(COUNTIF($G73:$AP73,"POR VENCER")&gt;0,"POR VENCER",IF(COUNTIF($G73:$AP73,"AL DÍA")&gt;0,"AL DÍA",IF(COUNTIF($G73:$AP73,"PAGA")&gt;0,"PAGA","SIN ESTADO"))))</f>
        <v/>
      </c>
      <c r="G73" s="236">
        <f t="array" ref="G73">IF(COLUMNS($G73:G73)&gt;$E73,"",IFERROR(INDEX('PROYECCIÓN'!74:74,15+6*(COLUMNS($G73:G73)-1)),""))</f>
        <v/>
      </c>
      <c r="H73" s="236">
        <f t="array" ref="H73">IF(COLUMNS($G73:H73)&gt;$E73,"",IFERROR(INDEX('PROYECCIÓN'!74:74,15+6*(COLUMNS($G73:H73)-1)),""))</f>
        <v/>
      </c>
      <c r="I73" s="236">
        <f t="array" ref="I73">IF(COLUMNS($G73:I73)&gt;$E73,"",IFERROR(INDEX('PROYECCIÓN'!74:74,15+6*(COLUMNS($G73:I73)-1)),""))</f>
        <v/>
      </c>
      <c r="J73" s="236">
        <f t="array" ref="J73">IF(COLUMNS($G73:J73)&gt;$E73,"",IFERROR(INDEX('PROYECCIÓN'!74:74,15+6*(COLUMNS($G73:J73)-1)),""))</f>
        <v/>
      </c>
      <c r="K73" s="236">
        <f t="array" ref="K73">IF(COLUMNS($G73:K73)&gt;$E73,"",IFERROR(INDEX('PROYECCIÓN'!74:74,15+6*(COLUMNS($G73:K73)-1)),""))</f>
        <v/>
      </c>
      <c r="L73" s="236">
        <f t="array" ref="L73">IF(COLUMNS($G73:L73)&gt;$E73,"",IFERROR(INDEX('PROYECCIÓN'!74:74,15+6*(COLUMNS($G73:L73)-1)),""))</f>
        <v/>
      </c>
      <c r="M73" s="236">
        <f t="array" ref="M73">IF(COLUMNS($G73:M73)&gt;$E73,"",IFERROR(INDEX('PROYECCIÓN'!74:74,15+6*(COLUMNS($G73:M73)-1)),""))</f>
        <v/>
      </c>
      <c r="N73" s="236">
        <f t="array" ref="N73">IF(COLUMNS($G73:N73)&gt;$E73,"",IFERROR(INDEX('PROYECCIÓN'!74:74,15+6*(COLUMNS($G73:N73)-1)),""))</f>
        <v/>
      </c>
      <c r="O73" s="236">
        <f t="array" ref="O73">IF(COLUMNS($G73:O73)&gt;$E73,"",IFERROR(INDEX('PROYECCIÓN'!74:74,15+6*(COLUMNS($G73:O73)-1)),""))</f>
        <v/>
      </c>
      <c r="P73" s="236">
        <f t="array" ref="P73">IF(COLUMNS($G73:P73)&gt;$E73,"",IFERROR(INDEX('PROYECCIÓN'!74:74,15+6*(COLUMNS($G73:P73)-1)),""))</f>
        <v/>
      </c>
      <c r="Q73" s="236">
        <f t="array" ref="Q73">IF(COLUMNS($G73:Q73)&gt;$E73,"",IFERROR(INDEX('PROYECCIÓN'!74:74,15+6*(COLUMNS($G73:Q73)-1)),""))</f>
        <v/>
      </c>
      <c r="R73" s="236">
        <f t="array" ref="R73">IF(COLUMNS($G73:R73)&gt;$E73,"",IFERROR(INDEX('PROYECCIÓN'!74:74,15+6*(COLUMNS($G73:R73)-1)),""))</f>
        <v/>
      </c>
      <c r="S73" s="236">
        <f t="array" ref="S73">IF(COLUMNS($G73:S73)&gt;$E73,"",IFERROR(INDEX('PROYECCIÓN'!74:74,15+6*(COLUMNS($G73:S73)-1)),""))</f>
        <v/>
      </c>
      <c r="T73" s="236">
        <f t="array" ref="T73">IF(COLUMNS($G73:T73)&gt;$E73,"",IFERROR(INDEX('PROYECCIÓN'!74:74,15+6*(COLUMNS($G73:T73)-1)),""))</f>
        <v/>
      </c>
      <c r="U73" s="236">
        <f t="array" ref="U73">IF(COLUMNS($G73:U73)&gt;$E73,"",IFERROR(INDEX('PROYECCIÓN'!74:74,15+6*(COLUMNS($G73:U73)-1)),""))</f>
        <v/>
      </c>
      <c r="V73" s="236">
        <f t="array" ref="V73">IF(COLUMNS($G73:V73)&gt;$E73,"",IFERROR(INDEX('PROYECCIÓN'!74:74,15+6*(COLUMNS($G73:V73)-1)),""))</f>
        <v/>
      </c>
      <c r="W73" s="236">
        <f t="array" ref="W73">IF(COLUMNS($G73:W73)&gt;$E73,"",IFERROR(INDEX('PROYECCIÓN'!74:74,15+6*(COLUMNS($G73:W73)-1)),""))</f>
        <v/>
      </c>
      <c r="X73" s="236">
        <f t="array" ref="X73">IF(COLUMNS($G73:X73)&gt;$E73,"",IFERROR(INDEX('PROYECCIÓN'!74:74,15+6*(COLUMNS($G73:X73)-1)),""))</f>
        <v/>
      </c>
      <c r="Y73" s="236">
        <f t="array" ref="Y73">IF(COLUMNS($G73:Y73)&gt;$E73,"",IFERROR(INDEX('PROYECCIÓN'!74:74,15+6*(COLUMNS($G73:Y73)-1)),""))</f>
        <v/>
      </c>
      <c r="Z73" s="236">
        <f t="array" ref="Z73">IF(COLUMNS($G73:Z73)&gt;$E73,"",IFERROR(INDEX('PROYECCIÓN'!74:74,15+6*(COLUMNS($G73:Z73)-1)),""))</f>
        <v/>
      </c>
      <c r="AA73" s="236">
        <f t="array" ref="AA73">IF(COLUMNS($G73:AA73)&gt;$E73,"",IFERROR(INDEX('PROYECCIÓN'!74:74,15+6*(COLUMNS($G73:AA73)-1)),""))</f>
        <v/>
      </c>
      <c r="AB73" s="236">
        <f t="array" ref="AB73">IF(COLUMNS($G73:AB73)&gt;$E73,"",IFERROR(INDEX('PROYECCIÓN'!74:74,15+6*(COLUMNS($G73:AB73)-1)),""))</f>
        <v/>
      </c>
      <c r="AC73" s="236">
        <f t="array" ref="AC73">IF(COLUMNS($G73:AC73)&gt;$E73,"",IFERROR(INDEX('PROYECCIÓN'!74:74,15+6*(COLUMNS($G73:AC73)-1)),""))</f>
        <v/>
      </c>
      <c r="AD73" s="236">
        <f t="array" ref="AD73">IF(COLUMNS($G73:AD73)&gt;$E73,"",IFERROR(INDEX('PROYECCIÓN'!74:74,15+6*(COLUMNS($G73:AD73)-1)),""))</f>
        <v/>
      </c>
      <c r="AE73" s="236">
        <f t="array" ref="AE73">IF(COLUMNS($G73:AE73)&gt;$E73,"",IFERROR(INDEX('PROYECCIÓN'!74:74,15+6*(COLUMNS($G73:AE73)-1)),""))</f>
        <v/>
      </c>
      <c r="AF73" s="236">
        <f t="array" ref="AF73">IF(COLUMNS($G73:AF73)&gt;$E73,"",IFERROR(INDEX('PROYECCIÓN'!74:74,15+6*(COLUMNS($G73:AF73)-1)),""))</f>
        <v/>
      </c>
      <c r="AG73" s="236">
        <f t="array" ref="AG73">IF(COLUMNS($G73:AG73)&gt;$E73,"",IFERROR(INDEX('PROYECCIÓN'!74:74,15+6*(COLUMNS($G73:AG73)-1)),""))</f>
        <v/>
      </c>
      <c r="AH73" s="236">
        <f t="array" ref="AH73">IF(COLUMNS($G73:AH73)&gt;$E73,"",IFERROR(INDEX('PROYECCIÓN'!74:74,15+6*(COLUMNS($G73:AH73)-1)),""))</f>
        <v/>
      </c>
      <c r="AI73" s="236">
        <f t="array" ref="AI73">IF(COLUMNS($G73:AI73)&gt;$E73,"",IFERROR(INDEX('PROYECCIÓN'!74:74,15+6*(COLUMNS($G73:AI73)-1)),""))</f>
        <v/>
      </c>
      <c r="AJ73" s="236">
        <f t="array" ref="AJ73">IF(COLUMNS($G73:AJ73)&gt;$E73,"",IFERROR(INDEX('PROYECCIÓN'!74:74,15+6*(COLUMNS($G73:AJ73)-1)),""))</f>
        <v/>
      </c>
      <c r="AK73" s="236">
        <f t="array" ref="AK73">IF(COLUMNS($G73:AK73)&gt;$E73,"",IFERROR(INDEX('PROYECCIÓN'!74:74,15+6*(COLUMNS($G73:AK73)-1)),""))</f>
        <v/>
      </c>
      <c r="AL73" s="236">
        <f t="array" ref="AL73">IF(COLUMNS($G73:AL73)&gt;$E73,"",IFERROR(INDEX('PROYECCIÓN'!74:74,15+6*(COLUMNS($G73:AL73)-1)),""))</f>
        <v/>
      </c>
      <c r="AM73" s="236">
        <f t="array" ref="AM73">IF(COLUMNS($G73:AM73)&gt;$E73,"",IFERROR(INDEX('PROYECCIÓN'!74:74,15+6*(COLUMNS($G73:AM73)-1)),""))</f>
        <v/>
      </c>
      <c r="AN73" s="236">
        <f t="array" ref="AN73">IF(COLUMNS($G73:AN73)&gt;$E73,"",IFERROR(INDEX('PROYECCIÓN'!74:74,15+6*(COLUMNS($G73:AN73)-1)),""))</f>
        <v/>
      </c>
      <c r="AO73" s="236">
        <f t="array" ref="AO73">IF(COLUMNS($G73:AO73)&gt;$E73,"",IFERROR(INDEX('PROYECCIÓN'!74:74,15+6*(COLUMNS($G73:AO73)-1)),""))</f>
        <v/>
      </c>
      <c r="AP73" s="236">
        <f t="array" ref="AP73">IF(COLUMNS($G73:AP73)&gt;$E73,"",IFERROR(INDEX('PROYECCIÓN'!74:74,15+6*(COLUMNS($G73:AP73)-1)),""))</f>
        <v/>
      </c>
      <c r="AQ73" s="236" t="inlineStr">
        <is>
          <t>MENSAJE POR WHATSAPP</t>
        </is>
      </c>
      <c r="AR73" s="229" t="inlineStr">
        <is>
          <t>SOLICITA PLAZO</t>
        </is>
      </c>
      <c r="AS73" s="185" t="n"/>
    </row>
    <row r="74" ht="15" customHeight="1" s="506">
      <c r="B74" s="47">
        <f>'CARTERA TOTAL'!B74</f>
        <v/>
      </c>
      <c r="C74" s="229">
        <f>'PROYECCIÓN'!C75</f>
        <v/>
      </c>
      <c r="D74" s="53">
        <f>'PROYECCIÓN'!D75</f>
        <v/>
      </c>
      <c r="E74" s="56">
        <f>'PROYECCIÓN'!H75</f>
        <v/>
      </c>
      <c r="F74" s="56">
        <f>IF(COUNTIF($G74:$AP74,"VENCIDA")&gt;0,"VENCIDA",IF(COUNTIF($G74:$AP74,"POR VENCER")&gt;0,"POR VENCER",IF(COUNTIF($G74:$AP74,"AL DÍA")&gt;0,"AL DÍA",IF(COUNTIF($G74:$AP74,"PAGA")&gt;0,"PAGA","SIN ESTADO"))))</f>
        <v/>
      </c>
      <c r="G74" s="236">
        <f t="array" ref="G74">IF(COLUMNS($G74:G74)&gt;$E74,"",IFERROR(INDEX('PROYECCIÓN'!75:75,15+6*(COLUMNS($G74:G74)-1)),""))</f>
        <v/>
      </c>
      <c r="H74" s="236">
        <f t="array" ref="H74">IF(COLUMNS($G74:H74)&gt;$E74,"",IFERROR(INDEX('PROYECCIÓN'!75:75,15+6*(COLUMNS($G74:H74)-1)),""))</f>
        <v/>
      </c>
      <c r="I74" s="236">
        <f t="array" ref="I74">IF(COLUMNS($G74:I74)&gt;$E74,"",IFERROR(INDEX('PROYECCIÓN'!75:75,15+6*(COLUMNS($G74:I74)-1)),""))</f>
        <v/>
      </c>
      <c r="J74" s="236">
        <f t="array" ref="J74">IF(COLUMNS($G74:J74)&gt;$E74,"",IFERROR(INDEX('PROYECCIÓN'!75:75,15+6*(COLUMNS($G74:J74)-1)),""))</f>
        <v/>
      </c>
      <c r="K74" s="236">
        <f t="array" ref="K74">IF(COLUMNS($G74:K74)&gt;$E74,"",IFERROR(INDEX('PROYECCIÓN'!75:75,15+6*(COLUMNS($G74:K74)-1)),""))</f>
        <v/>
      </c>
      <c r="L74" s="236">
        <f t="array" ref="L74">IF(COLUMNS($G74:L74)&gt;$E74,"",IFERROR(INDEX('PROYECCIÓN'!75:75,15+6*(COLUMNS($G74:L74)-1)),""))</f>
        <v/>
      </c>
      <c r="M74" s="236">
        <f t="array" ref="M74">IF(COLUMNS($G74:M74)&gt;$E74,"",IFERROR(INDEX('PROYECCIÓN'!75:75,15+6*(COLUMNS($G74:M74)-1)),""))</f>
        <v/>
      </c>
      <c r="N74" s="236">
        <f t="array" ref="N74">IF(COLUMNS($G74:N74)&gt;$E74,"",IFERROR(INDEX('PROYECCIÓN'!75:75,15+6*(COLUMNS($G74:N74)-1)),""))</f>
        <v/>
      </c>
      <c r="O74" s="236">
        <f t="array" ref="O74">IF(COLUMNS($G74:O74)&gt;$E74,"",IFERROR(INDEX('PROYECCIÓN'!75:75,15+6*(COLUMNS($G74:O74)-1)),""))</f>
        <v/>
      </c>
      <c r="P74" s="236">
        <f t="array" ref="P74">IF(COLUMNS($G74:P74)&gt;$E74,"",IFERROR(INDEX('PROYECCIÓN'!75:75,15+6*(COLUMNS($G74:P74)-1)),""))</f>
        <v/>
      </c>
      <c r="Q74" s="236">
        <f t="array" ref="Q74">IF(COLUMNS($G74:Q74)&gt;$E74,"",IFERROR(INDEX('PROYECCIÓN'!75:75,15+6*(COLUMNS($G74:Q74)-1)),""))</f>
        <v/>
      </c>
      <c r="R74" s="236">
        <f t="array" ref="R74">IF(COLUMNS($G74:R74)&gt;$E74,"",IFERROR(INDEX('PROYECCIÓN'!75:75,15+6*(COLUMNS($G74:R74)-1)),""))</f>
        <v/>
      </c>
      <c r="S74" s="236">
        <f t="array" ref="S74">IF(COLUMNS($G74:S74)&gt;$E74,"",IFERROR(INDEX('PROYECCIÓN'!75:75,15+6*(COLUMNS($G74:S74)-1)),""))</f>
        <v/>
      </c>
      <c r="T74" s="236">
        <f t="array" ref="T74">IF(COLUMNS($G74:T74)&gt;$E74,"",IFERROR(INDEX('PROYECCIÓN'!75:75,15+6*(COLUMNS($G74:T74)-1)),""))</f>
        <v/>
      </c>
      <c r="U74" s="236">
        <f t="array" ref="U74">IF(COLUMNS($G74:U74)&gt;$E74,"",IFERROR(INDEX('PROYECCIÓN'!75:75,15+6*(COLUMNS($G74:U74)-1)),""))</f>
        <v/>
      </c>
      <c r="V74" s="236">
        <f t="array" ref="V74">IF(COLUMNS($G74:V74)&gt;$E74,"",IFERROR(INDEX('PROYECCIÓN'!75:75,15+6*(COLUMNS($G74:V74)-1)),""))</f>
        <v/>
      </c>
      <c r="W74" s="236">
        <f t="array" ref="W74">IF(COLUMNS($G74:W74)&gt;$E74,"",IFERROR(INDEX('PROYECCIÓN'!75:75,15+6*(COLUMNS($G74:W74)-1)),""))</f>
        <v/>
      </c>
      <c r="X74" s="236">
        <f t="array" ref="X74">IF(COLUMNS($G74:X74)&gt;$E74,"",IFERROR(INDEX('PROYECCIÓN'!75:75,15+6*(COLUMNS($G74:X74)-1)),""))</f>
        <v/>
      </c>
      <c r="Y74" s="236">
        <f t="array" ref="Y74">IF(COLUMNS($G74:Y74)&gt;$E74,"",IFERROR(INDEX('PROYECCIÓN'!75:75,15+6*(COLUMNS($G74:Y74)-1)),""))</f>
        <v/>
      </c>
      <c r="Z74" s="236">
        <f t="array" ref="Z74">IF(COLUMNS($G74:Z74)&gt;$E74,"",IFERROR(INDEX('PROYECCIÓN'!75:75,15+6*(COLUMNS($G74:Z74)-1)),""))</f>
        <v/>
      </c>
      <c r="AA74" s="236">
        <f t="array" ref="AA74">IF(COLUMNS($G74:AA74)&gt;$E74,"",IFERROR(INDEX('PROYECCIÓN'!75:75,15+6*(COLUMNS($G74:AA74)-1)),""))</f>
        <v/>
      </c>
      <c r="AB74" s="236">
        <f t="array" ref="AB74">IF(COLUMNS($G74:AB74)&gt;$E74,"",IFERROR(INDEX('PROYECCIÓN'!75:75,15+6*(COLUMNS($G74:AB74)-1)),""))</f>
        <v/>
      </c>
      <c r="AC74" s="236">
        <f t="array" ref="AC74">IF(COLUMNS($G74:AC74)&gt;$E74,"",IFERROR(INDEX('PROYECCIÓN'!75:75,15+6*(COLUMNS($G74:AC74)-1)),""))</f>
        <v/>
      </c>
      <c r="AD74" s="236">
        <f t="array" ref="AD74">IF(COLUMNS($G74:AD74)&gt;$E74,"",IFERROR(INDEX('PROYECCIÓN'!75:75,15+6*(COLUMNS($G74:AD74)-1)),""))</f>
        <v/>
      </c>
      <c r="AE74" s="236">
        <f t="array" ref="AE74">IF(COLUMNS($G74:AE74)&gt;$E74,"",IFERROR(INDEX('PROYECCIÓN'!75:75,15+6*(COLUMNS($G74:AE74)-1)),""))</f>
        <v/>
      </c>
      <c r="AF74" s="236">
        <f t="array" ref="AF74">IF(COLUMNS($G74:AF74)&gt;$E74,"",IFERROR(INDEX('PROYECCIÓN'!75:75,15+6*(COLUMNS($G74:AF74)-1)),""))</f>
        <v/>
      </c>
      <c r="AG74" s="236">
        <f t="array" ref="AG74">IF(COLUMNS($G74:AG74)&gt;$E74,"",IFERROR(INDEX('PROYECCIÓN'!75:75,15+6*(COLUMNS($G74:AG74)-1)),""))</f>
        <v/>
      </c>
      <c r="AH74" s="236">
        <f t="array" ref="AH74">IF(COLUMNS($G74:AH74)&gt;$E74,"",IFERROR(INDEX('PROYECCIÓN'!75:75,15+6*(COLUMNS($G74:AH74)-1)),""))</f>
        <v/>
      </c>
      <c r="AI74" s="236">
        <f t="array" ref="AI74">IF(COLUMNS($G74:AI74)&gt;$E74,"",IFERROR(INDEX('PROYECCIÓN'!75:75,15+6*(COLUMNS($G74:AI74)-1)),""))</f>
        <v/>
      </c>
      <c r="AJ74" s="236">
        <f t="array" ref="AJ74">IF(COLUMNS($G74:AJ74)&gt;$E74,"",IFERROR(INDEX('PROYECCIÓN'!75:75,15+6*(COLUMNS($G74:AJ74)-1)),""))</f>
        <v/>
      </c>
      <c r="AK74" s="236">
        <f t="array" ref="AK74">IF(COLUMNS($G74:AK74)&gt;$E74,"",IFERROR(INDEX('PROYECCIÓN'!75:75,15+6*(COLUMNS($G74:AK74)-1)),""))</f>
        <v/>
      </c>
      <c r="AL74" s="236">
        <f t="array" ref="AL74">IF(COLUMNS($G74:AL74)&gt;$E74,"",IFERROR(INDEX('PROYECCIÓN'!75:75,15+6*(COLUMNS($G74:AL74)-1)),""))</f>
        <v/>
      </c>
      <c r="AM74" s="236">
        <f t="array" ref="AM74">IF(COLUMNS($G74:AM74)&gt;$E74,"",IFERROR(INDEX('PROYECCIÓN'!75:75,15+6*(COLUMNS($G74:AM74)-1)),""))</f>
        <v/>
      </c>
      <c r="AN74" s="236">
        <f t="array" ref="AN74">IF(COLUMNS($G74:AN74)&gt;$E74,"",IFERROR(INDEX('PROYECCIÓN'!75:75,15+6*(COLUMNS($G74:AN74)-1)),""))</f>
        <v/>
      </c>
      <c r="AO74" s="236">
        <f t="array" ref="AO74">IF(COLUMNS($G74:AO74)&gt;$E74,"",IFERROR(INDEX('PROYECCIÓN'!75:75,15+6*(COLUMNS($G74:AO74)-1)),""))</f>
        <v/>
      </c>
      <c r="AP74" s="236">
        <f t="array" ref="AP74">IF(COLUMNS($G74:AP74)&gt;$E74,"",IFERROR(INDEX('PROYECCIÓN'!75:75,15+6*(COLUMNS($G74:AP74)-1)),""))</f>
        <v/>
      </c>
      <c r="AQ74" s="236" t="inlineStr">
        <is>
          <t>MENSAJE POR WHATSAPP</t>
        </is>
      </c>
      <c r="AR74" s="229" t="inlineStr">
        <is>
          <t>se le envio mensaje de recordatorio del atraso de los cuotas</t>
        </is>
      </c>
      <c r="AS74" s="237" t="n">
        <v>46263</v>
      </c>
    </row>
    <row r="75" ht="15" customHeight="1" s="506">
      <c r="B75" s="47">
        <f>'CARTERA TOTAL'!B75</f>
        <v/>
      </c>
      <c r="C75" s="229">
        <f>'PROYECCIÓN'!C76</f>
        <v/>
      </c>
      <c r="D75" s="53">
        <f>'PROYECCIÓN'!D76</f>
        <v/>
      </c>
      <c r="E75" s="56">
        <f>'PROYECCIÓN'!H76</f>
        <v/>
      </c>
      <c r="F75" s="56">
        <f>IF(COUNTIF($G75:$AP75,"VENCIDA")&gt;0,"VENCIDA",IF(COUNTIF($G75:$AP75,"POR VENCER")&gt;0,"POR VENCER",IF(COUNTIF($G75:$AP75,"AL DÍA")&gt;0,"AL DÍA",IF(COUNTIF($G75:$AP75,"PAGA")&gt;0,"PAGA","SIN ESTADO"))))</f>
        <v/>
      </c>
      <c r="G75" s="236">
        <f t="array" ref="G75">IF(COLUMNS($G75:G75)&gt;$E75,"",IFERROR(INDEX('PROYECCIÓN'!76:76,15+6*(COLUMNS($G75:G75)-1)),""))</f>
        <v/>
      </c>
      <c r="H75" s="236">
        <f t="array" ref="H75">IF(COLUMNS($G75:H75)&gt;$E75,"",IFERROR(INDEX('PROYECCIÓN'!76:76,15+6*(COLUMNS($G75:H75)-1)),""))</f>
        <v/>
      </c>
      <c r="I75" s="236">
        <f t="array" ref="I75">IF(COLUMNS($G75:I75)&gt;$E75,"",IFERROR(INDEX('PROYECCIÓN'!76:76,15+6*(COLUMNS($G75:I75)-1)),""))</f>
        <v/>
      </c>
      <c r="J75" s="236">
        <f t="array" ref="J75">IF(COLUMNS($G75:J75)&gt;$E75,"",IFERROR(INDEX('PROYECCIÓN'!76:76,15+6*(COLUMNS($G75:J75)-1)),""))</f>
        <v/>
      </c>
      <c r="K75" s="236">
        <f t="array" ref="K75">IF(COLUMNS($G75:K75)&gt;$E75,"",IFERROR(INDEX('PROYECCIÓN'!76:76,15+6*(COLUMNS($G75:K75)-1)),""))</f>
        <v/>
      </c>
      <c r="L75" s="236">
        <f t="array" ref="L75">IF(COLUMNS($G75:L75)&gt;$E75,"",IFERROR(INDEX('PROYECCIÓN'!76:76,15+6*(COLUMNS($G75:L75)-1)),""))</f>
        <v/>
      </c>
      <c r="M75" s="236">
        <f t="array" ref="M75">IF(COLUMNS($G75:M75)&gt;$E75,"",IFERROR(INDEX('PROYECCIÓN'!76:76,15+6*(COLUMNS($G75:M75)-1)),""))</f>
        <v/>
      </c>
      <c r="N75" s="236">
        <f t="array" ref="N75">IF(COLUMNS($G75:N75)&gt;$E75,"",IFERROR(INDEX('PROYECCIÓN'!76:76,15+6*(COLUMNS($G75:N75)-1)),""))</f>
        <v/>
      </c>
      <c r="O75" s="236">
        <f t="array" ref="O75">IF(COLUMNS($G75:O75)&gt;$E75,"",IFERROR(INDEX('PROYECCIÓN'!76:76,15+6*(COLUMNS($G75:O75)-1)),""))</f>
        <v/>
      </c>
      <c r="P75" s="236">
        <f t="array" ref="P75">IF(COLUMNS($G75:P75)&gt;$E75,"",IFERROR(INDEX('PROYECCIÓN'!76:76,15+6*(COLUMNS($G75:P75)-1)),""))</f>
        <v/>
      </c>
      <c r="Q75" s="236">
        <f t="array" ref="Q75">IF(COLUMNS($G75:Q75)&gt;$E75,"",IFERROR(INDEX('PROYECCIÓN'!76:76,15+6*(COLUMNS($G75:Q75)-1)),""))</f>
        <v/>
      </c>
      <c r="R75" s="236">
        <f t="array" ref="R75">IF(COLUMNS($G75:R75)&gt;$E75,"",IFERROR(INDEX('PROYECCIÓN'!76:76,15+6*(COLUMNS($G75:R75)-1)),""))</f>
        <v/>
      </c>
      <c r="S75" s="236">
        <f t="array" ref="S75">IF(COLUMNS($G75:S75)&gt;$E75,"",IFERROR(INDEX('PROYECCIÓN'!76:76,15+6*(COLUMNS($G75:S75)-1)),""))</f>
        <v/>
      </c>
      <c r="T75" s="236">
        <f t="array" ref="T75">IF(COLUMNS($G75:T75)&gt;$E75,"",IFERROR(INDEX('PROYECCIÓN'!76:76,15+6*(COLUMNS($G75:T75)-1)),""))</f>
        <v/>
      </c>
      <c r="U75" s="236">
        <f t="array" ref="U75">IF(COLUMNS($G75:U75)&gt;$E75,"",IFERROR(INDEX('PROYECCIÓN'!76:76,15+6*(COLUMNS($G75:U75)-1)),""))</f>
        <v/>
      </c>
      <c r="V75" s="236">
        <f t="array" ref="V75">IF(COLUMNS($G75:V75)&gt;$E75,"",IFERROR(INDEX('PROYECCIÓN'!76:76,15+6*(COLUMNS($G75:V75)-1)),""))</f>
        <v/>
      </c>
      <c r="W75" s="236">
        <f t="array" ref="W75">IF(COLUMNS($G75:W75)&gt;$E75,"",IFERROR(INDEX('PROYECCIÓN'!76:76,15+6*(COLUMNS($G75:W75)-1)),""))</f>
        <v/>
      </c>
      <c r="X75" s="236">
        <f t="array" ref="X75">IF(COLUMNS($G75:X75)&gt;$E75,"",IFERROR(INDEX('PROYECCIÓN'!76:76,15+6*(COLUMNS($G75:X75)-1)),""))</f>
        <v/>
      </c>
      <c r="Y75" s="236">
        <f t="array" ref="Y75">IF(COLUMNS($G75:Y75)&gt;$E75,"",IFERROR(INDEX('PROYECCIÓN'!76:76,15+6*(COLUMNS($G75:Y75)-1)),""))</f>
        <v/>
      </c>
      <c r="Z75" s="236">
        <f t="array" ref="Z75">IF(COLUMNS($G75:Z75)&gt;$E75,"",IFERROR(INDEX('PROYECCIÓN'!76:76,15+6*(COLUMNS($G75:Z75)-1)),""))</f>
        <v/>
      </c>
      <c r="AA75" s="236">
        <f t="array" ref="AA75">IF(COLUMNS($G75:AA75)&gt;$E75,"",IFERROR(INDEX('PROYECCIÓN'!76:76,15+6*(COLUMNS($G75:AA75)-1)),""))</f>
        <v/>
      </c>
      <c r="AB75" s="236">
        <f t="array" ref="AB75">IF(COLUMNS($G75:AB75)&gt;$E75,"",IFERROR(INDEX('PROYECCIÓN'!76:76,15+6*(COLUMNS($G75:AB75)-1)),""))</f>
        <v/>
      </c>
      <c r="AC75" s="236">
        <f t="array" ref="AC75">IF(COLUMNS($G75:AC75)&gt;$E75,"",IFERROR(INDEX('PROYECCIÓN'!76:76,15+6*(COLUMNS($G75:AC75)-1)),""))</f>
        <v/>
      </c>
      <c r="AD75" s="236">
        <f t="array" ref="AD75">IF(COLUMNS($G75:AD75)&gt;$E75,"",IFERROR(INDEX('PROYECCIÓN'!76:76,15+6*(COLUMNS($G75:AD75)-1)),""))</f>
        <v/>
      </c>
      <c r="AE75" s="236">
        <f t="array" ref="AE75">IF(COLUMNS($G75:AE75)&gt;$E75,"",IFERROR(INDEX('PROYECCIÓN'!76:76,15+6*(COLUMNS($G75:AE75)-1)),""))</f>
        <v/>
      </c>
      <c r="AF75" s="236">
        <f t="array" ref="AF75">IF(COLUMNS($G75:AF75)&gt;$E75,"",IFERROR(INDEX('PROYECCIÓN'!76:76,15+6*(COLUMNS($G75:AF75)-1)),""))</f>
        <v/>
      </c>
      <c r="AG75" s="236">
        <f t="array" ref="AG75">IF(COLUMNS($G75:AG75)&gt;$E75,"",IFERROR(INDEX('PROYECCIÓN'!76:76,15+6*(COLUMNS($G75:AG75)-1)),""))</f>
        <v/>
      </c>
      <c r="AH75" s="236">
        <f t="array" ref="AH75">IF(COLUMNS($G75:AH75)&gt;$E75,"",IFERROR(INDEX('PROYECCIÓN'!76:76,15+6*(COLUMNS($G75:AH75)-1)),""))</f>
        <v/>
      </c>
      <c r="AI75" s="236">
        <f t="array" ref="AI75">IF(COLUMNS($G75:AI75)&gt;$E75,"",IFERROR(INDEX('PROYECCIÓN'!76:76,15+6*(COLUMNS($G75:AI75)-1)),""))</f>
        <v/>
      </c>
      <c r="AJ75" s="236">
        <f t="array" ref="AJ75">IF(COLUMNS($G75:AJ75)&gt;$E75,"",IFERROR(INDEX('PROYECCIÓN'!76:76,15+6*(COLUMNS($G75:AJ75)-1)),""))</f>
        <v/>
      </c>
      <c r="AK75" s="236">
        <f t="array" ref="AK75">IF(COLUMNS($G75:AK75)&gt;$E75,"",IFERROR(INDEX('PROYECCIÓN'!76:76,15+6*(COLUMNS($G75:AK75)-1)),""))</f>
        <v/>
      </c>
      <c r="AL75" s="236">
        <f t="array" ref="AL75">IF(COLUMNS($G75:AL75)&gt;$E75,"",IFERROR(INDEX('PROYECCIÓN'!76:76,15+6*(COLUMNS($G75:AL75)-1)),""))</f>
        <v/>
      </c>
      <c r="AM75" s="236">
        <f t="array" ref="AM75">IF(COLUMNS($G75:AM75)&gt;$E75,"",IFERROR(INDEX('PROYECCIÓN'!76:76,15+6*(COLUMNS($G75:AM75)-1)),""))</f>
        <v/>
      </c>
      <c r="AN75" s="236">
        <f t="array" ref="AN75">IF(COLUMNS($G75:AN75)&gt;$E75,"",IFERROR(INDEX('PROYECCIÓN'!76:76,15+6*(COLUMNS($G75:AN75)-1)),""))</f>
        <v/>
      </c>
      <c r="AO75" s="236">
        <f t="array" ref="AO75">IF(COLUMNS($G75:AO75)&gt;$E75,"",IFERROR(INDEX('PROYECCIÓN'!76:76,15+6*(COLUMNS($G75:AO75)-1)),""))</f>
        <v/>
      </c>
      <c r="AP75" s="236">
        <f t="array" ref="AP75">IF(COLUMNS($G75:AP75)&gt;$E75,"",IFERROR(INDEX('PROYECCIÓN'!76:76,15+6*(COLUMNS($G75:AP75)-1)),""))</f>
        <v/>
      </c>
      <c r="AQ75" s="236" t="n"/>
      <c r="AR75" s="229" t="n"/>
      <c r="AS75" s="185" t="n"/>
    </row>
    <row r="76" ht="15" customHeight="1" s="506">
      <c r="B76" s="47">
        <f>'CARTERA TOTAL'!B76</f>
        <v/>
      </c>
      <c r="C76" s="229">
        <f>'PROYECCIÓN'!C77</f>
        <v/>
      </c>
      <c r="D76" s="53">
        <f>'PROYECCIÓN'!D77</f>
        <v/>
      </c>
      <c r="E76" s="56">
        <f>'PROYECCIÓN'!H77</f>
        <v/>
      </c>
      <c r="F76" s="56">
        <f>IF(COUNTIF($G76:$AP76,"VENCIDA")&gt;0,"VENCIDA",IF(COUNTIF($G76:$AP76,"POR VENCER")&gt;0,"POR VENCER",IF(COUNTIF($G76:$AP76,"AL DÍA")&gt;0,"AL DÍA",IF(COUNTIF($G76:$AP76,"PAGA")&gt;0,"PAGA","SIN ESTADO"))))</f>
        <v/>
      </c>
      <c r="G76" s="236">
        <f t="array" ref="G76">IF(COLUMNS($G76:G76)&gt;$E76,"",IFERROR(INDEX('PROYECCIÓN'!77:77,15+6*(COLUMNS($G76:G76)-1)),""))</f>
        <v/>
      </c>
      <c r="H76" s="236">
        <f t="array" ref="H76">IF(COLUMNS($G76:H76)&gt;$E76,"",IFERROR(INDEX('PROYECCIÓN'!77:77,15+6*(COLUMNS($G76:H76)-1)),""))</f>
        <v/>
      </c>
      <c r="I76" s="236">
        <f t="array" ref="I76">IF(COLUMNS($G76:I76)&gt;$E76,"",IFERROR(INDEX('PROYECCIÓN'!77:77,15+6*(COLUMNS($G76:I76)-1)),""))</f>
        <v/>
      </c>
      <c r="J76" s="236">
        <f t="array" ref="J76">IF(COLUMNS($G76:J76)&gt;$E76,"",IFERROR(INDEX('PROYECCIÓN'!77:77,15+6*(COLUMNS($G76:J76)-1)),""))</f>
        <v/>
      </c>
      <c r="K76" s="236">
        <f t="array" ref="K76">IF(COLUMNS($G76:K76)&gt;$E76,"",IFERROR(INDEX('PROYECCIÓN'!77:77,15+6*(COLUMNS($G76:K76)-1)),""))</f>
        <v/>
      </c>
      <c r="L76" s="236">
        <f t="array" ref="L76">IF(COLUMNS($G76:L76)&gt;$E76,"",IFERROR(INDEX('PROYECCIÓN'!77:77,15+6*(COLUMNS($G76:L76)-1)),""))</f>
        <v/>
      </c>
      <c r="M76" s="236">
        <f t="array" ref="M76">IF(COLUMNS($G76:M76)&gt;$E76,"",IFERROR(INDEX('PROYECCIÓN'!77:77,15+6*(COLUMNS($G76:M76)-1)),""))</f>
        <v/>
      </c>
      <c r="N76" s="236">
        <f t="array" ref="N76">IF(COLUMNS($G76:N76)&gt;$E76,"",IFERROR(INDEX('PROYECCIÓN'!77:77,15+6*(COLUMNS($G76:N76)-1)),""))</f>
        <v/>
      </c>
      <c r="O76" s="236">
        <f t="array" ref="O76">IF(COLUMNS($G76:O76)&gt;$E76,"",IFERROR(INDEX('PROYECCIÓN'!77:77,15+6*(COLUMNS($G76:O76)-1)),""))</f>
        <v/>
      </c>
      <c r="P76" s="236">
        <f t="array" ref="P76">IF(COLUMNS($G76:P76)&gt;$E76,"",IFERROR(INDEX('PROYECCIÓN'!77:77,15+6*(COLUMNS($G76:P76)-1)),""))</f>
        <v/>
      </c>
      <c r="Q76" s="236">
        <f t="array" ref="Q76">IF(COLUMNS($G76:Q76)&gt;$E76,"",IFERROR(INDEX('PROYECCIÓN'!77:77,15+6*(COLUMNS($G76:Q76)-1)),""))</f>
        <v/>
      </c>
      <c r="R76" s="236">
        <f t="array" ref="R76">IF(COLUMNS($G76:R76)&gt;$E76,"",IFERROR(INDEX('PROYECCIÓN'!77:77,15+6*(COLUMNS($G76:R76)-1)),""))</f>
        <v/>
      </c>
      <c r="S76" s="236">
        <f t="array" ref="S76">IF(COLUMNS($G76:S76)&gt;$E76,"",IFERROR(INDEX('PROYECCIÓN'!77:77,15+6*(COLUMNS($G76:S76)-1)),""))</f>
        <v/>
      </c>
      <c r="T76" s="236">
        <f t="array" ref="T76">IF(COLUMNS($G76:T76)&gt;$E76,"",IFERROR(INDEX('PROYECCIÓN'!77:77,15+6*(COLUMNS($G76:T76)-1)),""))</f>
        <v/>
      </c>
      <c r="U76" s="236">
        <f t="array" ref="U76">IF(COLUMNS($G76:U76)&gt;$E76,"",IFERROR(INDEX('PROYECCIÓN'!77:77,15+6*(COLUMNS($G76:U76)-1)),""))</f>
        <v/>
      </c>
      <c r="V76" s="236">
        <f t="array" ref="V76">IF(COLUMNS($G76:V76)&gt;$E76,"",IFERROR(INDEX('PROYECCIÓN'!77:77,15+6*(COLUMNS($G76:V76)-1)),""))</f>
        <v/>
      </c>
      <c r="W76" s="236">
        <f t="array" ref="W76">IF(COLUMNS($G76:W76)&gt;$E76,"",IFERROR(INDEX('PROYECCIÓN'!77:77,15+6*(COLUMNS($G76:W76)-1)),""))</f>
        <v/>
      </c>
      <c r="X76" s="236">
        <f t="array" ref="X76">IF(COLUMNS($G76:X76)&gt;$E76,"",IFERROR(INDEX('PROYECCIÓN'!77:77,15+6*(COLUMNS($G76:X76)-1)),""))</f>
        <v/>
      </c>
      <c r="Y76" s="236">
        <f t="array" ref="Y76">IF(COLUMNS($G76:Y76)&gt;$E76,"",IFERROR(INDEX('PROYECCIÓN'!77:77,15+6*(COLUMNS($G76:Y76)-1)),""))</f>
        <v/>
      </c>
      <c r="Z76" s="236">
        <f t="array" ref="Z76">IF(COLUMNS($G76:Z76)&gt;$E76,"",IFERROR(INDEX('PROYECCIÓN'!77:77,15+6*(COLUMNS($G76:Z76)-1)),""))</f>
        <v/>
      </c>
      <c r="AA76" s="236">
        <f t="array" ref="AA76">IF(COLUMNS($G76:AA76)&gt;$E76,"",IFERROR(INDEX('PROYECCIÓN'!77:77,15+6*(COLUMNS($G76:AA76)-1)),""))</f>
        <v/>
      </c>
      <c r="AB76" s="236">
        <f t="array" ref="AB76">IF(COLUMNS($G76:AB76)&gt;$E76,"",IFERROR(INDEX('PROYECCIÓN'!77:77,15+6*(COLUMNS($G76:AB76)-1)),""))</f>
        <v/>
      </c>
      <c r="AC76" s="236">
        <f t="array" ref="AC76">IF(COLUMNS($G76:AC76)&gt;$E76,"",IFERROR(INDEX('PROYECCIÓN'!77:77,15+6*(COLUMNS($G76:AC76)-1)),""))</f>
        <v/>
      </c>
      <c r="AD76" s="236">
        <f t="array" ref="AD76">IF(COLUMNS($G76:AD76)&gt;$E76,"",IFERROR(INDEX('PROYECCIÓN'!77:77,15+6*(COLUMNS($G76:AD76)-1)),""))</f>
        <v/>
      </c>
      <c r="AE76" s="236">
        <f t="array" ref="AE76">IF(COLUMNS($G76:AE76)&gt;$E76,"",IFERROR(INDEX('PROYECCIÓN'!77:77,15+6*(COLUMNS($G76:AE76)-1)),""))</f>
        <v/>
      </c>
      <c r="AF76" s="236">
        <f t="array" ref="AF76">IF(COLUMNS($G76:AF76)&gt;$E76,"",IFERROR(INDEX('PROYECCIÓN'!77:77,15+6*(COLUMNS($G76:AF76)-1)),""))</f>
        <v/>
      </c>
      <c r="AG76" s="236">
        <f t="array" ref="AG76">IF(COLUMNS($G76:AG76)&gt;$E76,"",IFERROR(INDEX('PROYECCIÓN'!77:77,15+6*(COLUMNS($G76:AG76)-1)),""))</f>
        <v/>
      </c>
      <c r="AH76" s="236">
        <f t="array" ref="AH76">IF(COLUMNS($G76:AH76)&gt;$E76,"",IFERROR(INDEX('PROYECCIÓN'!77:77,15+6*(COLUMNS($G76:AH76)-1)),""))</f>
        <v/>
      </c>
      <c r="AI76" s="236">
        <f t="array" ref="AI76">IF(COLUMNS($G76:AI76)&gt;$E76,"",IFERROR(INDEX('PROYECCIÓN'!77:77,15+6*(COLUMNS($G76:AI76)-1)),""))</f>
        <v/>
      </c>
      <c r="AJ76" s="236">
        <f t="array" ref="AJ76">IF(COLUMNS($G76:AJ76)&gt;$E76,"",IFERROR(INDEX('PROYECCIÓN'!77:77,15+6*(COLUMNS($G76:AJ76)-1)),""))</f>
        <v/>
      </c>
      <c r="AK76" s="236">
        <f t="array" ref="AK76">IF(COLUMNS($G76:AK76)&gt;$E76,"",IFERROR(INDEX('PROYECCIÓN'!77:77,15+6*(COLUMNS($G76:AK76)-1)),""))</f>
        <v/>
      </c>
      <c r="AL76" s="236">
        <f t="array" ref="AL76">IF(COLUMNS($G76:AL76)&gt;$E76,"",IFERROR(INDEX('PROYECCIÓN'!77:77,15+6*(COLUMNS($G76:AL76)-1)),""))</f>
        <v/>
      </c>
      <c r="AM76" s="236">
        <f t="array" ref="AM76">IF(COLUMNS($G76:AM76)&gt;$E76,"",IFERROR(INDEX('PROYECCIÓN'!77:77,15+6*(COLUMNS($G76:AM76)-1)),""))</f>
        <v/>
      </c>
      <c r="AN76" s="236">
        <f t="array" ref="AN76">IF(COLUMNS($G76:AN76)&gt;$E76,"",IFERROR(INDEX('PROYECCIÓN'!77:77,15+6*(COLUMNS($G76:AN76)-1)),""))</f>
        <v/>
      </c>
      <c r="AO76" s="236">
        <f t="array" ref="AO76">IF(COLUMNS($G76:AO76)&gt;$E76,"",IFERROR(INDEX('PROYECCIÓN'!77:77,15+6*(COLUMNS($G76:AO76)-1)),""))</f>
        <v/>
      </c>
      <c r="AP76" s="236">
        <f t="array" ref="AP76">IF(COLUMNS($G76:AP76)&gt;$E76,"",IFERROR(INDEX('PROYECCIÓN'!77:77,15+6*(COLUMNS($G76:AP76)-1)),""))</f>
        <v/>
      </c>
      <c r="AQ76" s="236" t="n"/>
      <c r="AR76" s="229" t="n"/>
      <c r="AS76" s="185" t="n"/>
    </row>
    <row r="77" ht="15" customHeight="1" s="506">
      <c r="B77" s="47">
        <f>'CARTERA TOTAL'!B77</f>
        <v/>
      </c>
      <c r="C77" s="229">
        <f>'PROYECCIÓN'!C78</f>
        <v/>
      </c>
      <c r="D77" s="53">
        <f>'PROYECCIÓN'!D78</f>
        <v/>
      </c>
      <c r="E77" s="56">
        <f>'PROYECCIÓN'!H78</f>
        <v/>
      </c>
      <c r="F77" s="56">
        <f>IF(COUNTIF($G77:$AP77,"VENCIDA")&gt;0,"VENCIDA",IF(COUNTIF($G77:$AP77,"POR VENCER")&gt;0,"POR VENCER",IF(COUNTIF($G77:$AP77,"AL DÍA")&gt;0,"AL DÍA",IF(COUNTIF($G77:$AP77,"PAGA")&gt;0,"PAGA","SIN ESTADO"))))</f>
        <v/>
      </c>
      <c r="G77" s="236">
        <f t="array" ref="G77">IF(COLUMNS($G77:G77)&gt;$E77,"",IFERROR(INDEX('PROYECCIÓN'!78:78,15+6*(COLUMNS($G77:G77)-1)),""))</f>
        <v/>
      </c>
      <c r="H77" s="236">
        <f t="array" ref="H77">IF(COLUMNS($G77:H77)&gt;$E77,"",IFERROR(INDEX('PROYECCIÓN'!78:78,15+6*(COLUMNS($G77:H77)-1)),""))</f>
        <v/>
      </c>
      <c r="I77" s="236">
        <f t="array" ref="I77">IF(COLUMNS($G77:I77)&gt;$E77,"",IFERROR(INDEX('PROYECCIÓN'!78:78,15+6*(COLUMNS($G77:I77)-1)),""))</f>
        <v/>
      </c>
      <c r="J77" s="236">
        <f t="array" ref="J77">IF(COLUMNS($G77:J77)&gt;$E77,"",IFERROR(INDEX('PROYECCIÓN'!78:78,15+6*(COLUMNS($G77:J77)-1)),""))</f>
        <v/>
      </c>
      <c r="K77" s="236">
        <f t="array" ref="K77">IF(COLUMNS($G77:K77)&gt;$E77,"",IFERROR(INDEX('PROYECCIÓN'!78:78,15+6*(COLUMNS($G77:K77)-1)),""))</f>
        <v/>
      </c>
      <c r="L77" s="236">
        <f t="array" ref="L77">IF(COLUMNS($G77:L77)&gt;$E77,"",IFERROR(INDEX('PROYECCIÓN'!78:78,15+6*(COLUMNS($G77:L77)-1)),""))</f>
        <v/>
      </c>
      <c r="M77" s="236">
        <f t="array" ref="M77">IF(COLUMNS($G77:M77)&gt;$E77,"",IFERROR(INDEX('PROYECCIÓN'!78:78,15+6*(COLUMNS($G77:M77)-1)),""))</f>
        <v/>
      </c>
      <c r="N77" s="236">
        <f t="array" ref="N77">IF(COLUMNS($G77:N77)&gt;$E77,"",IFERROR(INDEX('PROYECCIÓN'!78:78,15+6*(COLUMNS($G77:N77)-1)),""))</f>
        <v/>
      </c>
      <c r="O77" s="236">
        <f t="array" ref="O77">IF(COLUMNS($G77:O77)&gt;$E77,"",IFERROR(INDEX('PROYECCIÓN'!78:78,15+6*(COLUMNS($G77:O77)-1)),""))</f>
        <v/>
      </c>
      <c r="P77" s="236">
        <f t="array" ref="P77">IF(COLUMNS($G77:P77)&gt;$E77,"",IFERROR(INDEX('PROYECCIÓN'!78:78,15+6*(COLUMNS($G77:P77)-1)),""))</f>
        <v/>
      </c>
      <c r="Q77" s="236">
        <f t="array" ref="Q77">IF(COLUMNS($G77:Q77)&gt;$E77,"",IFERROR(INDEX('PROYECCIÓN'!78:78,15+6*(COLUMNS($G77:Q77)-1)),""))</f>
        <v/>
      </c>
      <c r="R77" s="236">
        <f t="array" ref="R77">IF(COLUMNS($G77:R77)&gt;$E77,"",IFERROR(INDEX('PROYECCIÓN'!78:78,15+6*(COLUMNS($G77:R77)-1)),""))</f>
        <v/>
      </c>
      <c r="S77" s="236">
        <f t="array" ref="S77">IF(COLUMNS($G77:S77)&gt;$E77,"",IFERROR(INDEX('PROYECCIÓN'!78:78,15+6*(COLUMNS($G77:S77)-1)),""))</f>
        <v/>
      </c>
      <c r="T77" s="236">
        <f t="array" ref="T77">IF(COLUMNS($G77:T77)&gt;$E77,"",IFERROR(INDEX('PROYECCIÓN'!78:78,15+6*(COLUMNS($G77:T77)-1)),""))</f>
        <v/>
      </c>
      <c r="U77" s="236">
        <f t="array" ref="U77">IF(COLUMNS($G77:U77)&gt;$E77,"",IFERROR(INDEX('PROYECCIÓN'!78:78,15+6*(COLUMNS($G77:U77)-1)),""))</f>
        <v/>
      </c>
      <c r="V77" s="236">
        <f t="array" ref="V77">IF(COLUMNS($G77:V77)&gt;$E77,"",IFERROR(INDEX('PROYECCIÓN'!78:78,15+6*(COLUMNS($G77:V77)-1)),""))</f>
        <v/>
      </c>
      <c r="W77" s="236">
        <f t="array" ref="W77">IF(COLUMNS($G77:W77)&gt;$E77,"",IFERROR(INDEX('PROYECCIÓN'!78:78,15+6*(COLUMNS($G77:W77)-1)),""))</f>
        <v/>
      </c>
      <c r="X77" s="236">
        <f t="array" ref="X77">IF(COLUMNS($G77:X77)&gt;$E77,"",IFERROR(INDEX('PROYECCIÓN'!78:78,15+6*(COLUMNS($G77:X77)-1)),""))</f>
        <v/>
      </c>
      <c r="Y77" s="236">
        <f t="array" ref="Y77">IF(COLUMNS($G77:Y77)&gt;$E77,"",IFERROR(INDEX('PROYECCIÓN'!78:78,15+6*(COLUMNS($G77:Y77)-1)),""))</f>
        <v/>
      </c>
      <c r="Z77" s="236">
        <f t="array" ref="Z77">IF(COLUMNS($G77:Z77)&gt;$E77,"",IFERROR(INDEX('PROYECCIÓN'!78:78,15+6*(COLUMNS($G77:Z77)-1)),""))</f>
        <v/>
      </c>
      <c r="AA77" s="236">
        <f t="array" ref="AA77">IF(COLUMNS($G77:AA77)&gt;$E77,"",IFERROR(INDEX('PROYECCIÓN'!78:78,15+6*(COLUMNS($G77:AA77)-1)),""))</f>
        <v/>
      </c>
      <c r="AB77" s="236">
        <f t="array" ref="AB77">IF(COLUMNS($G77:AB77)&gt;$E77,"",IFERROR(INDEX('PROYECCIÓN'!78:78,15+6*(COLUMNS($G77:AB77)-1)),""))</f>
        <v/>
      </c>
      <c r="AC77" s="236">
        <f t="array" ref="AC77">IF(COLUMNS($G77:AC77)&gt;$E77,"",IFERROR(INDEX('PROYECCIÓN'!78:78,15+6*(COLUMNS($G77:AC77)-1)),""))</f>
        <v/>
      </c>
      <c r="AD77" s="236">
        <f t="array" ref="AD77">IF(COLUMNS($G77:AD77)&gt;$E77,"",IFERROR(INDEX('PROYECCIÓN'!78:78,15+6*(COLUMNS($G77:AD77)-1)),""))</f>
        <v/>
      </c>
      <c r="AE77" s="236">
        <f t="array" ref="AE77">IF(COLUMNS($G77:AE77)&gt;$E77,"",IFERROR(INDEX('PROYECCIÓN'!78:78,15+6*(COLUMNS($G77:AE77)-1)),""))</f>
        <v/>
      </c>
      <c r="AF77" s="236">
        <f t="array" ref="AF77">IF(COLUMNS($G77:AF77)&gt;$E77,"",IFERROR(INDEX('PROYECCIÓN'!78:78,15+6*(COLUMNS($G77:AF77)-1)),""))</f>
        <v/>
      </c>
      <c r="AG77" s="236">
        <f t="array" ref="AG77">IF(COLUMNS($G77:AG77)&gt;$E77,"",IFERROR(INDEX('PROYECCIÓN'!78:78,15+6*(COLUMNS($G77:AG77)-1)),""))</f>
        <v/>
      </c>
      <c r="AH77" s="236">
        <f t="array" ref="AH77">IF(COLUMNS($G77:AH77)&gt;$E77,"",IFERROR(INDEX('PROYECCIÓN'!78:78,15+6*(COLUMNS($G77:AH77)-1)),""))</f>
        <v/>
      </c>
      <c r="AI77" s="236">
        <f t="array" ref="AI77">IF(COLUMNS($G77:AI77)&gt;$E77,"",IFERROR(INDEX('PROYECCIÓN'!78:78,15+6*(COLUMNS($G77:AI77)-1)),""))</f>
        <v/>
      </c>
      <c r="AJ77" s="236">
        <f t="array" ref="AJ77">IF(COLUMNS($G77:AJ77)&gt;$E77,"",IFERROR(INDEX('PROYECCIÓN'!78:78,15+6*(COLUMNS($G77:AJ77)-1)),""))</f>
        <v/>
      </c>
      <c r="AK77" s="236">
        <f t="array" ref="AK77">IF(COLUMNS($G77:AK77)&gt;$E77,"",IFERROR(INDEX('PROYECCIÓN'!78:78,15+6*(COLUMNS($G77:AK77)-1)),""))</f>
        <v/>
      </c>
      <c r="AL77" s="236">
        <f t="array" ref="AL77">IF(COLUMNS($G77:AL77)&gt;$E77,"",IFERROR(INDEX('PROYECCIÓN'!78:78,15+6*(COLUMNS($G77:AL77)-1)),""))</f>
        <v/>
      </c>
      <c r="AM77" s="236">
        <f t="array" ref="AM77">IF(COLUMNS($G77:AM77)&gt;$E77,"",IFERROR(INDEX('PROYECCIÓN'!78:78,15+6*(COLUMNS($G77:AM77)-1)),""))</f>
        <v/>
      </c>
      <c r="AN77" s="236">
        <f t="array" ref="AN77">IF(COLUMNS($G77:AN77)&gt;$E77,"",IFERROR(INDEX('PROYECCIÓN'!78:78,15+6*(COLUMNS($G77:AN77)-1)),""))</f>
        <v/>
      </c>
      <c r="AO77" s="236">
        <f t="array" ref="AO77">IF(COLUMNS($G77:AO77)&gt;$E77,"",IFERROR(INDEX('PROYECCIÓN'!78:78,15+6*(COLUMNS($G77:AO77)-1)),""))</f>
        <v/>
      </c>
      <c r="AP77" s="236">
        <f t="array" ref="AP77">IF(COLUMNS($G77:AP77)&gt;$E77,"",IFERROR(INDEX('PROYECCIÓN'!78:78,15+6*(COLUMNS($G77:AP77)-1)),""))</f>
        <v/>
      </c>
      <c r="AQ77" s="236" t="inlineStr">
        <is>
          <t>MENSAJE POR WHATSAPP</t>
        </is>
      </c>
      <c r="AR77" s="229" t="inlineStr">
        <is>
          <t>SOLICITA PLAZO</t>
        </is>
      </c>
      <c r="AS77" s="185" t="n"/>
    </row>
    <row r="78" ht="15" customHeight="1" s="506">
      <c r="B78" s="47">
        <f>'CARTERA TOTAL'!B78</f>
        <v/>
      </c>
      <c r="C78" s="229">
        <f>'PROYECCIÓN'!C79</f>
        <v/>
      </c>
      <c r="D78" s="53">
        <f>'PROYECCIÓN'!D79</f>
        <v/>
      </c>
      <c r="E78" s="56">
        <f>'PROYECCIÓN'!H79</f>
        <v/>
      </c>
      <c r="F78" s="56">
        <f>IF(COUNTIF($G78:$AP78,"VENCIDA")&gt;0,"VENCIDA",IF(COUNTIF($G78:$AP78,"POR VENCER")&gt;0,"POR VENCER",IF(COUNTIF($G78:$AP78,"AL DÍA")&gt;0,"AL DÍA",IF(COUNTIF($G78:$AP78,"PAGA")&gt;0,"PAGA","SIN ESTADO"))))</f>
        <v/>
      </c>
      <c r="G78" s="236">
        <f t="array" ref="G78">IF(COLUMNS($G78:G78)&gt;$E78,"",IFERROR(INDEX('PROYECCIÓN'!79:79,15+6*(COLUMNS($G78:G78)-1)),""))</f>
        <v/>
      </c>
      <c r="H78" s="236">
        <f t="array" ref="H78">IF(COLUMNS($G78:H78)&gt;$E78,"",IFERROR(INDEX('PROYECCIÓN'!79:79,15+6*(COLUMNS($G78:H78)-1)),""))</f>
        <v/>
      </c>
      <c r="I78" s="236">
        <f t="array" ref="I78">IF(COLUMNS($G78:I78)&gt;$E78,"",IFERROR(INDEX('PROYECCIÓN'!79:79,15+6*(COLUMNS($G78:I78)-1)),""))</f>
        <v/>
      </c>
      <c r="J78" s="236">
        <f t="array" ref="J78">IF(COLUMNS($G78:J78)&gt;$E78,"",IFERROR(INDEX('PROYECCIÓN'!79:79,15+6*(COLUMNS($G78:J78)-1)),""))</f>
        <v/>
      </c>
      <c r="K78" s="236">
        <f t="array" ref="K78">IF(COLUMNS($G78:K78)&gt;$E78,"",IFERROR(INDEX('PROYECCIÓN'!79:79,15+6*(COLUMNS($G78:K78)-1)),""))</f>
        <v/>
      </c>
      <c r="L78" s="236">
        <f t="array" ref="L78">IF(COLUMNS($G78:L78)&gt;$E78,"",IFERROR(INDEX('PROYECCIÓN'!79:79,15+6*(COLUMNS($G78:L78)-1)),""))</f>
        <v/>
      </c>
      <c r="M78" s="236">
        <f t="array" ref="M78">IF(COLUMNS($G78:M78)&gt;$E78,"",IFERROR(INDEX('PROYECCIÓN'!79:79,15+6*(COLUMNS($G78:M78)-1)),""))</f>
        <v/>
      </c>
      <c r="N78" s="236">
        <f t="array" ref="N78">IF(COLUMNS($G78:N78)&gt;$E78,"",IFERROR(INDEX('PROYECCIÓN'!79:79,15+6*(COLUMNS($G78:N78)-1)),""))</f>
        <v/>
      </c>
      <c r="O78" s="236">
        <f t="array" ref="O78">IF(COLUMNS($G78:O78)&gt;$E78,"",IFERROR(INDEX('PROYECCIÓN'!79:79,15+6*(COLUMNS($G78:O78)-1)),""))</f>
        <v/>
      </c>
      <c r="P78" s="236">
        <f t="array" ref="P78">IF(COLUMNS($G78:P78)&gt;$E78,"",IFERROR(INDEX('PROYECCIÓN'!79:79,15+6*(COLUMNS($G78:P78)-1)),""))</f>
        <v/>
      </c>
      <c r="Q78" s="236">
        <f t="array" ref="Q78">IF(COLUMNS($G78:Q78)&gt;$E78,"",IFERROR(INDEX('PROYECCIÓN'!79:79,15+6*(COLUMNS($G78:Q78)-1)),""))</f>
        <v/>
      </c>
      <c r="R78" s="236">
        <f t="array" ref="R78">IF(COLUMNS($G78:R78)&gt;$E78,"",IFERROR(INDEX('PROYECCIÓN'!79:79,15+6*(COLUMNS($G78:R78)-1)),""))</f>
        <v/>
      </c>
      <c r="S78" s="236">
        <f t="array" ref="S78">IF(COLUMNS($G78:S78)&gt;$E78,"",IFERROR(INDEX('PROYECCIÓN'!79:79,15+6*(COLUMNS($G78:S78)-1)),""))</f>
        <v/>
      </c>
      <c r="T78" s="236">
        <f t="array" ref="T78">IF(COLUMNS($G78:T78)&gt;$E78,"",IFERROR(INDEX('PROYECCIÓN'!79:79,15+6*(COLUMNS($G78:T78)-1)),""))</f>
        <v/>
      </c>
      <c r="U78" s="236">
        <f t="array" ref="U78">IF(COLUMNS($G78:U78)&gt;$E78,"",IFERROR(INDEX('PROYECCIÓN'!79:79,15+6*(COLUMNS($G78:U78)-1)),""))</f>
        <v/>
      </c>
      <c r="V78" s="236">
        <f t="array" ref="V78">IF(COLUMNS($G78:V78)&gt;$E78,"",IFERROR(INDEX('PROYECCIÓN'!79:79,15+6*(COLUMNS($G78:V78)-1)),""))</f>
        <v/>
      </c>
      <c r="W78" s="236">
        <f t="array" ref="W78">IF(COLUMNS($G78:W78)&gt;$E78,"",IFERROR(INDEX('PROYECCIÓN'!79:79,15+6*(COLUMNS($G78:W78)-1)),""))</f>
        <v/>
      </c>
      <c r="X78" s="236">
        <f t="array" ref="X78">IF(COLUMNS($G78:X78)&gt;$E78,"",IFERROR(INDEX('PROYECCIÓN'!79:79,15+6*(COLUMNS($G78:X78)-1)),""))</f>
        <v/>
      </c>
      <c r="Y78" s="236">
        <f t="array" ref="Y78">IF(COLUMNS($G78:Y78)&gt;$E78,"",IFERROR(INDEX('PROYECCIÓN'!79:79,15+6*(COLUMNS($G78:Y78)-1)),""))</f>
        <v/>
      </c>
      <c r="Z78" s="236">
        <f t="array" ref="Z78">IF(COLUMNS($G78:Z78)&gt;$E78,"",IFERROR(INDEX('PROYECCIÓN'!79:79,15+6*(COLUMNS($G78:Z78)-1)),""))</f>
        <v/>
      </c>
      <c r="AA78" s="236">
        <f t="array" ref="AA78">IF(COLUMNS($G78:AA78)&gt;$E78,"",IFERROR(INDEX('PROYECCIÓN'!79:79,15+6*(COLUMNS($G78:AA78)-1)),""))</f>
        <v/>
      </c>
      <c r="AB78" s="236">
        <f t="array" ref="AB78">IF(COLUMNS($G78:AB78)&gt;$E78,"",IFERROR(INDEX('PROYECCIÓN'!79:79,15+6*(COLUMNS($G78:AB78)-1)),""))</f>
        <v/>
      </c>
      <c r="AC78" s="236">
        <f t="array" ref="AC78">IF(COLUMNS($G78:AC78)&gt;$E78,"",IFERROR(INDEX('PROYECCIÓN'!79:79,15+6*(COLUMNS($G78:AC78)-1)),""))</f>
        <v/>
      </c>
      <c r="AD78" s="236">
        <f t="array" ref="AD78">IF(COLUMNS($G78:AD78)&gt;$E78,"",IFERROR(INDEX('PROYECCIÓN'!79:79,15+6*(COLUMNS($G78:AD78)-1)),""))</f>
        <v/>
      </c>
      <c r="AE78" s="236">
        <f t="array" ref="AE78">IF(COLUMNS($G78:AE78)&gt;$E78,"",IFERROR(INDEX('PROYECCIÓN'!79:79,15+6*(COLUMNS($G78:AE78)-1)),""))</f>
        <v/>
      </c>
      <c r="AF78" s="236">
        <f t="array" ref="AF78">IF(COLUMNS($G78:AF78)&gt;$E78,"",IFERROR(INDEX('PROYECCIÓN'!79:79,15+6*(COLUMNS($G78:AF78)-1)),""))</f>
        <v/>
      </c>
      <c r="AG78" s="236">
        <f t="array" ref="AG78">IF(COLUMNS($G78:AG78)&gt;$E78,"",IFERROR(INDEX('PROYECCIÓN'!79:79,15+6*(COLUMNS($G78:AG78)-1)),""))</f>
        <v/>
      </c>
      <c r="AH78" s="236">
        <f t="array" ref="AH78">IF(COLUMNS($G78:AH78)&gt;$E78,"",IFERROR(INDEX('PROYECCIÓN'!79:79,15+6*(COLUMNS($G78:AH78)-1)),""))</f>
        <v/>
      </c>
      <c r="AI78" s="236">
        <f t="array" ref="AI78">IF(COLUMNS($G78:AI78)&gt;$E78,"",IFERROR(INDEX('PROYECCIÓN'!79:79,15+6*(COLUMNS($G78:AI78)-1)),""))</f>
        <v/>
      </c>
      <c r="AJ78" s="236">
        <f t="array" ref="AJ78">IF(COLUMNS($G78:AJ78)&gt;$E78,"",IFERROR(INDEX('PROYECCIÓN'!79:79,15+6*(COLUMNS($G78:AJ78)-1)),""))</f>
        <v/>
      </c>
      <c r="AK78" s="236">
        <f t="array" ref="AK78">IF(COLUMNS($G78:AK78)&gt;$E78,"",IFERROR(INDEX('PROYECCIÓN'!79:79,15+6*(COLUMNS($G78:AK78)-1)),""))</f>
        <v/>
      </c>
      <c r="AL78" s="236">
        <f t="array" ref="AL78">IF(COLUMNS($G78:AL78)&gt;$E78,"",IFERROR(INDEX('PROYECCIÓN'!79:79,15+6*(COLUMNS($G78:AL78)-1)),""))</f>
        <v/>
      </c>
      <c r="AM78" s="236">
        <f t="array" ref="AM78">IF(COLUMNS($G78:AM78)&gt;$E78,"",IFERROR(INDEX('PROYECCIÓN'!79:79,15+6*(COLUMNS($G78:AM78)-1)),""))</f>
        <v/>
      </c>
      <c r="AN78" s="236">
        <f t="array" ref="AN78">IF(COLUMNS($G78:AN78)&gt;$E78,"",IFERROR(INDEX('PROYECCIÓN'!79:79,15+6*(COLUMNS($G78:AN78)-1)),""))</f>
        <v/>
      </c>
      <c r="AO78" s="236">
        <f t="array" ref="AO78">IF(COLUMNS($G78:AO78)&gt;$E78,"",IFERROR(INDEX('PROYECCIÓN'!79:79,15+6*(COLUMNS($G78:AO78)-1)),""))</f>
        <v/>
      </c>
      <c r="AP78" s="236">
        <f t="array" ref="AP78">IF(COLUMNS($G78:AP78)&gt;$E78,"",IFERROR(INDEX('PROYECCIÓN'!79:79,15+6*(COLUMNS($G78:AP78)-1)),""))</f>
        <v/>
      </c>
      <c r="AQ78" s="236" t="n"/>
      <c r="AR78" s="229" t="n"/>
      <c r="AS78" s="185" t="n"/>
    </row>
    <row r="79" ht="15" customHeight="1" s="506">
      <c r="B79" s="47">
        <f>'CARTERA TOTAL'!B79</f>
        <v/>
      </c>
      <c r="C79" s="229">
        <f>'PROYECCIÓN'!C80</f>
        <v/>
      </c>
      <c r="D79" s="53">
        <f>'PROYECCIÓN'!D80</f>
        <v/>
      </c>
      <c r="E79" s="56">
        <f>'PROYECCIÓN'!H80</f>
        <v/>
      </c>
      <c r="F79" s="56">
        <f>IF(COUNTIF($G79:$AP79,"VENCIDA")&gt;0,"VENCIDA",IF(COUNTIF($G79:$AP79,"POR VENCER")&gt;0,"POR VENCER",IF(COUNTIF($G79:$AP79,"AL DÍA")&gt;0,"AL DÍA",IF(COUNTIF($G79:$AP79,"PAGA")&gt;0,"PAGA","SIN ESTADO"))))</f>
        <v/>
      </c>
      <c r="G79" s="236">
        <f t="array" ref="G79">IF(COLUMNS($G79:G79)&gt;$E79,"",IFERROR(INDEX('PROYECCIÓN'!80:80,15+6*(COLUMNS($G79:G79)-1)),""))</f>
        <v/>
      </c>
      <c r="H79" s="236">
        <f t="array" ref="H79">IF(COLUMNS($G79:H79)&gt;$E79,"",IFERROR(INDEX('PROYECCIÓN'!80:80,15+6*(COLUMNS($G79:H79)-1)),""))</f>
        <v/>
      </c>
      <c r="I79" s="236">
        <f t="array" ref="I79">IF(COLUMNS($G79:I79)&gt;$E79,"",IFERROR(INDEX('PROYECCIÓN'!80:80,15+6*(COLUMNS($G79:I79)-1)),""))</f>
        <v/>
      </c>
      <c r="J79" s="236">
        <f t="array" ref="J79">IF(COLUMNS($G79:J79)&gt;$E79,"",IFERROR(INDEX('PROYECCIÓN'!80:80,15+6*(COLUMNS($G79:J79)-1)),""))</f>
        <v/>
      </c>
      <c r="K79" s="236">
        <f t="array" ref="K79">IF(COLUMNS($G79:K79)&gt;$E79,"",IFERROR(INDEX('PROYECCIÓN'!80:80,15+6*(COLUMNS($G79:K79)-1)),""))</f>
        <v/>
      </c>
      <c r="L79" s="236">
        <f t="array" ref="L79">IF(COLUMNS($G79:L79)&gt;$E79,"",IFERROR(INDEX('PROYECCIÓN'!80:80,15+6*(COLUMNS($G79:L79)-1)),""))</f>
        <v/>
      </c>
      <c r="M79" s="236">
        <f t="array" ref="M79">IF(COLUMNS($G79:M79)&gt;$E79,"",IFERROR(INDEX('PROYECCIÓN'!80:80,15+6*(COLUMNS($G79:M79)-1)),""))</f>
        <v/>
      </c>
      <c r="N79" s="236">
        <f t="array" ref="N79">IF(COLUMNS($G79:N79)&gt;$E79,"",IFERROR(INDEX('PROYECCIÓN'!80:80,15+6*(COLUMNS($G79:N79)-1)),""))</f>
        <v/>
      </c>
      <c r="O79" s="236">
        <f t="array" ref="O79">IF(COLUMNS($G79:O79)&gt;$E79,"",IFERROR(INDEX('PROYECCIÓN'!80:80,15+6*(COLUMNS($G79:O79)-1)),""))</f>
        <v/>
      </c>
      <c r="P79" s="236">
        <f t="array" ref="P79">IF(COLUMNS($G79:P79)&gt;$E79,"",IFERROR(INDEX('PROYECCIÓN'!80:80,15+6*(COLUMNS($G79:P79)-1)),""))</f>
        <v/>
      </c>
      <c r="Q79" s="236">
        <f t="array" ref="Q79">IF(COLUMNS($G79:Q79)&gt;$E79,"",IFERROR(INDEX('PROYECCIÓN'!80:80,15+6*(COLUMNS($G79:Q79)-1)),""))</f>
        <v/>
      </c>
      <c r="R79" s="236">
        <f t="array" ref="R79">IF(COLUMNS($G79:R79)&gt;$E79,"",IFERROR(INDEX('PROYECCIÓN'!80:80,15+6*(COLUMNS($G79:R79)-1)),""))</f>
        <v/>
      </c>
      <c r="S79" s="236">
        <f t="array" ref="S79">IF(COLUMNS($G79:S79)&gt;$E79,"",IFERROR(INDEX('PROYECCIÓN'!80:80,15+6*(COLUMNS($G79:S79)-1)),""))</f>
        <v/>
      </c>
      <c r="T79" s="236">
        <f t="array" ref="T79">IF(COLUMNS($G79:T79)&gt;$E79,"",IFERROR(INDEX('PROYECCIÓN'!80:80,15+6*(COLUMNS($G79:T79)-1)),""))</f>
        <v/>
      </c>
      <c r="U79" s="236">
        <f t="array" ref="U79">IF(COLUMNS($G79:U79)&gt;$E79,"",IFERROR(INDEX('PROYECCIÓN'!80:80,15+6*(COLUMNS($G79:U79)-1)),""))</f>
        <v/>
      </c>
      <c r="V79" s="236">
        <f t="array" ref="V79">IF(COLUMNS($G79:V79)&gt;$E79,"",IFERROR(INDEX('PROYECCIÓN'!80:80,15+6*(COLUMNS($G79:V79)-1)),""))</f>
        <v/>
      </c>
      <c r="W79" s="236">
        <f t="array" ref="W79">IF(COLUMNS($G79:W79)&gt;$E79,"",IFERROR(INDEX('PROYECCIÓN'!80:80,15+6*(COLUMNS($G79:W79)-1)),""))</f>
        <v/>
      </c>
      <c r="X79" s="236">
        <f t="array" ref="X79">IF(COLUMNS($G79:X79)&gt;$E79,"",IFERROR(INDEX('PROYECCIÓN'!80:80,15+6*(COLUMNS($G79:X79)-1)),""))</f>
        <v/>
      </c>
      <c r="Y79" s="236">
        <f t="array" ref="Y79">IF(COLUMNS($G79:Y79)&gt;$E79,"",IFERROR(INDEX('PROYECCIÓN'!80:80,15+6*(COLUMNS($G79:Y79)-1)),""))</f>
        <v/>
      </c>
      <c r="Z79" s="236">
        <f t="array" ref="Z79">IF(COLUMNS($G79:Z79)&gt;$E79,"",IFERROR(INDEX('PROYECCIÓN'!80:80,15+6*(COLUMNS($G79:Z79)-1)),""))</f>
        <v/>
      </c>
      <c r="AA79" s="236">
        <f t="array" ref="AA79">IF(COLUMNS($G79:AA79)&gt;$E79,"",IFERROR(INDEX('PROYECCIÓN'!80:80,15+6*(COLUMNS($G79:AA79)-1)),""))</f>
        <v/>
      </c>
      <c r="AB79" s="236">
        <f t="array" ref="AB79">IF(COLUMNS($G79:AB79)&gt;$E79,"",IFERROR(INDEX('PROYECCIÓN'!80:80,15+6*(COLUMNS($G79:AB79)-1)),""))</f>
        <v/>
      </c>
      <c r="AC79" s="236">
        <f t="array" ref="AC79">IF(COLUMNS($G79:AC79)&gt;$E79,"",IFERROR(INDEX('PROYECCIÓN'!80:80,15+6*(COLUMNS($G79:AC79)-1)),""))</f>
        <v/>
      </c>
      <c r="AD79" s="236">
        <f t="array" ref="AD79">IF(COLUMNS($G79:AD79)&gt;$E79,"",IFERROR(INDEX('PROYECCIÓN'!80:80,15+6*(COLUMNS($G79:AD79)-1)),""))</f>
        <v/>
      </c>
      <c r="AE79" s="236">
        <f t="array" ref="AE79">IF(COLUMNS($G79:AE79)&gt;$E79,"",IFERROR(INDEX('PROYECCIÓN'!80:80,15+6*(COLUMNS($G79:AE79)-1)),""))</f>
        <v/>
      </c>
      <c r="AF79" s="236">
        <f t="array" ref="AF79">IF(COLUMNS($G79:AF79)&gt;$E79,"",IFERROR(INDEX('PROYECCIÓN'!80:80,15+6*(COLUMNS($G79:AF79)-1)),""))</f>
        <v/>
      </c>
      <c r="AG79" s="236">
        <f t="array" ref="AG79">IF(COLUMNS($G79:AG79)&gt;$E79,"",IFERROR(INDEX('PROYECCIÓN'!80:80,15+6*(COLUMNS($G79:AG79)-1)),""))</f>
        <v/>
      </c>
      <c r="AH79" s="236">
        <f t="array" ref="AH79">IF(COLUMNS($G79:AH79)&gt;$E79,"",IFERROR(INDEX('PROYECCIÓN'!80:80,15+6*(COLUMNS($G79:AH79)-1)),""))</f>
        <v/>
      </c>
      <c r="AI79" s="236">
        <f t="array" ref="AI79">IF(COLUMNS($G79:AI79)&gt;$E79,"",IFERROR(INDEX('PROYECCIÓN'!80:80,15+6*(COLUMNS($G79:AI79)-1)),""))</f>
        <v/>
      </c>
      <c r="AJ79" s="236">
        <f t="array" ref="AJ79">IF(COLUMNS($G79:AJ79)&gt;$E79,"",IFERROR(INDEX('PROYECCIÓN'!80:80,15+6*(COLUMNS($G79:AJ79)-1)),""))</f>
        <v/>
      </c>
      <c r="AK79" s="236">
        <f t="array" ref="AK79">IF(COLUMNS($G79:AK79)&gt;$E79,"",IFERROR(INDEX('PROYECCIÓN'!80:80,15+6*(COLUMNS($G79:AK79)-1)),""))</f>
        <v/>
      </c>
      <c r="AL79" s="236">
        <f t="array" ref="AL79">IF(COLUMNS($G79:AL79)&gt;$E79,"",IFERROR(INDEX('PROYECCIÓN'!80:80,15+6*(COLUMNS($G79:AL79)-1)),""))</f>
        <v/>
      </c>
      <c r="AM79" s="236">
        <f t="array" ref="AM79">IF(COLUMNS($G79:AM79)&gt;$E79,"",IFERROR(INDEX('PROYECCIÓN'!80:80,15+6*(COLUMNS($G79:AM79)-1)),""))</f>
        <v/>
      </c>
      <c r="AN79" s="236">
        <f t="array" ref="AN79">IF(COLUMNS($G79:AN79)&gt;$E79,"",IFERROR(INDEX('PROYECCIÓN'!80:80,15+6*(COLUMNS($G79:AN79)-1)),""))</f>
        <v/>
      </c>
      <c r="AO79" s="236">
        <f t="array" ref="AO79">IF(COLUMNS($G79:AO79)&gt;$E79,"",IFERROR(INDEX('PROYECCIÓN'!80:80,15+6*(COLUMNS($G79:AO79)-1)),""))</f>
        <v/>
      </c>
      <c r="AP79" s="236">
        <f t="array" ref="AP79">IF(COLUMNS($G79:AP79)&gt;$E79,"",IFERROR(INDEX('PROYECCIÓN'!80:80,15+6*(COLUMNS($G79:AP79)-1)),""))</f>
        <v/>
      </c>
      <c r="AQ79" s="236" t="inlineStr">
        <is>
          <t>MENSAJE POR WHATSAPP</t>
        </is>
      </c>
      <c r="AR79" s="229" t="inlineStr">
        <is>
          <t>SOLICITA PLAZO</t>
        </is>
      </c>
      <c r="AS79" s="185" t="n"/>
    </row>
    <row r="80" ht="15" customHeight="1" s="506">
      <c r="B80" s="47">
        <f>'CARTERA TOTAL'!B80</f>
        <v/>
      </c>
      <c r="C80" s="229">
        <f>'PROYECCIÓN'!C81</f>
        <v/>
      </c>
      <c r="D80" s="53">
        <f>'PROYECCIÓN'!D81</f>
        <v/>
      </c>
      <c r="E80" s="56">
        <f>'PROYECCIÓN'!H81</f>
        <v/>
      </c>
      <c r="F80" s="56">
        <f>IF(COUNTIF($G80:$AP80,"VENCIDA")&gt;0,"VENCIDA",IF(COUNTIF($G80:$AP80,"POR VENCER")&gt;0,"POR VENCER",IF(COUNTIF($G80:$AP80,"AL DÍA")&gt;0,"AL DÍA",IF(COUNTIF($G80:$AP80,"PAGA")&gt;0,"PAGA","SIN ESTADO"))))</f>
        <v/>
      </c>
      <c r="G80" s="236">
        <f t="array" ref="G80">IF(COLUMNS($G80:G80)&gt;$E80,"",IFERROR(INDEX('PROYECCIÓN'!81:81,15+6*(COLUMNS($G80:G80)-1)),""))</f>
        <v/>
      </c>
      <c r="H80" s="236">
        <f t="array" ref="H80">IF(COLUMNS($G80:H80)&gt;$E80,"",IFERROR(INDEX('PROYECCIÓN'!81:81,15+6*(COLUMNS($G80:H80)-1)),""))</f>
        <v/>
      </c>
      <c r="I80" s="236">
        <f t="array" ref="I80">IF(COLUMNS($G80:I80)&gt;$E80,"",IFERROR(INDEX('PROYECCIÓN'!81:81,15+6*(COLUMNS($G80:I80)-1)),""))</f>
        <v/>
      </c>
      <c r="J80" s="236">
        <f t="array" ref="J80">IF(COLUMNS($G80:J80)&gt;$E80,"",IFERROR(INDEX('PROYECCIÓN'!81:81,15+6*(COLUMNS($G80:J80)-1)),""))</f>
        <v/>
      </c>
      <c r="K80" s="236">
        <f t="array" ref="K80">IF(COLUMNS($G80:K80)&gt;$E80,"",IFERROR(INDEX('PROYECCIÓN'!81:81,15+6*(COLUMNS($G80:K80)-1)),""))</f>
        <v/>
      </c>
      <c r="L80" s="236">
        <f t="array" ref="L80">IF(COLUMNS($G80:L80)&gt;$E80,"",IFERROR(INDEX('PROYECCIÓN'!81:81,15+6*(COLUMNS($G80:L80)-1)),""))</f>
        <v/>
      </c>
      <c r="M80" s="236">
        <f t="array" ref="M80">IF(COLUMNS($G80:M80)&gt;$E80,"",IFERROR(INDEX('PROYECCIÓN'!81:81,15+6*(COLUMNS($G80:M80)-1)),""))</f>
        <v/>
      </c>
      <c r="N80" s="236">
        <f t="array" ref="N80">IF(COLUMNS($G80:N80)&gt;$E80,"",IFERROR(INDEX('PROYECCIÓN'!81:81,15+6*(COLUMNS($G80:N80)-1)),""))</f>
        <v/>
      </c>
      <c r="O80" s="236">
        <f t="array" ref="O80">IF(COLUMNS($G80:O80)&gt;$E80,"",IFERROR(INDEX('PROYECCIÓN'!81:81,15+6*(COLUMNS($G80:O80)-1)),""))</f>
        <v/>
      </c>
      <c r="P80" s="236">
        <f t="array" ref="P80">IF(COLUMNS($G80:P80)&gt;$E80,"",IFERROR(INDEX('PROYECCIÓN'!81:81,15+6*(COLUMNS($G80:P80)-1)),""))</f>
        <v/>
      </c>
      <c r="Q80" s="236">
        <f t="array" ref="Q80">IF(COLUMNS($G80:Q80)&gt;$E80,"",IFERROR(INDEX('PROYECCIÓN'!81:81,15+6*(COLUMNS($G80:Q80)-1)),""))</f>
        <v/>
      </c>
      <c r="R80" s="236">
        <f t="array" ref="R80">IF(COLUMNS($G80:R80)&gt;$E80,"",IFERROR(INDEX('PROYECCIÓN'!81:81,15+6*(COLUMNS($G80:R80)-1)),""))</f>
        <v/>
      </c>
      <c r="S80" s="236">
        <f t="array" ref="S80">IF(COLUMNS($G80:S80)&gt;$E80,"",IFERROR(INDEX('PROYECCIÓN'!81:81,15+6*(COLUMNS($G80:S80)-1)),""))</f>
        <v/>
      </c>
      <c r="T80" s="236">
        <f t="array" ref="T80">IF(COLUMNS($G80:T80)&gt;$E80,"",IFERROR(INDEX('PROYECCIÓN'!81:81,15+6*(COLUMNS($G80:T80)-1)),""))</f>
        <v/>
      </c>
      <c r="U80" s="236">
        <f t="array" ref="U80">IF(COLUMNS($G80:U80)&gt;$E80,"",IFERROR(INDEX('PROYECCIÓN'!81:81,15+6*(COLUMNS($G80:U80)-1)),""))</f>
        <v/>
      </c>
      <c r="V80" s="236">
        <f t="array" ref="V80">IF(COLUMNS($G80:V80)&gt;$E80,"",IFERROR(INDEX('PROYECCIÓN'!81:81,15+6*(COLUMNS($G80:V80)-1)),""))</f>
        <v/>
      </c>
      <c r="W80" s="236">
        <f t="array" ref="W80">IF(COLUMNS($G80:W80)&gt;$E80,"",IFERROR(INDEX('PROYECCIÓN'!81:81,15+6*(COLUMNS($G80:W80)-1)),""))</f>
        <v/>
      </c>
      <c r="X80" s="236">
        <f t="array" ref="X80">IF(COLUMNS($G80:X80)&gt;$E80,"",IFERROR(INDEX('PROYECCIÓN'!81:81,15+6*(COLUMNS($G80:X80)-1)),""))</f>
        <v/>
      </c>
      <c r="Y80" s="236">
        <f t="array" ref="Y80">IF(COLUMNS($G80:Y80)&gt;$E80,"",IFERROR(INDEX('PROYECCIÓN'!81:81,15+6*(COLUMNS($G80:Y80)-1)),""))</f>
        <v/>
      </c>
      <c r="Z80" s="236">
        <f t="array" ref="Z80">IF(COLUMNS($G80:Z80)&gt;$E80,"",IFERROR(INDEX('PROYECCIÓN'!81:81,15+6*(COLUMNS($G80:Z80)-1)),""))</f>
        <v/>
      </c>
      <c r="AA80" s="236">
        <f t="array" ref="AA80">IF(COLUMNS($G80:AA80)&gt;$E80,"",IFERROR(INDEX('PROYECCIÓN'!81:81,15+6*(COLUMNS($G80:AA80)-1)),""))</f>
        <v/>
      </c>
      <c r="AB80" s="236">
        <f t="array" ref="AB80">IF(COLUMNS($G80:AB80)&gt;$E80,"",IFERROR(INDEX('PROYECCIÓN'!81:81,15+6*(COLUMNS($G80:AB80)-1)),""))</f>
        <v/>
      </c>
      <c r="AC80" s="236">
        <f t="array" ref="AC80">IF(COLUMNS($G80:AC80)&gt;$E80,"",IFERROR(INDEX('PROYECCIÓN'!81:81,15+6*(COLUMNS($G80:AC80)-1)),""))</f>
        <v/>
      </c>
      <c r="AD80" s="236">
        <f t="array" ref="AD80">IF(COLUMNS($G80:AD80)&gt;$E80,"",IFERROR(INDEX('PROYECCIÓN'!81:81,15+6*(COLUMNS($G80:AD80)-1)),""))</f>
        <v/>
      </c>
      <c r="AE80" s="236">
        <f t="array" ref="AE80">IF(COLUMNS($G80:AE80)&gt;$E80,"",IFERROR(INDEX('PROYECCIÓN'!81:81,15+6*(COLUMNS($G80:AE80)-1)),""))</f>
        <v/>
      </c>
      <c r="AF80" s="236">
        <f t="array" ref="AF80">IF(COLUMNS($G80:AF80)&gt;$E80,"",IFERROR(INDEX('PROYECCIÓN'!81:81,15+6*(COLUMNS($G80:AF80)-1)),""))</f>
        <v/>
      </c>
      <c r="AG80" s="236">
        <f t="array" ref="AG80">IF(COLUMNS($G80:AG80)&gt;$E80,"",IFERROR(INDEX('PROYECCIÓN'!81:81,15+6*(COLUMNS($G80:AG80)-1)),""))</f>
        <v/>
      </c>
      <c r="AH80" s="236">
        <f t="array" ref="AH80">IF(COLUMNS($G80:AH80)&gt;$E80,"",IFERROR(INDEX('PROYECCIÓN'!81:81,15+6*(COLUMNS($G80:AH80)-1)),""))</f>
        <v/>
      </c>
      <c r="AI80" s="236">
        <f t="array" ref="AI80">IF(COLUMNS($G80:AI80)&gt;$E80,"",IFERROR(INDEX('PROYECCIÓN'!81:81,15+6*(COLUMNS($G80:AI80)-1)),""))</f>
        <v/>
      </c>
      <c r="AJ80" s="236">
        <f t="array" ref="AJ80">IF(COLUMNS($G80:AJ80)&gt;$E80,"",IFERROR(INDEX('PROYECCIÓN'!81:81,15+6*(COLUMNS($G80:AJ80)-1)),""))</f>
        <v/>
      </c>
      <c r="AK80" s="236">
        <f t="array" ref="AK80">IF(COLUMNS($G80:AK80)&gt;$E80,"",IFERROR(INDEX('PROYECCIÓN'!81:81,15+6*(COLUMNS($G80:AK80)-1)),""))</f>
        <v/>
      </c>
      <c r="AL80" s="236">
        <f t="array" ref="AL80">IF(COLUMNS($G80:AL80)&gt;$E80,"",IFERROR(INDEX('PROYECCIÓN'!81:81,15+6*(COLUMNS($G80:AL80)-1)),""))</f>
        <v/>
      </c>
      <c r="AM80" s="236">
        <f t="array" ref="AM80">IF(COLUMNS($G80:AM80)&gt;$E80,"",IFERROR(INDEX('PROYECCIÓN'!81:81,15+6*(COLUMNS($G80:AM80)-1)),""))</f>
        <v/>
      </c>
      <c r="AN80" s="236">
        <f t="array" ref="AN80">IF(COLUMNS($G80:AN80)&gt;$E80,"",IFERROR(INDEX('PROYECCIÓN'!81:81,15+6*(COLUMNS($G80:AN80)-1)),""))</f>
        <v/>
      </c>
      <c r="AO80" s="236">
        <f t="array" ref="AO80">IF(COLUMNS($G80:AO80)&gt;$E80,"",IFERROR(INDEX('PROYECCIÓN'!81:81,15+6*(COLUMNS($G80:AO80)-1)),""))</f>
        <v/>
      </c>
      <c r="AP80" s="236">
        <f t="array" ref="AP80">IF(COLUMNS($G80:AP80)&gt;$E80,"",IFERROR(INDEX('PROYECCIÓN'!81:81,15+6*(COLUMNS($G80:AP80)-1)),""))</f>
        <v/>
      </c>
      <c r="AQ80" s="236" t="inlineStr">
        <is>
          <t>MENSAJE POR WHATSAPP</t>
        </is>
      </c>
      <c r="AR80" s="229" t="inlineStr">
        <is>
          <t>NO RESPONDE</t>
        </is>
      </c>
      <c r="AS80" s="237" t="n">
        <v>46266</v>
      </c>
    </row>
    <row r="81" ht="15" customHeight="1" s="506">
      <c r="B81" s="47">
        <f>'CARTERA TOTAL'!B81</f>
        <v/>
      </c>
      <c r="C81" s="229">
        <f>'PROYECCIÓN'!C82</f>
        <v/>
      </c>
      <c r="D81" s="53">
        <f>'PROYECCIÓN'!D82</f>
        <v/>
      </c>
      <c r="E81" s="56">
        <f>'PROYECCIÓN'!H82</f>
        <v/>
      </c>
      <c r="F81" s="56">
        <f>IF(COUNTIF($G81:$AP81,"VENCIDA")&gt;0,"VENCIDA",IF(COUNTIF($G81:$AP81,"POR VENCER")&gt;0,"POR VENCER",IF(COUNTIF($G81:$AP81,"AL DÍA")&gt;0,"AL DÍA",IF(COUNTIF($G81:$AP81,"PAGA")&gt;0,"PAGA","SIN ESTADO"))))</f>
        <v/>
      </c>
      <c r="G81" s="236">
        <f t="array" ref="G81">IF(COLUMNS($G81:G81)&gt;$E81,"",IFERROR(INDEX('PROYECCIÓN'!82:82,15+6*(COLUMNS($G81:G81)-1)),""))</f>
        <v/>
      </c>
      <c r="H81" s="236">
        <f t="array" ref="H81">IF(COLUMNS($G81:H81)&gt;$E81,"",IFERROR(INDEX('PROYECCIÓN'!82:82,15+6*(COLUMNS($G81:H81)-1)),""))</f>
        <v/>
      </c>
      <c r="I81" s="236">
        <f t="array" ref="I81">IF(COLUMNS($G81:I81)&gt;$E81,"",IFERROR(INDEX('PROYECCIÓN'!82:82,15+6*(COLUMNS($G81:I81)-1)),""))</f>
        <v/>
      </c>
      <c r="J81" s="236">
        <f t="array" ref="J81">IF(COLUMNS($G81:J81)&gt;$E81,"",IFERROR(INDEX('PROYECCIÓN'!82:82,15+6*(COLUMNS($G81:J81)-1)),""))</f>
        <v/>
      </c>
      <c r="K81" s="236">
        <f t="array" ref="K81">IF(COLUMNS($G81:K81)&gt;$E81,"",IFERROR(INDEX('PROYECCIÓN'!82:82,15+6*(COLUMNS($G81:K81)-1)),""))</f>
        <v/>
      </c>
      <c r="L81" s="236">
        <f t="array" ref="L81">IF(COLUMNS($G81:L81)&gt;$E81,"",IFERROR(INDEX('PROYECCIÓN'!82:82,15+6*(COLUMNS($G81:L81)-1)),""))</f>
        <v/>
      </c>
      <c r="M81" s="236">
        <f t="array" ref="M81">IF(COLUMNS($G81:M81)&gt;$E81,"",IFERROR(INDEX('PROYECCIÓN'!82:82,15+6*(COLUMNS($G81:M81)-1)),""))</f>
        <v/>
      </c>
      <c r="N81" s="236">
        <f t="array" ref="N81">IF(COLUMNS($G81:N81)&gt;$E81,"",IFERROR(INDEX('PROYECCIÓN'!82:82,15+6*(COLUMNS($G81:N81)-1)),""))</f>
        <v/>
      </c>
      <c r="O81" s="236">
        <f t="array" ref="O81">IF(COLUMNS($G81:O81)&gt;$E81,"",IFERROR(INDEX('PROYECCIÓN'!82:82,15+6*(COLUMNS($G81:O81)-1)),""))</f>
        <v/>
      </c>
      <c r="P81" s="236">
        <f t="array" ref="P81">IF(COLUMNS($G81:P81)&gt;$E81,"",IFERROR(INDEX('PROYECCIÓN'!82:82,15+6*(COLUMNS($G81:P81)-1)),""))</f>
        <v/>
      </c>
      <c r="Q81" s="236">
        <f t="array" ref="Q81">IF(COLUMNS($G81:Q81)&gt;$E81,"",IFERROR(INDEX('PROYECCIÓN'!82:82,15+6*(COLUMNS($G81:Q81)-1)),""))</f>
        <v/>
      </c>
      <c r="R81" s="236">
        <f t="array" ref="R81">IF(COLUMNS($G81:R81)&gt;$E81,"",IFERROR(INDEX('PROYECCIÓN'!82:82,15+6*(COLUMNS($G81:R81)-1)),""))</f>
        <v/>
      </c>
      <c r="S81" s="236">
        <f t="array" ref="S81">IF(COLUMNS($G81:S81)&gt;$E81,"",IFERROR(INDEX('PROYECCIÓN'!82:82,15+6*(COLUMNS($G81:S81)-1)),""))</f>
        <v/>
      </c>
      <c r="T81" s="236">
        <f t="array" ref="T81">IF(COLUMNS($G81:T81)&gt;$E81,"",IFERROR(INDEX('PROYECCIÓN'!82:82,15+6*(COLUMNS($G81:T81)-1)),""))</f>
        <v/>
      </c>
      <c r="U81" s="236">
        <f t="array" ref="U81">IF(COLUMNS($G81:U81)&gt;$E81,"",IFERROR(INDEX('PROYECCIÓN'!82:82,15+6*(COLUMNS($G81:U81)-1)),""))</f>
        <v/>
      </c>
      <c r="V81" s="236">
        <f t="array" ref="V81">IF(COLUMNS($G81:V81)&gt;$E81,"",IFERROR(INDEX('PROYECCIÓN'!82:82,15+6*(COLUMNS($G81:V81)-1)),""))</f>
        <v/>
      </c>
      <c r="W81" s="236">
        <f t="array" ref="W81">IF(COLUMNS($G81:W81)&gt;$E81,"",IFERROR(INDEX('PROYECCIÓN'!82:82,15+6*(COLUMNS($G81:W81)-1)),""))</f>
        <v/>
      </c>
      <c r="X81" s="236">
        <f t="array" ref="X81">IF(COLUMNS($G81:X81)&gt;$E81,"",IFERROR(INDEX('PROYECCIÓN'!82:82,15+6*(COLUMNS($G81:X81)-1)),""))</f>
        <v/>
      </c>
      <c r="Y81" s="236">
        <f t="array" ref="Y81">IF(COLUMNS($G81:Y81)&gt;$E81,"",IFERROR(INDEX('PROYECCIÓN'!82:82,15+6*(COLUMNS($G81:Y81)-1)),""))</f>
        <v/>
      </c>
      <c r="Z81" s="236">
        <f t="array" ref="Z81">IF(COLUMNS($G81:Z81)&gt;$E81,"",IFERROR(INDEX('PROYECCIÓN'!82:82,15+6*(COLUMNS($G81:Z81)-1)),""))</f>
        <v/>
      </c>
      <c r="AA81" s="236">
        <f t="array" ref="AA81">IF(COLUMNS($G81:AA81)&gt;$E81,"",IFERROR(INDEX('PROYECCIÓN'!82:82,15+6*(COLUMNS($G81:AA81)-1)),""))</f>
        <v/>
      </c>
      <c r="AB81" s="236">
        <f t="array" ref="AB81">IF(COLUMNS($G81:AB81)&gt;$E81,"",IFERROR(INDEX('PROYECCIÓN'!82:82,15+6*(COLUMNS($G81:AB81)-1)),""))</f>
        <v/>
      </c>
      <c r="AC81" s="236">
        <f t="array" ref="AC81">IF(COLUMNS($G81:AC81)&gt;$E81,"",IFERROR(INDEX('PROYECCIÓN'!82:82,15+6*(COLUMNS($G81:AC81)-1)),""))</f>
        <v/>
      </c>
      <c r="AD81" s="236">
        <f t="array" ref="AD81">IF(COLUMNS($G81:AD81)&gt;$E81,"",IFERROR(INDEX('PROYECCIÓN'!82:82,15+6*(COLUMNS($G81:AD81)-1)),""))</f>
        <v/>
      </c>
      <c r="AE81" s="236">
        <f t="array" ref="AE81">IF(COLUMNS($G81:AE81)&gt;$E81,"",IFERROR(INDEX('PROYECCIÓN'!82:82,15+6*(COLUMNS($G81:AE81)-1)),""))</f>
        <v/>
      </c>
      <c r="AF81" s="236">
        <f t="array" ref="AF81">IF(COLUMNS($G81:AF81)&gt;$E81,"",IFERROR(INDEX('PROYECCIÓN'!82:82,15+6*(COLUMNS($G81:AF81)-1)),""))</f>
        <v/>
      </c>
      <c r="AG81" s="236">
        <f t="array" ref="AG81">IF(COLUMNS($G81:AG81)&gt;$E81,"",IFERROR(INDEX('PROYECCIÓN'!82:82,15+6*(COLUMNS($G81:AG81)-1)),""))</f>
        <v/>
      </c>
      <c r="AH81" s="236">
        <f t="array" ref="AH81">IF(COLUMNS($G81:AH81)&gt;$E81,"",IFERROR(INDEX('PROYECCIÓN'!82:82,15+6*(COLUMNS($G81:AH81)-1)),""))</f>
        <v/>
      </c>
      <c r="AI81" s="236">
        <f t="array" ref="AI81">IF(COLUMNS($G81:AI81)&gt;$E81,"",IFERROR(INDEX('PROYECCIÓN'!82:82,15+6*(COLUMNS($G81:AI81)-1)),""))</f>
        <v/>
      </c>
      <c r="AJ81" s="236">
        <f t="array" ref="AJ81">IF(COLUMNS($G81:AJ81)&gt;$E81,"",IFERROR(INDEX('PROYECCIÓN'!82:82,15+6*(COLUMNS($G81:AJ81)-1)),""))</f>
        <v/>
      </c>
      <c r="AK81" s="236">
        <f t="array" ref="AK81">IF(COLUMNS($G81:AK81)&gt;$E81,"",IFERROR(INDEX('PROYECCIÓN'!82:82,15+6*(COLUMNS($G81:AK81)-1)),""))</f>
        <v/>
      </c>
      <c r="AL81" s="236">
        <f t="array" ref="AL81">IF(COLUMNS($G81:AL81)&gt;$E81,"",IFERROR(INDEX('PROYECCIÓN'!82:82,15+6*(COLUMNS($G81:AL81)-1)),""))</f>
        <v/>
      </c>
      <c r="AM81" s="236">
        <f t="array" ref="AM81">IF(COLUMNS($G81:AM81)&gt;$E81,"",IFERROR(INDEX('PROYECCIÓN'!82:82,15+6*(COLUMNS($G81:AM81)-1)),""))</f>
        <v/>
      </c>
      <c r="AN81" s="236">
        <f t="array" ref="AN81">IF(COLUMNS($G81:AN81)&gt;$E81,"",IFERROR(INDEX('PROYECCIÓN'!82:82,15+6*(COLUMNS($G81:AN81)-1)),""))</f>
        <v/>
      </c>
      <c r="AO81" s="236">
        <f t="array" ref="AO81">IF(COLUMNS($G81:AO81)&gt;$E81,"",IFERROR(INDEX('PROYECCIÓN'!82:82,15+6*(COLUMNS($G81:AO81)-1)),""))</f>
        <v/>
      </c>
      <c r="AP81" s="236">
        <f t="array" ref="AP81">IF(COLUMNS($G81:AP81)&gt;$E81,"",IFERROR(INDEX('PROYECCIÓN'!82:82,15+6*(COLUMNS($G81:AP81)-1)),""))</f>
        <v/>
      </c>
      <c r="AQ81" s="236" t="n"/>
      <c r="AR81" s="229" t="n"/>
      <c r="AS81" s="185" t="n"/>
    </row>
    <row r="82" ht="15" customHeight="1" s="506">
      <c r="B82" s="47">
        <f>'CARTERA TOTAL'!B82</f>
        <v/>
      </c>
      <c r="C82" s="229">
        <f>'PROYECCIÓN'!C83</f>
        <v/>
      </c>
      <c r="D82" s="53">
        <f>'PROYECCIÓN'!D83</f>
        <v/>
      </c>
      <c r="E82" s="56">
        <f>'PROYECCIÓN'!H83</f>
        <v/>
      </c>
      <c r="F82" s="56">
        <f>IF(COUNTIF($G82:$AP82,"VENCIDA")&gt;0,"VENCIDA",IF(COUNTIF($G82:$AP82,"POR VENCER")&gt;0,"POR VENCER",IF(COUNTIF($G82:$AP82,"AL DÍA")&gt;0,"AL DÍA",IF(COUNTIF($G82:$AP82,"PAGA")&gt;0,"PAGA","SIN ESTADO"))))</f>
        <v/>
      </c>
      <c r="G82" s="236">
        <f t="array" ref="G82">IF(COLUMNS($G82:G82)&gt;$E82,"",IFERROR(INDEX('PROYECCIÓN'!83:83,15+6*(COLUMNS($G82:G82)-1)),""))</f>
        <v/>
      </c>
      <c r="H82" s="236">
        <f t="array" ref="H82">IF(COLUMNS($G82:H82)&gt;$E82,"",IFERROR(INDEX('PROYECCIÓN'!83:83,15+6*(COLUMNS($G82:H82)-1)),""))</f>
        <v/>
      </c>
      <c r="I82" s="236">
        <f t="array" ref="I82">IF(COLUMNS($G82:I82)&gt;$E82,"",IFERROR(INDEX('PROYECCIÓN'!83:83,15+6*(COLUMNS($G82:I82)-1)),""))</f>
        <v/>
      </c>
      <c r="J82" s="236">
        <f t="array" ref="J82">IF(COLUMNS($G82:J82)&gt;$E82,"",IFERROR(INDEX('PROYECCIÓN'!83:83,15+6*(COLUMNS($G82:J82)-1)),""))</f>
        <v/>
      </c>
      <c r="K82" s="236">
        <f t="array" ref="K82">IF(COLUMNS($G82:K82)&gt;$E82,"",IFERROR(INDEX('PROYECCIÓN'!83:83,15+6*(COLUMNS($G82:K82)-1)),""))</f>
        <v/>
      </c>
      <c r="L82" s="236">
        <f t="array" ref="L82">IF(COLUMNS($G82:L82)&gt;$E82,"",IFERROR(INDEX('PROYECCIÓN'!83:83,15+6*(COLUMNS($G82:L82)-1)),""))</f>
        <v/>
      </c>
      <c r="M82" s="236">
        <f t="array" ref="M82">IF(COLUMNS($G82:M82)&gt;$E82,"",IFERROR(INDEX('PROYECCIÓN'!83:83,15+6*(COLUMNS($G82:M82)-1)),""))</f>
        <v/>
      </c>
      <c r="N82" s="236">
        <f t="array" ref="N82">IF(COLUMNS($G82:N82)&gt;$E82,"",IFERROR(INDEX('PROYECCIÓN'!83:83,15+6*(COLUMNS($G82:N82)-1)),""))</f>
        <v/>
      </c>
      <c r="O82" s="236">
        <f t="array" ref="O82">IF(COLUMNS($G82:O82)&gt;$E82,"",IFERROR(INDEX('PROYECCIÓN'!83:83,15+6*(COLUMNS($G82:O82)-1)),""))</f>
        <v/>
      </c>
      <c r="P82" s="236">
        <f t="array" ref="P82">IF(COLUMNS($G82:P82)&gt;$E82,"",IFERROR(INDEX('PROYECCIÓN'!83:83,15+6*(COLUMNS($G82:P82)-1)),""))</f>
        <v/>
      </c>
      <c r="Q82" s="236">
        <f t="array" ref="Q82">IF(COLUMNS($G82:Q82)&gt;$E82,"",IFERROR(INDEX('PROYECCIÓN'!83:83,15+6*(COLUMNS($G82:Q82)-1)),""))</f>
        <v/>
      </c>
      <c r="R82" s="236">
        <f t="array" ref="R82">IF(COLUMNS($G82:R82)&gt;$E82,"",IFERROR(INDEX('PROYECCIÓN'!83:83,15+6*(COLUMNS($G82:R82)-1)),""))</f>
        <v/>
      </c>
      <c r="S82" s="236">
        <f t="array" ref="S82">IF(COLUMNS($G82:S82)&gt;$E82,"",IFERROR(INDEX('PROYECCIÓN'!83:83,15+6*(COLUMNS($G82:S82)-1)),""))</f>
        <v/>
      </c>
      <c r="T82" s="236">
        <f t="array" ref="T82">IF(COLUMNS($G82:T82)&gt;$E82,"",IFERROR(INDEX('PROYECCIÓN'!83:83,15+6*(COLUMNS($G82:T82)-1)),""))</f>
        <v/>
      </c>
      <c r="U82" s="236">
        <f t="array" ref="U82">IF(COLUMNS($G82:U82)&gt;$E82,"",IFERROR(INDEX('PROYECCIÓN'!83:83,15+6*(COLUMNS($G82:U82)-1)),""))</f>
        <v/>
      </c>
      <c r="V82" s="236">
        <f t="array" ref="V82">IF(COLUMNS($G82:V82)&gt;$E82,"",IFERROR(INDEX('PROYECCIÓN'!83:83,15+6*(COLUMNS($G82:V82)-1)),""))</f>
        <v/>
      </c>
      <c r="W82" s="236">
        <f t="array" ref="W82">IF(COLUMNS($G82:W82)&gt;$E82,"",IFERROR(INDEX('PROYECCIÓN'!83:83,15+6*(COLUMNS($G82:W82)-1)),""))</f>
        <v/>
      </c>
      <c r="X82" s="236">
        <f t="array" ref="X82">IF(COLUMNS($G82:X82)&gt;$E82,"",IFERROR(INDEX('PROYECCIÓN'!83:83,15+6*(COLUMNS($G82:X82)-1)),""))</f>
        <v/>
      </c>
      <c r="Y82" s="236">
        <f t="array" ref="Y82">IF(COLUMNS($G82:Y82)&gt;$E82,"",IFERROR(INDEX('PROYECCIÓN'!83:83,15+6*(COLUMNS($G82:Y82)-1)),""))</f>
        <v/>
      </c>
      <c r="Z82" s="236">
        <f t="array" ref="Z82">IF(COLUMNS($G82:Z82)&gt;$E82,"",IFERROR(INDEX('PROYECCIÓN'!83:83,15+6*(COLUMNS($G82:Z82)-1)),""))</f>
        <v/>
      </c>
      <c r="AA82" s="236">
        <f t="array" ref="AA82">IF(COLUMNS($G82:AA82)&gt;$E82,"",IFERROR(INDEX('PROYECCIÓN'!83:83,15+6*(COLUMNS($G82:AA82)-1)),""))</f>
        <v/>
      </c>
      <c r="AB82" s="236">
        <f t="array" ref="AB82">IF(COLUMNS($G82:AB82)&gt;$E82,"",IFERROR(INDEX('PROYECCIÓN'!83:83,15+6*(COLUMNS($G82:AB82)-1)),""))</f>
        <v/>
      </c>
      <c r="AC82" s="236">
        <f t="array" ref="AC82">IF(COLUMNS($G82:AC82)&gt;$E82,"",IFERROR(INDEX('PROYECCIÓN'!83:83,15+6*(COLUMNS($G82:AC82)-1)),""))</f>
        <v/>
      </c>
      <c r="AD82" s="236">
        <f t="array" ref="AD82">IF(COLUMNS($G82:AD82)&gt;$E82,"",IFERROR(INDEX('PROYECCIÓN'!83:83,15+6*(COLUMNS($G82:AD82)-1)),""))</f>
        <v/>
      </c>
      <c r="AE82" s="236">
        <f t="array" ref="AE82">IF(COLUMNS($G82:AE82)&gt;$E82,"",IFERROR(INDEX('PROYECCIÓN'!83:83,15+6*(COLUMNS($G82:AE82)-1)),""))</f>
        <v/>
      </c>
      <c r="AF82" s="236">
        <f t="array" ref="AF82">IF(COLUMNS($G82:AF82)&gt;$E82,"",IFERROR(INDEX('PROYECCIÓN'!83:83,15+6*(COLUMNS($G82:AF82)-1)),""))</f>
        <v/>
      </c>
      <c r="AG82" s="236">
        <f t="array" ref="AG82">IF(COLUMNS($G82:AG82)&gt;$E82,"",IFERROR(INDEX('PROYECCIÓN'!83:83,15+6*(COLUMNS($G82:AG82)-1)),""))</f>
        <v/>
      </c>
      <c r="AH82" s="236">
        <f t="array" ref="AH82">IF(COLUMNS($G82:AH82)&gt;$E82,"",IFERROR(INDEX('PROYECCIÓN'!83:83,15+6*(COLUMNS($G82:AH82)-1)),""))</f>
        <v/>
      </c>
      <c r="AI82" s="236">
        <f t="array" ref="AI82">IF(COLUMNS($G82:AI82)&gt;$E82,"",IFERROR(INDEX('PROYECCIÓN'!83:83,15+6*(COLUMNS($G82:AI82)-1)),""))</f>
        <v/>
      </c>
      <c r="AJ82" s="236">
        <f t="array" ref="AJ82">IF(COLUMNS($G82:AJ82)&gt;$E82,"",IFERROR(INDEX('PROYECCIÓN'!83:83,15+6*(COLUMNS($G82:AJ82)-1)),""))</f>
        <v/>
      </c>
      <c r="AK82" s="236">
        <f t="array" ref="AK82">IF(COLUMNS($G82:AK82)&gt;$E82,"",IFERROR(INDEX('PROYECCIÓN'!83:83,15+6*(COLUMNS($G82:AK82)-1)),""))</f>
        <v/>
      </c>
      <c r="AL82" s="236">
        <f t="array" ref="AL82">IF(COLUMNS($G82:AL82)&gt;$E82,"",IFERROR(INDEX('PROYECCIÓN'!83:83,15+6*(COLUMNS($G82:AL82)-1)),""))</f>
        <v/>
      </c>
      <c r="AM82" s="236">
        <f t="array" ref="AM82">IF(COLUMNS($G82:AM82)&gt;$E82,"",IFERROR(INDEX('PROYECCIÓN'!83:83,15+6*(COLUMNS($G82:AM82)-1)),""))</f>
        <v/>
      </c>
      <c r="AN82" s="236">
        <f t="array" ref="AN82">IF(COLUMNS($G82:AN82)&gt;$E82,"",IFERROR(INDEX('PROYECCIÓN'!83:83,15+6*(COLUMNS($G82:AN82)-1)),""))</f>
        <v/>
      </c>
      <c r="AO82" s="236">
        <f t="array" ref="AO82">IF(COLUMNS($G82:AO82)&gt;$E82,"",IFERROR(INDEX('PROYECCIÓN'!83:83,15+6*(COLUMNS($G82:AO82)-1)),""))</f>
        <v/>
      </c>
      <c r="AP82" s="236">
        <f t="array" ref="AP82">IF(COLUMNS($G82:AP82)&gt;$E82,"",IFERROR(INDEX('PROYECCIÓN'!83:83,15+6*(COLUMNS($G82:AP82)-1)),""))</f>
        <v/>
      </c>
      <c r="AQ82" s="236" t="n"/>
      <c r="AR82" s="229" t="n"/>
      <c r="AS82" s="185" t="n"/>
    </row>
    <row r="83" ht="15" customHeight="1" s="506">
      <c r="B83" s="47">
        <f>'CARTERA TOTAL'!B83</f>
        <v/>
      </c>
      <c r="C83" s="229">
        <f>'PROYECCIÓN'!C84</f>
        <v/>
      </c>
      <c r="D83" s="53">
        <f>'PROYECCIÓN'!D84</f>
        <v/>
      </c>
      <c r="E83" s="56">
        <f>'PROYECCIÓN'!H84</f>
        <v/>
      </c>
      <c r="F83" s="56">
        <f>IF(COUNTIF($G83:$AP83,"VENCIDA")&gt;0,"VENCIDA",IF(COUNTIF($G83:$AP83,"POR VENCER")&gt;0,"POR VENCER",IF(COUNTIF($G83:$AP83,"AL DÍA")&gt;0,"AL DÍA",IF(COUNTIF($G83:$AP83,"PAGA")&gt;0,"PAGA","SIN ESTADO"))))</f>
        <v/>
      </c>
      <c r="G83" s="236">
        <f t="array" ref="G83">IF(COLUMNS($G83:G83)&gt;$E83,"",IFERROR(INDEX('PROYECCIÓN'!84:84,15+6*(COLUMNS($G83:G83)-1)),""))</f>
        <v/>
      </c>
      <c r="H83" s="236">
        <f t="array" ref="H83">IF(COLUMNS($G83:H83)&gt;$E83,"",IFERROR(INDEX('PROYECCIÓN'!84:84,15+6*(COLUMNS($G83:H83)-1)),""))</f>
        <v/>
      </c>
      <c r="I83" s="236">
        <f t="array" ref="I83">IF(COLUMNS($G83:I83)&gt;$E83,"",IFERROR(INDEX('PROYECCIÓN'!84:84,15+6*(COLUMNS($G83:I83)-1)),""))</f>
        <v/>
      </c>
      <c r="J83" s="236">
        <f t="array" ref="J83">IF(COLUMNS($G83:J83)&gt;$E83,"",IFERROR(INDEX('PROYECCIÓN'!84:84,15+6*(COLUMNS($G83:J83)-1)),""))</f>
        <v/>
      </c>
      <c r="K83" s="236">
        <f t="array" ref="K83">IF(COLUMNS($G83:K83)&gt;$E83,"",IFERROR(INDEX('PROYECCIÓN'!84:84,15+6*(COLUMNS($G83:K83)-1)),""))</f>
        <v/>
      </c>
      <c r="L83" s="236">
        <f t="array" ref="L83">IF(COLUMNS($G83:L83)&gt;$E83,"",IFERROR(INDEX('PROYECCIÓN'!84:84,15+6*(COLUMNS($G83:L83)-1)),""))</f>
        <v/>
      </c>
      <c r="M83" s="236">
        <f t="array" ref="M83">IF(COLUMNS($G83:M83)&gt;$E83,"",IFERROR(INDEX('PROYECCIÓN'!84:84,15+6*(COLUMNS($G83:M83)-1)),""))</f>
        <v/>
      </c>
      <c r="N83" s="236">
        <f t="array" ref="N83">IF(COLUMNS($G83:N83)&gt;$E83,"",IFERROR(INDEX('PROYECCIÓN'!84:84,15+6*(COLUMNS($G83:N83)-1)),""))</f>
        <v/>
      </c>
      <c r="O83" s="236">
        <f t="array" ref="O83">IF(COLUMNS($G83:O83)&gt;$E83,"",IFERROR(INDEX('PROYECCIÓN'!84:84,15+6*(COLUMNS($G83:O83)-1)),""))</f>
        <v/>
      </c>
      <c r="P83" s="236">
        <f t="array" ref="P83">IF(COLUMNS($G83:P83)&gt;$E83,"",IFERROR(INDEX('PROYECCIÓN'!84:84,15+6*(COLUMNS($G83:P83)-1)),""))</f>
        <v/>
      </c>
      <c r="Q83" s="236">
        <f t="array" ref="Q83">IF(COLUMNS($G83:Q83)&gt;$E83,"",IFERROR(INDEX('PROYECCIÓN'!84:84,15+6*(COLUMNS($G83:Q83)-1)),""))</f>
        <v/>
      </c>
      <c r="R83" s="236">
        <f t="array" ref="R83">IF(COLUMNS($G83:R83)&gt;$E83,"",IFERROR(INDEX('PROYECCIÓN'!84:84,15+6*(COLUMNS($G83:R83)-1)),""))</f>
        <v/>
      </c>
      <c r="S83" s="236">
        <f t="array" ref="S83">IF(COLUMNS($G83:S83)&gt;$E83,"",IFERROR(INDEX('PROYECCIÓN'!84:84,15+6*(COLUMNS($G83:S83)-1)),""))</f>
        <v/>
      </c>
      <c r="T83" s="236">
        <f t="array" ref="T83">IF(COLUMNS($G83:T83)&gt;$E83,"",IFERROR(INDEX('PROYECCIÓN'!84:84,15+6*(COLUMNS($G83:T83)-1)),""))</f>
        <v/>
      </c>
      <c r="U83" s="236">
        <f t="array" ref="U83">IF(COLUMNS($G83:U83)&gt;$E83,"",IFERROR(INDEX('PROYECCIÓN'!84:84,15+6*(COLUMNS($G83:U83)-1)),""))</f>
        <v/>
      </c>
      <c r="V83" s="236">
        <f t="array" ref="V83">IF(COLUMNS($G83:V83)&gt;$E83,"",IFERROR(INDEX('PROYECCIÓN'!84:84,15+6*(COLUMNS($G83:V83)-1)),""))</f>
        <v/>
      </c>
      <c r="W83" s="236">
        <f t="array" ref="W83">IF(COLUMNS($G83:W83)&gt;$E83,"",IFERROR(INDEX('PROYECCIÓN'!84:84,15+6*(COLUMNS($G83:W83)-1)),""))</f>
        <v/>
      </c>
      <c r="X83" s="236">
        <f t="array" ref="X83">IF(COLUMNS($G83:X83)&gt;$E83,"",IFERROR(INDEX('PROYECCIÓN'!84:84,15+6*(COLUMNS($G83:X83)-1)),""))</f>
        <v/>
      </c>
      <c r="Y83" s="236">
        <f t="array" ref="Y83">IF(COLUMNS($G83:Y83)&gt;$E83,"",IFERROR(INDEX('PROYECCIÓN'!84:84,15+6*(COLUMNS($G83:Y83)-1)),""))</f>
        <v/>
      </c>
      <c r="Z83" s="236">
        <f t="array" ref="Z83">IF(COLUMNS($G83:Z83)&gt;$E83,"",IFERROR(INDEX('PROYECCIÓN'!84:84,15+6*(COLUMNS($G83:Z83)-1)),""))</f>
        <v/>
      </c>
      <c r="AA83" s="236">
        <f t="array" ref="AA83">IF(COLUMNS($G83:AA83)&gt;$E83,"",IFERROR(INDEX('PROYECCIÓN'!84:84,15+6*(COLUMNS($G83:AA83)-1)),""))</f>
        <v/>
      </c>
      <c r="AB83" s="236">
        <f t="array" ref="AB83">IF(COLUMNS($G83:AB83)&gt;$E83,"",IFERROR(INDEX('PROYECCIÓN'!84:84,15+6*(COLUMNS($G83:AB83)-1)),""))</f>
        <v/>
      </c>
      <c r="AC83" s="236">
        <f t="array" ref="AC83">IF(COLUMNS($G83:AC83)&gt;$E83,"",IFERROR(INDEX('PROYECCIÓN'!84:84,15+6*(COLUMNS($G83:AC83)-1)),""))</f>
        <v/>
      </c>
      <c r="AD83" s="236">
        <f t="array" ref="AD83">IF(COLUMNS($G83:AD83)&gt;$E83,"",IFERROR(INDEX('PROYECCIÓN'!84:84,15+6*(COLUMNS($G83:AD83)-1)),""))</f>
        <v/>
      </c>
      <c r="AE83" s="236">
        <f t="array" ref="AE83">IF(COLUMNS($G83:AE83)&gt;$E83,"",IFERROR(INDEX('PROYECCIÓN'!84:84,15+6*(COLUMNS($G83:AE83)-1)),""))</f>
        <v/>
      </c>
      <c r="AF83" s="236">
        <f t="array" ref="AF83">IF(COLUMNS($G83:AF83)&gt;$E83,"",IFERROR(INDEX('PROYECCIÓN'!84:84,15+6*(COLUMNS($G83:AF83)-1)),""))</f>
        <v/>
      </c>
      <c r="AG83" s="236">
        <f t="array" ref="AG83">IF(COLUMNS($G83:AG83)&gt;$E83,"",IFERROR(INDEX('PROYECCIÓN'!84:84,15+6*(COLUMNS($G83:AG83)-1)),""))</f>
        <v/>
      </c>
      <c r="AH83" s="236">
        <f t="array" ref="AH83">IF(COLUMNS($G83:AH83)&gt;$E83,"",IFERROR(INDEX('PROYECCIÓN'!84:84,15+6*(COLUMNS($G83:AH83)-1)),""))</f>
        <v/>
      </c>
      <c r="AI83" s="236">
        <f t="array" ref="AI83">IF(COLUMNS($G83:AI83)&gt;$E83,"",IFERROR(INDEX('PROYECCIÓN'!84:84,15+6*(COLUMNS($G83:AI83)-1)),""))</f>
        <v/>
      </c>
      <c r="AJ83" s="236">
        <f t="array" ref="AJ83">IF(COLUMNS($G83:AJ83)&gt;$E83,"",IFERROR(INDEX('PROYECCIÓN'!84:84,15+6*(COLUMNS($G83:AJ83)-1)),""))</f>
        <v/>
      </c>
      <c r="AK83" s="236">
        <f t="array" ref="AK83">IF(COLUMNS($G83:AK83)&gt;$E83,"",IFERROR(INDEX('PROYECCIÓN'!84:84,15+6*(COLUMNS($G83:AK83)-1)),""))</f>
        <v/>
      </c>
      <c r="AL83" s="236">
        <f t="array" ref="AL83">IF(COLUMNS($G83:AL83)&gt;$E83,"",IFERROR(INDEX('PROYECCIÓN'!84:84,15+6*(COLUMNS($G83:AL83)-1)),""))</f>
        <v/>
      </c>
      <c r="AM83" s="236">
        <f t="array" ref="AM83">IF(COLUMNS($G83:AM83)&gt;$E83,"",IFERROR(INDEX('PROYECCIÓN'!84:84,15+6*(COLUMNS($G83:AM83)-1)),""))</f>
        <v/>
      </c>
      <c r="AN83" s="236">
        <f t="array" ref="AN83">IF(COLUMNS($G83:AN83)&gt;$E83,"",IFERROR(INDEX('PROYECCIÓN'!84:84,15+6*(COLUMNS($G83:AN83)-1)),""))</f>
        <v/>
      </c>
      <c r="AO83" s="236">
        <f t="array" ref="AO83">IF(COLUMNS($G83:AO83)&gt;$E83,"",IFERROR(INDEX('PROYECCIÓN'!84:84,15+6*(COLUMNS($G83:AO83)-1)),""))</f>
        <v/>
      </c>
      <c r="AP83" s="236">
        <f t="array" ref="AP83">IF(COLUMNS($G83:AP83)&gt;$E83,"",IFERROR(INDEX('PROYECCIÓN'!84:84,15+6*(COLUMNS($G83:AP83)-1)),""))</f>
        <v/>
      </c>
      <c r="AQ83" s="236" t="n"/>
      <c r="AR83" s="229" t="n"/>
      <c r="AS83" s="185" t="n"/>
    </row>
    <row r="84" ht="15" customHeight="1" s="506">
      <c r="B84" s="47">
        <f>'CARTERA TOTAL'!B84</f>
        <v/>
      </c>
      <c r="C84" s="229">
        <f>'PROYECCIÓN'!C85</f>
        <v/>
      </c>
      <c r="D84" s="53">
        <f>'PROYECCIÓN'!D85</f>
        <v/>
      </c>
      <c r="E84" s="56">
        <f>'PROYECCIÓN'!H85</f>
        <v/>
      </c>
      <c r="F84" s="56">
        <f>IF(COUNTIF($G84:$AP84,"VENCIDA")&gt;0,"VENCIDA",IF(COUNTIF($G84:$AP84,"POR VENCER")&gt;0,"POR VENCER",IF(COUNTIF($G84:$AP84,"AL DÍA")&gt;0,"AL DÍA",IF(COUNTIF($G84:$AP84,"PAGA")&gt;0,"PAGA","SIN ESTADO"))))</f>
        <v/>
      </c>
      <c r="G84" s="236">
        <f t="array" ref="G84">IF(COLUMNS($G84:G84)&gt;$E84,"",IFERROR(INDEX('PROYECCIÓN'!85:85,15+6*(COLUMNS($G84:G84)-1)),""))</f>
        <v/>
      </c>
      <c r="H84" s="236">
        <f t="array" ref="H84">IF(COLUMNS($G84:H84)&gt;$E84,"",IFERROR(INDEX('PROYECCIÓN'!85:85,15+6*(COLUMNS($G84:H84)-1)),""))</f>
        <v/>
      </c>
      <c r="I84" s="236">
        <f t="array" ref="I84">IF(COLUMNS($G84:I84)&gt;$E84,"",IFERROR(INDEX('PROYECCIÓN'!85:85,15+6*(COLUMNS($G84:I84)-1)),""))</f>
        <v/>
      </c>
      <c r="J84" s="236">
        <f t="array" ref="J84">IF(COLUMNS($G84:J84)&gt;$E84,"",IFERROR(INDEX('PROYECCIÓN'!85:85,15+6*(COLUMNS($G84:J84)-1)),""))</f>
        <v/>
      </c>
      <c r="K84" s="236">
        <f t="array" ref="K84">IF(COLUMNS($G84:K84)&gt;$E84,"",IFERROR(INDEX('PROYECCIÓN'!85:85,15+6*(COLUMNS($G84:K84)-1)),""))</f>
        <v/>
      </c>
      <c r="L84" s="236">
        <f t="array" ref="L84">IF(COLUMNS($G84:L84)&gt;$E84,"",IFERROR(INDEX('PROYECCIÓN'!85:85,15+6*(COLUMNS($G84:L84)-1)),""))</f>
        <v/>
      </c>
      <c r="M84" s="236">
        <f t="array" ref="M84">IF(COLUMNS($G84:M84)&gt;$E84,"",IFERROR(INDEX('PROYECCIÓN'!85:85,15+6*(COLUMNS($G84:M84)-1)),""))</f>
        <v/>
      </c>
      <c r="N84" s="236">
        <f t="array" ref="N84">IF(COLUMNS($G84:N84)&gt;$E84,"",IFERROR(INDEX('PROYECCIÓN'!85:85,15+6*(COLUMNS($G84:N84)-1)),""))</f>
        <v/>
      </c>
      <c r="O84" s="236">
        <f t="array" ref="O84">IF(COLUMNS($G84:O84)&gt;$E84,"",IFERROR(INDEX('PROYECCIÓN'!85:85,15+6*(COLUMNS($G84:O84)-1)),""))</f>
        <v/>
      </c>
      <c r="P84" s="236">
        <f t="array" ref="P84">IF(COLUMNS($G84:P84)&gt;$E84,"",IFERROR(INDEX('PROYECCIÓN'!85:85,15+6*(COLUMNS($G84:P84)-1)),""))</f>
        <v/>
      </c>
      <c r="Q84" s="236">
        <f t="array" ref="Q84">IF(COLUMNS($G84:Q84)&gt;$E84,"",IFERROR(INDEX('PROYECCIÓN'!85:85,15+6*(COLUMNS($G84:Q84)-1)),""))</f>
        <v/>
      </c>
      <c r="R84" s="236">
        <f t="array" ref="R84">IF(COLUMNS($G84:R84)&gt;$E84,"",IFERROR(INDEX('PROYECCIÓN'!85:85,15+6*(COLUMNS($G84:R84)-1)),""))</f>
        <v/>
      </c>
      <c r="S84" s="236">
        <f t="array" ref="S84">IF(COLUMNS($G84:S84)&gt;$E84,"",IFERROR(INDEX('PROYECCIÓN'!85:85,15+6*(COLUMNS($G84:S84)-1)),""))</f>
        <v/>
      </c>
      <c r="T84" s="236">
        <f t="array" ref="T84">IF(COLUMNS($G84:T84)&gt;$E84,"",IFERROR(INDEX('PROYECCIÓN'!85:85,15+6*(COLUMNS($G84:T84)-1)),""))</f>
        <v/>
      </c>
      <c r="U84" s="236">
        <f t="array" ref="U84">IF(COLUMNS($G84:U84)&gt;$E84,"",IFERROR(INDEX('PROYECCIÓN'!85:85,15+6*(COLUMNS($G84:U84)-1)),""))</f>
        <v/>
      </c>
      <c r="V84" s="236">
        <f t="array" ref="V84">IF(COLUMNS($G84:V84)&gt;$E84,"",IFERROR(INDEX('PROYECCIÓN'!85:85,15+6*(COLUMNS($G84:V84)-1)),""))</f>
        <v/>
      </c>
      <c r="W84" s="236">
        <f t="array" ref="W84">IF(COLUMNS($G84:W84)&gt;$E84,"",IFERROR(INDEX('PROYECCIÓN'!85:85,15+6*(COLUMNS($G84:W84)-1)),""))</f>
        <v/>
      </c>
      <c r="X84" s="236">
        <f t="array" ref="X84">IF(COLUMNS($G84:X84)&gt;$E84,"",IFERROR(INDEX('PROYECCIÓN'!85:85,15+6*(COLUMNS($G84:X84)-1)),""))</f>
        <v/>
      </c>
      <c r="Y84" s="236">
        <f t="array" ref="Y84">IF(COLUMNS($G84:Y84)&gt;$E84,"",IFERROR(INDEX('PROYECCIÓN'!85:85,15+6*(COLUMNS($G84:Y84)-1)),""))</f>
        <v/>
      </c>
      <c r="Z84" s="236">
        <f t="array" ref="Z84">IF(COLUMNS($G84:Z84)&gt;$E84,"",IFERROR(INDEX('PROYECCIÓN'!85:85,15+6*(COLUMNS($G84:Z84)-1)),""))</f>
        <v/>
      </c>
      <c r="AA84" s="236">
        <f t="array" ref="AA84">IF(COLUMNS($G84:AA84)&gt;$E84,"",IFERROR(INDEX('PROYECCIÓN'!85:85,15+6*(COLUMNS($G84:AA84)-1)),""))</f>
        <v/>
      </c>
      <c r="AB84" s="236">
        <f t="array" ref="AB84">IF(COLUMNS($G84:AB84)&gt;$E84,"",IFERROR(INDEX('PROYECCIÓN'!85:85,15+6*(COLUMNS($G84:AB84)-1)),""))</f>
        <v/>
      </c>
      <c r="AC84" s="236">
        <f t="array" ref="AC84">IF(COLUMNS($G84:AC84)&gt;$E84,"",IFERROR(INDEX('PROYECCIÓN'!85:85,15+6*(COLUMNS($G84:AC84)-1)),""))</f>
        <v/>
      </c>
      <c r="AD84" s="236">
        <f t="array" ref="AD84">IF(COLUMNS($G84:AD84)&gt;$E84,"",IFERROR(INDEX('PROYECCIÓN'!85:85,15+6*(COLUMNS($G84:AD84)-1)),""))</f>
        <v/>
      </c>
      <c r="AE84" s="236">
        <f t="array" ref="AE84">IF(COLUMNS($G84:AE84)&gt;$E84,"",IFERROR(INDEX('PROYECCIÓN'!85:85,15+6*(COLUMNS($G84:AE84)-1)),""))</f>
        <v/>
      </c>
      <c r="AF84" s="236">
        <f t="array" ref="AF84">IF(COLUMNS($G84:AF84)&gt;$E84,"",IFERROR(INDEX('PROYECCIÓN'!85:85,15+6*(COLUMNS($G84:AF84)-1)),""))</f>
        <v/>
      </c>
      <c r="AG84" s="236">
        <f t="array" ref="AG84">IF(COLUMNS($G84:AG84)&gt;$E84,"",IFERROR(INDEX('PROYECCIÓN'!85:85,15+6*(COLUMNS($G84:AG84)-1)),""))</f>
        <v/>
      </c>
      <c r="AH84" s="236">
        <f t="array" ref="AH84">IF(COLUMNS($G84:AH84)&gt;$E84,"",IFERROR(INDEX('PROYECCIÓN'!85:85,15+6*(COLUMNS($G84:AH84)-1)),""))</f>
        <v/>
      </c>
      <c r="AI84" s="236">
        <f t="array" ref="AI84">IF(COLUMNS($G84:AI84)&gt;$E84,"",IFERROR(INDEX('PROYECCIÓN'!85:85,15+6*(COLUMNS($G84:AI84)-1)),""))</f>
        <v/>
      </c>
      <c r="AJ84" s="236">
        <f t="array" ref="AJ84">IF(COLUMNS($G84:AJ84)&gt;$E84,"",IFERROR(INDEX('PROYECCIÓN'!85:85,15+6*(COLUMNS($G84:AJ84)-1)),""))</f>
        <v/>
      </c>
      <c r="AK84" s="236">
        <f t="array" ref="AK84">IF(COLUMNS($G84:AK84)&gt;$E84,"",IFERROR(INDEX('PROYECCIÓN'!85:85,15+6*(COLUMNS($G84:AK84)-1)),""))</f>
        <v/>
      </c>
      <c r="AL84" s="236">
        <f t="array" ref="AL84">IF(COLUMNS($G84:AL84)&gt;$E84,"",IFERROR(INDEX('PROYECCIÓN'!85:85,15+6*(COLUMNS($G84:AL84)-1)),""))</f>
        <v/>
      </c>
      <c r="AM84" s="236">
        <f t="array" ref="AM84">IF(COLUMNS($G84:AM84)&gt;$E84,"",IFERROR(INDEX('PROYECCIÓN'!85:85,15+6*(COLUMNS($G84:AM84)-1)),""))</f>
        <v/>
      </c>
      <c r="AN84" s="236">
        <f t="array" ref="AN84">IF(COLUMNS($G84:AN84)&gt;$E84,"",IFERROR(INDEX('PROYECCIÓN'!85:85,15+6*(COLUMNS($G84:AN84)-1)),""))</f>
        <v/>
      </c>
      <c r="AO84" s="236">
        <f t="array" ref="AO84">IF(COLUMNS($G84:AO84)&gt;$E84,"",IFERROR(INDEX('PROYECCIÓN'!85:85,15+6*(COLUMNS($G84:AO84)-1)),""))</f>
        <v/>
      </c>
      <c r="AP84" s="236">
        <f t="array" ref="AP84">IF(COLUMNS($G84:AP84)&gt;$E84,"",IFERROR(INDEX('PROYECCIÓN'!85:85,15+6*(COLUMNS($G84:AP84)-1)),""))</f>
        <v/>
      </c>
      <c r="AQ84" s="236" t="n"/>
      <c r="AR84" s="229" t="n"/>
      <c r="AS84" s="185" t="n"/>
    </row>
    <row r="85" ht="15" customHeight="1" s="506">
      <c r="B85" s="47">
        <f>'CARTERA TOTAL'!B85</f>
        <v/>
      </c>
      <c r="C85" s="229">
        <f>'PROYECCIÓN'!C86</f>
        <v/>
      </c>
      <c r="D85" s="53">
        <f>'PROYECCIÓN'!D86</f>
        <v/>
      </c>
      <c r="E85" s="56">
        <f>'PROYECCIÓN'!H86</f>
        <v/>
      </c>
      <c r="F85" s="56">
        <f>IF(COUNTIF($G85:$AP85,"VENCIDA")&gt;0,"VENCIDA",IF(COUNTIF($G85:$AP85,"POR VENCER")&gt;0,"POR VENCER",IF(COUNTIF($G85:$AP85,"AL DÍA")&gt;0,"AL DÍA",IF(COUNTIF($G85:$AP85,"PAGA")&gt;0,"PAGA","SIN ESTADO"))))</f>
        <v/>
      </c>
      <c r="G85" s="236">
        <f t="array" ref="G85">IF(COLUMNS($G85:G85)&gt;$E85,"",IFERROR(INDEX('PROYECCIÓN'!86:86,15+6*(COLUMNS($G85:G85)-1)),""))</f>
        <v/>
      </c>
      <c r="H85" s="236">
        <f t="array" ref="H85">IF(COLUMNS($G85:H85)&gt;$E85,"",IFERROR(INDEX('PROYECCIÓN'!86:86,15+6*(COLUMNS($G85:H85)-1)),""))</f>
        <v/>
      </c>
      <c r="I85" s="236">
        <f t="array" ref="I85">IF(COLUMNS($G85:I85)&gt;$E85,"",IFERROR(INDEX('PROYECCIÓN'!86:86,15+6*(COLUMNS($G85:I85)-1)),""))</f>
        <v/>
      </c>
      <c r="J85" s="236">
        <f t="array" ref="J85">IF(COLUMNS($G85:J85)&gt;$E85,"",IFERROR(INDEX('PROYECCIÓN'!86:86,15+6*(COLUMNS($G85:J85)-1)),""))</f>
        <v/>
      </c>
      <c r="K85" s="236">
        <f t="array" ref="K85">IF(COLUMNS($G85:K85)&gt;$E85,"",IFERROR(INDEX('PROYECCIÓN'!86:86,15+6*(COLUMNS($G85:K85)-1)),""))</f>
        <v/>
      </c>
      <c r="L85" s="236">
        <f t="array" ref="L85">IF(COLUMNS($G85:L85)&gt;$E85,"",IFERROR(INDEX('PROYECCIÓN'!86:86,15+6*(COLUMNS($G85:L85)-1)),""))</f>
        <v/>
      </c>
      <c r="M85" s="236">
        <f t="array" ref="M85">IF(COLUMNS($G85:M85)&gt;$E85,"",IFERROR(INDEX('PROYECCIÓN'!86:86,15+6*(COLUMNS($G85:M85)-1)),""))</f>
        <v/>
      </c>
      <c r="N85" s="236">
        <f t="array" ref="N85">IF(COLUMNS($G85:N85)&gt;$E85,"",IFERROR(INDEX('PROYECCIÓN'!86:86,15+6*(COLUMNS($G85:N85)-1)),""))</f>
        <v/>
      </c>
      <c r="O85" s="236">
        <f t="array" ref="O85">IF(COLUMNS($G85:O85)&gt;$E85,"",IFERROR(INDEX('PROYECCIÓN'!86:86,15+6*(COLUMNS($G85:O85)-1)),""))</f>
        <v/>
      </c>
      <c r="P85" s="236">
        <f t="array" ref="P85">IF(COLUMNS($G85:P85)&gt;$E85,"",IFERROR(INDEX('PROYECCIÓN'!86:86,15+6*(COLUMNS($G85:P85)-1)),""))</f>
        <v/>
      </c>
      <c r="Q85" s="236">
        <f t="array" ref="Q85">IF(COLUMNS($G85:Q85)&gt;$E85,"",IFERROR(INDEX('PROYECCIÓN'!86:86,15+6*(COLUMNS($G85:Q85)-1)),""))</f>
        <v/>
      </c>
      <c r="R85" s="236">
        <f t="array" ref="R85">IF(COLUMNS($G85:R85)&gt;$E85,"",IFERROR(INDEX('PROYECCIÓN'!86:86,15+6*(COLUMNS($G85:R85)-1)),""))</f>
        <v/>
      </c>
      <c r="S85" s="236">
        <f t="array" ref="S85">IF(COLUMNS($G85:S85)&gt;$E85,"",IFERROR(INDEX('PROYECCIÓN'!86:86,15+6*(COLUMNS($G85:S85)-1)),""))</f>
        <v/>
      </c>
      <c r="T85" s="236">
        <f t="array" ref="T85">IF(COLUMNS($G85:T85)&gt;$E85,"",IFERROR(INDEX('PROYECCIÓN'!86:86,15+6*(COLUMNS($G85:T85)-1)),""))</f>
        <v/>
      </c>
      <c r="U85" s="236">
        <f t="array" ref="U85">IF(COLUMNS($G85:U85)&gt;$E85,"",IFERROR(INDEX('PROYECCIÓN'!86:86,15+6*(COLUMNS($G85:U85)-1)),""))</f>
        <v/>
      </c>
      <c r="V85" s="236">
        <f t="array" ref="V85">IF(COLUMNS($G85:V85)&gt;$E85,"",IFERROR(INDEX('PROYECCIÓN'!86:86,15+6*(COLUMNS($G85:V85)-1)),""))</f>
        <v/>
      </c>
      <c r="W85" s="236">
        <f t="array" ref="W85">IF(COLUMNS($G85:W85)&gt;$E85,"",IFERROR(INDEX('PROYECCIÓN'!86:86,15+6*(COLUMNS($G85:W85)-1)),""))</f>
        <v/>
      </c>
      <c r="X85" s="236">
        <f t="array" ref="X85">IF(COLUMNS($G85:X85)&gt;$E85,"",IFERROR(INDEX('PROYECCIÓN'!86:86,15+6*(COLUMNS($G85:X85)-1)),""))</f>
        <v/>
      </c>
      <c r="Y85" s="236">
        <f t="array" ref="Y85">IF(COLUMNS($G85:Y85)&gt;$E85,"",IFERROR(INDEX('PROYECCIÓN'!86:86,15+6*(COLUMNS($G85:Y85)-1)),""))</f>
        <v/>
      </c>
      <c r="Z85" s="236">
        <f t="array" ref="Z85">IF(COLUMNS($G85:Z85)&gt;$E85,"",IFERROR(INDEX('PROYECCIÓN'!86:86,15+6*(COLUMNS($G85:Z85)-1)),""))</f>
        <v/>
      </c>
      <c r="AA85" s="236">
        <f t="array" ref="AA85">IF(COLUMNS($G85:AA85)&gt;$E85,"",IFERROR(INDEX('PROYECCIÓN'!86:86,15+6*(COLUMNS($G85:AA85)-1)),""))</f>
        <v/>
      </c>
      <c r="AB85" s="236">
        <f t="array" ref="AB85">IF(COLUMNS($G85:AB85)&gt;$E85,"",IFERROR(INDEX('PROYECCIÓN'!86:86,15+6*(COLUMNS($G85:AB85)-1)),""))</f>
        <v/>
      </c>
      <c r="AC85" s="236">
        <f t="array" ref="AC85">IF(COLUMNS($G85:AC85)&gt;$E85,"",IFERROR(INDEX('PROYECCIÓN'!86:86,15+6*(COLUMNS($G85:AC85)-1)),""))</f>
        <v/>
      </c>
      <c r="AD85" s="236">
        <f t="array" ref="AD85">IF(COLUMNS($G85:AD85)&gt;$E85,"",IFERROR(INDEX('PROYECCIÓN'!86:86,15+6*(COLUMNS($G85:AD85)-1)),""))</f>
        <v/>
      </c>
      <c r="AE85" s="236">
        <f t="array" ref="AE85">IF(COLUMNS($G85:AE85)&gt;$E85,"",IFERROR(INDEX('PROYECCIÓN'!86:86,15+6*(COLUMNS($G85:AE85)-1)),""))</f>
        <v/>
      </c>
      <c r="AF85" s="236">
        <f t="array" ref="AF85">IF(COLUMNS($G85:AF85)&gt;$E85,"",IFERROR(INDEX('PROYECCIÓN'!86:86,15+6*(COLUMNS($G85:AF85)-1)),""))</f>
        <v/>
      </c>
      <c r="AG85" s="236">
        <f t="array" ref="AG85">IF(COLUMNS($G85:AG85)&gt;$E85,"",IFERROR(INDEX('PROYECCIÓN'!86:86,15+6*(COLUMNS($G85:AG85)-1)),""))</f>
        <v/>
      </c>
      <c r="AH85" s="236">
        <f t="array" ref="AH85">IF(COLUMNS($G85:AH85)&gt;$E85,"",IFERROR(INDEX('PROYECCIÓN'!86:86,15+6*(COLUMNS($G85:AH85)-1)),""))</f>
        <v/>
      </c>
      <c r="AI85" s="236">
        <f t="array" ref="AI85">IF(COLUMNS($G85:AI85)&gt;$E85,"",IFERROR(INDEX('PROYECCIÓN'!86:86,15+6*(COLUMNS($G85:AI85)-1)),""))</f>
        <v/>
      </c>
      <c r="AJ85" s="236">
        <f t="array" ref="AJ85">IF(COLUMNS($G85:AJ85)&gt;$E85,"",IFERROR(INDEX('PROYECCIÓN'!86:86,15+6*(COLUMNS($G85:AJ85)-1)),""))</f>
        <v/>
      </c>
      <c r="AK85" s="236">
        <f t="array" ref="AK85">IF(COLUMNS($G85:AK85)&gt;$E85,"",IFERROR(INDEX('PROYECCIÓN'!86:86,15+6*(COLUMNS($G85:AK85)-1)),""))</f>
        <v/>
      </c>
      <c r="AL85" s="236">
        <f t="array" ref="AL85">IF(COLUMNS($G85:AL85)&gt;$E85,"",IFERROR(INDEX('PROYECCIÓN'!86:86,15+6*(COLUMNS($G85:AL85)-1)),""))</f>
        <v/>
      </c>
      <c r="AM85" s="236">
        <f t="array" ref="AM85">IF(COLUMNS($G85:AM85)&gt;$E85,"",IFERROR(INDEX('PROYECCIÓN'!86:86,15+6*(COLUMNS($G85:AM85)-1)),""))</f>
        <v/>
      </c>
      <c r="AN85" s="236">
        <f t="array" ref="AN85">IF(COLUMNS($G85:AN85)&gt;$E85,"",IFERROR(INDEX('PROYECCIÓN'!86:86,15+6*(COLUMNS($G85:AN85)-1)),""))</f>
        <v/>
      </c>
      <c r="AO85" s="236">
        <f t="array" ref="AO85">IF(COLUMNS($G85:AO85)&gt;$E85,"",IFERROR(INDEX('PROYECCIÓN'!86:86,15+6*(COLUMNS($G85:AO85)-1)),""))</f>
        <v/>
      </c>
      <c r="AP85" s="236">
        <f t="array" ref="AP85">IF(COLUMNS($G85:AP85)&gt;$E85,"",IFERROR(INDEX('PROYECCIÓN'!86:86,15+6*(COLUMNS($G85:AP85)-1)),""))</f>
        <v/>
      </c>
      <c r="AQ85" s="236" t="n"/>
      <c r="AR85" s="229" t="n"/>
      <c r="AS85" s="185" t="n"/>
    </row>
    <row r="86" ht="15" customHeight="1" s="506">
      <c r="B86" s="47">
        <f>'CARTERA TOTAL'!B86</f>
        <v/>
      </c>
      <c r="C86" s="229">
        <f>'PROYECCIÓN'!C87</f>
        <v/>
      </c>
      <c r="D86" s="53">
        <f>'PROYECCIÓN'!D87</f>
        <v/>
      </c>
      <c r="E86" s="56">
        <f>'PROYECCIÓN'!H87</f>
        <v/>
      </c>
      <c r="F86" s="56">
        <f>IF(COUNTIF($G86:$AP86,"VENCIDA")&gt;0,"VENCIDA",IF(COUNTIF($G86:$AP86,"POR VENCER")&gt;0,"POR VENCER",IF(COUNTIF($G86:$AP86,"AL DÍA")&gt;0,"AL DÍA",IF(COUNTIF($G86:$AP86,"PAGA")&gt;0,"PAGA","SIN ESTADO"))))</f>
        <v/>
      </c>
      <c r="G86" s="236">
        <f t="array" ref="G86">IF(COLUMNS($G86:G86)&gt;$E86,"",IFERROR(INDEX('PROYECCIÓN'!87:87,15+6*(COLUMNS($G86:G86)-1)),""))</f>
        <v/>
      </c>
      <c r="H86" s="236">
        <f t="array" ref="H86">IF(COLUMNS($G86:H86)&gt;$E86,"",IFERROR(INDEX('PROYECCIÓN'!87:87,15+6*(COLUMNS($G86:H86)-1)),""))</f>
        <v/>
      </c>
      <c r="I86" s="236">
        <f t="array" ref="I86">IF(COLUMNS($G86:I86)&gt;$E86,"",IFERROR(INDEX('PROYECCIÓN'!87:87,15+6*(COLUMNS($G86:I86)-1)),""))</f>
        <v/>
      </c>
      <c r="J86" s="236">
        <f t="array" ref="J86">IF(COLUMNS($G86:J86)&gt;$E86,"",IFERROR(INDEX('PROYECCIÓN'!87:87,15+6*(COLUMNS($G86:J86)-1)),""))</f>
        <v/>
      </c>
      <c r="K86" s="236">
        <f t="array" ref="K86">IF(COLUMNS($G86:K86)&gt;$E86,"",IFERROR(INDEX('PROYECCIÓN'!87:87,15+6*(COLUMNS($G86:K86)-1)),""))</f>
        <v/>
      </c>
      <c r="L86" s="236">
        <f t="array" ref="L86">IF(COLUMNS($G86:L86)&gt;$E86,"",IFERROR(INDEX('PROYECCIÓN'!87:87,15+6*(COLUMNS($G86:L86)-1)),""))</f>
        <v/>
      </c>
      <c r="M86" s="236">
        <f t="array" ref="M86">IF(COLUMNS($G86:M86)&gt;$E86,"",IFERROR(INDEX('PROYECCIÓN'!87:87,15+6*(COLUMNS($G86:M86)-1)),""))</f>
        <v/>
      </c>
      <c r="N86" s="236">
        <f t="array" ref="N86">IF(COLUMNS($G86:N86)&gt;$E86,"",IFERROR(INDEX('PROYECCIÓN'!87:87,15+6*(COLUMNS($G86:N86)-1)),""))</f>
        <v/>
      </c>
      <c r="O86" s="236">
        <f t="array" ref="O86">IF(COLUMNS($G86:O86)&gt;$E86,"",IFERROR(INDEX('PROYECCIÓN'!87:87,15+6*(COLUMNS($G86:O86)-1)),""))</f>
        <v/>
      </c>
      <c r="P86" s="236">
        <f t="array" ref="P86">IF(COLUMNS($G86:P86)&gt;$E86,"",IFERROR(INDEX('PROYECCIÓN'!87:87,15+6*(COLUMNS($G86:P86)-1)),""))</f>
        <v/>
      </c>
      <c r="Q86" s="236">
        <f t="array" ref="Q86">IF(COLUMNS($G86:Q86)&gt;$E86,"",IFERROR(INDEX('PROYECCIÓN'!87:87,15+6*(COLUMNS($G86:Q86)-1)),""))</f>
        <v/>
      </c>
      <c r="R86" s="236">
        <f t="array" ref="R86">IF(COLUMNS($G86:R86)&gt;$E86,"",IFERROR(INDEX('PROYECCIÓN'!87:87,15+6*(COLUMNS($G86:R86)-1)),""))</f>
        <v/>
      </c>
      <c r="S86" s="236">
        <f t="array" ref="S86">IF(COLUMNS($G86:S86)&gt;$E86,"",IFERROR(INDEX('PROYECCIÓN'!87:87,15+6*(COLUMNS($G86:S86)-1)),""))</f>
        <v/>
      </c>
      <c r="T86" s="236">
        <f t="array" ref="T86">IF(COLUMNS($G86:T86)&gt;$E86,"",IFERROR(INDEX('PROYECCIÓN'!87:87,15+6*(COLUMNS($G86:T86)-1)),""))</f>
        <v/>
      </c>
      <c r="U86" s="236">
        <f t="array" ref="U86">IF(COLUMNS($G86:U86)&gt;$E86,"",IFERROR(INDEX('PROYECCIÓN'!87:87,15+6*(COLUMNS($G86:U86)-1)),""))</f>
        <v/>
      </c>
      <c r="V86" s="236">
        <f t="array" ref="V86">IF(COLUMNS($G86:V86)&gt;$E86,"",IFERROR(INDEX('PROYECCIÓN'!87:87,15+6*(COLUMNS($G86:V86)-1)),""))</f>
        <v/>
      </c>
      <c r="W86" s="236">
        <f t="array" ref="W86">IF(COLUMNS($G86:W86)&gt;$E86,"",IFERROR(INDEX('PROYECCIÓN'!87:87,15+6*(COLUMNS($G86:W86)-1)),""))</f>
        <v/>
      </c>
      <c r="X86" s="236">
        <f t="array" ref="X86">IF(COLUMNS($G86:X86)&gt;$E86,"",IFERROR(INDEX('PROYECCIÓN'!87:87,15+6*(COLUMNS($G86:X86)-1)),""))</f>
        <v/>
      </c>
      <c r="Y86" s="236">
        <f t="array" ref="Y86">IF(COLUMNS($G86:Y86)&gt;$E86,"",IFERROR(INDEX('PROYECCIÓN'!87:87,15+6*(COLUMNS($G86:Y86)-1)),""))</f>
        <v/>
      </c>
      <c r="Z86" s="236">
        <f t="array" ref="Z86">IF(COLUMNS($G86:Z86)&gt;$E86,"",IFERROR(INDEX('PROYECCIÓN'!87:87,15+6*(COLUMNS($G86:Z86)-1)),""))</f>
        <v/>
      </c>
      <c r="AA86" s="236">
        <f t="array" ref="AA86">IF(COLUMNS($G86:AA86)&gt;$E86,"",IFERROR(INDEX('PROYECCIÓN'!87:87,15+6*(COLUMNS($G86:AA86)-1)),""))</f>
        <v/>
      </c>
      <c r="AB86" s="236">
        <f t="array" ref="AB86">IF(COLUMNS($G86:AB86)&gt;$E86,"",IFERROR(INDEX('PROYECCIÓN'!87:87,15+6*(COLUMNS($G86:AB86)-1)),""))</f>
        <v/>
      </c>
      <c r="AC86" s="236">
        <f t="array" ref="AC86">IF(COLUMNS($G86:AC86)&gt;$E86,"",IFERROR(INDEX('PROYECCIÓN'!87:87,15+6*(COLUMNS($G86:AC86)-1)),""))</f>
        <v/>
      </c>
      <c r="AD86" s="236">
        <f t="array" ref="AD86">IF(COLUMNS($G86:AD86)&gt;$E86,"",IFERROR(INDEX('PROYECCIÓN'!87:87,15+6*(COLUMNS($G86:AD86)-1)),""))</f>
        <v/>
      </c>
      <c r="AE86" s="236">
        <f t="array" ref="AE86">IF(COLUMNS($G86:AE86)&gt;$E86,"",IFERROR(INDEX('PROYECCIÓN'!87:87,15+6*(COLUMNS($G86:AE86)-1)),""))</f>
        <v/>
      </c>
      <c r="AF86" s="236">
        <f t="array" ref="AF86">IF(COLUMNS($G86:AF86)&gt;$E86,"",IFERROR(INDEX('PROYECCIÓN'!87:87,15+6*(COLUMNS($G86:AF86)-1)),""))</f>
        <v/>
      </c>
      <c r="AG86" s="236">
        <f t="array" ref="AG86">IF(COLUMNS($G86:AG86)&gt;$E86,"",IFERROR(INDEX('PROYECCIÓN'!87:87,15+6*(COLUMNS($G86:AG86)-1)),""))</f>
        <v/>
      </c>
      <c r="AH86" s="236">
        <f t="array" ref="AH86">IF(COLUMNS($G86:AH86)&gt;$E86,"",IFERROR(INDEX('PROYECCIÓN'!87:87,15+6*(COLUMNS($G86:AH86)-1)),""))</f>
        <v/>
      </c>
      <c r="AI86" s="236">
        <f t="array" ref="AI86">IF(COLUMNS($G86:AI86)&gt;$E86,"",IFERROR(INDEX('PROYECCIÓN'!87:87,15+6*(COLUMNS($G86:AI86)-1)),""))</f>
        <v/>
      </c>
      <c r="AJ86" s="236">
        <f t="array" ref="AJ86">IF(COLUMNS($G86:AJ86)&gt;$E86,"",IFERROR(INDEX('PROYECCIÓN'!87:87,15+6*(COLUMNS($G86:AJ86)-1)),""))</f>
        <v/>
      </c>
      <c r="AK86" s="236">
        <f t="array" ref="AK86">IF(COLUMNS($G86:AK86)&gt;$E86,"",IFERROR(INDEX('PROYECCIÓN'!87:87,15+6*(COLUMNS($G86:AK86)-1)),""))</f>
        <v/>
      </c>
      <c r="AL86" s="236">
        <f t="array" ref="AL86">IF(COLUMNS($G86:AL86)&gt;$E86,"",IFERROR(INDEX('PROYECCIÓN'!87:87,15+6*(COLUMNS($G86:AL86)-1)),""))</f>
        <v/>
      </c>
      <c r="AM86" s="236">
        <f t="array" ref="AM86">IF(COLUMNS($G86:AM86)&gt;$E86,"",IFERROR(INDEX('PROYECCIÓN'!87:87,15+6*(COLUMNS($G86:AM86)-1)),""))</f>
        <v/>
      </c>
      <c r="AN86" s="236">
        <f t="array" ref="AN86">IF(COLUMNS($G86:AN86)&gt;$E86,"",IFERROR(INDEX('PROYECCIÓN'!87:87,15+6*(COLUMNS($G86:AN86)-1)),""))</f>
        <v/>
      </c>
      <c r="AO86" s="236">
        <f t="array" ref="AO86">IF(COLUMNS($G86:AO86)&gt;$E86,"",IFERROR(INDEX('PROYECCIÓN'!87:87,15+6*(COLUMNS($G86:AO86)-1)),""))</f>
        <v/>
      </c>
      <c r="AP86" s="236">
        <f t="array" ref="AP86">IF(COLUMNS($G86:AP86)&gt;$E86,"",IFERROR(INDEX('PROYECCIÓN'!87:87,15+6*(COLUMNS($G86:AP86)-1)),""))</f>
        <v/>
      </c>
      <c r="AQ86" s="236" t="n"/>
      <c r="AR86" s="229" t="n"/>
      <c r="AS86" s="185" t="n"/>
    </row>
    <row r="87" ht="15" customHeight="1" s="506">
      <c r="B87" s="47">
        <f>'CARTERA TOTAL'!B87</f>
        <v/>
      </c>
      <c r="C87" s="229">
        <f>'PROYECCIÓN'!C88</f>
        <v/>
      </c>
      <c r="D87" s="53">
        <f>'PROYECCIÓN'!D88</f>
        <v/>
      </c>
      <c r="E87" s="56">
        <f>'PROYECCIÓN'!H88</f>
        <v/>
      </c>
      <c r="F87" s="56">
        <f>IF(COUNTIF($G87:$AP87,"VENCIDA")&gt;0,"VENCIDA",IF(COUNTIF($G87:$AP87,"POR VENCER")&gt;0,"POR VENCER",IF(COUNTIF($G87:$AP87,"AL DÍA")&gt;0,"AL DÍA",IF(COUNTIF($G87:$AP87,"PAGA")&gt;0,"PAGA","SIN ESTADO"))))</f>
        <v/>
      </c>
      <c r="G87" s="236">
        <f t="array" ref="G87">IF(COLUMNS($G87:G87)&gt;$E87,"",IFERROR(INDEX('PROYECCIÓN'!88:88,15+6*(COLUMNS($G87:G87)-1)),""))</f>
        <v/>
      </c>
      <c r="H87" s="236">
        <f t="array" ref="H87">IF(COLUMNS($G87:H87)&gt;$E87,"",IFERROR(INDEX('PROYECCIÓN'!88:88,15+6*(COLUMNS($G87:H87)-1)),""))</f>
        <v/>
      </c>
      <c r="I87" s="236">
        <f t="array" ref="I87">IF(COLUMNS($G87:I87)&gt;$E87,"",IFERROR(INDEX('PROYECCIÓN'!88:88,15+6*(COLUMNS($G87:I87)-1)),""))</f>
        <v/>
      </c>
      <c r="J87" s="236">
        <f t="array" ref="J87">IF(COLUMNS($G87:J87)&gt;$E87,"",IFERROR(INDEX('PROYECCIÓN'!88:88,15+6*(COLUMNS($G87:J87)-1)),""))</f>
        <v/>
      </c>
      <c r="K87" s="236">
        <f t="array" ref="K87">IF(COLUMNS($G87:K87)&gt;$E87,"",IFERROR(INDEX('PROYECCIÓN'!88:88,15+6*(COLUMNS($G87:K87)-1)),""))</f>
        <v/>
      </c>
      <c r="L87" s="236">
        <f t="array" ref="L87">IF(COLUMNS($G87:L87)&gt;$E87,"",IFERROR(INDEX('PROYECCIÓN'!88:88,15+6*(COLUMNS($G87:L87)-1)),""))</f>
        <v/>
      </c>
      <c r="M87" s="236">
        <f t="array" ref="M87">IF(COLUMNS($G87:M87)&gt;$E87,"",IFERROR(INDEX('PROYECCIÓN'!88:88,15+6*(COLUMNS($G87:M87)-1)),""))</f>
        <v/>
      </c>
      <c r="N87" s="236">
        <f t="array" ref="N87">IF(COLUMNS($G87:N87)&gt;$E87,"",IFERROR(INDEX('PROYECCIÓN'!88:88,15+6*(COLUMNS($G87:N87)-1)),""))</f>
        <v/>
      </c>
      <c r="O87" s="236">
        <f t="array" ref="O87">IF(COLUMNS($G87:O87)&gt;$E87,"",IFERROR(INDEX('PROYECCIÓN'!88:88,15+6*(COLUMNS($G87:O87)-1)),""))</f>
        <v/>
      </c>
      <c r="P87" s="236">
        <f t="array" ref="P87">IF(COLUMNS($G87:P87)&gt;$E87,"",IFERROR(INDEX('PROYECCIÓN'!88:88,15+6*(COLUMNS($G87:P87)-1)),""))</f>
        <v/>
      </c>
      <c r="Q87" s="236">
        <f t="array" ref="Q87">IF(COLUMNS($G87:Q87)&gt;$E87,"",IFERROR(INDEX('PROYECCIÓN'!88:88,15+6*(COLUMNS($G87:Q87)-1)),""))</f>
        <v/>
      </c>
      <c r="R87" s="236">
        <f t="array" ref="R87">IF(COLUMNS($G87:R87)&gt;$E87,"",IFERROR(INDEX('PROYECCIÓN'!88:88,15+6*(COLUMNS($G87:R87)-1)),""))</f>
        <v/>
      </c>
      <c r="S87" s="236">
        <f t="array" ref="S87">IF(COLUMNS($G87:S87)&gt;$E87,"",IFERROR(INDEX('PROYECCIÓN'!88:88,15+6*(COLUMNS($G87:S87)-1)),""))</f>
        <v/>
      </c>
      <c r="T87" s="236">
        <f t="array" ref="T87">IF(COLUMNS($G87:T87)&gt;$E87,"",IFERROR(INDEX('PROYECCIÓN'!88:88,15+6*(COLUMNS($G87:T87)-1)),""))</f>
        <v/>
      </c>
      <c r="U87" s="236">
        <f t="array" ref="U87">IF(COLUMNS($G87:U87)&gt;$E87,"",IFERROR(INDEX('PROYECCIÓN'!88:88,15+6*(COLUMNS($G87:U87)-1)),""))</f>
        <v/>
      </c>
      <c r="V87" s="236">
        <f t="array" ref="V87">IF(COLUMNS($G87:V87)&gt;$E87,"",IFERROR(INDEX('PROYECCIÓN'!88:88,15+6*(COLUMNS($G87:V87)-1)),""))</f>
        <v/>
      </c>
      <c r="W87" s="236">
        <f t="array" ref="W87">IF(COLUMNS($G87:W87)&gt;$E87,"",IFERROR(INDEX('PROYECCIÓN'!88:88,15+6*(COLUMNS($G87:W87)-1)),""))</f>
        <v/>
      </c>
      <c r="X87" s="236">
        <f t="array" ref="X87">IF(COLUMNS($G87:X87)&gt;$E87,"",IFERROR(INDEX('PROYECCIÓN'!88:88,15+6*(COLUMNS($G87:X87)-1)),""))</f>
        <v/>
      </c>
      <c r="Y87" s="236">
        <f t="array" ref="Y87">IF(COLUMNS($G87:Y87)&gt;$E87,"",IFERROR(INDEX('PROYECCIÓN'!88:88,15+6*(COLUMNS($G87:Y87)-1)),""))</f>
        <v/>
      </c>
      <c r="Z87" s="236">
        <f t="array" ref="Z87">IF(COLUMNS($G87:Z87)&gt;$E87,"",IFERROR(INDEX('PROYECCIÓN'!88:88,15+6*(COLUMNS($G87:Z87)-1)),""))</f>
        <v/>
      </c>
      <c r="AA87" s="236">
        <f t="array" ref="AA87">IF(COLUMNS($G87:AA87)&gt;$E87,"",IFERROR(INDEX('PROYECCIÓN'!88:88,15+6*(COLUMNS($G87:AA87)-1)),""))</f>
        <v/>
      </c>
      <c r="AB87" s="236">
        <f t="array" ref="AB87">IF(COLUMNS($G87:AB87)&gt;$E87,"",IFERROR(INDEX('PROYECCIÓN'!88:88,15+6*(COLUMNS($G87:AB87)-1)),""))</f>
        <v/>
      </c>
      <c r="AC87" s="236">
        <f t="array" ref="AC87">IF(COLUMNS($G87:AC87)&gt;$E87,"",IFERROR(INDEX('PROYECCIÓN'!88:88,15+6*(COLUMNS($G87:AC87)-1)),""))</f>
        <v/>
      </c>
      <c r="AD87" s="236">
        <f t="array" ref="AD87">IF(COLUMNS($G87:AD87)&gt;$E87,"",IFERROR(INDEX('PROYECCIÓN'!88:88,15+6*(COLUMNS($G87:AD87)-1)),""))</f>
        <v/>
      </c>
      <c r="AE87" s="236">
        <f t="array" ref="AE87">IF(COLUMNS($G87:AE87)&gt;$E87,"",IFERROR(INDEX('PROYECCIÓN'!88:88,15+6*(COLUMNS($G87:AE87)-1)),""))</f>
        <v/>
      </c>
      <c r="AF87" s="236">
        <f t="array" ref="AF87">IF(COLUMNS($G87:AF87)&gt;$E87,"",IFERROR(INDEX('PROYECCIÓN'!88:88,15+6*(COLUMNS($G87:AF87)-1)),""))</f>
        <v/>
      </c>
      <c r="AG87" s="236">
        <f t="array" ref="AG87">IF(COLUMNS($G87:AG87)&gt;$E87,"",IFERROR(INDEX('PROYECCIÓN'!88:88,15+6*(COLUMNS($G87:AG87)-1)),""))</f>
        <v/>
      </c>
      <c r="AH87" s="236">
        <f t="array" ref="AH87">IF(COLUMNS($G87:AH87)&gt;$E87,"",IFERROR(INDEX('PROYECCIÓN'!88:88,15+6*(COLUMNS($G87:AH87)-1)),""))</f>
        <v/>
      </c>
      <c r="AI87" s="236">
        <f t="array" ref="AI87">IF(COLUMNS($G87:AI87)&gt;$E87,"",IFERROR(INDEX('PROYECCIÓN'!88:88,15+6*(COLUMNS($G87:AI87)-1)),""))</f>
        <v/>
      </c>
      <c r="AJ87" s="236">
        <f t="array" ref="AJ87">IF(COLUMNS($G87:AJ87)&gt;$E87,"",IFERROR(INDEX('PROYECCIÓN'!88:88,15+6*(COLUMNS($G87:AJ87)-1)),""))</f>
        <v/>
      </c>
      <c r="AK87" s="236">
        <f t="array" ref="AK87">IF(COLUMNS($G87:AK87)&gt;$E87,"",IFERROR(INDEX('PROYECCIÓN'!88:88,15+6*(COLUMNS($G87:AK87)-1)),""))</f>
        <v/>
      </c>
      <c r="AL87" s="236">
        <f t="array" ref="AL87">IF(COLUMNS($G87:AL87)&gt;$E87,"",IFERROR(INDEX('PROYECCIÓN'!88:88,15+6*(COLUMNS($G87:AL87)-1)),""))</f>
        <v/>
      </c>
      <c r="AM87" s="236">
        <f t="array" ref="AM87">IF(COLUMNS($G87:AM87)&gt;$E87,"",IFERROR(INDEX('PROYECCIÓN'!88:88,15+6*(COLUMNS($G87:AM87)-1)),""))</f>
        <v/>
      </c>
      <c r="AN87" s="236">
        <f t="array" ref="AN87">IF(COLUMNS($G87:AN87)&gt;$E87,"",IFERROR(INDEX('PROYECCIÓN'!88:88,15+6*(COLUMNS($G87:AN87)-1)),""))</f>
        <v/>
      </c>
      <c r="AO87" s="236">
        <f t="array" ref="AO87">IF(COLUMNS($G87:AO87)&gt;$E87,"",IFERROR(INDEX('PROYECCIÓN'!88:88,15+6*(COLUMNS($G87:AO87)-1)),""))</f>
        <v/>
      </c>
      <c r="AP87" s="236">
        <f t="array" ref="AP87">IF(COLUMNS($G87:AP87)&gt;$E87,"",IFERROR(INDEX('PROYECCIÓN'!88:88,15+6*(COLUMNS($G87:AP87)-1)),""))</f>
        <v/>
      </c>
      <c r="AQ87" s="236" t="n"/>
      <c r="AR87" s="229" t="n"/>
      <c r="AS87" s="185" t="n"/>
    </row>
    <row r="88" ht="15" customHeight="1" s="506">
      <c r="B88" s="47">
        <f>'CARTERA TOTAL'!B88</f>
        <v/>
      </c>
      <c r="C88" s="229">
        <f>'PROYECCIÓN'!C89</f>
        <v/>
      </c>
      <c r="D88" s="53">
        <f>'PROYECCIÓN'!D89</f>
        <v/>
      </c>
      <c r="E88" s="56">
        <f>'PROYECCIÓN'!H89</f>
        <v/>
      </c>
      <c r="F88" s="56">
        <f>IF(COUNTIF($G88:$AP88,"VENCIDA")&gt;0,"VENCIDA",IF(COUNTIF($G88:$AP88,"POR VENCER")&gt;0,"POR VENCER",IF(COUNTIF($G88:$AP88,"AL DÍA")&gt;0,"AL DÍA",IF(COUNTIF($G88:$AP88,"PAGA")&gt;0,"PAGA","SIN ESTADO"))))</f>
        <v/>
      </c>
      <c r="G88" s="236">
        <f t="array" ref="G88">IF(COLUMNS($G88:G88)&gt;$E88,"",IFERROR(INDEX('PROYECCIÓN'!89:89,15+6*(COLUMNS($G88:G88)-1)),""))</f>
        <v/>
      </c>
      <c r="H88" s="236">
        <f t="array" ref="H88">IF(COLUMNS($G88:H88)&gt;$E88,"",IFERROR(INDEX('PROYECCIÓN'!89:89,15+6*(COLUMNS($G88:H88)-1)),""))</f>
        <v/>
      </c>
      <c r="I88" s="236">
        <f t="array" ref="I88">IF(COLUMNS($G88:I88)&gt;$E88,"",IFERROR(INDEX('PROYECCIÓN'!89:89,15+6*(COLUMNS($G88:I88)-1)),""))</f>
        <v/>
      </c>
      <c r="J88" s="236">
        <f t="array" ref="J88">IF(COLUMNS($G88:J88)&gt;$E88,"",IFERROR(INDEX('PROYECCIÓN'!89:89,15+6*(COLUMNS($G88:J88)-1)),""))</f>
        <v/>
      </c>
      <c r="K88" s="236">
        <f t="array" ref="K88">IF(COLUMNS($G88:K88)&gt;$E88,"",IFERROR(INDEX('PROYECCIÓN'!89:89,15+6*(COLUMNS($G88:K88)-1)),""))</f>
        <v/>
      </c>
      <c r="L88" s="236">
        <f t="array" ref="L88">IF(COLUMNS($G88:L88)&gt;$E88,"",IFERROR(INDEX('PROYECCIÓN'!89:89,15+6*(COLUMNS($G88:L88)-1)),""))</f>
        <v/>
      </c>
      <c r="M88" s="236">
        <f t="array" ref="M88">IF(COLUMNS($G88:M88)&gt;$E88,"",IFERROR(INDEX('PROYECCIÓN'!89:89,15+6*(COLUMNS($G88:M88)-1)),""))</f>
        <v/>
      </c>
      <c r="N88" s="236">
        <f t="array" ref="N88">IF(COLUMNS($G88:N88)&gt;$E88,"",IFERROR(INDEX('PROYECCIÓN'!89:89,15+6*(COLUMNS($G88:N88)-1)),""))</f>
        <v/>
      </c>
      <c r="O88" s="236">
        <f t="array" ref="O88">IF(COLUMNS($G88:O88)&gt;$E88,"",IFERROR(INDEX('PROYECCIÓN'!89:89,15+6*(COLUMNS($G88:O88)-1)),""))</f>
        <v/>
      </c>
      <c r="P88" s="236">
        <f t="array" ref="P88">IF(COLUMNS($G88:P88)&gt;$E88,"",IFERROR(INDEX('PROYECCIÓN'!89:89,15+6*(COLUMNS($G88:P88)-1)),""))</f>
        <v/>
      </c>
      <c r="Q88" s="236">
        <f t="array" ref="Q88">IF(COLUMNS($G88:Q88)&gt;$E88,"",IFERROR(INDEX('PROYECCIÓN'!89:89,15+6*(COLUMNS($G88:Q88)-1)),""))</f>
        <v/>
      </c>
      <c r="R88" s="236">
        <f t="array" ref="R88">IF(COLUMNS($G88:R88)&gt;$E88,"",IFERROR(INDEX('PROYECCIÓN'!89:89,15+6*(COLUMNS($G88:R88)-1)),""))</f>
        <v/>
      </c>
      <c r="S88" s="236">
        <f t="array" ref="S88">IF(COLUMNS($G88:S88)&gt;$E88,"",IFERROR(INDEX('PROYECCIÓN'!89:89,15+6*(COLUMNS($G88:S88)-1)),""))</f>
        <v/>
      </c>
      <c r="T88" s="236">
        <f t="array" ref="T88">IF(COLUMNS($G88:T88)&gt;$E88,"",IFERROR(INDEX('PROYECCIÓN'!89:89,15+6*(COLUMNS($G88:T88)-1)),""))</f>
        <v/>
      </c>
      <c r="U88" s="236">
        <f t="array" ref="U88">IF(COLUMNS($G88:U88)&gt;$E88,"",IFERROR(INDEX('PROYECCIÓN'!89:89,15+6*(COLUMNS($G88:U88)-1)),""))</f>
        <v/>
      </c>
      <c r="V88" s="236">
        <f t="array" ref="V88">IF(COLUMNS($G88:V88)&gt;$E88,"",IFERROR(INDEX('PROYECCIÓN'!89:89,15+6*(COLUMNS($G88:V88)-1)),""))</f>
        <v/>
      </c>
      <c r="W88" s="236">
        <f t="array" ref="W88">IF(COLUMNS($G88:W88)&gt;$E88,"",IFERROR(INDEX('PROYECCIÓN'!89:89,15+6*(COLUMNS($G88:W88)-1)),""))</f>
        <v/>
      </c>
      <c r="X88" s="236">
        <f t="array" ref="X88">IF(COLUMNS($G88:X88)&gt;$E88,"",IFERROR(INDEX('PROYECCIÓN'!89:89,15+6*(COLUMNS($G88:X88)-1)),""))</f>
        <v/>
      </c>
      <c r="Y88" s="236">
        <f t="array" ref="Y88">IF(COLUMNS($G88:Y88)&gt;$E88,"",IFERROR(INDEX('PROYECCIÓN'!89:89,15+6*(COLUMNS($G88:Y88)-1)),""))</f>
        <v/>
      </c>
      <c r="Z88" s="236">
        <f t="array" ref="Z88">IF(COLUMNS($G88:Z88)&gt;$E88,"",IFERROR(INDEX('PROYECCIÓN'!89:89,15+6*(COLUMNS($G88:Z88)-1)),""))</f>
        <v/>
      </c>
      <c r="AA88" s="236">
        <f t="array" ref="AA88">IF(COLUMNS($G88:AA88)&gt;$E88,"",IFERROR(INDEX('PROYECCIÓN'!89:89,15+6*(COLUMNS($G88:AA88)-1)),""))</f>
        <v/>
      </c>
      <c r="AB88" s="236">
        <f t="array" ref="AB88">IF(COLUMNS($G88:AB88)&gt;$E88,"",IFERROR(INDEX('PROYECCIÓN'!89:89,15+6*(COLUMNS($G88:AB88)-1)),""))</f>
        <v/>
      </c>
      <c r="AC88" s="236">
        <f t="array" ref="AC88">IF(COLUMNS($G88:AC88)&gt;$E88,"",IFERROR(INDEX('PROYECCIÓN'!89:89,15+6*(COLUMNS($G88:AC88)-1)),""))</f>
        <v/>
      </c>
      <c r="AD88" s="236">
        <f t="array" ref="AD88">IF(COLUMNS($G88:AD88)&gt;$E88,"",IFERROR(INDEX('PROYECCIÓN'!89:89,15+6*(COLUMNS($G88:AD88)-1)),""))</f>
        <v/>
      </c>
      <c r="AE88" s="236">
        <f t="array" ref="AE88">IF(COLUMNS($G88:AE88)&gt;$E88,"",IFERROR(INDEX('PROYECCIÓN'!89:89,15+6*(COLUMNS($G88:AE88)-1)),""))</f>
        <v/>
      </c>
      <c r="AF88" s="236">
        <f t="array" ref="AF88">IF(COLUMNS($G88:AF88)&gt;$E88,"",IFERROR(INDEX('PROYECCIÓN'!89:89,15+6*(COLUMNS($G88:AF88)-1)),""))</f>
        <v/>
      </c>
      <c r="AG88" s="236">
        <f t="array" ref="AG88">IF(COLUMNS($G88:AG88)&gt;$E88,"",IFERROR(INDEX('PROYECCIÓN'!89:89,15+6*(COLUMNS($G88:AG88)-1)),""))</f>
        <v/>
      </c>
      <c r="AH88" s="236">
        <f t="array" ref="AH88">IF(COLUMNS($G88:AH88)&gt;$E88,"",IFERROR(INDEX('PROYECCIÓN'!89:89,15+6*(COLUMNS($G88:AH88)-1)),""))</f>
        <v/>
      </c>
      <c r="AI88" s="236">
        <f t="array" ref="AI88">IF(COLUMNS($G88:AI88)&gt;$E88,"",IFERROR(INDEX('PROYECCIÓN'!89:89,15+6*(COLUMNS($G88:AI88)-1)),""))</f>
        <v/>
      </c>
      <c r="AJ88" s="236">
        <f t="array" ref="AJ88">IF(COLUMNS($G88:AJ88)&gt;$E88,"",IFERROR(INDEX('PROYECCIÓN'!89:89,15+6*(COLUMNS($G88:AJ88)-1)),""))</f>
        <v/>
      </c>
      <c r="AK88" s="236">
        <f t="array" ref="AK88">IF(COLUMNS($G88:AK88)&gt;$E88,"",IFERROR(INDEX('PROYECCIÓN'!89:89,15+6*(COLUMNS($G88:AK88)-1)),""))</f>
        <v/>
      </c>
      <c r="AL88" s="236">
        <f t="array" ref="AL88">IF(COLUMNS($G88:AL88)&gt;$E88,"",IFERROR(INDEX('PROYECCIÓN'!89:89,15+6*(COLUMNS($G88:AL88)-1)),""))</f>
        <v/>
      </c>
      <c r="AM88" s="236">
        <f t="array" ref="AM88">IF(COLUMNS($G88:AM88)&gt;$E88,"",IFERROR(INDEX('PROYECCIÓN'!89:89,15+6*(COLUMNS($G88:AM88)-1)),""))</f>
        <v/>
      </c>
      <c r="AN88" s="236">
        <f t="array" ref="AN88">IF(COLUMNS($G88:AN88)&gt;$E88,"",IFERROR(INDEX('PROYECCIÓN'!89:89,15+6*(COLUMNS($G88:AN88)-1)),""))</f>
        <v/>
      </c>
      <c r="AO88" s="236">
        <f t="array" ref="AO88">IF(COLUMNS($G88:AO88)&gt;$E88,"",IFERROR(INDEX('PROYECCIÓN'!89:89,15+6*(COLUMNS($G88:AO88)-1)),""))</f>
        <v/>
      </c>
      <c r="AP88" s="236">
        <f t="array" ref="AP88">IF(COLUMNS($G88:AP88)&gt;$E88,"",IFERROR(INDEX('PROYECCIÓN'!89:89,15+6*(COLUMNS($G88:AP88)-1)),""))</f>
        <v/>
      </c>
      <c r="AQ88" s="236" t="n"/>
      <c r="AR88" s="229" t="n"/>
      <c r="AS88" s="185" t="n"/>
    </row>
    <row r="89" ht="15" customHeight="1" s="506">
      <c r="B89" s="47">
        <f>'CARTERA TOTAL'!B89</f>
        <v/>
      </c>
      <c r="C89" s="229">
        <f>'PROYECCIÓN'!C90</f>
        <v/>
      </c>
      <c r="D89" s="53">
        <f>'PROYECCIÓN'!D90</f>
        <v/>
      </c>
      <c r="E89" s="56">
        <f>'PROYECCIÓN'!H90</f>
        <v/>
      </c>
      <c r="F89" s="56">
        <f>IF(COUNTIF($G89:$AP89,"VENCIDA")&gt;0,"VENCIDA",IF(COUNTIF($G89:$AP89,"POR VENCER")&gt;0,"POR VENCER",IF(COUNTIF($G89:$AP89,"AL DÍA")&gt;0,"AL DÍA",IF(COUNTIF($G89:$AP89,"PAGA")&gt;0,"PAGA","SIN ESTADO"))))</f>
        <v/>
      </c>
      <c r="G89" s="236">
        <f t="array" ref="G89">IF(COLUMNS($G89:G89)&gt;$E89,"",IFERROR(INDEX('PROYECCIÓN'!90:90,15+6*(COLUMNS($G89:G89)-1)),""))</f>
        <v/>
      </c>
      <c r="H89" s="236">
        <f t="array" ref="H89">IF(COLUMNS($G89:H89)&gt;$E89,"",IFERROR(INDEX('PROYECCIÓN'!90:90,15+6*(COLUMNS($G89:H89)-1)),""))</f>
        <v/>
      </c>
      <c r="I89" s="236">
        <f t="array" ref="I89">IF(COLUMNS($G89:I89)&gt;$E89,"",IFERROR(INDEX('PROYECCIÓN'!90:90,15+6*(COLUMNS($G89:I89)-1)),""))</f>
        <v/>
      </c>
      <c r="J89" s="236">
        <f t="array" ref="J89">IF(COLUMNS($G89:J89)&gt;$E89,"",IFERROR(INDEX('PROYECCIÓN'!90:90,15+6*(COLUMNS($G89:J89)-1)),""))</f>
        <v/>
      </c>
      <c r="K89" s="236">
        <f t="array" ref="K89">IF(COLUMNS($G89:K89)&gt;$E89,"",IFERROR(INDEX('PROYECCIÓN'!90:90,15+6*(COLUMNS($G89:K89)-1)),""))</f>
        <v/>
      </c>
      <c r="L89" s="236">
        <f t="array" ref="L89">IF(COLUMNS($G89:L89)&gt;$E89,"",IFERROR(INDEX('PROYECCIÓN'!90:90,15+6*(COLUMNS($G89:L89)-1)),""))</f>
        <v/>
      </c>
      <c r="M89" s="236">
        <f t="array" ref="M89">IF(COLUMNS($G89:M89)&gt;$E89,"",IFERROR(INDEX('PROYECCIÓN'!90:90,15+6*(COLUMNS($G89:M89)-1)),""))</f>
        <v/>
      </c>
      <c r="N89" s="236">
        <f t="array" ref="N89">IF(COLUMNS($G89:N89)&gt;$E89,"",IFERROR(INDEX('PROYECCIÓN'!90:90,15+6*(COLUMNS($G89:N89)-1)),""))</f>
        <v/>
      </c>
      <c r="O89" s="236">
        <f t="array" ref="O89">IF(COLUMNS($G89:O89)&gt;$E89,"",IFERROR(INDEX('PROYECCIÓN'!90:90,15+6*(COLUMNS($G89:O89)-1)),""))</f>
        <v/>
      </c>
      <c r="P89" s="236">
        <f t="array" ref="P89">IF(COLUMNS($G89:P89)&gt;$E89,"",IFERROR(INDEX('PROYECCIÓN'!90:90,15+6*(COLUMNS($G89:P89)-1)),""))</f>
        <v/>
      </c>
      <c r="Q89" s="236">
        <f t="array" ref="Q89">IF(COLUMNS($G89:Q89)&gt;$E89,"",IFERROR(INDEX('PROYECCIÓN'!90:90,15+6*(COLUMNS($G89:Q89)-1)),""))</f>
        <v/>
      </c>
      <c r="R89" s="236">
        <f t="array" ref="R89">IF(COLUMNS($G89:R89)&gt;$E89,"",IFERROR(INDEX('PROYECCIÓN'!90:90,15+6*(COLUMNS($G89:R89)-1)),""))</f>
        <v/>
      </c>
      <c r="S89" s="236">
        <f t="array" ref="S89">IF(COLUMNS($G89:S89)&gt;$E89,"",IFERROR(INDEX('PROYECCIÓN'!90:90,15+6*(COLUMNS($G89:S89)-1)),""))</f>
        <v/>
      </c>
      <c r="T89" s="236">
        <f t="array" ref="T89">IF(COLUMNS($G89:T89)&gt;$E89,"",IFERROR(INDEX('PROYECCIÓN'!90:90,15+6*(COLUMNS($G89:T89)-1)),""))</f>
        <v/>
      </c>
      <c r="U89" s="236">
        <f t="array" ref="U89">IF(COLUMNS($G89:U89)&gt;$E89,"",IFERROR(INDEX('PROYECCIÓN'!90:90,15+6*(COLUMNS($G89:U89)-1)),""))</f>
        <v/>
      </c>
      <c r="V89" s="236">
        <f t="array" ref="V89">IF(COLUMNS($G89:V89)&gt;$E89,"",IFERROR(INDEX('PROYECCIÓN'!90:90,15+6*(COLUMNS($G89:V89)-1)),""))</f>
        <v/>
      </c>
      <c r="W89" s="236">
        <f t="array" ref="W89">IF(COLUMNS($G89:W89)&gt;$E89,"",IFERROR(INDEX('PROYECCIÓN'!90:90,15+6*(COLUMNS($G89:W89)-1)),""))</f>
        <v/>
      </c>
      <c r="X89" s="236">
        <f t="array" ref="X89">IF(COLUMNS($G89:X89)&gt;$E89,"",IFERROR(INDEX('PROYECCIÓN'!90:90,15+6*(COLUMNS($G89:X89)-1)),""))</f>
        <v/>
      </c>
      <c r="Y89" s="236">
        <f t="array" ref="Y89">IF(COLUMNS($G89:Y89)&gt;$E89,"",IFERROR(INDEX('PROYECCIÓN'!90:90,15+6*(COLUMNS($G89:Y89)-1)),""))</f>
        <v/>
      </c>
      <c r="Z89" s="236">
        <f t="array" ref="Z89">IF(COLUMNS($G89:Z89)&gt;$E89,"",IFERROR(INDEX('PROYECCIÓN'!90:90,15+6*(COLUMNS($G89:Z89)-1)),""))</f>
        <v/>
      </c>
      <c r="AA89" s="236">
        <f t="array" ref="AA89">IF(COLUMNS($G89:AA89)&gt;$E89,"",IFERROR(INDEX('PROYECCIÓN'!90:90,15+6*(COLUMNS($G89:AA89)-1)),""))</f>
        <v/>
      </c>
      <c r="AB89" s="236">
        <f t="array" ref="AB89">IF(COLUMNS($G89:AB89)&gt;$E89,"",IFERROR(INDEX('PROYECCIÓN'!90:90,15+6*(COLUMNS($G89:AB89)-1)),""))</f>
        <v/>
      </c>
      <c r="AC89" s="236">
        <f t="array" ref="AC89">IF(COLUMNS($G89:AC89)&gt;$E89,"",IFERROR(INDEX('PROYECCIÓN'!90:90,15+6*(COLUMNS($G89:AC89)-1)),""))</f>
        <v/>
      </c>
      <c r="AD89" s="236">
        <f t="array" ref="AD89">IF(COLUMNS($G89:AD89)&gt;$E89,"",IFERROR(INDEX('PROYECCIÓN'!90:90,15+6*(COLUMNS($G89:AD89)-1)),""))</f>
        <v/>
      </c>
      <c r="AE89" s="236">
        <f t="array" ref="AE89">IF(COLUMNS($G89:AE89)&gt;$E89,"",IFERROR(INDEX('PROYECCIÓN'!90:90,15+6*(COLUMNS($G89:AE89)-1)),""))</f>
        <v/>
      </c>
      <c r="AF89" s="236">
        <f t="array" ref="AF89">IF(COLUMNS($G89:AF89)&gt;$E89,"",IFERROR(INDEX('PROYECCIÓN'!90:90,15+6*(COLUMNS($G89:AF89)-1)),""))</f>
        <v/>
      </c>
      <c r="AG89" s="236">
        <f t="array" ref="AG89">IF(COLUMNS($G89:AG89)&gt;$E89,"",IFERROR(INDEX('PROYECCIÓN'!90:90,15+6*(COLUMNS($G89:AG89)-1)),""))</f>
        <v/>
      </c>
      <c r="AH89" s="236">
        <f t="array" ref="AH89">IF(COLUMNS($G89:AH89)&gt;$E89,"",IFERROR(INDEX('PROYECCIÓN'!90:90,15+6*(COLUMNS($G89:AH89)-1)),""))</f>
        <v/>
      </c>
      <c r="AI89" s="236">
        <f t="array" ref="AI89">IF(COLUMNS($G89:AI89)&gt;$E89,"",IFERROR(INDEX('PROYECCIÓN'!90:90,15+6*(COLUMNS($G89:AI89)-1)),""))</f>
        <v/>
      </c>
      <c r="AJ89" s="236">
        <f t="array" ref="AJ89">IF(COLUMNS($G89:AJ89)&gt;$E89,"",IFERROR(INDEX('PROYECCIÓN'!90:90,15+6*(COLUMNS($G89:AJ89)-1)),""))</f>
        <v/>
      </c>
      <c r="AK89" s="236">
        <f t="array" ref="AK89">IF(COLUMNS($G89:AK89)&gt;$E89,"",IFERROR(INDEX('PROYECCIÓN'!90:90,15+6*(COLUMNS($G89:AK89)-1)),""))</f>
        <v/>
      </c>
      <c r="AL89" s="236">
        <f t="array" ref="AL89">IF(COLUMNS($G89:AL89)&gt;$E89,"",IFERROR(INDEX('PROYECCIÓN'!90:90,15+6*(COLUMNS($G89:AL89)-1)),""))</f>
        <v/>
      </c>
      <c r="AM89" s="236">
        <f t="array" ref="AM89">IF(COLUMNS($G89:AM89)&gt;$E89,"",IFERROR(INDEX('PROYECCIÓN'!90:90,15+6*(COLUMNS($G89:AM89)-1)),""))</f>
        <v/>
      </c>
      <c r="AN89" s="236">
        <f t="array" ref="AN89">IF(COLUMNS($G89:AN89)&gt;$E89,"",IFERROR(INDEX('PROYECCIÓN'!90:90,15+6*(COLUMNS($G89:AN89)-1)),""))</f>
        <v/>
      </c>
      <c r="AO89" s="236">
        <f t="array" ref="AO89">IF(COLUMNS($G89:AO89)&gt;$E89,"",IFERROR(INDEX('PROYECCIÓN'!90:90,15+6*(COLUMNS($G89:AO89)-1)),""))</f>
        <v/>
      </c>
      <c r="AP89" s="236">
        <f t="array" ref="AP89">IF(COLUMNS($G89:AP89)&gt;$E89,"",IFERROR(INDEX('PROYECCIÓN'!90:90,15+6*(COLUMNS($G89:AP89)-1)),""))</f>
        <v/>
      </c>
      <c r="AQ89" s="236" t="n"/>
      <c r="AR89" s="229" t="n"/>
      <c r="AS89" s="185" t="n"/>
    </row>
    <row r="90" ht="15" customHeight="1" s="506">
      <c r="B90" s="47">
        <f>'CARTERA TOTAL'!B90</f>
        <v/>
      </c>
      <c r="C90" s="229">
        <f>'PROYECCIÓN'!C91</f>
        <v/>
      </c>
      <c r="D90" s="53">
        <f>'PROYECCIÓN'!D91</f>
        <v/>
      </c>
      <c r="E90" s="56">
        <f>'PROYECCIÓN'!H91</f>
        <v/>
      </c>
      <c r="F90" s="56">
        <f>IF(COUNTIF($G90:$AP90,"VENCIDA")&gt;0,"VENCIDA",IF(COUNTIF($G90:$AP90,"POR VENCER")&gt;0,"POR VENCER",IF(COUNTIF($G90:$AP90,"AL DÍA")&gt;0,"AL DÍA",IF(COUNTIF($G90:$AP90,"PAGA")&gt;0,"PAGA","SIN ESTADO"))))</f>
        <v/>
      </c>
      <c r="G90" s="236">
        <f t="array" ref="G90">IF(COLUMNS($G90:G90)&gt;$E90,"",IFERROR(INDEX('PROYECCIÓN'!91:91,15+6*(COLUMNS($G90:G90)-1)),""))</f>
        <v/>
      </c>
      <c r="H90" s="236">
        <f t="array" ref="H90">IF(COLUMNS($G90:H90)&gt;$E90,"",IFERROR(INDEX('PROYECCIÓN'!91:91,15+6*(COLUMNS($G90:H90)-1)),""))</f>
        <v/>
      </c>
      <c r="I90" s="236">
        <f t="array" ref="I90">IF(COLUMNS($G90:I90)&gt;$E90,"",IFERROR(INDEX('PROYECCIÓN'!91:91,15+6*(COLUMNS($G90:I90)-1)),""))</f>
        <v/>
      </c>
      <c r="J90" s="236">
        <f t="array" ref="J90">IF(COLUMNS($G90:J90)&gt;$E90,"",IFERROR(INDEX('PROYECCIÓN'!91:91,15+6*(COLUMNS($G90:J90)-1)),""))</f>
        <v/>
      </c>
      <c r="K90" s="236">
        <f t="array" ref="K90">IF(COLUMNS($G90:K90)&gt;$E90,"",IFERROR(INDEX('PROYECCIÓN'!91:91,15+6*(COLUMNS($G90:K90)-1)),""))</f>
        <v/>
      </c>
      <c r="L90" s="236">
        <f t="array" ref="L90">IF(COLUMNS($G90:L90)&gt;$E90,"",IFERROR(INDEX('PROYECCIÓN'!91:91,15+6*(COLUMNS($G90:L90)-1)),""))</f>
        <v/>
      </c>
      <c r="M90" s="236">
        <f t="array" ref="M90">IF(COLUMNS($G90:M90)&gt;$E90,"",IFERROR(INDEX('PROYECCIÓN'!91:91,15+6*(COLUMNS($G90:M90)-1)),""))</f>
        <v/>
      </c>
      <c r="N90" s="236">
        <f t="array" ref="N90">IF(COLUMNS($G90:N90)&gt;$E90,"",IFERROR(INDEX('PROYECCIÓN'!91:91,15+6*(COLUMNS($G90:N90)-1)),""))</f>
        <v/>
      </c>
      <c r="O90" s="236">
        <f t="array" ref="O90">IF(COLUMNS($G90:O90)&gt;$E90,"",IFERROR(INDEX('PROYECCIÓN'!91:91,15+6*(COLUMNS($G90:O90)-1)),""))</f>
        <v/>
      </c>
      <c r="P90" s="236">
        <f t="array" ref="P90">IF(COLUMNS($G90:P90)&gt;$E90,"",IFERROR(INDEX('PROYECCIÓN'!91:91,15+6*(COLUMNS($G90:P90)-1)),""))</f>
        <v/>
      </c>
      <c r="Q90" s="236">
        <f t="array" ref="Q90">IF(COLUMNS($G90:Q90)&gt;$E90,"",IFERROR(INDEX('PROYECCIÓN'!91:91,15+6*(COLUMNS($G90:Q90)-1)),""))</f>
        <v/>
      </c>
      <c r="R90" s="236">
        <f t="array" ref="R90">IF(COLUMNS($G90:R90)&gt;$E90,"",IFERROR(INDEX('PROYECCIÓN'!91:91,15+6*(COLUMNS($G90:R90)-1)),""))</f>
        <v/>
      </c>
      <c r="S90" s="236">
        <f t="array" ref="S90">IF(COLUMNS($G90:S90)&gt;$E90,"",IFERROR(INDEX('PROYECCIÓN'!91:91,15+6*(COLUMNS($G90:S90)-1)),""))</f>
        <v/>
      </c>
      <c r="T90" s="236">
        <f t="array" ref="T90">IF(COLUMNS($G90:T90)&gt;$E90,"",IFERROR(INDEX('PROYECCIÓN'!91:91,15+6*(COLUMNS($G90:T90)-1)),""))</f>
        <v/>
      </c>
      <c r="U90" s="236">
        <f t="array" ref="U90">IF(COLUMNS($G90:U90)&gt;$E90,"",IFERROR(INDEX('PROYECCIÓN'!91:91,15+6*(COLUMNS($G90:U90)-1)),""))</f>
        <v/>
      </c>
      <c r="V90" s="236">
        <f t="array" ref="V90">IF(COLUMNS($G90:V90)&gt;$E90,"",IFERROR(INDEX('PROYECCIÓN'!91:91,15+6*(COLUMNS($G90:V90)-1)),""))</f>
        <v/>
      </c>
      <c r="W90" s="236">
        <f t="array" ref="W90">IF(COLUMNS($G90:W90)&gt;$E90,"",IFERROR(INDEX('PROYECCIÓN'!91:91,15+6*(COLUMNS($G90:W90)-1)),""))</f>
        <v/>
      </c>
      <c r="X90" s="236">
        <f t="array" ref="X90">IF(COLUMNS($G90:X90)&gt;$E90,"",IFERROR(INDEX('PROYECCIÓN'!91:91,15+6*(COLUMNS($G90:X90)-1)),""))</f>
        <v/>
      </c>
      <c r="Y90" s="236">
        <f t="array" ref="Y90">IF(COLUMNS($G90:Y90)&gt;$E90,"",IFERROR(INDEX('PROYECCIÓN'!91:91,15+6*(COLUMNS($G90:Y90)-1)),""))</f>
        <v/>
      </c>
      <c r="Z90" s="236">
        <f t="array" ref="Z90">IF(COLUMNS($G90:Z90)&gt;$E90,"",IFERROR(INDEX('PROYECCIÓN'!91:91,15+6*(COLUMNS($G90:Z90)-1)),""))</f>
        <v/>
      </c>
      <c r="AA90" s="236">
        <f t="array" ref="AA90">IF(COLUMNS($G90:AA90)&gt;$E90,"",IFERROR(INDEX('PROYECCIÓN'!91:91,15+6*(COLUMNS($G90:AA90)-1)),""))</f>
        <v/>
      </c>
      <c r="AB90" s="236">
        <f t="array" ref="AB90">IF(COLUMNS($G90:AB90)&gt;$E90,"",IFERROR(INDEX('PROYECCIÓN'!91:91,15+6*(COLUMNS($G90:AB90)-1)),""))</f>
        <v/>
      </c>
      <c r="AC90" s="236">
        <f t="array" ref="AC90">IF(COLUMNS($G90:AC90)&gt;$E90,"",IFERROR(INDEX('PROYECCIÓN'!91:91,15+6*(COLUMNS($G90:AC90)-1)),""))</f>
        <v/>
      </c>
      <c r="AD90" s="236">
        <f t="array" ref="AD90">IF(COLUMNS($G90:AD90)&gt;$E90,"",IFERROR(INDEX('PROYECCIÓN'!91:91,15+6*(COLUMNS($G90:AD90)-1)),""))</f>
        <v/>
      </c>
      <c r="AE90" s="236">
        <f t="array" ref="AE90">IF(COLUMNS($G90:AE90)&gt;$E90,"",IFERROR(INDEX('PROYECCIÓN'!91:91,15+6*(COLUMNS($G90:AE90)-1)),""))</f>
        <v/>
      </c>
      <c r="AF90" s="236">
        <f t="array" ref="AF90">IF(COLUMNS($G90:AF90)&gt;$E90,"",IFERROR(INDEX('PROYECCIÓN'!91:91,15+6*(COLUMNS($G90:AF90)-1)),""))</f>
        <v/>
      </c>
      <c r="AG90" s="236">
        <f t="array" ref="AG90">IF(COLUMNS($G90:AG90)&gt;$E90,"",IFERROR(INDEX('PROYECCIÓN'!91:91,15+6*(COLUMNS($G90:AG90)-1)),""))</f>
        <v/>
      </c>
      <c r="AH90" s="236">
        <f t="array" ref="AH90">IF(COLUMNS($G90:AH90)&gt;$E90,"",IFERROR(INDEX('PROYECCIÓN'!91:91,15+6*(COLUMNS($G90:AH90)-1)),""))</f>
        <v/>
      </c>
      <c r="AI90" s="236">
        <f t="array" ref="AI90">IF(COLUMNS($G90:AI90)&gt;$E90,"",IFERROR(INDEX('PROYECCIÓN'!91:91,15+6*(COLUMNS($G90:AI90)-1)),""))</f>
        <v/>
      </c>
      <c r="AJ90" s="236">
        <f t="array" ref="AJ90">IF(COLUMNS($G90:AJ90)&gt;$E90,"",IFERROR(INDEX('PROYECCIÓN'!91:91,15+6*(COLUMNS($G90:AJ90)-1)),""))</f>
        <v/>
      </c>
      <c r="AK90" s="236">
        <f t="array" ref="AK90">IF(COLUMNS($G90:AK90)&gt;$E90,"",IFERROR(INDEX('PROYECCIÓN'!91:91,15+6*(COLUMNS($G90:AK90)-1)),""))</f>
        <v/>
      </c>
      <c r="AL90" s="236">
        <f t="array" ref="AL90">IF(COLUMNS($G90:AL90)&gt;$E90,"",IFERROR(INDEX('PROYECCIÓN'!91:91,15+6*(COLUMNS($G90:AL90)-1)),""))</f>
        <v/>
      </c>
      <c r="AM90" s="236">
        <f t="array" ref="AM90">IF(COLUMNS($G90:AM90)&gt;$E90,"",IFERROR(INDEX('PROYECCIÓN'!91:91,15+6*(COLUMNS($G90:AM90)-1)),""))</f>
        <v/>
      </c>
      <c r="AN90" s="236">
        <f t="array" ref="AN90">IF(COLUMNS($G90:AN90)&gt;$E90,"",IFERROR(INDEX('PROYECCIÓN'!91:91,15+6*(COLUMNS($G90:AN90)-1)),""))</f>
        <v/>
      </c>
      <c r="AO90" s="236">
        <f t="array" ref="AO90">IF(COLUMNS($G90:AO90)&gt;$E90,"",IFERROR(INDEX('PROYECCIÓN'!91:91,15+6*(COLUMNS($G90:AO90)-1)),""))</f>
        <v/>
      </c>
      <c r="AP90" s="236">
        <f t="array" ref="AP90">IF(COLUMNS($G90:AP90)&gt;$E90,"",IFERROR(INDEX('PROYECCIÓN'!91:91,15+6*(COLUMNS($G90:AP90)-1)),""))</f>
        <v/>
      </c>
      <c r="AQ90" s="236" t="n"/>
      <c r="AR90" s="229" t="n"/>
      <c r="AS90" s="185" t="n"/>
    </row>
    <row r="91" ht="15" customHeight="1" s="506">
      <c r="B91" s="47">
        <f>'CARTERA TOTAL'!B91</f>
        <v/>
      </c>
      <c r="C91" s="229">
        <f>'PROYECCIÓN'!C92</f>
        <v/>
      </c>
      <c r="D91" s="53">
        <f>'PROYECCIÓN'!D92</f>
        <v/>
      </c>
      <c r="E91" s="56">
        <f>'PROYECCIÓN'!H92</f>
        <v/>
      </c>
      <c r="F91" s="56">
        <f>IF(COUNTIF($G91:$AP91,"VENCIDA")&gt;0,"VENCIDA",IF(COUNTIF($G91:$AP91,"POR VENCER")&gt;0,"POR VENCER",IF(COUNTIF($G91:$AP91,"AL DÍA")&gt;0,"AL DÍA",IF(COUNTIF($G91:$AP91,"PAGA")&gt;0,"PAGA","SIN ESTADO"))))</f>
        <v/>
      </c>
      <c r="G91" s="236">
        <f t="array" ref="G91">IF(COLUMNS($G91:G91)&gt;$E91,"",IFERROR(INDEX('PROYECCIÓN'!92:92,15+6*(COLUMNS($G91:G91)-1)),""))</f>
        <v/>
      </c>
      <c r="H91" s="236">
        <f t="array" ref="H91">IF(COLUMNS($G91:H91)&gt;$E91,"",IFERROR(INDEX('PROYECCIÓN'!92:92,15+6*(COLUMNS($G91:H91)-1)),""))</f>
        <v/>
      </c>
      <c r="I91" s="236">
        <f t="array" ref="I91">IF(COLUMNS($G91:I91)&gt;$E91,"",IFERROR(INDEX('PROYECCIÓN'!92:92,15+6*(COLUMNS($G91:I91)-1)),""))</f>
        <v/>
      </c>
      <c r="J91" s="236">
        <f t="array" ref="J91">IF(COLUMNS($G91:J91)&gt;$E91,"",IFERROR(INDEX('PROYECCIÓN'!92:92,15+6*(COLUMNS($G91:J91)-1)),""))</f>
        <v/>
      </c>
      <c r="K91" s="236">
        <f t="array" ref="K91">IF(COLUMNS($G91:K91)&gt;$E91,"",IFERROR(INDEX('PROYECCIÓN'!92:92,15+6*(COLUMNS($G91:K91)-1)),""))</f>
        <v/>
      </c>
      <c r="L91" s="236">
        <f t="array" ref="L91">IF(COLUMNS($G91:L91)&gt;$E91,"",IFERROR(INDEX('PROYECCIÓN'!92:92,15+6*(COLUMNS($G91:L91)-1)),""))</f>
        <v/>
      </c>
      <c r="M91" s="236">
        <f t="array" ref="M91">IF(COLUMNS($G91:M91)&gt;$E91,"",IFERROR(INDEX('PROYECCIÓN'!92:92,15+6*(COLUMNS($G91:M91)-1)),""))</f>
        <v/>
      </c>
      <c r="N91" s="236">
        <f t="array" ref="N91">IF(COLUMNS($G91:N91)&gt;$E91,"",IFERROR(INDEX('PROYECCIÓN'!92:92,15+6*(COLUMNS($G91:N91)-1)),""))</f>
        <v/>
      </c>
      <c r="O91" s="236">
        <f t="array" ref="O91">IF(COLUMNS($G91:O91)&gt;$E91,"",IFERROR(INDEX('PROYECCIÓN'!92:92,15+6*(COLUMNS($G91:O91)-1)),""))</f>
        <v/>
      </c>
      <c r="P91" s="236">
        <f t="array" ref="P91">IF(COLUMNS($G91:P91)&gt;$E91,"",IFERROR(INDEX('PROYECCIÓN'!92:92,15+6*(COLUMNS($G91:P91)-1)),""))</f>
        <v/>
      </c>
      <c r="Q91" s="236">
        <f t="array" ref="Q91">IF(COLUMNS($G91:Q91)&gt;$E91,"",IFERROR(INDEX('PROYECCIÓN'!92:92,15+6*(COLUMNS($G91:Q91)-1)),""))</f>
        <v/>
      </c>
      <c r="R91" s="236">
        <f t="array" ref="R91">IF(COLUMNS($G91:R91)&gt;$E91,"",IFERROR(INDEX('PROYECCIÓN'!92:92,15+6*(COLUMNS($G91:R91)-1)),""))</f>
        <v/>
      </c>
      <c r="S91" s="236">
        <f t="array" ref="S91">IF(COLUMNS($G91:S91)&gt;$E91,"",IFERROR(INDEX('PROYECCIÓN'!92:92,15+6*(COLUMNS($G91:S91)-1)),""))</f>
        <v/>
      </c>
      <c r="T91" s="236">
        <f t="array" ref="T91">IF(COLUMNS($G91:T91)&gt;$E91,"",IFERROR(INDEX('PROYECCIÓN'!92:92,15+6*(COLUMNS($G91:T91)-1)),""))</f>
        <v/>
      </c>
      <c r="U91" s="236">
        <f t="array" ref="U91">IF(COLUMNS($G91:U91)&gt;$E91,"",IFERROR(INDEX('PROYECCIÓN'!92:92,15+6*(COLUMNS($G91:U91)-1)),""))</f>
        <v/>
      </c>
      <c r="V91" s="236">
        <f t="array" ref="V91">IF(COLUMNS($G91:V91)&gt;$E91,"",IFERROR(INDEX('PROYECCIÓN'!92:92,15+6*(COLUMNS($G91:V91)-1)),""))</f>
        <v/>
      </c>
      <c r="W91" s="236">
        <f t="array" ref="W91">IF(COLUMNS($G91:W91)&gt;$E91,"",IFERROR(INDEX('PROYECCIÓN'!92:92,15+6*(COLUMNS($G91:W91)-1)),""))</f>
        <v/>
      </c>
      <c r="X91" s="236">
        <f t="array" ref="X91">IF(COLUMNS($G91:X91)&gt;$E91,"",IFERROR(INDEX('PROYECCIÓN'!92:92,15+6*(COLUMNS($G91:X91)-1)),""))</f>
        <v/>
      </c>
      <c r="Y91" s="236">
        <f t="array" ref="Y91">IF(COLUMNS($G91:Y91)&gt;$E91,"",IFERROR(INDEX('PROYECCIÓN'!92:92,15+6*(COLUMNS($G91:Y91)-1)),""))</f>
        <v/>
      </c>
      <c r="Z91" s="236">
        <f t="array" ref="Z91">IF(COLUMNS($G91:Z91)&gt;$E91,"",IFERROR(INDEX('PROYECCIÓN'!92:92,15+6*(COLUMNS($G91:Z91)-1)),""))</f>
        <v/>
      </c>
      <c r="AA91" s="236">
        <f t="array" ref="AA91">IF(COLUMNS($G91:AA91)&gt;$E91,"",IFERROR(INDEX('PROYECCIÓN'!92:92,15+6*(COLUMNS($G91:AA91)-1)),""))</f>
        <v/>
      </c>
      <c r="AB91" s="236">
        <f t="array" ref="AB91">IF(COLUMNS($G91:AB91)&gt;$E91,"",IFERROR(INDEX('PROYECCIÓN'!92:92,15+6*(COLUMNS($G91:AB91)-1)),""))</f>
        <v/>
      </c>
      <c r="AC91" s="236">
        <f t="array" ref="AC91">IF(COLUMNS($G91:AC91)&gt;$E91,"",IFERROR(INDEX('PROYECCIÓN'!92:92,15+6*(COLUMNS($G91:AC91)-1)),""))</f>
        <v/>
      </c>
      <c r="AD91" s="236">
        <f t="array" ref="AD91">IF(COLUMNS($G91:AD91)&gt;$E91,"",IFERROR(INDEX('PROYECCIÓN'!92:92,15+6*(COLUMNS($G91:AD91)-1)),""))</f>
        <v/>
      </c>
      <c r="AE91" s="236">
        <f t="array" ref="AE91">IF(COLUMNS($G91:AE91)&gt;$E91,"",IFERROR(INDEX('PROYECCIÓN'!92:92,15+6*(COLUMNS($G91:AE91)-1)),""))</f>
        <v/>
      </c>
      <c r="AF91" s="236">
        <f t="array" ref="AF91">IF(COLUMNS($G91:AF91)&gt;$E91,"",IFERROR(INDEX('PROYECCIÓN'!92:92,15+6*(COLUMNS($G91:AF91)-1)),""))</f>
        <v/>
      </c>
      <c r="AG91" s="236">
        <f t="array" ref="AG91">IF(COLUMNS($G91:AG91)&gt;$E91,"",IFERROR(INDEX('PROYECCIÓN'!92:92,15+6*(COLUMNS($G91:AG91)-1)),""))</f>
        <v/>
      </c>
      <c r="AH91" s="236">
        <f t="array" ref="AH91">IF(COLUMNS($G91:AH91)&gt;$E91,"",IFERROR(INDEX('PROYECCIÓN'!92:92,15+6*(COLUMNS($G91:AH91)-1)),""))</f>
        <v/>
      </c>
      <c r="AI91" s="236">
        <f t="array" ref="AI91">IF(COLUMNS($G91:AI91)&gt;$E91,"",IFERROR(INDEX('PROYECCIÓN'!92:92,15+6*(COLUMNS($G91:AI91)-1)),""))</f>
        <v/>
      </c>
      <c r="AJ91" s="236">
        <f t="array" ref="AJ91">IF(COLUMNS($G91:AJ91)&gt;$E91,"",IFERROR(INDEX('PROYECCIÓN'!92:92,15+6*(COLUMNS($G91:AJ91)-1)),""))</f>
        <v/>
      </c>
      <c r="AK91" s="236">
        <f t="array" ref="AK91">IF(COLUMNS($G91:AK91)&gt;$E91,"",IFERROR(INDEX('PROYECCIÓN'!92:92,15+6*(COLUMNS($G91:AK91)-1)),""))</f>
        <v/>
      </c>
      <c r="AL91" s="236">
        <f t="array" ref="AL91">IF(COLUMNS($G91:AL91)&gt;$E91,"",IFERROR(INDEX('PROYECCIÓN'!92:92,15+6*(COLUMNS($G91:AL91)-1)),""))</f>
        <v/>
      </c>
      <c r="AM91" s="236">
        <f t="array" ref="AM91">IF(COLUMNS($G91:AM91)&gt;$E91,"",IFERROR(INDEX('PROYECCIÓN'!92:92,15+6*(COLUMNS($G91:AM91)-1)),""))</f>
        <v/>
      </c>
      <c r="AN91" s="236">
        <f t="array" ref="AN91">IF(COLUMNS($G91:AN91)&gt;$E91,"",IFERROR(INDEX('PROYECCIÓN'!92:92,15+6*(COLUMNS($G91:AN91)-1)),""))</f>
        <v/>
      </c>
      <c r="AO91" s="236">
        <f t="array" ref="AO91">IF(COLUMNS($G91:AO91)&gt;$E91,"",IFERROR(INDEX('PROYECCIÓN'!92:92,15+6*(COLUMNS($G91:AO91)-1)),""))</f>
        <v/>
      </c>
      <c r="AP91" s="236">
        <f t="array" ref="AP91">IF(COLUMNS($G91:AP91)&gt;$E91,"",IFERROR(INDEX('PROYECCIÓN'!92:92,15+6*(COLUMNS($G91:AP91)-1)),""))</f>
        <v/>
      </c>
      <c r="AQ91" s="236" t="n"/>
      <c r="AR91" s="229" t="n"/>
      <c r="AS91" s="185" t="n"/>
    </row>
    <row r="92" ht="15" customHeight="1" s="506">
      <c r="B92" s="47">
        <f>'CARTERA TOTAL'!B92</f>
        <v/>
      </c>
      <c r="C92" s="229">
        <f>'PROYECCIÓN'!C93</f>
        <v/>
      </c>
      <c r="D92" s="53">
        <f>'PROYECCIÓN'!D93</f>
        <v/>
      </c>
      <c r="E92" s="56">
        <f>'PROYECCIÓN'!H93</f>
        <v/>
      </c>
      <c r="F92" s="56">
        <f>IF(COUNTIF($G92:$AP92,"VENCIDA")&gt;0,"VENCIDA",IF(COUNTIF($G92:$AP92,"POR VENCER")&gt;0,"POR VENCER",IF(COUNTIF($G92:$AP92,"AL DÍA")&gt;0,"AL DÍA",IF(COUNTIF($G92:$AP92,"PAGA")&gt;0,"PAGA","SIN ESTADO"))))</f>
        <v/>
      </c>
      <c r="G92" s="236">
        <f t="array" ref="G92">IF(COLUMNS($G92:G92)&gt;$E92,"",IFERROR(INDEX('PROYECCIÓN'!93:93,15+6*(COLUMNS($G92:G92)-1)),""))</f>
        <v/>
      </c>
      <c r="H92" s="236">
        <f t="array" ref="H92">IF(COLUMNS($G92:H92)&gt;$E92,"",IFERROR(INDEX('PROYECCIÓN'!93:93,15+6*(COLUMNS($G92:H92)-1)),""))</f>
        <v/>
      </c>
      <c r="I92" s="236">
        <f t="array" ref="I92">IF(COLUMNS($G92:I92)&gt;$E92,"",IFERROR(INDEX('PROYECCIÓN'!93:93,15+6*(COLUMNS($G92:I92)-1)),""))</f>
        <v/>
      </c>
      <c r="J92" s="236">
        <f t="array" ref="J92">IF(COLUMNS($G92:J92)&gt;$E92,"",IFERROR(INDEX('PROYECCIÓN'!93:93,15+6*(COLUMNS($G92:J92)-1)),""))</f>
        <v/>
      </c>
      <c r="K92" s="236">
        <f t="array" ref="K92">IF(COLUMNS($G92:K92)&gt;$E92,"",IFERROR(INDEX('PROYECCIÓN'!93:93,15+6*(COLUMNS($G92:K92)-1)),""))</f>
        <v/>
      </c>
      <c r="L92" s="236">
        <f t="array" ref="L92">IF(COLUMNS($G92:L92)&gt;$E92,"",IFERROR(INDEX('PROYECCIÓN'!93:93,15+6*(COLUMNS($G92:L92)-1)),""))</f>
        <v/>
      </c>
      <c r="M92" s="236">
        <f t="array" ref="M92">IF(COLUMNS($G92:M92)&gt;$E92,"",IFERROR(INDEX('PROYECCIÓN'!93:93,15+6*(COLUMNS($G92:M92)-1)),""))</f>
        <v/>
      </c>
      <c r="N92" s="236">
        <f t="array" ref="N92">IF(COLUMNS($G92:N92)&gt;$E92,"",IFERROR(INDEX('PROYECCIÓN'!93:93,15+6*(COLUMNS($G92:N92)-1)),""))</f>
        <v/>
      </c>
      <c r="O92" s="236">
        <f t="array" ref="O92">IF(COLUMNS($G92:O92)&gt;$E92,"",IFERROR(INDEX('PROYECCIÓN'!93:93,15+6*(COLUMNS($G92:O92)-1)),""))</f>
        <v/>
      </c>
      <c r="P92" s="236">
        <f t="array" ref="P92">IF(COLUMNS($G92:P92)&gt;$E92,"",IFERROR(INDEX('PROYECCIÓN'!93:93,15+6*(COLUMNS($G92:P92)-1)),""))</f>
        <v/>
      </c>
      <c r="Q92" s="236">
        <f t="array" ref="Q92">IF(COLUMNS($G92:Q92)&gt;$E92,"",IFERROR(INDEX('PROYECCIÓN'!93:93,15+6*(COLUMNS($G92:Q92)-1)),""))</f>
        <v/>
      </c>
      <c r="R92" s="236">
        <f t="array" ref="R92">IF(COLUMNS($G92:R92)&gt;$E92,"",IFERROR(INDEX('PROYECCIÓN'!93:93,15+6*(COLUMNS($G92:R92)-1)),""))</f>
        <v/>
      </c>
      <c r="S92" s="236">
        <f t="array" ref="S92">IF(COLUMNS($G92:S92)&gt;$E92,"",IFERROR(INDEX('PROYECCIÓN'!93:93,15+6*(COLUMNS($G92:S92)-1)),""))</f>
        <v/>
      </c>
      <c r="T92" s="236">
        <f t="array" ref="T92">IF(COLUMNS($G92:T92)&gt;$E92,"",IFERROR(INDEX('PROYECCIÓN'!93:93,15+6*(COLUMNS($G92:T92)-1)),""))</f>
        <v/>
      </c>
      <c r="U92" s="236">
        <f t="array" ref="U92">IF(COLUMNS($G92:U92)&gt;$E92,"",IFERROR(INDEX('PROYECCIÓN'!93:93,15+6*(COLUMNS($G92:U92)-1)),""))</f>
        <v/>
      </c>
      <c r="V92" s="236">
        <f t="array" ref="V92">IF(COLUMNS($G92:V92)&gt;$E92,"",IFERROR(INDEX('PROYECCIÓN'!93:93,15+6*(COLUMNS($G92:V92)-1)),""))</f>
        <v/>
      </c>
      <c r="W92" s="236">
        <f t="array" ref="W92">IF(COLUMNS($G92:W92)&gt;$E92,"",IFERROR(INDEX('PROYECCIÓN'!93:93,15+6*(COLUMNS($G92:W92)-1)),""))</f>
        <v/>
      </c>
      <c r="X92" s="236">
        <f t="array" ref="X92">IF(COLUMNS($G92:X92)&gt;$E92,"",IFERROR(INDEX('PROYECCIÓN'!93:93,15+6*(COLUMNS($G92:X92)-1)),""))</f>
        <v/>
      </c>
      <c r="Y92" s="236">
        <f t="array" ref="Y92">IF(COLUMNS($G92:Y92)&gt;$E92,"",IFERROR(INDEX('PROYECCIÓN'!93:93,15+6*(COLUMNS($G92:Y92)-1)),""))</f>
        <v/>
      </c>
      <c r="Z92" s="236">
        <f t="array" ref="Z92">IF(COLUMNS($G92:Z92)&gt;$E92,"",IFERROR(INDEX('PROYECCIÓN'!93:93,15+6*(COLUMNS($G92:Z92)-1)),""))</f>
        <v/>
      </c>
      <c r="AA92" s="236">
        <f t="array" ref="AA92">IF(COLUMNS($G92:AA92)&gt;$E92,"",IFERROR(INDEX('PROYECCIÓN'!93:93,15+6*(COLUMNS($G92:AA92)-1)),""))</f>
        <v/>
      </c>
      <c r="AB92" s="236">
        <f t="array" ref="AB92">IF(COLUMNS($G92:AB92)&gt;$E92,"",IFERROR(INDEX('PROYECCIÓN'!93:93,15+6*(COLUMNS($G92:AB92)-1)),""))</f>
        <v/>
      </c>
      <c r="AC92" s="236">
        <f t="array" ref="AC92">IF(COLUMNS($G92:AC92)&gt;$E92,"",IFERROR(INDEX('PROYECCIÓN'!93:93,15+6*(COLUMNS($G92:AC92)-1)),""))</f>
        <v/>
      </c>
      <c r="AD92" s="236">
        <f t="array" ref="AD92">IF(COLUMNS($G92:AD92)&gt;$E92,"",IFERROR(INDEX('PROYECCIÓN'!93:93,15+6*(COLUMNS($G92:AD92)-1)),""))</f>
        <v/>
      </c>
      <c r="AE92" s="236">
        <f t="array" ref="AE92">IF(COLUMNS($G92:AE92)&gt;$E92,"",IFERROR(INDEX('PROYECCIÓN'!93:93,15+6*(COLUMNS($G92:AE92)-1)),""))</f>
        <v/>
      </c>
      <c r="AF92" s="236">
        <f t="array" ref="AF92">IF(COLUMNS($G92:AF92)&gt;$E92,"",IFERROR(INDEX('PROYECCIÓN'!93:93,15+6*(COLUMNS($G92:AF92)-1)),""))</f>
        <v/>
      </c>
      <c r="AG92" s="236">
        <f t="array" ref="AG92">IF(COLUMNS($G92:AG92)&gt;$E92,"",IFERROR(INDEX('PROYECCIÓN'!93:93,15+6*(COLUMNS($G92:AG92)-1)),""))</f>
        <v/>
      </c>
      <c r="AH92" s="236">
        <f t="array" ref="AH92">IF(COLUMNS($G92:AH92)&gt;$E92,"",IFERROR(INDEX('PROYECCIÓN'!93:93,15+6*(COLUMNS($G92:AH92)-1)),""))</f>
        <v/>
      </c>
      <c r="AI92" s="236">
        <f t="array" ref="AI92">IF(COLUMNS($G92:AI92)&gt;$E92,"",IFERROR(INDEX('PROYECCIÓN'!93:93,15+6*(COLUMNS($G92:AI92)-1)),""))</f>
        <v/>
      </c>
      <c r="AJ92" s="236">
        <f t="array" ref="AJ92">IF(COLUMNS($G92:AJ92)&gt;$E92,"",IFERROR(INDEX('PROYECCIÓN'!93:93,15+6*(COLUMNS($G92:AJ92)-1)),""))</f>
        <v/>
      </c>
      <c r="AK92" s="236">
        <f t="array" ref="AK92">IF(COLUMNS($G92:AK92)&gt;$E92,"",IFERROR(INDEX('PROYECCIÓN'!93:93,15+6*(COLUMNS($G92:AK92)-1)),""))</f>
        <v/>
      </c>
      <c r="AL92" s="236">
        <f t="array" ref="AL92">IF(COLUMNS($G92:AL92)&gt;$E92,"",IFERROR(INDEX('PROYECCIÓN'!93:93,15+6*(COLUMNS($G92:AL92)-1)),""))</f>
        <v/>
      </c>
      <c r="AM92" s="236">
        <f t="array" ref="AM92">IF(COLUMNS($G92:AM92)&gt;$E92,"",IFERROR(INDEX('PROYECCIÓN'!93:93,15+6*(COLUMNS($G92:AM92)-1)),""))</f>
        <v/>
      </c>
      <c r="AN92" s="236">
        <f t="array" ref="AN92">IF(COLUMNS($G92:AN92)&gt;$E92,"",IFERROR(INDEX('PROYECCIÓN'!93:93,15+6*(COLUMNS($G92:AN92)-1)),""))</f>
        <v/>
      </c>
      <c r="AO92" s="236">
        <f t="array" ref="AO92">IF(COLUMNS($G92:AO92)&gt;$E92,"",IFERROR(INDEX('PROYECCIÓN'!93:93,15+6*(COLUMNS($G92:AO92)-1)),""))</f>
        <v/>
      </c>
      <c r="AP92" s="236">
        <f t="array" ref="AP92">IF(COLUMNS($G92:AP92)&gt;$E92,"",IFERROR(INDEX('PROYECCIÓN'!93:93,15+6*(COLUMNS($G92:AP92)-1)),""))</f>
        <v/>
      </c>
      <c r="AQ92" s="236" t="n"/>
      <c r="AR92" s="229" t="n"/>
      <c r="AS92" s="185" t="n"/>
    </row>
    <row r="93" ht="15" customHeight="1" s="506">
      <c r="B93" s="47">
        <f>'CARTERA TOTAL'!B93</f>
        <v/>
      </c>
      <c r="C93" s="229">
        <f>'PROYECCIÓN'!C94</f>
        <v/>
      </c>
      <c r="D93" s="53">
        <f>'PROYECCIÓN'!D94</f>
        <v/>
      </c>
      <c r="E93" s="56">
        <f>'PROYECCIÓN'!H94</f>
        <v/>
      </c>
      <c r="F93" s="56">
        <f>IF(COUNTIF($G93:$AP93,"VENCIDA")&gt;0,"VENCIDA",IF(COUNTIF($G93:$AP93,"POR VENCER")&gt;0,"POR VENCER",IF(COUNTIF($G93:$AP93,"AL DÍA")&gt;0,"AL DÍA",IF(COUNTIF($G93:$AP93,"PAGA")&gt;0,"PAGA","SIN ESTADO"))))</f>
        <v/>
      </c>
      <c r="G93" s="236">
        <f t="array" ref="G93">IF(COLUMNS($G93:G93)&gt;$E93,"",IFERROR(INDEX('PROYECCIÓN'!94:94,15+6*(COLUMNS($G93:G93)-1)),""))</f>
        <v/>
      </c>
      <c r="H93" s="236">
        <f t="array" ref="H93">IF(COLUMNS($G93:H93)&gt;$E93,"",IFERROR(INDEX('PROYECCIÓN'!94:94,15+6*(COLUMNS($G93:H93)-1)),""))</f>
        <v/>
      </c>
      <c r="I93" s="236">
        <f t="array" ref="I93">IF(COLUMNS($G93:I93)&gt;$E93,"",IFERROR(INDEX('PROYECCIÓN'!94:94,15+6*(COLUMNS($G93:I93)-1)),""))</f>
        <v/>
      </c>
      <c r="J93" s="236">
        <f t="array" ref="J93">IF(COLUMNS($G93:J93)&gt;$E93,"",IFERROR(INDEX('PROYECCIÓN'!94:94,15+6*(COLUMNS($G93:J93)-1)),""))</f>
        <v/>
      </c>
      <c r="K93" s="236">
        <f t="array" ref="K93">IF(COLUMNS($G93:K93)&gt;$E93,"",IFERROR(INDEX('PROYECCIÓN'!94:94,15+6*(COLUMNS($G93:K93)-1)),""))</f>
        <v/>
      </c>
      <c r="L93" s="236">
        <f t="array" ref="L93">IF(COLUMNS($G93:L93)&gt;$E93,"",IFERROR(INDEX('PROYECCIÓN'!94:94,15+6*(COLUMNS($G93:L93)-1)),""))</f>
        <v/>
      </c>
      <c r="M93" s="236">
        <f t="array" ref="M93">IF(COLUMNS($G93:M93)&gt;$E93,"",IFERROR(INDEX('PROYECCIÓN'!94:94,15+6*(COLUMNS($G93:M93)-1)),""))</f>
        <v/>
      </c>
      <c r="N93" s="236">
        <f t="array" ref="N93">IF(COLUMNS($G93:N93)&gt;$E93,"",IFERROR(INDEX('PROYECCIÓN'!94:94,15+6*(COLUMNS($G93:N93)-1)),""))</f>
        <v/>
      </c>
      <c r="O93" s="236">
        <f t="array" ref="O93">IF(COLUMNS($G93:O93)&gt;$E93,"",IFERROR(INDEX('PROYECCIÓN'!94:94,15+6*(COLUMNS($G93:O93)-1)),""))</f>
        <v/>
      </c>
      <c r="P93" s="236">
        <f t="array" ref="P93">IF(COLUMNS($G93:P93)&gt;$E93,"",IFERROR(INDEX('PROYECCIÓN'!94:94,15+6*(COLUMNS($G93:P93)-1)),""))</f>
        <v/>
      </c>
      <c r="Q93" s="236">
        <f t="array" ref="Q93">IF(COLUMNS($G93:Q93)&gt;$E93,"",IFERROR(INDEX('PROYECCIÓN'!94:94,15+6*(COLUMNS($G93:Q93)-1)),""))</f>
        <v/>
      </c>
      <c r="R93" s="236">
        <f t="array" ref="R93">IF(COLUMNS($G93:R93)&gt;$E93,"",IFERROR(INDEX('PROYECCIÓN'!94:94,15+6*(COLUMNS($G93:R93)-1)),""))</f>
        <v/>
      </c>
      <c r="S93" s="236">
        <f t="array" ref="S93">IF(COLUMNS($G93:S93)&gt;$E93,"",IFERROR(INDEX('PROYECCIÓN'!94:94,15+6*(COLUMNS($G93:S93)-1)),""))</f>
        <v/>
      </c>
      <c r="T93" s="236">
        <f t="array" ref="T93">IF(COLUMNS($G93:T93)&gt;$E93,"",IFERROR(INDEX('PROYECCIÓN'!94:94,15+6*(COLUMNS($G93:T93)-1)),""))</f>
        <v/>
      </c>
      <c r="U93" s="236">
        <f t="array" ref="U93">IF(COLUMNS($G93:U93)&gt;$E93,"",IFERROR(INDEX('PROYECCIÓN'!94:94,15+6*(COLUMNS($G93:U93)-1)),""))</f>
        <v/>
      </c>
      <c r="V93" s="236">
        <f t="array" ref="V93">IF(COLUMNS($G93:V93)&gt;$E93,"",IFERROR(INDEX('PROYECCIÓN'!94:94,15+6*(COLUMNS($G93:V93)-1)),""))</f>
        <v/>
      </c>
      <c r="W93" s="236">
        <f t="array" ref="W93">IF(COLUMNS($G93:W93)&gt;$E93,"",IFERROR(INDEX('PROYECCIÓN'!94:94,15+6*(COLUMNS($G93:W93)-1)),""))</f>
        <v/>
      </c>
      <c r="X93" s="236">
        <f t="array" ref="X93">IF(COLUMNS($G93:X93)&gt;$E93,"",IFERROR(INDEX('PROYECCIÓN'!94:94,15+6*(COLUMNS($G93:X93)-1)),""))</f>
        <v/>
      </c>
      <c r="Y93" s="236">
        <f t="array" ref="Y93">IF(COLUMNS($G93:Y93)&gt;$E93,"",IFERROR(INDEX('PROYECCIÓN'!94:94,15+6*(COLUMNS($G93:Y93)-1)),""))</f>
        <v/>
      </c>
      <c r="Z93" s="236">
        <f t="array" ref="Z93">IF(COLUMNS($G93:Z93)&gt;$E93,"",IFERROR(INDEX('PROYECCIÓN'!94:94,15+6*(COLUMNS($G93:Z93)-1)),""))</f>
        <v/>
      </c>
      <c r="AA93" s="236">
        <f t="array" ref="AA93">IF(COLUMNS($G93:AA93)&gt;$E93,"",IFERROR(INDEX('PROYECCIÓN'!94:94,15+6*(COLUMNS($G93:AA93)-1)),""))</f>
        <v/>
      </c>
      <c r="AB93" s="236">
        <f t="array" ref="AB93">IF(COLUMNS($G93:AB93)&gt;$E93,"",IFERROR(INDEX('PROYECCIÓN'!94:94,15+6*(COLUMNS($G93:AB93)-1)),""))</f>
        <v/>
      </c>
      <c r="AC93" s="236">
        <f t="array" ref="AC93">IF(COLUMNS($G93:AC93)&gt;$E93,"",IFERROR(INDEX('PROYECCIÓN'!94:94,15+6*(COLUMNS($G93:AC93)-1)),""))</f>
        <v/>
      </c>
      <c r="AD93" s="236">
        <f t="array" ref="AD93">IF(COLUMNS($G93:AD93)&gt;$E93,"",IFERROR(INDEX('PROYECCIÓN'!94:94,15+6*(COLUMNS($G93:AD93)-1)),""))</f>
        <v/>
      </c>
      <c r="AE93" s="236">
        <f t="array" ref="AE93">IF(COLUMNS($G93:AE93)&gt;$E93,"",IFERROR(INDEX('PROYECCIÓN'!94:94,15+6*(COLUMNS($G93:AE93)-1)),""))</f>
        <v/>
      </c>
      <c r="AF93" s="236">
        <f t="array" ref="AF93">IF(COLUMNS($G93:AF93)&gt;$E93,"",IFERROR(INDEX('PROYECCIÓN'!94:94,15+6*(COLUMNS($G93:AF93)-1)),""))</f>
        <v/>
      </c>
      <c r="AG93" s="236">
        <f t="array" ref="AG93">IF(COLUMNS($G93:AG93)&gt;$E93,"",IFERROR(INDEX('PROYECCIÓN'!94:94,15+6*(COLUMNS($G93:AG93)-1)),""))</f>
        <v/>
      </c>
      <c r="AH93" s="236">
        <f t="array" ref="AH93">IF(COLUMNS($G93:AH93)&gt;$E93,"",IFERROR(INDEX('PROYECCIÓN'!94:94,15+6*(COLUMNS($G93:AH93)-1)),""))</f>
        <v/>
      </c>
      <c r="AI93" s="236">
        <f t="array" ref="AI93">IF(COLUMNS($G93:AI93)&gt;$E93,"",IFERROR(INDEX('PROYECCIÓN'!94:94,15+6*(COLUMNS($G93:AI93)-1)),""))</f>
        <v/>
      </c>
      <c r="AJ93" s="236">
        <f t="array" ref="AJ93">IF(COLUMNS($G93:AJ93)&gt;$E93,"",IFERROR(INDEX('PROYECCIÓN'!94:94,15+6*(COLUMNS($G93:AJ93)-1)),""))</f>
        <v/>
      </c>
      <c r="AK93" s="236">
        <f t="array" ref="AK93">IF(COLUMNS($G93:AK93)&gt;$E93,"",IFERROR(INDEX('PROYECCIÓN'!94:94,15+6*(COLUMNS($G93:AK93)-1)),""))</f>
        <v/>
      </c>
      <c r="AL93" s="236">
        <f t="array" ref="AL93">IF(COLUMNS($G93:AL93)&gt;$E93,"",IFERROR(INDEX('PROYECCIÓN'!94:94,15+6*(COLUMNS($G93:AL93)-1)),""))</f>
        <v/>
      </c>
      <c r="AM93" s="236">
        <f t="array" ref="AM93">IF(COLUMNS($G93:AM93)&gt;$E93,"",IFERROR(INDEX('PROYECCIÓN'!94:94,15+6*(COLUMNS($G93:AM93)-1)),""))</f>
        <v/>
      </c>
      <c r="AN93" s="236">
        <f t="array" ref="AN93">IF(COLUMNS($G93:AN93)&gt;$E93,"",IFERROR(INDEX('PROYECCIÓN'!94:94,15+6*(COLUMNS($G93:AN93)-1)),""))</f>
        <v/>
      </c>
      <c r="AO93" s="236">
        <f t="array" ref="AO93">IF(COLUMNS($G93:AO93)&gt;$E93,"",IFERROR(INDEX('PROYECCIÓN'!94:94,15+6*(COLUMNS($G93:AO93)-1)),""))</f>
        <v/>
      </c>
      <c r="AP93" s="236">
        <f t="array" ref="AP93">IF(COLUMNS($G93:AP93)&gt;$E93,"",IFERROR(INDEX('PROYECCIÓN'!94:94,15+6*(COLUMNS($G93:AP93)-1)),""))</f>
        <v/>
      </c>
      <c r="AQ93" s="236" t="n"/>
      <c r="AR93" s="229" t="n"/>
      <c r="AS93" s="185" t="n"/>
    </row>
    <row r="94" ht="15" customHeight="1" s="506">
      <c r="B94" s="47">
        <f>'CARTERA TOTAL'!B94</f>
        <v/>
      </c>
      <c r="C94" s="229">
        <f>'PROYECCIÓN'!C95</f>
        <v/>
      </c>
      <c r="D94" s="53">
        <f>'PROYECCIÓN'!D95</f>
        <v/>
      </c>
      <c r="E94" s="56">
        <f>'PROYECCIÓN'!H95</f>
        <v/>
      </c>
      <c r="F94" s="56">
        <f>IF(COUNTIF($G94:$AP94,"VENCIDA")&gt;0,"VENCIDA",IF(COUNTIF($G94:$AP94,"POR VENCER")&gt;0,"POR VENCER",IF(COUNTIF($G94:$AP94,"AL DÍA")&gt;0,"AL DÍA",IF(COUNTIF($G94:$AP94,"PAGA")&gt;0,"PAGA","SIN ESTADO"))))</f>
        <v/>
      </c>
      <c r="G94" s="236">
        <f t="array" ref="G94">IF(COLUMNS($G94:G94)&gt;$E94,"",IFERROR(INDEX('PROYECCIÓN'!95:95,15+6*(COLUMNS($G94:G94)-1)),""))</f>
        <v/>
      </c>
      <c r="H94" s="236">
        <f t="array" ref="H94">IF(COLUMNS($G94:H94)&gt;$E94,"",IFERROR(INDEX('PROYECCIÓN'!95:95,15+6*(COLUMNS($G94:H94)-1)),""))</f>
        <v/>
      </c>
      <c r="I94" s="236">
        <f t="array" ref="I94">IF(COLUMNS($G94:I94)&gt;$E94,"",IFERROR(INDEX('PROYECCIÓN'!95:95,15+6*(COLUMNS($G94:I94)-1)),""))</f>
        <v/>
      </c>
      <c r="J94" s="236">
        <f t="array" ref="J94">IF(COLUMNS($G94:J94)&gt;$E94,"",IFERROR(INDEX('PROYECCIÓN'!95:95,15+6*(COLUMNS($G94:J94)-1)),""))</f>
        <v/>
      </c>
      <c r="K94" s="236">
        <f t="array" ref="K94">IF(COLUMNS($G94:K94)&gt;$E94,"",IFERROR(INDEX('PROYECCIÓN'!95:95,15+6*(COLUMNS($G94:K94)-1)),""))</f>
        <v/>
      </c>
      <c r="L94" s="236">
        <f t="array" ref="L94">IF(COLUMNS($G94:L94)&gt;$E94,"",IFERROR(INDEX('PROYECCIÓN'!95:95,15+6*(COLUMNS($G94:L94)-1)),""))</f>
        <v/>
      </c>
      <c r="M94" s="236">
        <f t="array" ref="M94">IF(COLUMNS($G94:M94)&gt;$E94,"",IFERROR(INDEX('PROYECCIÓN'!95:95,15+6*(COLUMNS($G94:M94)-1)),""))</f>
        <v/>
      </c>
      <c r="N94" s="236">
        <f t="array" ref="N94">IF(COLUMNS($G94:N94)&gt;$E94,"",IFERROR(INDEX('PROYECCIÓN'!95:95,15+6*(COLUMNS($G94:N94)-1)),""))</f>
        <v/>
      </c>
      <c r="O94" s="236">
        <f t="array" ref="O94">IF(COLUMNS($G94:O94)&gt;$E94,"",IFERROR(INDEX('PROYECCIÓN'!95:95,15+6*(COLUMNS($G94:O94)-1)),""))</f>
        <v/>
      </c>
      <c r="P94" s="236">
        <f t="array" ref="P94">IF(COLUMNS($G94:P94)&gt;$E94,"",IFERROR(INDEX('PROYECCIÓN'!95:95,15+6*(COLUMNS($G94:P94)-1)),""))</f>
        <v/>
      </c>
      <c r="Q94" s="236">
        <f t="array" ref="Q94">IF(COLUMNS($G94:Q94)&gt;$E94,"",IFERROR(INDEX('PROYECCIÓN'!95:95,15+6*(COLUMNS($G94:Q94)-1)),""))</f>
        <v/>
      </c>
      <c r="R94" s="236">
        <f t="array" ref="R94">IF(COLUMNS($G94:R94)&gt;$E94,"",IFERROR(INDEX('PROYECCIÓN'!95:95,15+6*(COLUMNS($G94:R94)-1)),""))</f>
        <v/>
      </c>
      <c r="S94" s="236">
        <f t="array" ref="S94">IF(COLUMNS($G94:S94)&gt;$E94,"",IFERROR(INDEX('PROYECCIÓN'!95:95,15+6*(COLUMNS($G94:S94)-1)),""))</f>
        <v/>
      </c>
      <c r="T94" s="236">
        <f t="array" ref="T94">IF(COLUMNS($G94:T94)&gt;$E94,"",IFERROR(INDEX('PROYECCIÓN'!95:95,15+6*(COLUMNS($G94:T94)-1)),""))</f>
        <v/>
      </c>
      <c r="U94" s="236">
        <f t="array" ref="U94">IF(COLUMNS($G94:U94)&gt;$E94,"",IFERROR(INDEX('PROYECCIÓN'!95:95,15+6*(COLUMNS($G94:U94)-1)),""))</f>
        <v/>
      </c>
      <c r="V94" s="236">
        <f t="array" ref="V94">IF(COLUMNS($G94:V94)&gt;$E94,"",IFERROR(INDEX('PROYECCIÓN'!95:95,15+6*(COLUMNS($G94:V94)-1)),""))</f>
        <v/>
      </c>
      <c r="W94" s="236">
        <f t="array" ref="W94">IF(COLUMNS($G94:W94)&gt;$E94,"",IFERROR(INDEX('PROYECCIÓN'!95:95,15+6*(COLUMNS($G94:W94)-1)),""))</f>
        <v/>
      </c>
      <c r="X94" s="236">
        <f t="array" ref="X94">IF(COLUMNS($G94:X94)&gt;$E94,"",IFERROR(INDEX('PROYECCIÓN'!95:95,15+6*(COLUMNS($G94:X94)-1)),""))</f>
        <v/>
      </c>
      <c r="Y94" s="236">
        <f t="array" ref="Y94">IF(COLUMNS($G94:Y94)&gt;$E94,"",IFERROR(INDEX('PROYECCIÓN'!95:95,15+6*(COLUMNS($G94:Y94)-1)),""))</f>
        <v/>
      </c>
      <c r="Z94" s="236">
        <f t="array" ref="Z94">IF(COLUMNS($G94:Z94)&gt;$E94,"",IFERROR(INDEX('PROYECCIÓN'!95:95,15+6*(COLUMNS($G94:Z94)-1)),""))</f>
        <v/>
      </c>
      <c r="AA94" s="236">
        <f t="array" ref="AA94">IF(COLUMNS($G94:AA94)&gt;$E94,"",IFERROR(INDEX('PROYECCIÓN'!95:95,15+6*(COLUMNS($G94:AA94)-1)),""))</f>
        <v/>
      </c>
      <c r="AB94" s="236">
        <f t="array" ref="AB94">IF(COLUMNS($G94:AB94)&gt;$E94,"",IFERROR(INDEX('PROYECCIÓN'!95:95,15+6*(COLUMNS($G94:AB94)-1)),""))</f>
        <v/>
      </c>
      <c r="AC94" s="236">
        <f t="array" ref="AC94">IF(COLUMNS($G94:AC94)&gt;$E94,"",IFERROR(INDEX('PROYECCIÓN'!95:95,15+6*(COLUMNS($G94:AC94)-1)),""))</f>
        <v/>
      </c>
      <c r="AD94" s="236">
        <f t="array" ref="AD94">IF(COLUMNS($G94:AD94)&gt;$E94,"",IFERROR(INDEX('PROYECCIÓN'!95:95,15+6*(COLUMNS($G94:AD94)-1)),""))</f>
        <v/>
      </c>
      <c r="AE94" s="236">
        <f t="array" ref="AE94">IF(COLUMNS($G94:AE94)&gt;$E94,"",IFERROR(INDEX('PROYECCIÓN'!95:95,15+6*(COLUMNS($G94:AE94)-1)),""))</f>
        <v/>
      </c>
      <c r="AF94" s="236">
        <f t="array" ref="AF94">IF(COLUMNS($G94:AF94)&gt;$E94,"",IFERROR(INDEX('PROYECCIÓN'!95:95,15+6*(COLUMNS($G94:AF94)-1)),""))</f>
        <v/>
      </c>
      <c r="AG94" s="236">
        <f t="array" ref="AG94">IF(COLUMNS($G94:AG94)&gt;$E94,"",IFERROR(INDEX('PROYECCIÓN'!95:95,15+6*(COLUMNS($G94:AG94)-1)),""))</f>
        <v/>
      </c>
      <c r="AH94" s="236">
        <f t="array" ref="AH94">IF(COLUMNS($G94:AH94)&gt;$E94,"",IFERROR(INDEX('PROYECCIÓN'!95:95,15+6*(COLUMNS($G94:AH94)-1)),""))</f>
        <v/>
      </c>
      <c r="AI94" s="236">
        <f t="array" ref="AI94">IF(COLUMNS($G94:AI94)&gt;$E94,"",IFERROR(INDEX('PROYECCIÓN'!95:95,15+6*(COLUMNS($G94:AI94)-1)),""))</f>
        <v/>
      </c>
      <c r="AJ94" s="236">
        <f t="array" ref="AJ94">IF(COLUMNS($G94:AJ94)&gt;$E94,"",IFERROR(INDEX('PROYECCIÓN'!95:95,15+6*(COLUMNS($G94:AJ94)-1)),""))</f>
        <v/>
      </c>
      <c r="AK94" s="236">
        <f t="array" ref="AK94">IF(COLUMNS($G94:AK94)&gt;$E94,"",IFERROR(INDEX('PROYECCIÓN'!95:95,15+6*(COLUMNS($G94:AK94)-1)),""))</f>
        <v/>
      </c>
      <c r="AL94" s="236">
        <f t="array" ref="AL94">IF(COLUMNS($G94:AL94)&gt;$E94,"",IFERROR(INDEX('PROYECCIÓN'!95:95,15+6*(COLUMNS($G94:AL94)-1)),""))</f>
        <v/>
      </c>
      <c r="AM94" s="236">
        <f t="array" ref="AM94">IF(COLUMNS($G94:AM94)&gt;$E94,"",IFERROR(INDEX('PROYECCIÓN'!95:95,15+6*(COLUMNS($G94:AM94)-1)),""))</f>
        <v/>
      </c>
      <c r="AN94" s="236">
        <f t="array" ref="AN94">IF(COLUMNS($G94:AN94)&gt;$E94,"",IFERROR(INDEX('PROYECCIÓN'!95:95,15+6*(COLUMNS($G94:AN94)-1)),""))</f>
        <v/>
      </c>
      <c r="AO94" s="236">
        <f t="array" ref="AO94">IF(COLUMNS($G94:AO94)&gt;$E94,"",IFERROR(INDEX('PROYECCIÓN'!95:95,15+6*(COLUMNS($G94:AO94)-1)),""))</f>
        <v/>
      </c>
      <c r="AP94" s="236">
        <f t="array" ref="AP94">IF(COLUMNS($G94:AP94)&gt;$E94,"",IFERROR(INDEX('PROYECCIÓN'!95:95,15+6*(COLUMNS($G94:AP94)-1)),""))</f>
        <v/>
      </c>
      <c r="AQ94" s="236" t="n"/>
      <c r="AR94" s="229" t="n"/>
      <c r="AS94" s="185" t="n"/>
    </row>
    <row r="95" ht="15" customHeight="1" s="506">
      <c r="B95" s="47">
        <f>'CARTERA TOTAL'!B95</f>
        <v/>
      </c>
      <c r="C95" s="229">
        <f>'PROYECCIÓN'!C96</f>
        <v/>
      </c>
      <c r="D95" s="53">
        <f>'PROYECCIÓN'!D96</f>
        <v/>
      </c>
      <c r="E95" s="56">
        <f>'PROYECCIÓN'!H96</f>
        <v/>
      </c>
      <c r="F95" s="56">
        <f>IF(COUNTIF($G95:$AP95,"VENCIDA")&gt;0,"VENCIDA",IF(COUNTIF($G95:$AP95,"POR VENCER")&gt;0,"POR VENCER",IF(COUNTIF($G95:$AP95,"AL DÍA")&gt;0,"AL DÍA",IF(COUNTIF($G95:$AP95,"PAGA")&gt;0,"PAGA","SIN ESTADO"))))</f>
        <v/>
      </c>
      <c r="G95" s="236">
        <f t="array" ref="G95">IF(COLUMNS($G95:G95)&gt;$E95,"",IFERROR(INDEX('PROYECCIÓN'!96:96,15+6*(COLUMNS($G95:G95)-1)),""))</f>
        <v/>
      </c>
      <c r="H95" s="236">
        <f t="array" ref="H95">IF(COLUMNS($G95:H95)&gt;$E95,"",IFERROR(INDEX('PROYECCIÓN'!96:96,15+6*(COLUMNS($G95:H95)-1)),""))</f>
        <v/>
      </c>
      <c r="I95" s="236">
        <f t="array" ref="I95">IF(COLUMNS($G95:I95)&gt;$E95,"",IFERROR(INDEX('PROYECCIÓN'!96:96,15+6*(COLUMNS($G95:I95)-1)),""))</f>
        <v/>
      </c>
      <c r="J95" s="236">
        <f t="array" ref="J95">IF(COLUMNS($G95:J95)&gt;$E95,"",IFERROR(INDEX('PROYECCIÓN'!96:96,15+6*(COLUMNS($G95:J95)-1)),""))</f>
        <v/>
      </c>
      <c r="K95" s="236">
        <f t="array" ref="K95">IF(COLUMNS($G95:K95)&gt;$E95,"",IFERROR(INDEX('PROYECCIÓN'!96:96,15+6*(COLUMNS($G95:K95)-1)),""))</f>
        <v/>
      </c>
      <c r="L95" s="236">
        <f t="array" ref="L95">IF(COLUMNS($G95:L95)&gt;$E95,"",IFERROR(INDEX('PROYECCIÓN'!96:96,15+6*(COLUMNS($G95:L95)-1)),""))</f>
        <v/>
      </c>
      <c r="M95" s="236">
        <f t="array" ref="M95">IF(COLUMNS($G95:M95)&gt;$E95,"",IFERROR(INDEX('PROYECCIÓN'!96:96,15+6*(COLUMNS($G95:M95)-1)),""))</f>
        <v/>
      </c>
      <c r="N95" s="236">
        <f t="array" ref="N95">IF(COLUMNS($G95:N95)&gt;$E95,"",IFERROR(INDEX('PROYECCIÓN'!96:96,15+6*(COLUMNS($G95:N95)-1)),""))</f>
        <v/>
      </c>
      <c r="O95" s="236">
        <f t="array" ref="O95">IF(COLUMNS($G95:O95)&gt;$E95,"",IFERROR(INDEX('PROYECCIÓN'!96:96,15+6*(COLUMNS($G95:O95)-1)),""))</f>
        <v/>
      </c>
      <c r="P95" s="236">
        <f t="array" ref="P95">IF(COLUMNS($G95:P95)&gt;$E95,"",IFERROR(INDEX('PROYECCIÓN'!96:96,15+6*(COLUMNS($G95:P95)-1)),""))</f>
        <v/>
      </c>
      <c r="Q95" s="236">
        <f t="array" ref="Q95">IF(COLUMNS($G95:Q95)&gt;$E95,"",IFERROR(INDEX('PROYECCIÓN'!96:96,15+6*(COLUMNS($G95:Q95)-1)),""))</f>
        <v/>
      </c>
      <c r="R95" s="236">
        <f t="array" ref="R95">IF(COLUMNS($G95:R95)&gt;$E95,"",IFERROR(INDEX('PROYECCIÓN'!96:96,15+6*(COLUMNS($G95:R95)-1)),""))</f>
        <v/>
      </c>
      <c r="S95" s="236">
        <f t="array" ref="S95">IF(COLUMNS($G95:S95)&gt;$E95,"",IFERROR(INDEX('PROYECCIÓN'!96:96,15+6*(COLUMNS($G95:S95)-1)),""))</f>
        <v/>
      </c>
      <c r="T95" s="236">
        <f t="array" ref="T95">IF(COLUMNS($G95:T95)&gt;$E95,"",IFERROR(INDEX('PROYECCIÓN'!96:96,15+6*(COLUMNS($G95:T95)-1)),""))</f>
        <v/>
      </c>
      <c r="U95" s="236">
        <f t="array" ref="U95">IF(COLUMNS($G95:U95)&gt;$E95,"",IFERROR(INDEX('PROYECCIÓN'!96:96,15+6*(COLUMNS($G95:U95)-1)),""))</f>
        <v/>
      </c>
      <c r="V95" s="236">
        <f t="array" ref="V95">IF(COLUMNS($G95:V95)&gt;$E95,"",IFERROR(INDEX('PROYECCIÓN'!96:96,15+6*(COLUMNS($G95:V95)-1)),""))</f>
        <v/>
      </c>
      <c r="W95" s="236">
        <f t="array" ref="W95">IF(COLUMNS($G95:W95)&gt;$E95,"",IFERROR(INDEX('PROYECCIÓN'!96:96,15+6*(COLUMNS($G95:W95)-1)),""))</f>
        <v/>
      </c>
      <c r="X95" s="236">
        <f t="array" ref="X95">IF(COLUMNS($G95:X95)&gt;$E95,"",IFERROR(INDEX('PROYECCIÓN'!96:96,15+6*(COLUMNS($G95:X95)-1)),""))</f>
        <v/>
      </c>
      <c r="Y95" s="236">
        <f t="array" ref="Y95">IF(COLUMNS($G95:Y95)&gt;$E95,"",IFERROR(INDEX('PROYECCIÓN'!96:96,15+6*(COLUMNS($G95:Y95)-1)),""))</f>
        <v/>
      </c>
      <c r="Z95" s="236">
        <f t="array" ref="Z95">IF(COLUMNS($G95:Z95)&gt;$E95,"",IFERROR(INDEX('PROYECCIÓN'!96:96,15+6*(COLUMNS($G95:Z95)-1)),""))</f>
        <v/>
      </c>
      <c r="AA95" s="236">
        <f t="array" ref="AA95">IF(COLUMNS($G95:AA95)&gt;$E95,"",IFERROR(INDEX('PROYECCIÓN'!96:96,15+6*(COLUMNS($G95:AA95)-1)),""))</f>
        <v/>
      </c>
      <c r="AB95" s="236">
        <f t="array" ref="AB95">IF(COLUMNS($G95:AB95)&gt;$E95,"",IFERROR(INDEX('PROYECCIÓN'!96:96,15+6*(COLUMNS($G95:AB95)-1)),""))</f>
        <v/>
      </c>
      <c r="AC95" s="236">
        <f t="array" ref="AC95">IF(COLUMNS($G95:AC95)&gt;$E95,"",IFERROR(INDEX('PROYECCIÓN'!96:96,15+6*(COLUMNS($G95:AC95)-1)),""))</f>
        <v/>
      </c>
      <c r="AD95" s="236">
        <f t="array" ref="AD95">IF(COLUMNS($G95:AD95)&gt;$E95,"",IFERROR(INDEX('PROYECCIÓN'!96:96,15+6*(COLUMNS($G95:AD95)-1)),""))</f>
        <v/>
      </c>
      <c r="AE95" s="236">
        <f t="array" ref="AE95">IF(COLUMNS($G95:AE95)&gt;$E95,"",IFERROR(INDEX('PROYECCIÓN'!96:96,15+6*(COLUMNS($G95:AE95)-1)),""))</f>
        <v/>
      </c>
      <c r="AF95" s="236">
        <f t="array" ref="AF95">IF(COLUMNS($G95:AF95)&gt;$E95,"",IFERROR(INDEX('PROYECCIÓN'!96:96,15+6*(COLUMNS($G95:AF95)-1)),""))</f>
        <v/>
      </c>
      <c r="AG95" s="236">
        <f t="array" ref="AG95">IF(COLUMNS($G95:AG95)&gt;$E95,"",IFERROR(INDEX('PROYECCIÓN'!96:96,15+6*(COLUMNS($G95:AG95)-1)),""))</f>
        <v/>
      </c>
      <c r="AH95" s="236">
        <f t="array" ref="AH95">IF(COLUMNS($G95:AH95)&gt;$E95,"",IFERROR(INDEX('PROYECCIÓN'!96:96,15+6*(COLUMNS($G95:AH95)-1)),""))</f>
        <v/>
      </c>
      <c r="AI95" s="236">
        <f t="array" ref="AI95">IF(COLUMNS($G95:AI95)&gt;$E95,"",IFERROR(INDEX('PROYECCIÓN'!96:96,15+6*(COLUMNS($G95:AI95)-1)),""))</f>
        <v/>
      </c>
      <c r="AJ95" s="236">
        <f t="array" ref="AJ95">IF(COLUMNS($G95:AJ95)&gt;$E95,"",IFERROR(INDEX('PROYECCIÓN'!96:96,15+6*(COLUMNS($G95:AJ95)-1)),""))</f>
        <v/>
      </c>
      <c r="AK95" s="236">
        <f t="array" ref="AK95">IF(COLUMNS($G95:AK95)&gt;$E95,"",IFERROR(INDEX('PROYECCIÓN'!96:96,15+6*(COLUMNS($G95:AK95)-1)),""))</f>
        <v/>
      </c>
      <c r="AL95" s="236">
        <f t="array" ref="AL95">IF(COLUMNS($G95:AL95)&gt;$E95,"",IFERROR(INDEX('PROYECCIÓN'!96:96,15+6*(COLUMNS($G95:AL95)-1)),""))</f>
        <v/>
      </c>
      <c r="AM95" s="236">
        <f t="array" ref="AM95">IF(COLUMNS($G95:AM95)&gt;$E95,"",IFERROR(INDEX('PROYECCIÓN'!96:96,15+6*(COLUMNS($G95:AM95)-1)),""))</f>
        <v/>
      </c>
      <c r="AN95" s="236">
        <f t="array" ref="AN95">IF(COLUMNS($G95:AN95)&gt;$E95,"",IFERROR(INDEX('PROYECCIÓN'!96:96,15+6*(COLUMNS($G95:AN95)-1)),""))</f>
        <v/>
      </c>
      <c r="AO95" s="236">
        <f t="array" ref="AO95">IF(COLUMNS($G95:AO95)&gt;$E95,"",IFERROR(INDEX('PROYECCIÓN'!96:96,15+6*(COLUMNS($G95:AO95)-1)),""))</f>
        <v/>
      </c>
      <c r="AP95" s="236">
        <f t="array" ref="AP95">IF(COLUMNS($G95:AP95)&gt;$E95,"",IFERROR(INDEX('PROYECCIÓN'!96:96,15+6*(COLUMNS($G95:AP95)-1)),""))</f>
        <v/>
      </c>
      <c r="AQ95" s="236" t="n"/>
      <c r="AR95" s="229" t="n"/>
      <c r="AS95" s="185" t="n"/>
    </row>
    <row r="96" ht="15" customHeight="1" s="506">
      <c r="B96" s="47">
        <f>'CARTERA TOTAL'!B96</f>
        <v/>
      </c>
      <c r="C96" s="229">
        <f>'PROYECCIÓN'!C97</f>
        <v/>
      </c>
      <c r="D96" s="53">
        <f>'PROYECCIÓN'!D97</f>
        <v/>
      </c>
      <c r="E96" s="56">
        <f>'PROYECCIÓN'!H97</f>
        <v/>
      </c>
      <c r="F96" s="56">
        <f>IF(COUNTIF($G96:$AP96,"VENCIDA")&gt;0,"VENCIDA",IF(COUNTIF($G96:$AP96,"POR VENCER")&gt;0,"POR VENCER",IF(COUNTIF($G96:$AP96,"AL DÍA")&gt;0,"AL DÍA",IF(COUNTIF($G96:$AP96,"PAGA")&gt;0,"PAGA","SIN ESTADO"))))</f>
        <v/>
      </c>
      <c r="G96" s="236">
        <f t="array" ref="G96">IF(COLUMNS($G96:G96)&gt;$E96,"",IFERROR(INDEX('PROYECCIÓN'!97:97,15+6*(COLUMNS($G96:G96)-1)),""))</f>
        <v/>
      </c>
      <c r="H96" s="236">
        <f t="array" ref="H96">IF(COLUMNS($G96:H96)&gt;$E96,"",IFERROR(INDEX('PROYECCIÓN'!97:97,15+6*(COLUMNS($G96:H96)-1)),""))</f>
        <v/>
      </c>
      <c r="I96" s="236">
        <f t="array" ref="I96">IF(COLUMNS($G96:I96)&gt;$E96,"",IFERROR(INDEX('PROYECCIÓN'!97:97,15+6*(COLUMNS($G96:I96)-1)),""))</f>
        <v/>
      </c>
      <c r="J96" s="236">
        <f t="array" ref="J96">IF(COLUMNS($G96:J96)&gt;$E96,"",IFERROR(INDEX('PROYECCIÓN'!97:97,15+6*(COLUMNS($G96:J96)-1)),""))</f>
        <v/>
      </c>
      <c r="K96" s="236">
        <f t="array" ref="K96">IF(COLUMNS($G96:K96)&gt;$E96,"",IFERROR(INDEX('PROYECCIÓN'!97:97,15+6*(COLUMNS($G96:K96)-1)),""))</f>
        <v/>
      </c>
      <c r="L96" s="236">
        <f t="array" ref="L96">IF(COLUMNS($G96:L96)&gt;$E96,"",IFERROR(INDEX('PROYECCIÓN'!97:97,15+6*(COLUMNS($G96:L96)-1)),""))</f>
        <v/>
      </c>
      <c r="M96" s="236">
        <f t="array" ref="M96">IF(COLUMNS($G96:M96)&gt;$E96,"",IFERROR(INDEX('PROYECCIÓN'!97:97,15+6*(COLUMNS($G96:M96)-1)),""))</f>
        <v/>
      </c>
      <c r="N96" s="236">
        <f t="array" ref="N96">IF(COLUMNS($G96:N96)&gt;$E96,"",IFERROR(INDEX('PROYECCIÓN'!97:97,15+6*(COLUMNS($G96:N96)-1)),""))</f>
        <v/>
      </c>
      <c r="O96" s="236">
        <f t="array" ref="O96">IF(COLUMNS($G96:O96)&gt;$E96,"",IFERROR(INDEX('PROYECCIÓN'!97:97,15+6*(COLUMNS($G96:O96)-1)),""))</f>
        <v/>
      </c>
      <c r="P96" s="236">
        <f t="array" ref="P96">IF(COLUMNS($G96:P96)&gt;$E96,"",IFERROR(INDEX('PROYECCIÓN'!97:97,15+6*(COLUMNS($G96:P96)-1)),""))</f>
        <v/>
      </c>
      <c r="Q96" s="236">
        <f t="array" ref="Q96">IF(COLUMNS($G96:Q96)&gt;$E96,"",IFERROR(INDEX('PROYECCIÓN'!97:97,15+6*(COLUMNS($G96:Q96)-1)),""))</f>
        <v/>
      </c>
      <c r="R96" s="236">
        <f t="array" ref="R96">IF(COLUMNS($G96:R96)&gt;$E96,"",IFERROR(INDEX('PROYECCIÓN'!97:97,15+6*(COLUMNS($G96:R96)-1)),""))</f>
        <v/>
      </c>
      <c r="S96" s="236">
        <f t="array" ref="S96">IF(COLUMNS($G96:S96)&gt;$E96,"",IFERROR(INDEX('PROYECCIÓN'!97:97,15+6*(COLUMNS($G96:S96)-1)),""))</f>
        <v/>
      </c>
      <c r="T96" s="236">
        <f t="array" ref="T96">IF(COLUMNS($G96:T96)&gt;$E96,"",IFERROR(INDEX('PROYECCIÓN'!97:97,15+6*(COLUMNS($G96:T96)-1)),""))</f>
        <v/>
      </c>
      <c r="U96" s="236">
        <f t="array" ref="U96">IF(COLUMNS($G96:U96)&gt;$E96,"",IFERROR(INDEX('PROYECCIÓN'!97:97,15+6*(COLUMNS($G96:U96)-1)),""))</f>
        <v/>
      </c>
      <c r="V96" s="236">
        <f t="array" ref="V96">IF(COLUMNS($G96:V96)&gt;$E96,"",IFERROR(INDEX('PROYECCIÓN'!97:97,15+6*(COLUMNS($G96:V96)-1)),""))</f>
        <v/>
      </c>
      <c r="W96" s="236">
        <f t="array" ref="W96">IF(COLUMNS($G96:W96)&gt;$E96,"",IFERROR(INDEX('PROYECCIÓN'!97:97,15+6*(COLUMNS($G96:W96)-1)),""))</f>
        <v/>
      </c>
      <c r="X96" s="236">
        <f t="array" ref="X96">IF(COLUMNS($G96:X96)&gt;$E96,"",IFERROR(INDEX('PROYECCIÓN'!97:97,15+6*(COLUMNS($G96:X96)-1)),""))</f>
        <v/>
      </c>
      <c r="Y96" s="236">
        <f t="array" ref="Y96">IF(COLUMNS($G96:Y96)&gt;$E96,"",IFERROR(INDEX('PROYECCIÓN'!97:97,15+6*(COLUMNS($G96:Y96)-1)),""))</f>
        <v/>
      </c>
      <c r="Z96" s="236">
        <f t="array" ref="Z96">IF(COLUMNS($G96:Z96)&gt;$E96,"",IFERROR(INDEX('PROYECCIÓN'!97:97,15+6*(COLUMNS($G96:Z96)-1)),""))</f>
        <v/>
      </c>
      <c r="AA96" s="236">
        <f t="array" ref="AA96">IF(COLUMNS($G96:AA96)&gt;$E96,"",IFERROR(INDEX('PROYECCIÓN'!97:97,15+6*(COLUMNS($G96:AA96)-1)),""))</f>
        <v/>
      </c>
      <c r="AB96" s="236">
        <f t="array" ref="AB96">IF(COLUMNS($G96:AB96)&gt;$E96,"",IFERROR(INDEX('PROYECCIÓN'!97:97,15+6*(COLUMNS($G96:AB96)-1)),""))</f>
        <v/>
      </c>
      <c r="AC96" s="236">
        <f t="array" ref="AC96">IF(COLUMNS($G96:AC96)&gt;$E96,"",IFERROR(INDEX('PROYECCIÓN'!97:97,15+6*(COLUMNS($G96:AC96)-1)),""))</f>
        <v/>
      </c>
      <c r="AD96" s="236">
        <f t="array" ref="AD96">IF(COLUMNS($G96:AD96)&gt;$E96,"",IFERROR(INDEX('PROYECCIÓN'!97:97,15+6*(COLUMNS($G96:AD96)-1)),""))</f>
        <v/>
      </c>
      <c r="AE96" s="236">
        <f t="array" ref="AE96">IF(COLUMNS($G96:AE96)&gt;$E96,"",IFERROR(INDEX('PROYECCIÓN'!97:97,15+6*(COLUMNS($G96:AE96)-1)),""))</f>
        <v/>
      </c>
      <c r="AF96" s="236">
        <f t="array" ref="AF96">IF(COLUMNS($G96:AF96)&gt;$E96,"",IFERROR(INDEX('PROYECCIÓN'!97:97,15+6*(COLUMNS($G96:AF96)-1)),""))</f>
        <v/>
      </c>
      <c r="AG96" s="236">
        <f t="array" ref="AG96">IF(COLUMNS($G96:AG96)&gt;$E96,"",IFERROR(INDEX('PROYECCIÓN'!97:97,15+6*(COLUMNS($G96:AG96)-1)),""))</f>
        <v/>
      </c>
      <c r="AH96" s="236">
        <f t="array" ref="AH96">IF(COLUMNS($G96:AH96)&gt;$E96,"",IFERROR(INDEX('PROYECCIÓN'!97:97,15+6*(COLUMNS($G96:AH96)-1)),""))</f>
        <v/>
      </c>
      <c r="AI96" s="236">
        <f t="array" ref="AI96">IF(COLUMNS($G96:AI96)&gt;$E96,"",IFERROR(INDEX('PROYECCIÓN'!97:97,15+6*(COLUMNS($G96:AI96)-1)),""))</f>
        <v/>
      </c>
      <c r="AJ96" s="236">
        <f t="array" ref="AJ96">IF(COLUMNS($G96:AJ96)&gt;$E96,"",IFERROR(INDEX('PROYECCIÓN'!97:97,15+6*(COLUMNS($G96:AJ96)-1)),""))</f>
        <v/>
      </c>
      <c r="AK96" s="236">
        <f t="array" ref="AK96">IF(COLUMNS($G96:AK96)&gt;$E96,"",IFERROR(INDEX('PROYECCIÓN'!97:97,15+6*(COLUMNS($G96:AK96)-1)),""))</f>
        <v/>
      </c>
      <c r="AL96" s="236">
        <f t="array" ref="AL96">IF(COLUMNS($G96:AL96)&gt;$E96,"",IFERROR(INDEX('PROYECCIÓN'!97:97,15+6*(COLUMNS($G96:AL96)-1)),""))</f>
        <v/>
      </c>
      <c r="AM96" s="236">
        <f t="array" ref="AM96">IF(COLUMNS($G96:AM96)&gt;$E96,"",IFERROR(INDEX('PROYECCIÓN'!97:97,15+6*(COLUMNS($G96:AM96)-1)),""))</f>
        <v/>
      </c>
      <c r="AN96" s="236">
        <f t="array" ref="AN96">IF(COLUMNS($G96:AN96)&gt;$E96,"",IFERROR(INDEX('PROYECCIÓN'!97:97,15+6*(COLUMNS($G96:AN96)-1)),""))</f>
        <v/>
      </c>
      <c r="AO96" s="236">
        <f t="array" ref="AO96">IF(COLUMNS($G96:AO96)&gt;$E96,"",IFERROR(INDEX('PROYECCIÓN'!97:97,15+6*(COLUMNS($G96:AO96)-1)),""))</f>
        <v/>
      </c>
      <c r="AP96" s="236">
        <f t="array" ref="AP96">IF(COLUMNS($G96:AP96)&gt;$E96,"",IFERROR(INDEX('PROYECCIÓN'!97:97,15+6*(COLUMNS($G96:AP96)-1)),""))</f>
        <v/>
      </c>
      <c r="AQ96" s="236" t="n"/>
      <c r="AR96" s="229" t="n"/>
      <c r="AS96" s="185" t="n"/>
    </row>
    <row r="97" ht="15" customHeight="1" s="506">
      <c r="B97" s="47">
        <f>'CARTERA TOTAL'!B97</f>
        <v/>
      </c>
      <c r="C97" s="229">
        <f>'PROYECCIÓN'!C98</f>
        <v/>
      </c>
      <c r="D97" s="53">
        <f>'PROYECCIÓN'!D98</f>
        <v/>
      </c>
      <c r="E97" s="56">
        <f>'PROYECCIÓN'!H98</f>
        <v/>
      </c>
      <c r="F97" s="56">
        <f>IF(COUNTIF($G97:$AP97,"VENCIDA")&gt;0,"VENCIDA",IF(COUNTIF($G97:$AP97,"POR VENCER")&gt;0,"POR VENCER",IF(COUNTIF($G97:$AP97,"AL DÍA")&gt;0,"AL DÍA",IF(COUNTIF($G97:$AP97,"PAGA")&gt;0,"PAGA","SIN ESTADO"))))</f>
        <v/>
      </c>
      <c r="G97" s="236">
        <f t="array" ref="G97">IF(COLUMNS($G97:G97)&gt;$E97,"",IFERROR(INDEX('PROYECCIÓN'!98:98,15+6*(COLUMNS($G97:G97)-1)),""))</f>
        <v/>
      </c>
      <c r="H97" s="236">
        <f t="array" ref="H97">IF(COLUMNS($G97:H97)&gt;$E97,"",IFERROR(INDEX('PROYECCIÓN'!98:98,15+6*(COLUMNS($G97:H97)-1)),""))</f>
        <v/>
      </c>
      <c r="I97" s="236">
        <f t="array" ref="I97">IF(COLUMNS($G97:I97)&gt;$E97,"",IFERROR(INDEX('PROYECCIÓN'!98:98,15+6*(COLUMNS($G97:I97)-1)),""))</f>
        <v/>
      </c>
      <c r="J97" s="236">
        <f t="array" ref="J97">IF(COLUMNS($G97:J97)&gt;$E97,"",IFERROR(INDEX('PROYECCIÓN'!98:98,15+6*(COLUMNS($G97:J97)-1)),""))</f>
        <v/>
      </c>
      <c r="K97" s="236">
        <f t="array" ref="K97">IF(COLUMNS($G97:K97)&gt;$E97,"",IFERROR(INDEX('PROYECCIÓN'!98:98,15+6*(COLUMNS($G97:K97)-1)),""))</f>
        <v/>
      </c>
      <c r="L97" s="236">
        <f t="array" ref="L97">IF(COLUMNS($G97:L97)&gt;$E97,"",IFERROR(INDEX('PROYECCIÓN'!98:98,15+6*(COLUMNS($G97:L97)-1)),""))</f>
        <v/>
      </c>
      <c r="M97" s="236">
        <f t="array" ref="M97">IF(COLUMNS($G97:M97)&gt;$E97,"",IFERROR(INDEX('PROYECCIÓN'!98:98,15+6*(COLUMNS($G97:M97)-1)),""))</f>
        <v/>
      </c>
      <c r="N97" s="236">
        <f t="array" ref="N97">IF(COLUMNS($G97:N97)&gt;$E97,"",IFERROR(INDEX('PROYECCIÓN'!98:98,15+6*(COLUMNS($G97:N97)-1)),""))</f>
        <v/>
      </c>
      <c r="O97" s="236">
        <f t="array" ref="O97">IF(COLUMNS($G97:O97)&gt;$E97,"",IFERROR(INDEX('PROYECCIÓN'!98:98,15+6*(COLUMNS($G97:O97)-1)),""))</f>
        <v/>
      </c>
      <c r="P97" s="236">
        <f t="array" ref="P97">IF(COLUMNS($G97:P97)&gt;$E97,"",IFERROR(INDEX('PROYECCIÓN'!98:98,15+6*(COLUMNS($G97:P97)-1)),""))</f>
        <v/>
      </c>
      <c r="Q97" s="236">
        <f t="array" ref="Q97">IF(COLUMNS($G97:Q97)&gt;$E97,"",IFERROR(INDEX('PROYECCIÓN'!98:98,15+6*(COLUMNS($G97:Q97)-1)),""))</f>
        <v/>
      </c>
      <c r="R97" s="236">
        <f t="array" ref="R97">IF(COLUMNS($G97:R97)&gt;$E97,"",IFERROR(INDEX('PROYECCIÓN'!98:98,15+6*(COLUMNS($G97:R97)-1)),""))</f>
        <v/>
      </c>
      <c r="S97" s="236">
        <f t="array" ref="S97">IF(COLUMNS($G97:S97)&gt;$E97,"",IFERROR(INDEX('PROYECCIÓN'!98:98,15+6*(COLUMNS($G97:S97)-1)),""))</f>
        <v/>
      </c>
      <c r="T97" s="236">
        <f t="array" ref="T97">IF(COLUMNS($G97:T97)&gt;$E97,"",IFERROR(INDEX('PROYECCIÓN'!98:98,15+6*(COLUMNS($G97:T97)-1)),""))</f>
        <v/>
      </c>
      <c r="U97" s="236">
        <f t="array" ref="U97">IF(COLUMNS($G97:U97)&gt;$E97,"",IFERROR(INDEX('PROYECCIÓN'!98:98,15+6*(COLUMNS($G97:U97)-1)),""))</f>
        <v/>
      </c>
      <c r="V97" s="236">
        <f t="array" ref="V97">IF(COLUMNS($G97:V97)&gt;$E97,"",IFERROR(INDEX('PROYECCIÓN'!98:98,15+6*(COLUMNS($G97:V97)-1)),""))</f>
        <v/>
      </c>
      <c r="W97" s="236">
        <f t="array" ref="W97">IF(COLUMNS($G97:W97)&gt;$E97,"",IFERROR(INDEX('PROYECCIÓN'!98:98,15+6*(COLUMNS($G97:W97)-1)),""))</f>
        <v/>
      </c>
      <c r="X97" s="236">
        <f t="array" ref="X97">IF(COLUMNS($G97:X97)&gt;$E97,"",IFERROR(INDEX('PROYECCIÓN'!98:98,15+6*(COLUMNS($G97:X97)-1)),""))</f>
        <v/>
      </c>
      <c r="Y97" s="236">
        <f t="array" ref="Y97">IF(COLUMNS($G97:Y97)&gt;$E97,"",IFERROR(INDEX('PROYECCIÓN'!98:98,15+6*(COLUMNS($G97:Y97)-1)),""))</f>
        <v/>
      </c>
      <c r="Z97" s="236">
        <f t="array" ref="Z97">IF(COLUMNS($G97:Z97)&gt;$E97,"",IFERROR(INDEX('PROYECCIÓN'!98:98,15+6*(COLUMNS($G97:Z97)-1)),""))</f>
        <v/>
      </c>
      <c r="AA97" s="236">
        <f t="array" ref="AA97">IF(COLUMNS($G97:AA97)&gt;$E97,"",IFERROR(INDEX('PROYECCIÓN'!98:98,15+6*(COLUMNS($G97:AA97)-1)),""))</f>
        <v/>
      </c>
      <c r="AB97" s="236">
        <f t="array" ref="AB97">IF(COLUMNS($G97:AB97)&gt;$E97,"",IFERROR(INDEX('PROYECCIÓN'!98:98,15+6*(COLUMNS($G97:AB97)-1)),""))</f>
        <v/>
      </c>
      <c r="AC97" s="236">
        <f t="array" ref="AC97">IF(COLUMNS($G97:AC97)&gt;$E97,"",IFERROR(INDEX('PROYECCIÓN'!98:98,15+6*(COLUMNS($G97:AC97)-1)),""))</f>
        <v/>
      </c>
      <c r="AD97" s="236">
        <f t="array" ref="AD97">IF(COLUMNS($G97:AD97)&gt;$E97,"",IFERROR(INDEX('PROYECCIÓN'!98:98,15+6*(COLUMNS($G97:AD97)-1)),""))</f>
        <v/>
      </c>
      <c r="AE97" s="236">
        <f t="array" ref="AE97">IF(COLUMNS($G97:AE97)&gt;$E97,"",IFERROR(INDEX('PROYECCIÓN'!98:98,15+6*(COLUMNS($G97:AE97)-1)),""))</f>
        <v/>
      </c>
      <c r="AF97" s="236">
        <f t="array" ref="AF97">IF(COLUMNS($G97:AF97)&gt;$E97,"",IFERROR(INDEX('PROYECCIÓN'!98:98,15+6*(COLUMNS($G97:AF97)-1)),""))</f>
        <v/>
      </c>
      <c r="AG97" s="236">
        <f t="array" ref="AG97">IF(COLUMNS($G97:AG97)&gt;$E97,"",IFERROR(INDEX('PROYECCIÓN'!98:98,15+6*(COLUMNS($G97:AG97)-1)),""))</f>
        <v/>
      </c>
      <c r="AH97" s="236">
        <f t="array" ref="AH97">IF(COLUMNS($G97:AH97)&gt;$E97,"",IFERROR(INDEX('PROYECCIÓN'!98:98,15+6*(COLUMNS($G97:AH97)-1)),""))</f>
        <v/>
      </c>
      <c r="AI97" s="236">
        <f t="array" ref="AI97">IF(COLUMNS($G97:AI97)&gt;$E97,"",IFERROR(INDEX('PROYECCIÓN'!98:98,15+6*(COLUMNS($G97:AI97)-1)),""))</f>
        <v/>
      </c>
      <c r="AJ97" s="236">
        <f t="array" ref="AJ97">IF(COLUMNS($G97:AJ97)&gt;$E97,"",IFERROR(INDEX('PROYECCIÓN'!98:98,15+6*(COLUMNS($G97:AJ97)-1)),""))</f>
        <v/>
      </c>
      <c r="AK97" s="236">
        <f t="array" ref="AK97">IF(COLUMNS($G97:AK97)&gt;$E97,"",IFERROR(INDEX('PROYECCIÓN'!98:98,15+6*(COLUMNS($G97:AK97)-1)),""))</f>
        <v/>
      </c>
      <c r="AL97" s="236">
        <f t="array" ref="AL97">IF(COLUMNS($G97:AL97)&gt;$E97,"",IFERROR(INDEX('PROYECCIÓN'!98:98,15+6*(COLUMNS($G97:AL97)-1)),""))</f>
        <v/>
      </c>
      <c r="AM97" s="236">
        <f t="array" ref="AM97">IF(COLUMNS($G97:AM97)&gt;$E97,"",IFERROR(INDEX('PROYECCIÓN'!98:98,15+6*(COLUMNS($G97:AM97)-1)),""))</f>
        <v/>
      </c>
      <c r="AN97" s="236">
        <f t="array" ref="AN97">IF(COLUMNS($G97:AN97)&gt;$E97,"",IFERROR(INDEX('PROYECCIÓN'!98:98,15+6*(COLUMNS($G97:AN97)-1)),""))</f>
        <v/>
      </c>
      <c r="AO97" s="236">
        <f t="array" ref="AO97">IF(COLUMNS($G97:AO97)&gt;$E97,"",IFERROR(INDEX('PROYECCIÓN'!98:98,15+6*(COLUMNS($G97:AO97)-1)),""))</f>
        <v/>
      </c>
      <c r="AP97" s="236">
        <f t="array" ref="AP97">IF(COLUMNS($G97:AP97)&gt;$E97,"",IFERROR(INDEX('PROYECCIÓN'!98:98,15+6*(COLUMNS($G97:AP97)-1)),""))</f>
        <v/>
      </c>
      <c r="AQ97" s="236" t="n"/>
      <c r="AR97" s="229" t="n"/>
      <c r="AS97" s="185" t="n"/>
    </row>
    <row r="98" ht="15" customHeight="1" s="506">
      <c r="B98" s="47">
        <f>'CARTERA TOTAL'!B98</f>
        <v/>
      </c>
      <c r="C98" s="229">
        <f>'PROYECCIÓN'!C99</f>
        <v/>
      </c>
      <c r="D98" s="53">
        <f>'PROYECCIÓN'!D99</f>
        <v/>
      </c>
      <c r="E98" s="56">
        <f>'PROYECCIÓN'!H99</f>
        <v/>
      </c>
      <c r="F98" s="56">
        <f>IF(COUNTIF($G98:$AP98,"VENCIDA")&gt;0,"VENCIDA",IF(COUNTIF($G98:$AP98,"POR VENCER")&gt;0,"POR VENCER",IF(COUNTIF($G98:$AP98,"AL DÍA")&gt;0,"AL DÍA",IF(COUNTIF($G98:$AP98,"PAGA")&gt;0,"PAGA","SIN ESTADO"))))</f>
        <v/>
      </c>
      <c r="G98" s="236">
        <f t="array" ref="G98">IF(COLUMNS($G98:G98)&gt;$E98,"",IFERROR(INDEX('PROYECCIÓN'!99:99,15+6*(COLUMNS($G98:G98)-1)),""))</f>
        <v/>
      </c>
      <c r="H98" s="236">
        <f t="array" ref="H98">IF(COLUMNS($G98:H98)&gt;$E98,"",IFERROR(INDEX('PROYECCIÓN'!99:99,15+6*(COLUMNS($G98:H98)-1)),""))</f>
        <v/>
      </c>
      <c r="I98" s="236">
        <f t="array" ref="I98">IF(COLUMNS($G98:I98)&gt;$E98,"",IFERROR(INDEX('PROYECCIÓN'!99:99,15+6*(COLUMNS($G98:I98)-1)),""))</f>
        <v/>
      </c>
      <c r="J98" s="236">
        <f t="array" ref="J98">IF(COLUMNS($G98:J98)&gt;$E98,"",IFERROR(INDEX('PROYECCIÓN'!99:99,15+6*(COLUMNS($G98:J98)-1)),""))</f>
        <v/>
      </c>
      <c r="K98" s="236">
        <f t="array" ref="K98">IF(COLUMNS($G98:K98)&gt;$E98,"",IFERROR(INDEX('PROYECCIÓN'!99:99,15+6*(COLUMNS($G98:K98)-1)),""))</f>
        <v/>
      </c>
      <c r="L98" s="236">
        <f t="array" ref="L98">IF(COLUMNS($G98:L98)&gt;$E98,"",IFERROR(INDEX('PROYECCIÓN'!99:99,15+6*(COLUMNS($G98:L98)-1)),""))</f>
        <v/>
      </c>
      <c r="M98" s="236">
        <f t="array" ref="M98">IF(COLUMNS($G98:M98)&gt;$E98,"",IFERROR(INDEX('PROYECCIÓN'!99:99,15+6*(COLUMNS($G98:M98)-1)),""))</f>
        <v/>
      </c>
      <c r="N98" s="236">
        <f t="array" ref="N98">IF(COLUMNS($G98:N98)&gt;$E98,"",IFERROR(INDEX('PROYECCIÓN'!99:99,15+6*(COLUMNS($G98:N98)-1)),""))</f>
        <v/>
      </c>
      <c r="O98" s="236">
        <f t="array" ref="O98">IF(COLUMNS($G98:O98)&gt;$E98,"",IFERROR(INDEX('PROYECCIÓN'!99:99,15+6*(COLUMNS($G98:O98)-1)),""))</f>
        <v/>
      </c>
      <c r="P98" s="236">
        <f t="array" ref="P98">IF(COLUMNS($G98:P98)&gt;$E98,"",IFERROR(INDEX('PROYECCIÓN'!99:99,15+6*(COLUMNS($G98:P98)-1)),""))</f>
        <v/>
      </c>
      <c r="Q98" s="236">
        <f t="array" ref="Q98">IF(COLUMNS($G98:Q98)&gt;$E98,"",IFERROR(INDEX('PROYECCIÓN'!99:99,15+6*(COLUMNS($G98:Q98)-1)),""))</f>
        <v/>
      </c>
      <c r="R98" s="236">
        <f t="array" ref="R98">IF(COLUMNS($G98:R98)&gt;$E98,"",IFERROR(INDEX('PROYECCIÓN'!99:99,15+6*(COLUMNS($G98:R98)-1)),""))</f>
        <v/>
      </c>
      <c r="S98" s="236">
        <f t="array" ref="S98">IF(COLUMNS($G98:S98)&gt;$E98,"",IFERROR(INDEX('PROYECCIÓN'!99:99,15+6*(COLUMNS($G98:S98)-1)),""))</f>
        <v/>
      </c>
      <c r="T98" s="236">
        <f t="array" ref="T98">IF(COLUMNS($G98:T98)&gt;$E98,"",IFERROR(INDEX('PROYECCIÓN'!99:99,15+6*(COLUMNS($G98:T98)-1)),""))</f>
        <v/>
      </c>
      <c r="U98" s="236">
        <f t="array" ref="U98">IF(COLUMNS($G98:U98)&gt;$E98,"",IFERROR(INDEX('PROYECCIÓN'!99:99,15+6*(COLUMNS($G98:U98)-1)),""))</f>
        <v/>
      </c>
      <c r="V98" s="236">
        <f t="array" ref="V98">IF(COLUMNS($G98:V98)&gt;$E98,"",IFERROR(INDEX('PROYECCIÓN'!99:99,15+6*(COLUMNS($G98:V98)-1)),""))</f>
        <v/>
      </c>
      <c r="W98" s="236">
        <f t="array" ref="W98">IF(COLUMNS($G98:W98)&gt;$E98,"",IFERROR(INDEX('PROYECCIÓN'!99:99,15+6*(COLUMNS($G98:W98)-1)),""))</f>
        <v/>
      </c>
      <c r="X98" s="236">
        <f t="array" ref="X98">IF(COLUMNS($G98:X98)&gt;$E98,"",IFERROR(INDEX('PROYECCIÓN'!99:99,15+6*(COLUMNS($G98:X98)-1)),""))</f>
        <v/>
      </c>
      <c r="Y98" s="236">
        <f t="array" ref="Y98">IF(COLUMNS($G98:Y98)&gt;$E98,"",IFERROR(INDEX('PROYECCIÓN'!99:99,15+6*(COLUMNS($G98:Y98)-1)),""))</f>
        <v/>
      </c>
      <c r="Z98" s="236">
        <f t="array" ref="Z98">IF(COLUMNS($G98:Z98)&gt;$E98,"",IFERROR(INDEX('PROYECCIÓN'!99:99,15+6*(COLUMNS($G98:Z98)-1)),""))</f>
        <v/>
      </c>
      <c r="AA98" s="236">
        <f t="array" ref="AA98">IF(COLUMNS($G98:AA98)&gt;$E98,"",IFERROR(INDEX('PROYECCIÓN'!99:99,15+6*(COLUMNS($G98:AA98)-1)),""))</f>
        <v/>
      </c>
      <c r="AB98" s="236">
        <f t="array" ref="AB98">IF(COLUMNS($G98:AB98)&gt;$E98,"",IFERROR(INDEX('PROYECCIÓN'!99:99,15+6*(COLUMNS($G98:AB98)-1)),""))</f>
        <v/>
      </c>
      <c r="AC98" s="236">
        <f t="array" ref="AC98">IF(COLUMNS($G98:AC98)&gt;$E98,"",IFERROR(INDEX('PROYECCIÓN'!99:99,15+6*(COLUMNS($G98:AC98)-1)),""))</f>
        <v/>
      </c>
      <c r="AD98" s="236">
        <f t="array" ref="AD98">IF(COLUMNS($G98:AD98)&gt;$E98,"",IFERROR(INDEX('PROYECCIÓN'!99:99,15+6*(COLUMNS($G98:AD98)-1)),""))</f>
        <v/>
      </c>
      <c r="AE98" s="236">
        <f t="array" ref="AE98">IF(COLUMNS($G98:AE98)&gt;$E98,"",IFERROR(INDEX('PROYECCIÓN'!99:99,15+6*(COLUMNS($G98:AE98)-1)),""))</f>
        <v/>
      </c>
      <c r="AF98" s="236">
        <f t="array" ref="AF98">IF(COLUMNS($G98:AF98)&gt;$E98,"",IFERROR(INDEX('PROYECCIÓN'!99:99,15+6*(COLUMNS($G98:AF98)-1)),""))</f>
        <v/>
      </c>
      <c r="AG98" s="236">
        <f t="array" ref="AG98">IF(COLUMNS($G98:AG98)&gt;$E98,"",IFERROR(INDEX('PROYECCIÓN'!99:99,15+6*(COLUMNS($G98:AG98)-1)),""))</f>
        <v/>
      </c>
      <c r="AH98" s="236">
        <f t="array" ref="AH98">IF(COLUMNS($G98:AH98)&gt;$E98,"",IFERROR(INDEX('PROYECCIÓN'!99:99,15+6*(COLUMNS($G98:AH98)-1)),""))</f>
        <v/>
      </c>
      <c r="AI98" s="236">
        <f t="array" ref="AI98">IF(COLUMNS($G98:AI98)&gt;$E98,"",IFERROR(INDEX('PROYECCIÓN'!99:99,15+6*(COLUMNS($G98:AI98)-1)),""))</f>
        <v/>
      </c>
      <c r="AJ98" s="236">
        <f t="array" ref="AJ98">IF(COLUMNS($G98:AJ98)&gt;$E98,"",IFERROR(INDEX('PROYECCIÓN'!99:99,15+6*(COLUMNS($G98:AJ98)-1)),""))</f>
        <v/>
      </c>
      <c r="AK98" s="236">
        <f t="array" ref="AK98">IF(COLUMNS($G98:AK98)&gt;$E98,"",IFERROR(INDEX('PROYECCIÓN'!99:99,15+6*(COLUMNS($G98:AK98)-1)),""))</f>
        <v/>
      </c>
      <c r="AL98" s="236">
        <f t="array" ref="AL98">IF(COLUMNS($G98:AL98)&gt;$E98,"",IFERROR(INDEX('PROYECCIÓN'!99:99,15+6*(COLUMNS($G98:AL98)-1)),""))</f>
        <v/>
      </c>
      <c r="AM98" s="236">
        <f t="array" ref="AM98">IF(COLUMNS($G98:AM98)&gt;$E98,"",IFERROR(INDEX('PROYECCIÓN'!99:99,15+6*(COLUMNS($G98:AM98)-1)),""))</f>
        <v/>
      </c>
      <c r="AN98" s="236">
        <f t="array" ref="AN98">IF(COLUMNS($G98:AN98)&gt;$E98,"",IFERROR(INDEX('PROYECCIÓN'!99:99,15+6*(COLUMNS($G98:AN98)-1)),""))</f>
        <v/>
      </c>
      <c r="AO98" s="236">
        <f t="array" ref="AO98">IF(COLUMNS($G98:AO98)&gt;$E98,"",IFERROR(INDEX('PROYECCIÓN'!99:99,15+6*(COLUMNS($G98:AO98)-1)),""))</f>
        <v/>
      </c>
      <c r="AP98" s="236">
        <f t="array" ref="AP98">IF(COLUMNS($G98:AP98)&gt;$E98,"",IFERROR(INDEX('PROYECCIÓN'!99:99,15+6*(COLUMNS($G98:AP98)-1)),""))</f>
        <v/>
      </c>
      <c r="AQ98" s="236" t="inlineStr">
        <is>
          <t>MENSAJE POR WHATSAPP</t>
        </is>
      </c>
      <c r="AR98" s="229" t="inlineStr">
        <is>
          <t>MANIFIESTA DIFICULTAD ECONOMINA</t>
        </is>
      </c>
      <c r="AS98" s="185" t="n"/>
    </row>
    <row r="99" ht="15" customHeight="1" s="506">
      <c r="B99" s="47">
        <f>'CARTERA TOTAL'!B99</f>
        <v/>
      </c>
      <c r="C99" s="229">
        <f>'PROYECCIÓN'!C100</f>
        <v/>
      </c>
      <c r="D99" s="53">
        <f>'PROYECCIÓN'!D100</f>
        <v/>
      </c>
      <c r="E99" s="56">
        <f>'PROYECCIÓN'!H100</f>
        <v/>
      </c>
      <c r="F99" s="56">
        <f>IF(COUNTIF($G99:$AP99,"VENCIDA")&gt;0,"VENCIDA",IF(COUNTIF($G99:$AP99,"POR VENCER")&gt;0,"POR VENCER",IF(COUNTIF($G99:$AP99,"AL DÍA")&gt;0,"AL DÍA",IF(COUNTIF($G99:$AP99,"PAGA")&gt;0,"PAGA","SIN ESTADO"))))</f>
        <v/>
      </c>
      <c r="G99" s="236">
        <f t="array" ref="G99">IF(COLUMNS($G99:G99)&gt;$E99,"",IFERROR(INDEX('PROYECCIÓN'!100:100,15+6*(COLUMNS($G99:G99)-1)),""))</f>
        <v/>
      </c>
      <c r="H99" s="236">
        <f t="array" ref="H99">IF(COLUMNS($G99:H99)&gt;$E99,"",IFERROR(INDEX('PROYECCIÓN'!100:100,15+6*(COLUMNS($G99:H99)-1)),""))</f>
        <v/>
      </c>
      <c r="I99" s="236">
        <f t="array" ref="I99">IF(COLUMNS($G99:I99)&gt;$E99,"",IFERROR(INDEX('PROYECCIÓN'!100:100,15+6*(COLUMNS($G99:I99)-1)),""))</f>
        <v/>
      </c>
      <c r="J99" s="236">
        <f t="array" ref="J99">IF(COLUMNS($G99:J99)&gt;$E99,"",IFERROR(INDEX('PROYECCIÓN'!100:100,15+6*(COLUMNS($G99:J99)-1)),""))</f>
        <v/>
      </c>
      <c r="K99" s="236">
        <f t="array" ref="K99">IF(COLUMNS($G99:K99)&gt;$E99,"",IFERROR(INDEX('PROYECCIÓN'!100:100,15+6*(COLUMNS($G99:K99)-1)),""))</f>
        <v/>
      </c>
      <c r="L99" s="236">
        <f t="array" ref="L99">IF(COLUMNS($G99:L99)&gt;$E99,"",IFERROR(INDEX('PROYECCIÓN'!100:100,15+6*(COLUMNS($G99:L99)-1)),""))</f>
        <v/>
      </c>
      <c r="M99" s="236">
        <f t="array" ref="M99">IF(COLUMNS($G99:M99)&gt;$E99,"",IFERROR(INDEX('PROYECCIÓN'!100:100,15+6*(COLUMNS($G99:M99)-1)),""))</f>
        <v/>
      </c>
      <c r="N99" s="236">
        <f t="array" ref="N99">IF(COLUMNS($G99:N99)&gt;$E99,"",IFERROR(INDEX('PROYECCIÓN'!100:100,15+6*(COLUMNS($G99:N99)-1)),""))</f>
        <v/>
      </c>
      <c r="O99" s="236">
        <f t="array" ref="O99">IF(COLUMNS($G99:O99)&gt;$E99,"",IFERROR(INDEX('PROYECCIÓN'!100:100,15+6*(COLUMNS($G99:O99)-1)),""))</f>
        <v/>
      </c>
      <c r="P99" s="236">
        <f t="array" ref="P99">IF(COLUMNS($G99:P99)&gt;$E99,"",IFERROR(INDEX('PROYECCIÓN'!100:100,15+6*(COLUMNS($G99:P99)-1)),""))</f>
        <v/>
      </c>
      <c r="Q99" s="236">
        <f t="array" ref="Q99">IF(COLUMNS($G99:Q99)&gt;$E99,"",IFERROR(INDEX('PROYECCIÓN'!100:100,15+6*(COLUMNS($G99:Q99)-1)),""))</f>
        <v/>
      </c>
      <c r="R99" s="236">
        <f t="array" ref="R99">IF(COLUMNS($G99:R99)&gt;$E99,"",IFERROR(INDEX('PROYECCIÓN'!100:100,15+6*(COLUMNS($G99:R99)-1)),""))</f>
        <v/>
      </c>
      <c r="S99" s="236">
        <f t="array" ref="S99">IF(COLUMNS($G99:S99)&gt;$E99,"",IFERROR(INDEX('PROYECCIÓN'!100:100,15+6*(COLUMNS($G99:S99)-1)),""))</f>
        <v/>
      </c>
      <c r="T99" s="236">
        <f t="array" ref="T99">IF(COLUMNS($G99:T99)&gt;$E99,"",IFERROR(INDEX('PROYECCIÓN'!100:100,15+6*(COLUMNS($G99:T99)-1)),""))</f>
        <v/>
      </c>
      <c r="U99" s="236">
        <f t="array" ref="U99">IF(COLUMNS($G99:U99)&gt;$E99,"",IFERROR(INDEX('PROYECCIÓN'!100:100,15+6*(COLUMNS($G99:U99)-1)),""))</f>
        <v/>
      </c>
      <c r="V99" s="236">
        <f t="array" ref="V99">IF(COLUMNS($G99:V99)&gt;$E99,"",IFERROR(INDEX('PROYECCIÓN'!100:100,15+6*(COLUMNS($G99:V99)-1)),""))</f>
        <v/>
      </c>
      <c r="W99" s="236">
        <f t="array" ref="W99">IF(COLUMNS($G99:W99)&gt;$E99,"",IFERROR(INDEX('PROYECCIÓN'!100:100,15+6*(COLUMNS($G99:W99)-1)),""))</f>
        <v/>
      </c>
      <c r="X99" s="236">
        <f t="array" ref="X99">IF(COLUMNS($G99:X99)&gt;$E99,"",IFERROR(INDEX('PROYECCIÓN'!100:100,15+6*(COLUMNS($G99:X99)-1)),""))</f>
        <v/>
      </c>
      <c r="Y99" s="236">
        <f t="array" ref="Y99">IF(COLUMNS($G99:Y99)&gt;$E99,"",IFERROR(INDEX('PROYECCIÓN'!100:100,15+6*(COLUMNS($G99:Y99)-1)),""))</f>
        <v/>
      </c>
      <c r="Z99" s="236">
        <f t="array" ref="Z99">IF(COLUMNS($G99:Z99)&gt;$E99,"",IFERROR(INDEX('PROYECCIÓN'!100:100,15+6*(COLUMNS($G99:Z99)-1)),""))</f>
        <v/>
      </c>
      <c r="AA99" s="236">
        <f t="array" ref="AA99">IF(COLUMNS($G99:AA99)&gt;$E99,"",IFERROR(INDEX('PROYECCIÓN'!100:100,15+6*(COLUMNS($G99:AA99)-1)),""))</f>
        <v/>
      </c>
      <c r="AB99" s="236">
        <f t="array" ref="AB99">IF(COLUMNS($G99:AB99)&gt;$E99,"",IFERROR(INDEX('PROYECCIÓN'!100:100,15+6*(COLUMNS($G99:AB99)-1)),""))</f>
        <v/>
      </c>
      <c r="AC99" s="236">
        <f t="array" ref="AC99">IF(COLUMNS($G99:AC99)&gt;$E99,"",IFERROR(INDEX('PROYECCIÓN'!100:100,15+6*(COLUMNS($G99:AC99)-1)),""))</f>
        <v/>
      </c>
      <c r="AD99" s="236">
        <f t="array" ref="AD99">IF(COLUMNS($G99:AD99)&gt;$E99,"",IFERROR(INDEX('PROYECCIÓN'!100:100,15+6*(COLUMNS($G99:AD99)-1)),""))</f>
        <v/>
      </c>
      <c r="AE99" s="236">
        <f t="array" ref="AE99">IF(COLUMNS($G99:AE99)&gt;$E99,"",IFERROR(INDEX('PROYECCIÓN'!100:100,15+6*(COLUMNS($G99:AE99)-1)),""))</f>
        <v/>
      </c>
      <c r="AF99" s="236">
        <f t="array" ref="AF99">IF(COLUMNS($G99:AF99)&gt;$E99,"",IFERROR(INDEX('PROYECCIÓN'!100:100,15+6*(COLUMNS($G99:AF99)-1)),""))</f>
        <v/>
      </c>
      <c r="AG99" s="236">
        <f t="array" ref="AG99">IF(COLUMNS($G99:AG99)&gt;$E99,"",IFERROR(INDEX('PROYECCIÓN'!100:100,15+6*(COLUMNS($G99:AG99)-1)),""))</f>
        <v/>
      </c>
      <c r="AH99" s="236">
        <f t="array" ref="AH99">IF(COLUMNS($G99:AH99)&gt;$E99,"",IFERROR(INDEX('PROYECCIÓN'!100:100,15+6*(COLUMNS($G99:AH99)-1)),""))</f>
        <v/>
      </c>
      <c r="AI99" s="236">
        <f t="array" ref="AI99">IF(COLUMNS($G99:AI99)&gt;$E99,"",IFERROR(INDEX('PROYECCIÓN'!100:100,15+6*(COLUMNS($G99:AI99)-1)),""))</f>
        <v/>
      </c>
      <c r="AJ99" s="236">
        <f t="array" ref="AJ99">IF(COLUMNS($G99:AJ99)&gt;$E99,"",IFERROR(INDEX('PROYECCIÓN'!100:100,15+6*(COLUMNS($G99:AJ99)-1)),""))</f>
        <v/>
      </c>
      <c r="AK99" s="236">
        <f t="array" ref="AK99">IF(COLUMNS($G99:AK99)&gt;$E99,"",IFERROR(INDEX('PROYECCIÓN'!100:100,15+6*(COLUMNS($G99:AK99)-1)),""))</f>
        <v/>
      </c>
      <c r="AL99" s="236">
        <f t="array" ref="AL99">IF(COLUMNS($G99:AL99)&gt;$E99,"",IFERROR(INDEX('PROYECCIÓN'!100:100,15+6*(COLUMNS($G99:AL99)-1)),""))</f>
        <v/>
      </c>
      <c r="AM99" s="236">
        <f t="array" ref="AM99">IF(COLUMNS($G99:AM99)&gt;$E99,"",IFERROR(INDEX('PROYECCIÓN'!100:100,15+6*(COLUMNS($G99:AM99)-1)),""))</f>
        <v/>
      </c>
      <c r="AN99" s="236">
        <f t="array" ref="AN99">IF(COLUMNS($G99:AN99)&gt;$E99,"",IFERROR(INDEX('PROYECCIÓN'!100:100,15+6*(COLUMNS($G99:AN99)-1)),""))</f>
        <v/>
      </c>
      <c r="AO99" s="236">
        <f t="array" ref="AO99">IF(COLUMNS($G99:AO99)&gt;$E99,"",IFERROR(INDEX('PROYECCIÓN'!100:100,15+6*(COLUMNS($G99:AO99)-1)),""))</f>
        <v/>
      </c>
      <c r="AP99" s="236">
        <f t="array" ref="AP99">IF(COLUMNS($G99:AP99)&gt;$E99,"",IFERROR(INDEX('PROYECCIÓN'!100:100,15+6*(COLUMNS($G99:AP99)-1)),""))</f>
        <v/>
      </c>
      <c r="AQ99" s="236" t="n"/>
      <c r="AR99" s="229" t="n"/>
      <c r="AS99" s="185" t="n"/>
    </row>
    <row r="100" ht="15" customHeight="1" s="506">
      <c r="B100" s="47">
        <f>'CARTERA TOTAL'!B100</f>
        <v/>
      </c>
      <c r="C100" s="229">
        <f>'PROYECCIÓN'!C101</f>
        <v/>
      </c>
      <c r="D100" s="53">
        <f>'PROYECCIÓN'!D101</f>
        <v/>
      </c>
      <c r="E100" s="56">
        <f>'PROYECCIÓN'!H101</f>
        <v/>
      </c>
      <c r="F100" s="56">
        <f>IF(COUNTIF($G100:$AP100,"VENCIDA")&gt;0,"VENCIDA",IF(COUNTIF($G100:$AP100,"POR VENCER")&gt;0,"POR VENCER",IF(COUNTIF($G100:$AP100,"AL DÍA")&gt;0,"AL DÍA",IF(COUNTIF($G100:$AP100,"PAGA")&gt;0,"PAGA","SIN ESTADO"))))</f>
        <v/>
      </c>
      <c r="G100" s="236">
        <f t="array" ref="G100">IF(COLUMNS($G100:G100)&gt;$E100,"",IFERROR(INDEX('PROYECCIÓN'!101:101,15+6*(COLUMNS($G100:G100)-1)),""))</f>
        <v/>
      </c>
      <c r="H100" s="236">
        <f t="array" ref="H100">IF(COLUMNS($G100:H100)&gt;$E100,"",IFERROR(INDEX('PROYECCIÓN'!101:101,15+6*(COLUMNS($G100:H100)-1)),""))</f>
        <v/>
      </c>
      <c r="I100" s="236">
        <f t="array" ref="I100">IF(COLUMNS($G100:I100)&gt;$E100,"",IFERROR(INDEX('PROYECCIÓN'!101:101,15+6*(COLUMNS($G100:I100)-1)),""))</f>
        <v/>
      </c>
      <c r="J100" s="236">
        <f t="array" ref="J100">IF(COLUMNS($G100:J100)&gt;$E100,"",IFERROR(INDEX('PROYECCIÓN'!101:101,15+6*(COLUMNS($G100:J100)-1)),""))</f>
        <v/>
      </c>
      <c r="K100" s="236">
        <f t="array" ref="K100">IF(COLUMNS($G100:K100)&gt;$E100,"",IFERROR(INDEX('PROYECCIÓN'!101:101,15+6*(COLUMNS($G100:K100)-1)),""))</f>
        <v/>
      </c>
      <c r="L100" s="236">
        <f t="array" ref="L100">IF(COLUMNS($G100:L100)&gt;$E100,"",IFERROR(INDEX('PROYECCIÓN'!101:101,15+6*(COLUMNS($G100:L100)-1)),""))</f>
        <v/>
      </c>
      <c r="M100" s="236">
        <f t="array" ref="M100">IF(COLUMNS($G100:M100)&gt;$E100,"",IFERROR(INDEX('PROYECCIÓN'!101:101,15+6*(COLUMNS($G100:M100)-1)),""))</f>
        <v/>
      </c>
      <c r="N100" s="236">
        <f t="array" ref="N100">IF(COLUMNS($G100:N100)&gt;$E100,"",IFERROR(INDEX('PROYECCIÓN'!101:101,15+6*(COLUMNS($G100:N100)-1)),""))</f>
        <v/>
      </c>
      <c r="O100" s="236">
        <f t="array" ref="O100">IF(COLUMNS($G100:O100)&gt;$E100,"",IFERROR(INDEX('PROYECCIÓN'!101:101,15+6*(COLUMNS($G100:O100)-1)),""))</f>
        <v/>
      </c>
      <c r="P100" s="236">
        <f t="array" ref="P100">IF(COLUMNS($G100:P100)&gt;$E100,"",IFERROR(INDEX('PROYECCIÓN'!101:101,15+6*(COLUMNS($G100:P100)-1)),""))</f>
        <v/>
      </c>
      <c r="Q100" s="236">
        <f t="array" ref="Q100">IF(COLUMNS($G100:Q100)&gt;$E100,"",IFERROR(INDEX('PROYECCIÓN'!101:101,15+6*(COLUMNS($G100:Q100)-1)),""))</f>
        <v/>
      </c>
      <c r="R100" s="236">
        <f t="array" ref="R100">IF(COLUMNS($G100:R100)&gt;$E100,"",IFERROR(INDEX('PROYECCIÓN'!101:101,15+6*(COLUMNS($G100:R100)-1)),""))</f>
        <v/>
      </c>
      <c r="S100" s="236">
        <f t="array" ref="S100">IF(COLUMNS($G100:S100)&gt;$E100,"",IFERROR(INDEX('PROYECCIÓN'!101:101,15+6*(COLUMNS($G100:S100)-1)),""))</f>
        <v/>
      </c>
      <c r="T100" s="236">
        <f t="array" ref="T100">IF(COLUMNS($G100:T100)&gt;$E100,"",IFERROR(INDEX('PROYECCIÓN'!101:101,15+6*(COLUMNS($G100:T100)-1)),""))</f>
        <v/>
      </c>
      <c r="U100" s="236">
        <f t="array" ref="U100">IF(COLUMNS($G100:U100)&gt;$E100,"",IFERROR(INDEX('PROYECCIÓN'!101:101,15+6*(COLUMNS($G100:U100)-1)),""))</f>
        <v/>
      </c>
      <c r="V100" s="236">
        <f t="array" ref="V100">IF(COLUMNS($G100:V100)&gt;$E100,"",IFERROR(INDEX('PROYECCIÓN'!101:101,15+6*(COLUMNS($G100:V100)-1)),""))</f>
        <v/>
      </c>
      <c r="W100" s="236">
        <f t="array" ref="W100">IF(COLUMNS($G100:W100)&gt;$E100,"",IFERROR(INDEX('PROYECCIÓN'!101:101,15+6*(COLUMNS($G100:W100)-1)),""))</f>
        <v/>
      </c>
      <c r="X100" s="236">
        <f t="array" ref="X100">IF(COLUMNS($G100:X100)&gt;$E100,"",IFERROR(INDEX('PROYECCIÓN'!101:101,15+6*(COLUMNS($G100:X100)-1)),""))</f>
        <v/>
      </c>
      <c r="Y100" s="236">
        <f t="array" ref="Y100">IF(COLUMNS($G100:Y100)&gt;$E100,"",IFERROR(INDEX('PROYECCIÓN'!101:101,15+6*(COLUMNS($G100:Y100)-1)),""))</f>
        <v/>
      </c>
      <c r="Z100" s="236">
        <f t="array" ref="Z100">IF(COLUMNS($G100:Z100)&gt;$E100,"",IFERROR(INDEX('PROYECCIÓN'!101:101,15+6*(COLUMNS($G100:Z100)-1)),""))</f>
        <v/>
      </c>
      <c r="AA100" s="236">
        <f t="array" ref="AA100">IF(COLUMNS($G100:AA100)&gt;$E100,"",IFERROR(INDEX('PROYECCIÓN'!101:101,15+6*(COLUMNS($G100:AA100)-1)),""))</f>
        <v/>
      </c>
      <c r="AB100" s="236">
        <f t="array" ref="AB100">IF(COLUMNS($G100:AB100)&gt;$E100,"",IFERROR(INDEX('PROYECCIÓN'!101:101,15+6*(COLUMNS($G100:AB100)-1)),""))</f>
        <v/>
      </c>
      <c r="AC100" s="236">
        <f t="array" ref="AC100">IF(COLUMNS($G100:AC100)&gt;$E100,"",IFERROR(INDEX('PROYECCIÓN'!101:101,15+6*(COLUMNS($G100:AC100)-1)),""))</f>
        <v/>
      </c>
      <c r="AD100" s="236">
        <f t="array" ref="AD100">IF(COLUMNS($G100:AD100)&gt;$E100,"",IFERROR(INDEX('PROYECCIÓN'!101:101,15+6*(COLUMNS($G100:AD100)-1)),""))</f>
        <v/>
      </c>
      <c r="AE100" s="236">
        <f t="array" ref="AE100">IF(COLUMNS($G100:AE100)&gt;$E100,"",IFERROR(INDEX('PROYECCIÓN'!101:101,15+6*(COLUMNS($G100:AE100)-1)),""))</f>
        <v/>
      </c>
      <c r="AF100" s="236">
        <f t="array" ref="AF100">IF(COLUMNS($G100:AF100)&gt;$E100,"",IFERROR(INDEX('PROYECCIÓN'!101:101,15+6*(COLUMNS($G100:AF100)-1)),""))</f>
        <v/>
      </c>
      <c r="AG100" s="236">
        <f t="array" ref="AG100">IF(COLUMNS($G100:AG100)&gt;$E100,"",IFERROR(INDEX('PROYECCIÓN'!101:101,15+6*(COLUMNS($G100:AG100)-1)),""))</f>
        <v/>
      </c>
      <c r="AH100" s="236">
        <f t="array" ref="AH100">IF(COLUMNS($G100:AH100)&gt;$E100,"",IFERROR(INDEX('PROYECCIÓN'!101:101,15+6*(COLUMNS($G100:AH100)-1)),""))</f>
        <v/>
      </c>
      <c r="AI100" s="236">
        <f t="array" ref="AI100">IF(COLUMNS($G100:AI100)&gt;$E100,"",IFERROR(INDEX('PROYECCIÓN'!101:101,15+6*(COLUMNS($G100:AI100)-1)),""))</f>
        <v/>
      </c>
      <c r="AJ100" s="236">
        <f t="array" ref="AJ100">IF(COLUMNS($G100:AJ100)&gt;$E100,"",IFERROR(INDEX('PROYECCIÓN'!101:101,15+6*(COLUMNS($G100:AJ100)-1)),""))</f>
        <v/>
      </c>
      <c r="AK100" s="236">
        <f t="array" ref="AK100">IF(COLUMNS($G100:AK100)&gt;$E100,"",IFERROR(INDEX('PROYECCIÓN'!101:101,15+6*(COLUMNS($G100:AK100)-1)),""))</f>
        <v/>
      </c>
      <c r="AL100" s="236">
        <f t="array" ref="AL100">IF(COLUMNS($G100:AL100)&gt;$E100,"",IFERROR(INDEX('PROYECCIÓN'!101:101,15+6*(COLUMNS($G100:AL100)-1)),""))</f>
        <v/>
      </c>
      <c r="AM100" s="236">
        <f t="array" ref="AM100">IF(COLUMNS($G100:AM100)&gt;$E100,"",IFERROR(INDEX('PROYECCIÓN'!101:101,15+6*(COLUMNS($G100:AM100)-1)),""))</f>
        <v/>
      </c>
      <c r="AN100" s="236">
        <f t="array" ref="AN100">IF(COLUMNS($G100:AN100)&gt;$E100,"",IFERROR(INDEX('PROYECCIÓN'!101:101,15+6*(COLUMNS($G100:AN100)-1)),""))</f>
        <v/>
      </c>
      <c r="AO100" s="236">
        <f t="array" ref="AO100">IF(COLUMNS($G100:AO100)&gt;$E100,"",IFERROR(INDEX('PROYECCIÓN'!101:101,15+6*(COLUMNS($G100:AO100)-1)),""))</f>
        <v/>
      </c>
      <c r="AP100" s="236">
        <f t="array" ref="AP100">IF(COLUMNS($G100:AP100)&gt;$E100,"",IFERROR(INDEX('PROYECCIÓN'!101:101,15+6*(COLUMNS($G100:AP100)-1)),""))</f>
        <v/>
      </c>
      <c r="AQ100" s="236" t="inlineStr">
        <is>
          <t>MENSAJE POR WHATSAPP</t>
        </is>
      </c>
      <c r="AR100" s="229" t="inlineStr">
        <is>
          <t>MANIFIESTA DIFICULTAD ECONOMINA</t>
        </is>
      </c>
      <c r="AS100" s="185" t="n"/>
    </row>
    <row r="101" ht="15" customHeight="1" s="506">
      <c r="B101" s="47">
        <f>'CARTERA TOTAL'!B101</f>
        <v/>
      </c>
      <c r="C101" s="229">
        <f>'PROYECCIÓN'!C102</f>
        <v/>
      </c>
      <c r="D101" s="53">
        <f>'PROYECCIÓN'!D102</f>
        <v/>
      </c>
      <c r="E101" s="56">
        <f>'PROYECCIÓN'!H102</f>
        <v/>
      </c>
      <c r="F101" s="56">
        <f>IF(COUNTIF($G101:$AP101,"VENCIDA")&gt;0,"VENCIDA",IF(COUNTIF($G101:$AP101,"POR VENCER")&gt;0,"POR VENCER",IF(COUNTIF($G101:$AP101,"AL DÍA")&gt;0,"AL DÍA",IF(COUNTIF($G101:$AP101,"PAGA")&gt;0,"PAGA","SIN ESTADO"))))</f>
        <v/>
      </c>
      <c r="G101" s="236">
        <f t="array" ref="G101">IF(COLUMNS($G101:G101)&gt;$E101,"",IFERROR(INDEX('PROYECCIÓN'!102:102,15+6*(COLUMNS($G101:G101)-1)),""))</f>
        <v/>
      </c>
      <c r="H101" s="236">
        <f t="array" ref="H101">IF(COLUMNS($G101:H101)&gt;$E101,"",IFERROR(INDEX('PROYECCIÓN'!102:102,15+6*(COLUMNS($G101:H101)-1)),""))</f>
        <v/>
      </c>
      <c r="I101" s="236">
        <f t="array" ref="I101">IF(COLUMNS($G101:I101)&gt;$E101,"",IFERROR(INDEX('PROYECCIÓN'!102:102,15+6*(COLUMNS($G101:I101)-1)),""))</f>
        <v/>
      </c>
      <c r="J101" s="236">
        <f t="array" ref="J101">IF(COLUMNS($G101:J101)&gt;$E101,"",IFERROR(INDEX('PROYECCIÓN'!102:102,15+6*(COLUMNS($G101:J101)-1)),""))</f>
        <v/>
      </c>
      <c r="K101" s="236">
        <f t="array" ref="K101">IF(COLUMNS($G101:K101)&gt;$E101,"",IFERROR(INDEX('PROYECCIÓN'!102:102,15+6*(COLUMNS($G101:K101)-1)),""))</f>
        <v/>
      </c>
      <c r="L101" s="236">
        <f t="array" ref="L101">IF(COLUMNS($G101:L101)&gt;$E101,"",IFERROR(INDEX('PROYECCIÓN'!102:102,15+6*(COLUMNS($G101:L101)-1)),""))</f>
        <v/>
      </c>
      <c r="M101" s="236">
        <f t="array" ref="M101">IF(COLUMNS($G101:M101)&gt;$E101,"",IFERROR(INDEX('PROYECCIÓN'!102:102,15+6*(COLUMNS($G101:M101)-1)),""))</f>
        <v/>
      </c>
      <c r="N101" s="236">
        <f t="array" ref="N101">IF(COLUMNS($G101:N101)&gt;$E101,"",IFERROR(INDEX('PROYECCIÓN'!102:102,15+6*(COLUMNS($G101:N101)-1)),""))</f>
        <v/>
      </c>
      <c r="O101" s="236">
        <f t="array" ref="O101">IF(COLUMNS($G101:O101)&gt;$E101,"",IFERROR(INDEX('PROYECCIÓN'!102:102,15+6*(COLUMNS($G101:O101)-1)),""))</f>
        <v/>
      </c>
      <c r="P101" s="236">
        <f t="array" ref="P101">IF(COLUMNS($G101:P101)&gt;$E101,"",IFERROR(INDEX('PROYECCIÓN'!102:102,15+6*(COLUMNS($G101:P101)-1)),""))</f>
        <v/>
      </c>
      <c r="Q101" s="236">
        <f t="array" ref="Q101">IF(COLUMNS($G101:Q101)&gt;$E101,"",IFERROR(INDEX('PROYECCIÓN'!102:102,15+6*(COLUMNS($G101:Q101)-1)),""))</f>
        <v/>
      </c>
      <c r="R101" s="236">
        <f t="array" ref="R101">IF(COLUMNS($G101:R101)&gt;$E101,"",IFERROR(INDEX('PROYECCIÓN'!102:102,15+6*(COLUMNS($G101:R101)-1)),""))</f>
        <v/>
      </c>
      <c r="S101" s="236">
        <f t="array" ref="S101">IF(COLUMNS($G101:S101)&gt;$E101,"",IFERROR(INDEX('PROYECCIÓN'!102:102,15+6*(COLUMNS($G101:S101)-1)),""))</f>
        <v/>
      </c>
      <c r="T101" s="236">
        <f t="array" ref="T101">IF(COLUMNS($G101:T101)&gt;$E101,"",IFERROR(INDEX('PROYECCIÓN'!102:102,15+6*(COLUMNS($G101:T101)-1)),""))</f>
        <v/>
      </c>
      <c r="U101" s="236">
        <f t="array" ref="U101">IF(COLUMNS($G101:U101)&gt;$E101,"",IFERROR(INDEX('PROYECCIÓN'!102:102,15+6*(COLUMNS($G101:U101)-1)),""))</f>
        <v/>
      </c>
      <c r="V101" s="236">
        <f t="array" ref="V101">IF(COLUMNS($G101:V101)&gt;$E101,"",IFERROR(INDEX('PROYECCIÓN'!102:102,15+6*(COLUMNS($G101:V101)-1)),""))</f>
        <v/>
      </c>
      <c r="W101" s="236">
        <f t="array" ref="W101">IF(COLUMNS($G101:W101)&gt;$E101,"",IFERROR(INDEX('PROYECCIÓN'!102:102,15+6*(COLUMNS($G101:W101)-1)),""))</f>
        <v/>
      </c>
      <c r="X101" s="236">
        <f t="array" ref="X101">IF(COLUMNS($G101:X101)&gt;$E101,"",IFERROR(INDEX('PROYECCIÓN'!102:102,15+6*(COLUMNS($G101:X101)-1)),""))</f>
        <v/>
      </c>
      <c r="Y101" s="236">
        <f t="array" ref="Y101">IF(COLUMNS($G101:Y101)&gt;$E101,"",IFERROR(INDEX('PROYECCIÓN'!102:102,15+6*(COLUMNS($G101:Y101)-1)),""))</f>
        <v/>
      </c>
      <c r="Z101" s="236">
        <f t="array" ref="Z101">IF(COLUMNS($G101:Z101)&gt;$E101,"",IFERROR(INDEX('PROYECCIÓN'!102:102,15+6*(COLUMNS($G101:Z101)-1)),""))</f>
        <v/>
      </c>
      <c r="AA101" s="236">
        <f t="array" ref="AA101">IF(COLUMNS($G101:AA101)&gt;$E101,"",IFERROR(INDEX('PROYECCIÓN'!102:102,15+6*(COLUMNS($G101:AA101)-1)),""))</f>
        <v/>
      </c>
      <c r="AB101" s="236">
        <f t="array" ref="AB101">IF(COLUMNS($G101:AB101)&gt;$E101,"",IFERROR(INDEX('PROYECCIÓN'!102:102,15+6*(COLUMNS($G101:AB101)-1)),""))</f>
        <v/>
      </c>
      <c r="AC101" s="236">
        <f t="array" ref="AC101">IF(COLUMNS($G101:AC101)&gt;$E101,"",IFERROR(INDEX('PROYECCIÓN'!102:102,15+6*(COLUMNS($G101:AC101)-1)),""))</f>
        <v/>
      </c>
      <c r="AD101" s="236">
        <f t="array" ref="AD101">IF(COLUMNS($G101:AD101)&gt;$E101,"",IFERROR(INDEX('PROYECCIÓN'!102:102,15+6*(COLUMNS($G101:AD101)-1)),""))</f>
        <v/>
      </c>
      <c r="AE101" s="236">
        <f t="array" ref="AE101">IF(COLUMNS($G101:AE101)&gt;$E101,"",IFERROR(INDEX('PROYECCIÓN'!102:102,15+6*(COLUMNS($G101:AE101)-1)),""))</f>
        <v/>
      </c>
      <c r="AF101" s="236">
        <f t="array" ref="AF101">IF(COLUMNS($G101:AF101)&gt;$E101,"",IFERROR(INDEX('PROYECCIÓN'!102:102,15+6*(COLUMNS($G101:AF101)-1)),""))</f>
        <v/>
      </c>
      <c r="AG101" s="236">
        <f t="array" ref="AG101">IF(COLUMNS($G101:AG101)&gt;$E101,"",IFERROR(INDEX('PROYECCIÓN'!102:102,15+6*(COLUMNS($G101:AG101)-1)),""))</f>
        <v/>
      </c>
      <c r="AH101" s="236">
        <f t="array" ref="AH101">IF(COLUMNS($G101:AH101)&gt;$E101,"",IFERROR(INDEX('PROYECCIÓN'!102:102,15+6*(COLUMNS($G101:AH101)-1)),""))</f>
        <v/>
      </c>
      <c r="AI101" s="236">
        <f t="array" ref="AI101">IF(COLUMNS($G101:AI101)&gt;$E101,"",IFERROR(INDEX('PROYECCIÓN'!102:102,15+6*(COLUMNS($G101:AI101)-1)),""))</f>
        <v/>
      </c>
      <c r="AJ101" s="236">
        <f t="array" ref="AJ101">IF(COLUMNS($G101:AJ101)&gt;$E101,"",IFERROR(INDEX('PROYECCIÓN'!102:102,15+6*(COLUMNS($G101:AJ101)-1)),""))</f>
        <v/>
      </c>
      <c r="AK101" s="236">
        <f t="array" ref="AK101">IF(COLUMNS($G101:AK101)&gt;$E101,"",IFERROR(INDEX('PROYECCIÓN'!102:102,15+6*(COLUMNS($G101:AK101)-1)),""))</f>
        <v/>
      </c>
      <c r="AL101" s="236">
        <f t="array" ref="AL101">IF(COLUMNS($G101:AL101)&gt;$E101,"",IFERROR(INDEX('PROYECCIÓN'!102:102,15+6*(COLUMNS($G101:AL101)-1)),""))</f>
        <v/>
      </c>
      <c r="AM101" s="236">
        <f t="array" ref="AM101">IF(COLUMNS($G101:AM101)&gt;$E101,"",IFERROR(INDEX('PROYECCIÓN'!102:102,15+6*(COLUMNS($G101:AM101)-1)),""))</f>
        <v/>
      </c>
      <c r="AN101" s="236">
        <f t="array" ref="AN101">IF(COLUMNS($G101:AN101)&gt;$E101,"",IFERROR(INDEX('PROYECCIÓN'!102:102,15+6*(COLUMNS($G101:AN101)-1)),""))</f>
        <v/>
      </c>
      <c r="AO101" s="236">
        <f t="array" ref="AO101">IF(COLUMNS($G101:AO101)&gt;$E101,"",IFERROR(INDEX('PROYECCIÓN'!102:102,15+6*(COLUMNS($G101:AO101)-1)),""))</f>
        <v/>
      </c>
      <c r="AP101" s="236">
        <f t="array" ref="AP101">IF(COLUMNS($G101:AP101)&gt;$E101,"",IFERROR(INDEX('PROYECCIÓN'!102:102,15+6*(COLUMNS($G101:AP101)-1)),""))</f>
        <v/>
      </c>
      <c r="AQ101" s="236" t="n"/>
      <c r="AR101" s="229" t="n"/>
      <c r="AS101" s="185" t="n"/>
    </row>
    <row r="102" ht="15" customHeight="1" s="506">
      <c r="B102" s="47">
        <f>'CARTERA TOTAL'!B102</f>
        <v/>
      </c>
      <c r="C102" s="229">
        <f>'PROYECCIÓN'!C103</f>
        <v/>
      </c>
      <c r="D102" s="53">
        <f>'PROYECCIÓN'!D103</f>
        <v/>
      </c>
      <c r="E102" s="56">
        <f>'PROYECCIÓN'!H103</f>
        <v/>
      </c>
      <c r="F102" s="56">
        <f>IF(COUNTIF($G102:$AP102,"VENCIDA")&gt;0,"VENCIDA",IF(COUNTIF($G102:$AP102,"POR VENCER")&gt;0,"POR VENCER",IF(COUNTIF($G102:$AP102,"AL DÍA")&gt;0,"AL DÍA",IF(COUNTIF($G102:$AP102,"PAGA")&gt;0,"PAGA","SIN ESTADO"))))</f>
        <v/>
      </c>
      <c r="G102" s="236">
        <f t="array" ref="G102">IF(COLUMNS($G102:G102)&gt;$E102,"",IFERROR(INDEX('PROYECCIÓN'!103:103,15+6*(COLUMNS($G102:G102)-1)),""))</f>
        <v/>
      </c>
      <c r="H102" s="236">
        <f t="array" ref="H102">IF(COLUMNS($G102:H102)&gt;$E102,"",IFERROR(INDEX('PROYECCIÓN'!103:103,15+6*(COLUMNS($G102:H102)-1)),""))</f>
        <v/>
      </c>
      <c r="I102" s="236">
        <f t="array" ref="I102">IF(COLUMNS($G102:I102)&gt;$E102,"",IFERROR(INDEX('PROYECCIÓN'!103:103,15+6*(COLUMNS($G102:I102)-1)),""))</f>
        <v/>
      </c>
      <c r="J102" s="236">
        <f t="array" ref="J102">IF(COLUMNS($G102:J102)&gt;$E102,"",IFERROR(INDEX('PROYECCIÓN'!103:103,15+6*(COLUMNS($G102:J102)-1)),""))</f>
        <v/>
      </c>
      <c r="K102" s="236">
        <f t="array" ref="K102">IF(COLUMNS($G102:K102)&gt;$E102,"",IFERROR(INDEX('PROYECCIÓN'!103:103,15+6*(COLUMNS($G102:K102)-1)),""))</f>
        <v/>
      </c>
      <c r="L102" s="236">
        <f t="array" ref="L102">IF(COLUMNS($G102:L102)&gt;$E102,"",IFERROR(INDEX('PROYECCIÓN'!103:103,15+6*(COLUMNS($G102:L102)-1)),""))</f>
        <v/>
      </c>
      <c r="M102" s="236">
        <f t="array" ref="M102">IF(COLUMNS($G102:M102)&gt;$E102,"",IFERROR(INDEX('PROYECCIÓN'!103:103,15+6*(COLUMNS($G102:M102)-1)),""))</f>
        <v/>
      </c>
      <c r="N102" s="236">
        <f t="array" ref="N102">IF(COLUMNS($G102:N102)&gt;$E102,"",IFERROR(INDEX('PROYECCIÓN'!103:103,15+6*(COLUMNS($G102:N102)-1)),""))</f>
        <v/>
      </c>
      <c r="O102" s="236">
        <f t="array" ref="O102">IF(COLUMNS($G102:O102)&gt;$E102,"",IFERROR(INDEX('PROYECCIÓN'!103:103,15+6*(COLUMNS($G102:O102)-1)),""))</f>
        <v/>
      </c>
      <c r="P102" s="236">
        <f t="array" ref="P102">IF(COLUMNS($G102:P102)&gt;$E102,"",IFERROR(INDEX('PROYECCIÓN'!103:103,15+6*(COLUMNS($G102:P102)-1)),""))</f>
        <v/>
      </c>
      <c r="Q102" s="236">
        <f t="array" ref="Q102">IF(COLUMNS($G102:Q102)&gt;$E102,"",IFERROR(INDEX('PROYECCIÓN'!103:103,15+6*(COLUMNS($G102:Q102)-1)),""))</f>
        <v/>
      </c>
      <c r="R102" s="236">
        <f t="array" ref="R102">IF(COLUMNS($G102:R102)&gt;$E102,"",IFERROR(INDEX('PROYECCIÓN'!103:103,15+6*(COLUMNS($G102:R102)-1)),""))</f>
        <v/>
      </c>
      <c r="S102" s="236">
        <f t="array" ref="S102">IF(COLUMNS($G102:S102)&gt;$E102,"",IFERROR(INDEX('PROYECCIÓN'!103:103,15+6*(COLUMNS($G102:S102)-1)),""))</f>
        <v/>
      </c>
      <c r="T102" s="236">
        <f t="array" ref="T102">IF(COLUMNS($G102:T102)&gt;$E102,"",IFERROR(INDEX('PROYECCIÓN'!103:103,15+6*(COLUMNS($G102:T102)-1)),""))</f>
        <v/>
      </c>
      <c r="U102" s="236">
        <f t="array" ref="U102">IF(COLUMNS($G102:U102)&gt;$E102,"",IFERROR(INDEX('PROYECCIÓN'!103:103,15+6*(COLUMNS($G102:U102)-1)),""))</f>
        <v/>
      </c>
      <c r="V102" s="236">
        <f t="array" ref="V102">IF(COLUMNS($G102:V102)&gt;$E102,"",IFERROR(INDEX('PROYECCIÓN'!103:103,15+6*(COLUMNS($G102:V102)-1)),""))</f>
        <v/>
      </c>
      <c r="W102" s="236">
        <f t="array" ref="W102">IF(COLUMNS($G102:W102)&gt;$E102,"",IFERROR(INDEX('PROYECCIÓN'!103:103,15+6*(COLUMNS($G102:W102)-1)),""))</f>
        <v/>
      </c>
      <c r="X102" s="236">
        <f t="array" ref="X102">IF(COLUMNS($G102:X102)&gt;$E102,"",IFERROR(INDEX('PROYECCIÓN'!103:103,15+6*(COLUMNS($G102:X102)-1)),""))</f>
        <v/>
      </c>
      <c r="Y102" s="236">
        <f t="array" ref="Y102">IF(COLUMNS($G102:Y102)&gt;$E102,"",IFERROR(INDEX('PROYECCIÓN'!103:103,15+6*(COLUMNS($G102:Y102)-1)),""))</f>
        <v/>
      </c>
      <c r="Z102" s="236">
        <f t="array" ref="Z102">IF(COLUMNS($G102:Z102)&gt;$E102,"",IFERROR(INDEX('PROYECCIÓN'!103:103,15+6*(COLUMNS($G102:Z102)-1)),""))</f>
        <v/>
      </c>
      <c r="AA102" s="236">
        <f t="array" ref="AA102">IF(COLUMNS($G102:AA102)&gt;$E102,"",IFERROR(INDEX('PROYECCIÓN'!103:103,15+6*(COLUMNS($G102:AA102)-1)),""))</f>
        <v/>
      </c>
      <c r="AB102" s="236">
        <f t="array" ref="AB102">IF(COLUMNS($G102:AB102)&gt;$E102,"",IFERROR(INDEX('PROYECCIÓN'!103:103,15+6*(COLUMNS($G102:AB102)-1)),""))</f>
        <v/>
      </c>
      <c r="AC102" s="236">
        <f t="array" ref="AC102">IF(COLUMNS($G102:AC102)&gt;$E102,"",IFERROR(INDEX('PROYECCIÓN'!103:103,15+6*(COLUMNS($G102:AC102)-1)),""))</f>
        <v/>
      </c>
      <c r="AD102" s="236">
        <f t="array" ref="AD102">IF(COLUMNS($G102:AD102)&gt;$E102,"",IFERROR(INDEX('PROYECCIÓN'!103:103,15+6*(COLUMNS($G102:AD102)-1)),""))</f>
        <v/>
      </c>
      <c r="AE102" s="236">
        <f t="array" ref="AE102">IF(COLUMNS($G102:AE102)&gt;$E102,"",IFERROR(INDEX('PROYECCIÓN'!103:103,15+6*(COLUMNS($G102:AE102)-1)),""))</f>
        <v/>
      </c>
      <c r="AF102" s="236">
        <f t="array" ref="AF102">IF(COLUMNS($G102:AF102)&gt;$E102,"",IFERROR(INDEX('PROYECCIÓN'!103:103,15+6*(COLUMNS($G102:AF102)-1)),""))</f>
        <v/>
      </c>
      <c r="AG102" s="236">
        <f t="array" ref="AG102">IF(COLUMNS($G102:AG102)&gt;$E102,"",IFERROR(INDEX('PROYECCIÓN'!103:103,15+6*(COLUMNS($G102:AG102)-1)),""))</f>
        <v/>
      </c>
      <c r="AH102" s="236">
        <f t="array" ref="AH102">IF(COLUMNS($G102:AH102)&gt;$E102,"",IFERROR(INDEX('PROYECCIÓN'!103:103,15+6*(COLUMNS($G102:AH102)-1)),""))</f>
        <v/>
      </c>
      <c r="AI102" s="236">
        <f t="array" ref="AI102">IF(COLUMNS($G102:AI102)&gt;$E102,"",IFERROR(INDEX('PROYECCIÓN'!103:103,15+6*(COLUMNS($G102:AI102)-1)),""))</f>
        <v/>
      </c>
      <c r="AJ102" s="236">
        <f t="array" ref="AJ102">IF(COLUMNS($G102:AJ102)&gt;$E102,"",IFERROR(INDEX('PROYECCIÓN'!103:103,15+6*(COLUMNS($G102:AJ102)-1)),""))</f>
        <v/>
      </c>
      <c r="AK102" s="236">
        <f t="array" ref="AK102">IF(COLUMNS($G102:AK102)&gt;$E102,"",IFERROR(INDEX('PROYECCIÓN'!103:103,15+6*(COLUMNS($G102:AK102)-1)),""))</f>
        <v/>
      </c>
      <c r="AL102" s="236">
        <f t="array" ref="AL102">IF(COLUMNS($G102:AL102)&gt;$E102,"",IFERROR(INDEX('PROYECCIÓN'!103:103,15+6*(COLUMNS($G102:AL102)-1)),""))</f>
        <v/>
      </c>
      <c r="AM102" s="236">
        <f t="array" ref="AM102">IF(COLUMNS($G102:AM102)&gt;$E102,"",IFERROR(INDEX('PROYECCIÓN'!103:103,15+6*(COLUMNS($G102:AM102)-1)),""))</f>
        <v/>
      </c>
      <c r="AN102" s="236">
        <f t="array" ref="AN102">IF(COLUMNS($G102:AN102)&gt;$E102,"",IFERROR(INDEX('PROYECCIÓN'!103:103,15+6*(COLUMNS($G102:AN102)-1)),""))</f>
        <v/>
      </c>
      <c r="AO102" s="236">
        <f t="array" ref="AO102">IF(COLUMNS($G102:AO102)&gt;$E102,"",IFERROR(INDEX('PROYECCIÓN'!103:103,15+6*(COLUMNS($G102:AO102)-1)),""))</f>
        <v/>
      </c>
      <c r="AP102" s="236">
        <f t="array" ref="AP102">IF(COLUMNS($G102:AP102)&gt;$E102,"",IFERROR(INDEX('PROYECCIÓN'!103:103,15+6*(COLUMNS($G102:AP102)-1)),""))</f>
        <v/>
      </c>
      <c r="AQ102" s="236" t="n"/>
      <c r="AR102" s="229" t="n"/>
      <c r="AS102" s="185" t="n"/>
    </row>
    <row r="103" ht="15" customHeight="1" s="506">
      <c r="B103" s="47">
        <f>'CARTERA TOTAL'!B103</f>
        <v/>
      </c>
      <c r="C103" s="229">
        <f>'PROYECCIÓN'!C104</f>
        <v/>
      </c>
      <c r="D103" s="53">
        <f>'PROYECCIÓN'!D104</f>
        <v/>
      </c>
      <c r="E103" s="56">
        <f>'PROYECCIÓN'!H104</f>
        <v/>
      </c>
      <c r="F103" s="56">
        <f>IF(COUNTIF($G103:$AP103,"VENCIDA")&gt;0,"VENCIDA",IF(COUNTIF($G103:$AP103,"POR VENCER")&gt;0,"POR VENCER",IF(COUNTIF($G103:$AP103,"AL DÍA")&gt;0,"AL DÍA",IF(COUNTIF($G103:$AP103,"PAGA")&gt;0,"PAGA","SIN ESTADO"))))</f>
        <v/>
      </c>
      <c r="G103" s="236">
        <f t="array" ref="G103">IF(COLUMNS($G103:G103)&gt;$E103,"",IFERROR(INDEX('PROYECCIÓN'!104:104,15+6*(COLUMNS($G103:G103)-1)),""))</f>
        <v/>
      </c>
      <c r="H103" s="236">
        <f t="array" ref="H103">IF(COLUMNS($G103:H103)&gt;$E103,"",IFERROR(INDEX('PROYECCIÓN'!104:104,15+6*(COLUMNS($G103:H103)-1)),""))</f>
        <v/>
      </c>
      <c r="I103" s="236">
        <f t="array" ref="I103">IF(COLUMNS($G103:I103)&gt;$E103,"",IFERROR(INDEX('PROYECCIÓN'!104:104,15+6*(COLUMNS($G103:I103)-1)),""))</f>
        <v/>
      </c>
      <c r="J103" s="236">
        <f t="array" ref="J103">IF(COLUMNS($G103:J103)&gt;$E103,"",IFERROR(INDEX('PROYECCIÓN'!104:104,15+6*(COLUMNS($G103:J103)-1)),""))</f>
        <v/>
      </c>
      <c r="K103" s="236">
        <f t="array" ref="K103">IF(COLUMNS($G103:K103)&gt;$E103,"",IFERROR(INDEX('PROYECCIÓN'!104:104,15+6*(COLUMNS($G103:K103)-1)),""))</f>
        <v/>
      </c>
      <c r="L103" s="236">
        <f t="array" ref="L103">IF(COLUMNS($G103:L103)&gt;$E103,"",IFERROR(INDEX('PROYECCIÓN'!104:104,15+6*(COLUMNS($G103:L103)-1)),""))</f>
        <v/>
      </c>
      <c r="M103" s="236">
        <f t="array" ref="M103">IF(COLUMNS($G103:M103)&gt;$E103,"",IFERROR(INDEX('PROYECCIÓN'!104:104,15+6*(COLUMNS($G103:M103)-1)),""))</f>
        <v/>
      </c>
      <c r="N103" s="236">
        <f t="array" ref="N103">IF(COLUMNS($G103:N103)&gt;$E103,"",IFERROR(INDEX('PROYECCIÓN'!104:104,15+6*(COLUMNS($G103:N103)-1)),""))</f>
        <v/>
      </c>
      <c r="O103" s="236">
        <f t="array" ref="O103">IF(COLUMNS($G103:O103)&gt;$E103,"",IFERROR(INDEX('PROYECCIÓN'!104:104,15+6*(COLUMNS($G103:O103)-1)),""))</f>
        <v/>
      </c>
      <c r="P103" s="236">
        <f t="array" ref="P103">IF(COLUMNS($G103:P103)&gt;$E103,"",IFERROR(INDEX('PROYECCIÓN'!104:104,15+6*(COLUMNS($G103:P103)-1)),""))</f>
        <v/>
      </c>
      <c r="Q103" s="236">
        <f t="array" ref="Q103">IF(COLUMNS($G103:Q103)&gt;$E103,"",IFERROR(INDEX('PROYECCIÓN'!104:104,15+6*(COLUMNS($G103:Q103)-1)),""))</f>
        <v/>
      </c>
      <c r="R103" s="236">
        <f t="array" ref="R103">IF(COLUMNS($G103:R103)&gt;$E103,"",IFERROR(INDEX('PROYECCIÓN'!104:104,15+6*(COLUMNS($G103:R103)-1)),""))</f>
        <v/>
      </c>
      <c r="S103" s="236">
        <f t="array" ref="S103">IF(COLUMNS($G103:S103)&gt;$E103,"",IFERROR(INDEX('PROYECCIÓN'!104:104,15+6*(COLUMNS($G103:S103)-1)),""))</f>
        <v/>
      </c>
      <c r="T103" s="236">
        <f t="array" ref="T103">IF(COLUMNS($G103:T103)&gt;$E103,"",IFERROR(INDEX('PROYECCIÓN'!104:104,15+6*(COLUMNS($G103:T103)-1)),""))</f>
        <v/>
      </c>
      <c r="U103" s="236">
        <f t="array" ref="U103">IF(COLUMNS($G103:U103)&gt;$E103,"",IFERROR(INDEX('PROYECCIÓN'!104:104,15+6*(COLUMNS($G103:U103)-1)),""))</f>
        <v/>
      </c>
      <c r="V103" s="236">
        <f t="array" ref="V103">IF(COLUMNS($G103:V103)&gt;$E103,"",IFERROR(INDEX('PROYECCIÓN'!104:104,15+6*(COLUMNS($G103:V103)-1)),""))</f>
        <v/>
      </c>
      <c r="W103" s="236">
        <f t="array" ref="W103">IF(COLUMNS($G103:W103)&gt;$E103,"",IFERROR(INDEX('PROYECCIÓN'!104:104,15+6*(COLUMNS($G103:W103)-1)),""))</f>
        <v/>
      </c>
      <c r="X103" s="236">
        <f t="array" ref="X103">IF(COLUMNS($G103:X103)&gt;$E103,"",IFERROR(INDEX('PROYECCIÓN'!104:104,15+6*(COLUMNS($G103:X103)-1)),""))</f>
        <v/>
      </c>
      <c r="Y103" s="236">
        <f t="array" ref="Y103">IF(COLUMNS($G103:Y103)&gt;$E103,"",IFERROR(INDEX('PROYECCIÓN'!104:104,15+6*(COLUMNS($G103:Y103)-1)),""))</f>
        <v/>
      </c>
      <c r="Z103" s="236">
        <f t="array" ref="Z103">IF(COLUMNS($G103:Z103)&gt;$E103,"",IFERROR(INDEX('PROYECCIÓN'!104:104,15+6*(COLUMNS($G103:Z103)-1)),""))</f>
        <v/>
      </c>
      <c r="AA103" s="236">
        <f t="array" ref="AA103">IF(COLUMNS($G103:AA103)&gt;$E103,"",IFERROR(INDEX('PROYECCIÓN'!104:104,15+6*(COLUMNS($G103:AA103)-1)),""))</f>
        <v/>
      </c>
      <c r="AB103" s="236">
        <f t="array" ref="AB103">IF(COLUMNS($G103:AB103)&gt;$E103,"",IFERROR(INDEX('PROYECCIÓN'!104:104,15+6*(COLUMNS($G103:AB103)-1)),""))</f>
        <v/>
      </c>
      <c r="AC103" s="236">
        <f t="array" ref="AC103">IF(COLUMNS($G103:AC103)&gt;$E103,"",IFERROR(INDEX('PROYECCIÓN'!104:104,15+6*(COLUMNS($G103:AC103)-1)),""))</f>
        <v/>
      </c>
      <c r="AD103" s="236">
        <f t="array" ref="AD103">IF(COLUMNS($G103:AD103)&gt;$E103,"",IFERROR(INDEX('PROYECCIÓN'!104:104,15+6*(COLUMNS($G103:AD103)-1)),""))</f>
        <v/>
      </c>
      <c r="AE103" s="236">
        <f t="array" ref="AE103">IF(COLUMNS($G103:AE103)&gt;$E103,"",IFERROR(INDEX('PROYECCIÓN'!104:104,15+6*(COLUMNS($G103:AE103)-1)),""))</f>
        <v/>
      </c>
      <c r="AF103" s="236">
        <f t="array" ref="AF103">IF(COLUMNS($G103:AF103)&gt;$E103,"",IFERROR(INDEX('PROYECCIÓN'!104:104,15+6*(COLUMNS($G103:AF103)-1)),""))</f>
        <v/>
      </c>
      <c r="AG103" s="236">
        <f t="array" ref="AG103">IF(COLUMNS($G103:AG103)&gt;$E103,"",IFERROR(INDEX('PROYECCIÓN'!104:104,15+6*(COLUMNS($G103:AG103)-1)),""))</f>
        <v/>
      </c>
      <c r="AH103" s="236">
        <f t="array" ref="AH103">IF(COLUMNS($G103:AH103)&gt;$E103,"",IFERROR(INDEX('PROYECCIÓN'!104:104,15+6*(COLUMNS($G103:AH103)-1)),""))</f>
        <v/>
      </c>
      <c r="AI103" s="236">
        <f t="array" ref="AI103">IF(COLUMNS($G103:AI103)&gt;$E103,"",IFERROR(INDEX('PROYECCIÓN'!104:104,15+6*(COLUMNS($G103:AI103)-1)),""))</f>
        <v/>
      </c>
      <c r="AJ103" s="236">
        <f t="array" ref="AJ103">IF(COLUMNS($G103:AJ103)&gt;$E103,"",IFERROR(INDEX('PROYECCIÓN'!104:104,15+6*(COLUMNS($G103:AJ103)-1)),""))</f>
        <v/>
      </c>
      <c r="AK103" s="236">
        <f t="array" ref="AK103">IF(COLUMNS($G103:AK103)&gt;$E103,"",IFERROR(INDEX('PROYECCIÓN'!104:104,15+6*(COLUMNS($G103:AK103)-1)),""))</f>
        <v/>
      </c>
      <c r="AL103" s="236">
        <f t="array" ref="AL103">IF(COLUMNS($G103:AL103)&gt;$E103,"",IFERROR(INDEX('PROYECCIÓN'!104:104,15+6*(COLUMNS($G103:AL103)-1)),""))</f>
        <v/>
      </c>
      <c r="AM103" s="236">
        <f t="array" ref="AM103">IF(COLUMNS($G103:AM103)&gt;$E103,"",IFERROR(INDEX('PROYECCIÓN'!104:104,15+6*(COLUMNS($G103:AM103)-1)),""))</f>
        <v/>
      </c>
      <c r="AN103" s="236">
        <f t="array" ref="AN103">IF(COLUMNS($G103:AN103)&gt;$E103,"",IFERROR(INDEX('PROYECCIÓN'!104:104,15+6*(COLUMNS($G103:AN103)-1)),""))</f>
        <v/>
      </c>
      <c r="AO103" s="236">
        <f t="array" ref="AO103">IF(COLUMNS($G103:AO103)&gt;$E103,"",IFERROR(INDEX('PROYECCIÓN'!104:104,15+6*(COLUMNS($G103:AO103)-1)),""))</f>
        <v/>
      </c>
      <c r="AP103" s="236">
        <f t="array" ref="AP103">IF(COLUMNS($G103:AP103)&gt;$E103,"",IFERROR(INDEX('PROYECCIÓN'!104:104,15+6*(COLUMNS($G103:AP103)-1)),""))</f>
        <v/>
      </c>
      <c r="AQ103" s="236" t="n"/>
      <c r="AR103" s="229" t="n"/>
      <c r="AS103" s="185" t="n"/>
    </row>
    <row r="104" ht="15" customHeight="1" s="506">
      <c r="B104" s="47">
        <f>'CARTERA TOTAL'!B104</f>
        <v/>
      </c>
      <c r="C104" s="229">
        <f>'PROYECCIÓN'!C105</f>
        <v/>
      </c>
      <c r="D104" s="53">
        <f>'PROYECCIÓN'!D105</f>
        <v/>
      </c>
      <c r="E104" s="56">
        <f>'PROYECCIÓN'!H105</f>
        <v/>
      </c>
      <c r="F104" s="56">
        <f>IF(COUNTIF($G104:$AP104,"VENCIDA")&gt;0,"VENCIDA",IF(COUNTIF($G104:$AP104,"POR VENCER")&gt;0,"POR VENCER",IF(COUNTIF($G104:$AP104,"AL DÍA")&gt;0,"AL DÍA",IF(COUNTIF($G104:$AP104,"PAGA")&gt;0,"PAGA","SIN ESTADO"))))</f>
        <v/>
      </c>
      <c r="G104" s="236">
        <f t="array" ref="G104">IF(COLUMNS($G104:G104)&gt;$E104,"",IFERROR(INDEX('PROYECCIÓN'!105:105,15+6*(COLUMNS($G104:G104)-1)),""))</f>
        <v/>
      </c>
      <c r="H104" s="236">
        <f t="array" ref="H104">IF(COLUMNS($G104:H104)&gt;$E104,"",IFERROR(INDEX('PROYECCIÓN'!105:105,15+6*(COLUMNS($G104:H104)-1)),""))</f>
        <v/>
      </c>
      <c r="I104" s="236">
        <f t="array" ref="I104">IF(COLUMNS($G104:I104)&gt;$E104,"",IFERROR(INDEX('PROYECCIÓN'!105:105,15+6*(COLUMNS($G104:I104)-1)),""))</f>
        <v/>
      </c>
      <c r="J104" s="236">
        <f t="array" ref="J104">IF(COLUMNS($G104:J104)&gt;$E104,"",IFERROR(INDEX('PROYECCIÓN'!105:105,15+6*(COLUMNS($G104:J104)-1)),""))</f>
        <v/>
      </c>
      <c r="K104" s="236">
        <f t="array" ref="K104">IF(COLUMNS($G104:K104)&gt;$E104,"",IFERROR(INDEX('PROYECCIÓN'!105:105,15+6*(COLUMNS($G104:K104)-1)),""))</f>
        <v/>
      </c>
      <c r="L104" s="236">
        <f t="array" ref="L104">IF(COLUMNS($G104:L104)&gt;$E104,"",IFERROR(INDEX('PROYECCIÓN'!105:105,15+6*(COLUMNS($G104:L104)-1)),""))</f>
        <v/>
      </c>
      <c r="M104" s="236">
        <f t="array" ref="M104">IF(COLUMNS($G104:M104)&gt;$E104,"",IFERROR(INDEX('PROYECCIÓN'!105:105,15+6*(COLUMNS($G104:M104)-1)),""))</f>
        <v/>
      </c>
      <c r="N104" s="236">
        <f t="array" ref="N104">IF(COLUMNS($G104:N104)&gt;$E104,"",IFERROR(INDEX('PROYECCIÓN'!105:105,15+6*(COLUMNS($G104:N104)-1)),""))</f>
        <v/>
      </c>
      <c r="O104" s="236">
        <f t="array" ref="O104">IF(COLUMNS($G104:O104)&gt;$E104,"",IFERROR(INDEX('PROYECCIÓN'!105:105,15+6*(COLUMNS($G104:O104)-1)),""))</f>
        <v/>
      </c>
      <c r="P104" s="236">
        <f t="array" ref="P104">IF(COLUMNS($G104:P104)&gt;$E104,"",IFERROR(INDEX('PROYECCIÓN'!105:105,15+6*(COLUMNS($G104:P104)-1)),""))</f>
        <v/>
      </c>
      <c r="Q104" s="236">
        <f t="array" ref="Q104">IF(COLUMNS($G104:Q104)&gt;$E104,"",IFERROR(INDEX('PROYECCIÓN'!105:105,15+6*(COLUMNS($G104:Q104)-1)),""))</f>
        <v/>
      </c>
      <c r="R104" s="236">
        <f t="array" ref="R104">IF(COLUMNS($G104:R104)&gt;$E104,"",IFERROR(INDEX('PROYECCIÓN'!105:105,15+6*(COLUMNS($G104:R104)-1)),""))</f>
        <v/>
      </c>
      <c r="S104" s="236">
        <f t="array" ref="S104">IF(COLUMNS($G104:S104)&gt;$E104,"",IFERROR(INDEX('PROYECCIÓN'!105:105,15+6*(COLUMNS($G104:S104)-1)),""))</f>
        <v/>
      </c>
      <c r="T104" s="236">
        <f t="array" ref="T104">IF(COLUMNS($G104:T104)&gt;$E104,"",IFERROR(INDEX('PROYECCIÓN'!105:105,15+6*(COLUMNS($G104:T104)-1)),""))</f>
        <v/>
      </c>
      <c r="U104" s="236">
        <f t="array" ref="U104">IF(COLUMNS($G104:U104)&gt;$E104,"",IFERROR(INDEX('PROYECCIÓN'!105:105,15+6*(COLUMNS($G104:U104)-1)),""))</f>
        <v/>
      </c>
      <c r="V104" s="236">
        <f t="array" ref="V104">IF(COLUMNS($G104:V104)&gt;$E104,"",IFERROR(INDEX('PROYECCIÓN'!105:105,15+6*(COLUMNS($G104:V104)-1)),""))</f>
        <v/>
      </c>
      <c r="W104" s="236">
        <f t="array" ref="W104">IF(COLUMNS($G104:W104)&gt;$E104,"",IFERROR(INDEX('PROYECCIÓN'!105:105,15+6*(COLUMNS($G104:W104)-1)),""))</f>
        <v/>
      </c>
      <c r="X104" s="236">
        <f t="array" ref="X104">IF(COLUMNS($G104:X104)&gt;$E104,"",IFERROR(INDEX('PROYECCIÓN'!105:105,15+6*(COLUMNS($G104:X104)-1)),""))</f>
        <v/>
      </c>
      <c r="Y104" s="236">
        <f t="array" ref="Y104">IF(COLUMNS($G104:Y104)&gt;$E104,"",IFERROR(INDEX('PROYECCIÓN'!105:105,15+6*(COLUMNS($G104:Y104)-1)),""))</f>
        <v/>
      </c>
      <c r="Z104" s="236">
        <f t="array" ref="Z104">IF(COLUMNS($G104:Z104)&gt;$E104,"",IFERROR(INDEX('PROYECCIÓN'!105:105,15+6*(COLUMNS($G104:Z104)-1)),""))</f>
        <v/>
      </c>
      <c r="AA104" s="236">
        <f t="array" ref="AA104">IF(COLUMNS($G104:AA104)&gt;$E104,"",IFERROR(INDEX('PROYECCIÓN'!105:105,15+6*(COLUMNS($G104:AA104)-1)),""))</f>
        <v/>
      </c>
      <c r="AB104" s="236">
        <f t="array" ref="AB104">IF(COLUMNS($G104:AB104)&gt;$E104,"",IFERROR(INDEX('PROYECCIÓN'!105:105,15+6*(COLUMNS($G104:AB104)-1)),""))</f>
        <v/>
      </c>
      <c r="AC104" s="236">
        <f t="array" ref="AC104">IF(COLUMNS($G104:AC104)&gt;$E104,"",IFERROR(INDEX('PROYECCIÓN'!105:105,15+6*(COLUMNS($G104:AC104)-1)),""))</f>
        <v/>
      </c>
      <c r="AD104" s="236">
        <f t="array" ref="AD104">IF(COLUMNS($G104:AD104)&gt;$E104,"",IFERROR(INDEX('PROYECCIÓN'!105:105,15+6*(COLUMNS($G104:AD104)-1)),""))</f>
        <v/>
      </c>
      <c r="AE104" s="236">
        <f t="array" ref="AE104">IF(COLUMNS($G104:AE104)&gt;$E104,"",IFERROR(INDEX('PROYECCIÓN'!105:105,15+6*(COLUMNS($G104:AE104)-1)),""))</f>
        <v/>
      </c>
      <c r="AF104" s="236">
        <f t="array" ref="AF104">IF(COLUMNS($G104:AF104)&gt;$E104,"",IFERROR(INDEX('PROYECCIÓN'!105:105,15+6*(COLUMNS($G104:AF104)-1)),""))</f>
        <v/>
      </c>
      <c r="AG104" s="236">
        <f t="array" ref="AG104">IF(COLUMNS($G104:AG104)&gt;$E104,"",IFERROR(INDEX('PROYECCIÓN'!105:105,15+6*(COLUMNS($G104:AG104)-1)),""))</f>
        <v/>
      </c>
      <c r="AH104" s="236">
        <f t="array" ref="AH104">IF(COLUMNS($G104:AH104)&gt;$E104,"",IFERROR(INDEX('PROYECCIÓN'!105:105,15+6*(COLUMNS($G104:AH104)-1)),""))</f>
        <v/>
      </c>
      <c r="AI104" s="236">
        <f t="array" ref="AI104">IF(COLUMNS($G104:AI104)&gt;$E104,"",IFERROR(INDEX('PROYECCIÓN'!105:105,15+6*(COLUMNS($G104:AI104)-1)),""))</f>
        <v/>
      </c>
      <c r="AJ104" s="236">
        <f t="array" ref="AJ104">IF(COLUMNS($G104:AJ104)&gt;$E104,"",IFERROR(INDEX('PROYECCIÓN'!105:105,15+6*(COLUMNS($G104:AJ104)-1)),""))</f>
        <v/>
      </c>
      <c r="AK104" s="236">
        <f t="array" ref="AK104">IF(COLUMNS($G104:AK104)&gt;$E104,"",IFERROR(INDEX('PROYECCIÓN'!105:105,15+6*(COLUMNS($G104:AK104)-1)),""))</f>
        <v/>
      </c>
      <c r="AL104" s="236">
        <f t="array" ref="AL104">IF(COLUMNS($G104:AL104)&gt;$E104,"",IFERROR(INDEX('PROYECCIÓN'!105:105,15+6*(COLUMNS($G104:AL104)-1)),""))</f>
        <v/>
      </c>
      <c r="AM104" s="236">
        <f t="array" ref="AM104">IF(COLUMNS($G104:AM104)&gt;$E104,"",IFERROR(INDEX('PROYECCIÓN'!105:105,15+6*(COLUMNS($G104:AM104)-1)),""))</f>
        <v/>
      </c>
      <c r="AN104" s="236">
        <f t="array" ref="AN104">IF(COLUMNS($G104:AN104)&gt;$E104,"",IFERROR(INDEX('PROYECCIÓN'!105:105,15+6*(COLUMNS($G104:AN104)-1)),""))</f>
        <v/>
      </c>
      <c r="AO104" s="236">
        <f t="array" ref="AO104">IF(COLUMNS($G104:AO104)&gt;$E104,"",IFERROR(INDEX('PROYECCIÓN'!105:105,15+6*(COLUMNS($G104:AO104)-1)),""))</f>
        <v/>
      </c>
      <c r="AP104" s="236">
        <f t="array" ref="AP104">IF(COLUMNS($G104:AP104)&gt;$E104,"",IFERROR(INDEX('PROYECCIÓN'!105:105,15+6*(COLUMNS($G104:AP104)-1)),""))</f>
        <v/>
      </c>
      <c r="AQ104" s="236" t="n"/>
      <c r="AR104" s="229" t="inlineStr">
        <is>
          <t>PRESENTA INCONFORMIDAD</t>
        </is>
      </c>
      <c r="AS104" s="373" t="n">
        <v>46252</v>
      </c>
    </row>
    <row r="105" ht="15" customHeight="1" s="506">
      <c r="B105" s="47">
        <f>'CARTERA TOTAL'!B105</f>
        <v/>
      </c>
      <c r="C105" s="229">
        <f>'PROYECCIÓN'!C106</f>
        <v/>
      </c>
      <c r="D105" s="53">
        <f>'PROYECCIÓN'!D106</f>
        <v/>
      </c>
      <c r="E105" s="56">
        <f>'PROYECCIÓN'!H106</f>
        <v/>
      </c>
      <c r="F105" s="56">
        <f>IF(COUNTIF($G105:$AP105,"VENCIDA")&gt;0,"VENCIDA",IF(COUNTIF($G105:$AP105,"POR VENCER")&gt;0,"POR VENCER",IF(COUNTIF($G105:$AP105,"AL DÍA")&gt;0,"AL DÍA",IF(COUNTIF($G105:$AP105,"PAGA")&gt;0,"PAGA","SIN ESTADO"))))</f>
        <v/>
      </c>
      <c r="G105" s="236">
        <f t="array" ref="G105">IF(COLUMNS($G105:G105)&gt;$E105,"",IFERROR(INDEX('PROYECCIÓN'!106:106,15+6*(COLUMNS($G105:G105)-1)),""))</f>
        <v/>
      </c>
      <c r="H105" s="236">
        <f t="array" ref="H105">IF(COLUMNS($G105:H105)&gt;$E105,"",IFERROR(INDEX('PROYECCIÓN'!106:106,15+6*(COLUMNS($G105:H105)-1)),""))</f>
        <v/>
      </c>
      <c r="I105" s="236">
        <f t="array" ref="I105">IF(COLUMNS($G105:I105)&gt;$E105,"",IFERROR(INDEX('PROYECCIÓN'!106:106,15+6*(COLUMNS($G105:I105)-1)),""))</f>
        <v/>
      </c>
      <c r="J105" s="236">
        <f t="array" ref="J105">IF(COLUMNS($G105:J105)&gt;$E105,"",IFERROR(INDEX('PROYECCIÓN'!106:106,15+6*(COLUMNS($G105:J105)-1)),""))</f>
        <v/>
      </c>
      <c r="K105" s="236">
        <f t="array" ref="K105">IF(COLUMNS($G105:K105)&gt;$E105,"",IFERROR(INDEX('PROYECCIÓN'!106:106,15+6*(COLUMNS($G105:K105)-1)),""))</f>
        <v/>
      </c>
      <c r="L105" s="236">
        <f t="array" ref="L105">IF(COLUMNS($G105:L105)&gt;$E105,"",IFERROR(INDEX('PROYECCIÓN'!106:106,15+6*(COLUMNS($G105:L105)-1)),""))</f>
        <v/>
      </c>
      <c r="M105" s="236">
        <f t="array" ref="M105">IF(COLUMNS($G105:M105)&gt;$E105,"",IFERROR(INDEX('PROYECCIÓN'!106:106,15+6*(COLUMNS($G105:M105)-1)),""))</f>
        <v/>
      </c>
      <c r="N105" s="236">
        <f t="array" ref="N105">IF(COLUMNS($G105:N105)&gt;$E105,"",IFERROR(INDEX('PROYECCIÓN'!106:106,15+6*(COLUMNS($G105:N105)-1)),""))</f>
        <v/>
      </c>
      <c r="O105" s="236">
        <f t="array" ref="O105">IF(COLUMNS($G105:O105)&gt;$E105,"",IFERROR(INDEX('PROYECCIÓN'!106:106,15+6*(COLUMNS($G105:O105)-1)),""))</f>
        <v/>
      </c>
      <c r="P105" s="236">
        <f t="array" ref="P105">IF(COLUMNS($G105:P105)&gt;$E105,"",IFERROR(INDEX('PROYECCIÓN'!106:106,15+6*(COLUMNS($G105:P105)-1)),""))</f>
        <v/>
      </c>
      <c r="Q105" s="236">
        <f t="array" ref="Q105">IF(COLUMNS($G105:Q105)&gt;$E105,"",IFERROR(INDEX('PROYECCIÓN'!106:106,15+6*(COLUMNS($G105:Q105)-1)),""))</f>
        <v/>
      </c>
      <c r="R105" s="236">
        <f t="array" ref="R105">IF(COLUMNS($G105:R105)&gt;$E105,"",IFERROR(INDEX('PROYECCIÓN'!106:106,15+6*(COLUMNS($G105:R105)-1)),""))</f>
        <v/>
      </c>
      <c r="S105" s="236">
        <f t="array" ref="S105">IF(COLUMNS($G105:S105)&gt;$E105,"",IFERROR(INDEX('PROYECCIÓN'!106:106,15+6*(COLUMNS($G105:S105)-1)),""))</f>
        <v/>
      </c>
      <c r="T105" s="236">
        <f t="array" ref="T105">IF(COLUMNS($G105:T105)&gt;$E105,"",IFERROR(INDEX('PROYECCIÓN'!106:106,15+6*(COLUMNS($G105:T105)-1)),""))</f>
        <v/>
      </c>
      <c r="U105" s="236">
        <f t="array" ref="U105">IF(COLUMNS($G105:U105)&gt;$E105,"",IFERROR(INDEX('PROYECCIÓN'!106:106,15+6*(COLUMNS($G105:U105)-1)),""))</f>
        <v/>
      </c>
      <c r="V105" s="236">
        <f t="array" ref="V105">IF(COLUMNS($G105:V105)&gt;$E105,"",IFERROR(INDEX('PROYECCIÓN'!106:106,15+6*(COLUMNS($G105:V105)-1)),""))</f>
        <v/>
      </c>
      <c r="W105" s="236">
        <f t="array" ref="W105">IF(COLUMNS($G105:W105)&gt;$E105,"",IFERROR(INDEX('PROYECCIÓN'!106:106,15+6*(COLUMNS($G105:W105)-1)),""))</f>
        <v/>
      </c>
      <c r="X105" s="236">
        <f t="array" ref="X105">IF(COLUMNS($G105:X105)&gt;$E105,"",IFERROR(INDEX('PROYECCIÓN'!106:106,15+6*(COLUMNS($G105:X105)-1)),""))</f>
        <v/>
      </c>
      <c r="Y105" s="236">
        <f t="array" ref="Y105">IF(COLUMNS($G105:Y105)&gt;$E105,"",IFERROR(INDEX('PROYECCIÓN'!106:106,15+6*(COLUMNS($G105:Y105)-1)),""))</f>
        <v/>
      </c>
      <c r="Z105" s="236">
        <f t="array" ref="Z105">IF(COLUMNS($G105:Z105)&gt;$E105,"",IFERROR(INDEX('PROYECCIÓN'!106:106,15+6*(COLUMNS($G105:Z105)-1)),""))</f>
        <v/>
      </c>
      <c r="AA105" s="236">
        <f t="array" ref="AA105">IF(COLUMNS($G105:AA105)&gt;$E105,"",IFERROR(INDEX('PROYECCIÓN'!106:106,15+6*(COLUMNS($G105:AA105)-1)),""))</f>
        <v/>
      </c>
      <c r="AB105" s="236">
        <f t="array" ref="AB105">IF(COLUMNS($G105:AB105)&gt;$E105,"",IFERROR(INDEX('PROYECCIÓN'!106:106,15+6*(COLUMNS($G105:AB105)-1)),""))</f>
        <v/>
      </c>
      <c r="AC105" s="236">
        <f t="array" ref="AC105">IF(COLUMNS($G105:AC105)&gt;$E105,"",IFERROR(INDEX('PROYECCIÓN'!106:106,15+6*(COLUMNS($G105:AC105)-1)),""))</f>
        <v/>
      </c>
      <c r="AD105" s="236">
        <f t="array" ref="AD105">IF(COLUMNS($G105:AD105)&gt;$E105,"",IFERROR(INDEX('PROYECCIÓN'!106:106,15+6*(COLUMNS($G105:AD105)-1)),""))</f>
        <v/>
      </c>
      <c r="AE105" s="236">
        <f t="array" ref="AE105">IF(COLUMNS($G105:AE105)&gt;$E105,"",IFERROR(INDEX('PROYECCIÓN'!106:106,15+6*(COLUMNS($G105:AE105)-1)),""))</f>
        <v/>
      </c>
      <c r="AF105" s="236">
        <f t="array" ref="AF105">IF(COLUMNS($G105:AF105)&gt;$E105,"",IFERROR(INDEX('PROYECCIÓN'!106:106,15+6*(COLUMNS($G105:AF105)-1)),""))</f>
        <v/>
      </c>
      <c r="AG105" s="236">
        <f t="array" ref="AG105">IF(COLUMNS($G105:AG105)&gt;$E105,"",IFERROR(INDEX('PROYECCIÓN'!106:106,15+6*(COLUMNS($G105:AG105)-1)),""))</f>
        <v/>
      </c>
      <c r="AH105" s="236">
        <f t="array" ref="AH105">IF(COLUMNS($G105:AH105)&gt;$E105,"",IFERROR(INDEX('PROYECCIÓN'!106:106,15+6*(COLUMNS($G105:AH105)-1)),""))</f>
        <v/>
      </c>
      <c r="AI105" s="236">
        <f t="array" ref="AI105">IF(COLUMNS($G105:AI105)&gt;$E105,"",IFERROR(INDEX('PROYECCIÓN'!106:106,15+6*(COLUMNS($G105:AI105)-1)),""))</f>
        <v/>
      </c>
      <c r="AJ105" s="236">
        <f t="array" ref="AJ105">IF(COLUMNS($G105:AJ105)&gt;$E105,"",IFERROR(INDEX('PROYECCIÓN'!106:106,15+6*(COLUMNS($G105:AJ105)-1)),""))</f>
        <v/>
      </c>
      <c r="AK105" s="236">
        <f t="array" ref="AK105">IF(COLUMNS($G105:AK105)&gt;$E105,"",IFERROR(INDEX('PROYECCIÓN'!106:106,15+6*(COLUMNS($G105:AK105)-1)),""))</f>
        <v/>
      </c>
      <c r="AL105" s="236">
        <f t="array" ref="AL105">IF(COLUMNS($G105:AL105)&gt;$E105,"",IFERROR(INDEX('PROYECCIÓN'!106:106,15+6*(COLUMNS($G105:AL105)-1)),""))</f>
        <v/>
      </c>
      <c r="AM105" s="236">
        <f t="array" ref="AM105">IF(COLUMNS($G105:AM105)&gt;$E105,"",IFERROR(INDEX('PROYECCIÓN'!106:106,15+6*(COLUMNS($G105:AM105)-1)),""))</f>
        <v/>
      </c>
      <c r="AN105" s="236">
        <f t="array" ref="AN105">IF(COLUMNS($G105:AN105)&gt;$E105,"",IFERROR(INDEX('PROYECCIÓN'!106:106,15+6*(COLUMNS($G105:AN105)-1)),""))</f>
        <v/>
      </c>
      <c r="AO105" s="236">
        <f t="array" ref="AO105">IF(COLUMNS($G105:AO105)&gt;$E105,"",IFERROR(INDEX('PROYECCIÓN'!106:106,15+6*(COLUMNS($G105:AO105)-1)),""))</f>
        <v/>
      </c>
      <c r="AP105" s="236">
        <f t="array" ref="AP105">IF(COLUMNS($G105:AP105)&gt;$E105,"",IFERROR(INDEX('PROYECCIÓN'!106:106,15+6*(COLUMNS($G105:AP105)-1)),""))</f>
        <v/>
      </c>
      <c r="AQ105" s="236" t="n"/>
      <c r="AR105" s="229" t="inlineStr">
        <is>
          <t>PRESENTA INCONFORMIDAD</t>
        </is>
      </c>
      <c r="AS105" s="373" t="n">
        <v>46191</v>
      </c>
    </row>
    <row r="106" ht="15" customHeight="1" s="506">
      <c r="B106" s="47">
        <f>'CARTERA TOTAL'!B106</f>
        <v/>
      </c>
      <c r="C106" s="229">
        <f>'PROYECCIÓN'!C107</f>
        <v/>
      </c>
      <c r="D106" s="53">
        <f>'PROYECCIÓN'!D107</f>
        <v/>
      </c>
      <c r="E106" s="56">
        <f>'PROYECCIÓN'!H107</f>
        <v/>
      </c>
      <c r="F106" s="56">
        <f>IF(COUNTIF($G106:$AP106,"VENCIDA")&gt;0,"VENCIDA",IF(COUNTIF($G106:$AP106,"POR VENCER")&gt;0,"POR VENCER",IF(COUNTIF($G106:$AP106,"AL DÍA")&gt;0,"AL DÍA",IF(COUNTIF($G106:$AP106,"PAGA")&gt;0,"PAGA","SIN ESTADO"))))</f>
        <v/>
      </c>
      <c r="G106" s="236">
        <f t="array" ref="G106">IF(COLUMNS($G106:G106)&gt;$E106,"",IFERROR(INDEX('PROYECCIÓN'!107:107,15+6*(COLUMNS($G106:G106)-1)),""))</f>
        <v/>
      </c>
      <c r="H106" s="236">
        <f t="array" ref="H106">IF(COLUMNS($G106:H106)&gt;$E106,"",IFERROR(INDEX('PROYECCIÓN'!107:107,15+6*(COLUMNS($G106:H106)-1)),""))</f>
        <v/>
      </c>
      <c r="I106" s="236">
        <f t="array" ref="I106">IF(COLUMNS($G106:I106)&gt;$E106,"",IFERROR(INDEX('PROYECCIÓN'!107:107,15+6*(COLUMNS($G106:I106)-1)),""))</f>
        <v/>
      </c>
      <c r="J106" s="236">
        <f t="array" ref="J106">IF(COLUMNS($G106:J106)&gt;$E106,"",IFERROR(INDEX('PROYECCIÓN'!107:107,15+6*(COLUMNS($G106:J106)-1)),""))</f>
        <v/>
      </c>
      <c r="K106" s="236">
        <f t="array" ref="K106">IF(COLUMNS($G106:K106)&gt;$E106,"",IFERROR(INDEX('PROYECCIÓN'!107:107,15+6*(COLUMNS($G106:K106)-1)),""))</f>
        <v/>
      </c>
      <c r="L106" s="236">
        <f t="array" ref="L106">IF(COLUMNS($G106:L106)&gt;$E106,"",IFERROR(INDEX('PROYECCIÓN'!107:107,15+6*(COLUMNS($G106:L106)-1)),""))</f>
        <v/>
      </c>
      <c r="M106" s="236">
        <f t="array" ref="M106">IF(COLUMNS($G106:M106)&gt;$E106,"",IFERROR(INDEX('PROYECCIÓN'!107:107,15+6*(COLUMNS($G106:M106)-1)),""))</f>
        <v/>
      </c>
      <c r="N106" s="236">
        <f t="array" ref="N106">IF(COLUMNS($G106:N106)&gt;$E106,"",IFERROR(INDEX('PROYECCIÓN'!107:107,15+6*(COLUMNS($G106:N106)-1)),""))</f>
        <v/>
      </c>
      <c r="O106" s="236">
        <f t="array" ref="O106">IF(COLUMNS($G106:O106)&gt;$E106,"",IFERROR(INDEX('PROYECCIÓN'!107:107,15+6*(COLUMNS($G106:O106)-1)),""))</f>
        <v/>
      </c>
      <c r="P106" s="236">
        <f t="array" ref="P106">IF(COLUMNS($G106:P106)&gt;$E106,"",IFERROR(INDEX('PROYECCIÓN'!107:107,15+6*(COLUMNS($G106:P106)-1)),""))</f>
        <v/>
      </c>
      <c r="Q106" s="236">
        <f t="array" ref="Q106">IF(COLUMNS($G106:Q106)&gt;$E106,"",IFERROR(INDEX('PROYECCIÓN'!107:107,15+6*(COLUMNS($G106:Q106)-1)),""))</f>
        <v/>
      </c>
      <c r="R106" s="236">
        <f t="array" ref="R106">IF(COLUMNS($G106:R106)&gt;$E106,"",IFERROR(INDEX('PROYECCIÓN'!107:107,15+6*(COLUMNS($G106:R106)-1)),""))</f>
        <v/>
      </c>
      <c r="S106" s="236">
        <f t="array" ref="S106">IF(COLUMNS($G106:S106)&gt;$E106,"",IFERROR(INDEX('PROYECCIÓN'!107:107,15+6*(COLUMNS($G106:S106)-1)),""))</f>
        <v/>
      </c>
      <c r="T106" s="236">
        <f t="array" ref="T106">IF(COLUMNS($G106:T106)&gt;$E106,"",IFERROR(INDEX('PROYECCIÓN'!107:107,15+6*(COLUMNS($G106:T106)-1)),""))</f>
        <v/>
      </c>
      <c r="U106" s="236">
        <f t="array" ref="U106">IF(COLUMNS($G106:U106)&gt;$E106,"",IFERROR(INDEX('PROYECCIÓN'!107:107,15+6*(COLUMNS($G106:U106)-1)),""))</f>
        <v/>
      </c>
      <c r="V106" s="236">
        <f t="array" ref="V106">IF(COLUMNS($G106:V106)&gt;$E106,"",IFERROR(INDEX('PROYECCIÓN'!107:107,15+6*(COLUMNS($G106:V106)-1)),""))</f>
        <v/>
      </c>
      <c r="W106" s="236">
        <f t="array" ref="W106">IF(COLUMNS($G106:W106)&gt;$E106,"",IFERROR(INDEX('PROYECCIÓN'!107:107,15+6*(COLUMNS($G106:W106)-1)),""))</f>
        <v/>
      </c>
      <c r="X106" s="236">
        <f t="array" ref="X106">IF(COLUMNS($G106:X106)&gt;$E106,"",IFERROR(INDEX('PROYECCIÓN'!107:107,15+6*(COLUMNS($G106:X106)-1)),""))</f>
        <v/>
      </c>
      <c r="Y106" s="236">
        <f t="array" ref="Y106">IF(COLUMNS($G106:Y106)&gt;$E106,"",IFERROR(INDEX('PROYECCIÓN'!107:107,15+6*(COLUMNS($G106:Y106)-1)),""))</f>
        <v/>
      </c>
      <c r="Z106" s="236">
        <f t="array" ref="Z106">IF(COLUMNS($G106:Z106)&gt;$E106,"",IFERROR(INDEX('PROYECCIÓN'!107:107,15+6*(COLUMNS($G106:Z106)-1)),""))</f>
        <v/>
      </c>
      <c r="AA106" s="236">
        <f t="array" ref="AA106">IF(COLUMNS($G106:AA106)&gt;$E106,"",IFERROR(INDEX('PROYECCIÓN'!107:107,15+6*(COLUMNS($G106:AA106)-1)),""))</f>
        <v/>
      </c>
      <c r="AB106" s="236">
        <f t="array" ref="AB106">IF(COLUMNS($G106:AB106)&gt;$E106,"",IFERROR(INDEX('PROYECCIÓN'!107:107,15+6*(COLUMNS($G106:AB106)-1)),""))</f>
        <v/>
      </c>
      <c r="AC106" s="236">
        <f t="array" ref="AC106">IF(COLUMNS($G106:AC106)&gt;$E106,"",IFERROR(INDEX('PROYECCIÓN'!107:107,15+6*(COLUMNS($G106:AC106)-1)),""))</f>
        <v/>
      </c>
      <c r="AD106" s="236">
        <f t="array" ref="AD106">IF(COLUMNS($G106:AD106)&gt;$E106,"",IFERROR(INDEX('PROYECCIÓN'!107:107,15+6*(COLUMNS($G106:AD106)-1)),""))</f>
        <v/>
      </c>
      <c r="AE106" s="236">
        <f t="array" ref="AE106">IF(COLUMNS($G106:AE106)&gt;$E106,"",IFERROR(INDEX('PROYECCIÓN'!107:107,15+6*(COLUMNS($G106:AE106)-1)),""))</f>
        <v/>
      </c>
      <c r="AF106" s="236">
        <f t="array" ref="AF106">IF(COLUMNS($G106:AF106)&gt;$E106,"",IFERROR(INDEX('PROYECCIÓN'!107:107,15+6*(COLUMNS($G106:AF106)-1)),""))</f>
        <v/>
      </c>
      <c r="AG106" s="236">
        <f t="array" ref="AG106">IF(COLUMNS($G106:AG106)&gt;$E106,"",IFERROR(INDEX('PROYECCIÓN'!107:107,15+6*(COLUMNS($G106:AG106)-1)),""))</f>
        <v/>
      </c>
      <c r="AH106" s="236">
        <f t="array" ref="AH106">IF(COLUMNS($G106:AH106)&gt;$E106,"",IFERROR(INDEX('PROYECCIÓN'!107:107,15+6*(COLUMNS($G106:AH106)-1)),""))</f>
        <v/>
      </c>
      <c r="AI106" s="236">
        <f t="array" ref="AI106">IF(COLUMNS($G106:AI106)&gt;$E106,"",IFERROR(INDEX('PROYECCIÓN'!107:107,15+6*(COLUMNS($G106:AI106)-1)),""))</f>
        <v/>
      </c>
      <c r="AJ106" s="236">
        <f t="array" ref="AJ106">IF(COLUMNS($G106:AJ106)&gt;$E106,"",IFERROR(INDEX('PROYECCIÓN'!107:107,15+6*(COLUMNS($G106:AJ106)-1)),""))</f>
        <v/>
      </c>
      <c r="AK106" s="236">
        <f t="array" ref="AK106">IF(COLUMNS($G106:AK106)&gt;$E106,"",IFERROR(INDEX('PROYECCIÓN'!107:107,15+6*(COLUMNS($G106:AK106)-1)),""))</f>
        <v/>
      </c>
      <c r="AL106" s="236">
        <f t="array" ref="AL106">IF(COLUMNS($G106:AL106)&gt;$E106,"",IFERROR(INDEX('PROYECCIÓN'!107:107,15+6*(COLUMNS($G106:AL106)-1)),""))</f>
        <v/>
      </c>
      <c r="AM106" s="236">
        <f t="array" ref="AM106">IF(COLUMNS($G106:AM106)&gt;$E106,"",IFERROR(INDEX('PROYECCIÓN'!107:107,15+6*(COLUMNS($G106:AM106)-1)),""))</f>
        <v/>
      </c>
      <c r="AN106" s="236">
        <f t="array" ref="AN106">IF(COLUMNS($G106:AN106)&gt;$E106,"",IFERROR(INDEX('PROYECCIÓN'!107:107,15+6*(COLUMNS($G106:AN106)-1)),""))</f>
        <v/>
      </c>
      <c r="AO106" s="236">
        <f t="array" ref="AO106">IF(COLUMNS($G106:AO106)&gt;$E106,"",IFERROR(INDEX('PROYECCIÓN'!107:107,15+6*(COLUMNS($G106:AO106)-1)),""))</f>
        <v/>
      </c>
      <c r="AP106" s="236">
        <f t="array" ref="AP106">IF(COLUMNS($G106:AP106)&gt;$E106,"",IFERROR(INDEX('PROYECCIÓN'!107:107,15+6*(COLUMNS($G106:AP106)-1)),""))</f>
        <v/>
      </c>
      <c r="AQ106" s="236" t="n"/>
      <c r="AR106" s="229" t="n"/>
      <c r="AS106" s="185" t="n"/>
    </row>
    <row r="107" ht="15" customHeight="1" s="506">
      <c r="B107" s="47">
        <f>'CARTERA TOTAL'!B107</f>
        <v/>
      </c>
      <c r="C107" s="229">
        <f>'PROYECCIÓN'!C108</f>
        <v/>
      </c>
      <c r="D107" s="53">
        <f>'PROYECCIÓN'!D108</f>
        <v/>
      </c>
      <c r="E107" s="56">
        <f>'PROYECCIÓN'!H108</f>
        <v/>
      </c>
      <c r="F107" s="56">
        <f>IF(COUNTIF($G107:$AP107,"VENCIDA")&gt;0,"VENCIDA",IF(COUNTIF($G107:$AP107,"POR VENCER")&gt;0,"POR VENCER",IF(COUNTIF($G107:$AP107,"AL DÍA")&gt;0,"AL DÍA",IF(COUNTIF($G107:$AP107,"PAGA")&gt;0,"PAGA","SIN ESTADO"))))</f>
        <v/>
      </c>
      <c r="G107" s="236">
        <f t="array" ref="G107">IF(COLUMNS($G107:G107)&gt;$E107,"",IFERROR(INDEX('PROYECCIÓN'!108:108,15+6*(COLUMNS($G107:G107)-1)),""))</f>
        <v/>
      </c>
      <c r="H107" s="236">
        <f t="array" ref="H107">IF(COLUMNS($G107:H107)&gt;$E107,"",IFERROR(INDEX('PROYECCIÓN'!108:108,15+6*(COLUMNS($G107:H107)-1)),""))</f>
        <v/>
      </c>
      <c r="I107" s="236">
        <f t="array" ref="I107">IF(COLUMNS($G107:I107)&gt;$E107,"",IFERROR(INDEX('PROYECCIÓN'!108:108,15+6*(COLUMNS($G107:I107)-1)),""))</f>
        <v/>
      </c>
      <c r="J107" s="236">
        <f t="array" ref="J107">IF(COLUMNS($G107:J107)&gt;$E107,"",IFERROR(INDEX('PROYECCIÓN'!108:108,15+6*(COLUMNS($G107:J107)-1)),""))</f>
        <v/>
      </c>
      <c r="K107" s="236">
        <f t="array" ref="K107">IF(COLUMNS($G107:K107)&gt;$E107,"",IFERROR(INDEX('PROYECCIÓN'!108:108,15+6*(COLUMNS($G107:K107)-1)),""))</f>
        <v/>
      </c>
      <c r="L107" s="236">
        <f t="array" ref="L107">IF(COLUMNS($G107:L107)&gt;$E107,"",IFERROR(INDEX('PROYECCIÓN'!108:108,15+6*(COLUMNS($G107:L107)-1)),""))</f>
        <v/>
      </c>
      <c r="M107" s="236">
        <f t="array" ref="M107">IF(COLUMNS($G107:M107)&gt;$E107,"",IFERROR(INDEX('PROYECCIÓN'!108:108,15+6*(COLUMNS($G107:M107)-1)),""))</f>
        <v/>
      </c>
      <c r="N107" s="236">
        <f t="array" ref="N107">IF(COLUMNS($G107:N107)&gt;$E107,"",IFERROR(INDEX('PROYECCIÓN'!108:108,15+6*(COLUMNS($G107:N107)-1)),""))</f>
        <v/>
      </c>
      <c r="O107" s="236">
        <f t="array" ref="O107">IF(COLUMNS($G107:O107)&gt;$E107,"",IFERROR(INDEX('PROYECCIÓN'!108:108,15+6*(COLUMNS($G107:O107)-1)),""))</f>
        <v/>
      </c>
      <c r="P107" s="236">
        <f t="array" ref="P107">IF(COLUMNS($G107:P107)&gt;$E107,"",IFERROR(INDEX('PROYECCIÓN'!108:108,15+6*(COLUMNS($G107:P107)-1)),""))</f>
        <v/>
      </c>
      <c r="Q107" s="236">
        <f t="array" ref="Q107">IF(COLUMNS($G107:Q107)&gt;$E107,"",IFERROR(INDEX('PROYECCIÓN'!108:108,15+6*(COLUMNS($G107:Q107)-1)),""))</f>
        <v/>
      </c>
      <c r="R107" s="236">
        <f t="array" ref="R107">IF(COLUMNS($G107:R107)&gt;$E107,"",IFERROR(INDEX('PROYECCIÓN'!108:108,15+6*(COLUMNS($G107:R107)-1)),""))</f>
        <v/>
      </c>
      <c r="S107" s="236">
        <f t="array" ref="S107">IF(COLUMNS($G107:S107)&gt;$E107,"",IFERROR(INDEX('PROYECCIÓN'!108:108,15+6*(COLUMNS($G107:S107)-1)),""))</f>
        <v/>
      </c>
      <c r="T107" s="236">
        <f t="array" ref="T107">IF(COLUMNS($G107:T107)&gt;$E107,"",IFERROR(INDEX('PROYECCIÓN'!108:108,15+6*(COLUMNS($G107:T107)-1)),""))</f>
        <v/>
      </c>
      <c r="U107" s="236">
        <f t="array" ref="U107">IF(COLUMNS($G107:U107)&gt;$E107,"",IFERROR(INDEX('PROYECCIÓN'!108:108,15+6*(COLUMNS($G107:U107)-1)),""))</f>
        <v/>
      </c>
      <c r="V107" s="236">
        <f t="array" ref="V107">IF(COLUMNS($G107:V107)&gt;$E107,"",IFERROR(INDEX('PROYECCIÓN'!108:108,15+6*(COLUMNS($G107:V107)-1)),""))</f>
        <v/>
      </c>
      <c r="W107" s="236">
        <f t="array" ref="W107">IF(COLUMNS($G107:W107)&gt;$E107,"",IFERROR(INDEX('PROYECCIÓN'!108:108,15+6*(COLUMNS($G107:W107)-1)),""))</f>
        <v/>
      </c>
      <c r="X107" s="236">
        <f t="array" ref="X107">IF(COLUMNS($G107:X107)&gt;$E107,"",IFERROR(INDEX('PROYECCIÓN'!108:108,15+6*(COLUMNS($G107:X107)-1)),""))</f>
        <v/>
      </c>
      <c r="Y107" s="236">
        <f t="array" ref="Y107">IF(COLUMNS($G107:Y107)&gt;$E107,"",IFERROR(INDEX('PROYECCIÓN'!108:108,15+6*(COLUMNS($G107:Y107)-1)),""))</f>
        <v/>
      </c>
      <c r="Z107" s="236">
        <f t="array" ref="Z107">IF(COLUMNS($G107:Z107)&gt;$E107,"",IFERROR(INDEX('PROYECCIÓN'!108:108,15+6*(COLUMNS($G107:Z107)-1)),""))</f>
        <v/>
      </c>
      <c r="AA107" s="236">
        <f t="array" ref="AA107">IF(COLUMNS($G107:AA107)&gt;$E107,"",IFERROR(INDEX('PROYECCIÓN'!108:108,15+6*(COLUMNS($G107:AA107)-1)),""))</f>
        <v/>
      </c>
      <c r="AB107" s="236">
        <f t="array" ref="AB107">IF(COLUMNS($G107:AB107)&gt;$E107,"",IFERROR(INDEX('PROYECCIÓN'!108:108,15+6*(COLUMNS($G107:AB107)-1)),""))</f>
        <v/>
      </c>
      <c r="AC107" s="236">
        <f t="array" ref="AC107">IF(COLUMNS($G107:AC107)&gt;$E107,"",IFERROR(INDEX('PROYECCIÓN'!108:108,15+6*(COLUMNS($G107:AC107)-1)),""))</f>
        <v/>
      </c>
      <c r="AD107" s="236">
        <f t="array" ref="AD107">IF(COLUMNS($G107:AD107)&gt;$E107,"",IFERROR(INDEX('PROYECCIÓN'!108:108,15+6*(COLUMNS($G107:AD107)-1)),""))</f>
        <v/>
      </c>
      <c r="AE107" s="236">
        <f t="array" ref="AE107">IF(COLUMNS($G107:AE107)&gt;$E107,"",IFERROR(INDEX('PROYECCIÓN'!108:108,15+6*(COLUMNS($G107:AE107)-1)),""))</f>
        <v/>
      </c>
      <c r="AF107" s="236">
        <f t="array" ref="AF107">IF(COLUMNS($G107:AF107)&gt;$E107,"",IFERROR(INDEX('PROYECCIÓN'!108:108,15+6*(COLUMNS($G107:AF107)-1)),""))</f>
        <v/>
      </c>
      <c r="AG107" s="236">
        <f t="array" ref="AG107">IF(COLUMNS($G107:AG107)&gt;$E107,"",IFERROR(INDEX('PROYECCIÓN'!108:108,15+6*(COLUMNS($G107:AG107)-1)),""))</f>
        <v/>
      </c>
      <c r="AH107" s="236">
        <f t="array" ref="AH107">IF(COLUMNS($G107:AH107)&gt;$E107,"",IFERROR(INDEX('PROYECCIÓN'!108:108,15+6*(COLUMNS($G107:AH107)-1)),""))</f>
        <v/>
      </c>
      <c r="AI107" s="236">
        <f t="array" ref="AI107">IF(COLUMNS($G107:AI107)&gt;$E107,"",IFERROR(INDEX('PROYECCIÓN'!108:108,15+6*(COLUMNS($G107:AI107)-1)),""))</f>
        <v/>
      </c>
      <c r="AJ107" s="236">
        <f t="array" ref="AJ107">IF(COLUMNS($G107:AJ107)&gt;$E107,"",IFERROR(INDEX('PROYECCIÓN'!108:108,15+6*(COLUMNS($G107:AJ107)-1)),""))</f>
        <v/>
      </c>
      <c r="AK107" s="236">
        <f t="array" ref="AK107">IF(COLUMNS($G107:AK107)&gt;$E107,"",IFERROR(INDEX('PROYECCIÓN'!108:108,15+6*(COLUMNS($G107:AK107)-1)),""))</f>
        <v/>
      </c>
      <c r="AL107" s="236">
        <f t="array" ref="AL107">IF(COLUMNS($G107:AL107)&gt;$E107,"",IFERROR(INDEX('PROYECCIÓN'!108:108,15+6*(COLUMNS($G107:AL107)-1)),""))</f>
        <v/>
      </c>
      <c r="AM107" s="236">
        <f t="array" ref="AM107">IF(COLUMNS($G107:AM107)&gt;$E107,"",IFERROR(INDEX('PROYECCIÓN'!108:108,15+6*(COLUMNS($G107:AM107)-1)),""))</f>
        <v/>
      </c>
      <c r="AN107" s="236">
        <f t="array" ref="AN107">IF(COLUMNS($G107:AN107)&gt;$E107,"",IFERROR(INDEX('PROYECCIÓN'!108:108,15+6*(COLUMNS($G107:AN107)-1)),""))</f>
        <v/>
      </c>
      <c r="AO107" s="236">
        <f t="array" ref="AO107">IF(COLUMNS($G107:AO107)&gt;$E107,"",IFERROR(INDEX('PROYECCIÓN'!108:108,15+6*(COLUMNS($G107:AO107)-1)),""))</f>
        <v/>
      </c>
      <c r="AP107" s="236">
        <f t="array" ref="AP107">IF(COLUMNS($G107:AP107)&gt;$E107,"",IFERROR(INDEX('PROYECCIÓN'!108:108,15+6*(COLUMNS($G107:AP107)-1)),""))</f>
        <v/>
      </c>
      <c r="AQ107" s="236" t="n"/>
      <c r="AR107" s="229" t="n"/>
      <c r="AS107" s="185" t="n"/>
    </row>
    <row r="108" ht="15" customHeight="1" s="506">
      <c r="B108" s="47">
        <f>'CARTERA TOTAL'!B108</f>
        <v/>
      </c>
      <c r="C108" s="229">
        <f>'PROYECCIÓN'!C109</f>
        <v/>
      </c>
      <c r="D108" s="53">
        <f>'PROYECCIÓN'!D109</f>
        <v/>
      </c>
      <c r="E108" s="56">
        <f>'PROYECCIÓN'!H109</f>
        <v/>
      </c>
      <c r="F108" s="56">
        <f>IF(COUNTIF($G108:$AP108,"VENCIDA")&gt;0,"VENCIDA",IF(COUNTIF($G108:$AP108,"POR VENCER")&gt;0,"POR VENCER",IF(COUNTIF($G108:$AP108,"AL DÍA")&gt;0,"AL DÍA",IF(COUNTIF($G108:$AP108,"PAGA")&gt;0,"PAGA","SIN ESTADO"))))</f>
        <v/>
      </c>
      <c r="G108" s="236">
        <f t="array" ref="G108">IF(COLUMNS($G108:G108)&gt;$E108,"",IFERROR(INDEX('PROYECCIÓN'!109:109,15+6*(COLUMNS($G108:G108)-1)),""))</f>
        <v/>
      </c>
      <c r="H108" s="236">
        <f t="array" ref="H108">IF(COLUMNS($G108:H108)&gt;$E108,"",IFERROR(INDEX('PROYECCIÓN'!109:109,15+6*(COLUMNS($G108:H108)-1)),""))</f>
        <v/>
      </c>
      <c r="I108" s="236">
        <f t="array" ref="I108">IF(COLUMNS($G108:I108)&gt;$E108,"",IFERROR(INDEX('PROYECCIÓN'!109:109,15+6*(COLUMNS($G108:I108)-1)),""))</f>
        <v/>
      </c>
      <c r="J108" s="236">
        <f t="array" ref="J108">IF(COLUMNS($G108:J108)&gt;$E108,"",IFERROR(INDEX('PROYECCIÓN'!109:109,15+6*(COLUMNS($G108:J108)-1)),""))</f>
        <v/>
      </c>
      <c r="K108" s="236">
        <f t="array" ref="K108">IF(COLUMNS($G108:K108)&gt;$E108,"",IFERROR(INDEX('PROYECCIÓN'!109:109,15+6*(COLUMNS($G108:K108)-1)),""))</f>
        <v/>
      </c>
      <c r="L108" s="236">
        <f t="array" ref="L108">IF(COLUMNS($G108:L108)&gt;$E108,"",IFERROR(INDEX('PROYECCIÓN'!109:109,15+6*(COLUMNS($G108:L108)-1)),""))</f>
        <v/>
      </c>
      <c r="M108" s="236">
        <f t="array" ref="M108">IF(COLUMNS($G108:M108)&gt;$E108,"",IFERROR(INDEX('PROYECCIÓN'!109:109,15+6*(COLUMNS($G108:M108)-1)),""))</f>
        <v/>
      </c>
      <c r="N108" s="236">
        <f t="array" ref="N108">IF(COLUMNS($G108:N108)&gt;$E108,"",IFERROR(INDEX('PROYECCIÓN'!109:109,15+6*(COLUMNS($G108:N108)-1)),""))</f>
        <v/>
      </c>
      <c r="O108" s="236">
        <f t="array" ref="O108">IF(COLUMNS($G108:O108)&gt;$E108,"",IFERROR(INDEX('PROYECCIÓN'!109:109,15+6*(COLUMNS($G108:O108)-1)),""))</f>
        <v/>
      </c>
      <c r="P108" s="236">
        <f t="array" ref="P108">IF(COLUMNS($G108:P108)&gt;$E108,"",IFERROR(INDEX('PROYECCIÓN'!109:109,15+6*(COLUMNS($G108:P108)-1)),""))</f>
        <v/>
      </c>
      <c r="Q108" s="236">
        <f t="array" ref="Q108">IF(COLUMNS($G108:Q108)&gt;$E108,"",IFERROR(INDEX('PROYECCIÓN'!109:109,15+6*(COLUMNS($G108:Q108)-1)),""))</f>
        <v/>
      </c>
      <c r="R108" s="236">
        <f t="array" ref="R108">IF(COLUMNS($G108:R108)&gt;$E108,"",IFERROR(INDEX('PROYECCIÓN'!109:109,15+6*(COLUMNS($G108:R108)-1)),""))</f>
        <v/>
      </c>
      <c r="S108" s="236">
        <f t="array" ref="S108">IF(COLUMNS($G108:S108)&gt;$E108,"",IFERROR(INDEX('PROYECCIÓN'!109:109,15+6*(COLUMNS($G108:S108)-1)),""))</f>
        <v/>
      </c>
      <c r="T108" s="236">
        <f t="array" ref="T108">IF(COLUMNS($G108:T108)&gt;$E108,"",IFERROR(INDEX('PROYECCIÓN'!109:109,15+6*(COLUMNS($G108:T108)-1)),""))</f>
        <v/>
      </c>
      <c r="U108" s="236">
        <f t="array" ref="U108">IF(COLUMNS($G108:U108)&gt;$E108,"",IFERROR(INDEX('PROYECCIÓN'!109:109,15+6*(COLUMNS($G108:U108)-1)),""))</f>
        <v/>
      </c>
      <c r="V108" s="236">
        <f t="array" ref="V108">IF(COLUMNS($G108:V108)&gt;$E108,"",IFERROR(INDEX('PROYECCIÓN'!109:109,15+6*(COLUMNS($G108:V108)-1)),""))</f>
        <v/>
      </c>
      <c r="W108" s="236">
        <f t="array" ref="W108">IF(COLUMNS($G108:W108)&gt;$E108,"",IFERROR(INDEX('PROYECCIÓN'!109:109,15+6*(COLUMNS($G108:W108)-1)),""))</f>
        <v/>
      </c>
      <c r="X108" s="236">
        <f t="array" ref="X108">IF(COLUMNS($G108:X108)&gt;$E108,"",IFERROR(INDEX('PROYECCIÓN'!109:109,15+6*(COLUMNS($G108:X108)-1)),""))</f>
        <v/>
      </c>
      <c r="Y108" s="236">
        <f t="array" ref="Y108">IF(COLUMNS($G108:Y108)&gt;$E108,"",IFERROR(INDEX('PROYECCIÓN'!109:109,15+6*(COLUMNS($G108:Y108)-1)),""))</f>
        <v/>
      </c>
      <c r="Z108" s="236">
        <f t="array" ref="Z108">IF(COLUMNS($G108:Z108)&gt;$E108,"",IFERROR(INDEX('PROYECCIÓN'!109:109,15+6*(COLUMNS($G108:Z108)-1)),""))</f>
        <v/>
      </c>
      <c r="AA108" s="236">
        <f t="array" ref="AA108">IF(COLUMNS($G108:AA108)&gt;$E108,"",IFERROR(INDEX('PROYECCIÓN'!109:109,15+6*(COLUMNS($G108:AA108)-1)),""))</f>
        <v/>
      </c>
      <c r="AB108" s="236">
        <f t="array" ref="AB108">IF(COLUMNS($G108:AB108)&gt;$E108,"",IFERROR(INDEX('PROYECCIÓN'!109:109,15+6*(COLUMNS($G108:AB108)-1)),""))</f>
        <v/>
      </c>
      <c r="AC108" s="236">
        <f t="array" ref="AC108">IF(COLUMNS($G108:AC108)&gt;$E108,"",IFERROR(INDEX('PROYECCIÓN'!109:109,15+6*(COLUMNS($G108:AC108)-1)),""))</f>
        <v/>
      </c>
      <c r="AD108" s="236">
        <f t="array" ref="AD108">IF(COLUMNS($G108:AD108)&gt;$E108,"",IFERROR(INDEX('PROYECCIÓN'!109:109,15+6*(COLUMNS($G108:AD108)-1)),""))</f>
        <v/>
      </c>
      <c r="AE108" s="236">
        <f t="array" ref="AE108">IF(COLUMNS($G108:AE108)&gt;$E108,"",IFERROR(INDEX('PROYECCIÓN'!109:109,15+6*(COLUMNS($G108:AE108)-1)),""))</f>
        <v/>
      </c>
      <c r="AF108" s="236">
        <f t="array" ref="AF108">IF(COLUMNS($G108:AF108)&gt;$E108,"",IFERROR(INDEX('PROYECCIÓN'!109:109,15+6*(COLUMNS($G108:AF108)-1)),""))</f>
        <v/>
      </c>
      <c r="AG108" s="236">
        <f t="array" ref="AG108">IF(COLUMNS($G108:AG108)&gt;$E108,"",IFERROR(INDEX('PROYECCIÓN'!109:109,15+6*(COLUMNS($G108:AG108)-1)),""))</f>
        <v/>
      </c>
      <c r="AH108" s="236">
        <f t="array" ref="AH108">IF(COLUMNS($G108:AH108)&gt;$E108,"",IFERROR(INDEX('PROYECCIÓN'!109:109,15+6*(COLUMNS($G108:AH108)-1)),""))</f>
        <v/>
      </c>
      <c r="AI108" s="236">
        <f t="array" ref="AI108">IF(COLUMNS($G108:AI108)&gt;$E108,"",IFERROR(INDEX('PROYECCIÓN'!109:109,15+6*(COLUMNS($G108:AI108)-1)),""))</f>
        <v/>
      </c>
      <c r="AJ108" s="236">
        <f t="array" ref="AJ108">IF(COLUMNS($G108:AJ108)&gt;$E108,"",IFERROR(INDEX('PROYECCIÓN'!109:109,15+6*(COLUMNS($G108:AJ108)-1)),""))</f>
        <v/>
      </c>
      <c r="AK108" s="236">
        <f t="array" ref="AK108">IF(COLUMNS($G108:AK108)&gt;$E108,"",IFERROR(INDEX('PROYECCIÓN'!109:109,15+6*(COLUMNS($G108:AK108)-1)),""))</f>
        <v/>
      </c>
      <c r="AL108" s="236">
        <f t="array" ref="AL108">IF(COLUMNS($G108:AL108)&gt;$E108,"",IFERROR(INDEX('PROYECCIÓN'!109:109,15+6*(COLUMNS($G108:AL108)-1)),""))</f>
        <v/>
      </c>
      <c r="AM108" s="236">
        <f t="array" ref="AM108">IF(COLUMNS($G108:AM108)&gt;$E108,"",IFERROR(INDEX('PROYECCIÓN'!109:109,15+6*(COLUMNS($G108:AM108)-1)),""))</f>
        <v/>
      </c>
      <c r="AN108" s="236">
        <f t="array" ref="AN108">IF(COLUMNS($G108:AN108)&gt;$E108,"",IFERROR(INDEX('PROYECCIÓN'!109:109,15+6*(COLUMNS($G108:AN108)-1)),""))</f>
        <v/>
      </c>
      <c r="AO108" s="236">
        <f t="array" ref="AO108">IF(COLUMNS($G108:AO108)&gt;$E108,"",IFERROR(INDEX('PROYECCIÓN'!109:109,15+6*(COLUMNS($G108:AO108)-1)),""))</f>
        <v/>
      </c>
      <c r="AP108" s="236">
        <f t="array" ref="AP108">IF(COLUMNS($G108:AP108)&gt;$E108,"",IFERROR(INDEX('PROYECCIÓN'!109:109,15+6*(COLUMNS($G108:AP108)-1)),""))</f>
        <v/>
      </c>
      <c r="AQ108" s="236" t="n"/>
      <c r="AR108" s="229" t="inlineStr">
        <is>
          <t>SE LE ENVIO DESESTIMIENTO</t>
        </is>
      </c>
      <c r="AS108" s="185" t="inlineStr">
        <is>
          <t>21 -8-26</t>
        </is>
      </c>
    </row>
    <row r="109" ht="15" customHeight="1" s="506">
      <c r="B109" s="47">
        <f>'CARTERA TOTAL'!B109</f>
        <v/>
      </c>
      <c r="C109" s="229">
        <f>'PROYECCIÓN'!C110</f>
        <v/>
      </c>
      <c r="D109" s="53">
        <f>'PROYECCIÓN'!D110</f>
        <v/>
      </c>
      <c r="E109" s="56">
        <f>'PROYECCIÓN'!H110</f>
        <v/>
      </c>
      <c r="F109" s="56">
        <f>IF(COUNTIF($G109:$AP109,"VENCIDA")&gt;0,"VENCIDA",IF(COUNTIF($G109:$AP109,"POR VENCER")&gt;0,"POR VENCER",IF(COUNTIF($G109:$AP109,"AL DÍA")&gt;0,"AL DÍA",IF(COUNTIF($G109:$AP109,"PAGA")&gt;0,"PAGA","SIN ESTADO"))))</f>
        <v/>
      </c>
      <c r="G109" s="236">
        <f t="array" ref="G109">IF(COLUMNS($G109:G109)&gt;$E109,"",IFERROR(INDEX('PROYECCIÓN'!110:110,15+6*(COLUMNS($G109:G109)-1)),""))</f>
        <v/>
      </c>
      <c r="H109" s="236">
        <f t="array" ref="H109">IF(COLUMNS($G109:H109)&gt;$E109,"",IFERROR(INDEX('PROYECCIÓN'!110:110,15+6*(COLUMNS($G109:H109)-1)),""))</f>
        <v/>
      </c>
      <c r="I109" s="236">
        <f t="array" ref="I109">IF(COLUMNS($G109:I109)&gt;$E109,"",IFERROR(INDEX('PROYECCIÓN'!110:110,15+6*(COLUMNS($G109:I109)-1)),""))</f>
        <v/>
      </c>
      <c r="J109" s="236">
        <f t="array" ref="J109">IF(COLUMNS($G109:J109)&gt;$E109,"",IFERROR(INDEX('PROYECCIÓN'!110:110,15+6*(COLUMNS($G109:J109)-1)),""))</f>
        <v/>
      </c>
      <c r="K109" s="236">
        <f t="array" ref="K109">IF(COLUMNS($G109:K109)&gt;$E109,"",IFERROR(INDEX('PROYECCIÓN'!110:110,15+6*(COLUMNS($G109:K109)-1)),""))</f>
        <v/>
      </c>
      <c r="L109" s="236">
        <f t="array" ref="L109">IF(COLUMNS($G109:L109)&gt;$E109,"",IFERROR(INDEX('PROYECCIÓN'!110:110,15+6*(COLUMNS($G109:L109)-1)),""))</f>
        <v/>
      </c>
      <c r="M109" s="236">
        <f t="array" ref="M109">IF(COLUMNS($G109:M109)&gt;$E109,"",IFERROR(INDEX('PROYECCIÓN'!110:110,15+6*(COLUMNS($G109:M109)-1)),""))</f>
        <v/>
      </c>
      <c r="N109" s="236">
        <f t="array" ref="N109">IF(COLUMNS($G109:N109)&gt;$E109,"",IFERROR(INDEX('PROYECCIÓN'!110:110,15+6*(COLUMNS($G109:N109)-1)),""))</f>
        <v/>
      </c>
      <c r="O109" s="236">
        <f t="array" ref="O109">IF(COLUMNS($G109:O109)&gt;$E109,"",IFERROR(INDEX('PROYECCIÓN'!110:110,15+6*(COLUMNS($G109:O109)-1)),""))</f>
        <v/>
      </c>
      <c r="P109" s="236">
        <f t="array" ref="P109">IF(COLUMNS($G109:P109)&gt;$E109,"",IFERROR(INDEX('PROYECCIÓN'!110:110,15+6*(COLUMNS($G109:P109)-1)),""))</f>
        <v/>
      </c>
      <c r="Q109" s="236">
        <f t="array" ref="Q109">IF(COLUMNS($G109:Q109)&gt;$E109,"",IFERROR(INDEX('PROYECCIÓN'!110:110,15+6*(COLUMNS($G109:Q109)-1)),""))</f>
        <v/>
      </c>
      <c r="R109" s="236">
        <f t="array" ref="R109">IF(COLUMNS($G109:R109)&gt;$E109,"",IFERROR(INDEX('PROYECCIÓN'!110:110,15+6*(COLUMNS($G109:R109)-1)),""))</f>
        <v/>
      </c>
      <c r="S109" s="236">
        <f t="array" ref="S109">IF(COLUMNS($G109:S109)&gt;$E109,"",IFERROR(INDEX('PROYECCIÓN'!110:110,15+6*(COLUMNS($G109:S109)-1)),""))</f>
        <v/>
      </c>
      <c r="T109" s="236">
        <f t="array" ref="T109">IF(COLUMNS($G109:T109)&gt;$E109,"",IFERROR(INDEX('PROYECCIÓN'!110:110,15+6*(COLUMNS($G109:T109)-1)),""))</f>
        <v/>
      </c>
      <c r="U109" s="236">
        <f t="array" ref="U109">IF(COLUMNS($G109:U109)&gt;$E109,"",IFERROR(INDEX('PROYECCIÓN'!110:110,15+6*(COLUMNS($G109:U109)-1)),""))</f>
        <v/>
      </c>
      <c r="V109" s="236">
        <f t="array" ref="V109">IF(COLUMNS($G109:V109)&gt;$E109,"",IFERROR(INDEX('PROYECCIÓN'!110:110,15+6*(COLUMNS($G109:V109)-1)),""))</f>
        <v/>
      </c>
      <c r="W109" s="236">
        <f t="array" ref="W109">IF(COLUMNS($G109:W109)&gt;$E109,"",IFERROR(INDEX('PROYECCIÓN'!110:110,15+6*(COLUMNS($G109:W109)-1)),""))</f>
        <v/>
      </c>
      <c r="X109" s="236">
        <f t="array" ref="X109">IF(COLUMNS($G109:X109)&gt;$E109,"",IFERROR(INDEX('PROYECCIÓN'!110:110,15+6*(COLUMNS($G109:X109)-1)),""))</f>
        <v/>
      </c>
      <c r="Y109" s="236">
        <f t="array" ref="Y109">IF(COLUMNS($G109:Y109)&gt;$E109,"",IFERROR(INDEX('PROYECCIÓN'!110:110,15+6*(COLUMNS($G109:Y109)-1)),""))</f>
        <v/>
      </c>
      <c r="Z109" s="236">
        <f t="array" ref="Z109">IF(COLUMNS($G109:Z109)&gt;$E109,"",IFERROR(INDEX('PROYECCIÓN'!110:110,15+6*(COLUMNS($G109:Z109)-1)),""))</f>
        <v/>
      </c>
      <c r="AA109" s="236">
        <f t="array" ref="AA109">IF(COLUMNS($G109:AA109)&gt;$E109,"",IFERROR(INDEX('PROYECCIÓN'!110:110,15+6*(COLUMNS($G109:AA109)-1)),""))</f>
        <v/>
      </c>
      <c r="AB109" s="236">
        <f t="array" ref="AB109">IF(COLUMNS($G109:AB109)&gt;$E109,"",IFERROR(INDEX('PROYECCIÓN'!110:110,15+6*(COLUMNS($G109:AB109)-1)),""))</f>
        <v/>
      </c>
      <c r="AC109" s="236">
        <f t="array" ref="AC109">IF(COLUMNS($G109:AC109)&gt;$E109,"",IFERROR(INDEX('PROYECCIÓN'!110:110,15+6*(COLUMNS($G109:AC109)-1)),""))</f>
        <v/>
      </c>
      <c r="AD109" s="236">
        <f t="array" ref="AD109">IF(COLUMNS($G109:AD109)&gt;$E109,"",IFERROR(INDEX('PROYECCIÓN'!110:110,15+6*(COLUMNS($G109:AD109)-1)),""))</f>
        <v/>
      </c>
      <c r="AE109" s="236">
        <f t="array" ref="AE109">IF(COLUMNS($G109:AE109)&gt;$E109,"",IFERROR(INDEX('PROYECCIÓN'!110:110,15+6*(COLUMNS($G109:AE109)-1)),""))</f>
        <v/>
      </c>
      <c r="AF109" s="236">
        <f t="array" ref="AF109">IF(COLUMNS($G109:AF109)&gt;$E109,"",IFERROR(INDEX('PROYECCIÓN'!110:110,15+6*(COLUMNS($G109:AF109)-1)),""))</f>
        <v/>
      </c>
      <c r="AG109" s="236">
        <f t="array" ref="AG109">IF(COLUMNS($G109:AG109)&gt;$E109,"",IFERROR(INDEX('PROYECCIÓN'!110:110,15+6*(COLUMNS($G109:AG109)-1)),""))</f>
        <v/>
      </c>
      <c r="AH109" s="236">
        <f t="array" ref="AH109">IF(COLUMNS($G109:AH109)&gt;$E109,"",IFERROR(INDEX('PROYECCIÓN'!110:110,15+6*(COLUMNS($G109:AH109)-1)),""))</f>
        <v/>
      </c>
      <c r="AI109" s="236">
        <f t="array" ref="AI109">IF(COLUMNS($G109:AI109)&gt;$E109,"",IFERROR(INDEX('PROYECCIÓN'!110:110,15+6*(COLUMNS($G109:AI109)-1)),""))</f>
        <v/>
      </c>
      <c r="AJ109" s="236">
        <f t="array" ref="AJ109">IF(COLUMNS($G109:AJ109)&gt;$E109,"",IFERROR(INDEX('PROYECCIÓN'!110:110,15+6*(COLUMNS($G109:AJ109)-1)),""))</f>
        <v/>
      </c>
      <c r="AK109" s="236">
        <f t="array" ref="AK109">IF(COLUMNS($G109:AK109)&gt;$E109,"",IFERROR(INDEX('PROYECCIÓN'!110:110,15+6*(COLUMNS($G109:AK109)-1)),""))</f>
        <v/>
      </c>
      <c r="AL109" s="236">
        <f t="array" ref="AL109">IF(COLUMNS($G109:AL109)&gt;$E109,"",IFERROR(INDEX('PROYECCIÓN'!110:110,15+6*(COLUMNS($G109:AL109)-1)),""))</f>
        <v/>
      </c>
      <c r="AM109" s="236">
        <f t="array" ref="AM109">IF(COLUMNS($G109:AM109)&gt;$E109,"",IFERROR(INDEX('PROYECCIÓN'!110:110,15+6*(COLUMNS($G109:AM109)-1)),""))</f>
        <v/>
      </c>
      <c r="AN109" s="236">
        <f t="array" ref="AN109">IF(COLUMNS($G109:AN109)&gt;$E109,"",IFERROR(INDEX('PROYECCIÓN'!110:110,15+6*(COLUMNS($G109:AN109)-1)),""))</f>
        <v/>
      </c>
      <c r="AO109" s="236">
        <f t="array" ref="AO109">IF(COLUMNS($G109:AO109)&gt;$E109,"",IFERROR(INDEX('PROYECCIÓN'!110:110,15+6*(COLUMNS($G109:AO109)-1)),""))</f>
        <v/>
      </c>
      <c r="AP109" s="236">
        <f t="array" ref="AP109">IF(COLUMNS($G109:AP109)&gt;$E109,"",IFERROR(INDEX('PROYECCIÓN'!110:110,15+6*(COLUMNS($G109:AP109)-1)),""))</f>
        <v/>
      </c>
      <c r="AQ109" s="236" t="n"/>
      <c r="AR109" s="229" t="inlineStr">
        <is>
          <t>SE LE ENVIO DESESTIMIENTO</t>
        </is>
      </c>
      <c r="AS109" s="373" t="n">
        <v>46255</v>
      </c>
    </row>
    <row r="110" ht="15" customHeight="1" s="506">
      <c r="B110" s="47">
        <f>'CARTERA TOTAL'!B110</f>
        <v/>
      </c>
      <c r="C110" s="229">
        <f>'PROYECCIÓN'!C111</f>
        <v/>
      </c>
      <c r="D110" s="53">
        <f>'PROYECCIÓN'!D111</f>
        <v/>
      </c>
      <c r="E110" s="56">
        <f>'PROYECCIÓN'!H111</f>
        <v/>
      </c>
      <c r="F110" s="56">
        <f>IF(COUNTIF($G110:$AP110,"VENCIDA")&gt;0,"VENCIDA",IF(COUNTIF($G110:$AP110,"POR VENCER")&gt;0,"POR VENCER",IF(COUNTIF($G110:$AP110,"AL DÍA")&gt;0,"AL DÍA",IF(COUNTIF($G110:$AP110,"PAGA")&gt;0,"PAGA","SIN ESTADO"))))</f>
        <v/>
      </c>
      <c r="G110" s="236">
        <f t="array" ref="G110">IF(COLUMNS($G110:G110)&gt;$E110,"",IFERROR(INDEX('PROYECCIÓN'!111:111,15+6*(COLUMNS($G110:G110)-1)),""))</f>
        <v/>
      </c>
      <c r="H110" s="236">
        <f t="array" ref="H110">IF(COLUMNS($G110:H110)&gt;$E110,"",IFERROR(INDEX('PROYECCIÓN'!111:111,15+6*(COLUMNS($G110:H110)-1)),""))</f>
        <v/>
      </c>
      <c r="I110" s="236">
        <f t="array" ref="I110">IF(COLUMNS($G110:I110)&gt;$E110,"",IFERROR(INDEX('PROYECCIÓN'!111:111,15+6*(COLUMNS($G110:I110)-1)),""))</f>
        <v/>
      </c>
      <c r="J110" s="236">
        <f t="array" ref="J110">IF(COLUMNS($G110:J110)&gt;$E110,"",IFERROR(INDEX('PROYECCIÓN'!111:111,15+6*(COLUMNS($G110:J110)-1)),""))</f>
        <v/>
      </c>
      <c r="K110" s="236">
        <f t="array" ref="K110">IF(COLUMNS($G110:K110)&gt;$E110,"",IFERROR(INDEX('PROYECCIÓN'!111:111,15+6*(COLUMNS($G110:K110)-1)),""))</f>
        <v/>
      </c>
      <c r="L110" s="236">
        <f t="array" ref="L110">IF(COLUMNS($G110:L110)&gt;$E110,"",IFERROR(INDEX('PROYECCIÓN'!111:111,15+6*(COLUMNS($G110:L110)-1)),""))</f>
        <v/>
      </c>
      <c r="M110" s="236">
        <f t="array" ref="M110">IF(COLUMNS($G110:M110)&gt;$E110,"",IFERROR(INDEX('PROYECCIÓN'!111:111,15+6*(COLUMNS($G110:M110)-1)),""))</f>
        <v/>
      </c>
      <c r="N110" s="236">
        <f t="array" ref="N110">IF(COLUMNS($G110:N110)&gt;$E110,"",IFERROR(INDEX('PROYECCIÓN'!111:111,15+6*(COLUMNS($G110:N110)-1)),""))</f>
        <v/>
      </c>
      <c r="O110" s="236">
        <f t="array" ref="O110">IF(COLUMNS($G110:O110)&gt;$E110,"",IFERROR(INDEX('PROYECCIÓN'!111:111,15+6*(COLUMNS($G110:O110)-1)),""))</f>
        <v/>
      </c>
      <c r="P110" s="236">
        <f t="array" ref="P110">IF(COLUMNS($G110:P110)&gt;$E110,"",IFERROR(INDEX('PROYECCIÓN'!111:111,15+6*(COLUMNS($G110:P110)-1)),""))</f>
        <v/>
      </c>
      <c r="Q110" s="236">
        <f t="array" ref="Q110">IF(COLUMNS($G110:Q110)&gt;$E110,"",IFERROR(INDEX('PROYECCIÓN'!111:111,15+6*(COLUMNS($G110:Q110)-1)),""))</f>
        <v/>
      </c>
      <c r="R110" s="236">
        <f t="array" ref="R110">IF(COLUMNS($G110:R110)&gt;$E110,"",IFERROR(INDEX('PROYECCIÓN'!111:111,15+6*(COLUMNS($G110:R110)-1)),""))</f>
        <v/>
      </c>
      <c r="S110" s="236">
        <f t="array" ref="S110">IF(COLUMNS($G110:S110)&gt;$E110,"",IFERROR(INDEX('PROYECCIÓN'!111:111,15+6*(COLUMNS($G110:S110)-1)),""))</f>
        <v/>
      </c>
      <c r="T110" s="236">
        <f t="array" ref="T110">IF(COLUMNS($G110:T110)&gt;$E110,"",IFERROR(INDEX('PROYECCIÓN'!111:111,15+6*(COLUMNS($G110:T110)-1)),""))</f>
        <v/>
      </c>
      <c r="U110" s="236">
        <f t="array" ref="U110">IF(COLUMNS($G110:U110)&gt;$E110,"",IFERROR(INDEX('PROYECCIÓN'!111:111,15+6*(COLUMNS($G110:U110)-1)),""))</f>
        <v/>
      </c>
      <c r="V110" s="236">
        <f t="array" ref="V110">IF(COLUMNS($G110:V110)&gt;$E110,"",IFERROR(INDEX('PROYECCIÓN'!111:111,15+6*(COLUMNS($G110:V110)-1)),""))</f>
        <v/>
      </c>
      <c r="W110" s="236">
        <f t="array" ref="W110">IF(COLUMNS($G110:W110)&gt;$E110,"",IFERROR(INDEX('PROYECCIÓN'!111:111,15+6*(COLUMNS($G110:W110)-1)),""))</f>
        <v/>
      </c>
      <c r="X110" s="236">
        <f t="array" ref="X110">IF(COLUMNS($G110:X110)&gt;$E110,"",IFERROR(INDEX('PROYECCIÓN'!111:111,15+6*(COLUMNS($G110:X110)-1)),""))</f>
        <v/>
      </c>
      <c r="Y110" s="236">
        <f t="array" ref="Y110">IF(COLUMNS($G110:Y110)&gt;$E110,"",IFERROR(INDEX('PROYECCIÓN'!111:111,15+6*(COLUMNS($G110:Y110)-1)),""))</f>
        <v/>
      </c>
      <c r="Z110" s="236">
        <f t="array" ref="Z110">IF(COLUMNS($G110:Z110)&gt;$E110,"",IFERROR(INDEX('PROYECCIÓN'!111:111,15+6*(COLUMNS($G110:Z110)-1)),""))</f>
        <v/>
      </c>
      <c r="AA110" s="236">
        <f t="array" ref="AA110">IF(COLUMNS($G110:AA110)&gt;$E110,"",IFERROR(INDEX('PROYECCIÓN'!111:111,15+6*(COLUMNS($G110:AA110)-1)),""))</f>
        <v/>
      </c>
      <c r="AB110" s="236">
        <f t="array" ref="AB110">IF(COLUMNS($G110:AB110)&gt;$E110,"",IFERROR(INDEX('PROYECCIÓN'!111:111,15+6*(COLUMNS($G110:AB110)-1)),""))</f>
        <v/>
      </c>
      <c r="AC110" s="236">
        <f t="array" ref="AC110">IF(COLUMNS($G110:AC110)&gt;$E110,"",IFERROR(INDEX('PROYECCIÓN'!111:111,15+6*(COLUMNS($G110:AC110)-1)),""))</f>
        <v/>
      </c>
      <c r="AD110" s="236">
        <f t="array" ref="AD110">IF(COLUMNS($G110:AD110)&gt;$E110,"",IFERROR(INDEX('PROYECCIÓN'!111:111,15+6*(COLUMNS($G110:AD110)-1)),""))</f>
        <v/>
      </c>
      <c r="AE110" s="236">
        <f t="array" ref="AE110">IF(COLUMNS($G110:AE110)&gt;$E110,"",IFERROR(INDEX('PROYECCIÓN'!111:111,15+6*(COLUMNS($G110:AE110)-1)),""))</f>
        <v/>
      </c>
      <c r="AF110" s="236">
        <f t="array" ref="AF110">IF(COLUMNS($G110:AF110)&gt;$E110,"",IFERROR(INDEX('PROYECCIÓN'!111:111,15+6*(COLUMNS($G110:AF110)-1)),""))</f>
        <v/>
      </c>
      <c r="AG110" s="236">
        <f t="array" ref="AG110">IF(COLUMNS($G110:AG110)&gt;$E110,"",IFERROR(INDEX('PROYECCIÓN'!111:111,15+6*(COLUMNS($G110:AG110)-1)),""))</f>
        <v/>
      </c>
      <c r="AH110" s="236">
        <f t="array" ref="AH110">IF(COLUMNS($G110:AH110)&gt;$E110,"",IFERROR(INDEX('PROYECCIÓN'!111:111,15+6*(COLUMNS($G110:AH110)-1)),""))</f>
        <v/>
      </c>
      <c r="AI110" s="236">
        <f t="array" ref="AI110">IF(COLUMNS($G110:AI110)&gt;$E110,"",IFERROR(INDEX('PROYECCIÓN'!111:111,15+6*(COLUMNS($G110:AI110)-1)),""))</f>
        <v/>
      </c>
      <c r="AJ110" s="236">
        <f t="array" ref="AJ110">IF(COLUMNS($G110:AJ110)&gt;$E110,"",IFERROR(INDEX('PROYECCIÓN'!111:111,15+6*(COLUMNS($G110:AJ110)-1)),""))</f>
        <v/>
      </c>
      <c r="AK110" s="236">
        <f t="array" ref="AK110">IF(COLUMNS($G110:AK110)&gt;$E110,"",IFERROR(INDEX('PROYECCIÓN'!111:111,15+6*(COLUMNS($G110:AK110)-1)),""))</f>
        <v/>
      </c>
      <c r="AL110" s="236">
        <f t="array" ref="AL110">IF(COLUMNS($G110:AL110)&gt;$E110,"",IFERROR(INDEX('PROYECCIÓN'!111:111,15+6*(COLUMNS($G110:AL110)-1)),""))</f>
        <v/>
      </c>
      <c r="AM110" s="236">
        <f t="array" ref="AM110">IF(COLUMNS($G110:AM110)&gt;$E110,"",IFERROR(INDEX('PROYECCIÓN'!111:111,15+6*(COLUMNS($G110:AM110)-1)),""))</f>
        <v/>
      </c>
      <c r="AN110" s="236">
        <f t="array" ref="AN110">IF(COLUMNS($G110:AN110)&gt;$E110,"",IFERROR(INDEX('PROYECCIÓN'!111:111,15+6*(COLUMNS($G110:AN110)-1)),""))</f>
        <v/>
      </c>
      <c r="AO110" s="236">
        <f t="array" ref="AO110">IF(COLUMNS($G110:AO110)&gt;$E110,"",IFERROR(INDEX('PROYECCIÓN'!111:111,15+6*(COLUMNS($G110:AO110)-1)),""))</f>
        <v/>
      </c>
      <c r="AP110" s="236">
        <f t="array" ref="AP110">IF(COLUMNS($G110:AP110)&gt;$E110,"",IFERROR(INDEX('PROYECCIÓN'!111:111,15+6*(COLUMNS($G110:AP110)-1)),""))</f>
        <v/>
      </c>
      <c r="AQ110" s="236" t="n"/>
      <c r="AR110" s="229" t="n"/>
      <c r="AS110" s="185" t="n"/>
    </row>
    <row r="111" ht="15" customHeight="1" s="506">
      <c r="B111" s="47">
        <f>'CARTERA TOTAL'!B111</f>
        <v/>
      </c>
      <c r="C111" s="229">
        <f>'PROYECCIÓN'!C112</f>
        <v/>
      </c>
      <c r="D111" s="53">
        <f>'PROYECCIÓN'!D112</f>
        <v/>
      </c>
      <c r="E111" s="56">
        <f>'PROYECCIÓN'!H112</f>
        <v/>
      </c>
      <c r="F111" s="56">
        <f>IF(COUNTIF($G111:$AP111,"VENCIDA")&gt;0,"VENCIDA",IF(COUNTIF($G111:$AP111,"POR VENCER")&gt;0,"POR VENCER",IF(COUNTIF($G111:$AP111,"AL DÍA")&gt;0,"AL DÍA",IF(COUNTIF($G111:$AP111,"PAGA")&gt;0,"PAGA","SIN ESTADO"))))</f>
        <v/>
      </c>
      <c r="G111" s="236">
        <f t="array" ref="G111">IF(COLUMNS($G111:G111)&gt;$E111,"",IFERROR(INDEX('PROYECCIÓN'!112:112,15+6*(COLUMNS($G111:G111)-1)),""))</f>
        <v/>
      </c>
      <c r="H111" s="236">
        <f t="array" ref="H111">IF(COLUMNS($G111:H111)&gt;$E111,"",IFERROR(INDEX('PROYECCIÓN'!112:112,15+6*(COLUMNS($G111:H111)-1)),""))</f>
        <v/>
      </c>
      <c r="I111" s="236">
        <f t="array" ref="I111">IF(COLUMNS($G111:I111)&gt;$E111,"",IFERROR(INDEX('PROYECCIÓN'!112:112,15+6*(COLUMNS($G111:I111)-1)),""))</f>
        <v/>
      </c>
      <c r="J111" s="236">
        <f t="array" ref="J111">IF(COLUMNS($G111:J111)&gt;$E111,"",IFERROR(INDEX('PROYECCIÓN'!112:112,15+6*(COLUMNS($G111:J111)-1)),""))</f>
        <v/>
      </c>
      <c r="K111" s="236">
        <f t="array" ref="K111">IF(COLUMNS($G111:K111)&gt;$E111,"",IFERROR(INDEX('PROYECCIÓN'!112:112,15+6*(COLUMNS($G111:K111)-1)),""))</f>
        <v/>
      </c>
      <c r="L111" s="236">
        <f t="array" ref="L111">IF(COLUMNS($G111:L111)&gt;$E111,"",IFERROR(INDEX('PROYECCIÓN'!112:112,15+6*(COLUMNS($G111:L111)-1)),""))</f>
        <v/>
      </c>
      <c r="M111" s="236">
        <f t="array" ref="M111">IF(COLUMNS($G111:M111)&gt;$E111,"",IFERROR(INDEX('PROYECCIÓN'!112:112,15+6*(COLUMNS($G111:M111)-1)),""))</f>
        <v/>
      </c>
      <c r="N111" s="236">
        <f t="array" ref="N111">IF(COLUMNS($G111:N111)&gt;$E111,"",IFERROR(INDEX('PROYECCIÓN'!112:112,15+6*(COLUMNS($G111:N111)-1)),""))</f>
        <v/>
      </c>
      <c r="O111" s="236">
        <f t="array" ref="O111">IF(COLUMNS($G111:O111)&gt;$E111,"",IFERROR(INDEX('PROYECCIÓN'!112:112,15+6*(COLUMNS($G111:O111)-1)),""))</f>
        <v/>
      </c>
      <c r="P111" s="236">
        <f t="array" ref="P111">IF(COLUMNS($G111:P111)&gt;$E111,"",IFERROR(INDEX('PROYECCIÓN'!112:112,15+6*(COLUMNS($G111:P111)-1)),""))</f>
        <v/>
      </c>
      <c r="Q111" s="236">
        <f t="array" ref="Q111">IF(COLUMNS($G111:Q111)&gt;$E111,"",IFERROR(INDEX('PROYECCIÓN'!112:112,15+6*(COLUMNS($G111:Q111)-1)),""))</f>
        <v/>
      </c>
      <c r="R111" s="236">
        <f t="array" ref="R111">IF(COLUMNS($G111:R111)&gt;$E111,"",IFERROR(INDEX('PROYECCIÓN'!112:112,15+6*(COLUMNS($G111:R111)-1)),""))</f>
        <v/>
      </c>
      <c r="S111" s="236">
        <f t="array" ref="S111">IF(COLUMNS($G111:S111)&gt;$E111,"",IFERROR(INDEX('PROYECCIÓN'!112:112,15+6*(COLUMNS($G111:S111)-1)),""))</f>
        <v/>
      </c>
      <c r="T111" s="236">
        <f t="array" ref="T111">IF(COLUMNS($G111:T111)&gt;$E111,"",IFERROR(INDEX('PROYECCIÓN'!112:112,15+6*(COLUMNS($G111:T111)-1)),""))</f>
        <v/>
      </c>
      <c r="U111" s="236">
        <f t="array" ref="U111">IF(COLUMNS($G111:U111)&gt;$E111,"",IFERROR(INDEX('PROYECCIÓN'!112:112,15+6*(COLUMNS($G111:U111)-1)),""))</f>
        <v/>
      </c>
      <c r="V111" s="236">
        <f t="array" ref="V111">IF(COLUMNS($G111:V111)&gt;$E111,"",IFERROR(INDEX('PROYECCIÓN'!112:112,15+6*(COLUMNS($G111:V111)-1)),""))</f>
        <v/>
      </c>
      <c r="W111" s="236">
        <f t="array" ref="W111">IF(COLUMNS($G111:W111)&gt;$E111,"",IFERROR(INDEX('PROYECCIÓN'!112:112,15+6*(COLUMNS($G111:W111)-1)),""))</f>
        <v/>
      </c>
      <c r="X111" s="236">
        <f t="array" ref="X111">IF(COLUMNS($G111:X111)&gt;$E111,"",IFERROR(INDEX('PROYECCIÓN'!112:112,15+6*(COLUMNS($G111:X111)-1)),""))</f>
        <v/>
      </c>
      <c r="Y111" s="236">
        <f t="array" ref="Y111">IF(COLUMNS($G111:Y111)&gt;$E111,"",IFERROR(INDEX('PROYECCIÓN'!112:112,15+6*(COLUMNS($G111:Y111)-1)),""))</f>
        <v/>
      </c>
      <c r="Z111" s="236">
        <f t="array" ref="Z111">IF(COLUMNS($G111:Z111)&gt;$E111,"",IFERROR(INDEX('PROYECCIÓN'!112:112,15+6*(COLUMNS($G111:Z111)-1)),""))</f>
        <v/>
      </c>
      <c r="AA111" s="236">
        <f t="array" ref="AA111">IF(COLUMNS($G111:AA111)&gt;$E111,"",IFERROR(INDEX('PROYECCIÓN'!112:112,15+6*(COLUMNS($G111:AA111)-1)),""))</f>
        <v/>
      </c>
      <c r="AB111" s="236">
        <f t="array" ref="AB111">IF(COLUMNS($G111:AB111)&gt;$E111,"",IFERROR(INDEX('PROYECCIÓN'!112:112,15+6*(COLUMNS($G111:AB111)-1)),""))</f>
        <v/>
      </c>
      <c r="AC111" s="236">
        <f t="array" ref="AC111">IF(COLUMNS($G111:AC111)&gt;$E111,"",IFERROR(INDEX('PROYECCIÓN'!112:112,15+6*(COLUMNS($G111:AC111)-1)),""))</f>
        <v/>
      </c>
      <c r="AD111" s="236">
        <f t="array" ref="AD111">IF(COLUMNS($G111:AD111)&gt;$E111,"",IFERROR(INDEX('PROYECCIÓN'!112:112,15+6*(COLUMNS($G111:AD111)-1)),""))</f>
        <v/>
      </c>
      <c r="AE111" s="236">
        <f t="array" ref="AE111">IF(COLUMNS($G111:AE111)&gt;$E111,"",IFERROR(INDEX('PROYECCIÓN'!112:112,15+6*(COLUMNS($G111:AE111)-1)),""))</f>
        <v/>
      </c>
      <c r="AF111" s="236">
        <f t="array" ref="AF111">IF(COLUMNS($G111:AF111)&gt;$E111,"",IFERROR(INDEX('PROYECCIÓN'!112:112,15+6*(COLUMNS($G111:AF111)-1)),""))</f>
        <v/>
      </c>
      <c r="AG111" s="236">
        <f t="array" ref="AG111">IF(COLUMNS($G111:AG111)&gt;$E111,"",IFERROR(INDEX('PROYECCIÓN'!112:112,15+6*(COLUMNS($G111:AG111)-1)),""))</f>
        <v/>
      </c>
      <c r="AH111" s="236">
        <f t="array" ref="AH111">IF(COLUMNS($G111:AH111)&gt;$E111,"",IFERROR(INDEX('PROYECCIÓN'!112:112,15+6*(COLUMNS($G111:AH111)-1)),""))</f>
        <v/>
      </c>
      <c r="AI111" s="236">
        <f t="array" ref="AI111">IF(COLUMNS($G111:AI111)&gt;$E111,"",IFERROR(INDEX('PROYECCIÓN'!112:112,15+6*(COLUMNS($G111:AI111)-1)),""))</f>
        <v/>
      </c>
      <c r="AJ111" s="236">
        <f t="array" ref="AJ111">IF(COLUMNS($G111:AJ111)&gt;$E111,"",IFERROR(INDEX('PROYECCIÓN'!112:112,15+6*(COLUMNS($G111:AJ111)-1)),""))</f>
        <v/>
      </c>
      <c r="AK111" s="236">
        <f t="array" ref="AK111">IF(COLUMNS($G111:AK111)&gt;$E111,"",IFERROR(INDEX('PROYECCIÓN'!112:112,15+6*(COLUMNS($G111:AK111)-1)),""))</f>
        <v/>
      </c>
      <c r="AL111" s="236">
        <f t="array" ref="AL111">IF(COLUMNS($G111:AL111)&gt;$E111,"",IFERROR(INDEX('PROYECCIÓN'!112:112,15+6*(COLUMNS($G111:AL111)-1)),""))</f>
        <v/>
      </c>
      <c r="AM111" s="236">
        <f t="array" ref="AM111">IF(COLUMNS($G111:AM111)&gt;$E111,"",IFERROR(INDEX('PROYECCIÓN'!112:112,15+6*(COLUMNS($G111:AM111)-1)),""))</f>
        <v/>
      </c>
      <c r="AN111" s="236">
        <f t="array" ref="AN111">IF(COLUMNS($G111:AN111)&gt;$E111,"",IFERROR(INDEX('PROYECCIÓN'!112:112,15+6*(COLUMNS($G111:AN111)-1)),""))</f>
        <v/>
      </c>
      <c r="AO111" s="236">
        <f t="array" ref="AO111">IF(COLUMNS($G111:AO111)&gt;$E111,"",IFERROR(INDEX('PROYECCIÓN'!112:112,15+6*(COLUMNS($G111:AO111)-1)),""))</f>
        <v/>
      </c>
      <c r="AP111" s="236">
        <f t="array" ref="AP111">IF(COLUMNS($G111:AP111)&gt;$E111,"",IFERROR(INDEX('PROYECCIÓN'!112:112,15+6*(COLUMNS($G111:AP111)-1)),""))</f>
        <v/>
      </c>
      <c r="AQ111" s="236" t="n"/>
      <c r="AR111" s="229" t="n"/>
      <c r="AS111" s="185" t="n"/>
    </row>
    <row r="112" ht="15" customHeight="1" s="506">
      <c r="B112" s="47">
        <f>'CARTERA TOTAL'!B112</f>
        <v/>
      </c>
      <c r="C112" s="229">
        <f>'PROYECCIÓN'!C113</f>
        <v/>
      </c>
      <c r="D112" s="53">
        <f>'PROYECCIÓN'!D113</f>
        <v/>
      </c>
      <c r="E112" s="56">
        <f>'PROYECCIÓN'!H113</f>
        <v/>
      </c>
      <c r="F112" s="56">
        <f>IF(COUNTIF($G112:$AP112,"VENCIDA")&gt;0,"VENCIDA",IF(COUNTIF($G112:$AP112,"POR VENCER")&gt;0,"POR VENCER",IF(COUNTIF($G112:$AP112,"AL DÍA")&gt;0,"AL DÍA",IF(COUNTIF($G112:$AP112,"PAGA")&gt;0,"PAGA","SIN ESTADO"))))</f>
        <v/>
      </c>
      <c r="G112" s="236">
        <f t="array" ref="G112">IF(COLUMNS($G112:G112)&gt;$E112,"",IFERROR(INDEX('PROYECCIÓN'!113:113,15+6*(COLUMNS($G112:G112)-1)),""))</f>
        <v/>
      </c>
      <c r="H112" s="236">
        <f t="array" ref="H112">IF(COLUMNS($G112:H112)&gt;$E112,"",IFERROR(INDEX('PROYECCIÓN'!113:113,15+6*(COLUMNS($G112:H112)-1)),""))</f>
        <v/>
      </c>
      <c r="I112" s="236">
        <f t="array" ref="I112">IF(COLUMNS($G112:I112)&gt;$E112,"",IFERROR(INDEX('PROYECCIÓN'!113:113,15+6*(COLUMNS($G112:I112)-1)),""))</f>
        <v/>
      </c>
      <c r="J112" s="236">
        <f t="array" ref="J112">IF(COLUMNS($G112:J112)&gt;$E112,"",IFERROR(INDEX('PROYECCIÓN'!113:113,15+6*(COLUMNS($G112:J112)-1)),""))</f>
        <v/>
      </c>
      <c r="K112" s="236">
        <f t="array" ref="K112">IF(COLUMNS($G112:K112)&gt;$E112,"",IFERROR(INDEX('PROYECCIÓN'!113:113,15+6*(COLUMNS($G112:K112)-1)),""))</f>
        <v/>
      </c>
      <c r="L112" s="236">
        <f t="array" ref="L112">IF(COLUMNS($G112:L112)&gt;$E112,"",IFERROR(INDEX('PROYECCIÓN'!113:113,15+6*(COLUMNS($G112:L112)-1)),""))</f>
        <v/>
      </c>
      <c r="M112" s="236">
        <f t="array" ref="M112">IF(COLUMNS($G112:M112)&gt;$E112,"",IFERROR(INDEX('PROYECCIÓN'!113:113,15+6*(COLUMNS($G112:M112)-1)),""))</f>
        <v/>
      </c>
      <c r="N112" s="236">
        <f t="array" ref="N112">IF(COLUMNS($G112:N112)&gt;$E112,"",IFERROR(INDEX('PROYECCIÓN'!113:113,15+6*(COLUMNS($G112:N112)-1)),""))</f>
        <v/>
      </c>
      <c r="O112" s="236">
        <f t="array" ref="O112">IF(COLUMNS($G112:O112)&gt;$E112,"",IFERROR(INDEX('PROYECCIÓN'!113:113,15+6*(COLUMNS($G112:O112)-1)),""))</f>
        <v/>
      </c>
      <c r="P112" s="236">
        <f t="array" ref="P112">IF(COLUMNS($G112:P112)&gt;$E112,"",IFERROR(INDEX('PROYECCIÓN'!113:113,15+6*(COLUMNS($G112:P112)-1)),""))</f>
        <v/>
      </c>
      <c r="Q112" s="236">
        <f t="array" ref="Q112">IF(COLUMNS($G112:Q112)&gt;$E112,"",IFERROR(INDEX('PROYECCIÓN'!113:113,15+6*(COLUMNS($G112:Q112)-1)),""))</f>
        <v/>
      </c>
      <c r="R112" s="236">
        <f t="array" ref="R112">IF(COLUMNS($G112:R112)&gt;$E112,"",IFERROR(INDEX('PROYECCIÓN'!113:113,15+6*(COLUMNS($G112:R112)-1)),""))</f>
        <v/>
      </c>
      <c r="S112" s="236">
        <f t="array" ref="S112">IF(COLUMNS($G112:S112)&gt;$E112,"",IFERROR(INDEX('PROYECCIÓN'!113:113,15+6*(COLUMNS($G112:S112)-1)),""))</f>
        <v/>
      </c>
      <c r="T112" s="236">
        <f t="array" ref="T112">IF(COLUMNS($G112:T112)&gt;$E112,"",IFERROR(INDEX('PROYECCIÓN'!113:113,15+6*(COLUMNS($G112:T112)-1)),""))</f>
        <v/>
      </c>
      <c r="U112" s="236">
        <f t="array" ref="U112">IF(COLUMNS($G112:U112)&gt;$E112,"",IFERROR(INDEX('PROYECCIÓN'!113:113,15+6*(COLUMNS($G112:U112)-1)),""))</f>
        <v/>
      </c>
      <c r="V112" s="236">
        <f t="array" ref="V112">IF(COLUMNS($G112:V112)&gt;$E112,"",IFERROR(INDEX('PROYECCIÓN'!113:113,15+6*(COLUMNS($G112:V112)-1)),""))</f>
        <v/>
      </c>
      <c r="W112" s="236">
        <f t="array" ref="W112">IF(COLUMNS($G112:W112)&gt;$E112,"",IFERROR(INDEX('PROYECCIÓN'!113:113,15+6*(COLUMNS($G112:W112)-1)),""))</f>
        <v/>
      </c>
      <c r="X112" s="236">
        <f t="array" ref="X112">IF(COLUMNS($G112:X112)&gt;$E112,"",IFERROR(INDEX('PROYECCIÓN'!113:113,15+6*(COLUMNS($G112:X112)-1)),""))</f>
        <v/>
      </c>
      <c r="Y112" s="236">
        <f t="array" ref="Y112">IF(COLUMNS($G112:Y112)&gt;$E112,"",IFERROR(INDEX('PROYECCIÓN'!113:113,15+6*(COLUMNS($G112:Y112)-1)),""))</f>
        <v/>
      </c>
      <c r="Z112" s="236">
        <f t="array" ref="Z112">IF(COLUMNS($G112:Z112)&gt;$E112,"",IFERROR(INDEX('PROYECCIÓN'!113:113,15+6*(COLUMNS($G112:Z112)-1)),""))</f>
        <v/>
      </c>
      <c r="AA112" s="236">
        <f t="array" ref="AA112">IF(COLUMNS($G112:AA112)&gt;$E112,"",IFERROR(INDEX('PROYECCIÓN'!113:113,15+6*(COLUMNS($G112:AA112)-1)),""))</f>
        <v/>
      </c>
      <c r="AB112" s="236">
        <f t="array" ref="AB112">IF(COLUMNS($G112:AB112)&gt;$E112,"",IFERROR(INDEX('PROYECCIÓN'!113:113,15+6*(COLUMNS($G112:AB112)-1)),""))</f>
        <v/>
      </c>
      <c r="AC112" s="236">
        <f t="array" ref="AC112">IF(COLUMNS($G112:AC112)&gt;$E112,"",IFERROR(INDEX('PROYECCIÓN'!113:113,15+6*(COLUMNS($G112:AC112)-1)),""))</f>
        <v/>
      </c>
      <c r="AD112" s="236">
        <f t="array" ref="AD112">IF(COLUMNS($G112:AD112)&gt;$E112,"",IFERROR(INDEX('PROYECCIÓN'!113:113,15+6*(COLUMNS($G112:AD112)-1)),""))</f>
        <v/>
      </c>
      <c r="AE112" s="236">
        <f t="array" ref="AE112">IF(COLUMNS($G112:AE112)&gt;$E112,"",IFERROR(INDEX('PROYECCIÓN'!113:113,15+6*(COLUMNS($G112:AE112)-1)),""))</f>
        <v/>
      </c>
      <c r="AF112" s="236">
        <f t="array" ref="AF112">IF(COLUMNS($G112:AF112)&gt;$E112,"",IFERROR(INDEX('PROYECCIÓN'!113:113,15+6*(COLUMNS($G112:AF112)-1)),""))</f>
        <v/>
      </c>
      <c r="AG112" s="236">
        <f t="array" ref="AG112">IF(COLUMNS($G112:AG112)&gt;$E112,"",IFERROR(INDEX('PROYECCIÓN'!113:113,15+6*(COLUMNS($G112:AG112)-1)),""))</f>
        <v/>
      </c>
      <c r="AH112" s="236">
        <f t="array" ref="AH112">IF(COLUMNS($G112:AH112)&gt;$E112,"",IFERROR(INDEX('PROYECCIÓN'!113:113,15+6*(COLUMNS($G112:AH112)-1)),""))</f>
        <v/>
      </c>
      <c r="AI112" s="236">
        <f t="array" ref="AI112">IF(COLUMNS($G112:AI112)&gt;$E112,"",IFERROR(INDEX('PROYECCIÓN'!113:113,15+6*(COLUMNS($G112:AI112)-1)),""))</f>
        <v/>
      </c>
      <c r="AJ112" s="236">
        <f t="array" ref="AJ112">IF(COLUMNS($G112:AJ112)&gt;$E112,"",IFERROR(INDEX('PROYECCIÓN'!113:113,15+6*(COLUMNS($G112:AJ112)-1)),""))</f>
        <v/>
      </c>
      <c r="AK112" s="236">
        <f t="array" ref="AK112">IF(COLUMNS($G112:AK112)&gt;$E112,"",IFERROR(INDEX('PROYECCIÓN'!113:113,15+6*(COLUMNS($G112:AK112)-1)),""))</f>
        <v/>
      </c>
      <c r="AL112" s="236">
        <f t="array" ref="AL112">IF(COLUMNS($G112:AL112)&gt;$E112,"",IFERROR(INDEX('PROYECCIÓN'!113:113,15+6*(COLUMNS($G112:AL112)-1)),""))</f>
        <v/>
      </c>
      <c r="AM112" s="236">
        <f t="array" ref="AM112">IF(COLUMNS($G112:AM112)&gt;$E112,"",IFERROR(INDEX('PROYECCIÓN'!113:113,15+6*(COLUMNS($G112:AM112)-1)),""))</f>
        <v/>
      </c>
      <c r="AN112" s="236">
        <f t="array" ref="AN112">IF(COLUMNS($G112:AN112)&gt;$E112,"",IFERROR(INDEX('PROYECCIÓN'!113:113,15+6*(COLUMNS($G112:AN112)-1)),""))</f>
        <v/>
      </c>
      <c r="AO112" s="236">
        <f t="array" ref="AO112">IF(COLUMNS($G112:AO112)&gt;$E112,"",IFERROR(INDEX('PROYECCIÓN'!113:113,15+6*(COLUMNS($G112:AO112)-1)),""))</f>
        <v/>
      </c>
      <c r="AP112" s="236">
        <f t="array" ref="AP112">IF(COLUMNS($G112:AP112)&gt;$E112,"",IFERROR(INDEX('PROYECCIÓN'!113:113,15+6*(COLUMNS($G112:AP112)-1)),""))</f>
        <v/>
      </c>
      <c r="AQ112" s="236" t="n"/>
      <c r="AR112" s="229" t="n"/>
      <c r="AS112" s="185" t="n"/>
    </row>
    <row r="113" ht="15" customHeight="1" s="506">
      <c r="B113" s="47">
        <f>'CARTERA TOTAL'!B113</f>
        <v/>
      </c>
      <c r="C113" s="229">
        <f>'PROYECCIÓN'!C114</f>
        <v/>
      </c>
      <c r="D113" s="53">
        <f>'PROYECCIÓN'!D114</f>
        <v/>
      </c>
      <c r="E113" s="56">
        <f>'PROYECCIÓN'!H114</f>
        <v/>
      </c>
      <c r="F113" s="56">
        <f>IF(COUNTIF($G113:$AP113,"VENCIDA")&gt;0,"VENCIDA",IF(COUNTIF($G113:$AP113,"POR VENCER")&gt;0,"POR VENCER",IF(COUNTIF($G113:$AP113,"AL DÍA")&gt;0,"AL DÍA",IF(COUNTIF($G113:$AP113,"PAGA")&gt;0,"PAGA","SIN ESTADO"))))</f>
        <v/>
      </c>
      <c r="G113" s="236">
        <f t="array" ref="G113">IF(COLUMNS($G113:G113)&gt;$E113,"",IFERROR(INDEX('PROYECCIÓN'!114:114,15+6*(COLUMNS($G113:G113)-1)),""))</f>
        <v/>
      </c>
      <c r="H113" s="236">
        <f t="array" ref="H113">IF(COLUMNS($G113:H113)&gt;$E113,"",IFERROR(INDEX('PROYECCIÓN'!114:114,15+6*(COLUMNS($G113:H113)-1)),""))</f>
        <v/>
      </c>
      <c r="I113" s="236">
        <f t="array" ref="I113">IF(COLUMNS($G113:I113)&gt;$E113,"",IFERROR(INDEX('PROYECCIÓN'!114:114,15+6*(COLUMNS($G113:I113)-1)),""))</f>
        <v/>
      </c>
      <c r="J113" s="236">
        <f t="array" ref="J113">IF(COLUMNS($G113:J113)&gt;$E113,"",IFERROR(INDEX('PROYECCIÓN'!114:114,15+6*(COLUMNS($G113:J113)-1)),""))</f>
        <v/>
      </c>
      <c r="K113" s="236">
        <f t="array" ref="K113">IF(COLUMNS($G113:K113)&gt;$E113,"",IFERROR(INDEX('PROYECCIÓN'!114:114,15+6*(COLUMNS($G113:K113)-1)),""))</f>
        <v/>
      </c>
      <c r="L113" s="236">
        <f t="array" ref="L113">IF(COLUMNS($G113:L113)&gt;$E113,"",IFERROR(INDEX('PROYECCIÓN'!114:114,15+6*(COLUMNS($G113:L113)-1)),""))</f>
        <v/>
      </c>
      <c r="M113" s="236">
        <f t="array" ref="M113">IF(COLUMNS($G113:M113)&gt;$E113,"",IFERROR(INDEX('PROYECCIÓN'!114:114,15+6*(COLUMNS($G113:M113)-1)),""))</f>
        <v/>
      </c>
      <c r="N113" s="236">
        <f t="array" ref="N113">IF(COLUMNS($G113:N113)&gt;$E113,"",IFERROR(INDEX('PROYECCIÓN'!114:114,15+6*(COLUMNS($G113:N113)-1)),""))</f>
        <v/>
      </c>
      <c r="O113" s="236">
        <f t="array" ref="O113">IF(COLUMNS($G113:O113)&gt;$E113,"",IFERROR(INDEX('PROYECCIÓN'!114:114,15+6*(COLUMNS($G113:O113)-1)),""))</f>
        <v/>
      </c>
      <c r="P113" s="236">
        <f t="array" ref="P113">IF(COLUMNS($G113:P113)&gt;$E113,"",IFERROR(INDEX('PROYECCIÓN'!114:114,15+6*(COLUMNS($G113:P113)-1)),""))</f>
        <v/>
      </c>
      <c r="Q113" s="236">
        <f t="array" ref="Q113">IF(COLUMNS($G113:Q113)&gt;$E113,"",IFERROR(INDEX('PROYECCIÓN'!114:114,15+6*(COLUMNS($G113:Q113)-1)),""))</f>
        <v/>
      </c>
      <c r="R113" s="236">
        <f t="array" ref="R113">IF(COLUMNS($G113:R113)&gt;$E113,"",IFERROR(INDEX('PROYECCIÓN'!114:114,15+6*(COLUMNS($G113:R113)-1)),""))</f>
        <v/>
      </c>
      <c r="S113" s="236">
        <f t="array" ref="S113">IF(COLUMNS($G113:S113)&gt;$E113,"",IFERROR(INDEX('PROYECCIÓN'!114:114,15+6*(COLUMNS($G113:S113)-1)),""))</f>
        <v/>
      </c>
      <c r="T113" s="236">
        <f t="array" ref="T113">IF(COLUMNS($G113:T113)&gt;$E113,"",IFERROR(INDEX('PROYECCIÓN'!114:114,15+6*(COLUMNS($G113:T113)-1)),""))</f>
        <v/>
      </c>
      <c r="U113" s="236">
        <f t="array" ref="U113">IF(COLUMNS($G113:U113)&gt;$E113,"",IFERROR(INDEX('PROYECCIÓN'!114:114,15+6*(COLUMNS($G113:U113)-1)),""))</f>
        <v/>
      </c>
      <c r="V113" s="236">
        <f t="array" ref="V113">IF(COLUMNS($G113:V113)&gt;$E113,"",IFERROR(INDEX('PROYECCIÓN'!114:114,15+6*(COLUMNS($G113:V113)-1)),""))</f>
        <v/>
      </c>
      <c r="W113" s="236">
        <f t="array" ref="W113">IF(COLUMNS($G113:W113)&gt;$E113,"",IFERROR(INDEX('PROYECCIÓN'!114:114,15+6*(COLUMNS($G113:W113)-1)),""))</f>
        <v/>
      </c>
      <c r="X113" s="236">
        <f t="array" ref="X113">IF(COLUMNS($G113:X113)&gt;$E113,"",IFERROR(INDEX('PROYECCIÓN'!114:114,15+6*(COLUMNS($G113:X113)-1)),""))</f>
        <v/>
      </c>
      <c r="Y113" s="236">
        <f t="array" ref="Y113">IF(COLUMNS($G113:Y113)&gt;$E113,"",IFERROR(INDEX('PROYECCIÓN'!114:114,15+6*(COLUMNS($G113:Y113)-1)),""))</f>
        <v/>
      </c>
      <c r="Z113" s="236">
        <f t="array" ref="Z113">IF(COLUMNS($G113:Z113)&gt;$E113,"",IFERROR(INDEX('PROYECCIÓN'!114:114,15+6*(COLUMNS($G113:Z113)-1)),""))</f>
        <v/>
      </c>
      <c r="AA113" s="236">
        <f t="array" ref="AA113">IF(COLUMNS($G113:AA113)&gt;$E113,"",IFERROR(INDEX('PROYECCIÓN'!114:114,15+6*(COLUMNS($G113:AA113)-1)),""))</f>
        <v/>
      </c>
      <c r="AB113" s="236">
        <f t="array" ref="AB113">IF(COLUMNS($G113:AB113)&gt;$E113,"",IFERROR(INDEX('PROYECCIÓN'!114:114,15+6*(COLUMNS($G113:AB113)-1)),""))</f>
        <v/>
      </c>
      <c r="AC113" s="236">
        <f t="array" ref="AC113">IF(COLUMNS($G113:AC113)&gt;$E113,"",IFERROR(INDEX('PROYECCIÓN'!114:114,15+6*(COLUMNS($G113:AC113)-1)),""))</f>
        <v/>
      </c>
      <c r="AD113" s="236">
        <f t="array" ref="AD113">IF(COLUMNS($G113:AD113)&gt;$E113,"",IFERROR(INDEX('PROYECCIÓN'!114:114,15+6*(COLUMNS($G113:AD113)-1)),""))</f>
        <v/>
      </c>
      <c r="AE113" s="236">
        <f t="array" ref="AE113">IF(COLUMNS($G113:AE113)&gt;$E113,"",IFERROR(INDEX('PROYECCIÓN'!114:114,15+6*(COLUMNS($G113:AE113)-1)),""))</f>
        <v/>
      </c>
      <c r="AF113" s="236">
        <f t="array" ref="AF113">IF(COLUMNS($G113:AF113)&gt;$E113,"",IFERROR(INDEX('PROYECCIÓN'!114:114,15+6*(COLUMNS($G113:AF113)-1)),""))</f>
        <v/>
      </c>
      <c r="AG113" s="236">
        <f t="array" ref="AG113">IF(COLUMNS($G113:AG113)&gt;$E113,"",IFERROR(INDEX('PROYECCIÓN'!114:114,15+6*(COLUMNS($G113:AG113)-1)),""))</f>
        <v/>
      </c>
      <c r="AH113" s="236">
        <f t="array" ref="AH113">IF(COLUMNS($G113:AH113)&gt;$E113,"",IFERROR(INDEX('PROYECCIÓN'!114:114,15+6*(COLUMNS($G113:AH113)-1)),""))</f>
        <v/>
      </c>
      <c r="AI113" s="236">
        <f t="array" ref="AI113">IF(COLUMNS($G113:AI113)&gt;$E113,"",IFERROR(INDEX('PROYECCIÓN'!114:114,15+6*(COLUMNS($G113:AI113)-1)),""))</f>
        <v/>
      </c>
      <c r="AJ113" s="236">
        <f t="array" ref="AJ113">IF(COLUMNS($G113:AJ113)&gt;$E113,"",IFERROR(INDEX('PROYECCIÓN'!114:114,15+6*(COLUMNS($G113:AJ113)-1)),""))</f>
        <v/>
      </c>
      <c r="AK113" s="236">
        <f t="array" ref="AK113">IF(COLUMNS($G113:AK113)&gt;$E113,"",IFERROR(INDEX('PROYECCIÓN'!114:114,15+6*(COLUMNS($G113:AK113)-1)),""))</f>
        <v/>
      </c>
      <c r="AL113" s="236">
        <f t="array" ref="AL113">IF(COLUMNS($G113:AL113)&gt;$E113,"",IFERROR(INDEX('PROYECCIÓN'!114:114,15+6*(COLUMNS($G113:AL113)-1)),""))</f>
        <v/>
      </c>
      <c r="AM113" s="236">
        <f t="array" ref="AM113">IF(COLUMNS($G113:AM113)&gt;$E113,"",IFERROR(INDEX('PROYECCIÓN'!114:114,15+6*(COLUMNS($G113:AM113)-1)),""))</f>
        <v/>
      </c>
      <c r="AN113" s="236">
        <f t="array" ref="AN113">IF(COLUMNS($G113:AN113)&gt;$E113,"",IFERROR(INDEX('PROYECCIÓN'!114:114,15+6*(COLUMNS($G113:AN113)-1)),""))</f>
        <v/>
      </c>
      <c r="AO113" s="236">
        <f t="array" ref="AO113">IF(COLUMNS($G113:AO113)&gt;$E113,"",IFERROR(INDEX('PROYECCIÓN'!114:114,15+6*(COLUMNS($G113:AO113)-1)),""))</f>
        <v/>
      </c>
      <c r="AP113" s="236">
        <f t="array" ref="AP113">IF(COLUMNS($G113:AP113)&gt;$E113,"",IFERROR(INDEX('PROYECCIÓN'!114:114,15+6*(COLUMNS($G113:AP113)-1)),""))</f>
        <v/>
      </c>
      <c r="AQ113" s="236" t="n"/>
      <c r="AR113" s="229" t="n"/>
      <c r="AS113" s="185" t="n"/>
    </row>
    <row r="114" ht="15" customHeight="1" s="506">
      <c r="B114" s="47">
        <f>'CARTERA TOTAL'!B114</f>
        <v/>
      </c>
      <c r="C114" s="229">
        <f>'PROYECCIÓN'!C115</f>
        <v/>
      </c>
      <c r="D114" s="53">
        <f>'PROYECCIÓN'!D115</f>
        <v/>
      </c>
      <c r="E114" s="56">
        <f>'PROYECCIÓN'!H115</f>
        <v/>
      </c>
      <c r="F114" s="56">
        <f>IF(COUNTIF($G114:$AP114,"VENCIDA")&gt;0,"VENCIDA",IF(COUNTIF($G114:$AP114,"POR VENCER")&gt;0,"POR VENCER",IF(COUNTIF($G114:$AP114,"AL DÍA")&gt;0,"AL DÍA",IF(COUNTIF($G114:$AP114,"PAGA")&gt;0,"PAGA","SIN ESTADO"))))</f>
        <v/>
      </c>
      <c r="G114" s="236">
        <f t="array" ref="G114">IF(COLUMNS($G114:G114)&gt;$E114,"",IFERROR(INDEX('PROYECCIÓN'!115:115,15+6*(COLUMNS($G114:G114)-1)),""))</f>
        <v/>
      </c>
      <c r="H114" s="236">
        <f t="array" ref="H114">IF(COLUMNS($G114:H114)&gt;$E114,"",IFERROR(INDEX('PROYECCIÓN'!115:115,15+6*(COLUMNS($G114:H114)-1)),""))</f>
        <v/>
      </c>
      <c r="I114" s="236">
        <f t="array" ref="I114">IF(COLUMNS($G114:I114)&gt;$E114,"",IFERROR(INDEX('PROYECCIÓN'!115:115,15+6*(COLUMNS($G114:I114)-1)),""))</f>
        <v/>
      </c>
      <c r="J114" s="236">
        <f t="array" ref="J114">IF(COLUMNS($G114:J114)&gt;$E114,"",IFERROR(INDEX('PROYECCIÓN'!115:115,15+6*(COLUMNS($G114:J114)-1)),""))</f>
        <v/>
      </c>
      <c r="K114" s="236">
        <f t="array" ref="K114">IF(COLUMNS($G114:K114)&gt;$E114,"",IFERROR(INDEX('PROYECCIÓN'!115:115,15+6*(COLUMNS($G114:K114)-1)),""))</f>
        <v/>
      </c>
      <c r="L114" s="236">
        <f t="array" ref="L114">IF(COLUMNS($G114:L114)&gt;$E114,"",IFERROR(INDEX('PROYECCIÓN'!115:115,15+6*(COLUMNS($G114:L114)-1)),""))</f>
        <v/>
      </c>
      <c r="M114" s="236">
        <f t="array" ref="M114">IF(COLUMNS($G114:M114)&gt;$E114,"",IFERROR(INDEX('PROYECCIÓN'!115:115,15+6*(COLUMNS($G114:M114)-1)),""))</f>
        <v/>
      </c>
      <c r="N114" s="236">
        <f t="array" ref="N114">IF(COLUMNS($G114:N114)&gt;$E114,"",IFERROR(INDEX('PROYECCIÓN'!115:115,15+6*(COLUMNS($G114:N114)-1)),""))</f>
        <v/>
      </c>
      <c r="O114" s="236">
        <f t="array" ref="O114">IF(COLUMNS($G114:O114)&gt;$E114,"",IFERROR(INDEX('PROYECCIÓN'!115:115,15+6*(COLUMNS($G114:O114)-1)),""))</f>
        <v/>
      </c>
      <c r="P114" s="236">
        <f t="array" ref="P114">IF(COLUMNS($G114:P114)&gt;$E114,"",IFERROR(INDEX('PROYECCIÓN'!115:115,15+6*(COLUMNS($G114:P114)-1)),""))</f>
        <v/>
      </c>
      <c r="Q114" s="236">
        <f t="array" ref="Q114">IF(COLUMNS($G114:Q114)&gt;$E114,"",IFERROR(INDEX('PROYECCIÓN'!115:115,15+6*(COLUMNS($G114:Q114)-1)),""))</f>
        <v/>
      </c>
      <c r="R114" s="236">
        <f t="array" ref="R114">IF(COLUMNS($G114:R114)&gt;$E114,"",IFERROR(INDEX('PROYECCIÓN'!115:115,15+6*(COLUMNS($G114:R114)-1)),""))</f>
        <v/>
      </c>
      <c r="S114" s="236">
        <f t="array" ref="S114">IF(COLUMNS($G114:S114)&gt;$E114,"",IFERROR(INDEX('PROYECCIÓN'!115:115,15+6*(COLUMNS($G114:S114)-1)),""))</f>
        <v/>
      </c>
      <c r="T114" s="236">
        <f t="array" ref="T114">IF(COLUMNS($G114:T114)&gt;$E114,"",IFERROR(INDEX('PROYECCIÓN'!115:115,15+6*(COLUMNS($G114:T114)-1)),""))</f>
        <v/>
      </c>
      <c r="U114" s="236">
        <f t="array" ref="U114">IF(COLUMNS($G114:U114)&gt;$E114,"",IFERROR(INDEX('PROYECCIÓN'!115:115,15+6*(COLUMNS($G114:U114)-1)),""))</f>
        <v/>
      </c>
      <c r="V114" s="236">
        <f t="array" ref="V114">IF(COLUMNS($G114:V114)&gt;$E114,"",IFERROR(INDEX('PROYECCIÓN'!115:115,15+6*(COLUMNS($G114:V114)-1)),""))</f>
        <v/>
      </c>
      <c r="W114" s="236">
        <f t="array" ref="W114">IF(COLUMNS($G114:W114)&gt;$E114,"",IFERROR(INDEX('PROYECCIÓN'!115:115,15+6*(COLUMNS($G114:W114)-1)),""))</f>
        <v/>
      </c>
      <c r="X114" s="236">
        <f t="array" ref="X114">IF(COLUMNS($G114:X114)&gt;$E114,"",IFERROR(INDEX('PROYECCIÓN'!115:115,15+6*(COLUMNS($G114:X114)-1)),""))</f>
        <v/>
      </c>
      <c r="Y114" s="236">
        <f t="array" ref="Y114">IF(COLUMNS($G114:Y114)&gt;$E114,"",IFERROR(INDEX('PROYECCIÓN'!115:115,15+6*(COLUMNS($G114:Y114)-1)),""))</f>
        <v/>
      </c>
      <c r="Z114" s="236">
        <f t="array" ref="Z114">IF(COLUMNS($G114:Z114)&gt;$E114,"",IFERROR(INDEX('PROYECCIÓN'!115:115,15+6*(COLUMNS($G114:Z114)-1)),""))</f>
        <v/>
      </c>
      <c r="AA114" s="236">
        <f t="array" ref="AA114">IF(COLUMNS($G114:AA114)&gt;$E114,"",IFERROR(INDEX('PROYECCIÓN'!115:115,15+6*(COLUMNS($G114:AA114)-1)),""))</f>
        <v/>
      </c>
      <c r="AB114" s="236">
        <f t="array" ref="AB114">IF(COLUMNS($G114:AB114)&gt;$E114,"",IFERROR(INDEX('PROYECCIÓN'!115:115,15+6*(COLUMNS($G114:AB114)-1)),""))</f>
        <v/>
      </c>
      <c r="AC114" s="236">
        <f t="array" ref="AC114">IF(COLUMNS($G114:AC114)&gt;$E114,"",IFERROR(INDEX('PROYECCIÓN'!115:115,15+6*(COLUMNS($G114:AC114)-1)),""))</f>
        <v/>
      </c>
      <c r="AD114" s="236">
        <f t="array" ref="AD114">IF(COLUMNS($G114:AD114)&gt;$E114,"",IFERROR(INDEX('PROYECCIÓN'!115:115,15+6*(COLUMNS($G114:AD114)-1)),""))</f>
        <v/>
      </c>
      <c r="AE114" s="236">
        <f t="array" ref="AE114">IF(COLUMNS($G114:AE114)&gt;$E114,"",IFERROR(INDEX('PROYECCIÓN'!115:115,15+6*(COLUMNS($G114:AE114)-1)),""))</f>
        <v/>
      </c>
      <c r="AF114" s="236">
        <f t="array" ref="AF114">IF(COLUMNS($G114:AF114)&gt;$E114,"",IFERROR(INDEX('PROYECCIÓN'!115:115,15+6*(COLUMNS($G114:AF114)-1)),""))</f>
        <v/>
      </c>
      <c r="AG114" s="236">
        <f t="array" ref="AG114">IF(COLUMNS($G114:AG114)&gt;$E114,"",IFERROR(INDEX('PROYECCIÓN'!115:115,15+6*(COLUMNS($G114:AG114)-1)),""))</f>
        <v/>
      </c>
      <c r="AH114" s="236">
        <f t="array" ref="AH114">IF(COLUMNS($G114:AH114)&gt;$E114,"",IFERROR(INDEX('PROYECCIÓN'!115:115,15+6*(COLUMNS($G114:AH114)-1)),""))</f>
        <v/>
      </c>
      <c r="AI114" s="236">
        <f t="array" ref="AI114">IF(COLUMNS($G114:AI114)&gt;$E114,"",IFERROR(INDEX('PROYECCIÓN'!115:115,15+6*(COLUMNS($G114:AI114)-1)),""))</f>
        <v/>
      </c>
      <c r="AJ114" s="236">
        <f t="array" ref="AJ114">IF(COLUMNS($G114:AJ114)&gt;$E114,"",IFERROR(INDEX('PROYECCIÓN'!115:115,15+6*(COLUMNS($G114:AJ114)-1)),""))</f>
        <v/>
      </c>
      <c r="AK114" s="236">
        <f t="array" ref="AK114">IF(COLUMNS($G114:AK114)&gt;$E114,"",IFERROR(INDEX('PROYECCIÓN'!115:115,15+6*(COLUMNS($G114:AK114)-1)),""))</f>
        <v/>
      </c>
      <c r="AL114" s="236">
        <f t="array" ref="AL114">IF(COLUMNS($G114:AL114)&gt;$E114,"",IFERROR(INDEX('PROYECCIÓN'!115:115,15+6*(COLUMNS($G114:AL114)-1)),""))</f>
        <v/>
      </c>
      <c r="AM114" s="236">
        <f t="array" ref="AM114">IF(COLUMNS($G114:AM114)&gt;$E114,"",IFERROR(INDEX('PROYECCIÓN'!115:115,15+6*(COLUMNS($G114:AM114)-1)),""))</f>
        <v/>
      </c>
      <c r="AN114" s="236">
        <f t="array" ref="AN114">IF(COLUMNS($G114:AN114)&gt;$E114,"",IFERROR(INDEX('PROYECCIÓN'!115:115,15+6*(COLUMNS($G114:AN114)-1)),""))</f>
        <v/>
      </c>
      <c r="AO114" s="236">
        <f t="array" ref="AO114">IF(COLUMNS($G114:AO114)&gt;$E114,"",IFERROR(INDEX('PROYECCIÓN'!115:115,15+6*(COLUMNS($G114:AO114)-1)),""))</f>
        <v/>
      </c>
      <c r="AP114" s="236">
        <f t="array" ref="AP114">IF(COLUMNS($G114:AP114)&gt;$E114,"",IFERROR(INDEX('PROYECCIÓN'!115:115,15+6*(COLUMNS($G114:AP114)-1)),""))</f>
        <v/>
      </c>
      <c r="AQ114" s="236" t="n"/>
      <c r="AR114" s="229" t="n"/>
      <c r="AS114" s="185" t="n"/>
    </row>
    <row r="115" ht="15" customHeight="1" s="506">
      <c r="B115" s="47">
        <f>'CARTERA TOTAL'!B115</f>
        <v/>
      </c>
      <c r="C115" s="229">
        <f>'PROYECCIÓN'!C116</f>
        <v/>
      </c>
      <c r="D115" s="53">
        <f>'PROYECCIÓN'!D116</f>
        <v/>
      </c>
      <c r="E115" s="56">
        <f>'PROYECCIÓN'!H116</f>
        <v/>
      </c>
      <c r="F115" s="56">
        <f>IF(COUNTIF($G115:$AP115,"VENCIDA")&gt;0,"VENCIDA",IF(COUNTIF($G115:$AP115,"POR VENCER")&gt;0,"POR VENCER",IF(COUNTIF($G115:$AP115,"AL DÍA")&gt;0,"AL DÍA",IF(COUNTIF($G115:$AP115,"PAGA")&gt;0,"PAGA","SIN ESTADO"))))</f>
        <v/>
      </c>
      <c r="G115" s="236">
        <f t="array" ref="G115">IF(COLUMNS($G115:G115)&gt;$E115,"",IFERROR(INDEX('PROYECCIÓN'!116:116,15+6*(COLUMNS($G115:G115)-1)),""))</f>
        <v/>
      </c>
      <c r="H115" s="236">
        <f t="array" ref="H115">IF(COLUMNS($G115:H115)&gt;$E115,"",IFERROR(INDEX('PROYECCIÓN'!116:116,15+6*(COLUMNS($G115:H115)-1)),""))</f>
        <v/>
      </c>
      <c r="I115" s="236">
        <f t="array" ref="I115">IF(COLUMNS($G115:I115)&gt;$E115,"",IFERROR(INDEX('PROYECCIÓN'!116:116,15+6*(COLUMNS($G115:I115)-1)),""))</f>
        <v/>
      </c>
      <c r="J115" s="236">
        <f t="array" ref="J115">IF(COLUMNS($G115:J115)&gt;$E115,"",IFERROR(INDEX('PROYECCIÓN'!116:116,15+6*(COLUMNS($G115:J115)-1)),""))</f>
        <v/>
      </c>
      <c r="K115" s="236">
        <f t="array" ref="K115">IF(COLUMNS($G115:K115)&gt;$E115,"",IFERROR(INDEX('PROYECCIÓN'!116:116,15+6*(COLUMNS($G115:K115)-1)),""))</f>
        <v/>
      </c>
      <c r="L115" s="236">
        <f t="array" ref="L115">IF(COLUMNS($G115:L115)&gt;$E115,"",IFERROR(INDEX('PROYECCIÓN'!116:116,15+6*(COLUMNS($G115:L115)-1)),""))</f>
        <v/>
      </c>
      <c r="M115" s="236">
        <f t="array" ref="M115">IF(COLUMNS($G115:M115)&gt;$E115,"",IFERROR(INDEX('PROYECCIÓN'!116:116,15+6*(COLUMNS($G115:M115)-1)),""))</f>
        <v/>
      </c>
      <c r="N115" s="236">
        <f t="array" ref="N115">IF(COLUMNS($G115:N115)&gt;$E115,"",IFERROR(INDEX('PROYECCIÓN'!116:116,15+6*(COLUMNS($G115:N115)-1)),""))</f>
        <v/>
      </c>
      <c r="O115" s="236">
        <f t="array" ref="O115">IF(COLUMNS($G115:O115)&gt;$E115,"",IFERROR(INDEX('PROYECCIÓN'!116:116,15+6*(COLUMNS($G115:O115)-1)),""))</f>
        <v/>
      </c>
      <c r="P115" s="236">
        <f t="array" ref="P115">IF(COLUMNS($G115:P115)&gt;$E115,"",IFERROR(INDEX('PROYECCIÓN'!116:116,15+6*(COLUMNS($G115:P115)-1)),""))</f>
        <v/>
      </c>
      <c r="Q115" s="236">
        <f t="array" ref="Q115">IF(COLUMNS($G115:Q115)&gt;$E115,"",IFERROR(INDEX('PROYECCIÓN'!116:116,15+6*(COLUMNS($G115:Q115)-1)),""))</f>
        <v/>
      </c>
      <c r="R115" s="236">
        <f t="array" ref="R115">IF(COLUMNS($G115:R115)&gt;$E115,"",IFERROR(INDEX('PROYECCIÓN'!116:116,15+6*(COLUMNS($G115:R115)-1)),""))</f>
        <v/>
      </c>
      <c r="S115" s="236">
        <f t="array" ref="S115">IF(COLUMNS($G115:S115)&gt;$E115,"",IFERROR(INDEX('PROYECCIÓN'!116:116,15+6*(COLUMNS($G115:S115)-1)),""))</f>
        <v/>
      </c>
      <c r="T115" s="236">
        <f t="array" ref="T115">IF(COLUMNS($G115:T115)&gt;$E115,"",IFERROR(INDEX('PROYECCIÓN'!116:116,15+6*(COLUMNS($G115:T115)-1)),""))</f>
        <v/>
      </c>
      <c r="U115" s="236">
        <f t="array" ref="U115">IF(COLUMNS($G115:U115)&gt;$E115,"",IFERROR(INDEX('PROYECCIÓN'!116:116,15+6*(COLUMNS($G115:U115)-1)),""))</f>
        <v/>
      </c>
      <c r="V115" s="236">
        <f t="array" ref="V115">IF(COLUMNS($G115:V115)&gt;$E115,"",IFERROR(INDEX('PROYECCIÓN'!116:116,15+6*(COLUMNS($G115:V115)-1)),""))</f>
        <v/>
      </c>
      <c r="W115" s="236">
        <f t="array" ref="W115">IF(COLUMNS($G115:W115)&gt;$E115,"",IFERROR(INDEX('PROYECCIÓN'!116:116,15+6*(COLUMNS($G115:W115)-1)),""))</f>
        <v/>
      </c>
      <c r="X115" s="236">
        <f t="array" ref="X115">IF(COLUMNS($G115:X115)&gt;$E115,"",IFERROR(INDEX('PROYECCIÓN'!116:116,15+6*(COLUMNS($G115:X115)-1)),""))</f>
        <v/>
      </c>
      <c r="Y115" s="236">
        <f t="array" ref="Y115">IF(COLUMNS($G115:Y115)&gt;$E115,"",IFERROR(INDEX('PROYECCIÓN'!116:116,15+6*(COLUMNS($G115:Y115)-1)),""))</f>
        <v/>
      </c>
      <c r="Z115" s="236">
        <f t="array" ref="Z115">IF(COLUMNS($G115:Z115)&gt;$E115,"",IFERROR(INDEX('PROYECCIÓN'!116:116,15+6*(COLUMNS($G115:Z115)-1)),""))</f>
        <v/>
      </c>
      <c r="AA115" s="236">
        <f t="array" ref="AA115">IF(COLUMNS($G115:AA115)&gt;$E115,"",IFERROR(INDEX('PROYECCIÓN'!116:116,15+6*(COLUMNS($G115:AA115)-1)),""))</f>
        <v/>
      </c>
      <c r="AB115" s="236">
        <f t="array" ref="AB115">IF(COLUMNS($G115:AB115)&gt;$E115,"",IFERROR(INDEX('PROYECCIÓN'!116:116,15+6*(COLUMNS($G115:AB115)-1)),""))</f>
        <v/>
      </c>
      <c r="AC115" s="236">
        <f t="array" ref="AC115">IF(COLUMNS($G115:AC115)&gt;$E115,"",IFERROR(INDEX('PROYECCIÓN'!116:116,15+6*(COLUMNS($G115:AC115)-1)),""))</f>
        <v/>
      </c>
      <c r="AD115" s="236">
        <f t="array" ref="AD115">IF(COLUMNS($G115:AD115)&gt;$E115,"",IFERROR(INDEX('PROYECCIÓN'!116:116,15+6*(COLUMNS($G115:AD115)-1)),""))</f>
        <v/>
      </c>
      <c r="AE115" s="236">
        <f t="array" ref="AE115">IF(COLUMNS($G115:AE115)&gt;$E115,"",IFERROR(INDEX('PROYECCIÓN'!116:116,15+6*(COLUMNS($G115:AE115)-1)),""))</f>
        <v/>
      </c>
      <c r="AF115" s="236">
        <f t="array" ref="AF115">IF(COLUMNS($G115:AF115)&gt;$E115,"",IFERROR(INDEX('PROYECCIÓN'!116:116,15+6*(COLUMNS($G115:AF115)-1)),""))</f>
        <v/>
      </c>
      <c r="AG115" s="236">
        <f t="array" ref="AG115">IF(COLUMNS($G115:AG115)&gt;$E115,"",IFERROR(INDEX('PROYECCIÓN'!116:116,15+6*(COLUMNS($G115:AG115)-1)),""))</f>
        <v/>
      </c>
      <c r="AH115" s="236">
        <f t="array" ref="AH115">IF(COLUMNS($G115:AH115)&gt;$E115,"",IFERROR(INDEX('PROYECCIÓN'!116:116,15+6*(COLUMNS($G115:AH115)-1)),""))</f>
        <v/>
      </c>
      <c r="AI115" s="236">
        <f t="array" ref="AI115">IF(COLUMNS($G115:AI115)&gt;$E115,"",IFERROR(INDEX('PROYECCIÓN'!116:116,15+6*(COLUMNS($G115:AI115)-1)),""))</f>
        <v/>
      </c>
      <c r="AJ115" s="236">
        <f t="array" ref="AJ115">IF(COLUMNS($G115:AJ115)&gt;$E115,"",IFERROR(INDEX('PROYECCIÓN'!116:116,15+6*(COLUMNS($G115:AJ115)-1)),""))</f>
        <v/>
      </c>
      <c r="AK115" s="236">
        <f t="array" ref="AK115">IF(COLUMNS($G115:AK115)&gt;$E115,"",IFERROR(INDEX('PROYECCIÓN'!116:116,15+6*(COLUMNS($G115:AK115)-1)),""))</f>
        <v/>
      </c>
      <c r="AL115" s="236">
        <f t="array" ref="AL115">IF(COLUMNS($G115:AL115)&gt;$E115,"",IFERROR(INDEX('PROYECCIÓN'!116:116,15+6*(COLUMNS($G115:AL115)-1)),""))</f>
        <v/>
      </c>
      <c r="AM115" s="236">
        <f t="array" ref="AM115">IF(COLUMNS($G115:AM115)&gt;$E115,"",IFERROR(INDEX('PROYECCIÓN'!116:116,15+6*(COLUMNS($G115:AM115)-1)),""))</f>
        <v/>
      </c>
      <c r="AN115" s="236">
        <f t="array" ref="AN115">IF(COLUMNS($G115:AN115)&gt;$E115,"",IFERROR(INDEX('PROYECCIÓN'!116:116,15+6*(COLUMNS($G115:AN115)-1)),""))</f>
        <v/>
      </c>
      <c r="AO115" s="236">
        <f t="array" ref="AO115">IF(COLUMNS($G115:AO115)&gt;$E115,"",IFERROR(INDEX('PROYECCIÓN'!116:116,15+6*(COLUMNS($G115:AO115)-1)),""))</f>
        <v/>
      </c>
      <c r="AP115" s="236">
        <f t="array" ref="AP115">IF(COLUMNS($G115:AP115)&gt;$E115,"",IFERROR(INDEX('PROYECCIÓN'!116:116,15+6*(COLUMNS($G115:AP115)-1)),""))</f>
        <v/>
      </c>
      <c r="AQ115" s="236" t="n"/>
      <c r="AR115" s="229" t="n"/>
      <c r="AS115" s="185" t="n"/>
    </row>
    <row r="116" ht="15" customHeight="1" s="506">
      <c r="B116" s="47">
        <f>'CARTERA TOTAL'!B116</f>
        <v/>
      </c>
      <c r="C116" s="229">
        <f>'PROYECCIÓN'!C117</f>
        <v/>
      </c>
      <c r="D116" s="53">
        <f>'PROYECCIÓN'!D117</f>
        <v/>
      </c>
      <c r="E116" s="56">
        <f>'PROYECCIÓN'!H117</f>
        <v/>
      </c>
      <c r="F116" s="56">
        <f>IF(COUNTIF($G116:$AP116,"VENCIDA")&gt;0,"VENCIDA",IF(COUNTIF($G116:$AP116,"POR VENCER")&gt;0,"POR VENCER",IF(COUNTIF($G116:$AP116,"AL DÍA")&gt;0,"AL DÍA",IF(COUNTIF($G116:$AP116,"PAGA")&gt;0,"PAGA","SIN ESTADO"))))</f>
        <v/>
      </c>
      <c r="G116" s="236">
        <f t="array" ref="G116">IF(COLUMNS($G116:G116)&gt;$E116,"",IFERROR(INDEX('PROYECCIÓN'!117:117,15+6*(COLUMNS($G116:G116)-1)),""))</f>
        <v/>
      </c>
      <c r="H116" s="236">
        <f t="array" ref="H116">IF(COLUMNS($G116:H116)&gt;$E116,"",IFERROR(INDEX('PROYECCIÓN'!117:117,15+6*(COLUMNS($G116:H116)-1)),""))</f>
        <v/>
      </c>
      <c r="I116" s="236">
        <f t="array" ref="I116">IF(COLUMNS($G116:I116)&gt;$E116,"",IFERROR(INDEX('PROYECCIÓN'!117:117,15+6*(COLUMNS($G116:I116)-1)),""))</f>
        <v/>
      </c>
      <c r="J116" s="236">
        <f t="array" ref="J116">IF(COLUMNS($G116:J116)&gt;$E116,"",IFERROR(INDEX('PROYECCIÓN'!117:117,15+6*(COLUMNS($G116:J116)-1)),""))</f>
        <v/>
      </c>
      <c r="K116" s="236">
        <f t="array" ref="K116">IF(COLUMNS($G116:K116)&gt;$E116,"",IFERROR(INDEX('PROYECCIÓN'!117:117,15+6*(COLUMNS($G116:K116)-1)),""))</f>
        <v/>
      </c>
      <c r="L116" s="236">
        <f t="array" ref="L116">IF(COLUMNS($G116:L116)&gt;$E116,"",IFERROR(INDEX('PROYECCIÓN'!117:117,15+6*(COLUMNS($G116:L116)-1)),""))</f>
        <v/>
      </c>
      <c r="M116" s="236">
        <f t="array" ref="M116">IF(COLUMNS($G116:M116)&gt;$E116,"",IFERROR(INDEX('PROYECCIÓN'!117:117,15+6*(COLUMNS($G116:M116)-1)),""))</f>
        <v/>
      </c>
      <c r="N116" s="236">
        <f t="array" ref="N116">IF(COLUMNS($G116:N116)&gt;$E116,"",IFERROR(INDEX('PROYECCIÓN'!117:117,15+6*(COLUMNS($G116:N116)-1)),""))</f>
        <v/>
      </c>
      <c r="O116" s="236">
        <f t="array" ref="O116">IF(COLUMNS($G116:O116)&gt;$E116,"",IFERROR(INDEX('PROYECCIÓN'!117:117,15+6*(COLUMNS($G116:O116)-1)),""))</f>
        <v/>
      </c>
      <c r="P116" s="236">
        <f t="array" ref="P116">IF(COLUMNS($G116:P116)&gt;$E116,"",IFERROR(INDEX('PROYECCIÓN'!117:117,15+6*(COLUMNS($G116:P116)-1)),""))</f>
        <v/>
      </c>
      <c r="Q116" s="236">
        <f t="array" ref="Q116">IF(COLUMNS($G116:Q116)&gt;$E116,"",IFERROR(INDEX('PROYECCIÓN'!117:117,15+6*(COLUMNS($G116:Q116)-1)),""))</f>
        <v/>
      </c>
      <c r="R116" s="236">
        <f t="array" ref="R116">IF(COLUMNS($G116:R116)&gt;$E116,"",IFERROR(INDEX('PROYECCIÓN'!117:117,15+6*(COLUMNS($G116:R116)-1)),""))</f>
        <v/>
      </c>
      <c r="S116" s="236">
        <f t="array" ref="S116">IF(COLUMNS($G116:S116)&gt;$E116,"",IFERROR(INDEX('PROYECCIÓN'!117:117,15+6*(COLUMNS($G116:S116)-1)),""))</f>
        <v/>
      </c>
      <c r="T116" s="236">
        <f t="array" ref="T116">IF(COLUMNS($G116:T116)&gt;$E116,"",IFERROR(INDEX('PROYECCIÓN'!117:117,15+6*(COLUMNS($G116:T116)-1)),""))</f>
        <v/>
      </c>
      <c r="U116" s="236">
        <f t="array" ref="U116">IF(COLUMNS($G116:U116)&gt;$E116,"",IFERROR(INDEX('PROYECCIÓN'!117:117,15+6*(COLUMNS($G116:U116)-1)),""))</f>
        <v/>
      </c>
      <c r="V116" s="236">
        <f t="array" ref="V116">IF(COLUMNS($G116:V116)&gt;$E116,"",IFERROR(INDEX('PROYECCIÓN'!117:117,15+6*(COLUMNS($G116:V116)-1)),""))</f>
        <v/>
      </c>
      <c r="W116" s="236">
        <f t="array" ref="W116">IF(COLUMNS($G116:W116)&gt;$E116,"",IFERROR(INDEX('PROYECCIÓN'!117:117,15+6*(COLUMNS($G116:W116)-1)),""))</f>
        <v/>
      </c>
      <c r="X116" s="236">
        <f t="array" ref="X116">IF(COLUMNS($G116:X116)&gt;$E116,"",IFERROR(INDEX('PROYECCIÓN'!117:117,15+6*(COLUMNS($G116:X116)-1)),""))</f>
        <v/>
      </c>
      <c r="Y116" s="236">
        <f t="array" ref="Y116">IF(COLUMNS($G116:Y116)&gt;$E116,"",IFERROR(INDEX('PROYECCIÓN'!117:117,15+6*(COLUMNS($G116:Y116)-1)),""))</f>
        <v/>
      </c>
      <c r="Z116" s="236">
        <f t="array" ref="Z116">IF(COLUMNS($G116:Z116)&gt;$E116,"",IFERROR(INDEX('PROYECCIÓN'!117:117,15+6*(COLUMNS($G116:Z116)-1)),""))</f>
        <v/>
      </c>
      <c r="AA116" s="236">
        <f t="array" ref="AA116">IF(COLUMNS($G116:AA116)&gt;$E116,"",IFERROR(INDEX('PROYECCIÓN'!117:117,15+6*(COLUMNS($G116:AA116)-1)),""))</f>
        <v/>
      </c>
      <c r="AB116" s="236">
        <f t="array" ref="AB116">IF(COLUMNS($G116:AB116)&gt;$E116,"",IFERROR(INDEX('PROYECCIÓN'!117:117,15+6*(COLUMNS($G116:AB116)-1)),""))</f>
        <v/>
      </c>
      <c r="AC116" s="236">
        <f t="array" ref="AC116">IF(COLUMNS($G116:AC116)&gt;$E116,"",IFERROR(INDEX('PROYECCIÓN'!117:117,15+6*(COLUMNS($G116:AC116)-1)),""))</f>
        <v/>
      </c>
      <c r="AD116" s="236">
        <f t="array" ref="AD116">IF(COLUMNS($G116:AD116)&gt;$E116,"",IFERROR(INDEX('PROYECCIÓN'!117:117,15+6*(COLUMNS($G116:AD116)-1)),""))</f>
        <v/>
      </c>
      <c r="AE116" s="236">
        <f t="array" ref="AE116">IF(COLUMNS($G116:AE116)&gt;$E116,"",IFERROR(INDEX('PROYECCIÓN'!117:117,15+6*(COLUMNS($G116:AE116)-1)),""))</f>
        <v/>
      </c>
      <c r="AF116" s="236">
        <f t="array" ref="AF116">IF(COLUMNS($G116:AF116)&gt;$E116,"",IFERROR(INDEX('PROYECCIÓN'!117:117,15+6*(COLUMNS($G116:AF116)-1)),""))</f>
        <v/>
      </c>
      <c r="AG116" s="236">
        <f t="array" ref="AG116">IF(COLUMNS($G116:AG116)&gt;$E116,"",IFERROR(INDEX('PROYECCIÓN'!117:117,15+6*(COLUMNS($G116:AG116)-1)),""))</f>
        <v/>
      </c>
      <c r="AH116" s="236">
        <f t="array" ref="AH116">IF(COLUMNS($G116:AH116)&gt;$E116,"",IFERROR(INDEX('PROYECCIÓN'!117:117,15+6*(COLUMNS($G116:AH116)-1)),""))</f>
        <v/>
      </c>
      <c r="AI116" s="236">
        <f t="array" ref="AI116">IF(COLUMNS($G116:AI116)&gt;$E116,"",IFERROR(INDEX('PROYECCIÓN'!117:117,15+6*(COLUMNS($G116:AI116)-1)),""))</f>
        <v/>
      </c>
      <c r="AJ116" s="236">
        <f t="array" ref="AJ116">IF(COLUMNS($G116:AJ116)&gt;$E116,"",IFERROR(INDEX('PROYECCIÓN'!117:117,15+6*(COLUMNS($G116:AJ116)-1)),""))</f>
        <v/>
      </c>
      <c r="AK116" s="236">
        <f t="array" ref="AK116">IF(COLUMNS($G116:AK116)&gt;$E116,"",IFERROR(INDEX('PROYECCIÓN'!117:117,15+6*(COLUMNS($G116:AK116)-1)),""))</f>
        <v/>
      </c>
      <c r="AL116" s="236">
        <f t="array" ref="AL116">IF(COLUMNS($G116:AL116)&gt;$E116,"",IFERROR(INDEX('PROYECCIÓN'!117:117,15+6*(COLUMNS($G116:AL116)-1)),""))</f>
        <v/>
      </c>
      <c r="AM116" s="236">
        <f t="array" ref="AM116">IF(COLUMNS($G116:AM116)&gt;$E116,"",IFERROR(INDEX('PROYECCIÓN'!117:117,15+6*(COLUMNS($G116:AM116)-1)),""))</f>
        <v/>
      </c>
      <c r="AN116" s="236">
        <f t="array" ref="AN116">IF(COLUMNS($G116:AN116)&gt;$E116,"",IFERROR(INDEX('PROYECCIÓN'!117:117,15+6*(COLUMNS($G116:AN116)-1)),""))</f>
        <v/>
      </c>
      <c r="AO116" s="236">
        <f t="array" ref="AO116">IF(COLUMNS($G116:AO116)&gt;$E116,"",IFERROR(INDEX('PROYECCIÓN'!117:117,15+6*(COLUMNS($G116:AO116)-1)),""))</f>
        <v/>
      </c>
      <c r="AP116" s="236">
        <f t="array" ref="AP116">IF(COLUMNS($G116:AP116)&gt;$E116,"",IFERROR(INDEX('PROYECCIÓN'!117:117,15+6*(COLUMNS($G116:AP116)-1)),""))</f>
        <v/>
      </c>
      <c r="AQ116" s="236" t="n"/>
      <c r="AR116" s="229" t="n"/>
      <c r="AS116" s="185" t="n"/>
    </row>
    <row r="117" ht="15" customHeight="1" s="506">
      <c r="B117" s="47">
        <f>'CARTERA TOTAL'!B117</f>
        <v/>
      </c>
      <c r="C117" s="229">
        <f>'PROYECCIÓN'!C118</f>
        <v/>
      </c>
      <c r="D117" s="53">
        <f>'PROYECCIÓN'!D118</f>
        <v/>
      </c>
      <c r="E117" s="56">
        <f>'PROYECCIÓN'!H118</f>
        <v/>
      </c>
      <c r="F117" s="56">
        <f>IF(COUNTIF($G117:$AP117,"VENCIDA")&gt;0,"VENCIDA",IF(COUNTIF($G117:$AP117,"POR VENCER")&gt;0,"POR VENCER",IF(COUNTIF($G117:$AP117,"AL DÍA")&gt;0,"AL DÍA",IF(COUNTIF($G117:$AP117,"PAGA")&gt;0,"PAGA","SIN ESTADO"))))</f>
        <v/>
      </c>
      <c r="G117" s="236">
        <f t="array" ref="G117">IF(COLUMNS($G117:G117)&gt;$E117,"",IFERROR(INDEX('PROYECCIÓN'!118:118,15+6*(COLUMNS($G117:G117)-1)),""))</f>
        <v/>
      </c>
      <c r="H117" s="236">
        <f t="array" ref="H117">IF(COLUMNS($G117:H117)&gt;$E117,"",IFERROR(INDEX('PROYECCIÓN'!118:118,15+6*(COLUMNS($G117:H117)-1)),""))</f>
        <v/>
      </c>
      <c r="I117" s="236">
        <f t="array" ref="I117">IF(COLUMNS($G117:I117)&gt;$E117,"",IFERROR(INDEX('PROYECCIÓN'!118:118,15+6*(COLUMNS($G117:I117)-1)),""))</f>
        <v/>
      </c>
      <c r="J117" s="236">
        <f t="array" ref="J117">IF(COLUMNS($G117:J117)&gt;$E117,"",IFERROR(INDEX('PROYECCIÓN'!118:118,15+6*(COLUMNS($G117:J117)-1)),""))</f>
        <v/>
      </c>
      <c r="K117" s="236">
        <f t="array" ref="K117">IF(COLUMNS($G117:K117)&gt;$E117,"",IFERROR(INDEX('PROYECCIÓN'!118:118,15+6*(COLUMNS($G117:K117)-1)),""))</f>
        <v/>
      </c>
      <c r="L117" s="236">
        <f t="array" ref="L117">IF(COLUMNS($G117:L117)&gt;$E117,"",IFERROR(INDEX('PROYECCIÓN'!118:118,15+6*(COLUMNS($G117:L117)-1)),""))</f>
        <v/>
      </c>
      <c r="M117" s="236">
        <f t="array" ref="M117">IF(COLUMNS($G117:M117)&gt;$E117,"",IFERROR(INDEX('PROYECCIÓN'!118:118,15+6*(COLUMNS($G117:M117)-1)),""))</f>
        <v/>
      </c>
      <c r="N117" s="236">
        <f t="array" ref="N117">IF(COLUMNS($G117:N117)&gt;$E117,"",IFERROR(INDEX('PROYECCIÓN'!118:118,15+6*(COLUMNS($G117:N117)-1)),""))</f>
        <v/>
      </c>
      <c r="O117" s="236">
        <f t="array" ref="O117">IF(COLUMNS($G117:O117)&gt;$E117,"",IFERROR(INDEX('PROYECCIÓN'!118:118,15+6*(COLUMNS($G117:O117)-1)),""))</f>
        <v/>
      </c>
      <c r="P117" s="236">
        <f t="array" ref="P117">IF(COLUMNS($G117:P117)&gt;$E117,"",IFERROR(INDEX('PROYECCIÓN'!118:118,15+6*(COLUMNS($G117:P117)-1)),""))</f>
        <v/>
      </c>
      <c r="Q117" s="236">
        <f t="array" ref="Q117">IF(COLUMNS($G117:Q117)&gt;$E117,"",IFERROR(INDEX('PROYECCIÓN'!118:118,15+6*(COLUMNS($G117:Q117)-1)),""))</f>
        <v/>
      </c>
      <c r="R117" s="236">
        <f t="array" ref="R117">IF(COLUMNS($G117:R117)&gt;$E117,"",IFERROR(INDEX('PROYECCIÓN'!118:118,15+6*(COLUMNS($G117:R117)-1)),""))</f>
        <v/>
      </c>
      <c r="S117" s="236">
        <f t="array" ref="S117">IF(COLUMNS($G117:S117)&gt;$E117,"",IFERROR(INDEX('PROYECCIÓN'!118:118,15+6*(COLUMNS($G117:S117)-1)),""))</f>
        <v/>
      </c>
      <c r="T117" s="236">
        <f t="array" ref="T117">IF(COLUMNS($G117:T117)&gt;$E117,"",IFERROR(INDEX('PROYECCIÓN'!118:118,15+6*(COLUMNS($G117:T117)-1)),""))</f>
        <v/>
      </c>
      <c r="U117" s="236">
        <f t="array" ref="U117">IF(COLUMNS($G117:U117)&gt;$E117,"",IFERROR(INDEX('PROYECCIÓN'!118:118,15+6*(COLUMNS($G117:U117)-1)),""))</f>
        <v/>
      </c>
      <c r="V117" s="236">
        <f t="array" ref="V117">IF(COLUMNS($G117:V117)&gt;$E117,"",IFERROR(INDEX('PROYECCIÓN'!118:118,15+6*(COLUMNS($G117:V117)-1)),""))</f>
        <v/>
      </c>
      <c r="W117" s="236">
        <f t="array" ref="W117">IF(COLUMNS($G117:W117)&gt;$E117,"",IFERROR(INDEX('PROYECCIÓN'!118:118,15+6*(COLUMNS($G117:W117)-1)),""))</f>
        <v/>
      </c>
      <c r="X117" s="236">
        <f t="array" ref="X117">IF(COLUMNS($G117:X117)&gt;$E117,"",IFERROR(INDEX('PROYECCIÓN'!118:118,15+6*(COLUMNS($G117:X117)-1)),""))</f>
        <v/>
      </c>
      <c r="Y117" s="236">
        <f t="array" ref="Y117">IF(COLUMNS($G117:Y117)&gt;$E117,"",IFERROR(INDEX('PROYECCIÓN'!118:118,15+6*(COLUMNS($G117:Y117)-1)),""))</f>
        <v/>
      </c>
      <c r="Z117" s="236">
        <f t="array" ref="Z117">IF(COLUMNS($G117:Z117)&gt;$E117,"",IFERROR(INDEX('PROYECCIÓN'!118:118,15+6*(COLUMNS($G117:Z117)-1)),""))</f>
        <v/>
      </c>
      <c r="AA117" s="236">
        <f t="array" ref="AA117">IF(COLUMNS($G117:AA117)&gt;$E117,"",IFERROR(INDEX('PROYECCIÓN'!118:118,15+6*(COLUMNS($G117:AA117)-1)),""))</f>
        <v/>
      </c>
      <c r="AB117" s="236">
        <f t="array" ref="AB117">IF(COLUMNS($G117:AB117)&gt;$E117,"",IFERROR(INDEX('PROYECCIÓN'!118:118,15+6*(COLUMNS($G117:AB117)-1)),""))</f>
        <v/>
      </c>
      <c r="AC117" s="236">
        <f t="array" ref="AC117">IF(COLUMNS($G117:AC117)&gt;$E117,"",IFERROR(INDEX('PROYECCIÓN'!118:118,15+6*(COLUMNS($G117:AC117)-1)),""))</f>
        <v/>
      </c>
      <c r="AD117" s="236">
        <f t="array" ref="AD117">IF(COLUMNS($G117:AD117)&gt;$E117,"",IFERROR(INDEX('PROYECCIÓN'!118:118,15+6*(COLUMNS($G117:AD117)-1)),""))</f>
        <v/>
      </c>
      <c r="AE117" s="236">
        <f t="array" ref="AE117">IF(COLUMNS($G117:AE117)&gt;$E117,"",IFERROR(INDEX('PROYECCIÓN'!118:118,15+6*(COLUMNS($G117:AE117)-1)),""))</f>
        <v/>
      </c>
      <c r="AF117" s="236">
        <f t="array" ref="AF117">IF(COLUMNS($G117:AF117)&gt;$E117,"",IFERROR(INDEX('PROYECCIÓN'!118:118,15+6*(COLUMNS($G117:AF117)-1)),""))</f>
        <v/>
      </c>
      <c r="AG117" s="236">
        <f t="array" ref="AG117">IF(COLUMNS($G117:AG117)&gt;$E117,"",IFERROR(INDEX('PROYECCIÓN'!118:118,15+6*(COLUMNS($G117:AG117)-1)),""))</f>
        <v/>
      </c>
      <c r="AH117" s="236">
        <f t="array" ref="AH117">IF(COLUMNS($G117:AH117)&gt;$E117,"",IFERROR(INDEX('PROYECCIÓN'!118:118,15+6*(COLUMNS($G117:AH117)-1)),""))</f>
        <v/>
      </c>
      <c r="AI117" s="236">
        <f t="array" ref="AI117">IF(COLUMNS($G117:AI117)&gt;$E117,"",IFERROR(INDEX('PROYECCIÓN'!118:118,15+6*(COLUMNS($G117:AI117)-1)),""))</f>
        <v/>
      </c>
      <c r="AJ117" s="236">
        <f t="array" ref="AJ117">IF(COLUMNS($G117:AJ117)&gt;$E117,"",IFERROR(INDEX('PROYECCIÓN'!118:118,15+6*(COLUMNS($G117:AJ117)-1)),""))</f>
        <v/>
      </c>
      <c r="AK117" s="236">
        <f t="array" ref="AK117">IF(COLUMNS($G117:AK117)&gt;$E117,"",IFERROR(INDEX('PROYECCIÓN'!118:118,15+6*(COLUMNS($G117:AK117)-1)),""))</f>
        <v/>
      </c>
      <c r="AL117" s="236">
        <f t="array" ref="AL117">IF(COLUMNS($G117:AL117)&gt;$E117,"",IFERROR(INDEX('PROYECCIÓN'!118:118,15+6*(COLUMNS($G117:AL117)-1)),""))</f>
        <v/>
      </c>
      <c r="AM117" s="236">
        <f t="array" ref="AM117">IF(COLUMNS($G117:AM117)&gt;$E117,"",IFERROR(INDEX('PROYECCIÓN'!118:118,15+6*(COLUMNS($G117:AM117)-1)),""))</f>
        <v/>
      </c>
      <c r="AN117" s="236">
        <f t="array" ref="AN117">IF(COLUMNS($G117:AN117)&gt;$E117,"",IFERROR(INDEX('PROYECCIÓN'!118:118,15+6*(COLUMNS($G117:AN117)-1)),""))</f>
        <v/>
      </c>
      <c r="AO117" s="236">
        <f t="array" ref="AO117">IF(COLUMNS($G117:AO117)&gt;$E117,"",IFERROR(INDEX('PROYECCIÓN'!118:118,15+6*(COLUMNS($G117:AO117)-1)),""))</f>
        <v/>
      </c>
      <c r="AP117" s="236">
        <f t="array" ref="AP117">IF(COLUMNS($G117:AP117)&gt;$E117,"",IFERROR(INDEX('PROYECCIÓN'!118:118,15+6*(COLUMNS($G117:AP117)-1)),""))</f>
        <v/>
      </c>
      <c r="AQ117" s="236" t="n"/>
      <c r="AR117" s="229" t="n"/>
      <c r="AS117" s="185" t="n"/>
    </row>
    <row r="118" ht="15" customHeight="1" s="506">
      <c r="B118" s="47">
        <f>'CARTERA TOTAL'!B118</f>
        <v/>
      </c>
      <c r="C118" s="229">
        <f>'PROYECCIÓN'!C119</f>
        <v/>
      </c>
      <c r="D118" s="53">
        <f>'PROYECCIÓN'!D119</f>
        <v/>
      </c>
      <c r="E118" s="56">
        <f>'PROYECCIÓN'!H119</f>
        <v/>
      </c>
      <c r="F118" s="56">
        <f>IF(COUNTIF($G118:$AP118,"VENCIDA")&gt;0,"VENCIDA",IF(COUNTIF($G118:$AP118,"POR VENCER")&gt;0,"POR VENCER",IF(COUNTIF($G118:$AP118,"AL DÍA")&gt;0,"AL DÍA",IF(COUNTIF($G118:$AP118,"PAGA")&gt;0,"PAGA","SIN ESTADO"))))</f>
        <v/>
      </c>
      <c r="G118" s="236">
        <f t="array" ref="G118">IF(COLUMNS($G118:G118)&gt;$E118,"",IFERROR(INDEX('PROYECCIÓN'!119:119,15+6*(COLUMNS($G118:G118)-1)),""))</f>
        <v/>
      </c>
      <c r="H118" s="236">
        <f t="array" ref="H118">IF(COLUMNS($G118:H118)&gt;$E118,"",IFERROR(INDEX('PROYECCIÓN'!119:119,15+6*(COLUMNS($G118:H118)-1)),""))</f>
        <v/>
      </c>
      <c r="I118" s="236">
        <f t="array" ref="I118">IF(COLUMNS($G118:I118)&gt;$E118,"",IFERROR(INDEX('PROYECCIÓN'!119:119,15+6*(COLUMNS($G118:I118)-1)),""))</f>
        <v/>
      </c>
      <c r="J118" s="236">
        <f t="array" ref="J118">IF(COLUMNS($G118:J118)&gt;$E118,"",IFERROR(INDEX('PROYECCIÓN'!119:119,15+6*(COLUMNS($G118:J118)-1)),""))</f>
        <v/>
      </c>
      <c r="K118" s="236">
        <f t="array" ref="K118">IF(COLUMNS($G118:K118)&gt;$E118,"",IFERROR(INDEX('PROYECCIÓN'!119:119,15+6*(COLUMNS($G118:K118)-1)),""))</f>
        <v/>
      </c>
      <c r="L118" s="236">
        <f t="array" ref="L118">IF(COLUMNS($G118:L118)&gt;$E118,"",IFERROR(INDEX('PROYECCIÓN'!119:119,15+6*(COLUMNS($G118:L118)-1)),""))</f>
        <v/>
      </c>
      <c r="M118" s="236">
        <f t="array" ref="M118">IF(COLUMNS($G118:M118)&gt;$E118,"",IFERROR(INDEX('PROYECCIÓN'!119:119,15+6*(COLUMNS($G118:M118)-1)),""))</f>
        <v/>
      </c>
      <c r="N118" s="236">
        <f t="array" ref="N118">IF(COLUMNS($G118:N118)&gt;$E118,"",IFERROR(INDEX('PROYECCIÓN'!119:119,15+6*(COLUMNS($G118:N118)-1)),""))</f>
        <v/>
      </c>
      <c r="O118" s="236">
        <f t="array" ref="O118">IF(COLUMNS($G118:O118)&gt;$E118,"",IFERROR(INDEX('PROYECCIÓN'!119:119,15+6*(COLUMNS($G118:O118)-1)),""))</f>
        <v/>
      </c>
      <c r="P118" s="236">
        <f t="array" ref="P118">IF(COLUMNS($G118:P118)&gt;$E118,"",IFERROR(INDEX('PROYECCIÓN'!119:119,15+6*(COLUMNS($G118:P118)-1)),""))</f>
        <v/>
      </c>
      <c r="Q118" s="236">
        <f t="array" ref="Q118">IF(COLUMNS($G118:Q118)&gt;$E118,"",IFERROR(INDEX('PROYECCIÓN'!119:119,15+6*(COLUMNS($G118:Q118)-1)),""))</f>
        <v/>
      </c>
      <c r="R118" s="236">
        <f t="array" ref="R118">IF(COLUMNS($G118:R118)&gt;$E118,"",IFERROR(INDEX('PROYECCIÓN'!119:119,15+6*(COLUMNS($G118:R118)-1)),""))</f>
        <v/>
      </c>
      <c r="S118" s="236">
        <f t="array" ref="S118">IF(COLUMNS($G118:S118)&gt;$E118,"",IFERROR(INDEX('PROYECCIÓN'!119:119,15+6*(COLUMNS($G118:S118)-1)),""))</f>
        <v/>
      </c>
      <c r="T118" s="236">
        <f t="array" ref="T118">IF(COLUMNS($G118:T118)&gt;$E118,"",IFERROR(INDEX('PROYECCIÓN'!119:119,15+6*(COLUMNS($G118:T118)-1)),""))</f>
        <v/>
      </c>
      <c r="U118" s="236">
        <f t="array" ref="U118">IF(COLUMNS($G118:U118)&gt;$E118,"",IFERROR(INDEX('PROYECCIÓN'!119:119,15+6*(COLUMNS($G118:U118)-1)),""))</f>
        <v/>
      </c>
      <c r="V118" s="236">
        <f t="array" ref="V118">IF(COLUMNS($G118:V118)&gt;$E118,"",IFERROR(INDEX('PROYECCIÓN'!119:119,15+6*(COLUMNS($G118:V118)-1)),""))</f>
        <v/>
      </c>
      <c r="W118" s="236">
        <f t="array" ref="W118">IF(COLUMNS($G118:W118)&gt;$E118,"",IFERROR(INDEX('PROYECCIÓN'!119:119,15+6*(COLUMNS($G118:W118)-1)),""))</f>
        <v/>
      </c>
      <c r="X118" s="236">
        <f t="array" ref="X118">IF(COLUMNS($G118:X118)&gt;$E118,"",IFERROR(INDEX('PROYECCIÓN'!119:119,15+6*(COLUMNS($G118:X118)-1)),""))</f>
        <v/>
      </c>
      <c r="Y118" s="236">
        <f t="array" ref="Y118">IF(COLUMNS($G118:Y118)&gt;$E118,"",IFERROR(INDEX('PROYECCIÓN'!119:119,15+6*(COLUMNS($G118:Y118)-1)),""))</f>
        <v/>
      </c>
      <c r="Z118" s="236">
        <f t="array" ref="Z118">IF(COLUMNS($G118:Z118)&gt;$E118,"",IFERROR(INDEX('PROYECCIÓN'!119:119,15+6*(COLUMNS($G118:Z118)-1)),""))</f>
        <v/>
      </c>
      <c r="AA118" s="236">
        <f t="array" ref="AA118">IF(COLUMNS($G118:AA118)&gt;$E118,"",IFERROR(INDEX('PROYECCIÓN'!119:119,15+6*(COLUMNS($G118:AA118)-1)),""))</f>
        <v/>
      </c>
      <c r="AB118" s="236">
        <f t="array" ref="AB118">IF(COLUMNS($G118:AB118)&gt;$E118,"",IFERROR(INDEX('PROYECCIÓN'!119:119,15+6*(COLUMNS($G118:AB118)-1)),""))</f>
        <v/>
      </c>
      <c r="AC118" s="236">
        <f t="array" ref="AC118">IF(COLUMNS($G118:AC118)&gt;$E118,"",IFERROR(INDEX('PROYECCIÓN'!119:119,15+6*(COLUMNS($G118:AC118)-1)),""))</f>
        <v/>
      </c>
      <c r="AD118" s="236">
        <f t="array" ref="AD118">IF(COLUMNS($G118:AD118)&gt;$E118,"",IFERROR(INDEX('PROYECCIÓN'!119:119,15+6*(COLUMNS($G118:AD118)-1)),""))</f>
        <v/>
      </c>
      <c r="AE118" s="236">
        <f t="array" ref="AE118">IF(COLUMNS($G118:AE118)&gt;$E118,"",IFERROR(INDEX('PROYECCIÓN'!119:119,15+6*(COLUMNS($G118:AE118)-1)),""))</f>
        <v/>
      </c>
      <c r="AF118" s="236">
        <f t="array" ref="AF118">IF(COLUMNS($G118:AF118)&gt;$E118,"",IFERROR(INDEX('PROYECCIÓN'!119:119,15+6*(COLUMNS($G118:AF118)-1)),""))</f>
        <v/>
      </c>
      <c r="AG118" s="236">
        <f t="array" ref="AG118">IF(COLUMNS($G118:AG118)&gt;$E118,"",IFERROR(INDEX('PROYECCIÓN'!119:119,15+6*(COLUMNS($G118:AG118)-1)),""))</f>
        <v/>
      </c>
      <c r="AH118" s="236">
        <f t="array" ref="AH118">IF(COLUMNS($G118:AH118)&gt;$E118,"",IFERROR(INDEX('PROYECCIÓN'!119:119,15+6*(COLUMNS($G118:AH118)-1)),""))</f>
        <v/>
      </c>
      <c r="AI118" s="236">
        <f t="array" ref="AI118">IF(COLUMNS($G118:AI118)&gt;$E118,"",IFERROR(INDEX('PROYECCIÓN'!119:119,15+6*(COLUMNS($G118:AI118)-1)),""))</f>
        <v/>
      </c>
      <c r="AJ118" s="236">
        <f t="array" ref="AJ118">IF(COLUMNS($G118:AJ118)&gt;$E118,"",IFERROR(INDEX('PROYECCIÓN'!119:119,15+6*(COLUMNS($G118:AJ118)-1)),""))</f>
        <v/>
      </c>
      <c r="AK118" s="236">
        <f t="array" ref="AK118">IF(COLUMNS($G118:AK118)&gt;$E118,"",IFERROR(INDEX('PROYECCIÓN'!119:119,15+6*(COLUMNS($G118:AK118)-1)),""))</f>
        <v/>
      </c>
      <c r="AL118" s="236">
        <f t="array" ref="AL118">IF(COLUMNS($G118:AL118)&gt;$E118,"",IFERROR(INDEX('PROYECCIÓN'!119:119,15+6*(COLUMNS($G118:AL118)-1)),""))</f>
        <v/>
      </c>
      <c r="AM118" s="236">
        <f t="array" ref="AM118">IF(COLUMNS($G118:AM118)&gt;$E118,"",IFERROR(INDEX('PROYECCIÓN'!119:119,15+6*(COLUMNS($G118:AM118)-1)),""))</f>
        <v/>
      </c>
      <c r="AN118" s="236">
        <f t="array" ref="AN118">IF(COLUMNS($G118:AN118)&gt;$E118,"",IFERROR(INDEX('PROYECCIÓN'!119:119,15+6*(COLUMNS($G118:AN118)-1)),""))</f>
        <v/>
      </c>
      <c r="AO118" s="236">
        <f t="array" ref="AO118">IF(COLUMNS($G118:AO118)&gt;$E118,"",IFERROR(INDEX('PROYECCIÓN'!119:119,15+6*(COLUMNS($G118:AO118)-1)),""))</f>
        <v/>
      </c>
      <c r="AP118" s="236">
        <f t="array" ref="AP118">IF(COLUMNS($G118:AP118)&gt;$E118,"",IFERROR(INDEX('PROYECCIÓN'!119:119,15+6*(COLUMNS($G118:AP118)-1)),""))</f>
        <v/>
      </c>
      <c r="AQ118" s="236" t="inlineStr">
        <is>
          <t>MENSAJE POR WHATSAPP</t>
        </is>
      </c>
      <c r="AR118" s="229" t="inlineStr">
        <is>
          <t>NO RESPONDE</t>
        </is>
      </c>
      <c r="AS118" s="237" t="n">
        <v>46270</v>
      </c>
    </row>
    <row r="119" ht="15" customHeight="1" s="506">
      <c r="B119" s="47">
        <f>'CARTERA TOTAL'!B119</f>
        <v/>
      </c>
      <c r="C119" s="229">
        <f>'PROYECCIÓN'!C120</f>
        <v/>
      </c>
      <c r="D119" s="53">
        <f>'PROYECCIÓN'!D120</f>
        <v/>
      </c>
      <c r="E119" s="56">
        <f>'PROYECCIÓN'!H120</f>
        <v/>
      </c>
      <c r="F119" s="56">
        <f>IF(COUNTIF($G119:$AP119,"VENCIDA")&gt;0,"VENCIDA",IF(COUNTIF($G119:$AP119,"POR VENCER")&gt;0,"POR VENCER",IF(COUNTIF($G119:$AP119,"AL DÍA")&gt;0,"AL DÍA",IF(COUNTIF($G119:$AP119,"PAGA")&gt;0,"PAGA","SIN ESTADO"))))</f>
        <v/>
      </c>
      <c r="G119" s="236">
        <f t="array" ref="G119">IF(COLUMNS($G119:G119)&gt;$E119,"",IFERROR(INDEX('PROYECCIÓN'!120:120,15+6*(COLUMNS($G119:G119)-1)),""))</f>
        <v/>
      </c>
      <c r="H119" s="236">
        <f t="array" ref="H119">IF(COLUMNS($G119:H119)&gt;$E119,"",IFERROR(INDEX('PROYECCIÓN'!120:120,15+6*(COLUMNS($G119:H119)-1)),""))</f>
        <v/>
      </c>
      <c r="I119" s="236">
        <f t="array" ref="I119">IF(COLUMNS($G119:I119)&gt;$E119,"",IFERROR(INDEX('PROYECCIÓN'!120:120,15+6*(COLUMNS($G119:I119)-1)),""))</f>
        <v/>
      </c>
      <c r="J119" s="236">
        <f t="array" ref="J119">IF(COLUMNS($G119:J119)&gt;$E119,"",IFERROR(INDEX('PROYECCIÓN'!120:120,15+6*(COLUMNS($G119:J119)-1)),""))</f>
        <v/>
      </c>
      <c r="K119" s="236">
        <f t="array" ref="K119">IF(COLUMNS($G119:K119)&gt;$E119,"",IFERROR(INDEX('PROYECCIÓN'!120:120,15+6*(COLUMNS($G119:K119)-1)),""))</f>
        <v/>
      </c>
      <c r="L119" s="236">
        <f t="array" ref="L119">IF(COLUMNS($G119:L119)&gt;$E119,"",IFERROR(INDEX('PROYECCIÓN'!120:120,15+6*(COLUMNS($G119:L119)-1)),""))</f>
        <v/>
      </c>
      <c r="M119" s="236">
        <f t="array" ref="M119">IF(COLUMNS($G119:M119)&gt;$E119,"",IFERROR(INDEX('PROYECCIÓN'!120:120,15+6*(COLUMNS($G119:M119)-1)),""))</f>
        <v/>
      </c>
      <c r="N119" s="236">
        <f t="array" ref="N119">IF(COLUMNS($G119:N119)&gt;$E119,"",IFERROR(INDEX('PROYECCIÓN'!120:120,15+6*(COLUMNS($G119:N119)-1)),""))</f>
        <v/>
      </c>
      <c r="O119" s="236">
        <f t="array" ref="O119">IF(COLUMNS($G119:O119)&gt;$E119,"",IFERROR(INDEX('PROYECCIÓN'!120:120,15+6*(COLUMNS($G119:O119)-1)),""))</f>
        <v/>
      </c>
      <c r="P119" s="236">
        <f t="array" ref="P119">IF(COLUMNS($G119:P119)&gt;$E119,"",IFERROR(INDEX('PROYECCIÓN'!120:120,15+6*(COLUMNS($G119:P119)-1)),""))</f>
        <v/>
      </c>
      <c r="Q119" s="236">
        <f t="array" ref="Q119">IF(COLUMNS($G119:Q119)&gt;$E119,"",IFERROR(INDEX('PROYECCIÓN'!120:120,15+6*(COLUMNS($G119:Q119)-1)),""))</f>
        <v/>
      </c>
      <c r="R119" s="236">
        <f t="array" ref="R119">IF(COLUMNS($G119:R119)&gt;$E119,"",IFERROR(INDEX('PROYECCIÓN'!120:120,15+6*(COLUMNS($G119:R119)-1)),""))</f>
        <v/>
      </c>
      <c r="S119" s="236">
        <f t="array" ref="S119">IF(COLUMNS($G119:S119)&gt;$E119,"",IFERROR(INDEX('PROYECCIÓN'!120:120,15+6*(COLUMNS($G119:S119)-1)),""))</f>
        <v/>
      </c>
      <c r="T119" s="236">
        <f t="array" ref="T119">IF(COLUMNS($G119:T119)&gt;$E119,"",IFERROR(INDEX('PROYECCIÓN'!120:120,15+6*(COLUMNS($G119:T119)-1)),""))</f>
        <v/>
      </c>
      <c r="U119" s="236">
        <f t="array" ref="U119">IF(COLUMNS($G119:U119)&gt;$E119,"",IFERROR(INDEX('PROYECCIÓN'!120:120,15+6*(COLUMNS($G119:U119)-1)),""))</f>
        <v/>
      </c>
      <c r="V119" s="236">
        <f t="array" ref="V119">IF(COLUMNS($G119:V119)&gt;$E119,"",IFERROR(INDEX('PROYECCIÓN'!120:120,15+6*(COLUMNS($G119:V119)-1)),""))</f>
        <v/>
      </c>
      <c r="W119" s="236">
        <f t="array" ref="W119">IF(COLUMNS($G119:W119)&gt;$E119,"",IFERROR(INDEX('PROYECCIÓN'!120:120,15+6*(COLUMNS($G119:W119)-1)),""))</f>
        <v/>
      </c>
      <c r="X119" s="236">
        <f t="array" ref="X119">IF(COLUMNS($G119:X119)&gt;$E119,"",IFERROR(INDEX('PROYECCIÓN'!120:120,15+6*(COLUMNS($G119:X119)-1)),""))</f>
        <v/>
      </c>
      <c r="Y119" s="236">
        <f t="array" ref="Y119">IF(COLUMNS($G119:Y119)&gt;$E119,"",IFERROR(INDEX('PROYECCIÓN'!120:120,15+6*(COLUMNS($G119:Y119)-1)),""))</f>
        <v/>
      </c>
      <c r="Z119" s="236">
        <f t="array" ref="Z119">IF(COLUMNS($G119:Z119)&gt;$E119,"",IFERROR(INDEX('PROYECCIÓN'!120:120,15+6*(COLUMNS($G119:Z119)-1)),""))</f>
        <v/>
      </c>
      <c r="AA119" s="236">
        <f t="array" ref="AA119">IF(COLUMNS($G119:AA119)&gt;$E119,"",IFERROR(INDEX('PROYECCIÓN'!120:120,15+6*(COLUMNS($G119:AA119)-1)),""))</f>
        <v/>
      </c>
      <c r="AB119" s="236">
        <f t="array" ref="AB119">IF(COLUMNS($G119:AB119)&gt;$E119,"",IFERROR(INDEX('PROYECCIÓN'!120:120,15+6*(COLUMNS($G119:AB119)-1)),""))</f>
        <v/>
      </c>
      <c r="AC119" s="236">
        <f t="array" ref="AC119">IF(COLUMNS($G119:AC119)&gt;$E119,"",IFERROR(INDEX('PROYECCIÓN'!120:120,15+6*(COLUMNS($G119:AC119)-1)),""))</f>
        <v/>
      </c>
      <c r="AD119" s="236">
        <f t="array" ref="AD119">IF(COLUMNS($G119:AD119)&gt;$E119,"",IFERROR(INDEX('PROYECCIÓN'!120:120,15+6*(COLUMNS($G119:AD119)-1)),""))</f>
        <v/>
      </c>
      <c r="AE119" s="236">
        <f t="array" ref="AE119">IF(COLUMNS($G119:AE119)&gt;$E119,"",IFERROR(INDEX('PROYECCIÓN'!120:120,15+6*(COLUMNS($G119:AE119)-1)),""))</f>
        <v/>
      </c>
      <c r="AF119" s="236">
        <f t="array" ref="AF119">IF(COLUMNS($G119:AF119)&gt;$E119,"",IFERROR(INDEX('PROYECCIÓN'!120:120,15+6*(COLUMNS($G119:AF119)-1)),""))</f>
        <v/>
      </c>
      <c r="AG119" s="236">
        <f t="array" ref="AG119">IF(COLUMNS($G119:AG119)&gt;$E119,"",IFERROR(INDEX('PROYECCIÓN'!120:120,15+6*(COLUMNS($G119:AG119)-1)),""))</f>
        <v/>
      </c>
      <c r="AH119" s="236">
        <f t="array" ref="AH119">IF(COLUMNS($G119:AH119)&gt;$E119,"",IFERROR(INDEX('PROYECCIÓN'!120:120,15+6*(COLUMNS($G119:AH119)-1)),""))</f>
        <v/>
      </c>
      <c r="AI119" s="236">
        <f t="array" ref="AI119">IF(COLUMNS($G119:AI119)&gt;$E119,"",IFERROR(INDEX('PROYECCIÓN'!120:120,15+6*(COLUMNS($G119:AI119)-1)),""))</f>
        <v/>
      </c>
      <c r="AJ119" s="236">
        <f t="array" ref="AJ119">IF(COLUMNS($G119:AJ119)&gt;$E119,"",IFERROR(INDEX('PROYECCIÓN'!120:120,15+6*(COLUMNS($G119:AJ119)-1)),""))</f>
        <v/>
      </c>
      <c r="AK119" s="236">
        <f t="array" ref="AK119">IF(COLUMNS($G119:AK119)&gt;$E119,"",IFERROR(INDEX('PROYECCIÓN'!120:120,15+6*(COLUMNS($G119:AK119)-1)),""))</f>
        <v/>
      </c>
      <c r="AL119" s="236">
        <f t="array" ref="AL119">IF(COLUMNS($G119:AL119)&gt;$E119,"",IFERROR(INDEX('PROYECCIÓN'!120:120,15+6*(COLUMNS($G119:AL119)-1)),""))</f>
        <v/>
      </c>
      <c r="AM119" s="236">
        <f t="array" ref="AM119">IF(COLUMNS($G119:AM119)&gt;$E119,"",IFERROR(INDEX('PROYECCIÓN'!120:120,15+6*(COLUMNS($G119:AM119)-1)),""))</f>
        <v/>
      </c>
      <c r="AN119" s="236">
        <f t="array" ref="AN119">IF(COLUMNS($G119:AN119)&gt;$E119,"",IFERROR(INDEX('PROYECCIÓN'!120:120,15+6*(COLUMNS($G119:AN119)-1)),""))</f>
        <v/>
      </c>
      <c r="AO119" s="236">
        <f t="array" ref="AO119">IF(COLUMNS($G119:AO119)&gt;$E119,"",IFERROR(INDEX('PROYECCIÓN'!120:120,15+6*(COLUMNS($G119:AO119)-1)),""))</f>
        <v/>
      </c>
      <c r="AP119" s="236">
        <f t="array" ref="AP119">IF(COLUMNS($G119:AP119)&gt;$E119,"",IFERROR(INDEX('PROYECCIÓN'!120:120,15+6*(COLUMNS($G119:AP119)-1)),""))</f>
        <v/>
      </c>
      <c r="AQ119" s="236" t="n"/>
      <c r="AR119" s="229" t="n"/>
      <c r="AS119" s="185" t="n"/>
    </row>
    <row r="120" ht="15" customHeight="1" s="506">
      <c r="B120" s="47">
        <f>'CARTERA TOTAL'!B120</f>
        <v/>
      </c>
      <c r="C120" s="229">
        <f>'PROYECCIÓN'!C121</f>
        <v/>
      </c>
      <c r="D120" s="53">
        <f>'PROYECCIÓN'!D121</f>
        <v/>
      </c>
      <c r="E120" s="56">
        <f>'PROYECCIÓN'!H121</f>
        <v/>
      </c>
      <c r="F120" s="56">
        <f>IF(COUNTIF($G120:$AP120,"VENCIDA")&gt;0,"VENCIDA",IF(COUNTIF($G120:$AP120,"POR VENCER")&gt;0,"POR VENCER",IF(COUNTIF($G120:$AP120,"AL DÍA")&gt;0,"AL DÍA",IF(COUNTIF($G120:$AP120,"PAGA")&gt;0,"PAGA","SIN ESTADO"))))</f>
        <v/>
      </c>
      <c r="G120" s="236">
        <f t="array" ref="G120">IF(COLUMNS($G120:G120)&gt;$E120,"",IFERROR(INDEX('PROYECCIÓN'!121:121,15+6*(COLUMNS($G120:G120)-1)),""))</f>
        <v/>
      </c>
      <c r="H120" s="236">
        <f t="array" ref="H120">IF(COLUMNS($G120:H120)&gt;$E120,"",IFERROR(INDEX('PROYECCIÓN'!121:121,15+6*(COLUMNS($G120:H120)-1)),""))</f>
        <v/>
      </c>
      <c r="I120" s="236">
        <f t="array" ref="I120">IF(COLUMNS($G120:I120)&gt;$E120,"",IFERROR(INDEX('PROYECCIÓN'!121:121,15+6*(COLUMNS($G120:I120)-1)),""))</f>
        <v/>
      </c>
      <c r="J120" s="236">
        <f t="array" ref="J120">IF(COLUMNS($G120:J120)&gt;$E120,"",IFERROR(INDEX('PROYECCIÓN'!121:121,15+6*(COLUMNS($G120:J120)-1)),""))</f>
        <v/>
      </c>
      <c r="K120" s="236">
        <f t="array" ref="K120">IF(COLUMNS($G120:K120)&gt;$E120,"",IFERROR(INDEX('PROYECCIÓN'!121:121,15+6*(COLUMNS($G120:K120)-1)),""))</f>
        <v/>
      </c>
      <c r="L120" s="236">
        <f t="array" ref="L120">IF(COLUMNS($G120:L120)&gt;$E120,"",IFERROR(INDEX('PROYECCIÓN'!121:121,15+6*(COLUMNS($G120:L120)-1)),""))</f>
        <v/>
      </c>
      <c r="M120" s="236">
        <f t="array" ref="M120">IF(COLUMNS($G120:M120)&gt;$E120,"",IFERROR(INDEX('PROYECCIÓN'!121:121,15+6*(COLUMNS($G120:M120)-1)),""))</f>
        <v/>
      </c>
      <c r="N120" s="236">
        <f t="array" ref="N120">IF(COLUMNS($G120:N120)&gt;$E120,"",IFERROR(INDEX('PROYECCIÓN'!121:121,15+6*(COLUMNS($G120:N120)-1)),""))</f>
        <v/>
      </c>
      <c r="O120" s="236">
        <f t="array" ref="O120">IF(COLUMNS($G120:O120)&gt;$E120,"",IFERROR(INDEX('PROYECCIÓN'!121:121,15+6*(COLUMNS($G120:O120)-1)),""))</f>
        <v/>
      </c>
      <c r="P120" s="236">
        <f t="array" ref="P120">IF(COLUMNS($G120:P120)&gt;$E120,"",IFERROR(INDEX('PROYECCIÓN'!121:121,15+6*(COLUMNS($G120:P120)-1)),""))</f>
        <v/>
      </c>
      <c r="Q120" s="236">
        <f t="array" ref="Q120">IF(COLUMNS($G120:Q120)&gt;$E120,"",IFERROR(INDEX('PROYECCIÓN'!121:121,15+6*(COLUMNS($G120:Q120)-1)),""))</f>
        <v/>
      </c>
      <c r="R120" s="236">
        <f t="array" ref="R120">IF(COLUMNS($G120:R120)&gt;$E120,"",IFERROR(INDEX('PROYECCIÓN'!121:121,15+6*(COLUMNS($G120:R120)-1)),""))</f>
        <v/>
      </c>
      <c r="S120" s="236">
        <f t="array" ref="S120">IF(COLUMNS($G120:S120)&gt;$E120,"",IFERROR(INDEX('PROYECCIÓN'!121:121,15+6*(COLUMNS($G120:S120)-1)),""))</f>
        <v/>
      </c>
      <c r="T120" s="236">
        <f t="array" ref="T120">IF(COLUMNS($G120:T120)&gt;$E120,"",IFERROR(INDEX('PROYECCIÓN'!121:121,15+6*(COLUMNS($G120:T120)-1)),""))</f>
        <v/>
      </c>
      <c r="U120" s="236">
        <f t="array" ref="U120">IF(COLUMNS($G120:U120)&gt;$E120,"",IFERROR(INDEX('PROYECCIÓN'!121:121,15+6*(COLUMNS($G120:U120)-1)),""))</f>
        <v/>
      </c>
      <c r="V120" s="236">
        <f t="array" ref="V120">IF(COLUMNS($G120:V120)&gt;$E120,"",IFERROR(INDEX('PROYECCIÓN'!121:121,15+6*(COLUMNS($G120:V120)-1)),""))</f>
        <v/>
      </c>
      <c r="W120" s="236">
        <f t="array" ref="W120">IF(COLUMNS($G120:W120)&gt;$E120,"",IFERROR(INDEX('PROYECCIÓN'!121:121,15+6*(COLUMNS($G120:W120)-1)),""))</f>
        <v/>
      </c>
      <c r="X120" s="236">
        <f t="array" ref="X120">IF(COLUMNS($G120:X120)&gt;$E120,"",IFERROR(INDEX('PROYECCIÓN'!121:121,15+6*(COLUMNS($G120:X120)-1)),""))</f>
        <v/>
      </c>
      <c r="Y120" s="236">
        <f t="array" ref="Y120">IF(COLUMNS($G120:Y120)&gt;$E120,"",IFERROR(INDEX('PROYECCIÓN'!121:121,15+6*(COLUMNS($G120:Y120)-1)),""))</f>
        <v/>
      </c>
      <c r="Z120" s="236">
        <f t="array" ref="Z120">IF(COLUMNS($G120:Z120)&gt;$E120,"",IFERROR(INDEX('PROYECCIÓN'!121:121,15+6*(COLUMNS($G120:Z120)-1)),""))</f>
        <v/>
      </c>
      <c r="AA120" s="236">
        <f t="array" ref="AA120">IF(COLUMNS($G120:AA120)&gt;$E120,"",IFERROR(INDEX('PROYECCIÓN'!121:121,15+6*(COLUMNS($G120:AA120)-1)),""))</f>
        <v/>
      </c>
      <c r="AB120" s="236">
        <f t="array" ref="AB120">IF(COLUMNS($G120:AB120)&gt;$E120,"",IFERROR(INDEX('PROYECCIÓN'!121:121,15+6*(COLUMNS($G120:AB120)-1)),""))</f>
        <v/>
      </c>
      <c r="AC120" s="236">
        <f t="array" ref="AC120">IF(COLUMNS($G120:AC120)&gt;$E120,"",IFERROR(INDEX('PROYECCIÓN'!121:121,15+6*(COLUMNS($G120:AC120)-1)),""))</f>
        <v/>
      </c>
      <c r="AD120" s="236">
        <f t="array" ref="AD120">IF(COLUMNS($G120:AD120)&gt;$E120,"",IFERROR(INDEX('PROYECCIÓN'!121:121,15+6*(COLUMNS($G120:AD120)-1)),""))</f>
        <v/>
      </c>
      <c r="AE120" s="236">
        <f t="array" ref="AE120">IF(COLUMNS($G120:AE120)&gt;$E120,"",IFERROR(INDEX('PROYECCIÓN'!121:121,15+6*(COLUMNS($G120:AE120)-1)),""))</f>
        <v/>
      </c>
      <c r="AF120" s="236">
        <f t="array" ref="AF120">IF(COLUMNS($G120:AF120)&gt;$E120,"",IFERROR(INDEX('PROYECCIÓN'!121:121,15+6*(COLUMNS($G120:AF120)-1)),""))</f>
        <v/>
      </c>
      <c r="AG120" s="236">
        <f t="array" ref="AG120">IF(COLUMNS($G120:AG120)&gt;$E120,"",IFERROR(INDEX('PROYECCIÓN'!121:121,15+6*(COLUMNS($G120:AG120)-1)),""))</f>
        <v/>
      </c>
      <c r="AH120" s="236">
        <f t="array" ref="AH120">IF(COLUMNS($G120:AH120)&gt;$E120,"",IFERROR(INDEX('PROYECCIÓN'!121:121,15+6*(COLUMNS($G120:AH120)-1)),""))</f>
        <v/>
      </c>
      <c r="AI120" s="236">
        <f t="array" ref="AI120">IF(COLUMNS($G120:AI120)&gt;$E120,"",IFERROR(INDEX('PROYECCIÓN'!121:121,15+6*(COLUMNS($G120:AI120)-1)),""))</f>
        <v/>
      </c>
      <c r="AJ120" s="236">
        <f t="array" ref="AJ120">IF(COLUMNS($G120:AJ120)&gt;$E120,"",IFERROR(INDEX('PROYECCIÓN'!121:121,15+6*(COLUMNS($G120:AJ120)-1)),""))</f>
        <v/>
      </c>
      <c r="AK120" s="236">
        <f t="array" ref="AK120">IF(COLUMNS($G120:AK120)&gt;$E120,"",IFERROR(INDEX('PROYECCIÓN'!121:121,15+6*(COLUMNS($G120:AK120)-1)),""))</f>
        <v/>
      </c>
      <c r="AL120" s="236">
        <f t="array" ref="AL120">IF(COLUMNS($G120:AL120)&gt;$E120,"",IFERROR(INDEX('PROYECCIÓN'!121:121,15+6*(COLUMNS($G120:AL120)-1)),""))</f>
        <v/>
      </c>
      <c r="AM120" s="236">
        <f t="array" ref="AM120">IF(COLUMNS($G120:AM120)&gt;$E120,"",IFERROR(INDEX('PROYECCIÓN'!121:121,15+6*(COLUMNS($G120:AM120)-1)),""))</f>
        <v/>
      </c>
      <c r="AN120" s="236">
        <f t="array" ref="AN120">IF(COLUMNS($G120:AN120)&gt;$E120,"",IFERROR(INDEX('PROYECCIÓN'!121:121,15+6*(COLUMNS($G120:AN120)-1)),""))</f>
        <v/>
      </c>
      <c r="AO120" s="236">
        <f t="array" ref="AO120">IF(COLUMNS($G120:AO120)&gt;$E120,"",IFERROR(INDEX('PROYECCIÓN'!121:121,15+6*(COLUMNS($G120:AO120)-1)),""))</f>
        <v/>
      </c>
      <c r="AP120" s="236">
        <f t="array" ref="AP120">IF(COLUMNS($G120:AP120)&gt;$E120,"",IFERROR(INDEX('PROYECCIÓN'!121:121,15+6*(COLUMNS($G120:AP120)-1)),""))</f>
        <v/>
      </c>
      <c r="AQ120" s="236" t="n"/>
      <c r="AR120" s="229" t="n"/>
      <c r="AS120" s="185" t="n"/>
    </row>
    <row r="121" ht="15" customHeight="1" s="506">
      <c r="B121" s="47">
        <f>'CARTERA TOTAL'!B121</f>
        <v/>
      </c>
      <c r="C121" s="229">
        <f>'PROYECCIÓN'!C122</f>
        <v/>
      </c>
      <c r="D121" s="53">
        <f>'PROYECCIÓN'!D122</f>
        <v/>
      </c>
      <c r="E121" s="56">
        <f>'PROYECCIÓN'!H122</f>
        <v/>
      </c>
      <c r="F121" s="56">
        <f>IF(COUNTIF($G121:$AP121,"VENCIDA")&gt;0,"VENCIDA",IF(COUNTIF($G121:$AP121,"POR VENCER")&gt;0,"POR VENCER",IF(COUNTIF($G121:$AP121,"AL DÍA")&gt;0,"AL DÍA",IF(COUNTIF($G121:$AP121,"PAGA")&gt;0,"PAGA","SIN ESTADO"))))</f>
        <v/>
      </c>
      <c r="G121" s="236">
        <f t="array" ref="G121">IF(COLUMNS($G121:G121)&gt;$E121,"",IFERROR(INDEX('PROYECCIÓN'!122:122,15+6*(COLUMNS($G121:G121)-1)),""))</f>
        <v/>
      </c>
      <c r="H121" s="236">
        <f t="array" ref="H121">IF(COLUMNS($G121:H121)&gt;$E121,"",IFERROR(INDEX('PROYECCIÓN'!122:122,15+6*(COLUMNS($G121:H121)-1)),""))</f>
        <v/>
      </c>
      <c r="I121" s="236">
        <f t="array" ref="I121">IF(COLUMNS($G121:I121)&gt;$E121,"",IFERROR(INDEX('PROYECCIÓN'!122:122,15+6*(COLUMNS($G121:I121)-1)),""))</f>
        <v/>
      </c>
      <c r="J121" s="236">
        <f t="array" ref="J121">IF(COLUMNS($G121:J121)&gt;$E121,"",IFERROR(INDEX('PROYECCIÓN'!122:122,15+6*(COLUMNS($G121:J121)-1)),""))</f>
        <v/>
      </c>
      <c r="K121" s="236">
        <f t="array" ref="K121">IF(COLUMNS($G121:K121)&gt;$E121,"",IFERROR(INDEX('PROYECCIÓN'!122:122,15+6*(COLUMNS($G121:K121)-1)),""))</f>
        <v/>
      </c>
      <c r="L121" s="236">
        <f t="array" ref="L121">IF(COLUMNS($G121:L121)&gt;$E121,"",IFERROR(INDEX('PROYECCIÓN'!122:122,15+6*(COLUMNS($G121:L121)-1)),""))</f>
        <v/>
      </c>
      <c r="M121" s="236">
        <f t="array" ref="M121">IF(COLUMNS($G121:M121)&gt;$E121,"",IFERROR(INDEX('PROYECCIÓN'!122:122,15+6*(COLUMNS($G121:M121)-1)),""))</f>
        <v/>
      </c>
      <c r="N121" s="236">
        <f t="array" ref="N121">IF(COLUMNS($G121:N121)&gt;$E121,"",IFERROR(INDEX('PROYECCIÓN'!122:122,15+6*(COLUMNS($G121:N121)-1)),""))</f>
        <v/>
      </c>
      <c r="O121" s="236">
        <f t="array" ref="O121">IF(COLUMNS($G121:O121)&gt;$E121,"",IFERROR(INDEX('PROYECCIÓN'!122:122,15+6*(COLUMNS($G121:O121)-1)),""))</f>
        <v/>
      </c>
      <c r="P121" s="236">
        <f t="array" ref="P121">IF(COLUMNS($G121:P121)&gt;$E121,"",IFERROR(INDEX('PROYECCIÓN'!122:122,15+6*(COLUMNS($G121:P121)-1)),""))</f>
        <v/>
      </c>
      <c r="Q121" s="236">
        <f t="array" ref="Q121">IF(COLUMNS($G121:Q121)&gt;$E121,"",IFERROR(INDEX('PROYECCIÓN'!122:122,15+6*(COLUMNS($G121:Q121)-1)),""))</f>
        <v/>
      </c>
      <c r="R121" s="236">
        <f t="array" ref="R121">IF(COLUMNS($G121:R121)&gt;$E121,"",IFERROR(INDEX('PROYECCIÓN'!122:122,15+6*(COLUMNS($G121:R121)-1)),""))</f>
        <v/>
      </c>
      <c r="S121" s="236">
        <f t="array" ref="S121">IF(COLUMNS($G121:S121)&gt;$E121,"",IFERROR(INDEX('PROYECCIÓN'!122:122,15+6*(COLUMNS($G121:S121)-1)),""))</f>
        <v/>
      </c>
      <c r="T121" s="236">
        <f t="array" ref="T121">IF(COLUMNS($G121:T121)&gt;$E121,"",IFERROR(INDEX('PROYECCIÓN'!122:122,15+6*(COLUMNS($G121:T121)-1)),""))</f>
        <v/>
      </c>
      <c r="U121" s="236">
        <f t="array" ref="U121">IF(COLUMNS($G121:U121)&gt;$E121,"",IFERROR(INDEX('PROYECCIÓN'!122:122,15+6*(COLUMNS($G121:U121)-1)),""))</f>
        <v/>
      </c>
      <c r="V121" s="236">
        <f t="array" ref="V121">IF(COLUMNS($G121:V121)&gt;$E121,"",IFERROR(INDEX('PROYECCIÓN'!122:122,15+6*(COLUMNS($G121:V121)-1)),""))</f>
        <v/>
      </c>
      <c r="W121" s="236">
        <f t="array" ref="W121">IF(COLUMNS($G121:W121)&gt;$E121,"",IFERROR(INDEX('PROYECCIÓN'!122:122,15+6*(COLUMNS($G121:W121)-1)),""))</f>
        <v/>
      </c>
      <c r="X121" s="236">
        <f t="array" ref="X121">IF(COLUMNS($G121:X121)&gt;$E121,"",IFERROR(INDEX('PROYECCIÓN'!122:122,15+6*(COLUMNS($G121:X121)-1)),""))</f>
        <v/>
      </c>
      <c r="Y121" s="236">
        <f t="array" ref="Y121">IF(COLUMNS($G121:Y121)&gt;$E121,"",IFERROR(INDEX('PROYECCIÓN'!122:122,15+6*(COLUMNS($G121:Y121)-1)),""))</f>
        <v/>
      </c>
      <c r="Z121" s="236">
        <f t="array" ref="Z121">IF(COLUMNS($G121:Z121)&gt;$E121,"",IFERROR(INDEX('PROYECCIÓN'!122:122,15+6*(COLUMNS($G121:Z121)-1)),""))</f>
        <v/>
      </c>
      <c r="AA121" s="236">
        <f t="array" ref="AA121">IF(COLUMNS($G121:AA121)&gt;$E121,"",IFERROR(INDEX('PROYECCIÓN'!122:122,15+6*(COLUMNS($G121:AA121)-1)),""))</f>
        <v/>
      </c>
      <c r="AB121" s="236">
        <f t="array" ref="AB121">IF(COLUMNS($G121:AB121)&gt;$E121,"",IFERROR(INDEX('PROYECCIÓN'!122:122,15+6*(COLUMNS($G121:AB121)-1)),""))</f>
        <v/>
      </c>
      <c r="AC121" s="236">
        <f t="array" ref="AC121">IF(COLUMNS($G121:AC121)&gt;$E121,"",IFERROR(INDEX('PROYECCIÓN'!122:122,15+6*(COLUMNS($G121:AC121)-1)),""))</f>
        <v/>
      </c>
      <c r="AD121" s="236">
        <f t="array" ref="AD121">IF(COLUMNS($G121:AD121)&gt;$E121,"",IFERROR(INDEX('PROYECCIÓN'!122:122,15+6*(COLUMNS($G121:AD121)-1)),""))</f>
        <v/>
      </c>
      <c r="AE121" s="236">
        <f t="array" ref="AE121">IF(COLUMNS($G121:AE121)&gt;$E121,"",IFERROR(INDEX('PROYECCIÓN'!122:122,15+6*(COLUMNS($G121:AE121)-1)),""))</f>
        <v/>
      </c>
      <c r="AF121" s="236">
        <f t="array" ref="AF121">IF(COLUMNS($G121:AF121)&gt;$E121,"",IFERROR(INDEX('PROYECCIÓN'!122:122,15+6*(COLUMNS($G121:AF121)-1)),""))</f>
        <v/>
      </c>
      <c r="AG121" s="236">
        <f t="array" ref="AG121">IF(COLUMNS($G121:AG121)&gt;$E121,"",IFERROR(INDEX('PROYECCIÓN'!122:122,15+6*(COLUMNS($G121:AG121)-1)),""))</f>
        <v/>
      </c>
      <c r="AH121" s="236">
        <f t="array" ref="AH121">IF(COLUMNS($G121:AH121)&gt;$E121,"",IFERROR(INDEX('PROYECCIÓN'!122:122,15+6*(COLUMNS($G121:AH121)-1)),""))</f>
        <v/>
      </c>
      <c r="AI121" s="236">
        <f t="array" ref="AI121">IF(COLUMNS($G121:AI121)&gt;$E121,"",IFERROR(INDEX('PROYECCIÓN'!122:122,15+6*(COLUMNS($G121:AI121)-1)),""))</f>
        <v/>
      </c>
      <c r="AJ121" s="236">
        <f t="array" ref="AJ121">IF(COLUMNS($G121:AJ121)&gt;$E121,"",IFERROR(INDEX('PROYECCIÓN'!122:122,15+6*(COLUMNS($G121:AJ121)-1)),""))</f>
        <v/>
      </c>
      <c r="AK121" s="236">
        <f t="array" ref="AK121">IF(COLUMNS($G121:AK121)&gt;$E121,"",IFERROR(INDEX('PROYECCIÓN'!122:122,15+6*(COLUMNS($G121:AK121)-1)),""))</f>
        <v/>
      </c>
      <c r="AL121" s="236">
        <f t="array" ref="AL121">IF(COLUMNS($G121:AL121)&gt;$E121,"",IFERROR(INDEX('PROYECCIÓN'!122:122,15+6*(COLUMNS($G121:AL121)-1)),""))</f>
        <v/>
      </c>
      <c r="AM121" s="236">
        <f t="array" ref="AM121">IF(COLUMNS($G121:AM121)&gt;$E121,"",IFERROR(INDEX('PROYECCIÓN'!122:122,15+6*(COLUMNS($G121:AM121)-1)),""))</f>
        <v/>
      </c>
      <c r="AN121" s="236">
        <f t="array" ref="AN121">IF(COLUMNS($G121:AN121)&gt;$E121,"",IFERROR(INDEX('PROYECCIÓN'!122:122,15+6*(COLUMNS($G121:AN121)-1)),""))</f>
        <v/>
      </c>
      <c r="AO121" s="236">
        <f t="array" ref="AO121">IF(COLUMNS($G121:AO121)&gt;$E121,"",IFERROR(INDEX('PROYECCIÓN'!122:122,15+6*(COLUMNS($G121:AO121)-1)),""))</f>
        <v/>
      </c>
      <c r="AP121" s="236">
        <f t="array" ref="AP121">IF(COLUMNS($G121:AP121)&gt;$E121,"",IFERROR(INDEX('PROYECCIÓN'!122:122,15+6*(COLUMNS($G121:AP121)-1)),""))</f>
        <v/>
      </c>
      <c r="AQ121" s="236" t="n"/>
      <c r="AR121" s="229" t="n"/>
      <c r="AS121" s="185" t="n"/>
    </row>
    <row r="122" ht="15" customHeight="1" s="506">
      <c r="B122" s="47">
        <f>'CARTERA TOTAL'!B122</f>
        <v/>
      </c>
      <c r="C122" s="229">
        <f>'PROYECCIÓN'!C123</f>
        <v/>
      </c>
      <c r="D122" s="53">
        <f>'PROYECCIÓN'!D123</f>
        <v/>
      </c>
      <c r="E122" s="56">
        <f>'PROYECCIÓN'!H123</f>
        <v/>
      </c>
      <c r="F122" s="56">
        <f>IF(COUNTIF($G122:$AP122,"VENCIDA")&gt;0,"VENCIDA",IF(COUNTIF($G122:$AP122,"POR VENCER")&gt;0,"POR VENCER",IF(COUNTIF($G122:$AP122,"AL DÍA")&gt;0,"AL DÍA",IF(COUNTIF($G122:$AP122,"PAGA")&gt;0,"PAGA","SIN ESTADO"))))</f>
        <v/>
      </c>
      <c r="G122" s="236">
        <f t="array" ref="G122">IF(COLUMNS($G122:G122)&gt;$E122,"",IFERROR(INDEX('PROYECCIÓN'!123:123,15+6*(COLUMNS($G122:G122)-1)),""))</f>
        <v/>
      </c>
      <c r="H122" s="236">
        <f t="array" ref="H122">IF(COLUMNS($G122:H122)&gt;$E122,"",IFERROR(INDEX('PROYECCIÓN'!123:123,15+6*(COLUMNS($G122:H122)-1)),""))</f>
        <v/>
      </c>
      <c r="I122" s="236">
        <f t="array" ref="I122">IF(COLUMNS($G122:I122)&gt;$E122,"",IFERROR(INDEX('PROYECCIÓN'!123:123,15+6*(COLUMNS($G122:I122)-1)),""))</f>
        <v/>
      </c>
      <c r="J122" s="236">
        <f t="array" ref="J122">IF(COLUMNS($G122:J122)&gt;$E122,"",IFERROR(INDEX('PROYECCIÓN'!123:123,15+6*(COLUMNS($G122:J122)-1)),""))</f>
        <v/>
      </c>
      <c r="K122" s="236">
        <f t="array" ref="K122">IF(COLUMNS($G122:K122)&gt;$E122,"",IFERROR(INDEX('PROYECCIÓN'!123:123,15+6*(COLUMNS($G122:K122)-1)),""))</f>
        <v/>
      </c>
      <c r="L122" s="236">
        <f t="array" ref="L122">IF(COLUMNS($G122:L122)&gt;$E122,"",IFERROR(INDEX('PROYECCIÓN'!123:123,15+6*(COLUMNS($G122:L122)-1)),""))</f>
        <v/>
      </c>
      <c r="M122" s="236">
        <f t="array" ref="M122">IF(COLUMNS($G122:M122)&gt;$E122,"",IFERROR(INDEX('PROYECCIÓN'!123:123,15+6*(COLUMNS($G122:M122)-1)),""))</f>
        <v/>
      </c>
      <c r="N122" s="236">
        <f t="array" ref="N122">IF(COLUMNS($G122:N122)&gt;$E122,"",IFERROR(INDEX('PROYECCIÓN'!123:123,15+6*(COLUMNS($G122:N122)-1)),""))</f>
        <v/>
      </c>
      <c r="O122" s="236">
        <f t="array" ref="O122">IF(COLUMNS($G122:O122)&gt;$E122,"",IFERROR(INDEX('PROYECCIÓN'!123:123,15+6*(COLUMNS($G122:O122)-1)),""))</f>
        <v/>
      </c>
      <c r="P122" s="236">
        <f t="array" ref="P122">IF(COLUMNS($G122:P122)&gt;$E122,"",IFERROR(INDEX('PROYECCIÓN'!123:123,15+6*(COLUMNS($G122:P122)-1)),""))</f>
        <v/>
      </c>
      <c r="Q122" s="236">
        <f t="array" ref="Q122">IF(COLUMNS($G122:Q122)&gt;$E122,"",IFERROR(INDEX('PROYECCIÓN'!123:123,15+6*(COLUMNS($G122:Q122)-1)),""))</f>
        <v/>
      </c>
      <c r="R122" s="236">
        <f t="array" ref="R122">IF(COLUMNS($G122:R122)&gt;$E122,"",IFERROR(INDEX('PROYECCIÓN'!123:123,15+6*(COLUMNS($G122:R122)-1)),""))</f>
        <v/>
      </c>
      <c r="S122" s="236">
        <f t="array" ref="S122">IF(COLUMNS($G122:S122)&gt;$E122,"",IFERROR(INDEX('PROYECCIÓN'!123:123,15+6*(COLUMNS($G122:S122)-1)),""))</f>
        <v/>
      </c>
      <c r="T122" s="236">
        <f t="array" ref="T122">IF(COLUMNS($G122:T122)&gt;$E122,"",IFERROR(INDEX('PROYECCIÓN'!123:123,15+6*(COLUMNS($G122:T122)-1)),""))</f>
        <v/>
      </c>
      <c r="U122" s="236">
        <f t="array" ref="U122">IF(COLUMNS($G122:U122)&gt;$E122,"",IFERROR(INDEX('PROYECCIÓN'!123:123,15+6*(COLUMNS($G122:U122)-1)),""))</f>
        <v/>
      </c>
      <c r="V122" s="236">
        <f t="array" ref="V122">IF(COLUMNS($G122:V122)&gt;$E122,"",IFERROR(INDEX('PROYECCIÓN'!123:123,15+6*(COLUMNS($G122:V122)-1)),""))</f>
        <v/>
      </c>
      <c r="W122" s="236">
        <f t="array" ref="W122">IF(COLUMNS($G122:W122)&gt;$E122,"",IFERROR(INDEX('PROYECCIÓN'!123:123,15+6*(COLUMNS($G122:W122)-1)),""))</f>
        <v/>
      </c>
      <c r="X122" s="236">
        <f t="array" ref="X122">IF(COLUMNS($G122:X122)&gt;$E122,"",IFERROR(INDEX('PROYECCIÓN'!123:123,15+6*(COLUMNS($G122:X122)-1)),""))</f>
        <v/>
      </c>
      <c r="Y122" s="236">
        <f t="array" ref="Y122">IF(COLUMNS($G122:Y122)&gt;$E122,"",IFERROR(INDEX('PROYECCIÓN'!123:123,15+6*(COLUMNS($G122:Y122)-1)),""))</f>
        <v/>
      </c>
      <c r="Z122" s="236">
        <f t="array" ref="Z122">IF(COLUMNS($G122:Z122)&gt;$E122,"",IFERROR(INDEX('PROYECCIÓN'!123:123,15+6*(COLUMNS($G122:Z122)-1)),""))</f>
        <v/>
      </c>
      <c r="AA122" s="236">
        <f t="array" ref="AA122">IF(COLUMNS($G122:AA122)&gt;$E122,"",IFERROR(INDEX('PROYECCIÓN'!123:123,15+6*(COLUMNS($G122:AA122)-1)),""))</f>
        <v/>
      </c>
      <c r="AB122" s="236">
        <f t="array" ref="AB122">IF(COLUMNS($G122:AB122)&gt;$E122,"",IFERROR(INDEX('PROYECCIÓN'!123:123,15+6*(COLUMNS($G122:AB122)-1)),""))</f>
        <v/>
      </c>
      <c r="AC122" s="236">
        <f t="array" ref="AC122">IF(COLUMNS($G122:AC122)&gt;$E122,"",IFERROR(INDEX('PROYECCIÓN'!123:123,15+6*(COLUMNS($G122:AC122)-1)),""))</f>
        <v/>
      </c>
      <c r="AD122" s="236">
        <f t="array" ref="AD122">IF(COLUMNS($G122:AD122)&gt;$E122,"",IFERROR(INDEX('PROYECCIÓN'!123:123,15+6*(COLUMNS($G122:AD122)-1)),""))</f>
        <v/>
      </c>
      <c r="AE122" s="236">
        <f t="array" ref="AE122">IF(COLUMNS($G122:AE122)&gt;$E122,"",IFERROR(INDEX('PROYECCIÓN'!123:123,15+6*(COLUMNS($G122:AE122)-1)),""))</f>
        <v/>
      </c>
      <c r="AF122" s="236">
        <f t="array" ref="AF122">IF(COLUMNS($G122:AF122)&gt;$E122,"",IFERROR(INDEX('PROYECCIÓN'!123:123,15+6*(COLUMNS($G122:AF122)-1)),""))</f>
        <v/>
      </c>
      <c r="AG122" s="236">
        <f t="array" ref="AG122">IF(COLUMNS($G122:AG122)&gt;$E122,"",IFERROR(INDEX('PROYECCIÓN'!123:123,15+6*(COLUMNS($G122:AG122)-1)),""))</f>
        <v/>
      </c>
      <c r="AH122" s="236">
        <f t="array" ref="AH122">IF(COLUMNS($G122:AH122)&gt;$E122,"",IFERROR(INDEX('PROYECCIÓN'!123:123,15+6*(COLUMNS($G122:AH122)-1)),""))</f>
        <v/>
      </c>
      <c r="AI122" s="236">
        <f t="array" ref="AI122">IF(COLUMNS($G122:AI122)&gt;$E122,"",IFERROR(INDEX('PROYECCIÓN'!123:123,15+6*(COLUMNS($G122:AI122)-1)),""))</f>
        <v/>
      </c>
      <c r="AJ122" s="236">
        <f t="array" ref="AJ122">IF(COLUMNS($G122:AJ122)&gt;$E122,"",IFERROR(INDEX('PROYECCIÓN'!123:123,15+6*(COLUMNS($G122:AJ122)-1)),""))</f>
        <v/>
      </c>
      <c r="AK122" s="236">
        <f t="array" ref="AK122">IF(COLUMNS($G122:AK122)&gt;$E122,"",IFERROR(INDEX('PROYECCIÓN'!123:123,15+6*(COLUMNS($G122:AK122)-1)),""))</f>
        <v/>
      </c>
      <c r="AL122" s="236">
        <f t="array" ref="AL122">IF(COLUMNS($G122:AL122)&gt;$E122,"",IFERROR(INDEX('PROYECCIÓN'!123:123,15+6*(COLUMNS($G122:AL122)-1)),""))</f>
        <v/>
      </c>
      <c r="AM122" s="236">
        <f t="array" ref="AM122">IF(COLUMNS($G122:AM122)&gt;$E122,"",IFERROR(INDEX('PROYECCIÓN'!123:123,15+6*(COLUMNS($G122:AM122)-1)),""))</f>
        <v/>
      </c>
      <c r="AN122" s="236">
        <f t="array" ref="AN122">IF(COLUMNS($G122:AN122)&gt;$E122,"",IFERROR(INDEX('PROYECCIÓN'!123:123,15+6*(COLUMNS($G122:AN122)-1)),""))</f>
        <v/>
      </c>
      <c r="AO122" s="236">
        <f t="array" ref="AO122">IF(COLUMNS($G122:AO122)&gt;$E122,"",IFERROR(INDEX('PROYECCIÓN'!123:123,15+6*(COLUMNS($G122:AO122)-1)),""))</f>
        <v/>
      </c>
      <c r="AP122" s="236">
        <f t="array" ref="AP122">IF(COLUMNS($G122:AP122)&gt;$E122,"",IFERROR(INDEX('PROYECCIÓN'!123:123,15+6*(COLUMNS($G122:AP122)-1)),""))</f>
        <v/>
      </c>
      <c r="AQ122" s="236" t="n"/>
      <c r="AR122" s="229" t="n"/>
      <c r="AS122" s="185" t="n"/>
    </row>
    <row r="123" ht="15" customHeight="1" s="506">
      <c r="B123" s="47">
        <f>'CARTERA TOTAL'!B123</f>
        <v/>
      </c>
      <c r="C123" s="229">
        <f>'PROYECCIÓN'!C124</f>
        <v/>
      </c>
      <c r="D123" s="53">
        <f>'PROYECCIÓN'!D124</f>
        <v/>
      </c>
      <c r="E123" s="56">
        <f>'PROYECCIÓN'!H124</f>
        <v/>
      </c>
      <c r="F123" s="56">
        <f>IF(COUNTIF($G123:$AP123,"VENCIDA")&gt;0,"VENCIDA",IF(COUNTIF($G123:$AP123,"POR VENCER")&gt;0,"POR VENCER",IF(COUNTIF($G123:$AP123,"AL DÍA")&gt;0,"AL DÍA",IF(COUNTIF($G123:$AP123,"PAGA")&gt;0,"PAGA","SIN ESTADO"))))</f>
        <v/>
      </c>
      <c r="G123" s="236">
        <f t="array" ref="G123">IF(COLUMNS($G123:G123)&gt;$E123,"",IFERROR(INDEX('PROYECCIÓN'!124:124,15+6*(COLUMNS($G123:G123)-1)),""))</f>
        <v/>
      </c>
      <c r="H123" s="236">
        <f t="array" ref="H123">IF(COLUMNS($G123:H123)&gt;$E123,"",IFERROR(INDEX('PROYECCIÓN'!124:124,15+6*(COLUMNS($G123:H123)-1)),""))</f>
        <v/>
      </c>
      <c r="I123" s="236">
        <f t="array" ref="I123">IF(COLUMNS($G123:I123)&gt;$E123,"",IFERROR(INDEX('PROYECCIÓN'!124:124,15+6*(COLUMNS($G123:I123)-1)),""))</f>
        <v/>
      </c>
      <c r="J123" s="236">
        <f t="array" ref="J123">IF(COLUMNS($G123:J123)&gt;$E123,"",IFERROR(INDEX('PROYECCIÓN'!124:124,15+6*(COLUMNS($G123:J123)-1)),""))</f>
        <v/>
      </c>
      <c r="K123" s="236">
        <f t="array" ref="K123">IF(COLUMNS($G123:K123)&gt;$E123,"",IFERROR(INDEX('PROYECCIÓN'!124:124,15+6*(COLUMNS($G123:K123)-1)),""))</f>
        <v/>
      </c>
      <c r="L123" s="236">
        <f t="array" ref="L123">IF(COLUMNS($G123:L123)&gt;$E123,"",IFERROR(INDEX('PROYECCIÓN'!124:124,15+6*(COLUMNS($G123:L123)-1)),""))</f>
        <v/>
      </c>
      <c r="M123" s="236">
        <f t="array" ref="M123">IF(COLUMNS($G123:M123)&gt;$E123,"",IFERROR(INDEX('PROYECCIÓN'!124:124,15+6*(COLUMNS($G123:M123)-1)),""))</f>
        <v/>
      </c>
      <c r="N123" s="236">
        <f t="array" ref="N123">IF(COLUMNS($G123:N123)&gt;$E123,"",IFERROR(INDEX('PROYECCIÓN'!124:124,15+6*(COLUMNS($G123:N123)-1)),""))</f>
        <v/>
      </c>
      <c r="O123" s="236">
        <f t="array" ref="O123">IF(COLUMNS($G123:O123)&gt;$E123,"",IFERROR(INDEX('PROYECCIÓN'!124:124,15+6*(COLUMNS($G123:O123)-1)),""))</f>
        <v/>
      </c>
      <c r="P123" s="236">
        <f t="array" ref="P123">IF(COLUMNS($G123:P123)&gt;$E123,"",IFERROR(INDEX('PROYECCIÓN'!124:124,15+6*(COLUMNS($G123:P123)-1)),""))</f>
        <v/>
      </c>
      <c r="Q123" s="236">
        <f t="array" ref="Q123">IF(COLUMNS($G123:Q123)&gt;$E123,"",IFERROR(INDEX('PROYECCIÓN'!124:124,15+6*(COLUMNS($G123:Q123)-1)),""))</f>
        <v/>
      </c>
      <c r="R123" s="236">
        <f t="array" ref="R123">IF(COLUMNS($G123:R123)&gt;$E123,"",IFERROR(INDEX('PROYECCIÓN'!124:124,15+6*(COLUMNS($G123:R123)-1)),""))</f>
        <v/>
      </c>
      <c r="S123" s="236">
        <f t="array" ref="S123">IF(COLUMNS($G123:S123)&gt;$E123,"",IFERROR(INDEX('PROYECCIÓN'!124:124,15+6*(COLUMNS($G123:S123)-1)),""))</f>
        <v/>
      </c>
      <c r="T123" s="236">
        <f t="array" ref="T123">IF(COLUMNS($G123:T123)&gt;$E123,"",IFERROR(INDEX('PROYECCIÓN'!124:124,15+6*(COLUMNS($G123:T123)-1)),""))</f>
        <v/>
      </c>
      <c r="U123" s="236">
        <f t="array" ref="U123">IF(COLUMNS($G123:U123)&gt;$E123,"",IFERROR(INDEX('PROYECCIÓN'!124:124,15+6*(COLUMNS($G123:U123)-1)),""))</f>
        <v/>
      </c>
      <c r="V123" s="236">
        <f t="array" ref="V123">IF(COLUMNS($G123:V123)&gt;$E123,"",IFERROR(INDEX('PROYECCIÓN'!124:124,15+6*(COLUMNS($G123:V123)-1)),""))</f>
        <v/>
      </c>
      <c r="W123" s="236">
        <f t="array" ref="W123">IF(COLUMNS($G123:W123)&gt;$E123,"",IFERROR(INDEX('PROYECCIÓN'!124:124,15+6*(COLUMNS($G123:W123)-1)),""))</f>
        <v/>
      </c>
      <c r="X123" s="236">
        <f t="array" ref="X123">IF(COLUMNS($G123:X123)&gt;$E123,"",IFERROR(INDEX('PROYECCIÓN'!124:124,15+6*(COLUMNS($G123:X123)-1)),""))</f>
        <v/>
      </c>
      <c r="Y123" s="236">
        <f t="array" ref="Y123">IF(COLUMNS($G123:Y123)&gt;$E123,"",IFERROR(INDEX('PROYECCIÓN'!124:124,15+6*(COLUMNS($G123:Y123)-1)),""))</f>
        <v/>
      </c>
      <c r="Z123" s="236">
        <f t="array" ref="Z123">IF(COLUMNS($G123:Z123)&gt;$E123,"",IFERROR(INDEX('PROYECCIÓN'!124:124,15+6*(COLUMNS($G123:Z123)-1)),""))</f>
        <v/>
      </c>
      <c r="AA123" s="236">
        <f t="array" ref="AA123">IF(COLUMNS($G123:AA123)&gt;$E123,"",IFERROR(INDEX('PROYECCIÓN'!124:124,15+6*(COLUMNS($G123:AA123)-1)),""))</f>
        <v/>
      </c>
      <c r="AB123" s="236">
        <f t="array" ref="AB123">IF(COLUMNS($G123:AB123)&gt;$E123,"",IFERROR(INDEX('PROYECCIÓN'!124:124,15+6*(COLUMNS($G123:AB123)-1)),""))</f>
        <v/>
      </c>
      <c r="AC123" s="236">
        <f t="array" ref="AC123">IF(COLUMNS($G123:AC123)&gt;$E123,"",IFERROR(INDEX('PROYECCIÓN'!124:124,15+6*(COLUMNS($G123:AC123)-1)),""))</f>
        <v/>
      </c>
      <c r="AD123" s="236">
        <f t="array" ref="AD123">IF(COLUMNS($G123:AD123)&gt;$E123,"",IFERROR(INDEX('PROYECCIÓN'!124:124,15+6*(COLUMNS($G123:AD123)-1)),""))</f>
        <v/>
      </c>
      <c r="AE123" s="236">
        <f t="array" ref="AE123">IF(COLUMNS($G123:AE123)&gt;$E123,"",IFERROR(INDEX('PROYECCIÓN'!124:124,15+6*(COLUMNS($G123:AE123)-1)),""))</f>
        <v/>
      </c>
      <c r="AF123" s="236">
        <f t="array" ref="AF123">IF(COLUMNS($G123:AF123)&gt;$E123,"",IFERROR(INDEX('PROYECCIÓN'!124:124,15+6*(COLUMNS($G123:AF123)-1)),""))</f>
        <v/>
      </c>
      <c r="AG123" s="236">
        <f t="array" ref="AG123">IF(COLUMNS($G123:AG123)&gt;$E123,"",IFERROR(INDEX('PROYECCIÓN'!124:124,15+6*(COLUMNS($G123:AG123)-1)),""))</f>
        <v/>
      </c>
      <c r="AH123" s="236">
        <f t="array" ref="AH123">IF(COLUMNS($G123:AH123)&gt;$E123,"",IFERROR(INDEX('PROYECCIÓN'!124:124,15+6*(COLUMNS($G123:AH123)-1)),""))</f>
        <v/>
      </c>
      <c r="AI123" s="236">
        <f t="array" ref="AI123">IF(COLUMNS($G123:AI123)&gt;$E123,"",IFERROR(INDEX('PROYECCIÓN'!124:124,15+6*(COLUMNS($G123:AI123)-1)),""))</f>
        <v/>
      </c>
      <c r="AJ123" s="236">
        <f t="array" ref="AJ123">IF(COLUMNS($G123:AJ123)&gt;$E123,"",IFERROR(INDEX('PROYECCIÓN'!124:124,15+6*(COLUMNS($G123:AJ123)-1)),""))</f>
        <v/>
      </c>
      <c r="AK123" s="236">
        <f t="array" ref="AK123">IF(COLUMNS($G123:AK123)&gt;$E123,"",IFERROR(INDEX('PROYECCIÓN'!124:124,15+6*(COLUMNS($G123:AK123)-1)),""))</f>
        <v/>
      </c>
      <c r="AL123" s="236">
        <f t="array" ref="AL123">IF(COLUMNS($G123:AL123)&gt;$E123,"",IFERROR(INDEX('PROYECCIÓN'!124:124,15+6*(COLUMNS($G123:AL123)-1)),""))</f>
        <v/>
      </c>
      <c r="AM123" s="236">
        <f t="array" ref="AM123">IF(COLUMNS($G123:AM123)&gt;$E123,"",IFERROR(INDEX('PROYECCIÓN'!124:124,15+6*(COLUMNS($G123:AM123)-1)),""))</f>
        <v/>
      </c>
      <c r="AN123" s="236">
        <f t="array" ref="AN123">IF(COLUMNS($G123:AN123)&gt;$E123,"",IFERROR(INDEX('PROYECCIÓN'!124:124,15+6*(COLUMNS($G123:AN123)-1)),""))</f>
        <v/>
      </c>
      <c r="AO123" s="236">
        <f t="array" ref="AO123">IF(COLUMNS($G123:AO123)&gt;$E123,"",IFERROR(INDEX('PROYECCIÓN'!124:124,15+6*(COLUMNS($G123:AO123)-1)),""))</f>
        <v/>
      </c>
      <c r="AP123" s="236">
        <f t="array" ref="AP123">IF(COLUMNS($G123:AP123)&gt;$E123,"",IFERROR(INDEX('PROYECCIÓN'!124:124,15+6*(COLUMNS($G123:AP123)-1)),""))</f>
        <v/>
      </c>
      <c r="AQ123" s="236" t="n"/>
      <c r="AR123" s="229" t="n"/>
      <c r="AS123" s="185" t="n"/>
    </row>
    <row r="124" ht="15" customHeight="1" s="506">
      <c r="B124" s="47">
        <f>'CARTERA TOTAL'!B124</f>
        <v/>
      </c>
      <c r="C124" s="229">
        <f>'PROYECCIÓN'!C125</f>
        <v/>
      </c>
      <c r="D124" s="53">
        <f>'PROYECCIÓN'!D125</f>
        <v/>
      </c>
      <c r="E124" s="56">
        <f>'PROYECCIÓN'!H125</f>
        <v/>
      </c>
      <c r="F124" s="56">
        <f>IF(COUNTIF($G124:$AP124,"VENCIDA")&gt;0,"VENCIDA",IF(COUNTIF($G124:$AP124,"POR VENCER")&gt;0,"POR VENCER",IF(COUNTIF($G124:$AP124,"AL DÍA")&gt;0,"AL DÍA",IF(COUNTIF($G124:$AP124,"PAGA")&gt;0,"PAGA","SIN ESTADO"))))</f>
        <v/>
      </c>
      <c r="G124" s="236">
        <f t="array" ref="G124">IF(COLUMNS($G124:G124)&gt;$E124,"",IFERROR(INDEX('PROYECCIÓN'!125:125,15+6*(COLUMNS($G124:G124)-1)),""))</f>
        <v/>
      </c>
      <c r="H124" s="236">
        <f t="array" ref="H124">IF(COLUMNS($G124:H124)&gt;$E124,"",IFERROR(INDEX('PROYECCIÓN'!125:125,15+6*(COLUMNS($G124:H124)-1)),""))</f>
        <v/>
      </c>
      <c r="I124" s="236">
        <f t="array" ref="I124">IF(COLUMNS($G124:I124)&gt;$E124,"",IFERROR(INDEX('PROYECCIÓN'!125:125,15+6*(COLUMNS($G124:I124)-1)),""))</f>
        <v/>
      </c>
      <c r="J124" s="236">
        <f t="array" ref="J124">IF(COLUMNS($G124:J124)&gt;$E124,"",IFERROR(INDEX('PROYECCIÓN'!125:125,15+6*(COLUMNS($G124:J124)-1)),""))</f>
        <v/>
      </c>
      <c r="K124" s="236">
        <f t="array" ref="K124">IF(COLUMNS($G124:K124)&gt;$E124,"",IFERROR(INDEX('PROYECCIÓN'!125:125,15+6*(COLUMNS($G124:K124)-1)),""))</f>
        <v/>
      </c>
      <c r="L124" s="236">
        <f t="array" ref="L124">IF(COLUMNS($G124:L124)&gt;$E124,"",IFERROR(INDEX('PROYECCIÓN'!125:125,15+6*(COLUMNS($G124:L124)-1)),""))</f>
        <v/>
      </c>
      <c r="M124" s="236">
        <f t="array" ref="M124">IF(COLUMNS($G124:M124)&gt;$E124,"",IFERROR(INDEX('PROYECCIÓN'!125:125,15+6*(COLUMNS($G124:M124)-1)),""))</f>
        <v/>
      </c>
      <c r="N124" s="236">
        <f t="array" ref="N124">IF(COLUMNS($G124:N124)&gt;$E124,"",IFERROR(INDEX('PROYECCIÓN'!125:125,15+6*(COLUMNS($G124:N124)-1)),""))</f>
        <v/>
      </c>
      <c r="O124" s="236">
        <f t="array" ref="O124">IF(COLUMNS($G124:O124)&gt;$E124,"",IFERROR(INDEX('PROYECCIÓN'!125:125,15+6*(COLUMNS($G124:O124)-1)),""))</f>
        <v/>
      </c>
      <c r="P124" s="236">
        <f t="array" ref="P124">IF(COLUMNS($G124:P124)&gt;$E124,"",IFERROR(INDEX('PROYECCIÓN'!125:125,15+6*(COLUMNS($G124:P124)-1)),""))</f>
        <v/>
      </c>
      <c r="Q124" s="236">
        <f t="array" ref="Q124">IF(COLUMNS($G124:Q124)&gt;$E124,"",IFERROR(INDEX('PROYECCIÓN'!125:125,15+6*(COLUMNS($G124:Q124)-1)),""))</f>
        <v/>
      </c>
      <c r="R124" s="236">
        <f t="array" ref="R124">IF(COLUMNS($G124:R124)&gt;$E124,"",IFERROR(INDEX('PROYECCIÓN'!125:125,15+6*(COLUMNS($G124:R124)-1)),""))</f>
        <v/>
      </c>
      <c r="S124" s="236">
        <f t="array" ref="S124">IF(COLUMNS($G124:S124)&gt;$E124,"",IFERROR(INDEX('PROYECCIÓN'!125:125,15+6*(COLUMNS($G124:S124)-1)),""))</f>
        <v/>
      </c>
      <c r="T124" s="236">
        <f t="array" ref="T124">IF(COLUMNS($G124:T124)&gt;$E124,"",IFERROR(INDEX('PROYECCIÓN'!125:125,15+6*(COLUMNS($G124:T124)-1)),""))</f>
        <v/>
      </c>
      <c r="U124" s="236">
        <f t="array" ref="U124">IF(COLUMNS($G124:U124)&gt;$E124,"",IFERROR(INDEX('PROYECCIÓN'!125:125,15+6*(COLUMNS($G124:U124)-1)),""))</f>
        <v/>
      </c>
      <c r="V124" s="236">
        <f t="array" ref="V124">IF(COLUMNS($G124:V124)&gt;$E124,"",IFERROR(INDEX('PROYECCIÓN'!125:125,15+6*(COLUMNS($G124:V124)-1)),""))</f>
        <v/>
      </c>
      <c r="W124" s="236">
        <f t="array" ref="W124">IF(COLUMNS($G124:W124)&gt;$E124,"",IFERROR(INDEX('PROYECCIÓN'!125:125,15+6*(COLUMNS($G124:W124)-1)),""))</f>
        <v/>
      </c>
      <c r="X124" s="236">
        <f t="array" ref="X124">IF(COLUMNS($G124:X124)&gt;$E124,"",IFERROR(INDEX('PROYECCIÓN'!125:125,15+6*(COLUMNS($G124:X124)-1)),""))</f>
        <v/>
      </c>
      <c r="Y124" s="236">
        <f t="array" ref="Y124">IF(COLUMNS($G124:Y124)&gt;$E124,"",IFERROR(INDEX('PROYECCIÓN'!125:125,15+6*(COLUMNS($G124:Y124)-1)),""))</f>
        <v/>
      </c>
      <c r="Z124" s="236">
        <f t="array" ref="Z124">IF(COLUMNS($G124:Z124)&gt;$E124,"",IFERROR(INDEX('PROYECCIÓN'!125:125,15+6*(COLUMNS($G124:Z124)-1)),""))</f>
        <v/>
      </c>
      <c r="AA124" s="236">
        <f t="array" ref="AA124">IF(COLUMNS($G124:AA124)&gt;$E124,"",IFERROR(INDEX('PROYECCIÓN'!125:125,15+6*(COLUMNS($G124:AA124)-1)),""))</f>
        <v/>
      </c>
      <c r="AB124" s="236">
        <f t="array" ref="AB124">IF(COLUMNS($G124:AB124)&gt;$E124,"",IFERROR(INDEX('PROYECCIÓN'!125:125,15+6*(COLUMNS($G124:AB124)-1)),""))</f>
        <v/>
      </c>
      <c r="AC124" s="236">
        <f t="array" ref="AC124">IF(COLUMNS($G124:AC124)&gt;$E124,"",IFERROR(INDEX('PROYECCIÓN'!125:125,15+6*(COLUMNS($G124:AC124)-1)),""))</f>
        <v/>
      </c>
      <c r="AD124" s="236">
        <f t="array" ref="AD124">IF(COLUMNS($G124:AD124)&gt;$E124,"",IFERROR(INDEX('PROYECCIÓN'!125:125,15+6*(COLUMNS($G124:AD124)-1)),""))</f>
        <v/>
      </c>
      <c r="AE124" s="236">
        <f t="array" ref="AE124">IF(COLUMNS($G124:AE124)&gt;$E124,"",IFERROR(INDEX('PROYECCIÓN'!125:125,15+6*(COLUMNS($G124:AE124)-1)),""))</f>
        <v/>
      </c>
      <c r="AF124" s="236">
        <f t="array" ref="AF124">IF(COLUMNS($G124:AF124)&gt;$E124,"",IFERROR(INDEX('PROYECCIÓN'!125:125,15+6*(COLUMNS($G124:AF124)-1)),""))</f>
        <v/>
      </c>
      <c r="AG124" s="236">
        <f t="array" ref="AG124">IF(COLUMNS($G124:AG124)&gt;$E124,"",IFERROR(INDEX('PROYECCIÓN'!125:125,15+6*(COLUMNS($G124:AG124)-1)),""))</f>
        <v/>
      </c>
      <c r="AH124" s="236">
        <f t="array" ref="AH124">IF(COLUMNS($G124:AH124)&gt;$E124,"",IFERROR(INDEX('PROYECCIÓN'!125:125,15+6*(COLUMNS($G124:AH124)-1)),""))</f>
        <v/>
      </c>
      <c r="AI124" s="236">
        <f t="array" ref="AI124">IF(COLUMNS($G124:AI124)&gt;$E124,"",IFERROR(INDEX('PROYECCIÓN'!125:125,15+6*(COLUMNS($G124:AI124)-1)),""))</f>
        <v/>
      </c>
      <c r="AJ124" s="236">
        <f t="array" ref="AJ124">IF(COLUMNS($G124:AJ124)&gt;$E124,"",IFERROR(INDEX('PROYECCIÓN'!125:125,15+6*(COLUMNS($G124:AJ124)-1)),""))</f>
        <v/>
      </c>
      <c r="AK124" s="236">
        <f t="array" ref="AK124">IF(COLUMNS($G124:AK124)&gt;$E124,"",IFERROR(INDEX('PROYECCIÓN'!125:125,15+6*(COLUMNS($G124:AK124)-1)),""))</f>
        <v/>
      </c>
      <c r="AL124" s="236">
        <f t="array" ref="AL124">IF(COLUMNS($G124:AL124)&gt;$E124,"",IFERROR(INDEX('PROYECCIÓN'!125:125,15+6*(COLUMNS($G124:AL124)-1)),""))</f>
        <v/>
      </c>
      <c r="AM124" s="236">
        <f t="array" ref="AM124">IF(COLUMNS($G124:AM124)&gt;$E124,"",IFERROR(INDEX('PROYECCIÓN'!125:125,15+6*(COLUMNS($G124:AM124)-1)),""))</f>
        <v/>
      </c>
      <c r="AN124" s="236">
        <f t="array" ref="AN124">IF(COLUMNS($G124:AN124)&gt;$E124,"",IFERROR(INDEX('PROYECCIÓN'!125:125,15+6*(COLUMNS($G124:AN124)-1)),""))</f>
        <v/>
      </c>
      <c r="AO124" s="236">
        <f t="array" ref="AO124">IF(COLUMNS($G124:AO124)&gt;$E124,"",IFERROR(INDEX('PROYECCIÓN'!125:125,15+6*(COLUMNS($G124:AO124)-1)),""))</f>
        <v/>
      </c>
      <c r="AP124" s="236">
        <f t="array" ref="AP124">IF(COLUMNS($G124:AP124)&gt;$E124,"",IFERROR(INDEX('PROYECCIÓN'!125:125,15+6*(COLUMNS($G124:AP124)-1)),""))</f>
        <v/>
      </c>
      <c r="AQ124" s="236" t="n"/>
      <c r="AR124" s="229" t="n"/>
      <c r="AS124" s="185" t="n"/>
    </row>
    <row r="125" ht="15" customHeight="1" s="506">
      <c r="B125" s="47">
        <f>'CARTERA TOTAL'!B125</f>
        <v/>
      </c>
      <c r="C125" s="229">
        <f>'PROYECCIÓN'!C126</f>
        <v/>
      </c>
      <c r="D125" s="53">
        <f>'PROYECCIÓN'!D126</f>
        <v/>
      </c>
      <c r="E125" s="56">
        <f>'PROYECCIÓN'!H126</f>
        <v/>
      </c>
      <c r="F125" s="56">
        <f>IF(COUNTIF($G125:$AP125,"VENCIDA")&gt;0,"VENCIDA",IF(COUNTIF($G125:$AP125,"POR VENCER")&gt;0,"POR VENCER",IF(COUNTIF($G125:$AP125,"AL DÍA")&gt;0,"AL DÍA",IF(COUNTIF($G125:$AP125,"PAGA")&gt;0,"PAGA","SIN ESTADO"))))</f>
        <v/>
      </c>
      <c r="G125" s="236">
        <f t="array" ref="G125">IF(COLUMNS($G125:G125)&gt;$E125,"",IFERROR(INDEX('PROYECCIÓN'!126:126,15+6*(COLUMNS($G125:G125)-1)),""))</f>
        <v/>
      </c>
      <c r="H125" s="236">
        <f t="array" ref="H125">IF(COLUMNS($G125:H125)&gt;$E125,"",IFERROR(INDEX('PROYECCIÓN'!126:126,15+6*(COLUMNS($G125:H125)-1)),""))</f>
        <v/>
      </c>
      <c r="I125" s="236">
        <f t="array" ref="I125">IF(COLUMNS($G125:I125)&gt;$E125,"",IFERROR(INDEX('PROYECCIÓN'!126:126,15+6*(COLUMNS($G125:I125)-1)),""))</f>
        <v/>
      </c>
      <c r="J125" s="236">
        <f t="array" ref="J125">IF(COLUMNS($G125:J125)&gt;$E125,"",IFERROR(INDEX('PROYECCIÓN'!126:126,15+6*(COLUMNS($G125:J125)-1)),""))</f>
        <v/>
      </c>
      <c r="K125" s="236">
        <f t="array" ref="K125">IF(COLUMNS($G125:K125)&gt;$E125,"",IFERROR(INDEX('PROYECCIÓN'!126:126,15+6*(COLUMNS($G125:K125)-1)),""))</f>
        <v/>
      </c>
      <c r="L125" s="236">
        <f t="array" ref="L125">IF(COLUMNS($G125:L125)&gt;$E125,"",IFERROR(INDEX('PROYECCIÓN'!126:126,15+6*(COLUMNS($G125:L125)-1)),""))</f>
        <v/>
      </c>
      <c r="M125" s="236">
        <f t="array" ref="M125">IF(COLUMNS($G125:M125)&gt;$E125,"",IFERROR(INDEX('PROYECCIÓN'!126:126,15+6*(COLUMNS($G125:M125)-1)),""))</f>
        <v/>
      </c>
      <c r="N125" s="236">
        <f t="array" ref="N125">IF(COLUMNS($G125:N125)&gt;$E125,"",IFERROR(INDEX('PROYECCIÓN'!126:126,15+6*(COLUMNS($G125:N125)-1)),""))</f>
        <v/>
      </c>
      <c r="O125" s="236">
        <f t="array" ref="O125">IF(COLUMNS($G125:O125)&gt;$E125,"",IFERROR(INDEX('PROYECCIÓN'!126:126,15+6*(COLUMNS($G125:O125)-1)),""))</f>
        <v/>
      </c>
      <c r="P125" s="236">
        <f t="array" ref="P125">IF(COLUMNS($G125:P125)&gt;$E125,"",IFERROR(INDEX('PROYECCIÓN'!126:126,15+6*(COLUMNS($G125:P125)-1)),""))</f>
        <v/>
      </c>
      <c r="Q125" s="236">
        <f t="array" ref="Q125">IF(COLUMNS($G125:Q125)&gt;$E125,"",IFERROR(INDEX('PROYECCIÓN'!126:126,15+6*(COLUMNS($G125:Q125)-1)),""))</f>
        <v/>
      </c>
      <c r="R125" s="236">
        <f t="array" ref="R125">IF(COLUMNS($G125:R125)&gt;$E125,"",IFERROR(INDEX('PROYECCIÓN'!126:126,15+6*(COLUMNS($G125:R125)-1)),""))</f>
        <v/>
      </c>
      <c r="S125" s="236">
        <f t="array" ref="S125">IF(COLUMNS($G125:S125)&gt;$E125,"",IFERROR(INDEX('PROYECCIÓN'!126:126,15+6*(COLUMNS($G125:S125)-1)),""))</f>
        <v/>
      </c>
      <c r="T125" s="236">
        <f t="array" ref="T125">IF(COLUMNS($G125:T125)&gt;$E125,"",IFERROR(INDEX('PROYECCIÓN'!126:126,15+6*(COLUMNS($G125:T125)-1)),""))</f>
        <v/>
      </c>
      <c r="U125" s="236">
        <f t="array" ref="U125">IF(COLUMNS($G125:U125)&gt;$E125,"",IFERROR(INDEX('PROYECCIÓN'!126:126,15+6*(COLUMNS($G125:U125)-1)),""))</f>
        <v/>
      </c>
      <c r="V125" s="236">
        <f t="array" ref="V125">IF(COLUMNS($G125:V125)&gt;$E125,"",IFERROR(INDEX('PROYECCIÓN'!126:126,15+6*(COLUMNS($G125:V125)-1)),""))</f>
        <v/>
      </c>
      <c r="W125" s="236">
        <f t="array" ref="W125">IF(COLUMNS($G125:W125)&gt;$E125,"",IFERROR(INDEX('PROYECCIÓN'!126:126,15+6*(COLUMNS($G125:W125)-1)),""))</f>
        <v/>
      </c>
      <c r="X125" s="236">
        <f t="array" ref="X125">IF(COLUMNS($G125:X125)&gt;$E125,"",IFERROR(INDEX('PROYECCIÓN'!126:126,15+6*(COLUMNS($G125:X125)-1)),""))</f>
        <v/>
      </c>
      <c r="Y125" s="236">
        <f t="array" ref="Y125">IF(COLUMNS($G125:Y125)&gt;$E125,"",IFERROR(INDEX('PROYECCIÓN'!126:126,15+6*(COLUMNS($G125:Y125)-1)),""))</f>
        <v/>
      </c>
      <c r="Z125" s="236">
        <f t="array" ref="Z125">IF(COLUMNS($G125:Z125)&gt;$E125,"",IFERROR(INDEX('PROYECCIÓN'!126:126,15+6*(COLUMNS($G125:Z125)-1)),""))</f>
        <v/>
      </c>
      <c r="AA125" s="236">
        <f t="array" ref="AA125">IF(COLUMNS($G125:AA125)&gt;$E125,"",IFERROR(INDEX('PROYECCIÓN'!126:126,15+6*(COLUMNS($G125:AA125)-1)),""))</f>
        <v/>
      </c>
      <c r="AB125" s="236">
        <f t="array" ref="AB125">IF(COLUMNS($G125:AB125)&gt;$E125,"",IFERROR(INDEX('PROYECCIÓN'!126:126,15+6*(COLUMNS($G125:AB125)-1)),""))</f>
        <v/>
      </c>
      <c r="AC125" s="236">
        <f t="array" ref="AC125">IF(COLUMNS($G125:AC125)&gt;$E125,"",IFERROR(INDEX('PROYECCIÓN'!126:126,15+6*(COLUMNS($G125:AC125)-1)),""))</f>
        <v/>
      </c>
      <c r="AD125" s="236">
        <f t="array" ref="AD125">IF(COLUMNS($G125:AD125)&gt;$E125,"",IFERROR(INDEX('PROYECCIÓN'!126:126,15+6*(COLUMNS($G125:AD125)-1)),""))</f>
        <v/>
      </c>
      <c r="AE125" s="236">
        <f t="array" ref="AE125">IF(COLUMNS($G125:AE125)&gt;$E125,"",IFERROR(INDEX('PROYECCIÓN'!126:126,15+6*(COLUMNS($G125:AE125)-1)),""))</f>
        <v/>
      </c>
      <c r="AF125" s="236">
        <f t="array" ref="AF125">IF(COLUMNS($G125:AF125)&gt;$E125,"",IFERROR(INDEX('PROYECCIÓN'!126:126,15+6*(COLUMNS($G125:AF125)-1)),""))</f>
        <v/>
      </c>
      <c r="AG125" s="236">
        <f t="array" ref="AG125">IF(COLUMNS($G125:AG125)&gt;$E125,"",IFERROR(INDEX('PROYECCIÓN'!126:126,15+6*(COLUMNS($G125:AG125)-1)),""))</f>
        <v/>
      </c>
      <c r="AH125" s="236">
        <f t="array" ref="AH125">IF(COLUMNS($G125:AH125)&gt;$E125,"",IFERROR(INDEX('PROYECCIÓN'!126:126,15+6*(COLUMNS($G125:AH125)-1)),""))</f>
        <v/>
      </c>
      <c r="AI125" s="236">
        <f t="array" ref="AI125">IF(COLUMNS($G125:AI125)&gt;$E125,"",IFERROR(INDEX('PROYECCIÓN'!126:126,15+6*(COLUMNS($G125:AI125)-1)),""))</f>
        <v/>
      </c>
      <c r="AJ125" s="236">
        <f t="array" ref="AJ125">IF(COLUMNS($G125:AJ125)&gt;$E125,"",IFERROR(INDEX('PROYECCIÓN'!126:126,15+6*(COLUMNS($G125:AJ125)-1)),""))</f>
        <v/>
      </c>
      <c r="AK125" s="236">
        <f t="array" ref="AK125">IF(COLUMNS($G125:AK125)&gt;$E125,"",IFERROR(INDEX('PROYECCIÓN'!126:126,15+6*(COLUMNS($G125:AK125)-1)),""))</f>
        <v/>
      </c>
      <c r="AL125" s="236">
        <f t="array" ref="AL125">IF(COLUMNS($G125:AL125)&gt;$E125,"",IFERROR(INDEX('PROYECCIÓN'!126:126,15+6*(COLUMNS($G125:AL125)-1)),""))</f>
        <v/>
      </c>
      <c r="AM125" s="236">
        <f t="array" ref="AM125">IF(COLUMNS($G125:AM125)&gt;$E125,"",IFERROR(INDEX('PROYECCIÓN'!126:126,15+6*(COLUMNS($G125:AM125)-1)),""))</f>
        <v/>
      </c>
      <c r="AN125" s="236">
        <f t="array" ref="AN125">IF(COLUMNS($G125:AN125)&gt;$E125,"",IFERROR(INDEX('PROYECCIÓN'!126:126,15+6*(COLUMNS($G125:AN125)-1)),""))</f>
        <v/>
      </c>
      <c r="AO125" s="236">
        <f t="array" ref="AO125">IF(COLUMNS($G125:AO125)&gt;$E125,"",IFERROR(INDEX('PROYECCIÓN'!126:126,15+6*(COLUMNS($G125:AO125)-1)),""))</f>
        <v/>
      </c>
      <c r="AP125" s="236">
        <f t="array" ref="AP125">IF(COLUMNS($G125:AP125)&gt;$E125,"",IFERROR(INDEX('PROYECCIÓN'!126:126,15+6*(COLUMNS($G125:AP125)-1)),""))</f>
        <v/>
      </c>
      <c r="AQ125" s="236" t="n"/>
      <c r="AR125" s="229" t="n"/>
      <c r="AS125" s="185" t="n"/>
    </row>
    <row r="126" ht="15" customHeight="1" s="506">
      <c r="B126" s="47">
        <f>'CARTERA TOTAL'!B126</f>
        <v/>
      </c>
      <c r="C126" s="229">
        <f>'PROYECCIÓN'!C127</f>
        <v/>
      </c>
      <c r="D126" s="53">
        <f>'PROYECCIÓN'!D127</f>
        <v/>
      </c>
      <c r="E126" s="56">
        <f>'PROYECCIÓN'!H127</f>
        <v/>
      </c>
      <c r="F126" s="56">
        <f>IF(COUNTIF($G126:$AP126,"VENCIDA")&gt;0,"VENCIDA",IF(COUNTIF($G126:$AP126,"POR VENCER")&gt;0,"POR VENCER",IF(COUNTIF($G126:$AP126,"AL DÍA")&gt;0,"AL DÍA",IF(COUNTIF($G126:$AP126,"PAGA")&gt;0,"PAGA","SIN ESTADO"))))</f>
        <v/>
      </c>
      <c r="G126" s="236">
        <f t="array" ref="G126">IF(COLUMNS($G126:G126)&gt;$E126,"",IFERROR(INDEX('PROYECCIÓN'!127:127,15+6*(COLUMNS($G126:G126)-1)),""))</f>
        <v/>
      </c>
      <c r="H126" s="236">
        <f t="array" ref="H126">IF(COLUMNS($G126:H126)&gt;$E126,"",IFERROR(INDEX('PROYECCIÓN'!127:127,15+6*(COLUMNS($G126:H126)-1)),""))</f>
        <v/>
      </c>
      <c r="I126" s="236">
        <f t="array" ref="I126">IF(COLUMNS($G126:I126)&gt;$E126,"",IFERROR(INDEX('PROYECCIÓN'!127:127,15+6*(COLUMNS($G126:I126)-1)),""))</f>
        <v/>
      </c>
      <c r="J126" s="236">
        <f t="array" ref="J126">IF(COLUMNS($G126:J126)&gt;$E126,"",IFERROR(INDEX('PROYECCIÓN'!127:127,15+6*(COLUMNS($G126:J126)-1)),""))</f>
        <v/>
      </c>
      <c r="K126" s="236">
        <f t="array" ref="K126">IF(COLUMNS($G126:K126)&gt;$E126,"",IFERROR(INDEX('PROYECCIÓN'!127:127,15+6*(COLUMNS($G126:K126)-1)),""))</f>
        <v/>
      </c>
      <c r="L126" s="236">
        <f t="array" ref="L126">IF(COLUMNS($G126:L126)&gt;$E126,"",IFERROR(INDEX('PROYECCIÓN'!127:127,15+6*(COLUMNS($G126:L126)-1)),""))</f>
        <v/>
      </c>
      <c r="M126" s="236">
        <f t="array" ref="M126">IF(COLUMNS($G126:M126)&gt;$E126,"",IFERROR(INDEX('PROYECCIÓN'!127:127,15+6*(COLUMNS($G126:M126)-1)),""))</f>
        <v/>
      </c>
      <c r="N126" s="236">
        <f t="array" ref="N126">IF(COLUMNS($G126:N126)&gt;$E126,"",IFERROR(INDEX('PROYECCIÓN'!127:127,15+6*(COLUMNS($G126:N126)-1)),""))</f>
        <v/>
      </c>
      <c r="O126" s="236">
        <f t="array" ref="O126">IF(COLUMNS($G126:O126)&gt;$E126,"",IFERROR(INDEX('PROYECCIÓN'!127:127,15+6*(COLUMNS($G126:O126)-1)),""))</f>
        <v/>
      </c>
      <c r="P126" s="236">
        <f t="array" ref="P126">IF(COLUMNS($G126:P126)&gt;$E126,"",IFERROR(INDEX('PROYECCIÓN'!127:127,15+6*(COLUMNS($G126:P126)-1)),""))</f>
        <v/>
      </c>
      <c r="Q126" s="236">
        <f t="array" ref="Q126">IF(COLUMNS($G126:Q126)&gt;$E126,"",IFERROR(INDEX('PROYECCIÓN'!127:127,15+6*(COLUMNS($G126:Q126)-1)),""))</f>
        <v/>
      </c>
      <c r="R126" s="236">
        <f t="array" ref="R126">IF(COLUMNS($G126:R126)&gt;$E126,"",IFERROR(INDEX('PROYECCIÓN'!127:127,15+6*(COLUMNS($G126:R126)-1)),""))</f>
        <v/>
      </c>
      <c r="S126" s="236">
        <f t="array" ref="S126">IF(COLUMNS($G126:S126)&gt;$E126,"",IFERROR(INDEX('PROYECCIÓN'!127:127,15+6*(COLUMNS($G126:S126)-1)),""))</f>
        <v/>
      </c>
      <c r="T126" s="236">
        <f t="array" ref="T126">IF(COLUMNS($G126:T126)&gt;$E126,"",IFERROR(INDEX('PROYECCIÓN'!127:127,15+6*(COLUMNS($G126:T126)-1)),""))</f>
        <v/>
      </c>
      <c r="U126" s="236">
        <f t="array" ref="U126">IF(COLUMNS($G126:U126)&gt;$E126,"",IFERROR(INDEX('PROYECCIÓN'!127:127,15+6*(COLUMNS($G126:U126)-1)),""))</f>
        <v/>
      </c>
      <c r="V126" s="236">
        <f t="array" ref="V126">IF(COLUMNS($G126:V126)&gt;$E126,"",IFERROR(INDEX('PROYECCIÓN'!127:127,15+6*(COLUMNS($G126:V126)-1)),""))</f>
        <v/>
      </c>
      <c r="W126" s="236">
        <f t="array" ref="W126">IF(COLUMNS($G126:W126)&gt;$E126,"",IFERROR(INDEX('PROYECCIÓN'!127:127,15+6*(COLUMNS($G126:W126)-1)),""))</f>
        <v/>
      </c>
      <c r="X126" s="236">
        <f t="array" ref="X126">IF(COLUMNS($G126:X126)&gt;$E126,"",IFERROR(INDEX('PROYECCIÓN'!127:127,15+6*(COLUMNS($G126:X126)-1)),""))</f>
        <v/>
      </c>
      <c r="Y126" s="236">
        <f t="array" ref="Y126">IF(COLUMNS($G126:Y126)&gt;$E126,"",IFERROR(INDEX('PROYECCIÓN'!127:127,15+6*(COLUMNS($G126:Y126)-1)),""))</f>
        <v/>
      </c>
      <c r="Z126" s="236">
        <f t="array" ref="Z126">IF(COLUMNS($G126:Z126)&gt;$E126,"",IFERROR(INDEX('PROYECCIÓN'!127:127,15+6*(COLUMNS($G126:Z126)-1)),""))</f>
        <v/>
      </c>
      <c r="AA126" s="236">
        <f t="array" ref="AA126">IF(COLUMNS($G126:AA126)&gt;$E126,"",IFERROR(INDEX('PROYECCIÓN'!127:127,15+6*(COLUMNS($G126:AA126)-1)),""))</f>
        <v/>
      </c>
      <c r="AB126" s="236">
        <f t="array" ref="AB126">IF(COLUMNS($G126:AB126)&gt;$E126,"",IFERROR(INDEX('PROYECCIÓN'!127:127,15+6*(COLUMNS($G126:AB126)-1)),""))</f>
        <v/>
      </c>
      <c r="AC126" s="236">
        <f t="array" ref="AC126">IF(COLUMNS($G126:AC126)&gt;$E126,"",IFERROR(INDEX('PROYECCIÓN'!127:127,15+6*(COLUMNS($G126:AC126)-1)),""))</f>
        <v/>
      </c>
      <c r="AD126" s="236">
        <f t="array" ref="AD126">IF(COLUMNS($G126:AD126)&gt;$E126,"",IFERROR(INDEX('PROYECCIÓN'!127:127,15+6*(COLUMNS($G126:AD126)-1)),""))</f>
        <v/>
      </c>
      <c r="AE126" s="236">
        <f t="array" ref="AE126">IF(COLUMNS($G126:AE126)&gt;$E126,"",IFERROR(INDEX('PROYECCIÓN'!127:127,15+6*(COLUMNS($G126:AE126)-1)),""))</f>
        <v/>
      </c>
      <c r="AF126" s="236">
        <f t="array" ref="AF126">IF(COLUMNS($G126:AF126)&gt;$E126,"",IFERROR(INDEX('PROYECCIÓN'!127:127,15+6*(COLUMNS($G126:AF126)-1)),""))</f>
        <v/>
      </c>
      <c r="AG126" s="236">
        <f t="array" ref="AG126">IF(COLUMNS($G126:AG126)&gt;$E126,"",IFERROR(INDEX('PROYECCIÓN'!127:127,15+6*(COLUMNS($G126:AG126)-1)),""))</f>
        <v/>
      </c>
      <c r="AH126" s="236">
        <f t="array" ref="AH126">IF(COLUMNS($G126:AH126)&gt;$E126,"",IFERROR(INDEX('PROYECCIÓN'!127:127,15+6*(COLUMNS($G126:AH126)-1)),""))</f>
        <v/>
      </c>
      <c r="AI126" s="236">
        <f t="array" ref="AI126">IF(COLUMNS($G126:AI126)&gt;$E126,"",IFERROR(INDEX('PROYECCIÓN'!127:127,15+6*(COLUMNS($G126:AI126)-1)),""))</f>
        <v/>
      </c>
      <c r="AJ126" s="236">
        <f t="array" ref="AJ126">IF(COLUMNS($G126:AJ126)&gt;$E126,"",IFERROR(INDEX('PROYECCIÓN'!127:127,15+6*(COLUMNS($G126:AJ126)-1)),""))</f>
        <v/>
      </c>
      <c r="AK126" s="236">
        <f t="array" ref="AK126">IF(COLUMNS($G126:AK126)&gt;$E126,"",IFERROR(INDEX('PROYECCIÓN'!127:127,15+6*(COLUMNS($G126:AK126)-1)),""))</f>
        <v/>
      </c>
      <c r="AL126" s="236">
        <f t="array" ref="AL126">IF(COLUMNS($G126:AL126)&gt;$E126,"",IFERROR(INDEX('PROYECCIÓN'!127:127,15+6*(COLUMNS($G126:AL126)-1)),""))</f>
        <v/>
      </c>
      <c r="AM126" s="236">
        <f t="array" ref="AM126">IF(COLUMNS($G126:AM126)&gt;$E126,"",IFERROR(INDEX('PROYECCIÓN'!127:127,15+6*(COLUMNS($G126:AM126)-1)),""))</f>
        <v/>
      </c>
      <c r="AN126" s="236">
        <f t="array" ref="AN126">IF(COLUMNS($G126:AN126)&gt;$E126,"",IFERROR(INDEX('PROYECCIÓN'!127:127,15+6*(COLUMNS($G126:AN126)-1)),""))</f>
        <v/>
      </c>
      <c r="AO126" s="236">
        <f t="array" ref="AO126">IF(COLUMNS($G126:AO126)&gt;$E126,"",IFERROR(INDEX('PROYECCIÓN'!127:127,15+6*(COLUMNS($G126:AO126)-1)),""))</f>
        <v/>
      </c>
      <c r="AP126" s="236">
        <f t="array" ref="AP126">IF(COLUMNS($G126:AP126)&gt;$E126,"",IFERROR(INDEX('PROYECCIÓN'!127:127,15+6*(COLUMNS($G126:AP126)-1)),""))</f>
        <v/>
      </c>
      <c r="AQ126" s="236" t="n"/>
      <c r="AR126" s="229" t="n"/>
      <c r="AS126" s="185" t="n"/>
    </row>
    <row r="127" ht="15" customHeight="1" s="506">
      <c r="B127" s="47">
        <f>'CARTERA TOTAL'!B127</f>
        <v/>
      </c>
      <c r="C127" s="229">
        <f>'PROYECCIÓN'!C128</f>
        <v/>
      </c>
      <c r="D127" s="53">
        <f>'PROYECCIÓN'!D128</f>
        <v/>
      </c>
      <c r="E127" s="56">
        <f>'PROYECCIÓN'!H128</f>
        <v/>
      </c>
      <c r="F127" s="56">
        <f>IF(COUNTIF($G127:$AP127,"VENCIDA")&gt;0,"VENCIDA",IF(COUNTIF($G127:$AP127,"POR VENCER")&gt;0,"POR VENCER",IF(COUNTIF($G127:$AP127,"AL DÍA")&gt;0,"AL DÍA",IF(COUNTIF($G127:$AP127,"PAGA")&gt;0,"PAGA","SIN ESTADO"))))</f>
        <v/>
      </c>
      <c r="G127" s="236">
        <f t="array" ref="G127">IF(COLUMNS($G127:G127)&gt;$E127,"",IFERROR(INDEX('PROYECCIÓN'!128:128,15+6*(COLUMNS($G127:G127)-1)),""))</f>
        <v/>
      </c>
      <c r="H127" s="236">
        <f t="array" ref="H127">IF(COLUMNS($G127:H127)&gt;$E127,"",IFERROR(INDEX('PROYECCIÓN'!128:128,15+6*(COLUMNS($G127:H127)-1)),""))</f>
        <v/>
      </c>
      <c r="I127" s="236">
        <f t="array" ref="I127">IF(COLUMNS($G127:I127)&gt;$E127,"",IFERROR(INDEX('PROYECCIÓN'!128:128,15+6*(COLUMNS($G127:I127)-1)),""))</f>
        <v/>
      </c>
      <c r="J127" s="236">
        <f t="array" ref="J127">IF(COLUMNS($G127:J127)&gt;$E127,"",IFERROR(INDEX('PROYECCIÓN'!128:128,15+6*(COLUMNS($G127:J127)-1)),""))</f>
        <v/>
      </c>
      <c r="K127" s="236">
        <f t="array" ref="K127">IF(COLUMNS($G127:K127)&gt;$E127,"",IFERROR(INDEX('PROYECCIÓN'!128:128,15+6*(COLUMNS($G127:K127)-1)),""))</f>
        <v/>
      </c>
      <c r="L127" s="236">
        <f t="array" ref="L127">IF(COLUMNS($G127:L127)&gt;$E127,"",IFERROR(INDEX('PROYECCIÓN'!128:128,15+6*(COLUMNS($G127:L127)-1)),""))</f>
        <v/>
      </c>
      <c r="M127" s="236">
        <f t="array" ref="M127">IF(COLUMNS($G127:M127)&gt;$E127,"",IFERROR(INDEX('PROYECCIÓN'!128:128,15+6*(COLUMNS($G127:M127)-1)),""))</f>
        <v/>
      </c>
      <c r="N127" s="236">
        <f t="array" ref="N127">IF(COLUMNS($G127:N127)&gt;$E127,"",IFERROR(INDEX('PROYECCIÓN'!128:128,15+6*(COLUMNS($G127:N127)-1)),""))</f>
        <v/>
      </c>
      <c r="O127" s="236">
        <f t="array" ref="O127">IF(COLUMNS($G127:O127)&gt;$E127,"",IFERROR(INDEX('PROYECCIÓN'!128:128,15+6*(COLUMNS($G127:O127)-1)),""))</f>
        <v/>
      </c>
      <c r="P127" s="236">
        <f t="array" ref="P127">IF(COLUMNS($G127:P127)&gt;$E127,"",IFERROR(INDEX('PROYECCIÓN'!128:128,15+6*(COLUMNS($G127:P127)-1)),""))</f>
        <v/>
      </c>
      <c r="Q127" s="236">
        <f t="array" ref="Q127">IF(COLUMNS($G127:Q127)&gt;$E127,"",IFERROR(INDEX('PROYECCIÓN'!128:128,15+6*(COLUMNS($G127:Q127)-1)),""))</f>
        <v/>
      </c>
      <c r="R127" s="236">
        <f t="array" ref="R127">IF(COLUMNS($G127:R127)&gt;$E127,"",IFERROR(INDEX('PROYECCIÓN'!128:128,15+6*(COLUMNS($G127:R127)-1)),""))</f>
        <v/>
      </c>
      <c r="S127" s="236">
        <f t="array" ref="S127">IF(COLUMNS($G127:S127)&gt;$E127,"",IFERROR(INDEX('PROYECCIÓN'!128:128,15+6*(COLUMNS($G127:S127)-1)),""))</f>
        <v/>
      </c>
      <c r="T127" s="236">
        <f t="array" ref="T127">IF(COLUMNS($G127:T127)&gt;$E127,"",IFERROR(INDEX('PROYECCIÓN'!128:128,15+6*(COLUMNS($G127:T127)-1)),""))</f>
        <v/>
      </c>
      <c r="U127" s="236">
        <f t="array" ref="U127">IF(COLUMNS($G127:U127)&gt;$E127,"",IFERROR(INDEX('PROYECCIÓN'!128:128,15+6*(COLUMNS($G127:U127)-1)),""))</f>
        <v/>
      </c>
      <c r="V127" s="236">
        <f t="array" ref="V127">IF(COLUMNS($G127:V127)&gt;$E127,"",IFERROR(INDEX('PROYECCIÓN'!128:128,15+6*(COLUMNS($G127:V127)-1)),""))</f>
        <v/>
      </c>
      <c r="W127" s="236">
        <f t="array" ref="W127">IF(COLUMNS($G127:W127)&gt;$E127,"",IFERROR(INDEX('PROYECCIÓN'!128:128,15+6*(COLUMNS($G127:W127)-1)),""))</f>
        <v/>
      </c>
      <c r="X127" s="236">
        <f t="array" ref="X127">IF(COLUMNS($G127:X127)&gt;$E127,"",IFERROR(INDEX('PROYECCIÓN'!128:128,15+6*(COLUMNS($G127:X127)-1)),""))</f>
        <v/>
      </c>
      <c r="Y127" s="236">
        <f t="array" ref="Y127">IF(COLUMNS($G127:Y127)&gt;$E127,"",IFERROR(INDEX('PROYECCIÓN'!128:128,15+6*(COLUMNS($G127:Y127)-1)),""))</f>
        <v/>
      </c>
      <c r="Z127" s="236">
        <f t="array" ref="Z127">IF(COLUMNS($G127:Z127)&gt;$E127,"",IFERROR(INDEX('PROYECCIÓN'!128:128,15+6*(COLUMNS($G127:Z127)-1)),""))</f>
        <v/>
      </c>
      <c r="AA127" s="236">
        <f t="array" ref="AA127">IF(COLUMNS($G127:AA127)&gt;$E127,"",IFERROR(INDEX('PROYECCIÓN'!128:128,15+6*(COLUMNS($G127:AA127)-1)),""))</f>
        <v/>
      </c>
      <c r="AB127" s="236">
        <f t="array" ref="AB127">IF(COLUMNS($G127:AB127)&gt;$E127,"",IFERROR(INDEX('PROYECCIÓN'!128:128,15+6*(COLUMNS($G127:AB127)-1)),""))</f>
        <v/>
      </c>
      <c r="AC127" s="236">
        <f t="array" ref="AC127">IF(COLUMNS($G127:AC127)&gt;$E127,"",IFERROR(INDEX('PROYECCIÓN'!128:128,15+6*(COLUMNS($G127:AC127)-1)),""))</f>
        <v/>
      </c>
      <c r="AD127" s="236">
        <f t="array" ref="AD127">IF(COLUMNS($G127:AD127)&gt;$E127,"",IFERROR(INDEX('PROYECCIÓN'!128:128,15+6*(COLUMNS($G127:AD127)-1)),""))</f>
        <v/>
      </c>
      <c r="AE127" s="236">
        <f t="array" ref="AE127">IF(COLUMNS($G127:AE127)&gt;$E127,"",IFERROR(INDEX('PROYECCIÓN'!128:128,15+6*(COLUMNS($G127:AE127)-1)),""))</f>
        <v/>
      </c>
      <c r="AF127" s="236">
        <f t="array" ref="AF127">IF(COLUMNS($G127:AF127)&gt;$E127,"",IFERROR(INDEX('PROYECCIÓN'!128:128,15+6*(COLUMNS($G127:AF127)-1)),""))</f>
        <v/>
      </c>
      <c r="AG127" s="236">
        <f t="array" ref="AG127">IF(COLUMNS($G127:AG127)&gt;$E127,"",IFERROR(INDEX('PROYECCIÓN'!128:128,15+6*(COLUMNS($G127:AG127)-1)),""))</f>
        <v/>
      </c>
      <c r="AH127" s="236">
        <f t="array" ref="AH127">IF(COLUMNS($G127:AH127)&gt;$E127,"",IFERROR(INDEX('PROYECCIÓN'!128:128,15+6*(COLUMNS($G127:AH127)-1)),""))</f>
        <v/>
      </c>
      <c r="AI127" s="236">
        <f t="array" ref="AI127">IF(COLUMNS($G127:AI127)&gt;$E127,"",IFERROR(INDEX('PROYECCIÓN'!128:128,15+6*(COLUMNS($G127:AI127)-1)),""))</f>
        <v/>
      </c>
      <c r="AJ127" s="236">
        <f t="array" ref="AJ127">IF(COLUMNS($G127:AJ127)&gt;$E127,"",IFERROR(INDEX('PROYECCIÓN'!128:128,15+6*(COLUMNS($G127:AJ127)-1)),""))</f>
        <v/>
      </c>
      <c r="AK127" s="236">
        <f t="array" ref="AK127">IF(COLUMNS($G127:AK127)&gt;$E127,"",IFERROR(INDEX('PROYECCIÓN'!128:128,15+6*(COLUMNS($G127:AK127)-1)),""))</f>
        <v/>
      </c>
      <c r="AL127" s="236">
        <f t="array" ref="AL127">IF(COLUMNS($G127:AL127)&gt;$E127,"",IFERROR(INDEX('PROYECCIÓN'!128:128,15+6*(COLUMNS($G127:AL127)-1)),""))</f>
        <v/>
      </c>
      <c r="AM127" s="236">
        <f t="array" ref="AM127">IF(COLUMNS($G127:AM127)&gt;$E127,"",IFERROR(INDEX('PROYECCIÓN'!128:128,15+6*(COLUMNS($G127:AM127)-1)),""))</f>
        <v/>
      </c>
      <c r="AN127" s="236">
        <f t="array" ref="AN127">IF(COLUMNS($G127:AN127)&gt;$E127,"",IFERROR(INDEX('PROYECCIÓN'!128:128,15+6*(COLUMNS($G127:AN127)-1)),""))</f>
        <v/>
      </c>
      <c r="AO127" s="236">
        <f t="array" ref="AO127">IF(COLUMNS($G127:AO127)&gt;$E127,"",IFERROR(INDEX('PROYECCIÓN'!128:128,15+6*(COLUMNS($G127:AO127)-1)),""))</f>
        <v/>
      </c>
      <c r="AP127" s="236">
        <f t="array" ref="AP127">IF(COLUMNS($G127:AP127)&gt;$E127,"",IFERROR(INDEX('PROYECCIÓN'!128:128,15+6*(COLUMNS($G127:AP127)-1)),""))</f>
        <v/>
      </c>
      <c r="AQ127" s="236" t="n"/>
      <c r="AR127" s="229" t="n"/>
      <c r="AS127" s="185" t="n"/>
    </row>
    <row r="128" ht="15" customHeight="1" s="506">
      <c r="B128" s="47">
        <f>'CARTERA TOTAL'!B128</f>
        <v/>
      </c>
      <c r="C128" s="229">
        <f>'PROYECCIÓN'!C129</f>
        <v/>
      </c>
      <c r="D128" s="53">
        <f>'PROYECCIÓN'!D129</f>
        <v/>
      </c>
      <c r="E128" s="56">
        <f>'PROYECCIÓN'!H129</f>
        <v/>
      </c>
      <c r="F128" s="56">
        <f>IF(COUNTIF($G128:$AP128,"VENCIDA")&gt;0,"VENCIDA",IF(COUNTIF($G128:$AP128,"POR VENCER")&gt;0,"POR VENCER",IF(COUNTIF($G128:$AP128,"AL DÍA")&gt;0,"AL DÍA",IF(COUNTIF($G128:$AP128,"PAGA")&gt;0,"PAGA","SIN ESTADO"))))</f>
        <v/>
      </c>
      <c r="G128" s="236">
        <f t="array" ref="G128">IF(COLUMNS($G128:G128)&gt;$E128,"",IFERROR(INDEX('PROYECCIÓN'!129:129,15+6*(COLUMNS($G128:G128)-1)),""))</f>
        <v/>
      </c>
      <c r="H128" s="236">
        <f t="array" ref="H128">IF(COLUMNS($G128:H128)&gt;$E128,"",IFERROR(INDEX('PROYECCIÓN'!129:129,15+6*(COLUMNS($G128:H128)-1)),""))</f>
        <v/>
      </c>
      <c r="I128" s="236">
        <f t="array" ref="I128">IF(COLUMNS($G128:I128)&gt;$E128,"",IFERROR(INDEX('PROYECCIÓN'!129:129,15+6*(COLUMNS($G128:I128)-1)),""))</f>
        <v/>
      </c>
      <c r="J128" s="236">
        <f t="array" ref="J128">IF(COLUMNS($G128:J128)&gt;$E128,"",IFERROR(INDEX('PROYECCIÓN'!129:129,15+6*(COLUMNS($G128:J128)-1)),""))</f>
        <v/>
      </c>
      <c r="K128" s="236">
        <f t="array" ref="K128">IF(COLUMNS($G128:K128)&gt;$E128,"",IFERROR(INDEX('PROYECCIÓN'!129:129,15+6*(COLUMNS($G128:K128)-1)),""))</f>
        <v/>
      </c>
      <c r="L128" s="236">
        <f t="array" ref="L128">IF(COLUMNS($G128:L128)&gt;$E128,"",IFERROR(INDEX('PROYECCIÓN'!129:129,15+6*(COLUMNS($G128:L128)-1)),""))</f>
        <v/>
      </c>
      <c r="M128" s="236">
        <f t="array" ref="M128">IF(COLUMNS($G128:M128)&gt;$E128,"",IFERROR(INDEX('PROYECCIÓN'!129:129,15+6*(COLUMNS($G128:M128)-1)),""))</f>
        <v/>
      </c>
      <c r="N128" s="236">
        <f t="array" ref="N128">IF(COLUMNS($G128:N128)&gt;$E128,"",IFERROR(INDEX('PROYECCIÓN'!129:129,15+6*(COLUMNS($G128:N128)-1)),""))</f>
        <v/>
      </c>
      <c r="O128" s="236">
        <f t="array" ref="O128">IF(COLUMNS($G128:O128)&gt;$E128,"",IFERROR(INDEX('PROYECCIÓN'!129:129,15+6*(COLUMNS($G128:O128)-1)),""))</f>
        <v/>
      </c>
      <c r="P128" s="236">
        <f t="array" ref="P128">IF(COLUMNS($G128:P128)&gt;$E128,"",IFERROR(INDEX('PROYECCIÓN'!129:129,15+6*(COLUMNS($G128:P128)-1)),""))</f>
        <v/>
      </c>
      <c r="Q128" s="236">
        <f t="array" ref="Q128">IF(COLUMNS($G128:Q128)&gt;$E128,"",IFERROR(INDEX('PROYECCIÓN'!129:129,15+6*(COLUMNS($G128:Q128)-1)),""))</f>
        <v/>
      </c>
      <c r="R128" s="236">
        <f t="array" ref="R128">IF(COLUMNS($G128:R128)&gt;$E128,"",IFERROR(INDEX('PROYECCIÓN'!129:129,15+6*(COLUMNS($G128:R128)-1)),""))</f>
        <v/>
      </c>
      <c r="S128" s="236">
        <f t="array" ref="S128">IF(COLUMNS($G128:S128)&gt;$E128,"",IFERROR(INDEX('PROYECCIÓN'!129:129,15+6*(COLUMNS($G128:S128)-1)),""))</f>
        <v/>
      </c>
      <c r="T128" s="236">
        <f t="array" ref="T128">IF(COLUMNS($G128:T128)&gt;$E128,"",IFERROR(INDEX('PROYECCIÓN'!129:129,15+6*(COLUMNS($G128:T128)-1)),""))</f>
        <v/>
      </c>
      <c r="U128" s="236">
        <f t="array" ref="U128">IF(COLUMNS($G128:U128)&gt;$E128,"",IFERROR(INDEX('PROYECCIÓN'!129:129,15+6*(COLUMNS($G128:U128)-1)),""))</f>
        <v/>
      </c>
      <c r="V128" s="236">
        <f t="array" ref="V128">IF(COLUMNS($G128:V128)&gt;$E128,"",IFERROR(INDEX('PROYECCIÓN'!129:129,15+6*(COLUMNS($G128:V128)-1)),""))</f>
        <v/>
      </c>
      <c r="W128" s="236">
        <f t="array" ref="W128">IF(COLUMNS($G128:W128)&gt;$E128,"",IFERROR(INDEX('PROYECCIÓN'!129:129,15+6*(COLUMNS($G128:W128)-1)),""))</f>
        <v/>
      </c>
      <c r="X128" s="236">
        <f t="array" ref="X128">IF(COLUMNS($G128:X128)&gt;$E128,"",IFERROR(INDEX('PROYECCIÓN'!129:129,15+6*(COLUMNS($G128:X128)-1)),""))</f>
        <v/>
      </c>
      <c r="Y128" s="236">
        <f t="array" ref="Y128">IF(COLUMNS($G128:Y128)&gt;$E128,"",IFERROR(INDEX('PROYECCIÓN'!129:129,15+6*(COLUMNS($G128:Y128)-1)),""))</f>
        <v/>
      </c>
      <c r="Z128" s="236">
        <f t="array" ref="Z128">IF(COLUMNS($G128:Z128)&gt;$E128,"",IFERROR(INDEX('PROYECCIÓN'!129:129,15+6*(COLUMNS($G128:Z128)-1)),""))</f>
        <v/>
      </c>
      <c r="AA128" s="236">
        <f t="array" ref="AA128">IF(COLUMNS($G128:AA128)&gt;$E128,"",IFERROR(INDEX('PROYECCIÓN'!129:129,15+6*(COLUMNS($G128:AA128)-1)),""))</f>
        <v/>
      </c>
      <c r="AB128" s="236">
        <f t="array" ref="AB128">IF(COLUMNS($G128:AB128)&gt;$E128,"",IFERROR(INDEX('PROYECCIÓN'!129:129,15+6*(COLUMNS($G128:AB128)-1)),""))</f>
        <v/>
      </c>
      <c r="AC128" s="236">
        <f t="array" ref="AC128">IF(COLUMNS($G128:AC128)&gt;$E128,"",IFERROR(INDEX('PROYECCIÓN'!129:129,15+6*(COLUMNS($G128:AC128)-1)),""))</f>
        <v/>
      </c>
      <c r="AD128" s="236">
        <f t="array" ref="AD128">IF(COLUMNS($G128:AD128)&gt;$E128,"",IFERROR(INDEX('PROYECCIÓN'!129:129,15+6*(COLUMNS($G128:AD128)-1)),""))</f>
        <v/>
      </c>
      <c r="AE128" s="236">
        <f t="array" ref="AE128">IF(COLUMNS($G128:AE128)&gt;$E128,"",IFERROR(INDEX('PROYECCIÓN'!129:129,15+6*(COLUMNS($G128:AE128)-1)),""))</f>
        <v/>
      </c>
      <c r="AF128" s="236">
        <f t="array" ref="AF128">IF(COLUMNS($G128:AF128)&gt;$E128,"",IFERROR(INDEX('PROYECCIÓN'!129:129,15+6*(COLUMNS($G128:AF128)-1)),""))</f>
        <v/>
      </c>
      <c r="AG128" s="236">
        <f t="array" ref="AG128">IF(COLUMNS($G128:AG128)&gt;$E128,"",IFERROR(INDEX('PROYECCIÓN'!129:129,15+6*(COLUMNS($G128:AG128)-1)),""))</f>
        <v/>
      </c>
      <c r="AH128" s="236">
        <f t="array" ref="AH128">IF(COLUMNS($G128:AH128)&gt;$E128,"",IFERROR(INDEX('PROYECCIÓN'!129:129,15+6*(COLUMNS($G128:AH128)-1)),""))</f>
        <v/>
      </c>
      <c r="AI128" s="236">
        <f t="array" ref="AI128">IF(COLUMNS($G128:AI128)&gt;$E128,"",IFERROR(INDEX('PROYECCIÓN'!129:129,15+6*(COLUMNS($G128:AI128)-1)),""))</f>
        <v/>
      </c>
      <c r="AJ128" s="236">
        <f t="array" ref="AJ128">IF(COLUMNS($G128:AJ128)&gt;$E128,"",IFERROR(INDEX('PROYECCIÓN'!129:129,15+6*(COLUMNS($G128:AJ128)-1)),""))</f>
        <v/>
      </c>
      <c r="AK128" s="236">
        <f t="array" ref="AK128">IF(COLUMNS($G128:AK128)&gt;$E128,"",IFERROR(INDEX('PROYECCIÓN'!129:129,15+6*(COLUMNS($G128:AK128)-1)),""))</f>
        <v/>
      </c>
      <c r="AL128" s="236">
        <f t="array" ref="AL128">IF(COLUMNS($G128:AL128)&gt;$E128,"",IFERROR(INDEX('PROYECCIÓN'!129:129,15+6*(COLUMNS($G128:AL128)-1)),""))</f>
        <v/>
      </c>
      <c r="AM128" s="236">
        <f t="array" ref="AM128">IF(COLUMNS($G128:AM128)&gt;$E128,"",IFERROR(INDEX('PROYECCIÓN'!129:129,15+6*(COLUMNS($G128:AM128)-1)),""))</f>
        <v/>
      </c>
      <c r="AN128" s="236">
        <f t="array" ref="AN128">IF(COLUMNS($G128:AN128)&gt;$E128,"",IFERROR(INDEX('PROYECCIÓN'!129:129,15+6*(COLUMNS($G128:AN128)-1)),""))</f>
        <v/>
      </c>
      <c r="AO128" s="236">
        <f t="array" ref="AO128">IF(COLUMNS($G128:AO128)&gt;$E128,"",IFERROR(INDEX('PROYECCIÓN'!129:129,15+6*(COLUMNS($G128:AO128)-1)),""))</f>
        <v/>
      </c>
      <c r="AP128" s="236">
        <f t="array" ref="AP128">IF(COLUMNS($G128:AP128)&gt;$E128,"",IFERROR(INDEX('PROYECCIÓN'!129:129,15+6*(COLUMNS($G128:AP128)-1)),""))</f>
        <v/>
      </c>
      <c r="AQ128" s="236" t="n"/>
      <c r="AR128" s="229" t="n"/>
      <c r="AS128" s="185" t="n"/>
    </row>
    <row r="129" ht="15" customHeight="1" s="506">
      <c r="B129" s="47">
        <f>'CARTERA TOTAL'!B129</f>
        <v/>
      </c>
      <c r="C129" s="229">
        <f>'PROYECCIÓN'!C130</f>
        <v/>
      </c>
      <c r="D129" s="53">
        <f>'PROYECCIÓN'!D130</f>
        <v/>
      </c>
      <c r="E129" s="56">
        <f>'PROYECCIÓN'!H130</f>
        <v/>
      </c>
      <c r="F129" s="56">
        <f>IF(COUNTIF($G129:$AP129,"VENCIDA")&gt;0,"VENCIDA",IF(COUNTIF($G129:$AP129,"POR VENCER")&gt;0,"POR VENCER",IF(COUNTIF($G129:$AP129,"AL DÍA")&gt;0,"AL DÍA",IF(COUNTIF($G129:$AP129,"PAGA")&gt;0,"PAGA","SIN ESTADO"))))</f>
        <v/>
      </c>
      <c r="G129" s="236">
        <f t="array" ref="G129">IF(COLUMNS($G129:G129)&gt;$E129,"",IFERROR(INDEX('PROYECCIÓN'!130:130,15+6*(COLUMNS($G129:G129)-1)),""))</f>
        <v/>
      </c>
      <c r="H129" s="236">
        <f t="array" ref="H129">IF(COLUMNS($G129:H129)&gt;$E129,"",IFERROR(INDEX('PROYECCIÓN'!130:130,15+6*(COLUMNS($G129:H129)-1)),""))</f>
        <v/>
      </c>
      <c r="I129" s="236">
        <f t="array" ref="I129">IF(COLUMNS($G129:I129)&gt;$E129,"",IFERROR(INDEX('PROYECCIÓN'!130:130,15+6*(COLUMNS($G129:I129)-1)),""))</f>
        <v/>
      </c>
      <c r="J129" s="236">
        <f t="array" ref="J129">IF(COLUMNS($G129:J129)&gt;$E129,"",IFERROR(INDEX('PROYECCIÓN'!130:130,15+6*(COLUMNS($G129:J129)-1)),""))</f>
        <v/>
      </c>
      <c r="K129" s="236">
        <f t="array" ref="K129">IF(COLUMNS($G129:K129)&gt;$E129,"",IFERROR(INDEX('PROYECCIÓN'!130:130,15+6*(COLUMNS($G129:K129)-1)),""))</f>
        <v/>
      </c>
      <c r="L129" s="236">
        <f t="array" ref="L129">IF(COLUMNS($G129:L129)&gt;$E129,"",IFERROR(INDEX('PROYECCIÓN'!130:130,15+6*(COLUMNS($G129:L129)-1)),""))</f>
        <v/>
      </c>
      <c r="M129" s="236">
        <f t="array" ref="M129">IF(COLUMNS($G129:M129)&gt;$E129,"",IFERROR(INDEX('PROYECCIÓN'!130:130,15+6*(COLUMNS($G129:M129)-1)),""))</f>
        <v/>
      </c>
      <c r="N129" s="236">
        <f t="array" ref="N129">IF(COLUMNS($G129:N129)&gt;$E129,"",IFERROR(INDEX('PROYECCIÓN'!130:130,15+6*(COLUMNS($G129:N129)-1)),""))</f>
        <v/>
      </c>
      <c r="O129" s="236">
        <f t="array" ref="O129">IF(COLUMNS($G129:O129)&gt;$E129,"",IFERROR(INDEX('PROYECCIÓN'!130:130,15+6*(COLUMNS($G129:O129)-1)),""))</f>
        <v/>
      </c>
      <c r="P129" s="236">
        <f t="array" ref="P129">IF(COLUMNS($G129:P129)&gt;$E129,"",IFERROR(INDEX('PROYECCIÓN'!130:130,15+6*(COLUMNS($G129:P129)-1)),""))</f>
        <v/>
      </c>
      <c r="Q129" s="236">
        <f t="array" ref="Q129">IF(COLUMNS($G129:Q129)&gt;$E129,"",IFERROR(INDEX('PROYECCIÓN'!130:130,15+6*(COLUMNS($G129:Q129)-1)),""))</f>
        <v/>
      </c>
      <c r="R129" s="236">
        <f t="array" ref="R129">IF(COLUMNS($G129:R129)&gt;$E129,"",IFERROR(INDEX('PROYECCIÓN'!130:130,15+6*(COLUMNS($G129:R129)-1)),""))</f>
        <v/>
      </c>
      <c r="S129" s="236">
        <f t="array" ref="S129">IF(COLUMNS($G129:S129)&gt;$E129,"",IFERROR(INDEX('PROYECCIÓN'!130:130,15+6*(COLUMNS($G129:S129)-1)),""))</f>
        <v/>
      </c>
      <c r="T129" s="236">
        <f t="array" ref="T129">IF(COLUMNS($G129:T129)&gt;$E129,"",IFERROR(INDEX('PROYECCIÓN'!130:130,15+6*(COLUMNS($G129:T129)-1)),""))</f>
        <v/>
      </c>
      <c r="U129" s="236">
        <f t="array" ref="U129">IF(COLUMNS($G129:U129)&gt;$E129,"",IFERROR(INDEX('PROYECCIÓN'!130:130,15+6*(COLUMNS($G129:U129)-1)),""))</f>
        <v/>
      </c>
      <c r="V129" s="236">
        <f t="array" ref="V129">IF(COLUMNS($G129:V129)&gt;$E129,"",IFERROR(INDEX('PROYECCIÓN'!130:130,15+6*(COLUMNS($G129:V129)-1)),""))</f>
        <v/>
      </c>
      <c r="W129" s="236">
        <f t="array" ref="W129">IF(COLUMNS($G129:W129)&gt;$E129,"",IFERROR(INDEX('PROYECCIÓN'!130:130,15+6*(COLUMNS($G129:W129)-1)),""))</f>
        <v/>
      </c>
      <c r="X129" s="236">
        <f t="array" ref="X129">IF(COLUMNS($G129:X129)&gt;$E129,"",IFERROR(INDEX('PROYECCIÓN'!130:130,15+6*(COLUMNS($G129:X129)-1)),""))</f>
        <v/>
      </c>
      <c r="Y129" s="236">
        <f t="array" ref="Y129">IF(COLUMNS($G129:Y129)&gt;$E129,"",IFERROR(INDEX('PROYECCIÓN'!130:130,15+6*(COLUMNS($G129:Y129)-1)),""))</f>
        <v/>
      </c>
      <c r="Z129" s="236">
        <f t="array" ref="Z129">IF(COLUMNS($G129:Z129)&gt;$E129,"",IFERROR(INDEX('PROYECCIÓN'!130:130,15+6*(COLUMNS($G129:Z129)-1)),""))</f>
        <v/>
      </c>
      <c r="AA129" s="236">
        <f t="array" ref="AA129">IF(COLUMNS($G129:AA129)&gt;$E129,"",IFERROR(INDEX('PROYECCIÓN'!130:130,15+6*(COLUMNS($G129:AA129)-1)),""))</f>
        <v/>
      </c>
      <c r="AB129" s="236">
        <f t="array" ref="AB129">IF(COLUMNS($G129:AB129)&gt;$E129,"",IFERROR(INDEX('PROYECCIÓN'!130:130,15+6*(COLUMNS($G129:AB129)-1)),""))</f>
        <v/>
      </c>
      <c r="AC129" s="236">
        <f t="array" ref="AC129">IF(COLUMNS($G129:AC129)&gt;$E129,"",IFERROR(INDEX('PROYECCIÓN'!130:130,15+6*(COLUMNS($G129:AC129)-1)),""))</f>
        <v/>
      </c>
      <c r="AD129" s="236">
        <f t="array" ref="AD129">IF(COLUMNS($G129:AD129)&gt;$E129,"",IFERROR(INDEX('PROYECCIÓN'!130:130,15+6*(COLUMNS($G129:AD129)-1)),""))</f>
        <v/>
      </c>
      <c r="AE129" s="236">
        <f t="array" ref="AE129">IF(COLUMNS($G129:AE129)&gt;$E129,"",IFERROR(INDEX('PROYECCIÓN'!130:130,15+6*(COLUMNS($G129:AE129)-1)),""))</f>
        <v/>
      </c>
      <c r="AF129" s="236">
        <f t="array" ref="AF129">IF(COLUMNS($G129:AF129)&gt;$E129,"",IFERROR(INDEX('PROYECCIÓN'!130:130,15+6*(COLUMNS($G129:AF129)-1)),""))</f>
        <v/>
      </c>
      <c r="AG129" s="236">
        <f t="array" ref="AG129">IF(COLUMNS($G129:AG129)&gt;$E129,"",IFERROR(INDEX('PROYECCIÓN'!130:130,15+6*(COLUMNS($G129:AG129)-1)),""))</f>
        <v/>
      </c>
      <c r="AH129" s="236">
        <f t="array" ref="AH129">IF(COLUMNS($G129:AH129)&gt;$E129,"",IFERROR(INDEX('PROYECCIÓN'!130:130,15+6*(COLUMNS($G129:AH129)-1)),""))</f>
        <v/>
      </c>
      <c r="AI129" s="236">
        <f t="array" ref="AI129">IF(COLUMNS($G129:AI129)&gt;$E129,"",IFERROR(INDEX('PROYECCIÓN'!130:130,15+6*(COLUMNS($G129:AI129)-1)),""))</f>
        <v/>
      </c>
      <c r="AJ129" s="236">
        <f t="array" ref="AJ129">IF(COLUMNS($G129:AJ129)&gt;$E129,"",IFERROR(INDEX('PROYECCIÓN'!130:130,15+6*(COLUMNS($G129:AJ129)-1)),""))</f>
        <v/>
      </c>
      <c r="AK129" s="236">
        <f t="array" ref="AK129">IF(COLUMNS($G129:AK129)&gt;$E129,"",IFERROR(INDEX('PROYECCIÓN'!130:130,15+6*(COLUMNS($G129:AK129)-1)),""))</f>
        <v/>
      </c>
      <c r="AL129" s="236">
        <f t="array" ref="AL129">IF(COLUMNS($G129:AL129)&gt;$E129,"",IFERROR(INDEX('PROYECCIÓN'!130:130,15+6*(COLUMNS($G129:AL129)-1)),""))</f>
        <v/>
      </c>
      <c r="AM129" s="236">
        <f t="array" ref="AM129">IF(COLUMNS($G129:AM129)&gt;$E129,"",IFERROR(INDEX('PROYECCIÓN'!130:130,15+6*(COLUMNS($G129:AM129)-1)),""))</f>
        <v/>
      </c>
      <c r="AN129" s="236">
        <f t="array" ref="AN129">IF(COLUMNS($G129:AN129)&gt;$E129,"",IFERROR(INDEX('PROYECCIÓN'!130:130,15+6*(COLUMNS($G129:AN129)-1)),""))</f>
        <v/>
      </c>
      <c r="AO129" s="236">
        <f t="array" ref="AO129">IF(COLUMNS($G129:AO129)&gt;$E129,"",IFERROR(INDEX('PROYECCIÓN'!130:130,15+6*(COLUMNS($G129:AO129)-1)),""))</f>
        <v/>
      </c>
      <c r="AP129" s="236">
        <f t="array" ref="AP129">IF(COLUMNS($G129:AP129)&gt;$E129,"",IFERROR(INDEX('PROYECCIÓN'!130:130,15+6*(COLUMNS($G129:AP129)-1)),""))</f>
        <v/>
      </c>
      <c r="AQ129" s="236" t="inlineStr">
        <is>
          <t>MENSAJE POR WHATSAPP</t>
        </is>
      </c>
      <c r="AR129" s="229" t="n"/>
      <c r="AS129" s="237" t="n">
        <v>46270</v>
      </c>
    </row>
    <row r="130" ht="15" customHeight="1" s="506">
      <c r="B130" s="47">
        <f>'CARTERA TOTAL'!B130</f>
        <v/>
      </c>
      <c r="C130" s="229">
        <f>'PROYECCIÓN'!C131</f>
        <v/>
      </c>
      <c r="D130" s="53">
        <f>'PROYECCIÓN'!D131</f>
        <v/>
      </c>
      <c r="E130" s="56">
        <f>'PROYECCIÓN'!H131</f>
        <v/>
      </c>
      <c r="F130" s="56">
        <f>IF(COUNTIF($G130:$AP130,"VENCIDA")&gt;0,"VENCIDA",IF(COUNTIF($G130:$AP130,"POR VENCER")&gt;0,"POR VENCER",IF(COUNTIF($G130:$AP130,"AL DÍA")&gt;0,"AL DÍA",IF(COUNTIF($G130:$AP130,"PAGA")&gt;0,"PAGA","SIN ESTADO"))))</f>
        <v/>
      </c>
      <c r="G130" s="236">
        <f t="array" ref="G130">IF(COLUMNS($G130:G130)&gt;$E130,"",IFERROR(INDEX('PROYECCIÓN'!131:131,15+6*(COLUMNS($G130:G130)-1)),""))</f>
        <v/>
      </c>
      <c r="H130" s="236">
        <f t="array" ref="H130">IF(COLUMNS($G130:H130)&gt;$E130,"",IFERROR(INDEX('PROYECCIÓN'!131:131,15+6*(COLUMNS($G130:H130)-1)),""))</f>
        <v/>
      </c>
      <c r="I130" s="236">
        <f t="array" ref="I130">IF(COLUMNS($G130:I130)&gt;$E130,"",IFERROR(INDEX('PROYECCIÓN'!131:131,15+6*(COLUMNS($G130:I130)-1)),""))</f>
        <v/>
      </c>
      <c r="J130" s="236">
        <f t="array" ref="J130">IF(COLUMNS($G130:J130)&gt;$E130,"",IFERROR(INDEX('PROYECCIÓN'!131:131,15+6*(COLUMNS($G130:J130)-1)),""))</f>
        <v/>
      </c>
      <c r="K130" s="236">
        <f t="array" ref="K130">IF(COLUMNS($G130:K130)&gt;$E130,"",IFERROR(INDEX('PROYECCIÓN'!131:131,15+6*(COLUMNS($G130:K130)-1)),""))</f>
        <v/>
      </c>
      <c r="L130" s="236">
        <f t="array" ref="L130">IF(COLUMNS($G130:L130)&gt;$E130,"",IFERROR(INDEX('PROYECCIÓN'!131:131,15+6*(COLUMNS($G130:L130)-1)),""))</f>
        <v/>
      </c>
      <c r="M130" s="236">
        <f t="array" ref="M130">IF(COLUMNS($G130:M130)&gt;$E130,"",IFERROR(INDEX('PROYECCIÓN'!131:131,15+6*(COLUMNS($G130:M130)-1)),""))</f>
        <v/>
      </c>
      <c r="N130" s="236">
        <f t="array" ref="N130">IF(COLUMNS($G130:N130)&gt;$E130,"",IFERROR(INDEX('PROYECCIÓN'!131:131,15+6*(COLUMNS($G130:N130)-1)),""))</f>
        <v/>
      </c>
      <c r="O130" s="236">
        <f t="array" ref="O130">IF(COLUMNS($G130:O130)&gt;$E130,"",IFERROR(INDEX('PROYECCIÓN'!131:131,15+6*(COLUMNS($G130:O130)-1)),""))</f>
        <v/>
      </c>
      <c r="P130" s="236">
        <f t="array" ref="P130">IF(COLUMNS($G130:P130)&gt;$E130,"",IFERROR(INDEX('PROYECCIÓN'!131:131,15+6*(COLUMNS($G130:P130)-1)),""))</f>
        <v/>
      </c>
      <c r="Q130" s="236">
        <f t="array" ref="Q130">IF(COLUMNS($G130:Q130)&gt;$E130,"",IFERROR(INDEX('PROYECCIÓN'!131:131,15+6*(COLUMNS($G130:Q130)-1)),""))</f>
        <v/>
      </c>
      <c r="R130" s="236">
        <f t="array" ref="R130">IF(COLUMNS($G130:R130)&gt;$E130,"",IFERROR(INDEX('PROYECCIÓN'!131:131,15+6*(COLUMNS($G130:R130)-1)),""))</f>
        <v/>
      </c>
      <c r="S130" s="236">
        <f t="array" ref="S130">IF(COLUMNS($G130:S130)&gt;$E130,"",IFERROR(INDEX('PROYECCIÓN'!131:131,15+6*(COLUMNS($G130:S130)-1)),""))</f>
        <v/>
      </c>
      <c r="T130" s="236">
        <f t="array" ref="T130">IF(COLUMNS($G130:T130)&gt;$E130,"",IFERROR(INDEX('PROYECCIÓN'!131:131,15+6*(COLUMNS($G130:T130)-1)),""))</f>
        <v/>
      </c>
      <c r="U130" s="236">
        <f t="array" ref="U130">IF(COLUMNS($G130:U130)&gt;$E130,"",IFERROR(INDEX('PROYECCIÓN'!131:131,15+6*(COLUMNS($G130:U130)-1)),""))</f>
        <v/>
      </c>
      <c r="V130" s="236">
        <f t="array" ref="V130">IF(COLUMNS($G130:V130)&gt;$E130,"",IFERROR(INDEX('PROYECCIÓN'!131:131,15+6*(COLUMNS($G130:V130)-1)),""))</f>
        <v/>
      </c>
      <c r="W130" s="236">
        <f t="array" ref="W130">IF(COLUMNS($G130:W130)&gt;$E130,"",IFERROR(INDEX('PROYECCIÓN'!131:131,15+6*(COLUMNS($G130:W130)-1)),""))</f>
        <v/>
      </c>
      <c r="X130" s="236">
        <f t="array" ref="X130">IF(COLUMNS($G130:X130)&gt;$E130,"",IFERROR(INDEX('PROYECCIÓN'!131:131,15+6*(COLUMNS($G130:X130)-1)),""))</f>
        <v/>
      </c>
      <c r="Y130" s="236">
        <f t="array" ref="Y130">IF(COLUMNS($G130:Y130)&gt;$E130,"",IFERROR(INDEX('PROYECCIÓN'!131:131,15+6*(COLUMNS($G130:Y130)-1)),""))</f>
        <v/>
      </c>
      <c r="Z130" s="236">
        <f t="array" ref="Z130">IF(COLUMNS($G130:Z130)&gt;$E130,"",IFERROR(INDEX('PROYECCIÓN'!131:131,15+6*(COLUMNS($G130:Z130)-1)),""))</f>
        <v/>
      </c>
      <c r="AA130" s="236">
        <f t="array" ref="AA130">IF(COLUMNS($G130:AA130)&gt;$E130,"",IFERROR(INDEX('PROYECCIÓN'!131:131,15+6*(COLUMNS($G130:AA130)-1)),""))</f>
        <v/>
      </c>
      <c r="AB130" s="236">
        <f t="array" ref="AB130">IF(COLUMNS($G130:AB130)&gt;$E130,"",IFERROR(INDEX('PROYECCIÓN'!131:131,15+6*(COLUMNS($G130:AB130)-1)),""))</f>
        <v/>
      </c>
      <c r="AC130" s="236">
        <f t="array" ref="AC130">IF(COLUMNS($G130:AC130)&gt;$E130,"",IFERROR(INDEX('PROYECCIÓN'!131:131,15+6*(COLUMNS($G130:AC130)-1)),""))</f>
        <v/>
      </c>
      <c r="AD130" s="236">
        <f t="array" ref="AD130">IF(COLUMNS($G130:AD130)&gt;$E130,"",IFERROR(INDEX('PROYECCIÓN'!131:131,15+6*(COLUMNS($G130:AD130)-1)),""))</f>
        <v/>
      </c>
      <c r="AE130" s="236">
        <f t="array" ref="AE130">IF(COLUMNS($G130:AE130)&gt;$E130,"",IFERROR(INDEX('PROYECCIÓN'!131:131,15+6*(COLUMNS($G130:AE130)-1)),""))</f>
        <v/>
      </c>
      <c r="AF130" s="236">
        <f t="array" ref="AF130">IF(COLUMNS($G130:AF130)&gt;$E130,"",IFERROR(INDEX('PROYECCIÓN'!131:131,15+6*(COLUMNS($G130:AF130)-1)),""))</f>
        <v/>
      </c>
      <c r="AG130" s="236">
        <f t="array" ref="AG130">IF(COLUMNS($G130:AG130)&gt;$E130,"",IFERROR(INDEX('PROYECCIÓN'!131:131,15+6*(COLUMNS($G130:AG130)-1)),""))</f>
        <v/>
      </c>
      <c r="AH130" s="236">
        <f t="array" ref="AH130">IF(COLUMNS($G130:AH130)&gt;$E130,"",IFERROR(INDEX('PROYECCIÓN'!131:131,15+6*(COLUMNS($G130:AH130)-1)),""))</f>
        <v/>
      </c>
      <c r="AI130" s="236">
        <f t="array" ref="AI130">IF(COLUMNS($G130:AI130)&gt;$E130,"",IFERROR(INDEX('PROYECCIÓN'!131:131,15+6*(COLUMNS($G130:AI130)-1)),""))</f>
        <v/>
      </c>
      <c r="AJ130" s="236">
        <f t="array" ref="AJ130">IF(COLUMNS($G130:AJ130)&gt;$E130,"",IFERROR(INDEX('PROYECCIÓN'!131:131,15+6*(COLUMNS($G130:AJ130)-1)),""))</f>
        <v/>
      </c>
      <c r="AK130" s="236">
        <f t="array" ref="AK130">IF(COLUMNS($G130:AK130)&gt;$E130,"",IFERROR(INDEX('PROYECCIÓN'!131:131,15+6*(COLUMNS($G130:AK130)-1)),""))</f>
        <v/>
      </c>
      <c r="AL130" s="236">
        <f t="array" ref="AL130">IF(COLUMNS($G130:AL130)&gt;$E130,"",IFERROR(INDEX('PROYECCIÓN'!131:131,15+6*(COLUMNS($G130:AL130)-1)),""))</f>
        <v/>
      </c>
      <c r="AM130" s="236">
        <f t="array" ref="AM130">IF(COLUMNS($G130:AM130)&gt;$E130,"",IFERROR(INDEX('PROYECCIÓN'!131:131,15+6*(COLUMNS($G130:AM130)-1)),""))</f>
        <v/>
      </c>
      <c r="AN130" s="236">
        <f t="array" ref="AN130">IF(COLUMNS($G130:AN130)&gt;$E130,"",IFERROR(INDEX('PROYECCIÓN'!131:131,15+6*(COLUMNS($G130:AN130)-1)),""))</f>
        <v/>
      </c>
      <c r="AO130" s="236">
        <f t="array" ref="AO130">IF(COLUMNS($G130:AO130)&gt;$E130,"",IFERROR(INDEX('PROYECCIÓN'!131:131,15+6*(COLUMNS($G130:AO130)-1)),""))</f>
        <v/>
      </c>
      <c r="AP130" s="236">
        <f t="array" ref="AP130">IF(COLUMNS($G130:AP130)&gt;$E130,"",IFERROR(INDEX('PROYECCIÓN'!131:131,15+6*(COLUMNS($G130:AP130)-1)),""))</f>
        <v/>
      </c>
      <c r="AQ130" s="236" t="inlineStr">
        <is>
          <t>MENSAJE POR WHATSAPP</t>
        </is>
      </c>
      <c r="AR130" s="229" t="n"/>
      <c r="AS130" s="237" t="n">
        <v>46277</v>
      </c>
    </row>
    <row r="131" ht="15" customHeight="1" s="506">
      <c r="B131" s="47">
        <f>'CARTERA TOTAL'!B131</f>
        <v/>
      </c>
      <c r="C131" s="229">
        <f>'PROYECCIÓN'!C132</f>
        <v/>
      </c>
      <c r="D131" s="53">
        <f>'PROYECCIÓN'!D132</f>
        <v/>
      </c>
      <c r="E131" s="56">
        <f>'PROYECCIÓN'!H132</f>
        <v/>
      </c>
      <c r="F131" s="56">
        <f>IF(COUNTIF($G131:$AP131,"VENCIDA")&gt;0,"VENCIDA",IF(COUNTIF($G131:$AP131,"POR VENCER")&gt;0,"POR VENCER",IF(COUNTIF($G131:$AP131,"AL DÍA")&gt;0,"AL DÍA",IF(COUNTIF($G131:$AP131,"PAGA")&gt;0,"PAGA","SIN ESTADO"))))</f>
        <v/>
      </c>
      <c r="G131" s="236">
        <f t="array" ref="G131">IF(COLUMNS($G131:G131)&gt;$E131,"",IFERROR(INDEX('PROYECCIÓN'!132:132,15+6*(COLUMNS($G131:G131)-1)),""))</f>
        <v/>
      </c>
      <c r="H131" s="236">
        <f t="array" ref="H131">IF(COLUMNS($G131:H131)&gt;$E131,"",IFERROR(INDEX('PROYECCIÓN'!132:132,15+6*(COLUMNS($G131:H131)-1)),""))</f>
        <v/>
      </c>
      <c r="I131" s="236">
        <f t="array" ref="I131">IF(COLUMNS($G131:I131)&gt;$E131,"",IFERROR(INDEX('PROYECCIÓN'!132:132,15+6*(COLUMNS($G131:I131)-1)),""))</f>
        <v/>
      </c>
      <c r="J131" s="236">
        <f t="array" ref="J131">IF(COLUMNS($G131:J131)&gt;$E131,"",IFERROR(INDEX('PROYECCIÓN'!132:132,15+6*(COLUMNS($G131:J131)-1)),""))</f>
        <v/>
      </c>
      <c r="K131" s="236">
        <f t="array" ref="K131">IF(COLUMNS($G131:K131)&gt;$E131,"",IFERROR(INDEX('PROYECCIÓN'!132:132,15+6*(COLUMNS($G131:K131)-1)),""))</f>
        <v/>
      </c>
      <c r="L131" s="236">
        <f t="array" ref="L131">IF(COLUMNS($G131:L131)&gt;$E131,"",IFERROR(INDEX('PROYECCIÓN'!132:132,15+6*(COLUMNS($G131:L131)-1)),""))</f>
        <v/>
      </c>
      <c r="M131" s="236">
        <f t="array" ref="M131">IF(COLUMNS($G131:M131)&gt;$E131,"",IFERROR(INDEX('PROYECCIÓN'!132:132,15+6*(COLUMNS($G131:M131)-1)),""))</f>
        <v/>
      </c>
      <c r="N131" s="236">
        <f t="array" ref="N131">IF(COLUMNS($G131:N131)&gt;$E131,"",IFERROR(INDEX('PROYECCIÓN'!132:132,15+6*(COLUMNS($G131:N131)-1)),""))</f>
        <v/>
      </c>
      <c r="O131" s="236">
        <f t="array" ref="O131">IF(COLUMNS($G131:O131)&gt;$E131,"",IFERROR(INDEX('PROYECCIÓN'!132:132,15+6*(COLUMNS($G131:O131)-1)),""))</f>
        <v/>
      </c>
      <c r="P131" s="236">
        <f t="array" ref="P131">IF(COLUMNS($G131:P131)&gt;$E131,"",IFERROR(INDEX('PROYECCIÓN'!132:132,15+6*(COLUMNS($G131:P131)-1)),""))</f>
        <v/>
      </c>
      <c r="Q131" s="236">
        <f t="array" ref="Q131">IF(COLUMNS($G131:Q131)&gt;$E131,"",IFERROR(INDEX('PROYECCIÓN'!132:132,15+6*(COLUMNS($G131:Q131)-1)),""))</f>
        <v/>
      </c>
      <c r="R131" s="236">
        <f t="array" ref="R131">IF(COLUMNS($G131:R131)&gt;$E131,"",IFERROR(INDEX('PROYECCIÓN'!132:132,15+6*(COLUMNS($G131:R131)-1)),""))</f>
        <v/>
      </c>
      <c r="S131" s="236">
        <f t="array" ref="S131">IF(COLUMNS($G131:S131)&gt;$E131,"",IFERROR(INDEX('PROYECCIÓN'!132:132,15+6*(COLUMNS($G131:S131)-1)),""))</f>
        <v/>
      </c>
      <c r="T131" s="236">
        <f t="array" ref="T131">IF(COLUMNS($G131:T131)&gt;$E131,"",IFERROR(INDEX('PROYECCIÓN'!132:132,15+6*(COLUMNS($G131:T131)-1)),""))</f>
        <v/>
      </c>
      <c r="U131" s="236">
        <f t="array" ref="U131">IF(COLUMNS($G131:U131)&gt;$E131,"",IFERROR(INDEX('PROYECCIÓN'!132:132,15+6*(COLUMNS($G131:U131)-1)),""))</f>
        <v/>
      </c>
      <c r="V131" s="236">
        <f t="array" ref="V131">IF(COLUMNS($G131:V131)&gt;$E131,"",IFERROR(INDEX('PROYECCIÓN'!132:132,15+6*(COLUMNS($G131:V131)-1)),""))</f>
        <v/>
      </c>
      <c r="W131" s="236">
        <f t="array" ref="W131">IF(COLUMNS($G131:W131)&gt;$E131,"",IFERROR(INDEX('PROYECCIÓN'!132:132,15+6*(COLUMNS($G131:W131)-1)),""))</f>
        <v/>
      </c>
      <c r="X131" s="236">
        <f t="array" ref="X131">IF(COLUMNS($G131:X131)&gt;$E131,"",IFERROR(INDEX('PROYECCIÓN'!132:132,15+6*(COLUMNS($G131:X131)-1)),""))</f>
        <v/>
      </c>
      <c r="Y131" s="236">
        <f t="array" ref="Y131">IF(COLUMNS($G131:Y131)&gt;$E131,"",IFERROR(INDEX('PROYECCIÓN'!132:132,15+6*(COLUMNS($G131:Y131)-1)),""))</f>
        <v/>
      </c>
      <c r="Z131" s="236">
        <f t="array" ref="Z131">IF(COLUMNS($G131:Z131)&gt;$E131,"",IFERROR(INDEX('PROYECCIÓN'!132:132,15+6*(COLUMNS($G131:Z131)-1)),""))</f>
        <v/>
      </c>
      <c r="AA131" s="236">
        <f t="array" ref="AA131">IF(COLUMNS($G131:AA131)&gt;$E131,"",IFERROR(INDEX('PROYECCIÓN'!132:132,15+6*(COLUMNS($G131:AA131)-1)),""))</f>
        <v/>
      </c>
      <c r="AB131" s="236">
        <f t="array" ref="AB131">IF(COLUMNS($G131:AB131)&gt;$E131,"",IFERROR(INDEX('PROYECCIÓN'!132:132,15+6*(COLUMNS($G131:AB131)-1)),""))</f>
        <v/>
      </c>
      <c r="AC131" s="236">
        <f t="array" ref="AC131">IF(COLUMNS($G131:AC131)&gt;$E131,"",IFERROR(INDEX('PROYECCIÓN'!132:132,15+6*(COLUMNS($G131:AC131)-1)),""))</f>
        <v/>
      </c>
      <c r="AD131" s="236">
        <f t="array" ref="AD131">IF(COLUMNS($G131:AD131)&gt;$E131,"",IFERROR(INDEX('PROYECCIÓN'!132:132,15+6*(COLUMNS($G131:AD131)-1)),""))</f>
        <v/>
      </c>
      <c r="AE131" s="236">
        <f t="array" ref="AE131">IF(COLUMNS($G131:AE131)&gt;$E131,"",IFERROR(INDEX('PROYECCIÓN'!132:132,15+6*(COLUMNS($G131:AE131)-1)),""))</f>
        <v/>
      </c>
      <c r="AF131" s="236">
        <f t="array" ref="AF131">IF(COLUMNS($G131:AF131)&gt;$E131,"",IFERROR(INDEX('PROYECCIÓN'!132:132,15+6*(COLUMNS($G131:AF131)-1)),""))</f>
        <v/>
      </c>
      <c r="AG131" s="236">
        <f t="array" ref="AG131">IF(COLUMNS($G131:AG131)&gt;$E131,"",IFERROR(INDEX('PROYECCIÓN'!132:132,15+6*(COLUMNS($G131:AG131)-1)),""))</f>
        <v/>
      </c>
      <c r="AH131" s="236">
        <f t="array" ref="AH131">IF(COLUMNS($G131:AH131)&gt;$E131,"",IFERROR(INDEX('PROYECCIÓN'!132:132,15+6*(COLUMNS($G131:AH131)-1)),""))</f>
        <v/>
      </c>
      <c r="AI131" s="236">
        <f t="array" ref="AI131">IF(COLUMNS($G131:AI131)&gt;$E131,"",IFERROR(INDEX('PROYECCIÓN'!132:132,15+6*(COLUMNS($G131:AI131)-1)),""))</f>
        <v/>
      </c>
      <c r="AJ131" s="236">
        <f t="array" ref="AJ131">IF(COLUMNS($G131:AJ131)&gt;$E131,"",IFERROR(INDEX('PROYECCIÓN'!132:132,15+6*(COLUMNS($G131:AJ131)-1)),""))</f>
        <v/>
      </c>
      <c r="AK131" s="236">
        <f t="array" ref="AK131">IF(COLUMNS($G131:AK131)&gt;$E131,"",IFERROR(INDEX('PROYECCIÓN'!132:132,15+6*(COLUMNS($G131:AK131)-1)),""))</f>
        <v/>
      </c>
      <c r="AL131" s="236">
        <f t="array" ref="AL131">IF(COLUMNS($G131:AL131)&gt;$E131,"",IFERROR(INDEX('PROYECCIÓN'!132:132,15+6*(COLUMNS($G131:AL131)-1)),""))</f>
        <v/>
      </c>
      <c r="AM131" s="236">
        <f t="array" ref="AM131">IF(COLUMNS($G131:AM131)&gt;$E131,"",IFERROR(INDEX('PROYECCIÓN'!132:132,15+6*(COLUMNS($G131:AM131)-1)),""))</f>
        <v/>
      </c>
      <c r="AN131" s="236">
        <f t="array" ref="AN131">IF(COLUMNS($G131:AN131)&gt;$E131,"",IFERROR(INDEX('PROYECCIÓN'!132:132,15+6*(COLUMNS($G131:AN131)-1)),""))</f>
        <v/>
      </c>
      <c r="AO131" s="236">
        <f t="array" ref="AO131">IF(COLUMNS($G131:AO131)&gt;$E131,"",IFERROR(INDEX('PROYECCIÓN'!132:132,15+6*(COLUMNS($G131:AO131)-1)),""))</f>
        <v/>
      </c>
      <c r="AP131" s="236">
        <f t="array" ref="AP131">IF(COLUMNS($G131:AP131)&gt;$E131,"",IFERROR(INDEX('PROYECCIÓN'!132:132,15+6*(COLUMNS($G131:AP131)-1)),""))</f>
        <v/>
      </c>
      <c r="AQ131" s="236" t="n"/>
      <c r="AR131" s="229" t="n"/>
      <c r="AS131" s="185" t="n"/>
    </row>
    <row r="132" ht="15" customHeight="1" s="506">
      <c r="B132" s="47">
        <f>'CARTERA TOTAL'!B132</f>
        <v/>
      </c>
      <c r="C132" s="229">
        <f>'PROYECCIÓN'!C133</f>
        <v/>
      </c>
      <c r="D132" s="53">
        <f>'PROYECCIÓN'!D133</f>
        <v/>
      </c>
      <c r="E132" s="56">
        <f>'PROYECCIÓN'!H133</f>
        <v/>
      </c>
      <c r="F132" s="56">
        <f>IF(COUNTIF($G132:$AP132,"VENCIDA")&gt;0,"VENCIDA",IF(COUNTIF($G132:$AP132,"POR VENCER")&gt;0,"POR VENCER",IF(COUNTIF($G132:$AP132,"AL DÍA")&gt;0,"AL DÍA",IF(COUNTIF($G132:$AP132,"PAGA")&gt;0,"PAGA","SIN ESTADO"))))</f>
        <v/>
      </c>
      <c r="G132" s="236">
        <f t="array" ref="G132">IF(COLUMNS($G132:G132)&gt;$E132,"",IFERROR(INDEX('PROYECCIÓN'!133:133,15+6*(COLUMNS($G132:G132)-1)),""))</f>
        <v/>
      </c>
      <c r="H132" s="236">
        <f t="array" ref="H132">IF(COLUMNS($G132:H132)&gt;$E132,"",IFERROR(INDEX('PROYECCIÓN'!133:133,15+6*(COLUMNS($G132:H132)-1)),""))</f>
        <v/>
      </c>
      <c r="I132" s="236">
        <f t="array" ref="I132">IF(COLUMNS($G132:I132)&gt;$E132,"",IFERROR(INDEX('PROYECCIÓN'!133:133,15+6*(COLUMNS($G132:I132)-1)),""))</f>
        <v/>
      </c>
      <c r="J132" s="236">
        <f t="array" ref="J132">IF(COLUMNS($G132:J132)&gt;$E132,"",IFERROR(INDEX('PROYECCIÓN'!133:133,15+6*(COLUMNS($G132:J132)-1)),""))</f>
        <v/>
      </c>
      <c r="K132" s="236">
        <f t="array" ref="K132">IF(COLUMNS($G132:K132)&gt;$E132,"",IFERROR(INDEX('PROYECCIÓN'!133:133,15+6*(COLUMNS($G132:K132)-1)),""))</f>
        <v/>
      </c>
      <c r="L132" s="236">
        <f t="array" ref="L132">IF(COLUMNS($G132:L132)&gt;$E132,"",IFERROR(INDEX('PROYECCIÓN'!133:133,15+6*(COLUMNS($G132:L132)-1)),""))</f>
        <v/>
      </c>
      <c r="M132" s="236">
        <f t="array" ref="M132">IF(COLUMNS($G132:M132)&gt;$E132,"",IFERROR(INDEX('PROYECCIÓN'!133:133,15+6*(COLUMNS($G132:M132)-1)),""))</f>
        <v/>
      </c>
      <c r="N132" s="236">
        <f t="array" ref="N132">IF(COLUMNS($G132:N132)&gt;$E132,"",IFERROR(INDEX('PROYECCIÓN'!133:133,15+6*(COLUMNS($G132:N132)-1)),""))</f>
        <v/>
      </c>
      <c r="O132" s="236">
        <f t="array" ref="O132">IF(COLUMNS($G132:O132)&gt;$E132,"",IFERROR(INDEX('PROYECCIÓN'!133:133,15+6*(COLUMNS($G132:O132)-1)),""))</f>
        <v/>
      </c>
      <c r="P132" s="236">
        <f t="array" ref="P132">IF(COLUMNS($G132:P132)&gt;$E132,"",IFERROR(INDEX('PROYECCIÓN'!133:133,15+6*(COLUMNS($G132:P132)-1)),""))</f>
        <v/>
      </c>
      <c r="Q132" s="236">
        <f t="array" ref="Q132">IF(COLUMNS($G132:Q132)&gt;$E132,"",IFERROR(INDEX('PROYECCIÓN'!133:133,15+6*(COLUMNS($G132:Q132)-1)),""))</f>
        <v/>
      </c>
      <c r="R132" s="236">
        <f t="array" ref="R132">IF(COLUMNS($G132:R132)&gt;$E132,"",IFERROR(INDEX('PROYECCIÓN'!133:133,15+6*(COLUMNS($G132:R132)-1)),""))</f>
        <v/>
      </c>
      <c r="S132" s="236">
        <f t="array" ref="S132">IF(COLUMNS($G132:S132)&gt;$E132,"",IFERROR(INDEX('PROYECCIÓN'!133:133,15+6*(COLUMNS($G132:S132)-1)),""))</f>
        <v/>
      </c>
      <c r="T132" s="236">
        <f t="array" ref="T132">IF(COLUMNS($G132:T132)&gt;$E132,"",IFERROR(INDEX('PROYECCIÓN'!133:133,15+6*(COLUMNS($G132:T132)-1)),""))</f>
        <v/>
      </c>
      <c r="U132" s="236">
        <f t="array" ref="U132">IF(COLUMNS($G132:U132)&gt;$E132,"",IFERROR(INDEX('PROYECCIÓN'!133:133,15+6*(COLUMNS($G132:U132)-1)),""))</f>
        <v/>
      </c>
      <c r="V132" s="236">
        <f t="array" ref="V132">IF(COLUMNS($G132:V132)&gt;$E132,"",IFERROR(INDEX('PROYECCIÓN'!133:133,15+6*(COLUMNS($G132:V132)-1)),""))</f>
        <v/>
      </c>
      <c r="W132" s="236">
        <f t="array" ref="W132">IF(COLUMNS($G132:W132)&gt;$E132,"",IFERROR(INDEX('PROYECCIÓN'!133:133,15+6*(COLUMNS($G132:W132)-1)),""))</f>
        <v/>
      </c>
      <c r="X132" s="236">
        <f t="array" ref="X132">IF(COLUMNS($G132:X132)&gt;$E132,"",IFERROR(INDEX('PROYECCIÓN'!133:133,15+6*(COLUMNS($G132:X132)-1)),""))</f>
        <v/>
      </c>
      <c r="Y132" s="236">
        <f t="array" ref="Y132">IF(COLUMNS($G132:Y132)&gt;$E132,"",IFERROR(INDEX('PROYECCIÓN'!133:133,15+6*(COLUMNS($G132:Y132)-1)),""))</f>
        <v/>
      </c>
      <c r="Z132" s="236">
        <f t="array" ref="Z132">IF(COLUMNS($G132:Z132)&gt;$E132,"",IFERROR(INDEX('PROYECCIÓN'!133:133,15+6*(COLUMNS($G132:Z132)-1)),""))</f>
        <v/>
      </c>
      <c r="AA132" s="236">
        <f t="array" ref="AA132">IF(COLUMNS($G132:AA132)&gt;$E132,"",IFERROR(INDEX('PROYECCIÓN'!133:133,15+6*(COLUMNS($G132:AA132)-1)),""))</f>
        <v/>
      </c>
      <c r="AB132" s="236">
        <f t="array" ref="AB132">IF(COLUMNS($G132:AB132)&gt;$E132,"",IFERROR(INDEX('PROYECCIÓN'!133:133,15+6*(COLUMNS($G132:AB132)-1)),""))</f>
        <v/>
      </c>
      <c r="AC132" s="236">
        <f t="array" ref="AC132">IF(COLUMNS($G132:AC132)&gt;$E132,"",IFERROR(INDEX('PROYECCIÓN'!133:133,15+6*(COLUMNS($G132:AC132)-1)),""))</f>
        <v/>
      </c>
      <c r="AD132" s="236">
        <f t="array" ref="AD132">IF(COLUMNS($G132:AD132)&gt;$E132,"",IFERROR(INDEX('PROYECCIÓN'!133:133,15+6*(COLUMNS($G132:AD132)-1)),""))</f>
        <v/>
      </c>
      <c r="AE132" s="236">
        <f t="array" ref="AE132">IF(COLUMNS($G132:AE132)&gt;$E132,"",IFERROR(INDEX('PROYECCIÓN'!133:133,15+6*(COLUMNS($G132:AE132)-1)),""))</f>
        <v/>
      </c>
      <c r="AF132" s="236">
        <f t="array" ref="AF132">IF(COLUMNS($G132:AF132)&gt;$E132,"",IFERROR(INDEX('PROYECCIÓN'!133:133,15+6*(COLUMNS($G132:AF132)-1)),""))</f>
        <v/>
      </c>
      <c r="AG132" s="236">
        <f t="array" ref="AG132">IF(COLUMNS($G132:AG132)&gt;$E132,"",IFERROR(INDEX('PROYECCIÓN'!133:133,15+6*(COLUMNS($G132:AG132)-1)),""))</f>
        <v/>
      </c>
      <c r="AH132" s="236">
        <f t="array" ref="AH132">IF(COLUMNS($G132:AH132)&gt;$E132,"",IFERROR(INDEX('PROYECCIÓN'!133:133,15+6*(COLUMNS($G132:AH132)-1)),""))</f>
        <v/>
      </c>
      <c r="AI132" s="236">
        <f t="array" ref="AI132">IF(COLUMNS($G132:AI132)&gt;$E132,"",IFERROR(INDEX('PROYECCIÓN'!133:133,15+6*(COLUMNS($G132:AI132)-1)),""))</f>
        <v/>
      </c>
      <c r="AJ132" s="236">
        <f t="array" ref="AJ132">IF(COLUMNS($G132:AJ132)&gt;$E132,"",IFERROR(INDEX('PROYECCIÓN'!133:133,15+6*(COLUMNS($G132:AJ132)-1)),""))</f>
        <v/>
      </c>
      <c r="AK132" s="236">
        <f t="array" ref="AK132">IF(COLUMNS($G132:AK132)&gt;$E132,"",IFERROR(INDEX('PROYECCIÓN'!133:133,15+6*(COLUMNS($G132:AK132)-1)),""))</f>
        <v/>
      </c>
      <c r="AL132" s="236">
        <f t="array" ref="AL132">IF(COLUMNS($G132:AL132)&gt;$E132,"",IFERROR(INDEX('PROYECCIÓN'!133:133,15+6*(COLUMNS($G132:AL132)-1)),""))</f>
        <v/>
      </c>
      <c r="AM132" s="236">
        <f t="array" ref="AM132">IF(COLUMNS($G132:AM132)&gt;$E132,"",IFERROR(INDEX('PROYECCIÓN'!133:133,15+6*(COLUMNS($G132:AM132)-1)),""))</f>
        <v/>
      </c>
      <c r="AN132" s="236">
        <f t="array" ref="AN132">IF(COLUMNS($G132:AN132)&gt;$E132,"",IFERROR(INDEX('PROYECCIÓN'!133:133,15+6*(COLUMNS($G132:AN132)-1)),""))</f>
        <v/>
      </c>
      <c r="AO132" s="236">
        <f t="array" ref="AO132">IF(COLUMNS($G132:AO132)&gt;$E132,"",IFERROR(INDEX('PROYECCIÓN'!133:133,15+6*(COLUMNS($G132:AO132)-1)),""))</f>
        <v/>
      </c>
      <c r="AP132" s="236">
        <f t="array" ref="AP132">IF(COLUMNS($G132:AP132)&gt;$E132,"",IFERROR(INDEX('PROYECCIÓN'!133:133,15+6*(COLUMNS($G132:AP132)-1)),""))</f>
        <v/>
      </c>
      <c r="AQ132" s="236" t="n"/>
      <c r="AR132" s="229" t="n"/>
      <c r="AS132" s="185" t="n"/>
    </row>
    <row r="133" ht="15" customHeight="1" s="506">
      <c r="B133" s="47">
        <f>'CARTERA TOTAL'!B133</f>
        <v/>
      </c>
      <c r="C133" s="229">
        <f>'PROYECCIÓN'!C134</f>
        <v/>
      </c>
      <c r="D133" s="53">
        <f>'PROYECCIÓN'!D134</f>
        <v/>
      </c>
      <c r="E133" s="56">
        <f>'PROYECCIÓN'!H134</f>
        <v/>
      </c>
      <c r="F133" s="56">
        <f>IF(COUNTIF($G133:$AP133,"VENCIDA")&gt;0,"VENCIDA",IF(COUNTIF($G133:$AP133,"POR VENCER")&gt;0,"POR VENCER",IF(COUNTIF($G133:$AP133,"AL DÍA")&gt;0,"AL DÍA",IF(COUNTIF($G133:$AP133,"PAGA")&gt;0,"PAGA","SIN ESTADO"))))</f>
        <v/>
      </c>
      <c r="G133" s="236">
        <f t="array" ref="G133">IF(COLUMNS($G133:G133)&gt;$E133,"",IFERROR(INDEX('PROYECCIÓN'!134:134,15+6*(COLUMNS($G133:G133)-1)),""))</f>
        <v/>
      </c>
      <c r="H133" s="236">
        <f t="array" ref="H133">IF(COLUMNS($G133:H133)&gt;$E133,"",IFERROR(INDEX('PROYECCIÓN'!134:134,15+6*(COLUMNS($G133:H133)-1)),""))</f>
        <v/>
      </c>
      <c r="I133" s="236">
        <f t="array" ref="I133">IF(COLUMNS($G133:I133)&gt;$E133,"",IFERROR(INDEX('PROYECCIÓN'!134:134,15+6*(COLUMNS($G133:I133)-1)),""))</f>
        <v/>
      </c>
      <c r="J133" s="236">
        <f t="array" ref="J133">IF(COLUMNS($G133:J133)&gt;$E133,"",IFERROR(INDEX('PROYECCIÓN'!134:134,15+6*(COLUMNS($G133:J133)-1)),""))</f>
        <v/>
      </c>
      <c r="K133" s="236">
        <f t="array" ref="K133">IF(COLUMNS($G133:K133)&gt;$E133,"",IFERROR(INDEX('PROYECCIÓN'!134:134,15+6*(COLUMNS($G133:K133)-1)),""))</f>
        <v/>
      </c>
      <c r="L133" s="236">
        <f t="array" ref="L133">IF(COLUMNS($G133:L133)&gt;$E133,"",IFERROR(INDEX('PROYECCIÓN'!134:134,15+6*(COLUMNS($G133:L133)-1)),""))</f>
        <v/>
      </c>
      <c r="M133" s="236">
        <f t="array" ref="M133">IF(COLUMNS($G133:M133)&gt;$E133,"",IFERROR(INDEX('PROYECCIÓN'!134:134,15+6*(COLUMNS($G133:M133)-1)),""))</f>
        <v/>
      </c>
      <c r="N133" s="236">
        <f t="array" ref="N133">IF(COLUMNS($G133:N133)&gt;$E133,"",IFERROR(INDEX('PROYECCIÓN'!134:134,15+6*(COLUMNS($G133:N133)-1)),""))</f>
        <v/>
      </c>
      <c r="O133" s="236">
        <f t="array" ref="O133">IF(COLUMNS($G133:O133)&gt;$E133,"",IFERROR(INDEX('PROYECCIÓN'!134:134,15+6*(COLUMNS($G133:O133)-1)),""))</f>
        <v/>
      </c>
      <c r="P133" s="236">
        <f t="array" ref="P133">IF(COLUMNS($G133:P133)&gt;$E133,"",IFERROR(INDEX('PROYECCIÓN'!134:134,15+6*(COLUMNS($G133:P133)-1)),""))</f>
        <v/>
      </c>
      <c r="Q133" s="236">
        <f t="array" ref="Q133">IF(COLUMNS($G133:Q133)&gt;$E133,"",IFERROR(INDEX('PROYECCIÓN'!134:134,15+6*(COLUMNS($G133:Q133)-1)),""))</f>
        <v/>
      </c>
      <c r="R133" s="236">
        <f t="array" ref="R133">IF(COLUMNS($G133:R133)&gt;$E133,"",IFERROR(INDEX('PROYECCIÓN'!134:134,15+6*(COLUMNS($G133:R133)-1)),""))</f>
        <v/>
      </c>
      <c r="S133" s="236">
        <f t="array" ref="S133">IF(COLUMNS($G133:S133)&gt;$E133,"",IFERROR(INDEX('PROYECCIÓN'!134:134,15+6*(COLUMNS($G133:S133)-1)),""))</f>
        <v/>
      </c>
      <c r="T133" s="236">
        <f t="array" ref="T133">IF(COLUMNS($G133:T133)&gt;$E133,"",IFERROR(INDEX('PROYECCIÓN'!134:134,15+6*(COLUMNS($G133:T133)-1)),""))</f>
        <v/>
      </c>
      <c r="U133" s="236">
        <f t="array" ref="U133">IF(COLUMNS($G133:U133)&gt;$E133,"",IFERROR(INDEX('PROYECCIÓN'!134:134,15+6*(COLUMNS($G133:U133)-1)),""))</f>
        <v/>
      </c>
      <c r="V133" s="236">
        <f t="array" ref="V133">IF(COLUMNS($G133:V133)&gt;$E133,"",IFERROR(INDEX('PROYECCIÓN'!134:134,15+6*(COLUMNS($G133:V133)-1)),""))</f>
        <v/>
      </c>
      <c r="W133" s="236">
        <f t="array" ref="W133">IF(COLUMNS($G133:W133)&gt;$E133,"",IFERROR(INDEX('PROYECCIÓN'!134:134,15+6*(COLUMNS($G133:W133)-1)),""))</f>
        <v/>
      </c>
      <c r="X133" s="236">
        <f t="array" ref="X133">IF(COLUMNS($G133:X133)&gt;$E133,"",IFERROR(INDEX('PROYECCIÓN'!134:134,15+6*(COLUMNS($G133:X133)-1)),""))</f>
        <v/>
      </c>
      <c r="Y133" s="236">
        <f t="array" ref="Y133">IF(COLUMNS($G133:Y133)&gt;$E133,"",IFERROR(INDEX('PROYECCIÓN'!134:134,15+6*(COLUMNS($G133:Y133)-1)),""))</f>
        <v/>
      </c>
      <c r="Z133" s="236">
        <f t="array" ref="Z133">IF(COLUMNS($G133:Z133)&gt;$E133,"",IFERROR(INDEX('PROYECCIÓN'!134:134,15+6*(COLUMNS($G133:Z133)-1)),""))</f>
        <v/>
      </c>
      <c r="AA133" s="236">
        <f t="array" ref="AA133">IF(COLUMNS($G133:AA133)&gt;$E133,"",IFERROR(INDEX('PROYECCIÓN'!134:134,15+6*(COLUMNS($G133:AA133)-1)),""))</f>
        <v/>
      </c>
      <c r="AB133" s="236">
        <f t="array" ref="AB133">IF(COLUMNS($G133:AB133)&gt;$E133,"",IFERROR(INDEX('PROYECCIÓN'!134:134,15+6*(COLUMNS($G133:AB133)-1)),""))</f>
        <v/>
      </c>
      <c r="AC133" s="236">
        <f t="array" ref="AC133">IF(COLUMNS($G133:AC133)&gt;$E133,"",IFERROR(INDEX('PROYECCIÓN'!134:134,15+6*(COLUMNS($G133:AC133)-1)),""))</f>
        <v/>
      </c>
      <c r="AD133" s="236">
        <f t="array" ref="AD133">IF(COLUMNS($G133:AD133)&gt;$E133,"",IFERROR(INDEX('PROYECCIÓN'!134:134,15+6*(COLUMNS($G133:AD133)-1)),""))</f>
        <v/>
      </c>
      <c r="AE133" s="236">
        <f t="array" ref="AE133">IF(COLUMNS($G133:AE133)&gt;$E133,"",IFERROR(INDEX('PROYECCIÓN'!134:134,15+6*(COLUMNS($G133:AE133)-1)),""))</f>
        <v/>
      </c>
      <c r="AF133" s="236">
        <f t="array" ref="AF133">IF(COLUMNS($G133:AF133)&gt;$E133,"",IFERROR(INDEX('PROYECCIÓN'!134:134,15+6*(COLUMNS($G133:AF133)-1)),""))</f>
        <v/>
      </c>
      <c r="AG133" s="236">
        <f t="array" ref="AG133">IF(COLUMNS($G133:AG133)&gt;$E133,"",IFERROR(INDEX('PROYECCIÓN'!134:134,15+6*(COLUMNS($G133:AG133)-1)),""))</f>
        <v/>
      </c>
      <c r="AH133" s="236">
        <f t="array" ref="AH133">IF(COLUMNS($G133:AH133)&gt;$E133,"",IFERROR(INDEX('PROYECCIÓN'!134:134,15+6*(COLUMNS($G133:AH133)-1)),""))</f>
        <v/>
      </c>
      <c r="AI133" s="236">
        <f t="array" ref="AI133">IF(COLUMNS($G133:AI133)&gt;$E133,"",IFERROR(INDEX('PROYECCIÓN'!134:134,15+6*(COLUMNS($G133:AI133)-1)),""))</f>
        <v/>
      </c>
      <c r="AJ133" s="236">
        <f t="array" ref="AJ133">IF(COLUMNS($G133:AJ133)&gt;$E133,"",IFERROR(INDEX('PROYECCIÓN'!134:134,15+6*(COLUMNS($G133:AJ133)-1)),""))</f>
        <v/>
      </c>
      <c r="AK133" s="236">
        <f t="array" ref="AK133">IF(COLUMNS($G133:AK133)&gt;$E133,"",IFERROR(INDEX('PROYECCIÓN'!134:134,15+6*(COLUMNS($G133:AK133)-1)),""))</f>
        <v/>
      </c>
      <c r="AL133" s="236">
        <f t="array" ref="AL133">IF(COLUMNS($G133:AL133)&gt;$E133,"",IFERROR(INDEX('PROYECCIÓN'!134:134,15+6*(COLUMNS($G133:AL133)-1)),""))</f>
        <v/>
      </c>
      <c r="AM133" s="236">
        <f t="array" ref="AM133">IF(COLUMNS($G133:AM133)&gt;$E133,"",IFERROR(INDEX('PROYECCIÓN'!134:134,15+6*(COLUMNS($G133:AM133)-1)),""))</f>
        <v/>
      </c>
      <c r="AN133" s="236">
        <f t="array" ref="AN133">IF(COLUMNS($G133:AN133)&gt;$E133,"",IFERROR(INDEX('PROYECCIÓN'!134:134,15+6*(COLUMNS($G133:AN133)-1)),""))</f>
        <v/>
      </c>
      <c r="AO133" s="236">
        <f t="array" ref="AO133">IF(COLUMNS($G133:AO133)&gt;$E133,"",IFERROR(INDEX('PROYECCIÓN'!134:134,15+6*(COLUMNS($G133:AO133)-1)),""))</f>
        <v/>
      </c>
      <c r="AP133" s="236">
        <f t="array" ref="AP133">IF(COLUMNS($G133:AP133)&gt;$E133,"",IFERROR(INDEX('PROYECCIÓN'!134:134,15+6*(COLUMNS($G133:AP133)-1)),""))</f>
        <v/>
      </c>
      <c r="AQ133" s="236" t="n"/>
      <c r="AR133" s="229" t="n"/>
      <c r="AS133" s="185" t="n"/>
    </row>
    <row r="134" ht="15" customHeight="1" s="506">
      <c r="B134" s="47">
        <f>'CARTERA TOTAL'!B134</f>
        <v/>
      </c>
      <c r="C134" s="229">
        <f>'PROYECCIÓN'!C135</f>
        <v/>
      </c>
      <c r="D134" s="53">
        <f>'PROYECCIÓN'!D135</f>
        <v/>
      </c>
      <c r="E134" s="56">
        <f>'PROYECCIÓN'!H135</f>
        <v/>
      </c>
      <c r="F134" s="56">
        <f>IF(COUNTIF($G134:$AP134,"VENCIDA")&gt;0,"VENCIDA",IF(COUNTIF($G134:$AP134,"POR VENCER")&gt;0,"POR VENCER",IF(COUNTIF($G134:$AP134,"AL DÍA")&gt;0,"AL DÍA",IF(COUNTIF($G134:$AP134,"PAGA")&gt;0,"PAGA","SIN ESTADO"))))</f>
        <v/>
      </c>
      <c r="G134" s="236">
        <f t="array" ref="G134">IF(COLUMNS($G134:G134)&gt;$E134,"",IFERROR(INDEX('PROYECCIÓN'!135:135,15+6*(COLUMNS($G134:G134)-1)),""))</f>
        <v/>
      </c>
      <c r="H134" s="236">
        <f t="array" ref="H134">IF(COLUMNS($G134:H134)&gt;$E134,"",IFERROR(INDEX('PROYECCIÓN'!135:135,15+6*(COLUMNS($G134:H134)-1)),""))</f>
        <v/>
      </c>
      <c r="I134" s="236">
        <f t="array" ref="I134">IF(COLUMNS($G134:I134)&gt;$E134,"",IFERROR(INDEX('PROYECCIÓN'!135:135,15+6*(COLUMNS($G134:I134)-1)),""))</f>
        <v/>
      </c>
      <c r="J134" s="236">
        <f t="array" ref="J134">IF(COLUMNS($G134:J134)&gt;$E134,"",IFERROR(INDEX('PROYECCIÓN'!135:135,15+6*(COLUMNS($G134:J134)-1)),""))</f>
        <v/>
      </c>
      <c r="K134" s="236">
        <f t="array" ref="K134">IF(COLUMNS($G134:K134)&gt;$E134,"",IFERROR(INDEX('PROYECCIÓN'!135:135,15+6*(COLUMNS($G134:K134)-1)),""))</f>
        <v/>
      </c>
      <c r="L134" s="236">
        <f t="array" ref="L134">IF(COLUMNS($G134:L134)&gt;$E134,"",IFERROR(INDEX('PROYECCIÓN'!135:135,15+6*(COLUMNS($G134:L134)-1)),""))</f>
        <v/>
      </c>
      <c r="M134" s="236">
        <f t="array" ref="M134">IF(COLUMNS($G134:M134)&gt;$E134,"",IFERROR(INDEX('PROYECCIÓN'!135:135,15+6*(COLUMNS($G134:M134)-1)),""))</f>
        <v/>
      </c>
      <c r="N134" s="236">
        <f t="array" ref="N134">IF(COLUMNS($G134:N134)&gt;$E134,"",IFERROR(INDEX('PROYECCIÓN'!135:135,15+6*(COLUMNS($G134:N134)-1)),""))</f>
        <v/>
      </c>
      <c r="O134" s="236">
        <f t="array" ref="O134">IF(COLUMNS($G134:O134)&gt;$E134,"",IFERROR(INDEX('PROYECCIÓN'!135:135,15+6*(COLUMNS($G134:O134)-1)),""))</f>
        <v/>
      </c>
      <c r="P134" s="236">
        <f t="array" ref="P134">IF(COLUMNS($G134:P134)&gt;$E134,"",IFERROR(INDEX('PROYECCIÓN'!135:135,15+6*(COLUMNS($G134:P134)-1)),""))</f>
        <v/>
      </c>
      <c r="Q134" s="236">
        <f t="array" ref="Q134">IF(COLUMNS($G134:Q134)&gt;$E134,"",IFERROR(INDEX('PROYECCIÓN'!135:135,15+6*(COLUMNS($G134:Q134)-1)),""))</f>
        <v/>
      </c>
      <c r="R134" s="236">
        <f t="array" ref="R134">IF(COLUMNS($G134:R134)&gt;$E134,"",IFERROR(INDEX('PROYECCIÓN'!135:135,15+6*(COLUMNS($G134:R134)-1)),""))</f>
        <v/>
      </c>
      <c r="S134" s="236">
        <f t="array" ref="S134">IF(COLUMNS($G134:S134)&gt;$E134,"",IFERROR(INDEX('PROYECCIÓN'!135:135,15+6*(COLUMNS($G134:S134)-1)),""))</f>
        <v/>
      </c>
      <c r="T134" s="236">
        <f t="array" ref="T134">IF(COLUMNS($G134:T134)&gt;$E134,"",IFERROR(INDEX('PROYECCIÓN'!135:135,15+6*(COLUMNS($G134:T134)-1)),""))</f>
        <v/>
      </c>
      <c r="U134" s="236">
        <f t="array" ref="U134">IF(COLUMNS($G134:U134)&gt;$E134,"",IFERROR(INDEX('PROYECCIÓN'!135:135,15+6*(COLUMNS($G134:U134)-1)),""))</f>
        <v/>
      </c>
      <c r="V134" s="236">
        <f t="array" ref="V134">IF(COLUMNS($G134:V134)&gt;$E134,"",IFERROR(INDEX('PROYECCIÓN'!135:135,15+6*(COLUMNS($G134:V134)-1)),""))</f>
        <v/>
      </c>
      <c r="W134" s="236">
        <f t="array" ref="W134">IF(COLUMNS($G134:W134)&gt;$E134,"",IFERROR(INDEX('PROYECCIÓN'!135:135,15+6*(COLUMNS($G134:W134)-1)),""))</f>
        <v/>
      </c>
      <c r="X134" s="236">
        <f t="array" ref="X134">IF(COLUMNS($G134:X134)&gt;$E134,"",IFERROR(INDEX('PROYECCIÓN'!135:135,15+6*(COLUMNS($G134:X134)-1)),""))</f>
        <v/>
      </c>
      <c r="Y134" s="236">
        <f t="array" ref="Y134">IF(COLUMNS($G134:Y134)&gt;$E134,"",IFERROR(INDEX('PROYECCIÓN'!135:135,15+6*(COLUMNS($G134:Y134)-1)),""))</f>
        <v/>
      </c>
      <c r="Z134" s="236">
        <f t="array" ref="Z134">IF(COLUMNS($G134:Z134)&gt;$E134,"",IFERROR(INDEX('PROYECCIÓN'!135:135,15+6*(COLUMNS($G134:Z134)-1)),""))</f>
        <v/>
      </c>
      <c r="AA134" s="236">
        <f t="array" ref="AA134">IF(COLUMNS($G134:AA134)&gt;$E134,"",IFERROR(INDEX('PROYECCIÓN'!135:135,15+6*(COLUMNS($G134:AA134)-1)),""))</f>
        <v/>
      </c>
      <c r="AB134" s="236">
        <f t="array" ref="AB134">IF(COLUMNS($G134:AB134)&gt;$E134,"",IFERROR(INDEX('PROYECCIÓN'!135:135,15+6*(COLUMNS($G134:AB134)-1)),""))</f>
        <v/>
      </c>
      <c r="AC134" s="236">
        <f t="array" ref="AC134">IF(COLUMNS($G134:AC134)&gt;$E134,"",IFERROR(INDEX('PROYECCIÓN'!135:135,15+6*(COLUMNS($G134:AC134)-1)),""))</f>
        <v/>
      </c>
      <c r="AD134" s="236">
        <f t="array" ref="AD134">IF(COLUMNS($G134:AD134)&gt;$E134,"",IFERROR(INDEX('PROYECCIÓN'!135:135,15+6*(COLUMNS($G134:AD134)-1)),""))</f>
        <v/>
      </c>
      <c r="AE134" s="236">
        <f t="array" ref="AE134">IF(COLUMNS($G134:AE134)&gt;$E134,"",IFERROR(INDEX('PROYECCIÓN'!135:135,15+6*(COLUMNS($G134:AE134)-1)),""))</f>
        <v/>
      </c>
      <c r="AF134" s="236">
        <f t="array" ref="AF134">IF(COLUMNS($G134:AF134)&gt;$E134,"",IFERROR(INDEX('PROYECCIÓN'!135:135,15+6*(COLUMNS($G134:AF134)-1)),""))</f>
        <v/>
      </c>
      <c r="AG134" s="236">
        <f t="array" ref="AG134">IF(COLUMNS($G134:AG134)&gt;$E134,"",IFERROR(INDEX('PROYECCIÓN'!135:135,15+6*(COLUMNS($G134:AG134)-1)),""))</f>
        <v/>
      </c>
      <c r="AH134" s="236">
        <f t="array" ref="AH134">IF(COLUMNS($G134:AH134)&gt;$E134,"",IFERROR(INDEX('PROYECCIÓN'!135:135,15+6*(COLUMNS($G134:AH134)-1)),""))</f>
        <v/>
      </c>
      <c r="AI134" s="236">
        <f t="array" ref="AI134">IF(COLUMNS($G134:AI134)&gt;$E134,"",IFERROR(INDEX('PROYECCIÓN'!135:135,15+6*(COLUMNS($G134:AI134)-1)),""))</f>
        <v/>
      </c>
      <c r="AJ134" s="236">
        <f t="array" ref="AJ134">IF(COLUMNS($G134:AJ134)&gt;$E134,"",IFERROR(INDEX('PROYECCIÓN'!135:135,15+6*(COLUMNS($G134:AJ134)-1)),""))</f>
        <v/>
      </c>
      <c r="AK134" s="236">
        <f t="array" ref="AK134">IF(COLUMNS($G134:AK134)&gt;$E134,"",IFERROR(INDEX('PROYECCIÓN'!135:135,15+6*(COLUMNS($G134:AK134)-1)),""))</f>
        <v/>
      </c>
      <c r="AL134" s="236">
        <f t="array" ref="AL134">IF(COLUMNS($G134:AL134)&gt;$E134,"",IFERROR(INDEX('PROYECCIÓN'!135:135,15+6*(COLUMNS($G134:AL134)-1)),""))</f>
        <v/>
      </c>
      <c r="AM134" s="236">
        <f t="array" ref="AM134">IF(COLUMNS($G134:AM134)&gt;$E134,"",IFERROR(INDEX('PROYECCIÓN'!135:135,15+6*(COLUMNS($G134:AM134)-1)),""))</f>
        <v/>
      </c>
      <c r="AN134" s="236">
        <f t="array" ref="AN134">IF(COLUMNS($G134:AN134)&gt;$E134,"",IFERROR(INDEX('PROYECCIÓN'!135:135,15+6*(COLUMNS($G134:AN134)-1)),""))</f>
        <v/>
      </c>
      <c r="AO134" s="236">
        <f t="array" ref="AO134">IF(COLUMNS($G134:AO134)&gt;$E134,"",IFERROR(INDEX('PROYECCIÓN'!135:135,15+6*(COLUMNS($G134:AO134)-1)),""))</f>
        <v/>
      </c>
      <c r="AP134" s="236">
        <f t="array" ref="AP134">IF(COLUMNS($G134:AP134)&gt;$E134,"",IFERROR(INDEX('PROYECCIÓN'!135:135,15+6*(COLUMNS($G134:AP134)-1)),""))</f>
        <v/>
      </c>
      <c r="AQ134" s="236" t="n"/>
      <c r="AR134" s="229" t="n"/>
      <c r="AS134" s="185" t="n"/>
    </row>
    <row r="135" ht="15" customHeight="1" s="506">
      <c r="B135" s="47">
        <f>'CARTERA TOTAL'!B135</f>
        <v/>
      </c>
      <c r="C135" s="229">
        <f>'PROYECCIÓN'!C136</f>
        <v/>
      </c>
      <c r="D135" s="53">
        <f>'PROYECCIÓN'!D136</f>
        <v/>
      </c>
      <c r="E135" s="56">
        <f>'PROYECCIÓN'!H136</f>
        <v/>
      </c>
      <c r="F135" s="56">
        <f>IF(COUNTIF($G135:$AP135,"VENCIDA")&gt;0,"VENCIDA",IF(COUNTIF($G135:$AP135,"POR VENCER")&gt;0,"POR VENCER",IF(COUNTIF($G135:$AP135,"AL DÍA")&gt;0,"AL DÍA",IF(COUNTIF($G135:$AP135,"PAGA")&gt;0,"PAGA","SIN ESTADO"))))</f>
        <v/>
      </c>
      <c r="G135" s="236">
        <f t="array" ref="G135">IF(COLUMNS($G135:G135)&gt;$E135,"",IFERROR(INDEX('PROYECCIÓN'!136:136,15+6*(COLUMNS($G135:G135)-1)),""))</f>
        <v/>
      </c>
      <c r="H135" s="236">
        <f t="array" ref="H135">IF(COLUMNS($G135:H135)&gt;$E135,"",IFERROR(INDEX('PROYECCIÓN'!136:136,15+6*(COLUMNS($G135:H135)-1)),""))</f>
        <v/>
      </c>
      <c r="I135" s="236">
        <f t="array" ref="I135">IF(COLUMNS($G135:I135)&gt;$E135,"",IFERROR(INDEX('PROYECCIÓN'!136:136,15+6*(COLUMNS($G135:I135)-1)),""))</f>
        <v/>
      </c>
      <c r="J135" s="236">
        <f t="array" ref="J135">IF(COLUMNS($G135:J135)&gt;$E135,"",IFERROR(INDEX('PROYECCIÓN'!136:136,15+6*(COLUMNS($G135:J135)-1)),""))</f>
        <v/>
      </c>
      <c r="K135" s="236">
        <f t="array" ref="K135">IF(COLUMNS($G135:K135)&gt;$E135,"",IFERROR(INDEX('PROYECCIÓN'!136:136,15+6*(COLUMNS($G135:K135)-1)),""))</f>
        <v/>
      </c>
      <c r="L135" s="236">
        <f t="array" ref="L135">IF(COLUMNS($G135:L135)&gt;$E135,"",IFERROR(INDEX('PROYECCIÓN'!136:136,15+6*(COLUMNS($G135:L135)-1)),""))</f>
        <v/>
      </c>
      <c r="M135" s="236">
        <f t="array" ref="M135">IF(COLUMNS($G135:M135)&gt;$E135,"",IFERROR(INDEX('PROYECCIÓN'!136:136,15+6*(COLUMNS($G135:M135)-1)),""))</f>
        <v/>
      </c>
      <c r="N135" s="236">
        <f t="array" ref="N135">IF(COLUMNS($G135:N135)&gt;$E135,"",IFERROR(INDEX('PROYECCIÓN'!136:136,15+6*(COLUMNS($G135:N135)-1)),""))</f>
        <v/>
      </c>
      <c r="O135" s="236">
        <f t="array" ref="O135">IF(COLUMNS($G135:O135)&gt;$E135,"",IFERROR(INDEX('PROYECCIÓN'!136:136,15+6*(COLUMNS($G135:O135)-1)),""))</f>
        <v/>
      </c>
      <c r="P135" s="236">
        <f t="array" ref="P135">IF(COLUMNS($G135:P135)&gt;$E135,"",IFERROR(INDEX('PROYECCIÓN'!136:136,15+6*(COLUMNS($G135:P135)-1)),""))</f>
        <v/>
      </c>
      <c r="Q135" s="236">
        <f t="array" ref="Q135">IF(COLUMNS($G135:Q135)&gt;$E135,"",IFERROR(INDEX('PROYECCIÓN'!136:136,15+6*(COLUMNS($G135:Q135)-1)),""))</f>
        <v/>
      </c>
      <c r="R135" s="236">
        <f t="array" ref="R135">IF(COLUMNS($G135:R135)&gt;$E135,"",IFERROR(INDEX('PROYECCIÓN'!136:136,15+6*(COLUMNS($G135:R135)-1)),""))</f>
        <v/>
      </c>
      <c r="S135" s="236">
        <f t="array" ref="S135">IF(COLUMNS($G135:S135)&gt;$E135,"",IFERROR(INDEX('PROYECCIÓN'!136:136,15+6*(COLUMNS($G135:S135)-1)),""))</f>
        <v/>
      </c>
      <c r="T135" s="236">
        <f t="array" ref="T135">IF(COLUMNS($G135:T135)&gt;$E135,"",IFERROR(INDEX('PROYECCIÓN'!136:136,15+6*(COLUMNS($G135:T135)-1)),""))</f>
        <v/>
      </c>
      <c r="U135" s="236">
        <f t="array" ref="U135">IF(COLUMNS($G135:U135)&gt;$E135,"",IFERROR(INDEX('PROYECCIÓN'!136:136,15+6*(COLUMNS($G135:U135)-1)),""))</f>
        <v/>
      </c>
      <c r="V135" s="236">
        <f t="array" ref="V135">IF(COLUMNS($G135:V135)&gt;$E135,"",IFERROR(INDEX('PROYECCIÓN'!136:136,15+6*(COLUMNS($G135:V135)-1)),""))</f>
        <v/>
      </c>
      <c r="W135" s="236">
        <f t="array" ref="W135">IF(COLUMNS($G135:W135)&gt;$E135,"",IFERROR(INDEX('PROYECCIÓN'!136:136,15+6*(COLUMNS($G135:W135)-1)),""))</f>
        <v/>
      </c>
      <c r="X135" s="236">
        <f t="array" ref="X135">IF(COLUMNS($G135:X135)&gt;$E135,"",IFERROR(INDEX('PROYECCIÓN'!136:136,15+6*(COLUMNS($G135:X135)-1)),""))</f>
        <v/>
      </c>
      <c r="Y135" s="236">
        <f t="array" ref="Y135">IF(COLUMNS($G135:Y135)&gt;$E135,"",IFERROR(INDEX('PROYECCIÓN'!136:136,15+6*(COLUMNS($G135:Y135)-1)),""))</f>
        <v/>
      </c>
      <c r="Z135" s="236">
        <f t="array" ref="Z135">IF(COLUMNS($G135:Z135)&gt;$E135,"",IFERROR(INDEX('PROYECCIÓN'!136:136,15+6*(COLUMNS($G135:Z135)-1)),""))</f>
        <v/>
      </c>
      <c r="AA135" s="236">
        <f t="array" ref="AA135">IF(COLUMNS($G135:AA135)&gt;$E135,"",IFERROR(INDEX('PROYECCIÓN'!136:136,15+6*(COLUMNS($G135:AA135)-1)),""))</f>
        <v/>
      </c>
      <c r="AB135" s="236">
        <f t="array" ref="AB135">IF(COLUMNS($G135:AB135)&gt;$E135,"",IFERROR(INDEX('PROYECCIÓN'!136:136,15+6*(COLUMNS($G135:AB135)-1)),""))</f>
        <v/>
      </c>
      <c r="AC135" s="236">
        <f t="array" ref="AC135">IF(COLUMNS($G135:AC135)&gt;$E135,"",IFERROR(INDEX('PROYECCIÓN'!136:136,15+6*(COLUMNS($G135:AC135)-1)),""))</f>
        <v/>
      </c>
      <c r="AD135" s="236">
        <f t="array" ref="AD135">IF(COLUMNS($G135:AD135)&gt;$E135,"",IFERROR(INDEX('PROYECCIÓN'!136:136,15+6*(COLUMNS($G135:AD135)-1)),""))</f>
        <v/>
      </c>
      <c r="AE135" s="236">
        <f t="array" ref="AE135">IF(COLUMNS($G135:AE135)&gt;$E135,"",IFERROR(INDEX('PROYECCIÓN'!136:136,15+6*(COLUMNS($G135:AE135)-1)),""))</f>
        <v/>
      </c>
      <c r="AF135" s="236">
        <f t="array" ref="AF135">IF(COLUMNS($G135:AF135)&gt;$E135,"",IFERROR(INDEX('PROYECCIÓN'!136:136,15+6*(COLUMNS($G135:AF135)-1)),""))</f>
        <v/>
      </c>
      <c r="AG135" s="236">
        <f t="array" ref="AG135">IF(COLUMNS($G135:AG135)&gt;$E135,"",IFERROR(INDEX('PROYECCIÓN'!136:136,15+6*(COLUMNS($G135:AG135)-1)),""))</f>
        <v/>
      </c>
      <c r="AH135" s="236">
        <f t="array" ref="AH135">IF(COLUMNS($G135:AH135)&gt;$E135,"",IFERROR(INDEX('PROYECCIÓN'!136:136,15+6*(COLUMNS($G135:AH135)-1)),""))</f>
        <v/>
      </c>
      <c r="AI135" s="236">
        <f t="array" ref="AI135">IF(COLUMNS($G135:AI135)&gt;$E135,"",IFERROR(INDEX('PROYECCIÓN'!136:136,15+6*(COLUMNS($G135:AI135)-1)),""))</f>
        <v/>
      </c>
      <c r="AJ135" s="236">
        <f t="array" ref="AJ135">IF(COLUMNS($G135:AJ135)&gt;$E135,"",IFERROR(INDEX('PROYECCIÓN'!136:136,15+6*(COLUMNS($G135:AJ135)-1)),""))</f>
        <v/>
      </c>
      <c r="AK135" s="236">
        <f t="array" ref="AK135">IF(COLUMNS($G135:AK135)&gt;$E135,"",IFERROR(INDEX('PROYECCIÓN'!136:136,15+6*(COLUMNS($G135:AK135)-1)),""))</f>
        <v/>
      </c>
      <c r="AL135" s="236">
        <f t="array" ref="AL135">IF(COLUMNS($G135:AL135)&gt;$E135,"",IFERROR(INDEX('PROYECCIÓN'!136:136,15+6*(COLUMNS($G135:AL135)-1)),""))</f>
        <v/>
      </c>
      <c r="AM135" s="236">
        <f t="array" ref="AM135">IF(COLUMNS($G135:AM135)&gt;$E135,"",IFERROR(INDEX('PROYECCIÓN'!136:136,15+6*(COLUMNS($G135:AM135)-1)),""))</f>
        <v/>
      </c>
      <c r="AN135" s="236">
        <f t="array" ref="AN135">IF(COLUMNS($G135:AN135)&gt;$E135,"",IFERROR(INDEX('PROYECCIÓN'!136:136,15+6*(COLUMNS($G135:AN135)-1)),""))</f>
        <v/>
      </c>
      <c r="AO135" s="236">
        <f t="array" ref="AO135">IF(COLUMNS($G135:AO135)&gt;$E135,"",IFERROR(INDEX('PROYECCIÓN'!136:136,15+6*(COLUMNS($G135:AO135)-1)),""))</f>
        <v/>
      </c>
      <c r="AP135" s="236">
        <f t="array" ref="AP135">IF(COLUMNS($G135:AP135)&gt;$E135,"",IFERROR(INDEX('PROYECCIÓN'!136:136,15+6*(COLUMNS($G135:AP135)-1)),""))</f>
        <v/>
      </c>
      <c r="AQ135" s="236" t="n"/>
      <c r="AR135" s="229" t="n"/>
      <c r="AS135" s="185" t="n"/>
    </row>
    <row r="136" ht="15" customHeight="1" s="506">
      <c r="B136" s="47">
        <f>'CARTERA TOTAL'!B136</f>
        <v/>
      </c>
      <c r="C136" s="229">
        <f>'PROYECCIÓN'!C137</f>
        <v/>
      </c>
      <c r="D136" s="53">
        <f>'PROYECCIÓN'!D137</f>
        <v/>
      </c>
      <c r="E136" s="56">
        <f>'PROYECCIÓN'!H137</f>
        <v/>
      </c>
      <c r="F136" s="56">
        <f>IF(COUNTIF($G136:$AP136,"VENCIDA")&gt;0,"VENCIDA",IF(COUNTIF($G136:$AP136,"POR VENCER")&gt;0,"POR VENCER",IF(COUNTIF($G136:$AP136,"AL DÍA")&gt;0,"AL DÍA",IF(COUNTIF($G136:$AP136,"PAGA")&gt;0,"PAGA","SIN ESTADO"))))</f>
        <v/>
      </c>
      <c r="G136" s="236">
        <f t="array" ref="G136">IF(COLUMNS($G136:G136)&gt;$E136,"",IFERROR(INDEX('PROYECCIÓN'!137:137,15+6*(COLUMNS($G136:G136)-1)),""))</f>
        <v/>
      </c>
      <c r="H136" s="236">
        <f t="array" ref="H136">IF(COLUMNS($G136:H136)&gt;$E136,"",IFERROR(INDEX('PROYECCIÓN'!137:137,15+6*(COLUMNS($G136:H136)-1)),""))</f>
        <v/>
      </c>
      <c r="I136" s="236">
        <f t="array" ref="I136">IF(COLUMNS($G136:I136)&gt;$E136,"",IFERROR(INDEX('PROYECCIÓN'!137:137,15+6*(COLUMNS($G136:I136)-1)),""))</f>
        <v/>
      </c>
      <c r="J136" s="236">
        <f t="array" ref="J136">IF(COLUMNS($G136:J136)&gt;$E136,"",IFERROR(INDEX('PROYECCIÓN'!137:137,15+6*(COLUMNS($G136:J136)-1)),""))</f>
        <v/>
      </c>
      <c r="K136" s="236">
        <f t="array" ref="K136">IF(COLUMNS($G136:K136)&gt;$E136,"",IFERROR(INDEX('PROYECCIÓN'!137:137,15+6*(COLUMNS($G136:K136)-1)),""))</f>
        <v/>
      </c>
      <c r="L136" s="236">
        <f t="array" ref="L136">IF(COLUMNS($G136:L136)&gt;$E136,"",IFERROR(INDEX('PROYECCIÓN'!137:137,15+6*(COLUMNS($G136:L136)-1)),""))</f>
        <v/>
      </c>
      <c r="M136" s="236">
        <f t="array" ref="M136">IF(COLUMNS($G136:M136)&gt;$E136,"",IFERROR(INDEX('PROYECCIÓN'!137:137,15+6*(COLUMNS($G136:M136)-1)),""))</f>
        <v/>
      </c>
      <c r="N136" s="236">
        <f t="array" ref="N136">IF(COLUMNS($G136:N136)&gt;$E136,"",IFERROR(INDEX('PROYECCIÓN'!137:137,15+6*(COLUMNS($G136:N136)-1)),""))</f>
        <v/>
      </c>
      <c r="O136" s="236">
        <f t="array" ref="O136">IF(COLUMNS($G136:O136)&gt;$E136,"",IFERROR(INDEX('PROYECCIÓN'!137:137,15+6*(COLUMNS($G136:O136)-1)),""))</f>
        <v/>
      </c>
      <c r="P136" s="236">
        <f t="array" ref="P136">IF(COLUMNS($G136:P136)&gt;$E136,"",IFERROR(INDEX('PROYECCIÓN'!137:137,15+6*(COLUMNS($G136:P136)-1)),""))</f>
        <v/>
      </c>
      <c r="Q136" s="236">
        <f t="array" ref="Q136">IF(COLUMNS($G136:Q136)&gt;$E136,"",IFERROR(INDEX('PROYECCIÓN'!137:137,15+6*(COLUMNS($G136:Q136)-1)),""))</f>
        <v/>
      </c>
      <c r="R136" s="236">
        <f t="array" ref="R136">IF(COLUMNS($G136:R136)&gt;$E136,"",IFERROR(INDEX('PROYECCIÓN'!137:137,15+6*(COLUMNS($G136:R136)-1)),""))</f>
        <v/>
      </c>
      <c r="S136" s="236">
        <f t="array" ref="S136">IF(COLUMNS($G136:S136)&gt;$E136,"",IFERROR(INDEX('PROYECCIÓN'!137:137,15+6*(COLUMNS($G136:S136)-1)),""))</f>
        <v/>
      </c>
      <c r="T136" s="236">
        <f t="array" ref="T136">IF(COLUMNS($G136:T136)&gt;$E136,"",IFERROR(INDEX('PROYECCIÓN'!137:137,15+6*(COLUMNS($G136:T136)-1)),""))</f>
        <v/>
      </c>
      <c r="U136" s="236">
        <f t="array" ref="U136">IF(COLUMNS($G136:U136)&gt;$E136,"",IFERROR(INDEX('PROYECCIÓN'!137:137,15+6*(COLUMNS($G136:U136)-1)),""))</f>
        <v/>
      </c>
      <c r="V136" s="236">
        <f t="array" ref="V136">IF(COLUMNS($G136:V136)&gt;$E136,"",IFERROR(INDEX('PROYECCIÓN'!137:137,15+6*(COLUMNS($G136:V136)-1)),""))</f>
        <v/>
      </c>
      <c r="W136" s="236">
        <f t="array" ref="W136">IF(COLUMNS($G136:W136)&gt;$E136,"",IFERROR(INDEX('PROYECCIÓN'!137:137,15+6*(COLUMNS($G136:W136)-1)),""))</f>
        <v/>
      </c>
      <c r="X136" s="236">
        <f t="array" ref="X136">IF(COLUMNS($G136:X136)&gt;$E136,"",IFERROR(INDEX('PROYECCIÓN'!137:137,15+6*(COLUMNS($G136:X136)-1)),""))</f>
        <v/>
      </c>
      <c r="Y136" s="236">
        <f t="array" ref="Y136">IF(COLUMNS($G136:Y136)&gt;$E136,"",IFERROR(INDEX('PROYECCIÓN'!137:137,15+6*(COLUMNS($G136:Y136)-1)),""))</f>
        <v/>
      </c>
      <c r="Z136" s="236">
        <f t="array" ref="Z136">IF(COLUMNS($G136:Z136)&gt;$E136,"",IFERROR(INDEX('PROYECCIÓN'!137:137,15+6*(COLUMNS($G136:Z136)-1)),""))</f>
        <v/>
      </c>
      <c r="AA136" s="236">
        <f t="array" ref="AA136">IF(COLUMNS($G136:AA136)&gt;$E136,"",IFERROR(INDEX('PROYECCIÓN'!137:137,15+6*(COLUMNS($G136:AA136)-1)),""))</f>
        <v/>
      </c>
      <c r="AB136" s="236">
        <f t="array" ref="AB136">IF(COLUMNS($G136:AB136)&gt;$E136,"",IFERROR(INDEX('PROYECCIÓN'!137:137,15+6*(COLUMNS($G136:AB136)-1)),""))</f>
        <v/>
      </c>
      <c r="AC136" s="236">
        <f t="array" ref="AC136">IF(COLUMNS($G136:AC136)&gt;$E136,"",IFERROR(INDEX('PROYECCIÓN'!137:137,15+6*(COLUMNS($G136:AC136)-1)),""))</f>
        <v/>
      </c>
      <c r="AD136" s="236">
        <f t="array" ref="AD136">IF(COLUMNS($G136:AD136)&gt;$E136,"",IFERROR(INDEX('PROYECCIÓN'!137:137,15+6*(COLUMNS($G136:AD136)-1)),""))</f>
        <v/>
      </c>
      <c r="AE136" s="236">
        <f t="array" ref="AE136">IF(COLUMNS($G136:AE136)&gt;$E136,"",IFERROR(INDEX('PROYECCIÓN'!137:137,15+6*(COLUMNS($G136:AE136)-1)),""))</f>
        <v/>
      </c>
      <c r="AF136" s="236">
        <f t="array" ref="AF136">IF(COLUMNS($G136:AF136)&gt;$E136,"",IFERROR(INDEX('PROYECCIÓN'!137:137,15+6*(COLUMNS($G136:AF136)-1)),""))</f>
        <v/>
      </c>
      <c r="AG136" s="236">
        <f t="array" ref="AG136">IF(COLUMNS($G136:AG136)&gt;$E136,"",IFERROR(INDEX('PROYECCIÓN'!137:137,15+6*(COLUMNS($G136:AG136)-1)),""))</f>
        <v/>
      </c>
      <c r="AH136" s="236">
        <f t="array" ref="AH136">IF(COLUMNS($G136:AH136)&gt;$E136,"",IFERROR(INDEX('PROYECCIÓN'!137:137,15+6*(COLUMNS($G136:AH136)-1)),""))</f>
        <v/>
      </c>
      <c r="AI136" s="236">
        <f t="array" ref="AI136">IF(COLUMNS($G136:AI136)&gt;$E136,"",IFERROR(INDEX('PROYECCIÓN'!137:137,15+6*(COLUMNS($G136:AI136)-1)),""))</f>
        <v/>
      </c>
      <c r="AJ136" s="236">
        <f t="array" ref="AJ136">IF(COLUMNS($G136:AJ136)&gt;$E136,"",IFERROR(INDEX('PROYECCIÓN'!137:137,15+6*(COLUMNS($G136:AJ136)-1)),""))</f>
        <v/>
      </c>
      <c r="AK136" s="236">
        <f t="array" ref="AK136">IF(COLUMNS($G136:AK136)&gt;$E136,"",IFERROR(INDEX('PROYECCIÓN'!137:137,15+6*(COLUMNS($G136:AK136)-1)),""))</f>
        <v/>
      </c>
      <c r="AL136" s="236">
        <f t="array" ref="AL136">IF(COLUMNS($G136:AL136)&gt;$E136,"",IFERROR(INDEX('PROYECCIÓN'!137:137,15+6*(COLUMNS($G136:AL136)-1)),""))</f>
        <v/>
      </c>
      <c r="AM136" s="236">
        <f t="array" ref="AM136">IF(COLUMNS($G136:AM136)&gt;$E136,"",IFERROR(INDEX('PROYECCIÓN'!137:137,15+6*(COLUMNS($G136:AM136)-1)),""))</f>
        <v/>
      </c>
      <c r="AN136" s="236">
        <f t="array" ref="AN136">IF(COLUMNS($G136:AN136)&gt;$E136,"",IFERROR(INDEX('PROYECCIÓN'!137:137,15+6*(COLUMNS($G136:AN136)-1)),""))</f>
        <v/>
      </c>
      <c r="AO136" s="236">
        <f t="array" ref="AO136">IF(COLUMNS($G136:AO136)&gt;$E136,"",IFERROR(INDEX('PROYECCIÓN'!137:137,15+6*(COLUMNS($G136:AO136)-1)),""))</f>
        <v/>
      </c>
      <c r="AP136" s="236">
        <f t="array" ref="AP136">IF(COLUMNS($G136:AP136)&gt;$E136,"",IFERROR(INDEX('PROYECCIÓN'!137:137,15+6*(COLUMNS($G136:AP136)-1)),""))</f>
        <v/>
      </c>
      <c r="AQ136" s="236" t="n"/>
      <c r="AR136" s="229" t="n"/>
      <c r="AS136" s="185" t="n"/>
    </row>
    <row r="137" ht="15" customHeight="1" s="506">
      <c r="B137" s="47">
        <f>'CARTERA TOTAL'!B137</f>
        <v/>
      </c>
      <c r="C137" s="229">
        <f>'PROYECCIÓN'!C138</f>
        <v/>
      </c>
      <c r="D137" s="53">
        <f>'PROYECCIÓN'!D138</f>
        <v/>
      </c>
      <c r="E137" s="56">
        <f>'PROYECCIÓN'!H138</f>
        <v/>
      </c>
      <c r="F137" s="56">
        <f>IF(COUNTIF($G137:$AP137,"VENCIDA")&gt;0,"VENCIDA",IF(COUNTIF($G137:$AP137,"POR VENCER")&gt;0,"POR VENCER",IF(COUNTIF($G137:$AP137,"AL DÍA")&gt;0,"AL DÍA",IF(COUNTIF($G137:$AP137,"PAGA")&gt;0,"PAGA","SIN ESTADO"))))</f>
        <v/>
      </c>
      <c r="G137" s="236">
        <f t="array" ref="G137">IF(COLUMNS($G137:G137)&gt;$E137,"",IFERROR(INDEX('PROYECCIÓN'!138:138,15+6*(COLUMNS($G137:G137)-1)),""))</f>
        <v/>
      </c>
      <c r="H137" s="236">
        <f t="array" ref="H137">IF(COLUMNS($G137:H137)&gt;$E137,"",IFERROR(INDEX('PROYECCIÓN'!138:138,15+6*(COLUMNS($G137:H137)-1)),""))</f>
        <v/>
      </c>
      <c r="I137" s="236">
        <f t="array" ref="I137">IF(COLUMNS($G137:I137)&gt;$E137,"",IFERROR(INDEX('PROYECCIÓN'!138:138,15+6*(COLUMNS($G137:I137)-1)),""))</f>
        <v/>
      </c>
      <c r="J137" s="236">
        <f t="array" ref="J137">IF(COLUMNS($G137:J137)&gt;$E137,"",IFERROR(INDEX('PROYECCIÓN'!138:138,15+6*(COLUMNS($G137:J137)-1)),""))</f>
        <v/>
      </c>
      <c r="K137" s="236">
        <f t="array" ref="K137">IF(COLUMNS($G137:K137)&gt;$E137,"",IFERROR(INDEX('PROYECCIÓN'!138:138,15+6*(COLUMNS($G137:K137)-1)),""))</f>
        <v/>
      </c>
      <c r="L137" s="236">
        <f t="array" ref="L137">IF(COLUMNS($G137:L137)&gt;$E137,"",IFERROR(INDEX('PROYECCIÓN'!138:138,15+6*(COLUMNS($G137:L137)-1)),""))</f>
        <v/>
      </c>
      <c r="M137" s="236">
        <f t="array" ref="M137">IF(COLUMNS($G137:M137)&gt;$E137,"",IFERROR(INDEX('PROYECCIÓN'!138:138,15+6*(COLUMNS($G137:M137)-1)),""))</f>
        <v/>
      </c>
      <c r="N137" s="236">
        <f t="array" ref="N137">IF(COLUMNS($G137:N137)&gt;$E137,"",IFERROR(INDEX('PROYECCIÓN'!138:138,15+6*(COLUMNS($G137:N137)-1)),""))</f>
        <v/>
      </c>
      <c r="O137" s="236">
        <f t="array" ref="O137">IF(COLUMNS($G137:O137)&gt;$E137,"",IFERROR(INDEX('PROYECCIÓN'!138:138,15+6*(COLUMNS($G137:O137)-1)),""))</f>
        <v/>
      </c>
      <c r="P137" s="236">
        <f t="array" ref="P137">IF(COLUMNS($G137:P137)&gt;$E137,"",IFERROR(INDEX('PROYECCIÓN'!138:138,15+6*(COLUMNS($G137:P137)-1)),""))</f>
        <v/>
      </c>
      <c r="Q137" s="236">
        <f t="array" ref="Q137">IF(COLUMNS($G137:Q137)&gt;$E137,"",IFERROR(INDEX('PROYECCIÓN'!138:138,15+6*(COLUMNS($G137:Q137)-1)),""))</f>
        <v/>
      </c>
      <c r="R137" s="236">
        <f t="array" ref="R137">IF(COLUMNS($G137:R137)&gt;$E137,"",IFERROR(INDEX('PROYECCIÓN'!138:138,15+6*(COLUMNS($G137:R137)-1)),""))</f>
        <v/>
      </c>
      <c r="S137" s="236">
        <f t="array" ref="S137">IF(COLUMNS($G137:S137)&gt;$E137,"",IFERROR(INDEX('PROYECCIÓN'!138:138,15+6*(COLUMNS($G137:S137)-1)),""))</f>
        <v/>
      </c>
      <c r="T137" s="236">
        <f t="array" ref="T137">IF(COLUMNS($G137:T137)&gt;$E137,"",IFERROR(INDEX('PROYECCIÓN'!138:138,15+6*(COLUMNS($G137:T137)-1)),""))</f>
        <v/>
      </c>
      <c r="U137" s="236">
        <f t="array" ref="U137">IF(COLUMNS($G137:U137)&gt;$E137,"",IFERROR(INDEX('PROYECCIÓN'!138:138,15+6*(COLUMNS($G137:U137)-1)),""))</f>
        <v/>
      </c>
      <c r="V137" s="236">
        <f t="array" ref="V137">IF(COLUMNS($G137:V137)&gt;$E137,"",IFERROR(INDEX('PROYECCIÓN'!138:138,15+6*(COLUMNS($G137:V137)-1)),""))</f>
        <v/>
      </c>
      <c r="W137" s="236">
        <f t="array" ref="W137">IF(COLUMNS($G137:W137)&gt;$E137,"",IFERROR(INDEX('PROYECCIÓN'!138:138,15+6*(COLUMNS($G137:W137)-1)),""))</f>
        <v/>
      </c>
      <c r="X137" s="236">
        <f t="array" ref="X137">IF(COLUMNS($G137:X137)&gt;$E137,"",IFERROR(INDEX('PROYECCIÓN'!138:138,15+6*(COLUMNS($G137:X137)-1)),""))</f>
        <v/>
      </c>
      <c r="Y137" s="236">
        <f t="array" ref="Y137">IF(COLUMNS($G137:Y137)&gt;$E137,"",IFERROR(INDEX('PROYECCIÓN'!138:138,15+6*(COLUMNS($G137:Y137)-1)),""))</f>
        <v/>
      </c>
      <c r="Z137" s="236">
        <f t="array" ref="Z137">IF(COLUMNS($G137:Z137)&gt;$E137,"",IFERROR(INDEX('PROYECCIÓN'!138:138,15+6*(COLUMNS($G137:Z137)-1)),""))</f>
        <v/>
      </c>
      <c r="AA137" s="236">
        <f t="array" ref="AA137">IF(COLUMNS($G137:AA137)&gt;$E137,"",IFERROR(INDEX('PROYECCIÓN'!138:138,15+6*(COLUMNS($G137:AA137)-1)),""))</f>
        <v/>
      </c>
      <c r="AB137" s="236">
        <f t="array" ref="AB137">IF(COLUMNS($G137:AB137)&gt;$E137,"",IFERROR(INDEX('PROYECCIÓN'!138:138,15+6*(COLUMNS($G137:AB137)-1)),""))</f>
        <v/>
      </c>
      <c r="AC137" s="236">
        <f t="array" ref="AC137">IF(COLUMNS($G137:AC137)&gt;$E137,"",IFERROR(INDEX('PROYECCIÓN'!138:138,15+6*(COLUMNS($G137:AC137)-1)),""))</f>
        <v/>
      </c>
      <c r="AD137" s="236">
        <f t="array" ref="AD137">IF(COLUMNS($G137:AD137)&gt;$E137,"",IFERROR(INDEX('PROYECCIÓN'!138:138,15+6*(COLUMNS($G137:AD137)-1)),""))</f>
        <v/>
      </c>
      <c r="AE137" s="236">
        <f t="array" ref="AE137">IF(COLUMNS($G137:AE137)&gt;$E137,"",IFERROR(INDEX('PROYECCIÓN'!138:138,15+6*(COLUMNS($G137:AE137)-1)),""))</f>
        <v/>
      </c>
      <c r="AF137" s="236">
        <f t="array" ref="AF137">IF(COLUMNS($G137:AF137)&gt;$E137,"",IFERROR(INDEX('PROYECCIÓN'!138:138,15+6*(COLUMNS($G137:AF137)-1)),""))</f>
        <v/>
      </c>
      <c r="AG137" s="236">
        <f t="array" ref="AG137">IF(COLUMNS($G137:AG137)&gt;$E137,"",IFERROR(INDEX('PROYECCIÓN'!138:138,15+6*(COLUMNS($G137:AG137)-1)),""))</f>
        <v/>
      </c>
      <c r="AH137" s="236">
        <f t="array" ref="AH137">IF(COLUMNS($G137:AH137)&gt;$E137,"",IFERROR(INDEX('PROYECCIÓN'!138:138,15+6*(COLUMNS($G137:AH137)-1)),""))</f>
        <v/>
      </c>
      <c r="AI137" s="236">
        <f t="array" ref="AI137">IF(COLUMNS($G137:AI137)&gt;$E137,"",IFERROR(INDEX('PROYECCIÓN'!138:138,15+6*(COLUMNS($G137:AI137)-1)),""))</f>
        <v/>
      </c>
      <c r="AJ137" s="236">
        <f t="array" ref="AJ137">IF(COLUMNS($G137:AJ137)&gt;$E137,"",IFERROR(INDEX('PROYECCIÓN'!138:138,15+6*(COLUMNS($G137:AJ137)-1)),""))</f>
        <v/>
      </c>
      <c r="AK137" s="236">
        <f t="array" ref="AK137">IF(COLUMNS($G137:AK137)&gt;$E137,"",IFERROR(INDEX('PROYECCIÓN'!138:138,15+6*(COLUMNS($G137:AK137)-1)),""))</f>
        <v/>
      </c>
      <c r="AL137" s="236">
        <f t="array" ref="AL137">IF(COLUMNS($G137:AL137)&gt;$E137,"",IFERROR(INDEX('PROYECCIÓN'!138:138,15+6*(COLUMNS($G137:AL137)-1)),""))</f>
        <v/>
      </c>
      <c r="AM137" s="236">
        <f t="array" ref="AM137">IF(COLUMNS($G137:AM137)&gt;$E137,"",IFERROR(INDEX('PROYECCIÓN'!138:138,15+6*(COLUMNS($G137:AM137)-1)),""))</f>
        <v/>
      </c>
      <c r="AN137" s="236">
        <f t="array" ref="AN137">IF(COLUMNS($G137:AN137)&gt;$E137,"",IFERROR(INDEX('PROYECCIÓN'!138:138,15+6*(COLUMNS($G137:AN137)-1)),""))</f>
        <v/>
      </c>
      <c r="AO137" s="236">
        <f t="array" ref="AO137">IF(COLUMNS($G137:AO137)&gt;$E137,"",IFERROR(INDEX('PROYECCIÓN'!138:138,15+6*(COLUMNS($G137:AO137)-1)),""))</f>
        <v/>
      </c>
      <c r="AP137" s="236">
        <f t="array" ref="AP137">IF(COLUMNS($G137:AP137)&gt;$E137,"",IFERROR(INDEX('PROYECCIÓN'!138:138,15+6*(COLUMNS($G137:AP137)-1)),""))</f>
        <v/>
      </c>
      <c r="AQ137" s="236" t="n"/>
      <c r="AR137" s="229" t="n"/>
      <c r="AS137" s="185" t="n"/>
    </row>
    <row r="138" ht="15" customHeight="1" s="506">
      <c r="B138" s="47">
        <f>'CARTERA TOTAL'!B138</f>
        <v/>
      </c>
      <c r="C138" s="229">
        <f>'PROYECCIÓN'!C139</f>
        <v/>
      </c>
      <c r="D138" s="53">
        <f>'PROYECCIÓN'!D139</f>
        <v/>
      </c>
      <c r="E138" s="56">
        <f>'PROYECCIÓN'!H139</f>
        <v/>
      </c>
      <c r="F138" s="56">
        <f>IF(COUNTIF($G138:$AP138,"VENCIDA")&gt;0,"VENCIDA",IF(COUNTIF($G138:$AP138,"POR VENCER")&gt;0,"POR VENCER",IF(COUNTIF($G138:$AP138,"AL DÍA")&gt;0,"AL DÍA",IF(COUNTIF($G138:$AP138,"PAGA")&gt;0,"PAGA","SIN ESTADO"))))</f>
        <v/>
      </c>
      <c r="G138" s="236">
        <f t="array" ref="G138">IF(COLUMNS($G138:G138)&gt;$E138,"",IFERROR(INDEX('PROYECCIÓN'!139:139,15+6*(COLUMNS($G138:G138)-1)),""))</f>
        <v/>
      </c>
      <c r="H138" s="236">
        <f t="array" ref="H138">IF(COLUMNS($G138:H138)&gt;$E138,"",IFERROR(INDEX('PROYECCIÓN'!139:139,15+6*(COLUMNS($G138:H138)-1)),""))</f>
        <v/>
      </c>
      <c r="I138" s="236">
        <f t="array" ref="I138">IF(COLUMNS($G138:I138)&gt;$E138,"",IFERROR(INDEX('PROYECCIÓN'!139:139,15+6*(COLUMNS($G138:I138)-1)),""))</f>
        <v/>
      </c>
      <c r="J138" s="236">
        <f t="array" ref="J138">IF(COLUMNS($G138:J138)&gt;$E138,"",IFERROR(INDEX('PROYECCIÓN'!139:139,15+6*(COLUMNS($G138:J138)-1)),""))</f>
        <v/>
      </c>
      <c r="K138" s="236">
        <f t="array" ref="K138">IF(COLUMNS($G138:K138)&gt;$E138,"",IFERROR(INDEX('PROYECCIÓN'!139:139,15+6*(COLUMNS($G138:K138)-1)),""))</f>
        <v/>
      </c>
      <c r="L138" s="236">
        <f t="array" ref="L138">IF(COLUMNS($G138:L138)&gt;$E138,"",IFERROR(INDEX('PROYECCIÓN'!139:139,15+6*(COLUMNS($G138:L138)-1)),""))</f>
        <v/>
      </c>
      <c r="M138" s="236">
        <f t="array" ref="M138">IF(COLUMNS($G138:M138)&gt;$E138,"",IFERROR(INDEX('PROYECCIÓN'!139:139,15+6*(COLUMNS($G138:M138)-1)),""))</f>
        <v/>
      </c>
      <c r="N138" s="236">
        <f t="array" ref="N138">IF(COLUMNS($G138:N138)&gt;$E138,"",IFERROR(INDEX('PROYECCIÓN'!139:139,15+6*(COLUMNS($G138:N138)-1)),""))</f>
        <v/>
      </c>
      <c r="O138" s="236">
        <f t="array" ref="O138">IF(COLUMNS($G138:O138)&gt;$E138,"",IFERROR(INDEX('PROYECCIÓN'!139:139,15+6*(COLUMNS($G138:O138)-1)),""))</f>
        <v/>
      </c>
      <c r="P138" s="236">
        <f t="array" ref="P138">IF(COLUMNS($G138:P138)&gt;$E138,"",IFERROR(INDEX('PROYECCIÓN'!139:139,15+6*(COLUMNS($G138:P138)-1)),""))</f>
        <v/>
      </c>
      <c r="Q138" s="236">
        <f t="array" ref="Q138">IF(COLUMNS($G138:Q138)&gt;$E138,"",IFERROR(INDEX('PROYECCIÓN'!139:139,15+6*(COLUMNS($G138:Q138)-1)),""))</f>
        <v/>
      </c>
      <c r="R138" s="236">
        <f t="array" ref="R138">IF(COLUMNS($G138:R138)&gt;$E138,"",IFERROR(INDEX('PROYECCIÓN'!139:139,15+6*(COLUMNS($G138:R138)-1)),""))</f>
        <v/>
      </c>
      <c r="S138" s="236">
        <f t="array" ref="S138">IF(COLUMNS($G138:S138)&gt;$E138,"",IFERROR(INDEX('PROYECCIÓN'!139:139,15+6*(COLUMNS($G138:S138)-1)),""))</f>
        <v/>
      </c>
      <c r="T138" s="236">
        <f t="array" ref="T138">IF(COLUMNS($G138:T138)&gt;$E138,"",IFERROR(INDEX('PROYECCIÓN'!139:139,15+6*(COLUMNS($G138:T138)-1)),""))</f>
        <v/>
      </c>
      <c r="U138" s="236">
        <f t="array" ref="U138">IF(COLUMNS($G138:U138)&gt;$E138,"",IFERROR(INDEX('PROYECCIÓN'!139:139,15+6*(COLUMNS($G138:U138)-1)),""))</f>
        <v/>
      </c>
      <c r="V138" s="236">
        <f t="array" ref="V138">IF(COLUMNS($G138:V138)&gt;$E138,"",IFERROR(INDEX('PROYECCIÓN'!139:139,15+6*(COLUMNS($G138:V138)-1)),""))</f>
        <v/>
      </c>
      <c r="W138" s="236">
        <f t="array" ref="W138">IF(COLUMNS($G138:W138)&gt;$E138,"",IFERROR(INDEX('PROYECCIÓN'!139:139,15+6*(COLUMNS($G138:W138)-1)),""))</f>
        <v/>
      </c>
      <c r="X138" s="236">
        <f t="array" ref="X138">IF(COLUMNS($G138:X138)&gt;$E138,"",IFERROR(INDEX('PROYECCIÓN'!139:139,15+6*(COLUMNS($G138:X138)-1)),""))</f>
        <v/>
      </c>
      <c r="Y138" s="236">
        <f t="array" ref="Y138">IF(COLUMNS($G138:Y138)&gt;$E138,"",IFERROR(INDEX('PROYECCIÓN'!139:139,15+6*(COLUMNS($G138:Y138)-1)),""))</f>
        <v/>
      </c>
      <c r="Z138" s="236">
        <f t="array" ref="Z138">IF(COLUMNS($G138:Z138)&gt;$E138,"",IFERROR(INDEX('PROYECCIÓN'!139:139,15+6*(COLUMNS($G138:Z138)-1)),""))</f>
        <v/>
      </c>
      <c r="AA138" s="236">
        <f t="array" ref="AA138">IF(COLUMNS($G138:AA138)&gt;$E138,"",IFERROR(INDEX('PROYECCIÓN'!139:139,15+6*(COLUMNS($G138:AA138)-1)),""))</f>
        <v/>
      </c>
      <c r="AB138" s="236">
        <f t="array" ref="AB138">IF(COLUMNS($G138:AB138)&gt;$E138,"",IFERROR(INDEX('PROYECCIÓN'!139:139,15+6*(COLUMNS($G138:AB138)-1)),""))</f>
        <v/>
      </c>
      <c r="AC138" s="236">
        <f t="array" ref="AC138">IF(COLUMNS($G138:AC138)&gt;$E138,"",IFERROR(INDEX('PROYECCIÓN'!139:139,15+6*(COLUMNS($G138:AC138)-1)),""))</f>
        <v/>
      </c>
      <c r="AD138" s="236">
        <f t="array" ref="AD138">IF(COLUMNS($G138:AD138)&gt;$E138,"",IFERROR(INDEX('PROYECCIÓN'!139:139,15+6*(COLUMNS($G138:AD138)-1)),""))</f>
        <v/>
      </c>
      <c r="AE138" s="236">
        <f t="array" ref="AE138">IF(COLUMNS($G138:AE138)&gt;$E138,"",IFERROR(INDEX('PROYECCIÓN'!139:139,15+6*(COLUMNS($G138:AE138)-1)),""))</f>
        <v/>
      </c>
      <c r="AF138" s="236">
        <f t="array" ref="AF138">IF(COLUMNS($G138:AF138)&gt;$E138,"",IFERROR(INDEX('PROYECCIÓN'!139:139,15+6*(COLUMNS($G138:AF138)-1)),""))</f>
        <v/>
      </c>
      <c r="AG138" s="236">
        <f t="array" ref="AG138">IF(COLUMNS($G138:AG138)&gt;$E138,"",IFERROR(INDEX('PROYECCIÓN'!139:139,15+6*(COLUMNS($G138:AG138)-1)),""))</f>
        <v/>
      </c>
      <c r="AH138" s="236">
        <f t="array" ref="AH138">IF(COLUMNS($G138:AH138)&gt;$E138,"",IFERROR(INDEX('PROYECCIÓN'!139:139,15+6*(COLUMNS($G138:AH138)-1)),""))</f>
        <v/>
      </c>
      <c r="AI138" s="236">
        <f t="array" ref="AI138">IF(COLUMNS($G138:AI138)&gt;$E138,"",IFERROR(INDEX('PROYECCIÓN'!139:139,15+6*(COLUMNS($G138:AI138)-1)),""))</f>
        <v/>
      </c>
      <c r="AJ138" s="236">
        <f t="array" ref="AJ138">IF(COLUMNS($G138:AJ138)&gt;$E138,"",IFERROR(INDEX('PROYECCIÓN'!139:139,15+6*(COLUMNS($G138:AJ138)-1)),""))</f>
        <v/>
      </c>
      <c r="AK138" s="236">
        <f t="array" ref="AK138">IF(COLUMNS($G138:AK138)&gt;$E138,"",IFERROR(INDEX('PROYECCIÓN'!139:139,15+6*(COLUMNS($G138:AK138)-1)),""))</f>
        <v/>
      </c>
      <c r="AL138" s="236">
        <f t="array" ref="AL138">IF(COLUMNS($G138:AL138)&gt;$E138,"",IFERROR(INDEX('PROYECCIÓN'!139:139,15+6*(COLUMNS($G138:AL138)-1)),""))</f>
        <v/>
      </c>
      <c r="AM138" s="236">
        <f t="array" ref="AM138">IF(COLUMNS($G138:AM138)&gt;$E138,"",IFERROR(INDEX('PROYECCIÓN'!139:139,15+6*(COLUMNS($G138:AM138)-1)),""))</f>
        <v/>
      </c>
      <c r="AN138" s="236">
        <f t="array" ref="AN138">IF(COLUMNS($G138:AN138)&gt;$E138,"",IFERROR(INDEX('PROYECCIÓN'!139:139,15+6*(COLUMNS($G138:AN138)-1)),""))</f>
        <v/>
      </c>
      <c r="AO138" s="236">
        <f t="array" ref="AO138">IF(COLUMNS($G138:AO138)&gt;$E138,"",IFERROR(INDEX('PROYECCIÓN'!139:139,15+6*(COLUMNS($G138:AO138)-1)),""))</f>
        <v/>
      </c>
      <c r="AP138" s="236">
        <f t="array" ref="AP138">IF(COLUMNS($G138:AP138)&gt;$E138,"",IFERROR(INDEX('PROYECCIÓN'!139:139,15+6*(COLUMNS($G138:AP138)-1)),""))</f>
        <v/>
      </c>
      <c r="AQ138" s="236" t="inlineStr">
        <is>
          <t>MENSAJE POR WHATSAPP</t>
        </is>
      </c>
      <c r="AR138" s="229" t="n"/>
      <c r="AS138" s="237" t="n">
        <v>46270</v>
      </c>
    </row>
    <row r="139" ht="15" customHeight="1" s="506">
      <c r="B139" s="47">
        <f>'CARTERA TOTAL'!B139</f>
        <v/>
      </c>
      <c r="C139" s="229">
        <f>'PROYECCIÓN'!C140</f>
        <v/>
      </c>
      <c r="D139" s="53">
        <f>'PROYECCIÓN'!D140</f>
        <v/>
      </c>
      <c r="E139" s="56">
        <f>'PROYECCIÓN'!H140</f>
        <v/>
      </c>
      <c r="F139" s="56">
        <f>IF(COUNTIF($G139:$AP139,"VENCIDA")&gt;0,"VENCIDA",IF(COUNTIF($G139:$AP139,"POR VENCER")&gt;0,"POR VENCER",IF(COUNTIF($G139:$AP139,"AL DÍA")&gt;0,"AL DÍA",IF(COUNTIF($G139:$AP139,"PAGA")&gt;0,"PAGA","SIN ESTADO"))))</f>
        <v/>
      </c>
      <c r="G139" s="236">
        <f t="array" ref="G139">IF(COLUMNS($G139:G139)&gt;$E139,"",IFERROR(INDEX('PROYECCIÓN'!140:140,15+6*(COLUMNS($G139:G139)-1)),""))</f>
        <v/>
      </c>
      <c r="H139" s="236">
        <f t="array" ref="H139">IF(COLUMNS($G139:H139)&gt;$E139,"",IFERROR(INDEX('PROYECCIÓN'!140:140,15+6*(COLUMNS($G139:H139)-1)),""))</f>
        <v/>
      </c>
      <c r="I139" s="236">
        <f t="array" ref="I139">IF(COLUMNS($G139:I139)&gt;$E139,"",IFERROR(INDEX('PROYECCIÓN'!140:140,15+6*(COLUMNS($G139:I139)-1)),""))</f>
        <v/>
      </c>
      <c r="J139" s="236">
        <f t="array" ref="J139">IF(COLUMNS($G139:J139)&gt;$E139,"",IFERROR(INDEX('PROYECCIÓN'!140:140,15+6*(COLUMNS($G139:J139)-1)),""))</f>
        <v/>
      </c>
      <c r="K139" s="236">
        <f t="array" ref="K139">IF(COLUMNS($G139:K139)&gt;$E139,"",IFERROR(INDEX('PROYECCIÓN'!140:140,15+6*(COLUMNS($G139:K139)-1)),""))</f>
        <v/>
      </c>
      <c r="L139" s="236">
        <f t="array" ref="L139">IF(COLUMNS($G139:L139)&gt;$E139,"",IFERROR(INDEX('PROYECCIÓN'!140:140,15+6*(COLUMNS($G139:L139)-1)),""))</f>
        <v/>
      </c>
      <c r="M139" s="236">
        <f t="array" ref="M139">IF(COLUMNS($G139:M139)&gt;$E139,"",IFERROR(INDEX('PROYECCIÓN'!140:140,15+6*(COLUMNS($G139:M139)-1)),""))</f>
        <v/>
      </c>
      <c r="N139" s="236">
        <f t="array" ref="N139">IF(COLUMNS($G139:N139)&gt;$E139,"",IFERROR(INDEX('PROYECCIÓN'!140:140,15+6*(COLUMNS($G139:N139)-1)),""))</f>
        <v/>
      </c>
      <c r="O139" s="236">
        <f t="array" ref="O139">IF(COLUMNS($G139:O139)&gt;$E139,"",IFERROR(INDEX('PROYECCIÓN'!140:140,15+6*(COLUMNS($G139:O139)-1)),""))</f>
        <v/>
      </c>
      <c r="P139" s="236">
        <f t="array" ref="P139">IF(COLUMNS($G139:P139)&gt;$E139,"",IFERROR(INDEX('PROYECCIÓN'!140:140,15+6*(COLUMNS($G139:P139)-1)),""))</f>
        <v/>
      </c>
      <c r="Q139" s="236">
        <f t="array" ref="Q139">IF(COLUMNS($G139:Q139)&gt;$E139,"",IFERROR(INDEX('PROYECCIÓN'!140:140,15+6*(COLUMNS($G139:Q139)-1)),""))</f>
        <v/>
      </c>
      <c r="R139" s="236">
        <f t="array" ref="R139">IF(COLUMNS($G139:R139)&gt;$E139,"",IFERROR(INDEX('PROYECCIÓN'!140:140,15+6*(COLUMNS($G139:R139)-1)),""))</f>
        <v/>
      </c>
      <c r="S139" s="236">
        <f t="array" ref="S139">IF(COLUMNS($G139:S139)&gt;$E139,"",IFERROR(INDEX('PROYECCIÓN'!140:140,15+6*(COLUMNS($G139:S139)-1)),""))</f>
        <v/>
      </c>
      <c r="T139" s="236">
        <f t="array" ref="T139">IF(COLUMNS($G139:T139)&gt;$E139,"",IFERROR(INDEX('PROYECCIÓN'!140:140,15+6*(COLUMNS($G139:T139)-1)),""))</f>
        <v/>
      </c>
      <c r="U139" s="236">
        <f t="array" ref="U139">IF(COLUMNS($G139:U139)&gt;$E139,"",IFERROR(INDEX('PROYECCIÓN'!140:140,15+6*(COLUMNS($G139:U139)-1)),""))</f>
        <v/>
      </c>
      <c r="V139" s="236">
        <f t="array" ref="V139">IF(COLUMNS($G139:V139)&gt;$E139,"",IFERROR(INDEX('PROYECCIÓN'!140:140,15+6*(COLUMNS($G139:V139)-1)),""))</f>
        <v/>
      </c>
      <c r="W139" s="236">
        <f t="array" ref="W139">IF(COLUMNS($G139:W139)&gt;$E139,"",IFERROR(INDEX('PROYECCIÓN'!140:140,15+6*(COLUMNS($G139:W139)-1)),""))</f>
        <v/>
      </c>
      <c r="X139" s="236">
        <f t="array" ref="X139">IF(COLUMNS($G139:X139)&gt;$E139,"",IFERROR(INDEX('PROYECCIÓN'!140:140,15+6*(COLUMNS($G139:X139)-1)),""))</f>
        <v/>
      </c>
      <c r="Y139" s="236">
        <f t="array" ref="Y139">IF(COLUMNS($G139:Y139)&gt;$E139,"",IFERROR(INDEX('PROYECCIÓN'!140:140,15+6*(COLUMNS($G139:Y139)-1)),""))</f>
        <v/>
      </c>
      <c r="Z139" s="236">
        <f t="array" ref="Z139">IF(COLUMNS($G139:Z139)&gt;$E139,"",IFERROR(INDEX('PROYECCIÓN'!140:140,15+6*(COLUMNS($G139:Z139)-1)),""))</f>
        <v/>
      </c>
      <c r="AA139" s="236">
        <f t="array" ref="AA139">IF(COLUMNS($G139:AA139)&gt;$E139,"",IFERROR(INDEX('PROYECCIÓN'!140:140,15+6*(COLUMNS($G139:AA139)-1)),""))</f>
        <v/>
      </c>
      <c r="AB139" s="236">
        <f t="array" ref="AB139">IF(COLUMNS($G139:AB139)&gt;$E139,"",IFERROR(INDEX('PROYECCIÓN'!140:140,15+6*(COLUMNS($G139:AB139)-1)),""))</f>
        <v/>
      </c>
      <c r="AC139" s="236">
        <f t="array" ref="AC139">IF(COLUMNS($G139:AC139)&gt;$E139,"",IFERROR(INDEX('PROYECCIÓN'!140:140,15+6*(COLUMNS($G139:AC139)-1)),""))</f>
        <v/>
      </c>
      <c r="AD139" s="236">
        <f t="array" ref="AD139">IF(COLUMNS($G139:AD139)&gt;$E139,"",IFERROR(INDEX('PROYECCIÓN'!140:140,15+6*(COLUMNS($G139:AD139)-1)),""))</f>
        <v/>
      </c>
      <c r="AE139" s="236">
        <f t="array" ref="AE139">IF(COLUMNS($G139:AE139)&gt;$E139,"",IFERROR(INDEX('PROYECCIÓN'!140:140,15+6*(COLUMNS($G139:AE139)-1)),""))</f>
        <v/>
      </c>
      <c r="AF139" s="236">
        <f t="array" ref="AF139">IF(COLUMNS($G139:AF139)&gt;$E139,"",IFERROR(INDEX('PROYECCIÓN'!140:140,15+6*(COLUMNS($G139:AF139)-1)),""))</f>
        <v/>
      </c>
      <c r="AG139" s="236">
        <f t="array" ref="AG139">IF(COLUMNS($G139:AG139)&gt;$E139,"",IFERROR(INDEX('PROYECCIÓN'!140:140,15+6*(COLUMNS($G139:AG139)-1)),""))</f>
        <v/>
      </c>
      <c r="AH139" s="236">
        <f t="array" ref="AH139">IF(COLUMNS($G139:AH139)&gt;$E139,"",IFERROR(INDEX('PROYECCIÓN'!140:140,15+6*(COLUMNS($G139:AH139)-1)),""))</f>
        <v/>
      </c>
      <c r="AI139" s="236">
        <f t="array" ref="AI139">IF(COLUMNS($G139:AI139)&gt;$E139,"",IFERROR(INDEX('PROYECCIÓN'!140:140,15+6*(COLUMNS($G139:AI139)-1)),""))</f>
        <v/>
      </c>
      <c r="AJ139" s="236">
        <f t="array" ref="AJ139">IF(COLUMNS($G139:AJ139)&gt;$E139,"",IFERROR(INDEX('PROYECCIÓN'!140:140,15+6*(COLUMNS($G139:AJ139)-1)),""))</f>
        <v/>
      </c>
      <c r="AK139" s="236">
        <f t="array" ref="AK139">IF(COLUMNS($G139:AK139)&gt;$E139,"",IFERROR(INDEX('PROYECCIÓN'!140:140,15+6*(COLUMNS($G139:AK139)-1)),""))</f>
        <v/>
      </c>
      <c r="AL139" s="236">
        <f t="array" ref="AL139">IF(COLUMNS($G139:AL139)&gt;$E139,"",IFERROR(INDEX('PROYECCIÓN'!140:140,15+6*(COLUMNS($G139:AL139)-1)),""))</f>
        <v/>
      </c>
      <c r="AM139" s="236">
        <f t="array" ref="AM139">IF(COLUMNS($G139:AM139)&gt;$E139,"",IFERROR(INDEX('PROYECCIÓN'!140:140,15+6*(COLUMNS($G139:AM139)-1)),""))</f>
        <v/>
      </c>
      <c r="AN139" s="236">
        <f t="array" ref="AN139">IF(COLUMNS($G139:AN139)&gt;$E139,"",IFERROR(INDEX('PROYECCIÓN'!140:140,15+6*(COLUMNS($G139:AN139)-1)),""))</f>
        <v/>
      </c>
      <c r="AO139" s="236">
        <f t="array" ref="AO139">IF(COLUMNS($G139:AO139)&gt;$E139,"",IFERROR(INDEX('PROYECCIÓN'!140:140,15+6*(COLUMNS($G139:AO139)-1)),""))</f>
        <v/>
      </c>
      <c r="AP139" s="236">
        <f t="array" ref="AP139">IF(COLUMNS($G139:AP139)&gt;$E139,"",IFERROR(INDEX('PROYECCIÓN'!140:140,15+6*(COLUMNS($G139:AP139)-1)),""))</f>
        <v/>
      </c>
      <c r="AQ139" s="236" t="n"/>
      <c r="AR139" s="229" t="n"/>
      <c r="AS139" s="185" t="n"/>
    </row>
    <row r="140" ht="15" customHeight="1" s="506">
      <c r="B140" s="47">
        <f>'CARTERA TOTAL'!B140</f>
        <v/>
      </c>
      <c r="C140" s="229">
        <f>'PROYECCIÓN'!C141</f>
        <v/>
      </c>
      <c r="D140" s="53">
        <f>'PROYECCIÓN'!D141</f>
        <v/>
      </c>
      <c r="E140" s="56">
        <f>'PROYECCIÓN'!H141</f>
        <v/>
      </c>
      <c r="F140" s="56">
        <f>IF(COUNTIF($G140:$AP140,"VENCIDA")&gt;0,"VENCIDA",IF(COUNTIF($G140:$AP140,"POR VENCER")&gt;0,"POR VENCER",IF(COUNTIF($G140:$AP140,"AL DÍA")&gt;0,"AL DÍA",IF(COUNTIF($G140:$AP140,"PAGA")&gt;0,"PAGA","SIN ESTADO"))))</f>
        <v/>
      </c>
      <c r="G140" s="236">
        <f t="array" ref="G140">IF(COLUMNS($G140:G140)&gt;$E140,"",IFERROR(INDEX('PROYECCIÓN'!141:141,15+6*(COLUMNS($G140:G140)-1)),""))</f>
        <v/>
      </c>
      <c r="H140" s="236">
        <f t="array" ref="H140">IF(COLUMNS($G140:H140)&gt;$E140,"",IFERROR(INDEX('PROYECCIÓN'!141:141,15+6*(COLUMNS($G140:H140)-1)),""))</f>
        <v/>
      </c>
      <c r="I140" s="236">
        <f t="array" ref="I140">IF(COLUMNS($G140:I140)&gt;$E140,"",IFERROR(INDEX('PROYECCIÓN'!141:141,15+6*(COLUMNS($G140:I140)-1)),""))</f>
        <v/>
      </c>
      <c r="J140" s="236">
        <f t="array" ref="J140">IF(COLUMNS($G140:J140)&gt;$E140,"",IFERROR(INDEX('PROYECCIÓN'!141:141,15+6*(COLUMNS($G140:J140)-1)),""))</f>
        <v/>
      </c>
      <c r="K140" s="236">
        <f t="array" ref="K140">IF(COLUMNS($G140:K140)&gt;$E140,"",IFERROR(INDEX('PROYECCIÓN'!141:141,15+6*(COLUMNS($G140:K140)-1)),""))</f>
        <v/>
      </c>
      <c r="L140" s="236">
        <f t="array" ref="L140">IF(COLUMNS($G140:L140)&gt;$E140,"",IFERROR(INDEX('PROYECCIÓN'!141:141,15+6*(COLUMNS($G140:L140)-1)),""))</f>
        <v/>
      </c>
      <c r="M140" s="236">
        <f t="array" ref="M140">IF(COLUMNS($G140:M140)&gt;$E140,"",IFERROR(INDEX('PROYECCIÓN'!141:141,15+6*(COLUMNS($G140:M140)-1)),""))</f>
        <v/>
      </c>
      <c r="N140" s="236">
        <f t="array" ref="N140">IF(COLUMNS($G140:N140)&gt;$E140,"",IFERROR(INDEX('PROYECCIÓN'!141:141,15+6*(COLUMNS($G140:N140)-1)),""))</f>
        <v/>
      </c>
      <c r="O140" s="236">
        <f t="array" ref="O140">IF(COLUMNS($G140:O140)&gt;$E140,"",IFERROR(INDEX('PROYECCIÓN'!141:141,15+6*(COLUMNS($G140:O140)-1)),""))</f>
        <v/>
      </c>
      <c r="P140" s="236">
        <f t="array" ref="P140">IF(COLUMNS($G140:P140)&gt;$E140,"",IFERROR(INDEX('PROYECCIÓN'!141:141,15+6*(COLUMNS($G140:P140)-1)),""))</f>
        <v/>
      </c>
      <c r="Q140" s="236">
        <f t="array" ref="Q140">IF(COLUMNS($G140:Q140)&gt;$E140,"",IFERROR(INDEX('PROYECCIÓN'!141:141,15+6*(COLUMNS($G140:Q140)-1)),""))</f>
        <v/>
      </c>
      <c r="R140" s="236">
        <f t="array" ref="R140">IF(COLUMNS($G140:R140)&gt;$E140,"",IFERROR(INDEX('PROYECCIÓN'!141:141,15+6*(COLUMNS($G140:R140)-1)),""))</f>
        <v/>
      </c>
      <c r="S140" s="236">
        <f t="array" ref="S140">IF(COLUMNS($G140:S140)&gt;$E140,"",IFERROR(INDEX('PROYECCIÓN'!141:141,15+6*(COLUMNS($G140:S140)-1)),""))</f>
        <v/>
      </c>
      <c r="T140" s="236">
        <f t="array" ref="T140">IF(COLUMNS($G140:T140)&gt;$E140,"",IFERROR(INDEX('PROYECCIÓN'!141:141,15+6*(COLUMNS($G140:T140)-1)),""))</f>
        <v/>
      </c>
      <c r="U140" s="236">
        <f t="array" ref="U140">IF(COLUMNS($G140:U140)&gt;$E140,"",IFERROR(INDEX('PROYECCIÓN'!141:141,15+6*(COLUMNS($G140:U140)-1)),""))</f>
        <v/>
      </c>
      <c r="V140" s="236">
        <f t="array" ref="V140">IF(COLUMNS($G140:V140)&gt;$E140,"",IFERROR(INDEX('PROYECCIÓN'!141:141,15+6*(COLUMNS($G140:V140)-1)),""))</f>
        <v/>
      </c>
      <c r="W140" s="236">
        <f t="array" ref="W140">IF(COLUMNS($G140:W140)&gt;$E140,"",IFERROR(INDEX('PROYECCIÓN'!141:141,15+6*(COLUMNS($G140:W140)-1)),""))</f>
        <v/>
      </c>
      <c r="X140" s="236">
        <f t="array" ref="X140">IF(COLUMNS($G140:X140)&gt;$E140,"",IFERROR(INDEX('PROYECCIÓN'!141:141,15+6*(COLUMNS($G140:X140)-1)),""))</f>
        <v/>
      </c>
      <c r="Y140" s="236">
        <f t="array" ref="Y140">IF(COLUMNS($G140:Y140)&gt;$E140,"",IFERROR(INDEX('PROYECCIÓN'!141:141,15+6*(COLUMNS($G140:Y140)-1)),""))</f>
        <v/>
      </c>
      <c r="Z140" s="236">
        <f t="array" ref="Z140">IF(COLUMNS($G140:Z140)&gt;$E140,"",IFERROR(INDEX('PROYECCIÓN'!141:141,15+6*(COLUMNS($G140:Z140)-1)),""))</f>
        <v/>
      </c>
      <c r="AA140" s="236">
        <f t="array" ref="AA140">IF(COLUMNS($G140:AA140)&gt;$E140,"",IFERROR(INDEX('PROYECCIÓN'!141:141,15+6*(COLUMNS($G140:AA140)-1)),""))</f>
        <v/>
      </c>
      <c r="AB140" s="236">
        <f t="array" ref="AB140">IF(COLUMNS($G140:AB140)&gt;$E140,"",IFERROR(INDEX('PROYECCIÓN'!141:141,15+6*(COLUMNS($G140:AB140)-1)),""))</f>
        <v/>
      </c>
      <c r="AC140" s="236">
        <f t="array" ref="AC140">IF(COLUMNS($G140:AC140)&gt;$E140,"",IFERROR(INDEX('PROYECCIÓN'!141:141,15+6*(COLUMNS($G140:AC140)-1)),""))</f>
        <v/>
      </c>
      <c r="AD140" s="236">
        <f t="array" ref="AD140">IF(COLUMNS($G140:AD140)&gt;$E140,"",IFERROR(INDEX('PROYECCIÓN'!141:141,15+6*(COLUMNS($G140:AD140)-1)),""))</f>
        <v/>
      </c>
      <c r="AE140" s="236">
        <f t="array" ref="AE140">IF(COLUMNS($G140:AE140)&gt;$E140,"",IFERROR(INDEX('PROYECCIÓN'!141:141,15+6*(COLUMNS($G140:AE140)-1)),""))</f>
        <v/>
      </c>
      <c r="AF140" s="236">
        <f t="array" ref="AF140">IF(COLUMNS($G140:AF140)&gt;$E140,"",IFERROR(INDEX('PROYECCIÓN'!141:141,15+6*(COLUMNS($G140:AF140)-1)),""))</f>
        <v/>
      </c>
      <c r="AG140" s="236">
        <f t="array" ref="AG140">IF(COLUMNS($G140:AG140)&gt;$E140,"",IFERROR(INDEX('PROYECCIÓN'!141:141,15+6*(COLUMNS($G140:AG140)-1)),""))</f>
        <v/>
      </c>
      <c r="AH140" s="236">
        <f t="array" ref="AH140">IF(COLUMNS($G140:AH140)&gt;$E140,"",IFERROR(INDEX('PROYECCIÓN'!141:141,15+6*(COLUMNS($G140:AH140)-1)),""))</f>
        <v/>
      </c>
      <c r="AI140" s="236">
        <f t="array" ref="AI140">IF(COLUMNS($G140:AI140)&gt;$E140,"",IFERROR(INDEX('PROYECCIÓN'!141:141,15+6*(COLUMNS($G140:AI140)-1)),""))</f>
        <v/>
      </c>
      <c r="AJ140" s="236">
        <f t="array" ref="AJ140">IF(COLUMNS($G140:AJ140)&gt;$E140,"",IFERROR(INDEX('PROYECCIÓN'!141:141,15+6*(COLUMNS($G140:AJ140)-1)),""))</f>
        <v/>
      </c>
      <c r="AK140" s="236">
        <f t="array" ref="AK140">IF(COLUMNS($G140:AK140)&gt;$E140,"",IFERROR(INDEX('PROYECCIÓN'!141:141,15+6*(COLUMNS($G140:AK140)-1)),""))</f>
        <v/>
      </c>
      <c r="AL140" s="236">
        <f t="array" ref="AL140">IF(COLUMNS($G140:AL140)&gt;$E140,"",IFERROR(INDEX('PROYECCIÓN'!141:141,15+6*(COLUMNS($G140:AL140)-1)),""))</f>
        <v/>
      </c>
      <c r="AM140" s="236">
        <f t="array" ref="AM140">IF(COLUMNS($G140:AM140)&gt;$E140,"",IFERROR(INDEX('PROYECCIÓN'!141:141,15+6*(COLUMNS($G140:AM140)-1)),""))</f>
        <v/>
      </c>
      <c r="AN140" s="236">
        <f t="array" ref="AN140">IF(COLUMNS($G140:AN140)&gt;$E140,"",IFERROR(INDEX('PROYECCIÓN'!141:141,15+6*(COLUMNS($G140:AN140)-1)),""))</f>
        <v/>
      </c>
      <c r="AO140" s="236">
        <f t="array" ref="AO140">IF(COLUMNS($G140:AO140)&gt;$E140,"",IFERROR(INDEX('PROYECCIÓN'!141:141,15+6*(COLUMNS($G140:AO140)-1)),""))</f>
        <v/>
      </c>
      <c r="AP140" s="236">
        <f t="array" ref="AP140">IF(COLUMNS($G140:AP140)&gt;$E140,"",IFERROR(INDEX('PROYECCIÓN'!141:141,15+6*(COLUMNS($G140:AP140)-1)),""))</f>
        <v/>
      </c>
      <c r="AQ140" s="236" t="n"/>
      <c r="AR140" s="229" t="n"/>
      <c r="AS140" s="185" t="n"/>
    </row>
    <row r="141" ht="15" customHeight="1" s="506">
      <c r="B141" s="47">
        <f>'CARTERA TOTAL'!B141</f>
        <v/>
      </c>
      <c r="C141" s="229">
        <f>'PROYECCIÓN'!C142</f>
        <v/>
      </c>
      <c r="D141" s="53">
        <f>'PROYECCIÓN'!D142</f>
        <v/>
      </c>
      <c r="E141" s="56">
        <f>'PROYECCIÓN'!H142</f>
        <v/>
      </c>
      <c r="F141" s="56">
        <f>IF(COUNTIF($G141:$AP141,"VENCIDA")&gt;0,"VENCIDA",IF(COUNTIF($G141:$AP141,"POR VENCER")&gt;0,"POR VENCER",IF(COUNTIF($G141:$AP141,"AL DÍA")&gt;0,"AL DÍA",IF(COUNTIF($G141:$AP141,"PAGA")&gt;0,"PAGA","SIN ESTADO"))))</f>
        <v/>
      </c>
      <c r="G141" s="236">
        <f t="array" ref="G141">IF(COLUMNS($G141:G141)&gt;$E141,"",IFERROR(INDEX('PROYECCIÓN'!142:142,15+6*(COLUMNS($G141:G141)-1)),""))</f>
        <v/>
      </c>
      <c r="H141" s="236">
        <f t="array" ref="H141">IF(COLUMNS($G141:H141)&gt;$E141,"",IFERROR(INDEX('PROYECCIÓN'!142:142,15+6*(COLUMNS($G141:H141)-1)),""))</f>
        <v/>
      </c>
      <c r="I141" s="236">
        <f t="array" ref="I141">IF(COLUMNS($G141:I141)&gt;$E141,"",IFERROR(INDEX('PROYECCIÓN'!142:142,15+6*(COLUMNS($G141:I141)-1)),""))</f>
        <v/>
      </c>
      <c r="J141" s="236">
        <f t="array" ref="J141">IF(COLUMNS($G141:J141)&gt;$E141,"",IFERROR(INDEX('PROYECCIÓN'!142:142,15+6*(COLUMNS($G141:J141)-1)),""))</f>
        <v/>
      </c>
      <c r="K141" s="236">
        <f t="array" ref="K141">IF(COLUMNS($G141:K141)&gt;$E141,"",IFERROR(INDEX('PROYECCIÓN'!142:142,15+6*(COLUMNS($G141:K141)-1)),""))</f>
        <v/>
      </c>
      <c r="L141" s="236">
        <f t="array" ref="L141">IF(COLUMNS($G141:L141)&gt;$E141,"",IFERROR(INDEX('PROYECCIÓN'!142:142,15+6*(COLUMNS($G141:L141)-1)),""))</f>
        <v/>
      </c>
      <c r="M141" s="236">
        <f t="array" ref="M141">IF(COLUMNS($G141:M141)&gt;$E141,"",IFERROR(INDEX('PROYECCIÓN'!142:142,15+6*(COLUMNS($G141:M141)-1)),""))</f>
        <v/>
      </c>
      <c r="N141" s="236">
        <f t="array" ref="N141">IF(COLUMNS($G141:N141)&gt;$E141,"",IFERROR(INDEX('PROYECCIÓN'!142:142,15+6*(COLUMNS($G141:N141)-1)),""))</f>
        <v/>
      </c>
      <c r="O141" s="236">
        <f t="array" ref="O141">IF(COLUMNS($G141:O141)&gt;$E141,"",IFERROR(INDEX('PROYECCIÓN'!142:142,15+6*(COLUMNS($G141:O141)-1)),""))</f>
        <v/>
      </c>
      <c r="P141" s="236">
        <f t="array" ref="P141">IF(COLUMNS($G141:P141)&gt;$E141,"",IFERROR(INDEX('PROYECCIÓN'!142:142,15+6*(COLUMNS($G141:P141)-1)),""))</f>
        <v/>
      </c>
      <c r="Q141" s="236">
        <f t="array" ref="Q141">IF(COLUMNS($G141:Q141)&gt;$E141,"",IFERROR(INDEX('PROYECCIÓN'!142:142,15+6*(COLUMNS($G141:Q141)-1)),""))</f>
        <v/>
      </c>
      <c r="R141" s="236">
        <f t="array" ref="R141">IF(COLUMNS($G141:R141)&gt;$E141,"",IFERROR(INDEX('PROYECCIÓN'!142:142,15+6*(COLUMNS($G141:R141)-1)),""))</f>
        <v/>
      </c>
      <c r="S141" s="236">
        <f t="array" ref="S141">IF(COLUMNS($G141:S141)&gt;$E141,"",IFERROR(INDEX('PROYECCIÓN'!142:142,15+6*(COLUMNS($G141:S141)-1)),""))</f>
        <v/>
      </c>
      <c r="T141" s="236">
        <f t="array" ref="T141">IF(COLUMNS($G141:T141)&gt;$E141,"",IFERROR(INDEX('PROYECCIÓN'!142:142,15+6*(COLUMNS($G141:T141)-1)),""))</f>
        <v/>
      </c>
      <c r="U141" s="236">
        <f t="array" ref="U141">IF(COLUMNS($G141:U141)&gt;$E141,"",IFERROR(INDEX('PROYECCIÓN'!142:142,15+6*(COLUMNS($G141:U141)-1)),""))</f>
        <v/>
      </c>
      <c r="V141" s="236">
        <f t="array" ref="V141">IF(COLUMNS($G141:V141)&gt;$E141,"",IFERROR(INDEX('PROYECCIÓN'!142:142,15+6*(COLUMNS($G141:V141)-1)),""))</f>
        <v/>
      </c>
      <c r="W141" s="236">
        <f t="array" ref="W141">IF(COLUMNS($G141:W141)&gt;$E141,"",IFERROR(INDEX('PROYECCIÓN'!142:142,15+6*(COLUMNS($G141:W141)-1)),""))</f>
        <v/>
      </c>
      <c r="X141" s="236">
        <f t="array" ref="X141">IF(COLUMNS($G141:X141)&gt;$E141,"",IFERROR(INDEX('PROYECCIÓN'!142:142,15+6*(COLUMNS($G141:X141)-1)),""))</f>
        <v/>
      </c>
      <c r="Y141" s="236">
        <f t="array" ref="Y141">IF(COLUMNS($G141:Y141)&gt;$E141,"",IFERROR(INDEX('PROYECCIÓN'!142:142,15+6*(COLUMNS($G141:Y141)-1)),""))</f>
        <v/>
      </c>
      <c r="Z141" s="236">
        <f t="array" ref="Z141">IF(COLUMNS($G141:Z141)&gt;$E141,"",IFERROR(INDEX('PROYECCIÓN'!142:142,15+6*(COLUMNS($G141:Z141)-1)),""))</f>
        <v/>
      </c>
      <c r="AA141" s="236">
        <f t="array" ref="AA141">IF(COLUMNS($G141:AA141)&gt;$E141,"",IFERROR(INDEX('PROYECCIÓN'!142:142,15+6*(COLUMNS($G141:AA141)-1)),""))</f>
        <v/>
      </c>
      <c r="AB141" s="236">
        <f t="array" ref="AB141">IF(COLUMNS($G141:AB141)&gt;$E141,"",IFERROR(INDEX('PROYECCIÓN'!142:142,15+6*(COLUMNS($G141:AB141)-1)),""))</f>
        <v/>
      </c>
      <c r="AC141" s="236">
        <f t="array" ref="AC141">IF(COLUMNS($G141:AC141)&gt;$E141,"",IFERROR(INDEX('PROYECCIÓN'!142:142,15+6*(COLUMNS($G141:AC141)-1)),""))</f>
        <v/>
      </c>
      <c r="AD141" s="236">
        <f t="array" ref="AD141">IF(COLUMNS($G141:AD141)&gt;$E141,"",IFERROR(INDEX('PROYECCIÓN'!142:142,15+6*(COLUMNS($G141:AD141)-1)),""))</f>
        <v/>
      </c>
      <c r="AE141" s="236">
        <f t="array" ref="AE141">IF(COLUMNS($G141:AE141)&gt;$E141,"",IFERROR(INDEX('PROYECCIÓN'!142:142,15+6*(COLUMNS($G141:AE141)-1)),""))</f>
        <v/>
      </c>
      <c r="AF141" s="236">
        <f t="array" ref="AF141">IF(COLUMNS($G141:AF141)&gt;$E141,"",IFERROR(INDEX('PROYECCIÓN'!142:142,15+6*(COLUMNS($G141:AF141)-1)),""))</f>
        <v/>
      </c>
      <c r="AG141" s="236">
        <f t="array" ref="AG141">IF(COLUMNS($G141:AG141)&gt;$E141,"",IFERROR(INDEX('PROYECCIÓN'!142:142,15+6*(COLUMNS($G141:AG141)-1)),""))</f>
        <v/>
      </c>
      <c r="AH141" s="236">
        <f t="array" ref="AH141">IF(COLUMNS($G141:AH141)&gt;$E141,"",IFERROR(INDEX('PROYECCIÓN'!142:142,15+6*(COLUMNS($G141:AH141)-1)),""))</f>
        <v/>
      </c>
      <c r="AI141" s="236">
        <f t="array" ref="AI141">IF(COLUMNS($G141:AI141)&gt;$E141,"",IFERROR(INDEX('PROYECCIÓN'!142:142,15+6*(COLUMNS($G141:AI141)-1)),""))</f>
        <v/>
      </c>
      <c r="AJ141" s="236">
        <f t="array" ref="AJ141">IF(COLUMNS($G141:AJ141)&gt;$E141,"",IFERROR(INDEX('PROYECCIÓN'!142:142,15+6*(COLUMNS($G141:AJ141)-1)),""))</f>
        <v/>
      </c>
      <c r="AK141" s="236">
        <f t="array" ref="AK141">IF(COLUMNS($G141:AK141)&gt;$E141,"",IFERROR(INDEX('PROYECCIÓN'!142:142,15+6*(COLUMNS($G141:AK141)-1)),""))</f>
        <v/>
      </c>
      <c r="AL141" s="236">
        <f t="array" ref="AL141">IF(COLUMNS($G141:AL141)&gt;$E141,"",IFERROR(INDEX('PROYECCIÓN'!142:142,15+6*(COLUMNS($G141:AL141)-1)),""))</f>
        <v/>
      </c>
      <c r="AM141" s="236">
        <f t="array" ref="AM141">IF(COLUMNS($G141:AM141)&gt;$E141,"",IFERROR(INDEX('PROYECCIÓN'!142:142,15+6*(COLUMNS($G141:AM141)-1)),""))</f>
        <v/>
      </c>
      <c r="AN141" s="236">
        <f t="array" ref="AN141">IF(COLUMNS($G141:AN141)&gt;$E141,"",IFERROR(INDEX('PROYECCIÓN'!142:142,15+6*(COLUMNS($G141:AN141)-1)),""))</f>
        <v/>
      </c>
      <c r="AO141" s="236">
        <f t="array" ref="AO141">IF(COLUMNS($G141:AO141)&gt;$E141,"",IFERROR(INDEX('PROYECCIÓN'!142:142,15+6*(COLUMNS($G141:AO141)-1)),""))</f>
        <v/>
      </c>
      <c r="AP141" s="236">
        <f t="array" ref="AP141">IF(COLUMNS($G141:AP141)&gt;$E141,"",IFERROR(INDEX('PROYECCIÓN'!142:142,15+6*(COLUMNS($G141:AP141)-1)),""))</f>
        <v/>
      </c>
      <c r="AQ141" s="236" t="n"/>
      <c r="AR141" s="229" t="n"/>
      <c r="AS141" s="185" t="n"/>
    </row>
    <row r="142" ht="15" customHeight="1" s="506">
      <c r="B142" s="47">
        <f>'CARTERA TOTAL'!B142</f>
        <v/>
      </c>
      <c r="C142" s="229">
        <f>'PROYECCIÓN'!C143</f>
        <v/>
      </c>
      <c r="D142" s="53">
        <f>'PROYECCIÓN'!D143</f>
        <v/>
      </c>
      <c r="E142" s="56">
        <f>'PROYECCIÓN'!H143</f>
        <v/>
      </c>
      <c r="F142" s="56">
        <f>IF(COUNTIF($G142:$AP142,"VENCIDA")&gt;0,"VENCIDA",IF(COUNTIF($G142:$AP142,"POR VENCER")&gt;0,"POR VENCER",IF(COUNTIF($G142:$AP142,"AL DÍA")&gt;0,"AL DÍA",IF(COUNTIF($G142:$AP142,"PAGA")&gt;0,"PAGA","SIN ESTADO"))))</f>
        <v/>
      </c>
      <c r="G142" s="236">
        <f t="array" ref="G142">IF(COLUMNS($G142:G142)&gt;$E142,"",IFERROR(INDEX('PROYECCIÓN'!143:143,15+6*(COLUMNS($G142:G142)-1)),""))</f>
        <v/>
      </c>
      <c r="H142" s="236">
        <f t="array" ref="H142">IF(COLUMNS($G142:H142)&gt;$E142,"",IFERROR(INDEX('PROYECCIÓN'!143:143,15+6*(COLUMNS($G142:H142)-1)),""))</f>
        <v/>
      </c>
      <c r="I142" s="236">
        <f t="array" ref="I142">IF(COLUMNS($G142:I142)&gt;$E142,"",IFERROR(INDEX('PROYECCIÓN'!143:143,15+6*(COLUMNS($G142:I142)-1)),""))</f>
        <v/>
      </c>
      <c r="J142" s="236">
        <f t="array" ref="J142">IF(COLUMNS($G142:J142)&gt;$E142,"",IFERROR(INDEX('PROYECCIÓN'!143:143,15+6*(COLUMNS($G142:J142)-1)),""))</f>
        <v/>
      </c>
      <c r="K142" s="236">
        <f t="array" ref="K142">IF(COLUMNS($G142:K142)&gt;$E142,"",IFERROR(INDEX('PROYECCIÓN'!143:143,15+6*(COLUMNS($G142:K142)-1)),""))</f>
        <v/>
      </c>
      <c r="L142" s="236">
        <f t="array" ref="L142">IF(COLUMNS($G142:L142)&gt;$E142,"",IFERROR(INDEX('PROYECCIÓN'!143:143,15+6*(COLUMNS($G142:L142)-1)),""))</f>
        <v/>
      </c>
      <c r="M142" s="236">
        <f t="array" ref="M142">IF(COLUMNS($G142:M142)&gt;$E142,"",IFERROR(INDEX('PROYECCIÓN'!143:143,15+6*(COLUMNS($G142:M142)-1)),""))</f>
        <v/>
      </c>
      <c r="N142" s="236">
        <f t="array" ref="N142">IF(COLUMNS($G142:N142)&gt;$E142,"",IFERROR(INDEX('PROYECCIÓN'!143:143,15+6*(COLUMNS($G142:N142)-1)),""))</f>
        <v/>
      </c>
      <c r="O142" s="236">
        <f t="array" ref="O142">IF(COLUMNS($G142:O142)&gt;$E142,"",IFERROR(INDEX('PROYECCIÓN'!143:143,15+6*(COLUMNS($G142:O142)-1)),""))</f>
        <v/>
      </c>
      <c r="P142" s="236">
        <f t="array" ref="P142">IF(COLUMNS($G142:P142)&gt;$E142,"",IFERROR(INDEX('PROYECCIÓN'!143:143,15+6*(COLUMNS($G142:P142)-1)),""))</f>
        <v/>
      </c>
      <c r="Q142" s="236">
        <f t="array" ref="Q142">IF(COLUMNS($G142:Q142)&gt;$E142,"",IFERROR(INDEX('PROYECCIÓN'!143:143,15+6*(COLUMNS($G142:Q142)-1)),""))</f>
        <v/>
      </c>
      <c r="R142" s="236">
        <f t="array" ref="R142">IF(COLUMNS($G142:R142)&gt;$E142,"",IFERROR(INDEX('PROYECCIÓN'!143:143,15+6*(COLUMNS($G142:R142)-1)),""))</f>
        <v/>
      </c>
      <c r="S142" s="236">
        <f t="array" ref="S142">IF(COLUMNS($G142:S142)&gt;$E142,"",IFERROR(INDEX('PROYECCIÓN'!143:143,15+6*(COLUMNS($G142:S142)-1)),""))</f>
        <v/>
      </c>
      <c r="T142" s="236">
        <f t="array" ref="T142">IF(COLUMNS($G142:T142)&gt;$E142,"",IFERROR(INDEX('PROYECCIÓN'!143:143,15+6*(COLUMNS($G142:T142)-1)),""))</f>
        <v/>
      </c>
      <c r="U142" s="236">
        <f t="array" ref="U142">IF(COLUMNS($G142:U142)&gt;$E142,"",IFERROR(INDEX('PROYECCIÓN'!143:143,15+6*(COLUMNS($G142:U142)-1)),""))</f>
        <v/>
      </c>
      <c r="V142" s="236">
        <f t="array" ref="V142">IF(COLUMNS($G142:V142)&gt;$E142,"",IFERROR(INDEX('PROYECCIÓN'!143:143,15+6*(COLUMNS($G142:V142)-1)),""))</f>
        <v/>
      </c>
      <c r="W142" s="236">
        <f t="array" ref="W142">IF(COLUMNS($G142:W142)&gt;$E142,"",IFERROR(INDEX('PROYECCIÓN'!143:143,15+6*(COLUMNS($G142:W142)-1)),""))</f>
        <v/>
      </c>
      <c r="X142" s="236">
        <f t="array" ref="X142">IF(COLUMNS($G142:X142)&gt;$E142,"",IFERROR(INDEX('PROYECCIÓN'!143:143,15+6*(COLUMNS($G142:X142)-1)),""))</f>
        <v/>
      </c>
      <c r="Y142" s="236">
        <f t="array" ref="Y142">IF(COLUMNS($G142:Y142)&gt;$E142,"",IFERROR(INDEX('PROYECCIÓN'!143:143,15+6*(COLUMNS($G142:Y142)-1)),""))</f>
        <v/>
      </c>
      <c r="Z142" s="236">
        <f t="array" ref="Z142">IF(COLUMNS($G142:Z142)&gt;$E142,"",IFERROR(INDEX('PROYECCIÓN'!143:143,15+6*(COLUMNS($G142:Z142)-1)),""))</f>
        <v/>
      </c>
      <c r="AA142" s="236">
        <f t="array" ref="AA142">IF(COLUMNS($G142:AA142)&gt;$E142,"",IFERROR(INDEX('PROYECCIÓN'!143:143,15+6*(COLUMNS($G142:AA142)-1)),""))</f>
        <v/>
      </c>
      <c r="AB142" s="236">
        <f t="array" ref="AB142">IF(COLUMNS($G142:AB142)&gt;$E142,"",IFERROR(INDEX('PROYECCIÓN'!143:143,15+6*(COLUMNS($G142:AB142)-1)),""))</f>
        <v/>
      </c>
      <c r="AC142" s="236">
        <f t="array" ref="AC142">IF(COLUMNS($G142:AC142)&gt;$E142,"",IFERROR(INDEX('PROYECCIÓN'!143:143,15+6*(COLUMNS($G142:AC142)-1)),""))</f>
        <v/>
      </c>
      <c r="AD142" s="236">
        <f t="array" ref="AD142">IF(COLUMNS($G142:AD142)&gt;$E142,"",IFERROR(INDEX('PROYECCIÓN'!143:143,15+6*(COLUMNS($G142:AD142)-1)),""))</f>
        <v/>
      </c>
      <c r="AE142" s="236">
        <f t="array" ref="AE142">IF(COLUMNS($G142:AE142)&gt;$E142,"",IFERROR(INDEX('PROYECCIÓN'!143:143,15+6*(COLUMNS($G142:AE142)-1)),""))</f>
        <v/>
      </c>
      <c r="AF142" s="236">
        <f t="array" ref="AF142">IF(COLUMNS($G142:AF142)&gt;$E142,"",IFERROR(INDEX('PROYECCIÓN'!143:143,15+6*(COLUMNS($G142:AF142)-1)),""))</f>
        <v/>
      </c>
      <c r="AG142" s="236">
        <f t="array" ref="AG142">IF(COLUMNS($G142:AG142)&gt;$E142,"",IFERROR(INDEX('PROYECCIÓN'!143:143,15+6*(COLUMNS($G142:AG142)-1)),""))</f>
        <v/>
      </c>
      <c r="AH142" s="236">
        <f t="array" ref="AH142">IF(COLUMNS($G142:AH142)&gt;$E142,"",IFERROR(INDEX('PROYECCIÓN'!143:143,15+6*(COLUMNS($G142:AH142)-1)),""))</f>
        <v/>
      </c>
      <c r="AI142" s="236">
        <f t="array" ref="AI142">IF(COLUMNS($G142:AI142)&gt;$E142,"",IFERROR(INDEX('PROYECCIÓN'!143:143,15+6*(COLUMNS($G142:AI142)-1)),""))</f>
        <v/>
      </c>
      <c r="AJ142" s="236">
        <f t="array" ref="AJ142">IF(COLUMNS($G142:AJ142)&gt;$E142,"",IFERROR(INDEX('PROYECCIÓN'!143:143,15+6*(COLUMNS($G142:AJ142)-1)),""))</f>
        <v/>
      </c>
      <c r="AK142" s="236">
        <f t="array" ref="AK142">IF(COLUMNS($G142:AK142)&gt;$E142,"",IFERROR(INDEX('PROYECCIÓN'!143:143,15+6*(COLUMNS($G142:AK142)-1)),""))</f>
        <v/>
      </c>
      <c r="AL142" s="236">
        <f t="array" ref="AL142">IF(COLUMNS($G142:AL142)&gt;$E142,"",IFERROR(INDEX('PROYECCIÓN'!143:143,15+6*(COLUMNS($G142:AL142)-1)),""))</f>
        <v/>
      </c>
      <c r="AM142" s="236">
        <f t="array" ref="AM142">IF(COLUMNS($G142:AM142)&gt;$E142,"",IFERROR(INDEX('PROYECCIÓN'!143:143,15+6*(COLUMNS($G142:AM142)-1)),""))</f>
        <v/>
      </c>
      <c r="AN142" s="236">
        <f t="array" ref="AN142">IF(COLUMNS($G142:AN142)&gt;$E142,"",IFERROR(INDEX('PROYECCIÓN'!143:143,15+6*(COLUMNS($G142:AN142)-1)),""))</f>
        <v/>
      </c>
      <c r="AO142" s="236">
        <f t="array" ref="AO142">IF(COLUMNS($G142:AO142)&gt;$E142,"",IFERROR(INDEX('PROYECCIÓN'!143:143,15+6*(COLUMNS($G142:AO142)-1)),""))</f>
        <v/>
      </c>
      <c r="AP142" s="236">
        <f t="array" ref="AP142">IF(COLUMNS($G142:AP142)&gt;$E142,"",IFERROR(INDEX('PROYECCIÓN'!143:143,15+6*(COLUMNS($G142:AP142)-1)),""))</f>
        <v/>
      </c>
      <c r="AQ142" s="236" t="n"/>
      <c r="AR142" s="229" t="n"/>
      <c r="AS142" s="185" t="n"/>
    </row>
    <row r="143" ht="15" customHeight="1" s="506">
      <c r="B143" s="47">
        <f>'CARTERA TOTAL'!B143</f>
        <v/>
      </c>
      <c r="C143" s="229">
        <f>'PROYECCIÓN'!C144</f>
        <v/>
      </c>
      <c r="D143" s="53">
        <f>'PROYECCIÓN'!D144</f>
        <v/>
      </c>
      <c r="E143" s="56">
        <f>'PROYECCIÓN'!H144</f>
        <v/>
      </c>
      <c r="F143" s="56">
        <f>IF(COUNTIF($G143:$AP143,"VENCIDA")&gt;0,"VENCIDA",IF(COUNTIF($G143:$AP143,"POR VENCER")&gt;0,"POR VENCER",IF(COUNTIF($G143:$AP143,"AL DÍA")&gt;0,"AL DÍA",IF(COUNTIF($G143:$AP143,"PAGA")&gt;0,"PAGA","SIN ESTADO"))))</f>
        <v/>
      </c>
      <c r="G143" s="236">
        <f t="array" ref="G143">IF(COLUMNS($G143:G143)&gt;$E143,"",IFERROR(INDEX('PROYECCIÓN'!144:144,15+6*(COLUMNS($G143:G143)-1)),""))</f>
        <v/>
      </c>
      <c r="H143" s="236">
        <f t="array" ref="H143">IF(COLUMNS($G143:H143)&gt;$E143,"",IFERROR(INDEX('PROYECCIÓN'!144:144,15+6*(COLUMNS($G143:H143)-1)),""))</f>
        <v/>
      </c>
      <c r="I143" s="236">
        <f t="array" ref="I143">IF(COLUMNS($G143:I143)&gt;$E143,"",IFERROR(INDEX('PROYECCIÓN'!144:144,15+6*(COLUMNS($G143:I143)-1)),""))</f>
        <v/>
      </c>
      <c r="J143" s="236">
        <f t="array" ref="J143">IF(COLUMNS($G143:J143)&gt;$E143,"",IFERROR(INDEX('PROYECCIÓN'!144:144,15+6*(COLUMNS($G143:J143)-1)),""))</f>
        <v/>
      </c>
      <c r="K143" s="236">
        <f t="array" ref="K143">IF(COLUMNS($G143:K143)&gt;$E143,"",IFERROR(INDEX('PROYECCIÓN'!144:144,15+6*(COLUMNS($G143:K143)-1)),""))</f>
        <v/>
      </c>
      <c r="L143" s="236">
        <f t="array" ref="L143">IF(COLUMNS($G143:L143)&gt;$E143,"",IFERROR(INDEX('PROYECCIÓN'!144:144,15+6*(COLUMNS($G143:L143)-1)),""))</f>
        <v/>
      </c>
      <c r="M143" s="236">
        <f t="array" ref="M143">IF(COLUMNS($G143:M143)&gt;$E143,"",IFERROR(INDEX('PROYECCIÓN'!144:144,15+6*(COLUMNS($G143:M143)-1)),""))</f>
        <v/>
      </c>
      <c r="N143" s="236">
        <f t="array" ref="N143">IF(COLUMNS($G143:N143)&gt;$E143,"",IFERROR(INDEX('PROYECCIÓN'!144:144,15+6*(COLUMNS($G143:N143)-1)),""))</f>
        <v/>
      </c>
      <c r="O143" s="236">
        <f t="array" ref="O143">IF(COLUMNS($G143:O143)&gt;$E143,"",IFERROR(INDEX('PROYECCIÓN'!144:144,15+6*(COLUMNS($G143:O143)-1)),""))</f>
        <v/>
      </c>
      <c r="P143" s="236">
        <f t="array" ref="P143">IF(COLUMNS($G143:P143)&gt;$E143,"",IFERROR(INDEX('PROYECCIÓN'!144:144,15+6*(COLUMNS($G143:P143)-1)),""))</f>
        <v/>
      </c>
      <c r="Q143" s="236">
        <f t="array" ref="Q143">IF(COLUMNS($G143:Q143)&gt;$E143,"",IFERROR(INDEX('PROYECCIÓN'!144:144,15+6*(COLUMNS($G143:Q143)-1)),""))</f>
        <v/>
      </c>
      <c r="R143" s="236">
        <f t="array" ref="R143">IF(COLUMNS($G143:R143)&gt;$E143,"",IFERROR(INDEX('PROYECCIÓN'!144:144,15+6*(COLUMNS($G143:R143)-1)),""))</f>
        <v/>
      </c>
      <c r="S143" s="236">
        <f t="array" ref="S143">IF(COLUMNS($G143:S143)&gt;$E143,"",IFERROR(INDEX('PROYECCIÓN'!144:144,15+6*(COLUMNS($G143:S143)-1)),""))</f>
        <v/>
      </c>
      <c r="T143" s="236">
        <f t="array" ref="T143">IF(COLUMNS($G143:T143)&gt;$E143,"",IFERROR(INDEX('PROYECCIÓN'!144:144,15+6*(COLUMNS($G143:T143)-1)),""))</f>
        <v/>
      </c>
      <c r="U143" s="236">
        <f t="array" ref="U143">IF(COLUMNS($G143:U143)&gt;$E143,"",IFERROR(INDEX('PROYECCIÓN'!144:144,15+6*(COLUMNS($G143:U143)-1)),""))</f>
        <v/>
      </c>
      <c r="V143" s="236">
        <f t="array" ref="V143">IF(COLUMNS($G143:V143)&gt;$E143,"",IFERROR(INDEX('PROYECCIÓN'!144:144,15+6*(COLUMNS($G143:V143)-1)),""))</f>
        <v/>
      </c>
      <c r="W143" s="236">
        <f t="array" ref="W143">IF(COLUMNS($G143:W143)&gt;$E143,"",IFERROR(INDEX('PROYECCIÓN'!144:144,15+6*(COLUMNS($G143:W143)-1)),""))</f>
        <v/>
      </c>
      <c r="X143" s="236">
        <f t="array" ref="X143">IF(COLUMNS($G143:X143)&gt;$E143,"",IFERROR(INDEX('PROYECCIÓN'!144:144,15+6*(COLUMNS($G143:X143)-1)),""))</f>
        <v/>
      </c>
      <c r="Y143" s="236">
        <f t="array" ref="Y143">IF(COLUMNS($G143:Y143)&gt;$E143,"",IFERROR(INDEX('PROYECCIÓN'!144:144,15+6*(COLUMNS($G143:Y143)-1)),""))</f>
        <v/>
      </c>
      <c r="Z143" s="236">
        <f t="array" ref="Z143">IF(COLUMNS($G143:Z143)&gt;$E143,"",IFERROR(INDEX('PROYECCIÓN'!144:144,15+6*(COLUMNS($G143:Z143)-1)),""))</f>
        <v/>
      </c>
      <c r="AA143" s="236">
        <f t="array" ref="AA143">IF(COLUMNS($G143:AA143)&gt;$E143,"",IFERROR(INDEX('PROYECCIÓN'!144:144,15+6*(COLUMNS($G143:AA143)-1)),""))</f>
        <v/>
      </c>
      <c r="AB143" s="236">
        <f t="array" ref="AB143">IF(COLUMNS($G143:AB143)&gt;$E143,"",IFERROR(INDEX('PROYECCIÓN'!144:144,15+6*(COLUMNS($G143:AB143)-1)),""))</f>
        <v/>
      </c>
      <c r="AC143" s="236">
        <f t="array" ref="AC143">IF(COLUMNS($G143:AC143)&gt;$E143,"",IFERROR(INDEX('PROYECCIÓN'!144:144,15+6*(COLUMNS($G143:AC143)-1)),""))</f>
        <v/>
      </c>
      <c r="AD143" s="236">
        <f t="array" ref="AD143">IF(COLUMNS($G143:AD143)&gt;$E143,"",IFERROR(INDEX('PROYECCIÓN'!144:144,15+6*(COLUMNS($G143:AD143)-1)),""))</f>
        <v/>
      </c>
      <c r="AE143" s="236">
        <f t="array" ref="AE143">IF(COLUMNS($G143:AE143)&gt;$E143,"",IFERROR(INDEX('PROYECCIÓN'!144:144,15+6*(COLUMNS($G143:AE143)-1)),""))</f>
        <v/>
      </c>
      <c r="AF143" s="236">
        <f t="array" ref="AF143">IF(COLUMNS($G143:AF143)&gt;$E143,"",IFERROR(INDEX('PROYECCIÓN'!144:144,15+6*(COLUMNS($G143:AF143)-1)),""))</f>
        <v/>
      </c>
      <c r="AG143" s="236">
        <f t="array" ref="AG143">IF(COLUMNS($G143:AG143)&gt;$E143,"",IFERROR(INDEX('PROYECCIÓN'!144:144,15+6*(COLUMNS($G143:AG143)-1)),""))</f>
        <v/>
      </c>
      <c r="AH143" s="236">
        <f t="array" ref="AH143">IF(COLUMNS($G143:AH143)&gt;$E143,"",IFERROR(INDEX('PROYECCIÓN'!144:144,15+6*(COLUMNS($G143:AH143)-1)),""))</f>
        <v/>
      </c>
      <c r="AI143" s="236">
        <f t="array" ref="AI143">IF(COLUMNS($G143:AI143)&gt;$E143,"",IFERROR(INDEX('PROYECCIÓN'!144:144,15+6*(COLUMNS($G143:AI143)-1)),""))</f>
        <v/>
      </c>
      <c r="AJ143" s="236">
        <f t="array" ref="AJ143">IF(COLUMNS($G143:AJ143)&gt;$E143,"",IFERROR(INDEX('PROYECCIÓN'!144:144,15+6*(COLUMNS($G143:AJ143)-1)),""))</f>
        <v/>
      </c>
      <c r="AK143" s="236">
        <f t="array" ref="AK143">IF(COLUMNS($G143:AK143)&gt;$E143,"",IFERROR(INDEX('PROYECCIÓN'!144:144,15+6*(COLUMNS($G143:AK143)-1)),""))</f>
        <v/>
      </c>
      <c r="AL143" s="236">
        <f t="array" ref="AL143">IF(COLUMNS($G143:AL143)&gt;$E143,"",IFERROR(INDEX('PROYECCIÓN'!144:144,15+6*(COLUMNS($G143:AL143)-1)),""))</f>
        <v/>
      </c>
      <c r="AM143" s="236">
        <f t="array" ref="AM143">IF(COLUMNS($G143:AM143)&gt;$E143,"",IFERROR(INDEX('PROYECCIÓN'!144:144,15+6*(COLUMNS($G143:AM143)-1)),""))</f>
        <v/>
      </c>
      <c r="AN143" s="236">
        <f t="array" ref="AN143">IF(COLUMNS($G143:AN143)&gt;$E143,"",IFERROR(INDEX('PROYECCIÓN'!144:144,15+6*(COLUMNS($G143:AN143)-1)),""))</f>
        <v/>
      </c>
      <c r="AO143" s="236">
        <f t="array" ref="AO143">IF(COLUMNS($G143:AO143)&gt;$E143,"",IFERROR(INDEX('PROYECCIÓN'!144:144,15+6*(COLUMNS($G143:AO143)-1)),""))</f>
        <v/>
      </c>
      <c r="AP143" s="236">
        <f t="array" ref="AP143">IF(COLUMNS($G143:AP143)&gt;$E143,"",IFERROR(INDEX('PROYECCIÓN'!144:144,15+6*(COLUMNS($G143:AP143)-1)),""))</f>
        <v/>
      </c>
      <c r="AQ143" s="236" t="inlineStr">
        <is>
          <t>MENSAJE POR WHATSAPP</t>
        </is>
      </c>
      <c r="AR143" s="229" t="n"/>
      <c r="AS143" s="237" t="n">
        <v>46270</v>
      </c>
    </row>
    <row r="144" ht="15" customHeight="1" s="506">
      <c r="B144" s="47">
        <f>'CARTERA TOTAL'!B144</f>
        <v/>
      </c>
      <c r="C144" s="229">
        <f>'PROYECCIÓN'!C145</f>
        <v/>
      </c>
      <c r="D144" s="53">
        <f>'PROYECCIÓN'!D145</f>
        <v/>
      </c>
      <c r="E144" s="56">
        <f>'PROYECCIÓN'!H145</f>
        <v/>
      </c>
      <c r="F144" s="56">
        <f>IF(COUNTIF($G144:$AP144,"VENCIDA")&gt;0,"VENCIDA",IF(COUNTIF($G144:$AP144,"POR VENCER")&gt;0,"POR VENCER",IF(COUNTIF($G144:$AP144,"AL DÍA")&gt;0,"AL DÍA",IF(COUNTIF($G144:$AP144,"PAGA")&gt;0,"PAGA","SIN ESTADO"))))</f>
        <v/>
      </c>
      <c r="G144" s="236">
        <f t="array" ref="G144">IF(COLUMNS($G144:G144)&gt;$E144,"",IFERROR(INDEX('PROYECCIÓN'!145:145,15+6*(COLUMNS($G144:G144)-1)),""))</f>
        <v/>
      </c>
      <c r="H144" s="236">
        <f t="array" ref="H144">IF(COLUMNS($G144:H144)&gt;$E144,"",IFERROR(INDEX('PROYECCIÓN'!145:145,15+6*(COLUMNS($G144:H144)-1)),""))</f>
        <v/>
      </c>
      <c r="I144" s="236">
        <f t="array" ref="I144">IF(COLUMNS($G144:I144)&gt;$E144,"",IFERROR(INDEX('PROYECCIÓN'!145:145,15+6*(COLUMNS($G144:I144)-1)),""))</f>
        <v/>
      </c>
      <c r="J144" s="236">
        <f t="array" ref="J144">IF(COLUMNS($G144:J144)&gt;$E144,"",IFERROR(INDEX('PROYECCIÓN'!145:145,15+6*(COLUMNS($G144:J144)-1)),""))</f>
        <v/>
      </c>
      <c r="K144" s="236">
        <f t="array" ref="K144">IF(COLUMNS($G144:K144)&gt;$E144,"",IFERROR(INDEX('PROYECCIÓN'!145:145,15+6*(COLUMNS($G144:K144)-1)),""))</f>
        <v/>
      </c>
      <c r="L144" s="236">
        <f t="array" ref="L144">IF(COLUMNS($G144:L144)&gt;$E144,"",IFERROR(INDEX('PROYECCIÓN'!145:145,15+6*(COLUMNS($G144:L144)-1)),""))</f>
        <v/>
      </c>
      <c r="M144" s="236">
        <f t="array" ref="M144">IF(COLUMNS($G144:M144)&gt;$E144,"",IFERROR(INDEX('PROYECCIÓN'!145:145,15+6*(COLUMNS($G144:M144)-1)),""))</f>
        <v/>
      </c>
      <c r="N144" s="236">
        <f t="array" ref="N144">IF(COLUMNS($G144:N144)&gt;$E144,"",IFERROR(INDEX('PROYECCIÓN'!145:145,15+6*(COLUMNS($G144:N144)-1)),""))</f>
        <v/>
      </c>
      <c r="O144" s="236">
        <f t="array" ref="O144">IF(COLUMNS($G144:O144)&gt;$E144,"",IFERROR(INDEX('PROYECCIÓN'!145:145,15+6*(COLUMNS($G144:O144)-1)),""))</f>
        <v/>
      </c>
      <c r="P144" s="236">
        <f t="array" ref="P144">IF(COLUMNS($G144:P144)&gt;$E144,"",IFERROR(INDEX('PROYECCIÓN'!145:145,15+6*(COLUMNS($G144:P144)-1)),""))</f>
        <v/>
      </c>
      <c r="Q144" s="236">
        <f t="array" ref="Q144">IF(COLUMNS($G144:Q144)&gt;$E144,"",IFERROR(INDEX('PROYECCIÓN'!145:145,15+6*(COLUMNS($G144:Q144)-1)),""))</f>
        <v/>
      </c>
      <c r="R144" s="236">
        <f t="array" ref="R144">IF(COLUMNS($G144:R144)&gt;$E144,"",IFERROR(INDEX('PROYECCIÓN'!145:145,15+6*(COLUMNS($G144:R144)-1)),""))</f>
        <v/>
      </c>
      <c r="S144" s="236">
        <f t="array" ref="S144">IF(COLUMNS($G144:S144)&gt;$E144,"",IFERROR(INDEX('PROYECCIÓN'!145:145,15+6*(COLUMNS($G144:S144)-1)),""))</f>
        <v/>
      </c>
      <c r="T144" s="236">
        <f t="array" ref="T144">IF(COLUMNS($G144:T144)&gt;$E144,"",IFERROR(INDEX('PROYECCIÓN'!145:145,15+6*(COLUMNS($G144:T144)-1)),""))</f>
        <v/>
      </c>
      <c r="U144" s="236">
        <f t="array" ref="U144">IF(COLUMNS($G144:U144)&gt;$E144,"",IFERROR(INDEX('PROYECCIÓN'!145:145,15+6*(COLUMNS($G144:U144)-1)),""))</f>
        <v/>
      </c>
      <c r="V144" s="236">
        <f t="array" ref="V144">IF(COLUMNS($G144:V144)&gt;$E144,"",IFERROR(INDEX('PROYECCIÓN'!145:145,15+6*(COLUMNS($G144:V144)-1)),""))</f>
        <v/>
      </c>
      <c r="W144" s="236">
        <f t="array" ref="W144">IF(COLUMNS($G144:W144)&gt;$E144,"",IFERROR(INDEX('PROYECCIÓN'!145:145,15+6*(COLUMNS($G144:W144)-1)),""))</f>
        <v/>
      </c>
      <c r="X144" s="236">
        <f t="array" ref="X144">IF(COLUMNS($G144:X144)&gt;$E144,"",IFERROR(INDEX('PROYECCIÓN'!145:145,15+6*(COLUMNS($G144:X144)-1)),""))</f>
        <v/>
      </c>
      <c r="Y144" s="236">
        <f t="array" ref="Y144">IF(COLUMNS($G144:Y144)&gt;$E144,"",IFERROR(INDEX('PROYECCIÓN'!145:145,15+6*(COLUMNS($G144:Y144)-1)),""))</f>
        <v/>
      </c>
      <c r="Z144" s="236">
        <f t="array" ref="Z144">IF(COLUMNS($G144:Z144)&gt;$E144,"",IFERROR(INDEX('PROYECCIÓN'!145:145,15+6*(COLUMNS($G144:Z144)-1)),""))</f>
        <v/>
      </c>
      <c r="AA144" s="236">
        <f t="array" ref="AA144">IF(COLUMNS($G144:AA144)&gt;$E144,"",IFERROR(INDEX('PROYECCIÓN'!145:145,15+6*(COLUMNS($G144:AA144)-1)),""))</f>
        <v/>
      </c>
      <c r="AB144" s="236">
        <f t="array" ref="AB144">IF(COLUMNS($G144:AB144)&gt;$E144,"",IFERROR(INDEX('PROYECCIÓN'!145:145,15+6*(COLUMNS($G144:AB144)-1)),""))</f>
        <v/>
      </c>
      <c r="AC144" s="236">
        <f t="array" ref="AC144">IF(COLUMNS($G144:AC144)&gt;$E144,"",IFERROR(INDEX('PROYECCIÓN'!145:145,15+6*(COLUMNS($G144:AC144)-1)),""))</f>
        <v/>
      </c>
      <c r="AD144" s="236">
        <f t="array" ref="AD144">IF(COLUMNS($G144:AD144)&gt;$E144,"",IFERROR(INDEX('PROYECCIÓN'!145:145,15+6*(COLUMNS($G144:AD144)-1)),""))</f>
        <v/>
      </c>
      <c r="AE144" s="236">
        <f t="array" ref="AE144">IF(COLUMNS($G144:AE144)&gt;$E144,"",IFERROR(INDEX('PROYECCIÓN'!145:145,15+6*(COLUMNS($G144:AE144)-1)),""))</f>
        <v/>
      </c>
      <c r="AF144" s="236">
        <f t="array" ref="AF144">IF(COLUMNS($G144:AF144)&gt;$E144,"",IFERROR(INDEX('PROYECCIÓN'!145:145,15+6*(COLUMNS($G144:AF144)-1)),""))</f>
        <v/>
      </c>
      <c r="AG144" s="236">
        <f t="array" ref="AG144">IF(COLUMNS($G144:AG144)&gt;$E144,"",IFERROR(INDEX('PROYECCIÓN'!145:145,15+6*(COLUMNS($G144:AG144)-1)),""))</f>
        <v/>
      </c>
      <c r="AH144" s="236">
        <f t="array" ref="AH144">IF(COLUMNS($G144:AH144)&gt;$E144,"",IFERROR(INDEX('PROYECCIÓN'!145:145,15+6*(COLUMNS($G144:AH144)-1)),""))</f>
        <v/>
      </c>
      <c r="AI144" s="236">
        <f t="array" ref="AI144">IF(COLUMNS($G144:AI144)&gt;$E144,"",IFERROR(INDEX('PROYECCIÓN'!145:145,15+6*(COLUMNS($G144:AI144)-1)),""))</f>
        <v/>
      </c>
      <c r="AJ144" s="236">
        <f t="array" ref="AJ144">IF(COLUMNS($G144:AJ144)&gt;$E144,"",IFERROR(INDEX('PROYECCIÓN'!145:145,15+6*(COLUMNS($G144:AJ144)-1)),""))</f>
        <v/>
      </c>
      <c r="AK144" s="236">
        <f t="array" ref="AK144">IF(COLUMNS($G144:AK144)&gt;$E144,"",IFERROR(INDEX('PROYECCIÓN'!145:145,15+6*(COLUMNS($G144:AK144)-1)),""))</f>
        <v/>
      </c>
      <c r="AL144" s="236">
        <f t="array" ref="AL144">IF(COLUMNS($G144:AL144)&gt;$E144,"",IFERROR(INDEX('PROYECCIÓN'!145:145,15+6*(COLUMNS($G144:AL144)-1)),""))</f>
        <v/>
      </c>
      <c r="AM144" s="236">
        <f t="array" ref="AM144">IF(COLUMNS($G144:AM144)&gt;$E144,"",IFERROR(INDEX('PROYECCIÓN'!145:145,15+6*(COLUMNS($G144:AM144)-1)),""))</f>
        <v/>
      </c>
      <c r="AN144" s="236">
        <f t="array" ref="AN144">IF(COLUMNS($G144:AN144)&gt;$E144,"",IFERROR(INDEX('PROYECCIÓN'!145:145,15+6*(COLUMNS($G144:AN144)-1)),""))</f>
        <v/>
      </c>
      <c r="AO144" s="236">
        <f t="array" ref="AO144">IF(COLUMNS($G144:AO144)&gt;$E144,"",IFERROR(INDEX('PROYECCIÓN'!145:145,15+6*(COLUMNS($G144:AO144)-1)),""))</f>
        <v/>
      </c>
      <c r="AP144" s="236">
        <f t="array" ref="AP144">IF(COLUMNS($G144:AP144)&gt;$E144,"",IFERROR(INDEX('PROYECCIÓN'!145:145,15+6*(COLUMNS($G144:AP144)-1)),""))</f>
        <v/>
      </c>
      <c r="AQ144" s="236" t="inlineStr">
        <is>
          <t>MENSAJE POR WHATSAPP</t>
        </is>
      </c>
      <c r="AR144" s="229" t="n"/>
      <c r="AS144" s="237" t="n">
        <v>46273</v>
      </c>
    </row>
    <row r="145" ht="15" customHeight="1" s="506">
      <c r="B145" s="47">
        <f>'CARTERA TOTAL'!B145</f>
        <v/>
      </c>
      <c r="C145" s="229">
        <f>'PROYECCIÓN'!C146</f>
        <v/>
      </c>
      <c r="D145" s="53">
        <f>'PROYECCIÓN'!D146</f>
        <v/>
      </c>
      <c r="E145" s="56">
        <f>'PROYECCIÓN'!H146</f>
        <v/>
      </c>
      <c r="F145" s="56">
        <f>IF(COUNTIF($G145:$AP145,"VENCIDA")&gt;0,"VENCIDA",IF(COUNTIF($G145:$AP145,"POR VENCER")&gt;0,"POR VENCER",IF(COUNTIF($G145:$AP145,"AL DÍA")&gt;0,"AL DÍA",IF(COUNTIF($G145:$AP145,"PAGA")&gt;0,"PAGA","SIN ESTADO"))))</f>
        <v/>
      </c>
      <c r="G145" s="236">
        <f t="array" ref="G145">IF(COLUMNS($G145:G145)&gt;$E145,"",IFERROR(INDEX('PROYECCIÓN'!146:146,15+6*(COLUMNS($G145:G145)-1)),""))</f>
        <v/>
      </c>
      <c r="H145" s="236">
        <f t="array" ref="H145">IF(COLUMNS($G145:H145)&gt;$E145,"",IFERROR(INDEX('PROYECCIÓN'!146:146,15+6*(COLUMNS($G145:H145)-1)),""))</f>
        <v/>
      </c>
      <c r="I145" s="236">
        <f t="array" ref="I145">IF(COLUMNS($G145:I145)&gt;$E145,"",IFERROR(INDEX('PROYECCIÓN'!146:146,15+6*(COLUMNS($G145:I145)-1)),""))</f>
        <v/>
      </c>
      <c r="J145" s="236">
        <f t="array" ref="J145">IF(COLUMNS($G145:J145)&gt;$E145,"",IFERROR(INDEX('PROYECCIÓN'!146:146,15+6*(COLUMNS($G145:J145)-1)),""))</f>
        <v/>
      </c>
      <c r="K145" s="236">
        <f t="array" ref="K145">IF(COLUMNS($G145:K145)&gt;$E145,"",IFERROR(INDEX('PROYECCIÓN'!146:146,15+6*(COLUMNS($G145:K145)-1)),""))</f>
        <v/>
      </c>
      <c r="L145" s="236">
        <f t="array" ref="L145">IF(COLUMNS($G145:L145)&gt;$E145,"",IFERROR(INDEX('PROYECCIÓN'!146:146,15+6*(COLUMNS($G145:L145)-1)),""))</f>
        <v/>
      </c>
      <c r="M145" s="236">
        <f t="array" ref="M145">IF(COLUMNS($G145:M145)&gt;$E145,"",IFERROR(INDEX('PROYECCIÓN'!146:146,15+6*(COLUMNS($G145:M145)-1)),""))</f>
        <v/>
      </c>
      <c r="N145" s="236">
        <f t="array" ref="N145">IF(COLUMNS($G145:N145)&gt;$E145,"",IFERROR(INDEX('PROYECCIÓN'!146:146,15+6*(COLUMNS($G145:N145)-1)),""))</f>
        <v/>
      </c>
      <c r="O145" s="236">
        <f t="array" ref="O145">IF(COLUMNS($G145:O145)&gt;$E145,"",IFERROR(INDEX('PROYECCIÓN'!146:146,15+6*(COLUMNS($G145:O145)-1)),""))</f>
        <v/>
      </c>
      <c r="P145" s="236">
        <f t="array" ref="P145">IF(COLUMNS($G145:P145)&gt;$E145,"",IFERROR(INDEX('PROYECCIÓN'!146:146,15+6*(COLUMNS($G145:P145)-1)),""))</f>
        <v/>
      </c>
      <c r="Q145" s="236">
        <f t="array" ref="Q145">IF(COLUMNS($G145:Q145)&gt;$E145,"",IFERROR(INDEX('PROYECCIÓN'!146:146,15+6*(COLUMNS($G145:Q145)-1)),""))</f>
        <v/>
      </c>
      <c r="R145" s="236">
        <f t="array" ref="R145">IF(COLUMNS($G145:R145)&gt;$E145,"",IFERROR(INDEX('PROYECCIÓN'!146:146,15+6*(COLUMNS($G145:R145)-1)),""))</f>
        <v/>
      </c>
      <c r="S145" s="236">
        <f t="array" ref="S145">IF(COLUMNS($G145:S145)&gt;$E145,"",IFERROR(INDEX('PROYECCIÓN'!146:146,15+6*(COLUMNS($G145:S145)-1)),""))</f>
        <v/>
      </c>
      <c r="T145" s="236">
        <f t="array" ref="T145">IF(COLUMNS($G145:T145)&gt;$E145,"",IFERROR(INDEX('PROYECCIÓN'!146:146,15+6*(COLUMNS($G145:T145)-1)),""))</f>
        <v/>
      </c>
      <c r="U145" s="236">
        <f t="array" ref="U145">IF(COLUMNS($G145:U145)&gt;$E145,"",IFERROR(INDEX('PROYECCIÓN'!146:146,15+6*(COLUMNS($G145:U145)-1)),""))</f>
        <v/>
      </c>
      <c r="V145" s="236">
        <f t="array" ref="V145">IF(COLUMNS($G145:V145)&gt;$E145,"",IFERROR(INDEX('PROYECCIÓN'!146:146,15+6*(COLUMNS($G145:V145)-1)),""))</f>
        <v/>
      </c>
      <c r="W145" s="236">
        <f t="array" ref="W145">IF(COLUMNS($G145:W145)&gt;$E145,"",IFERROR(INDEX('PROYECCIÓN'!146:146,15+6*(COLUMNS($G145:W145)-1)),""))</f>
        <v/>
      </c>
      <c r="X145" s="236">
        <f t="array" ref="X145">IF(COLUMNS($G145:X145)&gt;$E145,"",IFERROR(INDEX('PROYECCIÓN'!146:146,15+6*(COLUMNS($G145:X145)-1)),""))</f>
        <v/>
      </c>
      <c r="Y145" s="236">
        <f t="array" ref="Y145">IF(COLUMNS($G145:Y145)&gt;$E145,"",IFERROR(INDEX('PROYECCIÓN'!146:146,15+6*(COLUMNS($G145:Y145)-1)),""))</f>
        <v/>
      </c>
      <c r="Z145" s="236">
        <f t="array" ref="Z145">IF(COLUMNS($G145:Z145)&gt;$E145,"",IFERROR(INDEX('PROYECCIÓN'!146:146,15+6*(COLUMNS($G145:Z145)-1)),""))</f>
        <v/>
      </c>
      <c r="AA145" s="236">
        <f t="array" ref="AA145">IF(COLUMNS($G145:AA145)&gt;$E145,"",IFERROR(INDEX('PROYECCIÓN'!146:146,15+6*(COLUMNS($G145:AA145)-1)),""))</f>
        <v/>
      </c>
      <c r="AB145" s="236">
        <f t="array" ref="AB145">IF(COLUMNS($G145:AB145)&gt;$E145,"",IFERROR(INDEX('PROYECCIÓN'!146:146,15+6*(COLUMNS($G145:AB145)-1)),""))</f>
        <v/>
      </c>
      <c r="AC145" s="236">
        <f t="array" ref="AC145">IF(COLUMNS($G145:AC145)&gt;$E145,"",IFERROR(INDEX('PROYECCIÓN'!146:146,15+6*(COLUMNS($G145:AC145)-1)),""))</f>
        <v/>
      </c>
      <c r="AD145" s="236">
        <f t="array" ref="AD145">IF(COLUMNS($G145:AD145)&gt;$E145,"",IFERROR(INDEX('PROYECCIÓN'!146:146,15+6*(COLUMNS($G145:AD145)-1)),""))</f>
        <v/>
      </c>
      <c r="AE145" s="236">
        <f t="array" ref="AE145">IF(COLUMNS($G145:AE145)&gt;$E145,"",IFERROR(INDEX('PROYECCIÓN'!146:146,15+6*(COLUMNS($G145:AE145)-1)),""))</f>
        <v/>
      </c>
      <c r="AF145" s="236">
        <f t="array" ref="AF145">IF(COLUMNS($G145:AF145)&gt;$E145,"",IFERROR(INDEX('PROYECCIÓN'!146:146,15+6*(COLUMNS($G145:AF145)-1)),""))</f>
        <v/>
      </c>
      <c r="AG145" s="236">
        <f t="array" ref="AG145">IF(COLUMNS($G145:AG145)&gt;$E145,"",IFERROR(INDEX('PROYECCIÓN'!146:146,15+6*(COLUMNS($G145:AG145)-1)),""))</f>
        <v/>
      </c>
      <c r="AH145" s="236">
        <f t="array" ref="AH145">IF(COLUMNS($G145:AH145)&gt;$E145,"",IFERROR(INDEX('PROYECCIÓN'!146:146,15+6*(COLUMNS($G145:AH145)-1)),""))</f>
        <v/>
      </c>
      <c r="AI145" s="236">
        <f t="array" ref="AI145">IF(COLUMNS($G145:AI145)&gt;$E145,"",IFERROR(INDEX('PROYECCIÓN'!146:146,15+6*(COLUMNS($G145:AI145)-1)),""))</f>
        <v/>
      </c>
      <c r="AJ145" s="236">
        <f t="array" ref="AJ145">IF(COLUMNS($G145:AJ145)&gt;$E145,"",IFERROR(INDEX('PROYECCIÓN'!146:146,15+6*(COLUMNS($G145:AJ145)-1)),""))</f>
        <v/>
      </c>
      <c r="AK145" s="236">
        <f t="array" ref="AK145">IF(COLUMNS($G145:AK145)&gt;$E145,"",IFERROR(INDEX('PROYECCIÓN'!146:146,15+6*(COLUMNS($G145:AK145)-1)),""))</f>
        <v/>
      </c>
      <c r="AL145" s="236">
        <f t="array" ref="AL145">IF(COLUMNS($G145:AL145)&gt;$E145,"",IFERROR(INDEX('PROYECCIÓN'!146:146,15+6*(COLUMNS($G145:AL145)-1)),""))</f>
        <v/>
      </c>
      <c r="AM145" s="236">
        <f t="array" ref="AM145">IF(COLUMNS($G145:AM145)&gt;$E145,"",IFERROR(INDEX('PROYECCIÓN'!146:146,15+6*(COLUMNS($G145:AM145)-1)),""))</f>
        <v/>
      </c>
      <c r="AN145" s="236">
        <f t="array" ref="AN145">IF(COLUMNS($G145:AN145)&gt;$E145,"",IFERROR(INDEX('PROYECCIÓN'!146:146,15+6*(COLUMNS($G145:AN145)-1)),""))</f>
        <v/>
      </c>
      <c r="AO145" s="236">
        <f t="array" ref="AO145">IF(COLUMNS($G145:AO145)&gt;$E145,"",IFERROR(INDEX('PROYECCIÓN'!146:146,15+6*(COLUMNS($G145:AO145)-1)),""))</f>
        <v/>
      </c>
      <c r="AP145" s="236">
        <f t="array" ref="AP145">IF(COLUMNS($G145:AP145)&gt;$E145,"",IFERROR(INDEX('PROYECCIÓN'!146:146,15+6*(COLUMNS($G145:AP145)-1)),""))</f>
        <v/>
      </c>
      <c r="AQ145" s="236" t="n"/>
      <c r="AR145" s="229" t="n"/>
      <c r="AS145" s="185" t="n"/>
    </row>
    <row r="146" ht="15" customHeight="1" s="506">
      <c r="B146" s="47">
        <f>'CARTERA TOTAL'!B146</f>
        <v/>
      </c>
      <c r="C146" s="229">
        <f>'PROYECCIÓN'!C147</f>
        <v/>
      </c>
      <c r="D146" s="53">
        <f>'PROYECCIÓN'!D147</f>
        <v/>
      </c>
      <c r="E146" s="56">
        <f>'PROYECCIÓN'!H147</f>
        <v/>
      </c>
      <c r="F146" s="56">
        <f>IF(COUNTIF($G146:$AP146,"VENCIDA")&gt;0,"VENCIDA",IF(COUNTIF($G146:$AP146,"POR VENCER")&gt;0,"POR VENCER",IF(COUNTIF($G146:$AP146,"AL DÍA")&gt;0,"AL DÍA",IF(COUNTIF($G146:$AP146,"PAGA")&gt;0,"PAGA","SIN ESTADO"))))</f>
        <v/>
      </c>
      <c r="G146" s="236">
        <f t="array" ref="G146">IF(COLUMNS($G146:G146)&gt;$E146,"",IFERROR(INDEX('PROYECCIÓN'!147:147,15+6*(COLUMNS($G146:G146)-1)),""))</f>
        <v/>
      </c>
      <c r="H146" s="236">
        <f t="array" ref="H146">IF(COLUMNS($G146:H146)&gt;$E146,"",IFERROR(INDEX('PROYECCIÓN'!147:147,15+6*(COLUMNS($G146:H146)-1)),""))</f>
        <v/>
      </c>
      <c r="I146" s="236">
        <f t="array" ref="I146">IF(COLUMNS($G146:I146)&gt;$E146,"",IFERROR(INDEX('PROYECCIÓN'!147:147,15+6*(COLUMNS($G146:I146)-1)),""))</f>
        <v/>
      </c>
      <c r="J146" s="236">
        <f t="array" ref="J146">IF(COLUMNS($G146:J146)&gt;$E146,"",IFERROR(INDEX('PROYECCIÓN'!147:147,15+6*(COLUMNS($G146:J146)-1)),""))</f>
        <v/>
      </c>
      <c r="K146" s="236">
        <f t="array" ref="K146">IF(COLUMNS($G146:K146)&gt;$E146,"",IFERROR(INDEX('PROYECCIÓN'!147:147,15+6*(COLUMNS($G146:K146)-1)),""))</f>
        <v/>
      </c>
      <c r="L146" s="236">
        <f t="array" ref="L146">IF(COLUMNS($G146:L146)&gt;$E146,"",IFERROR(INDEX('PROYECCIÓN'!147:147,15+6*(COLUMNS($G146:L146)-1)),""))</f>
        <v/>
      </c>
      <c r="M146" s="236">
        <f t="array" ref="M146">IF(COLUMNS($G146:M146)&gt;$E146,"",IFERROR(INDEX('PROYECCIÓN'!147:147,15+6*(COLUMNS($G146:M146)-1)),""))</f>
        <v/>
      </c>
      <c r="N146" s="236">
        <f t="array" ref="N146">IF(COLUMNS($G146:N146)&gt;$E146,"",IFERROR(INDEX('PROYECCIÓN'!147:147,15+6*(COLUMNS($G146:N146)-1)),""))</f>
        <v/>
      </c>
      <c r="O146" s="236">
        <f t="array" ref="O146">IF(COLUMNS($G146:O146)&gt;$E146,"",IFERROR(INDEX('PROYECCIÓN'!147:147,15+6*(COLUMNS($G146:O146)-1)),""))</f>
        <v/>
      </c>
      <c r="P146" s="236">
        <f t="array" ref="P146">IF(COLUMNS($G146:P146)&gt;$E146,"",IFERROR(INDEX('PROYECCIÓN'!147:147,15+6*(COLUMNS($G146:P146)-1)),""))</f>
        <v/>
      </c>
      <c r="Q146" s="236">
        <f t="array" ref="Q146">IF(COLUMNS($G146:Q146)&gt;$E146,"",IFERROR(INDEX('PROYECCIÓN'!147:147,15+6*(COLUMNS($G146:Q146)-1)),""))</f>
        <v/>
      </c>
      <c r="R146" s="236">
        <f t="array" ref="R146">IF(COLUMNS($G146:R146)&gt;$E146,"",IFERROR(INDEX('PROYECCIÓN'!147:147,15+6*(COLUMNS($G146:R146)-1)),""))</f>
        <v/>
      </c>
      <c r="S146" s="236">
        <f t="array" ref="S146">IF(COLUMNS($G146:S146)&gt;$E146,"",IFERROR(INDEX('PROYECCIÓN'!147:147,15+6*(COLUMNS($G146:S146)-1)),""))</f>
        <v/>
      </c>
      <c r="T146" s="236">
        <f t="array" ref="T146">IF(COLUMNS($G146:T146)&gt;$E146,"",IFERROR(INDEX('PROYECCIÓN'!147:147,15+6*(COLUMNS($G146:T146)-1)),""))</f>
        <v/>
      </c>
      <c r="U146" s="236">
        <f t="array" ref="U146">IF(COLUMNS($G146:U146)&gt;$E146,"",IFERROR(INDEX('PROYECCIÓN'!147:147,15+6*(COLUMNS($G146:U146)-1)),""))</f>
        <v/>
      </c>
      <c r="V146" s="236">
        <f t="array" ref="V146">IF(COLUMNS($G146:V146)&gt;$E146,"",IFERROR(INDEX('PROYECCIÓN'!147:147,15+6*(COLUMNS($G146:V146)-1)),""))</f>
        <v/>
      </c>
      <c r="W146" s="236">
        <f t="array" ref="W146">IF(COLUMNS($G146:W146)&gt;$E146,"",IFERROR(INDEX('PROYECCIÓN'!147:147,15+6*(COLUMNS($G146:W146)-1)),""))</f>
        <v/>
      </c>
      <c r="X146" s="236">
        <f t="array" ref="X146">IF(COLUMNS($G146:X146)&gt;$E146,"",IFERROR(INDEX('PROYECCIÓN'!147:147,15+6*(COLUMNS($G146:X146)-1)),""))</f>
        <v/>
      </c>
      <c r="Y146" s="236">
        <f t="array" ref="Y146">IF(COLUMNS($G146:Y146)&gt;$E146,"",IFERROR(INDEX('PROYECCIÓN'!147:147,15+6*(COLUMNS($G146:Y146)-1)),""))</f>
        <v/>
      </c>
      <c r="Z146" s="236">
        <f t="array" ref="Z146">IF(COLUMNS($G146:Z146)&gt;$E146,"",IFERROR(INDEX('PROYECCIÓN'!147:147,15+6*(COLUMNS($G146:Z146)-1)),""))</f>
        <v/>
      </c>
      <c r="AA146" s="236">
        <f t="array" ref="AA146">IF(COLUMNS($G146:AA146)&gt;$E146,"",IFERROR(INDEX('PROYECCIÓN'!147:147,15+6*(COLUMNS($G146:AA146)-1)),""))</f>
        <v/>
      </c>
      <c r="AB146" s="236">
        <f t="array" ref="AB146">IF(COLUMNS($G146:AB146)&gt;$E146,"",IFERROR(INDEX('PROYECCIÓN'!147:147,15+6*(COLUMNS($G146:AB146)-1)),""))</f>
        <v/>
      </c>
      <c r="AC146" s="236">
        <f t="array" ref="AC146">IF(COLUMNS($G146:AC146)&gt;$E146,"",IFERROR(INDEX('PROYECCIÓN'!147:147,15+6*(COLUMNS($G146:AC146)-1)),""))</f>
        <v/>
      </c>
      <c r="AD146" s="236">
        <f t="array" ref="AD146">IF(COLUMNS($G146:AD146)&gt;$E146,"",IFERROR(INDEX('PROYECCIÓN'!147:147,15+6*(COLUMNS($G146:AD146)-1)),""))</f>
        <v/>
      </c>
      <c r="AE146" s="236">
        <f t="array" ref="AE146">IF(COLUMNS($G146:AE146)&gt;$E146,"",IFERROR(INDEX('PROYECCIÓN'!147:147,15+6*(COLUMNS($G146:AE146)-1)),""))</f>
        <v/>
      </c>
      <c r="AF146" s="236">
        <f t="array" ref="AF146">IF(COLUMNS($G146:AF146)&gt;$E146,"",IFERROR(INDEX('PROYECCIÓN'!147:147,15+6*(COLUMNS($G146:AF146)-1)),""))</f>
        <v/>
      </c>
      <c r="AG146" s="236">
        <f t="array" ref="AG146">IF(COLUMNS($G146:AG146)&gt;$E146,"",IFERROR(INDEX('PROYECCIÓN'!147:147,15+6*(COLUMNS($G146:AG146)-1)),""))</f>
        <v/>
      </c>
      <c r="AH146" s="236">
        <f t="array" ref="AH146">IF(COLUMNS($G146:AH146)&gt;$E146,"",IFERROR(INDEX('PROYECCIÓN'!147:147,15+6*(COLUMNS($G146:AH146)-1)),""))</f>
        <v/>
      </c>
      <c r="AI146" s="236">
        <f t="array" ref="AI146">IF(COLUMNS($G146:AI146)&gt;$E146,"",IFERROR(INDEX('PROYECCIÓN'!147:147,15+6*(COLUMNS($G146:AI146)-1)),""))</f>
        <v/>
      </c>
      <c r="AJ146" s="236">
        <f t="array" ref="AJ146">IF(COLUMNS($G146:AJ146)&gt;$E146,"",IFERROR(INDEX('PROYECCIÓN'!147:147,15+6*(COLUMNS($G146:AJ146)-1)),""))</f>
        <v/>
      </c>
      <c r="AK146" s="236">
        <f t="array" ref="AK146">IF(COLUMNS($G146:AK146)&gt;$E146,"",IFERROR(INDEX('PROYECCIÓN'!147:147,15+6*(COLUMNS($G146:AK146)-1)),""))</f>
        <v/>
      </c>
      <c r="AL146" s="236">
        <f t="array" ref="AL146">IF(COLUMNS($G146:AL146)&gt;$E146,"",IFERROR(INDEX('PROYECCIÓN'!147:147,15+6*(COLUMNS($G146:AL146)-1)),""))</f>
        <v/>
      </c>
      <c r="AM146" s="236">
        <f t="array" ref="AM146">IF(COLUMNS($G146:AM146)&gt;$E146,"",IFERROR(INDEX('PROYECCIÓN'!147:147,15+6*(COLUMNS($G146:AM146)-1)),""))</f>
        <v/>
      </c>
      <c r="AN146" s="236">
        <f t="array" ref="AN146">IF(COLUMNS($G146:AN146)&gt;$E146,"",IFERROR(INDEX('PROYECCIÓN'!147:147,15+6*(COLUMNS($G146:AN146)-1)),""))</f>
        <v/>
      </c>
      <c r="AO146" s="236">
        <f t="array" ref="AO146">IF(COLUMNS($G146:AO146)&gt;$E146,"",IFERROR(INDEX('PROYECCIÓN'!147:147,15+6*(COLUMNS($G146:AO146)-1)),""))</f>
        <v/>
      </c>
      <c r="AP146" s="236">
        <f t="array" ref="AP146">IF(COLUMNS($G146:AP146)&gt;$E146,"",IFERROR(INDEX('PROYECCIÓN'!147:147,15+6*(COLUMNS($G146:AP146)-1)),""))</f>
        <v/>
      </c>
      <c r="AQ146" s="236" t="n"/>
      <c r="AR146" s="229" t="n"/>
      <c r="AS146" s="185" t="n"/>
    </row>
    <row r="147" ht="15" customHeight="1" s="506">
      <c r="B147" s="47">
        <f>'CARTERA TOTAL'!B147</f>
        <v/>
      </c>
      <c r="C147" s="229">
        <f>'PROYECCIÓN'!C148</f>
        <v/>
      </c>
      <c r="D147" s="53">
        <f>'PROYECCIÓN'!D148</f>
        <v/>
      </c>
      <c r="E147" s="56">
        <f>'PROYECCIÓN'!H148</f>
        <v/>
      </c>
      <c r="F147" s="56">
        <f>IF(COUNTIF($G147:$AP147,"VENCIDA")&gt;0,"VENCIDA",IF(COUNTIF($G147:$AP147,"POR VENCER")&gt;0,"POR VENCER",IF(COUNTIF($G147:$AP147,"AL DÍA")&gt;0,"AL DÍA",IF(COUNTIF($G147:$AP147,"PAGA")&gt;0,"PAGA","SIN ESTADO"))))</f>
        <v/>
      </c>
      <c r="G147" s="236">
        <f t="array" ref="G147">IF(COLUMNS($G147:G147)&gt;$E147,"",IFERROR(INDEX('PROYECCIÓN'!148:148,15+6*(COLUMNS($G147:G147)-1)),""))</f>
        <v/>
      </c>
      <c r="H147" s="236">
        <f t="array" ref="H147">IF(COLUMNS($G147:H147)&gt;$E147,"",IFERROR(INDEX('PROYECCIÓN'!148:148,15+6*(COLUMNS($G147:H147)-1)),""))</f>
        <v/>
      </c>
      <c r="I147" s="236">
        <f t="array" ref="I147">IF(COLUMNS($G147:I147)&gt;$E147,"",IFERROR(INDEX('PROYECCIÓN'!148:148,15+6*(COLUMNS($G147:I147)-1)),""))</f>
        <v/>
      </c>
      <c r="J147" s="236">
        <f t="array" ref="J147">IF(COLUMNS($G147:J147)&gt;$E147,"",IFERROR(INDEX('PROYECCIÓN'!148:148,15+6*(COLUMNS($G147:J147)-1)),""))</f>
        <v/>
      </c>
      <c r="K147" s="236">
        <f t="array" ref="K147">IF(COLUMNS($G147:K147)&gt;$E147,"",IFERROR(INDEX('PROYECCIÓN'!148:148,15+6*(COLUMNS($G147:K147)-1)),""))</f>
        <v/>
      </c>
      <c r="L147" s="236">
        <f t="array" ref="L147">IF(COLUMNS($G147:L147)&gt;$E147,"",IFERROR(INDEX('PROYECCIÓN'!148:148,15+6*(COLUMNS($G147:L147)-1)),""))</f>
        <v/>
      </c>
      <c r="M147" s="236">
        <f t="array" ref="M147">IF(COLUMNS($G147:M147)&gt;$E147,"",IFERROR(INDEX('PROYECCIÓN'!148:148,15+6*(COLUMNS($G147:M147)-1)),""))</f>
        <v/>
      </c>
      <c r="N147" s="236">
        <f t="array" ref="N147">IF(COLUMNS($G147:N147)&gt;$E147,"",IFERROR(INDEX('PROYECCIÓN'!148:148,15+6*(COLUMNS($G147:N147)-1)),""))</f>
        <v/>
      </c>
      <c r="O147" s="236">
        <f t="array" ref="O147">IF(COLUMNS($G147:O147)&gt;$E147,"",IFERROR(INDEX('PROYECCIÓN'!148:148,15+6*(COLUMNS($G147:O147)-1)),""))</f>
        <v/>
      </c>
      <c r="P147" s="236">
        <f t="array" ref="P147">IF(COLUMNS($G147:P147)&gt;$E147,"",IFERROR(INDEX('PROYECCIÓN'!148:148,15+6*(COLUMNS($G147:P147)-1)),""))</f>
        <v/>
      </c>
      <c r="Q147" s="236">
        <f t="array" ref="Q147">IF(COLUMNS($G147:Q147)&gt;$E147,"",IFERROR(INDEX('PROYECCIÓN'!148:148,15+6*(COLUMNS($G147:Q147)-1)),""))</f>
        <v/>
      </c>
      <c r="R147" s="236">
        <f t="array" ref="R147">IF(COLUMNS($G147:R147)&gt;$E147,"",IFERROR(INDEX('PROYECCIÓN'!148:148,15+6*(COLUMNS($G147:R147)-1)),""))</f>
        <v/>
      </c>
      <c r="S147" s="236">
        <f t="array" ref="S147">IF(COLUMNS($G147:S147)&gt;$E147,"",IFERROR(INDEX('PROYECCIÓN'!148:148,15+6*(COLUMNS($G147:S147)-1)),""))</f>
        <v/>
      </c>
      <c r="T147" s="236">
        <f t="array" ref="T147">IF(COLUMNS($G147:T147)&gt;$E147,"",IFERROR(INDEX('PROYECCIÓN'!148:148,15+6*(COLUMNS($G147:T147)-1)),""))</f>
        <v/>
      </c>
      <c r="U147" s="236">
        <f t="array" ref="U147">IF(COLUMNS($G147:U147)&gt;$E147,"",IFERROR(INDEX('PROYECCIÓN'!148:148,15+6*(COLUMNS($G147:U147)-1)),""))</f>
        <v/>
      </c>
      <c r="V147" s="236">
        <f t="array" ref="V147">IF(COLUMNS($G147:V147)&gt;$E147,"",IFERROR(INDEX('PROYECCIÓN'!148:148,15+6*(COLUMNS($G147:V147)-1)),""))</f>
        <v/>
      </c>
      <c r="W147" s="236">
        <f t="array" ref="W147">IF(COLUMNS($G147:W147)&gt;$E147,"",IFERROR(INDEX('PROYECCIÓN'!148:148,15+6*(COLUMNS($G147:W147)-1)),""))</f>
        <v/>
      </c>
      <c r="X147" s="236">
        <f t="array" ref="X147">IF(COLUMNS($G147:X147)&gt;$E147,"",IFERROR(INDEX('PROYECCIÓN'!148:148,15+6*(COLUMNS($G147:X147)-1)),""))</f>
        <v/>
      </c>
      <c r="Y147" s="236">
        <f t="array" ref="Y147">IF(COLUMNS($G147:Y147)&gt;$E147,"",IFERROR(INDEX('PROYECCIÓN'!148:148,15+6*(COLUMNS($G147:Y147)-1)),""))</f>
        <v/>
      </c>
      <c r="Z147" s="236">
        <f t="array" ref="Z147">IF(COLUMNS($G147:Z147)&gt;$E147,"",IFERROR(INDEX('PROYECCIÓN'!148:148,15+6*(COLUMNS($G147:Z147)-1)),""))</f>
        <v/>
      </c>
      <c r="AA147" s="236">
        <f t="array" ref="AA147">IF(COLUMNS($G147:AA147)&gt;$E147,"",IFERROR(INDEX('PROYECCIÓN'!148:148,15+6*(COLUMNS($G147:AA147)-1)),""))</f>
        <v/>
      </c>
      <c r="AB147" s="236">
        <f t="array" ref="AB147">IF(COLUMNS($G147:AB147)&gt;$E147,"",IFERROR(INDEX('PROYECCIÓN'!148:148,15+6*(COLUMNS($G147:AB147)-1)),""))</f>
        <v/>
      </c>
      <c r="AC147" s="236">
        <f t="array" ref="AC147">IF(COLUMNS($G147:AC147)&gt;$E147,"",IFERROR(INDEX('PROYECCIÓN'!148:148,15+6*(COLUMNS($G147:AC147)-1)),""))</f>
        <v/>
      </c>
      <c r="AD147" s="236">
        <f t="array" ref="AD147">IF(COLUMNS($G147:AD147)&gt;$E147,"",IFERROR(INDEX('PROYECCIÓN'!148:148,15+6*(COLUMNS($G147:AD147)-1)),""))</f>
        <v/>
      </c>
      <c r="AE147" s="236">
        <f t="array" ref="AE147">IF(COLUMNS($G147:AE147)&gt;$E147,"",IFERROR(INDEX('PROYECCIÓN'!148:148,15+6*(COLUMNS($G147:AE147)-1)),""))</f>
        <v/>
      </c>
      <c r="AF147" s="236">
        <f t="array" ref="AF147">IF(COLUMNS($G147:AF147)&gt;$E147,"",IFERROR(INDEX('PROYECCIÓN'!148:148,15+6*(COLUMNS($G147:AF147)-1)),""))</f>
        <v/>
      </c>
      <c r="AG147" s="236">
        <f t="array" ref="AG147">IF(COLUMNS($G147:AG147)&gt;$E147,"",IFERROR(INDEX('PROYECCIÓN'!148:148,15+6*(COLUMNS($G147:AG147)-1)),""))</f>
        <v/>
      </c>
      <c r="AH147" s="236">
        <f t="array" ref="AH147">IF(COLUMNS($G147:AH147)&gt;$E147,"",IFERROR(INDEX('PROYECCIÓN'!148:148,15+6*(COLUMNS($G147:AH147)-1)),""))</f>
        <v/>
      </c>
      <c r="AI147" s="236">
        <f t="array" ref="AI147">IF(COLUMNS($G147:AI147)&gt;$E147,"",IFERROR(INDEX('PROYECCIÓN'!148:148,15+6*(COLUMNS($G147:AI147)-1)),""))</f>
        <v/>
      </c>
      <c r="AJ147" s="236">
        <f t="array" ref="AJ147">IF(COLUMNS($G147:AJ147)&gt;$E147,"",IFERROR(INDEX('PROYECCIÓN'!148:148,15+6*(COLUMNS($G147:AJ147)-1)),""))</f>
        <v/>
      </c>
      <c r="AK147" s="236">
        <f t="array" ref="AK147">IF(COLUMNS($G147:AK147)&gt;$E147,"",IFERROR(INDEX('PROYECCIÓN'!148:148,15+6*(COLUMNS($G147:AK147)-1)),""))</f>
        <v/>
      </c>
      <c r="AL147" s="236">
        <f t="array" ref="AL147">IF(COLUMNS($G147:AL147)&gt;$E147,"",IFERROR(INDEX('PROYECCIÓN'!148:148,15+6*(COLUMNS($G147:AL147)-1)),""))</f>
        <v/>
      </c>
      <c r="AM147" s="236">
        <f t="array" ref="AM147">IF(COLUMNS($G147:AM147)&gt;$E147,"",IFERROR(INDEX('PROYECCIÓN'!148:148,15+6*(COLUMNS($G147:AM147)-1)),""))</f>
        <v/>
      </c>
      <c r="AN147" s="236">
        <f t="array" ref="AN147">IF(COLUMNS($G147:AN147)&gt;$E147,"",IFERROR(INDEX('PROYECCIÓN'!148:148,15+6*(COLUMNS($G147:AN147)-1)),""))</f>
        <v/>
      </c>
      <c r="AO147" s="236">
        <f t="array" ref="AO147">IF(COLUMNS($G147:AO147)&gt;$E147,"",IFERROR(INDEX('PROYECCIÓN'!148:148,15+6*(COLUMNS($G147:AO147)-1)),""))</f>
        <v/>
      </c>
      <c r="AP147" s="236">
        <f t="array" ref="AP147">IF(COLUMNS($G147:AP147)&gt;$E147,"",IFERROR(INDEX('PROYECCIÓN'!148:148,15+6*(COLUMNS($G147:AP147)-1)),""))</f>
        <v/>
      </c>
      <c r="AQ147" s="236" t="n"/>
      <c r="AR147" s="229" t="n"/>
      <c r="AS147" s="185" t="n"/>
    </row>
    <row r="148" ht="15" customHeight="1" s="506">
      <c r="B148" s="47">
        <f>'CARTERA TOTAL'!B148</f>
        <v/>
      </c>
      <c r="C148" s="229">
        <f>'PROYECCIÓN'!C149</f>
        <v/>
      </c>
      <c r="D148" s="53">
        <f>'PROYECCIÓN'!D149</f>
        <v/>
      </c>
      <c r="E148" s="56">
        <f>'PROYECCIÓN'!H149</f>
        <v/>
      </c>
      <c r="F148" s="56">
        <f>IF(COUNTIF($G148:$AP148,"VENCIDA")&gt;0,"VENCIDA",IF(COUNTIF($G148:$AP148,"POR VENCER")&gt;0,"POR VENCER",IF(COUNTIF($G148:$AP148,"AL DÍA")&gt;0,"AL DÍA",IF(COUNTIF($G148:$AP148,"PAGA")&gt;0,"PAGA","SIN ESTADO"))))</f>
        <v/>
      </c>
      <c r="G148" s="236">
        <f t="array" ref="G148">IF(COLUMNS($G148:G148)&gt;$E148,"",IFERROR(INDEX('PROYECCIÓN'!149:149,15+6*(COLUMNS($G148:G148)-1)),""))</f>
        <v/>
      </c>
      <c r="H148" s="236">
        <f t="array" ref="H148">IF(COLUMNS($G148:H148)&gt;$E148,"",IFERROR(INDEX('PROYECCIÓN'!149:149,15+6*(COLUMNS($G148:H148)-1)),""))</f>
        <v/>
      </c>
      <c r="I148" s="236">
        <f t="array" ref="I148">IF(COLUMNS($G148:I148)&gt;$E148,"",IFERROR(INDEX('PROYECCIÓN'!149:149,15+6*(COLUMNS($G148:I148)-1)),""))</f>
        <v/>
      </c>
      <c r="J148" s="236">
        <f t="array" ref="J148">IF(COLUMNS($G148:J148)&gt;$E148,"",IFERROR(INDEX('PROYECCIÓN'!149:149,15+6*(COLUMNS($G148:J148)-1)),""))</f>
        <v/>
      </c>
      <c r="K148" s="236">
        <f t="array" ref="K148">IF(COLUMNS($G148:K148)&gt;$E148,"",IFERROR(INDEX('PROYECCIÓN'!149:149,15+6*(COLUMNS($G148:K148)-1)),""))</f>
        <v/>
      </c>
      <c r="L148" s="236">
        <f t="array" ref="L148">IF(COLUMNS($G148:L148)&gt;$E148,"",IFERROR(INDEX('PROYECCIÓN'!149:149,15+6*(COLUMNS($G148:L148)-1)),""))</f>
        <v/>
      </c>
      <c r="M148" s="236">
        <f t="array" ref="M148">IF(COLUMNS($G148:M148)&gt;$E148,"",IFERROR(INDEX('PROYECCIÓN'!149:149,15+6*(COLUMNS($G148:M148)-1)),""))</f>
        <v/>
      </c>
      <c r="N148" s="236">
        <f t="array" ref="N148">IF(COLUMNS($G148:N148)&gt;$E148,"",IFERROR(INDEX('PROYECCIÓN'!149:149,15+6*(COLUMNS($G148:N148)-1)),""))</f>
        <v/>
      </c>
      <c r="O148" s="236">
        <f t="array" ref="O148">IF(COLUMNS($G148:O148)&gt;$E148,"",IFERROR(INDEX('PROYECCIÓN'!149:149,15+6*(COLUMNS($G148:O148)-1)),""))</f>
        <v/>
      </c>
      <c r="P148" s="236">
        <f t="array" ref="P148">IF(COLUMNS($G148:P148)&gt;$E148,"",IFERROR(INDEX('PROYECCIÓN'!149:149,15+6*(COLUMNS($G148:P148)-1)),""))</f>
        <v/>
      </c>
      <c r="Q148" s="236">
        <f t="array" ref="Q148">IF(COLUMNS($G148:Q148)&gt;$E148,"",IFERROR(INDEX('PROYECCIÓN'!149:149,15+6*(COLUMNS($G148:Q148)-1)),""))</f>
        <v/>
      </c>
      <c r="R148" s="236">
        <f t="array" ref="R148">IF(COLUMNS($G148:R148)&gt;$E148,"",IFERROR(INDEX('PROYECCIÓN'!149:149,15+6*(COLUMNS($G148:R148)-1)),""))</f>
        <v/>
      </c>
      <c r="S148" s="236">
        <f t="array" ref="S148">IF(COLUMNS($G148:S148)&gt;$E148,"",IFERROR(INDEX('PROYECCIÓN'!149:149,15+6*(COLUMNS($G148:S148)-1)),""))</f>
        <v/>
      </c>
      <c r="T148" s="236">
        <f t="array" ref="T148">IF(COLUMNS($G148:T148)&gt;$E148,"",IFERROR(INDEX('PROYECCIÓN'!149:149,15+6*(COLUMNS($G148:T148)-1)),""))</f>
        <v/>
      </c>
      <c r="U148" s="236">
        <f t="array" ref="U148">IF(COLUMNS($G148:U148)&gt;$E148,"",IFERROR(INDEX('PROYECCIÓN'!149:149,15+6*(COLUMNS($G148:U148)-1)),""))</f>
        <v/>
      </c>
      <c r="V148" s="236">
        <f t="array" ref="V148">IF(COLUMNS($G148:V148)&gt;$E148,"",IFERROR(INDEX('PROYECCIÓN'!149:149,15+6*(COLUMNS($G148:V148)-1)),""))</f>
        <v/>
      </c>
      <c r="W148" s="236">
        <f t="array" ref="W148">IF(COLUMNS($G148:W148)&gt;$E148,"",IFERROR(INDEX('PROYECCIÓN'!149:149,15+6*(COLUMNS($G148:W148)-1)),""))</f>
        <v/>
      </c>
      <c r="X148" s="236">
        <f t="array" ref="X148">IF(COLUMNS($G148:X148)&gt;$E148,"",IFERROR(INDEX('PROYECCIÓN'!149:149,15+6*(COLUMNS($G148:X148)-1)),""))</f>
        <v/>
      </c>
      <c r="Y148" s="236">
        <f t="array" ref="Y148">IF(COLUMNS($G148:Y148)&gt;$E148,"",IFERROR(INDEX('PROYECCIÓN'!149:149,15+6*(COLUMNS($G148:Y148)-1)),""))</f>
        <v/>
      </c>
      <c r="Z148" s="236">
        <f t="array" ref="Z148">IF(COLUMNS($G148:Z148)&gt;$E148,"",IFERROR(INDEX('PROYECCIÓN'!149:149,15+6*(COLUMNS($G148:Z148)-1)),""))</f>
        <v/>
      </c>
      <c r="AA148" s="236">
        <f t="array" ref="AA148">IF(COLUMNS($G148:AA148)&gt;$E148,"",IFERROR(INDEX('PROYECCIÓN'!149:149,15+6*(COLUMNS($G148:AA148)-1)),""))</f>
        <v/>
      </c>
      <c r="AB148" s="236">
        <f t="array" ref="AB148">IF(COLUMNS($G148:AB148)&gt;$E148,"",IFERROR(INDEX('PROYECCIÓN'!149:149,15+6*(COLUMNS($G148:AB148)-1)),""))</f>
        <v/>
      </c>
      <c r="AC148" s="236">
        <f t="array" ref="AC148">IF(COLUMNS($G148:AC148)&gt;$E148,"",IFERROR(INDEX('PROYECCIÓN'!149:149,15+6*(COLUMNS($G148:AC148)-1)),""))</f>
        <v/>
      </c>
      <c r="AD148" s="236">
        <f t="array" ref="AD148">IF(COLUMNS($G148:AD148)&gt;$E148,"",IFERROR(INDEX('PROYECCIÓN'!149:149,15+6*(COLUMNS($G148:AD148)-1)),""))</f>
        <v/>
      </c>
      <c r="AE148" s="236">
        <f t="array" ref="AE148">IF(COLUMNS($G148:AE148)&gt;$E148,"",IFERROR(INDEX('PROYECCIÓN'!149:149,15+6*(COLUMNS($G148:AE148)-1)),""))</f>
        <v/>
      </c>
      <c r="AF148" s="236">
        <f t="array" ref="AF148">IF(COLUMNS($G148:AF148)&gt;$E148,"",IFERROR(INDEX('PROYECCIÓN'!149:149,15+6*(COLUMNS($G148:AF148)-1)),""))</f>
        <v/>
      </c>
      <c r="AG148" s="236">
        <f t="array" ref="AG148">IF(COLUMNS($G148:AG148)&gt;$E148,"",IFERROR(INDEX('PROYECCIÓN'!149:149,15+6*(COLUMNS($G148:AG148)-1)),""))</f>
        <v/>
      </c>
      <c r="AH148" s="236">
        <f t="array" ref="AH148">IF(COLUMNS($G148:AH148)&gt;$E148,"",IFERROR(INDEX('PROYECCIÓN'!149:149,15+6*(COLUMNS($G148:AH148)-1)),""))</f>
        <v/>
      </c>
      <c r="AI148" s="236">
        <f t="array" ref="AI148">IF(COLUMNS($G148:AI148)&gt;$E148,"",IFERROR(INDEX('PROYECCIÓN'!149:149,15+6*(COLUMNS($G148:AI148)-1)),""))</f>
        <v/>
      </c>
      <c r="AJ148" s="236">
        <f t="array" ref="AJ148">IF(COLUMNS($G148:AJ148)&gt;$E148,"",IFERROR(INDEX('PROYECCIÓN'!149:149,15+6*(COLUMNS($G148:AJ148)-1)),""))</f>
        <v/>
      </c>
      <c r="AK148" s="236">
        <f t="array" ref="AK148">IF(COLUMNS($G148:AK148)&gt;$E148,"",IFERROR(INDEX('PROYECCIÓN'!149:149,15+6*(COLUMNS($G148:AK148)-1)),""))</f>
        <v/>
      </c>
      <c r="AL148" s="236">
        <f t="array" ref="AL148">IF(COLUMNS($G148:AL148)&gt;$E148,"",IFERROR(INDEX('PROYECCIÓN'!149:149,15+6*(COLUMNS($G148:AL148)-1)),""))</f>
        <v/>
      </c>
      <c r="AM148" s="236">
        <f t="array" ref="AM148">IF(COLUMNS($G148:AM148)&gt;$E148,"",IFERROR(INDEX('PROYECCIÓN'!149:149,15+6*(COLUMNS($G148:AM148)-1)),""))</f>
        <v/>
      </c>
      <c r="AN148" s="236">
        <f t="array" ref="AN148">IF(COLUMNS($G148:AN148)&gt;$E148,"",IFERROR(INDEX('PROYECCIÓN'!149:149,15+6*(COLUMNS($G148:AN148)-1)),""))</f>
        <v/>
      </c>
      <c r="AO148" s="236">
        <f t="array" ref="AO148">IF(COLUMNS($G148:AO148)&gt;$E148,"",IFERROR(INDEX('PROYECCIÓN'!149:149,15+6*(COLUMNS($G148:AO148)-1)),""))</f>
        <v/>
      </c>
      <c r="AP148" s="236">
        <f t="array" ref="AP148">IF(COLUMNS($G148:AP148)&gt;$E148,"",IFERROR(INDEX('PROYECCIÓN'!149:149,15+6*(COLUMNS($G148:AP148)-1)),""))</f>
        <v/>
      </c>
      <c r="AQ148" s="236" t="n"/>
      <c r="AR148" s="229" t="n"/>
      <c r="AS148" s="185" t="n"/>
    </row>
    <row r="149" ht="15" customHeight="1" s="506">
      <c r="B149" s="47">
        <f>'CARTERA TOTAL'!B149</f>
        <v/>
      </c>
      <c r="C149" s="229">
        <f>'PROYECCIÓN'!C150</f>
        <v/>
      </c>
      <c r="D149" s="53">
        <f>'PROYECCIÓN'!D150</f>
        <v/>
      </c>
      <c r="E149" s="56">
        <f>'PROYECCIÓN'!H150</f>
        <v/>
      </c>
      <c r="F149" s="56">
        <f>IF(COUNTIF($G149:$AP149,"VENCIDA")&gt;0,"VENCIDA",IF(COUNTIF($G149:$AP149,"POR VENCER")&gt;0,"POR VENCER",IF(COUNTIF($G149:$AP149,"AL DÍA")&gt;0,"AL DÍA",IF(COUNTIF($G149:$AP149,"PAGA")&gt;0,"PAGA","SIN ESTADO"))))</f>
        <v/>
      </c>
      <c r="G149" s="236">
        <f t="array" ref="G149">IF(COLUMNS($G149:G149)&gt;$E149,"",IFERROR(INDEX('PROYECCIÓN'!150:150,15+6*(COLUMNS($G149:G149)-1)),""))</f>
        <v/>
      </c>
      <c r="H149" s="236">
        <f t="array" ref="H149">IF(COLUMNS($G149:H149)&gt;$E149,"",IFERROR(INDEX('PROYECCIÓN'!150:150,15+6*(COLUMNS($G149:H149)-1)),""))</f>
        <v/>
      </c>
      <c r="I149" s="236">
        <f t="array" ref="I149">IF(COLUMNS($G149:I149)&gt;$E149,"",IFERROR(INDEX('PROYECCIÓN'!150:150,15+6*(COLUMNS($G149:I149)-1)),""))</f>
        <v/>
      </c>
      <c r="J149" s="236">
        <f t="array" ref="J149">IF(COLUMNS($G149:J149)&gt;$E149,"",IFERROR(INDEX('PROYECCIÓN'!150:150,15+6*(COLUMNS($G149:J149)-1)),""))</f>
        <v/>
      </c>
      <c r="K149" s="236">
        <f t="array" ref="K149">IF(COLUMNS($G149:K149)&gt;$E149,"",IFERROR(INDEX('PROYECCIÓN'!150:150,15+6*(COLUMNS($G149:K149)-1)),""))</f>
        <v/>
      </c>
      <c r="L149" s="236">
        <f t="array" ref="L149">IF(COLUMNS($G149:L149)&gt;$E149,"",IFERROR(INDEX('PROYECCIÓN'!150:150,15+6*(COLUMNS($G149:L149)-1)),""))</f>
        <v/>
      </c>
      <c r="M149" s="236">
        <f t="array" ref="M149">IF(COLUMNS($G149:M149)&gt;$E149,"",IFERROR(INDEX('PROYECCIÓN'!150:150,15+6*(COLUMNS($G149:M149)-1)),""))</f>
        <v/>
      </c>
      <c r="N149" s="236">
        <f t="array" ref="N149">IF(COLUMNS($G149:N149)&gt;$E149,"",IFERROR(INDEX('PROYECCIÓN'!150:150,15+6*(COLUMNS($G149:N149)-1)),""))</f>
        <v/>
      </c>
      <c r="O149" s="236">
        <f t="array" ref="O149">IF(COLUMNS($G149:O149)&gt;$E149,"",IFERROR(INDEX('PROYECCIÓN'!150:150,15+6*(COLUMNS($G149:O149)-1)),""))</f>
        <v/>
      </c>
      <c r="P149" s="236">
        <f t="array" ref="P149">IF(COLUMNS($G149:P149)&gt;$E149,"",IFERROR(INDEX('PROYECCIÓN'!150:150,15+6*(COLUMNS($G149:P149)-1)),""))</f>
        <v/>
      </c>
      <c r="Q149" s="236">
        <f t="array" ref="Q149">IF(COLUMNS($G149:Q149)&gt;$E149,"",IFERROR(INDEX('PROYECCIÓN'!150:150,15+6*(COLUMNS($G149:Q149)-1)),""))</f>
        <v/>
      </c>
      <c r="R149" s="236">
        <f t="array" ref="R149">IF(COLUMNS($G149:R149)&gt;$E149,"",IFERROR(INDEX('PROYECCIÓN'!150:150,15+6*(COLUMNS($G149:R149)-1)),""))</f>
        <v/>
      </c>
      <c r="S149" s="236">
        <f t="array" ref="S149">IF(COLUMNS($G149:S149)&gt;$E149,"",IFERROR(INDEX('PROYECCIÓN'!150:150,15+6*(COLUMNS($G149:S149)-1)),""))</f>
        <v/>
      </c>
      <c r="T149" s="236">
        <f t="array" ref="T149">IF(COLUMNS($G149:T149)&gt;$E149,"",IFERROR(INDEX('PROYECCIÓN'!150:150,15+6*(COLUMNS($G149:T149)-1)),""))</f>
        <v/>
      </c>
      <c r="U149" s="236">
        <f t="array" ref="U149">IF(COLUMNS($G149:U149)&gt;$E149,"",IFERROR(INDEX('PROYECCIÓN'!150:150,15+6*(COLUMNS($G149:U149)-1)),""))</f>
        <v/>
      </c>
      <c r="V149" s="236">
        <f t="array" ref="V149">IF(COLUMNS($G149:V149)&gt;$E149,"",IFERROR(INDEX('PROYECCIÓN'!150:150,15+6*(COLUMNS($G149:V149)-1)),""))</f>
        <v/>
      </c>
      <c r="W149" s="236">
        <f t="array" ref="W149">IF(COLUMNS($G149:W149)&gt;$E149,"",IFERROR(INDEX('PROYECCIÓN'!150:150,15+6*(COLUMNS($G149:W149)-1)),""))</f>
        <v/>
      </c>
      <c r="X149" s="236">
        <f t="array" ref="X149">IF(COLUMNS($G149:X149)&gt;$E149,"",IFERROR(INDEX('PROYECCIÓN'!150:150,15+6*(COLUMNS($G149:X149)-1)),""))</f>
        <v/>
      </c>
      <c r="Y149" s="236">
        <f t="array" ref="Y149">IF(COLUMNS($G149:Y149)&gt;$E149,"",IFERROR(INDEX('PROYECCIÓN'!150:150,15+6*(COLUMNS($G149:Y149)-1)),""))</f>
        <v/>
      </c>
      <c r="Z149" s="236">
        <f t="array" ref="Z149">IF(COLUMNS($G149:Z149)&gt;$E149,"",IFERROR(INDEX('PROYECCIÓN'!150:150,15+6*(COLUMNS($G149:Z149)-1)),""))</f>
        <v/>
      </c>
      <c r="AA149" s="236">
        <f t="array" ref="AA149">IF(COLUMNS($G149:AA149)&gt;$E149,"",IFERROR(INDEX('PROYECCIÓN'!150:150,15+6*(COLUMNS($G149:AA149)-1)),""))</f>
        <v/>
      </c>
      <c r="AB149" s="236">
        <f t="array" ref="AB149">IF(COLUMNS($G149:AB149)&gt;$E149,"",IFERROR(INDEX('PROYECCIÓN'!150:150,15+6*(COLUMNS($G149:AB149)-1)),""))</f>
        <v/>
      </c>
      <c r="AC149" s="236">
        <f t="array" ref="AC149">IF(COLUMNS($G149:AC149)&gt;$E149,"",IFERROR(INDEX('PROYECCIÓN'!150:150,15+6*(COLUMNS($G149:AC149)-1)),""))</f>
        <v/>
      </c>
      <c r="AD149" s="236">
        <f t="array" ref="AD149">IF(COLUMNS($G149:AD149)&gt;$E149,"",IFERROR(INDEX('PROYECCIÓN'!150:150,15+6*(COLUMNS($G149:AD149)-1)),""))</f>
        <v/>
      </c>
      <c r="AE149" s="236">
        <f t="array" ref="AE149">IF(COLUMNS($G149:AE149)&gt;$E149,"",IFERROR(INDEX('PROYECCIÓN'!150:150,15+6*(COLUMNS($G149:AE149)-1)),""))</f>
        <v/>
      </c>
      <c r="AF149" s="236">
        <f t="array" ref="AF149">IF(COLUMNS($G149:AF149)&gt;$E149,"",IFERROR(INDEX('PROYECCIÓN'!150:150,15+6*(COLUMNS($G149:AF149)-1)),""))</f>
        <v/>
      </c>
      <c r="AG149" s="236">
        <f t="array" ref="AG149">IF(COLUMNS($G149:AG149)&gt;$E149,"",IFERROR(INDEX('PROYECCIÓN'!150:150,15+6*(COLUMNS($G149:AG149)-1)),""))</f>
        <v/>
      </c>
      <c r="AH149" s="236">
        <f t="array" ref="AH149">IF(COLUMNS($G149:AH149)&gt;$E149,"",IFERROR(INDEX('PROYECCIÓN'!150:150,15+6*(COLUMNS($G149:AH149)-1)),""))</f>
        <v/>
      </c>
      <c r="AI149" s="236">
        <f t="array" ref="AI149">IF(COLUMNS($G149:AI149)&gt;$E149,"",IFERROR(INDEX('PROYECCIÓN'!150:150,15+6*(COLUMNS($G149:AI149)-1)),""))</f>
        <v/>
      </c>
      <c r="AJ149" s="236">
        <f t="array" ref="AJ149">IF(COLUMNS($G149:AJ149)&gt;$E149,"",IFERROR(INDEX('PROYECCIÓN'!150:150,15+6*(COLUMNS($G149:AJ149)-1)),""))</f>
        <v/>
      </c>
      <c r="AK149" s="236">
        <f t="array" ref="AK149">IF(COLUMNS($G149:AK149)&gt;$E149,"",IFERROR(INDEX('PROYECCIÓN'!150:150,15+6*(COLUMNS($G149:AK149)-1)),""))</f>
        <v/>
      </c>
      <c r="AL149" s="236">
        <f t="array" ref="AL149">IF(COLUMNS($G149:AL149)&gt;$E149,"",IFERROR(INDEX('PROYECCIÓN'!150:150,15+6*(COLUMNS($G149:AL149)-1)),""))</f>
        <v/>
      </c>
      <c r="AM149" s="236">
        <f t="array" ref="AM149">IF(COLUMNS($G149:AM149)&gt;$E149,"",IFERROR(INDEX('PROYECCIÓN'!150:150,15+6*(COLUMNS($G149:AM149)-1)),""))</f>
        <v/>
      </c>
      <c r="AN149" s="236">
        <f t="array" ref="AN149">IF(COLUMNS($G149:AN149)&gt;$E149,"",IFERROR(INDEX('PROYECCIÓN'!150:150,15+6*(COLUMNS($G149:AN149)-1)),""))</f>
        <v/>
      </c>
      <c r="AO149" s="236">
        <f t="array" ref="AO149">IF(COLUMNS($G149:AO149)&gt;$E149,"",IFERROR(INDEX('PROYECCIÓN'!150:150,15+6*(COLUMNS($G149:AO149)-1)),""))</f>
        <v/>
      </c>
      <c r="AP149" s="236">
        <f t="array" ref="AP149">IF(COLUMNS($G149:AP149)&gt;$E149,"",IFERROR(INDEX('PROYECCIÓN'!150:150,15+6*(COLUMNS($G149:AP149)-1)),""))</f>
        <v/>
      </c>
      <c r="AQ149" s="236" t="n"/>
      <c r="AR149" s="229" t="n"/>
      <c r="AS149" s="185" t="n"/>
    </row>
    <row r="150" ht="15" customHeight="1" s="506">
      <c r="B150" s="47">
        <f>'CARTERA TOTAL'!B150</f>
        <v/>
      </c>
      <c r="C150" s="229">
        <f>'PROYECCIÓN'!C151</f>
        <v/>
      </c>
      <c r="D150" s="53">
        <f>'PROYECCIÓN'!D151</f>
        <v/>
      </c>
      <c r="E150" s="56">
        <f>'PROYECCIÓN'!H151</f>
        <v/>
      </c>
      <c r="F150" s="56">
        <f>IF(COUNTIF($G150:$AP150,"VENCIDA")&gt;0,"VENCIDA",IF(COUNTIF($G150:$AP150,"POR VENCER")&gt;0,"POR VENCER",IF(COUNTIF($G150:$AP150,"AL DÍA")&gt;0,"AL DÍA",IF(COUNTIF($G150:$AP150,"PAGA")&gt;0,"PAGA","SIN ESTADO"))))</f>
        <v/>
      </c>
      <c r="G150" s="236">
        <f t="array" ref="G150">IF(COLUMNS($G150:G150)&gt;$E150,"",IFERROR(INDEX('PROYECCIÓN'!151:151,15+6*(COLUMNS($G150:G150)-1)),""))</f>
        <v/>
      </c>
      <c r="H150" s="236">
        <f t="array" ref="H150">IF(COLUMNS($G150:H150)&gt;$E150,"",IFERROR(INDEX('PROYECCIÓN'!151:151,15+6*(COLUMNS($G150:H150)-1)),""))</f>
        <v/>
      </c>
      <c r="I150" s="236">
        <f t="array" ref="I150">IF(COLUMNS($G150:I150)&gt;$E150,"",IFERROR(INDEX('PROYECCIÓN'!151:151,15+6*(COLUMNS($G150:I150)-1)),""))</f>
        <v/>
      </c>
      <c r="J150" s="236">
        <f t="array" ref="J150">IF(COLUMNS($G150:J150)&gt;$E150,"",IFERROR(INDEX('PROYECCIÓN'!151:151,15+6*(COLUMNS($G150:J150)-1)),""))</f>
        <v/>
      </c>
      <c r="K150" s="236">
        <f t="array" ref="K150">IF(COLUMNS($G150:K150)&gt;$E150,"",IFERROR(INDEX('PROYECCIÓN'!151:151,15+6*(COLUMNS($G150:K150)-1)),""))</f>
        <v/>
      </c>
      <c r="L150" s="236">
        <f t="array" ref="L150">IF(COLUMNS($G150:L150)&gt;$E150,"",IFERROR(INDEX('PROYECCIÓN'!151:151,15+6*(COLUMNS($G150:L150)-1)),""))</f>
        <v/>
      </c>
      <c r="M150" s="236">
        <f t="array" ref="M150">IF(COLUMNS($G150:M150)&gt;$E150,"",IFERROR(INDEX('PROYECCIÓN'!151:151,15+6*(COLUMNS($G150:M150)-1)),""))</f>
        <v/>
      </c>
      <c r="N150" s="236">
        <f t="array" ref="N150">IF(COLUMNS($G150:N150)&gt;$E150,"",IFERROR(INDEX('PROYECCIÓN'!151:151,15+6*(COLUMNS($G150:N150)-1)),""))</f>
        <v/>
      </c>
      <c r="O150" s="236">
        <f t="array" ref="O150">IF(COLUMNS($G150:O150)&gt;$E150,"",IFERROR(INDEX('PROYECCIÓN'!151:151,15+6*(COLUMNS($G150:O150)-1)),""))</f>
        <v/>
      </c>
      <c r="P150" s="236">
        <f t="array" ref="P150">IF(COLUMNS($G150:P150)&gt;$E150,"",IFERROR(INDEX('PROYECCIÓN'!151:151,15+6*(COLUMNS($G150:P150)-1)),""))</f>
        <v/>
      </c>
      <c r="Q150" s="236">
        <f t="array" ref="Q150">IF(COLUMNS($G150:Q150)&gt;$E150,"",IFERROR(INDEX('PROYECCIÓN'!151:151,15+6*(COLUMNS($G150:Q150)-1)),""))</f>
        <v/>
      </c>
      <c r="R150" s="236">
        <f t="array" ref="R150">IF(COLUMNS($G150:R150)&gt;$E150,"",IFERROR(INDEX('PROYECCIÓN'!151:151,15+6*(COLUMNS($G150:R150)-1)),""))</f>
        <v/>
      </c>
      <c r="S150" s="236">
        <f t="array" ref="S150">IF(COLUMNS($G150:S150)&gt;$E150,"",IFERROR(INDEX('PROYECCIÓN'!151:151,15+6*(COLUMNS($G150:S150)-1)),""))</f>
        <v/>
      </c>
      <c r="T150" s="236">
        <f t="array" ref="T150">IF(COLUMNS($G150:T150)&gt;$E150,"",IFERROR(INDEX('PROYECCIÓN'!151:151,15+6*(COLUMNS($G150:T150)-1)),""))</f>
        <v/>
      </c>
      <c r="U150" s="236">
        <f t="array" ref="U150">IF(COLUMNS($G150:U150)&gt;$E150,"",IFERROR(INDEX('PROYECCIÓN'!151:151,15+6*(COLUMNS($G150:U150)-1)),""))</f>
        <v/>
      </c>
      <c r="V150" s="236">
        <f t="array" ref="V150">IF(COLUMNS($G150:V150)&gt;$E150,"",IFERROR(INDEX('PROYECCIÓN'!151:151,15+6*(COLUMNS($G150:V150)-1)),""))</f>
        <v/>
      </c>
      <c r="W150" s="236">
        <f t="array" ref="W150">IF(COLUMNS($G150:W150)&gt;$E150,"",IFERROR(INDEX('PROYECCIÓN'!151:151,15+6*(COLUMNS($G150:W150)-1)),""))</f>
        <v/>
      </c>
      <c r="X150" s="236">
        <f t="array" ref="X150">IF(COLUMNS($G150:X150)&gt;$E150,"",IFERROR(INDEX('PROYECCIÓN'!151:151,15+6*(COLUMNS($G150:X150)-1)),""))</f>
        <v/>
      </c>
      <c r="Y150" s="236">
        <f t="array" ref="Y150">IF(COLUMNS($G150:Y150)&gt;$E150,"",IFERROR(INDEX('PROYECCIÓN'!151:151,15+6*(COLUMNS($G150:Y150)-1)),""))</f>
        <v/>
      </c>
      <c r="Z150" s="236">
        <f t="array" ref="Z150">IF(COLUMNS($G150:Z150)&gt;$E150,"",IFERROR(INDEX('PROYECCIÓN'!151:151,15+6*(COLUMNS($G150:Z150)-1)),""))</f>
        <v/>
      </c>
      <c r="AA150" s="236">
        <f t="array" ref="AA150">IF(COLUMNS($G150:AA150)&gt;$E150,"",IFERROR(INDEX('PROYECCIÓN'!151:151,15+6*(COLUMNS($G150:AA150)-1)),""))</f>
        <v/>
      </c>
      <c r="AB150" s="236">
        <f t="array" ref="AB150">IF(COLUMNS($G150:AB150)&gt;$E150,"",IFERROR(INDEX('PROYECCIÓN'!151:151,15+6*(COLUMNS($G150:AB150)-1)),""))</f>
        <v/>
      </c>
      <c r="AC150" s="236">
        <f t="array" ref="AC150">IF(COLUMNS($G150:AC150)&gt;$E150,"",IFERROR(INDEX('PROYECCIÓN'!151:151,15+6*(COLUMNS($G150:AC150)-1)),""))</f>
        <v/>
      </c>
      <c r="AD150" s="236">
        <f t="array" ref="AD150">IF(COLUMNS($G150:AD150)&gt;$E150,"",IFERROR(INDEX('PROYECCIÓN'!151:151,15+6*(COLUMNS($G150:AD150)-1)),""))</f>
        <v/>
      </c>
      <c r="AE150" s="236">
        <f t="array" ref="AE150">IF(COLUMNS($G150:AE150)&gt;$E150,"",IFERROR(INDEX('PROYECCIÓN'!151:151,15+6*(COLUMNS($G150:AE150)-1)),""))</f>
        <v/>
      </c>
      <c r="AF150" s="236">
        <f t="array" ref="AF150">IF(COLUMNS($G150:AF150)&gt;$E150,"",IFERROR(INDEX('PROYECCIÓN'!151:151,15+6*(COLUMNS($G150:AF150)-1)),""))</f>
        <v/>
      </c>
      <c r="AG150" s="236">
        <f t="array" ref="AG150">IF(COLUMNS($G150:AG150)&gt;$E150,"",IFERROR(INDEX('PROYECCIÓN'!151:151,15+6*(COLUMNS($G150:AG150)-1)),""))</f>
        <v/>
      </c>
      <c r="AH150" s="236">
        <f t="array" ref="AH150">IF(COLUMNS($G150:AH150)&gt;$E150,"",IFERROR(INDEX('PROYECCIÓN'!151:151,15+6*(COLUMNS($G150:AH150)-1)),""))</f>
        <v/>
      </c>
      <c r="AI150" s="236">
        <f t="array" ref="AI150">IF(COLUMNS($G150:AI150)&gt;$E150,"",IFERROR(INDEX('PROYECCIÓN'!151:151,15+6*(COLUMNS($G150:AI150)-1)),""))</f>
        <v/>
      </c>
      <c r="AJ150" s="236">
        <f t="array" ref="AJ150">IF(COLUMNS($G150:AJ150)&gt;$E150,"",IFERROR(INDEX('PROYECCIÓN'!151:151,15+6*(COLUMNS($G150:AJ150)-1)),""))</f>
        <v/>
      </c>
      <c r="AK150" s="236">
        <f t="array" ref="AK150">IF(COLUMNS($G150:AK150)&gt;$E150,"",IFERROR(INDEX('PROYECCIÓN'!151:151,15+6*(COLUMNS($G150:AK150)-1)),""))</f>
        <v/>
      </c>
      <c r="AL150" s="236">
        <f t="array" ref="AL150">IF(COLUMNS($G150:AL150)&gt;$E150,"",IFERROR(INDEX('PROYECCIÓN'!151:151,15+6*(COLUMNS($G150:AL150)-1)),""))</f>
        <v/>
      </c>
      <c r="AM150" s="236">
        <f t="array" ref="AM150">IF(COLUMNS($G150:AM150)&gt;$E150,"",IFERROR(INDEX('PROYECCIÓN'!151:151,15+6*(COLUMNS($G150:AM150)-1)),""))</f>
        <v/>
      </c>
      <c r="AN150" s="236">
        <f t="array" ref="AN150">IF(COLUMNS($G150:AN150)&gt;$E150,"",IFERROR(INDEX('PROYECCIÓN'!151:151,15+6*(COLUMNS($G150:AN150)-1)),""))</f>
        <v/>
      </c>
      <c r="AO150" s="236">
        <f t="array" ref="AO150">IF(COLUMNS($G150:AO150)&gt;$E150,"",IFERROR(INDEX('PROYECCIÓN'!151:151,15+6*(COLUMNS($G150:AO150)-1)),""))</f>
        <v/>
      </c>
      <c r="AP150" s="236">
        <f t="array" ref="AP150">IF(COLUMNS($G150:AP150)&gt;$E150,"",IFERROR(INDEX('PROYECCIÓN'!151:151,15+6*(COLUMNS($G150:AP150)-1)),""))</f>
        <v/>
      </c>
      <c r="AQ150" s="236" t="n"/>
      <c r="AR150" s="229" t="n"/>
      <c r="AS150" s="185" t="n"/>
    </row>
    <row r="151" ht="15" customHeight="1" s="506">
      <c r="B151" s="47">
        <f>'CARTERA TOTAL'!B151</f>
        <v/>
      </c>
      <c r="C151" s="229">
        <f>'PROYECCIÓN'!C152</f>
        <v/>
      </c>
      <c r="D151" s="53">
        <f>'PROYECCIÓN'!D152</f>
        <v/>
      </c>
      <c r="E151" s="56">
        <f>'PROYECCIÓN'!H152</f>
        <v/>
      </c>
      <c r="F151" s="56">
        <f>IF(COUNTIF($G151:$AP151,"VENCIDA")&gt;0,"VENCIDA",IF(COUNTIF($G151:$AP151,"POR VENCER")&gt;0,"POR VENCER",IF(COUNTIF($G151:$AP151,"AL DÍA")&gt;0,"AL DÍA",IF(COUNTIF($G151:$AP151,"PAGA")&gt;0,"PAGA","SIN ESTADO"))))</f>
        <v/>
      </c>
      <c r="G151" s="236">
        <f t="array" ref="G151">IF(COLUMNS($G151:G151)&gt;$E151,"",IFERROR(INDEX('PROYECCIÓN'!152:152,15+6*(COLUMNS($G151:G151)-1)),""))</f>
        <v/>
      </c>
      <c r="H151" s="236">
        <f t="array" ref="H151">IF(COLUMNS($G151:H151)&gt;$E151,"",IFERROR(INDEX('PROYECCIÓN'!152:152,15+6*(COLUMNS($G151:H151)-1)),""))</f>
        <v/>
      </c>
      <c r="I151" s="236">
        <f t="array" ref="I151">IF(COLUMNS($G151:I151)&gt;$E151,"",IFERROR(INDEX('PROYECCIÓN'!152:152,15+6*(COLUMNS($G151:I151)-1)),""))</f>
        <v/>
      </c>
      <c r="J151" s="236">
        <f t="array" ref="J151">IF(COLUMNS($G151:J151)&gt;$E151,"",IFERROR(INDEX('PROYECCIÓN'!152:152,15+6*(COLUMNS($G151:J151)-1)),""))</f>
        <v/>
      </c>
      <c r="K151" s="236">
        <f t="array" ref="K151">IF(COLUMNS($G151:K151)&gt;$E151,"",IFERROR(INDEX('PROYECCIÓN'!152:152,15+6*(COLUMNS($G151:K151)-1)),""))</f>
        <v/>
      </c>
      <c r="L151" s="236">
        <f t="array" ref="L151">IF(COLUMNS($G151:L151)&gt;$E151,"",IFERROR(INDEX('PROYECCIÓN'!152:152,15+6*(COLUMNS($G151:L151)-1)),""))</f>
        <v/>
      </c>
      <c r="M151" s="236">
        <f t="array" ref="M151">IF(COLUMNS($G151:M151)&gt;$E151,"",IFERROR(INDEX('PROYECCIÓN'!152:152,15+6*(COLUMNS($G151:M151)-1)),""))</f>
        <v/>
      </c>
      <c r="N151" s="236">
        <f t="array" ref="N151">IF(COLUMNS($G151:N151)&gt;$E151,"",IFERROR(INDEX('PROYECCIÓN'!152:152,15+6*(COLUMNS($G151:N151)-1)),""))</f>
        <v/>
      </c>
      <c r="O151" s="236">
        <f t="array" ref="O151">IF(COLUMNS($G151:O151)&gt;$E151,"",IFERROR(INDEX('PROYECCIÓN'!152:152,15+6*(COLUMNS($G151:O151)-1)),""))</f>
        <v/>
      </c>
      <c r="P151" s="236">
        <f t="array" ref="P151">IF(COLUMNS($G151:P151)&gt;$E151,"",IFERROR(INDEX('PROYECCIÓN'!152:152,15+6*(COLUMNS($G151:P151)-1)),""))</f>
        <v/>
      </c>
      <c r="Q151" s="236">
        <f t="array" ref="Q151">IF(COLUMNS($G151:Q151)&gt;$E151,"",IFERROR(INDEX('PROYECCIÓN'!152:152,15+6*(COLUMNS($G151:Q151)-1)),""))</f>
        <v/>
      </c>
      <c r="R151" s="236">
        <f t="array" ref="R151">IF(COLUMNS($G151:R151)&gt;$E151,"",IFERROR(INDEX('PROYECCIÓN'!152:152,15+6*(COLUMNS($G151:R151)-1)),""))</f>
        <v/>
      </c>
      <c r="S151" s="236">
        <f t="array" ref="S151">IF(COLUMNS($G151:S151)&gt;$E151,"",IFERROR(INDEX('PROYECCIÓN'!152:152,15+6*(COLUMNS($G151:S151)-1)),""))</f>
        <v/>
      </c>
      <c r="T151" s="236">
        <f t="array" ref="T151">IF(COLUMNS($G151:T151)&gt;$E151,"",IFERROR(INDEX('PROYECCIÓN'!152:152,15+6*(COLUMNS($G151:T151)-1)),""))</f>
        <v/>
      </c>
      <c r="U151" s="236">
        <f t="array" ref="U151">IF(COLUMNS($G151:U151)&gt;$E151,"",IFERROR(INDEX('PROYECCIÓN'!152:152,15+6*(COLUMNS($G151:U151)-1)),""))</f>
        <v/>
      </c>
      <c r="V151" s="236">
        <f t="array" ref="V151">IF(COLUMNS($G151:V151)&gt;$E151,"",IFERROR(INDEX('PROYECCIÓN'!152:152,15+6*(COLUMNS($G151:V151)-1)),""))</f>
        <v/>
      </c>
      <c r="W151" s="236">
        <f t="array" ref="W151">IF(COLUMNS($G151:W151)&gt;$E151,"",IFERROR(INDEX('PROYECCIÓN'!152:152,15+6*(COLUMNS($G151:W151)-1)),""))</f>
        <v/>
      </c>
      <c r="X151" s="236">
        <f t="array" ref="X151">IF(COLUMNS($G151:X151)&gt;$E151,"",IFERROR(INDEX('PROYECCIÓN'!152:152,15+6*(COLUMNS($G151:X151)-1)),""))</f>
        <v/>
      </c>
      <c r="Y151" s="236">
        <f t="array" ref="Y151">IF(COLUMNS($G151:Y151)&gt;$E151,"",IFERROR(INDEX('PROYECCIÓN'!152:152,15+6*(COLUMNS($G151:Y151)-1)),""))</f>
        <v/>
      </c>
      <c r="Z151" s="236">
        <f t="array" ref="Z151">IF(COLUMNS($G151:Z151)&gt;$E151,"",IFERROR(INDEX('PROYECCIÓN'!152:152,15+6*(COLUMNS($G151:Z151)-1)),""))</f>
        <v/>
      </c>
      <c r="AA151" s="236">
        <f t="array" ref="AA151">IF(COLUMNS($G151:AA151)&gt;$E151,"",IFERROR(INDEX('PROYECCIÓN'!152:152,15+6*(COLUMNS($G151:AA151)-1)),""))</f>
        <v/>
      </c>
      <c r="AB151" s="236">
        <f t="array" ref="AB151">IF(COLUMNS($G151:AB151)&gt;$E151,"",IFERROR(INDEX('PROYECCIÓN'!152:152,15+6*(COLUMNS($G151:AB151)-1)),""))</f>
        <v/>
      </c>
      <c r="AC151" s="236">
        <f t="array" ref="AC151">IF(COLUMNS($G151:AC151)&gt;$E151,"",IFERROR(INDEX('PROYECCIÓN'!152:152,15+6*(COLUMNS($G151:AC151)-1)),""))</f>
        <v/>
      </c>
      <c r="AD151" s="236">
        <f t="array" ref="AD151">IF(COLUMNS($G151:AD151)&gt;$E151,"",IFERROR(INDEX('PROYECCIÓN'!152:152,15+6*(COLUMNS($G151:AD151)-1)),""))</f>
        <v/>
      </c>
      <c r="AE151" s="236">
        <f t="array" ref="AE151">IF(COLUMNS($G151:AE151)&gt;$E151,"",IFERROR(INDEX('PROYECCIÓN'!152:152,15+6*(COLUMNS($G151:AE151)-1)),""))</f>
        <v/>
      </c>
      <c r="AF151" s="236">
        <f t="array" ref="AF151">IF(COLUMNS($G151:AF151)&gt;$E151,"",IFERROR(INDEX('PROYECCIÓN'!152:152,15+6*(COLUMNS($G151:AF151)-1)),""))</f>
        <v/>
      </c>
      <c r="AG151" s="236">
        <f t="array" ref="AG151">IF(COLUMNS($G151:AG151)&gt;$E151,"",IFERROR(INDEX('PROYECCIÓN'!152:152,15+6*(COLUMNS($G151:AG151)-1)),""))</f>
        <v/>
      </c>
      <c r="AH151" s="236">
        <f t="array" ref="AH151">IF(COLUMNS($G151:AH151)&gt;$E151,"",IFERROR(INDEX('PROYECCIÓN'!152:152,15+6*(COLUMNS($G151:AH151)-1)),""))</f>
        <v/>
      </c>
      <c r="AI151" s="236">
        <f t="array" ref="AI151">IF(COLUMNS($G151:AI151)&gt;$E151,"",IFERROR(INDEX('PROYECCIÓN'!152:152,15+6*(COLUMNS($G151:AI151)-1)),""))</f>
        <v/>
      </c>
      <c r="AJ151" s="236">
        <f t="array" ref="AJ151">IF(COLUMNS($G151:AJ151)&gt;$E151,"",IFERROR(INDEX('PROYECCIÓN'!152:152,15+6*(COLUMNS($G151:AJ151)-1)),""))</f>
        <v/>
      </c>
      <c r="AK151" s="236">
        <f t="array" ref="AK151">IF(COLUMNS($G151:AK151)&gt;$E151,"",IFERROR(INDEX('PROYECCIÓN'!152:152,15+6*(COLUMNS($G151:AK151)-1)),""))</f>
        <v/>
      </c>
      <c r="AL151" s="236">
        <f t="array" ref="AL151">IF(COLUMNS($G151:AL151)&gt;$E151,"",IFERROR(INDEX('PROYECCIÓN'!152:152,15+6*(COLUMNS($G151:AL151)-1)),""))</f>
        <v/>
      </c>
      <c r="AM151" s="236">
        <f t="array" ref="AM151">IF(COLUMNS($G151:AM151)&gt;$E151,"",IFERROR(INDEX('PROYECCIÓN'!152:152,15+6*(COLUMNS($G151:AM151)-1)),""))</f>
        <v/>
      </c>
      <c r="AN151" s="236">
        <f t="array" ref="AN151">IF(COLUMNS($G151:AN151)&gt;$E151,"",IFERROR(INDEX('PROYECCIÓN'!152:152,15+6*(COLUMNS($G151:AN151)-1)),""))</f>
        <v/>
      </c>
      <c r="AO151" s="236">
        <f t="array" ref="AO151">IF(COLUMNS($G151:AO151)&gt;$E151,"",IFERROR(INDEX('PROYECCIÓN'!152:152,15+6*(COLUMNS($G151:AO151)-1)),""))</f>
        <v/>
      </c>
      <c r="AP151" s="236">
        <f t="array" ref="AP151">IF(COLUMNS($G151:AP151)&gt;$E151,"",IFERROR(INDEX('PROYECCIÓN'!152:152,15+6*(COLUMNS($G151:AP151)-1)),""))</f>
        <v/>
      </c>
      <c r="AQ151" s="236" t="n"/>
      <c r="AR151" s="229" t="n"/>
      <c r="AS151" s="185" t="n"/>
    </row>
    <row r="152" ht="15" customHeight="1" s="506">
      <c r="B152" s="47">
        <f>'CARTERA TOTAL'!B152</f>
        <v/>
      </c>
      <c r="C152" s="229">
        <f>'PROYECCIÓN'!C153</f>
        <v/>
      </c>
      <c r="D152" s="53">
        <f>'PROYECCIÓN'!D153</f>
        <v/>
      </c>
      <c r="E152" s="56">
        <f>'PROYECCIÓN'!H153</f>
        <v/>
      </c>
      <c r="F152" s="56">
        <f>IF(COUNTIF($G152:$AP152,"VENCIDA")&gt;0,"VENCIDA",IF(COUNTIF($G152:$AP152,"POR VENCER")&gt;0,"POR VENCER",IF(COUNTIF($G152:$AP152,"AL DÍA")&gt;0,"AL DÍA",IF(COUNTIF($G152:$AP152,"PAGA")&gt;0,"PAGA","SIN ESTADO"))))</f>
        <v/>
      </c>
      <c r="G152" s="236">
        <f t="array" ref="G152">IF(COLUMNS($G152:G152)&gt;$E152,"",IFERROR(INDEX('PROYECCIÓN'!153:153,15+6*(COLUMNS($G152:G152)-1)),""))</f>
        <v/>
      </c>
      <c r="H152" s="236">
        <f t="array" ref="H152">IF(COLUMNS($G152:H152)&gt;$E152,"",IFERROR(INDEX('PROYECCIÓN'!153:153,15+6*(COLUMNS($G152:H152)-1)),""))</f>
        <v/>
      </c>
      <c r="I152" s="236">
        <f t="array" ref="I152">IF(COLUMNS($G152:I152)&gt;$E152,"",IFERROR(INDEX('PROYECCIÓN'!153:153,15+6*(COLUMNS($G152:I152)-1)),""))</f>
        <v/>
      </c>
      <c r="J152" s="236">
        <f t="array" ref="J152">IF(COLUMNS($G152:J152)&gt;$E152,"",IFERROR(INDEX('PROYECCIÓN'!153:153,15+6*(COLUMNS($G152:J152)-1)),""))</f>
        <v/>
      </c>
      <c r="K152" s="236">
        <f t="array" ref="K152">IF(COLUMNS($G152:K152)&gt;$E152,"",IFERROR(INDEX('PROYECCIÓN'!153:153,15+6*(COLUMNS($G152:K152)-1)),""))</f>
        <v/>
      </c>
      <c r="L152" s="236">
        <f t="array" ref="L152">IF(COLUMNS($G152:L152)&gt;$E152,"",IFERROR(INDEX('PROYECCIÓN'!153:153,15+6*(COLUMNS($G152:L152)-1)),""))</f>
        <v/>
      </c>
      <c r="M152" s="236">
        <f t="array" ref="M152">IF(COLUMNS($G152:M152)&gt;$E152,"",IFERROR(INDEX('PROYECCIÓN'!153:153,15+6*(COLUMNS($G152:M152)-1)),""))</f>
        <v/>
      </c>
      <c r="N152" s="236">
        <f t="array" ref="N152">IF(COLUMNS($G152:N152)&gt;$E152,"",IFERROR(INDEX('PROYECCIÓN'!153:153,15+6*(COLUMNS($G152:N152)-1)),""))</f>
        <v/>
      </c>
      <c r="O152" s="236">
        <f t="array" ref="O152">IF(COLUMNS($G152:O152)&gt;$E152,"",IFERROR(INDEX('PROYECCIÓN'!153:153,15+6*(COLUMNS($G152:O152)-1)),""))</f>
        <v/>
      </c>
      <c r="P152" s="236">
        <f t="array" ref="P152">IF(COLUMNS($G152:P152)&gt;$E152,"",IFERROR(INDEX('PROYECCIÓN'!153:153,15+6*(COLUMNS($G152:P152)-1)),""))</f>
        <v/>
      </c>
      <c r="Q152" s="236">
        <f t="array" ref="Q152">IF(COLUMNS($G152:Q152)&gt;$E152,"",IFERROR(INDEX('PROYECCIÓN'!153:153,15+6*(COLUMNS($G152:Q152)-1)),""))</f>
        <v/>
      </c>
      <c r="R152" s="236">
        <f t="array" ref="R152">IF(COLUMNS($G152:R152)&gt;$E152,"",IFERROR(INDEX('PROYECCIÓN'!153:153,15+6*(COLUMNS($G152:R152)-1)),""))</f>
        <v/>
      </c>
      <c r="S152" s="236">
        <f t="array" ref="S152">IF(COLUMNS($G152:S152)&gt;$E152,"",IFERROR(INDEX('PROYECCIÓN'!153:153,15+6*(COLUMNS($G152:S152)-1)),""))</f>
        <v/>
      </c>
      <c r="T152" s="236">
        <f t="array" ref="T152">IF(COLUMNS($G152:T152)&gt;$E152,"",IFERROR(INDEX('PROYECCIÓN'!153:153,15+6*(COLUMNS($G152:T152)-1)),""))</f>
        <v/>
      </c>
      <c r="U152" s="236">
        <f t="array" ref="U152">IF(COLUMNS($G152:U152)&gt;$E152,"",IFERROR(INDEX('PROYECCIÓN'!153:153,15+6*(COLUMNS($G152:U152)-1)),""))</f>
        <v/>
      </c>
      <c r="V152" s="236">
        <f t="array" ref="V152">IF(COLUMNS($G152:V152)&gt;$E152,"",IFERROR(INDEX('PROYECCIÓN'!153:153,15+6*(COLUMNS($G152:V152)-1)),""))</f>
        <v/>
      </c>
      <c r="W152" s="236">
        <f t="array" ref="W152">IF(COLUMNS($G152:W152)&gt;$E152,"",IFERROR(INDEX('PROYECCIÓN'!153:153,15+6*(COLUMNS($G152:W152)-1)),""))</f>
        <v/>
      </c>
      <c r="X152" s="236">
        <f t="array" ref="X152">IF(COLUMNS($G152:X152)&gt;$E152,"",IFERROR(INDEX('PROYECCIÓN'!153:153,15+6*(COLUMNS($G152:X152)-1)),""))</f>
        <v/>
      </c>
      <c r="Y152" s="236">
        <f t="array" ref="Y152">IF(COLUMNS($G152:Y152)&gt;$E152,"",IFERROR(INDEX('PROYECCIÓN'!153:153,15+6*(COLUMNS($G152:Y152)-1)),""))</f>
        <v/>
      </c>
      <c r="Z152" s="236">
        <f t="array" ref="Z152">IF(COLUMNS($G152:Z152)&gt;$E152,"",IFERROR(INDEX('PROYECCIÓN'!153:153,15+6*(COLUMNS($G152:Z152)-1)),""))</f>
        <v/>
      </c>
      <c r="AA152" s="236">
        <f t="array" ref="AA152">IF(COLUMNS($G152:AA152)&gt;$E152,"",IFERROR(INDEX('PROYECCIÓN'!153:153,15+6*(COLUMNS($G152:AA152)-1)),""))</f>
        <v/>
      </c>
      <c r="AB152" s="236">
        <f t="array" ref="AB152">IF(COLUMNS($G152:AB152)&gt;$E152,"",IFERROR(INDEX('PROYECCIÓN'!153:153,15+6*(COLUMNS($G152:AB152)-1)),""))</f>
        <v/>
      </c>
      <c r="AC152" s="236">
        <f t="array" ref="AC152">IF(COLUMNS($G152:AC152)&gt;$E152,"",IFERROR(INDEX('PROYECCIÓN'!153:153,15+6*(COLUMNS($G152:AC152)-1)),""))</f>
        <v/>
      </c>
      <c r="AD152" s="236">
        <f t="array" ref="AD152">IF(COLUMNS($G152:AD152)&gt;$E152,"",IFERROR(INDEX('PROYECCIÓN'!153:153,15+6*(COLUMNS($G152:AD152)-1)),""))</f>
        <v/>
      </c>
      <c r="AE152" s="236">
        <f t="array" ref="AE152">IF(COLUMNS($G152:AE152)&gt;$E152,"",IFERROR(INDEX('PROYECCIÓN'!153:153,15+6*(COLUMNS($G152:AE152)-1)),""))</f>
        <v/>
      </c>
      <c r="AF152" s="236">
        <f t="array" ref="AF152">IF(COLUMNS($G152:AF152)&gt;$E152,"",IFERROR(INDEX('PROYECCIÓN'!153:153,15+6*(COLUMNS($G152:AF152)-1)),""))</f>
        <v/>
      </c>
      <c r="AG152" s="236">
        <f t="array" ref="AG152">IF(COLUMNS($G152:AG152)&gt;$E152,"",IFERROR(INDEX('PROYECCIÓN'!153:153,15+6*(COLUMNS($G152:AG152)-1)),""))</f>
        <v/>
      </c>
      <c r="AH152" s="236">
        <f t="array" ref="AH152">IF(COLUMNS($G152:AH152)&gt;$E152,"",IFERROR(INDEX('PROYECCIÓN'!153:153,15+6*(COLUMNS($G152:AH152)-1)),""))</f>
        <v/>
      </c>
      <c r="AI152" s="236">
        <f t="array" ref="AI152">IF(COLUMNS($G152:AI152)&gt;$E152,"",IFERROR(INDEX('PROYECCIÓN'!153:153,15+6*(COLUMNS($G152:AI152)-1)),""))</f>
        <v/>
      </c>
      <c r="AJ152" s="236">
        <f t="array" ref="AJ152">IF(COLUMNS($G152:AJ152)&gt;$E152,"",IFERROR(INDEX('PROYECCIÓN'!153:153,15+6*(COLUMNS($G152:AJ152)-1)),""))</f>
        <v/>
      </c>
      <c r="AK152" s="236">
        <f t="array" ref="AK152">IF(COLUMNS($G152:AK152)&gt;$E152,"",IFERROR(INDEX('PROYECCIÓN'!153:153,15+6*(COLUMNS($G152:AK152)-1)),""))</f>
        <v/>
      </c>
      <c r="AL152" s="236">
        <f t="array" ref="AL152">IF(COLUMNS($G152:AL152)&gt;$E152,"",IFERROR(INDEX('PROYECCIÓN'!153:153,15+6*(COLUMNS($G152:AL152)-1)),""))</f>
        <v/>
      </c>
      <c r="AM152" s="236">
        <f t="array" ref="AM152">IF(COLUMNS($G152:AM152)&gt;$E152,"",IFERROR(INDEX('PROYECCIÓN'!153:153,15+6*(COLUMNS($G152:AM152)-1)),""))</f>
        <v/>
      </c>
      <c r="AN152" s="236">
        <f t="array" ref="AN152">IF(COLUMNS($G152:AN152)&gt;$E152,"",IFERROR(INDEX('PROYECCIÓN'!153:153,15+6*(COLUMNS($G152:AN152)-1)),""))</f>
        <v/>
      </c>
      <c r="AO152" s="236">
        <f t="array" ref="AO152">IF(COLUMNS($G152:AO152)&gt;$E152,"",IFERROR(INDEX('PROYECCIÓN'!153:153,15+6*(COLUMNS($G152:AO152)-1)),""))</f>
        <v/>
      </c>
      <c r="AP152" s="236">
        <f t="array" ref="AP152">IF(COLUMNS($G152:AP152)&gt;$E152,"",IFERROR(INDEX('PROYECCIÓN'!153:153,15+6*(COLUMNS($G152:AP152)-1)),""))</f>
        <v/>
      </c>
      <c r="AQ152" s="236" t="n"/>
      <c r="AR152" s="229" t="n"/>
      <c r="AS152" s="185" t="n"/>
    </row>
    <row r="153" ht="15" customHeight="1" s="506">
      <c r="B153" s="47">
        <f>'CARTERA TOTAL'!B153</f>
        <v/>
      </c>
      <c r="C153" s="229">
        <f>'PROYECCIÓN'!C154</f>
        <v/>
      </c>
      <c r="D153" s="53">
        <f>'PROYECCIÓN'!D154</f>
        <v/>
      </c>
      <c r="E153" s="56">
        <f>'PROYECCIÓN'!H154</f>
        <v/>
      </c>
      <c r="F153" s="56">
        <f>IF(COUNTIF($G153:$AP153,"VENCIDA")&gt;0,"VENCIDA",IF(COUNTIF($G153:$AP153,"POR VENCER")&gt;0,"POR VENCER",IF(COUNTIF($G153:$AP153,"AL DÍA")&gt;0,"AL DÍA",IF(COUNTIF($G153:$AP153,"PAGA")&gt;0,"PAGA","SIN ESTADO"))))</f>
        <v/>
      </c>
      <c r="G153" s="236">
        <f t="array" ref="G153">IF(COLUMNS($G153:G153)&gt;$E153,"",IFERROR(INDEX('PROYECCIÓN'!154:154,15+6*(COLUMNS($G153:G153)-1)),""))</f>
        <v/>
      </c>
      <c r="H153" s="236">
        <f t="array" ref="H153">IF(COLUMNS($G153:H153)&gt;$E153,"",IFERROR(INDEX('PROYECCIÓN'!154:154,15+6*(COLUMNS($G153:H153)-1)),""))</f>
        <v/>
      </c>
      <c r="I153" s="236">
        <f t="array" ref="I153">IF(COLUMNS($G153:I153)&gt;$E153,"",IFERROR(INDEX('PROYECCIÓN'!154:154,15+6*(COLUMNS($G153:I153)-1)),""))</f>
        <v/>
      </c>
      <c r="J153" s="236">
        <f t="array" ref="J153">IF(COLUMNS($G153:J153)&gt;$E153,"",IFERROR(INDEX('PROYECCIÓN'!154:154,15+6*(COLUMNS($G153:J153)-1)),""))</f>
        <v/>
      </c>
      <c r="K153" s="236">
        <f t="array" ref="K153">IF(COLUMNS($G153:K153)&gt;$E153,"",IFERROR(INDEX('PROYECCIÓN'!154:154,15+6*(COLUMNS($G153:K153)-1)),""))</f>
        <v/>
      </c>
      <c r="L153" s="236">
        <f t="array" ref="L153">IF(COLUMNS($G153:L153)&gt;$E153,"",IFERROR(INDEX('PROYECCIÓN'!154:154,15+6*(COLUMNS($G153:L153)-1)),""))</f>
        <v/>
      </c>
      <c r="M153" s="236">
        <f t="array" ref="M153">IF(COLUMNS($G153:M153)&gt;$E153,"",IFERROR(INDEX('PROYECCIÓN'!154:154,15+6*(COLUMNS($G153:M153)-1)),""))</f>
        <v/>
      </c>
      <c r="N153" s="236">
        <f t="array" ref="N153">IF(COLUMNS($G153:N153)&gt;$E153,"",IFERROR(INDEX('PROYECCIÓN'!154:154,15+6*(COLUMNS($G153:N153)-1)),""))</f>
        <v/>
      </c>
      <c r="O153" s="236">
        <f t="array" ref="O153">IF(COLUMNS($G153:O153)&gt;$E153,"",IFERROR(INDEX('PROYECCIÓN'!154:154,15+6*(COLUMNS($G153:O153)-1)),""))</f>
        <v/>
      </c>
      <c r="P153" s="236">
        <f t="array" ref="P153">IF(COLUMNS($G153:P153)&gt;$E153,"",IFERROR(INDEX('PROYECCIÓN'!154:154,15+6*(COLUMNS($G153:P153)-1)),""))</f>
        <v/>
      </c>
      <c r="Q153" s="236">
        <f t="array" ref="Q153">IF(COLUMNS($G153:Q153)&gt;$E153,"",IFERROR(INDEX('PROYECCIÓN'!154:154,15+6*(COLUMNS($G153:Q153)-1)),""))</f>
        <v/>
      </c>
      <c r="R153" s="236">
        <f t="array" ref="R153">IF(COLUMNS($G153:R153)&gt;$E153,"",IFERROR(INDEX('PROYECCIÓN'!154:154,15+6*(COLUMNS($G153:R153)-1)),""))</f>
        <v/>
      </c>
      <c r="S153" s="236">
        <f t="array" ref="S153">IF(COLUMNS($G153:S153)&gt;$E153,"",IFERROR(INDEX('PROYECCIÓN'!154:154,15+6*(COLUMNS($G153:S153)-1)),""))</f>
        <v/>
      </c>
      <c r="T153" s="236">
        <f t="array" ref="T153">IF(COLUMNS($G153:T153)&gt;$E153,"",IFERROR(INDEX('PROYECCIÓN'!154:154,15+6*(COLUMNS($G153:T153)-1)),""))</f>
        <v/>
      </c>
      <c r="U153" s="236">
        <f t="array" ref="U153">IF(COLUMNS($G153:U153)&gt;$E153,"",IFERROR(INDEX('PROYECCIÓN'!154:154,15+6*(COLUMNS($G153:U153)-1)),""))</f>
        <v/>
      </c>
      <c r="V153" s="236">
        <f t="array" ref="V153">IF(COLUMNS($G153:V153)&gt;$E153,"",IFERROR(INDEX('PROYECCIÓN'!154:154,15+6*(COLUMNS($G153:V153)-1)),""))</f>
        <v/>
      </c>
      <c r="W153" s="236">
        <f t="array" ref="W153">IF(COLUMNS($G153:W153)&gt;$E153,"",IFERROR(INDEX('PROYECCIÓN'!154:154,15+6*(COLUMNS($G153:W153)-1)),""))</f>
        <v/>
      </c>
      <c r="X153" s="236">
        <f t="array" ref="X153">IF(COLUMNS($G153:X153)&gt;$E153,"",IFERROR(INDEX('PROYECCIÓN'!154:154,15+6*(COLUMNS($G153:X153)-1)),""))</f>
        <v/>
      </c>
      <c r="Y153" s="236">
        <f t="array" ref="Y153">IF(COLUMNS($G153:Y153)&gt;$E153,"",IFERROR(INDEX('PROYECCIÓN'!154:154,15+6*(COLUMNS($G153:Y153)-1)),""))</f>
        <v/>
      </c>
      <c r="Z153" s="236">
        <f t="array" ref="Z153">IF(COLUMNS($G153:Z153)&gt;$E153,"",IFERROR(INDEX('PROYECCIÓN'!154:154,15+6*(COLUMNS($G153:Z153)-1)),""))</f>
        <v/>
      </c>
      <c r="AA153" s="236">
        <f t="array" ref="AA153">IF(COLUMNS($G153:AA153)&gt;$E153,"",IFERROR(INDEX('PROYECCIÓN'!154:154,15+6*(COLUMNS($G153:AA153)-1)),""))</f>
        <v/>
      </c>
      <c r="AB153" s="236">
        <f t="array" ref="AB153">IF(COLUMNS($G153:AB153)&gt;$E153,"",IFERROR(INDEX('PROYECCIÓN'!154:154,15+6*(COLUMNS($G153:AB153)-1)),""))</f>
        <v/>
      </c>
      <c r="AC153" s="236">
        <f t="array" ref="AC153">IF(COLUMNS($G153:AC153)&gt;$E153,"",IFERROR(INDEX('PROYECCIÓN'!154:154,15+6*(COLUMNS($G153:AC153)-1)),""))</f>
        <v/>
      </c>
      <c r="AD153" s="236">
        <f t="array" ref="AD153">IF(COLUMNS($G153:AD153)&gt;$E153,"",IFERROR(INDEX('PROYECCIÓN'!154:154,15+6*(COLUMNS($G153:AD153)-1)),""))</f>
        <v/>
      </c>
      <c r="AE153" s="236">
        <f t="array" ref="AE153">IF(COLUMNS($G153:AE153)&gt;$E153,"",IFERROR(INDEX('PROYECCIÓN'!154:154,15+6*(COLUMNS($G153:AE153)-1)),""))</f>
        <v/>
      </c>
      <c r="AF153" s="236">
        <f t="array" ref="AF153">IF(COLUMNS($G153:AF153)&gt;$E153,"",IFERROR(INDEX('PROYECCIÓN'!154:154,15+6*(COLUMNS($G153:AF153)-1)),""))</f>
        <v/>
      </c>
      <c r="AG153" s="236">
        <f t="array" ref="AG153">IF(COLUMNS($G153:AG153)&gt;$E153,"",IFERROR(INDEX('PROYECCIÓN'!154:154,15+6*(COLUMNS($G153:AG153)-1)),""))</f>
        <v/>
      </c>
      <c r="AH153" s="236">
        <f t="array" ref="AH153">IF(COLUMNS($G153:AH153)&gt;$E153,"",IFERROR(INDEX('PROYECCIÓN'!154:154,15+6*(COLUMNS($G153:AH153)-1)),""))</f>
        <v/>
      </c>
      <c r="AI153" s="236">
        <f t="array" ref="AI153">IF(COLUMNS($G153:AI153)&gt;$E153,"",IFERROR(INDEX('PROYECCIÓN'!154:154,15+6*(COLUMNS($G153:AI153)-1)),""))</f>
        <v/>
      </c>
      <c r="AJ153" s="236">
        <f t="array" ref="AJ153">IF(COLUMNS($G153:AJ153)&gt;$E153,"",IFERROR(INDEX('PROYECCIÓN'!154:154,15+6*(COLUMNS($G153:AJ153)-1)),""))</f>
        <v/>
      </c>
      <c r="AK153" s="236">
        <f t="array" ref="AK153">IF(COLUMNS($G153:AK153)&gt;$E153,"",IFERROR(INDEX('PROYECCIÓN'!154:154,15+6*(COLUMNS($G153:AK153)-1)),""))</f>
        <v/>
      </c>
      <c r="AL153" s="236">
        <f t="array" ref="AL153">IF(COLUMNS($G153:AL153)&gt;$E153,"",IFERROR(INDEX('PROYECCIÓN'!154:154,15+6*(COLUMNS($G153:AL153)-1)),""))</f>
        <v/>
      </c>
      <c r="AM153" s="236">
        <f t="array" ref="AM153">IF(COLUMNS($G153:AM153)&gt;$E153,"",IFERROR(INDEX('PROYECCIÓN'!154:154,15+6*(COLUMNS($G153:AM153)-1)),""))</f>
        <v/>
      </c>
      <c r="AN153" s="236">
        <f t="array" ref="AN153">IF(COLUMNS($G153:AN153)&gt;$E153,"",IFERROR(INDEX('PROYECCIÓN'!154:154,15+6*(COLUMNS($G153:AN153)-1)),""))</f>
        <v/>
      </c>
      <c r="AO153" s="236">
        <f t="array" ref="AO153">IF(COLUMNS($G153:AO153)&gt;$E153,"",IFERROR(INDEX('PROYECCIÓN'!154:154,15+6*(COLUMNS($G153:AO153)-1)),""))</f>
        <v/>
      </c>
      <c r="AP153" s="236">
        <f t="array" ref="AP153">IF(COLUMNS($G153:AP153)&gt;$E153,"",IFERROR(INDEX('PROYECCIÓN'!154:154,15+6*(COLUMNS($G153:AP153)-1)),""))</f>
        <v/>
      </c>
      <c r="AQ153" s="236" t="n"/>
      <c r="AR153" s="229" t="n"/>
      <c r="AS153" s="185" t="n"/>
    </row>
    <row r="154" ht="15" customHeight="1" s="506">
      <c r="B154" s="47">
        <f>'CARTERA TOTAL'!B154</f>
        <v/>
      </c>
      <c r="C154" s="229">
        <f>'PROYECCIÓN'!C155</f>
        <v/>
      </c>
      <c r="D154" s="53">
        <f>'PROYECCIÓN'!D155</f>
        <v/>
      </c>
      <c r="E154" s="56">
        <f>'PROYECCIÓN'!H155</f>
        <v/>
      </c>
      <c r="F154" s="56">
        <f>IF(COUNTIF($G154:$AP154,"VENCIDA")&gt;0,"VENCIDA",IF(COUNTIF($G154:$AP154,"POR VENCER")&gt;0,"POR VENCER",IF(COUNTIF($G154:$AP154,"AL DÍA")&gt;0,"AL DÍA",IF(COUNTIF($G154:$AP154,"PAGA")&gt;0,"PAGA","SIN ESTADO"))))</f>
        <v/>
      </c>
      <c r="G154" s="236">
        <f t="array" ref="G154">IF(COLUMNS($G154:G154)&gt;$E154,"",IFERROR(INDEX('PROYECCIÓN'!155:155,15+6*(COLUMNS($G154:G154)-1)),""))</f>
        <v/>
      </c>
      <c r="H154" s="236">
        <f t="array" ref="H154">IF(COLUMNS($G154:H154)&gt;$E154,"",IFERROR(INDEX('PROYECCIÓN'!155:155,15+6*(COLUMNS($G154:H154)-1)),""))</f>
        <v/>
      </c>
      <c r="I154" s="236">
        <f t="array" ref="I154">IF(COLUMNS($G154:I154)&gt;$E154,"",IFERROR(INDEX('PROYECCIÓN'!155:155,15+6*(COLUMNS($G154:I154)-1)),""))</f>
        <v/>
      </c>
      <c r="J154" s="236">
        <f t="array" ref="J154">IF(COLUMNS($G154:J154)&gt;$E154,"",IFERROR(INDEX('PROYECCIÓN'!155:155,15+6*(COLUMNS($G154:J154)-1)),""))</f>
        <v/>
      </c>
      <c r="K154" s="236">
        <f t="array" ref="K154">IF(COLUMNS($G154:K154)&gt;$E154,"",IFERROR(INDEX('PROYECCIÓN'!155:155,15+6*(COLUMNS($G154:K154)-1)),""))</f>
        <v/>
      </c>
      <c r="L154" s="236">
        <f t="array" ref="L154">IF(COLUMNS($G154:L154)&gt;$E154,"",IFERROR(INDEX('PROYECCIÓN'!155:155,15+6*(COLUMNS($G154:L154)-1)),""))</f>
        <v/>
      </c>
      <c r="M154" s="236">
        <f t="array" ref="M154">IF(COLUMNS($G154:M154)&gt;$E154,"",IFERROR(INDEX('PROYECCIÓN'!155:155,15+6*(COLUMNS($G154:M154)-1)),""))</f>
        <v/>
      </c>
      <c r="N154" s="236">
        <f t="array" ref="N154">IF(COLUMNS($G154:N154)&gt;$E154,"",IFERROR(INDEX('PROYECCIÓN'!155:155,15+6*(COLUMNS($G154:N154)-1)),""))</f>
        <v/>
      </c>
      <c r="O154" s="236">
        <f t="array" ref="O154">IF(COLUMNS($G154:O154)&gt;$E154,"",IFERROR(INDEX('PROYECCIÓN'!155:155,15+6*(COLUMNS($G154:O154)-1)),""))</f>
        <v/>
      </c>
      <c r="P154" s="236">
        <f t="array" ref="P154">IF(COLUMNS($G154:P154)&gt;$E154,"",IFERROR(INDEX('PROYECCIÓN'!155:155,15+6*(COLUMNS($G154:P154)-1)),""))</f>
        <v/>
      </c>
      <c r="Q154" s="236">
        <f t="array" ref="Q154">IF(COLUMNS($G154:Q154)&gt;$E154,"",IFERROR(INDEX('PROYECCIÓN'!155:155,15+6*(COLUMNS($G154:Q154)-1)),""))</f>
        <v/>
      </c>
      <c r="R154" s="236">
        <f t="array" ref="R154">IF(COLUMNS($G154:R154)&gt;$E154,"",IFERROR(INDEX('PROYECCIÓN'!155:155,15+6*(COLUMNS($G154:R154)-1)),""))</f>
        <v/>
      </c>
      <c r="S154" s="236">
        <f t="array" ref="S154">IF(COLUMNS($G154:S154)&gt;$E154,"",IFERROR(INDEX('PROYECCIÓN'!155:155,15+6*(COLUMNS($G154:S154)-1)),""))</f>
        <v/>
      </c>
      <c r="T154" s="236">
        <f t="array" ref="T154">IF(COLUMNS($G154:T154)&gt;$E154,"",IFERROR(INDEX('PROYECCIÓN'!155:155,15+6*(COLUMNS($G154:T154)-1)),""))</f>
        <v/>
      </c>
      <c r="U154" s="236">
        <f t="array" ref="U154">IF(COLUMNS($G154:U154)&gt;$E154,"",IFERROR(INDEX('PROYECCIÓN'!155:155,15+6*(COLUMNS($G154:U154)-1)),""))</f>
        <v/>
      </c>
      <c r="V154" s="236">
        <f t="array" ref="V154">IF(COLUMNS($G154:V154)&gt;$E154,"",IFERROR(INDEX('PROYECCIÓN'!155:155,15+6*(COLUMNS($G154:V154)-1)),""))</f>
        <v/>
      </c>
      <c r="W154" s="236">
        <f t="array" ref="W154">IF(COLUMNS($G154:W154)&gt;$E154,"",IFERROR(INDEX('PROYECCIÓN'!155:155,15+6*(COLUMNS($G154:W154)-1)),""))</f>
        <v/>
      </c>
      <c r="X154" s="236">
        <f t="array" ref="X154">IF(COLUMNS($G154:X154)&gt;$E154,"",IFERROR(INDEX('PROYECCIÓN'!155:155,15+6*(COLUMNS($G154:X154)-1)),""))</f>
        <v/>
      </c>
      <c r="Y154" s="236">
        <f t="array" ref="Y154">IF(COLUMNS($G154:Y154)&gt;$E154,"",IFERROR(INDEX('PROYECCIÓN'!155:155,15+6*(COLUMNS($G154:Y154)-1)),""))</f>
        <v/>
      </c>
      <c r="Z154" s="236">
        <f t="array" ref="Z154">IF(COLUMNS($G154:Z154)&gt;$E154,"",IFERROR(INDEX('PROYECCIÓN'!155:155,15+6*(COLUMNS($G154:Z154)-1)),""))</f>
        <v/>
      </c>
      <c r="AA154" s="236">
        <f t="array" ref="AA154">IF(COLUMNS($G154:AA154)&gt;$E154,"",IFERROR(INDEX('PROYECCIÓN'!155:155,15+6*(COLUMNS($G154:AA154)-1)),""))</f>
        <v/>
      </c>
      <c r="AB154" s="236">
        <f t="array" ref="AB154">IF(COLUMNS($G154:AB154)&gt;$E154,"",IFERROR(INDEX('PROYECCIÓN'!155:155,15+6*(COLUMNS($G154:AB154)-1)),""))</f>
        <v/>
      </c>
      <c r="AC154" s="236">
        <f t="array" ref="AC154">IF(COLUMNS($G154:AC154)&gt;$E154,"",IFERROR(INDEX('PROYECCIÓN'!155:155,15+6*(COLUMNS($G154:AC154)-1)),""))</f>
        <v/>
      </c>
      <c r="AD154" s="236">
        <f t="array" ref="AD154">IF(COLUMNS($G154:AD154)&gt;$E154,"",IFERROR(INDEX('PROYECCIÓN'!155:155,15+6*(COLUMNS($G154:AD154)-1)),""))</f>
        <v/>
      </c>
      <c r="AE154" s="236">
        <f t="array" ref="AE154">IF(COLUMNS($G154:AE154)&gt;$E154,"",IFERROR(INDEX('PROYECCIÓN'!155:155,15+6*(COLUMNS($G154:AE154)-1)),""))</f>
        <v/>
      </c>
      <c r="AF154" s="236">
        <f t="array" ref="AF154">IF(COLUMNS($G154:AF154)&gt;$E154,"",IFERROR(INDEX('PROYECCIÓN'!155:155,15+6*(COLUMNS($G154:AF154)-1)),""))</f>
        <v/>
      </c>
      <c r="AG154" s="236">
        <f t="array" ref="AG154">IF(COLUMNS($G154:AG154)&gt;$E154,"",IFERROR(INDEX('PROYECCIÓN'!155:155,15+6*(COLUMNS($G154:AG154)-1)),""))</f>
        <v/>
      </c>
      <c r="AH154" s="236">
        <f t="array" ref="AH154">IF(COLUMNS($G154:AH154)&gt;$E154,"",IFERROR(INDEX('PROYECCIÓN'!155:155,15+6*(COLUMNS($G154:AH154)-1)),""))</f>
        <v/>
      </c>
      <c r="AI154" s="236">
        <f t="array" ref="AI154">IF(COLUMNS($G154:AI154)&gt;$E154,"",IFERROR(INDEX('PROYECCIÓN'!155:155,15+6*(COLUMNS($G154:AI154)-1)),""))</f>
        <v/>
      </c>
      <c r="AJ154" s="236">
        <f t="array" ref="AJ154">IF(COLUMNS($G154:AJ154)&gt;$E154,"",IFERROR(INDEX('PROYECCIÓN'!155:155,15+6*(COLUMNS($G154:AJ154)-1)),""))</f>
        <v/>
      </c>
      <c r="AK154" s="236">
        <f t="array" ref="AK154">IF(COLUMNS($G154:AK154)&gt;$E154,"",IFERROR(INDEX('PROYECCIÓN'!155:155,15+6*(COLUMNS($G154:AK154)-1)),""))</f>
        <v/>
      </c>
      <c r="AL154" s="236">
        <f t="array" ref="AL154">IF(COLUMNS($G154:AL154)&gt;$E154,"",IFERROR(INDEX('PROYECCIÓN'!155:155,15+6*(COLUMNS($G154:AL154)-1)),""))</f>
        <v/>
      </c>
      <c r="AM154" s="236">
        <f t="array" ref="AM154">IF(COLUMNS($G154:AM154)&gt;$E154,"",IFERROR(INDEX('PROYECCIÓN'!155:155,15+6*(COLUMNS($G154:AM154)-1)),""))</f>
        <v/>
      </c>
      <c r="AN154" s="236">
        <f t="array" ref="AN154">IF(COLUMNS($G154:AN154)&gt;$E154,"",IFERROR(INDEX('PROYECCIÓN'!155:155,15+6*(COLUMNS($G154:AN154)-1)),""))</f>
        <v/>
      </c>
      <c r="AO154" s="236">
        <f t="array" ref="AO154">IF(COLUMNS($G154:AO154)&gt;$E154,"",IFERROR(INDEX('PROYECCIÓN'!155:155,15+6*(COLUMNS($G154:AO154)-1)),""))</f>
        <v/>
      </c>
      <c r="AP154" s="236">
        <f t="array" ref="AP154">IF(COLUMNS($G154:AP154)&gt;$E154,"",IFERROR(INDEX('PROYECCIÓN'!155:155,15+6*(COLUMNS($G154:AP154)-1)),""))</f>
        <v/>
      </c>
      <c r="AQ154" s="236" t="n"/>
      <c r="AR154" s="229" t="n"/>
      <c r="AS154" s="185" t="n"/>
    </row>
    <row r="155" ht="15" customHeight="1" s="506">
      <c r="B155" s="47">
        <f>'CARTERA TOTAL'!B155</f>
        <v/>
      </c>
      <c r="C155" s="229">
        <f>'PROYECCIÓN'!C156</f>
        <v/>
      </c>
      <c r="D155" s="53">
        <f>'PROYECCIÓN'!D156</f>
        <v/>
      </c>
      <c r="E155" s="56">
        <f>'PROYECCIÓN'!H156</f>
        <v/>
      </c>
      <c r="F155" s="56">
        <f>IF(COUNTIF($G155:$AP155,"VENCIDA")&gt;0,"VENCIDA",IF(COUNTIF($G155:$AP155,"POR VENCER")&gt;0,"POR VENCER",IF(COUNTIF($G155:$AP155,"AL DÍA")&gt;0,"AL DÍA",IF(COUNTIF($G155:$AP155,"PAGA")&gt;0,"PAGA","SIN ESTADO"))))</f>
        <v/>
      </c>
      <c r="G155" s="236">
        <f t="array" ref="G155">IF(COLUMNS($G155:G155)&gt;$E155,"",IFERROR(INDEX('PROYECCIÓN'!156:156,15+6*(COLUMNS($G155:G155)-1)),""))</f>
        <v/>
      </c>
      <c r="H155" s="236">
        <f t="array" ref="H155">IF(COLUMNS($G155:H155)&gt;$E155,"",IFERROR(INDEX('PROYECCIÓN'!156:156,15+6*(COLUMNS($G155:H155)-1)),""))</f>
        <v/>
      </c>
      <c r="I155" s="236">
        <f t="array" ref="I155">IF(COLUMNS($G155:I155)&gt;$E155,"",IFERROR(INDEX('PROYECCIÓN'!156:156,15+6*(COLUMNS($G155:I155)-1)),""))</f>
        <v/>
      </c>
      <c r="J155" s="236">
        <f t="array" ref="J155">IF(COLUMNS($G155:J155)&gt;$E155,"",IFERROR(INDEX('PROYECCIÓN'!156:156,15+6*(COLUMNS($G155:J155)-1)),""))</f>
        <v/>
      </c>
      <c r="K155" s="236">
        <f t="array" ref="K155">IF(COLUMNS($G155:K155)&gt;$E155,"",IFERROR(INDEX('PROYECCIÓN'!156:156,15+6*(COLUMNS($G155:K155)-1)),""))</f>
        <v/>
      </c>
      <c r="L155" s="236">
        <f t="array" ref="L155">IF(COLUMNS($G155:L155)&gt;$E155,"",IFERROR(INDEX('PROYECCIÓN'!156:156,15+6*(COLUMNS($G155:L155)-1)),""))</f>
        <v/>
      </c>
      <c r="M155" s="236">
        <f t="array" ref="M155">IF(COLUMNS($G155:M155)&gt;$E155,"",IFERROR(INDEX('PROYECCIÓN'!156:156,15+6*(COLUMNS($G155:M155)-1)),""))</f>
        <v/>
      </c>
      <c r="N155" s="236">
        <f t="array" ref="N155">IF(COLUMNS($G155:N155)&gt;$E155,"",IFERROR(INDEX('PROYECCIÓN'!156:156,15+6*(COLUMNS($G155:N155)-1)),""))</f>
        <v/>
      </c>
      <c r="O155" s="236">
        <f t="array" ref="O155">IF(COLUMNS($G155:O155)&gt;$E155,"",IFERROR(INDEX('PROYECCIÓN'!156:156,15+6*(COLUMNS($G155:O155)-1)),""))</f>
        <v/>
      </c>
      <c r="P155" s="236">
        <f t="array" ref="P155">IF(COLUMNS($G155:P155)&gt;$E155,"",IFERROR(INDEX('PROYECCIÓN'!156:156,15+6*(COLUMNS($G155:P155)-1)),""))</f>
        <v/>
      </c>
      <c r="Q155" s="236">
        <f t="array" ref="Q155">IF(COLUMNS($G155:Q155)&gt;$E155,"",IFERROR(INDEX('PROYECCIÓN'!156:156,15+6*(COLUMNS($G155:Q155)-1)),""))</f>
        <v/>
      </c>
      <c r="R155" s="236">
        <f t="array" ref="R155">IF(COLUMNS($G155:R155)&gt;$E155,"",IFERROR(INDEX('PROYECCIÓN'!156:156,15+6*(COLUMNS($G155:R155)-1)),""))</f>
        <v/>
      </c>
      <c r="S155" s="236">
        <f t="array" ref="S155">IF(COLUMNS($G155:S155)&gt;$E155,"",IFERROR(INDEX('PROYECCIÓN'!156:156,15+6*(COLUMNS($G155:S155)-1)),""))</f>
        <v/>
      </c>
      <c r="T155" s="236">
        <f t="array" ref="T155">IF(COLUMNS($G155:T155)&gt;$E155,"",IFERROR(INDEX('PROYECCIÓN'!156:156,15+6*(COLUMNS($G155:T155)-1)),""))</f>
        <v/>
      </c>
      <c r="U155" s="236">
        <f t="array" ref="U155">IF(COLUMNS($G155:U155)&gt;$E155,"",IFERROR(INDEX('PROYECCIÓN'!156:156,15+6*(COLUMNS($G155:U155)-1)),""))</f>
        <v/>
      </c>
      <c r="V155" s="236">
        <f t="array" ref="V155">IF(COLUMNS($G155:V155)&gt;$E155,"",IFERROR(INDEX('PROYECCIÓN'!156:156,15+6*(COLUMNS($G155:V155)-1)),""))</f>
        <v/>
      </c>
      <c r="W155" s="236">
        <f t="array" ref="W155">IF(COLUMNS($G155:W155)&gt;$E155,"",IFERROR(INDEX('PROYECCIÓN'!156:156,15+6*(COLUMNS($G155:W155)-1)),""))</f>
        <v/>
      </c>
      <c r="X155" s="236">
        <f t="array" ref="X155">IF(COLUMNS($G155:X155)&gt;$E155,"",IFERROR(INDEX('PROYECCIÓN'!156:156,15+6*(COLUMNS($G155:X155)-1)),""))</f>
        <v/>
      </c>
      <c r="Y155" s="236">
        <f t="array" ref="Y155">IF(COLUMNS($G155:Y155)&gt;$E155,"",IFERROR(INDEX('PROYECCIÓN'!156:156,15+6*(COLUMNS($G155:Y155)-1)),""))</f>
        <v/>
      </c>
      <c r="Z155" s="236">
        <f t="array" ref="Z155">IF(COLUMNS($G155:Z155)&gt;$E155,"",IFERROR(INDEX('PROYECCIÓN'!156:156,15+6*(COLUMNS($G155:Z155)-1)),""))</f>
        <v/>
      </c>
      <c r="AA155" s="236">
        <f t="array" ref="AA155">IF(COLUMNS($G155:AA155)&gt;$E155,"",IFERROR(INDEX('PROYECCIÓN'!156:156,15+6*(COLUMNS($G155:AA155)-1)),""))</f>
        <v/>
      </c>
      <c r="AB155" s="236">
        <f t="array" ref="AB155">IF(COLUMNS($G155:AB155)&gt;$E155,"",IFERROR(INDEX('PROYECCIÓN'!156:156,15+6*(COLUMNS($G155:AB155)-1)),""))</f>
        <v/>
      </c>
      <c r="AC155" s="236">
        <f t="array" ref="AC155">IF(COLUMNS($G155:AC155)&gt;$E155,"",IFERROR(INDEX('PROYECCIÓN'!156:156,15+6*(COLUMNS($G155:AC155)-1)),""))</f>
        <v/>
      </c>
      <c r="AD155" s="236">
        <f t="array" ref="AD155">IF(COLUMNS($G155:AD155)&gt;$E155,"",IFERROR(INDEX('PROYECCIÓN'!156:156,15+6*(COLUMNS($G155:AD155)-1)),""))</f>
        <v/>
      </c>
      <c r="AE155" s="236">
        <f t="array" ref="AE155">IF(COLUMNS($G155:AE155)&gt;$E155,"",IFERROR(INDEX('PROYECCIÓN'!156:156,15+6*(COLUMNS($G155:AE155)-1)),""))</f>
        <v/>
      </c>
      <c r="AF155" s="236">
        <f t="array" ref="AF155">IF(COLUMNS($G155:AF155)&gt;$E155,"",IFERROR(INDEX('PROYECCIÓN'!156:156,15+6*(COLUMNS($G155:AF155)-1)),""))</f>
        <v/>
      </c>
      <c r="AG155" s="236">
        <f t="array" ref="AG155">IF(COLUMNS($G155:AG155)&gt;$E155,"",IFERROR(INDEX('PROYECCIÓN'!156:156,15+6*(COLUMNS($G155:AG155)-1)),""))</f>
        <v/>
      </c>
      <c r="AH155" s="236">
        <f t="array" ref="AH155">IF(COLUMNS($G155:AH155)&gt;$E155,"",IFERROR(INDEX('PROYECCIÓN'!156:156,15+6*(COLUMNS($G155:AH155)-1)),""))</f>
        <v/>
      </c>
      <c r="AI155" s="236">
        <f t="array" ref="AI155">IF(COLUMNS($G155:AI155)&gt;$E155,"",IFERROR(INDEX('PROYECCIÓN'!156:156,15+6*(COLUMNS($G155:AI155)-1)),""))</f>
        <v/>
      </c>
      <c r="AJ155" s="236">
        <f t="array" ref="AJ155">IF(COLUMNS($G155:AJ155)&gt;$E155,"",IFERROR(INDEX('PROYECCIÓN'!156:156,15+6*(COLUMNS($G155:AJ155)-1)),""))</f>
        <v/>
      </c>
      <c r="AK155" s="236">
        <f t="array" ref="AK155">IF(COLUMNS($G155:AK155)&gt;$E155,"",IFERROR(INDEX('PROYECCIÓN'!156:156,15+6*(COLUMNS($G155:AK155)-1)),""))</f>
        <v/>
      </c>
      <c r="AL155" s="236">
        <f t="array" ref="AL155">IF(COLUMNS($G155:AL155)&gt;$E155,"",IFERROR(INDEX('PROYECCIÓN'!156:156,15+6*(COLUMNS($G155:AL155)-1)),""))</f>
        <v/>
      </c>
      <c r="AM155" s="236">
        <f t="array" ref="AM155">IF(COLUMNS($G155:AM155)&gt;$E155,"",IFERROR(INDEX('PROYECCIÓN'!156:156,15+6*(COLUMNS($G155:AM155)-1)),""))</f>
        <v/>
      </c>
      <c r="AN155" s="236">
        <f t="array" ref="AN155">IF(COLUMNS($G155:AN155)&gt;$E155,"",IFERROR(INDEX('PROYECCIÓN'!156:156,15+6*(COLUMNS($G155:AN155)-1)),""))</f>
        <v/>
      </c>
      <c r="AO155" s="236">
        <f t="array" ref="AO155">IF(COLUMNS($G155:AO155)&gt;$E155,"",IFERROR(INDEX('PROYECCIÓN'!156:156,15+6*(COLUMNS($G155:AO155)-1)),""))</f>
        <v/>
      </c>
      <c r="AP155" s="236">
        <f t="array" ref="AP155">IF(COLUMNS($G155:AP155)&gt;$E155,"",IFERROR(INDEX('PROYECCIÓN'!156:156,15+6*(COLUMNS($G155:AP155)-1)),""))</f>
        <v/>
      </c>
      <c r="AQ155" s="236" t="n"/>
      <c r="AR155" s="229" t="n"/>
      <c r="AS155" s="185" t="n"/>
    </row>
    <row r="156" ht="15" customHeight="1" s="506">
      <c r="B156" s="47">
        <f>'CARTERA TOTAL'!B156</f>
        <v/>
      </c>
      <c r="C156" s="229">
        <f>'PROYECCIÓN'!C157</f>
        <v/>
      </c>
      <c r="D156" s="53">
        <f>'PROYECCIÓN'!D157</f>
        <v/>
      </c>
      <c r="E156" s="56">
        <f>'PROYECCIÓN'!H157</f>
        <v/>
      </c>
      <c r="F156" s="56">
        <f>IF(COUNTIF($G156:$AP156,"VENCIDA")&gt;0,"VENCIDA",IF(COUNTIF($G156:$AP156,"POR VENCER")&gt;0,"POR VENCER",IF(COUNTIF($G156:$AP156,"AL DÍA")&gt;0,"AL DÍA",IF(COUNTIF($G156:$AP156,"PAGA")&gt;0,"PAGA","SIN ESTADO"))))</f>
        <v/>
      </c>
      <c r="G156" s="236">
        <f t="array" ref="G156">IF(COLUMNS($G156:G156)&gt;$E156,"",IFERROR(INDEX('PROYECCIÓN'!157:157,15+6*(COLUMNS($G156:G156)-1)),""))</f>
        <v/>
      </c>
      <c r="H156" s="236">
        <f t="array" ref="H156">IF(COLUMNS($G156:H156)&gt;$E156,"",IFERROR(INDEX('PROYECCIÓN'!157:157,15+6*(COLUMNS($G156:H156)-1)),""))</f>
        <v/>
      </c>
      <c r="I156" s="236">
        <f t="array" ref="I156">IF(COLUMNS($G156:I156)&gt;$E156,"",IFERROR(INDEX('PROYECCIÓN'!157:157,15+6*(COLUMNS($G156:I156)-1)),""))</f>
        <v/>
      </c>
      <c r="J156" s="236">
        <f t="array" ref="J156">IF(COLUMNS($G156:J156)&gt;$E156,"",IFERROR(INDEX('PROYECCIÓN'!157:157,15+6*(COLUMNS($G156:J156)-1)),""))</f>
        <v/>
      </c>
      <c r="K156" s="236">
        <f t="array" ref="K156">IF(COLUMNS($G156:K156)&gt;$E156,"",IFERROR(INDEX('PROYECCIÓN'!157:157,15+6*(COLUMNS($G156:K156)-1)),""))</f>
        <v/>
      </c>
      <c r="L156" s="236">
        <f t="array" ref="L156">IF(COLUMNS($G156:L156)&gt;$E156,"",IFERROR(INDEX('PROYECCIÓN'!157:157,15+6*(COLUMNS($G156:L156)-1)),""))</f>
        <v/>
      </c>
      <c r="M156" s="236">
        <f t="array" ref="M156">IF(COLUMNS($G156:M156)&gt;$E156,"",IFERROR(INDEX('PROYECCIÓN'!157:157,15+6*(COLUMNS($G156:M156)-1)),""))</f>
        <v/>
      </c>
      <c r="N156" s="236">
        <f t="array" ref="N156">IF(COLUMNS($G156:N156)&gt;$E156,"",IFERROR(INDEX('PROYECCIÓN'!157:157,15+6*(COLUMNS($G156:N156)-1)),""))</f>
        <v/>
      </c>
      <c r="O156" s="236">
        <f t="array" ref="O156">IF(COLUMNS($G156:O156)&gt;$E156,"",IFERROR(INDEX('PROYECCIÓN'!157:157,15+6*(COLUMNS($G156:O156)-1)),""))</f>
        <v/>
      </c>
      <c r="P156" s="236">
        <f t="array" ref="P156">IF(COLUMNS($G156:P156)&gt;$E156,"",IFERROR(INDEX('PROYECCIÓN'!157:157,15+6*(COLUMNS($G156:P156)-1)),""))</f>
        <v/>
      </c>
      <c r="Q156" s="236">
        <f t="array" ref="Q156">IF(COLUMNS($G156:Q156)&gt;$E156,"",IFERROR(INDEX('PROYECCIÓN'!157:157,15+6*(COLUMNS($G156:Q156)-1)),""))</f>
        <v/>
      </c>
      <c r="R156" s="236">
        <f t="array" ref="R156">IF(COLUMNS($G156:R156)&gt;$E156,"",IFERROR(INDEX('PROYECCIÓN'!157:157,15+6*(COLUMNS($G156:R156)-1)),""))</f>
        <v/>
      </c>
      <c r="S156" s="236">
        <f t="array" ref="S156">IF(COLUMNS($G156:S156)&gt;$E156,"",IFERROR(INDEX('PROYECCIÓN'!157:157,15+6*(COLUMNS($G156:S156)-1)),""))</f>
        <v/>
      </c>
      <c r="T156" s="236">
        <f t="array" ref="T156">IF(COLUMNS($G156:T156)&gt;$E156,"",IFERROR(INDEX('PROYECCIÓN'!157:157,15+6*(COLUMNS($G156:T156)-1)),""))</f>
        <v/>
      </c>
      <c r="U156" s="236">
        <f t="array" ref="U156">IF(COLUMNS($G156:U156)&gt;$E156,"",IFERROR(INDEX('PROYECCIÓN'!157:157,15+6*(COLUMNS($G156:U156)-1)),""))</f>
        <v/>
      </c>
      <c r="V156" s="236">
        <f t="array" ref="V156">IF(COLUMNS($G156:V156)&gt;$E156,"",IFERROR(INDEX('PROYECCIÓN'!157:157,15+6*(COLUMNS($G156:V156)-1)),""))</f>
        <v/>
      </c>
      <c r="W156" s="236">
        <f t="array" ref="W156">IF(COLUMNS($G156:W156)&gt;$E156,"",IFERROR(INDEX('PROYECCIÓN'!157:157,15+6*(COLUMNS($G156:W156)-1)),""))</f>
        <v/>
      </c>
      <c r="X156" s="236">
        <f t="array" ref="X156">IF(COLUMNS($G156:X156)&gt;$E156,"",IFERROR(INDEX('PROYECCIÓN'!157:157,15+6*(COLUMNS($G156:X156)-1)),""))</f>
        <v/>
      </c>
      <c r="Y156" s="236">
        <f t="array" ref="Y156">IF(COLUMNS($G156:Y156)&gt;$E156,"",IFERROR(INDEX('PROYECCIÓN'!157:157,15+6*(COLUMNS($G156:Y156)-1)),""))</f>
        <v/>
      </c>
      <c r="Z156" s="236">
        <f t="array" ref="Z156">IF(COLUMNS($G156:Z156)&gt;$E156,"",IFERROR(INDEX('PROYECCIÓN'!157:157,15+6*(COLUMNS($G156:Z156)-1)),""))</f>
        <v/>
      </c>
      <c r="AA156" s="236">
        <f t="array" ref="AA156">IF(COLUMNS($G156:AA156)&gt;$E156,"",IFERROR(INDEX('PROYECCIÓN'!157:157,15+6*(COLUMNS($G156:AA156)-1)),""))</f>
        <v/>
      </c>
      <c r="AB156" s="236">
        <f t="array" ref="AB156">IF(COLUMNS($G156:AB156)&gt;$E156,"",IFERROR(INDEX('PROYECCIÓN'!157:157,15+6*(COLUMNS($G156:AB156)-1)),""))</f>
        <v/>
      </c>
      <c r="AC156" s="236">
        <f t="array" ref="AC156">IF(COLUMNS($G156:AC156)&gt;$E156,"",IFERROR(INDEX('PROYECCIÓN'!157:157,15+6*(COLUMNS($G156:AC156)-1)),""))</f>
        <v/>
      </c>
      <c r="AD156" s="236">
        <f t="array" ref="AD156">IF(COLUMNS($G156:AD156)&gt;$E156,"",IFERROR(INDEX('PROYECCIÓN'!157:157,15+6*(COLUMNS($G156:AD156)-1)),""))</f>
        <v/>
      </c>
      <c r="AE156" s="236">
        <f t="array" ref="AE156">IF(COLUMNS($G156:AE156)&gt;$E156,"",IFERROR(INDEX('PROYECCIÓN'!157:157,15+6*(COLUMNS($G156:AE156)-1)),""))</f>
        <v/>
      </c>
      <c r="AF156" s="236">
        <f t="array" ref="AF156">IF(COLUMNS($G156:AF156)&gt;$E156,"",IFERROR(INDEX('PROYECCIÓN'!157:157,15+6*(COLUMNS($G156:AF156)-1)),""))</f>
        <v/>
      </c>
      <c r="AG156" s="236">
        <f t="array" ref="AG156">IF(COLUMNS($G156:AG156)&gt;$E156,"",IFERROR(INDEX('PROYECCIÓN'!157:157,15+6*(COLUMNS($G156:AG156)-1)),""))</f>
        <v/>
      </c>
      <c r="AH156" s="236">
        <f t="array" ref="AH156">IF(COLUMNS($G156:AH156)&gt;$E156,"",IFERROR(INDEX('PROYECCIÓN'!157:157,15+6*(COLUMNS($G156:AH156)-1)),""))</f>
        <v/>
      </c>
      <c r="AI156" s="236">
        <f t="array" ref="AI156">IF(COLUMNS($G156:AI156)&gt;$E156,"",IFERROR(INDEX('PROYECCIÓN'!157:157,15+6*(COLUMNS($G156:AI156)-1)),""))</f>
        <v/>
      </c>
      <c r="AJ156" s="236">
        <f t="array" ref="AJ156">IF(COLUMNS($G156:AJ156)&gt;$E156,"",IFERROR(INDEX('PROYECCIÓN'!157:157,15+6*(COLUMNS($G156:AJ156)-1)),""))</f>
        <v/>
      </c>
      <c r="AK156" s="236">
        <f t="array" ref="AK156">IF(COLUMNS($G156:AK156)&gt;$E156,"",IFERROR(INDEX('PROYECCIÓN'!157:157,15+6*(COLUMNS($G156:AK156)-1)),""))</f>
        <v/>
      </c>
      <c r="AL156" s="236">
        <f t="array" ref="AL156">IF(COLUMNS($G156:AL156)&gt;$E156,"",IFERROR(INDEX('PROYECCIÓN'!157:157,15+6*(COLUMNS($G156:AL156)-1)),""))</f>
        <v/>
      </c>
      <c r="AM156" s="236">
        <f t="array" ref="AM156">IF(COLUMNS($G156:AM156)&gt;$E156,"",IFERROR(INDEX('PROYECCIÓN'!157:157,15+6*(COLUMNS($G156:AM156)-1)),""))</f>
        <v/>
      </c>
      <c r="AN156" s="236">
        <f t="array" ref="AN156">IF(COLUMNS($G156:AN156)&gt;$E156,"",IFERROR(INDEX('PROYECCIÓN'!157:157,15+6*(COLUMNS($G156:AN156)-1)),""))</f>
        <v/>
      </c>
      <c r="AO156" s="236">
        <f t="array" ref="AO156">IF(COLUMNS($G156:AO156)&gt;$E156,"",IFERROR(INDEX('PROYECCIÓN'!157:157,15+6*(COLUMNS($G156:AO156)-1)),""))</f>
        <v/>
      </c>
      <c r="AP156" s="236">
        <f t="array" ref="AP156">IF(COLUMNS($G156:AP156)&gt;$E156,"",IFERROR(INDEX('PROYECCIÓN'!157:157,15+6*(COLUMNS($G156:AP156)-1)),""))</f>
        <v/>
      </c>
      <c r="AQ156" s="236" t="n"/>
      <c r="AR156" s="229" t="n"/>
      <c r="AS156" s="185" t="n"/>
    </row>
    <row r="157" ht="15" customHeight="1" s="506">
      <c r="B157" s="47">
        <f>'CARTERA TOTAL'!B157</f>
        <v/>
      </c>
      <c r="C157" s="229">
        <f>'PROYECCIÓN'!C158</f>
        <v/>
      </c>
      <c r="D157" s="53">
        <f>'PROYECCIÓN'!D158</f>
        <v/>
      </c>
      <c r="E157" s="56">
        <f>'PROYECCIÓN'!H158</f>
        <v/>
      </c>
      <c r="F157" s="56">
        <f>IF(COUNTIF($G157:$AP157,"VENCIDA")&gt;0,"VENCIDA",IF(COUNTIF($G157:$AP157,"POR VENCER")&gt;0,"POR VENCER",IF(COUNTIF($G157:$AP157,"AL DÍA")&gt;0,"AL DÍA",IF(COUNTIF($G157:$AP157,"PAGA")&gt;0,"PAGA","SIN ESTADO"))))</f>
        <v/>
      </c>
      <c r="G157" s="236">
        <f t="array" ref="G157">IF(COLUMNS($G157:G157)&gt;$E157,"",IFERROR(INDEX('PROYECCIÓN'!158:158,15+6*(COLUMNS($G157:G157)-1)),""))</f>
        <v/>
      </c>
      <c r="H157" s="236">
        <f t="array" ref="H157">IF(COLUMNS($G157:H157)&gt;$E157,"",IFERROR(INDEX('PROYECCIÓN'!158:158,15+6*(COLUMNS($G157:H157)-1)),""))</f>
        <v/>
      </c>
      <c r="I157" s="236">
        <f t="array" ref="I157">IF(COLUMNS($G157:I157)&gt;$E157,"",IFERROR(INDEX('PROYECCIÓN'!158:158,15+6*(COLUMNS($G157:I157)-1)),""))</f>
        <v/>
      </c>
      <c r="J157" s="236">
        <f t="array" ref="J157">IF(COLUMNS($G157:J157)&gt;$E157,"",IFERROR(INDEX('PROYECCIÓN'!158:158,15+6*(COLUMNS($G157:J157)-1)),""))</f>
        <v/>
      </c>
      <c r="K157" s="236">
        <f t="array" ref="K157">IF(COLUMNS($G157:K157)&gt;$E157,"",IFERROR(INDEX('PROYECCIÓN'!158:158,15+6*(COLUMNS($G157:K157)-1)),""))</f>
        <v/>
      </c>
      <c r="L157" s="236">
        <f t="array" ref="L157">IF(COLUMNS($G157:L157)&gt;$E157,"",IFERROR(INDEX('PROYECCIÓN'!158:158,15+6*(COLUMNS($G157:L157)-1)),""))</f>
        <v/>
      </c>
      <c r="M157" s="236">
        <f t="array" ref="M157">IF(COLUMNS($G157:M157)&gt;$E157,"",IFERROR(INDEX('PROYECCIÓN'!158:158,15+6*(COLUMNS($G157:M157)-1)),""))</f>
        <v/>
      </c>
      <c r="N157" s="236">
        <f t="array" ref="N157">IF(COLUMNS($G157:N157)&gt;$E157,"",IFERROR(INDEX('PROYECCIÓN'!158:158,15+6*(COLUMNS($G157:N157)-1)),""))</f>
        <v/>
      </c>
      <c r="O157" s="236">
        <f t="array" ref="O157">IF(COLUMNS($G157:O157)&gt;$E157,"",IFERROR(INDEX('PROYECCIÓN'!158:158,15+6*(COLUMNS($G157:O157)-1)),""))</f>
        <v/>
      </c>
      <c r="P157" s="236">
        <f t="array" ref="P157">IF(COLUMNS($G157:P157)&gt;$E157,"",IFERROR(INDEX('PROYECCIÓN'!158:158,15+6*(COLUMNS($G157:P157)-1)),""))</f>
        <v/>
      </c>
      <c r="Q157" s="236">
        <f t="array" ref="Q157">IF(COLUMNS($G157:Q157)&gt;$E157,"",IFERROR(INDEX('PROYECCIÓN'!158:158,15+6*(COLUMNS($G157:Q157)-1)),""))</f>
        <v/>
      </c>
      <c r="R157" s="236">
        <f t="array" ref="R157">IF(COLUMNS($G157:R157)&gt;$E157,"",IFERROR(INDEX('PROYECCIÓN'!158:158,15+6*(COLUMNS($G157:R157)-1)),""))</f>
        <v/>
      </c>
      <c r="S157" s="236">
        <f t="array" ref="S157">IF(COLUMNS($G157:S157)&gt;$E157,"",IFERROR(INDEX('PROYECCIÓN'!158:158,15+6*(COLUMNS($G157:S157)-1)),""))</f>
        <v/>
      </c>
      <c r="T157" s="236">
        <f t="array" ref="T157">IF(COLUMNS($G157:T157)&gt;$E157,"",IFERROR(INDEX('PROYECCIÓN'!158:158,15+6*(COLUMNS($G157:T157)-1)),""))</f>
        <v/>
      </c>
      <c r="U157" s="236">
        <f t="array" ref="U157">IF(COLUMNS($G157:U157)&gt;$E157,"",IFERROR(INDEX('PROYECCIÓN'!158:158,15+6*(COLUMNS($G157:U157)-1)),""))</f>
        <v/>
      </c>
      <c r="V157" s="236">
        <f t="array" ref="V157">IF(COLUMNS($G157:V157)&gt;$E157,"",IFERROR(INDEX('PROYECCIÓN'!158:158,15+6*(COLUMNS($G157:V157)-1)),""))</f>
        <v/>
      </c>
      <c r="W157" s="236">
        <f t="array" ref="W157">IF(COLUMNS($G157:W157)&gt;$E157,"",IFERROR(INDEX('PROYECCIÓN'!158:158,15+6*(COLUMNS($G157:W157)-1)),""))</f>
        <v/>
      </c>
      <c r="X157" s="236">
        <f t="array" ref="X157">IF(COLUMNS($G157:X157)&gt;$E157,"",IFERROR(INDEX('PROYECCIÓN'!158:158,15+6*(COLUMNS($G157:X157)-1)),""))</f>
        <v/>
      </c>
      <c r="Y157" s="236">
        <f t="array" ref="Y157">IF(COLUMNS($G157:Y157)&gt;$E157,"",IFERROR(INDEX('PROYECCIÓN'!158:158,15+6*(COLUMNS($G157:Y157)-1)),""))</f>
        <v/>
      </c>
      <c r="Z157" s="236">
        <f t="array" ref="Z157">IF(COLUMNS($G157:Z157)&gt;$E157,"",IFERROR(INDEX('PROYECCIÓN'!158:158,15+6*(COLUMNS($G157:Z157)-1)),""))</f>
        <v/>
      </c>
      <c r="AA157" s="236">
        <f t="array" ref="AA157">IF(COLUMNS($G157:AA157)&gt;$E157,"",IFERROR(INDEX('PROYECCIÓN'!158:158,15+6*(COLUMNS($G157:AA157)-1)),""))</f>
        <v/>
      </c>
      <c r="AB157" s="236">
        <f t="array" ref="AB157">IF(COLUMNS($G157:AB157)&gt;$E157,"",IFERROR(INDEX('PROYECCIÓN'!158:158,15+6*(COLUMNS($G157:AB157)-1)),""))</f>
        <v/>
      </c>
      <c r="AC157" s="236">
        <f t="array" ref="AC157">IF(COLUMNS($G157:AC157)&gt;$E157,"",IFERROR(INDEX('PROYECCIÓN'!158:158,15+6*(COLUMNS($G157:AC157)-1)),""))</f>
        <v/>
      </c>
      <c r="AD157" s="236">
        <f t="array" ref="AD157">IF(COLUMNS($G157:AD157)&gt;$E157,"",IFERROR(INDEX('PROYECCIÓN'!158:158,15+6*(COLUMNS($G157:AD157)-1)),""))</f>
        <v/>
      </c>
      <c r="AE157" s="236">
        <f t="array" ref="AE157">IF(COLUMNS($G157:AE157)&gt;$E157,"",IFERROR(INDEX('PROYECCIÓN'!158:158,15+6*(COLUMNS($G157:AE157)-1)),""))</f>
        <v/>
      </c>
      <c r="AF157" s="236">
        <f t="array" ref="AF157">IF(COLUMNS($G157:AF157)&gt;$E157,"",IFERROR(INDEX('PROYECCIÓN'!158:158,15+6*(COLUMNS($G157:AF157)-1)),""))</f>
        <v/>
      </c>
      <c r="AG157" s="236">
        <f t="array" ref="AG157">IF(COLUMNS($G157:AG157)&gt;$E157,"",IFERROR(INDEX('PROYECCIÓN'!158:158,15+6*(COLUMNS($G157:AG157)-1)),""))</f>
        <v/>
      </c>
      <c r="AH157" s="236">
        <f t="array" ref="AH157">IF(COLUMNS($G157:AH157)&gt;$E157,"",IFERROR(INDEX('PROYECCIÓN'!158:158,15+6*(COLUMNS($G157:AH157)-1)),""))</f>
        <v/>
      </c>
      <c r="AI157" s="236">
        <f t="array" ref="AI157">IF(COLUMNS($G157:AI157)&gt;$E157,"",IFERROR(INDEX('PROYECCIÓN'!158:158,15+6*(COLUMNS($G157:AI157)-1)),""))</f>
        <v/>
      </c>
      <c r="AJ157" s="236">
        <f t="array" ref="AJ157">IF(COLUMNS($G157:AJ157)&gt;$E157,"",IFERROR(INDEX('PROYECCIÓN'!158:158,15+6*(COLUMNS($G157:AJ157)-1)),""))</f>
        <v/>
      </c>
      <c r="AK157" s="236">
        <f t="array" ref="AK157">IF(COLUMNS($G157:AK157)&gt;$E157,"",IFERROR(INDEX('PROYECCIÓN'!158:158,15+6*(COLUMNS($G157:AK157)-1)),""))</f>
        <v/>
      </c>
      <c r="AL157" s="236">
        <f t="array" ref="AL157">IF(COLUMNS($G157:AL157)&gt;$E157,"",IFERROR(INDEX('PROYECCIÓN'!158:158,15+6*(COLUMNS($G157:AL157)-1)),""))</f>
        <v/>
      </c>
      <c r="AM157" s="236">
        <f t="array" ref="AM157">IF(COLUMNS($G157:AM157)&gt;$E157,"",IFERROR(INDEX('PROYECCIÓN'!158:158,15+6*(COLUMNS($G157:AM157)-1)),""))</f>
        <v/>
      </c>
      <c r="AN157" s="236">
        <f t="array" ref="AN157">IF(COLUMNS($G157:AN157)&gt;$E157,"",IFERROR(INDEX('PROYECCIÓN'!158:158,15+6*(COLUMNS($G157:AN157)-1)),""))</f>
        <v/>
      </c>
      <c r="AO157" s="236">
        <f t="array" ref="AO157">IF(COLUMNS($G157:AO157)&gt;$E157,"",IFERROR(INDEX('PROYECCIÓN'!158:158,15+6*(COLUMNS($G157:AO157)-1)),""))</f>
        <v/>
      </c>
      <c r="AP157" s="236">
        <f t="array" ref="AP157">IF(COLUMNS($G157:AP157)&gt;$E157,"",IFERROR(INDEX('PROYECCIÓN'!158:158,15+6*(COLUMNS($G157:AP157)-1)),""))</f>
        <v/>
      </c>
      <c r="AQ157" s="236" t="n"/>
      <c r="AR157" s="229" t="n"/>
      <c r="AS157" s="185" t="n"/>
    </row>
    <row r="158" ht="15" customHeight="1" s="506">
      <c r="B158" s="47">
        <f>'CARTERA TOTAL'!B158</f>
        <v/>
      </c>
      <c r="C158" s="229">
        <f>'PROYECCIÓN'!C159</f>
        <v/>
      </c>
      <c r="D158" s="53">
        <f>'PROYECCIÓN'!D159</f>
        <v/>
      </c>
      <c r="E158" s="56">
        <f>'PROYECCIÓN'!H159</f>
        <v/>
      </c>
      <c r="F158" s="56">
        <f>IF(COUNTIF($G158:$AP158,"VENCIDA")&gt;0,"VENCIDA",IF(COUNTIF($G158:$AP158,"POR VENCER")&gt;0,"POR VENCER",IF(COUNTIF($G158:$AP158,"AL DÍA")&gt;0,"AL DÍA",IF(COUNTIF($G158:$AP158,"PAGA")&gt;0,"PAGA","SIN ESTADO"))))</f>
        <v/>
      </c>
      <c r="G158" s="236">
        <f t="array" ref="G158">IF(COLUMNS($G158:G158)&gt;$E158,"",IFERROR(INDEX('PROYECCIÓN'!159:159,15+6*(COLUMNS($G158:G158)-1)),""))</f>
        <v/>
      </c>
      <c r="H158" s="236">
        <f t="array" ref="H158">IF(COLUMNS($G158:H158)&gt;$E158,"",IFERROR(INDEX('PROYECCIÓN'!159:159,15+6*(COLUMNS($G158:H158)-1)),""))</f>
        <v/>
      </c>
      <c r="I158" s="236">
        <f t="array" ref="I158">IF(COLUMNS($G158:I158)&gt;$E158,"",IFERROR(INDEX('PROYECCIÓN'!159:159,15+6*(COLUMNS($G158:I158)-1)),""))</f>
        <v/>
      </c>
      <c r="J158" s="236">
        <f t="array" ref="J158">IF(COLUMNS($G158:J158)&gt;$E158,"",IFERROR(INDEX('PROYECCIÓN'!159:159,15+6*(COLUMNS($G158:J158)-1)),""))</f>
        <v/>
      </c>
      <c r="K158" s="236">
        <f t="array" ref="K158">IF(COLUMNS($G158:K158)&gt;$E158,"",IFERROR(INDEX('PROYECCIÓN'!159:159,15+6*(COLUMNS($G158:K158)-1)),""))</f>
        <v/>
      </c>
      <c r="L158" s="236">
        <f t="array" ref="L158">IF(COLUMNS($G158:L158)&gt;$E158,"",IFERROR(INDEX('PROYECCIÓN'!159:159,15+6*(COLUMNS($G158:L158)-1)),""))</f>
        <v/>
      </c>
      <c r="M158" s="236">
        <f t="array" ref="M158">IF(COLUMNS($G158:M158)&gt;$E158,"",IFERROR(INDEX('PROYECCIÓN'!159:159,15+6*(COLUMNS($G158:M158)-1)),""))</f>
        <v/>
      </c>
      <c r="N158" s="236">
        <f t="array" ref="N158">IF(COLUMNS($G158:N158)&gt;$E158,"",IFERROR(INDEX('PROYECCIÓN'!159:159,15+6*(COLUMNS($G158:N158)-1)),""))</f>
        <v/>
      </c>
      <c r="O158" s="236">
        <f t="array" ref="O158">IF(COLUMNS($G158:O158)&gt;$E158,"",IFERROR(INDEX('PROYECCIÓN'!159:159,15+6*(COLUMNS($G158:O158)-1)),""))</f>
        <v/>
      </c>
      <c r="P158" s="236">
        <f t="array" ref="P158">IF(COLUMNS($G158:P158)&gt;$E158,"",IFERROR(INDEX('PROYECCIÓN'!159:159,15+6*(COLUMNS($G158:P158)-1)),""))</f>
        <v/>
      </c>
      <c r="Q158" s="236">
        <f t="array" ref="Q158">IF(COLUMNS($G158:Q158)&gt;$E158,"",IFERROR(INDEX('PROYECCIÓN'!159:159,15+6*(COLUMNS($G158:Q158)-1)),""))</f>
        <v/>
      </c>
      <c r="R158" s="236">
        <f t="array" ref="R158">IF(COLUMNS($G158:R158)&gt;$E158,"",IFERROR(INDEX('PROYECCIÓN'!159:159,15+6*(COLUMNS($G158:R158)-1)),""))</f>
        <v/>
      </c>
      <c r="S158" s="236">
        <f t="array" ref="S158">IF(COLUMNS($G158:S158)&gt;$E158,"",IFERROR(INDEX('PROYECCIÓN'!159:159,15+6*(COLUMNS($G158:S158)-1)),""))</f>
        <v/>
      </c>
      <c r="T158" s="236">
        <f t="array" ref="T158">IF(COLUMNS($G158:T158)&gt;$E158,"",IFERROR(INDEX('PROYECCIÓN'!159:159,15+6*(COLUMNS($G158:T158)-1)),""))</f>
        <v/>
      </c>
      <c r="U158" s="236">
        <f t="array" ref="U158">IF(COLUMNS($G158:U158)&gt;$E158,"",IFERROR(INDEX('PROYECCIÓN'!159:159,15+6*(COLUMNS($G158:U158)-1)),""))</f>
        <v/>
      </c>
      <c r="V158" s="236">
        <f t="array" ref="V158">IF(COLUMNS($G158:V158)&gt;$E158,"",IFERROR(INDEX('PROYECCIÓN'!159:159,15+6*(COLUMNS($G158:V158)-1)),""))</f>
        <v/>
      </c>
      <c r="W158" s="236">
        <f t="array" ref="W158">IF(COLUMNS($G158:W158)&gt;$E158,"",IFERROR(INDEX('PROYECCIÓN'!159:159,15+6*(COLUMNS($G158:W158)-1)),""))</f>
        <v/>
      </c>
      <c r="X158" s="236">
        <f t="array" ref="X158">IF(COLUMNS($G158:X158)&gt;$E158,"",IFERROR(INDEX('PROYECCIÓN'!159:159,15+6*(COLUMNS($G158:X158)-1)),""))</f>
        <v/>
      </c>
      <c r="Y158" s="236">
        <f t="array" ref="Y158">IF(COLUMNS($G158:Y158)&gt;$E158,"",IFERROR(INDEX('PROYECCIÓN'!159:159,15+6*(COLUMNS($G158:Y158)-1)),""))</f>
        <v/>
      </c>
      <c r="Z158" s="236">
        <f t="array" ref="Z158">IF(COLUMNS($G158:Z158)&gt;$E158,"",IFERROR(INDEX('PROYECCIÓN'!159:159,15+6*(COLUMNS($G158:Z158)-1)),""))</f>
        <v/>
      </c>
      <c r="AA158" s="236">
        <f t="array" ref="AA158">IF(COLUMNS($G158:AA158)&gt;$E158,"",IFERROR(INDEX('PROYECCIÓN'!159:159,15+6*(COLUMNS($G158:AA158)-1)),""))</f>
        <v/>
      </c>
      <c r="AB158" s="236">
        <f t="array" ref="AB158">IF(COLUMNS($G158:AB158)&gt;$E158,"",IFERROR(INDEX('PROYECCIÓN'!159:159,15+6*(COLUMNS($G158:AB158)-1)),""))</f>
        <v/>
      </c>
      <c r="AC158" s="236">
        <f t="array" ref="AC158">IF(COLUMNS($G158:AC158)&gt;$E158,"",IFERROR(INDEX('PROYECCIÓN'!159:159,15+6*(COLUMNS($G158:AC158)-1)),""))</f>
        <v/>
      </c>
      <c r="AD158" s="236">
        <f t="array" ref="AD158">IF(COLUMNS($G158:AD158)&gt;$E158,"",IFERROR(INDEX('PROYECCIÓN'!159:159,15+6*(COLUMNS($G158:AD158)-1)),""))</f>
        <v/>
      </c>
      <c r="AE158" s="236">
        <f t="array" ref="AE158">IF(COLUMNS($G158:AE158)&gt;$E158,"",IFERROR(INDEX('PROYECCIÓN'!159:159,15+6*(COLUMNS($G158:AE158)-1)),""))</f>
        <v/>
      </c>
      <c r="AF158" s="236">
        <f t="array" ref="AF158">IF(COLUMNS($G158:AF158)&gt;$E158,"",IFERROR(INDEX('PROYECCIÓN'!159:159,15+6*(COLUMNS($G158:AF158)-1)),""))</f>
        <v/>
      </c>
      <c r="AG158" s="236">
        <f t="array" ref="AG158">IF(COLUMNS($G158:AG158)&gt;$E158,"",IFERROR(INDEX('PROYECCIÓN'!159:159,15+6*(COLUMNS($G158:AG158)-1)),""))</f>
        <v/>
      </c>
      <c r="AH158" s="236">
        <f t="array" ref="AH158">IF(COLUMNS($G158:AH158)&gt;$E158,"",IFERROR(INDEX('PROYECCIÓN'!159:159,15+6*(COLUMNS($G158:AH158)-1)),""))</f>
        <v/>
      </c>
      <c r="AI158" s="236">
        <f t="array" ref="AI158">IF(COLUMNS($G158:AI158)&gt;$E158,"",IFERROR(INDEX('PROYECCIÓN'!159:159,15+6*(COLUMNS($G158:AI158)-1)),""))</f>
        <v/>
      </c>
      <c r="AJ158" s="236">
        <f t="array" ref="AJ158">IF(COLUMNS($G158:AJ158)&gt;$E158,"",IFERROR(INDEX('PROYECCIÓN'!159:159,15+6*(COLUMNS($G158:AJ158)-1)),""))</f>
        <v/>
      </c>
      <c r="AK158" s="236">
        <f t="array" ref="AK158">IF(COLUMNS($G158:AK158)&gt;$E158,"",IFERROR(INDEX('PROYECCIÓN'!159:159,15+6*(COLUMNS($G158:AK158)-1)),""))</f>
        <v/>
      </c>
      <c r="AL158" s="236">
        <f t="array" ref="AL158">IF(COLUMNS($G158:AL158)&gt;$E158,"",IFERROR(INDEX('PROYECCIÓN'!159:159,15+6*(COLUMNS($G158:AL158)-1)),""))</f>
        <v/>
      </c>
      <c r="AM158" s="236">
        <f t="array" ref="AM158">IF(COLUMNS($G158:AM158)&gt;$E158,"",IFERROR(INDEX('PROYECCIÓN'!159:159,15+6*(COLUMNS($G158:AM158)-1)),""))</f>
        <v/>
      </c>
      <c r="AN158" s="236">
        <f t="array" ref="AN158">IF(COLUMNS($G158:AN158)&gt;$E158,"",IFERROR(INDEX('PROYECCIÓN'!159:159,15+6*(COLUMNS($G158:AN158)-1)),""))</f>
        <v/>
      </c>
      <c r="AO158" s="236">
        <f t="array" ref="AO158">IF(COLUMNS($G158:AO158)&gt;$E158,"",IFERROR(INDEX('PROYECCIÓN'!159:159,15+6*(COLUMNS($G158:AO158)-1)),""))</f>
        <v/>
      </c>
      <c r="AP158" s="236">
        <f t="array" ref="AP158">IF(COLUMNS($G158:AP158)&gt;$E158,"",IFERROR(INDEX('PROYECCIÓN'!159:159,15+6*(COLUMNS($G158:AP158)-1)),""))</f>
        <v/>
      </c>
      <c r="AQ158" s="236" t="n"/>
      <c r="AR158" s="229" t="n"/>
      <c r="AS158" s="185" t="n"/>
    </row>
    <row r="159" ht="15" customHeight="1" s="506">
      <c r="B159" s="47">
        <f>'CARTERA TOTAL'!B159</f>
        <v/>
      </c>
      <c r="C159" s="229">
        <f>'PROYECCIÓN'!C160</f>
        <v/>
      </c>
      <c r="D159" s="53">
        <f>'PROYECCIÓN'!D160</f>
        <v/>
      </c>
      <c r="E159" s="56">
        <f>'PROYECCIÓN'!H160</f>
        <v/>
      </c>
      <c r="F159" s="56">
        <f>IF(COUNTIF($G159:$AP159,"VENCIDA")&gt;0,"VENCIDA",IF(COUNTIF($G159:$AP159,"POR VENCER")&gt;0,"POR VENCER",IF(COUNTIF($G159:$AP159,"AL DÍA")&gt;0,"AL DÍA",IF(COUNTIF($G159:$AP159,"PAGA")&gt;0,"PAGA","SIN ESTADO"))))</f>
        <v/>
      </c>
      <c r="G159" s="236">
        <f t="array" ref="G159">IF(COLUMNS($G159:G159)&gt;$E159,"",IFERROR(INDEX('PROYECCIÓN'!160:160,15+6*(COLUMNS($G159:G159)-1)),""))</f>
        <v/>
      </c>
      <c r="H159" s="236">
        <f t="array" ref="H159">IF(COLUMNS($G159:H159)&gt;$E159,"",IFERROR(INDEX('PROYECCIÓN'!160:160,15+6*(COLUMNS($G159:H159)-1)),""))</f>
        <v/>
      </c>
      <c r="I159" s="236">
        <f t="array" ref="I159">IF(COLUMNS($G159:I159)&gt;$E159,"",IFERROR(INDEX('PROYECCIÓN'!160:160,15+6*(COLUMNS($G159:I159)-1)),""))</f>
        <v/>
      </c>
      <c r="J159" s="236">
        <f t="array" ref="J159">IF(COLUMNS($G159:J159)&gt;$E159,"",IFERROR(INDEX('PROYECCIÓN'!160:160,15+6*(COLUMNS($G159:J159)-1)),""))</f>
        <v/>
      </c>
      <c r="K159" s="236">
        <f t="array" ref="K159">IF(COLUMNS($G159:K159)&gt;$E159,"",IFERROR(INDEX('PROYECCIÓN'!160:160,15+6*(COLUMNS($G159:K159)-1)),""))</f>
        <v/>
      </c>
      <c r="L159" s="236">
        <f t="array" ref="L159">IF(COLUMNS($G159:L159)&gt;$E159,"",IFERROR(INDEX('PROYECCIÓN'!160:160,15+6*(COLUMNS($G159:L159)-1)),""))</f>
        <v/>
      </c>
      <c r="M159" s="236">
        <f t="array" ref="M159">IF(COLUMNS($G159:M159)&gt;$E159,"",IFERROR(INDEX('PROYECCIÓN'!160:160,15+6*(COLUMNS($G159:M159)-1)),""))</f>
        <v/>
      </c>
      <c r="N159" s="236">
        <f t="array" ref="N159">IF(COLUMNS($G159:N159)&gt;$E159,"",IFERROR(INDEX('PROYECCIÓN'!160:160,15+6*(COLUMNS($G159:N159)-1)),""))</f>
        <v/>
      </c>
      <c r="O159" s="236">
        <f t="array" ref="O159">IF(COLUMNS($G159:O159)&gt;$E159,"",IFERROR(INDEX('PROYECCIÓN'!160:160,15+6*(COLUMNS($G159:O159)-1)),""))</f>
        <v/>
      </c>
      <c r="P159" s="236">
        <f t="array" ref="P159">IF(COLUMNS($G159:P159)&gt;$E159,"",IFERROR(INDEX('PROYECCIÓN'!160:160,15+6*(COLUMNS($G159:P159)-1)),""))</f>
        <v/>
      </c>
      <c r="Q159" s="236">
        <f t="array" ref="Q159">IF(COLUMNS($G159:Q159)&gt;$E159,"",IFERROR(INDEX('PROYECCIÓN'!160:160,15+6*(COLUMNS($G159:Q159)-1)),""))</f>
        <v/>
      </c>
      <c r="R159" s="236">
        <f t="array" ref="R159">IF(COLUMNS($G159:R159)&gt;$E159,"",IFERROR(INDEX('PROYECCIÓN'!160:160,15+6*(COLUMNS($G159:R159)-1)),""))</f>
        <v/>
      </c>
      <c r="S159" s="236">
        <f t="array" ref="S159">IF(COLUMNS($G159:S159)&gt;$E159,"",IFERROR(INDEX('PROYECCIÓN'!160:160,15+6*(COLUMNS($G159:S159)-1)),""))</f>
        <v/>
      </c>
      <c r="T159" s="236">
        <f t="array" ref="T159">IF(COLUMNS($G159:T159)&gt;$E159,"",IFERROR(INDEX('PROYECCIÓN'!160:160,15+6*(COLUMNS($G159:T159)-1)),""))</f>
        <v/>
      </c>
      <c r="U159" s="236">
        <f t="array" ref="U159">IF(COLUMNS($G159:U159)&gt;$E159,"",IFERROR(INDEX('PROYECCIÓN'!160:160,15+6*(COLUMNS($G159:U159)-1)),""))</f>
        <v/>
      </c>
      <c r="V159" s="236">
        <f t="array" ref="V159">IF(COLUMNS($G159:V159)&gt;$E159,"",IFERROR(INDEX('PROYECCIÓN'!160:160,15+6*(COLUMNS($G159:V159)-1)),""))</f>
        <v/>
      </c>
      <c r="W159" s="236">
        <f t="array" ref="W159">IF(COLUMNS($G159:W159)&gt;$E159,"",IFERROR(INDEX('PROYECCIÓN'!160:160,15+6*(COLUMNS($G159:W159)-1)),""))</f>
        <v/>
      </c>
      <c r="X159" s="236">
        <f t="array" ref="X159">IF(COLUMNS($G159:X159)&gt;$E159,"",IFERROR(INDEX('PROYECCIÓN'!160:160,15+6*(COLUMNS($G159:X159)-1)),""))</f>
        <v/>
      </c>
      <c r="Y159" s="236">
        <f t="array" ref="Y159">IF(COLUMNS($G159:Y159)&gt;$E159,"",IFERROR(INDEX('PROYECCIÓN'!160:160,15+6*(COLUMNS($G159:Y159)-1)),""))</f>
        <v/>
      </c>
      <c r="Z159" s="236">
        <f t="array" ref="Z159">IF(COLUMNS($G159:Z159)&gt;$E159,"",IFERROR(INDEX('PROYECCIÓN'!160:160,15+6*(COLUMNS($G159:Z159)-1)),""))</f>
        <v/>
      </c>
      <c r="AA159" s="236">
        <f t="array" ref="AA159">IF(COLUMNS($G159:AA159)&gt;$E159,"",IFERROR(INDEX('PROYECCIÓN'!160:160,15+6*(COLUMNS($G159:AA159)-1)),""))</f>
        <v/>
      </c>
      <c r="AB159" s="236">
        <f t="array" ref="AB159">IF(COLUMNS($G159:AB159)&gt;$E159,"",IFERROR(INDEX('PROYECCIÓN'!160:160,15+6*(COLUMNS($G159:AB159)-1)),""))</f>
        <v/>
      </c>
      <c r="AC159" s="236">
        <f t="array" ref="AC159">IF(COLUMNS($G159:AC159)&gt;$E159,"",IFERROR(INDEX('PROYECCIÓN'!160:160,15+6*(COLUMNS($G159:AC159)-1)),""))</f>
        <v/>
      </c>
      <c r="AD159" s="236">
        <f t="array" ref="AD159">IF(COLUMNS($G159:AD159)&gt;$E159,"",IFERROR(INDEX('PROYECCIÓN'!160:160,15+6*(COLUMNS($G159:AD159)-1)),""))</f>
        <v/>
      </c>
      <c r="AE159" s="236">
        <f t="array" ref="AE159">IF(COLUMNS($G159:AE159)&gt;$E159,"",IFERROR(INDEX('PROYECCIÓN'!160:160,15+6*(COLUMNS($G159:AE159)-1)),""))</f>
        <v/>
      </c>
      <c r="AF159" s="236">
        <f t="array" ref="AF159">IF(COLUMNS($G159:AF159)&gt;$E159,"",IFERROR(INDEX('PROYECCIÓN'!160:160,15+6*(COLUMNS($G159:AF159)-1)),""))</f>
        <v/>
      </c>
      <c r="AG159" s="236">
        <f t="array" ref="AG159">IF(COLUMNS($G159:AG159)&gt;$E159,"",IFERROR(INDEX('PROYECCIÓN'!160:160,15+6*(COLUMNS($G159:AG159)-1)),""))</f>
        <v/>
      </c>
      <c r="AH159" s="236">
        <f t="array" ref="AH159">IF(COLUMNS($G159:AH159)&gt;$E159,"",IFERROR(INDEX('PROYECCIÓN'!160:160,15+6*(COLUMNS($G159:AH159)-1)),""))</f>
        <v/>
      </c>
      <c r="AI159" s="236">
        <f t="array" ref="AI159">IF(COLUMNS($G159:AI159)&gt;$E159,"",IFERROR(INDEX('PROYECCIÓN'!160:160,15+6*(COLUMNS($G159:AI159)-1)),""))</f>
        <v/>
      </c>
      <c r="AJ159" s="236">
        <f t="array" ref="AJ159">IF(COLUMNS($G159:AJ159)&gt;$E159,"",IFERROR(INDEX('PROYECCIÓN'!160:160,15+6*(COLUMNS($G159:AJ159)-1)),""))</f>
        <v/>
      </c>
      <c r="AK159" s="236">
        <f t="array" ref="AK159">IF(COLUMNS($G159:AK159)&gt;$E159,"",IFERROR(INDEX('PROYECCIÓN'!160:160,15+6*(COLUMNS($G159:AK159)-1)),""))</f>
        <v/>
      </c>
      <c r="AL159" s="236">
        <f t="array" ref="AL159">IF(COLUMNS($G159:AL159)&gt;$E159,"",IFERROR(INDEX('PROYECCIÓN'!160:160,15+6*(COLUMNS($G159:AL159)-1)),""))</f>
        <v/>
      </c>
      <c r="AM159" s="236">
        <f t="array" ref="AM159">IF(COLUMNS($G159:AM159)&gt;$E159,"",IFERROR(INDEX('PROYECCIÓN'!160:160,15+6*(COLUMNS($G159:AM159)-1)),""))</f>
        <v/>
      </c>
      <c r="AN159" s="236">
        <f t="array" ref="AN159">IF(COLUMNS($G159:AN159)&gt;$E159,"",IFERROR(INDEX('PROYECCIÓN'!160:160,15+6*(COLUMNS($G159:AN159)-1)),""))</f>
        <v/>
      </c>
      <c r="AO159" s="236">
        <f t="array" ref="AO159">IF(COLUMNS($G159:AO159)&gt;$E159,"",IFERROR(INDEX('PROYECCIÓN'!160:160,15+6*(COLUMNS($G159:AO159)-1)),""))</f>
        <v/>
      </c>
      <c r="AP159" s="236">
        <f t="array" ref="AP159">IF(COLUMNS($G159:AP159)&gt;$E159,"",IFERROR(INDEX('PROYECCIÓN'!160:160,15+6*(COLUMNS($G159:AP159)-1)),""))</f>
        <v/>
      </c>
      <c r="AQ159" s="236" t="n"/>
      <c r="AR159" s="229" t="n"/>
      <c r="AS159" s="185" t="n"/>
    </row>
    <row r="160" ht="15" customHeight="1" s="506">
      <c r="B160" s="47">
        <f>'CARTERA TOTAL'!B160</f>
        <v/>
      </c>
      <c r="C160" s="229">
        <f>'PROYECCIÓN'!C161</f>
        <v/>
      </c>
      <c r="D160" s="53">
        <f>'PROYECCIÓN'!D161</f>
        <v/>
      </c>
      <c r="E160" s="56">
        <f>'PROYECCIÓN'!H161</f>
        <v/>
      </c>
      <c r="F160" s="56">
        <f>IF(COUNTIF($G160:$AP160,"VENCIDA")&gt;0,"VENCIDA",IF(COUNTIF($G160:$AP160,"POR VENCER")&gt;0,"POR VENCER",IF(COUNTIF($G160:$AP160,"AL DÍA")&gt;0,"AL DÍA",IF(COUNTIF($G160:$AP160,"PAGA")&gt;0,"PAGA","SIN ESTADO"))))</f>
        <v/>
      </c>
      <c r="G160" s="236">
        <f t="array" ref="G160">IF(COLUMNS($G160:G160)&gt;$E160,"",IFERROR(INDEX('PROYECCIÓN'!161:161,15+6*(COLUMNS($G160:G160)-1)),""))</f>
        <v/>
      </c>
      <c r="H160" s="236">
        <f t="array" ref="H160">IF(COLUMNS($G160:H160)&gt;$E160,"",IFERROR(INDEX('PROYECCIÓN'!161:161,15+6*(COLUMNS($G160:H160)-1)),""))</f>
        <v/>
      </c>
      <c r="I160" s="236">
        <f t="array" ref="I160">IF(COLUMNS($G160:I160)&gt;$E160,"",IFERROR(INDEX('PROYECCIÓN'!161:161,15+6*(COLUMNS($G160:I160)-1)),""))</f>
        <v/>
      </c>
      <c r="J160" s="236">
        <f t="array" ref="J160">IF(COLUMNS($G160:J160)&gt;$E160,"",IFERROR(INDEX('PROYECCIÓN'!161:161,15+6*(COLUMNS($G160:J160)-1)),""))</f>
        <v/>
      </c>
      <c r="K160" s="236">
        <f t="array" ref="K160">IF(COLUMNS($G160:K160)&gt;$E160,"",IFERROR(INDEX('PROYECCIÓN'!161:161,15+6*(COLUMNS($G160:K160)-1)),""))</f>
        <v/>
      </c>
      <c r="L160" s="236">
        <f t="array" ref="L160">IF(COLUMNS($G160:L160)&gt;$E160,"",IFERROR(INDEX('PROYECCIÓN'!161:161,15+6*(COLUMNS($G160:L160)-1)),""))</f>
        <v/>
      </c>
      <c r="M160" s="236">
        <f t="array" ref="M160">IF(COLUMNS($G160:M160)&gt;$E160,"",IFERROR(INDEX('PROYECCIÓN'!161:161,15+6*(COLUMNS($G160:M160)-1)),""))</f>
        <v/>
      </c>
      <c r="N160" s="236">
        <f t="array" ref="N160">IF(COLUMNS($G160:N160)&gt;$E160,"",IFERROR(INDEX('PROYECCIÓN'!161:161,15+6*(COLUMNS($G160:N160)-1)),""))</f>
        <v/>
      </c>
      <c r="O160" s="236">
        <f t="array" ref="O160">IF(COLUMNS($G160:O160)&gt;$E160,"",IFERROR(INDEX('PROYECCIÓN'!161:161,15+6*(COLUMNS($G160:O160)-1)),""))</f>
        <v/>
      </c>
      <c r="P160" s="236">
        <f t="array" ref="P160">IF(COLUMNS($G160:P160)&gt;$E160,"",IFERROR(INDEX('PROYECCIÓN'!161:161,15+6*(COLUMNS($G160:P160)-1)),""))</f>
        <v/>
      </c>
      <c r="Q160" s="236">
        <f t="array" ref="Q160">IF(COLUMNS($G160:Q160)&gt;$E160,"",IFERROR(INDEX('PROYECCIÓN'!161:161,15+6*(COLUMNS($G160:Q160)-1)),""))</f>
        <v/>
      </c>
      <c r="R160" s="236">
        <f t="array" ref="R160">IF(COLUMNS($G160:R160)&gt;$E160,"",IFERROR(INDEX('PROYECCIÓN'!161:161,15+6*(COLUMNS($G160:R160)-1)),""))</f>
        <v/>
      </c>
      <c r="S160" s="236">
        <f t="array" ref="S160">IF(COLUMNS($G160:S160)&gt;$E160,"",IFERROR(INDEX('PROYECCIÓN'!161:161,15+6*(COLUMNS($G160:S160)-1)),""))</f>
        <v/>
      </c>
      <c r="T160" s="236">
        <f t="array" ref="T160">IF(COLUMNS($G160:T160)&gt;$E160,"",IFERROR(INDEX('PROYECCIÓN'!161:161,15+6*(COLUMNS($G160:T160)-1)),""))</f>
        <v/>
      </c>
      <c r="U160" s="236">
        <f t="array" ref="U160">IF(COLUMNS($G160:U160)&gt;$E160,"",IFERROR(INDEX('PROYECCIÓN'!161:161,15+6*(COLUMNS($G160:U160)-1)),""))</f>
        <v/>
      </c>
      <c r="V160" s="236">
        <f t="array" ref="V160">IF(COLUMNS($G160:V160)&gt;$E160,"",IFERROR(INDEX('PROYECCIÓN'!161:161,15+6*(COLUMNS($G160:V160)-1)),""))</f>
        <v/>
      </c>
      <c r="W160" s="236">
        <f t="array" ref="W160">IF(COLUMNS($G160:W160)&gt;$E160,"",IFERROR(INDEX('PROYECCIÓN'!161:161,15+6*(COLUMNS($G160:W160)-1)),""))</f>
        <v/>
      </c>
      <c r="X160" s="236">
        <f t="array" ref="X160">IF(COLUMNS($G160:X160)&gt;$E160,"",IFERROR(INDEX('PROYECCIÓN'!161:161,15+6*(COLUMNS($G160:X160)-1)),""))</f>
        <v/>
      </c>
      <c r="Y160" s="236">
        <f t="array" ref="Y160">IF(COLUMNS($G160:Y160)&gt;$E160,"",IFERROR(INDEX('PROYECCIÓN'!161:161,15+6*(COLUMNS($G160:Y160)-1)),""))</f>
        <v/>
      </c>
      <c r="Z160" s="236">
        <f t="array" ref="Z160">IF(COLUMNS($G160:Z160)&gt;$E160,"",IFERROR(INDEX('PROYECCIÓN'!161:161,15+6*(COLUMNS($G160:Z160)-1)),""))</f>
        <v/>
      </c>
      <c r="AA160" s="236">
        <f t="array" ref="AA160">IF(COLUMNS($G160:AA160)&gt;$E160,"",IFERROR(INDEX('PROYECCIÓN'!161:161,15+6*(COLUMNS($G160:AA160)-1)),""))</f>
        <v/>
      </c>
      <c r="AB160" s="236">
        <f t="array" ref="AB160">IF(COLUMNS($G160:AB160)&gt;$E160,"",IFERROR(INDEX('PROYECCIÓN'!161:161,15+6*(COLUMNS($G160:AB160)-1)),""))</f>
        <v/>
      </c>
      <c r="AC160" s="236">
        <f t="array" ref="AC160">IF(COLUMNS($G160:AC160)&gt;$E160,"",IFERROR(INDEX('PROYECCIÓN'!161:161,15+6*(COLUMNS($G160:AC160)-1)),""))</f>
        <v/>
      </c>
      <c r="AD160" s="236">
        <f t="array" ref="AD160">IF(COLUMNS($G160:AD160)&gt;$E160,"",IFERROR(INDEX('PROYECCIÓN'!161:161,15+6*(COLUMNS($G160:AD160)-1)),""))</f>
        <v/>
      </c>
      <c r="AE160" s="236">
        <f t="array" ref="AE160">IF(COLUMNS($G160:AE160)&gt;$E160,"",IFERROR(INDEX('PROYECCIÓN'!161:161,15+6*(COLUMNS($G160:AE160)-1)),""))</f>
        <v/>
      </c>
      <c r="AF160" s="236">
        <f t="array" ref="AF160">IF(COLUMNS($G160:AF160)&gt;$E160,"",IFERROR(INDEX('PROYECCIÓN'!161:161,15+6*(COLUMNS($G160:AF160)-1)),""))</f>
        <v/>
      </c>
      <c r="AG160" s="236">
        <f t="array" ref="AG160">IF(COLUMNS($G160:AG160)&gt;$E160,"",IFERROR(INDEX('PROYECCIÓN'!161:161,15+6*(COLUMNS($G160:AG160)-1)),""))</f>
        <v/>
      </c>
      <c r="AH160" s="236">
        <f t="array" ref="AH160">IF(COLUMNS($G160:AH160)&gt;$E160,"",IFERROR(INDEX('PROYECCIÓN'!161:161,15+6*(COLUMNS($G160:AH160)-1)),""))</f>
        <v/>
      </c>
      <c r="AI160" s="236">
        <f t="array" ref="AI160">IF(COLUMNS($G160:AI160)&gt;$E160,"",IFERROR(INDEX('PROYECCIÓN'!161:161,15+6*(COLUMNS($G160:AI160)-1)),""))</f>
        <v/>
      </c>
      <c r="AJ160" s="236">
        <f t="array" ref="AJ160">IF(COLUMNS($G160:AJ160)&gt;$E160,"",IFERROR(INDEX('PROYECCIÓN'!161:161,15+6*(COLUMNS($G160:AJ160)-1)),""))</f>
        <v/>
      </c>
      <c r="AK160" s="236">
        <f t="array" ref="AK160">IF(COLUMNS($G160:AK160)&gt;$E160,"",IFERROR(INDEX('PROYECCIÓN'!161:161,15+6*(COLUMNS($G160:AK160)-1)),""))</f>
        <v/>
      </c>
      <c r="AL160" s="236">
        <f t="array" ref="AL160">IF(COLUMNS($G160:AL160)&gt;$E160,"",IFERROR(INDEX('PROYECCIÓN'!161:161,15+6*(COLUMNS($G160:AL160)-1)),""))</f>
        <v/>
      </c>
      <c r="AM160" s="236">
        <f t="array" ref="AM160">IF(COLUMNS($G160:AM160)&gt;$E160,"",IFERROR(INDEX('PROYECCIÓN'!161:161,15+6*(COLUMNS($G160:AM160)-1)),""))</f>
        <v/>
      </c>
      <c r="AN160" s="236">
        <f t="array" ref="AN160">IF(COLUMNS($G160:AN160)&gt;$E160,"",IFERROR(INDEX('PROYECCIÓN'!161:161,15+6*(COLUMNS($G160:AN160)-1)),""))</f>
        <v/>
      </c>
      <c r="AO160" s="236">
        <f t="array" ref="AO160">IF(COLUMNS($G160:AO160)&gt;$E160,"",IFERROR(INDEX('PROYECCIÓN'!161:161,15+6*(COLUMNS($G160:AO160)-1)),""))</f>
        <v/>
      </c>
      <c r="AP160" s="236">
        <f t="array" ref="AP160">IF(COLUMNS($G160:AP160)&gt;$E160,"",IFERROR(INDEX('PROYECCIÓN'!161:161,15+6*(COLUMNS($G160:AP160)-1)),""))</f>
        <v/>
      </c>
      <c r="AQ160" s="236" t="n"/>
      <c r="AR160" s="229" t="n"/>
      <c r="AS160" s="185" t="n"/>
    </row>
    <row r="161" ht="15" customHeight="1" s="506">
      <c r="B161" s="47">
        <f>'CARTERA TOTAL'!B161</f>
        <v/>
      </c>
      <c r="C161" s="229">
        <f>'PROYECCIÓN'!C162</f>
        <v/>
      </c>
      <c r="D161" s="53">
        <f>'PROYECCIÓN'!D162</f>
        <v/>
      </c>
      <c r="E161" s="56">
        <f>'PROYECCIÓN'!H162</f>
        <v/>
      </c>
      <c r="F161" s="56">
        <f>IF(COUNTIF($G161:$AP161,"VENCIDA")&gt;0,"VENCIDA",IF(COUNTIF($G161:$AP161,"POR VENCER")&gt;0,"POR VENCER",IF(COUNTIF($G161:$AP161,"AL DÍA")&gt;0,"AL DÍA",IF(COUNTIF($G161:$AP161,"PAGA")&gt;0,"PAGA","SIN ESTADO"))))</f>
        <v/>
      </c>
      <c r="G161" s="236">
        <f t="array" ref="G161">IF(COLUMNS($G161:G161)&gt;$E161,"",IFERROR(INDEX('PROYECCIÓN'!162:162,15+6*(COLUMNS($G161:G161)-1)),""))</f>
        <v/>
      </c>
      <c r="H161" s="236">
        <f t="array" ref="H161">IF(COLUMNS($G161:H161)&gt;$E161,"",IFERROR(INDEX('PROYECCIÓN'!162:162,15+6*(COLUMNS($G161:H161)-1)),""))</f>
        <v/>
      </c>
      <c r="I161" s="236">
        <f t="array" ref="I161">IF(COLUMNS($G161:I161)&gt;$E161,"",IFERROR(INDEX('PROYECCIÓN'!162:162,15+6*(COLUMNS($G161:I161)-1)),""))</f>
        <v/>
      </c>
      <c r="J161" s="236">
        <f t="array" ref="J161">IF(COLUMNS($G161:J161)&gt;$E161,"",IFERROR(INDEX('PROYECCIÓN'!162:162,15+6*(COLUMNS($G161:J161)-1)),""))</f>
        <v/>
      </c>
      <c r="K161" s="236">
        <f t="array" ref="K161">IF(COLUMNS($G161:K161)&gt;$E161,"",IFERROR(INDEX('PROYECCIÓN'!162:162,15+6*(COLUMNS($G161:K161)-1)),""))</f>
        <v/>
      </c>
      <c r="L161" s="236">
        <f t="array" ref="L161">IF(COLUMNS($G161:L161)&gt;$E161,"",IFERROR(INDEX('PROYECCIÓN'!162:162,15+6*(COLUMNS($G161:L161)-1)),""))</f>
        <v/>
      </c>
      <c r="M161" s="236">
        <f t="array" ref="M161">IF(COLUMNS($G161:M161)&gt;$E161,"",IFERROR(INDEX('PROYECCIÓN'!162:162,15+6*(COLUMNS($G161:M161)-1)),""))</f>
        <v/>
      </c>
      <c r="N161" s="236">
        <f t="array" ref="N161">IF(COLUMNS($G161:N161)&gt;$E161,"",IFERROR(INDEX('PROYECCIÓN'!162:162,15+6*(COLUMNS($G161:N161)-1)),""))</f>
        <v/>
      </c>
      <c r="O161" s="236">
        <f t="array" ref="O161">IF(COLUMNS($G161:O161)&gt;$E161,"",IFERROR(INDEX('PROYECCIÓN'!162:162,15+6*(COLUMNS($G161:O161)-1)),""))</f>
        <v/>
      </c>
      <c r="P161" s="236">
        <f t="array" ref="P161">IF(COLUMNS($G161:P161)&gt;$E161,"",IFERROR(INDEX('PROYECCIÓN'!162:162,15+6*(COLUMNS($G161:P161)-1)),""))</f>
        <v/>
      </c>
      <c r="Q161" s="236">
        <f t="array" ref="Q161">IF(COLUMNS($G161:Q161)&gt;$E161,"",IFERROR(INDEX('PROYECCIÓN'!162:162,15+6*(COLUMNS($G161:Q161)-1)),""))</f>
        <v/>
      </c>
      <c r="R161" s="236">
        <f t="array" ref="R161">IF(COLUMNS($G161:R161)&gt;$E161,"",IFERROR(INDEX('PROYECCIÓN'!162:162,15+6*(COLUMNS($G161:R161)-1)),""))</f>
        <v/>
      </c>
      <c r="S161" s="236">
        <f t="array" ref="S161">IF(COLUMNS($G161:S161)&gt;$E161,"",IFERROR(INDEX('PROYECCIÓN'!162:162,15+6*(COLUMNS($G161:S161)-1)),""))</f>
        <v/>
      </c>
      <c r="T161" s="236">
        <f t="array" ref="T161">IF(COLUMNS($G161:T161)&gt;$E161,"",IFERROR(INDEX('PROYECCIÓN'!162:162,15+6*(COLUMNS($G161:T161)-1)),""))</f>
        <v/>
      </c>
      <c r="U161" s="236">
        <f t="array" ref="U161">IF(COLUMNS($G161:U161)&gt;$E161,"",IFERROR(INDEX('PROYECCIÓN'!162:162,15+6*(COLUMNS($G161:U161)-1)),""))</f>
        <v/>
      </c>
      <c r="V161" s="236">
        <f t="array" ref="V161">IF(COLUMNS($G161:V161)&gt;$E161,"",IFERROR(INDEX('PROYECCIÓN'!162:162,15+6*(COLUMNS($G161:V161)-1)),""))</f>
        <v/>
      </c>
      <c r="W161" s="236">
        <f t="array" ref="W161">IF(COLUMNS($G161:W161)&gt;$E161,"",IFERROR(INDEX('PROYECCIÓN'!162:162,15+6*(COLUMNS($G161:W161)-1)),""))</f>
        <v/>
      </c>
      <c r="X161" s="236">
        <f t="array" ref="X161">IF(COLUMNS($G161:X161)&gt;$E161,"",IFERROR(INDEX('PROYECCIÓN'!162:162,15+6*(COLUMNS($G161:X161)-1)),""))</f>
        <v/>
      </c>
      <c r="Y161" s="236">
        <f t="array" ref="Y161">IF(COLUMNS($G161:Y161)&gt;$E161,"",IFERROR(INDEX('PROYECCIÓN'!162:162,15+6*(COLUMNS($G161:Y161)-1)),""))</f>
        <v/>
      </c>
      <c r="Z161" s="236">
        <f t="array" ref="Z161">IF(COLUMNS($G161:Z161)&gt;$E161,"",IFERROR(INDEX('PROYECCIÓN'!162:162,15+6*(COLUMNS($G161:Z161)-1)),""))</f>
        <v/>
      </c>
      <c r="AA161" s="236">
        <f t="array" ref="AA161">IF(COLUMNS($G161:AA161)&gt;$E161,"",IFERROR(INDEX('PROYECCIÓN'!162:162,15+6*(COLUMNS($G161:AA161)-1)),""))</f>
        <v/>
      </c>
      <c r="AB161" s="236">
        <f t="array" ref="AB161">IF(COLUMNS($G161:AB161)&gt;$E161,"",IFERROR(INDEX('PROYECCIÓN'!162:162,15+6*(COLUMNS($G161:AB161)-1)),""))</f>
        <v/>
      </c>
      <c r="AC161" s="236">
        <f t="array" ref="AC161">IF(COLUMNS($G161:AC161)&gt;$E161,"",IFERROR(INDEX('PROYECCIÓN'!162:162,15+6*(COLUMNS($G161:AC161)-1)),""))</f>
        <v/>
      </c>
      <c r="AD161" s="236">
        <f t="array" ref="AD161">IF(COLUMNS($G161:AD161)&gt;$E161,"",IFERROR(INDEX('PROYECCIÓN'!162:162,15+6*(COLUMNS($G161:AD161)-1)),""))</f>
        <v/>
      </c>
      <c r="AE161" s="236">
        <f t="array" ref="AE161">IF(COLUMNS($G161:AE161)&gt;$E161,"",IFERROR(INDEX('PROYECCIÓN'!162:162,15+6*(COLUMNS($G161:AE161)-1)),""))</f>
        <v/>
      </c>
      <c r="AF161" s="236">
        <f t="array" ref="AF161">IF(COLUMNS($G161:AF161)&gt;$E161,"",IFERROR(INDEX('PROYECCIÓN'!162:162,15+6*(COLUMNS($G161:AF161)-1)),""))</f>
        <v/>
      </c>
      <c r="AG161" s="236">
        <f t="array" ref="AG161">IF(COLUMNS($G161:AG161)&gt;$E161,"",IFERROR(INDEX('PROYECCIÓN'!162:162,15+6*(COLUMNS($G161:AG161)-1)),""))</f>
        <v/>
      </c>
      <c r="AH161" s="236">
        <f t="array" ref="AH161">IF(COLUMNS($G161:AH161)&gt;$E161,"",IFERROR(INDEX('PROYECCIÓN'!162:162,15+6*(COLUMNS($G161:AH161)-1)),""))</f>
        <v/>
      </c>
      <c r="AI161" s="236">
        <f t="array" ref="AI161">IF(COLUMNS($G161:AI161)&gt;$E161,"",IFERROR(INDEX('PROYECCIÓN'!162:162,15+6*(COLUMNS($G161:AI161)-1)),""))</f>
        <v/>
      </c>
      <c r="AJ161" s="236">
        <f t="array" ref="AJ161">IF(COLUMNS($G161:AJ161)&gt;$E161,"",IFERROR(INDEX('PROYECCIÓN'!162:162,15+6*(COLUMNS($G161:AJ161)-1)),""))</f>
        <v/>
      </c>
      <c r="AK161" s="236">
        <f t="array" ref="AK161">IF(COLUMNS($G161:AK161)&gt;$E161,"",IFERROR(INDEX('PROYECCIÓN'!162:162,15+6*(COLUMNS($G161:AK161)-1)),""))</f>
        <v/>
      </c>
      <c r="AL161" s="236">
        <f t="array" ref="AL161">IF(COLUMNS($G161:AL161)&gt;$E161,"",IFERROR(INDEX('PROYECCIÓN'!162:162,15+6*(COLUMNS($G161:AL161)-1)),""))</f>
        <v/>
      </c>
      <c r="AM161" s="236">
        <f t="array" ref="AM161">IF(COLUMNS($G161:AM161)&gt;$E161,"",IFERROR(INDEX('PROYECCIÓN'!162:162,15+6*(COLUMNS($G161:AM161)-1)),""))</f>
        <v/>
      </c>
      <c r="AN161" s="236">
        <f t="array" ref="AN161">IF(COLUMNS($G161:AN161)&gt;$E161,"",IFERROR(INDEX('PROYECCIÓN'!162:162,15+6*(COLUMNS($G161:AN161)-1)),""))</f>
        <v/>
      </c>
      <c r="AO161" s="236">
        <f t="array" ref="AO161">IF(COLUMNS($G161:AO161)&gt;$E161,"",IFERROR(INDEX('PROYECCIÓN'!162:162,15+6*(COLUMNS($G161:AO161)-1)),""))</f>
        <v/>
      </c>
      <c r="AP161" s="236">
        <f t="array" ref="AP161">IF(COLUMNS($G161:AP161)&gt;$E161,"",IFERROR(INDEX('PROYECCIÓN'!162:162,15+6*(COLUMNS($G161:AP161)-1)),""))</f>
        <v/>
      </c>
      <c r="AQ161" s="236" t="n"/>
      <c r="AR161" s="229" t="n"/>
      <c r="AS161" s="185" t="n"/>
    </row>
    <row r="162" ht="15" customHeight="1" s="506">
      <c r="B162" s="47">
        <f>'CARTERA TOTAL'!B162</f>
        <v/>
      </c>
      <c r="C162" s="229">
        <f>'PROYECCIÓN'!C163</f>
        <v/>
      </c>
      <c r="D162" s="53">
        <f>'PROYECCIÓN'!D163</f>
        <v/>
      </c>
      <c r="E162" s="56">
        <f>'PROYECCIÓN'!H163</f>
        <v/>
      </c>
      <c r="F162" s="56">
        <f>IF(COUNTIF($G162:$AP162,"VENCIDA")&gt;0,"VENCIDA",IF(COUNTIF($G162:$AP162,"POR VENCER")&gt;0,"POR VENCER",IF(COUNTIF($G162:$AP162,"AL DÍA")&gt;0,"AL DÍA",IF(COUNTIF($G162:$AP162,"PAGA")&gt;0,"PAGA","SIN ESTADO"))))</f>
        <v/>
      </c>
      <c r="G162" s="236">
        <f t="array" ref="G162">IF(COLUMNS($G162:G162)&gt;$E162,"",IFERROR(INDEX('PROYECCIÓN'!163:163,15+6*(COLUMNS($G162:G162)-1)),""))</f>
        <v/>
      </c>
      <c r="H162" s="236">
        <f t="array" ref="H162">IF(COLUMNS($G162:H162)&gt;$E162,"",IFERROR(INDEX('PROYECCIÓN'!163:163,15+6*(COLUMNS($G162:H162)-1)),""))</f>
        <v/>
      </c>
      <c r="I162" s="236">
        <f t="array" ref="I162">IF(COLUMNS($G162:I162)&gt;$E162,"",IFERROR(INDEX('PROYECCIÓN'!163:163,15+6*(COLUMNS($G162:I162)-1)),""))</f>
        <v/>
      </c>
      <c r="J162" s="236">
        <f t="array" ref="J162">IF(COLUMNS($G162:J162)&gt;$E162,"",IFERROR(INDEX('PROYECCIÓN'!163:163,15+6*(COLUMNS($G162:J162)-1)),""))</f>
        <v/>
      </c>
      <c r="K162" s="236">
        <f t="array" ref="K162">IF(COLUMNS($G162:K162)&gt;$E162,"",IFERROR(INDEX('PROYECCIÓN'!163:163,15+6*(COLUMNS($G162:K162)-1)),""))</f>
        <v/>
      </c>
      <c r="L162" s="236">
        <f t="array" ref="L162">IF(COLUMNS($G162:L162)&gt;$E162,"",IFERROR(INDEX('PROYECCIÓN'!163:163,15+6*(COLUMNS($G162:L162)-1)),""))</f>
        <v/>
      </c>
      <c r="M162" s="236">
        <f t="array" ref="M162">IF(COLUMNS($G162:M162)&gt;$E162,"",IFERROR(INDEX('PROYECCIÓN'!163:163,15+6*(COLUMNS($G162:M162)-1)),""))</f>
        <v/>
      </c>
      <c r="N162" s="236">
        <f t="array" ref="N162">IF(COLUMNS($G162:N162)&gt;$E162,"",IFERROR(INDEX('PROYECCIÓN'!163:163,15+6*(COLUMNS($G162:N162)-1)),""))</f>
        <v/>
      </c>
      <c r="O162" s="236">
        <f t="array" ref="O162">IF(COLUMNS($G162:O162)&gt;$E162,"",IFERROR(INDEX('PROYECCIÓN'!163:163,15+6*(COLUMNS($G162:O162)-1)),""))</f>
        <v/>
      </c>
      <c r="P162" s="236">
        <f t="array" ref="P162">IF(COLUMNS($G162:P162)&gt;$E162,"",IFERROR(INDEX('PROYECCIÓN'!163:163,15+6*(COLUMNS($G162:P162)-1)),""))</f>
        <v/>
      </c>
      <c r="Q162" s="236">
        <f t="array" ref="Q162">IF(COLUMNS($G162:Q162)&gt;$E162,"",IFERROR(INDEX('PROYECCIÓN'!163:163,15+6*(COLUMNS($G162:Q162)-1)),""))</f>
        <v/>
      </c>
      <c r="R162" s="236">
        <f t="array" ref="R162">IF(COLUMNS($G162:R162)&gt;$E162,"",IFERROR(INDEX('PROYECCIÓN'!163:163,15+6*(COLUMNS($G162:R162)-1)),""))</f>
        <v/>
      </c>
      <c r="S162" s="236">
        <f t="array" ref="S162">IF(COLUMNS($G162:S162)&gt;$E162,"",IFERROR(INDEX('PROYECCIÓN'!163:163,15+6*(COLUMNS($G162:S162)-1)),""))</f>
        <v/>
      </c>
      <c r="T162" s="236">
        <f t="array" ref="T162">IF(COLUMNS($G162:T162)&gt;$E162,"",IFERROR(INDEX('PROYECCIÓN'!163:163,15+6*(COLUMNS($G162:T162)-1)),""))</f>
        <v/>
      </c>
      <c r="U162" s="236">
        <f t="array" ref="U162">IF(COLUMNS($G162:U162)&gt;$E162,"",IFERROR(INDEX('PROYECCIÓN'!163:163,15+6*(COLUMNS($G162:U162)-1)),""))</f>
        <v/>
      </c>
      <c r="V162" s="236">
        <f t="array" ref="V162">IF(COLUMNS($G162:V162)&gt;$E162,"",IFERROR(INDEX('PROYECCIÓN'!163:163,15+6*(COLUMNS($G162:V162)-1)),""))</f>
        <v/>
      </c>
      <c r="W162" s="236">
        <f t="array" ref="W162">IF(COLUMNS($G162:W162)&gt;$E162,"",IFERROR(INDEX('PROYECCIÓN'!163:163,15+6*(COLUMNS($G162:W162)-1)),""))</f>
        <v/>
      </c>
      <c r="X162" s="236">
        <f t="array" ref="X162">IF(COLUMNS($G162:X162)&gt;$E162,"",IFERROR(INDEX('PROYECCIÓN'!163:163,15+6*(COLUMNS($G162:X162)-1)),""))</f>
        <v/>
      </c>
      <c r="Y162" s="236">
        <f t="array" ref="Y162">IF(COLUMNS($G162:Y162)&gt;$E162,"",IFERROR(INDEX('PROYECCIÓN'!163:163,15+6*(COLUMNS($G162:Y162)-1)),""))</f>
        <v/>
      </c>
      <c r="Z162" s="236">
        <f t="array" ref="Z162">IF(COLUMNS($G162:Z162)&gt;$E162,"",IFERROR(INDEX('PROYECCIÓN'!163:163,15+6*(COLUMNS($G162:Z162)-1)),""))</f>
        <v/>
      </c>
      <c r="AA162" s="236">
        <f t="array" ref="AA162">IF(COLUMNS($G162:AA162)&gt;$E162,"",IFERROR(INDEX('PROYECCIÓN'!163:163,15+6*(COLUMNS($G162:AA162)-1)),""))</f>
        <v/>
      </c>
      <c r="AB162" s="236">
        <f t="array" ref="AB162">IF(COLUMNS($G162:AB162)&gt;$E162,"",IFERROR(INDEX('PROYECCIÓN'!163:163,15+6*(COLUMNS($G162:AB162)-1)),""))</f>
        <v/>
      </c>
      <c r="AC162" s="236">
        <f t="array" ref="AC162">IF(COLUMNS($G162:AC162)&gt;$E162,"",IFERROR(INDEX('PROYECCIÓN'!163:163,15+6*(COLUMNS($G162:AC162)-1)),""))</f>
        <v/>
      </c>
      <c r="AD162" s="236">
        <f t="array" ref="AD162">IF(COLUMNS($G162:AD162)&gt;$E162,"",IFERROR(INDEX('PROYECCIÓN'!163:163,15+6*(COLUMNS($G162:AD162)-1)),""))</f>
        <v/>
      </c>
      <c r="AE162" s="236">
        <f t="array" ref="AE162">IF(COLUMNS($G162:AE162)&gt;$E162,"",IFERROR(INDEX('PROYECCIÓN'!163:163,15+6*(COLUMNS($G162:AE162)-1)),""))</f>
        <v/>
      </c>
      <c r="AF162" s="236">
        <f t="array" ref="AF162">IF(COLUMNS($G162:AF162)&gt;$E162,"",IFERROR(INDEX('PROYECCIÓN'!163:163,15+6*(COLUMNS($G162:AF162)-1)),""))</f>
        <v/>
      </c>
      <c r="AG162" s="236">
        <f t="array" ref="AG162">IF(COLUMNS($G162:AG162)&gt;$E162,"",IFERROR(INDEX('PROYECCIÓN'!163:163,15+6*(COLUMNS($G162:AG162)-1)),""))</f>
        <v/>
      </c>
      <c r="AH162" s="236">
        <f t="array" ref="AH162">IF(COLUMNS($G162:AH162)&gt;$E162,"",IFERROR(INDEX('PROYECCIÓN'!163:163,15+6*(COLUMNS($G162:AH162)-1)),""))</f>
        <v/>
      </c>
      <c r="AI162" s="236">
        <f t="array" ref="AI162">IF(COLUMNS($G162:AI162)&gt;$E162,"",IFERROR(INDEX('PROYECCIÓN'!163:163,15+6*(COLUMNS($G162:AI162)-1)),""))</f>
        <v/>
      </c>
      <c r="AJ162" s="236">
        <f t="array" ref="AJ162">IF(COLUMNS($G162:AJ162)&gt;$E162,"",IFERROR(INDEX('PROYECCIÓN'!163:163,15+6*(COLUMNS($G162:AJ162)-1)),""))</f>
        <v/>
      </c>
      <c r="AK162" s="236">
        <f t="array" ref="AK162">IF(COLUMNS($G162:AK162)&gt;$E162,"",IFERROR(INDEX('PROYECCIÓN'!163:163,15+6*(COLUMNS($G162:AK162)-1)),""))</f>
        <v/>
      </c>
      <c r="AL162" s="236">
        <f t="array" ref="AL162">IF(COLUMNS($G162:AL162)&gt;$E162,"",IFERROR(INDEX('PROYECCIÓN'!163:163,15+6*(COLUMNS($G162:AL162)-1)),""))</f>
        <v/>
      </c>
      <c r="AM162" s="236">
        <f t="array" ref="AM162">IF(COLUMNS($G162:AM162)&gt;$E162,"",IFERROR(INDEX('PROYECCIÓN'!163:163,15+6*(COLUMNS($G162:AM162)-1)),""))</f>
        <v/>
      </c>
      <c r="AN162" s="236">
        <f t="array" ref="AN162">IF(COLUMNS($G162:AN162)&gt;$E162,"",IFERROR(INDEX('PROYECCIÓN'!163:163,15+6*(COLUMNS($G162:AN162)-1)),""))</f>
        <v/>
      </c>
      <c r="AO162" s="236">
        <f t="array" ref="AO162">IF(COLUMNS($G162:AO162)&gt;$E162,"",IFERROR(INDEX('PROYECCIÓN'!163:163,15+6*(COLUMNS($G162:AO162)-1)),""))</f>
        <v/>
      </c>
      <c r="AP162" s="236">
        <f t="array" ref="AP162">IF(COLUMNS($G162:AP162)&gt;$E162,"",IFERROR(INDEX('PROYECCIÓN'!163:163,15+6*(COLUMNS($G162:AP162)-1)),""))</f>
        <v/>
      </c>
      <c r="AQ162" s="236" t="n"/>
      <c r="AR162" s="229" t="n"/>
      <c r="AS162" s="185" t="n"/>
    </row>
    <row r="163" ht="15" customHeight="1" s="506">
      <c r="B163" s="47">
        <f>'CARTERA TOTAL'!B163</f>
        <v/>
      </c>
      <c r="C163" s="229">
        <f>'PROYECCIÓN'!C164</f>
        <v/>
      </c>
      <c r="D163" s="53">
        <f>'PROYECCIÓN'!D164</f>
        <v/>
      </c>
      <c r="E163" s="56">
        <f>'PROYECCIÓN'!H164</f>
        <v/>
      </c>
      <c r="F163" s="56">
        <f>IF(COUNTIF($G163:$AP163,"VENCIDA")&gt;0,"VENCIDA",IF(COUNTIF($G163:$AP163,"POR VENCER")&gt;0,"POR VENCER",IF(COUNTIF($G163:$AP163,"AL DÍA")&gt;0,"AL DÍA",IF(COUNTIF($G163:$AP163,"PAGA")&gt;0,"PAGA","SIN ESTADO"))))</f>
        <v/>
      </c>
      <c r="G163" s="236">
        <f t="array" ref="G163">IF(COLUMNS($G163:G163)&gt;$E163,"",IFERROR(INDEX('PROYECCIÓN'!164:164,15+6*(COLUMNS($G163:G163)-1)),""))</f>
        <v/>
      </c>
      <c r="H163" s="236">
        <f t="array" ref="H163">IF(COLUMNS($G163:H163)&gt;$E163,"",IFERROR(INDEX('PROYECCIÓN'!164:164,15+6*(COLUMNS($G163:H163)-1)),""))</f>
        <v/>
      </c>
      <c r="I163" s="236">
        <f t="array" ref="I163">IF(COLUMNS($G163:I163)&gt;$E163,"",IFERROR(INDEX('PROYECCIÓN'!164:164,15+6*(COLUMNS($G163:I163)-1)),""))</f>
        <v/>
      </c>
      <c r="J163" s="236">
        <f t="array" ref="J163">IF(COLUMNS($G163:J163)&gt;$E163,"",IFERROR(INDEX('PROYECCIÓN'!164:164,15+6*(COLUMNS($G163:J163)-1)),""))</f>
        <v/>
      </c>
      <c r="K163" s="236">
        <f t="array" ref="K163">IF(COLUMNS($G163:K163)&gt;$E163,"",IFERROR(INDEX('PROYECCIÓN'!164:164,15+6*(COLUMNS($G163:K163)-1)),""))</f>
        <v/>
      </c>
      <c r="L163" s="236">
        <f t="array" ref="L163">IF(COLUMNS($G163:L163)&gt;$E163,"",IFERROR(INDEX('PROYECCIÓN'!164:164,15+6*(COLUMNS($G163:L163)-1)),""))</f>
        <v/>
      </c>
      <c r="M163" s="236">
        <f t="array" ref="M163">IF(COLUMNS($G163:M163)&gt;$E163,"",IFERROR(INDEX('PROYECCIÓN'!164:164,15+6*(COLUMNS($G163:M163)-1)),""))</f>
        <v/>
      </c>
      <c r="N163" s="236">
        <f t="array" ref="N163">IF(COLUMNS($G163:N163)&gt;$E163,"",IFERROR(INDEX('PROYECCIÓN'!164:164,15+6*(COLUMNS($G163:N163)-1)),""))</f>
        <v/>
      </c>
      <c r="O163" s="236">
        <f t="array" ref="O163">IF(COLUMNS($G163:O163)&gt;$E163,"",IFERROR(INDEX('PROYECCIÓN'!164:164,15+6*(COLUMNS($G163:O163)-1)),""))</f>
        <v/>
      </c>
      <c r="P163" s="236">
        <f t="array" ref="P163">IF(COLUMNS($G163:P163)&gt;$E163,"",IFERROR(INDEX('PROYECCIÓN'!164:164,15+6*(COLUMNS($G163:P163)-1)),""))</f>
        <v/>
      </c>
      <c r="Q163" s="236">
        <f t="array" ref="Q163">IF(COLUMNS($G163:Q163)&gt;$E163,"",IFERROR(INDEX('PROYECCIÓN'!164:164,15+6*(COLUMNS($G163:Q163)-1)),""))</f>
        <v/>
      </c>
      <c r="R163" s="236">
        <f t="array" ref="R163">IF(COLUMNS($G163:R163)&gt;$E163,"",IFERROR(INDEX('PROYECCIÓN'!164:164,15+6*(COLUMNS($G163:R163)-1)),""))</f>
        <v/>
      </c>
      <c r="S163" s="236">
        <f t="array" ref="S163">IF(COLUMNS($G163:S163)&gt;$E163,"",IFERROR(INDEX('PROYECCIÓN'!164:164,15+6*(COLUMNS($G163:S163)-1)),""))</f>
        <v/>
      </c>
      <c r="T163" s="236">
        <f t="array" ref="T163">IF(COLUMNS($G163:T163)&gt;$E163,"",IFERROR(INDEX('PROYECCIÓN'!164:164,15+6*(COLUMNS($G163:T163)-1)),""))</f>
        <v/>
      </c>
      <c r="U163" s="236">
        <f t="array" ref="U163">IF(COLUMNS($G163:U163)&gt;$E163,"",IFERROR(INDEX('PROYECCIÓN'!164:164,15+6*(COLUMNS($G163:U163)-1)),""))</f>
        <v/>
      </c>
      <c r="V163" s="236">
        <f t="array" ref="V163">IF(COLUMNS($G163:V163)&gt;$E163,"",IFERROR(INDEX('PROYECCIÓN'!164:164,15+6*(COLUMNS($G163:V163)-1)),""))</f>
        <v/>
      </c>
      <c r="W163" s="236">
        <f t="array" ref="W163">IF(COLUMNS($G163:W163)&gt;$E163,"",IFERROR(INDEX('PROYECCIÓN'!164:164,15+6*(COLUMNS($G163:W163)-1)),""))</f>
        <v/>
      </c>
      <c r="X163" s="236">
        <f t="array" ref="X163">IF(COLUMNS($G163:X163)&gt;$E163,"",IFERROR(INDEX('PROYECCIÓN'!164:164,15+6*(COLUMNS($G163:X163)-1)),""))</f>
        <v/>
      </c>
      <c r="Y163" s="236">
        <f t="array" ref="Y163">IF(COLUMNS($G163:Y163)&gt;$E163,"",IFERROR(INDEX('PROYECCIÓN'!164:164,15+6*(COLUMNS($G163:Y163)-1)),""))</f>
        <v/>
      </c>
      <c r="Z163" s="236">
        <f t="array" ref="Z163">IF(COLUMNS($G163:Z163)&gt;$E163,"",IFERROR(INDEX('PROYECCIÓN'!164:164,15+6*(COLUMNS($G163:Z163)-1)),""))</f>
        <v/>
      </c>
      <c r="AA163" s="236">
        <f t="array" ref="AA163">IF(COLUMNS($G163:AA163)&gt;$E163,"",IFERROR(INDEX('PROYECCIÓN'!164:164,15+6*(COLUMNS($G163:AA163)-1)),""))</f>
        <v/>
      </c>
      <c r="AB163" s="236">
        <f t="array" ref="AB163">IF(COLUMNS($G163:AB163)&gt;$E163,"",IFERROR(INDEX('PROYECCIÓN'!164:164,15+6*(COLUMNS($G163:AB163)-1)),""))</f>
        <v/>
      </c>
      <c r="AC163" s="236">
        <f t="array" ref="AC163">IF(COLUMNS($G163:AC163)&gt;$E163,"",IFERROR(INDEX('PROYECCIÓN'!164:164,15+6*(COLUMNS($G163:AC163)-1)),""))</f>
        <v/>
      </c>
      <c r="AD163" s="236">
        <f t="array" ref="AD163">IF(COLUMNS($G163:AD163)&gt;$E163,"",IFERROR(INDEX('PROYECCIÓN'!164:164,15+6*(COLUMNS($G163:AD163)-1)),""))</f>
        <v/>
      </c>
      <c r="AE163" s="236">
        <f t="array" ref="AE163">IF(COLUMNS($G163:AE163)&gt;$E163,"",IFERROR(INDEX('PROYECCIÓN'!164:164,15+6*(COLUMNS($G163:AE163)-1)),""))</f>
        <v/>
      </c>
      <c r="AF163" s="236">
        <f t="array" ref="AF163">IF(COLUMNS($G163:AF163)&gt;$E163,"",IFERROR(INDEX('PROYECCIÓN'!164:164,15+6*(COLUMNS($G163:AF163)-1)),""))</f>
        <v/>
      </c>
      <c r="AG163" s="236">
        <f t="array" ref="AG163">IF(COLUMNS($G163:AG163)&gt;$E163,"",IFERROR(INDEX('PROYECCIÓN'!164:164,15+6*(COLUMNS($G163:AG163)-1)),""))</f>
        <v/>
      </c>
      <c r="AH163" s="236">
        <f t="array" ref="AH163">IF(COLUMNS($G163:AH163)&gt;$E163,"",IFERROR(INDEX('PROYECCIÓN'!164:164,15+6*(COLUMNS($G163:AH163)-1)),""))</f>
        <v/>
      </c>
      <c r="AI163" s="236">
        <f t="array" ref="AI163">IF(COLUMNS($G163:AI163)&gt;$E163,"",IFERROR(INDEX('PROYECCIÓN'!164:164,15+6*(COLUMNS($G163:AI163)-1)),""))</f>
        <v/>
      </c>
      <c r="AJ163" s="236">
        <f t="array" ref="AJ163">IF(COLUMNS($G163:AJ163)&gt;$E163,"",IFERROR(INDEX('PROYECCIÓN'!164:164,15+6*(COLUMNS($G163:AJ163)-1)),""))</f>
        <v/>
      </c>
      <c r="AK163" s="236">
        <f t="array" ref="AK163">IF(COLUMNS($G163:AK163)&gt;$E163,"",IFERROR(INDEX('PROYECCIÓN'!164:164,15+6*(COLUMNS($G163:AK163)-1)),""))</f>
        <v/>
      </c>
      <c r="AL163" s="236">
        <f t="array" ref="AL163">IF(COLUMNS($G163:AL163)&gt;$E163,"",IFERROR(INDEX('PROYECCIÓN'!164:164,15+6*(COLUMNS($G163:AL163)-1)),""))</f>
        <v/>
      </c>
      <c r="AM163" s="236">
        <f t="array" ref="AM163">IF(COLUMNS($G163:AM163)&gt;$E163,"",IFERROR(INDEX('PROYECCIÓN'!164:164,15+6*(COLUMNS($G163:AM163)-1)),""))</f>
        <v/>
      </c>
      <c r="AN163" s="236">
        <f t="array" ref="AN163">IF(COLUMNS($G163:AN163)&gt;$E163,"",IFERROR(INDEX('PROYECCIÓN'!164:164,15+6*(COLUMNS($G163:AN163)-1)),""))</f>
        <v/>
      </c>
      <c r="AO163" s="236">
        <f t="array" ref="AO163">IF(COLUMNS($G163:AO163)&gt;$E163,"",IFERROR(INDEX('PROYECCIÓN'!164:164,15+6*(COLUMNS($G163:AO163)-1)),""))</f>
        <v/>
      </c>
      <c r="AP163" s="236">
        <f t="array" ref="AP163">IF(COLUMNS($G163:AP163)&gt;$E163,"",IFERROR(INDEX('PROYECCIÓN'!164:164,15+6*(COLUMNS($G163:AP163)-1)),""))</f>
        <v/>
      </c>
      <c r="AQ163" s="236" t="n"/>
      <c r="AR163" s="229" t="n"/>
      <c r="AS163" s="185" t="n"/>
    </row>
    <row r="164" ht="15" customHeight="1" s="506">
      <c r="B164" s="47">
        <f>'CARTERA TOTAL'!B164</f>
        <v/>
      </c>
      <c r="C164" s="229">
        <f>'PROYECCIÓN'!C165</f>
        <v/>
      </c>
      <c r="D164" s="53">
        <f>'PROYECCIÓN'!D165</f>
        <v/>
      </c>
      <c r="E164" s="56">
        <f>'PROYECCIÓN'!H165</f>
        <v/>
      </c>
      <c r="F164" s="56">
        <f>IF(COUNTIF($G164:$AP164,"VENCIDA")&gt;0,"VENCIDA",IF(COUNTIF($G164:$AP164,"POR VENCER")&gt;0,"POR VENCER",IF(COUNTIF($G164:$AP164,"AL DÍA")&gt;0,"AL DÍA",IF(COUNTIF($G164:$AP164,"PAGA")&gt;0,"PAGA","SIN ESTADO"))))</f>
        <v/>
      </c>
      <c r="G164" s="236">
        <f t="array" ref="G164">IF(COLUMNS($G164:G164)&gt;$E164,"",IFERROR(INDEX('PROYECCIÓN'!165:165,15+6*(COLUMNS($G164:G164)-1)),""))</f>
        <v/>
      </c>
      <c r="H164" s="236">
        <f t="array" ref="H164">IF(COLUMNS($G164:H164)&gt;$E164,"",IFERROR(INDEX('PROYECCIÓN'!165:165,15+6*(COLUMNS($G164:H164)-1)),""))</f>
        <v/>
      </c>
      <c r="I164" s="236">
        <f t="array" ref="I164">IF(COLUMNS($G164:I164)&gt;$E164,"",IFERROR(INDEX('PROYECCIÓN'!165:165,15+6*(COLUMNS($G164:I164)-1)),""))</f>
        <v/>
      </c>
      <c r="J164" s="236">
        <f t="array" ref="J164">IF(COLUMNS($G164:J164)&gt;$E164,"",IFERROR(INDEX('PROYECCIÓN'!165:165,15+6*(COLUMNS($G164:J164)-1)),""))</f>
        <v/>
      </c>
      <c r="K164" s="236">
        <f t="array" ref="K164">IF(COLUMNS($G164:K164)&gt;$E164,"",IFERROR(INDEX('PROYECCIÓN'!165:165,15+6*(COLUMNS($G164:K164)-1)),""))</f>
        <v/>
      </c>
      <c r="L164" s="236">
        <f t="array" ref="L164">IF(COLUMNS($G164:L164)&gt;$E164,"",IFERROR(INDEX('PROYECCIÓN'!165:165,15+6*(COLUMNS($G164:L164)-1)),""))</f>
        <v/>
      </c>
      <c r="M164" s="236">
        <f t="array" ref="M164">IF(COLUMNS($G164:M164)&gt;$E164,"",IFERROR(INDEX('PROYECCIÓN'!165:165,15+6*(COLUMNS($G164:M164)-1)),""))</f>
        <v/>
      </c>
      <c r="N164" s="236">
        <f t="array" ref="N164">IF(COLUMNS($G164:N164)&gt;$E164,"",IFERROR(INDEX('PROYECCIÓN'!165:165,15+6*(COLUMNS($G164:N164)-1)),""))</f>
        <v/>
      </c>
      <c r="O164" s="236">
        <f t="array" ref="O164">IF(COLUMNS($G164:O164)&gt;$E164,"",IFERROR(INDEX('PROYECCIÓN'!165:165,15+6*(COLUMNS($G164:O164)-1)),""))</f>
        <v/>
      </c>
      <c r="P164" s="236">
        <f t="array" ref="P164">IF(COLUMNS($G164:P164)&gt;$E164,"",IFERROR(INDEX('PROYECCIÓN'!165:165,15+6*(COLUMNS($G164:P164)-1)),""))</f>
        <v/>
      </c>
      <c r="Q164" s="236">
        <f t="array" ref="Q164">IF(COLUMNS($G164:Q164)&gt;$E164,"",IFERROR(INDEX('PROYECCIÓN'!165:165,15+6*(COLUMNS($G164:Q164)-1)),""))</f>
        <v/>
      </c>
      <c r="R164" s="236">
        <f t="array" ref="R164">IF(COLUMNS($G164:R164)&gt;$E164,"",IFERROR(INDEX('PROYECCIÓN'!165:165,15+6*(COLUMNS($G164:R164)-1)),""))</f>
        <v/>
      </c>
      <c r="S164" s="236">
        <f t="array" ref="S164">IF(COLUMNS($G164:S164)&gt;$E164,"",IFERROR(INDEX('PROYECCIÓN'!165:165,15+6*(COLUMNS($G164:S164)-1)),""))</f>
        <v/>
      </c>
      <c r="T164" s="236">
        <f t="array" ref="T164">IF(COLUMNS($G164:T164)&gt;$E164,"",IFERROR(INDEX('PROYECCIÓN'!165:165,15+6*(COLUMNS($G164:T164)-1)),""))</f>
        <v/>
      </c>
      <c r="U164" s="236">
        <f t="array" ref="U164">IF(COLUMNS($G164:U164)&gt;$E164,"",IFERROR(INDEX('PROYECCIÓN'!165:165,15+6*(COLUMNS($G164:U164)-1)),""))</f>
        <v/>
      </c>
      <c r="V164" s="236">
        <f t="array" ref="V164">IF(COLUMNS($G164:V164)&gt;$E164,"",IFERROR(INDEX('PROYECCIÓN'!165:165,15+6*(COLUMNS($G164:V164)-1)),""))</f>
        <v/>
      </c>
      <c r="W164" s="236">
        <f t="array" ref="W164">IF(COLUMNS($G164:W164)&gt;$E164,"",IFERROR(INDEX('PROYECCIÓN'!165:165,15+6*(COLUMNS($G164:W164)-1)),""))</f>
        <v/>
      </c>
      <c r="X164" s="236">
        <f t="array" ref="X164">IF(COLUMNS($G164:X164)&gt;$E164,"",IFERROR(INDEX('PROYECCIÓN'!165:165,15+6*(COLUMNS($G164:X164)-1)),""))</f>
        <v/>
      </c>
      <c r="Y164" s="236">
        <f t="array" ref="Y164">IF(COLUMNS($G164:Y164)&gt;$E164,"",IFERROR(INDEX('PROYECCIÓN'!165:165,15+6*(COLUMNS($G164:Y164)-1)),""))</f>
        <v/>
      </c>
      <c r="Z164" s="236">
        <f t="array" ref="Z164">IF(COLUMNS($G164:Z164)&gt;$E164,"",IFERROR(INDEX('PROYECCIÓN'!165:165,15+6*(COLUMNS($G164:Z164)-1)),""))</f>
        <v/>
      </c>
      <c r="AA164" s="236">
        <f t="array" ref="AA164">IF(COLUMNS($G164:AA164)&gt;$E164,"",IFERROR(INDEX('PROYECCIÓN'!165:165,15+6*(COLUMNS($G164:AA164)-1)),""))</f>
        <v/>
      </c>
      <c r="AB164" s="236">
        <f t="array" ref="AB164">IF(COLUMNS($G164:AB164)&gt;$E164,"",IFERROR(INDEX('PROYECCIÓN'!165:165,15+6*(COLUMNS($G164:AB164)-1)),""))</f>
        <v/>
      </c>
      <c r="AC164" s="236">
        <f t="array" ref="AC164">IF(COLUMNS($G164:AC164)&gt;$E164,"",IFERROR(INDEX('PROYECCIÓN'!165:165,15+6*(COLUMNS($G164:AC164)-1)),""))</f>
        <v/>
      </c>
      <c r="AD164" s="236">
        <f t="array" ref="AD164">IF(COLUMNS($G164:AD164)&gt;$E164,"",IFERROR(INDEX('PROYECCIÓN'!165:165,15+6*(COLUMNS($G164:AD164)-1)),""))</f>
        <v/>
      </c>
      <c r="AE164" s="236">
        <f t="array" ref="AE164">IF(COLUMNS($G164:AE164)&gt;$E164,"",IFERROR(INDEX('PROYECCIÓN'!165:165,15+6*(COLUMNS($G164:AE164)-1)),""))</f>
        <v/>
      </c>
      <c r="AF164" s="236">
        <f t="array" ref="AF164">IF(COLUMNS($G164:AF164)&gt;$E164,"",IFERROR(INDEX('PROYECCIÓN'!165:165,15+6*(COLUMNS($G164:AF164)-1)),""))</f>
        <v/>
      </c>
      <c r="AG164" s="236">
        <f t="array" ref="AG164">IF(COLUMNS($G164:AG164)&gt;$E164,"",IFERROR(INDEX('PROYECCIÓN'!165:165,15+6*(COLUMNS($G164:AG164)-1)),""))</f>
        <v/>
      </c>
      <c r="AH164" s="236">
        <f t="array" ref="AH164">IF(COLUMNS($G164:AH164)&gt;$E164,"",IFERROR(INDEX('PROYECCIÓN'!165:165,15+6*(COLUMNS($G164:AH164)-1)),""))</f>
        <v/>
      </c>
      <c r="AI164" s="236">
        <f t="array" ref="AI164">IF(COLUMNS($G164:AI164)&gt;$E164,"",IFERROR(INDEX('PROYECCIÓN'!165:165,15+6*(COLUMNS($G164:AI164)-1)),""))</f>
        <v/>
      </c>
      <c r="AJ164" s="236">
        <f t="array" ref="AJ164">IF(COLUMNS($G164:AJ164)&gt;$E164,"",IFERROR(INDEX('PROYECCIÓN'!165:165,15+6*(COLUMNS($G164:AJ164)-1)),""))</f>
        <v/>
      </c>
      <c r="AK164" s="236">
        <f t="array" ref="AK164">IF(COLUMNS($G164:AK164)&gt;$E164,"",IFERROR(INDEX('PROYECCIÓN'!165:165,15+6*(COLUMNS($G164:AK164)-1)),""))</f>
        <v/>
      </c>
      <c r="AL164" s="236">
        <f t="array" ref="AL164">IF(COLUMNS($G164:AL164)&gt;$E164,"",IFERROR(INDEX('PROYECCIÓN'!165:165,15+6*(COLUMNS($G164:AL164)-1)),""))</f>
        <v/>
      </c>
      <c r="AM164" s="236">
        <f t="array" ref="AM164">IF(COLUMNS($G164:AM164)&gt;$E164,"",IFERROR(INDEX('PROYECCIÓN'!165:165,15+6*(COLUMNS($G164:AM164)-1)),""))</f>
        <v/>
      </c>
      <c r="AN164" s="236">
        <f t="array" ref="AN164">IF(COLUMNS($G164:AN164)&gt;$E164,"",IFERROR(INDEX('PROYECCIÓN'!165:165,15+6*(COLUMNS($G164:AN164)-1)),""))</f>
        <v/>
      </c>
      <c r="AO164" s="236">
        <f t="array" ref="AO164">IF(COLUMNS($G164:AO164)&gt;$E164,"",IFERROR(INDEX('PROYECCIÓN'!165:165,15+6*(COLUMNS($G164:AO164)-1)),""))</f>
        <v/>
      </c>
      <c r="AP164" s="236">
        <f t="array" ref="AP164">IF(COLUMNS($G164:AP164)&gt;$E164,"",IFERROR(INDEX('PROYECCIÓN'!165:165,15+6*(COLUMNS($G164:AP164)-1)),""))</f>
        <v/>
      </c>
      <c r="AQ164" s="236" t="n"/>
      <c r="AR164" s="229" t="n"/>
      <c r="AS164" s="185" t="n"/>
    </row>
    <row r="165" ht="15" customHeight="1" s="506">
      <c r="B165" s="47">
        <f>'CARTERA TOTAL'!B165</f>
        <v/>
      </c>
      <c r="C165" s="229">
        <f>'PROYECCIÓN'!C166</f>
        <v/>
      </c>
      <c r="D165" s="53">
        <f>'PROYECCIÓN'!D166</f>
        <v/>
      </c>
      <c r="E165" s="56">
        <f>'PROYECCIÓN'!H166</f>
        <v/>
      </c>
      <c r="F165" s="56">
        <f>IF(COUNTIF($G165:$AP165,"VENCIDA")&gt;0,"VENCIDA",IF(COUNTIF($G165:$AP165,"POR VENCER")&gt;0,"POR VENCER",IF(COUNTIF($G165:$AP165,"AL DÍA")&gt;0,"AL DÍA",IF(COUNTIF($G165:$AP165,"PAGA")&gt;0,"PAGA","SIN ESTADO"))))</f>
        <v/>
      </c>
      <c r="G165" s="236">
        <f t="array" ref="G165">IF(COLUMNS($G165:G165)&gt;$E165,"",IFERROR(INDEX('PROYECCIÓN'!166:166,15+6*(COLUMNS($G165:G165)-1)),""))</f>
        <v/>
      </c>
      <c r="H165" s="236">
        <f t="array" ref="H165">IF(COLUMNS($G165:H165)&gt;$E165,"",IFERROR(INDEX('PROYECCIÓN'!166:166,15+6*(COLUMNS($G165:H165)-1)),""))</f>
        <v/>
      </c>
      <c r="I165" s="236">
        <f t="array" ref="I165">IF(COLUMNS($G165:I165)&gt;$E165,"",IFERROR(INDEX('PROYECCIÓN'!166:166,15+6*(COLUMNS($G165:I165)-1)),""))</f>
        <v/>
      </c>
      <c r="J165" s="236">
        <f t="array" ref="J165">IF(COLUMNS($G165:J165)&gt;$E165,"",IFERROR(INDEX('PROYECCIÓN'!166:166,15+6*(COLUMNS($G165:J165)-1)),""))</f>
        <v/>
      </c>
      <c r="K165" s="236">
        <f t="array" ref="K165">IF(COLUMNS($G165:K165)&gt;$E165,"",IFERROR(INDEX('PROYECCIÓN'!166:166,15+6*(COLUMNS($G165:K165)-1)),""))</f>
        <v/>
      </c>
      <c r="L165" s="236">
        <f t="array" ref="L165">IF(COLUMNS($G165:L165)&gt;$E165,"",IFERROR(INDEX('PROYECCIÓN'!166:166,15+6*(COLUMNS($G165:L165)-1)),""))</f>
        <v/>
      </c>
      <c r="M165" s="236">
        <f t="array" ref="M165">IF(COLUMNS($G165:M165)&gt;$E165,"",IFERROR(INDEX('PROYECCIÓN'!166:166,15+6*(COLUMNS($G165:M165)-1)),""))</f>
        <v/>
      </c>
      <c r="N165" s="236">
        <f t="array" ref="N165">IF(COLUMNS($G165:N165)&gt;$E165,"",IFERROR(INDEX('PROYECCIÓN'!166:166,15+6*(COLUMNS($G165:N165)-1)),""))</f>
        <v/>
      </c>
      <c r="O165" s="236">
        <f t="array" ref="O165">IF(COLUMNS($G165:O165)&gt;$E165,"",IFERROR(INDEX('PROYECCIÓN'!166:166,15+6*(COLUMNS($G165:O165)-1)),""))</f>
        <v/>
      </c>
      <c r="P165" s="236">
        <f t="array" ref="P165">IF(COLUMNS($G165:P165)&gt;$E165,"",IFERROR(INDEX('PROYECCIÓN'!166:166,15+6*(COLUMNS($G165:P165)-1)),""))</f>
        <v/>
      </c>
      <c r="Q165" s="236">
        <f t="array" ref="Q165">IF(COLUMNS($G165:Q165)&gt;$E165,"",IFERROR(INDEX('PROYECCIÓN'!166:166,15+6*(COLUMNS($G165:Q165)-1)),""))</f>
        <v/>
      </c>
      <c r="R165" s="236">
        <f t="array" ref="R165">IF(COLUMNS($G165:R165)&gt;$E165,"",IFERROR(INDEX('PROYECCIÓN'!166:166,15+6*(COLUMNS($G165:R165)-1)),""))</f>
        <v/>
      </c>
      <c r="S165" s="236">
        <f t="array" ref="S165">IF(COLUMNS($G165:S165)&gt;$E165,"",IFERROR(INDEX('PROYECCIÓN'!166:166,15+6*(COLUMNS($G165:S165)-1)),""))</f>
        <v/>
      </c>
      <c r="T165" s="236">
        <f t="array" ref="T165">IF(COLUMNS($G165:T165)&gt;$E165,"",IFERROR(INDEX('PROYECCIÓN'!166:166,15+6*(COLUMNS($G165:T165)-1)),""))</f>
        <v/>
      </c>
      <c r="U165" s="236">
        <f t="array" ref="U165">IF(COLUMNS($G165:U165)&gt;$E165,"",IFERROR(INDEX('PROYECCIÓN'!166:166,15+6*(COLUMNS($G165:U165)-1)),""))</f>
        <v/>
      </c>
      <c r="V165" s="236">
        <f t="array" ref="V165">IF(COLUMNS($G165:V165)&gt;$E165,"",IFERROR(INDEX('PROYECCIÓN'!166:166,15+6*(COLUMNS($G165:V165)-1)),""))</f>
        <v/>
      </c>
      <c r="W165" s="236">
        <f t="array" ref="W165">IF(COLUMNS($G165:W165)&gt;$E165,"",IFERROR(INDEX('PROYECCIÓN'!166:166,15+6*(COLUMNS($G165:W165)-1)),""))</f>
        <v/>
      </c>
      <c r="X165" s="236">
        <f t="array" ref="X165">IF(COLUMNS($G165:X165)&gt;$E165,"",IFERROR(INDEX('PROYECCIÓN'!166:166,15+6*(COLUMNS($G165:X165)-1)),""))</f>
        <v/>
      </c>
      <c r="Y165" s="236">
        <f t="array" ref="Y165">IF(COLUMNS($G165:Y165)&gt;$E165,"",IFERROR(INDEX('PROYECCIÓN'!166:166,15+6*(COLUMNS($G165:Y165)-1)),""))</f>
        <v/>
      </c>
      <c r="Z165" s="236">
        <f t="array" ref="Z165">IF(COLUMNS($G165:Z165)&gt;$E165,"",IFERROR(INDEX('PROYECCIÓN'!166:166,15+6*(COLUMNS($G165:Z165)-1)),""))</f>
        <v/>
      </c>
      <c r="AA165" s="236">
        <f t="array" ref="AA165">IF(COLUMNS($G165:AA165)&gt;$E165,"",IFERROR(INDEX('PROYECCIÓN'!166:166,15+6*(COLUMNS($G165:AA165)-1)),""))</f>
        <v/>
      </c>
      <c r="AB165" s="236">
        <f t="array" ref="AB165">IF(COLUMNS($G165:AB165)&gt;$E165,"",IFERROR(INDEX('PROYECCIÓN'!166:166,15+6*(COLUMNS($G165:AB165)-1)),""))</f>
        <v/>
      </c>
      <c r="AC165" s="236">
        <f t="array" ref="AC165">IF(COLUMNS($G165:AC165)&gt;$E165,"",IFERROR(INDEX('PROYECCIÓN'!166:166,15+6*(COLUMNS($G165:AC165)-1)),""))</f>
        <v/>
      </c>
      <c r="AD165" s="236">
        <f t="array" ref="AD165">IF(COLUMNS($G165:AD165)&gt;$E165,"",IFERROR(INDEX('PROYECCIÓN'!166:166,15+6*(COLUMNS($G165:AD165)-1)),""))</f>
        <v/>
      </c>
      <c r="AE165" s="236">
        <f t="array" ref="AE165">IF(COLUMNS($G165:AE165)&gt;$E165,"",IFERROR(INDEX('PROYECCIÓN'!166:166,15+6*(COLUMNS($G165:AE165)-1)),""))</f>
        <v/>
      </c>
      <c r="AF165" s="236">
        <f t="array" ref="AF165">IF(COLUMNS($G165:AF165)&gt;$E165,"",IFERROR(INDEX('PROYECCIÓN'!166:166,15+6*(COLUMNS($G165:AF165)-1)),""))</f>
        <v/>
      </c>
      <c r="AG165" s="236">
        <f t="array" ref="AG165">IF(COLUMNS($G165:AG165)&gt;$E165,"",IFERROR(INDEX('PROYECCIÓN'!166:166,15+6*(COLUMNS($G165:AG165)-1)),""))</f>
        <v/>
      </c>
      <c r="AH165" s="236">
        <f t="array" ref="AH165">IF(COLUMNS($G165:AH165)&gt;$E165,"",IFERROR(INDEX('PROYECCIÓN'!166:166,15+6*(COLUMNS($G165:AH165)-1)),""))</f>
        <v/>
      </c>
      <c r="AI165" s="236">
        <f t="array" ref="AI165">IF(COLUMNS($G165:AI165)&gt;$E165,"",IFERROR(INDEX('PROYECCIÓN'!166:166,15+6*(COLUMNS($G165:AI165)-1)),""))</f>
        <v/>
      </c>
      <c r="AJ165" s="236">
        <f t="array" ref="AJ165">IF(COLUMNS($G165:AJ165)&gt;$E165,"",IFERROR(INDEX('PROYECCIÓN'!166:166,15+6*(COLUMNS($G165:AJ165)-1)),""))</f>
        <v/>
      </c>
      <c r="AK165" s="236">
        <f t="array" ref="AK165">IF(COLUMNS($G165:AK165)&gt;$E165,"",IFERROR(INDEX('PROYECCIÓN'!166:166,15+6*(COLUMNS($G165:AK165)-1)),""))</f>
        <v/>
      </c>
      <c r="AL165" s="236">
        <f t="array" ref="AL165">IF(COLUMNS($G165:AL165)&gt;$E165,"",IFERROR(INDEX('PROYECCIÓN'!166:166,15+6*(COLUMNS($G165:AL165)-1)),""))</f>
        <v/>
      </c>
      <c r="AM165" s="236">
        <f t="array" ref="AM165">IF(COLUMNS($G165:AM165)&gt;$E165,"",IFERROR(INDEX('PROYECCIÓN'!166:166,15+6*(COLUMNS($G165:AM165)-1)),""))</f>
        <v/>
      </c>
      <c r="AN165" s="236">
        <f t="array" ref="AN165">IF(COLUMNS($G165:AN165)&gt;$E165,"",IFERROR(INDEX('PROYECCIÓN'!166:166,15+6*(COLUMNS($G165:AN165)-1)),""))</f>
        <v/>
      </c>
      <c r="AO165" s="236">
        <f t="array" ref="AO165">IF(COLUMNS($G165:AO165)&gt;$E165,"",IFERROR(INDEX('PROYECCIÓN'!166:166,15+6*(COLUMNS($G165:AO165)-1)),""))</f>
        <v/>
      </c>
      <c r="AP165" s="236">
        <f t="array" ref="AP165">IF(COLUMNS($G165:AP165)&gt;$E165,"",IFERROR(INDEX('PROYECCIÓN'!166:166,15+6*(COLUMNS($G165:AP165)-1)),""))</f>
        <v/>
      </c>
      <c r="AQ165" s="236" t="n"/>
      <c r="AR165" s="229" t="n"/>
      <c r="AS165" s="185" t="n"/>
    </row>
    <row r="166" ht="15" customHeight="1" s="506">
      <c r="B166" s="47">
        <f>'CARTERA TOTAL'!B166</f>
        <v/>
      </c>
      <c r="C166" s="229">
        <f>'PROYECCIÓN'!C167</f>
        <v/>
      </c>
      <c r="D166" s="53">
        <f>'PROYECCIÓN'!D167</f>
        <v/>
      </c>
      <c r="E166" s="56">
        <f>'PROYECCIÓN'!H167</f>
        <v/>
      </c>
      <c r="F166" s="56">
        <f>IF(COUNTIF($G166:$AP166,"VENCIDA")&gt;0,"VENCIDA",IF(COUNTIF($G166:$AP166,"POR VENCER")&gt;0,"POR VENCER",IF(COUNTIF($G166:$AP166,"AL DÍA")&gt;0,"AL DÍA",IF(COUNTIF($G166:$AP166,"PAGA")&gt;0,"PAGA","SIN ESTADO"))))</f>
        <v/>
      </c>
      <c r="G166" s="236">
        <f t="array" ref="G166">IF(COLUMNS($G166:G166)&gt;$E166,"",IFERROR(INDEX('PROYECCIÓN'!167:167,15+6*(COLUMNS($G166:G166)-1)),""))</f>
        <v/>
      </c>
      <c r="H166" s="236">
        <f t="array" ref="H166">IF(COLUMNS($G166:H166)&gt;$E166,"",IFERROR(INDEX('PROYECCIÓN'!167:167,15+6*(COLUMNS($G166:H166)-1)),""))</f>
        <v/>
      </c>
      <c r="I166" s="236">
        <f t="array" ref="I166">IF(COLUMNS($G166:I166)&gt;$E166,"",IFERROR(INDEX('PROYECCIÓN'!167:167,15+6*(COLUMNS($G166:I166)-1)),""))</f>
        <v/>
      </c>
      <c r="J166" s="236">
        <f t="array" ref="J166">IF(COLUMNS($G166:J166)&gt;$E166,"",IFERROR(INDEX('PROYECCIÓN'!167:167,15+6*(COLUMNS($G166:J166)-1)),""))</f>
        <v/>
      </c>
      <c r="K166" s="236">
        <f t="array" ref="K166">IF(COLUMNS($G166:K166)&gt;$E166,"",IFERROR(INDEX('PROYECCIÓN'!167:167,15+6*(COLUMNS($G166:K166)-1)),""))</f>
        <v/>
      </c>
      <c r="L166" s="236">
        <f t="array" ref="L166">IF(COLUMNS($G166:L166)&gt;$E166,"",IFERROR(INDEX('PROYECCIÓN'!167:167,15+6*(COLUMNS($G166:L166)-1)),""))</f>
        <v/>
      </c>
      <c r="M166" s="236">
        <f t="array" ref="M166">IF(COLUMNS($G166:M166)&gt;$E166,"",IFERROR(INDEX('PROYECCIÓN'!167:167,15+6*(COLUMNS($G166:M166)-1)),""))</f>
        <v/>
      </c>
      <c r="N166" s="236">
        <f t="array" ref="N166">IF(COLUMNS($G166:N166)&gt;$E166,"",IFERROR(INDEX('PROYECCIÓN'!167:167,15+6*(COLUMNS($G166:N166)-1)),""))</f>
        <v/>
      </c>
      <c r="O166" s="236">
        <f t="array" ref="O166">IF(COLUMNS($G166:O166)&gt;$E166,"",IFERROR(INDEX('PROYECCIÓN'!167:167,15+6*(COLUMNS($G166:O166)-1)),""))</f>
        <v/>
      </c>
      <c r="P166" s="236">
        <f t="array" ref="P166">IF(COLUMNS($G166:P166)&gt;$E166,"",IFERROR(INDEX('PROYECCIÓN'!167:167,15+6*(COLUMNS($G166:P166)-1)),""))</f>
        <v/>
      </c>
      <c r="Q166" s="236">
        <f t="array" ref="Q166">IF(COLUMNS($G166:Q166)&gt;$E166,"",IFERROR(INDEX('PROYECCIÓN'!167:167,15+6*(COLUMNS($G166:Q166)-1)),""))</f>
        <v/>
      </c>
      <c r="R166" s="236">
        <f t="array" ref="R166">IF(COLUMNS($G166:R166)&gt;$E166,"",IFERROR(INDEX('PROYECCIÓN'!167:167,15+6*(COLUMNS($G166:R166)-1)),""))</f>
        <v/>
      </c>
      <c r="S166" s="236">
        <f t="array" ref="S166">IF(COLUMNS($G166:S166)&gt;$E166,"",IFERROR(INDEX('PROYECCIÓN'!167:167,15+6*(COLUMNS($G166:S166)-1)),""))</f>
        <v/>
      </c>
      <c r="T166" s="236">
        <f t="array" ref="T166">IF(COLUMNS($G166:T166)&gt;$E166,"",IFERROR(INDEX('PROYECCIÓN'!167:167,15+6*(COLUMNS($G166:T166)-1)),""))</f>
        <v/>
      </c>
      <c r="U166" s="236">
        <f t="array" ref="U166">IF(COLUMNS($G166:U166)&gt;$E166,"",IFERROR(INDEX('PROYECCIÓN'!167:167,15+6*(COLUMNS($G166:U166)-1)),""))</f>
        <v/>
      </c>
      <c r="V166" s="236">
        <f t="array" ref="V166">IF(COLUMNS($G166:V166)&gt;$E166,"",IFERROR(INDEX('PROYECCIÓN'!167:167,15+6*(COLUMNS($G166:V166)-1)),""))</f>
        <v/>
      </c>
      <c r="W166" s="236">
        <f t="array" ref="W166">IF(COLUMNS($G166:W166)&gt;$E166,"",IFERROR(INDEX('PROYECCIÓN'!167:167,15+6*(COLUMNS($G166:W166)-1)),""))</f>
        <v/>
      </c>
      <c r="X166" s="236">
        <f t="array" ref="X166">IF(COLUMNS($G166:X166)&gt;$E166,"",IFERROR(INDEX('PROYECCIÓN'!167:167,15+6*(COLUMNS($G166:X166)-1)),""))</f>
        <v/>
      </c>
      <c r="Y166" s="236">
        <f t="array" ref="Y166">IF(COLUMNS($G166:Y166)&gt;$E166,"",IFERROR(INDEX('PROYECCIÓN'!167:167,15+6*(COLUMNS($G166:Y166)-1)),""))</f>
        <v/>
      </c>
      <c r="Z166" s="236">
        <f t="array" ref="Z166">IF(COLUMNS($G166:Z166)&gt;$E166,"",IFERROR(INDEX('PROYECCIÓN'!167:167,15+6*(COLUMNS($G166:Z166)-1)),""))</f>
        <v/>
      </c>
      <c r="AA166" s="236">
        <f t="array" ref="AA166">IF(COLUMNS($G166:AA166)&gt;$E166,"",IFERROR(INDEX('PROYECCIÓN'!167:167,15+6*(COLUMNS($G166:AA166)-1)),""))</f>
        <v/>
      </c>
      <c r="AB166" s="236">
        <f t="array" ref="AB166">IF(COLUMNS($G166:AB166)&gt;$E166,"",IFERROR(INDEX('PROYECCIÓN'!167:167,15+6*(COLUMNS($G166:AB166)-1)),""))</f>
        <v/>
      </c>
      <c r="AC166" s="236">
        <f t="array" ref="AC166">IF(COLUMNS($G166:AC166)&gt;$E166,"",IFERROR(INDEX('PROYECCIÓN'!167:167,15+6*(COLUMNS($G166:AC166)-1)),""))</f>
        <v/>
      </c>
      <c r="AD166" s="236">
        <f t="array" ref="AD166">IF(COLUMNS($G166:AD166)&gt;$E166,"",IFERROR(INDEX('PROYECCIÓN'!167:167,15+6*(COLUMNS($G166:AD166)-1)),""))</f>
        <v/>
      </c>
      <c r="AE166" s="236">
        <f t="array" ref="AE166">IF(COLUMNS($G166:AE166)&gt;$E166,"",IFERROR(INDEX('PROYECCIÓN'!167:167,15+6*(COLUMNS($G166:AE166)-1)),""))</f>
        <v/>
      </c>
      <c r="AF166" s="236">
        <f t="array" ref="AF166">IF(COLUMNS($G166:AF166)&gt;$E166,"",IFERROR(INDEX('PROYECCIÓN'!167:167,15+6*(COLUMNS($G166:AF166)-1)),""))</f>
        <v/>
      </c>
      <c r="AG166" s="236">
        <f t="array" ref="AG166">IF(COLUMNS($G166:AG166)&gt;$E166,"",IFERROR(INDEX('PROYECCIÓN'!167:167,15+6*(COLUMNS($G166:AG166)-1)),""))</f>
        <v/>
      </c>
      <c r="AH166" s="236">
        <f t="array" ref="AH166">IF(COLUMNS($G166:AH166)&gt;$E166,"",IFERROR(INDEX('PROYECCIÓN'!167:167,15+6*(COLUMNS($G166:AH166)-1)),""))</f>
        <v/>
      </c>
      <c r="AI166" s="236">
        <f t="array" ref="AI166">IF(COLUMNS($G166:AI166)&gt;$E166,"",IFERROR(INDEX('PROYECCIÓN'!167:167,15+6*(COLUMNS($G166:AI166)-1)),""))</f>
        <v/>
      </c>
      <c r="AJ166" s="236">
        <f t="array" ref="AJ166">IF(COLUMNS($G166:AJ166)&gt;$E166,"",IFERROR(INDEX('PROYECCIÓN'!167:167,15+6*(COLUMNS($G166:AJ166)-1)),""))</f>
        <v/>
      </c>
      <c r="AK166" s="236">
        <f t="array" ref="AK166">IF(COLUMNS($G166:AK166)&gt;$E166,"",IFERROR(INDEX('PROYECCIÓN'!167:167,15+6*(COLUMNS($G166:AK166)-1)),""))</f>
        <v/>
      </c>
      <c r="AL166" s="236">
        <f t="array" ref="AL166">IF(COLUMNS($G166:AL166)&gt;$E166,"",IFERROR(INDEX('PROYECCIÓN'!167:167,15+6*(COLUMNS($G166:AL166)-1)),""))</f>
        <v/>
      </c>
      <c r="AM166" s="236">
        <f t="array" ref="AM166">IF(COLUMNS($G166:AM166)&gt;$E166,"",IFERROR(INDEX('PROYECCIÓN'!167:167,15+6*(COLUMNS($G166:AM166)-1)),""))</f>
        <v/>
      </c>
      <c r="AN166" s="236">
        <f t="array" ref="AN166">IF(COLUMNS($G166:AN166)&gt;$E166,"",IFERROR(INDEX('PROYECCIÓN'!167:167,15+6*(COLUMNS($G166:AN166)-1)),""))</f>
        <v/>
      </c>
      <c r="AO166" s="236">
        <f t="array" ref="AO166">IF(COLUMNS($G166:AO166)&gt;$E166,"",IFERROR(INDEX('PROYECCIÓN'!167:167,15+6*(COLUMNS($G166:AO166)-1)),""))</f>
        <v/>
      </c>
      <c r="AP166" s="236">
        <f t="array" ref="AP166">IF(COLUMNS($G166:AP166)&gt;$E166,"",IFERROR(INDEX('PROYECCIÓN'!167:167,15+6*(COLUMNS($G166:AP166)-1)),""))</f>
        <v/>
      </c>
      <c r="AQ166" s="236" t="n"/>
      <c r="AR166" s="229" t="n"/>
      <c r="AS166" s="185" t="n"/>
    </row>
    <row r="167" ht="15" customHeight="1" s="506">
      <c r="B167" s="47">
        <f>'CARTERA TOTAL'!B167</f>
        <v/>
      </c>
      <c r="C167" s="229">
        <f>'PROYECCIÓN'!C168</f>
        <v/>
      </c>
      <c r="D167" s="53">
        <f>'PROYECCIÓN'!D168</f>
        <v/>
      </c>
      <c r="E167" s="56">
        <f>'PROYECCIÓN'!H168</f>
        <v/>
      </c>
      <c r="F167" s="56">
        <f>IF(COUNTIF($G167:$AP167,"VENCIDA")&gt;0,"VENCIDA",IF(COUNTIF($G167:$AP167,"POR VENCER")&gt;0,"POR VENCER",IF(COUNTIF($G167:$AP167,"AL DÍA")&gt;0,"AL DÍA",IF(COUNTIF($G167:$AP167,"PAGA")&gt;0,"PAGA","SIN ESTADO"))))</f>
        <v/>
      </c>
      <c r="G167" s="236">
        <f t="array" ref="G167">IF(COLUMNS($G167:G167)&gt;$E167,"",IFERROR(INDEX('PROYECCIÓN'!168:168,15+6*(COLUMNS($G167:G167)-1)),""))</f>
        <v/>
      </c>
      <c r="H167" s="236">
        <f t="array" ref="H167">IF(COLUMNS($G167:H167)&gt;$E167,"",IFERROR(INDEX('PROYECCIÓN'!168:168,15+6*(COLUMNS($G167:H167)-1)),""))</f>
        <v/>
      </c>
      <c r="I167" s="236">
        <f t="array" ref="I167">IF(COLUMNS($G167:I167)&gt;$E167,"",IFERROR(INDEX('PROYECCIÓN'!168:168,15+6*(COLUMNS($G167:I167)-1)),""))</f>
        <v/>
      </c>
      <c r="J167" s="236">
        <f t="array" ref="J167">IF(COLUMNS($G167:J167)&gt;$E167,"",IFERROR(INDEX('PROYECCIÓN'!168:168,15+6*(COLUMNS($G167:J167)-1)),""))</f>
        <v/>
      </c>
      <c r="K167" s="236">
        <f t="array" ref="K167">IF(COLUMNS($G167:K167)&gt;$E167,"",IFERROR(INDEX('PROYECCIÓN'!168:168,15+6*(COLUMNS($G167:K167)-1)),""))</f>
        <v/>
      </c>
      <c r="L167" s="236">
        <f t="array" ref="L167">IF(COLUMNS($G167:L167)&gt;$E167,"",IFERROR(INDEX('PROYECCIÓN'!168:168,15+6*(COLUMNS($G167:L167)-1)),""))</f>
        <v/>
      </c>
      <c r="M167" s="236">
        <f t="array" ref="M167">IF(COLUMNS($G167:M167)&gt;$E167,"",IFERROR(INDEX('PROYECCIÓN'!168:168,15+6*(COLUMNS($G167:M167)-1)),""))</f>
        <v/>
      </c>
      <c r="N167" s="236">
        <f t="array" ref="N167">IF(COLUMNS($G167:N167)&gt;$E167,"",IFERROR(INDEX('PROYECCIÓN'!168:168,15+6*(COLUMNS($G167:N167)-1)),""))</f>
        <v/>
      </c>
      <c r="O167" s="236">
        <f t="array" ref="O167">IF(COLUMNS($G167:O167)&gt;$E167,"",IFERROR(INDEX('PROYECCIÓN'!168:168,15+6*(COLUMNS($G167:O167)-1)),""))</f>
        <v/>
      </c>
      <c r="P167" s="236">
        <f t="array" ref="P167">IF(COLUMNS($G167:P167)&gt;$E167,"",IFERROR(INDEX('PROYECCIÓN'!168:168,15+6*(COLUMNS($G167:P167)-1)),""))</f>
        <v/>
      </c>
      <c r="Q167" s="236">
        <f t="array" ref="Q167">IF(COLUMNS($G167:Q167)&gt;$E167,"",IFERROR(INDEX('PROYECCIÓN'!168:168,15+6*(COLUMNS($G167:Q167)-1)),""))</f>
        <v/>
      </c>
      <c r="R167" s="236">
        <f t="array" ref="R167">IF(COLUMNS($G167:R167)&gt;$E167,"",IFERROR(INDEX('PROYECCIÓN'!168:168,15+6*(COLUMNS($G167:R167)-1)),""))</f>
        <v/>
      </c>
      <c r="S167" s="236">
        <f t="array" ref="S167">IF(COLUMNS($G167:S167)&gt;$E167,"",IFERROR(INDEX('PROYECCIÓN'!168:168,15+6*(COLUMNS($G167:S167)-1)),""))</f>
        <v/>
      </c>
      <c r="T167" s="236">
        <f t="array" ref="T167">IF(COLUMNS($G167:T167)&gt;$E167,"",IFERROR(INDEX('PROYECCIÓN'!168:168,15+6*(COLUMNS($G167:T167)-1)),""))</f>
        <v/>
      </c>
      <c r="U167" s="236">
        <f t="array" ref="U167">IF(COLUMNS($G167:U167)&gt;$E167,"",IFERROR(INDEX('PROYECCIÓN'!168:168,15+6*(COLUMNS($G167:U167)-1)),""))</f>
        <v/>
      </c>
      <c r="V167" s="236">
        <f t="array" ref="V167">IF(COLUMNS($G167:V167)&gt;$E167,"",IFERROR(INDEX('PROYECCIÓN'!168:168,15+6*(COLUMNS($G167:V167)-1)),""))</f>
        <v/>
      </c>
      <c r="W167" s="236">
        <f t="array" ref="W167">IF(COLUMNS($G167:W167)&gt;$E167,"",IFERROR(INDEX('PROYECCIÓN'!168:168,15+6*(COLUMNS($G167:W167)-1)),""))</f>
        <v/>
      </c>
      <c r="X167" s="236">
        <f t="array" ref="X167">IF(COLUMNS($G167:X167)&gt;$E167,"",IFERROR(INDEX('PROYECCIÓN'!168:168,15+6*(COLUMNS($G167:X167)-1)),""))</f>
        <v/>
      </c>
      <c r="Y167" s="236">
        <f t="array" ref="Y167">IF(COLUMNS($G167:Y167)&gt;$E167,"",IFERROR(INDEX('PROYECCIÓN'!168:168,15+6*(COLUMNS($G167:Y167)-1)),""))</f>
        <v/>
      </c>
      <c r="Z167" s="236">
        <f t="array" ref="Z167">IF(COLUMNS($G167:Z167)&gt;$E167,"",IFERROR(INDEX('PROYECCIÓN'!168:168,15+6*(COLUMNS($G167:Z167)-1)),""))</f>
        <v/>
      </c>
      <c r="AA167" s="236">
        <f t="array" ref="AA167">IF(COLUMNS($G167:AA167)&gt;$E167,"",IFERROR(INDEX('PROYECCIÓN'!168:168,15+6*(COLUMNS($G167:AA167)-1)),""))</f>
        <v/>
      </c>
      <c r="AB167" s="236">
        <f t="array" ref="AB167">IF(COLUMNS($G167:AB167)&gt;$E167,"",IFERROR(INDEX('PROYECCIÓN'!168:168,15+6*(COLUMNS($G167:AB167)-1)),""))</f>
        <v/>
      </c>
      <c r="AC167" s="236">
        <f t="array" ref="AC167">IF(COLUMNS($G167:AC167)&gt;$E167,"",IFERROR(INDEX('PROYECCIÓN'!168:168,15+6*(COLUMNS($G167:AC167)-1)),""))</f>
        <v/>
      </c>
      <c r="AD167" s="236">
        <f t="array" ref="AD167">IF(COLUMNS($G167:AD167)&gt;$E167,"",IFERROR(INDEX('PROYECCIÓN'!168:168,15+6*(COLUMNS($G167:AD167)-1)),""))</f>
        <v/>
      </c>
      <c r="AE167" s="236">
        <f t="array" ref="AE167">IF(COLUMNS($G167:AE167)&gt;$E167,"",IFERROR(INDEX('PROYECCIÓN'!168:168,15+6*(COLUMNS($G167:AE167)-1)),""))</f>
        <v/>
      </c>
      <c r="AF167" s="236">
        <f t="array" ref="AF167">IF(COLUMNS($G167:AF167)&gt;$E167,"",IFERROR(INDEX('PROYECCIÓN'!168:168,15+6*(COLUMNS($G167:AF167)-1)),""))</f>
        <v/>
      </c>
      <c r="AG167" s="236">
        <f t="array" ref="AG167">IF(COLUMNS($G167:AG167)&gt;$E167,"",IFERROR(INDEX('PROYECCIÓN'!168:168,15+6*(COLUMNS($G167:AG167)-1)),""))</f>
        <v/>
      </c>
      <c r="AH167" s="236">
        <f t="array" ref="AH167">IF(COLUMNS($G167:AH167)&gt;$E167,"",IFERROR(INDEX('PROYECCIÓN'!168:168,15+6*(COLUMNS($G167:AH167)-1)),""))</f>
        <v/>
      </c>
      <c r="AI167" s="236">
        <f t="array" ref="AI167">IF(COLUMNS($G167:AI167)&gt;$E167,"",IFERROR(INDEX('PROYECCIÓN'!168:168,15+6*(COLUMNS($G167:AI167)-1)),""))</f>
        <v/>
      </c>
      <c r="AJ167" s="236">
        <f t="array" ref="AJ167">IF(COLUMNS($G167:AJ167)&gt;$E167,"",IFERROR(INDEX('PROYECCIÓN'!168:168,15+6*(COLUMNS($G167:AJ167)-1)),""))</f>
        <v/>
      </c>
      <c r="AK167" s="236">
        <f t="array" ref="AK167">IF(COLUMNS($G167:AK167)&gt;$E167,"",IFERROR(INDEX('PROYECCIÓN'!168:168,15+6*(COLUMNS($G167:AK167)-1)),""))</f>
        <v/>
      </c>
      <c r="AL167" s="236">
        <f t="array" ref="AL167">IF(COLUMNS($G167:AL167)&gt;$E167,"",IFERROR(INDEX('PROYECCIÓN'!168:168,15+6*(COLUMNS($G167:AL167)-1)),""))</f>
        <v/>
      </c>
      <c r="AM167" s="236">
        <f t="array" ref="AM167">IF(COLUMNS($G167:AM167)&gt;$E167,"",IFERROR(INDEX('PROYECCIÓN'!168:168,15+6*(COLUMNS($G167:AM167)-1)),""))</f>
        <v/>
      </c>
      <c r="AN167" s="236">
        <f t="array" ref="AN167">IF(COLUMNS($G167:AN167)&gt;$E167,"",IFERROR(INDEX('PROYECCIÓN'!168:168,15+6*(COLUMNS($G167:AN167)-1)),""))</f>
        <v/>
      </c>
      <c r="AO167" s="236">
        <f t="array" ref="AO167">IF(COLUMNS($G167:AO167)&gt;$E167,"",IFERROR(INDEX('PROYECCIÓN'!168:168,15+6*(COLUMNS($G167:AO167)-1)),""))</f>
        <v/>
      </c>
      <c r="AP167" s="236">
        <f t="array" ref="AP167">IF(COLUMNS($G167:AP167)&gt;$E167,"",IFERROR(INDEX('PROYECCIÓN'!168:168,15+6*(COLUMNS($G167:AP167)-1)),""))</f>
        <v/>
      </c>
      <c r="AQ167" s="236" t="n"/>
      <c r="AR167" s="229" t="n"/>
      <c r="AS167" s="185" t="n"/>
    </row>
    <row r="168" ht="15" customHeight="1" s="506">
      <c r="B168" s="47">
        <f>'CARTERA TOTAL'!B168</f>
        <v/>
      </c>
      <c r="C168" s="229">
        <f>'PROYECCIÓN'!C169</f>
        <v/>
      </c>
      <c r="D168" s="53">
        <f>'PROYECCIÓN'!D169</f>
        <v/>
      </c>
      <c r="E168" s="56">
        <f>'PROYECCIÓN'!H169</f>
        <v/>
      </c>
      <c r="F168" s="56">
        <f>IF(COUNTIF($G168:$AP168,"VENCIDA")&gt;0,"VENCIDA",IF(COUNTIF($G168:$AP168,"POR VENCER")&gt;0,"POR VENCER",IF(COUNTIF($G168:$AP168,"AL DÍA")&gt;0,"AL DÍA",IF(COUNTIF($G168:$AP168,"PAGA")&gt;0,"PAGA","SIN ESTADO"))))</f>
        <v/>
      </c>
      <c r="G168" s="236">
        <f t="array" ref="G168">IF(COLUMNS($G168:G168)&gt;$E168,"",IFERROR(INDEX('PROYECCIÓN'!169:169,15+6*(COLUMNS($G168:G168)-1)),""))</f>
        <v/>
      </c>
      <c r="H168" s="236">
        <f t="array" ref="H168">IF(COLUMNS($G168:H168)&gt;$E168,"",IFERROR(INDEX('PROYECCIÓN'!169:169,15+6*(COLUMNS($G168:H168)-1)),""))</f>
        <v/>
      </c>
      <c r="I168" s="236">
        <f t="array" ref="I168">IF(COLUMNS($G168:I168)&gt;$E168,"",IFERROR(INDEX('PROYECCIÓN'!169:169,15+6*(COLUMNS($G168:I168)-1)),""))</f>
        <v/>
      </c>
      <c r="J168" s="236">
        <f t="array" ref="J168">IF(COLUMNS($G168:J168)&gt;$E168,"",IFERROR(INDEX('PROYECCIÓN'!169:169,15+6*(COLUMNS($G168:J168)-1)),""))</f>
        <v/>
      </c>
      <c r="K168" s="236">
        <f t="array" ref="K168">IF(COLUMNS($G168:K168)&gt;$E168,"",IFERROR(INDEX('PROYECCIÓN'!169:169,15+6*(COLUMNS($G168:K168)-1)),""))</f>
        <v/>
      </c>
      <c r="L168" s="236">
        <f t="array" ref="L168">IF(COLUMNS($G168:L168)&gt;$E168,"",IFERROR(INDEX('PROYECCIÓN'!169:169,15+6*(COLUMNS($G168:L168)-1)),""))</f>
        <v/>
      </c>
      <c r="M168" s="236">
        <f t="array" ref="M168">IF(COLUMNS($G168:M168)&gt;$E168,"",IFERROR(INDEX('PROYECCIÓN'!169:169,15+6*(COLUMNS($G168:M168)-1)),""))</f>
        <v/>
      </c>
      <c r="N168" s="236">
        <f t="array" ref="N168">IF(COLUMNS($G168:N168)&gt;$E168,"",IFERROR(INDEX('PROYECCIÓN'!169:169,15+6*(COLUMNS($G168:N168)-1)),""))</f>
        <v/>
      </c>
      <c r="O168" s="236">
        <f t="array" ref="O168">IF(COLUMNS($G168:O168)&gt;$E168,"",IFERROR(INDEX('PROYECCIÓN'!169:169,15+6*(COLUMNS($G168:O168)-1)),""))</f>
        <v/>
      </c>
      <c r="P168" s="236">
        <f t="array" ref="P168">IF(COLUMNS($G168:P168)&gt;$E168,"",IFERROR(INDEX('PROYECCIÓN'!169:169,15+6*(COLUMNS($G168:P168)-1)),""))</f>
        <v/>
      </c>
      <c r="Q168" s="236">
        <f t="array" ref="Q168">IF(COLUMNS($G168:Q168)&gt;$E168,"",IFERROR(INDEX('PROYECCIÓN'!169:169,15+6*(COLUMNS($G168:Q168)-1)),""))</f>
        <v/>
      </c>
      <c r="R168" s="236">
        <f t="array" ref="R168">IF(COLUMNS($G168:R168)&gt;$E168,"",IFERROR(INDEX('PROYECCIÓN'!169:169,15+6*(COLUMNS($G168:R168)-1)),""))</f>
        <v/>
      </c>
      <c r="S168" s="236">
        <f t="array" ref="S168">IF(COLUMNS($G168:S168)&gt;$E168,"",IFERROR(INDEX('PROYECCIÓN'!169:169,15+6*(COLUMNS($G168:S168)-1)),""))</f>
        <v/>
      </c>
      <c r="T168" s="236">
        <f t="array" ref="T168">IF(COLUMNS($G168:T168)&gt;$E168,"",IFERROR(INDEX('PROYECCIÓN'!169:169,15+6*(COLUMNS($G168:T168)-1)),""))</f>
        <v/>
      </c>
      <c r="U168" s="236">
        <f t="array" ref="U168">IF(COLUMNS($G168:U168)&gt;$E168,"",IFERROR(INDEX('PROYECCIÓN'!169:169,15+6*(COLUMNS($G168:U168)-1)),""))</f>
        <v/>
      </c>
      <c r="V168" s="236">
        <f t="array" ref="V168">IF(COLUMNS($G168:V168)&gt;$E168,"",IFERROR(INDEX('PROYECCIÓN'!169:169,15+6*(COLUMNS($G168:V168)-1)),""))</f>
        <v/>
      </c>
      <c r="W168" s="236">
        <f t="array" ref="W168">IF(COLUMNS($G168:W168)&gt;$E168,"",IFERROR(INDEX('PROYECCIÓN'!169:169,15+6*(COLUMNS($G168:W168)-1)),""))</f>
        <v/>
      </c>
      <c r="X168" s="236">
        <f t="array" ref="X168">IF(COLUMNS($G168:X168)&gt;$E168,"",IFERROR(INDEX('PROYECCIÓN'!169:169,15+6*(COLUMNS($G168:X168)-1)),""))</f>
        <v/>
      </c>
      <c r="Y168" s="236">
        <f t="array" ref="Y168">IF(COLUMNS($G168:Y168)&gt;$E168,"",IFERROR(INDEX('PROYECCIÓN'!169:169,15+6*(COLUMNS($G168:Y168)-1)),""))</f>
        <v/>
      </c>
      <c r="Z168" s="236">
        <f t="array" ref="Z168">IF(COLUMNS($G168:Z168)&gt;$E168,"",IFERROR(INDEX('PROYECCIÓN'!169:169,15+6*(COLUMNS($G168:Z168)-1)),""))</f>
        <v/>
      </c>
      <c r="AA168" s="236">
        <f t="array" ref="AA168">IF(COLUMNS($G168:AA168)&gt;$E168,"",IFERROR(INDEX('PROYECCIÓN'!169:169,15+6*(COLUMNS($G168:AA168)-1)),""))</f>
        <v/>
      </c>
      <c r="AB168" s="236">
        <f t="array" ref="AB168">IF(COLUMNS($G168:AB168)&gt;$E168,"",IFERROR(INDEX('PROYECCIÓN'!169:169,15+6*(COLUMNS($G168:AB168)-1)),""))</f>
        <v/>
      </c>
      <c r="AC168" s="236">
        <f t="array" ref="AC168">IF(COLUMNS($G168:AC168)&gt;$E168,"",IFERROR(INDEX('PROYECCIÓN'!169:169,15+6*(COLUMNS($G168:AC168)-1)),""))</f>
        <v/>
      </c>
      <c r="AD168" s="236">
        <f t="array" ref="AD168">IF(COLUMNS($G168:AD168)&gt;$E168,"",IFERROR(INDEX('PROYECCIÓN'!169:169,15+6*(COLUMNS($G168:AD168)-1)),""))</f>
        <v/>
      </c>
      <c r="AE168" s="236">
        <f t="array" ref="AE168">IF(COLUMNS($G168:AE168)&gt;$E168,"",IFERROR(INDEX('PROYECCIÓN'!169:169,15+6*(COLUMNS($G168:AE168)-1)),""))</f>
        <v/>
      </c>
      <c r="AF168" s="236">
        <f t="array" ref="AF168">IF(COLUMNS($G168:AF168)&gt;$E168,"",IFERROR(INDEX('PROYECCIÓN'!169:169,15+6*(COLUMNS($G168:AF168)-1)),""))</f>
        <v/>
      </c>
      <c r="AG168" s="236">
        <f t="array" ref="AG168">IF(COLUMNS($G168:AG168)&gt;$E168,"",IFERROR(INDEX('PROYECCIÓN'!169:169,15+6*(COLUMNS($G168:AG168)-1)),""))</f>
        <v/>
      </c>
      <c r="AH168" s="236">
        <f t="array" ref="AH168">IF(COLUMNS($G168:AH168)&gt;$E168,"",IFERROR(INDEX('PROYECCIÓN'!169:169,15+6*(COLUMNS($G168:AH168)-1)),""))</f>
        <v/>
      </c>
      <c r="AI168" s="236">
        <f t="array" ref="AI168">IF(COLUMNS($G168:AI168)&gt;$E168,"",IFERROR(INDEX('PROYECCIÓN'!169:169,15+6*(COLUMNS($G168:AI168)-1)),""))</f>
        <v/>
      </c>
      <c r="AJ168" s="236">
        <f t="array" ref="AJ168">IF(COLUMNS($G168:AJ168)&gt;$E168,"",IFERROR(INDEX('PROYECCIÓN'!169:169,15+6*(COLUMNS($G168:AJ168)-1)),""))</f>
        <v/>
      </c>
      <c r="AK168" s="236">
        <f t="array" ref="AK168">IF(COLUMNS($G168:AK168)&gt;$E168,"",IFERROR(INDEX('PROYECCIÓN'!169:169,15+6*(COLUMNS($G168:AK168)-1)),""))</f>
        <v/>
      </c>
      <c r="AL168" s="236">
        <f t="array" ref="AL168">IF(COLUMNS($G168:AL168)&gt;$E168,"",IFERROR(INDEX('PROYECCIÓN'!169:169,15+6*(COLUMNS($G168:AL168)-1)),""))</f>
        <v/>
      </c>
      <c r="AM168" s="236">
        <f t="array" ref="AM168">IF(COLUMNS($G168:AM168)&gt;$E168,"",IFERROR(INDEX('PROYECCIÓN'!169:169,15+6*(COLUMNS($G168:AM168)-1)),""))</f>
        <v/>
      </c>
      <c r="AN168" s="236">
        <f t="array" ref="AN168">IF(COLUMNS($G168:AN168)&gt;$E168,"",IFERROR(INDEX('PROYECCIÓN'!169:169,15+6*(COLUMNS($G168:AN168)-1)),""))</f>
        <v/>
      </c>
      <c r="AO168" s="236">
        <f t="array" ref="AO168">IF(COLUMNS($G168:AO168)&gt;$E168,"",IFERROR(INDEX('PROYECCIÓN'!169:169,15+6*(COLUMNS($G168:AO168)-1)),""))</f>
        <v/>
      </c>
      <c r="AP168" s="236">
        <f t="array" ref="AP168">IF(COLUMNS($G168:AP168)&gt;$E168,"",IFERROR(INDEX('PROYECCIÓN'!169:169,15+6*(COLUMNS($G168:AP168)-1)),""))</f>
        <v/>
      </c>
      <c r="AQ168" s="236" t="inlineStr">
        <is>
          <t>MENSAJE POR WHATSAPP</t>
        </is>
      </c>
      <c r="AR168" s="229" t="inlineStr">
        <is>
          <t>se le envio mensaje de recordatorio del atraso de los cuotas</t>
        </is>
      </c>
      <c r="AS168" s="237" t="n">
        <v>46274</v>
      </c>
    </row>
    <row r="169" ht="15" customHeight="1" s="506">
      <c r="B169" s="47">
        <f>'CARTERA TOTAL'!B169</f>
        <v/>
      </c>
      <c r="C169" s="229">
        <f>'PROYECCIÓN'!C170</f>
        <v/>
      </c>
      <c r="D169" s="53">
        <f>'PROYECCIÓN'!D170</f>
        <v/>
      </c>
      <c r="E169" s="56">
        <f>'PROYECCIÓN'!H170</f>
        <v/>
      </c>
      <c r="F169" s="56">
        <f>IF(COUNTIF($G169:$AP169,"VENCIDA")&gt;0,"VENCIDA",IF(COUNTIF($G169:$AP169,"POR VENCER")&gt;0,"POR VENCER",IF(COUNTIF($G169:$AP169,"AL DÍA")&gt;0,"AL DÍA",IF(COUNTIF($G169:$AP169,"PAGA")&gt;0,"PAGA","SIN ESTADO"))))</f>
        <v/>
      </c>
      <c r="G169" s="236">
        <f t="array" ref="G169">IF(COLUMNS($G169:G169)&gt;$E169,"",IFERROR(INDEX('PROYECCIÓN'!170:170,15+6*(COLUMNS($G169:G169)-1)),""))</f>
        <v/>
      </c>
      <c r="H169" s="236">
        <f t="array" ref="H169">IF(COLUMNS($G169:H169)&gt;$E169,"",IFERROR(INDEX('PROYECCIÓN'!170:170,15+6*(COLUMNS($G169:H169)-1)),""))</f>
        <v/>
      </c>
      <c r="I169" s="236">
        <f t="array" ref="I169">IF(COLUMNS($G169:I169)&gt;$E169,"",IFERROR(INDEX('PROYECCIÓN'!170:170,15+6*(COLUMNS($G169:I169)-1)),""))</f>
        <v/>
      </c>
      <c r="J169" s="236">
        <f t="array" ref="J169">IF(COLUMNS($G169:J169)&gt;$E169,"",IFERROR(INDEX('PROYECCIÓN'!170:170,15+6*(COLUMNS($G169:J169)-1)),""))</f>
        <v/>
      </c>
      <c r="K169" s="236">
        <f t="array" ref="K169">IF(COLUMNS($G169:K169)&gt;$E169,"",IFERROR(INDEX('PROYECCIÓN'!170:170,15+6*(COLUMNS($G169:K169)-1)),""))</f>
        <v/>
      </c>
      <c r="L169" s="236">
        <f t="array" ref="L169">IF(COLUMNS($G169:L169)&gt;$E169,"",IFERROR(INDEX('PROYECCIÓN'!170:170,15+6*(COLUMNS($G169:L169)-1)),""))</f>
        <v/>
      </c>
      <c r="M169" s="236">
        <f t="array" ref="M169">IF(COLUMNS($G169:M169)&gt;$E169,"",IFERROR(INDEX('PROYECCIÓN'!170:170,15+6*(COLUMNS($G169:M169)-1)),""))</f>
        <v/>
      </c>
      <c r="N169" s="236">
        <f t="array" ref="N169">IF(COLUMNS($G169:N169)&gt;$E169,"",IFERROR(INDEX('PROYECCIÓN'!170:170,15+6*(COLUMNS($G169:N169)-1)),""))</f>
        <v/>
      </c>
      <c r="O169" s="236">
        <f t="array" ref="O169">IF(COLUMNS($G169:O169)&gt;$E169,"",IFERROR(INDEX('PROYECCIÓN'!170:170,15+6*(COLUMNS($G169:O169)-1)),""))</f>
        <v/>
      </c>
      <c r="P169" s="236">
        <f t="array" ref="P169">IF(COLUMNS($G169:P169)&gt;$E169,"",IFERROR(INDEX('PROYECCIÓN'!170:170,15+6*(COLUMNS($G169:P169)-1)),""))</f>
        <v/>
      </c>
      <c r="Q169" s="236">
        <f t="array" ref="Q169">IF(COLUMNS($G169:Q169)&gt;$E169,"",IFERROR(INDEX('PROYECCIÓN'!170:170,15+6*(COLUMNS($G169:Q169)-1)),""))</f>
        <v/>
      </c>
      <c r="R169" s="236">
        <f t="array" ref="R169">IF(COLUMNS($G169:R169)&gt;$E169,"",IFERROR(INDEX('PROYECCIÓN'!170:170,15+6*(COLUMNS($G169:R169)-1)),""))</f>
        <v/>
      </c>
      <c r="S169" s="236">
        <f t="array" ref="S169">IF(COLUMNS($G169:S169)&gt;$E169,"",IFERROR(INDEX('PROYECCIÓN'!170:170,15+6*(COLUMNS($G169:S169)-1)),""))</f>
        <v/>
      </c>
      <c r="T169" s="236">
        <f t="array" ref="T169">IF(COLUMNS($G169:T169)&gt;$E169,"",IFERROR(INDEX('PROYECCIÓN'!170:170,15+6*(COLUMNS($G169:T169)-1)),""))</f>
        <v/>
      </c>
      <c r="U169" s="236">
        <f t="array" ref="U169">IF(COLUMNS($G169:U169)&gt;$E169,"",IFERROR(INDEX('PROYECCIÓN'!170:170,15+6*(COLUMNS($G169:U169)-1)),""))</f>
        <v/>
      </c>
      <c r="V169" s="236">
        <f t="array" ref="V169">IF(COLUMNS($G169:V169)&gt;$E169,"",IFERROR(INDEX('PROYECCIÓN'!170:170,15+6*(COLUMNS($G169:V169)-1)),""))</f>
        <v/>
      </c>
      <c r="W169" s="236">
        <f t="array" ref="W169">IF(COLUMNS($G169:W169)&gt;$E169,"",IFERROR(INDEX('PROYECCIÓN'!170:170,15+6*(COLUMNS($G169:W169)-1)),""))</f>
        <v/>
      </c>
      <c r="X169" s="236">
        <f t="array" ref="X169">IF(COLUMNS($G169:X169)&gt;$E169,"",IFERROR(INDEX('PROYECCIÓN'!170:170,15+6*(COLUMNS($G169:X169)-1)),""))</f>
        <v/>
      </c>
      <c r="Y169" s="236">
        <f t="array" ref="Y169">IF(COLUMNS($G169:Y169)&gt;$E169,"",IFERROR(INDEX('PROYECCIÓN'!170:170,15+6*(COLUMNS($G169:Y169)-1)),""))</f>
        <v/>
      </c>
      <c r="Z169" s="236">
        <f t="array" ref="Z169">IF(COLUMNS($G169:Z169)&gt;$E169,"",IFERROR(INDEX('PROYECCIÓN'!170:170,15+6*(COLUMNS($G169:Z169)-1)),""))</f>
        <v/>
      </c>
      <c r="AA169" s="236">
        <f t="array" ref="AA169">IF(COLUMNS($G169:AA169)&gt;$E169,"",IFERROR(INDEX('PROYECCIÓN'!170:170,15+6*(COLUMNS($G169:AA169)-1)),""))</f>
        <v/>
      </c>
      <c r="AB169" s="236">
        <f t="array" ref="AB169">IF(COLUMNS($G169:AB169)&gt;$E169,"",IFERROR(INDEX('PROYECCIÓN'!170:170,15+6*(COLUMNS($G169:AB169)-1)),""))</f>
        <v/>
      </c>
      <c r="AC169" s="236">
        <f t="array" ref="AC169">IF(COLUMNS($G169:AC169)&gt;$E169,"",IFERROR(INDEX('PROYECCIÓN'!170:170,15+6*(COLUMNS($G169:AC169)-1)),""))</f>
        <v/>
      </c>
      <c r="AD169" s="236">
        <f t="array" ref="AD169">IF(COLUMNS($G169:AD169)&gt;$E169,"",IFERROR(INDEX('PROYECCIÓN'!170:170,15+6*(COLUMNS($G169:AD169)-1)),""))</f>
        <v/>
      </c>
      <c r="AE169" s="236">
        <f t="array" ref="AE169">IF(COLUMNS($G169:AE169)&gt;$E169,"",IFERROR(INDEX('PROYECCIÓN'!170:170,15+6*(COLUMNS($G169:AE169)-1)),""))</f>
        <v/>
      </c>
      <c r="AF169" s="236">
        <f t="array" ref="AF169">IF(COLUMNS($G169:AF169)&gt;$E169,"",IFERROR(INDEX('PROYECCIÓN'!170:170,15+6*(COLUMNS($G169:AF169)-1)),""))</f>
        <v/>
      </c>
      <c r="AG169" s="236">
        <f t="array" ref="AG169">IF(COLUMNS($G169:AG169)&gt;$E169,"",IFERROR(INDEX('PROYECCIÓN'!170:170,15+6*(COLUMNS($G169:AG169)-1)),""))</f>
        <v/>
      </c>
      <c r="AH169" s="236">
        <f t="array" ref="AH169">IF(COLUMNS($G169:AH169)&gt;$E169,"",IFERROR(INDEX('PROYECCIÓN'!170:170,15+6*(COLUMNS($G169:AH169)-1)),""))</f>
        <v/>
      </c>
      <c r="AI169" s="236">
        <f t="array" ref="AI169">IF(COLUMNS($G169:AI169)&gt;$E169,"",IFERROR(INDEX('PROYECCIÓN'!170:170,15+6*(COLUMNS($G169:AI169)-1)),""))</f>
        <v/>
      </c>
      <c r="AJ169" s="236">
        <f t="array" ref="AJ169">IF(COLUMNS($G169:AJ169)&gt;$E169,"",IFERROR(INDEX('PROYECCIÓN'!170:170,15+6*(COLUMNS($G169:AJ169)-1)),""))</f>
        <v/>
      </c>
      <c r="AK169" s="236">
        <f t="array" ref="AK169">IF(COLUMNS($G169:AK169)&gt;$E169,"",IFERROR(INDEX('PROYECCIÓN'!170:170,15+6*(COLUMNS($G169:AK169)-1)),""))</f>
        <v/>
      </c>
      <c r="AL169" s="236">
        <f t="array" ref="AL169">IF(COLUMNS($G169:AL169)&gt;$E169,"",IFERROR(INDEX('PROYECCIÓN'!170:170,15+6*(COLUMNS($G169:AL169)-1)),""))</f>
        <v/>
      </c>
      <c r="AM169" s="236">
        <f t="array" ref="AM169">IF(COLUMNS($G169:AM169)&gt;$E169,"",IFERROR(INDEX('PROYECCIÓN'!170:170,15+6*(COLUMNS($G169:AM169)-1)),""))</f>
        <v/>
      </c>
      <c r="AN169" s="236">
        <f t="array" ref="AN169">IF(COLUMNS($G169:AN169)&gt;$E169,"",IFERROR(INDEX('PROYECCIÓN'!170:170,15+6*(COLUMNS($G169:AN169)-1)),""))</f>
        <v/>
      </c>
      <c r="AO169" s="236">
        <f t="array" ref="AO169">IF(COLUMNS($G169:AO169)&gt;$E169,"",IFERROR(INDEX('PROYECCIÓN'!170:170,15+6*(COLUMNS($G169:AO169)-1)),""))</f>
        <v/>
      </c>
      <c r="AP169" s="236">
        <f t="array" ref="AP169">IF(COLUMNS($G169:AP169)&gt;$E169,"",IFERROR(INDEX('PROYECCIÓN'!170:170,15+6*(COLUMNS($G169:AP169)-1)),""))</f>
        <v/>
      </c>
      <c r="AQ169" s="236" t="n"/>
      <c r="AR169" s="229" t="n"/>
      <c r="AS169" s="185" t="n"/>
    </row>
    <row r="170" ht="15" customHeight="1" s="506">
      <c r="B170" s="47">
        <f>'CARTERA TOTAL'!B170</f>
        <v/>
      </c>
      <c r="C170" s="229">
        <f>'PROYECCIÓN'!C171</f>
        <v/>
      </c>
      <c r="D170" s="53">
        <f>'PROYECCIÓN'!D171</f>
        <v/>
      </c>
      <c r="E170" s="56">
        <f>'PROYECCIÓN'!H171</f>
        <v/>
      </c>
      <c r="F170" s="56">
        <f>IF(COUNTIF($G170:$AP170,"VENCIDA")&gt;0,"VENCIDA",IF(COUNTIF($G170:$AP170,"POR VENCER")&gt;0,"POR VENCER",IF(COUNTIF($G170:$AP170,"AL DÍA")&gt;0,"AL DÍA",IF(COUNTIF($G170:$AP170,"PAGA")&gt;0,"PAGA","SIN ESTADO"))))</f>
        <v/>
      </c>
      <c r="G170" s="236">
        <f t="array" ref="G170">IF(COLUMNS($G170:G170)&gt;$E170,"",IFERROR(INDEX('PROYECCIÓN'!171:171,15+6*(COLUMNS($G170:G170)-1)),""))</f>
        <v/>
      </c>
      <c r="H170" s="236">
        <f t="array" ref="H170">IF(COLUMNS($G170:H170)&gt;$E170,"",IFERROR(INDEX('PROYECCIÓN'!171:171,15+6*(COLUMNS($G170:H170)-1)),""))</f>
        <v/>
      </c>
      <c r="I170" s="236">
        <f t="array" ref="I170">IF(COLUMNS($G170:I170)&gt;$E170,"",IFERROR(INDEX('PROYECCIÓN'!171:171,15+6*(COLUMNS($G170:I170)-1)),""))</f>
        <v/>
      </c>
      <c r="J170" s="236">
        <f t="array" ref="J170">IF(COLUMNS($G170:J170)&gt;$E170,"",IFERROR(INDEX('PROYECCIÓN'!171:171,15+6*(COLUMNS($G170:J170)-1)),""))</f>
        <v/>
      </c>
      <c r="K170" s="236">
        <f t="array" ref="K170">IF(COLUMNS($G170:K170)&gt;$E170,"",IFERROR(INDEX('PROYECCIÓN'!171:171,15+6*(COLUMNS($G170:K170)-1)),""))</f>
        <v/>
      </c>
      <c r="L170" s="236">
        <f t="array" ref="L170">IF(COLUMNS($G170:L170)&gt;$E170,"",IFERROR(INDEX('PROYECCIÓN'!171:171,15+6*(COLUMNS($G170:L170)-1)),""))</f>
        <v/>
      </c>
      <c r="M170" s="236">
        <f t="array" ref="M170">IF(COLUMNS($G170:M170)&gt;$E170,"",IFERROR(INDEX('PROYECCIÓN'!171:171,15+6*(COLUMNS($G170:M170)-1)),""))</f>
        <v/>
      </c>
      <c r="N170" s="236">
        <f t="array" ref="N170">IF(COLUMNS($G170:N170)&gt;$E170,"",IFERROR(INDEX('PROYECCIÓN'!171:171,15+6*(COLUMNS($G170:N170)-1)),""))</f>
        <v/>
      </c>
      <c r="O170" s="236">
        <f t="array" ref="O170">IF(COLUMNS($G170:O170)&gt;$E170,"",IFERROR(INDEX('PROYECCIÓN'!171:171,15+6*(COLUMNS($G170:O170)-1)),""))</f>
        <v/>
      </c>
      <c r="P170" s="236">
        <f t="array" ref="P170">IF(COLUMNS($G170:P170)&gt;$E170,"",IFERROR(INDEX('PROYECCIÓN'!171:171,15+6*(COLUMNS($G170:P170)-1)),""))</f>
        <v/>
      </c>
      <c r="Q170" s="236">
        <f t="array" ref="Q170">IF(COLUMNS($G170:Q170)&gt;$E170,"",IFERROR(INDEX('PROYECCIÓN'!171:171,15+6*(COLUMNS($G170:Q170)-1)),""))</f>
        <v/>
      </c>
      <c r="R170" s="236">
        <f t="array" ref="R170">IF(COLUMNS($G170:R170)&gt;$E170,"",IFERROR(INDEX('PROYECCIÓN'!171:171,15+6*(COLUMNS($G170:R170)-1)),""))</f>
        <v/>
      </c>
      <c r="S170" s="236">
        <f t="array" ref="S170">IF(COLUMNS($G170:S170)&gt;$E170,"",IFERROR(INDEX('PROYECCIÓN'!171:171,15+6*(COLUMNS($G170:S170)-1)),""))</f>
        <v/>
      </c>
      <c r="T170" s="236">
        <f t="array" ref="T170">IF(COLUMNS($G170:T170)&gt;$E170,"",IFERROR(INDEX('PROYECCIÓN'!171:171,15+6*(COLUMNS($G170:T170)-1)),""))</f>
        <v/>
      </c>
      <c r="U170" s="236">
        <f t="array" ref="U170">IF(COLUMNS($G170:U170)&gt;$E170,"",IFERROR(INDEX('PROYECCIÓN'!171:171,15+6*(COLUMNS($G170:U170)-1)),""))</f>
        <v/>
      </c>
      <c r="V170" s="236">
        <f t="array" ref="V170">IF(COLUMNS($G170:V170)&gt;$E170,"",IFERROR(INDEX('PROYECCIÓN'!171:171,15+6*(COLUMNS($G170:V170)-1)),""))</f>
        <v/>
      </c>
      <c r="W170" s="236">
        <f t="array" ref="W170">IF(COLUMNS($G170:W170)&gt;$E170,"",IFERROR(INDEX('PROYECCIÓN'!171:171,15+6*(COLUMNS($G170:W170)-1)),""))</f>
        <v/>
      </c>
      <c r="X170" s="236">
        <f t="array" ref="X170">IF(COLUMNS($G170:X170)&gt;$E170,"",IFERROR(INDEX('PROYECCIÓN'!171:171,15+6*(COLUMNS($G170:X170)-1)),""))</f>
        <v/>
      </c>
      <c r="Y170" s="236">
        <f t="array" ref="Y170">IF(COLUMNS($G170:Y170)&gt;$E170,"",IFERROR(INDEX('PROYECCIÓN'!171:171,15+6*(COLUMNS($G170:Y170)-1)),""))</f>
        <v/>
      </c>
      <c r="Z170" s="236">
        <f t="array" ref="Z170">IF(COLUMNS($G170:Z170)&gt;$E170,"",IFERROR(INDEX('PROYECCIÓN'!171:171,15+6*(COLUMNS($G170:Z170)-1)),""))</f>
        <v/>
      </c>
      <c r="AA170" s="236">
        <f t="array" ref="AA170">IF(COLUMNS($G170:AA170)&gt;$E170,"",IFERROR(INDEX('PROYECCIÓN'!171:171,15+6*(COLUMNS($G170:AA170)-1)),""))</f>
        <v/>
      </c>
      <c r="AB170" s="236">
        <f t="array" ref="AB170">IF(COLUMNS($G170:AB170)&gt;$E170,"",IFERROR(INDEX('PROYECCIÓN'!171:171,15+6*(COLUMNS($G170:AB170)-1)),""))</f>
        <v/>
      </c>
      <c r="AC170" s="236">
        <f t="array" ref="AC170">IF(COLUMNS($G170:AC170)&gt;$E170,"",IFERROR(INDEX('PROYECCIÓN'!171:171,15+6*(COLUMNS($G170:AC170)-1)),""))</f>
        <v/>
      </c>
      <c r="AD170" s="236">
        <f t="array" ref="AD170">IF(COLUMNS($G170:AD170)&gt;$E170,"",IFERROR(INDEX('PROYECCIÓN'!171:171,15+6*(COLUMNS($G170:AD170)-1)),""))</f>
        <v/>
      </c>
      <c r="AE170" s="236">
        <f t="array" ref="AE170">IF(COLUMNS($G170:AE170)&gt;$E170,"",IFERROR(INDEX('PROYECCIÓN'!171:171,15+6*(COLUMNS($G170:AE170)-1)),""))</f>
        <v/>
      </c>
      <c r="AF170" s="236">
        <f t="array" ref="AF170">IF(COLUMNS($G170:AF170)&gt;$E170,"",IFERROR(INDEX('PROYECCIÓN'!171:171,15+6*(COLUMNS($G170:AF170)-1)),""))</f>
        <v/>
      </c>
      <c r="AG170" s="236">
        <f t="array" ref="AG170">IF(COLUMNS($G170:AG170)&gt;$E170,"",IFERROR(INDEX('PROYECCIÓN'!171:171,15+6*(COLUMNS($G170:AG170)-1)),""))</f>
        <v/>
      </c>
      <c r="AH170" s="236">
        <f t="array" ref="AH170">IF(COLUMNS($G170:AH170)&gt;$E170,"",IFERROR(INDEX('PROYECCIÓN'!171:171,15+6*(COLUMNS($G170:AH170)-1)),""))</f>
        <v/>
      </c>
      <c r="AI170" s="236">
        <f t="array" ref="AI170">IF(COLUMNS($G170:AI170)&gt;$E170,"",IFERROR(INDEX('PROYECCIÓN'!171:171,15+6*(COLUMNS($G170:AI170)-1)),""))</f>
        <v/>
      </c>
      <c r="AJ170" s="236">
        <f t="array" ref="AJ170">IF(COLUMNS($G170:AJ170)&gt;$E170,"",IFERROR(INDEX('PROYECCIÓN'!171:171,15+6*(COLUMNS($G170:AJ170)-1)),""))</f>
        <v/>
      </c>
      <c r="AK170" s="236">
        <f t="array" ref="AK170">IF(COLUMNS($G170:AK170)&gt;$E170,"",IFERROR(INDEX('PROYECCIÓN'!171:171,15+6*(COLUMNS($G170:AK170)-1)),""))</f>
        <v/>
      </c>
      <c r="AL170" s="236">
        <f t="array" ref="AL170">IF(COLUMNS($G170:AL170)&gt;$E170,"",IFERROR(INDEX('PROYECCIÓN'!171:171,15+6*(COLUMNS($G170:AL170)-1)),""))</f>
        <v/>
      </c>
      <c r="AM170" s="236">
        <f t="array" ref="AM170">IF(COLUMNS($G170:AM170)&gt;$E170,"",IFERROR(INDEX('PROYECCIÓN'!171:171,15+6*(COLUMNS($G170:AM170)-1)),""))</f>
        <v/>
      </c>
      <c r="AN170" s="236">
        <f t="array" ref="AN170">IF(COLUMNS($G170:AN170)&gt;$E170,"",IFERROR(INDEX('PROYECCIÓN'!171:171,15+6*(COLUMNS($G170:AN170)-1)),""))</f>
        <v/>
      </c>
      <c r="AO170" s="236">
        <f t="array" ref="AO170">IF(COLUMNS($G170:AO170)&gt;$E170,"",IFERROR(INDEX('PROYECCIÓN'!171:171,15+6*(COLUMNS($G170:AO170)-1)),""))</f>
        <v/>
      </c>
      <c r="AP170" s="236">
        <f t="array" ref="AP170">IF(COLUMNS($G170:AP170)&gt;$E170,"",IFERROR(INDEX('PROYECCIÓN'!171:171,15+6*(COLUMNS($G170:AP170)-1)),""))</f>
        <v/>
      </c>
      <c r="AQ170" s="236" t="n"/>
      <c r="AR170" s="229" t="n"/>
      <c r="AS170" s="185" t="n"/>
    </row>
    <row r="171" ht="15" customHeight="1" s="506">
      <c r="B171" s="47">
        <f>'CARTERA TOTAL'!B171</f>
        <v/>
      </c>
      <c r="C171" s="229">
        <f>'PROYECCIÓN'!C172</f>
        <v/>
      </c>
      <c r="D171" s="53">
        <f>'PROYECCIÓN'!D172</f>
        <v/>
      </c>
      <c r="E171" s="56">
        <f>'PROYECCIÓN'!H172</f>
        <v/>
      </c>
      <c r="F171" s="56">
        <f>IF(COUNTIF($G171:$AP171,"VENCIDA")&gt;0,"VENCIDA",IF(COUNTIF($G171:$AP171,"POR VENCER")&gt;0,"POR VENCER",IF(COUNTIF($G171:$AP171,"AL DÍA")&gt;0,"AL DÍA",IF(COUNTIF($G171:$AP171,"PAGA")&gt;0,"PAGA","SIN ESTADO"))))</f>
        <v/>
      </c>
      <c r="G171" s="236">
        <f t="array" ref="G171">IF(COLUMNS($G171:G171)&gt;$E171,"",IFERROR(INDEX('PROYECCIÓN'!172:172,15+6*(COLUMNS($G171:G171)-1)),""))</f>
        <v/>
      </c>
      <c r="H171" s="236">
        <f t="array" ref="H171">IF(COLUMNS($G171:H171)&gt;$E171,"",IFERROR(INDEX('PROYECCIÓN'!172:172,15+6*(COLUMNS($G171:H171)-1)),""))</f>
        <v/>
      </c>
      <c r="I171" s="236">
        <f t="array" ref="I171">IF(COLUMNS($G171:I171)&gt;$E171,"",IFERROR(INDEX('PROYECCIÓN'!172:172,15+6*(COLUMNS($G171:I171)-1)),""))</f>
        <v/>
      </c>
      <c r="J171" s="236">
        <f t="array" ref="J171">IF(COLUMNS($G171:J171)&gt;$E171,"",IFERROR(INDEX('PROYECCIÓN'!172:172,15+6*(COLUMNS($G171:J171)-1)),""))</f>
        <v/>
      </c>
      <c r="K171" s="236">
        <f t="array" ref="K171">IF(COLUMNS($G171:K171)&gt;$E171,"",IFERROR(INDEX('PROYECCIÓN'!172:172,15+6*(COLUMNS($G171:K171)-1)),""))</f>
        <v/>
      </c>
      <c r="L171" s="236">
        <f t="array" ref="L171">IF(COLUMNS($G171:L171)&gt;$E171,"",IFERROR(INDEX('PROYECCIÓN'!172:172,15+6*(COLUMNS($G171:L171)-1)),""))</f>
        <v/>
      </c>
      <c r="M171" s="236">
        <f t="array" ref="M171">IF(COLUMNS($G171:M171)&gt;$E171,"",IFERROR(INDEX('PROYECCIÓN'!172:172,15+6*(COLUMNS($G171:M171)-1)),""))</f>
        <v/>
      </c>
      <c r="N171" s="236">
        <f t="array" ref="N171">IF(COLUMNS($G171:N171)&gt;$E171,"",IFERROR(INDEX('PROYECCIÓN'!172:172,15+6*(COLUMNS($G171:N171)-1)),""))</f>
        <v/>
      </c>
      <c r="O171" s="236">
        <f t="array" ref="O171">IF(COLUMNS($G171:O171)&gt;$E171,"",IFERROR(INDEX('PROYECCIÓN'!172:172,15+6*(COLUMNS($G171:O171)-1)),""))</f>
        <v/>
      </c>
      <c r="P171" s="236">
        <f t="array" ref="P171">IF(COLUMNS($G171:P171)&gt;$E171,"",IFERROR(INDEX('PROYECCIÓN'!172:172,15+6*(COLUMNS($G171:P171)-1)),""))</f>
        <v/>
      </c>
      <c r="Q171" s="236">
        <f t="array" ref="Q171">IF(COLUMNS($G171:Q171)&gt;$E171,"",IFERROR(INDEX('PROYECCIÓN'!172:172,15+6*(COLUMNS($G171:Q171)-1)),""))</f>
        <v/>
      </c>
      <c r="R171" s="236">
        <f t="array" ref="R171">IF(COLUMNS($G171:R171)&gt;$E171,"",IFERROR(INDEX('PROYECCIÓN'!172:172,15+6*(COLUMNS($G171:R171)-1)),""))</f>
        <v/>
      </c>
      <c r="S171" s="236">
        <f t="array" ref="S171">IF(COLUMNS($G171:S171)&gt;$E171,"",IFERROR(INDEX('PROYECCIÓN'!172:172,15+6*(COLUMNS($G171:S171)-1)),""))</f>
        <v/>
      </c>
      <c r="T171" s="236">
        <f t="array" ref="T171">IF(COLUMNS($G171:T171)&gt;$E171,"",IFERROR(INDEX('PROYECCIÓN'!172:172,15+6*(COLUMNS($G171:T171)-1)),""))</f>
        <v/>
      </c>
      <c r="U171" s="236">
        <f t="array" ref="U171">IF(COLUMNS($G171:U171)&gt;$E171,"",IFERROR(INDEX('PROYECCIÓN'!172:172,15+6*(COLUMNS($G171:U171)-1)),""))</f>
        <v/>
      </c>
      <c r="V171" s="236">
        <f t="array" ref="V171">IF(COLUMNS($G171:V171)&gt;$E171,"",IFERROR(INDEX('PROYECCIÓN'!172:172,15+6*(COLUMNS($G171:V171)-1)),""))</f>
        <v/>
      </c>
      <c r="W171" s="236">
        <f t="array" ref="W171">IF(COLUMNS($G171:W171)&gt;$E171,"",IFERROR(INDEX('PROYECCIÓN'!172:172,15+6*(COLUMNS($G171:W171)-1)),""))</f>
        <v/>
      </c>
      <c r="X171" s="236">
        <f t="array" ref="X171">IF(COLUMNS($G171:X171)&gt;$E171,"",IFERROR(INDEX('PROYECCIÓN'!172:172,15+6*(COLUMNS($G171:X171)-1)),""))</f>
        <v/>
      </c>
      <c r="Y171" s="236">
        <f t="array" ref="Y171">IF(COLUMNS($G171:Y171)&gt;$E171,"",IFERROR(INDEX('PROYECCIÓN'!172:172,15+6*(COLUMNS($G171:Y171)-1)),""))</f>
        <v/>
      </c>
      <c r="Z171" s="236">
        <f t="array" ref="Z171">IF(COLUMNS($G171:Z171)&gt;$E171,"",IFERROR(INDEX('PROYECCIÓN'!172:172,15+6*(COLUMNS($G171:Z171)-1)),""))</f>
        <v/>
      </c>
      <c r="AA171" s="236">
        <f t="array" ref="AA171">IF(COLUMNS($G171:AA171)&gt;$E171,"",IFERROR(INDEX('PROYECCIÓN'!172:172,15+6*(COLUMNS($G171:AA171)-1)),""))</f>
        <v/>
      </c>
      <c r="AB171" s="236">
        <f t="array" ref="AB171">IF(COLUMNS($G171:AB171)&gt;$E171,"",IFERROR(INDEX('PROYECCIÓN'!172:172,15+6*(COLUMNS($G171:AB171)-1)),""))</f>
        <v/>
      </c>
      <c r="AC171" s="236">
        <f t="array" ref="AC171">IF(COLUMNS($G171:AC171)&gt;$E171,"",IFERROR(INDEX('PROYECCIÓN'!172:172,15+6*(COLUMNS($G171:AC171)-1)),""))</f>
        <v/>
      </c>
      <c r="AD171" s="236">
        <f t="array" ref="AD171">IF(COLUMNS($G171:AD171)&gt;$E171,"",IFERROR(INDEX('PROYECCIÓN'!172:172,15+6*(COLUMNS($G171:AD171)-1)),""))</f>
        <v/>
      </c>
      <c r="AE171" s="236">
        <f t="array" ref="AE171">IF(COLUMNS($G171:AE171)&gt;$E171,"",IFERROR(INDEX('PROYECCIÓN'!172:172,15+6*(COLUMNS($G171:AE171)-1)),""))</f>
        <v/>
      </c>
      <c r="AF171" s="236">
        <f t="array" ref="AF171">IF(COLUMNS($G171:AF171)&gt;$E171,"",IFERROR(INDEX('PROYECCIÓN'!172:172,15+6*(COLUMNS($G171:AF171)-1)),""))</f>
        <v/>
      </c>
      <c r="AG171" s="236">
        <f t="array" ref="AG171">IF(COLUMNS($G171:AG171)&gt;$E171,"",IFERROR(INDEX('PROYECCIÓN'!172:172,15+6*(COLUMNS($G171:AG171)-1)),""))</f>
        <v/>
      </c>
      <c r="AH171" s="236">
        <f t="array" ref="AH171">IF(COLUMNS($G171:AH171)&gt;$E171,"",IFERROR(INDEX('PROYECCIÓN'!172:172,15+6*(COLUMNS($G171:AH171)-1)),""))</f>
        <v/>
      </c>
      <c r="AI171" s="236">
        <f t="array" ref="AI171">IF(COLUMNS($G171:AI171)&gt;$E171,"",IFERROR(INDEX('PROYECCIÓN'!172:172,15+6*(COLUMNS($G171:AI171)-1)),""))</f>
        <v/>
      </c>
      <c r="AJ171" s="236">
        <f t="array" ref="AJ171">IF(COLUMNS($G171:AJ171)&gt;$E171,"",IFERROR(INDEX('PROYECCIÓN'!172:172,15+6*(COLUMNS($G171:AJ171)-1)),""))</f>
        <v/>
      </c>
      <c r="AK171" s="236">
        <f t="array" ref="AK171">IF(COLUMNS($G171:AK171)&gt;$E171,"",IFERROR(INDEX('PROYECCIÓN'!172:172,15+6*(COLUMNS($G171:AK171)-1)),""))</f>
        <v/>
      </c>
      <c r="AL171" s="236">
        <f t="array" ref="AL171">IF(COLUMNS($G171:AL171)&gt;$E171,"",IFERROR(INDEX('PROYECCIÓN'!172:172,15+6*(COLUMNS($G171:AL171)-1)),""))</f>
        <v/>
      </c>
      <c r="AM171" s="236">
        <f t="array" ref="AM171">IF(COLUMNS($G171:AM171)&gt;$E171,"",IFERROR(INDEX('PROYECCIÓN'!172:172,15+6*(COLUMNS($G171:AM171)-1)),""))</f>
        <v/>
      </c>
      <c r="AN171" s="236">
        <f t="array" ref="AN171">IF(COLUMNS($G171:AN171)&gt;$E171,"",IFERROR(INDEX('PROYECCIÓN'!172:172,15+6*(COLUMNS($G171:AN171)-1)),""))</f>
        <v/>
      </c>
      <c r="AO171" s="236">
        <f t="array" ref="AO171">IF(COLUMNS($G171:AO171)&gt;$E171,"",IFERROR(INDEX('PROYECCIÓN'!172:172,15+6*(COLUMNS($G171:AO171)-1)),""))</f>
        <v/>
      </c>
      <c r="AP171" s="236">
        <f t="array" ref="AP171">IF(COLUMNS($G171:AP171)&gt;$E171,"",IFERROR(INDEX('PROYECCIÓN'!172:172,15+6*(COLUMNS($G171:AP171)-1)),""))</f>
        <v/>
      </c>
      <c r="AQ171" s="236" t="n"/>
      <c r="AR171" s="229" t="n"/>
      <c r="AS171" s="185" t="n"/>
    </row>
    <row r="172" ht="15" customHeight="1" s="506">
      <c r="B172" s="47">
        <f>'CARTERA TOTAL'!B172</f>
        <v/>
      </c>
      <c r="C172" s="229">
        <f>'PROYECCIÓN'!C173</f>
        <v/>
      </c>
      <c r="D172" s="53">
        <f>'PROYECCIÓN'!D173</f>
        <v/>
      </c>
      <c r="E172" s="56">
        <f>'PROYECCIÓN'!H173</f>
        <v/>
      </c>
      <c r="F172" s="56">
        <f>IF(COUNTIF($G172:$AP172,"VENCIDA")&gt;0,"VENCIDA",IF(COUNTIF($G172:$AP172,"POR VENCER")&gt;0,"POR VENCER",IF(COUNTIF($G172:$AP172,"AL DÍA")&gt;0,"AL DÍA",IF(COUNTIF($G172:$AP172,"PAGA")&gt;0,"PAGA","SIN ESTADO"))))</f>
        <v/>
      </c>
      <c r="G172" s="236">
        <f t="array" ref="G172">IF(COLUMNS($G172:G172)&gt;$E172,"",IFERROR(INDEX('PROYECCIÓN'!173:173,15+6*(COLUMNS($G172:G172)-1)),""))</f>
        <v/>
      </c>
      <c r="H172" s="236">
        <f t="array" ref="H172">IF(COLUMNS($G172:H172)&gt;$E172,"",IFERROR(INDEX('PROYECCIÓN'!173:173,15+6*(COLUMNS($G172:H172)-1)),""))</f>
        <v/>
      </c>
      <c r="I172" s="236">
        <f t="array" ref="I172">IF(COLUMNS($G172:I172)&gt;$E172,"",IFERROR(INDEX('PROYECCIÓN'!173:173,15+6*(COLUMNS($G172:I172)-1)),""))</f>
        <v/>
      </c>
      <c r="J172" s="236">
        <f t="array" ref="J172">IF(COLUMNS($G172:J172)&gt;$E172,"",IFERROR(INDEX('PROYECCIÓN'!173:173,15+6*(COLUMNS($G172:J172)-1)),""))</f>
        <v/>
      </c>
      <c r="K172" s="236">
        <f t="array" ref="K172">IF(COLUMNS($G172:K172)&gt;$E172,"",IFERROR(INDEX('PROYECCIÓN'!173:173,15+6*(COLUMNS($G172:K172)-1)),""))</f>
        <v/>
      </c>
      <c r="L172" s="236">
        <f t="array" ref="L172">IF(COLUMNS($G172:L172)&gt;$E172,"",IFERROR(INDEX('PROYECCIÓN'!173:173,15+6*(COLUMNS($G172:L172)-1)),""))</f>
        <v/>
      </c>
      <c r="M172" s="236">
        <f t="array" ref="M172">IF(COLUMNS($G172:M172)&gt;$E172,"",IFERROR(INDEX('PROYECCIÓN'!173:173,15+6*(COLUMNS($G172:M172)-1)),""))</f>
        <v/>
      </c>
      <c r="N172" s="236">
        <f t="array" ref="N172">IF(COLUMNS($G172:N172)&gt;$E172,"",IFERROR(INDEX('PROYECCIÓN'!173:173,15+6*(COLUMNS($G172:N172)-1)),""))</f>
        <v/>
      </c>
      <c r="O172" s="236">
        <f t="array" ref="O172">IF(COLUMNS($G172:O172)&gt;$E172,"",IFERROR(INDEX('PROYECCIÓN'!173:173,15+6*(COLUMNS($G172:O172)-1)),""))</f>
        <v/>
      </c>
      <c r="P172" s="236">
        <f t="array" ref="P172">IF(COLUMNS($G172:P172)&gt;$E172,"",IFERROR(INDEX('PROYECCIÓN'!173:173,15+6*(COLUMNS($G172:P172)-1)),""))</f>
        <v/>
      </c>
      <c r="Q172" s="236">
        <f t="array" ref="Q172">IF(COLUMNS($G172:Q172)&gt;$E172,"",IFERROR(INDEX('PROYECCIÓN'!173:173,15+6*(COLUMNS($G172:Q172)-1)),""))</f>
        <v/>
      </c>
      <c r="R172" s="236">
        <f t="array" ref="R172">IF(COLUMNS($G172:R172)&gt;$E172,"",IFERROR(INDEX('PROYECCIÓN'!173:173,15+6*(COLUMNS($G172:R172)-1)),""))</f>
        <v/>
      </c>
      <c r="S172" s="236">
        <f t="array" ref="S172">IF(COLUMNS($G172:S172)&gt;$E172,"",IFERROR(INDEX('PROYECCIÓN'!173:173,15+6*(COLUMNS($G172:S172)-1)),""))</f>
        <v/>
      </c>
      <c r="T172" s="236">
        <f t="array" ref="T172">IF(COLUMNS($G172:T172)&gt;$E172,"",IFERROR(INDEX('PROYECCIÓN'!173:173,15+6*(COLUMNS($G172:T172)-1)),""))</f>
        <v/>
      </c>
      <c r="U172" s="236">
        <f t="array" ref="U172">IF(COLUMNS($G172:U172)&gt;$E172,"",IFERROR(INDEX('PROYECCIÓN'!173:173,15+6*(COLUMNS($G172:U172)-1)),""))</f>
        <v/>
      </c>
      <c r="V172" s="236">
        <f t="array" ref="V172">IF(COLUMNS($G172:V172)&gt;$E172,"",IFERROR(INDEX('PROYECCIÓN'!173:173,15+6*(COLUMNS($G172:V172)-1)),""))</f>
        <v/>
      </c>
      <c r="W172" s="236">
        <f t="array" ref="W172">IF(COLUMNS($G172:W172)&gt;$E172,"",IFERROR(INDEX('PROYECCIÓN'!173:173,15+6*(COLUMNS($G172:W172)-1)),""))</f>
        <v/>
      </c>
      <c r="X172" s="236">
        <f t="array" ref="X172">IF(COLUMNS($G172:X172)&gt;$E172,"",IFERROR(INDEX('PROYECCIÓN'!173:173,15+6*(COLUMNS($G172:X172)-1)),""))</f>
        <v/>
      </c>
      <c r="Y172" s="236">
        <f t="array" ref="Y172">IF(COLUMNS($G172:Y172)&gt;$E172,"",IFERROR(INDEX('PROYECCIÓN'!173:173,15+6*(COLUMNS($G172:Y172)-1)),""))</f>
        <v/>
      </c>
      <c r="Z172" s="236">
        <f t="array" ref="Z172">IF(COLUMNS($G172:Z172)&gt;$E172,"",IFERROR(INDEX('PROYECCIÓN'!173:173,15+6*(COLUMNS($G172:Z172)-1)),""))</f>
        <v/>
      </c>
      <c r="AA172" s="236">
        <f t="array" ref="AA172">IF(COLUMNS($G172:AA172)&gt;$E172,"",IFERROR(INDEX('PROYECCIÓN'!173:173,15+6*(COLUMNS($G172:AA172)-1)),""))</f>
        <v/>
      </c>
      <c r="AB172" s="236">
        <f t="array" ref="AB172">IF(COLUMNS($G172:AB172)&gt;$E172,"",IFERROR(INDEX('PROYECCIÓN'!173:173,15+6*(COLUMNS($G172:AB172)-1)),""))</f>
        <v/>
      </c>
      <c r="AC172" s="236">
        <f t="array" ref="AC172">IF(COLUMNS($G172:AC172)&gt;$E172,"",IFERROR(INDEX('PROYECCIÓN'!173:173,15+6*(COLUMNS($G172:AC172)-1)),""))</f>
        <v/>
      </c>
      <c r="AD172" s="236">
        <f t="array" ref="AD172">IF(COLUMNS($G172:AD172)&gt;$E172,"",IFERROR(INDEX('PROYECCIÓN'!173:173,15+6*(COLUMNS($G172:AD172)-1)),""))</f>
        <v/>
      </c>
      <c r="AE172" s="236">
        <f t="array" ref="AE172">IF(COLUMNS($G172:AE172)&gt;$E172,"",IFERROR(INDEX('PROYECCIÓN'!173:173,15+6*(COLUMNS($G172:AE172)-1)),""))</f>
        <v/>
      </c>
      <c r="AF172" s="236">
        <f t="array" ref="AF172">IF(COLUMNS($G172:AF172)&gt;$E172,"",IFERROR(INDEX('PROYECCIÓN'!173:173,15+6*(COLUMNS($G172:AF172)-1)),""))</f>
        <v/>
      </c>
      <c r="AG172" s="236">
        <f t="array" ref="AG172">IF(COLUMNS($G172:AG172)&gt;$E172,"",IFERROR(INDEX('PROYECCIÓN'!173:173,15+6*(COLUMNS($G172:AG172)-1)),""))</f>
        <v/>
      </c>
      <c r="AH172" s="236">
        <f t="array" ref="AH172">IF(COLUMNS($G172:AH172)&gt;$E172,"",IFERROR(INDEX('PROYECCIÓN'!173:173,15+6*(COLUMNS($G172:AH172)-1)),""))</f>
        <v/>
      </c>
      <c r="AI172" s="236">
        <f t="array" ref="AI172">IF(COLUMNS($G172:AI172)&gt;$E172,"",IFERROR(INDEX('PROYECCIÓN'!173:173,15+6*(COLUMNS($G172:AI172)-1)),""))</f>
        <v/>
      </c>
      <c r="AJ172" s="236">
        <f t="array" ref="AJ172">IF(COLUMNS($G172:AJ172)&gt;$E172,"",IFERROR(INDEX('PROYECCIÓN'!173:173,15+6*(COLUMNS($G172:AJ172)-1)),""))</f>
        <v/>
      </c>
      <c r="AK172" s="236">
        <f t="array" ref="AK172">IF(COLUMNS($G172:AK172)&gt;$E172,"",IFERROR(INDEX('PROYECCIÓN'!173:173,15+6*(COLUMNS($G172:AK172)-1)),""))</f>
        <v/>
      </c>
      <c r="AL172" s="236">
        <f t="array" ref="AL172">IF(COLUMNS($G172:AL172)&gt;$E172,"",IFERROR(INDEX('PROYECCIÓN'!173:173,15+6*(COLUMNS($G172:AL172)-1)),""))</f>
        <v/>
      </c>
      <c r="AM172" s="236">
        <f t="array" ref="AM172">IF(COLUMNS($G172:AM172)&gt;$E172,"",IFERROR(INDEX('PROYECCIÓN'!173:173,15+6*(COLUMNS($G172:AM172)-1)),""))</f>
        <v/>
      </c>
      <c r="AN172" s="236">
        <f t="array" ref="AN172">IF(COLUMNS($G172:AN172)&gt;$E172,"",IFERROR(INDEX('PROYECCIÓN'!173:173,15+6*(COLUMNS($G172:AN172)-1)),""))</f>
        <v/>
      </c>
      <c r="AO172" s="236">
        <f t="array" ref="AO172">IF(COLUMNS($G172:AO172)&gt;$E172,"",IFERROR(INDEX('PROYECCIÓN'!173:173,15+6*(COLUMNS($G172:AO172)-1)),""))</f>
        <v/>
      </c>
      <c r="AP172" s="236">
        <f t="array" ref="AP172">IF(COLUMNS($G172:AP172)&gt;$E172,"",IFERROR(INDEX('PROYECCIÓN'!173:173,15+6*(COLUMNS($G172:AP172)-1)),""))</f>
        <v/>
      </c>
      <c r="AQ172" s="236" t="n"/>
      <c r="AR172" s="229" t="n"/>
      <c r="AS172" s="185" t="n"/>
    </row>
    <row r="173" ht="15" customHeight="1" s="506">
      <c r="B173" s="47">
        <f>'CARTERA TOTAL'!B173</f>
        <v/>
      </c>
      <c r="C173" s="229">
        <f>'PROYECCIÓN'!C174</f>
        <v/>
      </c>
      <c r="D173" s="53">
        <f>'PROYECCIÓN'!D174</f>
        <v/>
      </c>
      <c r="E173" s="56">
        <f>'PROYECCIÓN'!H174</f>
        <v/>
      </c>
      <c r="F173" s="56">
        <f>IF(COUNTIF($G173:$AP173,"VENCIDA")&gt;0,"VENCIDA",IF(COUNTIF($G173:$AP173,"POR VENCER")&gt;0,"POR VENCER",IF(COUNTIF($G173:$AP173,"AL DÍA")&gt;0,"AL DÍA",IF(COUNTIF($G173:$AP173,"PAGA")&gt;0,"PAGA","SIN ESTADO"))))</f>
        <v/>
      </c>
      <c r="G173" s="236">
        <f t="array" ref="G173">IF(COLUMNS($G173:G173)&gt;$E173,"",IFERROR(INDEX('PROYECCIÓN'!174:174,15+6*(COLUMNS($G173:G173)-1)),""))</f>
        <v/>
      </c>
      <c r="H173" s="236">
        <f t="array" ref="H173">IF(COLUMNS($G173:H173)&gt;$E173,"",IFERROR(INDEX('PROYECCIÓN'!174:174,15+6*(COLUMNS($G173:H173)-1)),""))</f>
        <v/>
      </c>
      <c r="I173" s="236">
        <f t="array" ref="I173">IF(COLUMNS($G173:I173)&gt;$E173,"",IFERROR(INDEX('PROYECCIÓN'!174:174,15+6*(COLUMNS($G173:I173)-1)),""))</f>
        <v/>
      </c>
      <c r="J173" s="236">
        <f t="array" ref="J173">IF(COLUMNS($G173:J173)&gt;$E173,"",IFERROR(INDEX('PROYECCIÓN'!174:174,15+6*(COLUMNS($G173:J173)-1)),""))</f>
        <v/>
      </c>
      <c r="K173" s="236">
        <f t="array" ref="K173">IF(COLUMNS($G173:K173)&gt;$E173,"",IFERROR(INDEX('PROYECCIÓN'!174:174,15+6*(COLUMNS($G173:K173)-1)),""))</f>
        <v/>
      </c>
      <c r="L173" s="236">
        <f t="array" ref="L173">IF(COLUMNS($G173:L173)&gt;$E173,"",IFERROR(INDEX('PROYECCIÓN'!174:174,15+6*(COLUMNS($G173:L173)-1)),""))</f>
        <v/>
      </c>
      <c r="M173" s="236">
        <f t="array" ref="M173">IF(COLUMNS($G173:M173)&gt;$E173,"",IFERROR(INDEX('PROYECCIÓN'!174:174,15+6*(COLUMNS($G173:M173)-1)),""))</f>
        <v/>
      </c>
      <c r="N173" s="236">
        <f t="array" ref="N173">IF(COLUMNS($G173:N173)&gt;$E173,"",IFERROR(INDEX('PROYECCIÓN'!174:174,15+6*(COLUMNS($G173:N173)-1)),""))</f>
        <v/>
      </c>
      <c r="O173" s="236">
        <f t="array" ref="O173">IF(COLUMNS($G173:O173)&gt;$E173,"",IFERROR(INDEX('PROYECCIÓN'!174:174,15+6*(COLUMNS($G173:O173)-1)),""))</f>
        <v/>
      </c>
      <c r="P173" s="236">
        <f t="array" ref="P173">IF(COLUMNS($G173:P173)&gt;$E173,"",IFERROR(INDEX('PROYECCIÓN'!174:174,15+6*(COLUMNS($G173:P173)-1)),""))</f>
        <v/>
      </c>
      <c r="Q173" s="236">
        <f t="array" ref="Q173">IF(COLUMNS($G173:Q173)&gt;$E173,"",IFERROR(INDEX('PROYECCIÓN'!174:174,15+6*(COLUMNS($G173:Q173)-1)),""))</f>
        <v/>
      </c>
      <c r="R173" s="236">
        <f t="array" ref="R173">IF(COLUMNS($G173:R173)&gt;$E173,"",IFERROR(INDEX('PROYECCIÓN'!174:174,15+6*(COLUMNS($G173:R173)-1)),""))</f>
        <v/>
      </c>
      <c r="S173" s="236">
        <f t="array" ref="S173">IF(COLUMNS($G173:S173)&gt;$E173,"",IFERROR(INDEX('PROYECCIÓN'!174:174,15+6*(COLUMNS($G173:S173)-1)),""))</f>
        <v/>
      </c>
      <c r="T173" s="236">
        <f t="array" ref="T173">IF(COLUMNS($G173:T173)&gt;$E173,"",IFERROR(INDEX('PROYECCIÓN'!174:174,15+6*(COLUMNS($G173:T173)-1)),""))</f>
        <v/>
      </c>
      <c r="U173" s="236">
        <f t="array" ref="U173">IF(COLUMNS($G173:U173)&gt;$E173,"",IFERROR(INDEX('PROYECCIÓN'!174:174,15+6*(COLUMNS($G173:U173)-1)),""))</f>
        <v/>
      </c>
      <c r="V173" s="236">
        <f t="array" ref="V173">IF(COLUMNS($G173:V173)&gt;$E173,"",IFERROR(INDEX('PROYECCIÓN'!174:174,15+6*(COLUMNS($G173:V173)-1)),""))</f>
        <v/>
      </c>
      <c r="W173" s="236">
        <f t="array" ref="W173">IF(COLUMNS($G173:W173)&gt;$E173,"",IFERROR(INDEX('PROYECCIÓN'!174:174,15+6*(COLUMNS($G173:W173)-1)),""))</f>
        <v/>
      </c>
      <c r="X173" s="236">
        <f t="array" ref="X173">IF(COLUMNS($G173:X173)&gt;$E173,"",IFERROR(INDEX('PROYECCIÓN'!174:174,15+6*(COLUMNS($G173:X173)-1)),""))</f>
        <v/>
      </c>
      <c r="Y173" s="236">
        <f t="array" ref="Y173">IF(COLUMNS($G173:Y173)&gt;$E173,"",IFERROR(INDEX('PROYECCIÓN'!174:174,15+6*(COLUMNS($G173:Y173)-1)),""))</f>
        <v/>
      </c>
      <c r="Z173" s="236">
        <f t="array" ref="Z173">IF(COLUMNS($G173:Z173)&gt;$E173,"",IFERROR(INDEX('PROYECCIÓN'!174:174,15+6*(COLUMNS($G173:Z173)-1)),""))</f>
        <v/>
      </c>
      <c r="AA173" s="236">
        <f t="array" ref="AA173">IF(COLUMNS($G173:AA173)&gt;$E173,"",IFERROR(INDEX('PROYECCIÓN'!174:174,15+6*(COLUMNS($G173:AA173)-1)),""))</f>
        <v/>
      </c>
      <c r="AB173" s="236">
        <f t="array" ref="AB173">IF(COLUMNS($G173:AB173)&gt;$E173,"",IFERROR(INDEX('PROYECCIÓN'!174:174,15+6*(COLUMNS($G173:AB173)-1)),""))</f>
        <v/>
      </c>
      <c r="AC173" s="236">
        <f t="array" ref="AC173">IF(COLUMNS($G173:AC173)&gt;$E173,"",IFERROR(INDEX('PROYECCIÓN'!174:174,15+6*(COLUMNS($G173:AC173)-1)),""))</f>
        <v/>
      </c>
      <c r="AD173" s="236">
        <f t="array" ref="AD173">IF(COLUMNS($G173:AD173)&gt;$E173,"",IFERROR(INDEX('PROYECCIÓN'!174:174,15+6*(COLUMNS($G173:AD173)-1)),""))</f>
        <v/>
      </c>
      <c r="AE173" s="236">
        <f t="array" ref="AE173">IF(COLUMNS($G173:AE173)&gt;$E173,"",IFERROR(INDEX('PROYECCIÓN'!174:174,15+6*(COLUMNS($G173:AE173)-1)),""))</f>
        <v/>
      </c>
      <c r="AF173" s="236">
        <f t="array" ref="AF173">IF(COLUMNS($G173:AF173)&gt;$E173,"",IFERROR(INDEX('PROYECCIÓN'!174:174,15+6*(COLUMNS($G173:AF173)-1)),""))</f>
        <v/>
      </c>
      <c r="AG173" s="236">
        <f t="array" ref="AG173">IF(COLUMNS($G173:AG173)&gt;$E173,"",IFERROR(INDEX('PROYECCIÓN'!174:174,15+6*(COLUMNS($G173:AG173)-1)),""))</f>
        <v/>
      </c>
      <c r="AH173" s="236">
        <f t="array" ref="AH173">IF(COLUMNS($G173:AH173)&gt;$E173,"",IFERROR(INDEX('PROYECCIÓN'!174:174,15+6*(COLUMNS($G173:AH173)-1)),""))</f>
        <v/>
      </c>
      <c r="AI173" s="236">
        <f t="array" ref="AI173">IF(COLUMNS($G173:AI173)&gt;$E173,"",IFERROR(INDEX('PROYECCIÓN'!174:174,15+6*(COLUMNS($G173:AI173)-1)),""))</f>
        <v/>
      </c>
      <c r="AJ173" s="236">
        <f t="array" ref="AJ173">IF(COLUMNS($G173:AJ173)&gt;$E173,"",IFERROR(INDEX('PROYECCIÓN'!174:174,15+6*(COLUMNS($G173:AJ173)-1)),""))</f>
        <v/>
      </c>
      <c r="AK173" s="236">
        <f t="array" ref="AK173">IF(COLUMNS($G173:AK173)&gt;$E173,"",IFERROR(INDEX('PROYECCIÓN'!174:174,15+6*(COLUMNS($G173:AK173)-1)),""))</f>
        <v/>
      </c>
      <c r="AL173" s="236">
        <f t="array" ref="AL173">IF(COLUMNS($G173:AL173)&gt;$E173,"",IFERROR(INDEX('PROYECCIÓN'!174:174,15+6*(COLUMNS($G173:AL173)-1)),""))</f>
        <v/>
      </c>
      <c r="AM173" s="236">
        <f t="array" ref="AM173">IF(COLUMNS($G173:AM173)&gt;$E173,"",IFERROR(INDEX('PROYECCIÓN'!174:174,15+6*(COLUMNS($G173:AM173)-1)),""))</f>
        <v/>
      </c>
      <c r="AN173" s="236">
        <f t="array" ref="AN173">IF(COLUMNS($G173:AN173)&gt;$E173,"",IFERROR(INDEX('PROYECCIÓN'!174:174,15+6*(COLUMNS($G173:AN173)-1)),""))</f>
        <v/>
      </c>
      <c r="AO173" s="236">
        <f t="array" ref="AO173">IF(COLUMNS($G173:AO173)&gt;$E173,"",IFERROR(INDEX('PROYECCIÓN'!174:174,15+6*(COLUMNS($G173:AO173)-1)),""))</f>
        <v/>
      </c>
      <c r="AP173" s="236">
        <f t="array" ref="AP173">IF(COLUMNS($G173:AP173)&gt;$E173,"",IFERROR(INDEX('PROYECCIÓN'!174:174,15+6*(COLUMNS($G173:AP173)-1)),""))</f>
        <v/>
      </c>
      <c r="AQ173" s="236" t="n"/>
      <c r="AR173" s="229" t="n"/>
      <c r="AS173" s="185" t="n"/>
    </row>
    <row r="174" ht="15" customHeight="1" s="506">
      <c r="B174" s="47">
        <f>'CARTERA TOTAL'!B174</f>
        <v/>
      </c>
      <c r="C174" s="229">
        <f>'PROYECCIÓN'!C175</f>
        <v/>
      </c>
      <c r="D174" s="53">
        <f>'PROYECCIÓN'!D175</f>
        <v/>
      </c>
      <c r="E174" s="56">
        <f>'PROYECCIÓN'!H175</f>
        <v/>
      </c>
      <c r="F174" s="56">
        <f>IF(COUNTIF($G174:$AP174,"VENCIDA")&gt;0,"VENCIDA",IF(COUNTIF($G174:$AP174,"POR VENCER")&gt;0,"POR VENCER",IF(COUNTIF($G174:$AP174,"AL DÍA")&gt;0,"AL DÍA",IF(COUNTIF($G174:$AP174,"PAGA")&gt;0,"PAGA","SIN ESTADO"))))</f>
        <v/>
      </c>
      <c r="G174" s="236">
        <f t="array" ref="G174">IF(COLUMNS($G174:G174)&gt;$E174,"",IFERROR(INDEX('PROYECCIÓN'!175:175,15+6*(COLUMNS($G174:G174)-1)),""))</f>
        <v/>
      </c>
      <c r="H174" s="236">
        <f t="array" ref="H174">IF(COLUMNS($G174:H174)&gt;$E174,"",IFERROR(INDEX('PROYECCIÓN'!175:175,15+6*(COLUMNS($G174:H174)-1)),""))</f>
        <v/>
      </c>
      <c r="I174" s="236">
        <f t="array" ref="I174">IF(COLUMNS($G174:I174)&gt;$E174,"",IFERROR(INDEX('PROYECCIÓN'!175:175,15+6*(COLUMNS($G174:I174)-1)),""))</f>
        <v/>
      </c>
      <c r="J174" s="236">
        <f t="array" ref="J174">IF(COLUMNS($G174:J174)&gt;$E174,"",IFERROR(INDEX('PROYECCIÓN'!175:175,15+6*(COLUMNS($G174:J174)-1)),""))</f>
        <v/>
      </c>
      <c r="K174" s="236">
        <f t="array" ref="K174">IF(COLUMNS($G174:K174)&gt;$E174,"",IFERROR(INDEX('PROYECCIÓN'!175:175,15+6*(COLUMNS($G174:K174)-1)),""))</f>
        <v/>
      </c>
      <c r="L174" s="236">
        <f t="array" ref="L174">IF(COLUMNS($G174:L174)&gt;$E174,"",IFERROR(INDEX('PROYECCIÓN'!175:175,15+6*(COLUMNS($G174:L174)-1)),""))</f>
        <v/>
      </c>
      <c r="M174" s="236">
        <f t="array" ref="M174">IF(COLUMNS($G174:M174)&gt;$E174,"",IFERROR(INDEX('PROYECCIÓN'!175:175,15+6*(COLUMNS($G174:M174)-1)),""))</f>
        <v/>
      </c>
      <c r="N174" s="236">
        <f t="array" ref="N174">IF(COLUMNS($G174:N174)&gt;$E174,"",IFERROR(INDEX('PROYECCIÓN'!175:175,15+6*(COLUMNS($G174:N174)-1)),""))</f>
        <v/>
      </c>
      <c r="O174" s="236">
        <f t="array" ref="O174">IF(COLUMNS($G174:O174)&gt;$E174,"",IFERROR(INDEX('PROYECCIÓN'!175:175,15+6*(COLUMNS($G174:O174)-1)),""))</f>
        <v/>
      </c>
      <c r="P174" s="236">
        <f t="array" ref="P174">IF(COLUMNS($G174:P174)&gt;$E174,"",IFERROR(INDEX('PROYECCIÓN'!175:175,15+6*(COLUMNS($G174:P174)-1)),""))</f>
        <v/>
      </c>
      <c r="Q174" s="236">
        <f t="array" ref="Q174">IF(COLUMNS($G174:Q174)&gt;$E174,"",IFERROR(INDEX('PROYECCIÓN'!175:175,15+6*(COLUMNS($G174:Q174)-1)),""))</f>
        <v/>
      </c>
      <c r="R174" s="236">
        <f t="array" ref="R174">IF(COLUMNS($G174:R174)&gt;$E174,"",IFERROR(INDEX('PROYECCIÓN'!175:175,15+6*(COLUMNS($G174:R174)-1)),""))</f>
        <v/>
      </c>
      <c r="S174" s="236">
        <f t="array" ref="S174">IF(COLUMNS($G174:S174)&gt;$E174,"",IFERROR(INDEX('PROYECCIÓN'!175:175,15+6*(COLUMNS($G174:S174)-1)),""))</f>
        <v/>
      </c>
      <c r="T174" s="236">
        <f t="array" ref="T174">IF(COLUMNS($G174:T174)&gt;$E174,"",IFERROR(INDEX('PROYECCIÓN'!175:175,15+6*(COLUMNS($G174:T174)-1)),""))</f>
        <v/>
      </c>
      <c r="U174" s="236">
        <f t="array" ref="U174">IF(COLUMNS($G174:U174)&gt;$E174,"",IFERROR(INDEX('PROYECCIÓN'!175:175,15+6*(COLUMNS($G174:U174)-1)),""))</f>
        <v/>
      </c>
      <c r="V174" s="236">
        <f t="array" ref="V174">IF(COLUMNS($G174:V174)&gt;$E174,"",IFERROR(INDEX('PROYECCIÓN'!175:175,15+6*(COLUMNS($G174:V174)-1)),""))</f>
        <v/>
      </c>
      <c r="W174" s="236">
        <f t="array" ref="W174">IF(COLUMNS($G174:W174)&gt;$E174,"",IFERROR(INDEX('PROYECCIÓN'!175:175,15+6*(COLUMNS($G174:W174)-1)),""))</f>
        <v/>
      </c>
      <c r="X174" s="236">
        <f t="array" ref="X174">IF(COLUMNS($G174:X174)&gt;$E174,"",IFERROR(INDEX('PROYECCIÓN'!175:175,15+6*(COLUMNS($G174:X174)-1)),""))</f>
        <v/>
      </c>
      <c r="Y174" s="236">
        <f t="array" ref="Y174">IF(COLUMNS($G174:Y174)&gt;$E174,"",IFERROR(INDEX('PROYECCIÓN'!175:175,15+6*(COLUMNS($G174:Y174)-1)),""))</f>
        <v/>
      </c>
      <c r="Z174" s="236">
        <f t="array" ref="Z174">IF(COLUMNS($G174:Z174)&gt;$E174,"",IFERROR(INDEX('PROYECCIÓN'!175:175,15+6*(COLUMNS($G174:Z174)-1)),""))</f>
        <v/>
      </c>
      <c r="AA174" s="236">
        <f t="array" ref="AA174">IF(COLUMNS($G174:AA174)&gt;$E174,"",IFERROR(INDEX('PROYECCIÓN'!175:175,15+6*(COLUMNS($G174:AA174)-1)),""))</f>
        <v/>
      </c>
      <c r="AB174" s="236">
        <f t="array" ref="AB174">IF(COLUMNS($G174:AB174)&gt;$E174,"",IFERROR(INDEX('PROYECCIÓN'!175:175,15+6*(COLUMNS($G174:AB174)-1)),""))</f>
        <v/>
      </c>
      <c r="AC174" s="236">
        <f t="array" ref="AC174">IF(COLUMNS($G174:AC174)&gt;$E174,"",IFERROR(INDEX('PROYECCIÓN'!175:175,15+6*(COLUMNS($G174:AC174)-1)),""))</f>
        <v/>
      </c>
      <c r="AD174" s="236">
        <f t="array" ref="AD174">IF(COLUMNS($G174:AD174)&gt;$E174,"",IFERROR(INDEX('PROYECCIÓN'!175:175,15+6*(COLUMNS($G174:AD174)-1)),""))</f>
        <v/>
      </c>
      <c r="AE174" s="236">
        <f t="array" ref="AE174">IF(COLUMNS($G174:AE174)&gt;$E174,"",IFERROR(INDEX('PROYECCIÓN'!175:175,15+6*(COLUMNS($G174:AE174)-1)),""))</f>
        <v/>
      </c>
      <c r="AF174" s="236">
        <f t="array" ref="AF174">IF(COLUMNS($G174:AF174)&gt;$E174,"",IFERROR(INDEX('PROYECCIÓN'!175:175,15+6*(COLUMNS($G174:AF174)-1)),""))</f>
        <v/>
      </c>
      <c r="AG174" s="236">
        <f t="array" ref="AG174">IF(COLUMNS($G174:AG174)&gt;$E174,"",IFERROR(INDEX('PROYECCIÓN'!175:175,15+6*(COLUMNS($G174:AG174)-1)),""))</f>
        <v/>
      </c>
      <c r="AH174" s="236">
        <f t="array" ref="AH174">IF(COLUMNS($G174:AH174)&gt;$E174,"",IFERROR(INDEX('PROYECCIÓN'!175:175,15+6*(COLUMNS($G174:AH174)-1)),""))</f>
        <v/>
      </c>
      <c r="AI174" s="236">
        <f t="array" ref="AI174">IF(COLUMNS($G174:AI174)&gt;$E174,"",IFERROR(INDEX('PROYECCIÓN'!175:175,15+6*(COLUMNS($G174:AI174)-1)),""))</f>
        <v/>
      </c>
      <c r="AJ174" s="236">
        <f t="array" ref="AJ174">IF(COLUMNS($G174:AJ174)&gt;$E174,"",IFERROR(INDEX('PROYECCIÓN'!175:175,15+6*(COLUMNS($G174:AJ174)-1)),""))</f>
        <v/>
      </c>
      <c r="AK174" s="236">
        <f t="array" ref="AK174">IF(COLUMNS($G174:AK174)&gt;$E174,"",IFERROR(INDEX('PROYECCIÓN'!175:175,15+6*(COLUMNS($G174:AK174)-1)),""))</f>
        <v/>
      </c>
      <c r="AL174" s="236">
        <f t="array" ref="AL174">IF(COLUMNS($G174:AL174)&gt;$E174,"",IFERROR(INDEX('PROYECCIÓN'!175:175,15+6*(COLUMNS($G174:AL174)-1)),""))</f>
        <v/>
      </c>
      <c r="AM174" s="236">
        <f t="array" ref="AM174">IF(COLUMNS($G174:AM174)&gt;$E174,"",IFERROR(INDEX('PROYECCIÓN'!175:175,15+6*(COLUMNS($G174:AM174)-1)),""))</f>
        <v/>
      </c>
      <c r="AN174" s="236">
        <f t="array" ref="AN174">IF(COLUMNS($G174:AN174)&gt;$E174,"",IFERROR(INDEX('PROYECCIÓN'!175:175,15+6*(COLUMNS($G174:AN174)-1)),""))</f>
        <v/>
      </c>
      <c r="AO174" s="236">
        <f t="array" ref="AO174">IF(COLUMNS($G174:AO174)&gt;$E174,"",IFERROR(INDEX('PROYECCIÓN'!175:175,15+6*(COLUMNS($G174:AO174)-1)),""))</f>
        <v/>
      </c>
      <c r="AP174" s="236">
        <f t="array" ref="AP174">IF(COLUMNS($G174:AP174)&gt;$E174,"",IFERROR(INDEX('PROYECCIÓN'!175:175,15+6*(COLUMNS($G174:AP174)-1)),""))</f>
        <v/>
      </c>
      <c r="AQ174" s="236" t="n"/>
      <c r="AR174" s="229" t="n"/>
      <c r="AS174" s="185" t="n"/>
    </row>
    <row r="175" ht="15" customHeight="1" s="506">
      <c r="B175" s="47">
        <f>'CARTERA TOTAL'!B175</f>
        <v/>
      </c>
      <c r="C175" s="229">
        <f>'PROYECCIÓN'!C176</f>
        <v/>
      </c>
      <c r="D175" s="53">
        <f>'PROYECCIÓN'!D176</f>
        <v/>
      </c>
      <c r="E175" s="56">
        <f>'PROYECCIÓN'!H176</f>
        <v/>
      </c>
      <c r="F175" s="56">
        <f>IF(COUNTIF($G175:$AP175,"VENCIDA")&gt;0,"VENCIDA",IF(COUNTIF($G175:$AP175,"POR VENCER")&gt;0,"POR VENCER",IF(COUNTIF($G175:$AP175,"AL DÍA")&gt;0,"AL DÍA",IF(COUNTIF($G175:$AP175,"PAGA")&gt;0,"PAGA","SIN ESTADO"))))</f>
        <v/>
      </c>
      <c r="G175" s="236">
        <f t="array" ref="G175">IF(COLUMNS($G175:G175)&gt;$E175,"",IFERROR(INDEX('PROYECCIÓN'!176:176,15+6*(COLUMNS($G175:G175)-1)),""))</f>
        <v/>
      </c>
      <c r="H175" s="236">
        <f t="array" ref="H175">IF(COLUMNS($G175:H175)&gt;$E175,"",IFERROR(INDEX('PROYECCIÓN'!176:176,15+6*(COLUMNS($G175:H175)-1)),""))</f>
        <v/>
      </c>
      <c r="I175" s="236">
        <f t="array" ref="I175">IF(COLUMNS($G175:I175)&gt;$E175,"",IFERROR(INDEX('PROYECCIÓN'!176:176,15+6*(COLUMNS($G175:I175)-1)),""))</f>
        <v/>
      </c>
      <c r="J175" s="236">
        <f t="array" ref="J175">IF(COLUMNS($G175:J175)&gt;$E175,"",IFERROR(INDEX('PROYECCIÓN'!176:176,15+6*(COLUMNS($G175:J175)-1)),""))</f>
        <v/>
      </c>
      <c r="K175" s="236">
        <f t="array" ref="K175">IF(COLUMNS($G175:K175)&gt;$E175,"",IFERROR(INDEX('PROYECCIÓN'!176:176,15+6*(COLUMNS($G175:K175)-1)),""))</f>
        <v/>
      </c>
      <c r="L175" s="236">
        <f t="array" ref="L175">IF(COLUMNS($G175:L175)&gt;$E175,"",IFERROR(INDEX('PROYECCIÓN'!176:176,15+6*(COLUMNS($G175:L175)-1)),""))</f>
        <v/>
      </c>
      <c r="M175" s="236">
        <f t="array" ref="M175">IF(COLUMNS($G175:M175)&gt;$E175,"",IFERROR(INDEX('PROYECCIÓN'!176:176,15+6*(COLUMNS($G175:M175)-1)),""))</f>
        <v/>
      </c>
      <c r="N175" s="236">
        <f t="array" ref="N175">IF(COLUMNS($G175:N175)&gt;$E175,"",IFERROR(INDEX('PROYECCIÓN'!176:176,15+6*(COLUMNS($G175:N175)-1)),""))</f>
        <v/>
      </c>
      <c r="O175" s="236">
        <f t="array" ref="O175">IF(COLUMNS($G175:O175)&gt;$E175,"",IFERROR(INDEX('PROYECCIÓN'!176:176,15+6*(COLUMNS($G175:O175)-1)),""))</f>
        <v/>
      </c>
      <c r="P175" s="236">
        <f t="array" ref="P175">IF(COLUMNS($G175:P175)&gt;$E175,"",IFERROR(INDEX('PROYECCIÓN'!176:176,15+6*(COLUMNS($G175:P175)-1)),""))</f>
        <v/>
      </c>
      <c r="Q175" s="236">
        <f t="array" ref="Q175">IF(COLUMNS($G175:Q175)&gt;$E175,"",IFERROR(INDEX('PROYECCIÓN'!176:176,15+6*(COLUMNS($G175:Q175)-1)),""))</f>
        <v/>
      </c>
      <c r="R175" s="236">
        <f t="array" ref="R175">IF(COLUMNS($G175:R175)&gt;$E175,"",IFERROR(INDEX('PROYECCIÓN'!176:176,15+6*(COLUMNS($G175:R175)-1)),""))</f>
        <v/>
      </c>
      <c r="S175" s="236">
        <f t="array" ref="S175">IF(COLUMNS($G175:S175)&gt;$E175,"",IFERROR(INDEX('PROYECCIÓN'!176:176,15+6*(COLUMNS($G175:S175)-1)),""))</f>
        <v/>
      </c>
      <c r="T175" s="236">
        <f t="array" ref="T175">IF(COLUMNS($G175:T175)&gt;$E175,"",IFERROR(INDEX('PROYECCIÓN'!176:176,15+6*(COLUMNS($G175:T175)-1)),""))</f>
        <v/>
      </c>
      <c r="U175" s="236">
        <f t="array" ref="U175">IF(COLUMNS($G175:U175)&gt;$E175,"",IFERROR(INDEX('PROYECCIÓN'!176:176,15+6*(COLUMNS($G175:U175)-1)),""))</f>
        <v/>
      </c>
      <c r="V175" s="236">
        <f t="array" ref="V175">IF(COLUMNS($G175:V175)&gt;$E175,"",IFERROR(INDEX('PROYECCIÓN'!176:176,15+6*(COLUMNS($G175:V175)-1)),""))</f>
        <v/>
      </c>
      <c r="W175" s="236">
        <f t="array" ref="W175">IF(COLUMNS($G175:W175)&gt;$E175,"",IFERROR(INDEX('PROYECCIÓN'!176:176,15+6*(COLUMNS($G175:W175)-1)),""))</f>
        <v/>
      </c>
      <c r="X175" s="236">
        <f t="array" ref="X175">IF(COLUMNS($G175:X175)&gt;$E175,"",IFERROR(INDEX('PROYECCIÓN'!176:176,15+6*(COLUMNS($G175:X175)-1)),""))</f>
        <v/>
      </c>
      <c r="Y175" s="236">
        <f t="array" ref="Y175">IF(COLUMNS($G175:Y175)&gt;$E175,"",IFERROR(INDEX('PROYECCIÓN'!176:176,15+6*(COLUMNS($G175:Y175)-1)),""))</f>
        <v/>
      </c>
      <c r="Z175" s="236">
        <f t="array" ref="Z175">IF(COLUMNS($G175:Z175)&gt;$E175,"",IFERROR(INDEX('PROYECCIÓN'!176:176,15+6*(COLUMNS($G175:Z175)-1)),""))</f>
        <v/>
      </c>
      <c r="AA175" s="236">
        <f t="array" ref="AA175">IF(COLUMNS($G175:AA175)&gt;$E175,"",IFERROR(INDEX('PROYECCIÓN'!176:176,15+6*(COLUMNS($G175:AA175)-1)),""))</f>
        <v/>
      </c>
      <c r="AB175" s="236">
        <f t="array" ref="AB175">IF(COLUMNS($G175:AB175)&gt;$E175,"",IFERROR(INDEX('PROYECCIÓN'!176:176,15+6*(COLUMNS($G175:AB175)-1)),""))</f>
        <v/>
      </c>
      <c r="AC175" s="236">
        <f t="array" ref="AC175">IF(COLUMNS($G175:AC175)&gt;$E175,"",IFERROR(INDEX('PROYECCIÓN'!176:176,15+6*(COLUMNS($G175:AC175)-1)),""))</f>
        <v/>
      </c>
      <c r="AD175" s="236">
        <f t="array" ref="AD175">IF(COLUMNS($G175:AD175)&gt;$E175,"",IFERROR(INDEX('PROYECCIÓN'!176:176,15+6*(COLUMNS($G175:AD175)-1)),""))</f>
        <v/>
      </c>
      <c r="AE175" s="236">
        <f t="array" ref="AE175">IF(COLUMNS($G175:AE175)&gt;$E175,"",IFERROR(INDEX('PROYECCIÓN'!176:176,15+6*(COLUMNS($G175:AE175)-1)),""))</f>
        <v/>
      </c>
      <c r="AF175" s="236">
        <f t="array" ref="AF175">IF(COLUMNS($G175:AF175)&gt;$E175,"",IFERROR(INDEX('PROYECCIÓN'!176:176,15+6*(COLUMNS($G175:AF175)-1)),""))</f>
        <v/>
      </c>
      <c r="AG175" s="236">
        <f t="array" ref="AG175">IF(COLUMNS($G175:AG175)&gt;$E175,"",IFERROR(INDEX('PROYECCIÓN'!176:176,15+6*(COLUMNS($G175:AG175)-1)),""))</f>
        <v/>
      </c>
      <c r="AH175" s="236">
        <f t="array" ref="AH175">IF(COLUMNS($G175:AH175)&gt;$E175,"",IFERROR(INDEX('PROYECCIÓN'!176:176,15+6*(COLUMNS($G175:AH175)-1)),""))</f>
        <v/>
      </c>
      <c r="AI175" s="236">
        <f t="array" ref="AI175">IF(COLUMNS($G175:AI175)&gt;$E175,"",IFERROR(INDEX('PROYECCIÓN'!176:176,15+6*(COLUMNS($G175:AI175)-1)),""))</f>
        <v/>
      </c>
      <c r="AJ175" s="236">
        <f t="array" ref="AJ175">IF(COLUMNS($G175:AJ175)&gt;$E175,"",IFERROR(INDEX('PROYECCIÓN'!176:176,15+6*(COLUMNS($G175:AJ175)-1)),""))</f>
        <v/>
      </c>
      <c r="AK175" s="236">
        <f t="array" ref="AK175">IF(COLUMNS($G175:AK175)&gt;$E175,"",IFERROR(INDEX('PROYECCIÓN'!176:176,15+6*(COLUMNS($G175:AK175)-1)),""))</f>
        <v/>
      </c>
      <c r="AL175" s="236">
        <f t="array" ref="AL175">IF(COLUMNS($G175:AL175)&gt;$E175,"",IFERROR(INDEX('PROYECCIÓN'!176:176,15+6*(COLUMNS($G175:AL175)-1)),""))</f>
        <v/>
      </c>
      <c r="AM175" s="236">
        <f t="array" ref="AM175">IF(COLUMNS($G175:AM175)&gt;$E175,"",IFERROR(INDEX('PROYECCIÓN'!176:176,15+6*(COLUMNS($G175:AM175)-1)),""))</f>
        <v/>
      </c>
      <c r="AN175" s="236">
        <f t="array" ref="AN175">IF(COLUMNS($G175:AN175)&gt;$E175,"",IFERROR(INDEX('PROYECCIÓN'!176:176,15+6*(COLUMNS($G175:AN175)-1)),""))</f>
        <v/>
      </c>
      <c r="AO175" s="236">
        <f t="array" ref="AO175">IF(COLUMNS($G175:AO175)&gt;$E175,"",IFERROR(INDEX('PROYECCIÓN'!176:176,15+6*(COLUMNS($G175:AO175)-1)),""))</f>
        <v/>
      </c>
      <c r="AP175" s="236">
        <f t="array" ref="AP175">IF(COLUMNS($G175:AP175)&gt;$E175,"",IFERROR(INDEX('PROYECCIÓN'!176:176,15+6*(COLUMNS($G175:AP175)-1)),""))</f>
        <v/>
      </c>
      <c r="AQ175" s="236" t="n"/>
      <c r="AR175" s="229" t="n"/>
      <c r="AS175" s="185" t="n"/>
    </row>
    <row r="176" ht="15" customHeight="1" s="506">
      <c r="B176" s="47">
        <f>'CARTERA TOTAL'!B176</f>
        <v/>
      </c>
      <c r="C176" s="229">
        <f>'PROYECCIÓN'!C177</f>
        <v/>
      </c>
      <c r="D176" s="53">
        <f>'PROYECCIÓN'!D177</f>
        <v/>
      </c>
      <c r="E176" s="56">
        <f>'PROYECCIÓN'!H177</f>
        <v/>
      </c>
      <c r="F176" s="56">
        <f>IF(COUNTIF($G176:$AP176,"VENCIDA")&gt;0,"VENCIDA",IF(COUNTIF($G176:$AP176,"POR VENCER")&gt;0,"POR VENCER",IF(COUNTIF($G176:$AP176,"AL DÍA")&gt;0,"AL DÍA",IF(COUNTIF($G176:$AP176,"PAGA")&gt;0,"PAGA","SIN ESTADO"))))</f>
        <v/>
      </c>
      <c r="G176" s="236">
        <f t="array" ref="G176">IF(COLUMNS($G176:G176)&gt;$E176,"",IFERROR(INDEX('PROYECCIÓN'!177:177,15+6*(COLUMNS($G176:G176)-1)),""))</f>
        <v/>
      </c>
      <c r="H176" s="236">
        <f t="array" ref="H176">IF(COLUMNS($G176:H176)&gt;$E176,"",IFERROR(INDEX('PROYECCIÓN'!177:177,15+6*(COLUMNS($G176:H176)-1)),""))</f>
        <v/>
      </c>
      <c r="I176" s="236">
        <f t="array" ref="I176">IF(COLUMNS($G176:I176)&gt;$E176,"",IFERROR(INDEX('PROYECCIÓN'!177:177,15+6*(COLUMNS($G176:I176)-1)),""))</f>
        <v/>
      </c>
      <c r="J176" s="236">
        <f t="array" ref="J176">IF(COLUMNS($G176:J176)&gt;$E176,"",IFERROR(INDEX('PROYECCIÓN'!177:177,15+6*(COLUMNS($G176:J176)-1)),""))</f>
        <v/>
      </c>
      <c r="K176" s="236">
        <f t="array" ref="K176">IF(COLUMNS($G176:K176)&gt;$E176,"",IFERROR(INDEX('PROYECCIÓN'!177:177,15+6*(COLUMNS($G176:K176)-1)),""))</f>
        <v/>
      </c>
      <c r="L176" s="236">
        <f t="array" ref="L176">IF(COLUMNS($G176:L176)&gt;$E176,"",IFERROR(INDEX('PROYECCIÓN'!177:177,15+6*(COLUMNS($G176:L176)-1)),""))</f>
        <v/>
      </c>
      <c r="M176" s="236">
        <f t="array" ref="M176">IF(COLUMNS($G176:M176)&gt;$E176,"",IFERROR(INDEX('PROYECCIÓN'!177:177,15+6*(COLUMNS($G176:M176)-1)),""))</f>
        <v/>
      </c>
      <c r="N176" s="236">
        <f t="array" ref="N176">IF(COLUMNS($G176:N176)&gt;$E176,"",IFERROR(INDEX('PROYECCIÓN'!177:177,15+6*(COLUMNS($G176:N176)-1)),""))</f>
        <v/>
      </c>
      <c r="O176" s="236">
        <f t="array" ref="O176">IF(COLUMNS($G176:O176)&gt;$E176,"",IFERROR(INDEX('PROYECCIÓN'!177:177,15+6*(COLUMNS($G176:O176)-1)),""))</f>
        <v/>
      </c>
      <c r="P176" s="236">
        <f t="array" ref="P176">IF(COLUMNS($G176:P176)&gt;$E176,"",IFERROR(INDEX('PROYECCIÓN'!177:177,15+6*(COLUMNS($G176:P176)-1)),""))</f>
        <v/>
      </c>
      <c r="Q176" s="236">
        <f t="array" ref="Q176">IF(COLUMNS($G176:Q176)&gt;$E176,"",IFERROR(INDEX('PROYECCIÓN'!177:177,15+6*(COLUMNS($G176:Q176)-1)),""))</f>
        <v/>
      </c>
      <c r="R176" s="236">
        <f t="array" ref="R176">IF(COLUMNS($G176:R176)&gt;$E176,"",IFERROR(INDEX('PROYECCIÓN'!177:177,15+6*(COLUMNS($G176:R176)-1)),""))</f>
        <v/>
      </c>
      <c r="S176" s="236">
        <f t="array" ref="S176">IF(COLUMNS($G176:S176)&gt;$E176,"",IFERROR(INDEX('PROYECCIÓN'!177:177,15+6*(COLUMNS($G176:S176)-1)),""))</f>
        <v/>
      </c>
      <c r="T176" s="236">
        <f t="array" ref="T176">IF(COLUMNS($G176:T176)&gt;$E176,"",IFERROR(INDEX('PROYECCIÓN'!177:177,15+6*(COLUMNS($G176:T176)-1)),""))</f>
        <v/>
      </c>
      <c r="U176" s="236">
        <f t="array" ref="U176">IF(COLUMNS($G176:U176)&gt;$E176,"",IFERROR(INDEX('PROYECCIÓN'!177:177,15+6*(COLUMNS($G176:U176)-1)),""))</f>
        <v/>
      </c>
      <c r="V176" s="236">
        <f t="array" ref="V176">IF(COLUMNS($G176:V176)&gt;$E176,"",IFERROR(INDEX('PROYECCIÓN'!177:177,15+6*(COLUMNS($G176:V176)-1)),""))</f>
        <v/>
      </c>
      <c r="W176" s="236">
        <f t="array" ref="W176">IF(COLUMNS($G176:W176)&gt;$E176,"",IFERROR(INDEX('PROYECCIÓN'!177:177,15+6*(COLUMNS($G176:W176)-1)),""))</f>
        <v/>
      </c>
      <c r="X176" s="236">
        <f t="array" ref="X176">IF(COLUMNS($G176:X176)&gt;$E176,"",IFERROR(INDEX('PROYECCIÓN'!177:177,15+6*(COLUMNS($G176:X176)-1)),""))</f>
        <v/>
      </c>
      <c r="Y176" s="236">
        <f t="array" ref="Y176">IF(COLUMNS($G176:Y176)&gt;$E176,"",IFERROR(INDEX('PROYECCIÓN'!177:177,15+6*(COLUMNS($G176:Y176)-1)),""))</f>
        <v/>
      </c>
      <c r="Z176" s="236">
        <f t="array" ref="Z176">IF(COLUMNS($G176:Z176)&gt;$E176,"",IFERROR(INDEX('PROYECCIÓN'!177:177,15+6*(COLUMNS($G176:Z176)-1)),""))</f>
        <v/>
      </c>
      <c r="AA176" s="236">
        <f t="array" ref="AA176">IF(COLUMNS($G176:AA176)&gt;$E176,"",IFERROR(INDEX('PROYECCIÓN'!177:177,15+6*(COLUMNS($G176:AA176)-1)),""))</f>
        <v/>
      </c>
      <c r="AB176" s="236">
        <f t="array" ref="AB176">IF(COLUMNS($G176:AB176)&gt;$E176,"",IFERROR(INDEX('PROYECCIÓN'!177:177,15+6*(COLUMNS($G176:AB176)-1)),""))</f>
        <v/>
      </c>
      <c r="AC176" s="236">
        <f t="array" ref="AC176">IF(COLUMNS($G176:AC176)&gt;$E176,"",IFERROR(INDEX('PROYECCIÓN'!177:177,15+6*(COLUMNS($G176:AC176)-1)),""))</f>
        <v/>
      </c>
      <c r="AD176" s="236">
        <f t="array" ref="AD176">IF(COLUMNS($G176:AD176)&gt;$E176,"",IFERROR(INDEX('PROYECCIÓN'!177:177,15+6*(COLUMNS($G176:AD176)-1)),""))</f>
        <v/>
      </c>
      <c r="AE176" s="236">
        <f t="array" ref="AE176">IF(COLUMNS($G176:AE176)&gt;$E176,"",IFERROR(INDEX('PROYECCIÓN'!177:177,15+6*(COLUMNS($G176:AE176)-1)),""))</f>
        <v/>
      </c>
      <c r="AF176" s="236">
        <f t="array" ref="AF176">IF(COLUMNS($G176:AF176)&gt;$E176,"",IFERROR(INDEX('PROYECCIÓN'!177:177,15+6*(COLUMNS($G176:AF176)-1)),""))</f>
        <v/>
      </c>
      <c r="AG176" s="236">
        <f t="array" ref="AG176">IF(COLUMNS($G176:AG176)&gt;$E176,"",IFERROR(INDEX('PROYECCIÓN'!177:177,15+6*(COLUMNS($G176:AG176)-1)),""))</f>
        <v/>
      </c>
      <c r="AH176" s="236">
        <f t="array" ref="AH176">IF(COLUMNS($G176:AH176)&gt;$E176,"",IFERROR(INDEX('PROYECCIÓN'!177:177,15+6*(COLUMNS($G176:AH176)-1)),""))</f>
        <v/>
      </c>
      <c r="AI176" s="236">
        <f t="array" ref="AI176">IF(COLUMNS($G176:AI176)&gt;$E176,"",IFERROR(INDEX('PROYECCIÓN'!177:177,15+6*(COLUMNS($G176:AI176)-1)),""))</f>
        <v/>
      </c>
      <c r="AJ176" s="236">
        <f t="array" ref="AJ176">IF(COLUMNS($G176:AJ176)&gt;$E176,"",IFERROR(INDEX('PROYECCIÓN'!177:177,15+6*(COLUMNS($G176:AJ176)-1)),""))</f>
        <v/>
      </c>
      <c r="AK176" s="236">
        <f t="array" ref="AK176">IF(COLUMNS($G176:AK176)&gt;$E176,"",IFERROR(INDEX('PROYECCIÓN'!177:177,15+6*(COLUMNS($G176:AK176)-1)),""))</f>
        <v/>
      </c>
      <c r="AL176" s="236">
        <f t="array" ref="AL176">IF(COLUMNS($G176:AL176)&gt;$E176,"",IFERROR(INDEX('PROYECCIÓN'!177:177,15+6*(COLUMNS($G176:AL176)-1)),""))</f>
        <v/>
      </c>
      <c r="AM176" s="236">
        <f t="array" ref="AM176">IF(COLUMNS($G176:AM176)&gt;$E176,"",IFERROR(INDEX('PROYECCIÓN'!177:177,15+6*(COLUMNS($G176:AM176)-1)),""))</f>
        <v/>
      </c>
      <c r="AN176" s="236">
        <f t="array" ref="AN176">IF(COLUMNS($G176:AN176)&gt;$E176,"",IFERROR(INDEX('PROYECCIÓN'!177:177,15+6*(COLUMNS($G176:AN176)-1)),""))</f>
        <v/>
      </c>
      <c r="AO176" s="236">
        <f t="array" ref="AO176">IF(COLUMNS($G176:AO176)&gt;$E176,"",IFERROR(INDEX('PROYECCIÓN'!177:177,15+6*(COLUMNS($G176:AO176)-1)),""))</f>
        <v/>
      </c>
      <c r="AP176" s="236">
        <f t="array" ref="AP176">IF(COLUMNS($G176:AP176)&gt;$E176,"",IFERROR(INDEX('PROYECCIÓN'!177:177,15+6*(COLUMNS($G176:AP176)-1)),""))</f>
        <v/>
      </c>
      <c r="AQ176" s="236" t="n"/>
      <c r="AR176" s="229" t="n"/>
      <c r="AS176" s="185" t="n"/>
    </row>
    <row r="177" ht="15" customHeight="1" s="506">
      <c r="B177" s="47">
        <f>'CARTERA TOTAL'!B177</f>
        <v/>
      </c>
      <c r="C177" s="229">
        <f>'PROYECCIÓN'!C178</f>
        <v/>
      </c>
      <c r="D177" s="53">
        <f>'PROYECCIÓN'!D178</f>
        <v/>
      </c>
      <c r="E177" s="56">
        <f>'PROYECCIÓN'!H178</f>
        <v/>
      </c>
      <c r="F177" s="56">
        <f>IF(COUNTIF($G177:$AP177,"VENCIDA")&gt;0,"VENCIDA",IF(COUNTIF($G177:$AP177,"POR VENCER")&gt;0,"POR VENCER",IF(COUNTIF($G177:$AP177,"AL DÍA")&gt;0,"AL DÍA",IF(COUNTIF($G177:$AP177,"PAGA")&gt;0,"PAGA","SIN ESTADO"))))</f>
        <v/>
      </c>
      <c r="G177" s="236">
        <f t="array" ref="G177">IF(COLUMNS($G177:G177)&gt;$E177,"",IFERROR(INDEX('PROYECCIÓN'!178:178,15+6*(COLUMNS($G177:G177)-1)),""))</f>
        <v/>
      </c>
      <c r="H177" s="236">
        <f t="array" ref="H177">IF(COLUMNS($G177:H177)&gt;$E177,"",IFERROR(INDEX('PROYECCIÓN'!178:178,15+6*(COLUMNS($G177:H177)-1)),""))</f>
        <v/>
      </c>
      <c r="I177" s="236">
        <f t="array" ref="I177">IF(COLUMNS($G177:I177)&gt;$E177,"",IFERROR(INDEX('PROYECCIÓN'!178:178,15+6*(COLUMNS($G177:I177)-1)),""))</f>
        <v/>
      </c>
      <c r="J177" s="236">
        <f t="array" ref="J177">IF(COLUMNS($G177:J177)&gt;$E177,"",IFERROR(INDEX('PROYECCIÓN'!178:178,15+6*(COLUMNS($G177:J177)-1)),""))</f>
        <v/>
      </c>
      <c r="K177" s="236">
        <f t="array" ref="K177">IF(COLUMNS($G177:K177)&gt;$E177,"",IFERROR(INDEX('PROYECCIÓN'!178:178,15+6*(COLUMNS($G177:K177)-1)),""))</f>
        <v/>
      </c>
      <c r="L177" s="236">
        <f t="array" ref="L177">IF(COLUMNS($G177:L177)&gt;$E177,"",IFERROR(INDEX('PROYECCIÓN'!178:178,15+6*(COLUMNS($G177:L177)-1)),""))</f>
        <v/>
      </c>
      <c r="M177" s="236">
        <f t="array" ref="M177">IF(COLUMNS($G177:M177)&gt;$E177,"",IFERROR(INDEX('PROYECCIÓN'!178:178,15+6*(COLUMNS($G177:M177)-1)),""))</f>
        <v/>
      </c>
      <c r="N177" s="236">
        <f t="array" ref="N177">IF(COLUMNS($G177:N177)&gt;$E177,"",IFERROR(INDEX('PROYECCIÓN'!178:178,15+6*(COLUMNS($G177:N177)-1)),""))</f>
        <v/>
      </c>
      <c r="O177" s="236">
        <f t="array" ref="O177">IF(COLUMNS($G177:O177)&gt;$E177,"",IFERROR(INDEX('PROYECCIÓN'!178:178,15+6*(COLUMNS($G177:O177)-1)),""))</f>
        <v/>
      </c>
      <c r="P177" s="236">
        <f t="array" ref="P177">IF(COLUMNS($G177:P177)&gt;$E177,"",IFERROR(INDEX('PROYECCIÓN'!178:178,15+6*(COLUMNS($G177:P177)-1)),""))</f>
        <v/>
      </c>
      <c r="Q177" s="236">
        <f t="array" ref="Q177">IF(COLUMNS($G177:Q177)&gt;$E177,"",IFERROR(INDEX('PROYECCIÓN'!178:178,15+6*(COLUMNS($G177:Q177)-1)),""))</f>
        <v/>
      </c>
      <c r="R177" s="236">
        <f t="array" ref="R177">IF(COLUMNS($G177:R177)&gt;$E177,"",IFERROR(INDEX('PROYECCIÓN'!178:178,15+6*(COLUMNS($G177:R177)-1)),""))</f>
        <v/>
      </c>
      <c r="S177" s="236">
        <f t="array" ref="S177">IF(COLUMNS($G177:S177)&gt;$E177,"",IFERROR(INDEX('PROYECCIÓN'!178:178,15+6*(COLUMNS($G177:S177)-1)),""))</f>
        <v/>
      </c>
      <c r="T177" s="236">
        <f t="array" ref="T177">IF(COLUMNS($G177:T177)&gt;$E177,"",IFERROR(INDEX('PROYECCIÓN'!178:178,15+6*(COLUMNS($G177:T177)-1)),""))</f>
        <v/>
      </c>
      <c r="U177" s="236">
        <f t="array" ref="U177">IF(COLUMNS($G177:U177)&gt;$E177,"",IFERROR(INDEX('PROYECCIÓN'!178:178,15+6*(COLUMNS($G177:U177)-1)),""))</f>
        <v/>
      </c>
      <c r="V177" s="236">
        <f t="array" ref="V177">IF(COLUMNS($G177:V177)&gt;$E177,"",IFERROR(INDEX('PROYECCIÓN'!178:178,15+6*(COLUMNS($G177:V177)-1)),""))</f>
        <v/>
      </c>
      <c r="W177" s="236">
        <f t="array" ref="W177">IF(COLUMNS($G177:W177)&gt;$E177,"",IFERROR(INDEX('PROYECCIÓN'!178:178,15+6*(COLUMNS($G177:W177)-1)),""))</f>
        <v/>
      </c>
      <c r="X177" s="236">
        <f t="array" ref="X177">IF(COLUMNS($G177:X177)&gt;$E177,"",IFERROR(INDEX('PROYECCIÓN'!178:178,15+6*(COLUMNS($G177:X177)-1)),""))</f>
        <v/>
      </c>
      <c r="Y177" s="236">
        <f t="array" ref="Y177">IF(COLUMNS($G177:Y177)&gt;$E177,"",IFERROR(INDEX('PROYECCIÓN'!178:178,15+6*(COLUMNS($G177:Y177)-1)),""))</f>
        <v/>
      </c>
      <c r="Z177" s="236">
        <f t="array" ref="Z177">IF(COLUMNS($G177:Z177)&gt;$E177,"",IFERROR(INDEX('PROYECCIÓN'!178:178,15+6*(COLUMNS($G177:Z177)-1)),""))</f>
        <v/>
      </c>
      <c r="AA177" s="236">
        <f t="array" ref="AA177">IF(COLUMNS($G177:AA177)&gt;$E177,"",IFERROR(INDEX('PROYECCIÓN'!178:178,15+6*(COLUMNS($G177:AA177)-1)),""))</f>
        <v/>
      </c>
      <c r="AB177" s="236">
        <f t="array" ref="AB177">IF(COLUMNS($G177:AB177)&gt;$E177,"",IFERROR(INDEX('PROYECCIÓN'!178:178,15+6*(COLUMNS($G177:AB177)-1)),""))</f>
        <v/>
      </c>
      <c r="AC177" s="236">
        <f t="array" ref="AC177">IF(COLUMNS($G177:AC177)&gt;$E177,"",IFERROR(INDEX('PROYECCIÓN'!178:178,15+6*(COLUMNS($G177:AC177)-1)),""))</f>
        <v/>
      </c>
      <c r="AD177" s="236">
        <f t="array" ref="AD177">IF(COLUMNS($G177:AD177)&gt;$E177,"",IFERROR(INDEX('PROYECCIÓN'!178:178,15+6*(COLUMNS($G177:AD177)-1)),""))</f>
        <v/>
      </c>
      <c r="AE177" s="236">
        <f t="array" ref="AE177">IF(COLUMNS($G177:AE177)&gt;$E177,"",IFERROR(INDEX('PROYECCIÓN'!178:178,15+6*(COLUMNS($G177:AE177)-1)),""))</f>
        <v/>
      </c>
      <c r="AF177" s="236">
        <f t="array" ref="AF177">IF(COLUMNS($G177:AF177)&gt;$E177,"",IFERROR(INDEX('PROYECCIÓN'!178:178,15+6*(COLUMNS($G177:AF177)-1)),""))</f>
        <v/>
      </c>
      <c r="AG177" s="236">
        <f t="array" ref="AG177">IF(COLUMNS($G177:AG177)&gt;$E177,"",IFERROR(INDEX('PROYECCIÓN'!178:178,15+6*(COLUMNS($G177:AG177)-1)),""))</f>
        <v/>
      </c>
      <c r="AH177" s="236">
        <f t="array" ref="AH177">IF(COLUMNS($G177:AH177)&gt;$E177,"",IFERROR(INDEX('PROYECCIÓN'!178:178,15+6*(COLUMNS($G177:AH177)-1)),""))</f>
        <v/>
      </c>
      <c r="AI177" s="236">
        <f t="array" ref="AI177">IF(COLUMNS($G177:AI177)&gt;$E177,"",IFERROR(INDEX('PROYECCIÓN'!178:178,15+6*(COLUMNS($G177:AI177)-1)),""))</f>
        <v/>
      </c>
      <c r="AJ177" s="236">
        <f t="array" ref="AJ177">IF(COLUMNS($G177:AJ177)&gt;$E177,"",IFERROR(INDEX('PROYECCIÓN'!178:178,15+6*(COLUMNS($G177:AJ177)-1)),""))</f>
        <v/>
      </c>
      <c r="AK177" s="236">
        <f t="array" ref="AK177">IF(COLUMNS($G177:AK177)&gt;$E177,"",IFERROR(INDEX('PROYECCIÓN'!178:178,15+6*(COLUMNS($G177:AK177)-1)),""))</f>
        <v/>
      </c>
      <c r="AL177" s="236">
        <f t="array" ref="AL177">IF(COLUMNS($G177:AL177)&gt;$E177,"",IFERROR(INDEX('PROYECCIÓN'!178:178,15+6*(COLUMNS($G177:AL177)-1)),""))</f>
        <v/>
      </c>
      <c r="AM177" s="236">
        <f t="array" ref="AM177">IF(COLUMNS($G177:AM177)&gt;$E177,"",IFERROR(INDEX('PROYECCIÓN'!178:178,15+6*(COLUMNS($G177:AM177)-1)),""))</f>
        <v/>
      </c>
      <c r="AN177" s="236">
        <f t="array" ref="AN177">IF(COLUMNS($G177:AN177)&gt;$E177,"",IFERROR(INDEX('PROYECCIÓN'!178:178,15+6*(COLUMNS($G177:AN177)-1)),""))</f>
        <v/>
      </c>
      <c r="AO177" s="236">
        <f t="array" ref="AO177">IF(COLUMNS($G177:AO177)&gt;$E177,"",IFERROR(INDEX('PROYECCIÓN'!178:178,15+6*(COLUMNS($G177:AO177)-1)),""))</f>
        <v/>
      </c>
      <c r="AP177" s="236">
        <f t="array" ref="AP177">IF(COLUMNS($G177:AP177)&gt;$E177,"",IFERROR(INDEX('PROYECCIÓN'!178:178,15+6*(COLUMNS($G177:AP177)-1)),""))</f>
        <v/>
      </c>
      <c r="AQ177" s="236" t="n"/>
      <c r="AR177" s="229" t="n"/>
      <c r="AS177" s="185" t="n"/>
    </row>
    <row r="178" ht="15" customHeight="1" s="506">
      <c r="B178" s="47">
        <f>'CARTERA TOTAL'!B178</f>
        <v/>
      </c>
      <c r="C178" s="229">
        <f>'PROYECCIÓN'!C179</f>
        <v/>
      </c>
      <c r="D178" s="53">
        <f>'PROYECCIÓN'!D179</f>
        <v/>
      </c>
      <c r="E178" s="56">
        <f>'PROYECCIÓN'!H179</f>
        <v/>
      </c>
      <c r="F178" s="56">
        <f>IF(COUNTIF($G178:$AP178,"VENCIDA")&gt;0,"VENCIDA",IF(COUNTIF($G178:$AP178,"POR VENCER")&gt;0,"POR VENCER",IF(COUNTIF($G178:$AP178,"AL DÍA")&gt;0,"AL DÍA",IF(COUNTIF($G178:$AP178,"PAGA")&gt;0,"PAGA","SIN ESTADO"))))</f>
        <v/>
      </c>
      <c r="G178" s="236">
        <f t="array" ref="G178">IF(COLUMNS($G178:G178)&gt;$E178,"",IFERROR(INDEX('PROYECCIÓN'!179:179,15+6*(COLUMNS($G178:G178)-1)),""))</f>
        <v/>
      </c>
      <c r="H178" s="236">
        <f t="array" ref="H178">IF(COLUMNS($G178:H178)&gt;$E178,"",IFERROR(INDEX('PROYECCIÓN'!179:179,15+6*(COLUMNS($G178:H178)-1)),""))</f>
        <v/>
      </c>
      <c r="I178" s="236">
        <f t="array" ref="I178">IF(COLUMNS($G178:I178)&gt;$E178,"",IFERROR(INDEX('PROYECCIÓN'!179:179,15+6*(COLUMNS($G178:I178)-1)),""))</f>
        <v/>
      </c>
      <c r="J178" s="236">
        <f t="array" ref="J178">IF(COLUMNS($G178:J178)&gt;$E178,"",IFERROR(INDEX('PROYECCIÓN'!179:179,15+6*(COLUMNS($G178:J178)-1)),""))</f>
        <v/>
      </c>
      <c r="K178" s="236">
        <f t="array" ref="K178">IF(COLUMNS($G178:K178)&gt;$E178,"",IFERROR(INDEX('PROYECCIÓN'!179:179,15+6*(COLUMNS($G178:K178)-1)),""))</f>
        <v/>
      </c>
      <c r="L178" s="236">
        <f t="array" ref="L178">IF(COLUMNS($G178:L178)&gt;$E178,"",IFERROR(INDEX('PROYECCIÓN'!179:179,15+6*(COLUMNS($G178:L178)-1)),""))</f>
        <v/>
      </c>
      <c r="M178" s="236">
        <f t="array" ref="M178">IF(COLUMNS($G178:M178)&gt;$E178,"",IFERROR(INDEX('PROYECCIÓN'!179:179,15+6*(COLUMNS($G178:M178)-1)),""))</f>
        <v/>
      </c>
      <c r="N178" s="236">
        <f t="array" ref="N178">IF(COLUMNS($G178:N178)&gt;$E178,"",IFERROR(INDEX('PROYECCIÓN'!179:179,15+6*(COLUMNS($G178:N178)-1)),""))</f>
        <v/>
      </c>
      <c r="O178" s="236">
        <f t="array" ref="O178">IF(COLUMNS($G178:O178)&gt;$E178,"",IFERROR(INDEX('PROYECCIÓN'!179:179,15+6*(COLUMNS($G178:O178)-1)),""))</f>
        <v/>
      </c>
      <c r="P178" s="236">
        <f t="array" ref="P178">IF(COLUMNS($G178:P178)&gt;$E178,"",IFERROR(INDEX('PROYECCIÓN'!179:179,15+6*(COLUMNS($G178:P178)-1)),""))</f>
        <v/>
      </c>
      <c r="Q178" s="236">
        <f t="array" ref="Q178">IF(COLUMNS($G178:Q178)&gt;$E178,"",IFERROR(INDEX('PROYECCIÓN'!179:179,15+6*(COLUMNS($G178:Q178)-1)),""))</f>
        <v/>
      </c>
      <c r="R178" s="236">
        <f t="array" ref="R178">IF(COLUMNS($G178:R178)&gt;$E178,"",IFERROR(INDEX('PROYECCIÓN'!179:179,15+6*(COLUMNS($G178:R178)-1)),""))</f>
        <v/>
      </c>
      <c r="S178" s="236">
        <f t="array" ref="S178">IF(COLUMNS($G178:S178)&gt;$E178,"",IFERROR(INDEX('PROYECCIÓN'!179:179,15+6*(COLUMNS($G178:S178)-1)),""))</f>
        <v/>
      </c>
      <c r="T178" s="236">
        <f t="array" ref="T178">IF(COLUMNS($G178:T178)&gt;$E178,"",IFERROR(INDEX('PROYECCIÓN'!179:179,15+6*(COLUMNS($G178:T178)-1)),""))</f>
        <v/>
      </c>
      <c r="U178" s="236">
        <f t="array" ref="U178">IF(COLUMNS($G178:U178)&gt;$E178,"",IFERROR(INDEX('PROYECCIÓN'!179:179,15+6*(COLUMNS($G178:U178)-1)),""))</f>
        <v/>
      </c>
      <c r="V178" s="236">
        <f t="array" ref="V178">IF(COLUMNS($G178:V178)&gt;$E178,"",IFERROR(INDEX('PROYECCIÓN'!179:179,15+6*(COLUMNS($G178:V178)-1)),""))</f>
        <v/>
      </c>
      <c r="W178" s="236">
        <f t="array" ref="W178">IF(COLUMNS($G178:W178)&gt;$E178,"",IFERROR(INDEX('PROYECCIÓN'!179:179,15+6*(COLUMNS($G178:W178)-1)),""))</f>
        <v/>
      </c>
      <c r="X178" s="236">
        <f t="array" ref="X178">IF(COLUMNS($G178:X178)&gt;$E178,"",IFERROR(INDEX('PROYECCIÓN'!179:179,15+6*(COLUMNS($G178:X178)-1)),""))</f>
        <v/>
      </c>
      <c r="Y178" s="236">
        <f t="array" ref="Y178">IF(COLUMNS($G178:Y178)&gt;$E178,"",IFERROR(INDEX('PROYECCIÓN'!179:179,15+6*(COLUMNS($G178:Y178)-1)),""))</f>
        <v/>
      </c>
      <c r="Z178" s="236">
        <f t="array" ref="Z178">IF(COLUMNS($G178:Z178)&gt;$E178,"",IFERROR(INDEX('PROYECCIÓN'!179:179,15+6*(COLUMNS($G178:Z178)-1)),""))</f>
        <v/>
      </c>
      <c r="AA178" s="236">
        <f t="array" ref="AA178">IF(COLUMNS($G178:AA178)&gt;$E178,"",IFERROR(INDEX('PROYECCIÓN'!179:179,15+6*(COLUMNS($G178:AA178)-1)),""))</f>
        <v/>
      </c>
      <c r="AB178" s="236">
        <f t="array" ref="AB178">IF(COLUMNS($G178:AB178)&gt;$E178,"",IFERROR(INDEX('PROYECCIÓN'!179:179,15+6*(COLUMNS($G178:AB178)-1)),""))</f>
        <v/>
      </c>
      <c r="AC178" s="236">
        <f t="array" ref="AC178">IF(COLUMNS($G178:AC178)&gt;$E178,"",IFERROR(INDEX('PROYECCIÓN'!179:179,15+6*(COLUMNS($G178:AC178)-1)),""))</f>
        <v/>
      </c>
      <c r="AD178" s="236">
        <f t="array" ref="AD178">IF(COLUMNS($G178:AD178)&gt;$E178,"",IFERROR(INDEX('PROYECCIÓN'!179:179,15+6*(COLUMNS($G178:AD178)-1)),""))</f>
        <v/>
      </c>
      <c r="AE178" s="236">
        <f t="array" ref="AE178">IF(COLUMNS($G178:AE178)&gt;$E178,"",IFERROR(INDEX('PROYECCIÓN'!179:179,15+6*(COLUMNS($G178:AE178)-1)),""))</f>
        <v/>
      </c>
      <c r="AF178" s="236">
        <f t="array" ref="AF178">IF(COLUMNS($G178:AF178)&gt;$E178,"",IFERROR(INDEX('PROYECCIÓN'!179:179,15+6*(COLUMNS($G178:AF178)-1)),""))</f>
        <v/>
      </c>
      <c r="AG178" s="236">
        <f t="array" ref="AG178">IF(COLUMNS($G178:AG178)&gt;$E178,"",IFERROR(INDEX('PROYECCIÓN'!179:179,15+6*(COLUMNS($G178:AG178)-1)),""))</f>
        <v/>
      </c>
      <c r="AH178" s="236">
        <f t="array" ref="AH178">IF(COLUMNS($G178:AH178)&gt;$E178,"",IFERROR(INDEX('PROYECCIÓN'!179:179,15+6*(COLUMNS($G178:AH178)-1)),""))</f>
        <v/>
      </c>
      <c r="AI178" s="236">
        <f t="array" ref="AI178">IF(COLUMNS($G178:AI178)&gt;$E178,"",IFERROR(INDEX('PROYECCIÓN'!179:179,15+6*(COLUMNS($G178:AI178)-1)),""))</f>
        <v/>
      </c>
      <c r="AJ178" s="236">
        <f t="array" ref="AJ178">IF(COLUMNS($G178:AJ178)&gt;$E178,"",IFERROR(INDEX('PROYECCIÓN'!179:179,15+6*(COLUMNS($G178:AJ178)-1)),""))</f>
        <v/>
      </c>
      <c r="AK178" s="236">
        <f t="array" ref="AK178">IF(COLUMNS($G178:AK178)&gt;$E178,"",IFERROR(INDEX('PROYECCIÓN'!179:179,15+6*(COLUMNS($G178:AK178)-1)),""))</f>
        <v/>
      </c>
      <c r="AL178" s="236">
        <f t="array" ref="AL178">IF(COLUMNS($G178:AL178)&gt;$E178,"",IFERROR(INDEX('PROYECCIÓN'!179:179,15+6*(COLUMNS($G178:AL178)-1)),""))</f>
        <v/>
      </c>
      <c r="AM178" s="236">
        <f t="array" ref="AM178">IF(COLUMNS($G178:AM178)&gt;$E178,"",IFERROR(INDEX('PROYECCIÓN'!179:179,15+6*(COLUMNS($G178:AM178)-1)),""))</f>
        <v/>
      </c>
      <c r="AN178" s="236">
        <f t="array" ref="AN178">IF(COLUMNS($G178:AN178)&gt;$E178,"",IFERROR(INDEX('PROYECCIÓN'!179:179,15+6*(COLUMNS($G178:AN178)-1)),""))</f>
        <v/>
      </c>
      <c r="AO178" s="236">
        <f t="array" ref="AO178">IF(COLUMNS($G178:AO178)&gt;$E178,"",IFERROR(INDEX('PROYECCIÓN'!179:179,15+6*(COLUMNS($G178:AO178)-1)),""))</f>
        <v/>
      </c>
      <c r="AP178" s="236">
        <f t="array" ref="AP178">IF(COLUMNS($G178:AP178)&gt;$E178,"",IFERROR(INDEX('PROYECCIÓN'!179:179,15+6*(COLUMNS($G178:AP178)-1)),""))</f>
        <v/>
      </c>
      <c r="AQ178" s="236" t="n"/>
      <c r="AR178" s="229" t="n"/>
      <c r="AS178" s="185" t="n"/>
    </row>
    <row r="179" ht="15" customHeight="1" s="506">
      <c r="B179" s="47">
        <f>'CARTERA TOTAL'!B179</f>
        <v/>
      </c>
      <c r="C179" s="229">
        <f>'PROYECCIÓN'!C180</f>
        <v/>
      </c>
      <c r="D179" s="53">
        <f>'PROYECCIÓN'!D180</f>
        <v/>
      </c>
      <c r="E179" s="56">
        <f>'PROYECCIÓN'!H180</f>
        <v/>
      </c>
      <c r="F179" s="56">
        <f>IF(COUNTIF($G179:$AP179,"VENCIDA")&gt;0,"VENCIDA",IF(COUNTIF($G179:$AP179,"POR VENCER")&gt;0,"POR VENCER",IF(COUNTIF($G179:$AP179,"AL DÍA")&gt;0,"AL DÍA",IF(COUNTIF($G179:$AP179,"PAGA")&gt;0,"PAGA","SIN ESTADO"))))</f>
        <v/>
      </c>
      <c r="G179" s="236">
        <f t="array" ref="G179">IF(COLUMNS($G179:G179)&gt;$E179,"",IFERROR(INDEX('PROYECCIÓN'!180:180,15+6*(COLUMNS($G179:G179)-1)),""))</f>
        <v/>
      </c>
      <c r="H179" s="236">
        <f t="array" ref="H179">IF(COLUMNS($G179:H179)&gt;$E179,"",IFERROR(INDEX('PROYECCIÓN'!180:180,15+6*(COLUMNS($G179:H179)-1)),""))</f>
        <v/>
      </c>
      <c r="I179" s="236">
        <f t="array" ref="I179">IF(COLUMNS($G179:I179)&gt;$E179,"",IFERROR(INDEX('PROYECCIÓN'!180:180,15+6*(COLUMNS($G179:I179)-1)),""))</f>
        <v/>
      </c>
      <c r="J179" s="236">
        <f t="array" ref="J179">IF(COLUMNS($G179:J179)&gt;$E179,"",IFERROR(INDEX('PROYECCIÓN'!180:180,15+6*(COLUMNS($G179:J179)-1)),""))</f>
        <v/>
      </c>
      <c r="K179" s="236">
        <f t="array" ref="K179">IF(COLUMNS($G179:K179)&gt;$E179,"",IFERROR(INDEX('PROYECCIÓN'!180:180,15+6*(COLUMNS($G179:K179)-1)),""))</f>
        <v/>
      </c>
      <c r="L179" s="236">
        <f t="array" ref="L179">IF(COLUMNS($G179:L179)&gt;$E179,"",IFERROR(INDEX('PROYECCIÓN'!180:180,15+6*(COLUMNS($G179:L179)-1)),""))</f>
        <v/>
      </c>
      <c r="M179" s="236">
        <f t="array" ref="M179">IF(COLUMNS($G179:M179)&gt;$E179,"",IFERROR(INDEX('PROYECCIÓN'!180:180,15+6*(COLUMNS($G179:M179)-1)),""))</f>
        <v/>
      </c>
      <c r="N179" s="236">
        <f t="array" ref="N179">IF(COLUMNS($G179:N179)&gt;$E179,"",IFERROR(INDEX('PROYECCIÓN'!180:180,15+6*(COLUMNS($G179:N179)-1)),""))</f>
        <v/>
      </c>
      <c r="O179" s="236">
        <f t="array" ref="O179">IF(COLUMNS($G179:O179)&gt;$E179,"",IFERROR(INDEX('PROYECCIÓN'!180:180,15+6*(COLUMNS($G179:O179)-1)),""))</f>
        <v/>
      </c>
      <c r="P179" s="236">
        <f t="array" ref="P179">IF(COLUMNS($G179:P179)&gt;$E179,"",IFERROR(INDEX('PROYECCIÓN'!180:180,15+6*(COLUMNS($G179:P179)-1)),""))</f>
        <v/>
      </c>
      <c r="Q179" s="236">
        <f t="array" ref="Q179">IF(COLUMNS($G179:Q179)&gt;$E179,"",IFERROR(INDEX('PROYECCIÓN'!180:180,15+6*(COLUMNS($G179:Q179)-1)),""))</f>
        <v/>
      </c>
      <c r="R179" s="236">
        <f t="array" ref="R179">IF(COLUMNS($G179:R179)&gt;$E179,"",IFERROR(INDEX('PROYECCIÓN'!180:180,15+6*(COLUMNS($G179:R179)-1)),""))</f>
        <v/>
      </c>
      <c r="S179" s="236">
        <f t="array" ref="S179">IF(COLUMNS($G179:S179)&gt;$E179,"",IFERROR(INDEX('PROYECCIÓN'!180:180,15+6*(COLUMNS($G179:S179)-1)),""))</f>
        <v/>
      </c>
      <c r="T179" s="236">
        <f t="array" ref="T179">IF(COLUMNS($G179:T179)&gt;$E179,"",IFERROR(INDEX('PROYECCIÓN'!180:180,15+6*(COLUMNS($G179:T179)-1)),""))</f>
        <v/>
      </c>
      <c r="U179" s="236">
        <f t="array" ref="U179">IF(COLUMNS($G179:U179)&gt;$E179,"",IFERROR(INDEX('PROYECCIÓN'!180:180,15+6*(COLUMNS($G179:U179)-1)),""))</f>
        <v/>
      </c>
      <c r="V179" s="236">
        <f t="array" ref="V179">IF(COLUMNS($G179:V179)&gt;$E179,"",IFERROR(INDEX('PROYECCIÓN'!180:180,15+6*(COLUMNS($G179:V179)-1)),""))</f>
        <v/>
      </c>
      <c r="W179" s="236">
        <f t="array" ref="W179">IF(COLUMNS($G179:W179)&gt;$E179,"",IFERROR(INDEX('PROYECCIÓN'!180:180,15+6*(COLUMNS($G179:W179)-1)),""))</f>
        <v/>
      </c>
      <c r="X179" s="236">
        <f t="array" ref="X179">IF(COLUMNS($G179:X179)&gt;$E179,"",IFERROR(INDEX('PROYECCIÓN'!180:180,15+6*(COLUMNS($G179:X179)-1)),""))</f>
        <v/>
      </c>
      <c r="Y179" s="236">
        <f t="array" ref="Y179">IF(COLUMNS($G179:Y179)&gt;$E179,"",IFERROR(INDEX('PROYECCIÓN'!180:180,15+6*(COLUMNS($G179:Y179)-1)),""))</f>
        <v/>
      </c>
      <c r="Z179" s="236">
        <f t="array" ref="Z179">IF(COLUMNS($G179:Z179)&gt;$E179,"",IFERROR(INDEX('PROYECCIÓN'!180:180,15+6*(COLUMNS($G179:Z179)-1)),""))</f>
        <v/>
      </c>
      <c r="AA179" s="236">
        <f t="array" ref="AA179">IF(COLUMNS($G179:AA179)&gt;$E179,"",IFERROR(INDEX('PROYECCIÓN'!180:180,15+6*(COLUMNS($G179:AA179)-1)),""))</f>
        <v/>
      </c>
      <c r="AB179" s="236">
        <f t="array" ref="AB179">IF(COLUMNS($G179:AB179)&gt;$E179,"",IFERROR(INDEX('PROYECCIÓN'!180:180,15+6*(COLUMNS($G179:AB179)-1)),""))</f>
        <v/>
      </c>
      <c r="AC179" s="236">
        <f t="array" ref="AC179">IF(COLUMNS($G179:AC179)&gt;$E179,"",IFERROR(INDEX('PROYECCIÓN'!180:180,15+6*(COLUMNS($G179:AC179)-1)),""))</f>
        <v/>
      </c>
      <c r="AD179" s="236">
        <f t="array" ref="AD179">IF(COLUMNS($G179:AD179)&gt;$E179,"",IFERROR(INDEX('PROYECCIÓN'!180:180,15+6*(COLUMNS($G179:AD179)-1)),""))</f>
        <v/>
      </c>
      <c r="AE179" s="236">
        <f t="array" ref="AE179">IF(COLUMNS($G179:AE179)&gt;$E179,"",IFERROR(INDEX('PROYECCIÓN'!180:180,15+6*(COLUMNS($G179:AE179)-1)),""))</f>
        <v/>
      </c>
      <c r="AF179" s="236">
        <f t="array" ref="AF179">IF(COLUMNS($G179:AF179)&gt;$E179,"",IFERROR(INDEX('PROYECCIÓN'!180:180,15+6*(COLUMNS($G179:AF179)-1)),""))</f>
        <v/>
      </c>
      <c r="AG179" s="236">
        <f t="array" ref="AG179">IF(COLUMNS($G179:AG179)&gt;$E179,"",IFERROR(INDEX('PROYECCIÓN'!180:180,15+6*(COLUMNS($G179:AG179)-1)),""))</f>
        <v/>
      </c>
      <c r="AH179" s="236">
        <f t="array" ref="AH179">IF(COLUMNS($G179:AH179)&gt;$E179,"",IFERROR(INDEX('PROYECCIÓN'!180:180,15+6*(COLUMNS($G179:AH179)-1)),""))</f>
        <v/>
      </c>
      <c r="AI179" s="236">
        <f t="array" ref="AI179">IF(COLUMNS($G179:AI179)&gt;$E179,"",IFERROR(INDEX('PROYECCIÓN'!180:180,15+6*(COLUMNS($G179:AI179)-1)),""))</f>
        <v/>
      </c>
      <c r="AJ179" s="236">
        <f t="array" ref="AJ179">IF(COLUMNS($G179:AJ179)&gt;$E179,"",IFERROR(INDEX('PROYECCIÓN'!180:180,15+6*(COLUMNS($G179:AJ179)-1)),""))</f>
        <v/>
      </c>
      <c r="AK179" s="236">
        <f t="array" ref="AK179">IF(COLUMNS($G179:AK179)&gt;$E179,"",IFERROR(INDEX('PROYECCIÓN'!180:180,15+6*(COLUMNS($G179:AK179)-1)),""))</f>
        <v/>
      </c>
      <c r="AL179" s="236">
        <f t="array" ref="AL179">IF(COLUMNS($G179:AL179)&gt;$E179,"",IFERROR(INDEX('PROYECCIÓN'!180:180,15+6*(COLUMNS($G179:AL179)-1)),""))</f>
        <v/>
      </c>
      <c r="AM179" s="236">
        <f t="array" ref="AM179">IF(COLUMNS($G179:AM179)&gt;$E179,"",IFERROR(INDEX('PROYECCIÓN'!180:180,15+6*(COLUMNS($G179:AM179)-1)),""))</f>
        <v/>
      </c>
      <c r="AN179" s="236">
        <f t="array" ref="AN179">IF(COLUMNS($G179:AN179)&gt;$E179,"",IFERROR(INDEX('PROYECCIÓN'!180:180,15+6*(COLUMNS($G179:AN179)-1)),""))</f>
        <v/>
      </c>
      <c r="AO179" s="236">
        <f t="array" ref="AO179">IF(COLUMNS($G179:AO179)&gt;$E179,"",IFERROR(INDEX('PROYECCIÓN'!180:180,15+6*(COLUMNS($G179:AO179)-1)),""))</f>
        <v/>
      </c>
      <c r="AP179" s="236">
        <f t="array" ref="AP179">IF(COLUMNS($G179:AP179)&gt;$E179,"",IFERROR(INDEX('PROYECCIÓN'!180:180,15+6*(COLUMNS($G179:AP179)-1)),""))</f>
        <v/>
      </c>
      <c r="AQ179" s="236" t="n"/>
      <c r="AR179" s="229" t="n"/>
      <c r="AS179" s="185" t="n"/>
    </row>
    <row r="180" ht="15" customHeight="1" s="506">
      <c r="B180" s="47">
        <f>'CARTERA TOTAL'!B180</f>
        <v/>
      </c>
      <c r="C180" s="229">
        <f>'PROYECCIÓN'!C181</f>
        <v/>
      </c>
      <c r="D180" s="53">
        <f>'PROYECCIÓN'!D181</f>
        <v/>
      </c>
      <c r="E180" s="56">
        <f>'PROYECCIÓN'!H181</f>
        <v/>
      </c>
      <c r="F180" s="56">
        <f>IF(COUNTIF($G180:$AP180,"VENCIDA")&gt;0,"VENCIDA",IF(COUNTIF($G180:$AP180,"POR VENCER")&gt;0,"POR VENCER",IF(COUNTIF($G180:$AP180,"AL DÍA")&gt;0,"AL DÍA",IF(COUNTIF($G180:$AP180,"PAGA")&gt;0,"PAGA","SIN ESTADO"))))</f>
        <v/>
      </c>
      <c r="G180" s="236">
        <f t="array" ref="G180">IF(COLUMNS($G180:G180)&gt;$E180,"",IFERROR(INDEX('PROYECCIÓN'!181:181,15+6*(COLUMNS($G180:G180)-1)),""))</f>
        <v/>
      </c>
      <c r="H180" s="236">
        <f t="array" ref="H180">IF(COLUMNS($G180:H180)&gt;$E180,"",IFERROR(INDEX('PROYECCIÓN'!181:181,15+6*(COLUMNS($G180:H180)-1)),""))</f>
        <v/>
      </c>
      <c r="I180" s="236">
        <f t="array" ref="I180">IF(COLUMNS($G180:I180)&gt;$E180,"",IFERROR(INDEX('PROYECCIÓN'!181:181,15+6*(COLUMNS($G180:I180)-1)),""))</f>
        <v/>
      </c>
      <c r="J180" s="236">
        <f t="array" ref="J180">IF(COLUMNS($G180:J180)&gt;$E180,"",IFERROR(INDEX('PROYECCIÓN'!181:181,15+6*(COLUMNS($G180:J180)-1)),""))</f>
        <v/>
      </c>
      <c r="K180" s="236">
        <f t="array" ref="K180">IF(COLUMNS($G180:K180)&gt;$E180,"",IFERROR(INDEX('PROYECCIÓN'!181:181,15+6*(COLUMNS($G180:K180)-1)),""))</f>
        <v/>
      </c>
      <c r="L180" s="236">
        <f t="array" ref="L180">IF(COLUMNS($G180:L180)&gt;$E180,"",IFERROR(INDEX('PROYECCIÓN'!181:181,15+6*(COLUMNS($G180:L180)-1)),""))</f>
        <v/>
      </c>
      <c r="M180" s="236">
        <f t="array" ref="M180">IF(COLUMNS($G180:M180)&gt;$E180,"",IFERROR(INDEX('PROYECCIÓN'!181:181,15+6*(COLUMNS($G180:M180)-1)),""))</f>
        <v/>
      </c>
      <c r="N180" s="236">
        <f t="array" ref="N180">IF(COLUMNS($G180:N180)&gt;$E180,"",IFERROR(INDEX('PROYECCIÓN'!181:181,15+6*(COLUMNS($G180:N180)-1)),""))</f>
        <v/>
      </c>
      <c r="O180" s="236">
        <f t="array" ref="O180">IF(COLUMNS($G180:O180)&gt;$E180,"",IFERROR(INDEX('PROYECCIÓN'!181:181,15+6*(COLUMNS($G180:O180)-1)),""))</f>
        <v/>
      </c>
      <c r="P180" s="236">
        <f t="array" ref="P180">IF(COLUMNS($G180:P180)&gt;$E180,"",IFERROR(INDEX('PROYECCIÓN'!181:181,15+6*(COLUMNS($G180:P180)-1)),""))</f>
        <v/>
      </c>
      <c r="Q180" s="236">
        <f t="array" ref="Q180">IF(COLUMNS($G180:Q180)&gt;$E180,"",IFERROR(INDEX('PROYECCIÓN'!181:181,15+6*(COLUMNS($G180:Q180)-1)),""))</f>
        <v/>
      </c>
      <c r="R180" s="236">
        <f t="array" ref="R180">IF(COLUMNS($G180:R180)&gt;$E180,"",IFERROR(INDEX('PROYECCIÓN'!181:181,15+6*(COLUMNS($G180:R180)-1)),""))</f>
        <v/>
      </c>
      <c r="S180" s="236">
        <f t="array" ref="S180">IF(COLUMNS($G180:S180)&gt;$E180,"",IFERROR(INDEX('PROYECCIÓN'!181:181,15+6*(COLUMNS($G180:S180)-1)),""))</f>
        <v/>
      </c>
      <c r="T180" s="236">
        <f t="array" ref="T180">IF(COLUMNS($G180:T180)&gt;$E180,"",IFERROR(INDEX('PROYECCIÓN'!181:181,15+6*(COLUMNS($G180:T180)-1)),""))</f>
        <v/>
      </c>
      <c r="U180" s="236">
        <f t="array" ref="U180">IF(COLUMNS($G180:U180)&gt;$E180,"",IFERROR(INDEX('PROYECCIÓN'!181:181,15+6*(COLUMNS($G180:U180)-1)),""))</f>
        <v/>
      </c>
      <c r="V180" s="236">
        <f t="array" ref="V180">IF(COLUMNS($G180:V180)&gt;$E180,"",IFERROR(INDEX('PROYECCIÓN'!181:181,15+6*(COLUMNS($G180:V180)-1)),""))</f>
        <v/>
      </c>
      <c r="W180" s="236">
        <f t="array" ref="W180">IF(COLUMNS($G180:W180)&gt;$E180,"",IFERROR(INDEX('PROYECCIÓN'!181:181,15+6*(COLUMNS($G180:W180)-1)),""))</f>
        <v/>
      </c>
      <c r="X180" s="236">
        <f t="array" ref="X180">IF(COLUMNS($G180:X180)&gt;$E180,"",IFERROR(INDEX('PROYECCIÓN'!181:181,15+6*(COLUMNS($G180:X180)-1)),""))</f>
        <v/>
      </c>
      <c r="Y180" s="236">
        <f t="array" ref="Y180">IF(COLUMNS($G180:Y180)&gt;$E180,"",IFERROR(INDEX('PROYECCIÓN'!181:181,15+6*(COLUMNS($G180:Y180)-1)),""))</f>
        <v/>
      </c>
      <c r="Z180" s="236">
        <f t="array" ref="Z180">IF(COLUMNS($G180:Z180)&gt;$E180,"",IFERROR(INDEX('PROYECCIÓN'!181:181,15+6*(COLUMNS($G180:Z180)-1)),""))</f>
        <v/>
      </c>
      <c r="AA180" s="236">
        <f t="array" ref="AA180">IF(COLUMNS($G180:AA180)&gt;$E180,"",IFERROR(INDEX('PROYECCIÓN'!181:181,15+6*(COLUMNS($G180:AA180)-1)),""))</f>
        <v/>
      </c>
      <c r="AB180" s="236">
        <f t="array" ref="AB180">IF(COLUMNS($G180:AB180)&gt;$E180,"",IFERROR(INDEX('PROYECCIÓN'!181:181,15+6*(COLUMNS($G180:AB180)-1)),""))</f>
        <v/>
      </c>
      <c r="AC180" s="236">
        <f t="array" ref="AC180">IF(COLUMNS($G180:AC180)&gt;$E180,"",IFERROR(INDEX('PROYECCIÓN'!181:181,15+6*(COLUMNS($G180:AC180)-1)),""))</f>
        <v/>
      </c>
      <c r="AD180" s="236">
        <f t="array" ref="AD180">IF(COLUMNS($G180:AD180)&gt;$E180,"",IFERROR(INDEX('PROYECCIÓN'!181:181,15+6*(COLUMNS($G180:AD180)-1)),""))</f>
        <v/>
      </c>
      <c r="AE180" s="236">
        <f t="array" ref="AE180">IF(COLUMNS($G180:AE180)&gt;$E180,"",IFERROR(INDEX('PROYECCIÓN'!181:181,15+6*(COLUMNS($G180:AE180)-1)),""))</f>
        <v/>
      </c>
      <c r="AF180" s="236">
        <f t="array" ref="AF180">IF(COLUMNS($G180:AF180)&gt;$E180,"",IFERROR(INDEX('PROYECCIÓN'!181:181,15+6*(COLUMNS($G180:AF180)-1)),""))</f>
        <v/>
      </c>
      <c r="AG180" s="236">
        <f t="array" ref="AG180">IF(COLUMNS($G180:AG180)&gt;$E180,"",IFERROR(INDEX('PROYECCIÓN'!181:181,15+6*(COLUMNS($G180:AG180)-1)),""))</f>
        <v/>
      </c>
      <c r="AH180" s="236">
        <f t="array" ref="AH180">IF(COLUMNS($G180:AH180)&gt;$E180,"",IFERROR(INDEX('PROYECCIÓN'!181:181,15+6*(COLUMNS($G180:AH180)-1)),""))</f>
        <v/>
      </c>
      <c r="AI180" s="236">
        <f t="array" ref="AI180">IF(COLUMNS($G180:AI180)&gt;$E180,"",IFERROR(INDEX('PROYECCIÓN'!181:181,15+6*(COLUMNS($G180:AI180)-1)),""))</f>
        <v/>
      </c>
      <c r="AJ180" s="236">
        <f t="array" ref="AJ180">IF(COLUMNS($G180:AJ180)&gt;$E180,"",IFERROR(INDEX('PROYECCIÓN'!181:181,15+6*(COLUMNS($G180:AJ180)-1)),""))</f>
        <v/>
      </c>
      <c r="AK180" s="236">
        <f t="array" ref="AK180">IF(COLUMNS($G180:AK180)&gt;$E180,"",IFERROR(INDEX('PROYECCIÓN'!181:181,15+6*(COLUMNS($G180:AK180)-1)),""))</f>
        <v/>
      </c>
      <c r="AL180" s="236">
        <f t="array" ref="AL180">IF(COLUMNS($G180:AL180)&gt;$E180,"",IFERROR(INDEX('PROYECCIÓN'!181:181,15+6*(COLUMNS($G180:AL180)-1)),""))</f>
        <v/>
      </c>
      <c r="AM180" s="236">
        <f t="array" ref="AM180">IF(COLUMNS($G180:AM180)&gt;$E180,"",IFERROR(INDEX('PROYECCIÓN'!181:181,15+6*(COLUMNS($G180:AM180)-1)),""))</f>
        <v/>
      </c>
      <c r="AN180" s="236">
        <f t="array" ref="AN180">IF(COLUMNS($G180:AN180)&gt;$E180,"",IFERROR(INDEX('PROYECCIÓN'!181:181,15+6*(COLUMNS($G180:AN180)-1)),""))</f>
        <v/>
      </c>
      <c r="AO180" s="236">
        <f t="array" ref="AO180">IF(COLUMNS($G180:AO180)&gt;$E180,"",IFERROR(INDEX('PROYECCIÓN'!181:181,15+6*(COLUMNS($G180:AO180)-1)),""))</f>
        <v/>
      </c>
      <c r="AP180" s="236">
        <f t="array" ref="AP180">IF(COLUMNS($G180:AP180)&gt;$E180,"",IFERROR(INDEX('PROYECCIÓN'!181:181,15+6*(COLUMNS($G180:AP180)-1)),""))</f>
        <v/>
      </c>
      <c r="AQ180" s="236" t="n"/>
      <c r="AR180" s="229" t="n"/>
      <c r="AS180" s="185" t="n"/>
    </row>
    <row r="181" ht="15" customHeight="1" s="506">
      <c r="B181" s="47">
        <f>'CARTERA TOTAL'!B181</f>
        <v/>
      </c>
      <c r="C181" s="229">
        <f>'PROYECCIÓN'!C182</f>
        <v/>
      </c>
      <c r="D181" s="53">
        <f>'PROYECCIÓN'!D182</f>
        <v/>
      </c>
      <c r="E181" s="56">
        <f>'PROYECCIÓN'!H182</f>
        <v/>
      </c>
      <c r="F181" s="56">
        <f>IF(COUNTIF($G181:$AP181,"VENCIDA")&gt;0,"VENCIDA",IF(COUNTIF($G181:$AP181,"POR VENCER")&gt;0,"POR VENCER",IF(COUNTIF($G181:$AP181,"AL DÍA")&gt;0,"AL DÍA",IF(COUNTIF($G181:$AP181,"PAGA")&gt;0,"PAGA","SIN ESTADO"))))</f>
        <v/>
      </c>
      <c r="G181" s="236">
        <f t="array" ref="G181">IF(COLUMNS($G181:G181)&gt;$E181,"",IFERROR(INDEX('PROYECCIÓN'!182:182,15+6*(COLUMNS($G181:G181)-1)),""))</f>
        <v/>
      </c>
      <c r="H181" s="236">
        <f t="array" ref="H181">IF(COLUMNS($G181:H181)&gt;$E181,"",IFERROR(INDEX('PROYECCIÓN'!182:182,15+6*(COLUMNS($G181:H181)-1)),""))</f>
        <v/>
      </c>
      <c r="I181" s="236">
        <f t="array" ref="I181">IF(COLUMNS($G181:I181)&gt;$E181,"",IFERROR(INDEX('PROYECCIÓN'!182:182,15+6*(COLUMNS($G181:I181)-1)),""))</f>
        <v/>
      </c>
      <c r="J181" s="236">
        <f t="array" ref="J181">IF(COLUMNS($G181:J181)&gt;$E181,"",IFERROR(INDEX('PROYECCIÓN'!182:182,15+6*(COLUMNS($G181:J181)-1)),""))</f>
        <v/>
      </c>
      <c r="K181" s="236">
        <f t="array" ref="K181">IF(COLUMNS($G181:K181)&gt;$E181,"",IFERROR(INDEX('PROYECCIÓN'!182:182,15+6*(COLUMNS($G181:K181)-1)),""))</f>
        <v/>
      </c>
      <c r="L181" s="236">
        <f t="array" ref="L181">IF(COLUMNS($G181:L181)&gt;$E181,"",IFERROR(INDEX('PROYECCIÓN'!182:182,15+6*(COLUMNS($G181:L181)-1)),""))</f>
        <v/>
      </c>
      <c r="M181" s="236">
        <f t="array" ref="M181">IF(COLUMNS($G181:M181)&gt;$E181,"",IFERROR(INDEX('PROYECCIÓN'!182:182,15+6*(COLUMNS($G181:M181)-1)),""))</f>
        <v/>
      </c>
      <c r="N181" s="236">
        <f t="array" ref="N181">IF(COLUMNS($G181:N181)&gt;$E181,"",IFERROR(INDEX('PROYECCIÓN'!182:182,15+6*(COLUMNS($G181:N181)-1)),""))</f>
        <v/>
      </c>
      <c r="O181" s="236">
        <f t="array" ref="O181">IF(COLUMNS($G181:O181)&gt;$E181,"",IFERROR(INDEX('PROYECCIÓN'!182:182,15+6*(COLUMNS($G181:O181)-1)),""))</f>
        <v/>
      </c>
      <c r="P181" s="236">
        <f t="array" ref="P181">IF(COLUMNS($G181:P181)&gt;$E181,"",IFERROR(INDEX('PROYECCIÓN'!182:182,15+6*(COLUMNS($G181:P181)-1)),""))</f>
        <v/>
      </c>
      <c r="Q181" s="236">
        <f t="array" ref="Q181">IF(COLUMNS($G181:Q181)&gt;$E181,"",IFERROR(INDEX('PROYECCIÓN'!182:182,15+6*(COLUMNS($G181:Q181)-1)),""))</f>
        <v/>
      </c>
      <c r="R181" s="236">
        <f t="array" ref="R181">IF(COLUMNS($G181:R181)&gt;$E181,"",IFERROR(INDEX('PROYECCIÓN'!182:182,15+6*(COLUMNS($G181:R181)-1)),""))</f>
        <v/>
      </c>
      <c r="S181" s="236">
        <f t="array" ref="S181">IF(COLUMNS($G181:S181)&gt;$E181,"",IFERROR(INDEX('PROYECCIÓN'!182:182,15+6*(COLUMNS($G181:S181)-1)),""))</f>
        <v/>
      </c>
      <c r="T181" s="236">
        <f t="array" ref="T181">IF(COLUMNS($G181:T181)&gt;$E181,"",IFERROR(INDEX('PROYECCIÓN'!182:182,15+6*(COLUMNS($G181:T181)-1)),""))</f>
        <v/>
      </c>
      <c r="U181" s="236">
        <f t="array" ref="U181">IF(COLUMNS($G181:U181)&gt;$E181,"",IFERROR(INDEX('PROYECCIÓN'!182:182,15+6*(COLUMNS($G181:U181)-1)),""))</f>
        <v/>
      </c>
      <c r="V181" s="236">
        <f t="array" ref="V181">IF(COLUMNS($G181:V181)&gt;$E181,"",IFERROR(INDEX('PROYECCIÓN'!182:182,15+6*(COLUMNS($G181:V181)-1)),""))</f>
        <v/>
      </c>
      <c r="W181" s="236">
        <f t="array" ref="W181">IF(COLUMNS($G181:W181)&gt;$E181,"",IFERROR(INDEX('PROYECCIÓN'!182:182,15+6*(COLUMNS($G181:W181)-1)),""))</f>
        <v/>
      </c>
      <c r="X181" s="236">
        <f t="array" ref="X181">IF(COLUMNS($G181:X181)&gt;$E181,"",IFERROR(INDEX('PROYECCIÓN'!182:182,15+6*(COLUMNS($G181:X181)-1)),""))</f>
        <v/>
      </c>
      <c r="Y181" s="236">
        <f t="array" ref="Y181">IF(COLUMNS($G181:Y181)&gt;$E181,"",IFERROR(INDEX('PROYECCIÓN'!182:182,15+6*(COLUMNS($G181:Y181)-1)),""))</f>
        <v/>
      </c>
      <c r="Z181" s="236">
        <f t="array" ref="Z181">IF(COLUMNS($G181:Z181)&gt;$E181,"",IFERROR(INDEX('PROYECCIÓN'!182:182,15+6*(COLUMNS($G181:Z181)-1)),""))</f>
        <v/>
      </c>
      <c r="AA181" s="236">
        <f t="array" ref="AA181">IF(COLUMNS($G181:AA181)&gt;$E181,"",IFERROR(INDEX('PROYECCIÓN'!182:182,15+6*(COLUMNS($G181:AA181)-1)),""))</f>
        <v/>
      </c>
      <c r="AB181" s="236">
        <f t="array" ref="AB181">IF(COLUMNS($G181:AB181)&gt;$E181,"",IFERROR(INDEX('PROYECCIÓN'!182:182,15+6*(COLUMNS($G181:AB181)-1)),""))</f>
        <v/>
      </c>
      <c r="AC181" s="236">
        <f t="array" ref="AC181">IF(COLUMNS($G181:AC181)&gt;$E181,"",IFERROR(INDEX('PROYECCIÓN'!182:182,15+6*(COLUMNS($G181:AC181)-1)),""))</f>
        <v/>
      </c>
      <c r="AD181" s="236">
        <f t="array" ref="AD181">IF(COLUMNS($G181:AD181)&gt;$E181,"",IFERROR(INDEX('PROYECCIÓN'!182:182,15+6*(COLUMNS($G181:AD181)-1)),""))</f>
        <v/>
      </c>
      <c r="AE181" s="236">
        <f t="array" ref="AE181">IF(COLUMNS($G181:AE181)&gt;$E181,"",IFERROR(INDEX('PROYECCIÓN'!182:182,15+6*(COLUMNS($G181:AE181)-1)),""))</f>
        <v/>
      </c>
      <c r="AF181" s="236">
        <f t="array" ref="AF181">IF(COLUMNS($G181:AF181)&gt;$E181,"",IFERROR(INDEX('PROYECCIÓN'!182:182,15+6*(COLUMNS($G181:AF181)-1)),""))</f>
        <v/>
      </c>
      <c r="AG181" s="236">
        <f t="array" ref="AG181">IF(COLUMNS($G181:AG181)&gt;$E181,"",IFERROR(INDEX('PROYECCIÓN'!182:182,15+6*(COLUMNS($G181:AG181)-1)),""))</f>
        <v/>
      </c>
      <c r="AH181" s="236">
        <f t="array" ref="AH181">IF(COLUMNS($G181:AH181)&gt;$E181,"",IFERROR(INDEX('PROYECCIÓN'!182:182,15+6*(COLUMNS($G181:AH181)-1)),""))</f>
        <v/>
      </c>
      <c r="AI181" s="236">
        <f t="array" ref="AI181">IF(COLUMNS($G181:AI181)&gt;$E181,"",IFERROR(INDEX('PROYECCIÓN'!182:182,15+6*(COLUMNS($G181:AI181)-1)),""))</f>
        <v/>
      </c>
      <c r="AJ181" s="236">
        <f t="array" ref="AJ181">IF(COLUMNS($G181:AJ181)&gt;$E181,"",IFERROR(INDEX('PROYECCIÓN'!182:182,15+6*(COLUMNS($G181:AJ181)-1)),""))</f>
        <v/>
      </c>
      <c r="AK181" s="236">
        <f t="array" ref="AK181">IF(COLUMNS($G181:AK181)&gt;$E181,"",IFERROR(INDEX('PROYECCIÓN'!182:182,15+6*(COLUMNS($G181:AK181)-1)),""))</f>
        <v/>
      </c>
      <c r="AL181" s="236">
        <f t="array" ref="AL181">IF(COLUMNS($G181:AL181)&gt;$E181,"",IFERROR(INDEX('PROYECCIÓN'!182:182,15+6*(COLUMNS($G181:AL181)-1)),""))</f>
        <v/>
      </c>
      <c r="AM181" s="236">
        <f t="array" ref="AM181">IF(COLUMNS($G181:AM181)&gt;$E181,"",IFERROR(INDEX('PROYECCIÓN'!182:182,15+6*(COLUMNS($G181:AM181)-1)),""))</f>
        <v/>
      </c>
      <c r="AN181" s="236">
        <f t="array" ref="AN181">IF(COLUMNS($G181:AN181)&gt;$E181,"",IFERROR(INDEX('PROYECCIÓN'!182:182,15+6*(COLUMNS($G181:AN181)-1)),""))</f>
        <v/>
      </c>
      <c r="AO181" s="236">
        <f t="array" ref="AO181">IF(COLUMNS($G181:AO181)&gt;$E181,"",IFERROR(INDEX('PROYECCIÓN'!182:182,15+6*(COLUMNS($G181:AO181)-1)),""))</f>
        <v/>
      </c>
      <c r="AP181" s="236">
        <f t="array" ref="AP181">IF(COLUMNS($G181:AP181)&gt;$E181,"",IFERROR(INDEX('PROYECCIÓN'!182:182,15+6*(COLUMNS($G181:AP181)-1)),""))</f>
        <v/>
      </c>
      <c r="AQ181" s="236" t="n"/>
      <c r="AR181" s="229" t="n"/>
      <c r="AS181" s="185" t="n"/>
    </row>
    <row r="182" ht="15" customHeight="1" s="506">
      <c r="B182" s="47">
        <f>'CARTERA TOTAL'!B182</f>
        <v/>
      </c>
      <c r="C182" s="229">
        <f>'PROYECCIÓN'!C183</f>
        <v/>
      </c>
      <c r="D182" s="53">
        <f>'PROYECCIÓN'!D183</f>
        <v/>
      </c>
      <c r="E182" s="56">
        <f>'PROYECCIÓN'!H183</f>
        <v/>
      </c>
      <c r="F182" s="56">
        <f>IF(COUNTIF($G182:$AP182,"VENCIDA")&gt;0,"VENCIDA",IF(COUNTIF($G182:$AP182,"POR VENCER")&gt;0,"POR VENCER",IF(COUNTIF($G182:$AP182,"AL DÍA")&gt;0,"AL DÍA",IF(COUNTIF($G182:$AP182,"PAGA")&gt;0,"PAGA","SIN ESTADO"))))</f>
        <v/>
      </c>
      <c r="G182" s="236">
        <f t="array" ref="G182">IF(COLUMNS($G182:G182)&gt;$E182,"",IFERROR(INDEX('PROYECCIÓN'!183:183,15+6*(COLUMNS($G182:G182)-1)),""))</f>
        <v/>
      </c>
      <c r="H182" s="236">
        <f t="array" ref="H182">IF(COLUMNS($G182:H182)&gt;$E182,"",IFERROR(INDEX('PROYECCIÓN'!183:183,15+6*(COLUMNS($G182:H182)-1)),""))</f>
        <v/>
      </c>
      <c r="I182" s="236">
        <f t="array" ref="I182">IF(COLUMNS($G182:I182)&gt;$E182,"",IFERROR(INDEX('PROYECCIÓN'!183:183,15+6*(COLUMNS($G182:I182)-1)),""))</f>
        <v/>
      </c>
      <c r="J182" s="236">
        <f t="array" ref="J182">IF(COLUMNS($G182:J182)&gt;$E182,"",IFERROR(INDEX('PROYECCIÓN'!183:183,15+6*(COLUMNS($G182:J182)-1)),""))</f>
        <v/>
      </c>
      <c r="K182" s="236">
        <f t="array" ref="K182">IF(COLUMNS($G182:K182)&gt;$E182,"",IFERROR(INDEX('PROYECCIÓN'!183:183,15+6*(COLUMNS($G182:K182)-1)),""))</f>
        <v/>
      </c>
      <c r="L182" s="236">
        <f t="array" ref="L182">IF(COLUMNS($G182:L182)&gt;$E182,"",IFERROR(INDEX('PROYECCIÓN'!183:183,15+6*(COLUMNS($G182:L182)-1)),""))</f>
        <v/>
      </c>
      <c r="M182" s="236">
        <f t="array" ref="M182">IF(COLUMNS($G182:M182)&gt;$E182,"",IFERROR(INDEX('PROYECCIÓN'!183:183,15+6*(COLUMNS($G182:M182)-1)),""))</f>
        <v/>
      </c>
      <c r="N182" s="236">
        <f t="array" ref="N182">IF(COLUMNS($G182:N182)&gt;$E182,"",IFERROR(INDEX('PROYECCIÓN'!183:183,15+6*(COLUMNS($G182:N182)-1)),""))</f>
        <v/>
      </c>
      <c r="O182" s="236">
        <f t="array" ref="O182">IF(COLUMNS($G182:O182)&gt;$E182,"",IFERROR(INDEX('PROYECCIÓN'!183:183,15+6*(COLUMNS($G182:O182)-1)),""))</f>
        <v/>
      </c>
      <c r="P182" s="236">
        <f t="array" ref="P182">IF(COLUMNS($G182:P182)&gt;$E182,"",IFERROR(INDEX('PROYECCIÓN'!183:183,15+6*(COLUMNS($G182:P182)-1)),""))</f>
        <v/>
      </c>
      <c r="Q182" s="236">
        <f t="array" ref="Q182">IF(COLUMNS($G182:Q182)&gt;$E182,"",IFERROR(INDEX('PROYECCIÓN'!183:183,15+6*(COLUMNS($G182:Q182)-1)),""))</f>
        <v/>
      </c>
      <c r="R182" s="236">
        <f t="array" ref="R182">IF(COLUMNS($G182:R182)&gt;$E182,"",IFERROR(INDEX('PROYECCIÓN'!183:183,15+6*(COLUMNS($G182:R182)-1)),""))</f>
        <v/>
      </c>
      <c r="S182" s="236">
        <f t="array" ref="S182">IF(COLUMNS($G182:S182)&gt;$E182,"",IFERROR(INDEX('PROYECCIÓN'!183:183,15+6*(COLUMNS($G182:S182)-1)),""))</f>
        <v/>
      </c>
      <c r="T182" s="236">
        <f t="array" ref="T182">IF(COLUMNS($G182:T182)&gt;$E182,"",IFERROR(INDEX('PROYECCIÓN'!183:183,15+6*(COLUMNS($G182:T182)-1)),""))</f>
        <v/>
      </c>
      <c r="U182" s="236">
        <f t="array" ref="U182">IF(COLUMNS($G182:U182)&gt;$E182,"",IFERROR(INDEX('PROYECCIÓN'!183:183,15+6*(COLUMNS($G182:U182)-1)),""))</f>
        <v/>
      </c>
      <c r="V182" s="236">
        <f t="array" ref="V182">IF(COLUMNS($G182:V182)&gt;$E182,"",IFERROR(INDEX('PROYECCIÓN'!183:183,15+6*(COLUMNS($G182:V182)-1)),""))</f>
        <v/>
      </c>
      <c r="W182" s="236">
        <f t="array" ref="W182">IF(COLUMNS($G182:W182)&gt;$E182,"",IFERROR(INDEX('PROYECCIÓN'!183:183,15+6*(COLUMNS($G182:W182)-1)),""))</f>
        <v/>
      </c>
      <c r="X182" s="236">
        <f t="array" ref="X182">IF(COLUMNS($G182:X182)&gt;$E182,"",IFERROR(INDEX('PROYECCIÓN'!183:183,15+6*(COLUMNS($G182:X182)-1)),""))</f>
        <v/>
      </c>
      <c r="Y182" s="236">
        <f t="array" ref="Y182">IF(COLUMNS($G182:Y182)&gt;$E182,"",IFERROR(INDEX('PROYECCIÓN'!183:183,15+6*(COLUMNS($G182:Y182)-1)),""))</f>
        <v/>
      </c>
      <c r="Z182" s="236">
        <f t="array" ref="Z182">IF(COLUMNS($G182:Z182)&gt;$E182,"",IFERROR(INDEX('PROYECCIÓN'!183:183,15+6*(COLUMNS($G182:Z182)-1)),""))</f>
        <v/>
      </c>
      <c r="AA182" s="236">
        <f t="array" ref="AA182">IF(COLUMNS($G182:AA182)&gt;$E182,"",IFERROR(INDEX('PROYECCIÓN'!183:183,15+6*(COLUMNS($G182:AA182)-1)),""))</f>
        <v/>
      </c>
      <c r="AB182" s="236">
        <f t="array" ref="AB182">IF(COLUMNS($G182:AB182)&gt;$E182,"",IFERROR(INDEX('PROYECCIÓN'!183:183,15+6*(COLUMNS($G182:AB182)-1)),""))</f>
        <v/>
      </c>
      <c r="AC182" s="236">
        <f t="array" ref="AC182">IF(COLUMNS($G182:AC182)&gt;$E182,"",IFERROR(INDEX('PROYECCIÓN'!183:183,15+6*(COLUMNS($G182:AC182)-1)),""))</f>
        <v/>
      </c>
      <c r="AD182" s="236">
        <f t="array" ref="AD182">IF(COLUMNS($G182:AD182)&gt;$E182,"",IFERROR(INDEX('PROYECCIÓN'!183:183,15+6*(COLUMNS($G182:AD182)-1)),""))</f>
        <v/>
      </c>
      <c r="AE182" s="236">
        <f t="array" ref="AE182">IF(COLUMNS($G182:AE182)&gt;$E182,"",IFERROR(INDEX('PROYECCIÓN'!183:183,15+6*(COLUMNS($G182:AE182)-1)),""))</f>
        <v/>
      </c>
      <c r="AF182" s="236">
        <f t="array" ref="AF182">IF(COLUMNS($G182:AF182)&gt;$E182,"",IFERROR(INDEX('PROYECCIÓN'!183:183,15+6*(COLUMNS($G182:AF182)-1)),""))</f>
        <v/>
      </c>
      <c r="AG182" s="236">
        <f t="array" ref="AG182">IF(COLUMNS($G182:AG182)&gt;$E182,"",IFERROR(INDEX('PROYECCIÓN'!183:183,15+6*(COLUMNS($G182:AG182)-1)),""))</f>
        <v/>
      </c>
      <c r="AH182" s="236">
        <f t="array" ref="AH182">IF(COLUMNS($G182:AH182)&gt;$E182,"",IFERROR(INDEX('PROYECCIÓN'!183:183,15+6*(COLUMNS($G182:AH182)-1)),""))</f>
        <v/>
      </c>
      <c r="AI182" s="236">
        <f t="array" ref="AI182">IF(COLUMNS($G182:AI182)&gt;$E182,"",IFERROR(INDEX('PROYECCIÓN'!183:183,15+6*(COLUMNS($G182:AI182)-1)),""))</f>
        <v/>
      </c>
      <c r="AJ182" s="236">
        <f t="array" ref="AJ182">IF(COLUMNS($G182:AJ182)&gt;$E182,"",IFERROR(INDEX('PROYECCIÓN'!183:183,15+6*(COLUMNS($G182:AJ182)-1)),""))</f>
        <v/>
      </c>
      <c r="AK182" s="236">
        <f t="array" ref="AK182">IF(COLUMNS($G182:AK182)&gt;$E182,"",IFERROR(INDEX('PROYECCIÓN'!183:183,15+6*(COLUMNS($G182:AK182)-1)),""))</f>
        <v/>
      </c>
      <c r="AL182" s="236">
        <f t="array" ref="AL182">IF(COLUMNS($G182:AL182)&gt;$E182,"",IFERROR(INDEX('PROYECCIÓN'!183:183,15+6*(COLUMNS($G182:AL182)-1)),""))</f>
        <v/>
      </c>
      <c r="AM182" s="236">
        <f t="array" ref="AM182">IF(COLUMNS($G182:AM182)&gt;$E182,"",IFERROR(INDEX('PROYECCIÓN'!183:183,15+6*(COLUMNS($G182:AM182)-1)),""))</f>
        <v/>
      </c>
      <c r="AN182" s="236">
        <f t="array" ref="AN182">IF(COLUMNS($G182:AN182)&gt;$E182,"",IFERROR(INDEX('PROYECCIÓN'!183:183,15+6*(COLUMNS($G182:AN182)-1)),""))</f>
        <v/>
      </c>
      <c r="AO182" s="236">
        <f t="array" ref="AO182">IF(COLUMNS($G182:AO182)&gt;$E182,"",IFERROR(INDEX('PROYECCIÓN'!183:183,15+6*(COLUMNS($G182:AO182)-1)),""))</f>
        <v/>
      </c>
      <c r="AP182" s="236">
        <f t="array" ref="AP182">IF(COLUMNS($G182:AP182)&gt;$E182,"",IFERROR(INDEX('PROYECCIÓN'!183:183,15+6*(COLUMNS($G182:AP182)-1)),""))</f>
        <v/>
      </c>
      <c r="AQ182" s="236" t="n"/>
      <c r="AR182" s="229" t="n"/>
      <c r="AS182" s="185" t="n"/>
    </row>
    <row r="183" ht="15" customHeight="1" s="506">
      <c r="B183" s="47">
        <f>'CARTERA TOTAL'!B183</f>
        <v/>
      </c>
      <c r="C183" s="229">
        <f>'PROYECCIÓN'!C184</f>
        <v/>
      </c>
      <c r="D183" s="53">
        <f>'PROYECCIÓN'!D184</f>
        <v/>
      </c>
      <c r="E183" s="56">
        <f>'PROYECCIÓN'!H184</f>
        <v/>
      </c>
      <c r="F183" s="56">
        <f>IF(COUNTIF($G183:$AP183,"VENCIDA")&gt;0,"VENCIDA",IF(COUNTIF($G183:$AP183,"POR VENCER")&gt;0,"POR VENCER",IF(COUNTIF($G183:$AP183,"AL DÍA")&gt;0,"AL DÍA",IF(COUNTIF($G183:$AP183,"PAGA")&gt;0,"PAGA","SIN ESTADO"))))</f>
        <v/>
      </c>
      <c r="G183" s="236">
        <f t="array" ref="G183">IF(COLUMNS($G183:G183)&gt;$E183,"",IFERROR(INDEX('PROYECCIÓN'!184:184,15+6*(COLUMNS($G183:G183)-1)),""))</f>
        <v/>
      </c>
      <c r="H183" s="236">
        <f t="array" ref="H183">IF(COLUMNS($G183:H183)&gt;$E183,"",IFERROR(INDEX('PROYECCIÓN'!184:184,15+6*(COLUMNS($G183:H183)-1)),""))</f>
        <v/>
      </c>
      <c r="I183" s="236">
        <f t="array" ref="I183">IF(COLUMNS($G183:I183)&gt;$E183,"",IFERROR(INDEX('PROYECCIÓN'!184:184,15+6*(COLUMNS($G183:I183)-1)),""))</f>
        <v/>
      </c>
      <c r="J183" s="236">
        <f t="array" ref="J183">IF(COLUMNS($G183:J183)&gt;$E183,"",IFERROR(INDEX('PROYECCIÓN'!184:184,15+6*(COLUMNS($G183:J183)-1)),""))</f>
        <v/>
      </c>
      <c r="K183" s="236">
        <f t="array" ref="K183">IF(COLUMNS($G183:K183)&gt;$E183,"",IFERROR(INDEX('PROYECCIÓN'!184:184,15+6*(COLUMNS($G183:K183)-1)),""))</f>
        <v/>
      </c>
      <c r="L183" s="236">
        <f t="array" ref="L183">IF(COLUMNS($G183:L183)&gt;$E183,"",IFERROR(INDEX('PROYECCIÓN'!184:184,15+6*(COLUMNS($G183:L183)-1)),""))</f>
        <v/>
      </c>
      <c r="M183" s="236">
        <f t="array" ref="M183">IF(COLUMNS($G183:M183)&gt;$E183,"",IFERROR(INDEX('PROYECCIÓN'!184:184,15+6*(COLUMNS($G183:M183)-1)),""))</f>
        <v/>
      </c>
      <c r="N183" s="236">
        <f t="array" ref="N183">IF(COLUMNS($G183:N183)&gt;$E183,"",IFERROR(INDEX('PROYECCIÓN'!184:184,15+6*(COLUMNS($G183:N183)-1)),""))</f>
        <v/>
      </c>
      <c r="O183" s="236">
        <f t="array" ref="O183">IF(COLUMNS($G183:O183)&gt;$E183,"",IFERROR(INDEX('PROYECCIÓN'!184:184,15+6*(COLUMNS($G183:O183)-1)),""))</f>
        <v/>
      </c>
      <c r="P183" s="236">
        <f t="array" ref="P183">IF(COLUMNS($G183:P183)&gt;$E183,"",IFERROR(INDEX('PROYECCIÓN'!184:184,15+6*(COLUMNS($G183:P183)-1)),""))</f>
        <v/>
      </c>
      <c r="Q183" s="236">
        <f t="array" ref="Q183">IF(COLUMNS($G183:Q183)&gt;$E183,"",IFERROR(INDEX('PROYECCIÓN'!184:184,15+6*(COLUMNS($G183:Q183)-1)),""))</f>
        <v/>
      </c>
      <c r="R183" s="236">
        <f t="array" ref="R183">IF(COLUMNS($G183:R183)&gt;$E183,"",IFERROR(INDEX('PROYECCIÓN'!184:184,15+6*(COLUMNS($G183:R183)-1)),""))</f>
        <v/>
      </c>
      <c r="S183" s="236">
        <f t="array" ref="S183">IF(COLUMNS($G183:S183)&gt;$E183,"",IFERROR(INDEX('PROYECCIÓN'!184:184,15+6*(COLUMNS($G183:S183)-1)),""))</f>
        <v/>
      </c>
      <c r="T183" s="236">
        <f t="array" ref="T183">IF(COLUMNS($G183:T183)&gt;$E183,"",IFERROR(INDEX('PROYECCIÓN'!184:184,15+6*(COLUMNS($G183:T183)-1)),""))</f>
        <v/>
      </c>
      <c r="U183" s="236">
        <f t="array" ref="U183">IF(COLUMNS($G183:U183)&gt;$E183,"",IFERROR(INDEX('PROYECCIÓN'!184:184,15+6*(COLUMNS($G183:U183)-1)),""))</f>
        <v/>
      </c>
      <c r="V183" s="236">
        <f t="array" ref="V183">IF(COLUMNS($G183:V183)&gt;$E183,"",IFERROR(INDEX('PROYECCIÓN'!184:184,15+6*(COLUMNS($G183:V183)-1)),""))</f>
        <v/>
      </c>
      <c r="W183" s="236">
        <f t="array" ref="W183">IF(COLUMNS($G183:W183)&gt;$E183,"",IFERROR(INDEX('PROYECCIÓN'!184:184,15+6*(COLUMNS($G183:W183)-1)),""))</f>
        <v/>
      </c>
      <c r="X183" s="236">
        <f t="array" ref="X183">IF(COLUMNS($G183:X183)&gt;$E183,"",IFERROR(INDEX('PROYECCIÓN'!184:184,15+6*(COLUMNS($G183:X183)-1)),""))</f>
        <v/>
      </c>
      <c r="Y183" s="236">
        <f t="array" ref="Y183">IF(COLUMNS($G183:Y183)&gt;$E183,"",IFERROR(INDEX('PROYECCIÓN'!184:184,15+6*(COLUMNS($G183:Y183)-1)),""))</f>
        <v/>
      </c>
      <c r="Z183" s="236">
        <f t="array" ref="Z183">IF(COLUMNS($G183:Z183)&gt;$E183,"",IFERROR(INDEX('PROYECCIÓN'!184:184,15+6*(COLUMNS($G183:Z183)-1)),""))</f>
        <v/>
      </c>
      <c r="AA183" s="236">
        <f t="array" ref="AA183">IF(COLUMNS($G183:AA183)&gt;$E183,"",IFERROR(INDEX('PROYECCIÓN'!184:184,15+6*(COLUMNS($G183:AA183)-1)),""))</f>
        <v/>
      </c>
      <c r="AB183" s="236">
        <f t="array" ref="AB183">IF(COLUMNS($G183:AB183)&gt;$E183,"",IFERROR(INDEX('PROYECCIÓN'!184:184,15+6*(COLUMNS($G183:AB183)-1)),""))</f>
        <v/>
      </c>
      <c r="AC183" s="236">
        <f t="array" ref="AC183">IF(COLUMNS($G183:AC183)&gt;$E183,"",IFERROR(INDEX('PROYECCIÓN'!184:184,15+6*(COLUMNS($G183:AC183)-1)),""))</f>
        <v/>
      </c>
      <c r="AD183" s="236">
        <f t="array" ref="AD183">IF(COLUMNS($G183:AD183)&gt;$E183,"",IFERROR(INDEX('PROYECCIÓN'!184:184,15+6*(COLUMNS($G183:AD183)-1)),""))</f>
        <v/>
      </c>
      <c r="AE183" s="236">
        <f t="array" ref="AE183">IF(COLUMNS($G183:AE183)&gt;$E183,"",IFERROR(INDEX('PROYECCIÓN'!184:184,15+6*(COLUMNS($G183:AE183)-1)),""))</f>
        <v/>
      </c>
      <c r="AF183" s="236">
        <f t="array" ref="AF183">IF(COLUMNS($G183:AF183)&gt;$E183,"",IFERROR(INDEX('PROYECCIÓN'!184:184,15+6*(COLUMNS($G183:AF183)-1)),""))</f>
        <v/>
      </c>
      <c r="AG183" s="236">
        <f t="array" ref="AG183">IF(COLUMNS($G183:AG183)&gt;$E183,"",IFERROR(INDEX('PROYECCIÓN'!184:184,15+6*(COLUMNS($G183:AG183)-1)),""))</f>
        <v/>
      </c>
      <c r="AH183" s="236">
        <f t="array" ref="AH183">IF(COLUMNS($G183:AH183)&gt;$E183,"",IFERROR(INDEX('PROYECCIÓN'!184:184,15+6*(COLUMNS($G183:AH183)-1)),""))</f>
        <v/>
      </c>
      <c r="AI183" s="236">
        <f t="array" ref="AI183">IF(COLUMNS($G183:AI183)&gt;$E183,"",IFERROR(INDEX('PROYECCIÓN'!184:184,15+6*(COLUMNS($G183:AI183)-1)),""))</f>
        <v/>
      </c>
      <c r="AJ183" s="236">
        <f t="array" ref="AJ183">IF(COLUMNS($G183:AJ183)&gt;$E183,"",IFERROR(INDEX('PROYECCIÓN'!184:184,15+6*(COLUMNS($G183:AJ183)-1)),""))</f>
        <v/>
      </c>
      <c r="AK183" s="236">
        <f t="array" ref="AK183">IF(COLUMNS($G183:AK183)&gt;$E183,"",IFERROR(INDEX('PROYECCIÓN'!184:184,15+6*(COLUMNS($G183:AK183)-1)),""))</f>
        <v/>
      </c>
      <c r="AL183" s="236">
        <f t="array" ref="AL183">IF(COLUMNS($G183:AL183)&gt;$E183,"",IFERROR(INDEX('PROYECCIÓN'!184:184,15+6*(COLUMNS($G183:AL183)-1)),""))</f>
        <v/>
      </c>
      <c r="AM183" s="236">
        <f t="array" ref="AM183">IF(COLUMNS($G183:AM183)&gt;$E183,"",IFERROR(INDEX('PROYECCIÓN'!184:184,15+6*(COLUMNS($G183:AM183)-1)),""))</f>
        <v/>
      </c>
      <c r="AN183" s="236">
        <f t="array" ref="AN183">IF(COLUMNS($G183:AN183)&gt;$E183,"",IFERROR(INDEX('PROYECCIÓN'!184:184,15+6*(COLUMNS($G183:AN183)-1)),""))</f>
        <v/>
      </c>
      <c r="AO183" s="236">
        <f t="array" ref="AO183">IF(COLUMNS($G183:AO183)&gt;$E183,"",IFERROR(INDEX('PROYECCIÓN'!184:184,15+6*(COLUMNS($G183:AO183)-1)),""))</f>
        <v/>
      </c>
      <c r="AP183" s="236">
        <f t="array" ref="AP183">IF(COLUMNS($G183:AP183)&gt;$E183,"",IFERROR(INDEX('PROYECCIÓN'!184:184,15+6*(COLUMNS($G183:AP183)-1)),""))</f>
        <v/>
      </c>
      <c r="AQ183" s="236" t="n"/>
      <c r="AR183" s="229" t="n"/>
      <c r="AS183" s="185" t="n"/>
    </row>
    <row r="184" ht="15" customHeight="1" s="506">
      <c r="B184" s="47">
        <f>'CARTERA TOTAL'!B184</f>
        <v/>
      </c>
      <c r="C184" s="229">
        <f>'PROYECCIÓN'!C185</f>
        <v/>
      </c>
      <c r="D184" s="53">
        <f>'PROYECCIÓN'!D185</f>
        <v/>
      </c>
      <c r="E184" s="56">
        <f>'PROYECCIÓN'!H185</f>
        <v/>
      </c>
      <c r="F184" s="56">
        <f>IF(COUNTIF($G184:$AP184,"VENCIDA")&gt;0,"VENCIDA",IF(COUNTIF($G184:$AP184,"POR VENCER")&gt;0,"POR VENCER",IF(COUNTIF($G184:$AP184,"AL DÍA")&gt;0,"AL DÍA",IF(COUNTIF($G184:$AP184,"PAGA")&gt;0,"PAGA","SIN ESTADO"))))</f>
        <v/>
      </c>
      <c r="G184" s="236">
        <f t="array" ref="G184">IF(COLUMNS($G184:G184)&gt;$E184,"",IFERROR(INDEX('PROYECCIÓN'!185:185,15+6*(COLUMNS($G184:G184)-1)),""))</f>
        <v/>
      </c>
      <c r="H184" s="236">
        <f t="array" ref="H184">IF(COLUMNS($G184:H184)&gt;$E184,"",IFERROR(INDEX('PROYECCIÓN'!185:185,15+6*(COLUMNS($G184:H184)-1)),""))</f>
        <v/>
      </c>
      <c r="I184" s="236">
        <f t="array" ref="I184">IF(COLUMNS($G184:I184)&gt;$E184,"",IFERROR(INDEX('PROYECCIÓN'!185:185,15+6*(COLUMNS($G184:I184)-1)),""))</f>
        <v/>
      </c>
      <c r="J184" s="236">
        <f t="array" ref="J184">IF(COLUMNS($G184:J184)&gt;$E184,"",IFERROR(INDEX('PROYECCIÓN'!185:185,15+6*(COLUMNS($G184:J184)-1)),""))</f>
        <v/>
      </c>
      <c r="K184" s="236">
        <f t="array" ref="K184">IF(COLUMNS($G184:K184)&gt;$E184,"",IFERROR(INDEX('PROYECCIÓN'!185:185,15+6*(COLUMNS($G184:K184)-1)),""))</f>
        <v/>
      </c>
      <c r="L184" s="236">
        <f t="array" ref="L184">IF(COLUMNS($G184:L184)&gt;$E184,"",IFERROR(INDEX('PROYECCIÓN'!185:185,15+6*(COLUMNS($G184:L184)-1)),""))</f>
        <v/>
      </c>
      <c r="M184" s="236">
        <f t="array" ref="M184">IF(COLUMNS($G184:M184)&gt;$E184,"",IFERROR(INDEX('PROYECCIÓN'!185:185,15+6*(COLUMNS($G184:M184)-1)),""))</f>
        <v/>
      </c>
      <c r="N184" s="236">
        <f t="array" ref="N184">IF(COLUMNS($G184:N184)&gt;$E184,"",IFERROR(INDEX('PROYECCIÓN'!185:185,15+6*(COLUMNS($G184:N184)-1)),""))</f>
        <v/>
      </c>
      <c r="O184" s="236">
        <f t="array" ref="O184">IF(COLUMNS($G184:O184)&gt;$E184,"",IFERROR(INDEX('PROYECCIÓN'!185:185,15+6*(COLUMNS($G184:O184)-1)),""))</f>
        <v/>
      </c>
      <c r="P184" s="236">
        <f t="array" ref="P184">IF(COLUMNS($G184:P184)&gt;$E184,"",IFERROR(INDEX('PROYECCIÓN'!185:185,15+6*(COLUMNS($G184:P184)-1)),""))</f>
        <v/>
      </c>
      <c r="Q184" s="236">
        <f t="array" ref="Q184">IF(COLUMNS($G184:Q184)&gt;$E184,"",IFERROR(INDEX('PROYECCIÓN'!185:185,15+6*(COLUMNS($G184:Q184)-1)),""))</f>
        <v/>
      </c>
      <c r="R184" s="236">
        <f t="array" ref="R184">IF(COLUMNS($G184:R184)&gt;$E184,"",IFERROR(INDEX('PROYECCIÓN'!185:185,15+6*(COLUMNS($G184:R184)-1)),""))</f>
        <v/>
      </c>
      <c r="S184" s="236">
        <f t="array" ref="S184">IF(COLUMNS($G184:S184)&gt;$E184,"",IFERROR(INDEX('PROYECCIÓN'!185:185,15+6*(COLUMNS($G184:S184)-1)),""))</f>
        <v/>
      </c>
      <c r="T184" s="236">
        <f t="array" ref="T184">IF(COLUMNS($G184:T184)&gt;$E184,"",IFERROR(INDEX('PROYECCIÓN'!185:185,15+6*(COLUMNS($G184:T184)-1)),""))</f>
        <v/>
      </c>
      <c r="U184" s="236">
        <f t="array" ref="U184">IF(COLUMNS($G184:U184)&gt;$E184,"",IFERROR(INDEX('PROYECCIÓN'!185:185,15+6*(COLUMNS($G184:U184)-1)),""))</f>
        <v/>
      </c>
      <c r="V184" s="236">
        <f t="array" ref="V184">IF(COLUMNS($G184:V184)&gt;$E184,"",IFERROR(INDEX('PROYECCIÓN'!185:185,15+6*(COLUMNS($G184:V184)-1)),""))</f>
        <v/>
      </c>
      <c r="W184" s="236">
        <f t="array" ref="W184">IF(COLUMNS($G184:W184)&gt;$E184,"",IFERROR(INDEX('PROYECCIÓN'!185:185,15+6*(COLUMNS($G184:W184)-1)),""))</f>
        <v/>
      </c>
      <c r="X184" s="236">
        <f t="array" ref="X184">IF(COLUMNS($G184:X184)&gt;$E184,"",IFERROR(INDEX('PROYECCIÓN'!185:185,15+6*(COLUMNS($G184:X184)-1)),""))</f>
        <v/>
      </c>
      <c r="Y184" s="236">
        <f t="array" ref="Y184">IF(COLUMNS($G184:Y184)&gt;$E184,"",IFERROR(INDEX('PROYECCIÓN'!185:185,15+6*(COLUMNS($G184:Y184)-1)),""))</f>
        <v/>
      </c>
      <c r="Z184" s="236">
        <f t="array" ref="Z184">IF(COLUMNS($G184:Z184)&gt;$E184,"",IFERROR(INDEX('PROYECCIÓN'!185:185,15+6*(COLUMNS($G184:Z184)-1)),""))</f>
        <v/>
      </c>
      <c r="AA184" s="236">
        <f t="array" ref="AA184">IF(COLUMNS($G184:AA184)&gt;$E184,"",IFERROR(INDEX('PROYECCIÓN'!185:185,15+6*(COLUMNS($G184:AA184)-1)),""))</f>
        <v/>
      </c>
      <c r="AB184" s="236">
        <f t="array" ref="AB184">IF(COLUMNS($G184:AB184)&gt;$E184,"",IFERROR(INDEX('PROYECCIÓN'!185:185,15+6*(COLUMNS($G184:AB184)-1)),""))</f>
        <v/>
      </c>
      <c r="AC184" s="236">
        <f t="array" ref="AC184">IF(COLUMNS($G184:AC184)&gt;$E184,"",IFERROR(INDEX('PROYECCIÓN'!185:185,15+6*(COLUMNS($G184:AC184)-1)),""))</f>
        <v/>
      </c>
      <c r="AD184" s="236">
        <f t="array" ref="AD184">IF(COLUMNS($G184:AD184)&gt;$E184,"",IFERROR(INDEX('PROYECCIÓN'!185:185,15+6*(COLUMNS($G184:AD184)-1)),""))</f>
        <v/>
      </c>
      <c r="AE184" s="236">
        <f t="array" ref="AE184">IF(COLUMNS($G184:AE184)&gt;$E184,"",IFERROR(INDEX('PROYECCIÓN'!185:185,15+6*(COLUMNS($G184:AE184)-1)),""))</f>
        <v/>
      </c>
      <c r="AF184" s="236">
        <f t="array" ref="AF184">IF(COLUMNS($G184:AF184)&gt;$E184,"",IFERROR(INDEX('PROYECCIÓN'!185:185,15+6*(COLUMNS($G184:AF184)-1)),""))</f>
        <v/>
      </c>
      <c r="AG184" s="236">
        <f t="array" ref="AG184">IF(COLUMNS($G184:AG184)&gt;$E184,"",IFERROR(INDEX('PROYECCIÓN'!185:185,15+6*(COLUMNS($G184:AG184)-1)),""))</f>
        <v/>
      </c>
      <c r="AH184" s="236">
        <f t="array" ref="AH184">IF(COLUMNS($G184:AH184)&gt;$E184,"",IFERROR(INDEX('PROYECCIÓN'!185:185,15+6*(COLUMNS($G184:AH184)-1)),""))</f>
        <v/>
      </c>
      <c r="AI184" s="236">
        <f t="array" ref="AI184">IF(COLUMNS($G184:AI184)&gt;$E184,"",IFERROR(INDEX('PROYECCIÓN'!185:185,15+6*(COLUMNS($G184:AI184)-1)),""))</f>
        <v/>
      </c>
      <c r="AJ184" s="236">
        <f t="array" ref="AJ184">IF(COLUMNS($G184:AJ184)&gt;$E184,"",IFERROR(INDEX('PROYECCIÓN'!185:185,15+6*(COLUMNS($G184:AJ184)-1)),""))</f>
        <v/>
      </c>
      <c r="AK184" s="236">
        <f t="array" ref="AK184">IF(COLUMNS($G184:AK184)&gt;$E184,"",IFERROR(INDEX('PROYECCIÓN'!185:185,15+6*(COLUMNS($G184:AK184)-1)),""))</f>
        <v/>
      </c>
      <c r="AL184" s="236">
        <f t="array" ref="AL184">IF(COLUMNS($G184:AL184)&gt;$E184,"",IFERROR(INDEX('PROYECCIÓN'!185:185,15+6*(COLUMNS($G184:AL184)-1)),""))</f>
        <v/>
      </c>
      <c r="AM184" s="236">
        <f t="array" ref="AM184">IF(COLUMNS($G184:AM184)&gt;$E184,"",IFERROR(INDEX('PROYECCIÓN'!185:185,15+6*(COLUMNS($G184:AM184)-1)),""))</f>
        <v/>
      </c>
      <c r="AN184" s="236">
        <f t="array" ref="AN184">IF(COLUMNS($G184:AN184)&gt;$E184,"",IFERROR(INDEX('PROYECCIÓN'!185:185,15+6*(COLUMNS($G184:AN184)-1)),""))</f>
        <v/>
      </c>
      <c r="AO184" s="236">
        <f t="array" ref="AO184">IF(COLUMNS($G184:AO184)&gt;$E184,"",IFERROR(INDEX('PROYECCIÓN'!185:185,15+6*(COLUMNS($G184:AO184)-1)),""))</f>
        <v/>
      </c>
      <c r="AP184" s="236">
        <f t="array" ref="AP184">IF(COLUMNS($G184:AP184)&gt;$E184,"",IFERROR(INDEX('PROYECCIÓN'!185:185,15+6*(COLUMNS($G184:AP184)-1)),""))</f>
        <v/>
      </c>
      <c r="AQ184" s="236" t="n"/>
      <c r="AR184" s="229" t="n"/>
      <c r="AS184" s="185" t="n"/>
    </row>
    <row r="185" ht="15" customHeight="1" s="506">
      <c r="B185" s="47">
        <f>'CARTERA TOTAL'!B185</f>
        <v/>
      </c>
      <c r="C185" s="229">
        <f>'PROYECCIÓN'!C186</f>
        <v/>
      </c>
      <c r="D185" s="53">
        <f>'PROYECCIÓN'!D186</f>
        <v/>
      </c>
      <c r="E185" s="56">
        <f>'PROYECCIÓN'!H186</f>
        <v/>
      </c>
      <c r="F185" s="56">
        <f>IF(COUNTIF($G185:$AP185,"VENCIDA")&gt;0,"VENCIDA",IF(COUNTIF($G185:$AP185,"POR VENCER")&gt;0,"POR VENCER",IF(COUNTIF($G185:$AP185,"AL DÍA")&gt;0,"AL DÍA",IF(COUNTIF($G185:$AP185,"PAGA")&gt;0,"PAGA","SIN ESTADO"))))</f>
        <v/>
      </c>
      <c r="G185" s="236">
        <f t="array" ref="G185">IF(COLUMNS($G185:G185)&gt;$E185,"",IFERROR(INDEX('PROYECCIÓN'!186:186,15+6*(COLUMNS($G185:G185)-1)),""))</f>
        <v/>
      </c>
      <c r="H185" s="236">
        <f t="array" ref="H185">IF(COLUMNS($G185:H185)&gt;$E185,"",IFERROR(INDEX('PROYECCIÓN'!186:186,15+6*(COLUMNS($G185:H185)-1)),""))</f>
        <v/>
      </c>
      <c r="I185" s="236">
        <f t="array" ref="I185">IF(COLUMNS($G185:I185)&gt;$E185,"",IFERROR(INDEX('PROYECCIÓN'!186:186,15+6*(COLUMNS($G185:I185)-1)),""))</f>
        <v/>
      </c>
      <c r="J185" s="236">
        <f t="array" ref="J185">IF(COLUMNS($G185:J185)&gt;$E185,"",IFERROR(INDEX('PROYECCIÓN'!186:186,15+6*(COLUMNS($G185:J185)-1)),""))</f>
        <v/>
      </c>
      <c r="K185" s="236">
        <f t="array" ref="K185">IF(COLUMNS($G185:K185)&gt;$E185,"",IFERROR(INDEX('PROYECCIÓN'!186:186,15+6*(COLUMNS($G185:K185)-1)),""))</f>
        <v/>
      </c>
      <c r="L185" s="236">
        <f t="array" ref="L185">IF(COLUMNS($G185:L185)&gt;$E185,"",IFERROR(INDEX('PROYECCIÓN'!186:186,15+6*(COLUMNS($G185:L185)-1)),""))</f>
        <v/>
      </c>
      <c r="M185" s="236">
        <f t="array" ref="M185">IF(COLUMNS($G185:M185)&gt;$E185,"",IFERROR(INDEX('PROYECCIÓN'!186:186,15+6*(COLUMNS($G185:M185)-1)),""))</f>
        <v/>
      </c>
      <c r="N185" s="236">
        <f t="array" ref="N185">IF(COLUMNS($G185:N185)&gt;$E185,"",IFERROR(INDEX('PROYECCIÓN'!186:186,15+6*(COLUMNS($G185:N185)-1)),""))</f>
        <v/>
      </c>
      <c r="O185" s="236">
        <f t="array" ref="O185">IF(COLUMNS($G185:O185)&gt;$E185,"",IFERROR(INDEX('PROYECCIÓN'!186:186,15+6*(COLUMNS($G185:O185)-1)),""))</f>
        <v/>
      </c>
      <c r="P185" s="236">
        <f t="array" ref="P185">IF(COLUMNS($G185:P185)&gt;$E185,"",IFERROR(INDEX('PROYECCIÓN'!186:186,15+6*(COLUMNS($G185:P185)-1)),""))</f>
        <v/>
      </c>
      <c r="Q185" s="236">
        <f t="array" ref="Q185">IF(COLUMNS($G185:Q185)&gt;$E185,"",IFERROR(INDEX('PROYECCIÓN'!186:186,15+6*(COLUMNS($G185:Q185)-1)),""))</f>
        <v/>
      </c>
      <c r="R185" s="236">
        <f t="array" ref="R185">IF(COLUMNS($G185:R185)&gt;$E185,"",IFERROR(INDEX('PROYECCIÓN'!186:186,15+6*(COLUMNS($G185:R185)-1)),""))</f>
        <v/>
      </c>
      <c r="S185" s="236">
        <f t="array" ref="S185">IF(COLUMNS($G185:S185)&gt;$E185,"",IFERROR(INDEX('PROYECCIÓN'!186:186,15+6*(COLUMNS($G185:S185)-1)),""))</f>
        <v/>
      </c>
      <c r="T185" s="236">
        <f t="array" ref="T185">IF(COLUMNS($G185:T185)&gt;$E185,"",IFERROR(INDEX('PROYECCIÓN'!186:186,15+6*(COLUMNS($G185:T185)-1)),""))</f>
        <v/>
      </c>
      <c r="U185" s="236">
        <f t="array" ref="U185">IF(COLUMNS($G185:U185)&gt;$E185,"",IFERROR(INDEX('PROYECCIÓN'!186:186,15+6*(COLUMNS($G185:U185)-1)),""))</f>
        <v/>
      </c>
      <c r="V185" s="236">
        <f t="array" ref="V185">IF(COLUMNS($G185:V185)&gt;$E185,"",IFERROR(INDEX('PROYECCIÓN'!186:186,15+6*(COLUMNS($G185:V185)-1)),""))</f>
        <v/>
      </c>
      <c r="W185" s="236">
        <f t="array" ref="W185">IF(COLUMNS($G185:W185)&gt;$E185,"",IFERROR(INDEX('PROYECCIÓN'!186:186,15+6*(COLUMNS($G185:W185)-1)),""))</f>
        <v/>
      </c>
      <c r="X185" s="236">
        <f t="array" ref="X185">IF(COLUMNS($G185:X185)&gt;$E185,"",IFERROR(INDEX('PROYECCIÓN'!186:186,15+6*(COLUMNS($G185:X185)-1)),""))</f>
        <v/>
      </c>
      <c r="Y185" s="236">
        <f t="array" ref="Y185">IF(COLUMNS($G185:Y185)&gt;$E185,"",IFERROR(INDEX('PROYECCIÓN'!186:186,15+6*(COLUMNS($G185:Y185)-1)),""))</f>
        <v/>
      </c>
      <c r="Z185" s="236">
        <f t="array" ref="Z185">IF(COLUMNS($G185:Z185)&gt;$E185,"",IFERROR(INDEX('PROYECCIÓN'!186:186,15+6*(COLUMNS($G185:Z185)-1)),""))</f>
        <v/>
      </c>
      <c r="AA185" s="236">
        <f t="array" ref="AA185">IF(COLUMNS($G185:AA185)&gt;$E185,"",IFERROR(INDEX('PROYECCIÓN'!186:186,15+6*(COLUMNS($G185:AA185)-1)),""))</f>
        <v/>
      </c>
      <c r="AB185" s="236">
        <f t="array" ref="AB185">IF(COLUMNS($G185:AB185)&gt;$E185,"",IFERROR(INDEX('PROYECCIÓN'!186:186,15+6*(COLUMNS($G185:AB185)-1)),""))</f>
        <v/>
      </c>
      <c r="AC185" s="236">
        <f t="array" ref="AC185">IF(COLUMNS($G185:AC185)&gt;$E185,"",IFERROR(INDEX('PROYECCIÓN'!186:186,15+6*(COLUMNS($G185:AC185)-1)),""))</f>
        <v/>
      </c>
      <c r="AD185" s="236">
        <f t="array" ref="AD185">IF(COLUMNS($G185:AD185)&gt;$E185,"",IFERROR(INDEX('PROYECCIÓN'!186:186,15+6*(COLUMNS($G185:AD185)-1)),""))</f>
        <v/>
      </c>
      <c r="AE185" s="236">
        <f t="array" ref="AE185">IF(COLUMNS($G185:AE185)&gt;$E185,"",IFERROR(INDEX('PROYECCIÓN'!186:186,15+6*(COLUMNS($G185:AE185)-1)),""))</f>
        <v/>
      </c>
      <c r="AF185" s="236">
        <f t="array" ref="AF185">IF(COLUMNS($G185:AF185)&gt;$E185,"",IFERROR(INDEX('PROYECCIÓN'!186:186,15+6*(COLUMNS($G185:AF185)-1)),""))</f>
        <v/>
      </c>
      <c r="AG185" s="236">
        <f t="array" ref="AG185">IF(COLUMNS($G185:AG185)&gt;$E185,"",IFERROR(INDEX('PROYECCIÓN'!186:186,15+6*(COLUMNS($G185:AG185)-1)),""))</f>
        <v/>
      </c>
      <c r="AH185" s="236">
        <f t="array" ref="AH185">IF(COLUMNS($G185:AH185)&gt;$E185,"",IFERROR(INDEX('PROYECCIÓN'!186:186,15+6*(COLUMNS($G185:AH185)-1)),""))</f>
        <v/>
      </c>
      <c r="AI185" s="236">
        <f t="array" ref="AI185">IF(COLUMNS($G185:AI185)&gt;$E185,"",IFERROR(INDEX('PROYECCIÓN'!186:186,15+6*(COLUMNS($G185:AI185)-1)),""))</f>
        <v/>
      </c>
      <c r="AJ185" s="236">
        <f t="array" ref="AJ185">IF(COLUMNS($G185:AJ185)&gt;$E185,"",IFERROR(INDEX('PROYECCIÓN'!186:186,15+6*(COLUMNS($G185:AJ185)-1)),""))</f>
        <v/>
      </c>
      <c r="AK185" s="236">
        <f t="array" ref="AK185">IF(COLUMNS($G185:AK185)&gt;$E185,"",IFERROR(INDEX('PROYECCIÓN'!186:186,15+6*(COLUMNS($G185:AK185)-1)),""))</f>
        <v/>
      </c>
      <c r="AL185" s="236">
        <f t="array" ref="AL185">IF(COLUMNS($G185:AL185)&gt;$E185,"",IFERROR(INDEX('PROYECCIÓN'!186:186,15+6*(COLUMNS($G185:AL185)-1)),""))</f>
        <v/>
      </c>
      <c r="AM185" s="236">
        <f t="array" ref="AM185">IF(COLUMNS($G185:AM185)&gt;$E185,"",IFERROR(INDEX('PROYECCIÓN'!186:186,15+6*(COLUMNS($G185:AM185)-1)),""))</f>
        <v/>
      </c>
      <c r="AN185" s="236">
        <f t="array" ref="AN185">IF(COLUMNS($G185:AN185)&gt;$E185,"",IFERROR(INDEX('PROYECCIÓN'!186:186,15+6*(COLUMNS($G185:AN185)-1)),""))</f>
        <v/>
      </c>
      <c r="AO185" s="236">
        <f t="array" ref="AO185">IF(COLUMNS($G185:AO185)&gt;$E185,"",IFERROR(INDEX('PROYECCIÓN'!186:186,15+6*(COLUMNS($G185:AO185)-1)),""))</f>
        <v/>
      </c>
      <c r="AP185" s="236">
        <f t="array" ref="AP185">IF(COLUMNS($G185:AP185)&gt;$E185,"",IFERROR(INDEX('PROYECCIÓN'!186:186,15+6*(COLUMNS($G185:AP185)-1)),""))</f>
        <v/>
      </c>
      <c r="AQ185" s="236" t="n"/>
      <c r="AR185" s="229" t="n"/>
      <c r="AS185" s="185" t="n"/>
    </row>
    <row r="186" ht="15" customHeight="1" s="506">
      <c r="B186" s="47">
        <f>'CARTERA TOTAL'!B186</f>
        <v/>
      </c>
      <c r="C186" s="229">
        <f>'PROYECCIÓN'!C187</f>
        <v/>
      </c>
      <c r="D186" s="53">
        <f>'PROYECCIÓN'!D187</f>
        <v/>
      </c>
      <c r="E186" s="56">
        <f>'PROYECCIÓN'!H187</f>
        <v/>
      </c>
      <c r="F186" s="56">
        <f>IF(COUNTIF($G186:$AP186,"VENCIDA")&gt;0,"VENCIDA",IF(COUNTIF($G186:$AP186,"POR VENCER")&gt;0,"POR VENCER",IF(COUNTIF($G186:$AP186,"AL DÍA")&gt;0,"AL DÍA",IF(COUNTIF($G186:$AP186,"PAGA")&gt;0,"PAGA","SIN ESTADO"))))</f>
        <v/>
      </c>
      <c r="G186" s="236">
        <f t="array" ref="G186">IF(COLUMNS($G186:G186)&gt;$E186,"",IFERROR(INDEX('PROYECCIÓN'!187:187,15+6*(COLUMNS($G186:G186)-1)),""))</f>
        <v/>
      </c>
      <c r="H186" s="236">
        <f t="array" ref="H186">IF(COLUMNS($G186:H186)&gt;$E186,"",IFERROR(INDEX('PROYECCIÓN'!187:187,15+6*(COLUMNS($G186:H186)-1)),""))</f>
        <v/>
      </c>
      <c r="I186" s="236">
        <f t="array" ref="I186">IF(COLUMNS($G186:I186)&gt;$E186,"",IFERROR(INDEX('PROYECCIÓN'!187:187,15+6*(COLUMNS($G186:I186)-1)),""))</f>
        <v/>
      </c>
      <c r="J186" s="236">
        <f t="array" ref="J186">IF(COLUMNS($G186:J186)&gt;$E186,"",IFERROR(INDEX('PROYECCIÓN'!187:187,15+6*(COLUMNS($G186:J186)-1)),""))</f>
        <v/>
      </c>
      <c r="K186" s="236">
        <f t="array" ref="K186">IF(COLUMNS($G186:K186)&gt;$E186,"",IFERROR(INDEX('PROYECCIÓN'!187:187,15+6*(COLUMNS($G186:K186)-1)),""))</f>
        <v/>
      </c>
      <c r="L186" s="236">
        <f t="array" ref="L186">IF(COLUMNS($G186:L186)&gt;$E186,"",IFERROR(INDEX('PROYECCIÓN'!187:187,15+6*(COLUMNS($G186:L186)-1)),""))</f>
        <v/>
      </c>
      <c r="M186" s="236">
        <f t="array" ref="M186">IF(COLUMNS($G186:M186)&gt;$E186,"",IFERROR(INDEX('PROYECCIÓN'!187:187,15+6*(COLUMNS($G186:M186)-1)),""))</f>
        <v/>
      </c>
      <c r="N186" s="236">
        <f t="array" ref="N186">IF(COLUMNS($G186:N186)&gt;$E186,"",IFERROR(INDEX('PROYECCIÓN'!187:187,15+6*(COLUMNS($G186:N186)-1)),""))</f>
        <v/>
      </c>
      <c r="O186" s="236">
        <f t="array" ref="O186">IF(COLUMNS($G186:O186)&gt;$E186,"",IFERROR(INDEX('PROYECCIÓN'!187:187,15+6*(COLUMNS($G186:O186)-1)),""))</f>
        <v/>
      </c>
      <c r="P186" s="236">
        <f t="array" ref="P186">IF(COLUMNS($G186:P186)&gt;$E186,"",IFERROR(INDEX('PROYECCIÓN'!187:187,15+6*(COLUMNS($G186:P186)-1)),""))</f>
        <v/>
      </c>
      <c r="Q186" s="236">
        <f t="array" ref="Q186">IF(COLUMNS($G186:Q186)&gt;$E186,"",IFERROR(INDEX('PROYECCIÓN'!187:187,15+6*(COLUMNS($G186:Q186)-1)),""))</f>
        <v/>
      </c>
      <c r="R186" s="236">
        <f t="array" ref="R186">IF(COLUMNS($G186:R186)&gt;$E186,"",IFERROR(INDEX('PROYECCIÓN'!187:187,15+6*(COLUMNS($G186:R186)-1)),""))</f>
        <v/>
      </c>
      <c r="S186" s="236">
        <f t="array" ref="S186">IF(COLUMNS($G186:S186)&gt;$E186,"",IFERROR(INDEX('PROYECCIÓN'!187:187,15+6*(COLUMNS($G186:S186)-1)),""))</f>
        <v/>
      </c>
      <c r="T186" s="236">
        <f t="array" ref="T186">IF(COLUMNS($G186:T186)&gt;$E186,"",IFERROR(INDEX('PROYECCIÓN'!187:187,15+6*(COLUMNS($G186:T186)-1)),""))</f>
        <v/>
      </c>
      <c r="U186" s="236">
        <f t="array" ref="U186">IF(COLUMNS($G186:U186)&gt;$E186,"",IFERROR(INDEX('PROYECCIÓN'!187:187,15+6*(COLUMNS($G186:U186)-1)),""))</f>
        <v/>
      </c>
      <c r="V186" s="236">
        <f t="array" ref="V186">IF(COLUMNS($G186:V186)&gt;$E186,"",IFERROR(INDEX('PROYECCIÓN'!187:187,15+6*(COLUMNS($G186:V186)-1)),""))</f>
        <v/>
      </c>
      <c r="W186" s="236">
        <f t="array" ref="W186">IF(COLUMNS($G186:W186)&gt;$E186,"",IFERROR(INDEX('PROYECCIÓN'!187:187,15+6*(COLUMNS($G186:W186)-1)),""))</f>
        <v/>
      </c>
      <c r="X186" s="236">
        <f t="array" ref="X186">IF(COLUMNS($G186:X186)&gt;$E186,"",IFERROR(INDEX('PROYECCIÓN'!187:187,15+6*(COLUMNS($G186:X186)-1)),""))</f>
        <v/>
      </c>
      <c r="Y186" s="236">
        <f t="array" ref="Y186">IF(COLUMNS($G186:Y186)&gt;$E186,"",IFERROR(INDEX('PROYECCIÓN'!187:187,15+6*(COLUMNS($G186:Y186)-1)),""))</f>
        <v/>
      </c>
      <c r="Z186" s="236">
        <f t="array" ref="Z186">IF(COLUMNS($G186:Z186)&gt;$E186,"",IFERROR(INDEX('PROYECCIÓN'!187:187,15+6*(COLUMNS($G186:Z186)-1)),""))</f>
        <v/>
      </c>
      <c r="AA186" s="236">
        <f t="array" ref="AA186">IF(COLUMNS($G186:AA186)&gt;$E186,"",IFERROR(INDEX('PROYECCIÓN'!187:187,15+6*(COLUMNS($G186:AA186)-1)),""))</f>
        <v/>
      </c>
      <c r="AB186" s="236">
        <f t="array" ref="AB186">IF(COLUMNS($G186:AB186)&gt;$E186,"",IFERROR(INDEX('PROYECCIÓN'!187:187,15+6*(COLUMNS($G186:AB186)-1)),""))</f>
        <v/>
      </c>
      <c r="AC186" s="236">
        <f t="array" ref="AC186">IF(COLUMNS($G186:AC186)&gt;$E186,"",IFERROR(INDEX('PROYECCIÓN'!187:187,15+6*(COLUMNS($G186:AC186)-1)),""))</f>
        <v/>
      </c>
      <c r="AD186" s="236">
        <f t="array" ref="AD186">IF(COLUMNS($G186:AD186)&gt;$E186,"",IFERROR(INDEX('PROYECCIÓN'!187:187,15+6*(COLUMNS($G186:AD186)-1)),""))</f>
        <v/>
      </c>
      <c r="AE186" s="236">
        <f t="array" ref="AE186">IF(COLUMNS($G186:AE186)&gt;$E186,"",IFERROR(INDEX('PROYECCIÓN'!187:187,15+6*(COLUMNS($G186:AE186)-1)),""))</f>
        <v/>
      </c>
      <c r="AF186" s="236">
        <f t="array" ref="AF186">IF(COLUMNS($G186:AF186)&gt;$E186,"",IFERROR(INDEX('PROYECCIÓN'!187:187,15+6*(COLUMNS($G186:AF186)-1)),""))</f>
        <v/>
      </c>
      <c r="AG186" s="236">
        <f t="array" ref="AG186">IF(COLUMNS($G186:AG186)&gt;$E186,"",IFERROR(INDEX('PROYECCIÓN'!187:187,15+6*(COLUMNS($G186:AG186)-1)),""))</f>
        <v/>
      </c>
      <c r="AH186" s="236">
        <f t="array" ref="AH186">IF(COLUMNS($G186:AH186)&gt;$E186,"",IFERROR(INDEX('PROYECCIÓN'!187:187,15+6*(COLUMNS($G186:AH186)-1)),""))</f>
        <v/>
      </c>
      <c r="AI186" s="236">
        <f t="array" ref="AI186">IF(COLUMNS($G186:AI186)&gt;$E186,"",IFERROR(INDEX('PROYECCIÓN'!187:187,15+6*(COLUMNS($G186:AI186)-1)),""))</f>
        <v/>
      </c>
      <c r="AJ186" s="236">
        <f t="array" ref="AJ186">IF(COLUMNS($G186:AJ186)&gt;$E186,"",IFERROR(INDEX('PROYECCIÓN'!187:187,15+6*(COLUMNS($G186:AJ186)-1)),""))</f>
        <v/>
      </c>
      <c r="AK186" s="236">
        <f t="array" ref="AK186">IF(COLUMNS($G186:AK186)&gt;$E186,"",IFERROR(INDEX('PROYECCIÓN'!187:187,15+6*(COLUMNS($G186:AK186)-1)),""))</f>
        <v/>
      </c>
      <c r="AL186" s="236">
        <f t="array" ref="AL186">IF(COLUMNS($G186:AL186)&gt;$E186,"",IFERROR(INDEX('PROYECCIÓN'!187:187,15+6*(COLUMNS($G186:AL186)-1)),""))</f>
        <v/>
      </c>
      <c r="AM186" s="236">
        <f t="array" ref="AM186">IF(COLUMNS($G186:AM186)&gt;$E186,"",IFERROR(INDEX('PROYECCIÓN'!187:187,15+6*(COLUMNS($G186:AM186)-1)),""))</f>
        <v/>
      </c>
      <c r="AN186" s="236">
        <f t="array" ref="AN186">IF(COLUMNS($G186:AN186)&gt;$E186,"",IFERROR(INDEX('PROYECCIÓN'!187:187,15+6*(COLUMNS($G186:AN186)-1)),""))</f>
        <v/>
      </c>
      <c r="AO186" s="236">
        <f t="array" ref="AO186">IF(COLUMNS($G186:AO186)&gt;$E186,"",IFERROR(INDEX('PROYECCIÓN'!187:187,15+6*(COLUMNS($G186:AO186)-1)),""))</f>
        <v/>
      </c>
      <c r="AP186" s="236">
        <f t="array" ref="AP186">IF(COLUMNS($G186:AP186)&gt;$E186,"",IFERROR(INDEX('PROYECCIÓN'!187:187,15+6*(COLUMNS($G186:AP186)-1)),""))</f>
        <v/>
      </c>
      <c r="AQ186" s="236" t="n"/>
      <c r="AR186" s="229" t="n"/>
      <c r="AS186" s="185" t="n"/>
    </row>
    <row r="187" ht="15" customHeight="1" s="506">
      <c r="B187" s="47">
        <f>'CARTERA TOTAL'!B187</f>
        <v/>
      </c>
      <c r="C187" s="229">
        <f>'PROYECCIÓN'!C188</f>
        <v/>
      </c>
      <c r="D187" s="53">
        <f>'PROYECCIÓN'!D188</f>
        <v/>
      </c>
      <c r="E187" s="56">
        <f>'PROYECCIÓN'!H188</f>
        <v/>
      </c>
      <c r="F187" s="56">
        <f>IF(COUNTIF($G187:$AP187,"VENCIDA")&gt;0,"VENCIDA",IF(COUNTIF($G187:$AP187,"POR VENCER")&gt;0,"POR VENCER",IF(COUNTIF($G187:$AP187,"AL DÍA")&gt;0,"AL DÍA",IF(COUNTIF($G187:$AP187,"PAGA")&gt;0,"PAGA","SIN ESTADO"))))</f>
        <v/>
      </c>
      <c r="G187" s="236">
        <f t="array" ref="G187">IF(COLUMNS($G187:G187)&gt;$E187,"",IFERROR(INDEX('PROYECCIÓN'!188:188,15+6*(COLUMNS($G187:G187)-1)),""))</f>
        <v/>
      </c>
      <c r="H187" s="236">
        <f t="array" ref="H187">IF(COLUMNS($G187:H187)&gt;$E187,"",IFERROR(INDEX('PROYECCIÓN'!188:188,15+6*(COLUMNS($G187:H187)-1)),""))</f>
        <v/>
      </c>
      <c r="I187" s="236">
        <f t="array" ref="I187">IF(COLUMNS($G187:I187)&gt;$E187,"",IFERROR(INDEX('PROYECCIÓN'!188:188,15+6*(COLUMNS($G187:I187)-1)),""))</f>
        <v/>
      </c>
      <c r="J187" s="236">
        <f t="array" ref="J187">IF(COLUMNS($G187:J187)&gt;$E187,"",IFERROR(INDEX('PROYECCIÓN'!188:188,15+6*(COLUMNS($G187:J187)-1)),""))</f>
        <v/>
      </c>
      <c r="K187" s="236">
        <f t="array" ref="K187">IF(COLUMNS($G187:K187)&gt;$E187,"",IFERROR(INDEX('PROYECCIÓN'!188:188,15+6*(COLUMNS($G187:K187)-1)),""))</f>
        <v/>
      </c>
      <c r="L187" s="236">
        <f t="array" ref="L187">IF(COLUMNS($G187:L187)&gt;$E187,"",IFERROR(INDEX('PROYECCIÓN'!188:188,15+6*(COLUMNS($G187:L187)-1)),""))</f>
        <v/>
      </c>
      <c r="M187" s="236">
        <f t="array" ref="M187">IF(COLUMNS($G187:M187)&gt;$E187,"",IFERROR(INDEX('PROYECCIÓN'!188:188,15+6*(COLUMNS($G187:M187)-1)),""))</f>
        <v/>
      </c>
      <c r="N187" s="236">
        <f t="array" ref="N187">IF(COLUMNS($G187:N187)&gt;$E187,"",IFERROR(INDEX('PROYECCIÓN'!188:188,15+6*(COLUMNS($G187:N187)-1)),""))</f>
        <v/>
      </c>
      <c r="O187" s="236">
        <f t="array" ref="O187">IF(COLUMNS($G187:O187)&gt;$E187,"",IFERROR(INDEX('PROYECCIÓN'!188:188,15+6*(COLUMNS($G187:O187)-1)),""))</f>
        <v/>
      </c>
      <c r="P187" s="236">
        <f t="array" ref="P187">IF(COLUMNS($G187:P187)&gt;$E187,"",IFERROR(INDEX('PROYECCIÓN'!188:188,15+6*(COLUMNS($G187:P187)-1)),""))</f>
        <v/>
      </c>
      <c r="Q187" s="236">
        <f t="array" ref="Q187">IF(COLUMNS($G187:Q187)&gt;$E187,"",IFERROR(INDEX('PROYECCIÓN'!188:188,15+6*(COLUMNS($G187:Q187)-1)),""))</f>
        <v/>
      </c>
      <c r="R187" s="236">
        <f t="array" ref="R187">IF(COLUMNS($G187:R187)&gt;$E187,"",IFERROR(INDEX('PROYECCIÓN'!188:188,15+6*(COLUMNS($G187:R187)-1)),""))</f>
        <v/>
      </c>
      <c r="S187" s="236">
        <f t="array" ref="S187">IF(COLUMNS($G187:S187)&gt;$E187,"",IFERROR(INDEX('PROYECCIÓN'!188:188,15+6*(COLUMNS($G187:S187)-1)),""))</f>
        <v/>
      </c>
      <c r="T187" s="236">
        <f t="array" ref="T187">IF(COLUMNS($G187:T187)&gt;$E187,"",IFERROR(INDEX('PROYECCIÓN'!188:188,15+6*(COLUMNS($G187:T187)-1)),""))</f>
        <v/>
      </c>
      <c r="U187" s="236">
        <f t="array" ref="U187">IF(COLUMNS($G187:U187)&gt;$E187,"",IFERROR(INDEX('PROYECCIÓN'!188:188,15+6*(COLUMNS($G187:U187)-1)),""))</f>
        <v/>
      </c>
      <c r="V187" s="236">
        <f t="array" ref="V187">IF(COLUMNS($G187:V187)&gt;$E187,"",IFERROR(INDEX('PROYECCIÓN'!188:188,15+6*(COLUMNS($G187:V187)-1)),""))</f>
        <v/>
      </c>
      <c r="W187" s="236">
        <f t="array" ref="W187">IF(COLUMNS($G187:W187)&gt;$E187,"",IFERROR(INDEX('PROYECCIÓN'!188:188,15+6*(COLUMNS($G187:W187)-1)),""))</f>
        <v/>
      </c>
      <c r="X187" s="236">
        <f t="array" ref="X187">IF(COLUMNS($G187:X187)&gt;$E187,"",IFERROR(INDEX('PROYECCIÓN'!188:188,15+6*(COLUMNS($G187:X187)-1)),""))</f>
        <v/>
      </c>
      <c r="Y187" s="236">
        <f t="array" ref="Y187">IF(COLUMNS($G187:Y187)&gt;$E187,"",IFERROR(INDEX('PROYECCIÓN'!188:188,15+6*(COLUMNS($G187:Y187)-1)),""))</f>
        <v/>
      </c>
      <c r="Z187" s="236">
        <f t="array" ref="Z187">IF(COLUMNS($G187:Z187)&gt;$E187,"",IFERROR(INDEX('PROYECCIÓN'!188:188,15+6*(COLUMNS($G187:Z187)-1)),""))</f>
        <v/>
      </c>
      <c r="AA187" s="236">
        <f t="array" ref="AA187">IF(COLUMNS($G187:AA187)&gt;$E187,"",IFERROR(INDEX('PROYECCIÓN'!188:188,15+6*(COLUMNS($G187:AA187)-1)),""))</f>
        <v/>
      </c>
      <c r="AB187" s="236">
        <f t="array" ref="AB187">IF(COLUMNS($G187:AB187)&gt;$E187,"",IFERROR(INDEX('PROYECCIÓN'!188:188,15+6*(COLUMNS($G187:AB187)-1)),""))</f>
        <v/>
      </c>
      <c r="AC187" s="236">
        <f t="array" ref="AC187">IF(COLUMNS($G187:AC187)&gt;$E187,"",IFERROR(INDEX('PROYECCIÓN'!188:188,15+6*(COLUMNS($G187:AC187)-1)),""))</f>
        <v/>
      </c>
      <c r="AD187" s="236">
        <f t="array" ref="AD187">IF(COLUMNS($G187:AD187)&gt;$E187,"",IFERROR(INDEX('PROYECCIÓN'!188:188,15+6*(COLUMNS($G187:AD187)-1)),""))</f>
        <v/>
      </c>
      <c r="AE187" s="236">
        <f t="array" ref="AE187">IF(COLUMNS($G187:AE187)&gt;$E187,"",IFERROR(INDEX('PROYECCIÓN'!188:188,15+6*(COLUMNS($G187:AE187)-1)),""))</f>
        <v/>
      </c>
      <c r="AF187" s="236">
        <f t="array" ref="AF187">IF(COLUMNS($G187:AF187)&gt;$E187,"",IFERROR(INDEX('PROYECCIÓN'!188:188,15+6*(COLUMNS($G187:AF187)-1)),""))</f>
        <v/>
      </c>
      <c r="AG187" s="236">
        <f t="array" ref="AG187">IF(COLUMNS($G187:AG187)&gt;$E187,"",IFERROR(INDEX('PROYECCIÓN'!188:188,15+6*(COLUMNS($G187:AG187)-1)),""))</f>
        <v/>
      </c>
      <c r="AH187" s="236">
        <f t="array" ref="AH187">IF(COLUMNS($G187:AH187)&gt;$E187,"",IFERROR(INDEX('PROYECCIÓN'!188:188,15+6*(COLUMNS($G187:AH187)-1)),""))</f>
        <v/>
      </c>
      <c r="AI187" s="236">
        <f t="array" ref="AI187">IF(COLUMNS($G187:AI187)&gt;$E187,"",IFERROR(INDEX('PROYECCIÓN'!188:188,15+6*(COLUMNS($G187:AI187)-1)),""))</f>
        <v/>
      </c>
      <c r="AJ187" s="236">
        <f t="array" ref="AJ187">IF(COLUMNS($G187:AJ187)&gt;$E187,"",IFERROR(INDEX('PROYECCIÓN'!188:188,15+6*(COLUMNS($G187:AJ187)-1)),""))</f>
        <v/>
      </c>
      <c r="AK187" s="236">
        <f t="array" ref="AK187">IF(COLUMNS($G187:AK187)&gt;$E187,"",IFERROR(INDEX('PROYECCIÓN'!188:188,15+6*(COLUMNS($G187:AK187)-1)),""))</f>
        <v/>
      </c>
      <c r="AL187" s="236">
        <f t="array" ref="AL187">IF(COLUMNS($G187:AL187)&gt;$E187,"",IFERROR(INDEX('PROYECCIÓN'!188:188,15+6*(COLUMNS($G187:AL187)-1)),""))</f>
        <v/>
      </c>
      <c r="AM187" s="236">
        <f t="array" ref="AM187">IF(COLUMNS($G187:AM187)&gt;$E187,"",IFERROR(INDEX('PROYECCIÓN'!188:188,15+6*(COLUMNS($G187:AM187)-1)),""))</f>
        <v/>
      </c>
      <c r="AN187" s="236">
        <f t="array" ref="AN187">IF(COLUMNS($G187:AN187)&gt;$E187,"",IFERROR(INDEX('PROYECCIÓN'!188:188,15+6*(COLUMNS($G187:AN187)-1)),""))</f>
        <v/>
      </c>
      <c r="AO187" s="236">
        <f t="array" ref="AO187">IF(COLUMNS($G187:AO187)&gt;$E187,"",IFERROR(INDEX('PROYECCIÓN'!188:188,15+6*(COLUMNS($G187:AO187)-1)),""))</f>
        <v/>
      </c>
      <c r="AP187" s="236">
        <f t="array" ref="AP187">IF(COLUMNS($G187:AP187)&gt;$E187,"",IFERROR(INDEX('PROYECCIÓN'!188:188,15+6*(COLUMNS($G187:AP187)-1)),""))</f>
        <v/>
      </c>
      <c r="AQ187" s="236" t="n"/>
      <c r="AR187" s="229" t="n"/>
      <c r="AS187" s="185" t="n"/>
    </row>
    <row r="188" ht="15" customHeight="1" s="506">
      <c r="B188" s="47">
        <f>'CARTERA TOTAL'!B188</f>
        <v/>
      </c>
      <c r="C188" s="229">
        <f>'PROYECCIÓN'!C189</f>
        <v/>
      </c>
      <c r="D188" s="53">
        <f>'PROYECCIÓN'!D189</f>
        <v/>
      </c>
      <c r="E188" s="56">
        <f>'PROYECCIÓN'!H189</f>
        <v/>
      </c>
      <c r="F188" s="56">
        <f>IF(COUNTIF($G188:$AP188,"VENCIDA")&gt;0,"VENCIDA",IF(COUNTIF($G188:$AP188,"POR VENCER")&gt;0,"POR VENCER",IF(COUNTIF($G188:$AP188,"AL DÍA")&gt;0,"AL DÍA",IF(COUNTIF($G188:$AP188,"PAGA")&gt;0,"PAGA","SIN ESTADO"))))</f>
        <v/>
      </c>
      <c r="G188" s="236">
        <f t="array" ref="G188">IF(COLUMNS($G188:G188)&gt;$E188,"",IFERROR(INDEX('PROYECCIÓN'!189:189,15+6*(COLUMNS($G188:G188)-1)),""))</f>
        <v/>
      </c>
      <c r="H188" s="236">
        <f t="array" ref="H188">IF(COLUMNS($G188:H188)&gt;$E188,"",IFERROR(INDEX('PROYECCIÓN'!189:189,15+6*(COLUMNS($G188:H188)-1)),""))</f>
        <v/>
      </c>
      <c r="I188" s="236">
        <f t="array" ref="I188">IF(COLUMNS($G188:I188)&gt;$E188,"",IFERROR(INDEX('PROYECCIÓN'!189:189,15+6*(COLUMNS($G188:I188)-1)),""))</f>
        <v/>
      </c>
      <c r="J188" s="236">
        <f t="array" ref="J188">IF(COLUMNS($G188:J188)&gt;$E188,"",IFERROR(INDEX('PROYECCIÓN'!189:189,15+6*(COLUMNS($G188:J188)-1)),""))</f>
        <v/>
      </c>
      <c r="K188" s="236">
        <f t="array" ref="K188">IF(COLUMNS($G188:K188)&gt;$E188,"",IFERROR(INDEX('PROYECCIÓN'!189:189,15+6*(COLUMNS($G188:K188)-1)),""))</f>
        <v/>
      </c>
      <c r="L188" s="236">
        <f t="array" ref="L188">IF(COLUMNS($G188:L188)&gt;$E188,"",IFERROR(INDEX('PROYECCIÓN'!189:189,15+6*(COLUMNS($G188:L188)-1)),""))</f>
        <v/>
      </c>
      <c r="M188" s="236">
        <f t="array" ref="M188">IF(COLUMNS($G188:M188)&gt;$E188,"",IFERROR(INDEX('PROYECCIÓN'!189:189,15+6*(COLUMNS($G188:M188)-1)),""))</f>
        <v/>
      </c>
      <c r="N188" s="236">
        <f t="array" ref="N188">IF(COLUMNS($G188:N188)&gt;$E188,"",IFERROR(INDEX('PROYECCIÓN'!189:189,15+6*(COLUMNS($G188:N188)-1)),""))</f>
        <v/>
      </c>
      <c r="O188" s="236">
        <f t="array" ref="O188">IF(COLUMNS($G188:O188)&gt;$E188,"",IFERROR(INDEX('PROYECCIÓN'!189:189,15+6*(COLUMNS($G188:O188)-1)),""))</f>
        <v/>
      </c>
      <c r="P188" s="236">
        <f t="array" ref="P188">IF(COLUMNS($G188:P188)&gt;$E188,"",IFERROR(INDEX('PROYECCIÓN'!189:189,15+6*(COLUMNS($G188:P188)-1)),""))</f>
        <v/>
      </c>
      <c r="Q188" s="236">
        <f t="array" ref="Q188">IF(COLUMNS($G188:Q188)&gt;$E188,"",IFERROR(INDEX('PROYECCIÓN'!189:189,15+6*(COLUMNS($G188:Q188)-1)),""))</f>
        <v/>
      </c>
      <c r="R188" s="236">
        <f t="array" ref="R188">IF(COLUMNS($G188:R188)&gt;$E188,"",IFERROR(INDEX('PROYECCIÓN'!189:189,15+6*(COLUMNS($G188:R188)-1)),""))</f>
        <v/>
      </c>
      <c r="S188" s="236">
        <f t="array" ref="S188">IF(COLUMNS($G188:S188)&gt;$E188,"",IFERROR(INDEX('PROYECCIÓN'!189:189,15+6*(COLUMNS($G188:S188)-1)),""))</f>
        <v/>
      </c>
      <c r="T188" s="236">
        <f t="array" ref="T188">IF(COLUMNS($G188:T188)&gt;$E188,"",IFERROR(INDEX('PROYECCIÓN'!189:189,15+6*(COLUMNS($G188:T188)-1)),""))</f>
        <v/>
      </c>
      <c r="U188" s="236">
        <f t="array" ref="U188">IF(COLUMNS($G188:U188)&gt;$E188,"",IFERROR(INDEX('PROYECCIÓN'!189:189,15+6*(COLUMNS($G188:U188)-1)),""))</f>
        <v/>
      </c>
      <c r="V188" s="236">
        <f t="array" ref="V188">IF(COLUMNS($G188:V188)&gt;$E188,"",IFERROR(INDEX('PROYECCIÓN'!189:189,15+6*(COLUMNS($G188:V188)-1)),""))</f>
        <v/>
      </c>
      <c r="W188" s="236">
        <f t="array" ref="W188">IF(COLUMNS($G188:W188)&gt;$E188,"",IFERROR(INDEX('PROYECCIÓN'!189:189,15+6*(COLUMNS($G188:W188)-1)),""))</f>
        <v/>
      </c>
      <c r="X188" s="236">
        <f t="array" ref="X188">IF(COLUMNS($G188:X188)&gt;$E188,"",IFERROR(INDEX('PROYECCIÓN'!189:189,15+6*(COLUMNS($G188:X188)-1)),""))</f>
        <v/>
      </c>
      <c r="Y188" s="236">
        <f t="array" ref="Y188">IF(COLUMNS($G188:Y188)&gt;$E188,"",IFERROR(INDEX('PROYECCIÓN'!189:189,15+6*(COLUMNS($G188:Y188)-1)),""))</f>
        <v/>
      </c>
      <c r="Z188" s="236">
        <f t="array" ref="Z188">IF(COLUMNS($G188:Z188)&gt;$E188,"",IFERROR(INDEX('PROYECCIÓN'!189:189,15+6*(COLUMNS($G188:Z188)-1)),""))</f>
        <v/>
      </c>
      <c r="AA188" s="236">
        <f t="array" ref="AA188">IF(COLUMNS($G188:AA188)&gt;$E188,"",IFERROR(INDEX('PROYECCIÓN'!189:189,15+6*(COLUMNS($G188:AA188)-1)),""))</f>
        <v/>
      </c>
      <c r="AB188" s="236">
        <f t="array" ref="AB188">IF(COLUMNS($G188:AB188)&gt;$E188,"",IFERROR(INDEX('PROYECCIÓN'!189:189,15+6*(COLUMNS($G188:AB188)-1)),""))</f>
        <v/>
      </c>
      <c r="AC188" s="236">
        <f t="array" ref="AC188">IF(COLUMNS($G188:AC188)&gt;$E188,"",IFERROR(INDEX('PROYECCIÓN'!189:189,15+6*(COLUMNS($G188:AC188)-1)),""))</f>
        <v/>
      </c>
      <c r="AD188" s="236">
        <f t="array" ref="AD188">IF(COLUMNS($G188:AD188)&gt;$E188,"",IFERROR(INDEX('PROYECCIÓN'!189:189,15+6*(COLUMNS($G188:AD188)-1)),""))</f>
        <v/>
      </c>
      <c r="AE188" s="236">
        <f t="array" ref="AE188">IF(COLUMNS($G188:AE188)&gt;$E188,"",IFERROR(INDEX('PROYECCIÓN'!189:189,15+6*(COLUMNS($G188:AE188)-1)),""))</f>
        <v/>
      </c>
      <c r="AF188" s="236">
        <f t="array" ref="AF188">IF(COLUMNS($G188:AF188)&gt;$E188,"",IFERROR(INDEX('PROYECCIÓN'!189:189,15+6*(COLUMNS($G188:AF188)-1)),""))</f>
        <v/>
      </c>
      <c r="AG188" s="236">
        <f t="array" ref="AG188">IF(COLUMNS($G188:AG188)&gt;$E188,"",IFERROR(INDEX('PROYECCIÓN'!189:189,15+6*(COLUMNS($G188:AG188)-1)),""))</f>
        <v/>
      </c>
      <c r="AH188" s="236">
        <f t="array" ref="AH188">IF(COLUMNS($G188:AH188)&gt;$E188,"",IFERROR(INDEX('PROYECCIÓN'!189:189,15+6*(COLUMNS($G188:AH188)-1)),""))</f>
        <v/>
      </c>
      <c r="AI188" s="236">
        <f t="array" ref="AI188">IF(COLUMNS($G188:AI188)&gt;$E188,"",IFERROR(INDEX('PROYECCIÓN'!189:189,15+6*(COLUMNS($G188:AI188)-1)),""))</f>
        <v/>
      </c>
      <c r="AJ188" s="236">
        <f t="array" ref="AJ188">IF(COLUMNS($G188:AJ188)&gt;$E188,"",IFERROR(INDEX('PROYECCIÓN'!189:189,15+6*(COLUMNS($G188:AJ188)-1)),""))</f>
        <v/>
      </c>
      <c r="AK188" s="236">
        <f t="array" ref="AK188">IF(COLUMNS($G188:AK188)&gt;$E188,"",IFERROR(INDEX('PROYECCIÓN'!189:189,15+6*(COLUMNS($G188:AK188)-1)),""))</f>
        <v/>
      </c>
      <c r="AL188" s="236">
        <f t="array" ref="AL188">IF(COLUMNS($G188:AL188)&gt;$E188,"",IFERROR(INDEX('PROYECCIÓN'!189:189,15+6*(COLUMNS($G188:AL188)-1)),""))</f>
        <v/>
      </c>
      <c r="AM188" s="236">
        <f t="array" ref="AM188">IF(COLUMNS($G188:AM188)&gt;$E188,"",IFERROR(INDEX('PROYECCIÓN'!189:189,15+6*(COLUMNS($G188:AM188)-1)),""))</f>
        <v/>
      </c>
      <c r="AN188" s="236">
        <f t="array" ref="AN188">IF(COLUMNS($G188:AN188)&gt;$E188,"",IFERROR(INDEX('PROYECCIÓN'!189:189,15+6*(COLUMNS($G188:AN188)-1)),""))</f>
        <v/>
      </c>
      <c r="AO188" s="236">
        <f t="array" ref="AO188">IF(COLUMNS($G188:AO188)&gt;$E188,"",IFERROR(INDEX('PROYECCIÓN'!189:189,15+6*(COLUMNS($G188:AO188)-1)),""))</f>
        <v/>
      </c>
      <c r="AP188" s="236">
        <f t="array" ref="AP188">IF(COLUMNS($G188:AP188)&gt;$E188,"",IFERROR(INDEX('PROYECCIÓN'!189:189,15+6*(COLUMNS($G188:AP188)-1)),""))</f>
        <v/>
      </c>
      <c r="AQ188" s="236" t="n"/>
      <c r="AR188" s="229" t="n"/>
      <c r="AS188" s="185" t="n"/>
    </row>
    <row r="189" ht="15" customHeight="1" s="506">
      <c r="B189" s="47">
        <f>'CARTERA TOTAL'!B189</f>
        <v/>
      </c>
      <c r="C189" s="229">
        <f>'PROYECCIÓN'!C190</f>
        <v/>
      </c>
      <c r="D189" s="53">
        <f>'PROYECCIÓN'!D190</f>
        <v/>
      </c>
      <c r="E189" s="56">
        <f>'PROYECCIÓN'!H190</f>
        <v/>
      </c>
      <c r="F189" s="56">
        <f>IF(COUNTIF($G189:$AP189,"VENCIDA")&gt;0,"VENCIDA",IF(COUNTIF($G189:$AP189,"POR VENCER")&gt;0,"POR VENCER",IF(COUNTIF($G189:$AP189,"AL DÍA")&gt;0,"AL DÍA",IF(COUNTIF($G189:$AP189,"PAGA")&gt;0,"PAGA","SIN ESTADO"))))</f>
        <v/>
      </c>
      <c r="G189" s="236">
        <f t="array" ref="G189">IF(COLUMNS($G189:G189)&gt;$E189,"",IFERROR(INDEX('PROYECCIÓN'!190:190,15+6*(COLUMNS($G189:G189)-1)),""))</f>
        <v/>
      </c>
      <c r="H189" s="236">
        <f t="array" ref="H189">IF(COLUMNS($G189:H189)&gt;$E189,"",IFERROR(INDEX('PROYECCIÓN'!190:190,15+6*(COLUMNS($G189:H189)-1)),""))</f>
        <v/>
      </c>
      <c r="I189" s="236">
        <f t="array" ref="I189">IF(COLUMNS($G189:I189)&gt;$E189,"",IFERROR(INDEX('PROYECCIÓN'!190:190,15+6*(COLUMNS($G189:I189)-1)),""))</f>
        <v/>
      </c>
      <c r="J189" s="236">
        <f t="array" ref="J189">IF(COLUMNS($G189:J189)&gt;$E189,"",IFERROR(INDEX('PROYECCIÓN'!190:190,15+6*(COLUMNS($G189:J189)-1)),""))</f>
        <v/>
      </c>
      <c r="K189" s="236">
        <f t="array" ref="K189">IF(COLUMNS($G189:K189)&gt;$E189,"",IFERROR(INDEX('PROYECCIÓN'!190:190,15+6*(COLUMNS($G189:K189)-1)),""))</f>
        <v/>
      </c>
      <c r="L189" s="236">
        <f t="array" ref="L189">IF(COLUMNS($G189:L189)&gt;$E189,"",IFERROR(INDEX('PROYECCIÓN'!190:190,15+6*(COLUMNS($G189:L189)-1)),""))</f>
        <v/>
      </c>
      <c r="M189" s="236">
        <f t="array" ref="M189">IF(COLUMNS($G189:M189)&gt;$E189,"",IFERROR(INDEX('PROYECCIÓN'!190:190,15+6*(COLUMNS($G189:M189)-1)),""))</f>
        <v/>
      </c>
      <c r="N189" s="236">
        <f t="array" ref="N189">IF(COLUMNS($G189:N189)&gt;$E189,"",IFERROR(INDEX('PROYECCIÓN'!190:190,15+6*(COLUMNS($G189:N189)-1)),""))</f>
        <v/>
      </c>
      <c r="O189" s="236">
        <f t="array" ref="O189">IF(COLUMNS($G189:O189)&gt;$E189,"",IFERROR(INDEX('PROYECCIÓN'!190:190,15+6*(COLUMNS($G189:O189)-1)),""))</f>
        <v/>
      </c>
      <c r="P189" s="236">
        <f t="array" ref="P189">IF(COLUMNS($G189:P189)&gt;$E189,"",IFERROR(INDEX('PROYECCIÓN'!190:190,15+6*(COLUMNS($G189:P189)-1)),""))</f>
        <v/>
      </c>
      <c r="Q189" s="236">
        <f t="array" ref="Q189">IF(COLUMNS($G189:Q189)&gt;$E189,"",IFERROR(INDEX('PROYECCIÓN'!190:190,15+6*(COLUMNS($G189:Q189)-1)),""))</f>
        <v/>
      </c>
      <c r="R189" s="236">
        <f t="array" ref="R189">IF(COLUMNS($G189:R189)&gt;$E189,"",IFERROR(INDEX('PROYECCIÓN'!190:190,15+6*(COLUMNS($G189:R189)-1)),""))</f>
        <v/>
      </c>
      <c r="S189" s="236">
        <f t="array" ref="S189">IF(COLUMNS($G189:S189)&gt;$E189,"",IFERROR(INDEX('PROYECCIÓN'!190:190,15+6*(COLUMNS($G189:S189)-1)),""))</f>
        <v/>
      </c>
      <c r="T189" s="236">
        <f t="array" ref="T189">IF(COLUMNS($G189:T189)&gt;$E189,"",IFERROR(INDEX('PROYECCIÓN'!190:190,15+6*(COLUMNS($G189:T189)-1)),""))</f>
        <v/>
      </c>
      <c r="U189" s="236">
        <f t="array" ref="U189">IF(COLUMNS($G189:U189)&gt;$E189,"",IFERROR(INDEX('PROYECCIÓN'!190:190,15+6*(COLUMNS($G189:U189)-1)),""))</f>
        <v/>
      </c>
      <c r="V189" s="236">
        <f t="array" ref="V189">IF(COLUMNS($G189:V189)&gt;$E189,"",IFERROR(INDEX('PROYECCIÓN'!190:190,15+6*(COLUMNS($G189:V189)-1)),""))</f>
        <v/>
      </c>
      <c r="W189" s="236">
        <f t="array" ref="W189">IF(COLUMNS($G189:W189)&gt;$E189,"",IFERROR(INDEX('PROYECCIÓN'!190:190,15+6*(COLUMNS($G189:W189)-1)),""))</f>
        <v/>
      </c>
      <c r="X189" s="236">
        <f t="array" ref="X189">IF(COLUMNS($G189:X189)&gt;$E189,"",IFERROR(INDEX('PROYECCIÓN'!190:190,15+6*(COLUMNS($G189:X189)-1)),""))</f>
        <v/>
      </c>
      <c r="Y189" s="236">
        <f t="array" ref="Y189">IF(COLUMNS($G189:Y189)&gt;$E189,"",IFERROR(INDEX('PROYECCIÓN'!190:190,15+6*(COLUMNS($G189:Y189)-1)),""))</f>
        <v/>
      </c>
      <c r="Z189" s="236">
        <f t="array" ref="Z189">IF(COLUMNS($G189:Z189)&gt;$E189,"",IFERROR(INDEX('PROYECCIÓN'!190:190,15+6*(COLUMNS($G189:Z189)-1)),""))</f>
        <v/>
      </c>
      <c r="AA189" s="236">
        <f t="array" ref="AA189">IF(COLUMNS($G189:AA189)&gt;$E189,"",IFERROR(INDEX('PROYECCIÓN'!190:190,15+6*(COLUMNS($G189:AA189)-1)),""))</f>
        <v/>
      </c>
      <c r="AB189" s="236">
        <f t="array" ref="AB189">IF(COLUMNS($G189:AB189)&gt;$E189,"",IFERROR(INDEX('PROYECCIÓN'!190:190,15+6*(COLUMNS($G189:AB189)-1)),""))</f>
        <v/>
      </c>
      <c r="AC189" s="236">
        <f t="array" ref="AC189">IF(COLUMNS($G189:AC189)&gt;$E189,"",IFERROR(INDEX('PROYECCIÓN'!190:190,15+6*(COLUMNS($G189:AC189)-1)),""))</f>
        <v/>
      </c>
      <c r="AD189" s="236">
        <f t="array" ref="AD189">IF(COLUMNS($G189:AD189)&gt;$E189,"",IFERROR(INDEX('PROYECCIÓN'!190:190,15+6*(COLUMNS($G189:AD189)-1)),""))</f>
        <v/>
      </c>
      <c r="AE189" s="236">
        <f t="array" ref="AE189">IF(COLUMNS($G189:AE189)&gt;$E189,"",IFERROR(INDEX('PROYECCIÓN'!190:190,15+6*(COLUMNS($G189:AE189)-1)),""))</f>
        <v/>
      </c>
      <c r="AF189" s="236">
        <f t="array" ref="AF189">IF(COLUMNS($G189:AF189)&gt;$E189,"",IFERROR(INDEX('PROYECCIÓN'!190:190,15+6*(COLUMNS($G189:AF189)-1)),""))</f>
        <v/>
      </c>
      <c r="AG189" s="236">
        <f t="array" ref="AG189">IF(COLUMNS($G189:AG189)&gt;$E189,"",IFERROR(INDEX('PROYECCIÓN'!190:190,15+6*(COLUMNS($G189:AG189)-1)),""))</f>
        <v/>
      </c>
      <c r="AH189" s="236">
        <f t="array" ref="AH189">IF(COLUMNS($G189:AH189)&gt;$E189,"",IFERROR(INDEX('PROYECCIÓN'!190:190,15+6*(COLUMNS($G189:AH189)-1)),""))</f>
        <v/>
      </c>
      <c r="AI189" s="236">
        <f t="array" ref="AI189">IF(COLUMNS($G189:AI189)&gt;$E189,"",IFERROR(INDEX('PROYECCIÓN'!190:190,15+6*(COLUMNS($G189:AI189)-1)),""))</f>
        <v/>
      </c>
      <c r="AJ189" s="236">
        <f t="array" ref="AJ189">IF(COLUMNS($G189:AJ189)&gt;$E189,"",IFERROR(INDEX('PROYECCIÓN'!190:190,15+6*(COLUMNS($G189:AJ189)-1)),""))</f>
        <v/>
      </c>
      <c r="AK189" s="236">
        <f t="array" ref="AK189">IF(COLUMNS($G189:AK189)&gt;$E189,"",IFERROR(INDEX('PROYECCIÓN'!190:190,15+6*(COLUMNS($G189:AK189)-1)),""))</f>
        <v/>
      </c>
      <c r="AL189" s="236">
        <f t="array" ref="AL189">IF(COLUMNS($G189:AL189)&gt;$E189,"",IFERROR(INDEX('PROYECCIÓN'!190:190,15+6*(COLUMNS($G189:AL189)-1)),""))</f>
        <v/>
      </c>
      <c r="AM189" s="236">
        <f t="array" ref="AM189">IF(COLUMNS($G189:AM189)&gt;$E189,"",IFERROR(INDEX('PROYECCIÓN'!190:190,15+6*(COLUMNS($G189:AM189)-1)),""))</f>
        <v/>
      </c>
      <c r="AN189" s="236">
        <f t="array" ref="AN189">IF(COLUMNS($G189:AN189)&gt;$E189,"",IFERROR(INDEX('PROYECCIÓN'!190:190,15+6*(COLUMNS($G189:AN189)-1)),""))</f>
        <v/>
      </c>
      <c r="AO189" s="236">
        <f t="array" ref="AO189">IF(COLUMNS($G189:AO189)&gt;$E189,"",IFERROR(INDEX('PROYECCIÓN'!190:190,15+6*(COLUMNS($G189:AO189)-1)),""))</f>
        <v/>
      </c>
      <c r="AP189" s="236">
        <f t="array" ref="AP189">IF(COLUMNS($G189:AP189)&gt;$E189,"",IFERROR(INDEX('PROYECCIÓN'!190:190,15+6*(COLUMNS($G189:AP189)-1)),""))</f>
        <v/>
      </c>
      <c r="AQ189" s="236" t="n"/>
      <c r="AR189" s="229" t="n"/>
      <c r="AS189" s="185" t="n"/>
    </row>
    <row r="190" ht="15" customHeight="1" s="506">
      <c r="B190" s="47">
        <f>'CARTERA TOTAL'!B190</f>
        <v/>
      </c>
      <c r="C190" s="229">
        <f>'PROYECCIÓN'!C191</f>
        <v/>
      </c>
      <c r="D190" s="53">
        <f>'PROYECCIÓN'!D191</f>
        <v/>
      </c>
      <c r="E190" s="56">
        <f>'PROYECCIÓN'!H191</f>
        <v/>
      </c>
      <c r="F190" s="56">
        <f>IF(COUNTIF($G190:$AP190,"VENCIDA")&gt;0,"VENCIDA",IF(COUNTIF($G190:$AP190,"POR VENCER")&gt;0,"POR VENCER",IF(COUNTIF($G190:$AP190,"AL DÍA")&gt;0,"AL DÍA",IF(COUNTIF($G190:$AP190,"PAGA")&gt;0,"PAGA","SIN ESTADO"))))</f>
        <v/>
      </c>
      <c r="G190" s="236">
        <f t="array" ref="G190">IF(COLUMNS($G190:G190)&gt;$E190,"",IFERROR(INDEX('PROYECCIÓN'!191:191,15+6*(COLUMNS($G190:G190)-1)),""))</f>
        <v/>
      </c>
      <c r="H190" s="236">
        <f t="array" ref="H190">IF(COLUMNS($G190:H190)&gt;$E190,"",IFERROR(INDEX('PROYECCIÓN'!191:191,15+6*(COLUMNS($G190:H190)-1)),""))</f>
        <v/>
      </c>
      <c r="I190" s="236">
        <f t="array" ref="I190">IF(COLUMNS($G190:I190)&gt;$E190,"",IFERROR(INDEX('PROYECCIÓN'!191:191,15+6*(COLUMNS($G190:I190)-1)),""))</f>
        <v/>
      </c>
      <c r="J190" s="236">
        <f t="array" ref="J190">IF(COLUMNS($G190:J190)&gt;$E190,"",IFERROR(INDEX('PROYECCIÓN'!191:191,15+6*(COLUMNS($G190:J190)-1)),""))</f>
        <v/>
      </c>
      <c r="K190" s="236">
        <f t="array" ref="K190">IF(COLUMNS($G190:K190)&gt;$E190,"",IFERROR(INDEX('PROYECCIÓN'!191:191,15+6*(COLUMNS($G190:K190)-1)),""))</f>
        <v/>
      </c>
      <c r="L190" s="236">
        <f t="array" ref="L190">IF(COLUMNS($G190:L190)&gt;$E190,"",IFERROR(INDEX('PROYECCIÓN'!191:191,15+6*(COLUMNS($G190:L190)-1)),""))</f>
        <v/>
      </c>
      <c r="M190" s="236">
        <f t="array" ref="M190">IF(COLUMNS($G190:M190)&gt;$E190,"",IFERROR(INDEX('PROYECCIÓN'!191:191,15+6*(COLUMNS($G190:M190)-1)),""))</f>
        <v/>
      </c>
      <c r="N190" s="236">
        <f t="array" ref="N190">IF(COLUMNS($G190:N190)&gt;$E190,"",IFERROR(INDEX('PROYECCIÓN'!191:191,15+6*(COLUMNS($G190:N190)-1)),""))</f>
        <v/>
      </c>
      <c r="O190" s="236">
        <f t="array" ref="O190">IF(COLUMNS($G190:O190)&gt;$E190,"",IFERROR(INDEX('PROYECCIÓN'!191:191,15+6*(COLUMNS($G190:O190)-1)),""))</f>
        <v/>
      </c>
      <c r="P190" s="236">
        <f t="array" ref="P190">IF(COLUMNS($G190:P190)&gt;$E190,"",IFERROR(INDEX('PROYECCIÓN'!191:191,15+6*(COLUMNS($G190:P190)-1)),""))</f>
        <v/>
      </c>
      <c r="Q190" s="236">
        <f t="array" ref="Q190">IF(COLUMNS($G190:Q190)&gt;$E190,"",IFERROR(INDEX('PROYECCIÓN'!191:191,15+6*(COLUMNS($G190:Q190)-1)),""))</f>
        <v/>
      </c>
      <c r="R190" s="236">
        <f t="array" ref="R190">IF(COLUMNS($G190:R190)&gt;$E190,"",IFERROR(INDEX('PROYECCIÓN'!191:191,15+6*(COLUMNS($G190:R190)-1)),""))</f>
        <v/>
      </c>
      <c r="S190" s="236">
        <f t="array" ref="S190">IF(COLUMNS($G190:S190)&gt;$E190,"",IFERROR(INDEX('PROYECCIÓN'!191:191,15+6*(COLUMNS($G190:S190)-1)),""))</f>
        <v/>
      </c>
      <c r="T190" s="236">
        <f t="array" ref="T190">IF(COLUMNS($G190:T190)&gt;$E190,"",IFERROR(INDEX('PROYECCIÓN'!191:191,15+6*(COLUMNS($G190:T190)-1)),""))</f>
        <v/>
      </c>
      <c r="U190" s="236">
        <f t="array" ref="U190">IF(COLUMNS($G190:U190)&gt;$E190,"",IFERROR(INDEX('PROYECCIÓN'!191:191,15+6*(COLUMNS($G190:U190)-1)),""))</f>
        <v/>
      </c>
      <c r="V190" s="236">
        <f t="array" ref="V190">IF(COLUMNS($G190:V190)&gt;$E190,"",IFERROR(INDEX('PROYECCIÓN'!191:191,15+6*(COLUMNS($G190:V190)-1)),""))</f>
        <v/>
      </c>
      <c r="W190" s="236">
        <f t="array" ref="W190">IF(COLUMNS($G190:W190)&gt;$E190,"",IFERROR(INDEX('PROYECCIÓN'!191:191,15+6*(COLUMNS($G190:W190)-1)),""))</f>
        <v/>
      </c>
      <c r="X190" s="236">
        <f t="array" ref="X190">IF(COLUMNS($G190:X190)&gt;$E190,"",IFERROR(INDEX('PROYECCIÓN'!191:191,15+6*(COLUMNS($G190:X190)-1)),""))</f>
        <v/>
      </c>
      <c r="Y190" s="236">
        <f t="array" ref="Y190">IF(COLUMNS($G190:Y190)&gt;$E190,"",IFERROR(INDEX('PROYECCIÓN'!191:191,15+6*(COLUMNS($G190:Y190)-1)),""))</f>
        <v/>
      </c>
      <c r="Z190" s="236">
        <f t="array" ref="Z190">IF(COLUMNS($G190:Z190)&gt;$E190,"",IFERROR(INDEX('PROYECCIÓN'!191:191,15+6*(COLUMNS($G190:Z190)-1)),""))</f>
        <v/>
      </c>
      <c r="AA190" s="236">
        <f t="array" ref="AA190">IF(COLUMNS($G190:AA190)&gt;$E190,"",IFERROR(INDEX('PROYECCIÓN'!191:191,15+6*(COLUMNS($G190:AA190)-1)),""))</f>
        <v/>
      </c>
      <c r="AB190" s="236">
        <f t="array" ref="AB190">IF(COLUMNS($G190:AB190)&gt;$E190,"",IFERROR(INDEX('PROYECCIÓN'!191:191,15+6*(COLUMNS($G190:AB190)-1)),""))</f>
        <v/>
      </c>
      <c r="AC190" s="236">
        <f t="array" ref="AC190">IF(COLUMNS($G190:AC190)&gt;$E190,"",IFERROR(INDEX('PROYECCIÓN'!191:191,15+6*(COLUMNS($G190:AC190)-1)),""))</f>
        <v/>
      </c>
      <c r="AD190" s="236">
        <f t="array" ref="AD190">IF(COLUMNS($G190:AD190)&gt;$E190,"",IFERROR(INDEX('PROYECCIÓN'!191:191,15+6*(COLUMNS($G190:AD190)-1)),""))</f>
        <v/>
      </c>
      <c r="AE190" s="236">
        <f t="array" ref="AE190">IF(COLUMNS($G190:AE190)&gt;$E190,"",IFERROR(INDEX('PROYECCIÓN'!191:191,15+6*(COLUMNS($G190:AE190)-1)),""))</f>
        <v/>
      </c>
      <c r="AF190" s="236">
        <f t="array" ref="AF190">IF(COLUMNS($G190:AF190)&gt;$E190,"",IFERROR(INDEX('PROYECCIÓN'!191:191,15+6*(COLUMNS($G190:AF190)-1)),""))</f>
        <v/>
      </c>
      <c r="AG190" s="236">
        <f t="array" ref="AG190">IF(COLUMNS($G190:AG190)&gt;$E190,"",IFERROR(INDEX('PROYECCIÓN'!191:191,15+6*(COLUMNS($G190:AG190)-1)),""))</f>
        <v/>
      </c>
      <c r="AH190" s="236">
        <f t="array" ref="AH190">IF(COLUMNS($G190:AH190)&gt;$E190,"",IFERROR(INDEX('PROYECCIÓN'!191:191,15+6*(COLUMNS($G190:AH190)-1)),""))</f>
        <v/>
      </c>
      <c r="AI190" s="236">
        <f t="array" ref="AI190">IF(COLUMNS($G190:AI190)&gt;$E190,"",IFERROR(INDEX('PROYECCIÓN'!191:191,15+6*(COLUMNS($G190:AI190)-1)),""))</f>
        <v/>
      </c>
      <c r="AJ190" s="236">
        <f t="array" ref="AJ190">IF(COLUMNS($G190:AJ190)&gt;$E190,"",IFERROR(INDEX('PROYECCIÓN'!191:191,15+6*(COLUMNS($G190:AJ190)-1)),""))</f>
        <v/>
      </c>
      <c r="AK190" s="236">
        <f t="array" ref="AK190">IF(COLUMNS($G190:AK190)&gt;$E190,"",IFERROR(INDEX('PROYECCIÓN'!191:191,15+6*(COLUMNS($G190:AK190)-1)),""))</f>
        <v/>
      </c>
      <c r="AL190" s="236">
        <f t="array" ref="AL190">IF(COLUMNS($G190:AL190)&gt;$E190,"",IFERROR(INDEX('PROYECCIÓN'!191:191,15+6*(COLUMNS($G190:AL190)-1)),""))</f>
        <v/>
      </c>
      <c r="AM190" s="236">
        <f t="array" ref="AM190">IF(COLUMNS($G190:AM190)&gt;$E190,"",IFERROR(INDEX('PROYECCIÓN'!191:191,15+6*(COLUMNS($G190:AM190)-1)),""))</f>
        <v/>
      </c>
      <c r="AN190" s="236">
        <f t="array" ref="AN190">IF(COLUMNS($G190:AN190)&gt;$E190,"",IFERROR(INDEX('PROYECCIÓN'!191:191,15+6*(COLUMNS($G190:AN190)-1)),""))</f>
        <v/>
      </c>
      <c r="AO190" s="236">
        <f t="array" ref="AO190">IF(COLUMNS($G190:AO190)&gt;$E190,"",IFERROR(INDEX('PROYECCIÓN'!191:191,15+6*(COLUMNS($G190:AO190)-1)),""))</f>
        <v/>
      </c>
      <c r="AP190" s="236">
        <f t="array" ref="AP190">IF(COLUMNS($G190:AP190)&gt;$E190,"",IFERROR(INDEX('PROYECCIÓN'!191:191,15+6*(COLUMNS($G190:AP190)-1)),""))</f>
        <v/>
      </c>
      <c r="AQ190" s="236" t="n"/>
      <c r="AR190" s="229" t="n"/>
      <c r="AS190" s="185" t="n"/>
    </row>
    <row r="191" ht="15" customHeight="1" s="506">
      <c r="B191" s="47">
        <f>'CARTERA TOTAL'!B191</f>
        <v/>
      </c>
      <c r="C191" s="229">
        <f>'PROYECCIÓN'!C192</f>
        <v/>
      </c>
      <c r="D191" s="53">
        <f>'PROYECCIÓN'!D192</f>
        <v/>
      </c>
      <c r="E191" s="56">
        <f>'PROYECCIÓN'!H192</f>
        <v/>
      </c>
      <c r="F191" s="56">
        <f>IF(COUNTIF($G191:$AP191,"VENCIDA")&gt;0,"VENCIDA",IF(COUNTIF($G191:$AP191,"POR VENCER")&gt;0,"POR VENCER",IF(COUNTIF($G191:$AP191,"AL DÍA")&gt;0,"AL DÍA",IF(COUNTIF($G191:$AP191,"PAGA")&gt;0,"PAGA","SIN ESTADO"))))</f>
        <v/>
      </c>
      <c r="G191" s="236">
        <f t="array" ref="G191">IF(COLUMNS($G191:G191)&gt;$E191,"",IFERROR(INDEX('PROYECCIÓN'!192:192,15+6*(COLUMNS($G191:G191)-1)),""))</f>
        <v/>
      </c>
      <c r="H191" s="236">
        <f t="array" ref="H191">IF(COLUMNS($G191:H191)&gt;$E191,"",IFERROR(INDEX('PROYECCIÓN'!192:192,15+6*(COLUMNS($G191:H191)-1)),""))</f>
        <v/>
      </c>
      <c r="I191" s="236">
        <f t="array" ref="I191">IF(COLUMNS($G191:I191)&gt;$E191,"",IFERROR(INDEX('PROYECCIÓN'!192:192,15+6*(COLUMNS($G191:I191)-1)),""))</f>
        <v/>
      </c>
      <c r="J191" s="236">
        <f t="array" ref="J191">IF(COLUMNS($G191:J191)&gt;$E191,"",IFERROR(INDEX('PROYECCIÓN'!192:192,15+6*(COLUMNS($G191:J191)-1)),""))</f>
        <v/>
      </c>
      <c r="K191" s="236">
        <f t="array" ref="K191">IF(COLUMNS($G191:K191)&gt;$E191,"",IFERROR(INDEX('PROYECCIÓN'!192:192,15+6*(COLUMNS($G191:K191)-1)),""))</f>
        <v/>
      </c>
      <c r="L191" s="236">
        <f t="array" ref="L191">IF(COLUMNS($G191:L191)&gt;$E191,"",IFERROR(INDEX('PROYECCIÓN'!192:192,15+6*(COLUMNS($G191:L191)-1)),""))</f>
        <v/>
      </c>
      <c r="M191" s="236">
        <f t="array" ref="M191">IF(COLUMNS($G191:M191)&gt;$E191,"",IFERROR(INDEX('PROYECCIÓN'!192:192,15+6*(COLUMNS($G191:M191)-1)),""))</f>
        <v/>
      </c>
      <c r="N191" s="236">
        <f t="array" ref="N191">IF(COLUMNS($G191:N191)&gt;$E191,"",IFERROR(INDEX('PROYECCIÓN'!192:192,15+6*(COLUMNS($G191:N191)-1)),""))</f>
        <v/>
      </c>
      <c r="O191" s="236">
        <f t="array" ref="O191">IF(COLUMNS($G191:O191)&gt;$E191,"",IFERROR(INDEX('PROYECCIÓN'!192:192,15+6*(COLUMNS($G191:O191)-1)),""))</f>
        <v/>
      </c>
      <c r="P191" s="236">
        <f t="array" ref="P191">IF(COLUMNS($G191:P191)&gt;$E191,"",IFERROR(INDEX('PROYECCIÓN'!192:192,15+6*(COLUMNS($G191:P191)-1)),""))</f>
        <v/>
      </c>
      <c r="Q191" s="236">
        <f t="array" ref="Q191">IF(COLUMNS($G191:Q191)&gt;$E191,"",IFERROR(INDEX('PROYECCIÓN'!192:192,15+6*(COLUMNS($G191:Q191)-1)),""))</f>
        <v/>
      </c>
      <c r="R191" s="236">
        <f t="array" ref="R191">IF(COLUMNS($G191:R191)&gt;$E191,"",IFERROR(INDEX('PROYECCIÓN'!192:192,15+6*(COLUMNS($G191:R191)-1)),""))</f>
        <v/>
      </c>
      <c r="S191" s="236">
        <f t="array" ref="S191">IF(COLUMNS($G191:S191)&gt;$E191,"",IFERROR(INDEX('PROYECCIÓN'!192:192,15+6*(COLUMNS($G191:S191)-1)),""))</f>
        <v/>
      </c>
      <c r="T191" s="236">
        <f t="array" ref="T191">IF(COLUMNS($G191:T191)&gt;$E191,"",IFERROR(INDEX('PROYECCIÓN'!192:192,15+6*(COLUMNS($G191:T191)-1)),""))</f>
        <v/>
      </c>
      <c r="U191" s="236">
        <f t="array" ref="U191">IF(COLUMNS($G191:U191)&gt;$E191,"",IFERROR(INDEX('PROYECCIÓN'!192:192,15+6*(COLUMNS($G191:U191)-1)),""))</f>
        <v/>
      </c>
      <c r="V191" s="236">
        <f t="array" ref="V191">IF(COLUMNS($G191:V191)&gt;$E191,"",IFERROR(INDEX('PROYECCIÓN'!192:192,15+6*(COLUMNS($G191:V191)-1)),""))</f>
        <v/>
      </c>
      <c r="W191" s="236">
        <f t="array" ref="W191">IF(COLUMNS($G191:W191)&gt;$E191,"",IFERROR(INDEX('PROYECCIÓN'!192:192,15+6*(COLUMNS($G191:W191)-1)),""))</f>
        <v/>
      </c>
      <c r="X191" s="236">
        <f t="array" ref="X191">IF(COLUMNS($G191:X191)&gt;$E191,"",IFERROR(INDEX('PROYECCIÓN'!192:192,15+6*(COLUMNS($G191:X191)-1)),""))</f>
        <v/>
      </c>
      <c r="Y191" s="236">
        <f t="array" ref="Y191">IF(COLUMNS($G191:Y191)&gt;$E191,"",IFERROR(INDEX('PROYECCIÓN'!192:192,15+6*(COLUMNS($G191:Y191)-1)),""))</f>
        <v/>
      </c>
      <c r="Z191" s="236">
        <f t="array" ref="Z191">IF(COLUMNS($G191:Z191)&gt;$E191,"",IFERROR(INDEX('PROYECCIÓN'!192:192,15+6*(COLUMNS($G191:Z191)-1)),""))</f>
        <v/>
      </c>
      <c r="AA191" s="236">
        <f t="array" ref="AA191">IF(COLUMNS($G191:AA191)&gt;$E191,"",IFERROR(INDEX('PROYECCIÓN'!192:192,15+6*(COLUMNS($G191:AA191)-1)),""))</f>
        <v/>
      </c>
      <c r="AB191" s="236">
        <f t="array" ref="AB191">IF(COLUMNS($G191:AB191)&gt;$E191,"",IFERROR(INDEX('PROYECCIÓN'!192:192,15+6*(COLUMNS($G191:AB191)-1)),""))</f>
        <v/>
      </c>
      <c r="AC191" s="236">
        <f t="array" ref="AC191">IF(COLUMNS($G191:AC191)&gt;$E191,"",IFERROR(INDEX('PROYECCIÓN'!192:192,15+6*(COLUMNS($G191:AC191)-1)),""))</f>
        <v/>
      </c>
      <c r="AD191" s="236">
        <f t="array" ref="AD191">IF(COLUMNS($G191:AD191)&gt;$E191,"",IFERROR(INDEX('PROYECCIÓN'!192:192,15+6*(COLUMNS($G191:AD191)-1)),""))</f>
        <v/>
      </c>
      <c r="AE191" s="236">
        <f t="array" ref="AE191">IF(COLUMNS($G191:AE191)&gt;$E191,"",IFERROR(INDEX('PROYECCIÓN'!192:192,15+6*(COLUMNS($G191:AE191)-1)),""))</f>
        <v/>
      </c>
      <c r="AF191" s="236">
        <f t="array" ref="AF191">IF(COLUMNS($G191:AF191)&gt;$E191,"",IFERROR(INDEX('PROYECCIÓN'!192:192,15+6*(COLUMNS($G191:AF191)-1)),""))</f>
        <v/>
      </c>
      <c r="AG191" s="236">
        <f t="array" ref="AG191">IF(COLUMNS($G191:AG191)&gt;$E191,"",IFERROR(INDEX('PROYECCIÓN'!192:192,15+6*(COLUMNS($G191:AG191)-1)),""))</f>
        <v/>
      </c>
      <c r="AH191" s="236">
        <f t="array" ref="AH191">IF(COLUMNS($G191:AH191)&gt;$E191,"",IFERROR(INDEX('PROYECCIÓN'!192:192,15+6*(COLUMNS($G191:AH191)-1)),""))</f>
        <v/>
      </c>
      <c r="AI191" s="236">
        <f t="array" ref="AI191">IF(COLUMNS($G191:AI191)&gt;$E191,"",IFERROR(INDEX('PROYECCIÓN'!192:192,15+6*(COLUMNS($G191:AI191)-1)),""))</f>
        <v/>
      </c>
      <c r="AJ191" s="236">
        <f t="array" ref="AJ191">IF(COLUMNS($G191:AJ191)&gt;$E191,"",IFERROR(INDEX('PROYECCIÓN'!192:192,15+6*(COLUMNS($G191:AJ191)-1)),""))</f>
        <v/>
      </c>
      <c r="AK191" s="236">
        <f t="array" ref="AK191">IF(COLUMNS($G191:AK191)&gt;$E191,"",IFERROR(INDEX('PROYECCIÓN'!192:192,15+6*(COLUMNS($G191:AK191)-1)),""))</f>
        <v/>
      </c>
      <c r="AL191" s="236">
        <f t="array" ref="AL191">IF(COLUMNS($G191:AL191)&gt;$E191,"",IFERROR(INDEX('PROYECCIÓN'!192:192,15+6*(COLUMNS($G191:AL191)-1)),""))</f>
        <v/>
      </c>
      <c r="AM191" s="236">
        <f t="array" ref="AM191">IF(COLUMNS($G191:AM191)&gt;$E191,"",IFERROR(INDEX('PROYECCIÓN'!192:192,15+6*(COLUMNS($G191:AM191)-1)),""))</f>
        <v/>
      </c>
      <c r="AN191" s="236">
        <f t="array" ref="AN191">IF(COLUMNS($G191:AN191)&gt;$E191,"",IFERROR(INDEX('PROYECCIÓN'!192:192,15+6*(COLUMNS($G191:AN191)-1)),""))</f>
        <v/>
      </c>
      <c r="AO191" s="236">
        <f t="array" ref="AO191">IF(COLUMNS($G191:AO191)&gt;$E191,"",IFERROR(INDEX('PROYECCIÓN'!192:192,15+6*(COLUMNS($G191:AO191)-1)),""))</f>
        <v/>
      </c>
      <c r="AP191" s="236">
        <f t="array" ref="AP191">IF(COLUMNS($G191:AP191)&gt;$E191,"",IFERROR(INDEX('PROYECCIÓN'!192:192,15+6*(COLUMNS($G191:AP191)-1)),""))</f>
        <v/>
      </c>
      <c r="AQ191" s="236" t="n"/>
      <c r="AR191" s="229" t="n"/>
      <c r="AS191" s="185" t="n"/>
    </row>
    <row r="192" ht="15" customHeight="1" s="506">
      <c r="B192" s="47">
        <f>'CARTERA TOTAL'!B192</f>
        <v/>
      </c>
      <c r="C192" s="229">
        <f>'PROYECCIÓN'!C193</f>
        <v/>
      </c>
      <c r="D192" s="53">
        <f>'PROYECCIÓN'!D193</f>
        <v/>
      </c>
      <c r="E192" s="56">
        <f>'PROYECCIÓN'!H193</f>
        <v/>
      </c>
      <c r="F192" s="56">
        <f>IF(COUNTIF($G192:$AP192,"VENCIDA")&gt;0,"VENCIDA",IF(COUNTIF($G192:$AP192,"POR VENCER")&gt;0,"POR VENCER",IF(COUNTIF($G192:$AP192,"AL DÍA")&gt;0,"AL DÍA",IF(COUNTIF($G192:$AP192,"PAGA")&gt;0,"PAGA","SIN ESTADO"))))</f>
        <v/>
      </c>
      <c r="G192" s="236">
        <f t="array" ref="G192">IF(COLUMNS($G192:G192)&gt;$E192,"",IFERROR(INDEX('PROYECCIÓN'!193:193,15+6*(COLUMNS($G192:G192)-1)),""))</f>
        <v/>
      </c>
      <c r="H192" s="236">
        <f t="array" ref="H192">IF(COLUMNS($G192:H192)&gt;$E192,"",IFERROR(INDEX('PROYECCIÓN'!193:193,15+6*(COLUMNS($G192:H192)-1)),""))</f>
        <v/>
      </c>
      <c r="I192" s="236">
        <f t="array" ref="I192">IF(COLUMNS($G192:I192)&gt;$E192,"",IFERROR(INDEX('PROYECCIÓN'!193:193,15+6*(COLUMNS($G192:I192)-1)),""))</f>
        <v/>
      </c>
      <c r="J192" s="236">
        <f t="array" ref="J192">IF(COLUMNS($G192:J192)&gt;$E192,"",IFERROR(INDEX('PROYECCIÓN'!193:193,15+6*(COLUMNS($G192:J192)-1)),""))</f>
        <v/>
      </c>
      <c r="K192" s="236">
        <f t="array" ref="K192">IF(COLUMNS($G192:K192)&gt;$E192,"",IFERROR(INDEX('PROYECCIÓN'!193:193,15+6*(COLUMNS($G192:K192)-1)),""))</f>
        <v/>
      </c>
      <c r="L192" s="236">
        <f t="array" ref="L192">IF(COLUMNS($G192:L192)&gt;$E192,"",IFERROR(INDEX('PROYECCIÓN'!193:193,15+6*(COLUMNS($G192:L192)-1)),""))</f>
        <v/>
      </c>
      <c r="M192" s="236">
        <f t="array" ref="M192">IF(COLUMNS($G192:M192)&gt;$E192,"",IFERROR(INDEX('PROYECCIÓN'!193:193,15+6*(COLUMNS($G192:M192)-1)),""))</f>
        <v/>
      </c>
      <c r="N192" s="236">
        <f t="array" ref="N192">IF(COLUMNS($G192:N192)&gt;$E192,"",IFERROR(INDEX('PROYECCIÓN'!193:193,15+6*(COLUMNS($G192:N192)-1)),""))</f>
        <v/>
      </c>
      <c r="O192" s="236">
        <f t="array" ref="O192">IF(COLUMNS($G192:O192)&gt;$E192,"",IFERROR(INDEX('PROYECCIÓN'!193:193,15+6*(COLUMNS($G192:O192)-1)),""))</f>
        <v/>
      </c>
      <c r="P192" s="236">
        <f t="array" ref="P192">IF(COLUMNS($G192:P192)&gt;$E192,"",IFERROR(INDEX('PROYECCIÓN'!193:193,15+6*(COLUMNS($G192:P192)-1)),""))</f>
        <v/>
      </c>
      <c r="Q192" s="236">
        <f t="array" ref="Q192">IF(COLUMNS($G192:Q192)&gt;$E192,"",IFERROR(INDEX('PROYECCIÓN'!193:193,15+6*(COLUMNS($G192:Q192)-1)),""))</f>
        <v/>
      </c>
      <c r="R192" s="236">
        <f t="array" ref="R192">IF(COLUMNS($G192:R192)&gt;$E192,"",IFERROR(INDEX('PROYECCIÓN'!193:193,15+6*(COLUMNS($G192:R192)-1)),""))</f>
        <v/>
      </c>
      <c r="S192" s="236">
        <f t="array" ref="S192">IF(COLUMNS($G192:S192)&gt;$E192,"",IFERROR(INDEX('PROYECCIÓN'!193:193,15+6*(COLUMNS($G192:S192)-1)),""))</f>
        <v/>
      </c>
      <c r="T192" s="236">
        <f t="array" ref="T192">IF(COLUMNS($G192:T192)&gt;$E192,"",IFERROR(INDEX('PROYECCIÓN'!193:193,15+6*(COLUMNS($G192:T192)-1)),""))</f>
        <v/>
      </c>
      <c r="U192" s="236">
        <f t="array" ref="U192">IF(COLUMNS($G192:U192)&gt;$E192,"",IFERROR(INDEX('PROYECCIÓN'!193:193,15+6*(COLUMNS($G192:U192)-1)),""))</f>
        <v/>
      </c>
      <c r="V192" s="236">
        <f t="array" ref="V192">IF(COLUMNS($G192:V192)&gt;$E192,"",IFERROR(INDEX('PROYECCIÓN'!193:193,15+6*(COLUMNS($G192:V192)-1)),""))</f>
        <v/>
      </c>
      <c r="W192" s="236">
        <f t="array" ref="W192">IF(COLUMNS($G192:W192)&gt;$E192,"",IFERROR(INDEX('PROYECCIÓN'!193:193,15+6*(COLUMNS($G192:W192)-1)),""))</f>
        <v/>
      </c>
      <c r="X192" s="236">
        <f t="array" ref="X192">IF(COLUMNS($G192:X192)&gt;$E192,"",IFERROR(INDEX('PROYECCIÓN'!193:193,15+6*(COLUMNS($G192:X192)-1)),""))</f>
        <v/>
      </c>
      <c r="Y192" s="236">
        <f t="array" ref="Y192">IF(COLUMNS($G192:Y192)&gt;$E192,"",IFERROR(INDEX('PROYECCIÓN'!193:193,15+6*(COLUMNS($G192:Y192)-1)),""))</f>
        <v/>
      </c>
      <c r="Z192" s="236">
        <f t="array" ref="Z192">IF(COLUMNS($G192:Z192)&gt;$E192,"",IFERROR(INDEX('PROYECCIÓN'!193:193,15+6*(COLUMNS($G192:Z192)-1)),""))</f>
        <v/>
      </c>
      <c r="AA192" s="236">
        <f t="array" ref="AA192">IF(COLUMNS($G192:AA192)&gt;$E192,"",IFERROR(INDEX('PROYECCIÓN'!193:193,15+6*(COLUMNS($G192:AA192)-1)),""))</f>
        <v/>
      </c>
      <c r="AB192" s="236">
        <f t="array" ref="AB192">IF(COLUMNS($G192:AB192)&gt;$E192,"",IFERROR(INDEX('PROYECCIÓN'!193:193,15+6*(COLUMNS($G192:AB192)-1)),""))</f>
        <v/>
      </c>
      <c r="AC192" s="236">
        <f t="array" ref="AC192">IF(COLUMNS($G192:AC192)&gt;$E192,"",IFERROR(INDEX('PROYECCIÓN'!193:193,15+6*(COLUMNS($G192:AC192)-1)),""))</f>
        <v/>
      </c>
      <c r="AD192" s="236">
        <f t="array" ref="AD192">IF(COLUMNS($G192:AD192)&gt;$E192,"",IFERROR(INDEX('PROYECCIÓN'!193:193,15+6*(COLUMNS($G192:AD192)-1)),""))</f>
        <v/>
      </c>
      <c r="AE192" s="236">
        <f t="array" ref="AE192">IF(COLUMNS($G192:AE192)&gt;$E192,"",IFERROR(INDEX('PROYECCIÓN'!193:193,15+6*(COLUMNS($G192:AE192)-1)),""))</f>
        <v/>
      </c>
      <c r="AF192" s="236">
        <f t="array" ref="AF192">IF(COLUMNS($G192:AF192)&gt;$E192,"",IFERROR(INDEX('PROYECCIÓN'!193:193,15+6*(COLUMNS($G192:AF192)-1)),""))</f>
        <v/>
      </c>
      <c r="AG192" s="236">
        <f t="array" ref="AG192">IF(COLUMNS($G192:AG192)&gt;$E192,"",IFERROR(INDEX('PROYECCIÓN'!193:193,15+6*(COLUMNS($G192:AG192)-1)),""))</f>
        <v/>
      </c>
      <c r="AH192" s="236">
        <f t="array" ref="AH192">IF(COLUMNS($G192:AH192)&gt;$E192,"",IFERROR(INDEX('PROYECCIÓN'!193:193,15+6*(COLUMNS($G192:AH192)-1)),""))</f>
        <v/>
      </c>
      <c r="AI192" s="236">
        <f t="array" ref="AI192">IF(COLUMNS($G192:AI192)&gt;$E192,"",IFERROR(INDEX('PROYECCIÓN'!193:193,15+6*(COLUMNS($G192:AI192)-1)),""))</f>
        <v/>
      </c>
      <c r="AJ192" s="236">
        <f t="array" ref="AJ192">IF(COLUMNS($G192:AJ192)&gt;$E192,"",IFERROR(INDEX('PROYECCIÓN'!193:193,15+6*(COLUMNS($G192:AJ192)-1)),""))</f>
        <v/>
      </c>
      <c r="AK192" s="236">
        <f t="array" ref="AK192">IF(COLUMNS($G192:AK192)&gt;$E192,"",IFERROR(INDEX('PROYECCIÓN'!193:193,15+6*(COLUMNS($G192:AK192)-1)),""))</f>
        <v/>
      </c>
      <c r="AL192" s="236">
        <f t="array" ref="AL192">IF(COLUMNS($G192:AL192)&gt;$E192,"",IFERROR(INDEX('PROYECCIÓN'!193:193,15+6*(COLUMNS($G192:AL192)-1)),""))</f>
        <v/>
      </c>
      <c r="AM192" s="236">
        <f t="array" ref="AM192">IF(COLUMNS($G192:AM192)&gt;$E192,"",IFERROR(INDEX('PROYECCIÓN'!193:193,15+6*(COLUMNS($G192:AM192)-1)),""))</f>
        <v/>
      </c>
      <c r="AN192" s="236">
        <f t="array" ref="AN192">IF(COLUMNS($G192:AN192)&gt;$E192,"",IFERROR(INDEX('PROYECCIÓN'!193:193,15+6*(COLUMNS($G192:AN192)-1)),""))</f>
        <v/>
      </c>
      <c r="AO192" s="236">
        <f t="array" ref="AO192">IF(COLUMNS($G192:AO192)&gt;$E192,"",IFERROR(INDEX('PROYECCIÓN'!193:193,15+6*(COLUMNS($G192:AO192)-1)),""))</f>
        <v/>
      </c>
      <c r="AP192" s="236">
        <f t="array" ref="AP192">IF(COLUMNS($G192:AP192)&gt;$E192,"",IFERROR(INDEX('PROYECCIÓN'!193:193,15+6*(COLUMNS($G192:AP192)-1)),""))</f>
        <v/>
      </c>
      <c r="AQ192" s="236" t="n"/>
      <c r="AR192" s="229" t="n"/>
      <c r="AS192" s="185" t="n"/>
    </row>
    <row r="193" ht="15" customHeight="1" s="506">
      <c r="B193" s="47">
        <f>'CARTERA TOTAL'!B193</f>
        <v/>
      </c>
      <c r="C193" s="229">
        <f>'PROYECCIÓN'!C194</f>
        <v/>
      </c>
      <c r="D193" s="53">
        <f>'PROYECCIÓN'!D194</f>
        <v/>
      </c>
      <c r="E193" s="56">
        <f>'PROYECCIÓN'!H194</f>
        <v/>
      </c>
      <c r="F193" s="56">
        <f>IF(COUNTIF($G193:$AP193,"VENCIDA")&gt;0,"VENCIDA",IF(COUNTIF($G193:$AP193,"POR VENCER")&gt;0,"POR VENCER",IF(COUNTIF($G193:$AP193,"AL DÍA")&gt;0,"AL DÍA",IF(COUNTIF($G193:$AP193,"PAGA")&gt;0,"PAGA","SIN ESTADO"))))</f>
        <v/>
      </c>
      <c r="G193" s="236">
        <f t="array" ref="G193">IF(COLUMNS($G193:G193)&gt;$E193,"",IFERROR(INDEX('PROYECCIÓN'!194:194,15+6*(COLUMNS($G193:G193)-1)),""))</f>
        <v/>
      </c>
      <c r="H193" s="236">
        <f t="array" ref="H193">IF(COLUMNS($G193:H193)&gt;$E193,"",IFERROR(INDEX('PROYECCIÓN'!194:194,15+6*(COLUMNS($G193:H193)-1)),""))</f>
        <v/>
      </c>
      <c r="I193" s="236">
        <f t="array" ref="I193">IF(COLUMNS($G193:I193)&gt;$E193,"",IFERROR(INDEX('PROYECCIÓN'!194:194,15+6*(COLUMNS($G193:I193)-1)),""))</f>
        <v/>
      </c>
      <c r="J193" s="236">
        <f t="array" ref="J193">IF(COLUMNS($G193:J193)&gt;$E193,"",IFERROR(INDEX('PROYECCIÓN'!194:194,15+6*(COLUMNS($G193:J193)-1)),""))</f>
        <v/>
      </c>
      <c r="K193" s="236">
        <f t="array" ref="K193">IF(COLUMNS($G193:K193)&gt;$E193,"",IFERROR(INDEX('PROYECCIÓN'!194:194,15+6*(COLUMNS($G193:K193)-1)),""))</f>
        <v/>
      </c>
      <c r="L193" s="236">
        <f t="array" ref="L193">IF(COLUMNS($G193:L193)&gt;$E193,"",IFERROR(INDEX('PROYECCIÓN'!194:194,15+6*(COLUMNS($G193:L193)-1)),""))</f>
        <v/>
      </c>
      <c r="M193" s="236">
        <f t="array" ref="M193">IF(COLUMNS($G193:M193)&gt;$E193,"",IFERROR(INDEX('PROYECCIÓN'!194:194,15+6*(COLUMNS($G193:M193)-1)),""))</f>
        <v/>
      </c>
      <c r="N193" s="236">
        <f t="array" ref="N193">IF(COLUMNS($G193:N193)&gt;$E193,"",IFERROR(INDEX('PROYECCIÓN'!194:194,15+6*(COLUMNS($G193:N193)-1)),""))</f>
        <v/>
      </c>
      <c r="O193" s="236">
        <f t="array" ref="O193">IF(COLUMNS($G193:O193)&gt;$E193,"",IFERROR(INDEX('PROYECCIÓN'!194:194,15+6*(COLUMNS($G193:O193)-1)),""))</f>
        <v/>
      </c>
      <c r="P193" s="236">
        <f t="array" ref="P193">IF(COLUMNS($G193:P193)&gt;$E193,"",IFERROR(INDEX('PROYECCIÓN'!194:194,15+6*(COLUMNS($G193:P193)-1)),""))</f>
        <v/>
      </c>
      <c r="Q193" s="236">
        <f t="array" ref="Q193">IF(COLUMNS($G193:Q193)&gt;$E193,"",IFERROR(INDEX('PROYECCIÓN'!194:194,15+6*(COLUMNS($G193:Q193)-1)),""))</f>
        <v/>
      </c>
      <c r="R193" s="236">
        <f t="array" ref="R193">IF(COLUMNS($G193:R193)&gt;$E193,"",IFERROR(INDEX('PROYECCIÓN'!194:194,15+6*(COLUMNS($G193:R193)-1)),""))</f>
        <v/>
      </c>
      <c r="S193" s="236">
        <f t="array" ref="S193">IF(COLUMNS($G193:S193)&gt;$E193,"",IFERROR(INDEX('PROYECCIÓN'!194:194,15+6*(COLUMNS($G193:S193)-1)),""))</f>
        <v/>
      </c>
      <c r="T193" s="236">
        <f t="array" ref="T193">IF(COLUMNS($G193:T193)&gt;$E193,"",IFERROR(INDEX('PROYECCIÓN'!194:194,15+6*(COLUMNS($G193:T193)-1)),""))</f>
        <v/>
      </c>
      <c r="U193" s="236">
        <f t="array" ref="U193">IF(COLUMNS($G193:U193)&gt;$E193,"",IFERROR(INDEX('PROYECCIÓN'!194:194,15+6*(COLUMNS($G193:U193)-1)),""))</f>
        <v/>
      </c>
      <c r="V193" s="236">
        <f t="array" ref="V193">IF(COLUMNS($G193:V193)&gt;$E193,"",IFERROR(INDEX('PROYECCIÓN'!194:194,15+6*(COLUMNS($G193:V193)-1)),""))</f>
        <v/>
      </c>
      <c r="W193" s="236">
        <f t="array" ref="W193">IF(COLUMNS($G193:W193)&gt;$E193,"",IFERROR(INDEX('PROYECCIÓN'!194:194,15+6*(COLUMNS($G193:W193)-1)),""))</f>
        <v/>
      </c>
      <c r="X193" s="236">
        <f t="array" ref="X193">IF(COLUMNS($G193:X193)&gt;$E193,"",IFERROR(INDEX('PROYECCIÓN'!194:194,15+6*(COLUMNS($G193:X193)-1)),""))</f>
        <v/>
      </c>
      <c r="Y193" s="236">
        <f t="array" ref="Y193">IF(COLUMNS($G193:Y193)&gt;$E193,"",IFERROR(INDEX('PROYECCIÓN'!194:194,15+6*(COLUMNS($G193:Y193)-1)),""))</f>
        <v/>
      </c>
      <c r="Z193" s="236">
        <f t="array" ref="Z193">IF(COLUMNS($G193:Z193)&gt;$E193,"",IFERROR(INDEX('PROYECCIÓN'!194:194,15+6*(COLUMNS($G193:Z193)-1)),""))</f>
        <v/>
      </c>
      <c r="AA193" s="236">
        <f t="array" ref="AA193">IF(COLUMNS($G193:AA193)&gt;$E193,"",IFERROR(INDEX('PROYECCIÓN'!194:194,15+6*(COLUMNS($G193:AA193)-1)),""))</f>
        <v/>
      </c>
      <c r="AB193" s="236">
        <f t="array" ref="AB193">IF(COLUMNS($G193:AB193)&gt;$E193,"",IFERROR(INDEX('PROYECCIÓN'!194:194,15+6*(COLUMNS($G193:AB193)-1)),""))</f>
        <v/>
      </c>
      <c r="AC193" s="236">
        <f t="array" ref="AC193">IF(COLUMNS($G193:AC193)&gt;$E193,"",IFERROR(INDEX('PROYECCIÓN'!194:194,15+6*(COLUMNS($G193:AC193)-1)),""))</f>
        <v/>
      </c>
      <c r="AD193" s="236">
        <f t="array" ref="AD193">IF(COLUMNS($G193:AD193)&gt;$E193,"",IFERROR(INDEX('PROYECCIÓN'!194:194,15+6*(COLUMNS($G193:AD193)-1)),""))</f>
        <v/>
      </c>
      <c r="AE193" s="236">
        <f t="array" ref="AE193">IF(COLUMNS($G193:AE193)&gt;$E193,"",IFERROR(INDEX('PROYECCIÓN'!194:194,15+6*(COLUMNS($G193:AE193)-1)),""))</f>
        <v/>
      </c>
      <c r="AF193" s="236">
        <f t="array" ref="AF193">IF(COLUMNS($G193:AF193)&gt;$E193,"",IFERROR(INDEX('PROYECCIÓN'!194:194,15+6*(COLUMNS($G193:AF193)-1)),""))</f>
        <v/>
      </c>
      <c r="AG193" s="236">
        <f t="array" ref="AG193">IF(COLUMNS($G193:AG193)&gt;$E193,"",IFERROR(INDEX('PROYECCIÓN'!194:194,15+6*(COLUMNS($G193:AG193)-1)),""))</f>
        <v/>
      </c>
      <c r="AH193" s="236">
        <f t="array" ref="AH193">IF(COLUMNS($G193:AH193)&gt;$E193,"",IFERROR(INDEX('PROYECCIÓN'!194:194,15+6*(COLUMNS($G193:AH193)-1)),""))</f>
        <v/>
      </c>
      <c r="AI193" s="236">
        <f t="array" ref="AI193">IF(COLUMNS($G193:AI193)&gt;$E193,"",IFERROR(INDEX('PROYECCIÓN'!194:194,15+6*(COLUMNS($G193:AI193)-1)),""))</f>
        <v/>
      </c>
      <c r="AJ193" s="236">
        <f t="array" ref="AJ193">IF(COLUMNS($G193:AJ193)&gt;$E193,"",IFERROR(INDEX('PROYECCIÓN'!194:194,15+6*(COLUMNS($G193:AJ193)-1)),""))</f>
        <v/>
      </c>
      <c r="AK193" s="236">
        <f t="array" ref="AK193">IF(COLUMNS($G193:AK193)&gt;$E193,"",IFERROR(INDEX('PROYECCIÓN'!194:194,15+6*(COLUMNS($G193:AK193)-1)),""))</f>
        <v/>
      </c>
      <c r="AL193" s="236">
        <f t="array" ref="AL193">IF(COLUMNS($G193:AL193)&gt;$E193,"",IFERROR(INDEX('PROYECCIÓN'!194:194,15+6*(COLUMNS($G193:AL193)-1)),""))</f>
        <v/>
      </c>
      <c r="AM193" s="236">
        <f t="array" ref="AM193">IF(COLUMNS($G193:AM193)&gt;$E193,"",IFERROR(INDEX('PROYECCIÓN'!194:194,15+6*(COLUMNS($G193:AM193)-1)),""))</f>
        <v/>
      </c>
      <c r="AN193" s="236">
        <f t="array" ref="AN193">IF(COLUMNS($G193:AN193)&gt;$E193,"",IFERROR(INDEX('PROYECCIÓN'!194:194,15+6*(COLUMNS($G193:AN193)-1)),""))</f>
        <v/>
      </c>
      <c r="AO193" s="236">
        <f t="array" ref="AO193">IF(COLUMNS($G193:AO193)&gt;$E193,"",IFERROR(INDEX('PROYECCIÓN'!194:194,15+6*(COLUMNS($G193:AO193)-1)),""))</f>
        <v/>
      </c>
      <c r="AP193" s="236">
        <f t="array" ref="AP193">IF(COLUMNS($G193:AP193)&gt;$E193,"",IFERROR(INDEX('PROYECCIÓN'!194:194,15+6*(COLUMNS($G193:AP193)-1)),""))</f>
        <v/>
      </c>
      <c r="AQ193" s="236" t="n"/>
      <c r="AR193" s="229" t="n"/>
      <c r="AS193" s="185" t="n"/>
    </row>
    <row r="194" ht="15" customHeight="1" s="506">
      <c r="B194" s="47">
        <f>'CARTERA TOTAL'!B194</f>
        <v/>
      </c>
      <c r="C194" s="229">
        <f>'PROYECCIÓN'!C195</f>
        <v/>
      </c>
      <c r="D194" s="53">
        <f>'PROYECCIÓN'!D195</f>
        <v/>
      </c>
      <c r="E194" s="56">
        <f>'PROYECCIÓN'!H195</f>
        <v/>
      </c>
      <c r="F194" s="56">
        <f>IF(COUNTIF($G194:$AP194,"VENCIDA")&gt;0,"VENCIDA",IF(COUNTIF($G194:$AP194,"POR VENCER")&gt;0,"POR VENCER",IF(COUNTIF($G194:$AP194,"AL DÍA")&gt;0,"AL DÍA",IF(COUNTIF($G194:$AP194,"PAGA")&gt;0,"PAGA","SIN ESTADO"))))</f>
        <v/>
      </c>
      <c r="G194" s="236">
        <f t="array" ref="G194">IF(COLUMNS($G194:G194)&gt;$E194,"",IFERROR(INDEX('PROYECCIÓN'!195:195,15+6*(COLUMNS($G194:G194)-1)),""))</f>
        <v/>
      </c>
      <c r="H194" s="236">
        <f t="array" ref="H194">IF(COLUMNS($G194:H194)&gt;$E194,"",IFERROR(INDEX('PROYECCIÓN'!195:195,15+6*(COLUMNS($G194:H194)-1)),""))</f>
        <v/>
      </c>
      <c r="I194" s="236">
        <f t="array" ref="I194">IF(COLUMNS($G194:I194)&gt;$E194,"",IFERROR(INDEX('PROYECCIÓN'!195:195,15+6*(COLUMNS($G194:I194)-1)),""))</f>
        <v/>
      </c>
      <c r="J194" s="236">
        <f t="array" ref="J194">IF(COLUMNS($G194:J194)&gt;$E194,"",IFERROR(INDEX('PROYECCIÓN'!195:195,15+6*(COLUMNS($G194:J194)-1)),""))</f>
        <v/>
      </c>
      <c r="K194" s="236">
        <f t="array" ref="K194">IF(COLUMNS($G194:K194)&gt;$E194,"",IFERROR(INDEX('PROYECCIÓN'!195:195,15+6*(COLUMNS($G194:K194)-1)),""))</f>
        <v/>
      </c>
      <c r="L194" s="236">
        <f t="array" ref="L194">IF(COLUMNS($G194:L194)&gt;$E194,"",IFERROR(INDEX('PROYECCIÓN'!195:195,15+6*(COLUMNS($G194:L194)-1)),""))</f>
        <v/>
      </c>
      <c r="M194" s="236">
        <f t="array" ref="M194">IF(COLUMNS($G194:M194)&gt;$E194,"",IFERROR(INDEX('PROYECCIÓN'!195:195,15+6*(COLUMNS($G194:M194)-1)),""))</f>
        <v/>
      </c>
      <c r="N194" s="236">
        <f t="array" ref="N194">IF(COLUMNS($G194:N194)&gt;$E194,"",IFERROR(INDEX('PROYECCIÓN'!195:195,15+6*(COLUMNS($G194:N194)-1)),""))</f>
        <v/>
      </c>
      <c r="O194" s="236">
        <f t="array" ref="O194">IF(COLUMNS($G194:O194)&gt;$E194,"",IFERROR(INDEX('PROYECCIÓN'!195:195,15+6*(COLUMNS($G194:O194)-1)),""))</f>
        <v/>
      </c>
      <c r="P194" s="236">
        <f t="array" ref="P194">IF(COLUMNS($G194:P194)&gt;$E194,"",IFERROR(INDEX('PROYECCIÓN'!195:195,15+6*(COLUMNS($G194:P194)-1)),""))</f>
        <v/>
      </c>
      <c r="Q194" s="236">
        <f t="array" ref="Q194">IF(COLUMNS($G194:Q194)&gt;$E194,"",IFERROR(INDEX('PROYECCIÓN'!195:195,15+6*(COLUMNS($G194:Q194)-1)),""))</f>
        <v/>
      </c>
      <c r="R194" s="236">
        <f t="array" ref="R194">IF(COLUMNS($G194:R194)&gt;$E194,"",IFERROR(INDEX('PROYECCIÓN'!195:195,15+6*(COLUMNS($G194:R194)-1)),""))</f>
        <v/>
      </c>
      <c r="S194" s="236">
        <f t="array" ref="S194">IF(COLUMNS($G194:S194)&gt;$E194,"",IFERROR(INDEX('PROYECCIÓN'!195:195,15+6*(COLUMNS($G194:S194)-1)),""))</f>
        <v/>
      </c>
      <c r="T194" s="236">
        <f t="array" ref="T194">IF(COLUMNS($G194:T194)&gt;$E194,"",IFERROR(INDEX('PROYECCIÓN'!195:195,15+6*(COLUMNS($G194:T194)-1)),""))</f>
        <v/>
      </c>
      <c r="U194" s="236">
        <f t="array" ref="U194">IF(COLUMNS($G194:U194)&gt;$E194,"",IFERROR(INDEX('PROYECCIÓN'!195:195,15+6*(COLUMNS($G194:U194)-1)),""))</f>
        <v/>
      </c>
      <c r="V194" s="236">
        <f t="array" ref="V194">IF(COLUMNS($G194:V194)&gt;$E194,"",IFERROR(INDEX('PROYECCIÓN'!195:195,15+6*(COLUMNS($G194:V194)-1)),""))</f>
        <v/>
      </c>
      <c r="W194" s="236">
        <f t="array" ref="W194">IF(COLUMNS($G194:W194)&gt;$E194,"",IFERROR(INDEX('PROYECCIÓN'!195:195,15+6*(COLUMNS($G194:W194)-1)),""))</f>
        <v/>
      </c>
      <c r="X194" s="236">
        <f t="array" ref="X194">IF(COLUMNS($G194:X194)&gt;$E194,"",IFERROR(INDEX('PROYECCIÓN'!195:195,15+6*(COLUMNS($G194:X194)-1)),""))</f>
        <v/>
      </c>
      <c r="Y194" s="236">
        <f t="array" ref="Y194">IF(COLUMNS($G194:Y194)&gt;$E194,"",IFERROR(INDEX('PROYECCIÓN'!195:195,15+6*(COLUMNS($G194:Y194)-1)),""))</f>
        <v/>
      </c>
      <c r="Z194" s="236">
        <f t="array" ref="Z194">IF(COLUMNS($G194:Z194)&gt;$E194,"",IFERROR(INDEX('PROYECCIÓN'!195:195,15+6*(COLUMNS($G194:Z194)-1)),""))</f>
        <v/>
      </c>
      <c r="AA194" s="236">
        <f t="array" ref="AA194">IF(COLUMNS($G194:AA194)&gt;$E194,"",IFERROR(INDEX('PROYECCIÓN'!195:195,15+6*(COLUMNS($G194:AA194)-1)),""))</f>
        <v/>
      </c>
      <c r="AB194" s="236">
        <f t="array" ref="AB194">IF(COLUMNS($G194:AB194)&gt;$E194,"",IFERROR(INDEX('PROYECCIÓN'!195:195,15+6*(COLUMNS($G194:AB194)-1)),""))</f>
        <v/>
      </c>
      <c r="AC194" s="236">
        <f t="array" ref="AC194">IF(COLUMNS($G194:AC194)&gt;$E194,"",IFERROR(INDEX('PROYECCIÓN'!195:195,15+6*(COLUMNS($G194:AC194)-1)),""))</f>
        <v/>
      </c>
      <c r="AD194" s="236">
        <f t="array" ref="AD194">IF(COLUMNS($G194:AD194)&gt;$E194,"",IFERROR(INDEX('PROYECCIÓN'!195:195,15+6*(COLUMNS($G194:AD194)-1)),""))</f>
        <v/>
      </c>
      <c r="AE194" s="236">
        <f t="array" ref="AE194">IF(COLUMNS($G194:AE194)&gt;$E194,"",IFERROR(INDEX('PROYECCIÓN'!195:195,15+6*(COLUMNS($G194:AE194)-1)),""))</f>
        <v/>
      </c>
      <c r="AF194" s="236">
        <f t="array" ref="AF194">IF(COLUMNS($G194:AF194)&gt;$E194,"",IFERROR(INDEX('PROYECCIÓN'!195:195,15+6*(COLUMNS($G194:AF194)-1)),""))</f>
        <v/>
      </c>
      <c r="AG194" s="236">
        <f t="array" ref="AG194">IF(COLUMNS($G194:AG194)&gt;$E194,"",IFERROR(INDEX('PROYECCIÓN'!195:195,15+6*(COLUMNS($G194:AG194)-1)),""))</f>
        <v/>
      </c>
      <c r="AH194" s="236">
        <f t="array" ref="AH194">IF(COLUMNS($G194:AH194)&gt;$E194,"",IFERROR(INDEX('PROYECCIÓN'!195:195,15+6*(COLUMNS($G194:AH194)-1)),""))</f>
        <v/>
      </c>
      <c r="AI194" s="236">
        <f t="array" ref="AI194">IF(COLUMNS($G194:AI194)&gt;$E194,"",IFERROR(INDEX('PROYECCIÓN'!195:195,15+6*(COLUMNS($G194:AI194)-1)),""))</f>
        <v/>
      </c>
      <c r="AJ194" s="236">
        <f t="array" ref="AJ194">IF(COLUMNS($G194:AJ194)&gt;$E194,"",IFERROR(INDEX('PROYECCIÓN'!195:195,15+6*(COLUMNS($G194:AJ194)-1)),""))</f>
        <v/>
      </c>
      <c r="AK194" s="236">
        <f t="array" ref="AK194">IF(COLUMNS($G194:AK194)&gt;$E194,"",IFERROR(INDEX('PROYECCIÓN'!195:195,15+6*(COLUMNS($G194:AK194)-1)),""))</f>
        <v/>
      </c>
      <c r="AL194" s="236">
        <f t="array" ref="AL194">IF(COLUMNS($G194:AL194)&gt;$E194,"",IFERROR(INDEX('PROYECCIÓN'!195:195,15+6*(COLUMNS($G194:AL194)-1)),""))</f>
        <v/>
      </c>
      <c r="AM194" s="236">
        <f t="array" ref="AM194">IF(COLUMNS($G194:AM194)&gt;$E194,"",IFERROR(INDEX('PROYECCIÓN'!195:195,15+6*(COLUMNS($G194:AM194)-1)),""))</f>
        <v/>
      </c>
      <c r="AN194" s="236">
        <f t="array" ref="AN194">IF(COLUMNS($G194:AN194)&gt;$E194,"",IFERROR(INDEX('PROYECCIÓN'!195:195,15+6*(COLUMNS($G194:AN194)-1)),""))</f>
        <v/>
      </c>
      <c r="AO194" s="236">
        <f t="array" ref="AO194">IF(COLUMNS($G194:AO194)&gt;$E194,"",IFERROR(INDEX('PROYECCIÓN'!195:195,15+6*(COLUMNS($G194:AO194)-1)),""))</f>
        <v/>
      </c>
      <c r="AP194" s="236">
        <f t="array" ref="AP194">IF(COLUMNS($G194:AP194)&gt;$E194,"",IFERROR(INDEX('PROYECCIÓN'!195:195,15+6*(COLUMNS($G194:AP194)-1)),""))</f>
        <v/>
      </c>
      <c r="AQ194" s="236" t="n"/>
      <c r="AR194" s="229" t="n"/>
      <c r="AS194" s="185" t="n"/>
    </row>
    <row r="195" ht="15" customHeight="1" s="506">
      <c r="B195" s="47">
        <f>'CARTERA TOTAL'!B195</f>
        <v/>
      </c>
      <c r="C195" s="229">
        <f>'PROYECCIÓN'!C196</f>
        <v/>
      </c>
      <c r="D195" s="53">
        <f>'PROYECCIÓN'!D196</f>
        <v/>
      </c>
      <c r="E195" s="56">
        <f>'PROYECCIÓN'!H196</f>
        <v/>
      </c>
      <c r="F195" s="56">
        <f>IF(COUNTIF($G195:$AP195,"VENCIDA")&gt;0,"VENCIDA",IF(COUNTIF($G195:$AP195,"POR VENCER")&gt;0,"POR VENCER",IF(COUNTIF($G195:$AP195,"AL DÍA")&gt;0,"AL DÍA",IF(COUNTIF($G195:$AP195,"PAGA")&gt;0,"PAGA","SIN ESTADO"))))</f>
        <v/>
      </c>
      <c r="G195" s="236">
        <f t="array" ref="G195">IF(COLUMNS($G195:G195)&gt;$E195,"",IFERROR(INDEX('PROYECCIÓN'!196:196,15+6*(COLUMNS($G195:G195)-1)),""))</f>
        <v/>
      </c>
      <c r="H195" s="236">
        <f t="array" ref="H195">IF(COLUMNS($G195:H195)&gt;$E195,"",IFERROR(INDEX('PROYECCIÓN'!196:196,15+6*(COLUMNS($G195:H195)-1)),""))</f>
        <v/>
      </c>
      <c r="I195" s="236">
        <f t="array" ref="I195">IF(COLUMNS($G195:I195)&gt;$E195,"",IFERROR(INDEX('PROYECCIÓN'!196:196,15+6*(COLUMNS($G195:I195)-1)),""))</f>
        <v/>
      </c>
      <c r="J195" s="236">
        <f t="array" ref="J195">IF(COLUMNS($G195:J195)&gt;$E195,"",IFERROR(INDEX('PROYECCIÓN'!196:196,15+6*(COLUMNS($G195:J195)-1)),""))</f>
        <v/>
      </c>
      <c r="K195" s="236">
        <f t="array" ref="K195">IF(COLUMNS($G195:K195)&gt;$E195,"",IFERROR(INDEX('PROYECCIÓN'!196:196,15+6*(COLUMNS($G195:K195)-1)),""))</f>
        <v/>
      </c>
      <c r="L195" s="236">
        <f t="array" ref="L195">IF(COLUMNS($G195:L195)&gt;$E195,"",IFERROR(INDEX('PROYECCIÓN'!196:196,15+6*(COLUMNS($G195:L195)-1)),""))</f>
        <v/>
      </c>
      <c r="M195" s="236">
        <f t="array" ref="M195">IF(COLUMNS($G195:M195)&gt;$E195,"",IFERROR(INDEX('PROYECCIÓN'!196:196,15+6*(COLUMNS($G195:M195)-1)),""))</f>
        <v/>
      </c>
      <c r="N195" s="236">
        <f t="array" ref="N195">IF(COLUMNS($G195:N195)&gt;$E195,"",IFERROR(INDEX('PROYECCIÓN'!196:196,15+6*(COLUMNS($G195:N195)-1)),""))</f>
        <v/>
      </c>
      <c r="O195" s="236">
        <f t="array" ref="O195">IF(COLUMNS($G195:O195)&gt;$E195,"",IFERROR(INDEX('PROYECCIÓN'!196:196,15+6*(COLUMNS($G195:O195)-1)),""))</f>
        <v/>
      </c>
      <c r="P195" s="236">
        <f t="array" ref="P195">IF(COLUMNS($G195:P195)&gt;$E195,"",IFERROR(INDEX('PROYECCIÓN'!196:196,15+6*(COLUMNS($G195:P195)-1)),""))</f>
        <v/>
      </c>
      <c r="Q195" s="236">
        <f t="array" ref="Q195">IF(COLUMNS($G195:Q195)&gt;$E195,"",IFERROR(INDEX('PROYECCIÓN'!196:196,15+6*(COLUMNS($G195:Q195)-1)),""))</f>
        <v/>
      </c>
      <c r="R195" s="236">
        <f t="array" ref="R195">IF(COLUMNS($G195:R195)&gt;$E195,"",IFERROR(INDEX('PROYECCIÓN'!196:196,15+6*(COLUMNS($G195:R195)-1)),""))</f>
        <v/>
      </c>
      <c r="S195" s="236">
        <f t="array" ref="S195">IF(COLUMNS($G195:S195)&gt;$E195,"",IFERROR(INDEX('PROYECCIÓN'!196:196,15+6*(COLUMNS($G195:S195)-1)),""))</f>
        <v/>
      </c>
      <c r="T195" s="236">
        <f t="array" ref="T195">IF(COLUMNS($G195:T195)&gt;$E195,"",IFERROR(INDEX('PROYECCIÓN'!196:196,15+6*(COLUMNS($G195:T195)-1)),""))</f>
        <v/>
      </c>
      <c r="U195" s="236">
        <f t="array" ref="U195">IF(COLUMNS($G195:U195)&gt;$E195,"",IFERROR(INDEX('PROYECCIÓN'!196:196,15+6*(COLUMNS($G195:U195)-1)),""))</f>
        <v/>
      </c>
      <c r="V195" s="236">
        <f t="array" ref="V195">IF(COLUMNS($G195:V195)&gt;$E195,"",IFERROR(INDEX('PROYECCIÓN'!196:196,15+6*(COLUMNS($G195:V195)-1)),""))</f>
        <v/>
      </c>
      <c r="W195" s="236">
        <f t="array" ref="W195">IF(COLUMNS($G195:W195)&gt;$E195,"",IFERROR(INDEX('PROYECCIÓN'!196:196,15+6*(COLUMNS($G195:W195)-1)),""))</f>
        <v/>
      </c>
      <c r="X195" s="236">
        <f t="array" ref="X195">IF(COLUMNS($G195:X195)&gt;$E195,"",IFERROR(INDEX('PROYECCIÓN'!196:196,15+6*(COLUMNS($G195:X195)-1)),""))</f>
        <v/>
      </c>
      <c r="Y195" s="236">
        <f t="array" ref="Y195">IF(COLUMNS($G195:Y195)&gt;$E195,"",IFERROR(INDEX('PROYECCIÓN'!196:196,15+6*(COLUMNS($G195:Y195)-1)),""))</f>
        <v/>
      </c>
      <c r="Z195" s="236">
        <f t="array" ref="Z195">IF(COLUMNS($G195:Z195)&gt;$E195,"",IFERROR(INDEX('PROYECCIÓN'!196:196,15+6*(COLUMNS($G195:Z195)-1)),""))</f>
        <v/>
      </c>
      <c r="AA195" s="236">
        <f t="array" ref="AA195">IF(COLUMNS($G195:AA195)&gt;$E195,"",IFERROR(INDEX('PROYECCIÓN'!196:196,15+6*(COLUMNS($G195:AA195)-1)),""))</f>
        <v/>
      </c>
      <c r="AB195" s="236">
        <f t="array" ref="AB195">IF(COLUMNS($G195:AB195)&gt;$E195,"",IFERROR(INDEX('PROYECCIÓN'!196:196,15+6*(COLUMNS($G195:AB195)-1)),""))</f>
        <v/>
      </c>
      <c r="AC195" s="236">
        <f t="array" ref="AC195">IF(COLUMNS($G195:AC195)&gt;$E195,"",IFERROR(INDEX('PROYECCIÓN'!196:196,15+6*(COLUMNS($G195:AC195)-1)),""))</f>
        <v/>
      </c>
      <c r="AD195" s="236">
        <f t="array" ref="AD195">IF(COLUMNS($G195:AD195)&gt;$E195,"",IFERROR(INDEX('PROYECCIÓN'!196:196,15+6*(COLUMNS($G195:AD195)-1)),""))</f>
        <v/>
      </c>
      <c r="AE195" s="236">
        <f t="array" ref="AE195">IF(COLUMNS($G195:AE195)&gt;$E195,"",IFERROR(INDEX('PROYECCIÓN'!196:196,15+6*(COLUMNS($G195:AE195)-1)),""))</f>
        <v/>
      </c>
      <c r="AF195" s="236">
        <f t="array" ref="AF195">IF(COLUMNS($G195:AF195)&gt;$E195,"",IFERROR(INDEX('PROYECCIÓN'!196:196,15+6*(COLUMNS($G195:AF195)-1)),""))</f>
        <v/>
      </c>
      <c r="AG195" s="236">
        <f t="array" ref="AG195">IF(COLUMNS($G195:AG195)&gt;$E195,"",IFERROR(INDEX('PROYECCIÓN'!196:196,15+6*(COLUMNS($G195:AG195)-1)),""))</f>
        <v/>
      </c>
      <c r="AH195" s="236">
        <f t="array" ref="AH195">IF(COLUMNS($G195:AH195)&gt;$E195,"",IFERROR(INDEX('PROYECCIÓN'!196:196,15+6*(COLUMNS($G195:AH195)-1)),""))</f>
        <v/>
      </c>
      <c r="AI195" s="236">
        <f t="array" ref="AI195">IF(COLUMNS($G195:AI195)&gt;$E195,"",IFERROR(INDEX('PROYECCIÓN'!196:196,15+6*(COLUMNS($G195:AI195)-1)),""))</f>
        <v/>
      </c>
      <c r="AJ195" s="236">
        <f t="array" ref="AJ195">IF(COLUMNS($G195:AJ195)&gt;$E195,"",IFERROR(INDEX('PROYECCIÓN'!196:196,15+6*(COLUMNS($G195:AJ195)-1)),""))</f>
        <v/>
      </c>
      <c r="AK195" s="236">
        <f t="array" ref="AK195">IF(COLUMNS($G195:AK195)&gt;$E195,"",IFERROR(INDEX('PROYECCIÓN'!196:196,15+6*(COLUMNS($G195:AK195)-1)),""))</f>
        <v/>
      </c>
      <c r="AL195" s="236">
        <f t="array" ref="AL195">IF(COLUMNS($G195:AL195)&gt;$E195,"",IFERROR(INDEX('PROYECCIÓN'!196:196,15+6*(COLUMNS($G195:AL195)-1)),""))</f>
        <v/>
      </c>
      <c r="AM195" s="236">
        <f t="array" ref="AM195">IF(COLUMNS($G195:AM195)&gt;$E195,"",IFERROR(INDEX('PROYECCIÓN'!196:196,15+6*(COLUMNS($G195:AM195)-1)),""))</f>
        <v/>
      </c>
      <c r="AN195" s="236">
        <f t="array" ref="AN195">IF(COLUMNS($G195:AN195)&gt;$E195,"",IFERROR(INDEX('PROYECCIÓN'!196:196,15+6*(COLUMNS($G195:AN195)-1)),""))</f>
        <v/>
      </c>
      <c r="AO195" s="236">
        <f t="array" ref="AO195">IF(COLUMNS($G195:AO195)&gt;$E195,"",IFERROR(INDEX('PROYECCIÓN'!196:196,15+6*(COLUMNS($G195:AO195)-1)),""))</f>
        <v/>
      </c>
      <c r="AP195" s="236">
        <f t="array" ref="AP195">IF(COLUMNS($G195:AP195)&gt;$E195,"",IFERROR(INDEX('PROYECCIÓN'!196:196,15+6*(COLUMNS($G195:AP195)-1)),""))</f>
        <v/>
      </c>
      <c r="AQ195" s="236" t="n"/>
      <c r="AR195" s="229" t="n"/>
      <c r="AS195" s="185" t="n"/>
    </row>
    <row r="196" ht="15" customHeight="1" s="506">
      <c r="B196" s="47">
        <f>'CARTERA TOTAL'!B196</f>
        <v/>
      </c>
      <c r="C196" s="229">
        <f>'PROYECCIÓN'!C197</f>
        <v/>
      </c>
      <c r="D196" s="53">
        <f>'PROYECCIÓN'!D197</f>
        <v/>
      </c>
      <c r="E196" s="56">
        <f>'PROYECCIÓN'!H197</f>
        <v/>
      </c>
      <c r="F196" s="56">
        <f>IF(COUNTIF($G196:$AP196,"VENCIDA")&gt;0,"VENCIDA",IF(COUNTIF($G196:$AP196,"POR VENCER")&gt;0,"POR VENCER",IF(COUNTIF($G196:$AP196,"AL DÍA")&gt;0,"AL DÍA",IF(COUNTIF($G196:$AP196,"PAGA")&gt;0,"PAGA","SIN ESTADO"))))</f>
        <v/>
      </c>
      <c r="G196" s="236">
        <f t="array" ref="G196">IF(COLUMNS($G196:G196)&gt;$E196,"",IFERROR(INDEX('PROYECCIÓN'!197:197,15+6*(COLUMNS($G196:G196)-1)),""))</f>
        <v/>
      </c>
      <c r="H196" s="236">
        <f t="array" ref="H196">IF(COLUMNS($G196:H196)&gt;$E196,"",IFERROR(INDEX('PROYECCIÓN'!197:197,15+6*(COLUMNS($G196:H196)-1)),""))</f>
        <v/>
      </c>
      <c r="I196" s="236">
        <f t="array" ref="I196">IF(COLUMNS($G196:I196)&gt;$E196,"",IFERROR(INDEX('PROYECCIÓN'!197:197,15+6*(COLUMNS($G196:I196)-1)),""))</f>
        <v/>
      </c>
      <c r="J196" s="236">
        <f t="array" ref="J196">IF(COLUMNS($G196:J196)&gt;$E196,"",IFERROR(INDEX('PROYECCIÓN'!197:197,15+6*(COLUMNS($G196:J196)-1)),""))</f>
        <v/>
      </c>
      <c r="K196" s="236">
        <f t="array" ref="K196">IF(COLUMNS($G196:K196)&gt;$E196,"",IFERROR(INDEX('PROYECCIÓN'!197:197,15+6*(COLUMNS($G196:K196)-1)),""))</f>
        <v/>
      </c>
      <c r="L196" s="236">
        <f t="array" ref="L196">IF(COLUMNS($G196:L196)&gt;$E196,"",IFERROR(INDEX('PROYECCIÓN'!197:197,15+6*(COLUMNS($G196:L196)-1)),""))</f>
        <v/>
      </c>
      <c r="M196" s="236">
        <f t="array" ref="M196">IF(COLUMNS($G196:M196)&gt;$E196,"",IFERROR(INDEX('PROYECCIÓN'!197:197,15+6*(COLUMNS($G196:M196)-1)),""))</f>
        <v/>
      </c>
      <c r="N196" s="236">
        <f t="array" ref="N196">IF(COLUMNS($G196:N196)&gt;$E196,"",IFERROR(INDEX('PROYECCIÓN'!197:197,15+6*(COLUMNS($G196:N196)-1)),""))</f>
        <v/>
      </c>
      <c r="O196" s="236">
        <f t="array" ref="O196">IF(COLUMNS($G196:O196)&gt;$E196,"",IFERROR(INDEX('PROYECCIÓN'!197:197,15+6*(COLUMNS($G196:O196)-1)),""))</f>
        <v/>
      </c>
      <c r="P196" s="236">
        <f t="array" ref="P196">IF(COLUMNS($G196:P196)&gt;$E196,"",IFERROR(INDEX('PROYECCIÓN'!197:197,15+6*(COLUMNS($G196:P196)-1)),""))</f>
        <v/>
      </c>
      <c r="Q196" s="236">
        <f t="array" ref="Q196">IF(COLUMNS($G196:Q196)&gt;$E196,"",IFERROR(INDEX('PROYECCIÓN'!197:197,15+6*(COLUMNS($G196:Q196)-1)),""))</f>
        <v/>
      </c>
      <c r="R196" s="236">
        <f t="array" ref="R196">IF(COLUMNS($G196:R196)&gt;$E196,"",IFERROR(INDEX('PROYECCIÓN'!197:197,15+6*(COLUMNS($G196:R196)-1)),""))</f>
        <v/>
      </c>
      <c r="S196" s="236">
        <f t="array" ref="S196">IF(COLUMNS($G196:S196)&gt;$E196,"",IFERROR(INDEX('PROYECCIÓN'!197:197,15+6*(COLUMNS($G196:S196)-1)),""))</f>
        <v/>
      </c>
      <c r="T196" s="236">
        <f t="array" ref="T196">IF(COLUMNS($G196:T196)&gt;$E196,"",IFERROR(INDEX('PROYECCIÓN'!197:197,15+6*(COLUMNS($G196:T196)-1)),""))</f>
        <v/>
      </c>
      <c r="U196" s="236">
        <f t="array" ref="U196">IF(COLUMNS($G196:U196)&gt;$E196,"",IFERROR(INDEX('PROYECCIÓN'!197:197,15+6*(COLUMNS($G196:U196)-1)),""))</f>
        <v/>
      </c>
      <c r="V196" s="236">
        <f t="array" ref="V196">IF(COLUMNS($G196:V196)&gt;$E196,"",IFERROR(INDEX('PROYECCIÓN'!197:197,15+6*(COLUMNS($G196:V196)-1)),""))</f>
        <v/>
      </c>
      <c r="W196" s="236">
        <f t="array" ref="W196">IF(COLUMNS($G196:W196)&gt;$E196,"",IFERROR(INDEX('PROYECCIÓN'!197:197,15+6*(COLUMNS($G196:W196)-1)),""))</f>
        <v/>
      </c>
      <c r="X196" s="236">
        <f t="array" ref="X196">IF(COLUMNS($G196:X196)&gt;$E196,"",IFERROR(INDEX('PROYECCIÓN'!197:197,15+6*(COLUMNS($G196:X196)-1)),""))</f>
        <v/>
      </c>
      <c r="Y196" s="236">
        <f t="array" ref="Y196">IF(COLUMNS($G196:Y196)&gt;$E196,"",IFERROR(INDEX('PROYECCIÓN'!197:197,15+6*(COLUMNS($G196:Y196)-1)),""))</f>
        <v/>
      </c>
      <c r="Z196" s="236">
        <f t="array" ref="Z196">IF(COLUMNS($G196:Z196)&gt;$E196,"",IFERROR(INDEX('PROYECCIÓN'!197:197,15+6*(COLUMNS($G196:Z196)-1)),""))</f>
        <v/>
      </c>
      <c r="AA196" s="236">
        <f t="array" ref="AA196">IF(COLUMNS($G196:AA196)&gt;$E196,"",IFERROR(INDEX('PROYECCIÓN'!197:197,15+6*(COLUMNS($G196:AA196)-1)),""))</f>
        <v/>
      </c>
      <c r="AB196" s="236">
        <f t="array" ref="AB196">IF(COLUMNS($G196:AB196)&gt;$E196,"",IFERROR(INDEX('PROYECCIÓN'!197:197,15+6*(COLUMNS($G196:AB196)-1)),""))</f>
        <v/>
      </c>
      <c r="AC196" s="236">
        <f t="array" ref="AC196">IF(COLUMNS($G196:AC196)&gt;$E196,"",IFERROR(INDEX('PROYECCIÓN'!197:197,15+6*(COLUMNS($G196:AC196)-1)),""))</f>
        <v/>
      </c>
      <c r="AD196" s="236">
        <f t="array" ref="AD196">IF(COLUMNS($G196:AD196)&gt;$E196,"",IFERROR(INDEX('PROYECCIÓN'!197:197,15+6*(COLUMNS($G196:AD196)-1)),""))</f>
        <v/>
      </c>
      <c r="AE196" s="236">
        <f t="array" ref="AE196">IF(COLUMNS($G196:AE196)&gt;$E196,"",IFERROR(INDEX('PROYECCIÓN'!197:197,15+6*(COLUMNS($G196:AE196)-1)),""))</f>
        <v/>
      </c>
      <c r="AF196" s="236">
        <f t="array" ref="AF196">IF(COLUMNS($G196:AF196)&gt;$E196,"",IFERROR(INDEX('PROYECCIÓN'!197:197,15+6*(COLUMNS($G196:AF196)-1)),""))</f>
        <v/>
      </c>
      <c r="AG196" s="236">
        <f t="array" ref="AG196">IF(COLUMNS($G196:AG196)&gt;$E196,"",IFERROR(INDEX('PROYECCIÓN'!197:197,15+6*(COLUMNS($G196:AG196)-1)),""))</f>
        <v/>
      </c>
      <c r="AH196" s="236">
        <f t="array" ref="AH196">IF(COLUMNS($G196:AH196)&gt;$E196,"",IFERROR(INDEX('PROYECCIÓN'!197:197,15+6*(COLUMNS($G196:AH196)-1)),""))</f>
        <v/>
      </c>
      <c r="AI196" s="236">
        <f t="array" ref="AI196">IF(COLUMNS($G196:AI196)&gt;$E196,"",IFERROR(INDEX('PROYECCIÓN'!197:197,15+6*(COLUMNS($G196:AI196)-1)),""))</f>
        <v/>
      </c>
      <c r="AJ196" s="236">
        <f t="array" ref="AJ196">IF(COLUMNS($G196:AJ196)&gt;$E196,"",IFERROR(INDEX('PROYECCIÓN'!197:197,15+6*(COLUMNS($G196:AJ196)-1)),""))</f>
        <v/>
      </c>
      <c r="AK196" s="236">
        <f t="array" ref="AK196">IF(COLUMNS($G196:AK196)&gt;$E196,"",IFERROR(INDEX('PROYECCIÓN'!197:197,15+6*(COLUMNS($G196:AK196)-1)),""))</f>
        <v/>
      </c>
      <c r="AL196" s="236">
        <f t="array" ref="AL196">IF(COLUMNS($G196:AL196)&gt;$E196,"",IFERROR(INDEX('PROYECCIÓN'!197:197,15+6*(COLUMNS($G196:AL196)-1)),""))</f>
        <v/>
      </c>
      <c r="AM196" s="236">
        <f t="array" ref="AM196">IF(COLUMNS($G196:AM196)&gt;$E196,"",IFERROR(INDEX('PROYECCIÓN'!197:197,15+6*(COLUMNS($G196:AM196)-1)),""))</f>
        <v/>
      </c>
      <c r="AN196" s="236">
        <f t="array" ref="AN196">IF(COLUMNS($G196:AN196)&gt;$E196,"",IFERROR(INDEX('PROYECCIÓN'!197:197,15+6*(COLUMNS($G196:AN196)-1)),""))</f>
        <v/>
      </c>
      <c r="AO196" s="236">
        <f t="array" ref="AO196">IF(COLUMNS($G196:AO196)&gt;$E196,"",IFERROR(INDEX('PROYECCIÓN'!197:197,15+6*(COLUMNS($G196:AO196)-1)),""))</f>
        <v/>
      </c>
      <c r="AP196" s="236">
        <f t="array" ref="AP196">IF(COLUMNS($G196:AP196)&gt;$E196,"",IFERROR(INDEX('PROYECCIÓN'!197:197,15+6*(COLUMNS($G196:AP196)-1)),""))</f>
        <v/>
      </c>
      <c r="AQ196" s="236" t="n"/>
      <c r="AR196" s="229" t="n"/>
      <c r="AS196" s="185" t="n"/>
    </row>
    <row r="197" ht="15" customHeight="1" s="506">
      <c r="B197" s="47">
        <f>'CARTERA TOTAL'!B197</f>
        <v/>
      </c>
      <c r="C197" s="229">
        <f>'PROYECCIÓN'!C198</f>
        <v/>
      </c>
      <c r="D197" s="53">
        <f>'PROYECCIÓN'!D198</f>
        <v/>
      </c>
      <c r="E197" s="56">
        <f>'PROYECCIÓN'!H198</f>
        <v/>
      </c>
      <c r="F197" s="56">
        <f>IF(COUNTIF($G197:$AP197,"VENCIDA")&gt;0,"VENCIDA",IF(COUNTIF($G197:$AP197,"POR VENCER")&gt;0,"POR VENCER",IF(COUNTIF($G197:$AP197,"AL DÍA")&gt;0,"AL DÍA",IF(COUNTIF($G197:$AP197,"PAGA")&gt;0,"PAGA","SIN ESTADO"))))</f>
        <v/>
      </c>
      <c r="G197" s="236">
        <f t="array" ref="G197">IF(COLUMNS($G197:G197)&gt;$E197,"",IFERROR(INDEX('PROYECCIÓN'!198:198,15+6*(COLUMNS($G197:G197)-1)),""))</f>
        <v/>
      </c>
      <c r="H197" s="236">
        <f t="array" ref="H197">IF(COLUMNS($G197:H197)&gt;$E197,"",IFERROR(INDEX('PROYECCIÓN'!198:198,15+6*(COLUMNS($G197:H197)-1)),""))</f>
        <v/>
      </c>
      <c r="I197" s="236">
        <f t="array" ref="I197">IF(COLUMNS($G197:I197)&gt;$E197,"",IFERROR(INDEX('PROYECCIÓN'!198:198,15+6*(COLUMNS($G197:I197)-1)),""))</f>
        <v/>
      </c>
      <c r="J197" s="236">
        <f t="array" ref="J197">IF(COLUMNS($G197:J197)&gt;$E197,"",IFERROR(INDEX('PROYECCIÓN'!198:198,15+6*(COLUMNS($G197:J197)-1)),""))</f>
        <v/>
      </c>
      <c r="K197" s="236">
        <f t="array" ref="K197">IF(COLUMNS($G197:K197)&gt;$E197,"",IFERROR(INDEX('PROYECCIÓN'!198:198,15+6*(COLUMNS($G197:K197)-1)),""))</f>
        <v/>
      </c>
      <c r="L197" s="236">
        <f t="array" ref="L197">IF(COLUMNS($G197:L197)&gt;$E197,"",IFERROR(INDEX('PROYECCIÓN'!198:198,15+6*(COLUMNS($G197:L197)-1)),""))</f>
        <v/>
      </c>
      <c r="M197" s="236">
        <f t="array" ref="M197">IF(COLUMNS($G197:M197)&gt;$E197,"",IFERROR(INDEX('PROYECCIÓN'!198:198,15+6*(COLUMNS($G197:M197)-1)),""))</f>
        <v/>
      </c>
      <c r="N197" s="236">
        <f t="array" ref="N197">IF(COLUMNS($G197:N197)&gt;$E197,"",IFERROR(INDEX('PROYECCIÓN'!198:198,15+6*(COLUMNS($G197:N197)-1)),""))</f>
        <v/>
      </c>
      <c r="O197" s="236">
        <f t="array" ref="O197">IF(COLUMNS($G197:O197)&gt;$E197,"",IFERROR(INDEX('PROYECCIÓN'!198:198,15+6*(COLUMNS($G197:O197)-1)),""))</f>
        <v/>
      </c>
      <c r="P197" s="236">
        <f t="array" ref="P197">IF(COLUMNS($G197:P197)&gt;$E197,"",IFERROR(INDEX('PROYECCIÓN'!198:198,15+6*(COLUMNS($G197:P197)-1)),""))</f>
        <v/>
      </c>
      <c r="Q197" s="236">
        <f t="array" ref="Q197">IF(COLUMNS($G197:Q197)&gt;$E197,"",IFERROR(INDEX('PROYECCIÓN'!198:198,15+6*(COLUMNS($G197:Q197)-1)),""))</f>
        <v/>
      </c>
      <c r="R197" s="236">
        <f t="array" ref="R197">IF(COLUMNS($G197:R197)&gt;$E197,"",IFERROR(INDEX('PROYECCIÓN'!198:198,15+6*(COLUMNS($G197:R197)-1)),""))</f>
        <v/>
      </c>
      <c r="S197" s="236">
        <f t="array" ref="S197">IF(COLUMNS($G197:S197)&gt;$E197,"",IFERROR(INDEX('PROYECCIÓN'!198:198,15+6*(COLUMNS($G197:S197)-1)),""))</f>
        <v/>
      </c>
      <c r="T197" s="236">
        <f t="array" ref="T197">IF(COLUMNS($G197:T197)&gt;$E197,"",IFERROR(INDEX('PROYECCIÓN'!198:198,15+6*(COLUMNS($G197:T197)-1)),""))</f>
        <v/>
      </c>
      <c r="U197" s="236">
        <f t="array" ref="U197">IF(COLUMNS($G197:U197)&gt;$E197,"",IFERROR(INDEX('PROYECCIÓN'!198:198,15+6*(COLUMNS($G197:U197)-1)),""))</f>
        <v/>
      </c>
      <c r="V197" s="236">
        <f t="array" ref="V197">IF(COLUMNS($G197:V197)&gt;$E197,"",IFERROR(INDEX('PROYECCIÓN'!198:198,15+6*(COLUMNS($G197:V197)-1)),""))</f>
        <v/>
      </c>
      <c r="W197" s="236">
        <f t="array" ref="W197">IF(COLUMNS($G197:W197)&gt;$E197,"",IFERROR(INDEX('PROYECCIÓN'!198:198,15+6*(COLUMNS($G197:W197)-1)),""))</f>
        <v/>
      </c>
      <c r="X197" s="236">
        <f t="array" ref="X197">IF(COLUMNS($G197:X197)&gt;$E197,"",IFERROR(INDEX('PROYECCIÓN'!198:198,15+6*(COLUMNS($G197:X197)-1)),""))</f>
        <v/>
      </c>
      <c r="Y197" s="236">
        <f t="array" ref="Y197">IF(COLUMNS($G197:Y197)&gt;$E197,"",IFERROR(INDEX('PROYECCIÓN'!198:198,15+6*(COLUMNS($G197:Y197)-1)),""))</f>
        <v/>
      </c>
      <c r="Z197" s="236">
        <f t="array" ref="Z197">IF(COLUMNS($G197:Z197)&gt;$E197,"",IFERROR(INDEX('PROYECCIÓN'!198:198,15+6*(COLUMNS($G197:Z197)-1)),""))</f>
        <v/>
      </c>
      <c r="AA197" s="236">
        <f t="array" ref="AA197">IF(COLUMNS($G197:AA197)&gt;$E197,"",IFERROR(INDEX('PROYECCIÓN'!198:198,15+6*(COLUMNS($G197:AA197)-1)),""))</f>
        <v/>
      </c>
      <c r="AB197" s="236">
        <f t="array" ref="AB197">IF(COLUMNS($G197:AB197)&gt;$E197,"",IFERROR(INDEX('PROYECCIÓN'!198:198,15+6*(COLUMNS($G197:AB197)-1)),""))</f>
        <v/>
      </c>
      <c r="AC197" s="236">
        <f t="array" ref="AC197">IF(COLUMNS($G197:AC197)&gt;$E197,"",IFERROR(INDEX('PROYECCIÓN'!198:198,15+6*(COLUMNS($G197:AC197)-1)),""))</f>
        <v/>
      </c>
      <c r="AD197" s="236">
        <f t="array" ref="AD197">IF(COLUMNS($G197:AD197)&gt;$E197,"",IFERROR(INDEX('PROYECCIÓN'!198:198,15+6*(COLUMNS($G197:AD197)-1)),""))</f>
        <v/>
      </c>
      <c r="AE197" s="236">
        <f t="array" ref="AE197">IF(COLUMNS($G197:AE197)&gt;$E197,"",IFERROR(INDEX('PROYECCIÓN'!198:198,15+6*(COLUMNS($G197:AE197)-1)),""))</f>
        <v/>
      </c>
      <c r="AF197" s="236">
        <f t="array" ref="AF197">IF(COLUMNS($G197:AF197)&gt;$E197,"",IFERROR(INDEX('PROYECCIÓN'!198:198,15+6*(COLUMNS($G197:AF197)-1)),""))</f>
        <v/>
      </c>
      <c r="AG197" s="236">
        <f t="array" ref="AG197">IF(COLUMNS($G197:AG197)&gt;$E197,"",IFERROR(INDEX('PROYECCIÓN'!198:198,15+6*(COLUMNS($G197:AG197)-1)),""))</f>
        <v/>
      </c>
      <c r="AH197" s="236">
        <f t="array" ref="AH197">IF(COLUMNS($G197:AH197)&gt;$E197,"",IFERROR(INDEX('PROYECCIÓN'!198:198,15+6*(COLUMNS($G197:AH197)-1)),""))</f>
        <v/>
      </c>
      <c r="AI197" s="236">
        <f t="array" ref="AI197">IF(COLUMNS($G197:AI197)&gt;$E197,"",IFERROR(INDEX('PROYECCIÓN'!198:198,15+6*(COLUMNS($G197:AI197)-1)),""))</f>
        <v/>
      </c>
      <c r="AJ197" s="236">
        <f t="array" ref="AJ197">IF(COLUMNS($G197:AJ197)&gt;$E197,"",IFERROR(INDEX('PROYECCIÓN'!198:198,15+6*(COLUMNS($G197:AJ197)-1)),""))</f>
        <v/>
      </c>
      <c r="AK197" s="236">
        <f t="array" ref="AK197">IF(COLUMNS($G197:AK197)&gt;$E197,"",IFERROR(INDEX('PROYECCIÓN'!198:198,15+6*(COLUMNS($G197:AK197)-1)),""))</f>
        <v/>
      </c>
      <c r="AL197" s="236">
        <f t="array" ref="AL197">IF(COLUMNS($G197:AL197)&gt;$E197,"",IFERROR(INDEX('PROYECCIÓN'!198:198,15+6*(COLUMNS($G197:AL197)-1)),""))</f>
        <v/>
      </c>
      <c r="AM197" s="236">
        <f t="array" ref="AM197">IF(COLUMNS($G197:AM197)&gt;$E197,"",IFERROR(INDEX('PROYECCIÓN'!198:198,15+6*(COLUMNS($G197:AM197)-1)),""))</f>
        <v/>
      </c>
      <c r="AN197" s="236">
        <f t="array" ref="AN197">IF(COLUMNS($G197:AN197)&gt;$E197,"",IFERROR(INDEX('PROYECCIÓN'!198:198,15+6*(COLUMNS($G197:AN197)-1)),""))</f>
        <v/>
      </c>
      <c r="AO197" s="236">
        <f t="array" ref="AO197">IF(COLUMNS($G197:AO197)&gt;$E197,"",IFERROR(INDEX('PROYECCIÓN'!198:198,15+6*(COLUMNS($G197:AO197)-1)),""))</f>
        <v/>
      </c>
      <c r="AP197" s="236">
        <f t="array" ref="AP197">IF(COLUMNS($G197:AP197)&gt;$E197,"",IFERROR(INDEX('PROYECCIÓN'!198:198,15+6*(COLUMNS($G197:AP197)-1)),""))</f>
        <v/>
      </c>
      <c r="AQ197" s="236" t="n"/>
      <c r="AR197" s="229" t="n"/>
      <c r="AS197" s="185" t="n"/>
    </row>
    <row r="198" ht="15" customHeight="1" s="506">
      <c r="B198" s="47">
        <f>'CARTERA TOTAL'!B198</f>
        <v/>
      </c>
      <c r="C198" s="229">
        <f>'PROYECCIÓN'!C199</f>
        <v/>
      </c>
      <c r="D198" s="53">
        <f>'PROYECCIÓN'!D199</f>
        <v/>
      </c>
      <c r="E198" s="56">
        <f>'PROYECCIÓN'!H199</f>
        <v/>
      </c>
      <c r="F198" s="56">
        <f>IF(COUNTIF($G198:$AP198,"VENCIDA")&gt;0,"VENCIDA",IF(COUNTIF($G198:$AP198,"POR VENCER")&gt;0,"POR VENCER",IF(COUNTIF($G198:$AP198,"AL DÍA")&gt;0,"AL DÍA",IF(COUNTIF($G198:$AP198,"PAGA")&gt;0,"PAGA","SIN ESTADO"))))</f>
        <v/>
      </c>
      <c r="G198" s="236">
        <f t="array" ref="G198">IF(COLUMNS($G198:G198)&gt;$E198,"",IFERROR(INDEX('PROYECCIÓN'!199:199,15+6*(COLUMNS($G198:G198)-1)),""))</f>
        <v/>
      </c>
      <c r="H198" s="236">
        <f t="array" ref="H198">IF(COLUMNS($G198:H198)&gt;$E198,"",IFERROR(INDEX('PROYECCIÓN'!199:199,15+6*(COLUMNS($G198:H198)-1)),""))</f>
        <v/>
      </c>
      <c r="I198" s="236">
        <f t="array" ref="I198">IF(COLUMNS($G198:I198)&gt;$E198,"",IFERROR(INDEX('PROYECCIÓN'!199:199,15+6*(COLUMNS($G198:I198)-1)),""))</f>
        <v/>
      </c>
      <c r="J198" s="236">
        <f t="array" ref="J198">IF(COLUMNS($G198:J198)&gt;$E198,"",IFERROR(INDEX('PROYECCIÓN'!199:199,15+6*(COLUMNS($G198:J198)-1)),""))</f>
        <v/>
      </c>
      <c r="K198" s="236">
        <f t="array" ref="K198">IF(COLUMNS($G198:K198)&gt;$E198,"",IFERROR(INDEX('PROYECCIÓN'!199:199,15+6*(COLUMNS($G198:K198)-1)),""))</f>
        <v/>
      </c>
      <c r="L198" s="236">
        <f t="array" ref="L198">IF(COLUMNS($G198:L198)&gt;$E198,"",IFERROR(INDEX('PROYECCIÓN'!199:199,15+6*(COLUMNS($G198:L198)-1)),""))</f>
        <v/>
      </c>
      <c r="M198" s="236">
        <f t="array" ref="M198">IF(COLUMNS($G198:M198)&gt;$E198,"",IFERROR(INDEX('PROYECCIÓN'!199:199,15+6*(COLUMNS($G198:M198)-1)),""))</f>
        <v/>
      </c>
      <c r="N198" s="236">
        <f t="array" ref="N198">IF(COLUMNS($G198:N198)&gt;$E198,"",IFERROR(INDEX('PROYECCIÓN'!199:199,15+6*(COLUMNS($G198:N198)-1)),""))</f>
        <v/>
      </c>
      <c r="O198" s="236">
        <f t="array" ref="O198">IF(COLUMNS($G198:O198)&gt;$E198,"",IFERROR(INDEX('PROYECCIÓN'!199:199,15+6*(COLUMNS($G198:O198)-1)),""))</f>
        <v/>
      </c>
      <c r="P198" s="236">
        <f t="array" ref="P198">IF(COLUMNS($G198:P198)&gt;$E198,"",IFERROR(INDEX('PROYECCIÓN'!199:199,15+6*(COLUMNS($G198:P198)-1)),""))</f>
        <v/>
      </c>
      <c r="Q198" s="236">
        <f t="array" ref="Q198">IF(COLUMNS($G198:Q198)&gt;$E198,"",IFERROR(INDEX('PROYECCIÓN'!199:199,15+6*(COLUMNS($G198:Q198)-1)),""))</f>
        <v/>
      </c>
      <c r="R198" s="236">
        <f t="array" ref="R198">IF(COLUMNS($G198:R198)&gt;$E198,"",IFERROR(INDEX('PROYECCIÓN'!199:199,15+6*(COLUMNS($G198:R198)-1)),""))</f>
        <v/>
      </c>
      <c r="S198" s="236">
        <f t="array" ref="S198">IF(COLUMNS($G198:S198)&gt;$E198,"",IFERROR(INDEX('PROYECCIÓN'!199:199,15+6*(COLUMNS($G198:S198)-1)),""))</f>
        <v/>
      </c>
      <c r="T198" s="236">
        <f t="array" ref="T198">IF(COLUMNS($G198:T198)&gt;$E198,"",IFERROR(INDEX('PROYECCIÓN'!199:199,15+6*(COLUMNS($G198:T198)-1)),""))</f>
        <v/>
      </c>
      <c r="U198" s="236">
        <f t="array" ref="U198">IF(COLUMNS($G198:U198)&gt;$E198,"",IFERROR(INDEX('PROYECCIÓN'!199:199,15+6*(COLUMNS($G198:U198)-1)),""))</f>
        <v/>
      </c>
      <c r="V198" s="236">
        <f t="array" ref="V198">IF(COLUMNS($G198:V198)&gt;$E198,"",IFERROR(INDEX('PROYECCIÓN'!199:199,15+6*(COLUMNS($G198:V198)-1)),""))</f>
        <v/>
      </c>
      <c r="W198" s="236">
        <f t="array" ref="W198">IF(COLUMNS($G198:W198)&gt;$E198,"",IFERROR(INDEX('PROYECCIÓN'!199:199,15+6*(COLUMNS($G198:W198)-1)),""))</f>
        <v/>
      </c>
      <c r="X198" s="236">
        <f t="array" ref="X198">IF(COLUMNS($G198:X198)&gt;$E198,"",IFERROR(INDEX('PROYECCIÓN'!199:199,15+6*(COLUMNS($G198:X198)-1)),""))</f>
        <v/>
      </c>
      <c r="Y198" s="236">
        <f t="array" ref="Y198">IF(COLUMNS($G198:Y198)&gt;$E198,"",IFERROR(INDEX('PROYECCIÓN'!199:199,15+6*(COLUMNS($G198:Y198)-1)),""))</f>
        <v/>
      </c>
      <c r="Z198" s="236">
        <f t="array" ref="Z198">IF(COLUMNS($G198:Z198)&gt;$E198,"",IFERROR(INDEX('PROYECCIÓN'!199:199,15+6*(COLUMNS($G198:Z198)-1)),""))</f>
        <v/>
      </c>
      <c r="AA198" s="236">
        <f t="array" ref="AA198">IF(COLUMNS($G198:AA198)&gt;$E198,"",IFERROR(INDEX('PROYECCIÓN'!199:199,15+6*(COLUMNS($G198:AA198)-1)),""))</f>
        <v/>
      </c>
      <c r="AB198" s="236">
        <f t="array" ref="AB198">IF(COLUMNS($G198:AB198)&gt;$E198,"",IFERROR(INDEX('PROYECCIÓN'!199:199,15+6*(COLUMNS($G198:AB198)-1)),""))</f>
        <v/>
      </c>
      <c r="AC198" s="236">
        <f t="array" ref="AC198">IF(COLUMNS($G198:AC198)&gt;$E198,"",IFERROR(INDEX('PROYECCIÓN'!199:199,15+6*(COLUMNS($G198:AC198)-1)),""))</f>
        <v/>
      </c>
      <c r="AD198" s="236">
        <f t="array" ref="AD198">IF(COLUMNS($G198:AD198)&gt;$E198,"",IFERROR(INDEX('PROYECCIÓN'!199:199,15+6*(COLUMNS($G198:AD198)-1)),""))</f>
        <v/>
      </c>
      <c r="AE198" s="236">
        <f t="array" ref="AE198">IF(COLUMNS($G198:AE198)&gt;$E198,"",IFERROR(INDEX('PROYECCIÓN'!199:199,15+6*(COLUMNS($G198:AE198)-1)),""))</f>
        <v/>
      </c>
      <c r="AF198" s="236">
        <f t="array" ref="AF198">IF(COLUMNS($G198:AF198)&gt;$E198,"",IFERROR(INDEX('PROYECCIÓN'!199:199,15+6*(COLUMNS($G198:AF198)-1)),""))</f>
        <v/>
      </c>
      <c r="AG198" s="236">
        <f t="array" ref="AG198">IF(COLUMNS($G198:AG198)&gt;$E198,"",IFERROR(INDEX('PROYECCIÓN'!199:199,15+6*(COLUMNS($G198:AG198)-1)),""))</f>
        <v/>
      </c>
      <c r="AH198" s="236">
        <f t="array" ref="AH198">IF(COLUMNS($G198:AH198)&gt;$E198,"",IFERROR(INDEX('PROYECCIÓN'!199:199,15+6*(COLUMNS($G198:AH198)-1)),""))</f>
        <v/>
      </c>
      <c r="AI198" s="236">
        <f t="array" ref="AI198">IF(COLUMNS($G198:AI198)&gt;$E198,"",IFERROR(INDEX('PROYECCIÓN'!199:199,15+6*(COLUMNS($G198:AI198)-1)),""))</f>
        <v/>
      </c>
      <c r="AJ198" s="236">
        <f t="array" ref="AJ198">IF(COLUMNS($G198:AJ198)&gt;$E198,"",IFERROR(INDEX('PROYECCIÓN'!199:199,15+6*(COLUMNS($G198:AJ198)-1)),""))</f>
        <v/>
      </c>
      <c r="AK198" s="236">
        <f t="array" ref="AK198">IF(COLUMNS($G198:AK198)&gt;$E198,"",IFERROR(INDEX('PROYECCIÓN'!199:199,15+6*(COLUMNS($G198:AK198)-1)),""))</f>
        <v/>
      </c>
      <c r="AL198" s="236">
        <f t="array" ref="AL198">IF(COLUMNS($G198:AL198)&gt;$E198,"",IFERROR(INDEX('PROYECCIÓN'!199:199,15+6*(COLUMNS($G198:AL198)-1)),""))</f>
        <v/>
      </c>
      <c r="AM198" s="236">
        <f t="array" ref="AM198">IF(COLUMNS($G198:AM198)&gt;$E198,"",IFERROR(INDEX('PROYECCIÓN'!199:199,15+6*(COLUMNS($G198:AM198)-1)),""))</f>
        <v/>
      </c>
      <c r="AN198" s="236">
        <f t="array" ref="AN198">IF(COLUMNS($G198:AN198)&gt;$E198,"",IFERROR(INDEX('PROYECCIÓN'!199:199,15+6*(COLUMNS($G198:AN198)-1)),""))</f>
        <v/>
      </c>
      <c r="AO198" s="236">
        <f t="array" ref="AO198">IF(COLUMNS($G198:AO198)&gt;$E198,"",IFERROR(INDEX('PROYECCIÓN'!199:199,15+6*(COLUMNS($G198:AO198)-1)),""))</f>
        <v/>
      </c>
      <c r="AP198" s="236">
        <f t="array" ref="AP198">IF(COLUMNS($G198:AP198)&gt;$E198,"",IFERROR(INDEX('PROYECCIÓN'!199:199,15+6*(COLUMNS($G198:AP198)-1)),""))</f>
        <v/>
      </c>
      <c r="AQ198" s="236" t="n"/>
      <c r="AR198" s="229" t="n"/>
      <c r="AS198" s="185" t="n"/>
    </row>
    <row r="199" ht="15" customHeight="1" s="506">
      <c r="B199" s="47">
        <f>'CARTERA TOTAL'!B199</f>
        <v/>
      </c>
      <c r="C199" s="229">
        <f>'PROYECCIÓN'!C200</f>
        <v/>
      </c>
      <c r="D199" s="53">
        <f>'PROYECCIÓN'!D200</f>
        <v/>
      </c>
      <c r="E199" s="56">
        <f>'PROYECCIÓN'!H200</f>
        <v/>
      </c>
      <c r="F199" s="56">
        <f>IF(COUNTIF($G199:$AP199,"VENCIDA")&gt;0,"VENCIDA",IF(COUNTIF($G199:$AP199,"POR VENCER")&gt;0,"POR VENCER",IF(COUNTIF($G199:$AP199,"AL DÍA")&gt;0,"AL DÍA",IF(COUNTIF($G199:$AP199,"PAGA")&gt;0,"PAGA","SIN ESTADO"))))</f>
        <v/>
      </c>
      <c r="G199" s="236">
        <f t="array" ref="G199">IF(COLUMNS($G199:G199)&gt;$E199,"",IFERROR(INDEX('PROYECCIÓN'!200:200,15+6*(COLUMNS($G199:G199)-1)),""))</f>
        <v/>
      </c>
      <c r="H199" s="236">
        <f t="array" ref="H199">IF(COLUMNS($G199:H199)&gt;$E199,"",IFERROR(INDEX('PROYECCIÓN'!200:200,15+6*(COLUMNS($G199:H199)-1)),""))</f>
        <v/>
      </c>
      <c r="I199" s="236">
        <f t="array" ref="I199">IF(COLUMNS($G199:I199)&gt;$E199,"",IFERROR(INDEX('PROYECCIÓN'!200:200,15+6*(COLUMNS($G199:I199)-1)),""))</f>
        <v/>
      </c>
      <c r="J199" s="236">
        <f t="array" ref="J199">IF(COLUMNS($G199:J199)&gt;$E199,"",IFERROR(INDEX('PROYECCIÓN'!200:200,15+6*(COLUMNS($G199:J199)-1)),""))</f>
        <v/>
      </c>
      <c r="K199" s="236">
        <f t="array" ref="K199">IF(COLUMNS($G199:K199)&gt;$E199,"",IFERROR(INDEX('PROYECCIÓN'!200:200,15+6*(COLUMNS($G199:K199)-1)),""))</f>
        <v/>
      </c>
      <c r="L199" s="236">
        <f t="array" ref="L199">IF(COLUMNS($G199:L199)&gt;$E199,"",IFERROR(INDEX('PROYECCIÓN'!200:200,15+6*(COLUMNS($G199:L199)-1)),""))</f>
        <v/>
      </c>
      <c r="M199" s="236">
        <f t="array" ref="M199">IF(COLUMNS($G199:M199)&gt;$E199,"",IFERROR(INDEX('PROYECCIÓN'!200:200,15+6*(COLUMNS($G199:M199)-1)),""))</f>
        <v/>
      </c>
      <c r="N199" s="236">
        <f t="array" ref="N199">IF(COLUMNS($G199:N199)&gt;$E199,"",IFERROR(INDEX('PROYECCIÓN'!200:200,15+6*(COLUMNS($G199:N199)-1)),""))</f>
        <v/>
      </c>
      <c r="O199" s="236">
        <f t="array" ref="O199">IF(COLUMNS($G199:O199)&gt;$E199,"",IFERROR(INDEX('PROYECCIÓN'!200:200,15+6*(COLUMNS($G199:O199)-1)),""))</f>
        <v/>
      </c>
      <c r="P199" s="236">
        <f t="array" ref="P199">IF(COLUMNS($G199:P199)&gt;$E199,"",IFERROR(INDEX('PROYECCIÓN'!200:200,15+6*(COLUMNS($G199:P199)-1)),""))</f>
        <v/>
      </c>
      <c r="Q199" s="236">
        <f t="array" ref="Q199">IF(COLUMNS($G199:Q199)&gt;$E199,"",IFERROR(INDEX('PROYECCIÓN'!200:200,15+6*(COLUMNS($G199:Q199)-1)),""))</f>
        <v/>
      </c>
      <c r="R199" s="236">
        <f t="array" ref="R199">IF(COLUMNS($G199:R199)&gt;$E199,"",IFERROR(INDEX('PROYECCIÓN'!200:200,15+6*(COLUMNS($G199:R199)-1)),""))</f>
        <v/>
      </c>
      <c r="S199" s="236">
        <f t="array" ref="S199">IF(COLUMNS($G199:S199)&gt;$E199,"",IFERROR(INDEX('PROYECCIÓN'!200:200,15+6*(COLUMNS($G199:S199)-1)),""))</f>
        <v/>
      </c>
      <c r="T199" s="236">
        <f t="array" ref="T199">IF(COLUMNS($G199:T199)&gt;$E199,"",IFERROR(INDEX('PROYECCIÓN'!200:200,15+6*(COLUMNS($G199:T199)-1)),""))</f>
        <v/>
      </c>
      <c r="U199" s="236">
        <f t="array" ref="U199">IF(COLUMNS($G199:U199)&gt;$E199,"",IFERROR(INDEX('PROYECCIÓN'!200:200,15+6*(COLUMNS($G199:U199)-1)),""))</f>
        <v/>
      </c>
      <c r="V199" s="236">
        <f t="array" ref="V199">IF(COLUMNS($G199:V199)&gt;$E199,"",IFERROR(INDEX('PROYECCIÓN'!200:200,15+6*(COLUMNS($G199:V199)-1)),""))</f>
        <v/>
      </c>
      <c r="W199" s="236">
        <f t="array" ref="W199">IF(COLUMNS($G199:W199)&gt;$E199,"",IFERROR(INDEX('PROYECCIÓN'!200:200,15+6*(COLUMNS($G199:W199)-1)),""))</f>
        <v/>
      </c>
      <c r="X199" s="236">
        <f t="array" ref="X199">IF(COLUMNS($G199:X199)&gt;$E199,"",IFERROR(INDEX('PROYECCIÓN'!200:200,15+6*(COLUMNS($G199:X199)-1)),""))</f>
        <v/>
      </c>
      <c r="Y199" s="236">
        <f t="array" ref="Y199">IF(COLUMNS($G199:Y199)&gt;$E199,"",IFERROR(INDEX('PROYECCIÓN'!200:200,15+6*(COLUMNS($G199:Y199)-1)),""))</f>
        <v/>
      </c>
      <c r="Z199" s="236">
        <f t="array" ref="Z199">IF(COLUMNS($G199:Z199)&gt;$E199,"",IFERROR(INDEX('PROYECCIÓN'!200:200,15+6*(COLUMNS($G199:Z199)-1)),""))</f>
        <v/>
      </c>
      <c r="AA199" s="236">
        <f t="array" ref="AA199">IF(COLUMNS($G199:AA199)&gt;$E199,"",IFERROR(INDEX('PROYECCIÓN'!200:200,15+6*(COLUMNS($G199:AA199)-1)),""))</f>
        <v/>
      </c>
      <c r="AB199" s="236">
        <f t="array" ref="AB199">IF(COLUMNS($G199:AB199)&gt;$E199,"",IFERROR(INDEX('PROYECCIÓN'!200:200,15+6*(COLUMNS($G199:AB199)-1)),""))</f>
        <v/>
      </c>
      <c r="AC199" s="236">
        <f t="array" ref="AC199">IF(COLUMNS($G199:AC199)&gt;$E199,"",IFERROR(INDEX('PROYECCIÓN'!200:200,15+6*(COLUMNS($G199:AC199)-1)),""))</f>
        <v/>
      </c>
      <c r="AD199" s="236">
        <f t="array" ref="AD199">IF(COLUMNS($G199:AD199)&gt;$E199,"",IFERROR(INDEX('PROYECCIÓN'!200:200,15+6*(COLUMNS($G199:AD199)-1)),""))</f>
        <v/>
      </c>
      <c r="AE199" s="236">
        <f t="array" ref="AE199">IF(COLUMNS($G199:AE199)&gt;$E199,"",IFERROR(INDEX('PROYECCIÓN'!200:200,15+6*(COLUMNS($G199:AE199)-1)),""))</f>
        <v/>
      </c>
      <c r="AF199" s="236">
        <f t="array" ref="AF199">IF(COLUMNS($G199:AF199)&gt;$E199,"",IFERROR(INDEX('PROYECCIÓN'!200:200,15+6*(COLUMNS($G199:AF199)-1)),""))</f>
        <v/>
      </c>
      <c r="AG199" s="236">
        <f t="array" ref="AG199">IF(COLUMNS($G199:AG199)&gt;$E199,"",IFERROR(INDEX('PROYECCIÓN'!200:200,15+6*(COLUMNS($G199:AG199)-1)),""))</f>
        <v/>
      </c>
      <c r="AH199" s="236">
        <f t="array" ref="AH199">IF(COLUMNS($G199:AH199)&gt;$E199,"",IFERROR(INDEX('PROYECCIÓN'!200:200,15+6*(COLUMNS($G199:AH199)-1)),""))</f>
        <v/>
      </c>
      <c r="AI199" s="236">
        <f t="array" ref="AI199">IF(COLUMNS($G199:AI199)&gt;$E199,"",IFERROR(INDEX('PROYECCIÓN'!200:200,15+6*(COLUMNS($G199:AI199)-1)),""))</f>
        <v/>
      </c>
      <c r="AJ199" s="236">
        <f t="array" ref="AJ199">IF(COLUMNS($G199:AJ199)&gt;$E199,"",IFERROR(INDEX('PROYECCIÓN'!200:200,15+6*(COLUMNS($G199:AJ199)-1)),""))</f>
        <v/>
      </c>
      <c r="AK199" s="236">
        <f t="array" ref="AK199">IF(COLUMNS($G199:AK199)&gt;$E199,"",IFERROR(INDEX('PROYECCIÓN'!200:200,15+6*(COLUMNS($G199:AK199)-1)),""))</f>
        <v/>
      </c>
      <c r="AL199" s="236">
        <f t="array" ref="AL199">IF(COLUMNS($G199:AL199)&gt;$E199,"",IFERROR(INDEX('PROYECCIÓN'!200:200,15+6*(COLUMNS($G199:AL199)-1)),""))</f>
        <v/>
      </c>
      <c r="AM199" s="236">
        <f t="array" ref="AM199">IF(COLUMNS($G199:AM199)&gt;$E199,"",IFERROR(INDEX('PROYECCIÓN'!200:200,15+6*(COLUMNS($G199:AM199)-1)),""))</f>
        <v/>
      </c>
      <c r="AN199" s="236">
        <f t="array" ref="AN199">IF(COLUMNS($G199:AN199)&gt;$E199,"",IFERROR(INDEX('PROYECCIÓN'!200:200,15+6*(COLUMNS($G199:AN199)-1)),""))</f>
        <v/>
      </c>
      <c r="AO199" s="236">
        <f t="array" ref="AO199">IF(COLUMNS($G199:AO199)&gt;$E199,"",IFERROR(INDEX('PROYECCIÓN'!200:200,15+6*(COLUMNS($G199:AO199)-1)),""))</f>
        <v/>
      </c>
      <c r="AP199" s="236">
        <f t="array" ref="AP199">IF(COLUMNS($G199:AP199)&gt;$E199,"",IFERROR(INDEX('PROYECCIÓN'!200:200,15+6*(COLUMNS($G199:AP199)-1)),""))</f>
        <v/>
      </c>
      <c r="AQ199" s="236" t="n"/>
      <c r="AR199" s="229" t="n"/>
      <c r="AS199" s="185" t="n"/>
    </row>
    <row r="200" ht="15" customHeight="1" s="506">
      <c r="B200" s="47">
        <f>'CARTERA TOTAL'!B200</f>
        <v/>
      </c>
      <c r="C200" s="229">
        <f>'PROYECCIÓN'!C201</f>
        <v/>
      </c>
      <c r="D200" s="53">
        <f>'PROYECCIÓN'!D201</f>
        <v/>
      </c>
      <c r="E200" s="56">
        <f>'PROYECCIÓN'!H201</f>
        <v/>
      </c>
      <c r="F200" s="56">
        <f>IF(COUNTIF($G200:$AP200,"VENCIDA")&gt;0,"VENCIDA",IF(COUNTIF($G200:$AP200,"POR VENCER")&gt;0,"POR VENCER",IF(COUNTIF($G200:$AP200,"AL DÍA")&gt;0,"AL DÍA",IF(COUNTIF($G200:$AP200,"PAGA")&gt;0,"PAGA","SIN ESTADO"))))</f>
        <v/>
      </c>
      <c r="G200" s="236">
        <f t="array" ref="G200">IF(COLUMNS($G200:G200)&gt;$E200,"",IFERROR(INDEX('PROYECCIÓN'!201:201,15+6*(COLUMNS($G200:G200)-1)),""))</f>
        <v/>
      </c>
      <c r="H200" s="236">
        <f t="array" ref="H200">IF(COLUMNS($G200:H200)&gt;$E200,"",IFERROR(INDEX('PROYECCIÓN'!201:201,15+6*(COLUMNS($G200:H200)-1)),""))</f>
        <v/>
      </c>
      <c r="I200" s="236">
        <f t="array" ref="I200">IF(COLUMNS($G200:I200)&gt;$E200,"",IFERROR(INDEX('PROYECCIÓN'!201:201,15+6*(COLUMNS($G200:I200)-1)),""))</f>
        <v/>
      </c>
      <c r="J200" s="236">
        <f t="array" ref="J200">IF(COLUMNS($G200:J200)&gt;$E200,"",IFERROR(INDEX('PROYECCIÓN'!201:201,15+6*(COLUMNS($G200:J200)-1)),""))</f>
        <v/>
      </c>
      <c r="K200" s="236">
        <f t="array" ref="K200">IF(COLUMNS($G200:K200)&gt;$E200,"",IFERROR(INDEX('PROYECCIÓN'!201:201,15+6*(COLUMNS($G200:K200)-1)),""))</f>
        <v/>
      </c>
      <c r="L200" s="236">
        <f t="array" ref="L200">IF(COLUMNS($G200:L200)&gt;$E200,"",IFERROR(INDEX('PROYECCIÓN'!201:201,15+6*(COLUMNS($G200:L200)-1)),""))</f>
        <v/>
      </c>
      <c r="M200" s="236">
        <f t="array" ref="M200">IF(COLUMNS($G200:M200)&gt;$E200,"",IFERROR(INDEX('PROYECCIÓN'!201:201,15+6*(COLUMNS($G200:M200)-1)),""))</f>
        <v/>
      </c>
      <c r="N200" s="236">
        <f t="array" ref="N200">IF(COLUMNS($G200:N200)&gt;$E200,"",IFERROR(INDEX('PROYECCIÓN'!201:201,15+6*(COLUMNS($G200:N200)-1)),""))</f>
        <v/>
      </c>
      <c r="O200" s="236">
        <f t="array" ref="O200">IF(COLUMNS($G200:O200)&gt;$E200,"",IFERROR(INDEX('PROYECCIÓN'!201:201,15+6*(COLUMNS($G200:O200)-1)),""))</f>
        <v/>
      </c>
      <c r="P200" s="236">
        <f t="array" ref="P200">IF(COLUMNS($G200:P200)&gt;$E200,"",IFERROR(INDEX('PROYECCIÓN'!201:201,15+6*(COLUMNS($G200:P200)-1)),""))</f>
        <v/>
      </c>
      <c r="Q200" s="236">
        <f t="array" ref="Q200">IF(COLUMNS($G200:Q200)&gt;$E200,"",IFERROR(INDEX('PROYECCIÓN'!201:201,15+6*(COLUMNS($G200:Q200)-1)),""))</f>
        <v/>
      </c>
      <c r="R200" s="236">
        <f t="array" ref="R200">IF(COLUMNS($G200:R200)&gt;$E200,"",IFERROR(INDEX('PROYECCIÓN'!201:201,15+6*(COLUMNS($G200:R200)-1)),""))</f>
        <v/>
      </c>
      <c r="S200" s="236">
        <f t="array" ref="S200">IF(COLUMNS($G200:S200)&gt;$E200,"",IFERROR(INDEX('PROYECCIÓN'!201:201,15+6*(COLUMNS($G200:S200)-1)),""))</f>
        <v/>
      </c>
      <c r="T200" s="236">
        <f t="array" ref="T200">IF(COLUMNS($G200:T200)&gt;$E200,"",IFERROR(INDEX('PROYECCIÓN'!201:201,15+6*(COLUMNS($G200:T200)-1)),""))</f>
        <v/>
      </c>
      <c r="U200" s="236">
        <f t="array" ref="U200">IF(COLUMNS($G200:U200)&gt;$E200,"",IFERROR(INDEX('PROYECCIÓN'!201:201,15+6*(COLUMNS($G200:U200)-1)),""))</f>
        <v/>
      </c>
      <c r="V200" s="236">
        <f t="array" ref="V200">IF(COLUMNS($G200:V200)&gt;$E200,"",IFERROR(INDEX('PROYECCIÓN'!201:201,15+6*(COLUMNS($G200:V200)-1)),""))</f>
        <v/>
      </c>
      <c r="W200" s="236">
        <f t="array" ref="W200">IF(COLUMNS($G200:W200)&gt;$E200,"",IFERROR(INDEX('PROYECCIÓN'!201:201,15+6*(COLUMNS($G200:W200)-1)),""))</f>
        <v/>
      </c>
      <c r="X200" s="236">
        <f t="array" ref="X200">IF(COLUMNS($G200:X200)&gt;$E200,"",IFERROR(INDEX('PROYECCIÓN'!201:201,15+6*(COLUMNS($G200:X200)-1)),""))</f>
        <v/>
      </c>
      <c r="Y200" s="236">
        <f t="array" ref="Y200">IF(COLUMNS($G200:Y200)&gt;$E200,"",IFERROR(INDEX('PROYECCIÓN'!201:201,15+6*(COLUMNS($G200:Y200)-1)),""))</f>
        <v/>
      </c>
      <c r="Z200" s="236">
        <f t="array" ref="Z200">IF(COLUMNS($G200:Z200)&gt;$E200,"",IFERROR(INDEX('PROYECCIÓN'!201:201,15+6*(COLUMNS($G200:Z200)-1)),""))</f>
        <v/>
      </c>
      <c r="AA200" s="236">
        <f t="array" ref="AA200">IF(COLUMNS($G200:AA200)&gt;$E200,"",IFERROR(INDEX('PROYECCIÓN'!201:201,15+6*(COLUMNS($G200:AA200)-1)),""))</f>
        <v/>
      </c>
      <c r="AB200" s="236">
        <f t="array" ref="AB200">IF(COLUMNS($G200:AB200)&gt;$E200,"",IFERROR(INDEX('PROYECCIÓN'!201:201,15+6*(COLUMNS($G200:AB200)-1)),""))</f>
        <v/>
      </c>
      <c r="AC200" s="236">
        <f t="array" ref="AC200">IF(COLUMNS($G200:AC200)&gt;$E200,"",IFERROR(INDEX('PROYECCIÓN'!201:201,15+6*(COLUMNS($G200:AC200)-1)),""))</f>
        <v/>
      </c>
      <c r="AD200" s="236">
        <f t="array" ref="AD200">IF(COLUMNS($G200:AD200)&gt;$E200,"",IFERROR(INDEX('PROYECCIÓN'!201:201,15+6*(COLUMNS($G200:AD200)-1)),""))</f>
        <v/>
      </c>
      <c r="AE200" s="236">
        <f t="array" ref="AE200">IF(COLUMNS($G200:AE200)&gt;$E200,"",IFERROR(INDEX('PROYECCIÓN'!201:201,15+6*(COLUMNS($G200:AE200)-1)),""))</f>
        <v/>
      </c>
      <c r="AF200" s="236">
        <f t="array" ref="AF200">IF(COLUMNS($G200:AF200)&gt;$E200,"",IFERROR(INDEX('PROYECCIÓN'!201:201,15+6*(COLUMNS($G200:AF200)-1)),""))</f>
        <v/>
      </c>
      <c r="AG200" s="236">
        <f t="array" ref="AG200">IF(COLUMNS($G200:AG200)&gt;$E200,"",IFERROR(INDEX('PROYECCIÓN'!201:201,15+6*(COLUMNS($G200:AG200)-1)),""))</f>
        <v/>
      </c>
      <c r="AH200" s="236">
        <f t="array" ref="AH200">IF(COLUMNS($G200:AH200)&gt;$E200,"",IFERROR(INDEX('PROYECCIÓN'!201:201,15+6*(COLUMNS($G200:AH200)-1)),""))</f>
        <v/>
      </c>
      <c r="AI200" s="236">
        <f t="array" ref="AI200">IF(COLUMNS($G200:AI200)&gt;$E200,"",IFERROR(INDEX('PROYECCIÓN'!201:201,15+6*(COLUMNS($G200:AI200)-1)),""))</f>
        <v/>
      </c>
      <c r="AJ200" s="236">
        <f t="array" ref="AJ200">IF(COLUMNS($G200:AJ200)&gt;$E200,"",IFERROR(INDEX('PROYECCIÓN'!201:201,15+6*(COLUMNS($G200:AJ200)-1)),""))</f>
        <v/>
      </c>
      <c r="AK200" s="236">
        <f t="array" ref="AK200">IF(COLUMNS($G200:AK200)&gt;$E200,"",IFERROR(INDEX('PROYECCIÓN'!201:201,15+6*(COLUMNS($G200:AK200)-1)),""))</f>
        <v/>
      </c>
      <c r="AL200" s="236">
        <f t="array" ref="AL200">IF(COLUMNS($G200:AL200)&gt;$E200,"",IFERROR(INDEX('PROYECCIÓN'!201:201,15+6*(COLUMNS($G200:AL200)-1)),""))</f>
        <v/>
      </c>
      <c r="AM200" s="236">
        <f t="array" ref="AM200">IF(COLUMNS($G200:AM200)&gt;$E200,"",IFERROR(INDEX('PROYECCIÓN'!201:201,15+6*(COLUMNS($G200:AM200)-1)),""))</f>
        <v/>
      </c>
      <c r="AN200" s="236">
        <f t="array" ref="AN200">IF(COLUMNS($G200:AN200)&gt;$E200,"",IFERROR(INDEX('PROYECCIÓN'!201:201,15+6*(COLUMNS($G200:AN200)-1)),""))</f>
        <v/>
      </c>
      <c r="AO200" s="236">
        <f t="array" ref="AO200">IF(COLUMNS($G200:AO200)&gt;$E200,"",IFERROR(INDEX('PROYECCIÓN'!201:201,15+6*(COLUMNS($G200:AO200)-1)),""))</f>
        <v/>
      </c>
      <c r="AP200" s="236">
        <f t="array" ref="AP200">IF(COLUMNS($G200:AP200)&gt;$E200,"",IFERROR(INDEX('PROYECCIÓN'!201:201,15+6*(COLUMNS($G200:AP200)-1)),""))</f>
        <v/>
      </c>
      <c r="AQ200" s="236" t="n"/>
      <c r="AR200" s="229" t="n"/>
      <c r="AS200" s="185" t="n"/>
    </row>
    <row r="201" ht="15" customHeight="1" s="506">
      <c r="B201" s="47">
        <f>'CARTERA TOTAL'!B201</f>
        <v/>
      </c>
      <c r="C201" s="229">
        <f>'PROYECCIÓN'!C202</f>
        <v/>
      </c>
      <c r="D201" s="53">
        <f>'PROYECCIÓN'!D202</f>
        <v/>
      </c>
      <c r="E201" s="56">
        <f>'PROYECCIÓN'!H202</f>
        <v/>
      </c>
      <c r="F201" s="56">
        <f>IF(COUNTIF($G201:$AP201,"VENCIDA")&gt;0,"VENCIDA",IF(COUNTIF($G201:$AP201,"POR VENCER")&gt;0,"POR VENCER",IF(COUNTIF($G201:$AP201,"AL DÍA")&gt;0,"AL DÍA",IF(COUNTIF($G201:$AP201,"PAGA")&gt;0,"PAGA","SIN ESTADO"))))</f>
        <v/>
      </c>
      <c r="G201" s="236">
        <f t="array" ref="G201">IF(COLUMNS($G201:G201)&gt;$E201,"",IFERROR(INDEX('PROYECCIÓN'!202:202,15+6*(COLUMNS($G201:G201)-1)),""))</f>
        <v/>
      </c>
      <c r="H201" s="236">
        <f t="array" ref="H201">IF(COLUMNS($G201:H201)&gt;$E201,"",IFERROR(INDEX('PROYECCIÓN'!202:202,15+6*(COLUMNS($G201:H201)-1)),""))</f>
        <v/>
      </c>
      <c r="I201" s="236">
        <f t="array" ref="I201">IF(COLUMNS($G201:I201)&gt;$E201,"",IFERROR(INDEX('PROYECCIÓN'!202:202,15+6*(COLUMNS($G201:I201)-1)),""))</f>
        <v/>
      </c>
      <c r="J201" s="236">
        <f t="array" ref="J201">IF(COLUMNS($G201:J201)&gt;$E201,"",IFERROR(INDEX('PROYECCIÓN'!202:202,15+6*(COLUMNS($G201:J201)-1)),""))</f>
        <v/>
      </c>
      <c r="K201" s="236">
        <f t="array" ref="K201">IF(COLUMNS($G201:K201)&gt;$E201,"",IFERROR(INDEX('PROYECCIÓN'!202:202,15+6*(COLUMNS($G201:K201)-1)),""))</f>
        <v/>
      </c>
      <c r="L201" s="236">
        <f t="array" ref="L201">IF(COLUMNS($G201:L201)&gt;$E201,"",IFERROR(INDEX('PROYECCIÓN'!202:202,15+6*(COLUMNS($G201:L201)-1)),""))</f>
        <v/>
      </c>
      <c r="M201" s="236">
        <f t="array" ref="M201">IF(COLUMNS($G201:M201)&gt;$E201,"",IFERROR(INDEX('PROYECCIÓN'!202:202,15+6*(COLUMNS($G201:M201)-1)),""))</f>
        <v/>
      </c>
      <c r="N201" s="236">
        <f t="array" ref="N201">IF(COLUMNS($G201:N201)&gt;$E201,"",IFERROR(INDEX('PROYECCIÓN'!202:202,15+6*(COLUMNS($G201:N201)-1)),""))</f>
        <v/>
      </c>
      <c r="O201" s="236">
        <f t="array" ref="O201">IF(COLUMNS($G201:O201)&gt;$E201,"",IFERROR(INDEX('PROYECCIÓN'!202:202,15+6*(COLUMNS($G201:O201)-1)),""))</f>
        <v/>
      </c>
      <c r="P201" s="236">
        <f t="array" ref="P201">IF(COLUMNS($G201:P201)&gt;$E201,"",IFERROR(INDEX('PROYECCIÓN'!202:202,15+6*(COLUMNS($G201:P201)-1)),""))</f>
        <v/>
      </c>
      <c r="Q201" s="236">
        <f t="array" ref="Q201">IF(COLUMNS($G201:Q201)&gt;$E201,"",IFERROR(INDEX('PROYECCIÓN'!202:202,15+6*(COLUMNS($G201:Q201)-1)),""))</f>
        <v/>
      </c>
      <c r="R201" s="236">
        <f t="array" ref="R201">IF(COLUMNS($G201:R201)&gt;$E201,"",IFERROR(INDEX('PROYECCIÓN'!202:202,15+6*(COLUMNS($G201:R201)-1)),""))</f>
        <v/>
      </c>
      <c r="S201" s="236">
        <f t="array" ref="S201">IF(COLUMNS($G201:S201)&gt;$E201,"",IFERROR(INDEX('PROYECCIÓN'!202:202,15+6*(COLUMNS($G201:S201)-1)),""))</f>
        <v/>
      </c>
      <c r="T201" s="236">
        <f t="array" ref="T201">IF(COLUMNS($G201:T201)&gt;$E201,"",IFERROR(INDEX('PROYECCIÓN'!202:202,15+6*(COLUMNS($G201:T201)-1)),""))</f>
        <v/>
      </c>
      <c r="U201" s="236">
        <f t="array" ref="U201">IF(COLUMNS($G201:U201)&gt;$E201,"",IFERROR(INDEX('PROYECCIÓN'!202:202,15+6*(COLUMNS($G201:U201)-1)),""))</f>
        <v/>
      </c>
      <c r="V201" s="236">
        <f t="array" ref="V201">IF(COLUMNS($G201:V201)&gt;$E201,"",IFERROR(INDEX('PROYECCIÓN'!202:202,15+6*(COLUMNS($G201:V201)-1)),""))</f>
        <v/>
      </c>
      <c r="W201" s="236">
        <f t="array" ref="W201">IF(COLUMNS($G201:W201)&gt;$E201,"",IFERROR(INDEX('PROYECCIÓN'!202:202,15+6*(COLUMNS($G201:W201)-1)),""))</f>
        <v/>
      </c>
      <c r="X201" s="236">
        <f t="array" ref="X201">IF(COLUMNS($G201:X201)&gt;$E201,"",IFERROR(INDEX('PROYECCIÓN'!202:202,15+6*(COLUMNS($G201:X201)-1)),""))</f>
        <v/>
      </c>
      <c r="Y201" s="236">
        <f t="array" ref="Y201">IF(COLUMNS($G201:Y201)&gt;$E201,"",IFERROR(INDEX('PROYECCIÓN'!202:202,15+6*(COLUMNS($G201:Y201)-1)),""))</f>
        <v/>
      </c>
      <c r="Z201" s="236">
        <f t="array" ref="Z201">IF(COLUMNS($G201:Z201)&gt;$E201,"",IFERROR(INDEX('PROYECCIÓN'!202:202,15+6*(COLUMNS($G201:Z201)-1)),""))</f>
        <v/>
      </c>
      <c r="AA201" s="236">
        <f t="array" ref="AA201">IF(COLUMNS($G201:AA201)&gt;$E201,"",IFERROR(INDEX('PROYECCIÓN'!202:202,15+6*(COLUMNS($G201:AA201)-1)),""))</f>
        <v/>
      </c>
      <c r="AB201" s="236">
        <f t="array" ref="AB201">IF(COLUMNS($G201:AB201)&gt;$E201,"",IFERROR(INDEX('PROYECCIÓN'!202:202,15+6*(COLUMNS($G201:AB201)-1)),""))</f>
        <v/>
      </c>
      <c r="AC201" s="236">
        <f t="array" ref="AC201">IF(COLUMNS($G201:AC201)&gt;$E201,"",IFERROR(INDEX('PROYECCIÓN'!202:202,15+6*(COLUMNS($G201:AC201)-1)),""))</f>
        <v/>
      </c>
      <c r="AD201" s="236">
        <f t="array" ref="AD201">IF(COLUMNS($G201:AD201)&gt;$E201,"",IFERROR(INDEX('PROYECCIÓN'!202:202,15+6*(COLUMNS($G201:AD201)-1)),""))</f>
        <v/>
      </c>
      <c r="AE201" s="236">
        <f t="array" ref="AE201">IF(COLUMNS($G201:AE201)&gt;$E201,"",IFERROR(INDEX('PROYECCIÓN'!202:202,15+6*(COLUMNS($G201:AE201)-1)),""))</f>
        <v/>
      </c>
      <c r="AF201" s="236">
        <f t="array" ref="AF201">IF(COLUMNS($G201:AF201)&gt;$E201,"",IFERROR(INDEX('PROYECCIÓN'!202:202,15+6*(COLUMNS($G201:AF201)-1)),""))</f>
        <v/>
      </c>
      <c r="AG201" s="236">
        <f t="array" ref="AG201">IF(COLUMNS($G201:AG201)&gt;$E201,"",IFERROR(INDEX('PROYECCIÓN'!202:202,15+6*(COLUMNS($G201:AG201)-1)),""))</f>
        <v/>
      </c>
      <c r="AH201" s="236">
        <f t="array" ref="AH201">IF(COLUMNS($G201:AH201)&gt;$E201,"",IFERROR(INDEX('PROYECCIÓN'!202:202,15+6*(COLUMNS($G201:AH201)-1)),""))</f>
        <v/>
      </c>
      <c r="AI201" s="236">
        <f t="array" ref="AI201">IF(COLUMNS($G201:AI201)&gt;$E201,"",IFERROR(INDEX('PROYECCIÓN'!202:202,15+6*(COLUMNS($G201:AI201)-1)),""))</f>
        <v/>
      </c>
      <c r="AJ201" s="236">
        <f t="array" ref="AJ201">IF(COLUMNS($G201:AJ201)&gt;$E201,"",IFERROR(INDEX('PROYECCIÓN'!202:202,15+6*(COLUMNS($G201:AJ201)-1)),""))</f>
        <v/>
      </c>
      <c r="AK201" s="236">
        <f t="array" ref="AK201">IF(COLUMNS($G201:AK201)&gt;$E201,"",IFERROR(INDEX('PROYECCIÓN'!202:202,15+6*(COLUMNS($G201:AK201)-1)),""))</f>
        <v/>
      </c>
      <c r="AL201" s="236">
        <f t="array" ref="AL201">IF(COLUMNS($G201:AL201)&gt;$E201,"",IFERROR(INDEX('PROYECCIÓN'!202:202,15+6*(COLUMNS($G201:AL201)-1)),""))</f>
        <v/>
      </c>
      <c r="AM201" s="236">
        <f t="array" ref="AM201">IF(COLUMNS($G201:AM201)&gt;$E201,"",IFERROR(INDEX('PROYECCIÓN'!202:202,15+6*(COLUMNS($G201:AM201)-1)),""))</f>
        <v/>
      </c>
      <c r="AN201" s="236">
        <f t="array" ref="AN201">IF(COLUMNS($G201:AN201)&gt;$E201,"",IFERROR(INDEX('PROYECCIÓN'!202:202,15+6*(COLUMNS($G201:AN201)-1)),""))</f>
        <v/>
      </c>
      <c r="AO201" s="236">
        <f t="array" ref="AO201">IF(COLUMNS($G201:AO201)&gt;$E201,"",IFERROR(INDEX('PROYECCIÓN'!202:202,15+6*(COLUMNS($G201:AO201)-1)),""))</f>
        <v/>
      </c>
      <c r="AP201" s="236">
        <f t="array" ref="AP201">IF(COLUMNS($G201:AP201)&gt;$E201,"",IFERROR(INDEX('PROYECCIÓN'!202:202,15+6*(COLUMNS($G201:AP201)-1)),""))</f>
        <v/>
      </c>
      <c r="AQ201" s="236" t="n"/>
      <c r="AR201" s="229" t="n"/>
      <c r="AS201" s="185" t="n"/>
    </row>
    <row r="202" ht="15" customHeight="1" s="506">
      <c r="B202" s="47">
        <f>'CARTERA TOTAL'!B202</f>
        <v/>
      </c>
      <c r="C202" s="229">
        <f>'PROYECCIÓN'!C203</f>
        <v/>
      </c>
      <c r="D202" s="53">
        <f>'PROYECCIÓN'!D203</f>
        <v/>
      </c>
      <c r="E202" s="56">
        <f>'PROYECCIÓN'!H203</f>
        <v/>
      </c>
      <c r="F202" s="56">
        <f>IF(COUNTIF($G202:$AP202,"VENCIDA")&gt;0,"VENCIDA",IF(COUNTIF($G202:$AP202,"POR VENCER")&gt;0,"POR VENCER",IF(COUNTIF($G202:$AP202,"AL DÍA")&gt;0,"AL DÍA",IF(COUNTIF($G202:$AP202,"PAGA")&gt;0,"PAGA","SIN ESTADO"))))</f>
        <v/>
      </c>
      <c r="G202" s="236">
        <f t="array" ref="G202">IF(COLUMNS($G202:G202)&gt;$E202,"",IFERROR(INDEX('PROYECCIÓN'!203:203,15+6*(COLUMNS($G202:G202)-1)),""))</f>
        <v/>
      </c>
      <c r="H202" s="236">
        <f t="array" ref="H202">IF(COLUMNS($G202:H202)&gt;$E202,"",IFERROR(INDEX('PROYECCIÓN'!203:203,15+6*(COLUMNS($G202:H202)-1)),""))</f>
        <v/>
      </c>
      <c r="I202" s="236">
        <f t="array" ref="I202">IF(COLUMNS($G202:I202)&gt;$E202,"",IFERROR(INDEX('PROYECCIÓN'!203:203,15+6*(COLUMNS($G202:I202)-1)),""))</f>
        <v/>
      </c>
      <c r="J202" s="236">
        <f t="array" ref="J202">IF(COLUMNS($G202:J202)&gt;$E202,"",IFERROR(INDEX('PROYECCIÓN'!203:203,15+6*(COLUMNS($G202:J202)-1)),""))</f>
        <v/>
      </c>
      <c r="K202" s="236">
        <f t="array" ref="K202">IF(COLUMNS($G202:K202)&gt;$E202,"",IFERROR(INDEX('PROYECCIÓN'!203:203,15+6*(COLUMNS($G202:K202)-1)),""))</f>
        <v/>
      </c>
      <c r="L202" s="236">
        <f t="array" ref="L202">IF(COLUMNS($G202:L202)&gt;$E202,"",IFERROR(INDEX('PROYECCIÓN'!203:203,15+6*(COLUMNS($G202:L202)-1)),""))</f>
        <v/>
      </c>
      <c r="M202" s="236">
        <f t="array" ref="M202">IF(COLUMNS($G202:M202)&gt;$E202,"",IFERROR(INDEX('PROYECCIÓN'!203:203,15+6*(COLUMNS($G202:M202)-1)),""))</f>
        <v/>
      </c>
      <c r="N202" s="236">
        <f t="array" ref="N202">IF(COLUMNS($G202:N202)&gt;$E202,"",IFERROR(INDEX('PROYECCIÓN'!203:203,15+6*(COLUMNS($G202:N202)-1)),""))</f>
        <v/>
      </c>
      <c r="O202" s="236">
        <f t="array" ref="O202">IF(COLUMNS($G202:O202)&gt;$E202,"",IFERROR(INDEX('PROYECCIÓN'!203:203,15+6*(COLUMNS($G202:O202)-1)),""))</f>
        <v/>
      </c>
      <c r="P202" s="236">
        <f t="array" ref="P202">IF(COLUMNS($G202:P202)&gt;$E202,"",IFERROR(INDEX('PROYECCIÓN'!203:203,15+6*(COLUMNS($G202:P202)-1)),""))</f>
        <v/>
      </c>
      <c r="Q202" s="236">
        <f t="array" ref="Q202">IF(COLUMNS($G202:Q202)&gt;$E202,"",IFERROR(INDEX('PROYECCIÓN'!203:203,15+6*(COLUMNS($G202:Q202)-1)),""))</f>
        <v/>
      </c>
      <c r="R202" s="236">
        <f t="array" ref="R202">IF(COLUMNS($G202:R202)&gt;$E202,"",IFERROR(INDEX('PROYECCIÓN'!203:203,15+6*(COLUMNS($G202:R202)-1)),""))</f>
        <v/>
      </c>
      <c r="S202" s="236">
        <f t="array" ref="S202">IF(COLUMNS($G202:S202)&gt;$E202,"",IFERROR(INDEX('PROYECCIÓN'!203:203,15+6*(COLUMNS($G202:S202)-1)),""))</f>
        <v/>
      </c>
      <c r="T202" s="236">
        <f t="array" ref="T202">IF(COLUMNS($G202:T202)&gt;$E202,"",IFERROR(INDEX('PROYECCIÓN'!203:203,15+6*(COLUMNS($G202:T202)-1)),""))</f>
        <v/>
      </c>
      <c r="U202" s="236">
        <f t="array" ref="U202">IF(COLUMNS($G202:U202)&gt;$E202,"",IFERROR(INDEX('PROYECCIÓN'!203:203,15+6*(COLUMNS($G202:U202)-1)),""))</f>
        <v/>
      </c>
      <c r="V202" s="236">
        <f t="array" ref="V202">IF(COLUMNS($G202:V202)&gt;$E202,"",IFERROR(INDEX('PROYECCIÓN'!203:203,15+6*(COLUMNS($G202:V202)-1)),""))</f>
        <v/>
      </c>
      <c r="W202" s="236">
        <f t="array" ref="W202">IF(COLUMNS($G202:W202)&gt;$E202,"",IFERROR(INDEX('PROYECCIÓN'!203:203,15+6*(COLUMNS($G202:W202)-1)),""))</f>
        <v/>
      </c>
      <c r="X202" s="236">
        <f t="array" ref="X202">IF(COLUMNS($G202:X202)&gt;$E202,"",IFERROR(INDEX('PROYECCIÓN'!203:203,15+6*(COLUMNS($G202:X202)-1)),""))</f>
        <v/>
      </c>
      <c r="Y202" s="236">
        <f t="array" ref="Y202">IF(COLUMNS($G202:Y202)&gt;$E202,"",IFERROR(INDEX('PROYECCIÓN'!203:203,15+6*(COLUMNS($G202:Y202)-1)),""))</f>
        <v/>
      </c>
      <c r="Z202" s="236">
        <f t="array" ref="Z202">IF(COLUMNS($G202:Z202)&gt;$E202,"",IFERROR(INDEX('PROYECCIÓN'!203:203,15+6*(COLUMNS($G202:Z202)-1)),""))</f>
        <v/>
      </c>
      <c r="AA202" s="236">
        <f t="array" ref="AA202">IF(COLUMNS($G202:AA202)&gt;$E202,"",IFERROR(INDEX('PROYECCIÓN'!203:203,15+6*(COLUMNS($G202:AA202)-1)),""))</f>
        <v/>
      </c>
      <c r="AB202" s="236">
        <f t="array" ref="AB202">IF(COLUMNS($G202:AB202)&gt;$E202,"",IFERROR(INDEX('PROYECCIÓN'!203:203,15+6*(COLUMNS($G202:AB202)-1)),""))</f>
        <v/>
      </c>
      <c r="AC202" s="236">
        <f t="array" ref="AC202">IF(COLUMNS($G202:AC202)&gt;$E202,"",IFERROR(INDEX('PROYECCIÓN'!203:203,15+6*(COLUMNS($G202:AC202)-1)),""))</f>
        <v/>
      </c>
      <c r="AD202" s="236">
        <f t="array" ref="AD202">IF(COLUMNS($G202:AD202)&gt;$E202,"",IFERROR(INDEX('PROYECCIÓN'!203:203,15+6*(COLUMNS($G202:AD202)-1)),""))</f>
        <v/>
      </c>
      <c r="AE202" s="236">
        <f t="array" ref="AE202">IF(COLUMNS($G202:AE202)&gt;$E202,"",IFERROR(INDEX('PROYECCIÓN'!203:203,15+6*(COLUMNS($G202:AE202)-1)),""))</f>
        <v/>
      </c>
      <c r="AF202" s="236">
        <f t="array" ref="AF202">IF(COLUMNS($G202:AF202)&gt;$E202,"",IFERROR(INDEX('PROYECCIÓN'!203:203,15+6*(COLUMNS($G202:AF202)-1)),""))</f>
        <v/>
      </c>
      <c r="AG202" s="236">
        <f t="array" ref="AG202">IF(COLUMNS($G202:AG202)&gt;$E202,"",IFERROR(INDEX('PROYECCIÓN'!203:203,15+6*(COLUMNS($G202:AG202)-1)),""))</f>
        <v/>
      </c>
      <c r="AH202" s="236">
        <f t="array" ref="AH202">IF(COLUMNS($G202:AH202)&gt;$E202,"",IFERROR(INDEX('PROYECCIÓN'!203:203,15+6*(COLUMNS($G202:AH202)-1)),""))</f>
        <v/>
      </c>
      <c r="AI202" s="236">
        <f t="array" ref="AI202">IF(COLUMNS($G202:AI202)&gt;$E202,"",IFERROR(INDEX('PROYECCIÓN'!203:203,15+6*(COLUMNS($G202:AI202)-1)),""))</f>
        <v/>
      </c>
      <c r="AJ202" s="236">
        <f t="array" ref="AJ202">IF(COLUMNS($G202:AJ202)&gt;$E202,"",IFERROR(INDEX('PROYECCIÓN'!203:203,15+6*(COLUMNS($G202:AJ202)-1)),""))</f>
        <v/>
      </c>
      <c r="AK202" s="236">
        <f t="array" ref="AK202">IF(COLUMNS($G202:AK202)&gt;$E202,"",IFERROR(INDEX('PROYECCIÓN'!203:203,15+6*(COLUMNS($G202:AK202)-1)),""))</f>
        <v/>
      </c>
      <c r="AL202" s="236">
        <f t="array" ref="AL202">IF(COLUMNS($G202:AL202)&gt;$E202,"",IFERROR(INDEX('PROYECCIÓN'!203:203,15+6*(COLUMNS($G202:AL202)-1)),""))</f>
        <v/>
      </c>
      <c r="AM202" s="236">
        <f t="array" ref="AM202">IF(COLUMNS($G202:AM202)&gt;$E202,"",IFERROR(INDEX('PROYECCIÓN'!203:203,15+6*(COLUMNS($G202:AM202)-1)),""))</f>
        <v/>
      </c>
      <c r="AN202" s="236">
        <f t="array" ref="AN202">IF(COLUMNS($G202:AN202)&gt;$E202,"",IFERROR(INDEX('PROYECCIÓN'!203:203,15+6*(COLUMNS($G202:AN202)-1)),""))</f>
        <v/>
      </c>
      <c r="AO202" s="236">
        <f t="array" ref="AO202">IF(COLUMNS($G202:AO202)&gt;$E202,"",IFERROR(INDEX('PROYECCIÓN'!203:203,15+6*(COLUMNS($G202:AO202)-1)),""))</f>
        <v/>
      </c>
      <c r="AP202" s="236">
        <f t="array" ref="AP202">IF(COLUMNS($G202:AP202)&gt;$E202,"",IFERROR(INDEX('PROYECCIÓN'!203:203,15+6*(COLUMNS($G202:AP202)-1)),""))</f>
        <v/>
      </c>
      <c r="AQ202" s="236" t="n"/>
      <c r="AR202" s="229" t="n"/>
      <c r="AS202" s="185" t="n"/>
    </row>
    <row r="203" ht="15" customHeight="1" s="506">
      <c r="B203" s="47">
        <f>'CARTERA TOTAL'!B203</f>
        <v/>
      </c>
      <c r="C203" s="229">
        <f>'PROYECCIÓN'!C204</f>
        <v/>
      </c>
      <c r="D203" s="53">
        <f>'PROYECCIÓN'!D204</f>
        <v/>
      </c>
      <c r="E203" s="56">
        <f>'PROYECCIÓN'!H204</f>
        <v/>
      </c>
      <c r="F203" s="56">
        <f>IF(COUNTIF($G203:$AP203,"VENCIDA")&gt;0,"VENCIDA",IF(COUNTIF($G203:$AP203,"POR VENCER")&gt;0,"POR VENCER",IF(COUNTIF($G203:$AP203,"AL DÍA")&gt;0,"AL DÍA",IF(COUNTIF($G203:$AP203,"PAGA")&gt;0,"PAGA","SIN ESTADO"))))</f>
        <v/>
      </c>
      <c r="G203" s="236">
        <f t="array" ref="G203">IF(COLUMNS($G203:G203)&gt;$E203,"",IFERROR(INDEX('PROYECCIÓN'!204:204,15+6*(COLUMNS($G203:G203)-1)),""))</f>
        <v/>
      </c>
      <c r="H203" s="236">
        <f t="array" ref="H203">IF(COLUMNS($G203:H203)&gt;$E203,"",IFERROR(INDEX('PROYECCIÓN'!204:204,15+6*(COLUMNS($G203:H203)-1)),""))</f>
        <v/>
      </c>
      <c r="I203" s="236">
        <f t="array" ref="I203">IF(COLUMNS($G203:I203)&gt;$E203,"",IFERROR(INDEX('PROYECCIÓN'!204:204,15+6*(COLUMNS($G203:I203)-1)),""))</f>
        <v/>
      </c>
      <c r="J203" s="236">
        <f t="array" ref="J203">IF(COLUMNS($G203:J203)&gt;$E203,"",IFERROR(INDEX('PROYECCIÓN'!204:204,15+6*(COLUMNS($G203:J203)-1)),""))</f>
        <v/>
      </c>
      <c r="K203" s="236">
        <f t="array" ref="K203">IF(COLUMNS($G203:K203)&gt;$E203,"",IFERROR(INDEX('PROYECCIÓN'!204:204,15+6*(COLUMNS($G203:K203)-1)),""))</f>
        <v/>
      </c>
      <c r="L203" s="236">
        <f t="array" ref="L203">IF(COLUMNS($G203:L203)&gt;$E203,"",IFERROR(INDEX('PROYECCIÓN'!204:204,15+6*(COLUMNS($G203:L203)-1)),""))</f>
        <v/>
      </c>
      <c r="M203" s="236">
        <f t="array" ref="M203">IF(COLUMNS($G203:M203)&gt;$E203,"",IFERROR(INDEX('PROYECCIÓN'!204:204,15+6*(COLUMNS($G203:M203)-1)),""))</f>
        <v/>
      </c>
      <c r="N203" s="236">
        <f t="array" ref="N203">IF(COLUMNS($G203:N203)&gt;$E203,"",IFERROR(INDEX('PROYECCIÓN'!204:204,15+6*(COLUMNS($G203:N203)-1)),""))</f>
        <v/>
      </c>
      <c r="O203" s="236">
        <f t="array" ref="O203">IF(COLUMNS($G203:O203)&gt;$E203,"",IFERROR(INDEX('PROYECCIÓN'!204:204,15+6*(COLUMNS($G203:O203)-1)),""))</f>
        <v/>
      </c>
      <c r="P203" s="236">
        <f t="array" ref="P203">IF(COLUMNS($G203:P203)&gt;$E203,"",IFERROR(INDEX('PROYECCIÓN'!204:204,15+6*(COLUMNS($G203:P203)-1)),""))</f>
        <v/>
      </c>
      <c r="Q203" s="236">
        <f t="array" ref="Q203">IF(COLUMNS($G203:Q203)&gt;$E203,"",IFERROR(INDEX('PROYECCIÓN'!204:204,15+6*(COLUMNS($G203:Q203)-1)),""))</f>
        <v/>
      </c>
      <c r="R203" s="236">
        <f t="array" ref="R203">IF(COLUMNS($G203:R203)&gt;$E203,"",IFERROR(INDEX('PROYECCIÓN'!204:204,15+6*(COLUMNS($G203:R203)-1)),""))</f>
        <v/>
      </c>
      <c r="S203" s="236">
        <f t="array" ref="S203">IF(COLUMNS($G203:S203)&gt;$E203,"",IFERROR(INDEX('PROYECCIÓN'!204:204,15+6*(COLUMNS($G203:S203)-1)),""))</f>
        <v/>
      </c>
      <c r="T203" s="236">
        <f t="array" ref="T203">IF(COLUMNS($G203:T203)&gt;$E203,"",IFERROR(INDEX('PROYECCIÓN'!204:204,15+6*(COLUMNS($G203:T203)-1)),""))</f>
        <v/>
      </c>
      <c r="U203" s="236">
        <f t="array" ref="U203">IF(COLUMNS($G203:U203)&gt;$E203,"",IFERROR(INDEX('PROYECCIÓN'!204:204,15+6*(COLUMNS($G203:U203)-1)),""))</f>
        <v/>
      </c>
      <c r="V203" s="236">
        <f t="array" ref="V203">IF(COLUMNS($G203:V203)&gt;$E203,"",IFERROR(INDEX('PROYECCIÓN'!204:204,15+6*(COLUMNS($G203:V203)-1)),""))</f>
        <v/>
      </c>
      <c r="W203" s="236">
        <f t="array" ref="W203">IF(COLUMNS($G203:W203)&gt;$E203,"",IFERROR(INDEX('PROYECCIÓN'!204:204,15+6*(COLUMNS($G203:W203)-1)),""))</f>
        <v/>
      </c>
      <c r="X203" s="236">
        <f t="array" ref="X203">IF(COLUMNS($G203:X203)&gt;$E203,"",IFERROR(INDEX('PROYECCIÓN'!204:204,15+6*(COLUMNS($G203:X203)-1)),""))</f>
        <v/>
      </c>
      <c r="Y203" s="236">
        <f t="array" ref="Y203">IF(COLUMNS($G203:Y203)&gt;$E203,"",IFERROR(INDEX('PROYECCIÓN'!204:204,15+6*(COLUMNS($G203:Y203)-1)),""))</f>
        <v/>
      </c>
      <c r="Z203" s="236">
        <f t="array" ref="Z203">IF(COLUMNS($G203:Z203)&gt;$E203,"",IFERROR(INDEX('PROYECCIÓN'!204:204,15+6*(COLUMNS($G203:Z203)-1)),""))</f>
        <v/>
      </c>
      <c r="AA203" s="236">
        <f t="array" ref="AA203">IF(COLUMNS($G203:AA203)&gt;$E203,"",IFERROR(INDEX('PROYECCIÓN'!204:204,15+6*(COLUMNS($G203:AA203)-1)),""))</f>
        <v/>
      </c>
      <c r="AB203" s="236">
        <f t="array" ref="AB203">IF(COLUMNS($G203:AB203)&gt;$E203,"",IFERROR(INDEX('PROYECCIÓN'!204:204,15+6*(COLUMNS($G203:AB203)-1)),""))</f>
        <v/>
      </c>
      <c r="AC203" s="236">
        <f t="array" ref="AC203">IF(COLUMNS($G203:AC203)&gt;$E203,"",IFERROR(INDEX('PROYECCIÓN'!204:204,15+6*(COLUMNS($G203:AC203)-1)),""))</f>
        <v/>
      </c>
      <c r="AD203" s="236">
        <f t="array" ref="AD203">IF(COLUMNS($G203:AD203)&gt;$E203,"",IFERROR(INDEX('PROYECCIÓN'!204:204,15+6*(COLUMNS($G203:AD203)-1)),""))</f>
        <v/>
      </c>
      <c r="AE203" s="236">
        <f t="array" ref="AE203">IF(COLUMNS($G203:AE203)&gt;$E203,"",IFERROR(INDEX('PROYECCIÓN'!204:204,15+6*(COLUMNS($G203:AE203)-1)),""))</f>
        <v/>
      </c>
      <c r="AF203" s="236">
        <f t="array" ref="AF203">IF(COLUMNS($G203:AF203)&gt;$E203,"",IFERROR(INDEX('PROYECCIÓN'!204:204,15+6*(COLUMNS($G203:AF203)-1)),""))</f>
        <v/>
      </c>
      <c r="AG203" s="236">
        <f t="array" ref="AG203">IF(COLUMNS($G203:AG203)&gt;$E203,"",IFERROR(INDEX('PROYECCIÓN'!204:204,15+6*(COLUMNS($G203:AG203)-1)),""))</f>
        <v/>
      </c>
      <c r="AH203" s="236">
        <f t="array" ref="AH203">IF(COLUMNS($G203:AH203)&gt;$E203,"",IFERROR(INDEX('PROYECCIÓN'!204:204,15+6*(COLUMNS($G203:AH203)-1)),""))</f>
        <v/>
      </c>
      <c r="AI203" s="236">
        <f t="array" ref="AI203">IF(COLUMNS($G203:AI203)&gt;$E203,"",IFERROR(INDEX('PROYECCIÓN'!204:204,15+6*(COLUMNS($G203:AI203)-1)),""))</f>
        <v/>
      </c>
      <c r="AJ203" s="236">
        <f t="array" ref="AJ203">IF(COLUMNS($G203:AJ203)&gt;$E203,"",IFERROR(INDEX('PROYECCIÓN'!204:204,15+6*(COLUMNS($G203:AJ203)-1)),""))</f>
        <v/>
      </c>
      <c r="AK203" s="236">
        <f t="array" ref="AK203">IF(COLUMNS($G203:AK203)&gt;$E203,"",IFERROR(INDEX('PROYECCIÓN'!204:204,15+6*(COLUMNS($G203:AK203)-1)),""))</f>
        <v/>
      </c>
      <c r="AL203" s="236">
        <f t="array" ref="AL203">IF(COLUMNS($G203:AL203)&gt;$E203,"",IFERROR(INDEX('PROYECCIÓN'!204:204,15+6*(COLUMNS($G203:AL203)-1)),""))</f>
        <v/>
      </c>
      <c r="AM203" s="236">
        <f t="array" ref="AM203">IF(COLUMNS($G203:AM203)&gt;$E203,"",IFERROR(INDEX('PROYECCIÓN'!204:204,15+6*(COLUMNS($G203:AM203)-1)),""))</f>
        <v/>
      </c>
      <c r="AN203" s="236">
        <f t="array" ref="AN203">IF(COLUMNS($G203:AN203)&gt;$E203,"",IFERROR(INDEX('PROYECCIÓN'!204:204,15+6*(COLUMNS($G203:AN203)-1)),""))</f>
        <v/>
      </c>
      <c r="AO203" s="236">
        <f t="array" ref="AO203">IF(COLUMNS($G203:AO203)&gt;$E203,"",IFERROR(INDEX('PROYECCIÓN'!204:204,15+6*(COLUMNS($G203:AO203)-1)),""))</f>
        <v/>
      </c>
      <c r="AP203" s="236">
        <f t="array" ref="AP203">IF(COLUMNS($G203:AP203)&gt;$E203,"",IFERROR(INDEX('PROYECCIÓN'!204:204,15+6*(COLUMNS($G203:AP203)-1)),""))</f>
        <v/>
      </c>
      <c r="AQ203" s="236" t="n"/>
      <c r="AR203" s="229" t="n"/>
      <c r="AS203" s="185" t="n"/>
    </row>
    <row r="204" ht="15" customHeight="1" s="506">
      <c r="B204" s="47">
        <f>'CARTERA TOTAL'!B204</f>
        <v/>
      </c>
      <c r="C204" s="229">
        <f>'PROYECCIÓN'!C205</f>
        <v/>
      </c>
      <c r="D204" s="53">
        <f>'PROYECCIÓN'!D205</f>
        <v/>
      </c>
      <c r="E204" s="56">
        <f>'PROYECCIÓN'!H205</f>
        <v/>
      </c>
      <c r="F204" s="56">
        <f>IF(COUNTIF($G204:$AP204,"VENCIDA")&gt;0,"VENCIDA",IF(COUNTIF($G204:$AP204,"POR VENCER")&gt;0,"POR VENCER",IF(COUNTIF($G204:$AP204,"AL DÍA")&gt;0,"AL DÍA",IF(COUNTIF($G204:$AP204,"PAGA")&gt;0,"PAGA","SIN ESTADO"))))</f>
        <v/>
      </c>
      <c r="G204" s="236">
        <f t="array" ref="G204">IF(COLUMNS($G204:G204)&gt;$E204,"",IFERROR(INDEX('PROYECCIÓN'!205:205,15+6*(COLUMNS($G204:G204)-1)),""))</f>
        <v/>
      </c>
      <c r="H204" s="236">
        <f t="array" ref="H204">IF(COLUMNS($G204:H204)&gt;$E204,"",IFERROR(INDEX('PROYECCIÓN'!205:205,15+6*(COLUMNS($G204:H204)-1)),""))</f>
        <v/>
      </c>
      <c r="I204" s="236">
        <f t="array" ref="I204">IF(COLUMNS($G204:I204)&gt;$E204,"",IFERROR(INDEX('PROYECCIÓN'!205:205,15+6*(COLUMNS($G204:I204)-1)),""))</f>
        <v/>
      </c>
      <c r="J204" s="236">
        <f t="array" ref="J204">IF(COLUMNS($G204:J204)&gt;$E204,"",IFERROR(INDEX('PROYECCIÓN'!205:205,15+6*(COLUMNS($G204:J204)-1)),""))</f>
        <v/>
      </c>
      <c r="K204" s="236">
        <f t="array" ref="K204">IF(COLUMNS($G204:K204)&gt;$E204,"",IFERROR(INDEX('PROYECCIÓN'!205:205,15+6*(COLUMNS($G204:K204)-1)),""))</f>
        <v/>
      </c>
      <c r="L204" s="236">
        <f t="array" ref="L204">IF(COLUMNS($G204:L204)&gt;$E204,"",IFERROR(INDEX('PROYECCIÓN'!205:205,15+6*(COLUMNS($G204:L204)-1)),""))</f>
        <v/>
      </c>
      <c r="M204" s="236">
        <f t="array" ref="M204">IF(COLUMNS($G204:M204)&gt;$E204,"",IFERROR(INDEX('PROYECCIÓN'!205:205,15+6*(COLUMNS($G204:M204)-1)),""))</f>
        <v/>
      </c>
      <c r="N204" s="236">
        <f t="array" ref="N204">IF(COLUMNS($G204:N204)&gt;$E204,"",IFERROR(INDEX('PROYECCIÓN'!205:205,15+6*(COLUMNS($G204:N204)-1)),""))</f>
        <v/>
      </c>
      <c r="O204" s="236">
        <f t="array" ref="O204">IF(COLUMNS($G204:O204)&gt;$E204,"",IFERROR(INDEX('PROYECCIÓN'!205:205,15+6*(COLUMNS($G204:O204)-1)),""))</f>
        <v/>
      </c>
      <c r="P204" s="236">
        <f t="array" ref="P204">IF(COLUMNS($G204:P204)&gt;$E204,"",IFERROR(INDEX('PROYECCIÓN'!205:205,15+6*(COLUMNS($G204:P204)-1)),""))</f>
        <v/>
      </c>
      <c r="Q204" s="236">
        <f t="array" ref="Q204">IF(COLUMNS($G204:Q204)&gt;$E204,"",IFERROR(INDEX('PROYECCIÓN'!205:205,15+6*(COLUMNS($G204:Q204)-1)),""))</f>
        <v/>
      </c>
      <c r="R204" s="236">
        <f t="array" ref="R204">IF(COLUMNS($G204:R204)&gt;$E204,"",IFERROR(INDEX('PROYECCIÓN'!205:205,15+6*(COLUMNS($G204:R204)-1)),""))</f>
        <v/>
      </c>
      <c r="S204" s="236">
        <f t="array" ref="S204">IF(COLUMNS($G204:S204)&gt;$E204,"",IFERROR(INDEX('PROYECCIÓN'!205:205,15+6*(COLUMNS($G204:S204)-1)),""))</f>
        <v/>
      </c>
      <c r="T204" s="236">
        <f t="array" ref="T204">IF(COLUMNS($G204:T204)&gt;$E204,"",IFERROR(INDEX('PROYECCIÓN'!205:205,15+6*(COLUMNS($G204:T204)-1)),""))</f>
        <v/>
      </c>
      <c r="U204" s="236">
        <f t="array" ref="U204">IF(COLUMNS($G204:U204)&gt;$E204,"",IFERROR(INDEX('PROYECCIÓN'!205:205,15+6*(COLUMNS($G204:U204)-1)),""))</f>
        <v/>
      </c>
      <c r="V204" s="236">
        <f t="array" ref="V204">IF(COLUMNS($G204:V204)&gt;$E204,"",IFERROR(INDEX('PROYECCIÓN'!205:205,15+6*(COLUMNS($G204:V204)-1)),""))</f>
        <v/>
      </c>
      <c r="W204" s="236">
        <f t="array" ref="W204">IF(COLUMNS($G204:W204)&gt;$E204,"",IFERROR(INDEX('PROYECCIÓN'!205:205,15+6*(COLUMNS($G204:W204)-1)),""))</f>
        <v/>
      </c>
      <c r="X204" s="236">
        <f t="array" ref="X204">IF(COLUMNS($G204:X204)&gt;$E204,"",IFERROR(INDEX('PROYECCIÓN'!205:205,15+6*(COLUMNS($G204:X204)-1)),""))</f>
        <v/>
      </c>
      <c r="Y204" s="236">
        <f t="array" ref="Y204">IF(COLUMNS($G204:Y204)&gt;$E204,"",IFERROR(INDEX('PROYECCIÓN'!205:205,15+6*(COLUMNS($G204:Y204)-1)),""))</f>
        <v/>
      </c>
      <c r="Z204" s="236">
        <f t="array" ref="Z204">IF(COLUMNS($G204:Z204)&gt;$E204,"",IFERROR(INDEX('PROYECCIÓN'!205:205,15+6*(COLUMNS($G204:Z204)-1)),""))</f>
        <v/>
      </c>
      <c r="AA204" s="236">
        <f t="array" ref="AA204">IF(COLUMNS($G204:AA204)&gt;$E204,"",IFERROR(INDEX('PROYECCIÓN'!205:205,15+6*(COLUMNS($G204:AA204)-1)),""))</f>
        <v/>
      </c>
      <c r="AB204" s="236">
        <f t="array" ref="AB204">IF(COLUMNS($G204:AB204)&gt;$E204,"",IFERROR(INDEX('PROYECCIÓN'!205:205,15+6*(COLUMNS($G204:AB204)-1)),""))</f>
        <v/>
      </c>
      <c r="AC204" s="236">
        <f t="array" ref="AC204">IF(COLUMNS($G204:AC204)&gt;$E204,"",IFERROR(INDEX('PROYECCIÓN'!205:205,15+6*(COLUMNS($G204:AC204)-1)),""))</f>
        <v/>
      </c>
      <c r="AD204" s="236">
        <f t="array" ref="AD204">IF(COLUMNS($G204:AD204)&gt;$E204,"",IFERROR(INDEX('PROYECCIÓN'!205:205,15+6*(COLUMNS($G204:AD204)-1)),""))</f>
        <v/>
      </c>
      <c r="AE204" s="236">
        <f t="array" ref="AE204">IF(COLUMNS($G204:AE204)&gt;$E204,"",IFERROR(INDEX('PROYECCIÓN'!205:205,15+6*(COLUMNS($G204:AE204)-1)),""))</f>
        <v/>
      </c>
      <c r="AF204" s="236">
        <f t="array" ref="AF204">IF(COLUMNS($G204:AF204)&gt;$E204,"",IFERROR(INDEX('PROYECCIÓN'!205:205,15+6*(COLUMNS($G204:AF204)-1)),""))</f>
        <v/>
      </c>
      <c r="AG204" s="236">
        <f t="array" ref="AG204">IF(COLUMNS($G204:AG204)&gt;$E204,"",IFERROR(INDEX('PROYECCIÓN'!205:205,15+6*(COLUMNS($G204:AG204)-1)),""))</f>
        <v/>
      </c>
      <c r="AH204" s="236">
        <f t="array" ref="AH204">IF(COLUMNS($G204:AH204)&gt;$E204,"",IFERROR(INDEX('PROYECCIÓN'!205:205,15+6*(COLUMNS($G204:AH204)-1)),""))</f>
        <v/>
      </c>
      <c r="AI204" s="236">
        <f t="array" ref="AI204">IF(COLUMNS($G204:AI204)&gt;$E204,"",IFERROR(INDEX('PROYECCIÓN'!205:205,15+6*(COLUMNS($G204:AI204)-1)),""))</f>
        <v/>
      </c>
      <c r="AJ204" s="236">
        <f t="array" ref="AJ204">IF(COLUMNS($G204:AJ204)&gt;$E204,"",IFERROR(INDEX('PROYECCIÓN'!205:205,15+6*(COLUMNS($G204:AJ204)-1)),""))</f>
        <v/>
      </c>
      <c r="AK204" s="236">
        <f t="array" ref="AK204">IF(COLUMNS($G204:AK204)&gt;$E204,"",IFERROR(INDEX('PROYECCIÓN'!205:205,15+6*(COLUMNS($G204:AK204)-1)),""))</f>
        <v/>
      </c>
      <c r="AL204" s="236">
        <f t="array" ref="AL204">IF(COLUMNS($G204:AL204)&gt;$E204,"",IFERROR(INDEX('PROYECCIÓN'!205:205,15+6*(COLUMNS($G204:AL204)-1)),""))</f>
        <v/>
      </c>
      <c r="AM204" s="236">
        <f t="array" ref="AM204">IF(COLUMNS($G204:AM204)&gt;$E204,"",IFERROR(INDEX('PROYECCIÓN'!205:205,15+6*(COLUMNS($G204:AM204)-1)),""))</f>
        <v/>
      </c>
      <c r="AN204" s="236">
        <f t="array" ref="AN204">IF(COLUMNS($G204:AN204)&gt;$E204,"",IFERROR(INDEX('PROYECCIÓN'!205:205,15+6*(COLUMNS($G204:AN204)-1)),""))</f>
        <v/>
      </c>
      <c r="AO204" s="236">
        <f t="array" ref="AO204">IF(COLUMNS($G204:AO204)&gt;$E204,"",IFERROR(INDEX('PROYECCIÓN'!205:205,15+6*(COLUMNS($G204:AO204)-1)),""))</f>
        <v/>
      </c>
      <c r="AP204" s="236">
        <f t="array" ref="AP204">IF(COLUMNS($G204:AP204)&gt;$E204,"",IFERROR(INDEX('PROYECCIÓN'!205:205,15+6*(COLUMNS($G204:AP204)-1)),""))</f>
        <v/>
      </c>
      <c r="AQ204" s="236" t="n"/>
      <c r="AR204" s="229" t="n"/>
      <c r="AS204" s="185" t="n"/>
    </row>
    <row r="205" ht="15" customHeight="1" s="506">
      <c r="B205" s="47">
        <f>'CARTERA TOTAL'!B205</f>
        <v/>
      </c>
      <c r="C205" s="229">
        <f>'PROYECCIÓN'!C206</f>
        <v/>
      </c>
      <c r="D205" s="53">
        <f>'PROYECCIÓN'!D206</f>
        <v/>
      </c>
      <c r="E205" s="56">
        <f>'PROYECCIÓN'!H206</f>
        <v/>
      </c>
      <c r="F205" s="56">
        <f>IF(COUNTIF($G205:$AP205,"VENCIDA")&gt;0,"VENCIDA",IF(COUNTIF($G205:$AP205,"POR VENCER")&gt;0,"POR VENCER",IF(COUNTIF($G205:$AP205,"AL DÍA")&gt;0,"AL DÍA",IF(COUNTIF($G205:$AP205,"PAGA")&gt;0,"PAGA","SIN ESTADO"))))</f>
        <v/>
      </c>
      <c r="G205" s="236">
        <f t="array" ref="G205">IF(COLUMNS($G205:G205)&gt;$E205,"",IFERROR(INDEX('PROYECCIÓN'!206:206,15+6*(COLUMNS($G205:G205)-1)),""))</f>
        <v/>
      </c>
      <c r="H205" s="236">
        <f t="array" ref="H205">IF(COLUMNS($G205:H205)&gt;$E205,"",IFERROR(INDEX('PROYECCIÓN'!206:206,15+6*(COLUMNS($G205:H205)-1)),""))</f>
        <v/>
      </c>
      <c r="I205" s="236">
        <f t="array" ref="I205">IF(COLUMNS($G205:I205)&gt;$E205,"",IFERROR(INDEX('PROYECCIÓN'!206:206,15+6*(COLUMNS($G205:I205)-1)),""))</f>
        <v/>
      </c>
      <c r="J205" s="236">
        <f t="array" ref="J205">IF(COLUMNS($G205:J205)&gt;$E205,"",IFERROR(INDEX('PROYECCIÓN'!206:206,15+6*(COLUMNS($G205:J205)-1)),""))</f>
        <v/>
      </c>
      <c r="K205" s="236">
        <f t="array" ref="K205">IF(COLUMNS($G205:K205)&gt;$E205,"",IFERROR(INDEX('PROYECCIÓN'!206:206,15+6*(COLUMNS($G205:K205)-1)),""))</f>
        <v/>
      </c>
      <c r="L205" s="236">
        <f t="array" ref="L205">IF(COLUMNS($G205:L205)&gt;$E205,"",IFERROR(INDEX('PROYECCIÓN'!206:206,15+6*(COLUMNS($G205:L205)-1)),""))</f>
        <v/>
      </c>
      <c r="M205" s="236">
        <f t="array" ref="M205">IF(COLUMNS($G205:M205)&gt;$E205,"",IFERROR(INDEX('PROYECCIÓN'!206:206,15+6*(COLUMNS($G205:M205)-1)),""))</f>
        <v/>
      </c>
      <c r="N205" s="236">
        <f t="array" ref="N205">IF(COLUMNS($G205:N205)&gt;$E205,"",IFERROR(INDEX('PROYECCIÓN'!206:206,15+6*(COLUMNS($G205:N205)-1)),""))</f>
        <v/>
      </c>
      <c r="O205" s="236">
        <f t="array" ref="O205">IF(COLUMNS($G205:O205)&gt;$E205,"",IFERROR(INDEX('PROYECCIÓN'!206:206,15+6*(COLUMNS($G205:O205)-1)),""))</f>
        <v/>
      </c>
      <c r="P205" s="236">
        <f t="array" ref="P205">IF(COLUMNS($G205:P205)&gt;$E205,"",IFERROR(INDEX('PROYECCIÓN'!206:206,15+6*(COLUMNS($G205:P205)-1)),""))</f>
        <v/>
      </c>
      <c r="Q205" s="236">
        <f t="array" ref="Q205">IF(COLUMNS($G205:Q205)&gt;$E205,"",IFERROR(INDEX('PROYECCIÓN'!206:206,15+6*(COLUMNS($G205:Q205)-1)),""))</f>
        <v/>
      </c>
      <c r="R205" s="236">
        <f t="array" ref="R205">IF(COLUMNS($G205:R205)&gt;$E205,"",IFERROR(INDEX('PROYECCIÓN'!206:206,15+6*(COLUMNS($G205:R205)-1)),""))</f>
        <v/>
      </c>
      <c r="S205" s="236">
        <f t="array" ref="S205">IF(COLUMNS($G205:S205)&gt;$E205,"",IFERROR(INDEX('PROYECCIÓN'!206:206,15+6*(COLUMNS($G205:S205)-1)),""))</f>
        <v/>
      </c>
      <c r="T205" s="236">
        <f t="array" ref="T205">IF(COLUMNS($G205:T205)&gt;$E205,"",IFERROR(INDEX('PROYECCIÓN'!206:206,15+6*(COLUMNS($G205:T205)-1)),""))</f>
        <v/>
      </c>
      <c r="U205" s="236">
        <f t="array" ref="U205">IF(COLUMNS($G205:U205)&gt;$E205,"",IFERROR(INDEX('PROYECCIÓN'!206:206,15+6*(COLUMNS($G205:U205)-1)),""))</f>
        <v/>
      </c>
      <c r="V205" s="236">
        <f t="array" ref="V205">IF(COLUMNS($G205:V205)&gt;$E205,"",IFERROR(INDEX('PROYECCIÓN'!206:206,15+6*(COLUMNS($G205:V205)-1)),""))</f>
        <v/>
      </c>
      <c r="W205" s="236">
        <f t="array" ref="W205">IF(COLUMNS($G205:W205)&gt;$E205,"",IFERROR(INDEX('PROYECCIÓN'!206:206,15+6*(COLUMNS($G205:W205)-1)),""))</f>
        <v/>
      </c>
      <c r="X205" s="236">
        <f t="array" ref="X205">IF(COLUMNS($G205:X205)&gt;$E205,"",IFERROR(INDEX('PROYECCIÓN'!206:206,15+6*(COLUMNS($G205:X205)-1)),""))</f>
        <v/>
      </c>
      <c r="Y205" s="236">
        <f t="array" ref="Y205">IF(COLUMNS($G205:Y205)&gt;$E205,"",IFERROR(INDEX('PROYECCIÓN'!206:206,15+6*(COLUMNS($G205:Y205)-1)),""))</f>
        <v/>
      </c>
      <c r="Z205" s="236">
        <f t="array" ref="Z205">IF(COLUMNS($G205:Z205)&gt;$E205,"",IFERROR(INDEX('PROYECCIÓN'!206:206,15+6*(COLUMNS($G205:Z205)-1)),""))</f>
        <v/>
      </c>
      <c r="AA205" s="236">
        <f t="array" ref="AA205">IF(COLUMNS($G205:AA205)&gt;$E205,"",IFERROR(INDEX('PROYECCIÓN'!206:206,15+6*(COLUMNS($G205:AA205)-1)),""))</f>
        <v/>
      </c>
      <c r="AB205" s="236">
        <f t="array" ref="AB205">IF(COLUMNS($G205:AB205)&gt;$E205,"",IFERROR(INDEX('PROYECCIÓN'!206:206,15+6*(COLUMNS($G205:AB205)-1)),""))</f>
        <v/>
      </c>
      <c r="AC205" s="236">
        <f t="array" ref="AC205">IF(COLUMNS($G205:AC205)&gt;$E205,"",IFERROR(INDEX('PROYECCIÓN'!206:206,15+6*(COLUMNS($G205:AC205)-1)),""))</f>
        <v/>
      </c>
      <c r="AD205" s="236">
        <f t="array" ref="AD205">IF(COLUMNS($G205:AD205)&gt;$E205,"",IFERROR(INDEX('PROYECCIÓN'!206:206,15+6*(COLUMNS($G205:AD205)-1)),""))</f>
        <v/>
      </c>
      <c r="AE205" s="236">
        <f t="array" ref="AE205">IF(COLUMNS($G205:AE205)&gt;$E205,"",IFERROR(INDEX('PROYECCIÓN'!206:206,15+6*(COLUMNS($G205:AE205)-1)),""))</f>
        <v/>
      </c>
      <c r="AF205" s="236">
        <f t="array" ref="AF205">IF(COLUMNS($G205:AF205)&gt;$E205,"",IFERROR(INDEX('PROYECCIÓN'!206:206,15+6*(COLUMNS($G205:AF205)-1)),""))</f>
        <v/>
      </c>
      <c r="AG205" s="236">
        <f t="array" ref="AG205">IF(COLUMNS($G205:AG205)&gt;$E205,"",IFERROR(INDEX('PROYECCIÓN'!206:206,15+6*(COLUMNS($G205:AG205)-1)),""))</f>
        <v/>
      </c>
      <c r="AH205" s="236">
        <f t="array" ref="AH205">IF(COLUMNS($G205:AH205)&gt;$E205,"",IFERROR(INDEX('PROYECCIÓN'!206:206,15+6*(COLUMNS($G205:AH205)-1)),""))</f>
        <v/>
      </c>
      <c r="AI205" s="236">
        <f t="array" ref="AI205">IF(COLUMNS($G205:AI205)&gt;$E205,"",IFERROR(INDEX('PROYECCIÓN'!206:206,15+6*(COLUMNS($G205:AI205)-1)),""))</f>
        <v/>
      </c>
      <c r="AJ205" s="236">
        <f t="array" ref="AJ205">IF(COLUMNS($G205:AJ205)&gt;$E205,"",IFERROR(INDEX('PROYECCIÓN'!206:206,15+6*(COLUMNS($G205:AJ205)-1)),""))</f>
        <v/>
      </c>
      <c r="AK205" s="236">
        <f t="array" ref="AK205">IF(COLUMNS($G205:AK205)&gt;$E205,"",IFERROR(INDEX('PROYECCIÓN'!206:206,15+6*(COLUMNS($G205:AK205)-1)),""))</f>
        <v/>
      </c>
      <c r="AL205" s="236">
        <f t="array" ref="AL205">IF(COLUMNS($G205:AL205)&gt;$E205,"",IFERROR(INDEX('PROYECCIÓN'!206:206,15+6*(COLUMNS($G205:AL205)-1)),""))</f>
        <v/>
      </c>
      <c r="AM205" s="236">
        <f t="array" ref="AM205">IF(COLUMNS($G205:AM205)&gt;$E205,"",IFERROR(INDEX('PROYECCIÓN'!206:206,15+6*(COLUMNS($G205:AM205)-1)),""))</f>
        <v/>
      </c>
      <c r="AN205" s="236">
        <f t="array" ref="AN205">IF(COLUMNS($G205:AN205)&gt;$E205,"",IFERROR(INDEX('PROYECCIÓN'!206:206,15+6*(COLUMNS($G205:AN205)-1)),""))</f>
        <v/>
      </c>
      <c r="AO205" s="236">
        <f t="array" ref="AO205">IF(COLUMNS($G205:AO205)&gt;$E205,"",IFERROR(INDEX('PROYECCIÓN'!206:206,15+6*(COLUMNS($G205:AO205)-1)),""))</f>
        <v/>
      </c>
      <c r="AP205" s="236">
        <f t="array" ref="AP205">IF(COLUMNS($G205:AP205)&gt;$E205,"",IFERROR(INDEX('PROYECCIÓN'!206:206,15+6*(COLUMNS($G205:AP205)-1)),""))</f>
        <v/>
      </c>
      <c r="AQ205" s="236" t="n"/>
      <c r="AR205" s="229" t="n"/>
      <c r="AS205" s="185" t="n"/>
    </row>
    <row r="206" ht="15" customHeight="1" s="506">
      <c r="B206" s="47">
        <f>'CARTERA TOTAL'!B206</f>
        <v/>
      </c>
      <c r="C206" s="229">
        <f>'PROYECCIÓN'!C207</f>
        <v/>
      </c>
      <c r="D206" s="53">
        <f>'PROYECCIÓN'!D207</f>
        <v/>
      </c>
      <c r="E206" s="56">
        <f>'PROYECCIÓN'!H207</f>
        <v/>
      </c>
      <c r="F206" s="56">
        <f>IF(COUNTIF($G206:$AP206,"VENCIDA")&gt;0,"VENCIDA",IF(COUNTIF($G206:$AP206,"POR VENCER")&gt;0,"POR VENCER",IF(COUNTIF($G206:$AP206,"AL DÍA")&gt;0,"AL DÍA",IF(COUNTIF($G206:$AP206,"PAGA")&gt;0,"PAGA","SIN ESTADO"))))</f>
        <v/>
      </c>
      <c r="G206" s="236">
        <f t="array" ref="G206">IF(COLUMNS($G206:G206)&gt;$E206,"",IFERROR(INDEX('PROYECCIÓN'!207:207,15+6*(COLUMNS($G206:G206)-1)),""))</f>
        <v/>
      </c>
      <c r="H206" s="236">
        <f t="array" ref="H206">IF(COLUMNS($G206:H206)&gt;$E206,"",IFERROR(INDEX('PROYECCIÓN'!207:207,15+6*(COLUMNS($G206:H206)-1)),""))</f>
        <v/>
      </c>
      <c r="I206" s="236">
        <f t="array" ref="I206">IF(COLUMNS($G206:I206)&gt;$E206,"",IFERROR(INDEX('PROYECCIÓN'!207:207,15+6*(COLUMNS($G206:I206)-1)),""))</f>
        <v/>
      </c>
      <c r="J206" s="236">
        <f t="array" ref="J206">IF(COLUMNS($G206:J206)&gt;$E206,"",IFERROR(INDEX('PROYECCIÓN'!207:207,15+6*(COLUMNS($G206:J206)-1)),""))</f>
        <v/>
      </c>
      <c r="K206" s="236">
        <f t="array" ref="K206">IF(COLUMNS($G206:K206)&gt;$E206,"",IFERROR(INDEX('PROYECCIÓN'!207:207,15+6*(COLUMNS($G206:K206)-1)),""))</f>
        <v/>
      </c>
      <c r="L206" s="236">
        <f t="array" ref="L206">IF(COLUMNS($G206:L206)&gt;$E206,"",IFERROR(INDEX('PROYECCIÓN'!207:207,15+6*(COLUMNS($G206:L206)-1)),""))</f>
        <v/>
      </c>
      <c r="M206" s="236">
        <f t="array" ref="M206">IF(COLUMNS($G206:M206)&gt;$E206,"",IFERROR(INDEX('PROYECCIÓN'!207:207,15+6*(COLUMNS($G206:M206)-1)),""))</f>
        <v/>
      </c>
      <c r="N206" s="236">
        <f t="array" ref="N206">IF(COLUMNS($G206:N206)&gt;$E206,"",IFERROR(INDEX('PROYECCIÓN'!207:207,15+6*(COLUMNS($G206:N206)-1)),""))</f>
        <v/>
      </c>
      <c r="O206" s="236">
        <f t="array" ref="O206">IF(COLUMNS($G206:O206)&gt;$E206,"",IFERROR(INDEX('PROYECCIÓN'!207:207,15+6*(COLUMNS($G206:O206)-1)),""))</f>
        <v/>
      </c>
      <c r="P206" s="236">
        <f t="array" ref="P206">IF(COLUMNS($G206:P206)&gt;$E206,"",IFERROR(INDEX('PROYECCIÓN'!207:207,15+6*(COLUMNS($G206:P206)-1)),""))</f>
        <v/>
      </c>
      <c r="Q206" s="236">
        <f t="array" ref="Q206">IF(COLUMNS($G206:Q206)&gt;$E206,"",IFERROR(INDEX('PROYECCIÓN'!207:207,15+6*(COLUMNS($G206:Q206)-1)),""))</f>
        <v/>
      </c>
      <c r="R206" s="236">
        <f t="array" ref="R206">IF(COLUMNS($G206:R206)&gt;$E206,"",IFERROR(INDEX('PROYECCIÓN'!207:207,15+6*(COLUMNS($G206:R206)-1)),""))</f>
        <v/>
      </c>
      <c r="S206" s="236">
        <f t="array" ref="S206">IF(COLUMNS($G206:S206)&gt;$E206,"",IFERROR(INDEX('PROYECCIÓN'!207:207,15+6*(COLUMNS($G206:S206)-1)),""))</f>
        <v/>
      </c>
      <c r="T206" s="236">
        <f t="array" ref="T206">IF(COLUMNS($G206:T206)&gt;$E206,"",IFERROR(INDEX('PROYECCIÓN'!207:207,15+6*(COLUMNS($G206:T206)-1)),""))</f>
        <v/>
      </c>
      <c r="U206" s="236">
        <f t="array" ref="U206">IF(COLUMNS($G206:U206)&gt;$E206,"",IFERROR(INDEX('PROYECCIÓN'!207:207,15+6*(COLUMNS($G206:U206)-1)),""))</f>
        <v/>
      </c>
      <c r="V206" s="236">
        <f t="array" ref="V206">IF(COLUMNS($G206:V206)&gt;$E206,"",IFERROR(INDEX('PROYECCIÓN'!207:207,15+6*(COLUMNS($G206:V206)-1)),""))</f>
        <v/>
      </c>
      <c r="W206" s="236">
        <f t="array" ref="W206">IF(COLUMNS($G206:W206)&gt;$E206,"",IFERROR(INDEX('PROYECCIÓN'!207:207,15+6*(COLUMNS($G206:W206)-1)),""))</f>
        <v/>
      </c>
      <c r="X206" s="236">
        <f t="array" ref="X206">IF(COLUMNS($G206:X206)&gt;$E206,"",IFERROR(INDEX('PROYECCIÓN'!207:207,15+6*(COLUMNS($G206:X206)-1)),""))</f>
        <v/>
      </c>
      <c r="Y206" s="236">
        <f t="array" ref="Y206">IF(COLUMNS($G206:Y206)&gt;$E206,"",IFERROR(INDEX('PROYECCIÓN'!207:207,15+6*(COLUMNS($G206:Y206)-1)),""))</f>
        <v/>
      </c>
      <c r="Z206" s="236">
        <f t="array" ref="Z206">IF(COLUMNS($G206:Z206)&gt;$E206,"",IFERROR(INDEX('PROYECCIÓN'!207:207,15+6*(COLUMNS($G206:Z206)-1)),""))</f>
        <v/>
      </c>
      <c r="AA206" s="236">
        <f t="array" ref="AA206">IF(COLUMNS($G206:AA206)&gt;$E206,"",IFERROR(INDEX('PROYECCIÓN'!207:207,15+6*(COLUMNS($G206:AA206)-1)),""))</f>
        <v/>
      </c>
      <c r="AB206" s="236">
        <f t="array" ref="AB206">IF(COLUMNS($G206:AB206)&gt;$E206,"",IFERROR(INDEX('PROYECCIÓN'!207:207,15+6*(COLUMNS($G206:AB206)-1)),""))</f>
        <v/>
      </c>
      <c r="AC206" s="236">
        <f t="array" ref="AC206">IF(COLUMNS($G206:AC206)&gt;$E206,"",IFERROR(INDEX('PROYECCIÓN'!207:207,15+6*(COLUMNS($G206:AC206)-1)),""))</f>
        <v/>
      </c>
      <c r="AD206" s="236">
        <f t="array" ref="AD206">IF(COLUMNS($G206:AD206)&gt;$E206,"",IFERROR(INDEX('PROYECCIÓN'!207:207,15+6*(COLUMNS($G206:AD206)-1)),""))</f>
        <v/>
      </c>
      <c r="AE206" s="236">
        <f t="array" ref="AE206">IF(COLUMNS($G206:AE206)&gt;$E206,"",IFERROR(INDEX('PROYECCIÓN'!207:207,15+6*(COLUMNS($G206:AE206)-1)),""))</f>
        <v/>
      </c>
      <c r="AF206" s="236">
        <f t="array" ref="AF206">IF(COLUMNS($G206:AF206)&gt;$E206,"",IFERROR(INDEX('PROYECCIÓN'!207:207,15+6*(COLUMNS($G206:AF206)-1)),""))</f>
        <v/>
      </c>
      <c r="AG206" s="236">
        <f t="array" ref="AG206">IF(COLUMNS($G206:AG206)&gt;$E206,"",IFERROR(INDEX('PROYECCIÓN'!207:207,15+6*(COLUMNS($G206:AG206)-1)),""))</f>
        <v/>
      </c>
      <c r="AH206" s="236">
        <f t="array" ref="AH206">IF(COLUMNS($G206:AH206)&gt;$E206,"",IFERROR(INDEX('PROYECCIÓN'!207:207,15+6*(COLUMNS($G206:AH206)-1)),""))</f>
        <v/>
      </c>
      <c r="AI206" s="236">
        <f t="array" ref="AI206">IF(COLUMNS($G206:AI206)&gt;$E206,"",IFERROR(INDEX('PROYECCIÓN'!207:207,15+6*(COLUMNS($G206:AI206)-1)),""))</f>
        <v/>
      </c>
      <c r="AJ206" s="236">
        <f t="array" ref="AJ206">IF(COLUMNS($G206:AJ206)&gt;$E206,"",IFERROR(INDEX('PROYECCIÓN'!207:207,15+6*(COLUMNS($G206:AJ206)-1)),""))</f>
        <v/>
      </c>
      <c r="AK206" s="236">
        <f t="array" ref="AK206">IF(COLUMNS($G206:AK206)&gt;$E206,"",IFERROR(INDEX('PROYECCIÓN'!207:207,15+6*(COLUMNS($G206:AK206)-1)),""))</f>
        <v/>
      </c>
      <c r="AL206" s="236">
        <f t="array" ref="AL206">IF(COLUMNS($G206:AL206)&gt;$E206,"",IFERROR(INDEX('PROYECCIÓN'!207:207,15+6*(COLUMNS($G206:AL206)-1)),""))</f>
        <v/>
      </c>
      <c r="AM206" s="236">
        <f t="array" ref="AM206">IF(COLUMNS($G206:AM206)&gt;$E206,"",IFERROR(INDEX('PROYECCIÓN'!207:207,15+6*(COLUMNS($G206:AM206)-1)),""))</f>
        <v/>
      </c>
      <c r="AN206" s="236">
        <f t="array" ref="AN206">IF(COLUMNS($G206:AN206)&gt;$E206,"",IFERROR(INDEX('PROYECCIÓN'!207:207,15+6*(COLUMNS($G206:AN206)-1)),""))</f>
        <v/>
      </c>
      <c r="AO206" s="236">
        <f t="array" ref="AO206">IF(COLUMNS($G206:AO206)&gt;$E206,"",IFERROR(INDEX('PROYECCIÓN'!207:207,15+6*(COLUMNS($G206:AO206)-1)),""))</f>
        <v/>
      </c>
      <c r="AP206" s="236">
        <f t="array" ref="AP206">IF(COLUMNS($G206:AP206)&gt;$E206,"",IFERROR(INDEX('PROYECCIÓN'!207:207,15+6*(COLUMNS($G206:AP206)-1)),""))</f>
        <v/>
      </c>
      <c r="AQ206" s="236" t="n"/>
      <c r="AR206" s="229" t="n"/>
      <c r="AS206" s="185" t="n"/>
    </row>
    <row r="207" ht="15" customHeight="1" s="506">
      <c r="B207" s="47">
        <f>'CARTERA TOTAL'!B207</f>
        <v/>
      </c>
      <c r="C207" s="229">
        <f>'PROYECCIÓN'!C208</f>
        <v/>
      </c>
      <c r="D207" s="53">
        <f>'PROYECCIÓN'!D208</f>
        <v/>
      </c>
      <c r="E207" s="56">
        <f>'PROYECCIÓN'!H208</f>
        <v/>
      </c>
      <c r="F207" s="56">
        <f>IF(COUNTIF($G207:$AP207,"VENCIDA")&gt;0,"VENCIDA",IF(COUNTIF($G207:$AP207,"POR VENCER")&gt;0,"POR VENCER",IF(COUNTIF($G207:$AP207,"AL DÍA")&gt;0,"AL DÍA",IF(COUNTIF($G207:$AP207,"PAGA")&gt;0,"PAGA","SIN ESTADO"))))</f>
        <v/>
      </c>
      <c r="G207" s="236">
        <f t="array" ref="G207">IF(COLUMNS($G207:G207)&gt;$E207,"",IFERROR(INDEX('PROYECCIÓN'!208:208,15+6*(COLUMNS($G207:G207)-1)),""))</f>
        <v/>
      </c>
      <c r="H207" s="236">
        <f t="array" ref="H207">IF(COLUMNS($G207:H207)&gt;$E207,"",IFERROR(INDEX('PROYECCIÓN'!208:208,15+6*(COLUMNS($G207:H207)-1)),""))</f>
        <v/>
      </c>
      <c r="I207" s="236">
        <f t="array" ref="I207">IF(COLUMNS($G207:I207)&gt;$E207,"",IFERROR(INDEX('PROYECCIÓN'!208:208,15+6*(COLUMNS($G207:I207)-1)),""))</f>
        <v/>
      </c>
      <c r="J207" s="236">
        <f t="array" ref="J207">IF(COLUMNS($G207:J207)&gt;$E207,"",IFERROR(INDEX('PROYECCIÓN'!208:208,15+6*(COLUMNS($G207:J207)-1)),""))</f>
        <v/>
      </c>
      <c r="K207" s="236">
        <f t="array" ref="K207">IF(COLUMNS($G207:K207)&gt;$E207,"",IFERROR(INDEX('PROYECCIÓN'!208:208,15+6*(COLUMNS($G207:K207)-1)),""))</f>
        <v/>
      </c>
      <c r="L207" s="236">
        <f t="array" ref="L207">IF(COLUMNS($G207:L207)&gt;$E207,"",IFERROR(INDEX('PROYECCIÓN'!208:208,15+6*(COLUMNS($G207:L207)-1)),""))</f>
        <v/>
      </c>
      <c r="M207" s="236">
        <f t="array" ref="M207">IF(COLUMNS($G207:M207)&gt;$E207,"",IFERROR(INDEX('PROYECCIÓN'!208:208,15+6*(COLUMNS($G207:M207)-1)),""))</f>
        <v/>
      </c>
      <c r="N207" s="236">
        <f t="array" ref="N207">IF(COLUMNS($G207:N207)&gt;$E207,"",IFERROR(INDEX('PROYECCIÓN'!208:208,15+6*(COLUMNS($G207:N207)-1)),""))</f>
        <v/>
      </c>
      <c r="O207" s="236">
        <f t="array" ref="O207">IF(COLUMNS($G207:O207)&gt;$E207,"",IFERROR(INDEX('PROYECCIÓN'!208:208,15+6*(COLUMNS($G207:O207)-1)),""))</f>
        <v/>
      </c>
      <c r="P207" s="236">
        <f t="array" ref="P207">IF(COLUMNS($G207:P207)&gt;$E207,"",IFERROR(INDEX('PROYECCIÓN'!208:208,15+6*(COLUMNS($G207:P207)-1)),""))</f>
        <v/>
      </c>
      <c r="Q207" s="236">
        <f t="array" ref="Q207">IF(COLUMNS($G207:Q207)&gt;$E207,"",IFERROR(INDEX('PROYECCIÓN'!208:208,15+6*(COLUMNS($G207:Q207)-1)),""))</f>
        <v/>
      </c>
      <c r="R207" s="236">
        <f t="array" ref="R207">IF(COLUMNS($G207:R207)&gt;$E207,"",IFERROR(INDEX('PROYECCIÓN'!208:208,15+6*(COLUMNS($G207:R207)-1)),""))</f>
        <v/>
      </c>
      <c r="S207" s="236">
        <f t="array" ref="S207">IF(COLUMNS($G207:S207)&gt;$E207,"",IFERROR(INDEX('PROYECCIÓN'!208:208,15+6*(COLUMNS($G207:S207)-1)),""))</f>
        <v/>
      </c>
      <c r="T207" s="236">
        <f t="array" ref="T207">IF(COLUMNS($G207:T207)&gt;$E207,"",IFERROR(INDEX('PROYECCIÓN'!208:208,15+6*(COLUMNS($G207:T207)-1)),""))</f>
        <v/>
      </c>
      <c r="U207" s="236">
        <f t="array" ref="U207">IF(COLUMNS($G207:U207)&gt;$E207,"",IFERROR(INDEX('PROYECCIÓN'!208:208,15+6*(COLUMNS($G207:U207)-1)),""))</f>
        <v/>
      </c>
      <c r="V207" s="236">
        <f t="array" ref="V207">IF(COLUMNS($G207:V207)&gt;$E207,"",IFERROR(INDEX('PROYECCIÓN'!208:208,15+6*(COLUMNS($G207:V207)-1)),""))</f>
        <v/>
      </c>
      <c r="W207" s="236">
        <f t="array" ref="W207">IF(COLUMNS($G207:W207)&gt;$E207,"",IFERROR(INDEX('PROYECCIÓN'!208:208,15+6*(COLUMNS($G207:W207)-1)),""))</f>
        <v/>
      </c>
      <c r="X207" s="236">
        <f t="array" ref="X207">IF(COLUMNS($G207:X207)&gt;$E207,"",IFERROR(INDEX('PROYECCIÓN'!208:208,15+6*(COLUMNS($G207:X207)-1)),""))</f>
        <v/>
      </c>
      <c r="Y207" s="236">
        <f t="array" ref="Y207">IF(COLUMNS($G207:Y207)&gt;$E207,"",IFERROR(INDEX('PROYECCIÓN'!208:208,15+6*(COLUMNS($G207:Y207)-1)),""))</f>
        <v/>
      </c>
      <c r="Z207" s="236">
        <f t="array" ref="Z207">IF(COLUMNS($G207:Z207)&gt;$E207,"",IFERROR(INDEX('PROYECCIÓN'!208:208,15+6*(COLUMNS($G207:Z207)-1)),""))</f>
        <v/>
      </c>
      <c r="AA207" s="236">
        <f t="array" ref="AA207">IF(COLUMNS($G207:AA207)&gt;$E207,"",IFERROR(INDEX('PROYECCIÓN'!208:208,15+6*(COLUMNS($G207:AA207)-1)),""))</f>
        <v/>
      </c>
      <c r="AB207" s="236">
        <f t="array" ref="AB207">IF(COLUMNS($G207:AB207)&gt;$E207,"",IFERROR(INDEX('PROYECCIÓN'!208:208,15+6*(COLUMNS($G207:AB207)-1)),""))</f>
        <v/>
      </c>
      <c r="AC207" s="236">
        <f t="array" ref="AC207">IF(COLUMNS($G207:AC207)&gt;$E207,"",IFERROR(INDEX('PROYECCIÓN'!208:208,15+6*(COLUMNS($G207:AC207)-1)),""))</f>
        <v/>
      </c>
      <c r="AD207" s="236">
        <f t="array" ref="AD207">IF(COLUMNS($G207:AD207)&gt;$E207,"",IFERROR(INDEX('PROYECCIÓN'!208:208,15+6*(COLUMNS($G207:AD207)-1)),""))</f>
        <v/>
      </c>
      <c r="AE207" s="236">
        <f t="array" ref="AE207">IF(COLUMNS($G207:AE207)&gt;$E207,"",IFERROR(INDEX('PROYECCIÓN'!208:208,15+6*(COLUMNS($G207:AE207)-1)),""))</f>
        <v/>
      </c>
      <c r="AF207" s="236">
        <f t="array" ref="AF207">IF(COLUMNS($G207:AF207)&gt;$E207,"",IFERROR(INDEX('PROYECCIÓN'!208:208,15+6*(COLUMNS($G207:AF207)-1)),""))</f>
        <v/>
      </c>
      <c r="AG207" s="236">
        <f t="array" ref="AG207">IF(COLUMNS($G207:AG207)&gt;$E207,"",IFERROR(INDEX('PROYECCIÓN'!208:208,15+6*(COLUMNS($G207:AG207)-1)),""))</f>
        <v/>
      </c>
      <c r="AH207" s="236">
        <f t="array" ref="AH207">IF(COLUMNS($G207:AH207)&gt;$E207,"",IFERROR(INDEX('PROYECCIÓN'!208:208,15+6*(COLUMNS($G207:AH207)-1)),""))</f>
        <v/>
      </c>
      <c r="AI207" s="236">
        <f t="array" ref="AI207">IF(COLUMNS($G207:AI207)&gt;$E207,"",IFERROR(INDEX('PROYECCIÓN'!208:208,15+6*(COLUMNS($G207:AI207)-1)),""))</f>
        <v/>
      </c>
      <c r="AJ207" s="236">
        <f t="array" ref="AJ207">IF(COLUMNS($G207:AJ207)&gt;$E207,"",IFERROR(INDEX('PROYECCIÓN'!208:208,15+6*(COLUMNS($G207:AJ207)-1)),""))</f>
        <v/>
      </c>
      <c r="AK207" s="236">
        <f t="array" ref="AK207">IF(COLUMNS($G207:AK207)&gt;$E207,"",IFERROR(INDEX('PROYECCIÓN'!208:208,15+6*(COLUMNS($G207:AK207)-1)),""))</f>
        <v/>
      </c>
      <c r="AL207" s="236">
        <f t="array" ref="AL207">IF(COLUMNS($G207:AL207)&gt;$E207,"",IFERROR(INDEX('PROYECCIÓN'!208:208,15+6*(COLUMNS($G207:AL207)-1)),""))</f>
        <v/>
      </c>
      <c r="AM207" s="236">
        <f t="array" ref="AM207">IF(COLUMNS($G207:AM207)&gt;$E207,"",IFERROR(INDEX('PROYECCIÓN'!208:208,15+6*(COLUMNS($G207:AM207)-1)),""))</f>
        <v/>
      </c>
      <c r="AN207" s="236">
        <f t="array" ref="AN207">IF(COLUMNS($G207:AN207)&gt;$E207,"",IFERROR(INDEX('PROYECCIÓN'!208:208,15+6*(COLUMNS($G207:AN207)-1)),""))</f>
        <v/>
      </c>
      <c r="AO207" s="236">
        <f t="array" ref="AO207">IF(COLUMNS($G207:AO207)&gt;$E207,"",IFERROR(INDEX('PROYECCIÓN'!208:208,15+6*(COLUMNS($G207:AO207)-1)),""))</f>
        <v/>
      </c>
      <c r="AP207" s="236">
        <f t="array" ref="AP207">IF(COLUMNS($G207:AP207)&gt;$E207,"",IFERROR(INDEX('PROYECCIÓN'!208:208,15+6*(COLUMNS($G207:AP207)-1)),""))</f>
        <v/>
      </c>
      <c r="AQ207" s="236" t="n"/>
      <c r="AR207" s="229" t="n"/>
      <c r="AS207" s="185" t="n"/>
    </row>
    <row r="208" ht="15" customHeight="1" s="506">
      <c r="B208" s="47">
        <f>'CARTERA TOTAL'!B208</f>
        <v/>
      </c>
      <c r="C208" s="229">
        <f>'PROYECCIÓN'!C209</f>
        <v/>
      </c>
      <c r="D208" s="53">
        <f>'PROYECCIÓN'!D209</f>
        <v/>
      </c>
      <c r="E208" s="56">
        <f>'PROYECCIÓN'!H209</f>
        <v/>
      </c>
      <c r="F208" s="56">
        <f>IF(COUNTIF($G208:$AP208,"VENCIDA")&gt;0,"VENCIDA",IF(COUNTIF($G208:$AP208,"POR VENCER")&gt;0,"POR VENCER",IF(COUNTIF($G208:$AP208,"AL DÍA")&gt;0,"AL DÍA",IF(COUNTIF($G208:$AP208,"PAGA")&gt;0,"PAGA","SIN ESTADO"))))</f>
        <v/>
      </c>
      <c r="G208" s="236">
        <f t="array" ref="G208">IF(COLUMNS($G208:G208)&gt;$E208,"",IFERROR(INDEX('PROYECCIÓN'!209:209,15+6*(COLUMNS($G208:G208)-1)),""))</f>
        <v/>
      </c>
      <c r="H208" s="236">
        <f t="array" ref="H208">IF(COLUMNS($G208:H208)&gt;$E208,"",IFERROR(INDEX('PROYECCIÓN'!209:209,15+6*(COLUMNS($G208:H208)-1)),""))</f>
        <v/>
      </c>
      <c r="I208" s="236">
        <f t="array" ref="I208">IF(COLUMNS($G208:I208)&gt;$E208,"",IFERROR(INDEX('PROYECCIÓN'!209:209,15+6*(COLUMNS($G208:I208)-1)),""))</f>
        <v/>
      </c>
      <c r="J208" s="236">
        <f t="array" ref="J208">IF(COLUMNS($G208:J208)&gt;$E208,"",IFERROR(INDEX('PROYECCIÓN'!209:209,15+6*(COLUMNS($G208:J208)-1)),""))</f>
        <v/>
      </c>
      <c r="K208" s="236">
        <f t="array" ref="K208">IF(COLUMNS($G208:K208)&gt;$E208,"",IFERROR(INDEX('PROYECCIÓN'!209:209,15+6*(COLUMNS($G208:K208)-1)),""))</f>
        <v/>
      </c>
      <c r="L208" s="236">
        <f t="array" ref="L208">IF(COLUMNS($G208:L208)&gt;$E208,"",IFERROR(INDEX('PROYECCIÓN'!209:209,15+6*(COLUMNS($G208:L208)-1)),""))</f>
        <v/>
      </c>
      <c r="M208" s="236">
        <f t="array" ref="M208">IF(COLUMNS($G208:M208)&gt;$E208,"",IFERROR(INDEX('PROYECCIÓN'!209:209,15+6*(COLUMNS($G208:M208)-1)),""))</f>
        <v/>
      </c>
      <c r="N208" s="236">
        <f t="array" ref="N208">IF(COLUMNS($G208:N208)&gt;$E208,"",IFERROR(INDEX('PROYECCIÓN'!209:209,15+6*(COLUMNS($G208:N208)-1)),""))</f>
        <v/>
      </c>
      <c r="O208" s="236">
        <f t="array" ref="O208">IF(COLUMNS($G208:O208)&gt;$E208,"",IFERROR(INDEX('PROYECCIÓN'!209:209,15+6*(COLUMNS($G208:O208)-1)),""))</f>
        <v/>
      </c>
      <c r="P208" s="236">
        <f t="array" ref="P208">IF(COLUMNS($G208:P208)&gt;$E208,"",IFERROR(INDEX('PROYECCIÓN'!209:209,15+6*(COLUMNS($G208:P208)-1)),""))</f>
        <v/>
      </c>
      <c r="Q208" s="236">
        <f t="array" ref="Q208">IF(COLUMNS($G208:Q208)&gt;$E208,"",IFERROR(INDEX('PROYECCIÓN'!209:209,15+6*(COLUMNS($G208:Q208)-1)),""))</f>
        <v/>
      </c>
      <c r="R208" s="236">
        <f t="array" ref="R208">IF(COLUMNS($G208:R208)&gt;$E208,"",IFERROR(INDEX('PROYECCIÓN'!209:209,15+6*(COLUMNS($G208:R208)-1)),""))</f>
        <v/>
      </c>
      <c r="S208" s="236">
        <f t="array" ref="S208">IF(COLUMNS($G208:S208)&gt;$E208,"",IFERROR(INDEX('PROYECCIÓN'!209:209,15+6*(COLUMNS($G208:S208)-1)),""))</f>
        <v/>
      </c>
      <c r="T208" s="236">
        <f t="array" ref="T208">IF(COLUMNS($G208:T208)&gt;$E208,"",IFERROR(INDEX('PROYECCIÓN'!209:209,15+6*(COLUMNS($G208:T208)-1)),""))</f>
        <v/>
      </c>
      <c r="U208" s="236">
        <f t="array" ref="U208">IF(COLUMNS($G208:U208)&gt;$E208,"",IFERROR(INDEX('PROYECCIÓN'!209:209,15+6*(COLUMNS($G208:U208)-1)),""))</f>
        <v/>
      </c>
      <c r="V208" s="236">
        <f t="array" ref="V208">IF(COLUMNS($G208:V208)&gt;$E208,"",IFERROR(INDEX('PROYECCIÓN'!209:209,15+6*(COLUMNS($G208:V208)-1)),""))</f>
        <v/>
      </c>
      <c r="W208" s="236">
        <f t="array" ref="W208">IF(COLUMNS($G208:W208)&gt;$E208,"",IFERROR(INDEX('PROYECCIÓN'!209:209,15+6*(COLUMNS($G208:W208)-1)),""))</f>
        <v/>
      </c>
      <c r="X208" s="236">
        <f t="array" ref="X208">IF(COLUMNS($G208:X208)&gt;$E208,"",IFERROR(INDEX('PROYECCIÓN'!209:209,15+6*(COLUMNS($G208:X208)-1)),""))</f>
        <v/>
      </c>
      <c r="Y208" s="236">
        <f t="array" ref="Y208">IF(COLUMNS($G208:Y208)&gt;$E208,"",IFERROR(INDEX('PROYECCIÓN'!209:209,15+6*(COLUMNS($G208:Y208)-1)),""))</f>
        <v/>
      </c>
      <c r="Z208" s="236">
        <f t="array" ref="Z208">IF(COLUMNS($G208:Z208)&gt;$E208,"",IFERROR(INDEX('PROYECCIÓN'!209:209,15+6*(COLUMNS($G208:Z208)-1)),""))</f>
        <v/>
      </c>
      <c r="AA208" s="236">
        <f t="array" ref="AA208">IF(COLUMNS($G208:AA208)&gt;$E208,"",IFERROR(INDEX('PROYECCIÓN'!209:209,15+6*(COLUMNS($G208:AA208)-1)),""))</f>
        <v/>
      </c>
      <c r="AB208" s="236">
        <f t="array" ref="AB208">IF(COLUMNS($G208:AB208)&gt;$E208,"",IFERROR(INDEX('PROYECCIÓN'!209:209,15+6*(COLUMNS($G208:AB208)-1)),""))</f>
        <v/>
      </c>
      <c r="AC208" s="236">
        <f t="array" ref="AC208">IF(COLUMNS($G208:AC208)&gt;$E208,"",IFERROR(INDEX('PROYECCIÓN'!209:209,15+6*(COLUMNS($G208:AC208)-1)),""))</f>
        <v/>
      </c>
      <c r="AD208" s="236">
        <f t="array" ref="AD208">IF(COLUMNS($G208:AD208)&gt;$E208,"",IFERROR(INDEX('PROYECCIÓN'!209:209,15+6*(COLUMNS($G208:AD208)-1)),""))</f>
        <v/>
      </c>
      <c r="AE208" s="236">
        <f t="array" ref="AE208">IF(COLUMNS($G208:AE208)&gt;$E208,"",IFERROR(INDEX('PROYECCIÓN'!209:209,15+6*(COLUMNS($G208:AE208)-1)),""))</f>
        <v/>
      </c>
      <c r="AF208" s="236">
        <f t="array" ref="AF208">IF(COLUMNS($G208:AF208)&gt;$E208,"",IFERROR(INDEX('PROYECCIÓN'!209:209,15+6*(COLUMNS($G208:AF208)-1)),""))</f>
        <v/>
      </c>
      <c r="AG208" s="236">
        <f t="array" ref="AG208">IF(COLUMNS($G208:AG208)&gt;$E208,"",IFERROR(INDEX('PROYECCIÓN'!209:209,15+6*(COLUMNS($G208:AG208)-1)),""))</f>
        <v/>
      </c>
      <c r="AH208" s="236">
        <f t="array" ref="AH208">IF(COLUMNS($G208:AH208)&gt;$E208,"",IFERROR(INDEX('PROYECCIÓN'!209:209,15+6*(COLUMNS($G208:AH208)-1)),""))</f>
        <v/>
      </c>
      <c r="AI208" s="236">
        <f t="array" ref="AI208">IF(COLUMNS($G208:AI208)&gt;$E208,"",IFERROR(INDEX('PROYECCIÓN'!209:209,15+6*(COLUMNS($G208:AI208)-1)),""))</f>
        <v/>
      </c>
      <c r="AJ208" s="236">
        <f t="array" ref="AJ208">IF(COLUMNS($G208:AJ208)&gt;$E208,"",IFERROR(INDEX('PROYECCIÓN'!209:209,15+6*(COLUMNS($G208:AJ208)-1)),""))</f>
        <v/>
      </c>
      <c r="AK208" s="236">
        <f t="array" ref="AK208">IF(COLUMNS($G208:AK208)&gt;$E208,"",IFERROR(INDEX('PROYECCIÓN'!209:209,15+6*(COLUMNS($G208:AK208)-1)),""))</f>
        <v/>
      </c>
      <c r="AL208" s="236">
        <f t="array" ref="AL208">IF(COLUMNS($G208:AL208)&gt;$E208,"",IFERROR(INDEX('PROYECCIÓN'!209:209,15+6*(COLUMNS($G208:AL208)-1)),""))</f>
        <v/>
      </c>
      <c r="AM208" s="236">
        <f t="array" ref="AM208">IF(COLUMNS($G208:AM208)&gt;$E208,"",IFERROR(INDEX('PROYECCIÓN'!209:209,15+6*(COLUMNS($G208:AM208)-1)),""))</f>
        <v/>
      </c>
      <c r="AN208" s="236">
        <f t="array" ref="AN208">IF(COLUMNS($G208:AN208)&gt;$E208,"",IFERROR(INDEX('PROYECCIÓN'!209:209,15+6*(COLUMNS($G208:AN208)-1)),""))</f>
        <v/>
      </c>
      <c r="AO208" s="236">
        <f t="array" ref="AO208">IF(COLUMNS($G208:AO208)&gt;$E208,"",IFERROR(INDEX('PROYECCIÓN'!209:209,15+6*(COLUMNS($G208:AO208)-1)),""))</f>
        <v/>
      </c>
      <c r="AP208" s="236">
        <f t="array" ref="AP208">IF(COLUMNS($G208:AP208)&gt;$E208,"",IFERROR(INDEX('PROYECCIÓN'!209:209,15+6*(COLUMNS($G208:AP208)-1)),""))</f>
        <v/>
      </c>
      <c r="AQ208" s="236" t="n"/>
      <c r="AR208" s="229" t="n"/>
      <c r="AS208" s="185" t="n"/>
    </row>
    <row r="209" ht="15" customHeight="1" s="506">
      <c r="B209" s="47">
        <f>'CARTERA TOTAL'!B209</f>
        <v/>
      </c>
      <c r="C209" s="229">
        <f>'PROYECCIÓN'!C210</f>
        <v/>
      </c>
      <c r="D209" s="53">
        <f>'PROYECCIÓN'!D210</f>
        <v/>
      </c>
      <c r="E209" s="56">
        <f>'PROYECCIÓN'!H210</f>
        <v/>
      </c>
      <c r="F209" s="56">
        <f>IF(COUNTIF($G209:$AP209,"VENCIDA")&gt;0,"VENCIDA",IF(COUNTIF($G209:$AP209,"POR VENCER")&gt;0,"POR VENCER",IF(COUNTIF($G209:$AP209,"AL DÍA")&gt;0,"AL DÍA",IF(COUNTIF($G209:$AP209,"PAGA")&gt;0,"PAGA","SIN ESTADO"))))</f>
        <v/>
      </c>
      <c r="G209" s="236">
        <f t="array" ref="G209">IF(COLUMNS($G209:G209)&gt;$E209,"",IFERROR(INDEX('PROYECCIÓN'!210:210,15+6*(COLUMNS($G209:G209)-1)),""))</f>
        <v/>
      </c>
      <c r="H209" s="236">
        <f t="array" ref="H209">IF(COLUMNS($G209:H209)&gt;$E209,"",IFERROR(INDEX('PROYECCIÓN'!210:210,15+6*(COLUMNS($G209:H209)-1)),""))</f>
        <v/>
      </c>
      <c r="I209" s="236">
        <f t="array" ref="I209">IF(COLUMNS($G209:I209)&gt;$E209,"",IFERROR(INDEX('PROYECCIÓN'!210:210,15+6*(COLUMNS($G209:I209)-1)),""))</f>
        <v/>
      </c>
      <c r="J209" s="236">
        <f t="array" ref="J209">IF(COLUMNS($G209:J209)&gt;$E209,"",IFERROR(INDEX('PROYECCIÓN'!210:210,15+6*(COLUMNS($G209:J209)-1)),""))</f>
        <v/>
      </c>
      <c r="K209" s="236">
        <f t="array" ref="K209">IF(COLUMNS($G209:K209)&gt;$E209,"",IFERROR(INDEX('PROYECCIÓN'!210:210,15+6*(COLUMNS($G209:K209)-1)),""))</f>
        <v/>
      </c>
      <c r="L209" s="236">
        <f t="array" ref="L209">IF(COLUMNS($G209:L209)&gt;$E209,"",IFERROR(INDEX('PROYECCIÓN'!210:210,15+6*(COLUMNS($G209:L209)-1)),""))</f>
        <v/>
      </c>
      <c r="M209" s="236">
        <f t="array" ref="M209">IF(COLUMNS($G209:M209)&gt;$E209,"",IFERROR(INDEX('PROYECCIÓN'!210:210,15+6*(COLUMNS($G209:M209)-1)),""))</f>
        <v/>
      </c>
      <c r="N209" s="236">
        <f t="array" ref="N209">IF(COLUMNS($G209:N209)&gt;$E209,"",IFERROR(INDEX('PROYECCIÓN'!210:210,15+6*(COLUMNS($G209:N209)-1)),""))</f>
        <v/>
      </c>
      <c r="O209" s="236">
        <f t="array" ref="O209">IF(COLUMNS($G209:O209)&gt;$E209,"",IFERROR(INDEX('PROYECCIÓN'!210:210,15+6*(COLUMNS($G209:O209)-1)),""))</f>
        <v/>
      </c>
      <c r="P209" s="236">
        <f t="array" ref="P209">IF(COLUMNS($G209:P209)&gt;$E209,"",IFERROR(INDEX('PROYECCIÓN'!210:210,15+6*(COLUMNS($G209:P209)-1)),""))</f>
        <v/>
      </c>
      <c r="Q209" s="236">
        <f t="array" ref="Q209">IF(COLUMNS($G209:Q209)&gt;$E209,"",IFERROR(INDEX('PROYECCIÓN'!210:210,15+6*(COLUMNS($G209:Q209)-1)),""))</f>
        <v/>
      </c>
      <c r="R209" s="236">
        <f t="array" ref="R209">IF(COLUMNS($G209:R209)&gt;$E209,"",IFERROR(INDEX('PROYECCIÓN'!210:210,15+6*(COLUMNS($G209:R209)-1)),""))</f>
        <v/>
      </c>
      <c r="S209" s="236">
        <f t="array" ref="S209">IF(COLUMNS($G209:S209)&gt;$E209,"",IFERROR(INDEX('PROYECCIÓN'!210:210,15+6*(COLUMNS($G209:S209)-1)),""))</f>
        <v/>
      </c>
      <c r="T209" s="236">
        <f t="array" ref="T209">IF(COLUMNS($G209:T209)&gt;$E209,"",IFERROR(INDEX('PROYECCIÓN'!210:210,15+6*(COLUMNS($G209:T209)-1)),""))</f>
        <v/>
      </c>
      <c r="U209" s="236">
        <f t="array" ref="U209">IF(COLUMNS($G209:U209)&gt;$E209,"",IFERROR(INDEX('PROYECCIÓN'!210:210,15+6*(COLUMNS($G209:U209)-1)),""))</f>
        <v/>
      </c>
      <c r="V209" s="236">
        <f t="array" ref="V209">IF(COLUMNS($G209:V209)&gt;$E209,"",IFERROR(INDEX('PROYECCIÓN'!210:210,15+6*(COLUMNS($G209:V209)-1)),""))</f>
        <v/>
      </c>
      <c r="W209" s="236">
        <f t="array" ref="W209">IF(COLUMNS($G209:W209)&gt;$E209,"",IFERROR(INDEX('PROYECCIÓN'!210:210,15+6*(COLUMNS($G209:W209)-1)),""))</f>
        <v/>
      </c>
      <c r="X209" s="236">
        <f t="array" ref="X209">IF(COLUMNS($G209:X209)&gt;$E209,"",IFERROR(INDEX('PROYECCIÓN'!210:210,15+6*(COLUMNS($G209:X209)-1)),""))</f>
        <v/>
      </c>
      <c r="Y209" s="236">
        <f t="array" ref="Y209">IF(COLUMNS($G209:Y209)&gt;$E209,"",IFERROR(INDEX('PROYECCIÓN'!210:210,15+6*(COLUMNS($G209:Y209)-1)),""))</f>
        <v/>
      </c>
      <c r="Z209" s="236">
        <f t="array" ref="Z209">IF(COLUMNS($G209:Z209)&gt;$E209,"",IFERROR(INDEX('PROYECCIÓN'!210:210,15+6*(COLUMNS($G209:Z209)-1)),""))</f>
        <v/>
      </c>
      <c r="AA209" s="236">
        <f t="array" ref="AA209">IF(COLUMNS($G209:AA209)&gt;$E209,"",IFERROR(INDEX('PROYECCIÓN'!210:210,15+6*(COLUMNS($G209:AA209)-1)),""))</f>
        <v/>
      </c>
      <c r="AB209" s="236">
        <f t="array" ref="AB209">IF(COLUMNS($G209:AB209)&gt;$E209,"",IFERROR(INDEX('PROYECCIÓN'!210:210,15+6*(COLUMNS($G209:AB209)-1)),""))</f>
        <v/>
      </c>
      <c r="AC209" s="236">
        <f t="array" ref="AC209">IF(COLUMNS($G209:AC209)&gt;$E209,"",IFERROR(INDEX('PROYECCIÓN'!210:210,15+6*(COLUMNS($G209:AC209)-1)),""))</f>
        <v/>
      </c>
      <c r="AD209" s="236">
        <f t="array" ref="AD209">IF(COLUMNS($G209:AD209)&gt;$E209,"",IFERROR(INDEX('PROYECCIÓN'!210:210,15+6*(COLUMNS($G209:AD209)-1)),""))</f>
        <v/>
      </c>
      <c r="AE209" s="236">
        <f t="array" ref="AE209">IF(COLUMNS($G209:AE209)&gt;$E209,"",IFERROR(INDEX('PROYECCIÓN'!210:210,15+6*(COLUMNS($G209:AE209)-1)),""))</f>
        <v/>
      </c>
      <c r="AF209" s="236">
        <f t="array" ref="AF209">IF(COLUMNS($G209:AF209)&gt;$E209,"",IFERROR(INDEX('PROYECCIÓN'!210:210,15+6*(COLUMNS($G209:AF209)-1)),""))</f>
        <v/>
      </c>
      <c r="AG209" s="236">
        <f t="array" ref="AG209">IF(COLUMNS($G209:AG209)&gt;$E209,"",IFERROR(INDEX('PROYECCIÓN'!210:210,15+6*(COLUMNS($G209:AG209)-1)),""))</f>
        <v/>
      </c>
      <c r="AH209" s="236">
        <f t="array" ref="AH209">IF(COLUMNS($G209:AH209)&gt;$E209,"",IFERROR(INDEX('PROYECCIÓN'!210:210,15+6*(COLUMNS($G209:AH209)-1)),""))</f>
        <v/>
      </c>
      <c r="AI209" s="236">
        <f t="array" ref="AI209">IF(COLUMNS($G209:AI209)&gt;$E209,"",IFERROR(INDEX('PROYECCIÓN'!210:210,15+6*(COLUMNS($G209:AI209)-1)),""))</f>
        <v/>
      </c>
      <c r="AJ209" s="236">
        <f t="array" ref="AJ209">IF(COLUMNS($G209:AJ209)&gt;$E209,"",IFERROR(INDEX('PROYECCIÓN'!210:210,15+6*(COLUMNS($G209:AJ209)-1)),""))</f>
        <v/>
      </c>
      <c r="AK209" s="236">
        <f t="array" ref="AK209">IF(COLUMNS($G209:AK209)&gt;$E209,"",IFERROR(INDEX('PROYECCIÓN'!210:210,15+6*(COLUMNS($G209:AK209)-1)),""))</f>
        <v/>
      </c>
      <c r="AL209" s="236">
        <f t="array" ref="AL209">IF(COLUMNS($G209:AL209)&gt;$E209,"",IFERROR(INDEX('PROYECCIÓN'!210:210,15+6*(COLUMNS($G209:AL209)-1)),""))</f>
        <v/>
      </c>
      <c r="AM209" s="236">
        <f t="array" ref="AM209">IF(COLUMNS($G209:AM209)&gt;$E209,"",IFERROR(INDEX('PROYECCIÓN'!210:210,15+6*(COLUMNS($G209:AM209)-1)),""))</f>
        <v/>
      </c>
      <c r="AN209" s="236">
        <f t="array" ref="AN209">IF(COLUMNS($G209:AN209)&gt;$E209,"",IFERROR(INDEX('PROYECCIÓN'!210:210,15+6*(COLUMNS($G209:AN209)-1)),""))</f>
        <v/>
      </c>
      <c r="AO209" s="236">
        <f t="array" ref="AO209">IF(COLUMNS($G209:AO209)&gt;$E209,"",IFERROR(INDEX('PROYECCIÓN'!210:210,15+6*(COLUMNS($G209:AO209)-1)),""))</f>
        <v/>
      </c>
      <c r="AP209" s="236">
        <f t="array" ref="AP209">IF(COLUMNS($G209:AP209)&gt;$E209,"",IFERROR(INDEX('PROYECCIÓN'!210:210,15+6*(COLUMNS($G209:AP209)-1)),""))</f>
        <v/>
      </c>
      <c r="AQ209" s="236" t="n"/>
      <c r="AR209" s="229" t="n"/>
      <c r="AS209" s="185" t="n"/>
    </row>
    <row r="210" ht="15" customHeight="1" s="506">
      <c r="B210" s="47">
        <f>'CARTERA TOTAL'!B210</f>
        <v/>
      </c>
      <c r="C210" s="229">
        <f>'PROYECCIÓN'!C211</f>
        <v/>
      </c>
      <c r="D210" s="53">
        <f>'PROYECCIÓN'!D211</f>
        <v/>
      </c>
      <c r="E210" s="56">
        <f>'PROYECCIÓN'!H211</f>
        <v/>
      </c>
      <c r="F210" s="56">
        <f>IF(COUNTIF($G210:$AP210,"VENCIDA")&gt;0,"VENCIDA",IF(COUNTIF($G210:$AP210,"POR VENCER")&gt;0,"POR VENCER",IF(COUNTIF($G210:$AP210,"AL DÍA")&gt;0,"AL DÍA",IF(COUNTIF($G210:$AP210,"PAGA")&gt;0,"PAGA","SIN ESTADO"))))</f>
        <v/>
      </c>
      <c r="G210" s="236">
        <f t="array" ref="G210">IF(COLUMNS($G210:G210)&gt;$E210,"",IFERROR(INDEX('PROYECCIÓN'!211:211,15+6*(COLUMNS($G210:G210)-1)),""))</f>
        <v/>
      </c>
      <c r="H210" s="236">
        <f t="array" ref="H210">IF(COLUMNS($G210:H210)&gt;$E210,"",IFERROR(INDEX('PROYECCIÓN'!211:211,15+6*(COLUMNS($G210:H210)-1)),""))</f>
        <v/>
      </c>
      <c r="I210" s="236">
        <f t="array" ref="I210">IF(COLUMNS($G210:I210)&gt;$E210,"",IFERROR(INDEX('PROYECCIÓN'!211:211,15+6*(COLUMNS($G210:I210)-1)),""))</f>
        <v/>
      </c>
      <c r="J210" s="236">
        <f t="array" ref="J210">IF(COLUMNS($G210:J210)&gt;$E210,"",IFERROR(INDEX('PROYECCIÓN'!211:211,15+6*(COLUMNS($G210:J210)-1)),""))</f>
        <v/>
      </c>
      <c r="K210" s="236">
        <f t="array" ref="K210">IF(COLUMNS($G210:K210)&gt;$E210,"",IFERROR(INDEX('PROYECCIÓN'!211:211,15+6*(COLUMNS($G210:K210)-1)),""))</f>
        <v/>
      </c>
      <c r="L210" s="236">
        <f t="array" ref="L210">IF(COLUMNS($G210:L210)&gt;$E210,"",IFERROR(INDEX('PROYECCIÓN'!211:211,15+6*(COLUMNS($G210:L210)-1)),""))</f>
        <v/>
      </c>
      <c r="M210" s="236">
        <f t="array" ref="M210">IF(COLUMNS($G210:M210)&gt;$E210,"",IFERROR(INDEX('PROYECCIÓN'!211:211,15+6*(COLUMNS($G210:M210)-1)),""))</f>
        <v/>
      </c>
      <c r="N210" s="236">
        <f t="array" ref="N210">IF(COLUMNS($G210:N210)&gt;$E210,"",IFERROR(INDEX('PROYECCIÓN'!211:211,15+6*(COLUMNS($G210:N210)-1)),""))</f>
        <v/>
      </c>
      <c r="O210" s="236">
        <f t="array" ref="O210">IF(COLUMNS($G210:O210)&gt;$E210,"",IFERROR(INDEX('PROYECCIÓN'!211:211,15+6*(COLUMNS($G210:O210)-1)),""))</f>
        <v/>
      </c>
      <c r="P210" s="236">
        <f t="array" ref="P210">IF(COLUMNS($G210:P210)&gt;$E210,"",IFERROR(INDEX('PROYECCIÓN'!211:211,15+6*(COLUMNS($G210:P210)-1)),""))</f>
        <v/>
      </c>
      <c r="Q210" s="236">
        <f t="array" ref="Q210">IF(COLUMNS($G210:Q210)&gt;$E210,"",IFERROR(INDEX('PROYECCIÓN'!211:211,15+6*(COLUMNS($G210:Q210)-1)),""))</f>
        <v/>
      </c>
      <c r="R210" s="236">
        <f t="array" ref="R210">IF(COLUMNS($G210:R210)&gt;$E210,"",IFERROR(INDEX('PROYECCIÓN'!211:211,15+6*(COLUMNS($G210:R210)-1)),""))</f>
        <v/>
      </c>
      <c r="S210" s="236">
        <f t="array" ref="S210">IF(COLUMNS($G210:S210)&gt;$E210,"",IFERROR(INDEX('PROYECCIÓN'!211:211,15+6*(COLUMNS($G210:S210)-1)),""))</f>
        <v/>
      </c>
      <c r="T210" s="236">
        <f t="array" ref="T210">IF(COLUMNS($G210:T210)&gt;$E210,"",IFERROR(INDEX('PROYECCIÓN'!211:211,15+6*(COLUMNS($G210:T210)-1)),""))</f>
        <v/>
      </c>
      <c r="U210" s="236">
        <f t="array" ref="U210">IF(COLUMNS($G210:U210)&gt;$E210,"",IFERROR(INDEX('PROYECCIÓN'!211:211,15+6*(COLUMNS($G210:U210)-1)),""))</f>
        <v/>
      </c>
      <c r="V210" s="236">
        <f t="array" ref="V210">IF(COLUMNS($G210:V210)&gt;$E210,"",IFERROR(INDEX('PROYECCIÓN'!211:211,15+6*(COLUMNS($G210:V210)-1)),""))</f>
        <v/>
      </c>
      <c r="W210" s="236">
        <f t="array" ref="W210">IF(COLUMNS($G210:W210)&gt;$E210,"",IFERROR(INDEX('PROYECCIÓN'!211:211,15+6*(COLUMNS($G210:W210)-1)),""))</f>
        <v/>
      </c>
      <c r="X210" s="236">
        <f t="array" ref="X210">IF(COLUMNS($G210:X210)&gt;$E210,"",IFERROR(INDEX('PROYECCIÓN'!211:211,15+6*(COLUMNS($G210:X210)-1)),""))</f>
        <v/>
      </c>
      <c r="Y210" s="236">
        <f t="array" ref="Y210">IF(COLUMNS($G210:Y210)&gt;$E210,"",IFERROR(INDEX('PROYECCIÓN'!211:211,15+6*(COLUMNS($G210:Y210)-1)),""))</f>
        <v/>
      </c>
      <c r="Z210" s="236">
        <f t="array" ref="Z210">IF(COLUMNS($G210:Z210)&gt;$E210,"",IFERROR(INDEX('PROYECCIÓN'!211:211,15+6*(COLUMNS($G210:Z210)-1)),""))</f>
        <v/>
      </c>
      <c r="AA210" s="236">
        <f t="array" ref="AA210">IF(COLUMNS($G210:AA210)&gt;$E210,"",IFERROR(INDEX('PROYECCIÓN'!211:211,15+6*(COLUMNS($G210:AA210)-1)),""))</f>
        <v/>
      </c>
      <c r="AB210" s="236">
        <f t="array" ref="AB210">IF(COLUMNS($G210:AB210)&gt;$E210,"",IFERROR(INDEX('PROYECCIÓN'!211:211,15+6*(COLUMNS($G210:AB210)-1)),""))</f>
        <v/>
      </c>
      <c r="AC210" s="236">
        <f t="array" ref="AC210">IF(COLUMNS($G210:AC210)&gt;$E210,"",IFERROR(INDEX('PROYECCIÓN'!211:211,15+6*(COLUMNS($G210:AC210)-1)),""))</f>
        <v/>
      </c>
      <c r="AD210" s="236">
        <f t="array" ref="AD210">IF(COLUMNS($G210:AD210)&gt;$E210,"",IFERROR(INDEX('PROYECCIÓN'!211:211,15+6*(COLUMNS($G210:AD210)-1)),""))</f>
        <v/>
      </c>
      <c r="AE210" s="236">
        <f t="array" ref="AE210">IF(COLUMNS($G210:AE210)&gt;$E210,"",IFERROR(INDEX('PROYECCIÓN'!211:211,15+6*(COLUMNS($G210:AE210)-1)),""))</f>
        <v/>
      </c>
      <c r="AF210" s="236">
        <f t="array" ref="AF210">IF(COLUMNS($G210:AF210)&gt;$E210,"",IFERROR(INDEX('PROYECCIÓN'!211:211,15+6*(COLUMNS($G210:AF210)-1)),""))</f>
        <v/>
      </c>
      <c r="AG210" s="236">
        <f t="array" ref="AG210">IF(COLUMNS($G210:AG210)&gt;$E210,"",IFERROR(INDEX('PROYECCIÓN'!211:211,15+6*(COLUMNS($G210:AG210)-1)),""))</f>
        <v/>
      </c>
      <c r="AH210" s="236">
        <f t="array" ref="AH210">IF(COLUMNS($G210:AH210)&gt;$E210,"",IFERROR(INDEX('PROYECCIÓN'!211:211,15+6*(COLUMNS($G210:AH210)-1)),""))</f>
        <v/>
      </c>
      <c r="AI210" s="236">
        <f t="array" ref="AI210">IF(COLUMNS($G210:AI210)&gt;$E210,"",IFERROR(INDEX('PROYECCIÓN'!211:211,15+6*(COLUMNS($G210:AI210)-1)),""))</f>
        <v/>
      </c>
      <c r="AJ210" s="236">
        <f t="array" ref="AJ210">IF(COLUMNS($G210:AJ210)&gt;$E210,"",IFERROR(INDEX('PROYECCIÓN'!211:211,15+6*(COLUMNS($G210:AJ210)-1)),""))</f>
        <v/>
      </c>
      <c r="AK210" s="236">
        <f t="array" ref="AK210">IF(COLUMNS($G210:AK210)&gt;$E210,"",IFERROR(INDEX('PROYECCIÓN'!211:211,15+6*(COLUMNS($G210:AK210)-1)),""))</f>
        <v/>
      </c>
      <c r="AL210" s="236">
        <f t="array" ref="AL210">IF(COLUMNS($G210:AL210)&gt;$E210,"",IFERROR(INDEX('PROYECCIÓN'!211:211,15+6*(COLUMNS($G210:AL210)-1)),""))</f>
        <v/>
      </c>
      <c r="AM210" s="236">
        <f t="array" ref="AM210">IF(COLUMNS($G210:AM210)&gt;$E210,"",IFERROR(INDEX('PROYECCIÓN'!211:211,15+6*(COLUMNS($G210:AM210)-1)),""))</f>
        <v/>
      </c>
      <c r="AN210" s="236">
        <f t="array" ref="AN210">IF(COLUMNS($G210:AN210)&gt;$E210,"",IFERROR(INDEX('PROYECCIÓN'!211:211,15+6*(COLUMNS($G210:AN210)-1)),""))</f>
        <v/>
      </c>
      <c r="AO210" s="236">
        <f t="array" ref="AO210">IF(COLUMNS($G210:AO210)&gt;$E210,"",IFERROR(INDEX('PROYECCIÓN'!211:211,15+6*(COLUMNS($G210:AO210)-1)),""))</f>
        <v/>
      </c>
      <c r="AP210" s="236">
        <f t="array" ref="AP210">IF(COLUMNS($G210:AP210)&gt;$E210,"",IFERROR(INDEX('PROYECCIÓN'!211:211,15+6*(COLUMNS($G210:AP210)-1)),""))</f>
        <v/>
      </c>
      <c r="AQ210" s="236" t="n"/>
      <c r="AR210" s="229" t="n"/>
      <c r="AS210" s="185" t="n"/>
    </row>
    <row r="211" ht="15" customHeight="1" s="506">
      <c r="B211" s="47">
        <f>'CARTERA TOTAL'!B211</f>
        <v/>
      </c>
      <c r="C211" s="229">
        <f>'PROYECCIÓN'!C212</f>
        <v/>
      </c>
      <c r="D211" s="53">
        <f>'PROYECCIÓN'!D212</f>
        <v/>
      </c>
      <c r="E211" s="56">
        <f>'PROYECCIÓN'!H212</f>
        <v/>
      </c>
      <c r="F211" s="56">
        <f>IF(COUNTIF($G211:$AP211,"VENCIDA")&gt;0,"VENCIDA",IF(COUNTIF($G211:$AP211,"POR VENCER")&gt;0,"POR VENCER",IF(COUNTIF($G211:$AP211,"AL DÍA")&gt;0,"AL DÍA",IF(COUNTIF($G211:$AP211,"PAGA")&gt;0,"PAGA","SIN ESTADO"))))</f>
        <v/>
      </c>
      <c r="G211" s="236">
        <f t="array" ref="G211">IF(COLUMNS($G211:G211)&gt;$E211,"",IFERROR(INDEX('PROYECCIÓN'!212:212,15+6*(COLUMNS($G211:G211)-1)),""))</f>
        <v/>
      </c>
      <c r="H211" s="236">
        <f t="array" ref="H211">IF(COLUMNS($G211:H211)&gt;$E211,"",IFERROR(INDEX('PROYECCIÓN'!212:212,15+6*(COLUMNS($G211:H211)-1)),""))</f>
        <v/>
      </c>
      <c r="I211" s="236">
        <f t="array" ref="I211">IF(COLUMNS($G211:I211)&gt;$E211,"",IFERROR(INDEX('PROYECCIÓN'!212:212,15+6*(COLUMNS($G211:I211)-1)),""))</f>
        <v/>
      </c>
      <c r="J211" s="236">
        <f t="array" ref="J211">IF(COLUMNS($G211:J211)&gt;$E211,"",IFERROR(INDEX('PROYECCIÓN'!212:212,15+6*(COLUMNS($G211:J211)-1)),""))</f>
        <v/>
      </c>
      <c r="K211" s="236">
        <f t="array" ref="K211">IF(COLUMNS($G211:K211)&gt;$E211,"",IFERROR(INDEX('PROYECCIÓN'!212:212,15+6*(COLUMNS($G211:K211)-1)),""))</f>
        <v/>
      </c>
      <c r="L211" s="236">
        <f t="array" ref="L211">IF(COLUMNS($G211:L211)&gt;$E211,"",IFERROR(INDEX('PROYECCIÓN'!212:212,15+6*(COLUMNS($G211:L211)-1)),""))</f>
        <v/>
      </c>
      <c r="M211" s="236">
        <f t="array" ref="M211">IF(COLUMNS($G211:M211)&gt;$E211,"",IFERROR(INDEX('PROYECCIÓN'!212:212,15+6*(COLUMNS($G211:M211)-1)),""))</f>
        <v/>
      </c>
      <c r="N211" s="236">
        <f t="array" ref="N211">IF(COLUMNS($G211:N211)&gt;$E211,"",IFERROR(INDEX('PROYECCIÓN'!212:212,15+6*(COLUMNS($G211:N211)-1)),""))</f>
        <v/>
      </c>
      <c r="O211" s="236">
        <f t="array" ref="O211">IF(COLUMNS($G211:O211)&gt;$E211,"",IFERROR(INDEX('PROYECCIÓN'!212:212,15+6*(COLUMNS($G211:O211)-1)),""))</f>
        <v/>
      </c>
      <c r="P211" s="236">
        <f t="array" ref="P211">IF(COLUMNS($G211:P211)&gt;$E211,"",IFERROR(INDEX('PROYECCIÓN'!212:212,15+6*(COLUMNS($G211:P211)-1)),""))</f>
        <v/>
      </c>
      <c r="Q211" s="236">
        <f t="array" ref="Q211">IF(COLUMNS($G211:Q211)&gt;$E211,"",IFERROR(INDEX('PROYECCIÓN'!212:212,15+6*(COLUMNS($G211:Q211)-1)),""))</f>
        <v/>
      </c>
      <c r="R211" s="236">
        <f t="array" ref="R211">IF(COLUMNS($G211:R211)&gt;$E211,"",IFERROR(INDEX('PROYECCIÓN'!212:212,15+6*(COLUMNS($G211:R211)-1)),""))</f>
        <v/>
      </c>
      <c r="S211" s="236">
        <f t="array" ref="S211">IF(COLUMNS($G211:S211)&gt;$E211,"",IFERROR(INDEX('PROYECCIÓN'!212:212,15+6*(COLUMNS($G211:S211)-1)),""))</f>
        <v/>
      </c>
      <c r="T211" s="236">
        <f t="array" ref="T211">IF(COLUMNS($G211:T211)&gt;$E211,"",IFERROR(INDEX('PROYECCIÓN'!212:212,15+6*(COLUMNS($G211:T211)-1)),""))</f>
        <v/>
      </c>
      <c r="U211" s="236">
        <f t="array" ref="U211">IF(COLUMNS($G211:U211)&gt;$E211,"",IFERROR(INDEX('PROYECCIÓN'!212:212,15+6*(COLUMNS($G211:U211)-1)),""))</f>
        <v/>
      </c>
      <c r="V211" s="236">
        <f t="array" ref="V211">IF(COLUMNS($G211:V211)&gt;$E211,"",IFERROR(INDEX('PROYECCIÓN'!212:212,15+6*(COLUMNS($G211:V211)-1)),""))</f>
        <v/>
      </c>
      <c r="W211" s="236">
        <f t="array" ref="W211">IF(COLUMNS($G211:W211)&gt;$E211,"",IFERROR(INDEX('PROYECCIÓN'!212:212,15+6*(COLUMNS($G211:W211)-1)),""))</f>
        <v/>
      </c>
      <c r="X211" s="236">
        <f t="array" ref="X211">IF(COLUMNS($G211:X211)&gt;$E211,"",IFERROR(INDEX('PROYECCIÓN'!212:212,15+6*(COLUMNS($G211:X211)-1)),""))</f>
        <v/>
      </c>
      <c r="Y211" s="236">
        <f t="array" ref="Y211">IF(COLUMNS($G211:Y211)&gt;$E211,"",IFERROR(INDEX('PROYECCIÓN'!212:212,15+6*(COLUMNS($G211:Y211)-1)),""))</f>
        <v/>
      </c>
      <c r="Z211" s="236">
        <f t="array" ref="Z211">IF(COLUMNS($G211:Z211)&gt;$E211,"",IFERROR(INDEX('PROYECCIÓN'!212:212,15+6*(COLUMNS($G211:Z211)-1)),""))</f>
        <v/>
      </c>
      <c r="AA211" s="236">
        <f t="array" ref="AA211">IF(COLUMNS($G211:AA211)&gt;$E211,"",IFERROR(INDEX('PROYECCIÓN'!212:212,15+6*(COLUMNS($G211:AA211)-1)),""))</f>
        <v/>
      </c>
      <c r="AB211" s="236">
        <f t="array" ref="AB211">IF(COLUMNS($G211:AB211)&gt;$E211,"",IFERROR(INDEX('PROYECCIÓN'!212:212,15+6*(COLUMNS($G211:AB211)-1)),""))</f>
        <v/>
      </c>
      <c r="AC211" s="236">
        <f t="array" ref="AC211">IF(COLUMNS($G211:AC211)&gt;$E211,"",IFERROR(INDEX('PROYECCIÓN'!212:212,15+6*(COLUMNS($G211:AC211)-1)),""))</f>
        <v/>
      </c>
      <c r="AD211" s="236">
        <f t="array" ref="AD211">IF(COLUMNS($G211:AD211)&gt;$E211,"",IFERROR(INDEX('PROYECCIÓN'!212:212,15+6*(COLUMNS($G211:AD211)-1)),""))</f>
        <v/>
      </c>
      <c r="AE211" s="236">
        <f t="array" ref="AE211">IF(COLUMNS($G211:AE211)&gt;$E211,"",IFERROR(INDEX('PROYECCIÓN'!212:212,15+6*(COLUMNS($G211:AE211)-1)),""))</f>
        <v/>
      </c>
      <c r="AF211" s="236">
        <f t="array" ref="AF211">IF(COLUMNS($G211:AF211)&gt;$E211,"",IFERROR(INDEX('PROYECCIÓN'!212:212,15+6*(COLUMNS($G211:AF211)-1)),""))</f>
        <v/>
      </c>
      <c r="AG211" s="236">
        <f t="array" ref="AG211">IF(COLUMNS($G211:AG211)&gt;$E211,"",IFERROR(INDEX('PROYECCIÓN'!212:212,15+6*(COLUMNS($G211:AG211)-1)),""))</f>
        <v/>
      </c>
      <c r="AH211" s="236">
        <f t="array" ref="AH211">IF(COLUMNS($G211:AH211)&gt;$E211,"",IFERROR(INDEX('PROYECCIÓN'!212:212,15+6*(COLUMNS($G211:AH211)-1)),""))</f>
        <v/>
      </c>
      <c r="AI211" s="236">
        <f t="array" ref="AI211">IF(COLUMNS($G211:AI211)&gt;$E211,"",IFERROR(INDEX('PROYECCIÓN'!212:212,15+6*(COLUMNS($G211:AI211)-1)),""))</f>
        <v/>
      </c>
      <c r="AJ211" s="236">
        <f t="array" ref="AJ211">IF(COLUMNS($G211:AJ211)&gt;$E211,"",IFERROR(INDEX('PROYECCIÓN'!212:212,15+6*(COLUMNS($G211:AJ211)-1)),""))</f>
        <v/>
      </c>
      <c r="AK211" s="236">
        <f t="array" ref="AK211">IF(COLUMNS($G211:AK211)&gt;$E211,"",IFERROR(INDEX('PROYECCIÓN'!212:212,15+6*(COLUMNS($G211:AK211)-1)),""))</f>
        <v/>
      </c>
      <c r="AL211" s="236">
        <f t="array" ref="AL211">IF(COLUMNS($G211:AL211)&gt;$E211,"",IFERROR(INDEX('PROYECCIÓN'!212:212,15+6*(COLUMNS($G211:AL211)-1)),""))</f>
        <v/>
      </c>
      <c r="AM211" s="236">
        <f t="array" ref="AM211">IF(COLUMNS($G211:AM211)&gt;$E211,"",IFERROR(INDEX('PROYECCIÓN'!212:212,15+6*(COLUMNS($G211:AM211)-1)),""))</f>
        <v/>
      </c>
      <c r="AN211" s="236">
        <f t="array" ref="AN211">IF(COLUMNS($G211:AN211)&gt;$E211,"",IFERROR(INDEX('PROYECCIÓN'!212:212,15+6*(COLUMNS($G211:AN211)-1)),""))</f>
        <v/>
      </c>
      <c r="AO211" s="236">
        <f t="array" ref="AO211">IF(COLUMNS($G211:AO211)&gt;$E211,"",IFERROR(INDEX('PROYECCIÓN'!212:212,15+6*(COLUMNS($G211:AO211)-1)),""))</f>
        <v/>
      </c>
      <c r="AP211" s="236">
        <f t="array" ref="AP211">IF(COLUMNS($G211:AP211)&gt;$E211,"",IFERROR(INDEX('PROYECCIÓN'!212:212,15+6*(COLUMNS($G211:AP211)-1)),""))</f>
        <v/>
      </c>
      <c r="AQ211" s="236" t="n"/>
      <c r="AR211" s="229" t="n"/>
      <c r="AS211" s="185" t="n"/>
    </row>
    <row r="212" ht="15" customHeight="1" s="506">
      <c r="B212" s="47">
        <f>'CARTERA TOTAL'!B212</f>
        <v/>
      </c>
      <c r="C212" s="229">
        <f>'PROYECCIÓN'!C213</f>
        <v/>
      </c>
      <c r="D212" s="53">
        <f>'PROYECCIÓN'!D213</f>
        <v/>
      </c>
      <c r="E212" s="56">
        <f>'PROYECCIÓN'!H213</f>
        <v/>
      </c>
      <c r="F212" s="56">
        <f>IF(COUNTIF($G212:$AP212,"VENCIDA")&gt;0,"VENCIDA",IF(COUNTIF($G212:$AP212,"POR VENCER")&gt;0,"POR VENCER",IF(COUNTIF($G212:$AP212,"AL DÍA")&gt;0,"AL DÍA",IF(COUNTIF($G212:$AP212,"PAGA")&gt;0,"PAGA","SIN ESTADO"))))</f>
        <v/>
      </c>
      <c r="G212" s="236">
        <f t="array" ref="G212">IF(COLUMNS($G212:G212)&gt;$E212,"",IFERROR(INDEX('PROYECCIÓN'!213:213,15+6*(COLUMNS($G212:G212)-1)),""))</f>
        <v/>
      </c>
      <c r="H212" s="236">
        <f t="array" ref="H212">IF(COLUMNS($G212:H212)&gt;$E212,"",IFERROR(INDEX('PROYECCIÓN'!213:213,15+6*(COLUMNS($G212:H212)-1)),""))</f>
        <v/>
      </c>
      <c r="I212" s="236">
        <f t="array" ref="I212">IF(COLUMNS($G212:I212)&gt;$E212,"",IFERROR(INDEX('PROYECCIÓN'!213:213,15+6*(COLUMNS($G212:I212)-1)),""))</f>
        <v/>
      </c>
      <c r="J212" s="236">
        <f t="array" ref="J212">IF(COLUMNS($G212:J212)&gt;$E212,"",IFERROR(INDEX('PROYECCIÓN'!213:213,15+6*(COLUMNS($G212:J212)-1)),""))</f>
        <v/>
      </c>
      <c r="K212" s="236">
        <f t="array" ref="K212">IF(COLUMNS($G212:K212)&gt;$E212,"",IFERROR(INDEX('PROYECCIÓN'!213:213,15+6*(COLUMNS($G212:K212)-1)),""))</f>
        <v/>
      </c>
      <c r="L212" s="236">
        <f t="array" ref="L212">IF(COLUMNS($G212:L212)&gt;$E212,"",IFERROR(INDEX('PROYECCIÓN'!213:213,15+6*(COLUMNS($G212:L212)-1)),""))</f>
        <v/>
      </c>
      <c r="M212" s="236">
        <f t="array" ref="M212">IF(COLUMNS($G212:M212)&gt;$E212,"",IFERROR(INDEX('PROYECCIÓN'!213:213,15+6*(COLUMNS($G212:M212)-1)),""))</f>
        <v/>
      </c>
      <c r="N212" s="236">
        <f t="array" ref="N212">IF(COLUMNS($G212:N212)&gt;$E212,"",IFERROR(INDEX('PROYECCIÓN'!213:213,15+6*(COLUMNS($G212:N212)-1)),""))</f>
        <v/>
      </c>
      <c r="O212" s="236">
        <f t="array" ref="O212">IF(COLUMNS($G212:O212)&gt;$E212,"",IFERROR(INDEX('PROYECCIÓN'!213:213,15+6*(COLUMNS($G212:O212)-1)),""))</f>
        <v/>
      </c>
      <c r="P212" s="236">
        <f t="array" ref="P212">IF(COLUMNS($G212:P212)&gt;$E212,"",IFERROR(INDEX('PROYECCIÓN'!213:213,15+6*(COLUMNS($G212:P212)-1)),""))</f>
        <v/>
      </c>
      <c r="Q212" s="236">
        <f t="array" ref="Q212">IF(COLUMNS($G212:Q212)&gt;$E212,"",IFERROR(INDEX('PROYECCIÓN'!213:213,15+6*(COLUMNS($G212:Q212)-1)),""))</f>
        <v/>
      </c>
      <c r="R212" s="236">
        <f t="array" ref="R212">IF(COLUMNS($G212:R212)&gt;$E212,"",IFERROR(INDEX('PROYECCIÓN'!213:213,15+6*(COLUMNS($G212:R212)-1)),""))</f>
        <v/>
      </c>
      <c r="S212" s="236">
        <f t="array" ref="S212">IF(COLUMNS($G212:S212)&gt;$E212,"",IFERROR(INDEX('PROYECCIÓN'!213:213,15+6*(COLUMNS($G212:S212)-1)),""))</f>
        <v/>
      </c>
      <c r="T212" s="236">
        <f t="array" ref="T212">IF(COLUMNS($G212:T212)&gt;$E212,"",IFERROR(INDEX('PROYECCIÓN'!213:213,15+6*(COLUMNS($G212:T212)-1)),""))</f>
        <v/>
      </c>
      <c r="U212" s="236">
        <f t="array" ref="U212">IF(COLUMNS($G212:U212)&gt;$E212,"",IFERROR(INDEX('PROYECCIÓN'!213:213,15+6*(COLUMNS($G212:U212)-1)),""))</f>
        <v/>
      </c>
      <c r="V212" s="236">
        <f t="array" ref="V212">IF(COLUMNS($G212:V212)&gt;$E212,"",IFERROR(INDEX('PROYECCIÓN'!213:213,15+6*(COLUMNS($G212:V212)-1)),""))</f>
        <v/>
      </c>
      <c r="W212" s="236">
        <f t="array" ref="W212">IF(COLUMNS($G212:W212)&gt;$E212,"",IFERROR(INDEX('PROYECCIÓN'!213:213,15+6*(COLUMNS($G212:W212)-1)),""))</f>
        <v/>
      </c>
      <c r="X212" s="236">
        <f t="array" ref="X212">IF(COLUMNS($G212:X212)&gt;$E212,"",IFERROR(INDEX('PROYECCIÓN'!213:213,15+6*(COLUMNS($G212:X212)-1)),""))</f>
        <v/>
      </c>
      <c r="Y212" s="236">
        <f t="array" ref="Y212">IF(COLUMNS($G212:Y212)&gt;$E212,"",IFERROR(INDEX('PROYECCIÓN'!213:213,15+6*(COLUMNS($G212:Y212)-1)),""))</f>
        <v/>
      </c>
      <c r="Z212" s="236">
        <f t="array" ref="Z212">IF(COLUMNS($G212:Z212)&gt;$E212,"",IFERROR(INDEX('PROYECCIÓN'!213:213,15+6*(COLUMNS($G212:Z212)-1)),""))</f>
        <v/>
      </c>
      <c r="AA212" s="236">
        <f t="array" ref="AA212">IF(COLUMNS($G212:AA212)&gt;$E212,"",IFERROR(INDEX('PROYECCIÓN'!213:213,15+6*(COLUMNS($G212:AA212)-1)),""))</f>
        <v/>
      </c>
      <c r="AB212" s="236">
        <f t="array" ref="AB212">IF(COLUMNS($G212:AB212)&gt;$E212,"",IFERROR(INDEX('PROYECCIÓN'!213:213,15+6*(COLUMNS($G212:AB212)-1)),""))</f>
        <v/>
      </c>
      <c r="AC212" s="236">
        <f t="array" ref="AC212">IF(COLUMNS($G212:AC212)&gt;$E212,"",IFERROR(INDEX('PROYECCIÓN'!213:213,15+6*(COLUMNS($G212:AC212)-1)),""))</f>
        <v/>
      </c>
      <c r="AD212" s="236">
        <f t="array" ref="AD212">IF(COLUMNS($G212:AD212)&gt;$E212,"",IFERROR(INDEX('PROYECCIÓN'!213:213,15+6*(COLUMNS($G212:AD212)-1)),""))</f>
        <v/>
      </c>
      <c r="AE212" s="236">
        <f t="array" ref="AE212">IF(COLUMNS($G212:AE212)&gt;$E212,"",IFERROR(INDEX('PROYECCIÓN'!213:213,15+6*(COLUMNS($G212:AE212)-1)),""))</f>
        <v/>
      </c>
      <c r="AF212" s="236">
        <f t="array" ref="AF212">IF(COLUMNS($G212:AF212)&gt;$E212,"",IFERROR(INDEX('PROYECCIÓN'!213:213,15+6*(COLUMNS($G212:AF212)-1)),""))</f>
        <v/>
      </c>
      <c r="AG212" s="236">
        <f t="array" ref="AG212">IF(COLUMNS($G212:AG212)&gt;$E212,"",IFERROR(INDEX('PROYECCIÓN'!213:213,15+6*(COLUMNS($G212:AG212)-1)),""))</f>
        <v/>
      </c>
      <c r="AH212" s="236">
        <f t="array" ref="AH212">IF(COLUMNS($G212:AH212)&gt;$E212,"",IFERROR(INDEX('PROYECCIÓN'!213:213,15+6*(COLUMNS($G212:AH212)-1)),""))</f>
        <v/>
      </c>
      <c r="AI212" s="236">
        <f t="array" ref="AI212">IF(COLUMNS($G212:AI212)&gt;$E212,"",IFERROR(INDEX('PROYECCIÓN'!213:213,15+6*(COLUMNS($G212:AI212)-1)),""))</f>
        <v/>
      </c>
      <c r="AJ212" s="236">
        <f t="array" ref="AJ212">IF(COLUMNS($G212:AJ212)&gt;$E212,"",IFERROR(INDEX('PROYECCIÓN'!213:213,15+6*(COLUMNS($G212:AJ212)-1)),""))</f>
        <v/>
      </c>
      <c r="AK212" s="236">
        <f t="array" ref="AK212">IF(COLUMNS($G212:AK212)&gt;$E212,"",IFERROR(INDEX('PROYECCIÓN'!213:213,15+6*(COLUMNS($G212:AK212)-1)),""))</f>
        <v/>
      </c>
      <c r="AL212" s="236">
        <f t="array" ref="AL212">IF(COLUMNS($G212:AL212)&gt;$E212,"",IFERROR(INDEX('PROYECCIÓN'!213:213,15+6*(COLUMNS($G212:AL212)-1)),""))</f>
        <v/>
      </c>
      <c r="AM212" s="236">
        <f t="array" ref="AM212">IF(COLUMNS($G212:AM212)&gt;$E212,"",IFERROR(INDEX('PROYECCIÓN'!213:213,15+6*(COLUMNS($G212:AM212)-1)),""))</f>
        <v/>
      </c>
      <c r="AN212" s="236">
        <f t="array" ref="AN212">IF(COLUMNS($G212:AN212)&gt;$E212,"",IFERROR(INDEX('PROYECCIÓN'!213:213,15+6*(COLUMNS($G212:AN212)-1)),""))</f>
        <v/>
      </c>
      <c r="AO212" s="236">
        <f t="array" ref="AO212">IF(COLUMNS($G212:AO212)&gt;$E212,"",IFERROR(INDEX('PROYECCIÓN'!213:213,15+6*(COLUMNS($G212:AO212)-1)),""))</f>
        <v/>
      </c>
      <c r="AP212" s="236">
        <f t="array" ref="AP212">IF(COLUMNS($G212:AP212)&gt;$E212,"",IFERROR(INDEX('PROYECCIÓN'!213:213,15+6*(COLUMNS($G212:AP212)-1)),""))</f>
        <v/>
      </c>
      <c r="AQ212" s="236" t="n"/>
      <c r="AR212" s="229" t="n"/>
      <c r="AS212" s="185" t="n"/>
    </row>
    <row r="213" ht="15" customHeight="1" s="506">
      <c r="B213" s="47">
        <f>'CARTERA TOTAL'!B213</f>
        <v/>
      </c>
      <c r="C213" s="229">
        <f>'PROYECCIÓN'!C214</f>
        <v/>
      </c>
      <c r="D213" s="53">
        <f>'PROYECCIÓN'!D214</f>
        <v/>
      </c>
      <c r="E213" s="56">
        <f>'PROYECCIÓN'!H214</f>
        <v/>
      </c>
      <c r="F213" s="56">
        <f>IF(COUNTIF($G213:$AP213,"VENCIDA")&gt;0,"VENCIDA",IF(COUNTIF($G213:$AP213,"POR VENCER")&gt;0,"POR VENCER",IF(COUNTIF($G213:$AP213,"AL DÍA")&gt;0,"AL DÍA",IF(COUNTIF($G213:$AP213,"PAGA")&gt;0,"PAGA","SIN ESTADO"))))</f>
        <v/>
      </c>
      <c r="G213" s="236">
        <f t="array" ref="G213">IF(COLUMNS($G213:G213)&gt;$E213,"",IFERROR(INDEX('PROYECCIÓN'!214:214,15+6*(COLUMNS($G213:G213)-1)),""))</f>
        <v/>
      </c>
      <c r="H213" s="236">
        <f t="array" ref="H213">IF(COLUMNS($G213:H213)&gt;$E213,"",IFERROR(INDEX('PROYECCIÓN'!214:214,15+6*(COLUMNS($G213:H213)-1)),""))</f>
        <v/>
      </c>
      <c r="I213" s="236">
        <f t="array" ref="I213">IF(COLUMNS($G213:I213)&gt;$E213,"",IFERROR(INDEX('PROYECCIÓN'!214:214,15+6*(COLUMNS($G213:I213)-1)),""))</f>
        <v/>
      </c>
      <c r="J213" s="236">
        <f t="array" ref="J213">IF(COLUMNS($G213:J213)&gt;$E213,"",IFERROR(INDEX('PROYECCIÓN'!214:214,15+6*(COLUMNS($G213:J213)-1)),""))</f>
        <v/>
      </c>
      <c r="K213" s="236">
        <f t="array" ref="K213">IF(COLUMNS($G213:K213)&gt;$E213,"",IFERROR(INDEX('PROYECCIÓN'!214:214,15+6*(COLUMNS($G213:K213)-1)),""))</f>
        <v/>
      </c>
      <c r="L213" s="236">
        <f t="array" ref="L213">IF(COLUMNS($G213:L213)&gt;$E213,"",IFERROR(INDEX('PROYECCIÓN'!214:214,15+6*(COLUMNS($G213:L213)-1)),""))</f>
        <v/>
      </c>
      <c r="M213" s="236">
        <f t="array" ref="M213">IF(COLUMNS($G213:M213)&gt;$E213,"",IFERROR(INDEX('PROYECCIÓN'!214:214,15+6*(COLUMNS($G213:M213)-1)),""))</f>
        <v/>
      </c>
      <c r="N213" s="236">
        <f t="array" ref="N213">IF(COLUMNS($G213:N213)&gt;$E213,"",IFERROR(INDEX('PROYECCIÓN'!214:214,15+6*(COLUMNS($G213:N213)-1)),""))</f>
        <v/>
      </c>
      <c r="O213" s="236">
        <f t="array" ref="O213">IF(COLUMNS($G213:O213)&gt;$E213,"",IFERROR(INDEX('PROYECCIÓN'!214:214,15+6*(COLUMNS($G213:O213)-1)),""))</f>
        <v/>
      </c>
      <c r="P213" s="236">
        <f t="array" ref="P213">IF(COLUMNS($G213:P213)&gt;$E213,"",IFERROR(INDEX('PROYECCIÓN'!214:214,15+6*(COLUMNS($G213:P213)-1)),""))</f>
        <v/>
      </c>
      <c r="Q213" s="236">
        <f t="array" ref="Q213">IF(COLUMNS($G213:Q213)&gt;$E213,"",IFERROR(INDEX('PROYECCIÓN'!214:214,15+6*(COLUMNS($G213:Q213)-1)),""))</f>
        <v/>
      </c>
      <c r="R213" s="236">
        <f t="array" ref="R213">IF(COLUMNS($G213:R213)&gt;$E213,"",IFERROR(INDEX('PROYECCIÓN'!214:214,15+6*(COLUMNS($G213:R213)-1)),""))</f>
        <v/>
      </c>
      <c r="S213" s="236">
        <f t="array" ref="S213">IF(COLUMNS($G213:S213)&gt;$E213,"",IFERROR(INDEX('PROYECCIÓN'!214:214,15+6*(COLUMNS($G213:S213)-1)),""))</f>
        <v/>
      </c>
      <c r="T213" s="236">
        <f t="array" ref="T213">IF(COLUMNS($G213:T213)&gt;$E213,"",IFERROR(INDEX('PROYECCIÓN'!214:214,15+6*(COLUMNS($G213:T213)-1)),""))</f>
        <v/>
      </c>
      <c r="U213" s="236">
        <f t="array" ref="U213">IF(COLUMNS($G213:U213)&gt;$E213,"",IFERROR(INDEX('PROYECCIÓN'!214:214,15+6*(COLUMNS($G213:U213)-1)),""))</f>
        <v/>
      </c>
      <c r="V213" s="236">
        <f t="array" ref="V213">IF(COLUMNS($G213:V213)&gt;$E213,"",IFERROR(INDEX('PROYECCIÓN'!214:214,15+6*(COLUMNS($G213:V213)-1)),""))</f>
        <v/>
      </c>
      <c r="W213" s="236">
        <f t="array" ref="W213">IF(COLUMNS($G213:W213)&gt;$E213,"",IFERROR(INDEX('PROYECCIÓN'!214:214,15+6*(COLUMNS($G213:W213)-1)),""))</f>
        <v/>
      </c>
      <c r="X213" s="236">
        <f t="array" ref="X213">IF(COLUMNS($G213:X213)&gt;$E213,"",IFERROR(INDEX('PROYECCIÓN'!214:214,15+6*(COLUMNS($G213:X213)-1)),""))</f>
        <v/>
      </c>
      <c r="Y213" s="236">
        <f t="array" ref="Y213">IF(COLUMNS($G213:Y213)&gt;$E213,"",IFERROR(INDEX('PROYECCIÓN'!214:214,15+6*(COLUMNS($G213:Y213)-1)),""))</f>
        <v/>
      </c>
      <c r="Z213" s="236">
        <f t="array" ref="Z213">IF(COLUMNS($G213:Z213)&gt;$E213,"",IFERROR(INDEX('PROYECCIÓN'!214:214,15+6*(COLUMNS($G213:Z213)-1)),""))</f>
        <v/>
      </c>
      <c r="AA213" s="236">
        <f t="array" ref="AA213">IF(COLUMNS($G213:AA213)&gt;$E213,"",IFERROR(INDEX('PROYECCIÓN'!214:214,15+6*(COLUMNS($G213:AA213)-1)),""))</f>
        <v/>
      </c>
      <c r="AB213" s="236">
        <f t="array" ref="AB213">IF(COLUMNS($G213:AB213)&gt;$E213,"",IFERROR(INDEX('PROYECCIÓN'!214:214,15+6*(COLUMNS($G213:AB213)-1)),""))</f>
        <v/>
      </c>
      <c r="AC213" s="236">
        <f t="array" ref="AC213">IF(COLUMNS($G213:AC213)&gt;$E213,"",IFERROR(INDEX('PROYECCIÓN'!214:214,15+6*(COLUMNS($G213:AC213)-1)),""))</f>
        <v/>
      </c>
      <c r="AD213" s="236">
        <f t="array" ref="AD213">IF(COLUMNS($G213:AD213)&gt;$E213,"",IFERROR(INDEX('PROYECCIÓN'!214:214,15+6*(COLUMNS($G213:AD213)-1)),""))</f>
        <v/>
      </c>
      <c r="AE213" s="236">
        <f t="array" ref="AE213">IF(COLUMNS($G213:AE213)&gt;$E213,"",IFERROR(INDEX('PROYECCIÓN'!214:214,15+6*(COLUMNS($G213:AE213)-1)),""))</f>
        <v/>
      </c>
      <c r="AF213" s="236">
        <f t="array" ref="AF213">IF(COLUMNS($G213:AF213)&gt;$E213,"",IFERROR(INDEX('PROYECCIÓN'!214:214,15+6*(COLUMNS($G213:AF213)-1)),""))</f>
        <v/>
      </c>
      <c r="AG213" s="236">
        <f t="array" ref="AG213">IF(COLUMNS($G213:AG213)&gt;$E213,"",IFERROR(INDEX('PROYECCIÓN'!214:214,15+6*(COLUMNS($G213:AG213)-1)),""))</f>
        <v/>
      </c>
      <c r="AH213" s="236">
        <f t="array" ref="AH213">IF(COLUMNS($G213:AH213)&gt;$E213,"",IFERROR(INDEX('PROYECCIÓN'!214:214,15+6*(COLUMNS($G213:AH213)-1)),""))</f>
        <v/>
      </c>
      <c r="AI213" s="236">
        <f t="array" ref="AI213">IF(COLUMNS($G213:AI213)&gt;$E213,"",IFERROR(INDEX('PROYECCIÓN'!214:214,15+6*(COLUMNS($G213:AI213)-1)),""))</f>
        <v/>
      </c>
      <c r="AJ213" s="236">
        <f t="array" ref="AJ213">IF(COLUMNS($G213:AJ213)&gt;$E213,"",IFERROR(INDEX('PROYECCIÓN'!214:214,15+6*(COLUMNS($G213:AJ213)-1)),""))</f>
        <v/>
      </c>
      <c r="AK213" s="236">
        <f t="array" ref="AK213">IF(COLUMNS($G213:AK213)&gt;$E213,"",IFERROR(INDEX('PROYECCIÓN'!214:214,15+6*(COLUMNS($G213:AK213)-1)),""))</f>
        <v/>
      </c>
      <c r="AL213" s="236">
        <f t="array" ref="AL213">IF(COLUMNS($G213:AL213)&gt;$E213,"",IFERROR(INDEX('PROYECCIÓN'!214:214,15+6*(COLUMNS($G213:AL213)-1)),""))</f>
        <v/>
      </c>
      <c r="AM213" s="236">
        <f t="array" ref="AM213">IF(COLUMNS($G213:AM213)&gt;$E213,"",IFERROR(INDEX('PROYECCIÓN'!214:214,15+6*(COLUMNS($G213:AM213)-1)),""))</f>
        <v/>
      </c>
      <c r="AN213" s="236">
        <f t="array" ref="AN213">IF(COLUMNS($G213:AN213)&gt;$E213,"",IFERROR(INDEX('PROYECCIÓN'!214:214,15+6*(COLUMNS($G213:AN213)-1)),""))</f>
        <v/>
      </c>
      <c r="AO213" s="236">
        <f t="array" ref="AO213">IF(COLUMNS($G213:AO213)&gt;$E213,"",IFERROR(INDEX('PROYECCIÓN'!214:214,15+6*(COLUMNS($G213:AO213)-1)),""))</f>
        <v/>
      </c>
      <c r="AP213" s="236">
        <f t="array" ref="AP213">IF(COLUMNS($G213:AP213)&gt;$E213,"",IFERROR(INDEX('PROYECCIÓN'!214:214,15+6*(COLUMNS($G213:AP213)-1)),""))</f>
        <v/>
      </c>
      <c r="AQ213" s="236" t="n"/>
      <c r="AR213" s="229" t="n"/>
      <c r="AS213" s="185" t="n"/>
    </row>
    <row r="214" ht="15" customHeight="1" s="506">
      <c r="B214" s="47">
        <f>'CARTERA TOTAL'!B214</f>
        <v/>
      </c>
      <c r="C214" s="229">
        <f>'PROYECCIÓN'!C215</f>
        <v/>
      </c>
      <c r="D214" s="53">
        <f>'PROYECCIÓN'!D215</f>
        <v/>
      </c>
      <c r="E214" s="56">
        <f>'PROYECCIÓN'!H215</f>
        <v/>
      </c>
      <c r="F214" s="56">
        <f>IF(COUNTIF($G214:$AP214,"VENCIDA")&gt;0,"VENCIDA",IF(COUNTIF($G214:$AP214,"POR VENCER")&gt;0,"POR VENCER",IF(COUNTIF($G214:$AP214,"AL DÍA")&gt;0,"AL DÍA",IF(COUNTIF($G214:$AP214,"PAGA")&gt;0,"PAGA","SIN ESTADO"))))</f>
        <v/>
      </c>
      <c r="G214" s="236">
        <f t="array" ref="G214">IF(COLUMNS($G214:G214)&gt;$E214,"",IFERROR(INDEX('PROYECCIÓN'!215:215,15+6*(COLUMNS($G214:G214)-1)),""))</f>
        <v/>
      </c>
      <c r="H214" s="236">
        <f t="array" ref="H214">IF(COLUMNS($G214:H214)&gt;$E214,"",IFERROR(INDEX('PROYECCIÓN'!215:215,15+6*(COLUMNS($G214:H214)-1)),""))</f>
        <v/>
      </c>
      <c r="I214" s="236">
        <f t="array" ref="I214">IF(COLUMNS($G214:I214)&gt;$E214,"",IFERROR(INDEX('PROYECCIÓN'!215:215,15+6*(COLUMNS($G214:I214)-1)),""))</f>
        <v/>
      </c>
      <c r="J214" s="236">
        <f t="array" ref="J214">IF(COLUMNS($G214:J214)&gt;$E214,"",IFERROR(INDEX('PROYECCIÓN'!215:215,15+6*(COLUMNS($G214:J214)-1)),""))</f>
        <v/>
      </c>
      <c r="K214" s="236">
        <f t="array" ref="K214">IF(COLUMNS($G214:K214)&gt;$E214,"",IFERROR(INDEX('PROYECCIÓN'!215:215,15+6*(COLUMNS($G214:K214)-1)),""))</f>
        <v/>
      </c>
      <c r="L214" s="236">
        <f t="array" ref="L214">IF(COLUMNS($G214:L214)&gt;$E214,"",IFERROR(INDEX('PROYECCIÓN'!215:215,15+6*(COLUMNS($G214:L214)-1)),""))</f>
        <v/>
      </c>
      <c r="M214" s="236">
        <f t="array" ref="M214">IF(COLUMNS($G214:M214)&gt;$E214,"",IFERROR(INDEX('PROYECCIÓN'!215:215,15+6*(COLUMNS($G214:M214)-1)),""))</f>
        <v/>
      </c>
      <c r="N214" s="236">
        <f t="array" ref="N214">IF(COLUMNS($G214:N214)&gt;$E214,"",IFERROR(INDEX('PROYECCIÓN'!215:215,15+6*(COLUMNS($G214:N214)-1)),""))</f>
        <v/>
      </c>
      <c r="O214" s="236">
        <f t="array" ref="O214">IF(COLUMNS($G214:O214)&gt;$E214,"",IFERROR(INDEX('PROYECCIÓN'!215:215,15+6*(COLUMNS($G214:O214)-1)),""))</f>
        <v/>
      </c>
      <c r="P214" s="236">
        <f t="array" ref="P214">IF(COLUMNS($G214:P214)&gt;$E214,"",IFERROR(INDEX('PROYECCIÓN'!215:215,15+6*(COLUMNS($G214:P214)-1)),""))</f>
        <v/>
      </c>
      <c r="Q214" s="236">
        <f t="array" ref="Q214">IF(COLUMNS($G214:Q214)&gt;$E214,"",IFERROR(INDEX('PROYECCIÓN'!215:215,15+6*(COLUMNS($G214:Q214)-1)),""))</f>
        <v/>
      </c>
      <c r="R214" s="236">
        <f t="array" ref="R214">IF(COLUMNS($G214:R214)&gt;$E214,"",IFERROR(INDEX('PROYECCIÓN'!215:215,15+6*(COLUMNS($G214:R214)-1)),""))</f>
        <v/>
      </c>
      <c r="S214" s="236">
        <f t="array" ref="S214">IF(COLUMNS($G214:S214)&gt;$E214,"",IFERROR(INDEX('PROYECCIÓN'!215:215,15+6*(COLUMNS($G214:S214)-1)),""))</f>
        <v/>
      </c>
      <c r="T214" s="236">
        <f t="array" ref="T214">IF(COLUMNS($G214:T214)&gt;$E214,"",IFERROR(INDEX('PROYECCIÓN'!215:215,15+6*(COLUMNS($G214:T214)-1)),""))</f>
        <v/>
      </c>
      <c r="U214" s="236">
        <f t="array" ref="U214">IF(COLUMNS($G214:U214)&gt;$E214,"",IFERROR(INDEX('PROYECCIÓN'!215:215,15+6*(COLUMNS($G214:U214)-1)),""))</f>
        <v/>
      </c>
      <c r="V214" s="236">
        <f t="array" ref="V214">IF(COLUMNS($G214:V214)&gt;$E214,"",IFERROR(INDEX('PROYECCIÓN'!215:215,15+6*(COLUMNS($G214:V214)-1)),""))</f>
        <v/>
      </c>
      <c r="W214" s="236">
        <f t="array" ref="W214">IF(COLUMNS($G214:W214)&gt;$E214,"",IFERROR(INDEX('PROYECCIÓN'!215:215,15+6*(COLUMNS($G214:W214)-1)),""))</f>
        <v/>
      </c>
      <c r="X214" s="236">
        <f t="array" ref="X214">IF(COLUMNS($G214:X214)&gt;$E214,"",IFERROR(INDEX('PROYECCIÓN'!215:215,15+6*(COLUMNS($G214:X214)-1)),""))</f>
        <v/>
      </c>
      <c r="Y214" s="236">
        <f t="array" ref="Y214">IF(COLUMNS($G214:Y214)&gt;$E214,"",IFERROR(INDEX('PROYECCIÓN'!215:215,15+6*(COLUMNS($G214:Y214)-1)),""))</f>
        <v/>
      </c>
      <c r="Z214" s="236">
        <f t="array" ref="Z214">IF(COLUMNS($G214:Z214)&gt;$E214,"",IFERROR(INDEX('PROYECCIÓN'!215:215,15+6*(COLUMNS($G214:Z214)-1)),""))</f>
        <v/>
      </c>
      <c r="AA214" s="236">
        <f t="array" ref="AA214">IF(COLUMNS($G214:AA214)&gt;$E214,"",IFERROR(INDEX('PROYECCIÓN'!215:215,15+6*(COLUMNS($G214:AA214)-1)),""))</f>
        <v/>
      </c>
      <c r="AB214" s="236">
        <f t="array" ref="AB214">IF(COLUMNS($G214:AB214)&gt;$E214,"",IFERROR(INDEX('PROYECCIÓN'!215:215,15+6*(COLUMNS($G214:AB214)-1)),""))</f>
        <v/>
      </c>
      <c r="AC214" s="236">
        <f t="array" ref="AC214">IF(COLUMNS($G214:AC214)&gt;$E214,"",IFERROR(INDEX('PROYECCIÓN'!215:215,15+6*(COLUMNS($G214:AC214)-1)),""))</f>
        <v/>
      </c>
      <c r="AD214" s="236">
        <f t="array" ref="AD214">IF(COLUMNS($G214:AD214)&gt;$E214,"",IFERROR(INDEX('PROYECCIÓN'!215:215,15+6*(COLUMNS($G214:AD214)-1)),""))</f>
        <v/>
      </c>
      <c r="AE214" s="236">
        <f t="array" ref="AE214">IF(COLUMNS($G214:AE214)&gt;$E214,"",IFERROR(INDEX('PROYECCIÓN'!215:215,15+6*(COLUMNS($G214:AE214)-1)),""))</f>
        <v/>
      </c>
      <c r="AF214" s="236">
        <f t="array" ref="AF214">IF(COLUMNS($G214:AF214)&gt;$E214,"",IFERROR(INDEX('PROYECCIÓN'!215:215,15+6*(COLUMNS($G214:AF214)-1)),""))</f>
        <v/>
      </c>
      <c r="AG214" s="236">
        <f t="array" ref="AG214">IF(COLUMNS($G214:AG214)&gt;$E214,"",IFERROR(INDEX('PROYECCIÓN'!215:215,15+6*(COLUMNS($G214:AG214)-1)),""))</f>
        <v/>
      </c>
      <c r="AH214" s="236">
        <f t="array" ref="AH214">IF(COLUMNS($G214:AH214)&gt;$E214,"",IFERROR(INDEX('PROYECCIÓN'!215:215,15+6*(COLUMNS($G214:AH214)-1)),""))</f>
        <v/>
      </c>
      <c r="AI214" s="236">
        <f t="array" ref="AI214">IF(COLUMNS($G214:AI214)&gt;$E214,"",IFERROR(INDEX('PROYECCIÓN'!215:215,15+6*(COLUMNS($G214:AI214)-1)),""))</f>
        <v/>
      </c>
      <c r="AJ214" s="236">
        <f t="array" ref="AJ214">IF(COLUMNS($G214:AJ214)&gt;$E214,"",IFERROR(INDEX('PROYECCIÓN'!215:215,15+6*(COLUMNS($G214:AJ214)-1)),""))</f>
        <v/>
      </c>
      <c r="AK214" s="236">
        <f t="array" ref="AK214">IF(COLUMNS($G214:AK214)&gt;$E214,"",IFERROR(INDEX('PROYECCIÓN'!215:215,15+6*(COLUMNS($G214:AK214)-1)),""))</f>
        <v/>
      </c>
      <c r="AL214" s="236">
        <f t="array" ref="AL214">IF(COLUMNS($G214:AL214)&gt;$E214,"",IFERROR(INDEX('PROYECCIÓN'!215:215,15+6*(COLUMNS($G214:AL214)-1)),""))</f>
        <v/>
      </c>
      <c r="AM214" s="236">
        <f t="array" ref="AM214">IF(COLUMNS($G214:AM214)&gt;$E214,"",IFERROR(INDEX('PROYECCIÓN'!215:215,15+6*(COLUMNS($G214:AM214)-1)),""))</f>
        <v/>
      </c>
      <c r="AN214" s="236">
        <f t="array" ref="AN214">IF(COLUMNS($G214:AN214)&gt;$E214,"",IFERROR(INDEX('PROYECCIÓN'!215:215,15+6*(COLUMNS($G214:AN214)-1)),""))</f>
        <v/>
      </c>
      <c r="AO214" s="236">
        <f t="array" ref="AO214">IF(COLUMNS($G214:AO214)&gt;$E214,"",IFERROR(INDEX('PROYECCIÓN'!215:215,15+6*(COLUMNS($G214:AO214)-1)),""))</f>
        <v/>
      </c>
      <c r="AP214" s="236">
        <f t="array" ref="AP214">IF(COLUMNS($G214:AP214)&gt;$E214,"",IFERROR(INDEX('PROYECCIÓN'!215:215,15+6*(COLUMNS($G214:AP214)-1)),""))</f>
        <v/>
      </c>
      <c r="AQ214" s="236" t="n"/>
      <c r="AR214" s="229" t="n"/>
      <c r="AS214" s="185" t="n"/>
    </row>
    <row r="215" ht="15" customHeight="1" s="506">
      <c r="B215" s="47">
        <f>'CARTERA TOTAL'!B215</f>
        <v/>
      </c>
      <c r="C215" s="229">
        <f>'PROYECCIÓN'!C216</f>
        <v/>
      </c>
      <c r="D215" s="53">
        <f>'PROYECCIÓN'!D216</f>
        <v/>
      </c>
      <c r="E215" s="56">
        <f>'PROYECCIÓN'!H216</f>
        <v/>
      </c>
      <c r="F215" s="56">
        <f>IF(COUNTIF($G215:$AP215,"VENCIDA")&gt;0,"VENCIDA",IF(COUNTIF($G215:$AP215,"POR VENCER")&gt;0,"POR VENCER",IF(COUNTIF($G215:$AP215,"AL DÍA")&gt;0,"AL DÍA",IF(COUNTIF($G215:$AP215,"PAGA")&gt;0,"PAGA","SIN ESTADO"))))</f>
        <v/>
      </c>
      <c r="G215" s="236">
        <f t="array" ref="G215">IF(COLUMNS($G215:G215)&gt;$E215,"",IFERROR(INDEX('PROYECCIÓN'!216:216,15+6*(COLUMNS($G215:G215)-1)),""))</f>
        <v/>
      </c>
      <c r="H215" s="236">
        <f t="array" ref="H215">IF(COLUMNS($G215:H215)&gt;$E215,"",IFERROR(INDEX('PROYECCIÓN'!216:216,15+6*(COLUMNS($G215:H215)-1)),""))</f>
        <v/>
      </c>
      <c r="I215" s="236">
        <f t="array" ref="I215">IF(COLUMNS($G215:I215)&gt;$E215,"",IFERROR(INDEX('PROYECCIÓN'!216:216,15+6*(COLUMNS($G215:I215)-1)),""))</f>
        <v/>
      </c>
      <c r="J215" s="236">
        <f t="array" ref="J215">IF(COLUMNS($G215:J215)&gt;$E215,"",IFERROR(INDEX('PROYECCIÓN'!216:216,15+6*(COLUMNS($G215:J215)-1)),""))</f>
        <v/>
      </c>
      <c r="K215" s="236">
        <f t="array" ref="K215">IF(COLUMNS($G215:K215)&gt;$E215,"",IFERROR(INDEX('PROYECCIÓN'!216:216,15+6*(COLUMNS($G215:K215)-1)),""))</f>
        <v/>
      </c>
      <c r="L215" s="236">
        <f t="array" ref="L215">IF(COLUMNS($G215:L215)&gt;$E215,"",IFERROR(INDEX('PROYECCIÓN'!216:216,15+6*(COLUMNS($G215:L215)-1)),""))</f>
        <v/>
      </c>
      <c r="M215" s="236">
        <f t="array" ref="M215">IF(COLUMNS($G215:M215)&gt;$E215,"",IFERROR(INDEX('PROYECCIÓN'!216:216,15+6*(COLUMNS($G215:M215)-1)),""))</f>
        <v/>
      </c>
      <c r="N215" s="236">
        <f t="array" ref="N215">IF(COLUMNS($G215:N215)&gt;$E215,"",IFERROR(INDEX('PROYECCIÓN'!216:216,15+6*(COLUMNS($G215:N215)-1)),""))</f>
        <v/>
      </c>
      <c r="O215" s="236">
        <f t="array" ref="O215">IF(COLUMNS($G215:O215)&gt;$E215,"",IFERROR(INDEX('PROYECCIÓN'!216:216,15+6*(COLUMNS($G215:O215)-1)),""))</f>
        <v/>
      </c>
      <c r="P215" s="236">
        <f t="array" ref="P215">IF(COLUMNS($G215:P215)&gt;$E215,"",IFERROR(INDEX('PROYECCIÓN'!216:216,15+6*(COLUMNS($G215:P215)-1)),""))</f>
        <v/>
      </c>
      <c r="Q215" s="236">
        <f t="array" ref="Q215">IF(COLUMNS($G215:Q215)&gt;$E215,"",IFERROR(INDEX('PROYECCIÓN'!216:216,15+6*(COLUMNS($G215:Q215)-1)),""))</f>
        <v/>
      </c>
      <c r="R215" s="236">
        <f t="array" ref="R215">IF(COLUMNS($G215:R215)&gt;$E215,"",IFERROR(INDEX('PROYECCIÓN'!216:216,15+6*(COLUMNS($G215:R215)-1)),""))</f>
        <v/>
      </c>
      <c r="S215" s="236">
        <f t="array" ref="S215">IF(COLUMNS($G215:S215)&gt;$E215,"",IFERROR(INDEX('PROYECCIÓN'!216:216,15+6*(COLUMNS($G215:S215)-1)),""))</f>
        <v/>
      </c>
      <c r="T215" s="236">
        <f t="array" ref="T215">IF(COLUMNS($G215:T215)&gt;$E215,"",IFERROR(INDEX('PROYECCIÓN'!216:216,15+6*(COLUMNS($G215:T215)-1)),""))</f>
        <v/>
      </c>
      <c r="U215" s="236">
        <f t="array" ref="U215">IF(COLUMNS($G215:U215)&gt;$E215,"",IFERROR(INDEX('PROYECCIÓN'!216:216,15+6*(COLUMNS($G215:U215)-1)),""))</f>
        <v/>
      </c>
      <c r="V215" s="236">
        <f t="array" ref="V215">IF(COLUMNS($G215:V215)&gt;$E215,"",IFERROR(INDEX('PROYECCIÓN'!216:216,15+6*(COLUMNS($G215:V215)-1)),""))</f>
        <v/>
      </c>
      <c r="W215" s="236">
        <f t="array" ref="W215">IF(COLUMNS($G215:W215)&gt;$E215,"",IFERROR(INDEX('PROYECCIÓN'!216:216,15+6*(COLUMNS($G215:W215)-1)),""))</f>
        <v/>
      </c>
      <c r="X215" s="236">
        <f t="array" ref="X215">IF(COLUMNS($G215:X215)&gt;$E215,"",IFERROR(INDEX('PROYECCIÓN'!216:216,15+6*(COLUMNS($G215:X215)-1)),""))</f>
        <v/>
      </c>
      <c r="Y215" s="236">
        <f t="array" ref="Y215">IF(COLUMNS($G215:Y215)&gt;$E215,"",IFERROR(INDEX('PROYECCIÓN'!216:216,15+6*(COLUMNS($G215:Y215)-1)),""))</f>
        <v/>
      </c>
      <c r="Z215" s="236">
        <f t="array" ref="Z215">IF(COLUMNS($G215:Z215)&gt;$E215,"",IFERROR(INDEX('PROYECCIÓN'!216:216,15+6*(COLUMNS($G215:Z215)-1)),""))</f>
        <v/>
      </c>
      <c r="AA215" s="236">
        <f t="array" ref="AA215">IF(COLUMNS($G215:AA215)&gt;$E215,"",IFERROR(INDEX('PROYECCIÓN'!216:216,15+6*(COLUMNS($G215:AA215)-1)),""))</f>
        <v/>
      </c>
      <c r="AB215" s="236">
        <f t="array" ref="AB215">IF(COLUMNS($G215:AB215)&gt;$E215,"",IFERROR(INDEX('PROYECCIÓN'!216:216,15+6*(COLUMNS($G215:AB215)-1)),""))</f>
        <v/>
      </c>
      <c r="AC215" s="236">
        <f t="array" ref="AC215">IF(COLUMNS($G215:AC215)&gt;$E215,"",IFERROR(INDEX('PROYECCIÓN'!216:216,15+6*(COLUMNS($G215:AC215)-1)),""))</f>
        <v/>
      </c>
      <c r="AD215" s="236">
        <f t="array" ref="AD215">IF(COLUMNS($G215:AD215)&gt;$E215,"",IFERROR(INDEX('PROYECCIÓN'!216:216,15+6*(COLUMNS($G215:AD215)-1)),""))</f>
        <v/>
      </c>
      <c r="AE215" s="236">
        <f t="array" ref="AE215">IF(COLUMNS($G215:AE215)&gt;$E215,"",IFERROR(INDEX('PROYECCIÓN'!216:216,15+6*(COLUMNS($G215:AE215)-1)),""))</f>
        <v/>
      </c>
      <c r="AF215" s="236">
        <f t="array" ref="AF215">IF(COLUMNS($G215:AF215)&gt;$E215,"",IFERROR(INDEX('PROYECCIÓN'!216:216,15+6*(COLUMNS($G215:AF215)-1)),""))</f>
        <v/>
      </c>
      <c r="AG215" s="236">
        <f t="array" ref="AG215">IF(COLUMNS($G215:AG215)&gt;$E215,"",IFERROR(INDEX('PROYECCIÓN'!216:216,15+6*(COLUMNS($G215:AG215)-1)),""))</f>
        <v/>
      </c>
      <c r="AH215" s="236">
        <f t="array" ref="AH215">IF(COLUMNS($G215:AH215)&gt;$E215,"",IFERROR(INDEX('PROYECCIÓN'!216:216,15+6*(COLUMNS($G215:AH215)-1)),""))</f>
        <v/>
      </c>
      <c r="AI215" s="236">
        <f t="array" ref="AI215">IF(COLUMNS($G215:AI215)&gt;$E215,"",IFERROR(INDEX('PROYECCIÓN'!216:216,15+6*(COLUMNS($G215:AI215)-1)),""))</f>
        <v/>
      </c>
      <c r="AJ215" s="236">
        <f t="array" ref="AJ215">IF(COLUMNS($G215:AJ215)&gt;$E215,"",IFERROR(INDEX('PROYECCIÓN'!216:216,15+6*(COLUMNS($G215:AJ215)-1)),""))</f>
        <v/>
      </c>
      <c r="AK215" s="236">
        <f t="array" ref="AK215">IF(COLUMNS($G215:AK215)&gt;$E215,"",IFERROR(INDEX('PROYECCIÓN'!216:216,15+6*(COLUMNS($G215:AK215)-1)),""))</f>
        <v/>
      </c>
      <c r="AL215" s="236">
        <f t="array" ref="AL215">IF(COLUMNS($G215:AL215)&gt;$E215,"",IFERROR(INDEX('PROYECCIÓN'!216:216,15+6*(COLUMNS($G215:AL215)-1)),""))</f>
        <v/>
      </c>
      <c r="AM215" s="236">
        <f t="array" ref="AM215">IF(COLUMNS($G215:AM215)&gt;$E215,"",IFERROR(INDEX('PROYECCIÓN'!216:216,15+6*(COLUMNS($G215:AM215)-1)),""))</f>
        <v/>
      </c>
      <c r="AN215" s="236">
        <f t="array" ref="AN215">IF(COLUMNS($G215:AN215)&gt;$E215,"",IFERROR(INDEX('PROYECCIÓN'!216:216,15+6*(COLUMNS($G215:AN215)-1)),""))</f>
        <v/>
      </c>
      <c r="AO215" s="236">
        <f t="array" ref="AO215">IF(COLUMNS($G215:AO215)&gt;$E215,"",IFERROR(INDEX('PROYECCIÓN'!216:216,15+6*(COLUMNS($G215:AO215)-1)),""))</f>
        <v/>
      </c>
      <c r="AP215" s="236">
        <f t="array" ref="AP215">IF(COLUMNS($G215:AP215)&gt;$E215,"",IFERROR(INDEX('PROYECCIÓN'!216:216,15+6*(COLUMNS($G215:AP215)-1)),""))</f>
        <v/>
      </c>
      <c r="AQ215" s="236" t="n"/>
      <c r="AR215" s="229" t="n"/>
      <c r="AS215" s="185" t="n"/>
    </row>
    <row r="216" ht="15" customHeight="1" s="506">
      <c r="B216" s="47">
        <f>'CARTERA TOTAL'!B216</f>
        <v/>
      </c>
      <c r="C216" s="229">
        <f>'PROYECCIÓN'!C217</f>
        <v/>
      </c>
      <c r="D216" s="53">
        <f>'PROYECCIÓN'!D217</f>
        <v/>
      </c>
      <c r="E216" s="56">
        <f>'PROYECCIÓN'!H217</f>
        <v/>
      </c>
      <c r="F216" s="56">
        <f>IF(COUNTIF($G216:$AP216,"VENCIDA")&gt;0,"VENCIDA",IF(COUNTIF($G216:$AP216,"POR VENCER")&gt;0,"POR VENCER",IF(COUNTIF($G216:$AP216,"AL DÍA")&gt;0,"AL DÍA",IF(COUNTIF($G216:$AP216,"PAGA")&gt;0,"PAGA","SIN ESTADO"))))</f>
        <v/>
      </c>
      <c r="G216" s="236">
        <f t="array" ref="G216">IF(COLUMNS($G216:G216)&gt;$E216,"",IFERROR(INDEX('PROYECCIÓN'!217:217,15+6*(COLUMNS($G216:G216)-1)),""))</f>
        <v/>
      </c>
      <c r="H216" s="236">
        <f t="array" ref="H216">IF(COLUMNS($G216:H216)&gt;$E216,"",IFERROR(INDEX('PROYECCIÓN'!217:217,15+6*(COLUMNS($G216:H216)-1)),""))</f>
        <v/>
      </c>
      <c r="I216" s="236">
        <f t="array" ref="I216">IF(COLUMNS($G216:I216)&gt;$E216,"",IFERROR(INDEX('PROYECCIÓN'!217:217,15+6*(COLUMNS($G216:I216)-1)),""))</f>
        <v/>
      </c>
      <c r="J216" s="236">
        <f t="array" ref="J216">IF(COLUMNS($G216:J216)&gt;$E216,"",IFERROR(INDEX('PROYECCIÓN'!217:217,15+6*(COLUMNS($G216:J216)-1)),""))</f>
        <v/>
      </c>
      <c r="K216" s="236">
        <f t="array" ref="K216">IF(COLUMNS($G216:K216)&gt;$E216,"",IFERROR(INDEX('PROYECCIÓN'!217:217,15+6*(COLUMNS($G216:K216)-1)),""))</f>
        <v/>
      </c>
      <c r="L216" s="236">
        <f t="array" ref="L216">IF(COLUMNS($G216:L216)&gt;$E216,"",IFERROR(INDEX('PROYECCIÓN'!217:217,15+6*(COLUMNS($G216:L216)-1)),""))</f>
        <v/>
      </c>
      <c r="M216" s="236">
        <f t="array" ref="M216">IF(COLUMNS($G216:M216)&gt;$E216,"",IFERROR(INDEX('PROYECCIÓN'!217:217,15+6*(COLUMNS($G216:M216)-1)),""))</f>
        <v/>
      </c>
      <c r="N216" s="236">
        <f t="array" ref="N216">IF(COLUMNS($G216:N216)&gt;$E216,"",IFERROR(INDEX('PROYECCIÓN'!217:217,15+6*(COLUMNS($G216:N216)-1)),""))</f>
        <v/>
      </c>
      <c r="O216" s="236">
        <f t="array" ref="O216">IF(COLUMNS($G216:O216)&gt;$E216,"",IFERROR(INDEX('PROYECCIÓN'!217:217,15+6*(COLUMNS($G216:O216)-1)),""))</f>
        <v/>
      </c>
      <c r="P216" s="236">
        <f t="array" ref="P216">IF(COLUMNS($G216:P216)&gt;$E216,"",IFERROR(INDEX('PROYECCIÓN'!217:217,15+6*(COLUMNS($G216:P216)-1)),""))</f>
        <v/>
      </c>
      <c r="Q216" s="236">
        <f t="array" ref="Q216">IF(COLUMNS($G216:Q216)&gt;$E216,"",IFERROR(INDEX('PROYECCIÓN'!217:217,15+6*(COLUMNS($G216:Q216)-1)),""))</f>
        <v/>
      </c>
      <c r="R216" s="236">
        <f t="array" ref="R216">IF(COLUMNS($G216:R216)&gt;$E216,"",IFERROR(INDEX('PROYECCIÓN'!217:217,15+6*(COLUMNS($G216:R216)-1)),""))</f>
        <v/>
      </c>
      <c r="S216" s="236">
        <f t="array" ref="S216">IF(COLUMNS($G216:S216)&gt;$E216,"",IFERROR(INDEX('PROYECCIÓN'!217:217,15+6*(COLUMNS($G216:S216)-1)),""))</f>
        <v/>
      </c>
      <c r="T216" s="236">
        <f t="array" ref="T216">IF(COLUMNS($G216:T216)&gt;$E216,"",IFERROR(INDEX('PROYECCIÓN'!217:217,15+6*(COLUMNS($G216:T216)-1)),""))</f>
        <v/>
      </c>
      <c r="U216" s="236">
        <f t="array" ref="U216">IF(COLUMNS($G216:U216)&gt;$E216,"",IFERROR(INDEX('PROYECCIÓN'!217:217,15+6*(COLUMNS($G216:U216)-1)),""))</f>
        <v/>
      </c>
      <c r="V216" s="236">
        <f t="array" ref="V216">IF(COLUMNS($G216:V216)&gt;$E216,"",IFERROR(INDEX('PROYECCIÓN'!217:217,15+6*(COLUMNS($G216:V216)-1)),""))</f>
        <v/>
      </c>
      <c r="W216" s="236">
        <f t="array" ref="W216">IF(COLUMNS($G216:W216)&gt;$E216,"",IFERROR(INDEX('PROYECCIÓN'!217:217,15+6*(COLUMNS($G216:W216)-1)),""))</f>
        <v/>
      </c>
      <c r="X216" s="236">
        <f t="array" ref="X216">IF(COLUMNS($G216:X216)&gt;$E216,"",IFERROR(INDEX('PROYECCIÓN'!217:217,15+6*(COLUMNS($G216:X216)-1)),""))</f>
        <v/>
      </c>
      <c r="Y216" s="236">
        <f t="array" ref="Y216">IF(COLUMNS($G216:Y216)&gt;$E216,"",IFERROR(INDEX('PROYECCIÓN'!217:217,15+6*(COLUMNS($G216:Y216)-1)),""))</f>
        <v/>
      </c>
      <c r="Z216" s="236">
        <f t="array" ref="Z216">IF(COLUMNS($G216:Z216)&gt;$E216,"",IFERROR(INDEX('PROYECCIÓN'!217:217,15+6*(COLUMNS($G216:Z216)-1)),""))</f>
        <v/>
      </c>
      <c r="AA216" s="236">
        <f t="array" ref="AA216">IF(COLUMNS($G216:AA216)&gt;$E216,"",IFERROR(INDEX('PROYECCIÓN'!217:217,15+6*(COLUMNS($G216:AA216)-1)),""))</f>
        <v/>
      </c>
      <c r="AB216" s="236">
        <f t="array" ref="AB216">IF(COLUMNS($G216:AB216)&gt;$E216,"",IFERROR(INDEX('PROYECCIÓN'!217:217,15+6*(COLUMNS($G216:AB216)-1)),""))</f>
        <v/>
      </c>
      <c r="AC216" s="236">
        <f t="array" ref="AC216">IF(COLUMNS($G216:AC216)&gt;$E216,"",IFERROR(INDEX('PROYECCIÓN'!217:217,15+6*(COLUMNS($G216:AC216)-1)),""))</f>
        <v/>
      </c>
      <c r="AD216" s="236">
        <f t="array" ref="AD216">IF(COLUMNS($G216:AD216)&gt;$E216,"",IFERROR(INDEX('PROYECCIÓN'!217:217,15+6*(COLUMNS($G216:AD216)-1)),""))</f>
        <v/>
      </c>
      <c r="AE216" s="236">
        <f t="array" ref="AE216">IF(COLUMNS($G216:AE216)&gt;$E216,"",IFERROR(INDEX('PROYECCIÓN'!217:217,15+6*(COLUMNS($G216:AE216)-1)),""))</f>
        <v/>
      </c>
      <c r="AF216" s="236">
        <f t="array" ref="AF216">IF(COLUMNS($G216:AF216)&gt;$E216,"",IFERROR(INDEX('PROYECCIÓN'!217:217,15+6*(COLUMNS($G216:AF216)-1)),""))</f>
        <v/>
      </c>
      <c r="AG216" s="236">
        <f t="array" ref="AG216">IF(COLUMNS($G216:AG216)&gt;$E216,"",IFERROR(INDEX('PROYECCIÓN'!217:217,15+6*(COLUMNS($G216:AG216)-1)),""))</f>
        <v/>
      </c>
      <c r="AH216" s="236">
        <f t="array" ref="AH216">IF(COLUMNS($G216:AH216)&gt;$E216,"",IFERROR(INDEX('PROYECCIÓN'!217:217,15+6*(COLUMNS($G216:AH216)-1)),""))</f>
        <v/>
      </c>
      <c r="AI216" s="236">
        <f t="array" ref="AI216">IF(COLUMNS($G216:AI216)&gt;$E216,"",IFERROR(INDEX('PROYECCIÓN'!217:217,15+6*(COLUMNS($G216:AI216)-1)),""))</f>
        <v/>
      </c>
      <c r="AJ216" s="236">
        <f t="array" ref="AJ216">IF(COLUMNS($G216:AJ216)&gt;$E216,"",IFERROR(INDEX('PROYECCIÓN'!217:217,15+6*(COLUMNS($G216:AJ216)-1)),""))</f>
        <v/>
      </c>
      <c r="AK216" s="236">
        <f t="array" ref="AK216">IF(COLUMNS($G216:AK216)&gt;$E216,"",IFERROR(INDEX('PROYECCIÓN'!217:217,15+6*(COLUMNS($G216:AK216)-1)),""))</f>
        <v/>
      </c>
      <c r="AL216" s="236">
        <f t="array" ref="AL216">IF(COLUMNS($G216:AL216)&gt;$E216,"",IFERROR(INDEX('PROYECCIÓN'!217:217,15+6*(COLUMNS($G216:AL216)-1)),""))</f>
        <v/>
      </c>
      <c r="AM216" s="236">
        <f t="array" ref="AM216">IF(COLUMNS($G216:AM216)&gt;$E216,"",IFERROR(INDEX('PROYECCIÓN'!217:217,15+6*(COLUMNS($G216:AM216)-1)),""))</f>
        <v/>
      </c>
      <c r="AN216" s="236">
        <f t="array" ref="AN216">IF(COLUMNS($G216:AN216)&gt;$E216,"",IFERROR(INDEX('PROYECCIÓN'!217:217,15+6*(COLUMNS($G216:AN216)-1)),""))</f>
        <v/>
      </c>
      <c r="AO216" s="236">
        <f t="array" ref="AO216">IF(COLUMNS($G216:AO216)&gt;$E216,"",IFERROR(INDEX('PROYECCIÓN'!217:217,15+6*(COLUMNS($G216:AO216)-1)),""))</f>
        <v/>
      </c>
      <c r="AP216" s="236">
        <f t="array" ref="AP216">IF(COLUMNS($G216:AP216)&gt;$E216,"",IFERROR(INDEX('PROYECCIÓN'!217:217,15+6*(COLUMNS($G216:AP216)-1)),""))</f>
        <v/>
      </c>
      <c r="AQ216" s="236" t="n"/>
      <c r="AR216" s="229" t="n"/>
      <c r="AS216" s="185" t="n"/>
    </row>
    <row r="217" ht="15" customHeight="1" s="506">
      <c r="B217" s="47">
        <f>'CARTERA TOTAL'!B217</f>
        <v/>
      </c>
      <c r="C217" s="229">
        <f>'PROYECCIÓN'!C218</f>
        <v/>
      </c>
      <c r="D217" s="53">
        <f>'PROYECCIÓN'!D218</f>
        <v/>
      </c>
      <c r="E217" s="56">
        <f>'PROYECCIÓN'!H218</f>
        <v/>
      </c>
      <c r="F217" s="56">
        <f>IF(COUNTIF($G217:$AP217,"VENCIDA")&gt;0,"VENCIDA",IF(COUNTIF($G217:$AP217,"POR VENCER")&gt;0,"POR VENCER",IF(COUNTIF($G217:$AP217,"AL DÍA")&gt;0,"AL DÍA",IF(COUNTIF($G217:$AP217,"PAGA")&gt;0,"PAGA","SIN ESTADO"))))</f>
        <v/>
      </c>
      <c r="G217" s="236">
        <f t="array" ref="G217">IF(COLUMNS($G217:G217)&gt;$E217,"",IFERROR(INDEX('PROYECCIÓN'!218:218,15+6*(COLUMNS($G217:G217)-1)),""))</f>
        <v/>
      </c>
      <c r="H217" s="236">
        <f t="array" ref="H217">IF(COLUMNS($G217:H217)&gt;$E217,"",IFERROR(INDEX('PROYECCIÓN'!218:218,15+6*(COLUMNS($G217:H217)-1)),""))</f>
        <v/>
      </c>
      <c r="I217" s="236">
        <f t="array" ref="I217">IF(COLUMNS($G217:I217)&gt;$E217,"",IFERROR(INDEX('PROYECCIÓN'!218:218,15+6*(COLUMNS($G217:I217)-1)),""))</f>
        <v/>
      </c>
      <c r="J217" s="236">
        <f t="array" ref="J217">IF(COLUMNS($G217:J217)&gt;$E217,"",IFERROR(INDEX('PROYECCIÓN'!218:218,15+6*(COLUMNS($G217:J217)-1)),""))</f>
        <v/>
      </c>
      <c r="K217" s="236">
        <f t="array" ref="K217">IF(COLUMNS($G217:K217)&gt;$E217,"",IFERROR(INDEX('PROYECCIÓN'!218:218,15+6*(COLUMNS($G217:K217)-1)),""))</f>
        <v/>
      </c>
      <c r="L217" s="236">
        <f t="array" ref="L217">IF(COLUMNS($G217:L217)&gt;$E217,"",IFERROR(INDEX('PROYECCIÓN'!218:218,15+6*(COLUMNS($G217:L217)-1)),""))</f>
        <v/>
      </c>
      <c r="M217" s="236">
        <f t="array" ref="M217">IF(COLUMNS($G217:M217)&gt;$E217,"",IFERROR(INDEX('PROYECCIÓN'!218:218,15+6*(COLUMNS($G217:M217)-1)),""))</f>
        <v/>
      </c>
      <c r="N217" s="236">
        <f t="array" ref="N217">IF(COLUMNS($G217:N217)&gt;$E217,"",IFERROR(INDEX('PROYECCIÓN'!218:218,15+6*(COLUMNS($G217:N217)-1)),""))</f>
        <v/>
      </c>
      <c r="O217" s="236">
        <f t="array" ref="O217">IF(COLUMNS($G217:O217)&gt;$E217,"",IFERROR(INDEX('PROYECCIÓN'!218:218,15+6*(COLUMNS($G217:O217)-1)),""))</f>
        <v/>
      </c>
      <c r="P217" s="236">
        <f t="array" ref="P217">IF(COLUMNS($G217:P217)&gt;$E217,"",IFERROR(INDEX('PROYECCIÓN'!218:218,15+6*(COLUMNS($G217:P217)-1)),""))</f>
        <v/>
      </c>
      <c r="Q217" s="236">
        <f t="array" ref="Q217">IF(COLUMNS($G217:Q217)&gt;$E217,"",IFERROR(INDEX('PROYECCIÓN'!218:218,15+6*(COLUMNS($G217:Q217)-1)),""))</f>
        <v/>
      </c>
      <c r="R217" s="236">
        <f t="array" ref="R217">IF(COLUMNS($G217:R217)&gt;$E217,"",IFERROR(INDEX('PROYECCIÓN'!218:218,15+6*(COLUMNS($G217:R217)-1)),""))</f>
        <v/>
      </c>
      <c r="S217" s="236">
        <f t="array" ref="S217">IF(COLUMNS($G217:S217)&gt;$E217,"",IFERROR(INDEX('PROYECCIÓN'!218:218,15+6*(COLUMNS($G217:S217)-1)),""))</f>
        <v/>
      </c>
      <c r="T217" s="236">
        <f t="array" ref="T217">IF(COLUMNS($G217:T217)&gt;$E217,"",IFERROR(INDEX('PROYECCIÓN'!218:218,15+6*(COLUMNS($G217:T217)-1)),""))</f>
        <v/>
      </c>
      <c r="U217" s="236">
        <f t="array" ref="U217">IF(COLUMNS($G217:U217)&gt;$E217,"",IFERROR(INDEX('PROYECCIÓN'!218:218,15+6*(COLUMNS($G217:U217)-1)),""))</f>
        <v/>
      </c>
      <c r="V217" s="236">
        <f t="array" ref="V217">IF(COLUMNS($G217:V217)&gt;$E217,"",IFERROR(INDEX('PROYECCIÓN'!218:218,15+6*(COLUMNS($G217:V217)-1)),""))</f>
        <v/>
      </c>
      <c r="W217" s="236">
        <f t="array" ref="W217">IF(COLUMNS($G217:W217)&gt;$E217,"",IFERROR(INDEX('PROYECCIÓN'!218:218,15+6*(COLUMNS($G217:W217)-1)),""))</f>
        <v/>
      </c>
      <c r="X217" s="236">
        <f t="array" ref="X217">IF(COLUMNS($G217:X217)&gt;$E217,"",IFERROR(INDEX('PROYECCIÓN'!218:218,15+6*(COLUMNS($G217:X217)-1)),""))</f>
        <v/>
      </c>
      <c r="Y217" s="236">
        <f t="array" ref="Y217">IF(COLUMNS($G217:Y217)&gt;$E217,"",IFERROR(INDEX('PROYECCIÓN'!218:218,15+6*(COLUMNS($G217:Y217)-1)),""))</f>
        <v/>
      </c>
      <c r="Z217" s="236">
        <f t="array" ref="Z217">IF(COLUMNS($G217:Z217)&gt;$E217,"",IFERROR(INDEX('PROYECCIÓN'!218:218,15+6*(COLUMNS($G217:Z217)-1)),""))</f>
        <v/>
      </c>
      <c r="AA217" s="236">
        <f t="array" ref="AA217">IF(COLUMNS($G217:AA217)&gt;$E217,"",IFERROR(INDEX('PROYECCIÓN'!218:218,15+6*(COLUMNS($G217:AA217)-1)),""))</f>
        <v/>
      </c>
      <c r="AB217" s="236">
        <f t="array" ref="AB217">IF(COLUMNS($G217:AB217)&gt;$E217,"",IFERROR(INDEX('PROYECCIÓN'!218:218,15+6*(COLUMNS($G217:AB217)-1)),""))</f>
        <v/>
      </c>
      <c r="AC217" s="236">
        <f t="array" ref="AC217">IF(COLUMNS($G217:AC217)&gt;$E217,"",IFERROR(INDEX('PROYECCIÓN'!218:218,15+6*(COLUMNS($G217:AC217)-1)),""))</f>
        <v/>
      </c>
      <c r="AD217" s="236">
        <f t="array" ref="AD217">IF(COLUMNS($G217:AD217)&gt;$E217,"",IFERROR(INDEX('PROYECCIÓN'!218:218,15+6*(COLUMNS($G217:AD217)-1)),""))</f>
        <v/>
      </c>
      <c r="AE217" s="236">
        <f t="array" ref="AE217">IF(COLUMNS($G217:AE217)&gt;$E217,"",IFERROR(INDEX('PROYECCIÓN'!218:218,15+6*(COLUMNS($G217:AE217)-1)),""))</f>
        <v/>
      </c>
      <c r="AF217" s="236">
        <f t="array" ref="AF217">IF(COLUMNS($G217:AF217)&gt;$E217,"",IFERROR(INDEX('PROYECCIÓN'!218:218,15+6*(COLUMNS($G217:AF217)-1)),""))</f>
        <v/>
      </c>
      <c r="AG217" s="236">
        <f t="array" ref="AG217">IF(COLUMNS($G217:AG217)&gt;$E217,"",IFERROR(INDEX('PROYECCIÓN'!218:218,15+6*(COLUMNS($G217:AG217)-1)),""))</f>
        <v/>
      </c>
      <c r="AH217" s="236">
        <f t="array" ref="AH217">IF(COLUMNS($G217:AH217)&gt;$E217,"",IFERROR(INDEX('PROYECCIÓN'!218:218,15+6*(COLUMNS($G217:AH217)-1)),""))</f>
        <v/>
      </c>
      <c r="AI217" s="236">
        <f t="array" ref="AI217">IF(COLUMNS($G217:AI217)&gt;$E217,"",IFERROR(INDEX('PROYECCIÓN'!218:218,15+6*(COLUMNS($G217:AI217)-1)),""))</f>
        <v/>
      </c>
      <c r="AJ217" s="236">
        <f t="array" ref="AJ217">IF(COLUMNS($G217:AJ217)&gt;$E217,"",IFERROR(INDEX('PROYECCIÓN'!218:218,15+6*(COLUMNS($G217:AJ217)-1)),""))</f>
        <v/>
      </c>
      <c r="AK217" s="236">
        <f t="array" ref="AK217">IF(COLUMNS($G217:AK217)&gt;$E217,"",IFERROR(INDEX('PROYECCIÓN'!218:218,15+6*(COLUMNS($G217:AK217)-1)),""))</f>
        <v/>
      </c>
      <c r="AL217" s="236">
        <f t="array" ref="AL217">IF(COLUMNS($G217:AL217)&gt;$E217,"",IFERROR(INDEX('PROYECCIÓN'!218:218,15+6*(COLUMNS($G217:AL217)-1)),""))</f>
        <v/>
      </c>
      <c r="AM217" s="236">
        <f t="array" ref="AM217">IF(COLUMNS($G217:AM217)&gt;$E217,"",IFERROR(INDEX('PROYECCIÓN'!218:218,15+6*(COLUMNS($G217:AM217)-1)),""))</f>
        <v/>
      </c>
      <c r="AN217" s="236">
        <f t="array" ref="AN217">IF(COLUMNS($G217:AN217)&gt;$E217,"",IFERROR(INDEX('PROYECCIÓN'!218:218,15+6*(COLUMNS($G217:AN217)-1)),""))</f>
        <v/>
      </c>
      <c r="AO217" s="236">
        <f t="array" ref="AO217">IF(COLUMNS($G217:AO217)&gt;$E217,"",IFERROR(INDEX('PROYECCIÓN'!218:218,15+6*(COLUMNS($G217:AO217)-1)),""))</f>
        <v/>
      </c>
      <c r="AP217" s="236">
        <f t="array" ref="AP217">IF(COLUMNS($G217:AP217)&gt;$E217,"",IFERROR(INDEX('PROYECCIÓN'!218:218,15+6*(COLUMNS($G217:AP217)-1)),""))</f>
        <v/>
      </c>
      <c r="AQ217" s="236" t="n"/>
      <c r="AR217" s="229" t="n"/>
      <c r="AS217" s="185" t="n"/>
    </row>
    <row r="218" ht="15" customHeight="1" s="506">
      <c r="B218" s="47">
        <f>'CARTERA TOTAL'!B218</f>
        <v/>
      </c>
      <c r="C218" s="229">
        <f>'PROYECCIÓN'!C219</f>
        <v/>
      </c>
      <c r="D218" s="53">
        <f>'PROYECCIÓN'!D219</f>
        <v/>
      </c>
      <c r="E218" s="56">
        <f>'PROYECCIÓN'!H219</f>
        <v/>
      </c>
      <c r="F218" s="56">
        <f>IF(COUNTIF($G218:$AP218,"VENCIDA")&gt;0,"VENCIDA",IF(COUNTIF($G218:$AP218,"POR VENCER")&gt;0,"POR VENCER",IF(COUNTIF($G218:$AP218,"AL DÍA")&gt;0,"AL DÍA",IF(COUNTIF($G218:$AP218,"PAGA")&gt;0,"PAGA","SIN ESTADO"))))</f>
        <v/>
      </c>
      <c r="G218" s="236">
        <f t="array" ref="G218">IF(COLUMNS($G218:G218)&gt;$E218,"",IFERROR(INDEX('PROYECCIÓN'!219:219,15+6*(COLUMNS($G218:G218)-1)),""))</f>
        <v/>
      </c>
      <c r="H218" s="236">
        <f t="array" ref="H218">IF(COLUMNS($G218:H218)&gt;$E218,"",IFERROR(INDEX('PROYECCIÓN'!219:219,15+6*(COLUMNS($G218:H218)-1)),""))</f>
        <v/>
      </c>
      <c r="I218" s="236">
        <f t="array" ref="I218">IF(COLUMNS($G218:I218)&gt;$E218,"",IFERROR(INDEX('PROYECCIÓN'!219:219,15+6*(COLUMNS($G218:I218)-1)),""))</f>
        <v/>
      </c>
      <c r="J218" s="236">
        <f t="array" ref="J218">IF(COLUMNS($G218:J218)&gt;$E218,"",IFERROR(INDEX('PROYECCIÓN'!219:219,15+6*(COLUMNS($G218:J218)-1)),""))</f>
        <v/>
      </c>
      <c r="K218" s="236">
        <f t="array" ref="K218">IF(COLUMNS($G218:K218)&gt;$E218,"",IFERROR(INDEX('PROYECCIÓN'!219:219,15+6*(COLUMNS($G218:K218)-1)),""))</f>
        <v/>
      </c>
      <c r="L218" s="236">
        <f t="array" ref="L218">IF(COLUMNS($G218:L218)&gt;$E218,"",IFERROR(INDEX('PROYECCIÓN'!219:219,15+6*(COLUMNS($G218:L218)-1)),""))</f>
        <v/>
      </c>
      <c r="M218" s="236">
        <f t="array" ref="M218">IF(COLUMNS($G218:M218)&gt;$E218,"",IFERROR(INDEX('PROYECCIÓN'!219:219,15+6*(COLUMNS($G218:M218)-1)),""))</f>
        <v/>
      </c>
      <c r="N218" s="236">
        <f t="array" ref="N218">IF(COLUMNS($G218:N218)&gt;$E218,"",IFERROR(INDEX('PROYECCIÓN'!219:219,15+6*(COLUMNS($G218:N218)-1)),""))</f>
        <v/>
      </c>
      <c r="O218" s="236">
        <f t="array" ref="O218">IF(COLUMNS($G218:O218)&gt;$E218,"",IFERROR(INDEX('PROYECCIÓN'!219:219,15+6*(COLUMNS($G218:O218)-1)),""))</f>
        <v/>
      </c>
      <c r="P218" s="236">
        <f t="array" ref="P218">IF(COLUMNS($G218:P218)&gt;$E218,"",IFERROR(INDEX('PROYECCIÓN'!219:219,15+6*(COLUMNS($G218:P218)-1)),""))</f>
        <v/>
      </c>
      <c r="Q218" s="236">
        <f t="array" ref="Q218">IF(COLUMNS($G218:Q218)&gt;$E218,"",IFERROR(INDEX('PROYECCIÓN'!219:219,15+6*(COLUMNS($G218:Q218)-1)),""))</f>
        <v/>
      </c>
      <c r="R218" s="236">
        <f t="array" ref="R218">IF(COLUMNS($G218:R218)&gt;$E218,"",IFERROR(INDEX('PROYECCIÓN'!219:219,15+6*(COLUMNS($G218:R218)-1)),""))</f>
        <v/>
      </c>
      <c r="S218" s="236">
        <f t="array" ref="S218">IF(COLUMNS($G218:S218)&gt;$E218,"",IFERROR(INDEX('PROYECCIÓN'!219:219,15+6*(COLUMNS($G218:S218)-1)),""))</f>
        <v/>
      </c>
      <c r="T218" s="236">
        <f t="array" ref="T218">IF(COLUMNS($G218:T218)&gt;$E218,"",IFERROR(INDEX('PROYECCIÓN'!219:219,15+6*(COLUMNS($G218:T218)-1)),""))</f>
        <v/>
      </c>
      <c r="U218" s="236">
        <f t="array" ref="U218">IF(COLUMNS($G218:U218)&gt;$E218,"",IFERROR(INDEX('PROYECCIÓN'!219:219,15+6*(COLUMNS($G218:U218)-1)),""))</f>
        <v/>
      </c>
      <c r="V218" s="236">
        <f t="array" ref="V218">IF(COLUMNS($G218:V218)&gt;$E218,"",IFERROR(INDEX('PROYECCIÓN'!219:219,15+6*(COLUMNS($G218:V218)-1)),""))</f>
        <v/>
      </c>
      <c r="W218" s="236">
        <f t="array" ref="W218">IF(COLUMNS($G218:W218)&gt;$E218,"",IFERROR(INDEX('PROYECCIÓN'!219:219,15+6*(COLUMNS($G218:W218)-1)),""))</f>
        <v/>
      </c>
      <c r="X218" s="236">
        <f t="array" ref="X218">IF(COLUMNS($G218:X218)&gt;$E218,"",IFERROR(INDEX('PROYECCIÓN'!219:219,15+6*(COLUMNS($G218:X218)-1)),""))</f>
        <v/>
      </c>
      <c r="Y218" s="236">
        <f t="array" ref="Y218">IF(COLUMNS($G218:Y218)&gt;$E218,"",IFERROR(INDEX('PROYECCIÓN'!219:219,15+6*(COLUMNS($G218:Y218)-1)),""))</f>
        <v/>
      </c>
      <c r="Z218" s="236">
        <f t="array" ref="Z218">IF(COLUMNS($G218:Z218)&gt;$E218,"",IFERROR(INDEX('PROYECCIÓN'!219:219,15+6*(COLUMNS($G218:Z218)-1)),""))</f>
        <v/>
      </c>
      <c r="AA218" s="236">
        <f t="array" ref="AA218">IF(COLUMNS($G218:AA218)&gt;$E218,"",IFERROR(INDEX('PROYECCIÓN'!219:219,15+6*(COLUMNS($G218:AA218)-1)),""))</f>
        <v/>
      </c>
      <c r="AB218" s="236">
        <f t="array" ref="AB218">IF(COLUMNS($G218:AB218)&gt;$E218,"",IFERROR(INDEX('PROYECCIÓN'!219:219,15+6*(COLUMNS($G218:AB218)-1)),""))</f>
        <v/>
      </c>
      <c r="AC218" s="236">
        <f t="array" ref="AC218">IF(COLUMNS($G218:AC218)&gt;$E218,"",IFERROR(INDEX('PROYECCIÓN'!219:219,15+6*(COLUMNS($G218:AC218)-1)),""))</f>
        <v/>
      </c>
      <c r="AD218" s="236">
        <f t="array" ref="AD218">IF(COLUMNS($G218:AD218)&gt;$E218,"",IFERROR(INDEX('PROYECCIÓN'!219:219,15+6*(COLUMNS($G218:AD218)-1)),""))</f>
        <v/>
      </c>
      <c r="AE218" s="236">
        <f t="array" ref="AE218">IF(COLUMNS($G218:AE218)&gt;$E218,"",IFERROR(INDEX('PROYECCIÓN'!219:219,15+6*(COLUMNS($G218:AE218)-1)),""))</f>
        <v/>
      </c>
      <c r="AF218" s="236">
        <f t="array" ref="AF218">IF(COLUMNS($G218:AF218)&gt;$E218,"",IFERROR(INDEX('PROYECCIÓN'!219:219,15+6*(COLUMNS($G218:AF218)-1)),""))</f>
        <v/>
      </c>
      <c r="AG218" s="236">
        <f t="array" ref="AG218">IF(COLUMNS($G218:AG218)&gt;$E218,"",IFERROR(INDEX('PROYECCIÓN'!219:219,15+6*(COLUMNS($G218:AG218)-1)),""))</f>
        <v/>
      </c>
      <c r="AH218" s="236">
        <f t="array" ref="AH218">IF(COLUMNS($G218:AH218)&gt;$E218,"",IFERROR(INDEX('PROYECCIÓN'!219:219,15+6*(COLUMNS($G218:AH218)-1)),""))</f>
        <v/>
      </c>
      <c r="AI218" s="236">
        <f t="array" ref="AI218">IF(COLUMNS($G218:AI218)&gt;$E218,"",IFERROR(INDEX('PROYECCIÓN'!219:219,15+6*(COLUMNS($G218:AI218)-1)),""))</f>
        <v/>
      </c>
      <c r="AJ218" s="236">
        <f t="array" ref="AJ218">IF(COLUMNS($G218:AJ218)&gt;$E218,"",IFERROR(INDEX('PROYECCIÓN'!219:219,15+6*(COLUMNS($G218:AJ218)-1)),""))</f>
        <v/>
      </c>
      <c r="AK218" s="236">
        <f t="array" ref="AK218">IF(COLUMNS($G218:AK218)&gt;$E218,"",IFERROR(INDEX('PROYECCIÓN'!219:219,15+6*(COLUMNS($G218:AK218)-1)),""))</f>
        <v/>
      </c>
      <c r="AL218" s="236">
        <f t="array" ref="AL218">IF(COLUMNS($G218:AL218)&gt;$E218,"",IFERROR(INDEX('PROYECCIÓN'!219:219,15+6*(COLUMNS($G218:AL218)-1)),""))</f>
        <v/>
      </c>
      <c r="AM218" s="236">
        <f t="array" ref="AM218">IF(COLUMNS($G218:AM218)&gt;$E218,"",IFERROR(INDEX('PROYECCIÓN'!219:219,15+6*(COLUMNS($G218:AM218)-1)),""))</f>
        <v/>
      </c>
      <c r="AN218" s="236">
        <f t="array" ref="AN218">IF(COLUMNS($G218:AN218)&gt;$E218,"",IFERROR(INDEX('PROYECCIÓN'!219:219,15+6*(COLUMNS($G218:AN218)-1)),""))</f>
        <v/>
      </c>
      <c r="AO218" s="236">
        <f t="array" ref="AO218">IF(COLUMNS($G218:AO218)&gt;$E218,"",IFERROR(INDEX('PROYECCIÓN'!219:219,15+6*(COLUMNS($G218:AO218)-1)),""))</f>
        <v/>
      </c>
      <c r="AP218" s="236">
        <f t="array" ref="AP218">IF(COLUMNS($G218:AP218)&gt;$E218,"",IFERROR(INDEX('PROYECCIÓN'!219:219,15+6*(COLUMNS($G218:AP218)-1)),""))</f>
        <v/>
      </c>
      <c r="AQ218" s="236" t="n"/>
      <c r="AR218" s="229" t="n"/>
      <c r="AS218" s="185" t="n"/>
    </row>
    <row r="219" ht="15" customHeight="1" s="506">
      <c r="B219" s="47">
        <f>'CARTERA TOTAL'!B219</f>
        <v/>
      </c>
      <c r="C219" s="229">
        <f>'PROYECCIÓN'!C220</f>
        <v/>
      </c>
      <c r="D219" s="53">
        <f>'PROYECCIÓN'!D220</f>
        <v/>
      </c>
      <c r="E219" s="56">
        <f>'PROYECCIÓN'!H220</f>
        <v/>
      </c>
      <c r="F219" s="56">
        <f>IF(COUNTIF($G219:$AP219,"VENCIDA")&gt;0,"VENCIDA",IF(COUNTIF($G219:$AP219,"POR VENCER")&gt;0,"POR VENCER",IF(COUNTIF($G219:$AP219,"AL DÍA")&gt;0,"AL DÍA",IF(COUNTIF($G219:$AP219,"PAGA")&gt;0,"PAGA","SIN ESTADO"))))</f>
        <v/>
      </c>
      <c r="G219" s="236">
        <f t="array" ref="G219">IF(COLUMNS($G219:G219)&gt;$E219,"",IFERROR(INDEX('PROYECCIÓN'!220:220,15+6*(COLUMNS($G219:G219)-1)),""))</f>
        <v/>
      </c>
      <c r="H219" s="236">
        <f t="array" ref="H219">IF(COLUMNS($G219:H219)&gt;$E219,"",IFERROR(INDEX('PROYECCIÓN'!220:220,15+6*(COLUMNS($G219:H219)-1)),""))</f>
        <v/>
      </c>
      <c r="I219" s="236">
        <f t="array" ref="I219">IF(COLUMNS($G219:I219)&gt;$E219,"",IFERROR(INDEX('PROYECCIÓN'!220:220,15+6*(COLUMNS($G219:I219)-1)),""))</f>
        <v/>
      </c>
      <c r="J219" s="236">
        <f t="array" ref="J219">IF(COLUMNS($G219:J219)&gt;$E219,"",IFERROR(INDEX('PROYECCIÓN'!220:220,15+6*(COLUMNS($G219:J219)-1)),""))</f>
        <v/>
      </c>
      <c r="K219" s="236">
        <f t="array" ref="K219">IF(COLUMNS($G219:K219)&gt;$E219,"",IFERROR(INDEX('PROYECCIÓN'!220:220,15+6*(COLUMNS($G219:K219)-1)),""))</f>
        <v/>
      </c>
      <c r="L219" s="236">
        <f t="array" ref="L219">IF(COLUMNS($G219:L219)&gt;$E219,"",IFERROR(INDEX('PROYECCIÓN'!220:220,15+6*(COLUMNS($G219:L219)-1)),""))</f>
        <v/>
      </c>
      <c r="M219" s="236">
        <f t="array" ref="M219">IF(COLUMNS($G219:M219)&gt;$E219,"",IFERROR(INDEX('PROYECCIÓN'!220:220,15+6*(COLUMNS($G219:M219)-1)),""))</f>
        <v/>
      </c>
      <c r="N219" s="236">
        <f t="array" ref="N219">IF(COLUMNS($G219:N219)&gt;$E219,"",IFERROR(INDEX('PROYECCIÓN'!220:220,15+6*(COLUMNS($G219:N219)-1)),""))</f>
        <v/>
      </c>
      <c r="O219" s="236">
        <f t="array" ref="O219">IF(COLUMNS($G219:O219)&gt;$E219,"",IFERROR(INDEX('PROYECCIÓN'!220:220,15+6*(COLUMNS($G219:O219)-1)),""))</f>
        <v/>
      </c>
      <c r="P219" s="236">
        <f t="array" ref="P219">IF(COLUMNS($G219:P219)&gt;$E219,"",IFERROR(INDEX('PROYECCIÓN'!220:220,15+6*(COLUMNS($G219:P219)-1)),""))</f>
        <v/>
      </c>
      <c r="Q219" s="236">
        <f t="array" ref="Q219">IF(COLUMNS($G219:Q219)&gt;$E219,"",IFERROR(INDEX('PROYECCIÓN'!220:220,15+6*(COLUMNS($G219:Q219)-1)),""))</f>
        <v/>
      </c>
      <c r="R219" s="236">
        <f t="array" ref="R219">IF(COLUMNS($G219:R219)&gt;$E219,"",IFERROR(INDEX('PROYECCIÓN'!220:220,15+6*(COLUMNS($G219:R219)-1)),""))</f>
        <v/>
      </c>
      <c r="S219" s="236">
        <f t="array" ref="S219">IF(COLUMNS($G219:S219)&gt;$E219,"",IFERROR(INDEX('PROYECCIÓN'!220:220,15+6*(COLUMNS($G219:S219)-1)),""))</f>
        <v/>
      </c>
      <c r="T219" s="236">
        <f t="array" ref="T219">IF(COLUMNS($G219:T219)&gt;$E219,"",IFERROR(INDEX('PROYECCIÓN'!220:220,15+6*(COLUMNS($G219:T219)-1)),""))</f>
        <v/>
      </c>
      <c r="U219" s="236">
        <f t="array" ref="U219">IF(COLUMNS($G219:U219)&gt;$E219,"",IFERROR(INDEX('PROYECCIÓN'!220:220,15+6*(COLUMNS($G219:U219)-1)),""))</f>
        <v/>
      </c>
      <c r="V219" s="236">
        <f t="array" ref="V219">IF(COLUMNS($G219:V219)&gt;$E219,"",IFERROR(INDEX('PROYECCIÓN'!220:220,15+6*(COLUMNS($G219:V219)-1)),""))</f>
        <v/>
      </c>
      <c r="W219" s="236">
        <f t="array" ref="W219">IF(COLUMNS($G219:W219)&gt;$E219,"",IFERROR(INDEX('PROYECCIÓN'!220:220,15+6*(COLUMNS($G219:W219)-1)),""))</f>
        <v/>
      </c>
      <c r="X219" s="236">
        <f t="array" ref="X219">IF(COLUMNS($G219:X219)&gt;$E219,"",IFERROR(INDEX('PROYECCIÓN'!220:220,15+6*(COLUMNS($G219:X219)-1)),""))</f>
        <v/>
      </c>
      <c r="Y219" s="236">
        <f t="array" ref="Y219">IF(COLUMNS($G219:Y219)&gt;$E219,"",IFERROR(INDEX('PROYECCIÓN'!220:220,15+6*(COLUMNS($G219:Y219)-1)),""))</f>
        <v/>
      </c>
      <c r="Z219" s="236">
        <f t="array" ref="Z219">IF(COLUMNS($G219:Z219)&gt;$E219,"",IFERROR(INDEX('PROYECCIÓN'!220:220,15+6*(COLUMNS($G219:Z219)-1)),""))</f>
        <v/>
      </c>
      <c r="AA219" s="236">
        <f t="array" ref="AA219">IF(COLUMNS($G219:AA219)&gt;$E219,"",IFERROR(INDEX('PROYECCIÓN'!220:220,15+6*(COLUMNS($G219:AA219)-1)),""))</f>
        <v/>
      </c>
      <c r="AB219" s="236">
        <f t="array" ref="AB219">IF(COLUMNS($G219:AB219)&gt;$E219,"",IFERROR(INDEX('PROYECCIÓN'!220:220,15+6*(COLUMNS($G219:AB219)-1)),""))</f>
        <v/>
      </c>
      <c r="AC219" s="236">
        <f t="array" ref="AC219">IF(COLUMNS($G219:AC219)&gt;$E219,"",IFERROR(INDEX('PROYECCIÓN'!220:220,15+6*(COLUMNS($G219:AC219)-1)),""))</f>
        <v/>
      </c>
      <c r="AD219" s="236">
        <f t="array" ref="AD219">IF(COLUMNS($G219:AD219)&gt;$E219,"",IFERROR(INDEX('PROYECCIÓN'!220:220,15+6*(COLUMNS($G219:AD219)-1)),""))</f>
        <v/>
      </c>
      <c r="AE219" s="236">
        <f t="array" ref="AE219">IF(COLUMNS($G219:AE219)&gt;$E219,"",IFERROR(INDEX('PROYECCIÓN'!220:220,15+6*(COLUMNS($G219:AE219)-1)),""))</f>
        <v/>
      </c>
      <c r="AF219" s="236">
        <f t="array" ref="AF219">IF(COLUMNS($G219:AF219)&gt;$E219,"",IFERROR(INDEX('PROYECCIÓN'!220:220,15+6*(COLUMNS($G219:AF219)-1)),""))</f>
        <v/>
      </c>
      <c r="AG219" s="236">
        <f t="array" ref="AG219">IF(COLUMNS($G219:AG219)&gt;$E219,"",IFERROR(INDEX('PROYECCIÓN'!220:220,15+6*(COLUMNS($G219:AG219)-1)),""))</f>
        <v/>
      </c>
      <c r="AH219" s="236">
        <f t="array" ref="AH219">IF(COLUMNS($G219:AH219)&gt;$E219,"",IFERROR(INDEX('PROYECCIÓN'!220:220,15+6*(COLUMNS($G219:AH219)-1)),""))</f>
        <v/>
      </c>
      <c r="AI219" s="236">
        <f t="array" ref="AI219">IF(COLUMNS($G219:AI219)&gt;$E219,"",IFERROR(INDEX('PROYECCIÓN'!220:220,15+6*(COLUMNS($G219:AI219)-1)),""))</f>
        <v/>
      </c>
      <c r="AJ219" s="236">
        <f t="array" ref="AJ219">IF(COLUMNS($G219:AJ219)&gt;$E219,"",IFERROR(INDEX('PROYECCIÓN'!220:220,15+6*(COLUMNS($G219:AJ219)-1)),""))</f>
        <v/>
      </c>
      <c r="AK219" s="236">
        <f t="array" ref="AK219">IF(COLUMNS($G219:AK219)&gt;$E219,"",IFERROR(INDEX('PROYECCIÓN'!220:220,15+6*(COLUMNS($G219:AK219)-1)),""))</f>
        <v/>
      </c>
      <c r="AL219" s="236">
        <f t="array" ref="AL219">IF(COLUMNS($G219:AL219)&gt;$E219,"",IFERROR(INDEX('PROYECCIÓN'!220:220,15+6*(COLUMNS($G219:AL219)-1)),""))</f>
        <v/>
      </c>
      <c r="AM219" s="236">
        <f t="array" ref="AM219">IF(COLUMNS($G219:AM219)&gt;$E219,"",IFERROR(INDEX('PROYECCIÓN'!220:220,15+6*(COLUMNS($G219:AM219)-1)),""))</f>
        <v/>
      </c>
      <c r="AN219" s="236">
        <f t="array" ref="AN219">IF(COLUMNS($G219:AN219)&gt;$E219,"",IFERROR(INDEX('PROYECCIÓN'!220:220,15+6*(COLUMNS($G219:AN219)-1)),""))</f>
        <v/>
      </c>
      <c r="AO219" s="236">
        <f t="array" ref="AO219">IF(COLUMNS($G219:AO219)&gt;$E219,"",IFERROR(INDEX('PROYECCIÓN'!220:220,15+6*(COLUMNS($G219:AO219)-1)),""))</f>
        <v/>
      </c>
      <c r="AP219" s="236">
        <f t="array" ref="AP219">IF(COLUMNS($G219:AP219)&gt;$E219,"",IFERROR(INDEX('PROYECCIÓN'!220:220,15+6*(COLUMNS($G219:AP219)-1)),""))</f>
        <v/>
      </c>
      <c r="AQ219" s="236" t="n"/>
      <c r="AR219" s="229" t="n"/>
      <c r="AS219" s="185" t="n"/>
    </row>
    <row r="220" ht="15" customHeight="1" s="506">
      <c r="B220" s="47">
        <f>'CARTERA TOTAL'!B220</f>
        <v/>
      </c>
      <c r="C220" s="229">
        <f>'PROYECCIÓN'!C221</f>
        <v/>
      </c>
      <c r="D220" s="53">
        <f>'PROYECCIÓN'!D221</f>
        <v/>
      </c>
      <c r="E220" s="56">
        <f>'PROYECCIÓN'!H221</f>
        <v/>
      </c>
      <c r="F220" s="56">
        <f>IF(COUNTIF($G220:$AP220,"VENCIDA")&gt;0,"VENCIDA",IF(COUNTIF($G220:$AP220,"POR VENCER")&gt;0,"POR VENCER",IF(COUNTIF($G220:$AP220,"AL DÍA")&gt;0,"AL DÍA",IF(COUNTIF($G220:$AP220,"PAGA")&gt;0,"PAGA","SIN ESTADO"))))</f>
        <v/>
      </c>
      <c r="G220" s="236">
        <f t="array" ref="G220">IF(COLUMNS($G220:G220)&gt;$E220,"",IFERROR(INDEX('PROYECCIÓN'!221:221,15+6*(COLUMNS($G220:G220)-1)),""))</f>
        <v/>
      </c>
      <c r="H220" s="236">
        <f t="array" ref="H220">IF(COLUMNS($G220:H220)&gt;$E220,"",IFERROR(INDEX('PROYECCIÓN'!221:221,15+6*(COLUMNS($G220:H220)-1)),""))</f>
        <v/>
      </c>
      <c r="I220" s="236">
        <f t="array" ref="I220">IF(COLUMNS($G220:I220)&gt;$E220,"",IFERROR(INDEX('PROYECCIÓN'!221:221,15+6*(COLUMNS($G220:I220)-1)),""))</f>
        <v/>
      </c>
      <c r="J220" s="236">
        <f t="array" ref="J220">IF(COLUMNS($G220:J220)&gt;$E220,"",IFERROR(INDEX('PROYECCIÓN'!221:221,15+6*(COLUMNS($G220:J220)-1)),""))</f>
        <v/>
      </c>
      <c r="K220" s="236">
        <f t="array" ref="K220">IF(COLUMNS($G220:K220)&gt;$E220,"",IFERROR(INDEX('PROYECCIÓN'!221:221,15+6*(COLUMNS($G220:K220)-1)),""))</f>
        <v/>
      </c>
      <c r="L220" s="236">
        <f t="array" ref="L220">IF(COLUMNS($G220:L220)&gt;$E220,"",IFERROR(INDEX('PROYECCIÓN'!221:221,15+6*(COLUMNS($G220:L220)-1)),""))</f>
        <v/>
      </c>
      <c r="M220" s="236">
        <f t="array" ref="M220">IF(COLUMNS($G220:M220)&gt;$E220,"",IFERROR(INDEX('PROYECCIÓN'!221:221,15+6*(COLUMNS($G220:M220)-1)),""))</f>
        <v/>
      </c>
      <c r="N220" s="236">
        <f t="array" ref="N220">IF(COLUMNS($G220:N220)&gt;$E220,"",IFERROR(INDEX('PROYECCIÓN'!221:221,15+6*(COLUMNS($G220:N220)-1)),""))</f>
        <v/>
      </c>
      <c r="O220" s="236">
        <f t="array" ref="O220">IF(COLUMNS($G220:O220)&gt;$E220,"",IFERROR(INDEX('PROYECCIÓN'!221:221,15+6*(COLUMNS($G220:O220)-1)),""))</f>
        <v/>
      </c>
      <c r="P220" s="236">
        <f t="array" ref="P220">IF(COLUMNS($G220:P220)&gt;$E220,"",IFERROR(INDEX('PROYECCIÓN'!221:221,15+6*(COLUMNS($G220:P220)-1)),""))</f>
        <v/>
      </c>
      <c r="Q220" s="236">
        <f t="array" ref="Q220">IF(COLUMNS($G220:Q220)&gt;$E220,"",IFERROR(INDEX('PROYECCIÓN'!221:221,15+6*(COLUMNS($G220:Q220)-1)),""))</f>
        <v/>
      </c>
      <c r="R220" s="236">
        <f t="array" ref="R220">IF(COLUMNS($G220:R220)&gt;$E220,"",IFERROR(INDEX('PROYECCIÓN'!221:221,15+6*(COLUMNS($G220:R220)-1)),""))</f>
        <v/>
      </c>
      <c r="S220" s="236">
        <f t="array" ref="S220">IF(COLUMNS($G220:S220)&gt;$E220,"",IFERROR(INDEX('PROYECCIÓN'!221:221,15+6*(COLUMNS($G220:S220)-1)),""))</f>
        <v/>
      </c>
      <c r="T220" s="236">
        <f t="array" ref="T220">IF(COLUMNS($G220:T220)&gt;$E220,"",IFERROR(INDEX('PROYECCIÓN'!221:221,15+6*(COLUMNS($G220:T220)-1)),""))</f>
        <v/>
      </c>
      <c r="U220" s="236">
        <f t="array" ref="U220">IF(COLUMNS($G220:U220)&gt;$E220,"",IFERROR(INDEX('PROYECCIÓN'!221:221,15+6*(COLUMNS($G220:U220)-1)),""))</f>
        <v/>
      </c>
      <c r="V220" s="236">
        <f t="array" ref="V220">IF(COLUMNS($G220:V220)&gt;$E220,"",IFERROR(INDEX('PROYECCIÓN'!221:221,15+6*(COLUMNS($G220:V220)-1)),""))</f>
        <v/>
      </c>
      <c r="W220" s="236">
        <f t="array" ref="W220">IF(COLUMNS($G220:W220)&gt;$E220,"",IFERROR(INDEX('PROYECCIÓN'!221:221,15+6*(COLUMNS($G220:W220)-1)),""))</f>
        <v/>
      </c>
      <c r="X220" s="236">
        <f t="array" ref="X220">IF(COLUMNS($G220:X220)&gt;$E220,"",IFERROR(INDEX('PROYECCIÓN'!221:221,15+6*(COLUMNS($G220:X220)-1)),""))</f>
        <v/>
      </c>
      <c r="Y220" s="236">
        <f t="array" ref="Y220">IF(COLUMNS($G220:Y220)&gt;$E220,"",IFERROR(INDEX('PROYECCIÓN'!221:221,15+6*(COLUMNS($G220:Y220)-1)),""))</f>
        <v/>
      </c>
      <c r="Z220" s="236">
        <f t="array" ref="Z220">IF(COLUMNS($G220:Z220)&gt;$E220,"",IFERROR(INDEX('PROYECCIÓN'!221:221,15+6*(COLUMNS($G220:Z220)-1)),""))</f>
        <v/>
      </c>
      <c r="AA220" s="236">
        <f t="array" ref="AA220">IF(COLUMNS($G220:AA220)&gt;$E220,"",IFERROR(INDEX('PROYECCIÓN'!221:221,15+6*(COLUMNS($G220:AA220)-1)),""))</f>
        <v/>
      </c>
      <c r="AB220" s="236">
        <f t="array" ref="AB220">IF(COLUMNS($G220:AB220)&gt;$E220,"",IFERROR(INDEX('PROYECCIÓN'!221:221,15+6*(COLUMNS($G220:AB220)-1)),""))</f>
        <v/>
      </c>
      <c r="AC220" s="236">
        <f t="array" ref="AC220">IF(COLUMNS($G220:AC220)&gt;$E220,"",IFERROR(INDEX('PROYECCIÓN'!221:221,15+6*(COLUMNS($G220:AC220)-1)),""))</f>
        <v/>
      </c>
      <c r="AD220" s="236">
        <f t="array" ref="AD220">IF(COLUMNS($G220:AD220)&gt;$E220,"",IFERROR(INDEX('PROYECCIÓN'!221:221,15+6*(COLUMNS($G220:AD220)-1)),""))</f>
        <v/>
      </c>
      <c r="AE220" s="236">
        <f t="array" ref="AE220">IF(COLUMNS($G220:AE220)&gt;$E220,"",IFERROR(INDEX('PROYECCIÓN'!221:221,15+6*(COLUMNS($G220:AE220)-1)),""))</f>
        <v/>
      </c>
      <c r="AF220" s="236">
        <f t="array" ref="AF220">IF(COLUMNS($G220:AF220)&gt;$E220,"",IFERROR(INDEX('PROYECCIÓN'!221:221,15+6*(COLUMNS($G220:AF220)-1)),""))</f>
        <v/>
      </c>
      <c r="AG220" s="236">
        <f t="array" ref="AG220">IF(COLUMNS($G220:AG220)&gt;$E220,"",IFERROR(INDEX('PROYECCIÓN'!221:221,15+6*(COLUMNS($G220:AG220)-1)),""))</f>
        <v/>
      </c>
      <c r="AH220" s="236">
        <f t="array" ref="AH220">IF(COLUMNS($G220:AH220)&gt;$E220,"",IFERROR(INDEX('PROYECCIÓN'!221:221,15+6*(COLUMNS($G220:AH220)-1)),""))</f>
        <v/>
      </c>
      <c r="AI220" s="236">
        <f t="array" ref="AI220">IF(COLUMNS($G220:AI220)&gt;$E220,"",IFERROR(INDEX('PROYECCIÓN'!221:221,15+6*(COLUMNS($G220:AI220)-1)),""))</f>
        <v/>
      </c>
      <c r="AJ220" s="236">
        <f t="array" ref="AJ220">IF(COLUMNS($G220:AJ220)&gt;$E220,"",IFERROR(INDEX('PROYECCIÓN'!221:221,15+6*(COLUMNS($G220:AJ220)-1)),""))</f>
        <v/>
      </c>
      <c r="AK220" s="236">
        <f t="array" ref="AK220">IF(COLUMNS($G220:AK220)&gt;$E220,"",IFERROR(INDEX('PROYECCIÓN'!221:221,15+6*(COLUMNS($G220:AK220)-1)),""))</f>
        <v/>
      </c>
      <c r="AL220" s="236">
        <f t="array" ref="AL220">IF(COLUMNS($G220:AL220)&gt;$E220,"",IFERROR(INDEX('PROYECCIÓN'!221:221,15+6*(COLUMNS($G220:AL220)-1)),""))</f>
        <v/>
      </c>
      <c r="AM220" s="236">
        <f t="array" ref="AM220">IF(COLUMNS($G220:AM220)&gt;$E220,"",IFERROR(INDEX('PROYECCIÓN'!221:221,15+6*(COLUMNS($G220:AM220)-1)),""))</f>
        <v/>
      </c>
      <c r="AN220" s="236">
        <f t="array" ref="AN220">IF(COLUMNS($G220:AN220)&gt;$E220,"",IFERROR(INDEX('PROYECCIÓN'!221:221,15+6*(COLUMNS($G220:AN220)-1)),""))</f>
        <v/>
      </c>
      <c r="AO220" s="236">
        <f t="array" ref="AO220">IF(COLUMNS($G220:AO220)&gt;$E220,"",IFERROR(INDEX('PROYECCIÓN'!221:221,15+6*(COLUMNS($G220:AO220)-1)),""))</f>
        <v/>
      </c>
      <c r="AP220" s="236">
        <f t="array" ref="AP220">IF(COLUMNS($G220:AP220)&gt;$E220,"",IFERROR(INDEX('PROYECCIÓN'!221:221,15+6*(COLUMNS($G220:AP220)-1)),""))</f>
        <v/>
      </c>
      <c r="AQ220" s="236" t="n"/>
      <c r="AR220" s="229" t="n"/>
      <c r="AS220" s="185" t="n"/>
    </row>
    <row r="221" ht="15" customHeight="1" s="506">
      <c r="B221" s="47">
        <f>'CARTERA TOTAL'!B221</f>
        <v/>
      </c>
      <c r="C221" s="229">
        <f>'PROYECCIÓN'!C222</f>
        <v/>
      </c>
      <c r="D221" s="53">
        <f>'PROYECCIÓN'!D222</f>
        <v/>
      </c>
      <c r="E221" s="56">
        <f>'PROYECCIÓN'!H222</f>
        <v/>
      </c>
      <c r="F221" s="56">
        <f>IF(COUNTIF($G221:$AP221,"VENCIDA")&gt;0,"VENCIDA",IF(COUNTIF($G221:$AP221,"POR VENCER")&gt;0,"POR VENCER",IF(COUNTIF($G221:$AP221,"AL DÍA")&gt;0,"AL DÍA",IF(COUNTIF($G221:$AP221,"PAGA")&gt;0,"PAGA","SIN ESTADO"))))</f>
        <v/>
      </c>
      <c r="G221" s="236">
        <f t="array" ref="G221">IF(COLUMNS($G221:G221)&gt;$E221,"",IFERROR(INDEX('PROYECCIÓN'!222:222,15+6*(COLUMNS($G221:G221)-1)),""))</f>
        <v/>
      </c>
      <c r="H221" s="236">
        <f t="array" ref="H221">IF(COLUMNS($G221:H221)&gt;$E221,"",IFERROR(INDEX('PROYECCIÓN'!222:222,15+6*(COLUMNS($G221:H221)-1)),""))</f>
        <v/>
      </c>
      <c r="I221" s="236">
        <f t="array" ref="I221">IF(COLUMNS($G221:I221)&gt;$E221,"",IFERROR(INDEX('PROYECCIÓN'!222:222,15+6*(COLUMNS($G221:I221)-1)),""))</f>
        <v/>
      </c>
      <c r="J221" s="236">
        <f t="array" ref="J221">IF(COLUMNS($G221:J221)&gt;$E221,"",IFERROR(INDEX('PROYECCIÓN'!222:222,15+6*(COLUMNS($G221:J221)-1)),""))</f>
        <v/>
      </c>
      <c r="K221" s="236">
        <f t="array" ref="K221">IF(COLUMNS($G221:K221)&gt;$E221,"",IFERROR(INDEX('PROYECCIÓN'!222:222,15+6*(COLUMNS($G221:K221)-1)),""))</f>
        <v/>
      </c>
      <c r="L221" s="236">
        <f t="array" ref="L221">IF(COLUMNS($G221:L221)&gt;$E221,"",IFERROR(INDEX('PROYECCIÓN'!222:222,15+6*(COLUMNS($G221:L221)-1)),""))</f>
        <v/>
      </c>
      <c r="M221" s="236">
        <f t="array" ref="M221">IF(COLUMNS($G221:M221)&gt;$E221,"",IFERROR(INDEX('PROYECCIÓN'!222:222,15+6*(COLUMNS($G221:M221)-1)),""))</f>
        <v/>
      </c>
      <c r="N221" s="236">
        <f t="array" ref="N221">IF(COLUMNS($G221:N221)&gt;$E221,"",IFERROR(INDEX('PROYECCIÓN'!222:222,15+6*(COLUMNS($G221:N221)-1)),""))</f>
        <v/>
      </c>
      <c r="O221" s="236">
        <f t="array" ref="O221">IF(COLUMNS($G221:O221)&gt;$E221,"",IFERROR(INDEX('PROYECCIÓN'!222:222,15+6*(COLUMNS($G221:O221)-1)),""))</f>
        <v/>
      </c>
      <c r="P221" s="236">
        <f t="array" ref="P221">IF(COLUMNS($G221:P221)&gt;$E221,"",IFERROR(INDEX('PROYECCIÓN'!222:222,15+6*(COLUMNS($G221:P221)-1)),""))</f>
        <v/>
      </c>
      <c r="Q221" s="236">
        <f t="array" ref="Q221">IF(COLUMNS($G221:Q221)&gt;$E221,"",IFERROR(INDEX('PROYECCIÓN'!222:222,15+6*(COLUMNS($G221:Q221)-1)),""))</f>
        <v/>
      </c>
      <c r="R221" s="236">
        <f t="array" ref="R221">IF(COLUMNS($G221:R221)&gt;$E221,"",IFERROR(INDEX('PROYECCIÓN'!222:222,15+6*(COLUMNS($G221:R221)-1)),""))</f>
        <v/>
      </c>
      <c r="S221" s="236">
        <f t="array" ref="S221">IF(COLUMNS($G221:S221)&gt;$E221,"",IFERROR(INDEX('PROYECCIÓN'!222:222,15+6*(COLUMNS($G221:S221)-1)),""))</f>
        <v/>
      </c>
      <c r="T221" s="236">
        <f t="array" ref="T221">IF(COLUMNS($G221:T221)&gt;$E221,"",IFERROR(INDEX('PROYECCIÓN'!222:222,15+6*(COLUMNS($G221:T221)-1)),""))</f>
        <v/>
      </c>
      <c r="U221" s="236">
        <f t="array" ref="U221">IF(COLUMNS($G221:U221)&gt;$E221,"",IFERROR(INDEX('PROYECCIÓN'!222:222,15+6*(COLUMNS($G221:U221)-1)),""))</f>
        <v/>
      </c>
      <c r="V221" s="236">
        <f t="array" ref="V221">IF(COLUMNS($G221:V221)&gt;$E221,"",IFERROR(INDEX('PROYECCIÓN'!222:222,15+6*(COLUMNS($G221:V221)-1)),""))</f>
        <v/>
      </c>
      <c r="W221" s="236">
        <f t="array" ref="W221">IF(COLUMNS($G221:W221)&gt;$E221,"",IFERROR(INDEX('PROYECCIÓN'!222:222,15+6*(COLUMNS($G221:W221)-1)),""))</f>
        <v/>
      </c>
      <c r="X221" s="236">
        <f t="array" ref="X221">IF(COLUMNS($G221:X221)&gt;$E221,"",IFERROR(INDEX('PROYECCIÓN'!222:222,15+6*(COLUMNS($G221:X221)-1)),""))</f>
        <v/>
      </c>
      <c r="Y221" s="236">
        <f t="array" ref="Y221">IF(COLUMNS($G221:Y221)&gt;$E221,"",IFERROR(INDEX('PROYECCIÓN'!222:222,15+6*(COLUMNS($G221:Y221)-1)),""))</f>
        <v/>
      </c>
      <c r="Z221" s="236">
        <f t="array" ref="Z221">IF(COLUMNS($G221:Z221)&gt;$E221,"",IFERROR(INDEX('PROYECCIÓN'!222:222,15+6*(COLUMNS($G221:Z221)-1)),""))</f>
        <v/>
      </c>
      <c r="AA221" s="236">
        <f t="array" ref="AA221">IF(COLUMNS($G221:AA221)&gt;$E221,"",IFERROR(INDEX('PROYECCIÓN'!222:222,15+6*(COLUMNS($G221:AA221)-1)),""))</f>
        <v/>
      </c>
      <c r="AB221" s="236">
        <f t="array" ref="AB221">IF(COLUMNS($G221:AB221)&gt;$E221,"",IFERROR(INDEX('PROYECCIÓN'!222:222,15+6*(COLUMNS($G221:AB221)-1)),""))</f>
        <v/>
      </c>
      <c r="AC221" s="236">
        <f t="array" ref="AC221">IF(COLUMNS($G221:AC221)&gt;$E221,"",IFERROR(INDEX('PROYECCIÓN'!222:222,15+6*(COLUMNS($G221:AC221)-1)),""))</f>
        <v/>
      </c>
      <c r="AD221" s="236">
        <f t="array" ref="AD221">IF(COLUMNS($G221:AD221)&gt;$E221,"",IFERROR(INDEX('PROYECCIÓN'!222:222,15+6*(COLUMNS($G221:AD221)-1)),""))</f>
        <v/>
      </c>
      <c r="AE221" s="236">
        <f t="array" ref="AE221">IF(COLUMNS($G221:AE221)&gt;$E221,"",IFERROR(INDEX('PROYECCIÓN'!222:222,15+6*(COLUMNS($G221:AE221)-1)),""))</f>
        <v/>
      </c>
      <c r="AF221" s="236">
        <f t="array" ref="AF221">IF(COLUMNS($G221:AF221)&gt;$E221,"",IFERROR(INDEX('PROYECCIÓN'!222:222,15+6*(COLUMNS($G221:AF221)-1)),""))</f>
        <v/>
      </c>
      <c r="AG221" s="236">
        <f t="array" ref="AG221">IF(COLUMNS($G221:AG221)&gt;$E221,"",IFERROR(INDEX('PROYECCIÓN'!222:222,15+6*(COLUMNS($G221:AG221)-1)),""))</f>
        <v/>
      </c>
      <c r="AH221" s="236">
        <f t="array" ref="AH221">IF(COLUMNS($G221:AH221)&gt;$E221,"",IFERROR(INDEX('PROYECCIÓN'!222:222,15+6*(COLUMNS($G221:AH221)-1)),""))</f>
        <v/>
      </c>
      <c r="AI221" s="236">
        <f t="array" ref="AI221">IF(COLUMNS($G221:AI221)&gt;$E221,"",IFERROR(INDEX('PROYECCIÓN'!222:222,15+6*(COLUMNS($G221:AI221)-1)),""))</f>
        <v/>
      </c>
      <c r="AJ221" s="236">
        <f t="array" ref="AJ221">IF(COLUMNS($G221:AJ221)&gt;$E221,"",IFERROR(INDEX('PROYECCIÓN'!222:222,15+6*(COLUMNS($G221:AJ221)-1)),""))</f>
        <v/>
      </c>
      <c r="AK221" s="236">
        <f t="array" ref="AK221">IF(COLUMNS($G221:AK221)&gt;$E221,"",IFERROR(INDEX('PROYECCIÓN'!222:222,15+6*(COLUMNS($G221:AK221)-1)),""))</f>
        <v/>
      </c>
      <c r="AL221" s="236">
        <f t="array" ref="AL221">IF(COLUMNS($G221:AL221)&gt;$E221,"",IFERROR(INDEX('PROYECCIÓN'!222:222,15+6*(COLUMNS($G221:AL221)-1)),""))</f>
        <v/>
      </c>
      <c r="AM221" s="236">
        <f t="array" ref="AM221">IF(COLUMNS($G221:AM221)&gt;$E221,"",IFERROR(INDEX('PROYECCIÓN'!222:222,15+6*(COLUMNS($G221:AM221)-1)),""))</f>
        <v/>
      </c>
      <c r="AN221" s="236">
        <f t="array" ref="AN221">IF(COLUMNS($G221:AN221)&gt;$E221,"",IFERROR(INDEX('PROYECCIÓN'!222:222,15+6*(COLUMNS($G221:AN221)-1)),""))</f>
        <v/>
      </c>
      <c r="AO221" s="236">
        <f t="array" ref="AO221">IF(COLUMNS($G221:AO221)&gt;$E221,"",IFERROR(INDEX('PROYECCIÓN'!222:222,15+6*(COLUMNS($G221:AO221)-1)),""))</f>
        <v/>
      </c>
      <c r="AP221" s="236">
        <f t="array" ref="AP221">IF(COLUMNS($G221:AP221)&gt;$E221,"",IFERROR(INDEX('PROYECCIÓN'!222:222,15+6*(COLUMNS($G221:AP221)-1)),""))</f>
        <v/>
      </c>
      <c r="AQ221" s="236" t="n"/>
      <c r="AR221" s="229" t="n"/>
      <c r="AS221" s="185" t="n"/>
    </row>
    <row r="222" ht="15" customHeight="1" s="506">
      <c r="B222" s="47">
        <f>'CARTERA TOTAL'!B222</f>
        <v/>
      </c>
      <c r="C222" s="229">
        <f>'PROYECCIÓN'!C223</f>
        <v/>
      </c>
      <c r="D222" s="53">
        <f>'PROYECCIÓN'!D223</f>
        <v/>
      </c>
      <c r="E222" s="56">
        <f>'PROYECCIÓN'!H223</f>
        <v/>
      </c>
      <c r="F222" s="56">
        <f>IF(COUNTIF($G222:$AP222,"VENCIDA")&gt;0,"VENCIDA",IF(COUNTIF($G222:$AP222,"POR VENCER")&gt;0,"POR VENCER",IF(COUNTIF($G222:$AP222,"AL DÍA")&gt;0,"AL DÍA",IF(COUNTIF($G222:$AP222,"PAGA")&gt;0,"PAGA","SIN ESTADO"))))</f>
        <v/>
      </c>
      <c r="G222" s="236">
        <f t="array" ref="G222">IF(COLUMNS($G222:G222)&gt;$E222,"",IFERROR(INDEX('PROYECCIÓN'!223:223,15+6*(COLUMNS($G222:G222)-1)),""))</f>
        <v/>
      </c>
      <c r="H222" s="236">
        <f t="array" ref="H222">IF(COLUMNS($G222:H222)&gt;$E222,"",IFERROR(INDEX('PROYECCIÓN'!223:223,15+6*(COLUMNS($G222:H222)-1)),""))</f>
        <v/>
      </c>
      <c r="I222" s="236">
        <f t="array" ref="I222">IF(COLUMNS($G222:I222)&gt;$E222,"",IFERROR(INDEX('PROYECCIÓN'!223:223,15+6*(COLUMNS($G222:I222)-1)),""))</f>
        <v/>
      </c>
      <c r="J222" s="236">
        <f t="array" ref="J222">IF(COLUMNS($G222:J222)&gt;$E222,"",IFERROR(INDEX('PROYECCIÓN'!223:223,15+6*(COLUMNS($G222:J222)-1)),""))</f>
        <v/>
      </c>
      <c r="K222" s="236">
        <f t="array" ref="K222">IF(COLUMNS($G222:K222)&gt;$E222,"",IFERROR(INDEX('PROYECCIÓN'!223:223,15+6*(COLUMNS($G222:K222)-1)),""))</f>
        <v/>
      </c>
      <c r="L222" s="236">
        <f t="array" ref="L222">IF(COLUMNS($G222:L222)&gt;$E222,"",IFERROR(INDEX('PROYECCIÓN'!223:223,15+6*(COLUMNS($G222:L222)-1)),""))</f>
        <v/>
      </c>
      <c r="M222" s="236">
        <f t="array" ref="M222">IF(COLUMNS($G222:M222)&gt;$E222,"",IFERROR(INDEX('PROYECCIÓN'!223:223,15+6*(COLUMNS($G222:M222)-1)),""))</f>
        <v/>
      </c>
      <c r="N222" s="236">
        <f t="array" ref="N222">IF(COLUMNS($G222:N222)&gt;$E222,"",IFERROR(INDEX('PROYECCIÓN'!223:223,15+6*(COLUMNS($G222:N222)-1)),""))</f>
        <v/>
      </c>
      <c r="O222" s="236">
        <f t="array" ref="O222">IF(COLUMNS($G222:O222)&gt;$E222,"",IFERROR(INDEX('PROYECCIÓN'!223:223,15+6*(COLUMNS($G222:O222)-1)),""))</f>
        <v/>
      </c>
      <c r="P222" s="236">
        <f t="array" ref="P222">IF(COLUMNS($G222:P222)&gt;$E222,"",IFERROR(INDEX('PROYECCIÓN'!223:223,15+6*(COLUMNS($G222:P222)-1)),""))</f>
        <v/>
      </c>
      <c r="Q222" s="236">
        <f t="array" ref="Q222">IF(COLUMNS($G222:Q222)&gt;$E222,"",IFERROR(INDEX('PROYECCIÓN'!223:223,15+6*(COLUMNS($G222:Q222)-1)),""))</f>
        <v/>
      </c>
      <c r="R222" s="236">
        <f t="array" ref="R222">IF(COLUMNS($G222:R222)&gt;$E222,"",IFERROR(INDEX('PROYECCIÓN'!223:223,15+6*(COLUMNS($G222:R222)-1)),""))</f>
        <v/>
      </c>
      <c r="S222" s="236">
        <f t="array" ref="S222">IF(COLUMNS($G222:S222)&gt;$E222,"",IFERROR(INDEX('PROYECCIÓN'!223:223,15+6*(COLUMNS($G222:S222)-1)),""))</f>
        <v/>
      </c>
      <c r="T222" s="236">
        <f t="array" ref="T222">IF(COLUMNS($G222:T222)&gt;$E222,"",IFERROR(INDEX('PROYECCIÓN'!223:223,15+6*(COLUMNS($G222:T222)-1)),""))</f>
        <v/>
      </c>
      <c r="U222" s="236">
        <f t="array" ref="U222">IF(COLUMNS($G222:U222)&gt;$E222,"",IFERROR(INDEX('PROYECCIÓN'!223:223,15+6*(COLUMNS($G222:U222)-1)),""))</f>
        <v/>
      </c>
      <c r="V222" s="236">
        <f t="array" ref="V222">IF(COLUMNS($G222:V222)&gt;$E222,"",IFERROR(INDEX('PROYECCIÓN'!223:223,15+6*(COLUMNS($G222:V222)-1)),""))</f>
        <v/>
      </c>
      <c r="W222" s="236">
        <f t="array" ref="W222">IF(COLUMNS($G222:W222)&gt;$E222,"",IFERROR(INDEX('PROYECCIÓN'!223:223,15+6*(COLUMNS($G222:W222)-1)),""))</f>
        <v/>
      </c>
      <c r="X222" s="236">
        <f t="array" ref="X222">IF(COLUMNS($G222:X222)&gt;$E222,"",IFERROR(INDEX('PROYECCIÓN'!223:223,15+6*(COLUMNS($G222:X222)-1)),""))</f>
        <v/>
      </c>
      <c r="Y222" s="236">
        <f t="array" ref="Y222">IF(COLUMNS($G222:Y222)&gt;$E222,"",IFERROR(INDEX('PROYECCIÓN'!223:223,15+6*(COLUMNS($G222:Y222)-1)),""))</f>
        <v/>
      </c>
      <c r="Z222" s="236">
        <f t="array" ref="Z222">IF(COLUMNS($G222:Z222)&gt;$E222,"",IFERROR(INDEX('PROYECCIÓN'!223:223,15+6*(COLUMNS($G222:Z222)-1)),""))</f>
        <v/>
      </c>
      <c r="AA222" s="236">
        <f t="array" ref="AA222">IF(COLUMNS($G222:AA222)&gt;$E222,"",IFERROR(INDEX('PROYECCIÓN'!223:223,15+6*(COLUMNS($G222:AA222)-1)),""))</f>
        <v/>
      </c>
      <c r="AB222" s="236">
        <f t="array" ref="AB222">IF(COLUMNS($G222:AB222)&gt;$E222,"",IFERROR(INDEX('PROYECCIÓN'!223:223,15+6*(COLUMNS($G222:AB222)-1)),""))</f>
        <v/>
      </c>
      <c r="AC222" s="236">
        <f t="array" ref="AC222">IF(COLUMNS($G222:AC222)&gt;$E222,"",IFERROR(INDEX('PROYECCIÓN'!223:223,15+6*(COLUMNS($G222:AC222)-1)),""))</f>
        <v/>
      </c>
      <c r="AD222" s="236">
        <f t="array" ref="AD222">IF(COLUMNS($G222:AD222)&gt;$E222,"",IFERROR(INDEX('PROYECCIÓN'!223:223,15+6*(COLUMNS($G222:AD222)-1)),""))</f>
        <v/>
      </c>
      <c r="AE222" s="236">
        <f t="array" ref="AE222">IF(COLUMNS($G222:AE222)&gt;$E222,"",IFERROR(INDEX('PROYECCIÓN'!223:223,15+6*(COLUMNS($G222:AE222)-1)),""))</f>
        <v/>
      </c>
      <c r="AF222" s="236">
        <f t="array" ref="AF222">IF(COLUMNS($G222:AF222)&gt;$E222,"",IFERROR(INDEX('PROYECCIÓN'!223:223,15+6*(COLUMNS($G222:AF222)-1)),""))</f>
        <v/>
      </c>
      <c r="AG222" s="236">
        <f t="array" ref="AG222">IF(COLUMNS($G222:AG222)&gt;$E222,"",IFERROR(INDEX('PROYECCIÓN'!223:223,15+6*(COLUMNS($G222:AG222)-1)),""))</f>
        <v/>
      </c>
      <c r="AH222" s="236">
        <f t="array" ref="AH222">IF(COLUMNS($G222:AH222)&gt;$E222,"",IFERROR(INDEX('PROYECCIÓN'!223:223,15+6*(COLUMNS($G222:AH222)-1)),""))</f>
        <v/>
      </c>
      <c r="AI222" s="236">
        <f t="array" ref="AI222">IF(COLUMNS($G222:AI222)&gt;$E222,"",IFERROR(INDEX('PROYECCIÓN'!223:223,15+6*(COLUMNS($G222:AI222)-1)),""))</f>
        <v/>
      </c>
      <c r="AJ222" s="236">
        <f t="array" ref="AJ222">IF(COLUMNS($G222:AJ222)&gt;$E222,"",IFERROR(INDEX('PROYECCIÓN'!223:223,15+6*(COLUMNS($G222:AJ222)-1)),""))</f>
        <v/>
      </c>
      <c r="AK222" s="236">
        <f t="array" ref="AK222">IF(COLUMNS($G222:AK222)&gt;$E222,"",IFERROR(INDEX('PROYECCIÓN'!223:223,15+6*(COLUMNS($G222:AK222)-1)),""))</f>
        <v/>
      </c>
      <c r="AL222" s="236">
        <f t="array" ref="AL222">IF(COLUMNS($G222:AL222)&gt;$E222,"",IFERROR(INDEX('PROYECCIÓN'!223:223,15+6*(COLUMNS($G222:AL222)-1)),""))</f>
        <v/>
      </c>
      <c r="AM222" s="236">
        <f t="array" ref="AM222">IF(COLUMNS($G222:AM222)&gt;$E222,"",IFERROR(INDEX('PROYECCIÓN'!223:223,15+6*(COLUMNS($G222:AM222)-1)),""))</f>
        <v/>
      </c>
      <c r="AN222" s="236">
        <f t="array" ref="AN222">IF(COLUMNS($G222:AN222)&gt;$E222,"",IFERROR(INDEX('PROYECCIÓN'!223:223,15+6*(COLUMNS($G222:AN222)-1)),""))</f>
        <v/>
      </c>
      <c r="AO222" s="236">
        <f t="array" ref="AO222">IF(COLUMNS($G222:AO222)&gt;$E222,"",IFERROR(INDEX('PROYECCIÓN'!223:223,15+6*(COLUMNS($G222:AO222)-1)),""))</f>
        <v/>
      </c>
      <c r="AP222" s="236">
        <f t="array" ref="AP222">IF(COLUMNS($G222:AP222)&gt;$E222,"",IFERROR(INDEX('PROYECCIÓN'!223:223,15+6*(COLUMNS($G222:AP222)-1)),""))</f>
        <v/>
      </c>
      <c r="AQ222" s="236" t="n"/>
      <c r="AR222" s="229" t="n"/>
      <c r="AS222" s="185" t="n"/>
    </row>
    <row r="223" ht="15" customHeight="1" s="506">
      <c r="B223" s="47">
        <f>'CARTERA TOTAL'!B223</f>
        <v/>
      </c>
      <c r="C223" s="229">
        <f>'PROYECCIÓN'!C224</f>
        <v/>
      </c>
      <c r="D223" s="53">
        <f>'PROYECCIÓN'!D224</f>
        <v/>
      </c>
      <c r="E223" s="56">
        <f>'PROYECCIÓN'!H224</f>
        <v/>
      </c>
      <c r="F223" s="56">
        <f>IF(COUNTIF($G223:$AP223,"VENCIDA")&gt;0,"VENCIDA",IF(COUNTIF($G223:$AP223,"POR VENCER")&gt;0,"POR VENCER",IF(COUNTIF($G223:$AP223,"AL DÍA")&gt;0,"AL DÍA",IF(COUNTIF($G223:$AP223,"PAGA")&gt;0,"PAGA","SIN ESTADO"))))</f>
        <v/>
      </c>
      <c r="G223" s="236">
        <f t="array" ref="G223">IF(COLUMNS($G223:G223)&gt;$E223,"",IFERROR(INDEX('PROYECCIÓN'!224:224,15+6*(COLUMNS($G223:G223)-1)),""))</f>
        <v/>
      </c>
      <c r="H223" s="236">
        <f t="array" ref="H223">IF(COLUMNS($G223:H223)&gt;$E223,"",IFERROR(INDEX('PROYECCIÓN'!224:224,15+6*(COLUMNS($G223:H223)-1)),""))</f>
        <v/>
      </c>
      <c r="I223" s="236">
        <f t="array" ref="I223">IF(COLUMNS($G223:I223)&gt;$E223,"",IFERROR(INDEX('PROYECCIÓN'!224:224,15+6*(COLUMNS($G223:I223)-1)),""))</f>
        <v/>
      </c>
      <c r="J223" s="236">
        <f t="array" ref="J223">IF(COLUMNS($G223:J223)&gt;$E223,"",IFERROR(INDEX('PROYECCIÓN'!224:224,15+6*(COLUMNS($G223:J223)-1)),""))</f>
        <v/>
      </c>
      <c r="K223" s="236">
        <f t="array" ref="K223">IF(COLUMNS($G223:K223)&gt;$E223,"",IFERROR(INDEX('PROYECCIÓN'!224:224,15+6*(COLUMNS($G223:K223)-1)),""))</f>
        <v/>
      </c>
      <c r="L223" s="236">
        <f t="array" ref="L223">IF(COLUMNS($G223:L223)&gt;$E223,"",IFERROR(INDEX('PROYECCIÓN'!224:224,15+6*(COLUMNS($G223:L223)-1)),""))</f>
        <v/>
      </c>
      <c r="M223" s="236">
        <f t="array" ref="M223">IF(COLUMNS($G223:M223)&gt;$E223,"",IFERROR(INDEX('PROYECCIÓN'!224:224,15+6*(COLUMNS($G223:M223)-1)),""))</f>
        <v/>
      </c>
      <c r="N223" s="236">
        <f t="array" ref="N223">IF(COLUMNS($G223:N223)&gt;$E223,"",IFERROR(INDEX('PROYECCIÓN'!224:224,15+6*(COLUMNS($G223:N223)-1)),""))</f>
        <v/>
      </c>
      <c r="O223" s="236">
        <f t="array" ref="O223">IF(COLUMNS($G223:O223)&gt;$E223,"",IFERROR(INDEX('PROYECCIÓN'!224:224,15+6*(COLUMNS($G223:O223)-1)),""))</f>
        <v/>
      </c>
      <c r="P223" s="236">
        <f t="array" ref="P223">IF(COLUMNS($G223:P223)&gt;$E223,"",IFERROR(INDEX('PROYECCIÓN'!224:224,15+6*(COLUMNS($G223:P223)-1)),""))</f>
        <v/>
      </c>
      <c r="Q223" s="236">
        <f t="array" ref="Q223">IF(COLUMNS($G223:Q223)&gt;$E223,"",IFERROR(INDEX('PROYECCIÓN'!224:224,15+6*(COLUMNS($G223:Q223)-1)),""))</f>
        <v/>
      </c>
      <c r="R223" s="236">
        <f t="array" ref="R223">IF(COLUMNS($G223:R223)&gt;$E223,"",IFERROR(INDEX('PROYECCIÓN'!224:224,15+6*(COLUMNS($G223:R223)-1)),""))</f>
        <v/>
      </c>
      <c r="S223" s="236">
        <f t="array" ref="S223">IF(COLUMNS($G223:S223)&gt;$E223,"",IFERROR(INDEX('PROYECCIÓN'!224:224,15+6*(COLUMNS($G223:S223)-1)),""))</f>
        <v/>
      </c>
      <c r="T223" s="236">
        <f t="array" ref="T223">IF(COLUMNS($G223:T223)&gt;$E223,"",IFERROR(INDEX('PROYECCIÓN'!224:224,15+6*(COLUMNS($G223:T223)-1)),""))</f>
        <v/>
      </c>
      <c r="U223" s="236">
        <f t="array" ref="U223">IF(COLUMNS($G223:U223)&gt;$E223,"",IFERROR(INDEX('PROYECCIÓN'!224:224,15+6*(COLUMNS($G223:U223)-1)),""))</f>
        <v/>
      </c>
      <c r="V223" s="236">
        <f t="array" ref="V223">IF(COLUMNS($G223:V223)&gt;$E223,"",IFERROR(INDEX('PROYECCIÓN'!224:224,15+6*(COLUMNS($G223:V223)-1)),""))</f>
        <v/>
      </c>
      <c r="W223" s="236">
        <f t="array" ref="W223">IF(COLUMNS($G223:W223)&gt;$E223,"",IFERROR(INDEX('PROYECCIÓN'!224:224,15+6*(COLUMNS($G223:W223)-1)),""))</f>
        <v/>
      </c>
      <c r="X223" s="236">
        <f t="array" ref="X223">IF(COLUMNS($G223:X223)&gt;$E223,"",IFERROR(INDEX('PROYECCIÓN'!224:224,15+6*(COLUMNS($G223:X223)-1)),""))</f>
        <v/>
      </c>
      <c r="Y223" s="236">
        <f t="array" ref="Y223">IF(COLUMNS($G223:Y223)&gt;$E223,"",IFERROR(INDEX('PROYECCIÓN'!224:224,15+6*(COLUMNS($G223:Y223)-1)),""))</f>
        <v/>
      </c>
      <c r="Z223" s="236">
        <f t="array" ref="Z223">IF(COLUMNS($G223:Z223)&gt;$E223,"",IFERROR(INDEX('PROYECCIÓN'!224:224,15+6*(COLUMNS($G223:Z223)-1)),""))</f>
        <v/>
      </c>
      <c r="AA223" s="236">
        <f t="array" ref="AA223">IF(COLUMNS($G223:AA223)&gt;$E223,"",IFERROR(INDEX('PROYECCIÓN'!224:224,15+6*(COLUMNS($G223:AA223)-1)),""))</f>
        <v/>
      </c>
      <c r="AB223" s="236">
        <f t="array" ref="AB223">IF(COLUMNS($G223:AB223)&gt;$E223,"",IFERROR(INDEX('PROYECCIÓN'!224:224,15+6*(COLUMNS($G223:AB223)-1)),""))</f>
        <v/>
      </c>
      <c r="AC223" s="236">
        <f t="array" ref="AC223">IF(COLUMNS($G223:AC223)&gt;$E223,"",IFERROR(INDEX('PROYECCIÓN'!224:224,15+6*(COLUMNS($G223:AC223)-1)),""))</f>
        <v/>
      </c>
      <c r="AD223" s="236">
        <f t="array" ref="AD223">IF(COLUMNS($G223:AD223)&gt;$E223,"",IFERROR(INDEX('PROYECCIÓN'!224:224,15+6*(COLUMNS($G223:AD223)-1)),""))</f>
        <v/>
      </c>
      <c r="AE223" s="236">
        <f t="array" ref="AE223">IF(COLUMNS($G223:AE223)&gt;$E223,"",IFERROR(INDEX('PROYECCIÓN'!224:224,15+6*(COLUMNS($G223:AE223)-1)),""))</f>
        <v/>
      </c>
      <c r="AF223" s="236">
        <f t="array" ref="AF223">IF(COLUMNS($G223:AF223)&gt;$E223,"",IFERROR(INDEX('PROYECCIÓN'!224:224,15+6*(COLUMNS($G223:AF223)-1)),""))</f>
        <v/>
      </c>
      <c r="AG223" s="236">
        <f t="array" ref="AG223">IF(COLUMNS($G223:AG223)&gt;$E223,"",IFERROR(INDEX('PROYECCIÓN'!224:224,15+6*(COLUMNS($G223:AG223)-1)),""))</f>
        <v/>
      </c>
      <c r="AH223" s="236">
        <f t="array" ref="AH223">IF(COLUMNS($G223:AH223)&gt;$E223,"",IFERROR(INDEX('PROYECCIÓN'!224:224,15+6*(COLUMNS($G223:AH223)-1)),""))</f>
        <v/>
      </c>
      <c r="AI223" s="236">
        <f t="array" ref="AI223">IF(COLUMNS($G223:AI223)&gt;$E223,"",IFERROR(INDEX('PROYECCIÓN'!224:224,15+6*(COLUMNS($G223:AI223)-1)),""))</f>
        <v/>
      </c>
      <c r="AJ223" s="236">
        <f t="array" ref="AJ223">IF(COLUMNS($G223:AJ223)&gt;$E223,"",IFERROR(INDEX('PROYECCIÓN'!224:224,15+6*(COLUMNS($G223:AJ223)-1)),""))</f>
        <v/>
      </c>
      <c r="AK223" s="236">
        <f t="array" ref="AK223">IF(COLUMNS($G223:AK223)&gt;$E223,"",IFERROR(INDEX('PROYECCIÓN'!224:224,15+6*(COLUMNS($G223:AK223)-1)),""))</f>
        <v/>
      </c>
      <c r="AL223" s="236">
        <f t="array" ref="AL223">IF(COLUMNS($G223:AL223)&gt;$E223,"",IFERROR(INDEX('PROYECCIÓN'!224:224,15+6*(COLUMNS($G223:AL223)-1)),""))</f>
        <v/>
      </c>
      <c r="AM223" s="236">
        <f t="array" ref="AM223">IF(COLUMNS($G223:AM223)&gt;$E223,"",IFERROR(INDEX('PROYECCIÓN'!224:224,15+6*(COLUMNS($G223:AM223)-1)),""))</f>
        <v/>
      </c>
      <c r="AN223" s="236">
        <f t="array" ref="AN223">IF(COLUMNS($G223:AN223)&gt;$E223,"",IFERROR(INDEX('PROYECCIÓN'!224:224,15+6*(COLUMNS($G223:AN223)-1)),""))</f>
        <v/>
      </c>
      <c r="AO223" s="236">
        <f t="array" ref="AO223">IF(COLUMNS($G223:AO223)&gt;$E223,"",IFERROR(INDEX('PROYECCIÓN'!224:224,15+6*(COLUMNS($G223:AO223)-1)),""))</f>
        <v/>
      </c>
      <c r="AP223" s="236">
        <f t="array" ref="AP223">IF(COLUMNS($G223:AP223)&gt;$E223,"",IFERROR(INDEX('PROYECCIÓN'!224:224,15+6*(COLUMNS($G223:AP223)-1)),""))</f>
        <v/>
      </c>
      <c r="AQ223" s="236" t="n"/>
      <c r="AR223" s="229" t="n"/>
      <c r="AS223" s="185" t="n"/>
    </row>
    <row r="224" ht="15" customHeight="1" s="506">
      <c r="B224" s="47">
        <f>'CARTERA TOTAL'!B224</f>
        <v/>
      </c>
      <c r="C224" s="229">
        <f>'PROYECCIÓN'!C225</f>
        <v/>
      </c>
      <c r="D224" s="53">
        <f>'PROYECCIÓN'!D225</f>
        <v/>
      </c>
      <c r="E224" s="56">
        <f>'PROYECCIÓN'!H225</f>
        <v/>
      </c>
      <c r="F224" s="56">
        <f>IF(COUNTIF($G224:$AP224,"VENCIDA")&gt;0,"VENCIDA",IF(COUNTIF($G224:$AP224,"POR VENCER")&gt;0,"POR VENCER",IF(COUNTIF($G224:$AP224,"AL DÍA")&gt;0,"AL DÍA",IF(COUNTIF($G224:$AP224,"PAGA")&gt;0,"PAGA","SIN ESTADO"))))</f>
        <v/>
      </c>
      <c r="G224" s="236">
        <f t="array" ref="G224">IF(COLUMNS($G224:G224)&gt;$E224,"",IFERROR(INDEX('PROYECCIÓN'!225:225,15+6*(COLUMNS($G224:G224)-1)),""))</f>
        <v/>
      </c>
      <c r="H224" s="236">
        <f t="array" ref="H224">IF(COLUMNS($G224:H224)&gt;$E224,"",IFERROR(INDEX('PROYECCIÓN'!225:225,15+6*(COLUMNS($G224:H224)-1)),""))</f>
        <v/>
      </c>
      <c r="I224" s="236">
        <f t="array" ref="I224">IF(COLUMNS($G224:I224)&gt;$E224,"",IFERROR(INDEX('PROYECCIÓN'!225:225,15+6*(COLUMNS($G224:I224)-1)),""))</f>
        <v/>
      </c>
      <c r="J224" s="236">
        <f t="array" ref="J224">IF(COLUMNS($G224:J224)&gt;$E224,"",IFERROR(INDEX('PROYECCIÓN'!225:225,15+6*(COLUMNS($G224:J224)-1)),""))</f>
        <v/>
      </c>
      <c r="K224" s="236">
        <f t="array" ref="K224">IF(COLUMNS($G224:K224)&gt;$E224,"",IFERROR(INDEX('PROYECCIÓN'!225:225,15+6*(COLUMNS($G224:K224)-1)),""))</f>
        <v/>
      </c>
      <c r="L224" s="236">
        <f t="array" ref="L224">IF(COLUMNS($G224:L224)&gt;$E224,"",IFERROR(INDEX('PROYECCIÓN'!225:225,15+6*(COLUMNS($G224:L224)-1)),""))</f>
        <v/>
      </c>
      <c r="M224" s="236">
        <f t="array" ref="M224">IF(COLUMNS($G224:M224)&gt;$E224,"",IFERROR(INDEX('PROYECCIÓN'!225:225,15+6*(COLUMNS($G224:M224)-1)),""))</f>
        <v/>
      </c>
      <c r="N224" s="236">
        <f t="array" ref="N224">IF(COLUMNS($G224:N224)&gt;$E224,"",IFERROR(INDEX('PROYECCIÓN'!225:225,15+6*(COLUMNS($G224:N224)-1)),""))</f>
        <v/>
      </c>
      <c r="O224" s="236">
        <f t="array" ref="O224">IF(COLUMNS($G224:O224)&gt;$E224,"",IFERROR(INDEX('PROYECCIÓN'!225:225,15+6*(COLUMNS($G224:O224)-1)),""))</f>
        <v/>
      </c>
      <c r="P224" s="236">
        <f t="array" ref="P224">IF(COLUMNS($G224:P224)&gt;$E224,"",IFERROR(INDEX('PROYECCIÓN'!225:225,15+6*(COLUMNS($G224:P224)-1)),""))</f>
        <v/>
      </c>
      <c r="Q224" s="236">
        <f t="array" ref="Q224">IF(COLUMNS($G224:Q224)&gt;$E224,"",IFERROR(INDEX('PROYECCIÓN'!225:225,15+6*(COLUMNS($G224:Q224)-1)),""))</f>
        <v/>
      </c>
      <c r="R224" s="236">
        <f t="array" ref="R224">IF(COLUMNS($G224:R224)&gt;$E224,"",IFERROR(INDEX('PROYECCIÓN'!225:225,15+6*(COLUMNS($G224:R224)-1)),""))</f>
        <v/>
      </c>
      <c r="S224" s="236">
        <f t="array" ref="S224">IF(COLUMNS($G224:S224)&gt;$E224,"",IFERROR(INDEX('PROYECCIÓN'!225:225,15+6*(COLUMNS($G224:S224)-1)),""))</f>
        <v/>
      </c>
      <c r="T224" s="236">
        <f t="array" ref="T224">IF(COLUMNS($G224:T224)&gt;$E224,"",IFERROR(INDEX('PROYECCIÓN'!225:225,15+6*(COLUMNS($G224:T224)-1)),""))</f>
        <v/>
      </c>
      <c r="U224" s="236">
        <f t="array" ref="U224">IF(COLUMNS($G224:U224)&gt;$E224,"",IFERROR(INDEX('PROYECCIÓN'!225:225,15+6*(COLUMNS($G224:U224)-1)),""))</f>
        <v/>
      </c>
      <c r="V224" s="236">
        <f t="array" ref="V224">IF(COLUMNS($G224:V224)&gt;$E224,"",IFERROR(INDEX('PROYECCIÓN'!225:225,15+6*(COLUMNS($G224:V224)-1)),""))</f>
        <v/>
      </c>
      <c r="W224" s="236">
        <f t="array" ref="W224">IF(COLUMNS($G224:W224)&gt;$E224,"",IFERROR(INDEX('PROYECCIÓN'!225:225,15+6*(COLUMNS($G224:W224)-1)),""))</f>
        <v/>
      </c>
      <c r="X224" s="236">
        <f t="array" ref="X224">IF(COLUMNS($G224:X224)&gt;$E224,"",IFERROR(INDEX('PROYECCIÓN'!225:225,15+6*(COLUMNS($G224:X224)-1)),""))</f>
        <v/>
      </c>
      <c r="Y224" s="236">
        <f t="array" ref="Y224">IF(COLUMNS($G224:Y224)&gt;$E224,"",IFERROR(INDEX('PROYECCIÓN'!225:225,15+6*(COLUMNS($G224:Y224)-1)),""))</f>
        <v/>
      </c>
      <c r="Z224" s="236">
        <f t="array" ref="Z224">IF(COLUMNS($G224:Z224)&gt;$E224,"",IFERROR(INDEX('PROYECCIÓN'!225:225,15+6*(COLUMNS($G224:Z224)-1)),""))</f>
        <v/>
      </c>
      <c r="AA224" s="236">
        <f t="array" ref="AA224">IF(COLUMNS($G224:AA224)&gt;$E224,"",IFERROR(INDEX('PROYECCIÓN'!225:225,15+6*(COLUMNS($G224:AA224)-1)),""))</f>
        <v/>
      </c>
      <c r="AB224" s="236">
        <f t="array" ref="AB224">IF(COLUMNS($G224:AB224)&gt;$E224,"",IFERROR(INDEX('PROYECCIÓN'!225:225,15+6*(COLUMNS($G224:AB224)-1)),""))</f>
        <v/>
      </c>
      <c r="AC224" s="236">
        <f t="array" ref="AC224">IF(COLUMNS($G224:AC224)&gt;$E224,"",IFERROR(INDEX('PROYECCIÓN'!225:225,15+6*(COLUMNS($G224:AC224)-1)),""))</f>
        <v/>
      </c>
      <c r="AD224" s="236">
        <f t="array" ref="AD224">IF(COLUMNS($G224:AD224)&gt;$E224,"",IFERROR(INDEX('PROYECCIÓN'!225:225,15+6*(COLUMNS($G224:AD224)-1)),""))</f>
        <v/>
      </c>
      <c r="AE224" s="236">
        <f t="array" ref="AE224">IF(COLUMNS($G224:AE224)&gt;$E224,"",IFERROR(INDEX('PROYECCIÓN'!225:225,15+6*(COLUMNS($G224:AE224)-1)),""))</f>
        <v/>
      </c>
      <c r="AF224" s="236">
        <f t="array" ref="AF224">IF(COLUMNS($G224:AF224)&gt;$E224,"",IFERROR(INDEX('PROYECCIÓN'!225:225,15+6*(COLUMNS($G224:AF224)-1)),""))</f>
        <v/>
      </c>
      <c r="AG224" s="236">
        <f t="array" ref="AG224">IF(COLUMNS($G224:AG224)&gt;$E224,"",IFERROR(INDEX('PROYECCIÓN'!225:225,15+6*(COLUMNS($G224:AG224)-1)),""))</f>
        <v/>
      </c>
      <c r="AH224" s="236">
        <f t="array" ref="AH224">IF(COLUMNS($G224:AH224)&gt;$E224,"",IFERROR(INDEX('PROYECCIÓN'!225:225,15+6*(COLUMNS($G224:AH224)-1)),""))</f>
        <v/>
      </c>
      <c r="AI224" s="236">
        <f t="array" ref="AI224">IF(COLUMNS($G224:AI224)&gt;$E224,"",IFERROR(INDEX('PROYECCIÓN'!225:225,15+6*(COLUMNS($G224:AI224)-1)),""))</f>
        <v/>
      </c>
      <c r="AJ224" s="236">
        <f t="array" ref="AJ224">IF(COLUMNS($G224:AJ224)&gt;$E224,"",IFERROR(INDEX('PROYECCIÓN'!225:225,15+6*(COLUMNS($G224:AJ224)-1)),""))</f>
        <v/>
      </c>
      <c r="AK224" s="236">
        <f t="array" ref="AK224">IF(COLUMNS($G224:AK224)&gt;$E224,"",IFERROR(INDEX('PROYECCIÓN'!225:225,15+6*(COLUMNS($G224:AK224)-1)),""))</f>
        <v/>
      </c>
      <c r="AL224" s="236">
        <f t="array" ref="AL224">IF(COLUMNS($G224:AL224)&gt;$E224,"",IFERROR(INDEX('PROYECCIÓN'!225:225,15+6*(COLUMNS($G224:AL224)-1)),""))</f>
        <v/>
      </c>
      <c r="AM224" s="236">
        <f t="array" ref="AM224">IF(COLUMNS($G224:AM224)&gt;$E224,"",IFERROR(INDEX('PROYECCIÓN'!225:225,15+6*(COLUMNS($G224:AM224)-1)),""))</f>
        <v/>
      </c>
      <c r="AN224" s="236">
        <f t="array" ref="AN224">IF(COLUMNS($G224:AN224)&gt;$E224,"",IFERROR(INDEX('PROYECCIÓN'!225:225,15+6*(COLUMNS($G224:AN224)-1)),""))</f>
        <v/>
      </c>
      <c r="AO224" s="236">
        <f t="array" ref="AO224">IF(COLUMNS($G224:AO224)&gt;$E224,"",IFERROR(INDEX('PROYECCIÓN'!225:225,15+6*(COLUMNS($G224:AO224)-1)),""))</f>
        <v/>
      </c>
      <c r="AP224" s="236">
        <f t="array" ref="AP224">IF(COLUMNS($G224:AP224)&gt;$E224,"",IFERROR(INDEX('PROYECCIÓN'!225:225,15+6*(COLUMNS($G224:AP224)-1)),""))</f>
        <v/>
      </c>
      <c r="AQ224" s="236" t="n"/>
      <c r="AR224" s="229" t="n"/>
      <c r="AS224" s="185" t="n"/>
    </row>
    <row r="225" ht="15" customHeight="1" s="506">
      <c r="B225" s="47">
        <f>'CARTERA TOTAL'!B225</f>
        <v/>
      </c>
      <c r="C225" s="229">
        <f>'PROYECCIÓN'!C226</f>
        <v/>
      </c>
      <c r="D225" s="53">
        <f>'PROYECCIÓN'!D226</f>
        <v/>
      </c>
      <c r="E225" s="56">
        <f>'PROYECCIÓN'!H226</f>
        <v/>
      </c>
      <c r="F225" s="56">
        <f>IF(COUNTIF($G225:$AP225,"VENCIDA")&gt;0,"VENCIDA",IF(COUNTIF($G225:$AP225,"POR VENCER")&gt;0,"POR VENCER",IF(COUNTIF($G225:$AP225,"AL DÍA")&gt;0,"AL DÍA",IF(COUNTIF($G225:$AP225,"PAGA")&gt;0,"PAGA","SIN ESTADO"))))</f>
        <v/>
      </c>
      <c r="G225" s="236">
        <f t="array" ref="G225">IF(COLUMNS($G225:G225)&gt;$E225,"",IFERROR(INDEX('PROYECCIÓN'!226:226,15+6*(COLUMNS($G225:G225)-1)),""))</f>
        <v/>
      </c>
      <c r="H225" s="236">
        <f t="array" ref="H225">IF(COLUMNS($G225:H225)&gt;$E225,"",IFERROR(INDEX('PROYECCIÓN'!226:226,15+6*(COLUMNS($G225:H225)-1)),""))</f>
        <v/>
      </c>
      <c r="I225" s="236">
        <f t="array" ref="I225">IF(COLUMNS($G225:I225)&gt;$E225,"",IFERROR(INDEX('PROYECCIÓN'!226:226,15+6*(COLUMNS($G225:I225)-1)),""))</f>
        <v/>
      </c>
      <c r="J225" s="236">
        <f t="array" ref="J225">IF(COLUMNS($G225:J225)&gt;$E225,"",IFERROR(INDEX('PROYECCIÓN'!226:226,15+6*(COLUMNS($G225:J225)-1)),""))</f>
        <v/>
      </c>
      <c r="K225" s="236">
        <f t="array" ref="K225">IF(COLUMNS($G225:K225)&gt;$E225,"",IFERROR(INDEX('PROYECCIÓN'!226:226,15+6*(COLUMNS($G225:K225)-1)),""))</f>
        <v/>
      </c>
      <c r="L225" s="236">
        <f t="array" ref="L225">IF(COLUMNS($G225:L225)&gt;$E225,"",IFERROR(INDEX('PROYECCIÓN'!226:226,15+6*(COLUMNS($G225:L225)-1)),""))</f>
        <v/>
      </c>
      <c r="M225" s="236">
        <f t="array" ref="M225">IF(COLUMNS($G225:M225)&gt;$E225,"",IFERROR(INDEX('PROYECCIÓN'!226:226,15+6*(COLUMNS($G225:M225)-1)),""))</f>
        <v/>
      </c>
      <c r="N225" s="236">
        <f t="array" ref="N225">IF(COLUMNS($G225:N225)&gt;$E225,"",IFERROR(INDEX('PROYECCIÓN'!226:226,15+6*(COLUMNS($G225:N225)-1)),""))</f>
        <v/>
      </c>
      <c r="O225" s="236">
        <f t="array" ref="O225">IF(COLUMNS($G225:O225)&gt;$E225,"",IFERROR(INDEX('PROYECCIÓN'!226:226,15+6*(COLUMNS($G225:O225)-1)),""))</f>
        <v/>
      </c>
      <c r="P225" s="236">
        <f t="array" ref="P225">IF(COLUMNS($G225:P225)&gt;$E225,"",IFERROR(INDEX('PROYECCIÓN'!226:226,15+6*(COLUMNS($G225:P225)-1)),""))</f>
        <v/>
      </c>
      <c r="Q225" s="236">
        <f t="array" ref="Q225">IF(COLUMNS($G225:Q225)&gt;$E225,"",IFERROR(INDEX('PROYECCIÓN'!226:226,15+6*(COLUMNS($G225:Q225)-1)),""))</f>
        <v/>
      </c>
      <c r="R225" s="236">
        <f t="array" ref="R225">IF(COLUMNS($G225:R225)&gt;$E225,"",IFERROR(INDEX('PROYECCIÓN'!226:226,15+6*(COLUMNS($G225:R225)-1)),""))</f>
        <v/>
      </c>
      <c r="S225" s="236">
        <f t="array" ref="S225">IF(COLUMNS($G225:S225)&gt;$E225,"",IFERROR(INDEX('PROYECCIÓN'!226:226,15+6*(COLUMNS($G225:S225)-1)),""))</f>
        <v/>
      </c>
      <c r="T225" s="236">
        <f t="array" ref="T225">IF(COLUMNS($G225:T225)&gt;$E225,"",IFERROR(INDEX('PROYECCIÓN'!226:226,15+6*(COLUMNS($G225:T225)-1)),""))</f>
        <v/>
      </c>
      <c r="U225" s="236">
        <f t="array" ref="U225">IF(COLUMNS($G225:U225)&gt;$E225,"",IFERROR(INDEX('PROYECCIÓN'!226:226,15+6*(COLUMNS($G225:U225)-1)),""))</f>
        <v/>
      </c>
      <c r="V225" s="236">
        <f t="array" ref="V225">IF(COLUMNS($G225:V225)&gt;$E225,"",IFERROR(INDEX('PROYECCIÓN'!226:226,15+6*(COLUMNS($G225:V225)-1)),""))</f>
        <v/>
      </c>
      <c r="W225" s="236">
        <f t="array" ref="W225">IF(COLUMNS($G225:W225)&gt;$E225,"",IFERROR(INDEX('PROYECCIÓN'!226:226,15+6*(COLUMNS($G225:W225)-1)),""))</f>
        <v/>
      </c>
      <c r="X225" s="236">
        <f t="array" ref="X225">IF(COLUMNS($G225:X225)&gt;$E225,"",IFERROR(INDEX('PROYECCIÓN'!226:226,15+6*(COLUMNS($G225:X225)-1)),""))</f>
        <v/>
      </c>
      <c r="Y225" s="236">
        <f t="array" ref="Y225">IF(COLUMNS($G225:Y225)&gt;$E225,"",IFERROR(INDEX('PROYECCIÓN'!226:226,15+6*(COLUMNS($G225:Y225)-1)),""))</f>
        <v/>
      </c>
      <c r="Z225" s="236">
        <f t="array" ref="Z225">IF(COLUMNS($G225:Z225)&gt;$E225,"",IFERROR(INDEX('PROYECCIÓN'!226:226,15+6*(COLUMNS($G225:Z225)-1)),""))</f>
        <v/>
      </c>
      <c r="AA225" s="236">
        <f t="array" ref="AA225">IF(COLUMNS($G225:AA225)&gt;$E225,"",IFERROR(INDEX('PROYECCIÓN'!226:226,15+6*(COLUMNS($G225:AA225)-1)),""))</f>
        <v/>
      </c>
      <c r="AB225" s="236">
        <f t="array" ref="AB225">IF(COLUMNS($G225:AB225)&gt;$E225,"",IFERROR(INDEX('PROYECCIÓN'!226:226,15+6*(COLUMNS($G225:AB225)-1)),""))</f>
        <v/>
      </c>
      <c r="AC225" s="236">
        <f t="array" ref="AC225">IF(COLUMNS($G225:AC225)&gt;$E225,"",IFERROR(INDEX('PROYECCIÓN'!226:226,15+6*(COLUMNS($G225:AC225)-1)),""))</f>
        <v/>
      </c>
      <c r="AD225" s="236">
        <f t="array" ref="AD225">IF(COLUMNS($G225:AD225)&gt;$E225,"",IFERROR(INDEX('PROYECCIÓN'!226:226,15+6*(COLUMNS($G225:AD225)-1)),""))</f>
        <v/>
      </c>
      <c r="AE225" s="236">
        <f t="array" ref="AE225">IF(COLUMNS($G225:AE225)&gt;$E225,"",IFERROR(INDEX('PROYECCIÓN'!226:226,15+6*(COLUMNS($G225:AE225)-1)),""))</f>
        <v/>
      </c>
      <c r="AF225" s="236">
        <f t="array" ref="AF225">IF(COLUMNS($G225:AF225)&gt;$E225,"",IFERROR(INDEX('PROYECCIÓN'!226:226,15+6*(COLUMNS($G225:AF225)-1)),""))</f>
        <v/>
      </c>
      <c r="AG225" s="236">
        <f t="array" ref="AG225">IF(COLUMNS($G225:AG225)&gt;$E225,"",IFERROR(INDEX('PROYECCIÓN'!226:226,15+6*(COLUMNS($G225:AG225)-1)),""))</f>
        <v/>
      </c>
      <c r="AH225" s="236">
        <f t="array" ref="AH225">IF(COLUMNS($G225:AH225)&gt;$E225,"",IFERROR(INDEX('PROYECCIÓN'!226:226,15+6*(COLUMNS($G225:AH225)-1)),""))</f>
        <v/>
      </c>
      <c r="AI225" s="236">
        <f t="array" ref="AI225">IF(COLUMNS($G225:AI225)&gt;$E225,"",IFERROR(INDEX('PROYECCIÓN'!226:226,15+6*(COLUMNS($G225:AI225)-1)),""))</f>
        <v/>
      </c>
      <c r="AJ225" s="236">
        <f t="array" ref="AJ225">IF(COLUMNS($G225:AJ225)&gt;$E225,"",IFERROR(INDEX('PROYECCIÓN'!226:226,15+6*(COLUMNS($G225:AJ225)-1)),""))</f>
        <v/>
      </c>
      <c r="AK225" s="236">
        <f t="array" ref="AK225">IF(COLUMNS($G225:AK225)&gt;$E225,"",IFERROR(INDEX('PROYECCIÓN'!226:226,15+6*(COLUMNS($G225:AK225)-1)),""))</f>
        <v/>
      </c>
      <c r="AL225" s="236">
        <f t="array" ref="AL225">IF(COLUMNS($G225:AL225)&gt;$E225,"",IFERROR(INDEX('PROYECCIÓN'!226:226,15+6*(COLUMNS($G225:AL225)-1)),""))</f>
        <v/>
      </c>
      <c r="AM225" s="236">
        <f t="array" ref="AM225">IF(COLUMNS($G225:AM225)&gt;$E225,"",IFERROR(INDEX('PROYECCIÓN'!226:226,15+6*(COLUMNS($G225:AM225)-1)),""))</f>
        <v/>
      </c>
      <c r="AN225" s="236">
        <f t="array" ref="AN225">IF(COLUMNS($G225:AN225)&gt;$E225,"",IFERROR(INDEX('PROYECCIÓN'!226:226,15+6*(COLUMNS($G225:AN225)-1)),""))</f>
        <v/>
      </c>
      <c r="AO225" s="236">
        <f t="array" ref="AO225">IF(COLUMNS($G225:AO225)&gt;$E225,"",IFERROR(INDEX('PROYECCIÓN'!226:226,15+6*(COLUMNS($G225:AO225)-1)),""))</f>
        <v/>
      </c>
      <c r="AP225" s="236">
        <f t="array" ref="AP225">IF(COLUMNS($G225:AP225)&gt;$E225,"",IFERROR(INDEX('PROYECCIÓN'!226:226,15+6*(COLUMNS($G225:AP225)-1)),""))</f>
        <v/>
      </c>
      <c r="AQ225" s="236" t="n"/>
      <c r="AR225" s="229" t="n"/>
      <c r="AS225" s="185" t="n"/>
    </row>
    <row r="226" ht="15" customHeight="1" s="506">
      <c r="B226" s="47">
        <f>'CARTERA TOTAL'!B226</f>
        <v/>
      </c>
      <c r="C226" s="229">
        <f>'PROYECCIÓN'!C227</f>
        <v/>
      </c>
      <c r="D226" s="53">
        <f>'PROYECCIÓN'!D227</f>
        <v/>
      </c>
      <c r="E226" s="56">
        <f>'PROYECCIÓN'!H227</f>
        <v/>
      </c>
      <c r="F226" s="56">
        <f>IF(COUNTIF($G226:$AP226,"VENCIDA")&gt;0,"VENCIDA",IF(COUNTIF($G226:$AP226,"POR VENCER")&gt;0,"POR VENCER",IF(COUNTIF($G226:$AP226,"AL DÍA")&gt;0,"AL DÍA",IF(COUNTIF($G226:$AP226,"PAGA")&gt;0,"PAGA","SIN ESTADO"))))</f>
        <v/>
      </c>
      <c r="G226" s="236">
        <f t="array" ref="G226">IF(COLUMNS($G226:G226)&gt;$E226,"",IFERROR(INDEX('PROYECCIÓN'!227:227,15+6*(COLUMNS($G226:G226)-1)),""))</f>
        <v/>
      </c>
      <c r="H226" s="236">
        <f t="array" ref="H226">IF(COLUMNS($G226:H226)&gt;$E226,"",IFERROR(INDEX('PROYECCIÓN'!227:227,15+6*(COLUMNS($G226:H226)-1)),""))</f>
        <v/>
      </c>
      <c r="I226" s="236">
        <f t="array" ref="I226">IF(COLUMNS($G226:I226)&gt;$E226,"",IFERROR(INDEX('PROYECCIÓN'!227:227,15+6*(COLUMNS($G226:I226)-1)),""))</f>
        <v/>
      </c>
      <c r="J226" s="236">
        <f t="array" ref="J226">IF(COLUMNS($G226:J226)&gt;$E226,"",IFERROR(INDEX('PROYECCIÓN'!227:227,15+6*(COLUMNS($G226:J226)-1)),""))</f>
        <v/>
      </c>
      <c r="K226" s="236">
        <f t="array" ref="K226">IF(COLUMNS($G226:K226)&gt;$E226,"",IFERROR(INDEX('PROYECCIÓN'!227:227,15+6*(COLUMNS($G226:K226)-1)),""))</f>
        <v/>
      </c>
      <c r="L226" s="236">
        <f t="array" ref="L226">IF(COLUMNS($G226:L226)&gt;$E226,"",IFERROR(INDEX('PROYECCIÓN'!227:227,15+6*(COLUMNS($G226:L226)-1)),""))</f>
        <v/>
      </c>
      <c r="M226" s="236">
        <f t="array" ref="M226">IF(COLUMNS($G226:M226)&gt;$E226,"",IFERROR(INDEX('PROYECCIÓN'!227:227,15+6*(COLUMNS($G226:M226)-1)),""))</f>
        <v/>
      </c>
      <c r="N226" s="236">
        <f t="array" ref="N226">IF(COLUMNS($G226:N226)&gt;$E226,"",IFERROR(INDEX('PROYECCIÓN'!227:227,15+6*(COLUMNS($G226:N226)-1)),""))</f>
        <v/>
      </c>
      <c r="O226" s="236">
        <f t="array" ref="O226">IF(COLUMNS($G226:O226)&gt;$E226,"",IFERROR(INDEX('PROYECCIÓN'!227:227,15+6*(COLUMNS($G226:O226)-1)),""))</f>
        <v/>
      </c>
      <c r="P226" s="236">
        <f t="array" ref="P226">IF(COLUMNS($G226:P226)&gt;$E226,"",IFERROR(INDEX('PROYECCIÓN'!227:227,15+6*(COLUMNS($G226:P226)-1)),""))</f>
        <v/>
      </c>
      <c r="Q226" s="236">
        <f t="array" ref="Q226">IF(COLUMNS($G226:Q226)&gt;$E226,"",IFERROR(INDEX('PROYECCIÓN'!227:227,15+6*(COLUMNS($G226:Q226)-1)),""))</f>
        <v/>
      </c>
      <c r="R226" s="236">
        <f t="array" ref="R226">IF(COLUMNS($G226:R226)&gt;$E226,"",IFERROR(INDEX('PROYECCIÓN'!227:227,15+6*(COLUMNS($G226:R226)-1)),""))</f>
        <v/>
      </c>
      <c r="S226" s="236">
        <f t="array" ref="S226">IF(COLUMNS($G226:S226)&gt;$E226,"",IFERROR(INDEX('PROYECCIÓN'!227:227,15+6*(COLUMNS($G226:S226)-1)),""))</f>
        <v/>
      </c>
      <c r="T226" s="236">
        <f t="array" ref="T226">IF(COLUMNS($G226:T226)&gt;$E226,"",IFERROR(INDEX('PROYECCIÓN'!227:227,15+6*(COLUMNS($G226:T226)-1)),""))</f>
        <v/>
      </c>
      <c r="U226" s="236">
        <f t="array" ref="U226">IF(COLUMNS($G226:U226)&gt;$E226,"",IFERROR(INDEX('PROYECCIÓN'!227:227,15+6*(COLUMNS($G226:U226)-1)),""))</f>
        <v/>
      </c>
      <c r="V226" s="236">
        <f t="array" ref="V226">IF(COLUMNS($G226:V226)&gt;$E226,"",IFERROR(INDEX('PROYECCIÓN'!227:227,15+6*(COLUMNS($G226:V226)-1)),""))</f>
        <v/>
      </c>
      <c r="W226" s="236">
        <f t="array" ref="W226">IF(COLUMNS($G226:W226)&gt;$E226,"",IFERROR(INDEX('PROYECCIÓN'!227:227,15+6*(COLUMNS($G226:W226)-1)),""))</f>
        <v/>
      </c>
      <c r="X226" s="236">
        <f t="array" ref="X226">IF(COLUMNS($G226:X226)&gt;$E226,"",IFERROR(INDEX('PROYECCIÓN'!227:227,15+6*(COLUMNS($G226:X226)-1)),""))</f>
        <v/>
      </c>
      <c r="Y226" s="236">
        <f t="array" ref="Y226">IF(COLUMNS($G226:Y226)&gt;$E226,"",IFERROR(INDEX('PROYECCIÓN'!227:227,15+6*(COLUMNS($G226:Y226)-1)),""))</f>
        <v/>
      </c>
      <c r="Z226" s="236">
        <f t="array" ref="Z226">IF(COLUMNS($G226:Z226)&gt;$E226,"",IFERROR(INDEX('PROYECCIÓN'!227:227,15+6*(COLUMNS($G226:Z226)-1)),""))</f>
        <v/>
      </c>
      <c r="AA226" s="236">
        <f t="array" ref="AA226">IF(COLUMNS($G226:AA226)&gt;$E226,"",IFERROR(INDEX('PROYECCIÓN'!227:227,15+6*(COLUMNS($G226:AA226)-1)),""))</f>
        <v/>
      </c>
      <c r="AB226" s="236">
        <f t="array" ref="AB226">IF(COLUMNS($G226:AB226)&gt;$E226,"",IFERROR(INDEX('PROYECCIÓN'!227:227,15+6*(COLUMNS($G226:AB226)-1)),""))</f>
        <v/>
      </c>
      <c r="AC226" s="236">
        <f t="array" ref="AC226">IF(COLUMNS($G226:AC226)&gt;$E226,"",IFERROR(INDEX('PROYECCIÓN'!227:227,15+6*(COLUMNS($G226:AC226)-1)),""))</f>
        <v/>
      </c>
      <c r="AD226" s="236">
        <f t="array" ref="AD226">IF(COLUMNS($G226:AD226)&gt;$E226,"",IFERROR(INDEX('PROYECCIÓN'!227:227,15+6*(COLUMNS($G226:AD226)-1)),""))</f>
        <v/>
      </c>
      <c r="AE226" s="236">
        <f t="array" ref="AE226">IF(COLUMNS($G226:AE226)&gt;$E226,"",IFERROR(INDEX('PROYECCIÓN'!227:227,15+6*(COLUMNS($G226:AE226)-1)),""))</f>
        <v/>
      </c>
      <c r="AF226" s="236">
        <f t="array" ref="AF226">IF(COLUMNS($G226:AF226)&gt;$E226,"",IFERROR(INDEX('PROYECCIÓN'!227:227,15+6*(COLUMNS($G226:AF226)-1)),""))</f>
        <v/>
      </c>
      <c r="AG226" s="236">
        <f t="array" ref="AG226">IF(COLUMNS($G226:AG226)&gt;$E226,"",IFERROR(INDEX('PROYECCIÓN'!227:227,15+6*(COLUMNS($G226:AG226)-1)),""))</f>
        <v/>
      </c>
      <c r="AH226" s="236">
        <f t="array" ref="AH226">IF(COLUMNS($G226:AH226)&gt;$E226,"",IFERROR(INDEX('PROYECCIÓN'!227:227,15+6*(COLUMNS($G226:AH226)-1)),""))</f>
        <v/>
      </c>
      <c r="AI226" s="236">
        <f t="array" ref="AI226">IF(COLUMNS($G226:AI226)&gt;$E226,"",IFERROR(INDEX('PROYECCIÓN'!227:227,15+6*(COLUMNS($G226:AI226)-1)),""))</f>
        <v/>
      </c>
      <c r="AJ226" s="236">
        <f t="array" ref="AJ226">IF(COLUMNS($G226:AJ226)&gt;$E226,"",IFERROR(INDEX('PROYECCIÓN'!227:227,15+6*(COLUMNS($G226:AJ226)-1)),""))</f>
        <v/>
      </c>
      <c r="AK226" s="236">
        <f t="array" ref="AK226">IF(COLUMNS($G226:AK226)&gt;$E226,"",IFERROR(INDEX('PROYECCIÓN'!227:227,15+6*(COLUMNS($G226:AK226)-1)),""))</f>
        <v/>
      </c>
      <c r="AL226" s="236">
        <f t="array" ref="AL226">IF(COLUMNS($G226:AL226)&gt;$E226,"",IFERROR(INDEX('PROYECCIÓN'!227:227,15+6*(COLUMNS($G226:AL226)-1)),""))</f>
        <v/>
      </c>
      <c r="AM226" s="236">
        <f t="array" ref="AM226">IF(COLUMNS($G226:AM226)&gt;$E226,"",IFERROR(INDEX('PROYECCIÓN'!227:227,15+6*(COLUMNS($G226:AM226)-1)),""))</f>
        <v/>
      </c>
      <c r="AN226" s="236">
        <f t="array" ref="AN226">IF(COLUMNS($G226:AN226)&gt;$E226,"",IFERROR(INDEX('PROYECCIÓN'!227:227,15+6*(COLUMNS($G226:AN226)-1)),""))</f>
        <v/>
      </c>
      <c r="AO226" s="236">
        <f t="array" ref="AO226">IF(COLUMNS($G226:AO226)&gt;$E226,"",IFERROR(INDEX('PROYECCIÓN'!227:227,15+6*(COLUMNS($G226:AO226)-1)),""))</f>
        <v/>
      </c>
      <c r="AP226" s="236">
        <f t="array" ref="AP226">IF(COLUMNS($G226:AP226)&gt;$E226,"",IFERROR(INDEX('PROYECCIÓN'!227:227,15+6*(COLUMNS($G226:AP226)-1)),""))</f>
        <v/>
      </c>
      <c r="AQ226" s="236" t="n"/>
      <c r="AR226" s="229" t="n"/>
      <c r="AS226" s="185" t="n"/>
    </row>
    <row r="227" ht="15" customHeight="1" s="506">
      <c r="B227" s="47">
        <f>'CARTERA TOTAL'!B227</f>
        <v/>
      </c>
      <c r="C227" s="229">
        <f>'PROYECCIÓN'!C228</f>
        <v/>
      </c>
      <c r="D227" s="53">
        <f>'PROYECCIÓN'!D228</f>
        <v/>
      </c>
      <c r="E227" s="56">
        <f>'PROYECCIÓN'!H228</f>
        <v/>
      </c>
      <c r="F227" s="56">
        <f>IF(COUNTIF($G227:$AP227,"VENCIDA")&gt;0,"VENCIDA",IF(COUNTIF($G227:$AP227,"POR VENCER")&gt;0,"POR VENCER",IF(COUNTIF($G227:$AP227,"AL DÍA")&gt;0,"AL DÍA",IF(COUNTIF($G227:$AP227,"PAGA")&gt;0,"PAGA","SIN ESTADO"))))</f>
        <v/>
      </c>
      <c r="G227" s="236">
        <f t="array" ref="G227">IF(COLUMNS($G227:G227)&gt;$E227,"",IFERROR(INDEX('PROYECCIÓN'!228:228,15+6*(COLUMNS($G227:G227)-1)),""))</f>
        <v/>
      </c>
      <c r="H227" s="236">
        <f t="array" ref="H227">IF(COLUMNS($G227:H227)&gt;$E227,"",IFERROR(INDEX('PROYECCIÓN'!228:228,15+6*(COLUMNS($G227:H227)-1)),""))</f>
        <v/>
      </c>
      <c r="I227" s="236">
        <f t="array" ref="I227">IF(COLUMNS($G227:I227)&gt;$E227,"",IFERROR(INDEX('PROYECCIÓN'!228:228,15+6*(COLUMNS($G227:I227)-1)),""))</f>
        <v/>
      </c>
      <c r="J227" s="236">
        <f t="array" ref="J227">IF(COLUMNS($G227:J227)&gt;$E227,"",IFERROR(INDEX('PROYECCIÓN'!228:228,15+6*(COLUMNS($G227:J227)-1)),""))</f>
        <v/>
      </c>
      <c r="K227" s="236">
        <f t="array" ref="K227">IF(COLUMNS($G227:K227)&gt;$E227,"",IFERROR(INDEX('PROYECCIÓN'!228:228,15+6*(COLUMNS($G227:K227)-1)),""))</f>
        <v/>
      </c>
      <c r="L227" s="236">
        <f t="array" ref="L227">IF(COLUMNS($G227:L227)&gt;$E227,"",IFERROR(INDEX('PROYECCIÓN'!228:228,15+6*(COLUMNS($G227:L227)-1)),""))</f>
        <v/>
      </c>
      <c r="M227" s="236">
        <f t="array" ref="M227">IF(COLUMNS($G227:M227)&gt;$E227,"",IFERROR(INDEX('PROYECCIÓN'!228:228,15+6*(COLUMNS($G227:M227)-1)),""))</f>
        <v/>
      </c>
      <c r="N227" s="236">
        <f t="array" ref="N227">IF(COLUMNS($G227:N227)&gt;$E227,"",IFERROR(INDEX('PROYECCIÓN'!228:228,15+6*(COLUMNS($G227:N227)-1)),""))</f>
        <v/>
      </c>
      <c r="O227" s="236">
        <f t="array" ref="O227">IF(COLUMNS($G227:O227)&gt;$E227,"",IFERROR(INDEX('PROYECCIÓN'!228:228,15+6*(COLUMNS($G227:O227)-1)),""))</f>
        <v/>
      </c>
      <c r="P227" s="236">
        <f t="array" ref="P227">IF(COLUMNS($G227:P227)&gt;$E227,"",IFERROR(INDEX('PROYECCIÓN'!228:228,15+6*(COLUMNS($G227:P227)-1)),""))</f>
        <v/>
      </c>
      <c r="Q227" s="236">
        <f t="array" ref="Q227">IF(COLUMNS($G227:Q227)&gt;$E227,"",IFERROR(INDEX('PROYECCIÓN'!228:228,15+6*(COLUMNS($G227:Q227)-1)),""))</f>
        <v/>
      </c>
      <c r="R227" s="236">
        <f t="array" ref="R227">IF(COLUMNS($G227:R227)&gt;$E227,"",IFERROR(INDEX('PROYECCIÓN'!228:228,15+6*(COLUMNS($G227:R227)-1)),""))</f>
        <v/>
      </c>
      <c r="S227" s="236">
        <f t="array" ref="S227">IF(COLUMNS($G227:S227)&gt;$E227,"",IFERROR(INDEX('PROYECCIÓN'!228:228,15+6*(COLUMNS($G227:S227)-1)),""))</f>
        <v/>
      </c>
      <c r="T227" s="236">
        <f t="array" ref="T227">IF(COLUMNS($G227:T227)&gt;$E227,"",IFERROR(INDEX('PROYECCIÓN'!228:228,15+6*(COLUMNS($G227:T227)-1)),""))</f>
        <v/>
      </c>
      <c r="U227" s="236">
        <f t="array" ref="U227">IF(COLUMNS($G227:U227)&gt;$E227,"",IFERROR(INDEX('PROYECCIÓN'!228:228,15+6*(COLUMNS($G227:U227)-1)),""))</f>
        <v/>
      </c>
      <c r="V227" s="236">
        <f t="array" ref="V227">IF(COLUMNS($G227:V227)&gt;$E227,"",IFERROR(INDEX('PROYECCIÓN'!228:228,15+6*(COLUMNS($G227:V227)-1)),""))</f>
        <v/>
      </c>
      <c r="W227" s="236">
        <f t="array" ref="W227">IF(COLUMNS($G227:W227)&gt;$E227,"",IFERROR(INDEX('PROYECCIÓN'!228:228,15+6*(COLUMNS($G227:W227)-1)),""))</f>
        <v/>
      </c>
      <c r="X227" s="236">
        <f t="array" ref="X227">IF(COLUMNS($G227:X227)&gt;$E227,"",IFERROR(INDEX('PROYECCIÓN'!228:228,15+6*(COLUMNS($G227:X227)-1)),""))</f>
        <v/>
      </c>
      <c r="Y227" s="236">
        <f t="array" ref="Y227">IF(COLUMNS($G227:Y227)&gt;$E227,"",IFERROR(INDEX('PROYECCIÓN'!228:228,15+6*(COLUMNS($G227:Y227)-1)),""))</f>
        <v/>
      </c>
      <c r="Z227" s="236">
        <f t="array" ref="Z227">IF(COLUMNS($G227:Z227)&gt;$E227,"",IFERROR(INDEX('PROYECCIÓN'!228:228,15+6*(COLUMNS($G227:Z227)-1)),""))</f>
        <v/>
      </c>
      <c r="AA227" s="236">
        <f t="array" ref="AA227">IF(COLUMNS($G227:AA227)&gt;$E227,"",IFERROR(INDEX('PROYECCIÓN'!228:228,15+6*(COLUMNS($G227:AA227)-1)),""))</f>
        <v/>
      </c>
      <c r="AB227" s="236">
        <f t="array" ref="AB227">IF(COLUMNS($G227:AB227)&gt;$E227,"",IFERROR(INDEX('PROYECCIÓN'!228:228,15+6*(COLUMNS($G227:AB227)-1)),""))</f>
        <v/>
      </c>
      <c r="AC227" s="236">
        <f t="array" ref="AC227">IF(COLUMNS($G227:AC227)&gt;$E227,"",IFERROR(INDEX('PROYECCIÓN'!228:228,15+6*(COLUMNS($G227:AC227)-1)),""))</f>
        <v/>
      </c>
      <c r="AD227" s="236">
        <f t="array" ref="AD227">IF(COLUMNS($G227:AD227)&gt;$E227,"",IFERROR(INDEX('PROYECCIÓN'!228:228,15+6*(COLUMNS($G227:AD227)-1)),""))</f>
        <v/>
      </c>
      <c r="AE227" s="236">
        <f t="array" ref="AE227">IF(COLUMNS($G227:AE227)&gt;$E227,"",IFERROR(INDEX('PROYECCIÓN'!228:228,15+6*(COLUMNS($G227:AE227)-1)),""))</f>
        <v/>
      </c>
      <c r="AF227" s="236">
        <f t="array" ref="AF227">IF(COLUMNS($G227:AF227)&gt;$E227,"",IFERROR(INDEX('PROYECCIÓN'!228:228,15+6*(COLUMNS($G227:AF227)-1)),""))</f>
        <v/>
      </c>
      <c r="AG227" s="236">
        <f t="array" ref="AG227">IF(COLUMNS($G227:AG227)&gt;$E227,"",IFERROR(INDEX('PROYECCIÓN'!228:228,15+6*(COLUMNS($G227:AG227)-1)),""))</f>
        <v/>
      </c>
      <c r="AH227" s="236">
        <f t="array" ref="AH227">IF(COLUMNS($G227:AH227)&gt;$E227,"",IFERROR(INDEX('PROYECCIÓN'!228:228,15+6*(COLUMNS($G227:AH227)-1)),""))</f>
        <v/>
      </c>
      <c r="AI227" s="236">
        <f t="array" ref="AI227">IF(COLUMNS($G227:AI227)&gt;$E227,"",IFERROR(INDEX('PROYECCIÓN'!228:228,15+6*(COLUMNS($G227:AI227)-1)),""))</f>
        <v/>
      </c>
      <c r="AJ227" s="236">
        <f t="array" ref="AJ227">IF(COLUMNS($G227:AJ227)&gt;$E227,"",IFERROR(INDEX('PROYECCIÓN'!228:228,15+6*(COLUMNS($G227:AJ227)-1)),""))</f>
        <v/>
      </c>
      <c r="AK227" s="236">
        <f t="array" ref="AK227">IF(COLUMNS($G227:AK227)&gt;$E227,"",IFERROR(INDEX('PROYECCIÓN'!228:228,15+6*(COLUMNS($G227:AK227)-1)),""))</f>
        <v/>
      </c>
      <c r="AL227" s="236">
        <f t="array" ref="AL227">IF(COLUMNS($G227:AL227)&gt;$E227,"",IFERROR(INDEX('PROYECCIÓN'!228:228,15+6*(COLUMNS($G227:AL227)-1)),""))</f>
        <v/>
      </c>
      <c r="AM227" s="236">
        <f t="array" ref="AM227">IF(COLUMNS($G227:AM227)&gt;$E227,"",IFERROR(INDEX('PROYECCIÓN'!228:228,15+6*(COLUMNS($G227:AM227)-1)),""))</f>
        <v/>
      </c>
      <c r="AN227" s="236">
        <f t="array" ref="AN227">IF(COLUMNS($G227:AN227)&gt;$E227,"",IFERROR(INDEX('PROYECCIÓN'!228:228,15+6*(COLUMNS($G227:AN227)-1)),""))</f>
        <v/>
      </c>
      <c r="AO227" s="236">
        <f t="array" ref="AO227">IF(COLUMNS($G227:AO227)&gt;$E227,"",IFERROR(INDEX('PROYECCIÓN'!228:228,15+6*(COLUMNS($G227:AO227)-1)),""))</f>
        <v/>
      </c>
      <c r="AP227" s="236">
        <f t="array" ref="AP227">IF(COLUMNS($G227:AP227)&gt;$E227,"",IFERROR(INDEX('PROYECCIÓN'!228:228,15+6*(COLUMNS($G227:AP227)-1)),""))</f>
        <v/>
      </c>
      <c r="AQ227" s="236" t="n"/>
      <c r="AR227" s="229" t="n"/>
      <c r="AS227" s="185" t="n"/>
    </row>
    <row r="228" ht="15" customHeight="1" s="506">
      <c r="B228" s="47">
        <f>'CARTERA TOTAL'!B228</f>
        <v/>
      </c>
      <c r="C228" s="229">
        <f>'PROYECCIÓN'!C229</f>
        <v/>
      </c>
      <c r="D228" s="53">
        <f>'PROYECCIÓN'!D229</f>
        <v/>
      </c>
      <c r="E228" s="56">
        <f>'PROYECCIÓN'!H229</f>
        <v/>
      </c>
      <c r="F228" s="56">
        <f>IF(COUNTIF($G228:$AP228,"VENCIDA")&gt;0,"VENCIDA",IF(COUNTIF($G228:$AP228,"POR VENCER")&gt;0,"POR VENCER",IF(COUNTIF($G228:$AP228,"AL DÍA")&gt;0,"AL DÍA",IF(COUNTIF($G228:$AP228,"PAGA")&gt;0,"PAGA","SIN ESTADO"))))</f>
        <v/>
      </c>
      <c r="G228" s="236">
        <f t="array" ref="G228">IF(COLUMNS($G228:G228)&gt;$E228,"",IFERROR(INDEX('PROYECCIÓN'!229:229,15+6*(COLUMNS($G228:G228)-1)),""))</f>
        <v/>
      </c>
      <c r="H228" s="236">
        <f t="array" ref="H228">IF(COLUMNS($G228:H228)&gt;$E228,"",IFERROR(INDEX('PROYECCIÓN'!229:229,15+6*(COLUMNS($G228:H228)-1)),""))</f>
        <v/>
      </c>
      <c r="I228" s="236">
        <f t="array" ref="I228">IF(COLUMNS($G228:I228)&gt;$E228,"",IFERROR(INDEX('PROYECCIÓN'!229:229,15+6*(COLUMNS($G228:I228)-1)),""))</f>
        <v/>
      </c>
      <c r="J228" s="236">
        <f t="array" ref="J228">IF(COLUMNS($G228:J228)&gt;$E228,"",IFERROR(INDEX('PROYECCIÓN'!229:229,15+6*(COLUMNS($G228:J228)-1)),""))</f>
        <v/>
      </c>
      <c r="K228" s="236">
        <f t="array" ref="K228">IF(COLUMNS($G228:K228)&gt;$E228,"",IFERROR(INDEX('PROYECCIÓN'!229:229,15+6*(COLUMNS($G228:K228)-1)),""))</f>
        <v/>
      </c>
      <c r="L228" s="236">
        <f t="array" ref="L228">IF(COLUMNS($G228:L228)&gt;$E228,"",IFERROR(INDEX('PROYECCIÓN'!229:229,15+6*(COLUMNS($G228:L228)-1)),""))</f>
        <v/>
      </c>
      <c r="M228" s="236">
        <f t="array" ref="M228">IF(COLUMNS($G228:M228)&gt;$E228,"",IFERROR(INDEX('PROYECCIÓN'!229:229,15+6*(COLUMNS($G228:M228)-1)),""))</f>
        <v/>
      </c>
      <c r="N228" s="236">
        <f t="array" ref="N228">IF(COLUMNS($G228:N228)&gt;$E228,"",IFERROR(INDEX('PROYECCIÓN'!229:229,15+6*(COLUMNS($G228:N228)-1)),""))</f>
        <v/>
      </c>
      <c r="O228" s="236">
        <f t="array" ref="O228">IF(COLUMNS($G228:O228)&gt;$E228,"",IFERROR(INDEX('PROYECCIÓN'!229:229,15+6*(COLUMNS($G228:O228)-1)),""))</f>
        <v/>
      </c>
      <c r="P228" s="236">
        <f t="array" ref="P228">IF(COLUMNS($G228:P228)&gt;$E228,"",IFERROR(INDEX('PROYECCIÓN'!229:229,15+6*(COLUMNS($G228:P228)-1)),""))</f>
        <v/>
      </c>
      <c r="Q228" s="236">
        <f t="array" ref="Q228">IF(COLUMNS($G228:Q228)&gt;$E228,"",IFERROR(INDEX('PROYECCIÓN'!229:229,15+6*(COLUMNS($G228:Q228)-1)),""))</f>
        <v/>
      </c>
      <c r="R228" s="236">
        <f t="array" ref="R228">IF(COLUMNS($G228:R228)&gt;$E228,"",IFERROR(INDEX('PROYECCIÓN'!229:229,15+6*(COLUMNS($G228:R228)-1)),""))</f>
        <v/>
      </c>
      <c r="S228" s="236">
        <f t="array" ref="S228">IF(COLUMNS($G228:S228)&gt;$E228,"",IFERROR(INDEX('PROYECCIÓN'!229:229,15+6*(COLUMNS($G228:S228)-1)),""))</f>
        <v/>
      </c>
      <c r="T228" s="236">
        <f t="array" ref="T228">IF(COLUMNS($G228:T228)&gt;$E228,"",IFERROR(INDEX('PROYECCIÓN'!229:229,15+6*(COLUMNS($G228:T228)-1)),""))</f>
        <v/>
      </c>
      <c r="U228" s="236">
        <f t="array" ref="U228">IF(COLUMNS($G228:U228)&gt;$E228,"",IFERROR(INDEX('PROYECCIÓN'!229:229,15+6*(COLUMNS($G228:U228)-1)),""))</f>
        <v/>
      </c>
      <c r="V228" s="236">
        <f t="array" ref="V228">IF(COLUMNS($G228:V228)&gt;$E228,"",IFERROR(INDEX('PROYECCIÓN'!229:229,15+6*(COLUMNS($G228:V228)-1)),""))</f>
        <v/>
      </c>
      <c r="W228" s="236">
        <f t="array" ref="W228">IF(COLUMNS($G228:W228)&gt;$E228,"",IFERROR(INDEX('PROYECCIÓN'!229:229,15+6*(COLUMNS($G228:W228)-1)),""))</f>
        <v/>
      </c>
      <c r="X228" s="236">
        <f t="array" ref="X228">IF(COLUMNS($G228:X228)&gt;$E228,"",IFERROR(INDEX('PROYECCIÓN'!229:229,15+6*(COLUMNS($G228:X228)-1)),""))</f>
        <v/>
      </c>
      <c r="Y228" s="236">
        <f t="array" ref="Y228">IF(COLUMNS($G228:Y228)&gt;$E228,"",IFERROR(INDEX('PROYECCIÓN'!229:229,15+6*(COLUMNS($G228:Y228)-1)),""))</f>
        <v/>
      </c>
      <c r="Z228" s="236">
        <f t="array" ref="Z228">IF(COLUMNS($G228:Z228)&gt;$E228,"",IFERROR(INDEX('PROYECCIÓN'!229:229,15+6*(COLUMNS($G228:Z228)-1)),""))</f>
        <v/>
      </c>
      <c r="AA228" s="236">
        <f t="array" ref="AA228">IF(COLUMNS($G228:AA228)&gt;$E228,"",IFERROR(INDEX('PROYECCIÓN'!229:229,15+6*(COLUMNS($G228:AA228)-1)),""))</f>
        <v/>
      </c>
      <c r="AB228" s="236">
        <f t="array" ref="AB228">IF(COLUMNS($G228:AB228)&gt;$E228,"",IFERROR(INDEX('PROYECCIÓN'!229:229,15+6*(COLUMNS($G228:AB228)-1)),""))</f>
        <v/>
      </c>
      <c r="AC228" s="236">
        <f t="array" ref="AC228">IF(COLUMNS($G228:AC228)&gt;$E228,"",IFERROR(INDEX('PROYECCIÓN'!229:229,15+6*(COLUMNS($G228:AC228)-1)),""))</f>
        <v/>
      </c>
      <c r="AD228" s="236">
        <f t="array" ref="AD228">IF(COLUMNS($G228:AD228)&gt;$E228,"",IFERROR(INDEX('PROYECCIÓN'!229:229,15+6*(COLUMNS($G228:AD228)-1)),""))</f>
        <v/>
      </c>
      <c r="AE228" s="236">
        <f t="array" ref="AE228">IF(COLUMNS($G228:AE228)&gt;$E228,"",IFERROR(INDEX('PROYECCIÓN'!229:229,15+6*(COLUMNS($G228:AE228)-1)),""))</f>
        <v/>
      </c>
      <c r="AF228" s="236">
        <f t="array" ref="AF228">IF(COLUMNS($G228:AF228)&gt;$E228,"",IFERROR(INDEX('PROYECCIÓN'!229:229,15+6*(COLUMNS($G228:AF228)-1)),""))</f>
        <v/>
      </c>
      <c r="AG228" s="236">
        <f t="array" ref="AG228">IF(COLUMNS($G228:AG228)&gt;$E228,"",IFERROR(INDEX('PROYECCIÓN'!229:229,15+6*(COLUMNS($G228:AG228)-1)),""))</f>
        <v/>
      </c>
      <c r="AH228" s="236">
        <f t="array" ref="AH228">IF(COLUMNS($G228:AH228)&gt;$E228,"",IFERROR(INDEX('PROYECCIÓN'!229:229,15+6*(COLUMNS($G228:AH228)-1)),""))</f>
        <v/>
      </c>
      <c r="AI228" s="236">
        <f t="array" ref="AI228">IF(COLUMNS($G228:AI228)&gt;$E228,"",IFERROR(INDEX('PROYECCIÓN'!229:229,15+6*(COLUMNS($G228:AI228)-1)),""))</f>
        <v/>
      </c>
      <c r="AJ228" s="236">
        <f t="array" ref="AJ228">IF(COLUMNS($G228:AJ228)&gt;$E228,"",IFERROR(INDEX('PROYECCIÓN'!229:229,15+6*(COLUMNS($G228:AJ228)-1)),""))</f>
        <v/>
      </c>
      <c r="AK228" s="236">
        <f t="array" ref="AK228">IF(COLUMNS($G228:AK228)&gt;$E228,"",IFERROR(INDEX('PROYECCIÓN'!229:229,15+6*(COLUMNS($G228:AK228)-1)),""))</f>
        <v/>
      </c>
      <c r="AL228" s="236">
        <f t="array" ref="AL228">IF(COLUMNS($G228:AL228)&gt;$E228,"",IFERROR(INDEX('PROYECCIÓN'!229:229,15+6*(COLUMNS($G228:AL228)-1)),""))</f>
        <v/>
      </c>
      <c r="AM228" s="236">
        <f t="array" ref="AM228">IF(COLUMNS($G228:AM228)&gt;$E228,"",IFERROR(INDEX('PROYECCIÓN'!229:229,15+6*(COLUMNS($G228:AM228)-1)),""))</f>
        <v/>
      </c>
      <c r="AN228" s="236">
        <f t="array" ref="AN228">IF(COLUMNS($G228:AN228)&gt;$E228,"",IFERROR(INDEX('PROYECCIÓN'!229:229,15+6*(COLUMNS($G228:AN228)-1)),""))</f>
        <v/>
      </c>
      <c r="AO228" s="236">
        <f t="array" ref="AO228">IF(COLUMNS($G228:AO228)&gt;$E228,"",IFERROR(INDEX('PROYECCIÓN'!229:229,15+6*(COLUMNS($G228:AO228)-1)),""))</f>
        <v/>
      </c>
      <c r="AP228" s="236">
        <f t="array" ref="AP228">IF(COLUMNS($G228:AP228)&gt;$E228,"",IFERROR(INDEX('PROYECCIÓN'!229:229,15+6*(COLUMNS($G228:AP228)-1)),""))</f>
        <v/>
      </c>
      <c r="AQ228" s="236" t="n"/>
      <c r="AR228" s="229" t="n"/>
      <c r="AS228" s="185" t="n"/>
    </row>
    <row r="229" ht="15" customHeight="1" s="506">
      <c r="B229" s="47">
        <f>'CARTERA TOTAL'!B229</f>
        <v/>
      </c>
      <c r="C229" s="229">
        <f>'PROYECCIÓN'!C230</f>
        <v/>
      </c>
      <c r="D229" s="53">
        <f>'PROYECCIÓN'!D230</f>
        <v/>
      </c>
      <c r="E229" s="56">
        <f>'PROYECCIÓN'!H230</f>
        <v/>
      </c>
      <c r="F229" s="56">
        <f>IF(COUNTIF($G229:$AP229,"VENCIDA")&gt;0,"VENCIDA",IF(COUNTIF($G229:$AP229,"POR VENCER")&gt;0,"POR VENCER",IF(COUNTIF($G229:$AP229,"AL DÍA")&gt;0,"AL DÍA",IF(COUNTIF($G229:$AP229,"PAGA")&gt;0,"PAGA","SIN ESTADO"))))</f>
        <v/>
      </c>
      <c r="G229" s="236">
        <f t="array" ref="G229">IF(COLUMNS($G229:G229)&gt;$E229,"",IFERROR(INDEX('PROYECCIÓN'!230:230,15+6*(COLUMNS($G229:G229)-1)),""))</f>
        <v/>
      </c>
      <c r="H229" s="236">
        <f t="array" ref="H229">IF(COLUMNS($G229:H229)&gt;$E229,"",IFERROR(INDEX('PROYECCIÓN'!230:230,15+6*(COLUMNS($G229:H229)-1)),""))</f>
        <v/>
      </c>
      <c r="I229" s="236">
        <f t="array" ref="I229">IF(COLUMNS($G229:I229)&gt;$E229,"",IFERROR(INDEX('PROYECCIÓN'!230:230,15+6*(COLUMNS($G229:I229)-1)),""))</f>
        <v/>
      </c>
      <c r="J229" s="236">
        <f t="array" ref="J229">IF(COLUMNS($G229:J229)&gt;$E229,"",IFERROR(INDEX('PROYECCIÓN'!230:230,15+6*(COLUMNS($G229:J229)-1)),""))</f>
        <v/>
      </c>
      <c r="K229" s="236">
        <f t="array" ref="K229">IF(COLUMNS($G229:K229)&gt;$E229,"",IFERROR(INDEX('PROYECCIÓN'!230:230,15+6*(COLUMNS($G229:K229)-1)),""))</f>
        <v/>
      </c>
      <c r="L229" s="236">
        <f t="array" ref="L229">IF(COLUMNS($G229:L229)&gt;$E229,"",IFERROR(INDEX('PROYECCIÓN'!230:230,15+6*(COLUMNS($G229:L229)-1)),""))</f>
        <v/>
      </c>
      <c r="M229" s="236">
        <f t="array" ref="M229">IF(COLUMNS($G229:M229)&gt;$E229,"",IFERROR(INDEX('PROYECCIÓN'!230:230,15+6*(COLUMNS($G229:M229)-1)),""))</f>
        <v/>
      </c>
      <c r="N229" s="236">
        <f t="array" ref="N229">IF(COLUMNS($G229:N229)&gt;$E229,"",IFERROR(INDEX('PROYECCIÓN'!230:230,15+6*(COLUMNS($G229:N229)-1)),""))</f>
        <v/>
      </c>
      <c r="O229" s="236">
        <f t="array" ref="O229">IF(COLUMNS($G229:O229)&gt;$E229,"",IFERROR(INDEX('PROYECCIÓN'!230:230,15+6*(COLUMNS($G229:O229)-1)),""))</f>
        <v/>
      </c>
      <c r="P229" s="236">
        <f t="array" ref="P229">IF(COLUMNS($G229:P229)&gt;$E229,"",IFERROR(INDEX('PROYECCIÓN'!230:230,15+6*(COLUMNS($G229:P229)-1)),""))</f>
        <v/>
      </c>
      <c r="Q229" s="236">
        <f t="array" ref="Q229">IF(COLUMNS($G229:Q229)&gt;$E229,"",IFERROR(INDEX('PROYECCIÓN'!230:230,15+6*(COLUMNS($G229:Q229)-1)),""))</f>
        <v/>
      </c>
      <c r="R229" s="236">
        <f t="array" ref="R229">IF(COLUMNS($G229:R229)&gt;$E229,"",IFERROR(INDEX('PROYECCIÓN'!230:230,15+6*(COLUMNS($G229:R229)-1)),""))</f>
        <v/>
      </c>
      <c r="S229" s="236">
        <f t="array" ref="S229">IF(COLUMNS($G229:S229)&gt;$E229,"",IFERROR(INDEX('PROYECCIÓN'!230:230,15+6*(COLUMNS($G229:S229)-1)),""))</f>
        <v/>
      </c>
      <c r="T229" s="236">
        <f t="array" ref="T229">IF(COLUMNS($G229:T229)&gt;$E229,"",IFERROR(INDEX('PROYECCIÓN'!230:230,15+6*(COLUMNS($G229:T229)-1)),""))</f>
        <v/>
      </c>
      <c r="U229" s="236">
        <f t="array" ref="U229">IF(COLUMNS($G229:U229)&gt;$E229,"",IFERROR(INDEX('PROYECCIÓN'!230:230,15+6*(COLUMNS($G229:U229)-1)),""))</f>
        <v/>
      </c>
      <c r="V229" s="236">
        <f t="array" ref="V229">IF(COLUMNS($G229:V229)&gt;$E229,"",IFERROR(INDEX('PROYECCIÓN'!230:230,15+6*(COLUMNS($G229:V229)-1)),""))</f>
        <v/>
      </c>
      <c r="W229" s="236">
        <f t="array" ref="W229">IF(COLUMNS($G229:W229)&gt;$E229,"",IFERROR(INDEX('PROYECCIÓN'!230:230,15+6*(COLUMNS($G229:W229)-1)),""))</f>
        <v/>
      </c>
      <c r="X229" s="236">
        <f t="array" ref="X229">IF(COLUMNS($G229:X229)&gt;$E229,"",IFERROR(INDEX('PROYECCIÓN'!230:230,15+6*(COLUMNS($G229:X229)-1)),""))</f>
        <v/>
      </c>
      <c r="Y229" s="236">
        <f t="array" ref="Y229">IF(COLUMNS($G229:Y229)&gt;$E229,"",IFERROR(INDEX('PROYECCIÓN'!230:230,15+6*(COLUMNS($G229:Y229)-1)),""))</f>
        <v/>
      </c>
      <c r="Z229" s="236">
        <f t="array" ref="Z229">IF(COLUMNS($G229:Z229)&gt;$E229,"",IFERROR(INDEX('PROYECCIÓN'!230:230,15+6*(COLUMNS($G229:Z229)-1)),""))</f>
        <v/>
      </c>
      <c r="AA229" s="236">
        <f t="array" ref="AA229">IF(COLUMNS($G229:AA229)&gt;$E229,"",IFERROR(INDEX('PROYECCIÓN'!230:230,15+6*(COLUMNS($G229:AA229)-1)),""))</f>
        <v/>
      </c>
      <c r="AB229" s="236">
        <f t="array" ref="AB229">IF(COLUMNS($G229:AB229)&gt;$E229,"",IFERROR(INDEX('PROYECCIÓN'!230:230,15+6*(COLUMNS($G229:AB229)-1)),""))</f>
        <v/>
      </c>
      <c r="AC229" s="236">
        <f t="array" ref="AC229">IF(COLUMNS($G229:AC229)&gt;$E229,"",IFERROR(INDEX('PROYECCIÓN'!230:230,15+6*(COLUMNS($G229:AC229)-1)),""))</f>
        <v/>
      </c>
      <c r="AD229" s="236">
        <f t="array" ref="AD229">IF(COLUMNS($G229:AD229)&gt;$E229,"",IFERROR(INDEX('PROYECCIÓN'!230:230,15+6*(COLUMNS($G229:AD229)-1)),""))</f>
        <v/>
      </c>
      <c r="AE229" s="236">
        <f t="array" ref="AE229">IF(COLUMNS($G229:AE229)&gt;$E229,"",IFERROR(INDEX('PROYECCIÓN'!230:230,15+6*(COLUMNS($G229:AE229)-1)),""))</f>
        <v/>
      </c>
      <c r="AF229" s="236">
        <f t="array" ref="AF229">IF(COLUMNS($G229:AF229)&gt;$E229,"",IFERROR(INDEX('PROYECCIÓN'!230:230,15+6*(COLUMNS($G229:AF229)-1)),""))</f>
        <v/>
      </c>
      <c r="AG229" s="236">
        <f t="array" ref="AG229">IF(COLUMNS($G229:AG229)&gt;$E229,"",IFERROR(INDEX('PROYECCIÓN'!230:230,15+6*(COLUMNS($G229:AG229)-1)),""))</f>
        <v/>
      </c>
      <c r="AH229" s="236">
        <f t="array" ref="AH229">IF(COLUMNS($G229:AH229)&gt;$E229,"",IFERROR(INDEX('PROYECCIÓN'!230:230,15+6*(COLUMNS($G229:AH229)-1)),""))</f>
        <v/>
      </c>
      <c r="AI229" s="236">
        <f t="array" ref="AI229">IF(COLUMNS($G229:AI229)&gt;$E229,"",IFERROR(INDEX('PROYECCIÓN'!230:230,15+6*(COLUMNS($G229:AI229)-1)),""))</f>
        <v/>
      </c>
      <c r="AJ229" s="236">
        <f t="array" ref="AJ229">IF(COLUMNS($G229:AJ229)&gt;$E229,"",IFERROR(INDEX('PROYECCIÓN'!230:230,15+6*(COLUMNS($G229:AJ229)-1)),""))</f>
        <v/>
      </c>
      <c r="AK229" s="236">
        <f t="array" ref="AK229">IF(COLUMNS($G229:AK229)&gt;$E229,"",IFERROR(INDEX('PROYECCIÓN'!230:230,15+6*(COLUMNS($G229:AK229)-1)),""))</f>
        <v/>
      </c>
      <c r="AL229" s="236">
        <f t="array" ref="AL229">IF(COLUMNS($G229:AL229)&gt;$E229,"",IFERROR(INDEX('PROYECCIÓN'!230:230,15+6*(COLUMNS($G229:AL229)-1)),""))</f>
        <v/>
      </c>
      <c r="AM229" s="236">
        <f t="array" ref="AM229">IF(COLUMNS($G229:AM229)&gt;$E229,"",IFERROR(INDEX('PROYECCIÓN'!230:230,15+6*(COLUMNS($G229:AM229)-1)),""))</f>
        <v/>
      </c>
      <c r="AN229" s="236">
        <f t="array" ref="AN229">IF(COLUMNS($G229:AN229)&gt;$E229,"",IFERROR(INDEX('PROYECCIÓN'!230:230,15+6*(COLUMNS($G229:AN229)-1)),""))</f>
        <v/>
      </c>
      <c r="AO229" s="236">
        <f t="array" ref="AO229">IF(COLUMNS($G229:AO229)&gt;$E229,"",IFERROR(INDEX('PROYECCIÓN'!230:230,15+6*(COLUMNS($G229:AO229)-1)),""))</f>
        <v/>
      </c>
      <c r="AP229" s="236">
        <f t="array" ref="AP229">IF(COLUMNS($G229:AP229)&gt;$E229,"",IFERROR(INDEX('PROYECCIÓN'!230:230,15+6*(COLUMNS($G229:AP229)-1)),""))</f>
        <v/>
      </c>
      <c r="AQ229" s="236" t="n"/>
      <c r="AR229" s="229" t="n"/>
      <c r="AS229" s="185" t="n"/>
    </row>
    <row r="230" ht="15" customHeight="1" s="506">
      <c r="B230" s="47">
        <f>'CARTERA TOTAL'!B230</f>
        <v/>
      </c>
      <c r="C230" s="229">
        <f>'PROYECCIÓN'!C231</f>
        <v/>
      </c>
      <c r="D230" s="53">
        <f>'PROYECCIÓN'!D231</f>
        <v/>
      </c>
      <c r="E230" s="56">
        <f>'PROYECCIÓN'!H231</f>
        <v/>
      </c>
      <c r="F230" s="56">
        <f>IF(COUNTIF($G230:$AP230,"VENCIDA")&gt;0,"VENCIDA",IF(COUNTIF($G230:$AP230,"POR VENCER")&gt;0,"POR VENCER",IF(COUNTIF($G230:$AP230,"AL DÍA")&gt;0,"AL DÍA",IF(COUNTIF($G230:$AP230,"PAGA")&gt;0,"PAGA","SIN ESTADO"))))</f>
        <v/>
      </c>
      <c r="G230" s="236">
        <f t="array" ref="G230">IF(COLUMNS($G230:G230)&gt;$E230,"",IFERROR(INDEX('PROYECCIÓN'!231:231,15+6*(COLUMNS($G230:G230)-1)),""))</f>
        <v/>
      </c>
      <c r="H230" s="236">
        <f t="array" ref="H230">IF(COLUMNS($G230:H230)&gt;$E230,"",IFERROR(INDEX('PROYECCIÓN'!231:231,15+6*(COLUMNS($G230:H230)-1)),""))</f>
        <v/>
      </c>
      <c r="I230" s="236">
        <f t="array" ref="I230">IF(COLUMNS($G230:I230)&gt;$E230,"",IFERROR(INDEX('PROYECCIÓN'!231:231,15+6*(COLUMNS($G230:I230)-1)),""))</f>
        <v/>
      </c>
      <c r="J230" s="236">
        <f t="array" ref="J230">IF(COLUMNS($G230:J230)&gt;$E230,"",IFERROR(INDEX('PROYECCIÓN'!231:231,15+6*(COLUMNS($G230:J230)-1)),""))</f>
        <v/>
      </c>
      <c r="K230" s="236">
        <f t="array" ref="K230">IF(COLUMNS($G230:K230)&gt;$E230,"",IFERROR(INDEX('PROYECCIÓN'!231:231,15+6*(COLUMNS($G230:K230)-1)),""))</f>
        <v/>
      </c>
      <c r="L230" s="236">
        <f t="array" ref="L230">IF(COLUMNS($G230:L230)&gt;$E230,"",IFERROR(INDEX('PROYECCIÓN'!231:231,15+6*(COLUMNS($G230:L230)-1)),""))</f>
        <v/>
      </c>
      <c r="M230" s="236">
        <f t="array" ref="M230">IF(COLUMNS($G230:M230)&gt;$E230,"",IFERROR(INDEX('PROYECCIÓN'!231:231,15+6*(COLUMNS($G230:M230)-1)),""))</f>
        <v/>
      </c>
      <c r="N230" s="236">
        <f t="array" ref="N230">IF(COLUMNS($G230:N230)&gt;$E230,"",IFERROR(INDEX('PROYECCIÓN'!231:231,15+6*(COLUMNS($G230:N230)-1)),""))</f>
        <v/>
      </c>
      <c r="O230" s="236">
        <f t="array" ref="O230">IF(COLUMNS($G230:O230)&gt;$E230,"",IFERROR(INDEX('PROYECCIÓN'!231:231,15+6*(COLUMNS($G230:O230)-1)),""))</f>
        <v/>
      </c>
      <c r="P230" s="236">
        <f t="array" ref="P230">IF(COLUMNS($G230:P230)&gt;$E230,"",IFERROR(INDEX('PROYECCIÓN'!231:231,15+6*(COLUMNS($G230:P230)-1)),""))</f>
        <v/>
      </c>
      <c r="Q230" s="236">
        <f t="array" ref="Q230">IF(COLUMNS($G230:Q230)&gt;$E230,"",IFERROR(INDEX('PROYECCIÓN'!231:231,15+6*(COLUMNS($G230:Q230)-1)),""))</f>
        <v/>
      </c>
      <c r="R230" s="236">
        <f t="array" ref="R230">IF(COLUMNS($G230:R230)&gt;$E230,"",IFERROR(INDEX('PROYECCIÓN'!231:231,15+6*(COLUMNS($G230:R230)-1)),""))</f>
        <v/>
      </c>
      <c r="S230" s="236">
        <f t="array" ref="S230">IF(COLUMNS($G230:S230)&gt;$E230,"",IFERROR(INDEX('PROYECCIÓN'!231:231,15+6*(COLUMNS($G230:S230)-1)),""))</f>
        <v/>
      </c>
      <c r="T230" s="236">
        <f t="array" ref="T230">IF(COLUMNS($G230:T230)&gt;$E230,"",IFERROR(INDEX('PROYECCIÓN'!231:231,15+6*(COLUMNS($G230:T230)-1)),""))</f>
        <v/>
      </c>
      <c r="U230" s="236">
        <f t="array" ref="U230">IF(COLUMNS($G230:U230)&gt;$E230,"",IFERROR(INDEX('PROYECCIÓN'!231:231,15+6*(COLUMNS($G230:U230)-1)),""))</f>
        <v/>
      </c>
      <c r="V230" s="236">
        <f t="array" ref="V230">IF(COLUMNS($G230:V230)&gt;$E230,"",IFERROR(INDEX('PROYECCIÓN'!231:231,15+6*(COLUMNS($G230:V230)-1)),""))</f>
        <v/>
      </c>
      <c r="W230" s="236">
        <f t="array" ref="W230">IF(COLUMNS($G230:W230)&gt;$E230,"",IFERROR(INDEX('PROYECCIÓN'!231:231,15+6*(COLUMNS($G230:W230)-1)),""))</f>
        <v/>
      </c>
      <c r="X230" s="236">
        <f t="array" ref="X230">IF(COLUMNS($G230:X230)&gt;$E230,"",IFERROR(INDEX('PROYECCIÓN'!231:231,15+6*(COLUMNS($G230:X230)-1)),""))</f>
        <v/>
      </c>
      <c r="Y230" s="236">
        <f t="array" ref="Y230">IF(COLUMNS($G230:Y230)&gt;$E230,"",IFERROR(INDEX('PROYECCIÓN'!231:231,15+6*(COLUMNS($G230:Y230)-1)),""))</f>
        <v/>
      </c>
      <c r="Z230" s="236">
        <f t="array" ref="Z230">IF(COLUMNS($G230:Z230)&gt;$E230,"",IFERROR(INDEX('PROYECCIÓN'!231:231,15+6*(COLUMNS($G230:Z230)-1)),""))</f>
        <v/>
      </c>
      <c r="AA230" s="236">
        <f t="array" ref="AA230">IF(COLUMNS($G230:AA230)&gt;$E230,"",IFERROR(INDEX('PROYECCIÓN'!231:231,15+6*(COLUMNS($G230:AA230)-1)),""))</f>
        <v/>
      </c>
      <c r="AB230" s="236">
        <f t="array" ref="AB230">IF(COLUMNS($G230:AB230)&gt;$E230,"",IFERROR(INDEX('PROYECCIÓN'!231:231,15+6*(COLUMNS($G230:AB230)-1)),""))</f>
        <v/>
      </c>
      <c r="AC230" s="236">
        <f t="array" ref="AC230">IF(COLUMNS($G230:AC230)&gt;$E230,"",IFERROR(INDEX('PROYECCIÓN'!231:231,15+6*(COLUMNS($G230:AC230)-1)),""))</f>
        <v/>
      </c>
      <c r="AD230" s="236">
        <f t="array" ref="AD230">IF(COLUMNS($G230:AD230)&gt;$E230,"",IFERROR(INDEX('PROYECCIÓN'!231:231,15+6*(COLUMNS($G230:AD230)-1)),""))</f>
        <v/>
      </c>
      <c r="AE230" s="236">
        <f t="array" ref="AE230">IF(COLUMNS($G230:AE230)&gt;$E230,"",IFERROR(INDEX('PROYECCIÓN'!231:231,15+6*(COLUMNS($G230:AE230)-1)),""))</f>
        <v/>
      </c>
      <c r="AF230" s="236">
        <f t="array" ref="AF230">IF(COLUMNS($G230:AF230)&gt;$E230,"",IFERROR(INDEX('PROYECCIÓN'!231:231,15+6*(COLUMNS($G230:AF230)-1)),""))</f>
        <v/>
      </c>
      <c r="AG230" s="236">
        <f t="array" ref="AG230">IF(COLUMNS($G230:AG230)&gt;$E230,"",IFERROR(INDEX('PROYECCIÓN'!231:231,15+6*(COLUMNS($G230:AG230)-1)),""))</f>
        <v/>
      </c>
      <c r="AH230" s="236">
        <f t="array" ref="AH230">IF(COLUMNS($G230:AH230)&gt;$E230,"",IFERROR(INDEX('PROYECCIÓN'!231:231,15+6*(COLUMNS($G230:AH230)-1)),""))</f>
        <v/>
      </c>
      <c r="AI230" s="236">
        <f t="array" ref="AI230">IF(COLUMNS($G230:AI230)&gt;$E230,"",IFERROR(INDEX('PROYECCIÓN'!231:231,15+6*(COLUMNS($G230:AI230)-1)),""))</f>
        <v/>
      </c>
      <c r="AJ230" s="236">
        <f t="array" ref="AJ230">IF(COLUMNS($G230:AJ230)&gt;$E230,"",IFERROR(INDEX('PROYECCIÓN'!231:231,15+6*(COLUMNS($G230:AJ230)-1)),""))</f>
        <v/>
      </c>
      <c r="AK230" s="236">
        <f t="array" ref="AK230">IF(COLUMNS($G230:AK230)&gt;$E230,"",IFERROR(INDEX('PROYECCIÓN'!231:231,15+6*(COLUMNS($G230:AK230)-1)),""))</f>
        <v/>
      </c>
      <c r="AL230" s="236">
        <f t="array" ref="AL230">IF(COLUMNS($G230:AL230)&gt;$E230,"",IFERROR(INDEX('PROYECCIÓN'!231:231,15+6*(COLUMNS($G230:AL230)-1)),""))</f>
        <v/>
      </c>
      <c r="AM230" s="236">
        <f t="array" ref="AM230">IF(COLUMNS($G230:AM230)&gt;$E230,"",IFERROR(INDEX('PROYECCIÓN'!231:231,15+6*(COLUMNS($G230:AM230)-1)),""))</f>
        <v/>
      </c>
      <c r="AN230" s="236">
        <f t="array" ref="AN230">IF(COLUMNS($G230:AN230)&gt;$E230,"",IFERROR(INDEX('PROYECCIÓN'!231:231,15+6*(COLUMNS($G230:AN230)-1)),""))</f>
        <v/>
      </c>
      <c r="AO230" s="236">
        <f t="array" ref="AO230">IF(COLUMNS($G230:AO230)&gt;$E230,"",IFERROR(INDEX('PROYECCIÓN'!231:231,15+6*(COLUMNS($G230:AO230)-1)),""))</f>
        <v/>
      </c>
      <c r="AP230" s="236">
        <f t="array" ref="AP230">IF(COLUMNS($G230:AP230)&gt;$E230,"",IFERROR(INDEX('PROYECCIÓN'!231:231,15+6*(COLUMNS($G230:AP230)-1)),""))</f>
        <v/>
      </c>
      <c r="AQ230" s="236" t="n"/>
      <c r="AR230" s="229" t="n"/>
      <c r="AS230" s="185" t="n"/>
    </row>
    <row r="231" ht="15" customHeight="1" s="506">
      <c r="B231" s="47">
        <f>'CARTERA TOTAL'!B231</f>
        <v/>
      </c>
      <c r="C231" s="229">
        <f>'PROYECCIÓN'!C232</f>
        <v/>
      </c>
      <c r="D231" s="53">
        <f>'PROYECCIÓN'!D232</f>
        <v/>
      </c>
      <c r="E231" s="56">
        <f>'PROYECCIÓN'!H232</f>
        <v/>
      </c>
      <c r="F231" s="56">
        <f>IF(COUNTIF($G231:$AP231,"VENCIDA")&gt;0,"VENCIDA",IF(COUNTIF($G231:$AP231,"POR VENCER")&gt;0,"POR VENCER",IF(COUNTIF($G231:$AP231,"AL DÍA")&gt;0,"AL DÍA",IF(COUNTIF($G231:$AP231,"PAGA")&gt;0,"PAGA","SIN ESTADO"))))</f>
        <v/>
      </c>
      <c r="G231" s="236">
        <f t="array" ref="G231">IF(COLUMNS($G231:G231)&gt;$E231,"",IFERROR(INDEX('PROYECCIÓN'!232:232,15+6*(COLUMNS($G231:G231)-1)),""))</f>
        <v/>
      </c>
      <c r="H231" s="236">
        <f t="array" ref="H231">IF(COLUMNS($G231:H231)&gt;$E231,"",IFERROR(INDEX('PROYECCIÓN'!232:232,15+6*(COLUMNS($G231:H231)-1)),""))</f>
        <v/>
      </c>
      <c r="I231" s="236">
        <f t="array" ref="I231">IF(COLUMNS($G231:I231)&gt;$E231,"",IFERROR(INDEX('PROYECCIÓN'!232:232,15+6*(COLUMNS($G231:I231)-1)),""))</f>
        <v/>
      </c>
      <c r="J231" s="236">
        <f t="array" ref="J231">IF(COLUMNS($G231:J231)&gt;$E231,"",IFERROR(INDEX('PROYECCIÓN'!232:232,15+6*(COLUMNS($G231:J231)-1)),""))</f>
        <v/>
      </c>
      <c r="K231" s="236">
        <f t="array" ref="K231">IF(COLUMNS($G231:K231)&gt;$E231,"",IFERROR(INDEX('PROYECCIÓN'!232:232,15+6*(COLUMNS($G231:K231)-1)),""))</f>
        <v/>
      </c>
      <c r="L231" s="236">
        <f t="array" ref="L231">IF(COLUMNS($G231:L231)&gt;$E231,"",IFERROR(INDEX('PROYECCIÓN'!232:232,15+6*(COLUMNS($G231:L231)-1)),""))</f>
        <v/>
      </c>
      <c r="M231" s="236">
        <f t="array" ref="M231">IF(COLUMNS($G231:M231)&gt;$E231,"",IFERROR(INDEX('PROYECCIÓN'!232:232,15+6*(COLUMNS($G231:M231)-1)),""))</f>
        <v/>
      </c>
      <c r="N231" s="236">
        <f t="array" ref="N231">IF(COLUMNS($G231:N231)&gt;$E231,"",IFERROR(INDEX('PROYECCIÓN'!232:232,15+6*(COLUMNS($G231:N231)-1)),""))</f>
        <v/>
      </c>
      <c r="O231" s="236">
        <f t="array" ref="O231">IF(COLUMNS($G231:O231)&gt;$E231,"",IFERROR(INDEX('PROYECCIÓN'!232:232,15+6*(COLUMNS($G231:O231)-1)),""))</f>
        <v/>
      </c>
      <c r="P231" s="236">
        <f t="array" ref="P231">IF(COLUMNS($G231:P231)&gt;$E231,"",IFERROR(INDEX('PROYECCIÓN'!232:232,15+6*(COLUMNS($G231:P231)-1)),""))</f>
        <v/>
      </c>
      <c r="Q231" s="236">
        <f t="array" ref="Q231">IF(COLUMNS($G231:Q231)&gt;$E231,"",IFERROR(INDEX('PROYECCIÓN'!232:232,15+6*(COLUMNS($G231:Q231)-1)),""))</f>
        <v/>
      </c>
      <c r="R231" s="236">
        <f t="array" ref="R231">IF(COLUMNS($G231:R231)&gt;$E231,"",IFERROR(INDEX('PROYECCIÓN'!232:232,15+6*(COLUMNS($G231:R231)-1)),""))</f>
        <v/>
      </c>
      <c r="S231" s="236">
        <f t="array" ref="S231">IF(COLUMNS($G231:S231)&gt;$E231,"",IFERROR(INDEX('PROYECCIÓN'!232:232,15+6*(COLUMNS($G231:S231)-1)),""))</f>
        <v/>
      </c>
      <c r="T231" s="236">
        <f t="array" ref="T231">IF(COLUMNS($G231:T231)&gt;$E231,"",IFERROR(INDEX('PROYECCIÓN'!232:232,15+6*(COLUMNS($G231:T231)-1)),""))</f>
        <v/>
      </c>
      <c r="U231" s="236">
        <f t="array" ref="U231">IF(COLUMNS($G231:U231)&gt;$E231,"",IFERROR(INDEX('PROYECCIÓN'!232:232,15+6*(COLUMNS($G231:U231)-1)),""))</f>
        <v/>
      </c>
      <c r="V231" s="236">
        <f t="array" ref="V231">IF(COLUMNS($G231:V231)&gt;$E231,"",IFERROR(INDEX('PROYECCIÓN'!232:232,15+6*(COLUMNS($G231:V231)-1)),""))</f>
        <v/>
      </c>
      <c r="W231" s="236">
        <f t="array" ref="W231">IF(COLUMNS($G231:W231)&gt;$E231,"",IFERROR(INDEX('PROYECCIÓN'!232:232,15+6*(COLUMNS($G231:W231)-1)),""))</f>
        <v/>
      </c>
      <c r="X231" s="236">
        <f t="array" ref="X231">IF(COLUMNS($G231:X231)&gt;$E231,"",IFERROR(INDEX('PROYECCIÓN'!232:232,15+6*(COLUMNS($G231:X231)-1)),""))</f>
        <v/>
      </c>
      <c r="Y231" s="236">
        <f t="array" ref="Y231">IF(COLUMNS($G231:Y231)&gt;$E231,"",IFERROR(INDEX('PROYECCIÓN'!232:232,15+6*(COLUMNS($G231:Y231)-1)),""))</f>
        <v/>
      </c>
      <c r="Z231" s="236">
        <f t="array" ref="Z231">IF(COLUMNS($G231:Z231)&gt;$E231,"",IFERROR(INDEX('PROYECCIÓN'!232:232,15+6*(COLUMNS($G231:Z231)-1)),""))</f>
        <v/>
      </c>
      <c r="AA231" s="236">
        <f t="array" ref="AA231">IF(COLUMNS($G231:AA231)&gt;$E231,"",IFERROR(INDEX('PROYECCIÓN'!232:232,15+6*(COLUMNS($G231:AA231)-1)),""))</f>
        <v/>
      </c>
      <c r="AB231" s="236">
        <f t="array" ref="AB231">IF(COLUMNS($G231:AB231)&gt;$E231,"",IFERROR(INDEX('PROYECCIÓN'!232:232,15+6*(COLUMNS($G231:AB231)-1)),""))</f>
        <v/>
      </c>
      <c r="AC231" s="236">
        <f t="array" ref="AC231">IF(COLUMNS($G231:AC231)&gt;$E231,"",IFERROR(INDEX('PROYECCIÓN'!232:232,15+6*(COLUMNS($G231:AC231)-1)),""))</f>
        <v/>
      </c>
      <c r="AD231" s="236">
        <f t="array" ref="AD231">IF(COLUMNS($G231:AD231)&gt;$E231,"",IFERROR(INDEX('PROYECCIÓN'!232:232,15+6*(COLUMNS($G231:AD231)-1)),""))</f>
        <v/>
      </c>
      <c r="AE231" s="236">
        <f t="array" ref="AE231">IF(COLUMNS($G231:AE231)&gt;$E231,"",IFERROR(INDEX('PROYECCIÓN'!232:232,15+6*(COLUMNS($G231:AE231)-1)),""))</f>
        <v/>
      </c>
      <c r="AF231" s="236">
        <f t="array" ref="AF231">IF(COLUMNS($G231:AF231)&gt;$E231,"",IFERROR(INDEX('PROYECCIÓN'!232:232,15+6*(COLUMNS($G231:AF231)-1)),""))</f>
        <v/>
      </c>
      <c r="AG231" s="236">
        <f t="array" ref="AG231">IF(COLUMNS($G231:AG231)&gt;$E231,"",IFERROR(INDEX('PROYECCIÓN'!232:232,15+6*(COLUMNS($G231:AG231)-1)),""))</f>
        <v/>
      </c>
      <c r="AH231" s="236">
        <f t="array" ref="AH231">IF(COLUMNS($G231:AH231)&gt;$E231,"",IFERROR(INDEX('PROYECCIÓN'!232:232,15+6*(COLUMNS($G231:AH231)-1)),""))</f>
        <v/>
      </c>
      <c r="AI231" s="236">
        <f t="array" ref="AI231">IF(COLUMNS($G231:AI231)&gt;$E231,"",IFERROR(INDEX('PROYECCIÓN'!232:232,15+6*(COLUMNS($G231:AI231)-1)),""))</f>
        <v/>
      </c>
      <c r="AJ231" s="236">
        <f t="array" ref="AJ231">IF(COLUMNS($G231:AJ231)&gt;$E231,"",IFERROR(INDEX('PROYECCIÓN'!232:232,15+6*(COLUMNS($G231:AJ231)-1)),""))</f>
        <v/>
      </c>
      <c r="AK231" s="236">
        <f t="array" ref="AK231">IF(COLUMNS($G231:AK231)&gt;$E231,"",IFERROR(INDEX('PROYECCIÓN'!232:232,15+6*(COLUMNS($G231:AK231)-1)),""))</f>
        <v/>
      </c>
      <c r="AL231" s="236">
        <f t="array" ref="AL231">IF(COLUMNS($G231:AL231)&gt;$E231,"",IFERROR(INDEX('PROYECCIÓN'!232:232,15+6*(COLUMNS($G231:AL231)-1)),""))</f>
        <v/>
      </c>
      <c r="AM231" s="236">
        <f t="array" ref="AM231">IF(COLUMNS($G231:AM231)&gt;$E231,"",IFERROR(INDEX('PROYECCIÓN'!232:232,15+6*(COLUMNS($G231:AM231)-1)),""))</f>
        <v/>
      </c>
      <c r="AN231" s="236">
        <f t="array" ref="AN231">IF(COLUMNS($G231:AN231)&gt;$E231,"",IFERROR(INDEX('PROYECCIÓN'!232:232,15+6*(COLUMNS($G231:AN231)-1)),""))</f>
        <v/>
      </c>
      <c r="AO231" s="236">
        <f t="array" ref="AO231">IF(COLUMNS($G231:AO231)&gt;$E231,"",IFERROR(INDEX('PROYECCIÓN'!232:232,15+6*(COLUMNS($G231:AO231)-1)),""))</f>
        <v/>
      </c>
      <c r="AP231" s="236">
        <f t="array" ref="AP231">IF(COLUMNS($G231:AP231)&gt;$E231,"",IFERROR(INDEX('PROYECCIÓN'!232:232,15+6*(COLUMNS($G231:AP231)-1)),""))</f>
        <v/>
      </c>
      <c r="AQ231" s="236" t="n"/>
      <c r="AR231" s="229" t="n"/>
      <c r="AS231" s="185" t="n"/>
    </row>
    <row r="232" ht="15" customHeight="1" s="506">
      <c r="B232" s="47">
        <f>'CARTERA TOTAL'!B232</f>
        <v/>
      </c>
      <c r="C232" s="229">
        <f>'PROYECCIÓN'!C233</f>
        <v/>
      </c>
      <c r="D232" s="53">
        <f>'PROYECCIÓN'!D233</f>
        <v/>
      </c>
      <c r="E232" s="56">
        <f>'PROYECCIÓN'!H233</f>
        <v/>
      </c>
      <c r="F232" s="56">
        <f>IF(COUNTIF($G232:$AP232,"VENCIDA")&gt;0,"VENCIDA",IF(COUNTIF($G232:$AP232,"POR VENCER")&gt;0,"POR VENCER",IF(COUNTIF($G232:$AP232,"AL DÍA")&gt;0,"AL DÍA",IF(COUNTIF($G232:$AP232,"PAGA")&gt;0,"PAGA","SIN ESTADO"))))</f>
        <v/>
      </c>
      <c r="G232" s="236">
        <f t="array" ref="G232">IF(COLUMNS($G232:G232)&gt;$E232,"",IFERROR(INDEX('PROYECCIÓN'!233:233,15+6*(COLUMNS($G232:G232)-1)),""))</f>
        <v/>
      </c>
      <c r="H232" s="236">
        <f t="array" ref="H232">IF(COLUMNS($G232:H232)&gt;$E232,"",IFERROR(INDEX('PROYECCIÓN'!233:233,15+6*(COLUMNS($G232:H232)-1)),""))</f>
        <v/>
      </c>
      <c r="I232" s="236">
        <f t="array" ref="I232">IF(COLUMNS($G232:I232)&gt;$E232,"",IFERROR(INDEX('PROYECCIÓN'!233:233,15+6*(COLUMNS($G232:I232)-1)),""))</f>
        <v/>
      </c>
      <c r="J232" s="236">
        <f t="array" ref="J232">IF(COLUMNS($G232:J232)&gt;$E232,"",IFERROR(INDEX('PROYECCIÓN'!233:233,15+6*(COLUMNS($G232:J232)-1)),""))</f>
        <v/>
      </c>
      <c r="K232" s="236">
        <f t="array" ref="K232">IF(COLUMNS($G232:K232)&gt;$E232,"",IFERROR(INDEX('PROYECCIÓN'!233:233,15+6*(COLUMNS($G232:K232)-1)),""))</f>
        <v/>
      </c>
      <c r="L232" s="236">
        <f t="array" ref="L232">IF(COLUMNS($G232:L232)&gt;$E232,"",IFERROR(INDEX('PROYECCIÓN'!233:233,15+6*(COLUMNS($G232:L232)-1)),""))</f>
        <v/>
      </c>
      <c r="M232" s="236">
        <f t="array" ref="M232">IF(COLUMNS($G232:M232)&gt;$E232,"",IFERROR(INDEX('PROYECCIÓN'!233:233,15+6*(COLUMNS($G232:M232)-1)),""))</f>
        <v/>
      </c>
      <c r="N232" s="236">
        <f t="array" ref="N232">IF(COLUMNS($G232:N232)&gt;$E232,"",IFERROR(INDEX('PROYECCIÓN'!233:233,15+6*(COLUMNS($G232:N232)-1)),""))</f>
        <v/>
      </c>
      <c r="O232" s="236">
        <f t="array" ref="O232">IF(COLUMNS($G232:O232)&gt;$E232,"",IFERROR(INDEX('PROYECCIÓN'!233:233,15+6*(COLUMNS($G232:O232)-1)),""))</f>
        <v/>
      </c>
      <c r="P232" s="236">
        <f t="array" ref="P232">IF(COLUMNS($G232:P232)&gt;$E232,"",IFERROR(INDEX('PROYECCIÓN'!233:233,15+6*(COLUMNS($G232:P232)-1)),""))</f>
        <v/>
      </c>
      <c r="Q232" s="236">
        <f t="array" ref="Q232">IF(COLUMNS($G232:Q232)&gt;$E232,"",IFERROR(INDEX('PROYECCIÓN'!233:233,15+6*(COLUMNS($G232:Q232)-1)),""))</f>
        <v/>
      </c>
      <c r="R232" s="236">
        <f t="array" ref="R232">IF(COLUMNS($G232:R232)&gt;$E232,"",IFERROR(INDEX('PROYECCIÓN'!233:233,15+6*(COLUMNS($G232:R232)-1)),""))</f>
        <v/>
      </c>
      <c r="S232" s="236">
        <f t="array" ref="S232">IF(COLUMNS($G232:S232)&gt;$E232,"",IFERROR(INDEX('PROYECCIÓN'!233:233,15+6*(COLUMNS($G232:S232)-1)),""))</f>
        <v/>
      </c>
      <c r="T232" s="236">
        <f t="array" ref="T232">IF(COLUMNS($G232:T232)&gt;$E232,"",IFERROR(INDEX('PROYECCIÓN'!233:233,15+6*(COLUMNS($G232:T232)-1)),""))</f>
        <v/>
      </c>
      <c r="U232" s="236">
        <f t="array" ref="U232">IF(COLUMNS($G232:U232)&gt;$E232,"",IFERROR(INDEX('PROYECCIÓN'!233:233,15+6*(COLUMNS($G232:U232)-1)),""))</f>
        <v/>
      </c>
      <c r="V232" s="236">
        <f t="array" ref="V232">IF(COLUMNS($G232:V232)&gt;$E232,"",IFERROR(INDEX('PROYECCIÓN'!233:233,15+6*(COLUMNS($G232:V232)-1)),""))</f>
        <v/>
      </c>
      <c r="W232" s="236">
        <f t="array" ref="W232">IF(COLUMNS($G232:W232)&gt;$E232,"",IFERROR(INDEX('PROYECCIÓN'!233:233,15+6*(COLUMNS($G232:W232)-1)),""))</f>
        <v/>
      </c>
      <c r="X232" s="236">
        <f t="array" ref="X232">IF(COLUMNS($G232:X232)&gt;$E232,"",IFERROR(INDEX('PROYECCIÓN'!233:233,15+6*(COLUMNS($G232:X232)-1)),""))</f>
        <v/>
      </c>
      <c r="Y232" s="236">
        <f t="array" ref="Y232">IF(COLUMNS($G232:Y232)&gt;$E232,"",IFERROR(INDEX('PROYECCIÓN'!233:233,15+6*(COLUMNS($G232:Y232)-1)),""))</f>
        <v/>
      </c>
      <c r="Z232" s="236">
        <f t="array" ref="Z232">IF(COLUMNS($G232:Z232)&gt;$E232,"",IFERROR(INDEX('PROYECCIÓN'!233:233,15+6*(COLUMNS($G232:Z232)-1)),""))</f>
        <v/>
      </c>
      <c r="AA232" s="236">
        <f t="array" ref="AA232">IF(COLUMNS($G232:AA232)&gt;$E232,"",IFERROR(INDEX('PROYECCIÓN'!233:233,15+6*(COLUMNS($G232:AA232)-1)),""))</f>
        <v/>
      </c>
      <c r="AB232" s="236">
        <f t="array" ref="AB232">IF(COLUMNS($G232:AB232)&gt;$E232,"",IFERROR(INDEX('PROYECCIÓN'!233:233,15+6*(COLUMNS($G232:AB232)-1)),""))</f>
        <v/>
      </c>
      <c r="AC232" s="236">
        <f t="array" ref="AC232">IF(COLUMNS($G232:AC232)&gt;$E232,"",IFERROR(INDEX('PROYECCIÓN'!233:233,15+6*(COLUMNS($G232:AC232)-1)),""))</f>
        <v/>
      </c>
      <c r="AD232" s="236">
        <f t="array" ref="AD232">IF(COLUMNS($G232:AD232)&gt;$E232,"",IFERROR(INDEX('PROYECCIÓN'!233:233,15+6*(COLUMNS($G232:AD232)-1)),""))</f>
        <v/>
      </c>
      <c r="AE232" s="236">
        <f t="array" ref="AE232">IF(COLUMNS($G232:AE232)&gt;$E232,"",IFERROR(INDEX('PROYECCIÓN'!233:233,15+6*(COLUMNS($G232:AE232)-1)),""))</f>
        <v/>
      </c>
      <c r="AF232" s="236">
        <f t="array" ref="AF232">IF(COLUMNS($G232:AF232)&gt;$E232,"",IFERROR(INDEX('PROYECCIÓN'!233:233,15+6*(COLUMNS($G232:AF232)-1)),""))</f>
        <v/>
      </c>
      <c r="AG232" s="236">
        <f t="array" ref="AG232">IF(COLUMNS($G232:AG232)&gt;$E232,"",IFERROR(INDEX('PROYECCIÓN'!233:233,15+6*(COLUMNS($G232:AG232)-1)),""))</f>
        <v/>
      </c>
      <c r="AH232" s="236">
        <f t="array" ref="AH232">IF(COLUMNS($G232:AH232)&gt;$E232,"",IFERROR(INDEX('PROYECCIÓN'!233:233,15+6*(COLUMNS($G232:AH232)-1)),""))</f>
        <v/>
      </c>
      <c r="AI232" s="236">
        <f t="array" ref="AI232">IF(COLUMNS($G232:AI232)&gt;$E232,"",IFERROR(INDEX('PROYECCIÓN'!233:233,15+6*(COLUMNS($G232:AI232)-1)),""))</f>
        <v/>
      </c>
      <c r="AJ232" s="236">
        <f t="array" ref="AJ232">IF(COLUMNS($G232:AJ232)&gt;$E232,"",IFERROR(INDEX('PROYECCIÓN'!233:233,15+6*(COLUMNS($G232:AJ232)-1)),""))</f>
        <v/>
      </c>
      <c r="AK232" s="236">
        <f t="array" ref="AK232">IF(COLUMNS($G232:AK232)&gt;$E232,"",IFERROR(INDEX('PROYECCIÓN'!233:233,15+6*(COLUMNS($G232:AK232)-1)),""))</f>
        <v/>
      </c>
      <c r="AL232" s="236">
        <f t="array" ref="AL232">IF(COLUMNS($G232:AL232)&gt;$E232,"",IFERROR(INDEX('PROYECCIÓN'!233:233,15+6*(COLUMNS($G232:AL232)-1)),""))</f>
        <v/>
      </c>
      <c r="AM232" s="236">
        <f t="array" ref="AM232">IF(COLUMNS($G232:AM232)&gt;$E232,"",IFERROR(INDEX('PROYECCIÓN'!233:233,15+6*(COLUMNS($G232:AM232)-1)),""))</f>
        <v/>
      </c>
      <c r="AN232" s="236">
        <f t="array" ref="AN232">IF(COLUMNS($G232:AN232)&gt;$E232,"",IFERROR(INDEX('PROYECCIÓN'!233:233,15+6*(COLUMNS($G232:AN232)-1)),""))</f>
        <v/>
      </c>
      <c r="AO232" s="236">
        <f t="array" ref="AO232">IF(COLUMNS($G232:AO232)&gt;$E232,"",IFERROR(INDEX('PROYECCIÓN'!233:233,15+6*(COLUMNS($G232:AO232)-1)),""))</f>
        <v/>
      </c>
      <c r="AP232" s="236">
        <f t="array" ref="AP232">IF(COLUMNS($G232:AP232)&gt;$E232,"",IFERROR(INDEX('PROYECCIÓN'!233:233,15+6*(COLUMNS($G232:AP232)-1)),""))</f>
        <v/>
      </c>
      <c r="AQ232" s="236" t="n"/>
      <c r="AR232" s="229" t="n"/>
      <c r="AS232" s="185" t="n"/>
    </row>
    <row r="233" ht="15" customHeight="1" s="506">
      <c r="B233" s="47">
        <f>'CARTERA TOTAL'!B233</f>
        <v/>
      </c>
      <c r="C233" s="229">
        <f>'PROYECCIÓN'!C234</f>
        <v/>
      </c>
      <c r="D233" s="53">
        <f>'PROYECCIÓN'!D234</f>
        <v/>
      </c>
      <c r="E233" s="56">
        <f>'PROYECCIÓN'!H234</f>
        <v/>
      </c>
      <c r="F233" s="56">
        <f>IF(COUNTIF($G233:$AP233,"VENCIDA")&gt;0,"VENCIDA",IF(COUNTIF($G233:$AP233,"POR VENCER")&gt;0,"POR VENCER",IF(COUNTIF($G233:$AP233,"AL DÍA")&gt;0,"AL DÍA",IF(COUNTIF($G233:$AP233,"PAGA")&gt;0,"PAGA","SIN ESTADO"))))</f>
        <v/>
      </c>
      <c r="G233" s="236">
        <f t="array" ref="G233">IF(COLUMNS($G233:G233)&gt;$E233,"",IFERROR(INDEX('PROYECCIÓN'!234:234,15+6*(COLUMNS($G233:G233)-1)),""))</f>
        <v/>
      </c>
      <c r="H233" s="236">
        <f t="array" ref="H233">IF(COLUMNS($G233:H233)&gt;$E233,"",IFERROR(INDEX('PROYECCIÓN'!234:234,15+6*(COLUMNS($G233:H233)-1)),""))</f>
        <v/>
      </c>
      <c r="I233" s="236">
        <f t="array" ref="I233">IF(COLUMNS($G233:I233)&gt;$E233,"",IFERROR(INDEX('PROYECCIÓN'!234:234,15+6*(COLUMNS($G233:I233)-1)),""))</f>
        <v/>
      </c>
      <c r="J233" s="236">
        <f t="array" ref="J233">IF(COLUMNS($G233:J233)&gt;$E233,"",IFERROR(INDEX('PROYECCIÓN'!234:234,15+6*(COLUMNS($G233:J233)-1)),""))</f>
        <v/>
      </c>
      <c r="K233" s="236">
        <f t="array" ref="K233">IF(COLUMNS($G233:K233)&gt;$E233,"",IFERROR(INDEX('PROYECCIÓN'!234:234,15+6*(COLUMNS($G233:K233)-1)),""))</f>
        <v/>
      </c>
      <c r="L233" s="236">
        <f t="array" ref="L233">IF(COLUMNS($G233:L233)&gt;$E233,"",IFERROR(INDEX('PROYECCIÓN'!234:234,15+6*(COLUMNS($G233:L233)-1)),""))</f>
        <v/>
      </c>
      <c r="M233" s="236">
        <f t="array" ref="M233">IF(COLUMNS($G233:M233)&gt;$E233,"",IFERROR(INDEX('PROYECCIÓN'!234:234,15+6*(COLUMNS($G233:M233)-1)),""))</f>
        <v/>
      </c>
      <c r="N233" s="236">
        <f t="array" ref="N233">IF(COLUMNS($G233:N233)&gt;$E233,"",IFERROR(INDEX('PROYECCIÓN'!234:234,15+6*(COLUMNS($G233:N233)-1)),""))</f>
        <v/>
      </c>
      <c r="O233" s="236">
        <f t="array" ref="O233">IF(COLUMNS($G233:O233)&gt;$E233,"",IFERROR(INDEX('PROYECCIÓN'!234:234,15+6*(COLUMNS($G233:O233)-1)),""))</f>
        <v/>
      </c>
      <c r="P233" s="236">
        <f t="array" ref="P233">IF(COLUMNS($G233:P233)&gt;$E233,"",IFERROR(INDEX('PROYECCIÓN'!234:234,15+6*(COLUMNS($G233:P233)-1)),""))</f>
        <v/>
      </c>
      <c r="Q233" s="236">
        <f t="array" ref="Q233">IF(COLUMNS($G233:Q233)&gt;$E233,"",IFERROR(INDEX('PROYECCIÓN'!234:234,15+6*(COLUMNS($G233:Q233)-1)),""))</f>
        <v/>
      </c>
      <c r="R233" s="236">
        <f t="array" ref="R233">IF(COLUMNS($G233:R233)&gt;$E233,"",IFERROR(INDEX('PROYECCIÓN'!234:234,15+6*(COLUMNS($G233:R233)-1)),""))</f>
        <v/>
      </c>
      <c r="S233" s="236">
        <f t="array" ref="S233">IF(COLUMNS($G233:S233)&gt;$E233,"",IFERROR(INDEX('PROYECCIÓN'!234:234,15+6*(COLUMNS($G233:S233)-1)),""))</f>
        <v/>
      </c>
      <c r="T233" s="236">
        <f t="array" ref="T233">IF(COLUMNS($G233:T233)&gt;$E233,"",IFERROR(INDEX('PROYECCIÓN'!234:234,15+6*(COLUMNS($G233:T233)-1)),""))</f>
        <v/>
      </c>
      <c r="U233" s="236">
        <f t="array" ref="U233">IF(COLUMNS($G233:U233)&gt;$E233,"",IFERROR(INDEX('PROYECCIÓN'!234:234,15+6*(COLUMNS($G233:U233)-1)),""))</f>
        <v/>
      </c>
      <c r="V233" s="236">
        <f t="array" ref="V233">IF(COLUMNS($G233:V233)&gt;$E233,"",IFERROR(INDEX('PROYECCIÓN'!234:234,15+6*(COLUMNS($G233:V233)-1)),""))</f>
        <v/>
      </c>
      <c r="W233" s="236">
        <f t="array" ref="W233">IF(COLUMNS($G233:W233)&gt;$E233,"",IFERROR(INDEX('PROYECCIÓN'!234:234,15+6*(COLUMNS($G233:W233)-1)),""))</f>
        <v/>
      </c>
      <c r="X233" s="236">
        <f t="array" ref="X233">IF(COLUMNS($G233:X233)&gt;$E233,"",IFERROR(INDEX('PROYECCIÓN'!234:234,15+6*(COLUMNS($G233:X233)-1)),""))</f>
        <v/>
      </c>
      <c r="Y233" s="236">
        <f t="array" ref="Y233">IF(COLUMNS($G233:Y233)&gt;$E233,"",IFERROR(INDEX('PROYECCIÓN'!234:234,15+6*(COLUMNS($G233:Y233)-1)),""))</f>
        <v/>
      </c>
      <c r="Z233" s="236">
        <f t="array" ref="Z233">IF(COLUMNS($G233:Z233)&gt;$E233,"",IFERROR(INDEX('PROYECCIÓN'!234:234,15+6*(COLUMNS($G233:Z233)-1)),""))</f>
        <v/>
      </c>
      <c r="AA233" s="236">
        <f t="array" ref="AA233">IF(COLUMNS($G233:AA233)&gt;$E233,"",IFERROR(INDEX('PROYECCIÓN'!234:234,15+6*(COLUMNS($G233:AA233)-1)),""))</f>
        <v/>
      </c>
      <c r="AB233" s="236">
        <f t="array" ref="AB233">IF(COLUMNS($G233:AB233)&gt;$E233,"",IFERROR(INDEX('PROYECCIÓN'!234:234,15+6*(COLUMNS($G233:AB233)-1)),""))</f>
        <v/>
      </c>
      <c r="AC233" s="236">
        <f t="array" ref="AC233">IF(COLUMNS($G233:AC233)&gt;$E233,"",IFERROR(INDEX('PROYECCIÓN'!234:234,15+6*(COLUMNS($G233:AC233)-1)),""))</f>
        <v/>
      </c>
      <c r="AD233" s="236">
        <f t="array" ref="AD233">IF(COLUMNS($G233:AD233)&gt;$E233,"",IFERROR(INDEX('PROYECCIÓN'!234:234,15+6*(COLUMNS($G233:AD233)-1)),""))</f>
        <v/>
      </c>
      <c r="AE233" s="236">
        <f t="array" ref="AE233">IF(COLUMNS($G233:AE233)&gt;$E233,"",IFERROR(INDEX('PROYECCIÓN'!234:234,15+6*(COLUMNS($G233:AE233)-1)),""))</f>
        <v/>
      </c>
      <c r="AF233" s="236">
        <f t="array" ref="AF233">IF(COLUMNS($G233:AF233)&gt;$E233,"",IFERROR(INDEX('PROYECCIÓN'!234:234,15+6*(COLUMNS($G233:AF233)-1)),""))</f>
        <v/>
      </c>
      <c r="AG233" s="236">
        <f t="array" ref="AG233">IF(COLUMNS($G233:AG233)&gt;$E233,"",IFERROR(INDEX('PROYECCIÓN'!234:234,15+6*(COLUMNS($G233:AG233)-1)),""))</f>
        <v/>
      </c>
      <c r="AH233" s="236">
        <f t="array" ref="AH233">IF(COLUMNS($G233:AH233)&gt;$E233,"",IFERROR(INDEX('PROYECCIÓN'!234:234,15+6*(COLUMNS($G233:AH233)-1)),""))</f>
        <v/>
      </c>
      <c r="AI233" s="236">
        <f t="array" ref="AI233">IF(COLUMNS($G233:AI233)&gt;$E233,"",IFERROR(INDEX('PROYECCIÓN'!234:234,15+6*(COLUMNS($G233:AI233)-1)),""))</f>
        <v/>
      </c>
      <c r="AJ233" s="236">
        <f t="array" ref="AJ233">IF(COLUMNS($G233:AJ233)&gt;$E233,"",IFERROR(INDEX('PROYECCIÓN'!234:234,15+6*(COLUMNS($G233:AJ233)-1)),""))</f>
        <v/>
      </c>
      <c r="AK233" s="236">
        <f t="array" ref="AK233">IF(COLUMNS($G233:AK233)&gt;$E233,"",IFERROR(INDEX('PROYECCIÓN'!234:234,15+6*(COLUMNS($G233:AK233)-1)),""))</f>
        <v/>
      </c>
      <c r="AL233" s="236">
        <f t="array" ref="AL233">IF(COLUMNS($G233:AL233)&gt;$E233,"",IFERROR(INDEX('PROYECCIÓN'!234:234,15+6*(COLUMNS($G233:AL233)-1)),""))</f>
        <v/>
      </c>
      <c r="AM233" s="236">
        <f t="array" ref="AM233">IF(COLUMNS($G233:AM233)&gt;$E233,"",IFERROR(INDEX('PROYECCIÓN'!234:234,15+6*(COLUMNS($G233:AM233)-1)),""))</f>
        <v/>
      </c>
      <c r="AN233" s="236">
        <f t="array" ref="AN233">IF(COLUMNS($G233:AN233)&gt;$E233,"",IFERROR(INDEX('PROYECCIÓN'!234:234,15+6*(COLUMNS($G233:AN233)-1)),""))</f>
        <v/>
      </c>
      <c r="AO233" s="236">
        <f t="array" ref="AO233">IF(COLUMNS($G233:AO233)&gt;$E233,"",IFERROR(INDEX('PROYECCIÓN'!234:234,15+6*(COLUMNS($G233:AO233)-1)),""))</f>
        <v/>
      </c>
      <c r="AP233" s="236">
        <f t="array" ref="AP233">IF(COLUMNS($G233:AP233)&gt;$E233,"",IFERROR(INDEX('PROYECCIÓN'!234:234,15+6*(COLUMNS($G233:AP233)-1)),""))</f>
        <v/>
      </c>
      <c r="AQ233" s="236" t="n"/>
      <c r="AR233" s="229" t="n"/>
      <c r="AS233" s="185" t="n"/>
    </row>
    <row r="234" ht="15" customHeight="1" s="506">
      <c r="B234" s="47">
        <f>'CARTERA TOTAL'!B234</f>
        <v/>
      </c>
      <c r="C234" s="229">
        <f>'PROYECCIÓN'!C235</f>
        <v/>
      </c>
      <c r="D234" s="53">
        <f>'PROYECCIÓN'!D235</f>
        <v/>
      </c>
      <c r="E234" s="56">
        <f>'PROYECCIÓN'!H235</f>
        <v/>
      </c>
      <c r="F234" s="56">
        <f>IF(COUNTIF($G234:$AP234,"VENCIDA")&gt;0,"VENCIDA",IF(COUNTIF($G234:$AP234,"POR VENCER")&gt;0,"POR VENCER",IF(COUNTIF($G234:$AP234,"AL DÍA")&gt;0,"AL DÍA",IF(COUNTIF($G234:$AP234,"PAGA")&gt;0,"PAGA","SIN ESTADO"))))</f>
        <v/>
      </c>
      <c r="G234" s="236">
        <f t="array" ref="G234">IF(COLUMNS($G234:G234)&gt;$E234,"",IFERROR(INDEX('PROYECCIÓN'!235:235,15+6*(COLUMNS($G234:G234)-1)),""))</f>
        <v/>
      </c>
      <c r="H234" s="236">
        <f t="array" ref="H234">IF(COLUMNS($G234:H234)&gt;$E234,"",IFERROR(INDEX('PROYECCIÓN'!235:235,15+6*(COLUMNS($G234:H234)-1)),""))</f>
        <v/>
      </c>
      <c r="I234" s="236">
        <f t="array" ref="I234">IF(COLUMNS($G234:I234)&gt;$E234,"",IFERROR(INDEX('PROYECCIÓN'!235:235,15+6*(COLUMNS($G234:I234)-1)),""))</f>
        <v/>
      </c>
      <c r="J234" s="236">
        <f t="array" ref="J234">IF(COLUMNS($G234:J234)&gt;$E234,"",IFERROR(INDEX('PROYECCIÓN'!235:235,15+6*(COLUMNS($G234:J234)-1)),""))</f>
        <v/>
      </c>
      <c r="K234" s="236">
        <f t="array" ref="K234">IF(COLUMNS($G234:K234)&gt;$E234,"",IFERROR(INDEX('PROYECCIÓN'!235:235,15+6*(COLUMNS($G234:K234)-1)),""))</f>
        <v/>
      </c>
      <c r="L234" s="236">
        <f t="array" ref="L234">IF(COLUMNS($G234:L234)&gt;$E234,"",IFERROR(INDEX('PROYECCIÓN'!235:235,15+6*(COLUMNS($G234:L234)-1)),""))</f>
        <v/>
      </c>
      <c r="M234" s="236">
        <f t="array" ref="M234">IF(COLUMNS($G234:M234)&gt;$E234,"",IFERROR(INDEX('PROYECCIÓN'!235:235,15+6*(COLUMNS($G234:M234)-1)),""))</f>
        <v/>
      </c>
      <c r="N234" s="236">
        <f t="array" ref="N234">IF(COLUMNS($G234:N234)&gt;$E234,"",IFERROR(INDEX('PROYECCIÓN'!235:235,15+6*(COLUMNS($G234:N234)-1)),""))</f>
        <v/>
      </c>
      <c r="O234" s="236">
        <f t="array" ref="O234">IF(COLUMNS($G234:O234)&gt;$E234,"",IFERROR(INDEX('PROYECCIÓN'!235:235,15+6*(COLUMNS($G234:O234)-1)),""))</f>
        <v/>
      </c>
      <c r="P234" s="236">
        <f t="array" ref="P234">IF(COLUMNS($G234:P234)&gt;$E234,"",IFERROR(INDEX('PROYECCIÓN'!235:235,15+6*(COLUMNS($G234:P234)-1)),""))</f>
        <v/>
      </c>
      <c r="Q234" s="236">
        <f t="array" ref="Q234">IF(COLUMNS($G234:Q234)&gt;$E234,"",IFERROR(INDEX('PROYECCIÓN'!235:235,15+6*(COLUMNS($G234:Q234)-1)),""))</f>
        <v/>
      </c>
      <c r="R234" s="236">
        <f t="array" ref="R234">IF(COLUMNS($G234:R234)&gt;$E234,"",IFERROR(INDEX('PROYECCIÓN'!235:235,15+6*(COLUMNS($G234:R234)-1)),""))</f>
        <v/>
      </c>
      <c r="S234" s="236">
        <f t="array" ref="S234">IF(COLUMNS($G234:S234)&gt;$E234,"",IFERROR(INDEX('PROYECCIÓN'!235:235,15+6*(COLUMNS($G234:S234)-1)),""))</f>
        <v/>
      </c>
      <c r="T234" s="236">
        <f t="array" ref="T234">IF(COLUMNS($G234:T234)&gt;$E234,"",IFERROR(INDEX('PROYECCIÓN'!235:235,15+6*(COLUMNS($G234:T234)-1)),""))</f>
        <v/>
      </c>
      <c r="U234" s="236">
        <f t="array" ref="U234">IF(COLUMNS($G234:U234)&gt;$E234,"",IFERROR(INDEX('PROYECCIÓN'!235:235,15+6*(COLUMNS($G234:U234)-1)),""))</f>
        <v/>
      </c>
      <c r="V234" s="236">
        <f t="array" ref="V234">IF(COLUMNS($G234:V234)&gt;$E234,"",IFERROR(INDEX('PROYECCIÓN'!235:235,15+6*(COLUMNS($G234:V234)-1)),""))</f>
        <v/>
      </c>
      <c r="W234" s="236">
        <f t="array" ref="W234">IF(COLUMNS($G234:W234)&gt;$E234,"",IFERROR(INDEX('PROYECCIÓN'!235:235,15+6*(COLUMNS($G234:W234)-1)),""))</f>
        <v/>
      </c>
      <c r="X234" s="236">
        <f t="array" ref="X234">IF(COLUMNS($G234:X234)&gt;$E234,"",IFERROR(INDEX('PROYECCIÓN'!235:235,15+6*(COLUMNS($G234:X234)-1)),""))</f>
        <v/>
      </c>
      <c r="Y234" s="236">
        <f t="array" ref="Y234">IF(COLUMNS($G234:Y234)&gt;$E234,"",IFERROR(INDEX('PROYECCIÓN'!235:235,15+6*(COLUMNS($G234:Y234)-1)),""))</f>
        <v/>
      </c>
      <c r="Z234" s="236">
        <f t="array" ref="Z234">IF(COLUMNS($G234:Z234)&gt;$E234,"",IFERROR(INDEX('PROYECCIÓN'!235:235,15+6*(COLUMNS($G234:Z234)-1)),""))</f>
        <v/>
      </c>
      <c r="AA234" s="236">
        <f t="array" ref="AA234">IF(COLUMNS($G234:AA234)&gt;$E234,"",IFERROR(INDEX('PROYECCIÓN'!235:235,15+6*(COLUMNS($G234:AA234)-1)),""))</f>
        <v/>
      </c>
      <c r="AB234" s="236">
        <f t="array" ref="AB234">IF(COLUMNS($G234:AB234)&gt;$E234,"",IFERROR(INDEX('PROYECCIÓN'!235:235,15+6*(COLUMNS($G234:AB234)-1)),""))</f>
        <v/>
      </c>
      <c r="AC234" s="236">
        <f t="array" ref="AC234">IF(COLUMNS($G234:AC234)&gt;$E234,"",IFERROR(INDEX('PROYECCIÓN'!235:235,15+6*(COLUMNS($G234:AC234)-1)),""))</f>
        <v/>
      </c>
      <c r="AD234" s="236">
        <f t="array" ref="AD234">IF(COLUMNS($G234:AD234)&gt;$E234,"",IFERROR(INDEX('PROYECCIÓN'!235:235,15+6*(COLUMNS($G234:AD234)-1)),""))</f>
        <v/>
      </c>
      <c r="AE234" s="236">
        <f t="array" ref="AE234">IF(COLUMNS($G234:AE234)&gt;$E234,"",IFERROR(INDEX('PROYECCIÓN'!235:235,15+6*(COLUMNS($G234:AE234)-1)),""))</f>
        <v/>
      </c>
      <c r="AF234" s="236">
        <f t="array" ref="AF234">IF(COLUMNS($G234:AF234)&gt;$E234,"",IFERROR(INDEX('PROYECCIÓN'!235:235,15+6*(COLUMNS($G234:AF234)-1)),""))</f>
        <v/>
      </c>
      <c r="AG234" s="236">
        <f t="array" ref="AG234">IF(COLUMNS($G234:AG234)&gt;$E234,"",IFERROR(INDEX('PROYECCIÓN'!235:235,15+6*(COLUMNS($G234:AG234)-1)),""))</f>
        <v/>
      </c>
      <c r="AH234" s="236">
        <f t="array" ref="AH234">IF(COLUMNS($G234:AH234)&gt;$E234,"",IFERROR(INDEX('PROYECCIÓN'!235:235,15+6*(COLUMNS($G234:AH234)-1)),""))</f>
        <v/>
      </c>
      <c r="AI234" s="236">
        <f t="array" ref="AI234">IF(COLUMNS($G234:AI234)&gt;$E234,"",IFERROR(INDEX('PROYECCIÓN'!235:235,15+6*(COLUMNS($G234:AI234)-1)),""))</f>
        <v/>
      </c>
      <c r="AJ234" s="236">
        <f t="array" ref="AJ234">IF(COLUMNS($G234:AJ234)&gt;$E234,"",IFERROR(INDEX('PROYECCIÓN'!235:235,15+6*(COLUMNS($G234:AJ234)-1)),""))</f>
        <v/>
      </c>
      <c r="AK234" s="236">
        <f t="array" ref="AK234">IF(COLUMNS($G234:AK234)&gt;$E234,"",IFERROR(INDEX('PROYECCIÓN'!235:235,15+6*(COLUMNS($G234:AK234)-1)),""))</f>
        <v/>
      </c>
      <c r="AL234" s="236">
        <f t="array" ref="AL234">IF(COLUMNS($G234:AL234)&gt;$E234,"",IFERROR(INDEX('PROYECCIÓN'!235:235,15+6*(COLUMNS($G234:AL234)-1)),""))</f>
        <v/>
      </c>
      <c r="AM234" s="236">
        <f t="array" ref="AM234">IF(COLUMNS($G234:AM234)&gt;$E234,"",IFERROR(INDEX('PROYECCIÓN'!235:235,15+6*(COLUMNS($G234:AM234)-1)),""))</f>
        <v/>
      </c>
      <c r="AN234" s="236">
        <f t="array" ref="AN234">IF(COLUMNS($G234:AN234)&gt;$E234,"",IFERROR(INDEX('PROYECCIÓN'!235:235,15+6*(COLUMNS($G234:AN234)-1)),""))</f>
        <v/>
      </c>
      <c r="AO234" s="236">
        <f t="array" ref="AO234">IF(COLUMNS($G234:AO234)&gt;$E234,"",IFERROR(INDEX('PROYECCIÓN'!235:235,15+6*(COLUMNS($G234:AO234)-1)),""))</f>
        <v/>
      </c>
      <c r="AP234" s="236">
        <f t="array" ref="AP234">IF(COLUMNS($G234:AP234)&gt;$E234,"",IFERROR(INDEX('PROYECCIÓN'!235:235,15+6*(COLUMNS($G234:AP234)-1)),""))</f>
        <v/>
      </c>
      <c r="AQ234" s="236" t="n"/>
      <c r="AR234" s="229" t="n"/>
      <c r="AS234" s="185" t="n"/>
    </row>
    <row r="235" ht="15" customHeight="1" s="506">
      <c r="B235" s="47">
        <f>'CARTERA TOTAL'!B235</f>
        <v/>
      </c>
      <c r="C235" s="229">
        <f>'PROYECCIÓN'!C236</f>
        <v/>
      </c>
      <c r="D235" s="53">
        <f>'PROYECCIÓN'!D236</f>
        <v/>
      </c>
      <c r="E235" s="56">
        <f>'PROYECCIÓN'!H236</f>
        <v/>
      </c>
      <c r="F235" s="56">
        <f>IF(COUNTIF($G235:$AP235,"VENCIDA")&gt;0,"VENCIDA",IF(COUNTIF($G235:$AP235,"POR VENCER")&gt;0,"POR VENCER",IF(COUNTIF($G235:$AP235,"AL DÍA")&gt;0,"AL DÍA",IF(COUNTIF($G235:$AP235,"PAGA")&gt;0,"PAGA","SIN ESTADO"))))</f>
        <v/>
      </c>
      <c r="G235" s="236">
        <f t="array" ref="G235">IF(COLUMNS($G235:G235)&gt;$E235,"",IFERROR(INDEX('PROYECCIÓN'!236:236,15+6*(COLUMNS($G235:G235)-1)),""))</f>
        <v/>
      </c>
      <c r="H235" s="236">
        <f t="array" ref="H235">IF(COLUMNS($G235:H235)&gt;$E235,"",IFERROR(INDEX('PROYECCIÓN'!236:236,15+6*(COLUMNS($G235:H235)-1)),""))</f>
        <v/>
      </c>
      <c r="I235" s="236">
        <f t="array" ref="I235">IF(COLUMNS($G235:I235)&gt;$E235,"",IFERROR(INDEX('PROYECCIÓN'!236:236,15+6*(COLUMNS($G235:I235)-1)),""))</f>
        <v/>
      </c>
      <c r="J235" s="236">
        <f t="array" ref="J235">IF(COLUMNS($G235:J235)&gt;$E235,"",IFERROR(INDEX('PROYECCIÓN'!236:236,15+6*(COLUMNS($G235:J235)-1)),""))</f>
        <v/>
      </c>
      <c r="K235" s="236">
        <f t="array" ref="K235">IF(COLUMNS($G235:K235)&gt;$E235,"",IFERROR(INDEX('PROYECCIÓN'!236:236,15+6*(COLUMNS($G235:K235)-1)),""))</f>
        <v/>
      </c>
      <c r="L235" s="236">
        <f t="array" ref="L235">IF(COLUMNS($G235:L235)&gt;$E235,"",IFERROR(INDEX('PROYECCIÓN'!236:236,15+6*(COLUMNS($G235:L235)-1)),""))</f>
        <v/>
      </c>
      <c r="M235" s="236">
        <f t="array" ref="M235">IF(COLUMNS($G235:M235)&gt;$E235,"",IFERROR(INDEX('PROYECCIÓN'!236:236,15+6*(COLUMNS($G235:M235)-1)),""))</f>
        <v/>
      </c>
      <c r="N235" s="236">
        <f t="array" ref="N235">IF(COLUMNS($G235:N235)&gt;$E235,"",IFERROR(INDEX('PROYECCIÓN'!236:236,15+6*(COLUMNS($G235:N235)-1)),""))</f>
        <v/>
      </c>
      <c r="O235" s="236">
        <f t="array" ref="O235">IF(COLUMNS($G235:O235)&gt;$E235,"",IFERROR(INDEX('PROYECCIÓN'!236:236,15+6*(COLUMNS($G235:O235)-1)),""))</f>
        <v/>
      </c>
      <c r="P235" s="236">
        <f t="array" ref="P235">IF(COLUMNS($G235:P235)&gt;$E235,"",IFERROR(INDEX('PROYECCIÓN'!236:236,15+6*(COLUMNS($G235:P235)-1)),""))</f>
        <v/>
      </c>
      <c r="Q235" s="236">
        <f t="array" ref="Q235">IF(COLUMNS($G235:Q235)&gt;$E235,"",IFERROR(INDEX('PROYECCIÓN'!236:236,15+6*(COLUMNS($G235:Q235)-1)),""))</f>
        <v/>
      </c>
      <c r="R235" s="236">
        <f t="array" ref="R235">IF(COLUMNS($G235:R235)&gt;$E235,"",IFERROR(INDEX('PROYECCIÓN'!236:236,15+6*(COLUMNS($G235:R235)-1)),""))</f>
        <v/>
      </c>
      <c r="S235" s="236">
        <f t="array" ref="S235">IF(COLUMNS($G235:S235)&gt;$E235,"",IFERROR(INDEX('PROYECCIÓN'!236:236,15+6*(COLUMNS($G235:S235)-1)),""))</f>
        <v/>
      </c>
      <c r="T235" s="236">
        <f t="array" ref="T235">IF(COLUMNS($G235:T235)&gt;$E235,"",IFERROR(INDEX('PROYECCIÓN'!236:236,15+6*(COLUMNS($G235:T235)-1)),""))</f>
        <v/>
      </c>
      <c r="U235" s="236">
        <f t="array" ref="U235">IF(COLUMNS($G235:U235)&gt;$E235,"",IFERROR(INDEX('PROYECCIÓN'!236:236,15+6*(COLUMNS($G235:U235)-1)),""))</f>
        <v/>
      </c>
      <c r="V235" s="236">
        <f t="array" ref="V235">IF(COLUMNS($G235:V235)&gt;$E235,"",IFERROR(INDEX('PROYECCIÓN'!236:236,15+6*(COLUMNS($G235:V235)-1)),""))</f>
        <v/>
      </c>
      <c r="W235" s="236">
        <f t="array" ref="W235">IF(COLUMNS($G235:W235)&gt;$E235,"",IFERROR(INDEX('PROYECCIÓN'!236:236,15+6*(COLUMNS($G235:W235)-1)),""))</f>
        <v/>
      </c>
      <c r="X235" s="236">
        <f t="array" ref="X235">IF(COLUMNS($G235:X235)&gt;$E235,"",IFERROR(INDEX('PROYECCIÓN'!236:236,15+6*(COLUMNS($G235:X235)-1)),""))</f>
        <v/>
      </c>
      <c r="Y235" s="236">
        <f t="array" ref="Y235">IF(COLUMNS($G235:Y235)&gt;$E235,"",IFERROR(INDEX('PROYECCIÓN'!236:236,15+6*(COLUMNS($G235:Y235)-1)),""))</f>
        <v/>
      </c>
      <c r="Z235" s="236">
        <f t="array" ref="Z235">IF(COLUMNS($G235:Z235)&gt;$E235,"",IFERROR(INDEX('PROYECCIÓN'!236:236,15+6*(COLUMNS($G235:Z235)-1)),""))</f>
        <v/>
      </c>
      <c r="AA235" s="236">
        <f t="array" ref="AA235">IF(COLUMNS($G235:AA235)&gt;$E235,"",IFERROR(INDEX('PROYECCIÓN'!236:236,15+6*(COLUMNS($G235:AA235)-1)),""))</f>
        <v/>
      </c>
      <c r="AB235" s="236">
        <f t="array" ref="AB235">IF(COLUMNS($G235:AB235)&gt;$E235,"",IFERROR(INDEX('PROYECCIÓN'!236:236,15+6*(COLUMNS($G235:AB235)-1)),""))</f>
        <v/>
      </c>
      <c r="AC235" s="236">
        <f t="array" ref="AC235">IF(COLUMNS($G235:AC235)&gt;$E235,"",IFERROR(INDEX('PROYECCIÓN'!236:236,15+6*(COLUMNS($G235:AC235)-1)),""))</f>
        <v/>
      </c>
      <c r="AD235" s="236">
        <f t="array" ref="AD235">IF(COLUMNS($G235:AD235)&gt;$E235,"",IFERROR(INDEX('PROYECCIÓN'!236:236,15+6*(COLUMNS($G235:AD235)-1)),""))</f>
        <v/>
      </c>
      <c r="AE235" s="236">
        <f t="array" ref="AE235">IF(COLUMNS($G235:AE235)&gt;$E235,"",IFERROR(INDEX('PROYECCIÓN'!236:236,15+6*(COLUMNS($G235:AE235)-1)),""))</f>
        <v/>
      </c>
      <c r="AF235" s="236">
        <f t="array" ref="AF235">IF(COLUMNS($G235:AF235)&gt;$E235,"",IFERROR(INDEX('PROYECCIÓN'!236:236,15+6*(COLUMNS($G235:AF235)-1)),""))</f>
        <v/>
      </c>
      <c r="AG235" s="236">
        <f t="array" ref="AG235">IF(COLUMNS($G235:AG235)&gt;$E235,"",IFERROR(INDEX('PROYECCIÓN'!236:236,15+6*(COLUMNS($G235:AG235)-1)),""))</f>
        <v/>
      </c>
      <c r="AH235" s="236">
        <f t="array" ref="AH235">IF(COLUMNS($G235:AH235)&gt;$E235,"",IFERROR(INDEX('PROYECCIÓN'!236:236,15+6*(COLUMNS($G235:AH235)-1)),""))</f>
        <v/>
      </c>
      <c r="AI235" s="236">
        <f t="array" ref="AI235">IF(COLUMNS($G235:AI235)&gt;$E235,"",IFERROR(INDEX('PROYECCIÓN'!236:236,15+6*(COLUMNS($G235:AI235)-1)),""))</f>
        <v/>
      </c>
      <c r="AJ235" s="236">
        <f t="array" ref="AJ235">IF(COLUMNS($G235:AJ235)&gt;$E235,"",IFERROR(INDEX('PROYECCIÓN'!236:236,15+6*(COLUMNS($G235:AJ235)-1)),""))</f>
        <v/>
      </c>
      <c r="AK235" s="236">
        <f t="array" ref="AK235">IF(COLUMNS($G235:AK235)&gt;$E235,"",IFERROR(INDEX('PROYECCIÓN'!236:236,15+6*(COLUMNS($G235:AK235)-1)),""))</f>
        <v/>
      </c>
      <c r="AL235" s="236">
        <f t="array" ref="AL235">IF(COLUMNS($G235:AL235)&gt;$E235,"",IFERROR(INDEX('PROYECCIÓN'!236:236,15+6*(COLUMNS($G235:AL235)-1)),""))</f>
        <v/>
      </c>
      <c r="AM235" s="236">
        <f t="array" ref="AM235">IF(COLUMNS($G235:AM235)&gt;$E235,"",IFERROR(INDEX('PROYECCIÓN'!236:236,15+6*(COLUMNS($G235:AM235)-1)),""))</f>
        <v/>
      </c>
      <c r="AN235" s="236">
        <f t="array" ref="AN235">IF(COLUMNS($G235:AN235)&gt;$E235,"",IFERROR(INDEX('PROYECCIÓN'!236:236,15+6*(COLUMNS($G235:AN235)-1)),""))</f>
        <v/>
      </c>
      <c r="AO235" s="236">
        <f t="array" ref="AO235">IF(COLUMNS($G235:AO235)&gt;$E235,"",IFERROR(INDEX('PROYECCIÓN'!236:236,15+6*(COLUMNS($G235:AO235)-1)),""))</f>
        <v/>
      </c>
      <c r="AP235" s="236">
        <f t="array" ref="AP235">IF(COLUMNS($G235:AP235)&gt;$E235,"",IFERROR(INDEX('PROYECCIÓN'!236:236,15+6*(COLUMNS($G235:AP235)-1)),""))</f>
        <v/>
      </c>
      <c r="AQ235" s="236" t="n"/>
      <c r="AR235" s="229" t="n"/>
      <c r="AS235" s="185" t="n"/>
    </row>
    <row r="236" ht="15" customHeight="1" s="506">
      <c r="B236" s="47">
        <f>'CARTERA TOTAL'!B236</f>
        <v/>
      </c>
      <c r="C236" s="229">
        <f>'PROYECCIÓN'!C237</f>
        <v/>
      </c>
      <c r="D236" s="53">
        <f>'PROYECCIÓN'!D237</f>
        <v/>
      </c>
      <c r="E236" s="56">
        <f>'PROYECCIÓN'!H237</f>
        <v/>
      </c>
      <c r="F236" s="56">
        <f>IF(COUNTIF($G236:$AP236,"VENCIDA")&gt;0,"VENCIDA",IF(COUNTIF($G236:$AP236,"POR VENCER")&gt;0,"POR VENCER",IF(COUNTIF($G236:$AP236,"AL DÍA")&gt;0,"AL DÍA",IF(COUNTIF($G236:$AP236,"PAGA")&gt;0,"PAGA","SIN ESTADO"))))</f>
        <v/>
      </c>
      <c r="G236" s="236">
        <f t="array" ref="G236">IF(COLUMNS($G236:G236)&gt;$E236,"",IFERROR(INDEX('PROYECCIÓN'!237:237,15+6*(COLUMNS($G236:G236)-1)),""))</f>
        <v/>
      </c>
      <c r="H236" s="236">
        <f t="array" ref="H236">IF(COLUMNS($G236:H236)&gt;$E236,"",IFERROR(INDEX('PROYECCIÓN'!237:237,15+6*(COLUMNS($G236:H236)-1)),""))</f>
        <v/>
      </c>
      <c r="I236" s="236">
        <f t="array" ref="I236">IF(COLUMNS($G236:I236)&gt;$E236,"",IFERROR(INDEX('PROYECCIÓN'!237:237,15+6*(COLUMNS($G236:I236)-1)),""))</f>
        <v/>
      </c>
      <c r="J236" s="236">
        <f t="array" ref="J236">IF(COLUMNS($G236:J236)&gt;$E236,"",IFERROR(INDEX('PROYECCIÓN'!237:237,15+6*(COLUMNS($G236:J236)-1)),""))</f>
        <v/>
      </c>
      <c r="K236" s="236">
        <f t="array" ref="K236">IF(COLUMNS($G236:K236)&gt;$E236,"",IFERROR(INDEX('PROYECCIÓN'!237:237,15+6*(COLUMNS($G236:K236)-1)),""))</f>
        <v/>
      </c>
      <c r="L236" s="236">
        <f t="array" ref="L236">IF(COLUMNS($G236:L236)&gt;$E236,"",IFERROR(INDEX('PROYECCIÓN'!237:237,15+6*(COLUMNS($G236:L236)-1)),""))</f>
        <v/>
      </c>
      <c r="M236" s="236">
        <f t="array" ref="M236">IF(COLUMNS($G236:M236)&gt;$E236,"",IFERROR(INDEX('PROYECCIÓN'!237:237,15+6*(COLUMNS($G236:M236)-1)),""))</f>
        <v/>
      </c>
      <c r="N236" s="236">
        <f t="array" ref="N236">IF(COLUMNS($G236:N236)&gt;$E236,"",IFERROR(INDEX('PROYECCIÓN'!237:237,15+6*(COLUMNS($G236:N236)-1)),""))</f>
        <v/>
      </c>
      <c r="O236" s="236">
        <f t="array" ref="O236">IF(COLUMNS($G236:O236)&gt;$E236,"",IFERROR(INDEX('PROYECCIÓN'!237:237,15+6*(COLUMNS($G236:O236)-1)),""))</f>
        <v/>
      </c>
      <c r="P236" s="236">
        <f t="array" ref="P236">IF(COLUMNS($G236:P236)&gt;$E236,"",IFERROR(INDEX('PROYECCIÓN'!237:237,15+6*(COLUMNS($G236:P236)-1)),""))</f>
        <v/>
      </c>
      <c r="Q236" s="236">
        <f t="array" ref="Q236">IF(COLUMNS($G236:Q236)&gt;$E236,"",IFERROR(INDEX('PROYECCIÓN'!237:237,15+6*(COLUMNS($G236:Q236)-1)),""))</f>
        <v/>
      </c>
      <c r="R236" s="236">
        <f t="array" ref="R236">IF(COLUMNS($G236:R236)&gt;$E236,"",IFERROR(INDEX('PROYECCIÓN'!237:237,15+6*(COLUMNS($G236:R236)-1)),""))</f>
        <v/>
      </c>
      <c r="S236" s="236">
        <f t="array" ref="S236">IF(COLUMNS($G236:S236)&gt;$E236,"",IFERROR(INDEX('PROYECCIÓN'!237:237,15+6*(COLUMNS($G236:S236)-1)),""))</f>
        <v/>
      </c>
      <c r="T236" s="236">
        <f t="array" ref="T236">IF(COLUMNS($G236:T236)&gt;$E236,"",IFERROR(INDEX('PROYECCIÓN'!237:237,15+6*(COLUMNS($G236:T236)-1)),""))</f>
        <v/>
      </c>
      <c r="U236" s="236">
        <f t="array" ref="U236">IF(COLUMNS($G236:U236)&gt;$E236,"",IFERROR(INDEX('PROYECCIÓN'!237:237,15+6*(COLUMNS($G236:U236)-1)),""))</f>
        <v/>
      </c>
      <c r="V236" s="236">
        <f t="array" ref="V236">IF(COLUMNS($G236:V236)&gt;$E236,"",IFERROR(INDEX('PROYECCIÓN'!237:237,15+6*(COLUMNS($G236:V236)-1)),""))</f>
        <v/>
      </c>
      <c r="W236" s="236">
        <f t="array" ref="W236">IF(COLUMNS($G236:W236)&gt;$E236,"",IFERROR(INDEX('PROYECCIÓN'!237:237,15+6*(COLUMNS($G236:W236)-1)),""))</f>
        <v/>
      </c>
      <c r="X236" s="236">
        <f t="array" ref="X236">IF(COLUMNS($G236:X236)&gt;$E236,"",IFERROR(INDEX('PROYECCIÓN'!237:237,15+6*(COLUMNS($G236:X236)-1)),""))</f>
        <v/>
      </c>
      <c r="Y236" s="236">
        <f t="array" ref="Y236">IF(COLUMNS($G236:Y236)&gt;$E236,"",IFERROR(INDEX('PROYECCIÓN'!237:237,15+6*(COLUMNS($G236:Y236)-1)),""))</f>
        <v/>
      </c>
      <c r="Z236" s="236">
        <f t="array" ref="Z236">IF(COLUMNS($G236:Z236)&gt;$E236,"",IFERROR(INDEX('PROYECCIÓN'!237:237,15+6*(COLUMNS($G236:Z236)-1)),""))</f>
        <v/>
      </c>
      <c r="AA236" s="236">
        <f t="array" ref="AA236">IF(COLUMNS($G236:AA236)&gt;$E236,"",IFERROR(INDEX('PROYECCIÓN'!237:237,15+6*(COLUMNS($G236:AA236)-1)),""))</f>
        <v/>
      </c>
      <c r="AB236" s="236">
        <f t="array" ref="AB236">IF(COLUMNS($G236:AB236)&gt;$E236,"",IFERROR(INDEX('PROYECCIÓN'!237:237,15+6*(COLUMNS($G236:AB236)-1)),""))</f>
        <v/>
      </c>
      <c r="AC236" s="236">
        <f t="array" ref="AC236">IF(COLUMNS($G236:AC236)&gt;$E236,"",IFERROR(INDEX('PROYECCIÓN'!237:237,15+6*(COLUMNS($G236:AC236)-1)),""))</f>
        <v/>
      </c>
      <c r="AD236" s="236">
        <f t="array" ref="AD236">IF(COLUMNS($G236:AD236)&gt;$E236,"",IFERROR(INDEX('PROYECCIÓN'!237:237,15+6*(COLUMNS($G236:AD236)-1)),""))</f>
        <v/>
      </c>
      <c r="AE236" s="236">
        <f t="array" ref="AE236">IF(COLUMNS($G236:AE236)&gt;$E236,"",IFERROR(INDEX('PROYECCIÓN'!237:237,15+6*(COLUMNS($G236:AE236)-1)),""))</f>
        <v/>
      </c>
      <c r="AF236" s="236">
        <f t="array" ref="AF236">IF(COLUMNS($G236:AF236)&gt;$E236,"",IFERROR(INDEX('PROYECCIÓN'!237:237,15+6*(COLUMNS($G236:AF236)-1)),""))</f>
        <v/>
      </c>
      <c r="AG236" s="236">
        <f t="array" ref="AG236">IF(COLUMNS($G236:AG236)&gt;$E236,"",IFERROR(INDEX('PROYECCIÓN'!237:237,15+6*(COLUMNS($G236:AG236)-1)),""))</f>
        <v/>
      </c>
      <c r="AH236" s="236">
        <f t="array" ref="AH236">IF(COLUMNS($G236:AH236)&gt;$E236,"",IFERROR(INDEX('PROYECCIÓN'!237:237,15+6*(COLUMNS($G236:AH236)-1)),""))</f>
        <v/>
      </c>
      <c r="AI236" s="236">
        <f t="array" ref="AI236">IF(COLUMNS($G236:AI236)&gt;$E236,"",IFERROR(INDEX('PROYECCIÓN'!237:237,15+6*(COLUMNS($G236:AI236)-1)),""))</f>
        <v/>
      </c>
      <c r="AJ236" s="236">
        <f t="array" ref="AJ236">IF(COLUMNS($G236:AJ236)&gt;$E236,"",IFERROR(INDEX('PROYECCIÓN'!237:237,15+6*(COLUMNS($G236:AJ236)-1)),""))</f>
        <v/>
      </c>
      <c r="AK236" s="236">
        <f t="array" ref="AK236">IF(COLUMNS($G236:AK236)&gt;$E236,"",IFERROR(INDEX('PROYECCIÓN'!237:237,15+6*(COLUMNS($G236:AK236)-1)),""))</f>
        <v/>
      </c>
      <c r="AL236" s="236">
        <f t="array" ref="AL236">IF(COLUMNS($G236:AL236)&gt;$E236,"",IFERROR(INDEX('PROYECCIÓN'!237:237,15+6*(COLUMNS($G236:AL236)-1)),""))</f>
        <v/>
      </c>
      <c r="AM236" s="236">
        <f t="array" ref="AM236">IF(COLUMNS($G236:AM236)&gt;$E236,"",IFERROR(INDEX('PROYECCIÓN'!237:237,15+6*(COLUMNS($G236:AM236)-1)),""))</f>
        <v/>
      </c>
      <c r="AN236" s="236">
        <f t="array" ref="AN236">IF(COLUMNS($G236:AN236)&gt;$E236,"",IFERROR(INDEX('PROYECCIÓN'!237:237,15+6*(COLUMNS($G236:AN236)-1)),""))</f>
        <v/>
      </c>
      <c r="AO236" s="236">
        <f t="array" ref="AO236">IF(COLUMNS($G236:AO236)&gt;$E236,"",IFERROR(INDEX('PROYECCIÓN'!237:237,15+6*(COLUMNS($G236:AO236)-1)),""))</f>
        <v/>
      </c>
      <c r="AP236" s="236">
        <f t="array" ref="AP236">IF(COLUMNS($G236:AP236)&gt;$E236,"",IFERROR(INDEX('PROYECCIÓN'!237:237,15+6*(COLUMNS($G236:AP236)-1)),""))</f>
        <v/>
      </c>
      <c r="AQ236" s="236" t="n"/>
      <c r="AR236" s="229" t="n"/>
      <c r="AS236" s="185" t="n"/>
    </row>
    <row r="237" ht="15" customHeight="1" s="506">
      <c r="B237" s="47">
        <f>'CARTERA TOTAL'!B237</f>
        <v/>
      </c>
      <c r="C237" s="229">
        <f>'PROYECCIÓN'!C238</f>
        <v/>
      </c>
      <c r="D237" s="53">
        <f>'PROYECCIÓN'!D238</f>
        <v/>
      </c>
      <c r="E237" s="56">
        <f>'PROYECCIÓN'!H238</f>
        <v/>
      </c>
      <c r="F237" s="56">
        <f>IF(COUNTIF($G237:$AP237,"VENCIDA")&gt;0,"VENCIDA",IF(COUNTIF($G237:$AP237,"POR VENCER")&gt;0,"POR VENCER",IF(COUNTIF($G237:$AP237,"AL DÍA")&gt;0,"AL DÍA",IF(COUNTIF($G237:$AP237,"PAGA")&gt;0,"PAGA","SIN ESTADO"))))</f>
        <v/>
      </c>
      <c r="G237" s="236">
        <f t="array" ref="G237">IF(COLUMNS($G237:G237)&gt;$E237,"",IFERROR(INDEX('PROYECCIÓN'!238:238,15+6*(COLUMNS($G237:G237)-1)),""))</f>
        <v/>
      </c>
      <c r="H237" s="236">
        <f t="array" ref="H237">IF(COLUMNS($G237:H237)&gt;$E237,"",IFERROR(INDEX('PROYECCIÓN'!238:238,15+6*(COLUMNS($G237:H237)-1)),""))</f>
        <v/>
      </c>
      <c r="I237" s="236">
        <f t="array" ref="I237">IF(COLUMNS($G237:I237)&gt;$E237,"",IFERROR(INDEX('PROYECCIÓN'!238:238,15+6*(COLUMNS($G237:I237)-1)),""))</f>
        <v/>
      </c>
      <c r="J237" s="236">
        <f t="array" ref="J237">IF(COLUMNS($G237:J237)&gt;$E237,"",IFERROR(INDEX('PROYECCIÓN'!238:238,15+6*(COLUMNS($G237:J237)-1)),""))</f>
        <v/>
      </c>
      <c r="K237" s="236">
        <f t="array" ref="K237">IF(COLUMNS($G237:K237)&gt;$E237,"",IFERROR(INDEX('PROYECCIÓN'!238:238,15+6*(COLUMNS($G237:K237)-1)),""))</f>
        <v/>
      </c>
      <c r="L237" s="236">
        <f t="array" ref="L237">IF(COLUMNS($G237:L237)&gt;$E237,"",IFERROR(INDEX('PROYECCIÓN'!238:238,15+6*(COLUMNS($G237:L237)-1)),""))</f>
        <v/>
      </c>
      <c r="M237" s="236">
        <f t="array" ref="M237">IF(COLUMNS($G237:M237)&gt;$E237,"",IFERROR(INDEX('PROYECCIÓN'!238:238,15+6*(COLUMNS($G237:M237)-1)),""))</f>
        <v/>
      </c>
      <c r="N237" s="236">
        <f t="array" ref="N237">IF(COLUMNS($G237:N237)&gt;$E237,"",IFERROR(INDEX('PROYECCIÓN'!238:238,15+6*(COLUMNS($G237:N237)-1)),""))</f>
        <v/>
      </c>
      <c r="O237" s="236">
        <f t="array" ref="O237">IF(COLUMNS($G237:O237)&gt;$E237,"",IFERROR(INDEX('PROYECCIÓN'!238:238,15+6*(COLUMNS($G237:O237)-1)),""))</f>
        <v/>
      </c>
      <c r="P237" s="236">
        <f t="array" ref="P237">IF(COLUMNS($G237:P237)&gt;$E237,"",IFERROR(INDEX('PROYECCIÓN'!238:238,15+6*(COLUMNS($G237:P237)-1)),""))</f>
        <v/>
      </c>
      <c r="Q237" s="236">
        <f t="array" ref="Q237">IF(COLUMNS($G237:Q237)&gt;$E237,"",IFERROR(INDEX('PROYECCIÓN'!238:238,15+6*(COLUMNS($G237:Q237)-1)),""))</f>
        <v/>
      </c>
      <c r="R237" s="236">
        <f t="array" ref="R237">IF(COLUMNS($G237:R237)&gt;$E237,"",IFERROR(INDEX('PROYECCIÓN'!238:238,15+6*(COLUMNS($G237:R237)-1)),""))</f>
        <v/>
      </c>
      <c r="S237" s="236">
        <f t="array" ref="S237">IF(COLUMNS($G237:S237)&gt;$E237,"",IFERROR(INDEX('PROYECCIÓN'!238:238,15+6*(COLUMNS($G237:S237)-1)),""))</f>
        <v/>
      </c>
      <c r="T237" s="236">
        <f t="array" ref="T237">IF(COLUMNS($G237:T237)&gt;$E237,"",IFERROR(INDEX('PROYECCIÓN'!238:238,15+6*(COLUMNS($G237:T237)-1)),""))</f>
        <v/>
      </c>
      <c r="U237" s="236">
        <f t="array" ref="U237">IF(COLUMNS($G237:U237)&gt;$E237,"",IFERROR(INDEX('PROYECCIÓN'!238:238,15+6*(COLUMNS($G237:U237)-1)),""))</f>
        <v/>
      </c>
      <c r="V237" s="236">
        <f t="array" ref="V237">IF(COLUMNS($G237:V237)&gt;$E237,"",IFERROR(INDEX('PROYECCIÓN'!238:238,15+6*(COLUMNS($G237:V237)-1)),""))</f>
        <v/>
      </c>
      <c r="W237" s="236">
        <f t="array" ref="W237">IF(COLUMNS($G237:W237)&gt;$E237,"",IFERROR(INDEX('PROYECCIÓN'!238:238,15+6*(COLUMNS($G237:W237)-1)),""))</f>
        <v/>
      </c>
      <c r="X237" s="236">
        <f t="array" ref="X237">IF(COLUMNS($G237:X237)&gt;$E237,"",IFERROR(INDEX('PROYECCIÓN'!238:238,15+6*(COLUMNS($G237:X237)-1)),""))</f>
        <v/>
      </c>
      <c r="Y237" s="236">
        <f t="array" ref="Y237">IF(COLUMNS($G237:Y237)&gt;$E237,"",IFERROR(INDEX('PROYECCIÓN'!238:238,15+6*(COLUMNS($G237:Y237)-1)),""))</f>
        <v/>
      </c>
      <c r="Z237" s="236">
        <f t="array" ref="Z237">IF(COLUMNS($G237:Z237)&gt;$E237,"",IFERROR(INDEX('PROYECCIÓN'!238:238,15+6*(COLUMNS($G237:Z237)-1)),""))</f>
        <v/>
      </c>
      <c r="AA237" s="236">
        <f t="array" ref="AA237">IF(COLUMNS($G237:AA237)&gt;$E237,"",IFERROR(INDEX('PROYECCIÓN'!238:238,15+6*(COLUMNS($G237:AA237)-1)),""))</f>
        <v/>
      </c>
      <c r="AB237" s="236">
        <f t="array" ref="AB237">IF(COLUMNS($G237:AB237)&gt;$E237,"",IFERROR(INDEX('PROYECCIÓN'!238:238,15+6*(COLUMNS($G237:AB237)-1)),""))</f>
        <v/>
      </c>
      <c r="AC237" s="236">
        <f t="array" ref="AC237">IF(COLUMNS($G237:AC237)&gt;$E237,"",IFERROR(INDEX('PROYECCIÓN'!238:238,15+6*(COLUMNS($G237:AC237)-1)),""))</f>
        <v/>
      </c>
      <c r="AD237" s="236">
        <f t="array" ref="AD237">IF(COLUMNS($G237:AD237)&gt;$E237,"",IFERROR(INDEX('PROYECCIÓN'!238:238,15+6*(COLUMNS($G237:AD237)-1)),""))</f>
        <v/>
      </c>
      <c r="AE237" s="236">
        <f t="array" ref="AE237">IF(COLUMNS($G237:AE237)&gt;$E237,"",IFERROR(INDEX('PROYECCIÓN'!238:238,15+6*(COLUMNS($G237:AE237)-1)),""))</f>
        <v/>
      </c>
      <c r="AF237" s="236">
        <f t="array" ref="AF237">IF(COLUMNS($G237:AF237)&gt;$E237,"",IFERROR(INDEX('PROYECCIÓN'!238:238,15+6*(COLUMNS($G237:AF237)-1)),""))</f>
        <v/>
      </c>
      <c r="AG237" s="236">
        <f t="array" ref="AG237">IF(COLUMNS($G237:AG237)&gt;$E237,"",IFERROR(INDEX('PROYECCIÓN'!238:238,15+6*(COLUMNS($G237:AG237)-1)),""))</f>
        <v/>
      </c>
      <c r="AH237" s="236">
        <f t="array" ref="AH237">IF(COLUMNS($G237:AH237)&gt;$E237,"",IFERROR(INDEX('PROYECCIÓN'!238:238,15+6*(COLUMNS($G237:AH237)-1)),""))</f>
        <v/>
      </c>
      <c r="AI237" s="236">
        <f t="array" ref="AI237">IF(COLUMNS($G237:AI237)&gt;$E237,"",IFERROR(INDEX('PROYECCIÓN'!238:238,15+6*(COLUMNS($G237:AI237)-1)),""))</f>
        <v/>
      </c>
      <c r="AJ237" s="236">
        <f t="array" ref="AJ237">IF(COLUMNS($G237:AJ237)&gt;$E237,"",IFERROR(INDEX('PROYECCIÓN'!238:238,15+6*(COLUMNS($G237:AJ237)-1)),""))</f>
        <v/>
      </c>
      <c r="AK237" s="236">
        <f t="array" ref="AK237">IF(COLUMNS($G237:AK237)&gt;$E237,"",IFERROR(INDEX('PROYECCIÓN'!238:238,15+6*(COLUMNS($G237:AK237)-1)),""))</f>
        <v/>
      </c>
      <c r="AL237" s="236">
        <f t="array" ref="AL237">IF(COLUMNS($G237:AL237)&gt;$E237,"",IFERROR(INDEX('PROYECCIÓN'!238:238,15+6*(COLUMNS($G237:AL237)-1)),""))</f>
        <v/>
      </c>
      <c r="AM237" s="236">
        <f t="array" ref="AM237">IF(COLUMNS($G237:AM237)&gt;$E237,"",IFERROR(INDEX('PROYECCIÓN'!238:238,15+6*(COLUMNS($G237:AM237)-1)),""))</f>
        <v/>
      </c>
      <c r="AN237" s="236">
        <f t="array" ref="AN237">IF(COLUMNS($G237:AN237)&gt;$E237,"",IFERROR(INDEX('PROYECCIÓN'!238:238,15+6*(COLUMNS($G237:AN237)-1)),""))</f>
        <v/>
      </c>
      <c r="AO237" s="236">
        <f t="array" ref="AO237">IF(COLUMNS($G237:AO237)&gt;$E237,"",IFERROR(INDEX('PROYECCIÓN'!238:238,15+6*(COLUMNS($G237:AO237)-1)),""))</f>
        <v/>
      </c>
      <c r="AP237" s="236">
        <f t="array" ref="AP237">IF(COLUMNS($G237:AP237)&gt;$E237,"",IFERROR(INDEX('PROYECCIÓN'!238:238,15+6*(COLUMNS($G237:AP237)-1)),""))</f>
        <v/>
      </c>
      <c r="AQ237" s="236" t="n"/>
      <c r="AR237" s="229" t="n"/>
      <c r="AS237" s="185" t="n"/>
    </row>
    <row r="238" ht="15" customHeight="1" s="506">
      <c r="B238" s="47">
        <f>'CARTERA TOTAL'!B238</f>
        <v/>
      </c>
      <c r="C238" s="229">
        <f>'PROYECCIÓN'!C239</f>
        <v/>
      </c>
      <c r="D238" s="53">
        <f>'PROYECCIÓN'!D239</f>
        <v/>
      </c>
      <c r="E238" s="56">
        <f>'PROYECCIÓN'!H239</f>
        <v/>
      </c>
      <c r="F238" s="56">
        <f>IF(COUNTIF($G238:$AP238,"VENCIDA")&gt;0,"VENCIDA",IF(COUNTIF($G238:$AP238,"POR VENCER")&gt;0,"POR VENCER",IF(COUNTIF($G238:$AP238,"AL DÍA")&gt;0,"AL DÍA",IF(COUNTIF($G238:$AP238,"PAGA")&gt;0,"PAGA","SIN ESTADO"))))</f>
        <v/>
      </c>
      <c r="G238" s="236">
        <f t="array" ref="G238">IF(COLUMNS($G238:G238)&gt;$E238,"",IFERROR(INDEX('PROYECCIÓN'!239:239,15+6*(COLUMNS($G238:G238)-1)),""))</f>
        <v/>
      </c>
      <c r="H238" s="236">
        <f t="array" ref="H238">IF(COLUMNS($G238:H238)&gt;$E238,"",IFERROR(INDEX('PROYECCIÓN'!239:239,15+6*(COLUMNS($G238:H238)-1)),""))</f>
        <v/>
      </c>
      <c r="I238" s="236">
        <f t="array" ref="I238">IF(COLUMNS($G238:I238)&gt;$E238,"",IFERROR(INDEX('PROYECCIÓN'!239:239,15+6*(COLUMNS($G238:I238)-1)),""))</f>
        <v/>
      </c>
      <c r="J238" s="236">
        <f t="array" ref="J238">IF(COLUMNS($G238:J238)&gt;$E238,"",IFERROR(INDEX('PROYECCIÓN'!239:239,15+6*(COLUMNS($G238:J238)-1)),""))</f>
        <v/>
      </c>
      <c r="K238" s="236">
        <f t="array" ref="K238">IF(COLUMNS($G238:K238)&gt;$E238,"",IFERROR(INDEX('PROYECCIÓN'!239:239,15+6*(COLUMNS($G238:K238)-1)),""))</f>
        <v/>
      </c>
      <c r="L238" s="236">
        <f t="array" ref="L238">IF(COLUMNS($G238:L238)&gt;$E238,"",IFERROR(INDEX('PROYECCIÓN'!239:239,15+6*(COLUMNS($G238:L238)-1)),""))</f>
        <v/>
      </c>
      <c r="M238" s="236">
        <f t="array" ref="M238">IF(COLUMNS($G238:M238)&gt;$E238,"",IFERROR(INDEX('PROYECCIÓN'!239:239,15+6*(COLUMNS($G238:M238)-1)),""))</f>
        <v/>
      </c>
      <c r="N238" s="236">
        <f t="array" ref="N238">IF(COLUMNS($G238:N238)&gt;$E238,"",IFERROR(INDEX('PROYECCIÓN'!239:239,15+6*(COLUMNS($G238:N238)-1)),""))</f>
        <v/>
      </c>
      <c r="O238" s="236">
        <f t="array" ref="O238">IF(COLUMNS($G238:O238)&gt;$E238,"",IFERROR(INDEX('PROYECCIÓN'!239:239,15+6*(COLUMNS($G238:O238)-1)),""))</f>
        <v/>
      </c>
      <c r="P238" s="236">
        <f t="array" ref="P238">IF(COLUMNS($G238:P238)&gt;$E238,"",IFERROR(INDEX('PROYECCIÓN'!239:239,15+6*(COLUMNS($G238:P238)-1)),""))</f>
        <v/>
      </c>
      <c r="Q238" s="236">
        <f t="array" ref="Q238">IF(COLUMNS($G238:Q238)&gt;$E238,"",IFERROR(INDEX('PROYECCIÓN'!239:239,15+6*(COLUMNS($G238:Q238)-1)),""))</f>
        <v/>
      </c>
      <c r="R238" s="236">
        <f t="array" ref="R238">IF(COLUMNS($G238:R238)&gt;$E238,"",IFERROR(INDEX('PROYECCIÓN'!239:239,15+6*(COLUMNS($G238:R238)-1)),""))</f>
        <v/>
      </c>
      <c r="S238" s="236">
        <f t="array" ref="S238">IF(COLUMNS($G238:S238)&gt;$E238,"",IFERROR(INDEX('PROYECCIÓN'!239:239,15+6*(COLUMNS($G238:S238)-1)),""))</f>
        <v/>
      </c>
      <c r="T238" s="236">
        <f t="array" ref="T238">IF(COLUMNS($G238:T238)&gt;$E238,"",IFERROR(INDEX('PROYECCIÓN'!239:239,15+6*(COLUMNS($G238:T238)-1)),""))</f>
        <v/>
      </c>
      <c r="U238" s="236">
        <f t="array" ref="U238">IF(COLUMNS($G238:U238)&gt;$E238,"",IFERROR(INDEX('PROYECCIÓN'!239:239,15+6*(COLUMNS($G238:U238)-1)),""))</f>
        <v/>
      </c>
      <c r="V238" s="236">
        <f t="array" ref="V238">IF(COLUMNS($G238:V238)&gt;$E238,"",IFERROR(INDEX('PROYECCIÓN'!239:239,15+6*(COLUMNS($G238:V238)-1)),""))</f>
        <v/>
      </c>
      <c r="W238" s="236">
        <f t="array" ref="W238">IF(COLUMNS($G238:W238)&gt;$E238,"",IFERROR(INDEX('PROYECCIÓN'!239:239,15+6*(COLUMNS($G238:W238)-1)),""))</f>
        <v/>
      </c>
      <c r="X238" s="236">
        <f t="array" ref="X238">IF(COLUMNS($G238:X238)&gt;$E238,"",IFERROR(INDEX('PROYECCIÓN'!239:239,15+6*(COLUMNS($G238:X238)-1)),""))</f>
        <v/>
      </c>
      <c r="Y238" s="236">
        <f t="array" ref="Y238">IF(COLUMNS($G238:Y238)&gt;$E238,"",IFERROR(INDEX('PROYECCIÓN'!239:239,15+6*(COLUMNS($G238:Y238)-1)),""))</f>
        <v/>
      </c>
      <c r="Z238" s="236">
        <f t="array" ref="Z238">IF(COLUMNS($G238:Z238)&gt;$E238,"",IFERROR(INDEX('PROYECCIÓN'!239:239,15+6*(COLUMNS($G238:Z238)-1)),""))</f>
        <v/>
      </c>
      <c r="AA238" s="236">
        <f t="array" ref="AA238">IF(COLUMNS($G238:AA238)&gt;$E238,"",IFERROR(INDEX('PROYECCIÓN'!239:239,15+6*(COLUMNS($G238:AA238)-1)),""))</f>
        <v/>
      </c>
      <c r="AB238" s="236">
        <f t="array" ref="AB238">IF(COLUMNS($G238:AB238)&gt;$E238,"",IFERROR(INDEX('PROYECCIÓN'!239:239,15+6*(COLUMNS($G238:AB238)-1)),""))</f>
        <v/>
      </c>
      <c r="AC238" s="236">
        <f t="array" ref="AC238">IF(COLUMNS($G238:AC238)&gt;$E238,"",IFERROR(INDEX('PROYECCIÓN'!239:239,15+6*(COLUMNS($G238:AC238)-1)),""))</f>
        <v/>
      </c>
      <c r="AD238" s="236">
        <f t="array" ref="AD238">IF(COLUMNS($G238:AD238)&gt;$E238,"",IFERROR(INDEX('PROYECCIÓN'!239:239,15+6*(COLUMNS($G238:AD238)-1)),""))</f>
        <v/>
      </c>
      <c r="AE238" s="236">
        <f t="array" ref="AE238">IF(COLUMNS($G238:AE238)&gt;$E238,"",IFERROR(INDEX('PROYECCIÓN'!239:239,15+6*(COLUMNS($G238:AE238)-1)),""))</f>
        <v/>
      </c>
      <c r="AF238" s="236">
        <f t="array" ref="AF238">IF(COLUMNS($G238:AF238)&gt;$E238,"",IFERROR(INDEX('PROYECCIÓN'!239:239,15+6*(COLUMNS($G238:AF238)-1)),""))</f>
        <v/>
      </c>
      <c r="AG238" s="236">
        <f t="array" ref="AG238">IF(COLUMNS($G238:AG238)&gt;$E238,"",IFERROR(INDEX('PROYECCIÓN'!239:239,15+6*(COLUMNS($G238:AG238)-1)),""))</f>
        <v/>
      </c>
      <c r="AH238" s="236">
        <f t="array" ref="AH238">IF(COLUMNS($G238:AH238)&gt;$E238,"",IFERROR(INDEX('PROYECCIÓN'!239:239,15+6*(COLUMNS($G238:AH238)-1)),""))</f>
        <v/>
      </c>
      <c r="AI238" s="236">
        <f t="array" ref="AI238">IF(COLUMNS($G238:AI238)&gt;$E238,"",IFERROR(INDEX('PROYECCIÓN'!239:239,15+6*(COLUMNS($G238:AI238)-1)),""))</f>
        <v/>
      </c>
      <c r="AJ238" s="236">
        <f t="array" ref="AJ238">IF(COLUMNS($G238:AJ238)&gt;$E238,"",IFERROR(INDEX('PROYECCIÓN'!239:239,15+6*(COLUMNS($G238:AJ238)-1)),""))</f>
        <v/>
      </c>
      <c r="AK238" s="236">
        <f t="array" ref="AK238">IF(COLUMNS($G238:AK238)&gt;$E238,"",IFERROR(INDEX('PROYECCIÓN'!239:239,15+6*(COLUMNS($G238:AK238)-1)),""))</f>
        <v/>
      </c>
      <c r="AL238" s="236">
        <f t="array" ref="AL238">IF(COLUMNS($G238:AL238)&gt;$E238,"",IFERROR(INDEX('PROYECCIÓN'!239:239,15+6*(COLUMNS($G238:AL238)-1)),""))</f>
        <v/>
      </c>
      <c r="AM238" s="236">
        <f t="array" ref="AM238">IF(COLUMNS($G238:AM238)&gt;$E238,"",IFERROR(INDEX('PROYECCIÓN'!239:239,15+6*(COLUMNS($G238:AM238)-1)),""))</f>
        <v/>
      </c>
      <c r="AN238" s="236">
        <f t="array" ref="AN238">IF(COLUMNS($G238:AN238)&gt;$E238,"",IFERROR(INDEX('PROYECCIÓN'!239:239,15+6*(COLUMNS($G238:AN238)-1)),""))</f>
        <v/>
      </c>
      <c r="AO238" s="236">
        <f t="array" ref="AO238">IF(COLUMNS($G238:AO238)&gt;$E238,"",IFERROR(INDEX('PROYECCIÓN'!239:239,15+6*(COLUMNS($G238:AO238)-1)),""))</f>
        <v/>
      </c>
      <c r="AP238" s="236">
        <f t="array" ref="AP238">IF(COLUMNS($G238:AP238)&gt;$E238,"",IFERROR(INDEX('PROYECCIÓN'!239:239,15+6*(COLUMNS($G238:AP238)-1)),""))</f>
        <v/>
      </c>
      <c r="AQ238" s="236" t="n"/>
      <c r="AR238" s="229" t="n"/>
      <c r="AS238" s="185" t="n"/>
    </row>
    <row r="239" ht="15" customHeight="1" s="506">
      <c r="B239" s="47">
        <f>'CARTERA TOTAL'!B239</f>
        <v/>
      </c>
      <c r="C239" s="229">
        <f>'PROYECCIÓN'!C240</f>
        <v/>
      </c>
      <c r="D239" s="53">
        <f>'PROYECCIÓN'!D240</f>
        <v/>
      </c>
      <c r="E239" s="56">
        <f>'PROYECCIÓN'!H240</f>
        <v/>
      </c>
      <c r="F239" s="56">
        <f>IF(COUNTIF($G239:$AP239,"VENCIDA")&gt;0,"VENCIDA",IF(COUNTIF($G239:$AP239,"POR VENCER")&gt;0,"POR VENCER",IF(COUNTIF($G239:$AP239,"AL DÍA")&gt;0,"AL DÍA",IF(COUNTIF($G239:$AP239,"PAGA")&gt;0,"PAGA","SIN ESTADO"))))</f>
        <v/>
      </c>
      <c r="G239" s="236">
        <f t="array" ref="G239">IF(COLUMNS($G239:G239)&gt;$E239,"",IFERROR(INDEX('PROYECCIÓN'!240:240,15+6*(COLUMNS($G239:G239)-1)),""))</f>
        <v/>
      </c>
      <c r="H239" s="236">
        <f t="array" ref="H239">IF(COLUMNS($G239:H239)&gt;$E239,"",IFERROR(INDEX('PROYECCIÓN'!240:240,15+6*(COLUMNS($G239:H239)-1)),""))</f>
        <v/>
      </c>
      <c r="I239" s="236">
        <f t="array" ref="I239">IF(COLUMNS($G239:I239)&gt;$E239,"",IFERROR(INDEX('PROYECCIÓN'!240:240,15+6*(COLUMNS($G239:I239)-1)),""))</f>
        <v/>
      </c>
      <c r="J239" s="236">
        <f t="array" ref="J239">IF(COLUMNS($G239:J239)&gt;$E239,"",IFERROR(INDEX('PROYECCIÓN'!240:240,15+6*(COLUMNS($G239:J239)-1)),""))</f>
        <v/>
      </c>
      <c r="K239" s="236">
        <f t="array" ref="K239">IF(COLUMNS($G239:K239)&gt;$E239,"",IFERROR(INDEX('PROYECCIÓN'!240:240,15+6*(COLUMNS($G239:K239)-1)),""))</f>
        <v/>
      </c>
      <c r="L239" s="236">
        <f t="array" ref="L239">IF(COLUMNS($G239:L239)&gt;$E239,"",IFERROR(INDEX('PROYECCIÓN'!240:240,15+6*(COLUMNS($G239:L239)-1)),""))</f>
        <v/>
      </c>
      <c r="M239" s="236">
        <f t="array" ref="M239">IF(COLUMNS($G239:M239)&gt;$E239,"",IFERROR(INDEX('PROYECCIÓN'!240:240,15+6*(COLUMNS($G239:M239)-1)),""))</f>
        <v/>
      </c>
      <c r="N239" s="236">
        <f t="array" ref="N239">IF(COLUMNS($G239:N239)&gt;$E239,"",IFERROR(INDEX('PROYECCIÓN'!240:240,15+6*(COLUMNS($G239:N239)-1)),""))</f>
        <v/>
      </c>
      <c r="O239" s="236">
        <f t="array" ref="O239">IF(COLUMNS($G239:O239)&gt;$E239,"",IFERROR(INDEX('PROYECCIÓN'!240:240,15+6*(COLUMNS($G239:O239)-1)),""))</f>
        <v/>
      </c>
      <c r="P239" s="236">
        <f t="array" ref="P239">IF(COLUMNS($G239:P239)&gt;$E239,"",IFERROR(INDEX('PROYECCIÓN'!240:240,15+6*(COLUMNS($G239:P239)-1)),""))</f>
        <v/>
      </c>
      <c r="Q239" s="236">
        <f t="array" ref="Q239">IF(COLUMNS($G239:Q239)&gt;$E239,"",IFERROR(INDEX('PROYECCIÓN'!240:240,15+6*(COLUMNS($G239:Q239)-1)),""))</f>
        <v/>
      </c>
      <c r="R239" s="236">
        <f t="array" ref="R239">IF(COLUMNS($G239:R239)&gt;$E239,"",IFERROR(INDEX('PROYECCIÓN'!240:240,15+6*(COLUMNS($G239:R239)-1)),""))</f>
        <v/>
      </c>
      <c r="S239" s="236">
        <f t="array" ref="S239">IF(COLUMNS($G239:S239)&gt;$E239,"",IFERROR(INDEX('PROYECCIÓN'!240:240,15+6*(COLUMNS($G239:S239)-1)),""))</f>
        <v/>
      </c>
      <c r="T239" s="236">
        <f t="array" ref="T239">IF(COLUMNS($G239:T239)&gt;$E239,"",IFERROR(INDEX('PROYECCIÓN'!240:240,15+6*(COLUMNS($G239:T239)-1)),""))</f>
        <v/>
      </c>
      <c r="U239" s="236">
        <f t="array" ref="U239">IF(COLUMNS($G239:U239)&gt;$E239,"",IFERROR(INDEX('PROYECCIÓN'!240:240,15+6*(COLUMNS($G239:U239)-1)),""))</f>
        <v/>
      </c>
      <c r="V239" s="236">
        <f t="array" ref="V239">IF(COLUMNS($G239:V239)&gt;$E239,"",IFERROR(INDEX('PROYECCIÓN'!240:240,15+6*(COLUMNS($G239:V239)-1)),""))</f>
        <v/>
      </c>
      <c r="W239" s="236">
        <f t="array" ref="W239">IF(COLUMNS($G239:W239)&gt;$E239,"",IFERROR(INDEX('PROYECCIÓN'!240:240,15+6*(COLUMNS($G239:W239)-1)),""))</f>
        <v/>
      </c>
      <c r="X239" s="236">
        <f t="array" ref="X239">IF(COLUMNS($G239:X239)&gt;$E239,"",IFERROR(INDEX('PROYECCIÓN'!240:240,15+6*(COLUMNS($G239:X239)-1)),""))</f>
        <v/>
      </c>
      <c r="Y239" s="236">
        <f t="array" ref="Y239">IF(COLUMNS($G239:Y239)&gt;$E239,"",IFERROR(INDEX('PROYECCIÓN'!240:240,15+6*(COLUMNS($G239:Y239)-1)),""))</f>
        <v/>
      </c>
      <c r="Z239" s="236">
        <f t="array" ref="Z239">IF(COLUMNS($G239:Z239)&gt;$E239,"",IFERROR(INDEX('PROYECCIÓN'!240:240,15+6*(COLUMNS($G239:Z239)-1)),""))</f>
        <v/>
      </c>
      <c r="AA239" s="236">
        <f t="array" ref="AA239">IF(COLUMNS($G239:AA239)&gt;$E239,"",IFERROR(INDEX('PROYECCIÓN'!240:240,15+6*(COLUMNS($G239:AA239)-1)),""))</f>
        <v/>
      </c>
      <c r="AB239" s="236">
        <f t="array" ref="AB239">IF(COLUMNS($G239:AB239)&gt;$E239,"",IFERROR(INDEX('PROYECCIÓN'!240:240,15+6*(COLUMNS($G239:AB239)-1)),""))</f>
        <v/>
      </c>
      <c r="AC239" s="236">
        <f t="array" ref="AC239">IF(COLUMNS($G239:AC239)&gt;$E239,"",IFERROR(INDEX('PROYECCIÓN'!240:240,15+6*(COLUMNS($G239:AC239)-1)),""))</f>
        <v/>
      </c>
      <c r="AD239" s="236">
        <f t="array" ref="AD239">IF(COLUMNS($G239:AD239)&gt;$E239,"",IFERROR(INDEX('PROYECCIÓN'!240:240,15+6*(COLUMNS($G239:AD239)-1)),""))</f>
        <v/>
      </c>
      <c r="AE239" s="236">
        <f t="array" ref="AE239">IF(COLUMNS($G239:AE239)&gt;$E239,"",IFERROR(INDEX('PROYECCIÓN'!240:240,15+6*(COLUMNS($G239:AE239)-1)),""))</f>
        <v/>
      </c>
      <c r="AF239" s="236">
        <f t="array" ref="AF239">IF(COLUMNS($G239:AF239)&gt;$E239,"",IFERROR(INDEX('PROYECCIÓN'!240:240,15+6*(COLUMNS($G239:AF239)-1)),""))</f>
        <v/>
      </c>
      <c r="AG239" s="236">
        <f t="array" ref="AG239">IF(COLUMNS($G239:AG239)&gt;$E239,"",IFERROR(INDEX('PROYECCIÓN'!240:240,15+6*(COLUMNS($G239:AG239)-1)),""))</f>
        <v/>
      </c>
      <c r="AH239" s="236">
        <f t="array" ref="AH239">IF(COLUMNS($G239:AH239)&gt;$E239,"",IFERROR(INDEX('PROYECCIÓN'!240:240,15+6*(COLUMNS($G239:AH239)-1)),""))</f>
        <v/>
      </c>
      <c r="AI239" s="236">
        <f t="array" ref="AI239">IF(COLUMNS($G239:AI239)&gt;$E239,"",IFERROR(INDEX('PROYECCIÓN'!240:240,15+6*(COLUMNS($G239:AI239)-1)),""))</f>
        <v/>
      </c>
      <c r="AJ239" s="236">
        <f t="array" ref="AJ239">IF(COLUMNS($G239:AJ239)&gt;$E239,"",IFERROR(INDEX('PROYECCIÓN'!240:240,15+6*(COLUMNS($G239:AJ239)-1)),""))</f>
        <v/>
      </c>
      <c r="AK239" s="236">
        <f t="array" ref="AK239">IF(COLUMNS($G239:AK239)&gt;$E239,"",IFERROR(INDEX('PROYECCIÓN'!240:240,15+6*(COLUMNS($G239:AK239)-1)),""))</f>
        <v/>
      </c>
      <c r="AL239" s="236">
        <f t="array" ref="AL239">IF(COLUMNS($G239:AL239)&gt;$E239,"",IFERROR(INDEX('PROYECCIÓN'!240:240,15+6*(COLUMNS($G239:AL239)-1)),""))</f>
        <v/>
      </c>
      <c r="AM239" s="236">
        <f t="array" ref="AM239">IF(COLUMNS($G239:AM239)&gt;$E239,"",IFERROR(INDEX('PROYECCIÓN'!240:240,15+6*(COLUMNS($G239:AM239)-1)),""))</f>
        <v/>
      </c>
      <c r="AN239" s="236">
        <f t="array" ref="AN239">IF(COLUMNS($G239:AN239)&gt;$E239,"",IFERROR(INDEX('PROYECCIÓN'!240:240,15+6*(COLUMNS($G239:AN239)-1)),""))</f>
        <v/>
      </c>
      <c r="AO239" s="236">
        <f t="array" ref="AO239">IF(COLUMNS($G239:AO239)&gt;$E239,"",IFERROR(INDEX('PROYECCIÓN'!240:240,15+6*(COLUMNS($G239:AO239)-1)),""))</f>
        <v/>
      </c>
      <c r="AP239" s="236">
        <f t="array" ref="AP239">IF(COLUMNS($G239:AP239)&gt;$E239,"",IFERROR(INDEX('PROYECCIÓN'!240:240,15+6*(COLUMNS($G239:AP239)-1)),""))</f>
        <v/>
      </c>
      <c r="AQ239" s="236" t="n"/>
      <c r="AR239" s="229" t="n"/>
      <c r="AS239" s="185" t="n"/>
    </row>
    <row r="240" ht="15" customHeight="1" s="506">
      <c r="B240" s="47">
        <f>'CARTERA TOTAL'!B240</f>
        <v/>
      </c>
      <c r="C240" s="229">
        <f>'PROYECCIÓN'!C241</f>
        <v/>
      </c>
      <c r="D240" s="53">
        <f>'PROYECCIÓN'!D241</f>
        <v/>
      </c>
      <c r="E240" s="56">
        <f>'PROYECCIÓN'!H241</f>
        <v/>
      </c>
      <c r="F240" s="56">
        <f>IF(COUNTIF($G240:$AP240,"VENCIDA")&gt;0,"VENCIDA",IF(COUNTIF($G240:$AP240,"POR VENCER")&gt;0,"POR VENCER",IF(COUNTIF($G240:$AP240,"AL DÍA")&gt;0,"AL DÍA",IF(COUNTIF($G240:$AP240,"PAGA")&gt;0,"PAGA","SIN ESTADO"))))</f>
        <v/>
      </c>
      <c r="G240" s="236">
        <f t="array" ref="G240">IF(COLUMNS($G240:G240)&gt;$E240,"",IFERROR(INDEX('PROYECCIÓN'!241:241,15+6*(COLUMNS($G240:G240)-1)),""))</f>
        <v/>
      </c>
      <c r="H240" s="236">
        <f t="array" ref="H240">IF(COLUMNS($G240:H240)&gt;$E240,"",IFERROR(INDEX('PROYECCIÓN'!241:241,15+6*(COLUMNS($G240:H240)-1)),""))</f>
        <v/>
      </c>
      <c r="I240" s="236">
        <f t="array" ref="I240">IF(COLUMNS($G240:I240)&gt;$E240,"",IFERROR(INDEX('PROYECCIÓN'!241:241,15+6*(COLUMNS($G240:I240)-1)),""))</f>
        <v/>
      </c>
      <c r="J240" s="236">
        <f t="array" ref="J240">IF(COLUMNS($G240:J240)&gt;$E240,"",IFERROR(INDEX('PROYECCIÓN'!241:241,15+6*(COLUMNS($G240:J240)-1)),""))</f>
        <v/>
      </c>
      <c r="K240" s="236">
        <f t="array" ref="K240">IF(COLUMNS($G240:K240)&gt;$E240,"",IFERROR(INDEX('PROYECCIÓN'!241:241,15+6*(COLUMNS($G240:K240)-1)),""))</f>
        <v/>
      </c>
      <c r="L240" s="236">
        <f t="array" ref="L240">IF(COLUMNS($G240:L240)&gt;$E240,"",IFERROR(INDEX('PROYECCIÓN'!241:241,15+6*(COLUMNS($G240:L240)-1)),""))</f>
        <v/>
      </c>
      <c r="M240" s="236">
        <f t="array" ref="M240">IF(COLUMNS($G240:M240)&gt;$E240,"",IFERROR(INDEX('PROYECCIÓN'!241:241,15+6*(COLUMNS($G240:M240)-1)),""))</f>
        <v/>
      </c>
      <c r="N240" s="236">
        <f t="array" ref="N240">IF(COLUMNS($G240:N240)&gt;$E240,"",IFERROR(INDEX('PROYECCIÓN'!241:241,15+6*(COLUMNS($G240:N240)-1)),""))</f>
        <v/>
      </c>
      <c r="O240" s="236">
        <f t="array" ref="O240">IF(COLUMNS($G240:O240)&gt;$E240,"",IFERROR(INDEX('PROYECCIÓN'!241:241,15+6*(COLUMNS($G240:O240)-1)),""))</f>
        <v/>
      </c>
      <c r="P240" s="236">
        <f t="array" ref="P240">IF(COLUMNS($G240:P240)&gt;$E240,"",IFERROR(INDEX('PROYECCIÓN'!241:241,15+6*(COLUMNS($G240:P240)-1)),""))</f>
        <v/>
      </c>
      <c r="Q240" s="236">
        <f t="array" ref="Q240">IF(COLUMNS($G240:Q240)&gt;$E240,"",IFERROR(INDEX('PROYECCIÓN'!241:241,15+6*(COLUMNS($G240:Q240)-1)),""))</f>
        <v/>
      </c>
      <c r="R240" s="236">
        <f t="array" ref="R240">IF(COLUMNS($G240:R240)&gt;$E240,"",IFERROR(INDEX('PROYECCIÓN'!241:241,15+6*(COLUMNS($G240:R240)-1)),""))</f>
        <v/>
      </c>
      <c r="S240" s="236">
        <f t="array" ref="S240">IF(COLUMNS($G240:S240)&gt;$E240,"",IFERROR(INDEX('PROYECCIÓN'!241:241,15+6*(COLUMNS($G240:S240)-1)),""))</f>
        <v/>
      </c>
      <c r="T240" s="236">
        <f t="array" ref="T240">IF(COLUMNS($G240:T240)&gt;$E240,"",IFERROR(INDEX('PROYECCIÓN'!241:241,15+6*(COLUMNS($G240:T240)-1)),""))</f>
        <v/>
      </c>
      <c r="U240" s="236">
        <f t="array" ref="U240">IF(COLUMNS($G240:U240)&gt;$E240,"",IFERROR(INDEX('PROYECCIÓN'!241:241,15+6*(COLUMNS($G240:U240)-1)),""))</f>
        <v/>
      </c>
      <c r="V240" s="236">
        <f t="array" ref="V240">IF(COLUMNS($G240:V240)&gt;$E240,"",IFERROR(INDEX('PROYECCIÓN'!241:241,15+6*(COLUMNS($G240:V240)-1)),""))</f>
        <v/>
      </c>
      <c r="W240" s="236">
        <f t="array" ref="W240">IF(COLUMNS($G240:W240)&gt;$E240,"",IFERROR(INDEX('PROYECCIÓN'!241:241,15+6*(COLUMNS($G240:W240)-1)),""))</f>
        <v/>
      </c>
      <c r="X240" s="236">
        <f t="array" ref="X240">IF(COLUMNS($G240:X240)&gt;$E240,"",IFERROR(INDEX('PROYECCIÓN'!241:241,15+6*(COLUMNS($G240:X240)-1)),""))</f>
        <v/>
      </c>
      <c r="Y240" s="236">
        <f t="array" ref="Y240">IF(COLUMNS($G240:Y240)&gt;$E240,"",IFERROR(INDEX('PROYECCIÓN'!241:241,15+6*(COLUMNS($G240:Y240)-1)),""))</f>
        <v/>
      </c>
      <c r="Z240" s="236">
        <f t="array" ref="Z240">IF(COLUMNS($G240:Z240)&gt;$E240,"",IFERROR(INDEX('PROYECCIÓN'!241:241,15+6*(COLUMNS($G240:Z240)-1)),""))</f>
        <v/>
      </c>
      <c r="AA240" s="236">
        <f t="array" ref="AA240">IF(COLUMNS($G240:AA240)&gt;$E240,"",IFERROR(INDEX('PROYECCIÓN'!241:241,15+6*(COLUMNS($G240:AA240)-1)),""))</f>
        <v/>
      </c>
      <c r="AB240" s="236">
        <f t="array" ref="AB240">IF(COLUMNS($G240:AB240)&gt;$E240,"",IFERROR(INDEX('PROYECCIÓN'!241:241,15+6*(COLUMNS($G240:AB240)-1)),""))</f>
        <v/>
      </c>
      <c r="AC240" s="236">
        <f t="array" ref="AC240">IF(COLUMNS($G240:AC240)&gt;$E240,"",IFERROR(INDEX('PROYECCIÓN'!241:241,15+6*(COLUMNS($G240:AC240)-1)),""))</f>
        <v/>
      </c>
      <c r="AD240" s="236">
        <f t="array" ref="AD240">IF(COLUMNS($G240:AD240)&gt;$E240,"",IFERROR(INDEX('PROYECCIÓN'!241:241,15+6*(COLUMNS($G240:AD240)-1)),""))</f>
        <v/>
      </c>
      <c r="AE240" s="236">
        <f t="array" ref="AE240">IF(COLUMNS($G240:AE240)&gt;$E240,"",IFERROR(INDEX('PROYECCIÓN'!241:241,15+6*(COLUMNS($G240:AE240)-1)),""))</f>
        <v/>
      </c>
      <c r="AF240" s="236">
        <f t="array" ref="AF240">IF(COLUMNS($G240:AF240)&gt;$E240,"",IFERROR(INDEX('PROYECCIÓN'!241:241,15+6*(COLUMNS($G240:AF240)-1)),""))</f>
        <v/>
      </c>
      <c r="AG240" s="236">
        <f t="array" ref="AG240">IF(COLUMNS($G240:AG240)&gt;$E240,"",IFERROR(INDEX('PROYECCIÓN'!241:241,15+6*(COLUMNS($G240:AG240)-1)),""))</f>
        <v/>
      </c>
      <c r="AH240" s="236">
        <f t="array" ref="AH240">IF(COLUMNS($G240:AH240)&gt;$E240,"",IFERROR(INDEX('PROYECCIÓN'!241:241,15+6*(COLUMNS($G240:AH240)-1)),""))</f>
        <v/>
      </c>
      <c r="AI240" s="236">
        <f t="array" ref="AI240">IF(COLUMNS($G240:AI240)&gt;$E240,"",IFERROR(INDEX('PROYECCIÓN'!241:241,15+6*(COLUMNS($G240:AI240)-1)),""))</f>
        <v/>
      </c>
      <c r="AJ240" s="236">
        <f t="array" ref="AJ240">IF(COLUMNS($G240:AJ240)&gt;$E240,"",IFERROR(INDEX('PROYECCIÓN'!241:241,15+6*(COLUMNS($G240:AJ240)-1)),""))</f>
        <v/>
      </c>
      <c r="AK240" s="236">
        <f t="array" ref="AK240">IF(COLUMNS($G240:AK240)&gt;$E240,"",IFERROR(INDEX('PROYECCIÓN'!241:241,15+6*(COLUMNS($G240:AK240)-1)),""))</f>
        <v/>
      </c>
      <c r="AL240" s="236">
        <f t="array" ref="AL240">IF(COLUMNS($G240:AL240)&gt;$E240,"",IFERROR(INDEX('PROYECCIÓN'!241:241,15+6*(COLUMNS($G240:AL240)-1)),""))</f>
        <v/>
      </c>
      <c r="AM240" s="236">
        <f t="array" ref="AM240">IF(COLUMNS($G240:AM240)&gt;$E240,"",IFERROR(INDEX('PROYECCIÓN'!241:241,15+6*(COLUMNS($G240:AM240)-1)),""))</f>
        <v/>
      </c>
      <c r="AN240" s="236">
        <f t="array" ref="AN240">IF(COLUMNS($G240:AN240)&gt;$E240,"",IFERROR(INDEX('PROYECCIÓN'!241:241,15+6*(COLUMNS($G240:AN240)-1)),""))</f>
        <v/>
      </c>
      <c r="AO240" s="236">
        <f t="array" ref="AO240">IF(COLUMNS($G240:AO240)&gt;$E240,"",IFERROR(INDEX('PROYECCIÓN'!241:241,15+6*(COLUMNS($G240:AO240)-1)),""))</f>
        <v/>
      </c>
      <c r="AP240" s="236">
        <f t="array" ref="AP240">IF(COLUMNS($G240:AP240)&gt;$E240,"",IFERROR(INDEX('PROYECCIÓN'!241:241,15+6*(COLUMNS($G240:AP240)-1)),""))</f>
        <v/>
      </c>
      <c r="AQ240" s="236" t="n"/>
      <c r="AR240" s="229" t="n"/>
      <c r="AS240" s="185" t="n"/>
    </row>
    <row r="241" ht="15" customHeight="1" s="506">
      <c r="B241" s="47">
        <f>'CARTERA TOTAL'!B241</f>
        <v/>
      </c>
      <c r="C241" s="229">
        <f>'PROYECCIÓN'!C242</f>
        <v/>
      </c>
      <c r="D241" s="53">
        <f>'PROYECCIÓN'!D242</f>
        <v/>
      </c>
      <c r="E241" s="56">
        <f>'PROYECCIÓN'!H242</f>
        <v/>
      </c>
      <c r="F241" s="56">
        <f>IF(COUNTIF($G241:$AP241,"VENCIDA")&gt;0,"VENCIDA",IF(COUNTIF($G241:$AP241,"POR VENCER")&gt;0,"POR VENCER",IF(COUNTIF($G241:$AP241,"AL DÍA")&gt;0,"AL DÍA",IF(COUNTIF($G241:$AP241,"PAGA")&gt;0,"PAGA","SIN ESTADO"))))</f>
        <v/>
      </c>
      <c r="G241" s="236">
        <f t="array" ref="G241">IF(COLUMNS($G241:G241)&gt;$E241,"",IFERROR(INDEX('PROYECCIÓN'!242:242,15+6*(COLUMNS($G241:G241)-1)),""))</f>
        <v/>
      </c>
      <c r="H241" s="236">
        <f t="array" ref="H241">IF(COLUMNS($G241:H241)&gt;$E241,"",IFERROR(INDEX('PROYECCIÓN'!242:242,15+6*(COLUMNS($G241:H241)-1)),""))</f>
        <v/>
      </c>
      <c r="I241" s="236">
        <f t="array" ref="I241">IF(COLUMNS($G241:I241)&gt;$E241,"",IFERROR(INDEX('PROYECCIÓN'!242:242,15+6*(COLUMNS($G241:I241)-1)),""))</f>
        <v/>
      </c>
      <c r="J241" s="236">
        <f t="array" ref="J241">IF(COLUMNS($G241:J241)&gt;$E241,"",IFERROR(INDEX('PROYECCIÓN'!242:242,15+6*(COLUMNS($G241:J241)-1)),""))</f>
        <v/>
      </c>
      <c r="K241" s="236">
        <f t="array" ref="K241">IF(COLUMNS($G241:K241)&gt;$E241,"",IFERROR(INDEX('PROYECCIÓN'!242:242,15+6*(COLUMNS($G241:K241)-1)),""))</f>
        <v/>
      </c>
      <c r="L241" s="236">
        <f t="array" ref="L241">IF(COLUMNS($G241:L241)&gt;$E241,"",IFERROR(INDEX('PROYECCIÓN'!242:242,15+6*(COLUMNS($G241:L241)-1)),""))</f>
        <v/>
      </c>
      <c r="M241" s="236">
        <f t="array" ref="M241">IF(COLUMNS($G241:M241)&gt;$E241,"",IFERROR(INDEX('PROYECCIÓN'!242:242,15+6*(COLUMNS($G241:M241)-1)),""))</f>
        <v/>
      </c>
      <c r="N241" s="236">
        <f t="array" ref="N241">IF(COLUMNS($G241:N241)&gt;$E241,"",IFERROR(INDEX('PROYECCIÓN'!242:242,15+6*(COLUMNS($G241:N241)-1)),""))</f>
        <v/>
      </c>
      <c r="O241" s="236">
        <f t="array" ref="O241">IF(COLUMNS($G241:O241)&gt;$E241,"",IFERROR(INDEX('PROYECCIÓN'!242:242,15+6*(COLUMNS($G241:O241)-1)),""))</f>
        <v/>
      </c>
      <c r="P241" s="236">
        <f t="array" ref="P241">IF(COLUMNS($G241:P241)&gt;$E241,"",IFERROR(INDEX('PROYECCIÓN'!242:242,15+6*(COLUMNS($G241:P241)-1)),""))</f>
        <v/>
      </c>
      <c r="Q241" s="236">
        <f t="array" ref="Q241">IF(COLUMNS($G241:Q241)&gt;$E241,"",IFERROR(INDEX('PROYECCIÓN'!242:242,15+6*(COLUMNS($G241:Q241)-1)),""))</f>
        <v/>
      </c>
      <c r="R241" s="236">
        <f t="array" ref="R241">IF(COLUMNS($G241:R241)&gt;$E241,"",IFERROR(INDEX('PROYECCIÓN'!242:242,15+6*(COLUMNS($G241:R241)-1)),""))</f>
        <v/>
      </c>
      <c r="S241" s="236">
        <f t="array" ref="S241">IF(COLUMNS($G241:S241)&gt;$E241,"",IFERROR(INDEX('PROYECCIÓN'!242:242,15+6*(COLUMNS($G241:S241)-1)),""))</f>
        <v/>
      </c>
      <c r="T241" s="236">
        <f t="array" ref="T241">IF(COLUMNS($G241:T241)&gt;$E241,"",IFERROR(INDEX('PROYECCIÓN'!242:242,15+6*(COLUMNS($G241:T241)-1)),""))</f>
        <v/>
      </c>
      <c r="U241" s="236">
        <f t="array" ref="U241">IF(COLUMNS($G241:U241)&gt;$E241,"",IFERROR(INDEX('PROYECCIÓN'!242:242,15+6*(COLUMNS($G241:U241)-1)),""))</f>
        <v/>
      </c>
      <c r="V241" s="236">
        <f t="array" ref="V241">IF(COLUMNS($G241:V241)&gt;$E241,"",IFERROR(INDEX('PROYECCIÓN'!242:242,15+6*(COLUMNS($G241:V241)-1)),""))</f>
        <v/>
      </c>
      <c r="W241" s="236">
        <f t="array" ref="W241">IF(COLUMNS($G241:W241)&gt;$E241,"",IFERROR(INDEX('PROYECCIÓN'!242:242,15+6*(COLUMNS($G241:W241)-1)),""))</f>
        <v/>
      </c>
      <c r="X241" s="236">
        <f t="array" ref="X241">IF(COLUMNS($G241:X241)&gt;$E241,"",IFERROR(INDEX('PROYECCIÓN'!242:242,15+6*(COLUMNS($G241:X241)-1)),""))</f>
        <v/>
      </c>
      <c r="Y241" s="236">
        <f t="array" ref="Y241">IF(COLUMNS($G241:Y241)&gt;$E241,"",IFERROR(INDEX('PROYECCIÓN'!242:242,15+6*(COLUMNS($G241:Y241)-1)),""))</f>
        <v/>
      </c>
      <c r="Z241" s="236">
        <f t="array" ref="Z241">IF(COLUMNS($G241:Z241)&gt;$E241,"",IFERROR(INDEX('PROYECCIÓN'!242:242,15+6*(COLUMNS($G241:Z241)-1)),""))</f>
        <v/>
      </c>
      <c r="AA241" s="236">
        <f t="array" ref="AA241">IF(COLUMNS($G241:AA241)&gt;$E241,"",IFERROR(INDEX('PROYECCIÓN'!242:242,15+6*(COLUMNS($G241:AA241)-1)),""))</f>
        <v/>
      </c>
      <c r="AB241" s="236">
        <f t="array" ref="AB241">IF(COLUMNS($G241:AB241)&gt;$E241,"",IFERROR(INDEX('PROYECCIÓN'!242:242,15+6*(COLUMNS($G241:AB241)-1)),""))</f>
        <v/>
      </c>
      <c r="AC241" s="236">
        <f t="array" ref="AC241">IF(COLUMNS($G241:AC241)&gt;$E241,"",IFERROR(INDEX('PROYECCIÓN'!242:242,15+6*(COLUMNS($G241:AC241)-1)),""))</f>
        <v/>
      </c>
      <c r="AD241" s="236">
        <f t="array" ref="AD241">IF(COLUMNS($G241:AD241)&gt;$E241,"",IFERROR(INDEX('PROYECCIÓN'!242:242,15+6*(COLUMNS($G241:AD241)-1)),""))</f>
        <v/>
      </c>
      <c r="AE241" s="236">
        <f t="array" ref="AE241">IF(COLUMNS($G241:AE241)&gt;$E241,"",IFERROR(INDEX('PROYECCIÓN'!242:242,15+6*(COLUMNS($G241:AE241)-1)),""))</f>
        <v/>
      </c>
      <c r="AF241" s="236">
        <f t="array" ref="AF241">IF(COLUMNS($G241:AF241)&gt;$E241,"",IFERROR(INDEX('PROYECCIÓN'!242:242,15+6*(COLUMNS($G241:AF241)-1)),""))</f>
        <v/>
      </c>
      <c r="AG241" s="236">
        <f t="array" ref="AG241">IF(COLUMNS($G241:AG241)&gt;$E241,"",IFERROR(INDEX('PROYECCIÓN'!242:242,15+6*(COLUMNS($G241:AG241)-1)),""))</f>
        <v/>
      </c>
      <c r="AH241" s="236">
        <f t="array" ref="AH241">IF(COLUMNS($G241:AH241)&gt;$E241,"",IFERROR(INDEX('PROYECCIÓN'!242:242,15+6*(COLUMNS($G241:AH241)-1)),""))</f>
        <v/>
      </c>
      <c r="AI241" s="236">
        <f t="array" ref="AI241">IF(COLUMNS($G241:AI241)&gt;$E241,"",IFERROR(INDEX('PROYECCIÓN'!242:242,15+6*(COLUMNS($G241:AI241)-1)),""))</f>
        <v/>
      </c>
      <c r="AJ241" s="236">
        <f t="array" ref="AJ241">IF(COLUMNS($G241:AJ241)&gt;$E241,"",IFERROR(INDEX('PROYECCIÓN'!242:242,15+6*(COLUMNS($G241:AJ241)-1)),""))</f>
        <v/>
      </c>
      <c r="AK241" s="236">
        <f t="array" ref="AK241">IF(COLUMNS($G241:AK241)&gt;$E241,"",IFERROR(INDEX('PROYECCIÓN'!242:242,15+6*(COLUMNS($G241:AK241)-1)),""))</f>
        <v/>
      </c>
      <c r="AL241" s="236">
        <f t="array" ref="AL241">IF(COLUMNS($G241:AL241)&gt;$E241,"",IFERROR(INDEX('PROYECCIÓN'!242:242,15+6*(COLUMNS($G241:AL241)-1)),""))</f>
        <v/>
      </c>
      <c r="AM241" s="236">
        <f t="array" ref="AM241">IF(COLUMNS($G241:AM241)&gt;$E241,"",IFERROR(INDEX('PROYECCIÓN'!242:242,15+6*(COLUMNS($G241:AM241)-1)),""))</f>
        <v/>
      </c>
      <c r="AN241" s="236">
        <f t="array" ref="AN241">IF(COLUMNS($G241:AN241)&gt;$E241,"",IFERROR(INDEX('PROYECCIÓN'!242:242,15+6*(COLUMNS($G241:AN241)-1)),""))</f>
        <v/>
      </c>
      <c r="AO241" s="236">
        <f t="array" ref="AO241">IF(COLUMNS($G241:AO241)&gt;$E241,"",IFERROR(INDEX('PROYECCIÓN'!242:242,15+6*(COLUMNS($G241:AO241)-1)),""))</f>
        <v/>
      </c>
      <c r="AP241" s="236">
        <f t="array" ref="AP241">IF(COLUMNS($G241:AP241)&gt;$E241,"",IFERROR(INDEX('PROYECCIÓN'!242:242,15+6*(COLUMNS($G241:AP241)-1)),""))</f>
        <v/>
      </c>
      <c r="AQ241" s="236" t="n"/>
      <c r="AR241" s="229" t="n"/>
      <c r="AS241" s="185" t="n"/>
    </row>
    <row r="242" ht="15" customHeight="1" s="506">
      <c r="B242" s="47">
        <f>'CARTERA TOTAL'!B242</f>
        <v/>
      </c>
      <c r="C242" s="229">
        <f>'PROYECCIÓN'!C243</f>
        <v/>
      </c>
      <c r="D242" s="53">
        <f>'PROYECCIÓN'!D243</f>
        <v/>
      </c>
      <c r="E242" s="56">
        <f>'PROYECCIÓN'!H243</f>
        <v/>
      </c>
      <c r="F242" s="56">
        <f>IF(COUNTIF($G242:$AP242,"VENCIDA")&gt;0,"VENCIDA",IF(COUNTIF($G242:$AP242,"POR VENCER")&gt;0,"POR VENCER",IF(COUNTIF($G242:$AP242,"AL DÍA")&gt;0,"AL DÍA",IF(COUNTIF($G242:$AP242,"PAGA")&gt;0,"PAGA","SIN ESTADO"))))</f>
        <v/>
      </c>
      <c r="G242" s="236">
        <f t="array" ref="G242">IF(COLUMNS($G242:G242)&gt;$E242,"",IFERROR(INDEX('PROYECCIÓN'!243:243,15+6*(COLUMNS($G242:G242)-1)),""))</f>
        <v/>
      </c>
      <c r="H242" s="236">
        <f t="array" ref="H242">IF(COLUMNS($G242:H242)&gt;$E242,"",IFERROR(INDEX('PROYECCIÓN'!243:243,15+6*(COLUMNS($G242:H242)-1)),""))</f>
        <v/>
      </c>
      <c r="I242" s="236">
        <f t="array" ref="I242">IF(COLUMNS($G242:I242)&gt;$E242,"",IFERROR(INDEX('PROYECCIÓN'!243:243,15+6*(COLUMNS($G242:I242)-1)),""))</f>
        <v/>
      </c>
      <c r="J242" s="236">
        <f t="array" ref="J242">IF(COLUMNS($G242:J242)&gt;$E242,"",IFERROR(INDEX('PROYECCIÓN'!243:243,15+6*(COLUMNS($G242:J242)-1)),""))</f>
        <v/>
      </c>
      <c r="K242" s="236">
        <f t="array" ref="K242">IF(COLUMNS($G242:K242)&gt;$E242,"",IFERROR(INDEX('PROYECCIÓN'!243:243,15+6*(COLUMNS($G242:K242)-1)),""))</f>
        <v/>
      </c>
      <c r="L242" s="236">
        <f t="array" ref="L242">IF(COLUMNS($G242:L242)&gt;$E242,"",IFERROR(INDEX('PROYECCIÓN'!243:243,15+6*(COLUMNS($G242:L242)-1)),""))</f>
        <v/>
      </c>
      <c r="M242" s="236">
        <f t="array" ref="M242">IF(COLUMNS($G242:M242)&gt;$E242,"",IFERROR(INDEX('PROYECCIÓN'!243:243,15+6*(COLUMNS($G242:M242)-1)),""))</f>
        <v/>
      </c>
      <c r="N242" s="236">
        <f t="array" ref="N242">IF(COLUMNS($G242:N242)&gt;$E242,"",IFERROR(INDEX('PROYECCIÓN'!243:243,15+6*(COLUMNS($G242:N242)-1)),""))</f>
        <v/>
      </c>
      <c r="O242" s="236">
        <f t="array" ref="O242">IF(COLUMNS($G242:O242)&gt;$E242,"",IFERROR(INDEX('PROYECCIÓN'!243:243,15+6*(COLUMNS($G242:O242)-1)),""))</f>
        <v/>
      </c>
      <c r="P242" s="236">
        <f t="array" ref="P242">IF(COLUMNS($G242:P242)&gt;$E242,"",IFERROR(INDEX('PROYECCIÓN'!243:243,15+6*(COLUMNS($G242:P242)-1)),""))</f>
        <v/>
      </c>
      <c r="Q242" s="236">
        <f t="array" ref="Q242">IF(COLUMNS($G242:Q242)&gt;$E242,"",IFERROR(INDEX('PROYECCIÓN'!243:243,15+6*(COLUMNS($G242:Q242)-1)),""))</f>
        <v/>
      </c>
      <c r="R242" s="236">
        <f t="array" ref="R242">IF(COLUMNS($G242:R242)&gt;$E242,"",IFERROR(INDEX('PROYECCIÓN'!243:243,15+6*(COLUMNS($G242:R242)-1)),""))</f>
        <v/>
      </c>
      <c r="S242" s="236">
        <f t="array" ref="S242">IF(COLUMNS($G242:S242)&gt;$E242,"",IFERROR(INDEX('PROYECCIÓN'!243:243,15+6*(COLUMNS($G242:S242)-1)),""))</f>
        <v/>
      </c>
      <c r="T242" s="236">
        <f t="array" ref="T242">IF(COLUMNS($G242:T242)&gt;$E242,"",IFERROR(INDEX('PROYECCIÓN'!243:243,15+6*(COLUMNS($G242:T242)-1)),""))</f>
        <v/>
      </c>
      <c r="U242" s="236">
        <f t="array" ref="U242">IF(COLUMNS($G242:U242)&gt;$E242,"",IFERROR(INDEX('PROYECCIÓN'!243:243,15+6*(COLUMNS($G242:U242)-1)),""))</f>
        <v/>
      </c>
      <c r="V242" s="236">
        <f t="array" ref="V242">IF(COLUMNS($G242:V242)&gt;$E242,"",IFERROR(INDEX('PROYECCIÓN'!243:243,15+6*(COLUMNS($G242:V242)-1)),""))</f>
        <v/>
      </c>
      <c r="W242" s="236">
        <f t="array" ref="W242">IF(COLUMNS($G242:W242)&gt;$E242,"",IFERROR(INDEX('PROYECCIÓN'!243:243,15+6*(COLUMNS($G242:W242)-1)),""))</f>
        <v/>
      </c>
      <c r="X242" s="236">
        <f t="array" ref="X242">IF(COLUMNS($G242:X242)&gt;$E242,"",IFERROR(INDEX('PROYECCIÓN'!243:243,15+6*(COLUMNS($G242:X242)-1)),""))</f>
        <v/>
      </c>
      <c r="Y242" s="236">
        <f t="array" ref="Y242">IF(COLUMNS($G242:Y242)&gt;$E242,"",IFERROR(INDEX('PROYECCIÓN'!243:243,15+6*(COLUMNS($G242:Y242)-1)),""))</f>
        <v/>
      </c>
      <c r="Z242" s="236">
        <f t="array" ref="Z242">IF(COLUMNS($G242:Z242)&gt;$E242,"",IFERROR(INDEX('PROYECCIÓN'!243:243,15+6*(COLUMNS($G242:Z242)-1)),""))</f>
        <v/>
      </c>
      <c r="AA242" s="236">
        <f t="array" ref="AA242">IF(COLUMNS($G242:AA242)&gt;$E242,"",IFERROR(INDEX('PROYECCIÓN'!243:243,15+6*(COLUMNS($G242:AA242)-1)),""))</f>
        <v/>
      </c>
      <c r="AB242" s="236">
        <f t="array" ref="AB242">IF(COLUMNS($G242:AB242)&gt;$E242,"",IFERROR(INDEX('PROYECCIÓN'!243:243,15+6*(COLUMNS($G242:AB242)-1)),""))</f>
        <v/>
      </c>
      <c r="AC242" s="236">
        <f t="array" ref="AC242">IF(COLUMNS($G242:AC242)&gt;$E242,"",IFERROR(INDEX('PROYECCIÓN'!243:243,15+6*(COLUMNS($G242:AC242)-1)),""))</f>
        <v/>
      </c>
      <c r="AD242" s="236">
        <f t="array" ref="AD242">IF(COLUMNS($G242:AD242)&gt;$E242,"",IFERROR(INDEX('PROYECCIÓN'!243:243,15+6*(COLUMNS($G242:AD242)-1)),""))</f>
        <v/>
      </c>
      <c r="AE242" s="236">
        <f t="array" ref="AE242">IF(COLUMNS($G242:AE242)&gt;$E242,"",IFERROR(INDEX('PROYECCIÓN'!243:243,15+6*(COLUMNS($G242:AE242)-1)),""))</f>
        <v/>
      </c>
      <c r="AF242" s="236">
        <f t="array" ref="AF242">IF(COLUMNS($G242:AF242)&gt;$E242,"",IFERROR(INDEX('PROYECCIÓN'!243:243,15+6*(COLUMNS($G242:AF242)-1)),""))</f>
        <v/>
      </c>
      <c r="AG242" s="236">
        <f t="array" ref="AG242">IF(COLUMNS($G242:AG242)&gt;$E242,"",IFERROR(INDEX('PROYECCIÓN'!243:243,15+6*(COLUMNS($G242:AG242)-1)),""))</f>
        <v/>
      </c>
      <c r="AH242" s="236">
        <f t="array" ref="AH242">IF(COLUMNS($G242:AH242)&gt;$E242,"",IFERROR(INDEX('PROYECCIÓN'!243:243,15+6*(COLUMNS($G242:AH242)-1)),""))</f>
        <v/>
      </c>
      <c r="AI242" s="236">
        <f t="array" ref="AI242">IF(COLUMNS($G242:AI242)&gt;$E242,"",IFERROR(INDEX('PROYECCIÓN'!243:243,15+6*(COLUMNS($G242:AI242)-1)),""))</f>
        <v/>
      </c>
      <c r="AJ242" s="236">
        <f t="array" ref="AJ242">IF(COLUMNS($G242:AJ242)&gt;$E242,"",IFERROR(INDEX('PROYECCIÓN'!243:243,15+6*(COLUMNS($G242:AJ242)-1)),""))</f>
        <v/>
      </c>
      <c r="AK242" s="236">
        <f t="array" ref="AK242">IF(COLUMNS($G242:AK242)&gt;$E242,"",IFERROR(INDEX('PROYECCIÓN'!243:243,15+6*(COLUMNS($G242:AK242)-1)),""))</f>
        <v/>
      </c>
      <c r="AL242" s="236">
        <f t="array" ref="AL242">IF(COLUMNS($G242:AL242)&gt;$E242,"",IFERROR(INDEX('PROYECCIÓN'!243:243,15+6*(COLUMNS($G242:AL242)-1)),""))</f>
        <v/>
      </c>
      <c r="AM242" s="236">
        <f t="array" ref="AM242">IF(COLUMNS($G242:AM242)&gt;$E242,"",IFERROR(INDEX('PROYECCIÓN'!243:243,15+6*(COLUMNS($G242:AM242)-1)),""))</f>
        <v/>
      </c>
      <c r="AN242" s="236">
        <f t="array" ref="AN242">IF(COLUMNS($G242:AN242)&gt;$E242,"",IFERROR(INDEX('PROYECCIÓN'!243:243,15+6*(COLUMNS($G242:AN242)-1)),""))</f>
        <v/>
      </c>
      <c r="AO242" s="236">
        <f t="array" ref="AO242">IF(COLUMNS($G242:AO242)&gt;$E242,"",IFERROR(INDEX('PROYECCIÓN'!243:243,15+6*(COLUMNS($G242:AO242)-1)),""))</f>
        <v/>
      </c>
      <c r="AP242" s="236">
        <f t="array" ref="AP242">IF(COLUMNS($G242:AP242)&gt;$E242,"",IFERROR(INDEX('PROYECCIÓN'!243:243,15+6*(COLUMNS($G242:AP242)-1)),""))</f>
        <v/>
      </c>
      <c r="AQ242" s="236" t="n"/>
      <c r="AR242" s="229" t="n"/>
      <c r="AS242" s="185" t="n"/>
    </row>
    <row r="243" ht="15" customHeight="1" s="506">
      <c r="B243" s="47">
        <f>'CARTERA TOTAL'!B243</f>
        <v/>
      </c>
      <c r="C243" s="229">
        <f>'PROYECCIÓN'!C244</f>
        <v/>
      </c>
      <c r="D243" s="53">
        <f>'PROYECCIÓN'!D244</f>
        <v/>
      </c>
      <c r="E243" s="56">
        <f>'PROYECCIÓN'!H244</f>
        <v/>
      </c>
      <c r="F243" s="56">
        <f>IF(COUNTIF($G243:$AP243,"VENCIDA")&gt;0,"VENCIDA",IF(COUNTIF($G243:$AP243,"POR VENCER")&gt;0,"POR VENCER",IF(COUNTIF($G243:$AP243,"AL DÍA")&gt;0,"AL DÍA",IF(COUNTIF($G243:$AP243,"PAGA")&gt;0,"PAGA","SIN ESTADO"))))</f>
        <v/>
      </c>
      <c r="G243" s="236">
        <f t="array" ref="G243">IF(COLUMNS($G243:G243)&gt;$E243,"",IFERROR(INDEX('PROYECCIÓN'!244:244,15+6*(COLUMNS($G243:G243)-1)),""))</f>
        <v/>
      </c>
      <c r="H243" s="236">
        <f t="array" ref="H243">IF(COLUMNS($G243:H243)&gt;$E243,"",IFERROR(INDEX('PROYECCIÓN'!244:244,15+6*(COLUMNS($G243:H243)-1)),""))</f>
        <v/>
      </c>
      <c r="I243" s="236">
        <f t="array" ref="I243">IF(COLUMNS($G243:I243)&gt;$E243,"",IFERROR(INDEX('PROYECCIÓN'!244:244,15+6*(COLUMNS($G243:I243)-1)),""))</f>
        <v/>
      </c>
      <c r="J243" s="236">
        <f t="array" ref="J243">IF(COLUMNS($G243:J243)&gt;$E243,"",IFERROR(INDEX('PROYECCIÓN'!244:244,15+6*(COLUMNS($G243:J243)-1)),""))</f>
        <v/>
      </c>
      <c r="K243" s="236">
        <f t="array" ref="K243">IF(COLUMNS($G243:K243)&gt;$E243,"",IFERROR(INDEX('PROYECCIÓN'!244:244,15+6*(COLUMNS($G243:K243)-1)),""))</f>
        <v/>
      </c>
      <c r="L243" s="236">
        <f t="array" ref="L243">IF(COLUMNS($G243:L243)&gt;$E243,"",IFERROR(INDEX('PROYECCIÓN'!244:244,15+6*(COLUMNS($G243:L243)-1)),""))</f>
        <v/>
      </c>
      <c r="M243" s="236">
        <f t="array" ref="M243">IF(COLUMNS($G243:M243)&gt;$E243,"",IFERROR(INDEX('PROYECCIÓN'!244:244,15+6*(COLUMNS($G243:M243)-1)),""))</f>
        <v/>
      </c>
      <c r="N243" s="236">
        <f t="array" ref="N243">IF(COLUMNS($G243:N243)&gt;$E243,"",IFERROR(INDEX('PROYECCIÓN'!244:244,15+6*(COLUMNS($G243:N243)-1)),""))</f>
        <v/>
      </c>
      <c r="O243" s="236">
        <f t="array" ref="O243">IF(COLUMNS($G243:O243)&gt;$E243,"",IFERROR(INDEX('PROYECCIÓN'!244:244,15+6*(COLUMNS($G243:O243)-1)),""))</f>
        <v/>
      </c>
      <c r="P243" s="236">
        <f t="array" ref="P243">IF(COLUMNS($G243:P243)&gt;$E243,"",IFERROR(INDEX('PROYECCIÓN'!244:244,15+6*(COLUMNS($G243:P243)-1)),""))</f>
        <v/>
      </c>
      <c r="Q243" s="236">
        <f t="array" ref="Q243">IF(COLUMNS($G243:Q243)&gt;$E243,"",IFERROR(INDEX('PROYECCIÓN'!244:244,15+6*(COLUMNS($G243:Q243)-1)),""))</f>
        <v/>
      </c>
      <c r="R243" s="236">
        <f t="array" ref="R243">IF(COLUMNS($G243:R243)&gt;$E243,"",IFERROR(INDEX('PROYECCIÓN'!244:244,15+6*(COLUMNS($G243:R243)-1)),""))</f>
        <v/>
      </c>
      <c r="S243" s="236">
        <f t="array" ref="S243">IF(COLUMNS($G243:S243)&gt;$E243,"",IFERROR(INDEX('PROYECCIÓN'!244:244,15+6*(COLUMNS($G243:S243)-1)),""))</f>
        <v/>
      </c>
      <c r="T243" s="236">
        <f t="array" ref="T243">IF(COLUMNS($G243:T243)&gt;$E243,"",IFERROR(INDEX('PROYECCIÓN'!244:244,15+6*(COLUMNS($G243:T243)-1)),""))</f>
        <v/>
      </c>
      <c r="U243" s="236">
        <f t="array" ref="U243">IF(COLUMNS($G243:U243)&gt;$E243,"",IFERROR(INDEX('PROYECCIÓN'!244:244,15+6*(COLUMNS($G243:U243)-1)),""))</f>
        <v/>
      </c>
      <c r="V243" s="236">
        <f t="array" ref="V243">IF(COLUMNS($G243:V243)&gt;$E243,"",IFERROR(INDEX('PROYECCIÓN'!244:244,15+6*(COLUMNS($G243:V243)-1)),""))</f>
        <v/>
      </c>
      <c r="W243" s="236">
        <f t="array" ref="W243">IF(COLUMNS($G243:W243)&gt;$E243,"",IFERROR(INDEX('PROYECCIÓN'!244:244,15+6*(COLUMNS($G243:W243)-1)),""))</f>
        <v/>
      </c>
      <c r="X243" s="236">
        <f t="array" ref="X243">IF(COLUMNS($G243:X243)&gt;$E243,"",IFERROR(INDEX('PROYECCIÓN'!244:244,15+6*(COLUMNS($G243:X243)-1)),""))</f>
        <v/>
      </c>
      <c r="Y243" s="236">
        <f t="array" ref="Y243">IF(COLUMNS($G243:Y243)&gt;$E243,"",IFERROR(INDEX('PROYECCIÓN'!244:244,15+6*(COLUMNS($G243:Y243)-1)),""))</f>
        <v/>
      </c>
      <c r="Z243" s="236">
        <f t="array" ref="Z243">IF(COLUMNS($G243:Z243)&gt;$E243,"",IFERROR(INDEX('PROYECCIÓN'!244:244,15+6*(COLUMNS($G243:Z243)-1)),""))</f>
        <v/>
      </c>
      <c r="AA243" s="236">
        <f t="array" ref="AA243">IF(COLUMNS($G243:AA243)&gt;$E243,"",IFERROR(INDEX('PROYECCIÓN'!244:244,15+6*(COLUMNS($G243:AA243)-1)),""))</f>
        <v/>
      </c>
      <c r="AB243" s="236">
        <f t="array" ref="AB243">IF(COLUMNS($G243:AB243)&gt;$E243,"",IFERROR(INDEX('PROYECCIÓN'!244:244,15+6*(COLUMNS($G243:AB243)-1)),""))</f>
        <v/>
      </c>
      <c r="AC243" s="236">
        <f t="array" ref="AC243">IF(COLUMNS($G243:AC243)&gt;$E243,"",IFERROR(INDEX('PROYECCIÓN'!244:244,15+6*(COLUMNS($G243:AC243)-1)),""))</f>
        <v/>
      </c>
      <c r="AD243" s="236">
        <f t="array" ref="AD243">IF(COLUMNS($G243:AD243)&gt;$E243,"",IFERROR(INDEX('PROYECCIÓN'!244:244,15+6*(COLUMNS($G243:AD243)-1)),""))</f>
        <v/>
      </c>
      <c r="AE243" s="236">
        <f t="array" ref="AE243">IF(COLUMNS($G243:AE243)&gt;$E243,"",IFERROR(INDEX('PROYECCIÓN'!244:244,15+6*(COLUMNS($G243:AE243)-1)),""))</f>
        <v/>
      </c>
      <c r="AF243" s="236">
        <f t="array" ref="AF243">IF(COLUMNS($G243:AF243)&gt;$E243,"",IFERROR(INDEX('PROYECCIÓN'!244:244,15+6*(COLUMNS($G243:AF243)-1)),""))</f>
        <v/>
      </c>
      <c r="AG243" s="236">
        <f t="array" ref="AG243">IF(COLUMNS($G243:AG243)&gt;$E243,"",IFERROR(INDEX('PROYECCIÓN'!244:244,15+6*(COLUMNS($G243:AG243)-1)),""))</f>
        <v/>
      </c>
      <c r="AH243" s="236">
        <f t="array" ref="AH243">IF(COLUMNS($G243:AH243)&gt;$E243,"",IFERROR(INDEX('PROYECCIÓN'!244:244,15+6*(COLUMNS($G243:AH243)-1)),""))</f>
        <v/>
      </c>
      <c r="AI243" s="236">
        <f t="array" ref="AI243">IF(COLUMNS($G243:AI243)&gt;$E243,"",IFERROR(INDEX('PROYECCIÓN'!244:244,15+6*(COLUMNS($G243:AI243)-1)),""))</f>
        <v/>
      </c>
      <c r="AJ243" s="236">
        <f t="array" ref="AJ243">IF(COLUMNS($G243:AJ243)&gt;$E243,"",IFERROR(INDEX('PROYECCIÓN'!244:244,15+6*(COLUMNS($G243:AJ243)-1)),""))</f>
        <v/>
      </c>
      <c r="AK243" s="236">
        <f t="array" ref="AK243">IF(COLUMNS($G243:AK243)&gt;$E243,"",IFERROR(INDEX('PROYECCIÓN'!244:244,15+6*(COLUMNS($G243:AK243)-1)),""))</f>
        <v/>
      </c>
      <c r="AL243" s="236">
        <f t="array" ref="AL243">IF(COLUMNS($G243:AL243)&gt;$E243,"",IFERROR(INDEX('PROYECCIÓN'!244:244,15+6*(COLUMNS($G243:AL243)-1)),""))</f>
        <v/>
      </c>
      <c r="AM243" s="236">
        <f t="array" ref="AM243">IF(COLUMNS($G243:AM243)&gt;$E243,"",IFERROR(INDEX('PROYECCIÓN'!244:244,15+6*(COLUMNS($G243:AM243)-1)),""))</f>
        <v/>
      </c>
      <c r="AN243" s="236">
        <f t="array" ref="AN243">IF(COLUMNS($G243:AN243)&gt;$E243,"",IFERROR(INDEX('PROYECCIÓN'!244:244,15+6*(COLUMNS($G243:AN243)-1)),""))</f>
        <v/>
      </c>
      <c r="AO243" s="236">
        <f t="array" ref="AO243">IF(COLUMNS($G243:AO243)&gt;$E243,"",IFERROR(INDEX('PROYECCIÓN'!244:244,15+6*(COLUMNS($G243:AO243)-1)),""))</f>
        <v/>
      </c>
      <c r="AP243" s="236">
        <f t="array" ref="AP243">IF(COLUMNS($G243:AP243)&gt;$E243,"",IFERROR(INDEX('PROYECCIÓN'!244:244,15+6*(COLUMNS($G243:AP243)-1)),""))</f>
        <v/>
      </c>
      <c r="AQ243" s="236" t="n"/>
      <c r="AR243" s="229" t="n"/>
      <c r="AS243" s="185" t="n"/>
    </row>
    <row r="244" ht="15" customHeight="1" s="506">
      <c r="B244" s="47">
        <f>'CARTERA TOTAL'!B244</f>
        <v/>
      </c>
      <c r="C244" s="229">
        <f>'PROYECCIÓN'!C245</f>
        <v/>
      </c>
      <c r="D244" s="53">
        <f>'PROYECCIÓN'!D245</f>
        <v/>
      </c>
      <c r="E244" s="56">
        <f>'PROYECCIÓN'!H245</f>
        <v/>
      </c>
      <c r="F244" s="56">
        <f>IF(COUNTIF($G244:$AP244,"VENCIDA")&gt;0,"VENCIDA",IF(COUNTIF($G244:$AP244,"POR VENCER")&gt;0,"POR VENCER",IF(COUNTIF($G244:$AP244,"AL DÍA")&gt;0,"AL DÍA",IF(COUNTIF($G244:$AP244,"PAGA")&gt;0,"PAGA","SIN ESTADO"))))</f>
        <v/>
      </c>
      <c r="G244" s="236">
        <f t="array" ref="G244">IF(COLUMNS($G244:G244)&gt;$E244,"",IFERROR(INDEX('PROYECCIÓN'!245:245,15+6*(COLUMNS($G244:G244)-1)),""))</f>
        <v/>
      </c>
      <c r="H244" s="236">
        <f t="array" ref="H244">IF(COLUMNS($G244:H244)&gt;$E244,"",IFERROR(INDEX('PROYECCIÓN'!245:245,15+6*(COLUMNS($G244:H244)-1)),""))</f>
        <v/>
      </c>
      <c r="I244" s="236">
        <f t="array" ref="I244">IF(COLUMNS($G244:I244)&gt;$E244,"",IFERROR(INDEX('PROYECCIÓN'!245:245,15+6*(COLUMNS($G244:I244)-1)),""))</f>
        <v/>
      </c>
      <c r="J244" s="236">
        <f t="array" ref="J244">IF(COLUMNS($G244:J244)&gt;$E244,"",IFERROR(INDEX('PROYECCIÓN'!245:245,15+6*(COLUMNS($G244:J244)-1)),""))</f>
        <v/>
      </c>
      <c r="K244" s="236">
        <f t="array" ref="K244">IF(COLUMNS($G244:K244)&gt;$E244,"",IFERROR(INDEX('PROYECCIÓN'!245:245,15+6*(COLUMNS($G244:K244)-1)),""))</f>
        <v/>
      </c>
      <c r="L244" s="236">
        <f t="array" ref="L244">IF(COLUMNS($G244:L244)&gt;$E244,"",IFERROR(INDEX('PROYECCIÓN'!245:245,15+6*(COLUMNS($G244:L244)-1)),""))</f>
        <v/>
      </c>
      <c r="M244" s="236">
        <f t="array" ref="M244">IF(COLUMNS($G244:M244)&gt;$E244,"",IFERROR(INDEX('PROYECCIÓN'!245:245,15+6*(COLUMNS($G244:M244)-1)),""))</f>
        <v/>
      </c>
      <c r="N244" s="236">
        <f t="array" ref="N244">IF(COLUMNS($G244:N244)&gt;$E244,"",IFERROR(INDEX('PROYECCIÓN'!245:245,15+6*(COLUMNS($G244:N244)-1)),""))</f>
        <v/>
      </c>
      <c r="O244" s="236">
        <f t="array" ref="O244">IF(COLUMNS($G244:O244)&gt;$E244,"",IFERROR(INDEX('PROYECCIÓN'!245:245,15+6*(COLUMNS($G244:O244)-1)),""))</f>
        <v/>
      </c>
      <c r="P244" s="236">
        <f t="array" ref="P244">IF(COLUMNS($G244:P244)&gt;$E244,"",IFERROR(INDEX('PROYECCIÓN'!245:245,15+6*(COLUMNS($G244:P244)-1)),""))</f>
        <v/>
      </c>
      <c r="Q244" s="236">
        <f t="array" ref="Q244">IF(COLUMNS($G244:Q244)&gt;$E244,"",IFERROR(INDEX('PROYECCIÓN'!245:245,15+6*(COLUMNS($G244:Q244)-1)),""))</f>
        <v/>
      </c>
      <c r="R244" s="236">
        <f t="array" ref="R244">IF(COLUMNS($G244:R244)&gt;$E244,"",IFERROR(INDEX('PROYECCIÓN'!245:245,15+6*(COLUMNS($G244:R244)-1)),""))</f>
        <v/>
      </c>
      <c r="S244" s="236">
        <f t="array" ref="S244">IF(COLUMNS($G244:S244)&gt;$E244,"",IFERROR(INDEX('PROYECCIÓN'!245:245,15+6*(COLUMNS($G244:S244)-1)),""))</f>
        <v/>
      </c>
      <c r="T244" s="236">
        <f t="array" ref="T244">IF(COLUMNS($G244:T244)&gt;$E244,"",IFERROR(INDEX('PROYECCIÓN'!245:245,15+6*(COLUMNS($G244:T244)-1)),""))</f>
        <v/>
      </c>
      <c r="U244" s="236">
        <f t="array" ref="U244">IF(COLUMNS($G244:U244)&gt;$E244,"",IFERROR(INDEX('PROYECCIÓN'!245:245,15+6*(COLUMNS($G244:U244)-1)),""))</f>
        <v/>
      </c>
      <c r="V244" s="236">
        <f t="array" ref="V244">IF(COLUMNS($G244:V244)&gt;$E244,"",IFERROR(INDEX('PROYECCIÓN'!245:245,15+6*(COLUMNS($G244:V244)-1)),""))</f>
        <v/>
      </c>
      <c r="W244" s="236">
        <f t="array" ref="W244">IF(COLUMNS($G244:W244)&gt;$E244,"",IFERROR(INDEX('PROYECCIÓN'!245:245,15+6*(COLUMNS($G244:W244)-1)),""))</f>
        <v/>
      </c>
      <c r="X244" s="236">
        <f t="array" ref="X244">IF(COLUMNS($G244:X244)&gt;$E244,"",IFERROR(INDEX('PROYECCIÓN'!245:245,15+6*(COLUMNS($G244:X244)-1)),""))</f>
        <v/>
      </c>
      <c r="Y244" s="236">
        <f t="array" ref="Y244">IF(COLUMNS($G244:Y244)&gt;$E244,"",IFERROR(INDEX('PROYECCIÓN'!245:245,15+6*(COLUMNS($G244:Y244)-1)),""))</f>
        <v/>
      </c>
      <c r="Z244" s="236">
        <f t="array" ref="Z244">IF(COLUMNS($G244:Z244)&gt;$E244,"",IFERROR(INDEX('PROYECCIÓN'!245:245,15+6*(COLUMNS($G244:Z244)-1)),""))</f>
        <v/>
      </c>
      <c r="AA244" s="236">
        <f t="array" ref="AA244">IF(COLUMNS($G244:AA244)&gt;$E244,"",IFERROR(INDEX('PROYECCIÓN'!245:245,15+6*(COLUMNS($G244:AA244)-1)),""))</f>
        <v/>
      </c>
      <c r="AB244" s="236">
        <f t="array" ref="AB244">IF(COLUMNS($G244:AB244)&gt;$E244,"",IFERROR(INDEX('PROYECCIÓN'!245:245,15+6*(COLUMNS($G244:AB244)-1)),""))</f>
        <v/>
      </c>
      <c r="AC244" s="236">
        <f t="array" ref="AC244">IF(COLUMNS($G244:AC244)&gt;$E244,"",IFERROR(INDEX('PROYECCIÓN'!245:245,15+6*(COLUMNS($G244:AC244)-1)),""))</f>
        <v/>
      </c>
      <c r="AD244" s="236">
        <f t="array" ref="AD244">IF(COLUMNS($G244:AD244)&gt;$E244,"",IFERROR(INDEX('PROYECCIÓN'!245:245,15+6*(COLUMNS($G244:AD244)-1)),""))</f>
        <v/>
      </c>
      <c r="AE244" s="236">
        <f t="array" ref="AE244">IF(COLUMNS($G244:AE244)&gt;$E244,"",IFERROR(INDEX('PROYECCIÓN'!245:245,15+6*(COLUMNS($G244:AE244)-1)),""))</f>
        <v/>
      </c>
      <c r="AF244" s="236">
        <f t="array" ref="AF244">IF(COLUMNS($G244:AF244)&gt;$E244,"",IFERROR(INDEX('PROYECCIÓN'!245:245,15+6*(COLUMNS($G244:AF244)-1)),""))</f>
        <v/>
      </c>
      <c r="AG244" s="236">
        <f t="array" ref="AG244">IF(COLUMNS($G244:AG244)&gt;$E244,"",IFERROR(INDEX('PROYECCIÓN'!245:245,15+6*(COLUMNS($G244:AG244)-1)),""))</f>
        <v/>
      </c>
      <c r="AH244" s="236">
        <f t="array" ref="AH244">IF(COLUMNS($G244:AH244)&gt;$E244,"",IFERROR(INDEX('PROYECCIÓN'!245:245,15+6*(COLUMNS($G244:AH244)-1)),""))</f>
        <v/>
      </c>
      <c r="AI244" s="236">
        <f t="array" ref="AI244">IF(COLUMNS($G244:AI244)&gt;$E244,"",IFERROR(INDEX('PROYECCIÓN'!245:245,15+6*(COLUMNS($G244:AI244)-1)),""))</f>
        <v/>
      </c>
      <c r="AJ244" s="236">
        <f t="array" ref="AJ244">IF(COLUMNS($G244:AJ244)&gt;$E244,"",IFERROR(INDEX('PROYECCIÓN'!245:245,15+6*(COLUMNS($G244:AJ244)-1)),""))</f>
        <v/>
      </c>
      <c r="AK244" s="236">
        <f t="array" ref="AK244">IF(COLUMNS($G244:AK244)&gt;$E244,"",IFERROR(INDEX('PROYECCIÓN'!245:245,15+6*(COLUMNS($G244:AK244)-1)),""))</f>
        <v/>
      </c>
      <c r="AL244" s="236">
        <f t="array" ref="AL244">IF(COLUMNS($G244:AL244)&gt;$E244,"",IFERROR(INDEX('PROYECCIÓN'!245:245,15+6*(COLUMNS($G244:AL244)-1)),""))</f>
        <v/>
      </c>
      <c r="AM244" s="236">
        <f t="array" ref="AM244">IF(COLUMNS($G244:AM244)&gt;$E244,"",IFERROR(INDEX('PROYECCIÓN'!245:245,15+6*(COLUMNS($G244:AM244)-1)),""))</f>
        <v/>
      </c>
      <c r="AN244" s="236">
        <f t="array" ref="AN244">IF(COLUMNS($G244:AN244)&gt;$E244,"",IFERROR(INDEX('PROYECCIÓN'!245:245,15+6*(COLUMNS($G244:AN244)-1)),""))</f>
        <v/>
      </c>
      <c r="AO244" s="236">
        <f t="array" ref="AO244">IF(COLUMNS($G244:AO244)&gt;$E244,"",IFERROR(INDEX('PROYECCIÓN'!245:245,15+6*(COLUMNS($G244:AO244)-1)),""))</f>
        <v/>
      </c>
      <c r="AP244" s="236">
        <f t="array" ref="AP244">IF(COLUMNS($G244:AP244)&gt;$E244,"",IFERROR(INDEX('PROYECCIÓN'!245:245,15+6*(COLUMNS($G244:AP244)-1)),""))</f>
        <v/>
      </c>
      <c r="AQ244" s="236" t="n"/>
      <c r="AR244" s="229" t="n"/>
      <c r="AS244" s="185" t="n"/>
    </row>
    <row r="245" ht="15" customHeight="1" s="506">
      <c r="B245" s="47">
        <f>'CARTERA TOTAL'!B245</f>
        <v/>
      </c>
      <c r="C245" s="229">
        <f>'PROYECCIÓN'!C246</f>
        <v/>
      </c>
      <c r="D245" s="53">
        <f>'PROYECCIÓN'!D246</f>
        <v/>
      </c>
      <c r="E245" s="56">
        <f>'PROYECCIÓN'!H246</f>
        <v/>
      </c>
      <c r="F245" s="56">
        <f>IF(COUNTIF($G245:$AP245,"VENCIDA")&gt;0,"VENCIDA",IF(COUNTIF($G245:$AP245,"POR VENCER")&gt;0,"POR VENCER",IF(COUNTIF($G245:$AP245,"AL DÍA")&gt;0,"AL DÍA",IF(COUNTIF($G245:$AP245,"PAGA")&gt;0,"PAGA","SIN ESTADO"))))</f>
        <v/>
      </c>
      <c r="G245" s="236">
        <f t="array" ref="G245">IF(COLUMNS($G245:G245)&gt;$E245,"",IFERROR(INDEX('PROYECCIÓN'!246:246,15+6*(COLUMNS($G245:G245)-1)),""))</f>
        <v/>
      </c>
      <c r="H245" s="236">
        <f t="array" ref="H245">IF(COLUMNS($G245:H245)&gt;$E245,"",IFERROR(INDEX('PROYECCIÓN'!246:246,15+6*(COLUMNS($G245:H245)-1)),""))</f>
        <v/>
      </c>
      <c r="I245" s="236">
        <f t="array" ref="I245">IF(COLUMNS($G245:I245)&gt;$E245,"",IFERROR(INDEX('PROYECCIÓN'!246:246,15+6*(COLUMNS($G245:I245)-1)),""))</f>
        <v/>
      </c>
      <c r="J245" s="236">
        <f t="array" ref="J245">IF(COLUMNS($G245:J245)&gt;$E245,"",IFERROR(INDEX('PROYECCIÓN'!246:246,15+6*(COLUMNS($G245:J245)-1)),""))</f>
        <v/>
      </c>
      <c r="K245" s="236">
        <f t="array" ref="K245">IF(COLUMNS($G245:K245)&gt;$E245,"",IFERROR(INDEX('PROYECCIÓN'!246:246,15+6*(COLUMNS($G245:K245)-1)),""))</f>
        <v/>
      </c>
      <c r="L245" s="236">
        <f t="array" ref="L245">IF(COLUMNS($G245:L245)&gt;$E245,"",IFERROR(INDEX('PROYECCIÓN'!246:246,15+6*(COLUMNS($G245:L245)-1)),""))</f>
        <v/>
      </c>
      <c r="M245" s="236">
        <f t="array" ref="M245">IF(COLUMNS($G245:M245)&gt;$E245,"",IFERROR(INDEX('PROYECCIÓN'!246:246,15+6*(COLUMNS($G245:M245)-1)),""))</f>
        <v/>
      </c>
      <c r="N245" s="236">
        <f t="array" ref="N245">IF(COLUMNS($G245:N245)&gt;$E245,"",IFERROR(INDEX('PROYECCIÓN'!246:246,15+6*(COLUMNS($G245:N245)-1)),""))</f>
        <v/>
      </c>
      <c r="O245" s="236">
        <f t="array" ref="O245">IF(COLUMNS($G245:O245)&gt;$E245,"",IFERROR(INDEX('PROYECCIÓN'!246:246,15+6*(COLUMNS($G245:O245)-1)),""))</f>
        <v/>
      </c>
      <c r="P245" s="236">
        <f t="array" ref="P245">IF(COLUMNS($G245:P245)&gt;$E245,"",IFERROR(INDEX('PROYECCIÓN'!246:246,15+6*(COLUMNS($G245:P245)-1)),""))</f>
        <v/>
      </c>
      <c r="Q245" s="236">
        <f t="array" ref="Q245">IF(COLUMNS($G245:Q245)&gt;$E245,"",IFERROR(INDEX('PROYECCIÓN'!246:246,15+6*(COLUMNS($G245:Q245)-1)),""))</f>
        <v/>
      </c>
      <c r="R245" s="236">
        <f t="array" ref="R245">IF(COLUMNS($G245:R245)&gt;$E245,"",IFERROR(INDEX('PROYECCIÓN'!246:246,15+6*(COLUMNS($G245:R245)-1)),""))</f>
        <v/>
      </c>
      <c r="S245" s="236">
        <f t="array" ref="S245">IF(COLUMNS($G245:S245)&gt;$E245,"",IFERROR(INDEX('PROYECCIÓN'!246:246,15+6*(COLUMNS($G245:S245)-1)),""))</f>
        <v/>
      </c>
      <c r="T245" s="236">
        <f t="array" ref="T245">IF(COLUMNS($G245:T245)&gt;$E245,"",IFERROR(INDEX('PROYECCIÓN'!246:246,15+6*(COLUMNS($G245:T245)-1)),""))</f>
        <v/>
      </c>
      <c r="U245" s="236">
        <f t="array" ref="U245">IF(COLUMNS($G245:U245)&gt;$E245,"",IFERROR(INDEX('PROYECCIÓN'!246:246,15+6*(COLUMNS($G245:U245)-1)),""))</f>
        <v/>
      </c>
      <c r="V245" s="236">
        <f t="array" ref="V245">IF(COLUMNS($G245:V245)&gt;$E245,"",IFERROR(INDEX('PROYECCIÓN'!246:246,15+6*(COLUMNS($G245:V245)-1)),""))</f>
        <v/>
      </c>
      <c r="W245" s="236">
        <f t="array" ref="W245">IF(COLUMNS($G245:W245)&gt;$E245,"",IFERROR(INDEX('PROYECCIÓN'!246:246,15+6*(COLUMNS($G245:W245)-1)),""))</f>
        <v/>
      </c>
      <c r="X245" s="236">
        <f t="array" ref="X245">IF(COLUMNS($G245:X245)&gt;$E245,"",IFERROR(INDEX('PROYECCIÓN'!246:246,15+6*(COLUMNS($G245:X245)-1)),""))</f>
        <v/>
      </c>
      <c r="Y245" s="236">
        <f t="array" ref="Y245">IF(COLUMNS($G245:Y245)&gt;$E245,"",IFERROR(INDEX('PROYECCIÓN'!246:246,15+6*(COLUMNS($G245:Y245)-1)),""))</f>
        <v/>
      </c>
      <c r="Z245" s="236">
        <f t="array" ref="Z245">IF(COLUMNS($G245:Z245)&gt;$E245,"",IFERROR(INDEX('PROYECCIÓN'!246:246,15+6*(COLUMNS($G245:Z245)-1)),""))</f>
        <v/>
      </c>
      <c r="AA245" s="236">
        <f t="array" ref="AA245">IF(COLUMNS($G245:AA245)&gt;$E245,"",IFERROR(INDEX('PROYECCIÓN'!246:246,15+6*(COLUMNS($G245:AA245)-1)),""))</f>
        <v/>
      </c>
      <c r="AB245" s="236">
        <f t="array" ref="AB245">IF(COLUMNS($G245:AB245)&gt;$E245,"",IFERROR(INDEX('PROYECCIÓN'!246:246,15+6*(COLUMNS($G245:AB245)-1)),""))</f>
        <v/>
      </c>
      <c r="AC245" s="236">
        <f t="array" ref="AC245">IF(COLUMNS($G245:AC245)&gt;$E245,"",IFERROR(INDEX('PROYECCIÓN'!246:246,15+6*(COLUMNS($G245:AC245)-1)),""))</f>
        <v/>
      </c>
      <c r="AD245" s="236">
        <f t="array" ref="AD245">IF(COLUMNS($G245:AD245)&gt;$E245,"",IFERROR(INDEX('PROYECCIÓN'!246:246,15+6*(COLUMNS($G245:AD245)-1)),""))</f>
        <v/>
      </c>
      <c r="AE245" s="236">
        <f t="array" ref="AE245">IF(COLUMNS($G245:AE245)&gt;$E245,"",IFERROR(INDEX('PROYECCIÓN'!246:246,15+6*(COLUMNS($G245:AE245)-1)),""))</f>
        <v/>
      </c>
      <c r="AF245" s="236">
        <f t="array" ref="AF245">IF(COLUMNS($G245:AF245)&gt;$E245,"",IFERROR(INDEX('PROYECCIÓN'!246:246,15+6*(COLUMNS($G245:AF245)-1)),""))</f>
        <v/>
      </c>
      <c r="AG245" s="236">
        <f t="array" ref="AG245">IF(COLUMNS($G245:AG245)&gt;$E245,"",IFERROR(INDEX('PROYECCIÓN'!246:246,15+6*(COLUMNS($G245:AG245)-1)),""))</f>
        <v/>
      </c>
      <c r="AH245" s="236">
        <f t="array" ref="AH245">IF(COLUMNS($G245:AH245)&gt;$E245,"",IFERROR(INDEX('PROYECCIÓN'!246:246,15+6*(COLUMNS($G245:AH245)-1)),""))</f>
        <v/>
      </c>
      <c r="AI245" s="236">
        <f t="array" ref="AI245">IF(COLUMNS($G245:AI245)&gt;$E245,"",IFERROR(INDEX('PROYECCIÓN'!246:246,15+6*(COLUMNS($G245:AI245)-1)),""))</f>
        <v/>
      </c>
      <c r="AJ245" s="236">
        <f t="array" ref="AJ245">IF(COLUMNS($G245:AJ245)&gt;$E245,"",IFERROR(INDEX('PROYECCIÓN'!246:246,15+6*(COLUMNS($G245:AJ245)-1)),""))</f>
        <v/>
      </c>
      <c r="AK245" s="236">
        <f t="array" ref="AK245">IF(COLUMNS($G245:AK245)&gt;$E245,"",IFERROR(INDEX('PROYECCIÓN'!246:246,15+6*(COLUMNS($G245:AK245)-1)),""))</f>
        <v/>
      </c>
      <c r="AL245" s="236">
        <f t="array" ref="AL245">IF(COLUMNS($G245:AL245)&gt;$E245,"",IFERROR(INDEX('PROYECCIÓN'!246:246,15+6*(COLUMNS($G245:AL245)-1)),""))</f>
        <v/>
      </c>
      <c r="AM245" s="236">
        <f t="array" ref="AM245">IF(COLUMNS($G245:AM245)&gt;$E245,"",IFERROR(INDEX('PROYECCIÓN'!246:246,15+6*(COLUMNS($G245:AM245)-1)),""))</f>
        <v/>
      </c>
      <c r="AN245" s="236">
        <f t="array" ref="AN245">IF(COLUMNS($G245:AN245)&gt;$E245,"",IFERROR(INDEX('PROYECCIÓN'!246:246,15+6*(COLUMNS($G245:AN245)-1)),""))</f>
        <v/>
      </c>
      <c r="AO245" s="236">
        <f t="array" ref="AO245">IF(COLUMNS($G245:AO245)&gt;$E245,"",IFERROR(INDEX('PROYECCIÓN'!246:246,15+6*(COLUMNS($G245:AO245)-1)),""))</f>
        <v/>
      </c>
      <c r="AP245" s="236">
        <f t="array" ref="AP245">IF(COLUMNS($G245:AP245)&gt;$E245,"",IFERROR(INDEX('PROYECCIÓN'!246:246,15+6*(COLUMNS($G245:AP245)-1)),""))</f>
        <v/>
      </c>
      <c r="AQ245" s="236" t="n"/>
      <c r="AR245" s="229" t="n"/>
      <c r="AS245" s="185" t="n"/>
    </row>
    <row r="246" ht="15" customHeight="1" s="506">
      <c r="B246" s="47">
        <f>'CARTERA TOTAL'!B246</f>
        <v/>
      </c>
      <c r="C246" s="229">
        <f>'PROYECCIÓN'!C247</f>
        <v/>
      </c>
      <c r="D246" s="53">
        <f>'PROYECCIÓN'!D247</f>
        <v/>
      </c>
      <c r="E246" s="56">
        <f>'PROYECCIÓN'!H247</f>
        <v/>
      </c>
      <c r="F246" s="56">
        <f>IF(COUNTIF($G246:$AP246,"VENCIDA")&gt;0,"VENCIDA",IF(COUNTIF($G246:$AP246,"POR VENCER")&gt;0,"POR VENCER",IF(COUNTIF($G246:$AP246,"AL DÍA")&gt;0,"AL DÍA",IF(COUNTIF($G246:$AP246,"PAGA")&gt;0,"PAGA","SIN ESTADO"))))</f>
        <v/>
      </c>
      <c r="G246" s="236">
        <f t="array" ref="G246">IF(COLUMNS($G246:G246)&gt;$E246,"",IFERROR(INDEX('PROYECCIÓN'!247:247,15+6*(COLUMNS($G246:G246)-1)),""))</f>
        <v/>
      </c>
      <c r="H246" s="236">
        <f t="array" ref="H246">IF(COLUMNS($G246:H246)&gt;$E246,"",IFERROR(INDEX('PROYECCIÓN'!247:247,15+6*(COLUMNS($G246:H246)-1)),""))</f>
        <v/>
      </c>
      <c r="I246" s="236">
        <f t="array" ref="I246">IF(COLUMNS($G246:I246)&gt;$E246,"",IFERROR(INDEX('PROYECCIÓN'!247:247,15+6*(COLUMNS($G246:I246)-1)),""))</f>
        <v/>
      </c>
      <c r="J246" s="236">
        <f t="array" ref="J246">IF(COLUMNS($G246:J246)&gt;$E246,"",IFERROR(INDEX('PROYECCIÓN'!247:247,15+6*(COLUMNS($G246:J246)-1)),""))</f>
        <v/>
      </c>
      <c r="K246" s="236">
        <f t="array" ref="K246">IF(COLUMNS($G246:K246)&gt;$E246,"",IFERROR(INDEX('PROYECCIÓN'!247:247,15+6*(COLUMNS($G246:K246)-1)),""))</f>
        <v/>
      </c>
      <c r="L246" s="236">
        <f t="array" ref="L246">IF(COLUMNS($G246:L246)&gt;$E246,"",IFERROR(INDEX('PROYECCIÓN'!247:247,15+6*(COLUMNS($G246:L246)-1)),""))</f>
        <v/>
      </c>
      <c r="M246" s="236">
        <f t="array" ref="M246">IF(COLUMNS($G246:M246)&gt;$E246,"",IFERROR(INDEX('PROYECCIÓN'!247:247,15+6*(COLUMNS($G246:M246)-1)),""))</f>
        <v/>
      </c>
      <c r="N246" s="236">
        <f t="array" ref="N246">IF(COLUMNS($G246:N246)&gt;$E246,"",IFERROR(INDEX('PROYECCIÓN'!247:247,15+6*(COLUMNS($G246:N246)-1)),""))</f>
        <v/>
      </c>
      <c r="O246" s="236">
        <f t="array" ref="O246">IF(COLUMNS($G246:O246)&gt;$E246,"",IFERROR(INDEX('PROYECCIÓN'!247:247,15+6*(COLUMNS($G246:O246)-1)),""))</f>
        <v/>
      </c>
      <c r="P246" s="236">
        <f t="array" ref="P246">IF(COLUMNS($G246:P246)&gt;$E246,"",IFERROR(INDEX('PROYECCIÓN'!247:247,15+6*(COLUMNS($G246:P246)-1)),""))</f>
        <v/>
      </c>
      <c r="Q246" s="236">
        <f t="array" ref="Q246">IF(COLUMNS($G246:Q246)&gt;$E246,"",IFERROR(INDEX('PROYECCIÓN'!247:247,15+6*(COLUMNS($G246:Q246)-1)),""))</f>
        <v/>
      </c>
      <c r="R246" s="236">
        <f t="array" ref="R246">IF(COLUMNS($G246:R246)&gt;$E246,"",IFERROR(INDEX('PROYECCIÓN'!247:247,15+6*(COLUMNS($G246:R246)-1)),""))</f>
        <v/>
      </c>
      <c r="S246" s="236">
        <f t="array" ref="S246">IF(COLUMNS($G246:S246)&gt;$E246,"",IFERROR(INDEX('PROYECCIÓN'!247:247,15+6*(COLUMNS($G246:S246)-1)),""))</f>
        <v/>
      </c>
      <c r="T246" s="236">
        <f t="array" ref="T246">IF(COLUMNS($G246:T246)&gt;$E246,"",IFERROR(INDEX('PROYECCIÓN'!247:247,15+6*(COLUMNS($G246:T246)-1)),""))</f>
        <v/>
      </c>
      <c r="U246" s="236">
        <f t="array" ref="U246">IF(COLUMNS($G246:U246)&gt;$E246,"",IFERROR(INDEX('PROYECCIÓN'!247:247,15+6*(COLUMNS($G246:U246)-1)),""))</f>
        <v/>
      </c>
      <c r="V246" s="236">
        <f t="array" ref="V246">IF(COLUMNS($G246:V246)&gt;$E246,"",IFERROR(INDEX('PROYECCIÓN'!247:247,15+6*(COLUMNS($G246:V246)-1)),""))</f>
        <v/>
      </c>
      <c r="W246" s="236">
        <f t="array" ref="W246">IF(COLUMNS($G246:W246)&gt;$E246,"",IFERROR(INDEX('PROYECCIÓN'!247:247,15+6*(COLUMNS($G246:W246)-1)),""))</f>
        <v/>
      </c>
      <c r="X246" s="236">
        <f t="array" ref="X246">IF(COLUMNS($G246:X246)&gt;$E246,"",IFERROR(INDEX('PROYECCIÓN'!247:247,15+6*(COLUMNS($G246:X246)-1)),""))</f>
        <v/>
      </c>
      <c r="Y246" s="236">
        <f t="array" ref="Y246">IF(COLUMNS($G246:Y246)&gt;$E246,"",IFERROR(INDEX('PROYECCIÓN'!247:247,15+6*(COLUMNS($G246:Y246)-1)),""))</f>
        <v/>
      </c>
      <c r="Z246" s="236">
        <f t="array" ref="Z246">IF(COLUMNS($G246:Z246)&gt;$E246,"",IFERROR(INDEX('PROYECCIÓN'!247:247,15+6*(COLUMNS($G246:Z246)-1)),""))</f>
        <v/>
      </c>
      <c r="AA246" s="236">
        <f t="array" ref="AA246">IF(COLUMNS($G246:AA246)&gt;$E246,"",IFERROR(INDEX('PROYECCIÓN'!247:247,15+6*(COLUMNS($G246:AA246)-1)),""))</f>
        <v/>
      </c>
      <c r="AB246" s="236">
        <f t="array" ref="AB246">IF(COLUMNS($G246:AB246)&gt;$E246,"",IFERROR(INDEX('PROYECCIÓN'!247:247,15+6*(COLUMNS($G246:AB246)-1)),""))</f>
        <v/>
      </c>
      <c r="AC246" s="236">
        <f t="array" ref="AC246">IF(COLUMNS($G246:AC246)&gt;$E246,"",IFERROR(INDEX('PROYECCIÓN'!247:247,15+6*(COLUMNS($G246:AC246)-1)),""))</f>
        <v/>
      </c>
      <c r="AD246" s="236">
        <f t="array" ref="AD246">IF(COLUMNS($G246:AD246)&gt;$E246,"",IFERROR(INDEX('PROYECCIÓN'!247:247,15+6*(COLUMNS($G246:AD246)-1)),""))</f>
        <v/>
      </c>
      <c r="AE246" s="236">
        <f t="array" ref="AE246">IF(COLUMNS($G246:AE246)&gt;$E246,"",IFERROR(INDEX('PROYECCIÓN'!247:247,15+6*(COLUMNS($G246:AE246)-1)),""))</f>
        <v/>
      </c>
      <c r="AF246" s="236">
        <f t="array" ref="AF246">IF(COLUMNS($G246:AF246)&gt;$E246,"",IFERROR(INDEX('PROYECCIÓN'!247:247,15+6*(COLUMNS($G246:AF246)-1)),""))</f>
        <v/>
      </c>
      <c r="AG246" s="236">
        <f t="array" ref="AG246">IF(COLUMNS($G246:AG246)&gt;$E246,"",IFERROR(INDEX('PROYECCIÓN'!247:247,15+6*(COLUMNS($G246:AG246)-1)),""))</f>
        <v/>
      </c>
      <c r="AH246" s="236">
        <f t="array" ref="AH246">IF(COLUMNS($G246:AH246)&gt;$E246,"",IFERROR(INDEX('PROYECCIÓN'!247:247,15+6*(COLUMNS($G246:AH246)-1)),""))</f>
        <v/>
      </c>
      <c r="AI246" s="236">
        <f t="array" ref="AI246">IF(COLUMNS($G246:AI246)&gt;$E246,"",IFERROR(INDEX('PROYECCIÓN'!247:247,15+6*(COLUMNS($G246:AI246)-1)),""))</f>
        <v/>
      </c>
      <c r="AJ246" s="236">
        <f t="array" ref="AJ246">IF(COLUMNS($G246:AJ246)&gt;$E246,"",IFERROR(INDEX('PROYECCIÓN'!247:247,15+6*(COLUMNS($G246:AJ246)-1)),""))</f>
        <v/>
      </c>
      <c r="AK246" s="236">
        <f t="array" ref="AK246">IF(COLUMNS($G246:AK246)&gt;$E246,"",IFERROR(INDEX('PROYECCIÓN'!247:247,15+6*(COLUMNS($G246:AK246)-1)),""))</f>
        <v/>
      </c>
      <c r="AL246" s="236">
        <f t="array" ref="AL246">IF(COLUMNS($G246:AL246)&gt;$E246,"",IFERROR(INDEX('PROYECCIÓN'!247:247,15+6*(COLUMNS($G246:AL246)-1)),""))</f>
        <v/>
      </c>
      <c r="AM246" s="236">
        <f t="array" ref="AM246">IF(COLUMNS($G246:AM246)&gt;$E246,"",IFERROR(INDEX('PROYECCIÓN'!247:247,15+6*(COLUMNS($G246:AM246)-1)),""))</f>
        <v/>
      </c>
      <c r="AN246" s="236">
        <f t="array" ref="AN246">IF(COLUMNS($G246:AN246)&gt;$E246,"",IFERROR(INDEX('PROYECCIÓN'!247:247,15+6*(COLUMNS($G246:AN246)-1)),""))</f>
        <v/>
      </c>
      <c r="AO246" s="236">
        <f t="array" ref="AO246">IF(COLUMNS($G246:AO246)&gt;$E246,"",IFERROR(INDEX('PROYECCIÓN'!247:247,15+6*(COLUMNS($G246:AO246)-1)),""))</f>
        <v/>
      </c>
      <c r="AP246" s="236">
        <f t="array" ref="AP246">IF(COLUMNS($G246:AP246)&gt;$E246,"",IFERROR(INDEX('PROYECCIÓN'!247:247,15+6*(COLUMNS($G246:AP246)-1)),""))</f>
        <v/>
      </c>
      <c r="AQ246" s="236" t="n"/>
      <c r="AR246" s="229" t="n"/>
      <c r="AS246" s="185" t="n"/>
    </row>
    <row r="247" ht="15" customHeight="1" s="506">
      <c r="B247" s="47">
        <f>'CARTERA TOTAL'!B247</f>
        <v/>
      </c>
      <c r="C247" s="229">
        <f>'PROYECCIÓN'!C248</f>
        <v/>
      </c>
      <c r="D247" s="53">
        <f>'PROYECCIÓN'!D248</f>
        <v/>
      </c>
      <c r="E247" s="56">
        <f>'PROYECCIÓN'!H248</f>
        <v/>
      </c>
      <c r="F247" s="56">
        <f>IF(COUNTIF($G247:$AP247,"VENCIDA")&gt;0,"VENCIDA",IF(COUNTIF($G247:$AP247,"POR VENCER")&gt;0,"POR VENCER",IF(COUNTIF($G247:$AP247,"AL DÍA")&gt;0,"AL DÍA",IF(COUNTIF($G247:$AP247,"PAGA")&gt;0,"PAGA","SIN ESTADO"))))</f>
        <v/>
      </c>
      <c r="G247" s="236">
        <f t="array" ref="G247">IF(COLUMNS($G247:G247)&gt;$E247,"",IFERROR(INDEX('PROYECCIÓN'!248:248,15+6*(COLUMNS($G247:G247)-1)),""))</f>
        <v/>
      </c>
      <c r="H247" s="236">
        <f t="array" ref="H247">IF(COLUMNS($G247:H247)&gt;$E247,"",IFERROR(INDEX('PROYECCIÓN'!248:248,15+6*(COLUMNS($G247:H247)-1)),""))</f>
        <v/>
      </c>
      <c r="I247" s="236">
        <f t="array" ref="I247">IF(COLUMNS($G247:I247)&gt;$E247,"",IFERROR(INDEX('PROYECCIÓN'!248:248,15+6*(COLUMNS($G247:I247)-1)),""))</f>
        <v/>
      </c>
      <c r="J247" s="236">
        <f t="array" ref="J247">IF(COLUMNS($G247:J247)&gt;$E247,"",IFERROR(INDEX('PROYECCIÓN'!248:248,15+6*(COLUMNS($G247:J247)-1)),""))</f>
        <v/>
      </c>
      <c r="K247" s="236">
        <f t="array" ref="K247">IF(COLUMNS($G247:K247)&gt;$E247,"",IFERROR(INDEX('PROYECCIÓN'!248:248,15+6*(COLUMNS($G247:K247)-1)),""))</f>
        <v/>
      </c>
      <c r="L247" s="236">
        <f t="array" ref="L247">IF(COLUMNS($G247:L247)&gt;$E247,"",IFERROR(INDEX('PROYECCIÓN'!248:248,15+6*(COLUMNS($G247:L247)-1)),""))</f>
        <v/>
      </c>
      <c r="M247" s="236">
        <f t="array" ref="M247">IF(COLUMNS($G247:M247)&gt;$E247,"",IFERROR(INDEX('PROYECCIÓN'!248:248,15+6*(COLUMNS($G247:M247)-1)),""))</f>
        <v/>
      </c>
      <c r="N247" s="236">
        <f t="array" ref="N247">IF(COLUMNS($G247:N247)&gt;$E247,"",IFERROR(INDEX('PROYECCIÓN'!248:248,15+6*(COLUMNS($G247:N247)-1)),""))</f>
        <v/>
      </c>
      <c r="O247" s="236">
        <f t="array" ref="O247">IF(COLUMNS($G247:O247)&gt;$E247,"",IFERROR(INDEX('PROYECCIÓN'!248:248,15+6*(COLUMNS($G247:O247)-1)),""))</f>
        <v/>
      </c>
      <c r="P247" s="236">
        <f t="array" ref="P247">IF(COLUMNS($G247:P247)&gt;$E247,"",IFERROR(INDEX('PROYECCIÓN'!248:248,15+6*(COLUMNS($G247:P247)-1)),""))</f>
        <v/>
      </c>
      <c r="Q247" s="236">
        <f t="array" ref="Q247">IF(COLUMNS($G247:Q247)&gt;$E247,"",IFERROR(INDEX('PROYECCIÓN'!248:248,15+6*(COLUMNS($G247:Q247)-1)),""))</f>
        <v/>
      </c>
      <c r="R247" s="236">
        <f t="array" ref="R247">IF(COLUMNS($G247:R247)&gt;$E247,"",IFERROR(INDEX('PROYECCIÓN'!248:248,15+6*(COLUMNS($G247:R247)-1)),""))</f>
        <v/>
      </c>
      <c r="S247" s="236">
        <f t="array" ref="S247">IF(COLUMNS($G247:S247)&gt;$E247,"",IFERROR(INDEX('PROYECCIÓN'!248:248,15+6*(COLUMNS($G247:S247)-1)),""))</f>
        <v/>
      </c>
      <c r="T247" s="236">
        <f t="array" ref="T247">IF(COLUMNS($G247:T247)&gt;$E247,"",IFERROR(INDEX('PROYECCIÓN'!248:248,15+6*(COLUMNS($G247:T247)-1)),""))</f>
        <v/>
      </c>
      <c r="U247" s="236">
        <f t="array" ref="U247">IF(COLUMNS($G247:U247)&gt;$E247,"",IFERROR(INDEX('PROYECCIÓN'!248:248,15+6*(COLUMNS($G247:U247)-1)),""))</f>
        <v/>
      </c>
      <c r="V247" s="236">
        <f t="array" ref="V247">IF(COLUMNS($G247:V247)&gt;$E247,"",IFERROR(INDEX('PROYECCIÓN'!248:248,15+6*(COLUMNS($G247:V247)-1)),""))</f>
        <v/>
      </c>
      <c r="W247" s="236">
        <f t="array" ref="W247">IF(COLUMNS($G247:W247)&gt;$E247,"",IFERROR(INDEX('PROYECCIÓN'!248:248,15+6*(COLUMNS($G247:W247)-1)),""))</f>
        <v/>
      </c>
      <c r="X247" s="236">
        <f t="array" ref="X247">IF(COLUMNS($G247:X247)&gt;$E247,"",IFERROR(INDEX('PROYECCIÓN'!248:248,15+6*(COLUMNS($G247:X247)-1)),""))</f>
        <v/>
      </c>
      <c r="Y247" s="236">
        <f t="array" ref="Y247">IF(COLUMNS($G247:Y247)&gt;$E247,"",IFERROR(INDEX('PROYECCIÓN'!248:248,15+6*(COLUMNS($G247:Y247)-1)),""))</f>
        <v/>
      </c>
      <c r="Z247" s="236">
        <f t="array" ref="Z247">IF(COLUMNS($G247:Z247)&gt;$E247,"",IFERROR(INDEX('PROYECCIÓN'!248:248,15+6*(COLUMNS($G247:Z247)-1)),""))</f>
        <v/>
      </c>
      <c r="AA247" s="236">
        <f t="array" ref="AA247">IF(COLUMNS($G247:AA247)&gt;$E247,"",IFERROR(INDEX('PROYECCIÓN'!248:248,15+6*(COLUMNS($G247:AA247)-1)),""))</f>
        <v/>
      </c>
      <c r="AB247" s="236">
        <f t="array" ref="AB247">IF(COLUMNS($G247:AB247)&gt;$E247,"",IFERROR(INDEX('PROYECCIÓN'!248:248,15+6*(COLUMNS($G247:AB247)-1)),""))</f>
        <v/>
      </c>
      <c r="AC247" s="236">
        <f t="array" ref="AC247">IF(COLUMNS($G247:AC247)&gt;$E247,"",IFERROR(INDEX('PROYECCIÓN'!248:248,15+6*(COLUMNS($G247:AC247)-1)),""))</f>
        <v/>
      </c>
      <c r="AD247" s="236">
        <f t="array" ref="AD247">IF(COLUMNS($G247:AD247)&gt;$E247,"",IFERROR(INDEX('PROYECCIÓN'!248:248,15+6*(COLUMNS($G247:AD247)-1)),""))</f>
        <v/>
      </c>
      <c r="AE247" s="236">
        <f t="array" ref="AE247">IF(COLUMNS($G247:AE247)&gt;$E247,"",IFERROR(INDEX('PROYECCIÓN'!248:248,15+6*(COLUMNS($G247:AE247)-1)),""))</f>
        <v/>
      </c>
      <c r="AF247" s="236">
        <f t="array" ref="AF247">IF(COLUMNS($G247:AF247)&gt;$E247,"",IFERROR(INDEX('PROYECCIÓN'!248:248,15+6*(COLUMNS($G247:AF247)-1)),""))</f>
        <v/>
      </c>
      <c r="AG247" s="236">
        <f t="array" ref="AG247">IF(COLUMNS($G247:AG247)&gt;$E247,"",IFERROR(INDEX('PROYECCIÓN'!248:248,15+6*(COLUMNS($G247:AG247)-1)),""))</f>
        <v/>
      </c>
      <c r="AH247" s="236">
        <f t="array" ref="AH247">IF(COLUMNS($G247:AH247)&gt;$E247,"",IFERROR(INDEX('PROYECCIÓN'!248:248,15+6*(COLUMNS($G247:AH247)-1)),""))</f>
        <v/>
      </c>
      <c r="AI247" s="236">
        <f t="array" ref="AI247">IF(COLUMNS($G247:AI247)&gt;$E247,"",IFERROR(INDEX('PROYECCIÓN'!248:248,15+6*(COLUMNS($G247:AI247)-1)),""))</f>
        <v/>
      </c>
      <c r="AJ247" s="236">
        <f t="array" ref="AJ247">IF(COLUMNS($G247:AJ247)&gt;$E247,"",IFERROR(INDEX('PROYECCIÓN'!248:248,15+6*(COLUMNS($G247:AJ247)-1)),""))</f>
        <v/>
      </c>
      <c r="AK247" s="236">
        <f t="array" ref="AK247">IF(COLUMNS($G247:AK247)&gt;$E247,"",IFERROR(INDEX('PROYECCIÓN'!248:248,15+6*(COLUMNS($G247:AK247)-1)),""))</f>
        <v/>
      </c>
      <c r="AL247" s="236">
        <f t="array" ref="AL247">IF(COLUMNS($G247:AL247)&gt;$E247,"",IFERROR(INDEX('PROYECCIÓN'!248:248,15+6*(COLUMNS($G247:AL247)-1)),""))</f>
        <v/>
      </c>
      <c r="AM247" s="236">
        <f t="array" ref="AM247">IF(COLUMNS($G247:AM247)&gt;$E247,"",IFERROR(INDEX('PROYECCIÓN'!248:248,15+6*(COLUMNS($G247:AM247)-1)),""))</f>
        <v/>
      </c>
      <c r="AN247" s="236">
        <f t="array" ref="AN247">IF(COLUMNS($G247:AN247)&gt;$E247,"",IFERROR(INDEX('PROYECCIÓN'!248:248,15+6*(COLUMNS($G247:AN247)-1)),""))</f>
        <v/>
      </c>
      <c r="AO247" s="236">
        <f t="array" ref="AO247">IF(COLUMNS($G247:AO247)&gt;$E247,"",IFERROR(INDEX('PROYECCIÓN'!248:248,15+6*(COLUMNS($G247:AO247)-1)),""))</f>
        <v/>
      </c>
      <c r="AP247" s="236">
        <f t="array" ref="AP247">IF(COLUMNS($G247:AP247)&gt;$E247,"",IFERROR(INDEX('PROYECCIÓN'!248:248,15+6*(COLUMNS($G247:AP247)-1)),""))</f>
        <v/>
      </c>
      <c r="AQ247" s="236" t="n"/>
      <c r="AR247" s="229" t="n"/>
      <c r="AS247" s="185" t="n"/>
    </row>
    <row r="248" ht="15" customHeight="1" s="506">
      <c r="B248" s="47">
        <f>'CARTERA TOTAL'!B248</f>
        <v/>
      </c>
      <c r="C248" s="229">
        <f>'PROYECCIÓN'!C249</f>
        <v/>
      </c>
      <c r="D248" s="53">
        <f>'PROYECCIÓN'!D249</f>
        <v/>
      </c>
      <c r="E248" s="56">
        <f>'PROYECCIÓN'!H249</f>
        <v/>
      </c>
      <c r="F248" s="56">
        <f>IF(COUNTIF($G248:$AP248,"VENCIDA")&gt;0,"VENCIDA",IF(COUNTIF($G248:$AP248,"POR VENCER")&gt;0,"POR VENCER",IF(COUNTIF($G248:$AP248,"AL DÍA")&gt;0,"AL DÍA",IF(COUNTIF($G248:$AP248,"PAGA")&gt;0,"PAGA","SIN ESTADO"))))</f>
        <v/>
      </c>
      <c r="G248" s="236">
        <f t="array" ref="G248">IF(COLUMNS($G248:G248)&gt;$E248,"",IFERROR(INDEX('PROYECCIÓN'!249:249,15+6*(COLUMNS($G248:G248)-1)),""))</f>
        <v/>
      </c>
      <c r="H248" s="236">
        <f t="array" ref="H248">IF(COLUMNS($G248:H248)&gt;$E248,"",IFERROR(INDEX('PROYECCIÓN'!249:249,15+6*(COLUMNS($G248:H248)-1)),""))</f>
        <v/>
      </c>
      <c r="I248" s="236">
        <f t="array" ref="I248">IF(COLUMNS($G248:I248)&gt;$E248,"",IFERROR(INDEX('PROYECCIÓN'!249:249,15+6*(COLUMNS($G248:I248)-1)),""))</f>
        <v/>
      </c>
      <c r="J248" s="236">
        <f t="array" ref="J248">IF(COLUMNS($G248:J248)&gt;$E248,"",IFERROR(INDEX('PROYECCIÓN'!249:249,15+6*(COLUMNS($G248:J248)-1)),""))</f>
        <v/>
      </c>
      <c r="K248" s="236">
        <f t="array" ref="K248">IF(COLUMNS($G248:K248)&gt;$E248,"",IFERROR(INDEX('PROYECCIÓN'!249:249,15+6*(COLUMNS($G248:K248)-1)),""))</f>
        <v/>
      </c>
      <c r="L248" s="236">
        <f t="array" ref="L248">IF(COLUMNS($G248:L248)&gt;$E248,"",IFERROR(INDEX('PROYECCIÓN'!249:249,15+6*(COLUMNS($G248:L248)-1)),""))</f>
        <v/>
      </c>
      <c r="M248" s="236">
        <f t="array" ref="M248">IF(COLUMNS($G248:M248)&gt;$E248,"",IFERROR(INDEX('PROYECCIÓN'!249:249,15+6*(COLUMNS($G248:M248)-1)),""))</f>
        <v/>
      </c>
      <c r="N248" s="236">
        <f t="array" ref="N248">IF(COLUMNS($G248:N248)&gt;$E248,"",IFERROR(INDEX('PROYECCIÓN'!249:249,15+6*(COLUMNS($G248:N248)-1)),""))</f>
        <v/>
      </c>
      <c r="O248" s="236">
        <f t="array" ref="O248">IF(COLUMNS($G248:O248)&gt;$E248,"",IFERROR(INDEX('PROYECCIÓN'!249:249,15+6*(COLUMNS($G248:O248)-1)),""))</f>
        <v/>
      </c>
      <c r="P248" s="236">
        <f t="array" ref="P248">IF(COLUMNS($G248:P248)&gt;$E248,"",IFERROR(INDEX('PROYECCIÓN'!249:249,15+6*(COLUMNS($G248:P248)-1)),""))</f>
        <v/>
      </c>
      <c r="Q248" s="236">
        <f t="array" ref="Q248">IF(COLUMNS($G248:Q248)&gt;$E248,"",IFERROR(INDEX('PROYECCIÓN'!249:249,15+6*(COLUMNS($G248:Q248)-1)),""))</f>
        <v/>
      </c>
      <c r="R248" s="236">
        <f t="array" ref="R248">IF(COLUMNS($G248:R248)&gt;$E248,"",IFERROR(INDEX('PROYECCIÓN'!249:249,15+6*(COLUMNS($G248:R248)-1)),""))</f>
        <v/>
      </c>
      <c r="S248" s="236">
        <f t="array" ref="S248">IF(COLUMNS($G248:S248)&gt;$E248,"",IFERROR(INDEX('PROYECCIÓN'!249:249,15+6*(COLUMNS($G248:S248)-1)),""))</f>
        <v/>
      </c>
      <c r="T248" s="236">
        <f t="array" ref="T248">IF(COLUMNS($G248:T248)&gt;$E248,"",IFERROR(INDEX('PROYECCIÓN'!249:249,15+6*(COLUMNS($G248:T248)-1)),""))</f>
        <v/>
      </c>
      <c r="U248" s="236">
        <f t="array" ref="U248">IF(COLUMNS($G248:U248)&gt;$E248,"",IFERROR(INDEX('PROYECCIÓN'!249:249,15+6*(COLUMNS($G248:U248)-1)),""))</f>
        <v/>
      </c>
      <c r="V248" s="236">
        <f t="array" ref="V248">IF(COLUMNS($G248:V248)&gt;$E248,"",IFERROR(INDEX('PROYECCIÓN'!249:249,15+6*(COLUMNS($G248:V248)-1)),""))</f>
        <v/>
      </c>
      <c r="W248" s="236">
        <f t="array" ref="W248">IF(COLUMNS($G248:W248)&gt;$E248,"",IFERROR(INDEX('PROYECCIÓN'!249:249,15+6*(COLUMNS($G248:W248)-1)),""))</f>
        <v/>
      </c>
      <c r="X248" s="236">
        <f t="array" ref="X248">IF(COLUMNS($G248:X248)&gt;$E248,"",IFERROR(INDEX('PROYECCIÓN'!249:249,15+6*(COLUMNS($G248:X248)-1)),""))</f>
        <v/>
      </c>
      <c r="Y248" s="236">
        <f t="array" ref="Y248">IF(COLUMNS($G248:Y248)&gt;$E248,"",IFERROR(INDEX('PROYECCIÓN'!249:249,15+6*(COLUMNS($G248:Y248)-1)),""))</f>
        <v/>
      </c>
      <c r="Z248" s="236">
        <f t="array" ref="Z248">IF(COLUMNS($G248:Z248)&gt;$E248,"",IFERROR(INDEX('PROYECCIÓN'!249:249,15+6*(COLUMNS($G248:Z248)-1)),""))</f>
        <v/>
      </c>
      <c r="AA248" s="236">
        <f t="array" ref="AA248">IF(COLUMNS($G248:AA248)&gt;$E248,"",IFERROR(INDEX('PROYECCIÓN'!249:249,15+6*(COLUMNS($G248:AA248)-1)),""))</f>
        <v/>
      </c>
      <c r="AB248" s="236">
        <f t="array" ref="AB248">IF(COLUMNS($G248:AB248)&gt;$E248,"",IFERROR(INDEX('PROYECCIÓN'!249:249,15+6*(COLUMNS($G248:AB248)-1)),""))</f>
        <v/>
      </c>
      <c r="AC248" s="236">
        <f t="array" ref="AC248">IF(COLUMNS($G248:AC248)&gt;$E248,"",IFERROR(INDEX('PROYECCIÓN'!249:249,15+6*(COLUMNS($G248:AC248)-1)),""))</f>
        <v/>
      </c>
      <c r="AD248" s="236">
        <f t="array" ref="AD248">IF(COLUMNS($G248:AD248)&gt;$E248,"",IFERROR(INDEX('PROYECCIÓN'!249:249,15+6*(COLUMNS($G248:AD248)-1)),""))</f>
        <v/>
      </c>
      <c r="AE248" s="236">
        <f t="array" ref="AE248">IF(COLUMNS($G248:AE248)&gt;$E248,"",IFERROR(INDEX('PROYECCIÓN'!249:249,15+6*(COLUMNS($G248:AE248)-1)),""))</f>
        <v/>
      </c>
      <c r="AF248" s="236">
        <f t="array" ref="AF248">IF(COLUMNS($G248:AF248)&gt;$E248,"",IFERROR(INDEX('PROYECCIÓN'!249:249,15+6*(COLUMNS($G248:AF248)-1)),""))</f>
        <v/>
      </c>
      <c r="AG248" s="236">
        <f t="array" ref="AG248">IF(COLUMNS($G248:AG248)&gt;$E248,"",IFERROR(INDEX('PROYECCIÓN'!249:249,15+6*(COLUMNS($G248:AG248)-1)),""))</f>
        <v/>
      </c>
      <c r="AH248" s="236">
        <f t="array" ref="AH248">IF(COLUMNS($G248:AH248)&gt;$E248,"",IFERROR(INDEX('PROYECCIÓN'!249:249,15+6*(COLUMNS($G248:AH248)-1)),""))</f>
        <v/>
      </c>
      <c r="AI248" s="236">
        <f t="array" ref="AI248">IF(COLUMNS($G248:AI248)&gt;$E248,"",IFERROR(INDEX('PROYECCIÓN'!249:249,15+6*(COLUMNS($G248:AI248)-1)),""))</f>
        <v/>
      </c>
      <c r="AJ248" s="236">
        <f t="array" ref="AJ248">IF(COLUMNS($G248:AJ248)&gt;$E248,"",IFERROR(INDEX('PROYECCIÓN'!249:249,15+6*(COLUMNS($G248:AJ248)-1)),""))</f>
        <v/>
      </c>
      <c r="AK248" s="236">
        <f t="array" ref="AK248">IF(COLUMNS($G248:AK248)&gt;$E248,"",IFERROR(INDEX('PROYECCIÓN'!249:249,15+6*(COLUMNS($G248:AK248)-1)),""))</f>
        <v/>
      </c>
      <c r="AL248" s="236">
        <f t="array" ref="AL248">IF(COLUMNS($G248:AL248)&gt;$E248,"",IFERROR(INDEX('PROYECCIÓN'!249:249,15+6*(COLUMNS($G248:AL248)-1)),""))</f>
        <v/>
      </c>
      <c r="AM248" s="236">
        <f t="array" ref="AM248">IF(COLUMNS($G248:AM248)&gt;$E248,"",IFERROR(INDEX('PROYECCIÓN'!249:249,15+6*(COLUMNS($G248:AM248)-1)),""))</f>
        <v/>
      </c>
      <c r="AN248" s="236">
        <f t="array" ref="AN248">IF(COLUMNS($G248:AN248)&gt;$E248,"",IFERROR(INDEX('PROYECCIÓN'!249:249,15+6*(COLUMNS($G248:AN248)-1)),""))</f>
        <v/>
      </c>
      <c r="AO248" s="236">
        <f t="array" ref="AO248">IF(COLUMNS($G248:AO248)&gt;$E248,"",IFERROR(INDEX('PROYECCIÓN'!249:249,15+6*(COLUMNS($G248:AO248)-1)),""))</f>
        <v/>
      </c>
      <c r="AP248" s="236">
        <f t="array" ref="AP248">IF(COLUMNS($G248:AP248)&gt;$E248,"",IFERROR(INDEX('PROYECCIÓN'!249:249,15+6*(COLUMNS($G248:AP248)-1)),""))</f>
        <v/>
      </c>
      <c r="AQ248" s="236" t="n"/>
      <c r="AR248" s="229" t="n"/>
      <c r="AS248" s="185" t="n"/>
    </row>
    <row r="249" ht="15" customHeight="1" s="506">
      <c r="B249" s="47">
        <f>'CARTERA TOTAL'!B249</f>
        <v/>
      </c>
      <c r="C249" s="229">
        <f>'PROYECCIÓN'!C250</f>
        <v/>
      </c>
      <c r="D249" s="53">
        <f>'PROYECCIÓN'!D250</f>
        <v/>
      </c>
      <c r="E249" s="56">
        <f>'PROYECCIÓN'!H250</f>
        <v/>
      </c>
      <c r="F249" s="56">
        <f>IF(COUNTIF($G249:$AP249,"VENCIDA")&gt;0,"VENCIDA",IF(COUNTIF($G249:$AP249,"POR VENCER")&gt;0,"POR VENCER",IF(COUNTIF($G249:$AP249,"AL DÍA")&gt;0,"AL DÍA",IF(COUNTIF($G249:$AP249,"PAGA")&gt;0,"PAGA","SIN ESTADO"))))</f>
        <v/>
      </c>
      <c r="G249" s="236">
        <f t="array" ref="G249">IF(COLUMNS($G249:G249)&gt;$E249,"",IFERROR(INDEX('PROYECCIÓN'!250:250,15+6*(COLUMNS($G249:G249)-1)),""))</f>
        <v/>
      </c>
      <c r="H249" s="236">
        <f t="array" ref="H249">IF(COLUMNS($G249:H249)&gt;$E249,"",IFERROR(INDEX('PROYECCIÓN'!250:250,15+6*(COLUMNS($G249:H249)-1)),""))</f>
        <v/>
      </c>
      <c r="I249" s="236">
        <f t="array" ref="I249">IF(COLUMNS($G249:I249)&gt;$E249,"",IFERROR(INDEX('PROYECCIÓN'!250:250,15+6*(COLUMNS($G249:I249)-1)),""))</f>
        <v/>
      </c>
      <c r="J249" s="236">
        <f t="array" ref="J249">IF(COLUMNS($G249:J249)&gt;$E249,"",IFERROR(INDEX('PROYECCIÓN'!250:250,15+6*(COLUMNS($G249:J249)-1)),""))</f>
        <v/>
      </c>
      <c r="K249" s="236">
        <f t="array" ref="K249">IF(COLUMNS($G249:K249)&gt;$E249,"",IFERROR(INDEX('PROYECCIÓN'!250:250,15+6*(COLUMNS($G249:K249)-1)),""))</f>
        <v/>
      </c>
      <c r="L249" s="236">
        <f t="array" ref="L249">IF(COLUMNS($G249:L249)&gt;$E249,"",IFERROR(INDEX('PROYECCIÓN'!250:250,15+6*(COLUMNS($G249:L249)-1)),""))</f>
        <v/>
      </c>
      <c r="M249" s="236">
        <f t="array" ref="M249">IF(COLUMNS($G249:M249)&gt;$E249,"",IFERROR(INDEX('PROYECCIÓN'!250:250,15+6*(COLUMNS($G249:M249)-1)),""))</f>
        <v/>
      </c>
      <c r="N249" s="236">
        <f t="array" ref="N249">IF(COLUMNS($G249:N249)&gt;$E249,"",IFERROR(INDEX('PROYECCIÓN'!250:250,15+6*(COLUMNS($G249:N249)-1)),""))</f>
        <v/>
      </c>
      <c r="O249" s="236">
        <f t="array" ref="O249">IF(COLUMNS($G249:O249)&gt;$E249,"",IFERROR(INDEX('PROYECCIÓN'!250:250,15+6*(COLUMNS($G249:O249)-1)),""))</f>
        <v/>
      </c>
      <c r="P249" s="236">
        <f t="array" ref="P249">IF(COLUMNS($G249:P249)&gt;$E249,"",IFERROR(INDEX('PROYECCIÓN'!250:250,15+6*(COLUMNS($G249:P249)-1)),""))</f>
        <v/>
      </c>
      <c r="Q249" s="236">
        <f t="array" ref="Q249">IF(COLUMNS($G249:Q249)&gt;$E249,"",IFERROR(INDEX('PROYECCIÓN'!250:250,15+6*(COLUMNS($G249:Q249)-1)),""))</f>
        <v/>
      </c>
      <c r="R249" s="236">
        <f t="array" ref="R249">IF(COLUMNS($G249:R249)&gt;$E249,"",IFERROR(INDEX('PROYECCIÓN'!250:250,15+6*(COLUMNS($G249:R249)-1)),""))</f>
        <v/>
      </c>
      <c r="S249" s="236">
        <f t="array" ref="S249">IF(COLUMNS($G249:S249)&gt;$E249,"",IFERROR(INDEX('PROYECCIÓN'!250:250,15+6*(COLUMNS($G249:S249)-1)),""))</f>
        <v/>
      </c>
      <c r="T249" s="236">
        <f t="array" ref="T249">IF(COLUMNS($G249:T249)&gt;$E249,"",IFERROR(INDEX('PROYECCIÓN'!250:250,15+6*(COLUMNS($G249:T249)-1)),""))</f>
        <v/>
      </c>
      <c r="U249" s="236">
        <f t="array" ref="U249">IF(COLUMNS($G249:U249)&gt;$E249,"",IFERROR(INDEX('PROYECCIÓN'!250:250,15+6*(COLUMNS($G249:U249)-1)),""))</f>
        <v/>
      </c>
      <c r="V249" s="236">
        <f t="array" ref="V249">IF(COLUMNS($G249:V249)&gt;$E249,"",IFERROR(INDEX('PROYECCIÓN'!250:250,15+6*(COLUMNS($G249:V249)-1)),""))</f>
        <v/>
      </c>
      <c r="W249" s="236">
        <f t="array" ref="W249">IF(COLUMNS($G249:W249)&gt;$E249,"",IFERROR(INDEX('PROYECCIÓN'!250:250,15+6*(COLUMNS($G249:W249)-1)),""))</f>
        <v/>
      </c>
      <c r="X249" s="236">
        <f t="array" ref="X249">IF(COLUMNS($G249:X249)&gt;$E249,"",IFERROR(INDEX('PROYECCIÓN'!250:250,15+6*(COLUMNS($G249:X249)-1)),""))</f>
        <v/>
      </c>
      <c r="Y249" s="236">
        <f t="array" ref="Y249">IF(COLUMNS($G249:Y249)&gt;$E249,"",IFERROR(INDEX('PROYECCIÓN'!250:250,15+6*(COLUMNS($G249:Y249)-1)),""))</f>
        <v/>
      </c>
      <c r="Z249" s="236">
        <f t="array" ref="Z249">IF(COLUMNS($G249:Z249)&gt;$E249,"",IFERROR(INDEX('PROYECCIÓN'!250:250,15+6*(COLUMNS($G249:Z249)-1)),""))</f>
        <v/>
      </c>
      <c r="AA249" s="236">
        <f t="array" ref="AA249">IF(COLUMNS($G249:AA249)&gt;$E249,"",IFERROR(INDEX('PROYECCIÓN'!250:250,15+6*(COLUMNS($G249:AA249)-1)),""))</f>
        <v/>
      </c>
      <c r="AB249" s="236">
        <f t="array" ref="AB249">IF(COLUMNS($G249:AB249)&gt;$E249,"",IFERROR(INDEX('PROYECCIÓN'!250:250,15+6*(COLUMNS($G249:AB249)-1)),""))</f>
        <v/>
      </c>
      <c r="AC249" s="236">
        <f t="array" ref="AC249">IF(COLUMNS($G249:AC249)&gt;$E249,"",IFERROR(INDEX('PROYECCIÓN'!250:250,15+6*(COLUMNS($G249:AC249)-1)),""))</f>
        <v/>
      </c>
      <c r="AD249" s="236">
        <f t="array" ref="AD249">IF(COLUMNS($G249:AD249)&gt;$E249,"",IFERROR(INDEX('PROYECCIÓN'!250:250,15+6*(COLUMNS($G249:AD249)-1)),""))</f>
        <v/>
      </c>
      <c r="AE249" s="236">
        <f t="array" ref="AE249">IF(COLUMNS($G249:AE249)&gt;$E249,"",IFERROR(INDEX('PROYECCIÓN'!250:250,15+6*(COLUMNS($G249:AE249)-1)),""))</f>
        <v/>
      </c>
      <c r="AF249" s="236">
        <f t="array" ref="AF249">IF(COLUMNS($G249:AF249)&gt;$E249,"",IFERROR(INDEX('PROYECCIÓN'!250:250,15+6*(COLUMNS($G249:AF249)-1)),""))</f>
        <v/>
      </c>
      <c r="AG249" s="236">
        <f t="array" ref="AG249">IF(COLUMNS($G249:AG249)&gt;$E249,"",IFERROR(INDEX('PROYECCIÓN'!250:250,15+6*(COLUMNS($G249:AG249)-1)),""))</f>
        <v/>
      </c>
      <c r="AH249" s="236">
        <f t="array" ref="AH249">IF(COLUMNS($G249:AH249)&gt;$E249,"",IFERROR(INDEX('PROYECCIÓN'!250:250,15+6*(COLUMNS($G249:AH249)-1)),""))</f>
        <v/>
      </c>
      <c r="AI249" s="236">
        <f t="array" ref="AI249">IF(COLUMNS($G249:AI249)&gt;$E249,"",IFERROR(INDEX('PROYECCIÓN'!250:250,15+6*(COLUMNS($G249:AI249)-1)),""))</f>
        <v/>
      </c>
      <c r="AJ249" s="236">
        <f t="array" ref="AJ249">IF(COLUMNS($G249:AJ249)&gt;$E249,"",IFERROR(INDEX('PROYECCIÓN'!250:250,15+6*(COLUMNS($G249:AJ249)-1)),""))</f>
        <v/>
      </c>
      <c r="AK249" s="236">
        <f t="array" ref="AK249">IF(COLUMNS($G249:AK249)&gt;$E249,"",IFERROR(INDEX('PROYECCIÓN'!250:250,15+6*(COLUMNS($G249:AK249)-1)),""))</f>
        <v/>
      </c>
      <c r="AL249" s="236">
        <f t="array" ref="AL249">IF(COLUMNS($G249:AL249)&gt;$E249,"",IFERROR(INDEX('PROYECCIÓN'!250:250,15+6*(COLUMNS($G249:AL249)-1)),""))</f>
        <v/>
      </c>
      <c r="AM249" s="236">
        <f t="array" ref="AM249">IF(COLUMNS($G249:AM249)&gt;$E249,"",IFERROR(INDEX('PROYECCIÓN'!250:250,15+6*(COLUMNS($G249:AM249)-1)),""))</f>
        <v/>
      </c>
      <c r="AN249" s="236">
        <f t="array" ref="AN249">IF(COLUMNS($G249:AN249)&gt;$E249,"",IFERROR(INDEX('PROYECCIÓN'!250:250,15+6*(COLUMNS($G249:AN249)-1)),""))</f>
        <v/>
      </c>
      <c r="AO249" s="236">
        <f t="array" ref="AO249">IF(COLUMNS($G249:AO249)&gt;$E249,"",IFERROR(INDEX('PROYECCIÓN'!250:250,15+6*(COLUMNS($G249:AO249)-1)),""))</f>
        <v/>
      </c>
      <c r="AP249" s="236">
        <f t="array" ref="AP249">IF(COLUMNS($G249:AP249)&gt;$E249,"",IFERROR(INDEX('PROYECCIÓN'!250:250,15+6*(COLUMNS($G249:AP249)-1)),""))</f>
        <v/>
      </c>
      <c r="AQ249" s="236" t="n"/>
      <c r="AR249" s="229" t="n"/>
      <c r="AS249" s="185" t="n"/>
    </row>
    <row r="250" ht="15" customHeight="1" s="506">
      <c r="B250" s="47">
        <f>'CARTERA TOTAL'!B250</f>
        <v/>
      </c>
      <c r="C250" s="229">
        <f>'PROYECCIÓN'!C251</f>
        <v/>
      </c>
      <c r="D250" s="53">
        <f>'PROYECCIÓN'!D251</f>
        <v/>
      </c>
      <c r="E250" s="56">
        <f>'PROYECCIÓN'!H251</f>
        <v/>
      </c>
      <c r="F250" s="56">
        <f>IF(COUNTIF($G250:$AP250,"VENCIDA")&gt;0,"VENCIDA",IF(COUNTIF($G250:$AP250,"POR VENCER")&gt;0,"POR VENCER",IF(COUNTIF($G250:$AP250,"AL DÍA")&gt;0,"AL DÍA",IF(COUNTIF($G250:$AP250,"PAGA")&gt;0,"PAGA","SIN ESTADO"))))</f>
        <v/>
      </c>
      <c r="G250" s="236">
        <f t="array" ref="G250">IF(COLUMNS($G250:G250)&gt;$E250,"",IFERROR(INDEX('PROYECCIÓN'!251:251,15+6*(COLUMNS($G250:G250)-1)),""))</f>
        <v/>
      </c>
      <c r="H250" s="236">
        <f t="array" ref="H250">IF(COLUMNS($G250:H250)&gt;$E250,"",IFERROR(INDEX('PROYECCIÓN'!251:251,15+6*(COLUMNS($G250:H250)-1)),""))</f>
        <v/>
      </c>
      <c r="I250" s="236">
        <f t="array" ref="I250">IF(COLUMNS($G250:I250)&gt;$E250,"",IFERROR(INDEX('PROYECCIÓN'!251:251,15+6*(COLUMNS($G250:I250)-1)),""))</f>
        <v/>
      </c>
      <c r="J250" s="236">
        <f t="array" ref="J250">IF(COLUMNS($G250:J250)&gt;$E250,"",IFERROR(INDEX('PROYECCIÓN'!251:251,15+6*(COLUMNS($G250:J250)-1)),""))</f>
        <v/>
      </c>
      <c r="K250" s="236">
        <f t="array" ref="K250">IF(COLUMNS($G250:K250)&gt;$E250,"",IFERROR(INDEX('PROYECCIÓN'!251:251,15+6*(COLUMNS($G250:K250)-1)),""))</f>
        <v/>
      </c>
      <c r="L250" s="236">
        <f t="array" ref="L250">IF(COLUMNS($G250:L250)&gt;$E250,"",IFERROR(INDEX('PROYECCIÓN'!251:251,15+6*(COLUMNS($G250:L250)-1)),""))</f>
        <v/>
      </c>
      <c r="M250" s="236">
        <f t="array" ref="M250">IF(COLUMNS($G250:M250)&gt;$E250,"",IFERROR(INDEX('PROYECCIÓN'!251:251,15+6*(COLUMNS($G250:M250)-1)),""))</f>
        <v/>
      </c>
      <c r="N250" s="236">
        <f t="array" ref="N250">IF(COLUMNS($G250:N250)&gt;$E250,"",IFERROR(INDEX('PROYECCIÓN'!251:251,15+6*(COLUMNS($G250:N250)-1)),""))</f>
        <v/>
      </c>
      <c r="O250" s="236">
        <f t="array" ref="O250">IF(COLUMNS($G250:O250)&gt;$E250,"",IFERROR(INDEX('PROYECCIÓN'!251:251,15+6*(COLUMNS($G250:O250)-1)),""))</f>
        <v/>
      </c>
      <c r="P250" s="236">
        <f t="array" ref="P250">IF(COLUMNS($G250:P250)&gt;$E250,"",IFERROR(INDEX('PROYECCIÓN'!251:251,15+6*(COLUMNS($G250:P250)-1)),""))</f>
        <v/>
      </c>
      <c r="Q250" s="236">
        <f t="array" ref="Q250">IF(COLUMNS($G250:Q250)&gt;$E250,"",IFERROR(INDEX('PROYECCIÓN'!251:251,15+6*(COLUMNS($G250:Q250)-1)),""))</f>
        <v/>
      </c>
      <c r="R250" s="236">
        <f t="array" ref="R250">IF(COLUMNS($G250:R250)&gt;$E250,"",IFERROR(INDEX('PROYECCIÓN'!251:251,15+6*(COLUMNS($G250:R250)-1)),""))</f>
        <v/>
      </c>
      <c r="S250" s="236">
        <f t="array" ref="S250">IF(COLUMNS($G250:S250)&gt;$E250,"",IFERROR(INDEX('PROYECCIÓN'!251:251,15+6*(COLUMNS($G250:S250)-1)),""))</f>
        <v/>
      </c>
      <c r="T250" s="236">
        <f t="array" ref="T250">IF(COLUMNS($G250:T250)&gt;$E250,"",IFERROR(INDEX('PROYECCIÓN'!251:251,15+6*(COLUMNS($G250:T250)-1)),""))</f>
        <v/>
      </c>
      <c r="U250" s="236">
        <f t="array" ref="U250">IF(COLUMNS($G250:U250)&gt;$E250,"",IFERROR(INDEX('PROYECCIÓN'!251:251,15+6*(COLUMNS($G250:U250)-1)),""))</f>
        <v/>
      </c>
      <c r="V250" s="236">
        <f t="array" ref="V250">IF(COLUMNS($G250:V250)&gt;$E250,"",IFERROR(INDEX('PROYECCIÓN'!251:251,15+6*(COLUMNS($G250:V250)-1)),""))</f>
        <v/>
      </c>
      <c r="W250" s="236">
        <f t="array" ref="W250">IF(COLUMNS($G250:W250)&gt;$E250,"",IFERROR(INDEX('PROYECCIÓN'!251:251,15+6*(COLUMNS($G250:W250)-1)),""))</f>
        <v/>
      </c>
      <c r="X250" s="236">
        <f t="array" ref="X250">IF(COLUMNS($G250:X250)&gt;$E250,"",IFERROR(INDEX('PROYECCIÓN'!251:251,15+6*(COLUMNS($G250:X250)-1)),""))</f>
        <v/>
      </c>
      <c r="Y250" s="236">
        <f t="array" ref="Y250">IF(COLUMNS($G250:Y250)&gt;$E250,"",IFERROR(INDEX('PROYECCIÓN'!251:251,15+6*(COLUMNS($G250:Y250)-1)),""))</f>
        <v/>
      </c>
      <c r="Z250" s="236">
        <f t="array" ref="Z250">IF(COLUMNS($G250:Z250)&gt;$E250,"",IFERROR(INDEX('PROYECCIÓN'!251:251,15+6*(COLUMNS($G250:Z250)-1)),""))</f>
        <v/>
      </c>
      <c r="AA250" s="236">
        <f t="array" ref="AA250">IF(COLUMNS($G250:AA250)&gt;$E250,"",IFERROR(INDEX('PROYECCIÓN'!251:251,15+6*(COLUMNS($G250:AA250)-1)),""))</f>
        <v/>
      </c>
      <c r="AB250" s="236">
        <f t="array" ref="AB250">IF(COLUMNS($G250:AB250)&gt;$E250,"",IFERROR(INDEX('PROYECCIÓN'!251:251,15+6*(COLUMNS($G250:AB250)-1)),""))</f>
        <v/>
      </c>
      <c r="AC250" s="236">
        <f t="array" ref="AC250">IF(COLUMNS($G250:AC250)&gt;$E250,"",IFERROR(INDEX('PROYECCIÓN'!251:251,15+6*(COLUMNS($G250:AC250)-1)),""))</f>
        <v/>
      </c>
      <c r="AD250" s="236">
        <f t="array" ref="AD250">IF(COLUMNS($G250:AD250)&gt;$E250,"",IFERROR(INDEX('PROYECCIÓN'!251:251,15+6*(COLUMNS($G250:AD250)-1)),""))</f>
        <v/>
      </c>
      <c r="AE250" s="236">
        <f t="array" ref="AE250">IF(COLUMNS($G250:AE250)&gt;$E250,"",IFERROR(INDEX('PROYECCIÓN'!251:251,15+6*(COLUMNS($G250:AE250)-1)),""))</f>
        <v/>
      </c>
      <c r="AF250" s="236">
        <f t="array" ref="AF250">IF(COLUMNS($G250:AF250)&gt;$E250,"",IFERROR(INDEX('PROYECCIÓN'!251:251,15+6*(COLUMNS($G250:AF250)-1)),""))</f>
        <v/>
      </c>
      <c r="AG250" s="236">
        <f t="array" ref="AG250">IF(COLUMNS($G250:AG250)&gt;$E250,"",IFERROR(INDEX('PROYECCIÓN'!251:251,15+6*(COLUMNS($G250:AG250)-1)),""))</f>
        <v/>
      </c>
      <c r="AH250" s="236">
        <f t="array" ref="AH250">IF(COLUMNS($G250:AH250)&gt;$E250,"",IFERROR(INDEX('PROYECCIÓN'!251:251,15+6*(COLUMNS($G250:AH250)-1)),""))</f>
        <v/>
      </c>
      <c r="AI250" s="236">
        <f t="array" ref="AI250">IF(COLUMNS($G250:AI250)&gt;$E250,"",IFERROR(INDEX('PROYECCIÓN'!251:251,15+6*(COLUMNS($G250:AI250)-1)),""))</f>
        <v/>
      </c>
      <c r="AJ250" s="236">
        <f t="array" ref="AJ250">IF(COLUMNS($G250:AJ250)&gt;$E250,"",IFERROR(INDEX('PROYECCIÓN'!251:251,15+6*(COLUMNS($G250:AJ250)-1)),""))</f>
        <v/>
      </c>
      <c r="AK250" s="236">
        <f t="array" ref="AK250">IF(COLUMNS($G250:AK250)&gt;$E250,"",IFERROR(INDEX('PROYECCIÓN'!251:251,15+6*(COLUMNS($G250:AK250)-1)),""))</f>
        <v/>
      </c>
      <c r="AL250" s="236">
        <f t="array" ref="AL250">IF(COLUMNS($G250:AL250)&gt;$E250,"",IFERROR(INDEX('PROYECCIÓN'!251:251,15+6*(COLUMNS($G250:AL250)-1)),""))</f>
        <v/>
      </c>
      <c r="AM250" s="236">
        <f t="array" ref="AM250">IF(COLUMNS($G250:AM250)&gt;$E250,"",IFERROR(INDEX('PROYECCIÓN'!251:251,15+6*(COLUMNS($G250:AM250)-1)),""))</f>
        <v/>
      </c>
      <c r="AN250" s="236">
        <f t="array" ref="AN250">IF(COLUMNS($G250:AN250)&gt;$E250,"",IFERROR(INDEX('PROYECCIÓN'!251:251,15+6*(COLUMNS($G250:AN250)-1)),""))</f>
        <v/>
      </c>
      <c r="AO250" s="236">
        <f t="array" ref="AO250">IF(COLUMNS($G250:AO250)&gt;$E250,"",IFERROR(INDEX('PROYECCIÓN'!251:251,15+6*(COLUMNS($G250:AO250)-1)),""))</f>
        <v/>
      </c>
      <c r="AP250" s="236">
        <f t="array" ref="AP250">IF(COLUMNS($G250:AP250)&gt;$E250,"",IFERROR(INDEX('PROYECCIÓN'!251:251,15+6*(COLUMNS($G250:AP250)-1)),""))</f>
        <v/>
      </c>
      <c r="AQ250" s="236" t="n"/>
      <c r="AR250" s="229" t="n"/>
      <c r="AS250" s="185" t="n"/>
    </row>
    <row r="251" ht="15" customHeight="1" s="506">
      <c r="B251" s="47">
        <f>'CARTERA TOTAL'!B251</f>
        <v/>
      </c>
      <c r="C251" s="229">
        <f>'PROYECCIÓN'!C252</f>
        <v/>
      </c>
      <c r="D251" s="53">
        <f>'PROYECCIÓN'!D252</f>
        <v/>
      </c>
      <c r="E251" s="56">
        <f>'PROYECCIÓN'!H252</f>
        <v/>
      </c>
      <c r="F251" s="56">
        <f>IF(COUNTIF($G251:$AP251,"VENCIDA")&gt;0,"VENCIDA",IF(COUNTIF($G251:$AP251,"POR VENCER")&gt;0,"POR VENCER",IF(COUNTIF($G251:$AP251,"AL DÍA")&gt;0,"AL DÍA",IF(COUNTIF($G251:$AP251,"PAGA")&gt;0,"PAGA","SIN ESTADO"))))</f>
        <v/>
      </c>
      <c r="G251" s="236">
        <f t="array" ref="G251">IF(COLUMNS($G251:G251)&gt;$E251,"",IFERROR(INDEX('PROYECCIÓN'!252:252,15+6*(COLUMNS($G251:G251)-1)),""))</f>
        <v/>
      </c>
      <c r="H251" s="236">
        <f t="array" ref="H251">IF(COLUMNS($G251:H251)&gt;$E251,"",IFERROR(INDEX('PROYECCIÓN'!252:252,15+6*(COLUMNS($G251:H251)-1)),""))</f>
        <v/>
      </c>
      <c r="I251" s="236">
        <f t="array" ref="I251">IF(COLUMNS($G251:I251)&gt;$E251,"",IFERROR(INDEX('PROYECCIÓN'!252:252,15+6*(COLUMNS($G251:I251)-1)),""))</f>
        <v/>
      </c>
      <c r="J251" s="236">
        <f t="array" ref="J251">IF(COLUMNS($G251:J251)&gt;$E251,"",IFERROR(INDEX('PROYECCIÓN'!252:252,15+6*(COLUMNS($G251:J251)-1)),""))</f>
        <v/>
      </c>
      <c r="K251" s="236">
        <f t="array" ref="K251">IF(COLUMNS($G251:K251)&gt;$E251,"",IFERROR(INDEX('PROYECCIÓN'!252:252,15+6*(COLUMNS($G251:K251)-1)),""))</f>
        <v/>
      </c>
      <c r="L251" s="236">
        <f t="array" ref="L251">IF(COLUMNS($G251:L251)&gt;$E251,"",IFERROR(INDEX('PROYECCIÓN'!252:252,15+6*(COLUMNS($G251:L251)-1)),""))</f>
        <v/>
      </c>
      <c r="M251" s="236">
        <f t="array" ref="M251">IF(COLUMNS($G251:M251)&gt;$E251,"",IFERROR(INDEX('PROYECCIÓN'!252:252,15+6*(COLUMNS($G251:M251)-1)),""))</f>
        <v/>
      </c>
      <c r="N251" s="236">
        <f t="array" ref="N251">IF(COLUMNS($G251:N251)&gt;$E251,"",IFERROR(INDEX('PROYECCIÓN'!252:252,15+6*(COLUMNS($G251:N251)-1)),""))</f>
        <v/>
      </c>
      <c r="O251" s="236">
        <f t="array" ref="O251">IF(COLUMNS($G251:O251)&gt;$E251,"",IFERROR(INDEX('PROYECCIÓN'!252:252,15+6*(COLUMNS($G251:O251)-1)),""))</f>
        <v/>
      </c>
      <c r="P251" s="236">
        <f t="array" ref="P251">IF(COLUMNS($G251:P251)&gt;$E251,"",IFERROR(INDEX('PROYECCIÓN'!252:252,15+6*(COLUMNS($G251:P251)-1)),""))</f>
        <v/>
      </c>
      <c r="Q251" s="236">
        <f t="array" ref="Q251">IF(COLUMNS($G251:Q251)&gt;$E251,"",IFERROR(INDEX('PROYECCIÓN'!252:252,15+6*(COLUMNS($G251:Q251)-1)),""))</f>
        <v/>
      </c>
      <c r="R251" s="236">
        <f t="array" ref="R251">IF(COLUMNS($G251:R251)&gt;$E251,"",IFERROR(INDEX('PROYECCIÓN'!252:252,15+6*(COLUMNS($G251:R251)-1)),""))</f>
        <v/>
      </c>
      <c r="S251" s="236">
        <f t="array" ref="S251">IF(COLUMNS($G251:S251)&gt;$E251,"",IFERROR(INDEX('PROYECCIÓN'!252:252,15+6*(COLUMNS($G251:S251)-1)),""))</f>
        <v/>
      </c>
      <c r="T251" s="236">
        <f t="array" ref="T251">IF(COLUMNS($G251:T251)&gt;$E251,"",IFERROR(INDEX('PROYECCIÓN'!252:252,15+6*(COLUMNS($G251:T251)-1)),""))</f>
        <v/>
      </c>
      <c r="U251" s="236">
        <f t="array" ref="U251">IF(COLUMNS($G251:U251)&gt;$E251,"",IFERROR(INDEX('PROYECCIÓN'!252:252,15+6*(COLUMNS($G251:U251)-1)),""))</f>
        <v/>
      </c>
      <c r="V251" s="236">
        <f t="array" ref="V251">IF(COLUMNS($G251:V251)&gt;$E251,"",IFERROR(INDEX('PROYECCIÓN'!252:252,15+6*(COLUMNS($G251:V251)-1)),""))</f>
        <v/>
      </c>
      <c r="W251" s="236">
        <f t="array" ref="W251">IF(COLUMNS($G251:W251)&gt;$E251,"",IFERROR(INDEX('PROYECCIÓN'!252:252,15+6*(COLUMNS($G251:W251)-1)),""))</f>
        <v/>
      </c>
      <c r="X251" s="236">
        <f t="array" ref="X251">IF(COLUMNS($G251:X251)&gt;$E251,"",IFERROR(INDEX('PROYECCIÓN'!252:252,15+6*(COLUMNS($G251:X251)-1)),""))</f>
        <v/>
      </c>
      <c r="Y251" s="236">
        <f t="array" ref="Y251">IF(COLUMNS($G251:Y251)&gt;$E251,"",IFERROR(INDEX('PROYECCIÓN'!252:252,15+6*(COLUMNS($G251:Y251)-1)),""))</f>
        <v/>
      </c>
      <c r="Z251" s="236">
        <f t="array" ref="Z251">IF(COLUMNS($G251:Z251)&gt;$E251,"",IFERROR(INDEX('PROYECCIÓN'!252:252,15+6*(COLUMNS($G251:Z251)-1)),""))</f>
        <v/>
      </c>
      <c r="AA251" s="236">
        <f t="array" ref="AA251">IF(COLUMNS($G251:AA251)&gt;$E251,"",IFERROR(INDEX('PROYECCIÓN'!252:252,15+6*(COLUMNS($G251:AA251)-1)),""))</f>
        <v/>
      </c>
      <c r="AB251" s="236">
        <f t="array" ref="AB251">IF(COLUMNS($G251:AB251)&gt;$E251,"",IFERROR(INDEX('PROYECCIÓN'!252:252,15+6*(COLUMNS($G251:AB251)-1)),""))</f>
        <v/>
      </c>
      <c r="AC251" s="236">
        <f t="array" ref="AC251">IF(COLUMNS($G251:AC251)&gt;$E251,"",IFERROR(INDEX('PROYECCIÓN'!252:252,15+6*(COLUMNS($G251:AC251)-1)),""))</f>
        <v/>
      </c>
      <c r="AD251" s="236">
        <f t="array" ref="AD251">IF(COLUMNS($G251:AD251)&gt;$E251,"",IFERROR(INDEX('PROYECCIÓN'!252:252,15+6*(COLUMNS($G251:AD251)-1)),""))</f>
        <v/>
      </c>
      <c r="AE251" s="236">
        <f t="array" ref="AE251">IF(COLUMNS($G251:AE251)&gt;$E251,"",IFERROR(INDEX('PROYECCIÓN'!252:252,15+6*(COLUMNS($G251:AE251)-1)),""))</f>
        <v/>
      </c>
      <c r="AF251" s="236">
        <f t="array" ref="AF251">IF(COLUMNS($G251:AF251)&gt;$E251,"",IFERROR(INDEX('PROYECCIÓN'!252:252,15+6*(COLUMNS($G251:AF251)-1)),""))</f>
        <v/>
      </c>
      <c r="AG251" s="236">
        <f t="array" ref="AG251">IF(COLUMNS($G251:AG251)&gt;$E251,"",IFERROR(INDEX('PROYECCIÓN'!252:252,15+6*(COLUMNS($G251:AG251)-1)),""))</f>
        <v/>
      </c>
      <c r="AH251" s="236">
        <f t="array" ref="AH251">IF(COLUMNS($G251:AH251)&gt;$E251,"",IFERROR(INDEX('PROYECCIÓN'!252:252,15+6*(COLUMNS($G251:AH251)-1)),""))</f>
        <v/>
      </c>
      <c r="AI251" s="236">
        <f t="array" ref="AI251">IF(COLUMNS($G251:AI251)&gt;$E251,"",IFERROR(INDEX('PROYECCIÓN'!252:252,15+6*(COLUMNS($G251:AI251)-1)),""))</f>
        <v/>
      </c>
      <c r="AJ251" s="236">
        <f t="array" ref="AJ251">IF(COLUMNS($G251:AJ251)&gt;$E251,"",IFERROR(INDEX('PROYECCIÓN'!252:252,15+6*(COLUMNS($G251:AJ251)-1)),""))</f>
        <v/>
      </c>
      <c r="AK251" s="236">
        <f t="array" ref="AK251">IF(COLUMNS($G251:AK251)&gt;$E251,"",IFERROR(INDEX('PROYECCIÓN'!252:252,15+6*(COLUMNS($G251:AK251)-1)),""))</f>
        <v/>
      </c>
      <c r="AL251" s="236">
        <f t="array" ref="AL251">IF(COLUMNS($G251:AL251)&gt;$E251,"",IFERROR(INDEX('PROYECCIÓN'!252:252,15+6*(COLUMNS($G251:AL251)-1)),""))</f>
        <v/>
      </c>
      <c r="AM251" s="236">
        <f t="array" ref="AM251">IF(COLUMNS($G251:AM251)&gt;$E251,"",IFERROR(INDEX('PROYECCIÓN'!252:252,15+6*(COLUMNS($G251:AM251)-1)),""))</f>
        <v/>
      </c>
      <c r="AN251" s="236">
        <f t="array" ref="AN251">IF(COLUMNS($G251:AN251)&gt;$E251,"",IFERROR(INDEX('PROYECCIÓN'!252:252,15+6*(COLUMNS($G251:AN251)-1)),""))</f>
        <v/>
      </c>
      <c r="AO251" s="236">
        <f t="array" ref="AO251">IF(COLUMNS($G251:AO251)&gt;$E251,"",IFERROR(INDEX('PROYECCIÓN'!252:252,15+6*(COLUMNS($G251:AO251)-1)),""))</f>
        <v/>
      </c>
      <c r="AP251" s="236">
        <f t="array" ref="AP251">IF(COLUMNS($G251:AP251)&gt;$E251,"",IFERROR(INDEX('PROYECCIÓN'!252:252,15+6*(COLUMNS($G251:AP251)-1)),""))</f>
        <v/>
      </c>
      <c r="AQ251" s="236" t="inlineStr">
        <is>
          <t>MENSAJE POR WHATSAPP</t>
        </is>
      </c>
      <c r="AR251" s="229" t="inlineStr">
        <is>
          <t>NO RESPONDE</t>
        </is>
      </c>
      <c r="AS251" s="237" t="n">
        <v>46288</v>
      </c>
    </row>
    <row r="252" ht="15" customHeight="1" s="506">
      <c r="B252" s="47">
        <f>'CARTERA TOTAL'!B252</f>
        <v/>
      </c>
      <c r="C252" s="229">
        <f>'PROYECCIÓN'!C253</f>
        <v/>
      </c>
      <c r="D252" s="53">
        <f>'PROYECCIÓN'!D253</f>
        <v/>
      </c>
      <c r="E252" s="56">
        <f>'PROYECCIÓN'!H253</f>
        <v/>
      </c>
      <c r="F252" s="56">
        <f>IF(COUNTIF($G252:$AP252,"VENCIDA")&gt;0,"VENCIDA",IF(COUNTIF($G252:$AP252,"POR VENCER")&gt;0,"POR VENCER",IF(COUNTIF($G252:$AP252,"AL DÍA")&gt;0,"AL DÍA",IF(COUNTIF($G252:$AP252,"PAGA")&gt;0,"PAGA","SIN ESTADO"))))</f>
        <v/>
      </c>
      <c r="G252" s="236">
        <f t="array" ref="G252">IF(COLUMNS($G252:G252)&gt;$E252,"",IFERROR(INDEX('PROYECCIÓN'!253:253,15+6*(COLUMNS($G252:G252)-1)),""))</f>
        <v/>
      </c>
      <c r="H252" s="236">
        <f t="array" ref="H252">IF(COLUMNS($G252:H252)&gt;$E252,"",IFERROR(INDEX('PROYECCIÓN'!253:253,15+6*(COLUMNS($G252:H252)-1)),""))</f>
        <v/>
      </c>
      <c r="I252" s="236">
        <f t="array" ref="I252">IF(COLUMNS($G252:I252)&gt;$E252,"",IFERROR(INDEX('PROYECCIÓN'!253:253,15+6*(COLUMNS($G252:I252)-1)),""))</f>
        <v/>
      </c>
      <c r="J252" s="236">
        <f t="array" ref="J252">IF(COLUMNS($G252:J252)&gt;$E252,"",IFERROR(INDEX('PROYECCIÓN'!253:253,15+6*(COLUMNS($G252:J252)-1)),""))</f>
        <v/>
      </c>
      <c r="K252" s="236">
        <f t="array" ref="K252">IF(COLUMNS($G252:K252)&gt;$E252,"",IFERROR(INDEX('PROYECCIÓN'!253:253,15+6*(COLUMNS($G252:K252)-1)),""))</f>
        <v/>
      </c>
      <c r="L252" s="236">
        <f t="array" ref="L252">IF(COLUMNS($G252:L252)&gt;$E252,"",IFERROR(INDEX('PROYECCIÓN'!253:253,15+6*(COLUMNS($G252:L252)-1)),""))</f>
        <v/>
      </c>
      <c r="M252" s="236">
        <f t="array" ref="M252">IF(COLUMNS($G252:M252)&gt;$E252,"",IFERROR(INDEX('PROYECCIÓN'!253:253,15+6*(COLUMNS($G252:M252)-1)),""))</f>
        <v/>
      </c>
      <c r="N252" s="236">
        <f t="array" ref="N252">IF(COLUMNS($G252:N252)&gt;$E252,"",IFERROR(INDEX('PROYECCIÓN'!253:253,15+6*(COLUMNS($G252:N252)-1)),""))</f>
        <v/>
      </c>
      <c r="O252" s="236">
        <f t="array" ref="O252">IF(COLUMNS($G252:O252)&gt;$E252,"",IFERROR(INDEX('PROYECCIÓN'!253:253,15+6*(COLUMNS($G252:O252)-1)),""))</f>
        <v/>
      </c>
      <c r="P252" s="236">
        <f t="array" ref="P252">IF(COLUMNS($G252:P252)&gt;$E252,"",IFERROR(INDEX('PROYECCIÓN'!253:253,15+6*(COLUMNS($G252:P252)-1)),""))</f>
        <v/>
      </c>
      <c r="Q252" s="236">
        <f t="array" ref="Q252">IF(COLUMNS($G252:Q252)&gt;$E252,"",IFERROR(INDEX('PROYECCIÓN'!253:253,15+6*(COLUMNS($G252:Q252)-1)),""))</f>
        <v/>
      </c>
      <c r="R252" s="236">
        <f t="array" ref="R252">IF(COLUMNS($G252:R252)&gt;$E252,"",IFERROR(INDEX('PROYECCIÓN'!253:253,15+6*(COLUMNS($G252:R252)-1)),""))</f>
        <v/>
      </c>
      <c r="S252" s="236">
        <f t="array" ref="S252">IF(COLUMNS($G252:S252)&gt;$E252,"",IFERROR(INDEX('PROYECCIÓN'!253:253,15+6*(COLUMNS($G252:S252)-1)),""))</f>
        <v/>
      </c>
      <c r="T252" s="236">
        <f t="array" ref="T252">IF(COLUMNS($G252:T252)&gt;$E252,"",IFERROR(INDEX('PROYECCIÓN'!253:253,15+6*(COLUMNS($G252:T252)-1)),""))</f>
        <v/>
      </c>
      <c r="U252" s="236">
        <f t="array" ref="U252">IF(COLUMNS($G252:U252)&gt;$E252,"",IFERROR(INDEX('PROYECCIÓN'!253:253,15+6*(COLUMNS($G252:U252)-1)),""))</f>
        <v/>
      </c>
      <c r="V252" s="236">
        <f t="array" ref="V252">IF(COLUMNS($G252:V252)&gt;$E252,"",IFERROR(INDEX('PROYECCIÓN'!253:253,15+6*(COLUMNS($G252:V252)-1)),""))</f>
        <v/>
      </c>
      <c r="W252" s="236">
        <f t="array" ref="W252">IF(COLUMNS($G252:W252)&gt;$E252,"",IFERROR(INDEX('PROYECCIÓN'!253:253,15+6*(COLUMNS($G252:W252)-1)),""))</f>
        <v/>
      </c>
      <c r="X252" s="236">
        <f t="array" ref="X252">IF(COLUMNS($G252:X252)&gt;$E252,"",IFERROR(INDEX('PROYECCIÓN'!253:253,15+6*(COLUMNS($G252:X252)-1)),""))</f>
        <v/>
      </c>
      <c r="Y252" s="236">
        <f t="array" ref="Y252">IF(COLUMNS($G252:Y252)&gt;$E252,"",IFERROR(INDEX('PROYECCIÓN'!253:253,15+6*(COLUMNS($G252:Y252)-1)),""))</f>
        <v/>
      </c>
      <c r="Z252" s="236">
        <f t="array" ref="Z252">IF(COLUMNS($G252:Z252)&gt;$E252,"",IFERROR(INDEX('PROYECCIÓN'!253:253,15+6*(COLUMNS($G252:Z252)-1)),""))</f>
        <v/>
      </c>
      <c r="AA252" s="236">
        <f t="array" ref="AA252">IF(COLUMNS($G252:AA252)&gt;$E252,"",IFERROR(INDEX('PROYECCIÓN'!253:253,15+6*(COLUMNS($G252:AA252)-1)),""))</f>
        <v/>
      </c>
      <c r="AB252" s="236">
        <f t="array" ref="AB252">IF(COLUMNS($G252:AB252)&gt;$E252,"",IFERROR(INDEX('PROYECCIÓN'!253:253,15+6*(COLUMNS($G252:AB252)-1)),""))</f>
        <v/>
      </c>
      <c r="AC252" s="236">
        <f t="array" ref="AC252">IF(COLUMNS($G252:AC252)&gt;$E252,"",IFERROR(INDEX('PROYECCIÓN'!253:253,15+6*(COLUMNS($G252:AC252)-1)),""))</f>
        <v/>
      </c>
      <c r="AD252" s="236">
        <f t="array" ref="AD252">IF(COLUMNS($G252:AD252)&gt;$E252,"",IFERROR(INDEX('PROYECCIÓN'!253:253,15+6*(COLUMNS($G252:AD252)-1)),""))</f>
        <v/>
      </c>
      <c r="AE252" s="236">
        <f t="array" ref="AE252">IF(COLUMNS($G252:AE252)&gt;$E252,"",IFERROR(INDEX('PROYECCIÓN'!253:253,15+6*(COLUMNS($G252:AE252)-1)),""))</f>
        <v/>
      </c>
      <c r="AF252" s="236">
        <f t="array" ref="AF252">IF(COLUMNS($G252:AF252)&gt;$E252,"",IFERROR(INDEX('PROYECCIÓN'!253:253,15+6*(COLUMNS($G252:AF252)-1)),""))</f>
        <v/>
      </c>
      <c r="AG252" s="236">
        <f t="array" ref="AG252">IF(COLUMNS($G252:AG252)&gt;$E252,"",IFERROR(INDEX('PROYECCIÓN'!253:253,15+6*(COLUMNS($G252:AG252)-1)),""))</f>
        <v/>
      </c>
      <c r="AH252" s="236">
        <f t="array" ref="AH252">IF(COLUMNS($G252:AH252)&gt;$E252,"",IFERROR(INDEX('PROYECCIÓN'!253:253,15+6*(COLUMNS($G252:AH252)-1)),""))</f>
        <v/>
      </c>
      <c r="AI252" s="236">
        <f t="array" ref="AI252">IF(COLUMNS($G252:AI252)&gt;$E252,"",IFERROR(INDEX('PROYECCIÓN'!253:253,15+6*(COLUMNS($G252:AI252)-1)),""))</f>
        <v/>
      </c>
      <c r="AJ252" s="236">
        <f t="array" ref="AJ252">IF(COLUMNS($G252:AJ252)&gt;$E252,"",IFERROR(INDEX('PROYECCIÓN'!253:253,15+6*(COLUMNS($G252:AJ252)-1)),""))</f>
        <v/>
      </c>
      <c r="AK252" s="236">
        <f t="array" ref="AK252">IF(COLUMNS($G252:AK252)&gt;$E252,"",IFERROR(INDEX('PROYECCIÓN'!253:253,15+6*(COLUMNS($G252:AK252)-1)),""))</f>
        <v/>
      </c>
      <c r="AL252" s="236">
        <f t="array" ref="AL252">IF(COLUMNS($G252:AL252)&gt;$E252,"",IFERROR(INDEX('PROYECCIÓN'!253:253,15+6*(COLUMNS($G252:AL252)-1)),""))</f>
        <v/>
      </c>
      <c r="AM252" s="236">
        <f t="array" ref="AM252">IF(COLUMNS($G252:AM252)&gt;$E252,"",IFERROR(INDEX('PROYECCIÓN'!253:253,15+6*(COLUMNS($G252:AM252)-1)),""))</f>
        <v/>
      </c>
      <c r="AN252" s="236">
        <f t="array" ref="AN252">IF(COLUMNS($G252:AN252)&gt;$E252,"",IFERROR(INDEX('PROYECCIÓN'!253:253,15+6*(COLUMNS($G252:AN252)-1)),""))</f>
        <v/>
      </c>
      <c r="AO252" s="236">
        <f t="array" ref="AO252">IF(COLUMNS($G252:AO252)&gt;$E252,"",IFERROR(INDEX('PROYECCIÓN'!253:253,15+6*(COLUMNS($G252:AO252)-1)),""))</f>
        <v/>
      </c>
      <c r="AP252" s="236">
        <f t="array" ref="AP252">IF(COLUMNS($G252:AP252)&gt;$E252,"",IFERROR(INDEX('PROYECCIÓN'!253:253,15+6*(COLUMNS($G252:AP252)-1)),""))</f>
        <v/>
      </c>
      <c r="AQ252" s="236" t="inlineStr">
        <is>
          <t>MENSAJE POR WHATSAPP</t>
        </is>
      </c>
      <c r="AR252" s="229" t="inlineStr">
        <is>
          <t>NO RESPONDE</t>
        </is>
      </c>
      <c r="AS252" s="237" t="n">
        <v>46288</v>
      </c>
    </row>
    <row r="253" ht="15" customHeight="1" s="506">
      <c r="B253" s="47">
        <f>'CARTERA TOTAL'!B253</f>
        <v/>
      </c>
      <c r="C253" s="229">
        <f>'PROYECCIÓN'!C254</f>
        <v/>
      </c>
      <c r="D253" s="53">
        <f>'PROYECCIÓN'!D254</f>
        <v/>
      </c>
      <c r="E253" s="56">
        <f>'PROYECCIÓN'!H254</f>
        <v/>
      </c>
      <c r="F253" s="56">
        <f>IF(COUNTIF($G253:$AP253,"VENCIDA")&gt;0,"VENCIDA",IF(COUNTIF($G253:$AP253,"POR VENCER")&gt;0,"POR VENCER",IF(COUNTIF($G253:$AP253,"AL DÍA")&gt;0,"AL DÍA",IF(COUNTIF($G253:$AP253,"PAGA")&gt;0,"PAGA","SIN ESTADO"))))</f>
        <v/>
      </c>
      <c r="G253" s="236">
        <f t="array" ref="G253">IF(COLUMNS($G253:G253)&gt;$E253,"",IFERROR(INDEX('PROYECCIÓN'!254:254,15+6*(COLUMNS($G253:G253)-1)),""))</f>
        <v/>
      </c>
      <c r="H253" s="236">
        <f t="array" ref="H253">IF(COLUMNS($G253:H253)&gt;$E253,"",IFERROR(INDEX('PROYECCIÓN'!254:254,15+6*(COLUMNS($G253:H253)-1)),""))</f>
        <v/>
      </c>
      <c r="I253" s="236">
        <f t="array" ref="I253">IF(COLUMNS($G253:I253)&gt;$E253,"",IFERROR(INDEX('PROYECCIÓN'!254:254,15+6*(COLUMNS($G253:I253)-1)),""))</f>
        <v/>
      </c>
      <c r="J253" s="236">
        <f t="array" ref="J253">IF(COLUMNS($G253:J253)&gt;$E253,"",IFERROR(INDEX('PROYECCIÓN'!254:254,15+6*(COLUMNS($G253:J253)-1)),""))</f>
        <v/>
      </c>
      <c r="K253" s="236">
        <f t="array" ref="K253">IF(COLUMNS($G253:K253)&gt;$E253,"",IFERROR(INDEX('PROYECCIÓN'!254:254,15+6*(COLUMNS($G253:K253)-1)),""))</f>
        <v/>
      </c>
      <c r="L253" s="236">
        <f t="array" ref="L253">IF(COLUMNS($G253:L253)&gt;$E253,"",IFERROR(INDEX('PROYECCIÓN'!254:254,15+6*(COLUMNS($G253:L253)-1)),""))</f>
        <v/>
      </c>
      <c r="M253" s="236">
        <f t="array" ref="M253">IF(COLUMNS($G253:M253)&gt;$E253,"",IFERROR(INDEX('PROYECCIÓN'!254:254,15+6*(COLUMNS($G253:M253)-1)),""))</f>
        <v/>
      </c>
      <c r="N253" s="236">
        <f t="array" ref="N253">IF(COLUMNS($G253:N253)&gt;$E253,"",IFERROR(INDEX('PROYECCIÓN'!254:254,15+6*(COLUMNS($G253:N253)-1)),""))</f>
        <v/>
      </c>
      <c r="O253" s="236">
        <f t="array" ref="O253">IF(COLUMNS($G253:O253)&gt;$E253,"",IFERROR(INDEX('PROYECCIÓN'!254:254,15+6*(COLUMNS($G253:O253)-1)),""))</f>
        <v/>
      </c>
      <c r="P253" s="236">
        <f t="array" ref="P253">IF(COLUMNS($G253:P253)&gt;$E253,"",IFERROR(INDEX('PROYECCIÓN'!254:254,15+6*(COLUMNS($G253:P253)-1)),""))</f>
        <v/>
      </c>
      <c r="Q253" s="236">
        <f t="array" ref="Q253">IF(COLUMNS($G253:Q253)&gt;$E253,"",IFERROR(INDEX('PROYECCIÓN'!254:254,15+6*(COLUMNS($G253:Q253)-1)),""))</f>
        <v/>
      </c>
      <c r="R253" s="236">
        <f t="array" ref="R253">IF(COLUMNS($G253:R253)&gt;$E253,"",IFERROR(INDEX('PROYECCIÓN'!254:254,15+6*(COLUMNS($G253:R253)-1)),""))</f>
        <v/>
      </c>
      <c r="S253" s="236">
        <f t="array" ref="S253">IF(COLUMNS($G253:S253)&gt;$E253,"",IFERROR(INDEX('PROYECCIÓN'!254:254,15+6*(COLUMNS($G253:S253)-1)),""))</f>
        <v/>
      </c>
      <c r="T253" s="236">
        <f t="array" ref="T253">IF(COLUMNS($G253:T253)&gt;$E253,"",IFERROR(INDEX('PROYECCIÓN'!254:254,15+6*(COLUMNS($G253:T253)-1)),""))</f>
        <v/>
      </c>
      <c r="U253" s="236">
        <f t="array" ref="U253">IF(COLUMNS($G253:U253)&gt;$E253,"",IFERROR(INDEX('PROYECCIÓN'!254:254,15+6*(COLUMNS($G253:U253)-1)),""))</f>
        <v/>
      </c>
      <c r="V253" s="236">
        <f t="array" ref="V253">IF(COLUMNS($G253:V253)&gt;$E253,"",IFERROR(INDEX('PROYECCIÓN'!254:254,15+6*(COLUMNS($G253:V253)-1)),""))</f>
        <v/>
      </c>
      <c r="W253" s="236">
        <f t="array" ref="W253">IF(COLUMNS($G253:W253)&gt;$E253,"",IFERROR(INDEX('PROYECCIÓN'!254:254,15+6*(COLUMNS($G253:W253)-1)),""))</f>
        <v/>
      </c>
      <c r="X253" s="236">
        <f t="array" ref="X253">IF(COLUMNS($G253:X253)&gt;$E253,"",IFERROR(INDEX('PROYECCIÓN'!254:254,15+6*(COLUMNS($G253:X253)-1)),""))</f>
        <v/>
      </c>
      <c r="Y253" s="236">
        <f t="array" ref="Y253">IF(COLUMNS($G253:Y253)&gt;$E253,"",IFERROR(INDEX('PROYECCIÓN'!254:254,15+6*(COLUMNS($G253:Y253)-1)),""))</f>
        <v/>
      </c>
      <c r="Z253" s="236">
        <f t="array" ref="Z253">IF(COLUMNS($G253:Z253)&gt;$E253,"",IFERROR(INDEX('PROYECCIÓN'!254:254,15+6*(COLUMNS($G253:Z253)-1)),""))</f>
        <v/>
      </c>
      <c r="AA253" s="236">
        <f t="array" ref="AA253">IF(COLUMNS($G253:AA253)&gt;$E253,"",IFERROR(INDEX('PROYECCIÓN'!254:254,15+6*(COLUMNS($G253:AA253)-1)),""))</f>
        <v/>
      </c>
      <c r="AB253" s="236">
        <f t="array" ref="AB253">IF(COLUMNS($G253:AB253)&gt;$E253,"",IFERROR(INDEX('PROYECCIÓN'!254:254,15+6*(COLUMNS($G253:AB253)-1)),""))</f>
        <v/>
      </c>
      <c r="AC253" s="236">
        <f t="array" ref="AC253">IF(COLUMNS($G253:AC253)&gt;$E253,"",IFERROR(INDEX('PROYECCIÓN'!254:254,15+6*(COLUMNS($G253:AC253)-1)),""))</f>
        <v/>
      </c>
      <c r="AD253" s="236">
        <f t="array" ref="AD253">IF(COLUMNS($G253:AD253)&gt;$E253,"",IFERROR(INDEX('PROYECCIÓN'!254:254,15+6*(COLUMNS($G253:AD253)-1)),""))</f>
        <v/>
      </c>
      <c r="AE253" s="236">
        <f t="array" ref="AE253">IF(COLUMNS($G253:AE253)&gt;$E253,"",IFERROR(INDEX('PROYECCIÓN'!254:254,15+6*(COLUMNS($G253:AE253)-1)),""))</f>
        <v/>
      </c>
      <c r="AF253" s="236">
        <f t="array" ref="AF253">IF(COLUMNS($G253:AF253)&gt;$E253,"",IFERROR(INDEX('PROYECCIÓN'!254:254,15+6*(COLUMNS($G253:AF253)-1)),""))</f>
        <v/>
      </c>
      <c r="AG253" s="236">
        <f t="array" ref="AG253">IF(COLUMNS($G253:AG253)&gt;$E253,"",IFERROR(INDEX('PROYECCIÓN'!254:254,15+6*(COLUMNS($G253:AG253)-1)),""))</f>
        <v/>
      </c>
      <c r="AH253" s="236">
        <f t="array" ref="AH253">IF(COLUMNS($G253:AH253)&gt;$E253,"",IFERROR(INDEX('PROYECCIÓN'!254:254,15+6*(COLUMNS($G253:AH253)-1)),""))</f>
        <v/>
      </c>
      <c r="AI253" s="236">
        <f t="array" ref="AI253">IF(COLUMNS($G253:AI253)&gt;$E253,"",IFERROR(INDEX('PROYECCIÓN'!254:254,15+6*(COLUMNS($G253:AI253)-1)),""))</f>
        <v/>
      </c>
      <c r="AJ253" s="236">
        <f t="array" ref="AJ253">IF(COLUMNS($G253:AJ253)&gt;$E253,"",IFERROR(INDEX('PROYECCIÓN'!254:254,15+6*(COLUMNS($G253:AJ253)-1)),""))</f>
        <v/>
      </c>
      <c r="AK253" s="236">
        <f t="array" ref="AK253">IF(COLUMNS($G253:AK253)&gt;$E253,"",IFERROR(INDEX('PROYECCIÓN'!254:254,15+6*(COLUMNS($G253:AK253)-1)),""))</f>
        <v/>
      </c>
      <c r="AL253" s="236">
        <f t="array" ref="AL253">IF(COLUMNS($G253:AL253)&gt;$E253,"",IFERROR(INDEX('PROYECCIÓN'!254:254,15+6*(COLUMNS($G253:AL253)-1)),""))</f>
        <v/>
      </c>
      <c r="AM253" s="236">
        <f t="array" ref="AM253">IF(COLUMNS($G253:AM253)&gt;$E253,"",IFERROR(INDEX('PROYECCIÓN'!254:254,15+6*(COLUMNS($G253:AM253)-1)),""))</f>
        <v/>
      </c>
      <c r="AN253" s="236">
        <f t="array" ref="AN253">IF(COLUMNS($G253:AN253)&gt;$E253,"",IFERROR(INDEX('PROYECCIÓN'!254:254,15+6*(COLUMNS($G253:AN253)-1)),""))</f>
        <v/>
      </c>
      <c r="AO253" s="236">
        <f t="array" ref="AO253">IF(COLUMNS($G253:AO253)&gt;$E253,"",IFERROR(INDEX('PROYECCIÓN'!254:254,15+6*(COLUMNS($G253:AO253)-1)),""))</f>
        <v/>
      </c>
      <c r="AP253" s="236">
        <f t="array" ref="AP253">IF(COLUMNS($G253:AP253)&gt;$E253,"",IFERROR(INDEX('PROYECCIÓN'!254:254,15+6*(COLUMNS($G253:AP253)-1)),""))</f>
        <v/>
      </c>
      <c r="AQ253" s="236" t="n"/>
      <c r="AR253" s="229" t="n"/>
      <c r="AS253" s="185" t="n"/>
    </row>
    <row r="254" ht="15" customHeight="1" s="506">
      <c r="B254" s="47">
        <f>'CARTERA TOTAL'!B254</f>
        <v/>
      </c>
      <c r="C254" s="229">
        <f>'PROYECCIÓN'!C255</f>
        <v/>
      </c>
      <c r="D254" s="53">
        <f>'PROYECCIÓN'!D255</f>
        <v/>
      </c>
      <c r="E254" s="56">
        <f>'PROYECCIÓN'!H255</f>
        <v/>
      </c>
      <c r="F254" s="56">
        <f>IF(COUNTIF($G254:$AP254,"VENCIDA")&gt;0,"VENCIDA",IF(COUNTIF($G254:$AP254,"POR VENCER")&gt;0,"POR VENCER",IF(COUNTIF($G254:$AP254,"AL DÍA")&gt;0,"AL DÍA",IF(COUNTIF($G254:$AP254,"PAGA")&gt;0,"PAGA","SIN ESTADO"))))</f>
        <v/>
      </c>
      <c r="G254" s="236">
        <f t="array" ref="G254">IF(COLUMNS($G254:G254)&gt;$E254,"",IFERROR(INDEX('PROYECCIÓN'!255:255,15+6*(COLUMNS($G254:G254)-1)),""))</f>
        <v/>
      </c>
      <c r="H254" s="236">
        <f t="array" ref="H254">IF(COLUMNS($G254:H254)&gt;$E254,"",IFERROR(INDEX('PROYECCIÓN'!255:255,15+6*(COLUMNS($G254:H254)-1)),""))</f>
        <v/>
      </c>
      <c r="I254" s="236">
        <f t="array" ref="I254">IF(COLUMNS($G254:I254)&gt;$E254,"",IFERROR(INDEX('PROYECCIÓN'!255:255,15+6*(COLUMNS($G254:I254)-1)),""))</f>
        <v/>
      </c>
      <c r="J254" s="236">
        <f t="array" ref="J254">IF(COLUMNS($G254:J254)&gt;$E254,"",IFERROR(INDEX('PROYECCIÓN'!255:255,15+6*(COLUMNS($G254:J254)-1)),""))</f>
        <v/>
      </c>
      <c r="K254" s="236">
        <f t="array" ref="K254">IF(COLUMNS($G254:K254)&gt;$E254,"",IFERROR(INDEX('PROYECCIÓN'!255:255,15+6*(COLUMNS($G254:K254)-1)),""))</f>
        <v/>
      </c>
      <c r="L254" s="236">
        <f t="array" ref="L254">IF(COLUMNS($G254:L254)&gt;$E254,"",IFERROR(INDEX('PROYECCIÓN'!255:255,15+6*(COLUMNS($G254:L254)-1)),""))</f>
        <v/>
      </c>
      <c r="M254" s="236">
        <f t="array" ref="M254">IF(COLUMNS($G254:M254)&gt;$E254,"",IFERROR(INDEX('PROYECCIÓN'!255:255,15+6*(COLUMNS($G254:M254)-1)),""))</f>
        <v/>
      </c>
      <c r="N254" s="236">
        <f t="array" ref="N254">IF(COLUMNS($G254:N254)&gt;$E254,"",IFERROR(INDEX('PROYECCIÓN'!255:255,15+6*(COLUMNS($G254:N254)-1)),""))</f>
        <v/>
      </c>
      <c r="O254" s="236">
        <f t="array" ref="O254">IF(COLUMNS($G254:O254)&gt;$E254,"",IFERROR(INDEX('PROYECCIÓN'!255:255,15+6*(COLUMNS($G254:O254)-1)),""))</f>
        <v/>
      </c>
      <c r="P254" s="236">
        <f t="array" ref="P254">IF(COLUMNS($G254:P254)&gt;$E254,"",IFERROR(INDEX('PROYECCIÓN'!255:255,15+6*(COLUMNS($G254:P254)-1)),""))</f>
        <v/>
      </c>
      <c r="Q254" s="236">
        <f t="array" ref="Q254">IF(COLUMNS($G254:Q254)&gt;$E254,"",IFERROR(INDEX('PROYECCIÓN'!255:255,15+6*(COLUMNS($G254:Q254)-1)),""))</f>
        <v/>
      </c>
      <c r="R254" s="236">
        <f t="array" ref="R254">IF(COLUMNS($G254:R254)&gt;$E254,"",IFERROR(INDEX('PROYECCIÓN'!255:255,15+6*(COLUMNS($G254:R254)-1)),""))</f>
        <v/>
      </c>
      <c r="S254" s="236">
        <f t="array" ref="S254">IF(COLUMNS($G254:S254)&gt;$E254,"",IFERROR(INDEX('PROYECCIÓN'!255:255,15+6*(COLUMNS($G254:S254)-1)),""))</f>
        <v/>
      </c>
      <c r="T254" s="236">
        <f t="array" ref="T254">IF(COLUMNS($G254:T254)&gt;$E254,"",IFERROR(INDEX('PROYECCIÓN'!255:255,15+6*(COLUMNS($G254:T254)-1)),""))</f>
        <v/>
      </c>
      <c r="U254" s="236">
        <f t="array" ref="U254">IF(COLUMNS($G254:U254)&gt;$E254,"",IFERROR(INDEX('PROYECCIÓN'!255:255,15+6*(COLUMNS($G254:U254)-1)),""))</f>
        <v/>
      </c>
      <c r="V254" s="236">
        <f t="array" ref="V254">IF(COLUMNS($G254:V254)&gt;$E254,"",IFERROR(INDEX('PROYECCIÓN'!255:255,15+6*(COLUMNS($G254:V254)-1)),""))</f>
        <v/>
      </c>
      <c r="W254" s="236">
        <f t="array" ref="W254">IF(COLUMNS($G254:W254)&gt;$E254,"",IFERROR(INDEX('PROYECCIÓN'!255:255,15+6*(COLUMNS($G254:W254)-1)),""))</f>
        <v/>
      </c>
      <c r="X254" s="236">
        <f t="array" ref="X254">IF(COLUMNS($G254:X254)&gt;$E254,"",IFERROR(INDEX('PROYECCIÓN'!255:255,15+6*(COLUMNS($G254:X254)-1)),""))</f>
        <v/>
      </c>
      <c r="Y254" s="236">
        <f t="array" ref="Y254">IF(COLUMNS($G254:Y254)&gt;$E254,"",IFERROR(INDEX('PROYECCIÓN'!255:255,15+6*(COLUMNS($G254:Y254)-1)),""))</f>
        <v/>
      </c>
      <c r="Z254" s="236">
        <f t="array" ref="Z254">IF(COLUMNS($G254:Z254)&gt;$E254,"",IFERROR(INDEX('PROYECCIÓN'!255:255,15+6*(COLUMNS($G254:Z254)-1)),""))</f>
        <v/>
      </c>
      <c r="AA254" s="236">
        <f t="array" ref="AA254">IF(COLUMNS($G254:AA254)&gt;$E254,"",IFERROR(INDEX('PROYECCIÓN'!255:255,15+6*(COLUMNS($G254:AA254)-1)),""))</f>
        <v/>
      </c>
      <c r="AB254" s="236">
        <f t="array" ref="AB254">IF(COLUMNS($G254:AB254)&gt;$E254,"",IFERROR(INDEX('PROYECCIÓN'!255:255,15+6*(COLUMNS($G254:AB254)-1)),""))</f>
        <v/>
      </c>
      <c r="AC254" s="236">
        <f t="array" ref="AC254">IF(COLUMNS($G254:AC254)&gt;$E254,"",IFERROR(INDEX('PROYECCIÓN'!255:255,15+6*(COLUMNS($G254:AC254)-1)),""))</f>
        <v/>
      </c>
      <c r="AD254" s="236">
        <f t="array" ref="AD254">IF(COLUMNS($G254:AD254)&gt;$E254,"",IFERROR(INDEX('PROYECCIÓN'!255:255,15+6*(COLUMNS($G254:AD254)-1)),""))</f>
        <v/>
      </c>
      <c r="AE254" s="236">
        <f t="array" ref="AE254">IF(COLUMNS($G254:AE254)&gt;$E254,"",IFERROR(INDEX('PROYECCIÓN'!255:255,15+6*(COLUMNS($G254:AE254)-1)),""))</f>
        <v/>
      </c>
      <c r="AF254" s="236">
        <f t="array" ref="AF254">IF(COLUMNS($G254:AF254)&gt;$E254,"",IFERROR(INDEX('PROYECCIÓN'!255:255,15+6*(COLUMNS($G254:AF254)-1)),""))</f>
        <v/>
      </c>
      <c r="AG254" s="236">
        <f t="array" ref="AG254">IF(COLUMNS($G254:AG254)&gt;$E254,"",IFERROR(INDEX('PROYECCIÓN'!255:255,15+6*(COLUMNS($G254:AG254)-1)),""))</f>
        <v/>
      </c>
      <c r="AH254" s="236">
        <f t="array" ref="AH254">IF(COLUMNS($G254:AH254)&gt;$E254,"",IFERROR(INDEX('PROYECCIÓN'!255:255,15+6*(COLUMNS($G254:AH254)-1)),""))</f>
        <v/>
      </c>
      <c r="AI254" s="236">
        <f t="array" ref="AI254">IF(COLUMNS($G254:AI254)&gt;$E254,"",IFERROR(INDEX('PROYECCIÓN'!255:255,15+6*(COLUMNS($G254:AI254)-1)),""))</f>
        <v/>
      </c>
      <c r="AJ254" s="236">
        <f t="array" ref="AJ254">IF(COLUMNS($G254:AJ254)&gt;$E254,"",IFERROR(INDEX('PROYECCIÓN'!255:255,15+6*(COLUMNS($G254:AJ254)-1)),""))</f>
        <v/>
      </c>
      <c r="AK254" s="236">
        <f t="array" ref="AK254">IF(COLUMNS($G254:AK254)&gt;$E254,"",IFERROR(INDEX('PROYECCIÓN'!255:255,15+6*(COLUMNS($G254:AK254)-1)),""))</f>
        <v/>
      </c>
      <c r="AL254" s="236">
        <f t="array" ref="AL254">IF(COLUMNS($G254:AL254)&gt;$E254,"",IFERROR(INDEX('PROYECCIÓN'!255:255,15+6*(COLUMNS($G254:AL254)-1)),""))</f>
        <v/>
      </c>
      <c r="AM254" s="236">
        <f t="array" ref="AM254">IF(COLUMNS($G254:AM254)&gt;$E254,"",IFERROR(INDEX('PROYECCIÓN'!255:255,15+6*(COLUMNS($G254:AM254)-1)),""))</f>
        <v/>
      </c>
      <c r="AN254" s="236">
        <f t="array" ref="AN254">IF(COLUMNS($G254:AN254)&gt;$E254,"",IFERROR(INDEX('PROYECCIÓN'!255:255,15+6*(COLUMNS($G254:AN254)-1)),""))</f>
        <v/>
      </c>
      <c r="AO254" s="236">
        <f t="array" ref="AO254">IF(COLUMNS($G254:AO254)&gt;$E254,"",IFERROR(INDEX('PROYECCIÓN'!255:255,15+6*(COLUMNS($G254:AO254)-1)),""))</f>
        <v/>
      </c>
      <c r="AP254" s="236">
        <f t="array" ref="AP254">IF(COLUMNS($G254:AP254)&gt;$E254,"",IFERROR(INDEX('PROYECCIÓN'!255:255,15+6*(COLUMNS($G254:AP254)-1)),""))</f>
        <v/>
      </c>
      <c r="AQ254" s="236" t="n"/>
      <c r="AR254" s="229" t="n"/>
      <c r="AS254" s="185" t="n"/>
    </row>
    <row r="255" ht="15" customHeight="1" s="506">
      <c r="B255" s="47">
        <f>'CARTERA TOTAL'!B255</f>
        <v/>
      </c>
      <c r="C255" s="229">
        <f>'PROYECCIÓN'!C256</f>
        <v/>
      </c>
      <c r="D255" s="53">
        <f>'PROYECCIÓN'!D256</f>
        <v/>
      </c>
      <c r="E255" s="56">
        <f>'PROYECCIÓN'!H256</f>
        <v/>
      </c>
      <c r="F255" s="56">
        <f>IF(COUNTIF($G255:$AP255,"VENCIDA")&gt;0,"VENCIDA",IF(COUNTIF($G255:$AP255,"POR VENCER")&gt;0,"POR VENCER",IF(COUNTIF($G255:$AP255,"AL DÍA")&gt;0,"AL DÍA",IF(COUNTIF($G255:$AP255,"PAGA")&gt;0,"PAGA","SIN ESTADO"))))</f>
        <v/>
      </c>
      <c r="G255" s="236">
        <f t="array" ref="G255">IF(COLUMNS($G255:G255)&gt;$E255,"",IFERROR(INDEX('PROYECCIÓN'!256:256,15+6*(COLUMNS($G255:G255)-1)),""))</f>
        <v/>
      </c>
      <c r="H255" s="236">
        <f t="array" ref="H255">IF(COLUMNS($G255:H255)&gt;$E255,"",IFERROR(INDEX('PROYECCIÓN'!256:256,15+6*(COLUMNS($G255:H255)-1)),""))</f>
        <v/>
      </c>
      <c r="I255" s="236">
        <f t="array" ref="I255">IF(COLUMNS($G255:I255)&gt;$E255,"",IFERROR(INDEX('PROYECCIÓN'!256:256,15+6*(COLUMNS($G255:I255)-1)),""))</f>
        <v/>
      </c>
      <c r="J255" s="236">
        <f t="array" ref="J255">IF(COLUMNS($G255:J255)&gt;$E255,"",IFERROR(INDEX('PROYECCIÓN'!256:256,15+6*(COLUMNS($G255:J255)-1)),""))</f>
        <v/>
      </c>
      <c r="K255" s="236">
        <f t="array" ref="K255">IF(COLUMNS($G255:K255)&gt;$E255,"",IFERROR(INDEX('PROYECCIÓN'!256:256,15+6*(COLUMNS($G255:K255)-1)),""))</f>
        <v/>
      </c>
      <c r="L255" s="236">
        <f t="array" ref="L255">IF(COLUMNS($G255:L255)&gt;$E255,"",IFERROR(INDEX('PROYECCIÓN'!256:256,15+6*(COLUMNS($G255:L255)-1)),""))</f>
        <v/>
      </c>
      <c r="M255" s="236">
        <f t="array" ref="M255">IF(COLUMNS($G255:M255)&gt;$E255,"",IFERROR(INDEX('PROYECCIÓN'!256:256,15+6*(COLUMNS($G255:M255)-1)),""))</f>
        <v/>
      </c>
      <c r="N255" s="236">
        <f t="array" ref="N255">IF(COLUMNS($G255:N255)&gt;$E255,"",IFERROR(INDEX('PROYECCIÓN'!256:256,15+6*(COLUMNS($G255:N255)-1)),""))</f>
        <v/>
      </c>
      <c r="O255" s="236">
        <f t="array" ref="O255">IF(COLUMNS($G255:O255)&gt;$E255,"",IFERROR(INDEX('PROYECCIÓN'!256:256,15+6*(COLUMNS($G255:O255)-1)),""))</f>
        <v/>
      </c>
      <c r="P255" s="236">
        <f t="array" ref="P255">IF(COLUMNS($G255:P255)&gt;$E255,"",IFERROR(INDEX('PROYECCIÓN'!256:256,15+6*(COLUMNS($G255:P255)-1)),""))</f>
        <v/>
      </c>
      <c r="Q255" s="236">
        <f t="array" ref="Q255">IF(COLUMNS($G255:Q255)&gt;$E255,"",IFERROR(INDEX('PROYECCIÓN'!256:256,15+6*(COLUMNS($G255:Q255)-1)),""))</f>
        <v/>
      </c>
      <c r="R255" s="236">
        <f t="array" ref="R255">IF(COLUMNS($G255:R255)&gt;$E255,"",IFERROR(INDEX('PROYECCIÓN'!256:256,15+6*(COLUMNS($G255:R255)-1)),""))</f>
        <v/>
      </c>
      <c r="S255" s="236">
        <f t="array" ref="S255">IF(COLUMNS($G255:S255)&gt;$E255,"",IFERROR(INDEX('PROYECCIÓN'!256:256,15+6*(COLUMNS($G255:S255)-1)),""))</f>
        <v/>
      </c>
      <c r="T255" s="236">
        <f t="array" ref="T255">IF(COLUMNS($G255:T255)&gt;$E255,"",IFERROR(INDEX('PROYECCIÓN'!256:256,15+6*(COLUMNS($G255:T255)-1)),""))</f>
        <v/>
      </c>
      <c r="U255" s="236">
        <f t="array" ref="U255">IF(COLUMNS($G255:U255)&gt;$E255,"",IFERROR(INDEX('PROYECCIÓN'!256:256,15+6*(COLUMNS($G255:U255)-1)),""))</f>
        <v/>
      </c>
      <c r="V255" s="236">
        <f t="array" ref="V255">IF(COLUMNS($G255:V255)&gt;$E255,"",IFERROR(INDEX('PROYECCIÓN'!256:256,15+6*(COLUMNS($G255:V255)-1)),""))</f>
        <v/>
      </c>
      <c r="W255" s="236">
        <f t="array" ref="W255">IF(COLUMNS($G255:W255)&gt;$E255,"",IFERROR(INDEX('PROYECCIÓN'!256:256,15+6*(COLUMNS($G255:W255)-1)),""))</f>
        <v/>
      </c>
      <c r="X255" s="236">
        <f t="array" ref="X255">IF(COLUMNS($G255:X255)&gt;$E255,"",IFERROR(INDEX('PROYECCIÓN'!256:256,15+6*(COLUMNS($G255:X255)-1)),""))</f>
        <v/>
      </c>
      <c r="Y255" s="236">
        <f t="array" ref="Y255">IF(COLUMNS($G255:Y255)&gt;$E255,"",IFERROR(INDEX('PROYECCIÓN'!256:256,15+6*(COLUMNS($G255:Y255)-1)),""))</f>
        <v/>
      </c>
      <c r="Z255" s="236">
        <f t="array" ref="Z255">IF(COLUMNS($G255:Z255)&gt;$E255,"",IFERROR(INDEX('PROYECCIÓN'!256:256,15+6*(COLUMNS($G255:Z255)-1)),""))</f>
        <v/>
      </c>
      <c r="AA255" s="236">
        <f t="array" ref="AA255">IF(COLUMNS($G255:AA255)&gt;$E255,"",IFERROR(INDEX('PROYECCIÓN'!256:256,15+6*(COLUMNS($G255:AA255)-1)),""))</f>
        <v/>
      </c>
      <c r="AB255" s="236">
        <f t="array" ref="AB255">IF(COLUMNS($G255:AB255)&gt;$E255,"",IFERROR(INDEX('PROYECCIÓN'!256:256,15+6*(COLUMNS($G255:AB255)-1)),""))</f>
        <v/>
      </c>
      <c r="AC255" s="236">
        <f t="array" ref="AC255">IF(COLUMNS($G255:AC255)&gt;$E255,"",IFERROR(INDEX('PROYECCIÓN'!256:256,15+6*(COLUMNS($G255:AC255)-1)),""))</f>
        <v/>
      </c>
      <c r="AD255" s="236">
        <f t="array" ref="AD255">IF(COLUMNS($G255:AD255)&gt;$E255,"",IFERROR(INDEX('PROYECCIÓN'!256:256,15+6*(COLUMNS($G255:AD255)-1)),""))</f>
        <v/>
      </c>
      <c r="AE255" s="236">
        <f t="array" ref="AE255">IF(COLUMNS($G255:AE255)&gt;$E255,"",IFERROR(INDEX('PROYECCIÓN'!256:256,15+6*(COLUMNS($G255:AE255)-1)),""))</f>
        <v/>
      </c>
      <c r="AF255" s="236">
        <f t="array" ref="AF255">IF(COLUMNS($G255:AF255)&gt;$E255,"",IFERROR(INDEX('PROYECCIÓN'!256:256,15+6*(COLUMNS($G255:AF255)-1)),""))</f>
        <v/>
      </c>
      <c r="AG255" s="236">
        <f t="array" ref="AG255">IF(COLUMNS($G255:AG255)&gt;$E255,"",IFERROR(INDEX('PROYECCIÓN'!256:256,15+6*(COLUMNS($G255:AG255)-1)),""))</f>
        <v/>
      </c>
      <c r="AH255" s="236">
        <f t="array" ref="AH255">IF(COLUMNS($G255:AH255)&gt;$E255,"",IFERROR(INDEX('PROYECCIÓN'!256:256,15+6*(COLUMNS($G255:AH255)-1)),""))</f>
        <v/>
      </c>
      <c r="AI255" s="236">
        <f t="array" ref="AI255">IF(COLUMNS($G255:AI255)&gt;$E255,"",IFERROR(INDEX('PROYECCIÓN'!256:256,15+6*(COLUMNS($G255:AI255)-1)),""))</f>
        <v/>
      </c>
      <c r="AJ255" s="236">
        <f t="array" ref="AJ255">IF(COLUMNS($G255:AJ255)&gt;$E255,"",IFERROR(INDEX('PROYECCIÓN'!256:256,15+6*(COLUMNS($G255:AJ255)-1)),""))</f>
        <v/>
      </c>
      <c r="AK255" s="236">
        <f t="array" ref="AK255">IF(COLUMNS($G255:AK255)&gt;$E255,"",IFERROR(INDEX('PROYECCIÓN'!256:256,15+6*(COLUMNS($G255:AK255)-1)),""))</f>
        <v/>
      </c>
      <c r="AL255" s="236">
        <f t="array" ref="AL255">IF(COLUMNS($G255:AL255)&gt;$E255,"",IFERROR(INDEX('PROYECCIÓN'!256:256,15+6*(COLUMNS($G255:AL255)-1)),""))</f>
        <v/>
      </c>
      <c r="AM255" s="236">
        <f t="array" ref="AM255">IF(COLUMNS($G255:AM255)&gt;$E255,"",IFERROR(INDEX('PROYECCIÓN'!256:256,15+6*(COLUMNS($G255:AM255)-1)),""))</f>
        <v/>
      </c>
      <c r="AN255" s="236">
        <f t="array" ref="AN255">IF(COLUMNS($G255:AN255)&gt;$E255,"",IFERROR(INDEX('PROYECCIÓN'!256:256,15+6*(COLUMNS($G255:AN255)-1)),""))</f>
        <v/>
      </c>
      <c r="AO255" s="236">
        <f t="array" ref="AO255">IF(COLUMNS($G255:AO255)&gt;$E255,"",IFERROR(INDEX('PROYECCIÓN'!256:256,15+6*(COLUMNS($G255:AO255)-1)),""))</f>
        <v/>
      </c>
      <c r="AP255" s="236">
        <f t="array" ref="AP255">IF(COLUMNS($G255:AP255)&gt;$E255,"",IFERROR(INDEX('PROYECCIÓN'!256:256,15+6*(COLUMNS($G255:AP255)-1)),""))</f>
        <v/>
      </c>
      <c r="AQ255" s="236" t="n"/>
      <c r="AR255" s="229" t="n"/>
      <c r="AS255" s="185" t="n"/>
    </row>
    <row r="256" ht="15" customHeight="1" s="506">
      <c r="B256" s="47">
        <f>'CARTERA TOTAL'!B256</f>
        <v/>
      </c>
      <c r="C256" s="229">
        <f>'PROYECCIÓN'!C257</f>
        <v/>
      </c>
      <c r="D256" s="53">
        <f>'PROYECCIÓN'!D257</f>
        <v/>
      </c>
      <c r="E256" s="56">
        <f>'PROYECCIÓN'!H257</f>
        <v/>
      </c>
      <c r="F256" s="56">
        <f>IF(COUNTIF($G256:$AP256,"VENCIDA")&gt;0,"VENCIDA",IF(COUNTIF($G256:$AP256,"POR VENCER")&gt;0,"POR VENCER",IF(COUNTIF($G256:$AP256,"AL DÍA")&gt;0,"AL DÍA",IF(COUNTIF($G256:$AP256,"PAGA")&gt;0,"PAGA","SIN ESTADO"))))</f>
        <v/>
      </c>
      <c r="G256" s="236">
        <f t="array" ref="G256">IF(COLUMNS($G256:G256)&gt;$E256,"",IFERROR(INDEX('PROYECCIÓN'!257:257,15+6*(COLUMNS($G256:G256)-1)),""))</f>
        <v/>
      </c>
      <c r="H256" s="236">
        <f t="array" ref="H256">IF(COLUMNS($G256:H256)&gt;$E256,"",IFERROR(INDEX('PROYECCIÓN'!257:257,15+6*(COLUMNS($G256:H256)-1)),""))</f>
        <v/>
      </c>
      <c r="I256" s="236">
        <f t="array" ref="I256">IF(COLUMNS($G256:I256)&gt;$E256,"",IFERROR(INDEX('PROYECCIÓN'!257:257,15+6*(COLUMNS($G256:I256)-1)),""))</f>
        <v/>
      </c>
      <c r="J256" s="236">
        <f t="array" ref="J256">IF(COLUMNS($G256:J256)&gt;$E256,"",IFERROR(INDEX('PROYECCIÓN'!257:257,15+6*(COLUMNS($G256:J256)-1)),""))</f>
        <v/>
      </c>
      <c r="K256" s="236">
        <f t="array" ref="K256">IF(COLUMNS($G256:K256)&gt;$E256,"",IFERROR(INDEX('PROYECCIÓN'!257:257,15+6*(COLUMNS($G256:K256)-1)),""))</f>
        <v/>
      </c>
      <c r="L256" s="236">
        <f t="array" ref="L256">IF(COLUMNS($G256:L256)&gt;$E256,"",IFERROR(INDEX('PROYECCIÓN'!257:257,15+6*(COLUMNS($G256:L256)-1)),""))</f>
        <v/>
      </c>
      <c r="M256" s="236">
        <f t="array" ref="M256">IF(COLUMNS($G256:M256)&gt;$E256,"",IFERROR(INDEX('PROYECCIÓN'!257:257,15+6*(COLUMNS($G256:M256)-1)),""))</f>
        <v/>
      </c>
      <c r="N256" s="236">
        <f t="array" ref="N256">IF(COLUMNS($G256:N256)&gt;$E256,"",IFERROR(INDEX('PROYECCIÓN'!257:257,15+6*(COLUMNS($G256:N256)-1)),""))</f>
        <v/>
      </c>
      <c r="O256" s="236">
        <f t="array" ref="O256">IF(COLUMNS($G256:O256)&gt;$E256,"",IFERROR(INDEX('PROYECCIÓN'!257:257,15+6*(COLUMNS($G256:O256)-1)),""))</f>
        <v/>
      </c>
      <c r="P256" s="236">
        <f t="array" ref="P256">IF(COLUMNS($G256:P256)&gt;$E256,"",IFERROR(INDEX('PROYECCIÓN'!257:257,15+6*(COLUMNS($G256:P256)-1)),""))</f>
        <v/>
      </c>
      <c r="Q256" s="236">
        <f t="array" ref="Q256">IF(COLUMNS($G256:Q256)&gt;$E256,"",IFERROR(INDEX('PROYECCIÓN'!257:257,15+6*(COLUMNS($G256:Q256)-1)),""))</f>
        <v/>
      </c>
      <c r="R256" s="236">
        <f t="array" ref="R256">IF(COLUMNS($G256:R256)&gt;$E256,"",IFERROR(INDEX('PROYECCIÓN'!257:257,15+6*(COLUMNS($G256:R256)-1)),""))</f>
        <v/>
      </c>
      <c r="S256" s="236">
        <f t="array" ref="S256">IF(COLUMNS($G256:S256)&gt;$E256,"",IFERROR(INDEX('PROYECCIÓN'!257:257,15+6*(COLUMNS($G256:S256)-1)),""))</f>
        <v/>
      </c>
      <c r="T256" s="236">
        <f t="array" ref="T256">IF(COLUMNS($G256:T256)&gt;$E256,"",IFERROR(INDEX('PROYECCIÓN'!257:257,15+6*(COLUMNS($G256:T256)-1)),""))</f>
        <v/>
      </c>
      <c r="U256" s="236">
        <f t="array" ref="U256">IF(COLUMNS($G256:U256)&gt;$E256,"",IFERROR(INDEX('PROYECCIÓN'!257:257,15+6*(COLUMNS($G256:U256)-1)),""))</f>
        <v/>
      </c>
      <c r="V256" s="236">
        <f t="array" ref="V256">IF(COLUMNS($G256:V256)&gt;$E256,"",IFERROR(INDEX('PROYECCIÓN'!257:257,15+6*(COLUMNS($G256:V256)-1)),""))</f>
        <v/>
      </c>
      <c r="W256" s="236">
        <f t="array" ref="W256">IF(COLUMNS($G256:W256)&gt;$E256,"",IFERROR(INDEX('PROYECCIÓN'!257:257,15+6*(COLUMNS($G256:W256)-1)),""))</f>
        <v/>
      </c>
      <c r="X256" s="236">
        <f t="array" ref="X256">IF(COLUMNS($G256:X256)&gt;$E256,"",IFERROR(INDEX('PROYECCIÓN'!257:257,15+6*(COLUMNS($G256:X256)-1)),""))</f>
        <v/>
      </c>
      <c r="Y256" s="236">
        <f t="array" ref="Y256">IF(COLUMNS($G256:Y256)&gt;$E256,"",IFERROR(INDEX('PROYECCIÓN'!257:257,15+6*(COLUMNS($G256:Y256)-1)),""))</f>
        <v/>
      </c>
      <c r="Z256" s="236">
        <f t="array" ref="Z256">IF(COLUMNS($G256:Z256)&gt;$E256,"",IFERROR(INDEX('PROYECCIÓN'!257:257,15+6*(COLUMNS($G256:Z256)-1)),""))</f>
        <v/>
      </c>
      <c r="AA256" s="236">
        <f t="array" ref="AA256">IF(COLUMNS($G256:AA256)&gt;$E256,"",IFERROR(INDEX('PROYECCIÓN'!257:257,15+6*(COLUMNS($G256:AA256)-1)),""))</f>
        <v/>
      </c>
      <c r="AB256" s="236">
        <f t="array" ref="AB256">IF(COLUMNS($G256:AB256)&gt;$E256,"",IFERROR(INDEX('PROYECCIÓN'!257:257,15+6*(COLUMNS($G256:AB256)-1)),""))</f>
        <v/>
      </c>
      <c r="AC256" s="236">
        <f t="array" ref="AC256">IF(COLUMNS($G256:AC256)&gt;$E256,"",IFERROR(INDEX('PROYECCIÓN'!257:257,15+6*(COLUMNS($G256:AC256)-1)),""))</f>
        <v/>
      </c>
      <c r="AD256" s="236">
        <f t="array" ref="AD256">IF(COLUMNS($G256:AD256)&gt;$E256,"",IFERROR(INDEX('PROYECCIÓN'!257:257,15+6*(COLUMNS($G256:AD256)-1)),""))</f>
        <v/>
      </c>
      <c r="AE256" s="236">
        <f t="array" ref="AE256">IF(COLUMNS($G256:AE256)&gt;$E256,"",IFERROR(INDEX('PROYECCIÓN'!257:257,15+6*(COLUMNS($G256:AE256)-1)),""))</f>
        <v/>
      </c>
      <c r="AF256" s="236">
        <f t="array" ref="AF256">IF(COLUMNS($G256:AF256)&gt;$E256,"",IFERROR(INDEX('PROYECCIÓN'!257:257,15+6*(COLUMNS($G256:AF256)-1)),""))</f>
        <v/>
      </c>
      <c r="AG256" s="236">
        <f t="array" ref="AG256">IF(COLUMNS($G256:AG256)&gt;$E256,"",IFERROR(INDEX('PROYECCIÓN'!257:257,15+6*(COLUMNS($G256:AG256)-1)),""))</f>
        <v/>
      </c>
      <c r="AH256" s="236">
        <f t="array" ref="AH256">IF(COLUMNS($G256:AH256)&gt;$E256,"",IFERROR(INDEX('PROYECCIÓN'!257:257,15+6*(COLUMNS($G256:AH256)-1)),""))</f>
        <v/>
      </c>
      <c r="AI256" s="236">
        <f t="array" ref="AI256">IF(COLUMNS($G256:AI256)&gt;$E256,"",IFERROR(INDEX('PROYECCIÓN'!257:257,15+6*(COLUMNS($G256:AI256)-1)),""))</f>
        <v/>
      </c>
      <c r="AJ256" s="236">
        <f t="array" ref="AJ256">IF(COLUMNS($G256:AJ256)&gt;$E256,"",IFERROR(INDEX('PROYECCIÓN'!257:257,15+6*(COLUMNS($G256:AJ256)-1)),""))</f>
        <v/>
      </c>
      <c r="AK256" s="236">
        <f t="array" ref="AK256">IF(COLUMNS($G256:AK256)&gt;$E256,"",IFERROR(INDEX('PROYECCIÓN'!257:257,15+6*(COLUMNS($G256:AK256)-1)),""))</f>
        <v/>
      </c>
      <c r="AL256" s="236">
        <f t="array" ref="AL256">IF(COLUMNS($G256:AL256)&gt;$E256,"",IFERROR(INDEX('PROYECCIÓN'!257:257,15+6*(COLUMNS($G256:AL256)-1)),""))</f>
        <v/>
      </c>
      <c r="AM256" s="236">
        <f t="array" ref="AM256">IF(COLUMNS($G256:AM256)&gt;$E256,"",IFERROR(INDEX('PROYECCIÓN'!257:257,15+6*(COLUMNS($G256:AM256)-1)),""))</f>
        <v/>
      </c>
      <c r="AN256" s="236">
        <f t="array" ref="AN256">IF(COLUMNS($G256:AN256)&gt;$E256,"",IFERROR(INDEX('PROYECCIÓN'!257:257,15+6*(COLUMNS($G256:AN256)-1)),""))</f>
        <v/>
      </c>
      <c r="AO256" s="236">
        <f t="array" ref="AO256">IF(COLUMNS($G256:AO256)&gt;$E256,"",IFERROR(INDEX('PROYECCIÓN'!257:257,15+6*(COLUMNS($G256:AO256)-1)),""))</f>
        <v/>
      </c>
      <c r="AP256" s="236">
        <f t="array" ref="AP256">IF(COLUMNS($G256:AP256)&gt;$E256,"",IFERROR(INDEX('PROYECCIÓN'!257:257,15+6*(COLUMNS($G256:AP256)-1)),""))</f>
        <v/>
      </c>
      <c r="AQ256" s="236" t="n"/>
      <c r="AR256" s="229" t="n"/>
      <c r="AS256" s="185" t="n"/>
    </row>
    <row r="257" ht="15" customHeight="1" s="506">
      <c r="B257" s="47">
        <f>'CARTERA TOTAL'!B257</f>
        <v/>
      </c>
      <c r="C257" s="229">
        <f>'PROYECCIÓN'!C258</f>
        <v/>
      </c>
      <c r="D257" s="53">
        <f>'PROYECCIÓN'!D258</f>
        <v/>
      </c>
      <c r="E257" s="56">
        <f>'PROYECCIÓN'!H258</f>
        <v/>
      </c>
      <c r="F257" s="56">
        <f>IF(COUNTIF($G257:$AP257,"VENCIDA")&gt;0,"VENCIDA",IF(COUNTIF($G257:$AP257,"POR VENCER")&gt;0,"POR VENCER",IF(COUNTIF($G257:$AP257,"AL DÍA")&gt;0,"AL DÍA",IF(COUNTIF($G257:$AP257,"PAGA")&gt;0,"PAGA","SIN ESTADO"))))</f>
        <v/>
      </c>
      <c r="G257" s="236">
        <f t="array" ref="G257">IF(COLUMNS($G257:G257)&gt;$E257,"",IFERROR(INDEX('PROYECCIÓN'!258:258,15+6*(COLUMNS($G257:G257)-1)),""))</f>
        <v/>
      </c>
      <c r="H257" s="236">
        <f t="array" ref="H257">IF(COLUMNS($G257:H257)&gt;$E257,"",IFERROR(INDEX('PROYECCIÓN'!258:258,15+6*(COLUMNS($G257:H257)-1)),""))</f>
        <v/>
      </c>
      <c r="I257" s="236">
        <f t="array" ref="I257">IF(COLUMNS($G257:I257)&gt;$E257,"",IFERROR(INDEX('PROYECCIÓN'!258:258,15+6*(COLUMNS($G257:I257)-1)),""))</f>
        <v/>
      </c>
      <c r="J257" s="236">
        <f t="array" ref="J257">IF(COLUMNS($G257:J257)&gt;$E257,"",IFERROR(INDEX('PROYECCIÓN'!258:258,15+6*(COLUMNS($G257:J257)-1)),""))</f>
        <v/>
      </c>
      <c r="K257" s="236">
        <f t="array" ref="K257">IF(COLUMNS($G257:K257)&gt;$E257,"",IFERROR(INDEX('PROYECCIÓN'!258:258,15+6*(COLUMNS($G257:K257)-1)),""))</f>
        <v/>
      </c>
      <c r="L257" s="236">
        <f t="array" ref="L257">IF(COLUMNS($G257:L257)&gt;$E257,"",IFERROR(INDEX('PROYECCIÓN'!258:258,15+6*(COLUMNS($G257:L257)-1)),""))</f>
        <v/>
      </c>
      <c r="M257" s="236">
        <f t="array" ref="M257">IF(COLUMNS($G257:M257)&gt;$E257,"",IFERROR(INDEX('PROYECCIÓN'!258:258,15+6*(COLUMNS($G257:M257)-1)),""))</f>
        <v/>
      </c>
      <c r="N257" s="236">
        <f t="array" ref="N257">IF(COLUMNS($G257:N257)&gt;$E257,"",IFERROR(INDEX('PROYECCIÓN'!258:258,15+6*(COLUMNS($G257:N257)-1)),""))</f>
        <v/>
      </c>
      <c r="O257" s="236">
        <f t="array" ref="O257">IF(COLUMNS($G257:O257)&gt;$E257,"",IFERROR(INDEX('PROYECCIÓN'!258:258,15+6*(COLUMNS($G257:O257)-1)),""))</f>
        <v/>
      </c>
      <c r="P257" s="236">
        <f t="array" ref="P257">IF(COLUMNS($G257:P257)&gt;$E257,"",IFERROR(INDEX('PROYECCIÓN'!258:258,15+6*(COLUMNS($G257:P257)-1)),""))</f>
        <v/>
      </c>
      <c r="Q257" s="236">
        <f t="array" ref="Q257">IF(COLUMNS($G257:Q257)&gt;$E257,"",IFERROR(INDEX('PROYECCIÓN'!258:258,15+6*(COLUMNS($G257:Q257)-1)),""))</f>
        <v/>
      </c>
      <c r="R257" s="236">
        <f t="array" ref="R257">IF(COLUMNS($G257:R257)&gt;$E257,"",IFERROR(INDEX('PROYECCIÓN'!258:258,15+6*(COLUMNS($G257:R257)-1)),""))</f>
        <v/>
      </c>
      <c r="S257" s="236">
        <f t="array" ref="S257">IF(COLUMNS($G257:S257)&gt;$E257,"",IFERROR(INDEX('PROYECCIÓN'!258:258,15+6*(COLUMNS($G257:S257)-1)),""))</f>
        <v/>
      </c>
      <c r="T257" s="236">
        <f t="array" ref="T257">IF(COLUMNS($G257:T257)&gt;$E257,"",IFERROR(INDEX('PROYECCIÓN'!258:258,15+6*(COLUMNS($G257:T257)-1)),""))</f>
        <v/>
      </c>
      <c r="U257" s="236">
        <f t="array" ref="U257">IF(COLUMNS($G257:U257)&gt;$E257,"",IFERROR(INDEX('PROYECCIÓN'!258:258,15+6*(COLUMNS($G257:U257)-1)),""))</f>
        <v/>
      </c>
      <c r="V257" s="236">
        <f t="array" ref="V257">IF(COLUMNS($G257:V257)&gt;$E257,"",IFERROR(INDEX('PROYECCIÓN'!258:258,15+6*(COLUMNS($G257:V257)-1)),""))</f>
        <v/>
      </c>
      <c r="W257" s="236">
        <f t="array" ref="W257">IF(COLUMNS($G257:W257)&gt;$E257,"",IFERROR(INDEX('PROYECCIÓN'!258:258,15+6*(COLUMNS($G257:W257)-1)),""))</f>
        <v/>
      </c>
      <c r="X257" s="236">
        <f t="array" ref="X257">IF(COLUMNS($G257:X257)&gt;$E257,"",IFERROR(INDEX('PROYECCIÓN'!258:258,15+6*(COLUMNS($G257:X257)-1)),""))</f>
        <v/>
      </c>
      <c r="Y257" s="236">
        <f t="array" ref="Y257">IF(COLUMNS($G257:Y257)&gt;$E257,"",IFERROR(INDEX('PROYECCIÓN'!258:258,15+6*(COLUMNS($G257:Y257)-1)),""))</f>
        <v/>
      </c>
      <c r="Z257" s="236">
        <f t="array" ref="Z257">IF(COLUMNS($G257:Z257)&gt;$E257,"",IFERROR(INDEX('PROYECCIÓN'!258:258,15+6*(COLUMNS($G257:Z257)-1)),""))</f>
        <v/>
      </c>
      <c r="AA257" s="236">
        <f t="array" ref="AA257">IF(COLUMNS($G257:AA257)&gt;$E257,"",IFERROR(INDEX('PROYECCIÓN'!258:258,15+6*(COLUMNS($G257:AA257)-1)),""))</f>
        <v/>
      </c>
      <c r="AB257" s="236">
        <f t="array" ref="AB257">IF(COLUMNS($G257:AB257)&gt;$E257,"",IFERROR(INDEX('PROYECCIÓN'!258:258,15+6*(COLUMNS($G257:AB257)-1)),""))</f>
        <v/>
      </c>
      <c r="AC257" s="236">
        <f t="array" ref="AC257">IF(COLUMNS($G257:AC257)&gt;$E257,"",IFERROR(INDEX('PROYECCIÓN'!258:258,15+6*(COLUMNS($G257:AC257)-1)),""))</f>
        <v/>
      </c>
      <c r="AD257" s="236">
        <f t="array" ref="AD257">IF(COLUMNS($G257:AD257)&gt;$E257,"",IFERROR(INDEX('PROYECCIÓN'!258:258,15+6*(COLUMNS($G257:AD257)-1)),""))</f>
        <v/>
      </c>
      <c r="AE257" s="236">
        <f t="array" ref="AE257">IF(COLUMNS($G257:AE257)&gt;$E257,"",IFERROR(INDEX('PROYECCIÓN'!258:258,15+6*(COLUMNS($G257:AE257)-1)),""))</f>
        <v/>
      </c>
      <c r="AF257" s="236">
        <f t="array" ref="AF257">IF(COLUMNS($G257:AF257)&gt;$E257,"",IFERROR(INDEX('PROYECCIÓN'!258:258,15+6*(COLUMNS($G257:AF257)-1)),""))</f>
        <v/>
      </c>
      <c r="AG257" s="236">
        <f t="array" ref="AG257">IF(COLUMNS($G257:AG257)&gt;$E257,"",IFERROR(INDEX('PROYECCIÓN'!258:258,15+6*(COLUMNS($G257:AG257)-1)),""))</f>
        <v/>
      </c>
      <c r="AH257" s="236">
        <f t="array" ref="AH257">IF(COLUMNS($G257:AH257)&gt;$E257,"",IFERROR(INDEX('PROYECCIÓN'!258:258,15+6*(COLUMNS($G257:AH257)-1)),""))</f>
        <v/>
      </c>
      <c r="AI257" s="236">
        <f t="array" ref="AI257">IF(COLUMNS($G257:AI257)&gt;$E257,"",IFERROR(INDEX('PROYECCIÓN'!258:258,15+6*(COLUMNS($G257:AI257)-1)),""))</f>
        <v/>
      </c>
      <c r="AJ257" s="236">
        <f t="array" ref="AJ257">IF(COLUMNS($G257:AJ257)&gt;$E257,"",IFERROR(INDEX('PROYECCIÓN'!258:258,15+6*(COLUMNS($G257:AJ257)-1)),""))</f>
        <v/>
      </c>
      <c r="AK257" s="236">
        <f t="array" ref="AK257">IF(COLUMNS($G257:AK257)&gt;$E257,"",IFERROR(INDEX('PROYECCIÓN'!258:258,15+6*(COLUMNS($G257:AK257)-1)),""))</f>
        <v/>
      </c>
      <c r="AL257" s="236">
        <f t="array" ref="AL257">IF(COLUMNS($G257:AL257)&gt;$E257,"",IFERROR(INDEX('PROYECCIÓN'!258:258,15+6*(COLUMNS($G257:AL257)-1)),""))</f>
        <v/>
      </c>
      <c r="AM257" s="236">
        <f t="array" ref="AM257">IF(COLUMNS($G257:AM257)&gt;$E257,"",IFERROR(INDEX('PROYECCIÓN'!258:258,15+6*(COLUMNS($G257:AM257)-1)),""))</f>
        <v/>
      </c>
      <c r="AN257" s="236">
        <f t="array" ref="AN257">IF(COLUMNS($G257:AN257)&gt;$E257,"",IFERROR(INDEX('PROYECCIÓN'!258:258,15+6*(COLUMNS($G257:AN257)-1)),""))</f>
        <v/>
      </c>
      <c r="AO257" s="236">
        <f t="array" ref="AO257">IF(COLUMNS($G257:AO257)&gt;$E257,"",IFERROR(INDEX('PROYECCIÓN'!258:258,15+6*(COLUMNS($G257:AO257)-1)),""))</f>
        <v/>
      </c>
      <c r="AP257" s="236">
        <f t="array" ref="AP257">IF(COLUMNS($G257:AP257)&gt;$E257,"",IFERROR(INDEX('PROYECCIÓN'!258:258,15+6*(COLUMNS($G257:AP257)-1)),""))</f>
        <v/>
      </c>
      <c r="AQ257" s="236" t="n"/>
      <c r="AR257" s="229" t="n"/>
      <c r="AS257" s="185" t="n"/>
    </row>
    <row r="258" ht="15" customHeight="1" s="506">
      <c r="B258" s="47">
        <f>'CARTERA TOTAL'!B258</f>
        <v/>
      </c>
      <c r="C258" s="229">
        <f>'PROYECCIÓN'!C259</f>
        <v/>
      </c>
      <c r="D258" s="53">
        <f>'PROYECCIÓN'!D259</f>
        <v/>
      </c>
      <c r="E258" s="56">
        <f>'PROYECCIÓN'!H259</f>
        <v/>
      </c>
      <c r="F258" s="56">
        <f>IF(COUNTIF($G258:$AP258,"VENCIDA")&gt;0,"VENCIDA",IF(COUNTIF($G258:$AP258,"POR VENCER")&gt;0,"POR VENCER",IF(COUNTIF($G258:$AP258,"AL DÍA")&gt;0,"AL DÍA",IF(COUNTIF($G258:$AP258,"PAGA")&gt;0,"PAGA","SIN ESTADO"))))</f>
        <v/>
      </c>
      <c r="G258" s="236">
        <f t="array" ref="G258">IF(COLUMNS($G258:G258)&gt;$E258,"",IFERROR(INDEX('PROYECCIÓN'!259:259,15+6*(COLUMNS($G258:G258)-1)),""))</f>
        <v/>
      </c>
      <c r="H258" s="236">
        <f t="array" ref="H258">IF(COLUMNS($G258:H258)&gt;$E258,"",IFERROR(INDEX('PROYECCIÓN'!259:259,15+6*(COLUMNS($G258:H258)-1)),""))</f>
        <v/>
      </c>
      <c r="I258" s="236">
        <f t="array" ref="I258">IF(COLUMNS($G258:I258)&gt;$E258,"",IFERROR(INDEX('PROYECCIÓN'!259:259,15+6*(COLUMNS($G258:I258)-1)),""))</f>
        <v/>
      </c>
      <c r="J258" s="236">
        <f t="array" ref="J258">IF(COLUMNS($G258:J258)&gt;$E258,"",IFERROR(INDEX('PROYECCIÓN'!259:259,15+6*(COLUMNS($G258:J258)-1)),""))</f>
        <v/>
      </c>
      <c r="K258" s="236">
        <f t="array" ref="K258">IF(COLUMNS($G258:K258)&gt;$E258,"",IFERROR(INDEX('PROYECCIÓN'!259:259,15+6*(COLUMNS($G258:K258)-1)),""))</f>
        <v/>
      </c>
      <c r="L258" s="236">
        <f t="array" ref="L258">IF(COLUMNS($G258:L258)&gt;$E258,"",IFERROR(INDEX('PROYECCIÓN'!259:259,15+6*(COLUMNS($G258:L258)-1)),""))</f>
        <v/>
      </c>
      <c r="M258" s="236">
        <f t="array" ref="M258">IF(COLUMNS($G258:M258)&gt;$E258,"",IFERROR(INDEX('PROYECCIÓN'!259:259,15+6*(COLUMNS($G258:M258)-1)),""))</f>
        <v/>
      </c>
      <c r="N258" s="236">
        <f t="array" ref="N258">IF(COLUMNS($G258:N258)&gt;$E258,"",IFERROR(INDEX('PROYECCIÓN'!259:259,15+6*(COLUMNS($G258:N258)-1)),""))</f>
        <v/>
      </c>
      <c r="O258" s="236">
        <f t="array" ref="O258">IF(COLUMNS($G258:O258)&gt;$E258,"",IFERROR(INDEX('PROYECCIÓN'!259:259,15+6*(COLUMNS($G258:O258)-1)),""))</f>
        <v/>
      </c>
      <c r="P258" s="236">
        <f t="array" ref="P258">IF(COLUMNS($G258:P258)&gt;$E258,"",IFERROR(INDEX('PROYECCIÓN'!259:259,15+6*(COLUMNS($G258:P258)-1)),""))</f>
        <v/>
      </c>
      <c r="Q258" s="236">
        <f t="array" ref="Q258">IF(COLUMNS($G258:Q258)&gt;$E258,"",IFERROR(INDEX('PROYECCIÓN'!259:259,15+6*(COLUMNS($G258:Q258)-1)),""))</f>
        <v/>
      </c>
      <c r="R258" s="236">
        <f t="array" ref="R258">IF(COLUMNS($G258:R258)&gt;$E258,"",IFERROR(INDEX('PROYECCIÓN'!259:259,15+6*(COLUMNS($G258:R258)-1)),""))</f>
        <v/>
      </c>
      <c r="S258" s="236">
        <f t="array" ref="S258">IF(COLUMNS($G258:S258)&gt;$E258,"",IFERROR(INDEX('PROYECCIÓN'!259:259,15+6*(COLUMNS($G258:S258)-1)),""))</f>
        <v/>
      </c>
      <c r="T258" s="236">
        <f t="array" ref="T258">IF(COLUMNS($G258:T258)&gt;$E258,"",IFERROR(INDEX('PROYECCIÓN'!259:259,15+6*(COLUMNS($G258:T258)-1)),""))</f>
        <v/>
      </c>
      <c r="U258" s="236">
        <f t="array" ref="U258">IF(COLUMNS($G258:U258)&gt;$E258,"",IFERROR(INDEX('PROYECCIÓN'!259:259,15+6*(COLUMNS($G258:U258)-1)),""))</f>
        <v/>
      </c>
      <c r="V258" s="236">
        <f t="array" ref="V258">IF(COLUMNS($G258:V258)&gt;$E258,"",IFERROR(INDEX('PROYECCIÓN'!259:259,15+6*(COLUMNS($G258:V258)-1)),""))</f>
        <v/>
      </c>
      <c r="W258" s="236">
        <f t="array" ref="W258">IF(COLUMNS($G258:W258)&gt;$E258,"",IFERROR(INDEX('PROYECCIÓN'!259:259,15+6*(COLUMNS($G258:W258)-1)),""))</f>
        <v/>
      </c>
      <c r="X258" s="236">
        <f t="array" ref="X258">IF(COLUMNS($G258:X258)&gt;$E258,"",IFERROR(INDEX('PROYECCIÓN'!259:259,15+6*(COLUMNS($G258:X258)-1)),""))</f>
        <v/>
      </c>
      <c r="Y258" s="236">
        <f t="array" ref="Y258">IF(COLUMNS($G258:Y258)&gt;$E258,"",IFERROR(INDEX('PROYECCIÓN'!259:259,15+6*(COLUMNS($G258:Y258)-1)),""))</f>
        <v/>
      </c>
      <c r="Z258" s="236">
        <f t="array" ref="Z258">IF(COLUMNS($G258:Z258)&gt;$E258,"",IFERROR(INDEX('PROYECCIÓN'!259:259,15+6*(COLUMNS($G258:Z258)-1)),""))</f>
        <v/>
      </c>
      <c r="AA258" s="236">
        <f t="array" ref="AA258">IF(COLUMNS($G258:AA258)&gt;$E258,"",IFERROR(INDEX('PROYECCIÓN'!259:259,15+6*(COLUMNS($G258:AA258)-1)),""))</f>
        <v/>
      </c>
      <c r="AB258" s="236">
        <f t="array" ref="AB258">IF(COLUMNS($G258:AB258)&gt;$E258,"",IFERROR(INDEX('PROYECCIÓN'!259:259,15+6*(COLUMNS($G258:AB258)-1)),""))</f>
        <v/>
      </c>
      <c r="AC258" s="236">
        <f t="array" ref="AC258">IF(COLUMNS($G258:AC258)&gt;$E258,"",IFERROR(INDEX('PROYECCIÓN'!259:259,15+6*(COLUMNS($G258:AC258)-1)),""))</f>
        <v/>
      </c>
      <c r="AD258" s="236">
        <f t="array" ref="AD258">IF(COLUMNS($G258:AD258)&gt;$E258,"",IFERROR(INDEX('PROYECCIÓN'!259:259,15+6*(COLUMNS($G258:AD258)-1)),""))</f>
        <v/>
      </c>
      <c r="AE258" s="236">
        <f t="array" ref="AE258">IF(COLUMNS($G258:AE258)&gt;$E258,"",IFERROR(INDEX('PROYECCIÓN'!259:259,15+6*(COLUMNS($G258:AE258)-1)),""))</f>
        <v/>
      </c>
      <c r="AF258" s="236">
        <f t="array" ref="AF258">IF(COLUMNS($G258:AF258)&gt;$E258,"",IFERROR(INDEX('PROYECCIÓN'!259:259,15+6*(COLUMNS($G258:AF258)-1)),""))</f>
        <v/>
      </c>
      <c r="AG258" s="236">
        <f t="array" ref="AG258">IF(COLUMNS($G258:AG258)&gt;$E258,"",IFERROR(INDEX('PROYECCIÓN'!259:259,15+6*(COLUMNS($G258:AG258)-1)),""))</f>
        <v/>
      </c>
      <c r="AH258" s="236">
        <f t="array" ref="AH258">IF(COLUMNS($G258:AH258)&gt;$E258,"",IFERROR(INDEX('PROYECCIÓN'!259:259,15+6*(COLUMNS($G258:AH258)-1)),""))</f>
        <v/>
      </c>
      <c r="AI258" s="236">
        <f t="array" ref="AI258">IF(COLUMNS($G258:AI258)&gt;$E258,"",IFERROR(INDEX('PROYECCIÓN'!259:259,15+6*(COLUMNS($G258:AI258)-1)),""))</f>
        <v/>
      </c>
      <c r="AJ258" s="236">
        <f t="array" ref="AJ258">IF(COLUMNS($G258:AJ258)&gt;$E258,"",IFERROR(INDEX('PROYECCIÓN'!259:259,15+6*(COLUMNS($G258:AJ258)-1)),""))</f>
        <v/>
      </c>
      <c r="AK258" s="236">
        <f t="array" ref="AK258">IF(COLUMNS($G258:AK258)&gt;$E258,"",IFERROR(INDEX('PROYECCIÓN'!259:259,15+6*(COLUMNS($G258:AK258)-1)),""))</f>
        <v/>
      </c>
      <c r="AL258" s="236">
        <f t="array" ref="AL258">IF(COLUMNS($G258:AL258)&gt;$E258,"",IFERROR(INDEX('PROYECCIÓN'!259:259,15+6*(COLUMNS($G258:AL258)-1)),""))</f>
        <v/>
      </c>
      <c r="AM258" s="236">
        <f t="array" ref="AM258">IF(COLUMNS($G258:AM258)&gt;$E258,"",IFERROR(INDEX('PROYECCIÓN'!259:259,15+6*(COLUMNS($G258:AM258)-1)),""))</f>
        <v/>
      </c>
      <c r="AN258" s="236">
        <f t="array" ref="AN258">IF(COLUMNS($G258:AN258)&gt;$E258,"",IFERROR(INDEX('PROYECCIÓN'!259:259,15+6*(COLUMNS($G258:AN258)-1)),""))</f>
        <v/>
      </c>
      <c r="AO258" s="236">
        <f t="array" ref="AO258">IF(COLUMNS($G258:AO258)&gt;$E258,"",IFERROR(INDEX('PROYECCIÓN'!259:259,15+6*(COLUMNS($G258:AO258)-1)),""))</f>
        <v/>
      </c>
      <c r="AP258" s="236">
        <f t="array" ref="AP258">IF(COLUMNS($G258:AP258)&gt;$E258,"",IFERROR(INDEX('PROYECCIÓN'!259:259,15+6*(COLUMNS($G258:AP258)-1)),""))</f>
        <v/>
      </c>
      <c r="AQ258" s="236" t="n"/>
      <c r="AR258" s="229" t="n"/>
      <c r="AS258" s="185" t="n"/>
    </row>
    <row r="259" ht="15" customHeight="1" s="506">
      <c r="B259" s="47">
        <f>'CARTERA TOTAL'!B259</f>
        <v/>
      </c>
      <c r="C259" s="229">
        <f>'PROYECCIÓN'!C260</f>
        <v/>
      </c>
      <c r="D259" s="53">
        <f>'PROYECCIÓN'!D260</f>
        <v/>
      </c>
      <c r="E259" s="56">
        <f>'PROYECCIÓN'!H260</f>
        <v/>
      </c>
      <c r="F259" s="56">
        <f>IF(COUNTIF($G259:$AP259,"VENCIDA")&gt;0,"VENCIDA",IF(COUNTIF($G259:$AP259,"POR VENCER")&gt;0,"POR VENCER",IF(COUNTIF($G259:$AP259,"AL DÍA")&gt;0,"AL DÍA",IF(COUNTIF($G259:$AP259,"PAGA")&gt;0,"PAGA","SIN ESTADO"))))</f>
        <v/>
      </c>
      <c r="G259" s="236">
        <f t="array" ref="G259">IF(COLUMNS($G259:G259)&gt;$E259,"",IFERROR(INDEX('PROYECCIÓN'!260:260,15+6*(COLUMNS($G259:G259)-1)),""))</f>
        <v/>
      </c>
      <c r="H259" s="236">
        <f t="array" ref="H259">IF(COLUMNS($G259:H259)&gt;$E259,"",IFERROR(INDEX('PROYECCIÓN'!260:260,15+6*(COLUMNS($G259:H259)-1)),""))</f>
        <v/>
      </c>
      <c r="I259" s="236">
        <f t="array" ref="I259">IF(COLUMNS($G259:I259)&gt;$E259,"",IFERROR(INDEX('PROYECCIÓN'!260:260,15+6*(COLUMNS($G259:I259)-1)),""))</f>
        <v/>
      </c>
      <c r="J259" s="236">
        <f t="array" ref="J259">IF(COLUMNS($G259:J259)&gt;$E259,"",IFERROR(INDEX('PROYECCIÓN'!260:260,15+6*(COLUMNS($G259:J259)-1)),""))</f>
        <v/>
      </c>
      <c r="K259" s="236">
        <f t="array" ref="K259">IF(COLUMNS($G259:K259)&gt;$E259,"",IFERROR(INDEX('PROYECCIÓN'!260:260,15+6*(COLUMNS($G259:K259)-1)),""))</f>
        <v/>
      </c>
      <c r="L259" s="236">
        <f t="array" ref="L259">IF(COLUMNS($G259:L259)&gt;$E259,"",IFERROR(INDEX('PROYECCIÓN'!260:260,15+6*(COLUMNS($G259:L259)-1)),""))</f>
        <v/>
      </c>
      <c r="M259" s="236">
        <f t="array" ref="M259">IF(COLUMNS($G259:M259)&gt;$E259,"",IFERROR(INDEX('PROYECCIÓN'!260:260,15+6*(COLUMNS($G259:M259)-1)),""))</f>
        <v/>
      </c>
      <c r="N259" s="236">
        <f t="array" ref="N259">IF(COLUMNS($G259:N259)&gt;$E259,"",IFERROR(INDEX('PROYECCIÓN'!260:260,15+6*(COLUMNS($G259:N259)-1)),""))</f>
        <v/>
      </c>
      <c r="O259" s="236">
        <f t="array" ref="O259">IF(COLUMNS($G259:O259)&gt;$E259,"",IFERROR(INDEX('PROYECCIÓN'!260:260,15+6*(COLUMNS($G259:O259)-1)),""))</f>
        <v/>
      </c>
      <c r="P259" s="236">
        <f t="array" ref="P259">IF(COLUMNS($G259:P259)&gt;$E259,"",IFERROR(INDEX('PROYECCIÓN'!260:260,15+6*(COLUMNS($G259:P259)-1)),""))</f>
        <v/>
      </c>
      <c r="Q259" s="236">
        <f t="array" ref="Q259">IF(COLUMNS($G259:Q259)&gt;$E259,"",IFERROR(INDEX('PROYECCIÓN'!260:260,15+6*(COLUMNS($G259:Q259)-1)),""))</f>
        <v/>
      </c>
      <c r="R259" s="236">
        <f t="array" ref="R259">IF(COLUMNS($G259:R259)&gt;$E259,"",IFERROR(INDEX('PROYECCIÓN'!260:260,15+6*(COLUMNS($G259:R259)-1)),""))</f>
        <v/>
      </c>
      <c r="S259" s="236">
        <f t="array" ref="S259">IF(COLUMNS($G259:S259)&gt;$E259,"",IFERROR(INDEX('PROYECCIÓN'!260:260,15+6*(COLUMNS($G259:S259)-1)),""))</f>
        <v/>
      </c>
      <c r="T259" s="236">
        <f t="array" ref="T259">IF(COLUMNS($G259:T259)&gt;$E259,"",IFERROR(INDEX('PROYECCIÓN'!260:260,15+6*(COLUMNS($G259:T259)-1)),""))</f>
        <v/>
      </c>
      <c r="U259" s="236">
        <f t="array" ref="U259">IF(COLUMNS($G259:U259)&gt;$E259,"",IFERROR(INDEX('PROYECCIÓN'!260:260,15+6*(COLUMNS($G259:U259)-1)),""))</f>
        <v/>
      </c>
      <c r="V259" s="236">
        <f t="array" ref="V259">IF(COLUMNS($G259:V259)&gt;$E259,"",IFERROR(INDEX('PROYECCIÓN'!260:260,15+6*(COLUMNS($G259:V259)-1)),""))</f>
        <v/>
      </c>
      <c r="W259" s="236">
        <f t="array" ref="W259">IF(COLUMNS($G259:W259)&gt;$E259,"",IFERROR(INDEX('PROYECCIÓN'!260:260,15+6*(COLUMNS($G259:W259)-1)),""))</f>
        <v/>
      </c>
      <c r="X259" s="236">
        <f t="array" ref="X259">IF(COLUMNS($G259:X259)&gt;$E259,"",IFERROR(INDEX('PROYECCIÓN'!260:260,15+6*(COLUMNS($G259:X259)-1)),""))</f>
        <v/>
      </c>
      <c r="Y259" s="236">
        <f t="array" ref="Y259">IF(COLUMNS($G259:Y259)&gt;$E259,"",IFERROR(INDEX('PROYECCIÓN'!260:260,15+6*(COLUMNS($G259:Y259)-1)),""))</f>
        <v/>
      </c>
      <c r="Z259" s="236">
        <f t="array" ref="Z259">IF(COLUMNS($G259:Z259)&gt;$E259,"",IFERROR(INDEX('PROYECCIÓN'!260:260,15+6*(COLUMNS($G259:Z259)-1)),""))</f>
        <v/>
      </c>
      <c r="AA259" s="236">
        <f t="array" ref="AA259">IF(COLUMNS($G259:AA259)&gt;$E259,"",IFERROR(INDEX('PROYECCIÓN'!260:260,15+6*(COLUMNS($G259:AA259)-1)),""))</f>
        <v/>
      </c>
      <c r="AB259" s="236">
        <f t="array" ref="AB259">IF(COLUMNS($G259:AB259)&gt;$E259,"",IFERROR(INDEX('PROYECCIÓN'!260:260,15+6*(COLUMNS($G259:AB259)-1)),""))</f>
        <v/>
      </c>
      <c r="AC259" s="236">
        <f t="array" ref="AC259">IF(COLUMNS($G259:AC259)&gt;$E259,"",IFERROR(INDEX('PROYECCIÓN'!260:260,15+6*(COLUMNS($G259:AC259)-1)),""))</f>
        <v/>
      </c>
      <c r="AD259" s="236">
        <f t="array" ref="AD259">IF(COLUMNS($G259:AD259)&gt;$E259,"",IFERROR(INDEX('PROYECCIÓN'!260:260,15+6*(COLUMNS($G259:AD259)-1)),""))</f>
        <v/>
      </c>
      <c r="AE259" s="236">
        <f t="array" ref="AE259">IF(COLUMNS($G259:AE259)&gt;$E259,"",IFERROR(INDEX('PROYECCIÓN'!260:260,15+6*(COLUMNS($G259:AE259)-1)),""))</f>
        <v/>
      </c>
      <c r="AF259" s="236">
        <f t="array" ref="AF259">IF(COLUMNS($G259:AF259)&gt;$E259,"",IFERROR(INDEX('PROYECCIÓN'!260:260,15+6*(COLUMNS($G259:AF259)-1)),""))</f>
        <v/>
      </c>
      <c r="AG259" s="236">
        <f t="array" ref="AG259">IF(COLUMNS($G259:AG259)&gt;$E259,"",IFERROR(INDEX('PROYECCIÓN'!260:260,15+6*(COLUMNS($G259:AG259)-1)),""))</f>
        <v/>
      </c>
      <c r="AH259" s="236">
        <f t="array" ref="AH259">IF(COLUMNS($G259:AH259)&gt;$E259,"",IFERROR(INDEX('PROYECCIÓN'!260:260,15+6*(COLUMNS($G259:AH259)-1)),""))</f>
        <v/>
      </c>
      <c r="AI259" s="236">
        <f t="array" ref="AI259">IF(COLUMNS($G259:AI259)&gt;$E259,"",IFERROR(INDEX('PROYECCIÓN'!260:260,15+6*(COLUMNS($G259:AI259)-1)),""))</f>
        <v/>
      </c>
      <c r="AJ259" s="236">
        <f t="array" ref="AJ259">IF(COLUMNS($G259:AJ259)&gt;$E259,"",IFERROR(INDEX('PROYECCIÓN'!260:260,15+6*(COLUMNS($G259:AJ259)-1)),""))</f>
        <v/>
      </c>
      <c r="AK259" s="236">
        <f t="array" ref="AK259">IF(COLUMNS($G259:AK259)&gt;$E259,"",IFERROR(INDEX('PROYECCIÓN'!260:260,15+6*(COLUMNS($G259:AK259)-1)),""))</f>
        <v/>
      </c>
      <c r="AL259" s="236">
        <f t="array" ref="AL259">IF(COLUMNS($G259:AL259)&gt;$E259,"",IFERROR(INDEX('PROYECCIÓN'!260:260,15+6*(COLUMNS($G259:AL259)-1)),""))</f>
        <v/>
      </c>
      <c r="AM259" s="236">
        <f t="array" ref="AM259">IF(COLUMNS($G259:AM259)&gt;$E259,"",IFERROR(INDEX('PROYECCIÓN'!260:260,15+6*(COLUMNS($G259:AM259)-1)),""))</f>
        <v/>
      </c>
      <c r="AN259" s="236">
        <f t="array" ref="AN259">IF(COLUMNS($G259:AN259)&gt;$E259,"",IFERROR(INDEX('PROYECCIÓN'!260:260,15+6*(COLUMNS($G259:AN259)-1)),""))</f>
        <v/>
      </c>
      <c r="AO259" s="236">
        <f t="array" ref="AO259">IF(COLUMNS($G259:AO259)&gt;$E259,"",IFERROR(INDEX('PROYECCIÓN'!260:260,15+6*(COLUMNS($G259:AO259)-1)),""))</f>
        <v/>
      </c>
      <c r="AP259" s="236">
        <f t="array" ref="AP259">IF(COLUMNS($G259:AP259)&gt;$E259,"",IFERROR(INDEX('PROYECCIÓN'!260:260,15+6*(COLUMNS($G259:AP259)-1)),""))</f>
        <v/>
      </c>
      <c r="AQ259" s="236" t="n"/>
      <c r="AR259" s="229" t="n"/>
      <c r="AS259" s="185" t="n"/>
    </row>
    <row r="260" ht="15" customHeight="1" s="506">
      <c r="B260" s="47">
        <f>'CARTERA TOTAL'!B260</f>
        <v/>
      </c>
      <c r="C260" s="229">
        <f>'PROYECCIÓN'!C261</f>
        <v/>
      </c>
      <c r="D260" s="53">
        <f>'PROYECCIÓN'!D261</f>
        <v/>
      </c>
      <c r="E260" s="56">
        <f>'PROYECCIÓN'!H261</f>
        <v/>
      </c>
      <c r="F260" s="56">
        <f>IF(COUNTIF($G260:$AP260,"VENCIDA")&gt;0,"VENCIDA",IF(COUNTIF($G260:$AP260,"POR VENCER")&gt;0,"POR VENCER",IF(COUNTIF($G260:$AP260,"AL DÍA")&gt;0,"AL DÍA",IF(COUNTIF($G260:$AP260,"PAGA")&gt;0,"PAGA","SIN ESTADO"))))</f>
        <v/>
      </c>
      <c r="G260" s="236">
        <f t="array" ref="G260">IF(COLUMNS($G260:G260)&gt;$E260,"",IFERROR(INDEX('PROYECCIÓN'!261:261,15+6*(COLUMNS($G260:G260)-1)),""))</f>
        <v/>
      </c>
      <c r="H260" s="236">
        <f t="array" ref="H260">IF(COLUMNS($G260:H260)&gt;$E260,"",IFERROR(INDEX('PROYECCIÓN'!261:261,15+6*(COLUMNS($G260:H260)-1)),""))</f>
        <v/>
      </c>
      <c r="I260" s="236">
        <f t="array" ref="I260">IF(COLUMNS($G260:I260)&gt;$E260,"",IFERROR(INDEX('PROYECCIÓN'!261:261,15+6*(COLUMNS($G260:I260)-1)),""))</f>
        <v/>
      </c>
      <c r="J260" s="236">
        <f t="array" ref="J260">IF(COLUMNS($G260:J260)&gt;$E260,"",IFERROR(INDEX('PROYECCIÓN'!261:261,15+6*(COLUMNS($G260:J260)-1)),""))</f>
        <v/>
      </c>
      <c r="K260" s="236">
        <f t="array" ref="K260">IF(COLUMNS($G260:K260)&gt;$E260,"",IFERROR(INDEX('PROYECCIÓN'!261:261,15+6*(COLUMNS($G260:K260)-1)),""))</f>
        <v/>
      </c>
      <c r="L260" s="236">
        <f t="array" ref="L260">IF(COLUMNS($G260:L260)&gt;$E260,"",IFERROR(INDEX('PROYECCIÓN'!261:261,15+6*(COLUMNS($G260:L260)-1)),""))</f>
        <v/>
      </c>
      <c r="M260" s="236">
        <f t="array" ref="M260">IF(COLUMNS($G260:M260)&gt;$E260,"",IFERROR(INDEX('PROYECCIÓN'!261:261,15+6*(COLUMNS($G260:M260)-1)),""))</f>
        <v/>
      </c>
      <c r="N260" s="236">
        <f t="array" ref="N260">IF(COLUMNS($G260:N260)&gt;$E260,"",IFERROR(INDEX('PROYECCIÓN'!261:261,15+6*(COLUMNS($G260:N260)-1)),""))</f>
        <v/>
      </c>
      <c r="O260" s="236">
        <f t="array" ref="O260">IF(COLUMNS($G260:O260)&gt;$E260,"",IFERROR(INDEX('PROYECCIÓN'!261:261,15+6*(COLUMNS($G260:O260)-1)),""))</f>
        <v/>
      </c>
      <c r="P260" s="236">
        <f t="array" ref="P260">IF(COLUMNS($G260:P260)&gt;$E260,"",IFERROR(INDEX('PROYECCIÓN'!261:261,15+6*(COLUMNS($G260:P260)-1)),""))</f>
        <v/>
      </c>
      <c r="Q260" s="236">
        <f t="array" ref="Q260">IF(COLUMNS($G260:Q260)&gt;$E260,"",IFERROR(INDEX('PROYECCIÓN'!261:261,15+6*(COLUMNS($G260:Q260)-1)),""))</f>
        <v/>
      </c>
      <c r="R260" s="236">
        <f t="array" ref="R260">IF(COLUMNS($G260:R260)&gt;$E260,"",IFERROR(INDEX('PROYECCIÓN'!261:261,15+6*(COLUMNS($G260:R260)-1)),""))</f>
        <v/>
      </c>
      <c r="S260" s="236">
        <f t="array" ref="S260">IF(COLUMNS($G260:S260)&gt;$E260,"",IFERROR(INDEX('PROYECCIÓN'!261:261,15+6*(COLUMNS($G260:S260)-1)),""))</f>
        <v/>
      </c>
      <c r="T260" s="236">
        <f t="array" ref="T260">IF(COLUMNS($G260:T260)&gt;$E260,"",IFERROR(INDEX('PROYECCIÓN'!261:261,15+6*(COLUMNS($G260:T260)-1)),""))</f>
        <v/>
      </c>
      <c r="U260" s="236">
        <f t="array" ref="U260">IF(COLUMNS($G260:U260)&gt;$E260,"",IFERROR(INDEX('PROYECCIÓN'!261:261,15+6*(COLUMNS($G260:U260)-1)),""))</f>
        <v/>
      </c>
      <c r="V260" s="236">
        <f t="array" ref="V260">IF(COLUMNS($G260:V260)&gt;$E260,"",IFERROR(INDEX('PROYECCIÓN'!261:261,15+6*(COLUMNS($G260:V260)-1)),""))</f>
        <v/>
      </c>
      <c r="W260" s="236">
        <f t="array" ref="W260">IF(COLUMNS($G260:W260)&gt;$E260,"",IFERROR(INDEX('PROYECCIÓN'!261:261,15+6*(COLUMNS($G260:W260)-1)),""))</f>
        <v/>
      </c>
      <c r="X260" s="236">
        <f t="array" ref="X260">IF(COLUMNS($G260:X260)&gt;$E260,"",IFERROR(INDEX('PROYECCIÓN'!261:261,15+6*(COLUMNS($G260:X260)-1)),""))</f>
        <v/>
      </c>
      <c r="Y260" s="236">
        <f t="array" ref="Y260">IF(COLUMNS($G260:Y260)&gt;$E260,"",IFERROR(INDEX('PROYECCIÓN'!261:261,15+6*(COLUMNS($G260:Y260)-1)),""))</f>
        <v/>
      </c>
      <c r="Z260" s="236">
        <f t="array" ref="Z260">IF(COLUMNS($G260:Z260)&gt;$E260,"",IFERROR(INDEX('PROYECCIÓN'!261:261,15+6*(COLUMNS($G260:Z260)-1)),""))</f>
        <v/>
      </c>
      <c r="AA260" s="236">
        <f t="array" ref="AA260">IF(COLUMNS($G260:AA260)&gt;$E260,"",IFERROR(INDEX('PROYECCIÓN'!261:261,15+6*(COLUMNS($G260:AA260)-1)),""))</f>
        <v/>
      </c>
      <c r="AB260" s="236">
        <f t="array" ref="AB260">IF(COLUMNS($G260:AB260)&gt;$E260,"",IFERROR(INDEX('PROYECCIÓN'!261:261,15+6*(COLUMNS($G260:AB260)-1)),""))</f>
        <v/>
      </c>
      <c r="AC260" s="236">
        <f t="array" ref="AC260">IF(COLUMNS($G260:AC260)&gt;$E260,"",IFERROR(INDEX('PROYECCIÓN'!261:261,15+6*(COLUMNS($G260:AC260)-1)),""))</f>
        <v/>
      </c>
      <c r="AD260" s="236">
        <f t="array" ref="AD260">IF(COLUMNS($G260:AD260)&gt;$E260,"",IFERROR(INDEX('PROYECCIÓN'!261:261,15+6*(COLUMNS($G260:AD260)-1)),""))</f>
        <v/>
      </c>
      <c r="AE260" s="236">
        <f t="array" ref="AE260">IF(COLUMNS($G260:AE260)&gt;$E260,"",IFERROR(INDEX('PROYECCIÓN'!261:261,15+6*(COLUMNS($G260:AE260)-1)),""))</f>
        <v/>
      </c>
      <c r="AF260" s="236">
        <f t="array" ref="AF260">IF(COLUMNS($G260:AF260)&gt;$E260,"",IFERROR(INDEX('PROYECCIÓN'!261:261,15+6*(COLUMNS($G260:AF260)-1)),""))</f>
        <v/>
      </c>
      <c r="AG260" s="236">
        <f t="array" ref="AG260">IF(COLUMNS($G260:AG260)&gt;$E260,"",IFERROR(INDEX('PROYECCIÓN'!261:261,15+6*(COLUMNS($G260:AG260)-1)),""))</f>
        <v/>
      </c>
      <c r="AH260" s="236">
        <f t="array" ref="AH260">IF(COLUMNS($G260:AH260)&gt;$E260,"",IFERROR(INDEX('PROYECCIÓN'!261:261,15+6*(COLUMNS($G260:AH260)-1)),""))</f>
        <v/>
      </c>
      <c r="AI260" s="236">
        <f t="array" ref="AI260">IF(COLUMNS($G260:AI260)&gt;$E260,"",IFERROR(INDEX('PROYECCIÓN'!261:261,15+6*(COLUMNS($G260:AI260)-1)),""))</f>
        <v/>
      </c>
      <c r="AJ260" s="236">
        <f t="array" ref="AJ260">IF(COLUMNS($G260:AJ260)&gt;$E260,"",IFERROR(INDEX('PROYECCIÓN'!261:261,15+6*(COLUMNS($G260:AJ260)-1)),""))</f>
        <v/>
      </c>
      <c r="AK260" s="236">
        <f t="array" ref="AK260">IF(COLUMNS($G260:AK260)&gt;$E260,"",IFERROR(INDEX('PROYECCIÓN'!261:261,15+6*(COLUMNS($G260:AK260)-1)),""))</f>
        <v/>
      </c>
      <c r="AL260" s="236">
        <f t="array" ref="AL260">IF(COLUMNS($G260:AL260)&gt;$E260,"",IFERROR(INDEX('PROYECCIÓN'!261:261,15+6*(COLUMNS($G260:AL260)-1)),""))</f>
        <v/>
      </c>
      <c r="AM260" s="236">
        <f t="array" ref="AM260">IF(COLUMNS($G260:AM260)&gt;$E260,"",IFERROR(INDEX('PROYECCIÓN'!261:261,15+6*(COLUMNS($G260:AM260)-1)),""))</f>
        <v/>
      </c>
      <c r="AN260" s="236">
        <f t="array" ref="AN260">IF(COLUMNS($G260:AN260)&gt;$E260,"",IFERROR(INDEX('PROYECCIÓN'!261:261,15+6*(COLUMNS($G260:AN260)-1)),""))</f>
        <v/>
      </c>
      <c r="AO260" s="236">
        <f t="array" ref="AO260">IF(COLUMNS($G260:AO260)&gt;$E260,"",IFERROR(INDEX('PROYECCIÓN'!261:261,15+6*(COLUMNS($G260:AO260)-1)),""))</f>
        <v/>
      </c>
      <c r="AP260" s="236">
        <f t="array" ref="AP260">IF(COLUMNS($G260:AP260)&gt;$E260,"",IFERROR(INDEX('PROYECCIÓN'!261:261,15+6*(COLUMNS($G260:AP260)-1)),""))</f>
        <v/>
      </c>
      <c r="AQ260" s="236" t="n"/>
      <c r="AR260" s="229" t="n"/>
      <c r="AS260" s="185" t="n"/>
    </row>
    <row r="261" ht="15" customHeight="1" s="506">
      <c r="B261" s="47">
        <f>'CARTERA TOTAL'!B261</f>
        <v/>
      </c>
      <c r="C261" s="229">
        <f>'PROYECCIÓN'!C262</f>
        <v/>
      </c>
      <c r="D261" s="53">
        <f>'PROYECCIÓN'!D262</f>
        <v/>
      </c>
      <c r="E261" s="56">
        <f>'PROYECCIÓN'!H262</f>
        <v/>
      </c>
      <c r="F261" s="56">
        <f>IF(COUNTIF($G261:$AP261,"VENCIDA")&gt;0,"VENCIDA",IF(COUNTIF($G261:$AP261,"POR VENCER")&gt;0,"POR VENCER",IF(COUNTIF($G261:$AP261,"AL DÍA")&gt;0,"AL DÍA",IF(COUNTIF($G261:$AP261,"PAGA")&gt;0,"PAGA","SIN ESTADO"))))</f>
        <v/>
      </c>
      <c r="G261" s="236">
        <f t="array" ref="G261">IF(COLUMNS($G261:G261)&gt;$E261,"",IFERROR(INDEX('PROYECCIÓN'!262:262,15+6*(COLUMNS($G261:G261)-1)),""))</f>
        <v/>
      </c>
      <c r="H261" s="236">
        <f t="array" ref="H261">IF(COLUMNS($G261:H261)&gt;$E261,"",IFERROR(INDEX('PROYECCIÓN'!262:262,15+6*(COLUMNS($G261:H261)-1)),""))</f>
        <v/>
      </c>
      <c r="I261" s="236">
        <f t="array" ref="I261">IF(COLUMNS($G261:I261)&gt;$E261,"",IFERROR(INDEX('PROYECCIÓN'!262:262,15+6*(COLUMNS($G261:I261)-1)),""))</f>
        <v/>
      </c>
      <c r="J261" s="236">
        <f t="array" ref="J261">IF(COLUMNS($G261:J261)&gt;$E261,"",IFERROR(INDEX('PROYECCIÓN'!262:262,15+6*(COLUMNS($G261:J261)-1)),""))</f>
        <v/>
      </c>
      <c r="K261" s="236">
        <f t="array" ref="K261">IF(COLUMNS($G261:K261)&gt;$E261,"",IFERROR(INDEX('PROYECCIÓN'!262:262,15+6*(COLUMNS($G261:K261)-1)),""))</f>
        <v/>
      </c>
      <c r="L261" s="236">
        <f t="array" ref="L261">IF(COLUMNS($G261:L261)&gt;$E261,"",IFERROR(INDEX('PROYECCIÓN'!262:262,15+6*(COLUMNS($G261:L261)-1)),""))</f>
        <v/>
      </c>
      <c r="M261" s="236">
        <f t="array" ref="M261">IF(COLUMNS($G261:M261)&gt;$E261,"",IFERROR(INDEX('PROYECCIÓN'!262:262,15+6*(COLUMNS($G261:M261)-1)),""))</f>
        <v/>
      </c>
      <c r="N261" s="236">
        <f t="array" ref="N261">IF(COLUMNS($G261:N261)&gt;$E261,"",IFERROR(INDEX('PROYECCIÓN'!262:262,15+6*(COLUMNS($G261:N261)-1)),""))</f>
        <v/>
      </c>
      <c r="O261" s="236">
        <f t="array" ref="O261">IF(COLUMNS($G261:O261)&gt;$E261,"",IFERROR(INDEX('PROYECCIÓN'!262:262,15+6*(COLUMNS($G261:O261)-1)),""))</f>
        <v/>
      </c>
      <c r="P261" s="236">
        <f t="array" ref="P261">IF(COLUMNS($G261:P261)&gt;$E261,"",IFERROR(INDEX('PROYECCIÓN'!262:262,15+6*(COLUMNS($G261:P261)-1)),""))</f>
        <v/>
      </c>
      <c r="Q261" s="236">
        <f t="array" ref="Q261">IF(COLUMNS($G261:Q261)&gt;$E261,"",IFERROR(INDEX('PROYECCIÓN'!262:262,15+6*(COLUMNS($G261:Q261)-1)),""))</f>
        <v/>
      </c>
      <c r="R261" s="236">
        <f t="array" ref="R261">IF(COLUMNS($G261:R261)&gt;$E261,"",IFERROR(INDEX('PROYECCIÓN'!262:262,15+6*(COLUMNS($G261:R261)-1)),""))</f>
        <v/>
      </c>
      <c r="S261" s="236">
        <f t="array" ref="S261">IF(COLUMNS($G261:S261)&gt;$E261,"",IFERROR(INDEX('PROYECCIÓN'!262:262,15+6*(COLUMNS($G261:S261)-1)),""))</f>
        <v/>
      </c>
      <c r="T261" s="236">
        <f t="array" ref="T261">IF(COLUMNS($G261:T261)&gt;$E261,"",IFERROR(INDEX('PROYECCIÓN'!262:262,15+6*(COLUMNS($G261:T261)-1)),""))</f>
        <v/>
      </c>
      <c r="U261" s="236">
        <f t="array" ref="U261">IF(COLUMNS($G261:U261)&gt;$E261,"",IFERROR(INDEX('PROYECCIÓN'!262:262,15+6*(COLUMNS($G261:U261)-1)),""))</f>
        <v/>
      </c>
      <c r="V261" s="236">
        <f t="array" ref="V261">IF(COLUMNS($G261:V261)&gt;$E261,"",IFERROR(INDEX('PROYECCIÓN'!262:262,15+6*(COLUMNS($G261:V261)-1)),""))</f>
        <v/>
      </c>
      <c r="W261" s="236">
        <f t="array" ref="W261">IF(COLUMNS($G261:W261)&gt;$E261,"",IFERROR(INDEX('PROYECCIÓN'!262:262,15+6*(COLUMNS($G261:W261)-1)),""))</f>
        <v/>
      </c>
      <c r="X261" s="236">
        <f t="array" ref="X261">IF(COLUMNS($G261:X261)&gt;$E261,"",IFERROR(INDEX('PROYECCIÓN'!262:262,15+6*(COLUMNS($G261:X261)-1)),""))</f>
        <v/>
      </c>
      <c r="Y261" s="236">
        <f t="array" ref="Y261">IF(COLUMNS($G261:Y261)&gt;$E261,"",IFERROR(INDEX('PROYECCIÓN'!262:262,15+6*(COLUMNS($G261:Y261)-1)),""))</f>
        <v/>
      </c>
      <c r="Z261" s="236">
        <f t="array" ref="Z261">IF(COLUMNS($G261:Z261)&gt;$E261,"",IFERROR(INDEX('PROYECCIÓN'!262:262,15+6*(COLUMNS($G261:Z261)-1)),""))</f>
        <v/>
      </c>
      <c r="AA261" s="236">
        <f t="array" ref="AA261">IF(COLUMNS($G261:AA261)&gt;$E261,"",IFERROR(INDEX('PROYECCIÓN'!262:262,15+6*(COLUMNS($G261:AA261)-1)),""))</f>
        <v/>
      </c>
      <c r="AB261" s="236">
        <f t="array" ref="AB261">IF(COLUMNS($G261:AB261)&gt;$E261,"",IFERROR(INDEX('PROYECCIÓN'!262:262,15+6*(COLUMNS($G261:AB261)-1)),""))</f>
        <v/>
      </c>
      <c r="AC261" s="236">
        <f t="array" ref="AC261">IF(COLUMNS($G261:AC261)&gt;$E261,"",IFERROR(INDEX('PROYECCIÓN'!262:262,15+6*(COLUMNS($G261:AC261)-1)),""))</f>
        <v/>
      </c>
      <c r="AD261" s="236">
        <f t="array" ref="AD261">IF(COLUMNS($G261:AD261)&gt;$E261,"",IFERROR(INDEX('PROYECCIÓN'!262:262,15+6*(COLUMNS($G261:AD261)-1)),""))</f>
        <v/>
      </c>
      <c r="AE261" s="236">
        <f t="array" ref="AE261">IF(COLUMNS($G261:AE261)&gt;$E261,"",IFERROR(INDEX('PROYECCIÓN'!262:262,15+6*(COLUMNS($G261:AE261)-1)),""))</f>
        <v/>
      </c>
      <c r="AF261" s="236">
        <f t="array" ref="AF261">IF(COLUMNS($G261:AF261)&gt;$E261,"",IFERROR(INDEX('PROYECCIÓN'!262:262,15+6*(COLUMNS($G261:AF261)-1)),""))</f>
        <v/>
      </c>
      <c r="AG261" s="236">
        <f t="array" ref="AG261">IF(COLUMNS($G261:AG261)&gt;$E261,"",IFERROR(INDEX('PROYECCIÓN'!262:262,15+6*(COLUMNS($G261:AG261)-1)),""))</f>
        <v/>
      </c>
      <c r="AH261" s="236">
        <f t="array" ref="AH261">IF(COLUMNS($G261:AH261)&gt;$E261,"",IFERROR(INDEX('PROYECCIÓN'!262:262,15+6*(COLUMNS($G261:AH261)-1)),""))</f>
        <v/>
      </c>
      <c r="AI261" s="236">
        <f t="array" ref="AI261">IF(COLUMNS($G261:AI261)&gt;$E261,"",IFERROR(INDEX('PROYECCIÓN'!262:262,15+6*(COLUMNS($G261:AI261)-1)),""))</f>
        <v/>
      </c>
      <c r="AJ261" s="236">
        <f t="array" ref="AJ261">IF(COLUMNS($G261:AJ261)&gt;$E261,"",IFERROR(INDEX('PROYECCIÓN'!262:262,15+6*(COLUMNS($G261:AJ261)-1)),""))</f>
        <v/>
      </c>
      <c r="AK261" s="236">
        <f t="array" ref="AK261">IF(COLUMNS($G261:AK261)&gt;$E261,"",IFERROR(INDEX('PROYECCIÓN'!262:262,15+6*(COLUMNS($G261:AK261)-1)),""))</f>
        <v/>
      </c>
      <c r="AL261" s="236">
        <f t="array" ref="AL261">IF(COLUMNS($G261:AL261)&gt;$E261,"",IFERROR(INDEX('PROYECCIÓN'!262:262,15+6*(COLUMNS($G261:AL261)-1)),""))</f>
        <v/>
      </c>
      <c r="AM261" s="236">
        <f t="array" ref="AM261">IF(COLUMNS($G261:AM261)&gt;$E261,"",IFERROR(INDEX('PROYECCIÓN'!262:262,15+6*(COLUMNS($G261:AM261)-1)),""))</f>
        <v/>
      </c>
      <c r="AN261" s="236">
        <f t="array" ref="AN261">IF(COLUMNS($G261:AN261)&gt;$E261,"",IFERROR(INDEX('PROYECCIÓN'!262:262,15+6*(COLUMNS($G261:AN261)-1)),""))</f>
        <v/>
      </c>
      <c r="AO261" s="236">
        <f t="array" ref="AO261">IF(COLUMNS($G261:AO261)&gt;$E261,"",IFERROR(INDEX('PROYECCIÓN'!262:262,15+6*(COLUMNS($G261:AO261)-1)),""))</f>
        <v/>
      </c>
      <c r="AP261" s="236">
        <f t="array" ref="AP261">IF(COLUMNS($G261:AP261)&gt;$E261,"",IFERROR(INDEX('PROYECCIÓN'!262:262,15+6*(COLUMNS($G261:AP261)-1)),""))</f>
        <v/>
      </c>
      <c r="AQ261" s="236" t="n"/>
      <c r="AR261" s="229" t="n"/>
      <c r="AS261" s="185" t="n"/>
    </row>
    <row r="262" ht="15" customHeight="1" s="506">
      <c r="B262" s="47">
        <f>'CARTERA TOTAL'!B262</f>
        <v/>
      </c>
      <c r="C262" s="229">
        <f>'PROYECCIÓN'!C263</f>
        <v/>
      </c>
      <c r="D262" s="53">
        <f>'PROYECCIÓN'!D263</f>
        <v/>
      </c>
      <c r="E262" s="56">
        <f>'PROYECCIÓN'!H263</f>
        <v/>
      </c>
      <c r="F262" s="56">
        <f>IF(COUNTIF($G262:$AP262,"VENCIDA")&gt;0,"VENCIDA",IF(COUNTIF($G262:$AP262,"POR VENCER")&gt;0,"POR VENCER",IF(COUNTIF($G262:$AP262,"AL DÍA")&gt;0,"AL DÍA",IF(COUNTIF($G262:$AP262,"PAGA")&gt;0,"PAGA","SIN ESTADO"))))</f>
        <v/>
      </c>
      <c r="G262" s="236">
        <f t="array" ref="G262">IF(COLUMNS($G262:G262)&gt;$E262,"",IFERROR(INDEX('PROYECCIÓN'!263:263,15+6*(COLUMNS($G262:G262)-1)),""))</f>
        <v/>
      </c>
      <c r="H262" s="236">
        <f t="array" ref="H262">IF(COLUMNS($G262:H262)&gt;$E262,"",IFERROR(INDEX('PROYECCIÓN'!263:263,15+6*(COLUMNS($G262:H262)-1)),""))</f>
        <v/>
      </c>
      <c r="I262" s="236">
        <f t="array" ref="I262">IF(COLUMNS($G262:I262)&gt;$E262,"",IFERROR(INDEX('PROYECCIÓN'!263:263,15+6*(COLUMNS($G262:I262)-1)),""))</f>
        <v/>
      </c>
      <c r="J262" s="236">
        <f t="array" ref="J262">IF(COLUMNS($G262:J262)&gt;$E262,"",IFERROR(INDEX('PROYECCIÓN'!263:263,15+6*(COLUMNS($G262:J262)-1)),""))</f>
        <v/>
      </c>
      <c r="K262" s="236">
        <f t="array" ref="K262">IF(COLUMNS($G262:K262)&gt;$E262,"",IFERROR(INDEX('PROYECCIÓN'!263:263,15+6*(COLUMNS($G262:K262)-1)),""))</f>
        <v/>
      </c>
      <c r="L262" s="236">
        <f t="array" ref="L262">IF(COLUMNS($G262:L262)&gt;$E262,"",IFERROR(INDEX('PROYECCIÓN'!263:263,15+6*(COLUMNS($G262:L262)-1)),""))</f>
        <v/>
      </c>
      <c r="M262" s="236">
        <f t="array" ref="M262">IF(COLUMNS($G262:M262)&gt;$E262,"",IFERROR(INDEX('PROYECCIÓN'!263:263,15+6*(COLUMNS($G262:M262)-1)),""))</f>
        <v/>
      </c>
      <c r="N262" s="236">
        <f t="array" ref="N262">IF(COLUMNS($G262:N262)&gt;$E262,"",IFERROR(INDEX('PROYECCIÓN'!263:263,15+6*(COLUMNS($G262:N262)-1)),""))</f>
        <v/>
      </c>
      <c r="O262" s="236">
        <f t="array" ref="O262">IF(COLUMNS($G262:O262)&gt;$E262,"",IFERROR(INDEX('PROYECCIÓN'!263:263,15+6*(COLUMNS($G262:O262)-1)),""))</f>
        <v/>
      </c>
      <c r="P262" s="236">
        <f t="array" ref="P262">IF(COLUMNS($G262:P262)&gt;$E262,"",IFERROR(INDEX('PROYECCIÓN'!263:263,15+6*(COLUMNS($G262:P262)-1)),""))</f>
        <v/>
      </c>
      <c r="Q262" s="236">
        <f t="array" ref="Q262">IF(COLUMNS($G262:Q262)&gt;$E262,"",IFERROR(INDEX('PROYECCIÓN'!263:263,15+6*(COLUMNS($G262:Q262)-1)),""))</f>
        <v/>
      </c>
      <c r="R262" s="236">
        <f t="array" ref="R262">IF(COLUMNS($G262:R262)&gt;$E262,"",IFERROR(INDEX('PROYECCIÓN'!263:263,15+6*(COLUMNS($G262:R262)-1)),""))</f>
        <v/>
      </c>
      <c r="S262" s="236">
        <f t="array" ref="S262">IF(COLUMNS($G262:S262)&gt;$E262,"",IFERROR(INDEX('PROYECCIÓN'!263:263,15+6*(COLUMNS($G262:S262)-1)),""))</f>
        <v/>
      </c>
      <c r="T262" s="236">
        <f t="array" ref="T262">IF(COLUMNS($G262:T262)&gt;$E262,"",IFERROR(INDEX('PROYECCIÓN'!263:263,15+6*(COLUMNS($G262:T262)-1)),""))</f>
        <v/>
      </c>
      <c r="U262" s="236">
        <f t="array" ref="U262">IF(COLUMNS($G262:U262)&gt;$E262,"",IFERROR(INDEX('PROYECCIÓN'!263:263,15+6*(COLUMNS($G262:U262)-1)),""))</f>
        <v/>
      </c>
      <c r="V262" s="236">
        <f t="array" ref="V262">IF(COLUMNS($G262:V262)&gt;$E262,"",IFERROR(INDEX('PROYECCIÓN'!263:263,15+6*(COLUMNS($G262:V262)-1)),""))</f>
        <v/>
      </c>
      <c r="W262" s="236">
        <f t="array" ref="W262">IF(COLUMNS($G262:W262)&gt;$E262,"",IFERROR(INDEX('PROYECCIÓN'!263:263,15+6*(COLUMNS($G262:W262)-1)),""))</f>
        <v/>
      </c>
      <c r="X262" s="236">
        <f t="array" ref="X262">IF(COLUMNS($G262:X262)&gt;$E262,"",IFERROR(INDEX('PROYECCIÓN'!263:263,15+6*(COLUMNS($G262:X262)-1)),""))</f>
        <v/>
      </c>
      <c r="Y262" s="236">
        <f t="array" ref="Y262">IF(COLUMNS($G262:Y262)&gt;$E262,"",IFERROR(INDEX('PROYECCIÓN'!263:263,15+6*(COLUMNS($G262:Y262)-1)),""))</f>
        <v/>
      </c>
      <c r="Z262" s="236">
        <f t="array" ref="Z262">IF(COLUMNS($G262:Z262)&gt;$E262,"",IFERROR(INDEX('PROYECCIÓN'!263:263,15+6*(COLUMNS($G262:Z262)-1)),""))</f>
        <v/>
      </c>
      <c r="AA262" s="236">
        <f t="array" ref="AA262">IF(COLUMNS($G262:AA262)&gt;$E262,"",IFERROR(INDEX('PROYECCIÓN'!263:263,15+6*(COLUMNS($G262:AA262)-1)),""))</f>
        <v/>
      </c>
      <c r="AB262" s="236">
        <f t="array" ref="AB262">IF(COLUMNS($G262:AB262)&gt;$E262,"",IFERROR(INDEX('PROYECCIÓN'!263:263,15+6*(COLUMNS($G262:AB262)-1)),""))</f>
        <v/>
      </c>
      <c r="AC262" s="236">
        <f t="array" ref="AC262">IF(COLUMNS($G262:AC262)&gt;$E262,"",IFERROR(INDEX('PROYECCIÓN'!263:263,15+6*(COLUMNS($G262:AC262)-1)),""))</f>
        <v/>
      </c>
      <c r="AD262" s="236">
        <f t="array" ref="AD262">IF(COLUMNS($G262:AD262)&gt;$E262,"",IFERROR(INDEX('PROYECCIÓN'!263:263,15+6*(COLUMNS($G262:AD262)-1)),""))</f>
        <v/>
      </c>
      <c r="AE262" s="236">
        <f t="array" ref="AE262">IF(COLUMNS($G262:AE262)&gt;$E262,"",IFERROR(INDEX('PROYECCIÓN'!263:263,15+6*(COLUMNS($G262:AE262)-1)),""))</f>
        <v/>
      </c>
      <c r="AF262" s="236">
        <f t="array" ref="AF262">IF(COLUMNS($G262:AF262)&gt;$E262,"",IFERROR(INDEX('PROYECCIÓN'!263:263,15+6*(COLUMNS($G262:AF262)-1)),""))</f>
        <v/>
      </c>
      <c r="AG262" s="236">
        <f t="array" ref="AG262">IF(COLUMNS($G262:AG262)&gt;$E262,"",IFERROR(INDEX('PROYECCIÓN'!263:263,15+6*(COLUMNS($G262:AG262)-1)),""))</f>
        <v/>
      </c>
      <c r="AH262" s="236">
        <f t="array" ref="AH262">IF(COLUMNS($G262:AH262)&gt;$E262,"",IFERROR(INDEX('PROYECCIÓN'!263:263,15+6*(COLUMNS($G262:AH262)-1)),""))</f>
        <v/>
      </c>
      <c r="AI262" s="236">
        <f t="array" ref="AI262">IF(COLUMNS($G262:AI262)&gt;$E262,"",IFERROR(INDEX('PROYECCIÓN'!263:263,15+6*(COLUMNS($G262:AI262)-1)),""))</f>
        <v/>
      </c>
      <c r="AJ262" s="236">
        <f t="array" ref="AJ262">IF(COLUMNS($G262:AJ262)&gt;$E262,"",IFERROR(INDEX('PROYECCIÓN'!263:263,15+6*(COLUMNS($G262:AJ262)-1)),""))</f>
        <v/>
      </c>
      <c r="AK262" s="236">
        <f t="array" ref="AK262">IF(COLUMNS($G262:AK262)&gt;$E262,"",IFERROR(INDEX('PROYECCIÓN'!263:263,15+6*(COLUMNS($G262:AK262)-1)),""))</f>
        <v/>
      </c>
      <c r="AL262" s="236">
        <f t="array" ref="AL262">IF(COLUMNS($G262:AL262)&gt;$E262,"",IFERROR(INDEX('PROYECCIÓN'!263:263,15+6*(COLUMNS($G262:AL262)-1)),""))</f>
        <v/>
      </c>
      <c r="AM262" s="236">
        <f t="array" ref="AM262">IF(COLUMNS($G262:AM262)&gt;$E262,"",IFERROR(INDEX('PROYECCIÓN'!263:263,15+6*(COLUMNS($G262:AM262)-1)),""))</f>
        <v/>
      </c>
      <c r="AN262" s="236">
        <f t="array" ref="AN262">IF(COLUMNS($G262:AN262)&gt;$E262,"",IFERROR(INDEX('PROYECCIÓN'!263:263,15+6*(COLUMNS($G262:AN262)-1)),""))</f>
        <v/>
      </c>
      <c r="AO262" s="236">
        <f t="array" ref="AO262">IF(COLUMNS($G262:AO262)&gt;$E262,"",IFERROR(INDEX('PROYECCIÓN'!263:263,15+6*(COLUMNS($G262:AO262)-1)),""))</f>
        <v/>
      </c>
      <c r="AP262" s="236">
        <f t="array" ref="AP262">IF(COLUMNS($G262:AP262)&gt;$E262,"",IFERROR(INDEX('PROYECCIÓN'!263:263,15+6*(COLUMNS($G262:AP262)-1)),""))</f>
        <v/>
      </c>
      <c r="AQ262" s="236" t="n"/>
      <c r="AR262" s="229" t="n"/>
      <c r="AS262" s="185" t="n"/>
    </row>
    <row r="263" ht="15" customHeight="1" s="506">
      <c r="B263" s="47">
        <f>'CARTERA TOTAL'!B263</f>
        <v/>
      </c>
      <c r="C263" s="229">
        <f>'PROYECCIÓN'!C264</f>
        <v/>
      </c>
      <c r="D263" s="53">
        <f>'PROYECCIÓN'!D264</f>
        <v/>
      </c>
      <c r="E263" s="56">
        <f>'PROYECCIÓN'!H264</f>
        <v/>
      </c>
      <c r="F263" s="56">
        <f>IF(COUNTIF($G263:$AP263,"VENCIDA")&gt;0,"VENCIDA",IF(COUNTIF($G263:$AP263,"POR VENCER")&gt;0,"POR VENCER",IF(COUNTIF($G263:$AP263,"AL DÍA")&gt;0,"AL DÍA",IF(COUNTIF($G263:$AP263,"PAGA")&gt;0,"PAGA","SIN ESTADO"))))</f>
        <v/>
      </c>
      <c r="G263" s="236">
        <f t="array" ref="G263">IF(COLUMNS($G263:G263)&gt;$E263,"",IFERROR(INDEX('PROYECCIÓN'!264:264,15+6*(COLUMNS($G263:G263)-1)),""))</f>
        <v/>
      </c>
      <c r="H263" s="236">
        <f t="array" ref="H263">IF(COLUMNS($G263:H263)&gt;$E263,"",IFERROR(INDEX('PROYECCIÓN'!264:264,15+6*(COLUMNS($G263:H263)-1)),""))</f>
        <v/>
      </c>
      <c r="I263" s="236">
        <f t="array" ref="I263">IF(COLUMNS($G263:I263)&gt;$E263,"",IFERROR(INDEX('PROYECCIÓN'!264:264,15+6*(COLUMNS($G263:I263)-1)),""))</f>
        <v/>
      </c>
      <c r="J263" s="236">
        <f t="array" ref="J263">IF(COLUMNS($G263:J263)&gt;$E263,"",IFERROR(INDEX('PROYECCIÓN'!264:264,15+6*(COLUMNS($G263:J263)-1)),""))</f>
        <v/>
      </c>
      <c r="K263" s="236">
        <f t="array" ref="K263">IF(COLUMNS($G263:K263)&gt;$E263,"",IFERROR(INDEX('PROYECCIÓN'!264:264,15+6*(COLUMNS($G263:K263)-1)),""))</f>
        <v/>
      </c>
      <c r="L263" s="236">
        <f t="array" ref="L263">IF(COLUMNS($G263:L263)&gt;$E263,"",IFERROR(INDEX('PROYECCIÓN'!264:264,15+6*(COLUMNS($G263:L263)-1)),""))</f>
        <v/>
      </c>
      <c r="M263" s="236">
        <f t="array" ref="M263">IF(COLUMNS($G263:M263)&gt;$E263,"",IFERROR(INDEX('PROYECCIÓN'!264:264,15+6*(COLUMNS($G263:M263)-1)),""))</f>
        <v/>
      </c>
      <c r="N263" s="236">
        <f t="array" ref="N263">IF(COLUMNS($G263:N263)&gt;$E263,"",IFERROR(INDEX('PROYECCIÓN'!264:264,15+6*(COLUMNS($G263:N263)-1)),""))</f>
        <v/>
      </c>
      <c r="O263" s="236">
        <f t="array" ref="O263">IF(COLUMNS($G263:O263)&gt;$E263,"",IFERROR(INDEX('PROYECCIÓN'!264:264,15+6*(COLUMNS($G263:O263)-1)),""))</f>
        <v/>
      </c>
      <c r="P263" s="236">
        <f t="array" ref="P263">IF(COLUMNS($G263:P263)&gt;$E263,"",IFERROR(INDEX('PROYECCIÓN'!264:264,15+6*(COLUMNS($G263:P263)-1)),""))</f>
        <v/>
      </c>
      <c r="Q263" s="236">
        <f t="array" ref="Q263">IF(COLUMNS($G263:Q263)&gt;$E263,"",IFERROR(INDEX('PROYECCIÓN'!264:264,15+6*(COLUMNS($G263:Q263)-1)),""))</f>
        <v/>
      </c>
      <c r="R263" s="236">
        <f t="array" ref="R263">IF(COLUMNS($G263:R263)&gt;$E263,"",IFERROR(INDEX('PROYECCIÓN'!264:264,15+6*(COLUMNS($G263:R263)-1)),""))</f>
        <v/>
      </c>
      <c r="S263" s="236">
        <f t="array" ref="S263">IF(COLUMNS($G263:S263)&gt;$E263,"",IFERROR(INDEX('PROYECCIÓN'!264:264,15+6*(COLUMNS($G263:S263)-1)),""))</f>
        <v/>
      </c>
      <c r="T263" s="236">
        <f t="array" ref="T263">IF(COLUMNS($G263:T263)&gt;$E263,"",IFERROR(INDEX('PROYECCIÓN'!264:264,15+6*(COLUMNS($G263:T263)-1)),""))</f>
        <v/>
      </c>
      <c r="U263" s="236">
        <f t="array" ref="U263">IF(COLUMNS($G263:U263)&gt;$E263,"",IFERROR(INDEX('PROYECCIÓN'!264:264,15+6*(COLUMNS($G263:U263)-1)),""))</f>
        <v/>
      </c>
      <c r="V263" s="236">
        <f t="array" ref="V263">IF(COLUMNS($G263:V263)&gt;$E263,"",IFERROR(INDEX('PROYECCIÓN'!264:264,15+6*(COLUMNS($G263:V263)-1)),""))</f>
        <v/>
      </c>
      <c r="W263" s="236">
        <f t="array" ref="W263">IF(COLUMNS($G263:W263)&gt;$E263,"",IFERROR(INDEX('PROYECCIÓN'!264:264,15+6*(COLUMNS($G263:W263)-1)),""))</f>
        <v/>
      </c>
      <c r="X263" s="236">
        <f t="array" ref="X263">IF(COLUMNS($G263:X263)&gt;$E263,"",IFERROR(INDEX('PROYECCIÓN'!264:264,15+6*(COLUMNS($G263:X263)-1)),""))</f>
        <v/>
      </c>
      <c r="Y263" s="236">
        <f t="array" ref="Y263">IF(COLUMNS($G263:Y263)&gt;$E263,"",IFERROR(INDEX('PROYECCIÓN'!264:264,15+6*(COLUMNS($G263:Y263)-1)),""))</f>
        <v/>
      </c>
      <c r="Z263" s="236">
        <f t="array" ref="Z263">IF(COLUMNS($G263:Z263)&gt;$E263,"",IFERROR(INDEX('PROYECCIÓN'!264:264,15+6*(COLUMNS($G263:Z263)-1)),""))</f>
        <v/>
      </c>
      <c r="AA263" s="236">
        <f t="array" ref="AA263">IF(COLUMNS($G263:AA263)&gt;$E263,"",IFERROR(INDEX('PROYECCIÓN'!264:264,15+6*(COLUMNS($G263:AA263)-1)),""))</f>
        <v/>
      </c>
      <c r="AB263" s="236">
        <f t="array" ref="AB263">IF(COLUMNS($G263:AB263)&gt;$E263,"",IFERROR(INDEX('PROYECCIÓN'!264:264,15+6*(COLUMNS($G263:AB263)-1)),""))</f>
        <v/>
      </c>
      <c r="AC263" s="236">
        <f t="array" ref="AC263">IF(COLUMNS($G263:AC263)&gt;$E263,"",IFERROR(INDEX('PROYECCIÓN'!264:264,15+6*(COLUMNS($G263:AC263)-1)),""))</f>
        <v/>
      </c>
      <c r="AD263" s="236">
        <f t="array" ref="AD263">IF(COLUMNS($G263:AD263)&gt;$E263,"",IFERROR(INDEX('PROYECCIÓN'!264:264,15+6*(COLUMNS($G263:AD263)-1)),""))</f>
        <v/>
      </c>
      <c r="AE263" s="236">
        <f t="array" ref="AE263">IF(COLUMNS($G263:AE263)&gt;$E263,"",IFERROR(INDEX('PROYECCIÓN'!264:264,15+6*(COLUMNS($G263:AE263)-1)),""))</f>
        <v/>
      </c>
      <c r="AF263" s="236">
        <f t="array" ref="AF263">IF(COLUMNS($G263:AF263)&gt;$E263,"",IFERROR(INDEX('PROYECCIÓN'!264:264,15+6*(COLUMNS($G263:AF263)-1)),""))</f>
        <v/>
      </c>
      <c r="AG263" s="236">
        <f t="array" ref="AG263">IF(COLUMNS($G263:AG263)&gt;$E263,"",IFERROR(INDEX('PROYECCIÓN'!264:264,15+6*(COLUMNS($G263:AG263)-1)),""))</f>
        <v/>
      </c>
      <c r="AH263" s="236">
        <f t="array" ref="AH263">IF(COLUMNS($G263:AH263)&gt;$E263,"",IFERROR(INDEX('PROYECCIÓN'!264:264,15+6*(COLUMNS($G263:AH263)-1)),""))</f>
        <v/>
      </c>
      <c r="AI263" s="236">
        <f t="array" ref="AI263">IF(COLUMNS($G263:AI263)&gt;$E263,"",IFERROR(INDEX('PROYECCIÓN'!264:264,15+6*(COLUMNS($G263:AI263)-1)),""))</f>
        <v/>
      </c>
      <c r="AJ263" s="236">
        <f t="array" ref="AJ263">IF(COLUMNS($G263:AJ263)&gt;$E263,"",IFERROR(INDEX('PROYECCIÓN'!264:264,15+6*(COLUMNS($G263:AJ263)-1)),""))</f>
        <v/>
      </c>
      <c r="AK263" s="236">
        <f t="array" ref="AK263">IF(COLUMNS($G263:AK263)&gt;$E263,"",IFERROR(INDEX('PROYECCIÓN'!264:264,15+6*(COLUMNS($G263:AK263)-1)),""))</f>
        <v/>
      </c>
      <c r="AL263" s="236">
        <f t="array" ref="AL263">IF(COLUMNS($G263:AL263)&gt;$E263,"",IFERROR(INDEX('PROYECCIÓN'!264:264,15+6*(COLUMNS($G263:AL263)-1)),""))</f>
        <v/>
      </c>
      <c r="AM263" s="236">
        <f t="array" ref="AM263">IF(COLUMNS($G263:AM263)&gt;$E263,"",IFERROR(INDEX('PROYECCIÓN'!264:264,15+6*(COLUMNS($G263:AM263)-1)),""))</f>
        <v/>
      </c>
      <c r="AN263" s="236">
        <f t="array" ref="AN263">IF(COLUMNS($G263:AN263)&gt;$E263,"",IFERROR(INDEX('PROYECCIÓN'!264:264,15+6*(COLUMNS($G263:AN263)-1)),""))</f>
        <v/>
      </c>
      <c r="AO263" s="236">
        <f t="array" ref="AO263">IF(COLUMNS($G263:AO263)&gt;$E263,"",IFERROR(INDEX('PROYECCIÓN'!264:264,15+6*(COLUMNS($G263:AO263)-1)),""))</f>
        <v/>
      </c>
      <c r="AP263" s="236">
        <f t="array" ref="AP263">IF(COLUMNS($G263:AP263)&gt;$E263,"",IFERROR(INDEX('PROYECCIÓN'!264:264,15+6*(COLUMNS($G263:AP263)-1)),""))</f>
        <v/>
      </c>
      <c r="AQ263" s="236" t="n"/>
      <c r="AR263" s="229" t="n"/>
      <c r="AS263" s="185" t="n"/>
    </row>
    <row r="264" ht="15" customHeight="1" s="506">
      <c r="B264" s="47">
        <f>'CARTERA TOTAL'!B264</f>
        <v/>
      </c>
      <c r="C264" s="229">
        <f>'PROYECCIÓN'!C265</f>
        <v/>
      </c>
      <c r="D264" s="53">
        <f>'PROYECCIÓN'!D265</f>
        <v/>
      </c>
      <c r="E264" s="56">
        <f>'PROYECCIÓN'!H265</f>
        <v/>
      </c>
      <c r="F264" s="56">
        <f>IF(COUNTIF($G264:$AP264,"VENCIDA")&gt;0,"VENCIDA",IF(COUNTIF($G264:$AP264,"POR VENCER")&gt;0,"POR VENCER",IF(COUNTIF($G264:$AP264,"AL DÍA")&gt;0,"AL DÍA",IF(COUNTIF($G264:$AP264,"PAGA")&gt;0,"PAGA","SIN ESTADO"))))</f>
        <v/>
      </c>
      <c r="G264" s="236">
        <f t="array" ref="G264">IF(COLUMNS($G264:G264)&gt;$E264,"",IFERROR(INDEX('PROYECCIÓN'!265:265,15+6*(COLUMNS($G264:G264)-1)),""))</f>
        <v/>
      </c>
      <c r="H264" s="236">
        <f t="array" ref="H264">IF(COLUMNS($G264:H264)&gt;$E264,"",IFERROR(INDEX('PROYECCIÓN'!265:265,15+6*(COLUMNS($G264:H264)-1)),""))</f>
        <v/>
      </c>
      <c r="I264" s="236">
        <f t="array" ref="I264">IF(COLUMNS($G264:I264)&gt;$E264,"",IFERROR(INDEX('PROYECCIÓN'!265:265,15+6*(COLUMNS($G264:I264)-1)),""))</f>
        <v/>
      </c>
      <c r="J264" s="236">
        <f t="array" ref="J264">IF(COLUMNS($G264:J264)&gt;$E264,"",IFERROR(INDEX('PROYECCIÓN'!265:265,15+6*(COLUMNS($G264:J264)-1)),""))</f>
        <v/>
      </c>
      <c r="K264" s="236">
        <f t="array" ref="K264">IF(COLUMNS($G264:K264)&gt;$E264,"",IFERROR(INDEX('PROYECCIÓN'!265:265,15+6*(COLUMNS($G264:K264)-1)),""))</f>
        <v/>
      </c>
      <c r="L264" s="236">
        <f t="array" ref="L264">IF(COLUMNS($G264:L264)&gt;$E264,"",IFERROR(INDEX('PROYECCIÓN'!265:265,15+6*(COLUMNS($G264:L264)-1)),""))</f>
        <v/>
      </c>
      <c r="M264" s="236">
        <f t="array" ref="M264">IF(COLUMNS($G264:M264)&gt;$E264,"",IFERROR(INDEX('PROYECCIÓN'!265:265,15+6*(COLUMNS($G264:M264)-1)),""))</f>
        <v/>
      </c>
      <c r="N264" s="236">
        <f t="array" ref="N264">IF(COLUMNS($G264:N264)&gt;$E264,"",IFERROR(INDEX('PROYECCIÓN'!265:265,15+6*(COLUMNS($G264:N264)-1)),""))</f>
        <v/>
      </c>
      <c r="O264" s="236">
        <f t="array" ref="O264">IF(COLUMNS($G264:O264)&gt;$E264,"",IFERROR(INDEX('PROYECCIÓN'!265:265,15+6*(COLUMNS($G264:O264)-1)),""))</f>
        <v/>
      </c>
      <c r="P264" s="236">
        <f t="array" ref="P264">IF(COLUMNS($G264:P264)&gt;$E264,"",IFERROR(INDEX('PROYECCIÓN'!265:265,15+6*(COLUMNS($G264:P264)-1)),""))</f>
        <v/>
      </c>
      <c r="Q264" s="236">
        <f t="array" ref="Q264">IF(COLUMNS($G264:Q264)&gt;$E264,"",IFERROR(INDEX('PROYECCIÓN'!265:265,15+6*(COLUMNS($G264:Q264)-1)),""))</f>
        <v/>
      </c>
      <c r="R264" s="236">
        <f t="array" ref="R264">IF(COLUMNS($G264:R264)&gt;$E264,"",IFERROR(INDEX('PROYECCIÓN'!265:265,15+6*(COLUMNS($G264:R264)-1)),""))</f>
        <v/>
      </c>
      <c r="S264" s="236">
        <f t="array" ref="S264">IF(COLUMNS($G264:S264)&gt;$E264,"",IFERROR(INDEX('PROYECCIÓN'!265:265,15+6*(COLUMNS($G264:S264)-1)),""))</f>
        <v/>
      </c>
      <c r="T264" s="236">
        <f t="array" ref="T264">IF(COLUMNS($G264:T264)&gt;$E264,"",IFERROR(INDEX('PROYECCIÓN'!265:265,15+6*(COLUMNS($G264:T264)-1)),""))</f>
        <v/>
      </c>
      <c r="U264" s="236">
        <f t="array" ref="U264">IF(COLUMNS($G264:U264)&gt;$E264,"",IFERROR(INDEX('PROYECCIÓN'!265:265,15+6*(COLUMNS($G264:U264)-1)),""))</f>
        <v/>
      </c>
      <c r="V264" s="236">
        <f t="array" ref="V264">IF(COLUMNS($G264:V264)&gt;$E264,"",IFERROR(INDEX('PROYECCIÓN'!265:265,15+6*(COLUMNS($G264:V264)-1)),""))</f>
        <v/>
      </c>
      <c r="W264" s="236">
        <f t="array" ref="W264">IF(COLUMNS($G264:W264)&gt;$E264,"",IFERROR(INDEX('PROYECCIÓN'!265:265,15+6*(COLUMNS($G264:W264)-1)),""))</f>
        <v/>
      </c>
      <c r="X264" s="236">
        <f t="array" ref="X264">IF(COLUMNS($G264:X264)&gt;$E264,"",IFERROR(INDEX('PROYECCIÓN'!265:265,15+6*(COLUMNS($G264:X264)-1)),""))</f>
        <v/>
      </c>
      <c r="Y264" s="236">
        <f t="array" ref="Y264">IF(COLUMNS($G264:Y264)&gt;$E264,"",IFERROR(INDEX('PROYECCIÓN'!265:265,15+6*(COLUMNS($G264:Y264)-1)),""))</f>
        <v/>
      </c>
      <c r="Z264" s="236">
        <f t="array" ref="Z264">IF(COLUMNS($G264:Z264)&gt;$E264,"",IFERROR(INDEX('PROYECCIÓN'!265:265,15+6*(COLUMNS($G264:Z264)-1)),""))</f>
        <v/>
      </c>
      <c r="AA264" s="236">
        <f t="array" ref="AA264">IF(COLUMNS($G264:AA264)&gt;$E264,"",IFERROR(INDEX('PROYECCIÓN'!265:265,15+6*(COLUMNS($G264:AA264)-1)),""))</f>
        <v/>
      </c>
      <c r="AB264" s="236">
        <f t="array" ref="AB264">IF(COLUMNS($G264:AB264)&gt;$E264,"",IFERROR(INDEX('PROYECCIÓN'!265:265,15+6*(COLUMNS($G264:AB264)-1)),""))</f>
        <v/>
      </c>
      <c r="AC264" s="236">
        <f t="array" ref="AC264">IF(COLUMNS($G264:AC264)&gt;$E264,"",IFERROR(INDEX('PROYECCIÓN'!265:265,15+6*(COLUMNS($G264:AC264)-1)),""))</f>
        <v/>
      </c>
      <c r="AD264" s="236">
        <f t="array" ref="AD264">IF(COLUMNS($G264:AD264)&gt;$E264,"",IFERROR(INDEX('PROYECCIÓN'!265:265,15+6*(COLUMNS($G264:AD264)-1)),""))</f>
        <v/>
      </c>
      <c r="AE264" s="236">
        <f t="array" ref="AE264">IF(COLUMNS($G264:AE264)&gt;$E264,"",IFERROR(INDEX('PROYECCIÓN'!265:265,15+6*(COLUMNS($G264:AE264)-1)),""))</f>
        <v/>
      </c>
      <c r="AF264" s="236">
        <f t="array" ref="AF264">IF(COLUMNS($G264:AF264)&gt;$E264,"",IFERROR(INDEX('PROYECCIÓN'!265:265,15+6*(COLUMNS($G264:AF264)-1)),""))</f>
        <v/>
      </c>
      <c r="AG264" s="236">
        <f t="array" ref="AG264">IF(COLUMNS($G264:AG264)&gt;$E264,"",IFERROR(INDEX('PROYECCIÓN'!265:265,15+6*(COLUMNS($G264:AG264)-1)),""))</f>
        <v/>
      </c>
      <c r="AH264" s="236">
        <f t="array" ref="AH264">IF(COLUMNS($G264:AH264)&gt;$E264,"",IFERROR(INDEX('PROYECCIÓN'!265:265,15+6*(COLUMNS($G264:AH264)-1)),""))</f>
        <v/>
      </c>
      <c r="AI264" s="236">
        <f t="array" ref="AI264">IF(COLUMNS($G264:AI264)&gt;$E264,"",IFERROR(INDEX('PROYECCIÓN'!265:265,15+6*(COLUMNS($G264:AI264)-1)),""))</f>
        <v/>
      </c>
      <c r="AJ264" s="236">
        <f t="array" ref="AJ264">IF(COLUMNS($G264:AJ264)&gt;$E264,"",IFERROR(INDEX('PROYECCIÓN'!265:265,15+6*(COLUMNS($G264:AJ264)-1)),""))</f>
        <v/>
      </c>
      <c r="AK264" s="236">
        <f t="array" ref="AK264">IF(COLUMNS($G264:AK264)&gt;$E264,"",IFERROR(INDEX('PROYECCIÓN'!265:265,15+6*(COLUMNS($G264:AK264)-1)),""))</f>
        <v/>
      </c>
      <c r="AL264" s="236">
        <f t="array" ref="AL264">IF(COLUMNS($G264:AL264)&gt;$E264,"",IFERROR(INDEX('PROYECCIÓN'!265:265,15+6*(COLUMNS($G264:AL264)-1)),""))</f>
        <v/>
      </c>
      <c r="AM264" s="236">
        <f t="array" ref="AM264">IF(COLUMNS($G264:AM264)&gt;$E264,"",IFERROR(INDEX('PROYECCIÓN'!265:265,15+6*(COLUMNS($G264:AM264)-1)),""))</f>
        <v/>
      </c>
      <c r="AN264" s="236">
        <f t="array" ref="AN264">IF(COLUMNS($G264:AN264)&gt;$E264,"",IFERROR(INDEX('PROYECCIÓN'!265:265,15+6*(COLUMNS($G264:AN264)-1)),""))</f>
        <v/>
      </c>
      <c r="AO264" s="236">
        <f t="array" ref="AO264">IF(COLUMNS($G264:AO264)&gt;$E264,"",IFERROR(INDEX('PROYECCIÓN'!265:265,15+6*(COLUMNS($G264:AO264)-1)),""))</f>
        <v/>
      </c>
      <c r="AP264" s="236">
        <f t="array" ref="AP264">IF(COLUMNS($G264:AP264)&gt;$E264,"",IFERROR(INDEX('PROYECCIÓN'!265:265,15+6*(COLUMNS($G264:AP264)-1)),""))</f>
        <v/>
      </c>
      <c r="AQ264" s="236" t="n"/>
      <c r="AR264" s="229" t="n"/>
      <c r="AS264" s="185" t="n"/>
    </row>
    <row r="265" ht="15" customHeight="1" s="506">
      <c r="B265" s="47">
        <f>'CARTERA TOTAL'!B265</f>
        <v/>
      </c>
      <c r="C265" s="229">
        <f>'PROYECCIÓN'!C266</f>
        <v/>
      </c>
      <c r="D265" s="53">
        <f>'PROYECCIÓN'!D266</f>
        <v/>
      </c>
      <c r="E265" s="56">
        <f>'PROYECCIÓN'!H266</f>
        <v/>
      </c>
      <c r="F265" s="56">
        <f>IF(COUNTIF($G265:$AP265,"VENCIDA")&gt;0,"VENCIDA",IF(COUNTIF($G265:$AP265,"POR VENCER")&gt;0,"POR VENCER",IF(COUNTIF($G265:$AP265,"AL DÍA")&gt;0,"AL DÍA",IF(COUNTIF($G265:$AP265,"PAGA")&gt;0,"PAGA","SIN ESTADO"))))</f>
        <v/>
      </c>
      <c r="G265" s="236">
        <f t="array" ref="G265">IF(COLUMNS($G265:G265)&gt;$E265,"",IFERROR(INDEX('PROYECCIÓN'!266:266,15+6*(COLUMNS($G265:G265)-1)),""))</f>
        <v/>
      </c>
      <c r="H265" s="236">
        <f t="array" ref="H265">IF(COLUMNS($G265:H265)&gt;$E265,"",IFERROR(INDEX('PROYECCIÓN'!266:266,15+6*(COLUMNS($G265:H265)-1)),""))</f>
        <v/>
      </c>
      <c r="I265" s="236">
        <f t="array" ref="I265">IF(COLUMNS($G265:I265)&gt;$E265,"",IFERROR(INDEX('PROYECCIÓN'!266:266,15+6*(COLUMNS($G265:I265)-1)),""))</f>
        <v/>
      </c>
      <c r="J265" s="236">
        <f t="array" ref="J265">IF(COLUMNS($G265:J265)&gt;$E265,"",IFERROR(INDEX('PROYECCIÓN'!266:266,15+6*(COLUMNS($G265:J265)-1)),""))</f>
        <v/>
      </c>
      <c r="K265" s="236">
        <f t="array" ref="K265">IF(COLUMNS($G265:K265)&gt;$E265,"",IFERROR(INDEX('PROYECCIÓN'!266:266,15+6*(COLUMNS($G265:K265)-1)),""))</f>
        <v/>
      </c>
      <c r="L265" s="236">
        <f t="array" ref="L265">IF(COLUMNS($G265:L265)&gt;$E265,"",IFERROR(INDEX('PROYECCIÓN'!266:266,15+6*(COLUMNS($G265:L265)-1)),""))</f>
        <v/>
      </c>
      <c r="M265" s="236">
        <f t="array" ref="M265">IF(COLUMNS($G265:M265)&gt;$E265,"",IFERROR(INDEX('PROYECCIÓN'!266:266,15+6*(COLUMNS($G265:M265)-1)),""))</f>
        <v/>
      </c>
      <c r="N265" s="236">
        <f t="array" ref="N265">IF(COLUMNS($G265:N265)&gt;$E265,"",IFERROR(INDEX('PROYECCIÓN'!266:266,15+6*(COLUMNS($G265:N265)-1)),""))</f>
        <v/>
      </c>
      <c r="O265" s="236">
        <f t="array" ref="O265">IF(COLUMNS($G265:O265)&gt;$E265,"",IFERROR(INDEX('PROYECCIÓN'!266:266,15+6*(COLUMNS($G265:O265)-1)),""))</f>
        <v/>
      </c>
      <c r="P265" s="236">
        <f t="array" ref="P265">IF(COLUMNS($G265:P265)&gt;$E265,"",IFERROR(INDEX('PROYECCIÓN'!266:266,15+6*(COLUMNS($G265:P265)-1)),""))</f>
        <v/>
      </c>
      <c r="Q265" s="236">
        <f t="array" ref="Q265">IF(COLUMNS($G265:Q265)&gt;$E265,"",IFERROR(INDEX('PROYECCIÓN'!266:266,15+6*(COLUMNS($G265:Q265)-1)),""))</f>
        <v/>
      </c>
      <c r="R265" s="236">
        <f t="array" ref="R265">IF(COLUMNS($G265:R265)&gt;$E265,"",IFERROR(INDEX('PROYECCIÓN'!266:266,15+6*(COLUMNS($G265:R265)-1)),""))</f>
        <v/>
      </c>
      <c r="S265" s="236">
        <f t="array" ref="S265">IF(COLUMNS($G265:S265)&gt;$E265,"",IFERROR(INDEX('PROYECCIÓN'!266:266,15+6*(COLUMNS($G265:S265)-1)),""))</f>
        <v/>
      </c>
      <c r="T265" s="236">
        <f t="array" ref="T265">IF(COLUMNS($G265:T265)&gt;$E265,"",IFERROR(INDEX('PROYECCIÓN'!266:266,15+6*(COLUMNS($G265:T265)-1)),""))</f>
        <v/>
      </c>
      <c r="U265" s="236">
        <f t="array" ref="U265">IF(COLUMNS($G265:U265)&gt;$E265,"",IFERROR(INDEX('PROYECCIÓN'!266:266,15+6*(COLUMNS($G265:U265)-1)),""))</f>
        <v/>
      </c>
      <c r="V265" s="236">
        <f t="array" ref="V265">IF(COLUMNS($G265:V265)&gt;$E265,"",IFERROR(INDEX('PROYECCIÓN'!266:266,15+6*(COLUMNS($G265:V265)-1)),""))</f>
        <v/>
      </c>
      <c r="W265" s="236">
        <f t="array" ref="W265">IF(COLUMNS($G265:W265)&gt;$E265,"",IFERROR(INDEX('PROYECCIÓN'!266:266,15+6*(COLUMNS($G265:W265)-1)),""))</f>
        <v/>
      </c>
      <c r="X265" s="236">
        <f t="array" ref="X265">IF(COLUMNS($G265:X265)&gt;$E265,"",IFERROR(INDEX('PROYECCIÓN'!266:266,15+6*(COLUMNS($G265:X265)-1)),""))</f>
        <v/>
      </c>
      <c r="Y265" s="236">
        <f t="array" ref="Y265">IF(COLUMNS($G265:Y265)&gt;$E265,"",IFERROR(INDEX('PROYECCIÓN'!266:266,15+6*(COLUMNS($G265:Y265)-1)),""))</f>
        <v/>
      </c>
      <c r="Z265" s="236">
        <f t="array" ref="Z265">IF(COLUMNS($G265:Z265)&gt;$E265,"",IFERROR(INDEX('PROYECCIÓN'!266:266,15+6*(COLUMNS($G265:Z265)-1)),""))</f>
        <v/>
      </c>
      <c r="AA265" s="236">
        <f t="array" ref="AA265">IF(COLUMNS($G265:AA265)&gt;$E265,"",IFERROR(INDEX('PROYECCIÓN'!266:266,15+6*(COLUMNS($G265:AA265)-1)),""))</f>
        <v/>
      </c>
      <c r="AB265" s="236">
        <f t="array" ref="AB265">IF(COLUMNS($G265:AB265)&gt;$E265,"",IFERROR(INDEX('PROYECCIÓN'!266:266,15+6*(COLUMNS($G265:AB265)-1)),""))</f>
        <v/>
      </c>
      <c r="AC265" s="236">
        <f t="array" ref="AC265">IF(COLUMNS($G265:AC265)&gt;$E265,"",IFERROR(INDEX('PROYECCIÓN'!266:266,15+6*(COLUMNS($G265:AC265)-1)),""))</f>
        <v/>
      </c>
      <c r="AD265" s="236">
        <f t="array" ref="AD265">IF(COLUMNS($G265:AD265)&gt;$E265,"",IFERROR(INDEX('PROYECCIÓN'!266:266,15+6*(COLUMNS($G265:AD265)-1)),""))</f>
        <v/>
      </c>
      <c r="AE265" s="236">
        <f t="array" ref="AE265">IF(COLUMNS($G265:AE265)&gt;$E265,"",IFERROR(INDEX('PROYECCIÓN'!266:266,15+6*(COLUMNS($G265:AE265)-1)),""))</f>
        <v/>
      </c>
      <c r="AF265" s="236">
        <f t="array" ref="AF265">IF(COLUMNS($G265:AF265)&gt;$E265,"",IFERROR(INDEX('PROYECCIÓN'!266:266,15+6*(COLUMNS($G265:AF265)-1)),""))</f>
        <v/>
      </c>
      <c r="AG265" s="236">
        <f t="array" ref="AG265">IF(COLUMNS($G265:AG265)&gt;$E265,"",IFERROR(INDEX('PROYECCIÓN'!266:266,15+6*(COLUMNS($G265:AG265)-1)),""))</f>
        <v/>
      </c>
      <c r="AH265" s="236">
        <f t="array" ref="AH265">IF(COLUMNS($G265:AH265)&gt;$E265,"",IFERROR(INDEX('PROYECCIÓN'!266:266,15+6*(COLUMNS($G265:AH265)-1)),""))</f>
        <v/>
      </c>
      <c r="AI265" s="236">
        <f t="array" ref="AI265">IF(COLUMNS($G265:AI265)&gt;$E265,"",IFERROR(INDEX('PROYECCIÓN'!266:266,15+6*(COLUMNS($G265:AI265)-1)),""))</f>
        <v/>
      </c>
      <c r="AJ265" s="236">
        <f t="array" ref="AJ265">IF(COLUMNS($G265:AJ265)&gt;$E265,"",IFERROR(INDEX('PROYECCIÓN'!266:266,15+6*(COLUMNS($G265:AJ265)-1)),""))</f>
        <v/>
      </c>
      <c r="AK265" s="236">
        <f t="array" ref="AK265">IF(COLUMNS($G265:AK265)&gt;$E265,"",IFERROR(INDEX('PROYECCIÓN'!266:266,15+6*(COLUMNS($G265:AK265)-1)),""))</f>
        <v/>
      </c>
      <c r="AL265" s="236">
        <f t="array" ref="AL265">IF(COLUMNS($G265:AL265)&gt;$E265,"",IFERROR(INDEX('PROYECCIÓN'!266:266,15+6*(COLUMNS($G265:AL265)-1)),""))</f>
        <v/>
      </c>
      <c r="AM265" s="236">
        <f t="array" ref="AM265">IF(COLUMNS($G265:AM265)&gt;$E265,"",IFERROR(INDEX('PROYECCIÓN'!266:266,15+6*(COLUMNS($G265:AM265)-1)),""))</f>
        <v/>
      </c>
      <c r="AN265" s="236">
        <f t="array" ref="AN265">IF(COLUMNS($G265:AN265)&gt;$E265,"",IFERROR(INDEX('PROYECCIÓN'!266:266,15+6*(COLUMNS($G265:AN265)-1)),""))</f>
        <v/>
      </c>
      <c r="AO265" s="236">
        <f t="array" ref="AO265">IF(COLUMNS($G265:AO265)&gt;$E265,"",IFERROR(INDEX('PROYECCIÓN'!266:266,15+6*(COLUMNS($G265:AO265)-1)),""))</f>
        <v/>
      </c>
      <c r="AP265" s="236">
        <f t="array" ref="AP265">IF(COLUMNS($G265:AP265)&gt;$E265,"",IFERROR(INDEX('PROYECCIÓN'!266:266,15+6*(COLUMNS($G265:AP265)-1)),""))</f>
        <v/>
      </c>
      <c r="AQ265" s="236" t="inlineStr">
        <is>
          <t>MENSAJE POR WHATSAPP</t>
        </is>
      </c>
      <c r="AR265" s="229" t="inlineStr">
        <is>
          <t>se le envio mensaje de recordatorio del atraso de los cuotas</t>
        </is>
      </c>
      <c r="AS265" s="237" t="n">
        <v>46273</v>
      </c>
    </row>
    <row r="266" ht="15" customHeight="1" s="506">
      <c r="B266" s="47">
        <f>'CARTERA TOTAL'!B266</f>
        <v/>
      </c>
      <c r="C266" s="229">
        <f>'PROYECCIÓN'!C267</f>
        <v/>
      </c>
      <c r="D266" s="53">
        <f>'PROYECCIÓN'!D267</f>
        <v/>
      </c>
      <c r="E266" s="56">
        <f>'PROYECCIÓN'!H267</f>
        <v/>
      </c>
      <c r="F266" s="56">
        <f>IF(COUNTIF($G266:$AP266,"VENCIDA")&gt;0,"VENCIDA",IF(COUNTIF($G266:$AP266,"POR VENCER")&gt;0,"POR VENCER",IF(COUNTIF($G266:$AP266,"AL DÍA")&gt;0,"AL DÍA",IF(COUNTIF($G266:$AP266,"PAGA")&gt;0,"PAGA","SIN ESTADO"))))</f>
        <v/>
      </c>
      <c r="G266" s="236">
        <f t="array" ref="G266">IF(COLUMNS($G266:G266)&gt;$E266,"",IFERROR(INDEX('PROYECCIÓN'!267:267,15+6*(COLUMNS($G266:G266)-1)),""))</f>
        <v/>
      </c>
      <c r="H266" s="236">
        <f t="array" ref="H266">IF(COLUMNS($G266:H266)&gt;$E266,"",IFERROR(INDEX('PROYECCIÓN'!267:267,15+6*(COLUMNS($G266:H266)-1)),""))</f>
        <v/>
      </c>
      <c r="I266" s="236">
        <f t="array" ref="I266">IF(COLUMNS($G266:I266)&gt;$E266,"",IFERROR(INDEX('PROYECCIÓN'!267:267,15+6*(COLUMNS($G266:I266)-1)),""))</f>
        <v/>
      </c>
      <c r="J266" s="236">
        <f t="array" ref="J266">IF(COLUMNS($G266:J266)&gt;$E266,"",IFERROR(INDEX('PROYECCIÓN'!267:267,15+6*(COLUMNS($G266:J266)-1)),""))</f>
        <v/>
      </c>
      <c r="K266" s="236">
        <f t="array" ref="K266">IF(COLUMNS($G266:K266)&gt;$E266,"",IFERROR(INDEX('PROYECCIÓN'!267:267,15+6*(COLUMNS($G266:K266)-1)),""))</f>
        <v/>
      </c>
      <c r="L266" s="236">
        <f t="array" ref="L266">IF(COLUMNS($G266:L266)&gt;$E266,"",IFERROR(INDEX('PROYECCIÓN'!267:267,15+6*(COLUMNS($G266:L266)-1)),""))</f>
        <v/>
      </c>
      <c r="M266" s="236">
        <f t="array" ref="M266">IF(COLUMNS($G266:M266)&gt;$E266,"",IFERROR(INDEX('PROYECCIÓN'!267:267,15+6*(COLUMNS($G266:M266)-1)),""))</f>
        <v/>
      </c>
      <c r="N266" s="236">
        <f t="array" ref="N266">IF(COLUMNS($G266:N266)&gt;$E266,"",IFERROR(INDEX('PROYECCIÓN'!267:267,15+6*(COLUMNS($G266:N266)-1)),""))</f>
        <v/>
      </c>
      <c r="O266" s="236">
        <f t="array" ref="O266">IF(COLUMNS($G266:O266)&gt;$E266,"",IFERROR(INDEX('PROYECCIÓN'!267:267,15+6*(COLUMNS($G266:O266)-1)),""))</f>
        <v/>
      </c>
      <c r="P266" s="236">
        <f t="array" ref="P266">IF(COLUMNS($G266:P266)&gt;$E266,"",IFERROR(INDEX('PROYECCIÓN'!267:267,15+6*(COLUMNS($G266:P266)-1)),""))</f>
        <v/>
      </c>
      <c r="Q266" s="236">
        <f t="array" ref="Q266">IF(COLUMNS($G266:Q266)&gt;$E266,"",IFERROR(INDEX('PROYECCIÓN'!267:267,15+6*(COLUMNS($G266:Q266)-1)),""))</f>
        <v/>
      </c>
      <c r="R266" s="236">
        <f t="array" ref="R266">IF(COLUMNS($G266:R266)&gt;$E266,"",IFERROR(INDEX('PROYECCIÓN'!267:267,15+6*(COLUMNS($G266:R266)-1)),""))</f>
        <v/>
      </c>
      <c r="S266" s="236">
        <f t="array" ref="S266">IF(COLUMNS($G266:S266)&gt;$E266,"",IFERROR(INDEX('PROYECCIÓN'!267:267,15+6*(COLUMNS($G266:S266)-1)),""))</f>
        <v/>
      </c>
      <c r="T266" s="236">
        <f t="array" ref="T266">IF(COLUMNS($G266:T266)&gt;$E266,"",IFERROR(INDEX('PROYECCIÓN'!267:267,15+6*(COLUMNS($G266:T266)-1)),""))</f>
        <v/>
      </c>
      <c r="U266" s="236">
        <f t="array" ref="U266">IF(COLUMNS($G266:U266)&gt;$E266,"",IFERROR(INDEX('PROYECCIÓN'!267:267,15+6*(COLUMNS($G266:U266)-1)),""))</f>
        <v/>
      </c>
      <c r="V266" s="236">
        <f t="array" ref="V266">IF(COLUMNS($G266:V266)&gt;$E266,"",IFERROR(INDEX('PROYECCIÓN'!267:267,15+6*(COLUMNS($G266:V266)-1)),""))</f>
        <v/>
      </c>
      <c r="W266" s="236">
        <f t="array" ref="W266">IF(COLUMNS($G266:W266)&gt;$E266,"",IFERROR(INDEX('PROYECCIÓN'!267:267,15+6*(COLUMNS($G266:W266)-1)),""))</f>
        <v/>
      </c>
      <c r="X266" s="236">
        <f t="array" ref="X266">IF(COLUMNS($G266:X266)&gt;$E266,"",IFERROR(INDEX('PROYECCIÓN'!267:267,15+6*(COLUMNS($G266:X266)-1)),""))</f>
        <v/>
      </c>
      <c r="Y266" s="236">
        <f t="array" ref="Y266">IF(COLUMNS($G266:Y266)&gt;$E266,"",IFERROR(INDEX('PROYECCIÓN'!267:267,15+6*(COLUMNS($G266:Y266)-1)),""))</f>
        <v/>
      </c>
      <c r="Z266" s="236">
        <f t="array" ref="Z266">IF(COLUMNS($G266:Z266)&gt;$E266,"",IFERROR(INDEX('PROYECCIÓN'!267:267,15+6*(COLUMNS($G266:Z266)-1)),""))</f>
        <v/>
      </c>
      <c r="AA266" s="236">
        <f t="array" ref="AA266">IF(COLUMNS($G266:AA266)&gt;$E266,"",IFERROR(INDEX('PROYECCIÓN'!267:267,15+6*(COLUMNS($G266:AA266)-1)),""))</f>
        <v/>
      </c>
      <c r="AB266" s="236">
        <f t="array" ref="AB266">IF(COLUMNS($G266:AB266)&gt;$E266,"",IFERROR(INDEX('PROYECCIÓN'!267:267,15+6*(COLUMNS($G266:AB266)-1)),""))</f>
        <v/>
      </c>
      <c r="AC266" s="236">
        <f t="array" ref="AC266">IF(COLUMNS($G266:AC266)&gt;$E266,"",IFERROR(INDEX('PROYECCIÓN'!267:267,15+6*(COLUMNS($G266:AC266)-1)),""))</f>
        <v/>
      </c>
      <c r="AD266" s="236">
        <f t="array" ref="AD266">IF(COLUMNS($G266:AD266)&gt;$E266,"",IFERROR(INDEX('PROYECCIÓN'!267:267,15+6*(COLUMNS($G266:AD266)-1)),""))</f>
        <v/>
      </c>
      <c r="AE266" s="236">
        <f t="array" ref="AE266">IF(COLUMNS($G266:AE266)&gt;$E266,"",IFERROR(INDEX('PROYECCIÓN'!267:267,15+6*(COLUMNS($G266:AE266)-1)),""))</f>
        <v/>
      </c>
      <c r="AF266" s="236">
        <f t="array" ref="AF266">IF(COLUMNS($G266:AF266)&gt;$E266,"",IFERROR(INDEX('PROYECCIÓN'!267:267,15+6*(COLUMNS($G266:AF266)-1)),""))</f>
        <v/>
      </c>
      <c r="AG266" s="236">
        <f t="array" ref="AG266">IF(COLUMNS($G266:AG266)&gt;$E266,"",IFERROR(INDEX('PROYECCIÓN'!267:267,15+6*(COLUMNS($G266:AG266)-1)),""))</f>
        <v/>
      </c>
      <c r="AH266" s="236">
        <f t="array" ref="AH266">IF(COLUMNS($G266:AH266)&gt;$E266,"",IFERROR(INDEX('PROYECCIÓN'!267:267,15+6*(COLUMNS($G266:AH266)-1)),""))</f>
        <v/>
      </c>
      <c r="AI266" s="236">
        <f t="array" ref="AI266">IF(COLUMNS($G266:AI266)&gt;$E266,"",IFERROR(INDEX('PROYECCIÓN'!267:267,15+6*(COLUMNS($G266:AI266)-1)),""))</f>
        <v/>
      </c>
      <c r="AJ266" s="236">
        <f t="array" ref="AJ266">IF(COLUMNS($G266:AJ266)&gt;$E266,"",IFERROR(INDEX('PROYECCIÓN'!267:267,15+6*(COLUMNS($G266:AJ266)-1)),""))</f>
        <v/>
      </c>
      <c r="AK266" s="236">
        <f t="array" ref="AK266">IF(COLUMNS($G266:AK266)&gt;$E266,"",IFERROR(INDEX('PROYECCIÓN'!267:267,15+6*(COLUMNS($G266:AK266)-1)),""))</f>
        <v/>
      </c>
      <c r="AL266" s="236">
        <f t="array" ref="AL266">IF(COLUMNS($G266:AL266)&gt;$E266,"",IFERROR(INDEX('PROYECCIÓN'!267:267,15+6*(COLUMNS($G266:AL266)-1)),""))</f>
        <v/>
      </c>
      <c r="AM266" s="236">
        <f t="array" ref="AM266">IF(COLUMNS($G266:AM266)&gt;$E266,"",IFERROR(INDEX('PROYECCIÓN'!267:267,15+6*(COLUMNS($G266:AM266)-1)),""))</f>
        <v/>
      </c>
      <c r="AN266" s="236">
        <f t="array" ref="AN266">IF(COLUMNS($G266:AN266)&gt;$E266,"",IFERROR(INDEX('PROYECCIÓN'!267:267,15+6*(COLUMNS($G266:AN266)-1)),""))</f>
        <v/>
      </c>
      <c r="AO266" s="236">
        <f t="array" ref="AO266">IF(COLUMNS($G266:AO266)&gt;$E266,"",IFERROR(INDEX('PROYECCIÓN'!267:267,15+6*(COLUMNS($G266:AO266)-1)),""))</f>
        <v/>
      </c>
      <c r="AP266" s="236">
        <f t="array" ref="AP266">IF(COLUMNS($G266:AP266)&gt;$E266,"",IFERROR(INDEX('PROYECCIÓN'!267:267,15+6*(COLUMNS($G266:AP266)-1)),""))</f>
        <v/>
      </c>
      <c r="AQ266" s="236" t="n"/>
      <c r="AR266" s="229" t="n"/>
      <c r="AS266" s="185" t="n"/>
    </row>
    <row r="267" ht="15" customHeight="1" s="506">
      <c r="B267" s="47">
        <f>'CARTERA TOTAL'!B267</f>
        <v/>
      </c>
      <c r="C267" s="229">
        <f>'PROYECCIÓN'!C268</f>
        <v/>
      </c>
      <c r="D267" s="53">
        <f>'PROYECCIÓN'!D268</f>
        <v/>
      </c>
      <c r="E267" s="56">
        <f>'PROYECCIÓN'!H268</f>
        <v/>
      </c>
      <c r="F267" s="56">
        <f>IF(COUNTIF($G267:$AP267,"VENCIDA")&gt;0,"VENCIDA",IF(COUNTIF($G267:$AP267,"POR VENCER")&gt;0,"POR VENCER",IF(COUNTIF($G267:$AP267,"AL DÍA")&gt;0,"AL DÍA",IF(COUNTIF($G267:$AP267,"PAGA")&gt;0,"PAGA","SIN ESTADO"))))</f>
        <v/>
      </c>
      <c r="G267" s="236">
        <f t="array" ref="G267">IF(COLUMNS($G267:G267)&gt;$E267,"",IFERROR(INDEX('PROYECCIÓN'!268:268,15+6*(COLUMNS($G267:G267)-1)),""))</f>
        <v/>
      </c>
      <c r="H267" s="236">
        <f t="array" ref="H267">IF(COLUMNS($G267:H267)&gt;$E267,"",IFERROR(INDEX('PROYECCIÓN'!268:268,15+6*(COLUMNS($G267:H267)-1)),""))</f>
        <v/>
      </c>
      <c r="I267" s="236">
        <f t="array" ref="I267">IF(COLUMNS($G267:I267)&gt;$E267,"",IFERROR(INDEX('PROYECCIÓN'!268:268,15+6*(COLUMNS($G267:I267)-1)),""))</f>
        <v/>
      </c>
      <c r="J267" s="236">
        <f t="array" ref="J267">IF(COLUMNS($G267:J267)&gt;$E267,"",IFERROR(INDEX('PROYECCIÓN'!268:268,15+6*(COLUMNS($G267:J267)-1)),""))</f>
        <v/>
      </c>
      <c r="K267" s="236">
        <f t="array" ref="K267">IF(COLUMNS($G267:K267)&gt;$E267,"",IFERROR(INDEX('PROYECCIÓN'!268:268,15+6*(COLUMNS($G267:K267)-1)),""))</f>
        <v/>
      </c>
      <c r="L267" s="236">
        <f t="array" ref="L267">IF(COLUMNS($G267:L267)&gt;$E267,"",IFERROR(INDEX('PROYECCIÓN'!268:268,15+6*(COLUMNS($G267:L267)-1)),""))</f>
        <v/>
      </c>
      <c r="M267" s="236">
        <f t="array" ref="M267">IF(COLUMNS($G267:M267)&gt;$E267,"",IFERROR(INDEX('PROYECCIÓN'!268:268,15+6*(COLUMNS($G267:M267)-1)),""))</f>
        <v/>
      </c>
      <c r="N267" s="236">
        <f t="array" ref="N267">IF(COLUMNS($G267:N267)&gt;$E267,"",IFERROR(INDEX('PROYECCIÓN'!268:268,15+6*(COLUMNS($G267:N267)-1)),""))</f>
        <v/>
      </c>
      <c r="O267" s="236">
        <f t="array" ref="O267">IF(COLUMNS($G267:O267)&gt;$E267,"",IFERROR(INDEX('PROYECCIÓN'!268:268,15+6*(COLUMNS($G267:O267)-1)),""))</f>
        <v/>
      </c>
      <c r="P267" s="236">
        <f t="array" ref="P267">IF(COLUMNS($G267:P267)&gt;$E267,"",IFERROR(INDEX('PROYECCIÓN'!268:268,15+6*(COLUMNS($G267:P267)-1)),""))</f>
        <v/>
      </c>
      <c r="Q267" s="236">
        <f t="array" ref="Q267">IF(COLUMNS($G267:Q267)&gt;$E267,"",IFERROR(INDEX('PROYECCIÓN'!268:268,15+6*(COLUMNS($G267:Q267)-1)),""))</f>
        <v/>
      </c>
      <c r="R267" s="236">
        <f t="array" ref="R267">IF(COLUMNS($G267:R267)&gt;$E267,"",IFERROR(INDEX('PROYECCIÓN'!268:268,15+6*(COLUMNS($G267:R267)-1)),""))</f>
        <v/>
      </c>
      <c r="S267" s="236">
        <f t="array" ref="S267">IF(COLUMNS($G267:S267)&gt;$E267,"",IFERROR(INDEX('PROYECCIÓN'!268:268,15+6*(COLUMNS($G267:S267)-1)),""))</f>
        <v/>
      </c>
      <c r="T267" s="236">
        <f t="array" ref="T267">IF(COLUMNS($G267:T267)&gt;$E267,"",IFERROR(INDEX('PROYECCIÓN'!268:268,15+6*(COLUMNS($G267:T267)-1)),""))</f>
        <v/>
      </c>
      <c r="U267" s="236">
        <f t="array" ref="U267">IF(COLUMNS($G267:U267)&gt;$E267,"",IFERROR(INDEX('PROYECCIÓN'!268:268,15+6*(COLUMNS($G267:U267)-1)),""))</f>
        <v/>
      </c>
      <c r="V267" s="236">
        <f t="array" ref="V267">IF(COLUMNS($G267:V267)&gt;$E267,"",IFERROR(INDEX('PROYECCIÓN'!268:268,15+6*(COLUMNS($G267:V267)-1)),""))</f>
        <v/>
      </c>
      <c r="W267" s="236">
        <f t="array" ref="W267">IF(COLUMNS($G267:W267)&gt;$E267,"",IFERROR(INDEX('PROYECCIÓN'!268:268,15+6*(COLUMNS($G267:W267)-1)),""))</f>
        <v/>
      </c>
      <c r="X267" s="236">
        <f t="array" ref="X267">IF(COLUMNS($G267:X267)&gt;$E267,"",IFERROR(INDEX('PROYECCIÓN'!268:268,15+6*(COLUMNS($G267:X267)-1)),""))</f>
        <v/>
      </c>
      <c r="Y267" s="236">
        <f t="array" ref="Y267">IF(COLUMNS($G267:Y267)&gt;$E267,"",IFERROR(INDEX('PROYECCIÓN'!268:268,15+6*(COLUMNS($G267:Y267)-1)),""))</f>
        <v/>
      </c>
      <c r="Z267" s="236">
        <f t="array" ref="Z267">IF(COLUMNS($G267:Z267)&gt;$E267,"",IFERROR(INDEX('PROYECCIÓN'!268:268,15+6*(COLUMNS($G267:Z267)-1)),""))</f>
        <v/>
      </c>
      <c r="AA267" s="236">
        <f t="array" ref="AA267">IF(COLUMNS($G267:AA267)&gt;$E267,"",IFERROR(INDEX('PROYECCIÓN'!268:268,15+6*(COLUMNS($G267:AA267)-1)),""))</f>
        <v/>
      </c>
      <c r="AB267" s="236">
        <f t="array" ref="AB267">IF(COLUMNS($G267:AB267)&gt;$E267,"",IFERROR(INDEX('PROYECCIÓN'!268:268,15+6*(COLUMNS($G267:AB267)-1)),""))</f>
        <v/>
      </c>
      <c r="AC267" s="236">
        <f t="array" ref="AC267">IF(COLUMNS($G267:AC267)&gt;$E267,"",IFERROR(INDEX('PROYECCIÓN'!268:268,15+6*(COLUMNS($G267:AC267)-1)),""))</f>
        <v/>
      </c>
      <c r="AD267" s="236">
        <f t="array" ref="AD267">IF(COLUMNS($G267:AD267)&gt;$E267,"",IFERROR(INDEX('PROYECCIÓN'!268:268,15+6*(COLUMNS($G267:AD267)-1)),""))</f>
        <v/>
      </c>
      <c r="AE267" s="236">
        <f t="array" ref="AE267">IF(COLUMNS($G267:AE267)&gt;$E267,"",IFERROR(INDEX('PROYECCIÓN'!268:268,15+6*(COLUMNS($G267:AE267)-1)),""))</f>
        <v/>
      </c>
      <c r="AF267" s="236">
        <f t="array" ref="AF267">IF(COLUMNS($G267:AF267)&gt;$E267,"",IFERROR(INDEX('PROYECCIÓN'!268:268,15+6*(COLUMNS($G267:AF267)-1)),""))</f>
        <v/>
      </c>
      <c r="AG267" s="236">
        <f t="array" ref="AG267">IF(COLUMNS($G267:AG267)&gt;$E267,"",IFERROR(INDEX('PROYECCIÓN'!268:268,15+6*(COLUMNS($G267:AG267)-1)),""))</f>
        <v/>
      </c>
      <c r="AH267" s="236">
        <f t="array" ref="AH267">IF(COLUMNS($G267:AH267)&gt;$E267,"",IFERROR(INDEX('PROYECCIÓN'!268:268,15+6*(COLUMNS($G267:AH267)-1)),""))</f>
        <v/>
      </c>
      <c r="AI267" s="236">
        <f t="array" ref="AI267">IF(COLUMNS($G267:AI267)&gt;$E267,"",IFERROR(INDEX('PROYECCIÓN'!268:268,15+6*(COLUMNS($G267:AI267)-1)),""))</f>
        <v/>
      </c>
      <c r="AJ267" s="236">
        <f t="array" ref="AJ267">IF(COLUMNS($G267:AJ267)&gt;$E267,"",IFERROR(INDEX('PROYECCIÓN'!268:268,15+6*(COLUMNS($G267:AJ267)-1)),""))</f>
        <v/>
      </c>
      <c r="AK267" s="236">
        <f t="array" ref="AK267">IF(COLUMNS($G267:AK267)&gt;$E267,"",IFERROR(INDEX('PROYECCIÓN'!268:268,15+6*(COLUMNS($G267:AK267)-1)),""))</f>
        <v/>
      </c>
      <c r="AL267" s="236">
        <f t="array" ref="AL267">IF(COLUMNS($G267:AL267)&gt;$E267,"",IFERROR(INDEX('PROYECCIÓN'!268:268,15+6*(COLUMNS($G267:AL267)-1)),""))</f>
        <v/>
      </c>
      <c r="AM267" s="236">
        <f t="array" ref="AM267">IF(COLUMNS($G267:AM267)&gt;$E267,"",IFERROR(INDEX('PROYECCIÓN'!268:268,15+6*(COLUMNS($G267:AM267)-1)),""))</f>
        <v/>
      </c>
      <c r="AN267" s="236">
        <f t="array" ref="AN267">IF(COLUMNS($G267:AN267)&gt;$E267,"",IFERROR(INDEX('PROYECCIÓN'!268:268,15+6*(COLUMNS($G267:AN267)-1)),""))</f>
        <v/>
      </c>
      <c r="AO267" s="236">
        <f t="array" ref="AO267">IF(COLUMNS($G267:AO267)&gt;$E267,"",IFERROR(INDEX('PROYECCIÓN'!268:268,15+6*(COLUMNS($G267:AO267)-1)),""))</f>
        <v/>
      </c>
      <c r="AP267" s="236">
        <f t="array" ref="AP267">IF(COLUMNS($G267:AP267)&gt;$E267,"",IFERROR(INDEX('PROYECCIÓN'!268:268,15+6*(COLUMNS($G267:AP267)-1)),""))</f>
        <v/>
      </c>
      <c r="AQ267" s="236" t="n"/>
      <c r="AR267" s="229" t="n"/>
      <c r="AS267" s="185" t="n"/>
    </row>
    <row r="268" ht="15" customHeight="1" s="506">
      <c r="B268" s="47">
        <f>'CARTERA TOTAL'!B268</f>
        <v/>
      </c>
      <c r="C268" s="229">
        <f>'PROYECCIÓN'!C269</f>
        <v/>
      </c>
      <c r="D268" s="53">
        <f>'PROYECCIÓN'!D269</f>
        <v/>
      </c>
      <c r="E268" s="56">
        <f>'PROYECCIÓN'!H269</f>
        <v/>
      </c>
      <c r="F268" s="56">
        <f>IF(COUNTIF($G268:$AP268,"VENCIDA")&gt;0,"VENCIDA",IF(COUNTIF($G268:$AP268,"POR VENCER")&gt;0,"POR VENCER",IF(COUNTIF($G268:$AP268,"AL DÍA")&gt;0,"AL DÍA",IF(COUNTIF($G268:$AP268,"PAGA")&gt;0,"PAGA","SIN ESTADO"))))</f>
        <v/>
      </c>
      <c r="G268" s="236">
        <f t="array" ref="G268">IF(COLUMNS($G268:G268)&gt;$E268,"",IFERROR(INDEX('PROYECCIÓN'!269:269,15+6*(COLUMNS($G268:G268)-1)),""))</f>
        <v/>
      </c>
      <c r="H268" s="236">
        <f t="array" ref="H268">IF(COLUMNS($G268:H268)&gt;$E268,"",IFERROR(INDEX('PROYECCIÓN'!269:269,15+6*(COLUMNS($G268:H268)-1)),""))</f>
        <v/>
      </c>
      <c r="I268" s="236">
        <f t="array" ref="I268">IF(COLUMNS($G268:I268)&gt;$E268,"",IFERROR(INDEX('PROYECCIÓN'!269:269,15+6*(COLUMNS($G268:I268)-1)),""))</f>
        <v/>
      </c>
      <c r="J268" s="236">
        <f t="array" ref="J268">IF(COLUMNS($G268:J268)&gt;$E268,"",IFERROR(INDEX('PROYECCIÓN'!269:269,15+6*(COLUMNS($G268:J268)-1)),""))</f>
        <v/>
      </c>
      <c r="K268" s="236">
        <f t="array" ref="K268">IF(COLUMNS($G268:K268)&gt;$E268,"",IFERROR(INDEX('PROYECCIÓN'!269:269,15+6*(COLUMNS($G268:K268)-1)),""))</f>
        <v/>
      </c>
      <c r="L268" s="236">
        <f t="array" ref="L268">IF(COLUMNS($G268:L268)&gt;$E268,"",IFERROR(INDEX('PROYECCIÓN'!269:269,15+6*(COLUMNS($G268:L268)-1)),""))</f>
        <v/>
      </c>
      <c r="M268" s="236">
        <f t="array" ref="M268">IF(COLUMNS($G268:M268)&gt;$E268,"",IFERROR(INDEX('PROYECCIÓN'!269:269,15+6*(COLUMNS($G268:M268)-1)),""))</f>
        <v/>
      </c>
      <c r="N268" s="236">
        <f t="array" ref="N268">IF(COLUMNS($G268:N268)&gt;$E268,"",IFERROR(INDEX('PROYECCIÓN'!269:269,15+6*(COLUMNS($G268:N268)-1)),""))</f>
        <v/>
      </c>
      <c r="O268" s="236">
        <f t="array" ref="O268">IF(COLUMNS($G268:O268)&gt;$E268,"",IFERROR(INDEX('PROYECCIÓN'!269:269,15+6*(COLUMNS($G268:O268)-1)),""))</f>
        <v/>
      </c>
      <c r="P268" s="236">
        <f t="array" ref="P268">IF(COLUMNS($G268:P268)&gt;$E268,"",IFERROR(INDEX('PROYECCIÓN'!269:269,15+6*(COLUMNS($G268:P268)-1)),""))</f>
        <v/>
      </c>
      <c r="Q268" s="236">
        <f t="array" ref="Q268">IF(COLUMNS($G268:Q268)&gt;$E268,"",IFERROR(INDEX('PROYECCIÓN'!269:269,15+6*(COLUMNS($G268:Q268)-1)),""))</f>
        <v/>
      </c>
      <c r="R268" s="236">
        <f t="array" ref="R268">IF(COLUMNS($G268:R268)&gt;$E268,"",IFERROR(INDEX('PROYECCIÓN'!269:269,15+6*(COLUMNS($G268:R268)-1)),""))</f>
        <v/>
      </c>
      <c r="S268" s="236">
        <f t="array" ref="S268">IF(COLUMNS($G268:S268)&gt;$E268,"",IFERROR(INDEX('PROYECCIÓN'!269:269,15+6*(COLUMNS($G268:S268)-1)),""))</f>
        <v/>
      </c>
      <c r="T268" s="236">
        <f t="array" ref="T268">IF(COLUMNS($G268:T268)&gt;$E268,"",IFERROR(INDEX('PROYECCIÓN'!269:269,15+6*(COLUMNS($G268:T268)-1)),""))</f>
        <v/>
      </c>
      <c r="U268" s="236">
        <f t="array" ref="U268">IF(COLUMNS($G268:U268)&gt;$E268,"",IFERROR(INDEX('PROYECCIÓN'!269:269,15+6*(COLUMNS($G268:U268)-1)),""))</f>
        <v/>
      </c>
      <c r="V268" s="236">
        <f t="array" ref="V268">IF(COLUMNS($G268:V268)&gt;$E268,"",IFERROR(INDEX('PROYECCIÓN'!269:269,15+6*(COLUMNS($G268:V268)-1)),""))</f>
        <v/>
      </c>
      <c r="W268" s="236">
        <f t="array" ref="W268">IF(COLUMNS($G268:W268)&gt;$E268,"",IFERROR(INDEX('PROYECCIÓN'!269:269,15+6*(COLUMNS($G268:W268)-1)),""))</f>
        <v/>
      </c>
      <c r="X268" s="236">
        <f t="array" ref="X268">IF(COLUMNS($G268:X268)&gt;$E268,"",IFERROR(INDEX('PROYECCIÓN'!269:269,15+6*(COLUMNS($G268:X268)-1)),""))</f>
        <v/>
      </c>
      <c r="Y268" s="236">
        <f t="array" ref="Y268">IF(COLUMNS($G268:Y268)&gt;$E268,"",IFERROR(INDEX('PROYECCIÓN'!269:269,15+6*(COLUMNS($G268:Y268)-1)),""))</f>
        <v/>
      </c>
      <c r="Z268" s="236">
        <f t="array" ref="Z268">IF(COLUMNS($G268:Z268)&gt;$E268,"",IFERROR(INDEX('PROYECCIÓN'!269:269,15+6*(COLUMNS($G268:Z268)-1)),""))</f>
        <v/>
      </c>
      <c r="AA268" s="236">
        <f t="array" ref="AA268">IF(COLUMNS($G268:AA268)&gt;$E268,"",IFERROR(INDEX('PROYECCIÓN'!269:269,15+6*(COLUMNS($G268:AA268)-1)),""))</f>
        <v/>
      </c>
      <c r="AB268" s="236">
        <f t="array" ref="AB268">IF(COLUMNS($G268:AB268)&gt;$E268,"",IFERROR(INDEX('PROYECCIÓN'!269:269,15+6*(COLUMNS($G268:AB268)-1)),""))</f>
        <v/>
      </c>
      <c r="AC268" s="236">
        <f t="array" ref="AC268">IF(COLUMNS($G268:AC268)&gt;$E268,"",IFERROR(INDEX('PROYECCIÓN'!269:269,15+6*(COLUMNS($G268:AC268)-1)),""))</f>
        <v/>
      </c>
      <c r="AD268" s="236">
        <f t="array" ref="AD268">IF(COLUMNS($G268:AD268)&gt;$E268,"",IFERROR(INDEX('PROYECCIÓN'!269:269,15+6*(COLUMNS($G268:AD268)-1)),""))</f>
        <v/>
      </c>
      <c r="AE268" s="236">
        <f t="array" ref="AE268">IF(COLUMNS($G268:AE268)&gt;$E268,"",IFERROR(INDEX('PROYECCIÓN'!269:269,15+6*(COLUMNS($G268:AE268)-1)),""))</f>
        <v/>
      </c>
      <c r="AF268" s="236">
        <f t="array" ref="AF268">IF(COLUMNS($G268:AF268)&gt;$E268,"",IFERROR(INDEX('PROYECCIÓN'!269:269,15+6*(COLUMNS($G268:AF268)-1)),""))</f>
        <v/>
      </c>
      <c r="AG268" s="236">
        <f t="array" ref="AG268">IF(COLUMNS($G268:AG268)&gt;$E268,"",IFERROR(INDEX('PROYECCIÓN'!269:269,15+6*(COLUMNS($G268:AG268)-1)),""))</f>
        <v/>
      </c>
      <c r="AH268" s="236">
        <f t="array" ref="AH268">IF(COLUMNS($G268:AH268)&gt;$E268,"",IFERROR(INDEX('PROYECCIÓN'!269:269,15+6*(COLUMNS($G268:AH268)-1)),""))</f>
        <v/>
      </c>
      <c r="AI268" s="236">
        <f t="array" ref="AI268">IF(COLUMNS($G268:AI268)&gt;$E268,"",IFERROR(INDEX('PROYECCIÓN'!269:269,15+6*(COLUMNS($G268:AI268)-1)),""))</f>
        <v/>
      </c>
      <c r="AJ268" s="236">
        <f t="array" ref="AJ268">IF(COLUMNS($G268:AJ268)&gt;$E268,"",IFERROR(INDEX('PROYECCIÓN'!269:269,15+6*(COLUMNS($G268:AJ268)-1)),""))</f>
        <v/>
      </c>
      <c r="AK268" s="236">
        <f t="array" ref="AK268">IF(COLUMNS($G268:AK268)&gt;$E268,"",IFERROR(INDEX('PROYECCIÓN'!269:269,15+6*(COLUMNS($G268:AK268)-1)),""))</f>
        <v/>
      </c>
      <c r="AL268" s="236">
        <f t="array" ref="AL268">IF(COLUMNS($G268:AL268)&gt;$E268,"",IFERROR(INDEX('PROYECCIÓN'!269:269,15+6*(COLUMNS($G268:AL268)-1)),""))</f>
        <v/>
      </c>
      <c r="AM268" s="236">
        <f t="array" ref="AM268">IF(COLUMNS($G268:AM268)&gt;$E268,"",IFERROR(INDEX('PROYECCIÓN'!269:269,15+6*(COLUMNS($G268:AM268)-1)),""))</f>
        <v/>
      </c>
      <c r="AN268" s="236">
        <f t="array" ref="AN268">IF(COLUMNS($G268:AN268)&gt;$E268,"",IFERROR(INDEX('PROYECCIÓN'!269:269,15+6*(COLUMNS($G268:AN268)-1)),""))</f>
        <v/>
      </c>
      <c r="AO268" s="236">
        <f t="array" ref="AO268">IF(COLUMNS($G268:AO268)&gt;$E268,"",IFERROR(INDEX('PROYECCIÓN'!269:269,15+6*(COLUMNS($G268:AO268)-1)),""))</f>
        <v/>
      </c>
      <c r="AP268" s="236">
        <f t="array" ref="AP268">IF(COLUMNS($G268:AP268)&gt;$E268,"",IFERROR(INDEX('PROYECCIÓN'!269:269,15+6*(COLUMNS($G268:AP268)-1)),""))</f>
        <v/>
      </c>
      <c r="AQ268" s="236" t="n"/>
      <c r="AR268" s="229" t="n"/>
      <c r="AS268" s="185" t="n"/>
    </row>
    <row r="269" ht="15" customHeight="1" s="506">
      <c r="B269" s="47">
        <f>'CARTERA TOTAL'!B269</f>
        <v/>
      </c>
      <c r="C269" s="229">
        <f>'PROYECCIÓN'!C270</f>
        <v/>
      </c>
      <c r="D269" s="53">
        <f>'PROYECCIÓN'!D270</f>
        <v/>
      </c>
      <c r="E269" s="56">
        <f>'PROYECCIÓN'!H270</f>
        <v/>
      </c>
      <c r="F269" s="56">
        <f>IF(COUNTIF($G269:$AP269,"VENCIDA")&gt;0,"VENCIDA",IF(COUNTIF($G269:$AP269,"POR VENCER")&gt;0,"POR VENCER",IF(COUNTIF($G269:$AP269,"AL DÍA")&gt;0,"AL DÍA",IF(COUNTIF($G269:$AP269,"PAGA")&gt;0,"PAGA","SIN ESTADO"))))</f>
        <v/>
      </c>
      <c r="G269" s="236">
        <f t="array" ref="G269">IF(COLUMNS($G269:G269)&gt;$E269,"",IFERROR(INDEX('PROYECCIÓN'!270:270,15+6*(COLUMNS($G269:G269)-1)),""))</f>
        <v/>
      </c>
      <c r="H269" s="236">
        <f t="array" ref="H269">IF(COLUMNS($G269:H269)&gt;$E269,"",IFERROR(INDEX('PROYECCIÓN'!270:270,15+6*(COLUMNS($G269:H269)-1)),""))</f>
        <v/>
      </c>
      <c r="I269" s="236">
        <f t="array" ref="I269">IF(COLUMNS($G269:I269)&gt;$E269,"",IFERROR(INDEX('PROYECCIÓN'!270:270,15+6*(COLUMNS($G269:I269)-1)),""))</f>
        <v/>
      </c>
      <c r="J269" s="236">
        <f t="array" ref="J269">IF(COLUMNS($G269:J269)&gt;$E269,"",IFERROR(INDEX('PROYECCIÓN'!270:270,15+6*(COLUMNS($G269:J269)-1)),""))</f>
        <v/>
      </c>
      <c r="K269" s="236">
        <f t="array" ref="K269">IF(COLUMNS($G269:K269)&gt;$E269,"",IFERROR(INDEX('PROYECCIÓN'!270:270,15+6*(COLUMNS($G269:K269)-1)),""))</f>
        <v/>
      </c>
      <c r="L269" s="236">
        <f t="array" ref="L269">IF(COLUMNS($G269:L269)&gt;$E269,"",IFERROR(INDEX('PROYECCIÓN'!270:270,15+6*(COLUMNS($G269:L269)-1)),""))</f>
        <v/>
      </c>
      <c r="M269" s="236">
        <f t="array" ref="M269">IF(COLUMNS($G269:M269)&gt;$E269,"",IFERROR(INDEX('PROYECCIÓN'!270:270,15+6*(COLUMNS($G269:M269)-1)),""))</f>
        <v/>
      </c>
      <c r="N269" s="236">
        <f t="array" ref="N269">IF(COLUMNS($G269:N269)&gt;$E269,"",IFERROR(INDEX('PROYECCIÓN'!270:270,15+6*(COLUMNS($G269:N269)-1)),""))</f>
        <v/>
      </c>
      <c r="O269" s="236">
        <f t="array" ref="O269">IF(COLUMNS($G269:O269)&gt;$E269,"",IFERROR(INDEX('PROYECCIÓN'!270:270,15+6*(COLUMNS($G269:O269)-1)),""))</f>
        <v/>
      </c>
      <c r="P269" s="236">
        <f t="array" ref="P269">IF(COLUMNS($G269:P269)&gt;$E269,"",IFERROR(INDEX('PROYECCIÓN'!270:270,15+6*(COLUMNS($G269:P269)-1)),""))</f>
        <v/>
      </c>
      <c r="Q269" s="236">
        <f t="array" ref="Q269">IF(COLUMNS($G269:Q269)&gt;$E269,"",IFERROR(INDEX('PROYECCIÓN'!270:270,15+6*(COLUMNS($G269:Q269)-1)),""))</f>
        <v/>
      </c>
      <c r="R269" s="236">
        <f t="array" ref="R269">IF(COLUMNS($G269:R269)&gt;$E269,"",IFERROR(INDEX('PROYECCIÓN'!270:270,15+6*(COLUMNS($G269:R269)-1)),""))</f>
        <v/>
      </c>
      <c r="S269" s="236">
        <f t="array" ref="S269">IF(COLUMNS($G269:S269)&gt;$E269,"",IFERROR(INDEX('PROYECCIÓN'!270:270,15+6*(COLUMNS($G269:S269)-1)),""))</f>
        <v/>
      </c>
      <c r="T269" s="236">
        <f t="array" ref="T269">IF(COLUMNS($G269:T269)&gt;$E269,"",IFERROR(INDEX('PROYECCIÓN'!270:270,15+6*(COLUMNS($G269:T269)-1)),""))</f>
        <v/>
      </c>
      <c r="U269" s="236">
        <f t="array" ref="U269">IF(COLUMNS($G269:U269)&gt;$E269,"",IFERROR(INDEX('PROYECCIÓN'!270:270,15+6*(COLUMNS($G269:U269)-1)),""))</f>
        <v/>
      </c>
      <c r="V269" s="236">
        <f t="array" ref="V269">IF(COLUMNS($G269:V269)&gt;$E269,"",IFERROR(INDEX('PROYECCIÓN'!270:270,15+6*(COLUMNS($G269:V269)-1)),""))</f>
        <v/>
      </c>
      <c r="W269" s="236">
        <f t="array" ref="W269">IF(COLUMNS($G269:W269)&gt;$E269,"",IFERROR(INDEX('PROYECCIÓN'!270:270,15+6*(COLUMNS($G269:W269)-1)),""))</f>
        <v/>
      </c>
      <c r="X269" s="236">
        <f t="array" ref="X269">IF(COLUMNS($G269:X269)&gt;$E269,"",IFERROR(INDEX('PROYECCIÓN'!270:270,15+6*(COLUMNS($G269:X269)-1)),""))</f>
        <v/>
      </c>
      <c r="Y269" s="236">
        <f t="array" ref="Y269">IF(COLUMNS($G269:Y269)&gt;$E269,"",IFERROR(INDEX('PROYECCIÓN'!270:270,15+6*(COLUMNS($G269:Y269)-1)),""))</f>
        <v/>
      </c>
      <c r="Z269" s="236">
        <f t="array" ref="Z269">IF(COLUMNS($G269:Z269)&gt;$E269,"",IFERROR(INDEX('PROYECCIÓN'!270:270,15+6*(COLUMNS($G269:Z269)-1)),""))</f>
        <v/>
      </c>
      <c r="AA269" s="236">
        <f t="array" ref="AA269">IF(COLUMNS($G269:AA269)&gt;$E269,"",IFERROR(INDEX('PROYECCIÓN'!270:270,15+6*(COLUMNS($G269:AA269)-1)),""))</f>
        <v/>
      </c>
      <c r="AB269" s="236">
        <f t="array" ref="AB269">IF(COLUMNS($G269:AB269)&gt;$E269,"",IFERROR(INDEX('PROYECCIÓN'!270:270,15+6*(COLUMNS($G269:AB269)-1)),""))</f>
        <v/>
      </c>
      <c r="AC269" s="236">
        <f t="array" ref="AC269">IF(COLUMNS($G269:AC269)&gt;$E269,"",IFERROR(INDEX('PROYECCIÓN'!270:270,15+6*(COLUMNS($G269:AC269)-1)),""))</f>
        <v/>
      </c>
      <c r="AD269" s="236">
        <f t="array" ref="AD269">IF(COLUMNS($G269:AD269)&gt;$E269,"",IFERROR(INDEX('PROYECCIÓN'!270:270,15+6*(COLUMNS($G269:AD269)-1)),""))</f>
        <v/>
      </c>
      <c r="AE269" s="236">
        <f t="array" ref="AE269">IF(COLUMNS($G269:AE269)&gt;$E269,"",IFERROR(INDEX('PROYECCIÓN'!270:270,15+6*(COLUMNS($G269:AE269)-1)),""))</f>
        <v/>
      </c>
      <c r="AF269" s="236">
        <f t="array" ref="AF269">IF(COLUMNS($G269:AF269)&gt;$E269,"",IFERROR(INDEX('PROYECCIÓN'!270:270,15+6*(COLUMNS($G269:AF269)-1)),""))</f>
        <v/>
      </c>
      <c r="AG269" s="236">
        <f t="array" ref="AG269">IF(COLUMNS($G269:AG269)&gt;$E269,"",IFERROR(INDEX('PROYECCIÓN'!270:270,15+6*(COLUMNS($G269:AG269)-1)),""))</f>
        <v/>
      </c>
      <c r="AH269" s="236">
        <f t="array" ref="AH269">IF(COLUMNS($G269:AH269)&gt;$E269,"",IFERROR(INDEX('PROYECCIÓN'!270:270,15+6*(COLUMNS($G269:AH269)-1)),""))</f>
        <v/>
      </c>
      <c r="AI269" s="236">
        <f t="array" ref="AI269">IF(COLUMNS($G269:AI269)&gt;$E269,"",IFERROR(INDEX('PROYECCIÓN'!270:270,15+6*(COLUMNS($G269:AI269)-1)),""))</f>
        <v/>
      </c>
      <c r="AJ269" s="236">
        <f t="array" ref="AJ269">IF(COLUMNS($G269:AJ269)&gt;$E269,"",IFERROR(INDEX('PROYECCIÓN'!270:270,15+6*(COLUMNS($G269:AJ269)-1)),""))</f>
        <v/>
      </c>
      <c r="AK269" s="236">
        <f t="array" ref="AK269">IF(COLUMNS($G269:AK269)&gt;$E269,"",IFERROR(INDEX('PROYECCIÓN'!270:270,15+6*(COLUMNS($G269:AK269)-1)),""))</f>
        <v/>
      </c>
      <c r="AL269" s="236">
        <f t="array" ref="AL269">IF(COLUMNS($G269:AL269)&gt;$E269,"",IFERROR(INDEX('PROYECCIÓN'!270:270,15+6*(COLUMNS($G269:AL269)-1)),""))</f>
        <v/>
      </c>
      <c r="AM269" s="236">
        <f t="array" ref="AM269">IF(COLUMNS($G269:AM269)&gt;$E269,"",IFERROR(INDEX('PROYECCIÓN'!270:270,15+6*(COLUMNS($G269:AM269)-1)),""))</f>
        <v/>
      </c>
      <c r="AN269" s="236">
        <f t="array" ref="AN269">IF(COLUMNS($G269:AN269)&gt;$E269,"",IFERROR(INDEX('PROYECCIÓN'!270:270,15+6*(COLUMNS($G269:AN269)-1)),""))</f>
        <v/>
      </c>
      <c r="AO269" s="236">
        <f t="array" ref="AO269">IF(COLUMNS($G269:AO269)&gt;$E269,"",IFERROR(INDEX('PROYECCIÓN'!270:270,15+6*(COLUMNS($G269:AO269)-1)),""))</f>
        <v/>
      </c>
      <c r="AP269" s="236">
        <f t="array" ref="AP269">IF(COLUMNS($G269:AP269)&gt;$E269,"",IFERROR(INDEX('PROYECCIÓN'!270:270,15+6*(COLUMNS($G269:AP269)-1)),""))</f>
        <v/>
      </c>
      <c r="AQ269" s="236" t="n"/>
      <c r="AR269" s="229" t="n"/>
      <c r="AS269" s="185" t="n"/>
    </row>
    <row r="270" ht="15" customHeight="1" s="506">
      <c r="B270" s="47">
        <f>'CARTERA TOTAL'!B270</f>
        <v/>
      </c>
      <c r="C270" s="229">
        <f>'PROYECCIÓN'!C271</f>
        <v/>
      </c>
      <c r="D270" s="53">
        <f>'PROYECCIÓN'!D271</f>
        <v/>
      </c>
      <c r="E270" s="56">
        <f>'PROYECCIÓN'!H271</f>
        <v/>
      </c>
      <c r="F270" s="56">
        <f>IF(COUNTIF($G270:$AP270,"VENCIDA")&gt;0,"VENCIDA",IF(COUNTIF($G270:$AP270,"POR VENCER")&gt;0,"POR VENCER",IF(COUNTIF($G270:$AP270,"AL DÍA")&gt;0,"AL DÍA",IF(COUNTIF($G270:$AP270,"PAGA")&gt;0,"PAGA","SIN ESTADO"))))</f>
        <v/>
      </c>
      <c r="G270" s="236">
        <f t="array" ref="G270">IF(COLUMNS($G270:G270)&gt;$E270,"",IFERROR(INDEX('PROYECCIÓN'!271:271,15+6*(COLUMNS($G270:G270)-1)),""))</f>
        <v/>
      </c>
      <c r="H270" s="236">
        <f t="array" ref="H270">IF(COLUMNS($G270:H270)&gt;$E270,"",IFERROR(INDEX('PROYECCIÓN'!271:271,15+6*(COLUMNS($G270:H270)-1)),""))</f>
        <v/>
      </c>
      <c r="I270" s="236">
        <f t="array" ref="I270">IF(COLUMNS($G270:I270)&gt;$E270,"",IFERROR(INDEX('PROYECCIÓN'!271:271,15+6*(COLUMNS($G270:I270)-1)),""))</f>
        <v/>
      </c>
      <c r="J270" s="236">
        <f t="array" ref="J270">IF(COLUMNS($G270:J270)&gt;$E270,"",IFERROR(INDEX('PROYECCIÓN'!271:271,15+6*(COLUMNS($G270:J270)-1)),""))</f>
        <v/>
      </c>
      <c r="K270" s="236">
        <f t="array" ref="K270">IF(COLUMNS($G270:K270)&gt;$E270,"",IFERROR(INDEX('PROYECCIÓN'!271:271,15+6*(COLUMNS($G270:K270)-1)),""))</f>
        <v/>
      </c>
      <c r="L270" s="236">
        <f t="array" ref="L270">IF(COLUMNS($G270:L270)&gt;$E270,"",IFERROR(INDEX('PROYECCIÓN'!271:271,15+6*(COLUMNS($G270:L270)-1)),""))</f>
        <v/>
      </c>
      <c r="M270" s="236">
        <f t="array" ref="M270">IF(COLUMNS($G270:M270)&gt;$E270,"",IFERROR(INDEX('PROYECCIÓN'!271:271,15+6*(COLUMNS($G270:M270)-1)),""))</f>
        <v/>
      </c>
      <c r="N270" s="236">
        <f t="array" ref="N270">IF(COLUMNS($G270:N270)&gt;$E270,"",IFERROR(INDEX('PROYECCIÓN'!271:271,15+6*(COLUMNS($G270:N270)-1)),""))</f>
        <v/>
      </c>
      <c r="O270" s="236">
        <f t="array" ref="O270">IF(COLUMNS($G270:O270)&gt;$E270,"",IFERROR(INDEX('PROYECCIÓN'!271:271,15+6*(COLUMNS($G270:O270)-1)),""))</f>
        <v/>
      </c>
      <c r="P270" s="236">
        <f t="array" ref="P270">IF(COLUMNS($G270:P270)&gt;$E270,"",IFERROR(INDEX('PROYECCIÓN'!271:271,15+6*(COLUMNS($G270:P270)-1)),""))</f>
        <v/>
      </c>
      <c r="Q270" s="236">
        <f t="array" ref="Q270">IF(COLUMNS($G270:Q270)&gt;$E270,"",IFERROR(INDEX('PROYECCIÓN'!271:271,15+6*(COLUMNS($G270:Q270)-1)),""))</f>
        <v/>
      </c>
      <c r="R270" s="236">
        <f t="array" ref="R270">IF(COLUMNS($G270:R270)&gt;$E270,"",IFERROR(INDEX('PROYECCIÓN'!271:271,15+6*(COLUMNS($G270:R270)-1)),""))</f>
        <v/>
      </c>
      <c r="S270" s="236">
        <f t="array" ref="S270">IF(COLUMNS($G270:S270)&gt;$E270,"",IFERROR(INDEX('PROYECCIÓN'!271:271,15+6*(COLUMNS($G270:S270)-1)),""))</f>
        <v/>
      </c>
      <c r="T270" s="236">
        <f t="array" ref="T270">IF(COLUMNS($G270:T270)&gt;$E270,"",IFERROR(INDEX('PROYECCIÓN'!271:271,15+6*(COLUMNS($G270:T270)-1)),""))</f>
        <v/>
      </c>
      <c r="U270" s="236">
        <f t="array" ref="U270">IF(COLUMNS($G270:U270)&gt;$E270,"",IFERROR(INDEX('PROYECCIÓN'!271:271,15+6*(COLUMNS($G270:U270)-1)),""))</f>
        <v/>
      </c>
      <c r="V270" s="236">
        <f t="array" ref="V270">IF(COLUMNS($G270:V270)&gt;$E270,"",IFERROR(INDEX('PROYECCIÓN'!271:271,15+6*(COLUMNS($G270:V270)-1)),""))</f>
        <v/>
      </c>
      <c r="W270" s="236">
        <f t="array" ref="W270">IF(COLUMNS($G270:W270)&gt;$E270,"",IFERROR(INDEX('PROYECCIÓN'!271:271,15+6*(COLUMNS($G270:W270)-1)),""))</f>
        <v/>
      </c>
      <c r="X270" s="236">
        <f t="array" ref="X270">IF(COLUMNS($G270:X270)&gt;$E270,"",IFERROR(INDEX('PROYECCIÓN'!271:271,15+6*(COLUMNS($G270:X270)-1)),""))</f>
        <v/>
      </c>
      <c r="Y270" s="236">
        <f t="array" ref="Y270">IF(COLUMNS($G270:Y270)&gt;$E270,"",IFERROR(INDEX('PROYECCIÓN'!271:271,15+6*(COLUMNS($G270:Y270)-1)),""))</f>
        <v/>
      </c>
      <c r="Z270" s="236">
        <f t="array" ref="Z270">IF(COLUMNS($G270:Z270)&gt;$E270,"",IFERROR(INDEX('PROYECCIÓN'!271:271,15+6*(COLUMNS($G270:Z270)-1)),""))</f>
        <v/>
      </c>
      <c r="AA270" s="236">
        <f t="array" ref="AA270">IF(COLUMNS($G270:AA270)&gt;$E270,"",IFERROR(INDEX('PROYECCIÓN'!271:271,15+6*(COLUMNS($G270:AA270)-1)),""))</f>
        <v/>
      </c>
      <c r="AB270" s="236">
        <f t="array" ref="AB270">IF(COLUMNS($G270:AB270)&gt;$E270,"",IFERROR(INDEX('PROYECCIÓN'!271:271,15+6*(COLUMNS($G270:AB270)-1)),""))</f>
        <v/>
      </c>
      <c r="AC270" s="236">
        <f t="array" ref="AC270">IF(COLUMNS($G270:AC270)&gt;$E270,"",IFERROR(INDEX('PROYECCIÓN'!271:271,15+6*(COLUMNS($G270:AC270)-1)),""))</f>
        <v/>
      </c>
      <c r="AD270" s="236">
        <f t="array" ref="AD270">IF(COLUMNS($G270:AD270)&gt;$E270,"",IFERROR(INDEX('PROYECCIÓN'!271:271,15+6*(COLUMNS($G270:AD270)-1)),""))</f>
        <v/>
      </c>
      <c r="AE270" s="236">
        <f t="array" ref="AE270">IF(COLUMNS($G270:AE270)&gt;$E270,"",IFERROR(INDEX('PROYECCIÓN'!271:271,15+6*(COLUMNS($G270:AE270)-1)),""))</f>
        <v/>
      </c>
      <c r="AF270" s="236">
        <f t="array" ref="AF270">IF(COLUMNS($G270:AF270)&gt;$E270,"",IFERROR(INDEX('PROYECCIÓN'!271:271,15+6*(COLUMNS($G270:AF270)-1)),""))</f>
        <v/>
      </c>
      <c r="AG270" s="236">
        <f t="array" ref="AG270">IF(COLUMNS($G270:AG270)&gt;$E270,"",IFERROR(INDEX('PROYECCIÓN'!271:271,15+6*(COLUMNS($G270:AG270)-1)),""))</f>
        <v/>
      </c>
      <c r="AH270" s="236">
        <f t="array" ref="AH270">IF(COLUMNS($G270:AH270)&gt;$E270,"",IFERROR(INDEX('PROYECCIÓN'!271:271,15+6*(COLUMNS($G270:AH270)-1)),""))</f>
        <v/>
      </c>
      <c r="AI270" s="236">
        <f t="array" ref="AI270">IF(COLUMNS($G270:AI270)&gt;$E270,"",IFERROR(INDEX('PROYECCIÓN'!271:271,15+6*(COLUMNS($G270:AI270)-1)),""))</f>
        <v/>
      </c>
      <c r="AJ270" s="236">
        <f t="array" ref="AJ270">IF(COLUMNS($G270:AJ270)&gt;$E270,"",IFERROR(INDEX('PROYECCIÓN'!271:271,15+6*(COLUMNS($G270:AJ270)-1)),""))</f>
        <v/>
      </c>
      <c r="AK270" s="236">
        <f t="array" ref="AK270">IF(COLUMNS($G270:AK270)&gt;$E270,"",IFERROR(INDEX('PROYECCIÓN'!271:271,15+6*(COLUMNS($G270:AK270)-1)),""))</f>
        <v/>
      </c>
      <c r="AL270" s="236">
        <f t="array" ref="AL270">IF(COLUMNS($G270:AL270)&gt;$E270,"",IFERROR(INDEX('PROYECCIÓN'!271:271,15+6*(COLUMNS($G270:AL270)-1)),""))</f>
        <v/>
      </c>
      <c r="AM270" s="236">
        <f t="array" ref="AM270">IF(COLUMNS($G270:AM270)&gt;$E270,"",IFERROR(INDEX('PROYECCIÓN'!271:271,15+6*(COLUMNS($G270:AM270)-1)),""))</f>
        <v/>
      </c>
      <c r="AN270" s="236">
        <f t="array" ref="AN270">IF(COLUMNS($G270:AN270)&gt;$E270,"",IFERROR(INDEX('PROYECCIÓN'!271:271,15+6*(COLUMNS($G270:AN270)-1)),""))</f>
        <v/>
      </c>
      <c r="AO270" s="236">
        <f t="array" ref="AO270">IF(COLUMNS($G270:AO270)&gt;$E270,"",IFERROR(INDEX('PROYECCIÓN'!271:271,15+6*(COLUMNS($G270:AO270)-1)),""))</f>
        <v/>
      </c>
      <c r="AP270" s="236">
        <f t="array" ref="AP270">IF(COLUMNS($G270:AP270)&gt;$E270,"",IFERROR(INDEX('PROYECCIÓN'!271:271,15+6*(COLUMNS($G270:AP270)-1)),""))</f>
        <v/>
      </c>
      <c r="AQ270" s="236" t="n"/>
      <c r="AR270" s="229" t="n"/>
      <c r="AS270" s="185" t="n"/>
    </row>
    <row r="271" ht="15" customHeight="1" s="506">
      <c r="B271" s="47">
        <f>'CARTERA TOTAL'!B271</f>
        <v/>
      </c>
      <c r="C271" s="229">
        <f>'PROYECCIÓN'!C272</f>
        <v/>
      </c>
      <c r="D271" s="53">
        <f>'PROYECCIÓN'!D272</f>
        <v/>
      </c>
      <c r="E271" s="56">
        <f>'PROYECCIÓN'!H272</f>
        <v/>
      </c>
      <c r="F271" s="56">
        <f>IF(COUNTIF($G271:$AP271,"VENCIDA")&gt;0,"VENCIDA",IF(COUNTIF($G271:$AP271,"POR VENCER")&gt;0,"POR VENCER",IF(COUNTIF($G271:$AP271,"AL DÍA")&gt;0,"AL DÍA",IF(COUNTIF($G271:$AP271,"PAGA")&gt;0,"PAGA","SIN ESTADO"))))</f>
        <v/>
      </c>
      <c r="G271" s="236">
        <f t="array" ref="G271">IF(COLUMNS($G271:G271)&gt;$E271,"",IFERROR(INDEX('PROYECCIÓN'!272:272,15+6*(COLUMNS($G271:G271)-1)),""))</f>
        <v/>
      </c>
      <c r="H271" s="236">
        <f t="array" ref="H271">IF(COLUMNS($G271:H271)&gt;$E271,"",IFERROR(INDEX('PROYECCIÓN'!272:272,15+6*(COLUMNS($G271:H271)-1)),""))</f>
        <v/>
      </c>
      <c r="I271" s="236">
        <f t="array" ref="I271">IF(COLUMNS($G271:I271)&gt;$E271,"",IFERROR(INDEX('PROYECCIÓN'!272:272,15+6*(COLUMNS($G271:I271)-1)),""))</f>
        <v/>
      </c>
      <c r="J271" s="236">
        <f t="array" ref="J271">IF(COLUMNS($G271:J271)&gt;$E271,"",IFERROR(INDEX('PROYECCIÓN'!272:272,15+6*(COLUMNS($G271:J271)-1)),""))</f>
        <v/>
      </c>
      <c r="K271" s="236">
        <f t="array" ref="K271">IF(COLUMNS($G271:K271)&gt;$E271,"",IFERROR(INDEX('PROYECCIÓN'!272:272,15+6*(COLUMNS($G271:K271)-1)),""))</f>
        <v/>
      </c>
      <c r="L271" s="236">
        <f t="array" ref="L271">IF(COLUMNS($G271:L271)&gt;$E271,"",IFERROR(INDEX('PROYECCIÓN'!272:272,15+6*(COLUMNS($G271:L271)-1)),""))</f>
        <v/>
      </c>
      <c r="M271" s="236">
        <f t="array" ref="M271">IF(COLUMNS($G271:M271)&gt;$E271,"",IFERROR(INDEX('PROYECCIÓN'!272:272,15+6*(COLUMNS($G271:M271)-1)),""))</f>
        <v/>
      </c>
      <c r="N271" s="236">
        <f t="array" ref="N271">IF(COLUMNS($G271:N271)&gt;$E271,"",IFERROR(INDEX('PROYECCIÓN'!272:272,15+6*(COLUMNS($G271:N271)-1)),""))</f>
        <v/>
      </c>
      <c r="O271" s="236">
        <f t="array" ref="O271">IF(COLUMNS($G271:O271)&gt;$E271,"",IFERROR(INDEX('PROYECCIÓN'!272:272,15+6*(COLUMNS($G271:O271)-1)),""))</f>
        <v/>
      </c>
      <c r="P271" s="236">
        <f t="array" ref="P271">IF(COLUMNS($G271:P271)&gt;$E271,"",IFERROR(INDEX('PROYECCIÓN'!272:272,15+6*(COLUMNS($G271:P271)-1)),""))</f>
        <v/>
      </c>
      <c r="Q271" s="236">
        <f t="array" ref="Q271">IF(COLUMNS($G271:Q271)&gt;$E271,"",IFERROR(INDEX('PROYECCIÓN'!272:272,15+6*(COLUMNS($G271:Q271)-1)),""))</f>
        <v/>
      </c>
      <c r="R271" s="236">
        <f t="array" ref="R271">IF(COLUMNS($G271:R271)&gt;$E271,"",IFERROR(INDEX('PROYECCIÓN'!272:272,15+6*(COLUMNS($G271:R271)-1)),""))</f>
        <v/>
      </c>
      <c r="S271" s="236">
        <f t="array" ref="S271">IF(COLUMNS($G271:S271)&gt;$E271,"",IFERROR(INDEX('PROYECCIÓN'!272:272,15+6*(COLUMNS($G271:S271)-1)),""))</f>
        <v/>
      </c>
      <c r="T271" s="236">
        <f t="array" ref="T271">IF(COLUMNS($G271:T271)&gt;$E271,"",IFERROR(INDEX('PROYECCIÓN'!272:272,15+6*(COLUMNS($G271:T271)-1)),""))</f>
        <v/>
      </c>
      <c r="U271" s="236">
        <f t="array" ref="U271">IF(COLUMNS($G271:U271)&gt;$E271,"",IFERROR(INDEX('PROYECCIÓN'!272:272,15+6*(COLUMNS($G271:U271)-1)),""))</f>
        <v/>
      </c>
      <c r="V271" s="236">
        <f t="array" ref="V271">IF(COLUMNS($G271:V271)&gt;$E271,"",IFERROR(INDEX('PROYECCIÓN'!272:272,15+6*(COLUMNS($G271:V271)-1)),""))</f>
        <v/>
      </c>
      <c r="W271" s="236">
        <f t="array" ref="W271">IF(COLUMNS($G271:W271)&gt;$E271,"",IFERROR(INDEX('PROYECCIÓN'!272:272,15+6*(COLUMNS($G271:W271)-1)),""))</f>
        <v/>
      </c>
      <c r="X271" s="236">
        <f t="array" ref="X271">IF(COLUMNS($G271:X271)&gt;$E271,"",IFERROR(INDEX('PROYECCIÓN'!272:272,15+6*(COLUMNS($G271:X271)-1)),""))</f>
        <v/>
      </c>
      <c r="Y271" s="236">
        <f t="array" ref="Y271">IF(COLUMNS($G271:Y271)&gt;$E271,"",IFERROR(INDEX('PROYECCIÓN'!272:272,15+6*(COLUMNS($G271:Y271)-1)),""))</f>
        <v/>
      </c>
      <c r="Z271" s="236">
        <f t="array" ref="Z271">IF(COLUMNS($G271:Z271)&gt;$E271,"",IFERROR(INDEX('PROYECCIÓN'!272:272,15+6*(COLUMNS($G271:Z271)-1)),""))</f>
        <v/>
      </c>
      <c r="AA271" s="236">
        <f t="array" ref="AA271">IF(COLUMNS($G271:AA271)&gt;$E271,"",IFERROR(INDEX('PROYECCIÓN'!272:272,15+6*(COLUMNS($G271:AA271)-1)),""))</f>
        <v/>
      </c>
      <c r="AB271" s="236">
        <f t="array" ref="AB271">IF(COLUMNS($G271:AB271)&gt;$E271,"",IFERROR(INDEX('PROYECCIÓN'!272:272,15+6*(COLUMNS($G271:AB271)-1)),""))</f>
        <v/>
      </c>
      <c r="AC271" s="236">
        <f t="array" ref="AC271">IF(COLUMNS($G271:AC271)&gt;$E271,"",IFERROR(INDEX('PROYECCIÓN'!272:272,15+6*(COLUMNS($G271:AC271)-1)),""))</f>
        <v/>
      </c>
      <c r="AD271" s="236">
        <f t="array" ref="AD271">IF(COLUMNS($G271:AD271)&gt;$E271,"",IFERROR(INDEX('PROYECCIÓN'!272:272,15+6*(COLUMNS($G271:AD271)-1)),""))</f>
        <v/>
      </c>
      <c r="AE271" s="236">
        <f t="array" ref="AE271">IF(COLUMNS($G271:AE271)&gt;$E271,"",IFERROR(INDEX('PROYECCIÓN'!272:272,15+6*(COLUMNS($G271:AE271)-1)),""))</f>
        <v/>
      </c>
      <c r="AF271" s="236">
        <f t="array" ref="AF271">IF(COLUMNS($G271:AF271)&gt;$E271,"",IFERROR(INDEX('PROYECCIÓN'!272:272,15+6*(COLUMNS($G271:AF271)-1)),""))</f>
        <v/>
      </c>
      <c r="AG271" s="236">
        <f t="array" ref="AG271">IF(COLUMNS($G271:AG271)&gt;$E271,"",IFERROR(INDEX('PROYECCIÓN'!272:272,15+6*(COLUMNS($G271:AG271)-1)),""))</f>
        <v/>
      </c>
      <c r="AH271" s="236">
        <f t="array" ref="AH271">IF(COLUMNS($G271:AH271)&gt;$E271,"",IFERROR(INDEX('PROYECCIÓN'!272:272,15+6*(COLUMNS($G271:AH271)-1)),""))</f>
        <v/>
      </c>
      <c r="AI271" s="236">
        <f t="array" ref="AI271">IF(COLUMNS($G271:AI271)&gt;$E271,"",IFERROR(INDEX('PROYECCIÓN'!272:272,15+6*(COLUMNS($G271:AI271)-1)),""))</f>
        <v/>
      </c>
      <c r="AJ271" s="236">
        <f t="array" ref="AJ271">IF(COLUMNS($G271:AJ271)&gt;$E271,"",IFERROR(INDEX('PROYECCIÓN'!272:272,15+6*(COLUMNS($G271:AJ271)-1)),""))</f>
        <v/>
      </c>
      <c r="AK271" s="236">
        <f t="array" ref="AK271">IF(COLUMNS($G271:AK271)&gt;$E271,"",IFERROR(INDEX('PROYECCIÓN'!272:272,15+6*(COLUMNS($G271:AK271)-1)),""))</f>
        <v/>
      </c>
      <c r="AL271" s="236">
        <f t="array" ref="AL271">IF(COLUMNS($G271:AL271)&gt;$E271,"",IFERROR(INDEX('PROYECCIÓN'!272:272,15+6*(COLUMNS($G271:AL271)-1)),""))</f>
        <v/>
      </c>
      <c r="AM271" s="236">
        <f t="array" ref="AM271">IF(COLUMNS($G271:AM271)&gt;$E271,"",IFERROR(INDEX('PROYECCIÓN'!272:272,15+6*(COLUMNS($G271:AM271)-1)),""))</f>
        <v/>
      </c>
      <c r="AN271" s="236">
        <f t="array" ref="AN271">IF(COLUMNS($G271:AN271)&gt;$E271,"",IFERROR(INDEX('PROYECCIÓN'!272:272,15+6*(COLUMNS($G271:AN271)-1)),""))</f>
        <v/>
      </c>
      <c r="AO271" s="236">
        <f t="array" ref="AO271">IF(COLUMNS($G271:AO271)&gt;$E271,"",IFERROR(INDEX('PROYECCIÓN'!272:272,15+6*(COLUMNS($G271:AO271)-1)),""))</f>
        <v/>
      </c>
      <c r="AP271" s="236">
        <f t="array" ref="AP271">IF(COLUMNS($G271:AP271)&gt;$E271,"",IFERROR(INDEX('PROYECCIÓN'!272:272,15+6*(COLUMNS($G271:AP271)-1)),""))</f>
        <v/>
      </c>
      <c r="AQ271" s="236" t="n"/>
      <c r="AR271" s="229" t="n"/>
      <c r="AS271" s="185" t="n"/>
    </row>
    <row r="272" ht="15" customHeight="1" s="506">
      <c r="B272" s="47">
        <f>'CARTERA TOTAL'!B272</f>
        <v/>
      </c>
      <c r="C272" s="229">
        <f>'PROYECCIÓN'!C273</f>
        <v/>
      </c>
      <c r="D272" s="53">
        <f>'PROYECCIÓN'!D273</f>
        <v/>
      </c>
      <c r="E272" s="56">
        <f>'PROYECCIÓN'!H273</f>
        <v/>
      </c>
      <c r="F272" s="56">
        <f>IF(COUNTIF($G272:$AP272,"VENCIDA")&gt;0,"VENCIDA",IF(COUNTIF($G272:$AP272,"POR VENCER")&gt;0,"POR VENCER",IF(COUNTIF($G272:$AP272,"AL DÍA")&gt;0,"AL DÍA",IF(COUNTIF($G272:$AP272,"PAGA")&gt;0,"PAGA","SIN ESTADO"))))</f>
        <v/>
      </c>
      <c r="G272" s="236">
        <f t="array" ref="G272">IF(COLUMNS($G272:G272)&gt;$E272,"",IFERROR(INDEX('PROYECCIÓN'!273:273,15+6*(COLUMNS($G272:G272)-1)),""))</f>
        <v/>
      </c>
      <c r="H272" s="236">
        <f t="array" ref="H272">IF(COLUMNS($G272:H272)&gt;$E272,"",IFERROR(INDEX('PROYECCIÓN'!273:273,15+6*(COLUMNS($G272:H272)-1)),""))</f>
        <v/>
      </c>
      <c r="I272" s="236">
        <f t="array" ref="I272">IF(COLUMNS($G272:I272)&gt;$E272,"",IFERROR(INDEX('PROYECCIÓN'!273:273,15+6*(COLUMNS($G272:I272)-1)),""))</f>
        <v/>
      </c>
      <c r="J272" s="236">
        <f t="array" ref="J272">IF(COLUMNS($G272:J272)&gt;$E272,"",IFERROR(INDEX('PROYECCIÓN'!273:273,15+6*(COLUMNS($G272:J272)-1)),""))</f>
        <v/>
      </c>
      <c r="K272" s="236">
        <f t="array" ref="K272">IF(COLUMNS($G272:K272)&gt;$E272,"",IFERROR(INDEX('PROYECCIÓN'!273:273,15+6*(COLUMNS($G272:K272)-1)),""))</f>
        <v/>
      </c>
      <c r="L272" s="236">
        <f t="array" ref="L272">IF(COLUMNS($G272:L272)&gt;$E272,"",IFERROR(INDEX('PROYECCIÓN'!273:273,15+6*(COLUMNS($G272:L272)-1)),""))</f>
        <v/>
      </c>
      <c r="M272" s="236">
        <f t="array" ref="M272">IF(COLUMNS($G272:M272)&gt;$E272,"",IFERROR(INDEX('PROYECCIÓN'!273:273,15+6*(COLUMNS($G272:M272)-1)),""))</f>
        <v/>
      </c>
      <c r="N272" s="236">
        <f t="array" ref="N272">IF(COLUMNS($G272:N272)&gt;$E272,"",IFERROR(INDEX('PROYECCIÓN'!273:273,15+6*(COLUMNS($G272:N272)-1)),""))</f>
        <v/>
      </c>
      <c r="O272" s="236">
        <f t="array" ref="O272">IF(COLUMNS($G272:O272)&gt;$E272,"",IFERROR(INDEX('PROYECCIÓN'!273:273,15+6*(COLUMNS($G272:O272)-1)),""))</f>
        <v/>
      </c>
      <c r="P272" s="236">
        <f t="array" ref="P272">IF(COLUMNS($G272:P272)&gt;$E272,"",IFERROR(INDEX('PROYECCIÓN'!273:273,15+6*(COLUMNS($G272:P272)-1)),""))</f>
        <v/>
      </c>
      <c r="Q272" s="236">
        <f t="array" ref="Q272">IF(COLUMNS($G272:Q272)&gt;$E272,"",IFERROR(INDEX('PROYECCIÓN'!273:273,15+6*(COLUMNS($G272:Q272)-1)),""))</f>
        <v/>
      </c>
      <c r="R272" s="236">
        <f t="array" ref="R272">IF(COLUMNS($G272:R272)&gt;$E272,"",IFERROR(INDEX('PROYECCIÓN'!273:273,15+6*(COLUMNS($G272:R272)-1)),""))</f>
        <v/>
      </c>
      <c r="S272" s="236">
        <f t="array" ref="S272">IF(COLUMNS($G272:S272)&gt;$E272,"",IFERROR(INDEX('PROYECCIÓN'!273:273,15+6*(COLUMNS($G272:S272)-1)),""))</f>
        <v/>
      </c>
      <c r="T272" s="236">
        <f t="array" ref="T272">IF(COLUMNS($G272:T272)&gt;$E272,"",IFERROR(INDEX('PROYECCIÓN'!273:273,15+6*(COLUMNS($G272:T272)-1)),""))</f>
        <v/>
      </c>
      <c r="U272" s="236">
        <f t="array" ref="U272">IF(COLUMNS($G272:U272)&gt;$E272,"",IFERROR(INDEX('PROYECCIÓN'!273:273,15+6*(COLUMNS($G272:U272)-1)),""))</f>
        <v/>
      </c>
      <c r="V272" s="236">
        <f t="array" ref="V272">IF(COLUMNS($G272:V272)&gt;$E272,"",IFERROR(INDEX('PROYECCIÓN'!273:273,15+6*(COLUMNS($G272:V272)-1)),""))</f>
        <v/>
      </c>
      <c r="W272" s="236">
        <f t="array" ref="W272">IF(COLUMNS($G272:W272)&gt;$E272,"",IFERROR(INDEX('PROYECCIÓN'!273:273,15+6*(COLUMNS($G272:W272)-1)),""))</f>
        <v/>
      </c>
      <c r="X272" s="236">
        <f t="array" ref="X272">IF(COLUMNS($G272:X272)&gt;$E272,"",IFERROR(INDEX('PROYECCIÓN'!273:273,15+6*(COLUMNS($G272:X272)-1)),""))</f>
        <v/>
      </c>
      <c r="Y272" s="236">
        <f t="array" ref="Y272">IF(COLUMNS($G272:Y272)&gt;$E272,"",IFERROR(INDEX('PROYECCIÓN'!273:273,15+6*(COLUMNS($G272:Y272)-1)),""))</f>
        <v/>
      </c>
      <c r="Z272" s="236">
        <f t="array" ref="Z272">IF(COLUMNS($G272:Z272)&gt;$E272,"",IFERROR(INDEX('PROYECCIÓN'!273:273,15+6*(COLUMNS($G272:Z272)-1)),""))</f>
        <v/>
      </c>
      <c r="AA272" s="236">
        <f t="array" ref="AA272">IF(COLUMNS($G272:AA272)&gt;$E272,"",IFERROR(INDEX('PROYECCIÓN'!273:273,15+6*(COLUMNS($G272:AA272)-1)),""))</f>
        <v/>
      </c>
      <c r="AB272" s="236">
        <f t="array" ref="AB272">IF(COLUMNS($G272:AB272)&gt;$E272,"",IFERROR(INDEX('PROYECCIÓN'!273:273,15+6*(COLUMNS($G272:AB272)-1)),""))</f>
        <v/>
      </c>
      <c r="AC272" s="236">
        <f t="array" ref="AC272">IF(COLUMNS($G272:AC272)&gt;$E272,"",IFERROR(INDEX('PROYECCIÓN'!273:273,15+6*(COLUMNS($G272:AC272)-1)),""))</f>
        <v/>
      </c>
      <c r="AD272" s="236">
        <f t="array" ref="AD272">IF(COLUMNS($G272:AD272)&gt;$E272,"",IFERROR(INDEX('PROYECCIÓN'!273:273,15+6*(COLUMNS($G272:AD272)-1)),""))</f>
        <v/>
      </c>
      <c r="AE272" s="236">
        <f t="array" ref="AE272">IF(COLUMNS($G272:AE272)&gt;$E272,"",IFERROR(INDEX('PROYECCIÓN'!273:273,15+6*(COLUMNS($G272:AE272)-1)),""))</f>
        <v/>
      </c>
      <c r="AF272" s="236">
        <f t="array" ref="AF272">IF(COLUMNS($G272:AF272)&gt;$E272,"",IFERROR(INDEX('PROYECCIÓN'!273:273,15+6*(COLUMNS($G272:AF272)-1)),""))</f>
        <v/>
      </c>
      <c r="AG272" s="236">
        <f t="array" ref="AG272">IF(COLUMNS($G272:AG272)&gt;$E272,"",IFERROR(INDEX('PROYECCIÓN'!273:273,15+6*(COLUMNS($G272:AG272)-1)),""))</f>
        <v/>
      </c>
      <c r="AH272" s="236">
        <f t="array" ref="AH272">IF(COLUMNS($G272:AH272)&gt;$E272,"",IFERROR(INDEX('PROYECCIÓN'!273:273,15+6*(COLUMNS($G272:AH272)-1)),""))</f>
        <v/>
      </c>
      <c r="AI272" s="236">
        <f t="array" ref="AI272">IF(COLUMNS($G272:AI272)&gt;$E272,"",IFERROR(INDEX('PROYECCIÓN'!273:273,15+6*(COLUMNS($G272:AI272)-1)),""))</f>
        <v/>
      </c>
      <c r="AJ272" s="236">
        <f t="array" ref="AJ272">IF(COLUMNS($G272:AJ272)&gt;$E272,"",IFERROR(INDEX('PROYECCIÓN'!273:273,15+6*(COLUMNS($G272:AJ272)-1)),""))</f>
        <v/>
      </c>
      <c r="AK272" s="236">
        <f t="array" ref="AK272">IF(COLUMNS($G272:AK272)&gt;$E272,"",IFERROR(INDEX('PROYECCIÓN'!273:273,15+6*(COLUMNS($G272:AK272)-1)),""))</f>
        <v/>
      </c>
      <c r="AL272" s="236">
        <f t="array" ref="AL272">IF(COLUMNS($G272:AL272)&gt;$E272,"",IFERROR(INDEX('PROYECCIÓN'!273:273,15+6*(COLUMNS($G272:AL272)-1)),""))</f>
        <v/>
      </c>
      <c r="AM272" s="236">
        <f t="array" ref="AM272">IF(COLUMNS($G272:AM272)&gt;$E272,"",IFERROR(INDEX('PROYECCIÓN'!273:273,15+6*(COLUMNS($G272:AM272)-1)),""))</f>
        <v/>
      </c>
      <c r="AN272" s="236">
        <f t="array" ref="AN272">IF(COLUMNS($G272:AN272)&gt;$E272,"",IFERROR(INDEX('PROYECCIÓN'!273:273,15+6*(COLUMNS($G272:AN272)-1)),""))</f>
        <v/>
      </c>
      <c r="AO272" s="236">
        <f t="array" ref="AO272">IF(COLUMNS($G272:AO272)&gt;$E272,"",IFERROR(INDEX('PROYECCIÓN'!273:273,15+6*(COLUMNS($G272:AO272)-1)),""))</f>
        <v/>
      </c>
      <c r="AP272" s="236">
        <f t="array" ref="AP272">IF(COLUMNS($G272:AP272)&gt;$E272,"",IFERROR(INDEX('PROYECCIÓN'!273:273,15+6*(COLUMNS($G272:AP272)-1)),""))</f>
        <v/>
      </c>
      <c r="AQ272" s="236" t="n"/>
      <c r="AR272" s="229" t="n"/>
      <c r="AS272" s="185" t="n"/>
    </row>
    <row r="273" ht="15" customHeight="1" s="506">
      <c r="B273" s="47">
        <f>'CARTERA TOTAL'!B273</f>
        <v/>
      </c>
      <c r="C273" s="229">
        <f>'PROYECCIÓN'!C274</f>
        <v/>
      </c>
      <c r="D273" s="53">
        <f>'PROYECCIÓN'!D274</f>
        <v/>
      </c>
      <c r="E273" s="56">
        <f>'PROYECCIÓN'!H274</f>
        <v/>
      </c>
      <c r="F273" s="56">
        <f>IF(COUNTIF($G273:$AP273,"VENCIDA")&gt;0,"VENCIDA",IF(COUNTIF($G273:$AP273,"POR VENCER")&gt;0,"POR VENCER",IF(COUNTIF($G273:$AP273,"AL DÍA")&gt;0,"AL DÍA",IF(COUNTIF($G273:$AP273,"PAGA")&gt;0,"PAGA","SIN ESTADO"))))</f>
        <v/>
      </c>
      <c r="G273" s="236">
        <f t="array" ref="G273">IF(COLUMNS($G273:G273)&gt;$E273,"",IFERROR(INDEX('PROYECCIÓN'!274:274,15+6*(COLUMNS($G273:G273)-1)),""))</f>
        <v/>
      </c>
      <c r="H273" s="236">
        <f t="array" ref="H273">IF(COLUMNS($G273:H273)&gt;$E273,"",IFERROR(INDEX('PROYECCIÓN'!274:274,15+6*(COLUMNS($G273:H273)-1)),""))</f>
        <v/>
      </c>
      <c r="I273" s="236">
        <f t="array" ref="I273">IF(COLUMNS($G273:I273)&gt;$E273,"",IFERROR(INDEX('PROYECCIÓN'!274:274,15+6*(COLUMNS($G273:I273)-1)),""))</f>
        <v/>
      </c>
      <c r="J273" s="236">
        <f t="array" ref="J273">IF(COLUMNS($G273:J273)&gt;$E273,"",IFERROR(INDEX('PROYECCIÓN'!274:274,15+6*(COLUMNS($G273:J273)-1)),""))</f>
        <v/>
      </c>
      <c r="K273" s="236">
        <f t="array" ref="K273">IF(COLUMNS($G273:K273)&gt;$E273,"",IFERROR(INDEX('PROYECCIÓN'!274:274,15+6*(COLUMNS($G273:K273)-1)),""))</f>
        <v/>
      </c>
      <c r="L273" s="236">
        <f t="array" ref="L273">IF(COLUMNS($G273:L273)&gt;$E273,"",IFERROR(INDEX('PROYECCIÓN'!274:274,15+6*(COLUMNS($G273:L273)-1)),""))</f>
        <v/>
      </c>
      <c r="M273" s="236">
        <f t="array" ref="M273">IF(COLUMNS($G273:M273)&gt;$E273,"",IFERROR(INDEX('PROYECCIÓN'!274:274,15+6*(COLUMNS($G273:M273)-1)),""))</f>
        <v/>
      </c>
      <c r="N273" s="236">
        <f t="array" ref="N273">IF(COLUMNS($G273:N273)&gt;$E273,"",IFERROR(INDEX('PROYECCIÓN'!274:274,15+6*(COLUMNS($G273:N273)-1)),""))</f>
        <v/>
      </c>
      <c r="O273" s="236">
        <f t="array" ref="O273">IF(COLUMNS($G273:O273)&gt;$E273,"",IFERROR(INDEX('PROYECCIÓN'!274:274,15+6*(COLUMNS($G273:O273)-1)),""))</f>
        <v/>
      </c>
      <c r="P273" s="236">
        <f t="array" ref="P273">IF(COLUMNS($G273:P273)&gt;$E273,"",IFERROR(INDEX('PROYECCIÓN'!274:274,15+6*(COLUMNS($G273:P273)-1)),""))</f>
        <v/>
      </c>
      <c r="Q273" s="236">
        <f t="array" ref="Q273">IF(COLUMNS($G273:Q273)&gt;$E273,"",IFERROR(INDEX('PROYECCIÓN'!274:274,15+6*(COLUMNS($G273:Q273)-1)),""))</f>
        <v/>
      </c>
      <c r="R273" s="236">
        <f t="array" ref="R273">IF(COLUMNS($G273:R273)&gt;$E273,"",IFERROR(INDEX('PROYECCIÓN'!274:274,15+6*(COLUMNS($G273:R273)-1)),""))</f>
        <v/>
      </c>
      <c r="S273" s="236">
        <f t="array" ref="S273">IF(COLUMNS($G273:S273)&gt;$E273,"",IFERROR(INDEX('PROYECCIÓN'!274:274,15+6*(COLUMNS($G273:S273)-1)),""))</f>
        <v/>
      </c>
      <c r="T273" s="236">
        <f t="array" ref="T273">IF(COLUMNS($G273:T273)&gt;$E273,"",IFERROR(INDEX('PROYECCIÓN'!274:274,15+6*(COLUMNS($G273:T273)-1)),""))</f>
        <v/>
      </c>
      <c r="U273" s="236">
        <f t="array" ref="U273">IF(COLUMNS($G273:U273)&gt;$E273,"",IFERROR(INDEX('PROYECCIÓN'!274:274,15+6*(COLUMNS($G273:U273)-1)),""))</f>
        <v/>
      </c>
      <c r="V273" s="236">
        <f t="array" ref="V273">IF(COLUMNS($G273:V273)&gt;$E273,"",IFERROR(INDEX('PROYECCIÓN'!274:274,15+6*(COLUMNS($G273:V273)-1)),""))</f>
        <v/>
      </c>
      <c r="W273" s="236">
        <f t="array" ref="W273">IF(COLUMNS($G273:W273)&gt;$E273,"",IFERROR(INDEX('PROYECCIÓN'!274:274,15+6*(COLUMNS($G273:W273)-1)),""))</f>
        <v/>
      </c>
      <c r="X273" s="236">
        <f t="array" ref="X273">IF(COLUMNS($G273:X273)&gt;$E273,"",IFERROR(INDEX('PROYECCIÓN'!274:274,15+6*(COLUMNS($G273:X273)-1)),""))</f>
        <v/>
      </c>
      <c r="Y273" s="236">
        <f t="array" ref="Y273">IF(COLUMNS($G273:Y273)&gt;$E273,"",IFERROR(INDEX('PROYECCIÓN'!274:274,15+6*(COLUMNS($G273:Y273)-1)),""))</f>
        <v/>
      </c>
      <c r="Z273" s="236">
        <f t="array" ref="Z273">IF(COLUMNS($G273:Z273)&gt;$E273,"",IFERROR(INDEX('PROYECCIÓN'!274:274,15+6*(COLUMNS($G273:Z273)-1)),""))</f>
        <v/>
      </c>
      <c r="AA273" s="236">
        <f t="array" ref="AA273">IF(COLUMNS($G273:AA273)&gt;$E273,"",IFERROR(INDEX('PROYECCIÓN'!274:274,15+6*(COLUMNS($G273:AA273)-1)),""))</f>
        <v/>
      </c>
      <c r="AB273" s="236">
        <f t="array" ref="AB273">IF(COLUMNS($G273:AB273)&gt;$E273,"",IFERROR(INDEX('PROYECCIÓN'!274:274,15+6*(COLUMNS($G273:AB273)-1)),""))</f>
        <v/>
      </c>
      <c r="AC273" s="236">
        <f t="array" ref="AC273">IF(COLUMNS($G273:AC273)&gt;$E273,"",IFERROR(INDEX('PROYECCIÓN'!274:274,15+6*(COLUMNS($G273:AC273)-1)),""))</f>
        <v/>
      </c>
      <c r="AD273" s="236">
        <f t="array" ref="AD273">IF(COLUMNS($G273:AD273)&gt;$E273,"",IFERROR(INDEX('PROYECCIÓN'!274:274,15+6*(COLUMNS($G273:AD273)-1)),""))</f>
        <v/>
      </c>
      <c r="AE273" s="236">
        <f t="array" ref="AE273">IF(COLUMNS($G273:AE273)&gt;$E273,"",IFERROR(INDEX('PROYECCIÓN'!274:274,15+6*(COLUMNS($G273:AE273)-1)),""))</f>
        <v/>
      </c>
      <c r="AF273" s="236">
        <f t="array" ref="AF273">IF(COLUMNS($G273:AF273)&gt;$E273,"",IFERROR(INDEX('PROYECCIÓN'!274:274,15+6*(COLUMNS($G273:AF273)-1)),""))</f>
        <v/>
      </c>
      <c r="AG273" s="236">
        <f t="array" ref="AG273">IF(COLUMNS($G273:AG273)&gt;$E273,"",IFERROR(INDEX('PROYECCIÓN'!274:274,15+6*(COLUMNS($G273:AG273)-1)),""))</f>
        <v/>
      </c>
      <c r="AH273" s="236">
        <f t="array" ref="AH273">IF(COLUMNS($G273:AH273)&gt;$E273,"",IFERROR(INDEX('PROYECCIÓN'!274:274,15+6*(COLUMNS($G273:AH273)-1)),""))</f>
        <v/>
      </c>
      <c r="AI273" s="236">
        <f t="array" ref="AI273">IF(COLUMNS($G273:AI273)&gt;$E273,"",IFERROR(INDEX('PROYECCIÓN'!274:274,15+6*(COLUMNS($G273:AI273)-1)),""))</f>
        <v/>
      </c>
      <c r="AJ273" s="236">
        <f t="array" ref="AJ273">IF(COLUMNS($G273:AJ273)&gt;$E273,"",IFERROR(INDEX('PROYECCIÓN'!274:274,15+6*(COLUMNS($G273:AJ273)-1)),""))</f>
        <v/>
      </c>
      <c r="AK273" s="236">
        <f t="array" ref="AK273">IF(COLUMNS($G273:AK273)&gt;$E273,"",IFERROR(INDEX('PROYECCIÓN'!274:274,15+6*(COLUMNS($G273:AK273)-1)),""))</f>
        <v/>
      </c>
      <c r="AL273" s="236">
        <f t="array" ref="AL273">IF(COLUMNS($G273:AL273)&gt;$E273,"",IFERROR(INDEX('PROYECCIÓN'!274:274,15+6*(COLUMNS($G273:AL273)-1)),""))</f>
        <v/>
      </c>
      <c r="AM273" s="236">
        <f t="array" ref="AM273">IF(COLUMNS($G273:AM273)&gt;$E273,"",IFERROR(INDEX('PROYECCIÓN'!274:274,15+6*(COLUMNS($G273:AM273)-1)),""))</f>
        <v/>
      </c>
      <c r="AN273" s="236">
        <f t="array" ref="AN273">IF(COLUMNS($G273:AN273)&gt;$E273,"",IFERROR(INDEX('PROYECCIÓN'!274:274,15+6*(COLUMNS($G273:AN273)-1)),""))</f>
        <v/>
      </c>
      <c r="AO273" s="236">
        <f t="array" ref="AO273">IF(COLUMNS($G273:AO273)&gt;$E273,"",IFERROR(INDEX('PROYECCIÓN'!274:274,15+6*(COLUMNS($G273:AO273)-1)),""))</f>
        <v/>
      </c>
      <c r="AP273" s="236">
        <f t="array" ref="AP273">IF(COLUMNS($G273:AP273)&gt;$E273,"",IFERROR(INDEX('PROYECCIÓN'!274:274,15+6*(COLUMNS($G273:AP273)-1)),""))</f>
        <v/>
      </c>
      <c r="AQ273" s="236" t="n"/>
      <c r="AR273" s="229" t="n"/>
      <c r="AS273" s="185" t="n"/>
    </row>
    <row r="274" ht="15" customHeight="1" s="506">
      <c r="B274" s="47">
        <f>'CARTERA TOTAL'!B274</f>
        <v/>
      </c>
      <c r="C274" s="229">
        <f>'PROYECCIÓN'!C275</f>
        <v/>
      </c>
      <c r="D274" s="53">
        <f>'PROYECCIÓN'!D275</f>
        <v/>
      </c>
      <c r="E274" s="56">
        <f>'PROYECCIÓN'!H275</f>
        <v/>
      </c>
      <c r="F274" s="56">
        <f>IF(COUNTIF($G274:$AP274,"VENCIDA")&gt;0,"VENCIDA",IF(COUNTIF($G274:$AP274,"POR VENCER")&gt;0,"POR VENCER",IF(COUNTIF($G274:$AP274,"AL DÍA")&gt;0,"AL DÍA",IF(COUNTIF($G274:$AP274,"PAGA")&gt;0,"PAGA","SIN ESTADO"))))</f>
        <v/>
      </c>
      <c r="G274" s="236">
        <f t="array" ref="G274">IF(COLUMNS($G274:G274)&gt;$E274,"",IFERROR(INDEX('PROYECCIÓN'!275:275,15+6*(COLUMNS($G274:G274)-1)),""))</f>
        <v/>
      </c>
      <c r="H274" s="236">
        <f t="array" ref="H274">IF(COLUMNS($G274:H274)&gt;$E274,"",IFERROR(INDEX('PROYECCIÓN'!275:275,15+6*(COLUMNS($G274:H274)-1)),""))</f>
        <v/>
      </c>
      <c r="I274" s="236">
        <f t="array" ref="I274">IF(COLUMNS($G274:I274)&gt;$E274,"",IFERROR(INDEX('PROYECCIÓN'!275:275,15+6*(COLUMNS($G274:I274)-1)),""))</f>
        <v/>
      </c>
      <c r="J274" s="236">
        <f t="array" ref="J274">IF(COLUMNS($G274:J274)&gt;$E274,"",IFERROR(INDEX('PROYECCIÓN'!275:275,15+6*(COLUMNS($G274:J274)-1)),""))</f>
        <v/>
      </c>
      <c r="K274" s="236">
        <f t="array" ref="K274">IF(COLUMNS($G274:K274)&gt;$E274,"",IFERROR(INDEX('PROYECCIÓN'!275:275,15+6*(COLUMNS($G274:K274)-1)),""))</f>
        <v/>
      </c>
      <c r="L274" s="236">
        <f t="array" ref="L274">IF(COLUMNS($G274:L274)&gt;$E274,"",IFERROR(INDEX('PROYECCIÓN'!275:275,15+6*(COLUMNS($G274:L274)-1)),""))</f>
        <v/>
      </c>
      <c r="M274" s="236">
        <f t="array" ref="M274">IF(COLUMNS($G274:M274)&gt;$E274,"",IFERROR(INDEX('PROYECCIÓN'!275:275,15+6*(COLUMNS($G274:M274)-1)),""))</f>
        <v/>
      </c>
      <c r="N274" s="236">
        <f t="array" ref="N274">IF(COLUMNS($G274:N274)&gt;$E274,"",IFERROR(INDEX('PROYECCIÓN'!275:275,15+6*(COLUMNS($G274:N274)-1)),""))</f>
        <v/>
      </c>
      <c r="O274" s="236">
        <f t="array" ref="O274">IF(COLUMNS($G274:O274)&gt;$E274,"",IFERROR(INDEX('PROYECCIÓN'!275:275,15+6*(COLUMNS($G274:O274)-1)),""))</f>
        <v/>
      </c>
      <c r="P274" s="236">
        <f t="array" ref="P274">IF(COLUMNS($G274:P274)&gt;$E274,"",IFERROR(INDEX('PROYECCIÓN'!275:275,15+6*(COLUMNS($G274:P274)-1)),""))</f>
        <v/>
      </c>
      <c r="Q274" s="236">
        <f t="array" ref="Q274">IF(COLUMNS($G274:Q274)&gt;$E274,"",IFERROR(INDEX('PROYECCIÓN'!275:275,15+6*(COLUMNS($G274:Q274)-1)),""))</f>
        <v/>
      </c>
      <c r="R274" s="236">
        <f t="array" ref="R274">IF(COLUMNS($G274:R274)&gt;$E274,"",IFERROR(INDEX('PROYECCIÓN'!275:275,15+6*(COLUMNS($G274:R274)-1)),""))</f>
        <v/>
      </c>
      <c r="S274" s="236">
        <f t="array" ref="S274">IF(COLUMNS($G274:S274)&gt;$E274,"",IFERROR(INDEX('PROYECCIÓN'!275:275,15+6*(COLUMNS($G274:S274)-1)),""))</f>
        <v/>
      </c>
      <c r="T274" s="236">
        <f t="array" ref="T274">IF(COLUMNS($G274:T274)&gt;$E274,"",IFERROR(INDEX('PROYECCIÓN'!275:275,15+6*(COLUMNS($G274:T274)-1)),""))</f>
        <v/>
      </c>
      <c r="U274" s="236">
        <f t="array" ref="U274">IF(COLUMNS($G274:U274)&gt;$E274,"",IFERROR(INDEX('PROYECCIÓN'!275:275,15+6*(COLUMNS($G274:U274)-1)),""))</f>
        <v/>
      </c>
      <c r="V274" s="236">
        <f t="array" ref="V274">IF(COLUMNS($G274:V274)&gt;$E274,"",IFERROR(INDEX('PROYECCIÓN'!275:275,15+6*(COLUMNS($G274:V274)-1)),""))</f>
        <v/>
      </c>
      <c r="W274" s="236">
        <f t="array" ref="W274">IF(COLUMNS($G274:W274)&gt;$E274,"",IFERROR(INDEX('PROYECCIÓN'!275:275,15+6*(COLUMNS($G274:W274)-1)),""))</f>
        <v/>
      </c>
      <c r="X274" s="236">
        <f t="array" ref="X274">IF(COLUMNS($G274:X274)&gt;$E274,"",IFERROR(INDEX('PROYECCIÓN'!275:275,15+6*(COLUMNS($G274:X274)-1)),""))</f>
        <v/>
      </c>
      <c r="Y274" s="236">
        <f t="array" ref="Y274">IF(COLUMNS($G274:Y274)&gt;$E274,"",IFERROR(INDEX('PROYECCIÓN'!275:275,15+6*(COLUMNS($G274:Y274)-1)),""))</f>
        <v/>
      </c>
      <c r="Z274" s="236">
        <f t="array" ref="Z274">IF(COLUMNS($G274:Z274)&gt;$E274,"",IFERROR(INDEX('PROYECCIÓN'!275:275,15+6*(COLUMNS($G274:Z274)-1)),""))</f>
        <v/>
      </c>
      <c r="AA274" s="236">
        <f t="array" ref="AA274">IF(COLUMNS($G274:AA274)&gt;$E274,"",IFERROR(INDEX('PROYECCIÓN'!275:275,15+6*(COLUMNS($G274:AA274)-1)),""))</f>
        <v/>
      </c>
      <c r="AB274" s="236">
        <f t="array" ref="AB274">IF(COLUMNS($G274:AB274)&gt;$E274,"",IFERROR(INDEX('PROYECCIÓN'!275:275,15+6*(COLUMNS($G274:AB274)-1)),""))</f>
        <v/>
      </c>
      <c r="AC274" s="236">
        <f t="array" ref="AC274">IF(COLUMNS($G274:AC274)&gt;$E274,"",IFERROR(INDEX('PROYECCIÓN'!275:275,15+6*(COLUMNS($G274:AC274)-1)),""))</f>
        <v/>
      </c>
      <c r="AD274" s="236">
        <f t="array" ref="AD274">IF(COLUMNS($G274:AD274)&gt;$E274,"",IFERROR(INDEX('PROYECCIÓN'!275:275,15+6*(COLUMNS($G274:AD274)-1)),""))</f>
        <v/>
      </c>
      <c r="AE274" s="236">
        <f t="array" ref="AE274">IF(COLUMNS($G274:AE274)&gt;$E274,"",IFERROR(INDEX('PROYECCIÓN'!275:275,15+6*(COLUMNS($G274:AE274)-1)),""))</f>
        <v/>
      </c>
      <c r="AF274" s="236">
        <f t="array" ref="AF274">IF(COLUMNS($G274:AF274)&gt;$E274,"",IFERROR(INDEX('PROYECCIÓN'!275:275,15+6*(COLUMNS($G274:AF274)-1)),""))</f>
        <v/>
      </c>
      <c r="AG274" s="236">
        <f t="array" ref="AG274">IF(COLUMNS($G274:AG274)&gt;$E274,"",IFERROR(INDEX('PROYECCIÓN'!275:275,15+6*(COLUMNS($G274:AG274)-1)),""))</f>
        <v/>
      </c>
      <c r="AH274" s="236">
        <f t="array" ref="AH274">IF(COLUMNS($G274:AH274)&gt;$E274,"",IFERROR(INDEX('PROYECCIÓN'!275:275,15+6*(COLUMNS($G274:AH274)-1)),""))</f>
        <v/>
      </c>
      <c r="AI274" s="236">
        <f t="array" ref="AI274">IF(COLUMNS($G274:AI274)&gt;$E274,"",IFERROR(INDEX('PROYECCIÓN'!275:275,15+6*(COLUMNS($G274:AI274)-1)),""))</f>
        <v/>
      </c>
      <c r="AJ274" s="236">
        <f t="array" ref="AJ274">IF(COLUMNS($G274:AJ274)&gt;$E274,"",IFERROR(INDEX('PROYECCIÓN'!275:275,15+6*(COLUMNS($G274:AJ274)-1)),""))</f>
        <v/>
      </c>
      <c r="AK274" s="236">
        <f t="array" ref="AK274">IF(COLUMNS($G274:AK274)&gt;$E274,"",IFERROR(INDEX('PROYECCIÓN'!275:275,15+6*(COLUMNS($G274:AK274)-1)),""))</f>
        <v/>
      </c>
      <c r="AL274" s="236">
        <f t="array" ref="AL274">IF(COLUMNS($G274:AL274)&gt;$E274,"",IFERROR(INDEX('PROYECCIÓN'!275:275,15+6*(COLUMNS($G274:AL274)-1)),""))</f>
        <v/>
      </c>
      <c r="AM274" s="236">
        <f t="array" ref="AM274">IF(COLUMNS($G274:AM274)&gt;$E274,"",IFERROR(INDEX('PROYECCIÓN'!275:275,15+6*(COLUMNS($G274:AM274)-1)),""))</f>
        <v/>
      </c>
      <c r="AN274" s="236">
        <f t="array" ref="AN274">IF(COLUMNS($G274:AN274)&gt;$E274,"",IFERROR(INDEX('PROYECCIÓN'!275:275,15+6*(COLUMNS($G274:AN274)-1)),""))</f>
        <v/>
      </c>
      <c r="AO274" s="236">
        <f t="array" ref="AO274">IF(COLUMNS($G274:AO274)&gt;$E274,"",IFERROR(INDEX('PROYECCIÓN'!275:275,15+6*(COLUMNS($G274:AO274)-1)),""))</f>
        <v/>
      </c>
      <c r="AP274" s="236">
        <f t="array" ref="AP274">IF(COLUMNS($G274:AP274)&gt;$E274,"",IFERROR(INDEX('PROYECCIÓN'!275:275,15+6*(COLUMNS($G274:AP274)-1)),""))</f>
        <v/>
      </c>
      <c r="AQ274" s="236" t="n"/>
      <c r="AR274" s="229" t="n"/>
      <c r="AS274" s="185" t="n"/>
    </row>
    <row r="275" ht="15" customHeight="1" s="506">
      <c r="B275" s="47">
        <f>'CARTERA TOTAL'!B275</f>
        <v/>
      </c>
      <c r="C275" s="229">
        <f>'PROYECCIÓN'!C276</f>
        <v/>
      </c>
      <c r="D275" s="53">
        <f>'PROYECCIÓN'!D276</f>
        <v/>
      </c>
      <c r="E275" s="56">
        <f>'PROYECCIÓN'!H276</f>
        <v/>
      </c>
      <c r="F275" s="56">
        <f>IF(COUNTIF($G275:$AP275,"VENCIDA")&gt;0,"VENCIDA",IF(COUNTIF($G275:$AP275,"POR VENCER")&gt;0,"POR VENCER",IF(COUNTIF($G275:$AP275,"AL DÍA")&gt;0,"AL DÍA",IF(COUNTIF($G275:$AP275,"PAGA")&gt;0,"PAGA","SIN ESTADO"))))</f>
        <v/>
      </c>
      <c r="G275" s="236">
        <f t="array" ref="G275">IF(COLUMNS($G275:G275)&gt;$E275,"",IFERROR(INDEX('PROYECCIÓN'!276:276,15+6*(COLUMNS($G275:G275)-1)),""))</f>
        <v/>
      </c>
      <c r="H275" s="236">
        <f t="array" ref="H275">IF(COLUMNS($G275:H275)&gt;$E275,"",IFERROR(INDEX('PROYECCIÓN'!276:276,15+6*(COLUMNS($G275:H275)-1)),""))</f>
        <v/>
      </c>
      <c r="I275" s="236">
        <f t="array" ref="I275">IF(COLUMNS($G275:I275)&gt;$E275,"",IFERROR(INDEX('PROYECCIÓN'!276:276,15+6*(COLUMNS($G275:I275)-1)),""))</f>
        <v/>
      </c>
      <c r="J275" s="236">
        <f t="array" ref="J275">IF(COLUMNS($G275:J275)&gt;$E275,"",IFERROR(INDEX('PROYECCIÓN'!276:276,15+6*(COLUMNS($G275:J275)-1)),""))</f>
        <v/>
      </c>
      <c r="K275" s="236">
        <f t="array" ref="K275">IF(COLUMNS($G275:K275)&gt;$E275,"",IFERROR(INDEX('PROYECCIÓN'!276:276,15+6*(COLUMNS($G275:K275)-1)),""))</f>
        <v/>
      </c>
      <c r="L275" s="236">
        <f t="array" ref="L275">IF(COLUMNS($G275:L275)&gt;$E275,"",IFERROR(INDEX('PROYECCIÓN'!276:276,15+6*(COLUMNS($G275:L275)-1)),""))</f>
        <v/>
      </c>
      <c r="M275" s="236">
        <f t="array" ref="M275">IF(COLUMNS($G275:M275)&gt;$E275,"",IFERROR(INDEX('PROYECCIÓN'!276:276,15+6*(COLUMNS($G275:M275)-1)),""))</f>
        <v/>
      </c>
      <c r="N275" s="236">
        <f t="array" ref="N275">IF(COLUMNS($G275:N275)&gt;$E275,"",IFERROR(INDEX('PROYECCIÓN'!276:276,15+6*(COLUMNS($G275:N275)-1)),""))</f>
        <v/>
      </c>
      <c r="O275" s="236">
        <f t="array" ref="O275">IF(COLUMNS($G275:O275)&gt;$E275,"",IFERROR(INDEX('PROYECCIÓN'!276:276,15+6*(COLUMNS($G275:O275)-1)),""))</f>
        <v/>
      </c>
      <c r="P275" s="236">
        <f t="array" ref="P275">IF(COLUMNS($G275:P275)&gt;$E275,"",IFERROR(INDEX('PROYECCIÓN'!276:276,15+6*(COLUMNS($G275:P275)-1)),""))</f>
        <v/>
      </c>
      <c r="Q275" s="236">
        <f t="array" ref="Q275">IF(COLUMNS($G275:Q275)&gt;$E275,"",IFERROR(INDEX('PROYECCIÓN'!276:276,15+6*(COLUMNS($G275:Q275)-1)),""))</f>
        <v/>
      </c>
      <c r="R275" s="236">
        <f t="array" ref="R275">IF(COLUMNS($G275:R275)&gt;$E275,"",IFERROR(INDEX('PROYECCIÓN'!276:276,15+6*(COLUMNS($G275:R275)-1)),""))</f>
        <v/>
      </c>
      <c r="S275" s="236">
        <f t="array" ref="S275">IF(COLUMNS($G275:S275)&gt;$E275,"",IFERROR(INDEX('PROYECCIÓN'!276:276,15+6*(COLUMNS($G275:S275)-1)),""))</f>
        <v/>
      </c>
      <c r="T275" s="236">
        <f t="array" ref="T275">IF(COLUMNS($G275:T275)&gt;$E275,"",IFERROR(INDEX('PROYECCIÓN'!276:276,15+6*(COLUMNS($G275:T275)-1)),""))</f>
        <v/>
      </c>
      <c r="U275" s="236">
        <f t="array" ref="U275">IF(COLUMNS($G275:U275)&gt;$E275,"",IFERROR(INDEX('PROYECCIÓN'!276:276,15+6*(COLUMNS($G275:U275)-1)),""))</f>
        <v/>
      </c>
      <c r="V275" s="236">
        <f t="array" ref="V275">IF(COLUMNS($G275:V275)&gt;$E275,"",IFERROR(INDEX('PROYECCIÓN'!276:276,15+6*(COLUMNS($G275:V275)-1)),""))</f>
        <v/>
      </c>
      <c r="W275" s="236">
        <f t="array" ref="W275">IF(COLUMNS($G275:W275)&gt;$E275,"",IFERROR(INDEX('PROYECCIÓN'!276:276,15+6*(COLUMNS($G275:W275)-1)),""))</f>
        <v/>
      </c>
      <c r="X275" s="236">
        <f t="array" ref="X275">IF(COLUMNS($G275:X275)&gt;$E275,"",IFERROR(INDEX('PROYECCIÓN'!276:276,15+6*(COLUMNS($G275:X275)-1)),""))</f>
        <v/>
      </c>
      <c r="Y275" s="236">
        <f t="array" ref="Y275">IF(COLUMNS($G275:Y275)&gt;$E275,"",IFERROR(INDEX('PROYECCIÓN'!276:276,15+6*(COLUMNS($G275:Y275)-1)),""))</f>
        <v/>
      </c>
      <c r="Z275" s="236">
        <f t="array" ref="Z275">IF(COLUMNS($G275:Z275)&gt;$E275,"",IFERROR(INDEX('PROYECCIÓN'!276:276,15+6*(COLUMNS($G275:Z275)-1)),""))</f>
        <v/>
      </c>
      <c r="AA275" s="236">
        <f t="array" ref="AA275">IF(COLUMNS($G275:AA275)&gt;$E275,"",IFERROR(INDEX('PROYECCIÓN'!276:276,15+6*(COLUMNS($G275:AA275)-1)),""))</f>
        <v/>
      </c>
      <c r="AB275" s="236">
        <f t="array" ref="AB275">IF(COLUMNS($G275:AB275)&gt;$E275,"",IFERROR(INDEX('PROYECCIÓN'!276:276,15+6*(COLUMNS($G275:AB275)-1)),""))</f>
        <v/>
      </c>
      <c r="AC275" s="236">
        <f t="array" ref="AC275">IF(COLUMNS($G275:AC275)&gt;$E275,"",IFERROR(INDEX('PROYECCIÓN'!276:276,15+6*(COLUMNS($G275:AC275)-1)),""))</f>
        <v/>
      </c>
      <c r="AD275" s="236">
        <f t="array" ref="AD275">IF(COLUMNS($G275:AD275)&gt;$E275,"",IFERROR(INDEX('PROYECCIÓN'!276:276,15+6*(COLUMNS($G275:AD275)-1)),""))</f>
        <v/>
      </c>
      <c r="AE275" s="236">
        <f t="array" ref="AE275">IF(COLUMNS($G275:AE275)&gt;$E275,"",IFERROR(INDEX('PROYECCIÓN'!276:276,15+6*(COLUMNS($G275:AE275)-1)),""))</f>
        <v/>
      </c>
      <c r="AF275" s="236">
        <f t="array" ref="AF275">IF(COLUMNS($G275:AF275)&gt;$E275,"",IFERROR(INDEX('PROYECCIÓN'!276:276,15+6*(COLUMNS($G275:AF275)-1)),""))</f>
        <v/>
      </c>
      <c r="AG275" s="236">
        <f t="array" ref="AG275">IF(COLUMNS($G275:AG275)&gt;$E275,"",IFERROR(INDEX('PROYECCIÓN'!276:276,15+6*(COLUMNS($G275:AG275)-1)),""))</f>
        <v/>
      </c>
      <c r="AH275" s="236">
        <f t="array" ref="AH275">IF(COLUMNS($G275:AH275)&gt;$E275,"",IFERROR(INDEX('PROYECCIÓN'!276:276,15+6*(COLUMNS($G275:AH275)-1)),""))</f>
        <v/>
      </c>
      <c r="AI275" s="236">
        <f t="array" ref="AI275">IF(COLUMNS($G275:AI275)&gt;$E275,"",IFERROR(INDEX('PROYECCIÓN'!276:276,15+6*(COLUMNS($G275:AI275)-1)),""))</f>
        <v/>
      </c>
      <c r="AJ275" s="236">
        <f t="array" ref="AJ275">IF(COLUMNS($G275:AJ275)&gt;$E275,"",IFERROR(INDEX('PROYECCIÓN'!276:276,15+6*(COLUMNS($G275:AJ275)-1)),""))</f>
        <v/>
      </c>
      <c r="AK275" s="236">
        <f t="array" ref="AK275">IF(COLUMNS($G275:AK275)&gt;$E275,"",IFERROR(INDEX('PROYECCIÓN'!276:276,15+6*(COLUMNS($G275:AK275)-1)),""))</f>
        <v/>
      </c>
      <c r="AL275" s="236">
        <f t="array" ref="AL275">IF(COLUMNS($G275:AL275)&gt;$E275,"",IFERROR(INDEX('PROYECCIÓN'!276:276,15+6*(COLUMNS($G275:AL275)-1)),""))</f>
        <v/>
      </c>
      <c r="AM275" s="236">
        <f t="array" ref="AM275">IF(COLUMNS($G275:AM275)&gt;$E275,"",IFERROR(INDEX('PROYECCIÓN'!276:276,15+6*(COLUMNS($G275:AM275)-1)),""))</f>
        <v/>
      </c>
      <c r="AN275" s="236">
        <f t="array" ref="AN275">IF(COLUMNS($G275:AN275)&gt;$E275,"",IFERROR(INDEX('PROYECCIÓN'!276:276,15+6*(COLUMNS($G275:AN275)-1)),""))</f>
        <v/>
      </c>
      <c r="AO275" s="236">
        <f t="array" ref="AO275">IF(COLUMNS($G275:AO275)&gt;$E275,"",IFERROR(INDEX('PROYECCIÓN'!276:276,15+6*(COLUMNS($G275:AO275)-1)),""))</f>
        <v/>
      </c>
      <c r="AP275" s="236">
        <f t="array" ref="AP275">IF(COLUMNS($G275:AP275)&gt;$E275,"",IFERROR(INDEX('PROYECCIÓN'!276:276,15+6*(COLUMNS($G275:AP275)-1)),""))</f>
        <v/>
      </c>
      <c r="AQ275" s="236" t="n"/>
      <c r="AR275" s="229" t="n"/>
      <c r="AS275" s="185" t="n"/>
    </row>
    <row r="276" ht="15" customHeight="1" s="506">
      <c r="B276" s="47">
        <f>'CARTERA TOTAL'!B276</f>
        <v/>
      </c>
      <c r="C276" s="229">
        <f>'PROYECCIÓN'!C277</f>
        <v/>
      </c>
      <c r="D276" s="53">
        <f>'PROYECCIÓN'!D277</f>
        <v/>
      </c>
      <c r="E276" s="56">
        <f>'PROYECCIÓN'!H277</f>
        <v/>
      </c>
      <c r="F276" s="56">
        <f>IF(COUNTIF($G276:$AP276,"VENCIDA")&gt;0,"VENCIDA",IF(COUNTIF($G276:$AP276,"POR VENCER")&gt;0,"POR VENCER",IF(COUNTIF($G276:$AP276,"AL DÍA")&gt;0,"AL DÍA",IF(COUNTIF($G276:$AP276,"PAGA")&gt;0,"PAGA","SIN ESTADO"))))</f>
        <v/>
      </c>
      <c r="G276" s="236">
        <f t="array" ref="G276">IF(COLUMNS($G276:G276)&gt;$E276,"",IFERROR(INDEX('PROYECCIÓN'!277:277,15+6*(COLUMNS($G276:G276)-1)),""))</f>
        <v/>
      </c>
      <c r="H276" s="236">
        <f t="array" ref="H276">IF(COLUMNS($G276:H276)&gt;$E276,"",IFERROR(INDEX('PROYECCIÓN'!277:277,15+6*(COLUMNS($G276:H276)-1)),""))</f>
        <v/>
      </c>
      <c r="I276" s="236">
        <f t="array" ref="I276">IF(COLUMNS($G276:I276)&gt;$E276,"",IFERROR(INDEX('PROYECCIÓN'!277:277,15+6*(COLUMNS($G276:I276)-1)),""))</f>
        <v/>
      </c>
      <c r="J276" s="236">
        <f t="array" ref="J276">IF(COLUMNS($G276:J276)&gt;$E276,"",IFERROR(INDEX('PROYECCIÓN'!277:277,15+6*(COLUMNS($G276:J276)-1)),""))</f>
        <v/>
      </c>
      <c r="K276" s="236">
        <f t="array" ref="K276">IF(COLUMNS($G276:K276)&gt;$E276,"",IFERROR(INDEX('PROYECCIÓN'!277:277,15+6*(COLUMNS($G276:K276)-1)),""))</f>
        <v/>
      </c>
      <c r="L276" s="236">
        <f t="array" ref="L276">IF(COLUMNS($G276:L276)&gt;$E276,"",IFERROR(INDEX('PROYECCIÓN'!277:277,15+6*(COLUMNS($G276:L276)-1)),""))</f>
        <v/>
      </c>
      <c r="M276" s="236">
        <f t="array" ref="M276">IF(COLUMNS($G276:M276)&gt;$E276,"",IFERROR(INDEX('PROYECCIÓN'!277:277,15+6*(COLUMNS($G276:M276)-1)),""))</f>
        <v/>
      </c>
      <c r="N276" s="236">
        <f t="array" ref="N276">IF(COLUMNS($G276:N276)&gt;$E276,"",IFERROR(INDEX('PROYECCIÓN'!277:277,15+6*(COLUMNS($G276:N276)-1)),""))</f>
        <v/>
      </c>
      <c r="O276" s="236">
        <f t="array" ref="O276">IF(COLUMNS($G276:O276)&gt;$E276,"",IFERROR(INDEX('PROYECCIÓN'!277:277,15+6*(COLUMNS($G276:O276)-1)),""))</f>
        <v/>
      </c>
      <c r="P276" s="236">
        <f t="array" ref="P276">IF(COLUMNS($G276:P276)&gt;$E276,"",IFERROR(INDEX('PROYECCIÓN'!277:277,15+6*(COLUMNS($G276:P276)-1)),""))</f>
        <v/>
      </c>
      <c r="Q276" s="236">
        <f t="array" ref="Q276">IF(COLUMNS($G276:Q276)&gt;$E276,"",IFERROR(INDEX('PROYECCIÓN'!277:277,15+6*(COLUMNS($G276:Q276)-1)),""))</f>
        <v/>
      </c>
      <c r="R276" s="236">
        <f t="array" ref="R276">IF(COLUMNS($G276:R276)&gt;$E276,"",IFERROR(INDEX('PROYECCIÓN'!277:277,15+6*(COLUMNS($G276:R276)-1)),""))</f>
        <v/>
      </c>
      <c r="S276" s="236">
        <f t="array" ref="S276">IF(COLUMNS($G276:S276)&gt;$E276,"",IFERROR(INDEX('PROYECCIÓN'!277:277,15+6*(COLUMNS($G276:S276)-1)),""))</f>
        <v/>
      </c>
      <c r="T276" s="236">
        <f t="array" ref="T276">IF(COLUMNS($G276:T276)&gt;$E276,"",IFERROR(INDEX('PROYECCIÓN'!277:277,15+6*(COLUMNS($G276:T276)-1)),""))</f>
        <v/>
      </c>
      <c r="U276" s="236">
        <f t="array" ref="U276">IF(COLUMNS($G276:U276)&gt;$E276,"",IFERROR(INDEX('PROYECCIÓN'!277:277,15+6*(COLUMNS($G276:U276)-1)),""))</f>
        <v/>
      </c>
      <c r="V276" s="236">
        <f t="array" ref="V276">IF(COLUMNS($G276:V276)&gt;$E276,"",IFERROR(INDEX('PROYECCIÓN'!277:277,15+6*(COLUMNS($G276:V276)-1)),""))</f>
        <v/>
      </c>
      <c r="W276" s="236">
        <f t="array" ref="W276">IF(COLUMNS($G276:W276)&gt;$E276,"",IFERROR(INDEX('PROYECCIÓN'!277:277,15+6*(COLUMNS($G276:W276)-1)),""))</f>
        <v/>
      </c>
      <c r="X276" s="236">
        <f t="array" ref="X276">IF(COLUMNS($G276:X276)&gt;$E276,"",IFERROR(INDEX('PROYECCIÓN'!277:277,15+6*(COLUMNS($G276:X276)-1)),""))</f>
        <v/>
      </c>
      <c r="Y276" s="236">
        <f t="array" ref="Y276">IF(COLUMNS($G276:Y276)&gt;$E276,"",IFERROR(INDEX('PROYECCIÓN'!277:277,15+6*(COLUMNS($G276:Y276)-1)),""))</f>
        <v/>
      </c>
      <c r="Z276" s="236">
        <f t="array" ref="Z276">IF(COLUMNS($G276:Z276)&gt;$E276,"",IFERROR(INDEX('PROYECCIÓN'!277:277,15+6*(COLUMNS($G276:Z276)-1)),""))</f>
        <v/>
      </c>
      <c r="AA276" s="236">
        <f t="array" ref="AA276">IF(COLUMNS($G276:AA276)&gt;$E276,"",IFERROR(INDEX('PROYECCIÓN'!277:277,15+6*(COLUMNS($G276:AA276)-1)),""))</f>
        <v/>
      </c>
      <c r="AB276" s="236">
        <f t="array" ref="AB276">IF(COLUMNS($G276:AB276)&gt;$E276,"",IFERROR(INDEX('PROYECCIÓN'!277:277,15+6*(COLUMNS($G276:AB276)-1)),""))</f>
        <v/>
      </c>
      <c r="AC276" s="236">
        <f t="array" ref="AC276">IF(COLUMNS($G276:AC276)&gt;$E276,"",IFERROR(INDEX('PROYECCIÓN'!277:277,15+6*(COLUMNS($G276:AC276)-1)),""))</f>
        <v/>
      </c>
      <c r="AD276" s="236">
        <f t="array" ref="AD276">IF(COLUMNS($G276:AD276)&gt;$E276,"",IFERROR(INDEX('PROYECCIÓN'!277:277,15+6*(COLUMNS($G276:AD276)-1)),""))</f>
        <v/>
      </c>
      <c r="AE276" s="236">
        <f t="array" ref="AE276">IF(COLUMNS($G276:AE276)&gt;$E276,"",IFERROR(INDEX('PROYECCIÓN'!277:277,15+6*(COLUMNS($G276:AE276)-1)),""))</f>
        <v/>
      </c>
      <c r="AF276" s="236">
        <f t="array" ref="AF276">IF(COLUMNS($G276:AF276)&gt;$E276,"",IFERROR(INDEX('PROYECCIÓN'!277:277,15+6*(COLUMNS($G276:AF276)-1)),""))</f>
        <v/>
      </c>
      <c r="AG276" s="236">
        <f t="array" ref="AG276">IF(COLUMNS($G276:AG276)&gt;$E276,"",IFERROR(INDEX('PROYECCIÓN'!277:277,15+6*(COLUMNS($G276:AG276)-1)),""))</f>
        <v/>
      </c>
      <c r="AH276" s="236">
        <f t="array" ref="AH276">IF(COLUMNS($G276:AH276)&gt;$E276,"",IFERROR(INDEX('PROYECCIÓN'!277:277,15+6*(COLUMNS($G276:AH276)-1)),""))</f>
        <v/>
      </c>
      <c r="AI276" s="236">
        <f t="array" ref="AI276">IF(COLUMNS($G276:AI276)&gt;$E276,"",IFERROR(INDEX('PROYECCIÓN'!277:277,15+6*(COLUMNS($G276:AI276)-1)),""))</f>
        <v/>
      </c>
      <c r="AJ276" s="236">
        <f t="array" ref="AJ276">IF(COLUMNS($G276:AJ276)&gt;$E276,"",IFERROR(INDEX('PROYECCIÓN'!277:277,15+6*(COLUMNS($G276:AJ276)-1)),""))</f>
        <v/>
      </c>
      <c r="AK276" s="236">
        <f t="array" ref="AK276">IF(COLUMNS($G276:AK276)&gt;$E276,"",IFERROR(INDEX('PROYECCIÓN'!277:277,15+6*(COLUMNS($G276:AK276)-1)),""))</f>
        <v/>
      </c>
      <c r="AL276" s="236">
        <f t="array" ref="AL276">IF(COLUMNS($G276:AL276)&gt;$E276,"",IFERROR(INDEX('PROYECCIÓN'!277:277,15+6*(COLUMNS($G276:AL276)-1)),""))</f>
        <v/>
      </c>
      <c r="AM276" s="236">
        <f t="array" ref="AM276">IF(COLUMNS($G276:AM276)&gt;$E276,"",IFERROR(INDEX('PROYECCIÓN'!277:277,15+6*(COLUMNS($G276:AM276)-1)),""))</f>
        <v/>
      </c>
      <c r="AN276" s="236">
        <f t="array" ref="AN276">IF(COLUMNS($G276:AN276)&gt;$E276,"",IFERROR(INDEX('PROYECCIÓN'!277:277,15+6*(COLUMNS($G276:AN276)-1)),""))</f>
        <v/>
      </c>
      <c r="AO276" s="236">
        <f t="array" ref="AO276">IF(COLUMNS($G276:AO276)&gt;$E276,"",IFERROR(INDEX('PROYECCIÓN'!277:277,15+6*(COLUMNS($G276:AO276)-1)),""))</f>
        <v/>
      </c>
      <c r="AP276" s="236">
        <f t="array" ref="AP276">IF(COLUMNS($G276:AP276)&gt;$E276,"",IFERROR(INDEX('PROYECCIÓN'!277:277,15+6*(COLUMNS($G276:AP276)-1)),""))</f>
        <v/>
      </c>
      <c r="AQ276" s="236" t="n"/>
      <c r="AR276" s="229" t="n"/>
      <c r="AS276" s="185" t="n"/>
    </row>
    <row r="277" ht="15" customHeight="1" s="506">
      <c r="B277" s="47">
        <f>'CARTERA TOTAL'!B277</f>
        <v/>
      </c>
      <c r="C277" s="229">
        <f>'PROYECCIÓN'!C278</f>
        <v/>
      </c>
      <c r="D277" s="53">
        <f>'PROYECCIÓN'!D278</f>
        <v/>
      </c>
      <c r="E277" s="56">
        <f>'PROYECCIÓN'!H278</f>
        <v/>
      </c>
      <c r="F277" s="56">
        <f>IF(COUNTIF($G277:$AP277,"VENCIDA")&gt;0,"VENCIDA",IF(COUNTIF($G277:$AP277,"POR VENCER")&gt;0,"POR VENCER",IF(COUNTIF($G277:$AP277,"AL DÍA")&gt;0,"AL DÍA",IF(COUNTIF($G277:$AP277,"PAGA")&gt;0,"PAGA","SIN ESTADO"))))</f>
        <v/>
      </c>
      <c r="G277" s="236">
        <f t="array" ref="G277">IF(COLUMNS($G277:G277)&gt;$E277,"",IFERROR(INDEX('PROYECCIÓN'!278:278,15+6*(COLUMNS($G277:G277)-1)),""))</f>
        <v/>
      </c>
      <c r="H277" s="236">
        <f t="array" ref="H277">IF(COLUMNS($G277:H277)&gt;$E277,"",IFERROR(INDEX('PROYECCIÓN'!278:278,15+6*(COLUMNS($G277:H277)-1)),""))</f>
        <v/>
      </c>
      <c r="I277" s="236">
        <f t="array" ref="I277">IF(COLUMNS($G277:I277)&gt;$E277,"",IFERROR(INDEX('PROYECCIÓN'!278:278,15+6*(COLUMNS($G277:I277)-1)),""))</f>
        <v/>
      </c>
      <c r="J277" s="236">
        <f t="array" ref="J277">IF(COLUMNS($G277:J277)&gt;$E277,"",IFERROR(INDEX('PROYECCIÓN'!278:278,15+6*(COLUMNS($G277:J277)-1)),""))</f>
        <v/>
      </c>
      <c r="K277" s="236">
        <f t="array" ref="K277">IF(COLUMNS($G277:K277)&gt;$E277,"",IFERROR(INDEX('PROYECCIÓN'!278:278,15+6*(COLUMNS($G277:K277)-1)),""))</f>
        <v/>
      </c>
      <c r="L277" s="236">
        <f t="array" ref="L277">IF(COLUMNS($G277:L277)&gt;$E277,"",IFERROR(INDEX('PROYECCIÓN'!278:278,15+6*(COLUMNS($G277:L277)-1)),""))</f>
        <v/>
      </c>
      <c r="M277" s="236">
        <f t="array" ref="M277">IF(COLUMNS($G277:M277)&gt;$E277,"",IFERROR(INDEX('PROYECCIÓN'!278:278,15+6*(COLUMNS($G277:M277)-1)),""))</f>
        <v/>
      </c>
      <c r="N277" s="236">
        <f t="array" ref="N277">IF(COLUMNS($G277:N277)&gt;$E277,"",IFERROR(INDEX('PROYECCIÓN'!278:278,15+6*(COLUMNS($G277:N277)-1)),""))</f>
        <v/>
      </c>
      <c r="O277" s="236">
        <f t="array" ref="O277">IF(COLUMNS($G277:O277)&gt;$E277,"",IFERROR(INDEX('PROYECCIÓN'!278:278,15+6*(COLUMNS($G277:O277)-1)),""))</f>
        <v/>
      </c>
      <c r="P277" s="236">
        <f t="array" ref="P277">IF(COLUMNS($G277:P277)&gt;$E277,"",IFERROR(INDEX('PROYECCIÓN'!278:278,15+6*(COLUMNS($G277:P277)-1)),""))</f>
        <v/>
      </c>
      <c r="Q277" s="236">
        <f t="array" ref="Q277">IF(COLUMNS($G277:Q277)&gt;$E277,"",IFERROR(INDEX('PROYECCIÓN'!278:278,15+6*(COLUMNS($G277:Q277)-1)),""))</f>
        <v/>
      </c>
      <c r="R277" s="236">
        <f t="array" ref="R277">IF(COLUMNS($G277:R277)&gt;$E277,"",IFERROR(INDEX('PROYECCIÓN'!278:278,15+6*(COLUMNS($G277:R277)-1)),""))</f>
        <v/>
      </c>
      <c r="S277" s="236">
        <f t="array" ref="S277">IF(COLUMNS($G277:S277)&gt;$E277,"",IFERROR(INDEX('PROYECCIÓN'!278:278,15+6*(COLUMNS($G277:S277)-1)),""))</f>
        <v/>
      </c>
      <c r="T277" s="236">
        <f t="array" ref="T277">IF(COLUMNS($G277:T277)&gt;$E277,"",IFERROR(INDEX('PROYECCIÓN'!278:278,15+6*(COLUMNS($G277:T277)-1)),""))</f>
        <v/>
      </c>
      <c r="U277" s="236">
        <f t="array" ref="U277">IF(COLUMNS($G277:U277)&gt;$E277,"",IFERROR(INDEX('PROYECCIÓN'!278:278,15+6*(COLUMNS($G277:U277)-1)),""))</f>
        <v/>
      </c>
      <c r="V277" s="236">
        <f t="array" ref="V277">IF(COLUMNS($G277:V277)&gt;$E277,"",IFERROR(INDEX('PROYECCIÓN'!278:278,15+6*(COLUMNS($G277:V277)-1)),""))</f>
        <v/>
      </c>
      <c r="W277" s="236">
        <f t="array" ref="W277">IF(COLUMNS($G277:W277)&gt;$E277,"",IFERROR(INDEX('PROYECCIÓN'!278:278,15+6*(COLUMNS($G277:W277)-1)),""))</f>
        <v/>
      </c>
      <c r="X277" s="236">
        <f t="array" ref="X277">IF(COLUMNS($G277:X277)&gt;$E277,"",IFERROR(INDEX('PROYECCIÓN'!278:278,15+6*(COLUMNS($G277:X277)-1)),""))</f>
        <v/>
      </c>
      <c r="Y277" s="236">
        <f t="array" ref="Y277">IF(COLUMNS($G277:Y277)&gt;$E277,"",IFERROR(INDEX('PROYECCIÓN'!278:278,15+6*(COLUMNS($G277:Y277)-1)),""))</f>
        <v/>
      </c>
      <c r="Z277" s="236">
        <f t="array" ref="Z277">IF(COLUMNS($G277:Z277)&gt;$E277,"",IFERROR(INDEX('PROYECCIÓN'!278:278,15+6*(COLUMNS($G277:Z277)-1)),""))</f>
        <v/>
      </c>
      <c r="AA277" s="236">
        <f t="array" ref="AA277">IF(COLUMNS($G277:AA277)&gt;$E277,"",IFERROR(INDEX('PROYECCIÓN'!278:278,15+6*(COLUMNS($G277:AA277)-1)),""))</f>
        <v/>
      </c>
      <c r="AB277" s="236">
        <f t="array" ref="AB277">IF(COLUMNS($G277:AB277)&gt;$E277,"",IFERROR(INDEX('PROYECCIÓN'!278:278,15+6*(COLUMNS($G277:AB277)-1)),""))</f>
        <v/>
      </c>
      <c r="AC277" s="236">
        <f t="array" ref="AC277">IF(COLUMNS($G277:AC277)&gt;$E277,"",IFERROR(INDEX('PROYECCIÓN'!278:278,15+6*(COLUMNS($G277:AC277)-1)),""))</f>
        <v/>
      </c>
      <c r="AD277" s="236">
        <f t="array" ref="AD277">IF(COLUMNS($G277:AD277)&gt;$E277,"",IFERROR(INDEX('PROYECCIÓN'!278:278,15+6*(COLUMNS($G277:AD277)-1)),""))</f>
        <v/>
      </c>
      <c r="AE277" s="236">
        <f t="array" ref="AE277">IF(COLUMNS($G277:AE277)&gt;$E277,"",IFERROR(INDEX('PROYECCIÓN'!278:278,15+6*(COLUMNS($G277:AE277)-1)),""))</f>
        <v/>
      </c>
      <c r="AF277" s="236">
        <f t="array" ref="AF277">IF(COLUMNS($G277:AF277)&gt;$E277,"",IFERROR(INDEX('PROYECCIÓN'!278:278,15+6*(COLUMNS($G277:AF277)-1)),""))</f>
        <v/>
      </c>
      <c r="AG277" s="236">
        <f t="array" ref="AG277">IF(COLUMNS($G277:AG277)&gt;$E277,"",IFERROR(INDEX('PROYECCIÓN'!278:278,15+6*(COLUMNS($G277:AG277)-1)),""))</f>
        <v/>
      </c>
      <c r="AH277" s="236">
        <f t="array" ref="AH277">IF(COLUMNS($G277:AH277)&gt;$E277,"",IFERROR(INDEX('PROYECCIÓN'!278:278,15+6*(COLUMNS($G277:AH277)-1)),""))</f>
        <v/>
      </c>
      <c r="AI277" s="236">
        <f t="array" ref="AI277">IF(COLUMNS($G277:AI277)&gt;$E277,"",IFERROR(INDEX('PROYECCIÓN'!278:278,15+6*(COLUMNS($G277:AI277)-1)),""))</f>
        <v/>
      </c>
      <c r="AJ277" s="236">
        <f t="array" ref="AJ277">IF(COLUMNS($G277:AJ277)&gt;$E277,"",IFERROR(INDEX('PROYECCIÓN'!278:278,15+6*(COLUMNS($G277:AJ277)-1)),""))</f>
        <v/>
      </c>
      <c r="AK277" s="236">
        <f t="array" ref="AK277">IF(COLUMNS($G277:AK277)&gt;$E277,"",IFERROR(INDEX('PROYECCIÓN'!278:278,15+6*(COLUMNS($G277:AK277)-1)),""))</f>
        <v/>
      </c>
      <c r="AL277" s="236">
        <f t="array" ref="AL277">IF(COLUMNS($G277:AL277)&gt;$E277,"",IFERROR(INDEX('PROYECCIÓN'!278:278,15+6*(COLUMNS($G277:AL277)-1)),""))</f>
        <v/>
      </c>
      <c r="AM277" s="236">
        <f t="array" ref="AM277">IF(COLUMNS($G277:AM277)&gt;$E277,"",IFERROR(INDEX('PROYECCIÓN'!278:278,15+6*(COLUMNS($G277:AM277)-1)),""))</f>
        <v/>
      </c>
      <c r="AN277" s="236">
        <f t="array" ref="AN277">IF(COLUMNS($G277:AN277)&gt;$E277,"",IFERROR(INDEX('PROYECCIÓN'!278:278,15+6*(COLUMNS($G277:AN277)-1)),""))</f>
        <v/>
      </c>
      <c r="AO277" s="236">
        <f t="array" ref="AO277">IF(COLUMNS($G277:AO277)&gt;$E277,"",IFERROR(INDEX('PROYECCIÓN'!278:278,15+6*(COLUMNS($G277:AO277)-1)),""))</f>
        <v/>
      </c>
      <c r="AP277" s="236">
        <f t="array" ref="AP277">IF(COLUMNS($G277:AP277)&gt;$E277,"",IFERROR(INDEX('PROYECCIÓN'!278:278,15+6*(COLUMNS($G277:AP277)-1)),""))</f>
        <v/>
      </c>
      <c r="AQ277" s="236" t="n"/>
      <c r="AR277" s="229" t="n"/>
      <c r="AS277" s="185" t="n"/>
    </row>
    <row r="278" ht="15" customHeight="1" s="506">
      <c r="B278" s="47">
        <f>'CARTERA TOTAL'!B278</f>
        <v/>
      </c>
      <c r="C278" s="229">
        <f>'PROYECCIÓN'!C279</f>
        <v/>
      </c>
      <c r="D278" s="53">
        <f>'PROYECCIÓN'!D279</f>
        <v/>
      </c>
      <c r="E278" s="56">
        <f>'PROYECCIÓN'!H279</f>
        <v/>
      </c>
      <c r="F278" s="56">
        <f>IF(COUNTIF($G278:$AP278,"VENCIDA")&gt;0,"VENCIDA",IF(COUNTIF($G278:$AP278,"POR VENCER")&gt;0,"POR VENCER",IF(COUNTIF($G278:$AP278,"AL DÍA")&gt;0,"AL DÍA",IF(COUNTIF($G278:$AP278,"PAGA")&gt;0,"PAGA","SIN ESTADO"))))</f>
        <v/>
      </c>
      <c r="G278" s="236">
        <f t="array" ref="G278">IF(COLUMNS($G278:G278)&gt;$E278,"",IFERROR(INDEX('PROYECCIÓN'!279:279,15+6*(COLUMNS($G278:G278)-1)),""))</f>
        <v/>
      </c>
      <c r="H278" s="236">
        <f t="array" ref="H278">IF(COLUMNS($G278:H278)&gt;$E278,"",IFERROR(INDEX('PROYECCIÓN'!279:279,15+6*(COLUMNS($G278:H278)-1)),""))</f>
        <v/>
      </c>
      <c r="I278" s="236">
        <f t="array" ref="I278">IF(COLUMNS($G278:I278)&gt;$E278,"",IFERROR(INDEX('PROYECCIÓN'!279:279,15+6*(COLUMNS($G278:I278)-1)),""))</f>
        <v/>
      </c>
      <c r="J278" s="236">
        <f t="array" ref="J278">IF(COLUMNS($G278:J278)&gt;$E278,"",IFERROR(INDEX('PROYECCIÓN'!279:279,15+6*(COLUMNS($G278:J278)-1)),""))</f>
        <v/>
      </c>
      <c r="K278" s="236">
        <f t="array" ref="K278">IF(COLUMNS($G278:K278)&gt;$E278,"",IFERROR(INDEX('PROYECCIÓN'!279:279,15+6*(COLUMNS($G278:K278)-1)),""))</f>
        <v/>
      </c>
      <c r="L278" s="236">
        <f t="array" ref="L278">IF(COLUMNS($G278:L278)&gt;$E278,"",IFERROR(INDEX('PROYECCIÓN'!279:279,15+6*(COLUMNS($G278:L278)-1)),""))</f>
        <v/>
      </c>
      <c r="M278" s="236">
        <f t="array" ref="M278">IF(COLUMNS($G278:M278)&gt;$E278,"",IFERROR(INDEX('PROYECCIÓN'!279:279,15+6*(COLUMNS($G278:M278)-1)),""))</f>
        <v/>
      </c>
      <c r="N278" s="236">
        <f t="array" ref="N278">IF(COLUMNS($G278:N278)&gt;$E278,"",IFERROR(INDEX('PROYECCIÓN'!279:279,15+6*(COLUMNS($G278:N278)-1)),""))</f>
        <v/>
      </c>
      <c r="O278" s="236">
        <f t="array" ref="O278">IF(COLUMNS($G278:O278)&gt;$E278,"",IFERROR(INDEX('PROYECCIÓN'!279:279,15+6*(COLUMNS($G278:O278)-1)),""))</f>
        <v/>
      </c>
      <c r="P278" s="236">
        <f t="array" ref="P278">IF(COLUMNS($G278:P278)&gt;$E278,"",IFERROR(INDEX('PROYECCIÓN'!279:279,15+6*(COLUMNS($G278:P278)-1)),""))</f>
        <v/>
      </c>
      <c r="Q278" s="236">
        <f t="array" ref="Q278">IF(COLUMNS($G278:Q278)&gt;$E278,"",IFERROR(INDEX('PROYECCIÓN'!279:279,15+6*(COLUMNS($G278:Q278)-1)),""))</f>
        <v/>
      </c>
      <c r="R278" s="236">
        <f t="array" ref="R278">IF(COLUMNS($G278:R278)&gt;$E278,"",IFERROR(INDEX('PROYECCIÓN'!279:279,15+6*(COLUMNS($G278:R278)-1)),""))</f>
        <v/>
      </c>
      <c r="S278" s="236">
        <f t="array" ref="S278">IF(COLUMNS($G278:S278)&gt;$E278,"",IFERROR(INDEX('PROYECCIÓN'!279:279,15+6*(COLUMNS($G278:S278)-1)),""))</f>
        <v/>
      </c>
      <c r="T278" s="236">
        <f t="array" ref="T278">IF(COLUMNS($G278:T278)&gt;$E278,"",IFERROR(INDEX('PROYECCIÓN'!279:279,15+6*(COLUMNS($G278:T278)-1)),""))</f>
        <v/>
      </c>
      <c r="U278" s="236">
        <f t="array" ref="U278">IF(COLUMNS($G278:U278)&gt;$E278,"",IFERROR(INDEX('PROYECCIÓN'!279:279,15+6*(COLUMNS($G278:U278)-1)),""))</f>
        <v/>
      </c>
      <c r="V278" s="236">
        <f t="array" ref="V278">IF(COLUMNS($G278:V278)&gt;$E278,"",IFERROR(INDEX('PROYECCIÓN'!279:279,15+6*(COLUMNS($G278:V278)-1)),""))</f>
        <v/>
      </c>
      <c r="W278" s="236">
        <f t="array" ref="W278">IF(COLUMNS($G278:W278)&gt;$E278,"",IFERROR(INDEX('PROYECCIÓN'!279:279,15+6*(COLUMNS($G278:W278)-1)),""))</f>
        <v/>
      </c>
      <c r="X278" s="236">
        <f t="array" ref="X278">IF(COLUMNS($G278:X278)&gt;$E278,"",IFERROR(INDEX('PROYECCIÓN'!279:279,15+6*(COLUMNS($G278:X278)-1)),""))</f>
        <v/>
      </c>
      <c r="Y278" s="236">
        <f t="array" ref="Y278">IF(COLUMNS($G278:Y278)&gt;$E278,"",IFERROR(INDEX('PROYECCIÓN'!279:279,15+6*(COLUMNS($G278:Y278)-1)),""))</f>
        <v/>
      </c>
      <c r="Z278" s="236">
        <f t="array" ref="Z278">IF(COLUMNS($G278:Z278)&gt;$E278,"",IFERROR(INDEX('PROYECCIÓN'!279:279,15+6*(COLUMNS($G278:Z278)-1)),""))</f>
        <v/>
      </c>
      <c r="AA278" s="236">
        <f t="array" ref="AA278">IF(COLUMNS($G278:AA278)&gt;$E278,"",IFERROR(INDEX('PROYECCIÓN'!279:279,15+6*(COLUMNS($G278:AA278)-1)),""))</f>
        <v/>
      </c>
      <c r="AB278" s="236">
        <f t="array" ref="AB278">IF(COLUMNS($G278:AB278)&gt;$E278,"",IFERROR(INDEX('PROYECCIÓN'!279:279,15+6*(COLUMNS($G278:AB278)-1)),""))</f>
        <v/>
      </c>
      <c r="AC278" s="236">
        <f t="array" ref="AC278">IF(COLUMNS($G278:AC278)&gt;$E278,"",IFERROR(INDEX('PROYECCIÓN'!279:279,15+6*(COLUMNS($G278:AC278)-1)),""))</f>
        <v/>
      </c>
      <c r="AD278" s="236">
        <f t="array" ref="AD278">IF(COLUMNS($G278:AD278)&gt;$E278,"",IFERROR(INDEX('PROYECCIÓN'!279:279,15+6*(COLUMNS($G278:AD278)-1)),""))</f>
        <v/>
      </c>
      <c r="AE278" s="236">
        <f t="array" ref="AE278">IF(COLUMNS($G278:AE278)&gt;$E278,"",IFERROR(INDEX('PROYECCIÓN'!279:279,15+6*(COLUMNS($G278:AE278)-1)),""))</f>
        <v/>
      </c>
      <c r="AF278" s="236">
        <f t="array" ref="AF278">IF(COLUMNS($G278:AF278)&gt;$E278,"",IFERROR(INDEX('PROYECCIÓN'!279:279,15+6*(COLUMNS($G278:AF278)-1)),""))</f>
        <v/>
      </c>
      <c r="AG278" s="236">
        <f t="array" ref="AG278">IF(COLUMNS($G278:AG278)&gt;$E278,"",IFERROR(INDEX('PROYECCIÓN'!279:279,15+6*(COLUMNS($G278:AG278)-1)),""))</f>
        <v/>
      </c>
      <c r="AH278" s="236">
        <f t="array" ref="AH278">IF(COLUMNS($G278:AH278)&gt;$E278,"",IFERROR(INDEX('PROYECCIÓN'!279:279,15+6*(COLUMNS($G278:AH278)-1)),""))</f>
        <v/>
      </c>
      <c r="AI278" s="236">
        <f t="array" ref="AI278">IF(COLUMNS($G278:AI278)&gt;$E278,"",IFERROR(INDEX('PROYECCIÓN'!279:279,15+6*(COLUMNS($G278:AI278)-1)),""))</f>
        <v/>
      </c>
      <c r="AJ278" s="236">
        <f t="array" ref="AJ278">IF(COLUMNS($G278:AJ278)&gt;$E278,"",IFERROR(INDEX('PROYECCIÓN'!279:279,15+6*(COLUMNS($G278:AJ278)-1)),""))</f>
        <v/>
      </c>
      <c r="AK278" s="236">
        <f t="array" ref="AK278">IF(COLUMNS($G278:AK278)&gt;$E278,"",IFERROR(INDEX('PROYECCIÓN'!279:279,15+6*(COLUMNS($G278:AK278)-1)),""))</f>
        <v/>
      </c>
      <c r="AL278" s="236">
        <f t="array" ref="AL278">IF(COLUMNS($G278:AL278)&gt;$E278,"",IFERROR(INDEX('PROYECCIÓN'!279:279,15+6*(COLUMNS($G278:AL278)-1)),""))</f>
        <v/>
      </c>
      <c r="AM278" s="236">
        <f t="array" ref="AM278">IF(COLUMNS($G278:AM278)&gt;$E278,"",IFERROR(INDEX('PROYECCIÓN'!279:279,15+6*(COLUMNS($G278:AM278)-1)),""))</f>
        <v/>
      </c>
      <c r="AN278" s="236">
        <f t="array" ref="AN278">IF(COLUMNS($G278:AN278)&gt;$E278,"",IFERROR(INDEX('PROYECCIÓN'!279:279,15+6*(COLUMNS($G278:AN278)-1)),""))</f>
        <v/>
      </c>
      <c r="AO278" s="236">
        <f t="array" ref="AO278">IF(COLUMNS($G278:AO278)&gt;$E278,"",IFERROR(INDEX('PROYECCIÓN'!279:279,15+6*(COLUMNS($G278:AO278)-1)),""))</f>
        <v/>
      </c>
      <c r="AP278" s="236">
        <f t="array" ref="AP278">IF(COLUMNS($G278:AP278)&gt;$E278,"",IFERROR(INDEX('PROYECCIÓN'!279:279,15+6*(COLUMNS($G278:AP278)-1)),""))</f>
        <v/>
      </c>
      <c r="AQ278" s="236" t="n"/>
      <c r="AR278" s="229" t="n"/>
      <c r="AS278" s="185" t="n"/>
    </row>
    <row r="279" ht="15" customHeight="1" s="506">
      <c r="B279" s="47">
        <f>'CARTERA TOTAL'!B279</f>
        <v/>
      </c>
      <c r="C279" s="229">
        <f>'PROYECCIÓN'!C280</f>
        <v/>
      </c>
      <c r="D279" s="53">
        <f>'PROYECCIÓN'!D280</f>
        <v/>
      </c>
      <c r="E279" s="56">
        <f>'PROYECCIÓN'!H280</f>
        <v/>
      </c>
      <c r="F279" s="56">
        <f>IF(COUNTIF($G279:$AP279,"VENCIDA")&gt;0,"VENCIDA",IF(COUNTIF($G279:$AP279,"POR VENCER")&gt;0,"POR VENCER",IF(COUNTIF($G279:$AP279,"AL DÍA")&gt;0,"AL DÍA",IF(COUNTIF($G279:$AP279,"PAGA")&gt;0,"PAGA","SIN ESTADO"))))</f>
        <v/>
      </c>
      <c r="G279" s="236">
        <f t="array" ref="G279">IF(COLUMNS($G279:G279)&gt;$E279,"",IFERROR(INDEX('PROYECCIÓN'!280:280,15+6*(COLUMNS($G279:G279)-1)),""))</f>
        <v/>
      </c>
      <c r="H279" s="236">
        <f t="array" ref="H279">IF(COLUMNS($G279:H279)&gt;$E279,"",IFERROR(INDEX('PROYECCIÓN'!280:280,15+6*(COLUMNS($G279:H279)-1)),""))</f>
        <v/>
      </c>
      <c r="I279" s="236">
        <f t="array" ref="I279">IF(COLUMNS($G279:I279)&gt;$E279,"",IFERROR(INDEX('PROYECCIÓN'!280:280,15+6*(COLUMNS($G279:I279)-1)),""))</f>
        <v/>
      </c>
      <c r="J279" s="236">
        <f t="array" ref="J279">IF(COLUMNS($G279:J279)&gt;$E279,"",IFERROR(INDEX('PROYECCIÓN'!280:280,15+6*(COLUMNS($G279:J279)-1)),""))</f>
        <v/>
      </c>
      <c r="K279" s="236">
        <f t="array" ref="K279">IF(COLUMNS($G279:K279)&gt;$E279,"",IFERROR(INDEX('PROYECCIÓN'!280:280,15+6*(COLUMNS($G279:K279)-1)),""))</f>
        <v/>
      </c>
      <c r="L279" s="236">
        <f t="array" ref="L279">IF(COLUMNS($G279:L279)&gt;$E279,"",IFERROR(INDEX('PROYECCIÓN'!280:280,15+6*(COLUMNS($G279:L279)-1)),""))</f>
        <v/>
      </c>
      <c r="M279" s="236">
        <f t="array" ref="M279">IF(COLUMNS($G279:M279)&gt;$E279,"",IFERROR(INDEX('PROYECCIÓN'!280:280,15+6*(COLUMNS($G279:M279)-1)),""))</f>
        <v/>
      </c>
      <c r="N279" s="236">
        <f t="array" ref="N279">IF(COLUMNS($G279:N279)&gt;$E279,"",IFERROR(INDEX('PROYECCIÓN'!280:280,15+6*(COLUMNS($G279:N279)-1)),""))</f>
        <v/>
      </c>
      <c r="O279" s="236">
        <f t="array" ref="O279">IF(COLUMNS($G279:O279)&gt;$E279,"",IFERROR(INDEX('PROYECCIÓN'!280:280,15+6*(COLUMNS($G279:O279)-1)),""))</f>
        <v/>
      </c>
      <c r="P279" s="236">
        <f t="array" ref="P279">IF(COLUMNS($G279:P279)&gt;$E279,"",IFERROR(INDEX('PROYECCIÓN'!280:280,15+6*(COLUMNS($G279:P279)-1)),""))</f>
        <v/>
      </c>
      <c r="Q279" s="236">
        <f t="array" ref="Q279">IF(COLUMNS($G279:Q279)&gt;$E279,"",IFERROR(INDEX('PROYECCIÓN'!280:280,15+6*(COLUMNS($G279:Q279)-1)),""))</f>
        <v/>
      </c>
      <c r="R279" s="236">
        <f t="array" ref="R279">IF(COLUMNS($G279:R279)&gt;$E279,"",IFERROR(INDEX('PROYECCIÓN'!280:280,15+6*(COLUMNS($G279:R279)-1)),""))</f>
        <v/>
      </c>
      <c r="S279" s="236">
        <f t="array" ref="S279">IF(COLUMNS($G279:S279)&gt;$E279,"",IFERROR(INDEX('PROYECCIÓN'!280:280,15+6*(COLUMNS($G279:S279)-1)),""))</f>
        <v/>
      </c>
      <c r="T279" s="236">
        <f t="array" ref="T279">IF(COLUMNS($G279:T279)&gt;$E279,"",IFERROR(INDEX('PROYECCIÓN'!280:280,15+6*(COLUMNS($G279:T279)-1)),""))</f>
        <v/>
      </c>
      <c r="U279" s="236">
        <f t="array" ref="U279">IF(COLUMNS($G279:U279)&gt;$E279,"",IFERROR(INDEX('PROYECCIÓN'!280:280,15+6*(COLUMNS($G279:U279)-1)),""))</f>
        <v/>
      </c>
      <c r="V279" s="236">
        <f t="array" ref="V279">IF(COLUMNS($G279:V279)&gt;$E279,"",IFERROR(INDEX('PROYECCIÓN'!280:280,15+6*(COLUMNS($G279:V279)-1)),""))</f>
        <v/>
      </c>
      <c r="W279" s="236">
        <f t="array" ref="W279">IF(COLUMNS($G279:W279)&gt;$E279,"",IFERROR(INDEX('PROYECCIÓN'!280:280,15+6*(COLUMNS($G279:W279)-1)),""))</f>
        <v/>
      </c>
      <c r="X279" s="236">
        <f t="array" ref="X279">IF(COLUMNS($G279:X279)&gt;$E279,"",IFERROR(INDEX('PROYECCIÓN'!280:280,15+6*(COLUMNS($G279:X279)-1)),""))</f>
        <v/>
      </c>
      <c r="Y279" s="236">
        <f t="array" ref="Y279">IF(COLUMNS($G279:Y279)&gt;$E279,"",IFERROR(INDEX('PROYECCIÓN'!280:280,15+6*(COLUMNS($G279:Y279)-1)),""))</f>
        <v/>
      </c>
      <c r="Z279" s="236">
        <f t="array" ref="Z279">IF(COLUMNS($G279:Z279)&gt;$E279,"",IFERROR(INDEX('PROYECCIÓN'!280:280,15+6*(COLUMNS($G279:Z279)-1)),""))</f>
        <v/>
      </c>
      <c r="AA279" s="236">
        <f t="array" ref="AA279">IF(COLUMNS($G279:AA279)&gt;$E279,"",IFERROR(INDEX('PROYECCIÓN'!280:280,15+6*(COLUMNS($G279:AA279)-1)),""))</f>
        <v/>
      </c>
      <c r="AB279" s="236">
        <f t="array" ref="AB279">IF(COLUMNS($G279:AB279)&gt;$E279,"",IFERROR(INDEX('PROYECCIÓN'!280:280,15+6*(COLUMNS($G279:AB279)-1)),""))</f>
        <v/>
      </c>
      <c r="AC279" s="236">
        <f t="array" ref="AC279">IF(COLUMNS($G279:AC279)&gt;$E279,"",IFERROR(INDEX('PROYECCIÓN'!280:280,15+6*(COLUMNS($G279:AC279)-1)),""))</f>
        <v/>
      </c>
      <c r="AD279" s="236">
        <f t="array" ref="AD279">IF(COLUMNS($G279:AD279)&gt;$E279,"",IFERROR(INDEX('PROYECCIÓN'!280:280,15+6*(COLUMNS($G279:AD279)-1)),""))</f>
        <v/>
      </c>
      <c r="AE279" s="236">
        <f t="array" ref="AE279">IF(COLUMNS($G279:AE279)&gt;$E279,"",IFERROR(INDEX('PROYECCIÓN'!280:280,15+6*(COLUMNS($G279:AE279)-1)),""))</f>
        <v/>
      </c>
      <c r="AF279" s="236">
        <f t="array" ref="AF279">IF(COLUMNS($G279:AF279)&gt;$E279,"",IFERROR(INDEX('PROYECCIÓN'!280:280,15+6*(COLUMNS($G279:AF279)-1)),""))</f>
        <v/>
      </c>
      <c r="AG279" s="236">
        <f t="array" ref="AG279">IF(COLUMNS($G279:AG279)&gt;$E279,"",IFERROR(INDEX('PROYECCIÓN'!280:280,15+6*(COLUMNS($G279:AG279)-1)),""))</f>
        <v/>
      </c>
      <c r="AH279" s="236">
        <f t="array" ref="AH279">IF(COLUMNS($G279:AH279)&gt;$E279,"",IFERROR(INDEX('PROYECCIÓN'!280:280,15+6*(COLUMNS($G279:AH279)-1)),""))</f>
        <v/>
      </c>
      <c r="AI279" s="236">
        <f t="array" ref="AI279">IF(COLUMNS($G279:AI279)&gt;$E279,"",IFERROR(INDEX('PROYECCIÓN'!280:280,15+6*(COLUMNS($G279:AI279)-1)),""))</f>
        <v/>
      </c>
      <c r="AJ279" s="236">
        <f t="array" ref="AJ279">IF(COLUMNS($G279:AJ279)&gt;$E279,"",IFERROR(INDEX('PROYECCIÓN'!280:280,15+6*(COLUMNS($G279:AJ279)-1)),""))</f>
        <v/>
      </c>
      <c r="AK279" s="236">
        <f t="array" ref="AK279">IF(COLUMNS($G279:AK279)&gt;$E279,"",IFERROR(INDEX('PROYECCIÓN'!280:280,15+6*(COLUMNS($G279:AK279)-1)),""))</f>
        <v/>
      </c>
      <c r="AL279" s="236">
        <f t="array" ref="AL279">IF(COLUMNS($G279:AL279)&gt;$E279,"",IFERROR(INDEX('PROYECCIÓN'!280:280,15+6*(COLUMNS($G279:AL279)-1)),""))</f>
        <v/>
      </c>
      <c r="AM279" s="236">
        <f t="array" ref="AM279">IF(COLUMNS($G279:AM279)&gt;$E279,"",IFERROR(INDEX('PROYECCIÓN'!280:280,15+6*(COLUMNS($G279:AM279)-1)),""))</f>
        <v/>
      </c>
      <c r="AN279" s="236">
        <f t="array" ref="AN279">IF(COLUMNS($G279:AN279)&gt;$E279,"",IFERROR(INDEX('PROYECCIÓN'!280:280,15+6*(COLUMNS($G279:AN279)-1)),""))</f>
        <v/>
      </c>
      <c r="AO279" s="236">
        <f t="array" ref="AO279">IF(COLUMNS($G279:AO279)&gt;$E279,"",IFERROR(INDEX('PROYECCIÓN'!280:280,15+6*(COLUMNS($G279:AO279)-1)),""))</f>
        <v/>
      </c>
      <c r="AP279" s="236">
        <f t="array" ref="AP279">IF(COLUMNS($G279:AP279)&gt;$E279,"",IFERROR(INDEX('PROYECCIÓN'!280:280,15+6*(COLUMNS($G279:AP279)-1)),""))</f>
        <v/>
      </c>
      <c r="AQ279" s="236" t="n"/>
      <c r="AR279" s="229" t="n"/>
      <c r="AS279" s="185" t="n"/>
    </row>
    <row r="280" ht="15" customHeight="1" s="506">
      <c r="B280" s="47">
        <f>'CARTERA TOTAL'!B280</f>
        <v/>
      </c>
      <c r="C280" s="229">
        <f>'PROYECCIÓN'!C281</f>
        <v/>
      </c>
      <c r="D280" s="53">
        <f>'PROYECCIÓN'!D281</f>
        <v/>
      </c>
      <c r="E280" s="56">
        <f>'PROYECCIÓN'!H281</f>
        <v/>
      </c>
      <c r="F280" s="56">
        <f>IF(COUNTIF($G280:$AP280,"VENCIDA")&gt;0,"VENCIDA",IF(COUNTIF($G280:$AP280,"POR VENCER")&gt;0,"POR VENCER",IF(COUNTIF($G280:$AP280,"AL DÍA")&gt;0,"AL DÍA",IF(COUNTIF($G280:$AP280,"PAGA")&gt;0,"PAGA","SIN ESTADO"))))</f>
        <v/>
      </c>
      <c r="G280" s="236">
        <f t="array" ref="G280">IF(COLUMNS($G280:G280)&gt;$E280,"",IFERROR(INDEX('PROYECCIÓN'!281:281,15+6*(COLUMNS($G280:G280)-1)),""))</f>
        <v/>
      </c>
      <c r="H280" s="236">
        <f t="array" ref="H280">IF(COLUMNS($G280:H280)&gt;$E280,"",IFERROR(INDEX('PROYECCIÓN'!281:281,15+6*(COLUMNS($G280:H280)-1)),""))</f>
        <v/>
      </c>
      <c r="I280" s="236">
        <f t="array" ref="I280">IF(COLUMNS($G280:I280)&gt;$E280,"",IFERROR(INDEX('PROYECCIÓN'!281:281,15+6*(COLUMNS($G280:I280)-1)),""))</f>
        <v/>
      </c>
      <c r="J280" s="236">
        <f t="array" ref="J280">IF(COLUMNS($G280:J280)&gt;$E280,"",IFERROR(INDEX('PROYECCIÓN'!281:281,15+6*(COLUMNS($G280:J280)-1)),""))</f>
        <v/>
      </c>
      <c r="K280" s="236">
        <f t="array" ref="K280">IF(COLUMNS($G280:K280)&gt;$E280,"",IFERROR(INDEX('PROYECCIÓN'!281:281,15+6*(COLUMNS($G280:K280)-1)),""))</f>
        <v/>
      </c>
      <c r="L280" s="236">
        <f t="array" ref="L280">IF(COLUMNS($G280:L280)&gt;$E280,"",IFERROR(INDEX('PROYECCIÓN'!281:281,15+6*(COLUMNS($G280:L280)-1)),""))</f>
        <v/>
      </c>
      <c r="M280" s="236">
        <f t="array" ref="M280">IF(COLUMNS($G280:M280)&gt;$E280,"",IFERROR(INDEX('PROYECCIÓN'!281:281,15+6*(COLUMNS($G280:M280)-1)),""))</f>
        <v/>
      </c>
      <c r="N280" s="236">
        <f t="array" ref="N280">IF(COLUMNS($G280:N280)&gt;$E280,"",IFERROR(INDEX('PROYECCIÓN'!281:281,15+6*(COLUMNS($G280:N280)-1)),""))</f>
        <v/>
      </c>
      <c r="O280" s="236">
        <f t="array" ref="O280">IF(COLUMNS($G280:O280)&gt;$E280,"",IFERROR(INDEX('PROYECCIÓN'!281:281,15+6*(COLUMNS($G280:O280)-1)),""))</f>
        <v/>
      </c>
      <c r="P280" s="236">
        <f t="array" ref="P280">IF(COLUMNS($G280:P280)&gt;$E280,"",IFERROR(INDEX('PROYECCIÓN'!281:281,15+6*(COLUMNS($G280:P280)-1)),""))</f>
        <v/>
      </c>
      <c r="Q280" s="236">
        <f t="array" ref="Q280">IF(COLUMNS($G280:Q280)&gt;$E280,"",IFERROR(INDEX('PROYECCIÓN'!281:281,15+6*(COLUMNS($G280:Q280)-1)),""))</f>
        <v/>
      </c>
      <c r="R280" s="236">
        <f t="array" ref="R280">IF(COLUMNS($G280:R280)&gt;$E280,"",IFERROR(INDEX('PROYECCIÓN'!281:281,15+6*(COLUMNS($G280:R280)-1)),""))</f>
        <v/>
      </c>
      <c r="S280" s="236">
        <f t="array" ref="S280">IF(COLUMNS($G280:S280)&gt;$E280,"",IFERROR(INDEX('PROYECCIÓN'!281:281,15+6*(COLUMNS($G280:S280)-1)),""))</f>
        <v/>
      </c>
      <c r="T280" s="236">
        <f t="array" ref="T280">IF(COLUMNS($G280:T280)&gt;$E280,"",IFERROR(INDEX('PROYECCIÓN'!281:281,15+6*(COLUMNS($G280:T280)-1)),""))</f>
        <v/>
      </c>
      <c r="U280" s="236">
        <f t="array" ref="U280">IF(COLUMNS($G280:U280)&gt;$E280,"",IFERROR(INDEX('PROYECCIÓN'!281:281,15+6*(COLUMNS($G280:U280)-1)),""))</f>
        <v/>
      </c>
      <c r="V280" s="236">
        <f t="array" ref="V280">IF(COLUMNS($G280:V280)&gt;$E280,"",IFERROR(INDEX('PROYECCIÓN'!281:281,15+6*(COLUMNS($G280:V280)-1)),""))</f>
        <v/>
      </c>
      <c r="W280" s="236">
        <f t="array" ref="W280">IF(COLUMNS($G280:W280)&gt;$E280,"",IFERROR(INDEX('PROYECCIÓN'!281:281,15+6*(COLUMNS($G280:W280)-1)),""))</f>
        <v/>
      </c>
      <c r="X280" s="236">
        <f t="array" ref="X280">IF(COLUMNS($G280:X280)&gt;$E280,"",IFERROR(INDEX('PROYECCIÓN'!281:281,15+6*(COLUMNS($G280:X280)-1)),""))</f>
        <v/>
      </c>
      <c r="Y280" s="236">
        <f t="array" ref="Y280">IF(COLUMNS($G280:Y280)&gt;$E280,"",IFERROR(INDEX('PROYECCIÓN'!281:281,15+6*(COLUMNS($G280:Y280)-1)),""))</f>
        <v/>
      </c>
      <c r="Z280" s="236">
        <f t="array" ref="Z280">IF(COLUMNS($G280:Z280)&gt;$E280,"",IFERROR(INDEX('PROYECCIÓN'!281:281,15+6*(COLUMNS($G280:Z280)-1)),""))</f>
        <v/>
      </c>
      <c r="AA280" s="236">
        <f t="array" ref="AA280">IF(COLUMNS($G280:AA280)&gt;$E280,"",IFERROR(INDEX('PROYECCIÓN'!281:281,15+6*(COLUMNS($G280:AA280)-1)),""))</f>
        <v/>
      </c>
      <c r="AB280" s="236">
        <f t="array" ref="AB280">IF(COLUMNS($G280:AB280)&gt;$E280,"",IFERROR(INDEX('PROYECCIÓN'!281:281,15+6*(COLUMNS($G280:AB280)-1)),""))</f>
        <v/>
      </c>
      <c r="AC280" s="236">
        <f t="array" ref="AC280">IF(COLUMNS($G280:AC280)&gt;$E280,"",IFERROR(INDEX('PROYECCIÓN'!281:281,15+6*(COLUMNS($G280:AC280)-1)),""))</f>
        <v/>
      </c>
      <c r="AD280" s="236">
        <f t="array" ref="AD280">IF(COLUMNS($G280:AD280)&gt;$E280,"",IFERROR(INDEX('PROYECCIÓN'!281:281,15+6*(COLUMNS($G280:AD280)-1)),""))</f>
        <v/>
      </c>
      <c r="AE280" s="236">
        <f t="array" ref="AE280">IF(COLUMNS($G280:AE280)&gt;$E280,"",IFERROR(INDEX('PROYECCIÓN'!281:281,15+6*(COLUMNS($G280:AE280)-1)),""))</f>
        <v/>
      </c>
      <c r="AF280" s="236">
        <f t="array" ref="AF280">IF(COLUMNS($G280:AF280)&gt;$E280,"",IFERROR(INDEX('PROYECCIÓN'!281:281,15+6*(COLUMNS($G280:AF280)-1)),""))</f>
        <v/>
      </c>
      <c r="AG280" s="236">
        <f t="array" ref="AG280">IF(COLUMNS($G280:AG280)&gt;$E280,"",IFERROR(INDEX('PROYECCIÓN'!281:281,15+6*(COLUMNS($G280:AG280)-1)),""))</f>
        <v/>
      </c>
      <c r="AH280" s="236">
        <f t="array" ref="AH280">IF(COLUMNS($G280:AH280)&gt;$E280,"",IFERROR(INDEX('PROYECCIÓN'!281:281,15+6*(COLUMNS($G280:AH280)-1)),""))</f>
        <v/>
      </c>
      <c r="AI280" s="236">
        <f t="array" ref="AI280">IF(COLUMNS($G280:AI280)&gt;$E280,"",IFERROR(INDEX('PROYECCIÓN'!281:281,15+6*(COLUMNS($G280:AI280)-1)),""))</f>
        <v/>
      </c>
      <c r="AJ280" s="236">
        <f t="array" ref="AJ280">IF(COLUMNS($G280:AJ280)&gt;$E280,"",IFERROR(INDEX('PROYECCIÓN'!281:281,15+6*(COLUMNS($G280:AJ280)-1)),""))</f>
        <v/>
      </c>
      <c r="AK280" s="236">
        <f t="array" ref="AK280">IF(COLUMNS($G280:AK280)&gt;$E280,"",IFERROR(INDEX('PROYECCIÓN'!281:281,15+6*(COLUMNS($G280:AK280)-1)),""))</f>
        <v/>
      </c>
      <c r="AL280" s="236">
        <f t="array" ref="AL280">IF(COLUMNS($G280:AL280)&gt;$E280,"",IFERROR(INDEX('PROYECCIÓN'!281:281,15+6*(COLUMNS($G280:AL280)-1)),""))</f>
        <v/>
      </c>
      <c r="AM280" s="236">
        <f t="array" ref="AM280">IF(COLUMNS($G280:AM280)&gt;$E280,"",IFERROR(INDEX('PROYECCIÓN'!281:281,15+6*(COLUMNS($G280:AM280)-1)),""))</f>
        <v/>
      </c>
      <c r="AN280" s="236">
        <f t="array" ref="AN280">IF(COLUMNS($G280:AN280)&gt;$E280,"",IFERROR(INDEX('PROYECCIÓN'!281:281,15+6*(COLUMNS($G280:AN280)-1)),""))</f>
        <v/>
      </c>
      <c r="AO280" s="236">
        <f t="array" ref="AO280">IF(COLUMNS($G280:AO280)&gt;$E280,"",IFERROR(INDEX('PROYECCIÓN'!281:281,15+6*(COLUMNS($G280:AO280)-1)),""))</f>
        <v/>
      </c>
      <c r="AP280" s="236">
        <f t="array" ref="AP280">IF(COLUMNS($G280:AP280)&gt;$E280,"",IFERROR(INDEX('PROYECCIÓN'!281:281,15+6*(COLUMNS($G280:AP280)-1)),""))</f>
        <v/>
      </c>
      <c r="AQ280" s="236" t="n"/>
      <c r="AR280" s="229" t="n"/>
      <c r="AS280" s="185" t="n"/>
    </row>
    <row r="281" ht="15" customHeight="1" s="506">
      <c r="B281" s="47">
        <f>'CARTERA TOTAL'!B281</f>
        <v/>
      </c>
      <c r="C281" s="229">
        <f>'PROYECCIÓN'!C282</f>
        <v/>
      </c>
      <c r="D281" s="53">
        <f>'PROYECCIÓN'!D282</f>
        <v/>
      </c>
      <c r="E281" s="56">
        <f>'PROYECCIÓN'!H282</f>
        <v/>
      </c>
      <c r="F281" s="56">
        <f>IF(COUNTIF($G281:$AP281,"VENCIDA")&gt;0,"VENCIDA",IF(COUNTIF($G281:$AP281,"POR VENCER")&gt;0,"POR VENCER",IF(COUNTIF($G281:$AP281,"AL DÍA")&gt;0,"AL DÍA",IF(COUNTIF($G281:$AP281,"PAGA")&gt;0,"PAGA","SIN ESTADO"))))</f>
        <v/>
      </c>
      <c r="G281" s="236">
        <f t="array" ref="G281">IF(COLUMNS($G281:G281)&gt;$E281,"",IFERROR(INDEX('PROYECCIÓN'!282:282,15+6*(COLUMNS($G281:G281)-1)),""))</f>
        <v/>
      </c>
      <c r="H281" s="236">
        <f t="array" ref="H281">IF(COLUMNS($G281:H281)&gt;$E281,"",IFERROR(INDEX('PROYECCIÓN'!282:282,15+6*(COLUMNS($G281:H281)-1)),""))</f>
        <v/>
      </c>
      <c r="I281" s="236">
        <f t="array" ref="I281">IF(COLUMNS($G281:I281)&gt;$E281,"",IFERROR(INDEX('PROYECCIÓN'!282:282,15+6*(COLUMNS($G281:I281)-1)),""))</f>
        <v/>
      </c>
      <c r="J281" s="236">
        <f t="array" ref="J281">IF(COLUMNS($G281:J281)&gt;$E281,"",IFERROR(INDEX('PROYECCIÓN'!282:282,15+6*(COLUMNS($G281:J281)-1)),""))</f>
        <v/>
      </c>
      <c r="K281" s="236">
        <f t="array" ref="K281">IF(COLUMNS($G281:K281)&gt;$E281,"",IFERROR(INDEX('PROYECCIÓN'!282:282,15+6*(COLUMNS($G281:K281)-1)),""))</f>
        <v/>
      </c>
      <c r="L281" s="236">
        <f t="array" ref="L281">IF(COLUMNS($G281:L281)&gt;$E281,"",IFERROR(INDEX('PROYECCIÓN'!282:282,15+6*(COLUMNS($G281:L281)-1)),""))</f>
        <v/>
      </c>
      <c r="M281" s="236">
        <f t="array" ref="M281">IF(COLUMNS($G281:M281)&gt;$E281,"",IFERROR(INDEX('PROYECCIÓN'!282:282,15+6*(COLUMNS($G281:M281)-1)),""))</f>
        <v/>
      </c>
      <c r="N281" s="236">
        <f t="array" ref="N281">IF(COLUMNS($G281:N281)&gt;$E281,"",IFERROR(INDEX('PROYECCIÓN'!282:282,15+6*(COLUMNS($G281:N281)-1)),""))</f>
        <v/>
      </c>
      <c r="O281" s="236">
        <f t="array" ref="O281">IF(COLUMNS($G281:O281)&gt;$E281,"",IFERROR(INDEX('PROYECCIÓN'!282:282,15+6*(COLUMNS($G281:O281)-1)),""))</f>
        <v/>
      </c>
      <c r="P281" s="236">
        <f t="array" ref="P281">IF(COLUMNS($G281:P281)&gt;$E281,"",IFERROR(INDEX('PROYECCIÓN'!282:282,15+6*(COLUMNS($G281:P281)-1)),""))</f>
        <v/>
      </c>
      <c r="Q281" s="236">
        <f t="array" ref="Q281">IF(COLUMNS($G281:Q281)&gt;$E281,"",IFERROR(INDEX('PROYECCIÓN'!282:282,15+6*(COLUMNS($G281:Q281)-1)),""))</f>
        <v/>
      </c>
      <c r="R281" s="236">
        <f t="array" ref="R281">IF(COLUMNS($G281:R281)&gt;$E281,"",IFERROR(INDEX('PROYECCIÓN'!282:282,15+6*(COLUMNS($G281:R281)-1)),""))</f>
        <v/>
      </c>
      <c r="S281" s="236">
        <f t="array" ref="S281">IF(COLUMNS($G281:S281)&gt;$E281,"",IFERROR(INDEX('PROYECCIÓN'!282:282,15+6*(COLUMNS($G281:S281)-1)),""))</f>
        <v/>
      </c>
      <c r="T281" s="236">
        <f t="array" ref="T281">IF(COLUMNS($G281:T281)&gt;$E281,"",IFERROR(INDEX('PROYECCIÓN'!282:282,15+6*(COLUMNS($G281:T281)-1)),""))</f>
        <v/>
      </c>
      <c r="U281" s="236">
        <f t="array" ref="U281">IF(COLUMNS($G281:U281)&gt;$E281,"",IFERROR(INDEX('PROYECCIÓN'!282:282,15+6*(COLUMNS($G281:U281)-1)),""))</f>
        <v/>
      </c>
      <c r="V281" s="236">
        <f t="array" ref="V281">IF(COLUMNS($G281:V281)&gt;$E281,"",IFERROR(INDEX('PROYECCIÓN'!282:282,15+6*(COLUMNS($G281:V281)-1)),""))</f>
        <v/>
      </c>
      <c r="W281" s="236">
        <f t="array" ref="W281">IF(COLUMNS($G281:W281)&gt;$E281,"",IFERROR(INDEX('PROYECCIÓN'!282:282,15+6*(COLUMNS($G281:W281)-1)),""))</f>
        <v/>
      </c>
      <c r="X281" s="236">
        <f t="array" ref="X281">IF(COLUMNS($G281:X281)&gt;$E281,"",IFERROR(INDEX('PROYECCIÓN'!282:282,15+6*(COLUMNS($G281:X281)-1)),""))</f>
        <v/>
      </c>
      <c r="Y281" s="236">
        <f t="array" ref="Y281">IF(COLUMNS($G281:Y281)&gt;$E281,"",IFERROR(INDEX('PROYECCIÓN'!282:282,15+6*(COLUMNS($G281:Y281)-1)),""))</f>
        <v/>
      </c>
      <c r="Z281" s="236">
        <f t="array" ref="Z281">IF(COLUMNS($G281:Z281)&gt;$E281,"",IFERROR(INDEX('PROYECCIÓN'!282:282,15+6*(COLUMNS($G281:Z281)-1)),""))</f>
        <v/>
      </c>
      <c r="AA281" s="236">
        <f t="array" ref="AA281">IF(COLUMNS($G281:AA281)&gt;$E281,"",IFERROR(INDEX('PROYECCIÓN'!282:282,15+6*(COLUMNS($G281:AA281)-1)),""))</f>
        <v/>
      </c>
      <c r="AB281" s="236">
        <f t="array" ref="AB281">IF(COLUMNS($G281:AB281)&gt;$E281,"",IFERROR(INDEX('PROYECCIÓN'!282:282,15+6*(COLUMNS($G281:AB281)-1)),""))</f>
        <v/>
      </c>
      <c r="AC281" s="236">
        <f t="array" ref="AC281">IF(COLUMNS($G281:AC281)&gt;$E281,"",IFERROR(INDEX('PROYECCIÓN'!282:282,15+6*(COLUMNS($G281:AC281)-1)),""))</f>
        <v/>
      </c>
      <c r="AD281" s="236">
        <f t="array" ref="AD281">IF(COLUMNS($G281:AD281)&gt;$E281,"",IFERROR(INDEX('PROYECCIÓN'!282:282,15+6*(COLUMNS($G281:AD281)-1)),""))</f>
        <v/>
      </c>
      <c r="AE281" s="236">
        <f t="array" ref="AE281">IF(COLUMNS($G281:AE281)&gt;$E281,"",IFERROR(INDEX('PROYECCIÓN'!282:282,15+6*(COLUMNS($G281:AE281)-1)),""))</f>
        <v/>
      </c>
      <c r="AF281" s="236">
        <f t="array" ref="AF281">IF(COLUMNS($G281:AF281)&gt;$E281,"",IFERROR(INDEX('PROYECCIÓN'!282:282,15+6*(COLUMNS($G281:AF281)-1)),""))</f>
        <v/>
      </c>
      <c r="AG281" s="236">
        <f t="array" ref="AG281">IF(COLUMNS($G281:AG281)&gt;$E281,"",IFERROR(INDEX('PROYECCIÓN'!282:282,15+6*(COLUMNS($G281:AG281)-1)),""))</f>
        <v/>
      </c>
      <c r="AH281" s="236">
        <f t="array" ref="AH281">IF(COLUMNS($G281:AH281)&gt;$E281,"",IFERROR(INDEX('PROYECCIÓN'!282:282,15+6*(COLUMNS($G281:AH281)-1)),""))</f>
        <v/>
      </c>
      <c r="AI281" s="236">
        <f t="array" ref="AI281">IF(COLUMNS($G281:AI281)&gt;$E281,"",IFERROR(INDEX('PROYECCIÓN'!282:282,15+6*(COLUMNS($G281:AI281)-1)),""))</f>
        <v/>
      </c>
      <c r="AJ281" s="236">
        <f t="array" ref="AJ281">IF(COLUMNS($G281:AJ281)&gt;$E281,"",IFERROR(INDEX('PROYECCIÓN'!282:282,15+6*(COLUMNS($G281:AJ281)-1)),""))</f>
        <v/>
      </c>
      <c r="AK281" s="236">
        <f t="array" ref="AK281">IF(COLUMNS($G281:AK281)&gt;$E281,"",IFERROR(INDEX('PROYECCIÓN'!282:282,15+6*(COLUMNS($G281:AK281)-1)),""))</f>
        <v/>
      </c>
      <c r="AL281" s="236">
        <f t="array" ref="AL281">IF(COLUMNS($G281:AL281)&gt;$E281,"",IFERROR(INDEX('PROYECCIÓN'!282:282,15+6*(COLUMNS($G281:AL281)-1)),""))</f>
        <v/>
      </c>
      <c r="AM281" s="236">
        <f t="array" ref="AM281">IF(COLUMNS($G281:AM281)&gt;$E281,"",IFERROR(INDEX('PROYECCIÓN'!282:282,15+6*(COLUMNS($G281:AM281)-1)),""))</f>
        <v/>
      </c>
      <c r="AN281" s="236">
        <f t="array" ref="AN281">IF(COLUMNS($G281:AN281)&gt;$E281,"",IFERROR(INDEX('PROYECCIÓN'!282:282,15+6*(COLUMNS($G281:AN281)-1)),""))</f>
        <v/>
      </c>
      <c r="AO281" s="236">
        <f t="array" ref="AO281">IF(COLUMNS($G281:AO281)&gt;$E281,"",IFERROR(INDEX('PROYECCIÓN'!282:282,15+6*(COLUMNS($G281:AO281)-1)),""))</f>
        <v/>
      </c>
      <c r="AP281" s="236">
        <f t="array" ref="AP281">IF(COLUMNS($G281:AP281)&gt;$E281,"",IFERROR(INDEX('PROYECCIÓN'!282:282,15+6*(COLUMNS($G281:AP281)-1)),""))</f>
        <v/>
      </c>
      <c r="AQ281" s="236" t="n"/>
      <c r="AR281" s="229" t="n"/>
      <c r="AS281" s="185" t="n"/>
    </row>
    <row r="282" ht="15" customHeight="1" s="506">
      <c r="B282" s="47">
        <f>'CARTERA TOTAL'!B282</f>
        <v/>
      </c>
      <c r="C282" s="229">
        <f>'PROYECCIÓN'!C283</f>
        <v/>
      </c>
      <c r="D282" s="53">
        <f>'PROYECCIÓN'!D283</f>
        <v/>
      </c>
      <c r="E282" s="56">
        <f>'PROYECCIÓN'!H283</f>
        <v/>
      </c>
      <c r="F282" s="56">
        <f>IF(COUNTIF($G282:$AP282,"VENCIDA")&gt;0,"VENCIDA",IF(COUNTIF($G282:$AP282,"POR VENCER")&gt;0,"POR VENCER",IF(COUNTIF($G282:$AP282,"AL DÍA")&gt;0,"AL DÍA",IF(COUNTIF($G282:$AP282,"PAGA")&gt;0,"PAGA","SIN ESTADO"))))</f>
        <v/>
      </c>
      <c r="G282" s="236">
        <f t="array" ref="G282">IF(COLUMNS($G282:G282)&gt;$E282,"",IFERROR(INDEX('PROYECCIÓN'!283:283,15+6*(COLUMNS($G282:G282)-1)),""))</f>
        <v/>
      </c>
      <c r="H282" s="236">
        <f t="array" ref="H282">IF(COLUMNS($G282:H282)&gt;$E282,"",IFERROR(INDEX('PROYECCIÓN'!283:283,15+6*(COLUMNS($G282:H282)-1)),""))</f>
        <v/>
      </c>
      <c r="I282" s="236">
        <f t="array" ref="I282">IF(COLUMNS($G282:I282)&gt;$E282,"",IFERROR(INDEX('PROYECCIÓN'!283:283,15+6*(COLUMNS($G282:I282)-1)),""))</f>
        <v/>
      </c>
      <c r="J282" s="236">
        <f t="array" ref="J282">IF(COLUMNS($G282:J282)&gt;$E282,"",IFERROR(INDEX('PROYECCIÓN'!283:283,15+6*(COLUMNS($G282:J282)-1)),""))</f>
        <v/>
      </c>
      <c r="K282" s="236">
        <f t="array" ref="K282">IF(COLUMNS($G282:K282)&gt;$E282,"",IFERROR(INDEX('PROYECCIÓN'!283:283,15+6*(COLUMNS($G282:K282)-1)),""))</f>
        <v/>
      </c>
      <c r="L282" s="236">
        <f t="array" ref="L282">IF(COLUMNS($G282:L282)&gt;$E282,"",IFERROR(INDEX('PROYECCIÓN'!283:283,15+6*(COLUMNS($G282:L282)-1)),""))</f>
        <v/>
      </c>
      <c r="M282" s="236">
        <f t="array" ref="M282">IF(COLUMNS($G282:M282)&gt;$E282,"",IFERROR(INDEX('PROYECCIÓN'!283:283,15+6*(COLUMNS($G282:M282)-1)),""))</f>
        <v/>
      </c>
      <c r="N282" s="236">
        <f t="array" ref="N282">IF(COLUMNS($G282:N282)&gt;$E282,"",IFERROR(INDEX('PROYECCIÓN'!283:283,15+6*(COLUMNS($G282:N282)-1)),""))</f>
        <v/>
      </c>
      <c r="O282" s="236">
        <f t="array" ref="O282">IF(COLUMNS($G282:O282)&gt;$E282,"",IFERROR(INDEX('PROYECCIÓN'!283:283,15+6*(COLUMNS($G282:O282)-1)),""))</f>
        <v/>
      </c>
      <c r="P282" s="236">
        <f t="array" ref="P282">IF(COLUMNS($G282:P282)&gt;$E282,"",IFERROR(INDEX('PROYECCIÓN'!283:283,15+6*(COLUMNS($G282:P282)-1)),""))</f>
        <v/>
      </c>
      <c r="Q282" s="236">
        <f t="array" ref="Q282">IF(COLUMNS($G282:Q282)&gt;$E282,"",IFERROR(INDEX('PROYECCIÓN'!283:283,15+6*(COLUMNS($G282:Q282)-1)),""))</f>
        <v/>
      </c>
      <c r="R282" s="236">
        <f t="array" ref="R282">IF(COLUMNS($G282:R282)&gt;$E282,"",IFERROR(INDEX('PROYECCIÓN'!283:283,15+6*(COLUMNS($G282:R282)-1)),""))</f>
        <v/>
      </c>
      <c r="S282" s="236">
        <f t="array" ref="S282">IF(COLUMNS($G282:S282)&gt;$E282,"",IFERROR(INDEX('PROYECCIÓN'!283:283,15+6*(COLUMNS($G282:S282)-1)),""))</f>
        <v/>
      </c>
      <c r="T282" s="236">
        <f t="array" ref="T282">IF(COLUMNS($G282:T282)&gt;$E282,"",IFERROR(INDEX('PROYECCIÓN'!283:283,15+6*(COLUMNS($G282:T282)-1)),""))</f>
        <v/>
      </c>
      <c r="U282" s="236">
        <f t="array" ref="U282">IF(COLUMNS($G282:U282)&gt;$E282,"",IFERROR(INDEX('PROYECCIÓN'!283:283,15+6*(COLUMNS($G282:U282)-1)),""))</f>
        <v/>
      </c>
      <c r="V282" s="236">
        <f t="array" ref="V282">IF(COLUMNS($G282:V282)&gt;$E282,"",IFERROR(INDEX('PROYECCIÓN'!283:283,15+6*(COLUMNS($G282:V282)-1)),""))</f>
        <v/>
      </c>
      <c r="W282" s="236">
        <f t="array" ref="W282">IF(COLUMNS($G282:W282)&gt;$E282,"",IFERROR(INDEX('PROYECCIÓN'!283:283,15+6*(COLUMNS($G282:W282)-1)),""))</f>
        <v/>
      </c>
      <c r="X282" s="236">
        <f t="array" ref="X282">IF(COLUMNS($G282:X282)&gt;$E282,"",IFERROR(INDEX('PROYECCIÓN'!283:283,15+6*(COLUMNS($G282:X282)-1)),""))</f>
        <v/>
      </c>
      <c r="Y282" s="236">
        <f t="array" ref="Y282">IF(COLUMNS($G282:Y282)&gt;$E282,"",IFERROR(INDEX('PROYECCIÓN'!283:283,15+6*(COLUMNS($G282:Y282)-1)),""))</f>
        <v/>
      </c>
      <c r="Z282" s="236">
        <f t="array" ref="Z282">IF(COLUMNS($G282:Z282)&gt;$E282,"",IFERROR(INDEX('PROYECCIÓN'!283:283,15+6*(COLUMNS($G282:Z282)-1)),""))</f>
        <v/>
      </c>
      <c r="AA282" s="236">
        <f t="array" ref="AA282">IF(COLUMNS($G282:AA282)&gt;$E282,"",IFERROR(INDEX('PROYECCIÓN'!283:283,15+6*(COLUMNS($G282:AA282)-1)),""))</f>
        <v/>
      </c>
      <c r="AB282" s="236">
        <f t="array" ref="AB282">IF(COLUMNS($G282:AB282)&gt;$E282,"",IFERROR(INDEX('PROYECCIÓN'!283:283,15+6*(COLUMNS($G282:AB282)-1)),""))</f>
        <v/>
      </c>
      <c r="AC282" s="236">
        <f t="array" ref="AC282">IF(COLUMNS($G282:AC282)&gt;$E282,"",IFERROR(INDEX('PROYECCIÓN'!283:283,15+6*(COLUMNS($G282:AC282)-1)),""))</f>
        <v/>
      </c>
      <c r="AD282" s="236">
        <f t="array" ref="AD282">IF(COLUMNS($G282:AD282)&gt;$E282,"",IFERROR(INDEX('PROYECCIÓN'!283:283,15+6*(COLUMNS($G282:AD282)-1)),""))</f>
        <v/>
      </c>
      <c r="AE282" s="236">
        <f t="array" ref="AE282">IF(COLUMNS($G282:AE282)&gt;$E282,"",IFERROR(INDEX('PROYECCIÓN'!283:283,15+6*(COLUMNS($G282:AE282)-1)),""))</f>
        <v/>
      </c>
      <c r="AF282" s="236">
        <f t="array" ref="AF282">IF(COLUMNS($G282:AF282)&gt;$E282,"",IFERROR(INDEX('PROYECCIÓN'!283:283,15+6*(COLUMNS($G282:AF282)-1)),""))</f>
        <v/>
      </c>
      <c r="AG282" s="236">
        <f t="array" ref="AG282">IF(COLUMNS($G282:AG282)&gt;$E282,"",IFERROR(INDEX('PROYECCIÓN'!283:283,15+6*(COLUMNS($G282:AG282)-1)),""))</f>
        <v/>
      </c>
      <c r="AH282" s="236">
        <f t="array" ref="AH282">IF(COLUMNS($G282:AH282)&gt;$E282,"",IFERROR(INDEX('PROYECCIÓN'!283:283,15+6*(COLUMNS($G282:AH282)-1)),""))</f>
        <v/>
      </c>
      <c r="AI282" s="236">
        <f t="array" ref="AI282">IF(COLUMNS($G282:AI282)&gt;$E282,"",IFERROR(INDEX('PROYECCIÓN'!283:283,15+6*(COLUMNS($G282:AI282)-1)),""))</f>
        <v/>
      </c>
      <c r="AJ282" s="236">
        <f t="array" ref="AJ282">IF(COLUMNS($G282:AJ282)&gt;$E282,"",IFERROR(INDEX('PROYECCIÓN'!283:283,15+6*(COLUMNS($G282:AJ282)-1)),""))</f>
        <v/>
      </c>
      <c r="AK282" s="236">
        <f t="array" ref="AK282">IF(COLUMNS($G282:AK282)&gt;$E282,"",IFERROR(INDEX('PROYECCIÓN'!283:283,15+6*(COLUMNS($G282:AK282)-1)),""))</f>
        <v/>
      </c>
      <c r="AL282" s="236">
        <f t="array" ref="AL282">IF(COLUMNS($G282:AL282)&gt;$E282,"",IFERROR(INDEX('PROYECCIÓN'!283:283,15+6*(COLUMNS($G282:AL282)-1)),""))</f>
        <v/>
      </c>
      <c r="AM282" s="236">
        <f t="array" ref="AM282">IF(COLUMNS($G282:AM282)&gt;$E282,"",IFERROR(INDEX('PROYECCIÓN'!283:283,15+6*(COLUMNS($G282:AM282)-1)),""))</f>
        <v/>
      </c>
      <c r="AN282" s="236">
        <f t="array" ref="AN282">IF(COLUMNS($G282:AN282)&gt;$E282,"",IFERROR(INDEX('PROYECCIÓN'!283:283,15+6*(COLUMNS($G282:AN282)-1)),""))</f>
        <v/>
      </c>
      <c r="AO282" s="236">
        <f t="array" ref="AO282">IF(COLUMNS($G282:AO282)&gt;$E282,"",IFERROR(INDEX('PROYECCIÓN'!283:283,15+6*(COLUMNS($G282:AO282)-1)),""))</f>
        <v/>
      </c>
      <c r="AP282" s="236">
        <f t="array" ref="AP282">IF(COLUMNS($G282:AP282)&gt;$E282,"",IFERROR(INDEX('PROYECCIÓN'!283:283,15+6*(COLUMNS($G282:AP282)-1)),""))</f>
        <v/>
      </c>
      <c r="AQ282" s="236" t="n"/>
      <c r="AR282" s="229" t="n"/>
      <c r="AS282" s="185" t="n"/>
    </row>
    <row r="283" ht="15" customHeight="1" s="506">
      <c r="B283" s="47">
        <f>'CARTERA TOTAL'!B283</f>
        <v/>
      </c>
      <c r="C283" s="229">
        <f>'PROYECCIÓN'!C284</f>
        <v/>
      </c>
      <c r="D283" s="53">
        <f>'PROYECCIÓN'!D284</f>
        <v/>
      </c>
      <c r="E283" s="56">
        <f>'PROYECCIÓN'!H284</f>
        <v/>
      </c>
      <c r="F283" s="56">
        <f>IF(COUNTIF($G283:$AP283,"VENCIDA")&gt;0,"VENCIDA",IF(COUNTIF($G283:$AP283,"POR VENCER")&gt;0,"POR VENCER",IF(COUNTIF($G283:$AP283,"AL DÍA")&gt;0,"AL DÍA",IF(COUNTIF($G283:$AP283,"PAGA")&gt;0,"PAGA","SIN ESTADO"))))</f>
        <v/>
      </c>
      <c r="G283" s="236">
        <f t="array" ref="G283">IF(COLUMNS($G283:G283)&gt;$E283,"",IFERROR(INDEX('PROYECCIÓN'!284:284,15+6*(COLUMNS($G283:G283)-1)),""))</f>
        <v/>
      </c>
      <c r="H283" s="236">
        <f t="array" ref="H283">IF(COLUMNS($G283:H283)&gt;$E283,"",IFERROR(INDEX('PROYECCIÓN'!284:284,15+6*(COLUMNS($G283:H283)-1)),""))</f>
        <v/>
      </c>
      <c r="I283" s="236">
        <f t="array" ref="I283">IF(COLUMNS($G283:I283)&gt;$E283,"",IFERROR(INDEX('PROYECCIÓN'!284:284,15+6*(COLUMNS($G283:I283)-1)),""))</f>
        <v/>
      </c>
      <c r="J283" s="236">
        <f t="array" ref="J283">IF(COLUMNS($G283:J283)&gt;$E283,"",IFERROR(INDEX('PROYECCIÓN'!284:284,15+6*(COLUMNS($G283:J283)-1)),""))</f>
        <v/>
      </c>
      <c r="K283" s="236">
        <f t="array" ref="K283">IF(COLUMNS($G283:K283)&gt;$E283,"",IFERROR(INDEX('PROYECCIÓN'!284:284,15+6*(COLUMNS($G283:K283)-1)),""))</f>
        <v/>
      </c>
      <c r="L283" s="236">
        <f t="array" ref="L283">IF(COLUMNS($G283:L283)&gt;$E283,"",IFERROR(INDEX('PROYECCIÓN'!284:284,15+6*(COLUMNS($G283:L283)-1)),""))</f>
        <v/>
      </c>
      <c r="M283" s="236">
        <f t="array" ref="M283">IF(COLUMNS($G283:M283)&gt;$E283,"",IFERROR(INDEX('PROYECCIÓN'!284:284,15+6*(COLUMNS($G283:M283)-1)),""))</f>
        <v/>
      </c>
      <c r="N283" s="236">
        <f t="array" ref="N283">IF(COLUMNS($G283:N283)&gt;$E283,"",IFERROR(INDEX('PROYECCIÓN'!284:284,15+6*(COLUMNS($G283:N283)-1)),""))</f>
        <v/>
      </c>
      <c r="O283" s="236">
        <f t="array" ref="O283">IF(COLUMNS($G283:O283)&gt;$E283,"",IFERROR(INDEX('PROYECCIÓN'!284:284,15+6*(COLUMNS($G283:O283)-1)),""))</f>
        <v/>
      </c>
      <c r="P283" s="236">
        <f t="array" ref="P283">IF(COLUMNS($G283:P283)&gt;$E283,"",IFERROR(INDEX('PROYECCIÓN'!284:284,15+6*(COLUMNS($G283:P283)-1)),""))</f>
        <v/>
      </c>
      <c r="Q283" s="236">
        <f t="array" ref="Q283">IF(COLUMNS($G283:Q283)&gt;$E283,"",IFERROR(INDEX('PROYECCIÓN'!284:284,15+6*(COLUMNS($G283:Q283)-1)),""))</f>
        <v/>
      </c>
      <c r="R283" s="236">
        <f t="array" ref="R283">IF(COLUMNS($G283:R283)&gt;$E283,"",IFERROR(INDEX('PROYECCIÓN'!284:284,15+6*(COLUMNS($G283:R283)-1)),""))</f>
        <v/>
      </c>
      <c r="S283" s="236">
        <f t="array" ref="S283">IF(COLUMNS($G283:S283)&gt;$E283,"",IFERROR(INDEX('PROYECCIÓN'!284:284,15+6*(COLUMNS($G283:S283)-1)),""))</f>
        <v/>
      </c>
      <c r="T283" s="236">
        <f t="array" ref="T283">IF(COLUMNS($G283:T283)&gt;$E283,"",IFERROR(INDEX('PROYECCIÓN'!284:284,15+6*(COLUMNS($G283:T283)-1)),""))</f>
        <v/>
      </c>
      <c r="U283" s="236">
        <f t="array" ref="U283">IF(COLUMNS($G283:U283)&gt;$E283,"",IFERROR(INDEX('PROYECCIÓN'!284:284,15+6*(COLUMNS($G283:U283)-1)),""))</f>
        <v/>
      </c>
      <c r="V283" s="236">
        <f t="array" ref="V283">IF(COLUMNS($G283:V283)&gt;$E283,"",IFERROR(INDEX('PROYECCIÓN'!284:284,15+6*(COLUMNS($G283:V283)-1)),""))</f>
        <v/>
      </c>
      <c r="W283" s="236">
        <f t="array" ref="W283">IF(COLUMNS($G283:W283)&gt;$E283,"",IFERROR(INDEX('PROYECCIÓN'!284:284,15+6*(COLUMNS($G283:W283)-1)),""))</f>
        <v/>
      </c>
      <c r="X283" s="236">
        <f t="array" ref="X283">IF(COLUMNS($G283:X283)&gt;$E283,"",IFERROR(INDEX('PROYECCIÓN'!284:284,15+6*(COLUMNS($G283:X283)-1)),""))</f>
        <v/>
      </c>
      <c r="Y283" s="236">
        <f t="array" ref="Y283">IF(COLUMNS($G283:Y283)&gt;$E283,"",IFERROR(INDEX('PROYECCIÓN'!284:284,15+6*(COLUMNS($G283:Y283)-1)),""))</f>
        <v/>
      </c>
      <c r="Z283" s="236">
        <f t="array" ref="Z283">IF(COLUMNS($G283:Z283)&gt;$E283,"",IFERROR(INDEX('PROYECCIÓN'!284:284,15+6*(COLUMNS($G283:Z283)-1)),""))</f>
        <v/>
      </c>
      <c r="AA283" s="236">
        <f t="array" ref="AA283">IF(COLUMNS($G283:AA283)&gt;$E283,"",IFERROR(INDEX('PROYECCIÓN'!284:284,15+6*(COLUMNS($G283:AA283)-1)),""))</f>
        <v/>
      </c>
      <c r="AB283" s="236">
        <f t="array" ref="AB283">IF(COLUMNS($G283:AB283)&gt;$E283,"",IFERROR(INDEX('PROYECCIÓN'!284:284,15+6*(COLUMNS($G283:AB283)-1)),""))</f>
        <v/>
      </c>
      <c r="AC283" s="236">
        <f t="array" ref="AC283">IF(COLUMNS($G283:AC283)&gt;$E283,"",IFERROR(INDEX('PROYECCIÓN'!284:284,15+6*(COLUMNS($G283:AC283)-1)),""))</f>
        <v/>
      </c>
      <c r="AD283" s="236">
        <f t="array" ref="AD283">IF(COLUMNS($G283:AD283)&gt;$E283,"",IFERROR(INDEX('PROYECCIÓN'!284:284,15+6*(COLUMNS($G283:AD283)-1)),""))</f>
        <v/>
      </c>
      <c r="AE283" s="236">
        <f t="array" ref="AE283">IF(COLUMNS($G283:AE283)&gt;$E283,"",IFERROR(INDEX('PROYECCIÓN'!284:284,15+6*(COLUMNS($G283:AE283)-1)),""))</f>
        <v/>
      </c>
      <c r="AF283" s="236">
        <f t="array" ref="AF283">IF(COLUMNS($G283:AF283)&gt;$E283,"",IFERROR(INDEX('PROYECCIÓN'!284:284,15+6*(COLUMNS($G283:AF283)-1)),""))</f>
        <v/>
      </c>
      <c r="AG283" s="236">
        <f t="array" ref="AG283">IF(COLUMNS($G283:AG283)&gt;$E283,"",IFERROR(INDEX('PROYECCIÓN'!284:284,15+6*(COLUMNS($G283:AG283)-1)),""))</f>
        <v/>
      </c>
      <c r="AH283" s="236">
        <f t="array" ref="AH283">IF(COLUMNS($G283:AH283)&gt;$E283,"",IFERROR(INDEX('PROYECCIÓN'!284:284,15+6*(COLUMNS($G283:AH283)-1)),""))</f>
        <v/>
      </c>
      <c r="AI283" s="236">
        <f t="array" ref="AI283">IF(COLUMNS($G283:AI283)&gt;$E283,"",IFERROR(INDEX('PROYECCIÓN'!284:284,15+6*(COLUMNS($G283:AI283)-1)),""))</f>
        <v/>
      </c>
      <c r="AJ283" s="236">
        <f t="array" ref="AJ283">IF(COLUMNS($G283:AJ283)&gt;$E283,"",IFERROR(INDEX('PROYECCIÓN'!284:284,15+6*(COLUMNS($G283:AJ283)-1)),""))</f>
        <v/>
      </c>
      <c r="AK283" s="236">
        <f t="array" ref="AK283">IF(COLUMNS($G283:AK283)&gt;$E283,"",IFERROR(INDEX('PROYECCIÓN'!284:284,15+6*(COLUMNS($G283:AK283)-1)),""))</f>
        <v/>
      </c>
      <c r="AL283" s="236">
        <f t="array" ref="AL283">IF(COLUMNS($G283:AL283)&gt;$E283,"",IFERROR(INDEX('PROYECCIÓN'!284:284,15+6*(COLUMNS($G283:AL283)-1)),""))</f>
        <v/>
      </c>
      <c r="AM283" s="236">
        <f t="array" ref="AM283">IF(COLUMNS($G283:AM283)&gt;$E283,"",IFERROR(INDEX('PROYECCIÓN'!284:284,15+6*(COLUMNS($G283:AM283)-1)),""))</f>
        <v/>
      </c>
      <c r="AN283" s="236">
        <f t="array" ref="AN283">IF(COLUMNS($G283:AN283)&gt;$E283,"",IFERROR(INDEX('PROYECCIÓN'!284:284,15+6*(COLUMNS($G283:AN283)-1)),""))</f>
        <v/>
      </c>
      <c r="AO283" s="236">
        <f t="array" ref="AO283">IF(COLUMNS($G283:AO283)&gt;$E283,"",IFERROR(INDEX('PROYECCIÓN'!284:284,15+6*(COLUMNS($G283:AO283)-1)),""))</f>
        <v/>
      </c>
      <c r="AP283" s="236">
        <f t="array" ref="AP283">IF(COLUMNS($G283:AP283)&gt;$E283,"",IFERROR(INDEX('PROYECCIÓN'!284:284,15+6*(COLUMNS($G283:AP283)-1)),""))</f>
        <v/>
      </c>
      <c r="AQ283" s="236" t="n"/>
      <c r="AR283" s="229" t="n"/>
      <c r="AS283" s="185" t="n"/>
    </row>
    <row r="284" ht="15" customHeight="1" s="506">
      <c r="B284" s="47">
        <f>'CARTERA TOTAL'!B284</f>
        <v/>
      </c>
      <c r="C284" s="229">
        <f>'PROYECCIÓN'!C285</f>
        <v/>
      </c>
      <c r="D284" s="53">
        <f>'PROYECCIÓN'!D285</f>
        <v/>
      </c>
      <c r="E284" s="56">
        <f>'PROYECCIÓN'!H285</f>
        <v/>
      </c>
      <c r="F284" s="56">
        <f>IF(COUNTIF($G284:$AP284,"VENCIDA")&gt;0,"VENCIDA",IF(COUNTIF($G284:$AP284,"POR VENCER")&gt;0,"POR VENCER",IF(COUNTIF($G284:$AP284,"AL DÍA")&gt;0,"AL DÍA",IF(COUNTIF($G284:$AP284,"PAGA")&gt;0,"PAGA","SIN ESTADO"))))</f>
        <v/>
      </c>
      <c r="G284" s="236">
        <f t="array" ref="G284">IF(COLUMNS($G284:G284)&gt;$E284,"",IFERROR(INDEX('PROYECCIÓN'!285:285,15+6*(COLUMNS($G284:G284)-1)),""))</f>
        <v/>
      </c>
      <c r="H284" s="236">
        <f t="array" ref="H284">IF(COLUMNS($G284:H284)&gt;$E284,"",IFERROR(INDEX('PROYECCIÓN'!285:285,15+6*(COLUMNS($G284:H284)-1)),""))</f>
        <v/>
      </c>
      <c r="I284" s="236">
        <f t="array" ref="I284">IF(COLUMNS($G284:I284)&gt;$E284,"",IFERROR(INDEX('PROYECCIÓN'!285:285,15+6*(COLUMNS($G284:I284)-1)),""))</f>
        <v/>
      </c>
      <c r="J284" s="236">
        <f t="array" ref="J284">IF(COLUMNS($G284:J284)&gt;$E284,"",IFERROR(INDEX('PROYECCIÓN'!285:285,15+6*(COLUMNS($G284:J284)-1)),""))</f>
        <v/>
      </c>
      <c r="K284" s="236">
        <f t="array" ref="K284">IF(COLUMNS($G284:K284)&gt;$E284,"",IFERROR(INDEX('PROYECCIÓN'!285:285,15+6*(COLUMNS($G284:K284)-1)),""))</f>
        <v/>
      </c>
      <c r="L284" s="236">
        <f t="array" ref="L284">IF(COLUMNS($G284:L284)&gt;$E284,"",IFERROR(INDEX('PROYECCIÓN'!285:285,15+6*(COLUMNS($G284:L284)-1)),""))</f>
        <v/>
      </c>
      <c r="M284" s="236">
        <f t="array" ref="M284">IF(COLUMNS($G284:M284)&gt;$E284,"",IFERROR(INDEX('PROYECCIÓN'!285:285,15+6*(COLUMNS($G284:M284)-1)),""))</f>
        <v/>
      </c>
      <c r="N284" s="236">
        <f t="array" ref="N284">IF(COLUMNS($G284:N284)&gt;$E284,"",IFERROR(INDEX('PROYECCIÓN'!285:285,15+6*(COLUMNS($G284:N284)-1)),""))</f>
        <v/>
      </c>
      <c r="O284" s="236">
        <f t="array" ref="O284">IF(COLUMNS($G284:O284)&gt;$E284,"",IFERROR(INDEX('PROYECCIÓN'!285:285,15+6*(COLUMNS($G284:O284)-1)),""))</f>
        <v/>
      </c>
      <c r="P284" s="236">
        <f t="array" ref="P284">IF(COLUMNS($G284:P284)&gt;$E284,"",IFERROR(INDEX('PROYECCIÓN'!285:285,15+6*(COLUMNS($G284:P284)-1)),""))</f>
        <v/>
      </c>
      <c r="Q284" s="236">
        <f t="array" ref="Q284">IF(COLUMNS($G284:Q284)&gt;$E284,"",IFERROR(INDEX('PROYECCIÓN'!285:285,15+6*(COLUMNS($G284:Q284)-1)),""))</f>
        <v/>
      </c>
      <c r="R284" s="236">
        <f t="array" ref="R284">IF(COLUMNS($G284:R284)&gt;$E284,"",IFERROR(INDEX('PROYECCIÓN'!285:285,15+6*(COLUMNS($G284:R284)-1)),""))</f>
        <v/>
      </c>
      <c r="S284" s="236">
        <f t="array" ref="S284">IF(COLUMNS($G284:S284)&gt;$E284,"",IFERROR(INDEX('PROYECCIÓN'!285:285,15+6*(COLUMNS($G284:S284)-1)),""))</f>
        <v/>
      </c>
      <c r="T284" s="236">
        <f t="array" ref="T284">IF(COLUMNS($G284:T284)&gt;$E284,"",IFERROR(INDEX('PROYECCIÓN'!285:285,15+6*(COLUMNS($G284:T284)-1)),""))</f>
        <v/>
      </c>
      <c r="U284" s="236">
        <f t="array" ref="U284">IF(COLUMNS($G284:U284)&gt;$E284,"",IFERROR(INDEX('PROYECCIÓN'!285:285,15+6*(COLUMNS($G284:U284)-1)),""))</f>
        <v/>
      </c>
      <c r="V284" s="236">
        <f t="array" ref="V284">IF(COLUMNS($G284:V284)&gt;$E284,"",IFERROR(INDEX('PROYECCIÓN'!285:285,15+6*(COLUMNS($G284:V284)-1)),""))</f>
        <v/>
      </c>
      <c r="W284" s="236">
        <f t="array" ref="W284">IF(COLUMNS($G284:W284)&gt;$E284,"",IFERROR(INDEX('PROYECCIÓN'!285:285,15+6*(COLUMNS($G284:W284)-1)),""))</f>
        <v/>
      </c>
      <c r="X284" s="236">
        <f t="array" ref="X284">IF(COLUMNS($G284:X284)&gt;$E284,"",IFERROR(INDEX('PROYECCIÓN'!285:285,15+6*(COLUMNS($G284:X284)-1)),""))</f>
        <v/>
      </c>
      <c r="Y284" s="236">
        <f t="array" ref="Y284">IF(COLUMNS($G284:Y284)&gt;$E284,"",IFERROR(INDEX('PROYECCIÓN'!285:285,15+6*(COLUMNS($G284:Y284)-1)),""))</f>
        <v/>
      </c>
      <c r="Z284" s="236">
        <f t="array" ref="Z284">IF(COLUMNS($G284:Z284)&gt;$E284,"",IFERROR(INDEX('PROYECCIÓN'!285:285,15+6*(COLUMNS($G284:Z284)-1)),""))</f>
        <v/>
      </c>
      <c r="AA284" s="236">
        <f t="array" ref="AA284">IF(COLUMNS($G284:AA284)&gt;$E284,"",IFERROR(INDEX('PROYECCIÓN'!285:285,15+6*(COLUMNS($G284:AA284)-1)),""))</f>
        <v/>
      </c>
      <c r="AB284" s="236">
        <f t="array" ref="AB284">IF(COLUMNS($G284:AB284)&gt;$E284,"",IFERROR(INDEX('PROYECCIÓN'!285:285,15+6*(COLUMNS($G284:AB284)-1)),""))</f>
        <v/>
      </c>
      <c r="AC284" s="236">
        <f t="array" ref="AC284">IF(COLUMNS($G284:AC284)&gt;$E284,"",IFERROR(INDEX('PROYECCIÓN'!285:285,15+6*(COLUMNS($G284:AC284)-1)),""))</f>
        <v/>
      </c>
      <c r="AD284" s="236">
        <f t="array" ref="AD284">IF(COLUMNS($G284:AD284)&gt;$E284,"",IFERROR(INDEX('PROYECCIÓN'!285:285,15+6*(COLUMNS($G284:AD284)-1)),""))</f>
        <v/>
      </c>
      <c r="AE284" s="236">
        <f t="array" ref="AE284">IF(COLUMNS($G284:AE284)&gt;$E284,"",IFERROR(INDEX('PROYECCIÓN'!285:285,15+6*(COLUMNS($G284:AE284)-1)),""))</f>
        <v/>
      </c>
      <c r="AF284" s="236">
        <f t="array" ref="AF284">IF(COLUMNS($G284:AF284)&gt;$E284,"",IFERROR(INDEX('PROYECCIÓN'!285:285,15+6*(COLUMNS($G284:AF284)-1)),""))</f>
        <v/>
      </c>
      <c r="AG284" s="236">
        <f t="array" ref="AG284">IF(COLUMNS($G284:AG284)&gt;$E284,"",IFERROR(INDEX('PROYECCIÓN'!285:285,15+6*(COLUMNS($G284:AG284)-1)),""))</f>
        <v/>
      </c>
      <c r="AH284" s="236">
        <f t="array" ref="AH284">IF(COLUMNS($G284:AH284)&gt;$E284,"",IFERROR(INDEX('PROYECCIÓN'!285:285,15+6*(COLUMNS($G284:AH284)-1)),""))</f>
        <v/>
      </c>
      <c r="AI284" s="236">
        <f t="array" ref="AI284">IF(COLUMNS($G284:AI284)&gt;$E284,"",IFERROR(INDEX('PROYECCIÓN'!285:285,15+6*(COLUMNS($G284:AI284)-1)),""))</f>
        <v/>
      </c>
      <c r="AJ284" s="236">
        <f t="array" ref="AJ284">IF(COLUMNS($G284:AJ284)&gt;$E284,"",IFERROR(INDEX('PROYECCIÓN'!285:285,15+6*(COLUMNS($G284:AJ284)-1)),""))</f>
        <v/>
      </c>
      <c r="AK284" s="236">
        <f t="array" ref="AK284">IF(COLUMNS($G284:AK284)&gt;$E284,"",IFERROR(INDEX('PROYECCIÓN'!285:285,15+6*(COLUMNS($G284:AK284)-1)),""))</f>
        <v/>
      </c>
      <c r="AL284" s="236">
        <f t="array" ref="AL284">IF(COLUMNS($G284:AL284)&gt;$E284,"",IFERROR(INDEX('PROYECCIÓN'!285:285,15+6*(COLUMNS($G284:AL284)-1)),""))</f>
        <v/>
      </c>
      <c r="AM284" s="236">
        <f t="array" ref="AM284">IF(COLUMNS($G284:AM284)&gt;$E284,"",IFERROR(INDEX('PROYECCIÓN'!285:285,15+6*(COLUMNS($G284:AM284)-1)),""))</f>
        <v/>
      </c>
      <c r="AN284" s="236">
        <f t="array" ref="AN284">IF(COLUMNS($G284:AN284)&gt;$E284,"",IFERROR(INDEX('PROYECCIÓN'!285:285,15+6*(COLUMNS($G284:AN284)-1)),""))</f>
        <v/>
      </c>
      <c r="AO284" s="236">
        <f t="array" ref="AO284">IF(COLUMNS($G284:AO284)&gt;$E284,"",IFERROR(INDEX('PROYECCIÓN'!285:285,15+6*(COLUMNS($G284:AO284)-1)),""))</f>
        <v/>
      </c>
      <c r="AP284" s="236">
        <f t="array" ref="AP284">IF(COLUMNS($G284:AP284)&gt;$E284,"",IFERROR(INDEX('PROYECCIÓN'!285:285,15+6*(COLUMNS($G284:AP284)-1)),""))</f>
        <v/>
      </c>
      <c r="AQ284" s="236" t="n"/>
      <c r="AR284" s="229" t="n"/>
      <c r="AS284" s="185" t="n"/>
    </row>
    <row r="285" ht="15" customHeight="1" s="506">
      <c r="B285" s="47">
        <f>'CARTERA TOTAL'!B285</f>
        <v/>
      </c>
      <c r="C285" s="229">
        <f>'PROYECCIÓN'!C286</f>
        <v/>
      </c>
      <c r="D285" s="53">
        <f>'PROYECCIÓN'!D286</f>
        <v/>
      </c>
      <c r="E285" s="56">
        <f>'PROYECCIÓN'!H286</f>
        <v/>
      </c>
      <c r="F285" s="56">
        <f>IF(COUNTIF($G285:$AP285,"VENCIDA")&gt;0,"VENCIDA",IF(COUNTIF($G285:$AP285,"POR VENCER")&gt;0,"POR VENCER",IF(COUNTIF($G285:$AP285,"AL DÍA")&gt;0,"AL DÍA",IF(COUNTIF($G285:$AP285,"PAGA")&gt;0,"PAGA","SIN ESTADO"))))</f>
        <v/>
      </c>
      <c r="G285" s="236">
        <f t="array" ref="G285">IF(COLUMNS($G285:G285)&gt;$E285,"",IFERROR(INDEX('PROYECCIÓN'!286:286,15+6*(COLUMNS($G285:G285)-1)),""))</f>
        <v/>
      </c>
      <c r="H285" s="236">
        <f t="array" ref="H285">IF(COLUMNS($G285:H285)&gt;$E285,"",IFERROR(INDEX('PROYECCIÓN'!286:286,15+6*(COLUMNS($G285:H285)-1)),""))</f>
        <v/>
      </c>
      <c r="I285" s="236">
        <f t="array" ref="I285">IF(COLUMNS($G285:I285)&gt;$E285,"",IFERROR(INDEX('PROYECCIÓN'!286:286,15+6*(COLUMNS($G285:I285)-1)),""))</f>
        <v/>
      </c>
      <c r="J285" s="236">
        <f t="array" ref="J285">IF(COLUMNS($G285:J285)&gt;$E285,"",IFERROR(INDEX('PROYECCIÓN'!286:286,15+6*(COLUMNS($G285:J285)-1)),""))</f>
        <v/>
      </c>
      <c r="K285" s="236">
        <f t="array" ref="K285">IF(COLUMNS($G285:K285)&gt;$E285,"",IFERROR(INDEX('PROYECCIÓN'!286:286,15+6*(COLUMNS($G285:K285)-1)),""))</f>
        <v/>
      </c>
      <c r="L285" s="236">
        <f t="array" ref="L285">IF(COLUMNS($G285:L285)&gt;$E285,"",IFERROR(INDEX('PROYECCIÓN'!286:286,15+6*(COLUMNS($G285:L285)-1)),""))</f>
        <v/>
      </c>
      <c r="M285" s="236">
        <f t="array" ref="M285">IF(COLUMNS($G285:M285)&gt;$E285,"",IFERROR(INDEX('PROYECCIÓN'!286:286,15+6*(COLUMNS($G285:M285)-1)),""))</f>
        <v/>
      </c>
      <c r="N285" s="236">
        <f t="array" ref="N285">IF(COLUMNS($G285:N285)&gt;$E285,"",IFERROR(INDEX('PROYECCIÓN'!286:286,15+6*(COLUMNS($G285:N285)-1)),""))</f>
        <v/>
      </c>
      <c r="O285" s="236">
        <f t="array" ref="O285">IF(COLUMNS($G285:O285)&gt;$E285,"",IFERROR(INDEX('PROYECCIÓN'!286:286,15+6*(COLUMNS($G285:O285)-1)),""))</f>
        <v/>
      </c>
      <c r="P285" s="236">
        <f t="array" ref="P285">IF(COLUMNS($G285:P285)&gt;$E285,"",IFERROR(INDEX('PROYECCIÓN'!286:286,15+6*(COLUMNS($G285:P285)-1)),""))</f>
        <v/>
      </c>
      <c r="Q285" s="236">
        <f t="array" ref="Q285">IF(COLUMNS($G285:Q285)&gt;$E285,"",IFERROR(INDEX('PROYECCIÓN'!286:286,15+6*(COLUMNS($G285:Q285)-1)),""))</f>
        <v/>
      </c>
      <c r="R285" s="236">
        <f t="array" ref="R285">IF(COLUMNS($G285:R285)&gt;$E285,"",IFERROR(INDEX('PROYECCIÓN'!286:286,15+6*(COLUMNS($G285:R285)-1)),""))</f>
        <v/>
      </c>
      <c r="S285" s="236">
        <f t="array" ref="S285">IF(COLUMNS($G285:S285)&gt;$E285,"",IFERROR(INDEX('PROYECCIÓN'!286:286,15+6*(COLUMNS($G285:S285)-1)),""))</f>
        <v/>
      </c>
      <c r="T285" s="236">
        <f t="array" ref="T285">IF(COLUMNS($G285:T285)&gt;$E285,"",IFERROR(INDEX('PROYECCIÓN'!286:286,15+6*(COLUMNS($G285:T285)-1)),""))</f>
        <v/>
      </c>
      <c r="U285" s="236">
        <f t="array" ref="U285">IF(COLUMNS($G285:U285)&gt;$E285,"",IFERROR(INDEX('PROYECCIÓN'!286:286,15+6*(COLUMNS($G285:U285)-1)),""))</f>
        <v/>
      </c>
      <c r="V285" s="236">
        <f t="array" ref="V285">IF(COLUMNS($G285:V285)&gt;$E285,"",IFERROR(INDEX('PROYECCIÓN'!286:286,15+6*(COLUMNS($G285:V285)-1)),""))</f>
        <v/>
      </c>
      <c r="W285" s="236">
        <f t="array" ref="W285">IF(COLUMNS($G285:W285)&gt;$E285,"",IFERROR(INDEX('PROYECCIÓN'!286:286,15+6*(COLUMNS($G285:W285)-1)),""))</f>
        <v/>
      </c>
      <c r="X285" s="236">
        <f t="array" ref="X285">IF(COLUMNS($G285:X285)&gt;$E285,"",IFERROR(INDEX('PROYECCIÓN'!286:286,15+6*(COLUMNS($G285:X285)-1)),""))</f>
        <v/>
      </c>
      <c r="Y285" s="236">
        <f t="array" ref="Y285">IF(COLUMNS($G285:Y285)&gt;$E285,"",IFERROR(INDEX('PROYECCIÓN'!286:286,15+6*(COLUMNS($G285:Y285)-1)),""))</f>
        <v/>
      </c>
      <c r="Z285" s="236">
        <f t="array" ref="Z285">IF(COLUMNS($G285:Z285)&gt;$E285,"",IFERROR(INDEX('PROYECCIÓN'!286:286,15+6*(COLUMNS($G285:Z285)-1)),""))</f>
        <v/>
      </c>
      <c r="AA285" s="236">
        <f t="array" ref="AA285">IF(COLUMNS($G285:AA285)&gt;$E285,"",IFERROR(INDEX('PROYECCIÓN'!286:286,15+6*(COLUMNS($G285:AA285)-1)),""))</f>
        <v/>
      </c>
      <c r="AB285" s="236">
        <f t="array" ref="AB285">IF(COLUMNS($G285:AB285)&gt;$E285,"",IFERROR(INDEX('PROYECCIÓN'!286:286,15+6*(COLUMNS($G285:AB285)-1)),""))</f>
        <v/>
      </c>
      <c r="AC285" s="236">
        <f t="array" ref="AC285">IF(COLUMNS($G285:AC285)&gt;$E285,"",IFERROR(INDEX('PROYECCIÓN'!286:286,15+6*(COLUMNS($G285:AC285)-1)),""))</f>
        <v/>
      </c>
      <c r="AD285" s="236">
        <f t="array" ref="AD285">IF(COLUMNS($G285:AD285)&gt;$E285,"",IFERROR(INDEX('PROYECCIÓN'!286:286,15+6*(COLUMNS($G285:AD285)-1)),""))</f>
        <v/>
      </c>
      <c r="AE285" s="236">
        <f t="array" ref="AE285">IF(COLUMNS($G285:AE285)&gt;$E285,"",IFERROR(INDEX('PROYECCIÓN'!286:286,15+6*(COLUMNS($G285:AE285)-1)),""))</f>
        <v/>
      </c>
      <c r="AF285" s="236">
        <f t="array" ref="AF285">IF(COLUMNS($G285:AF285)&gt;$E285,"",IFERROR(INDEX('PROYECCIÓN'!286:286,15+6*(COLUMNS($G285:AF285)-1)),""))</f>
        <v/>
      </c>
      <c r="AG285" s="236">
        <f t="array" ref="AG285">IF(COLUMNS($G285:AG285)&gt;$E285,"",IFERROR(INDEX('PROYECCIÓN'!286:286,15+6*(COLUMNS($G285:AG285)-1)),""))</f>
        <v/>
      </c>
      <c r="AH285" s="236">
        <f t="array" ref="AH285">IF(COLUMNS($G285:AH285)&gt;$E285,"",IFERROR(INDEX('PROYECCIÓN'!286:286,15+6*(COLUMNS($G285:AH285)-1)),""))</f>
        <v/>
      </c>
      <c r="AI285" s="236">
        <f t="array" ref="AI285">IF(COLUMNS($G285:AI285)&gt;$E285,"",IFERROR(INDEX('PROYECCIÓN'!286:286,15+6*(COLUMNS($G285:AI285)-1)),""))</f>
        <v/>
      </c>
      <c r="AJ285" s="236">
        <f t="array" ref="AJ285">IF(COLUMNS($G285:AJ285)&gt;$E285,"",IFERROR(INDEX('PROYECCIÓN'!286:286,15+6*(COLUMNS($G285:AJ285)-1)),""))</f>
        <v/>
      </c>
      <c r="AK285" s="236">
        <f t="array" ref="AK285">IF(COLUMNS($G285:AK285)&gt;$E285,"",IFERROR(INDEX('PROYECCIÓN'!286:286,15+6*(COLUMNS($G285:AK285)-1)),""))</f>
        <v/>
      </c>
      <c r="AL285" s="236">
        <f t="array" ref="AL285">IF(COLUMNS($G285:AL285)&gt;$E285,"",IFERROR(INDEX('PROYECCIÓN'!286:286,15+6*(COLUMNS($G285:AL285)-1)),""))</f>
        <v/>
      </c>
      <c r="AM285" s="236">
        <f t="array" ref="AM285">IF(COLUMNS($G285:AM285)&gt;$E285,"",IFERROR(INDEX('PROYECCIÓN'!286:286,15+6*(COLUMNS($G285:AM285)-1)),""))</f>
        <v/>
      </c>
      <c r="AN285" s="236">
        <f t="array" ref="AN285">IF(COLUMNS($G285:AN285)&gt;$E285,"",IFERROR(INDEX('PROYECCIÓN'!286:286,15+6*(COLUMNS($G285:AN285)-1)),""))</f>
        <v/>
      </c>
      <c r="AO285" s="236">
        <f t="array" ref="AO285">IF(COLUMNS($G285:AO285)&gt;$E285,"",IFERROR(INDEX('PROYECCIÓN'!286:286,15+6*(COLUMNS($G285:AO285)-1)),""))</f>
        <v/>
      </c>
      <c r="AP285" s="236">
        <f t="array" ref="AP285">IF(COLUMNS($G285:AP285)&gt;$E285,"",IFERROR(INDEX('PROYECCIÓN'!286:286,15+6*(COLUMNS($G285:AP285)-1)),""))</f>
        <v/>
      </c>
      <c r="AQ285" s="236" t="n"/>
      <c r="AR285" s="229" t="n"/>
      <c r="AS285" s="185" t="n"/>
    </row>
    <row r="286" ht="15" customHeight="1" s="506">
      <c r="B286" s="47">
        <f>'CARTERA TOTAL'!B286</f>
        <v/>
      </c>
      <c r="C286" s="229">
        <f>'PROYECCIÓN'!C287</f>
        <v/>
      </c>
      <c r="D286" s="53">
        <f>'PROYECCIÓN'!D287</f>
        <v/>
      </c>
      <c r="E286" s="56">
        <f>'PROYECCIÓN'!H287</f>
        <v/>
      </c>
      <c r="F286" s="56">
        <f>IF(COUNTIF($G286:$AP286,"VENCIDA")&gt;0,"VENCIDA",IF(COUNTIF($G286:$AP286,"POR VENCER")&gt;0,"POR VENCER",IF(COUNTIF($G286:$AP286,"AL DÍA")&gt;0,"AL DÍA",IF(COUNTIF($G286:$AP286,"PAGA")&gt;0,"PAGA","SIN ESTADO"))))</f>
        <v/>
      </c>
      <c r="G286" s="236">
        <f t="array" ref="G286">IF(COLUMNS($G286:G286)&gt;$E286,"",IFERROR(INDEX('PROYECCIÓN'!287:287,15+6*(COLUMNS($G286:G286)-1)),""))</f>
        <v/>
      </c>
      <c r="H286" s="236">
        <f t="array" ref="H286">IF(COLUMNS($G286:H286)&gt;$E286,"",IFERROR(INDEX('PROYECCIÓN'!287:287,15+6*(COLUMNS($G286:H286)-1)),""))</f>
        <v/>
      </c>
      <c r="I286" s="236">
        <f t="array" ref="I286">IF(COLUMNS($G286:I286)&gt;$E286,"",IFERROR(INDEX('PROYECCIÓN'!287:287,15+6*(COLUMNS($G286:I286)-1)),""))</f>
        <v/>
      </c>
      <c r="J286" s="236">
        <f t="array" ref="J286">IF(COLUMNS($G286:J286)&gt;$E286,"",IFERROR(INDEX('PROYECCIÓN'!287:287,15+6*(COLUMNS($G286:J286)-1)),""))</f>
        <v/>
      </c>
      <c r="K286" s="236">
        <f t="array" ref="K286">IF(COLUMNS($G286:K286)&gt;$E286,"",IFERROR(INDEX('PROYECCIÓN'!287:287,15+6*(COLUMNS($G286:K286)-1)),""))</f>
        <v/>
      </c>
      <c r="L286" s="236">
        <f t="array" ref="L286">IF(COLUMNS($G286:L286)&gt;$E286,"",IFERROR(INDEX('PROYECCIÓN'!287:287,15+6*(COLUMNS($G286:L286)-1)),""))</f>
        <v/>
      </c>
      <c r="M286" s="236">
        <f t="array" ref="M286">IF(COLUMNS($G286:M286)&gt;$E286,"",IFERROR(INDEX('PROYECCIÓN'!287:287,15+6*(COLUMNS($G286:M286)-1)),""))</f>
        <v/>
      </c>
      <c r="N286" s="236">
        <f t="array" ref="N286">IF(COLUMNS($G286:N286)&gt;$E286,"",IFERROR(INDEX('PROYECCIÓN'!287:287,15+6*(COLUMNS($G286:N286)-1)),""))</f>
        <v/>
      </c>
      <c r="O286" s="236">
        <f t="array" ref="O286">IF(COLUMNS($G286:O286)&gt;$E286,"",IFERROR(INDEX('PROYECCIÓN'!287:287,15+6*(COLUMNS($G286:O286)-1)),""))</f>
        <v/>
      </c>
      <c r="P286" s="236">
        <f t="array" ref="P286">IF(COLUMNS($G286:P286)&gt;$E286,"",IFERROR(INDEX('PROYECCIÓN'!287:287,15+6*(COLUMNS($G286:P286)-1)),""))</f>
        <v/>
      </c>
      <c r="Q286" s="236">
        <f t="array" ref="Q286">IF(COLUMNS($G286:Q286)&gt;$E286,"",IFERROR(INDEX('PROYECCIÓN'!287:287,15+6*(COLUMNS($G286:Q286)-1)),""))</f>
        <v/>
      </c>
      <c r="R286" s="236">
        <f t="array" ref="R286">IF(COLUMNS($G286:R286)&gt;$E286,"",IFERROR(INDEX('PROYECCIÓN'!287:287,15+6*(COLUMNS($G286:R286)-1)),""))</f>
        <v/>
      </c>
      <c r="S286" s="236">
        <f t="array" ref="S286">IF(COLUMNS($G286:S286)&gt;$E286,"",IFERROR(INDEX('PROYECCIÓN'!287:287,15+6*(COLUMNS($G286:S286)-1)),""))</f>
        <v/>
      </c>
      <c r="T286" s="236">
        <f t="array" ref="T286">IF(COLUMNS($G286:T286)&gt;$E286,"",IFERROR(INDEX('PROYECCIÓN'!287:287,15+6*(COLUMNS($G286:T286)-1)),""))</f>
        <v/>
      </c>
      <c r="U286" s="236">
        <f t="array" ref="U286">IF(COLUMNS($G286:U286)&gt;$E286,"",IFERROR(INDEX('PROYECCIÓN'!287:287,15+6*(COLUMNS($G286:U286)-1)),""))</f>
        <v/>
      </c>
      <c r="V286" s="236">
        <f t="array" ref="V286">IF(COLUMNS($G286:V286)&gt;$E286,"",IFERROR(INDEX('PROYECCIÓN'!287:287,15+6*(COLUMNS($G286:V286)-1)),""))</f>
        <v/>
      </c>
      <c r="W286" s="236">
        <f t="array" ref="W286">IF(COLUMNS($G286:W286)&gt;$E286,"",IFERROR(INDEX('PROYECCIÓN'!287:287,15+6*(COLUMNS($G286:W286)-1)),""))</f>
        <v/>
      </c>
      <c r="X286" s="236">
        <f t="array" ref="X286">IF(COLUMNS($G286:X286)&gt;$E286,"",IFERROR(INDEX('PROYECCIÓN'!287:287,15+6*(COLUMNS($G286:X286)-1)),""))</f>
        <v/>
      </c>
      <c r="Y286" s="236">
        <f t="array" ref="Y286">IF(COLUMNS($G286:Y286)&gt;$E286,"",IFERROR(INDEX('PROYECCIÓN'!287:287,15+6*(COLUMNS($G286:Y286)-1)),""))</f>
        <v/>
      </c>
      <c r="Z286" s="236">
        <f t="array" ref="Z286">IF(COLUMNS($G286:Z286)&gt;$E286,"",IFERROR(INDEX('PROYECCIÓN'!287:287,15+6*(COLUMNS($G286:Z286)-1)),""))</f>
        <v/>
      </c>
      <c r="AA286" s="236">
        <f t="array" ref="AA286">IF(COLUMNS($G286:AA286)&gt;$E286,"",IFERROR(INDEX('PROYECCIÓN'!287:287,15+6*(COLUMNS($G286:AA286)-1)),""))</f>
        <v/>
      </c>
      <c r="AB286" s="236">
        <f t="array" ref="AB286">IF(COLUMNS($G286:AB286)&gt;$E286,"",IFERROR(INDEX('PROYECCIÓN'!287:287,15+6*(COLUMNS($G286:AB286)-1)),""))</f>
        <v/>
      </c>
      <c r="AC286" s="236">
        <f t="array" ref="AC286">IF(COLUMNS($G286:AC286)&gt;$E286,"",IFERROR(INDEX('PROYECCIÓN'!287:287,15+6*(COLUMNS($G286:AC286)-1)),""))</f>
        <v/>
      </c>
      <c r="AD286" s="236">
        <f t="array" ref="AD286">IF(COLUMNS($G286:AD286)&gt;$E286,"",IFERROR(INDEX('PROYECCIÓN'!287:287,15+6*(COLUMNS($G286:AD286)-1)),""))</f>
        <v/>
      </c>
      <c r="AE286" s="236">
        <f t="array" ref="AE286">IF(COLUMNS($G286:AE286)&gt;$E286,"",IFERROR(INDEX('PROYECCIÓN'!287:287,15+6*(COLUMNS($G286:AE286)-1)),""))</f>
        <v/>
      </c>
      <c r="AF286" s="236">
        <f t="array" ref="AF286">IF(COLUMNS($G286:AF286)&gt;$E286,"",IFERROR(INDEX('PROYECCIÓN'!287:287,15+6*(COLUMNS($G286:AF286)-1)),""))</f>
        <v/>
      </c>
      <c r="AG286" s="236">
        <f t="array" ref="AG286">IF(COLUMNS($G286:AG286)&gt;$E286,"",IFERROR(INDEX('PROYECCIÓN'!287:287,15+6*(COLUMNS($G286:AG286)-1)),""))</f>
        <v/>
      </c>
      <c r="AH286" s="236">
        <f t="array" ref="AH286">IF(COLUMNS($G286:AH286)&gt;$E286,"",IFERROR(INDEX('PROYECCIÓN'!287:287,15+6*(COLUMNS($G286:AH286)-1)),""))</f>
        <v/>
      </c>
      <c r="AI286" s="236">
        <f t="array" ref="AI286">IF(COLUMNS($G286:AI286)&gt;$E286,"",IFERROR(INDEX('PROYECCIÓN'!287:287,15+6*(COLUMNS($G286:AI286)-1)),""))</f>
        <v/>
      </c>
      <c r="AJ286" s="236">
        <f t="array" ref="AJ286">IF(COLUMNS($G286:AJ286)&gt;$E286,"",IFERROR(INDEX('PROYECCIÓN'!287:287,15+6*(COLUMNS($G286:AJ286)-1)),""))</f>
        <v/>
      </c>
      <c r="AK286" s="236">
        <f t="array" ref="AK286">IF(COLUMNS($G286:AK286)&gt;$E286,"",IFERROR(INDEX('PROYECCIÓN'!287:287,15+6*(COLUMNS($G286:AK286)-1)),""))</f>
        <v/>
      </c>
      <c r="AL286" s="236">
        <f t="array" ref="AL286">IF(COLUMNS($G286:AL286)&gt;$E286,"",IFERROR(INDEX('PROYECCIÓN'!287:287,15+6*(COLUMNS($G286:AL286)-1)),""))</f>
        <v/>
      </c>
      <c r="AM286" s="236">
        <f t="array" ref="AM286">IF(COLUMNS($G286:AM286)&gt;$E286,"",IFERROR(INDEX('PROYECCIÓN'!287:287,15+6*(COLUMNS($G286:AM286)-1)),""))</f>
        <v/>
      </c>
      <c r="AN286" s="236">
        <f t="array" ref="AN286">IF(COLUMNS($G286:AN286)&gt;$E286,"",IFERROR(INDEX('PROYECCIÓN'!287:287,15+6*(COLUMNS($G286:AN286)-1)),""))</f>
        <v/>
      </c>
      <c r="AO286" s="236">
        <f t="array" ref="AO286">IF(COLUMNS($G286:AO286)&gt;$E286,"",IFERROR(INDEX('PROYECCIÓN'!287:287,15+6*(COLUMNS($G286:AO286)-1)),""))</f>
        <v/>
      </c>
      <c r="AP286" s="236">
        <f t="array" ref="AP286">IF(COLUMNS($G286:AP286)&gt;$E286,"",IFERROR(INDEX('PROYECCIÓN'!287:287,15+6*(COLUMNS($G286:AP286)-1)),""))</f>
        <v/>
      </c>
      <c r="AQ286" s="236" t="n"/>
      <c r="AR286" s="229" t="n"/>
      <c r="AS286" s="185" t="n"/>
    </row>
    <row r="287" ht="15" customHeight="1" s="506">
      <c r="B287" s="47">
        <f>'CARTERA TOTAL'!B287</f>
        <v/>
      </c>
      <c r="C287" s="229">
        <f>'PROYECCIÓN'!C288</f>
        <v/>
      </c>
      <c r="D287" s="53">
        <f>'PROYECCIÓN'!D288</f>
        <v/>
      </c>
      <c r="E287" s="56">
        <f>'PROYECCIÓN'!H288</f>
        <v/>
      </c>
      <c r="F287" s="56">
        <f>IF(COUNTIF($G287:$AP287,"VENCIDA")&gt;0,"VENCIDA",IF(COUNTIF($G287:$AP287,"POR VENCER")&gt;0,"POR VENCER",IF(COUNTIF($G287:$AP287,"AL DÍA")&gt;0,"AL DÍA",IF(COUNTIF($G287:$AP287,"PAGA")&gt;0,"PAGA","SIN ESTADO"))))</f>
        <v/>
      </c>
      <c r="G287" s="236">
        <f t="array" ref="G287">IF(COLUMNS($G287:G287)&gt;$E287,"",IFERROR(INDEX('PROYECCIÓN'!288:288,15+6*(COLUMNS($G287:G287)-1)),""))</f>
        <v/>
      </c>
      <c r="H287" s="236">
        <f t="array" ref="H287">IF(COLUMNS($G287:H287)&gt;$E287,"",IFERROR(INDEX('PROYECCIÓN'!288:288,15+6*(COLUMNS($G287:H287)-1)),""))</f>
        <v/>
      </c>
      <c r="I287" s="236">
        <f t="array" ref="I287">IF(COLUMNS($G287:I287)&gt;$E287,"",IFERROR(INDEX('PROYECCIÓN'!288:288,15+6*(COLUMNS($G287:I287)-1)),""))</f>
        <v/>
      </c>
      <c r="J287" s="236">
        <f t="array" ref="J287">IF(COLUMNS($G287:J287)&gt;$E287,"",IFERROR(INDEX('PROYECCIÓN'!288:288,15+6*(COLUMNS($G287:J287)-1)),""))</f>
        <v/>
      </c>
      <c r="K287" s="236">
        <f t="array" ref="K287">IF(COLUMNS($G287:K287)&gt;$E287,"",IFERROR(INDEX('PROYECCIÓN'!288:288,15+6*(COLUMNS($G287:K287)-1)),""))</f>
        <v/>
      </c>
      <c r="L287" s="236">
        <f t="array" ref="L287">IF(COLUMNS($G287:L287)&gt;$E287,"",IFERROR(INDEX('PROYECCIÓN'!288:288,15+6*(COLUMNS($G287:L287)-1)),""))</f>
        <v/>
      </c>
      <c r="M287" s="236">
        <f t="array" ref="M287">IF(COLUMNS($G287:M287)&gt;$E287,"",IFERROR(INDEX('PROYECCIÓN'!288:288,15+6*(COLUMNS($G287:M287)-1)),""))</f>
        <v/>
      </c>
      <c r="N287" s="236">
        <f t="array" ref="N287">IF(COLUMNS($G287:N287)&gt;$E287,"",IFERROR(INDEX('PROYECCIÓN'!288:288,15+6*(COLUMNS($G287:N287)-1)),""))</f>
        <v/>
      </c>
      <c r="O287" s="236">
        <f t="array" ref="O287">IF(COLUMNS($G287:O287)&gt;$E287,"",IFERROR(INDEX('PROYECCIÓN'!288:288,15+6*(COLUMNS($G287:O287)-1)),""))</f>
        <v/>
      </c>
      <c r="P287" s="236">
        <f t="array" ref="P287">IF(COLUMNS($G287:P287)&gt;$E287,"",IFERROR(INDEX('PROYECCIÓN'!288:288,15+6*(COLUMNS($G287:P287)-1)),""))</f>
        <v/>
      </c>
      <c r="Q287" s="236">
        <f t="array" ref="Q287">IF(COLUMNS($G287:Q287)&gt;$E287,"",IFERROR(INDEX('PROYECCIÓN'!288:288,15+6*(COLUMNS($G287:Q287)-1)),""))</f>
        <v/>
      </c>
      <c r="R287" s="236">
        <f t="array" ref="R287">IF(COLUMNS($G287:R287)&gt;$E287,"",IFERROR(INDEX('PROYECCIÓN'!288:288,15+6*(COLUMNS($G287:R287)-1)),""))</f>
        <v/>
      </c>
      <c r="S287" s="236">
        <f t="array" ref="S287">IF(COLUMNS($G287:S287)&gt;$E287,"",IFERROR(INDEX('PROYECCIÓN'!288:288,15+6*(COLUMNS($G287:S287)-1)),""))</f>
        <v/>
      </c>
      <c r="T287" s="236">
        <f t="array" ref="T287">IF(COLUMNS($G287:T287)&gt;$E287,"",IFERROR(INDEX('PROYECCIÓN'!288:288,15+6*(COLUMNS($G287:T287)-1)),""))</f>
        <v/>
      </c>
      <c r="U287" s="236">
        <f t="array" ref="U287">IF(COLUMNS($G287:U287)&gt;$E287,"",IFERROR(INDEX('PROYECCIÓN'!288:288,15+6*(COLUMNS($G287:U287)-1)),""))</f>
        <v/>
      </c>
      <c r="V287" s="236">
        <f t="array" ref="V287">IF(COLUMNS($G287:V287)&gt;$E287,"",IFERROR(INDEX('PROYECCIÓN'!288:288,15+6*(COLUMNS($G287:V287)-1)),""))</f>
        <v/>
      </c>
      <c r="W287" s="236">
        <f t="array" ref="W287">IF(COLUMNS($G287:W287)&gt;$E287,"",IFERROR(INDEX('PROYECCIÓN'!288:288,15+6*(COLUMNS($G287:W287)-1)),""))</f>
        <v/>
      </c>
      <c r="X287" s="236">
        <f t="array" ref="X287">IF(COLUMNS($G287:X287)&gt;$E287,"",IFERROR(INDEX('PROYECCIÓN'!288:288,15+6*(COLUMNS($G287:X287)-1)),""))</f>
        <v/>
      </c>
      <c r="Y287" s="236">
        <f t="array" ref="Y287">IF(COLUMNS($G287:Y287)&gt;$E287,"",IFERROR(INDEX('PROYECCIÓN'!288:288,15+6*(COLUMNS($G287:Y287)-1)),""))</f>
        <v/>
      </c>
      <c r="Z287" s="236">
        <f t="array" ref="Z287">IF(COLUMNS($G287:Z287)&gt;$E287,"",IFERROR(INDEX('PROYECCIÓN'!288:288,15+6*(COLUMNS($G287:Z287)-1)),""))</f>
        <v/>
      </c>
      <c r="AA287" s="236">
        <f t="array" ref="AA287">IF(COLUMNS($G287:AA287)&gt;$E287,"",IFERROR(INDEX('PROYECCIÓN'!288:288,15+6*(COLUMNS($G287:AA287)-1)),""))</f>
        <v/>
      </c>
      <c r="AB287" s="236">
        <f t="array" ref="AB287">IF(COLUMNS($G287:AB287)&gt;$E287,"",IFERROR(INDEX('PROYECCIÓN'!288:288,15+6*(COLUMNS($G287:AB287)-1)),""))</f>
        <v/>
      </c>
      <c r="AC287" s="236">
        <f t="array" ref="AC287">IF(COLUMNS($G287:AC287)&gt;$E287,"",IFERROR(INDEX('PROYECCIÓN'!288:288,15+6*(COLUMNS($G287:AC287)-1)),""))</f>
        <v/>
      </c>
      <c r="AD287" s="236">
        <f t="array" ref="AD287">IF(COLUMNS($G287:AD287)&gt;$E287,"",IFERROR(INDEX('PROYECCIÓN'!288:288,15+6*(COLUMNS($G287:AD287)-1)),""))</f>
        <v/>
      </c>
      <c r="AE287" s="236">
        <f t="array" ref="AE287">IF(COLUMNS($G287:AE287)&gt;$E287,"",IFERROR(INDEX('PROYECCIÓN'!288:288,15+6*(COLUMNS($G287:AE287)-1)),""))</f>
        <v/>
      </c>
      <c r="AF287" s="236">
        <f t="array" ref="AF287">IF(COLUMNS($G287:AF287)&gt;$E287,"",IFERROR(INDEX('PROYECCIÓN'!288:288,15+6*(COLUMNS($G287:AF287)-1)),""))</f>
        <v/>
      </c>
      <c r="AG287" s="236">
        <f t="array" ref="AG287">IF(COLUMNS($G287:AG287)&gt;$E287,"",IFERROR(INDEX('PROYECCIÓN'!288:288,15+6*(COLUMNS($G287:AG287)-1)),""))</f>
        <v/>
      </c>
      <c r="AH287" s="236">
        <f t="array" ref="AH287">IF(COLUMNS($G287:AH287)&gt;$E287,"",IFERROR(INDEX('PROYECCIÓN'!288:288,15+6*(COLUMNS($G287:AH287)-1)),""))</f>
        <v/>
      </c>
      <c r="AI287" s="236">
        <f t="array" ref="AI287">IF(COLUMNS($G287:AI287)&gt;$E287,"",IFERROR(INDEX('PROYECCIÓN'!288:288,15+6*(COLUMNS($G287:AI287)-1)),""))</f>
        <v/>
      </c>
      <c r="AJ287" s="236">
        <f t="array" ref="AJ287">IF(COLUMNS($G287:AJ287)&gt;$E287,"",IFERROR(INDEX('PROYECCIÓN'!288:288,15+6*(COLUMNS($G287:AJ287)-1)),""))</f>
        <v/>
      </c>
      <c r="AK287" s="236">
        <f t="array" ref="AK287">IF(COLUMNS($G287:AK287)&gt;$E287,"",IFERROR(INDEX('PROYECCIÓN'!288:288,15+6*(COLUMNS($G287:AK287)-1)),""))</f>
        <v/>
      </c>
      <c r="AL287" s="236">
        <f t="array" ref="AL287">IF(COLUMNS($G287:AL287)&gt;$E287,"",IFERROR(INDEX('PROYECCIÓN'!288:288,15+6*(COLUMNS($G287:AL287)-1)),""))</f>
        <v/>
      </c>
      <c r="AM287" s="236">
        <f t="array" ref="AM287">IF(COLUMNS($G287:AM287)&gt;$E287,"",IFERROR(INDEX('PROYECCIÓN'!288:288,15+6*(COLUMNS($G287:AM287)-1)),""))</f>
        <v/>
      </c>
      <c r="AN287" s="236">
        <f t="array" ref="AN287">IF(COLUMNS($G287:AN287)&gt;$E287,"",IFERROR(INDEX('PROYECCIÓN'!288:288,15+6*(COLUMNS($G287:AN287)-1)),""))</f>
        <v/>
      </c>
      <c r="AO287" s="236">
        <f t="array" ref="AO287">IF(COLUMNS($G287:AO287)&gt;$E287,"",IFERROR(INDEX('PROYECCIÓN'!288:288,15+6*(COLUMNS($G287:AO287)-1)),""))</f>
        <v/>
      </c>
      <c r="AP287" s="236">
        <f t="array" ref="AP287">IF(COLUMNS($G287:AP287)&gt;$E287,"",IFERROR(INDEX('PROYECCIÓN'!288:288,15+6*(COLUMNS($G287:AP287)-1)),""))</f>
        <v/>
      </c>
      <c r="AQ287" s="236" t="n"/>
      <c r="AR287" s="229" t="n"/>
      <c r="AS287" s="185" t="n"/>
    </row>
    <row r="288" ht="15" customHeight="1" s="506">
      <c r="B288" s="47">
        <f>'CARTERA TOTAL'!B288</f>
        <v/>
      </c>
      <c r="C288" s="229">
        <f>'PROYECCIÓN'!C289</f>
        <v/>
      </c>
      <c r="D288" s="53">
        <f>'PROYECCIÓN'!D289</f>
        <v/>
      </c>
      <c r="E288" s="56">
        <f>'PROYECCIÓN'!H289</f>
        <v/>
      </c>
      <c r="F288" s="56">
        <f>IF(COUNTIF($G288:$AP288,"VENCIDA")&gt;0,"VENCIDA",IF(COUNTIF($G288:$AP288,"POR VENCER")&gt;0,"POR VENCER",IF(COUNTIF($G288:$AP288,"AL DÍA")&gt;0,"AL DÍA",IF(COUNTIF($G288:$AP288,"PAGA")&gt;0,"PAGA","SIN ESTADO"))))</f>
        <v/>
      </c>
      <c r="G288" s="236">
        <f t="array" ref="G288">IF(COLUMNS($G288:G288)&gt;$E288,"",IFERROR(INDEX('PROYECCIÓN'!289:289,15+6*(COLUMNS($G288:G288)-1)),""))</f>
        <v/>
      </c>
      <c r="H288" s="236">
        <f t="array" ref="H288">IF(COLUMNS($G288:H288)&gt;$E288,"",IFERROR(INDEX('PROYECCIÓN'!289:289,15+6*(COLUMNS($G288:H288)-1)),""))</f>
        <v/>
      </c>
      <c r="I288" s="236">
        <f t="array" ref="I288">IF(COLUMNS($G288:I288)&gt;$E288,"",IFERROR(INDEX('PROYECCIÓN'!289:289,15+6*(COLUMNS($G288:I288)-1)),""))</f>
        <v/>
      </c>
      <c r="J288" s="236">
        <f t="array" ref="J288">IF(COLUMNS($G288:J288)&gt;$E288,"",IFERROR(INDEX('PROYECCIÓN'!289:289,15+6*(COLUMNS($G288:J288)-1)),""))</f>
        <v/>
      </c>
      <c r="K288" s="236">
        <f t="array" ref="K288">IF(COLUMNS($G288:K288)&gt;$E288,"",IFERROR(INDEX('PROYECCIÓN'!289:289,15+6*(COLUMNS($G288:K288)-1)),""))</f>
        <v/>
      </c>
      <c r="L288" s="236">
        <f t="array" ref="L288">IF(COLUMNS($G288:L288)&gt;$E288,"",IFERROR(INDEX('PROYECCIÓN'!289:289,15+6*(COLUMNS($G288:L288)-1)),""))</f>
        <v/>
      </c>
      <c r="M288" s="236">
        <f t="array" ref="M288">IF(COLUMNS($G288:M288)&gt;$E288,"",IFERROR(INDEX('PROYECCIÓN'!289:289,15+6*(COLUMNS($G288:M288)-1)),""))</f>
        <v/>
      </c>
      <c r="N288" s="236">
        <f t="array" ref="N288">IF(COLUMNS($G288:N288)&gt;$E288,"",IFERROR(INDEX('PROYECCIÓN'!289:289,15+6*(COLUMNS($G288:N288)-1)),""))</f>
        <v/>
      </c>
      <c r="O288" s="236">
        <f t="array" ref="O288">IF(COLUMNS($G288:O288)&gt;$E288,"",IFERROR(INDEX('PROYECCIÓN'!289:289,15+6*(COLUMNS($G288:O288)-1)),""))</f>
        <v/>
      </c>
      <c r="P288" s="236">
        <f t="array" ref="P288">IF(COLUMNS($G288:P288)&gt;$E288,"",IFERROR(INDEX('PROYECCIÓN'!289:289,15+6*(COLUMNS($G288:P288)-1)),""))</f>
        <v/>
      </c>
      <c r="Q288" s="236">
        <f t="array" ref="Q288">IF(COLUMNS($G288:Q288)&gt;$E288,"",IFERROR(INDEX('PROYECCIÓN'!289:289,15+6*(COLUMNS($G288:Q288)-1)),""))</f>
        <v/>
      </c>
      <c r="R288" s="236">
        <f t="array" ref="R288">IF(COLUMNS($G288:R288)&gt;$E288,"",IFERROR(INDEX('PROYECCIÓN'!289:289,15+6*(COLUMNS($G288:R288)-1)),""))</f>
        <v/>
      </c>
      <c r="S288" s="236">
        <f t="array" ref="S288">IF(COLUMNS($G288:S288)&gt;$E288,"",IFERROR(INDEX('PROYECCIÓN'!289:289,15+6*(COLUMNS($G288:S288)-1)),""))</f>
        <v/>
      </c>
      <c r="T288" s="236">
        <f t="array" ref="T288">IF(COLUMNS($G288:T288)&gt;$E288,"",IFERROR(INDEX('PROYECCIÓN'!289:289,15+6*(COLUMNS($G288:T288)-1)),""))</f>
        <v/>
      </c>
      <c r="U288" s="236">
        <f t="array" ref="U288">IF(COLUMNS($G288:U288)&gt;$E288,"",IFERROR(INDEX('PROYECCIÓN'!289:289,15+6*(COLUMNS($G288:U288)-1)),""))</f>
        <v/>
      </c>
      <c r="V288" s="236">
        <f t="array" ref="V288">IF(COLUMNS($G288:V288)&gt;$E288,"",IFERROR(INDEX('PROYECCIÓN'!289:289,15+6*(COLUMNS($G288:V288)-1)),""))</f>
        <v/>
      </c>
      <c r="W288" s="236">
        <f t="array" ref="W288">IF(COLUMNS($G288:W288)&gt;$E288,"",IFERROR(INDEX('PROYECCIÓN'!289:289,15+6*(COLUMNS($G288:W288)-1)),""))</f>
        <v/>
      </c>
      <c r="X288" s="236">
        <f t="array" ref="X288">IF(COLUMNS($G288:X288)&gt;$E288,"",IFERROR(INDEX('PROYECCIÓN'!289:289,15+6*(COLUMNS($G288:X288)-1)),""))</f>
        <v/>
      </c>
      <c r="Y288" s="236">
        <f t="array" ref="Y288">IF(COLUMNS($G288:Y288)&gt;$E288,"",IFERROR(INDEX('PROYECCIÓN'!289:289,15+6*(COLUMNS($G288:Y288)-1)),""))</f>
        <v/>
      </c>
      <c r="Z288" s="236">
        <f t="array" ref="Z288">IF(COLUMNS($G288:Z288)&gt;$E288,"",IFERROR(INDEX('PROYECCIÓN'!289:289,15+6*(COLUMNS($G288:Z288)-1)),""))</f>
        <v/>
      </c>
      <c r="AA288" s="236">
        <f t="array" ref="AA288">IF(COLUMNS($G288:AA288)&gt;$E288,"",IFERROR(INDEX('PROYECCIÓN'!289:289,15+6*(COLUMNS($G288:AA288)-1)),""))</f>
        <v/>
      </c>
      <c r="AB288" s="236">
        <f t="array" ref="AB288">IF(COLUMNS($G288:AB288)&gt;$E288,"",IFERROR(INDEX('PROYECCIÓN'!289:289,15+6*(COLUMNS($G288:AB288)-1)),""))</f>
        <v/>
      </c>
      <c r="AC288" s="236">
        <f t="array" ref="AC288">IF(COLUMNS($G288:AC288)&gt;$E288,"",IFERROR(INDEX('PROYECCIÓN'!289:289,15+6*(COLUMNS($G288:AC288)-1)),""))</f>
        <v/>
      </c>
      <c r="AD288" s="236">
        <f t="array" ref="AD288">IF(COLUMNS($G288:AD288)&gt;$E288,"",IFERROR(INDEX('PROYECCIÓN'!289:289,15+6*(COLUMNS($G288:AD288)-1)),""))</f>
        <v/>
      </c>
      <c r="AE288" s="236">
        <f t="array" ref="AE288">IF(COLUMNS($G288:AE288)&gt;$E288,"",IFERROR(INDEX('PROYECCIÓN'!289:289,15+6*(COLUMNS($G288:AE288)-1)),""))</f>
        <v/>
      </c>
      <c r="AF288" s="236">
        <f t="array" ref="AF288">IF(COLUMNS($G288:AF288)&gt;$E288,"",IFERROR(INDEX('PROYECCIÓN'!289:289,15+6*(COLUMNS($G288:AF288)-1)),""))</f>
        <v/>
      </c>
      <c r="AG288" s="236">
        <f t="array" ref="AG288">IF(COLUMNS($G288:AG288)&gt;$E288,"",IFERROR(INDEX('PROYECCIÓN'!289:289,15+6*(COLUMNS($G288:AG288)-1)),""))</f>
        <v/>
      </c>
      <c r="AH288" s="236">
        <f t="array" ref="AH288">IF(COLUMNS($G288:AH288)&gt;$E288,"",IFERROR(INDEX('PROYECCIÓN'!289:289,15+6*(COLUMNS($G288:AH288)-1)),""))</f>
        <v/>
      </c>
      <c r="AI288" s="236">
        <f t="array" ref="AI288">IF(COLUMNS($G288:AI288)&gt;$E288,"",IFERROR(INDEX('PROYECCIÓN'!289:289,15+6*(COLUMNS($G288:AI288)-1)),""))</f>
        <v/>
      </c>
      <c r="AJ288" s="236">
        <f t="array" ref="AJ288">IF(COLUMNS($G288:AJ288)&gt;$E288,"",IFERROR(INDEX('PROYECCIÓN'!289:289,15+6*(COLUMNS($G288:AJ288)-1)),""))</f>
        <v/>
      </c>
      <c r="AK288" s="236">
        <f t="array" ref="AK288">IF(COLUMNS($G288:AK288)&gt;$E288,"",IFERROR(INDEX('PROYECCIÓN'!289:289,15+6*(COLUMNS($G288:AK288)-1)),""))</f>
        <v/>
      </c>
      <c r="AL288" s="236">
        <f t="array" ref="AL288">IF(COLUMNS($G288:AL288)&gt;$E288,"",IFERROR(INDEX('PROYECCIÓN'!289:289,15+6*(COLUMNS($G288:AL288)-1)),""))</f>
        <v/>
      </c>
      <c r="AM288" s="236">
        <f t="array" ref="AM288">IF(COLUMNS($G288:AM288)&gt;$E288,"",IFERROR(INDEX('PROYECCIÓN'!289:289,15+6*(COLUMNS($G288:AM288)-1)),""))</f>
        <v/>
      </c>
      <c r="AN288" s="236">
        <f t="array" ref="AN288">IF(COLUMNS($G288:AN288)&gt;$E288,"",IFERROR(INDEX('PROYECCIÓN'!289:289,15+6*(COLUMNS($G288:AN288)-1)),""))</f>
        <v/>
      </c>
      <c r="AO288" s="236">
        <f t="array" ref="AO288">IF(COLUMNS($G288:AO288)&gt;$E288,"",IFERROR(INDEX('PROYECCIÓN'!289:289,15+6*(COLUMNS($G288:AO288)-1)),""))</f>
        <v/>
      </c>
      <c r="AP288" s="236">
        <f t="array" ref="AP288">IF(COLUMNS($G288:AP288)&gt;$E288,"",IFERROR(INDEX('PROYECCIÓN'!289:289,15+6*(COLUMNS($G288:AP288)-1)),""))</f>
        <v/>
      </c>
      <c r="AQ288" s="236" t="n"/>
      <c r="AR288" s="229" t="n"/>
      <c r="AS288" s="185" t="n"/>
    </row>
    <row r="289" ht="15" customHeight="1" s="506">
      <c r="B289" s="47">
        <f>'CARTERA TOTAL'!B289</f>
        <v/>
      </c>
      <c r="C289" s="229">
        <f>'PROYECCIÓN'!C290</f>
        <v/>
      </c>
      <c r="D289" s="53">
        <f>'PROYECCIÓN'!D290</f>
        <v/>
      </c>
      <c r="E289" s="56">
        <f>'PROYECCIÓN'!H290</f>
        <v/>
      </c>
      <c r="F289" s="56">
        <f>IF(COUNTIF($G289:$AP289,"VENCIDA")&gt;0,"VENCIDA",IF(COUNTIF($G289:$AP289,"POR VENCER")&gt;0,"POR VENCER",IF(COUNTIF($G289:$AP289,"AL DÍA")&gt;0,"AL DÍA",IF(COUNTIF($G289:$AP289,"PAGA")&gt;0,"PAGA","SIN ESTADO"))))</f>
        <v/>
      </c>
      <c r="G289" s="236">
        <f t="array" ref="G289">IF(COLUMNS($G289:G289)&gt;$E289,"",IFERROR(INDEX('PROYECCIÓN'!290:290,15+6*(COLUMNS($G289:G289)-1)),""))</f>
        <v/>
      </c>
      <c r="H289" s="236">
        <f t="array" ref="H289">IF(COLUMNS($G289:H289)&gt;$E289,"",IFERROR(INDEX('PROYECCIÓN'!290:290,15+6*(COLUMNS($G289:H289)-1)),""))</f>
        <v/>
      </c>
      <c r="I289" s="236">
        <f t="array" ref="I289">IF(COLUMNS($G289:I289)&gt;$E289,"",IFERROR(INDEX('PROYECCIÓN'!290:290,15+6*(COLUMNS($G289:I289)-1)),""))</f>
        <v/>
      </c>
      <c r="J289" s="236">
        <f t="array" ref="J289">IF(COLUMNS($G289:J289)&gt;$E289,"",IFERROR(INDEX('PROYECCIÓN'!290:290,15+6*(COLUMNS($G289:J289)-1)),""))</f>
        <v/>
      </c>
      <c r="K289" s="236">
        <f t="array" ref="K289">IF(COLUMNS($G289:K289)&gt;$E289,"",IFERROR(INDEX('PROYECCIÓN'!290:290,15+6*(COLUMNS($G289:K289)-1)),""))</f>
        <v/>
      </c>
      <c r="L289" s="236">
        <f t="array" ref="L289">IF(COLUMNS($G289:L289)&gt;$E289,"",IFERROR(INDEX('PROYECCIÓN'!290:290,15+6*(COLUMNS($G289:L289)-1)),""))</f>
        <v/>
      </c>
      <c r="M289" s="236">
        <f t="array" ref="M289">IF(COLUMNS($G289:M289)&gt;$E289,"",IFERROR(INDEX('PROYECCIÓN'!290:290,15+6*(COLUMNS($G289:M289)-1)),""))</f>
        <v/>
      </c>
      <c r="N289" s="236">
        <f t="array" ref="N289">IF(COLUMNS($G289:N289)&gt;$E289,"",IFERROR(INDEX('PROYECCIÓN'!290:290,15+6*(COLUMNS($G289:N289)-1)),""))</f>
        <v/>
      </c>
      <c r="O289" s="236">
        <f t="array" ref="O289">IF(COLUMNS($G289:O289)&gt;$E289,"",IFERROR(INDEX('PROYECCIÓN'!290:290,15+6*(COLUMNS($G289:O289)-1)),""))</f>
        <v/>
      </c>
      <c r="P289" s="236">
        <f t="array" ref="P289">IF(COLUMNS($G289:P289)&gt;$E289,"",IFERROR(INDEX('PROYECCIÓN'!290:290,15+6*(COLUMNS($G289:P289)-1)),""))</f>
        <v/>
      </c>
      <c r="Q289" s="236">
        <f t="array" ref="Q289">IF(COLUMNS($G289:Q289)&gt;$E289,"",IFERROR(INDEX('PROYECCIÓN'!290:290,15+6*(COLUMNS($G289:Q289)-1)),""))</f>
        <v/>
      </c>
      <c r="R289" s="236">
        <f t="array" ref="R289">IF(COLUMNS($G289:R289)&gt;$E289,"",IFERROR(INDEX('PROYECCIÓN'!290:290,15+6*(COLUMNS($G289:R289)-1)),""))</f>
        <v/>
      </c>
      <c r="S289" s="236">
        <f t="array" ref="S289">IF(COLUMNS($G289:S289)&gt;$E289,"",IFERROR(INDEX('PROYECCIÓN'!290:290,15+6*(COLUMNS($G289:S289)-1)),""))</f>
        <v/>
      </c>
      <c r="T289" s="236">
        <f t="array" ref="T289">IF(COLUMNS($G289:T289)&gt;$E289,"",IFERROR(INDEX('PROYECCIÓN'!290:290,15+6*(COLUMNS($G289:T289)-1)),""))</f>
        <v/>
      </c>
      <c r="U289" s="236">
        <f t="array" ref="U289">IF(COLUMNS($G289:U289)&gt;$E289,"",IFERROR(INDEX('PROYECCIÓN'!290:290,15+6*(COLUMNS($G289:U289)-1)),""))</f>
        <v/>
      </c>
      <c r="V289" s="236">
        <f t="array" ref="V289">IF(COLUMNS($G289:V289)&gt;$E289,"",IFERROR(INDEX('PROYECCIÓN'!290:290,15+6*(COLUMNS($G289:V289)-1)),""))</f>
        <v/>
      </c>
      <c r="W289" s="236">
        <f t="array" ref="W289">IF(COLUMNS($G289:W289)&gt;$E289,"",IFERROR(INDEX('PROYECCIÓN'!290:290,15+6*(COLUMNS($G289:W289)-1)),""))</f>
        <v/>
      </c>
      <c r="X289" s="236">
        <f t="array" ref="X289">IF(COLUMNS($G289:X289)&gt;$E289,"",IFERROR(INDEX('PROYECCIÓN'!290:290,15+6*(COLUMNS($G289:X289)-1)),""))</f>
        <v/>
      </c>
      <c r="Y289" s="236">
        <f t="array" ref="Y289">IF(COLUMNS($G289:Y289)&gt;$E289,"",IFERROR(INDEX('PROYECCIÓN'!290:290,15+6*(COLUMNS($G289:Y289)-1)),""))</f>
        <v/>
      </c>
      <c r="Z289" s="236">
        <f t="array" ref="Z289">IF(COLUMNS($G289:Z289)&gt;$E289,"",IFERROR(INDEX('PROYECCIÓN'!290:290,15+6*(COLUMNS($G289:Z289)-1)),""))</f>
        <v/>
      </c>
      <c r="AA289" s="236">
        <f t="array" ref="AA289">IF(COLUMNS($G289:AA289)&gt;$E289,"",IFERROR(INDEX('PROYECCIÓN'!290:290,15+6*(COLUMNS($G289:AA289)-1)),""))</f>
        <v/>
      </c>
      <c r="AB289" s="236">
        <f t="array" ref="AB289">IF(COLUMNS($G289:AB289)&gt;$E289,"",IFERROR(INDEX('PROYECCIÓN'!290:290,15+6*(COLUMNS($G289:AB289)-1)),""))</f>
        <v/>
      </c>
      <c r="AC289" s="236">
        <f t="array" ref="AC289">IF(COLUMNS($G289:AC289)&gt;$E289,"",IFERROR(INDEX('PROYECCIÓN'!290:290,15+6*(COLUMNS($G289:AC289)-1)),""))</f>
        <v/>
      </c>
      <c r="AD289" s="236">
        <f t="array" ref="AD289">IF(COLUMNS($G289:AD289)&gt;$E289,"",IFERROR(INDEX('PROYECCIÓN'!290:290,15+6*(COLUMNS($G289:AD289)-1)),""))</f>
        <v/>
      </c>
      <c r="AE289" s="236">
        <f t="array" ref="AE289">IF(COLUMNS($G289:AE289)&gt;$E289,"",IFERROR(INDEX('PROYECCIÓN'!290:290,15+6*(COLUMNS($G289:AE289)-1)),""))</f>
        <v/>
      </c>
      <c r="AF289" s="236">
        <f t="array" ref="AF289">IF(COLUMNS($G289:AF289)&gt;$E289,"",IFERROR(INDEX('PROYECCIÓN'!290:290,15+6*(COLUMNS($G289:AF289)-1)),""))</f>
        <v/>
      </c>
      <c r="AG289" s="236">
        <f t="array" ref="AG289">IF(COLUMNS($G289:AG289)&gt;$E289,"",IFERROR(INDEX('PROYECCIÓN'!290:290,15+6*(COLUMNS($G289:AG289)-1)),""))</f>
        <v/>
      </c>
      <c r="AH289" s="236">
        <f t="array" ref="AH289">IF(COLUMNS($G289:AH289)&gt;$E289,"",IFERROR(INDEX('PROYECCIÓN'!290:290,15+6*(COLUMNS($G289:AH289)-1)),""))</f>
        <v/>
      </c>
      <c r="AI289" s="236">
        <f t="array" ref="AI289">IF(COLUMNS($G289:AI289)&gt;$E289,"",IFERROR(INDEX('PROYECCIÓN'!290:290,15+6*(COLUMNS($G289:AI289)-1)),""))</f>
        <v/>
      </c>
      <c r="AJ289" s="236">
        <f t="array" ref="AJ289">IF(COLUMNS($G289:AJ289)&gt;$E289,"",IFERROR(INDEX('PROYECCIÓN'!290:290,15+6*(COLUMNS($G289:AJ289)-1)),""))</f>
        <v/>
      </c>
      <c r="AK289" s="236">
        <f t="array" ref="AK289">IF(COLUMNS($G289:AK289)&gt;$E289,"",IFERROR(INDEX('PROYECCIÓN'!290:290,15+6*(COLUMNS($G289:AK289)-1)),""))</f>
        <v/>
      </c>
      <c r="AL289" s="236">
        <f t="array" ref="AL289">IF(COLUMNS($G289:AL289)&gt;$E289,"",IFERROR(INDEX('PROYECCIÓN'!290:290,15+6*(COLUMNS($G289:AL289)-1)),""))</f>
        <v/>
      </c>
      <c r="AM289" s="236">
        <f t="array" ref="AM289">IF(COLUMNS($G289:AM289)&gt;$E289,"",IFERROR(INDEX('PROYECCIÓN'!290:290,15+6*(COLUMNS($G289:AM289)-1)),""))</f>
        <v/>
      </c>
      <c r="AN289" s="236">
        <f t="array" ref="AN289">IF(COLUMNS($G289:AN289)&gt;$E289,"",IFERROR(INDEX('PROYECCIÓN'!290:290,15+6*(COLUMNS($G289:AN289)-1)),""))</f>
        <v/>
      </c>
      <c r="AO289" s="236">
        <f t="array" ref="AO289">IF(COLUMNS($G289:AO289)&gt;$E289,"",IFERROR(INDEX('PROYECCIÓN'!290:290,15+6*(COLUMNS($G289:AO289)-1)),""))</f>
        <v/>
      </c>
      <c r="AP289" s="236">
        <f t="array" ref="AP289">IF(COLUMNS($G289:AP289)&gt;$E289,"",IFERROR(INDEX('PROYECCIÓN'!290:290,15+6*(COLUMNS($G289:AP289)-1)),""))</f>
        <v/>
      </c>
      <c r="AQ289" s="236" t="n"/>
      <c r="AR289" s="229" t="n"/>
      <c r="AS289" s="185" t="n"/>
    </row>
    <row r="290" ht="15" customHeight="1" s="506">
      <c r="B290" s="47">
        <f>'CARTERA TOTAL'!B290</f>
        <v/>
      </c>
      <c r="C290" s="229">
        <f>'PROYECCIÓN'!C291</f>
        <v/>
      </c>
      <c r="D290" s="53">
        <f>'PROYECCIÓN'!D291</f>
        <v/>
      </c>
      <c r="E290" s="56">
        <f>'PROYECCIÓN'!H291</f>
        <v/>
      </c>
      <c r="F290" s="56">
        <f>IF(COUNTIF($G290:$AP290,"VENCIDA")&gt;0,"VENCIDA",IF(COUNTIF($G290:$AP290,"POR VENCER")&gt;0,"POR VENCER",IF(COUNTIF($G290:$AP290,"AL DÍA")&gt;0,"AL DÍA",IF(COUNTIF($G290:$AP290,"PAGA")&gt;0,"PAGA","SIN ESTADO"))))</f>
        <v/>
      </c>
      <c r="G290" s="236">
        <f t="array" ref="G290">IF(COLUMNS($G290:G290)&gt;$E290,"",IFERROR(INDEX('PROYECCIÓN'!291:291,15+6*(COLUMNS($G290:G290)-1)),""))</f>
        <v/>
      </c>
      <c r="H290" s="236">
        <f t="array" ref="H290">IF(COLUMNS($G290:H290)&gt;$E290,"",IFERROR(INDEX('PROYECCIÓN'!291:291,15+6*(COLUMNS($G290:H290)-1)),""))</f>
        <v/>
      </c>
      <c r="I290" s="236">
        <f t="array" ref="I290">IF(COLUMNS($G290:I290)&gt;$E290,"",IFERROR(INDEX('PROYECCIÓN'!291:291,15+6*(COLUMNS($G290:I290)-1)),""))</f>
        <v/>
      </c>
      <c r="J290" s="236">
        <f t="array" ref="J290">IF(COLUMNS($G290:J290)&gt;$E290,"",IFERROR(INDEX('PROYECCIÓN'!291:291,15+6*(COLUMNS($G290:J290)-1)),""))</f>
        <v/>
      </c>
      <c r="K290" s="236">
        <f t="array" ref="K290">IF(COLUMNS($G290:K290)&gt;$E290,"",IFERROR(INDEX('PROYECCIÓN'!291:291,15+6*(COLUMNS($G290:K290)-1)),""))</f>
        <v/>
      </c>
      <c r="L290" s="236">
        <f t="array" ref="L290">IF(COLUMNS($G290:L290)&gt;$E290,"",IFERROR(INDEX('PROYECCIÓN'!291:291,15+6*(COLUMNS($G290:L290)-1)),""))</f>
        <v/>
      </c>
      <c r="M290" s="236">
        <f t="array" ref="M290">IF(COLUMNS($G290:M290)&gt;$E290,"",IFERROR(INDEX('PROYECCIÓN'!291:291,15+6*(COLUMNS($G290:M290)-1)),""))</f>
        <v/>
      </c>
      <c r="N290" s="236">
        <f t="array" ref="N290">IF(COLUMNS($G290:N290)&gt;$E290,"",IFERROR(INDEX('PROYECCIÓN'!291:291,15+6*(COLUMNS($G290:N290)-1)),""))</f>
        <v/>
      </c>
      <c r="O290" s="236">
        <f t="array" ref="O290">IF(COLUMNS($G290:O290)&gt;$E290,"",IFERROR(INDEX('PROYECCIÓN'!291:291,15+6*(COLUMNS($G290:O290)-1)),""))</f>
        <v/>
      </c>
      <c r="P290" s="236">
        <f t="array" ref="P290">IF(COLUMNS($G290:P290)&gt;$E290,"",IFERROR(INDEX('PROYECCIÓN'!291:291,15+6*(COLUMNS($G290:P290)-1)),""))</f>
        <v/>
      </c>
      <c r="Q290" s="236">
        <f t="array" ref="Q290">IF(COLUMNS($G290:Q290)&gt;$E290,"",IFERROR(INDEX('PROYECCIÓN'!291:291,15+6*(COLUMNS($G290:Q290)-1)),""))</f>
        <v/>
      </c>
      <c r="R290" s="236">
        <f t="array" ref="R290">IF(COLUMNS($G290:R290)&gt;$E290,"",IFERROR(INDEX('PROYECCIÓN'!291:291,15+6*(COLUMNS($G290:R290)-1)),""))</f>
        <v/>
      </c>
      <c r="S290" s="236">
        <f t="array" ref="S290">IF(COLUMNS($G290:S290)&gt;$E290,"",IFERROR(INDEX('PROYECCIÓN'!291:291,15+6*(COLUMNS($G290:S290)-1)),""))</f>
        <v/>
      </c>
      <c r="T290" s="236">
        <f t="array" ref="T290">IF(COLUMNS($G290:T290)&gt;$E290,"",IFERROR(INDEX('PROYECCIÓN'!291:291,15+6*(COLUMNS($G290:T290)-1)),""))</f>
        <v/>
      </c>
      <c r="U290" s="236">
        <f t="array" ref="U290">IF(COLUMNS($G290:U290)&gt;$E290,"",IFERROR(INDEX('PROYECCIÓN'!291:291,15+6*(COLUMNS($G290:U290)-1)),""))</f>
        <v/>
      </c>
      <c r="V290" s="236">
        <f t="array" ref="V290">IF(COLUMNS($G290:V290)&gt;$E290,"",IFERROR(INDEX('PROYECCIÓN'!291:291,15+6*(COLUMNS($G290:V290)-1)),""))</f>
        <v/>
      </c>
      <c r="W290" s="236">
        <f t="array" ref="W290">IF(COLUMNS($G290:W290)&gt;$E290,"",IFERROR(INDEX('PROYECCIÓN'!291:291,15+6*(COLUMNS($G290:W290)-1)),""))</f>
        <v/>
      </c>
      <c r="X290" s="236">
        <f t="array" ref="X290">IF(COLUMNS($G290:X290)&gt;$E290,"",IFERROR(INDEX('PROYECCIÓN'!291:291,15+6*(COLUMNS($G290:X290)-1)),""))</f>
        <v/>
      </c>
      <c r="Y290" s="236">
        <f t="array" ref="Y290">IF(COLUMNS($G290:Y290)&gt;$E290,"",IFERROR(INDEX('PROYECCIÓN'!291:291,15+6*(COLUMNS($G290:Y290)-1)),""))</f>
        <v/>
      </c>
      <c r="Z290" s="236">
        <f t="array" ref="Z290">IF(COLUMNS($G290:Z290)&gt;$E290,"",IFERROR(INDEX('PROYECCIÓN'!291:291,15+6*(COLUMNS($G290:Z290)-1)),""))</f>
        <v/>
      </c>
      <c r="AA290" s="236">
        <f t="array" ref="AA290">IF(COLUMNS($G290:AA290)&gt;$E290,"",IFERROR(INDEX('PROYECCIÓN'!291:291,15+6*(COLUMNS($G290:AA290)-1)),""))</f>
        <v/>
      </c>
      <c r="AB290" s="236">
        <f t="array" ref="AB290">IF(COLUMNS($G290:AB290)&gt;$E290,"",IFERROR(INDEX('PROYECCIÓN'!291:291,15+6*(COLUMNS($G290:AB290)-1)),""))</f>
        <v/>
      </c>
      <c r="AC290" s="236">
        <f t="array" ref="AC290">IF(COLUMNS($G290:AC290)&gt;$E290,"",IFERROR(INDEX('PROYECCIÓN'!291:291,15+6*(COLUMNS($G290:AC290)-1)),""))</f>
        <v/>
      </c>
      <c r="AD290" s="236">
        <f t="array" ref="AD290">IF(COLUMNS($G290:AD290)&gt;$E290,"",IFERROR(INDEX('PROYECCIÓN'!291:291,15+6*(COLUMNS($G290:AD290)-1)),""))</f>
        <v/>
      </c>
      <c r="AE290" s="236">
        <f t="array" ref="AE290">IF(COLUMNS($G290:AE290)&gt;$E290,"",IFERROR(INDEX('PROYECCIÓN'!291:291,15+6*(COLUMNS($G290:AE290)-1)),""))</f>
        <v/>
      </c>
      <c r="AF290" s="236">
        <f t="array" ref="AF290">IF(COLUMNS($G290:AF290)&gt;$E290,"",IFERROR(INDEX('PROYECCIÓN'!291:291,15+6*(COLUMNS($G290:AF290)-1)),""))</f>
        <v/>
      </c>
      <c r="AG290" s="236">
        <f t="array" ref="AG290">IF(COLUMNS($G290:AG290)&gt;$E290,"",IFERROR(INDEX('PROYECCIÓN'!291:291,15+6*(COLUMNS($G290:AG290)-1)),""))</f>
        <v/>
      </c>
      <c r="AH290" s="236">
        <f t="array" ref="AH290">IF(COLUMNS($G290:AH290)&gt;$E290,"",IFERROR(INDEX('PROYECCIÓN'!291:291,15+6*(COLUMNS($G290:AH290)-1)),""))</f>
        <v/>
      </c>
      <c r="AI290" s="236">
        <f t="array" ref="AI290">IF(COLUMNS($G290:AI290)&gt;$E290,"",IFERROR(INDEX('PROYECCIÓN'!291:291,15+6*(COLUMNS($G290:AI290)-1)),""))</f>
        <v/>
      </c>
      <c r="AJ290" s="236">
        <f t="array" ref="AJ290">IF(COLUMNS($G290:AJ290)&gt;$E290,"",IFERROR(INDEX('PROYECCIÓN'!291:291,15+6*(COLUMNS($G290:AJ290)-1)),""))</f>
        <v/>
      </c>
      <c r="AK290" s="236">
        <f t="array" ref="AK290">IF(COLUMNS($G290:AK290)&gt;$E290,"",IFERROR(INDEX('PROYECCIÓN'!291:291,15+6*(COLUMNS($G290:AK290)-1)),""))</f>
        <v/>
      </c>
      <c r="AL290" s="236">
        <f t="array" ref="AL290">IF(COLUMNS($G290:AL290)&gt;$E290,"",IFERROR(INDEX('PROYECCIÓN'!291:291,15+6*(COLUMNS($G290:AL290)-1)),""))</f>
        <v/>
      </c>
      <c r="AM290" s="236">
        <f t="array" ref="AM290">IF(COLUMNS($G290:AM290)&gt;$E290,"",IFERROR(INDEX('PROYECCIÓN'!291:291,15+6*(COLUMNS($G290:AM290)-1)),""))</f>
        <v/>
      </c>
      <c r="AN290" s="236">
        <f t="array" ref="AN290">IF(COLUMNS($G290:AN290)&gt;$E290,"",IFERROR(INDEX('PROYECCIÓN'!291:291,15+6*(COLUMNS($G290:AN290)-1)),""))</f>
        <v/>
      </c>
      <c r="AO290" s="236">
        <f t="array" ref="AO290">IF(COLUMNS($G290:AO290)&gt;$E290,"",IFERROR(INDEX('PROYECCIÓN'!291:291,15+6*(COLUMNS($G290:AO290)-1)),""))</f>
        <v/>
      </c>
      <c r="AP290" s="236">
        <f t="array" ref="AP290">IF(COLUMNS($G290:AP290)&gt;$E290,"",IFERROR(INDEX('PROYECCIÓN'!291:291,15+6*(COLUMNS($G290:AP290)-1)),""))</f>
        <v/>
      </c>
      <c r="AQ290" s="236" t="n"/>
      <c r="AR290" s="229" t="n"/>
      <c r="AS290" s="185" t="n"/>
    </row>
    <row r="291" ht="15" customHeight="1" s="506">
      <c r="B291" s="47">
        <f>'CARTERA TOTAL'!B291</f>
        <v/>
      </c>
      <c r="C291" s="229">
        <f>'PROYECCIÓN'!C292</f>
        <v/>
      </c>
      <c r="D291" s="53">
        <f>'PROYECCIÓN'!D292</f>
        <v/>
      </c>
      <c r="E291" s="56">
        <f>'PROYECCIÓN'!H292</f>
        <v/>
      </c>
      <c r="F291" s="56">
        <f>IF(COUNTIF($G291:$AP291,"VENCIDA")&gt;0,"VENCIDA",IF(COUNTIF($G291:$AP291,"POR VENCER")&gt;0,"POR VENCER",IF(COUNTIF($G291:$AP291,"AL DÍA")&gt;0,"AL DÍA",IF(COUNTIF($G291:$AP291,"PAGA")&gt;0,"PAGA","SIN ESTADO"))))</f>
        <v/>
      </c>
      <c r="G291" s="236">
        <f t="array" ref="G291">IF(COLUMNS($G291:G291)&gt;$E291,"",IFERROR(INDEX('PROYECCIÓN'!292:292,15+6*(COLUMNS($G291:G291)-1)),""))</f>
        <v/>
      </c>
      <c r="H291" s="236">
        <f t="array" ref="H291">IF(COLUMNS($G291:H291)&gt;$E291,"",IFERROR(INDEX('PROYECCIÓN'!292:292,15+6*(COLUMNS($G291:H291)-1)),""))</f>
        <v/>
      </c>
      <c r="I291" s="236">
        <f t="array" ref="I291">IF(COLUMNS($G291:I291)&gt;$E291,"",IFERROR(INDEX('PROYECCIÓN'!292:292,15+6*(COLUMNS($G291:I291)-1)),""))</f>
        <v/>
      </c>
      <c r="J291" s="236">
        <f t="array" ref="J291">IF(COLUMNS($G291:J291)&gt;$E291,"",IFERROR(INDEX('PROYECCIÓN'!292:292,15+6*(COLUMNS($G291:J291)-1)),""))</f>
        <v/>
      </c>
      <c r="K291" s="236">
        <f t="array" ref="K291">IF(COLUMNS($G291:K291)&gt;$E291,"",IFERROR(INDEX('PROYECCIÓN'!292:292,15+6*(COLUMNS($G291:K291)-1)),""))</f>
        <v/>
      </c>
      <c r="L291" s="236">
        <f t="array" ref="L291">IF(COLUMNS($G291:L291)&gt;$E291,"",IFERROR(INDEX('PROYECCIÓN'!292:292,15+6*(COLUMNS($G291:L291)-1)),""))</f>
        <v/>
      </c>
      <c r="M291" s="236">
        <f t="array" ref="M291">IF(COLUMNS($G291:M291)&gt;$E291,"",IFERROR(INDEX('PROYECCIÓN'!292:292,15+6*(COLUMNS($G291:M291)-1)),""))</f>
        <v/>
      </c>
      <c r="N291" s="236">
        <f t="array" ref="N291">IF(COLUMNS($G291:N291)&gt;$E291,"",IFERROR(INDEX('PROYECCIÓN'!292:292,15+6*(COLUMNS($G291:N291)-1)),""))</f>
        <v/>
      </c>
      <c r="O291" s="236">
        <f t="array" ref="O291">IF(COLUMNS($G291:O291)&gt;$E291,"",IFERROR(INDEX('PROYECCIÓN'!292:292,15+6*(COLUMNS($G291:O291)-1)),""))</f>
        <v/>
      </c>
      <c r="P291" s="236">
        <f t="array" ref="P291">IF(COLUMNS($G291:P291)&gt;$E291,"",IFERROR(INDEX('PROYECCIÓN'!292:292,15+6*(COLUMNS($G291:P291)-1)),""))</f>
        <v/>
      </c>
      <c r="Q291" s="236">
        <f t="array" ref="Q291">IF(COLUMNS($G291:Q291)&gt;$E291,"",IFERROR(INDEX('PROYECCIÓN'!292:292,15+6*(COLUMNS($G291:Q291)-1)),""))</f>
        <v/>
      </c>
      <c r="R291" s="236">
        <f t="array" ref="R291">IF(COLUMNS($G291:R291)&gt;$E291,"",IFERROR(INDEX('PROYECCIÓN'!292:292,15+6*(COLUMNS($G291:R291)-1)),""))</f>
        <v/>
      </c>
      <c r="S291" s="236">
        <f t="array" ref="S291">IF(COLUMNS($G291:S291)&gt;$E291,"",IFERROR(INDEX('PROYECCIÓN'!292:292,15+6*(COLUMNS($G291:S291)-1)),""))</f>
        <v/>
      </c>
      <c r="T291" s="236">
        <f t="array" ref="T291">IF(COLUMNS($G291:T291)&gt;$E291,"",IFERROR(INDEX('PROYECCIÓN'!292:292,15+6*(COLUMNS($G291:T291)-1)),""))</f>
        <v/>
      </c>
      <c r="U291" s="236">
        <f t="array" ref="U291">IF(COLUMNS($G291:U291)&gt;$E291,"",IFERROR(INDEX('PROYECCIÓN'!292:292,15+6*(COLUMNS($G291:U291)-1)),""))</f>
        <v/>
      </c>
      <c r="V291" s="236">
        <f t="array" ref="V291">IF(COLUMNS($G291:V291)&gt;$E291,"",IFERROR(INDEX('PROYECCIÓN'!292:292,15+6*(COLUMNS($G291:V291)-1)),""))</f>
        <v/>
      </c>
      <c r="W291" s="236">
        <f t="array" ref="W291">IF(COLUMNS($G291:W291)&gt;$E291,"",IFERROR(INDEX('PROYECCIÓN'!292:292,15+6*(COLUMNS($G291:W291)-1)),""))</f>
        <v/>
      </c>
      <c r="X291" s="236">
        <f t="array" ref="X291">IF(COLUMNS($G291:X291)&gt;$E291,"",IFERROR(INDEX('PROYECCIÓN'!292:292,15+6*(COLUMNS($G291:X291)-1)),""))</f>
        <v/>
      </c>
      <c r="Y291" s="236">
        <f t="array" ref="Y291">IF(COLUMNS($G291:Y291)&gt;$E291,"",IFERROR(INDEX('PROYECCIÓN'!292:292,15+6*(COLUMNS($G291:Y291)-1)),""))</f>
        <v/>
      </c>
      <c r="Z291" s="236">
        <f t="array" ref="Z291">IF(COLUMNS($G291:Z291)&gt;$E291,"",IFERROR(INDEX('PROYECCIÓN'!292:292,15+6*(COLUMNS($G291:Z291)-1)),""))</f>
        <v/>
      </c>
      <c r="AA291" s="236">
        <f t="array" ref="AA291">IF(COLUMNS($G291:AA291)&gt;$E291,"",IFERROR(INDEX('PROYECCIÓN'!292:292,15+6*(COLUMNS($G291:AA291)-1)),""))</f>
        <v/>
      </c>
      <c r="AB291" s="236">
        <f t="array" ref="AB291">IF(COLUMNS($G291:AB291)&gt;$E291,"",IFERROR(INDEX('PROYECCIÓN'!292:292,15+6*(COLUMNS($G291:AB291)-1)),""))</f>
        <v/>
      </c>
      <c r="AC291" s="236">
        <f t="array" ref="AC291">IF(COLUMNS($G291:AC291)&gt;$E291,"",IFERROR(INDEX('PROYECCIÓN'!292:292,15+6*(COLUMNS($G291:AC291)-1)),""))</f>
        <v/>
      </c>
      <c r="AD291" s="236">
        <f t="array" ref="AD291">IF(COLUMNS($G291:AD291)&gt;$E291,"",IFERROR(INDEX('PROYECCIÓN'!292:292,15+6*(COLUMNS($G291:AD291)-1)),""))</f>
        <v/>
      </c>
      <c r="AE291" s="236">
        <f t="array" ref="AE291">IF(COLUMNS($G291:AE291)&gt;$E291,"",IFERROR(INDEX('PROYECCIÓN'!292:292,15+6*(COLUMNS($G291:AE291)-1)),""))</f>
        <v/>
      </c>
      <c r="AF291" s="236">
        <f t="array" ref="AF291">IF(COLUMNS($G291:AF291)&gt;$E291,"",IFERROR(INDEX('PROYECCIÓN'!292:292,15+6*(COLUMNS($G291:AF291)-1)),""))</f>
        <v/>
      </c>
      <c r="AG291" s="236">
        <f t="array" ref="AG291">IF(COLUMNS($G291:AG291)&gt;$E291,"",IFERROR(INDEX('PROYECCIÓN'!292:292,15+6*(COLUMNS($G291:AG291)-1)),""))</f>
        <v/>
      </c>
      <c r="AH291" s="236">
        <f t="array" ref="AH291">IF(COLUMNS($G291:AH291)&gt;$E291,"",IFERROR(INDEX('PROYECCIÓN'!292:292,15+6*(COLUMNS($G291:AH291)-1)),""))</f>
        <v/>
      </c>
      <c r="AI291" s="236">
        <f t="array" ref="AI291">IF(COLUMNS($G291:AI291)&gt;$E291,"",IFERROR(INDEX('PROYECCIÓN'!292:292,15+6*(COLUMNS($G291:AI291)-1)),""))</f>
        <v/>
      </c>
      <c r="AJ291" s="236">
        <f t="array" ref="AJ291">IF(COLUMNS($G291:AJ291)&gt;$E291,"",IFERROR(INDEX('PROYECCIÓN'!292:292,15+6*(COLUMNS($G291:AJ291)-1)),""))</f>
        <v/>
      </c>
      <c r="AK291" s="236">
        <f t="array" ref="AK291">IF(COLUMNS($G291:AK291)&gt;$E291,"",IFERROR(INDEX('PROYECCIÓN'!292:292,15+6*(COLUMNS($G291:AK291)-1)),""))</f>
        <v/>
      </c>
      <c r="AL291" s="236">
        <f t="array" ref="AL291">IF(COLUMNS($G291:AL291)&gt;$E291,"",IFERROR(INDEX('PROYECCIÓN'!292:292,15+6*(COLUMNS($G291:AL291)-1)),""))</f>
        <v/>
      </c>
      <c r="AM291" s="236">
        <f t="array" ref="AM291">IF(COLUMNS($G291:AM291)&gt;$E291,"",IFERROR(INDEX('PROYECCIÓN'!292:292,15+6*(COLUMNS($G291:AM291)-1)),""))</f>
        <v/>
      </c>
      <c r="AN291" s="236">
        <f t="array" ref="AN291">IF(COLUMNS($G291:AN291)&gt;$E291,"",IFERROR(INDEX('PROYECCIÓN'!292:292,15+6*(COLUMNS($G291:AN291)-1)),""))</f>
        <v/>
      </c>
      <c r="AO291" s="236">
        <f t="array" ref="AO291">IF(COLUMNS($G291:AO291)&gt;$E291,"",IFERROR(INDEX('PROYECCIÓN'!292:292,15+6*(COLUMNS($G291:AO291)-1)),""))</f>
        <v/>
      </c>
      <c r="AP291" s="236">
        <f t="array" ref="AP291">IF(COLUMNS($G291:AP291)&gt;$E291,"",IFERROR(INDEX('PROYECCIÓN'!292:292,15+6*(COLUMNS($G291:AP291)-1)),""))</f>
        <v/>
      </c>
      <c r="AQ291" s="236" t="n"/>
      <c r="AR291" s="229" t="n"/>
      <c r="AS291" s="185" t="n"/>
    </row>
    <row r="292" ht="15" customHeight="1" s="506">
      <c r="B292" s="47">
        <f>'CARTERA TOTAL'!B292</f>
        <v/>
      </c>
      <c r="C292" s="229">
        <f>'PROYECCIÓN'!C293</f>
        <v/>
      </c>
      <c r="D292" s="53">
        <f>'PROYECCIÓN'!D293</f>
        <v/>
      </c>
      <c r="E292" s="56">
        <f>'PROYECCIÓN'!H293</f>
        <v/>
      </c>
      <c r="F292" s="56">
        <f>IF(COUNTIF($G292:$AP292,"VENCIDA")&gt;0,"VENCIDA",IF(COUNTIF($G292:$AP292,"POR VENCER")&gt;0,"POR VENCER",IF(COUNTIF($G292:$AP292,"AL DÍA")&gt;0,"AL DÍA",IF(COUNTIF($G292:$AP292,"PAGA")&gt;0,"PAGA","SIN ESTADO"))))</f>
        <v/>
      </c>
      <c r="G292" s="236">
        <f t="array" ref="G292">IF(COLUMNS($G292:G292)&gt;$E292,"",IFERROR(INDEX('PROYECCIÓN'!293:293,15+6*(COLUMNS($G292:G292)-1)),""))</f>
        <v/>
      </c>
      <c r="H292" s="236">
        <f t="array" ref="H292">IF(COLUMNS($G292:H292)&gt;$E292,"",IFERROR(INDEX('PROYECCIÓN'!293:293,15+6*(COLUMNS($G292:H292)-1)),""))</f>
        <v/>
      </c>
      <c r="I292" s="236">
        <f t="array" ref="I292">IF(COLUMNS($G292:I292)&gt;$E292,"",IFERROR(INDEX('PROYECCIÓN'!293:293,15+6*(COLUMNS($G292:I292)-1)),""))</f>
        <v/>
      </c>
      <c r="J292" s="236">
        <f t="array" ref="J292">IF(COLUMNS($G292:J292)&gt;$E292,"",IFERROR(INDEX('PROYECCIÓN'!293:293,15+6*(COLUMNS($G292:J292)-1)),""))</f>
        <v/>
      </c>
      <c r="K292" s="236">
        <f t="array" ref="K292">IF(COLUMNS($G292:K292)&gt;$E292,"",IFERROR(INDEX('PROYECCIÓN'!293:293,15+6*(COLUMNS($G292:K292)-1)),""))</f>
        <v/>
      </c>
      <c r="L292" s="236">
        <f t="array" ref="L292">IF(COLUMNS($G292:L292)&gt;$E292,"",IFERROR(INDEX('PROYECCIÓN'!293:293,15+6*(COLUMNS($G292:L292)-1)),""))</f>
        <v/>
      </c>
      <c r="M292" s="236">
        <f t="array" ref="M292">IF(COLUMNS($G292:M292)&gt;$E292,"",IFERROR(INDEX('PROYECCIÓN'!293:293,15+6*(COLUMNS($G292:M292)-1)),""))</f>
        <v/>
      </c>
      <c r="N292" s="236">
        <f t="array" ref="N292">IF(COLUMNS($G292:N292)&gt;$E292,"",IFERROR(INDEX('PROYECCIÓN'!293:293,15+6*(COLUMNS($G292:N292)-1)),""))</f>
        <v/>
      </c>
      <c r="O292" s="236">
        <f t="array" ref="O292">IF(COLUMNS($G292:O292)&gt;$E292,"",IFERROR(INDEX('PROYECCIÓN'!293:293,15+6*(COLUMNS($G292:O292)-1)),""))</f>
        <v/>
      </c>
      <c r="P292" s="236">
        <f t="array" ref="P292">IF(COLUMNS($G292:P292)&gt;$E292,"",IFERROR(INDEX('PROYECCIÓN'!293:293,15+6*(COLUMNS($G292:P292)-1)),""))</f>
        <v/>
      </c>
      <c r="Q292" s="236">
        <f t="array" ref="Q292">IF(COLUMNS($G292:Q292)&gt;$E292,"",IFERROR(INDEX('PROYECCIÓN'!293:293,15+6*(COLUMNS($G292:Q292)-1)),""))</f>
        <v/>
      </c>
      <c r="R292" s="236">
        <f t="array" ref="R292">IF(COLUMNS($G292:R292)&gt;$E292,"",IFERROR(INDEX('PROYECCIÓN'!293:293,15+6*(COLUMNS($G292:R292)-1)),""))</f>
        <v/>
      </c>
      <c r="S292" s="236">
        <f t="array" ref="S292">IF(COLUMNS($G292:S292)&gt;$E292,"",IFERROR(INDEX('PROYECCIÓN'!293:293,15+6*(COLUMNS($G292:S292)-1)),""))</f>
        <v/>
      </c>
      <c r="T292" s="236">
        <f t="array" ref="T292">IF(COLUMNS($G292:T292)&gt;$E292,"",IFERROR(INDEX('PROYECCIÓN'!293:293,15+6*(COLUMNS($G292:T292)-1)),""))</f>
        <v/>
      </c>
      <c r="U292" s="236">
        <f t="array" ref="U292">IF(COLUMNS($G292:U292)&gt;$E292,"",IFERROR(INDEX('PROYECCIÓN'!293:293,15+6*(COLUMNS($G292:U292)-1)),""))</f>
        <v/>
      </c>
      <c r="V292" s="236">
        <f t="array" ref="V292">IF(COLUMNS($G292:V292)&gt;$E292,"",IFERROR(INDEX('PROYECCIÓN'!293:293,15+6*(COLUMNS($G292:V292)-1)),""))</f>
        <v/>
      </c>
      <c r="W292" s="236">
        <f t="array" ref="W292">IF(COLUMNS($G292:W292)&gt;$E292,"",IFERROR(INDEX('PROYECCIÓN'!293:293,15+6*(COLUMNS($G292:W292)-1)),""))</f>
        <v/>
      </c>
      <c r="X292" s="236">
        <f t="array" ref="X292">IF(COLUMNS($G292:X292)&gt;$E292,"",IFERROR(INDEX('PROYECCIÓN'!293:293,15+6*(COLUMNS($G292:X292)-1)),""))</f>
        <v/>
      </c>
      <c r="Y292" s="236">
        <f t="array" ref="Y292">IF(COLUMNS($G292:Y292)&gt;$E292,"",IFERROR(INDEX('PROYECCIÓN'!293:293,15+6*(COLUMNS($G292:Y292)-1)),""))</f>
        <v/>
      </c>
      <c r="Z292" s="236">
        <f t="array" ref="Z292">IF(COLUMNS($G292:Z292)&gt;$E292,"",IFERROR(INDEX('PROYECCIÓN'!293:293,15+6*(COLUMNS($G292:Z292)-1)),""))</f>
        <v/>
      </c>
      <c r="AA292" s="236">
        <f t="array" ref="AA292">IF(COLUMNS($G292:AA292)&gt;$E292,"",IFERROR(INDEX('PROYECCIÓN'!293:293,15+6*(COLUMNS($G292:AA292)-1)),""))</f>
        <v/>
      </c>
      <c r="AB292" s="236">
        <f t="array" ref="AB292">IF(COLUMNS($G292:AB292)&gt;$E292,"",IFERROR(INDEX('PROYECCIÓN'!293:293,15+6*(COLUMNS($G292:AB292)-1)),""))</f>
        <v/>
      </c>
      <c r="AC292" s="236">
        <f t="array" ref="AC292">IF(COLUMNS($G292:AC292)&gt;$E292,"",IFERROR(INDEX('PROYECCIÓN'!293:293,15+6*(COLUMNS($G292:AC292)-1)),""))</f>
        <v/>
      </c>
      <c r="AD292" s="236">
        <f t="array" ref="AD292">IF(COLUMNS($G292:AD292)&gt;$E292,"",IFERROR(INDEX('PROYECCIÓN'!293:293,15+6*(COLUMNS($G292:AD292)-1)),""))</f>
        <v/>
      </c>
      <c r="AE292" s="236">
        <f t="array" ref="AE292">IF(COLUMNS($G292:AE292)&gt;$E292,"",IFERROR(INDEX('PROYECCIÓN'!293:293,15+6*(COLUMNS($G292:AE292)-1)),""))</f>
        <v/>
      </c>
      <c r="AF292" s="236">
        <f t="array" ref="AF292">IF(COLUMNS($G292:AF292)&gt;$E292,"",IFERROR(INDEX('PROYECCIÓN'!293:293,15+6*(COLUMNS($G292:AF292)-1)),""))</f>
        <v/>
      </c>
      <c r="AG292" s="236">
        <f t="array" ref="AG292">IF(COLUMNS($G292:AG292)&gt;$E292,"",IFERROR(INDEX('PROYECCIÓN'!293:293,15+6*(COLUMNS($G292:AG292)-1)),""))</f>
        <v/>
      </c>
      <c r="AH292" s="236">
        <f t="array" ref="AH292">IF(COLUMNS($G292:AH292)&gt;$E292,"",IFERROR(INDEX('PROYECCIÓN'!293:293,15+6*(COLUMNS($G292:AH292)-1)),""))</f>
        <v/>
      </c>
      <c r="AI292" s="236">
        <f t="array" ref="AI292">IF(COLUMNS($G292:AI292)&gt;$E292,"",IFERROR(INDEX('PROYECCIÓN'!293:293,15+6*(COLUMNS($G292:AI292)-1)),""))</f>
        <v/>
      </c>
      <c r="AJ292" s="236">
        <f t="array" ref="AJ292">IF(COLUMNS($G292:AJ292)&gt;$E292,"",IFERROR(INDEX('PROYECCIÓN'!293:293,15+6*(COLUMNS($G292:AJ292)-1)),""))</f>
        <v/>
      </c>
      <c r="AK292" s="236">
        <f t="array" ref="AK292">IF(COLUMNS($G292:AK292)&gt;$E292,"",IFERROR(INDEX('PROYECCIÓN'!293:293,15+6*(COLUMNS($G292:AK292)-1)),""))</f>
        <v/>
      </c>
      <c r="AL292" s="236">
        <f t="array" ref="AL292">IF(COLUMNS($G292:AL292)&gt;$E292,"",IFERROR(INDEX('PROYECCIÓN'!293:293,15+6*(COLUMNS($G292:AL292)-1)),""))</f>
        <v/>
      </c>
      <c r="AM292" s="236">
        <f t="array" ref="AM292">IF(COLUMNS($G292:AM292)&gt;$E292,"",IFERROR(INDEX('PROYECCIÓN'!293:293,15+6*(COLUMNS($G292:AM292)-1)),""))</f>
        <v/>
      </c>
      <c r="AN292" s="236">
        <f t="array" ref="AN292">IF(COLUMNS($G292:AN292)&gt;$E292,"",IFERROR(INDEX('PROYECCIÓN'!293:293,15+6*(COLUMNS($G292:AN292)-1)),""))</f>
        <v/>
      </c>
      <c r="AO292" s="236">
        <f t="array" ref="AO292">IF(COLUMNS($G292:AO292)&gt;$E292,"",IFERROR(INDEX('PROYECCIÓN'!293:293,15+6*(COLUMNS($G292:AO292)-1)),""))</f>
        <v/>
      </c>
      <c r="AP292" s="236">
        <f t="array" ref="AP292">IF(COLUMNS($G292:AP292)&gt;$E292,"",IFERROR(INDEX('PROYECCIÓN'!293:293,15+6*(COLUMNS($G292:AP292)-1)),""))</f>
        <v/>
      </c>
      <c r="AQ292" s="236" t="n"/>
      <c r="AR292" s="229" t="n"/>
      <c r="AS292" s="185" t="n"/>
    </row>
    <row r="293" ht="15" customHeight="1" s="506">
      <c r="B293" s="47">
        <f>'CARTERA TOTAL'!B293</f>
        <v/>
      </c>
      <c r="C293" s="229">
        <f>'PROYECCIÓN'!C294</f>
        <v/>
      </c>
      <c r="D293" s="53">
        <f>'PROYECCIÓN'!D294</f>
        <v/>
      </c>
      <c r="E293" s="56">
        <f>'PROYECCIÓN'!H294</f>
        <v/>
      </c>
      <c r="F293" s="56">
        <f>IF(COUNTIF($G293:$AP293,"VENCIDA")&gt;0,"VENCIDA",IF(COUNTIF($G293:$AP293,"POR VENCER")&gt;0,"POR VENCER",IF(COUNTIF($G293:$AP293,"AL DÍA")&gt;0,"AL DÍA",IF(COUNTIF($G293:$AP293,"PAGA")&gt;0,"PAGA","SIN ESTADO"))))</f>
        <v/>
      </c>
      <c r="G293" s="236">
        <f t="array" ref="G293">IF(COLUMNS($G293:G293)&gt;$E293,"",IFERROR(INDEX('PROYECCIÓN'!294:294,15+6*(COLUMNS($G293:G293)-1)),""))</f>
        <v/>
      </c>
      <c r="H293" s="236">
        <f t="array" ref="H293">IF(COLUMNS($G293:H293)&gt;$E293,"",IFERROR(INDEX('PROYECCIÓN'!294:294,15+6*(COLUMNS($G293:H293)-1)),""))</f>
        <v/>
      </c>
      <c r="I293" s="236">
        <f t="array" ref="I293">IF(COLUMNS($G293:I293)&gt;$E293,"",IFERROR(INDEX('PROYECCIÓN'!294:294,15+6*(COLUMNS($G293:I293)-1)),""))</f>
        <v/>
      </c>
      <c r="J293" s="236">
        <f t="array" ref="J293">IF(COLUMNS($G293:J293)&gt;$E293,"",IFERROR(INDEX('PROYECCIÓN'!294:294,15+6*(COLUMNS($G293:J293)-1)),""))</f>
        <v/>
      </c>
      <c r="K293" s="236">
        <f t="array" ref="K293">IF(COLUMNS($G293:K293)&gt;$E293,"",IFERROR(INDEX('PROYECCIÓN'!294:294,15+6*(COLUMNS($G293:K293)-1)),""))</f>
        <v/>
      </c>
      <c r="L293" s="236">
        <f t="array" ref="L293">IF(COLUMNS($G293:L293)&gt;$E293,"",IFERROR(INDEX('PROYECCIÓN'!294:294,15+6*(COLUMNS($G293:L293)-1)),""))</f>
        <v/>
      </c>
      <c r="M293" s="236">
        <f t="array" ref="M293">IF(COLUMNS($G293:M293)&gt;$E293,"",IFERROR(INDEX('PROYECCIÓN'!294:294,15+6*(COLUMNS($G293:M293)-1)),""))</f>
        <v/>
      </c>
      <c r="N293" s="236">
        <f t="array" ref="N293">IF(COLUMNS($G293:N293)&gt;$E293,"",IFERROR(INDEX('PROYECCIÓN'!294:294,15+6*(COLUMNS($G293:N293)-1)),""))</f>
        <v/>
      </c>
      <c r="O293" s="236">
        <f t="array" ref="O293">IF(COLUMNS($G293:O293)&gt;$E293,"",IFERROR(INDEX('PROYECCIÓN'!294:294,15+6*(COLUMNS($G293:O293)-1)),""))</f>
        <v/>
      </c>
      <c r="P293" s="236">
        <f t="array" ref="P293">IF(COLUMNS($G293:P293)&gt;$E293,"",IFERROR(INDEX('PROYECCIÓN'!294:294,15+6*(COLUMNS($G293:P293)-1)),""))</f>
        <v/>
      </c>
      <c r="Q293" s="236">
        <f t="array" ref="Q293">IF(COLUMNS($G293:Q293)&gt;$E293,"",IFERROR(INDEX('PROYECCIÓN'!294:294,15+6*(COLUMNS($G293:Q293)-1)),""))</f>
        <v/>
      </c>
      <c r="R293" s="236">
        <f t="array" ref="R293">IF(COLUMNS($G293:R293)&gt;$E293,"",IFERROR(INDEX('PROYECCIÓN'!294:294,15+6*(COLUMNS($G293:R293)-1)),""))</f>
        <v/>
      </c>
      <c r="S293" s="236">
        <f t="array" ref="S293">IF(COLUMNS($G293:S293)&gt;$E293,"",IFERROR(INDEX('PROYECCIÓN'!294:294,15+6*(COLUMNS($G293:S293)-1)),""))</f>
        <v/>
      </c>
      <c r="T293" s="236">
        <f t="array" ref="T293">IF(COLUMNS($G293:T293)&gt;$E293,"",IFERROR(INDEX('PROYECCIÓN'!294:294,15+6*(COLUMNS($G293:T293)-1)),""))</f>
        <v/>
      </c>
      <c r="U293" s="236">
        <f t="array" ref="U293">IF(COLUMNS($G293:U293)&gt;$E293,"",IFERROR(INDEX('PROYECCIÓN'!294:294,15+6*(COLUMNS($G293:U293)-1)),""))</f>
        <v/>
      </c>
      <c r="V293" s="236">
        <f t="array" ref="V293">IF(COLUMNS($G293:V293)&gt;$E293,"",IFERROR(INDEX('PROYECCIÓN'!294:294,15+6*(COLUMNS($G293:V293)-1)),""))</f>
        <v/>
      </c>
      <c r="W293" s="236">
        <f t="array" ref="W293">IF(COLUMNS($G293:W293)&gt;$E293,"",IFERROR(INDEX('PROYECCIÓN'!294:294,15+6*(COLUMNS($G293:W293)-1)),""))</f>
        <v/>
      </c>
      <c r="X293" s="236">
        <f t="array" ref="X293">IF(COLUMNS($G293:X293)&gt;$E293,"",IFERROR(INDEX('PROYECCIÓN'!294:294,15+6*(COLUMNS($G293:X293)-1)),""))</f>
        <v/>
      </c>
      <c r="Y293" s="236">
        <f t="array" ref="Y293">IF(COLUMNS($G293:Y293)&gt;$E293,"",IFERROR(INDEX('PROYECCIÓN'!294:294,15+6*(COLUMNS($G293:Y293)-1)),""))</f>
        <v/>
      </c>
      <c r="Z293" s="236">
        <f t="array" ref="Z293">IF(COLUMNS($G293:Z293)&gt;$E293,"",IFERROR(INDEX('PROYECCIÓN'!294:294,15+6*(COLUMNS($G293:Z293)-1)),""))</f>
        <v/>
      </c>
      <c r="AA293" s="236">
        <f t="array" ref="AA293">IF(COLUMNS($G293:AA293)&gt;$E293,"",IFERROR(INDEX('PROYECCIÓN'!294:294,15+6*(COLUMNS($G293:AA293)-1)),""))</f>
        <v/>
      </c>
      <c r="AB293" s="236">
        <f t="array" ref="AB293">IF(COLUMNS($G293:AB293)&gt;$E293,"",IFERROR(INDEX('PROYECCIÓN'!294:294,15+6*(COLUMNS($G293:AB293)-1)),""))</f>
        <v/>
      </c>
      <c r="AC293" s="236">
        <f t="array" ref="AC293">IF(COLUMNS($G293:AC293)&gt;$E293,"",IFERROR(INDEX('PROYECCIÓN'!294:294,15+6*(COLUMNS($G293:AC293)-1)),""))</f>
        <v/>
      </c>
      <c r="AD293" s="236">
        <f t="array" ref="AD293">IF(COLUMNS($G293:AD293)&gt;$E293,"",IFERROR(INDEX('PROYECCIÓN'!294:294,15+6*(COLUMNS($G293:AD293)-1)),""))</f>
        <v/>
      </c>
      <c r="AE293" s="236">
        <f t="array" ref="AE293">IF(COLUMNS($G293:AE293)&gt;$E293,"",IFERROR(INDEX('PROYECCIÓN'!294:294,15+6*(COLUMNS($G293:AE293)-1)),""))</f>
        <v/>
      </c>
      <c r="AF293" s="236">
        <f t="array" ref="AF293">IF(COLUMNS($G293:AF293)&gt;$E293,"",IFERROR(INDEX('PROYECCIÓN'!294:294,15+6*(COLUMNS($G293:AF293)-1)),""))</f>
        <v/>
      </c>
      <c r="AG293" s="236">
        <f t="array" ref="AG293">IF(COLUMNS($G293:AG293)&gt;$E293,"",IFERROR(INDEX('PROYECCIÓN'!294:294,15+6*(COLUMNS($G293:AG293)-1)),""))</f>
        <v/>
      </c>
      <c r="AH293" s="236">
        <f t="array" ref="AH293">IF(COLUMNS($G293:AH293)&gt;$E293,"",IFERROR(INDEX('PROYECCIÓN'!294:294,15+6*(COLUMNS($G293:AH293)-1)),""))</f>
        <v/>
      </c>
      <c r="AI293" s="236">
        <f t="array" ref="AI293">IF(COLUMNS($G293:AI293)&gt;$E293,"",IFERROR(INDEX('PROYECCIÓN'!294:294,15+6*(COLUMNS($G293:AI293)-1)),""))</f>
        <v/>
      </c>
      <c r="AJ293" s="236">
        <f t="array" ref="AJ293">IF(COLUMNS($G293:AJ293)&gt;$E293,"",IFERROR(INDEX('PROYECCIÓN'!294:294,15+6*(COLUMNS($G293:AJ293)-1)),""))</f>
        <v/>
      </c>
      <c r="AK293" s="236">
        <f t="array" ref="AK293">IF(COLUMNS($G293:AK293)&gt;$E293,"",IFERROR(INDEX('PROYECCIÓN'!294:294,15+6*(COLUMNS($G293:AK293)-1)),""))</f>
        <v/>
      </c>
      <c r="AL293" s="236">
        <f t="array" ref="AL293">IF(COLUMNS($G293:AL293)&gt;$E293,"",IFERROR(INDEX('PROYECCIÓN'!294:294,15+6*(COLUMNS($G293:AL293)-1)),""))</f>
        <v/>
      </c>
      <c r="AM293" s="236">
        <f t="array" ref="AM293">IF(COLUMNS($G293:AM293)&gt;$E293,"",IFERROR(INDEX('PROYECCIÓN'!294:294,15+6*(COLUMNS($G293:AM293)-1)),""))</f>
        <v/>
      </c>
      <c r="AN293" s="236">
        <f t="array" ref="AN293">IF(COLUMNS($G293:AN293)&gt;$E293,"",IFERROR(INDEX('PROYECCIÓN'!294:294,15+6*(COLUMNS($G293:AN293)-1)),""))</f>
        <v/>
      </c>
      <c r="AO293" s="236">
        <f t="array" ref="AO293">IF(COLUMNS($G293:AO293)&gt;$E293,"",IFERROR(INDEX('PROYECCIÓN'!294:294,15+6*(COLUMNS($G293:AO293)-1)),""))</f>
        <v/>
      </c>
      <c r="AP293" s="236">
        <f t="array" ref="AP293">IF(COLUMNS($G293:AP293)&gt;$E293,"",IFERROR(INDEX('PROYECCIÓN'!294:294,15+6*(COLUMNS($G293:AP293)-1)),""))</f>
        <v/>
      </c>
      <c r="AQ293" s="236" t="n"/>
      <c r="AR293" s="229" t="n"/>
      <c r="AS293" s="185" t="n"/>
    </row>
    <row r="294" ht="15" customHeight="1" s="506">
      <c r="B294" s="47">
        <f>'CARTERA TOTAL'!B294</f>
        <v/>
      </c>
      <c r="C294" s="229">
        <f>'PROYECCIÓN'!C295</f>
        <v/>
      </c>
      <c r="D294" s="53">
        <f>'PROYECCIÓN'!D295</f>
        <v/>
      </c>
      <c r="E294" s="56">
        <f>'PROYECCIÓN'!H295</f>
        <v/>
      </c>
      <c r="F294" s="56">
        <f>IF(COUNTIF($G294:$AP294,"VENCIDA")&gt;0,"VENCIDA",IF(COUNTIF($G294:$AP294,"POR VENCER")&gt;0,"POR VENCER",IF(COUNTIF($G294:$AP294,"AL DÍA")&gt;0,"AL DÍA",IF(COUNTIF($G294:$AP294,"PAGA")&gt;0,"PAGA","SIN ESTADO"))))</f>
        <v/>
      </c>
      <c r="G294" s="236">
        <f t="array" ref="G294">IF(COLUMNS($G294:G294)&gt;$E294,"",IFERROR(INDEX('PROYECCIÓN'!295:295,15+6*(COLUMNS($G294:G294)-1)),""))</f>
        <v/>
      </c>
      <c r="H294" s="236">
        <f t="array" ref="H294">IF(COLUMNS($G294:H294)&gt;$E294,"",IFERROR(INDEX('PROYECCIÓN'!295:295,15+6*(COLUMNS($G294:H294)-1)),""))</f>
        <v/>
      </c>
      <c r="I294" s="236">
        <f t="array" ref="I294">IF(COLUMNS($G294:I294)&gt;$E294,"",IFERROR(INDEX('PROYECCIÓN'!295:295,15+6*(COLUMNS($G294:I294)-1)),""))</f>
        <v/>
      </c>
      <c r="J294" s="236">
        <f t="array" ref="J294">IF(COLUMNS($G294:J294)&gt;$E294,"",IFERROR(INDEX('PROYECCIÓN'!295:295,15+6*(COLUMNS($G294:J294)-1)),""))</f>
        <v/>
      </c>
      <c r="K294" s="236">
        <f t="array" ref="K294">IF(COLUMNS($G294:K294)&gt;$E294,"",IFERROR(INDEX('PROYECCIÓN'!295:295,15+6*(COLUMNS($G294:K294)-1)),""))</f>
        <v/>
      </c>
      <c r="L294" s="236">
        <f t="array" ref="L294">IF(COLUMNS($G294:L294)&gt;$E294,"",IFERROR(INDEX('PROYECCIÓN'!295:295,15+6*(COLUMNS($G294:L294)-1)),""))</f>
        <v/>
      </c>
      <c r="M294" s="236">
        <f t="array" ref="M294">IF(COLUMNS($G294:M294)&gt;$E294,"",IFERROR(INDEX('PROYECCIÓN'!295:295,15+6*(COLUMNS($G294:M294)-1)),""))</f>
        <v/>
      </c>
      <c r="N294" s="236">
        <f t="array" ref="N294">IF(COLUMNS($G294:N294)&gt;$E294,"",IFERROR(INDEX('PROYECCIÓN'!295:295,15+6*(COLUMNS($G294:N294)-1)),""))</f>
        <v/>
      </c>
      <c r="O294" s="236">
        <f t="array" ref="O294">IF(COLUMNS($G294:O294)&gt;$E294,"",IFERROR(INDEX('PROYECCIÓN'!295:295,15+6*(COLUMNS($G294:O294)-1)),""))</f>
        <v/>
      </c>
      <c r="P294" s="236">
        <f t="array" ref="P294">IF(COLUMNS($G294:P294)&gt;$E294,"",IFERROR(INDEX('PROYECCIÓN'!295:295,15+6*(COLUMNS($G294:P294)-1)),""))</f>
        <v/>
      </c>
      <c r="Q294" s="236">
        <f t="array" ref="Q294">IF(COLUMNS($G294:Q294)&gt;$E294,"",IFERROR(INDEX('PROYECCIÓN'!295:295,15+6*(COLUMNS($G294:Q294)-1)),""))</f>
        <v/>
      </c>
      <c r="R294" s="236">
        <f t="array" ref="R294">IF(COLUMNS($G294:R294)&gt;$E294,"",IFERROR(INDEX('PROYECCIÓN'!295:295,15+6*(COLUMNS($G294:R294)-1)),""))</f>
        <v/>
      </c>
      <c r="S294" s="236">
        <f t="array" ref="S294">IF(COLUMNS($G294:S294)&gt;$E294,"",IFERROR(INDEX('PROYECCIÓN'!295:295,15+6*(COLUMNS($G294:S294)-1)),""))</f>
        <v/>
      </c>
      <c r="T294" s="236">
        <f t="array" ref="T294">IF(COLUMNS($G294:T294)&gt;$E294,"",IFERROR(INDEX('PROYECCIÓN'!295:295,15+6*(COLUMNS($G294:T294)-1)),""))</f>
        <v/>
      </c>
      <c r="U294" s="236">
        <f t="array" ref="U294">IF(COLUMNS($G294:U294)&gt;$E294,"",IFERROR(INDEX('PROYECCIÓN'!295:295,15+6*(COLUMNS($G294:U294)-1)),""))</f>
        <v/>
      </c>
      <c r="V294" s="236">
        <f t="array" ref="V294">IF(COLUMNS($G294:V294)&gt;$E294,"",IFERROR(INDEX('PROYECCIÓN'!295:295,15+6*(COLUMNS($G294:V294)-1)),""))</f>
        <v/>
      </c>
      <c r="W294" s="236">
        <f t="array" ref="W294">IF(COLUMNS($G294:W294)&gt;$E294,"",IFERROR(INDEX('PROYECCIÓN'!295:295,15+6*(COLUMNS($G294:W294)-1)),""))</f>
        <v/>
      </c>
      <c r="X294" s="236">
        <f t="array" ref="X294">IF(COLUMNS($G294:X294)&gt;$E294,"",IFERROR(INDEX('PROYECCIÓN'!295:295,15+6*(COLUMNS($G294:X294)-1)),""))</f>
        <v/>
      </c>
      <c r="Y294" s="236">
        <f t="array" ref="Y294">IF(COLUMNS($G294:Y294)&gt;$E294,"",IFERROR(INDEX('PROYECCIÓN'!295:295,15+6*(COLUMNS($G294:Y294)-1)),""))</f>
        <v/>
      </c>
      <c r="Z294" s="236">
        <f t="array" ref="Z294">IF(COLUMNS($G294:Z294)&gt;$E294,"",IFERROR(INDEX('PROYECCIÓN'!295:295,15+6*(COLUMNS($G294:Z294)-1)),""))</f>
        <v/>
      </c>
      <c r="AA294" s="236">
        <f t="array" ref="AA294">IF(COLUMNS($G294:AA294)&gt;$E294,"",IFERROR(INDEX('PROYECCIÓN'!295:295,15+6*(COLUMNS($G294:AA294)-1)),""))</f>
        <v/>
      </c>
      <c r="AB294" s="236">
        <f t="array" ref="AB294">IF(COLUMNS($G294:AB294)&gt;$E294,"",IFERROR(INDEX('PROYECCIÓN'!295:295,15+6*(COLUMNS($G294:AB294)-1)),""))</f>
        <v/>
      </c>
      <c r="AC294" s="236">
        <f t="array" ref="AC294">IF(COLUMNS($G294:AC294)&gt;$E294,"",IFERROR(INDEX('PROYECCIÓN'!295:295,15+6*(COLUMNS($G294:AC294)-1)),""))</f>
        <v/>
      </c>
      <c r="AD294" s="236">
        <f t="array" ref="AD294">IF(COLUMNS($G294:AD294)&gt;$E294,"",IFERROR(INDEX('PROYECCIÓN'!295:295,15+6*(COLUMNS($G294:AD294)-1)),""))</f>
        <v/>
      </c>
      <c r="AE294" s="236">
        <f t="array" ref="AE294">IF(COLUMNS($G294:AE294)&gt;$E294,"",IFERROR(INDEX('PROYECCIÓN'!295:295,15+6*(COLUMNS($G294:AE294)-1)),""))</f>
        <v/>
      </c>
      <c r="AF294" s="236">
        <f t="array" ref="AF294">IF(COLUMNS($G294:AF294)&gt;$E294,"",IFERROR(INDEX('PROYECCIÓN'!295:295,15+6*(COLUMNS($G294:AF294)-1)),""))</f>
        <v/>
      </c>
      <c r="AG294" s="236">
        <f t="array" ref="AG294">IF(COLUMNS($G294:AG294)&gt;$E294,"",IFERROR(INDEX('PROYECCIÓN'!295:295,15+6*(COLUMNS($G294:AG294)-1)),""))</f>
        <v/>
      </c>
      <c r="AH294" s="236">
        <f t="array" ref="AH294">IF(COLUMNS($G294:AH294)&gt;$E294,"",IFERROR(INDEX('PROYECCIÓN'!295:295,15+6*(COLUMNS($G294:AH294)-1)),""))</f>
        <v/>
      </c>
      <c r="AI294" s="236">
        <f t="array" ref="AI294">IF(COLUMNS($G294:AI294)&gt;$E294,"",IFERROR(INDEX('PROYECCIÓN'!295:295,15+6*(COLUMNS($G294:AI294)-1)),""))</f>
        <v/>
      </c>
      <c r="AJ294" s="236">
        <f t="array" ref="AJ294">IF(COLUMNS($G294:AJ294)&gt;$E294,"",IFERROR(INDEX('PROYECCIÓN'!295:295,15+6*(COLUMNS($G294:AJ294)-1)),""))</f>
        <v/>
      </c>
      <c r="AK294" s="236">
        <f t="array" ref="AK294">IF(COLUMNS($G294:AK294)&gt;$E294,"",IFERROR(INDEX('PROYECCIÓN'!295:295,15+6*(COLUMNS($G294:AK294)-1)),""))</f>
        <v/>
      </c>
      <c r="AL294" s="236">
        <f t="array" ref="AL294">IF(COLUMNS($G294:AL294)&gt;$E294,"",IFERROR(INDEX('PROYECCIÓN'!295:295,15+6*(COLUMNS($G294:AL294)-1)),""))</f>
        <v/>
      </c>
      <c r="AM294" s="236">
        <f t="array" ref="AM294">IF(COLUMNS($G294:AM294)&gt;$E294,"",IFERROR(INDEX('PROYECCIÓN'!295:295,15+6*(COLUMNS($G294:AM294)-1)),""))</f>
        <v/>
      </c>
      <c r="AN294" s="236">
        <f t="array" ref="AN294">IF(COLUMNS($G294:AN294)&gt;$E294,"",IFERROR(INDEX('PROYECCIÓN'!295:295,15+6*(COLUMNS($G294:AN294)-1)),""))</f>
        <v/>
      </c>
      <c r="AO294" s="236">
        <f t="array" ref="AO294">IF(COLUMNS($G294:AO294)&gt;$E294,"",IFERROR(INDEX('PROYECCIÓN'!295:295,15+6*(COLUMNS($G294:AO294)-1)),""))</f>
        <v/>
      </c>
      <c r="AP294" s="236">
        <f t="array" ref="AP294">IF(COLUMNS($G294:AP294)&gt;$E294,"",IFERROR(INDEX('PROYECCIÓN'!295:295,15+6*(COLUMNS($G294:AP294)-1)),""))</f>
        <v/>
      </c>
      <c r="AQ294" s="236" t="n"/>
      <c r="AR294" s="229" t="n"/>
      <c r="AS294" s="185" t="n"/>
    </row>
    <row r="295" ht="15" customHeight="1" s="506">
      <c r="B295" s="47">
        <f>'CARTERA TOTAL'!B295</f>
        <v/>
      </c>
      <c r="C295" s="229">
        <f>'PROYECCIÓN'!C296</f>
        <v/>
      </c>
      <c r="D295" s="53">
        <f>'PROYECCIÓN'!D296</f>
        <v/>
      </c>
      <c r="E295" s="56">
        <f>'PROYECCIÓN'!H296</f>
        <v/>
      </c>
      <c r="F295" s="56">
        <f>IF(COUNTIF($G295:$AP295,"VENCIDA")&gt;0,"VENCIDA",IF(COUNTIF($G295:$AP295,"POR VENCER")&gt;0,"POR VENCER",IF(COUNTIF($G295:$AP295,"AL DÍA")&gt;0,"AL DÍA",IF(COUNTIF($G295:$AP295,"PAGA")&gt;0,"PAGA","SIN ESTADO"))))</f>
        <v/>
      </c>
      <c r="G295" s="236">
        <f t="array" ref="G295">IF(COLUMNS($G295:G295)&gt;$E295,"",IFERROR(INDEX('PROYECCIÓN'!296:296,15+6*(COLUMNS($G295:G295)-1)),""))</f>
        <v/>
      </c>
      <c r="H295" s="236">
        <f t="array" ref="H295">IF(COLUMNS($G295:H295)&gt;$E295,"",IFERROR(INDEX('PROYECCIÓN'!296:296,15+6*(COLUMNS($G295:H295)-1)),""))</f>
        <v/>
      </c>
      <c r="I295" s="236">
        <f t="array" ref="I295">IF(COLUMNS($G295:I295)&gt;$E295,"",IFERROR(INDEX('PROYECCIÓN'!296:296,15+6*(COLUMNS($G295:I295)-1)),""))</f>
        <v/>
      </c>
      <c r="J295" s="236">
        <f t="array" ref="J295">IF(COLUMNS($G295:J295)&gt;$E295,"",IFERROR(INDEX('PROYECCIÓN'!296:296,15+6*(COLUMNS($G295:J295)-1)),""))</f>
        <v/>
      </c>
      <c r="K295" s="236">
        <f t="array" ref="K295">IF(COLUMNS($G295:K295)&gt;$E295,"",IFERROR(INDEX('PROYECCIÓN'!296:296,15+6*(COLUMNS($G295:K295)-1)),""))</f>
        <v/>
      </c>
      <c r="L295" s="236">
        <f t="array" ref="L295">IF(COLUMNS($G295:L295)&gt;$E295,"",IFERROR(INDEX('PROYECCIÓN'!296:296,15+6*(COLUMNS($G295:L295)-1)),""))</f>
        <v/>
      </c>
      <c r="M295" s="236">
        <f t="array" ref="M295">IF(COLUMNS($G295:M295)&gt;$E295,"",IFERROR(INDEX('PROYECCIÓN'!296:296,15+6*(COLUMNS($G295:M295)-1)),""))</f>
        <v/>
      </c>
      <c r="N295" s="236">
        <f t="array" ref="N295">IF(COLUMNS($G295:N295)&gt;$E295,"",IFERROR(INDEX('PROYECCIÓN'!296:296,15+6*(COLUMNS($G295:N295)-1)),""))</f>
        <v/>
      </c>
      <c r="O295" s="236">
        <f t="array" ref="O295">IF(COLUMNS($G295:O295)&gt;$E295,"",IFERROR(INDEX('PROYECCIÓN'!296:296,15+6*(COLUMNS($G295:O295)-1)),""))</f>
        <v/>
      </c>
      <c r="P295" s="236">
        <f t="array" ref="P295">IF(COLUMNS($G295:P295)&gt;$E295,"",IFERROR(INDEX('PROYECCIÓN'!296:296,15+6*(COLUMNS($G295:P295)-1)),""))</f>
        <v/>
      </c>
      <c r="Q295" s="236">
        <f t="array" ref="Q295">IF(COLUMNS($G295:Q295)&gt;$E295,"",IFERROR(INDEX('PROYECCIÓN'!296:296,15+6*(COLUMNS($G295:Q295)-1)),""))</f>
        <v/>
      </c>
      <c r="R295" s="236">
        <f t="array" ref="R295">IF(COLUMNS($G295:R295)&gt;$E295,"",IFERROR(INDEX('PROYECCIÓN'!296:296,15+6*(COLUMNS($G295:R295)-1)),""))</f>
        <v/>
      </c>
      <c r="S295" s="236">
        <f t="array" ref="S295">IF(COLUMNS($G295:S295)&gt;$E295,"",IFERROR(INDEX('PROYECCIÓN'!296:296,15+6*(COLUMNS($G295:S295)-1)),""))</f>
        <v/>
      </c>
      <c r="T295" s="236">
        <f t="array" ref="T295">IF(COLUMNS($G295:T295)&gt;$E295,"",IFERROR(INDEX('PROYECCIÓN'!296:296,15+6*(COLUMNS($G295:T295)-1)),""))</f>
        <v/>
      </c>
      <c r="U295" s="236">
        <f t="array" ref="U295">IF(COLUMNS($G295:U295)&gt;$E295,"",IFERROR(INDEX('PROYECCIÓN'!296:296,15+6*(COLUMNS($G295:U295)-1)),""))</f>
        <v/>
      </c>
      <c r="V295" s="236">
        <f t="array" ref="V295">IF(COLUMNS($G295:V295)&gt;$E295,"",IFERROR(INDEX('PROYECCIÓN'!296:296,15+6*(COLUMNS($G295:V295)-1)),""))</f>
        <v/>
      </c>
      <c r="W295" s="236">
        <f t="array" ref="W295">IF(COLUMNS($G295:W295)&gt;$E295,"",IFERROR(INDEX('PROYECCIÓN'!296:296,15+6*(COLUMNS($G295:W295)-1)),""))</f>
        <v/>
      </c>
      <c r="X295" s="236">
        <f t="array" ref="X295">IF(COLUMNS($G295:X295)&gt;$E295,"",IFERROR(INDEX('PROYECCIÓN'!296:296,15+6*(COLUMNS($G295:X295)-1)),""))</f>
        <v/>
      </c>
      <c r="Y295" s="236">
        <f t="array" ref="Y295">IF(COLUMNS($G295:Y295)&gt;$E295,"",IFERROR(INDEX('PROYECCIÓN'!296:296,15+6*(COLUMNS($G295:Y295)-1)),""))</f>
        <v/>
      </c>
      <c r="Z295" s="236">
        <f t="array" ref="Z295">IF(COLUMNS($G295:Z295)&gt;$E295,"",IFERROR(INDEX('PROYECCIÓN'!296:296,15+6*(COLUMNS($G295:Z295)-1)),""))</f>
        <v/>
      </c>
      <c r="AA295" s="236">
        <f t="array" ref="AA295">IF(COLUMNS($G295:AA295)&gt;$E295,"",IFERROR(INDEX('PROYECCIÓN'!296:296,15+6*(COLUMNS($G295:AA295)-1)),""))</f>
        <v/>
      </c>
      <c r="AB295" s="236">
        <f t="array" ref="AB295">IF(COLUMNS($G295:AB295)&gt;$E295,"",IFERROR(INDEX('PROYECCIÓN'!296:296,15+6*(COLUMNS($G295:AB295)-1)),""))</f>
        <v/>
      </c>
      <c r="AC295" s="236">
        <f t="array" ref="AC295">IF(COLUMNS($G295:AC295)&gt;$E295,"",IFERROR(INDEX('PROYECCIÓN'!296:296,15+6*(COLUMNS($G295:AC295)-1)),""))</f>
        <v/>
      </c>
      <c r="AD295" s="236">
        <f t="array" ref="AD295">IF(COLUMNS($G295:AD295)&gt;$E295,"",IFERROR(INDEX('PROYECCIÓN'!296:296,15+6*(COLUMNS($G295:AD295)-1)),""))</f>
        <v/>
      </c>
      <c r="AE295" s="236">
        <f t="array" ref="AE295">IF(COLUMNS($G295:AE295)&gt;$E295,"",IFERROR(INDEX('PROYECCIÓN'!296:296,15+6*(COLUMNS($G295:AE295)-1)),""))</f>
        <v/>
      </c>
      <c r="AF295" s="236">
        <f t="array" ref="AF295">IF(COLUMNS($G295:AF295)&gt;$E295,"",IFERROR(INDEX('PROYECCIÓN'!296:296,15+6*(COLUMNS($G295:AF295)-1)),""))</f>
        <v/>
      </c>
      <c r="AG295" s="236">
        <f t="array" ref="AG295">IF(COLUMNS($G295:AG295)&gt;$E295,"",IFERROR(INDEX('PROYECCIÓN'!296:296,15+6*(COLUMNS($G295:AG295)-1)),""))</f>
        <v/>
      </c>
      <c r="AH295" s="236">
        <f t="array" ref="AH295">IF(COLUMNS($G295:AH295)&gt;$E295,"",IFERROR(INDEX('PROYECCIÓN'!296:296,15+6*(COLUMNS($G295:AH295)-1)),""))</f>
        <v/>
      </c>
      <c r="AI295" s="236">
        <f t="array" ref="AI295">IF(COLUMNS($G295:AI295)&gt;$E295,"",IFERROR(INDEX('PROYECCIÓN'!296:296,15+6*(COLUMNS($G295:AI295)-1)),""))</f>
        <v/>
      </c>
      <c r="AJ295" s="236">
        <f t="array" ref="AJ295">IF(COLUMNS($G295:AJ295)&gt;$E295,"",IFERROR(INDEX('PROYECCIÓN'!296:296,15+6*(COLUMNS($G295:AJ295)-1)),""))</f>
        <v/>
      </c>
      <c r="AK295" s="236">
        <f t="array" ref="AK295">IF(COLUMNS($G295:AK295)&gt;$E295,"",IFERROR(INDEX('PROYECCIÓN'!296:296,15+6*(COLUMNS($G295:AK295)-1)),""))</f>
        <v/>
      </c>
      <c r="AL295" s="236">
        <f t="array" ref="AL295">IF(COLUMNS($G295:AL295)&gt;$E295,"",IFERROR(INDEX('PROYECCIÓN'!296:296,15+6*(COLUMNS($G295:AL295)-1)),""))</f>
        <v/>
      </c>
      <c r="AM295" s="236">
        <f t="array" ref="AM295">IF(COLUMNS($G295:AM295)&gt;$E295,"",IFERROR(INDEX('PROYECCIÓN'!296:296,15+6*(COLUMNS($G295:AM295)-1)),""))</f>
        <v/>
      </c>
      <c r="AN295" s="236">
        <f t="array" ref="AN295">IF(COLUMNS($G295:AN295)&gt;$E295,"",IFERROR(INDEX('PROYECCIÓN'!296:296,15+6*(COLUMNS($G295:AN295)-1)),""))</f>
        <v/>
      </c>
      <c r="AO295" s="236">
        <f t="array" ref="AO295">IF(COLUMNS($G295:AO295)&gt;$E295,"",IFERROR(INDEX('PROYECCIÓN'!296:296,15+6*(COLUMNS($G295:AO295)-1)),""))</f>
        <v/>
      </c>
      <c r="AP295" s="236">
        <f t="array" ref="AP295">IF(COLUMNS($G295:AP295)&gt;$E295,"",IFERROR(INDEX('PROYECCIÓN'!296:296,15+6*(COLUMNS($G295:AP295)-1)),""))</f>
        <v/>
      </c>
      <c r="AQ295" s="236" t="inlineStr">
        <is>
          <t>MENSAJE POR WHATSAPP</t>
        </is>
      </c>
      <c r="AR295" s="229" t="inlineStr">
        <is>
          <t>se le envio mensaje de recordatorio del atraso de los cuotas</t>
        </is>
      </c>
      <c r="AS295" s="237" t="n">
        <v>46272</v>
      </c>
    </row>
    <row r="296" ht="15" customHeight="1" s="506">
      <c r="B296" s="47">
        <f>'CARTERA TOTAL'!B296</f>
        <v/>
      </c>
      <c r="C296" s="229">
        <f>'PROYECCIÓN'!C297</f>
        <v/>
      </c>
      <c r="D296" s="53">
        <f>'PROYECCIÓN'!D297</f>
        <v/>
      </c>
      <c r="E296" s="56">
        <f>'PROYECCIÓN'!H297</f>
        <v/>
      </c>
      <c r="F296" s="56">
        <f>IF(COUNTIF($G296:$AP296,"VENCIDA")&gt;0,"VENCIDA",IF(COUNTIF($G296:$AP296,"POR VENCER")&gt;0,"POR VENCER",IF(COUNTIF($G296:$AP296,"AL DÍA")&gt;0,"AL DÍA",IF(COUNTIF($G296:$AP296,"PAGA")&gt;0,"PAGA","SIN ESTADO"))))</f>
        <v/>
      </c>
      <c r="G296" s="236">
        <f t="array" ref="G296">IF(COLUMNS($G296:G296)&gt;$E296,"",IFERROR(INDEX('PROYECCIÓN'!297:297,15+6*(COLUMNS($G296:G296)-1)),""))</f>
        <v/>
      </c>
      <c r="H296" s="236">
        <f t="array" ref="H296">IF(COLUMNS($G296:H296)&gt;$E296,"",IFERROR(INDEX('PROYECCIÓN'!297:297,15+6*(COLUMNS($G296:H296)-1)),""))</f>
        <v/>
      </c>
      <c r="I296" s="236">
        <f t="array" ref="I296">IF(COLUMNS($G296:I296)&gt;$E296,"",IFERROR(INDEX('PROYECCIÓN'!297:297,15+6*(COLUMNS($G296:I296)-1)),""))</f>
        <v/>
      </c>
      <c r="J296" s="236">
        <f t="array" ref="J296">IF(COLUMNS($G296:J296)&gt;$E296,"",IFERROR(INDEX('PROYECCIÓN'!297:297,15+6*(COLUMNS($G296:J296)-1)),""))</f>
        <v/>
      </c>
      <c r="K296" s="236">
        <f t="array" ref="K296">IF(COLUMNS($G296:K296)&gt;$E296,"",IFERROR(INDEX('PROYECCIÓN'!297:297,15+6*(COLUMNS($G296:K296)-1)),""))</f>
        <v/>
      </c>
      <c r="L296" s="236">
        <f t="array" ref="L296">IF(COLUMNS($G296:L296)&gt;$E296,"",IFERROR(INDEX('PROYECCIÓN'!297:297,15+6*(COLUMNS($G296:L296)-1)),""))</f>
        <v/>
      </c>
      <c r="M296" s="236">
        <f t="array" ref="M296">IF(COLUMNS($G296:M296)&gt;$E296,"",IFERROR(INDEX('PROYECCIÓN'!297:297,15+6*(COLUMNS($G296:M296)-1)),""))</f>
        <v/>
      </c>
      <c r="N296" s="236">
        <f t="array" ref="N296">IF(COLUMNS($G296:N296)&gt;$E296,"",IFERROR(INDEX('PROYECCIÓN'!297:297,15+6*(COLUMNS($G296:N296)-1)),""))</f>
        <v/>
      </c>
      <c r="O296" s="236">
        <f t="array" ref="O296">IF(COLUMNS($G296:O296)&gt;$E296,"",IFERROR(INDEX('PROYECCIÓN'!297:297,15+6*(COLUMNS($G296:O296)-1)),""))</f>
        <v/>
      </c>
      <c r="P296" s="236">
        <f t="array" ref="P296">IF(COLUMNS($G296:P296)&gt;$E296,"",IFERROR(INDEX('PROYECCIÓN'!297:297,15+6*(COLUMNS($G296:P296)-1)),""))</f>
        <v/>
      </c>
      <c r="Q296" s="236">
        <f t="array" ref="Q296">IF(COLUMNS($G296:Q296)&gt;$E296,"",IFERROR(INDEX('PROYECCIÓN'!297:297,15+6*(COLUMNS($G296:Q296)-1)),""))</f>
        <v/>
      </c>
      <c r="R296" s="236">
        <f t="array" ref="R296">IF(COLUMNS($G296:R296)&gt;$E296,"",IFERROR(INDEX('PROYECCIÓN'!297:297,15+6*(COLUMNS($G296:R296)-1)),""))</f>
        <v/>
      </c>
      <c r="S296" s="236">
        <f t="array" ref="S296">IF(COLUMNS($G296:S296)&gt;$E296,"",IFERROR(INDEX('PROYECCIÓN'!297:297,15+6*(COLUMNS($G296:S296)-1)),""))</f>
        <v/>
      </c>
      <c r="T296" s="236">
        <f t="array" ref="T296">IF(COLUMNS($G296:T296)&gt;$E296,"",IFERROR(INDEX('PROYECCIÓN'!297:297,15+6*(COLUMNS($G296:T296)-1)),""))</f>
        <v/>
      </c>
      <c r="U296" s="236">
        <f t="array" ref="U296">IF(COLUMNS($G296:U296)&gt;$E296,"",IFERROR(INDEX('PROYECCIÓN'!297:297,15+6*(COLUMNS($G296:U296)-1)),""))</f>
        <v/>
      </c>
      <c r="V296" s="236">
        <f t="array" ref="V296">IF(COLUMNS($G296:V296)&gt;$E296,"",IFERROR(INDEX('PROYECCIÓN'!297:297,15+6*(COLUMNS($G296:V296)-1)),""))</f>
        <v/>
      </c>
      <c r="W296" s="236">
        <f t="array" ref="W296">IF(COLUMNS($G296:W296)&gt;$E296,"",IFERROR(INDEX('PROYECCIÓN'!297:297,15+6*(COLUMNS($G296:W296)-1)),""))</f>
        <v/>
      </c>
      <c r="X296" s="236">
        <f t="array" ref="X296">IF(COLUMNS($G296:X296)&gt;$E296,"",IFERROR(INDEX('PROYECCIÓN'!297:297,15+6*(COLUMNS($G296:X296)-1)),""))</f>
        <v/>
      </c>
      <c r="Y296" s="236">
        <f t="array" ref="Y296">IF(COLUMNS($G296:Y296)&gt;$E296,"",IFERROR(INDEX('PROYECCIÓN'!297:297,15+6*(COLUMNS($G296:Y296)-1)),""))</f>
        <v/>
      </c>
      <c r="Z296" s="236">
        <f t="array" ref="Z296">IF(COLUMNS($G296:Z296)&gt;$E296,"",IFERROR(INDEX('PROYECCIÓN'!297:297,15+6*(COLUMNS($G296:Z296)-1)),""))</f>
        <v/>
      </c>
      <c r="AA296" s="236">
        <f t="array" ref="AA296">IF(COLUMNS($G296:AA296)&gt;$E296,"",IFERROR(INDEX('PROYECCIÓN'!297:297,15+6*(COLUMNS($G296:AA296)-1)),""))</f>
        <v/>
      </c>
      <c r="AB296" s="236">
        <f t="array" ref="AB296">IF(COLUMNS($G296:AB296)&gt;$E296,"",IFERROR(INDEX('PROYECCIÓN'!297:297,15+6*(COLUMNS($G296:AB296)-1)),""))</f>
        <v/>
      </c>
      <c r="AC296" s="236">
        <f t="array" ref="AC296">IF(COLUMNS($G296:AC296)&gt;$E296,"",IFERROR(INDEX('PROYECCIÓN'!297:297,15+6*(COLUMNS($G296:AC296)-1)),""))</f>
        <v/>
      </c>
      <c r="AD296" s="236">
        <f t="array" ref="AD296">IF(COLUMNS($G296:AD296)&gt;$E296,"",IFERROR(INDEX('PROYECCIÓN'!297:297,15+6*(COLUMNS($G296:AD296)-1)),""))</f>
        <v/>
      </c>
      <c r="AE296" s="236">
        <f t="array" ref="AE296">IF(COLUMNS($G296:AE296)&gt;$E296,"",IFERROR(INDEX('PROYECCIÓN'!297:297,15+6*(COLUMNS($G296:AE296)-1)),""))</f>
        <v/>
      </c>
      <c r="AF296" s="236">
        <f t="array" ref="AF296">IF(COLUMNS($G296:AF296)&gt;$E296,"",IFERROR(INDEX('PROYECCIÓN'!297:297,15+6*(COLUMNS($G296:AF296)-1)),""))</f>
        <v/>
      </c>
      <c r="AG296" s="236">
        <f t="array" ref="AG296">IF(COLUMNS($G296:AG296)&gt;$E296,"",IFERROR(INDEX('PROYECCIÓN'!297:297,15+6*(COLUMNS($G296:AG296)-1)),""))</f>
        <v/>
      </c>
      <c r="AH296" s="236">
        <f t="array" ref="AH296">IF(COLUMNS($G296:AH296)&gt;$E296,"",IFERROR(INDEX('PROYECCIÓN'!297:297,15+6*(COLUMNS($G296:AH296)-1)),""))</f>
        <v/>
      </c>
      <c r="AI296" s="236">
        <f t="array" ref="AI296">IF(COLUMNS($G296:AI296)&gt;$E296,"",IFERROR(INDEX('PROYECCIÓN'!297:297,15+6*(COLUMNS($G296:AI296)-1)),""))</f>
        <v/>
      </c>
      <c r="AJ296" s="236">
        <f t="array" ref="AJ296">IF(COLUMNS($G296:AJ296)&gt;$E296,"",IFERROR(INDEX('PROYECCIÓN'!297:297,15+6*(COLUMNS($G296:AJ296)-1)),""))</f>
        <v/>
      </c>
      <c r="AK296" s="236">
        <f t="array" ref="AK296">IF(COLUMNS($G296:AK296)&gt;$E296,"",IFERROR(INDEX('PROYECCIÓN'!297:297,15+6*(COLUMNS($G296:AK296)-1)),""))</f>
        <v/>
      </c>
      <c r="AL296" s="236">
        <f t="array" ref="AL296">IF(COLUMNS($G296:AL296)&gt;$E296,"",IFERROR(INDEX('PROYECCIÓN'!297:297,15+6*(COLUMNS($G296:AL296)-1)),""))</f>
        <v/>
      </c>
      <c r="AM296" s="236">
        <f t="array" ref="AM296">IF(COLUMNS($G296:AM296)&gt;$E296,"",IFERROR(INDEX('PROYECCIÓN'!297:297,15+6*(COLUMNS($G296:AM296)-1)),""))</f>
        <v/>
      </c>
      <c r="AN296" s="236">
        <f t="array" ref="AN296">IF(COLUMNS($G296:AN296)&gt;$E296,"",IFERROR(INDEX('PROYECCIÓN'!297:297,15+6*(COLUMNS($G296:AN296)-1)),""))</f>
        <v/>
      </c>
      <c r="AO296" s="236">
        <f t="array" ref="AO296">IF(COLUMNS($G296:AO296)&gt;$E296,"",IFERROR(INDEX('PROYECCIÓN'!297:297,15+6*(COLUMNS($G296:AO296)-1)),""))</f>
        <v/>
      </c>
      <c r="AP296" s="236">
        <f t="array" ref="AP296">IF(COLUMNS($G296:AP296)&gt;$E296,"",IFERROR(INDEX('PROYECCIÓN'!297:297,15+6*(COLUMNS($G296:AP296)-1)),""))</f>
        <v/>
      </c>
      <c r="AQ296" s="236" t="n"/>
      <c r="AR296" s="229" t="n"/>
      <c r="AS296" s="185" t="n"/>
    </row>
    <row r="297" ht="15" customHeight="1" s="506">
      <c r="B297" s="47">
        <f>'CARTERA TOTAL'!B297</f>
        <v/>
      </c>
      <c r="C297" s="229">
        <f>'PROYECCIÓN'!C298</f>
        <v/>
      </c>
      <c r="D297" s="53">
        <f>'PROYECCIÓN'!D298</f>
        <v/>
      </c>
      <c r="E297" s="56">
        <f>'PROYECCIÓN'!H298</f>
        <v/>
      </c>
      <c r="F297" s="56">
        <f>IF(COUNTIF($G297:$AP297,"VENCIDA")&gt;0,"VENCIDA",IF(COUNTIF($G297:$AP297,"POR VENCER")&gt;0,"POR VENCER",IF(COUNTIF($G297:$AP297,"AL DÍA")&gt;0,"AL DÍA",IF(COUNTIF($G297:$AP297,"PAGA")&gt;0,"PAGA","SIN ESTADO"))))</f>
        <v/>
      </c>
      <c r="G297" s="236">
        <f t="array" ref="G297">IF(COLUMNS($G297:G297)&gt;$E297,"",IFERROR(INDEX('PROYECCIÓN'!298:298,15+6*(COLUMNS($G297:G297)-1)),""))</f>
        <v/>
      </c>
      <c r="H297" s="236">
        <f t="array" ref="H297">IF(COLUMNS($G297:H297)&gt;$E297,"",IFERROR(INDEX('PROYECCIÓN'!298:298,15+6*(COLUMNS($G297:H297)-1)),""))</f>
        <v/>
      </c>
      <c r="I297" s="236">
        <f t="array" ref="I297">IF(COLUMNS($G297:I297)&gt;$E297,"",IFERROR(INDEX('PROYECCIÓN'!298:298,15+6*(COLUMNS($G297:I297)-1)),""))</f>
        <v/>
      </c>
      <c r="J297" s="236">
        <f t="array" ref="J297">IF(COLUMNS($G297:J297)&gt;$E297,"",IFERROR(INDEX('PROYECCIÓN'!298:298,15+6*(COLUMNS($G297:J297)-1)),""))</f>
        <v/>
      </c>
      <c r="K297" s="236">
        <f t="array" ref="K297">IF(COLUMNS($G297:K297)&gt;$E297,"",IFERROR(INDEX('PROYECCIÓN'!298:298,15+6*(COLUMNS($G297:K297)-1)),""))</f>
        <v/>
      </c>
      <c r="L297" s="236">
        <f t="array" ref="L297">IF(COLUMNS($G297:L297)&gt;$E297,"",IFERROR(INDEX('PROYECCIÓN'!298:298,15+6*(COLUMNS($G297:L297)-1)),""))</f>
        <v/>
      </c>
      <c r="M297" s="236">
        <f t="array" ref="M297">IF(COLUMNS($G297:M297)&gt;$E297,"",IFERROR(INDEX('PROYECCIÓN'!298:298,15+6*(COLUMNS($G297:M297)-1)),""))</f>
        <v/>
      </c>
      <c r="N297" s="236">
        <f t="array" ref="N297">IF(COLUMNS($G297:N297)&gt;$E297,"",IFERROR(INDEX('PROYECCIÓN'!298:298,15+6*(COLUMNS($G297:N297)-1)),""))</f>
        <v/>
      </c>
      <c r="O297" s="236">
        <f t="array" ref="O297">IF(COLUMNS($G297:O297)&gt;$E297,"",IFERROR(INDEX('PROYECCIÓN'!298:298,15+6*(COLUMNS($G297:O297)-1)),""))</f>
        <v/>
      </c>
      <c r="P297" s="236">
        <f t="array" ref="P297">IF(COLUMNS($G297:P297)&gt;$E297,"",IFERROR(INDEX('PROYECCIÓN'!298:298,15+6*(COLUMNS($G297:P297)-1)),""))</f>
        <v/>
      </c>
      <c r="Q297" s="236">
        <f t="array" ref="Q297">IF(COLUMNS($G297:Q297)&gt;$E297,"",IFERROR(INDEX('PROYECCIÓN'!298:298,15+6*(COLUMNS($G297:Q297)-1)),""))</f>
        <v/>
      </c>
      <c r="R297" s="236">
        <f t="array" ref="R297">IF(COLUMNS($G297:R297)&gt;$E297,"",IFERROR(INDEX('PROYECCIÓN'!298:298,15+6*(COLUMNS($G297:R297)-1)),""))</f>
        <v/>
      </c>
      <c r="S297" s="236">
        <f t="array" ref="S297">IF(COLUMNS($G297:S297)&gt;$E297,"",IFERROR(INDEX('PROYECCIÓN'!298:298,15+6*(COLUMNS($G297:S297)-1)),""))</f>
        <v/>
      </c>
      <c r="T297" s="236">
        <f t="array" ref="T297">IF(COLUMNS($G297:T297)&gt;$E297,"",IFERROR(INDEX('PROYECCIÓN'!298:298,15+6*(COLUMNS($G297:T297)-1)),""))</f>
        <v/>
      </c>
      <c r="U297" s="236">
        <f t="array" ref="U297">IF(COLUMNS($G297:U297)&gt;$E297,"",IFERROR(INDEX('PROYECCIÓN'!298:298,15+6*(COLUMNS($G297:U297)-1)),""))</f>
        <v/>
      </c>
      <c r="V297" s="236">
        <f t="array" ref="V297">IF(COLUMNS($G297:V297)&gt;$E297,"",IFERROR(INDEX('PROYECCIÓN'!298:298,15+6*(COLUMNS($G297:V297)-1)),""))</f>
        <v/>
      </c>
      <c r="W297" s="236">
        <f t="array" ref="W297">IF(COLUMNS($G297:W297)&gt;$E297,"",IFERROR(INDEX('PROYECCIÓN'!298:298,15+6*(COLUMNS($G297:W297)-1)),""))</f>
        <v/>
      </c>
      <c r="X297" s="236">
        <f t="array" ref="X297">IF(COLUMNS($G297:X297)&gt;$E297,"",IFERROR(INDEX('PROYECCIÓN'!298:298,15+6*(COLUMNS($G297:X297)-1)),""))</f>
        <v/>
      </c>
      <c r="Y297" s="236">
        <f t="array" ref="Y297">IF(COLUMNS($G297:Y297)&gt;$E297,"",IFERROR(INDEX('PROYECCIÓN'!298:298,15+6*(COLUMNS($G297:Y297)-1)),""))</f>
        <v/>
      </c>
      <c r="Z297" s="236">
        <f t="array" ref="Z297">IF(COLUMNS($G297:Z297)&gt;$E297,"",IFERROR(INDEX('PROYECCIÓN'!298:298,15+6*(COLUMNS($G297:Z297)-1)),""))</f>
        <v/>
      </c>
      <c r="AA297" s="236">
        <f t="array" ref="AA297">IF(COLUMNS($G297:AA297)&gt;$E297,"",IFERROR(INDEX('PROYECCIÓN'!298:298,15+6*(COLUMNS($G297:AA297)-1)),""))</f>
        <v/>
      </c>
      <c r="AB297" s="236">
        <f t="array" ref="AB297">IF(COLUMNS($G297:AB297)&gt;$E297,"",IFERROR(INDEX('PROYECCIÓN'!298:298,15+6*(COLUMNS($G297:AB297)-1)),""))</f>
        <v/>
      </c>
      <c r="AC297" s="236">
        <f t="array" ref="AC297">IF(COLUMNS($G297:AC297)&gt;$E297,"",IFERROR(INDEX('PROYECCIÓN'!298:298,15+6*(COLUMNS($G297:AC297)-1)),""))</f>
        <v/>
      </c>
      <c r="AD297" s="236">
        <f t="array" ref="AD297">IF(COLUMNS($G297:AD297)&gt;$E297,"",IFERROR(INDEX('PROYECCIÓN'!298:298,15+6*(COLUMNS($G297:AD297)-1)),""))</f>
        <v/>
      </c>
      <c r="AE297" s="236">
        <f t="array" ref="AE297">IF(COLUMNS($G297:AE297)&gt;$E297,"",IFERROR(INDEX('PROYECCIÓN'!298:298,15+6*(COLUMNS($G297:AE297)-1)),""))</f>
        <v/>
      </c>
      <c r="AF297" s="236">
        <f t="array" ref="AF297">IF(COLUMNS($G297:AF297)&gt;$E297,"",IFERROR(INDEX('PROYECCIÓN'!298:298,15+6*(COLUMNS($G297:AF297)-1)),""))</f>
        <v/>
      </c>
      <c r="AG297" s="236">
        <f t="array" ref="AG297">IF(COLUMNS($G297:AG297)&gt;$E297,"",IFERROR(INDEX('PROYECCIÓN'!298:298,15+6*(COLUMNS($G297:AG297)-1)),""))</f>
        <v/>
      </c>
      <c r="AH297" s="236">
        <f t="array" ref="AH297">IF(COLUMNS($G297:AH297)&gt;$E297,"",IFERROR(INDEX('PROYECCIÓN'!298:298,15+6*(COLUMNS($G297:AH297)-1)),""))</f>
        <v/>
      </c>
      <c r="AI297" s="236">
        <f t="array" ref="AI297">IF(COLUMNS($G297:AI297)&gt;$E297,"",IFERROR(INDEX('PROYECCIÓN'!298:298,15+6*(COLUMNS($G297:AI297)-1)),""))</f>
        <v/>
      </c>
      <c r="AJ297" s="236">
        <f t="array" ref="AJ297">IF(COLUMNS($G297:AJ297)&gt;$E297,"",IFERROR(INDEX('PROYECCIÓN'!298:298,15+6*(COLUMNS($G297:AJ297)-1)),""))</f>
        <v/>
      </c>
      <c r="AK297" s="236">
        <f t="array" ref="AK297">IF(COLUMNS($G297:AK297)&gt;$E297,"",IFERROR(INDEX('PROYECCIÓN'!298:298,15+6*(COLUMNS($G297:AK297)-1)),""))</f>
        <v/>
      </c>
      <c r="AL297" s="236">
        <f t="array" ref="AL297">IF(COLUMNS($G297:AL297)&gt;$E297,"",IFERROR(INDEX('PROYECCIÓN'!298:298,15+6*(COLUMNS($G297:AL297)-1)),""))</f>
        <v/>
      </c>
      <c r="AM297" s="236">
        <f t="array" ref="AM297">IF(COLUMNS($G297:AM297)&gt;$E297,"",IFERROR(INDEX('PROYECCIÓN'!298:298,15+6*(COLUMNS($G297:AM297)-1)),""))</f>
        <v/>
      </c>
      <c r="AN297" s="236">
        <f t="array" ref="AN297">IF(COLUMNS($G297:AN297)&gt;$E297,"",IFERROR(INDEX('PROYECCIÓN'!298:298,15+6*(COLUMNS($G297:AN297)-1)),""))</f>
        <v/>
      </c>
      <c r="AO297" s="236">
        <f t="array" ref="AO297">IF(COLUMNS($G297:AO297)&gt;$E297,"",IFERROR(INDEX('PROYECCIÓN'!298:298,15+6*(COLUMNS($G297:AO297)-1)),""))</f>
        <v/>
      </c>
      <c r="AP297" s="236">
        <f t="array" ref="AP297">IF(COLUMNS($G297:AP297)&gt;$E297,"",IFERROR(INDEX('PROYECCIÓN'!298:298,15+6*(COLUMNS($G297:AP297)-1)),""))</f>
        <v/>
      </c>
      <c r="AQ297" s="236" t="inlineStr">
        <is>
          <t>MENSAJE POR WHATSAPP</t>
        </is>
      </c>
      <c r="AR297" s="229" t="inlineStr">
        <is>
          <t>se le envio mensaje de recordatorio del atraso de los cuotas</t>
        </is>
      </c>
      <c r="AS297" s="237" t="n">
        <v>46272</v>
      </c>
    </row>
    <row r="298" ht="15" customHeight="1" s="506">
      <c r="B298" s="47">
        <f>'CARTERA TOTAL'!B298</f>
        <v/>
      </c>
      <c r="C298" s="229">
        <f>'PROYECCIÓN'!C299</f>
        <v/>
      </c>
      <c r="D298" s="53">
        <f>'PROYECCIÓN'!D299</f>
        <v/>
      </c>
      <c r="E298" s="56">
        <f>'PROYECCIÓN'!H299</f>
        <v/>
      </c>
      <c r="F298" s="56">
        <f>IF(COUNTIF($G298:$AP298,"VENCIDA")&gt;0,"VENCIDA",IF(COUNTIF($G298:$AP298,"POR VENCER")&gt;0,"POR VENCER",IF(COUNTIF($G298:$AP298,"AL DÍA")&gt;0,"AL DÍA",IF(COUNTIF($G298:$AP298,"PAGA")&gt;0,"PAGA","SIN ESTADO"))))</f>
        <v/>
      </c>
      <c r="G298" s="236">
        <f t="array" ref="G298">IF(COLUMNS($G298:G298)&gt;$E298,"",IFERROR(INDEX('PROYECCIÓN'!299:299,15+6*(COLUMNS($G298:G298)-1)),""))</f>
        <v/>
      </c>
      <c r="H298" s="236">
        <f t="array" ref="H298">IF(COLUMNS($G298:H298)&gt;$E298,"",IFERROR(INDEX('PROYECCIÓN'!299:299,15+6*(COLUMNS($G298:H298)-1)),""))</f>
        <v/>
      </c>
      <c r="I298" s="236">
        <f t="array" ref="I298">IF(COLUMNS($G298:I298)&gt;$E298,"",IFERROR(INDEX('PROYECCIÓN'!299:299,15+6*(COLUMNS($G298:I298)-1)),""))</f>
        <v/>
      </c>
      <c r="J298" s="236">
        <f t="array" ref="J298">IF(COLUMNS($G298:J298)&gt;$E298,"",IFERROR(INDEX('PROYECCIÓN'!299:299,15+6*(COLUMNS($G298:J298)-1)),""))</f>
        <v/>
      </c>
      <c r="K298" s="236">
        <f t="array" ref="K298">IF(COLUMNS($G298:K298)&gt;$E298,"",IFERROR(INDEX('PROYECCIÓN'!299:299,15+6*(COLUMNS($G298:K298)-1)),""))</f>
        <v/>
      </c>
      <c r="L298" s="236">
        <f t="array" ref="L298">IF(COLUMNS($G298:L298)&gt;$E298,"",IFERROR(INDEX('PROYECCIÓN'!299:299,15+6*(COLUMNS($G298:L298)-1)),""))</f>
        <v/>
      </c>
      <c r="M298" s="236">
        <f t="array" ref="M298">IF(COLUMNS($G298:M298)&gt;$E298,"",IFERROR(INDEX('PROYECCIÓN'!299:299,15+6*(COLUMNS($G298:M298)-1)),""))</f>
        <v/>
      </c>
      <c r="N298" s="236">
        <f t="array" ref="N298">IF(COLUMNS($G298:N298)&gt;$E298,"",IFERROR(INDEX('PROYECCIÓN'!299:299,15+6*(COLUMNS($G298:N298)-1)),""))</f>
        <v/>
      </c>
      <c r="O298" s="236">
        <f t="array" ref="O298">IF(COLUMNS($G298:O298)&gt;$E298,"",IFERROR(INDEX('PROYECCIÓN'!299:299,15+6*(COLUMNS($G298:O298)-1)),""))</f>
        <v/>
      </c>
      <c r="P298" s="236">
        <f t="array" ref="P298">IF(COLUMNS($G298:P298)&gt;$E298,"",IFERROR(INDEX('PROYECCIÓN'!299:299,15+6*(COLUMNS($G298:P298)-1)),""))</f>
        <v/>
      </c>
      <c r="Q298" s="236">
        <f t="array" ref="Q298">IF(COLUMNS($G298:Q298)&gt;$E298,"",IFERROR(INDEX('PROYECCIÓN'!299:299,15+6*(COLUMNS($G298:Q298)-1)),""))</f>
        <v/>
      </c>
      <c r="R298" s="236">
        <f t="array" ref="R298">IF(COLUMNS($G298:R298)&gt;$E298,"",IFERROR(INDEX('PROYECCIÓN'!299:299,15+6*(COLUMNS($G298:R298)-1)),""))</f>
        <v/>
      </c>
      <c r="S298" s="236">
        <f t="array" ref="S298">IF(COLUMNS($G298:S298)&gt;$E298,"",IFERROR(INDEX('PROYECCIÓN'!299:299,15+6*(COLUMNS($G298:S298)-1)),""))</f>
        <v/>
      </c>
      <c r="T298" s="236">
        <f t="array" ref="T298">IF(COLUMNS($G298:T298)&gt;$E298,"",IFERROR(INDEX('PROYECCIÓN'!299:299,15+6*(COLUMNS($G298:T298)-1)),""))</f>
        <v/>
      </c>
      <c r="U298" s="236">
        <f t="array" ref="U298">IF(COLUMNS($G298:U298)&gt;$E298,"",IFERROR(INDEX('PROYECCIÓN'!299:299,15+6*(COLUMNS($G298:U298)-1)),""))</f>
        <v/>
      </c>
      <c r="V298" s="236">
        <f t="array" ref="V298">IF(COLUMNS($G298:V298)&gt;$E298,"",IFERROR(INDEX('PROYECCIÓN'!299:299,15+6*(COLUMNS($G298:V298)-1)),""))</f>
        <v/>
      </c>
      <c r="W298" s="236">
        <f t="array" ref="W298">IF(COLUMNS($G298:W298)&gt;$E298,"",IFERROR(INDEX('PROYECCIÓN'!299:299,15+6*(COLUMNS($G298:W298)-1)),""))</f>
        <v/>
      </c>
      <c r="X298" s="236">
        <f t="array" ref="X298">IF(COLUMNS($G298:X298)&gt;$E298,"",IFERROR(INDEX('PROYECCIÓN'!299:299,15+6*(COLUMNS($G298:X298)-1)),""))</f>
        <v/>
      </c>
      <c r="Y298" s="236">
        <f t="array" ref="Y298">IF(COLUMNS($G298:Y298)&gt;$E298,"",IFERROR(INDEX('PROYECCIÓN'!299:299,15+6*(COLUMNS($G298:Y298)-1)),""))</f>
        <v/>
      </c>
      <c r="Z298" s="236">
        <f t="array" ref="Z298">IF(COLUMNS($G298:Z298)&gt;$E298,"",IFERROR(INDEX('PROYECCIÓN'!299:299,15+6*(COLUMNS($G298:Z298)-1)),""))</f>
        <v/>
      </c>
      <c r="AA298" s="236">
        <f t="array" ref="AA298">IF(COLUMNS($G298:AA298)&gt;$E298,"",IFERROR(INDEX('PROYECCIÓN'!299:299,15+6*(COLUMNS($G298:AA298)-1)),""))</f>
        <v/>
      </c>
      <c r="AB298" s="236">
        <f t="array" ref="AB298">IF(COLUMNS($G298:AB298)&gt;$E298,"",IFERROR(INDEX('PROYECCIÓN'!299:299,15+6*(COLUMNS($G298:AB298)-1)),""))</f>
        <v/>
      </c>
      <c r="AC298" s="236">
        <f t="array" ref="AC298">IF(COLUMNS($G298:AC298)&gt;$E298,"",IFERROR(INDEX('PROYECCIÓN'!299:299,15+6*(COLUMNS($G298:AC298)-1)),""))</f>
        <v/>
      </c>
      <c r="AD298" s="236">
        <f t="array" ref="AD298">IF(COLUMNS($G298:AD298)&gt;$E298,"",IFERROR(INDEX('PROYECCIÓN'!299:299,15+6*(COLUMNS($G298:AD298)-1)),""))</f>
        <v/>
      </c>
      <c r="AE298" s="236">
        <f t="array" ref="AE298">IF(COLUMNS($G298:AE298)&gt;$E298,"",IFERROR(INDEX('PROYECCIÓN'!299:299,15+6*(COLUMNS($G298:AE298)-1)),""))</f>
        <v/>
      </c>
      <c r="AF298" s="236">
        <f t="array" ref="AF298">IF(COLUMNS($G298:AF298)&gt;$E298,"",IFERROR(INDEX('PROYECCIÓN'!299:299,15+6*(COLUMNS($G298:AF298)-1)),""))</f>
        <v/>
      </c>
      <c r="AG298" s="236">
        <f t="array" ref="AG298">IF(COLUMNS($G298:AG298)&gt;$E298,"",IFERROR(INDEX('PROYECCIÓN'!299:299,15+6*(COLUMNS($G298:AG298)-1)),""))</f>
        <v/>
      </c>
      <c r="AH298" s="236">
        <f t="array" ref="AH298">IF(COLUMNS($G298:AH298)&gt;$E298,"",IFERROR(INDEX('PROYECCIÓN'!299:299,15+6*(COLUMNS($G298:AH298)-1)),""))</f>
        <v/>
      </c>
      <c r="AI298" s="236">
        <f t="array" ref="AI298">IF(COLUMNS($G298:AI298)&gt;$E298,"",IFERROR(INDEX('PROYECCIÓN'!299:299,15+6*(COLUMNS($G298:AI298)-1)),""))</f>
        <v/>
      </c>
      <c r="AJ298" s="236">
        <f t="array" ref="AJ298">IF(COLUMNS($G298:AJ298)&gt;$E298,"",IFERROR(INDEX('PROYECCIÓN'!299:299,15+6*(COLUMNS($G298:AJ298)-1)),""))</f>
        <v/>
      </c>
      <c r="AK298" s="236">
        <f t="array" ref="AK298">IF(COLUMNS($G298:AK298)&gt;$E298,"",IFERROR(INDEX('PROYECCIÓN'!299:299,15+6*(COLUMNS($G298:AK298)-1)),""))</f>
        <v/>
      </c>
      <c r="AL298" s="236">
        <f t="array" ref="AL298">IF(COLUMNS($G298:AL298)&gt;$E298,"",IFERROR(INDEX('PROYECCIÓN'!299:299,15+6*(COLUMNS($G298:AL298)-1)),""))</f>
        <v/>
      </c>
      <c r="AM298" s="236">
        <f t="array" ref="AM298">IF(COLUMNS($G298:AM298)&gt;$E298,"",IFERROR(INDEX('PROYECCIÓN'!299:299,15+6*(COLUMNS($G298:AM298)-1)),""))</f>
        <v/>
      </c>
      <c r="AN298" s="236">
        <f t="array" ref="AN298">IF(COLUMNS($G298:AN298)&gt;$E298,"",IFERROR(INDEX('PROYECCIÓN'!299:299,15+6*(COLUMNS($G298:AN298)-1)),""))</f>
        <v/>
      </c>
      <c r="AO298" s="236">
        <f t="array" ref="AO298">IF(COLUMNS($G298:AO298)&gt;$E298,"",IFERROR(INDEX('PROYECCIÓN'!299:299,15+6*(COLUMNS($G298:AO298)-1)),""))</f>
        <v/>
      </c>
      <c r="AP298" s="236">
        <f t="array" ref="AP298">IF(COLUMNS($G298:AP298)&gt;$E298,"",IFERROR(INDEX('PROYECCIÓN'!299:299,15+6*(COLUMNS($G298:AP298)-1)),""))</f>
        <v/>
      </c>
      <c r="AQ298" s="236" t="inlineStr">
        <is>
          <t>MENSAJE POR WHATSAPP</t>
        </is>
      </c>
      <c r="AR298" s="229" t="inlineStr">
        <is>
          <t>se le envio mensaje de recordatorio del atraso de los cuotas</t>
        </is>
      </c>
      <c r="AS298" s="237" t="n">
        <v>46272</v>
      </c>
    </row>
    <row r="299" ht="15" customHeight="1" s="506">
      <c r="B299" s="47">
        <f>'CARTERA TOTAL'!B299</f>
        <v/>
      </c>
      <c r="C299" s="229">
        <f>'PROYECCIÓN'!C300</f>
        <v/>
      </c>
      <c r="D299" s="53">
        <f>'PROYECCIÓN'!D300</f>
        <v/>
      </c>
      <c r="E299" s="56">
        <f>'PROYECCIÓN'!H300</f>
        <v/>
      </c>
      <c r="F299" s="56">
        <f>IF(COUNTIF($G299:$AP299,"VENCIDA")&gt;0,"VENCIDA",IF(COUNTIF($G299:$AP299,"POR VENCER")&gt;0,"POR VENCER",IF(COUNTIF($G299:$AP299,"AL DÍA")&gt;0,"AL DÍA",IF(COUNTIF($G299:$AP299,"PAGA")&gt;0,"PAGA","SIN ESTADO"))))</f>
        <v/>
      </c>
      <c r="G299" s="236">
        <f t="array" ref="G299">IF(COLUMNS($G299:G299)&gt;$E299,"",IFERROR(INDEX('PROYECCIÓN'!300:300,15+6*(COLUMNS($G299:G299)-1)),""))</f>
        <v/>
      </c>
      <c r="H299" s="236">
        <f t="array" ref="H299">IF(COLUMNS($G299:H299)&gt;$E299,"",IFERROR(INDEX('PROYECCIÓN'!300:300,15+6*(COLUMNS($G299:H299)-1)),""))</f>
        <v/>
      </c>
      <c r="I299" s="236">
        <f t="array" ref="I299">IF(COLUMNS($G299:I299)&gt;$E299,"",IFERROR(INDEX('PROYECCIÓN'!300:300,15+6*(COLUMNS($G299:I299)-1)),""))</f>
        <v/>
      </c>
      <c r="J299" s="236">
        <f t="array" ref="J299">IF(COLUMNS($G299:J299)&gt;$E299,"",IFERROR(INDEX('PROYECCIÓN'!300:300,15+6*(COLUMNS($G299:J299)-1)),""))</f>
        <v/>
      </c>
      <c r="K299" s="236">
        <f t="array" ref="K299">IF(COLUMNS($G299:K299)&gt;$E299,"",IFERROR(INDEX('PROYECCIÓN'!300:300,15+6*(COLUMNS($G299:K299)-1)),""))</f>
        <v/>
      </c>
      <c r="L299" s="236">
        <f t="array" ref="L299">IF(COLUMNS($G299:L299)&gt;$E299,"",IFERROR(INDEX('PROYECCIÓN'!300:300,15+6*(COLUMNS($G299:L299)-1)),""))</f>
        <v/>
      </c>
      <c r="M299" s="236">
        <f t="array" ref="M299">IF(COLUMNS($G299:M299)&gt;$E299,"",IFERROR(INDEX('PROYECCIÓN'!300:300,15+6*(COLUMNS($G299:M299)-1)),""))</f>
        <v/>
      </c>
      <c r="N299" s="236">
        <f t="array" ref="N299">IF(COLUMNS($G299:N299)&gt;$E299,"",IFERROR(INDEX('PROYECCIÓN'!300:300,15+6*(COLUMNS($G299:N299)-1)),""))</f>
        <v/>
      </c>
      <c r="O299" s="236">
        <f t="array" ref="O299">IF(COLUMNS($G299:O299)&gt;$E299,"",IFERROR(INDEX('PROYECCIÓN'!300:300,15+6*(COLUMNS($G299:O299)-1)),""))</f>
        <v/>
      </c>
      <c r="P299" s="236">
        <f t="array" ref="P299">IF(COLUMNS($G299:P299)&gt;$E299,"",IFERROR(INDEX('PROYECCIÓN'!300:300,15+6*(COLUMNS($G299:P299)-1)),""))</f>
        <v/>
      </c>
      <c r="Q299" s="236">
        <f t="array" ref="Q299">IF(COLUMNS($G299:Q299)&gt;$E299,"",IFERROR(INDEX('PROYECCIÓN'!300:300,15+6*(COLUMNS($G299:Q299)-1)),""))</f>
        <v/>
      </c>
      <c r="R299" s="236">
        <f t="array" ref="R299">IF(COLUMNS($G299:R299)&gt;$E299,"",IFERROR(INDEX('PROYECCIÓN'!300:300,15+6*(COLUMNS($G299:R299)-1)),""))</f>
        <v/>
      </c>
      <c r="S299" s="236">
        <f t="array" ref="S299">IF(COLUMNS($G299:S299)&gt;$E299,"",IFERROR(INDEX('PROYECCIÓN'!300:300,15+6*(COLUMNS($G299:S299)-1)),""))</f>
        <v/>
      </c>
      <c r="T299" s="236">
        <f t="array" ref="T299">IF(COLUMNS($G299:T299)&gt;$E299,"",IFERROR(INDEX('PROYECCIÓN'!300:300,15+6*(COLUMNS($G299:T299)-1)),""))</f>
        <v/>
      </c>
      <c r="U299" s="236">
        <f t="array" ref="U299">IF(COLUMNS($G299:U299)&gt;$E299,"",IFERROR(INDEX('PROYECCIÓN'!300:300,15+6*(COLUMNS($G299:U299)-1)),""))</f>
        <v/>
      </c>
      <c r="V299" s="236">
        <f t="array" ref="V299">IF(COLUMNS($G299:V299)&gt;$E299,"",IFERROR(INDEX('PROYECCIÓN'!300:300,15+6*(COLUMNS($G299:V299)-1)),""))</f>
        <v/>
      </c>
      <c r="W299" s="236">
        <f t="array" ref="W299">IF(COLUMNS($G299:W299)&gt;$E299,"",IFERROR(INDEX('PROYECCIÓN'!300:300,15+6*(COLUMNS($G299:W299)-1)),""))</f>
        <v/>
      </c>
      <c r="X299" s="236">
        <f t="array" ref="X299">IF(COLUMNS($G299:X299)&gt;$E299,"",IFERROR(INDEX('PROYECCIÓN'!300:300,15+6*(COLUMNS($G299:X299)-1)),""))</f>
        <v/>
      </c>
      <c r="Y299" s="236">
        <f t="array" ref="Y299">IF(COLUMNS($G299:Y299)&gt;$E299,"",IFERROR(INDEX('PROYECCIÓN'!300:300,15+6*(COLUMNS($G299:Y299)-1)),""))</f>
        <v/>
      </c>
      <c r="Z299" s="236">
        <f t="array" ref="Z299">IF(COLUMNS($G299:Z299)&gt;$E299,"",IFERROR(INDEX('PROYECCIÓN'!300:300,15+6*(COLUMNS($G299:Z299)-1)),""))</f>
        <v/>
      </c>
      <c r="AA299" s="236">
        <f t="array" ref="AA299">IF(COLUMNS($G299:AA299)&gt;$E299,"",IFERROR(INDEX('PROYECCIÓN'!300:300,15+6*(COLUMNS($G299:AA299)-1)),""))</f>
        <v/>
      </c>
      <c r="AB299" s="236">
        <f t="array" ref="AB299">IF(COLUMNS($G299:AB299)&gt;$E299,"",IFERROR(INDEX('PROYECCIÓN'!300:300,15+6*(COLUMNS($G299:AB299)-1)),""))</f>
        <v/>
      </c>
      <c r="AC299" s="236">
        <f t="array" ref="AC299">IF(COLUMNS($G299:AC299)&gt;$E299,"",IFERROR(INDEX('PROYECCIÓN'!300:300,15+6*(COLUMNS($G299:AC299)-1)),""))</f>
        <v/>
      </c>
      <c r="AD299" s="236">
        <f t="array" ref="AD299">IF(COLUMNS($G299:AD299)&gt;$E299,"",IFERROR(INDEX('PROYECCIÓN'!300:300,15+6*(COLUMNS($G299:AD299)-1)),""))</f>
        <v/>
      </c>
      <c r="AE299" s="236">
        <f t="array" ref="AE299">IF(COLUMNS($G299:AE299)&gt;$E299,"",IFERROR(INDEX('PROYECCIÓN'!300:300,15+6*(COLUMNS($G299:AE299)-1)),""))</f>
        <v/>
      </c>
      <c r="AF299" s="236">
        <f t="array" ref="AF299">IF(COLUMNS($G299:AF299)&gt;$E299,"",IFERROR(INDEX('PROYECCIÓN'!300:300,15+6*(COLUMNS($G299:AF299)-1)),""))</f>
        <v/>
      </c>
      <c r="AG299" s="236">
        <f t="array" ref="AG299">IF(COLUMNS($G299:AG299)&gt;$E299,"",IFERROR(INDEX('PROYECCIÓN'!300:300,15+6*(COLUMNS($G299:AG299)-1)),""))</f>
        <v/>
      </c>
      <c r="AH299" s="236">
        <f t="array" ref="AH299">IF(COLUMNS($G299:AH299)&gt;$E299,"",IFERROR(INDEX('PROYECCIÓN'!300:300,15+6*(COLUMNS($G299:AH299)-1)),""))</f>
        <v/>
      </c>
      <c r="AI299" s="236">
        <f t="array" ref="AI299">IF(COLUMNS($G299:AI299)&gt;$E299,"",IFERROR(INDEX('PROYECCIÓN'!300:300,15+6*(COLUMNS($G299:AI299)-1)),""))</f>
        <v/>
      </c>
      <c r="AJ299" s="236">
        <f t="array" ref="AJ299">IF(COLUMNS($G299:AJ299)&gt;$E299,"",IFERROR(INDEX('PROYECCIÓN'!300:300,15+6*(COLUMNS($G299:AJ299)-1)),""))</f>
        <v/>
      </c>
      <c r="AK299" s="236">
        <f t="array" ref="AK299">IF(COLUMNS($G299:AK299)&gt;$E299,"",IFERROR(INDEX('PROYECCIÓN'!300:300,15+6*(COLUMNS($G299:AK299)-1)),""))</f>
        <v/>
      </c>
      <c r="AL299" s="236">
        <f t="array" ref="AL299">IF(COLUMNS($G299:AL299)&gt;$E299,"",IFERROR(INDEX('PROYECCIÓN'!300:300,15+6*(COLUMNS($G299:AL299)-1)),""))</f>
        <v/>
      </c>
      <c r="AM299" s="236">
        <f t="array" ref="AM299">IF(COLUMNS($G299:AM299)&gt;$E299,"",IFERROR(INDEX('PROYECCIÓN'!300:300,15+6*(COLUMNS($G299:AM299)-1)),""))</f>
        <v/>
      </c>
      <c r="AN299" s="236">
        <f t="array" ref="AN299">IF(COLUMNS($G299:AN299)&gt;$E299,"",IFERROR(INDEX('PROYECCIÓN'!300:300,15+6*(COLUMNS($G299:AN299)-1)),""))</f>
        <v/>
      </c>
      <c r="AO299" s="236">
        <f t="array" ref="AO299">IF(COLUMNS($G299:AO299)&gt;$E299,"",IFERROR(INDEX('PROYECCIÓN'!300:300,15+6*(COLUMNS($G299:AO299)-1)),""))</f>
        <v/>
      </c>
      <c r="AP299" s="236">
        <f t="array" ref="AP299">IF(COLUMNS($G299:AP299)&gt;$E299,"",IFERROR(INDEX('PROYECCIÓN'!300:300,15+6*(COLUMNS($G299:AP299)-1)),""))</f>
        <v/>
      </c>
      <c r="AQ299" s="236" t="inlineStr">
        <is>
          <t>MENSAJE POR WHATSAPP</t>
        </is>
      </c>
      <c r="AR299" s="229" t="inlineStr">
        <is>
          <t>se le envio mensaje de recordatorio del atraso de los cuotas</t>
        </is>
      </c>
      <c r="AS299" s="237" t="n">
        <v>46272</v>
      </c>
    </row>
    <row r="300" ht="15" customHeight="1" s="506">
      <c r="B300" s="47">
        <f>'CARTERA TOTAL'!B300</f>
        <v/>
      </c>
      <c r="C300" s="229">
        <f>'PROYECCIÓN'!C301</f>
        <v/>
      </c>
      <c r="D300" s="53">
        <f>'PROYECCIÓN'!D301</f>
        <v/>
      </c>
      <c r="E300" s="56">
        <f>'PROYECCIÓN'!H301</f>
        <v/>
      </c>
      <c r="F300" s="56">
        <f>IF(COUNTIF($G300:$AP300,"VENCIDA")&gt;0,"VENCIDA",IF(COUNTIF($G300:$AP300,"POR VENCER")&gt;0,"POR VENCER",IF(COUNTIF($G300:$AP300,"AL DÍA")&gt;0,"AL DÍA",IF(COUNTIF($G300:$AP300,"PAGA")&gt;0,"PAGA","SIN ESTADO"))))</f>
        <v/>
      </c>
      <c r="G300" s="236">
        <f t="array" ref="G300">IF(COLUMNS($G300:G300)&gt;$E300,"",IFERROR(INDEX('PROYECCIÓN'!301:301,15+6*(COLUMNS($G300:G300)-1)),""))</f>
        <v/>
      </c>
      <c r="H300" s="236">
        <f t="array" ref="H300">IF(COLUMNS($G300:H300)&gt;$E300,"",IFERROR(INDEX('PROYECCIÓN'!301:301,15+6*(COLUMNS($G300:H300)-1)),""))</f>
        <v/>
      </c>
      <c r="I300" s="236">
        <f t="array" ref="I300">IF(COLUMNS($G300:I300)&gt;$E300,"",IFERROR(INDEX('PROYECCIÓN'!301:301,15+6*(COLUMNS($G300:I300)-1)),""))</f>
        <v/>
      </c>
      <c r="J300" s="236">
        <f t="array" ref="J300">IF(COLUMNS($G300:J300)&gt;$E300,"",IFERROR(INDEX('PROYECCIÓN'!301:301,15+6*(COLUMNS($G300:J300)-1)),""))</f>
        <v/>
      </c>
      <c r="K300" s="236">
        <f t="array" ref="K300">IF(COLUMNS($G300:K300)&gt;$E300,"",IFERROR(INDEX('PROYECCIÓN'!301:301,15+6*(COLUMNS($G300:K300)-1)),""))</f>
        <v/>
      </c>
      <c r="L300" s="236">
        <f t="array" ref="L300">IF(COLUMNS($G300:L300)&gt;$E300,"",IFERROR(INDEX('PROYECCIÓN'!301:301,15+6*(COLUMNS($G300:L300)-1)),""))</f>
        <v/>
      </c>
      <c r="M300" s="236">
        <f t="array" ref="M300">IF(COLUMNS($G300:M300)&gt;$E300,"",IFERROR(INDEX('PROYECCIÓN'!301:301,15+6*(COLUMNS($G300:M300)-1)),""))</f>
        <v/>
      </c>
      <c r="N300" s="236">
        <f t="array" ref="N300">IF(COLUMNS($G300:N300)&gt;$E300,"",IFERROR(INDEX('PROYECCIÓN'!301:301,15+6*(COLUMNS($G300:N300)-1)),""))</f>
        <v/>
      </c>
      <c r="O300" s="236">
        <f t="array" ref="O300">IF(COLUMNS($G300:O300)&gt;$E300,"",IFERROR(INDEX('PROYECCIÓN'!301:301,15+6*(COLUMNS($G300:O300)-1)),""))</f>
        <v/>
      </c>
      <c r="P300" s="236">
        <f t="array" ref="P300">IF(COLUMNS($G300:P300)&gt;$E300,"",IFERROR(INDEX('PROYECCIÓN'!301:301,15+6*(COLUMNS($G300:P300)-1)),""))</f>
        <v/>
      </c>
      <c r="Q300" s="236">
        <f t="array" ref="Q300">IF(COLUMNS($G300:Q300)&gt;$E300,"",IFERROR(INDEX('PROYECCIÓN'!301:301,15+6*(COLUMNS($G300:Q300)-1)),""))</f>
        <v/>
      </c>
      <c r="R300" s="236">
        <f t="array" ref="R300">IF(COLUMNS($G300:R300)&gt;$E300,"",IFERROR(INDEX('PROYECCIÓN'!301:301,15+6*(COLUMNS($G300:R300)-1)),""))</f>
        <v/>
      </c>
      <c r="S300" s="236">
        <f t="array" ref="S300">IF(COLUMNS($G300:S300)&gt;$E300,"",IFERROR(INDEX('PROYECCIÓN'!301:301,15+6*(COLUMNS($G300:S300)-1)),""))</f>
        <v/>
      </c>
      <c r="T300" s="236">
        <f t="array" ref="T300">IF(COLUMNS($G300:T300)&gt;$E300,"",IFERROR(INDEX('PROYECCIÓN'!301:301,15+6*(COLUMNS($G300:T300)-1)),""))</f>
        <v/>
      </c>
      <c r="U300" s="236">
        <f t="array" ref="U300">IF(COLUMNS($G300:U300)&gt;$E300,"",IFERROR(INDEX('PROYECCIÓN'!301:301,15+6*(COLUMNS($G300:U300)-1)),""))</f>
        <v/>
      </c>
      <c r="V300" s="236">
        <f t="array" ref="V300">IF(COLUMNS($G300:V300)&gt;$E300,"",IFERROR(INDEX('PROYECCIÓN'!301:301,15+6*(COLUMNS($G300:V300)-1)),""))</f>
        <v/>
      </c>
      <c r="W300" s="236">
        <f t="array" ref="W300">IF(COLUMNS($G300:W300)&gt;$E300,"",IFERROR(INDEX('PROYECCIÓN'!301:301,15+6*(COLUMNS($G300:W300)-1)),""))</f>
        <v/>
      </c>
      <c r="X300" s="236">
        <f t="array" ref="X300">IF(COLUMNS($G300:X300)&gt;$E300,"",IFERROR(INDEX('PROYECCIÓN'!301:301,15+6*(COLUMNS($G300:X300)-1)),""))</f>
        <v/>
      </c>
      <c r="Y300" s="236">
        <f t="array" ref="Y300">IF(COLUMNS($G300:Y300)&gt;$E300,"",IFERROR(INDEX('PROYECCIÓN'!301:301,15+6*(COLUMNS($G300:Y300)-1)),""))</f>
        <v/>
      </c>
      <c r="Z300" s="236">
        <f t="array" ref="Z300">IF(COLUMNS($G300:Z300)&gt;$E300,"",IFERROR(INDEX('PROYECCIÓN'!301:301,15+6*(COLUMNS($G300:Z300)-1)),""))</f>
        <v/>
      </c>
      <c r="AA300" s="236">
        <f t="array" ref="AA300">IF(COLUMNS($G300:AA300)&gt;$E300,"",IFERROR(INDEX('PROYECCIÓN'!301:301,15+6*(COLUMNS($G300:AA300)-1)),""))</f>
        <v/>
      </c>
      <c r="AB300" s="236">
        <f t="array" ref="AB300">IF(COLUMNS($G300:AB300)&gt;$E300,"",IFERROR(INDEX('PROYECCIÓN'!301:301,15+6*(COLUMNS($G300:AB300)-1)),""))</f>
        <v/>
      </c>
      <c r="AC300" s="236">
        <f t="array" ref="AC300">IF(COLUMNS($G300:AC300)&gt;$E300,"",IFERROR(INDEX('PROYECCIÓN'!301:301,15+6*(COLUMNS($G300:AC300)-1)),""))</f>
        <v/>
      </c>
      <c r="AD300" s="236">
        <f t="array" ref="AD300">IF(COLUMNS($G300:AD300)&gt;$E300,"",IFERROR(INDEX('PROYECCIÓN'!301:301,15+6*(COLUMNS($G300:AD300)-1)),""))</f>
        <v/>
      </c>
      <c r="AE300" s="236">
        <f t="array" ref="AE300">IF(COLUMNS($G300:AE300)&gt;$E300,"",IFERROR(INDEX('PROYECCIÓN'!301:301,15+6*(COLUMNS($G300:AE300)-1)),""))</f>
        <v/>
      </c>
      <c r="AF300" s="236">
        <f t="array" ref="AF300">IF(COLUMNS($G300:AF300)&gt;$E300,"",IFERROR(INDEX('PROYECCIÓN'!301:301,15+6*(COLUMNS($G300:AF300)-1)),""))</f>
        <v/>
      </c>
      <c r="AG300" s="236">
        <f t="array" ref="AG300">IF(COLUMNS($G300:AG300)&gt;$E300,"",IFERROR(INDEX('PROYECCIÓN'!301:301,15+6*(COLUMNS($G300:AG300)-1)),""))</f>
        <v/>
      </c>
      <c r="AH300" s="236">
        <f t="array" ref="AH300">IF(COLUMNS($G300:AH300)&gt;$E300,"",IFERROR(INDEX('PROYECCIÓN'!301:301,15+6*(COLUMNS($G300:AH300)-1)),""))</f>
        <v/>
      </c>
      <c r="AI300" s="236">
        <f t="array" ref="AI300">IF(COLUMNS($G300:AI300)&gt;$E300,"",IFERROR(INDEX('PROYECCIÓN'!301:301,15+6*(COLUMNS($G300:AI300)-1)),""))</f>
        <v/>
      </c>
      <c r="AJ300" s="236">
        <f t="array" ref="AJ300">IF(COLUMNS($G300:AJ300)&gt;$E300,"",IFERROR(INDEX('PROYECCIÓN'!301:301,15+6*(COLUMNS($G300:AJ300)-1)),""))</f>
        <v/>
      </c>
      <c r="AK300" s="236">
        <f t="array" ref="AK300">IF(COLUMNS($G300:AK300)&gt;$E300,"",IFERROR(INDEX('PROYECCIÓN'!301:301,15+6*(COLUMNS($G300:AK300)-1)),""))</f>
        <v/>
      </c>
      <c r="AL300" s="236">
        <f t="array" ref="AL300">IF(COLUMNS($G300:AL300)&gt;$E300,"",IFERROR(INDEX('PROYECCIÓN'!301:301,15+6*(COLUMNS($G300:AL300)-1)),""))</f>
        <v/>
      </c>
      <c r="AM300" s="236">
        <f t="array" ref="AM300">IF(COLUMNS($G300:AM300)&gt;$E300,"",IFERROR(INDEX('PROYECCIÓN'!301:301,15+6*(COLUMNS($G300:AM300)-1)),""))</f>
        <v/>
      </c>
      <c r="AN300" s="236">
        <f t="array" ref="AN300">IF(COLUMNS($G300:AN300)&gt;$E300,"",IFERROR(INDEX('PROYECCIÓN'!301:301,15+6*(COLUMNS($G300:AN300)-1)),""))</f>
        <v/>
      </c>
      <c r="AO300" s="236">
        <f t="array" ref="AO300">IF(COLUMNS($G300:AO300)&gt;$E300,"",IFERROR(INDEX('PROYECCIÓN'!301:301,15+6*(COLUMNS($G300:AO300)-1)),""))</f>
        <v/>
      </c>
      <c r="AP300" s="236">
        <f t="array" ref="AP300">IF(COLUMNS($G300:AP300)&gt;$E300,"",IFERROR(INDEX('PROYECCIÓN'!301:301,15+6*(COLUMNS($G300:AP300)-1)),""))</f>
        <v/>
      </c>
      <c r="AQ300" s="236" t="n"/>
      <c r="AR300" s="229" t="n"/>
      <c r="AS300" s="185" t="n"/>
    </row>
    <row r="301" ht="15" customHeight="1" s="506">
      <c r="B301" s="47">
        <f>'CARTERA TOTAL'!B301</f>
        <v/>
      </c>
      <c r="C301" s="229">
        <f>'PROYECCIÓN'!C302</f>
        <v/>
      </c>
      <c r="D301" s="53">
        <f>'PROYECCIÓN'!D302</f>
        <v/>
      </c>
      <c r="E301" s="56">
        <f>'PROYECCIÓN'!H302</f>
        <v/>
      </c>
      <c r="F301" s="56">
        <f>IF(COUNTIF($G301:$AP301,"VENCIDA")&gt;0,"VENCIDA",IF(COUNTIF($G301:$AP301,"POR VENCER")&gt;0,"POR VENCER",IF(COUNTIF($G301:$AP301,"AL DÍA")&gt;0,"AL DÍA",IF(COUNTIF($G301:$AP301,"PAGA")&gt;0,"PAGA","SIN ESTADO"))))</f>
        <v/>
      </c>
      <c r="G301" s="236">
        <f t="array" ref="G301">IF(COLUMNS($G301:G301)&gt;$E301,"",IFERROR(INDEX('PROYECCIÓN'!302:302,15+6*(COLUMNS($G301:G301)-1)),""))</f>
        <v/>
      </c>
      <c r="H301" s="236">
        <f t="array" ref="H301">IF(COLUMNS($G301:H301)&gt;$E301,"",IFERROR(INDEX('PROYECCIÓN'!302:302,15+6*(COLUMNS($G301:H301)-1)),""))</f>
        <v/>
      </c>
      <c r="I301" s="236">
        <f t="array" ref="I301">IF(COLUMNS($G301:I301)&gt;$E301,"",IFERROR(INDEX('PROYECCIÓN'!302:302,15+6*(COLUMNS($G301:I301)-1)),""))</f>
        <v/>
      </c>
      <c r="J301" s="236">
        <f t="array" ref="J301">IF(COLUMNS($G301:J301)&gt;$E301,"",IFERROR(INDEX('PROYECCIÓN'!302:302,15+6*(COLUMNS($G301:J301)-1)),""))</f>
        <v/>
      </c>
      <c r="K301" s="236">
        <f t="array" ref="K301">IF(COLUMNS($G301:K301)&gt;$E301,"",IFERROR(INDEX('PROYECCIÓN'!302:302,15+6*(COLUMNS($G301:K301)-1)),""))</f>
        <v/>
      </c>
      <c r="L301" s="236">
        <f t="array" ref="L301">IF(COLUMNS($G301:L301)&gt;$E301,"",IFERROR(INDEX('PROYECCIÓN'!302:302,15+6*(COLUMNS($G301:L301)-1)),""))</f>
        <v/>
      </c>
      <c r="M301" s="236">
        <f t="array" ref="M301">IF(COLUMNS($G301:M301)&gt;$E301,"",IFERROR(INDEX('PROYECCIÓN'!302:302,15+6*(COLUMNS($G301:M301)-1)),""))</f>
        <v/>
      </c>
      <c r="N301" s="236">
        <f t="array" ref="N301">IF(COLUMNS($G301:N301)&gt;$E301,"",IFERROR(INDEX('PROYECCIÓN'!302:302,15+6*(COLUMNS($G301:N301)-1)),""))</f>
        <v/>
      </c>
      <c r="O301" s="236">
        <f t="array" ref="O301">IF(COLUMNS($G301:O301)&gt;$E301,"",IFERROR(INDEX('PROYECCIÓN'!302:302,15+6*(COLUMNS($G301:O301)-1)),""))</f>
        <v/>
      </c>
      <c r="P301" s="236">
        <f t="array" ref="P301">IF(COLUMNS($G301:P301)&gt;$E301,"",IFERROR(INDEX('PROYECCIÓN'!302:302,15+6*(COLUMNS($G301:P301)-1)),""))</f>
        <v/>
      </c>
      <c r="Q301" s="236">
        <f t="array" ref="Q301">IF(COLUMNS($G301:Q301)&gt;$E301,"",IFERROR(INDEX('PROYECCIÓN'!302:302,15+6*(COLUMNS($G301:Q301)-1)),""))</f>
        <v/>
      </c>
      <c r="R301" s="236">
        <f t="array" ref="R301">IF(COLUMNS($G301:R301)&gt;$E301,"",IFERROR(INDEX('PROYECCIÓN'!302:302,15+6*(COLUMNS($G301:R301)-1)),""))</f>
        <v/>
      </c>
      <c r="S301" s="236">
        <f t="array" ref="S301">IF(COLUMNS($G301:S301)&gt;$E301,"",IFERROR(INDEX('PROYECCIÓN'!302:302,15+6*(COLUMNS($G301:S301)-1)),""))</f>
        <v/>
      </c>
      <c r="T301" s="236">
        <f t="array" ref="T301">IF(COLUMNS($G301:T301)&gt;$E301,"",IFERROR(INDEX('PROYECCIÓN'!302:302,15+6*(COLUMNS($G301:T301)-1)),""))</f>
        <v/>
      </c>
      <c r="U301" s="236">
        <f t="array" ref="U301">IF(COLUMNS($G301:U301)&gt;$E301,"",IFERROR(INDEX('PROYECCIÓN'!302:302,15+6*(COLUMNS($G301:U301)-1)),""))</f>
        <v/>
      </c>
      <c r="V301" s="236">
        <f t="array" ref="V301">IF(COLUMNS($G301:V301)&gt;$E301,"",IFERROR(INDEX('PROYECCIÓN'!302:302,15+6*(COLUMNS($G301:V301)-1)),""))</f>
        <v/>
      </c>
      <c r="W301" s="236">
        <f t="array" ref="W301">IF(COLUMNS($G301:W301)&gt;$E301,"",IFERROR(INDEX('PROYECCIÓN'!302:302,15+6*(COLUMNS($G301:W301)-1)),""))</f>
        <v/>
      </c>
      <c r="X301" s="236">
        <f t="array" ref="X301">IF(COLUMNS($G301:X301)&gt;$E301,"",IFERROR(INDEX('PROYECCIÓN'!302:302,15+6*(COLUMNS($G301:X301)-1)),""))</f>
        <v/>
      </c>
      <c r="Y301" s="236">
        <f t="array" ref="Y301">IF(COLUMNS($G301:Y301)&gt;$E301,"",IFERROR(INDEX('PROYECCIÓN'!302:302,15+6*(COLUMNS($G301:Y301)-1)),""))</f>
        <v/>
      </c>
      <c r="Z301" s="236">
        <f t="array" ref="Z301">IF(COLUMNS($G301:Z301)&gt;$E301,"",IFERROR(INDEX('PROYECCIÓN'!302:302,15+6*(COLUMNS($G301:Z301)-1)),""))</f>
        <v/>
      </c>
      <c r="AA301" s="236">
        <f t="array" ref="AA301">IF(COLUMNS($G301:AA301)&gt;$E301,"",IFERROR(INDEX('PROYECCIÓN'!302:302,15+6*(COLUMNS($G301:AA301)-1)),""))</f>
        <v/>
      </c>
      <c r="AB301" s="236">
        <f t="array" ref="AB301">IF(COLUMNS($G301:AB301)&gt;$E301,"",IFERROR(INDEX('PROYECCIÓN'!302:302,15+6*(COLUMNS($G301:AB301)-1)),""))</f>
        <v/>
      </c>
      <c r="AC301" s="236">
        <f t="array" ref="AC301">IF(COLUMNS($G301:AC301)&gt;$E301,"",IFERROR(INDEX('PROYECCIÓN'!302:302,15+6*(COLUMNS($G301:AC301)-1)),""))</f>
        <v/>
      </c>
      <c r="AD301" s="236">
        <f t="array" ref="AD301">IF(COLUMNS($G301:AD301)&gt;$E301,"",IFERROR(INDEX('PROYECCIÓN'!302:302,15+6*(COLUMNS($G301:AD301)-1)),""))</f>
        <v/>
      </c>
      <c r="AE301" s="236">
        <f t="array" ref="AE301">IF(COLUMNS($G301:AE301)&gt;$E301,"",IFERROR(INDEX('PROYECCIÓN'!302:302,15+6*(COLUMNS($G301:AE301)-1)),""))</f>
        <v/>
      </c>
      <c r="AF301" s="236">
        <f t="array" ref="AF301">IF(COLUMNS($G301:AF301)&gt;$E301,"",IFERROR(INDEX('PROYECCIÓN'!302:302,15+6*(COLUMNS($G301:AF301)-1)),""))</f>
        <v/>
      </c>
      <c r="AG301" s="236">
        <f t="array" ref="AG301">IF(COLUMNS($G301:AG301)&gt;$E301,"",IFERROR(INDEX('PROYECCIÓN'!302:302,15+6*(COLUMNS($G301:AG301)-1)),""))</f>
        <v/>
      </c>
      <c r="AH301" s="236">
        <f t="array" ref="AH301">IF(COLUMNS($G301:AH301)&gt;$E301,"",IFERROR(INDEX('PROYECCIÓN'!302:302,15+6*(COLUMNS($G301:AH301)-1)),""))</f>
        <v/>
      </c>
      <c r="AI301" s="236">
        <f t="array" ref="AI301">IF(COLUMNS($G301:AI301)&gt;$E301,"",IFERROR(INDEX('PROYECCIÓN'!302:302,15+6*(COLUMNS($G301:AI301)-1)),""))</f>
        <v/>
      </c>
      <c r="AJ301" s="236">
        <f t="array" ref="AJ301">IF(COLUMNS($G301:AJ301)&gt;$E301,"",IFERROR(INDEX('PROYECCIÓN'!302:302,15+6*(COLUMNS($G301:AJ301)-1)),""))</f>
        <v/>
      </c>
      <c r="AK301" s="236">
        <f t="array" ref="AK301">IF(COLUMNS($G301:AK301)&gt;$E301,"",IFERROR(INDEX('PROYECCIÓN'!302:302,15+6*(COLUMNS($G301:AK301)-1)),""))</f>
        <v/>
      </c>
      <c r="AL301" s="236">
        <f t="array" ref="AL301">IF(COLUMNS($G301:AL301)&gt;$E301,"",IFERROR(INDEX('PROYECCIÓN'!302:302,15+6*(COLUMNS($G301:AL301)-1)),""))</f>
        <v/>
      </c>
      <c r="AM301" s="236">
        <f t="array" ref="AM301">IF(COLUMNS($G301:AM301)&gt;$E301,"",IFERROR(INDEX('PROYECCIÓN'!302:302,15+6*(COLUMNS($G301:AM301)-1)),""))</f>
        <v/>
      </c>
      <c r="AN301" s="236">
        <f t="array" ref="AN301">IF(COLUMNS($G301:AN301)&gt;$E301,"",IFERROR(INDEX('PROYECCIÓN'!302:302,15+6*(COLUMNS($G301:AN301)-1)),""))</f>
        <v/>
      </c>
      <c r="AO301" s="236">
        <f t="array" ref="AO301">IF(COLUMNS($G301:AO301)&gt;$E301,"",IFERROR(INDEX('PROYECCIÓN'!302:302,15+6*(COLUMNS($G301:AO301)-1)),""))</f>
        <v/>
      </c>
      <c r="AP301" s="236">
        <f t="array" ref="AP301">IF(COLUMNS($G301:AP301)&gt;$E301,"",IFERROR(INDEX('PROYECCIÓN'!302:302,15+6*(COLUMNS($G301:AP301)-1)),""))</f>
        <v/>
      </c>
      <c r="AQ301" s="236" t="n"/>
      <c r="AR301" s="229" t="n"/>
      <c r="AS301" s="237" t="n"/>
    </row>
    <row r="302" ht="15" customHeight="1" s="506">
      <c r="B302" s="47">
        <f>'CARTERA TOTAL'!B302</f>
        <v/>
      </c>
      <c r="C302" s="229">
        <f>'PROYECCIÓN'!C303</f>
        <v/>
      </c>
      <c r="D302" s="53">
        <f>'PROYECCIÓN'!D303</f>
        <v/>
      </c>
      <c r="E302" s="56">
        <f>'PROYECCIÓN'!H303</f>
        <v/>
      </c>
      <c r="F302" s="56">
        <f>IF(COUNTIF($G302:$AP302,"VENCIDA")&gt;0,"VENCIDA",IF(COUNTIF($G302:$AP302,"POR VENCER")&gt;0,"POR VENCER",IF(COUNTIF($G302:$AP302,"AL DÍA")&gt;0,"AL DÍA",IF(COUNTIF($G302:$AP302,"PAGA")&gt;0,"PAGA","SIN ESTADO"))))</f>
        <v/>
      </c>
      <c r="G302" s="236">
        <f t="array" ref="G302">IF(COLUMNS($G302:G302)&gt;$E302,"",IFERROR(INDEX('PROYECCIÓN'!303:303,15+6*(COLUMNS($G302:G302)-1)),""))</f>
        <v/>
      </c>
      <c r="H302" s="236">
        <f t="array" ref="H302">IF(COLUMNS($G302:H302)&gt;$E302,"",IFERROR(INDEX('PROYECCIÓN'!303:303,15+6*(COLUMNS($G302:H302)-1)),""))</f>
        <v/>
      </c>
      <c r="I302" s="236">
        <f t="array" ref="I302">IF(COLUMNS($G302:I302)&gt;$E302,"",IFERROR(INDEX('PROYECCIÓN'!303:303,15+6*(COLUMNS($G302:I302)-1)),""))</f>
        <v/>
      </c>
      <c r="J302" s="236">
        <f t="array" ref="J302">IF(COLUMNS($G302:J302)&gt;$E302,"",IFERROR(INDEX('PROYECCIÓN'!303:303,15+6*(COLUMNS($G302:J302)-1)),""))</f>
        <v/>
      </c>
      <c r="K302" s="236">
        <f t="array" ref="K302">IF(COLUMNS($G302:K302)&gt;$E302,"",IFERROR(INDEX('PROYECCIÓN'!303:303,15+6*(COLUMNS($G302:K302)-1)),""))</f>
        <v/>
      </c>
      <c r="L302" s="236">
        <f t="array" ref="L302">IF(COLUMNS($G302:L302)&gt;$E302,"",IFERROR(INDEX('PROYECCIÓN'!303:303,15+6*(COLUMNS($G302:L302)-1)),""))</f>
        <v/>
      </c>
      <c r="M302" s="236">
        <f t="array" ref="M302">IF(COLUMNS($G302:M302)&gt;$E302,"",IFERROR(INDEX('PROYECCIÓN'!303:303,15+6*(COLUMNS($G302:M302)-1)),""))</f>
        <v/>
      </c>
      <c r="N302" s="236">
        <f t="array" ref="N302">IF(COLUMNS($G302:N302)&gt;$E302,"",IFERROR(INDEX('PROYECCIÓN'!303:303,15+6*(COLUMNS($G302:N302)-1)),""))</f>
        <v/>
      </c>
      <c r="O302" s="236">
        <f t="array" ref="O302">IF(COLUMNS($G302:O302)&gt;$E302,"",IFERROR(INDEX('PROYECCIÓN'!303:303,15+6*(COLUMNS($G302:O302)-1)),""))</f>
        <v/>
      </c>
      <c r="P302" s="236">
        <f t="array" ref="P302">IF(COLUMNS($G302:P302)&gt;$E302,"",IFERROR(INDEX('PROYECCIÓN'!303:303,15+6*(COLUMNS($G302:P302)-1)),""))</f>
        <v/>
      </c>
      <c r="Q302" s="236">
        <f t="array" ref="Q302">IF(COLUMNS($G302:Q302)&gt;$E302,"",IFERROR(INDEX('PROYECCIÓN'!303:303,15+6*(COLUMNS($G302:Q302)-1)),""))</f>
        <v/>
      </c>
      <c r="R302" s="236">
        <f t="array" ref="R302">IF(COLUMNS($G302:R302)&gt;$E302,"",IFERROR(INDEX('PROYECCIÓN'!303:303,15+6*(COLUMNS($G302:R302)-1)),""))</f>
        <v/>
      </c>
      <c r="S302" s="236">
        <f t="array" ref="S302">IF(COLUMNS($G302:S302)&gt;$E302,"",IFERROR(INDEX('PROYECCIÓN'!303:303,15+6*(COLUMNS($G302:S302)-1)),""))</f>
        <v/>
      </c>
      <c r="T302" s="236">
        <f t="array" ref="T302">IF(COLUMNS($G302:T302)&gt;$E302,"",IFERROR(INDEX('PROYECCIÓN'!303:303,15+6*(COLUMNS($G302:T302)-1)),""))</f>
        <v/>
      </c>
      <c r="U302" s="236">
        <f t="array" ref="U302">IF(COLUMNS($G302:U302)&gt;$E302,"",IFERROR(INDEX('PROYECCIÓN'!303:303,15+6*(COLUMNS($G302:U302)-1)),""))</f>
        <v/>
      </c>
      <c r="V302" s="236">
        <f t="array" ref="V302">IF(COLUMNS($G302:V302)&gt;$E302,"",IFERROR(INDEX('PROYECCIÓN'!303:303,15+6*(COLUMNS($G302:V302)-1)),""))</f>
        <v/>
      </c>
      <c r="W302" s="236">
        <f t="array" ref="W302">IF(COLUMNS($G302:W302)&gt;$E302,"",IFERROR(INDEX('PROYECCIÓN'!303:303,15+6*(COLUMNS($G302:W302)-1)),""))</f>
        <v/>
      </c>
      <c r="X302" s="236">
        <f t="array" ref="X302">IF(COLUMNS($G302:X302)&gt;$E302,"",IFERROR(INDEX('PROYECCIÓN'!303:303,15+6*(COLUMNS($G302:X302)-1)),""))</f>
        <v/>
      </c>
      <c r="Y302" s="236">
        <f t="array" ref="Y302">IF(COLUMNS($G302:Y302)&gt;$E302,"",IFERROR(INDEX('PROYECCIÓN'!303:303,15+6*(COLUMNS($G302:Y302)-1)),""))</f>
        <v/>
      </c>
      <c r="Z302" s="236">
        <f t="array" ref="Z302">IF(COLUMNS($G302:Z302)&gt;$E302,"",IFERROR(INDEX('PROYECCIÓN'!303:303,15+6*(COLUMNS($G302:Z302)-1)),""))</f>
        <v/>
      </c>
      <c r="AA302" s="236">
        <f t="array" ref="AA302">IF(COLUMNS($G302:AA302)&gt;$E302,"",IFERROR(INDEX('PROYECCIÓN'!303:303,15+6*(COLUMNS($G302:AA302)-1)),""))</f>
        <v/>
      </c>
      <c r="AB302" s="236">
        <f t="array" ref="AB302">IF(COLUMNS($G302:AB302)&gt;$E302,"",IFERROR(INDEX('PROYECCIÓN'!303:303,15+6*(COLUMNS($G302:AB302)-1)),""))</f>
        <v/>
      </c>
      <c r="AC302" s="236">
        <f t="array" ref="AC302">IF(COLUMNS($G302:AC302)&gt;$E302,"",IFERROR(INDEX('PROYECCIÓN'!303:303,15+6*(COLUMNS($G302:AC302)-1)),""))</f>
        <v/>
      </c>
      <c r="AD302" s="236">
        <f t="array" ref="AD302">IF(COLUMNS($G302:AD302)&gt;$E302,"",IFERROR(INDEX('PROYECCIÓN'!303:303,15+6*(COLUMNS($G302:AD302)-1)),""))</f>
        <v/>
      </c>
      <c r="AE302" s="236">
        <f t="array" ref="AE302">IF(COLUMNS($G302:AE302)&gt;$E302,"",IFERROR(INDEX('PROYECCIÓN'!303:303,15+6*(COLUMNS($G302:AE302)-1)),""))</f>
        <v/>
      </c>
      <c r="AF302" s="236">
        <f t="array" ref="AF302">IF(COLUMNS($G302:AF302)&gt;$E302,"",IFERROR(INDEX('PROYECCIÓN'!303:303,15+6*(COLUMNS($G302:AF302)-1)),""))</f>
        <v/>
      </c>
      <c r="AG302" s="236">
        <f t="array" ref="AG302">IF(COLUMNS($G302:AG302)&gt;$E302,"",IFERROR(INDEX('PROYECCIÓN'!303:303,15+6*(COLUMNS($G302:AG302)-1)),""))</f>
        <v/>
      </c>
      <c r="AH302" s="236">
        <f t="array" ref="AH302">IF(COLUMNS($G302:AH302)&gt;$E302,"",IFERROR(INDEX('PROYECCIÓN'!303:303,15+6*(COLUMNS($G302:AH302)-1)),""))</f>
        <v/>
      </c>
      <c r="AI302" s="236">
        <f t="array" ref="AI302">IF(COLUMNS($G302:AI302)&gt;$E302,"",IFERROR(INDEX('PROYECCIÓN'!303:303,15+6*(COLUMNS($G302:AI302)-1)),""))</f>
        <v/>
      </c>
      <c r="AJ302" s="236">
        <f t="array" ref="AJ302">IF(COLUMNS($G302:AJ302)&gt;$E302,"",IFERROR(INDEX('PROYECCIÓN'!303:303,15+6*(COLUMNS($G302:AJ302)-1)),""))</f>
        <v/>
      </c>
      <c r="AK302" s="236">
        <f t="array" ref="AK302">IF(COLUMNS($G302:AK302)&gt;$E302,"",IFERROR(INDEX('PROYECCIÓN'!303:303,15+6*(COLUMNS($G302:AK302)-1)),""))</f>
        <v/>
      </c>
      <c r="AL302" s="236">
        <f t="array" ref="AL302">IF(COLUMNS($G302:AL302)&gt;$E302,"",IFERROR(INDEX('PROYECCIÓN'!303:303,15+6*(COLUMNS($G302:AL302)-1)),""))</f>
        <v/>
      </c>
      <c r="AM302" s="236">
        <f t="array" ref="AM302">IF(COLUMNS($G302:AM302)&gt;$E302,"",IFERROR(INDEX('PROYECCIÓN'!303:303,15+6*(COLUMNS($G302:AM302)-1)),""))</f>
        <v/>
      </c>
      <c r="AN302" s="236">
        <f t="array" ref="AN302">IF(COLUMNS($G302:AN302)&gt;$E302,"",IFERROR(INDEX('PROYECCIÓN'!303:303,15+6*(COLUMNS($G302:AN302)-1)),""))</f>
        <v/>
      </c>
      <c r="AO302" s="236">
        <f t="array" ref="AO302">IF(COLUMNS($G302:AO302)&gt;$E302,"",IFERROR(INDEX('PROYECCIÓN'!303:303,15+6*(COLUMNS($G302:AO302)-1)),""))</f>
        <v/>
      </c>
      <c r="AP302" s="236">
        <f t="array" ref="AP302">IF(COLUMNS($G302:AP302)&gt;$E302,"",IFERROR(INDEX('PROYECCIÓN'!303:303,15+6*(COLUMNS($G302:AP302)-1)),""))</f>
        <v/>
      </c>
      <c r="AQ302" s="236" t="n"/>
      <c r="AR302" s="229" t="n"/>
      <c r="AS302" s="185" t="n"/>
    </row>
    <row r="303" ht="15" customHeight="1" s="506">
      <c r="B303" s="47">
        <f>'CARTERA TOTAL'!B303</f>
        <v/>
      </c>
      <c r="C303" s="229">
        <f>'PROYECCIÓN'!C304</f>
        <v/>
      </c>
      <c r="D303" s="53">
        <f>'PROYECCIÓN'!D304</f>
        <v/>
      </c>
      <c r="E303" s="56">
        <f>'PROYECCIÓN'!H304</f>
        <v/>
      </c>
      <c r="F303" s="56">
        <f>IF(COUNTIF($G303:$AP303,"VENCIDA")&gt;0,"VENCIDA",IF(COUNTIF($G303:$AP303,"POR VENCER")&gt;0,"POR VENCER",IF(COUNTIF($G303:$AP303,"AL DÍA")&gt;0,"AL DÍA",IF(COUNTIF($G303:$AP303,"PAGA")&gt;0,"PAGA","SIN ESTADO"))))</f>
        <v/>
      </c>
      <c r="G303" s="236">
        <f t="array" ref="G303">IF(COLUMNS($G303:G303)&gt;$E303,"",IFERROR(INDEX('PROYECCIÓN'!304:304,15+6*(COLUMNS($G303:G303)-1)),""))</f>
        <v/>
      </c>
      <c r="H303" s="236">
        <f t="array" ref="H303">IF(COLUMNS($G303:H303)&gt;$E303,"",IFERROR(INDEX('PROYECCIÓN'!304:304,15+6*(COLUMNS($G303:H303)-1)),""))</f>
        <v/>
      </c>
      <c r="I303" s="236">
        <f t="array" ref="I303">IF(COLUMNS($G303:I303)&gt;$E303,"",IFERROR(INDEX('PROYECCIÓN'!304:304,15+6*(COLUMNS($G303:I303)-1)),""))</f>
        <v/>
      </c>
      <c r="J303" s="236">
        <f t="array" ref="J303">IF(COLUMNS($G303:J303)&gt;$E303,"",IFERROR(INDEX('PROYECCIÓN'!304:304,15+6*(COLUMNS($G303:J303)-1)),""))</f>
        <v/>
      </c>
      <c r="K303" s="236">
        <f t="array" ref="K303">IF(COLUMNS($G303:K303)&gt;$E303,"",IFERROR(INDEX('PROYECCIÓN'!304:304,15+6*(COLUMNS($G303:K303)-1)),""))</f>
        <v/>
      </c>
      <c r="L303" s="236">
        <f t="array" ref="L303">IF(COLUMNS($G303:L303)&gt;$E303,"",IFERROR(INDEX('PROYECCIÓN'!304:304,15+6*(COLUMNS($G303:L303)-1)),""))</f>
        <v/>
      </c>
      <c r="M303" s="236">
        <f t="array" ref="M303">IF(COLUMNS($G303:M303)&gt;$E303,"",IFERROR(INDEX('PROYECCIÓN'!304:304,15+6*(COLUMNS($G303:M303)-1)),""))</f>
        <v/>
      </c>
      <c r="N303" s="236">
        <f t="array" ref="N303">IF(COLUMNS($G303:N303)&gt;$E303,"",IFERROR(INDEX('PROYECCIÓN'!304:304,15+6*(COLUMNS($G303:N303)-1)),""))</f>
        <v/>
      </c>
      <c r="O303" s="236">
        <f t="array" ref="O303">IF(COLUMNS($G303:O303)&gt;$E303,"",IFERROR(INDEX('PROYECCIÓN'!304:304,15+6*(COLUMNS($G303:O303)-1)),""))</f>
        <v/>
      </c>
      <c r="P303" s="236">
        <f t="array" ref="P303">IF(COLUMNS($G303:P303)&gt;$E303,"",IFERROR(INDEX('PROYECCIÓN'!304:304,15+6*(COLUMNS($G303:P303)-1)),""))</f>
        <v/>
      </c>
      <c r="Q303" s="236">
        <f t="array" ref="Q303">IF(COLUMNS($G303:Q303)&gt;$E303,"",IFERROR(INDEX('PROYECCIÓN'!304:304,15+6*(COLUMNS($G303:Q303)-1)),""))</f>
        <v/>
      </c>
      <c r="R303" s="236">
        <f t="array" ref="R303">IF(COLUMNS($G303:R303)&gt;$E303,"",IFERROR(INDEX('PROYECCIÓN'!304:304,15+6*(COLUMNS($G303:R303)-1)),""))</f>
        <v/>
      </c>
      <c r="S303" s="236">
        <f t="array" ref="S303">IF(COLUMNS($G303:S303)&gt;$E303,"",IFERROR(INDEX('PROYECCIÓN'!304:304,15+6*(COLUMNS($G303:S303)-1)),""))</f>
        <v/>
      </c>
      <c r="T303" s="236">
        <f t="array" ref="T303">IF(COLUMNS($G303:T303)&gt;$E303,"",IFERROR(INDEX('PROYECCIÓN'!304:304,15+6*(COLUMNS($G303:T303)-1)),""))</f>
        <v/>
      </c>
      <c r="U303" s="236">
        <f t="array" ref="U303">IF(COLUMNS($G303:U303)&gt;$E303,"",IFERROR(INDEX('PROYECCIÓN'!304:304,15+6*(COLUMNS($G303:U303)-1)),""))</f>
        <v/>
      </c>
      <c r="V303" s="236">
        <f t="array" ref="V303">IF(COLUMNS($G303:V303)&gt;$E303,"",IFERROR(INDEX('PROYECCIÓN'!304:304,15+6*(COLUMNS($G303:V303)-1)),""))</f>
        <v/>
      </c>
      <c r="W303" s="236">
        <f t="array" ref="W303">IF(COLUMNS($G303:W303)&gt;$E303,"",IFERROR(INDEX('PROYECCIÓN'!304:304,15+6*(COLUMNS($G303:W303)-1)),""))</f>
        <v/>
      </c>
      <c r="X303" s="236">
        <f t="array" ref="X303">IF(COLUMNS($G303:X303)&gt;$E303,"",IFERROR(INDEX('PROYECCIÓN'!304:304,15+6*(COLUMNS($G303:X303)-1)),""))</f>
        <v/>
      </c>
      <c r="Y303" s="236">
        <f t="array" ref="Y303">IF(COLUMNS($G303:Y303)&gt;$E303,"",IFERROR(INDEX('PROYECCIÓN'!304:304,15+6*(COLUMNS($G303:Y303)-1)),""))</f>
        <v/>
      </c>
      <c r="Z303" s="236">
        <f t="array" ref="Z303">IF(COLUMNS($G303:Z303)&gt;$E303,"",IFERROR(INDEX('PROYECCIÓN'!304:304,15+6*(COLUMNS($G303:Z303)-1)),""))</f>
        <v/>
      </c>
      <c r="AA303" s="236">
        <f t="array" ref="AA303">IF(COLUMNS($G303:AA303)&gt;$E303,"",IFERROR(INDEX('PROYECCIÓN'!304:304,15+6*(COLUMNS($G303:AA303)-1)),""))</f>
        <v/>
      </c>
      <c r="AB303" s="236">
        <f t="array" ref="AB303">IF(COLUMNS($G303:AB303)&gt;$E303,"",IFERROR(INDEX('PROYECCIÓN'!304:304,15+6*(COLUMNS($G303:AB303)-1)),""))</f>
        <v/>
      </c>
      <c r="AC303" s="236">
        <f t="array" ref="AC303">IF(COLUMNS($G303:AC303)&gt;$E303,"",IFERROR(INDEX('PROYECCIÓN'!304:304,15+6*(COLUMNS($G303:AC303)-1)),""))</f>
        <v/>
      </c>
      <c r="AD303" s="236">
        <f t="array" ref="AD303">IF(COLUMNS($G303:AD303)&gt;$E303,"",IFERROR(INDEX('PROYECCIÓN'!304:304,15+6*(COLUMNS($G303:AD303)-1)),""))</f>
        <v/>
      </c>
      <c r="AE303" s="236">
        <f t="array" ref="AE303">IF(COLUMNS($G303:AE303)&gt;$E303,"",IFERROR(INDEX('PROYECCIÓN'!304:304,15+6*(COLUMNS($G303:AE303)-1)),""))</f>
        <v/>
      </c>
      <c r="AF303" s="236">
        <f t="array" ref="AF303">IF(COLUMNS($G303:AF303)&gt;$E303,"",IFERROR(INDEX('PROYECCIÓN'!304:304,15+6*(COLUMNS($G303:AF303)-1)),""))</f>
        <v/>
      </c>
      <c r="AG303" s="236">
        <f t="array" ref="AG303">IF(COLUMNS($G303:AG303)&gt;$E303,"",IFERROR(INDEX('PROYECCIÓN'!304:304,15+6*(COLUMNS($G303:AG303)-1)),""))</f>
        <v/>
      </c>
      <c r="AH303" s="236">
        <f t="array" ref="AH303">IF(COLUMNS($G303:AH303)&gt;$E303,"",IFERROR(INDEX('PROYECCIÓN'!304:304,15+6*(COLUMNS($G303:AH303)-1)),""))</f>
        <v/>
      </c>
      <c r="AI303" s="236">
        <f t="array" ref="AI303">IF(COLUMNS($G303:AI303)&gt;$E303,"",IFERROR(INDEX('PROYECCIÓN'!304:304,15+6*(COLUMNS($G303:AI303)-1)),""))</f>
        <v/>
      </c>
      <c r="AJ303" s="236">
        <f t="array" ref="AJ303">IF(COLUMNS($G303:AJ303)&gt;$E303,"",IFERROR(INDEX('PROYECCIÓN'!304:304,15+6*(COLUMNS($G303:AJ303)-1)),""))</f>
        <v/>
      </c>
      <c r="AK303" s="236">
        <f t="array" ref="AK303">IF(COLUMNS($G303:AK303)&gt;$E303,"",IFERROR(INDEX('PROYECCIÓN'!304:304,15+6*(COLUMNS($G303:AK303)-1)),""))</f>
        <v/>
      </c>
      <c r="AL303" s="236">
        <f t="array" ref="AL303">IF(COLUMNS($G303:AL303)&gt;$E303,"",IFERROR(INDEX('PROYECCIÓN'!304:304,15+6*(COLUMNS($G303:AL303)-1)),""))</f>
        <v/>
      </c>
      <c r="AM303" s="236">
        <f t="array" ref="AM303">IF(COLUMNS($G303:AM303)&gt;$E303,"",IFERROR(INDEX('PROYECCIÓN'!304:304,15+6*(COLUMNS($G303:AM303)-1)),""))</f>
        <v/>
      </c>
      <c r="AN303" s="236">
        <f t="array" ref="AN303">IF(COLUMNS($G303:AN303)&gt;$E303,"",IFERROR(INDEX('PROYECCIÓN'!304:304,15+6*(COLUMNS($G303:AN303)-1)),""))</f>
        <v/>
      </c>
      <c r="AO303" s="236">
        <f t="array" ref="AO303">IF(COLUMNS($G303:AO303)&gt;$E303,"",IFERROR(INDEX('PROYECCIÓN'!304:304,15+6*(COLUMNS($G303:AO303)-1)),""))</f>
        <v/>
      </c>
      <c r="AP303" s="236">
        <f t="array" ref="AP303">IF(COLUMNS($G303:AP303)&gt;$E303,"",IFERROR(INDEX('PROYECCIÓN'!304:304,15+6*(COLUMNS($G303:AP303)-1)),""))</f>
        <v/>
      </c>
      <c r="AQ303" s="236" t="n"/>
      <c r="AR303" s="229" t="n"/>
      <c r="AS303" s="185" t="n"/>
    </row>
    <row r="304" ht="15" customHeight="1" s="506">
      <c r="B304" s="47">
        <f>'CARTERA TOTAL'!B304</f>
        <v/>
      </c>
      <c r="C304" s="229">
        <f>'PROYECCIÓN'!C305</f>
        <v/>
      </c>
      <c r="D304" s="53">
        <f>'PROYECCIÓN'!D305</f>
        <v/>
      </c>
      <c r="E304" s="56">
        <f>'PROYECCIÓN'!H305</f>
        <v/>
      </c>
      <c r="F304" s="56">
        <f>IF(COUNTIF($G304:$AP304,"VENCIDA")&gt;0,"VENCIDA",IF(COUNTIF($G304:$AP304,"POR VENCER")&gt;0,"POR VENCER",IF(COUNTIF($G304:$AP304,"AL DÍA")&gt;0,"AL DÍA",IF(COUNTIF($G304:$AP304,"PAGA")&gt;0,"PAGA","SIN ESTADO"))))</f>
        <v/>
      </c>
      <c r="G304" s="236">
        <f t="array" ref="G304">IF(COLUMNS($G304:G304)&gt;$E304,"",IFERROR(INDEX('PROYECCIÓN'!305:305,15+6*(COLUMNS($G304:G304)-1)),""))</f>
        <v/>
      </c>
      <c r="H304" s="236">
        <f t="array" ref="H304">IF(COLUMNS($G304:H304)&gt;$E304,"",IFERROR(INDEX('PROYECCIÓN'!305:305,15+6*(COLUMNS($G304:H304)-1)),""))</f>
        <v/>
      </c>
      <c r="I304" s="236">
        <f t="array" ref="I304">IF(COLUMNS($G304:I304)&gt;$E304,"",IFERROR(INDEX('PROYECCIÓN'!305:305,15+6*(COLUMNS($G304:I304)-1)),""))</f>
        <v/>
      </c>
      <c r="J304" s="236">
        <f t="array" ref="J304">IF(COLUMNS($G304:J304)&gt;$E304,"",IFERROR(INDEX('PROYECCIÓN'!305:305,15+6*(COLUMNS($G304:J304)-1)),""))</f>
        <v/>
      </c>
      <c r="K304" s="236">
        <f t="array" ref="K304">IF(COLUMNS($G304:K304)&gt;$E304,"",IFERROR(INDEX('PROYECCIÓN'!305:305,15+6*(COLUMNS($G304:K304)-1)),""))</f>
        <v/>
      </c>
      <c r="L304" s="236">
        <f t="array" ref="L304">IF(COLUMNS($G304:L304)&gt;$E304,"",IFERROR(INDEX('PROYECCIÓN'!305:305,15+6*(COLUMNS($G304:L304)-1)),""))</f>
        <v/>
      </c>
      <c r="M304" s="236">
        <f t="array" ref="M304">IF(COLUMNS($G304:M304)&gt;$E304,"",IFERROR(INDEX('PROYECCIÓN'!305:305,15+6*(COLUMNS($G304:M304)-1)),""))</f>
        <v/>
      </c>
      <c r="N304" s="236">
        <f t="array" ref="N304">IF(COLUMNS($G304:N304)&gt;$E304,"",IFERROR(INDEX('PROYECCIÓN'!305:305,15+6*(COLUMNS($G304:N304)-1)),""))</f>
        <v/>
      </c>
      <c r="O304" s="236">
        <f t="array" ref="O304">IF(COLUMNS($G304:O304)&gt;$E304,"",IFERROR(INDEX('PROYECCIÓN'!305:305,15+6*(COLUMNS($G304:O304)-1)),""))</f>
        <v/>
      </c>
      <c r="P304" s="236">
        <f t="array" ref="P304">IF(COLUMNS($G304:P304)&gt;$E304,"",IFERROR(INDEX('PROYECCIÓN'!305:305,15+6*(COLUMNS($G304:P304)-1)),""))</f>
        <v/>
      </c>
      <c r="Q304" s="236">
        <f t="array" ref="Q304">IF(COLUMNS($G304:Q304)&gt;$E304,"",IFERROR(INDEX('PROYECCIÓN'!305:305,15+6*(COLUMNS($G304:Q304)-1)),""))</f>
        <v/>
      </c>
      <c r="R304" s="236">
        <f t="array" ref="R304">IF(COLUMNS($G304:R304)&gt;$E304,"",IFERROR(INDEX('PROYECCIÓN'!305:305,15+6*(COLUMNS($G304:R304)-1)),""))</f>
        <v/>
      </c>
      <c r="S304" s="236">
        <f t="array" ref="S304">IF(COLUMNS($G304:S304)&gt;$E304,"",IFERROR(INDEX('PROYECCIÓN'!305:305,15+6*(COLUMNS($G304:S304)-1)),""))</f>
        <v/>
      </c>
      <c r="T304" s="236">
        <f t="array" ref="T304">IF(COLUMNS($G304:T304)&gt;$E304,"",IFERROR(INDEX('PROYECCIÓN'!305:305,15+6*(COLUMNS($G304:T304)-1)),""))</f>
        <v/>
      </c>
      <c r="U304" s="236">
        <f t="array" ref="U304">IF(COLUMNS($G304:U304)&gt;$E304,"",IFERROR(INDEX('PROYECCIÓN'!305:305,15+6*(COLUMNS($G304:U304)-1)),""))</f>
        <v/>
      </c>
      <c r="V304" s="236">
        <f t="array" ref="V304">IF(COLUMNS($G304:V304)&gt;$E304,"",IFERROR(INDEX('PROYECCIÓN'!305:305,15+6*(COLUMNS($G304:V304)-1)),""))</f>
        <v/>
      </c>
      <c r="W304" s="236">
        <f t="array" ref="W304">IF(COLUMNS($G304:W304)&gt;$E304,"",IFERROR(INDEX('PROYECCIÓN'!305:305,15+6*(COLUMNS($G304:W304)-1)),""))</f>
        <v/>
      </c>
      <c r="X304" s="236">
        <f t="array" ref="X304">IF(COLUMNS($G304:X304)&gt;$E304,"",IFERROR(INDEX('PROYECCIÓN'!305:305,15+6*(COLUMNS($G304:X304)-1)),""))</f>
        <v/>
      </c>
      <c r="Y304" s="236">
        <f t="array" ref="Y304">IF(COLUMNS($G304:Y304)&gt;$E304,"",IFERROR(INDEX('PROYECCIÓN'!305:305,15+6*(COLUMNS($G304:Y304)-1)),""))</f>
        <v/>
      </c>
      <c r="Z304" s="236">
        <f t="array" ref="Z304">IF(COLUMNS($G304:Z304)&gt;$E304,"",IFERROR(INDEX('PROYECCIÓN'!305:305,15+6*(COLUMNS($G304:Z304)-1)),""))</f>
        <v/>
      </c>
      <c r="AA304" s="236">
        <f t="array" ref="AA304">IF(COLUMNS($G304:AA304)&gt;$E304,"",IFERROR(INDEX('PROYECCIÓN'!305:305,15+6*(COLUMNS($G304:AA304)-1)),""))</f>
        <v/>
      </c>
      <c r="AB304" s="236">
        <f t="array" ref="AB304">IF(COLUMNS($G304:AB304)&gt;$E304,"",IFERROR(INDEX('PROYECCIÓN'!305:305,15+6*(COLUMNS($G304:AB304)-1)),""))</f>
        <v/>
      </c>
      <c r="AC304" s="236">
        <f t="array" ref="AC304">IF(COLUMNS($G304:AC304)&gt;$E304,"",IFERROR(INDEX('PROYECCIÓN'!305:305,15+6*(COLUMNS($G304:AC304)-1)),""))</f>
        <v/>
      </c>
      <c r="AD304" s="236">
        <f t="array" ref="AD304">IF(COLUMNS($G304:AD304)&gt;$E304,"",IFERROR(INDEX('PROYECCIÓN'!305:305,15+6*(COLUMNS($G304:AD304)-1)),""))</f>
        <v/>
      </c>
      <c r="AE304" s="236">
        <f t="array" ref="AE304">IF(COLUMNS($G304:AE304)&gt;$E304,"",IFERROR(INDEX('PROYECCIÓN'!305:305,15+6*(COLUMNS($G304:AE304)-1)),""))</f>
        <v/>
      </c>
      <c r="AF304" s="236">
        <f t="array" ref="AF304">IF(COLUMNS($G304:AF304)&gt;$E304,"",IFERROR(INDEX('PROYECCIÓN'!305:305,15+6*(COLUMNS($G304:AF304)-1)),""))</f>
        <v/>
      </c>
      <c r="AG304" s="236">
        <f t="array" ref="AG304">IF(COLUMNS($G304:AG304)&gt;$E304,"",IFERROR(INDEX('PROYECCIÓN'!305:305,15+6*(COLUMNS($G304:AG304)-1)),""))</f>
        <v/>
      </c>
      <c r="AH304" s="236">
        <f t="array" ref="AH304">IF(COLUMNS($G304:AH304)&gt;$E304,"",IFERROR(INDEX('PROYECCIÓN'!305:305,15+6*(COLUMNS($G304:AH304)-1)),""))</f>
        <v/>
      </c>
      <c r="AI304" s="236">
        <f t="array" ref="AI304">IF(COLUMNS($G304:AI304)&gt;$E304,"",IFERROR(INDEX('PROYECCIÓN'!305:305,15+6*(COLUMNS($G304:AI304)-1)),""))</f>
        <v/>
      </c>
      <c r="AJ304" s="236">
        <f t="array" ref="AJ304">IF(COLUMNS($G304:AJ304)&gt;$E304,"",IFERROR(INDEX('PROYECCIÓN'!305:305,15+6*(COLUMNS($G304:AJ304)-1)),""))</f>
        <v/>
      </c>
      <c r="AK304" s="236">
        <f t="array" ref="AK304">IF(COLUMNS($G304:AK304)&gt;$E304,"",IFERROR(INDEX('PROYECCIÓN'!305:305,15+6*(COLUMNS($G304:AK304)-1)),""))</f>
        <v/>
      </c>
      <c r="AL304" s="236">
        <f t="array" ref="AL304">IF(COLUMNS($G304:AL304)&gt;$E304,"",IFERROR(INDEX('PROYECCIÓN'!305:305,15+6*(COLUMNS($G304:AL304)-1)),""))</f>
        <v/>
      </c>
      <c r="AM304" s="236">
        <f t="array" ref="AM304">IF(COLUMNS($G304:AM304)&gt;$E304,"",IFERROR(INDEX('PROYECCIÓN'!305:305,15+6*(COLUMNS($G304:AM304)-1)),""))</f>
        <v/>
      </c>
      <c r="AN304" s="236">
        <f t="array" ref="AN304">IF(COLUMNS($G304:AN304)&gt;$E304,"",IFERROR(INDEX('PROYECCIÓN'!305:305,15+6*(COLUMNS($G304:AN304)-1)),""))</f>
        <v/>
      </c>
      <c r="AO304" s="236">
        <f t="array" ref="AO304">IF(COLUMNS($G304:AO304)&gt;$E304,"",IFERROR(INDEX('PROYECCIÓN'!305:305,15+6*(COLUMNS($G304:AO304)-1)),""))</f>
        <v/>
      </c>
      <c r="AP304" s="236">
        <f t="array" ref="AP304">IF(COLUMNS($G304:AP304)&gt;$E304,"",IFERROR(INDEX('PROYECCIÓN'!305:305,15+6*(COLUMNS($G304:AP304)-1)),""))</f>
        <v/>
      </c>
      <c r="AQ304" s="236" t="inlineStr">
        <is>
          <t>MENSAJE POR WHATSAPP</t>
        </is>
      </c>
      <c r="AR304" s="229" t="inlineStr">
        <is>
          <t>se le envio mensaje de recordatorio del atraso de los cuotas</t>
        </is>
      </c>
      <c r="AS304" s="237" t="n">
        <v>46272</v>
      </c>
    </row>
    <row r="305" ht="15" customHeight="1" s="506">
      <c r="B305" s="47">
        <f>'CARTERA TOTAL'!B305</f>
        <v/>
      </c>
      <c r="C305" s="229">
        <f>'PROYECCIÓN'!C306</f>
        <v/>
      </c>
      <c r="D305" s="53">
        <f>'PROYECCIÓN'!D306</f>
        <v/>
      </c>
      <c r="E305" s="56">
        <f>'PROYECCIÓN'!H306</f>
        <v/>
      </c>
      <c r="F305" s="56">
        <f>IF(COUNTIF($G305:$AP305,"VENCIDA")&gt;0,"VENCIDA",IF(COUNTIF($G305:$AP305,"POR VENCER")&gt;0,"POR VENCER",IF(COUNTIF($G305:$AP305,"AL DÍA")&gt;0,"AL DÍA",IF(COUNTIF($G305:$AP305,"PAGA")&gt;0,"PAGA","SIN ESTADO"))))</f>
        <v/>
      </c>
      <c r="G305" s="236">
        <f t="array" ref="G305">IF(COLUMNS($G305:G305)&gt;$E305,"",IFERROR(INDEX('PROYECCIÓN'!306:306,15+6*(COLUMNS($G305:G305)-1)),""))</f>
        <v/>
      </c>
      <c r="H305" s="236">
        <f t="array" ref="H305">IF(COLUMNS($G305:H305)&gt;$E305,"",IFERROR(INDEX('PROYECCIÓN'!306:306,15+6*(COLUMNS($G305:H305)-1)),""))</f>
        <v/>
      </c>
      <c r="I305" s="236">
        <f t="array" ref="I305">IF(COLUMNS($G305:I305)&gt;$E305,"",IFERROR(INDEX('PROYECCIÓN'!306:306,15+6*(COLUMNS($G305:I305)-1)),""))</f>
        <v/>
      </c>
      <c r="J305" s="236">
        <f t="array" ref="J305">IF(COLUMNS($G305:J305)&gt;$E305,"",IFERROR(INDEX('PROYECCIÓN'!306:306,15+6*(COLUMNS($G305:J305)-1)),""))</f>
        <v/>
      </c>
      <c r="K305" s="236">
        <f t="array" ref="K305">IF(COLUMNS($G305:K305)&gt;$E305,"",IFERROR(INDEX('PROYECCIÓN'!306:306,15+6*(COLUMNS($G305:K305)-1)),""))</f>
        <v/>
      </c>
      <c r="L305" s="236">
        <f t="array" ref="L305">IF(COLUMNS($G305:L305)&gt;$E305,"",IFERROR(INDEX('PROYECCIÓN'!306:306,15+6*(COLUMNS($G305:L305)-1)),""))</f>
        <v/>
      </c>
      <c r="M305" s="236">
        <f t="array" ref="M305">IF(COLUMNS($G305:M305)&gt;$E305,"",IFERROR(INDEX('PROYECCIÓN'!306:306,15+6*(COLUMNS($G305:M305)-1)),""))</f>
        <v/>
      </c>
      <c r="N305" s="236">
        <f t="array" ref="N305">IF(COLUMNS($G305:N305)&gt;$E305,"",IFERROR(INDEX('PROYECCIÓN'!306:306,15+6*(COLUMNS($G305:N305)-1)),""))</f>
        <v/>
      </c>
      <c r="O305" s="236">
        <f t="array" ref="O305">IF(COLUMNS($G305:O305)&gt;$E305,"",IFERROR(INDEX('PROYECCIÓN'!306:306,15+6*(COLUMNS($G305:O305)-1)),""))</f>
        <v/>
      </c>
      <c r="P305" s="236">
        <f t="array" ref="P305">IF(COLUMNS($G305:P305)&gt;$E305,"",IFERROR(INDEX('PROYECCIÓN'!306:306,15+6*(COLUMNS($G305:P305)-1)),""))</f>
        <v/>
      </c>
      <c r="Q305" s="236">
        <f t="array" ref="Q305">IF(COLUMNS($G305:Q305)&gt;$E305,"",IFERROR(INDEX('PROYECCIÓN'!306:306,15+6*(COLUMNS($G305:Q305)-1)),""))</f>
        <v/>
      </c>
      <c r="R305" s="236">
        <f t="array" ref="R305">IF(COLUMNS($G305:R305)&gt;$E305,"",IFERROR(INDEX('PROYECCIÓN'!306:306,15+6*(COLUMNS($G305:R305)-1)),""))</f>
        <v/>
      </c>
      <c r="S305" s="236">
        <f t="array" ref="S305">IF(COLUMNS($G305:S305)&gt;$E305,"",IFERROR(INDEX('PROYECCIÓN'!306:306,15+6*(COLUMNS($G305:S305)-1)),""))</f>
        <v/>
      </c>
      <c r="T305" s="236">
        <f t="array" ref="T305">IF(COLUMNS($G305:T305)&gt;$E305,"",IFERROR(INDEX('PROYECCIÓN'!306:306,15+6*(COLUMNS($G305:T305)-1)),""))</f>
        <v/>
      </c>
      <c r="U305" s="236">
        <f t="array" ref="U305">IF(COLUMNS($G305:U305)&gt;$E305,"",IFERROR(INDEX('PROYECCIÓN'!306:306,15+6*(COLUMNS($G305:U305)-1)),""))</f>
        <v/>
      </c>
      <c r="V305" s="236">
        <f t="array" ref="V305">IF(COLUMNS($G305:V305)&gt;$E305,"",IFERROR(INDEX('PROYECCIÓN'!306:306,15+6*(COLUMNS($G305:V305)-1)),""))</f>
        <v/>
      </c>
      <c r="W305" s="236">
        <f t="array" ref="W305">IF(COLUMNS($G305:W305)&gt;$E305,"",IFERROR(INDEX('PROYECCIÓN'!306:306,15+6*(COLUMNS($G305:W305)-1)),""))</f>
        <v/>
      </c>
      <c r="X305" s="236">
        <f t="array" ref="X305">IF(COLUMNS($G305:X305)&gt;$E305,"",IFERROR(INDEX('PROYECCIÓN'!306:306,15+6*(COLUMNS($G305:X305)-1)),""))</f>
        <v/>
      </c>
      <c r="Y305" s="236">
        <f t="array" ref="Y305">IF(COLUMNS($G305:Y305)&gt;$E305,"",IFERROR(INDEX('PROYECCIÓN'!306:306,15+6*(COLUMNS($G305:Y305)-1)),""))</f>
        <v/>
      </c>
      <c r="Z305" s="236">
        <f t="array" ref="Z305">IF(COLUMNS($G305:Z305)&gt;$E305,"",IFERROR(INDEX('PROYECCIÓN'!306:306,15+6*(COLUMNS($G305:Z305)-1)),""))</f>
        <v/>
      </c>
      <c r="AA305" s="236">
        <f t="array" ref="AA305">IF(COLUMNS($G305:AA305)&gt;$E305,"",IFERROR(INDEX('PROYECCIÓN'!306:306,15+6*(COLUMNS($G305:AA305)-1)),""))</f>
        <v/>
      </c>
      <c r="AB305" s="236">
        <f t="array" ref="AB305">IF(COLUMNS($G305:AB305)&gt;$E305,"",IFERROR(INDEX('PROYECCIÓN'!306:306,15+6*(COLUMNS($G305:AB305)-1)),""))</f>
        <v/>
      </c>
      <c r="AC305" s="236">
        <f t="array" ref="AC305">IF(COLUMNS($G305:AC305)&gt;$E305,"",IFERROR(INDEX('PROYECCIÓN'!306:306,15+6*(COLUMNS($G305:AC305)-1)),""))</f>
        <v/>
      </c>
      <c r="AD305" s="236">
        <f t="array" ref="AD305">IF(COLUMNS($G305:AD305)&gt;$E305,"",IFERROR(INDEX('PROYECCIÓN'!306:306,15+6*(COLUMNS($G305:AD305)-1)),""))</f>
        <v/>
      </c>
      <c r="AE305" s="236">
        <f t="array" ref="AE305">IF(COLUMNS($G305:AE305)&gt;$E305,"",IFERROR(INDEX('PROYECCIÓN'!306:306,15+6*(COLUMNS($G305:AE305)-1)),""))</f>
        <v/>
      </c>
      <c r="AF305" s="236">
        <f t="array" ref="AF305">IF(COLUMNS($G305:AF305)&gt;$E305,"",IFERROR(INDEX('PROYECCIÓN'!306:306,15+6*(COLUMNS($G305:AF305)-1)),""))</f>
        <v/>
      </c>
      <c r="AG305" s="236">
        <f t="array" ref="AG305">IF(COLUMNS($G305:AG305)&gt;$E305,"",IFERROR(INDEX('PROYECCIÓN'!306:306,15+6*(COLUMNS($G305:AG305)-1)),""))</f>
        <v/>
      </c>
      <c r="AH305" s="236">
        <f t="array" ref="AH305">IF(COLUMNS($G305:AH305)&gt;$E305,"",IFERROR(INDEX('PROYECCIÓN'!306:306,15+6*(COLUMNS($G305:AH305)-1)),""))</f>
        <v/>
      </c>
      <c r="AI305" s="236">
        <f t="array" ref="AI305">IF(COLUMNS($G305:AI305)&gt;$E305,"",IFERROR(INDEX('PROYECCIÓN'!306:306,15+6*(COLUMNS($G305:AI305)-1)),""))</f>
        <v/>
      </c>
      <c r="AJ305" s="236">
        <f t="array" ref="AJ305">IF(COLUMNS($G305:AJ305)&gt;$E305,"",IFERROR(INDEX('PROYECCIÓN'!306:306,15+6*(COLUMNS($G305:AJ305)-1)),""))</f>
        <v/>
      </c>
      <c r="AK305" s="236">
        <f t="array" ref="AK305">IF(COLUMNS($G305:AK305)&gt;$E305,"",IFERROR(INDEX('PROYECCIÓN'!306:306,15+6*(COLUMNS($G305:AK305)-1)),""))</f>
        <v/>
      </c>
      <c r="AL305" s="236">
        <f t="array" ref="AL305">IF(COLUMNS($G305:AL305)&gt;$E305,"",IFERROR(INDEX('PROYECCIÓN'!306:306,15+6*(COLUMNS($G305:AL305)-1)),""))</f>
        <v/>
      </c>
      <c r="AM305" s="236">
        <f t="array" ref="AM305">IF(COLUMNS($G305:AM305)&gt;$E305,"",IFERROR(INDEX('PROYECCIÓN'!306:306,15+6*(COLUMNS($G305:AM305)-1)),""))</f>
        <v/>
      </c>
      <c r="AN305" s="236">
        <f t="array" ref="AN305">IF(COLUMNS($G305:AN305)&gt;$E305,"",IFERROR(INDEX('PROYECCIÓN'!306:306,15+6*(COLUMNS($G305:AN305)-1)),""))</f>
        <v/>
      </c>
      <c r="AO305" s="236">
        <f t="array" ref="AO305">IF(COLUMNS($G305:AO305)&gt;$E305,"",IFERROR(INDEX('PROYECCIÓN'!306:306,15+6*(COLUMNS($G305:AO305)-1)),""))</f>
        <v/>
      </c>
      <c r="AP305" s="236">
        <f t="array" ref="AP305">IF(COLUMNS($G305:AP305)&gt;$E305,"",IFERROR(INDEX('PROYECCIÓN'!306:306,15+6*(COLUMNS($G305:AP305)-1)),""))</f>
        <v/>
      </c>
      <c r="AQ305" s="236" t="inlineStr">
        <is>
          <t>MENSAJE POR WHATSAPP</t>
        </is>
      </c>
      <c r="AR305" s="229" t="inlineStr">
        <is>
          <t>se le envio mensaje de recordatorio del atraso de los cuotas</t>
        </is>
      </c>
      <c r="AS305" s="237" t="n">
        <v>46272</v>
      </c>
    </row>
    <row r="306" ht="15" customHeight="1" s="506">
      <c r="B306" s="47">
        <f>'CARTERA TOTAL'!B306</f>
        <v/>
      </c>
      <c r="C306" s="229">
        <f>'PROYECCIÓN'!C307</f>
        <v/>
      </c>
      <c r="D306" s="53">
        <f>'PROYECCIÓN'!D307</f>
        <v/>
      </c>
      <c r="E306" s="56">
        <f>'PROYECCIÓN'!H307</f>
        <v/>
      </c>
      <c r="F306" s="56">
        <f>IF(COUNTIF($G306:$AP306,"VENCIDA")&gt;0,"VENCIDA",IF(COUNTIF($G306:$AP306,"POR VENCER")&gt;0,"POR VENCER",IF(COUNTIF($G306:$AP306,"AL DÍA")&gt;0,"AL DÍA",IF(COUNTIF($G306:$AP306,"PAGA")&gt;0,"PAGA","SIN ESTADO"))))</f>
        <v/>
      </c>
      <c r="G306" s="236">
        <f t="array" ref="G306">IF(COLUMNS($G306:G306)&gt;$E306,"",IFERROR(INDEX('PROYECCIÓN'!307:307,15+6*(COLUMNS($G306:G306)-1)),""))</f>
        <v/>
      </c>
      <c r="H306" s="236">
        <f t="array" ref="H306">IF(COLUMNS($G306:H306)&gt;$E306,"",IFERROR(INDEX('PROYECCIÓN'!307:307,15+6*(COLUMNS($G306:H306)-1)),""))</f>
        <v/>
      </c>
      <c r="I306" s="236">
        <f t="array" ref="I306">IF(COLUMNS($G306:I306)&gt;$E306,"",IFERROR(INDEX('PROYECCIÓN'!307:307,15+6*(COLUMNS($G306:I306)-1)),""))</f>
        <v/>
      </c>
      <c r="J306" s="236">
        <f t="array" ref="J306">IF(COLUMNS($G306:J306)&gt;$E306,"",IFERROR(INDEX('PROYECCIÓN'!307:307,15+6*(COLUMNS($G306:J306)-1)),""))</f>
        <v/>
      </c>
      <c r="K306" s="236">
        <f t="array" ref="K306">IF(COLUMNS($G306:K306)&gt;$E306,"",IFERROR(INDEX('PROYECCIÓN'!307:307,15+6*(COLUMNS($G306:K306)-1)),""))</f>
        <v/>
      </c>
      <c r="L306" s="236">
        <f t="array" ref="L306">IF(COLUMNS($G306:L306)&gt;$E306,"",IFERROR(INDEX('PROYECCIÓN'!307:307,15+6*(COLUMNS($G306:L306)-1)),""))</f>
        <v/>
      </c>
      <c r="M306" s="236">
        <f t="array" ref="M306">IF(COLUMNS($G306:M306)&gt;$E306,"",IFERROR(INDEX('PROYECCIÓN'!307:307,15+6*(COLUMNS($G306:M306)-1)),""))</f>
        <v/>
      </c>
      <c r="N306" s="236">
        <f t="array" ref="N306">IF(COLUMNS($G306:N306)&gt;$E306,"",IFERROR(INDEX('PROYECCIÓN'!307:307,15+6*(COLUMNS($G306:N306)-1)),""))</f>
        <v/>
      </c>
      <c r="O306" s="236">
        <f t="array" ref="O306">IF(COLUMNS($G306:O306)&gt;$E306,"",IFERROR(INDEX('PROYECCIÓN'!307:307,15+6*(COLUMNS($G306:O306)-1)),""))</f>
        <v/>
      </c>
      <c r="P306" s="236">
        <f t="array" ref="P306">IF(COLUMNS($G306:P306)&gt;$E306,"",IFERROR(INDEX('PROYECCIÓN'!307:307,15+6*(COLUMNS($G306:P306)-1)),""))</f>
        <v/>
      </c>
      <c r="Q306" s="236">
        <f t="array" ref="Q306">IF(COLUMNS($G306:Q306)&gt;$E306,"",IFERROR(INDEX('PROYECCIÓN'!307:307,15+6*(COLUMNS($G306:Q306)-1)),""))</f>
        <v/>
      </c>
      <c r="R306" s="236">
        <f t="array" ref="R306">IF(COLUMNS($G306:R306)&gt;$E306,"",IFERROR(INDEX('PROYECCIÓN'!307:307,15+6*(COLUMNS($G306:R306)-1)),""))</f>
        <v/>
      </c>
      <c r="S306" s="236">
        <f t="array" ref="S306">IF(COLUMNS($G306:S306)&gt;$E306,"",IFERROR(INDEX('PROYECCIÓN'!307:307,15+6*(COLUMNS($G306:S306)-1)),""))</f>
        <v/>
      </c>
      <c r="T306" s="236">
        <f t="array" ref="T306">IF(COLUMNS($G306:T306)&gt;$E306,"",IFERROR(INDEX('PROYECCIÓN'!307:307,15+6*(COLUMNS($G306:T306)-1)),""))</f>
        <v/>
      </c>
      <c r="U306" s="236">
        <f t="array" ref="U306">IF(COLUMNS($G306:U306)&gt;$E306,"",IFERROR(INDEX('PROYECCIÓN'!307:307,15+6*(COLUMNS($G306:U306)-1)),""))</f>
        <v/>
      </c>
      <c r="V306" s="236">
        <f t="array" ref="V306">IF(COLUMNS($G306:V306)&gt;$E306,"",IFERROR(INDEX('PROYECCIÓN'!307:307,15+6*(COLUMNS($G306:V306)-1)),""))</f>
        <v/>
      </c>
      <c r="W306" s="236">
        <f t="array" ref="W306">IF(COLUMNS($G306:W306)&gt;$E306,"",IFERROR(INDEX('PROYECCIÓN'!307:307,15+6*(COLUMNS($G306:W306)-1)),""))</f>
        <v/>
      </c>
      <c r="X306" s="236">
        <f t="array" ref="X306">IF(COLUMNS($G306:X306)&gt;$E306,"",IFERROR(INDEX('PROYECCIÓN'!307:307,15+6*(COLUMNS($G306:X306)-1)),""))</f>
        <v/>
      </c>
      <c r="Y306" s="236">
        <f t="array" ref="Y306">IF(COLUMNS($G306:Y306)&gt;$E306,"",IFERROR(INDEX('PROYECCIÓN'!307:307,15+6*(COLUMNS($G306:Y306)-1)),""))</f>
        <v/>
      </c>
      <c r="Z306" s="236">
        <f t="array" ref="Z306">IF(COLUMNS($G306:Z306)&gt;$E306,"",IFERROR(INDEX('PROYECCIÓN'!307:307,15+6*(COLUMNS($G306:Z306)-1)),""))</f>
        <v/>
      </c>
      <c r="AA306" s="236">
        <f t="array" ref="AA306">IF(COLUMNS($G306:AA306)&gt;$E306,"",IFERROR(INDEX('PROYECCIÓN'!307:307,15+6*(COLUMNS($G306:AA306)-1)),""))</f>
        <v/>
      </c>
      <c r="AB306" s="236">
        <f t="array" ref="AB306">IF(COLUMNS($G306:AB306)&gt;$E306,"",IFERROR(INDEX('PROYECCIÓN'!307:307,15+6*(COLUMNS($G306:AB306)-1)),""))</f>
        <v/>
      </c>
      <c r="AC306" s="236">
        <f t="array" ref="AC306">IF(COLUMNS($G306:AC306)&gt;$E306,"",IFERROR(INDEX('PROYECCIÓN'!307:307,15+6*(COLUMNS($G306:AC306)-1)),""))</f>
        <v/>
      </c>
      <c r="AD306" s="236">
        <f t="array" ref="AD306">IF(COLUMNS($G306:AD306)&gt;$E306,"",IFERROR(INDEX('PROYECCIÓN'!307:307,15+6*(COLUMNS($G306:AD306)-1)),""))</f>
        <v/>
      </c>
      <c r="AE306" s="236">
        <f t="array" ref="AE306">IF(COLUMNS($G306:AE306)&gt;$E306,"",IFERROR(INDEX('PROYECCIÓN'!307:307,15+6*(COLUMNS($G306:AE306)-1)),""))</f>
        <v/>
      </c>
      <c r="AF306" s="236">
        <f t="array" ref="AF306">IF(COLUMNS($G306:AF306)&gt;$E306,"",IFERROR(INDEX('PROYECCIÓN'!307:307,15+6*(COLUMNS($G306:AF306)-1)),""))</f>
        <v/>
      </c>
      <c r="AG306" s="236">
        <f t="array" ref="AG306">IF(COLUMNS($G306:AG306)&gt;$E306,"",IFERROR(INDEX('PROYECCIÓN'!307:307,15+6*(COLUMNS($G306:AG306)-1)),""))</f>
        <v/>
      </c>
      <c r="AH306" s="236">
        <f t="array" ref="AH306">IF(COLUMNS($G306:AH306)&gt;$E306,"",IFERROR(INDEX('PROYECCIÓN'!307:307,15+6*(COLUMNS($G306:AH306)-1)),""))</f>
        <v/>
      </c>
      <c r="AI306" s="236">
        <f t="array" ref="AI306">IF(COLUMNS($G306:AI306)&gt;$E306,"",IFERROR(INDEX('PROYECCIÓN'!307:307,15+6*(COLUMNS($G306:AI306)-1)),""))</f>
        <v/>
      </c>
      <c r="AJ306" s="236">
        <f t="array" ref="AJ306">IF(COLUMNS($G306:AJ306)&gt;$E306,"",IFERROR(INDEX('PROYECCIÓN'!307:307,15+6*(COLUMNS($G306:AJ306)-1)),""))</f>
        <v/>
      </c>
      <c r="AK306" s="236">
        <f t="array" ref="AK306">IF(COLUMNS($G306:AK306)&gt;$E306,"",IFERROR(INDEX('PROYECCIÓN'!307:307,15+6*(COLUMNS($G306:AK306)-1)),""))</f>
        <v/>
      </c>
      <c r="AL306" s="236">
        <f t="array" ref="AL306">IF(COLUMNS($G306:AL306)&gt;$E306,"",IFERROR(INDEX('PROYECCIÓN'!307:307,15+6*(COLUMNS($G306:AL306)-1)),""))</f>
        <v/>
      </c>
      <c r="AM306" s="236">
        <f t="array" ref="AM306">IF(COLUMNS($G306:AM306)&gt;$E306,"",IFERROR(INDEX('PROYECCIÓN'!307:307,15+6*(COLUMNS($G306:AM306)-1)),""))</f>
        <v/>
      </c>
      <c r="AN306" s="236">
        <f t="array" ref="AN306">IF(COLUMNS($G306:AN306)&gt;$E306,"",IFERROR(INDEX('PROYECCIÓN'!307:307,15+6*(COLUMNS($G306:AN306)-1)),""))</f>
        <v/>
      </c>
      <c r="AO306" s="236">
        <f t="array" ref="AO306">IF(COLUMNS($G306:AO306)&gt;$E306,"",IFERROR(INDEX('PROYECCIÓN'!307:307,15+6*(COLUMNS($G306:AO306)-1)),""))</f>
        <v/>
      </c>
      <c r="AP306" s="236">
        <f t="array" ref="AP306">IF(COLUMNS($G306:AP306)&gt;$E306,"",IFERROR(INDEX('PROYECCIÓN'!307:307,15+6*(COLUMNS($G306:AP306)-1)),""))</f>
        <v/>
      </c>
      <c r="AQ306" s="236" t="n"/>
      <c r="AR306" s="229" t="n"/>
      <c r="AS306" s="185" t="n"/>
    </row>
    <row r="307" ht="15" customHeight="1" s="506">
      <c r="B307" s="47">
        <f>'CARTERA TOTAL'!B307</f>
        <v/>
      </c>
      <c r="C307" s="229">
        <f>'PROYECCIÓN'!C308</f>
        <v/>
      </c>
      <c r="D307" s="53">
        <f>'PROYECCIÓN'!D308</f>
        <v/>
      </c>
      <c r="E307" s="56">
        <f>'PROYECCIÓN'!H308</f>
        <v/>
      </c>
      <c r="F307" s="56">
        <f>IF(COUNTIF($G307:$AP307,"VENCIDA")&gt;0,"VENCIDA",IF(COUNTIF($G307:$AP307,"POR VENCER")&gt;0,"POR VENCER",IF(COUNTIF($G307:$AP307,"AL DÍA")&gt;0,"AL DÍA",IF(COUNTIF($G307:$AP307,"PAGA")&gt;0,"PAGA","SIN ESTADO"))))</f>
        <v/>
      </c>
      <c r="G307" s="236">
        <f t="array" ref="G307">IF(COLUMNS($G307:G307)&gt;$E307,"",IFERROR(INDEX('PROYECCIÓN'!308:308,15+6*(COLUMNS($G307:G307)-1)),""))</f>
        <v/>
      </c>
      <c r="H307" s="236">
        <f t="array" ref="H307">IF(COLUMNS($G307:H307)&gt;$E307,"",IFERROR(INDEX('PROYECCIÓN'!308:308,15+6*(COLUMNS($G307:H307)-1)),""))</f>
        <v/>
      </c>
      <c r="I307" s="236">
        <f t="array" ref="I307">IF(COLUMNS($G307:I307)&gt;$E307,"",IFERROR(INDEX('PROYECCIÓN'!308:308,15+6*(COLUMNS($G307:I307)-1)),""))</f>
        <v/>
      </c>
      <c r="J307" s="236">
        <f t="array" ref="J307">IF(COLUMNS($G307:J307)&gt;$E307,"",IFERROR(INDEX('PROYECCIÓN'!308:308,15+6*(COLUMNS($G307:J307)-1)),""))</f>
        <v/>
      </c>
      <c r="K307" s="236">
        <f t="array" ref="K307">IF(COLUMNS($G307:K307)&gt;$E307,"",IFERROR(INDEX('PROYECCIÓN'!308:308,15+6*(COLUMNS($G307:K307)-1)),""))</f>
        <v/>
      </c>
      <c r="L307" s="236">
        <f t="array" ref="L307">IF(COLUMNS($G307:L307)&gt;$E307,"",IFERROR(INDEX('PROYECCIÓN'!308:308,15+6*(COLUMNS($G307:L307)-1)),""))</f>
        <v/>
      </c>
      <c r="M307" s="236">
        <f t="array" ref="M307">IF(COLUMNS($G307:M307)&gt;$E307,"",IFERROR(INDEX('PROYECCIÓN'!308:308,15+6*(COLUMNS($G307:M307)-1)),""))</f>
        <v/>
      </c>
      <c r="N307" s="236">
        <f t="array" ref="N307">IF(COLUMNS($G307:N307)&gt;$E307,"",IFERROR(INDEX('PROYECCIÓN'!308:308,15+6*(COLUMNS($G307:N307)-1)),""))</f>
        <v/>
      </c>
      <c r="O307" s="236">
        <f t="array" ref="O307">IF(COLUMNS($G307:O307)&gt;$E307,"",IFERROR(INDEX('PROYECCIÓN'!308:308,15+6*(COLUMNS($G307:O307)-1)),""))</f>
        <v/>
      </c>
      <c r="P307" s="236">
        <f t="array" ref="P307">IF(COLUMNS($G307:P307)&gt;$E307,"",IFERROR(INDEX('PROYECCIÓN'!308:308,15+6*(COLUMNS($G307:P307)-1)),""))</f>
        <v/>
      </c>
      <c r="Q307" s="236">
        <f t="array" ref="Q307">IF(COLUMNS($G307:Q307)&gt;$E307,"",IFERROR(INDEX('PROYECCIÓN'!308:308,15+6*(COLUMNS($G307:Q307)-1)),""))</f>
        <v/>
      </c>
      <c r="R307" s="236">
        <f t="array" ref="R307">IF(COLUMNS($G307:R307)&gt;$E307,"",IFERROR(INDEX('PROYECCIÓN'!308:308,15+6*(COLUMNS($G307:R307)-1)),""))</f>
        <v/>
      </c>
      <c r="S307" s="236">
        <f t="array" ref="S307">IF(COLUMNS($G307:S307)&gt;$E307,"",IFERROR(INDEX('PROYECCIÓN'!308:308,15+6*(COLUMNS($G307:S307)-1)),""))</f>
        <v/>
      </c>
      <c r="T307" s="236">
        <f t="array" ref="T307">IF(COLUMNS($G307:T307)&gt;$E307,"",IFERROR(INDEX('PROYECCIÓN'!308:308,15+6*(COLUMNS($G307:T307)-1)),""))</f>
        <v/>
      </c>
      <c r="U307" s="236">
        <f t="array" ref="U307">IF(COLUMNS($G307:U307)&gt;$E307,"",IFERROR(INDEX('PROYECCIÓN'!308:308,15+6*(COLUMNS($G307:U307)-1)),""))</f>
        <v/>
      </c>
      <c r="V307" s="236">
        <f t="array" ref="V307">IF(COLUMNS($G307:V307)&gt;$E307,"",IFERROR(INDEX('PROYECCIÓN'!308:308,15+6*(COLUMNS($G307:V307)-1)),""))</f>
        <v/>
      </c>
      <c r="W307" s="236">
        <f t="array" ref="W307">IF(COLUMNS($G307:W307)&gt;$E307,"",IFERROR(INDEX('PROYECCIÓN'!308:308,15+6*(COLUMNS($G307:W307)-1)),""))</f>
        <v/>
      </c>
      <c r="X307" s="236">
        <f t="array" ref="X307">IF(COLUMNS($G307:X307)&gt;$E307,"",IFERROR(INDEX('PROYECCIÓN'!308:308,15+6*(COLUMNS($G307:X307)-1)),""))</f>
        <v/>
      </c>
      <c r="Y307" s="236">
        <f t="array" ref="Y307">IF(COLUMNS($G307:Y307)&gt;$E307,"",IFERROR(INDEX('PROYECCIÓN'!308:308,15+6*(COLUMNS($G307:Y307)-1)),""))</f>
        <v/>
      </c>
      <c r="Z307" s="236">
        <f t="array" ref="Z307">IF(COLUMNS($G307:Z307)&gt;$E307,"",IFERROR(INDEX('PROYECCIÓN'!308:308,15+6*(COLUMNS($G307:Z307)-1)),""))</f>
        <v/>
      </c>
      <c r="AA307" s="236">
        <f t="array" ref="AA307">IF(COLUMNS($G307:AA307)&gt;$E307,"",IFERROR(INDEX('PROYECCIÓN'!308:308,15+6*(COLUMNS($G307:AA307)-1)),""))</f>
        <v/>
      </c>
      <c r="AB307" s="236">
        <f t="array" ref="AB307">IF(COLUMNS($G307:AB307)&gt;$E307,"",IFERROR(INDEX('PROYECCIÓN'!308:308,15+6*(COLUMNS($G307:AB307)-1)),""))</f>
        <v/>
      </c>
      <c r="AC307" s="236">
        <f t="array" ref="AC307">IF(COLUMNS($G307:AC307)&gt;$E307,"",IFERROR(INDEX('PROYECCIÓN'!308:308,15+6*(COLUMNS($G307:AC307)-1)),""))</f>
        <v/>
      </c>
      <c r="AD307" s="236">
        <f t="array" ref="AD307">IF(COLUMNS($G307:AD307)&gt;$E307,"",IFERROR(INDEX('PROYECCIÓN'!308:308,15+6*(COLUMNS($G307:AD307)-1)),""))</f>
        <v/>
      </c>
      <c r="AE307" s="236">
        <f t="array" ref="AE307">IF(COLUMNS($G307:AE307)&gt;$E307,"",IFERROR(INDEX('PROYECCIÓN'!308:308,15+6*(COLUMNS($G307:AE307)-1)),""))</f>
        <v/>
      </c>
      <c r="AF307" s="236">
        <f t="array" ref="AF307">IF(COLUMNS($G307:AF307)&gt;$E307,"",IFERROR(INDEX('PROYECCIÓN'!308:308,15+6*(COLUMNS($G307:AF307)-1)),""))</f>
        <v/>
      </c>
      <c r="AG307" s="236">
        <f t="array" ref="AG307">IF(COLUMNS($G307:AG307)&gt;$E307,"",IFERROR(INDEX('PROYECCIÓN'!308:308,15+6*(COLUMNS($G307:AG307)-1)),""))</f>
        <v/>
      </c>
      <c r="AH307" s="236">
        <f t="array" ref="AH307">IF(COLUMNS($G307:AH307)&gt;$E307,"",IFERROR(INDEX('PROYECCIÓN'!308:308,15+6*(COLUMNS($G307:AH307)-1)),""))</f>
        <v/>
      </c>
      <c r="AI307" s="236">
        <f t="array" ref="AI307">IF(COLUMNS($G307:AI307)&gt;$E307,"",IFERROR(INDEX('PROYECCIÓN'!308:308,15+6*(COLUMNS($G307:AI307)-1)),""))</f>
        <v/>
      </c>
      <c r="AJ307" s="236">
        <f t="array" ref="AJ307">IF(COLUMNS($G307:AJ307)&gt;$E307,"",IFERROR(INDEX('PROYECCIÓN'!308:308,15+6*(COLUMNS($G307:AJ307)-1)),""))</f>
        <v/>
      </c>
      <c r="AK307" s="236">
        <f t="array" ref="AK307">IF(COLUMNS($G307:AK307)&gt;$E307,"",IFERROR(INDEX('PROYECCIÓN'!308:308,15+6*(COLUMNS($G307:AK307)-1)),""))</f>
        <v/>
      </c>
      <c r="AL307" s="236">
        <f t="array" ref="AL307">IF(COLUMNS($G307:AL307)&gt;$E307,"",IFERROR(INDEX('PROYECCIÓN'!308:308,15+6*(COLUMNS($G307:AL307)-1)),""))</f>
        <v/>
      </c>
      <c r="AM307" s="236">
        <f t="array" ref="AM307">IF(COLUMNS($G307:AM307)&gt;$E307,"",IFERROR(INDEX('PROYECCIÓN'!308:308,15+6*(COLUMNS($G307:AM307)-1)),""))</f>
        <v/>
      </c>
      <c r="AN307" s="236">
        <f t="array" ref="AN307">IF(COLUMNS($G307:AN307)&gt;$E307,"",IFERROR(INDEX('PROYECCIÓN'!308:308,15+6*(COLUMNS($G307:AN307)-1)),""))</f>
        <v/>
      </c>
      <c r="AO307" s="236">
        <f t="array" ref="AO307">IF(COLUMNS($G307:AO307)&gt;$E307,"",IFERROR(INDEX('PROYECCIÓN'!308:308,15+6*(COLUMNS($G307:AO307)-1)),""))</f>
        <v/>
      </c>
      <c r="AP307" s="236">
        <f t="array" ref="AP307">IF(COLUMNS($G307:AP307)&gt;$E307,"",IFERROR(INDEX('PROYECCIÓN'!308:308,15+6*(COLUMNS($G307:AP307)-1)),""))</f>
        <v/>
      </c>
      <c r="AQ307" s="236" t="n"/>
      <c r="AR307" s="229" t="n"/>
      <c r="AS307" s="185" t="n"/>
    </row>
    <row r="308" ht="15" customHeight="1" s="506">
      <c r="B308" s="47">
        <f>'CARTERA TOTAL'!B308</f>
        <v/>
      </c>
      <c r="C308" s="229">
        <f>'PROYECCIÓN'!C309</f>
        <v/>
      </c>
      <c r="D308" s="53">
        <f>'PROYECCIÓN'!D309</f>
        <v/>
      </c>
      <c r="E308" s="56">
        <f>'PROYECCIÓN'!H309</f>
        <v/>
      </c>
      <c r="F308" s="56">
        <f>IF(COUNTIF($G308:$AP308,"VENCIDA")&gt;0,"VENCIDA",IF(COUNTIF($G308:$AP308,"POR VENCER")&gt;0,"POR VENCER",IF(COUNTIF($G308:$AP308,"AL DÍA")&gt;0,"AL DÍA",IF(COUNTIF($G308:$AP308,"PAGA")&gt;0,"PAGA","SIN ESTADO"))))</f>
        <v/>
      </c>
      <c r="G308" s="236">
        <f t="array" ref="G308">IF(COLUMNS($G308:G308)&gt;$E308,"",IFERROR(INDEX('PROYECCIÓN'!309:309,15+6*(COLUMNS($G308:G308)-1)),""))</f>
        <v/>
      </c>
      <c r="H308" s="236">
        <f t="array" ref="H308">IF(COLUMNS($G308:H308)&gt;$E308,"",IFERROR(INDEX('PROYECCIÓN'!309:309,15+6*(COLUMNS($G308:H308)-1)),""))</f>
        <v/>
      </c>
      <c r="I308" s="236">
        <f t="array" ref="I308">IF(COLUMNS($G308:I308)&gt;$E308,"",IFERROR(INDEX('PROYECCIÓN'!309:309,15+6*(COLUMNS($G308:I308)-1)),""))</f>
        <v/>
      </c>
      <c r="J308" s="236">
        <f t="array" ref="J308">IF(COLUMNS($G308:J308)&gt;$E308,"",IFERROR(INDEX('PROYECCIÓN'!309:309,15+6*(COLUMNS($G308:J308)-1)),""))</f>
        <v/>
      </c>
      <c r="K308" s="236">
        <f t="array" ref="K308">IF(COLUMNS($G308:K308)&gt;$E308,"",IFERROR(INDEX('PROYECCIÓN'!309:309,15+6*(COLUMNS($G308:K308)-1)),""))</f>
        <v/>
      </c>
      <c r="L308" s="236">
        <f t="array" ref="L308">IF(COLUMNS($G308:L308)&gt;$E308,"",IFERROR(INDEX('PROYECCIÓN'!309:309,15+6*(COLUMNS($G308:L308)-1)),""))</f>
        <v/>
      </c>
      <c r="M308" s="236">
        <f t="array" ref="M308">IF(COLUMNS($G308:M308)&gt;$E308,"",IFERROR(INDEX('PROYECCIÓN'!309:309,15+6*(COLUMNS($G308:M308)-1)),""))</f>
        <v/>
      </c>
      <c r="N308" s="236">
        <f t="array" ref="N308">IF(COLUMNS($G308:N308)&gt;$E308,"",IFERROR(INDEX('PROYECCIÓN'!309:309,15+6*(COLUMNS($G308:N308)-1)),""))</f>
        <v/>
      </c>
      <c r="O308" s="236">
        <f t="array" ref="O308">IF(COLUMNS($G308:O308)&gt;$E308,"",IFERROR(INDEX('PROYECCIÓN'!309:309,15+6*(COLUMNS($G308:O308)-1)),""))</f>
        <v/>
      </c>
      <c r="P308" s="236">
        <f t="array" ref="P308">IF(COLUMNS($G308:P308)&gt;$E308,"",IFERROR(INDEX('PROYECCIÓN'!309:309,15+6*(COLUMNS($G308:P308)-1)),""))</f>
        <v/>
      </c>
      <c r="Q308" s="236">
        <f t="array" ref="Q308">IF(COLUMNS($G308:Q308)&gt;$E308,"",IFERROR(INDEX('PROYECCIÓN'!309:309,15+6*(COLUMNS($G308:Q308)-1)),""))</f>
        <v/>
      </c>
      <c r="R308" s="236">
        <f t="array" ref="R308">IF(COLUMNS($G308:R308)&gt;$E308,"",IFERROR(INDEX('PROYECCIÓN'!309:309,15+6*(COLUMNS($G308:R308)-1)),""))</f>
        <v/>
      </c>
      <c r="S308" s="236">
        <f t="array" ref="S308">IF(COLUMNS($G308:S308)&gt;$E308,"",IFERROR(INDEX('PROYECCIÓN'!309:309,15+6*(COLUMNS($G308:S308)-1)),""))</f>
        <v/>
      </c>
      <c r="T308" s="236">
        <f t="array" ref="T308">IF(COLUMNS($G308:T308)&gt;$E308,"",IFERROR(INDEX('PROYECCIÓN'!309:309,15+6*(COLUMNS($G308:T308)-1)),""))</f>
        <v/>
      </c>
      <c r="U308" s="236">
        <f t="array" ref="U308">IF(COLUMNS($G308:U308)&gt;$E308,"",IFERROR(INDEX('PROYECCIÓN'!309:309,15+6*(COLUMNS($G308:U308)-1)),""))</f>
        <v/>
      </c>
      <c r="V308" s="236">
        <f t="array" ref="V308">IF(COLUMNS($G308:V308)&gt;$E308,"",IFERROR(INDEX('PROYECCIÓN'!309:309,15+6*(COLUMNS($G308:V308)-1)),""))</f>
        <v/>
      </c>
      <c r="W308" s="236">
        <f t="array" ref="W308">IF(COLUMNS($G308:W308)&gt;$E308,"",IFERROR(INDEX('PROYECCIÓN'!309:309,15+6*(COLUMNS($G308:W308)-1)),""))</f>
        <v/>
      </c>
      <c r="X308" s="236">
        <f t="array" ref="X308">IF(COLUMNS($G308:X308)&gt;$E308,"",IFERROR(INDEX('PROYECCIÓN'!309:309,15+6*(COLUMNS($G308:X308)-1)),""))</f>
        <v/>
      </c>
      <c r="Y308" s="236">
        <f t="array" ref="Y308">IF(COLUMNS($G308:Y308)&gt;$E308,"",IFERROR(INDEX('PROYECCIÓN'!309:309,15+6*(COLUMNS($G308:Y308)-1)),""))</f>
        <v/>
      </c>
      <c r="Z308" s="236">
        <f t="array" ref="Z308">IF(COLUMNS($G308:Z308)&gt;$E308,"",IFERROR(INDEX('PROYECCIÓN'!309:309,15+6*(COLUMNS($G308:Z308)-1)),""))</f>
        <v/>
      </c>
      <c r="AA308" s="236">
        <f t="array" ref="AA308">IF(COLUMNS($G308:AA308)&gt;$E308,"",IFERROR(INDEX('PROYECCIÓN'!309:309,15+6*(COLUMNS($G308:AA308)-1)),""))</f>
        <v/>
      </c>
      <c r="AB308" s="236">
        <f t="array" ref="AB308">IF(COLUMNS($G308:AB308)&gt;$E308,"",IFERROR(INDEX('PROYECCIÓN'!309:309,15+6*(COLUMNS($G308:AB308)-1)),""))</f>
        <v/>
      </c>
      <c r="AC308" s="236">
        <f t="array" ref="AC308">IF(COLUMNS($G308:AC308)&gt;$E308,"",IFERROR(INDEX('PROYECCIÓN'!309:309,15+6*(COLUMNS($G308:AC308)-1)),""))</f>
        <v/>
      </c>
      <c r="AD308" s="236">
        <f t="array" ref="AD308">IF(COLUMNS($G308:AD308)&gt;$E308,"",IFERROR(INDEX('PROYECCIÓN'!309:309,15+6*(COLUMNS($G308:AD308)-1)),""))</f>
        <v/>
      </c>
      <c r="AE308" s="236">
        <f t="array" ref="AE308">IF(COLUMNS($G308:AE308)&gt;$E308,"",IFERROR(INDEX('PROYECCIÓN'!309:309,15+6*(COLUMNS($G308:AE308)-1)),""))</f>
        <v/>
      </c>
      <c r="AF308" s="236">
        <f t="array" ref="AF308">IF(COLUMNS($G308:AF308)&gt;$E308,"",IFERROR(INDEX('PROYECCIÓN'!309:309,15+6*(COLUMNS($G308:AF308)-1)),""))</f>
        <v/>
      </c>
      <c r="AG308" s="236">
        <f t="array" ref="AG308">IF(COLUMNS($G308:AG308)&gt;$E308,"",IFERROR(INDEX('PROYECCIÓN'!309:309,15+6*(COLUMNS($G308:AG308)-1)),""))</f>
        <v/>
      </c>
      <c r="AH308" s="236">
        <f t="array" ref="AH308">IF(COLUMNS($G308:AH308)&gt;$E308,"",IFERROR(INDEX('PROYECCIÓN'!309:309,15+6*(COLUMNS($G308:AH308)-1)),""))</f>
        <v/>
      </c>
      <c r="AI308" s="236">
        <f t="array" ref="AI308">IF(COLUMNS($G308:AI308)&gt;$E308,"",IFERROR(INDEX('PROYECCIÓN'!309:309,15+6*(COLUMNS($G308:AI308)-1)),""))</f>
        <v/>
      </c>
      <c r="AJ308" s="236">
        <f t="array" ref="AJ308">IF(COLUMNS($G308:AJ308)&gt;$E308,"",IFERROR(INDEX('PROYECCIÓN'!309:309,15+6*(COLUMNS($G308:AJ308)-1)),""))</f>
        <v/>
      </c>
      <c r="AK308" s="236">
        <f t="array" ref="AK308">IF(COLUMNS($G308:AK308)&gt;$E308,"",IFERROR(INDEX('PROYECCIÓN'!309:309,15+6*(COLUMNS($G308:AK308)-1)),""))</f>
        <v/>
      </c>
      <c r="AL308" s="236">
        <f t="array" ref="AL308">IF(COLUMNS($G308:AL308)&gt;$E308,"",IFERROR(INDEX('PROYECCIÓN'!309:309,15+6*(COLUMNS($G308:AL308)-1)),""))</f>
        <v/>
      </c>
      <c r="AM308" s="236">
        <f t="array" ref="AM308">IF(COLUMNS($G308:AM308)&gt;$E308,"",IFERROR(INDEX('PROYECCIÓN'!309:309,15+6*(COLUMNS($G308:AM308)-1)),""))</f>
        <v/>
      </c>
      <c r="AN308" s="236">
        <f t="array" ref="AN308">IF(COLUMNS($G308:AN308)&gt;$E308,"",IFERROR(INDEX('PROYECCIÓN'!309:309,15+6*(COLUMNS($G308:AN308)-1)),""))</f>
        <v/>
      </c>
      <c r="AO308" s="236">
        <f t="array" ref="AO308">IF(COLUMNS($G308:AO308)&gt;$E308,"",IFERROR(INDEX('PROYECCIÓN'!309:309,15+6*(COLUMNS($G308:AO308)-1)),""))</f>
        <v/>
      </c>
      <c r="AP308" s="236">
        <f t="array" ref="AP308">IF(COLUMNS($G308:AP308)&gt;$E308,"",IFERROR(INDEX('PROYECCIÓN'!309:309,15+6*(COLUMNS($G308:AP308)-1)),""))</f>
        <v/>
      </c>
      <c r="AQ308" s="236" t="inlineStr">
        <is>
          <t>MENSAJE POR WHATSAPP</t>
        </is>
      </c>
      <c r="AR308" s="229" t="inlineStr">
        <is>
          <t>se le envio mensaje de recordatorio del atraso de los cuotas</t>
        </is>
      </c>
      <c r="AS308" s="237" t="n">
        <v>46272</v>
      </c>
    </row>
    <row r="309" ht="15" customHeight="1" s="506">
      <c r="B309" s="47">
        <f>'CARTERA TOTAL'!B309</f>
        <v/>
      </c>
      <c r="C309" s="229">
        <f>'PROYECCIÓN'!C310</f>
        <v/>
      </c>
      <c r="D309" s="53">
        <f>'PROYECCIÓN'!D310</f>
        <v/>
      </c>
      <c r="E309" s="56">
        <f>'PROYECCIÓN'!H310</f>
        <v/>
      </c>
      <c r="F309" s="56">
        <f>IF(COUNTIF($G309:$AP309,"VENCIDA")&gt;0,"VENCIDA",IF(COUNTIF($G309:$AP309,"POR VENCER")&gt;0,"POR VENCER",IF(COUNTIF($G309:$AP309,"AL DÍA")&gt;0,"AL DÍA",IF(COUNTIF($G309:$AP309,"PAGA")&gt;0,"PAGA","SIN ESTADO"))))</f>
        <v/>
      </c>
      <c r="G309" s="236">
        <f t="array" ref="G309">IF(COLUMNS($G309:G309)&gt;$E309,"",IFERROR(INDEX('PROYECCIÓN'!310:310,15+6*(COLUMNS($G309:G309)-1)),""))</f>
        <v/>
      </c>
      <c r="H309" s="236">
        <f t="array" ref="H309">IF(COLUMNS($G309:H309)&gt;$E309,"",IFERROR(INDEX('PROYECCIÓN'!310:310,15+6*(COLUMNS($G309:H309)-1)),""))</f>
        <v/>
      </c>
      <c r="I309" s="236">
        <f t="array" ref="I309">IF(COLUMNS($G309:I309)&gt;$E309,"",IFERROR(INDEX('PROYECCIÓN'!310:310,15+6*(COLUMNS($G309:I309)-1)),""))</f>
        <v/>
      </c>
      <c r="J309" s="236">
        <f t="array" ref="J309">IF(COLUMNS($G309:J309)&gt;$E309,"",IFERROR(INDEX('PROYECCIÓN'!310:310,15+6*(COLUMNS($G309:J309)-1)),""))</f>
        <v/>
      </c>
      <c r="K309" s="236">
        <f t="array" ref="K309">IF(COLUMNS($G309:K309)&gt;$E309,"",IFERROR(INDEX('PROYECCIÓN'!310:310,15+6*(COLUMNS($G309:K309)-1)),""))</f>
        <v/>
      </c>
      <c r="L309" s="236">
        <f t="array" ref="L309">IF(COLUMNS($G309:L309)&gt;$E309,"",IFERROR(INDEX('PROYECCIÓN'!310:310,15+6*(COLUMNS($G309:L309)-1)),""))</f>
        <v/>
      </c>
      <c r="M309" s="236">
        <f t="array" ref="M309">IF(COLUMNS($G309:M309)&gt;$E309,"",IFERROR(INDEX('PROYECCIÓN'!310:310,15+6*(COLUMNS($G309:M309)-1)),""))</f>
        <v/>
      </c>
      <c r="N309" s="236">
        <f t="array" ref="N309">IF(COLUMNS($G309:N309)&gt;$E309,"",IFERROR(INDEX('PROYECCIÓN'!310:310,15+6*(COLUMNS($G309:N309)-1)),""))</f>
        <v/>
      </c>
      <c r="O309" s="236">
        <f t="array" ref="O309">IF(COLUMNS($G309:O309)&gt;$E309,"",IFERROR(INDEX('PROYECCIÓN'!310:310,15+6*(COLUMNS($G309:O309)-1)),""))</f>
        <v/>
      </c>
      <c r="P309" s="236">
        <f t="array" ref="P309">IF(COLUMNS($G309:P309)&gt;$E309,"",IFERROR(INDEX('PROYECCIÓN'!310:310,15+6*(COLUMNS($G309:P309)-1)),""))</f>
        <v/>
      </c>
      <c r="Q309" s="236">
        <f t="array" ref="Q309">IF(COLUMNS($G309:Q309)&gt;$E309,"",IFERROR(INDEX('PROYECCIÓN'!310:310,15+6*(COLUMNS($G309:Q309)-1)),""))</f>
        <v/>
      </c>
      <c r="R309" s="236">
        <f t="array" ref="R309">IF(COLUMNS($G309:R309)&gt;$E309,"",IFERROR(INDEX('PROYECCIÓN'!310:310,15+6*(COLUMNS($G309:R309)-1)),""))</f>
        <v/>
      </c>
      <c r="S309" s="236">
        <f t="array" ref="S309">IF(COLUMNS($G309:S309)&gt;$E309,"",IFERROR(INDEX('PROYECCIÓN'!310:310,15+6*(COLUMNS($G309:S309)-1)),""))</f>
        <v/>
      </c>
      <c r="T309" s="236">
        <f t="array" ref="T309">IF(COLUMNS($G309:T309)&gt;$E309,"",IFERROR(INDEX('PROYECCIÓN'!310:310,15+6*(COLUMNS($G309:T309)-1)),""))</f>
        <v/>
      </c>
      <c r="U309" s="236">
        <f t="array" ref="U309">IF(COLUMNS($G309:U309)&gt;$E309,"",IFERROR(INDEX('PROYECCIÓN'!310:310,15+6*(COLUMNS($G309:U309)-1)),""))</f>
        <v/>
      </c>
      <c r="V309" s="236">
        <f t="array" ref="V309">IF(COLUMNS($G309:V309)&gt;$E309,"",IFERROR(INDEX('PROYECCIÓN'!310:310,15+6*(COLUMNS($G309:V309)-1)),""))</f>
        <v/>
      </c>
      <c r="W309" s="236">
        <f t="array" ref="W309">IF(COLUMNS($G309:W309)&gt;$E309,"",IFERROR(INDEX('PROYECCIÓN'!310:310,15+6*(COLUMNS($G309:W309)-1)),""))</f>
        <v/>
      </c>
      <c r="X309" s="236">
        <f t="array" ref="X309">IF(COLUMNS($G309:X309)&gt;$E309,"",IFERROR(INDEX('PROYECCIÓN'!310:310,15+6*(COLUMNS($G309:X309)-1)),""))</f>
        <v/>
      </c>
      <c r="Y309" s="236">
        <f t="array" ref="Y309">IF(COLUMNS($G309:Y309)&gt;$E309,"",IFERROR(INDEX('PROYECCIÓN'!310:310,15+6*(COLUMNS($G309:Y309)-1)),""))</f>
        <v/>
      </c>
      <c r="Z309" s="236">
        <f t="array" ref="Z309">IF(COLUMNS($G309:Z309)&gt;$E309,"",IFERROR(INDEX('PROYECCIÓN'!310:310,15+6*(COLUMNS($G309:Z309)-1)),""))</f>
        <v/>
      </c>
      <c r="AA309" s="236">
        <f t="array" ref="AA309">IF(COLUMNS($G309:AA309)&gt;$E309,"",IFERROR(INDEX('PROYECCIÓN'!310:310,15+6*(COLUMNS($G309:AA309)-1)),""))</f>
        <v/>
      </c>
      <c r="AB309" s="236">
        <f t="array" ref="AB309">IF(COLUMNS($G309:AB309)&gt;$E309,"",IFERROR(INDEX('PROYECCIÓN'!310:310,15+6*(COLUMNS($G309:AB309)-1)),""))</f>
        <v/>
      </c>
      <c r="AC309" s="236">
        <f t="array" ref="AC309">IF(COLUMNS($G309:AC309)&gt;$E309,"",IFERROR(INDEX('PROYECCIÓN'!310:310,15+6*(COLUMNS($G309:AC309)-1)),""))</f>
        <v/>
      </c>
      <c r="AD309" s="236">
        <f t="array" ref="AD309">IF(COLUMNS($G309:AD309)&gt;$E309,"",IFERROR(INDEX('PROYECCIÓN'!310:310,15+6*(COLUMNS($G309:AD309)-1)),""))</f>
        <v/>
      </c>
      <c r="AE309" s="236">
        <f t="array" ref="AE309">IF(COLUMNS($G309:AE309)&gt;$E309,"",IFERROR(INDEX('PROYECCIÓN'!310:310,15+6*(COLUMNS($G309:AE309)-1)),""))</f>
        <v/>
      </c>
      <c r="AF309" s="236">
        <f t="array" ref="AF309">IF(COLUMNS($G309:AF309)&gt;$E309,"",IFERROR(INDEX('PROYECCIÓN'!310:310,15+6*(COLUMNS($G309:AF309)-1)),""))</f>
        <v/>
      </c>
      <c r="AG309" s="236">
        <f t="array" ref="AG309">IF(COLUMNS($G309:AG309)&gt;$E309,"",IFERROR(INDEX('PROYECCIÓN'!310:310,15+6*(COLUMNS($G309:AG309)-1)),""))</f>
        <v/>
      </c>
      <c r="AH309" s="236">
        <f t="array" ref="AH309">IF(COLUMNS($G309:AH309)&gt;$E309,"",IFERROR(INDEX('PROYECCIÓN'!310:310,15+6*(COLUMNS($G309:AH309)-1)),""))</f>
        <v/>
      </c>
      <c r="AI309" s="236">
        <f t="array" ref="AI309">IF(COLUMNS($G309:AI309)&gt;$E309,"",IFERROR(INDEX('PROYECCIÓN'!310:310,15+6*(COLUMNS($G309:AI309)-1)),""))</f>
        <v/>
      </c>
      <c r="AJ309" s="236">
        <f t="array" ref="AJ309">IF(COLUMNS($G309:AJ309)&gt;$E309,"",IFERROR(INDEX('PROYECCIÓN'!310:310,15+6*(COLUMNS($G309:AJ309)-1)),""))</f>
        <v/>
      </c>
      <c r="AK309" s="236">
        <f t="array" ref="AK309">IF(COLUMNS($G309:AK309)&gt;$E309,"",IFERROR(INDEX('PROYECCIÓN'!310:310,15+6*(COLUMNS($G309:AK309)-1)),""))</f>
        <v/>
      </c>
      <c r="AL309" s="236">
        <f t="array" ref="AL309">IF(COLUMNS($G309:AL309)&gt;$E309,"",IFERROR(INDEX('PROYECCIÓN'!310:310,15+6*(COLUMNS($G309:AL309)-1)),""))</f>
        <v/>
      </c>
      <c r="AM309" s="236">
        <f t="array" ref="AM309">IF(COLUMNS($G309:AM309)&gt;$E309,"",IFERROR(INDEX('PROYECCIÓN'!310:310,15+6*(COLUMNS($G309:AM309)-1)),""))</f>
        <v/>
      </c>
      <c r="AN309" s="236">
        <f t="array" ref="AN309">IF(COLUMNS($G309:AN309)&gt;$E309,"",IFERROR(INDEX('PROYECCIÓN'!310:310,15+6*(COLUMNS($G309:AN309)-1)),""))</f>
        <v/>
      </c>
      <c r="AO309" s="236">
        <f t="array" ref="AO309">IF(COLUMNS($G309:AO309)&gt;$E309,"",IFERROR(INDEX('PROYECCIÓN'!310:310,15+6*(COLUMNS($G309:AO309)-1)),""))</f>
        <v/>
      </c>
      <c r="AP309" s="236">
        <f t="array" ref="AP309">IF(COLUMNS($G309:AP309)&gt;$E309,"",IFERROR(INDEX('PROYECCIÓN'!310:310,15+6*(COLUMNS($G309:AP309)-1)),""))</f>
        <v/>
      </c>
      <c r="AQ309" s="236" t="inlineStr">
        <is>
          <t>MENSAJE POR WHATSAPP</t>
        </is>
      </c>
      <c r="AR309" s="229" t="inlineStr">
        <is>
          <t>INDICA QUE EL SIGUIENTE PAGO REALIZA LOS PAGOS ATRASADOS</t>
        </is>
      </c>
      <c r="AS309" s="237" t="n">
        <v>46272</v>
      </c>
    </row>
    <row r="310" ht="15" customHeight="1" s="506">
      <c r="B310" s="47">
        <f>'CARTERA TOTAL'!B310</f>
        <v/>
      </c>
      <c r="C310" s="229">
        <f>'PROYECCIÓN'!C311</f>
        <v/>
      </c>
      <c r="D310" s="53">
        <f>'PROYECCIÓN'!D311</f>
        <v/>
      </c>
      <c r="E310" s="56">
        <f>'PROYECCIÓN'!H311</f>
        <v/>
      </c>
      <c r="F310" s="56">
        <f>IF(COUNTIF($G310:$AP310,"VENCIDA")&gt;0,"VENCIDA",IF(COUNTIF($G310:$AP310,"POR VENCER")&gt;0,"POR VENCER",IF(COUNTIF($G310:$AP310,"AL DÍA")&gt;0,"AL DÍA",IF(COUNTIF($G310:$AP310,"PAGA")&gt;0,"PAGA","SIN ESTADO"))))</f>
        <v/>
      </c>
      <c r="G310" s="236">
        <f t="array" ref="G310">IF(COLUMNS($G310:G310)&gt;$E310,"",IFERROR(INDEX('PROYECCIÓN'!311:311,15+6*(COLUMNS($G310:G310)-1)),""))</f>
        <v/>
      </c>
      <c r="H310" s="236">
        <f t="array" ref="H310">IF(COLUMNS($G310:H310)&gt;$E310,"",IFERROR(INDEX('PROYECCIÓN'!311:311,15+6*(COLUMNS($G310:H310)-1)),""))</f>
        <v/>
      </c>
      <c r="I310" s="236">
        <f t="array" ref="I310">IF(COLUMNS($G310:I310)&gt;$E310,"",IFERROR(INDEX('PROYECCIÓN'!311:311,15+6*(COLUMNS($G310:I310)-1)),""))</f>
        <v/>
      </c>
      <c r="J310" s="236">
        <f t="array" ref="J310">IF(COLUMNS($G310:J310)&gt;$E310,"",IFERROR(INDEX('PROYECCIÓN'!311:311,15+6*(COLUMNS($G310:J310)-1)),""))</f>
        <v/>
      </c>
      <c r="K310" s="236">
        <f t="array" ref="K310">IF(COLUMNS($G310:K310)&gt;$E310,"",IFERROR(INDEX('PROYECCIÓN'!311:311,15+6*(COLUMNS($G310:K310)-1)),""))</f>
        <v/>
      </c>
      <c r="L310" s="236">
        <f t="array" ref="L310">IF(COLUMNS($G310:L310)&gt;$E310,"",IFERROR(INDEX('PROYECCIÓN'!311:311,15+6*(COLUMNS($G310:L310)-1)),""))</f>
        <v/>
      </c>
      <c r="M310" s="236">
        <f t="array" ref="M310">IF(COLUMNS($G310:M310)&gt;$E310,"",IFERROR(INDEX('PROYECCIÓN'!311:311,15+6*(COLUMNS($G310:M310)-1)),""))</f>
        <v/>
      </c>
      <c r="N310" s="236">
        <f t="array" ref="N310">IF(COLUMNS($G310:N310)&gt;$E310,"",IFERROR(INDEX('PROYECCIÓN'!311:311,15+6*(COLUMNS($G310:N310)-1)),""))</f>
        <v/>
      </c>
      <c r="O310" s="236">
        <f t="array" ref="O310">IF(COLUMNS($G310:O310)&gt;$E310,"",IFERROR(INDEX('PROYECCIÓN'!311:311,15+6*(COLUMNS($G310:O310)-1)),""))</f>
        <v/>
      </c>
      <c r="P310" s="236">
        <f t="array" ref="P310">IF(COLUMNS($G310:P310)&gt;$E310,"",IFERROR(INDEX('PROYECCIÓN'!311:311,15+6*(COLUMNS($G310:P310)-1)),""))</f>
        <v/>
      </c>
      <c r="Q310" s="236">
        <f t="array" ref="Q310">IF(COLUMNS($G310:Q310)&gt;$E310,"",IFERROR(INDEX('PROYECCIÓN'!311:311,15+6*(COLUMNS($G310:Q310)-1)),""))</f>
        <v/>
      </c>
      <c r="R310" s="236">
        <f t="array" ref="R310">IF(COLUMNS($G310:R310)&gt;$E310,"",IFERROR(INDEX('PROYECCIÓN'!311:311,15+6*(COLUMNS($G310:R310)-1)),""))</f>
        <v/>
      </c>
      <c r="S310" s="236">
        <f t="array" ref="S310">IF(COLUMNS($G310:S310)&gt;$E310,"",IFERROR(INDEX('PROYECCIÓN'!311:311,15+6*(COLUMNS($G310:S310)-1)),""))</f>
        <v/>
      </c>
      <c r="T310" s="236">
        <f t="array" ref="T310">IF(COLUMNS($G310:T310)&gt;$E310,"",IFERROR(INDEX('PROYECCIÓN'!311:311,15+6*(COLUMNS($G310:T310)-1)),""))</f>
        <v/>
      </c>
      <c r="U310" s="236">
        <f t="array" ref="U310">IF(COLUMNS($G310:U310)&gt;$E310,"",IFERROR(INDEX('PROYECCIÓN'!311:311,15+6*(COLUMNS($G310:U310)-1)),""))</f>
        <v/>
      </c>
      <c r="V310" s="236">
        <f t="array" ref="V310">IF(COLUMNS($G310:V310)&gt;$E310,"",IFERROR(INDEX('PROYECCIÓN'!311:311,15+6*(COLUMNS($G310:V310)-1)),""))</f>
        <v/>
      </c>
      <c r="W310" s="236">
        <f t="array" ref="W310">IF(COLUMNS($G310:W310)&gt;$E310,"",IFERROR(INDEX('PROYECCIÓN'!311:311,15+6*(COLUMNS($G310:W310)-1)),""))</f>
        <v/>
      </c>
      <c r="X310" s="236">
        <f t="array" ref="X310">IF(COLUMNS($G310:X310)&gt;$E310,"",IFERROR(INDEX('PROYECCIÓN'!311:311,15+6*(COLUMNS($G310:X310)-1)),""))</f>
        <v/>
      </c>
      <c r="Y310" s="236">
        <f t="array" ref="Y310">IF(COLUMNS($G310:Y310)&gt;$E310,"",IFERROR(INDEX('PROYECCIÓN'!311:311,15+6*(COLUMNS($G310:Y310)-1)),""))</f>
        <v/>
      </c>
      <c r="Z310" s="236">
        <f t="array" ref="Z310">IF(COLUMNS($G310:Z310)&gt;$E310,"",IFERROR(INDEX('PROYECCIÓN'!311:311,15+6*(COLUMNS($G310:Z310)-1)),""))</f>
        <v/>
      </c>
      <c r="AA310" s="236">
        <f t="array" ref="AA310">IF(COLUMNS($G310:AA310)&gt;$E310,"",IFERROR(INDEX('PROYECCIÓN'!311:311,15+6*(COLUMNS($G310:AA310)-1)),""))</f>
        <v/>
      </c>
      <c r="AB310" s="236">
        <f t="array" ref="AB310">IF(COLUMNS($G310:AB310)&gt;$E310,"",IFERROR(INDEX('PROYECCIÓN'!311:311,15+6*(COLUMNS($G310:AB310)-1)),""))</f>
        <v/>
      </c>
      <c r="AC310" s="236">
        <f t="array" ref="AC310">IF(COLUMNS($G310:AC310)&gt;$E310,"",IFERROR(INDEX('PROYECCIÓN'!311:311,15+6*(COLUMNS($G310:AC310)-1)),""))</f>
        <v/>
      </c>
      <c r="AD310" s="236">
        <f t="array" ref="AD310">IF(COLUMNS($G310:AD310)&gt;$E310,"",IFERROR(INDEX('PROYECCIÓN'!311:311,15+6*(COLUMNS($G310:AD310)-1)),""))</f>
        <v/>
      </c>
      <c r="AE310" s="236">
        <f t="array" ref="AE310">IF(COLUMNS($G310:AE310)&gt;$E310,"",IFERROR(INDEX('PROYECCIÓN'!311:311,15+6*(COLUMNS($G310:AE310)-1)),""))</f>
        <v/>
      </c>
      <c r="AF310" s="236">
        <f t="array" ref="AF310">IF(COLUMNS($G310:AF310)&gt;$E310,"",IFERROR(INDEX('PROYECCIÓN'!311:311,15+6*(COLUMNS($G310:AF310)-1)),""))</f>
        <v/>
      </c>
      <c r="AG310" s="236">
        <f t="array" ref="AG310">IF(COLUMNS($G310:AG310)&gt;$E310,"",IFERROR(INDEX('PROYECCIÓN'!311:311,15+6*(COLUMNS($G310:AG310)-1)),""))</f>
        <v/>
      </c>
      <c r="AH310" s="236">
        <f t="array" ref="AH310">IF(COLUMNS($G310:AH310)&gt;$E310,"",IFERROR(INDEX('PROYECCIÓN'!311:311,15+6*(COLUMNS($G310:AH310)-1)),""))</f>
        <v/>
      </c>
      <c r="AI310" s="236">
        <f t="array" ref="AI310">IF(COLUMNS($G310:AI310)&gt;$E310,"",IFERROR(INDEX('PROYECCIÓN'!311:311,15+6*(COLUMNS($G310:AI310)-1)),""))</f>
        <v/>
      </c>
      <c r="AJ310" s="236">
        <f t="array" ref="AJ310">IF(COLUMNS($G310:AJ310)&gt;$E310,"",IFERROR(INDEX('PROYECCIÓN'!311:311,15+6*(COLUMNS($G310:AJ310)-1)),""))</f>
        <v/>
      </c>
      <c r="AK310" s="236">
        <f t="array" ref="AK310">IF(COLUMNS($G310:AK310)&gt;$E310,"",IFERROR(INDEX('PROYECCIÓN'!311:311,15+6*(COLUMNS($G310:AK310)-1)),""))</f>
        <v/>
      </c>
      <c r="AL310" s="236">
        <f t="array" ref="AL310">IF(COLUMNS($G310:AL310)&gt;$E310,"",IFERROR(INDEX('PROYECCIÓN'!311:311,15+6*(COLUMNS($G310:AL310)-1)),""))</f>
        <v/>
      </c>
      <c r="AM310" s="236">
        <f t="array" ref="AM310">IF(COLUMNS($G310:AM310)&gt;$E310,"",IFERROR(INDEX('PROYECCIÓN'!311:311,15+6*(COLUMNS($G310:AM310)-1)),""))</f>
        <v/>
      </c>
      <c r="AN310" s="236">
        <f t="array" ref="AN310">IF(COLUMNS($G310:AN310)&gt;$E310,"",IFERROR(INDEX('PROYECCIÓN'!311:311,15+6*(COLUMNS($G310:AN310)-1)),""))</f>
        <v/>
      </c>
      <c r="AO310" s="236">
        <f t="array" ref="AO310">IF(COLUMNS($G310:AO310)&gt;$E310,"",IFERROR(INDEX('PROYECCIÓN'!311:311,15+6*(COLUMNS($G310:AO310)-1)),""))</f>
        <v/>
      </c>
      <c r="AP310" s="236">
        <f t="array" ref="AP310">IF(COLUMNS($G310:AP310)&gt;$E310,"",IFERROR(INDEX('PROYECCIÓN'!311:311,15+6*(COLUMNS($G310:AP310)-1)),""))</f>
        <v/>
      </c>
      <c r="AQ310" s="236" t="inlineStr">
        <is>
          <t>MENSAJE POR WHATSAPP</t>
        </is>
      </c>
      <c r="AR310" s="229" t="inlineStr">
        <is>
          <t>NO RESPONDE</t>
        </is>
      </c>
      <c r="AS310" s="237" t="n">
        <v>46288</v>
      </c>
    </row>
    <row r="311" ht="15" customHeight="1" s="506">
      <c r="B311" s="47">
        <f>'CARTERA TOTAL'!B311</f>
        <v/>
      </c>
      <c r="C311" s="229">
        <f>'PROYECCIÓN'!C312</f>
        <v/>
      </c>
      <c r="D311" s="53">
        <f>'PROYECCIÓN'!D312</f>
        <v/>
      </c>
      <c r="E311" s="56">
        <f>'PROYECCIÓN'!H312</f>
        <v/>
      </c>
      <c r="F311" s="56">
        <f>IF(COUNTIF($G311:$AP311,"VENCIDA")&gt;0,"VENCIDA",IF(COUNTIF($G311:$AP311,"POR VENCER")&gt;0,"POR VENCER",IF(COUNTIF($G311:$AP311,"AL DÍA")&gt;0,"AL DÍA",IF(COUNTIF($G311:$AP311,"PAGA")&gt;0,"PAGA","SIN ESTADO"))))</f>
        <v/>
      </c>
      <c r="G311" s="236">
        <f t="array" ref="G311">IF(COLUMNS($G311:G311)&gt;$E311,"",IFERROR(INDEX('PROYECCIÓN'!312:312,15+6*(COLUMNS($G311:G311)-1)),""))</f>
        <v/>
      </c>
      <c r="H311" s="236">
        <f t="array" ref="H311">IF(COLUMNS($G311:H311)&gt;$E311,"",IFERROR(INDEX('PROYECCIÓN'!312:312,15+6*(COLUMNS($G311:H311)-1)),""))</f>
        <v/>
      </c>
      <c r="I311" s="236">
        <f t="array" ref="I311">IF(COLUMNS($G311:I311)&gt;$E311,"",IFERROR(INDEX('PROYECCIÓN'!312:312,15+6*(COLUMNS($G311:I311)-1)),""))</f>
        <v/>
      </c>
      <c r="J311" s="236">
        <f t="array" ref="J311">IF(COLUMNS($G311:J311)&gt;$E311,"",IFERROR(INDEX('PROYECCIÓN'!312:312,15+6*(COLUMNS($G311:J311)-1)),""))</f>
        <v/>
      </c>
      <c r="K311" s="236">
        <f t="array" ref="K311">IF(COLUMNS($G311:K311)&gt;$E311,"",IFERROR(INDEX('PROYECCIÓN'!312:312,15+6*(COLUMNS($G311:K311)-1)),""))</f>
        <v/>
      </c>
      <c r="L311" s="236">
        <f t="array" ref="L311">IF(COLUMNS($G311:L311)&gt;$E311,"",IFERROR(INDEX('PROYECCIÓN'!312:312,15+6*(COLUMNS($G311:L311)-1)),""))</f>
        <v/>
      </c>
      <c r="M311" s="236">
        <f t="array" ref="M311">IF(COLUMNS($G311:M311)&gt;$E311,"",IFERROR(INDEX('PROYECCIÓN'!312:312,15+6*(COLUMNS($G311:M311)-1)),""))</f>
        <v/>
      </c>
      <c r="N311" s="236">
        <f t="array" ref="N311">IF(COLUMNS($G311:N311)&gt;$E311,"",IFERROR(INDEX('PROYECCIÓN'!312:312,15+6*(COLUMNS($G311:N311)-1)),""))</f>
        <v/>
      </c>
      <c r="O311" s="236">
        <f t="array" ref="O311">IF(COLUMNS($G311:O311)&gt;$E311,"",IFERROR(INDEX('PROYECCIÓN'!312:312,15+6*(COLUMNS($G311:O311)-1)),""))</f>
        <v/>
      </c>
      <c r="P311" s="236">
        <f t="array" ref="P311">IF(COLUMNS($G311:P311)&gt;$E311,"",IFERROR(INDEX('PROYECCIÓN'!312:312,15+6*(COLUMNS($G311:P311)-1)),""))</f>
        <v/>
      </c>
      <c r="Q311" s="236">
        <f t="array" ref="Q311">IF(COLUMNS($G311:Q311)&gt;$E311,"",IFERROR(INDEX('PROYECCIÓN'!312:312,15+6*(COLUMNS($G311:Q311)-1)),""))</f>
        <v/>
      </c>
      <c r="R311" s="236">
        <f t="array" ref="R311">IF(COLUMNS($G311:R311)&gt;$E311,"",IFERROR(INDEX('PROYECCIÓN'!312:312,15+6*(COLUMNS($G311:R311)-1)),""))</f>
        <v/>
      </c>
      <c r="S311" s="236">
        <f t="array" ref="S311">IF(COLUMNS($G311:S311)&gt;$E311,"",IFERROR(INDEX('PROYECCIÓN'!312:312,15+6*(COLUMNS($G311:S311)-1)),""))</f>
        <v/>
      </c>
      <c r="T311" s="236">
        <f t="array" ref="T311">IF(COLUMNS($G311:T311)&gt;$E311,"",IFERROR(INDEX('PROYECCIÓN'!312:312,15+6*(COLUMNS($G311:T311)-1)),""))</f>
        <v/>
      </c>
      <c r="U311" s="236">
        <f t="array" ref="U311">IF(COLUMNS($G311:U311)&gt;$E311,"",IFERROR(INDEX('PROYECCIÓN'!312:312,15+6*(COLUMNS($G311:U311)-1)),""))</f>
        <v/>
      </c>
      <c r="V311" s="236">
        <f t="array" ref="V311">IF(COLUMNS($G311:V311)&gt;$E311,"",IFERROR(INDEX('PROYECCIÓN'!312:312,15+6*(COLUMNS($G311:V311)-1)),""))</f>
        <v/>
      </c>
      <c r="W311" s="236">
        <f t="array" ref="W311">IF(COLUMNS($G311:W311)&gt;$E311,"",IFERROR(INDEX('PROYECCIÓN'!312:312,15+6*(COLUMNS($G311:W311)-1)),""))</f>
        <v/>
      </c>
      <c r="X311" s="236">
        <f t="array" ref="X311">IF(COLUMNS($G311:X311)&gt;$E311,"",IFERROR(INDEX('PROYECCIÓN'!312:312,15+6*(COLUMNS($G311:X311)-1)),""))</f>
        <v/>
      </c>
      <c r="Y311" s="236">
        <f t="array" ref="Y311">IF(COLUMNS($G311:Y311)&gt;$E311,"",IFERROR(INDEX('PROYECCIÓN'!312:312,15+6*(COLUMNS($G311:Y311)-1)),""))</f>
        <v/>
      </c>
      <c r="Z311" s="236">
        <f t="array" ref="Z311">IF(COLUMNS($G311:Z311)&gt;$E311,"",IFERROR(INDEX('PROYECCIÓN'!312:312,15+6*(COLUMNS($G311:Z311)-1)),""))</f>
        <v/>
      </c>
      <c r="AA311" s="236">
        <f t="array" ref="AA311">IF(COLUMNS($G311:AA311)&gt;$E311,"",IFERROR(INDEX('PROYECCIÓN'!312:312,15+6*(COLUMNS($G311:AA311)-1)),""))</f>
        <v/>
      </c>
      <c r="AB311" s="236">
        <f t="array" ref="AB311">IF(COLUMNS($G311:AB311)&gt;$E311,"",IFERROR(INDEX('PROYECCIÓN'!312:312,15+6*(COLUMNS($G311:AB311)-1)),""))</f>
        <v/>
      </c>
      <c r="AC311" s="236">
        <f t="array" ref="AC311">IF(COLUMNS($G311:AC311)&gt;$E311,"",IFERROR(INDEX('PROYECCIÓN'!312:312,15+6*(COLUMNS($G311:AC311)-1)),""))</f>
        <v/>
      </c>
      <c r="AD311" s="236">
        <f t="array" ref="AD311">IF(COLUMNS($G311:AD311)&gt;$E311,"",IFERROR(INDEX('PROYECCIÓN'!312:312,15+6*(COLUMNS($G311:AD311)-1)),""))</f>
        <v/>
      </c>
      <c r="AE311" s="236">
        <f t="array" ref="AE311">IF(COLUMNS($G311:AE311)&gt;$E311,"",IFERROR(INDEX('PROYECCIÓN'!312:312,15+6*(COLUMNS($G311:AE311)-1)),""))</f>
        <v/>
      </c>
      <c r="AF311" s="236">
        <f t="array" ref="AF311">IF(COLUMNS($G311:AF311)&gt;$E311,"",IFERROR(INDEX('PROYECCIÓN'!312:312,15+6*(COLUMNS($G311:AF311)-1)),""))</f>
        <v/>
      </c>
      <c r="AG311" s="236">
        <f t="array" ref="AG311">IF(COLUMNS($G311:AG311)&gt;$E311,"",IFERROR(INDEX('PROYECCIÓN'!312:312,15+6*(COLUMNS($G311:AG311)-1)),""))</f>
        <v/>
      </c>
      <c r="AH311" s="236">
        <f t="array" ref="AH311">IF(COLUMNS($G311:AH311)&gt;$E311,"",IFERROR(INDEX('PROYECCIÓN'!312:312,15+6*(COLUMNS($G311:AH311)-1)),""))</f>
        <v/>
      </c>
      <c r="AI311" s="236">
        <f t="array" ref="AI311">IF(COLUMNS($G311:AI311)&gt;$E311,"",IFERROR(INDEX('PROYECCIÓN'!312:312,15+6*(COLUMNS($G311:AI311)-1)),""))</f>
        <v/>
      </c>
      <c r="AJ311" s="236">
        <f t="array" ref="AJ311">IF(COLUMNS($G311:AJ311)&gt;$E311,"",IFERROR(INDEX('PROYECCIÓN'!312:312,15+6*(COLUMNS($G311:AJ311)-1)),""))</f>
        <v/>
      </c>
      <c r="AK311" s="236">
        <f t="array" ref="AK311">IF(COLUMNS($G311:AK311)&gt;$E311,"",IFERROR(INDEX('PROYECCIÓN'!312:312,15+6*(COLUMNS($G311:AK311)-1)),""))</f>
        <v/>
      </c>
      <c r="AL311" s="236">
        <f t="array" ref="AL311">IF(COLUMNS($G311:AL311)&gt;$E311,"",IFERROR(INDEX('PROYECCIÓN'!312:312,15+6*(COLUMNS($G311:AL311)-1)),""))</f>
        <v/>
      </c>
      <c r="AM311" s="236">
        <f t="array" ref="AM311">IF(COLUMNS($G311:AM311)&gt;$E311,"",IFERROR(INDEX('PROYECCIÓN'!312:312,15+6*(COLUMNS($G311:AM311)-1)),""))</f>
        <v/>
      </c>
      <c r="AN311" s="236">
        <f t="array" ref="AN311">IF(COLUMNS($G311:AN311)&gt;$E311,"",IFERROR(INDEX('PROYECCIÓN'!312:312,15+6*(COLUMNS($G311:AN311)-1)),""))</f>
        <v/>
      </c>
      <c r="AO311" s="236">
        <f t="array" ref="AO311">IF(COLUMNS($G311:AO311)&gt;$E311,"",IFERROR(INDEX('PROYECCIÓN'!312:312,15+6*(COLUMNS($G311:AO311)-1)),""))</f>
        <v/>
      </c>
      <c r="AP311" s="236">
        <f t="array" ref="AP311">IF(COLUMNS($G311:AP311)&gt;$E311,"",IFERROR(INDEX('PROYECCIÓN'!312:312,15+6*(COLUMNS($G311:AP311)-1)),""))</f>
        <v/>
      </c>
      <c r="AQ311" s="236" t="n"/>
      <c r="AR311" s="229" t="n"/>
      <c r="AS311" s="185" t="n"/>
    </row>
    <row r="312" ht="15" customHeight="1" s="506">
      <c r="B312" s="47">
        <f>'CARTERA TOTAL'!B312</f>
        <v/>
      </c>
      <c r="C312" s="229">
        <f>'PROYECCIÓN'!C313</f>
        <v/>
      </c>
      <c r="D312" s="53">
        <f>'PROYECCIÓN'!D313</f>
        <v/>
      </c>
      <c r="E312" s="56">
        <f>'PROYECCIÓN'!H313</f>
        <v/>
      </c>
      <c r="F312" s="56">
        <f>IF(COUNTIF($G312:$AP312,"VENCIDA")&gt;0,"VENCIDA",IF(COUNTIF($G312:$AP312,"POR VENCER")&gt;0,"POR VENCER",IF(COUNTIF($G312:$AP312,"AL DÍA")&gt;0,"AL DÍA",IF(COUNTIF($G312:$AP312,"PAGA")&gt;0,"PAGA","SIN ESTADO"))))</f>
        <v/>
      </c>
      <c r="G312" s="236">
        <f t="array" ref="G312">IF(COLUMNS($G312:G312)&gt;$E312,"",IFERROR(INDEX('PROYECCIÓN'!313:313,15+6*(COLUMNS($G312:G312)-1)),""))</f>
        <v/>
      </c>
      <c r="H312" s="236">
        <f t="array" ref="H312">IF(COLUMNS($G312:H312)&gt;$E312,"",IFERROR(INDEX('PROYECCIÓN'!313:313,15+6*(COLUMNS($G312:H312)-1)),""))</f>
        <v/>
      </c>
      <c r="I312" s="236">
        <f t="array" ref="I312">IF(COLUMNS($G312:I312)&gt;$E312,"",IFERROR(INDEX('PROYECCIÓN'!313:313,15+6*(COLUMNS($G312:I312)-1)),""))</f>
        <v/>
      </c>
      <c r="J312" s="236">
        <f t="array" ref="J312">IF(COLUMNS($G312:J312)&gt;$E312,"",IFERROR(INDEX('PROYECCIÓN'!313:313,15+6*(COLUMNS($G312:J312)-1)),""))</f>
        <v/>
      </c>
      <c r="K312" s="236">
        <f t="array" ref="K312">IF(COLUMNS($G312:K312)&gt;$E312,"",IFERROR(INDEX('PROYECCIÓN'!313:313,15+6*(COLUMNS($G312:K312)-1)),""))</f>
        <v/>
      </c>
      <c r="L312" s="236">
        <f t="array" ref="L312">IF(COLUMNS($G312:L312)&gt;$E312,"",IFERROR(INDEX('PROYECCIÓN'!313:313,15+6*(COLUMNS($G312:L312)-1)),""))</f>
        <v/>
      </c>
      <c r="M312" s="236">
        <f t="array" ref="M312">IF(COLUMNS($G312:M312)&gt;$E312,"",IFERROR(INDEX('PROYECCIÓN'!313:313,15+6*(COLUMNS($G312:M312)-1)),""))</f>
        <v/>
      </c>
      <c r="N312" s="236">
        <f t="array" ref="N312">IF(COLUMNS($G312:N312)&gt;$E312,"",IFERROR(INDEX('PROYECCIÓN'!313:313,15+6*(COLUMNS($G312:N312)-1)),""))</f>
        <v/>
      </c>
      <c r="O312" s="236">
        <f t="array" ref="O312">IF(COLUMNS($G312:O312)&gt;$E312,"",IFERROR(INDEX('PROYECCIÓN'!313:313,15+6*(COLUMNS($G312:O312)-1)),""))</f>
        <v/>
      </c>
      <c r="P312" s="236">
        <f t="array" ref="P312">IF(COLUMNS($G312:P312)&gt;$E312,"",IFERROR(INDEX('PROYECCIÓN'!313:313,15+6*(COLUMNS($G312:P312)-1)),""))</f>
        <v/>
      </c>
      <c r="Q312" s="236">
        <f t="array" ref="Q312">IF(COLUMNS($G312:Q312)&gt;$E312,"",IFERROR(INDEX('PROYECCIÓN'!313:313,15+6*(COLUMNS($G312:Q312)-1)),""))</f>
        <v/>
      </c>
      <c r="R312" s="236">
        <f t="array" ref="R312">IF(COLUMNS($G312:R312)&gt;$E312,"",IFERROR(INDEX('PROYECCIÓN'!313:313,15+6*(COLUMNS($G312:R312)-1)),""))</f>
        <v/>
      </c>
      <c r="S312" s="236">
        <f t="array" ref="S312">IF(COLUMNS($G312:S312)&gt;$E312,"",IFERROR(INDEX('PROYECCIÓN'!313:313,15+6*(COLUMNS($G312:S312)-1)),""))</f>
        <v/>
      </c>
      <c r="T312" s="236">
        <f t="array" ref="T312">IF(COLUMNS($G312:T312)&gt;$E312,"",IFERROR(INDEX('PROYECCIÓN'!313:313,15+6*(COLUMNS($G312:T312)-1)),""))</f>
        <v/>
      </c>
      <c r="U312" s="236">
        <f t="array" ref="U312">IF(COLUMNS($G312:U312)&gt;$E312,"",IFERROR(INDEX('PROYECCIÓN'!313:313,15+6*(COLUMNS($G312:U312)-1)),""))</f>
        <v/>
      </c>
      <c r="V312" s="236">
        <f t="array" ref="V312">IF(COLUMNS($G312:V312)&gt;$E312,"",IFERROR(INDEX('PROYECCIÓN'!313:313,15+6*(COLUMNS($G312:V312)-1)),""))</f>
        <v/>
      </c>
      <c r="W312" s="236">
        <f t="array" ref="W312">IF(COLUMNS($G312:W312)&gt;$E312,"",IFERROR(INDEX('PROYECCIÓN'!313:313,15+6*(COLUMNS($G312:W312)-1)),""))</f>
        <v/>
      </c>
      <c r="X312" s="236">
        <f t="array" ref="X312">IF(COLUMNS($G312:X312)&gt;$E312,"",IFERROR(INDEX('PROYECCIÓN'!313:313,15+6*(COLUMNS($G312:X312)-1)),""))</f>
        <v/>
      </c>
      <c r="Y312" s="236">
        <f t="array" ref="Y312">IF(COLUMNS($G312:Y312)&gt;$E312,"",IFERROR(INDEX('PROYECCIÓN'!313:313,15+6*(COLUMNS($G312:Y312)-1)),""))</f>
        <v/>
      </c>
      <c r="Z312" s="236">
        <f t="array" ref="Z312">IF(COLUMNS($G312:Z312)&gt;$E312,"",IFERROR(INDEX('PROYECCIÓN'!313:313,15+6*(COLUMNS($G312:Z312)-1)),""))</f>
        <v/>
      </c>
      <c r="AA312" s="236">
        <f t="array" ref="AA312">IF(COLUMNS($G312:AA312)&gt;$E312,"",IFERROR(INDEX('PROYECCIÓN'!313:313,15+6*(COLUMNS($G312:AA312)-1)),""))</f>
        <v/>
      </c>
      <c r="AB312" s="236">
        <f t="array" ref="AB312">IF(COLUMNS($G312:AB312)&gt;$E312,"",IFERROR(INDEX('PROYECCIÓN'!313:313,15+6*(COLUMNS($G312:AB312)-1)),""))</f>
        <v/>
      </c>
      <c r="AC312" s="236">
        <f t="array" ref="AC312">IF(COLUMNS($G312:AC312)&gt;$E312,"",IFERROR(INDEX('PROYECCIÓN'!313:313,15+6*(COLUMNS($G312:AC312)-1)),""))</f>
        <v/>
      </c>
      <c r="AD312" s="236">
        <f t="array" ref="AD312">IF(COLUMNS($G312:AD312)&gt;$E312,"",IFERROR(INDEX('PROYECCIÓN'!313:313,15+6*(COLUMNS($G312:AD312)-1)),""))</f>
        <v/>
      </c>
      <c r="AE312" s="236">
        <f t="array" ref="AE312">IF(COLUMNS($G312:AE312)&gt;$E312,"",IFERROR(INDEX('PROYECCIÓN'!313:313,15+6*(COLUMNS($G312:AE312)-1)),""))</f>
        <v/>
      </c>
      <c r="AF312" s="236">
        <f t="array" ref="AF312">IF(COLUMNS($G312:AF312)&gt;$E312,"",IFERROR(INDEX('PROYECCIÓN'!313:313,15+6*(COLUMNS($G312:AF312)-1)),""))</f>
        <v/>
      </c>
      <c r="AG312" s="236">
        <f t="array" ref="AG312">IF(COLUMNS($G312:AG312)&gt;$E312,"",IFERROR(INDEX('PROYECCIÓN'!313:313,15+6*(COLUMNS($G312:AG312)-1)),""))</f>
        <v/>
      </c>
      <c r="AH312" s="236">
        <f t="array" ref="AH312">IF(COLUMNS($G312:AH312)&gt;$E312,"",IFERROR(INDEX('PROYECCIÓN'!313:313,15+6*(COLUMNS($G312:AH312)-1)),""))</f>
        <v/>
      </c>
      <c r="AI312" s="236">
        <f t="array" ref="AI312">IF(COLUMNS($G312:AI312)&gt;$E312,"",IFERROR(INDEX('PROYECCIÓN'!313:313,15+6*(COLUMNS($G312:AI312)-1)),""))</f>
        <v/>
      </c>
      <c r="AJ312" s="236">
        <f t="array" ref="AJ312">IF(COLUMNS($G312:AJ312)&gt;$E312,"",IFERROR(INDEX('PROYECCIÓN'!313:313,15+6*(COLUMNS($G312:AJ312)-1)),""))</f>
        <v/>
      </c>
      <c r="AK312" s="236">
        <f t="array" ref="AK312">IF(COLUMNS($G312:AK312)&gt;$E312,"",IFERROR(INDEX('PROYECCIÓN'!313:313,15+6*(COLUMNS($G312:AK312)-1)),""))</f>
        <v/>
      </c>
      <c r="AL312" s="236">
        <f t="array" ref="AL312">IF(COLUMNS($G312:AL312)&gt;$E312,"",IFERROR(INDEX('PROYECCIÓN'!313:313,15+6*(COLUMNS($G312:AL312)-1)),""))</f>
        <v/>
      </c>
      <c r="AM312" s="236">
        <f t="array" ref="AM312">IF(COLUMNS($G312:AM312)&gt;$E312,"",IFERROR(INDEX('PROYECCIÓN'!313:313,15+6*(COLUMNS($G312:AM312)-1)),""))</f>
        <v/>
      </c>
      <c r="AN312" s="236">
        <f t="array" ref="AN312">IF(COLUMNS($G312:AN312)&gt;$E312,"",IFERROR(INDEX('PROYECCIÓN'!313:313,15+6*(COLUMNS($G312:AN312)-1)),""))</f>
        <v/>
      </c>
      <c r="AO312" s="236">
        <f t="array" ref="AO312">IF(COLUMNS($G312:AO312)&gt;$E312,"",IFERROR(INDEX('PROYECCIÓN'!313:313,15+6*(COLUMNS($G312:AO312)-1)),""))</f>
        <v/>
      </c>
      <c r="AP312" s="236">
        <f t="array" ref="AP312">IF(COLUMNS($G312:AP312)&gt;$E312,"",IFERROR(INDEX('PROYECCIÓN'!313:313,15+6*(COLUMNS($G312:AP312)-1)),""))</f>
        <v/>
      </c>
      <c r="AQ312" s="236" t="n"/>
      <c r="AR312" s="229" t="n"/>
      <c r="AS312" s="185" t="n"/>
    </row>
    <row r="313" ht="15" customHeight="1" s="506">
      <c r="B313" s="47">
        <f>'CARTERA TOTAL'!B313</f>
        <v/>
      </c>
      <c r="C313" s="229">
        <f>'PROYECCIÓN'!C314</f>
        <v/>
      </c>
      <c r="D313" s="53">
        <f>'PROYECCIÓN'!D314</f>
        <v/>
      </c>
      <c r="E313" s="56">
        <f>'PROYECCIÓN'!H314</f>
        <v/>
      </c>
      <c r="F313" s="56">
        <f>IF(COUNTIF($G313:$AP313,"VENCIDA")&gt;0,"VENCIDA",IF(COUNTIF($G313:$AP313,"POR VENCER")&gt;0,"POR VENCER",IF(COUNTIF($G313:$AP313,"AL DÍA")&gt;0,"AL DÍA",IF(COUNTIF($G313:$AP313,"PAGA")&gt;0,"PAGA","SIN ESTADO"))))</f>
        <v/>
      </c>
      <c r="G313" s="236">
        <f t="array" ref="G313">IF(COLUMNS($G313:G313)&gt;$E313,"",IFERROR(INDEX('PROYECCIÓN'!314:314,15+6*(COLUMNS($G313:G313)-1)),""))</f>
        <v/>
      </c>
      <c r="H313" s="236">
        <f t="array" ref="H313">IF(COLUMNS($G313:H313)&gt;$E313,"",IFERROR(INDEX('PROYECCIÓN'!314:314,15+6*(COLUMNS($G313:H313)-1)),""))</f>
        <v/>
      </c>
      <c r="I313" s="236">
        <f t="array" ref="I313">IF(COLUMNS($G313:I313)&gt;$E313,"",IFERROR(INDEX('PROYECCIÓN'!314:314,15+6*(COLUMNS($G313:I313)-1)),""))</f>
        <v/>
      </c>
      <c r="J313" s="236">
        <f t="array" ref="J313">IF(COLUMNS($G313:J313)&gt;$E313,"",IFERROR(INDEX('PROYECCIÓN'!314:314,15+6*(COLUMNS($G313:J313)-1)),""))</f>
        <v/>
      </c>
      <c r="K313" s="236">
        <f t="array" ref="K313">IF(COLUMNS($G313:K313)&gt;$E313,"",IFERROR(INDEX('PROYECCIÓN'!314:314,15+6*(COLUMNS($G313:K313)-1)),""))</f>
        <v/>
      </c>
      <c r="L313" s="236">
        <f t="array" ref="L313">IF(COLUMNS($G313:L313)&gt;$E313,"",IFERROR(INDEX('PROYECCIÓN'!314:314,15+6*(COLUMNS($G313:L313)-1)),""))</f>
        <v/>
      </c>
      <c r="M313" s="236">
        <f t="array" ref="M313">IF(COLUMNS($G313:M313)&gt;$E313,"",IFERROR(INDEX('PROYECCIÓN'!314:314,15+6*(COLUMNS($G313:M313)-1)),""))</f>
        <v/>
      </c>
      <c r="N313" s="236">
        <f t="array" ref="N313">IF(COLUMNS($G313:N313)&gt;$E313,"",IFERROR(INDEX('PROYECCIÓN'!314:314,15+6*(COLUMNS($G313:N313)-1)),""))</f>
        <v/>
      </c>
      <c r="O313" s="236">
        <f t="array" ref="O313">IF(COLUMNS($G313:O313)&gt;$E313,"",IFERROR(INDEX('PROYECCIÓN'!314:314,15+6*(COLUMNS($G313:O313)-1)),""))</f>
        <v/>
      </c>
      <c r="P313" s="236">
        <f t="array" ref="P313">IF(COLUMNS($G313:P313)&gt;$E313,"",IFERROR(INDEX('PROYECCIÓN'!314:314,15+6*(COLUMNS($G313:P313)-1)),""))</f>
        <v/>
      </c>
      <c r="Q313" s="236">
        <f t="array" ref="Q313">IF(COLUMNS($G313:Q313)&gt;$E313,"",IFERROR(INDEX('PROYECCIÓN'!314:314,15+6*(COLUMNS($G313:Q313)-1)),""))</f>
        <v/>
      </c>
      <c r="R313" s="236">
        <f t="array" ref="R313">IF(COLUMNS($G313:R313)&gt;$E313,"",IFERROR(INDEX('PROYECCIÓN'!314:314,15+6*(COLUMNS($G313:R313)-1)),""))</f>
        <v/>
      </c>
      <c r="S313" s="236">
        <f t="array" ref="S313">IF(COLUMNS($G313:S313)&gt;$E313,"",IFERROR(INDEX('PROYECCIÓN'!314:314,15+6*(COLUMNS($G313:S313)-1)),""))</f>
        <v/>
      </c>
      <c r="T313" s="236">
        <f t="array" ref="T313">IF(COLUMNS($G313:T313)&gt;$E313,"",IFERROR(INDEX('PROYECCIÓN'!314:314,15+6*(COLUMNS($G313:T313)-1)),""))</f>
        <v/>
      </c>
      <c r="U313" s="236">
        <f t="array" ref="U313">IF(COLUMNS($G313:U313)&gt;$E313,"",IFERROR(INDEX('PROYECCIÓN'!314:314,15+6*(COLUMNS($G313:U313)-1)),""))</f>
        <v/>
      </c>
      <c r="V313" s="236">
        <f t="array" ref="V313">IF(COLUMNS($G313:V313)&gt;$E313,"",IFERROR(INDEX('PROYECCIÓN'!314:314,15+6*(COLUMNS($G313:V313)-1)),""))</f>
        <v/>
      </c>
      <c r="W313" s="236">
        <f t="array" ref="W313">IF(COLUMNS($G313:W313)&gt;$E313,"",IFERROR(INDEX('PROYECCIÓN'!314:314,15+6*(COLUMNS($G313:W313)-1)),""))</f>
        <v/>
      </c>
      <c r="X313" s="236">
        <f t="array" ref="X313">IF(COLUMNS($G313:X313)&gt;$E313,"",IFERROR(INDEX('PROYECCIÓN'!314:314,15+6*(COLUMNS($G313:X313)-1)),""))</f>
        <v/>
      </c>
      <c r="Y313" s="236">
        <f t="array" ref="Y313">IF(COLUMNS($G313:Y313)&gt;$E313,"",IFERROR(INDEX('PROYECCIÓN'!314:314,15+6*(COLUMNS($G313:Y313)-1)),""))</f>
        <v/>
      </c>
      <c r="Z313" s="236">
        <f t="array" ref="Z313">IF(COLUMNS($G313:Z313)&gt;$E313,"",IFERROR(INDEX('PROYECCIÓN'!314:314,15+6*(COLUMNS($G313:Z313)-1)),""))</f>
        <v/>
      </c>
      <c r="AA313" s="236">
        <f t="array" ref="AA313">IF(COLUMNS($G313:AA313)&gt;$E313,"",IFERROR(INDEX('PROYECCIÓN'!314:314,15+6*(COLUMNS($G313:AA313)-1)),""))</f>
        <v/>
      </c>
      <c r="AB313" s="236">
        <f t="array" ref="AB313">IF(COLUMNS($G313:AB313)&gt;$E313,"",IFERROR(INDEX('PROYECCIÓN'!314:314,15+6*(COLUMNS($G313:AB313)-1)),""))</f>
        <v/>
      </c>
      <c r="AC313" s="236">
        <f t="array" ref="AC313">IF(COLUMNS($G313:AC313)&gt;$E313,"",IFERROR(INDEX('PROYECCIÓN'!314:314,15+6*(COLUMNS($G313:AC313)-1)),""))</f>
        <v/>
      </c>
      <c r="AD313" s="236">
        <f t="array" ref="AD313">IF(COLUMNS($G313:AD313)&gt;$E313,"",IFERROR(INDEX('PROYECCIÓN'!314:314,15+6*(COLUMNS($G313:AD313)-1)),""))</f>
        <v/>
      </c>
      <c r="AE313" s="236">
        <f t="array" ref="AE313">IF(COLUMNS($G313:AE313)&gt;$E313,"",IFERROR(INDEX('PROYECCIÓN'!314:314,15+6*(COLUMNS($G313:AE313)-1)),""))</f>
        <v/>
      </c>
      <c r="AF313" s="236">
        <f t="array" ref="AF313">IF(COLUMNS($G313:AF313)&gt;$E313,"",IFERROR(INDEX('PROYECCIÓN'!314:314,15+6*(COLUMNS($G313:AF313)-1)),""))</f>
        <v/>
      </c>
      <c r="AG313" s="236">
        <f t="array" ref="AG313">IF(COLUMNS($G313:AG313)&gt;$E313,"",IFERROR(INDEX('PROYECCIÓN'!314:314,15+6*(COLUMNS($G313:AG313)-1)),""))</f>
        <v/>
      </c>
      <c r="AH313" s="236">
        <f t="array" ref="AH313">IF(COLUMNS($G313:AH313)&gt;$E313,"",IFERROR(INDEX('PROYECCIÓN'!314:314,15+6*(COLUMNS($G313:AH313)-1)),""))</f>
        <v/>
      </c>
      <c r="AI313" s="236">
        <f t="array" ref="AI313">IF(COLUMNS($G313:AI313)&gt;$E313,"",IFERROR(INDEX('PROYECCIÓN'!314:314,15+6*(COLUMNS($G313:AI313)-1)),""))</f>
        <v/>
      </c>
      <c r="AJ313" s="236">
        <f t="array" ref="AJ313">IF(COLUMNS($G313:AJ313)&gt;$E313,"",IFERROR(INDEX('PROYECCIÓN'!314:314,15+6*(COLUMNS($G313:AJ313)-1)),""))</f>
        <v/>
      </c>
      <c r="AK313" s="236">
        <f t="array" ref="AK313">IF(COLUMNS($G313:AK313)&gt;$E313,"",IFERROR(INDEX('PROYECCIÓN'!314:314,15+6*(COLUMNS($G313:AK313)-1)),""))</f>
        <v/>
      </c>
      <c r="AL313" s="236">
        <f t="array" ref="AL313">IF(COLUMNS($G313:AL313)&gt;$E313,"",IFERROR(INDEX('PROYECCIÓN'!314:314,15+6*(COLUMNS($G313:AL313)-1)),""))</f>
        <v/>
      </c>
      <c r="AM313" s="236">
        <f t="array" ref="AM313">IF(COLUMNS($G313:AM313)&gt;$E313,"",IFERROR(INDEX('PROYECCIÓN'!314:314,15+6*(COLUMNS($G313:AM313)-1)),""))</f>
        <v/>
      </c>
      <c r="AN313" s="236">
        <f t="array" ref="AN313">IF(COLUMNS($G313:AN313)&gt;$E313,"",IFERROR(INDEX('PROYECCIÓN'!314:314,15+6*(COLUMNS($G313:AN313)-1)),""))</f>
        <v/>
      </c>
      <c r="AO313" s="236">
        <f t="array" ref="AO313">IF(COLUMNS($G313:AO313)&gt;$E313,"",IFERROR(INDEX('PROYECCIÓN'!314:314,15+6*(COLUMNS($G313:AO313)-1)),""))</f>
        <v/>
      </c>
      <c r="AP313" s="236">
        <f t="array" ref="AP313">IF(COLUMNS($G313:AP313)&gt;$E313,"",IFERROR(INDEX('PROYECCIÓN'!314:314,15+6*(COLUMNS($G313:AP313)-1)),""))</f>
        <v/>
      </c>
      <c r="AQ313" s="236" t="n"/>
      <c r="AR313" s="229" t="n"/>
      <c r="AS313" s="185" t="n"/>
    </row>
    <row r="314" ht="15" customHeight="1" s="506">
      <c r="B314" s="47">
        <f>'CARTERA TOTAL'!B314</f>
        <v/>
      </c>
      <c r="C314" s="229">
        <f>'PROYECCIÓN'!C315</f>
        <v/>
      </c>
      <c r="D314" s="53">
        <f>'PROYECCIÓN'!D315</f>
        <v/>
      </c>
      <c r="E314" s="56">
        <f>'PROYECCIÓN'!H315</f>
        <v/>
      </c>
      <c r="F314" s="56">
        <f>IF(COUNTIF($G314:$AP314,"VENCIDA")&gt;0,"VENCIDA",IF(COUNTIF($G314:$AP314,"POR VENCER")&gt;0,"POR VENCER",IF(COUNTIF($G314:$AP314,"AL DÍA")&gt;0,"AL DÍA",IF(COUNTIF($G314:$AP314,"PAGA")&gt;0,"PAGA","SIN ESTADO"))))</f>
        <v/>
      </c>
      <c r="G314" s="236">
        <f t="array" ref="G314">IF(COLUMNS($G314:G314)&gt;$E314,"",IFERROR(INDEX('PROYECCIÓN'!315:315,15+6*(COLUMNS($G314:G314)-1)),""))</f>
        <v/>
      </c>
      <c r="H314" s="236">
        <f t="array" ref="H314">IF(COLUMNS($G314:H314)&gt;$E314,"",IFERROR(INDEX('PROYECCIÓN'!315:315,15+6*(COLUMNS($G314:H314)-1)),""))</f>
        <v/>
      </c>
      <c r="I314" s="236">
        <f t="array" ref="I314">IF(COLUMNS($G314:I314)&gt;$E314,"",IFERROR(INDEX('PROYECCIÓN'!315:315,15+6*(COLUMNS($G314:I314)-1)),""))</f>
        <v/>
      </c>
      <c r="J314" s="236">
        <f t="array" ref="J314">IF(COLUMNS($G314:J314)&gt;$E314,"",IFERROR(INDEX('PROYECCIÓN'!315:315,15+6*(COLUMNS($G314:J314)-1)),""))</f>
        <v/>
      </c>
      <c r="K314" s="236">
        <f t="array" ref="K314">IF(COLUMNS($G314:K314)&gt;$E314,"",IFERROR(INDEX('PROYECCIÓN'!315:315,15+6*(COLUMNS($G314:K314)-1)),""))</f>
        <v/>
      </c>
      <c r="L314" s="236">
        <f t="array" ref="L314">IF(COLUMNS($G314:L314)&gt;$E314,"",IFERROR(INDEX('PROYECCIÓN'!315:315,15+6*(COLUMNS($G314:L314)-1)),""))</f>
        <v/>
      </c>
      <c r="M314" s="236">
        <f t="array" ref="M314">IF(COLUMNS($G314:M314)&gt;$E314,"",IFERROR(INDEX('PROYECCIÓN'!315:315,15+6*(COLUMNS($G314:M314)-1)),""))</f>
        <v/>
      </c>
      <c r="N314" s="236">
        <f t="array" ref="N314">IF(COLUMNS($G314:N314)&gt;$E314,"",IFERROR(INDEX('PROYECCIÓN'!315:315,15+6*(COLUMNS($G314:N314)-1)),""))</f>
        <v/>
      </c>
      <c r="O314" s="236">
        <f t="array" ref="O314">IF(COLUMNS($G314:O314)&gt;$E314,"",IFERROR(INDEX('PROYECCIÓN'!315:315,15+6*(COLUMNS($G314:O314)-1)),""))</f>
        <v/>
      </c>
      <c r="P314" s="236">
        <f t="array" ref="P314">IF(COLUMNS($G314:P314)&gt;$E314,"",IFERROR(INDEX('PROYECCIÓN'!315:315,15+6*(COLUMNS($G314:P314)-1)),""))</f>
        <v/>
      </c>
      <c r="Q314" s="236">
        <f t="array" ref="Q314">IF(COLUMNS($G314:Q314)&gt;$E314,"",IFERROR(INDEX('PROYECCIÓN'!315:315,15+6*(COLUMNS($G314:Q314)-1)),""))</f>
        <v/>
      </c>
      <c r="R314" s="236">
        <f t="array" ref="R314">IF(COLUMNS($G314:R314)&gt;$E314,"",IFERROR(INDEX('PROYECCIÓN'!315:315,15+6*(COLUMNS($G314:R314)-1)),""))</f>
        <v/>
      </c>
      <c r="S314" s="236">
        <f t="array" ref="S314">IF(COLUMNS($G314:S314)&gt;$E314,"",IFERROR(INDEX('PROYECCIÓN'!315:315,15+6*(COLUMNS($G314:S314)-1)),""))</f>
        <v/>
      </c>
      <c r="T314" s="236">
        <f t="array" ref="T314">IF(COLUMNS($G314:T314)&gt;$E314,"",IFERROR(INDEX('PROYECCIÓN'!315:315,15+6*(COLUMNS($G314:T314)-1)),""))</f>
        <v/>
      </c>
      <c r="U314" s="236">
        <f t="array" ref="U314">IF(COLUMNS($G314:U314)&gt;$E314,"",IFERROR(INDEX('PROYECCIÓN'!315:315,15+6*(COLUMNS($G314:U314)-1)),""))</f>
        <v/>
      </c>
      <c r="V314" s="236">
        <f t="array" ref="V314">IF(COLUMNS($G314:V314)&gt;$E314,"",IFERROR(INDEX('PROYECCIÓN'!315:315,15+6*(COLUMNS($G314:V314)-1)),""))</f>
        <v/>
      </c>
      <c r="W314" s="236">
        <f t="array" ref="W314">IF(COLUMNS($G314:W314)&gt;$E314,"",IFERROR(INDEX('PROYECCIÓN'!315:315,15+6*(COLUMNS($G314:W314)-1)),""))</f>
        <v/>
      </c>
      <c r="X314" s="236">
        <f t="array" ref="X314">IF(COLUMNS($G314:X314)&gt;$E314,"",IFERROR(INDEX('PROYECCIÓN'!315:315,15+6*(COLUMNS($G314:X314)-1)),""))</f>
        <v/>
      </c>
      <c r="Y314" s="236">
        <f t="array" ref="Y314">IF(COLUMNS($G314:Y314)&gt;$E314,"",IFERROR(INDEX('PROYECCIÓN'!315:315,15+6*(COLUMNS($G314:Y314)-1)),""))</f>
        <v/>
      </c>
      <c r="Z314" s="236">
        <f t="array" ref="Z314">IF(COLUMNS($G314:Z314)&gt;$E314,"",IFERROR(INDEX('PROYECCIÓN'!315:315,15+6*(COLUMNS($G314:Z314)-1)),""))</f>
        <v/>
      </c>
      <c r="AA314" s="236">
        <f t="array" ref="AA314">IF(COLUMNS($G314:AA314)&gt;$E314,"",IFERROR(INDEX('PROYECCIÓN'!315:315,15+6*(COLUMNS($G314:AA314)-1)),""))</f>
        <v/>
      </c>
      <c r="AB314" s="236">
        <f t="array" ref="AB314">IF(COLUMNS($G314:AB314)&gt;$E314,"",IFERROR(INDEX('PROYECCIÓN'!315:315,15+6*(COLUMNS($G314:AB314)-1)),""))</f>
        <v/>
      </c>
      <c r="AC314" s="236">
        <f t="array" ref="AC314">IF(COLUMNS($G314:AC314)&gt;$E314,"",IFERROR(INDEX('PROYECCIÓN'!315:315,15+6*(COLUMNS($G314:AC314)-1)),""))</f>
        <v/>
      </c>
      <c r="AD314" s="236">
        <f t="array" ref="AD314">IF(COLUMNS($G314:AD314)&gt;$E314,"",IFERROR(INDEX('PROYECCIÓN'!315:315,15+6*(COLUMNS($G314:AD314)-1)),""))</f>
        <v/>
      </c>
      <c r="AE314" s="236">
        <f t="array" ref="AE314">IF(COLUMNS($G314:AE314)&gt;$E314,"",IFERROR(INDEX('PROYECCIÓN'!315:315,15+6*(COLUMNS($G314:AE314)-1)),""))</f>
        <v/>
      </c>
      <c r="AF314" s="236">
        <f t="array" ref="AF314">IF(COLUMNS($G314:AF314)&gt;$E314,"",IFERROR(INDEX('PROYECCIÓN'!315:315,15+6*(COLUMNS($G314:AF314)-1)),""))</f>
        <v/>
      </c>
      <c r="AG314" s="236">
        <f t="array" ref="AG314">IF(COLUMNS($G314:AG314)&gt;$E314,"",IFERROR(INDEX('PROYECCIÓN'!315:315,15+6*(COLUMNS($G314:AG314)-1)),""))</f>
        <v/>
      </c>
      <c r="AH314" s="236">
        <f t="array" ref="AH314">IF(COLUMNS($G314:AH314)&gt;$E314,"",IFERROR(INDEX('PROYECCIÓN'!315:315,15+6*(COLUMNS($G314:AH314)-1)),""))</f>
        <v/>
      </c>
      <c r="AI314" s="236">
        <f t="array" ref="AI314">IF(COLUMNS($G314:AI314)&gt;$E314,"",IFERROR(INDEX('PROYECCIÓN'!315:315,15+6*(COLUMNS($G314:AI314)-1)),""))</f>
        <v/>
      </c>
      <c r="AJ314" s="236">
        <f t="array" ref="AJ314">IF(COLUMNS($G314:AJ314)&gt;$E314,"",IFERROR(INDEX('PROYECCIÓN'!315:315,15+6*(COLUMNS($G314:AJ314)-1)),""))</f>
        <v/>
      </c>
      <c r="AK314" s="236">
        <f t="array" ref="AK314">IF(COLUMNS($G314:AK314)&gt;$E314,"",IFERROR(INDEX('PROYECCIÓN'!315:315,15+6*(COLUMNS($G314:AK314)-1)),""))</f>
        <v/>
      </c>
      <c r="AL314" s="236">
        <f t="array" ref="AL314">IF(COLUMNS($G314:AL314)&gt;$E314,"",IFERROR(INDEX('PROYECCIÓN'!315:315,15+6*(COLUMNS($G314:AL314)-1)),""))</f>
        <v/>
      </c>
      <c r="AM314" s="236">
        <f t="array" ref="AM314">IF(COLUMNS($G314:AM314)&gt;$E314,"",IFERROR(INDEX('PROYECCIÓN'!315:315,15+6*(COLUMNS($G314:AM314)-1)),""))</f>
        <v/>
      </c>
      <c r="AN314" s="236">
        <f t="array" ref="AN314">IF(COLUMNS($G314:AN314)&gt;$E314,"",IFERROR(INDEX('PROYECCIÓN'!315:315,15+6*(COLUMNS($G314:AN314)-1)),""))</f>
        <v/>
      </c>
      <c r="AO314" s="236">
        <f t="array" ref="AO314">IF(COLUMNS($G314:AO314)&gt;$E314,"",IFERROR(INDEX('PROYECCIÓN'!315:315,15+6*(COLUMNS($G314:AO314)-1)),""))</f>
        <v/>
      </c>
      <c r="AP314" s="236">
        <f t="array" ref="AP314">IF(COLUMNS($G314:AP314)&gt;$E314,"",IFERROR(INDEX('PROYECCIÓN'!315:315,15+6*(COLUMNS($G314:AP314)-1)),""))</f>
        <v/>
      </c>
      <c r="AQ314" s="236" t="n"/>
      <c r="AR314" s="229" t="n"/>
      <c r="AS314" s="185" t="n"/>
    </row>
    <row r="315" ht="15" customHeight="1" s="506">
      <c r="B315" s="47">
        <f>'CARTERA TOTAL'!B315</f>
        <v/>
      </c>
      <c r="C315" s="229">
        <f>'PROYECCIÓN'!C316</f>
        <v/>
      </c>
      <c r="D315" s="53">
        <f>'PROYECCIÓN'!D316</f>
        <v/>
      </c>
      <c r="E315" s="56">
        <f>'PROYECCIÓN'!H316</f>
        <v/>
      </c>
      <c r="F315" s="56">
        <f>IF(COUNTIF($G315:$AP315,"VENCIDA")&gt;0,"VENCIDA",IF(COUNTIF($G315:$AP315,"POR VENCER")&gt;0,"POR VENCER",IF(COUNTIF($G315:$AP315,"AL DÍA")&gt;0,"AL DÍA",IF(COUNTIF($G315:$AP315,"PAGA")&gt;0,"PAGA","SIN ESTADO"))))</f>
        <v/>
      </c>
      <c r="G315" s="236">
        <f t="array" ref="G315">IF(COLUMNS($G315:G315)&gt;$E315,"",IFERROR(INDEX('PROYECCIÓN'!316:316,15+6*(COLUMNS($G315:G315)-1)),""))</f>
        <v/>
      </c>
      <c r="H315" s="236">
        <f t="array" ref="H315">IF(COLUMNS($G315:H315)&gt;$E315,"",IFERROR(INDEX('PROYECCIÓN'!316:316,15+6*(COLUMNS($G315:H315)-1)),""))</f>
        <v/>
      </c>
      <c r="I315" s="236">
        <f t="array" ref="I315">IF(COLUMNS($G315:I315)&gt;$E315,"",IFERROR(INDEX('PROYECCIÓN'!316:316,15+6*(COLUMNS($G315:I315)-1)),""))</f>
        <v/>
      </c>
      <c r="J315" s="236">
        <f t="array" ref="J315">IF(COLUMNS($G315:J315)&gt;$E315,"",IFERROR(INDEX('PROYECCIÓN'!316:316,15+6*(COLUMNS($G315:J315)-1)),""))</f>
        <v/>
      </c>
      <c r="K315" s="236">
        <f t="array" ref="K315">IF(COLUMNS($G315:K315)&gt;$E315,"",IFERROR(INDEX('PROYECCIÓN'!316:316,15+6*(COLUMNS($G315:K315)-1)),""))</f>
        <v/>
      </c>
      <c r="L315" s="236">
        <f t="array" ref="L315">IF(COLUMNS($G315:L315)&gt;$E315,"",IFERROR(INDEX('PROYECCIÓN'!316:316,15+6*(COLUMNS($G315:L315)-1)),""))</f>
        <v/>
      </c>
      <c r="M315" s="236">
        <f t="array" ref="M315">IF(COLUMNS($G315:M315)&gt;$E315,"",IFERROR(INDEX('PROYECCIÓN'!316:316,15+6*(COLUMNS($G315:M315)-1)),""))</f>
        <v/>
      </c>
      <c r="N315" s="236">
        <f t="array" ref="N315">IF(COLUMNS($G315:N315)&gt;$E315,"",IFERROR(INDEX('PROYECCIÓN'!316:316,15+6*(COLUMNS($G315:N315)-1)),""))</f>
        <v/>
      </c>
      <c r="O315" s="236">
        <f t="array" ref="O315">IF(COLUMNS($G315:O315)&gt;$E315,"",IFERROR(INDEX('PROYECCIÓN'!316:316,15+6*(COLUMNS($G315:O315)-1)),""))</f>
        <v/>
      </c>
      <c r="P315" s="236">
        <f t="array" ref="P315">IF(COLUMNS($G315:P315)&gt;$E315,"",IFERROR(INDEX('PROYECCIÓN'!316:316,15+6*(COLUMNS($G315:P315)-1)),""))</f>
        <v/>
      </c>
      <c r="Q315" s="236">
        <f t="array" ref="Q315">IF(COLUMNS($G315:Q315)&gt;$E315,"",IFERROR(INDEX('PROYECCIÓN'!316:316,15+6*(COLUMNS($G315:Q315)-1)),""))</f>
        <v/>
      </c>
      <c r="R315" s="236">
        <f t="array" ref="R315">IF(COLUMNS($G315:R315)&gt;$E315,"",IFERROR(INDEX('PROYECCIÓN'!316:316,15+6*(COLUMNS($G315:R315)-1)),""))</f>
        <v/>
      </c>
      <c r="S315" s="236">
        <f t="array" ref="S315">IF(COLUMNS($G315:S315)&gt;$E315,"",IFERROR(INDEX('PROYECCIÓN'!316:316,15+6*(COLUMNS($G315:S315)-1)),""))</f>
        <v/>
      </c>
      <c r="T315" s="236">
        <f t="array" ref="T315">IF(COLUMNS($G315:T315)&gt;$E315,"",IFERROR(INDEX('PROYECCIÓN'!316:316,15+6*(COLUMNS($G315:T315)-1)),""))</f>
        <v/>
      </c>
      <c r="U315" s="236">
        <f t="array" ref="U315">IF(COLUMNS($G315:U315)&gt;$E315,"",IFERROR(INDEX('PROYECCIÓN'!316:316,15+6*(COLUMNS($G315:U315)-1)),""))</f>
        <v/>
      </c>
      <c r="V315" s="236">
        <f t="array" ref="V315">IF(COLUMNS($G315:V315)&gt;$E315,"",IFERROR(INDEX('PROYECCIÓN'!316:316,15+6*(COLUMNS($G315:V315)-1)),""))</f>
        <v/>
      </c>
      <c r="W315" s="236">
        <f t="array" ref="W315">IF(COLUMNS($G315:W315)&gt;$E315,"",IFERROR(INDEX('PROYECCIÓN'!316:316,15+6*(COLUMNS($G315:W315)-1)),""))</f>
        <v/>
      </c>
      <c r="X315" s="236">
        <f t="array" ref="X315">IF(COLUMNS($G315:X315)&gt;$E315,"",IFERROR(INDEX('PROYECCIÓN'!316:316,15+6*(COLUMNS($G315:X315)-1)),""))</f>
        <v/>
      </c>
      <c r="Y315" s="236">
        <f t="array" ref="Y315">IF(COLUMNS($G315:Y315)&gt;$E315,"",IFERROR(INDEX('PROYECCIÓN'!316:316,15+6*(COLUMNS($G315:Y315)-1)),""))</f>
        <v/>
      </c>
      <c r="Z315" s="236">
        <f t="array" ref="Z315">IF(COLUMNS($G315:Z315)&gt;$E315,"",IFERROR(INDEX('PROYECCIÓN'!316:316,15+6*(COLUMNS($G315:Z315)-1)),""))</f>
        <v/>
      </c>
      <c r="AA315" s="236">
        <f t="array" ref="AA315">IF(COLUMNS($G315:AA315)&gt;$E315,"",IFERROR(INDEX('PROYECCIÓN'!316:316,15+6*(COLUMNS($G315:AA315)-1)),""))</f>
        <v/>
      </c>
      <c r="AB315" s="236">
        <f t="array" ref="AB315">IF(COLUMNS($G315:AB315)&gt;$E315,"",IFERROR(INDEX('PROYECCIÓN'!316:316,15+6*(COLUMNS($G315:AB315)-1)),""))</f>
        <v/>
      </c>
      <c r="AC315" s="236">
        <f t="array" ref="AC315">IF(COLUMNS($G315:AC315)&gt;$E315,"",IFERROR(INDEX('PROYECCIÓN'!316:316,15+6*(COLUMNS($G315:AC315)-1)),""))</f>
        <v/>
      </c>
      <c r="AD315" s="236">
        <f t="array" ref="AD315">IF(COLUMNS($G315:AD315)&gt;$E315,"",IFERROR(INDEX('PROYECCIÓN'!316:316,15+6*(COLUMNS($G315:AD315)-1)),""))</f>
        <v/>
      </c>
      <c r="AE315" s="236">
        <f t="array" ref="AE315">IF(COLUMNS($G315:AE315)&gt;$E315,"",IFERROR(INDEX('PROYECCIÓN'!316:316,15+6*(COLUMNS($G315:AE315)-1)),""))</f>
        <v/>
      </c>
      <c r="AF315" s="236">
        <f t="array" ref="AF315">IF(COLUMNS($G315:AF315)&gt;$E315,"",IFERROR(INDEX('PROYECCIÓN'!316:316,15+6*(COLUMNS($G315:AF315)-1)),""))</f>
        <v/>
      </c>
      <c r="AG315" s="236">
        <f t="array" ref="AG315">IF(COLUMNS($G315:AG315)&gt;$E315,"",IFERROR(INDEX('PROYECCIÓN'!316:316,15+6*(COLUMNS($G315:AG315)-1)),""))</f>
        <v/>
      </c>
      <c r="AH315" s="236">
        <f t="array" ref="AH315">IF(COLUMNS($G315:AH315)&gt;$E315,"",IFERROR(INDEX('PROYECCIÓN'!316:316,15+6*(COLUMNS($G315:AH315)-1)),""))</f>
        <v/>
      </c>
      <c r="AI315" s="236">
        <f t="array" ref="AI315">IF(COLUMNS($G315:AI315)&gt;$E315,"",IFERROR(INDEX('PROYECCIÓN'!316:316,15+6*(COLUMNS($G315:AI315)-1)),""))</f>
        <v/>
      </c>
      <c r="AJ315" s="236">
        <f t="array" ref="AJ315">IF(COLUMNS($G315:AJ315)&gt;$E315,"",IFERROR(INDEX('PROYECCIÓN'!316:316,15+6*(COLUMNS($G315:AJ315)-1)),""))</f>
        <v/>
      </c>
      <c r="AK315" s="236">
        <f t="array" ref="AK315">IF(COLUMNS($G315:AK315)&gt;$E315,"",IFERROR(INDEX('PROYECCIÓN'!316:316,15+6*(COLUMNS($G315:AK315)-1)),""))</f>
        <v/>
      </c>
      <c r="AL315" s="236">
        <f t="array" ref="AL315">IF(COLUMNS($G315:AL315)&gt;$E315,"",IFERROR(INDEX('PROYECCIÓN'!316:316,15+6*(COLUMNS($G315:AL315)-1)),""))</f>
        <v/>
      </c>
      <c r="AM315" s="236">
        <f t="array" ref="AM315">IF(COLUMNS($G315:AM315)&gt;$E315,"",IFERROR(INDEX('PROYECCIÓN'!316:316,15+6*(COLUMNS($G315:AM315)-1)),""))</f>
        <v/>
      </c>
      <c r="AN315" s="236">
        <f t="array" ref="AN315">IF(COLUMNS($G315:AN315)&gt;$E315,"",IFERROR(INDEX('PROYECCIÓN'!316:316,15+6*(COLUMNS($G315:AN315)-1)),""))</f>
        <v/>
      </c>
      <c r="AO315" s="236">
        <f t="array" ref="AO315">IF(COLUMNS($G315:AO315)&gt;$E315,"",IFERROR(INDEX('PROYECCIÓN'!316:316,15+6*(COLUMNS($G315:AO315)-1)),""))</f>
        <v/>
      </c>
      <c r="AP315" s="236">
        <f t="array" ref="AP315">IF(COLUMNS($G315:AP315)&gt;$E315,"",IFERROR(INDEX('PROYECCIÓN'!316:316,15+6*(COLUMNS($G315:AP315)-1)),""))</f>
        <v/>
      </c>
      <c r="AQ315" s="236" t="n"/>
      <c r="AR315" s="229" t="n"/>
      <c r="AS315" s="185" t="n"/>
    </row>
    <row r="316" ht="15" customHeight="1" s="506">
      <c r="B316" s="47">
        <f>'CARTERA TOTAL'!B316</f>
        <v/>
      </c>
      <c r="C316" s="229">
        <f>'PROYECCIÓN'!C317</f>
        <v/>
      </c>
      <c r="D316" s="53">
        <f>'PROYECCIÓN'!D317</f>
        <v/>
      </c>
      <c r="E316" s="56">
        <f>'PROYECCIÓN'!H317</f>
        <v/>
      </c>
      <c r="F316" s="56">
        <f>IF(COUNTIF($G316:$AP316,"VENCIDA")&gt;0,"VENCIDA",IF(COUNTIF($G316:$AP316,"POR VENCER")&gt;0,"POR VENCER",IF(COUNTIF($G316:$AP316,"AL DÍA")&gt;0,"AL DÍA",IF(COUNTIF($G316:$AP316,"PAGA")&gt;0,"PAGA","SIN ESTADO"))))</f>
        <v/>
      </c>
      <c r="G316" s="236">
        <f t="array" ref="G316">IF(COLUMNS($G316:G316)&gt;$E316,"",IFERROR(INDEX('PROYECCIÓN'!317:317,15+6*(COLUMNS($G316:G316)-1)),""))</f>
        <v/>
      </c>
      <c r="H316" s="236">
        <f t="array" ref="H316">IF(COLUMNS($G316:H316)&gt;$E316,"",IFERROR(INDEX('PROYECCIÓN'!317:317,15+6*(COLUMNS($G316:H316)-1)),""))</f>
        <v/>
      </c>
      <c r="I316" s="236">
        <f t="array" ref="I316">IF(COLUMNS($G316:I316)&gt;$E316,"",IFERROR(INDEX('PROYECCIÓN'!317:317,15+6*(COLUMNS($G316:I316)-1)),""))</f>
        <v/>
      </c>
      <c r="J316" s="236">
        <f t="array" ref="J316">IF(COLUMNS($G316:J316)&gt;$E316,"",IFERROR(INDEX('PROYECCIÓN'!317:317,15+6*(COLUMNS($G316:J316)-1)),""))</f>
        <v/>
      </c>
      <c r="K316" s="236">
        <f t="array" ref="K316">IF(COLUMNS($G316:K316)&gt;$E316,"",IFERROR(INDEX('PROYECCIÓN'!317:317,15+6*(COLUMNS($G316:K316)-1)),""))</f>
        <v/>
      </c>
      <c r="L316" s="236">
        <f t="array" ref="L316">IF(COLUMNS($G316:L316)&gt;$E316,"",IFERROR(INDEX('PROYECCIÓN'!317:317,15+6*(COLUMNS($G316:L316)-1)),""))</f>
        <v/>
      </c>
      <c r="M316" s="236">
        <f t="array" ref="M316">IF(COLUMNS($G316:M316)&gt;$E316,"",IFERROR(INDEX('PROYECCIÓN'!317:317,15+6*(COLUMNS($G316:M316)-1)),""))</f>
        <v/>
      </c>
      <c r="N316" s="236">
        <f t="array" ref="N316">IF(COLUMNS($G316:N316)&gt;$E316,"",IFERROR(INDEX('PROYECCIÓN'!317:317,15+6*(COLUMNS($G316:N316)-1)),""))</f>
        <v/>
      </c>
      <c r="O316" s="236">
        <f t="array" ref="O316">IF(COLUMNS($G316:O316)&gt;$E316,"",IFERROR(INDEX('PROYECCIÓN'!317:317,15+6*(COLUMNS($G316:O316)-1)),""))</f>
        <v/>
      </c>
      <c r="P316" s="236">
        <f t="array" ref="P316">IF(COLUMNS($G316:P316)&gt;$E316,"",IFERROR(INDEX('PROYECCIÓN'!317:317,15+6*(COLUMNS($G316:P316)-1)),""))</f>
        <v/>
      </c>
      <c r="Q316" s="236">
        <f t="array" ref="Q316">IF(COLUMNS($G316:Q316)&gt;$E316,"",IFERROR(INDEX('PROYECCIÓN'!317:317,15+6*(COLUMNS($G316:Q316)-1)),""))</f>
        <v/>
      </c>
      <c r="R316" s="236">
        <f t="array" ref="R316">IF(COLUMNS($G316:R316)&gt;$E316,"",IFERROR(INDEX('PROYECCIÓN'!317:317,15+6*(COLUMNS($G316:R316)-1)),""))</f>
        <v/>
      </c>
      <c r="S316" s="236">
        <f t="array" ref="S316">IF(COLUMNS($G316:S316)&gt;$E316,"",IFERROR(INDEX('PROYECCIÓN'!317:317,15+6*(COLUMNS($G316:S316)-1)),""))</f>
        <v/>
      </c>
      <c r="T316" s="236">
        <f t="array" ref="T316">IF(COLUMNS($G316:T316)&gt;$E316,"",IFERROR(INDEX('PROYECCIÓN'!317:317,15+6*(COLUMNS($G316:T316)-1)),""))</f>
        <v/>
      </c>
      <c r="U316" s="236">
        <f t="array" ref="U316">IF(COLUMNS($G316:U316)&gt;$E316,"",IFERROR(INDEX('PROYECCIÓN'!317:317,15+6*(COLUMNS($G316:U316)-1)),""))</f>
        <v/>
      </c>
      <c r="V316" s="236">
        <f t="array" ref="V316">IF(COLUMNS($G316:V316)&gt;$E316,"",IFERROR(INDEX('PROYECCIÓN'!317:317,15+6*(COLUMNS($G316:V316)-1)),""))</f>
        <v/>
      </c>
      <c r="W316" s="236">
        <f t="array" ref="W316">IF(COLUMNS($G316:W316)&gt;$E316,"",IFERROR(INDEX('PROYECCIÓN'!317:317,15+6*(COLUMNS($G316:W316)-1)),""))</f>
        <v/>
      </c>
      <c r="X316" s="236">
        <f t="array" ref="X316">IF(COLUMNS($G316:X316)&gt;$E316,"",IFERROR(INDEX('PROYECCIÓN'!317:317,15+6*(COLUMNS($G316:X316)-1)),""))</f>
        <v/>
      </c>
      <c r="Y316" s="236">
        <f t="array" ref="Y316">IF(COLUMNS($G316:Y316)&gt;$E316,"",IFERROR(INDEX('PROYECCIÓN'!317:317,15+6*(COLUMNS($G316:Y316)-1)),""))</f>
        <v/>
      </c>
      <c r="Z316" s="236">
        <f t="array" ref="Z316">IF(COLUMNS($G316:Z316)&gt;$E316,"",IFERROR(INDEX('PROYECCIÓN'!317:317,15+6*(COLUMNS($G316:Z316)-1)),""))</f>
        <v/>
      </c>
      <c r="AA316" s="236">
        <f t="array" ref="AA316">IF(COLUMNS($G316:AA316)&gt;$E316,"",IFERROR(INDEX('PROYECCIÓN'!317:317,15+6*(COLUMNS($G316:AA316)-1)),""))</f>
        <v/>
      </c>
      <c r="AB316" s="236">
        <f t="array" ref="AB316">IF(COLUMNS($G316:AB316)&gt;$E316,"",IFERROR(INDEX('PROYECCIÓN'!317:317,15+6*(COLUMNS($G316:AB316)-1)),""))</f>
        <v/>
      </c>
      <c r="AC316" s="236">
        <f t="array" ref="AC316">IF(COLUMNS($G316:AC316)&gt;$E316,"",IFERROR(INDEX('PROYECCIÓN'!317:317,15+6*(COLUMNS($G316:AC316)-1)),""))</f>
        <v/>
      </c>
      <c r="AD316" s="236">
        <f t="array" ref="AD316">IF(COLUMNS($G316:AD316)&gt;$E316,"",IFERROR(INDEX('PROYECCIÓN'!317:317,15+6*(COLUMNS($G316:AD316)-1)),""))</f>
        <v/>
      </c>
      <c r="AE316" s="236">
        <f t="array" ref="AE316">IF(COLUMNS($G316:AE316)&gt;$E316,"",IFERROR(INDEX('PROYECCIÓN'!317:317,15+6*(COLUMNS($G316:AE316)-1)),""))</f>
        <v/>
      </c>
      <c r="AF316" s="236">
        <f t="array" ref="AF316">IF(COLUMNS($G316:AF316)&gt;$E316,"",IFERROR(INDEX('PROYECCIÓN'!317:317,15+6*(COLUMNS($G316:AF316)-1)),""))</f>
        <v/>
      </c>
      <c r="AG316" s="236">
        <f t="array" ref="AG316">IF(COLUMNS($G316:AG316)&gt;$E316,"",IFERROR(INDEX('PROYECCIÓN'!317:317,15+6*(COLUMNS($G316:AG316)-1)),""))</f>
        <v/>
      </c>
      <c r="AH316" s="236">
        <f t="array" ref="AH316">IF(COLUMNS($G316:AH316)&gt;$E316,"",IFERROR(INDEX('PROYECCIÓN'!317:317,15+6*(COLUMNS($G316:AH316)-1)),""))</f>
        <v/>
      </c>
      <c r="AI316" s="236">
        <f t="array" ref="AI316">IF(COLUMNS($G316:AI316)&gt;$E316,"",IFERROR(INDEX('PROYECCIÓN'!317:317,15+6*(COLUMNS($G316:AI316)-1)),""))</f>
        <v/>
      </c>
      <c r="AJ316" s="236">
        <f t="array" ref="AJ316">IF(COLUMNS($G316:AJ316)&gt;$E316,"",IFERROR(INDEX('PROYECCIÓN'!317:317,15+6*(COLUMNS($G316:AJ316)-1)),""))</f>
        <v/>
      </c>
      <c r="AK316" s="236">
        <f t="array" ref="AK316">IF(COLUMNS($G316:AK316)&gt;$E316,"",IFERROR(INDEX('PROYECCIÓN'!317:317,15+6*(COLUMNS($G316:AK316)-1)),""))</f>
        <v/>
      </c>
      <c r="AL316" s="236">
        <f t="array" ref="AL316">IF(COLUMNS($G316:AL316)&gt;$E316,"",IFERROR(INDEX('PROYECCIÓN'!317:317,15+6*(COLUMNS($G316:AL316)-1)),""))</f>
        <v/>
      </c>
      <c r="AM316" s="236">
        <f t="array" ref="AM316">IF(COLUMNS($G316:AM316)&gt;$E316,"",IFERROR(INDEX('PROYECCIÓN'!317:317,15+6*(COLUMNS($G316:AM316)-1)),""))</f>
        <v/>
      </c>
      <c r="AN316" s="236">
        <f t="array" ref="AN316">IF(COLUMNS($G316:AN316)&gt;$E316,"",IFERROR(INDEX('PROYECCIÓN'!317:317,15+6*(COLUMNS($G316:AN316)-1)),""))</f>
        <v/>
      </c>
      <c r="AO316" s="236">
        <f t="array" ref="AO316">IF(COLUMNS($G316:AO316)&gt;$E316,"",IFERROR(INDEX('PROYECCIÓN'!317:317,15+6*(COLUMNS($G316:AO316)-1)),""))</f>
        <v/>
      </c>
      <c r="AP316" s="236">
        <f t="array" ref="AP316">IF(COLUMNS($G316:AP316)&gt;$E316,"",IFERROR(INDEX('PROYECCIÓN'!317:317,15+6*(COLUMNS($G316:AP316)-1)),""))</f>
        <v/>
      </c>
      <c r="AQ316" s="236" t="n"/>
      <c r="AR316" s="229" t="n"/>
      <c r="AS316" s="185" t="n"/>
    </row>
    <row r="317" ht="15" customHeight="1" s="506">
      <c r="B317" s="47">
        <f>'CARTERA TOTAL'!B317</f>
        <v/>
      </c>
      <c r="C317" s="229">
        <f>'PROYECCIÓN'!C318</f>
        <v/>
      </c>
      <c r="D317" s="53">
        <f>'PROYECCIÓN'!D318</f>
        <v/>
      </c>
      <c r="E317" s="56">
        <f>'PROYECCIÓN'!H318</f>
        <v/>
      </c>
      <c r="F317" s="56">
        <f>IF(COUNTIF($G317:$AP317,"VENCIDA")&gt;0,"VENCIDA",IF(COUNTIF($G317:$AP317,"POR VENCER")&gt;0,"POR VENCER",IF(COUNTIF($G317:$AP317,"AL DÍA")&gt;0,"AL DÍA",IF(COUNTIF($G317:$AP317,"PAGA")&gt;0,"PAGA","SIN ESTADO"))))</f>
        <v/>
      </c>
      <c r="G317" s="236">
        <f t="array" ref="G317">IF(COLUMNS($G317:G317)&gt;$E317,"",IFERROR(INDEX('PROYECCIÓN'!318:318,15+6*(COLUMNS($G317:G317)-1)),""))</f>
        <v/>
      </c>
      <c r="H317" s="236">
        <f t="array" ref="H317">IF(COLUMNS($G317:H317)&gt;$E317,"",IFERROR(INDEX('PROYECCIÓN'!318:318,15+6*(COLUMNS($G317:H317)-1)),""))</f>
        <v/>
      </c>
      <c r="I317" s="236">
        <f t="array" ref="I317">IF(COLUMNS($G317:I317)&gt;$E317,"",IFERROR(INDEX('PROYECCIÓN'!318:318,15+6*(COLUMNS($G317:I317)-1)),""))</f>
        <v/>
      </c>
      <c r="J317" s="236">
        <f t="array" ref="J317">IF(COLUMNS($G317:J317)&gt;$E317,"",IFERROR(INDEX('PROYECCIÓN'!318:318,15+6*(COLUMNS($G317:J317)-1)),""))</f>
        <v/>
      </c>
      <c r="K317" s="236">
        <f t="array" ref="K317">IF(COLUMNS($G317:K317)&gt;$E317,"",IFERROR(INDEX('PROYECCIÓN'!318:318,15+6*(COLUMNS($G317:K317)-1)),""))</f>
        <v/>
      </c>
      <c r="L317" s="236">
        <f t="array" ref="L317">IF(COLUMNS($G317:L317)&gt;$E317,"",IFERROR(INDEX('PROYECCIÓN'!318:318,15+6*(COLUMNS($G317:L317)-1)),""))</f>
        <v/>
      </c>
      <c r="M317" s="236">
        <f t="array" ref="M317">IF(COLUMNS($G317:M317)&gt;$E317,"",IFERROR(INDEX('PROYECCIÓN'!318:318,15+6*(COLUMNS($G317:M317)-1)),""))</f>
        <v/>
      </c>
      <c r="N317" s="236">
        <f t="array" ref="N317">IF(COLUMNS($G317:N317)&gt;$E317,"",IFERROR(INDEX('PROYECCIÓN'!318:318,15+6*(COLUMNS($G317:N317)-1)),""))</f>
        <v/>
      </c>
      <c r="O317" s="236">
        <f t="array" ref="O317">IF(COLUMNS($G317:O317)&gt;$E317,"",IFERROR(INDEX('PROYECCIÓN'!318:318,15+6*(COLUMNS($G317:O317)-1)),""))</f>
        <v/>
      </c>
      <c r="P317" s="236">
        <f t="array" ref="P317">IF(COLUMNS($G317:P317)&gt;$E317,"",IFERROR(INDEX('PROYECCIÓN'!318:318,15+6*(COLUMNS($G317:P317)-1)),""))</f>
        <v/>
      </c>
      <c r="Q317" s="236">
        <f t="array" ref="Q317">IF(COLUMNS($G317:Q317)&gt;$E317,"",IFERROR(INDEX('PROYECCIÓN'!318:318,15+6*(COLUMNS($G317:Q317)-1)),""))</f>
        <v/>
      </c>
      <c r="R317" s="236">
        <f t="array" ref="R317">IF(COLUMNS($G317:R317)&gt;$E317,"",IFERROR(INDEX('PROYECCIÓN'!318:318,15+6*(COLUMNS($G317:R317)-1)),""))</f>
        <v/>
      </c>
      <c r="S317" s="236">
        <f t="array" ref="S317">IF(COLUMNS($G317:S317)&gt;$E317,"",IFERROR(INDEX('PROYECCIÓN'!318:318,15+6*(COLUMNS($G317:S317)-1)),""))</f>
        <v/>
      </c>
      <c r="T317" s="236">
        <f t="array" ref="T317">IF(COLUMNS($G317:T317)&gt;$E317,"",IFERROR(INDEX('PROYECCIÓN'!318:318,15+6*(COLUMNS($G317:T317)-1)),""))</f>
        <v/>
      </c>
      <c r="U317" s="236">
        <f t="array" ref="U317">IF(COLUMNS($G317:U317)&gt;$E317,"",IFERROR(INDEX('PROYECCIÓN'!318:318,15+6*(COLUMNS($G317:U317)-1)),""))</f>
        <v/>
      </c>
      <c r="V317" s="236">
        <f t="array" ref="V317">IF(COLUMNS($G317:V317)&gt;$E317,"",IFERROR(INDEX('PROYECCIÓN'!318:318,15+6*(COLUMNS($G317:V317)-1)),""))</f>
        <v/>
      </c>
      <c r="W317" s="236">
        <f t="array" ref="W317">IF(COLUMNS($G317:W317)&gt;$E317,"",IFERROR(INDEX('PROYECCIÓN'!318:318,15+6*(COLUMNS($G317:W317)-1)),""))</f>
        <v/>
      </c>
      <c r="X317" s="236">
        <f t="array" ref="X317">IF(COLUMNS($G317:X317)&gt;$E317,"",IFERROR(INDEX('PROYECCIÓN'!318:318,15+6*(COLUMNS($G317:X317)-1)),""))</f>
        <v/>
      </c>
      <c r="Y317" s="236">
        <f t="array" ref="Y317">IF(COLUMNS($G317:Y317)&gt;$E317,"",IFERROR(INDEX('PROYECCIÓN'!318:318,15+6*(COLUMNS($G317:Y317)-1)),""))</f>
        <v/>
      </c>
      <c r="Z317" s="236">
        <f t="array" ref="Z317">IF(COLUMNS($G317:Z317)&gt;$E317,"",IFERROR(INDEX('PROYECCIÓN'!318:318,15+6*(COLUMNS($G317:Z317)-1)),""))</f>
        <v/>
      </c>
      <c r="AA317" s="236">
        <f t="array" ref="AA317">IF(COLUMNS($G317:AA317)&gt;$E317,"",IFERROR(INDEX('PROYECCIÓN'!318:318,15+6*(COLUMNS($G317:AA317)-1)),""))</f>
        <v/>
      </c>
      <c r="AB317" s="236">
        <f t="array" ref="AB317">IF(COLUMNS($G317:AB317)&gt;$E317,"",IFERROR(INDEX('PROYECCIÓN'!318:318,15+6*(COLUMNS($G317:AB317)-1)),""))</f>
        <v/>
      </c>
      <c r="AC317" s="236">
        <f t="array" ref="AC317">IF(COLUMNS($G317:AC317)&gt;$E317,"",IFERROR(INDEX('PROYECCIÓN'!318:318,15+6*(COLUMNS($G317:AC317)-1)),""))</f>
        <v/>
      </c>
      <c r="AD317" s="236">
        <f t="array" ref="AD317">IF(COLUMNS($G317:AD317)&gt;$E317,"",IFERROR(INDEX('PROYECCIÓN'!318:318,15+6*(COLUMNS($G317:AD317)-1)),""))</f>
        <v/>
      </c>
      <c r="AE317" s="236">
        <f t="array" ref="AE317">IF(COLUMNS($G317:AE317)&gt;$E317,"",IFERROR(INDEX('PROYECCIÓN'!318:318,15+6*(COLUMNS($G317:AE317)-1)),""))</f>
        <v/>
      </c>
      <c r="AF317" s="236">
        <f t="array" ref="AF317">IF(COLUMNS($G317:AF317)&gt;$E317,"",IFERROR(INDEX('PROYECCIÓN'!318:318,15+6*(COLUMNS($G317:AF317)-1)),""))</f>
        <v/>
      </c>
      <c r="AG317" s="236">
        <f t="array" ref="AG317">IF(COLUMNS($G317:AG317)&gt;$E317,"",IFERROR(INDEX('PROYECCIÓN'!318:318,15+6*(COLUMNS($G317:AG317)-1)),""))</f>
        <v/>
      </c>
      <c r="AH317" s="236">
        <f t="array" ref="AH317">IF(COLUMNS($G317:AH317)&gt;$E317,"",IFERROR(INDEX('PROYECCIÓN'!318:318,15+6*(COLUMNS($G317:AH317)-1)),""))</f>
        <v/>
      </c>
      <c r="AI317" s="236">
        <f t="array" ref="AI317">IF(COLUMNS($G317:AI317)&gt;$E317,"",IFERROR(INDEX('PROYECCIÓN'!318:318,15+6*(COLUMNS($G317:AI317)-1)),""))</f>
        <v/>
      </c>
      <c r="AJ317" s="236">
        <f t="array" ref="AJ317">IF(COLUMNS($G317:AJ317)&gt;$E317,"",IFERROR(INDEX('PROYECCIÓN'!318:318,15+6*(COLUMNS($G317:AJ317)-1)),""))</f>
        <v/>
      </c>
      <c r="AK317" s="236">
        <f t="array" ref="AK317">IF(COLUMNS($G317:AK317)&gt;$E317,"",IFERROR(INDEX('PROYECCIÓN'!318:318,15+6*(COLUMNS($G317:AK317)-1)),""))</f>
        <v/>
      </c>
      <c r="AL317" s="236">
        <f t="array" ref="AL317">IF(COLUMNS($G317:AL317)&gt;$E317,"",IFERROR(INDEX('PROYECCIÓN'!318:318,15+6*(COLUMNS($G317:AL317)-1)),""))</f>
        <v/>
      </c>
      <c r="AM317" s="236">
        <f t="array" ref="AM317">IF(COLUMNS($G317:AM317)&gt;$E317,"",IFERROR(INDEX('PROYECCIÓN'!318:318,15+6*(COLUMNS($G317:AM317)-1)),""))</f>
        <v/>
      </c>
      <c r="AN317" s="236">
        <f t="array" ref="AN317">IF(COLUMNS($G317:AN317)&gt;$E317,"",IFERROR(INDEX('PROYECCIÓN'!318:318,15+6*(COLUMNS($G317:AN317)-1)),""))</f>
        <v/>
      </c>
      <c r="AO317" s="236">
        <f t="array" ref="AO317">IF(COLUMNS($G317:AO317)&gt;$E317,"",IFERROR(INDEX('PROYECCIÓN'!318:318,15+6*(COLUMNS($G317:AO317)-1)),""))</f>
        <v/>
      </c>
      <c r="AP317" s="236">
        <f t="array" ref="AP317">IF(COLUMNS($G317:AP317)&gt;$E317,"",IFERROR(INDEX('PROYECCIÓN'!318:318,15+6*(COLUMNS($G317:AP317)-1)),""))</f>
        <v/>
      </c>
      <c r="AQ317" s="236" t="n"/>
      <c r="AR317" s="229" t="n"/>
      <c r="AS317" s="185" t="n"/>
    </row>
    <row r="318" ht="15" customHeight="1" s="506">
      <c r="B318" s="47">
        <f>'CARTERA TOTAL'!B318</f>
        <v/>
      </c>
      <c r="C318" s="229">
        <f>'PROYECCIÓN'!C319</f>
        <v/>
      </c>
      <c r="D318" s="53">
        <f>'PROYECCIÓN'!D319</f>
        <v/>
      </c>
      <c r="E318" s="56">
        <f>'PROYECCIÓN'!H319</f>
        <v/>
      </c>
      <c r="F318" s="56">
        <f>IF(COUNTIF($G318:$AP318,"VENCIDA")&gt;0,"VENCIDA",IF(COUNTIF($G318:$AP318,"POR VENCER")&gt;0,"POR VENCER",IF(COUNTIF($G318:$AP318,"AL DÍA")&gt;0,"AL DÍA",IF(COUNTIF($G318:$AP318,"PAGA")&gt;0,"PAGA","SIN ESTADO"))))</f>
        <v/>
      </c>
      <c r="G318" s="236">
        <f t="array" ref="G318">IF(COLUMNS($G318:G318)&gt;$E318,"",IFERROR(INDEX('PROYECCIÓN'!319:319,15+6*(COLUMNS($G318:G318)-1)),""))</f>
        <v/>
      </c>
      <c r="H318" s="236">
        <f t="array" ref="H318">IF(COLUMNS($G318:H318)&gt;$E318,"",IFERROR(INDEX('PROYECCIÓN'!319:319,15+6*(COLUMNS($G318:H318)-1)),""))</f>
        <v/>
      </c>
      <c r="I318" s="236">
        <f t="array" ref="I318">IF(COLUMNS($G318:I318)&gt;$E318,"",IFERROR(INDEX('PROYECCIÓN'!319:319,15+6*(COLUMNS($G318:I318)-1)),""))</f>
        <v/>
      </c>
      <c r="J318" s="236">
        <f t="array" ref="J318">IF(COLUMNS($G318:J318)&gt;$E318,"",IFERROR(INDEX('PROYECCIÓN'!319:319,15+6*(COLUMNS($G318:J318)-1)),""))</f>
        <v/>
      </c>
      <c r="K318" s="236">
        <f t="array" ref="K318">IF(COLUMNS($G318:K318)&gt;$E318,"",IFERROR(INDEX('PROYECCIÓN'!319:319,15+6*(COLUMNS($G318:K318)-1)),""))</f>
        <v/>
      </c>
      <c r="L318" s="236">
        <f t="array" ref="L318">IF(COLUMNS($G318:L318)&gt;$E318,"",IFERROR(INDEX('PROYECCIÓN'!319:319,15+6*(COLUMNS($G318:L318)-1)),""))</f>
        <v/>
      </c>
      <c r="M318" s="236">
        <f t="array" ref="M318">IF(COLUMNS($G318:M318)&gt;$E318,"",IFERROR(INDEX('PROYECCIÓN'!319:319,15+6*(COLUMNS($G318:M318)-1)),""))</f>
        <v/>
      </c>
      <c r="N318" s="236">
        <f t="array" ref="N318">IF(COLUMNS($G318:N318)&gt;$E318,"",IFERROR(INDEX('PROYECCIÓN'!319:319,15+6*(COLUMNS($G318:N318)-1)),""))</f>
        <v/>
      </c>
      <c r="O318" s="236">
        <f t="array" ref="O318">IF(COLUMNS($G318:O318)&gt;$E318,"",IFERROR(INDEX('PROYECCIÓN'!319:319,15+6*(COLUMNS($G318:O318)-1)),""))</f>
        <v/>
      </c>
      <c r="P318" s="236">
        <f t="array" ref="P318">IF(COLUMNS($G318:P318)&gt;$E318,"",IFERROR(INDEX('PROYECCIÓN'!319:319,15+6*(COLUMNS($G318:P318)-1)),""))</f>
        <v/>
      </c>
      <c r="Q318" s="236">
        <f t="array" ref="Q318">IF(COLUMNS($G318:Q318)&gt;$E318,"",IFERROR(INDEX('PROYECCIÓN'!319:319,15+6*(COLUMNS($G318:Q318)-1)),""))</f>
        <v/>
      </c>
      <c r="R318" s="236">
        <f t="array" ref="R318">IF(COLUMNS($G318:R318)&gt;$E318,"",IFERROR(INDEX('PROYECCIÓN'!319:319,15+6*(COLUMNS($G318:R318)-1)),""))</f>
        <v/>
      </c>
      <c r="S318" s="236">
        <f t="array" ref="S318">IF(COLUMNS($G318:S318)&gt;$E318,"",IFERROR(INDEX('PROYECCIÓN'!319:319,15+6*(COLUMNS($G318:S318)-1)),""))</f>
        <v/>
      </c>
      <c r="T318" s="236">
        <f t="array" ref="T318">IF(COLUMNS($G318:T318)&gt;$E318,"",IFERROR(INDEX('PROYECCIÓN'!319:319,15+6*(COLUMNS($G318:T318)-1)),""))</f>
        <v/>
      </c>
      <c r="U318" s="236">
        <f t="array" ref="U318">IF(COLUMNS($G318:U318)&gt;$E318,"",IFERROR(INDEX('PROYECCIÓN'!319:319,15+6*(COLUMNS($G318:U318)-1)),""))</f>
        <v/>
      </c>
      <c r="V318" s="236">
        <f t="array" ref="V318">IF(COLUMNS($G318:V318)&gt;$E318,"",IFERROR(INDEX('PROYECCIÓN'!319:319,15+6*(COLUMNS($G318:V318)-1)),""))</f>
        <v/>
      </c>
      <c r="W318" s="236">
        <f t="array" ref="W318">IF(COLUMNS($G318:W318)&gt;$E318,"",IFERROR(INDEX('PROYECCIÓN'!319:319,15+6*(COLUMNS($G318:W318)-1)),""))</f>
        <v/>
      </c>
      <c r="X318" s="236">
        <f t="array" ref="X318">IF(COLUMNS($G318:X318)&gt;$E318,"",IFERROR(INDEX('PROYECCIÓN'!319:319,15+6*(COLUMNS($G318:X318)-1)),""))</f>
        <v/>
      </c>
      <c r="Y318" s="236">
        <f t="array" ref="Y318">IF(COLUMNS($G318:Y318)&gt;$E318,"",IFERROR(INDEX('PROYECCIÓN'!319:319,15+6*(COLUMNS($G318:Y318)-1)),""))</f>
        <v/>
      </c>
      <c r="Z318" s="236">
        <f t="array" ref="Z318">IF(COLUMNS($G318:Z318)&gt;$E318,"",IFERROR(INDEX('PROYECCIÓN'!319:319,15+6*(COLUMNS($G318:Z318)-1)),""))</f>
        <v/>
      </c>
      <c r="AA318" s="236">
        <f t="array" ref="AA318">IF(COLUMNS($G318:AA318)&gt;$E318,"",IFERROR(INDEX('PROYECCIÓN'!319:319,15+6*(COLUMNS($G318:AA318)-1)),""))</f>
        <v/>
      </c>
      <c r="AB318" s="236">
        <f t="array" ref="AB318">IF(COLUMNS($G318:AB318)&gt;$E318,"",IFERROR(INDEX('PROYECCIÓN'!319:319,15+6*(COLUMNS($G318:AB318)-1)),""))</f>
        <v/>
      </c>
      <c r="AC318" s="236">
        <f t="array" ref="AC318">IF(COLUMNS($G318:AC318)&gt;$E318,"",IFERROR(INDEX('PROYECCIÓN'!319:319,15+6*(COLUMNS($G318:AC318)-1)),""))</f>
        <v/>
      </c>
      <c r="AD318" s="236">
        <f t="array" ref="AD318">IF(COLUMNS($G318:AD318)&gt;$E318,"",IFERROR(INDEX('PROYECCIÓN'!319:319,15+6*(COLUMNS($G318:AD318)-1)),""))</f>
        <v/>
      </c>
      <c r="AE318" s="236">
        <f t="array" ref="AE318">IF(COLUMNS($G318:AE318)&gt;$E318,"",IFERROR(INDEX('PROYECCIÓN'!319:319,15+6*(COLUMNS($G318:AE318)-1)),""))</f>
        <v/>
      </c>
      <c r="AF318" s="236">
        <f t="array" ref="AF318">IF(COLUMNS($G318:AF318)&gt;$E318,"",IFERROR(INDEX('PROYECCIÓN'!319:319,15+6*(COLUMNS($G318:AF318)-1)),""))</f>
        <v/>
      </c>
      <c r="AG318" s="236">
        <f t="array" ref="AG318">IF(COLUMNS($G318:AG318)&gt;$E318,"",IFERROR(INDEX('PROYECCIÓN'!319:319,15+6*(COLUMNS($G318:AG318)-1)),""))</f>
        <v/>
      </c>
      <c r="AH318" s="236">
        <f t="array" ref="AH318">IF(COLUMNS($G318:AH318)&gt;$E318,"",IFERROR(INDEX('PROYECCIÓN'!319:319,15+6*(COLUMNS($G318:AH318)-1)),""))</f>
        <v/>
      </c>
      <c r="AI318" s="236">
        <f t="array" ref="AI318">IF(COLUMNS($G318:AI318)&gt;$E318,"",IFERROR(INDEX('PROYECCIÓN'!319:319,15+6*(COLUMNS($G318:AI318)-1)),""))</f>
        <v/>
      </c>
      <c r="AJ318" s="236">
        <f t="array" ref="AJ318">IF(COLUMNS($G318:AJ318)&gt;$E318,"",IFERROR(INDEX('PROYECCIÓN'!319:319,15+6*(COLUMNS($G318:AJ318)-1)),""))</f>
        <v/>
      </c>
      <c r="AK318" s="236">
        <f t="array" ref="AK318">IF(COLUMNS($G318:AK318)&gt;$E318,"",IFERROR(INDEX('PROYECCIÓN'!319:319,15+6*(COLUMNS($G318:AK318)-1)),""))</f>
        <v/>
      </c>
      <c r="AL318" s="236">
        <f t="array" ref="AL318">IF(COLUMNS($G318:AL318)&gt;$E318,"",IFERROR(INDEX('PROYECCIÓN'!319:319,15+6*(COLUMNS($G318:AL318)-1)),""))</f>
        <v/>
      </c>
      <c r="AM318" s="236">
        <f t="array" ref="AM318">IF(COLUMNS($G318:AM318)&gt;$E318,"",IFERROR(INDEX('PROYECCIÓN'!319:319,15+6*(COLUMNS($G318:AM318)-1)),""))</f>
        <v/>
      </c>
      <c r="AN318" s="236">
        <f t="array" ref="AN318">IF(COLUMNS($G318:AN318)&gt;$E318,"",IFERROR(INDEX('PROYECCIÓN'!319:319,15+6*(COLUMNS($G318:AN318)-1)),""))</f>
        <v/>
      </c>
      <c r="AO318" s="236">
        <f t="array" ref="AO318">IF(COLUMNS($G318:AO318)&gt;$E318,"",IFERROR(INDEX('PROYECCIÓN'!319:319,15+6*(COLUMNS($G318:AO318)-1)),""))</f>
        <v/>
      </c>
      <c r="AP318" s="236">
        <f t="array" ref="AP318">IF(COLUMNS($G318:AP318)&gt;$E318,"",IFERROR(INDEX('PROYECCIÓN'!319:319,15+6*(COLUMNS($G318:AP318)-1)),""))</f>
        <v/>
      </c>
      <c r="AQ318" s="236" t="n"/>
      <c r="AR318" s="229" t="n"/>
      <c r="AS318" s="185" t="n"/>
    </row>
    <row r="319" ht="15" customHeight="1" s="506">
      <c r="B319" s="47">
        <f>'CARTERA TOTAL'!B319</f>
        <v/>
      </c>
      <c r="C319" s="229">
        <f>'PROYECCIÓN'!C320</f>
        <v/>
      </c>
      <c r="D319" s="53">
        <f>'PROYECCIÓN'!D320</f>
        <v/>
      </c>
      <c r="E319" s="56">
        <f>'PROYECCIÓN'!H320</f>
        <v/>
      </c>
      <c r="F319" s="56">
        <f>IF(COUNTIF($G319:$AP319,"VENCIDA")&gt;0,"VENCIDA",IF(COUNTIF($G319:$AP319,"POR VENCER")&gt;0,"POR VENCER",IF(COUNTIF($G319:$AP319,"AL DÍA")&gt;0,"AL DÍA",IF(COUNTIF($G319:$AP319,"PAGA")&gt;0,"PAGA","SIN ESTADO"))))</f>
        <v/>
      </c>
      <c r="G319" s="236">
        <f t="array" ref="G319">IF(COLUMNS($G319:G319)&gt;$E319,"",IFERROR(INDEX('PROYECCIÓN'!320:320,15+6*(COLUMNS($G319:G319)-1)),""))</f>
        <v/>
      </c>
      <c r="H319" s="236">
        <f t="array" ref="H319">IF(COLUMNS($G319:H319)&gt;$E319,"",IFERROR(INDEX('PROYECCIÓN'!320:320,15+6*(COLUMNS($G319:H319)-1)),""))</f>
        <v/>
      </c>
      <c r="I319" s="236">
        <f t="array" ref="I319">IF(COLUMNS($G319:I319)&gt;$E319,"",IFERROR(INDEX('PROYECCIÓN'!320:320,15+6*(COLUMNS($G319:I319)-1)),""))</f>
        <v/>
      </c>
      <c r="J319" s="236">
        <f t="array" ref="J319">IF(COLUMNS($G319:J319)&gt;$E319,"",IFERROR(INDEX('PROYECCIÓN'!320:320,15+6*(COLUMNS($G319:J319)-1)),""))</f>
        <v/>
      </c>
      <c r="K319" s="236">
        <f t="array" ref="K319">IF(COLUMNS($G319:K319)&gt;$E319,"",IFERROR(INDEX('PROYECCIÓN'!320:320,15+6*(COLUMNS($G319:K319)-1)),""))</f>
        <v/>
      </c>
      <c r="L319" s="236">
        <f t="array" ref="L319">IF(COLUMNS($G319:L319)&gt;$E319,"",IFERROR(INDEX('PROYECCIÓN'!320:320,15+6*(COLUMNS($G319:L319)-1)),""))</f>
        <v/>
      </c>
      <c r="M319" s="236">
        <f t="array" ref="M319">IF(COLUMNS($G319:M319)&gt;$E319,"",IFERROR(INDEX('PROYECCIÓN'!320:320,15+6*(COLUMNS($G319:M319)-1)),""))</f>
        <v/>
      </c>
      <c r="N319" s="236">
        <f t="array" ref="N319">IF(COLUMNS($G319:N319)&gt;$E319,"",IFERROR(INDEX('PROYECCIÓN'!320:320,15+6*(COLUMNS($G319:N319)-1)),""))</f>
        <v/>
      </c>
      <c r="O319" s="236">
        <f t="array" ref="O319">IF(COLUMNS($G319:O319)&gt;$E319,"",IFERROR(INDEX('PROYECCIÓN'!320:320,15+6*(COLUMNS($G319:O319)-1)),""))</f>
        <v/>
      </c>
      <c r="P319" s="236">
        <f t="array" ref="P319">IF(COLUMNS($G319:P319)&gt;$E319,"",IFERROR(INDEX('PROYECCIÓN'!320:320,15+6*(COLUMNS($G319:P319)-1)),""))</f>
        <v/>
      </c>
      <c r="Q319" s="236">
        <f t="array" ref="Q319">IF(COLUMNS($G319:Q319)&gt;$E319,"",IFERROR(INDEX('PROYECCIÓN'!320:320,15+6*(COLUMNS($G319:Q319)-1)),""))</f>
        <v/>
      </c>
      <c r="R319" s="236">
        <f t="array" ref="R319">IF(COLUMNS($G319:R319)&gt;$E319,"",IFERROR(INDEX('PROYECCIÓN'!320:320,15+6*(COLUMNS($G319:R319)-1)),""))</f>
        <v/>
      </c>
      <c r="S319" s="236">
        <f t="array" ref="S319">IF(COLUMNS($G319:S319)&gt;$E319,"",IFERROR(INDEX('PROYECCIÓN'!320:320,15+6*(COLUMNS($G319:S319)-1)),""))</f>
        <v/>
      </c>
      <c r="T319" s="236">
        <f t="array" ref="T319">IF(COLUMNS($G319:T319)&gt;$E319,"",IFERROR(INDEX('PROYECCIÓN'!320:320,15+6*(COLUMNS($G319:T319)-1)),""))</f>
        <v/>
      </c>
      <c r="U319" s="236">
        <f t="array" ref="U319">IF(COLUMNS($G319:U319)&gt;$E319,"",IFERROR(INDEX('PROYECCIÓN'!320:320,15+6*(COLUMNS($G319:U319)-1)),""))</f>
        <v/>
      </c>
      <c r="V319" s="236">
        <f t="array" ref="V319">IF(COLUMNS($G319:V319)&gt;$E319,"",IFERROR(INDEX('PROYECCIÓN'!320:320,15+6*(COLUMNS($G319:V319)-1)),""))</f>
        <v/>
      </c>
      <c r="W319" s="236">
        <f t="array" ref="W319">IF(COLUMNS($G319:W319)&gt;$E319,"",IFERROR(INDEX('PROYECCIÓN'!320:320,15+6*(COLUMNS($G319:W319)-1)),""))</f>
        <v/>
      </c>
      <c r="X319" s="236">
        <f t="array" ref="X319">IF(COLUMNS($G319:X319)&gt;$E319,"",IFERROR(INDEX('PROYECCIÓN'!320:320,15+6*(COLUMNS($G319:X319)-1)),""))</f>
        <v/>
      </c>
      <c r="Y319" s="236">
        <f t="array" ref="Y319">IF(COLUMNS($G319:Y319)&gt;$E319,"",IFERROR(INDEX('PROYECCIÓN'!320:320,15+6*(COLUMNS($G319:Y319)-1)),""))</f>
        <v/>
      </c>
      <c r="Z319" s="236">
        <f t="array" ref="Z319">IF(COLUMNS($G319:Z319)&gt;$E319,"",IFERROR(INDEX('PROYECCIÓN'!320:320,15+6*(COLUMNS($G319:Z319)-1)),""))</f>
        <v/>
      </c>
      <c r="AA319" s="236">
        <f t="array" ref="AA319">IF(COLUMNS($G319:AA319)&gt;$E319,"",IFERROR(INDEX('PROYECCIÓN'!320:320,15+6*(COLUMNS($G319:AA319)-1)),""))</f>
        <v/>
      </c>
      <c r="AB319" s="236">
        <f t="array" ref="AB319">IF(COLUMNS($G319:AB319)&gt;$E319,"",IFERROR(INDEX('PROYECCIÓN'!320:320,15+6*(COLUMNS($G319:AB319)-1)),""))</f>
        <v/>
      </c>
      <c r="AC319" s="236">
        <f t="array" ref="AC319">IF(COLUMNS($G319:AC319)&gt;$E319,"",IFERROR(INDEX('PROYECCIÓN'!320:320,15+6*(COLUMNS($G319:AC319)-1)),""))</f>
        <v/>
      </c>
      <c r="AD319" s="236">
        <f t="array" ref="AD319">IF(COLUMNS($G319:AD319)&gt;$E319,"",IFERROR(INDEX('PROYECCIÓN'!320:320,15+6*(COLUMNS($G319:AD319)-1)),""))</f>
        <v/>
      </c>
      <c r="AE319" s="236">
        <f t="array" ref="AE319">IF(COLUMNS($G319:AE319)&gt;$E319,"",IFERROR(INDEX('PROYECCIÓN'!320:320,15+6*(COLUMNS($G319:AE319)-1)),""))</f>
        <v/>
      </c>
      <c r="AF319" s="236">
        <f t="array" ref="AF319">IF(COLUMNS($G319:AF319)&gt;$E319,"",IFERROR(INDEX('PROYECCIÓN'!320:320,15+6*(COLUMNS($G319:AF319)-1)),""))</f>
        <v/>
      </c>
      <c r="AG319" s="236">
        <f t="array" ref="AG319">IF(COLUMNS($G319:AG319)&gt;$E319,"",IFERROR(INDEX('PROYECCIÓN'!320:320,15+6*(COLUMNS($G319:AG319)-1)),""))</f>
        <v/>
      </c>
      <c r="AH319" s="236">
        <f t="array" ref="AH319">IF(COLUMNS($G319:AH319)&gt;$E319,"",IFERROR(INDEX('PROYECCIÓN'!320:320,15+6*(COLUMNS($G319:AH319)-1)),""))</f>
        <v/>
      </c>
      <c r="AI319" s="236">
        <f t="array" ref="AI319">IF(COLUMNS($G319:AI319)&gt;$E319,"",IFERROR(INDEX('PROYECCIÓN'!320:320,15+6*(COLUMNS($G319:AI319)-1)),""))</f>
        <v/>
      </c>
      <c r="AJ319" s="236">
        <f t="array" ref="AJ319">IF(COLUMNS($G319:AJ319)&gt;$E319,"",IFERROR(INDEX('PROYECCIÓN'!320:320,15+6*(COLUMNS($G319:AJ319)-1)),""))</f>
        <v/>
      </c>
      <c r="AK319" s="236">
        <f t="array" ref="AK319">IF(COLUMNS($G319:AK319)&gt;$E319,"",IFERROR(INDEX('PROYECCIÓN'!320:320,15+6*(COLUMNS($G319:AK319)-1)),""))</f>
        <v/>
      </c>
      <c r="AL319" s="236">
        <f t="array" ref="AL319">IF(COLUMNS($G319:AL319)&gt;$E319,"",IFERROR(INDEX('PROYECCIÓN'!320:320,15+6*(COLUMNS($G319:AL319)-1)),""))</f>
        <v/>
      </c>
      <c r="AM319" s="236">
        <f t="array" ref="AM319">IF(COLUMNS($G319:AM319)&gt;$E319,"",IFERROR(INDEX('PROYECCIÓN'!320:320,15+6*(COLUMNS($G319:AM319)-1)),""))</f>
        <v/>
      </c>
      <c r="AN319" s="236">
        <f t="array" ref="AN319">IF(COLUMNS($G319:AN319)&gt;$E319,"",IFERROR(INDEX('PROYECCIÓN'!320:320,15+6*(COLUMNS($G319:AN319)-1)),""))</f>
        <v/>
      </c>
      <c r="AO319" s="236">
        <f t="array" ref="AO319">IF(COLUMNS($G319:AO319)&gt;$E319,"",IFERROR(INDEX('PROYECCIÓN'!320:320,15+6*(COLUMNS($G319:AO319)-1)),""))</f>
        <v/>
      </c>
      <c r="AP319" s="236">
        <f t="array" ref="AP319">IF(COLUMNS($G319:AP319)&gt;$E319,"",IFERROR(INDEX('PROYECCIÓN'!320:320,15+6*(COLUMNS($G319:AP319)-1)),""))</f>
        <v/>
      </c>
      <c r="AQ319" s="236" t="inlineStr">
        <is>
          <t>MENSAJE POR WHATSAPP</t>
        </is>
      </c>
      <c r="AR319" s="229" t="inlineStr">
        <is>
          <t>NO RESPONDE</t>
        </is>
      </c>
      <c r="AS319" s="237" t="n">
        <v>46288</v>
      </c>
    </row>
    <row r="320" ht="15" customHeight="1" s="506">
      <c r="B320" s="47">
        <f>'CARTERA TOTAL'!B320</f>
        <v/>
      </c>
      <c r="C320" s="229">
        <f>'PROYECCIÓN'!C321</f>
        <v/>
      </c>
      <c r="D320" s="53">
        <f>'PROYECCIÓN'!D321</f>
        <v/>
      </c>
      <c r="E320" s="56">
        <f>'PROYECCIÓN'!H321</f>
        <v/>
      </c>
      <c r="F320" s="56">
        <f>IF(COUNTIF($G320:$AP320,"VENCIDA")&gt;0,"VENCIDA",IF(COUNTIF($G320:$AP320,"POR VENCER")&gt;0,"POR VENCER",IF(COUNTIF($G320:$AP320,"AL DÍA")&gt;0,"AL DÍA",IF(COUNTIF($G320:$AP320,"PAGA")&gt;0,"PAGA","SIN ESTADO"))))</f>
        <v/>
      </c>
      <c r="G320" s="236">
        <f t="array" ref="G320">IF(COLUMNS($G320:G320)&gt;$E320,"",IFERROR(INDEX('PROYECCIÓN'!321:321,15+6*(COLUMNS($G320:G320)-1)),""))</f>
        <v/>
      </c>
      <c r="H320" s="236">
        <f t="array" ref="H320">IF(COLUMNS($G320:H320)&gt;$E320,"",IFERROR(INDEX('PROYECCIÓN'!321:321,15+6*(COLUMNS($G320:H320)-1)),""))</f>
        <v/>
      </c>
      <c r="I320" s="236">
        <f t="array" ref="I320">IF(COLUMNS($G320:I320)&gt;$E320,"",IFERROR(INDEX('PROYECCIÓN'!321:321,15+6*(COLUMNS($G320:I320)-1)),""))</f>
        <v/>
      </c>
      <c r="J320" s="236">
        <f t="array" ref="J320">IF(COLUMNS($G320:J320)&gt;$E320,"",IFERROR(INDEX('PROYECCIÓN'!321:321,15+6*(COLUMNS($G320:J320)-1)),""))</f>
        <v/>
      </c>
      <c r="K320" s="236">
        <f t="array" ref="K320">IF(COLUMNS($G320:K320)&gt;$E320,"",IFERROR(INDEX('PROYECCIÓN'!321:321,15+6*(COLUMNS($G320:K320)-1)),""))</f>
        <v/>
      </c>
      <c r="L320" s="236">
        <f t="array" ref="L320">IF(COLUMNS($G320:L320)&gt;$E320,"",IFERROR(INDEX('PROYECCIÓN'!321:321,15+6*(COLUMNS($G320:L320)-1)),""))</f>
        <v/>
      </c>
      <c r="M320" s="236">
        <f t="array" ref="M320">IF(COLUMNS($G320:M320)&gt;$E320,"",IFERROR(INDEX('PROYECCIÓN'!321:321,15+6*(COLUMNS($G320:M320)-1)),""))</f>
        <v/>
      </c>
      <c r="N320" s="236">
        <f t="array" ref="N320">IF(COLUMNS($G320:N320)&gt;$E320,"",IFERROR(INDEX('PROYECCIÓN'!321:321,15+6*(COLUMNS($G320:N320)-1)),""))</f>
        <v/>
      </c>
      <c r="O320" s="236">
        <f t="array" ref="O320">IF(COLUMNS($G320:O320)&gt;$E320,"",IFERROR(INDEX('PROYECCIÓN'!321:321,15+6*(COLUMNS($G320:O320)-1)),""))</f>
        <v/>
      </c>
      <c r="P320" s="236">
        <f t="array" ref="P320">IF(COLUMNS($G320:P320)&gt;$E320,"",IFERROR(INDEX('PROYECCIÓN'!321:321,15+6*(COLUMNS($G320:P320)-1)),""))</f>
        <v/>
      </c>
      <c r="Q320" s="236">
        <f t="array" ref="Q320">IF(COLUMNS($G320:Q320)&gt;$E320,"",IFERROR(INDEX('PROYECCIÓN'!321:321,15+6*(COLUMNS($G320:Q320)-1)),""))</f>
        <v/>
      </c>
      <c r="R320" s="236">
        <f t="array" ref="R320">IF(COLUMNS($G320:R320)&gt;$E320,"",IFERROR(INDEX('PROYECCIÓN'!321:321,15+6*(COLUMNS($G320:R320)-1)),""))</f>
        <v/>
      </c>
      <c r="S320" s="236">
        <f t="array" ref="S320">IF(COLUMNS($G320:S320)&gt;$E320,"",IFERROR(INDEX('PROYECCIÓN'!321:321,15+6*(COLUMNS($G320:S320)-1)),""))</f>
        <v/>
      </c>
      <c r="T320" s="236">
        <f t="array" ref="T320">IF(COLUMNS($G320:T320)&gt;$E320,"",IFERROR(INDEX('PROYECCIÓN'!321:321,15+6*(COLUMNS($G320:T320)-1)),""))</f>
        <v/>
      </c>
      <c r="U320" s="236">
        <f t="array" ref="U320">IF(COLUMNS($G320:U320)&gt;$E320,"",IFERROR(INDEX('PROYECCIÓN'!321:321,15+6*(COLUMNS($G320:U320)-1)),""))</f>
        <v/>
      </c>
      <c r="V320" s="236">
        <f t="array" ref="V320">IF(COLUMNS($G320:V320)&gt;$E320,"",IFERROR(INDEX('PROYECCIÓN'!321:321,15+6*(COLUMNS($G320:V320)-1)),""))</f>
        <v/>
      </c>
      <c r="W320" s="236">
        <f t="array" ref="W320">IF(COLUMNS($G320:W320)&gt;$E320,"",IFERROR(INDEX('PROYECCIÓN'!321:321,15+6*(COLUMNS($G320:W320)-1)),""))</f>
        <v/>
      </c>
      <c r="X320" s="236">
        <f t="array" ref="X320">IF(COLUMNS($G320:X320)&gt;$E320,"",IFERROR(INDEX('PROYECCIÓN'!321:321,15+6*(COLUMNS($G320:X320)-1)),""))</f>
        <v/>
      </c>
      <c r="Y320" s="236">
        <f t="array" ref="Y320">IF(COLUMNS($G320:Y320)&gt;$E320,"",IFERROR(INDEX('PROYECCIÓN'!321:321,15+6*(COLUMNS($G320:Y320)-1)),""))</f>
        <v/>
      </c>
      <c r="Z320" s="236">
        <f t="array" ref="Z320">IF(COLUMNS($G320:Z320)&gt;$E320,"",IFERROR(INDEX('PROYECCIÓN'!321:321,15+6*(COLUMNS($G320:Z320)-1)),""))</f>
        <v/>
      </c>
      <c r="AA320" s="236">
        <f t="array" ref="AA320">IF(COLUMNS($G320:AA320)&gt;$E320,"",IFERROR(INDEX('PROYECCIÓN'!321:321,15+6*(COLUMNS($G320:AA320)-1)),""))</f>
        <v/>
      </c>
      <c r="AB320" s="236">
        <f t="array" ref="AB320">IF(COLUMNS($G320:AB320)&gt;$E320,"",IFERROR(INDEX('PROYECCIÓN'!321:321,15+6*(COLUMNS($G320:AB320)-1)),""))</f>
        <v/>
      </c>
      <c r="AC320" s="236">
        <f t="array" ref="AC320">IF(COLUMNS($G320:AC320)&gt;$E320,"",IFERROR(INDEX('PROYECCIÓN'!321:321,15+6*(COLUMNS($G320:AC320)-1)),""))</f>
        <v/>
      </c>
      <c r="AD320" s="236">
        <f t="array" ref="AD320">IF(COLUMNS($G320:AD320)&gt;$E320,"",IFERROR(INDEX('PROYECCIÓN'!321:321,15+6*(COLUMNS($G320:AD320)-1)),""))</f>
        <v/>
      </c>
      <c r="AE320" s="236">
        <f t="array" ref="AE320">IF(COLUMNS($G320:AE320)&gt;$E320,"",IFERROR(INDEX('PROYECCIÓN'!321:321,15+6*(COLUMNS($G320:AE320)-1)),""))</f>
        <v/>
      </c>
      <c r="AF320" s="236">
        <f t="array" ref="AF320">IF(COLUMNS($G320:AF320)&gt;$E320,"",IFERROR(INDEX('PROYECCIÓN'!321:321,15+6*(COLUMNS($G320:AF320)-1)),""))</f>
        <v/>
      </c>
      <c r="AG320" s="236">
        <f t="array" ref="AG320">IF(COLUMNS($G320:AG320)&gt;$E320,"",IFERROR(INDEX('PROYECCIÓN'!321:321,15+6*(COLUMNS($G320:AG320)-1)),""))</f>
        <v/>
      </c>
      <c r="AH320" s="236">
        <f t="array" ref="AH320">IF(COLUMNS($G320:AH320)&gt;$E320,"",IFERROR(INDEX('PROYECCIÓN'!321:321,15+6*(COLUMNS($G320:AH320)-1)),""))</f>
        <v/>
      </c>
      <c r="AI320" s="236">
        <f t="array" ref="AI320">IF(COLUMNS($G320:AI320)&gt;$E320,"",IFERROR(INDEX('PROYECCIÓN'!321:321,15+6*(COLUMNS($G320:AI320)-1)),""))</f>
        <v/>
      </c>
      <c r="AJ320" s="236">
        <f t="array" ref="AJ320">IF(COLUMNS($G320:AJ320)&gt;$E320,"",IFERROR(INDEX('PROYECCIÓN'!321:321,15+6*(COLUMNS($G320:AJ320)-1)),""))</f>
        <v/>
      </c>
      <c r="AK320" s="236">
        <f t="array" ref="AK320">IF(COLUMNS($G320:AK320)&gt;$E320,"",IFERROR(INDEX('PROYECCIÓN'!321:321,15+6*(COLUMNS($G320:AK320)-1)),""))</f>
        <v/>
      </c>
      <c r="AL320" s="236">
        <f t="array" ref="AL320">IF(COLUMNS($G320:AL320)&gt;$E320,"",IFERROR(INDEX('PROYECCIÓN'!321:321,15+6*(COLUMNS($G320:AL320)-1)),""))</f>
        <v/>
      </c>
      <c r="AM320" s="236">
        <f t="array" ref="AM320">IF(COLUMNS($G320:AM320)&gt;$E320,"",IFERROR(INDEX('PROYECCIÓN'!321:321,15+6*(COLUMNS($G320:AM320)-1)),""))</f>
        <v/>
      </c>
      <c r="AN320" s="236">
        <f t="array" ref="AN320">IF(COLUMNS($G320:AN320)&gt;$E320,"",IFERROR(INDEX('PROYECCIÓN'!321:321,15+6*(COLUMNS($G320:AN320)-1)),""))</f>
        <v/>
      </c>
      <c r="AO320" s="236">
        <f t="array" ref="AO320">IF(COLUMNS($G320:AO320)&gt;$E320,"",IFERROR(INDEX('PROYECCIÓN'!321:321,15+6*(COLUMNS($G320:AO320)-1)),""))</f>
        <v/>
      </c>
      <c r="AP320" s="236">
        <f t="array" ref="AP320">IF(COLUMNS($G320:AP320)&gt;$E320,"",IFERROR(INDEX('PROYECCIÓN'!321:321,15+6*(COLUMNS($G320:AP320)-1)),""))</f>
        <v/>
      </c>
      <c r="AQ320" s="236" t="n"/>
      <c r="AR320" s="229" t="n"/>
      <c r="AS320" s="185" t="n"/>
    </row>
    <row r="321" ht="15" customHeight="1" s="506">
      <c r="B321" s="47">
        <f>'CARTERA TOTAL'!B321</f>
        <v/>
      </c>
      <c r="C321" s="229">
        <f>'PROYECCIÓN'!C322</f>
        <v/>
      </c>
      <c r="D321" s="53">
        <f>'PROYECCIÓN'!D322</f>
        <v/>
      </c>
      <c r="E321" s="56">
        <f>'PROYECCIÓN'!H322</f>
        <v/>
      </c>
      <c r="F321" s="56">
        <f>IF(COUNTIF($G321:$AP321,"VENCIDA")&gt;0,"VENCIDA",IF(COUNTIF($G321:$AP321,"POR VENCER")&gt;0,"POR VENCER",IF(COUNTIF($G321:$AP321,"AL DÍA")&gt;0,"AL DÍA",IF(COUNTIF($G321:$AP321,"PAGA")&gt;0,"PAGA","SIN ESTADO"))))</f>
        <v/>
      </c>
      <c r="G321" s="236">
        <f t="array" ref="G321">IF(COLUMNS($G321:G321)&gt;$E321,"",IFERROR(INDEX('PROYECCIÓN'!322:322,15+6*(COLUMNS($G321:G321)-1)),""))</f>
        <v/>
      </c>
      <c r="H321" s="236">
        <f t="array" ref="H321">IF(COLUMNS($G321:H321)&gt;$E321,"",IFERROR(INDEX('PROYECCIÓN'!322:322,15+6*(COLUMNS($G321:H321)-1)),""))</f>
        <v/>
      </c>
      <c r="I321" s="236">
        <f t="array" ref="I321">IF(COLUMNS($G321:I321)&gt;$E321,"",IFERROR(INDEX('PROYECCIÓN'!322:322,15+6*(COLUMNS($G321:I321)-1)),""))</f>
        <v/>
      </c>
      <c r="J321" s="236">
        <f t="array" ref="J321">IF(COLUMNS($G321:J321)&gt;$E321,"",IFERROR(INDEX('PROYECCIÓN'!322:322,15+6*(COLUMNS($G321:J321)-1)),""))</f>
        <v/>
      </c>
      <c r="K321" s="236">
        <f t="array" ref="K321">IF(COLUMNS($G321:K321)&gt;$E321,"",IFERROR(INDEX('PROYECCIÓN'!322:322,15+6*(COLUMNS($G321:K321)-1)),""))</f>
        <v/>
      </c>
      <c r="L321" s="236">
        <f t="array" ref="L321">IF(COLUMNS($G321:L321)&gt;$E321,"",IFERROR(INDEX('PROYECCIÓN'!322:322,15+6*(COLUMNS($G321:L321)-1)),""))</f>
        <v/>
      </c>
      <c r="M321" s="236">
        <f t="array" ref="M321">IF(COLUMNS($G321:M321)&gt;$E321,"",IFERROR(INDEX('PROYECCIÓN'!322:322,15+6*(COLUMNS($G321:M321)-1)),""))</f>
        <v/>
      </c>
      <c r="N321" s="236">
        <f t="array" ref="N321">IF(COLUMNS($G321:N321)&gt;$E321,"",IFERROR(INDEX('PROYECCIÓN'!322:322,15+6*(COLUMNS($G321:N321)-1)),""))</f>
        <v/>
      </c>
      <c r="O321" s="236">
        <f t="array" ref="O321">IF(COLUMNS($G321:O321)&gt;$E321,"",IFERROR(INDEX('PROYECCIÓN'!322:322,15+6*(COLUMNS($G321:O321)-1)),""))</f>
        <v/>
      </c>
      <c r="P321" s="236">
        <f t="array" ref="P321">IF(COLUMNS($G321:P321)&gt;$E321,"",IFERROR(INDEX('PROYECCIÓN'!322:322,15+6*(COLUMNS($G321:P321)-1)),""))</f>
        <v/>
      </c>
      <c r="Q321" s="236">
        <f t="array" ref="Q321">IF(COLUMNS($G321:Q321)&gt;$E321,"",IFERROR(INDEX('PROYECCIÓN'!322:322,15+6*(COLUMNS($G321:Q321)-1)),""))</f>
        <v/>
      </c>
      <c r="R321" s="236">
        <f t="array" ref="R321">IF(COLUMNS($G321:R321)&gt;$E321,"",IFERROR(INDEX('PROYECCIÓN'!322:322,15+6*(COLUMNS($G321:R321)-1)),""))</f>
        <v/>
      </c>
      <c r="S321" s="236">
        <f t="array" ref="S321">IF(COLUMNS($G321:S321)&gt;$E321,"",IFERROR(INDEX('PROYECCIÓN'!322:322,15+6*(COLUMNS($G321:S321)-1)),""))</f>
        <v/>
      </c>
      <c r="T321" s="236">
        <f t="array" ref="T321">IF(COLUMNS($G321:T321)&gt;$E321,"",IFERROR(INDEX('PROYECCIÓN'!322:322,15+6*(COLUMNS($G321:T321)-1)),""))</f>
        <v/>
      </c>
      <c r="U321" s="236">
        <f t="array" ref="U321">IF(COLUMNS($G321:U321)&gt;$E321,"",IFERROR(INDEX('PROYECCIÓN'!322:322,15+6*(COLUMNS($G321:U321)-1)),""))</f>
        <v/>
      </c>
      <c r="V321" s="236">
        <f t="array" ref="V321">IF(COLUMNS($G321:V321)&gt;$E321,"",IFERROR(INDEX('PROYECCIÓN'!322:322,15+6*(COLUMNS($G321:V321)-1)),""))</f>
        <v/>
      </c>
      <c r="W321" s="236">
        <f t="array" ref="W321">IF(COLUMNS($G321:W321)&gt;$E321,"",IFERROR(INDEX('PROYECCIÓN'!322:322,15+6*(COLUMNS($G321:W321)-1)),""))</f>
        <v/>
      </c>
      <c r="X321" s="236">
        <f t="array" ref="X321">IF(COLUMNS($G321:X321)&gt;$E321,"",IFERROR(INDEX('PROYECCIÓN'!322:322,15+6*(COLUMNS($G321:X321)-1)),""))</f>
        <v/>
      </c>
      <c r="Y321" s="236">
        <f t="array" ref="Y321">IF(COLUMNS($G321:Y321)&gt;$E321,"",IFERROR(INDEX('PROYECCIÓN'!322:322,15+6*(COLUMNS($G321:Y321)-1)),""))</f>
        <v/>
      </c>
      <c r="Z321" s="236">
        <f t="array" ref="Z321">IF(COLUMNS($G321:Z321)&gt;$E321,"",IFERROR(INDEX('PROYECCIÓN'!322:322,15+6*(COLUMNS($G321:Z321)-1)),""))</f>
        <v/>
      </c>
      <c r="AA321" s="236">
        <f t="array" ref="AA321">IF(COLUMNS($G321:AA321)&gt;$E321,"",IFERROR(INDEX('PROYECCIÓN'!322:322,15+6*(COLUMNS($G321:AA321)-1)),""))</f>
        <v/>
      </c>
      <c r="AB321" s="236">
        <f t="array" ref="AB321">IF(COLUMNS($G321:AB321)&gt;$E321,"",IFERROR(INDEX('PROYECCIÓN'!322:322,15+6*(COLUMNS($G321:AB321)-1)),""))</f>
        <v/>
      </c>
      <c r="AC321" s="236">
        <f t="array" ref="AC321">IF(COLUMNS($G321:AC321)&gt;$E321,"",IFERROR(INDEX('PROYECCIÓN'!322:322,15+6*(COLUMNS($G321:AC321)-1)),""))</f>
        <v/>
      </c>
      <c r="AD321" s="236">
        <f t="array" ref="AD321">IF(COLUMNS($G321:AD321)&gt;$E321,"",IFERROR(INDEX('PROYECCIÓN'!322:322,15+6*(COLUMNS($G321:AD321)-1)),""))</f>
        <v/>
      </c>
      <c r="AE321" s="236">
        <f t="array" ref="AE321">IF(COLUMNS($G321:AE321)&gt;$E321,"",IFERROR(INDEX('PROYECCIÓN'!322:322,15+6*(COLUMNS($G321:AE321)-1)),""))</f>
        <v/>
      </c>
      <c r="AF321" s="236">
        <f t="array" ref="AF321">IF(COLUMNS($G321:AF321)&gt;$E321,"",IFERROR(INDEX('PROYECCIÓN'!322:322,15+6*(COLUMNS($G321:AF321)-1)),""))</f>
        <v/>
      </c>
      <c r="AG321" s="236">
        <f t="array" ref="AG321">IF(COLUMNS($G321:AG321)&gt;$E321,"",IFERROR(INDEX('PROYECCIÓN'!322:322,15+6*(COLUMNS($G321:AG321)-1)),""))</f>
        <v/>
      </c>
      <c r="AH321" s="236">
        <f t="array" ref="AH321">IF(COLUMNS($G321:AH321)&gt;$E321,"",IFERROR(INDEX('PROYECCIÓN'!322:322,15+6*(COLUMNS($G321:AH321)-1)),""))</f>
        <v/>
      </c>
      <c r="AI321" s="236">
        <f t="array" ref="AI321">IF(COLUMNS($G321:AI321)&gt;$E321,"",IFERROR(INDEX('PROYECCIÓN'!322:322,15+6*(COLUMNS($G321:AI321)-1)),""))</f>
        <v/>
      </c>
      <c r="AJ321" s="236">
        <f t="array" ref="AJ321">IF(COLUMNS($G321:AJ321)&gt;$E321,"",IFERROR(INDEX('PROYECCIÓN'!322:322,15+6*(COLUMNS($G321:AJ321)-1)),""))</f>
        <v/>
      </c>
      <c r="AK321" s="236">
        <f t="array" ref="AK321">IF(COLUMNS($G321:AK321)&gt;$E321,"",IFERROR(INDEX('PROYECCIÓN'!322:322,15+6*(COLUMNS($G321:AK321)-1)),""))</f>
        <v/>
      </c>
      <c r="AL321" s="236">
        <f t="array" ref="AL321">IF(COLUMNS($G321:AL321)&gt;$E321,"",IFERROR(INDEX('PROYECCIÓN'!322:322,15+6*(COLUMNS($G321:AL321)-1)),""))</f>
        <v/>
      </c>
      <c r="AM321" s="236">
        <f t="array" ref="AM321">IF(COLUMNS($G321:AM321)&gt;$E321,"",IFERROR(INDEX('PROYECCIÓN'!322:322,15+6*(COLUMNS($G321:AM321)-1)),""))</f>
        <v/>
      </c>
      <c r="AN321" s="236">
        <f t="array" ref="AN321">IF(COLUMNS($G321:AN321)&gt;$E321,"",IFERROR(INDEX('PROYECCIÓN'!322:322,15+6*(COLUMNS($G321:AN321)-1)),""))</f>
        <v/>
      </c>
      <c r="AO321" s="236">
        <f t="array" ref="AO321">IF(COLUMNS($G321:AO321)&gt;$E321,"",IFERROR(INDEX('PROYECCIÓN'!322:322,15+6*(COLUMNS($G321:AO321)-1)),""))</f>
        <v/>
      </c>
      <c r="AP321" s="236">
        <f t="array" ref="AP321">IF(COLUMNS($G321:AP321)&gt;$E321,"",IFERROR(INDEX('PROYECCIÓN'!322:322,15+6*(COLUMNS($G321:AP321)-1)),""))</f>
        <v/>
      </c>
      <c r="AQ321" s="236" t="n"/>
      <c r="AR321" s="229" t="n"/>
      <c r="AS321" s="185" t="n"/>
    </row>
    <row r="322" ht="15" customHeight="1" s="506">
      <c r="B322" s="47">
        <f>'CARTERA TOTAL'!B322</f>
        <v/>
      </c>
      <c r="C322" s="229">
        <f>'PROYECCIÓN'!C323</f>
        <v/>
      </c>
      <c r="D322" s="53">
        <f>'PROYECCIÓN'!D323</f>
        <v/>
      </c>
      <c r="E322" s="56">
        <f>'PROYECCIÓN'!H323</f>
        <v/>
      </c>
      <c r="F322" s="56">
        <f>IF(COUNTIF($G322:$AP322,"VENCIDA")&gt;0,"VENCIDA",IF(COUNTIF($G322:$AP322,"POR VENCER")&gt;0,"POR VENCER",IF(COUNTIF($G322:$AP322,"AL DÍA")&gt;0,"AL DÍA",IF(COUNTIF($G322:$AP322,"PAGA")&gt;0,"PAGA","SIN ESTADO"))))</f>
        <v/>
      </c>
      <c r="G322" s="236">
        <f t="array" ref="G322">IF(COLUMNS($G322:G322)&gt;$E322,"",IFERROR(INDEX('PROYECCIÓN'!323:323,15+6*(COLUMNS($G322:G322)-1)),""))</f>
        <v/>
      </c>
      <c r="H322" s="236">
        <f t="array" ref="H322">IF(COLUMNS($G322:H322)&gt;$E322,"",IFERROR(INDEX('PROYECCIÓN'!323:323,15+6*(COLUMNS($G322:H322)-1)),""))</f>
        <v/>
      </c>
      <c r="I322" s="236">
        <f t="array" ref="I322">IF(COLUMNS($G322:I322)&gt;$E322,"",IFERROR(INDEX('PROYECCIÓN'!323:323,15+6*(COLUMNS($G322:I322)-1)),""))</f>
        <v/>
      </c>
      <c r="J322" s="236">
        <f t="array" ref="J322">IF(COLUMNS($G322:J322)&gt;$E322,"",IFERROR(INDEX('PROYECCIÓN'!323:323,15+6*(COLUMNS($G322:J322)-1)),""))</f>
        <v/>
      </c>
      <c r="K322" s="236">
        <f t="array" ref="K322">IF(COLUMNS($G322:K322)&gt;$E322,"",IFERROR(INDEX('PROYECCIÓN'!323:323,15+6*(COLUMNS($G322:K322)-1)),""))</f>
        <v/>
      </c>
      <c r="L322" s="236">
        <f t="array" ref="L322">IF(COLUMNS($G322:L322)&gt;$E322,"",IFERROR(INDEX('PROYECCIÓN'!323:323,15+6*(COLUMNS($G322:L322)-1)),""))</f>
        <v/>
      </c>
      <c r="M322" s="236">
        <f t="array" ref="M322">IF(COLUMNS($G322:M322)&gt;$E322,"",IFERROR(INDEX('PROYECCIÓN'!323:323,15+6*(COLUMNS($G322:M322)-1)),""))</f>
        <v/>
      </c>
      <c r="N322" s="236">
        <f t="array" ref="N322">IF(COLUMNS($G322:N322)&gt;$E322,"",IFERROR(INDEX('PROYECCIÓN'!323:323,15+6*(COLUMNS($G322:N322)-1)),""))</f>
        <v/>
      </c>
      <c r="O322" s="236">
        <f t="array" ref="O322">IF(COLUMNS($G322:O322)&gt;$E322,"",IFERROR(INDEX('PROYECCIÓN'!323:323,15+6*(COLUMNS($G322:O322)-1)),""))</f>
        <v/>
      </c>
      <c r="P322" s="236">
        <f t="array" ref="P322">IF(COLUMNS($G322:P322)&gt;$E322,"",IFERROR(INDEX('PROYECCIÓN'!323:323,15+6*(COLUMNS($G322:P322)-1)),""))</f>
        <v/>
      </c>
      <c r="Q322" s="236">
        <f t="array" ref="Q322">IF(COLUMNS($G322:Q322)&gt;$E322,"",IFERROR(INDEX('PROYECCIÓN'!323:323,15+6*(COLUMNS($G322:Q322)-1)),""))</f>
        <v/>
      </c>
      <c r="R322" s="236">
        <f t="array" ref="R322">IF(COLUMNS($G322:R322)&gt;$E322,"",IFERROR(INDEX('PROYECCIÓN'!323:323,15+6*(COLUMNS($G322:R322)-1)),""))</f>
        <v/>
      </c>
      <c r="S322" s="236">
        <f t="array" ref="S322">IF(COLUMNS($G322:S322)&gt;$E322,"",IFERROR(INDEX('PROYECCIÓN'!323:323,15+6*(COLUMNS($G322:S322)-1)),""))</f>
        <v/>
      </c>
      <c r="T322" s="236">
        <f t="array" ref="T322">IF(COLUMNS($G322:T322)&gt;$E322,"",IFERROR(INDEX('PROYECCIÓN'!323:323,15+6*(COLUMNS($G322:T322)-1)),""))</f>
        <v/>
      </c>
      <c r="U322" s="236">
        <f t="array" ref="U322">IF(COLUMNS($G322:U322)&gt;$E322,"",IFERROR(INDEX('PROYECCIÓN'!323:323,15+6*(COLUMNS($G322:U322)-1)),""))</f>
        <v/>
      </c>
      <c r="V322" s="236">
        <f t="array" ref="V322">IF(COLUMNS($G322:V322)&gt;$E322,"",IFERROR(INDEX('PROYECCIÓN'!323:323,15+6*(COLUMNS($G322:V322)-1)),""))</f>
        <v/>
      </c>
      <c r="W322" s="236">
        <f t="array" ref="W322">IF(COLUMNS($G322:W322)&gt;$E322,"",IFERROR(INDEX('PROYECCIÓN'!323:323,15+6*(COLUMNS($G322:W322)-1)),""))</f>
        <v/>
      </c>
      <c r="X322" s="236">
        <f t="array" ref="X322">IF(COLUMNS($G322:X322)&gt;$E322,"",IFERROR(INDEX('PROYECCIÓN'!323:323,15+6*(COLUMNS($G322:X322)-1)),""))</f>
        <v/>
      </c>
      <c r="Y322" s="236">
        <f t="array" ref="Y322">IF(COLUMNS($G322:Y322)&gt;$E322,"",IFERROR(INDEX('PROYECCIÓN'!323:323,15+6*(COLUMNS($G322:Y322)-1)),""))</f>
        <v/>
      </c>
      <c r="Z322" s="236">
        <f t="array" ref="Z322">IF(COLUMNS($G322:Z322)&gt;$E322,"",IFERROR(INDEX('PROYECCIÓN'!323:323,15+6*(COLUMNS($G322:Z322)-1)),""))</f>
        <v/>
      </c>
      <c r="AA322" s="236">
        <f t="array" ref="AA322">IF(COLUMNS($G322:AA322)&gt;$E322,"",IFERROR(INDEX('PROYECCIÓN'!323:323,15+6*(COLUMNS($G322:AA322)-1)),""))</f>
        <v/>
      </c>
      <c r="AB322" s="236">
        <f t="array" ref="AB322">IF(COLUMNS($G322:AB322)&gt;$E322,"",IFERROR(INDEX('PROYECCIÓN'!323:323,15+6*(COLUMNS($G322:AB322)-1)),""))</f>
        <v/>
      </c>
      <c r="AC322" s="236">
        <f t="array" ref="AC322">IF(COLUMNS($G322:AC322)&gt;$E322,"",IFERROR(INDEX('PROYECCIÓN'!323:323,15+6*(COLUMNS($G322:AC322)-1)),""))</f>
        <v/>
      </c>
      <c r="AD322" s="236">
        <f t="array" ref="AD322">IF(COLUMNS($G322:AD322)&gt;$E322,"",IFERROR(INDEX('PROYECCIÓN'!323:323,15+6*(COLUMNS($G322:AD322)-1)),""))</f>
        <v/>
      </c>
      <c r="AE322" s="236">
        <f t="array" ref="AE322">IF(COLUMNS($G322:AE322)&gt;$E322,"",IFERROR(INDEX('PROYECCIÓN'!323:323,15+6*(COLUMNS($G322:AE322)-1)),""))</f>
        <v/>
      </c>
      <c r="AF322" s="236">
        <f t="array" ref="AF322">IF(COLUMNS($G322:AF322)&gt;$E322,"",IFERROR(INDEX('PROYECCIÓN'!323:323,15+6*(COLUMNS($G322:AF322)-1)),""))</f>
        <v/>
      </c>
      <c r="AG322" s="236">
        <f t="array" ref="AG322">IF(COLUMNS($G322:AG322)&gt;$E322,"",IFERROR(INDEX('PROYECCIÓN'!323:323,15+6*(COLUMNS($G322:AG322)-1)),""))</f>
        <v/>
      </c>
      <c r="AH322" s="236">
        <f t="array" ref="AH322">IF(COLUMNS($G322:AH322)&gt;$E322,"",IFERROR(INDEX('PROYECCIÓN'!323:323,15+6*(COLUMNS($G322:AH322)-1)),""))</f>
        <v/>
      </c>
      <c r="AI322" s="236">
        <f t="array" ref="AI322">IF(COLUMNS($G322:AI322)&gt;$E322,"",IFERROR(INDEX('PROYECCIÓN'!323:323,15+6*(COLUMNS($G322:AI322)-1)),""))</f>
        <v/>
      </c>
      <c r="AJ322" s="236">
        <f t="array" ref="AJ322">IF(COLUMNS($G322:AJ322)&gt;$E322,"",IFERROR(INDEX('PROYECCIÓN'!323:323,15+6*(COLUMNS($G322:AJ322)-1)),""))</f>
        <v/>
      </c>
      <c r="AK322" s="236">
        <f t="array" ref="AK322">IF(COLUMNS($G322:AK322)&gt;$E322,"",IFERROR(INDEX('PROYECCIÓN'!323:323,15+6*(COLUMNS($G322:AK322)-1)),""))</f>
        <v/>
      </c>
      <c r="AL322" s="236">
        <f t="array" ref="AL322">IF(COLUMNS($G322:AL322)&gt;$E322,"",IFERROR(INDEX('PROYECCIÓN'!323:323,15+6*(COLUMNS($G322:AL322)-1)),""))</f>
        <v/>
      </c>
      <c r="AM322" s="236">
        <f t="array" ref="AM322">IF(COLUMNS($G322:AM322)&gt;$E322,"",IFERROR(INDEX('PROYECCIÓN'!323:323,15+6*(COLUMNS($G322:AM322)-1)),""))</f>
        <v/>
      </c>
      <c r="AN322" s="236">
        <f t="array" ref="AN322">IF(COLUMNS($G322:AN322)&gt;$E322,"",IFERROR(INDEX('PROYECCIÓN'!323:323,15+6*(COLUMNS($G322:AN322)-1)),""))</f>
        <v/>
      </c>
      <c r="AO322" s="236">
        <f t="array" ref="AO322">IF(COLUMNS($G322:AO322)&gt;$E322,"",IFERROR(INDEX('PROYECCIÓN'!323:323,15+6*(COLUMNS($G322:AO322)-1)),""))</f>
        <v/>
      </c>
      <c r="AP322" s="236">
        <f t="array" ref="AP322">IF(COLUMNS($G322:AP322)&gt;$E322,"",IFERROR(INDEX('PROYECCIÓN'!323:323,15+6*(COLUMNS($G322:AP322)-1)),""))</f>
        <v/>
      </c>
      <c r="AQ322" s="236" t="n"/>
      <c r="AR322" s="229" t="n"/>
      <c r="AS322" s="185" t="n"/>
    </row>
    <row r="323" ht="15" customHeight="1" s="506">
      <c r="B323" s="47">
        <f>'CARTERA TOTAL'!B323</f>
        <v/>
      </c>
      <c r="C323" s="229">
        <f>'PROYECCIÓN'!C324</f>
        <v/>
      </c>
      <c r="D323" s="53">
        <f>'PROYECCIÓN'!D324</f>
        <v/>
      </c>
      <c r="E323" s="56">
        <f>'PROYECCIÓN'!H324</f>
        <v/>
      </c>
      <c r="F323" s="56">
        <f>IF(COUNTIF($G323:$AP323,"VENCIDA")&gt;0,"VENCIDA",IF(COUNTIF($G323:$AP323,"POR VENCER")&gt;0,"POR VENCER",IF(COUNTIF($G323:$AP323,"AL DÍA")&gt;0,"AL DÍA",IF(COUNTIF($G323:$AP323,"PAGA")&gt;0,"PAGA","SIN ESTADO"))))</f>
        <v/>
      </c>
      <c r="G323" s="236">
        <f t="array" ref="G323">IF(COLUMNS($G323:G323)&gt;$E323,"",IFERROR(INDEX('PROYECCIÓN'!324:324,15+6*(COLUMNS($G323:G323)-1)),""))</f>
        <v/>
      </c>
      <c r="H323" s="236">
        <f t="array" ref="H323">IF(COLUMNS($G323:H323)&gt;$E323,"",IFERROR(INDEX('PROYECCIÓN'!324:324,15+6*(COLUMNS($G323:H323)-1)),""))</f>
        <v/>
      </c>
      <c r="I323" s="236">
        <f t="array" ref="I323">IF(COLUMNS($G323:I323)&gt;$E323,"",IFERROR(INDEX('PROYECCIÓN'!324:324,15+6*(COLUMNS($G323:I323)-1)),""))</f>
        <v/>
      </c>
      <c r="J323" s="236">
        <f t="array" ref="J323">IF(COLUMNS($G323:J323)&gt;$E323,"",IFERROR(INDEX('PROYECCIÓN'!324:324,15+6*(COLUMNS($G323:J323)-1)),""))</f>
        <v/>
      </c>
      <c r="K323" s="236">
        <f t="array" ref="K323">IF(COLUMNS($G323:K323)&gt;$E323,"",IFERROR(INDEX('PROYECCIÓN'!324:324,15+6*(COLUMNS($G323:K323)-1)),""))</f>
        <v/>
      </c>
      <c r="L323" s="236">
        <f t="array" ref="L323">IF(COLUMNS($G323:L323)&gt;$E323,"",IFERROR(INDEX('PROYECCIÓN'!324:324,15+6*(COLUMNS($G323:L323)-1)),""))</f>
        <v/>
      </c>
      <c r="M323" s="236">
        <f t="array" ref="M323">IF(COLUMNS($G323:M323)&gt;$E323,"",IFERROR(INDEX('PROYECCIÓN'!324:324,15+6*(COLUMNS($G323:M323)-1)),""))</f>
        <v/>
      </c>
      <c r="N323" s="236">
        <f t="array" ref="N323">IF(COLUMNS($G323:N323)&gt;$E323,"",IFERROR(INDEX('PROYECCIÓN'!324:324,15+6*(COLUMNS($G323:N323)-1)),""))</f>
        <v/>
      </c>
      <c r="O323" s="236">
        <f t="array" ref="O323">IF(COLUMNS($G323:O323)&gt;$E323,"",IFERROR(INDEX('PROYECCIÓN'!324:324,15+6*(COLUMNS($G323:O323)-1)),""))</f>
        <v/>
      </c>
      <c r="P323" s="236">
        <f t="array" ref="P323">IF(COLUMNS($G323:P323)&gt;$E323,"",IFERROR(INDEX('PROYECCIÓN'!324:324,15+6*(COLUMNS($G323:P323)-1)),""))</f>
        <v/>
      </c>
      <c r="Q323" s="236">
        <f t="array" ref="Q323">IF(COLUMNS($G323:Q323)&gt;$E323,"",IFERROR(INDEX('PROYECCIÓN'!324:324,15+6*(COLUMNS($G323:Q323)-1)),""))</f>
        <v/>
      </c>
      <c r="R323" s="236">
        <f t="array" ref="R323">IF(COLUMNS($G323:R323)&gt;$E323,"",IFERROR(INDEX('PROYECCIÓN'!324:324,15+6*(COLUMNS($G323:R323)-1)),""))</f>
        <v/>
      </c>
      <c r="S323" s="236">
        <f t="array" ref="S323">IF(COLUMNS($G323:S323)&gt;$E323,"",IFERROR(INDEX('PROYECCIÓN'!324:324,15+6*(COLUMNS($G323:S323)-1)),""))</f>
        <v/>
      </c>
      <c r="T323" s="236">
        <f t="array" ref="T323">IF(COLUMNS($G323:T323)&gt;$E323,"",IFERROR(INDEX('PROYECCIÓN'!324:324,15+6*(COLUMNS($G323:T323)-1)),""))</f>
        <v/>
      </c>
      <c r="U323" s="236">
        <f t="array" ref="U323">IF(COLUMNS($G323:U323)&gt;$E323,"",IFERROR(INDEX('PROYECCIÓN'!324:324,15+6*(COLUMNS($G323:U323)-1)),""))</f>
        <v/>
      </c>
      <c r="V323" s="236">
        <f t="array" ref="V323">IF(COLUMNS($G323:V323)&gt;$E323,"",IFERROR(INDEX('PROYECCIÓN'!324:324,15+6*(COLUMNS($G323:V323)-1)),""))</f>
        <v/>
      </c>
      <c r="W323" s="236">
        <f t="array" ref="W323">IF(COLUMNS($G323:W323)&gt;$E323,"",IFERROR(INDEX('PROYECCIÓN'!324:324,15+6*(COLUMNS($G323:W323)-1)),""))</f>
        <v/>
      </c>
      <c r="X323" s="236">
        <f t="array" ref="X323">IF(COLUMNS($G323:X323)&gt;$E323,"",IFERROR(INDEX('PROYECCIÓN'!324:324,15+6*(COLUMNS($G323:X323)-1)),""))</f>
        <v/>
      </c>
      <c r="Y323" s="236">
        <f t="array" ref="Y323">IF(COLUMNS($G323:Y323)&gt;$E323,"",IFERROR(INDEX('PROYECCIÓN'!324:324,15+6*(COLUMNS($G323:Y323)-1)),""))</f>
        <v/>
      </c>
      <c r="Z323" s="236">
        <f t="array" ref="Z323">IF(COLUMNS($G323:Z323)&gt;$E323,"",IFERROR(INDEX('PROYECCIÓN'!324:324,15+6*(COLUMNS($G323:Z323)-1)),""))</f>
        <v/>
      </c>
      <c r="AA323" s="236">
        <f t="array" ref="AA323">IF(COLUMNS($G323:AA323)&gt;$E323,"",IFERROR(INDEX('PROYECCIÓN'!324:324,15+6*(COLUMNS($G323:AA323)-1)),""))</f>
        <v/>
      </c>
      <c r="AB323" s="236">
        <f t="array" ref="AB323">IF(COLUMNS($G323:AB323)&gt;$E323,"",IFERROR(INDEX('PROYECCIÓN'!324:324,15+6*(COLUMNS($G323:AB323)-1)),""))</f>
        <v/>
      </c>
      <c r="AC323" s="236">
        <f t="array" ref="AC323">IF(COLUMNS($G323:AC323)&gt;$E323,"",IFERROR(INDEX('PROYECCIÓN'!324:324,15+6*(COLUMNS($G323:AC323)-1)),""))</f>
        <v/>
      </c>
      <c r="AD323" s="236">
        <f t="array" ref="AD323">IF(COLUMNS($G323:AD323)&gt;$E323,"",IFERROR(INDEX('PROYECCIÓN'!324:324,15+6*(COLUMNS($G323:AD323)-1)),""))</f>
        <v/>
      </c>
      <c r="AE323" s="236">
        <f t="array" ref="AE323">IF(COLUMNS($G323:AE323)&gt;$E323,"",IFERROR(INDEX('PROYECCIÓN'!324:324,15+6*(COLUMNS($G323:AE323)-1)),""))</f>
        <v/>
      </c>
      <c r="AF323" s="236">
        <f t="array" ref="AF323">IF(COLUMNS($G323:AF323)&gt;$E323,"",IFERROR(INDEX('PROYECCIÓN'!324:324,15+6*(COLUMNS($G323:AF323)-1)),""))</f>
        <v/>
      </c>
      <c r="AG323" s="236">
        <f t="array" ref="AG323">IF(COLUMNS($G323:AG323)&gt;$E323,"",IFERROR(INDEX('PROYECCIÓN'!324:324,15+6*(COLUMNS($G323:AG323)-1)),""))</f>
        <v/>
      </c>
      <c r="AH323" s="236">
        <f t="array" ref="AH323">IF(COLUMNS($G323:AH323)&gt;$E323,"",IFERROR(INDEX('PROYECCIÓN'!324:324,15+6*(COLUMNS($G323:AH323)-1)),""))</f>
        <v/>
      </c>
      <c r="AI323" s="236">
        <f t="array" ref="AI323">IF(COLUMNS($G323:AI323)&gt;$E323,"",IFERROR(INDEX('PROYECCIÓN'!324:324,15+6*(COLUMNS($G323:AI323)-1)),""))</f>
        <v/>
      </c>
      <c r="AJ323" s="236">
        <f t="array" ref="AJ323">IF(COLUMNS($G323:AJ323)&gt;$E323,"",IFERROR(INDEX('PROYECCIÓN'!324:324,15+6*(COLUMNS($G323:AJ323)-1)),""))</f>
        <v/>
      </c>
      <c r="AK323" s="236">
        <f t="array" ref="AK323">IF(COLUMNS($G323:AK323)&gt;$E323,"",IFERROR(INDEX('PROYECCIÓN'!324:324,15+6*(COLUMNS($G323:AK323)-1)),""))</f>
        <v/>
      </c>
      <c r="AL323" s="236">
        <f t="array" ref="AL323">IF(COLUMNS($G323:AL323)&gt;$E323,"",IFERROR(INDEX('PROYECCIÓN'!324:324,15+6*(COLUMNS($G323:AL323)-1)),""))</f>
        <v/>
      </c>
      <c r="AM323" s="236">
        <f t="array" ref="AM323">IF(COLUMNS($G323:AM323)&gt;$E323,"",IFERROR(INDEX('PROYECCIÓN'!324:324,15+6*(COLUMNS($G323:AM323)-1)),""))</f>
        <v/>
      </c>
      <c r="AN323" s="236">
        <f t="array" ref="AN323">IF(COLUMNS($G323:AN323)&gt;$E323,"",IFERROR(INDEX('PROYECCIÓN'!324:324,15+6*(COLUMNS($G323:AN323)-1)),""))</f>
        <v/>
      </c>
      <c r="AO323" s="236">
        <f t="array" ref="AO323">IF(COLUMNS($G323:AO323)&gt;$E323,"",IFERROR(INDEX('PROYECCIÓN'!324:324,15+6*(COLUMNS($G323:AO323)-1)),""))</f>
        <v/>
      </c>
      <c r="AP323" s="236">
        <f t="array" ref="AP323">IF(COLUMNS($G323:AP323)&gt;$E323,"",IFERROR(INDEX('PROYECCIÓN'!324:324,15+6*(COLUMNS($G323:AP323)-1)),""))</f>
        <v/>
      </c>
      <c r="AQ323" s="236" t="n"/>
      <c r="AR323" s="229" t="n"/>
      <c r="AS323" s="185" t="n"/>
    </row>
    <row r="324" ht="15" customHeight="1" s="506">
      <c r="B324" s="47">
        <f>'CARTERA TOTAL'!B324</f>
        <v/>
      </c>
      <c r="C324" s="229">
        <f>'PROYECCIÓN'!C325</f>
        <v/>
      </c>
      <c r="D324" s="53">
        <f>'PROYECCIÓN'!D325</f>
        <v/>
      </c>
      <c r="E324" s="56">
        <f>'PROYECCIÓN'!H325</f>
        <v/>
      </c>
      <c r="F324" s="56">
        <f>IF(COUNTIF($G324:$AP324,"VENCIDA")&gt;0,"VENCIDA",IF(COUNTIF($G324:$AP324,"POR VENCER")&gt;0,"POR VENCER",IF(COUNTIF($G324:$AP324,"AL DÍA")&gt;0,"AL DÍA",IF(COUNTIF($G324:$AP324,"PAGA")&gt;0,"PAGA","SIN ESTADO"))))</f>
        <v/>
      </c>
      <c r="G324" s="236">
        <f t="array" ref="G324">IF(COLUMNS($G324:G324)&gt;$E324,"",IFERROR(INDEX('PROYECCIÓN'!325:325,15+6*(COLUMNS($G324:G324)-1)),""))</f>
        <v/>
      </c>
      <c r="H324" s="236">
        <f t="array" ref="H324">IF(COLUMNS($G324:H324)&gt;$E324,"",IFERROR(INDEX('PROYECCIÓN'!325:325,15+6*(COLUMNS($G324:H324)-1)),""))</f>
        <v/>
      </c>
      <c r="I324" s="236">
        <f t="array" ref="I324">IF(COLUMNS($G324:I324)&gt;$E324,"",IFERROR(INDEX('PROYECCIÓN'!325:325,15+6*(COLUMNS($G324:I324)-1)),""))</f>
        <v/>
      </c>
      <c r="J324" s="236">
        <f t="array" ref="J324">IF(COLUMNS($G324:J324)&gt;$E324,"",IFERROR(INDEX('PROYECCIÓN'!325:325,15+6*(COLUMNS($G324:J324)-1)),""))</f>
        <v/>
      </c>
      <c r="K324" s="236">
        <f t="array" ref="K324">IF(COLUMNS($G324:K324)&gt;$E324,"",IFERROR(INDEX('PROYECCIÓN'!325:325,15+6*(COLUMNS($G324:K324)-1)),""))</f>
        <v/>
      </c>
      <c r="L324" s="236">
        <f t="array" ref="L324">IF(COLUMNS($G324:L324)&gt;$E324,"",IFERROR(INDEX('PROYECCIÓN'!325:325,15+6*(COLUMNS($G324:L324)-1)),""))</f>
        <v/>
      </c>
      <c r="M324" s="236">
        <f t="array" ref="M324">IF(COLUMNS($G324:M324)&gt;$E324,"",IFERROR(INDEX('PROYECCIÓN'!325:325,15+6*(COLUMNS($G324:M324)-1)),""))</f>
        <v/>
      </c>
      <c r="N324" s="236">
        <f t="array" ref="N324">IF(COLUMNS($G324:N324)&gt;$E324,"",IFERROR(INDEX('PROYECCIÓN'!325:325,15+6*(COLUMNS($G324:N324)-1)),""))</f>
        <v/>
      </c>
      <c r="O324" s="236">
        <f t="array" ref="O324">IF(COLUMNS($G324:O324)&gt;$E324,"",IFERROR(INDEX('PROYECCIÓN'!325:325,15+6*(COLUMNS($G324:O324)-1)),""))</f>
        <v/>
      </c>
      <c r="P324" s="236">
        <f t="array" ref="P324">IF(COLUMNS($G324:P324)&gt;$E324,"",IFERROR(INDEX('PROYECCIÓN'!325:325,15+6*(COLUMNS($G324:P324)-1)),""))</f>
        <v/>
      </c>
      <c r="Q324" s="236">
        <f t="array" ref="Q324">IF(COLUMNS($G324:Q324)&gt;$E324,"",IFERROR(INDEX('PROYECCIÓN'!325:325,15+6*(COLUMNS($G324:Q324)-1)),""))</f>
        <v/>
      </c>
      <c r="R324" s="236">
        <f t="array" ref="R324">IF(COLUMNS($G324:R324)&gt;$E324,"",IFERROR(INDEX('PROYECCIÓN'!325:325,15+6*(COLUMNS($G324:R324)-1)),""))</f>
        <v/>
      </c>
      <c r="S324" s="236">
        <f t="array" ref="S324">IF(COLUMNS($G324:S324)&gt;$E324,"",IFERROR(INDEX('PROYECCIÓN'!325:325,15+6*(COLUMNS($G324:S324)-1)),""))</f>
        <v/>
      </c>
      <c r="T324" s="236">
        <f t="array" ref="T324">IF(COLUMNS($G324:T324)&gt;$E324,"",IFERROR(INDEX('PROYECCIÓN'!325:325,15+6*(COLUMNS($G324:T324)-1)),""))</f>
        <v/>
      </c>
      <c r="U324" s="236">
        <f t="array" ref="U324">IF(COLUMNS($G324:U324)&gt;$E324,"",IFERROR(INDEX('PROYECCIÓN'!325:325,15+6*(COLUMNS($G324:U324)-1)),""))</f>
        <v/>
      </c>
      <c r="V324" s="236">
        <f t="array" ref="V324">IF(COLUMNS($G324:V324)&gt;$E324,"",IFERROR(INDEX('PROYECCIÓN'!325:325,15+6*(COLUMNS($G324:V324)-1)),""))</f>
        <v/>
      </c>
      <c r="W324" s="236">
        <f t="array" ref="W324">IF(COLUMNS($G324:W324)&gt;$E324,"",IFERROR(INDEX('PROYECCIÓN'!325:325,15+6*(COLUMNS($G324:W324)-1)),""))</f>
        <v/>
      </c>
      <c r="X324" s="236">
        <f t="array" ref="X324">IF(COLUMNS($G324:X324)&gt;$E324,"",IFERROR(INDEX('PROYECCIÓN'!325:325,15+6*(COLUMNS($G324:X324)-1)),""))</f>
        <v/>
      </c>
      <c r="Y324" s="236">
        <f t="array" ref="Y324">IF(COLUMNS($G324:Y324)&gt;$E324,"",IFERROR(INDEX('PROYECCIÓN'!325:325,15+6*(COLUMNS($G324:Y324)-1)),""))</f>
        <v/>
      </c>
      <c r="Z324" s="236">
        <f t="array" ref="Z324">IF(COLUMNS($G324:Z324)&gt;$E324,"",IFERROR(INDEX('PROYECCIÓN'!325:325,15+6*(COLUMNS($G324:Z324)-1)),""))</f>
        <v/>
      </c>
      <c r="AA324" s="236">
        <f t="array" ref="AA324">IF(COLUMNS($G324:AA324)&gt;$E324,"",IFERROR(INDEX('PROYECCIÓN'!325:325,15+6*(COLUMNS($G324:AA324)-1)),""))</f>
        <v/>
      </c>
      <c r="AB324" s="236">
        <f t="array" ref="AB324">IF(COLUMNS($G324:AB324)&gt;$E324,"",IFERROR(INDEX('PROYECCIÓN'!325:325,15+6*(COLUMNS($G324:AB324)-1)),""))</f>
        <v/>
      </c>
      <c r="AC324" s="236">
        <f t="array" ref="AC324">IF(COLUMNS($G324:AC324)&gt;$E324,"",IFERROR(INDEX('PROYECCIÓN'!325:325,15+6*(COLUMNS($G324:AC324)-1)),""))</f>
        <v/>
      </c>
      <c r="AD324" s="236">
        <f t="array" ref="AD324">IF(COLUMNS($G324:AD324)&gt;$E324,"",IFERROR(INDEX('PROYECCIÓN'!325:325,15+6*(COLUMNS($G324:AD324)-1)),""))</f>
        <v/>
      </c>
      <c r="AE324" s="236">
        <f t="array" ref="AE324">IF(COLUMNS($G324:AE324)&gt;$E324,"",IFERROR(INDEX('PROYECCIÓN'!325:325,15+6*(COLUMNS($G324:AE324)-1)),""))</f>
        <v/>
      </c>
      <c r="AF324" s="236">
        <f t="array" ref="AF324">IF(COLUMNS($G324:AF324)&gt;$E324,"",IFERROR(INDEX('PROYECCIÓN'!325:325,15+6*(COLUMNS($G324:AF324)-1)),""))</f>
        <v/>
      </c>
      <c r="AG324" s="236">
        <f t="array" ref="AG324">IF(COLUMNS($G324:AG324)&gt;$E324,"",IFERROR(INDEX('PROYECCIÓN'!325:325,15+6*(COLUMNS($G324:AG324)-1)),""))</f>
        <v/>
      </c>
      <c r="AH324" s="236">
        <f t="array" ref="AH324">IF(COLUMNS($G324:AH324)&gt;$E324,"",IFERROR(INDEX('PROYECCIÓN'!325:325,15+6*(COLUMNS($G324:AH324)-1)),""))</f>
        <v/>
      </c>
      <c r="AI324" s="236">
        <f t="array" ref="AI324">IF(COLUMNS($G324:AI324)&gt;$E324,"",IFERROR(INDEX('PROYECCIÓN'!325:325,15+6*(COLUMNS($G324:AI324)-1)),""))</f>
        <v/>
      </c>
      <c r="AJ324" s="236">
        <f t="array" ref="AJ324">IF(COLUMNS($G324:AJ324)&gt;$E324,"",IFERROR(INDEX('PROYECCIÓN'!325:325,15+6*(COLUMNS($G324:AJ324)-1)),""))</f>
        <v/>
      </c>
      <c r="AK324" s="236">
        <f t="array" ref="AK324">IF(COLUMNS($G324:AK324)&gt;$E324,"",IFERROR(INDEX('PROYECCIÓN'!325:325,15+6*(COLUMNS($G324:AK324)-1)),""))</f>
        <v/>
      </c>
      <c r="AL324" s="236">
        <f t="array" ref="AL324">IF(COLUMNS($G324:AL324)&gt;$E324,"",IFERROR(INDEX('PROYECCIÓN'!325:325,15+6*(COLUMNS($G324:AL324)-1)),""))</f>
        <v/>
      </c>
      <c r="AM324" s="236">
        <f t="array" ref="AM324">IF(COLUMNS($G324:AM324)&gt;$E324,"",IFERROR(INDEX('PROYECCIÓN'!325:325,15+6*(COLUMNS($G324:AM324)-1)),""))</f>
        <v/>
      </c>
      <c r="AN324" s="236">
        <f t="array" ref="AN324">IF(COLUMNS($G324:AN324)&gt;$E324,"",IFERROR(INDEX('PROYECCIÓN'!325:325,15+6*(COLUMNS($G324:AN324)-1)),""))</f>
        <v/>
      </c>
      <c r="AO324" s="236">
        <f t="array" ref="AO324">IF(COLUMNS($G324:AO324)&gt;$E324,"",IFERROR(INDEX('PROYECCIÓN'!325:325,15+6*(COLUMNS($G324:AO324)-1)),""))</f>
        <v/>
      </c>
      <c r="AP324" s="236">
        <f t="array" ref="AP324">IF(COLUMNS($G324:AP324)&gt;$E324,"",IFERROR(INDEX('PROYECCIÓN'!325:325,15+6*(COLUMNS($G324:AP324)-1)),""))</f>
        <v/>
      </c>
      <c r="AQ324" s="236" t="n"/>
      <c r="AR324" s="229" t="n"/>
      <c r="AS324" s="185" t="n"/>
    </row>
    <row r="325" ht="15" customHeight="1" s="506">
      <c r="B325" s="47">
        <f>'CARTERA TOTAL'!B325</f>
        <v/>
      </c>
      <c r="C325" s="229">
        <f>'PROYECCIÓN'!C326</f>
        <v/>
      </c>
      <c r="D325" s="53">
        <f>'PROYECCIÓN'!D326</f>
        <v/>
      </c>
      <c r="E325" s="56">
        <f>'PROYECCIÓN'!H326</f>
        <v/>
      </c>
      <c r="F325" s="56">
        <f>IF(COUNTIF($G325:$AP325,"VENCIDA")&gt;0,"VENCIDA",IF(COUNTIF($G325:$AP325,"POR VENCER")&gt;0,"POR VENCER",IF(COUNTIF($G325:$AP325,"AL DÍA")&gt;0,"AL DÍA",IF(COUNTIF($G325:$AP325,"PAGA")&gt;0,"PAGA","SIN ESTADO"))))</f>
        <v/>
      </c>
      <c r="G325" s="236">
        <f t="array" ref="G325">IF(COLUMNS($G325:G325)&gt;$E325,"",IFERROR(INDEX('PROYECCIÓN'!326:326,15+6*(COLUMNS($G325:G325)-1)),""))</f>
        <v/>
      </c>
      <c r="H325" s="236">
        <f t="array" ref="H325">IF(COLUMNS($G325:H325)&gt;$E325,"",IFERROR(INDEX('PROYECCIÓN'!326:326,15+6*(COLUMNS($G325:H325)-1)),""))</f>
        <v/>
      </c>
      <c r="I325" s="236">
        <f t="array" ref="I325">IF(COLUMNS($G325:I325)&gt;$E325,"",IFERROR(INDEX('PROYECCIÓN'!326:326,15+6*(COLUMNS($G325:I325)-1)),""))</f>
        <v/>
      </c>
      <c r="J325" s="236">
        <f t="array" ref="J325">IF(COLUMNS($G325:J325)&gt;$E325,"",IFERROR(INDEX('PROYECCIÓN'!326:326,15+6*(COLUMNS($G325:J325)-1)),""))</f>
        <v/>
      </c>
      <c r="K325" s="236">
        <f t="array" ref="K325">IF(COLUMNS($G325:K325)&gt;$E325,"",IFERROR(INDEX('PROYECCIÓN'!326:326,15+6*(COLUMNS($G325:K325)-1)),""))</f>
        <v/>
      </c>
      <c r="L325" s="236">
        <f t="array" ref="L325">IF(COLUMNS($G325:L325)&gt;$E325,"",IFERROR(INDEX('PROYECCIÓN'!326:326,15+6*(COLUMNS($G325:L325)-1)),""))</f>
        <v/>
      </c>
      <c r="M325" s="236">
        <f t="array" ref="M325">IF(COLUMNS($G325:M325)&gt;$E325,"",IFERROR(INDEX('PROYECCIÓN'!326:326,15+6*(COLUMNS($G325:M325)-1)),""))</f>
        <v/>
      </c>
      <c r="N325" s="236">
        <f t="array" ref="N325">IF(COLUMNS($G325:N325)&gt;$E325,"",IFERROR(INDEX('PROYECCIÓN'!326:326,15+6*(COLUMNS($G325:N325)-1)),""))</f>
        <v/>
      </c>
      <c r="O325" s="236">
        <f t="array" ref="O325">IF(COLUMNS($G325:O325)&gt;$E325,"",IFERROR(INDEX('PROYECCIÓN'!326:326,15+6*(COLUMNS($G325:O325)-1)),""))</f>
        <v/>
      </c>
      <c r="P325" s="236">
        <f t="array" ref="P325">IF(COLUMNS($G325:P325)&gt;$E325,"",IFERROR(INDEX('PROYECCIÓN'!326:326,15+6*(COLUMNS($G325:P325)-1)),""))</f>
        <v/>
      </c>
      <c r="Q325" s="236">
        <f t="array" ref="Q325">IF(COLUMNS($G325:Q325)&gt;$E325,"",IFERROR(INDEX('PROYECCIÓN'!326:326,15+6*(COLUMNS($G325:Q325)-1)),""))</f>
        <v/>
      </c>
      <c r="R325" s="236">
        <f t="array" ref="R325">IF(COLUMNS($G325:R325)&gt;$E325,"",IFERROR(INDEX('PROYECCIÓN'!326:326,15+6*(COLUMNS($G325:R325)-1)),""))</f>
        <v/>
      </c>
      <c r="S325" s="236">
        <f t="array" ref="S325">IF(COLUMNS($G325:S325)&gt;$E325,"",IFERROR(INDEX('PROYECCIÓN'!326:326,15+6*(COLUMNS($G325:S325)-1)),""))</f>
        <v/>
      </c>
      <c r="T325" s="236">
        <f t="array" ref="T325">IF(COLUMNS($G325:T325)&gt;$E325,"",IFERROR(INDEX('PROYECCIÓN'!326:326,15+6*(COLUMNS($G325:T325)-1)),""))</f>
        <v/>
      </c>
      <c r="U325" s="236">
        <f t="array" ref="U325">IF(COLUMNS($G325:U325)&gt;$E325,"",IFERROR(INDEX('PROYECCIÓN'!326:326,15+6*(COLUMNS($G325:U325)-1)),""))</f>
        <v/>
      </c>
      <c r="V325" s="236">
        <f t="array" ref="V325">IF(COLUMNS($G325:V325)&gt;$E325,"",IFERROR(INDEX('PROYECCIÓN'!326:326,15+6*(COLUMNS($G325:V325)-1)),""))</f>
        <v/>
      </c>
      <c r="W325" s="236">
        <f t="array" ref="W325">IF(COLUMNS($G325:W325)&gt;$E325,"",IFERROR(INDEX('PROYECCIÓN'!326:326,15+6*(COLUMNS($G325:W325)-1)),""))</f>
        <v/>
      </c>
      <c r="X325" s="236">
        <f t="array" ref="X325">IF(COLUMNS($G325:X325)&gt;$E325,"",IFERROR(INDEX('PROYECCIÓN'!326:326,15+6*(COLUMNS($G325:X325)-1)),""))</f>
        <v/>
      </c>
      <c r="Y325" s="236">
        <f t="array" ref="Y325">IF(COLUMNS($G325:Y325)&gt;$E325,"",IFERROR(INDEX('PROYECCIÓN'!326:326,15+6*(COLUMNS($G325:Y325)-1)),""))</f>
        <v/>
      </c>
      <c r="Z325" s="236">
        <f t="array" ref="Z325">IF(COLUMNS($G325:Z325)&gt;$E325,"",IFERROR(INDEX('PROYECCIÓN'!326:326,15+6*(COLUMNS($G325:Z325)-1)),""))</f>
        <v/>
      </c>
      <c r="AA325" s="236">
        <f t="array" ref="AA325">IF(COLUMNS($G325:AA325)&gt;$E325,"",IFERROR(INDEX('PROYECCIÓN'!326:326,15+6*(COLUMNS($G325:AA325)-1)),""))</f>
        <v/>
      </c>
      <c r="AB325" s="236">
        <f t="array" ref="AB325">IF(COLUMNS($G325:AB325)&gt;$E325,"",IFERROR(INDEX('PROYECCIÓN'!326:326,15+6*(COLUMNS($G325:AB325)-1)),""))</f>
        <v/>
      </c>
      <c r="AC325" s="236">
        <f t="array" ref="AC325">IF(COLUMNS($G325:AC325)&gt;$E325,"",IFERROR(INDEX('PROYECCIÓN'!326:326,15+6*(COLUMNS($G325:AC325)-1)),""))</f>
        <v/>
      </c>
      <c r="AD325" s="236">
        <f t="array" ref="AD325">IF(COLUMNS($G325:AD325)&gt;$E325,"",IFERROR(INDEX('PROYECCIÓN'!326:326,15+6*(COLUMNS($G325:AD325)-1)),""))</f>
        <v/>
      </c>
      <c r="AE325" s="236">
        <f t="array" ref="AE325">IF(COLUMNS($G325:AE325)&gt;$E325,"",IFERROR(INDEX('PROYECCIÓN'!326:326,15+6*(COLUMNS($G325:AE325)-1)),""))</f>
        <v/>
      </c>
      <c r="AF325" s="236">
        <f t="array" ref="AF325">IF(COLUMNS($G325:AF325)&gt;$E325,"",IFERROR(INDEX('PROYECCIÓN'!326:326,15+6*(COLUMNS($G325:AF325)-1)),""))</f>
        <v/>
      </c>
      <c r="AG325" s="236">
        <f t="array" ref="AG325">IF(COLUMNS($G325:AG325)&gt;$E325,"",IFERROR(INDEX('PROYECCIÓN'!326:326,15+6*(COLUMNS($G325:AG325)-1)),""))</f>
        <v/>
      </c>
      <c r="AH325" s="236">
        <f t="array" ref="AH325">IF(COLUMNS($G325:AH325)&gt;$E325,"",IFERROR(INDEX('PROYECCIÓN'!326:326,15+6*(COLUMNS($G325:AH325)-1)),""))</f>
        <v/>
      </c>
      <c r="AI325" s="236">
        <f t="array" ref="AI325">IF(COLUMNS($G325:AI325)&gt;$E325,"",IFERROR(INDEX('PROYECCIÓN'!326:326,15+6*(COLUMNS($G325:AI325)-1)),""))</f>
        <v/>
      </c>
      <c r="AJ325" s="236">
        <f t="array" ref="AJ325">IF(COLUMNS($G325:AJ325)&gt;$E325,"",IFERROR(INDEX('PROYECCIÓN'!326:326,15+6*(COLUMNS($G325:AJ325)-1)),""))</f>
        <v/>
      </c>
      <c r="AK325" s="236">
        <f t="array" ref="AK325">IF(COLUMNS($G325:AK325)&gt;$E325,"",IFERROR(INDEX('PROYECCIÓN'!326:326,15+6*(COLUMNS($G325:AK325)-1)),""))</f>
        <v/>
      </c>
      <c r="AL325" s="236">
        <f t="array" ref="AL325">IF(COLUMNS($G325:AL325)&gt;$E325,"",IFERROR(INDEX('PROYECCIÓN'!326:326,15+6*(COLUMNS($G325:AL325)-1)),""))</f>
        <v/>
      </c>
      <c r="AM325" s="236">
        <f t="array" ref="AM325">IF(COLUMNS($G325:AM325)&gt;$E325,"",IFERROR(INDEX('PROYECCIÓN'!326:326,15+6*(COLUMNS($G325:AM325)-1)),""))</f>
        <v/>
      </c>
      <c r="AN325" s="236">
        <f t="array" ref="AN325">IF(COLUMNS($G325:AN325)&gt;$E325,"",IFERROR(INDEX('PROYECCIÓN'!326:326,15+6*(COLUMNS($G325:AN325)-1)),""))</f>
        <v/>
      </c>
      <c r="AO325" s="236">
        <f t="array" ref="AO325">IF(COLUMNS($G325:AO325)&gt;$E325,"",IFERROR(INDEX('PROYECCIÓN'!326:326,15+6*(COLUMNS($G325:AO325)-1)),""))</f>
        <v/>
      </c>
      <c r="AP325" s="236">
        <f t="array" ref="AP325">IF(COLUMNS($G325:AP325)&gt;$E325,"",IFERROR(INDEX('PROYECCIÓN'!326:326,15+6*(COLUMNS($G325:AP325)-1)),""))</f>
        <v/>
      </c>
      <c r="AQ325" s="236" t="n"/>
      <c r="AR325" s="229" t="n"/>
      <c r="AS325" s="185" t="n"/>
    </row>
    <row r="326" ht="15" customHeight="1" s="506">
      <c r="B326" s="47">
        <f>'CARTERA TOTAL'!B326</f>
        <v/>
      </c>
      <c r="C326" s="229">
        <f>'PROYECCIÓN'!C327</f>
        <v/>
      </c>
      <c r="D326" s="53">
        <f>'PROYECCIÓN'!D327</f>
        <v/>
      </c>
      <c r="E326" s="56">
        <f>'PROYECCIÓN'!H327</f>
        <v/>
      </c>
      <c r="F326" s="56">
        <f>IF(COUNTIF($G326:$AP326,"VENCIDA")&gt;0,"VENCIDA",IF(COUNTIF($G326:$AP326,"POR VENCER")&gt;0,"POR VENCER",IF(COUNTIF($G326:$AP326,"AL DÍA")&gt;0,"AL DÍA",IF(COUNTIF($G326:$AP326,"PAGA")&gt;0,"PAGA","SIN ESTADO"))))</f>
        <v/>
      </c>
      <c r="G326" s="236">
        <f t="array" ref="G326">IF(COLUMNS($G326:G326)&gt;$E326,"",IFERROR(INDEX('PROYECCIÓN'!327:327,15+6*(COLUMNS($G326:G326)-1)),""))</f>
        <v/>
      </c>
      <c r="H326" s="236">
        <f t="array" ref="H326">IF(COLUMNS($G326:H326)&gt;$E326,"",IFERROR(INDEX('PROYECCIÓN'!327:327,15+6*(COLUMNS($G326:H326)-1)),""))</f>
        <v/>
      </c>
      <c r="I326" s="236">
        <f t="array" ref="I326">IF(COLUMNS($G326:I326)&gt;$E326,"",IFERROR(INDEX('PROYECCIÓN'!327:327,15+6*(COLUMNS($G326:I326)-1)),""))</f>
        <v/>
      </c>
      <c r="J326" s="236">
        <f t="array" ref="J326">IF(COLUMNS($G326:J326)&gt;$E326,"",IFERROR(INDEX('PROYECCIÓN'!327:327,15+6*(COLUMNS($G326:J326)-1)),""))</f>
        <v/>
      </c>
      <c r="K326" s="236">
        <f t="array" ref="K326">IF(COLUMNS($G326:K326)&gt;$E326,"",IFERROR(INDEX('PROYECCIÓN'!327:327,15+6*(COLUMNS($G326:K326)-1)),""))</f>
        <v/>
      </c>
      <c r="L326" s="236">
        <f t="array" ref="L326">IF(COLUMNS($G326:L326)&gt;$E326,"",IFERROR(INDEX('PROYECCIÓN'!327:327,15+6*(COLUMNS($G326:L326)-1)),""))</f>
        <v/>
      </c>
      <c r="M326" s="236">
        <f t="array" ref="M326">IF(COLUMNS($G326:M326)&gt;$E326,"",IFERROR(INDEX('PROYECCIÓN'!327:327,15+6*(COLUMNS($G326:M326)-1)),""))</f>
        <v/>
      </c>
      <c r="N326" s="236">
        <f t="array" ref="N326">IF(COLUMNS($G326:N326)&gt;$E326,"",IFERROR(INDEX('PROYECCIÓN'!327:327,15+6*(COLUMNS($G326:N326)-1)),""))</f>
        <v/>
      </c>
      <c r="O326" s="236">
        <f t="array" ref="O326">IF(COLUMNS($G326:O326)&gt;$E326,"",IFERROR(INDEX('PROYECCIÓN'!327:327,15+6*(COLUMNS($G326:O326)-1)),""))</f>
        <v/>
      </c>
      <c r="P326" s="236">
        <f t="array" ref="P326">IF(COLUMNS($G326:P326)&gt;$E326,"",IFERROR(INDEX('PROYECCIÓN'!327:327,15+6*(COLUMNS($G326:P326)-1)),""))</f>
        <v/>
      </c>
      <c r="Q326" s="236">
        <f t="array" ref="Q326">IF(COLUMNS($G326:Q326)&gt;$E326,"",IFERROR(INDEX('PROYECCIÓN'!327:327,15+6*(COLUMNS($G326:Q326)-1)),""))</f>
        <v/>
      </c>
      <c r="R326" s="236">
        <f t="array" ref="R326">IF(COLUMNS($G326:R326)&gt;$E326,"",IFERROR(INDEX('PROYECCIÓN'!327:327,15+6*(COLUMNS($G326:R326)-1)),""))</f>
        <v/>
      </c>
      <c r="S326" s="236">
        <f t="array" ref="S326">IF(COLUMNS($G326:S326)&gt;$E326,"",IFERROR(INDEX('PROYECCIÓN'!327:327,15+6*(COLUMNS($G326:S326)-1)),""))</f>
        <v/>
      </c>
      <c r="T326" s="236">
        <f t="array" ref="T326">IF(COLUMNS($G326:T326)&gt;$E326,"",IFERROR(INDEX('PROYECCIÓN'!327:327,15+6*(COLUMNS($G326:T326)-1)),""))</f>
        <v/>
      </c>
      <c r="U326" s="236">
        <f t="array" ref="U326">IF(COLUMNS($G326:U326)&gt;$E326,"",IFERROR(INDEX('PROYECCIÓN'!327:327,15+6*(COLUMNS($G326:U326)-1)),""))</f>
        <v/>
      </c>
      <c r="V326" s="236">
        <f t="array" ref="V326">IF(COLUMNS($G326:V326)&gt;$E326,"",IFERROR(INDEX('PROYECCIÓN'!327:327,15+6*(COLUMNS($G326:V326)-1)),""))</f>
        <v/>
      </c>
      <c r="W326" s="236">
        <f t="array" ref="W326">IF(COLUMNS($G326:W326)&gt;$E326,"",IFERROR(INDEX('PROYECCIÓN'!327:327,15+6*(COLUMNS($G326:W326)-1)),""))</f>
        <v/>
      </c>
      <c r="X326" s="236">
        <f t="array" ref="X326">IF(COLUMNS($G326:X326)&gt;$E326,"",IFERROR(INDEX('PROYECCIÓN'!327:327,15+6*(COLUMNS($G326:X326)-1)),""))</f>
        <v/>
      </c>
      <c r="Y326" s="236">
        <f t="array" ref="Y326">IF(COLUMNS($G326:Y326)&gt;$E326,"",IFERROR(INDEX('PROYECCIÓN'!327:327,15+6*(COLUMNS($G326:Y326)-1)),""))</f>
        <v/>
      </c>
      <c r="Z326" s="236">
        <f t="array" ref="Z326">IF(COLUMNS($G326:Z326)&gt;$E326,"",IFERROR(INDEX('PROYECCIÓN'!327:327,15+6*(COLUMNS($G326:Z326)-1)),""))</f>
        <v/>
      </c>
      <c r="AA326" s="236">
        <f t="array" ref="AA326">IF(COLUMNS($G326:AA326)&gt;$E326,"",IFERROR(INDEX('PROYECCIÓN'!327:327,15+6*(COLUMNS($G326:AA326)-1)),""))</f>
        <v/>
      </c>
      <c r="AB326" s="236">
        <f t="array" ref="AB326">IF(COLUMNS($G326:AB326)&gt;$E326,"",IFERROR(INDEX('PROYECCIÓN'!327:327,15+6*(COLUMNS($G326:AB326)-1)),""))</f>
        <v/>
      </c>
      <c r="AC326" s="236">
        <f t="array" ref="AC326">IF(COLUMNS($G326:AC326)&gt;$E326,"",IFERROR(INDEX('PROYECCIÓN'!327:327,15+6*(COLUMNS($G326:AC326)-1)),""))</f>
        <v/>
      </c>
      <c r="AD326" s="236">
        <f t="array" ref="AD326">IF(COLUMNS($G326:AD326)&gt;$E326,"",IFERROR(INDEX('PROYECCIÓN'!327:327,15+6*(COLUMNS($G326:AD326)-1)),""))</f>
        <v/>
      </c>
      <c r="AE326" s="236">
        <f t="array" ref="AE326">IF(COLUMNS($G326:AE326)&gt;$E326,"",IFERROR(INDEX('PROYECCIÓN'!327:327,15+6*(COLUMNS($G326:AE326)-1)),""))</f>
        <v/>
      </c>
      <c r="AF326" s="236">
        <f t="array" ref="AF326">IF(COLUMNS($G326:AF326)&gt;$E326,"",IFERROR(INDEX('PROYECCIÓN'!327:327,15+6*(COLUMNS($G326:AF326)-1)),""))</f>
        <v/>
      </c>
      <c r="AG326" s="236">
        <f t="array" ref="AG326">IF(COLUMNS($G326:AG326)&gt;$E326,"",IFERROR(INDEX('PROYECCIÓN'!327:327,15+6*(COLUMNS($G326:AG326)-1)),""))</f>
        <v/>
      </c>
      <c r="AH326" s="236">
        <f t="array" ref="AH326">IF(COLUMNS($G326:AH326)&gt;$E326,"",IFERROR(INDEX('PROYECCIÓN'!327:327,15+6*(COLUMNS($G326:AH326)-1)),""))</f>
        <v/>
      </c>
      <c r="AI326" s="236">
        <f t="array" ref="AI326">IF(COLUMNS($G326:AI326)&gt;$E326,"",IFERROR(INDEX('PROYECCIÓN'!327:327,15+6*(COLUMNS($G326:AI326)-1)),""))</f>
        <v/>
      </c>
      <c r="AJ326" s="236">
        <f t="array" ref="AJ326">IF(COLUMNS($G326:AJ326)&gt;$E326,"",IFERROR(INDEX('PROYECCIÓN'!327:327,15+6*(COLUMNS($G326:AJ326)-1)),""))</f>
        <v/>
      </c>
      <c r="AK326" s="236">
        <f t="array" ref="AK326">IF(COLUMNS($G326:AK326)&gt;$E326,"",IFERROR(INDEX('PROYECCIÓN'!327:327,15+6*(COLUMNS($G326:AK326)-1)),""))</f>
        <v/>
      </c>
      <c r="AL326" s="236">
        <f t="array" ref="AL326">IF(COLUMNS($G326:AL326)&gt;$E326,"",IFERROR(INDEX('PROYECCIÓN'!327:327,15+6*(COLUMNS($G326:AL326)-1)),""))</f>
        <v/>
      </c>
      <c r="AM326" s="236">
        <f t="array" ref="AM326">IF(COLUMNS($G326:AM326)&gt;$E326,"",IFERROR(INDEX('PROYECCIÓN'!327:327,15+6*(COLUMNS($G326:AM326)-1)),""))</f>
        <v/>
      </c>
      <c r="AN326" s="236">
        <f t="array" ref="AN326">IF(COLUMNS($G326:AN326)&gt;$E326,"",IFERROR(INDEX('PROYECCIÓN'!327:327,15+6*(COLUMNS($G326:AN326)-1)),""))</f>
        <v/>
      </c>
      <c r="AO326" s="236">
        <f t="array" ref="AO326">IF(COLUMNS($G326:AO326)&gt;$E326,"",IFERROR(INDEX('PROYECCIÓN'!327:327,15+6*(COLUMNS($G326:AO326)-1)),""))</f>
        <v/>
      </c>
      <c r="AP326" s="236">
        <f t="array" ref="AP326">IF(COLUMNS($G326:AP326)&gt;$E326,"",IFERROR(INDEX('PROYECCIÓN'!327:327,15+6*(COLUMNS($G326:AP326)-1)),""))</f>
        <v/>
      </c>
      <c r="AQ326" s="236" t="n"/>
      <c r="AR326" s="229" t="n"/>
      <c r="AS326" s="185" t="n"/>
    </row>
    <row r="327" ht="15" customHeight="1" s="506">
      <c r="B327" s="47">
        <f>'CARTERA TOTAL'!B327</f>
        <v/>
      </c>
      <c r="C327" s="229">
        <f>'PROYECCIÓN'!C328</f>
        <v/>
      </c>
      <c r="D327" s="53">
        <f>'PROYECCIÓN'!D328</f>
        <v/>
      </c>
      <c r="E327" s="56">
        <f>'PROYECCIÓN'!H328</f>
        <v/>
      </c>
      <c r="F327" s="56">
        <f>IF(COUNTIF($G327:$AP327,"VENCIDA")&gt;0,"VENCIDA",IF(COUNTIF($G327:$AP327,"POR VENCER")&gt;0,"POR VENCER",IF(COUNTIF($G327:$AP327,"AL DÍA")&gt;0,"AL DÍA",IF(COUNTIF($G327:$AP327,"PAGA")&gt;0,"PAGA","SIN ESTADO"))))</f>
        <v/>
      </c>
      <c r="G327" s="236">
        <f t="array" ref="G327">IF(COLUMNS($G327:G327)&gt;$E327,"",IFERROR(INDEX('PROYECCIÓN'!328:328,15+6*(COLUMNS($G327:G327)-1)),""))</f>
        <v/>
      </c>
      <c r="H327" s="236">
        <f t="array" ref="H327">IF(COLUMNS($G327:H327)&gt;$E327,"",IFERROR(INDEX('PROYECCIÓN'!328:328,15+6*(COLUMNS($G327:H327)-1)),""))</f>
        <v/>
      </c>
      <c r="I327" s="236">
        <f t="array" ref="I327">IF(COLUMNS($G327:I327)&gt;$E327,"",IFERROR(INDEX('PROYECCIÓN'!328:328,15+6*(COLUMNS($G327:I327)-1)),""))</f>
        <v/>
      </c>
      <c r="J327" s="236">
        <f t="array" ref="J327">IF(COLUMNS($G327:J327)&gt;$E327,"",IFERROR(INDEX('PROYECCIÓN'!328:328,15+6*(COLUMNS($G327:J327)-1)),""))</f>
        <v/>
      </c>
      <c r="K327" s="236">
        <f t="array" ref="K327">IF(COLUMNS($G327:K327)&gt;$E327,"",IFERROR(INDEX('PROYECCIÓN'!328:328,15+6*(COLUMNS($G327:K327)-1)),""))</f>
        <v/>
      </c>
      <c r="L327" s="236">
        <f t="array" ref="L327">IF(COLUMNS($G327:L327)&gt;$E327,"",IFERROR(INDEX('PROYECCIÓN'!328:328,15+6*(COLUMNS($G327:L327)-1)),""))</f>
        <v/>
      </c>
      <c r="M327" s="236">
        <f t="array" ref="M327">IF(COLUMNS($G327:M327)&gt;$E327,"",IFERROR(INDEX('PROYECCIÓN'!328:328,15+6*(COLUMNS($G327:M327)-1)),""))</f>
        <v/>
      </c>
      <c r="N327" s="236">
        <f t="array" ref="N327">IF(COLUMNS($G327:N327)&gt;$E327,"",IFERROR(INDEX('PROYECCIÓN'!328:328,15+6*(COLUMNS($G327:N327)-1)),""))</f>
        <v/>
      </c>
      <c r="O327" s="236">
        <f t="array" ref="O327">IF(COLUMNS($G327:O327)&gt;$E327,"",IFERROR(INDEX('PROYECCIÓN'!328:328,15+6*(COLUMNS($G327:O327)-1)),""))</f>
        <v/>
      </c>
      <c r="P327" s="236">
        <f t="array" ref="P327">IF(COLUMNS($G327:P327)&gt;$E327,"",IFERROR(INDEX('PROYECCIÓN'!328:328,15+6*(COLUMNS($G327:P327)-1)),""))</f>
        <v/>
      </c>
      <c r="Q327" s="236">
        <f t="array" ref="Q327">IF(COLUMNS($G327:Q327)&gt;$E327,"",IFERROR(INDEX('PROYECCIÓN'!328:328,15+6*(COLUMNS($G327:Q327)-1)),""))</f>
        <v/>
      </c>
      <c r="R327" s="236">
        <f t="array" ref="R327">IF(COLUMNS($G327:R327)&gt;$E327,"",IFERROR(INDEX('PROYECCIÓN'!328:328,15+6*(COLUMNS($G327:R327)-1)),""))</f>
        <v/>
      </c>
      <c r="S327" s="236">
        <f t="array" ref="S327">IF(COLUMNS($G327:S327)&gt;$E327,"",IFERROR(INDEX('PROYECCIÓN'!328:328,15+6*(COLUMNS($G327:S327)-1)),""))</f>
        <v/>
      </c>
      <c r="T327" s="236">
        <f t="array" ref="T327">IF(COLUMNS($G327:T327)&gt;$E327,"",IFERROR(INDEX('PROYECCIÓN'!328:328,15+6*(COLUMNS($G327:T327)-1)),""))</f>
        <v/>
      </c>
      <c r="U327" s="236">
        <f t="array" ref="U327">IF(COLUMNS($G327:U327)&gt;$E327,"",IFERROR(INDEX('PROYECCIÓN'!328:328,15+6*(COLUMNS($G327:U327)-1)),""))</f>
        <v/>
      </c>
      <c r="V327" s="236">
        <f t="array" ref="V327">IF(COLUMNS($G327:V327)&gt;$E327,"",IFERROR(INDEX('PROYECCIÓN'!328:328,15+6*(COLUMNS($G327:V327)-1)),""))</f>
        <v/>
      </c>
      <c r="W327" s="236">
        <f t="array" ref="W327">IF(COLUMNS($G327:W327)&gt;$E327,"",IFERROR(INDEX('PROYECCIÓN'!328:328,15+6*(COLUMNS($G327:W327)-1)),""))</f>
        <v/>
      </c>
      <c r="X327" s="236">
        <f t="array" ref="X327">IF(COLUMNS($G327:X327)&gt;$E327,"",IFERROR(INDEX('PROYECCIÓN'!328:328,15+6*(COLUMNS($G327:X327)-1)),""))</f>
        <v/>
      </c>
      <c r="Y327" s="236">
        <f t="array" ref="Y327">IF(COLUMNS($G327:Y327)&gt;$E327,"",IFERROR(INDEX('PROYECCIÓN'!328:328,15+6*(COLUMNS($G327:Y327)-1)),""))</f>
        <v/>
      </c>
      <c r="Z327" s="236">
        <f t="array" ref="Z327">IF(COLUMNS($G327:Z327)&gt;$E327,"",IFERROR(INDEX('PROYECCIÓN'!328:328,15+6*(COLUMNS($G327:Z327)-1)),""))</f>
        <v/>
      </c>
      <c r="AA327" s="236">
        <f t="array" ref="AA327">IF(COLUMNS($G327:AA327)&gt;$E327,"",IFERROR(INDEX('PROYECCIÓN'!328:328,15+6*(COLUMNS($G327:AA327)-1)),""))</f>
        <v/>
      </c>
      <c r="AB327" s="236">
        <f t="array" ref="AB327">IF(COLUMNS($G327:AB327)&gt;$E327,"",IFERROR(INDEX('PROYECCIÓN'!328:328,15+6*(COLUMNS($G327:AB327)-1)),""))</f>
        <v/>
      </c>
      <c r="AC327" s="236">
        <f t="array" ref="AC327">IF(COLUMNS($G327:AC327)&gt;$E327,"",IFERROR(INDEX('PROYECCIÓN'!328:328,15+6*(COLUMNS($G327:AC327)-1)),""))</f>
        <v/>
      </c>
      <c r="AD327" s="236">
        <f t="array" ref="AD327">IF(COLUMNS($G327:AD327)&gt;$E327,"",IFERROR(INDEX('PROYECCIÓN'!328:328,15+6*(COLUMNS($G327:AD327)-1)),""))</f>
        <v/>
      </c>
      <c r="AE327" s="236">
        <f t="array" ref="AE327">IF(COLUMNS($G327:AE327)&gt;$E327,"",IFERROR(INDEX('PROYECCIÓN'!328:328,15+6*(COLUMNS($G327:AE327)-1)),""))</f>
        <v/>
      </c>
      <c r="AF327" s="236">
        <f t="array" ref="AF327">IF(COLUMNS($G327:AF327)&gt;$E327,"",IFERROR(INDEX('PROYECCIÓN'!328:328,15+6*(COLUMNS($G327:AF327)-1)),""))</f>
        <v/>
      </c>
      <c r="AG327" s="236">
        <f t="array" ref="AG327">IF(COLUMNS($G327:AG327)&gt;$E327,"",IFERROR(INDEX('PROYECCIÓN'!328:328,15+6*(COLUMNS($G327:AG327)-1)),""))</f>
        <v/>
      </c>
      <c r="AH327" s="236">
        <f t="array" ref="AH327">IF(COLUMNS($G327:AH327)&gt;$E327,"",IFERROR(INDEX('PROYECCIÓN'!328:328,15+6*(COLUMNS($G327:AH327)-1)),""))</f>
        <v/>
      </c>
      <c r="AI327" s="236">
        <f t="array" ref="AI327">IF(COLUMNS($G327:AI327)&gt;$E327,"",IFERROR(INDEX('PROYECCIÓN'!328:328,15+6*(COLUMNS($G327:AI327)-1)),""))</f>
        <v/>
      </c>
      <c r="AJ327" s="236">
        <f t="array" ref="AJ327">IF(COLUMNS($G327:AJ327)&gt;$E327,"",IFERROR(INDEX('PROYECCIÓN'!328:328,15+6*(COLUMNS($G327:AJ327)-1)),""))</f>
        <v/>
      </c>
      <c r="AK327" s="236">
        <f t="array" ref="AK327">IF(COLUMNS($G327:AK327)&gt;$E327,"",IFERROR(INDEX('PROYECCIÓN'!328:328,15+6*(COLUMNS($G327:AK327)-1)),""))</f>
        <v/>
      </c>
      <c r="AL327" s="236">
        <f t="array" ref="AL327">IF(COLUMNS($G327:AL327)&gt;$E327,"",IFERROR(INDEX('PROYECCIÓN'!328:328,15+6*(COLUMNS($G327:AL327)-1)),""))</f>
        <v/>
      </c>
      <c r="AM327" s="236">
        <f t="array" ref="AM327">IF(COLUMNS($G327:AM327)&gt;$E327,"",IFERROR(INDEX('PROYECCIÓN'!328:328,15+6*(COLUMNS($G327:AM327)-1)),""))</f>
        <v/>
      </c>
      <c r="AN327" s="236">
        <f t="array" ref="AN327">IF(COLUMNS($G327:AN327)&gt;$E327,"",IFERROR(INDEX('PROYECCIÓN'!328:328,15+6*(COLUMNS($G327:AN327)-1)),""))</f>
        <v/>
      </c>
      <c r="AO327" s="236">
        <f t="array" ref="AO327">IF(COLUMNS($G327:AO327)&gt;$E327,"",IFERROR(INDEX('PROYECCIÓN'!328:328,15+6*(COLUMNS($G327:AO327)-1)),""))</f>
        <v/>
      </c>
      <c r="AP327" s="236">
        <f t="array" ref="AP327">IF(COLUMNS($G327:AP327)&gt;$E327,"",IFERROR(INDEX('PROYECCIÓN'!328:328,15+6*(COLUMNS($G327:AP327)-1)),""))</f>
        <v/>
      </c>
      <c r="AQ327" s="236" t="n"/>
      <c r="AR327" s="229" t="n"/>
      <c r="AS327" s="185" t="n"/>
    </row>
    <row r="328" ht="15" customHeight="1" s="506">
      <c r="B328" s="47">
        <f>'CARTERA TOTAL'!B328</f>
        <v/>
      </c>
      <c r="C328" s="229">
        <f>'PROYECCIÓN'!C329</f>
        <v/>
      </c>
      <c r="D328" s="53">
        <f>'PROYECCIÓN'!D329</f>
        <v/>
      </c>
      <c r="E328" s="56">
        <f>'PROYECCIÓN'!H329</f>
        <v/>
      </c>
      <c r="F328" s="56">
        <f>IF(COUNTIF($G328:$AP328,"VENCIDA")&gt;0,"VENCIDA",IF(COUNTIF($G328:$AP328,"POR VENCER")&gt;0,"POR VENCER",IF(COUNTIF($G328:$AP328,"AL DÍA")&gt;0,"AL DÍA",IF(COUNTIF($G328:$AP328,"PAGA")&gt;0,"PAGA","SIN ESTADO"))))</f>
        <v/>
      </c>
      <c r="G328" s="236">
        <f t="array" ref="G328">IF(COLUMNS($G328:G328)&gt;$E328,"",IFERROR(INDEX('PROYECCIÓN'!329:329,15+6*(COLUMNS($G328:G328)-1)),""))</f>
        <v/>
      </c>
      <c r="H328" s="236">
        <f t="array" ref="H328">IF(COLUMNS($G328:H328)&gt;$E328,"",IFERROR(INDEX('PROYECCIÓN'!329:329,15+6*(COLUMNS($G328:H328)-1)),""))</f>
        <v/>
      </c>
      <c r="I328" s="236">
        <f t="array" ref="I328">IF(COLUMNS($G328:I328)&gt;$E328,"",IFERROR(INDEX('PROYECCIÓN'!329:329,15+6*(COLUMNS($G328:I328)-1)),""))</f>
        <v/>
      </c>
      <c r="J328" s="236">
        <f t="array" ref="J328">IF(COLUMNS($G328:J328)&gt;$E328,"",IFERROR(INDEX('PROYECCIÓN'!329:329,15+6*(COLUMNS($G328:J328)-1)),""))</f>
        <v/>
      </c>
      <c r="K328" s="236">
        <f t="array" ref="K328">IF(COLUMNS($G328:K328)&gt;$E328,"",IFERROR(INDEX('PROYECCIÓN'!329:329,15+6*(COLUMNS($G328:K328)-1)),""))</f>
        <v/>
      </c>
      <c r="L328" s="236">
        <f t="array" ref="L328">IF(COLUMNS($G328:L328)&gt;$E328,"",IFERROR(INDEX('PROYECCIÓN'!329:329,15+6*(COLUMNS($G328:L328)-1)),""))</f>
        <v/>
      </c>
      <c r="M328" s="236">
        <f t="array" ref="M328">IF(COLUMNS($G328:M328)&gt;$E328,"",IFERROR(INDEX('PROYECCIÓN'!329:329,15+6*(COLUMNS($G328:M328)-1)),""))</f>
        <v/>
      </c>
      <c r="N328" s="236">
        <f t="array" ref="N328">IF(COLUMNS($G328:N328)&gt;$E328,"",IFERROR(INDEX('PROYECCIÓN'!329:329,15+6*(COLUMNS($G328:N328)-1)),""))</f>
        <v/>
      </c>
      <c r="O328" s="236">
        <f t="array" ref="O328">IF(COLUMNS($G328:O328)&gt;$E328,"",IFERROR(INDEX('PROYECCIÓN'!329:329,15+6*(COLUMNS($G328:O328)-1)),""))</f>
        <v/>
      </c>
      <c r="P328" s="236">
        <f t="array" ref="P328">IF(COLUMNS($G328:P328)&gt;$E328,"",IFERROR(INDEX('PROYECCIÓN'!329:329,15+6*(COLUMNS($G328:P328)-1)),""))</f>
        <v/>
      </c>
      <c r="Q328" s="236">
        <f t="array" ref="Q328">IF(COLUMNS($G328:Q328)&gt;$E328,"",IFERROR(INDEX('PROYECCIÓN'!329:329,15+6*(COLUMNS($G328:Q328)-1)),""))</f>
        <v/>
      </c>
      <c r="R328" s="236">
        <f t="array" ref="R328">IF(COLUMNS($G328:R328)&gt;$E328,"",IFERROR(INDEX('PROYECCIÓN'!329:329,15+6*(COLUMNS($G328:R328)-1)),""))</f>
        <v/>
      </c>
      <c r="S328" s="236">
        <f t="array" ref="S328">IF(COLUMNS($G328:S328)&gt;$E328,"",IFERROR(INDEX('PROYECCIÓN'!329:329,15+6*(COLUMNS($G328:S328)-1)),""))</f>
        <v/>
      </c>
      <c r="T328" s="236">
        <f t="array" ref="T328">IF(COLUMNS($G328:T328)&gt;$E328,"",IFERROR(INDEX('PROYECCIÓN'!329:329,15+6*(COLUMNS($G328:T328)-1)),""))</f>
        <v/>
      </c>
      <c r="U328" s="236">
        <f t="array" ref="U328">IF(COLUMNS($G328:U328)&gt;$E328,"",IFERROR(INDEX('PROYECCIÓN'!329:329,15+6*(COLUMNS($G328:U328)-1)),""))</f>
        <v/>
      </c>
      <c r="V328" s="236">
        <f t="array" ref="V328">IF(COLUMNS($G328:V328)&gt;$E328,"",IFERROR(INDEX('PROYECCIÓN'!329:329,15+6*(COLUMNS($G328:V328)-1)),""))</f>
        <v/>
      </c>
      <c r="W328" s="236">
        <f t="array" ref="W328">IF(COLUMNS($G328:W328)&gt;$E328,"",IFERROR(INDEX('PROYECCIÓN'!329:329,15+6*(COLUMNS($G328:W328)-1)),""))</f>
        <v/>
      </c>
      <c r="X328" s="236">
        <f t="array" ref="X328">IF(COLUMNS($G328:X328)&gt;$E328,"",IFERROR(INDEX('PROYECCIÓN'!329:329,15+6*(COLUMNS($G328:X328)-1)),""))</f>
        <v/>
      </c>
      <c r="Y328" s="236">
        <f t="array" ref="Y328">IF(COLUMNS($G328:Y328)&gt;$E328,"",IFERROR(INDEX('PROYECCIÓN'!329:329,15+6*(COLUMNS($G328:Y328)-1)),""))</f>
        <v/>
      </c>
      <c r="Z328" s="236">
        <f t="array" ref="Z328">IF(COLUMNS($G328:Z328)&gt;$E328,"",IFERROR(INDEX('PROYECCIÓN'!329:329,15+6*(COLUMNS($G328:Z328)-1)),""))</f>
        <v/>
      </c>
      <c r="AA328" s="236">
        <f t="array" ref="AA328">IF(COLUMNS($G328:AA328)&gt;$E328,"",IFERROR(INDEX('PROYECCIÓN'!329:329,15+6*(COLUMNS($G328:AA328)-1)),""))</f>
        <v/>
      </c>
      <c r="AB328" s="236">
        <f t="array" ref="AB328">IF(COLUMNS($G328:AB328)&gt;$E328,"",IFERROR(INDEX('PROYECCIÓN'!329:329,15+6*(COLUMNS($G328:AB328)-1)),""))</f>
        <v/>
      </c>
      <c r="AC328" s="236">
        <f t="array" ref="AC328">IF(COLUMNS($G328:AC328)&gt;$E328,"",IFERROR(INDEX('PROYECCIÓN'!329:329,15+6*(COLUMNS($G328:AC328)-1)),""))</f>
        <v/>
      </c>
      <c r="AD328" s="236">
        <f t="array" ref="AD328">IF(COLUMNS($G328:AD328)&gt;$E328,"",IFERROR(INDEX('PROYECCIÓN'!329:329,15+6*(COLUMNS($G328:AD328)-1)),""))</f>
        <v/>
      </c>
      <c r="AE328" s="236">
        <f t="array" ref="AE328">IF(COLUMNS($G328:AE328)&gt;$E328,"",IFERROR(INDEX('PROYECCIÓN'!329:329,15+6*(COLUMNS($G328:AE328)-1)),""))</f>
        <v/>
      </c>
      <c r="AF328" s="236">
        <f t="array" ref="AF328">IF(COLUMNS($G328:AF328)&gt;$E328,"",IFERROR(INDEX('PROYECCIÓN'!329:329,15+6*(COLUMNS($G328:AF328)-1)),""))</f>
        <v/>
      </c>
      <c r="AG328" s="236">
        <f t="array" ref="AG328">IF(COLUMNS($G328:AG328)&gt;$E328,"",IFERROR(INDEX('PROYECCIÓN'!329:329,15+6*(COLUMNS($G328:AG328)-1)),""))</f>
        <v/>
      </c>
      <c r="AH328" s="236">
        <f t="array" ref="AH328">IF(COLUMNS($G328:AH328)&gt;$E328,"",IFERROR(INDEX('PROYECCIÓN'!329:329,15+6*(COLUMNS($G328:AH328)-1)),""))</f>
        <v/>
      </c>
      <c r="AI328" s="236">
        <f t="array" ref="AI328">IF(COLUMNS($G328:AI328)&gt;$E328,"",IFERROR(INDEX('PROYECCIÓN'!329:329,15+6*(COLUMNS($G328:AI328)-1)),""))</f>
        <v/>
      </c>
      <c r="AJ328" s="236">
        <f t="array" ref="AJ328">IF(COLUMNS($G328:AJ328)&gt;$E328,"",IFERROR(INDEX('PROYECCIÓN'!329:329,15+6*(COLUMNS($G328:AJ328)-1)),""))</f>
        <v/>
      </c>
      <c r="AK328" s="236">
        <f t="array" ref="AK328">IF(COLUMNS($G328:AK328)&gt;$E328,"",IFERROR(INDEX('PROYECCIÓN'!329:329,15+6*(COLUMNS($G328:AK328)-1)),""))</f>
        <v/>
      </c>
      <c r="AL328" s="236">
        <f t="array" ref="AL328">IF(COLUMNS($G328:AL328)&gt;$E328,"",IFERROR(INDEX('PROYECCIÓN'!329:329,15+6*(COLUMNS($G328:AL328)-1)),""))</f>
        <v/>
      </c>
      <c r="AM328" s="236">
        <f t="array" ref="AM328">IF(COLUMNS($G328:AM328)&gt;$E328,"",IFERROR(INDEX('PROYECCIÓN'!329:329,15+6*(COLUMNS($G328:AM328)-1)),""))</f>
        <v/>
      </c>
      <c r="AN328" s="236">
        <f t="array" ref="AN328">IF(COLUMNS($G328:AN328)&gt;$E328,"",IFERROR(INDEX('PROYECCIÓN'!329:329,15+6*(COLUMNS($G328:AN328)-1)),""))</f>
        <v/>
      </c>
      <c r="AO328" s="236">
        <f t="array" ref="AO328">IF(COLUMNS($G328:AO328)&gt;$E328,"",IFERROR(INDEX('PROYECCIÓN'!329:329,15+6*(COLUMNS($G328:AO328)-1)),""))</f>
        <v/>
      </c>
      <c r="AP328" s="236">
        <f t="array" ref="AP328">IF(COLUMNS($G328:AP328)&gt;$E328,"",IFERROR(INDEX('PROYECCIÓN'!329:329,15+6*(COLUMNS($G328:AP328)-1)),""))</f>
        <v/>
      </c>
      <c r="AQ328" s="236" t="inlineStr">
        <is>
          <t>MENSAJE POR WHATSAPP</t>
        </is>
      </c>
      <c r="AR328" s="229" t="inlineStr">
        <is>
          <t>NO RESPONDE</t>
        </is>
      </c>
      <c r="AS328" s="237" t="n">
        <v>46288</v>
      </c>
    </row>
    <row r="329" ht="15" customHeight="1" s="506">
      <c r="B329" s="47">
        <f>'CARTERA TOTAL'!B329</f>
        <v/>
      </c>
      <c r="C329" s="229">
        <f>'PROYECCIÓN'!C330</f>
        <v/>
      </c>
      <c r="D329" s="53">
        <f>'PROYECCIÓN'!D330</f>
        <v/>
      </c>
      <c r="E329" s="56">
        <f>'PROYECCIÓN'!H330</f>
        <v/>
      </c>
      <c r="F329" s="56">
        <f>IF(COUNTIF($G329:$AP329,"VENCIDA")&gt;0,"VENCIDA",IF(COUNTIF($G329:$AP329,"POR VENCER")&gt;0,"POR VENCER",IF(COUNTIF($G329:$AP329,"AL DÍA")&gt;0,"AL DÍA",IF(COUNTIF($G329:$AP329,"PAGA")&gt;0,"PAGA","SIN ESTADO"))))</f>
        <v/>
      </c>
      <c r="G329" s="236">
        <f t="array" ref="G329">IF(COLUMNS($G329:G329)&gt;$E329,"",IFERROR(INDEX('PROYECCIÓN'!330:330,15+6*(COLUMNS($G329:G329)-1)),""))</f>
        <v/>
      </c>
      <c r="H329" s="236">
        <f t="array" ref="H329">IF(COLUMNS($G329:H329)&gt;$E329,"",IFERROR(INDEX('PROYECCIÓN'!330:330,15+6*(COLUMNS($G329:H329)-1)),""))</f>
        <v/>
      </c>
      <c r="I329" s="236">
        <f t="array" ref="I329">IF(COLUMNS($G329:I329)&gt;$E329,"",IFERROR(INDEX('PROYECCIÓN'!330:330,15+6*(COLUMNS($G329:I329)-1)),""))</f>
        <v/>
      </c>
      <c r="J329" s="236">
        <f t="array" ref="J329">IF(COLUMNS($G329:J329)&gt;$E329,"",IFERROR(INDEX('PROYECCIÓN'!330:330,15+6*(COLUMNS($G329:J329)-1)),""))</f>
        <v/>
      </c>
      <c r="K329" s="236">
        <f t="array" ref="K329">IF(COLUMNS($G329:K329)&gt;$E329,"",IFERROR(INDEX('PROYECCIÓN'!330:330,15+6*(COLUMNS($G329:K329)-1)),""))</f>
        <v/>
      </c>
      <c r="L329" s="236">
        <f t="array" ref="L329">IF(COLUMNS($G329:L329)&gt;$E329,"",IFERROR(INDEX('PROYECCIÓN'!330:330,15+6*(COLUMNS($G329:L329)-1)),""))</f>
        <v/>
      </c>
      <c r="M329" s="236">
        <f t="array" ref="M329">IF(COLUMNS($G329:M329)&gt;$E329,"",IFERROR(INDEX('PROYECCIÓN'!330:330,15+6*(COLUMNS($G329:M329)-1)),""))</f>
        <v/>
      </c>
      <c r="N329" s="236">
        <f t="array" ref="N329">IF(COLUMNS($G329:N329)&gt;$E329,"",IFERROR(INDEX('PROYECCIÓN'!330:330,15+6*(COLUMNS($G329:N329)-1)),""))</f>
        <v/>
      </c>
      <c r="O329" s="236">
        <f t="array" ref="O329">IF(COLUMNS($G329:O329)&gt;$E329,"",IFERROR(INDEX('PROYECCIÓN'!330:330,15+6*(COLUMNS($G329:O329)-1)),""))</f>
        <v/>
      </c>
      <c r="P329" s="236">
        <f t="array" ref="P329">IF(COLUMNS($G329:P329)&gt;$E329,"",IFERROR(INDEX('PROYECCIÓN'!330:330,15+6*(COLUMNS($G329:P329)-1)),""))</f>
        <v/>
      </c>
      <c r="Q329" s="236">
        <f t="array" ref="Q329">IF(COLUMNS($G329:Q329)&gt;$E329,"",IFERROR(INDEX('PROYECCIÓN'!330:330,15+6*(COLUMNS($G329:Q329)-1)),""))</f>
        <v/>
      </c>
      <c r="R329" s="236">
        <f t="array" ref="R329">IF(COLUMNS($G329:R329)&gt;$E329,"",IFERROR(INDEX('PROYECCIÓN'!330:330,15+6*(COLUMNS($G329:R329)-1)),""))</f>
        <v/>
      </c>
      <c r="S329" s="236">
        <f t="array" ref="S329">IF(COLUMNS($G329:S329)&gt;$E329,"",IFERROR(INDEX('PROYECCIÓN'!330:330,15+6*(COLUMNS($G329:S329)-1)),""))</f>
        <v/>
      </c>
      <c r="T329" s="236">
        <f t="array" ref="T329">IF(COLUMNS($G329:T329)&gt;$E329,"",IFERROR(INDEX('PROYECCIÓN'!330:330,15+6*(COLUMNS($G329:T329)-1)),""))</f>
        <v/>
      </c>
      <c r="U329" s="236">
        <f t="array" ref="U329">IF(COLUMNS($G329:U329)&gt;$E329,"",IFERROR(INDEX('PROYECCIÓN'!330:330,15+6*(COLUMNS($G329:U329)-1)),""))</f>
        <v/>
      </c>
      <c r="V329" s="236">
        <f t="array" ref="V329">IF(COLUMNS($G329:V329)&gt;$E329,"",IFERROR(INDEX('PROYECCIÓN'!330:330,15+6*(COLUMNS($G329:V329)-1)),""))</f>
        <v/>
      </c>
      <c r="W329" s="236">
        <f t="array" ref="W329">IF(COLUMNS($G329:W329)&gt;$E329,"",IFERROR(INDEX('PROYECCIÓN'!330:330,15+6*(COLUMNS($G329:W329)-1)),""))</f>
        <v/>
      </c>
      <c r="X329" s="236">
        <f t="array" ref="X329">IF(COLUMNS($G329:X329)&gt;$E329,"",IFERROR(INDEX('PROYECCIÓN'!330:330,15+6*(COLUMNS($G329:X329)-1)),""))</f>
        <v/>
      </c>
      <c r="Y329" s="236">
        <f t="array" ref="Y329">IF(COLUMNS($G329:Y329)&gt;$E329,"",IFERROR(INDEX('PROYECCIÓN'!330:330,15+6*(COLUMNS($G329:Y329)-1)),""))</f>
        <v/>
      </c>
      <c r="Z329" s="236">
        <f t="array" ref="Z329">IF(COLUMNS($G329:Z329)&gt;$E329,"",IFERROR(INDEX('PROYECCIÓN'!330:330,15+6*(COLUMNS($G329:Z329)-1)),""))</f>
        <v/>
      </c>
      <c r="AA329" s="236">
        <f t="array" ref="AA329">IF(COLUMNS($G329:AA329)&gt;$E329,"",IFERROR(INDEX('PROYECCIÓN'!330:330,15+6*(COLUMNS($G329:AA329)-1)),""))</f>
        <v/>
      </c>
      <c r="AB329" s="236">
        <f t="array" ref="AB329">IF(COLUMNS($G329:AB329)&gt;$E329,"",IFERROR(INDEX('PROYECCIÓN'!330:330,15+6*(COLUMNS($G329:AB329)-1)),""))</f>
        <v/>
      </c>
      <c r="AC329" s="236">
        <f t="array" ref="AC329">IF(COLUMNS($G329:AC329)&gt;$E329,"",IFERROR(INDEX('PROYECCIÓN'!330:330,15+6*(COLUMNS($G329:AC329)-1)),""))</f>
        <v/>
      </c>
      <c r="AD329" s="236">
        <f t="array" ref="AD329">IF(COLUMNS($G329:AD329)&gt;$E329,"",IFERROR(INDEX('PROYECCIÓN'!330:330,15+6*(COLUMNS($G329:AD329)-1)),""))</f>
        <v/>
      </c>
      <c r="AE329" s="236">
        <f t="array" ref="AE329">IF(COLUMNS($G329:AE329)&gt;$E329,"",IFERROR(INDEX('PROYECCIÓN'!330:330,15+6*(COLUMNS($G329:AE329)-1)),""))</f>
        <v/>
      </c>
      <c r="AF329" s="236">
        <f t="array" ref="AF329">IF(COLUMNS($G329:AF329)&gt;$E329,"",IFERROR(INDEX('PROYECCIÓN'!330:330,15+6*(COLUMNS($G329:AF329)-1)),""))</f>
        <v/>
      </c>
      <c r="AG329" s="236">
        <f t="array" ref="AG329">IF(COLUMNS($G329:AG329)&gt;$E329,"",IFERROR(INDEX('PROYECCIÓN'!330:330,15+6*(COLUMNS($G329:AG329)-1)),""))</f>
        <v/>
      </c>
      <c r="AH329" s="236">
        <f t="array" ref="AH329">IF(COLUMNS($G329:AH329)&gt;$E329,"",IFERROR(INDEX('PROYECCIÓN'!330:330,15+6*(COLUMNS($G329:AH329)-1)),""))</f>
        <v/>
      </c>
      <c r="AI329" s="236">
        <f t="array" ref="AI329">IF(COLUMNS($G329:AI329)&gt;$E329,"",IFERROR(INDEX('PROYECCIÓN'!330:330,15+6*(COLUMNS($G329:AI329)-1)),""))</f>
        <v/>
      </c>
      <c r="AJ329" s="236">
        <f t="array" ref="AJ329">IF(COLUMNS($G329:AJ329)&gt;$E329,"",IFERROR(INDEX('PROYECCIÓN'!330:330,15+6*(COLUMNS($G329:AJ329)-1)),""))</f>
        <v/>
      </c>
      <c r="AK329" s="236">
        <f t="array" ref="AK329">IF(COLUMNS($G329:AK329)&gt;$E329,"",IFERROR(INDEX('PROYECCIÓN'!330:330,15+6*(COLUMNS($G329:AK329)-1)),""))</f>
        <v/>
      </c>
      <c r="AL329" s="236">
        <f t="array" ref="AL329">IF(COLUMNS($G329:AL329)&gt;$E329,"",IFERROR(INDEX('PROYECCIÓN'!330:330,15+6*(COLUMNS($G329:AL329)-1)),""))</f>
        <v/>
      </c>
      <c r="AM329" s="236">
        <f t="array" ref="AM329">IF(COLUMNS($G329:AM329)&gt;$E329,"",IFERROR(INDEX('PROYECCIÓN'!330:330,15+6*(COLUMNS($G329:AM329)-1)),""))</f>
        <v/>
      </c>
      <c r="AN329" s="236">
        <f t="array" ref="AN329">IF(COLUMNS($G329:AN329)&gt;$E329,"",IFERROR(INDEX('PROYECCIÓN'!330:330,15+6*(COLUMNS($G329:AN329)-1)),""))</f>
        <v/>
      </c>
      <c r="AO329" s="236">
        <f t="array" ref="AO329">IF(COLUMNS($G329:AO329)&gt;$E329,"",IFERROR(INDEX('PROYECCIÓN'!330:330,15+6*(COLUMNS($G329:AO329)-1)),""))</f>
        <v/>
      </c>
      <c r="AP329" s="236">
        <f t="array" ref="AP329">IF(COLUMNS($G329:AP329)&gt;$E329,"",IFERROR(INDEX('PROYECCIÓN'!330:330,15+6*(COLUMNS($G329:AP329)-1)),""))</f>
        <v/>
      </c>
      <c r="AQ329" s="236" t="n"/>
      <c r="AR329" s="229" t="n"/>
      <c r="AS329" s="185" t="n"/>
    </row>
    <row r="330" ht="15" customHeight="1" s="506">
      <c r="B330" s="47">
        <f>'CARTERA TOTAL'!B330</f>
        <v/>
      </c>
      <c r="C330" s="229">
        <f>'PROYECCIÓN'!C331</f>
        <v/>
      </c>
      <c r="D330" s="53">
        <f>'PROYECCIÓN'!D331</f>
        <v/>
      </c>
      <c r="E330" s="56">
        <f>'PROYECCIÓN'!H331</f>
        <v/>
      </c>
      <c r="F330" s="56">
        <f>IF(COUNTIF($G330:$AP330,"VENCIDA")&gt;0,"VENCIDA",IF(COUNTIF($G330:$AP330,"POR VENCER")&gt;0,"POR VENCER",IF(COUNTIF($G330:$AP330,"AL DÍA")&gt;0,"AL DÍA",IF(COUNTIF($G330:$AP330,"PAGA")&gt;0,"PAGA","SIN ESTADO"))))</f>
        <v/>
      </c>
      <c r="G330" s="236">
        <f t="array" ref="G330">IF(COLUMNS($G330:G330)&gt;$E330,"",IFERROR(INDEX('PROYECCIÓN'!331:331,15+6*(COLUMNS($G330:G330)-1)),""))</f>
        <v/>
      </c>
      <c r="H330" s="236">
        <f t="array" ref="H330">IF(COLUMNS($G330:H330)&gt;$E330,"",IFERROR(INDEX('PROYECCIÓN'!331:331,15+6*(COLUMNS($G330:H330)-1)),""))</f>
        <v/>
      </c>
      <c r="I330" s="236">
        <f t="array" ref="I330">IF(COLUMNS($G330:I330)&gt;$E330,"",IFERROR(INDEX('PROYECCIÓN'!331:331,15+6*(COLUMNS($G330:I330)-1)),""))</f>
        <v/>
      </c>
      <c r="J330" s="236">
        <f t="array" ref="J330">IF(COLUMNS($G330:J330)&gt;$E330,"",IFERROR(INDEX('PROYECCIÓN'!331:331,15+6*(COLUMNS($G330:J330)-1)),""))</f>
        <v/>
      </c>
      <c r="K330" s="236">
        <f t="array" ref="K330">IF(COLUMNS($G330:K330)&gt;$E330,"",IFERROR(INDEX('PROYECCIÓN'!331:331,15+6*(COLUMNS($G330:K330)-1)),""))</f>
        <v/>
      </c>
      <c r="L330" s="236">
        <f t="array" ref="L330">IF(COLUMNS($G330:L330)&gt;$E330,"",IFERROR(INDEX('PROYECCIÓN'!331:331,15+6*(COLUMNS($G330:L330)-1)),""))</f>
        <v/>
      </c>
      <c r="M330" s="236">
        <f t="array" ref="M330">IF(COLUMNS($G330:M330)&gt;$E330,"",IFERROR(INDEX('PROYECCIÓN'!331:331,15+6*(COLUMNS($G330:M330)-1)),""))</f>
        <v/>
      </c>
      <c r="N330" s="236">
        <f t="array" ref="N330">IF(COLUMNS($G330:N330)&gt;$E330,"",IFERROR(INDEX('PROYECCIÓN'!331:331,15+6*(COLUMNS($G330:N330)-1)),""))</f>
        <v/>
      </c>
      <c r="O330" s="236">
        <f t="array" ref="O330">IF(COLUMNS($G330:O330)&gt;$E330,"",IFERROR(INDEX('PROYECCIÓN'!331:331,15+6*(COLUMNS($G330:O330)-1)),""))</f>
        <v/>
      </c>
      <c r="P330" s="236">
        <f t="array" ref="P330">IF(COLUMNS($G330:P330)&gt;$E330,"",IFERROR(INDEX('PROYECCIÓN'!331:331,15+6*(COLUMNS($G330:P330)-1)),""))</f>
        <v/>
      </c>
      <c r="Q330" s="236">
        <f t="array" ref="Q330">IF(COLUMNS($G330:Q330)&gt;$E330,"",IFERROR(INDEX('PROYECCIÓN'!331:331,15+6*(COLUMNS($G330:Q330)-1)),""))</f>
        <v/>
      </c>
      <c r="R330" s="236">
        <f t="array" ref="R330">IF(COLUMNS($G330:R330)&gt;$E330,"",IFERROR(INDEX('PROYECCIÓN'!331:331,15+6*(COLUMNS($G330:R330)-1)),""))</f>
        <v/>
      </c>
      <c r="S330" s="236">
        <f t="array" ref="S330">IF(COLUMNS($G330:S330)&gt;$E330,"",IFERROR(INDEX('PROYECCIÓN'!331:331,15+6*(COLUMNS($G330:S330)-1)),""))</f>
        <v/>
      </c>
      <c r="T330" s="236">
        <f t="array" ref="T330">IF(COLUMNS($G330:T330)&gt;$E330,"",IFERROR(INDEX('PROYECCIÓN'!331:331,15+6*(COLUMNS($G330:T330)-1)),""))</f>
        <v/>
      </c>
      <c r="U330" s="236">
        <f t="array" ref="U330">IF(COLUMNS($G330:U330)&gt;$E330,"",IFERROR(INDEX('PROYECCIÓN'!331:331,15+6*(COLUMNS($G330:U330)-1)),""))</f>
        <v/>
      </c>
      <c r="V330" s="236">
        <f t="array" ref="V330">IF(COLUMNS($G330:V330)&gt;$E330,"",IFERROR(INDEX('PROYECCIÓN'!331:331,15+6*(COLUMNS($G330:V330)-1)),""))</f>
        <v/>
      </c>
      <c r="W330" s="236">
        <f t="array" ref="W330">IF(COLUMNS($G330:W330)&gt;$E330,"",IFERROR(INDEX('PROYECCIÓN'!331:331,15+6*(COLUMNS($G330:W330)-1)),""))</f>
        <v/>
      </c>
      <c r="X330" s="236">
        <f t="array" ref="X330">IF(COLUMNS($G330:X330)&gt;$E330,"",IFERROR(INDEX('PROYECCIÓN'!331:331,15+6*(COLUMNS($G330:X330)-1)),""))</f>
        <v/>
      </c>
      <c r="Y330" s="236">
        <f t="array" ref="Y330">IF(COLUMNS($G330:Y330)&gt;$E330,"",IFERROR(INDEX('PROYECCIÓN'!331:331,15+6*(COLUMNS($G330:Y330)-1)),""))</f>
        <v/>
      </c>
      <c r="Z330" s="236">
        <f t="array" ref="Z330">IF(COLUMNS($G330:Z330)&gt;$E330,"",IFERROR(INDEX('PROYECCIÓN'!331:331,15+6*(COLUMNS($G330:Z330)-1)),""))</f>
        <v/>
      </c>
      <c r="AA330" s="236">
        <f t="array" ref="AA330">IF(COLUMNS($G330:AA330)&gt;$E330,"",IFERROR(INDEX('PROYECCIÓN'!331:331,15+6*(COLUMNS($G330:AA330)-1)),""))</f>
        <v/>
      </c>
      <c r="AB330" s="236">
        <f t="array" ref="AB330">IF(COLUMNS($G330:AB330)&gt;$E330,"",IFERROR(INDEX('PROYECCIÓN'!331:331,15+6*(COLUMNS($G330:AB330)-1)),""))</f>
        <v/>
      </c>
      <c r="AC330" s="236">
        <f t="array" ref="AC330">IF(COLUMNS($G330:AC330)&gt;$E330,"",IFERROR(INDEX('PROYECCIÓN'!331:331,15+6*(COLUMNS($G330:AC330)-1)),""))</f>
        <v/>
      </c>
      <c r="AD330" s="236">
        <f t="array" ref="AD330">IF(COLUMNS($G330:AD330)&gt;$E330,"",IFERROR(INDEX('PROYECCIÓN'!331:331,15+6*(COLUMNS($G330:AD330)-1)),""))</f>
        <v/>
      </c>
      <c r="AE330" s="236">
        <f t="array" ref="AE330">IF(COLUMNS($G330:AE330)&gt;$E330,"",IFERROR(INDEX('PROYECCIÓN'!331:331,15+6*(COLUMNS($G330:AE330)-1)),""))</f>
        <v/>
      </c>
      <c r="AF330" s="236">
        <f t="array" ref="AF330">IF(COLUMNS($G330:AF330)&gt;$E330,"",IFERROR(INDEX('PROYECCIÓN'!331:331,15+6*(COLUMNS($G330:AF330)-1)),""))</f>
        <v/>
      </c>
      <c r="AG330" s="236">
        <f t="array" ref="AG330">IF(COLUMNS($G330:AG330)&gt;$E330,"",IFERROR(INDEX('PROYECCIÓN'!331:331,15+6*(COLUMNS($G330:AG330)-1)),""))</f>
        <v/>
      </c>
      <c r="AH330" s="236">
        <f t="array" ref="AH330">IF(COLUMNS($G330:AH330)&gt;$E330,"",IFERROR(INDEX('PROYECCIÓN'!331:331,15+6*(COLUMNS($G330:AH330)-1)),""))</f>
        <v/>
      </c>
      <c r="AI330" s="236">
        <f t="array" ref="AI330">IF(COLUMNS($G330:AI330)&gt;$E330,"",IFERROR(INDEX('PROYECCIÓN'!331:331,15+6*(COLUMNS($G330:AI330)-1)),""))</f>
        <v/>
      </c>
      <c r="AJ330" s="236">
        <f t="array" ref="AJ330">IF(COLUMNS($G330:AJ330)&gt;$E330,"",IFERROR(INDEX('PROYECCIÓN'!331:331,15+6*(COLUMNS($G330:AJ330)-1)),""))</f>
        <v/>
      </c>
      <c r="AK330" s="236">
        <f t="array" ref="AK330">IF(COLUMNS($G330:AK330)&gt;$E330,"",IFERROR(INDEX('PROYECCIÓN'!331:331,15+6*(COLUMNS($G330:AK330)-1)),""))</f>
        <v/>
      </c>
      <c r="AL330" s="236">
        <f t="array" ref="AL330">IF(COLUMNS($G330:AL330)&gt;$E330,"",IFERROR(INDEX('PROYECCIÓN'!331:331,15+6*(COLUMNS($G330:AL330)-1)),""))</f>
        <v/>
      </c>
      <c r="AM330" s="236">
        <f t="array" ref="AM330">IF(COLUMNS($G330:AM330)&gt;$E330,"",IFERROR(INDEX('PROYECCIÓN'!331:331,15+6*(COLUMNS($G330:AM330)-1)),""))</f>
        <v/>
      </c>
      <c r="AN330" s="236">
        <f t="array" ref="AN330">IF(COLUMNS($G330:AN330)&gt;$E330,"",IFERROR(INDEX('PROYECCIÓN'!331:331,15+6*(COLUMNS($G330:AN330)-1)),""))</f>
        <v/>
      </c>
      <c r="AO330" s="236">
        <f t="array" ref="AO330">IF(COLUMNS($G330:AO330)&gt;$E330,"",IFERROR(INDEX('PROYECCIÓN'!331:331,15+6*(COLUMNS($G330:AO330)-1)),""))</f>
        <v/>
      </c>
      <c r="AP330" s="236">
        <f t="array" ref="AP330">IF(COLUMNS($G330:AP330)&gt;$E330,"",IFERROR(INDEX('PROYECCIÓN'!331:331,15+6*(COLUMNS($G330:AP330)-1)),""))</f>
        <v/>
      </c>
      <c r="AQ330" s="236" t="n"/>
      <c r="AR330" s="229" t="n"/>
      <c r="AS330" s="185" t="n"/>
    </row>
    <row r="331" ht="15" customHeight="1" s="506">
      <c r="B331" s="47">
        <f>'CARTERA TOTAL'!B331</f>
        <v/>
      </c>
      <c r="C331" s="229">
        <f>'PROYECCIÓN'!C332</f>
        <v/>
      </c>
      <c r="D331" s="53">
        <f>'PROYECCIÓN'!D332</f>
        <v/>
      </c>
      <c r="E331" s="56">
        <f>'PROYECCIÓN'!H332</f>
        <v/>
      </c>
      <c r="F331" s="56">
        <f>IF(COUNTIF($G331:$AP331,"VENCIDA")&gt;0,"VENCIDA",IF(COUNTIF($G331:$AP331,"POR VENCER")&gt;0,"POR VENCER",IF(COUNTIF($G331:$AP331,"AL DÍA")&gt;0,"AL DÍA",IF(COUNTIF($G331:$AP331,"PAGA")&gt;0,"PAGA","SIN ESTADO"))))</f>
        <v/>
      </c>
      <c r="G331" s="236">
        <f t="array" ref="G331">IF(COLUMNS($G331:G331)&gt;$E331,"",IFERROR(INDEX('PROYECCIÓN'!332:332,15+6*(COLUMNS($G331:G331)-1)),""))</f>
        <v/>
      </c>
      <c r="H331" s="236">
        <f t="array" ref="H331">IF(COLUMNS($G331:H331)&gt;$E331,"",IFERROR(INDEX('PROYECCIÓN'!332:332,15+6*(COLUMNS($G331:H331)-1)),""))</f>
        <v/>
      </c>
      <c r="I331" s="236">
        <f t="array" ref="I331">IF(COLUMNS($G331:I331)&gt;$E331,"",IFERROR(INDEX('PROYECCIÓN'!332:332,15+6*(COLUMNS($G331:I331)-1)),""))</f>
        <v/>
      </c>
      <c r="J331" s="236">
        <f t="array" ref="J331">IF(COLUMNS($G331:J331)&gt;$E331,"",IFERROR(INDEX('PROYECCIÓN'!332:332,15+6*(COLUMNS($G331:J331)-1)),""))</f>
        <v/>
      </c>
      <c r="K331" s="236">
        <f t="array" ref="K331">IF(COLUMNS($G331:K331)&gt;$E331,"",IFERROR(INDEX('PROYECCIÓN'!332:332,15+6*(COLUMNS($G331:K331)-1)),""))</f>
        <v/>
      </c>
      <c r="L331" s="236">
        <f t="array" ref="L331">IF(COLUMNS($G331:L331)&gt;$E331,"",IFERROR(INDEX('PROYECCIÓN'!332:332,15+6*(COLUMNS($G331:L331)-1)),""))</f>
        <v/>
      </c>
      <c r="M331" s="236">
        <f t="array" ref="M331">IF(COLUMNS($G331:M331)&gt;$E331,"",IFERROR(INDEX('PROYECCIÓN'!332:332,15+6*(COLUMNS($G331:M331)-1)),""))</f>
        <v/>
      </c>
      <c r="N331" s="236">
        <f t="array" ref="N331">IF(COLUMNS($G331:N331)&gt;$E331,"",IFERROR(INDEX('PROYECCIÓN'!332:332,15+6*(COLUMNS($G331:N331)-1)),""))</f>
        <v/>
      </c>
      <c r="O331" s="236">
        <f t="array" ref="O331">IF(COLUMNS($G331:O331)&gt;$E331,"",IFERROR(INDEX('PROYECCIÓN'!332:332,15+6*(COLUMNS($G331:O331)-1)),""))</f>
        <v/>
      </c>
      <c r="P331" s="236">
        <f t="array" ref="P331">IF(COLUMNS($G331:P331)&gt;$E331,"",IFERROR(INDEX('PROYECCIÓN'!332:332,15+6*(COLUMNS($G331:P331)-1)),""))</f>
        <v/>
      </c>
      <c r="Q331" s="236">
        <f t="array" ref="Q331">IF(COLUMNS($G331:Q331)&gt;$E331,"",IFERROR(INDEX('PROYECCIÓN'!332:332,15+6*(COLUMNS($G331:Q331)-1)),""))</f>
        <v/>
      </c>
      <c r="R331" s="236">
        <f t="array" ref="R331">IF(COLUMNS($G331:R331)&gt;$E331,"",IFERROR(INDEX('PROYECCIÓN'!332:332,15+6*(COLUMNS($G331:R331)-1)),""))</f>
        <v/>
      </c>
      <c r="S331" s="236">
        <f t="array" ref="S331">IF(COLUMNS($G331:S331)&gt;$E331,"",IFERROR(INDEX('PROYECCIÓN'!332:332,15+6*(COLUMNS($G331:S331)-1)),""))</f>
        <v/>
      </c>
      <c r="T331" s="236">
        <f t="array" ref="T331">IF(COLUMNS($G331:T331)&gt;$E331,"",IFERROR(INDEX('PROYECCIÓN'!332:332,15+6*(COLUMNS($G331:T331)-1)),""))</f>
        <v/>
      </c>
      <c r="U331" s="236">
        <f t="array" ref="U331">IF(COLUMNS($G331:U331)&gt;$E331,"",IFERROR(INDEX('PROYECCIÓN'!332:332,15+6*(COLUMNS($G331:U331)-1)),""))</f>
        <v/>
      </c>
      <c r="V331" s="236">
        <f t="array" ref="V331">IF(COLUMNS($G331:V331)&gt;$E331,"",IFERROR(INDEX('PROYECCIÓN'!332:332,15+6*(COLUMNS($G331:V331)-1)),""))</f>
        <v/>
      </c>
      <c r="W331" s="236">
        <f t="array" ref="W331">IF(COLUMNS($G331:W331)&gt;$E331,"",IFERROR(INDEX('PROYECCIÓN'!332:332,15+6*(COLUMNS($G331:W331)-1)),""))</f>
        <v/>
      </c>
      <c r="X331" s="236">
        <f t="array" ref="X331">IF(COLUMNS($G331:X331)&gt;$E331,"",IFERROR(INDEX('PROYECCIÓN'!332:332,15+6*(COLUMNS($G331:X331)-1)),""))</f>
        <v/>
      </c>
      <c r="Y331" s="236">
        <f t="array" ref="Y331">IF(COLUMNS($G331:Y331)&gt;$E331,"",IFERROR(INDEX('PROYECCIÓN'!332:332,15+6*(COLUMNS($G331:Y331)-1)),""))</f>
        <v/>
      </c>
      <c r="Z331" s="236">
        <f t="array" ref="Z331">IF(COLUMNS($G331:Z331)&gt;$E331,"",IFERROR(INDEX('PROYECCIÓN'!332:332,15+6*(COLUMNS($G331:Z331)-1)),""))</f>
        <v/>
      </c>
      <c r="AA331" s="236">
        <f t="array" ref="AA331">IF(COLUMNS($G331:AA331)&gt;$E331,"",IFERROR(INDEX('PROYECCIÓN'!332:332,15+6*(COLUMNS($G331:AA331)-1)),""))</f>
        <v/>
      </c>
      <c r="AB331" s="236">
        <f t="array" ref="AB331">IF(COLUMNS($G331:AB331)&gt;$E331,"",IFERROR(INDEX('PROYECCIÓN'!332:332,15+6*(COLUMNS($G331:AB331)-1)),""))</f>
        <v/>
      </c>
      <c r="AC331" s="236">
        <f t="array" ref="AC331">IF(COLUMNS($G331:AC331)&gt;$E331,"",IFERROR(INDEX('PROYECCIÓN'!332:332,15+6*(COLUMNS($G331:AC331)-1)),""))</f>
        <v/>
      </c>
      <c r="AD331" s="236">
        <f t="array" ref="AD331">IF(COLUMNS($G331:AD331)&gt;$E331,"",IFERROR(INDEX('PROYECCIÓN'!332:332,15+6*(COLUMNS($G331:AD331)-1)),""))</f>
        <v/>
      </c>
      <c r="AE331" s="236">
        <f t="array" ref="AE331">IF(COLUMNS($G331:AE331)&gt;$E331,"",IFERROR(INDEX('PROYECCIÓN'!332:332,15+6*(COLUMNS($G331:AE331)-1)),""))</f>
        <v/>
      </c>
      <c r="AF331" s="236">
        <f t="array" ref="AF331">IF(COLUMNS($G331:AF331)&gt;$E331,"",IFERROR(INDEX('PROYECCIÓN'!332:332,15+6*(COLUMNS($G331:AF331)-1)),""))</f>
        <v/>
      </c>
      <c r="AG331" s="236">
        <f t="array" ref="AG331">IF(COLUMNS($G331:AG331)&gt;$E331,"",IFERROR(INDEX('PROYECCIÓN'!332:332,15+6*(COLUMNS($G331:AG331)-1)),""))</f>
        <v/>
      </c>
      <c r="AH331" s="236">
        <f t="array" ref="AH331">IF(COLUMNS($G331:AH331)&gt;$E331,"",IFERROR(INDEX('PROYECCIÓN'!332:332,15+6*(COLUMNS($G331:AH331)-1)),""))</f>
        <v/>
      </c>
      <c r="AI331" s="236">
        <f t="array" ref="AI331">IF(COLUMNS($G331:AI331)&gt;$E331,"",IFERROR(INDEX('PROYECCIÓN'!332:332,15+6*(COLUMNS($G331:AI331)-1)),""))</f>
        <v/>
      </c>
      <c r="AJ331" s="236">
        <f t="array" ref="AJ331">IF(COLUMNS($G331:AJ331)&gt;$E331,"",IFERROR(INDEX('PROYECCIÓN'!332:332,15+6*(COLUMNS($G331:AJ331)-1)),""))</f>
        <v/>
      </c>
      <c r="AK331" s="236">
        <f t="array" ref="AK331">IF(COLUMNS($G331:AK331)&gt;$E331,"",IFERROR(INDEX('PROYECCIÓN'!332:332,15+6*(COLUMNS($G331:AK331)-1)),""))</f>
        <v/>
      </c>
      <c r="AL331" s="236">
        <f t="array" ref="AL331">IF(COLUMNS($G331:AL331)&gt;$E331,"",IFERROR(INDEX('PROYECCIÓN'!332:332,15+6*(COLUMNS($G331:AL331)-1)),""))</f>
        <v/>
      </c>
      <c r="AM331" s="236">
        <f t="array" ref="AM331">IF(COLUMNS($G331:AM331)&gt;$E331,"",IFERROR(INDEX('PROYECCIÓN'!332:332,15+6*(COLUMNS($G331:AM331)-1)),""))</f>
        <v/>
      </c>
      <c r="AN331" s="236">
        <f t="array" ref="AN331">IF(COLUMNS($G331:AN331)&gt;$E331,"",IFERROR(INDEX('PROYECCIÓN'!332:332,15+6*(COLUMNS($G331:AN331)-1)),""))</f>
        <v/>
      </c>
      <c r="AO331" s="236">
        <f t="array" ref="AO331">IF(COLUMNS($G331:AO331)&gt;$E331,"",IFERROR(INDEX('PROYECCIÓN'!332:332,15+6*(COLUMNS($G331:AO331)-1)),""))</f>
        <v/>
      </c>
      <c r="AP331" s="236">
        <f t="array" ref="AP331">IF(COLUMNS($G331:AP331)&gt;$E331,"",IFERROR(INDEX('PROYECCIÓN'!332:332,15+6*(COLUMNS($G331:AP331)-1)),""))</f>
        <v/>
      </c>
      <c r="AQ331" s="236" t="n"/>
      <c r="AR331" s="229" t="n"/>
      <c r="AS331" s="185" t="n"/>
    </row>
    <row r="332" ht="15" customHeight="1" s="506">
      <c r="B332" s="47">
        <f>'CARTERA TOTAL'!B332</f>
        <v/>
      </c>
      <c r="C332" s="229">
        <f>'PROYECCIÓN'!C333</f>
        <v/>
      </c>
      <c r="D332" s="53">
        <f>'PROYECCIÓN'!D333</f>
        <v/>
      </c>
      <c r="E332" s="56">
        <f>'PROYECCIÓN'!H333</f>
        <v/>
      </c>
      <c r="F332" s="56">
        <f>IF(COUNTIF($G332:$AP332,"VENCIDA")&gt;0,"VENCIDA",IF(COUNTIF($G332:$AP332,"POR VENCER")&gt;0,"POR VENCER",IF(COUNTIF($G332:$AP332,"AL DÍA")&gt;0,"AL DÍA",IF(COUNTIF($G332:$AP332,"PAGA")&gt;0,"PAGA","SIN ESTADO"))))</f>
        <v/>
      </c>
      <c r="G332" s="236">
        <f t="array" ref="G332">IF(COLUMNS($G332:G332)&gt;$E332,"",IFERROR(INDEX('PROYECCIÓN'!333:333,15+6*(COLUMNS($G332:G332)-1)),""))</f>
        <v/>
      </c>
      <c r="H332" s="236">
        <f t="array" ref="H332">IF(COLUMNS($G332:H332)&gt;$E332,"",IFERROR(INDEX('PROYECCIÓN'!333:333,15+6*(COLUMNS($G332:H332)-1)),""))</f>
        <v/>
      </c>
      <c r="I332" s="236">
        <f t="array" ref="I332">IF(COLUMNS($G332:I332)&gt;$E332,"",IFERROR(INDEX('PROYECCIÓN'!333:333,15+6*(COLUMNS($G332:I332)-1)),""))</f>
        <v/>
      </c>
      <c r="J332" s="236">
        <f t="array" ref="J332">IF(COLUMNS($G332:J332)&gt;$E332,"",IFERROR(INDEX('PROYECCIÓN'!333:333,15+6*(COLUMNS($G332:J332)-1)),""))</f>
        <v/>
      </c>
      <c r="K332" s="236">
        <f t="array" ref="K332">IF(COLUMNS($G332:K332)&gt;$E332,"",IFERROR(INDEX('PROYECCIÓN'!333:333,15+6*(COLUMNS($G332:K332)-1)),""))</f>
        <v/>
      </c>
      <c r="L332" s="236">
        <f t="array" ref="L332">IF(COLUMNS($G332:L332)&gt;$E332,"",IFERROR(INDEX('PROYECCIÓN'!333:333,15+6*(COLUMNS($G332:L332)-1)),""))</f>
        <v/>
      </c>
      <c r="M332" s="236">
        <f t="array" ref="M332">IF(COLUMNS($G332:M332)&gt;$E332,"",IFERROR(INDEX('PROYECCIÓN'!333:333,15+6*(COLUMNS($G332:M332)-1)),""))</f>
        <v/>
      </c>
      <c r="N332" s="236">
        <f t="array" ref="N332">IF(COLUMNS($G332:N332)&gt;$E332,"",IFERROR(INDEX('PROYECCIÓN'!333:333,15+6*(COLUMNS($G332:N332)-1)),""))</f>
        <v/>
      </c>
      <c r="O332" s="236">
        <f t="array" ref="O332">IF(COLUMNS($G332:O332)&gt;$E332,"",IFERROR(INDEX('PROYECCIÓN'!333:333,15+6*(COLUMNS($G332:O332)-1)),""))</f>
        <v/>
      </c>
      <c r="P332" s="236">
        <f t="array" ref="P332">IF(COLUMNS($G332:P332)&gt;$E332,"",IFERROR(INDEX('PROYECCIÓN'!333:333,15+6*(COLUMNS($G332:P332)-1)),""))</f>
        <v/>
      </c>
      <c r="Q332" s="236">
        <f t="array" ref="Q332">IF(COLUMNS($G332:Q332)&gt;$E332,"",IFERROR(INDEX('PROYECCIÓN'!333:333,15+6*(COLUMNS($G332:Q332)-1)),""))</f>
        <v/>
      </c>
      <c r="R332" s="236">
        <f t="array" ref="R332">IF(COLUMNS($G332:R332)&gt;$E332,"",IFERROR(INDEX('PROYECCIÓN'!333:333,15+6*(COLUMNS($G332:R332)-1)),""))</f>
        <v/>
      </c>
      <c r="S332" s="236">
        <f t="array" ref="S332">IF(COLUMNS($G332:S332)&gt;$E332,"",IFERROR(INDEX('PROYECCIÓN'!333:333,15+6*(COLUMNS($G332:S332)-1)),""))</f>
        <v/>
      </c>
      <c r="T332" s="236">
        <f t="array" ref="T332">IF(COLUMNS($G332:T332)&gt;$E332,"",IFERROR(INDEX('PROYECCIÓN'!333:333,15+6*(COLUMNS($G332:T332)-1)),""))</f>
        <v/>
      </c>
      <c r="U332" s="236">
        <f t="array" ref="U332">IF(COLUMNS($G332:U332)&gt;$E332,"",IFERROR(INDEX('PROYECCIÓN'!333:333,15+6*(COLUMNS($G332:U332)-1)),""))</f>
        <v/>
      </c>
      <c r="V332" s="236">
        <f t="array" ref="V332">IF(COLUMNS($G332:V332)&gt;$E332,"",IFERROR(INDEX('PROYECCIÓN'!333:333,15+6*(COLUMNS($G332:V332)-1)),""))</f>
        <v/>
      </c>
      <c r="W332" s="236">
        <f t="array" ref="W332">IF(COLUMNS($G332:W332)&gt;$E332,"",IFERROR(INDEX('PROYECCIÓN'!333:333,15+6*(COLUMNS($G332:W332)-1)),""))</f>
        <v/>
      </c>
      <c r="X332" s="236">
        <f t="array" ref="X332">IF(COLUMNS($G332:X332)&gt;$E332,"",IFERROR(INDEX('PROYECCIÓN'!333:333,15+6*(COLUMNS($G332:X332)-1)),""))</f>
        <v/>
      </c>
      <c r="Y332" s="236">
        <f t="array" ref="Y332">IF(COLUMNS($G332:Y332)&gt;$E332,"",IFERROR(INDEX('PROYECCIÓN'!333:333,15+6*(COLUMNS($G332:Y332)-1)),""))</f>
        <v/>
      </c>
      <c r="Z332" s="236">
        <f t="array" ref="Z332">IF(COLUMNS($G332:Z332)&gt;$E332,"",IFERROR(INDEX('PROYECCIÓN'!333:333,15+6*(COLUMNS($G332:Z332)-1)),""))</f>
        <v/>
      </c>
      <c r="AA332" s="236">
        <f t="array" ref="AA332">IF(COLUMNS($G332:AA332)&gt;$E332,"",IFERROR(INDEX('PROYECCIÓN'!333:333,15+6*(COLUMNS($G332:AA332)-1)),""))</f>
        <v/>
      </c>
      <c r="AB332" s="236">
        <f t="array" ref="AB332">IF(COLUMNS($G332:AB332)&gt;$E332,"",IFERROR(INDEX('PROYECCIÓN'!333:333,15+6*(COLUMNS($G332:AB332)-1)),""))</f>
        <v/>
      </c>
      <c r="AC332" s="236">
        <f t="array" ref="AC332">IF(COLUMNS($G332:AC332)&gt;$E332,"",IFERROR(INDEX('PROYECCIÓN'!333:333,15+6*(COLUMNS($G332:AC332)-1)),""))</f>
        <v/>
      </c>
      <c r="AD332" s="236">
        <f t="array" ref="AD332">IF(COLUMNS($G332:AD332)&gt;$E332,"",IFERROR(INDEX('PROYECCIÓN'!333:333,15+6*(COLUMNS($G332:AD332)-1)),""))</f>
        <v/>
      </c>
      <c r="AE332" s="236">
        <f t="array" ref="AE332">IF(COLUMNS($G332:AE332)&gt;$E332,"",IFERROR(INDEX('PROYECCIÓN'!333:333,15+6*(COLUMNS($G332:AE332)-1)),""))</f>
        <v/>
      </c>
      <c r="AF332" s="236">
        <f t="array" ref="AF332">IF(COLUMNS($G332:AF332)&gt;$E332,"",IFERROR(INDEX('PROYECCIÓN'!333:333,15+6*(COLUMNS($G332:AF332)-1)),""))</f>
        <v/>
      </c>
      <c r="AG332" s="236">
        <f t="array" ref="AG332">IF(COLUMNS($G332:AG332)&gt;$E332,"",IFERROR(INDEX('PROYECCIÓN'!333:333,15+6*(COLUMNS($G332:AG332)-1)),""))</f>
        <v/>
      </c>
      <c r="AH332" s="236">
        <f t="array" ref="AH332">IF(COLUMNS($G332:AH332)&gt;$E332,"",IFERROR(INDEX('PROYECCIÓN'!333:333,15+6*(COLUMNS($G332:AH332)-1)),""))</f>
        <v/>
      </c>
      <c r="AI332" s="236">
        <f t="array" ref="AI332">IF(COLUMNS($G332:AI332)&gt;$E332,"",IFERROR(INDEX('PROYECCIÓN'!333:333,15+6*(COLUMNS($G332:AI332)-1)),""))</f>
        <v/>
      </c>
      <c r="AJ332" s="236">
        <f t="array" ref="AJ332">IF(COLUMNS($G332:AJ332)&gt;$E332,"",IFERROR(INDEX('PROYECCIÓN'!333:333,15+6*(COLUMNS($G332:AJ332)-1)),""))</f>
        <v/>
      </c>
      <c r="AK332" s="236">
        <f t="array" ref="AK332">IF(COLUMNS($G332:AK332)&gt;$E332,"",IFERROR(INDEX('PROYECCIÓN'!333:333,15+6*(COLUMNS($G332:AK332)-1)),""))</f>
        <v/>
      </c>
      <c r="AL332" s="236">
        <f t="array" ref="AL332">IF(COLUMNS($G332:AL332)&gt;$E332,"",IFERROR(INDEX('PROYECCIÓN'!333:333,15+6*(COLUMNS($G332:AL332)-1)),""))</f>
        <v/>
      </c>
      <c r="AM332" s="236">
        <f t="array" ref="AM332">IF(COLUMNS($G332:AM332)&gt;$E332,"",IFERROR(INDEX('PROYECCIÓN'!333:333,15+6*(COLUMNS($G332:AM332)-1)),""))</f>
        <v/>
      </c>
      <c r="AN332" s="236">
        <f t="array" ref="AN332">IF(COLUMNS($G332:AN332)&gt;$E332,"",IFERROR(INDEX('PROYECCIÓN'!333:333,15+6*(COLUMNS($G332:AN332)-1)),""))</f>
        <v/>
      </c>
      <c r="AO332" s="236">
        <f t="array" ref="AO332">IF(COLUMNS($G332:AO332)&gt;$E332,"",IFERROR(INDEX('PROYECCIÓN'!333:333,15+6*(COLUMNS($G332:AO332)-1)),""))</f>
        <v/>
      </c>
      <c r="AP332" s="236">
        <f t="array" ref="AP332">IF(COLUMNS($G332:AP332)&gt;$E332,"",IFERROR(INDEX('PROYECCIÓN'!333:333,15+6*(COLUMNS($G332:AP332)-1)),""))</f>
        <v/>
      </c>
      <c r="AQ332" s="236" t="n"/>
      <c r="AR332" s="229" t="n"/>
      <c r="AS332" s="185" t="n"/>
    </row>
    <row r="333" ht="15" customHeight="1" s="506">
      <c r="B333" s="47">
        <f>'CARTERA TOTAL'!B333</f>
        <v/>
      </c>
      <c r="C333" s="229">
        <f>'PROYECCIÓN'!C334</f>
        <v/>
      </c>
      <c r="D333" s="53">
        <f>'PROYECCIÓN'!D334</f>
        <v/>
      </c>
      <c r="E333" s="56">
        <f>'PROYECCIÓN'!H334</f>
        <v/>
      </c>
      <c r="F333" s="56">
        <f>IF(COUNTIF($G333:$AP333,"VENCIDA")&gt;0,"VENCIDA",IF(COUNTIF($G333:$AP333,"POR VENCER")&gt;0,"POR VENCER",IF(COUNTIF($G333:$AP333,"AL DÍA")&gt;0,"AL DÍA",IF(COUNTIF($G333:$AP333,"PAGA")&gt;0,"PAGA","SIN ESTADO"))))</f>
        <v/>
      </c>
      <c r="G333" s="236">
        <f t="array" ref="G333">IF(COLUMNS($G333:G333)&gt;$E333,"",IFERROR(INDEX('PROYECCIÓN'!334:334,15+6*(COLUMNS($G333:G333)-1)),""))</f>
        <v/>
      </c>
      <c r="H333" s="236">
        <f t="array" ref="H333">IF(COLUMNS($G333:H333)&gt;$E333,"",IFERROR(INDEX('PROYECCIÓN'!334:334,15+6*(COLUMNS($G333:H333)-1)),""))</f>
        <v/>
      </c>
      <c r="I333" s="236">
        <f t="array" ref="I333">IF(COLUMNS($G333:I333)&gt;$E333,"",IFERROR(INDEX('PROYECCIÓN'!334:334,15+6*(COLUMNS($G333:I333)-1)),""))</f>
        <v/>
      </c>
      <c r="J333" s="236">
        <f t="array" ref="J333">IF(COLUMNS($G333:J333)&gt;$E333,"",IFERROR(INDEX('PROYECCIÓN'!334:334,15+6*(COLUMNS($G333:J333)-1)),""))</f>
        <v/>
      </c>
      <c r="K333" s="236">
        <f t="array" ref="K333">IF(COLUMNS($G333:K333)&gt;$E333,"",IFERROR(INDEX('PROYECCIÓN'!334:334,15+6*(COLUMNS($G333:K333)-1)),""))</f>
        <v/>
      </c>
      <c r="L333" s="236">
        <f t="array" ref="L333">IF(COLUMNS($G333:L333)&gt;$E333,"",IFERROR(INDEX('PROYECCIÓN'!334:334,15+6*(COLUMNS($G333:L333)-1)),""))</f>
        <v/>
      </c>
      <c r="M333" s="236">
        <f t="array" ref="M333">IF(COLUMNS($G333:M333)&gt;$E333,"",IFERROR(INDEX('PROYECCIÓN'!334:334,15+6*(COLUMNS($G333:M333)-1)),""))</f>
        <v/>
      </c>
      <c r="N333" s="236">
        <f t="array" ref="N333">IF(COLUMNS($G333:N333)&gt;$E333,"",IFERROR(INDEX('PROYECCIÓN'!334:334,15+6*(COLUMNS($G333:N333)-1)),""))</f>
        <v/>
      </c>
      <c r="O333" s="236">
        <f t="array" ref="O333">IF(COLUMNS($G333:O333)&gt;$E333,"",IFERROR(INDEX('PROYECCIÓN'!334:334,15+6*(COLUMNS($G333:O333)-1)),""))</f>
        <v/>
      </c>
      <c r="P333" s="236">
        <f t="array" ref="P333">IF(COLUMNS($G333:P333)&gt;$E333,"",IFERROR(INDEX('PROYECCIÓN'!334:334,15+6*(COLUMNS($G333:P333)-1)),""))</f>
        <v/>
      </c>
      <c r="Q333" s="236">
        <f t="array" ref="Q333">IF(COLUMNS($G333:Q333)&gt;$E333,"",IFERROR(INDEX('PROYECCIÓN'!334:334,15+6*(COLUMNS($G333:Q333)-1)),""))</f>
        <v/>
      </c>
      <c r="R333" s="236">
        <f t="array" ref="R333">IF(COLUMNS($G333:R333)&gt;$E333,"",IFERROR(INDEX('PROYECCIÓN'!334:334,15+6*(COLUMNS($G333:R333)-1)),""))</f>
        <v/>
      </c>
      <c r="S333" s="236">
        <f t="array" ref="S333">IF(COLUMNS($G333:S333)&gt;$E333,"",IFERROR(INDEX('PROYECCIÓN'!334:334,15+6*(COLUMNS($G333:S333)-1)),""))</f>
        <v/>
      </c>
      <c r="T333" s="236">
        <f t="array" ref="T333">IF(COLUMNS($G333:T333)&gt;$E333,"",IFERROR(INDEX('PROYECCIÓN'!334:334,15+6*(COLUMNS($G333:T333)-1)),""))</f>
        <v/>
      </c>
      <c r="U333" s="236">
        <f t="array" ref="U333">IF(COLUMNS($G333:U333)&gt;$E333,"",IFERROR(INDEX('PROYECCIÓN'!334:334,15+6*(COLUMNS($G333:U333)-1)),""))</f>
        <v/>
      </c>
      <c r="V333" s="236">
        <f t="array" ref="V333">IF(COLUMNS($G333:V333)&gt;$E333,"",IFERROR(INDEX('PROYECCIÓN'!334:334,15+6*(COLUMNS($G333:V333)-1)),""))</f>
        <v/>
      </c>
      <c r="W333" s="236">
        <f t="array" ref="W333">IF(COLUMNS($G333:W333)&gt;$E333,"",IFERROR(INDEX('PROYECCIÓN'!334:334,15+6*(COLUMNS($G333:W333)-1)),""))</f>
        <v/>
      </c>
      <c r="X333" s="236">
        <f t="array" ref="X333">IF(COLUMNS($G333:X333)&gt;$E333,"",IFERROR(INDEX('PROYECCIÓN'!334:334,15+6*(COLUMNS($G333:X333)-1)),""))</f>
        <v/>
      </c>
      <c r="Y333" s="236">
        <f t="array" ref="Y333">IF(COLUMNS($G333:Y333)&gt;$E333,"",IFERROR(INDEX('PROYECCIÓN'!334:334,15+6*(COLUMNS($G333:Y333)-1)),""))</f>
        <v/>
      </c>
      <c r="Z333" s="236">
        <f t="array" ref="Z333">IF(COLUMNS($G333:Z333)&gt;$E333,"",IFERROR(INDEX('PROYECCIÓN'!334:334,15+6*(COLUMNS($G333:Z333)-1)),""))</f>
        <v/>
      </c>
      <c r="AA333" s="236">
        <f t="array" ref="AA333">IF(COLUMNS($G333:AA333)&gt;$E333,"",IFERROR(INDEX('PROYECCIÓN'!334:334,15+6*(COLUMNS($G333:AA333)-1)),""))</f>
        <v/>
      </c>
      <c r="AB333" s="236">
        <f t="array" ref="AB333">IF(COLUMNS($G333:AB333)&gt;$E333,"",IFERROR(INDEX('PROYECCIÓN'!334:334,15+6*(COLUMNS($G333:AB333)-1)),""))</f>
        <v/>
      </c>
      <c r="AC333" s="236">
        <f t="array" ref="AC333">IF(COLUMNS($G333:AC333)&gt;$E333,"",IFERROR(INDEX('PROYECCIÓN'!334:334,15+6*(COLUMNS($G333:AC333)-1)),""))</f>
        <v/>
      </c>
      <c r="AD333" s="236">
        <f t="array" ref="AD333">IF(COLUMNS($G333:AD333)&gt;$E333,"",IFERROR(INDEX('PROYECCIÓN'!334:334,15+6*(COLUMNS($G333:AD333)-1)),""))</f>
        <v/>
      </c>
      <c r="AE333" s="236">
        <f t="array" ref="AE333">IF(COLUMNS($G333:AE333)&gt;$E333,"",IFERROR(INDEX('PROYECCIÓN'!334:334,15+6*(COLUMNS($G333:AE333)-1)),""))</f>
        <v/>
      </c>
      <c r="AF333" s="236">
        <f t="array" ref="AF333">IF(COLUMNS($G333:AF333)&gt;$E333,"",IFERROR(INDEX('PROYECCIÓN'!334:334,15+6*(COLUMNS($G333:AF333)-1)),""))</f>
        <v/>
      </c>
      <c r="AG333" s="236">
        <f t="array" ref="AG333">IF(COLUMNS($G333:AG333)&gt;$E333,"",IFERROR(INDEX('PROYECCIÓN'!334:334,15+6*(COLUMNS($G333:AG333)-1)),""))</f>
        <v/>
      </c>
      <c r="AH333" s="236">
        <f t="array" ref="AH333">IF(COLUMNS($G333:AH333)&gt;$E333,"",IFERROR(INDEX('PROYECCIÓN'!334:334,15+6*(COLUMNS($G333:AH333)-1)),""))</f>
        <v/>
      </c>
      <c r="AI333" s="236">
        <f t="array" ref="AI333">IF(COLUMNS($G333:AI333)&gt;$E333,"",IFERROR(INDEX('PROYECCIÓN'!334:334,15+6*(COLUMNS($G333:AI333)-1)),""))</f>
        <v/>
      </c>
      <c r="AJ333" s="236">
        <f t="array" ref="AJ333">IF(COLUMNS($G333:AJ333)&gt;$E333,"",IFERROR(INDEX('PROYECCIÓN'!334:334,15+6*(COLUMNS($G333:AJ333)-1)),""))</f>
        <v/>
      </c>
      <c r="AK333" s="236">
        <f t="array" ref="AK333">IF(COLUMNS($G333:AK333)&gt;$E333,"",IFERROR(INDEX('PROYECCIÓN'!334:334,15+6*(COLUMNS($G333:AK333)-1)),""))</f>
        <v/>
      </c>
      <c r="AL333" s="236">
        <f t="array" ref="AL333">IF(COLUMNS($G333:AL333)&gt;$E333,"",IFERROR(INDEX('PROYECCIÓN'!334:334,15+6*(COLUMNS($G333:AL333)-1)),""))</f>
        <v/>
      </c>
      <c r="AM333" s="236">
        <f t="array" ref="AM333">IF(COLUMNS($G333:AM333)&gt;$E333,"",IFERROR(INDEX('PROYECCIÓN'!334:334,15+6*(COLUMNS($G333:AM333)-1)),""))</f>
        <v/>
      </c>
      <c r="AN333" s="236">
        <f t="array" ref="AN333">IF(COLUMNS($G333:AN333)&gt;$E333,"",IFERROR(INDEX('PROYECCIÓN'!334:334,15+6*(COLUMNS($G333:AN333)-1)),""))</f>
        <v/>
      </c>
      <c r="AO333" s="236">
        <f t="array" ref="AO333">IF(COLUMNS($G333:AO333)&gt;$E333,"",IFERROR(INDEX('PROYECCIÓN'!334:334,15+6*(COLUMNS($G333:AO333)-1)),""))</f>
        <v/>
      </c>
      <c r="AP333" s="236">
        <f t="array" ref="AP333">IF(COLUMNS($G333:AP333)&gt;$E333,"",IFERROR(INDEX('PROYECCIÓN'!334:334,15+6*(COLUMNS($G333:AP333)-1)),""))</f>
        <v/>
      </c>
      <c r="AQ333" s="236" t="n"/>
      <c r="AR333" s="229" t="n"/>
      <c r="AS333" s="185" t="n"/>
    </row>
    <row r="334" ht="15" customHeight="1" s="506">
      <c r="B334" s="47">
        <f>'CARTERA TOTAL'!B334</f>
        <v/>
      </c>
      <c r="C334" s="229">
        <f>'PROYECCIÓN'!C335</f>
        <v/>
      </c>
      <c r="D334" s="53">
        <f>'PROYECCIÓN'!D335</f>
        <v/>
      </c>
      <c r="E334" s="56">
        <f>'PROYECCIÓN'!H335</f>
        <v/>
      </c>
      <c r="F334" s="56">
        <f>IF(COUNTIF($G334:$AP334,"VENCIDA")&gt;0,"VENCIDA",IF(COUNTIF($G334:$AP334,"POR VENCER")&gt;0,"POR VENCER",IF(COUNTIF($G334:$AP334,"AL DÍA")&gt;0,"AL DÍA",IF(COUNTIF($G334:$AP334,"PAGA")&gt;0,"PAGA","SIN ESTADO"))))</f>
        <v/>
      </c>
      <c r="G334" s="236">
        <f t="array" ref="G334">IF(COLUMNS($G334:G334)&gt;$E334,"",IFERROR(INDEX('PROYECCIÓN'!335:335,15+6*(COLUMNS($G334:G334)-1)),""))</f>
        <v/>
      </c>
      <c r="H334" s="236">
        <f t="array" ref="H334">IF(COLUMNS($G334:H334)&gt;$E334,"",IFERROR(INDEX('PROYECCIÓN'!335:335,15+6*(COLUMNS($G334:H334)-1)),""))</f>
        <v/>
      </c>
      <c r="I334" s="236">
        <f t="array" ref="I334">IF(COLUMNS($G334:I334)&gt;$E334,"",IFERROR(INDEX('PROYECCIÓN'!335:335,15+6*(COLUMNS($G334:I334)-1)),""))</f>
        <v/>
      </c>
      <c r="J334" s="236">
        <f t="array" ref="J334">IF(COLUMNS($G334:J334)&gt;$E334,"",IFERROR(INDEX('PROYECCIÓN'!335:335,15+6*(COLUMNS($G334:J334)-1)),""))</f>
        <v/>
      </c>
      <c r="K334" s="236">
        <f t="array" ref="K334">IF(COLUMNS($G334:K334)&gt;$E334,"",IFERROR(INDEX('PROYECCIÓN'!335:335,15+6*(COLUMNS($G334:K334)-1)),""))</f>
        <v/>
      </c>
      <c r="L334" s="236">
        <f t="array" ref="L334">IF(COLUMNS($G334:L334)&gt;$E334,"",IFERROR(INDEX('PROYECCIÓN'!335:335,15+6*(COLUMNS($G334:L334)-1)),""))</f>
        <v/>
      </c>
      <c r="M334" s="236">
        <f t="array" ref="M334">IF(COLUMNS($G334:M334)&gt;$E334,"",IFERROR(INDEX('PROYECCIÓN'!335:335,15+6*(COLUMNS($G334:M334)-1)),""))</f>
        <v/>
      </c>
      <c r="N334" s="236">
        <f t="array" ref="N334">IF(COLUMNS($G334:N334)&gt;$E334,"",IFERROR(INDEX('PROYECCIÓN'!335:335,15+6*(COLUMNS($G334:N334)-1)),""))</f>
        <v/>
      </c>
      <c r="O334" s="236">
        <f t="array" ref="O334">IF(COLUMNS($G334:O334)&gt;$E334,"",IFERROR(INDEX('PROYECCIÓN'!335:335,15+6*(COLUMNS($G334:O334)-1)),""))</f>
        <v/>
      </c>
      <c r="P334" s="236">
        <f t="array" ref="P334">IF(COLUMNS($G334:P334)&gt;$E334,"",IFERROR(INDEX('PROYECCIÓN'!335:335,15+6*(COLUMNS($G334:P334)-1)),""))</f>
        <v/>
      </c>
      <c r="Q334" s="236">
        <f t="array" ref="Q334">IF(COLUMNS($G334:Q334)&gt;$E334,"",IFERROR(INDEX('PROYECCIÓN'!335:335,15+6*(COLUMNS($G334:Q334)-1)),""))</f>
        <v/>
      </c>
      <c r="R334" s="236">
        <f t="array" ref="R334">IF(COLUMNS($G334:R334)&gt;$E334,"",IFERROR(INDEX('PROYECCIÓN'!335:335,15+6*(COLUMNS($G334:R334)-1)),""))</f>
        <v/>
      </c>
      <c r="S334" s="236">
        <f t="array" ref="S334">IF(COLUMNS($G334:S334)&gt;$E334,"",IFERROR(INDEX('PROYECCIÓN'!335:335,15+6*(COLUMNS($G334:S334)-1)),""))</f>
        <v/>
      </c>
      <c r="T334" s="236">
        <f t="array" ref="T334">IF(COLUMNS($G334:T334)&gt;$E334,"",IFERROR(INDEX('PROYECCIÓN'!335:335,15+6*(COLUMNS($G334:T334)-1)),""))</f>
        <v/>
      </c>
      <c r="U334" s="236">
        <f t="array" ref="U334">IF(COLUMNS($G334:U334)&gt;$E334,"",IFERROR(INDEX('PROYECCIÓN'!335:335,15+6*(COLUMNS($G334:U334)-1)),""))</f>
        <v/>
      </c>
      <c r="V334" s="236">
        <f t="array" ref="V334">IF(COLUMNS($G334:V334)&gt;$E334,"",IFERROR(INDEX('PROYECCIÓN'!335:335,15+6*(COLUMNS($G334:V334)-1)),""))</f>
        <v/>
      </c>
      <c r="W334" s="236">
        <f t="array" ref="W334">IF(COLUMNS($G334:W334)&gt;$E334,"",IFERROR(INDEX('PROYECCIÓN'!335:335,15+6*(COLUMNS($G334:W334)-1)),""))</f>
        <v/>
      </c>
      <c r="X334" s="236">
        <f t="array" ref="X334">IF(COLUMNS($G334:X334)&gt;$E334,"",IFERROR(INDEX('PROYECCIÓN'!335:335,15+6*(COLUMNS($G334:X334)-1)),""))</f>
        <v/>
      </c>
      <c r="Y334" s="236">
        <f t="array" ref="Y334">IF(COLUMNS($G334:Y334)&gt;$E334,"",IFERROR(INDEX('PROYECCIÓN'!335:335,15+6*(COLUMNS($G334:Y334)-1)),""))</f>
        <v/>
      </c>
      <c r="Z334" s="236">
        <f t="array" ref="Z334">IF(COLUMNS($G334:Z334)&gt;$E334,"",IFERROR(INDEX('PROYECCIÓN'!335:335,15+6*(COLUMNS($G334:Z334)-1)),""))</f>
        <v/>
      </c>
      <c r="AA334" s="236">
        <f t="array" ref="AA334">IF(COLUMNS($G334:AA334)&gt;$E334,"",IFERROR(INDEX('PROYECCIÓN'!335:335,15+6*(COLUMNS($G334:AA334)-1)),""))</f>
        <v/>
      </c>
      <c r="AB334" s="236">
        <f t="array" ref="AB334">IF(COLUMNS($G334:AB334)&gt;$E334,"",IFERROR(INDEX('PROYECCIÓN'!335:335,15+6*(COLUMNS($G334:AB334)-1)),""))</f>
        <v/>
      </c>
      <c r="AC334" s="236">
        <f t="array" ref="AC334">IF(COLUMNS($G334:AC334)&gt;$E334,"",IFERROR(INDEX('PROYECCIÓN'!335:335,15+6*(COLUMNS($G334:AC334)-1)),""))</f>
        <v/>
      </c>
      <c r="AD334" s="236">
        <f t="array" ref="AD334">IF(COLUMNS($G334:AD334)&gt;$E334,"",IFERROR(INDEX('PROYECCIÓN'!335:335,15+6*(COLUMNS($G334:AD334)-1)),""))</f>
        <v/>
      </c>
      <c r="AE334" s="236">
        <f t="array" ref="AE334">IF(COLUMNS($G334:AE334)&gt;$E334,"",IFERROR(INDEX('PROYECCIÓN'!335:335,15+6*(COLUMNS($G334:AE334)-1)),""))</f>
        <v/>
      </c>
      <c r="AF334" s="236">
        <f t="array" ref="AF334">IF(COLUMNS($G334:AF334)&gt;$E334,"",IFERROR(INDEX('PROYECCIÓN'!335:335,15+6*(COLUMNS($G334:AF334)-1)),""))</f>
        <v/>
      </c>
      <c r="AG334" s="236">
        <f t="array" ref="AG334">IF(COLUMNS($G334:AG334)&gt;$E334,"",IFERROR(INDEX('PROYECCIÓN'!335:335,15+6*(COLUMNS($G334:AG334)-1)),""))</f>
        <v/>
      </c>
      <c r="AH334" s="236">
        <f t="array" ref="AH334">IF(COLUMNS($G334:AH334)&gt;$E334,"",IFERROR(INDEX('PROYECCIÓN'!335:335,15+6*(COLUMNS($G334:AH334)-1)),""))</f>
        <v/>
      </c>
      <c r="AI334" s="236">
        <f t="array" ref="AI334">IF(COLUMNS($G334:AI334)&gt;$E334,"",IFERROR(INDEX('PROYECCIÓN'!335:335,15+6*(COLUMNS($G334:AI334)-1)),""))</f>
        <v/>
      </c>
      <c r="AJ334" s="236">
        <f t="array" ref="AJ334">IF(COLUMNS($G334:AJ334)&gt;$E334,"",IFERROR(INDEX('PROYECCIÓN'!335:335,15+6*(COLUMNS($G334:AJ334)-1)),""))</f>
        <v/>
      </c>
      <c r="AK334" s="236">
        <f t="array" ref="AK334">IF(COLUMNS($G334:AK334)&gt;$E334,"",IFERROR(INDEX('PROYECCIÓN'!335:335,15+6*(COLUMNS($G334:AK334)-1)),""))</f>
        <v/>
      </c>
      <c r="AL334" s="236">
        <f t="array" ref="AL334">IF(COLUMNS($G334:AL334)&gt;$E334,"",IFERROR(INDEX('PROYECCIÓN'!335:335,15+6*(COLUMNS($G334:AL334)-1)),""))</f>
        <v/>
      </c>
      <c r="AM334" s="236">
        <f t="array" ref="AM334">IF(COLUMNS($G334:AM334)&gt;$E334,"",IFERROR(INDEX('PROYECCIÓN'!335:335,15+6*(COLUMNS($G334:AM334)-1)),""))</f>
        <v/>
      </c>
      <c r="AN334" s="236">
        <f t="array" ref="AN334">IF(COLUMNS($G334:AN334)&gt;$E334,"",IFERROR(INDEX('PROYECCIÓN'!335:335,15+6*(COLUMNS($G334:AN334)-1)),""))</f>
        <v/>
      </c>
      <c r="AO334" s="236">
        <f t="array" ref="AO334">IF(COLUMNS($G334:AO334)&gt;$E334,"",IFERROR(INDEX('PROYECCIÓN'!335:335,15+6*(COLUMNS($G334:AO334)-1)),""))</f>
        <v/>
      </c>
      <c r="AP334" s="236">
        <f t="array" ref="AP334">IF(COLUMNS($G334:AP334)&gt;$E334,"",IFERROR(INDEX('PROYECCIÓN'!335:335,15+6*(COLUMNS($G334:AP334)-1)),""))</f>
        <v/>
      </c>
      <c r="AQ334" s="236" t="n"/>
      <c r="AR334" s="229" t="n"/>
      <c r="AS334" s="185" t="n"/>
    </row>
    <row r="335" ht="15" customHeight="1" s="506">
      <c r="B335" s="47">
        <f>'CARTERA TOTAL'!B335</f>
        <v/>
      </c>
      <c r="C335" s="229">
        <f>'PROYECCIÓN'!C336</f>
        <v/>
      </c>
      <c r="D335" s="53">
        <f>'PROYECCIÓN'!D336</f>
        <v/>
      </c>
      <c r="E335" s="56">
        <f>'PROYECCIÓN'!H336</f>
        <v/>
      </c>
      <c r="F335" s="56">
        <f>IF(COUNTIF($G335:$AP335,"VENCIDA")&gt;0,"VENCIDA",IF(COUNTIF($G335:$AP335,"POR VENCER")&gt;0,"POR VENCER",IF(COUNTIF($G335:$AP335,"AL DÍA")&gt;0,"AL DÍA",IF(COUNTIF($G335:$AP335,"PAGA")&gt;0,"PAGA","SIN ESTADO"))))</f>
        <v/>
      </c>
      <c r="G335" s="236">
        <f t="array" ref="G335">IF(COLUMNS($G335:G335)&gt;$E335,"",IFERROR(INDEX('PROYECCIÓN'!336:336,15+6*(COLUMNS($G335:G335)-1)),""))</f>
        <v/>
      </c>
      <c r="H335" s="236">
        <f t="array" ref="H335">IF(COLUMNS($G335:H335)&gt;$E335,"",IFERROR(INDEX('PROYECCIÓN'!336:336,15+6*(COLUMNS($G335:H335)-1)),""))</f>
        <v/>
      </c>
      <c r="I335" s="236">
        <f t="array" ref="I335">IF(COLUMNS($G335:I335)&gt;$E335,"",IFERROR(INDEX('PROYECCIÓN'!336:336,15+6*(COLUMNS($G335:I335)-1)),""))</f>
        <v/>
      </c>
      <c r="J335" s="236">
        <f t="array" ref="J335">IF(COLUMNS($G335:J335)&gt;$E335,"",IFERROR(INDEX('PROYECCIÓN'!336:336,15+6*(COLUMNS($G335:J335)-1)),""))</f>
        <v/>
      </c>
      <c r="K335" s="236">
        <f t="array" ref="K335">IF(COLUMNS($G335:K335)&gt;$E335,"",IFERROR(INDEX('PROYECCIÓN'!336:336,15+6*(COLUMNS($G335:K335)-1)),""))</f>
        <v/>
      </c>
      <c r="L335" s="236">
        <f t="array" ref="L335">IF(COLUMNS($G335:L335)&gt;$E335,"",IFERROR(INDEX('PROYECCIÓN'!336:336,15+6*(COLUMNS($G335:L335)-1)),""))</f>
        <v/>
      </c>
      <c r="M335" s="236">
        <f t="array" ref="M335">IF(COLUMNS($G335:M335)&gt;$E335,"",IFERROR(INDEX('PROYECCIÓN'!336:336,15+6*(COLUMNS($G335:M335)-1)),""))</f>
        <v/>
      </c>
      <c r="N335" s="236">
        <f t="array" ref="N335">IF(COLUMNS($G335:N335)&gt;$E335,"",IFERROR(INDEX('PROYECCIÓN'!336:336,15+6*(COLUMNS($G335:N335)-1)),""))</f>
        <v/>
      </c>
      <c r="O335" s="236">
        <f t="array" ref="O335">IF(COLUMNS($G335:O335)&gt;$E335,"",IFERROR(INDEX('PROYECCIÓN'!336:336,15+6*(COLUMNS($G335:O335)-1)),""))</f>
        <v/>
      </c>
      <c r="P335" s="236">
        <f t="array" ref="P335">IF(COLUMNS($G335:P335)&gt;$E335,"",IFERROR(INDEX('PROYECCIÓN'!336:336,15+6*(COLUMNS($G335:P335)-1)),""))</f>
        <v/>
      </c>
      <c r="Q335" s="236">
        <f t="array" ref="Q335">IF(COLUMNS($G335:Q335)&gt;$E335,"",IFERROR(INDEX('PROYECCIÓN'!336:336,15+6*(COLUMNS($G335:Q335)-1)),""))</f>
        <v/>
      </c>
      <c r="R335" s="236">
        <f t="array" ref="R335">IF(COLUMNS($G335:R335)&gt;$E335,"",IFERROR(INDEX('PROYECCIÓN'!336:336,15+6*(COLUMNS($G335:R335)-1)),""))</f>
        <v/>
      </c>
      <c r="S335" s="236">
        <f t="array" ref="S335">IF(COLUMNS($G335:S335)&gt;$E335,"",IFERROR(INDEX('PROYECCIÓN'!336:336,15+6*(COLUMNS($G335:S335)-1)),""))</f>
        <v/>
      </c>
      <c r="T335" s="236">
        <f t="array" ref="T335">IF(COLUMNS($G335:T335)&gt;$E335,"",IFERROR(INDEX('PROYECCIÓN'!336:336,15+6*(COLUMNS($G335:T335)-1)),""))</f>
        <v/>
      </c>
      <c r="U335" s="236">
        <f t="array" ref="U335">IF(COLUMNS($G335:U335)&gt;$E335,"",IFERROR(INDEX('PROYECCIÓN'!336:336,15+6*(COLUMNS($G335:U335)-1)),""))</f>
        <v/>
      </c>
      <c r="V335" s="236">
        <f t="array" ref="V335">IF(COLUMNS($G335:V335)&gt;$E335,"",IFERROR(INDEX('PROYECCIÓN'!336:336,15+6*(COLUMNS($G335:V335)-1)),""))</f>
        <v/>
      </c>
      <c r="W335" s="236">
        <f t="array" ref="W335">IF(COLUMNS($G335:W335)&gt;$E335,"",IFERROR(INDEX('PROYECCIÓN'!336:336,15+6*(COLUMNS($G335:W335)-1)),""))</f>
        <v/>
      </c>
      <c r="X335" s="236">
        <f t="array" ref="X335">IF(COLUMNS($G335:X335)&gt;$E335,"",IFERROR(INDEX('PROYECCIÓN'!336:336,15+6*(COLUMNS($G335:X335)-1)),""))</f>
        <v/>
      </c>
      <c r="Y335" s="236">
        <f t="array" ref="Y335">IF(COLUMNS($G335:Y335)&gt;$E335,"",IFERROR(INDEX('PROYECCIÓN'!336:336,15+6*(COLUMNS($G335:Y335)-1)),""))</f>
        <v/>
      </c>
      <c r="Z335" s="236">
        <f t="array" ref="Z335">IF(COLUMNS($G335:Z335)&gt;$E335,"",IFERROR(INDEX('PROYECCIÓN'!336:336,15+6*(COLUMNS($G335:Z335)-1)),""))</f>
        <v/>
      </c>
      <c r="AA335" s="236">
        <f t="array" ref="AA335">IF(COLUMNS($G335:AA335)&gt;$E335,"",IFERROR(INDEX('PROYECCIÓN'!336:336,15+6*(COLUMNS($G335:AA335)-1)),""))</f>
        <v/>
      </c>
      <c r="AB335" s="236">
        <f t="array" ref="AB335">IF(COLUMNS($G335:AB335)&gt;$E335,"",IFERROR(INDEX('PROYECCIÓN'!336:336,15+6*(COLUMNS($G335:AB335)-1)),""))</f>
        <v/>
      </c>
      <c r="AC335" s="236">
        <f t="array" ref="AC335">IF(COLUMNS($G335:AC335)&gt;$E335,"",IFERROR(INDEX('PROYECCIÓN'!336:336,15+6*(COLUMNS($G335:AC335)-1)),""))</f>
        <v/>
      </c>
      <c r="AD335" s="236">
        <f t="array" ref="AD335">IF(COLUMNS($G335:AD335)&gt;$E335,"",IFERROR(INDEX('PROYECCIÓN'!336:336,15+6*(COLUMNS($G335:AD335)-1)),""))</f>
        <v/>
      </c>
      <c r="AE335" s="236">
        <f t="array" ref="AE335">IF(COLUMNS($G335:AE335)&gt;$E335,"",IFERROR(INDEX('PROYECCIÓN'!336:336,15+6*(COLUMNS($G335:AE335)-1)),""))</f>
        <v/>
      </c>
      <c r="AF335" s="236">
        <f t="array" ref="AF335">IF(COLUMNS($G335:AF335)&gt;$E335,"",IFERROR(INDEX('PROYECCIÓN'!336:336,15+6*(COLUMNS($G335:AF335)-1)),""))</f>
        <v/>
      </c>
      <c r="AG335" s="236">
        <f t="array" ref="AG335">IF(COLUMNS($G335:AG335)&gt;$E335,"",IFERROR(INDEX('PROYECCIÓN'!336:336,15+6*(COLUMNS($G335:AG335)-1)),""))</f>
        <v/>
      </c>
      <c r="AH335" s="236">
        <f t="array" ref="AH335">IF(COLUMNS($G335:AH335)&gt;$E335,"",IFERROR(INDEX('PROYECCIÓN'!336:336,15+6*(COLUMNS($G335:AH335)-1)),""))</f>
        <v/>
      </c>
      <c r="AI335" s="236">
        <f t="array" ref="AI335">IF(COLUMNS($G335:AI335)&gt;$E335,"",IFERROR(INDEX('PROYECCIÓN'!336:336,15+6*(COLUMNS($G335:AI335)-1)),""))</f>
        <v/>
      </c>
      <c r="AJ335" s="236">
        <f t="array" ref="AJ335">IF(COLUMNS($G335:AJ335)&gt;$E335,"",IFERROR(INDEX('PROYECCIÓN'!336:336,15+6*(COLUMNS($G335:AJ335)-1)),""))</f>
        <v/>
      </c>
      <c r="AK335" s="236">
        <f t="array" ref="AK335">IF(COLUMNS($G335:AK335)&gt;$E335,"",IFERROR(INDEX('PROYECCIÓN'!336:336,15+6*(COLUMNS($G335:AK335)-1)),""))</f>
        <v/>
      </c>
      <c r="AL335" s="236">
        <f t="array" ref="AL335">IF(COLUMNS($G335:AL335)&gt;$E335,"",IFERROR(INDEX('PROYECCIÓN'!336:336,15+6*(COLUMNS($G335:AL335)-1)),""))</f>
        <v/>
      </c>
      <c r="AM335" s="236">
        <f t="array" ref="AM335">IF(COLUMNS($G335:AM335)&gt;$E335,"",IFERROR(INDEX('PROYECCIÓN'!336:336,15+6*(COLUMNS($G335:AM335)-1)),""))</f>
        <v/>
      </c>
      <c r="AN335" s="236">
        <f t="array" ref="AN335">IF(COLUMNS($G335:AN335)&gt;$E335,"",IFERROR(INDEX('PROYECCIÓN'!336:336,15+6*(COLUMNS($G335:AN335)-1)),""))</f>
        <v/>
      </c>
      <c r="AO335" s="236">
        <f t="array" ref="AO335">IF(COLUMNS($G335:AO335)&gt;$E335,"",IFERROR(INDEX('PROYECCIÓN'!336:336,15+6*(COLUMNS($G335:AO335)-1)),""))</f>
        <v/>
      </c>
      <c r="AP335" s="236">
        <f t="array" ref="AP335">IF(COLUMNS($G335:AP335)&gt;$E335,"",IFERROR(INDEX('PROYECCIÓN'!336:336,15+6*(COLUMNS($G335:AP335)-1)),""))</f>
        <v/>
      </c>
      <c r="AQ335" s="236" t="n"/>
      <c r="AR335" s="229" t="n"/>
      <c r="AS335" s="185" t="n"/>
    </row>
    <row r="336" ht="15" customHeight="1" s="506">
      <c r="B336" s="47">
        <f>'CARTERA TOTAL'!B336</f>
        <v/>
      </c>
      <c r="C336" s="229">
        <f>'PROYECCIÓN'!C337</f>
        <v/>
      </c>
      <c r="D336" s="53">
        <f>'PROYECCIÓN'!D337</f>
        <v/>
      </c>
      <c r="E336" s="56">
        <f>'PROYECCIÓN'!H337</f>
        <v/>
      </c>
      <c r="F336" s="56">
        <f>IF(COUNTIF($G336:$AP336,"VENCIDA")&gt;0,"VENCIDA",IF(COUNTIF($G336:$AP336,"POR VENCER")&gt;0,"POR VENCER",IF(COUNTIF($G336:$AP336,"AL DÍA")&gt;0,"AL DÍA",IF(COUNTIF($G336:$AP336,"PAGA")&gt;0,"PAGA","SIN ESTADO"))))</f>
        <v/>
      </c>
      <c r="G336" s="236">
        <f t="array" ref="G336">IF(COLUMNS($G336:G336)&gt;$E336,"",IFERROR(INDEX('PROYECCIÓN'!337:337,15+6*(COLUMNS($G336:G336)-1)),""))</f>
        <v/>
      </c>
      <c r="H336" s="236">
        <f t="array" ref="H336">IF(COLUMNS($G336:H336)&gt;$E336,"",IFERROR(INDEX('PROYECCIÓN'!337:337,15+6*(COLUMNS($G336:H336)-1)),""))</f>
        <v/>
      </c>
      <c r="I336" s="236">
        <f t="array" ref="I336">IF(COLUMNS($G336:I336)&gt;$E336,"",IFERROR(INDEX('PROYECCIÓN'!337:337,15+6*(COLUMNS($G336:I336)-1)),""))</f>
        <v/>
      </c>
      <c r="J336" s="236">
        <f t="array" ref="J336">IF(COLUMNS($G336:J336)&gt;$E336,"",IFERROR(INDEX('PROYECCIÓN'!337:337,15+6*(COLUMNS($G336:J336)-1)),""))</f>
        <v/>
      </c>
      <c r="K336" s="236">
        <f t="array" ref="K336">IF(COLUMNS($G336:K336)&gt;$E336,"",IFERROR(INDEX('PROYECCIÓN'!337:337,15+6*(COLUMNS($G336:K336)-1)),""))</f>
        <v/>
      </c>
      <c r="L336" s="236">
        <f t="array" ref="L336">IF(COLUMNS($G336:L336)&gt;$E336,"",IFERROR(INDEX('PROYECCIÓN'!337:337,15+6*(COLUMNS($G336:L336)-1)),""))</f>
        <v/>
      </c>
      <c r="M336" s="236">
        <f t="array" ref="M336">IF(COLUMNS($G336:M336)&gt;$E336,"",IFERROR(INDEX('PROYECCIÓN'!337:337,15+6*(COLUMNS($G336:M336)-1)),""))</f>
        <v/>
      </c>
      <c r="N336" s="236">
        <f t="array" ref="N336">IF(COLUMNS($G336:N336)&gt;$E336,"",IFERROR(INDEX('PROYECCIÓN'!337:337,15+6*(COLUMNS($G336:N336)-1)),""))</f>
        <v/>
      </c>
      <c r="O336" s="236">
        <f t="array" ref="O336">IF(COLUMNS($G336:O336)&gt;$E336,"",IFERROR(INDEX('PROYECCIÓN'!337:337,15+6*(COLUMNS($G336:O336)-1)),""))</f>
        <v/>
      </c>
      <c r="P336" s="236">
        <f t="array" ref="P336">IF(COLUMNS($G336:P336)&gt;$E336,"",IFERROR(INDEX('PROYECCIÓN'!337:337,15+6*(COLUMNS($G336:P336)-1)),""))</f>
        <v/>
      </c>
      <c r="Q336" s="236">
        <f t="array" ref="Q336">IF(COLUMNS($G336:Q336)&gt;$E336,"",IFERROR(INDEX('PROYECCIÓN'!337:337,15+6*(COLUMNS($G336:Q336)-1)),""))</f>
        <v/>
      </c>
      <c r="R336" s="236">
        <f t="array" ref="R336">IF(COLUMNS($G336:R336)&gt;$E336,"",IFERROR(INDEX('PROYECCIÓN'!337:337,15+6*(COLUMNS($G336:R336)-1)),""))</f>
        <v/>
      </c>
      <c r="S336" s="236">
        <f t="array" ref="S336">IF(COLUMNS($G336:S336)&gt;$E336,"",IFERROR(INDEX('PROYECCIÓN'!337:337,15+6*(COLUMNS($G336:S336)-1)),""))</f>
        <v/>
      </c>
      <c r="T336" s="236">
        <f t="array" ref="T336">IF(COLUMNS($G336:T336)&gt;$E336,"",IFERROR(INDEX('PROYECCIÓN'!337:337,15+6*(COLUMNS($G336:T336)-1)),""))</f>
        <v/>
      </c>
      <c r="U336" s="236">
        <f t="array" ref="U336">IF(COLUMNS($G336:U336)&gt;$E336,"",IFERROR(INDEX('PROYECCIÓN'!337:337,15+6*(COLUMNS($G336:U336)-1)),""))</f>
        <v/>
      </c>
      <c r="V336" s="236">
        <f t="array" ref="V336">IF(COLUMNS($G336:V336)&gt;$E336,"",IFERROR(INDEX('PROYECCIÓN'!337:337,15+6*(COLUMNS($G336:V336)-1)),""))</f>
        <v/>
      </c>
      <c r="W336" s="236">
        <f t="array" ref="W336">IF(COLUMNS($G336:W336)&gt;$E336,"",IFERROR(INDEX('PROYECCIÓN'!337:337,15+6*(COLUMNS($G336:W336)-1)),""))</f>
        <v/>
      </c>
      <c r="X336" s="236">
        <f t="array" ref="X336">IF(COLUMNS($G336:X336)&gt;$E336,"",IFERROR(INDEX('PROYECCIÓN'!337:337,15+6*(COLUMNS($G336:X336)-1)),""))</f>
        <v/>
      </c>
      <c r="Y336" s="236">
        <f t="array" ref="Y336">IF(COLUMNS($G336:Y336)&gt;$E336,"",IFERROR(INDEX('PROYECCIÓN'!337:337,15+6*(COLUMNS($G336:Y336)-1)),""))</f>
        <v/>
      </c>
      <c r="Z336" s="236">
        <f t="array" ref="Z336">IF(COLUMNS($G336:Z336)&gt;$E336,"",IFERROR(INDEX('PROYECCIÓN'!337:337,15+6*(COLUMNS($G336:Z336)-1)),""))</f>
        <v/>
      </c>
      <c r="AA336" s="236">
        <f t="array" ref="AA336">IF(COLUMNS($G336:AA336)&gt;$E336,"",IFERROR(INDEX('PROYECCIÓN'!337:337,15+6*(COLUMNS($G336:AA336)-1)),""))</f>
        <v/>
      </c>
      <c r="AB336" s="236">
        <f t="array" ref="AB336">IF(COLUMNS($G336:AB336)&gt;$E336,"",IFERROR(INDEX('PROYECCIÓN'!337:337,15+6*(COLUMNS($G336:AB336)-1)),""))</f>
        <v/>
      </c>
      <c r="AC336" s="236">
        <f t="array" ref="AC336">IF(COLUMNS($G336:AC336)&gt;$E336,"",IFERROR(INDEX('PROYECCIÓN'!337:337,15+6*(COLUMNS($G336:AC336)-1)),""))</f>
        <v/>
      </c>
      <c r="AD336" s="236">
        <f t="array" ref="AD336">IF(COLUMNS($G336:AD336)&gt;$E336,"",IFERROR(INDEX('PROYECCIÓN'!337:337,15+6*(COLUMNS($G336:AD336)-1)),""))</f>
        <v/>
      </c>
      <c r="AE336" s="236">
        <f t="array" ref="AE336">IF(COLUMNS($G336:AE336)&gt;$E336,"",IFERROR(INDEX('PROYECCIÓN'!337:337,15+6*(COLUMNS($G336:AE336)-1)),""))</f>
        <v/>
      </c>
      <c r="AF336" s="236">
        <f t="array" ref="AF336">IF(COLUMNS($G336:AF336)&gt;$E336,"",IFERROR(INDEX('PROYECCIÓN'!337:337,15+6*(COLUMNS($G336:AF336)-1)),""))</f>
        <v/>
      </c>
      <c r="AG336" s="236">
        <f t="array" ref="AG336">IF(COLUMNS($G336:AG336)&gt;$E336,"",IFERROR(INDEX('PROYECCIÓN'!337:337,15+6*(COLUMNS($G336:AG336)-1)),""))</f>
        <v/>
      </c>
      <c r="AH336" s="236">
        <f t="array" ref="AH336">IF(COLUMNS($G336:AH336)&gt;$E336,"",IFERROR(INDEX('PROYECCIÓN'!337:337,15+6*(COLUMNS($G336:AH336)-1)),""))</f>
        <v/>
      </c>
      <c r="AI336" s="236">
        <f t="array" ref="AI336">IF(COLUMNS($G336:AI336)&gt;$E336,"",IFERROR(INDEX('PROYECCIÓN'!337:337,15+6*(COLUMNS($G336:AI336)-1)),""))</f>
        <v/>
      </c>
      <c r="AJ336" s="236">
        <f t="array" ref="AJ336">IF(COLUMNS($G336:AJ336)&gt;$E336,"",IFERROR(INDEX('PROYECCIÓN'!337:337,15+6*(COLUMNS($G336:AJ336)-1)),""))</f>
        <v/>
      </c>
      <c r="AK336" s="236">
        <f t="array" ref="AK336">IF(COLUMNS($G336:AK336)&gt;$E336,"",IFERROR(INDEX('PROYECCIÓN'!337:337,15+6*(COLUMNS($G336:AK336)-1)),""))</f>
        <v/>
      </c>
      <c r="AL336" s="236">
        <f t="array" ref="AL336">IF(COLUMNS($G336:AL336)&gt;$E336,"",IFERROR(INDEX('PROYECCIÓN'!337:337,15+6*(COLUMNS($G336:AL336)-1)),""))</f>
        <v/>
      </c>
      <c r="AM336" s="236">
        <f t="array" ref="AM336">IF(COLUMNS($G336:AM336)&gt;$E336,"",IFERROR(INDEX('PROYECCIÓN'!337:337,15+6*(COLUMNS($G336:AM336)-1)),""))</f>
        <v/>
      </c>
      <c r="AN336" s="236">
        <f t="array" ref="AN336">IF(COLUMNS($G336:AN336)&gt;$E336,"",IFERROR(INDEX('PROYECCIÓN'!337:337,15+6*(COLUMNS($G336:AN336)-1)),""))</f>
        <v/>
      </c>
      <c r="AO336" s="236">
        <f t="array" ref="AO336">IF(COLUMNS($G336:AO336)&gt;$E336,"",IFERROR(INDEX('PROYECCIÓN'!337:337,15+6*(COLUMNS($G336:AO336)-1)),""))</f>
        <v/>
      </c>
      <c r="AP336" s="236">
        <f t="array" ref="AP336">IF(COLUMNS($G336:AP336)&gt;$E336,"",IFERROR(INDEX('PROYECCIÓN'!337:337,15+6*(COLUMNS($G336:AP336)-1)),""))</f>
        <v/>
      </c>
      <c r="AQ336" s="236" t="n"/>
      <c r="AR336" s="229" t="n"/>
      <c r="AS336" s="185" t="n"/>
    </row>
    <row r="337" ht="15" customHeight="1" s="506">
      <c r="B337" s="47">
        <f>'CARTERA TOTAL'!B337</f>
        <v/>
      </c>
      <c r="C337" s="229">
        <f>'PROYECCIÓN'!C338</f>
        <v/>
      </c>
      <c r="D337" s="53">
        <f>'PROYECCIÓN'!D338</f>
        <v/>
      </c>
      <c r="E337" s="56">
        <f>'PROYECCIÓN'!H338</f>
        <v/>
      </c>
      <c r="F337" s="56">
        <f>IF(COUNTIF($G337:$AP337,"VENCIDA")&gt;0,"VENCIDA",IF(COUNTIF($G337:$AP337,"POR VENCER")&gt;0,"POR VENCER",IF(COUNTIF($G337:$AP337,"AL DÍA")&gt;0,"AL DÍA",IF(COUNTIF($G337:$AP337,"PAGA")&gt;0,"PAGA","SIN ESTADO"))))</f>
        <v/>
      </c>
      <c r="G337" s="236">
        <f t="array" ref="G337">IF(COLUMNS($G337:G337)&gt;$E337,"",IFERROR(INDEX('PROYECCIÓN'!338:338,15+6*(COLUMNS($G337:G337)-1)),""))</f>
        <v/>
      </c>
      <c r="H337" s="236">
        <f t="array" ref="H337">IF(COLUMNS($G337:H337)&gt;$E337,"",IFERROR(INDEX('PROYECCIÓN'!338:338,15+6*(COLUMNS($G337:H337)-1)),""))</f>
        <v/>
      </c>
      <c r="I337" s="236">
        <f t="array" ref="I337">IF(COLUMNS($G337:I337)&gt;$E337,"",IFERROR(INDEX('PROYECCIÓN'!338:338,15+6*(COLUMNS($G337:I337)-1)),""))</f>
        <v/>
      </c>
      <c r="J337" s="236">
        <f t="array" ref="J337">IF(COLUMNS($G337:J337)&gt;$E337,"",IFERROR(INDEX('PROYECCIÓN'!338:338,15+6*(COLUMNS($G337:J337)-1)),""))</f>
        <v/>
      </c>
      <c r="K337" s="236">
        <f t="array" ref="K337">IF(COLUMNS($G337:K337)&gt;$E337,"",IFERROR(INDEX('PROYECCIÓN'!338:338,15+6*(COLUMNS($G337:K337)-1)),""))</f>
        <v/>
      </c>
      <c r="L337" s="236">
        <f t="array" ref="L337">IF(COLUMNS($G337:L337)&gt;$E337,"",IFERROR(INDEX('PROYECCIÓN'!338:338,15+6*(COLUMNS($G337:L337)-1)),""))</f>
        <v/>
      </c>
      <c r="M337" s="236">
        <f t="array" ref="M337">IF(COLUMNS($G337:M337)&gt;$E337,"",IFERROR(INDEX('PROYECCIÓN'!338:338,15+6*(COLUMNS($G337:M337)-1)),""))</f>
        <v/>
      </c>
      <c r="N337" s="236">
        <f t="array" ref="N337">IF(COLUMNS($G337:N337)&gt;$E337,"",IFERROR(INDEX('PROYECCIÓN'!338:338,15+6*(COLUMNS($G337:N337)-1)),""))</f>
        <v/>
      </c>
      <c r="O337" s="236">
        <f t="array" ref="O337">IF(COLUMNS($G337:O337)&gt;$E337,"",IFERROR(INDEX('PROYECCIÓN'!338:338,15+6*(COLUMNS($G337:O337)-1)),""))</f>
        <v/>
      </c>
      <c r="P337" s="236">
        <f t="array" ref="P337">IF(COLUMNS($G337:P337)&gt;$E337,"",IFERROR(INDEX('PROYECCIÓN'!338:338,15+6*(COLUMNS($G337:P337)-1)),""))</f>
        <v/>
      </c>
      <c r="Q337" s="236">
        <f t="array" ref="Q337">IF(COLUMNS($G337:Q337)&gt;$E337,"",IFERROR(INDEX('PROYECCIÓN'!338:338,15+6*(COLUMNS($G337:Q337)-1)),""))</f>
        <v/>
      </c>
      <c r="R337" s="236">
        <f t="array" ref="R337">IF(COLUMNS($G337:R337)&gt;$E337,"",IFERROR(INDEX('PROYECCIÓN'!338:338,15+6*(COLUMNS($G337:R337)-1)),""))</f>
        <v/>
      </c>
      <c r="S337" s="236">
        <f t="array" ref="S337">IF(COLUMNS($G337:S337)&gt;$E337,"",IFERROR(INDEX('PROYECCIÓN'!338:338,15+6*(COLUMNS($G337:S337)-1)),""))</f>
        <v/>
      </c>
      <c r="T337" s="236">
        <f t="array" ref="T337">IF(COLUMNS($G337:T337)&gt;$E337,"",IFERROR(INDEX('PROYECCIÓN'!338:338,15+6*(COLUMNS($G337:T337)-1)),""))</f>
        <v/>
      </c>
      <c r="U337" s="236">
        <f t="array" ref="U337">IF(COLUMNS($G337:U337)&gt;$E337,"",IFERROR(INDEX('PROYECCIÓN'!338:338,15+6*(COLUMNS($G337:U337)-1)),""))</f>
        <v/>
      </c>
      <c r="V337" s="236">
        <f t="array" ref="V337">IF(COLUMNS($G337:V337)&gt;$E337,"",IFERROR(INDEX('PROYECCIÓN'!338:338,15+6*(COLUMNS($G337:V337)-1)),""))</f>
        <v/>
      </c>
      <c r="W337" s="236">
        <f t="array" ref="W337">IF(COLUMNS($G337:W337)&gt;$E337,"",IFERROR(INDEX('PROYECCIÓN'!338:338,15+6*(COLUMNS($G337:W337)-1)),""))</f>
        <v/>
      </c>
      <c r="X337" s="236">
        <f t="array" ref="X337">IF(COLUMNS($G337:X337)&gt;$E337,"",IFERROR(INDEX('PROYECCIÓN'!338:338,15+6*(COLUMNS($G337:X337)-1)),""))</f>
        <v/>
      </c>
      <c r="Y337" s="236">
        <f t="array" ref="Y337">IF(COLUMNS($G337:Y337)&gt;$E337,"",IFERROR(INDEX('PROYECCIÓN'!338:338,15+6*(COLUMNS($G337:Y337)-1)),""))</f>
        <v/>
      </c>
      <c r="Z337" s="236">
        <f t="array" ref="Z337">IF(COLUMNS($G337:Z337)&gt;$E337,"",IFERROR(INDEX('PROYECCIÓN'!338:338,15+6*(COLUMNS($G337:Z337)-1)),""))</f>
        <v/>
      </c>
      <c r="AA337" s="236">
        <f t="array" ref="AA337">IF(COLUMNS($G337:AA337)&gt;$E337,"",IFERROR(INDEX('PROYECCIÓN'!338:338,15+6*(COLUMNS($G337:AA337)-1)),""))</f>
        <v/>
      </c>
      <c r="AB337" s="236">
        <f t="array" ref="AB337">IF(COLUMNS($G337:AB337)&gt;$E337,"",IFERROR(INDEX('PROYECCIÓN'!338:338,15+6*(COLUMNS($G337:AB337)-1)),""))</f>
        <v/>
      </c>
      <c r="AC337" s="236">
        <f t="array" ref="AC337">IF(COLUMNS($G337:AC337)&gt;$E337,"",IFERROR(INDEX('PROYECCIÓN'!338:338,15+6*(COLUMNS($G337:AC337)-1)),""))</f>
        <v/>
      </c>
      <c r="AD337" s="236">
        <f t="array" ref="AD337">IF(COLUMNS($G337:AD337)&gt;$E337,"",IFERROR(INDEX('PROYECCIÓN'!338:338,15+6*(COLUMNS($G337:AD337)-1)),""))</f>
        <v/>
      </c>
      <c r="AE337" s="236">
        <f t="array" ref="AE337">IF(COLUMNS($G337:AE337)&gt;$E337,"",IFERROR(INDEX('PROYECCIÓN'!338:338,15+6*(COLUMNS($G337:AE337)-1)),""))</f>
        <v/>
      </c>
      <c r="AF337" s="236">
        <f t="array" ref="AF337">IF(COLUMNS($G337:AF337)&gt;$E337,"",IFERROR(INDEX('PROYECCIÓN'!338:338,15+6*(COLUMNS($G337:AF337)-1)),""))</f>
        <v/>
      </c>
      <c r="AG337" s="236">
        <f t="array" ref="AG337">IF(COLUMNS($G337:AG337)&gt;$E337,"",IFERROR(INDEX('PROYECCIÓN'!338:338,15+6*(COLUMNS($G337:AG337)-1)),""))</f>
        <v/>
      </c>
      <c r="AH337" s="236">
        <f t="array" ref="AH337">IF(COLUMNS($G337:AH337)&gt;$E337,"",IFERROR(INDEX('PROYECCIÓN'!338:338,15+6*(COLUMNS($G337:AH337)-1)),""))</f>
        <v/>
      </c>
      <c r="AI337" s="236">
        <f t="array" ref="AI337">IF(COLUMNS($G337:AI337)&gt;$E337,"",IFERROR(INDEX('PROYECCIÓN'!338:338,15+6*(COLUMNS($G337:AI337)-1)),""))</f>
        <v/>
      </c>
      <c r="AJ337" s="236">
        <f t="array" ref="AJ337">IF(COLUMNS($G337:AJ337)&gt;$E337,"",IFERROR(INDEX('PROYECCIÓN'!338:338,15+6*(COLUMNS($G337:AJ337)-1)),""))</f>
        <v/>
      </c>
      <c r="AK337" s="236">
        <f t="array" ref="AK337">IF(COLUMNS($G337:AK337)&gt;$E337,"",IFERROR(INDEX('PROYECCIÓN'!338:338,15+6*(COLUMNS($G337:AK337)-1)),""))</f>
        <v/>
      </c>
      <c r="AL337" s="236">
        <f t="array" ref="AL337">IF(COLUMNS($G337:AL337)&gt;$E337,"",IFERROR(INDEX('PROYECCIÓN'!338:338,15+6*(COLUMNS($G337:AL337)-1)),""))</f>
        <v/>
      </c>
      <c r="AM337" s="236">
        <f t="array" ref="AM337">IF(COLUMNS($G337:AM337)&gt;$E337,"",IFERROR(INDEX('PROYECCIÓN'!338:338,15+6*(COLUMNS($G337:AM337)-1)),""))</f>
        <v/>
      </c>
      <c r="AN337" s="236">
        <f t="array" ref="AN337">IF(COLUMNS($G337:AN337)&gt;$E337,"",IFERROR(INDEX('PROYECCIÓN'!338:338,15+6*(COLUMNS($G337:AN337)-1)),""))</f>
        <v/>
      </c>
      <c r="AO337" s="236">
        <f t="array" ref="AO337">IF(COLUMNS($G337:AO337)&gt;$E337,"",IFERROR(INDEX('PROYECCIÓN'!338:338,15+6*(COLUMNS($G337:AO337)-1)),""))</f>
        <v/>
      </c>
      <c r="AP337" s="236">
        <f t="array" ref="AP337">IF(COLUMNS($G337:AP337)&gt;$E337,"",IFERROR(INDEX('PROYECCIÓN'!338:338,15+6*(COLUMNS($G337:AP337)-1)),""))</f>
        <v/>
      </c>
      <c r="AQ337" s="236" t="n"/>
      <c r="AR337" s="229" t="n"/>
      <c r="AS337" s="185" t="n"/>
    </row>
    <row r="338" ht="15" customHeight="1" s="506">
      <c r="B338" s="47">
        <f>'CARTERA TOTAL'!B338</f>
        <v/>
      </c>
      <c r="C338" s="229">
        <f>'PROYECCIÓN'!C339</f>
        <v/>
      </c>
      <c r="D338" s="53">
        <f>'PROYECCIÓN'!D339</f>
        <v/>
      </c>
      <c r="E338" s="56">
        <f>'PROYECCIÓN'!H339</f>
        <v/>
      </c>
      <c r="F338" s="56">
        <f>IF(COUNTIF($G338:$AP338,"VENCIDA")&gt;0,"VENCIDA",IF(COUNTIF($G338:$AP338,"POR VENCER")&gt;0,"POR VENCER",IF(COUNTIF($G338:$AP338,"AL DÍA")&gt;0,"AL DÍA",IF(COUNTIF($G338:$AP338,"PAGA")&gt;0,"PAGA","SIN ESTADO"))))</f>
        <v/>
      </c>
      <c r="G338" s="236">
        <f t="array" ref="G338">IF(COLUMNS($G338:G338)&gt;$E338,"",IFERROR(INDEX('PROYECCIÓN'!339:339,15+6*(COLUMNS($G338:G338)-1)),""))</f>
        <v/>
      </c>
      <c r="H338" s="236">
        <f t="array" ref="H338">IF(COLUMNS($G338:H338)&gt;$E338,"",IFERROR(INDEX('PROYECCIÓN'!339:339,15+6*(COLUMNS($G338:H338)-1)),""))</f>
        <v/>
      </c>
      <c r="I338" s="236">
        <f t="array" ref="I338">IF(COLUMNS($G338:I338)&gt;$E338,"",IFERROR(INDEX('PROYECCIÓN'!339:339,15+6*(COLUMNS($G338:I338)-1)),""))</f>
        <v/>
      </c>
      <c r="J338" s="236">
        <f t="array" ref="J338">IF(COLUMNS($G338:J338)&gt;$E338,"",IFERROR(INDEX('PROYECCIÓN'!339:339,15+6*(COLUMNS($G338:J338)-1)),""))</f>
        <v/>
      </c>
      <c r="K338" s="236">
        <f t="array" ref="K338">IF(COLUMNS($G338:K338)&gt;$E338,"",IFERROR(INDEX('PROYECCIÓN'!339:339,15+6*(COLUMNS($G338:K338)-1)),""))</f>
        <v/>
      </c>
      <c r="L338" s="236">
        <f t="array" ref="L338">IF(COLUMNS($G338:L338)&gt;$E338,"",IFERROR(INDEX('PROYECCIÓN'!339:339,15+6*(COLUMNS($G338:L338)-1)),""))</f>
        <v/>
      </c>
      <c r="M338" s="236">
        <f t="array" ref="M338">IF(COLUMNS($G338:M338)&gt;$E338,"",IFERROR(INDEX('PROYECCIÓN'!339:339,15+6*(COLUMNS($G338:M338)-1)),""))</f>
        <v/>
      </c>
      <c r="N338" s="236">
        <f t="array" ref="N338">IF(COLUMNS($G338:N338)&gt;$E338,"",IFERROR(INDEX('PROYECCIÓN'!339:339,15+6*(COLUMNS($G338:N338)-1)),""))</f>
        <v/>
      </c>
      <c r="O338" s="236">
        <f t="array" ref="O338">IF(COLUMNS($G338:O338)&gt;$E338,"",IFERROR(INDEX('PROYECCIÓN'!339:339,15+6*(COLUMNS($G338:O338)-1)),""))</f>
        <v/>
      </c>
      <c r="P338" s="236">
        <f t="array" ref="P338">IF(COLUMNS($G338:P338)&gt;$E338,"",IFERROR(INDEX('PROYECCIÓN'!339:339,15+6*(COLUMNS($G338:P338)-1)),""))</f>
        <v/>
      </c>
      <c r="Q338" s="236">
        <f t="array" ref="Q338">IF(COLUMNS($G338:Q338)&gt;$E338,"",IFERROR(INDEX('PROYECCIÓN'!339:339,15+6*(COLUMNS($G338:Q338)-1)),""))</f>
        <v/>
      </c>
      <c r="R338" s="236">
        <f t="array" ref="R338">IF(COLUMNS($G338:R338)&gt;$E338,"",IFERROR(INDEX('PROYECCIÓN'!339:339,15+6*(COLUMNS($G338:R338)-1)),""))</f>
        <v/>
      </c>
      <c r="S338" s="236">
        <f t="array" ref="S338">IF(COLUMNS($G338:S338)&gt;$E338,"",IFERROR(INDEX('PROYECCIÓN'!339:339,15+6*(COLUMNS($G338:S338)-1)),""))</f>
        <v/>
      </c>
      <c r="T338" s="236">
        <f t="array" ref="T338">IF(COLUMNS($G338:T338)&gt;$E338,"",IFERROR(INDEX('PROYECCIÓN'!339:339,15+6*(COLUMNS($G338:T338)-1)),""))</f>
        <v/>
      </c>
      <c r="U338" s="236">
        <f t="array" ref="U338">IF(COLUMNS($G338:U338)&gt;$E338,"",IFERROR(INDEX('PROYECCIÓN'!339:339,15+6*(COLUMNS($G338:U338)-1)),""))</f>
        <v/>
      </c>
      <c r="V338" s="236">
        <f t="array" ref="V338">IF(COLUMNS($G338:V338)&gt;$E338,"",IFERROR(INDEX('PROYECCIÓN'!339:339,15+6*(COLUMNS($G338:V338)-1)),""))</f>
        <v/>
      </c>
      <c r="W338" s="236">
        <f t="array" ref="W338">IF(COLUMNS($G338:W338)&gt;$E338,"",IFERROR(INDEX('PROYECCIÓN'!339:339,15+6*(COLUMNS($G338:W338)-1)),""))</f>
        <v/>
      </c>
      <c r="X338" s="236">
        <f t="array" ref="X338">IF(COLUMNS($G338:X338)&gt;$E338,"",IFERROR(INDEX('PROYECCIÓN'!339:339,15+6*(COLUMNS($G338:X338)-1)),""))</f>
        <v/>
      </c>
      <c r="Y338" s="236">
        <f t="array" ref="Y338">IF(COLUMNS($G338:Y338)&gt;$E338,"",IFERROR(INDEX('PROYECCIÓN'!339:339,15+6*(COLUMNS($G338:Y338)-1)),""))</f>
        <v/>
      </c>
      <c r="Z338" s="236">
        <f t="array" ref="Z338">IF(COLUMNS($G338:Z338)&gt;$E338,"",IFERROR(INDEX('PROYECCIÓN'!339:339,15+6*(COLUMNS($G338:Z338)-1)),""))</f>
        <v/>
      </c>
      <c r="AA338" s="236">
        <f t="array" ref="AA338">IF(COLUMNS($G338:AA338)&gt;$E338,"",IFERROR(INDEX('PROYECCIÓN'!339:339,15+6*(COLUMNS($G338:AA338)-1)),""))</f>
        <v/>
      </c>
      <c r="AB338" s="236">
        <f t="array" ref="AB338">IF(COLUMNS($G338:AB338)&gt;$E338,"",IFERROR(INDEX('PROYECCIÓN'!339:339,15+6*(COLUMNS($G338:AB338)-1)),""))</f>
        <v/>
      </c>
      <c r="AC338" s="236">
        <f t="array" ref="AC338">IF(COLUMNS($G338:AC338)&gt;$E338,"",IFERROR(INDEX('PROYECCIÓN'!339:339,15+6*(COLUMNS($G338:AC338)-1)),""))</f>
        <v/>
      </c>
      <c r="AD338" s="236">
        <f t="array" ref="AD338">IF(COLUMNS($G338:AD338)&gt;$E338,"",IFERROR(INDEX('PROYECCIÓN'!339:339,15+6*(COLUMNS($G338:AD338)-1)),""))</f>
        <v/>
      </c>
      <c r="AE338" s="236">
        <f t="array" ref="AE338">IF(COLUMNS($G338:AE338)&gt;$E338,"",IFERROR(INDEX('PROYECCIÓN'!339:339,15+6*(COLUMNS($G338:AE338)-1)),""))</f>
        <v/>
      </c>
      <c r="AF338" s="236">
        <f t="array" ref="AF338">IF(COLUMNS($G338:AF338)&gt;$E338,"",IFERROR(INDEX('PROYECCIÓN'!339:339,15+6*(COLUMNS($G338:AF338)-1)),""))</f>
        <v/>
      </c>
      <c r="AG338" s="236">
        <f t="array" ref="AG338">IF(COLUMNS($G338:AG338)&gt;$E338,"",IFERROR(INDEX('PROYECCIÓN'!339:339,15+6*(COLUMNS($G338:AG338)-1)),""))</f>
        <v/>
      </c>
      <c r="AH338" s="236">
        <f t="array" ref="AH338">IF(COLUMNS($G338:AH338)&gt;$E338,"",IFERROR(INDEX('PROYECCIÓN'!339:339,15+6*(COLUMNS($G338:AH338)-1)),""))</f>
        <v/>
      </c>
      <c r="AI338" s="236">
        <f t="array" ref="AI338">IF(COLUMNS($G338:AI338)&gt;$E338,"",IFERROR(INDEX('PROYECCIÓN'!339:339,15+6*(COLUMNS($G338:AI338)-1)),""))</f>
        <v/>
      </c>
      <c r="AJ338" s="236">
        <f t="array" ref="AJ338">IF(COLUMNS($G338:AJ338)&gt;$E338,"",IFERROR(INDEX('PROYECCIÓN'!339:339,15+6*(COLUMNS($G338:AJ338)-1)),""))</f>
        <v/>
      </c>
      <c r="AK338" s="236">
        <f t="array" ref="AK338">IF(COLUMNS($G338:AK338)&gt;$E338,"",IFERROR(INDEX('PROYECCIÓN'!339:339,15+6*(COLUMNS($G338:AK338)-1)),""))</f>
        <v/>
      </c>
      <c r="AL338" s="236">
        <f t="array" ref="AL338">IF(COLUMNS($G338:AL338)&gt;$E338,"",IFERROR(INDEX('PROYECCIÓN'!339:339,15+6*(COLUMNS($G338:AL338)-1)),""))</f>
        <v/>
      </c>
      <c r="AM338" s="236">
        <f t="array" ref="AM338">IF(COLUMNS($G338:AM338)&gt;$E338,"",IFERROR(INDEX('PROYECCIÓN'!339:339,15+6*(COLUMNS($G338:AM338)-1)),""))</f>
        <v/>
      </c>
      <c r="AN338" s="236">
        <f t="array" ref="AN338">IF(COLUMNS($G338:AN338)&gt;$E338,"",IFERROR(INDEX('PROYECCIÓN'!339:339,15+6*(COLUMNS($G338:AN338)-1)),""))</f>
        <v/>
      </c>
      <c r="AO338" s="236">
        <f t="array" ref="AO338">IF(COLUMNS($G338:AO338)&gt;$E338,"",IFERROR(INDEX('PROYECCIÓN'!339:339,15+6*(COLUMNS($G338:AO338)-1)),""))</f>
        <v/>
      </c>
      <c r="AP338" s="236">
        <f t="array" ref="AP338">IF(COLUMNS($G338:AP338)&gt;$E338,"",IFERROR(INDEX('PROYECCIÓN'!339:339,15+6*(COLUMNS($G338:AP338)-1)),""))</f>
        <v/>
      </c>
      <c r="AQ338" s="236" t="n"/>
      <c r="AR338" s="229" t="n"/>
      <c r="AS338" s="185" t="n"/>
    </row>
    <row r="339" ht="15" customHeight="1" s="506">
      <c r="B339" s="47">
        <f>'CARTERA TOTAL'!B339</f>
        <v/>
      </c>
      <c r="C339" s="229">
        <f>'PROYECCIÓN'!C340</f>
        <v/>
      </c>
      <c r="D339" s="53">
        <f>'PROYECCIÓN'!D340</f>
        <v/>
      </c>
      <c r="E339" s="56">
        <f>'PROYECCIÓN'!H340</f>
        <v/>
      </c>
      <c r="F339" s="56">
        <f>IF(COUNTIF($G339:$AP339,"VENCIDA")&gt;0,"VENCIDA",IF(COUNTIF($G339:$AP339,"POR VENCER")&gt;0,"POR VENCER",IF(COUNTIF($G339:$AP339,"AL DÍA")&gt;0,"AL DÍA",IF(COUNTIF($G339:$AP339,"PAGA")&gt;0,"PAGA","SIN ESTADO"))))</f>
        <v/>
      </c>
      <c r="G339" s="236">
        <f t="array" ref="G339">IF(COLUMNS($G339:G339)&gt;$E339,"",IFERROR(INDEX('PROYECCIÓN'!340:340,15+6*(COLUMNS($G339:G339)-1)),""))</f>
        <v/>
      </c>
      <c r="H339" s="236">
        <f t="array" ref="H339">IF(COLUMNS($G339:H339)&gt;$E339,"",IFERROR(INDEX('PROYECCIÓN'!340:340,15+6*(COLUMNS($G339:H339)-1)),""))</f>
        <v/>
      </c>
      <c r="I339" s="236">
        <f t="array" ref="I339">IF(COLUMNS($G339:I339)&gt;$E339,"",IFERROR(INDEX('PROYECCIÓN'!340:340,15+6*(COLUMNS($G339:I339)-1)),""))</f>
        <v/>
      </c>
      <c r="J339" s="236">
        <f t="array" ref="J339">IF(COLUMNS($G339:J339)&gt;$E339,"",IFERROR(INDEX('PROYECCIÓN'!340:340,15+6*(COLUMNS($G339:J339)-1)),""))</f>
        <v/>
      </c>
      <c r="K339" s="236">
        <f t="array" ref="K339">IF(COLUMNS($G339:K339)&gt;$E339,"",IFERROR(INDEX('PROYECCIÓN'!340:340,15+6*(COLUMNS($G339:K339)-1)),""))</f>
        <v/>
      </c>
      <c r="L339" s="236">
        <f t="array" ref="L339">IF(COLUMNS($G339:L339)&gt;$E339,"",IFERROR(INDEX('PROYECCIÓN'!340:340,15+6*(COLUMNS($G339:L339)-1)),""))</f>
        <v/>
      </c>
      <c r="M339" s="236">
        <f t="array" ref="M339">IF(COLUMNS($G339:M339)&gt;$E339,"",IFERROR(INDEX('PROYECCIÓN'!340:340,15+6*(COLUMNS($G339:M339)-1)),""))</f>
        <v/>
      </c>
      <c r="N339" s="236">
        <f t="array" ref="N339">IF(COLUMNS($G339:N339)&gt;$E339,"",IFERROR(INDEX('PROYECCIÓN'!340:340,15+6*(COLUMNS($G339:N339)-1)),""))</f>
        <v/>
      </c>
      <c r="O339" s="236">
        <f t="array" ref="O339">IF(COLUMNS($G339:O339)&gt;$E339,"",IFERROR(INDEX('PROYECCIÓN'!340:340,15+6*(COLUMNS($G339:O339)-1)),""))</f>
        <v/>
      </c>
      <c r="P339" s="236">
        <f t="array" ref="P339">IF(COLUMNS($G339:P339)&gt;$E339,"",IFERROR(INDEX('PROYECCIÓN'!340:340,15+6*(COLUMNS($G339:P339)-1)),""))</f>
        <v/>
      </c>
      <c r="Q339" s="236">
        <f t="array" ref="Q339">IF(COLUMNS($G339:Q339)&gt;$E339,"",IFERROR(INDEX('PROYECCIÓN'!340:340,15+6*(COLUMNS($G339:Q339)-1)),""))</f>
        <v/>
      </c>
      <c r="R339" s="236">
        <f t="array" ref="R339">IF(COLUMNS($G339:R339)&gt;$E339,"",IFERROR(INDEX('PROYECCIÓN'!340:340,15+6*(COLUMNS($G339:R339)-1)),""))</f>
        <v/>
      </c>
      <c r="S339" s="236">
        <f t="array" ref="S339">IF(COLUMNS($G339:S339)&gt;$E339,"",IFERROR(INDEX('PROYECCIÓN'!340:340,15+6*(COLUMNS($G339:S339)-1)),""))</f>
        <v/>
      </c>
      <c r="T339" s="236">
        <f t="array" ref="T339">IF(COLUMNS($G339:T339)&gt;$E339,"",IFERROR(INDEX('PROYECCIÓN'!340:340,15+6*(COLUMNS($G339:T339)-1)),""))</f>
        <v/>
      </c>
      <c r="U339" s="236">
        <f t="array" ref="U339">IF(COLUMNS($G339:U339)&gt;$E339,"",IFERROR(INDEX('PROYECCIÓN'!340:340,15+6*(COLUMNS($G339:U339)-1)),""))</f>
        <v/>
      </c>
      <c r="V339" s="236">
        <f t="array" ref="V339">IF(COLUMNS($G339:V339)&gt;$E339,"",IFERROR(INDEX('PROYECCIÓN'!340:340,15+6*(COLUMNS($G339:V339)-1)),""))</f>
        <v/>
      </c>
      <c r="W339" s="236">
        <f t="array" ref="W339">IF(COLUMNS($G339:W339)&gt;$E339,"",IFERROR(INDEX('PROYECCIÓN'!340:340,15+6*(COLUMNS($G339:W339)-1)),""))</f>
        <v/>
      </c>
      <c r="X339" s="236">
        <f t="array" ref="X339">IF(COLUMNS($G339:X339)&gt;$E339,"",IFERROR(INDEX('PROYECCIÓN'!340:340,15+6*(COLUMNS($G339:X339)-1)),""))</f>
        <v/>
      </c>
      <c r="Y339" s="236">
        <f t="array" ref="Y339">IF(COLUMNS($G339:Y339)&gt;$E339,"",IFERROR(INDEX('PROYECCIÓN'!340:340,15+6*(COLUMNS($G339:Y339)-1)),""))</f>
        <v/>
      </c>
      <c r="Z339" s="236">
        <f t="array" ref="Z339">IF(COLUMNS($G339:Z339)&gt;$E339,"",IFERROR(INDEX('PROYECCIÓN'!340:340,15+6*(COLUMNS($G339:Z339)-1)),""))</f>
        <v/>
      </c>
      <c r="AA339" s="236">
        <f t="array" ref="AA339">IF(COLUMNS($G339:AA339)&gt;$E339,"",IFERROR(INDEX('PROYECCIÓN'!340:340,15+6*(COLUMNS($G339:AA339)-1)),""))</f>
        <v/>
      </c>
      <c r="AB339" s="236">
        <f t="array" ref="AB339">IF(COLUMNS($G339:AB339)&gt;$E339,"",IFERROR(INDEX('PROYECCIÓN'!340:340,15+6*(COLUMNS($G339:AB339)-1)),""))</f>
        <v/>
      </c>
      <c r="AC339" s="236">
        <f t="array" ref="AC339">IF(COLUMNS($G339:AC339)&gt;$E339,"",IFERROR(INDEX('PROYECCIÓN'!340:340,15+6*(COLUMNS($G339:AC339)-1)),""))</f>
        <v/>
      </c>
      <c r="AD339" s="236">
        <f t="array" ref="AD339">IF(COLUMNS($G339:AD339)&gt;$E339,"",IFERROR(INDEX('PROYECCIÓN'!340:340,15+6*(COLUMNS($G339:AD339)-1)),""))</f>
        <v/>
      </c>
      <c r="AE339" s="236">
        <f t="array" ref="AE339">IF(COLUMNS($G339:AE339)&gt;$E339,"",IFERROR(INDEX('PROYECCIÓN'!340:340,15+6*(COLUMNS($G339:AE339)-1)),""))</f>
        <v/>
      </c>
      <c r="AF339" s="236">
        <f t="array" ref="AF339">IF(COLUMNS($G339:AF339)&gt;$E339,"",IFERROR(INDEX('PROYECCIÓN'!340:340,15+6*(COLUMNS($G339:AF339)-1)),""))</f>
        <v/>
      </c>
      <c r="AG339" s="236">
        <f t="array" ref="AG339">IF(COLUMNS($G339:AG339)&gt;$E339,"",IFERROR(INDEX('PROYECCIÓN'!340:340,15+6*(COLUMNS($G339:AG339)-1)),""))</f>
        <v/>
      </c>
      <c r="AH339" s="236">
        <f t="array" ref="AH339">IF(COLUMNS($G339:AH339)&gt;$E339,"",IFERROR(INDEX('PROYECCIÓN'!340:340,15+6*(COLUMNS($G339:AH339)-1)),""))</f>
        <v/>
      </c>
      <c r="AI339" s="236">
        <f t="array" ref="AI339">IF(COLUMNS($G339:AI339)&gt;$E339,"",IFERROR(INDEX('PROYECCIÓN'!340:340,15+6*(COLUMNS($G339:AI339)-1)),""))</f>
        <v/>
      </c>
      <c r="AJ339" s="236">
        <f t="array" ref="AJ339">IF(COLUMNS($G339:AJ339)&gt;$E339,"",IFERROR(INDEX('PROYECCIÓN'!340:340,15+6*(COLUMNS($G339:AJ339)-1)),""))</f>
        <v/>
      </c>
      <c r="AK339" s="236">
        <f t="array" ref="AK339">IF(COLUMNS($G339:AK339)&gt;$E339,"",IFERROR(INDEX('PROYECCIÓN'!340:340,15+6*(COLUMNS($G339:AK339)-1)),""))</f>
        <v/>
      </c>
      <c r="AL339" s="236">
        <f t="array" ref="AL339">IF(COLUMNS($G339:AL339)&gt;$E339,"",IFERROR(INDEX('PROYECCIÓN'!340:340,15+6*(COLUMNS($G339:AL339)-1)),""))</f>
        <v/>
      </c>
      <c r="AM339" s="236">
        <f t="array" ref="AM339">IF(COLUMNS($G339:AM339)&gt;$E339,"",IFERROR(INDEX('PROYECCIÓN'!340:340,15+6*(COLUMNS($G339:AM339)-1)),""))</f>
        <v/>
      </c>
      <c r="AN339" s="236">
        <f t="array" ref="AN339">IF(COLUMNS($G339:AN339)&gt;$E339,"",IFERROR(INDEX('PROYECCIÓN'!340:340,15+6*(COLUMNS($G339:AN339)-1)),""))</f>
        <v/>
      </c>
      <c r="AO339" s="236">
        <f t="array" ref="AO339">IF(COLUMNS($G339:AO339)&gt;$E339,"",IFERROR(INDEX('PROYECCIÓN'!340:340,15+6*(COLUMNS($G339:AO339)-1)),""))</f>
        <v/>
      </c>
      <c r="AP339" s="236">
        <f t="array" ref="AP339">IF(COLUMNS($G339:AP339)&gt;$E339,"",IFERROR(INDEX('PROYECCIÓN'!340:340,15+6*(COLUMNS($G339:AP339)-1)),""))</f>
        <v/>
      </c>
      <c r="AQ339" s="236" t="n"/>
      <c r="AR339" s="229" t="n"/>
      <c r="AS339" s="185" t="n"/>
    </row>
    <row r="340" ht="15" customHeight="1" s="506">
      <c r="B340" s="47">
        <f>'CARTERA TOTAL'!B340</f>
        <v/>
      </c>
      <c r="C340" s="229">
        <f>'PROYECCIÓN'!C341</f>
        <v/>
      </c>
      <c r="D340" s="53">
        <f>'PROYECCIÓN'!D341</f>
        <v/>
      </c>
      <c r="E340" s="56">
        <f>'PROYECCIÓN'!H341</f>
        <v/>
      </c>
      <c r="F340" s="56">
        <f>IF(COUNTIF($G340:$AP340,"VENCIDA")&gt;0,"VENCIDA",IF(COUNTIF($G340:$AP340,"POR VENCER")&gt;0,"POR VENCER",IF(COUNTIF($G340:$AP340,"AL DÍA")&gt;0,"AL DÍA",IF(COUNTIF($G340:$AP340,"PAGA")&gt;0,"PAGA","SIN ESTADO"))))</f>
        <v/>
      </c>
      <c r="G340" s="236">
        <f t="array" ref="G340">IF(COLUMNS($G340:G340)&gt;$E340,"",IFERROR(INDEX('PROYECCIÓN'!341:341,15+6*(COLUMNS($G340:G340)-1)),""))</f>
        <v/>
      </c>
      <c r="H340" s="236">
        <f t="array" ref="H340">IF(COLUMNS($G340:H340)&gt;$E340,"",IFERROR(INDEX('PROYECCIÓN'!341:341,15+6*(COLUMNS($G340:H340)-1)),""))</f>
        <v/>
      </c>
      <c r="I340" s="236">
        <f t="array" ref="I340">IF(COLUMNS($G340:I340)&gt;$E340,"",IFERROR(INDEX('PROYECCIÓN'!341:341,15+6*(COLUMNS($G340:I340)-1)),""))</f>
        <v/>
      </c>
      <c r="J340" s="236">
        <f t="array" ref="J340">IF(COLUMNS($G340:J340)&gt;$E340,"",IFERROR(INDEX('PROYECCIÓN'!341:341,15+6*(COLUMNS($G340:J340)-1)),""))</f>
        <v/>
      </c>
      <c r="K340" s="236">
        <f t="array" ref="K340">IF(COLUMNS($G340:K340)&gt;$E340,"",IFERROR(INDEX('PROYECCIÓN'!341:341,15+6*(COLUMNS($G340:K340)-1)),""))</f>
        <v/>
      </c>
      <c r="L340" s="236">
        <f t="array" ref="L340">IF(COLUMNS($G340:L340)&gt;$E340,"",IFERROR(INDEX('PROYECCIÓN'!341:341,15+6*(COLUMNS($G340:L340)-1)),""))</f>
        <v/>
      </c>
      <c r="M340" s="236">
        <f t="array" ref="M340">IF(COLUMNS($G340:M340)&gt;$E340,"",IFERROR(INDEX('PROYECCIÓN'!341:341,15+6*(COLUMNS($G340:M340)-1)),""))</f>
        <v/>
      </c>
      <c r="N340" s="236">
        <f t="array" ref="N340">IF(COLUMNS($G340:N340)&gt;$E340,"",IFERROR(INDEX('PROYECCIÓN'!341:341,15+6*(COLUMNS($G340:N340)-1)),""))</f>
        <v/>
      </c>
      <c r="O340" s="236">
        <f t="array" ref="O340">IF(COLUMNS($G340:O340)&gt;$E340,"",IFERROR(INDEX('PROYECCIÓN'!341:341,15+6*(COLUMNS($G340:O340)-1)),""))</f>
        <v/>
      </c>
      <c r="P340" s="236">
        <f t="array" ref="P340">IF(COLUMNS($G340:P340)&gt;$E340,"",IFERROR(INDEX('PROYECCIÓN'!341:341,15+6*(COLUMNS($G340:P340)-1)),""))</f>
        <v/>
      </c>
      <c r="Q340" s="236">
        <f t="array" ref="Q340">IF(COLUMNS($G340:Q340)&gt;$E340,"",IFERROR(INDEX('PROYECCIÓN'!341:341,15+6*(COLUMNS($G340:Q340)-1)),""))</f>
        <v/>
      </c>
      <c r="R340" s="236">
        <f t="array" ref="R340">IF(COLUMNS($G340:R340)&gt;$E340,"",IFERROR(INDEX('PROYECCIÓN'!341:341,15+6*(COLUMNS($G340:R340)-1)),""))</f>
        <v/>
      </c>
      <c r="S340" s="236">
        <f t="array" ref="S340">IF(COLUMNS($G340:S340)&gt;$E340,"",IFERROR(INDEX('PROYECCIÓN'!341:341,15+6*(COLUMNS($G340:S340)-1)),""))</f>
        <v/>
      </c>
      <c r="T340" s="236">
        <f t="array" ref="T340">IF(COLUMNS($G340:T340)&gt;$E340,"",IFERROR(INDEX('PROYECCIÓN'!341:341,15+6*(COLUMNS($G340:T340)-1)),""))</f>
        <v/>
      </c>
      <c r="U340" s="236">
        <f t="array" ref="U340">IF(COLUMNS($G340:U340)&gt;$E340,"",IFERROR(INDEX('PROYECCIÓN'!341:341,15+6*(COLUMNS($G340:U340)-1)),""))</f>
        <v/>
      </c>
      <c r="V340" s="236">
        <f t="array" ref="V340">IF(COLUMNS($G340:V340)&gt;$E340,"",IFERROR(INDEX('PROYECCIÓN'!341:341,15+6*(COLUMNS($G340:V340)-1)),""))</f>
        <v/>
      </c>
      <c r="W340" s="236">
        <f t="array" ref="W340">IF(COLUMNS($G340:W340)&gt;$E340,"",IFERROR(INDEX('PROYECCIÓN'!341:341,15+6*(COLUMNS($G340:W340)-1)),""))</f>
        <v/>
      </c>
      <c r="X340" s="236">
        <f t="array" ref="X340">IF(COLUMNS($G340:X340)&gt;$E340,"",IFERROR(INDEX('PROYECCIÓN'!341:341,15+6*(COLUMNS($G340:X340)-1)),""))</f>
        <v/>
      </c>
      <c r="Y340" s="236">
        <f t="array" ref="Y340">IF(COLUMNS($G340:Y340)&gt;$E340,"",IFERROR(INDEX('PROYECCIÓN'!341:341,15+6*(COLUMNS($G340:Y340)-1)),""))</f>
        <v/>
      </c>
      <c r="Z340" s="236">
        <f t="array" ref="Z340">IF(COLUMNS($G340:Z340)&gt;$E340,"",IFERROR(INDEX('PROYECCIÓN'!341:341,15+6*(COLUMNS($G340:Z340)-1)),""))</f>
        <v/>
      </c>
      <c r="AA340" s="236">
        <f t="array" ref="AA340">IF(COLUMNS($G340:AA340)&gt;$E340,"",IFERROR(INDEX('PROYECCIÓN'!341:341,15+6*(COLUMNS($G340:AA340)-1)),""))</f>
        <v/>
      </c>
      <c r="AB340" s="236">
        <f t="array" ref="AB340">IF(COLUMNS($G340:AB340)&gt;$E340,"",IFERROR(INDEX('PROYECCIÓN'!341:341,15+6*(COLUMNS($G340:AB340)-1)),""))</f>
        <v/>
      </c>
      <c r="AC340" s="236">
        <f t="array" ref="AC340">IF(COLUMNS($G340:AC340)&gt;$E340,"",IFERROR(INDEX('PROYECCIÓN'!341:341,15+6*(COLUMNS($G340:AC340)-1)),""))</f>
        <v/>
      </c>
      <c r="AD340" s="236">
        <f t="array" ref="AD340">IF(COLUMNS($G340:AD340)&gt;$E340,"",IFERROR(INDEX('PROYECCIÓN'!341:341,15+6*(COLUMNS($G340:AD340)-1)),""))</f>
        <v/>
      </c>
      <c r="AE340" s="236">
        <f t="array" ref="AE340">IF(COLUMNS($G340:AE340)&gt;$E340,"",IFERROR(INDEX('PROYECCIÓN'!341:341,15+6*(COLUMNS($G340:AE340)-1)),""))</f>
        <v/>
      </c>
      <c r="AF340" s="236">
        <f t="array" ref="AF340">IF(COLUMNS($G340:AF340)&gt;$E340,"",IFERROR(INDEX('PROYECCIÓN'!341:341,15+6*(COLUMNS($G340:AF340)-1)),""))</f>
        <v/>
      </c>
      <c r="AG340" s="236">
        <f t="array" ref="AG340">IF(COLUMNS($G340:AG340)&gt;$E340,"",IFERROR(INDEX('PROYECCIÓN'!341:341,15+6*(COLUMNS($G340:AG340)-1)),""))</f>
        <v/>
      </c>
      <c r="AH340" s="236">
        <f t="array" ref="AH340">IF(COLUMNS($G340:AH340)&gt;$E340,"",IFERROR(INDEX('PROYECCIÓN'!341:341,15+6*(COLUMNS($G340:AH340)-1)),""))</f>
        <v/>
      </c>
      <c r="AI340" s="236">
        <f t="array" ref="AI340">IF(COLUMNS($G340:AI340)&gt;$E340,"",IFERROR(INDEX('PROYECCIÓN'!341:341,15+6*(COLUMNS($G340:AI340)-1)),""))</f>
        <v/>
      </c>
      <c r="AJ340" s="236">
        <f t="array" ref="AJ340">IF(COLUMNS($G340:AJ340)&gt;$E340,"",IFERROR(INDEX('PROYECCIÓN'!341:341,15+6*(COLUMNS($G340:AJ340)-1)),""))</f>
        <v/>
      </c>
      <c r="AK340" s="236">
        <f t="array" ref="AK340">IF(COLUMNS($G340:AK340)&gt;$E340,"",IFERROR(INDEX('PROYECCIÓN'!341:341,15+6*(COLUMNS($G340:AK340)-1)),""))</f>
        <v/>
      </c>
      <c r="AL340" s="236">
        <f t="array" ref="AL340">IF(COLUMNS($G340:AL340)&gt;$E340,"",IFERROR(INDEX('PROYECCIÓN'!341:341,15+6*(COLUMNS($G340:AL340)-1)),""))</f>
        <v/>
      </c>
      <c r="AM340" s="236">
        <f t="array" ref="AM340">IF(COLUMNS($G340:AM340)&gt;$E340,"",IFERROR(INDEX('PROYECCIÓN'!341:341,15+6*(COLUMNS($G340:AM340)-1)),""))</f>
        <v/>
      </c>
      <c r="AN340" s="236">
        <f t="array" ref="AN340">IF(COLUMNS($G340:AN340)&gt;$E340,"",IFERROR(INDEX('PROYECCIÓN'!341:341,15+6*(COLUMNS($G340:AN340)-1)),""))</f>
        <v/>
      </c>
      <c r="AO340" s="236">
        <f t="array" ref="AO340">IF(COLUMNS($G340:AO340)&gt;$E340,"",IFERROR(INDEX('PROYECCIÓN'!341:341,15+6*(COLUMNS($G340:AO340)-1)),""))</f>
        <v/>
      </c>
      <c r="AP340" s="236">
        <f t="array" ref="AP340">IF(COLUMNS($G340:AP340)&gt;$E340,"",IFERROR(INDEX('PROYECCIÓN'!341:341,15+6*(COLUMNS($G340:AP340)-1)),""))</f>
        <v/>
      </c>
      <c r="AQ340" s="236" t="n"/>
      <c r="AR340" s="229" t="n"/>
      <c r="AS340" s="185" t="n"/>
    </row>
    <row r="341" ht="15" customHeight="1" s="506">
      <c r="B341" s="47">
        <f>'CARTERA TOTAL'!B341</f>
        <v/>
      </c>
      <c r="C341" s="229">
        <f>'PROYECCIÓN'!C342</f>
        <v/>
      </c>
      <c r="D341" s="53">
        <f>'PROYECCIÓN'!D342</f>
        <v/>
      </c>
      <c r="E341" s="56">
        <f>'PROYECCIÓN'!H342</f>
        <v/>
      </c>
      <c r="F341" s="56">
        <f>IF(COUNTIF($G341:$AP341,"VENCIDA")&gt;0,"VENCIDA",IF(COUNTIF($G341:$AP341,"POR VENCER")&gt;0,"POR VENCER",IF(COUNTIF($G341:$AP341,"AL DÍA")&gt;0,"AL DÍA",IF(COUNTIF($G341:$AP341,"PAGA")&gt;0,"PAGA","SIN ESTADO"))))</f>
        <v/>
      </c>
      <c r="G341" s="236">
        <f t="array" ref="G341">IF(COLUMNS($G341:G341)&gt;$E341,"",IFERROR(INDEX('PROYECCIÓN'!342:342,15+6*(COLUMNS($G341:G341)-1)),""))</f>
        <v/>
      </c>
      <c r="H341" s="236">
        <f t="array" ref="H341">IF(COLUMNS($G341:H341)&gt;$E341,"",IFERROR(INDEX('PROYECCIÓN'!342:342,15+6*(COLUMNS($G341:H341)-1)),""))</f>
        <v/>
      </c>
      <c r="I341" s="236">
        <f t="array" ref="I341">IF(COLUMNS($G341:I341)&gt;$E341,"",IFERROR(INDEX('PROYECCIÓN'!342:342,15+6*(COLUMNS($G341:I341)-1)),""))</f>
        <v/>
      </c>
      <c r="J341" s="236">
        <f t="array" ref="J341">IF(COLUMNS($G341:J341)&gt;$E341,"",IFERROR(INDEX('PROYECCIÓN'!342:342,15+6*(COLUMNS($G341:J341)-1)),""))</f>
        <v/>
      </c>
      <c r="K341" s="236">
        <f t="array" ref="K341">IF(COLUMNS($G341:K341)&gt;$E341,"",IFERROR(INDEX('PROYECCIÓN'!342:342,15+6*(COLUMNS($G341:K341)-1)),""))</f>
        <v/>
      </c>
      <c r="L341" s="236">
        <f t="array" ref="L341">IF(COLUMNS($G341:L341)&gt;$E341,"",IFERROR(INDEX('PROYECCIÓN'!342:342,15+6*(COLUMNS($G341:L341)-1)),""))</f>
        <v/>
      </c>
      <c r="M341" s="236">
        <f t="array" ref="M341">IF(COLUMNS($G341:M341)&gt;$E341,"",IFERROR(INDEX('PROYECCIÓN'!342:342,15+6*(COLUMNS($G341:M341)-1)),""))</f>
        <v/>
      </c>
      <c r="N341" s="236">
        <f t="array" ref="N341">IF(COLUMNS($G341:N341)&gt;$E341,"",IFERROR(INDEX('PROYECCIÓN'!342:342,15+6*(COLUMNS($G341:N341)-1)),""))</f>
        <v/>
      </c>
      <c r="O341" s="236">
        <f t="array" ref="O341">IF(COLUMNS($G341:O341)&gt;$E341,"",IFERROR(INDEX('PROYECCIÓN'!342:342,15+6*(COLUMNS($G341:O341)-1)),""))</f>
        <v/>
      </c>
      <c r="P341" s="236">
        <f t="array" ref="P341">IF(COLUMNS($G341:P341)&gt;$E341,"",IFERROR(INDEX('PROYECCIÓN'!342:342,15+6*(COLUMNS($G341:P341)-1)),""))</f>
        <v/>
      </c>
      <c r="Q341" s="236">
        <f t="array" ref="Q341">IF(COLUMNS($G341:Q341)&gt;$E341,"",IFERROR(INDEX('PROYECCIÓN'!342:342,15+6*(COLUMNS($G341:Q341)-1)),""))</f>
        <v/>
      </c>
      <c r="R341" s="236">
        <f t="array" ref="R341">IF(COLUMNS($G341:R341)&gt;$E341,"",IFERROR(INDEX('PROYECCIÓN'!342:342,15+6*(COLUMNS($G341:R341)-1)),""))</f>
        <v/>
      </c>
      <c r="S341" s="236">
        <f t="array" ref="S341">IF(COLUMNS($G341:S341)&gt;$E341,"",IFERROR(INDEX('PROYECCIÓN'!342:342,15+6*(COLUMNS($G341:S341)-1)),""))</f>
        <v/>
      </c>
      <c r="T341" s="236">
        <f t="array" ref="T341">IF(COLUMNS($G341:T341)&gt;$E341,"",IFERROR(INDEX('PROYECCIÓN'!342:342,15+6*(COLUMNS($G341:T341)-1)),""))</f>
        <v/>
      </c>
      <c r="U341" s="236">
        <f t="array" ref="U341">IF(COLUMNS($G341:U341)&gt;$E341,"",IFERROR(INDEX('PROYECCIÓN'!342:342,15+6*(COLUMNS($G341:U341)-1)),""))</f>
        <v/>
      </c>
      <c r="V341" s="236">
        <f t="array" ref="V341">IF(COLUMNS($G341:V341)&gt;$E341,"",IFERROR(INDEX('PROYECCIÓN'!342:342,15+6*(COLUMNS($G341:V341)-1)),""))</f>
        <v/>
      </c>
      <c r="W341" s="236">
        <f t="array" ref="W341">IF(COLUMNS($G341:W341)&gt;$E341,"",IFERROR(INDEX('PROYECCIÓN'!342:342,15+6*(COLUMNS($G341:W341)-1)),""))</f>
        <v/>
      </c>
      <c r="X341" s="236">
        <f t="array" ref="X341">IF(COLUMNS($G341:X341)&gt;$E341,"",IFERROR(INDEX('PROYECCIÓN'!342:342,15+6*(COLUMNS($G341:X341)-1)),""))</f>
        <v/>
      </c>
      <c r="Y341" s="236">
        <f t="array" ref="Y341">IF(COLUMNS($G341:Y341)&gt;$E341,"",IFERROR(INDEX('PROYECCIÓN'!342:342,15+6*(COLUMNS($G341:Y341)-1)),""))</f>
        <v/>
      </c>
      <c r="Z341" s="236">
        <f t="array" ref="Z341">IF(COLUMNS($G341:Z341)&gt;$E341,"",IFERROR(INDEX('PROYECCIÓN'!342:342,15+6*(COLUMNS($G341:Z341)-1)),""))</f>
        <v/>
      </c>
      <c r="AA341" s="236">
        <f t="array" ref="AA341">IF(COLUMNS($G341:AA341)&gt;$E341,"",IFERROR(INDEX('PROYECCIÓN'!342:342,15+6*(COLUMNS($G341:AA341)-1)),""))</f>
        <v/>
      </c>
      <c r="AB341" s="236">
        <f t="array" ref="AB341">IF(COLUMNS($G341:AB341)&gt;$E341,"",IFERROR(INDEX('PROYECCIÓN'!342:342,15+6*(COLUMNS($G341:AB341)-1)),""))</f>
        <v/>
      </c>
      <c r="AC341" s="236">
        <f t="array" ref="AC341">IF(COLUMNS($G341:AC341)&gt;$E341,"",IFERROR(INDEX('PROYECCIÓN'!342:342,15+6*(COLUMNS($G341:AC341)-1)),""))</f>
        <v/>
      </c>
      <c r="AD341" s="236">
        <f t="array" ref="AD341">IF(COLUMNS($G341:AD341)&gt;$E341,"",IFERROR(INDEX('PROYECCIÓN'!342:342,15+6*(COLUMNS($G341:AD341)-1)),""))</f>
        <v/>
      </c>
      <c r="AE341" s="236">
        <f t="array" ref="AE341">IF(COLUMNS($G341:AE341)&gt;$E341,"",IFERROR(INDEX('PROYECCIÓN'!342:342,15+6*(COLUMNS($G341:AE341)-1)),""))</f>
        <v/>
      </c>
      <c r="AF341" s="236">
        <f t="array" ref="AF341">IF(COLUMNS($G341:AF341)&gt;$E341,"",IFERROR(INDEX('PROYECCIÓN'!342:342,15+6*(COLUMNS($G341:AF341)-1)),""))</f>
        <v/>
      </c>
      <c r="AG341" s="236">
        <f t="array" ref="AG341">IF(COLUMNS($G341:AG341)&gt;$E341,"",IFERROR(INDEX('PROYECCIÓN'!342:342,15+6*(COLUMNS($G341:AG341)-1)),""))</f>
        <v/>
      </c>
      <c r="AH341" s="236">
        <f t="array" ref="AH341">IF(COLUMNS($G341:AH341)&gt;$E341,"",IFERROR(INDEX('PROYECCIÓN'!342:342,15+6*(COLUMNS($G341:AH341)-1)),""))</f>
        <v/>
      </c>
      <c r="AI341" s="236">
        <f t="array" ref="AI341">IF(COLUMNS($G341:AI341)&gt;$E341,"",IFERROR(INDEX('PROYECCIÓN'!342:342,15+6*(COLUMNS($G341:AI341)-1)),""))</f>
        <v/>
      </c>
      <c r="AJ341" s="236">
        <f t="array" ref="AJ341">IF(COLUMNS($G341:AJ341)&gt;$E341,"",IFERROR(INDEX('PROYECCIÓN'!342:342,15+6*(COLUMNS($G341:AJ341)-1)),""))</f>
        <v/>
      </c>
      <c r="AK341" s="236">
        <f t="array" ref="AK341">IF(COLUMNS($G341:AK341)&gt;$E341,"",IFERROR(INDEX('PROYECCIÓN'!342:342,15+6*(COLUMNS($G341:AK341)-1)),""))</f>
        <v/>
      </c>
      <c r="AL341" s="236">
        <f t="array" ref="AL341">IF(COLUMNS($G341:AL341)&gt;$E341,"",IFERROR(INDEX('PROYECCIÓN'!342:342,15+6*(COLUMNS($G341:AL341)-1)),""))</f>
        <v/>
      </c>
      <c r="AM341" s="236">
        <f t="array" ref="AM341">IF(COLUMNS($G341:AM341)&gt;$E341,"",IFERROR(INDEX('PROYECCIÓN'!342:342,15+6*(COLUMNS($G341:AM341)-1)),""))</f>
        <v/>
      </c>
      <c r="AN341" s="236">
        <f t="array" ref="AN341">IF(COLUMNS($G341:AN341)&gt;$E341,"",IFERROR(INDEX('PROYECCIÓN'!342:342,15+6*(COLUMNS($G341:AN341)-1)),""))</f>
        <v/>
      </c>
      <c r="AO341" s="236">
        <f t="array" ref="AO341">IF(COLUMNS($G341:AO341)&gt;$E341,"",IFERROR(INDEX('PROYECCIÓN'!342:342,15+6*(COLUMNS($G341:AO341)-1)),""))</f>
        <v/>
      </c>
      <c r="AP341" s="236">
        <f t="array" ref="AP341">IF(COLUMNS($G341:AP341)&gt;$E341,"",IFERROR(INDEX('PROYECCIÓN'!342:342,15+6*(COLUMNS($G341:AP341)-1)),""))</f>
        <v/>
      </c>
      <c r="AQ341" s="236" t="n"/>
      <c r="AR341" s="229" t="n"/>
      <c r="AS341" s="185" t="n"/>
    </row>
    <row r="342" ht="15" customHeight="1" s="506">
      <c r="B342" s="47">
        <f>'CARTERA TOTAL'!B342</f>
        <v/>
      </c>
      <c r="C342" s="229">
        <f>'PROYECCIÓN'!C343</f>
        <v/>
      </c>
      <c r="D342" s="53">
        <f>'PROYECCIÓN'!D343</f>
        <v/>
      </c>
      <c r="E342" s="56">
        <f>'PROYECCIÓN'!H343</f>
        <v/>
      </c>
      <c r="F342" s="56">
        <f>IF(COUNTIF($G342:$AP342,"VENCIDA")&gt;0,"VENCIDA",IF(COUNTIF($G342:$AP342,"POR VENCER")&gt;0,"POR VENCER",IF(COUNTIF($G342:$AP342,"AL DÍA")&gt;0,"AL DÍA",IF(COUNTIF($G342:$AP342,"PAGA")&gt;0,"PAGA","SIN ESTADO"))))</f>
        <v/>
      </c>
      <c r="G342" s="236">
        <f t="array" ref="G342">IF(COLUMNS($G342:G342)&gt;$E342,"",IFERROR(INDEX('PROYECCIÓN'!343:343,15+6*(COLUMNS($G342:G342)-1)),""))</f>
        <v/>
      </c>
      <c r="H342" s="236">
        <f t="array" ref="H342">IF(COLUMNS($G342:H342)&gt;$E342,"",IFERROR(INDEX('PROYECCIÓN'!343:343,15+6*(COLUMNS($G342:H342)-1)),""))</f>
        <v/>
      </c>
      <c r="I342" s="236">
        <f t="array" ref="I342">IF(COLUMNS($G342:I342)&gt;$E342,"",IFERROR(INDEX('PROYECCIÓN'!343:343,15+6*(COLUMNS($G342:I342)-1)),""))</f>
        <v/>
      </c>
      <c r="J342" s="236">
        <f t="array" ref="J342">IF(COLUMNS($G342:J342)&gt;$E342,"",IFERROR(INDEX('PROYECCIÓN'!343:343,15+6*(COLUMNS($G342:J342)-1)),""))</f>
        <v/>
      </c>
      <c r="K342" s="236">
        <f t="array" ref="K342">IF(COLUMNS($G342:K342)&gt;$E342,"",IFERROR(INDEX('PROYECCIÓN'!343:343,15+6*(COLUMNS($G342:K342)-1)),""))</f>
        <v/>
      </c>
      <c r="L342" s="236">
        <f t="array" ref="L342">IF(COLUMNS($G342:L342)&gt;$E342,"",IFERROR(INDEX('PROYECCIÓN'!343:343,15+6*(COLUMNS($G342:L342)-1)),""))</f>
        <v/>
      </c>
      <c r="M342" s="236">
        <f t="array" ref="M342">IF(COLUMNS($G342:M342)&gt;$E342,"",IFERROR(INDEX('PROYECCIÓN'!343:343,15+6*(COLUMNS($G342:M342)-1)),""))</f>
        <v/>
      </c>
      <c r="N342" s="236">
        <f t="array" ref="N342">IF(COLUMNS($G342:N342)&gt;$E342,"",IFERROR(INDEX('PROYECCIÓN'!343:343,15+6*(COLUMNS($G342:N342)-1)),""))</f>
        <v/>
      </c>
      <c r="O342" s="236">
        <f t="array" ref="O342">IF(COLUMNS($G342:O342)&gt;$E342,"",IFERROR(INDEX('PROYECCIÓN'!343:343,15+6*(COLUMNS($G342:O342)-1)),""))</f>
        <v/>
      </c>
      <c r="P342" s="236">
        <f t="array" ref="P342">IF(COLUMNS($G342:P342)&gt;$E342,"",IFERROR(INDEX('PROYECCIÓN'!343:343,15+6*(COLUMNS($G342:P342)-1)),""))</f>
        <v/>
      </c>
      <c r="Q342" s="236">
        <f t="array" ref="Q342">IF(COLUMNS($G342:Q342)&gt;$E342,"",IFERROR(INDEX('PROYECCIÓN'!343:343,15+6*(COLUMNS($G342:Q342)-1)),""))</f>
        <v/>
      </c>
      <c r="R342" s="236">
        <f t="array" ref="R342">IF(COLUMNS($G342:R342)&gt;$E342,"",IFERROR(INDEX('PROYECCIÓN'!343:343,15+6*(COLUMNS($G342:R342)-1)),""))</f>
        <v/>
      </c>
      <c r="S342" s="236">
        <f t="array" ref="S342">IF(COLUMNS($G342:S342)&gt;$E342,"",IFERROR(INDEX('PROYECCIÓN'!343:343,15+6*(COLUMNS($G342:S342)-1)),""))</f>
        <v/>
      </c>
      <c r="T342" s="236">
        <f t="array" ref="T342">IF(COLUMNS($G342:T342)&gt;$E342,"",IFERROR(INDEX('PROYECCIÓN'!343:343,15+6*(COLUMNS($G342:T342)-1)),""))</f>
        <v/>
      </c>
      <c r="U342" s="236">
        <f t="array" ref="U342">IF(COLUMNS($G342:U342)&gt;$E342,"",IFERROR(INDEX('PROYECCIÓN'!343:343,15+6*(COLUMNS($G342:U342)-1)),""))</f>
        <v/>
      </c>
      <c r="V342" s="236">
        <f t="array" ref="V342">IF(COLUMNS($G342:V342)&gt;$E342,"",IFERROR(INDEX('PROYECCIÓN'!343:343,15+6*(COLUMNS($G342:V342)-1)),""))</f>
        <v/>
      </c>
      <c r="W342" s="236">
        <f t="array" ref="W342">IF(COLUMNS($G342:W342)&gt;$E342,"",IFERROR(INDEX('PROYECCIÓN'!343:343,15+6*(COLUMNS($G342:W342)-1)),""))</f>
        <v/>
      </c>
      <c r="X342" s="236">
        <f t="array" ref="X342">IF(COLUMNS($G342:X342)&gt;$E342,"",IFERROR(INDEX('PROYECCIÓN'!343:343,15+6*(COLUMNS($G342:X342)-1)),""))</f>
        <v/>
      </c>
      <c r="Y342" s="236">
        <f t="array" ref="Y342">IF(COLUMNS($G342:Y342)&gt;$E342,"",IFERROR(INDEX('PROYECCIÓN'!343:343,15+6*(COLUMNS($G342:Y342)-1)),""))</f>
        <v/>
      </c>
      <c r="Z342" s="236">
        <f t="array" ref="Z342">IF(COLUMNS($G342:Z342)&gt;$E342,"",IFERROR(INDEX('PROYECCIÓN'!343:343,15+6*(COLUMNS($G342:Z342)-1)),""))</f>
        <v/>
      </c>
      <c r="AA342" s="236">
        <f t="array" ref="AA342">IF(COLUMNS($G342:AA342)&gt;$E342,"",IFERROR(INDEX('PROYECCIÓN'!343:343,15+6*(COLUMNS($G342:AA342)-1)),""))</f>
        <v/>
      </c>
      <c r="AB342" s="236">
        <f t="array" ref="AB342">IF(COLUMNS($G342:AB342)&gt;$E342,"",IFERROR(INDEX('PROYECCIÓN'!343:343,15+6*(COLUMNS($G342:AB342)-1)),""))</f>
        <v/>
      </c>
      <c r="AC342" s="236">
        <f t="array" ref="AC342">IF(COLUMNS($G342:AC342)&gt;$E342,"",IFERROR(INDEX('PROYECCIÓN'!343:343,15+6*(COLUMNS($G342:AC342)-1)),""))</f>
        <v/>
      </c>
      <c r="AD342" s="236">
        <f t="array" ref="AD342">IF(COLUMNS($G342:AD342)&gt;$E342,"",IFERROR(INDEX('PROYECCIÓN'!343:343,15+6*(COLUMNS($G342:AD342)-1)),""))</f>
        <v/>
      </c>
      <c r="AE342" s="236">
        <f t="array" ref="AE342">IF(COLUMNS($G342:AE342)&gt;$E342,"",IFERROR(INDEX('PROYECCIÓN'!343:343,15+6*(COLUMNS($G342:AE342)-1)),""))</f>
        <v/>
      </c>
      <c r="AF342" s="236">
        <f t="array" ref="AF342">IF(COLUMNS($G342:AF342)&gt;$E342,"",IFERROR(INDEX('PROYECCIÓN'!343:343,15+6*(COLUMNS($G342:AF342)-1)),""))</f>
        <v/>
      </c>
      <c r="AG342" s="236">
        <f t="array" ref="AG342">IF(COLUMNS($G342:AG342)&gt;$E342,"",IFERROR(INDEX('PROYECCIÓN'!343:343,15+6*(COLUMNS($G342:AG342)-1)),""))</f>
        <v/>
      </c>
      <c r="AH342" s="236">
        <f t="array" ref="AH342">IF(COLUMNS($G342:AH342)&gt;$E342,"",IFERROR(INDEX('PROYECCIÓN'!343:343,15+6*(COLUMNS($G342:AH342)-1)),""))</f>
        <v/>
      </c>
      <c r="AI342" s="236">
        <f t="array" ref="AI342">IF(COLUMNS($G342:AI342)&gt;$E342,"",IFERROR(INDEX('PROYECCIÓN'!343:343,15+6*(COLUMNS($G342:AI342)-1)),""))</f>
        <v/>
      </c>
      <c r="AJ342" s="236">
        <f t="array" ref="AJ342">IF(COLUMNS($G342:AJ342)&gt;$E342,"",IFERROR(INDEX('PROYECCIÓN'!343:343,15+6*(COLUMNS($G342:AJ342)-1)),""))</f>
        <v/>
      </c>
      <c r="AK342" s="236">
        <f t="array" ref="AK342">IF(COLUMNS($G342:AK342)&gt;$E342,"",IFERROR(INDEX('PROYECCIÓN'!343:343,15+6*(COLUMNS($G342:AK342)-1)),""))</f>
        <v/>
      </c>
      <c r="AL342" s="236">
        <f t="array" ref="AL342">IF(COLUMNS($G342:AL342)&gt;$E342,"",IFERROR(INDEX('PROYECCIÓN'!343:343,15+6*(COLUMNS($G342:AL342)-1)),""))</f>
        <v/>
      </c>
      <c r="AM342" s="236">
        <f t="array" ref="AM342">IF(COLUMNS($G342:AM342)&gt;$E342,"",IFERROR(INDEX('PROYECCIÓN'!343:343,15+6*(COLUMNS($G342:AM342)-1)),""))</f>
        <v/>
      </c>
      <c r="AN342" s="236">
        <f t="array" ref="AN342">IF(COLUMNS($G342:AN342)&gt;$E342,"",IFERROR(INDEX('PROYECCIÓN'!343:343,15+6*(COLUMNS($G342:AN342)-1)),""))</f>
        <v/>
      </c>
      <c r="AO342" s="236">
        <f t="array" ref="AO342">IF(COLUMNS($G342:AO342)&gt;$E342,"",IFERROR(INDEX('PROYECCIÓN'!343:343,15+6*(COLUMNS($G342:AO342)-1)),""))</f>
        <v/>
      </c>
      <c r="AP342" s="236">
        <f t="array" ref="AP342">IF(COLUMNS($G342:AP342)&gt;$E342,"",IFERROR(INDEX('PROYECCIÓN'!343:343,15+6*(COLUMNS($G342:AP342)-1)),""))</f>
        <v/>
      </c>
      <c r="AQ342" s="236" t="n"/>
      <c r="AR342" s="229" t="n"/>
      <c r="AS342" s="185" t="n"/>
    </row>
    <row r="343" ht="15" customHeight="1" s="506">
      <c r="B343" s="47">
        <f>'CARTERA TOTAL'!B343</f>
        <v/>
      </c>
      <c r="C343" s="229">
        <f>'PROYECCIÓN'!C344</f>
        <v/>
      </c>
      <c r="D343" s="53">
        <f>'PROYECCIÓN'!D344</f>
        <v/>
      </c>
      <c r="E343" s="56">
        <f>'PROYECCIÓN'!H344</f>
        <v/>
      </c>
      <c r="F343" s="56">
        <f>IF(COUNTIF($G343:$AP343,"VENCIDA")&gt;0,"VENCIDA",IF(COUNTIF($G343:$AP343,"POR VENCER")&gt;0,"POR VENCER",IF(COUNTIF($G343:$AP343,"AL DÍA")&gt;0,"AL DÍA",IF(COUNTIF($G343:$AP343,"PAGA")&gt;0,"PAGA","SIN ESTADO"))))</f>
        <v/>
      </c>
      <c r="G343" s="236">
        <f t="array" ref="G343">IF(COLUMNS($G343:G343)&gt;$E343,"",IFERROR(INDEX('PROYECCIÓN'!344:344,15+6*(COLUMNS($G343:G343)-1)),""))</f>
        <v/>
      </c>
      <c r="H343" s="236">
        <f t="array" ref="H343">IF(COLUMNS($G343:H343)&gt;$E343,"",IFERROR(INDEX('PROYECCIÓN'!344:344,15+6*(COLUMNS($G343:H343)-1)),""))</f>
        <v/>
      </c>
      <c r="I343" s="236">
        <f t="array" ref="I343">IF(COLUMNS($G343:I343)&gt;$E343,"",IFERROR(INDEX('PROYECCIÓN'!344:344,15+6*(COLUMNS($G343:I343)-1)),""))</f>
        <v/>
      </c>
      <c r="J343" s="236">
        <f t="array" ref="J343">IF(COLUMNS($G343:J343)&gt;$E343,"",IFERROR(INDEX('PROYECCIÓN'!344:344,15+6*(COLUMNS($G343:J343)-1)),""))</f>
        <v/>
      </c>
      <c r="K343" s="236">
        <f t="array" ref="K343">IF(COLUMNS($G343:K343)&gt;$E343,"",IFERROR(INDEX('PROYECCIÓN'!344:344,15+6*(COLUMNS($G343:K343)-1)),""))</f>
        <v/>
      </c>
      <c r="L343" s="236">
        <f t="array" ref="L343">IF(COLUMNS($G343:L343)&gt;$E343,"",IFERROR(INDEX('PROYECCIÓN'!344:344,15+6*(COLUMNS($G343:L343)-1)),""))</f>
        <v/>
      </c>
      <c r="M343" s="236">
        <f t="array" ref="M343">IF(COLUMNS($G343:M343)&gt;$E343,"",IFERROR(INDEX('PROYECCIÓN'!344:344,15+6*(COLUMNS($G343:M343)-1)),""))</f>
        <v/>
      </c>
      <c r="N343" s="236">
        <f t="array" ref="N343">IF(COLUMNS($G343:N343)&gt;$E343,"",IFERROR(INDEX('PROYECCIÓN'!344:344,15+6*(COLUMNS($G343:N343)-1)),""))</f>
        <v/>
      </c>
      <c r="O343" s="236">
        <f t="array" ref="O343">IF(COLUMNS($G343:O343)&gt;$E343,"",IFERROR(INDEX('PROYECCIÓN'!344:344,15+6*(COLUMNS($G343:O343)-1)),""))</f>
        <v/>
      </c>
      <c r="P343" s="236">
        <f t="array" ref="P343">IF(COLUMNS($G343:P343)&gt;$E343,"",IFERROR(INDEX('PROYECCIÓN'!344:344,15+6*(COLUMNS($G343:P343)-1)),""))</f>
        <v/>
      </c>
      <c r="Q343" s="236">
        <f t="array" ref="Q343">IF(COLUMNS($G343:Q343)&gt;$E343,"",IFERROR(INDEX('PROYECCIÓN'!344:344,15+6*(COLUMNS($G343:Q343)-1)),""))</f>
        <v/>
      </c>
      <c r="R343" s="236">
        <f t="array" ref="R343">IF(COLUMNS($G343:R343)&gt;$E343,"",IFERROR(INDEX('PROYECCIÓN'!344:344,15+6*(COLUMNS($G343:R343)-1)),""))</f>
        <v/>
      </c>
      <c r="S343" s="236">
        <f t="array" ref="S343">IF(COLUMNS($G343:S343)&gt;$E343,"",IFERROR(INDEX('PROYECCIÓN'!344:344,15+6*(COLUMNS($G343:S343)-1)),""))</f>
        <v/>
      </c>
      <c r="T343" s="236">
        <f t="array" ref="T343">IF(COLUMNS($G343:T343)&gt;$E343,"",IFERROR(INDEX('PROYECCIÓN'!344:344,15+6*(COLUMNS($G343:T343)-1)),""))</f>
        <v/>
      </c>
      <c r="U343" s="236">
        <f t="array" ref="U343">IF(COLUMNS($G343:U343)&gt;$E343,"",IFERROR(INDEX('PROYECCIÓN'!344:344,15+6*(COLUMNS($G343:U343)-1)),""))</f>
        <v/>
      </c>
      <c r="V343" s="236">
        <f t="array" ref="V343">IF(COLUMNS($G343:V343)&gt;$E343,"",IFERROR(INDEX('PROYECCIÓN'!344:344,15+6*(COLUMNS($G343:V343)-1)),""))</f>
        <v/>
      </c>
      <c r="W343" s="236">
        <f t="array" ref="W343">IF(COLUMNS($G343:W343)&gt;$E343,"",IFERROR(INDEX('PROYECCIÓN'!344:344,15+6*(COLUMNS($G343:W343)-1)),""))</f>
        <v/>
      </c>
      <c r="X343" s="236">
        <f t="array" ref="X343">IF(COLUMNS($G343:X343)&gt;$E343,"",IFERROR(INDEX('PROYECCIÓN'!344:344,15+6*(COLUMNS($G343:X343)-1)),""))</f>
        <v/>
      </c>
      <c r="Y343" s="236">
        <f t="array" ref="Y343">IF(COLUMNS($G343:Y343)&gt;$E343,"",IFERROR(INDEX('PROYECCIÓN'!344:344,15+6*(COLUMNS($G343:Y343)-1)),""))</f>
        <v/>
      </c>
      <c r="Z343" s="236">
        <f t="array" ref="Z343">IF(COLUMNS($G343:Z343)&gt;$E343,"",IFERROR(INDEX('PROYECCIÓN'!344:344,15+6*(COLUMNS($G343:Z343)-1)),""))</f>
        <v/>
      </c>
      <c r="AA343" s="236">
        <f t="array" ref="AA343">IF(COLUMNS($G343:AA343)&gt;$E343,"",IFERROR(INDEX('PROYECCIÓN'!344:344,15+6*(COLUMNS($G343:AA343)-1)),""))</f>
        <v/>
      </c>
      <c r="AB343" s="236">
        <f t="array" ref="AB343">IF(COLUMNS($G343:AB343)&gt;$E343,"",IFERROR(INDEX('PROYECCIÓN'!344:344,15+6*(COLUMNS($G343:AB343)-1)),""))</f>
        <v/>
      </c>
      <c r="AC343" s="236">
        <f t="array" ref="AC343">IF(COLUMNS($G343:AC343)&gt;$E343,"",IFERROR(INDEX('PROYECCIÓN'!344:344,15+6*(COLUMNS($G343:AC343)-1)),""))</f>
        <v/>
      </c>
      <c r="AD343" s="236">
        <f t="array" ref="AD343">IF(COLUMNS($G343:AD343)&gt;$E343,"",IFERROR(INDEX('PROYECCIÓN'!344:344,15+6*(COLUMNS($G343:AD343)-1)),""))</f>
        <v/>
      </c>
      <c r="AE343" s="236">
        <f t="array" ref="AE343">IF(COLUMNS($G343:AE343)&gt;$E343,"",IFERROR(INDEX('PROYECCIÓN'!344:344,15+6*(COLUMNS($G343:AE343)-1)),""))</f>
        <v/>
      </c>
      <c r="AF343" s="236">
        <f t="array" ref="AF343">IF(COLUMNS($G343:AF343)&gt;$E343,"",IFERROR(INDEX('PROYECCIÓN'!344:344,15+6*(COLUMNS($G343:AF343)-1)),""))</f>
        <v/>
      </c>
      <c r="AG343" s="236">
        <f t="array" ref="AG343">IF(COLUMNS($G343:AG343)&gt;$E343,"",IFERROR(INDEX('PROYECCIÓN'!344:344,15+6*(COLUMNS($G343:AG343)-1)),""))</f>
        <v/>
      </c>
      <c r="AH343" s="236">
        <f t="array" ref="AH343">IF(COLUMNS($G343:AH343)&gt;$E343,"",IFERROR(INDEX('PROYECCIÓN'!344:344,15+6*(COLUMNS($G343:AH343)-1)),""))</f>
        <v/>
      </c>
      <c r="AI343" s="236">
        <f t="array" ref="AI343">IF(COLUMNS($G343:AI343)&gt;$E343,"",IFERROR(INDEX('PROYECCIÓN'!344:344,15+6*(COLUMNS($G343:AI343)-1)),""))</f>
        <v/>
      </c>
      <c r="AJ343" s="236">
        <f t="array" ref="AJ343">IF(COLUMNS($G343:AJ343)&gt;$E343,"",IFERROR(INDEX('PROYECCIÓN'!344:344,15+6*(COLUMNS($G343:AJ343)-1)),""))</f>
        <v/>
      </c>
      <c r="AK343" s="236">
        <f t="array" ref="AK343">IF(COLUMNS($G343:AK343)&gt;$E343,"",IFERROR(INDEX('PROYECCIÓN'!344:344,15+6*(COLUMNS($G343:AK343)-1)),""))</f>
        <v/>
      </c>
      <c r="AL343" s="236">
        <f t="array" ref="AL343">IF(COLUMNS($G343:AL343)&gt;$E343,"",IFERROR(INDEX('PROYECCIÓN'!344:344,15+6*(COLUMNS($G343:AL343)-1)),""))</f>
        <v/>
      </c>
      <c r="AM343" s="236">
        <f t="array" ref="AM343">IF(COLUMNS($G343:AM343)&gt;$E343,"",IFERROR(INDEX('PROYECCIÓN'!344:344,15+6*(COLUMNS($G343:AM343)-1)),""))</f>
        <v/>
      </c>
      <c r="AN343" s="236">
        <f t="array" ref="AN343">IF(COLUMNS($G343:AN343)&gt;$E343,"",IFERROR(INDEX('PROYECCIÓN'!344:344,15+6*(COLUMNS($G343:AN343)-1)),""))</f>
        <v/>
      </c>
      <c r="AO343" s="236">
        <f t="array" ref="AO343">IF(COLUMNS($G343:AO343)&gt;$E343,"",IFERROR(INDEX('PROYECCIÓN'!344:344,15+6*(COLUMNS($G343:AO343)-1)),""))</f>
        <v/>
      </c>
      <c r="AP343" s="236">
        <f t="array" ref="AP343">IF(COLUMNS($G343:AP343)&gt;$E343,"",IFERROR(INDEX('PROYECCIÓN'!344:344,15+6*(COLUMNS($G343:AP343)-1)),""))</f>
        <v/>
      </c>
      <c r="AQ343" s="236" t="n"/>
      <c r="AR343" s="229" t="n"/>
      <c r="AS343" s="185" t="n"/>
    </row>
    <row r="344" ht="15" customHeight="1" s="506">
      <c r="B344" s="47">
        <f>'CARTERA TOTAL'!B344</f>
        <v/>
      </c>
      <c r="C344" s="229">
        <f>'PROYECCIÓN'!C345</f>
        <v/>
      </c>
      <c r="D344" s="53">
        <f>'PROYECCIÓN'!D345</f>
        <v/>
      </c>
      <c r="E344" s="56">
        <f>'PROYECCIÓN'!H345</f>
        <v/>
      </c>
      <c r="F344" s="56">
        <f>IF(COUNTIF($G344:$AP344,"VENCIDA")&gt;0,"VENCIDA",IF(COUNTIF($G344:$AP344,"POR VENCER")&gt;0,"POR VENCER",IF(COUNTIF($G344:$AP344,"AL DÍA")&gt;0,"AL DÍA",IF(COUNTIF($G344:$AP344,"PAGA")&gt;0,"PAGA","SIN ESTADO"))))</f>
        <v/>
      </c>
      <c r="G344" s="236">
        <f t="array" ref="G344">IF(COLUMNS($G344:G344)&gt;$E344,"",IFERROR(INDEX('PROYECCIÓN'!345:345,15+6*(COLUMNS($G344:G344)-1)),""))</f>
        <v/>
      </c>
      <c r="H344" s="236">
        <f t="array" ref="H344">IF(COLUMNS($G344:H344)&gt;$E344,"",IFERROR(INDEX('PROYECCIÓN'!345:345,15+6*(COLUMNS($G344:H344)-1)),""))</f>
        <v/>
      </c>
      <c r="I344" s="236">
        <f t="array" ref="I344">IF(COLUMNS($G344:I344)&gt;$E344,"",IFERROR(INDEX('PROYECCIÓN'!345:345,15+6*(COLUMNS($G344:I344)-1)),""))</f>
        <v/>
      </c>
      <c r="J344" s="236">
        <f t="array" ref="J344">IF(COLUMNS($G344:J344)&gt;$E344,"",IFERROR(INDEX('PROYECCIÓN'!345:345,15+6*(COLUMNS($G344:J344)-1)),""))</f>
        <v/>
      </c>
      <c r="K344" s="236">
        <f t="array" ref="K344">IF(COLUMNS($G344:K344)&gt;$E344,"",IFERROR(INDEX('PROYECCIÓN'!345:345,15+6*(COLUMNS($G344:K344)-1)),""))</f>
        <v/>
      </c>
      <c r="L344" s="236">
        <f t="array" ref="L344">IF(COLUMNS($G344:L344)&gt;$E344,"",IFERROR(INDEX('PROYECCIÓN'!345:345,15+6*(COLUMNS($G344:L344)-1)),""))</f>
        <v/>
      </c>
      <c r="M344" s="236">
        <f t="array" ref="M344">IF(COLUMNS($G344:M344)&gt;$E344,"",IFERROR(INDEX('PROYECCIÓN'!345:345,15+6*(COLUMNS($G344:M344)-1)),""))</f>
        <v/>
      </c>
      <c r="N344" s="236">
        <f t="array" ref="N344">IF(COLUMNS($G344:N344)&gt;$E344,"",IFERROR(INDEX('PROYECCIÓN'!345:345,15+6*(COLUMNS($G344:N344)-1)),""))</f>
        <v/>
      </c>
      <c r="O344" s="236">
        <f t="array" ref="O344">IF(COLUMNS($G344:O344)&gt;$E344,"",IFERROR(INDEX('PROYECCIÓN'!345:345,15+6*(COLUMNS($G344:O344)-1)),""))</f>
        <v/>
      </c>
      <c r="P344" s="236">
        <f t="array" ref="P344">IF(COLUMNS($G344:P344)&gt;$E344,"",IFERROR(INDEX('PROYECCIÓN'!345:345,15+6*(COLUMNS($G344:P344)-1)),""))</f>
        <v/>
      </c>
      <c r="Q344" s="236">
        <f t="array" ref="Q344">IF(COLUMNS($G344:Q344)&gt;$E344,"",IFERROR(INDEX('PROYECCIÓN'!345:345,15+6*(COLUMNS($G344:Q344)-1)),""))</f>
        <v/>
      </c>
      <c r="R344" s="236">
        <f t="array" ref="R344">IF(COLUMNS($G344:R344)&gt;$E344,"",IFERROR(INDEX('PROYECCIÓN'!345:345,15+6*(COLUMNS($G344:R344)-1)),""))</f>
        <v/>
      </c>
      <c r="S344" s="236">
        <f t="array" ref="S344">IF(COLUMNS($G344:S344)&gt;$E344,"",IFERROR(INDEX('PROYECCIÓN'!345:345,15+6*(COLUMNS($G344:S344)-1)),""))</f>
        <v/>
      </c>
      <c r="T344" s="236">
        <f t="array" ref="T344">IF(COLUMNS($G344:T344)&gt;$E344,"",IFERROR(INDEX('PROYECCIÓN'!345:345,15+6*(COLUMNS($G344:T344)-1)),""))</f>
        <v/>
      </c>
      <c r="U344" s="236">
        <f t="array" ref="U344">IF(COLUMNS($G344:U344)&gt;$E344,"",IFERROR(INDEX('PROYECCIÓN'!345:345,15+6*(COLUMNS($G344:U344)-1)),""))</f>
        <v/>
      </c>
      <c r="V344" s="236">
        <f t="array" ref="V344">IF(COLUMNS($G344:V344)&gt;$E344,"",IFERROR(INDEX('PROYECCIÓN'!345:345,15+6*(COLUMNS($G344:V344)-1)),""))</f>
        <v/>
      </c>
      <c r="W344" s="236">
        <f t="array" ref="W344">IF(COLUMNS($G344:W344)&gt;$E344,"",IFERROR(INDEX('PROYECCIÓN'!345:345,15+6*(COLUMNS($G344:W344)-1)),""))</f>
        <v/>
      </c>
      <c r="X344" s="236">
        <f t="array" ref="X344">IF(COLUMNS($G344:X344)&gt;$E344,"",IFERROR(INDEX('PROYECCIÓN'!345:345,15+6*(COLUMNS($G344:X344)-1)),""))</f>
        <v/>
      </c>
      <c r="Y344" s="236">
        <f t="array" ref="Y344">IF(COLUMNS($G344:Y344)&gt;$E344,"",IFERROR(INDEX('PROYECCIÓN'!345:345,15+6*(COLUMNS($G344:Y344)-1)),""))</f>
        <v/>
      </c>
      <c r="Z344" s="236">
        <f t="array" ref="Z344">IF(COLUMNS($G344:Z344)&gt;$E344,"",IFERROR(INDEX('PROYECCIÓN'!345:345,15+6*(COLUMNS($G344:Z344)-1)),""))</f>
        <v/>
      </c>
      <c r="AA344" s="236">
        <f t="array" ref="AA344">IF(COLUMNS($G344:AA344)&gt;$E344,"",IFERROR(INDEX('PROYECCIÓN'!345:345,15+6*(COLUMNS($G344:AA344)-1)),""))</f>
        <v/>
      </c>
      <c r="AB344" s="236">
        <f t="array" ref="AB344">IF(COLUMNS($G344:AB344)&gt;$E344,"",IFERROR(INDEX('PROYECCIÓN'!345:345,15+6*(COLUMNS($G344:AB344)-1)),""))</f>
        <v/>
      </c>
      <c r="AC344" s="236">
        <f t="array" ref="AC344">IF(COLUMNS($G344:AC344)&gt;$E344,"",IFERROR(INDEX('PROYECCIÓN'!345:345,15+6*(COLUMNS($G344:AC344)-1)),""))</f>
        <v/>
      </c>
      <c r="AD344" s="236">
        <f t="array" ref="AD344">IF(COLUMNS($G344:AD344)&gt;$E344,"",IFERROR(INDEX('PROYECCIÓN'!345:345,15+6*(COLUMNS($G344:AD344)-1)),""))</f>
        <v/>
      </c>
      <c r="AE344" s="236">
        <f t="array" ref="AE344">IF(COLUMNS($G344:AE344)&gt;$E344,"",IFERROR(INDEX('PROYECCIÓN'!345:345,15+6*(COLUMNS($G344:AE344)-1)),""))</f>
        <v/>
      </c>
      <c r="AF344" s="236">
        <f t="array" ref="AF344">IF(COLUMNS($G344:AF344)&gt;$E344,"",IFERROR(INDEX('PROYECCIÓN'!345:345,15+6*(COLUMNS($G344:AF344)-1)),""))</f>
        <v/>
      </c>
      <c r="AG344" s="236">
        <f t="array" ref="AG344">IF(COLUMNS($G344:AG344)&gt;$E344,"",IFERROR(INDEX('PROYECCIÓN'!345:345,15+6*(COLUMNS($G344:AG344)-1)),""))</f>
        <v/>
      </c>
      <c r="AH344" s="236">
        <f t="array" ref="AH344">IF(COLUMNS($G344:AH344)&gt;$E344,"",IFERROR(INDEX('PROYECCIÓN'!345:345,15+6*(COLUMNS($G344:AH344)-1)),""))</f>
        <v/>
      </c>
      <c r="AI344" s="236">
        <f t="array" ref="AI344">IF(COLUMNS($G344:AI344)&gt;$E344,"",IFERROR(INDEX('PROYECCIÓN'!345:345,15+6*(COLUMNS($G344:AI344)-1)),""))</f>
        <v/>
      </c>
      <c r="AJ344" s="236">
        <f t="array" ref="AJ344">IF(COLUMNS($G344:AJ344)&gt;$E344,"",IFERROR(INDEX('PROYECCIÓN'!345:345,15+6*(COLUMNS($G344:AJ344)-1)),""))</f>
        <v/>
      </c>
      <c r="AK344" s="236">
        <f t="array" ref="AK344">IF(COLUMNS($G344:AK344)&gt;$E344,"",IFERROR(INDEX('PROYECCIÓN'!345:345,15+6*(COLUMNS($G344:AK344)-1)),""))</f>
        <v/>
      </c>
      <c r="AL344" s="236">
        <f t="array" ref="AL344">IF(COLUMNS($G344:AL344)&gt;$E344,"",IFERROR(INDEX('PROYECCIÓN'!345:345,15+6*(COLUMNS($G344:AL344)-1)),""))</f>
        <v/>
      </c>
      <c r="AM344" s="236">
        <f t="array" ref="AM344">IF(COLUMNS($G344:AM344)&gt;$E344,"",IFERROR(INDEX('PROYECCIÓN'!345:345,15+6*(COLUMNS($G344:AM344)-1)),""))</f>
        <v/>
      </c>
      <c r="AN344" s="236">
        <f t="array" ref="AN344">IF(COLUMNS($G344:AN344)&gt;$E344,"",IFERROR(INDEX('PROYECCIÓN'!345:345,15+6*(COLUMNS($G344:AN344)-1)),""))</f>
        <v/>
      </c>
      <c r="AO344" s="236">
        <f t="array" ref="AO344">IF(COLUMNS($G344:AO344)&gt;$E344,"",IFERROR(INDEX('PROYECCIÓN'!345:345,15+6*(COLUMNS($G344:AO344)-1)),""))</f>
        <v/>
      </c>
      <c r="AP344" s="236">
        <f t="array" ref="AP344">IF(COLUMNS($G344:AP344)&gt;$E344,"",IFERROR(INDEX('PROYECCIÓN'!345:345,15+6*(COLUMNS($G344:AP344)-1)),""))</f>
        <v/>
      </c>
      <c r="AQ344" s="236" t="n"/>
      <c r="AR344" s="229" t="n"/>
      <c r="AS344" s="185" t="n"/>
    </row>
    <row r="345" ht="15" customHeight="1" s="506">
      <c r="B345" s="47">
        <f>'CARTERA TOTAL'!B345</f>
        <v/>
      </c>
      <c r="C345" s="229">
        <f>'PROYECCIÓN'!C346</f>
        <v/>
      </c>
      <c r="D345" s="53">
        <f>'PROYECCIÓN'!D346</f>
        <v/>
      </c>
      <c r="E345" s="56">
        <f>'PROYECCIÓN'!H346</f>
        <v/>
      </c>
      <c r="F345" s="56">
        <f>IF(COUNTIF($G345:$AP345,"VENCIDA")&gt;0,"VENCIDA",IF(COUNTIF($G345:$AP345,"POR VENCER")&gt;0,"POR VENCER",IF(COUNTIF($G345:$AP345,"AL DÍA")&gt;0,"AL DÍA",IF(COUNTIF($G345:$AP345,"PAGA")&gt;0,"PAGA","SIN ESTADO"))))</f>
        <v/>
      </c>
      <c r="G345" s="236">
        <f t="array" ref="G345">IF(COLUMNS($G345:G345)&gt;$E345,"",IFERROR(INDEX('PROYECCIÓN'!346:346,15+6*(COLUMNS($G345:G345)-1)),""))</f>
        <v/>
      </c>
      <c r="H345" s="236">
        <f t="array" ref="H345">IF(COLUMNS($G345:H345)&gt;$E345,"",IFERROR(INDEX('PROYECCIÓN'!346:346,15+6*(COLUMNS($G345:H345)-1)),""))</f>
        <v/>
      </c>
      <c r="I345" s="236">
        <f t="array" ref="I345">IF(COLUMNS($G345:I345)&gt;$E345,"",IFERROR(INDEX('PROYECCIÓN'!346:346,15+6*(COLUMNS($G345:I345)-1)),""))</f>
        <v/>
      </c>
      <c r="J345" s="236">
        <f t="array" ref="J345">IF(COLUMNS($G345:J345)&gt;$E345,"",IFERROR(INDEX('PROYECCIÓN'!346:346,15+6*(COLUMNS($G345:J345)-1)),""))</f>
        <v/>
      </c>
      <c r="K345" s="236">
        <f t="array" ref="K345">IF(COLUMNS($G345:K345)&gt;$E345,"",IFERROR(INDEX('PROYECCIÓN'!346:346,15+6*(COLUMNS($G345:K345)-1)),""))</f>
        <v/>
      </c>
      <c r="L345" s="236">
        <f t="array" ref="L345">IF(COLUMNS($G345:L345)&gt;$E345,"",IFERROR(INDEX('PROYECCIÓN'!346:346,15+6*(COLUMNS($G345:L345)-1)),""))</f>
        <v/>
      </c>
      <c r="M345" s="236">
        <f t="array" ref="M345">IF(COLUMNS($G345:M345)&gt;$E345,"",IFERROR(INDEX('PROYECCIÓN'!346:346,15+6*(COLUMNS($G345:M345)-1)),""))</f>
        <v/>
      </c>
      <c r="N345" s="236">
        <f t="array" ref="N345">IF(COLUMNS($G345:N345)&gt;$E345,"",IFERROR(INDEX('PROYECCIÓN'!346:346,15+6*(COLUMNS($G345:N345)-1)),""))</f>
        <v/>
      </c>
      <c r="O345" s="236">
        <f t="array" ref="O345">IF(COLUMNS($G345:O345)&gt;$E345,"",IFERROR(INDEX('PROYECCIÓN'!346:346,15+6*(COLUMNS($G345:O345)-1)),""))</f>
        <v/>
      </c>
      <c r="P345" s="236">
        <f t="array" ref="P345">IF(COLUMNS($G345:P345)&gt;$E345,"",IFERROR(INDEX('PROYECCIÓN'!346:346,15+6*(COLUMNS($G345:P345)-1)),""))</f>
        <v/>
      </c>
      <c r="Q345" s="236">
        <f t="array" ref="Q345">IF(COLUMNS($G345:Q345)&gt;$E345,"",IFERROR(INDEX('PROYECCIÓN'!346:346,15+6*(COLUMNS($G345:Q345)-1)),""))</f>
        <v/>
      </c>
      <c r="R345" s="236">
        <f t="array" ref="R345">IF(COLUMNS($G345:R345)&gt;$E345,"",IFERROR(INDEX('PROYECCIÓN'!346:346,15+6*(COLUMNS($G345:R345)-1)),""))</f>
        <v/>
      </c>
      <c r="S345" s="236">
        <f t="array" ref="S345">IF(COLUMNS($G345:S345)&gt;$E345,"",IFERROR(INDEX('PROYECCIÓN'!346:346,15+6*(COLUMNS($G345:S345)-1)),""))</f>
        <v/>
      </c>
      <c r="T345" s="236">
        <f t="array" ref="T345">IF(COLUMNS($G345:T345)&gt;$E345,"",IFERROR(INDEX('PROYECCIÓN'!346:346,15+6*(COLUMNS($G345:T345)-1)),""))</f>
        <v/>
      </c>
      <c r="U345" s="236">
        <f t="array" ref="U345">IF(COLUMNS($G345:U345)&gt;$E345,"",IFERROR(INDEX('PROYECCIÓN'!346:346,15+6*(COLUMNS($G345:U345)-1)),""))</f>
        <v/>
      </c>
      <c r="V345" s="236">
        <f t="array" ref="V345">IF(COLUMNS($G345:V345)&gt;$E345,"",IFERROR(INDEX('PROYECCIÓN'!346:346,15+6*(COLUMNS($G345:V345)-1)),""))</f>
        <v/>
      </c>
      <c r="W345" s="236">
        <f t="array" ref="W345">IF(COLUMNS($G345:W345)&gt;$E345,"",IFERROR(INDEX('PROYECCIÓN'!346:346,15+6*(COLUMNS($G345:W345)-1)),""))</f>
        <v/>
      </c>
      <c r="X345" s="236">
        <f t="array" ref="X345">IF(COLUMNS($G345:X345)&gt;$E345,"",IFERROR(INDEX('PROYECCIÓN'!346:346,15+6*(COLUMNS($G345:X345)-1)),""))</f>
        <v/>
      </c>
      <c r="Y345" s="236">
        <f t="array" ref="Y345">IF(COLUMNS($G345:Y345)&gt;$E345,"",IFERROR(INDEX('PROYECCIÓN'!346:346,15+6*(COLUMNS($G345:Y345)-1)),""))</f>
        <v/>
      </c>
      <c r="Z345" s="236">
        <f t="array" ref="Z345">IF(COLUMNS($G345:Z345)&gt;$E345,"",IFERROR(INDEX('PROYECCIÓN'!346:346,15+6*(COLUMNS($G345:Z345)-1)),""))</f>
        <v/>
      </c>
      <c r="AA345" s="236">
        <f t="array" ref="AA345">IF(COLUMNS($G345:AA345)&gt;$E345,"",IFERROR(INDEX('PROYECCIÓN'!346:346,15+6*(COLUMNS($G345:AA345)-1)),""))</f>
        <v/>
      </c>
      <c r="AB345" s="236">
        <f t="array" ref="AB345">IF(COLUMNS($G345:AB345)&gt;$E345,"",IFERROR(INDEX('PROYECCIÓN'!346:346,15+6*(COLUMNS($G345:AB345)-1)),""))</f>
        <v/>
      </c>
      <c r="AC345" s="236">
        <f t="array" ref="AC345">IF(COLUMNS($G345:AC345)&gt;$E345,"",IFERROR(INDEX('PROYECCIÓN'!346:346,15+6*(COLUMNS($G345:AC345)-1)),""))</f>
        <v/>
      </c>
      <c r="AD345" s="236">
        <f t="array" ref="AD345">IF(COLUMNS($G345:AD345)&gt;$E345,"",IFERROR(INDEX('PROYECCIÓN'!346:346,15+6*(COLUMNS($G345:AD345)-1)),""))</f>
        <v/>
      </c>
      <c r="AE345" s="236">
        <f t="array" ref="AE345">IF(COLUMNS($G345:AE345)&gt;$E345,"",IFERROR(INDEX('PROYECCIÓN'!346:346,15+6*(COLUMNS($G345:AE345)-1)),""))</f>
        <v/>
      </c>
      <c r="AF345" s="236">
        <f t="array" ref="AF345">IF(COLUMNS($G345:AF345)&gt;$E345,"",IFERROR(INDEX('PROYECCIÓN'!346:346,15+6*(COLUMNS($G345:AF345)-1)),""))</f>
        <v/>
      </c>
      <c r="AG345" s="236">
        <f t="array" ref="AG345">IF(COLUMNS($G345:AG345)&gt;$E345,"",IFERROR(INDEX('PROYECCIÓN'!346:346,15+6*(COLUMNS($G345:AG345)-1)),""))</f>
        <v/>
      </c>
      <c r="AH345" s="236">
        <f t="array" ref="AH345">IF(COLUMNS($G345:AH345)&gt;$E345,"",IFERROR(INDEX('PROYECCIÓN'!346:346,15+6*(COLUMNS($G345:AH345)-1)),""))</f>
        <v/>
      </c>
      <c r="AI345" s="236">
        <f t="array" ref="AI345">IF(COLUMNS($G345:AI345)&gt;$E345,"",IFERROR(INDEX('PROYECCIÓN'!346:346,15+6*(COLUMNS($G345:AI345)-1)),""))</f>
        <v/>
      </c>
      <c r="AJ345" s="236">
        <f t="array" ref="AJ345">IF(COLUMNS($G345:AJ345)&gt;$E345,"",IFERROR(INDEX('PROYECCIÓN'!346:346,15+6*(COLUMNS($G345:AJ345)-1)),""))</f>
        <v/>
      </c>
      <c r="AK345" s="236">
        <f t="array" ref="AK345">IF(COLUMNS($G345:AK345)&gt;$E345,"",IFERROR(INDEX('PROYECCIÓN'!346:346,15+6*(COLUMNS($G345:AK345)-1)),""))</f>
        <v/>
      </c>
      <c r="AL345" s="236">
        <f t="array" ref="AL345">IF(COLUMNS($G345:AL345)&gt;$E345,"",IFERROR(INDEX('PROYECCIÓN'!346:346,15+6*(COLUMNS($G345:AL345)-1)),""))</f>
        <v/>
      </c>
      <c r="AM345" s="236">
        <f t="array" ref="AM345">IF(COLUMNS($G345:AM345)&gt;$E345,"",IFERROR(INDEX('PROYECCIÓN'!346:346,15+6*(COLUMNS($G345:AM345)-1)),""))</f>
        <v/>
      </c>
      <c r="AN345" s="236">
        <f t="array" ref="AN345">IF(COLUMNS($G345:AN345)&gt;$E345,"",IFERROR(INDEX('PROYECCIÓN'!346:346,15+6*(COLUMNS($G345:AN345)-1)),""))</f>
        <v/>
      </c>
      <c r="AO345" s="236">
        <f t="array" ref="AO345">IF(COLUMNS($G345:AO345)&gt;$E345,"",IFERROR(INDEX('PROYECCIÓN'!346:346,15+6*(COLUMNS($G345:AO345)-1)),""))</f>
        <v/>
      </c>
      <c r="AP345" s="236">
        <f t="array" ref="AP345">IF(COLUMNS($G345:AP345)&gt;$E345,"",IFERROR(INDEX('PROYECCIÓN'!346:346,15+6*(COLUMNS($G345:AP345)-1)),""))</f>
        <v/>
      </c>
      <c r="AQ345" s="236" t="n"/>
      <c r="AR345" s="229" t="n"/>
      <c r="AS345" s="185" t="n"/>
    </row>
    <row r="346" ht="15" customHeight="1" s="506">
      <c r="B346" s="47">
        <f>'CARTERA TOTAL'!B346</f>
        <v/>
      </c>
      <c r="C346" s="229">
        <f>'PROYECCIÓN'!C347</f>
        <v/>
      </c>
      <c r="D346" s="53">
        <f>'PROYECCIÓN'!D347</f>
        <v/>
      </c>
      <c r="E346" s="56">
        <f>'PROYECCIÓN'!H347</f>
        <v/>
      </c>
      <c r="F346" s="56">
        <f>IF(COUNTIF($G346:$AP346,"VENCIDA")&gt;0,"VENCIDA",IF(COUNTIF($G346:$AP346,"POR VENCER")&gt;0,"POR VENCER",IF(COUNTIF($G346:$AP346,"AL DÍA")&gt;0,"AL DÍA",IF(COUNTIF($G346:$AP346,"PAGA")&gt;0,"PAGA","SIN ESTADO"))))</f>
        <v/>
      </c>
      <c r="G346" s="236">
        <f t="array" ref="G346">IF(COLUMNS($G346:G346)&gt;$E346,"",IFERROR(INDEX('PROYECCIÓN'!347:347,15+6*(COLUMNS($G346:G346)-1)),""))</f>
        <v/>
      </c>
      <c r="H346" s="236">
        <f t="array" ref="H346">IF(COLUMNS($G346:H346)&gt;$E346,"",IFERROR(INDEX('PROYECCIÓN'!347:347,15+6*(COLUMNS($G346:H346)-1)),""))</f>
        <v/>
      </c>
      <c r="I346" s="236">
        <f t="array" ref="I346">IF(COLUMNS($G346:I346)&gt;$E346,"",IFERROR(INDEX('PROYECCIÓN'!347:347,15+6*(COLUMNS($G346:I346)-1)),""))</f>
        <v/>
      </c>
      <c r="J346" s="236">
        <f t="array" ref="J346">IF(COLUMNS($G346:J346)&gt;$E346,"",IFERROR(INDEX('PROYECCIÓN'!347:347,15+6*(COLUMNS($G346:J346)-1)),""))</f>
        <v/>
      </c>
      <c r="K346" s="236">
        <f t="array" ref="K346">IF(COLUMNS($G346:K346)&gt;$E346,"",IFERROR(INDEX('PROYECCIÓN'!347:347,15+6*(COLUMNS($G346:K346)-1)),""))</f>
        <v/>
      </c>
      <c r="L346" s="236">
        <f t="array" ref="L346">IF(COLUMNS($G346:L346)&gt;$E346,"",IFERROR(INDEX('PROYECCIÓN'!347:347,15+6*(COLUMNS($G346:L346)-1)),""))</f>
        <v/>
      </c>
      <c r="M346" s="236">
        <f t="array" ref="M346">IF(COLUMNS($G346:M346)&gt;$E346,"",IFERROR(INDEX('PROYECCIÓN'!347:347,15+6*(COLUMNS($G346:M346)-1)),""))</f>
        <v/>
      </c>
      <c r="N346" s="236">
        <f t="array" ref="N346">IF(COLUMNS($G346:N346)&gt;$E346,"",IFERROR(INDEX('PROYECCIÓN'!347:347,15+6*(COLUMNS($G346:N346)-1)),""))</f>
        <v/>
      </c>
      <c r="O346" s="236">
        <f t="array" ref="O346">IF(COLUMNS($G346:O346)&gt;$E346,"",IFERROR(INDEX('PROYECCIÓN'!347:347,15+6*(COLUMNS($G346:O346)-1)),""))</f>
        <v/>
      </c>
      <c r="P346" s="236">
        <f t="array" ref="P346">IF(COLUMNS($G346:P346)&gt;$E346,"",IFERROR(INDEX('PROYECCIÓN'!347:347,15+6*(COLUMNS($G346:P346)-1)),""))</f>
        <v/>
      </c>
      <c r="Q346" s="236">
        <f t="array" ref="Q346">IF(COLUMNS($G346:Q346)&gt;$E346,"",IFERROR(INDEX('PROYECCIÓN'!347:347,15+6*(COLUMNS($G346:Q346)-1)),""))</f>
        <v/>
      </c>
      <c r="R346" s="236">
        <f t="array" ref="R346">IF(COLUMNS($G346:R346)&gt;$E346,"",IFERROR(INDEX('PROYECCIÓN'!347:347,15+6*(COLUMNS($G346:R346)-1)),""))</f>
        <v/>
      </c>
      <c r="S346" s="236">
        <f t="array" ref="S346">IF(COLUMNS($G346:S346)&gt;$E346,"",IFERROR(INDEX('PROYECCIÓN'!347:347,15+6*(COLUMNS($G346:S346)-1)),""))</f>
        <v/>
      </c>
      <c r="T346" s="236">
        <f t="array" ref="T346">IF(COLUMNS($G346:T346)&gt;$E346,"",IFERROR(INDEX('PROYECCIÓN'!347:347,15+6*(COLUMNS($G346:T346)-1)),""))</f>
        <v/>
      </c>
      <c r="U346" s="236">
        <f t="array" ref="U346">IF(COLUMNS($G346:U346)&gt;$E346,"",IFERROR(INDEX('PROYECCIÓN'!347:347,15+6*(COLUMNS($G346:U346)-1)),""))</f>
        <v/>
      </c>
      <c r="V346" s="236">
        <f t="array" ref="V346">IF(COLUMNS($G346:V346)&gt;$E346,"",IFERROR(INDEX('PROYECCIÓN'!347:347,15+6*(COLUMNS($G346:V346)-1)),""))</f>
        <v/>
      </c>
      <c r="W346" s="236">
        <f t="array" ref="W346">IF(COLUMNS($G346:W346)&gt;$E346,"",IFERROR(INDEX('PROYECCIÓN'!347:347,15+6*(COLUMNS($G346:W346)-1)),""))</f>
        <v/>
      </c>
      <c r="X346" s="236">
        <f t="array" ref="X346">IF(COLUMNS($G346:X346)&gt;$E346,"",IFERROR(INDEX('PROYECCIÓN'!347:347,15+6*(COLUMNS($G346:X346)-1)),""))</f>
        <v/>
      </c>
      <c r="Y346" s="236">
        <f t="array" ref="Y346">IF(COLUMNS($G346:Y346)&gt;$E346,"",IFERROR(INDEX('PROYECCIÓN'!347:347,15+6*(COLUMNS($G346:Y346)-1)),""))</f>
        <v/>
      </c>
      <c r="Z346" s="236">
        <f t="array" ref="Z346">IF(COLUMNS($G346:Z346)&gt;$E346,"",IFERROR(INDEX('PROYECCIÓN'!347:347,15+6*(COLUMNS($G346:Z346)-1)),""))</f>
        <v/>
      </c>
      <c r="AA346" s="236">
        <f t="array" ref="AA346">IF(COLUMNS($G346:AA346)&gt;$E346,"",IFERROR(INDEX('PROYECCIÓN'!347:347,15+6*(COLUMNS($G346:AA346)-1)),""))</f>
        <v/>
      </c>
      <c r="AB346" s="236">
        <f t="array" ref="AB346">IF(COLUMNS($G346:AB346)&gt;$E346,"",IFERROR(INDEX('PROYECCIÓN'!347:347,15+6*(COLUMNS($G346:AB346)-1)),""))</f>
        <v/>
      </c>
      <c r="AC346" s="236">
        <f t="array" ref="AC346">IF(COLUMNS($G346:AC346)&gt;$E346,"",IFERROR(INDEX('PROYECCIÓN'!347:347,15+6*(COLUMNS($G346:AC346)-1)),""))</f>
        <v/>
      </c>
      <c r="AD346" s="236">
        <f t="array" ref="AD346">IF(COLUMNS($G346:AD346)&gt;$E346,"",IFERROR(INDEX('PROYECCIÓN'!347:347,15+6*(COLUMNS($G346:AD346)-1)),""))</f>
        <v/>
      </c>
      <c r="AE346" s="236">
        <f t="array" ref="AE346">IF(COLUMNS($G346:AE346)&gt;$E346,"",IFERROR(INDEX('PROYECCIÓN'!347:347,15+6*(COLUMNS($G346:AE346)-1)),""))</f>
        <v/>
      </c>
      <c r="AF346" s="236">
        <f t="array" ref="AF346">IF(COLUMNS($G346:AF346)&gt;$E346,"",IFERROR(INDEX('PROYECCIÓN'!347:347,15+6*(COLUMNS($G346:AF346)-1)),""))</f>
        <v/>
      </c>
      <c r="AG346" s="236">
        <f t="array" ref="AG346">IF(COLUMNS($G346:AG346)&gt;$E346,"",IFERROR(INDEX('PROYECCIÓN'!347:347,15+6*(COLUMNS($G346:AG346)-1)),""))</f>
        <v/>
      </c>
      <c r="AH346" s="236">
        <f t="array" ref="AH346">IF(COLUMNS($G346:AH346)&gt;$E346,"",IFERROR(INDEX('PROYECCIÓN'!347:347,15+6*(COLUMNS($G346:AH346)-1)),""))</f>
        <v/>
      </c>
      <c r="AI346" s="236">
        <f t="array" ref="AI346">IF(COLUMNS($G346:AI346)&gt;$E346,"",IFERROR(INDEX('PROYECCIÓN'!347:347,15+6*(COLUMNS($G346:AI346)-1)),""))</f>
        <v/>
      </c>
      <c r="AJ346" s="236">
        <f t="array" ref="AJ346">IF(COLUMNS($G346:AJ346)&gt;$E346,"",IFERROR(INDEX('PROYECCIÓN'!347:347,15+6*(COLUMNS($G346:AJ346)-1)),""))</f>
        <v/>
      </c>
      <c r="AK346" s="236">
        <f t="array" ref="AK346">IF(COLUMNS($G346:AK346)&gt;$E346,"",IFERROR(INDEX('PROYECCIÓN'!347:347,15+6*(COLUMNS($G346:AK346)-1)),""))</f>
        <v/>
      </c>
      <c r="AL346" s="236">
        <f t="array" ref="AL346">IF(COLUMNS($G346:AL346)&gt;$E346,"",IFERROR(INDEX('PROYECCIÓN'!347:347,15+6*(COLUMNS($G346:AL346)-1)),""))</f>
        <v/>
      </c>
      <c r="AM346" s="236">
        <f t="array" ref="AM346">IF(COLUMNS($G346:AM346)&gt;$E346,"",IFERROR(INDEX('PROYECCIÓN'!347:347,15+6*(COLUMNS($G346:AM346)-1)),""))</f>
        <v/>
      </c>
      <c r="AN346" s="236">
        <f t="array" ref="AN346">IF(COLUMNS($G346:AN346)&gt;$E346,"",IFERROR(INDEX('PROYECCIÓN'!347:347,15+6*(COLUMNS($G346:AN346)-1)),""))</f>
        <v/>
      </c>
      <c r="AO346" s="236">
        <f t="array" ref="AO346">IF(COLUMNS($G346:AO346)&gt;$E346,"",IFERROR(INDEX('PROYECCIÓN'!347:347,15+6*(COLUMNS($G346:AO346)-1)),""))</f>
        <v/>
      </c>
      <c r="AP346" s="236">
        <f t="array" ref="AP346">IF(COLUMNS($G346:AP346)&gt;$E346,"",IFERROR(INDEX('PROYECCIÓN'!347:347,15+6*(COLUMNS($G346:AP346)-1)),""))</f>
        <v/>
      </c>
      <c r="AQ346" s="236" t="n"/>
      <c r="AR346" s="229" t="n"/>
      <c r="AS346" s="185" t="n"/>
    </row>
    <row r="347" ht="15" customHeight="1" s="506">
      <c r="B347" s="47">
        <f>'CARTERA TOTAL'!B347</f>
        <v/>
      </c>
      <c r="C347" s="229">
        <f>'PROYECCIÓN'!C348</f>
        <v/>
      </c>
      <c r="D347" s="53">
        <f>'PROYECCIÓN'!D348</f>
        <v/>
      </c>
      <c r="E347" s="56">
        <f>'PROYECCIÓN'!H348</f>
        <v/>
      </c>
      <c r="F347" s="56">
        <f>IF(COUNTIF($G347:$AP347,"VENCIDA")&gt;0,"VENCIDA",IF(COUNTIF($G347:$AP347,"POR VENCER")&gt;0,"POR VENCER",IF(COUNTIF($G347:$AP347,"AL DÍA")&gt;0,"AL DÍA",IF(COUNTIF($G347:$AP347,"PAGA")&gt;0,"PAGA","SIN ESTADO"))))</f>
        <v/>
      </c>
      <c r="G347" s="236">
        <f t="array" ref="G347">IF(COLUMNS($G347:G347)&gt;$E347,"",IFERROR(INDEX('PROYECCIÓN'!348:348,15+6*(COLUMNS($G347:G347)-1)),""))</f>
        <v/>
      </c>
      <c r="H347" s="236">
        <f t="array" ref="H347">IF(COLUMNS($G347:H347)&gt;$E347,"",IFERROR(INDEX('PROYECCIÓN'!348:348,15+6*(COLUMNS($G347:H347)-1)),""))</f>
        <v/>
      </c>
      <c r="I347" s="236">
        <f t="array" ref="I347">IF(COLUMNS($G347:I347)&gt;$E347,"",IFERROR(INDEX('PROYECCIÓN'!348:348,15+6*(COLUMNS($G347:I347)-1)),""))</f>
        <v/>
      </c>
      <c r="J347" s="236">
        <f t="array" ref="J347">IF(COLUMNS($G347:J347)&gt;$E347,"",IFERROR(INDEX('PROYECCIÓN'!348:348,15+6*(COLUMNS($G347:J347)-1)),""))</f>
        <v/>
      </c>
      <c r="K347" s="236">
        <f t="array" ref="K347">IF(COLUMNS($G347:K347)&gt;$E347,"",IFERROR(INDEX('PROYECCIÓN'!348:348,15+6*(COLUMNS($G347:K347)-1)),""))</f>
        <v/>
      </c>
      <c r="L347" s="236">
        <f t="array" ref="L347">IF(COLUMNS($G347:L347)&gt;$E347,"",IFERROR(INDEX('PROYECCIÓN'!348:348,15+6*(COLUMNS($G347:L347)-1)),""))</f>
        <v/>
      </c>
      <c r="M347" s="236">
        <f t="array" ref="M347">IF(COLUMNS($G347:M347)&gt;$E347,"",IFERROR(INDEX('PROYECCIÓN'!348:348,15+6*(COLUMNS($G347:M347)-1)),""))</f>
        <v/>
      </c>
      <c r="N347" s="236">
        <f t="array" ref="N347">IF(COLUMNS($G347:N347)&gt;$E347,"",IFERROR(INDEX('PROYECCIÓN'!348:348,15+6*(COLUMNS($G347:N347)-1)),""))</f>
        <v/>
      </c>
      <c r="O347" s="236">
        <f t="array" ref="O347">IF(COLUMNS($G347:O347)&gt;$E347,"",IFERROR(INDEX('PROYECCIÓN'!348:348,15+6*(COLUMNS($G347:O347)-1)),""))</f>
        <v/>
      </c>
      <c r="P347" s="236">
        <f t="array" ref="P347">IF(COLUMNS($G347:P347)&gt;$E347,"",IFERROR(INDEX('PROYECCIÓN'!348:348,15+6*(COLUMNS($G347:P347)-1)),""))</f>
        <v/>
      </c>
      <c r="Q347" s="236">
        <f t="array" ref="Q347">IF(COLUMNS($G347:Q347)&gt;$E347,"",IFERROR(INDEX('PROYECCIÓN'!348:348,15+6*(COLUMNS($G347:Q347)-1)),""))</f>
        <v/>
      </c>
      <c r="R347" s="236">
        <f t="array" ref="R347">IF(COLUMNS($G347:R347)&gt;$E347,"",IFERROR(INDEX('PROYECCIÓN'!348:348,15+6*(COLUMNS($G347:R347)-1)),""))</f>
        <v/>
      </c>
      <c r="S347" s="236">
        <f t="array" ref="S347">IF(COLUMNS($G347:S347)&gt;$E347,"",IFERROR(INDEX('PROYECCIÓN'!348:348,15+6*(COLUMNS($G347:S347)-1)),""))</f>
        <v/>
      </c>
      <c r="T347" s="236">
        <f t="array" ref="T347">IF(COLUMNS($G347:T347)&gt;$E347,"",IFERROR(INDEX('PROYECCIÓN'!348:348,15+6*(COLUMNS($G347:T347)-1)),""))</f>
        <v/>
      </c>
      <c r="U347" s="236">
        <f t="array" ref="U347">IF(COLUMNS($G347:U347)&gt;$E347,"",IFERROR(INDEX('PROYECCIÓN'!348:348,15+6*(COLUMNS($G347:U347)-1)),""))</f>
        <v/>
      </c>
      <c r="V347" s="236">
        <f t="array" ref="V347">IF(COLUMNS($G347:V347)&gt;$E347,"",IFERROR(INDEX('PROYECCIÓN'!348:348,15+6*(COLUMNS($G347:V347)-1)),""))</f>
        <v/>
      </c>
      <c r="W347" s="236">
        <f t="array" ref="W347">IF(COLUMNS($G347:W347)&gt;$E347,"",IFERROR(INDEX('PROYECCIÓN'!348:348,15+6*(COLUMNS($G347:W347)-1)),""))</f>
        <v/>
      </c>
      <c r="X347" s="236">
        <f t="array" ref="X347">IF(COLUMNS($G347:X347)&gt;$E347,"",IFERROR(INDEX('PROYECCIÓN'!348:348,15+6*(COLUMNS($G347:X347)-1)),""))</f>
        <v/>
      </c>
      <c r="Y347" s="236">
        <f t="array" ref="Y347">IF(COLUMNS($G347:Y347)&gt;$E347,"",IFERROR(INDEX('PROYECCIÓN'!348:348,15+6*(COLUMNS($G347:Y347)-1)),""))</f>
        <v/>
      </c>
      <c r="Z347" s="236">
        <f t="array" ref="Z347">IF(COLUMNS($G347:Z347)&gt;$E347,"",IFERROR(INDEX('PROYECCIÓN'!348:348,15+6*(COLUMNS($G347:Z347)-1)),""))</f>
        <v/>
      </c>
      <c r="AA347" s="236">
        <f t="array" ref="AA347">IF(COLUMNS($G347:AA347)&gt;$E347,"",IFERROR(INDEX('PROYECCIÓN'!348:348,15+6*(COLUMNS($G347:AA347)-1)),""))</f>
        <v/>
      </c>
      <c r="AB347" s="236">
        <f t="array" ref="AB347">IF(COLUMNS($G347:AB347)&gt;$E347,"",IFERROR(INDEX('PROYECCIÓN'!348:348,15+6*(COLUMNS($G347:AB347)-1)),""))</f>
        <v/>
      </c>
      <c r="AC347" s="236">
        <f t="array" ref="AC347">IF(COLUMNS($G347:AC347)&gt;$E347,"",IFERROR(INDEX('PROYECCIÓN'!348:348,15+6*(COLUMNS($G347:AC347)-1)),""))</f>
        <v/>
      </c>
      <c r="AD347" s="236">
        <f t="array" ref="AD347">IF(COLUMNS($G347:AD347)&gt;$E347,"",IFERROR(INDEX('PROYECCIÓN'!348:348,15+6*(COLUMNS($G347:AD347)-1)),""))</f>
        <v/>
      </c>
      <c r="AE347" s="236">
        <f t="array" ref="AE347">IF(COLUMNS($G347:AE347)&gt;$E347,"",IFERROR(INDEX('PROYECCIÓN'!348:348,15+6*(COLUMNS($G347:AE347)-1)),""))</f>
        <v/>
      </c>
      <c r="AF347" s="236">
        <f t="array" ref="AF347">IF(COLUMNS($G347:AF347)&gt;$E347,"",IFERROR(INDEX('PROYECCIÓN'!348:348,15+6*(COLUMNS($G347:AF347)-1)),""))</f>
        <v/>
      </c>
      <c r="AG347" s="236">
        <f t="array" ref="AG347">IF(COLUMNS($G347:AG347)&gt;$E347,"",IFERROR(INDEX('PROYECCIÓN'!348:348,15+6*(COLUMNS($G347:AG347)-1)),""))</f>
        <v/>
      </c>
      <c r="AH347" s="236">
        <f t="array" ref="AH347">IF(COLUMNS($G347:AH347)&gt;$E347,"",IFERROR(INDEX('PROYECCIÓN'!348:348,15+6*(COLUMNS($G347:AH347)-1)),""))</f>
        <v/>
      </c>
      <c r="AI347" s="236">
        <f t="array" ref="AI347">IF(COLUMNS($G347:AI347)&gt;$E347,"",IFERROR(INDEX('PROYECCIÓN'!348:348,15+6*(COLUMNS($G347:AI347)-1)),""))</f>
        <v/>
      </c>
      <c r="AJ347" s="236">
        <f t="array" ref="AJ347">IF(COLUMNS($G347:AJ347)&gt;$E347,"",IFERROR(INDEX('PROYECCIÓN'!348:348,15+6*(COLUMNS($G347:AJ347)-1)),""))</f>
        <v/>
      </c>
      <c r="AK347" s="236">
        <f t="array" ref="AK347">IF(COLUMNS($G347:AK347)&gt;$E347,"",IFERROR(INDEX('PROYECCIÓN'!348:348,15+6*(COLUMNS($G347:AK347)-1)),""))</f>
        <v/>
      </c>
      <c r="AL347" s="236">
        <f t="array" ref="AL347">IF(COLUMNS($G347:AL347)&gt;$E347,"",IFERROR(INDEX('PROYECCIÓN'!348:348,15+6*(COLUMNS($G347:AL347)-1)),""))</f>
        <v/>
      </c>
      <c r="AM347" s="236">
        <f t="array" ref="AM347">IF(COLUMNS($G347:AM347)&gt;$E347,"",IFERROR(INDEX('PROYECCIÓN'!348:348,15+6*(COLUMNS($G347:AM347)-1)),""))</f>
        <v/>
      </c>
      <c r="AN347" s="236">
        <f t="array" ref="AN347">IF(COLUMNS($G347:AN347)&gt;$E347,"",IFERROR(INDEX('PROYECCIÓN'!348:348,15+6*(COLUMNS($G347:AN347)-1)),""))</f>
        <v/>
      </c>
      <c r="AO347" s="236">
        <f t="array" ref="AO347">IF(COLUMNS($G347:AO347)&gt;$E347,"",IFERROR(INDEX('PROYECCIÓN'!348:348,15+6*(COLUMNS($G347:AO347)-1)),""))</f>
        <v/>
      </c>
      <c r="AP347" s="236">
        <f t="array" ref="AP347">IF(COLUMNS($G347:AP347)&gt;$E347,"",IFERROR(INDEX('PROYECCIÓN'!348:348,15+6*(COLUMNS($G347:AP347)-1)),""))</f>
        <v/>
      </c>
      <c r="AQ347" s="236" t="n"/>
      <c r="AR347" s="229" t="n"/>
      <c r="AS347" s="185" t="n"/>
    </row>
    <row r="348" ht="15" customHeight="1" s="506">
      <c r="B348" s="47">
        <f>'CARTERA TOTAL'!B348</f>
        <v/>
      </c>
      <c r="C348" s="229">
        <f>'PROYECCIÓN'!C349</f>
        <v/>
      </c>
      <c r="D348" s="53">
        <f>'PROYECCIÓN'!D349</f>
        <v/>
      </c>
      <c r="E348" s="56">
        <f>'PROYECCIÓN'!H349</f>
        <v/>
      </c>
      <c r="F348" s="56">
        <f>IF(COUNTIF($G348:$AP348,"VENCIDA")&gt;0,"VENCIDA",IF(COUNTIF($G348:$AP348,"POR VENCER")&gt;0,"POR VENCER",IF(COUNTIF($G348:$AP348,"AL DÍA")&gt;0,"AL DÍA",IF(COUNTIF($G348:$AP348,"PAGA")&gt;0,"PAGA","SIN ESTADO"))))</f>
        <v/>
      </c>
      <c r="G348" s="236">
        <f t="array" ref="G348">IF(COLUMNS($G348:G348)&gt;$E348,"",IFERROR(INDEX('PROYECCIÓN'!349:349,15+6*(COLUMNS($G348:G348)-1)),""))</f>
        <v/>
      </c>
      <c r="H348" s="236">
        <f t="array" ref="H348">IF(COLUMNS($G348:H348)&gt;$E348,"",IFERROR(INDEX('PROYECCIÓN'!349:349,15+6*(COLUMNS($G348:H348)-1)),""))</f>
        <v/>
      </c>
      <c r="I348" s="236">
        <f t="array" ref="I348">IF(COLUMNS($G348:I348)&gt;$E348,"",IFERROR(INDEX('PROYECCIÓN'!349:349,15+6*(COLUMNS($G348:I348)-1)),""))</f>
        <v/>
      </c>
      <c r="J348" s="236">
        <f t="array" ref="J348">IF(COLUMNS($G348:J348)&gt;$E348,"",IFERROR(INDEX('PROYECCIÓN'!349:349,15+6*(COLUMNS($G348:J348)-1)),""))</f>
        <v/>
      </c>
      <c r="K348" s="236">
        <f t="array" ref="K348">IF(COLUMNS($G348:K348)&gt;$E348,"",IFERROR(INDEX('PROYECCIÓN'!349:349,15+6*(COLUMNS($G348:K348)-1)),""))</f>
        <v/>
      </c>
      <c r="L348" s="236">
        <f t="array" ref="L348">IF(COLUMNS($G348:L348)&gt;$E348,"",IFERROR(INDEX('PROYECCIÓN'!349:349,15+6*(COLUMNS($G348:L348)-1)),""))</f>
        <v/>
      </c>
      <c r="M348" s="236">
        <f t="array" ref="M348">IF(COLUMNS($G348:M348)&gt;$E348,"",IFERROR(INDEX('PROYECCIÓN'!349:349,15+6*(COLUMNS($G348:M348)-1)),""))</f>
        <v/>
      </c>
      <c r="N348" s="236">
        <f t="array" ref="N348">IF(COLUMNS($G348:N348)&gt;$E348,"",IFERROR(INDEX('PROYECCIÓN'!349:349,15+6*(COLUMNS($G348:N348)-1)),""))</f>
        <v/>
      </c>
      <c r="O348" s="236">
        <f t="array" ref="O348">IF(COLUMNS($G348:O348)&gt;$E348,"",IFERROR(INDEX('PROYECCIÓN'!349:349,15+6*(COLUMNS($G348:O348)-1)),""))</f>
        <v/>
      </c>
      <c r="P348" s="236">
        <f t="array" ref="P348">IF(COLUMNS($G348:P348)&gt;$E348,"",IFERROR(INDEX('PROYECCIÓN'!349:349,15+6*(COLUMNS($G348:P348)-1)),""))</f>
        <v/>
      </c>
      <c r="Q348" s="236">
        <f t="array" ref="Q348">IF(COLUMNS($G348:Q348)&gt;$E348,"",IFERROR(INDEX('PROYECCIÓN'!349:349,15+6*(COLUMNS($G348:Q348)-1)),""))</f>
        <v/>
      </c>
      <c r="R348" s="236">
        <f t="array" ref="R348">IF(COLUMNS($G348:R348)&gt;$E348,"",IFERROR(INDEX('PROYECCIÓN'!349:349,15+6*(COLUMNS($G348:R348)-1)),""))</f>
        <v/>
      </c>
      <c r="S348" s="236">
        <f t="array" ref="S348">IF(COLUMNS($G348:S348)&gt;$E348,"",IFERROR(INDEX('PROYECCIÓN'!349:349,15+6*(COLUMNS($G348:S348)-1)),""))</f>
        <v/>
      </c>
      <c r="T348" s="236">
        <f t="array" ref="T348">IF(COLUMNS($G348:T348)&gt;$E348,"",IFERROR(INDEX('PROYECCIÓN'!349:349,15+6*(COLUMNS($G348:T348)-1)),""))</f>
        <v/>
      </c>
      <c r="U348" s="236">
        <f t="array" ref="U348">IF(COLUMNS($G348:U348)&gt;$E348,"",IFERROR(INDEX('PROYECCIÓN'!349:349,15+6*(COLUMNS($G348:U348)-1)),""))</f>
        <v/>
      </c>
      <c r="V348" s="236">
        <f t="array" ref="V348">IF(COLUMNS($G348:V348)&gt;$E348,"",IFERROR(INDEX('PROYECCIÓN'!349:349,15+6*(COLUMNS($G348:V348)-1)),""))</f>
        <v/>
      </c>
      <c r="W348" s="236">
        <f t="array" ref="W348">IF(COLUMNS($G348:W348)&gt;$E348,"",IFERROR(INDEX('PROYECCIÓN'!349:349,15+6*(COLUMNS($G348:W348)-1)),""))</f>
        <v/>
      </c>
      <c r="X348" s="236">
        <f t="array" ref="X348">IF(COLUMNS($G348:X348)&gt;$E348,"",IFERROR(INDEX('PROYECCIÓN'!349:349,15+6*(COLUMNS($G348:X348)-1)),""))</f>
        <v/>
      </c>
      <c r="Y348" s="236">
        <f t="array" ref="Y348">IF(COLUMNS($G348:Y348)&gt;$E348,"",IFERROR(INDEX('PROYECCIÓN'!349:349,15+6*(COLUMNS($G348:Y348)-1)),""))</f>
        <v/>
      </c>
      <c r="Z348" s="236">
        <f t="array" ref="Z348">IF(COLUMNS($G348:Z348)&gt;$E348,"",IFERROR(INDEX('PROYECCIÓN'!349:349,15+6*(COLUMNS($G348:Z348)-1)),""))</f>
        <v/>
      </c>
      <c r="AA348" s="236">
        <f t="array" ref="AA348">IF(COLUMNS($G348:AA348)&gt;$E348,"",IFERROR(INDEX('PROYECCIÓN'!349:349,15+6*(COLUMNS($G348:AA348)-1)),""))</f>
        <v/>
      </c>
      <c r="AB348" s="236">
        <f t="array" ref="AB348">IF(COLUMNS($G348:AB348)&gt;$E348,"",IFERROR(INDEX('PROYECCIÓN'!349:349,15+6*(COLUMNS($G348:AB348)-1)),""))</f>
        <v/>
      </c>
      <c r="AC348" s="236">
        <f t="array" ref="AC348">IF(COLUMNS($G348:AC348)&gt;$E348,"",IFERROR(INDEX('PROYECCIÓN'!349:349,15+6*(COLUMNS($G348:AC348)-1)),""))</f>
        <v/>
      </c>
      <c r="AD348" s="236">
        <f t="array" ref="AD348">IF(COLUMNS($G348:AD348)&gt;$E348,"",IFERROR(INDEX('PROYECCIÓN'!349:349,15+6*(COLUMNS($G348:AD348)-1)),""))</f>
        <v/>
      </c>
      <c r="AE348" s="236">
        <f t="array" ref="AE348">IF(COLUMNS($G348:AE348)&gt;$E348,"",IFERROR(INDEX('PROYECCIÓN'!349:349,15+6*(COLUMNS($G348:AE348)-1)),""))</f>
        <v/>
      </c>
      <c r="AF348" s="236">
        <f t="array" ref="AF348">IF(COLUMNS($G348:AF348)&gt;$E348,"",IFERROR(INDEX('PROYECCIÓN'!349:349,15+6*(COLUMNS($G348:AF348)-1)),""))</f>
        <v/>
      </c>
      <c r="AG348" s="236">
        <f t="array" ref="AG348">IF(COLUMNS($G348:AG348)&gt;$E348,"",IFERROR(INDEX('PROYECCIÓN'!349:349,15+6*(COLUMNS($G348:AG348)-1)),""))</f>
        <v/>
      </c>
      <c r="AH348" s="236">
        <f t="array" ref="AH348">IF(COLUMNS($G348:AH348)&gt;$E348,"",IFERROR(INDEX('PROYECCIÓN'!349:349,15+6*(COLUMNS($G348:AH348)-1)),""))</f>
        <v/>
      </c>
      <c r="AI348" s="236">
        <f t="array" ref="AI348">IF(COLUMNS($G348:AI348)&gt;$E348,"",IFERROR(INDEX('PROYECCIÓN'!349:349,15+6*(COLUMNS($G348:AI348)-1)),""))</f>
        <v/>
      </c>
      <c r="AJ348" s="236">
        <f t="array" ref="AJ348">IF(COLUMNS($G348:AJ348)&gt;$E348,"",IFERROR(INDEX('PROYECCIÓN'!349:349,15+6*(COLUMNS($G348:AJ348)-1)),""))</f>
        <v/>
      </c>
      <c r="AK348" s="236">
        <f t="array" ref="AK348">IF(COLUMNS($G348:AK348)&gt;$E348,"",IFERROR(INDEX('PROYECCIÓN'!349:349,15+6*(COLUMNS($G348:AK348)-1)),""))</f>
        <v/>
      </c>
      <c r="AL348" s="236">
        <f t="array" ref="AL348">IF(COLUMNS($G348:AL348)&gt;$E348,"",IFERROR(INDEX('PROYECCIÓN'!349:349,15+6*(COLUMNS($G348:AL348)-1)),""))</f>
        <v/>
      </c>
      <c r="AM348" s="236">
        <f t="array" ref="AM348">IF(COLUMNS($G348:AM348)&gt;$E348,"",IFERROR(INDEX('PROYECCIÓN'!349:349,15+6*(COLUMNS($G348:AM348)-1)),""))</f>
        <v/>
      </c>
      <c r="AN348" s="236">
        <f t="array" ref="AN348">IF(COLUMNS($G348:AN348)&gt;$E348,"",IFERROR(INDEX('PROYECCIÓN'!349:349,15+6*(COLUMNS($G348:AN348)-1)),""))</f>
        <v/>
      </c>
      <c r="AO348" s="236">
        <f t="array" ref="AO348">IF(COLUMNS($G348:AO348)&gt;$E348,"",IFERROR(INDEX('PROYECCIÓN'!349:349,15+6*(COLUMNS($G348:AO348)-1)),""))</f>
        <v/>
      </c>
      <c r="AP348" s="236">
        <f t="array" ref="AP348">IF(COLUMNS($G348:AP348)&gt;$E348,"",IFERROR(INDEX('PROYECCIÓN'!349:349,15+6*(COLUMNS($G348:AP348)-1)),""))</f>
        <v/>
      </c>
      <c r="AQ348" s="236" t="n"/>
      <c r="AR348" s="229" t="n"/>
      <c r="AS348" s="185" t="n"/>
    </row>
    <row r="349" ht="15" customHeight="1" s="506">
      <c r="B349" s="47">
        <f>'CARTERA TOTAL'!B349</f>
        <v/>
      </c>
      <c r="C349" s="229">
        <f>'PROYECCIÓN'!C350</f>
        <v/>
      </c>
      <c r="D349" s="53">
        <f>'PROYECCIÓN'!D350</f>
        <v/>
      </c>
      <c r="E349" s="56">
        <f>'PROYECCIÓN'!H350</f>
        <v/>
      </c>
      <c r="F349" s="56">
        <f>IF(COUNTIF($G349:$AP349,"VENCIDA")&gt;0,"VENCIDA",IF(COUNTIF($G349:$AP349,"POR VENCER")&gt;0,"POR VENCER",IF(COUNTIF($G349:$AP349,"AL DÍA")&gt;0,"AL DÍA",IF(COUNTIF($G349:$AP349,"PAGA")&gt;0,"PAGA","SIN ESTADO"))))</f>
        <v/>
      </c>
      <c r="G349" s="236">
        <f t="array" ref="G349">IF(COLUMNS($G349:G349)&gt;$E349,"",IFERROR(INDEX('PROYECCIÓN'!350:350,15+6*(COLUMNS($G349:G349)-1)),""))</f>
        <v/>
      </c>
      <c r="H349" s="236">
        <f t="array" ref="H349">IF(COLUMNS($G349:H349)&gt;$E349,"",IFERROR(INDEX('PROYECCIÓN'!350:350,15+6*(COLUMNS($G349:H349)-1)),""))</f>
        <v/>
      </c>
      <c r="I349" s="236">
        <f t="array" ref="I349">IF(COLUMNS($G349:I349)&gt;$E349,"",IFERROR(INDEX('PROYECCIÓN'!350:350,15+6*(COLUMNS($G349:I349)-1)),""))</f>
        <v/>
      </c>
      <c r="J349" s="236">
        <f t="array" ref="J349">IF(COLUMNS($G349:J349)&gt;$E349,"",IFERROR(INDEX('PROYECCIÓN'!350:350,15+6*(COLUMNS($G349:J349)-1)),""))</f>
        <v/>
      </c>
      <c r="K349" s="236">
        <f t="array" ref="K349">IF(COLUMNS($G349:K349)&gt;$E349,"",IFERROR(INDEX('PROYECCIÓN'!350:350,15+6*(COLUMNS($G349:K349)-1)),""))</f>
        <v/>
      </c>
      <c r="L349" s="236">
        <f t="array" ref="L349">IF(COLUMNS($G349:L349)&gt;$E349,"",IFERROR(INDEX('PROYECCIÓN'!350:350,15+6*(COLUMNS($G349:L349)-1)),""))</f>
        <v/>
      </c>
      <c r="M349" s="236">
        <f t="array" ref="M349">IF(COLUMNS($G349:M349)&gt;$E349,"",IFERROR(INDEX('PROYECCIÓN'!350:350,15+6*(COLUMNS($G349:M349)-1)),""))</f>
        <v/>
      </c>
      <c r="N349" s="236">
        <f t="array" ref="N349">IF(COLUMNS($G349:N349)&gt;$E349,"",IFERROR(INDEX('PROYECCIÓN'!350:350,15+6*(COLUMNS($G349:N349)-1)),""))</f>
        <v/>
      </c>
      <c r="O349" s="236">
        <f t="array" ref="O349">IF(COLUMNS($G349:O349)&gt;$E349,"",IFERROR(INDEX('PROYECCIÓN'!350:350,15+6*(COLUMNS($G349:O349)-1)),""))</f>
        <v/>
      </c>
      <c r="P349" s="236">
        <f t="array" ref="P349">IF(COLUMNS($G349:P349)&gt;$E349,"",IFERROR(INDEX('PROYECCIÓN'!350:350,15+6*(COLUMNS($G349:P349)-1)),""))</f>
        <v/>
      </c>
      <c r="Q349" s="236">
        <f t="array" ref="Q349">IF(COLUMNS($G349:Q349)&gt;$E349,"",IFERROR(INDEX('PROYECCIÓN'!350:350,15+6*(COLUMNS($G349:Q349)-1)),""))</f>
        <v/>
      </c>
      <c r="R349" s="236">
        <f t="array" ref="R349">IF(COLUMNS($G349:R349)&gt;$E349,"",IFERROR(INDEX('PROYECCIÓN'!350:350,15+6*(COLUMNS($G349:R349)-1)),""))</f>
        <v/>
      </c>
      <c r="S349" s="236">
        <f t="array" ref="S349">IF(COLUMNS($G349:S349)&gt;$E349,"",IFERROR(INDEX('PROYECCIÓN'!350:350,15+6*(COLUMNS($G349:S349)-1)),""))</f>
        <v/>
      </c>
      <c r="T349" s="236">
        <f t="array" ref="T349">IF(COLUMNS($G349:T349)&gt;$E349,"",IFERROR(INDEX('PROYECCIÓN'!350:350,15+6*(COLUMNS($G349:T349)-1)),""))</f>
        <v/>
      </c>
      <c r="U349" s="236">
        <f t="array" ref="U349">IF(COLUMNS($G349:U349)&gt;$E349,"",IFERROR(INDEX('PROYECCIÓN'!350:350,15+6*(COLUMNS($G349:U349)-1)),""))</f>
        <v/>
      </c>
      <c r="V349" s="236">
        <f t="array" ref="V349">IF(COLUMNS($G349:V349)&gt;$E349,"",IFERROR(INDEX('PROYECCIÓN'!350:350,15+6*(COLUMNS($G349:V349)-1)),""))</f>
        <v/>
      </c>
      <c r="W349" s="236">
        <f t="array" ref="W349">IF(COLUMNS($G349:W349)&gt;$E349,"",IFERROR(INDEX('PROYECCIÓN'!350:350,15+6*(COLUMNS($G349:W349)-1)),""))</f>
        <v/>
      </c>
      <c r="X349" s="236">
        <f t="array" ref="X349">IF(COLUMNS($G349:X349)&gt;$E349,"",IFERROR(INDEX('PROYECCIÓN'!350:350,15+6*(COLUMNS($G349:X349)-1)),""))</f>
        <v/>
      </c>
      <c r="Y349" s="236">
        <f t="array" ref="Y349">IF(COLUMNS($G349:Y349)&gt;$E349,"",IFERROR(INDEX('PROYECCIÓN'!350:350,15+6*(COLUMNS($G349:Y349)-1)),""))</f>
        <v/>
      </c>
      <c r="Z349" s="236">
        <f t="array" ref="Z349">IF(COLUMNS($G349:Z349)&gt;$E349,"",IFERROR(INDEX('PROYECCIÓN'!350:350,15+6*(COLUMNS($G349:Z349)-1)),""))</f>
        <v/>
      </c>
      <c r="AA349" s="236">
        <f t="array" ref="AA349">IF(COLUMNS($G349:AA349)&gt;$E349,"",IFERROR(INDEX('PROYECCIÓN'!350:350,15+6*(COLUMNS($G349:AA349)-1)),""))</f>
        <v/>
      </c>
      <c r="AB349" s="236">
        <f t="array" ref="AB349">IF(COLUMNS($G349:AB349)&gt;$E349,"",IFERROR(INDEX('PROYECCIÓN'!350:350,15+6*(COLUMNS($G349:AB349)-1)),""))</f>
        <v/>
      </c>
      <c r="AC349" s="236">
        <f t="array" ref="AC349">IF(COLUMNS($G349:AC349)&gt;$E349,"",IFERROR(INDEX('PROYECCIÓN'!350:350,15+6*(COLUMNS($G349:AC349)-1)),""))</f>
        <v/>
      </c>
      <c r="AD349" s="236">
        <f t="array" ref="AD349">IF(COLUMNS($G349:AD349)&gt;$E349,"",IFERROR(INDEX('PROYECCIÓN'!350:350,15+6*(COLUMNS($G349:AD349)-1)),""))</f>
        <v/>
      </c>
      <c r="AE349" s="236">
        <f t="array" ref="AE349">IF(COLUMNS($G349:AE349)&gt;$E349,"",IFERROR(INDEX('PROYECCIÓN'!350:350,15+6*(COLUMNS($G349:AE349)-1)),""))</f>
        <v/>
      </c>
      <c r="AF349" s="236">
        <f t="array" ref="AF349">IF(COLUMNS($G349:AF349)&gt;$E349,"",IFERROR(INDEX('PROYECCIÓN'!350:350,15+6*(COLUMNS($G349:AF349)-1)),""))</f>
        <v/>
      </c>
      <c r="AG349" s="236">
        <f t="array" ref="AG349">IF(COLUMNS($G349:AG349)&gt;$E349,"",IFERROR(INDEX('PROYECCIÓN'!350:350,15+6*(COLUMNS($G349:AG349)-1)),""))</f>
        <v/>
      </c>
      <c r="AH349" s="236">
        <f t="array" ref="AH349">IF(COLUMNS($G349:AH349)&gt;$E349,"",IFERROR(INDEX('PROYECCIÓN'!350:350,15+6*(COLUMNS($G349:AH349)-1)),""))</f>
        <v/>
      </c>
      <c r="AI349" s="236">
        <f t="array" ref="AI349">IF(COLUMNS($G349:AI349)&gt;$E349,"",IFERROR(INDEX('PROYECCIÓN'!350:350,15+6*(COLUMNS($G349:AI349)-1)),""))</f>
        <v/>
      </c>
      <c r="AJ349" s="236">
        <f t="array" ref="AJ349">IF(COLUMNS($G349:AJ349)&gt;$E349,"",IFERROR(INDEX('PROYECCIÓN'!350:350,15+6*(COLUMNS($G349:AJ349)-1)),""))</f>
        <v/>
      </c>
      <c r="AK349" s="236">
        <f t="array" ref="AK349">IF(COLUMNS($G349:AK349)&gt;$E349,"",IFERROR(INDEX('PROYECCIÓN'!350:350,15+6*(COLUMNS($G349:AK349)-1)),""))</f>
        <v/>
      </c>
      <c r="AL349" s="236">
        <f t="array" ref="AL349">IF(COLUMNS($G349:AL349)&gt;$E349,"",IFERROR(INDEX('PROYECCIÓN'!350:350,15+6*(COLUMNS($G349:AL349)-1)),""))</f>
        <v/>
      </c>
      <c r="AM349" s="236">
        <f t="array" ref="AM349">IF(COLUMNS($G349:AM349)&gt;$E349,"",IFERROR(INDEX('PROYECCIÓN'!350:350,15+6*(COLUMNS($G349:AM349)-1)),""))</f>
        <v/>
      </c>
      <c r="AN349" s="236">
        <f t="array" ref="AN349">IF(COLUMNS($G349:AN349)&gt;$E349,"",IFERROR(INDEX('PROYECCIÓN'!350:350,15+6*(COLUMNS($G349:AN349)-1)),""))</f>
        <v/>
      </c>
      <c r="AO349" s="236">
        <f t="array" ref="AO349">IF(COLUMNS($G349:AO349)&gt;$E349,"",IFERROR(INDEX('PROYECCIÓN'!350:350,15+6*(COLUMNS($G349:AO349)-1)),""))</f>
        <v/>
      </c>
      <c r="AP349" s="236">
        <f t="array" ref="AP349">IF(COLUMNS($G349:AP349)&gt;$E349,"",IFERROR(INDEX('PROYECCIÓN'!350:350,15+6*(COLUMNS($G349:AP349)-1)),""))</f>
        <v/>
      </c>
      <c r="AQ349" s="236" t="n"/>
      <c r="AR349" s="229" t="n"/>
      <c r="AS349" s="185" t="n"/>
    </row>
    <row r="350" ht="15" customHeight="1" s="506">
      <c r="B350" s="47">
        <f>'CARTERA TOTAL'!B350</f>
        <v/>
      </c>
      <c r="C350" s="229">
        <f>'PROYECCIÓN'!C351</f>
        <v/>
      </c>
      <c r="D350" s="53">
        <f>'PROYECCIÓN'!D351</f>
        <v/>
      </c>
      <c r="E350" s="56">
        <f>'PROYECCIÓN'!H351</f>
        <v/>
      </c>
      <c r="F350" s="56">
        <f>IF(COUNTIF($G350:$AP350,"VENCIDA")&gt;0,"VENCIDA",IF(COUNTIF($G350:$AP350,"POR VENCER")&gt;0,"POR VENCER",IF(COUNTIF($G350:$AP350,"AL DÍA")&gt;0,"AL DÍA",IF(COUNTIF($G350:$AP350,"PAGA")&gt;0,"PAGA","SIN ESTADO"))))</f>
        <v/>
      </c>
      <c r="G350" s="236">
        <f t="array" ref="G350">IF(COLUMNS($G350:G350)&gt;$E350,"",IFERROR(INDEX('PROYECCIÓN'!351:351,15+6*(COLUMNS($G350:G350)-1)),""))</f>
        <v/>
      </c>
      <c r="H350" s="236">
        <f t="array" ref="H350">IF(COLUMNS($G350:H350)&gt;$E350,"",IFERROR(INDEX('PROYECCIÓN'!351:351,15+6*(COLUMNS($G350:H350)-1)),""))</f>
        <v/>
      </c>
      <c r="I350" s="236">
        <f t="array" ref="I350">IF(COLUMNS($G350:I350)&gt;$E350,"",IFERROR(INDEX('PROYECCIÓN'!351:351,15+6*(COLUMNS($G350:I350)-1)),""))</f>
        <v/>
      </c>
      <c r="J350" s="236">
        <f t="array" ref="J350">IF(COLUMNS($G350:J350)&gt;$E350,"",IFERROR(INDEX('PROYECCIÓN'!351:351,15+6*(COLUMNS($G350:J350)-1)),""))</f>
        <v/>
      </c>
      <c r="K350" s="236">
        <f t="array" ref="K350">IF(COLUMNS($G350:K350)&gt;$E350,"",IFERROR(INDEX('PROYECCIÓN'!351:351,15+6*(COLUMNS($G350:K350)-1)),""))</f>
        <v/>
      </c>
      <c r="L350" s="236">
        <f t="array" ref="L350">IF(COLUMNS($G350:L350)&gt;$E350,"",IFERROR(INDEX('PROYECCIÓN'!351:351,15+6*(COLUMNS($G350:L350)-1)),""))</f>
        <v/>
      </c>
      <c r="M350" s="236">
        <f t="array" ref="M350">IF(COLUMNS($G350:M350)&gt;$E350,"",IFERROR(INDEX('PROYECCIÓN'!351:351,15+6*(COLUMNS($G350:M350)-1)),""))</f>
        <v/>
      </c>
      <c r="N350" s="236">
        <f t="array" ref="N350">IF(COLUMNS($G350:N350)&gt;$E350,"",IFERROR(INDEX('PROYECCIÓN'!351:351,15+6*(COLUMNS($G350:N350)-1)),""))</f>
        <v/>
      </c>
      <c r="O350" s="236">
        <f t="array" ref="O350">IF(COLUMNS($G350:O350)&gt;$E350,"",IFERROR(INDEX('PROYECCIÓN'!351:351,15+6*(COLUMNS($G350:O350)-1)),""))</f>
        <v/>
      </c>
      <c r="P350" s="236">
        <f t="array" ref="P350">IF(COLUMNS($G350:P350)&gt;$E350,"",IFERROR(INDEX('PROYECCIÓN'!351:351,15+6*(COLUMNS($G350:P350)-1)),""))</f>
        <v/>
      </c>
      <c r="Q350" s="236">
        <f t="array" ref="Q350">IF(COLUMNS($G350:Q350)&gt;$E350,"",IFERROR(INDEX('PROYECCIÓN'!351:351,15+6*(COLUMNS($G350:Q350)-1)),""))</f>
        <v/>
      </c>
      <c r="R350" s="236">
        <f t="array" ref="R350">IF(COLUMNS($G350:R350)&gt;$E350,"",IFERROR(INDEX('PROYECCIÓN'!351:351,15+6*(COLUMNS($G350:R350)-1)),""))</f>
        <v/>
      </c>
      <c r="S350" s="236">
        <f t="array" ref="S350">IF(COLUMNS($G350:S350)&gt;$E350,"",IFERROR(INDEX('PROYECCIÓN'!351:351,15+6*(COLUMNS($G350:S350)-1)),""))</f>
        <v/>
      </c>
      <c r="T350" s="236">
        <f t="array" ref="T350">IF(COLUMNS($G350:T350)&gt;$E350,"",IFERROR(INDEX('PROYECCIÓN'!351:351,15+6*(COLUMNS($G350:T350)-1)),""))</f>
        <v/>
      </c>
      <c r="U350" s="236">
        <f t="array" ref="U350">IF(COLUMNS($G350:U350)&gt;$E350,"",IFERROR(INDEX('PROYECCIÓN'!351:351,15+6*(COLUMNS($G350:U350)-1)),""))</f>
        <v/>
      </c>
      <c r="V350" s="236">
        <f t="array" ref="V350">IF(COLUMNS($G350:V350)&gt;$E350,"",IFERROR(INDEX('PROYECCIÓN'!351:351,15+6*(COLUMNS($G350:V350)-1)),""))</f>
        <v/>
      </c>
      <c r="W350" s="236">
        <f t="array" ref="W350">IF(COLUMNS($G350:W350)&gt;$E350,"",IFERROR(INDEX('PROYECCIÓN'!351:351,15+6*(COLUMNS($G350:W350)-1)),""))</f>
        <v/>
      </c>
      <c r="X350" s="236">
        <f t="array" ref="X350">IF(COLUMNS($G350:X350)&gt;$E350,"",IFERROR(INDEX('PROYECCIÓN'!351:351,15+6*(COLUMNS($G350:X350)-1)),""))</f>
        <v/>
      </c>
      <c r="Y350" s="236">
        <f t="array" ref="Y350">IF(COLUMNS($G350:Y350)&gt;$E350,"",IFERROR(INDEX('PROYECCIÓN'!351:351,15+6*(COLUMNS($G350:Y350)-1)),""))</f>
        <v/>
      </c>
      <c r="Z350" s="236">
        <f t="array" ref="Z350">IF(COLUMNS($G350:Z350)&gt;$E350,"",IFERROR(INDEX('PROYECCIÓN'!351:351,15+6*(COLUMNS($G350:Z350)-1)),""))</f>
        <v/>
      </c>
      <c r="AA350" s="236">
        <f t="array" ref="AA350">IF(COLUMNS($G350:AA350)&gt;$E350,"",IFERROR(INDEX('PROYECCIÓN'!351:351,15+6*(COLUMNS($G350:AA350)-1)),""))</f>
        <v/>
      </c>
      <c r="AB350" s="236">
        <f t="array" ref="AB350">IF(COLUMNS($G350:AB350)&gt;$E350,"",IFERROR(INDEX('PROYECCIÓN'!351:351,15+6*(COLUMNS($G350:AB350)-1)),""))</f>
        <v/>
      </c>
      <c r="AC350" s="236">
        <f t="array" ref="AC350">IF(COLUMNS($G350:AC350)&gt;$E350,"",IFERROR(INDEX('PROYECCIÓN'!351:351,15+6*(COLUMNS($G350:AC350)-1)),""))</f>
        <v/>
      </c>
      <c r="AD350" s="236">
        <f t="array" ref="AD350">IF(COLUMNS($G350:AD350)&gt;$E350,"",IFERROR(INDEX('PROYECCIÓN'!351:351,15+6*(COLUMNS($G350:AD350)-1)),""))</f>
        <v/>
      </c>
      <c r="AE350" s="236">
        <f t="array" ref="AE350">IF(COLUMNS($G350:AE350)&gt;$E350,"",IFERROR(INDEX('PROYECCIÓN'!351:351,15+6*(COLUMNS($G350:AE350)-1)),""))</f>
        <v/>
      </c>
      <c r="AF350" s="236">
        <f t="array" ref="AF350">IF(COLUMNS($G350:AF350)&gt;$E350,"",IFERROR(INDEX('PROYECCIÓN'!351:351,15+6*(COLUMNS($G350:AF350)-1)),""))</f>
        <v/>
      </c>
      <c r="AG350" s="236">
        <f t="array" ref="AG350">IF(COLUMNS($G350:AG350)&gt;$E350,"",IFERROR(INDEX('PROYECCIÓN'!351:351,15+6*(COLUMNS($G350:AG350)-1)),""))</f>
        <v/>
      </c>
      <c r="AH350" s="236">
        <f t="array" ref="AH350">IF(COLUMNS($G350:AH350)&gt;$E350,"",IFERROR(INDEX('PROYECCIÓN'!351:351,15+6*(COLUMNS($G350:AH350)-1)),""))</f>
        <v/>
      </c>
      <c r="AI350" s="236">
        <f t="array" ref="AI350">IF(COLUMNS($G350:AI350)&gt;$E350,"",IFERROR(INDEX('PROYECCIÓN'!351:351,15+6*(COLUMNS($G350:AI350)-1)),""))</f>
        <v/>
      </c>
      <c r="AJ350" s="236">
        <f t="array" ref="AJ350">IF(COLUMNS($G350:AJ350)&gt;$E350,"",IFERROR(INDEX('PROYECCIÓN'!351:351,15+6*(COLUMNS($G350:AJ350)-1)),""))</f>
        <v/>
      </c>
      <c r="AK350" s="236">
        <f t="array" ref="AK350">IF(COLUMNS($G350:AK350)&gt;$E350,"",IFERROR(INDEX('PROYECCIÓN'!351:351,15+6*(COLUMNS($G350:AK350)-1)),""))</f>
        <v/>
      </c>
      <c r="AL350" s="236">
        <f t="array" ref="AL350">IF(COLUMNS($G350:AL350)&gt;$E350,"",IFERROR(INDEX('PROYECCIÓN'!351:351,15+6*(COLUMNS($G350:AL350)-1)),""))</f>
        <v/>
      </c>
      <c r="AM350" s="236">
        <f t="array" ref="AM350">IF(COLUMNS($G350:AM350)&gt;$E350,"",IFERROR(INDEX('PROYECCIÓN'!351:351,15+6*(COLUMNS($G350:AM350)-1)),""))</f>
        <v/>
      </c>
      <c r="AN350" s="236">
        <f t="array" ref="AN350">IF(COLUMNS($G350:AN350)&gt;$E350,"",IFERROR(INDEX('PROYECCIÓN'!351:351,15+6*(COLUMNS($G350:AN350)-1)),""))</f>
        <v/>
      </c>
      <c r="AO350" s="236">
        <f t="array" ref="AO350">IF(COLUMNS($G350:AO350)&gt;$E350,"",IFERROR(INDEX('PROYECCIÓN'!351:351,15+6*(COLUMNS($G350:AO350)-1)),""))</f>
        <v/>
      </c>
      <c r="AP350" s="236">
        <f t="array" ref="AP350">IF(COLUMNS($G350:AP350)&gt;$E350,"",IFERROR(INDEX('PROYECCIÓN'!351:351,15+6*(COLUMNS($G350:AP350)-1)),""))</f>
        <v/>
      </c>
      <c r="AQ350" s="236" t="n"/>
      <c r="AR350" s="229" t="n"/>
      <c r="AS350" s="185" t="n"/>
    </row>
    <row r="351" ht="15" customHeight="1" s="506">
      <c r="B351" s="47">
        <f>'CARTERA TOTAL'!B351</f>
        <v/>
      </c>
      <c r="C351" s="229">
        <f>'PROYECCIÓN'!C352</f>
        <v/>
      </c>
      <c r="D351" s="53">
        <f>'PROYECCIÓN'!D352</f>
        <v/>
      </c>
      <c r="E351" s="56">
        <f>'PROYECCIÓN'!H352</f>
        <v/>
      </c>
      <c r="F351" s="56">
        <f>IF(COUNTIF($G351:$AP351,"VENCIDA")&gt;0,"VENCIDA",IF(COUNTIF($G351:$AP351,"POR VENCER")&gt;0,"POR VENCER",IF(COUNTIF($G351:$AP351,"AL DÍA")&gt;0,"AL DÍA",IF(COUNTIF($G351:$AP351,"PAGA")&gt;0,"PAGA","SIN ESTADO"))))</f>
        <v/>
      </c>
      <c r="G351" s="236">
        <f t="array" ref="G351">IF(COLUMNS($G351:G351)&gt;$E351,"",IFERROR(INDEX('PROYECCIÓN'!352:352,15+6*(COLUMNS($G351:G351)-1)),""))</f>
        <v/>
      </c>
      <c r="H351" s="236">
        <f t="array" ref="H351">IF(COLUMNS($G351:H351)&gt;$E351,"",IFERROR(INDEX('PROYECCIÓN'!352:352,15+6*(COLUMNS($G351:H351)-1)),""))</f>
        <v/>
      </c>
      <c r="I351" s="236">
        <f t="array" ref="I351">IF(COLUMNS($G351:I351)&gt;$E351,"",IFERROR(INDEX('PROYECCIÓN'!352:352,15+6*(COLUMNS($G351:I351)-1)),""))</f>
        <v/>
      </c>
      <c r="J351" s="236">
        <f t="array" ref="J351">IF(COLUMNS($G351:J351)&gt;$E351,"",IFERROR(INDEX('PROYECCIÓN'!352:352,15+6*(COLUMNS($G351:J351)-1)),""))</f>
        <v/>
      </c>
      <c r="K351" s="236">
        <f t="array" ref="K351">IF(COLUMNS($G351:K351)&gt;$E351,"",IFERROR(INDEX('PROYECCIÓN'!352:352,15+6*(COLUMNS($G351:K351)-1)),""))</f>
        <v/>
      </c>
      <c r="L351" s="236">
        <f t="array" ref="L351">IF(COLUMNS($G351:L351)&gt;$E351,"",IFERROR(INDEX('PROYECCIÓN'!352:352,15+6*(COLUMNS($G351:L351)-1)),""))</f>
        <v/>
      </c>
      <c r="M351" s="236">
        <f t="array" ref="M351">IF(COLUMNS($G351:M351)&gt;$E351,"",IFERROR(INDEX('PROYECCIÓN'!352:352,15+6*(COLUMNS($G351:M351)-1)),""))</f>
        <v/>
      </c>
      <c r="N351" s="236">
        <f t="array" ref="N351">IF(COLUMNS($G351:N351)&gt;$E351,"",IFERROR(INDEX('PROYECCIÓN'!352:352,15+6*(COLUMNS($G351:N351)-1)),""))</f>
        <v/>
      </c>
      <c r="O351" s="236">
        <f t="array" ref="O351">IF(COLUMNS($G351:O351)&gt;$E351,"",IFERROR(INDEX('PROYECCIÓN'!352:352,15+6*(COLUMNS($G351:O351)-1)),""))</f>
        <v/>
      </c>
      <c r="P351" s="236">
        <f t="array" ref="P351">IF(COLUMNS($G351:P351)&gt;$E351,"",IFERROR(INDEX('PROYECCIÓN'!352:352,15+6*(COLUMNS($G351:P351)-1)),""))</f>
        <v/>
      </c>
      <c r="Q351" s="236">
        <f t="array" ref="Q351">IF(COLUMNS($G351:Q351)&gt;$E351,"",IFERROR(INDEX('PROYECCIÓN'!352:352,15+6*(COLUMNS($G351:Q351)-1)),""))</f>
        <v/>
      </c>
      <c r="R351" s="236">
        <f t="array" ref="R351">IF(COLUMNS($G351:R351)&gt;$E351,"",IFERROR(INDEX('PROYECCIÓN'!352:352,15+6*(COLUMNS($G351:R351)-1)),""))</f>
        <v/>
      </c>
      <c r="S351" s="236">
        <f t="array" ref="S351">IF(COLUMNS($G351:S351)&gt;$E351,"",IFERROR(INDEX('PROYECCIÓN'!352:352,15+6*(COLUMNS($G351:S351)-1)),""))</f>
        <v/>
      </c>
      <c r="T351" s="236">
        <f t="array" ref="T351">IF(COLUMNS($G351:T351)&gt;$E351,"",IFERROR(INDEX('PROYECCIÓN'!352:352,15+6*(COLUMNS($G351:T351)-1)),""))</f>
        <v/>
      </c>
      <c r="U351" s="236">
        <f t="array" ref="U351">IF(COLUMNS($G351:U351)&gt;$E351,"",IFERROR(INDEX('PROYECCIÓN'!352:352,15+6*(COLUMNS($G351:U351)-1)),""))</f>
        <v/>
      </c>
      <c r="V351" s="236">
        <f t="array" ref="V351">IF(COLUMNS($G351:V351)&gt;$E351,"",IFERROR(INDEX('PROYECCIÓN'!352:352,15+6*(COLUMNS($G351:V351)-1)),""))</f>
        <v/>
      </c>
      <c r="W351" s="236">
        <f t="array" ref="W351">IF(COLUMNS($G351:W351)&gt;$E351,"",IFERROR(INDEX('PROYECCIÓN'!352:352,15+6*(COLUMNS($G351:W351)-1)),""))</f>
        <v/>
      </c>
      <c r="X351" s="236">
        <f t="array" ref="X351">IF(COLUMNS($G351:X351)&gt;$E351,"",IFERROR(INDEX('PROYECCIÓN'!352:352,15+6*(COLUMNS($G351:X351)-1)),""))</f>
        <v/>
      </c>
      <c r="Y351" s="236">
        <f t="array" ref="Y351">IF(COLUMNS($G351:Y351)&gt;$E351,"",IFERROR(INDEX('PROYECCIÓN'!352:352,15+6*(COLUMNS($G351:Y351)-1)),""))</f>
        <v/>
      </c>
      <c r="Z351" s="236">
        <f t="array" ref="Z351">IF(COLUMNS($G351:Z351)&gt;$E351,"",IFERROR(INDEX('PROYECCIÓN'!352:352,15+6*(COLUMNS($G351:Z351)-1)),""))</f>
        <v/>
      </c>
      <c r="AA351" s="236">
        <f t="array" ref="AA351">IF(COLUMNS($G351:AA351)&gt;$E351,"",IFERROR(INDEX('PROYECCIÓN'!352:352,15+6*(COLUMNS($G351:AA351)-1)),""))</f>
        <v/>
      </c>
      <c r="AB351" s="236">
        <f t="array" ref="AB351">IF(COLUMNS($G351:AB351)&gt;$E351,"",IFERROR(INDEX('PROYECCIÓN'!352:352,15+6*(COLUMNS($G351:AB351)-1)),""))</f>
        <v/>
      </c>
      <c r="AC351" s="236">
        <f t="array" ref="AC351">IF(COLUMNS($G351:AC351)&gt;$E351,"",IFERROR(INDEX('PROYECCIÓN'!352:352,15+6*(COLUMNS($G351:AC351)-1)),""))</f>
        <v/>
      </c>
      <c r="AD351" s="236">
        <f t="array" ref="AD351">IF(COLUMNS($G351:AD351)&gt;$E351,"",IFERROR(INDEX('PROYECCIÓN'!352:352,15+6*(COLUMNS($G351:AD351)-1)),""))</f>
        <v/>
      </c>
      <c r="AE351" s="236">
        <f t="array" ref="AE351">IF(COLUMNS($G351:AE351)&gt;$E351,"",IFERROR(INDEX('PROYECCIÓN'!352:352,15+6*(COLUMNS($G351:AE351)-1)),""))</f>
        <v/>
      </c>
      <c r="AF351" s="236">
        <f t="array" ref="AF351">IF(COLUMNS($G351:AF351)&gt;$E351,"",IFERROR(INDEX('PROYECCIÓN'!352:352,15+6*(COLUMNS($G351:AF351)-1)),""))</f>
        <v/>
      </c>
      <c r="AG351" s="236">
        <f t="array" ref="AG351">IF(COLUMNS($G351:AG351)&gt;$E351,"",IFERROR(INDEX('PROYECCIÓN'!352:352,15+6*(COLUMNS($G351:AG351)-1)),""))</f>
        <v/>
      </c>
      <c r="AH351" s="236">
        <f t="array" ref="AH351">IF(COLUMNS($G351:AH351)&gt;$E351,"",IFERROR(INDEX('PROYECCIÓN'!352:352,15+6*(COLUMNS($G351:AH351)-1)),""))</f>
        <v/>
      </c>
      <c r="AI351" s="236">
        <f t="array" ref="AI351">IF(COLUMNS($G351:AI351)&gt;$E351,"",IFERROR(INDEX('PROYECCIÓN'!352:352,15+6*(COLUMNS($G351:AI351)-1)),""))</f>
        <v/>
      </c>
      <c r="AJ351" s="236">
        <f t="array" ref="AJ351">IF(COLUMNS($G351:AJ351)&gt;$E351,"",IFERROR(INDEX('PROYECCIÓN'!352:352,15+6*(COLUMNS($G351:AJ351)-1)),""))</f>
        <v/>
      </c>
      <c r="AK351" s="236">
        <f t="array" ref="AK351">IF(COLUMNS($G351:AK351)&gt;$E351,"",IFERROR(INDEX('PROYECCIÓN'!352:352,15+6*(COLUMNS($G351:AK351)-1)),""))</f>
        <v/>
      </c>
      <c r="AL351" s="236">
        <f t="array" ref="AL351">IF(COLUMNS($G351:AL351)&gt;$E351,"",IFERROR(INDEX('PROYECCIÓN'!352:352,15+6*(COLUMNS($G351:AL351)-1)),""))</f>
        <v/>
      </c>
      <c r="AM351" s="236">
        <f t="array" ref="AM351">IF(COLUMNS($G351:AM351)&gt;$E351,"",IFERROR(INDEX('PROYECCIÓN'!352:352,15+6*(COLUMNS($G351:AM351)-1)),""))</f>
        <v/>
      </c>
      <c r="AN351" s="236">
        <f t="array" ref="AN351">IF(COLUMNS($G351:AN351)&gt;$E351,"",IFERROR(INDEX('PROYECCIÓN'!352:352,15+6*(COLUMNS($G351:AN351)-1)),""))</f>
        <v/>
      </c>
      <c r="AO351" s="236">
        <f t="array" ref="AO351">IF(COLUMNS($G351:AO351)&gt;$E351,"",IFERROR(INDEX('PROYECCIÓN'!352:352,15+6*(COLUMNS($G351:AO351)-1)),""))</f>
        <v/>
      </c>
      <c r="AP351" s="236">
        <f t="array" ref="AP351">IF(COLUMNS($G351:AP351)&gt;$E351,"",IFERROR(INDEX('PROYECCIÓN'!352:352,15+6*(COLUMNS($G351:AP351)-1)),""))</f>
        <v/>
      </c>
      <c r="AQ351" s="236" t="n"/>
      <c r="AR351" s="229" t="n"/>
      <c r="AS351" s="185" t="n"/>
    </row>
    <row r="352" ht="15" customHeight="1" s="506">
      <c r="B352" s="47">
        <f>'CARTERA TOTAL'!B352</f>
        <v/>
      </c>
      <c r="C352" s="229">
        <f>'PROYECCIÓN'!C353</f>
        <v/>
      </c>
      <c r="D352" s="53">
        <f>'PROYECCIÓN'!D353</f>
        <v/>
      </c>
      <c r="E352" s="56">
        <f>'PROYECCIÓN'!H353</f>
        <v/>
      </c>
      <c r="F352" s="56">
        <f>IF(COUNTIF($G352:$AP352,"VENCIDA")&gt;0,"VENCIDA",IF(COUNTIF($G352:$AP352,"POR VENCER")&gt;0,"POR VENCER",IF(COUNTIF($G352:$AP352,"AL DÍA")&gt;0,"AL DÍA",IF(COUNTIF($G352:$AP352,"PAGA")&gt;0,"PAGA","SIN ESTADO"))))</f>
        <v/>
      </c>
      <c r="G352" s="236">
        <f t="array" ref="G352">IF(COLUMNS($G352:G352)&gt;$E352,"",IFERROR(INDEX('PROYECCIÓN'!353:353,15+6*(COLUMNS($G352:G352)-1)),""))</f>
        <v/>
      </c>
      <c r="H352" s="236">
        <f t="array" ref="H352">IF(COLUMNS($G352:H352)&gt;$E352,"",IFERROR(INDEX('PROYECCIÓN'!353:353,15+6*(COLUMNS($G352:H352)-1)),""))</f>
        <v/>
      </c>
      <c r="I352" s="236">
        <f t="array" ref="I352">IF(COLUMNS($G352:I352)&gt;$E352,"",IFERROR(INDEX('PROYECCIÓN'!353:353,15+6*(COLUMNS($G352:I352)-1)),""))</f>
        <v/>
      </c>
      <c r="J352" s="236">
        <f t="array" ref="J352">IF(COLUMNS($G352:J352)&gt;$E352,"",IFERROR(INDEX('PROYECCIÓN'!353:353,15+6*(COLUMNS($G352:J352)-1)),""))</f>
        <v/>
      </c>
      <c r="K352" s="236">
        <f t="array" ref="K352">IF(COLUMNS($G352:K352)&gt;$E352,"",IFERROR(INDEX('PROYECCIÓN'!353:353,15+6*(COLUMNS($G352:K352)-1)),""))</f>
        <v/>
      </c>
      <c r="L352" s="236">
        <f t="array" ref="L352">IF(COLUMNS($G352:L352)&gt;$E352,"",IFERROR(INDEX('PROYECCIÓN'!353:353,15+6*(COLUMNS($G352:L352)-1)),""))</f>
        <v/>
      </c>
      <c r="M352" s="236">
        <f t="array" ref="M352">IF(COLUMNS($G352:M352)&gt;$E352,"",IFERROR(INDEX('PROYECCIÓN'!353:353,15+6*(COLUMNS($G352:M352)-1)),""))</f>
        <v/>
      </c>
      <c r="N352" s="236">
        <f t="array" ref="N352">IF(COLUMNS($G352:N352)&gt;$E352,"",IFERROR(INDEX('PROYECCIÓN'!353:353,15+6*(COLUMNS($G352:N352)-1)),""))</f>
        <v/>
      </c>
      <c r="O352" s="236">
        <f t="array" ref="O352">IF(COLUMNS($G352:O352)&gt;$E352,"",IFERROR(INDEX('PROYECCIÓN'!353:353,15+6*(COLUMNS($G352:O352)-1)),""))</f>
        <v/>
      </c>
      <c r="P352" s="236">
        <f t="array" ref="P352">IF(COLUMNS($G352:P352)&gt;$E352,"",IFERROR(INDEX('PROYECCIÓN'!353:353,15+6*(COLUMNS($G352:P352)-1)),""))</f>
        <v/>
      </c>
      <c r="Q352" s="236">
        <f t="array" ref="Q352">IF(COLUMNS($G352:Q352)&gt;$E352,"",IFERROR(INDEX('PROYECCIÓN'!353:353,15+6*(COLUMNS($G352:Q352)-1)),""))</f>
        <v/>
      </c>
      <c r="R352" s="236">
        <f t="array" ref="R352">IF(COLUMNS($G352:R352)&gt;$E352,"",IFERROR(INDEX('PROYECCIÓN'!353:353,15+6*(COLUMNS($G352:R352)-1)),""))</f>
        <v/>
      </c>
      <c r="S352" s="236">
        <f t="array" ref="S352">IF(COLUMNS($G352:S352)&gt;$E352,"",IFERROR(INDEX('PROYECCIÓN'!353:353,15+6*(COLUMNS($G352:S352)-1)),""))</f>
        <v/>
      </c>
      <c r="T352" s="236">
        <f t="array" ref="T352">IF(COLUMNS($G352:T352)&gt;$E352,"",IFERROR(INDEX('PROYECCIÓN'!353:353,15+6*(COLUMNS($G352:T352)-1)),""))</f>
        <v/>
      </c>
      <c r="U352" s="236">
        <f t="array" ref="U352">IF(COLUMNS($G352:U352)&gt;$E352,"",IFERROR(INDEX('PROYECCIÓN'!353:353,15+6*(COLUMNS($G352:U352)-1)),""))</f>
        <v/>
      </c>
      <c r="V352" s="236">
        <f t="array" ref="V352">IF(COLUMNS($G352:V352)&gt;$E352,"",IFERROR(INDEX('PROYECCIÓN'!353:353,15+6*(COLUMNS($G352:V352)-1)),""))</f>
        <v/>
      </c>
      <c r="W352" s="236">
        <f t="array" ref="W352">IF(COLUMNS($G352:W352)&gt;$E352,"",IFERROR(INDEX('PROYECCIÓN'!353:353,15+6*(COLUMNS($G352:W352)-1)),""))</f>
        <v/>
      </c>
      <c r="X352" s="236">
        <f t="array" ref="X352">IF(COLUMNS($G352:X352)&gt;$E352,"",IFERROR(INDEX('PROYECCIÓN'!353:353,15+6*(COLUMNS($G352:X352)-1)),""))</f>
        <v/>
      </c>
      <c r="Y352" s="236">
        <f t="array" ref="Y352">IF(COLUMNS($G352:Y352)&gt;$E352,"",IFERROR(INDEX('PROYECCIÓN'!353:353,15+6*(COLUMNS($G352:Y352)-1)),""))</f>
        <v/>
      </c>
      <c r="Z352" s="236">
        <f t="array" ref="Z352">IF(COLUMNS($G352:Z352)&gt;$E352,"",IFERROR(INDEX('PROYECCIÓN'!353:353,15+6*(COLUMNS($G352:Z352)-1)),""))</f>
        <v/>
      </c>
      <c r="AA352" s="236">
        <f t="array" ref="AA352">IF(COLUMNS($G352:AA352)&gt;$E352,"",IFERROR(INDEX('PROYECCIÓN'!353:353,15+6*(COLUMNS($G352:AA352)-1)),""))</f>
        <v/>
      </c>
      <c r="AB352" s="236">
        <f t="array" ref="AB352">IF(COLUMNS($G352:AB352)&gt;$E352,"",IFERROR(INDEX('PROYECCIÓN'!353:353,15+6*(COLUMNS($G352:AB352)-1)),""))</f>
        <v/>
      </c>
      <c r="AC352" s="236">
        <f t="array" ref="AC352">IF(COLUMNS($G352:AC352)&gt;$E352,"",IFERROR(INDEX('PROYECCIÓN'!353:353,15+6*(COLUMNS($G352:AC352)-1)),""))</f>
        <v/>
      </c>
      <c r="AD352" s="236">
        <f t="array" ref="AD352">IF(COLUMNS($G352:AD352)&gt;$E352,"",IFERROR(INDEX('PROYECCIÓN'!353:353,15+6*(COLUMNS($G352:AD352)-1)),""))</f>
        <v/>
      </c>
      <c r="AE352" s="236">
        <f t="array" ref="AE352">IF(COLUMNS($G352:AE352)&gt;$E352,"",IFERROR(INDEX('PROYECCIÓN'!353:353,15+6*(COLUMNS($G352:AE352)-1)),""))</f>
        <v/>
      </c>
      <c r="AF352" s="236">
        <f t="array" ref="AF352">IF(COLUMNS($G352:AF352)&gt;$E352,"",IFERROR(INDEX('PROYECCIÓN'!353:353,15+6*(COLUMNS($G352:AF352)-1)),""))</f>
        <v/>
      </c>
      <c r="AG352" s="236">
        <f t="array" ref="AG352">IF(COLUMNS($G352:AG352)&gt;$E352,"",IFERROR(INDEX('PROYECCIÓN'!353:353,15+6*(COLUMNS($G352:AG352)-1)),""))</f>
        <v/>
      </c>
      <c r="AH352" s="236">
        <f t="array" ref="AH352">IF(COLUMNS($G352:AH352)&gt;$E352,"",IFERROR(INDEX('PROYECCIÓN'!353:353,15+6*(COLUMNS($G352:AH352)-1)),""))</f>
        <v/>
      </c>
      <c r="AI352" s="236">
        <f t="array" ref="AI352">IF(COLUMNS($G352:AI352)&gt;$E352,"",IFERROR(INDEX('PROYECCIÓN'!353:353,15+6*(COLUMNS($G352:AI352)-1)),""))</f>
        <v/>
      </c>
      <c r="AJ352" s="236">
        <f t="array" ref="AJ352">IF(COLUMNS($G352:AJ352)&gt;$E352,"",IFERROR(INDEX('PROYECCIÓN'!353:353,15+6*(COLUMNS($G352:AJ352)-1)),""))</f>
        <v/>
      </c>
      <c r="AK352" s="236">
        <f t="array" ref="AK352">IF(COLUMNS($G352:AK352)&gt;$E352,"",IFERROR(INDEX('PROYECCIÓN'!353:353,15+6*(COLUMNS($G352:AK352)-1)),""))</f>
        <v/>
      </c>
      <c r="AL352" s="236">
        <f t="array" ref="AL352">IF(COLUMNS($G352:AL352)&gt;$E352,"",IFERROR(INDEX('PROYECCIÓN'!353:353,15+6*(COLUMNS($G352:AL352)-1)),""))</f>
        <v/>
      </c>
      <c r="AM352" s="236">
        <f t="array" ref="AM352">IF(COLUMNS($G352:AM352)&gt;$E352,"",IFERROR(INDEX('PROYECCIÓN'!353:353,15+6*(COLUMNS($G352:AM352)-1)),""))</f>
        <v/>
      </c>
      <c r="AN352" s="236">
        <f t="array" ref="AN352">IF(COLUMNS($G352:AN352)&gt;$E352,"",IFERROR(INDEX('PROYECCIÓN'!353:353,15+6*(COLUMNS($G352:AN352)-1)),""))</f>
        <v/>
      </c>
      <c r="AO352" s="236">
        <f t="array" ref="AO352">IF(COLUMNS($G352:AO352)&gt;$E352,"",IFERROR(INDEX('PROYECCIÓN'!353:353,15+6*(COLUMNS($G352:AO352)-1)),""))</f>
        <v/>
      </c>
      <c r="AP352" s="236">
        <f t="array" ref="AP352">IF(COLUMNS($G352:AP352)&gt;$E352,"",IFERROR(INDEX('PROYECCIÓN'!353:353,15+6*(COLUMNS($G352:AP352)-1)),""))</f>
        <v/>
      </c>
      <c r="AQ352" s="236" t="n"/>
      <c r="AR352" s="229" t="n"/>
      <c r="AS352" s="185" t="n"/>
    </row>
    <row r="353" ht="15" customHeight="1" s="506">
      <c r="B353" s="47">
        <f>'CARTERA TOTAL'!B353</f>
        <v/>
      </c>
      <c r="C353" s="229">
        <f>'PROYECCIÓN'!C354</f>
        <v/>
      </c>
      <c r="D353" s="53">
        <f>'PROYECCIÓN'!D354</f>
        <v/>
      </c>
      <c r="E353" s="56">
        <f>'PROYECCIÓN'!H354</f>
        <v/>
      </c>
      <c r="F353" s="56">
        <f>IF(COUNTIF($G353:$AP353,"VENCIDA")&gt;0,"VENCIDA",IF(COUNTIF($G353:$AP353,"POR VENCER")&gt;0,"POR VENCER",IF(COUNTIF($G353:$AP353,"AL DÍA")&gt;0,"AL DÍA",IF(COUNTIF($G353:$AP353,"PAGA")&gt;0,"PAGA","SIN ESTADO"))))</f>
        <v/>
      </c>
      <c r="G353" s="236">
        <f t="array" ref="G353">IF(COLUMNS($G353:G353)&gt;$E353,"",IFERROR(INDEX('PROYECCIÓN'!354:354,15+6*(COLUMNS($G353:G353)-1)),""))</f>
        <v/>
      </c>
      <c r="H353" s="236">
        <f t="array" ref="H353">IF(COLUMNS($G353:H353)&gt;$E353,"",IFERROR(INDEX('PROYECCIÓN'!354:354,15+6*(COLUMNS($G353:H353)-1)),""))</f>
        <v/>
      </c>
      <c r="I353" s="236">
        <f t="array" ref="I353">IF(COLUMNS($G353:I353)&gt;$E353,"",IFERROR(INDEX('PROYECCIÓN'!354:354,15+6*(COLUMNS($G353:I353)-1)),""))</f>
        <v/>
      </c>
      <c r="J353" s="236">
        <f t="array" ref="J353">IF(COLUMNS($G353:J353)&gt;$E353,"",IFERROR(INDEX('PROYECCIÓN'!354:354,15+6*(COLUMNS($G353:J353)-1)),""))</f>
        <v/>
      </c>
      <c r="K353" s="236">
        <f t="array" ref="K353">IF(COLUMNS($G353:K353)&gt;$E353,"",IFERROR(INDEX('PROYECCIÓN'!354:354,15+6*(COLUMNS($G353:K353)-1)),""))</f>
        <v/>
      </c>
      <c r="L353" s="236">
        <f t="array" ref="L353">IF(COLUMNS($G353:L353)&gt;$E353,"",IFERROR(INDEX('PROYECCIÓN'!354:354,15+6*(COLUMNS($G353:L353)-1)),""))</f>
        <v/>
      </c>
      <c r="M353" s="236">
        <f t="array" ref="M353">IF(COLUMNS($G353:M353)&gt;$E353,"",IFERROR(INDEX('PROYECCIÓN'!354:354,15+6*(COLUMNS($G353:M353)-1)),""))</f>
        <v/>
      </c>
      <c r="N353" s="236">
        <f t="array" ref="N353">IF(COLUMNS($G353:N353)&gt;$E353,"",IFERROR(INDEX('PROYECCIÓN'!354:354,15+6*(COLUMNS($G353:N353)-1)),""))</f>
        <v/>
      </c>
      <c r="O353" s="236">
        <f t="array" ref="O353">IF(COLUMNS($G353:O353)&gt;$E353,"",IFERROR(INDEX('PROYECCIÓN'!354:354,15+6*(COLUMNS($G353:O353)-1)),""))</f>
        <v/>
      </c>
      <c r="P353" s="236">
        <f t="array" ref="P353">IF(COLUMNS($G353:P353)&gt;$E353,"",IFERROR(INDEX('PROYECCIÓN'!354:354,15+6*(COLUMNS($G353:P353)-1)),""))</f>
        <v/>
      </c>
      <c r="Q353" s="236">
        <f t="array" ref="Q353">IF(COLUMNS($G353:Q353)&gt;$E353,"",IFERROR(INDEX('PROYECCIÓN'!354:354,15+6*(COLUMNS($G353:Q353)-1)),""))</f>
        <v/>
      </c>
      <c r="R353" s="236">
        <f t="array" ref="R353">IF(COLUMNS($G353:R353)&gt;$E353,"",IFERROR(INDEX('PROYECCIÓN'!354:354,15+6*(COLUMNS($G353:R353)-1)),""))</f>
        <v/>
      </c>
      <c r="S353" s="236">
        <f t="array" ref="S353">IF(COLUMNS($G353:S353)&gt;$E353,"",IFERROR(INDEX('PROYECCIÓN'!354:354,15+6*(COLUMNS($G353:S353)-1)),""))</f>
        <v/>
      </c>
      <c r="T353" s="236">
        <f t="array" ref="T353">IF(COLUMNS($G353:T353)&gt;$E353,"",IFERROR(INDEX('PROYECCIÓN'!354:354,15+6*(COLUMNS($G353:T353)-1)),""))</f>
        <v/>
      </c>
      <c r="U353" s="236">
        <f t="array" ref="U353">IF(COLUMNS($G353:U353)&gt;$E353,"",IFERROR(INDEX('PROYECCIÓN'!354:354,15+6*(COLUMNS($G353:U353)-1)),""))</f>
        <v/>
      </c>
      <c r="V353" s="236">
        <f t="array" ref="V353">IF(COLUMNS($G353:V353)&gt;$E353,"",IFERROR(INDEX('PROYECCIÓN'!354:354,15+6*(COLUMNS($G353:V353)-1)),""))</f>
        <v/>
      </c>
      <c r="W353" s="236">
        <f t="array" ref="W353">IF(COLUMNS($G353:W353)&gt;$E353,"",IFERROR(INDEX('PROYECCIÓN'!354:354,15+6*(COLUMNS($G353:W353)-1)),""))</f>
        <v/>
      </c>
      <c r="X353" s="236">
        <f t="array" ref="X353">IF(COLUMNS($G353:X353)&gt;$E353,"",IFERROR(INDEX('PROYECCIÓN'!354:354,15+6*(COLUMNS($G353:X353)-1)),""))</f>
        <v/>
      </c>
      <c r="Y353" s="236">
        <f t="array" ref="Y353">IF(COLUMNS($G353:Y353)&gt;$E353,"",IFERROR(INDEX('PROYECCIÓN'!354:354,15+6*(COLUMNS($G353:Y353)-1)),""))</f>
        <v/>
      </c>
      <c r="Z353" s="236">
        <f t="array" ref="Z353">IF(COLUMNS($G353:Z353)&gt;$E353,"",IFERROR(INDEX('PROYECCIÓN'!354:354,15+6*(COLUMNS($G353:Z353)-1)),""))</f>
        <v/>
      </c>
      <c r="AA353" s="236">
        <f t="array" ref="AA353">IF(COLUMNS($G353:AA353)&gt;$E353,"",IFERROR(INDEX('PROYECCIÓN'!354:354,15+6*(COLUMNS($G353:AA353)-1)),""))</f>
        <v/>
      </c>
      <c r="AB353" s="236">
        <f t="array" ref="AB353">IF(COLUMNS($G353:AB353)&gt;$E353,"",IFERROR(INDEX('PROYECCIÓN'!354:354,15+6*(COLUMNS($G353:AB353)-1)),""))</f>
        <v/>
      </c>
      <c r="AC353" s="236">
        <f t="array" ref="AC353">IF(COLUMNS($G353:AC353)&gt;$E353,"",IFERROR(INDEX('PROYECCIÓN'!354:354,15+6*(COLUMNS($G353:AC353)-1)),""))</f>
        <v/>
      </c>
      <c r="AD353" s="236">
        <f t="array" ref="AD353">IF(COLUMNS($G353:AD353)&gt;$E353,"",IFERROR(INDEX('PROYECCIÓN'!354:354,15+6*(COLUMNS($G353:AD353)-1)),""))</f>
        <v/>
      </c>
      <c r="AE353" s="236">
        <f t="array" ref="AE353">IF(COLUMNS($G353:AE353)&gt;$E353,"",IFERROR(INDEX('PROYECCIÓN'!354:354,15+6*(COLUMNS($G353:AE353)-1)),""))</f>
        <v/>
      </c>
      <c r="AF353" s="236">
        <f t="array" ref="AF353">IF(COLUMNS($G353:AF353)&gt;$E353,"",IFERROR(INDEX('PROYECCIÓN'!354:354,15+6*(COLUMNS($G353:AF353)-1)),""))</f>
        <v/>
      </c>
      <c r="AG353" s="236">
        <f t="array" ref="AG353">IF(COLUMNS($G353:AG353)&gt;$E353,"",IFERROR(INDEX('PROYECCIÓN'!354:354,15+6*(COLUMNS($G353:AG353)-1)),""))</f>
        <v/>
      </c>
      <c r="AH353" s="236">
        <f t="array" ref="AH353">IF(COLUMNS($G353:AH353)&gt;$E353,"",IFERROR(INDEX('PROYECCIÓN'!354:354,15+6*(COLUMNS($G353:AH353)-1)),""))</f>
        <v/>
      </c>
      <c r="AI353" s="236">
        <f t="array" ref="AI353">IF(COLUMNS($G353:AI353)&gt;$E353,"",IFERROR(INDEX('PROYECCIÓN'!354:354,15+6*(COLUMNS($G353:AI353)-1)),""))</f>
        <v/>
      </c>
      <c r="AJ353" s="236">
        <f t="array" ref="AJ353">IF(COLUMNS($G353:AJ353)&gt;$E353,"",IFERROR(INDEX('PROYECCIÓN'!354:354,15+6*(COLUMNS($G353:AJ353)-1)),""))</f>
        <v/>
      </c>
      <c r="AK353" s="236">
        <f t="array" ref="AK353">IF(COLUMNS($G353:AK353)&gt;$E353,"",IFERROR(INDEX('PROYECCIÓN'!354:354,15+6*(COLUMNS($G353:AK353)-1)),""))</f>
        <v/>
      </c>
      <c r="AL353" s="236">
        <f t="array" ref="AL353">IF(COLUMNS($G353:AL353)&gt;$E353,"",IFERROR(INDEX('PROYECCIÓN'!354:354,15+6*(COLUMNS($G353:AL353)-1)),""))</f>
        <v/>
      </c>
      <c r="AM353" s="236">
        <f t="array" ref="AM353">IF(COLUMNS($G353:AM353)&gt;$E353,"",IFERROR(INDEX('PROYECCIÓN'!354:354,15+6*(COLUMNS($G353:AM353)-1)),""))</f>
        <v/>
      </c>
      <c r="AN353" s="236">
        <f t="array" ref="AN353">IF(COLUMNS($G353:AN353)&gt;$E353,"",IFERROR(INDEX('PROYECCIÓN'!354:354,15+6*(COLUMNS($G353:AN353)-1)),""))</f>
        <v/>
      </c>
      <c r="AO353" s="236">
        <f t="array" ref="AO353">IF(COLUMNS($G353:AO353)&gt;$E353,"",IFERROR(INDEX('PROYECCIÓN'!354:354,15+6*(COLUMNS($G353:AO353)-1)),""))</f>
        <v/>
      </c>
      <c r="AP353" s="236">
        <f t="array" ref="AP353">IF(COLUMNS($G353:AP353)&gt;$E353,"",IFERROR(INDEX('PROYECCIÓN'!354:354,15+6*(COLUMNS($G353:AP353)-1)),""))</f>
        <v/>
      </c>
      <c r="AQ353" s="236" t="n"/>
      <c r="AR353" s="229" t="n"/>
      <c r="AS353" s="185" t="n"/>
    </row>
    <row r="354" ht="15" customHeight="1" s="506">
      <c r="B354" s="47">
        <f>'CARTERA TOTAL'!B354</f>
        <v/>
      </c>
      <c r="C354" s="229">
        <f>'PROYECCIÓN'!C355</f>
        <v/>
      </c>
      <c r="D354" s="53">
        <f>'PROYECCIÓN'!D355</f>
        <v/>
      </c>
      <c r="E354" s="56">
        <f>'PROYECCIÓN'!H355</f>
        <v/>
      </c>
      <c r="F354" s="56">
        <f>IF(COUNTIF($G354:$AP354,"VENCIDA")&gt;0,"VENCIDA",IF(COUNTIF($G354:$AP354,"POR VENCER")&gt;0,"POR VENCER",IF(COUNTIF($G354:$AP354,"AL DÍA")&gt;0,"AL DÍA",IF(COUNTIF($G354:$AP354,"PAGA")&gt;0,"PAGA","SIN ESTADO"))))</f>
        <v/>
      </c>
      <c r="G354" s="236">
        <f t="array" ref="G354">IF(COLUMNS($G354:G354)&gt;$E354,"",IFERROR(INDEX('PROYECCIÓN'!355:355,15+6*(COLUMNS($G354:G354)-1)),""))</f>
        <v/>
      </c>
      <c r="H354" s="236">
        <f t="array" ref="H354">IF(COLUMNS($G354:H354)&gt;$E354,"",IFERROR(INDEX('PROYECCIÓN'!355:355,15+6*(COLUMNS($G354:H354)-1)),""))</f>
        <v/>
      </c>
      <c r="I354" s="236">
        <f t="array" ref="I354">IF(COLUMNS($G354:I354)&gt;$E354,"",IFERROR(INDEX('PROYECCIÓN'!355:355,15+6*(COLUMNS($G354:I354)-1)),""))</f>
        <v/>
      </c>
      <c r="J354" s="236">
        <f t="array" ref="J354">IF(COLUMNS($G354:J354)&gt;$E354,"",IFERROR(INDEX('PROYECCIÓN'!355:355,15+6*(COLUMNS($G354:J354)-1)),""))</f>
        <v/>
      </c>
      <c r="K354" s="236">
        <f t="array" ref="K354">IF(COLUMNS($G354:K354)&gt;$E354,"",IFERROR(INDEX('PROYECCIÓN'!355:355,15+6*(COLUMNS($G354:K354)-1)),""))</f>
        <v/>
      </c>
      <c r="L354" s="236">
        <f t="array" ref="L354">IF(COLUMNS($G354:L354)&gt;$E354,"",IFERROR(INDEX('PROYECCIÓN'!355:355,15+6*(COLUMNS($G354:L354)-1)),""))</f>
        <v/>
      </c>
      <c r="M354" s="236">
        <f t="array" ref="M354">IF(COLUMNS($G354:M354)&gt;$E354,"",IFERROR(INDEX('PROYECCIÓN'!355:355,15+6*(COLUMNS($G354:M354)-1)),""))</f>
        <v/>
      </c>
      <c r="N354" s="236">
        <f t="array" ref="N354">IF(COLUMNS($G354:N354)&gt;$E354,"",IFERROR(INDEX('PROYECCIÓN'!355:355,15+6*(COLUMNS($G354:N354)-1)),""))</f>
        <v/>
      </c>
      <c r="O354" s="236">
        <f t="array" ref="O354">IF(COLUMNS($G354:O354)&gt;$E354,"",IFERROR(INDEX('PROYECCIÓN'!355:355,15+6*(COLUMNS($G354:O354)-1)),""))</f>
        <v/>
      </c>
      <c r="P354" s="236">
        <f t="array" ref="P354">IF(COLUMNS($G354:P354)&gt;$E354,"",IFERROR(INDEX('PROYECCIÓN'!355:355,15+6*(COLUMNS($G354:P354)-1)),""))</f>
        <v/>
      </c>
      <c r="Q354" s="236">
        <f t="array" ref="Q354">IF(COLUMNS($G354:Q354)&gt;$E354,"",IFERROR(INDEX('PROYECCIÓN'!355:355,15+6*(COLUMNS($G354:Q354)-1)),""))</f>
        <v/>
      </c>
      <c r="R354" s="236">
        <f t="array" ref="R354">IF(COLUMNS($G354:R354)&gt;$E354,"",IFERROR(INDEX('PROYECCIÓN'!355:355,15+6*(COLUMNS($G354:R354)-1)),""))</f>
        <v/>
      </c>
      <c r="S354" s="236">
        <f t="array" ref="S354">IF(COLUMNS($G354:S354)&gt;$E354,"",IFERROR(INDEX('PROYECCIÓN'!355:355,15+6*(COLUMNS($G354:S354)-1)),""))</f>
        <v/>
      </c>
      <c r="T354" s="236">
        <f t="array" ref="T354">IF(COLUMNS($G354:T354)&gt;$E354,"",IFERROR(INDEX('PROYECCIÓN'!355:355,15+6*(COLUMNS($G354:T354)-1)),""))</f>
        <v/>
      </c>
      <c r="U354" s="236">
        <f t="array" ref="U354">IF(COLUMNS($G354:U354)&gt;$E354,"",IFERROR(INDEX('PROYECCIÓN'!355:355,15+6*(COLUMNS($G354:U354)-1)),""))</f>
        <v/>
      </c>
      <c r="V354" s="236">
        <f t="array" ref="V354">IF(COLUMNS($G354:V354)&gt;$E354,"",IFERROR(INDEX('PROYECCIÓN'!355:355,15+6*(COLUMNS($G354:V354)-1)),""))</f>
        <v/>
      </c>
      <c r="W354" s="236">
        <f t="array" ref="W354">IF(COLUMNS($G354:W354)&gt;$E354,"",IFERROR(INDEX('PROYECCIÓN'!355:355,15+6*(COLUMNS($G354:W354)-1)),""))</f>
        <v/>
      </c>
      <c r="X354" s="236">
        <f t="array" ref="X354">IF(COLUMNS($G354:X354)&gt;$E354,"",IFERROR(INDEX('PROYECCIÓN'!355:355,15+6*(COLUMNS($G354:X354)-1)),""))</f>
        <v/>
      </c>
      <c r="Y354" s="236">
        <f t="array" ref="Y354">IF(COLUMNS($G354:Y354)&gt;$E354,"",IFERROR(INDEX('PROYECCIÓN'!355:355,15+6*(COLUMNS($G354:Y354)-1)),""))</f>
        <v/>
      </c>
      <c r="Z354" s="236">
        <f t="array" ref="Z354">IF(COLUMNS($G354:Z354)&gt;$E354,"",IFERROR(INDEX('PROYECCIÓN'!355:355,15+6*(COLUMNS($G354:Z354)-1)),""))</f>
        <v/>
      </c>
      <c r="AA354" s="236">
        <f t="array" ref="AA354">IF(COLUMNS($G354:AA354)&gt;$E354,"",IFERROR(INDEX('PROYECCIÓN'!355:355,15+6*(COLUMNS($G354:AA354)-1)),""))</f>
        <v/>
      </c>
      <c r="AB354" s="236">
        <f t="array" ref="AB354">IF(COLUMNS($G354:AB354)&gt;$E354,"",IFERROR(INDEX('PROYECCIÓN'!355:355,15+6*(COLUMNS($G354:AB354)-1)),""))</f>
        <v/>
      </c>
      <c r="AC354" s="236">
        <f t="array" ref="AC354">IF(COLUMNS($G354:AC354)&gt;$E354,"",IFERROR(INDEX('PROYECCIÓN'!355:355,15+6*(COLUMNS($G354:AC354)-1)),""))</f>
        <v/>
      </c>
      <c r="AD354" s="236">
        <f t="array" ref="AD354">IF(COLUMNS($G354:AD354)&gt;$E354,"",IFERROR(INDEX('PROYECCIÓN'!355:355,15+6*(COLUMNS($G354:AD354)-1)),""))</f>
        <v/>
      </c>
      <c r="AE354" s="236">
        <f t="array" ref="AE354">IF(COLUMNS($G354:AE354)&gt;$E354,"",IFERROR(INDEX('PROYECCIÓN'!355:355,15+6*(COLUMNS($G354:AE354)-1)),""))</f>
        <v/>
      </c>
      <c r="AF354" s="236">
        <f t="array" ref="AF354">IF(COLUMNS($G354:AF354)&gt;$E354,"",IFERROR(INDEX('PROYECCIÓN'!355:355,15+6*(COLUMNS($G354:AF354)-1)),""))</f>
        <v/>
      </c>
      <c r="AG354" s="236">
        <f t="array" ref="AG354">IF(COLUMNS($G354:AG354)&gt;$E354,"",IFERROR(INDEX('PROYECCIÓN'!355:355,15+6*(COLUMNS($G354:AG354)-1)),""))</f>
        <v/>
      </c>
      <c r="AH354" s="236">
        <f t="array" ref="AH354">IF(COLUMNS($G354:AH354)&gt;$E354,"",IFERROR(INDEX('PROYECCIÓN'!355:355,15+6*(COLUMNS($G354:AH354)-1)),""))</f>
        <v/>
      </c>
      <c r="AI354" s="236">
        <f t="array" ref="AI354">IF(COLUMNS($G354:AI354)&gt;$E354,"",IFERROR(INDEX('PROYECCIÓN'!355:355,15+6*(COLUMNS($G354:AI354)-1)),""))</f>
        <v/>
      </c>
      <c r="AJ354" s="236">
        <f t="array" ref="AJ354">IF(COLUMNS($G354:AJ354)&gt;$E354,"",IFERROR(INDEX('PROYECCIÓN'!355:355,15+6*(COLUMNS($G354:AJ354)-1)),""))</f>
        <v/>
      </c>
      <c r="AK354" s="236">
        <f t="array" ref="AK354">IF(COLUMNS($G354:AK354)&gt;$E354,"",IFERROR(INDEX('PROYECCIÓN'!355:355,15+6*(COLUMNS($G354:AK354)-1)),""))</f>
        <v/>
      </c>
      <c r="AL354" s="236">
        <f t="array" ref="AL354">IF(COLUMNS($G354:AL354)&gt;$E354,"",IFERROR(INDEX('PROYECCIÓN'!355:355,15+6*(COLUMNS($G354:AL354)-1)),""))</f>
        <v/>
      </c>
      <c r="AM354" s="236">
        <f t="array" ref="AM354">IF(COLUMNS($G354:AM354)&gt;$E354,"",IFERROR(INDEX('PROYECCIÓN'!355:355,15+6*(COLUMNS($G354:AM354)-1)),""))</f>
        <v/>
      </c>
      <c r="AN354" s="236">
        <f t="array" ref="AN354">IF(COLUMNS($G354:AN354)&gt;$E354,"",IFERROR(INDEX('PROYECCIÓN'!355:355,15+6*(COLUMNS($G354:AN354)-1)),""))</f>
        <v/>
      </c>
      <c r="AO354" s="236">
        <f t="array" ref="AO354">IF(COLUMNS($G354:AO354)&gt;$E354,"",IFERROR(INDEX('PROYECCIÓN'!355:355,15+6*(COLUMNS($G354:AO354)-1)),""))</f>
        <v/>
      </c>
      <c r="AP354" s="236">
        <f t="array" ref="AP354">IF(COLUMNS($G354:AP354)&gt;$E354,"",IFERROR(INDEX('PROYECCIÓN'!355:355,15+6*(COLUMNS($G354:AP354)-1)),""))</f>
        <v/>
      </c>
      <c r="AQ354" s="236" t="n"/>
      <c r="AR354" s="229" t="n"/>
      <c r="AS354" s="185" t="n"/>
    </row>
    <row r="355" ht="15" customHeight="1" s="506">
      <c r="B355" s="47">
        <f>'CARTERA TOTAL'!B355</f>
        <v/>
      </c>
      <c r="C355" s="229">
        <f>'PROYECCIÓN'!C356</f>
        <v/>
      </c>
      <c r="D355" s="53">
        <f>'PROYECCIÓN'!D356</f>
        <v/>
      </c>
      <c r="E355" s="56">
        <f>'PROYECCIÓN'!H356</f>
        <v/>
      </c>
      <c r="F355" s="56">
        <f>IF(COUNTIF($G355:$AP355,"VENCIDA")&gt;0,"VENCIDA",IF(COUNTIF($G355:$AP355,"POR VENCER")&gt;0,"POR VENCER",IF(COUNTIF($G355:$AP355,"AL DÍA")&gt;0,"AL DÍA",IF(COUNTIF($G355:$AP355,"PAGA")&gt;0,"PAGA","SIN ESTADO"))))</f>
        <v/>
      </c>
      <c r="G355" s="236">
        <f t="array" ref="G355">IF(COLUMNS($G355:G355)&gt;$E355,"",IFERROR(INDEX('PROYECCIÓN'!356:356,15+6*(COLUMNS($G355:G355)-1)),""))</f>
        <v/>
      </c>
      <c r="H355" s="236">
        <f t="array" ref="H355">IF(COLUMNS($G355:H355)&gt;$E355,"",IFERROR(INDEX('PROYECCIÓN'!356:356,15+6*(COLUMNS($G355:H355)-1)),""))</f>
        <v/>
      </c>
      <c r="I355" s="236">
        <f t="array" ref="I355">IF(COLUMNS($G355:I355)&gt;$E355,"",IFERROR(INDEX('PROYECCIÓN'!356:356,15+6*(COLUMNS($G355:I355)-1)),""))</f>
        <v/>
      </c>
      <c r="J355" s="236">
        <f t="array" ref="J355">IF(COLUMNS($G355:J355)&gt;$E355,"",IFERROR(INDEX('PROYECCIÓN'!356:356,15+6*(COLUMNS($G355:J355)-1)),""))</f>
        <v/>
      </c>
      <c r="K355" s="236">
        <f t="array" ref="K355">IF(COLUMNS($G355:K355)&gt;$E355,"",IFERROR(INDEX('PROYECCIÓN'!356:356,15+6*(COLUMNS($G355:K355)-1)),""))</f>
        <v/>
      </c>
      <c r="L355" s="236">
        <f t="array" ref="L355">IF(COLUMNS($G355:L355)&gt;$E355,"",IFERROR(INDEX('PROYECCIÓN'!356:356,15+6*(COLUMNS($G355:L355)-1)),""))</f>
        <v/>
      </c>
      <c r="M355" s="236">
        <f t="array" ref="M355">IF(COLUMNS($G355:M355)&gt;$E355,"",IFERROR(INDEX('PROYECCIÓN'!356:356,15+6*(COLUMNS($G355:M355)-1)),""))</f>
        <v/>
      </c>
      <c r="N355" s="236">
        <f t="array" ref="N355">IF(COLUMNS($G355:N355)&gt;$E355,"",IFERROR(INDEX('PROYECCIÓN'!356:356,15+6*(COLUMNS($G355:N355)-1)),""))</f>
        <v/>
      </c>
      <c r="O355" s="236">
        <f t="array" ref="O355">IF(COLUMNS($G355:O355)&gt;$E355,"",IFERROR(INDEX('PROYECCIÓN'!356:356,15+6*(COLUMNS($G355:O355)-1)),""))</f>
        <v/>
      </c>
      <c r="P355" s="236">
        <f t="array" ref="P355">IF(COLUMNS($G355:P355)&gt;$E355,"",IFERROR(INDEX('PROYECCIÓN'!356:356,15+6*(COLUMNS($G355:P355)-1)),""))</f>
        <v/>
      </c>
      <c r="Q355" s="236">
        <f t="array" ref="Q355">IF(COLUMNS($G355:Q355)&gt;$E355,"",IFERROR(INDEX('PROYECCIÓN'!356:356,15+6*(COLUMNS($G355:Q355)-1)),""))</f>
        <v/>
      </c>
      <c r="R355" s="236">
        <f t="array" ref="R355">IF(COLUMNS($G355:R355)&gt;$E355,"",IFERROR(INDEX('PROYECCIÓN'!356:356,15+6*(COLUMNS($G355:R355)-1)),""))</f>
        <v/>
      </c>
      <c r="S355" s="236">
        <f t="array" ref="S355">IF(COLUMNS($G355:S355)&gt;$E355,"",IFERROR(INDEX('PROYECCIÓN'!356:356,15+6*(COLUMNS($G355:S355)-1)),""))</f>
        <v/>
      </c>
      <c r="T355" s="236">
        <f t="array" ref="T355">IF(COLUMNS($G355:T355)&gt;$E355,"",IFERROR(INDEX('PROYECCIÓN'!356:356,15+6*(COLUMNS($G355:T355)-1)),""))</f>
        <v/>
      </c>
      <c r="U355" s="236">
        <f t="array" ref="U355">IF(COLUMNS($G355:U355)&gt;$E355,"",IFERROR(INDEX('PROYECCIÓN'!356:356,15+6*(COLUMNS($G355:U355)-1)),""))</f>
        <v/>
      </c>
      <c r="V355" s="236">
        <f t="array" ref="V355">IF(COLUMNS($G355:V355)&gt;$E355,"",IFERROR(INDEX('PROYECCIÓN'!356:356,15+6*(COLUMNS($G355:V355)-1)),""))</f>
        <v/>
      </c>
      <c r="W355" s="236">
        <f t="array" ref="W355">IF(COLUMNS($G355:W355)&gt;$E355,"",IFERROR(INDEX('PROYECCIÓN'!356:356,15+6*(COLUMNS($G355:W355)-1)),""))</f>
        <v/>
      </c>
      <c r="X355" s="236">
        <f t="array" ref="X355">IF(COLUMNS($G355:X355)&gt;$E355,"",IFERROR(INDEX('PROYECCIÓN'!356:356,15+6*(COLUMNS($G355:X355)-1)),""))</f>
        <v/>
      </c>
      <c r="Y355" s="236">
        <f t="array" ref="Y355">IF(COLUMNS($G355:Y355)&gt;$E355,"",IFERROR(INDEX('PROYECCIÓN'!356:356,15+6*(COLUMNS($G355:Y355)-1)),""))</f>
        <v/>
      </c>
      <c r="Z355" s="236">
        <f t="array" ref="Z355">IF(COLUMNS($G355:Z355)&gt;$E355,"",IFERROR(INDEX('PROYECCIÓN'!356:356,15+6*(COLUMNS($G355:Z355)-1)),""))</f>
        <v/>
      </c>
      <c r="AA355" s="236">
        <f t="array" ref="AA355">IF(COLUMNS($G355:AA355)&gt;$E355,"",IFERROR(INDEX('PROYECCIÓN'!356:356,15+6*(COLUMNS($G355:AA355)-1)),""))</f>
        <v/>
      </c>
      <c r="AB355" s="236">
        <f t="array" ref="AB355">IF(COLUMNS($G355:AB355)&gt;$E355,"",IFERROR(INDEX('PROYECCIÓN'!356:356,15+6*(COLUMNS($G355:AB355)-1)),""))</f>
        <v/>
      </c>
      <c r="AC355" s="236">
        <f t="array" ref="AC355">IF(COLUMNS($G355:AC355)&gt;$E355,"",IFERROR(INDEX('PROYECCIÓN'!356:356,15+6*(COLUMNS($G355:AC355)-1)),""))</f>
        <v/>
      </c>
      <c r="AD355" s="236">
        <f t="array" ref="AD355">IF(COLUMNS($G355:AD355)&gt;$E355,"",IFERROR(INDEX('PROYECCIÓN'!356:356,15+6*(COLUMNS($G355:AD355)-1)),""))</f>
        <v/>
      </c>
      <c r="AE355" s="236">
        <f t="array" ref="AE355">IF(COLUMNS($G355:AE355)&gt;$E355,"",IFERROR(INDEX('PROYECCIÓN'!356:356,15+6*(COLUMNS($G355:AE355)-1)),""))</f>
        <v/>
      </c>
      <c r="AF355" s="236">
        <f t="array" ref="AF355">IF(COLUMNS($G355:AF355)&gt;$E355,"",IFERROR(INDEX('PROYECCIÓN'!356:356,15+6*(COLUMNS($G355:AF355)-1)),""))</f>
        <v/>
      </c>
      <c r="AG355" s="236">
        <f t="array" ref="AG355">IF(COLUMNS($G355:AG355)&gt;$E355,"",IFERROR(INDEX('PROYECCIÓN'!356:356,15+6*(COLUMNS($G355:AG355)-1)),""))</f>
        <v/>
      </c>
      <c r="AH355" s="236">
        <f t="array" ref="AH355">IF(COLUMNS($G355:AH355)&gt;$E355,"",IFERROR(INDEX('PROYECCIÓN'!356:356,15+6*(COLUMNS($G355:AH355)-1)),""))</f>
        <v/>
      </c>
      <c r="AI355" s="236">
        <f t="array" ref="AI355">IF(COLUMNS($G355:AI355)&gt;$E355,"",IFERROR(INDEX('PROYECCIÓN'!356:356,15+6*(COLUMNS($G355:AI355)-1)),""))</f>
        <v/>
      </c>
      <c r="AJ355" s="236">
        <f t="array" ref="AJ355">IF(COLUMNS($G355:AJ355)&gt;$E355,"",IFERROR(INDEX('PROYECCIÓN'!356:356,15+6*(COLUMNS($G355:AJ355)-1)),""))</f>
        <v/>
      </c>
      <c r="AK355" s="236">
        <f t="array" ref="AK355">IF(COLUMNS($G355:AK355)&gt;$E355,"",IFERROR(INDEX('PROYECCIÓN'!356:356,15+6*(COLUMNS($G355:AK355)-1)),""))</f>
        <v/>
      </c>
      <c r="AL355" s="236">
        <f t="array" ref="AL355">IF(COLUMNS($G355:AL355)&gt;$E355,"",IFERROR(INDEX('PROYECCIÓN'!356:356,15+6*(COLUMNS($G355:AL355)-1)),""))</f>
        <v/>
      </c>
      <c r="AM355" s="236">
        <f t="array" ref="AM355">IF(COLUMNS($G355:AM355)&gt;$E355,"",IFERROR(INDEX('PROYECCIÓN'!356:356,15+6*(COLUMNS($G355:AM355)-1)),""))</f>
        <v/>
      </c>
      <c r="AN355" s="236">
        <f t="array" ref="AN355">IF(COLUMNS($G355:AN355)&gt;$E355,"",IFERROR(INDEX('PROYECCIÓN'!356:356,15+6*(COLUMNS($G355:AN355)-1)),""))</f>
        <v/>
      </c>
      <c r="AO355" s="236">
        <f t="array" ref="AO355">IF(COLUMNS($G355:AO355)&gt;$E355,"",IFERROR(INDEX('PROYECCIÓN'!356:356,15+6*(COLUMNS($G355:AO355)-1)),""))</f>
        <v/>
      </c>
      <c r="AP355" s="236">
        <f t="array" ref="AP355">IF(COLUMNS($G355:AP355)&gt;$E355,"",IFERROR(INDEX('PROYECCIÓN'!356:356,15+6*(COLUMNS($G355:AP355)-1)),""))</f>
        <v/>
      </c>
      <c r="AQ355" s="236" t="n"/>
      <c r="AR355" s="229" t="n"/>
      <c r="AS355" s="185" t="n"/>
    </row>
    <row r="356" ht="15" customHeight="1" s="506">
      <c r="B356" s="47">
        <f>'CARTERA TOTAL'!B356</f>
        <v/>
      </c>
      <c r="C356" s="229">
        <f>'PROYECCIÓN'!C357</f>
        <v/>
      </c>
      <c r="D356" s="53">
        <f>'PROYECCIÓN'!D357</f>
        <v/>
      </c>
      <c r="E356" s="56">
        <f>'PROYECCIÓN'!H357</f>
        <v/>
      </c>
      <c r="F356" s="56">
        <f>IF(COUNTIF($G356:$AP356,"VENCIDA")&gt;0,"VENCIDA",IF(COUNTIF($G356:$AP356,"POR VENCER")&gt;0,"POR VENCER",IF(COUNTIF($G356:$AP356,"AL DÍA")&gt;0,"AL DÍA",IF(COUNTIF($G356:$AP356,"PAGA")&gt;0,"PAGA","SIN ESTADO"))))</f>
        <v/>
      </c>
      <c r="G356" s="236">
        <f t="array" ref="G356">IF(COLUMNS($G356:G356)&gt;$E356,"",IFERROR(INDEX('PROYECCIÓN'!357:357,15+6*(COLUMNS($G356:G356)-1)),""))</f>
        <v/>
      </c>
      <c r="H356" s="236">
        <f t="array" ref="H356">IF(COLUMNS($G356:H356)&gt;$E356,"",IFERROR(INDEX('PROYECCIÓN'!357:357,15+6*(COLUMNS($G356:H356)-1)),""))</f>
        <v/>
      </c>
      <c r="I356" s="236">
        <f t="array" ref="I356">IF(COLUMNS($G356:I356)&gt;$E356,"",IFERROR(INDEX('PROYECCIÓN'!357:357,15+6*(COLUMNS($G356:I356)-1)),""))</f>
        <v/>
      </c>
      <c r="J356" s="236">
        <f t="array" ref="J356">IF(COLUMNS($G356:J356)&gt;$E356,"",IFERROR(INDEX('PROYECCIÓN'!357:357,15+6*(COLUMNS($G356:J356)-1)),""))</f>
        <v/>
      </c>
      <c r="K356" s="236">
        <f t="array" ref="K356">IF(COLUMNS($G356:K356)&gt;$E356,"",IFERROR(INDEX('PROYECCIÓN'!357:357,15+6*(COLUMNS($G356:K356)-1)),""))</f>
        <v/>
      </c>
      <c r="L356" s="236">
        <f t="array" ref="L356">IF(COLUMNS($G356:L356)&gt;$E356,"",IFERROR(INDEX('PROYECCIÓN'!357:357,15+6*(COLUMNS($G356:L356)-1)),""))</f>
        <v/>
      </c>
      <c r="M356" s="236">
        <f t="array" ref="M356">IF(COLUMNS($G356:M356)&gt;$E356,"",IFERROR(INDEX('PROYECCIÓN'!357:357,15+6*(COLUMNS($G356:M356)-1)),""))</f>
        <v/>
      </c>
      <c r="N356" s="236">
        <f t="array" ref="N356">IF(COLUMNS($G356:N356)&gt;$E356,"",IFERROR(INDEX('PROYECCIÓN'!357:357,15+6*(COLUMNS($G356:N356)-1)),""))</f>
        <v/>
      </c>
      <c r="O356" s="236">
        <f t="array" ref="O356">IF(COLUMNS($G356:O356)&gt;$E356,"",IFERROR(INDEX('PROYECCIÓN'!357:357,15+6*(COLUMNS($G356:O356)-1)),""))</f>
        <v/>
      </c>
      <c r="P356" s="236">
        <f t="array" ref="P356">IF(COLUMNS($G356:P356)&gt;$E356,"",IFERROR(INDEX('PROYECCIÓN'!357:357,15+6*(COLUMNS($G356:P356)-1)),""))</f>
        <v/>
      </c>
      <c r="Q356" s="236">
        <f t="array" ref="Q356">IF(COLUMNS($G356:Q356)&gt;$E356,"",IFERROR(INDEX('PROYECCIÓN'!357:357,15+6*(COLUMNS($G356:Q356)-1)),""))</f>
        <v/>
      </c>
      <c r="R356" s="236">
        <f t="array" ref="R356">IF(COLUMNS($G356:R356)&gt;$E356,"",IFERROR(INDEX('PROYECCIÓN'!357:357,15+6*(COLUMNS($G356:R356)-1)),""))</f>
        <v/>
      </c>
      <c r="S356" s="236">
        <f t="array" ref="S356">IF(COLUMNS($G356:S356)&gt;$E356,"",IFERROR(INDEX('PROYECCIÓN'!357:357,15+6*(COLUMNS($G356:S356)-1)),""))</f>
        <v/>
      </c>
      <c r="T356" s="236">
        <f t="array" ref="T356">IF(COLUMNS($G356:T356)&gt;$E356,"",IFERROR(INDEX('PROYECCIÓN'!357:357,15+6*(COLUMNS($G356:T356)-1)),""))</f>
        <v/>
      </c>
      <c r="U356" s="236">
        <f t="array" ref="U356">IF(COLUMNS($G356:U356)&gt;$E356,"",IFERROR(INDEX('PROYECCIÓN'!357:357,15+6*(COLUMNS($G356:U356)-1)),""))</f>
        <v/>
      </c>
      <c r="V356" s="236">
        <f t="array" ref="V356">IF(COLUMNS($G356:V356)&gt;$E356,"",IFERROR(INDEX('PROYECCIÓN'!357:357,15+6*(COLUMNS($G356:V356)-1)),""))</f>
        <v/>
      </c>
      <c r="W356" s="236">
        <f t="array" ref="W356">IF(COLUMNS($G356:W356)&gt;$E356,"",IFERROR(INDEX('PROYECCIÓN'!357:357,15+6*(COLUMNS($G356:W356)-1)),""))</f>
        <v/>
      </c>
      <c r="X356" s="236">
        <f t="array" ref="X356">IF(COLUMNS($G356:X356)&gt;$E356,"",IFERROR(INDEX('PROYECCIÓN'!357:357,15+6*(COLUMNS($G356:X356)-1)),""))</f>
        <v/>
      </c>
      <c r="Y356" s="236">
        <f t="array" ref="Y356">IF(COLUMNS($G356:Y356)&gt;$E356,"",IFERROR(INDEX('PROYECCIÓN'!357:357,15+6*(COLUMNS($G356:Y356)-1)),""))</f>
        <v/>
      </c>
      <c r="Z356" s="236">
        <f t="array" ref="Z356">IF(COLUMNS($G356:Z356)&gt;$E356,"",IFERROR(INDEX('PROYECCIÓN'!357:357,15+6*(COLUMNS($G356:Z356)-1)),""))</f>
        <v/>
      </c>
      <c r="AA356" s="236">
        <f t="array" ref="AA356">IF(COLUMNS($G356:AA356)&gt;$E356,"",IFERROR(INDEX('PROYECCIÓN'!357:357,15+6*(COLUMNS($G356:AA356)-1)),""))</f>
        <v/>
      </c>
      <c r="AB356" s="236">
        <f t="array" ref="AB356">IF(COLUMNS($G356:AB356)&gt;$E356,"",IFERROR(INDEX('PROYECCIÓN'!357:357,15+6*(COLUMNS($G356:AB356)-1)),""))</f>
        <v/>
      </c>
      <c r="AC356" s="236">
        <f t="array" ref="AC356">IF(COLUMNS($G356:AC356)&gt;$E356,"",IFERROR(INDEX('PROYECCIÓN'!357:357,15+6*(COLUMNS($G356:AC356)-1)),""))</f>
        <v/>
      </c>
      <c r="AD356" s="236">
        <f t="array" ref="AD356">IF(COLUMNS($G356:AD356)&gt;$E356,"",IFERROR(INDEX('PROYECCIÓN'!357:357,15+6*(COLUMNS($G356:AD356)-1)),""))</f>
        <v/>
      </c>
      <c r="AE356" s="236">
        <f t="array" ref="AE356">IF(COLUMNS($G356:AE356)&gt;$E356,"",IFERROR(INDEX('PROYECCIÓN'!357:357,15+6*(COLUMNS($G356:AE356)-1)),""))</f>
        <v/>
      </c>
      <c r="AF356" s="236">
        <f t="array" ref="AF356">IF(COLUMNS($G356:AF356)&gt;$E356,"",IFERROR(INDEX('PROYECCIÓN'!357:357,15+6*(COLUMNS($G356:AF356)-1)),""))</f>
        <v/>
      </c>
      <c r="AG356" s="236">
        <f t="array" ref="AG356">IF(COLUMNS($G356:AG356)&gt;$E356,"",IFERROR(INDEX('PROYECCIÓN'!357:357,15+6*(COLUMNS($G356:AG356)-1)),""))</f>
        <v/>
      </c>
      <c r="AH356" s="236">
        <f t="array" ref="AH356">IF(COLUMNS($G356:AH356)&gt;$E356,"",IFERROR(INDEX('PROYECCIÓN'!357:357,15+6*(COLUMNS($G356:AH356)-1)),""))</f>
        <v/>
      </c>
      <c r="AI356" s="236">
        <f t="array" ref="AI356">IF(COLUMNS($G356:AI356)&gt;$E356,"",IFERROR(INDEX('PROYECCIÓN'!357:357,15+6*(COLUMNS($G356:AI356)-1)),""))</f>
        <v/>
      </c>
      <c r="AJ356" s="236">
        <f t="array" ref="AJ356">IF(COLUMNS($G356:AJ356)&gt;$E356,"",IFERROR(INDEX('PROYECCIÓN'!357:357,15+6*(COLUMNS($G356:AJ356)-1)),""))</f>
        <v/>
      </c>
      <c r="AK356" s="236">
        <f t="array" ref="AK356">IF(COLUMNS($G356:AK356)&gt;$E356,"",IFERROR(INDEX('PROYECCIÓN'!357:357,15+6*(COLUMNS($G356:AK356)-1)),""))</f>
        <v/>
      </c>
      <c r="AL356" s="236">
        <f t="array" ref="AL356">IF(COLUMNS($G356:AL356)&gt;$E356,"",IFERROR(INDEX('PROYECCIÓN'!357:357,15+6*(COLUMNS($G356:AL356)-1)),""))</f>
        <v/>
      </c>
      <c r="AM356" s="236">
        <f t="array" ref="AM356">IF(COLUMNS($G356:AM356)&gt;$E356,"",IFERROR(INDEX('PROYECCIÓN'!357:357,15+6*(COLUMNS($G356:AM356)-1)),""))</f>
        <v/>
      </c>
      <c r="AN356" s="236">
        <f t="array" ref="AN356">IF(COLUMNS($G356:AN356)&gt;$E356,"",IFERROR(INDEX('PROYECCIÓN'!357:357,15+6*(COLUMNS($G356:AN356)-1)),""))</f>
        <v/>
      </c>
      <c r="AO356" s="236">
        <f t="array" ref="AO356">IF(COLUMNS($G356:AO356)&gt;$E356,"",IFERROR(INDEX('PROYECCIÓN'!357:357,15+6*(COLUMNS($G356:AO356)-1)),""))</f>
        <v/>
      </c>
      <c r="AP356" s="236">
        <f t="array" ref="AP356">IF(COLUMNS($G356:AP356)&gt;$E356,"",IFERROR(INDEX('PROYECCIÓN'!357:357,15+6*(COLUMNS($G356:AP356)-1)),""))</f>
        <v/>
      </c>
      <c r="AQ356" s="236" t="n"/>
      <c r="AR356" s="229" t="n"/>
      <c r="AS356" s="185" t="n"/>
    </row>
    <row r="357" ht="15" customHeight="1" s="506">
      <c r="B357" s="47">
        <f>'CARTERA TOTAL'!B357</f>
        <v/>
      </c>
      <c r="C357" s="229">
        <f>'PROYECCIÓN'!C358</f>
        <v/>
      </c>
      <c r="D357" s="53">
        <f>'PROYECCIÓN'!D358</f>
        <v/>
      </c>
      <c r="E357" s="56">
        <f>'PROYECCIÓN'!H358</f>
        <v/>
      </c>
      <c r="F357" s="56">
        <f>IF(COUNTIF($G357:$AP357,"VENCIDA")&gt;0,"VENCIDA",IF(COUNTIF($G357:$AP357,"POR VENCER")&gt;0,"POR VENCER",IF(COUNTIF($G357:$AP357,"AL DÍA")&gt;0,"AL DÍA",IF(COUNTIF($G357:$AP357,"PAGA")&gt;0,"PAGA","SIN ESTADO"))))</f>
        <v/>
      </c>
      <c r="G357" s="236">
        <f t="array" ref="G357">IF(COLUMNS($G357:G357)&gt;$E357,"",IFERROR(INDEX('PROYECCIÓN'!358:358,15+6*(COLUMNS($G357:G357)-1)),""))</f>
        <v/>
      </c>
      <c r="H357" s="236">
        <f t="array" ref="H357">IF(COLUMNS($G357:H357)&gt;$E357,"",IFERROR(INDEX('PROYECCIÓN'!358:358,15+6*(COLUMNS($G357:H357)-1)),""))</f>
        <v/>
      </c>
      <c r="I357" s="236">
        <f t="array" ref="I357">IF(COLUMNS($G357:I357)&gt;$E357,"",IFERROR(INDEX('PROYECCIÓN'!358:358,15+6*(COLUMNS($G357:I357)-1)),""))</f>
        <v/>
      </c>
      <c r="J357" s="236">
        <f t="array" ref="J357">IF(COLUMNS($G357:J357)&gt;$E357,"",IFERROR(INDEX('PROYECCIÓN'!358:358,15+6*(COLUMNS($G357:J357)-1)),""))</f>
        <v/>
      </c>
      <c r="K357" s="236">
        <f t="array" ref="K357">IF(COLUMNS($G357:K357)&gt;$E357,"",IFERROR(INDEX('PROYECCIÓN'!358:358,15+6*(COLUMNS($G357:K357)-1)),""))</f>
        <v/>
      </c>
      <c r="L357" s="236">
        <f t="array" ref="L357">IF(COLUMNS($G357:L357)&gt;$E357,"",IFERROR(INDEX('PROYECCIÓN'!358:358,15+6*(COLUMNS($G357:L357)-1)),""))</f>
        <v/>
      </c>
      <c r="M357" s="236">
        <f t="array" ref="M357">IF(COLUMNS($G357:M357)&gt;$E357,"",IFERROR(INDEX('PROYECCIÓN'!358:358,15+6*(COLUMNS($G357:M357)-1)),""))</f>
        <v/>
      </c>
      <c r="N357" s="236">
        <f t="array" ref="N357">IF(COLUMNS($G357:N357)&gt;$E357,"",IFERROR(INDEX('PROYECCIÓN'!358:358,15+6*(COLUMNS($G357:N357)-1)),""))</f>
        <v/>
      </c>
      <c r="O357" s="236">
        <f t="array" ref="O357">IF(COLUMNS($G357:O357)&gt;$E357,"",IFERROR(INDEX('PROYECCIÓN'!358:358,15+6*(COLUMNS($G357:O357)-1)),""))</f>
        <v/>
      </c>
      <c r="P357" s="236">
        <f t="array" ref="P357">IF(COLUMNS($G357:P357)&gt;$E357,"",IFERROR(INDEX('PROYECCIÓN'!358:358,15+6*(COLUMNS($G357:P357)-1)),""))</f>
        <v/>
      </c>
      <c r="Q357" s="236">
        <f t="array" ref="Q357">IF(COLUMNS($G357:Q357)&gt;$E357,"",IFERROR(INDEX('PROYECCIÓN'!358:358,15+6*(COLUMNS($G357:Q357)-1)),""))</f>
        <v/>
      </c>
      <c r="R357" s="236">
        <f t="array" ref="R357">IF(COLUMNS($G357:R357)&gt;$E357,"",IFERROR(INDEX('PROYECCIÓN'!358:358,15+6*(COLUMNS($G357:R357)-1)),""))</f>
        <v/>
      </c>
      <c r="S357" s="236">
        <f t="array" ref="S357">IF(COLUMNS($G357:S357)&gt;$E357,"",IFERROR(INDEX('PROYECCIÓN'!358:358,15+6*(COLUMNS($G357:S357)-1)),""))</f>
        <v/>
      </c>
      <c r="T357" s="236">
        <f t="array" ref="T357">IF(COLUMNS($G357:T357)&gt;$E357,"",IFERROR(INDEX('PROYECCIÓN'!358:358,15+6*(COLUMNS($G357:T357)-1)),""))</f>
        <v/>
      </c>
      <c r="U357" s="236">
        <f t="array" ref="U357">IF(COLUMNS($G357:U357)&gt;$E357,"",IFERROR(INDEX('PROYECCIÓN'!358:358,15+6*(COLUMNS($G357:U357)-1)),""))</f>
        <v/>
      </c>
      <c r="V357" s="236">
        <f t="array" ref="V357">IF(COLUMNS($G357:V357)&gt;$E357,"",IFERROR(INDEX('PROYECCIÓN'!358:358,15+6*(COLUMNS($G357:V357)-1)),""))</f>
        <v/>
      </c>
      <c r="W357" s="236">
        <f t="array" ref="W357">IF(COLUMNS($G357:W357)&gt;$E357,"",IFERROR(INDEX('PROYECCIÓN'!358:358,15+6*(COLUMNS($G357:W357)-1)),""))</f>
        <v/>
      </c>
      <c r="X357" s="236">
        <f t="array" ref="X357">IF(COLUMNS($G357:X357)&gt;$E357,"",IFERROR(INDEX('PROYECCIÓN'!358:358,15+6*(COLUMNS($G357:X357)-1)),""))</f>
        <v/>
      </c>
      <c r="Y357" s="236">
        <f t="array" ref="Y357">IF(COLUMNS($G357:Y357)&gt;$E357,"",IFERROR(INDEX('PROYECCIÓN'!358:358,15+6*(COLUMNS($G357:Y357)-1)),""))</f>
        <v/>
      </c>
      <c r="Z357" s="236">
        <f t="array" ref="Z357">IF(COLUMNS($G357:Z357)&gt;$E357,"",IFERROR(INDEX('PROYECCIÓN'!358:358,15+6*(COLUMNS($G357:Z357)-1)),""))</f>
        <v/>
      </c>
      <c r="AA357" s="236">
        <f t="array" ref="AA357">IF(COLUMNS($G357:AA357)&gt;$E357,"",IFERROR(INDEX('PROYECCIÓN'!358:358,15+6*(COLUMNS($G357:AA357)-1)),""))</f>
        <v/>
      </c>
      <c r="AB357" s="236">
        <f t="array" ref="AB357">IF(COLUMNS($G357:AB357)&gt;$E357,"",IFERROR(INDEX('PROYECCIÓN'!358:358,15+6*(COLUMNS($G357:AB357)-1)),""))</f>
        <v/>
      </c>
      <c r="AC357" s="236">
        <f t="array" ref="AC357">IF(COLUMNS($G357:AC357)&gt;$E357,"",IFERROR(INDEX('PROYECCIÓN'!358:358,15+6*(COLUMNS($G357:AC357)-1)),""))</f>
        <v/>
      </c>
      <c r="AD357" s="236">
        <f t="array" ref="AD357">IF(COLUMNS($G357:AD357)&gt;$E357,"",IFERROR(INDEX('PROYECCIÓN'!358:358,15+6*(COLUMNS($G357:AD357)-1)),""))</f>
        <v/>
      </c>
      <c r="AE357" s="236">
        <f t="array" ref="AE357">IF(COLUMNS($G357:AE357)&gt;$E357,"",IFERROR(INDEX('PROYECCIÓN'!358:358,15+6*(COLUMNS($G357:AE357)-1)),""))</f>
        <v/>
      </c>
      <c r="AF357" s="236">
        <f t="array" ref="AF357">IF(COLUMNS($G357:AF357)&gt;$E357,"",IFERROR(INDEX('PROYECCIÓN'!358:358,15+6*(COLUMNS($G357:AF357)-1)),""))</f>
        <v/>
      </c>
      <c r="AG357" s="236">
        <f t="array" ref="AG357">IF(COLUMNS($G357:AG357)&gt;$E357,"",IFERROR(INDEX('PROYECCIÓN'!358:358,15+6*(COLUMNS($G357:AG357)-1)),""))</f>
        <v/>
      </c>
      <c r="AH357" s="236">
        <f t="array" ref="AH357">IF(COLUMNS($G357:AH357)&gt;$E357,"",IFERROR(INDEX('PROYECCIÓN'!358:358,15+6*(COLUMNS($G357:AH357)-1)),""))</f>
        <v/>
      </c>
      <c r="AI357" s="236">
        <f t="array" ref="AI357">IF(COLUMNS($G357:AI357)&gt;$E357,"",IFERROR(INDEX('PROYECCIÓN'!358:358,15+6*(COLUMNS($G357:AI357)-1)),""))</f>
        <v/>
      </c>
      <c r="AJ357" s="236">
        <f t="array" ref="AJ357">IF(COLUMNS($G357:AJ357)&gt;$E357,"",IFERROR(INDEX('PROYECCIÓN'!358:358,15+6*(COLUMNS($G357:AJ357)-1)),""))</f>
        <v/>
      </c>
      <c r="AK357" s="236">
        <f t="array" ref="AK357">IF(COLUMNS($G357:AK357)&gt;$E357,"",IFERROR(INDEX('PROYECCIÓN'!358:358,15+6*(COLUMNS($G357:AK357)-1)),""))</f>
        <v/>
      </c>
      <c r="AL357" s="236">
        <f t="array" ref="AL357">IF(COLUMNS($G357:AL357)&gt;$E357,"",IFERROR(INDEX('PROYECCIÓN'!358:358,15+6*(COLUMNS($G357:AL357)-1)),""))</f>
        <v/>
      </c>
      <c r="AM357" s="236">
        <f t="array" ref="AM357">IF(COLUMNS($G357:AM357)&gt;$E357,"",IFERROR(INDEX('PROYECCIÓN'!358:358,15+6*(COLUMNS($G357:AM357)-1)),""))</f>
        <v/>
      </c>
      <c r="AN357" s="236">
        <f t="array" ref="AN357">IF(COLUMNS($G357:AN357)&gt;$E357,"",IFERROR(INDEX('PROYECCIÓN'!358:358,15+6*(COLUMNS($G357:AN357)-1)),""))</f>
        <v/>
      </c>
      <c r="AO357" s="236">
        <f t="array" ref="AO357">IF(COLUMNS($G357:AO357)&gt;$E357,"",IFERROR(INDEX('PROYECCIÓN'!358:358,15+6*(COLUMNS($G357:AO357)-1)),""))</f>
        <v/>
      </c>
      <c r="AP357" s="236">
        <f t="array" ref="AP357">IF(COLUMNS($G357:AP357)&gt;$E357,"",IFERROR(INDEX('PROYECCIÓN'!358:358,15+6*(COLUMNS($G357:AP357)-1)),""))</f>
        <v/>
      </c>
      <c r="AQ357" s="236" t="n"/>
      <c r="AR357" s="229" t="n"/>
      <c r="AS357" s="185" t="n"/>
    </row>
    <row r="358" ht="15" customHeight="1" s="506">
      <c r="B358" s="47">
        <f>'CARTERA TOTAL'!B358</f>
        <v/>
      </c>
      <c r="C358" s="229">
        <f>'PROYECCIÓN'!C359</f>
        <v/>
      </c>
      <c r="D358" s="53">
        <f>'PROYECCIÓN'!D359</f>
        <v/>
      </c>
      <c r="E358" s="56">
        <f>'PROYECCIÓN'!H359</f>
        <v/>
      </c>
      <c r="F358" s="56">
        <f>IF(COUNTIF($G358:$AP358,"VENCIDA")&gt;0,"VENCIDA",IF(COUNTIF($G358:$AP358,"POR VENCER")&gt;0,"POR VENCER",IF(COUNTIF($G358:$AP358,"AL DÍA")&gt;0,"AL DÍA",IF(COUNTIF($G358:$AP358,"PAGA")&gt;0,"PAGA","SIN ESTADO"))))</f>
        <v/>
      </c>
      <c r="G358" s="236">
        <f t="array" ref="G358">IF(COLUMNS($G358:G358)&gt;$E358,"",IFERROR(INDEX('PROYECCIÓN'!359:359,15+6*(COLUMNS($G358:G358)-1)),""))</f>
        <v/>
      </c>
      <c r="H358" s="236">
        <f t="array" ref="H358">IF(COLUMNS($G358:H358)&gt;$E358,"",IFERROR(INDEX('PROYECCIÓN'!359:359,15+6*(COLUMNS($G358:H358)-1)),""))</f>
        <v/>
      </c>
      <c r="I358" s="236">
        <f t="array" ref="I358">IF(COLUMNS($G358:I358)&gt;$E358,"",IFERROR(INDEX('PROYECCIÓN'!359:359,15+6*(COLUMNS($G358:I358)-1)),""))</f>
        <v/>
      </c>
      <c r="J358" s="236">
        <f t="array" ref="J358">IF(COLUMNS($G358:J358)&gt;$E358,"",IFERROR(INDEX('PROYECCIÓN'!359:359,15+6*(COLUMNS($G358:J358)-1)),""))</f>
        <v/>
      </c>
      <c r="K358" s="236">
        <f t="array" ref="K358">IF(COLUMNS($G358:K358)&gt;$E358,"",IFERROR(INDEX('PROYECCIÓN'!359:359,15+6*(COLUMNS($G358:K358)-1)),""))</f>
        <v/>
      </c>
      <c r="L358" s="236">
        <f t="array" ref="L358">IF(COLUMNS($G358:L358)&gt;$E358,"",IFERROR(INDEX('PROYECCIÓN'!359:359,15+6*(COLUMNS($G358:L358)-1)),""))</f>
        <v/>
      </c>
      <c r="M358" s="236">
        <f t="array" ref="M358">IF(COLUMNS($G358:M358)&gt;$E358,"",IFERROR(INDEX('PROYECCIÓN'!359:359,15+6*(COLUMNS($G358:M358)-1)),""))</f>
        <v/>
      </c>
      <c r="N358" s="236">
        <f t="array" ref="N358">IF(COLUMNS($G358:N358)&gt;$E358,"",IFERROR(INDEX('PROYECCIÓN'!359:359,15+6*(COLUMNS($G358:N358)-1)),""))</f>
        <v/>
      </c>
      <c r="O358" s="236">
        <f t="array" ref="O358">IF(COLUMNS($G358:O358)&gt;$E358,"",IFERROR(INDEX('PROYECCIÓN'!359:359,15+6*(COLUMNS($G358:O358)-1)),""))</f>
        <v/>
      </c>
      <c r="P358" s="236">
        <f t="array" ref="P358">IF(COLUMNS($G358:P358)&gt;$E358,"",IFERROR(INDEX('PROYECCIÓN'!359:359,15+6*(COLUMNS($G358:P358)-1)),""))</f>
        <v/>
      </c>
      <c r="Q358" s="236">
        <f t="array" ref="Q358">IF(COLUMNS($G358:Q358)&gt;$E358,"",IFERROR(INDEX('PROYECCIÓN'!359:359,15+6*(COLUMNS($G358:Q358)-1)),""))</f>
        <v/>
      </c>
      <c r="R358" s="236">
        <f t="array" ref="R358">IF(COLUMNS($G358:R358)&gt;$E358,"",IFERROR(INDEX('PROYECCIÓN'!359:359,15+6*(COLUMNS($G358:R358)-1)),""))</f>
        <v/>
      </c>
      <c r="S358" s="236">
        <f t="array" ref="S358">IF(COLUMNS($G358:S358)&gt;$E358,"",IFERROR(INDEX('PROYECCIÓN'!359:359,15+6*(COLUMNS($G358:S358)-1)),""))</f>
        <v/>
      </c>
      <c r="T358" s="236">
        <f t="array" ref="T358">IF(COLUMNS($G358:T358)&gt;$E358,"",IFERROR(INDEX('PROYECCIÓN'!359:359,15+6*(COLUMNS($G358:T358)-1)),""))</f>
        <v/>
      </c>
      <c r="U358" s="236">
        <f t="array" ref="U358">IF(COLUMNS($G358:U358)&gt;$E358,"",IFERROR(INDEX('PROYECCIÓN'!359:359,15+6*(COLUMNS($G358:U358)-1)),""))</f>
        <v/>
      </c>
      <c r="V358" s="236">
        <f t="array" ref="V358">IF(COLUMNS($G358:V358)&gt;$E358,"",IFERROR(INDEX('PROYECCIÓN'!359:359,15+6*(COLUMNS($G358:V358)-1)),""))</f>
        <v/>
      </c>
      <c r="W358" s="236">
        <f t="array" ref="W358">IF(COLUMNS($G358:W358)&gt;$E358,"",IFERROR(INDEX('PROYECCIÓN'!359:359,15+6*(COLUMNS($G358:W358)-1)),""))</f>
        <v/>
      </c>
      <c r="X358" s="236">
        <f t="array" ref="X358">IF(COLUMNS($G358:X358)&gt;$E358,"",IFERROR(INDEX('PROYECCIÓN'!359:359,15+6*(COLUMNS($G358:X358)-1)),""))</f>
        <v/>
      </c>
      <c r="Y358" s="236">
        <f t="array" ref="Y358">IF(COLUMNS($G358:Y358)&gt;$E358,"",IFERROR(INDEX('PROYECCIÓN'!359:359,15+6*(COLUMNS($G358:Y358)-1)),""))</f>
        <v/>
      </c>
      <c r="Z358" s="236">
        <f t="array" ref="Z358">IF(COLUMNS($G358:Z358)&gt;$E358,"",IFERROR(INDEX('PROYECCIÓN'!359:359,15+6*(COLUMNS($G358:Z358)-1)),""))</f>
        <v/>
      </c>
      <c r="AA358" s="236">
        <f t="array" ref="AA358">IF(COLUMNS($G358:AA358)&gt;$E358,"",IFERROR(INDEX('PROYECCIÓN'!359:359,15+6*(COLUMNS($G358:AA358)-1)),""))</f>
        <v/>
      </c>
      <c r="AB358" s="236">
        <f t="array" ref="AB358">IF(COLUMNS($G358:AB358)&gt;$E358,"",IFERROR(INDEX('PROYECCIÓN'!359:359,15+6*(COLUMNS($G358:AB358)-1)),""))</f>
        <v/>
      </c>
      <c r="AC358" s="236">
        <f t="array" ref="AC358">IF(COLUMNS($G358:AC358)&gt;$E358,"",IFERROR(INDEX('PROYECCIÓN'!359:359,15+6*(COLUMNS($G358:AC358)-1)),""))</f>
        <v/>
      </c>
      <c r="AD358" s="236">
        <f t="array" ref="AD358">IF(COLUMNS($G358:AD358)&gt;$E358,"",IFERROR(INDEX('PROYECCIÓN'!359:359,15+6*(COLUMNS($G358:AD358)-1)),""))</f>
        <v/>
      </c>
      <c r="AE358" s="236">
        <f t="array" ref="AE358">IF(COLUMNS($G358:AE358)&gt;$E358,"",IFERROR(INDEX('PROYECCIÓN'!359:359,15+6*(COLUMNS($G358:AE358)-1)),""))</f>
        <v/>
      </c>
      <c r="AF358" s="236">
        <f t="array" ref="AF358">IF(COLUMNS($G358:AF358)&gt;$E358,"",IFERROR(INDEX('PROYECCIÓN'!359:359,15+6*(COLUMNS($G358:AF358)-1)),""))</f>
        <v/>
      </c>
      <c r="AG358" s="236">
        <f t="array" ref="AG358">IF(COLUMNS($G358:AG358)&gt;$E358,"",IFERROR(INDEX('PROYECCIÓN'!359:359,15+6*(COLUMNS($G358:AG358)-1)),""))</f>
        <v/>
      </c>
      <c r="AH358" s="236">
        <f t="array" ref="AH358">IF(COLUMNS($G358:AH358)&gt;$E358,"",IFERROR(INDEX('PROYECCIÓN'!359:359,15+6*(COLUMNS($G358:AH358)-1)),""))</f>
        <v/>
      </c>
      <c r="AI358" s="236">
        <f t="array" ref="AI358">IF(COLUMNS($G358:AI358)&gt;$E358,"",IFERROR(INDEX('PROYECCIÓN'!359:359,15+6*(COLUMNS($G358:AI358)-1)),""))</f>
        <v/>
      </c>
      <c r="AJ358" s="236">
        <f t="array" ref="AJ358">IF(COLUMNS($G358:AJ358)&gt;$E358,"",IFERROR(INDEX('PROYECCIÓN'!359:359,15+6*(COLUMNS($G358:AJ358)-1)),""))</f>
        <v/>
      </c>
      <c r="AK358" s="236">
        <f t="array" ref="AK358">IF(COLUMNS($G358:AK358)&gt;$E358,"",IFERROR(INDEX('PROYECCIÓN'!359:359,15+6*(COLUMNS($G358:AK358)-1)),""))</f>
        <v/>
      </c>
      <c r="AL358" s="236">
        <f t="array" ref="AL358">IF(COLUMNS($G358:AL358)&gt;$E358,"",IFERROR(INDEX('PROYECCIÓN'!359:359,15+6*(COLUMNS($G358:AL358)-1)),""))</f>
        <v/>
      </c>
      <c r="AM358" s="236">
        <f t="array" ref="AM358">IF(COLUMNS($G358:AM358)&gt;$E358,"",IFERROR(INDEX('PROYECCIÓN'!359:359,15+6*(COLUMNS($G358:AM358)-1)),""))</f>
        <v/>
      </c>
      <c r="AN358" s="236">
        <f t="array" ref="AN358">IF(COLUMNS($G358:AN358)&gt;$E358,"",IFERROR(INDEX('PROYECCIÓN'!359:359,15+6*(COLUMNS($G358:AN358)-1)),""))</f>
        <v/>
      </c>
      <c r="AO358" s="236">
        <f t="array" ref="AO358">IF(COLUMNS($G358:AO358)&gt;$E358,"",IFERROR(INDEX('PROYECCIÓN'!359:359,15+6*(COLUMNS($G358:AO358)-1)),""))</f>
        <v/>
      </c>
      <c r="AP358" s="236">
        <f t="array" ref="AP358">IF(COLUMNS($G358:AP358)&gt;$E358,"",IFERROR(INDEX('PROYECCIÓN'!359:359,15+6*(COLUMNS($G358:AP358)-1)),""))</f>
        <v/>
      </c>
      <c r="AQ358" s="236" t="n"/>
      <c r="AR358" s="229" t="n"/>
      <c r="AS358" s="185" t="n"/>
    </row>
    <row r="359" ht="15" customHeight="1" s="506">
      <c r="B359" s="47">
        <f>'CARTERA TOTAL'!B359</f>
        <v/>
      </c>
      <c r="C359" s="229">
        <f>'PROYECCIÓN'!C360</f>
        <v/>
      </c>
      <c r="D359" s="53">
        <f>'PROYECCIÓN'!D360</f>
        <v/>
      </c>
      <c r="E359" s="56">
        <f>'PROYECCIÓN'!H360</f>
        <v/>
      </c>
      <c r="F359" s="56">
        <f>IF(COUNTIF($G359:$AP359,"VENCIDA")&gt;0,"VENCIDA",IF(COUNTIF($G359:$AP359,"POR VENCER")&gt;0,"POR VENCER",IF(COUNTIF($G359:$AP359,"AL DÍA")&gt;0,"AL DÍA",IF(COUNTIF($G359:$AP359,"PAGA")&gt;0,"PAGA","SIN ESTADO"))))</f>
        <v/>
      </c>
      <c r="G359" s="236">
        <f t="array" ref="G359">IF(COLUMNS($G359:G359)&gt;$E359,"",IFERROR(INDEX('PROYECCIÓN'!360:360,15+6*(COLUMNS($G359:G359)-1)),""))</f>
        <v/>
      </c>
      <c r="H359" s="236">
        <f t="array" ref="H359">IF(COLUMNS($G359:H359)&gt;$E359,"",IFERROR(INDEX('PROYECCIÓN'!360:360,15+6*(COLUMNS($G359:H359)-1)),""))</f>
        <v/>
      </c>
      <c r="I359" s="236">
        <f t="array" ref="I359">IF(COLUMNS($G359:I359)&gt;$E359,"",IFERROR(INDEX('PROYECCIÓN'!360:360,15+6*(COLUMNS($G359:I359)-1)),""))</f>
        <v/>
      </c>
      <c r="J359" s="236">
        <f t="array" ref="J359">IF(COLUMNS($G359:J359)&gt;$E359,"",IFERROR(INDEX('PROYECCIÓN'!360:360,15+6*(COLUMNS($G359:J359)-1)),""))</f>
        <v/>
      </c>
      <c r="K359" s="236">
        <f t="array" ref="K359">IF(COLUMNS($G359:K359)&gt;$E359,"",IFERROR(INDEX('PROYECCIÓN'!360:360,15+6*(COLUMNS($G359:K359)-1)),""))</f>
        <v/>
      </c>
      <c r="L359" s="236">
        <f t="array" ref="L359">IF(COLUMNS($G359:L359)&gt;$E359,"",IFERROR(INDEX('PROYECCIÓN'!360:360,15+6*(COLUMNS($G359:L359)-1)),""))</f>
        <v/>
      </c>
      <c r="M359" s="236">
        <f t="array" ref="M359">IF(COLUMNS($G359:M359)&gt;$E359,"",IFERROR(INDEX('PROYECCIÓN'!360:360,15+6*(COLUMNS($G359:M359)-1)),""))</f>
        <v/>
      </c>
      <c r="N359" s="236">
        <f t="array" ref="N359">IF(COLUMNS($G359:N359)&gt;$E359,"",IFERROR(INDEX('PROYECCIÓN'!360:360,15+6*(COLUMNS($G359:N359)-1)),""))</f>
        <v/>
      </c>
      <c r="O359" s="236">
        <f t="array" ref="O359">IF(COLUMNS($G359:O359)&gt;$E359,"",IFERROR(INDEX('PROYECCIÓN'!360:360,15+6*(COLUMNS($G359:O359)-1)),""))</f>
        <v/>
      </c>
      <c r="P359" s="236">
        <f t="array" ref="P359">IF(COLUMNS($G359:P359)&gt;$E359,"",IFERROR(INDEX('PROYECCIÓN'!360:360,15+6*(COLUMNS($G359:P359)-1)),""))</f>
        <v/>
      </c>
      <c r="Q359" s="236">
        <f t="array" ref="Q359">IF(COLUMNS($G359:Q359)&gt;$E359,"",IFERROR(INDEX('PROYECCIÓN'!360:360,15+6*(COLUMNS($G359:Q359)-1)),""))</f>
        <v/>
      </c>
      <c r="R359" s="236">
        <f t="array" ref="R359">IF(COLUMNS($G359:R359)&gt;$E359,"",IFERROR(INDEX('PROYECCIÓN'!360:360,15+6*(COLUMNS($G359:R359)-1)),""))</f>
        <v/>
      </c>
      <c r="S359" s="236">
        <f t="array" ref="S359">IF(COLUMNS($G359:S359)&gt;$E359,"",IFERROR(INDEX('PROYECCIÓN'!360:360,15+6*(COLUMNS($G359:S359)-1)),""))</f>
        <v/>
      </c>
      <c r="T359" s="236">
        <f t="array" ref="T359">IF(COLUMNS($G359:T359)&gt;$E359,"",IFERROR(INDEX('PROYECCIÓN'!360:360,15+6*(COLUMNS($G359:T359)-1)),""))</f>
        <v/>
      </c>
      <c r="U359" s="236">
        <f t="array" ref="U359">IF(COLUMNS($G359:U359)&gt;$E359,"",IFERROR(INDEX('PROYECCIÓN'!360:360,15+6*(COLUMNS($G359:U359)-1)),""))</f>
        <v/>
      </c>
      <c r="V359" s="236">
        <f t="array" ref="V359">IF(COLUMNS($G359:V359)&gt;$E359,"",IFERROR(INDEX('PROYECCIÓN'!360:360,15+6*(COLUMNS($G359:V359)-1)),""))</f>
        <v/>
      </c>
      <c r="W359" s="236">
        <f t="array" ref="W359">IF(COLUMNS($G359:W359)&gt;$E359,"",IFERROR(INDEX('PROYECCIÓN'!360:360,15+6*(COLUMNS($G359:W359)-1)),""))</f>
        <v/>
      </c>
      <c r="X359" s="236">
        <f t="array" ref="X359">IF(COLUMNS($G359:X359)&gt;$E359,"",IFERROR(INDEX('PROYECCIÓN'!360:360,15+6*(COLUMNS($G359:X359)-1)),""))</f>
        <v/>
      </c>
      <c r="Y359" s="236">
        <f t="array" ref="Y359">IF(COLUMNS($G359:Y359)&gt;$E359,"",IFERROR(INDEX('PROYECCIÓN'!360:360,15+6*(COLUMNS($G359:Y359)-1)),""))</f>
        <v/>
      </c>
      <c r="Z359" s="236">
        <f t="array" ref="Z359">IF(COLUMNS($G359:Z359)&gt;$E359,"",IFERROR(INDEX('PROYECCIÓN'!360:360,15+6*(COLUMNS($G359:Z359)-1)),""))</f>
        <v/>
      </c>
      <c r="AA359" s="236">
        <f t="array" ref="AA359">IF(COLUMNS($G359:AA359)&gt;$E359,"",IFERROR(INDEX('PROYECCIÓN'!360:360,15+6*(COLUMNS($G359:AA359)-1)),""))</f>
        <v/>
      </c>
      <c r="AB359" s="236">
        <f t="array" ref="AB359">IF(COLUMNS($G359:AB359)&gt;$E359,"",IFERROR(INDEX('PROYECCIÓN'!360:360,15+6*(COLUMNS($G359:AB359)-1)),""))</f>
        <v/>
      </c>
      <c r="AC359" s="236">
        <f t="array" ref="AC359">IF(COLUMNS($G359:AC359)&gt;$E359,"",IFERROR(INDEX('PROYECCIÓN'!360:360,15+6*(COLUMNS($G359:AC359)-1)),""))</f>
        <v/>
      </c>
      <c r="AD359" s="236">
        <f t="array" ref="AD359">IF(COLUMNS($G359:AD359)&gt;$E359,"",IFERROR(INDEX('PROYECCIÓN'!360:360,15+6*(COLUMNS($G359:AD359)-1)),""))</f>
        <v/>
      </c>
      <c r="AE359" s="236">
        <f t="array" ref="AE359">IF(COLUMNS($G359:AE359)&gt;$E359,"",IFERROR(INDEX('PROYECCIÓN'!360:360,15+6*(COLUMNS($G359:AE359)-1)),""))</f>
        <v/>
      </c>
      <c r="AF359" s="236">
        <f t="array" ref="AF359">IF(COLUMNS($G359:AF359)&gt;$E359,"",IFERROR(INDEX('PROYECCIÓN'!360:360,15+6*(COLUMNS($G359:AF359)-1)),""))</f>
        <v/>
      </c>
      <c r="AG359" s="236">
        <f t="array" ref="AG359">IF(COLUMNS($G359:AG359)&gt;$E359,"",IFERROR(INDEX('PROYECCIÓN'!360:360,15+6*(COLUMNS($G359:AG359)-1)),""))</f>
        <v/>
      </c>
      <c r="AH359" s="236">
        <f t="array" ref="AH359">IF(COLUMNS($G359:AH359)&gt;$E359,"",IFERROR(INDEX('PROYECCIÓN'!360:360,15+6*(COLUMNS($G359:AH359)-1)),""))</f>
        <v/>
      </c>
      <c r="AI359" s="236">
        <f t="array" ref="AI359">IF(COLUMNS($G359:AI359)&gt;$E359,"",IFERROR(INDEX('PROYECCIÓN'!360:360,15+6*(COLUMNS($G359:AI359)-1)),""))</f>
        <v/>
      </c>
      <c r="AJ359" s="236">
        <f t="array" ref="AJ359">IF(COLUMNS($G359:AJ359)&gt;$E359,"",IFERROR(INDEX('PROYECCIÓN'!360:360,15+6*(COLUMNS($G359:AJ359)-1)),""))</f>
        <v/>
      </c>
      <c r="AK359" s="236">
        <f t="array" ref="AK359">IF(COLUMNS($G359:AK359)&gt;$E359,"",IFERROR(INDEX('PROYECCIÓN'!360:360,15+6*(COLUMNS($G359:AK359)-1)),""))</f>
        <v/>
      </c>
      <c r="AL359" s="236">
        <f t="array" ref="AL359">IF(COLUMNS($G359:AL359)&gt;$E359,"",IFERROR(INDEX('PROYECCIÓN'!360:360,15+6*(COLUMNS($G359:AL359)-1)),""))</f>
        <v/>
      </c>
      <c r="AM359" s="236">
        <f t="array" ref="AM359">IF(COLUMNS($G359:AM359)&gt;$E359,"",IFERROR(INDEX('PROYECCIÓN'!360:360,15+6*(COLUMNS($G359:AM359)-1)),""))</f>
        <v/>
      </c>
      <c r="AN359" s="236">
        <f t="array" ref="AN359">IF(COLUMNS($G359:AN359)&gt;$E359,"",IFERROR(INDEX('PROYECCIÓN'!360:360,15+6*(COLUMNS($G359:AN359)-1)),""))</f>
        <v/>
      </c>
      <c r="AO359" s="236">
        <f t="array" ref="AO359">IF(COLUMNS($G359:AO359)&gt;$E359,"",IFERROR(INDEX('PROYECCIÓN'!360:360,15+6*(COLUMNS($G359:AO359)-1)),""))</f>
        <v/>
      </c>
      <c r="AP359" s="236">
        <f t="array" ref="AP359">IF(COLUMNS($G359:AP359)&gt;$E359,"",IFERROR(INDEX('PROYECCIÓN'!360:360,15+6*(COLUMNS($G359:AP359)-1)),""))</f>
        <v/>
      </c>
      <c r="AQ359" s="236" t="n"/>
      <c r="AR359" s="229" t="n"/>
      <c r="AS359" s="185" t="n"/>
    </row>
    <row r="360" ht="15" customHeight="1" s="506">
      <c r="B360" s="47">
        <f>'CARTERA TOTAL'!B360</f>
        <v/>
      </c>
      <c r="C360" s="229">
        <f>'PROYECCIÓN'!C361</f>
        <v/>
      </c>
      <c r="D360" s="53">
        <f>'PROYECCIÓN'!D361</f>
        <v/>
      </c>
      <c r="E360" s="56">
        <f>'PROYECCIÓN'!H361</f>
        <v/>
      </c>
      <c r="F360" s="56">
        <f>IF(COUNTIF($G360:$AP360,"VENCIDA")&gt;0,"VENCIDA",IF(COUNTIF($G360:$AP360,"POR VENCER")&gt;0,"POR VENCER",IF(COUNTIF($G360:$AP360,"AL DÍA")&gt;0,"AL DÍA",IF(COUNTIF($G360:$AP360,"PAGA")&gt;0,"PAGA","SIN ESTADO"))))</f>
        <v/>
      </c>
      <c r="G360" s="236">
        <f t="array" ref="G360">IF(COLUMNS($G360:G360)&gt;$E360,"",IFERROR(INDEX('PROYECCIÓN'!361:361,15+6*(COLUMNS($G360:G360)-1)),""))</f>
        <v/>
      </c>
      <c r="H360" s="236">
        <f t="array" ref="H360">IF(COLUMNS($G360:H360)&gt;$E360,"",IFERROR(INDEX('PROYECCIÓN'!361:361,15+6*(COLUMNS($G360:H360)-1)),""))</f>
        <v/>
      </c>
      <c r="I360" s="236">
        <f t="array" ref="I360">IF(COLUMNS($G360:I360)&gt;$E360,"",IFERROR(INDEX('PROYECCIÓN'!361:361,15+6*(COLUMNS($G360:I360)-1)),""))</f>
        <v/>
      </c>
      <c r="J360" s="236">
        <f t="array" ref="J360">IF(COLUMNS($G360:J360)&gt;$E360,"",IFERROR(INDEX('PROYECCIÓN'!361:361,15+6*(COLUMNS($G360:J360)-1)),""))</f>
        <v/>
      </c>
      <c r="K360" s="236">
        <f t="array" ref="K360">IF(COLUMNS($G360:K360)&gt;$E360,"",IFERROR(INDEX('PROYECCIÓN'!361:361,15+6*(COLUMNS($G360:K360)-1)),""))</f>
        <v/>
      </c>
      <c r="L360" s="236">
        <f t="array" ref="L360">IF(COLUMNS($G360:L360)&gt;$E360,"",IFERROR(INDEX('PROYECCIÓN'!361:361,15+6*(COLUMNS($G360:L360)-1)),""))</f>
        <v/>
      </c>
      <c r="M360" s="236">
        <f t="array" ref="M360">IF(COLUMNS($G360:M360)&gt;$E360,"",IFERROR(INDEX('PROYECCIÓN'!361:361,15+6*(COLUMNS($G360:M360)-1)),""))</f>
        <v/>
      </c>
      <c r="N360" s="236">
        <f t="array" ref="N360">IF(COLUMNS($G360:N360)&gt;$E360,"",IFERROR(INDEX('PROYECCIÓN'!361:361,15+6*(COLUMNS($G360:N360)-1)),""))</f>
        <v/>
      </c>
      <c r="O360" s="236">
        <f t="array" ref="O360">IF(COLUMNS($G360:O360)&gt;$E360,"",IFERROR(INDEX('PROYECCIÓN'!361:361,15+6*(COLUMNS($G360:O360)-1)),""))</f>
        <v/>
      </c>
      <c r="P360" s="236">
        <f t="array" ref="P360">IF(COLUMNS($G360:P360)&gt;$E360,"",IFERROR(INDEX('PROYECCIÓN'!361:361,15+6*(COLUMNS($G360:P360)-1)),""))</f>
        <v/>
      </c>
      <c r="Q360" s="236">
        <f t="array" ref="Q360">IF(COLUMNS($G360:Q360)&gt;$E360,"",IFERROR(INDEX('PROYECCIÓN'!361:361,15+6*(COLUMNS($G360:Q360)-1)),""))</f>
        <v/>
      </c>
      <c r="R360" s="236">
        <f t="array" ref="R360">IF(COLUMNS($G360:R360)&gt;$E360,"",IFERROR(INDEX('PROYECCIÓN'!361:361,15+6*(COLUMNS($G360:R360)-1)),""))</f>
        <v/>
      </c>
      <c r="S360" s="236">
        <f t="array" ref="S360">IF(COLUMNS($G360:S360)&gt;$E360,"",IFERROR(INDEX('PROYECCIÓN'!361:361,15+6*(COLUMNS($G360:S360)-1)),""))</f>
        <v/>
      </c>
      <c r="T360" s="236">
        <f t="array" ref="T360">IF(COLUMNS($G360:T360)&gt;$E360,"",IFERROR(INDEX('PROYECCIÓN'!361:361,15+6*(COLUMNS($G360:T360)-1)),""))</f>
        <v/>
      </c>
      <c r="U360" s="236">
        <f t="array" ref="U360">IF(COLUMNS($G360:U360)&gt;$E360,"",IFERROR(INDEX('PROYECCIÓN'!361:361,15+6*(COLUMNS($G360:U360)-1)),""))</f>
        <v/>
      </c>
      <c r="V360" s="236">
        <f t="array" ref="V360">IF(COLUMNS($G360:V360)&gt;$E360,"",IFERROR(INDEX('PROYECCIÓN'!361:361,15+6*(COLUMNS($G360:V360)-1)),""))</f>
        <v/>
      </c>
      <c r="W360" s="236">
        <f t="array" ref="W360">IF(COLUMNS($G360:W360)&gt;$E360,"",IFERROR(INDEX('PROYECCIÓN'!361:361,15+6*(COLUMNS($G360:W360)-1)),""))</f>
        <v/>
      </c>
      <c r="X360" s="236">
        <f t="array" ref="X360">IF(COLUMNS($G360:X360)&gt;$E360,"",IFERROR(INDEX('PROYECCIÓN'!361:361,15+6*(COLUMNS($G360:X360)-1)),""))</f>
        <v/>
      </c>
      <c r="Y360" s="236">
        <f t="array" ref="Y360">IF(COLUMNS($G360:Y360)&gt;$E360,"",IFERROR(INDEX('PROYECCIÓN'!361:361,15+6*(COLUMNS($G360:Y360)-1)),""))</f>
        <v/>
      </c>
      <c r="Z360" s="236">
        <f t="array" ref="Z360">IF(COLUMNS($G360:Z360)&gt;$E360,"",IFERROR(INDEX('PROYECCIÓN'!361:361,15+6*(COLUMNS($G360:Z360)-1)),""))</f>
        <v/>
      </c>
      <c r="AA360" s="236">
        <f t="array" ref="AA360">IF(COLUMNS($G360:AA360)&gt;$E360,"",IFERROR(INDEX('PROYECCIÓN'!361:361,15+6*(COLUMNS($G360:AA360)-1)),""))</f>
        <v/>
      </c>
      <c r="AB360" s="236">
        <f t="array" ref="AB360">IF(COLUMNS($G360:AB360)&gt;$E360,"",IFERROR(INDEX('PROYECCIÓN'!361:361,15+6*(COLUMNS($G360:AB360)-1)),""))</f>
        <v/>
      </c>
      <c r="AC360" s="236">
        <f t="array" ref="AC360">IF(COLUMNS($G360:AC360)&gt;$E360,"",IFERROR(INDEX('PROYECCIÓN'!361:361,15+6*(COLUMNS($G360:AC360)-1)),""))</f>
        <v/>
      </c>
      <c r="AD360" s="236">
        <f t="array" ref="AD360">IF(COLUMNS($G360:AD360)&gt;$E360,"",IFERROR(INDEX('PROYECCIÓN'!361:361,15+6*(COLUMNS($G360:AD360)-1)),""))</f>
        <v/>
      </c>
      <c r="AE360" s="236">
        <f t="array" ref="AE360">IF(COLUMNS($G360:AE360)&gt;$E360,"",IFERROR(INDEX('PROYECCIÓN'!361:361,15+6*(COLUMNS($G360:AE360)-1)),""))</f>
        <v/>
      </c>
      <c r="AF360" s="236">
        <f t="array" ref="AF360">IF(COLUMNS($G360:AF360)&gt;$E360,"",IFERROR(INDEX('PROYECCIÓN'!361:361,15+6*(COLUMNS($G360:AF360)-1)),""))</f>
        <v/>
      </c>
      <c r="AG360" s="236">
        <f t="array" ref="AG360">IF(COLUMNS($G360:AG360)&gt;$E360,"",IFERROR(INDEX('PROYECCIÓN'!361:361,15+6*(COLUMNS($G360:AG360)-1)),""))</f>
        <v/>
      </c>
      <c r="AH360" s="236">
        <f t="array" ref="AH360">IF(COLUMNS($G360:AH360)&gt;$E360,"",IFERROR(INDEX('PROYECCIÓN'!361:361,15+6*(COLUMNS($G360:AH360)-1)),""))</f>
        <v/>
      </c>
      <c r="AI360" s="236">
        <f t="array" ref="AI360">IF(COLUMNS($G360:AI360)&gt;$E360,"",IFERROR(INDEX('PROYECCIÓN'!361:361,15+6*(COLUMNS($G360:AI360)-1)),""))</f>
        <v/>
      </c>
      <c r="AJ360" s="236">
        <f t="array" ref="AJ360">IF(COLUMNS($G360:AJ360)&gt;$E360,"",IFERROR(INDEX('PROYECCIÓN'!361:361,15+6*(COLUMNS($G360:AJ360)-1)),""))</f>
        <v/>
      </c>
      <c r="AK360" s="236">
        <f t="array" ref="AK360">IF(COLUMNS($G360:AK360)&gt;$E360,"",IFERROR(INDEX('PROYECCIÓN'!361:361,15+6*(COLUMNS($G360:AK360)-1)),""))</f>
        <v/>
      </c>
      <c r="AL360" s="236">
        <f t="array" ref="AL360">IF(COLUMNS($G360:AL360)&gt;$E360,"",IFERROR(INDEX('PROYECCIÓN'!361:361,15+6*(COLUMNS($G360:AL360)-1)),""))</f>
        <v/>
      </c>
      <c r="AM360" s="236">
        <f t="array" ref="AM360">IF(COLUMNS($G360:AM360)&gt;$E360,"",IFERROR(INDEX('PROYECCIÓN'!361:361,15+6*(COLUMNS($G360:AM360)-1)),""))</f>
        <v/>
      </c>
      <c r="AN360" s="236">
        <f t="array" ref="AN360">IF(COLUMNS($G360:AN360)&gt;$E360,"",IFERROR(INDEX('PROYECCIÓN'!361:361,15+6*(COLUMNS($G360:AN360)-1)),""))</f>
        <v/>
      </c>
      <c r="AO360" s="236">
        <f t="array" ref="AO360">IF(COLUMNS($G360:AO360)&gt;$E360,"",IFERROR(INDEX('PROYECCIÓN'!361:361,15+6*(COLUMNS($G360:AO360)-1)),""))</f>
        <v/>
      </c>
      <c r="AP360" s="236">
        <f t="array" ref="AP360">IF(COLUMNS($G360:AP360)&gt;$E360,"",IFERROR(INDEX('PROYECCIÓN'!361:361,15+6*(COLUMNS($G360:AP360)-1)),""))</f>
        <v/>
      </c>
      <c r="AQ360" s="236" t="n"/>
      <c r="AR360" s="229" t="n"/>
      <c r="AS360" s="185" t="n"/>
    </row>
    <row r="361" ht="15" customHeight="1" s="506">
      <c r="B361" s="47">
        <f>'CARTERA TOTAL'!B361</f>
        <v/>
      </c>
      <c r="C361" s="229">
        <f>'PROYECCIÓN'!C362</f>
        <v/>
      </c>
      <c r="D361" s="53">
        <f>'PROYECCIÓN'!D362</f>
        <v/>
      </c>
      <c r="E361" s="56">
        <f>'PROYECCIÓN'!H362</f>
        <v/>
      </c>
      <c r="F361" s="56">
        <f>IF(COUNTIF($G361:$AP361,"VENCIDA")&gt;0,"VENCIDA",IF(COUNTIF($G361:$AP361,"POR VENCER")&gt;0,"POR VENCER",IF(COUNTIF($G361:$AP361,"AL DÍA")&gt;0,"AL DÍA",IF(COUNTIF($G361:$AP361,"PAGA")&gt;0,"PAGA","SIN ESTADO"))))</f>
        <v/>
      </c>
      <c r="G361" s="236">
        <f t="array" ref="G361">IF(COLUMNS($G361:G361)&gt;$E361,"",IFERROR(INDEX('PROYECCIÓN'!362:362,15+6*(COLUMNS($G361:G361)-1)),""))</f>
        <v/>
      </c>
      <c r="H361" s="236">
        <f t="array" ref="H361">IF(COLUMNS($G361:H361)&gt;$E361,"",IFERROR(INDEX('PROYECCIÓN'!362:362,15+6*(COLUMNS($G361:H361)-1)),""))</f>
        <v/>
      </c>
      <c r="I361" s="236">
        <f t="array" ref="I361">IF(COLUMNS($G361:I361)&gt;$E361,"",IFERROR(INDEX('PROYECCIÓN'!362:362,15+6*(COLUMNS($G361:I361)-1)),""))</f>
        <v/>
      </c>
      <c r="J361" s="236">
        <f t="array" ref="J361">IF(COLUMNS($G361:J361)&gt;$E361,"",IFERROR(INDEX('PROYECCIÓN'!362:362,15+6*(COLUMNS($G361:J361)-1)),""))</f>
        <v/>
      </c>
      <c r="K361" s="236">
        <f t="array" ref="K361">IF(COLUMNS($G361:K361)&gt;$E361,"",IFERROR(INDEX('PROYECCIÓN'!362:362,15+6*(COLUMNS($G361:K361)-1)),""))</f>
        <v/>
      </c>
      <c r="L361" s="236">
        <f t="array" ref="L361">IF(COLUMNS($G361:L361)&gt;$E361,"",IFERROR(INDEX('PROYECCIÓN'!362:362,15+6*(COLUMNS($G361:L361)-1)),""))</f>
        <v/>
      </c>
      <c r="M361" s="236">
        <f t="array" ref="M361">IF(COLUMNS($G361:M361)&gt;$E361,"",IFERROR(INDEX('PROYECCIÓN'!362:362,15+6*(COLUMNS($G361:M361)-1)),""))</f>
        <v/>
      </c>
      <c r="N361" s="236">
        <f t="array" ref="N361">IF(COLUMNS($G361:N361)&gt;$E361,"",IFERROR(INDEX('PROYECCIÓN'!362:362,15+6*(COLUMNS($G361:N361)-1)),""))</f>
        <v/>
      </c>
      <c r="O361" s="236">
        <f t="array" ref="O361">IF(COLUMNS($G361:O361)&gt;$E361,"",IFERROR(INDEX('PROYECCIÓN'!362:362,15+6*(COLUMNS($G361:O361)-1)),""))</f>
        <v/>
      </c>
      <c r="P361" s="236">
        <f t="array" ref="P361">IF(COLUMNS($G361:P361)&gt;$E361,"",IFERROR(INDEX('PROYECCIÓN'!362:362,15+6*(COLUMNS($G361:P361)-1)),""))</f>
        <v/>
      </c>
      <c r="Q361" s="236">
        <f t="array" ref="Q361">IF(COLUMNS($G361:Q361)&gt;$E361,"",IFERROR(INDEX('PROYECCIÓN'!362:362,15+6*(COLUMNS($G361:Q361)-1)),""))</f>
        <v/>
      </c>
      <c r="R361" s="236">
        <f t="array" ref="R361">IF(COLUMNS($G361:R361)&gt;$E361,"",IFERROR(INDEX('PROYECCIÓN'!362:362,15+6*(COLUMNS($G361:R361)-1)),""))</f>
        <v/>
      </c>
      <c r="S361" s="236">
        <f t="array" ref="S361">IF(COLUMNS($G361:S361)&gt;$E361,"",IFERROR(INDEX('PROYECCIÓN'!362:362,15+6*(COLUMNS($G361:S361)-1)),""))</f>
        <v/>
      </c>
      <c r="T361" s="236">
        <f t="array" ref="T361">IF(COLUMNS($G361:T361)&gt;$E361,"",IFERROR(INDEX('PROYECCIÓN'!362:362,15+6*(COLUMNS($G361:T361)-1)),""))</f>
        <v/>
      </c>
      <c r="U361" s="236">
        <f t="array" ref="U361">IF(COLUMNS($G361:U361)&gt;$E361,"",IFERROR(INDEX('PROYECCIÓN'!362:362,15+6*(COLUMNS($G361:U361)-1)),""))</f>
        <v/>
      </c>
      <c r="V361" s="236">
        <f t="array" ref="V361">IF(COLUMNS($G361:V361)&gt;$E361,"",IFERROR(INDEX('PROYECCIÓN'!362:362,15+6*(COLUMNS($G361:V361)-1)),""))</f>
        <v/>
      </c>
      <c r="W361" s="236">
        <f t="array" ref="W361">IF(COLUMNS($G361:W361)&gt;$E361,"",IFERROR(INDEX('PROYECCIÓN'!362:362,15+6*(COLUMNS($G361:W361)-1)),""))</f>
        <v/>
      </c>
      <c r="X361" s="236">
        <f t="array" ref="X361">IF(COLUMNS($G361:X361)&gt;$E361,"",IFERROR(INDEX('PROYECCIÓN'!362:362,15+6*(COLUMNS($G361:X361)-1)),""))</f>
        <v/>
      </c>
      <c r="Y361" s="236">
        <f t="array" ref="Y361">IF(COLUMNS($G361:Y361)&gt;$E361,"",IFERROR(INDEX('PROYECCIÓN'!362:362,15+6*(COLUMNS($G361:Y361)-1)),""))</f>
        <v/>
      </c>
      <c r="Z361" s="236">
        <f t="array" ref="Z361">IF(COLUMNS($G361:Z361)&gt;$E361,"",IFERROR(INDEX('PROYECCIÓN'!362:362,15+6*(COLUMNS($G361:Z361)-1)),""))</f>
        <v/>
      </c>
      <c r="AA361" s="236">
        <f t="array" ref="AA361">IF(COLUMNS($G361:AA361)&gt;$E361,"",IFERROR(INDEX('PROYECCIÓN'!362:362,15+6*(COLUMNS($G361:AA361)-1)),""))</f>
        <v/>
      </c>
      <c r="AB361" s="236">
        <f t="array" ref="AB361">IF(COLUMNS($G361:AB361)&gt;$E361,"",IFERROR(INDEX('PROYECCIÓN'!362:362,15+6*(COLUMNS($G361:AB361)-1)),""))</f>
        <v/>
      </c>
      <c r="AC361" s="236">
        <f t="array" ref="AC361">IF(COLUMNS($G361:AC361)&gt;$E361,"",IFERROR(INDEX('PROYECCIÓN'!362:362,15+6*(COLUMNS($G361:AC361)-1)),""))</f>
        <v/>
      </c>
      <c r="AD361" s="236">
        <f t="array" ref="AD361">IF(COLUMNS($G361:AD361)&gt;$E361,"",IFERROR(INDEX('PROYECCIÓN'!362:362,15+6*(COLUMNS($G361:AD361)-1)),""))</f>
        <v/>
      </c>
      <c r="AE361" s="236">
        <f t="array" ref="AE361">IF(COLUMNS($G361:AE361)&gt;$E361,"",IFERROR(INDEX('PROYECCIÓN'!362:362,15+6*(COLUMNS($G361:AE361)-1)),""))</f>
        <v/>
      </c>
      <c r="AF361" s="236">
        <f t="array" ref="AF361">IF(COLUMNS($G361:AF361)&gt;$E361,"",IFERROR(INDEX('PROYECCIÓN'!362:362,15+6*(COLUMNS($G361:AF361)-1)),""))</f>
        <v/>
      </c>
      <c r="AG361" s="236">
        <f t="array" ref="AG361">IF(COLUMNS($G361:AG361)&gt;$E361,"",IFERROR(INDEX('PROYECCIÓN'!362:362,15+6*(COLUMNS($G361:AG361)-1)),""))</f>
        <v/>
      </c>
      <c r="AH361" s="236">
        <f t="array" ref="AH361">IF(COLUMNS($G361:AH361)&gt;$E361,"",IFERROR(INDEX('PROYECCIÓN'!362:362,15+6*(COLUMNS($G361:AH361)-1)),""))</f>
        <v/>
      </c>
      <c r="AI361" s="236">
        <f t="array" ref="AI361">IF(COLUMNS($G361:AI361)&gt;$E361,"",IFERROR(INDEX('PROYECCIÓN'!362:362,15+6*(COLUMNS($G361:AI361)-1)),""))</f>
        <v/>
      </c>
      <c r="AJ361" s="236">
        <f t="array" ref="AJ361">IF(COLUMNS($G361:AJ361)&gt;$E361,"",IFERROR(INDEX('PROYECCIÓN'!362:362,15+6*(COLUMNS($G361:AJ361)-1)),""))</f>
        <v/>
      </c>
      <c r="AK361" s="236">
        <f t="array" ref="AK361">IF(COLUMNS($G361:AK361)&gt;$E361,"",IFERROR(INDEX('PROYECCIÓN'!362:362,15+6*(COLUMNS($G361:AK361)-1)),""))</f>
        <v/>
      </c>
      <c r="AL361" s="236">
        <f t="array" ref="AL361">IF(COLUMNS($G361:AL361)&gt;$E361,"",IFERROR(INDEX('PROYECCIÓN'!362:362,15+6*(COLUMNS($G361:AL361)-1)),""))</f>
        <v/>
      </c>
      <c r="AM361" s="236">
        <f t="array" ref="AM361">IF(COLUMNS($G361:AM361)&gt;$E361,"",IFERROR(INDEX('PROYECCIÓN'!362:362,15+6*(COLUMNS($G361:AM361)-1)),""))</f>
        <v/>
      </c>
      <c r="AN361" s="236">
        <f t="array" ref="AN361">IF(COLUMNS($G361:AN361)&gt;$E361,"",IFERROR(INDEX('PROYECCIÓN'!362:362,15+6*(COLUMNS($G361:AN361)-1)),""))</f>
        <v/>
      </c>
      <c r="AO361" s="236">
        <f t="array" ref="AO361">IF(COLUMNS($G361:AO361)&gt;$E361,"",IFERROR(INDEX('PROYECCIÓN'!362:362,15+6*(COLUMNS($G361:AO361)-1)),""))</f>
        <v/>
      </c>
      <c r="AP361" s="236">
        <f t="array" ref="AP361">IF(COLUMNS($G361:AP361)&gt;$E361,"",IFERROR(INDEX('PROYECCIÓN'!362:362,15+6*(COLUMNS($G361:AP361)-1)),""))</f>
        <v/>
      </c>
      <c r="AQ361" s="236" t="inlineStr">
        <is>
          <t>LLAMADA TELEFONICA</t>
        </is>
      </c>
      <c r="AR361" s="229" t="inlineStr">
        <is>
          <t>INDICA QUE EL SIGUIENTE PAGO REALIZA LOS PAGOS ATRASADOS</t>
        </is>
      </c>
      <c r="AS361" s="237" t="n">
        <v>46270</v>
      </c>
    </row>
    <row r="362" ht="15" customHeight="1" s="506">
      <c r="B362" s="47">
        <f>'CARTERA TOTAL'!B362</f>
        <v/>
      </c>
      <c r="C362" s="229">
        <f>'PROYECCIÓN'!C363</f>
        <v/>
      </c>
      <c r="D362" s="53">
        <f>'PROYECCIÓN'!D363</f>
        <v/>
      </c>
      <c r="E362" s="56">
        <f>'PROYECCIÓN'!H363</f>
        <v/>
      </c>
      <c r="F362" s="56">
        <f>IF(COUNTIF($G362:$AP362,"VENCIDA")&gt;0,"VENCIDA",IF(COUNTIF($G362:$AP362,"POR VENCER")&gt;0,"POR VENCER",IF(COUNTIF($G362:$AP362,"AL DÍA")&gt;0,"AL DÍA",IF(COUNTIF($G362:$AP362,"PAGA")&gt;0,"PAGA","SIN ESTADO"))))</f>
        <v/>
      </c>
      <c r="G362" s="236">
        <f t="array" ref="G362">IF(COLUMNS($G362:G362)&gt;$E362,"",IFERROR(INDEX('PROYECCIÓN'!363:363,15+6*(COLUMNS($G362:G362)-1)),""))</f>
        <v/>
      </c>
      <c r="H362" s="236">
        <f t="array" ref="H362">IF(COLUMNS($G362:H362)&gt;$E362,"",IFERROR(INDEX('PROYECCIÓN'!363:363,15+6*(COLUMNS($G362:H362)-1)),""))</f>
        <v/>
      </c>
      <c r="I362" s="236">
        <f t="array" ref="I362">IF(COLUMNS($G362:I362)&gt;$E362,"",IFERROR(INDEX('PROYECCIÓN'!363:363,15+6*(COLUMNS($G362:I362)-1)),""))</f>
        <v/>
      </c>
      <c r="J362" s="236">
        <f t="array" ref="J362">IF(COLUMNS($G362:J362)&gt;$E362,"",IFERROR(INDEX('PROYECCIÓN'!363:363,15+6*(COLUMNS($G362:J362)-1)),""))</f>
        <v/>
      </c>
      <c r="K362" s="236">
        <f t="array" ref="K362">IF(COLUMNS($G362:K362)&gt;$E362,"",IFERROR(INDEX('PROYECCIÓN'!363:363,15+6*(COLUMNS($G362:K362)-1)),""))</f>
        <v/>
      </c>
      <c r="L362" s="236">
        <f t="array" ref="L362">IF(COLUMNS($G362:L362)&gt;$E362,"",IFERROR(INDEX('PROYECCIÓN'!363:363,15+6*(COLUMNS($G362:L362)-1)),""))</f>
        <v/>
      </c>
      <c r="M362" s="236">
        <f t="array" ref="M362">IF(COLUMNS($G362:M362)&gt;$E362,"",IFERROR(INDEX('PROYECCIÓN'!363:363,15+6*(COLUMNS($G362:M362)-1)),""))</f>
        <v/>
      </c>
      <c r="N362" s="236">
        <f t="array" ref="N362">IF(COLUMNS($G362:N362)&gt;$E362,"",IFERROR(INDEX('PROYECCIÓN'!363:363,15+6*(COLUMNS($G362:N362)-1)),""))</f>
        <v/>
      </c>
      <c r="O362" s="236">
        <f t="array" ref="O362">IF(COLUMNS($G362:O362)&gt;$E362,"",IFERROR(INDEX('PROYECCIÓN'!363:363,15+6*(COLUMNS($G362:O362)-1)),""))</f>
        <v/>
      </c>
      <c r="P362" s="236">
        <f t="array" ref="P362">IF(COLUMNS($G362:P362)&gt;$E362,"",IFERROR(INDEX('PROYECCIÓN'!363:363,15+6*(COLUMNS($G362:P362)-1)),""))</f>
        <v/>
      </c>
      <c r="Q362" s="236">
        <f t="array" ref="Q362">IF(COLUMNS($G362:Q362)&gt;$E362,"",IFERROR(INDEX('PROYECCIÓN'!363:363,15+6*(COLUMNS($G362:Q362)-1)),""))</f>
        <v/>
      </c>
      <c r="R362" s="236">
        <f t="array" ref="R362">IF(COLUMNS($G362:R362)&gt;$E362,"",IFERROR(INDEX('PROYECCIÓN'!363:363,15+6*(COLUMNS($G362:R362)-1)),""))</f>
        <v/>
      </c>
      <c r="S362" s="236">
        <f t="array" ref="S362">IF(COLUMNS($G362:S362)&gt;$E362,"",IFERROR(INDEX('PROYECCIÓN'!363:363,15+6*(COLUMNS($G362:S362)-1)),""))</f>
        <v/>
      </c>
      <c r="T362" s="236">
        <f t="array" ref="T362">IF(COLUMNS($G362:T362)&gt;$E362,"",IFERROR(INDEX('PROYECCIÓN'!363:363,15+6*(COLUMNS($G362:T362)-1)),""))</f>
        <v/>
      </c>
      <c r="U362" s="236">
        <f t="array" ref="U362">IF(COLUMNS($G362:U362)&gt;$E362,"",IFERROR(INDEX('PROYECCIÓN'!363:363,15+6*(COLUMNS($G362:U362)-1)),""))</f>
        <v/>
      </c>
      <c r="V362" s="236">
        <f t="array" ref="V362">IF(COLUMNS($G362:V362)&gt;$E362,"",IFERROR(INDEX('PROYECCIÓN'!363:363,15+6*(COLUMNS($G362:V362)-1)),""))</f>
        <v/>
      </c>
      <c r="W362" s="236">
        <f t="array" ref="W362">IF(COLUMNS($G362:W362)&gt;$E362,"",IFERROR(INDEX('PROYECCIÓN'!363:363,15+6*(COLUMNS($G362:W362)-1)),""))</f>
        <v/>
      </c>
      <c r="X362" s="236">
        <f t="array" ref="X362">IF(COLUMNS($G362:X362)&gt;$E362,"",IFERROR(INDEX('PROYECCIÓN'!363:363,15+6*(COLUMNS($G362:X362)-1)),""))</f>
        <v/>
      </c>
      <c r="Y362" s="236">
        <f t="array" ref="Y362">IF(COLUMNS($G362:Y362)&gt;$E362,"",IFERROR(INDEX('PROYECCIÓN'!363:363,15+6*(COLUMNS($G362:Y362)-1)),""))</f>
        <v/>
      </c>
      <c r="Z362" s="236">
        <f t="array" ref="Z362">IF(COLUMNS($G362:Z362)&gt;$E362,"",IFERROR(INDEX('PROYECCIÓN'!363:363,15+6*(COLUMNS($G362:Z362)-1)),""))</f>
        <v/>
      </c>
      <c r="AA362" s="236">
        <f t="array" ref="AA362">IF(COLUMNS($G362:AA362)&gt;$E362,"",IFERROR(INDEX('PROYECCIÓN'!363:363,15+6*(COLUMNS($G362:AA362)-1)),""))</f>
        <v/>
      </c>
      <c r="AB362" s="236">
        <f t="array" ref="AB362">IF(COLUMNS($G362:AB362)&gt;$E362,"",IFERROR(INDEX('PROYECCIÓN'!363:363,15+6*(COLUMNS($G362:AB362)-1)),""))</f>
        <v/>
      </c>
      <c r="AC362" s="236">
        <f t="array" ref="AC362">IF(COLUMNS($G362:AC362)&gt;$E362,"",IFERROR(INDEX('PROYECCIÓN'!363:363,15+6*(COLUMNS($G362:AC362)-1)),""))</f>
        <v/>
      </c>
      <c r="AD362" s="236">
        <f t="array" ref="AD362">IF(COLUMNS($G362:AD362)&gt;$E362,"",IFERROR(INDEX('PROYECCIÓN'!363:363,15+6*(COLUMNS($G362:AD362)-1)),""))</f>
        <v/>
      </c>
      <c r="AE362" s="236">
        <f t="array" ref="AE362">IF(COLUMNS($G362:AE362)&gt;$E362,"",IFERROR(INDEX('PROYECCIÓN'!363:363,15+6*(COLUMNS($G362:AE362)-1)),""))</f>
        <v/>
      </c>
      <c r="AF362" s="236">
        <f t="array" ref="AF362">IF(COLUMNS($G362:AF362)&gt;$E362,"",IFERROR(INDEX('PROYECCIÓN'!363:363,15+6*(COLUMNS($G362:AF362)-1)),""))</f>
        <v/>
      </c>
      <c r="AG362" s="236">
        <f t="array" ref="AG362">IF(COLUMNS($G362:AG362)&gt;$E362,"",IFERROR(INDEX('PROYECCIÓN'!363:363,15+6*(COLUMNS($G362:AG362)-1)),""))</f>
        <v/>
      </c>
      <c r="AH362" s="236">
        <f t="array" ref="AH362">IF(COLUMNS($G362:AH362)&gt;$E362,"",IFERROR(INDEX('PROYECCIÓN'!363:363,15+6*(COLUMNS($G362:AH362)-1)),""))</f>
        <v/>
      </c>
      <c r="AI362" s="236">
        <f t="array" ref="AI362">IF(COLUMNS($G362:AI362)&gt;$E362,"",IFERROR(INDEX('PROYECCIÓN'!363:363,15+6*(COLUMNS($G362:AI362)-1)),""))</f>
        <v/>
      </c>
      <c r="AJ362" s="236">
        <f t="array" ref="AJ362">IF(COLUMNS($G362:AJ362)&gt;$E362,"",IFERROR(INDEX('PROYECCIÓN'!363:363,15+6*(COLUMNS($G362:AJ362)-1)),""))</f>
        <v/>
      </c>
      <c r="AK362" s="236">
        <f t="array" ref="AK362">IF(COLUMNS($G362:AK362)&gt;$E362,"",IFERROR(INDEX('PROYECCIÓN'!363:363,15+6*(COLUMNS($G362:AK362)-1)),""))</f>
        <v/>
      </c>
      <c r="AL362" s="236">
        <f t="array" ref="AL362">IF(COLUMNS($G362:AL362)&gt;$E362,"",IFERROR(INDEX('PROYECCIÓN'!363:363,15+6*(COLUMNS($G362:AL362)-1)),""))</f>
        <v/>
      </c>
      <c r="AM362" s="236">
        <f t="array" ref="AM362">IF(COLUMNS($G362:AM362)&gt;$E362,"",IFERROR(INDEX('PROYECCIÓN'!363:363,15+6*(COLUMNS($G362:AM362)-1)),""))</f>
        <v/>
      </c>
      <c r="AN362" s="236">
        <f t="array" ref="AN362">IF(COLUMNS($G362:AN362)&gt;$E362,"",IFERROR(INDEX('PROYECCIÓN'!363:363,15+6*(COLUMNS($G362:AN362)-1)),""))</f>
        <v/>
      </c>
      <c r="AO362" s="236">
        <f t="array" ref="AO362">IF(COLUMNS($G362:AO362)&gt;$E362,"",IFERROR(INDEX('PROYECCIÓN'!363:363,15+6*(COLUMNS($G362:AO362)-1)),""))</f>
        <v/>
      </c>
      <c r="AP362" s="236">
        <f t="array" ref="AP362">IF(COLUMNS($G362:AP362)&gt;$E362,"",IFERROR(INDEX('PROYECCIÓN'!363:363,15+6*(COLUMNS($G362:AP362)-1)),""))</f>
        <v/>
      </c>
      <c r="AQ362" s="236" t="n"/>
      <c r="AR362" s="229" t="n"/>
      <c r="AS362" s="185" t="n"/>
    </row>
    <row r="363" ht="15" customHeight="1" s="506">
      <c r="B363" s="47">
        <f>'CARTERA TOTAL'!B363</f>
        <v/>
      </c>
      <c r="C363" s="229">
        <f>'PROYECCIÓN'!C364</f>
        <v/>
      </c>
      <c r="D363" s="53">
        <f>'PROYECCIÓN'!D364</f>
        <v/>
      </c>
      <c r="E363" s="56">
        <f>'PROYECCIÓN'!H364</f>
        <v/>
      </c>
      <c r="F363" s="56">
        <f>IF(COUNTIF($G363:$AP363,"VENCIDA")&gt;0,"VENCIDA",IF(COUNTIF($G363:$AP363,"POR VENCER")&gt;0,"POR VENCER",IF(COUNTIF($G363:$AP363,"AL DÍA")&gt;0,"AL DÍA",IF(COUNTIF($G363:$AP363,"PAGA")&gt;0,"PAGA","SIN ESTADO"))))</f>
        <v/>
      </c>
      <c r="G363" s="236">
        <f t="array" ref="G363">IF(COLUMNS($G363:G363)&gt;$E363,"",IFERROR(INDEX('PROYECCIÓN'!364:364,15+6*(COLUMNS($G363:G363)-1)),""))</f>
        <v/>
      </c>
      <c r="H363" s="236">
        <f t="array" ref="H363">IF(COLUMNS($G363:H363)&gt;$E363,"",IFERROR(INDEX('PROYECCIÓN'!364:364,15+6*(COLUMNS($G363:H363)-1)),""))</f>
        <v/>
      </c>
      <c r="I363" s="236">
        <f t="array" ref="I363">IF(COLUMNS($G363:I363)&gt;$E363,"",IFERROR(INDEX('PROYECCIÓN'!364:364,15+6*(COLUMNS($G363:I363)-1)),""))</f>
        <v/>
      </c>
      <c r="J363" s="236">
        <f t="array" ref="J363">IF(COLUMNS($G363:J363)&gt;$E363,"",IFERROR(INDEX('PROYECCIÓN'!364:364,15+6*(COLUMNS($G363:J363)-1)),""))</f>
        <v/>
      </c>
      <c r="K363" s="236">
        <f t="array" ref="K363">IF(COLUMNS($G363:K363)&gt;$E363,"",IFERROR(INDEX('PROYECCIÓN'!364:364,15+6*(COLUMNS($G363:K363)-1)),""))</f>
        <v/>
      </c>
      <c r="L363" s="236">
        <f t="array" ref="L363">IF(COLUMNS($G363:L363)&gt;$E363,"",IFERROR(INDEX('PROYECCIÓN'!364:364,15+6*(COLUMNS($G363:L363)-1)),""))</f>
        <v/>
      </c>
      <c r="M363" s="236">
        <f t="array" ref="M363">IF(COLUMNS($G363:M363)&gt;$E363,"",IFERROR(INDEX('PROYECCIÓN'!364:364,15+6*(COLUMNS($G363:M363)-1)),""))</f>
        <v/>
      </c>
      <c r="N363" s="236">
        <f t="array" ref="N363">IF(COLUMNS($G363:N363)&gt;$E363,"",IFERROR(INDEX('PROYECCIÓN'!364:364,15+6*(COLUMNS($G363:N363)-1)),""))</f>
        <v/>
      </c>
      <c r="O363" s="236">
        <f t="array" ref="O363">IF(COLUMNS($G363:O363)&gt;$E363,"",IFERROR(INDEX('PROYECCIÓN'!364:364,15+6*(COLUMNS($G363:O363)-1)),""))</f>
        <v/>
      </c>
      <c r="P363" s="236">
        <f t="array" ref="P363">IF(COLUMNS($G363:P363)&gt;$E363,"",IFERROR(INDEX('PROYECCIÓN'!364:364,15+6*(COLUMNS($G363:P363)-1)),""))</f>
        <v/>
      </c>
      <c r="Q363" s="236">
        <f t="array" ref="Q363">IF(COLUMNS($G363:Q363)&gt;$E363,"",IFERROR(INDEX('PROYECCIÓN'!364:364,15+6*(COLUMNS($G363:Q363)-1)),""))</f>
        <v/>
      </c>
      <c r="R363" s="236">
        <f t="array" ref="R363">IF(COLUMNS($G363:R363)&gt;$E363,"",IFERROR(INDEX('PROYECCIÓN'!364:364,15+6*(COLUMNS($G363:R363)-1)),""))</f>
        <v/>
      </c>
      <c r="S363" s="236">
        <f t="array" ref="S363">IF(COLUMNS($G363:S363)&gt;$E363,"",IFERROR(INDEX('PROYECCIÓN'!364:364,15+6*(COLUMNS($G363:S363)-1)),""))</f>
        <v/>
      </c>
      <c r="T363" s="236">
        <f t="array" ref="T363">IF(COLUMNS($G363:T363)&gt;$E363,"",IFERROR(INDEX('PROYECCIÓN'!364:364,15+6*(COLUMNS($G363:T363)-1)),""))</f>
        <v/>
      </c>
      <c r="U363" s="236">
        <f t="array" ref="U363">IF(COLUMNS($G363:U363)&gt;$E363,"",IFERROR(INDEX('PROYECCIÓN'!364:364,15+6*(COLUMNS($G363:U363)-1)),""))</f>
        <v/>
      </c>
      <c r="V363" s="236">
        <f t="array" ref="V363">IF(COLUMNS($G363:V363)&gt;$E363,"",IFERROR(INDEX('PROYECCIÓN'!364:364,15+6*(COLUMNS($G363:V363)-1)),""))</f>
        <v/>
      </c>
      <c r="W363" s="236">
        <f t="array" ref="W363">IF(COLUMNS($G363:W363)&gt;$E363,"",IFERROR(INDEX('PROYECCIÓN'!364:364,15+6*(COLUMNS($G363:W363)-1)),""))</f>
        <v/>
      </c>
      <c r="X363" s="236">
        <f t="array" ref="X363">IF(COLUMNS($G363:X363)&gt;$E363,"",IFERROR(INDEX('PROYECCIÓN'!364:364,15+6*(COLUMNS($G363:X363)-1)),""))</f>
        <v/>
      </c>
      <c r="Y363" s="236">
        <f t="array" ref="Y363">IF(COLUMNS($G363:Y363)&gt;$E363,"",IFERROR(INDEX('PROYECCIÓN'!364:364,15+6*(COLUMNS($G363:Y363)-1)),""))</f>
        <v/>
      </c>
      <c r="Z363" s="236">
        <f t="array" ref="Z363">IF(COLUMNS($G363:Z363)&gt;$E363,"",IFERROR(INDEX('PROYECCIÓN'!364:364,15+6*(COLUMNS($G363:Z363)-1)),""))</f>
        <v/>
      </c>
      <c r="AA363" s="236">
        <f t="array" ref="AA363">IF(COLUMNS($G363:AA363)&gt;$E363,"",IFERROR(INDEX('PROYECCIÓN'!364:364,15+6*(COLUMNS($G363:AA363)-1)),""))</f>
        <v/>
      </c>
      <c r="AB363" s="236">
        <f t="array" ref="AB363">IF(COLUMNS($G363:AB363)&gt;$E363,"",IFERROR(INDEX('PROYECCIÓN'!364:364,15+6*(COLUMNS($G363:AB363)-1)),""))</f>
        <v/>
      </c>
      <c r="AC363" s="236">
        <f t="array" ref="AC363">IF(COLUMNS($G363:AC363)&gt;$E363,"",IFERROR(INDEX('PROYECCIÓN'!364:364,15+6*(COLUMNS($G363:AC363)-1)),""))</f>
        <v/>
      </c>
      <c r="AD363" s="236">
        <f t="array" ref="AD363">IF(COLUMNS($G363:AD363)&gt;$E363,"",IFERROR(INDEX('PROYECCIÓN'!364:364,15+6*(COLUMNS($G363:AD363)-1)),""))</f>
        <v/>
      </c>
      <c r="AE363" s="236">
        <f t="array" ref="AE363">IF(COLUMNS($G363:AE363)&gt;$E363,"",IFERROR(INDEX('PROYECCIÓN'!364:364,15+6*(COLUMNS($G363:AE363)-1)),""))</f>
        <v/>
      </c>
      <c r="AF363" s="236">
        <f t="array" ref="AF363">IF(COLUMNS($G363:AF363)&gt;$E363,"",IFERROR(INDEX('PROYECCIÓN'!364:364,15+6*(COLUMNS($G363:AF363)-1)),""))</f>
        <v/>
      </c>
      <c r="AG363" s="236">
        <f t="array" ref="AG363">IF(COLUMNS($G363:AG363)&gt;$E363,"",IFERROR(INDEX('PROYECCIÓN'!364:364,15+6*(COLUMNS($G363:AG363)-1)),""))</f>
        <v/>
      </c>
      <c r="AH363" s="236">
        <f t="array" ref="AH363">IF(COLUMNS($G363:AH363)&gt;$E363,"",IFERROR(INDEX('PROYECCIÓN'!364:364,15+6*(COLUMNS($G363:AH363)-1)),""))</f>
        <v/>
      </c>
      <c r="AI363" s="236">
        <f t="array" ref="AI363">IF(COLUMNS($G363:AI363)&gt;$E363,"",IFERROR(INDEX('PROYECCIÓN'!364:364,15+6*(COLUMNS($G363:AI363)-1)),""))</f>
        <v/>
      </c>
      <c r="AJ363" s="236">
        <f t="array" ref="AJ363">IF(COLUMNS($G363:AJ363)&gt;$E363,"",IFERROR(INDEX('PROYECCIÓN'!364:364,15+6*(COLUMNS($G363:AJ363)-1)),""))</f>
        <v/>
      </c>
      <c r="AK363" s="236">
        <f t="array" ref="AK363">IF(COLUMNS($G363:AK363)&gt;$E363,"",IFERROR(INDEX('PROYECCIÓN'!364:364,15+6*(COLUMNS($G363:AK363)-1)),""))</f>
        <v/>
      </c>
      <c r="AL363" s="236">
        <f t="array" ref="AL363">IF(COLUMNS($G363:AL363)&gt;$E363,"",IFERROR(INDEX('PROYECCIÓN'!364:364,15+6*(COLUMNS($G363:AL363)-1)),""))</f>
        <v/>
      </c>
      <c r="AM363" s="236">
        <f t="array" ref="AM363">IF(COLUMNS($G363:AM363)&gt;$E363,"",IFERROR(INDEX('PROYECCIÓN'!364:364,15+6*(COLUMNS($G363:AM363)-1)),""))</f>
        <v/>
      </c>
      <c r="AN363" s="236">
        <f t="array" ref="AN363">IF(COLUMNS($G363:AN363)&gt;$E363,"",IFERROR(INDEX('PROYECCIÓN'!364:364,15+6*(COLUMNS($G363:AN363)-1)),""))</f>
        <v/>
      </c>
      <c r="AO363" s="236">
        <f t="array" ref="AO363">IF(COLUMNS($G363:AO363)&gt;$E363,"",IFERROR(INDEX('PROYECCIÓN'!364:364,15+6*(COLUMNS($G363:AO363)-1)),""))</f>
        <v/>
      </c>
      <c r="AP363" s="236">
        <f t="array" ref="AP363">IF(COLUMNS($G363:AP363)&gt;$E363,"",IFERROR(INDEX('PROYECCIÓN'!364:364,15+6*(COLUMNS($G363:AP363)-1)),""))</f>
        <v/>
      </c>
      <c r="AQ363" s="236" t="n"/>
      <c r="AR363" s="229" t="n"/>
      <c r="AS363" s="185" t="n"/>
    </row>
    <row r="364" ht="15" customHeight="1" s="506">
      <c r="B364" s="47">
        <f>'CARTERA TOTAL'!B364</f>
        <v/>
      </c>
      <c r="C364" s="229">
        <f>'PROYECCIÓN'!C365</f>
        <v/>
      </c>
      <c r="D364" s="53">
        <f>'PROYECCIÓN'!D365</f>
        <v/>
      </c>
      <c r="E364" s="56">
        <f>'PROYECCIÓN'!H365</f>
        <v/>
      </c>
      <c r="F364" s="56">
        <f>IF(COUNTIF($G364:$AP364,"VENCIDA")&gt;0,"VENCIDA",IF(COUNTIF($G364:$AP364,"POR VENCER")&gt;0,"POR VENCER",IF(COUNTIF($G364:$AP364,"AL DÍA")&gt;0,"AL DÍA",IF(COUNTIF($G364:$AP364,"PAGA")&gt;0,"PAGA","SIN ESTADO"))))</f>
        <v/>
      </c>
      <c r="G364" s="236">
        <f t="array" ref="G364">IF(COLUMNS($G364:G364)&gt;$E364,"",IFERROR(INDEX('PROYECCIÓN'!365:365,15+6*(COLUMNS($G364:G364)-1)),""))</f>
        <v/>
      </c>
      <c r="H364" s="236">
        <f t="array" ref="H364">IF(COLUMNS($G364:H364)&gt;$E364,"",IFERROR(INDEX('PROYECCIÓN'!365:365,15+6*(COLUMNS($G364:H364)-1)),""))</f>
        <v/>
      </c>
      <c r="I364" s="236">
        <f t="array" ref="I364">IF(COLUMNS($G364:I364)&gt;$E364,"",IFERROR(INDEX('PROYECCIÓN'!365:365,15+6*(COLUMNS($G364:I364)-1)),""))</f>
        <v/>
      </c>
      <c r="J364" s="236">
        <f t="array" ref="J364">IF(COLUMNS($G364:J364)&gt;$E364,"",IFERROR(INDEX('PROYECCIÓN'!365:365,15+6*(COLUMNS($G364:J364)-1)),""))</f>
        <v/>
      </c>
      <c r="K364" s="236">
        <f t="array" ref="K364">IF(COLUMNS($G364:K364)&gt;$E364,"",IFERROR(INDEX('PROYECCIÓN'!365:365,15+6*(COLUMNS($G364:K364)-1)),""))</f>
        <v/>
      </c>
      <c r="L364" s="236">
        <f t="array" ref="L364">IF(COLUMNS($G364:L364)&gt;$E364,"",IFERROR(INDEX('PROYECCIÓN'!365:365,15+6*(COLUMNS($G364:L364)-1)),""))</f>
        <v/>
      </c>
      <c r="M364" s="236">
        <f t="array" ref="M364">IF(COLUMNS($G364:M364)&gt;$E364,"",IFERROR(INDEX('PROYECCIÓN'!365:365,15+6*(COLUMNS($G364:M364)-1)),""))</f>
        <v/>
      </c>
      <c r="N364" s="236">
        <f t="array" ref="N364">IF(COLUMNS($G364:N364)&gt;$E364,"",IFERROR(INDEX('PROYECCIÓN'!365:365,15+6*(COLUMNS($G364:N364)-1)),""))</f>
        <v/>
      </c>
      <c r="O364" s="236">
        <f t="array" ref="O364">IF(COLUMNS($G364:O364)&gt;$E364,"",IFERROR(INDEX('PROYECCIÓN'!365:365,15+6*(COLUMNS($G364:O364)-1)),""))</f>
        <v/>
      </c>
      <c r="P364" s="236">
        <f t="array" ref="P364">IF(COLUMNS($G364:P364)&gt;$E364,"",IFERROR(INDEX('PROYECCIÓN'!365:365,15+6*(COLUMNS($G364:P364)-1)),""))</f>
        <v/>
      </c>
      <c r="Q364" s="236">
        <f t="array" ref="Q364">IF(COLUMNS($G364:Q364)&gt;$E364,"",IFERROR(INDEX('PROYECCIÓN'!365:365,15+6*(COLUMNS($G364:Q364)-1)),""))</f>
        <v/>
      </c>
      <c r="R364" s="236">
        <f t="array" ref="R364">IF(COLUMNS($G364:R364)&gt;$E364,"",IFERROR(INDEX('PROYECCIÓN'!365:365,15+6*(COLUMNS($G364:R364)-1)),""))</f>
        <v/>
      </c>
      <c r="S364" s="236">
        <f t="array" ref="S364">IF(COLUMNS($G364:S364)&gt;$E364,"",IFERROR(INDEX('PROYECCIÓN'!365:365,15+6*(COLUMNS($G364:S364)-1)),""))</f>
        <v/>
      </c>
      <c r="T364" s="236">
        <f t="array" ref="T364">IF(COLUMNS($G364:T364)&gt;$E364,"",IFERROR(INDEX('PROYECCIÓN'!365:365,15+6*(COLUMNS($G364:T364)-1)),""))</f>
        <v/>
      </c>
      <c r="U364" s="236">
        <f t="array" ref="U364">IF(COLUMNS($G364:U364)&gt;$E364,"",IFERROR(INDEX('PROYECCIÓN'!365:365,15+6*(COLUMNS($G364:U364)-1)),""))</f>
        <v/>
      </c>
      <c r="V364" s="236">
        <f t="array" ref="V364">IF(COLUMNS($G364:V364)&gt;$E364,"",IFERROR(INDEX('PROYECCIÓN'!365:365,15+6*(COLUMNS($G364:V364)-1)),""))</f>
        <v/>
      </c>
      <c r="W364" s="236">
        <f t="array" ref="W364">IF(COLUMNS($G364:W364)&gt;$E364,"",IFERROR(INDEX('PROYECCIÓN'!365:365,15+6*(COLUMNS($G364:W364)-1)),""))</f>
        <v/>
      </c>
      <c r="X364" s="236">
        <f t="array" ref="X364">IF(COLUMNS($G364:X364)&gt;$E364,"",IFERROR(INDEX('PROYECCIÓN'!365:365,15+6*(COLUMNS($G364:X364)-1)),""))</f>
        <v/>
      </c>
      <c r="Y364" s="236">
        <f t="array" ref="Y364">IF(COLUMNS($G364:Y364)&gt;$E364,"",IFERROR(INDEX('PROYECCIÓN'!365:365,15+6*(COLUMNS($G364:Y364)-1)),""))</f>
        <v/>
      </c>
      <c r="Z364" s="236">
        <f t="array" ref="Z364">IF(COLUMNS($G364:Z364)&gt;$E364,"",IFERROR(INDEX('PROYECCIÓN'!365:365,15+6*(COLUMNS($G364:Z364)-1)),""))</f>
        <v/>
      </c>
      <c r="AA364" s="236">
        <f t="array" ref="AA364">IF(COLUMNS($G364:AA364)&gt;$E364,"",IFERROR(INDEX('PROYECCIÓN'!365:365,15+6*(COLUMNS($G364:AA364)-1)),""))</f>
        <v/>
      </c>
      <c r="AB364" s="236">
        <f t="array" ref="AB364">IF(COLUMNS($G364:AB364)&gt;$E364,"",IFERROR(INDEX('PROYECCIÓN'!365:365,15+6*(COLUMNS($G364:AB364)-1)),""))</f>
        <v/>
      </c>
      <c r="AC364" s="236">
        <f t="array" ref="AC364">IF(COLUMNS($G364:AC364)&gt;$E364,"",IFERROR(INDEX('PROYECCIÓN'!365:365,15+6*(COLUMNS($G364:AC364)-1)),""))</f>
        <v/>
      </c>
      <c r="AD364" s="236">
        <f t="array" ref="AD364">IF(COLUMNS($G364:AD364)&gt;$E364,"",IFERROR(INDEX('PROYECCIÓN'!365:365,15+6*(COLUMNS($G364:AD364)-1)),""))</f>
        <v/>
      </c>
      <c r="AE364" s="236">
        <f t="array" ref="AE364">IF(COLUMNS($G364:AE364)&gt;$E364,"",IFERROR(INDEX('PROYECCIÓN'!365:365,15+6*(COLUMNS($G364:AE364)-1)),""))</f>
        <v/>
      </c>
      <c r="AF364" s="236">
        <f t="array" ref="AF364">IF(COLUMNS($G364:AF364)&gt;$E364,"",IFERROR(INDEX('PROYECCIÓN'!365:365,15+6*(COLUMNS($G364:AF364)-1)),""))</f>
        <v/>
      </c>
      <c r="AG364" s="236">
        <f t="array" ref="AG364">IF(COLUMNS($G364:AG364)&gt;$E364,"",IFERROR(INDEX('PROYECCIÓN'!365:365,15+6*(COLUMNS($G364:AG364)-1)),""))</f>
        <v/>
      </c>
      <c r="AH364" s="236">
        <f t="array" ref="AH364">IF(COLUMNS($G364:AH364)&gt;$E364,"",IFERROR(INDEX('PROYECCIÓN'!365:365,15+6*(COLUMNS($G364:AH364)-1)),""))</f>
        <v/>
      </c>
      <c r="AI364" s="236">
        <f t="array" ref="AI364">IF(COLUMNS($G364:AI364)&gt;$E364,"",IFERROR(INDEX('PROYECCIÓN'!365:365,15+6*(COLUMNS($G364:AI364)-1)),""))</f>
        <v/>
      </c>
      <c r="AJ364" s="236">
        <f t="array" ref="AJ364">IF(COLUMNS($G364:AJ364)&gt;$E364,"",IFERROR(INDEX('PROYECCIÓN'!365:365,15+6*(COLUMNS($G364:AJ364)-1)),""))</f>
        <v/>
      </c>
      <c r="AK364" s="236">
        <f t="array" ref="AK364">IF(COLUMNS($G364:AK364)&gt;$E364,"",IFERROR(INDEX('PROYECCIÓN'!365:365,15+6*(COLUMNS($G364:AK364)-1)),""))</f>
        <v/>
      </c>
      <c r="AL364" s="236">
        <f t="array" ref="AL364">IF(COLUMNS($G364:AL364)&gt;$E364,"",IFERROR(INDEX('PROYECCIÓN'!365:365,15+6*(COLUMNS($G364:AL364)-1)),""))</f>
        <v/>
      </c>
      <c r="AM364" s="236">
        <f t="array" ref="AM364">IF(COLUMNS($G364:AM364)&gt;$E364,"",IFERROR(INDEX('PROYECCIÓN'!365:365,15+6*(COLUMNS($G364:AM364)-1)),""))</f>
        <v/>
      </c>
      <c r="AN364" s="236">
        <f t="array" ref="AN364">IF(COLUMNS($G364:AN364)&gt;$E364,"",IFERROR(INDEX('PROYECCIÓN'!365:365,15+6*(COLUMNS($G364:AN364)-1)),""))</f>
        <v/>
      </c>
      <c r="AO364" s="236">
        <f t="array" ref="AO364">IF(COLUMNS($G364:AO364)&gt;$E364,"",IFERROR(INDEX('PROYECCIÓN'!365:365,15+6*(COLUMNS($G364:AO364)-1)),""))</f>
        <v/>
      </c>
      <c r="AP364" s="236">
        <f t="array" ref="AP364">IF(COLUMNS($G364:AP364)&gt;$E364,"",IFERROR(INDEX('PROYECCIÓN'!365:365,15+6*(COLUMNS($G364:AP364)-1)),""))</f>
        <v/>
      </c>
      <c r="AQ364" s="236" t="n"/>
      <c r="AR364" s="229" t="n"/>
      <c r="AS364" s="185" t="n"/>
    </row>
    <row r="365" ht="15" customHeight="1" s="506">
      <c r="B365" s="47">
        <f>'CARTERA TOTAL'!B365</f>
        <v/>
      </c>
      <c r="C365" s="229">
        <f>'PROYECCIÓN'!C366</f>
        <v/>
      </c>
      <c r="D365" s="53">
        <f>'PROYECCIÓN'!D366</f>
        <v/>
      </c>
      <c r="E365" s="56">
        <f>'PROYECCIÓN'!H366</f>
        <v/>
      </c>
      <c r="F365" s="56">
        <f>IF(COUNTIF($G365:$AP365,"VENCIDA")&gt;0,"VENCIDA",IF(COUNTIF($G365:$AP365,"POR VENCER")&gt;0,"POR VENCER",IF(COUNTIF($G365:$AP365,"AL DÍA")&gt;0,"AL DÍA",IF(COUNTIF($G365:$AP365,"PAGA")&gt;0,"PAGA","SIN ESTADO"))))</f>
        <v/>
      </c>
      <c r="G365" s="236">
        <f t="array" ref="G365">IF(COLUMNS($G365:G365)&gt;$E365,"",IFERROR(INDEX('PROYECCIÓN'!366:366,15+6*(COLUMNS($G365:G365)-1)),""))</f>
        <v/>
      </c>
      <c r="H365" s="236">
        <f t="array" ref="H365">IF(COLUMNS($G365:H365)&gt;$E365,"",IFERROR(INDEX('PROYECCIÓN'!366:366,15+6*(COLUMNS($G365:H365)-1)),""))</f>
        <v/>
      </c>
      <c r="I365" s="236">
        <f t="array" ref="I365">IF(COLUMNS($G365:I365)&gt;$E365,"",IFERROR(INDEX('PROYECCIÓN'!366:366,15+6*(COLUMNS($G365:I365)-1)),""))</f>
        <v/>
      </c>
      <c r="J365" s="236">
        <f t="array" ref="J365">IF(COLUMNS($G365:J365)&gt;$E365,"",IFERROR(INDEX('PROYECCIÓN'!366:366,15+6*(COLUMNS($G365:J365)-1)),""))</f>
        <v/>
      </c>
      <c r="K365" s="236">
        <f t="array" ref="K365">IF(COLUMNS($G365:K365)&gt;$E365,"",IFERROR(INDEX('PROYECCIÓN'!366:366,15+6*(COLUMNS($G365:K365)-1)),""))</f>
        <v/>
      </c>
      <c r="L365" s="236">
        <f t="array" ref="L365">IF(COLUMNS($G365:L365)&gt;$E365,"",IFERROR(INDEX('PROYECCIÓN'!366:366,15+6*(COLUMNS($G365:L365)-1)),""))</f>
        <v/>
      </c>
      <c r="M365" s="236">
        <f t="array" ref="M365">IF(COLUMNS($G365:M365)&gt;$E365,"",IFERROR(INDEX('PROYECCIÓN'!366:366,15+6*(COLUMNS($G365:M365)-1)),""))</f>
        <v/>
      </c>
      <c r="N365" s="236">
        <f t="array" ref="N365">IF(COLUMNS($G365:N365)&gt;$E365,"",IFERROR(INDEX('PROYECCIÓN'!366:366,15+6*(COLUMNS($G365:N365)-1)),""))</f>
        <v/>
      </c>
      <c r="O365" s="236">
        <f t="array" ref="O365">IF(COLUMNS($G365:O365)&gt;$E365,"",IFERROR(INDEX('PROYECCIÓN'!366:366,15+6*(COLUMNS($G365:O365)-1)),""))</f>
        <v/>
      </c>
      <c r="P365" s="236">
        <f t="array" ref="P365">IF(COLUMNS($G365:P365)&gt;$E365,"",IFERROR(INDEX('PROYECCIÓN'!366:366,15+6*(COLUMNS($G365:P365)-1)),""))</f>
        <v/>
      </c>
      <c r="Q365" s="236">
        <f t="array" ref="Q365">IF(COLUMNS($G365:Q365)&gt;$E365,"",IFERROR(INDEX('PROYECCIÓN'!366:366,15+6*(COLUMNS($G365:Q365)-1)),""))</f>
        <v/>
      </c>
      <c r="R365" s="236">
        <f t="array" ref="R365">IF(COLUMNS($G365:R365)&gt;$E365,"",IFERROR(INDEX('PROYECCIÓN'!366:366,15+6*(COLUMNS($G365:R365)-1)),""))</f>
        <v/>
      </c>
      <c r="S365" s="236">
        <f t="array" ref="S365">IF(COLUMNS($G365:S365)&gt;$E365,"",IFERROR(INDEX('PROYECCIÓN'!366:366,15+6*(COLUMNS($G365:S365)-1)),""))</f>
        <v/>
      </c>
      <c r="T365" s="236">
        <f t="array" ref="T365">IF(COLUMNS($G365:T365)&gt;$E365,"",IFERROR(INDEX('PROYECCIÓN'!366:366,15+6*(COLUMNS($G365:T365)-1)),""))</f>
        <v/>
      </c>
      <c r="U365" s="236">
        <f t="array" ref="U365">IF(COLUMNS($G365:U365)&gt;$E365,"",IFERROR(INDEX('PROYECCIÓN'!366:366,15+6*(COLUMNS($G365:U365)-1)),""))</f>
        <v/>
      </c>
      <c r="V365" s="236">
        <f t="array" ref="V365">IF(COLUMNS($G365:V365)&gt;$E365,"",IFERROR(INDEX('PROYECCIÓN'!366:366,15+6*(COLUMNS($G365:V365)-1)),""))</f>
        <v/>
      </c>
      <c r="W365" s="236">
        <f t="array" ref="W365">IF(COLUMNS($G365:W365)&gt;$E365,"",IFERROR(INDEX('PROYECCIÓN'!366:366,15+6*(COLUMNS($G365:W365)-1)),""))</f>
        <v/>
      </c>
      <c r="X365" s="236">
        <f t="array" ref="X365">IF(COLUMNS($G365:X365)&gt;$E365,"",IFERROR(INDEX('PROYECCIÓN'!366:366,15+6*(COLUMNS($G365:X365)-1)),""))</f>
        <v/>
      </c>
      <c r="Y365" s="236">
        <f t="array" ref="Y365">IF(COLUMNS($G365:Y365)&gt;$E365,"",IFERROR(INDEX('PROYECCIÓN'!366:366,15+6*(COLUMNS($G365:Y365)-1)),""))</f>
        <v/>
      </c>
      <c r="Z365" s="236">
        <f t="array" ref="Z365">IF(COLUMNS($G365:Z365)&gt;$E365,"",IFERROR(INDEX('PROYECCIÓN'!366:366,15+6*(COLUMNS($G365:Z365)-1)),""))</f>
        <v/>
      </c>
      <c r="AA365" s="236">
        <f t="array" ref="AA365">IF(COLUMNS($G365:AA365)&gt;$E365,"",IFERROR(INDEX('PROYECCIÓN'!366:366,15+6*(COLUMNS($G365:AA365)-1)),""))</f>
        <v/>
      </c>
      <c r="AB365" s="236">
        <f t="array" ref="AB365">IF(COLUMNS($G365:AB365)&gt;$E365,"",IFERROR(INDEX('PROYECCIÓN'!366:366,15+6*(COLUMNS($G365:AB365)-1)),""))</f>
        <v/>
      </c>
      <c r="AC365" s="236">
        <f t="array" ref="AC365">IF(COLUMNS($G365:AC365)&gt;$E365,"",IFERROR(INDEX('PROYECCIÓN'!366:366,15+6*(COLUMNS($G365:AC365)-1)),""))</f>
        <v/>
      </c>
      <c r="AD365" s="236">
        <f t="array" ref="AD365">IF(COLUMNS($G365:AD365)&gt;$E365,"",IFERROR(INDEX('PROYECCIÓN'!366:366,15+6*(COLUMNS($G365:AD365)-1)),""))</f>
        <v/>
      </c>
      <c r="AE365" s="236">
        <f t="array" ref="AE365">IF(COLUMNS($G365:AE365)&gt;$E365,"",IFERROR(INDEX('PROYECCIÓN'!366:366,15+6*(COLUMNS($G365:AE365)-1)),""))</f>
        <v/>
      </c>
      <c r="AF365" s="236">
        <f t="array" ref="AF365">IF(COLUMNS($G365:AF365)&gt;$E365,"",IFERROR(INDEX('PROYECCIÓN'!366:366,15+6*(COLUMNS($G365:AF365)-1)),""))</f>
        <v/>
      </c>
      <c r="AG365" s="236">
        <f t="array" ref="AG365">IF(COLUMNS($G365:AG365)&gt;$E365,"",IFERROR(INDEX('PROYECCIÓN'!366:366,15+6*(COLUMNS($G365:AG365)-1)),""))</f>
        <v/>
      </c>
      <c r="AH365" s="236">
        <f t="array" ref="AH365">IF(COLUMNS($G365:AH365)&gt;$E365,"",IFERROR(INDEX('PROYECCIÓN'!366:366,15+6*(COLUMNS($G365:AH365)-1)),""))</f>
        <v/>
      </c>
      <c r="AI365" s="236">
        <f t="array" ref="AI365">IF(COLUMNS($G365:AI365)&gt;$E365,"",IFERROR(INDEX('PROYECCIÓN'!366:366,15+6*(COLUMNS($G365:AI365)-1)),""))</f>
        <v/>
      </c>
      <c r="AJ365" s="236">
        <f t="array" ref="AJ365">IF(COLUMNS($G365:AJ365)&gt;$E365,"",IFERROR(INDEX('PROYECCIÓN'!366:366,15+6*(COLUMNS($G365:AJ365)-1)),""))</f>
        <v/>
      </c>
      <c r="AK365" s="236">
        <f t="array" ref="AK365">IF(COLUMNS($G365:AK365)&gt;$E365,"",IFERROR(INDEX('PROYECCIÓN'!366:366,15+6*(COLUMNS($G365:AK365)-1)),""))</f>
        <v/>
      </c>
      <c r="AL365" s="236">
        <f t="array" ref="AL365">IF(COLUMNS($G365:AL365)&gt;$E365,"",IFERROR(INDEX('PROYECCIÓN'!366:366,15+6*(COLUMNS($G365:AL365)-1)),""))</f>
        <v/>
      </c>
      <c r="AM365" s="236">
        <f t="array" ref="AM365">IF(COLUMNS($G365:AM365)&gt;$E365,"",IFERROR(INDEX('PROYECCIÓN'!366:366,15+6*(COLUMNS($G365:AM365)-1)),""))</f>
        <v/>
      </c>
      <c r="AN365" s="236">
        <f t="array" ref="AN365">IF(COLUMNS($G365:AN365)&gt;$E365,"",IFERROR(INDEX('PROYECCIÓN'!366:366,15+6*(COLUMNS($G365:AN365)-1)),""))</f>
        <v/>
      </c>
      <c r="AO365" s="236">
        <f t="array" ref="AO365">IF(COLUMNS($G365:AO365)&gt;$E365,"",IFERROR(INDEX('PROYECCIÓN'!366:366,15+6*(COLUMNS($G365:AO365)-1)),""))</f>
        <v/>
      </c>
      <c r="AP365" s="236">
        <f t="array" ref="AP365">IF(COLUMNS($G365:AP365)&gt;$E365,"",IFERROR(INDEX('PROYECCIÓN'!366:366,15+6*(COLUMNS($G365:AP365)-1)),""))</f>
        <v/>
      </c>
      <c r="AQ365" s="236" t="n"/>
      <c r="AR365" s="229" t="n"/>
      <c r="AS365" s="185" t="n"/>
    </row>
    <row r="366" ht="15" customHeight="1" s="506">
      <c r="B366" s="47">
        <f>'CARTERA TOTAL'!B366</f>
        <v/>
      </c>
      <c r="C366" s="229">
        <f>'PROYECCIÓN'!C367</f>
        <v/>
      </c>
      <c r="D366" s="53">
        <f>'PROYECCIÓN'!D367</f>
        <v/>
      </c>
      <c r="E366" s="56">
        <f>'PROYECCIÓN'!H367</f>
        <v/>
      </c>
      <c r="F366" s="56">
        <f>IF(COUNTIF($G366:$AP366,"VENCIDA")&gt;0,"VENCIDA",IF(COUNTIF($G366:$AP366,"POR VENCER")&gt;0,"POR VENCER",IF(COUNTIF($G366:$AP366,"AL DÍA")&gt;0,"AL DÍA",IF(COUNTIF($G366:$AP366,"PAGA")&gt;0,"PAGA","SIN ESTADO"))))</f>
        <v/>
      </c>
      <c r="G366" s="236">
        <f t="array" ref="G366">IF(COLUMNS($G366:G366)&gt;$E366,"",IFERROR(INDEX('PROYECCIÓN'!367:367,15+6*(COLUMNS($G366:G366)-1)),""))</f>
        <v/>
      </c>
      <c r="H366" s="236">
        <f t="array" ref="H366">IF(COLUMNS($G366:H366)&gt;$E366,"",IFERROR(INDEX('PROYECCIÓN'!367:367,15+6*(COLUMNS($G366:H366)-1)),""))</f>
        <v/>
      </c>
      <c r="I366" s="236">
        <f t="array" ref="I366">IF(COLUMNS($G366:I366)&gt;$E366,"",IFERROR(INDEX('PROYECCIÓN'!367:367,15+6*(COLUMNS($G366:I366)-1)),""))</f>
        <v/>
      </c>
      <c r="J366" s="236">
        <f t="array" ref="J366">IF(COLUMNS($G366:J366)&gt;$E366,"",IFERROR(INDEX('PROYECCIÓN'!367:367,15+6*(COLUMNS($G366:J366)-1)),""))</f>
        <v/>
      </c>
      <c r="K366" s="236">
        <f t="array" ref="K366">IF(COLUMNS($G366:K366)&gt;$E366,"",IFERROR(INDEX('PROYECCIÓN'!367:367,15+6*(COLUMNS($G366:K366)-1)),""))</f>
        <v/>
      </c>
      <c r="L366" s="236">
        <f t="array" ref="L366">IF(COLUMNS($G366:L366)&gt;$E366,"",IFERROR(INDEX('PROYECCIÓN'!367:367,15+6*(COLUMNS($G366:L366)-1)),""))</f>
        <v/>
      </c>
      <c r="M366" s="236">
        <f t="array" ref="M366">IF(COLUMNS($G366:M366)&gt;$E366,"",IFERROR(INDEX('PROYECCIÓN'!367:367,15+6*(COLUMNS($G366:M366)-1)),""))</f>
        <v/>
      </c>
      <c r="N366" s="236">
        <f t="array" ref="N366">IF(COLUMNS($G366:N366)&gt;$E366,"",IFERROR(INDEX('PROYECCIÓN'!367:367,15+6*(COLUMNS($G366:N366)-1)),""))</f>
        <v/>
      </c>
      <c r="O366" s="236">
        <f t="array" ref="O366">IF(COLUMNS($G366:O366)&gt;$E366,"",IFERROR(INDEX('PROYECCIÓN'!367:367,15+6*(COLUMNS($G366:O366)-1)),""))</f>
        <v/>
      </c>
      <c r="P366" s="236">
        <f t="array" ref="P366">IF(COLUMNS($G366:P366)&gt;$E366,"",IFERROR(INDEX('PROYECCIÓN'!367:367,15+6*(COLUMNS($G366:P366)-1)),""))</f>
        <v/>
      </c>
      <c r="Q366" s="236">
        <f t="array" ref="Q366">IF(COLUMNS($G366:Q366)&gt;$E366,"",IFERROR(INDEX('PROYECCIÓN'!367:367,15+6*(COLUMNS($G366:Q366)-1)),""))</f>
        <v/>
      </c>
      <c r="R366" s="236">
        <f t="array" ref="R366">IF(COLUMNS($G366:R366)&gt;$E366,"",IFERROR(INDEX('PROYECCIÓN'!367:367,15+6*(COLUMNS($G366:R366)-1)),""))</f>
        <v/>
      </c>
      <c r="S366" s="236">
        <f t="array" ref="S366">IF(COLUMNS($G366:S366)&gt;$E366,"",IFERROR(INDEX('PROYECCIÓN'!367:367,15+6*(COLUMNS($G366:S366)-1)),""))</f>
        <v/>
      </c>
      <c r="T366" s="236">
        <f t="array" ref="T366">IF(COLUMNS($G366:T366)&gt;$E366,"",IFERROR(INDEX('PROYECCIÓN'!367:367,15+6*(COLUMNS($G366:T366)-1)),""))</f>
        <v/>
      </c>
      <c r="U366" s="236">
        <f t="array" ref="U366">IF(COLUMNS($G366:U366)&gt;$E366,"",IFERROR(INDEX('PROYECCIÓN'!367:367,15+6*(COLUMNS($G366:U366)-1)),""))</f>
        <v/>
      </c>
      <c r="V366" s="236">
        <f t="array" ref="V366">IF(COLUMNS($G366:V366)&gt;$E366,"",IFERROR(INDEX('PROYECCIÓN'!367:367,15+6*(COLUMNS($G366:V366)-1)),""))</f>
        <v/>
      </c>
      <c r="W366" s="236">
        <f t="array" ref="W366">IF(COLUMNS($G366:W366)&gt;$E366,"",IFERROR(INDEX('PROYECCIÓN'!367:367,15+6*(COLUMNS($G366:W366)-1)),""))</f>
        <v/>
      </c>
      <c r="X366" s="236">
        <f t="array" ref="X366">IF(COLUMNS($G366:X366)&gt;$E366,"",IFERROR(INDEX('PROYECCIÓN'!367:367,15+6*(COLUMNS($G366:X366)-1)),""))</f>
        <v/>
      </c>
      <c r="Y366" s="236">
        <f t="array" ref="Y366">IF(COLUMNS($G366:Y366)&gt;$E366,"",IFERROR(INDEX('PROYECCIÓN'!367:367,15+6*(COLUMNS($G366:Y366)-1)),""))</f>
        <v/>
      </c>
      <c r="Z366" s="236">
        <f t="array" ref="Z366">IF(COLUMNS($G366:Z366)&gt;$E366,"",IFERROR(INDEX('PROYECCIÓN'!367:367,15+6*(COLUMNS($G366:Z366)-1)),""))</f>
        <v/>
      </c>
      <c r="AA366" s="236">
        <f t="array" ref="AA366">IF(COLUMNS($G366:AA366)&gt;$E366,"",IFERROR(INDEX('PROYECCIÓN'!367:367,15+6*(COLUMNS($G366:AA366)-1)),""))</f>
        <v/>
      </c>
      <c r="AB366" s="236">
        <f t="array" ref="AB366">IF(COLUMNS($G366:AB366)&gt;$E366,"",IFERROR(INDEX('PROYECCIÓN'!367:367,15+6*(COLUMNS($G366:AB366)-1)),""))</f>
        <v/>
      </c>
      <c r="AC366" s="236">
        <f t="array" ref="AC366">IF(COLUMNS($G366:AC366)&gt;$E366,"",IFERROR(INDEX('PROYECCIÓN'!367:367,15+6*(COLUMNS($G366:AC366)-1)),""))</f>
        <v/>
      </c>
      <c r="AD366" s="236">
        <f t="array" ref="AD366">IF(COLUMNS($G366:AD366)&gt;$E366,"",IFERROR(INDEX('PROYECCIÓN'!367:367,15+6*(COLUMNS($G366:AD366)-1)),""))</f>
        <v/>
      </c>
      <c r="AE366" s="236">
        <f t="array" ref="AE366">IF(COLUMNS($G366:AE366)&gt;$E366,"",IFERROR(INDEX('PROYECCIÓN'!367:367,15+6*(COLUMNS($G366:AE366)-1)),""))</f>
        <v/>
      </c>
      <c r="AF366" s="236">
        <f t="array" ref="AF366">IF(COLUMNS($G366:AF366)&gt;$E366,"",IFERROR(INDEX('PROYECCIÓN'!367:367,15+6*(COLUMNS($G366:AF366)-1)),""))</f>
        <v/>
      </c>
      <c r="AG366" s="236">
        <f t="array" ref="AG366">IF(COLUMNS($G366:AG366)&gt;$E366,"",IFERROR(INDEX('PROYECCIÓN'!367:367,15+6*(COLUMNS($G366:AG366)-1)),""))</f>
        <v/>
      </c>
      <c r="AH366" s="236">
        <f t="array" ref="AH366">IF(COLUMNS($G366:AH366)&gt;$E366,"",IFERROR(INDEX('PROYECCIÓN'!367:367,15+6*(COLUMNS($G366:AH366)-1)),""))</f>
        <v/>
      </c>
      <c r="AI366" s="236">
        <f t="array" ref="AI366">IF(COLUMNS($G366:AI366)&gt;$E366,"",IFERROR(INDEX('PROYECCIÓN'!367:367,15+6*(COLUMNS($G366:AI366)-1)),""))</f>
        <v/>
      </c>
      <c r="AJ366" s="236">
        <f t="array" ref="AJ366">IF(COLUMNS($G366:AJ366)&gt;$E366,"",IFERROR(INDEX('PROYECCIÓN'!367:367,15+6*(COLUMNS($G366:AJ366)-1)),""))</f>
        <v/>
      </c>
      <c r="AK366" s="236">
        <f t="array" ref="AK366">IF(COLUMNS($G366:AK366)&gt;$E366,"",IFERROR(INDEX('PROYECCIÓN'!367:367,15+6*(COLUMNS($G366:AK366)-1)),""))</f>
        <v/>
      </c>
      <c r="AL366" s="236">
        <f t="array" ref="AL366">IF(COLUMNS($G366:AL366)&gt;$E366,"",IFERROR(INDEX('PROYECCIÓN'!367:367,15+6*(COLUMNS($G366:AL366)-1)),""))</f>
        <v/>
      </c>
      <c r="AM366" s="236">
        <f t="array" ref="AM366">IF(COLUMNS($G366:AM366)&gt;$E366,"",IFERROR(INDEX('PROYECCIÓN'!367:367,15+6*(COLUMNS($G366:AM366)-1)),""))</f>
        <v/>
      </c>
      <c r="AN366" s="236">
        <f t="array" ref="AN366">IF(COLUMNS($G366:AN366)&gt;$E366,"",IFERROR(INDEX('PROYECCIÓN'!367:367,15+6*(COLUMNS($G366:AN366)-1)),""))</f>
        <v/>
      </c>
      <c r="AO366" s="236">
        <f t="array" ref="AO366">IF(COLUMNS($G366:AO366)&gt;$E366,"",IFERROR(INDEX('PROYECCIÓN'!367:367,15+6*(COLUMNS($G366:AO366)-1)),""))</f>
        <v/>
      </c>
      <c r="AP366" s="236">
        <f t="array" ref="AP366">IF(COLUMNS($G366:AP366)&gt;$E366,"",IFERROR(INDEX('PROYECCIÓN'!367:367,15+6*(COLUMNS($G366:AP366)-1)),""))</f>
        <v/>
      </c>
      <c r="AQ366" s="236" t="n"/>
      <c r="AR366" s="229" t="n"/>
      <c r="AS366" s="185" t="n"/>
    </row>
    <row r="367" ht="15" customHeight="1" s="506">
      <c r="B367" s="47">
        <f>'CARTERA TOTAL'!B367</f>
        <v/>
      </c>
      <c r="C367" s="229">
        <f>'PROYECCIÓN'!C368</f>
        <v/>
      </c>
      <c r="D367" s="53">
        <f>'PROYECCIÓN'!D368</f>
        <v/>
      </c>
      <c r="E367" s="56">
        <f>'PROYECCIÓN'!H368</f>
        <v/>
      </c>
      <c r="F367" s="56">
        <f>IF(COUNTIF($G367:$AP367,"VENCIDA")&gt;0,"VENCIDA",IF(COUNTIF($G367:$AP367,"POR VENCER")&gt;0,"POR VENCER",IF(COUNTIF($G367:$AP367,"AL DÍA")&gt;0,"AL DÍA",IF(COUNTIF($G367:$AP367,"PAGA")&gt;0,"PAGA","SIN ESTADO"))))</f>
        <v/>
      </c>
      <c r="G367" s="236">
        <f t="array" ref="G367">IF(COLUMNS($G367:G367)&gt;$E367,"",IFERROR(INDEX('PROYECCIÓN'!368:368,15+6*(COLUMNS($G367:G367)-1)),""))</f>
        <v/>
      </c>
      <c r="H367" s="236">
        <f t="array" ref="H367">IF(COLUMNS($G367:H367)&gt;$E367,"",IFERROR(INDEX('PROYECCIÓN'!368:368,15+6*(COLUMNS($G367:H367)-1)),""))</f>
        <v/>
      </c>
      <c r="I367" s="236">
        <f t="array" ref="I367">IF(COLUMNS($G367:I367)&gt;$E367,"",IFERROR(INDEX('PROYECCIÓN'!368:368,15+6*(COLUMNS($G367:I367)-1)),""))</f>
        <v/>
      </c>
      <c r="J367" s="236">
        <f t="array" ref="J367">IF(COLUMNS($G367:J367)&gt;$E367,"",IFERROR(INDEX('PROYECCIÓN'!368:368,15+6*(COLUMNS($G367:J367)-1)),""))</f>
        <v/>
      </c>
      <c r="K367" s="236">
        <f t="array" ref="K367">IF(COLUMNS($G367:K367)&gt;$E367,"",IFERROR(INDEX('PROYECCIÓN'!368:368,15+6*(COLUMNS($G367:K367)-1)),""))</f>
        <v/>
      </c>
      <c r="L367" s="236">
        <f t="array" ref="L367">IF(COLUMNS($G367:L367)&gt;$E367,"",IFERROR(INDEX('PROYECCIÓN'!368:368,15+6*(COLUMNS($G367:L367)-1)),""))</f>
        <v/>
      </c>
      <c r="M367" s="236">
        <f t="array" ref="M367">IF(COLUMNS($G367:M367)&gt;$E367,"",IFERROR(INDEX('PROYECCIÓN'!368:368,15+6*(COLUMNS($G367:M367)-1)),""))</f>
        <v/>
      </c>
      <c r="N367" s="236">
        <f t="array" ref="N367">IF(COLUMNS($G367:N367)&gt;$E367,"",IFERROR(INDEX('PROYECCIÓN'!368:368,15+6*(COLUMNS($G367:N367)-1)),""))</f>
        <v/>
      </c>
      <c r="O367" s="236">
        <f t="array" ref="O367">IF(COLUMNS($G367:O367)&gt;$E367,"",IFERROR(INDEX('PROYECCIÓN'!368:368,15+6*(COLUMNS($G367:O367)-1)),""))</f>
        <v/>
      </c>
      <c r="P367" s="236">
        <f t="array" ref="P367">IF(COLUMNS($G367:P367)&gt;$E367,"",IFERROR(INDEX('PROYECCIÓN'!368:368,15+6*(COLUMNS($G367:P367)-1)),""))</f>
        <v/>
      </c>
      <c r="Q367" s="236">
        <f t="array" ref="Q367">IF(COLUMNS($G367:Q367)&gt;$E367,"",IFERROR(INDEX('PROYECCIÓN'!368:368,15+6*(COLUMNS($G367:Q367)-1)),""))</f>
        <v/>
      </c>
      <c r="R367" s="236">
        <f t="array" ref="R367">IF(COLUMNS($G367:R367)&gt;$E367,"",IFERROR(INDEX('PROYECCIÓN'!368:368,15+6*(COLUMNS($G367:R367)-1)),""))</f>
        <v/>
      </c>
      <c r="S367" s="236">
        <f t="array" ref="S367">IF(COLUMNS($G367:S367)&gt;$E367,"",IFERROR(INDEX('PROYECCIÓN'!368:368,15+6*(COLUMNS($G367:S367)-1)),""))</f>
        <v/>
      </c>
      <c r="T367" s="236">
        <f t="array" ref="T367">IF(COLUMNS($G367:T367)&gt;$E367,"",IFERROR(INDEX('PROYECCIÓN'!368:368,15+6*(COLUMNS($G367:T367)-1)),""))</f>
        <v/>
      </c>
      <c r="U367" s="236">
        <f t="array" ref="U367">IF(COLUMNS($G367:U367)&gt;$E367,"",IFERROR(INDEX('PROYECCIÓN'!368:368,15+6*(COLUMNS($G367:U367)-1)),""))</f>
        <v/>
      </c>
      <c r="V367" s="236">
        <f t="array" ref="V367">IF(COLUMNS($G367:V367)&gt;$E367,"",IFERROR(INDEX('PROYECCIÓN'!368:368,15+6*(COLUMNS($G367:V367)-1)),""))</f>
        <v/>
      </c>
      <c r="W367" s="236">
        <f t="array" ref="W367">IF(COLUMNS($G367:W367)&gt;$E367,"",IFERROR(INDEX('PROYECCIÓN'!368:368,15+6*(COLUMNS($G367:W367)-1)),""))</f>
        <v/>
      </c>
      <c r="X367" s="236">
        <f t="array" ref="X367">IF(COLUMNS($G367:X367)&gt;$E367,"",IFERROR(INDEX('PROYECCIÓN'!368:368,15+6*(COLUMNS($G367:X367)-1)),""))</f>
        <v/>
      </c>
      <c r="Y367" s="236">
        <f t="array" ref="Y367">IF(COLUMNS($G367:Y367)&gt;$E367,"",IFERROR(INDEX('PROYECCIÓN'!368:368,15+6*(COLUMNS($G367:Y367)-1)),""))</f>
        <v/>
      </c>
      <c r="Z367" s="236">
        <f t="array" ref="Z367">IF(COLUMNS($G367:Z367)&gt;$E367,"",IFERROR(INDEX('PROYECCIÓN'!368:368,15+6*(COLUMNS($G367:Z367)-1)),""))</f>
        <v/>
      </c>
      <c r="AA367" s="236">
        <f t="array" ref="AA367">IF(COLUMNS($G367:AA367)&gt;$E367,"",IFERROR(INDEX('PROYECCIÓN'!368:368,15+6*(COLUMNS($G367:AA367)-1)),""))</f>
        <v/>
      </c>
      <c r="AB367" s="236">
        <f t="array" ref="AB367">IF(COLUMNS($G367:AB367)&gt;$E367,"",IFERROR(INDEX('PROYECCIÓN'!368:368,15+6*(COLUMNS($G367:AB367)-1)),""))</f>
        <v/>
      </c>
      <c r="AC367" s="236">
        <f t="array" ref="AC367">IF(COLUMNS($G367:AC367)&gt;$E367,"",IFERROR(INDEX('PROYECCIÓN'!368:368,15+6*(COLUMNS($G367:AC367)-1)),""))</f>
        <v/>
      </c>
      <c r="AD367" s="236">
        <f t="array" ref="AD367">IF(COLUMNS($G367:AD367)&gt;$E367,"",IFERROR(INDEX('PROYECCIÓN'!368:368,15+6*(COLUMNS($G367:AD367)-1)),""))</f>
        <v/>
      </c>
      <c r="AE367" s="236">
        <f t="array" ref="AE367">IF(COLUMNS($G367:AE367)&gt;$E367,"",IFERROR(INDEX('PROYECCIÓN'!368:368,15+6*(COLUMNS($G367:AE367)-1)),""))</f>
        <v/>
      </c>
      <c r="AF367" s="236">
        <f t="array" ref="AF367">IF(COLUMNS($G367:AF367)&gt;$E367,"",IFERROR(INDEX('PROYECCIÓN'!368:368,15+6*(COLUMNS($G367:AF367)-1)),""))</f>
        <v/>
      </c>
      <c r="AG367" s="236">
        <f t="array" ref="AG367">IF(COLUMNS($G367:AG367)&gt;$E367,"",IFERROR(INDEX('PROYECCIÓN'!368:368,15+6*(COLUMNS($G367:AG367)-1)),""))</f>
        <v/>
      </c>
      <c r="AH367" s="236">
        <f t="array" ref="AH367">IF(COLUMNS($G367:AH367)&gt;$E367,"",IFERROR(INDEX('PROYECCIÓN'!368:368,15+6*(COLUMNS($G367:AH367)-1)),""))</f>
        <v/>
      </c>
      <c r="AI367" s="236">
        <f t="array" ref="AI367">IF(COLUMNS($G367:AI367)&gt;$E367,"",IFERROR(INDEX('PROYECCIÓN'!368:368,15+6*(COLUMNS($G367:AI367)-1)),""))</f>
        <v/>
      </c>
      <c r="AJ367" s="236">
        <f t="array" ref="AJ367">IF(COLUMNS($G367:AJ367)&gt;$E367,"",IFERROR(INDEX('PROYECCIÓN'!368:368,15+6*(COLUMNS($G367:AJ367)-1)),""))</f>
        <v/>
      </c>
      <c r="AK367" s="236">
        <f t="array" ref="AK367">IF(COLUMNS($G367:AK367)&gt;$E367,"",IFERROR(INDEX('PROYECCIÓN'!368:368,15+6*(COLUMNS($G367:AK367)-1)),""))</f>
        <v/>
      </c>
      <c r="AL367" s="236">
        <f t="array" ref="AL367">IF(COLUMNS($G367:AL367)&gt;$E367,"",IFERROR(INDEX('PROYECCIÓN'!368:368,15+6*(COLUMNS($G367:AL367)-1)),""))</f>
        <v/>
      </c>
      <c r="AM367" s="236">
        <f t="array" ref="AM367">IF(COLUMNS($G367:AM367)&gt;$E367,"",IFERROR(INDEX('PROYECCIÓN'!368:368,15+6*(COLUMNS($G367:AM367)-1)),""))</f>
        <v/>
      </c>
      <c r="AN367" s="236">
        <f t="array" ref="AN367">IF(COLUMNS($G367:AN367)&gt;$E367,"",IFERROR(INDEX('PROYECCIÓN'!368:368,15+6*(COLUMNS($G367:AN367)-1)),""))</f>
        <v/>
      </c>
      <c r="AO367" s="236">
        <f t="array" ref="AO367">IF(COLUMNS($G367:AO367)&gt;$E367,"",IFERROR(INDEX('PROYECCIÓN'!368:368,15+6*(COLUMNS($G367:AO367)-1)),""))</f>
        <v/>
      </c>
      <c r="AP367" s="236">
        <f t="array" ref="AP367">IF(COLUMNS($G367:AP367)&gt;$E367,"",IFERROR(INDEX('PROYECCIÓN'!368:368,15+6*(COLUMNS($G367:AP367)-1)),""))</f>
        <v/>
      </c>
      <c r="AQ367" s="236" t="n"/>
      <c r="AR367" s="229" t="n"/>
      <c r="AS367" s="185" t="n"/>
    </row>
    <row r="368" ht="15" customHeight="1" s="506">
      <c r="B368" s="47">
        <f>'CARTERA TOTAL'!B368</f>
        <v/>
      </c>
      <c r="C368" s="229">
        <f>'PROYECCIÓN'!C369</f>
        <v/>
      </c>
      <c r="D368" s="53">
        <f>'PROYECCIÓN'!D369</f>
        <v/>
      </c>
      <c r="E368" s="56">
        <f>'PROYECCIÓN'!H369</f>
        <v/>
      </c>
      <c r="F368" s="56">
        <f>IF(COUNTIF($G368:$AP368,"VENCIDA")&gt;0,"VENCIDA",IF(COUNTIF($G368:$AP368,"POR VENCER")&gt;0,"POR VENCER",IF(COUNTIF($G368:$AP368,"AL DÍA")&gt;0,"AL DÍA",IF(COUNTIF($G368:$AP368,"PAGA")&gt;0,"PAGA","SIN ESTADO"))))</f>
        <v/>
      </c>
      <c r="G368" s="236">
        <f t="array" ref="G368">IF(COLUMNS($G368:G368)&gt;$E368,"",IFERROR(INDEX('PROYECCIÓN'!369:369,15+6*(COLUMNS($G368:G368)-1)),""))</f>
        <v/>
      </c>
      <c r="H368" s="236">
        <f t="array" ref="H368">IF(COLUMNS($G368:H368)&gt;$E368,"",IFERROR(INDEX('PROYECCIÓN'!369:369,15+6*(COLUMNS($G368:H368)-1)),""))</f>
        <v/>
      </c>
      <c r="I368" s="236">
        <f t="array" ref="I368">IF(COLUMNS($G368:I368)&gt;$E368,"",IFERROR(INDEX('PROYECCIÓN'!369:369,15+6*(COLUMNS($G368:I368)-1)),""))</f>
        <v/>
      </c>
      <c r="J368" s="236">
        <f t="array" ref="J368">IF(COLUMNS($G368:J368)&gt;$E368,"",IFERROR(INDEX('PROYECCIÓN'!369:369,15+6*(COLUMNS($G368:J368)-1)),""))</f>
        <v/>
      </c>
      <c r="K368" s="236">
        <f t="array" ref="K368">IF(COLUMNS($G368:K368)&gt;$E368,"",IFERROR(INDEX('PROYECCIÓN'!369:369,15+6*(COLUMNS($G368:K368)-1)),""))</f>
        <v/>
      </c>
      <c r="L368" s="236">
        <f t="array" ref="L368">IF(COLUMNS($G368:L368)&gt;$E368,"",IFERROR(INDEX('PROYECCIÓN'!369:369,15+6*(COLUMNS($G368:L368)-1)),""))</f>
        <v/>
      </c>
      <c r="M368" s="236">
        <f t="array" ref="M368">IF(COLUMNS($G368:M368)&gt;$E368,"",IFERROR(INDEX('PROYECCIÓN'!369:369,15+6*(COLUMNS($G368:M368)-1)),""))</f>
        <v/>
      </c>
      <c r="N368" s="236">
        <f t="array" ref="N368">IF(COLUMNS($G368:N368)&gt;$E368,"",IFERROR(INDEX('PROYECCIÓN'!369:369,15+6*(COLUMNS($G368:N368)-1)),""))</f>
        <v/>
      </c>
      <c r="O368" s="236">
        <f t="array" ref="O368">IF(COLUMNS($G368:O368)&gt;$E368,"",IFERROR(INDEX('PROYECCIÓN'!369:369,15+6*(COLUMNS($G368:O368)-1)),""))</f>
        <v/>
      </c>
      <c r="P368" s="236">
        <f t="array" ref="P368">IF(COLUMNS($G368:P368)&gt;$E368,"",IFERROR(INDEX('PROYECCIÓN'!369:369,15+6*(COLUMNS($G368:P368)-1)),""))</f>
        <v/>
      </c>
      <c r="Q368" s="236">
        <f t="array" ref="Q368">IF(COLUMNS($G368:Q368)&gt;$E368,"",IFERROR(INDEX('PROYECCIÓN'!369:369,15+6*(COLUMNS($G368:Q368)-1)),""))</f>
        <v/>
      </c>
      <c r="R368" s="236">
        <f t="array" ref="R368">IF(COLUMNS($G368:R368)&gt;$E368,"",IFERROR(INDEX('PROYECCIÓN'!369:369,15+6*(COLUMNS($G368:R368)-1)),""))</f>
        <v/>
      </c>
      <c r="S368" s="236">
        <f t="array" ref="S368">IF(COLUMNS($G368:S368)&gt;$E368,"",IFERROR(INDEX('PROYECCIÓN'!369:369,15+6*(COLUMNS($G368:S368)-1)),""))</f>
        <v/>
      </c>
      <c r="T368" s="236">
        <f t="array" ref="T368">IF(COLUMNS($G368:T368)&gt;$E368,"",IFERROR(INDEX('PROYECCIÓN'!369:369,15+6*(COLUMNS($G368:T368)-1)),""))</f>
        <v/>
      </c>
      <c r="U368" s="236">
        <f t="array" ref="U368">IF(COLUMNS($G368:U368)&gt;$E368,"",IFERROR(INDEX('PROYECCIÓN'!369:369,15+6*(COLUMNS($G368:U368)-1)),""))</f>
        <v/>
      </c>
      <c r="V368" s="236">
        <f t="array" ref="V368">IF(COLUMNS($G368:V368)&gt;$E368,"",IFERROR(INDEX('PROYECCIÓN'!369:369,15+6*(COLUMNS($G368:V368)-1)),""))</f>
        <v/>
      </c>
      <c r="W368" s="236">
        <f t="array" ref="W368">IF(COLUMNS($G368:W368)&gt;$E368,"",IFERROR(INDEX('PROYECCIÓN'!369:369,15+6*(COLUMNS($G368:W368)-1)),""))</f>
        <v/>
      </c>
      <c r="X368" s="236">
        <f t="array" ref="X368">IF(COLUMNS($G368:X368)&gt;$E368,"",IFERROR(INDEX('PROYECCIÓN'!369:369,15+6*(COLUMNS($G368:X368)-1)),""))</f>
        <v/>
      </c>
      <c r="Y368" s="236">
        <f t="array" ref="Y368">IF(COLUMNS($G368:Y368)&gt;$E368,"",IFERROR(INDEX('PROYECCIÓN'!369:369,15+6*(COLUMNS($G368:Y368)-1)),""))</f>
        <v/>
      </c>
      <c r="Z368" s="236">
        <f t="array" ref="Z368">IF(COLUMNS($G368:Z368)&gt;$E368,"",IFERROR(INDEX('PROYECCIÓN'!369:369,15+6*(COLUMNS($G368:Z368)-1)),""))</f>
        <v/>
      </c>
      <c r="AA368" s="236">
        <f t="array" ref="AA368">IF(COLUMNS($G368:AA368)&gt;$E368,"",IFERROR(INDEX('PROYECCIÓN'!369:369,15+6*(COLUMNS($G368:AA368)-1)),""))</f>
        <v/>
      </c>
      <c r="AB368" s="236">
        <f t="array" ref="AB368">IF(COLUMNS($G368:AB368)&gt;$E368,"",IFERROR(INDEX('PROYECCIÓN'!369:369,15+6*(COLUMNS($G368:AB368)-1)),""))</f>
        <v/>
      </c>
      <c r="AC368" s="236">
        <f t="array" ref="AC368">IF(COLUMNS($G368:AC368)&gt;$E368,"",IFERROR(INDEX('PROYECCIÓN'!369:369,15+6*(COLUMNS($G368:AC368)-1)),""))</f>
        <v/>
      </c>
      <c r="AD368" s="236">
        <f t="array" ref="AD368">IF(COLUMNS($G368:AD368)&gt;$E368,"",IFERROR(INDEX('PROYECCIÓN'!369:369,15+6*(COLUMNS($G368:AD368)-1)),""))</f>
        <v/>
      </c>
      <c r="AE368" s="236">
        <f t="array" ref="AE368">IF(COLUMNS($G368:AE368)&gt;$E368,"",IFERROR(INDEX('PROYECCIÓN'!369:369,15+6*(COLUMNS($G368:AE368)-1)),""))</f>
        <v/>
      </c>
      <c r="AF368" s="236">
        <f t="array" ref="AF368">IF(COLUMNS($G368:AF368)&gt;$E368,"",IFERROR(INDEX('PROYECCIÓN'!369:369,15+6*(COLUMNS($G368:AF368)-1)),""))</f>
        <v/>
      </c>
      <c r="AG368" s="236">
        <f t="array" ref="AG368">IF(COLUMNS($G368:AG368)&gt;$E368,"",IFERROR(INDEX('PROYECCIÓN'!369:369,15+6*(COLUMNS($G368:AG368)-1)),""))</f>
        <v/>
      </c>
      <c r="AH368" s="236">
        <f t="array" ref="AH368">IF(COLUMNS($G368:AH368)&gt;$E368,"",IFERROR(INDEX('PROYECCIÓN'!369:369,15+6*(COLUMNS($G368:AH368)-1)),""))</f>
        <v/>
      </c>
      <c r="AI368" s="236">
        <f t="array" ref="AI368">IF(COLUMNS($G368:AI368)&gt;$E368,"",IFERROR(INDEX('PROYECCIÓN'!369:369,15+6*(COLUMNS($G368:AI368)-1)),""))</f>
        <v/>
      </c>
      <c r="AJ368" s="236">
        <f t="array" ref="AJ368">IF(COLUMNS($G368:AJ368)&gt;$E368,"",IFERROR(INDEX('PROYECCIÓN'!369:369,15+6*(COLUMNS($G368:AJ368)-1)),""))</f>
        <v/>
      </c>
      <c r="AK368" s="236">
        <f t="array" ref="AK368">IF(COLUMNS($G368:AK368)&gt;$E368,"",IFERROR(INDEX('PROYECCIÓN'!369:369,15+6*(COLUMNS($G368:AK368)-1)),""))</f>
        <v/>
      </c>
      <c r="AL368" s="236">
        <f t="array" ref="AL368">IF(COLUMNS($G368:AL368)&gt;$E368,"",IFERROR(INDEX('PROYECCIÓN'!369:369,15+6*(COLUMNS($G368:AL368)-1)),""))</f>
        <v/>
      </c>
      <c r="AM368" s="236">
        <f t="array" ref="AM368">IF(COLUMNS($G368:AM368)&gt;$E368,"",IFERROR(INDEX('PROYECCIÓN'!369:369,15+6*(COLUMNS($G368:AM368)-1)),""))</f>
        <v/>
      </c>
      <c r="AN368" s="236">
        <f t="array" ref="AN368">IF(COLUMNS($G368:AN368)&gt;$E368,"",IFERROR(INDEX('PROYECCIÓN'!369:369,15+6*(COLUMNS($G368:AN368)-1)),""))</f>
        <v/>
      </c>
      <c r="AO368" s="236">
        <f t="array" ref="AO368">IF(COLUMNS($G368:AO368)&gt;$E368,"",IFERROR(INDEX('PROYECCIÓN'!369:369,15+6*(COLUMNS($G368:AO368)-1)),""))</f>
        <v/>
      </c>
      <c r="AP368" s="236">
        <f t="array" ref="AP368">IF(COLUMNS($G368:AP368)&gt;$E368,"",IFERROR(INDEX('PROYECCIÓN'!369:369,15+6*(COLUMNS($G368:AP368)-1)),""))</f>
        <v/>
      </c>
      <c r="AQ368" s="236" t="n"/>
      <c r="AR368" s="229" t="n"/>
      <c r="AS368" s="185" t="n"/>
    </row>
    <row r="369" ht="15" customHeight="1" s="506">
      <c r="B369" s="47">
        <f>'CARTERA TOTAL'!B369</f>
        <v/>
      </c>
      <c r="C369" s="229">
        <f>'PROYECCIÓN'!C370</f>
        <v/>
      </c>
      <c r="D369" s="53">
        <f>'PROYECCIÓN'!D370</f>
        <v/>
      </c>
      <c r="E369" s="56">
        <f>'PROYECCIÓN'!H370</f>
        <v/>
      </c>
      <c r="F369" s="56">
        <f>IF(COUNTIF($G369:$AP369,"VENCIDA")&gt;0,"VENCIDA",IF(COUNTIF($G369:$AP369,"POR VENCER")&gt;0,"POR VENCER",IF(COUNTIF($G369:$AP369,"AL DÍA")&gt;0,"AL DÍA",IF(COUNTIF($G369:$AP369,"PAGA")&gt;0,"PAGA","SIN ESTADO"))))</f>
        <v/>
      </c>
      <c r="G369" s="236">
        <f t="array" ref="G369">IF(COLUMNS($G369:G369)&gt;$E369,"",IFERROR(INDEX('PROYECCIÓN'!370:370,15+6*(COLUMNS($G369:G369)-1)),""))</f>
        <v/>
      </c>
      <c r="H369" s="236">
        <f t="array" ref="H369">IF(COLUMNS($G369:H369)&gt;$E369,"",IFERROR(INDEX('PROYECCIÓN'!370:370,15+6*(COLUMNS($G369:H369)-1)),""))</f>
        <v/>
      </c>
      <c r="I369" s="236">
        <f t="array" ref="I369">IF(COLUMNS($G369:I369)&gt;$E369,"",IFERROR(INDEX('PROYECCIÓN'!370:370,15+6*(COLUMNS($G369:I369)-1)),""))</f>
        <v/>
      </c>
      <c r="J369" s="236">
        <f t="array" ref="J369">IF(COLUMNS($G369:J369)&gt;$E369,"",IFERROR(INDEX('PROYECCIÓN'!370:370,15+6*(COLUMNS($G369:J369)-1)),""))</f>
        <v/>
      </c>
      <c r="K369" s="236">
        <f t="array" ref="K369">IF(COLUMNS($G369:K369)&gt;$E369,"",IFERROR(INDEX('PROYECCIÓN'!370:370,15+6*(COLUMNS($G369:K369)-1)),""))</f>
        <v/>
      </c>
      <c r="L369" s="236">
        <f t="array" ref="L369">IF(COLUMNS($G369:L369)&gt;$E369,"",IFERROR(INDEX('PROYECCIÓN'!370:370,15+6*(COLUMNS($G369:L369)-1)),""))</f>
        <v/>
      </c>
      <c r="M369" s="236">
        <f t="array" ref="M369">IF(COLUMNS($G369:M369)&gt;$E369,"",IFERROR(INDEX('PROYECCIÓN'!370:370,15+6*(COLUMNS($G369:M369)-1)),""))</f>
        <v/>
      </c>
      <c r="N369" s="236">
        <f t="array" ref="N369">IF(COLUMNS($G369:N369)&gt;$E369,"",IFERROR(INDEX('PROYECCIÓN'!370:370,15+6*(COLUMNS($G369:N369)-1)),""))</f>
        <v/>
      </c>
      <c r="O369" s="236">
        <f t="array" ref="O369">IF(COLUMNS($G369:O369)&gt;$E369,"",IFERROR(INDEX('PROYECCIÓN'!370:370,15+6*(COLUMNS($G369:O369)-1)),""))</f>
        <v/>
      </c>
      <c r="P369" s="236">
        <f t="array" ref="P369">IF(COLUMNS($G369:P369)&gt;$E369,"",IFERROR(INDEX('PROYECCIÓN'!370:370,15+6*(COLUMNS($G369:P369)-1)),""))</f>
        <v/>
      </c>
      <c r="Q369" s="236">
        <f t="array" ref="Q369">IF(COLUMNS($G369:Q369)&gt;$E369,"",IFERROR(INDEX('PROYECCIÓN'!370:370,15+6*(COLUMNS($G369:Q369)-1)),""))</f>
        <v/>
      </c>
      <c r="R369" s="236">
        <f t="array" ref="R369">IF(COLUMNS($G369:R369)&gt;$E369,"",IFERROR(INDEX('PROYECCIÓN'!370:370,15+6*(COLUMNS($G369:R369)-1)),""))</f>
        <v/>
      </c>
      <c r="S369" s="236">
        <f t="array" ref="S369">IF(COLUMNS($G369:S369)&gt;$E369,"",IFERROR(INDEX('PROYECCIÓN'!370:370,15+6*(COLUMNS($G369:S369)-1)),""))</f>
        <v/>
      </c>
      <c r="T369" s="236">
        <f t="array" ref="T369">IF(COLUMNS($G369:T369)&gt;$E369,"",IFERROR(INDEX('PROYECCIÓN'!370:370,15+6*(COLUMNS($G369:T369)-1)),""))</f>
        <v/>
      </c>
      <c r="U369" s="236">
        <f t="array" ref="U369">IF(COLUMNS($G369:U369)&gt;$E369,"",IFERROR(INDEX('PROYECCIÓN'!370:370,15+6*(COLUMNS($G369:U369)-1)),""))</f>
        <v/>
      </c>
      <c r="V369" s="236">
        <f t="array" ref="V369">IF(COLUMNS($G369:V369)&gt;$E369,"",IFERROR(INDEX('PROYECCIÓN'!370:370,15+6*(COLUMNS($G369:V369)-1)),""))</f>
        <v/>
      </c>
      <c r="W369" s="236">
        <f t="array" ref="W369">IF(COLUMNS($G369:W369)&gt;$E369,"",IFERROR(INDEX('PROYECCIÓN'!370:370,15+6*(COLUMNS($G369:W369)-1)),""))</f>
        <v/>
      </c>
      <c r="X369" s="236">
        <f t="array" ref="X369">IF(COLUMNS($G369:X369)&gt;$E369,"",IFERROR(INDEX('PROYECCIÓN'!370:370,15+6*(COLUMNS($G369:X369)-1)),""))</f>
        <v/>
      </c>
      <c r="Y369" s="236">
        <f t="array" ref="Y369">IF(COLUMNS($G369:Y369)&gt;$E369,"",IFERROR(INDEX('PROYECCIÓN'!370:370,15+6*(COLUMNS($G369:Y369)-1)),""))</f>
        <v/>
      </c>
      <c r="Z369" s="236">
        <f t="array" ref="Z369">IF(COLUMNS($G369:Z369)&gt;$E369,"",IFERROR(INDEX('PROYECCIÓN'!370:370,15+6*(COLUMNS($G369:Z369)-1)),""))</f>
        <v/>
      </c>
      <c r="AA369" s="236">
        <f t="array" ref="AA369">IF(COLUMNS($G369:AA369)&gt;$E369,"",IFERROR(INDEX('PROYECCIÓN'!370:370,15+6*(COLUMNS($G369:AA369)-1)),""))</f>
        <v/>
      </c>
      <c r="AB369" s="236">
        <f t="array" ref="AB369">IF(COLUMNS($G369:AB369)&gt;$E369,"",IFERROR(INDEX('PROYECCIÓN'!370:370,15+6*(COLUMNS($G369:AB369)-1)),""))</f>
        <v/>
      </c>
      <c r="AC369" s="236">
        <f t="array" ref="AC369">IF(COLUMNS($G369:AC369)&gt;$E369,"",IFERROR(INDEX('PROYECCIÓN'!370:370,15+6*(COLUMNS($G369:AC369)-1)),""))</f>
        <v/>
      </c>
      <c r="AD369" s="236">
        <f t="array" ref="AD369">IF(COLUMNS($G369:AD369)&gt;$E369,"",IFERROR(INDEX('PROYECCIÓN'!370:370,15+6*(COLUMNS($G369:AD369)-1)),""))</f>
        <v/>
      </c>
      <c r="AE369" s="236">
        <f t="array" ref="AE369">IF(COLUMNS($G369:AE369)&gt;$E369,"",IFERROR(INDEX('PROYECCIÓN'!370:370,15+6*(COLUMNS($G369:AE369)-1)),""))</f>
        <v/>
      </c>
      <c r="AF369" s="236">
        <f t="array" ref="AF369">IF(COLUMNS($G369:AF369)&gt;$E369,"",IFERROR(INDEX('PROYECCIÓN'!370:370,15+6*(COLUMNS($G369:AF369)-1)),""))</f>
        <v/>
      </c>
      <c r="AG369" s="236">
        <f t="array" ref="AG369">IF(COLUMNS($G369:AG369)&gt;$E369,"",IFERROR(INDEX('PROYECCIÓN'!370:370,15+6*(COLUMNS($G369:AG369)-1)),""))</f>
        <v/>
      </c>
      <c r="AH369" s="236">
        <f t="array" ref="AH369">IF(COLUMNS($G369:AH369)&gt;$E369,"",IFERROR(INDEX('PROYECCIÓN'!370:370,15+6*(COLUMNS($G369:AH369)-1)),""))</f>
        <v/>
      </c>
      <c r="AI369" s="236">
        <f t="array" ref="AI369">IF(COLUMNS($G369:AI369)&gt;$E369,"",IFERROR(INDEX('PROYECCIÓN'!370:370,15+6*(COLUMNS($G369:AI369)-1)),""))</f>
        <v/>
      </c>
      <c r="AJ369" s="236">
        <f t="array" ref="AJ369">IF(COLUMNS($G369:AJ369)&gt;$E369,"",IFERROR(INDEX('PROYECCIÓN'!370:370,15+6*(COLUMNS($G369:AJ369)-1)),""))</f>
        <v/>
      </c>
      <c r="AK369" s="236">
        <f t="array" ref="AK369">IF(COLUMNS($G369:AK369)&gt;$E369,"",IFERROR(INDEX('PROYECCIÓN'!370:370,15+6*(COLUMNS($G369:AK369)-1)),""))</f>
        <v/>
      </c>
      <c r="AL369" s="236">
        <f t="array" ref="AL369">IF(COLUMNS($G369:AL369)&gt;$E369,"",IFERROR(INDEX('PROYECCIÓN'!370:370,15+6*(COLUMNS($G369:AL369)-1)),""))</f>
        <v/>
      </c>
      <c r="AM369" s="236">
        <f t="array" ref="AM369">IF(COLUMNS($G369:AM369)&gt;$E369,"",IFERROR(INDEX('PROYECCIÓN'!370:370,15+6*(COLUMNS($G369:AM369)-1)),""))</f>
        <v/>
      </c>
      <c r="AN369" s="236">
        <f t="array" ref="AN369">IF(COLUMNS($G369:AN369)&gt;$E369,"",IFERROR(INDEX('PROYECCIÓN'!370:370,15+6*(COLUMNS($G369:AN369)-1)),""))</f>
        <v/>
      </c>
      <c r="AO369" s="236">
        <f t="array" ref="AO369">IF(COLUMNS($G369:AO369)&gt;$E369,"",IFERROR(INDEX('PROYECCIÓN'!370:370,15+6*(COLUMNS($G369:AO369)-1)),""))</f>
        <v/>
      </c>
      <c r="AP369" s="236">
        <f t="array" ref="AP369">IF(COLUMNS($G369:AP369)&gt;$E369,"",IFERROR(INDEX('PROYECCIÓN'!370:370,15+6*(COLUMNS($G369:AP369)-1)),""))</f>
        <v/>
      </c>
      <c r="AQ369" s="236" t="n"/>
      <c r="AR369" s="229" t="n"/>
      <c r="AS369" s="185" t="n"/>
    </row>
    <row r="370" ht="15" customHeight="1" s="506">
      <c r="B370" s="47">
        <f>'CARTERA TOTAL'!B370</f>
        <v/>
      </c>
      <c r="C370" s="229">
        <f>'PROYECCIÓN'!C371</f>
        <v/>
      </c>
      <c r="D370" s="53">
        <f>'PROYECCIÓN'!D371</f>
        <v/>
      </c>
      <c r="E370" s="56">
        <f>'PROYECCIÓN'!H371</f>
        <v/>
      </c>
      <c r="F370" s="56">
        <f>IF(COUNTIF($G370:$AP370,"VENCIDA")&gt;0,"VENCIDA",IF(COUNTIF($G370:$AP370,"POR VENCER")&gt;0,"POR VENCER",IF(COUNTIF($G370:$AP370,"AL DÍA")&gt;0,"AL DÍA",IF(COUNTIF($G370:$AP370,"PAGA")&gt;0,"PAGA","SIN ESTADO"))))</f>
        <v/>
      </c>
      <c r="G370" s="236">
        <f t="array" ref="G370">IF(COLUMNS($G370:G370)&gt;$E370,"",IFERROR(INDEX('PROYECCIÓN'!371:371,15+6*(COLUMNS($G370:G370)-1)),""))</f>
        <v/>
      </c>
      <c r="H370" s="236">
        <f t="array" ref="H370">IF(COLUMNS($G370:H370)&gt;$E370,"",IFERROR(INDEX('PROYECCIÓN'!371:371,15+6*(COLUMNS($G370:H370)-1)),""))</f>
        <v/>
      </c>
      <c r="I370" s="236">
        <f t="array" ref="I370">IF(COLUMNS($G370:I370)&gt;$E370,"",IFERROR(INDEX('PROYECCIÓN'!371:371,15+6*(COLUMNS($G370:I370)-1)),""))</f>
        <v/>
      </c>
      <c r="J370" s="236">
        <f t="array" ref="J370">IF(COLUMNS($G370:J370)&gt;$E370,"",IFERROR(INDEX('PROYECCIÓN'!371:371,15+6*(COLUMNS($G370:J370)-1)),""))</f>
        <v/>
      </c>
      <c r="K370" s="236">
        <f t="array" ref="K370">IF(COLUMNS($G370:K370)&gt;$E370,"",IFERROR(INDEX('PROYECCIÓN'!371:371,15+6*(COLUMNS($G370:K370)-1)),""))</f>
        <v/>
      </c>
      <c r="L370" s="236">
        <f t="array" ref="L370">IF(COLUMNS($G370:L370)&gt;$E370,"",IFERROR(INDEX('PROYECCIÓN'!371:371,15+6*(COLUMNS($G370:L370)-1)),""))</f>
        <v/>
      </c>
      <c r="M370" s="236">
        <f t="array" ref="M370">IF(COLUMNS($G370:M370)&gt;$E370,"",IFERROR(INDEX('PROYECCIÓN'!371:371,15+6*(COLUMNS($G370:M370)-1)),""))</f>
        <v/>
      </c>
      <c r="N370" s="236">
        <f t="array" ref="N370">IF(COLUMNS($G370:N370)&gt;$E370,"",IFERROR(INDEX('PROYECCIÓN'!371:371,15+6*(COLUMNS($G370:N370)-1)),""))</f>
        <v/>
      </c>
      <c r="O370" s="236">
        <f t="array" ref="O370">IF(COLUMNS($G370:O370)&gt;$E370,"",IFERROR(INDEX('PROYECCIÓN'!371:371,15+6*(COLUMNS($G370:O370)-1)),""))</f>
        <v/>
      </c>
      <c r="P370" s="236">
        <f t="array" ref="P370">IF(COLUMNS($G370:P370)&gt;$E370,"",IFERROR(INDEX('PROYECCIÓN'!371:371,15+6*(COLUMNS($G370:P370)-1)),""))</f>
        <v/>
      </c>
      <c r="Q370" s="236">
        <f t="array" ref="Q370">IF(COLUMNS($G370:Q370)&gt;$E370,"",IFERROR(INDEX('PROYECCIÓN'!371:371,15+6*(COLUMNS($G370:Q370)-1)),""))</f>
        <v/>
      </c>
      <c r="R370" s="236">
        <f t="array" ref="R370">IF(COLUMNS($G370:R370)&gt;$E370,"",IFERROR(INDEX('PROYECCIÓN'!371:371,15+6*(COLUMNS($G370:R370)-1)),""))</f>
        <v/>
      </c>
      <c r="S370" s="236">
        <f t="array" ref="S370">IF(COLUMNS($G370:S370)&gt;$E370,"",IFERROR(INDEX('PROYECCIÓN'!371:371,15+6*(COLUMNS($G370:S370)-1)),""))</f>
        <v/>
      </c>
      <c r="T370" s="236">
        <f t="array" ref="T370">IF(COLUMNS($G370:T370)&gt;$E370,"",IFERROR(INDEX('PROYECCIÓN'!371:371,15+6*(COLUMNS($G370:T370)-1)),""))</f>
        <v/>
      </c>
      <c r="U370" s="236">
        <f t="array" ref="U370">IF(COLUMNS($G370:U370)&gt;$E370,"",IFERROR(INDEX('PROYECCIÓN'!371:371,15+6*(COLUMNS($G370:U370)-1)),""))</f>
        <v/>
      </c>
      <c r="V370" s="236">
        <f t="array" ref="V370">IF(COLUMNS($G370:V370)&gt;$E370,"",IFERROR(INDEX('PROYECCIÓN'!371:371,15+6*(COLUMNS($G370:V370)-1)),""))</f>
        <v/>
      </c>
      <c r="W370" s="236">
        <f t="array" ref="W370">IF(COLUMNS($G370:W370)&gt;$E370,"",IFERROR(INDEX('PROYECCIÓN'!371:371,15+6*(COLUMNS($G370:W370)-1)),""))</f>
        <v/>
      </c>
      <c r="X370" s="236">
        <f t="array" ref="X370">IF(COLUMNS($G370:X370)&gt;$E370,"",IFERROR(INDEX('PROYECCIÓN'!371:371,15+6*(COLUMNS($G370:X370)-1)),""))</f>
        <v/>
      </c>
      <c r="Y370" s="236">
        <f t="array" ref="Y370">IF(COLUMNS($G370:Y370)&gt;$E370,"",IFERROR(INDEX('PROYECCIÓN'!371:371,15+6*(COLUMNS($G370:Y370)-1)),""))</f>
        <v/>
      </c>
      <c r="Z370" s="236">
        <f t="array" ref="Z370">IF(COLUMNS($G370:Z370)&gt;$E370,"",IFERROR(INDEX('PROYECCIÓN'!371:371,15+6*(COLUMNS($G370:Z370)-1)),""))</f>
        <v/>
      </c>
      <c r="AA370" s="236">
        <f t="array" ref="AA370">IF(COLUMNS($G370:AA370)&gt;$E370,"",IFERROR(INDEX('PROYECCIÓN'!371:371,15+6*(COLUMNS($G370:AA370)-1)),""))</f>
        <v/>
      </c>
      <c r="AB370" s="236">
        <f t="array" ref="AB370">IF(COLUMNS($G370:AB370)&gt;$E370,"",IFERROR(INDEX('PROYECCIÓN'!371:371,15+6*(COLUMNS($G370:AB370)-1)),""))</f>
        <v/>
      </c>
      <c r="AC370" s="236">
        <f t="array" ref="AC370">IF(COLUMNS($G370:AC370)&gt;$E370,"",IFERROR(INDEX('PROYECCIÓN'!371:371,15+6*(COLUMNS($G370:AC370)-1)),""))</f>
        <v/>
      </c>
      <c r="AD370" s="236">
        <f t="array" ref="AD370">IF(COLUMNS($G370:AD370)&gt;$E370,"",IFERROR(INDEX('PROYECCIÓN'!371:371,15+6*(COLUMNS($G370:AD370)-1)),""))</f>
        <v/>
      </c>
      <c r="AE370" s="236">
        <f t="array" ref="AE370">IF(COLUMNS($G370:AE370)&gt;$E370,"",IFERROR(INDEX('PROYECCIÓN'!371:371,15+6*(COLUMNS($G370:AE370)-1)),""))</f>
        <v/>
      </c>
      <c r="AF370" s="236">
        <f t="array" ref="AF370">IF(COLUMNS($G370:AF370)&gt;$E370,"",IFERROR(INDEX('PROYECCIÓN'!371:371,15+6*(COLUMNS($G370:AF370)-1)),""))</f>
        <v/>
      </c>
      <c r="AG370" s="236">
        <f t="array" ref="AG370">IF(COLUMNS($G370:AG370)&gt;$E370,"",IFERROR(INDEX('PROYECCIÓN'!371:371,15+6*(COLUMNS($G370:AG370)-1)),""))</f>
        <v/>
      </c>
      <c r="AH370" s="236">
        <f t="array" ref="AH370">IF(COLUMNS($G370:AH370)&gt;$E370,"",IFERROR(INDEX('PROYECCIÓN'!371:371,15+6*(COLUMNS($G370:AH370)-1)),""))</f>
        <v/>
      </c>
      <c r="AI370" s="236">
        <f t="array" ref="AI370">IF(COLUMNS($G370:AI370)&gt;$E370,"",IFERROR(INDEX('PROYECCIÓN'!371:371,15+6*(COLUMNS($G370:AI370)-1)),""))</f>
        <v/>
      </c>
      <c r="AJ370" s="236">
        <f t="array" ref="AJ370">IF(COLUMNS($G370:AJ370)&gt;$E370,"",IFERROR(INDEX('PROYECCIÓN'!371:371,15+6*(COLUMNS($G370:AJ370)-1)),""))</f>
        <v/>
      </c>
      <c r="AK370" s="236">
        <f t="array" ref="AK370">IF(COLUMNS($G370:AK370)&gt;$E370,"",IFERROR(INDEX('PROYECCIÓN'!371:371,15+6*(COLUMNS($G370:AK370)-1)),""))</f>
        <v/>
      </c>
      <c r="AL370" s="236">
        <f t="array" ref="AL370">IF(COLUMNS($G370:AL370)&gt;$E370,"",IFERROR(INDEX('PROYECCIÓN'!371:371,15+6*(COLUMNS($G370:AL370)-1)),""))</f>
        <v/>
      </c>
      <c r="AM370" s="236">
        <f t="array" ref="AM370">IF(COLUMNS($G370:AM370)&gt;$E370,"",IFERROR(INDEX('PROYECCIÓN'!371:371,15+6*(COLUMNS($G370:AM370)-1)),""))</f>
        <v/>
      </c>
      <c r="AN370" s="236">
        <f t="array" ref="AN370">IF(COLUMNS($G370:AN370)&gt;$E370,"",IFERROR(INDEX('PROYECCIÓN'!371:371,15+6*(COLUMNS($G370:AN370)-1)),""))</f>
        <v/>
      </c>
      <c r="AO370" s="236">
        <f t="array" ref="AO370">IF(COLUMNS($G370:AO370)&gt;$E370,"",IFERROR(INDEX('PROYECCIÓN'!371:371,15+6*(COLUMNS($G370:AO370)-1)),""))</f>
        <v/>
      </c>
      <c r="AP370" s="236">
        <f t="array" ref="AP370">IF(COLUMNS($G370:AP370)&gt;$E370,"",IFERROR(INDEX('PROYECCIÓN'!371:371,15+6*(COLUMNS($G370:AP370)-1)),""))</f>
        <v/>
      </c>
      <c r="AQ370" s="236" t="n"/>
      <c r="AR370" s="229" t="n"/>
      <c r="AS370" s="185" t="n"/>
    </row>
    <row r="371" ht="15" customHeight="1" s="506">
      <c r="B371" s="47">
        <f>'CARTERA TOTAL'!B371</f>
        <v/>
      </c>
      <c r="C371" s="229">
        <f>'PROYECCIÓN'!C372</f>
        <v/>
      </c>
      <c r="D371" s="53">
        <f>'PROYECCIÓN'!D372</f>
        <v/>
      </c>
      <c r="E371" s="56">
        <f>'PROYECCIÓN'!H372</f>
        <v/>
      </c>
      <c r="F371" s="56">
        <f>IF(COUNTIF($G371:$AP371,"VENCIDA")&gt;0,"VENCIDA",IF(COUNTIF($G371:$AP371,"POR VENCER")&gt;0,"POR VENCER",IF(COUNTIF($G371:$AP371,"AL DÍA")&gt;0,"AL DÍA",IF(COUNTIF($G371:$AP371,"PAGA")&gt;0,"PAGA","SIN ESTADO"))))</f>
        <v/>
      </c>
      <c r="G371" s="236">
        <f t="array" ref="G371">IF(COLUMNS($G371:G371)&gt;$E371,"",IFERROR(INDEX('PROYECCIÓN'!372:372,15+6*(COLUMNS($G371:G371)-1)),""))</f>
        <v/>
      </c>
      <c r="H371" s="236">
        <f t="array" ref="H371">IF(COLUMNS($G371:H371)&gt;$E371,"",IFERROR(INDEX('PROYECCIÓN'!372:372,15+6*(COLUMNS($G371:H371)-1)),""))</f>
        <v/>
      </c>
      <c r="I371" s="236">
        <f t="array" ref="I371">IF(COLUMNS($G371:I371)&gt;$E371,"",IFERROR(INDEX('PROYECCIÓN'!372:372,15+6*(COLUMNS($G371:I371)-1)),""))</f>
        <v/>
      </c>
      <c r="J371" s="236">
        <f t="array" ref="J371">IF(COLUMNS($G371:J371)&gt;$E371,"",IFERROR(INDEX('PROYECCIÓN'!372:372,15+6*(COLUMNS($G371:J371)-1)),""))</f>
        <v/>
      </c>
      <c r="K371" s="236">
        <f t="array" ref="K371">IF(COLUMNS($G371:K371)&gt;$E371,"",IFERROR(INDEX('PROYECCIÓN'!372:372,15+6*(COLUMNS($G371:K371)-1)),""))</f>
        <v/>
      </c>
      <c r="L371" s="236">
        <f t="array" ref="L371">IF(COLUMNS($G371:L371)&gt;$E371,"",IFERROR(INDEX('PROYECCIÓN'!372:372,15+6*(COLUMNS($G371:L371)-1)),""))</f>
        <v/>
      </c>
      <c r="M371" s="236">
        <f t="array" ref="M371">IF(COLUMNS($G371:M371)&gt;$E371,"",IFERROR(INDEX('PROYECCIÓN'!372:372,15+6*(COLUMNS($G371:M371)-1)),""))</f>
        <v/>
      </c>
      <c r="N371" s="236">
        <f t="array" ref="N371">IF(COLUMNS($G371:N371)&gt;$E371,"",IFERROR(INDEX('PROYECCIÓN'!372:372,15+6*(COLUMNS($G371:N371)-1)),""))</f>
        <v/>
      </c>
      <c r="O371" s="236">
        <f t="array" ref="O371">IF(COLUMNS($G371:O371)&gt;$E371,"",IFERROR(INDEX('PROYECCIÓN'!372:372,15+6*(COLUMNS($G371:O371)-1)),""))</f>
        <v/>
      </c>
      <c r="P371" s="236">
        <f t="array" ref="P371">IF(COLUMNS($G371:P371)&gt;$E371,"",IFERROR(INDEX('PROYECCIÓN'!372:372,15+6*(COLUMNS($G371:P371)-1)),""))</f>
        <v/>
      </c>
      <c r="Q371" s="236">
        <f t="array" ref="Q371">IF(COLUMNS($G371:Q371)&gt;$E371,"",IFERROR(INDEX('PROYECCIÓN'!372:372,15+6*(COLUMNS($G371:Q371)-1)),""))</f>
        <v/>
      </c>
      <c r="R371" s="236">
        <f t="array" ref="R371">IF(COLUMNS($G371:R371)&gt;$E371,"",IFERROR(INDEX('PROYECCIÓN'!372:372,15+6*(COLUMNS($G371:R371)-1)),""))</f>
        <v/>
      </c>
      <c r="S371" s="236">
        <f t="array" ref="S371">IF(COLUMNS($G371:S371)&gt;$E371,"",IFERROR(INDEX('PROYECCIÓN'!372:372,15+6*(COLUMNS($G371:S371)-1)),""))</f>
        <v/>
      </c>
      <c r="T371" s="236">
        <f t="array" ref="T371">IF(COLUMNS($G371:T371)&gt;$E371,"",IFERROR(INDEX('PROYECCIÓN'!372:372,15+6*(COLUMNS($G371:T371)-1)),""))</f>
        <v/>
      </c>
      <c r="U371" s="236">
        <f t="array" ref="U371">IF(COLUMNS($G371:U371)&gt;$E371,"",IFERROR(INDEX('PROYECCIÓN'!372:372,15+6*(COLUMNS($G371:U371)-1)),""))</f>
        <v/>
      </c>
      <c r="V371" s="236">
        <f t="array" ref="V371">IF(COLUMNS($G371:V371)&gt;$E371,"",IFERROR(INDEX('PROYECCIÓN'!372:372,15+6*(COLUMNS($G371:V371)-1)),""))</f>
        <v/>
      </c>
      <c r="W371" s="236">
        <f t="array" ref="W371">IF(COLUMNS($G371:W371)&gt;$E371,"",IFERROR(INDEX('PROYECCIÓN'!372:372,15+6*(COLUMNS($G371:W371)-1)),""))</f>
        <v/>
      </c>
      <c r="X371" s="236">
        <f t="array" ref="X371">IF(COLUMNS($G371:X371)&gt;$E371,"",IFERROR(INDEX('PROYECCIÓN'!372:372,15+6*(COLUMNS($G371:X371)-1)),""))</f>
        <v/>
      </c>
      <c r="Y371" s="236">
        <f t="array" ref="Y371">IF(COLUMNS($G371:Y371)&gt;$E371,"",IFERROR(INDEX('PROYECCIÓN'!372:372,15+6*(COLUMNS($G371:Y371)-1)),""))</f>
        <v/>
      </c>
      <c r="Z371" s="236">
        <f t="array" ref="Z371">IF(COLUMNS($G371:Z371)&gt;$E371,"",IFERROR(INDEX('PROYECCIÓN'!372:372,15+6*(COLUMNS($G371:Z371)-1)),""))</f>
        <v/>
      </c>
      <c r="AA371" s="236">
        <f t="array" ref="AA371">IF(COLUMNS($G371:AA371)&gt;$E371,"",IFERROR(INDEX('PROYECCIÓN'!372:372,15+6*(COLUMNS($G371:AA371)-1)),""))</f>
        <v/>
      </c>
      <c r="AB371" s="236">
        <f t="array" ref="AB371">IF(COLUMNS($G371:AB371)&gt;$E371,"",IFERROR(INDEX('PROYECCIÓN'!372:372,15+6*(COLUMNS($G371:AB371)-1)),""))</f>
        <v/>
      </c>
      <c r="AC371" s="236">
        <f t="array" ref="AC371">IF(COLUMNS($G371:AC371)&gt;$E371,"",IFERROR(INDEX('PROYECCIÓN'!372:372,15+6*(COLUMNS($G371:AC371)-1)),""))</f>
        <v/>
      </c>
      <c r="AD371" s="236">
        <f t="array" ref="AD371">IF(COLUMNS($G371:AD371)&gt;$E371,"",IFERROR(INDEX('PROYECCIÓN'!372:372,15+6*(COLUMNS($G371:AD371)-1)),""))</f>
        <v/>
      </c>
      <c r="AE371" s="236">
        <f t="array" ref="AE371">IF(COLUMNS($G371:AE371)&gt;$E371,"",IFERROR(INDEX('PROYECCIÓN'!372:372,15+6*(COLUMNS($G371:AE371)-1)),""))</f>
        <v/>
      </c>
      <c r="AF371" s="236">
        <f t="array" ref="AF371">IF(COLUMNS($G371:AF371)&gt;$E371,"",IFERROR(INDEX('PROYECCIÓN'!372:372,15+6*(COLUMNS($G371:AF371)-1)),""))</f>
        <v/>
      </c>
      <c r="AG371" s="236">
        <f t="array" ref="AG371">IF(COLUMNS($G371:AG371)&gt;$E371,"",IFERROR(INDEX('PROYECCIÓN'!372:372,15+6*(COLUMNS($G371:AG371)-1)),""))</f>
        <v/>
      </c>
      <c r="AH371" s="236">
        <f t="array" ref="AH371">IF(COLUMNS($G371:AH371)&gt;$E371,"",IFERROR(INDEX('PROYECCIÓN'!372:372,15+6*(COLUMNS($G371:AH371)-1)),""))</f>
        <v/>
      </c>
      <c r="AI371" s="236">
        <f t="array" ref="AI371">IF(COLUMNS($G371:AI371)&gt;$E371,"",IFERROR(INDEX('PROYECCIÓN'!372:372,15+6*(COLUMNS($G371:AI371)-1)),""))</f>
        <v/>
      </c>
      <c r="AJ371" s="236">
        <f t="array" ref="AJ371">IF(COLUMNS($G371:AJ371)&gt;$E371,"",IFERROR(INDEX('PROYECCIÓN'!372:372,15+6*(COLUMNS($G371:AJ371)-1)),""))</f>
        <v/>
      </c>
      <c r="AK371" s="236">
        <f t="array" ref="AK371">IF(COLUMNS($G371:AK371)&gt;$E371,"",IFERROR(INDEX('PROYECCIÓN'!372:372,15+6*(COLUMNS($G371:AK371)-1)),""))</f>
        <v/>
      </c>
      <c r="AL371" s="236">
        <f t="array" ref="AL371">IF(COLUMNS($G371:AL371)&gt;$E371,"",IFERROR(INDEX('PROYECCIÓN'!372:372,15+6*(COLUMNS($G371:AL371)-1)),""))</f>
        <v/>
      </c>
      <c r="AM371" s="236">
        <f t="array" ref="AM371">IF(COLUMNS($G371:AM371)&gt;$E371,"",IFERROR(INDEX('PROYECCIÓN'!372:372,15+6*(COLUMNS($G371:AM371)-1)),""))</f>
        <v/>
      </c>
      <c r="AN371" s="236">
        <f t="array" ref="AN371">IF(COLUMNS($G371:AN371)&gt;$E371,"",IFERROR(INDEX('PROYECCIÓN'!372:372,15+6*(COLUMNS($G371:AN371)-1)),""))</f>
        <v/>
      </c>
      <c r="AO371" s="236">
        <f t="array" ref="AO371">IF(COLUMNS($G371:AO371)&gt;$E371,"",IFERROR(INDEX('PROYECCIÓN'!372:372,15+6*(COLUMNS($G371:AO371)-1)),""))</f>
        <v/>
      </c>
      <c r="AP371" s="236">
        <f t="array" ref="AP371">IF(COLUMNS($G371:AP371)&gt;$E371,"",IFERROR(INDEX('PROYECCIÓN'!372:372,15+6*(COLUMNS($G371:AP371)-1)),""))</f>
        <v/>
      </c>
      <c r="AQ371" s="236" t="n"/>
      <c r="AR371" s="229" t="n"/>
      <c r="AS371" s="185" t="n"/>
    </row>
    <row r="372" ht="15" customHeight="1" s="506">
      <c r="B372" s="47">
        <f>'CARTERA TOTAL'!B372</f>
        <v/>
      </c>
      <c r="C372" s="229">
        <f>'PROYECCIÓN'!C373</f>
        <v/>
      </c>
      <c r="D372" s="53">
        <f>'PROYECCIÓN'!D373</f>
        <v/>
      </c>
      <c r="E372" s="56">
        <f>'PROYECCIÓN'!H373</f>
        <v/>
      </c>
      <c r="F372" s="56">
        <f>IF(COUNTIF($G372:$AP372,"VENCIDA")&gt;0,"VENCIDA",IF(COUNTIF($G372:$AP372,"POR VENCER")&gt;0,"POR VENCER",IF(COUNTIF($G372:$AP372,"AL DÍA")&gt;0,"AL DÍA",IF(COUNTIF($G372:$AP372,"PAGA")&gt;0,"PAGA","SIN ESTADO"))))</f>
        <v/>
      </c>
      <c r="G372" s="236">
        <f t="array" ref="G372">IF(COLUMNS($G372:G372)&gt;$E372,"",IFERROR(INDEX('PROYECCIÓN'!373:373,15+6*(COLUMNS($G372:G372)-1)),""))</f>
        <v/>
      </c>
      <c r="H372" s="236">
        <f t="array" ref="H372">IF(COLUMNS($G372:H372)&gt;$E372,"",IFERROR(INDEX('PROYECCIÓN'!373:373,15+6*(COLUMNS($G372:H372)-1)),""))</f>
        <v/>
      </c>
      <c r="I372" s="236">
        <f t="array" ref="I372">IF(COLUMNS($G372:I372)&gt;$E372,"",IFERROR(INDEX('PROYECCIÓN'!373:373,15+6*(COLUMNS($G372:I372)-1)),""))</f>
        <v/>
      </c>
      <c r="J372" s="236">
        <f t="array" ref="J372">IF(COLUMNS($G372:J372)&gt;$E372,"",IFERROR(INDEX('PROYECCIÓN'!373:373,15+6*(COLUMNS($G372:J372)-1)),""))</f>
        <v/>
      </c>
      <c r="K372" s="236">
        <f t="array" ref="K372">IF(COLUMNS($G372:K372)&gt;$E372,"",IFERROR(INDEX('PROYECCIÓN'!373:373,15+6*(COLUMNS($G372:K372)-1)),""))</f>
        <v/>
      </c>
      <c r="L372" s="236">
        <f t="array" ref="L372">IF(COLUMNS($G372:L372)&gt;$E372,"",IFERROR(INDEX('PROYECCIÓN'!373:373,15+6*(COLUMNS($G372:L372)-1)),""))</f>
        <v/>
      </c>
      <c r="M372" s="236">
        <f t="array" ref="M372">IF(COLUMNS($G372:M372)&gt;$E372,"",IFERROR(INDEX('PROYECCIÓN'!373:373,15+6*(COLUMNS($G372:M372)-1)),""))</f>
        <v/>
      </c>
      <c r="N372" s="236">
        <f t="array" ref="N372">IF(COLUMNS($G372:N372)&gt;$E372,"",IFERROR(INDEX('PROYECCIÓN'!373:373,15+6*(COLUMNS($G372:N372)-1)),""))</f>
        <v/>
      </c>
      <c r="O372" s="236">
        <f t="array" ref="O372">IF(COLUMNS($G372:O372)&gt;$E372,"",IFERROR(INDEX('PROYECCIÓN'!373:373,15+6*(COLUMNS($G372:O372)-1)),""))</f>
        <v/>
      </c>
      <c r="P372" s="236">
        <f t="array" ref="P372">IF(COLUMNS($G372:P372)&gt;$E372,"",IFERROR(INDEX('PROYECCIÓN'!373:373,15+6*(COLUMNS($G372:P372)-1)),""))</f>
        <v/>
      </c>
      <c r="Q372" s="236">
        <f t="array" ref="Q372">IF(COLUMNS($G372:Q372)&gt;$E372,"",IFERROR(INDEX('PROYECCIÓN'!373:373,15+6*(COLUMNS($G372:Q372)-1)),""))</f>
        <v/>
      </c>
      <c r="R372" s="236">
        <f t="array" ref="R372">IF(COLUMNS($G372:R372)&gt;$E372,"",IFERROR(INDEX('PROYECCIÓN'!373:373,15+6*(COLUMNS($G372:R372)-1)),""))</f>
        <v/>
      </c>
      <c r="S372" s="236">
        <f t="array" ref="S372">IF(COLUMNS($G372:S372)&gt;$E372,"",IFERROR(INDEX('PROYECCIÓN'!373:373,15+6*(COLUMNS($G372:S372)-1)),""))</f>
        <v/>
      </c>
      <c r="T372" s="236">
        <f t="array" ref="T372">IF(COLUMNS($G372:T372)&gt;$E372,"",IFERROR(INDEX('PROYECCIÓN'!373:373,15+6*(COLUMNS($G372:T372)-1)),""))</f>
        <v/>
      </c>
      <c r="U372" s="236">
        <f t="array" ref="U372">IF(COLUMNS($G372:U372)&gt;$E372,"",IFERROR(INDEX('PROYECCIÓN'!373:373,15+6*(COLUMNS($G372:U372)-1)),""))</f>
        <v/>
      </c>
      <c r="V372" s="236">
        <f t="array" ref="V372">IF(COLUMNS($G372:V372)&gt;$E372,"",IFERROR(INDEX('PROYECCIÓN'!373:373,15+6*(COLUMNS($G372:V372)-1)),""))</f>
        <v/>
      </c>
      <c r="W372" s="236">
        <f t="array" ref="W372">IF(COLUMNS($G372:W372)&gt;$E372,"",IFERROR(INDEX('PROYECCIÓN'!373:373,15+6*(COLUMNS($G372:W372)-1)),""))</f>
        <v/>
      </c>
      <c r="X372" s="236">
        <f t="array" ref="X372">IF(COLUMNS($G372:X372)&gt;$E372,"",IFERROR(INDEX('PROYECCIÓN'!373:373,15+6*(COLUMNS($G372:X372)-1)),""))</f>
        <v/>
      </c>
      <c r="Y372" s="236">
        <f t="array" ref="Y372">IF(COLUMNS($G372:Y372)&gt;$E372,"",IFERROR(INDEX('PROYECCIÓN'!373:373,15+6*(COLUMNS($G372:Y372)-1)),""))</f>
        <v/>
      </c>
      <c r="Z372" s="236">
        <f t="array" ref="Z372">IF(COLUMNS($G372:Z372)&gt;$E372,"",IFERROR(INDEX('PROYECCIÓN'!373:373,15+6*(COLUMNS($G372:Z372)-1)),""))</f>
        <v/>
      </c>
      <c r="AA372" s="236">
        <f t="array" ref="AA372">IF(COLUMNS($G372:AA372)&gt;$E372,"",IFERROR(INDEX('PROYECCIÓN'!373:373,15+6*(COLUMNS($G372:AA372)-1)),""))</f>
        <v/>
      </c>
      <c r="AB372" s="236">
        <f t="array" ref="AB372">IF(COLUMNS($G372:AB372)&gt;$E372,"",IFERROR(INDEX('PROYECCIÓN'!373:373,15+6*(COLUMNS($G372:AB372)-1)),""))</f>
        <v/>
      </c>
      <c r="AC372" s="236">
        <f t="array" ref="AC372">IF(COLUMNS($G372:AC372)&gt;$E372,"",IFERROR(INDEX('PROYECCIÓN'!373:373,15+6*(COLUMNS($G372:AC372)-1)),""))</f>
        <v/>
      </c>
      <c r="AD372" s="236">
        <f t="array" ref="AD372">IF(COLUMNS($G372:AD372)&gt;$E372,"",IFERROR(INDEX('PROYECCIÓN'!373:373,15+6*(COLUMNS($G372:AD372)-1)),""))</f>
        <v/>
      </c>
      <c r="AE372" s="236">
        <f t="array" ref="AE372">IF(COLUMNS($G372:AE372)&gt;$E372,"",IFERROR(INDEX('PROYECCIÓN'!373:373,15+6*(COLUMNS($G372:AE372)-1)),""))</f>
        <v/>
      </c>
      <c r="AF372" s="236">
        <f t="array" ref="AF372">IF(COLUMNS($G372:AF372)&gt;$E372,"",IFERROR(INDEX('PROYECCIÓN'!373:373,15+6*(COLUMNS($G372:AF372)-1)),""))</f>
        <v/>
      </c>
      <c r="AG372" s="236">
        <f t="array" ref="AG372">IF(COLUMNS($G372:AG372)&gt;$E372,"",IFERROR(INDEX('PROYECCIÓN'!373:373,15+6*(COLUMNS($G372:AG372)-1)),""))</f>
        <v/>
      </c>
      <c r="AH372" s="236">
        <f t="array" ref="AH372">IF(COLUMNS($G372:AH372)&gt;$E372,"",IFERROR(INDEX('PROYECCIÓN'!373:373,15+6*(COLUMNS($G372:AH372)-1)),""))</f>
        <v/>
      </c>
      <c r="AI372" s="236">
        <f t="array" ref="AI372">IF(COLUMNS($G372:AI372)&gt;$E372,"",IFERROR(INDEX('PROYECCIÓN'!373:373,15+6*(COLUMNS($G372:AI372)-1)),""))</f>
        <v/>
      </c>
      <c r="AJ372" s="236">
        <f t="array" ref="AJ372">IF(COLUMNS($G372:AJ372)&gt;$E372,"",IFERROR(INDEX('PROYECCIÓN'!373:373,15+6*(COLUMNS($G372:AJ372)-1)),""))</f>
        <v/>
      </c>
      <c r="AK372" s="236">
        <f t="array" ref="AK372">IF(COLUMNS($G372:AK372)&gt;$E372,"",IFERROR(INDEX('PROYECCIÓN'!373:373,15+6*(COLUMNS($G372:AK372)-1)),""))</f>
        <v/>
      </c>
      <c r="AL372" s="236">
        <f t="array" ref="AL372">IF(COLUMNS($G372:AL372)&gt;$E372,"",IFERROR(INDEX('PROYECCIÓN'!373:373,15+6*(COLUMNS($G372:AL372)-1)),""))</f>
        <v/>
      </c>
      <c r="AM372" s="236">
        <f t="array" ref="AM372">IF(COLUMNS($G372:AM372)&gt;$E372,"",IFERROR(INDEX('PROYECCIÓN'!373:373,15+6*(COLUMNS($G372:AM372)-1)),""))</f>
        <v/>
      </c>
      <c r="AN372" s="236">
        <f t="array" ref="AN372">IF(COLUMNS($G372:AN372)&gt;$E372,"",IFERROR(INDEX('PROYECCIÓN'!373:373,15+6*(COLUMNS($G372:AN372)-1)),""))</f>
        <v/>
      </c>
      <c r="AO372" s="236">
        <f t="array" ref="AO372">IF(COLUMNS($G372:AO372)&gt;$E372,"",IFERROR(INDEX('PROYECCIÓN'!373:373,15+6*(COLUMNS($G372:AO372)-1)),""))</f>
        <v/>
      </c>
      <c r="AP372" s="236">
        <f t="array" ref="AP372">IF(COLUMNS($G372:AP372)&gt;$E372,"",IFERROR(INDEX('PROYECCIÓN'!373:373,15+6*(COLUMNS($G372:AP372)-1)),""))</f>
        <v/>
      </c>
      <c r="AQ372" s="236" t="n"/>
      <c r="AR372" s="229" t="n"/>
      <c r="AS372" s="185" t="n"/>
    </row>
    <row r="373" ht="15" customHeight="1" s="506">
      <c r="B373" s="47">
        <f>'CARTERA TOTAL'!B373</f>
        <v/>
      </c>
      <c r="C373" s="229">
        <f>'PROYECCIÓN'!C374</f>
        <v/>
      </c>
      <c r="D373" s="53">
        <f>'PROYECCIÓN'!D374</f>
        <v/>
      </c>
      <c r="E373" s="56">
        <f>'PROYECCIÓN'!H374</f>
        <v/>
      </c>
      <c r="F373" s="56">
        <f>IF(COUNTIF($G373:$AP373,"VENCIDA")&gt;0,"VENCIDA",IF(COUNTIF($G373:$AP373,"POR VENCER")&gt;0,"POR VENCER",IF(COUNTIF($G373:$AP373,"AL DÍA")&gt;0,"AL DÍA",IF(COUNTIF($G373:$AP373,"PAGA")&gt;0,"PAGA","SIN ESTADO"))))</f>
        <v/>
      </c>
      <c r="G373" s="236">
        <f t="array" ref="G373">IF(COLUMNS($G373:G373)&gt;$E373,"",IFERROR(INDEX('PROYECCIÓN'!374:374,15+6*(COLUMNS($G373:G373)-1)),""))</f>
        <v/>
      </c>
      <c r="H373" s="236">
        <f t="array" ref="H373">IF(COLUMNS($G373:H373)&gt;$E373,"",IFERROR(INDEX('PROYECCIÓN'!374:374,15+6*(COLUMNS($G373:H373)-1)),""))</f>
        <v/>
      </c>
      <c r="I373" s="236">
        <f t="array" ref="I373">IF(COLUMNS($G373:I373)&gt;$E373,"",IFERROR(INDEX('PROYECCIÓN'!374:374,15+6*(COLUMNS($G373:I373)-1)),""))</f>
        <v/>
      </c>
      <c r="J373" s="236">
        <f t="array" ref="J373">IF(COLUMNS($G373:J373)&gt;$E373,"",IFERROR(INDEX('PROYECCIÓN'!374:374,15+6*(COLUMNS($G373:J373)-1)),""))</f>
        <v/>
      </c>
      <c r="K373" s="236">
        <f t="array" ref="K373">IF(COLUMNS($G373:K373)&gt;$E373,"",IFERROR(INDEX('PROYECCIÓN'!374:374,15+6*(COLUMNS($G373:K373)-1)),""))</f>
        <v/>
      </c>
      <c r="L373" s="236">
        <f t="array" ref="L373">IF(COLUMNS($G373:L373)&gt;$E373,"",IFERROR(INDEX('PROYECCIÓN'!374:374,15+6*(COLUMNS($G373:L373)-1)),""))</f>
        <v/>
      </c>
      <c r="M373" s="236">
        <f t="array" ref="M373">IF(COLUMNS($G373:M373)&gt;$E373,"",IFERROR(INDEX('PROYECCIÓN'!374:374,15+6*(COLUMNS($G373:M373)-1)),""))</f>
        <v/>
      </c>
      <c r="N373" s="236">
        <f t="array" ref="N373">IF(COLUMNS($G373:N373)&gt;$E373,"",IFERROR(INDEX('PROYECCIÓN'!374:374,15+6*(COLUMNS($G373:N373)-1)),""))</f>
        <v/>
      </c>
      <c r="O373" s="236">
        <f t="array" ref="O373">IF(COLUMNS($G373:O373)&gt;$E373,"",IFERROR(INDEX('PROYECCIÓN'!374:374,15+6*(COLUMNS($G373:O373)-1)),""))</f>
        <v/>
      </c>
      <c r="P373" s="236">
        <f t="array" ref="P373">IF(COLUMNS($G373:P373)&gt;$E373,"",IFERROR(INDEX('PROYECCIÓN'!374:374,15+6*(COLUMNS($G373:P373)-1)),""))</f>
        <v/>
      </c>
      <c r="Q373" s="236">
        <f t="array" ref="Q373">IF(COLUMNS($G373:Q373)&gt;$E373,"",IFERROR(INDEX('PROYECCIÓN'!374:374,15+6*(COLUMNS($G373:Q373)-1)),""))</f>
        <v/>
      </c>
      <c r="R373" s="236">
        <f t="array" ref="R373">IF(COLUMNS($G373:R373)&gt;$E373,"",IFERROR(INDEX('PROYECCIÓN'!374:374,15+6*(COLUMNS($G373:R373)-1)),""))</f>
        <v/>
      </c>
      <c r="S373" s="236">
        <f t="array" ref="S373">IF(COLUMNS($G373:S373)&gt;$E373,"",IFERROR(INDEX('PROYECCIÓN'!374:374,15+6*(COLUMNS($G373:S373)-1)),""))</f>
        <v/>
      </c>
      <c r="T373" s="236">
        <f t="array" ref="T373">IF(COLUMNS($G373:T373)&gt;$E373,"",IFERROR(INDEX('PROYECCIÓN'!374:374,15+6*(COLUMNS($G373:T373)-1)),""))</f>
        <v/>
      </c>
      <c r="U373" s="236">
        <f t="array" ref="U373">IF(COLUMNS($G373:U373)&gt;$E373,"",IFERROR(INDEX('PROYECCIÓN'!374:374,15+6*(COLUMNS($G373:U373)-1)),""))</f>
        <v/>
      </c>
      <c r="V373" s="236">
        <f t="array" ref="V373">IF(COLUMNS($G373:V373)&gt;$E373,"",IFERROR(INDEX('PROYECCIÓN'!374:374,15+6*(COLUMNS($G373:V373)-1)),""))</f>
        <v/>
      </c>
      <c r="W373" s="236">
        <f t="array" ref="W373">IF(COLUMNS($G373:W373)&gt;$E373,"",IFERROR(INDEX('PROYECCIÓN'!374:374,15+6*(COLUMNS($G373:W373)-1)),""))</f>
        <v/>
      </c>
      <c r="X373" s="236">
        <f t="array" ref="X373">IF(COLUMNS($G373:X373)&gt;$E373,"",IFERROR(INDEX('PROYECCIÓN'!374:374,15+6*(COLUMNS($G373:X373)-1)),""))</f>
        <v/>
      </c>
      <c r="Y373" s="236">
        <f t="array" ref="Y373">IF(COLUMNS($G373:Y373)&gt;$E373,"",IFERROR(INDEX('PROYECCIÓN'!374:374,15+6*(COLUMNS($G373:Y373)-1)),""))</f>
        <v/>
      </c>
      <c r="Z373" s="236">
        <f t="array" ref="Z373">IF(COLUMNS($G373:Z373)&gt;$E373,"",IFERROR(INDEX('PROYECCIÓN'!374:374,15+6*(COLUMNS($G373:Z373)-1)),""))</f>
        <v/>
      </c>
      <c r="AA373" s="236">
        <f t="array" ref="AA373">IF(COLUMNS($G373:AA373)&gt;$E373,"",IFERROR(INDEX('PROYECCIÓN'!374:374,15+6*(COLUMNS($G373:AA373)-1)),""))</f>
        <v/>
      </c>
      <c r="AB373" s="236">
        <f t="array" ref="AB373">IF(COLUMNS($G373:AB373)&gt;$E373,"",IFERROR(INDEX('PROYECCIÓN'!374:374,15+6*(COLUMNS($G373:AB373)-1)),""))</f>
        <v/>
      </c>
      <c r="AC373" s="236">
        <f t="array" ref="AC373">IF(COLUMNS($G373:AC373)&gt;$E373,"",IFERROR(INDEX('PROYECCIÓN'!374:374,15+6*(COLUMNS($G373:AC373)-1)),""))</f>
        <v/>
      </c>
      <c r="AD373" s="236">
        <f t="array" ref="AD373">IF(COLUMNS($G373:AD373)&gt;$E373,"",IFERROR(INDEX('PROYECCIÓN'!374:374,15+6*(COLUMNS($G373:AD373)-1)),""))</f>
        <v/>
      </c>
      <c r="AE373" s="236">
        <f t="array" ref="AE373">IF(COLUMNS($G373:AE373)&gt;$E373,"",IFERROR(INDEX('PROYECCIÓN'!374:374,15+6*(COLUMNS($G373:AE373)-1)),""))</f>
        <v/>
      </c>
      <c r="AF373" s="236">
        <f t="array" ref="AF373">IF(COLUMNS($G373:AF373)&gt;$E373,"",IFERROR(INDEX('PROYECCIÓN'!374:374,15+6*(COLUMNS($G373:AF373)-1)),""))</f>
        <v/>
      </c>
      <c r="AG373" s="236">
        <f t="array" ref="AG373">IF(COLUMNS($G373:AG373)&gt;$E373,"",IFERROR(INDEX('PROYECCIÓN'!374:374,15+6*(COLUMNS($G373:AG373)-1)),""))</f>
        <v/>
      </c>
      <c r="AH373" s="236">
        <f t="array" ref="AH373">IF(COLUMNS($G373:AH373)&gt;$E373,"",IFERROR(INDEX('PROYECCIÓN'!374:374,15+6*(COLUMNS($G373:AH373)-1)),""))</f>
        <v/>
      </c>
      <c r="AI373" s="236">
        <f t="array" ref="AI373">IF(COLUMNS($G373:AI373)&gt;$E373,"",IFERROR(INDEX('PROYECCIÓN'!374:374,15+6*(COLUMNS($G373:AI373)-1)),""))</f>
        <v/>
      </c>
      <c r="AJ373" s="236">
        <f t="array" ref="AJ373">IF(COLUMNS($G373:AJ373)&gt;$E373,"",IFERROR(INDEX('PROYECCIÓN'!374:374,15+6*(COLUMNS($G373:AJ373)-1)),""))</f>
        <v/>
      </c>
      <c r="AK373" s="236">
        <f t="array" ref="AK373">IF(COLUMNS($G373:AK373)&gt;$E373,"",IFERROR(INDEX('PROYECCIÓN'!374:374,15+6*(COLUMNS($G373:AK373)-1)),""))</f>
        <v/>
      </c>
      <c r="AL373" s="236">
        <f t="array" ref="AL373">IF(COLUMNS($G373:AL373)&gt;$E373,"",IFERROR(INDEX('PROYECCIÓN'!374:374,15+6*(COLUMNS($G373:AL373)-1)),""))</f>
        <v/>
      </c>
      <c r="AM373" s="236">
        <f t="array" ref="AM373">IF(COLUMNS($G373:AM373)&gt;$E373,"",IFERROR(INDEX('PROYECCIÓN'!374:374,15+6*(COLUMNS($G373:AM373)-1)),""))</f>
        <v/>
      </c>
      <c r="AN373" s="236">
        <f t="array" ref="AN373">IF(COLUMNS($G373:AN373)&gt;$E373,"",IFERROR(INDEX('PROYECCIÓN'!374:374,15+6*(COLUMNS($G373:AN373)-1)),""))</f>
        <v/>
      </c>
      <c r="AO373" s="236">
        <f t="array" ref="AO373">IF(COLUMNS($G373:AO373)&gt;$E373,"",IFERROR(INDEX('PROYECCIÓN'!374:374,15+6*(COLUMNS($G373:AO373)-1)),""))</f>
        <v/>
      </c>
      <c r="AP373" s="236">
        <f t="array" ref="AP373">IF(COLUMNS($G373:AP373)&gt;$E373,"",IFERROR(INDEX('PROYECCIÓN'!374:374,15+6*(COLUMNS($G373:AP373)-1)),""))</f>
        <v/>
      </c>
      <c r="AQ373" s="236" t="n"/>
      <c r="AR373" s="229" t="n"/>
      <c r="AS373" s="185" t="n"/>
    </row>
    <row r="374" ht="15" customHeight="1" s="506">
      <c r="B374" s="47">
        <f>'CARTERA TOTAL'!B374</f>
        <v/>
      </c>
      <c r="C374" s="229">
        <f>'PROYECCIÓN'!C375</f>
        <v/>
      </c>
      <c r="D374" s="53">
        <f>'PROYECCIÓN'!D375</f>
        <v/>
      </c>
      <c r="E374" s="56">
        <f>'PROYECCIÓN'!H375</f>
        <v/>
      </c>
      <c r="F374" s="56">
        <f>IF(COUNTIF($G374:$AP374,"VENCIDA")&gt;0,"VENCIDA",IF(COUNTIF($G374:$AP374,"POR VENCER")&gt;0,"POR VENCER",IF(COUNTIF($G374:$AP374,"AL DÍA")&gt;0,"AL DÍA",IF(COUNTIF($G374:$AP374,"PAGA")&gt;0,"PAGA","SIN ESTADO"))))</f>
        <v/>
      </c>
      <c r="G374" s="236">
        <f t="array" ref="G374">IF(COLUMNS($G374:G374)&gt;$E374,"",IFERROR(INDEX('PROYECCIÓN'!375:375,15+6*(COLUMNS($G374:G374)-1)),""))</f>
        <v/>
      </c>
      <c r="H374" s="236">
        <f t="array" ref="H374">IF(COLUMNS($G374:H374)&gt;$E374,"",IFERROR(INDEX('PROYECCIÓN'!375:375,15+6*(COLUMNS($G374:H374)-1)),""))</f>
        <v/>
      </c>
      <c r="I374" s="236">
        <f t="array" ref="I374">IF(COLUMNS($G374:I374)&gt;$E374,"",IFERROR(INDEX('PROYECCIÓN'!375:375,15+6*(COLUMNS($G374:I374)-1)),""))</f>
        <v/>
      </c>
      <c r="J374" s="236">
        <f t="array" ref="J374">IF(COLUMNS($G374:J374)&gt;$E374,"",IFERROR(INDEX('PROYECCIÓN'!375:375,15+6*(COLUMNS($G374:J374)-1)),""))</f>
        <v/>
      </c>
      <c r="K374" s="236">
        <f t="array" ref="K374">IF(COLUMNS($G374:K374)&gt;$E374,"",IFERROR(INDEX('PROYECCIÓN'!375:375,15+6*(COLUMNS($G374:K374)-1)),""))</f>
        <v/>
      </c>
      <c r="L374" s="236">
        <f t="array" ref="L374">IF(COLUMNS($G374:L374)&gt;$E374,"",IFERROR(INDEX('PROYECCIÓN'!375:375,15+6*(COLUMNS($G374:L374)-1)),""))</f>
        <v/>
      </c>
      <c r="M374" s="236">
        <f t="array" ref="M374">IF(COLUMNS($G374:M374)&gt;$E374,"",IFERROR(INDEX('PROYECCIÓN'!375:375,15+6*(COLUMNS($G374:M374)-1)),""))</f>
        <v/>
      </c>
      <c r="N374" s="236">
        <f t="array" ref="N374">IF(COLUMNS($G374:N374)&gt;$E374,"",IFERROR(INDEX('PROYECCIÓN'!375:375,15+6*(COLUMNS($G374:N374)-1)),""))</f>
        <v/>
      </c>
      <c r="O374" s="236">
        <f t="array" ref="O374">IF(COLUMNS($G374:O374)&gt;$E374,"",IFERROR(INDEX('PROYECCIÓN'!375:375,15+6*(COLUMNS($G374:O374)-1)),""))</f>
        <v/>
      </c>
      <c r="P374" s="236">
        <f t="array" ref="P374">IF(COLUMNS($G374:P374)&gt;$E374,"",IFERROR(INDEX('PROYECCIÓN'!375:375,15+6*(COLUMNS($G374:P374)-1)),""))</f>
        <v/>
      </c>
      <c r="Q374" s="236">
        <f t="array" ref="Q374">IF(COLUMNS($G374:Q374)&gt;$E374,"",IFERROR(INDEX('PROYECCIÓN'!375:375,15+6*(COLUMNS($G374:Q374)-1)),""))</f>
        <v/>
      </c>
      <c r="R374" s="236">
        <f t="array" ref="R374">IF(COLUMNS($G374:R374)&gt;$E374,"",IFERROR(INDEX('PROYECCIÓN'!375:375,15+6*(COLUMNS($G374:R374)-1)),""))</f>
        <v/>
      </c>
      <c r="S374" s="236">
        <f t="array" ref="S374">IF(COLUMNS($G374:S374)&gt;$E374,"",IFERROR(INDEX('PROYECCIÓN'!375:375,15+6*(COLUMNS($G374:S374)-1)),""))</f>
        <v/>
      </c>
      <c r="T374" s="236">
        <f t="array" ref="T374">IF(COLUMNS($G374:T374)&gt;$E374,"",IFERROR(INDEX('PROYECCIÓN'!375:375,15+6*(COLUMNS($G374:T374)-1)),""))</f>
        <v/>
      </c>
      <c r="U374" s="236">
        <f t="array" ref="U374">IF(COLUMNS($G374:U374)&gt;$E374,"",IFERROR(INDEX('PROYECCIÓN'!375:375,15+6*(COLUMNS($G374:U374)-1)),""))</f>
        <v/>
      </c>
      <c r="V374" s="236">
        <f t="array" ref="V374">IF(COLUMNS($G374:V374)&gt;$E374,"",IFERROR(INDEX('PROYECCIÓN'!375:375,15+6*(COLUMNS($G374:V374)-1)),""))</f>
        <v/>
      </c>
      <c r="W374" s="236">
        <f t="array" ref="W374">IF(COLUMNS($G374:W374)&gt;$E374,"",IFERROR(INDEX('PROYECCIÓN'!375:375,15+6*(COLUMNS($G374:W374)-1)),""))</f>
        <v/>
      </c>
      <c r="X374" s="236">
        <f t="array" ref="X374">IF(COLUMNS($G374:X374)&gt;$E374,"",IFERROR(INDEX('PROYECCIÓN'!375:375,15+6*(COLUMNS($G374:X374)-1)),""))</f>
        <v/>
      </c>
      <c r="Y374" s="236">
        <f t="array" ref="Y374">IF(COLUMNS($G374:Y374)&gt;$E374,"",IFERROR(INDEX('PROYECCIÓN'!375:375,15+6*(COLUMNS($G374:Y374)-1)),""))</f>
        <v/>
      </c>
      <c r="Z374" s="236">
        <f t="array" ref="Z374">IF(COLUMNS($G374:Z374)&gt;$E374,"",IFERROR(INDEX('PROYECCIÓN'!375:375,15+6*(COLUMNS($G374:Z374)-1)),""))</f>
        <v/>
      </c>
      <c r="AA374" s="236">
        <f t="array" ref="AA374">IF(COLUMNS($G374:AA374)&gt;$E374,"",IFERROR(INDEX('PROYECCIÓN'!375:375,15+6*(COLUMNS($G374:AA374)-1)),""))</f>
        <v/>
      </c>
      <c r="AB374" s="236">
        <f t="array" ref="AB374">IF(COLUMNS($G374:AB374)&gt;$E374,"",IFERROR(INDEX('PROYECCIÓN'!375:375,15+6*(COLUMNS($G374:AB374)-1)),""))</f>
        <v/>
      </c>
      <c r="AC374" s="236">
        <f t="array" ref="AC374">IF(COLUMNS($G374:AC374)&gt;$E374,"",IFERROR(INDEX('PROYECCIÓN'!375:375,15+6*(COLUMNS($G374:AC374)-1)),""))</f>
        <v/>
      </c>
      <c r="AD374" s="236">
        <f t="array" ref="AD374">IF(COLUMNS($G374:AD374)&gt;$E374,"",IFERROR(INDEX('PROYECCIÓN'!375:375,15+6*(COLUMNS($G374:AD374)-1)),""))</f>
        <v/>
      </c>
      <c r="AE374" s="236">
        <f t="array" ref="AE374">IF(COLUMNS($G374:AE374)&gt;$E374,"",IFERROR(INDEX('PROYECCIÓN'!375:375,15+6*(COLUMNS($G374:AE374)-1)),""))</f>
        <v/>
      </c>
      <c r="AF374" s="236">
        <f t="array" ref="AF374">IF(COLUMNS($G374:AF374)&gt;$E374,"",IFERROR(INDEX('PROYECCIÓN'!375:375,15+6*(COLUMNS($G374:AF374)-1)),""))</f>
        <v/>
      </c>
      <c r="AG374" s="236">
        <f t="array" ref="AG374">IF(COLUMNS($G374:AG374)&gt;$E374,"",IFERROR(INDEX('PROYECCIÓN'!375:375,15+6*(COLUMNS($G374:AG374)-1)),""))</f>
        <v/>
      </c>
      <c r="AH374" s="236">
        <f t="array" ref="AH374">IF(COLUMNS($G374:AH374)&gt;$E374,"",IFERROR(INDEX('PROYECCIÓN'!375:375,15+6*(COLUMNS($G374:AH374)-1)),""))</f>
        <v/>
      </c>
      <c r="AI374" s="236">
        <f t="array" ref="AI374">IF(COLUMNS($G374:AI374)&gt;$E374,"",IFERROR(INDEX('PROYECCIÓN'!375:375,15+6*(COLUMNS($G374:AI374)-1)),""))</f>
        <v/>
      </c>
      <c r="AJ374" s="236">
        <f t="array" ref="AJ374">IF(COLUMNS($G374:AJ374)&gt;$E374,"",IFERROR(INDEX('PROYECCIÓN'!375:375,15+6*(COLUMNS($G374:AJ374)-1)),""))</f>
        <v/>
      </c>
      <c r="AK374" s="236">
        <f t="array" ref="AK374">IF(COLUMNS($G374:AK374)&gt;$E374,"",IFERROR(INDEX('PROYECCIÓN'!375:375,15+6*(COLUMNS($G374:AK374)-1)),""))</f>
        <v/>
      </c>
      <c r="AL374" s="236">
        <f t="array" ref="AL374">IF(COLUMNS($G374:AL374)&gt;$E374,"",IFERROR(INDEX('PROYECCIÓN'!375:375,15+6*(COLUMNS($G374:AL374)-1)),""))</f>
        <v/>
      </c>
      <c r="AM374" s="236">
        <f t="array" ref="AM374">IF(COLUMNS($G374:AM374)&gt;$E374,"",IFERROR(INDEX('PROYECCIÓN'!375:375,15+6*(COLUMNS($G374:AM374)-1)),""))</f>
        <v/>
      </c>
      <c r="AN374" s="236">
        <f t="array" ref="AN374">IF(COLUMNS($G374:AN374)&gt;$E374,"",IFERROR(INDEX('PROYECCIÓN'!375:375,15+6*(COLUMNS($G374:AN374)-1)),""))</f>
        <v/>
      </c>
      <c r="AO374" s="236">
        <f t="array" ref="AO374">IF(COLUMNS($G374:AO374)&gt;$E374,"",IFERROR(INDEX('PROYECCIÓN'!375:375,15+6*(COLUMNS($G374:AO374)-1)),""))</f>
        <v/>
      </c>
      <c r="AP374" s="236">
        <f t="array" ref="AP374">IF(COLUMNS($G374:AP374)&gt;$E374,"",IFERROR(INDEX('PROYECCIÓN'!375:375,15+6*(COLUMNS($G374:AP374)-1)),""))</f>
        <v/>
      </c>
      <c r="AQ374" s="236" t="n"/>
      <c r="AR374" s="229" t="n"/>
      <c r="AS374" s="185" t="n"/>
    </row>
    <row r="375" ht="15" customHeight="1" s="506">
      <c r="B375" s="47">
        <f>'CARTERA TOTAL'!B375</f>
        <v/>
      </c>
      <c r="C375" s="229">
        <f>'PROYECCIÓN'!C376</f>
        <v/>
      </c>
      <c r="D375" s="53">
        <f>'PROYECCIÓN'!D376</f>
        <v/>
      </c>
      <c r="E375" s="56">
        <f>'PROYECCIÓN'!H376</f>
        <v/>
      </c>
      <c r="F375" s="56">
        <f>IF(COUNTIF($G375:$AP375,"VENCIDA")&gt;0,"VENCIDA",IF(COUNTIF($G375:$AP375,"POR VENCER")&gt;0,"POR VENCER",IF(COUNTIF($G375:$AP375,"AL DÍA")&gt;0,"AL DÍA",IF(COUNTIF($G375:$AP375,"PAGA")&gt;0,"PAGA","SIN ESTADO"))))</f>
        <v/>
      </c>
      <c r="G375" s="236">
        <f t="array" ref="G375">IF(COLUMNS($G375:G375)&gt;$E375,"",IFERROR(INDEX('PROYECCIÓN'!376:376,15+6*(COLUMNS($G375:G375)-1)),""))</f>
        <v/>
      </c>
      <c r="H375" s="236">
        <f t="array" ref="H375">IF(COLUMNS($G375:H375)&gt;$E375,"",IFERROR(INDEX('PROYECCIÓN'!376:376,15+6*(COLUMNS($G375:H375)-1)),""))</f>
        <v/>
      </c>
      <c r="I375" s="236">
        <f t="array" ref="I375">IF(COLUMNS($G375:I375)&gt;$E375,"",IFERROR(INDEX('PROYECCIÓN'!376:376,15+6*(COLUMNS($G375:I375)-1)),""))</f>
        <v/>
      </c>
      <c r="J375" s="236">
        <f t="array" ref="J375">IF(COLUMNS($G375:J375)&gt;$E375,"",IFERROR(INDEX('PROYECCIÓN'!376:376,15+6*(COLUMNS($G375:J375)-1)),""))</f>
        <v/>
      </c>
      <c r="K375" s="236">
        <f t="array" ref="K375">IF(COLUMNS($G375:K375)&gt;$E375,"",IFERROR(INDEX('PROYECCIÓN'!376:376,15+6*(COLUMNS($G375:K375)-1)),""))</f>
        <v/>
      </c>
      <c r="L375" s="236">
        <f t="array" ref="L375">IF(COLUMNS($G375:L375)&gt;$E375,"",IFERROR(INDEX('PROYECCIÓN'!376:376,15+6*(COLUMNS($G375:L375)-1)),""))</f>
        <v/>
      </c>
      <c r="M375" s="236">
        <f t="array" ref="M375">IF(COLUMNS($G375:M375)&gt;$E375,"",IFERROR(INDEX('PROYECCIÓN'!376:376,15+6*(COLUMNS($G375:M375)-1)),""))</f>
        <v/>
      </c>
      <c r="N375" s="236">
        <f t="array" ref="N375">IF(COLUMNS($G375:N375)&gt;$E375,"",IFERROR(INDEX('PROYECCIÓN'!376:376,15+6*(COLUMNS($G375:N375)-1)),""))</f>
        <v/>
      </c>
      <c r="O375" s="236">
        <f t="array" ref="O375">IF(COLUMNS($G375:O375)&gt;$E375,"",IFERROR(INDEX('PROYECCIÓN'!376:376,15+6*(COLUMNS($G375:O375)-1)),""))</f>
        <v/>
      </c>
      <c r="P375" s="236">
        <f t="array" ref="P375">IF(COLUMNS($G375:P375)&gt;$E375,"",IFERROR(INDEX('PROYECCIÓN'!376:376,15+6*(COLUMNS($G375:P375)-1)),""))</f>
        <v/>
      </c>
      <c r="Q375" s="236">
        <f t="array" ref="Q375">IF(COLUMNS($G375:Q375)&gt;$E375,"",IFERROR(INDEX('PROYECCIÓN'!376:376,15+6*(COLUMNS($G375:Q375)-1)),""))</f>
        <v/>
      </c>
      <c r="R375" s="236">
        <f t="array" ref="R375">IF(COLUMNS($G375:R375)&gt;$E375,"",IFERROR(INDEX('PROYECCIÓN'!376:376,15+6*(COLUMNS($G375:R375)-1)),""))</f>
        <v/>
      </c>
      <c r="S375" s="236">
        <f t="array" ref="S375">IF(COLUMNS($G375:S375)&gt;$E375,"",IFERROR(INDEX('PROYECCIÓN'!376:376,15+6*(COLUMNS($G375:S375)-1)),""))</f>
        <v/>
      </c>
      <c r="T375" s="236">
        <f t="array" ref="T375">IF(COLUMNS($G375:T375)&gt;$E375,"",IFERROR(INDEX('PROYECCIÓN'!376:376,15+6*(COLUMNS($G375:T375)-1)),""))</f>
        <v/>
      </c>
      <c r="U375" s="236">
        <f t="array" ref="U375">IF(COLUMNS($G375:U375)&gt;$E375,"",IFERROR(INDEX('PROYECCIÓN'!376:376,15+6*(COLUMNS($G375:U375)-1)),""))</f>
        <v/>
      </c>
      <c r="V375" s="236">
        <f t="array" ref="V375">IF(COLUMNS($G375:V375)&gt;$E375,"",IFERROR(INDEX('PROYECCIÓN'!376:376,15+6*(COLUMNS($G375:V375)-1)),""))</f>
        <v/>
      </c>
      <c r="W375" s="236">
        <f t="array" ref="W375">IF(COLUMNS($G375:W375)&gt;$E375,"",IFERROR(INDEX('PROYECCIÓN'!376:376,15+6*(COLUMNS($G375:W375)-1)),""))</f>
        <v/>
      </c>
      <c r="X375" s="236">
        <f t="array" ref="X375">IF(COLUMNS($G375:X375)&gt;$E375,"",IFERROR(INDEX('PROYECCIÓN'!376:376,15+6*(COLUMNS($G375:X375)-1)),""))</f>
        <v/>
      </c>
      <c r="Y375" s="236">
        <f t="array" ref="Y375">IF(COLUMNS($G375:Y375)&gt;$E375,"",IFERROR(INDEX('PROYECCIÓN'!376:376,15+6*(COLUMNS($G375:Y375)-1)),""))</f>
        <v/>
      </c>
      <c r="Z375" s="236">
        <f t="array" ref="Z375">IF(COLUMNS($G375:Z375)&gt;$E375,"",IFERROR(INDEX('PROYECCIÓN'!376:376,15+6*(COLUMNS($G375:Z375)-1)),""))</f>
        <v/>
      </c>
      <c r="AA375" s="236">
        <f t="array" ref="AA375">IF(COLUMNS($G375:AA375)&gt;$E375,"",IFERROR(INDEX('PROYECCIÓN'!376:376,15+6*(COLUMNS($G375:AA375)-1)),""))</f>
        <v/>
      </c>
      <c r="AB375" s="236">
        <f t="array" ref="AB375">IF(COLUMNS($G375:AB375)&gt;$E375,"",IFERROR(INDEX('PROYECCIÓN'!376:376,15+6*(COLUMNS($G375:AB375)-1)),""))</f>
        <v/>
      </c>
      <c r="AC375" s="236">
        <f t="array" ref="AC375">IF(COLUMNS($G375:AC375)&gt;$E375,"",IFERROR(INDEX('PROYECCIÓN'!376:376,15+6*(COLUMNS($G375:AC375)-1)),""))</f>
        <v/>
      </c>
      <c r="AD375" s="236">
        <f t="array" ref="AD375">IF(COLUMNS($G375:AD375)&gt;$E375,"",IFERROR(INDEX('PROYECCIÓN'!376:376,15+6*(COLUMNS($G375:AD375)-1)),""))</f>
        <v/>
      </c>
      <c r="AE375" s="236">
        <f t="array" ref="AE375">IF(COLUMNS($G375:AE375)&gt;$E375,"",IFERROR(INDEX('PROYECCIÓN'!376:376,15+6*(COLUMNS($G375:AE375)-1)),""))</f>
        <v/>
      </c>
      <c r="AF375" s="236">
        <f t="array" ref="AF375">IF(COLUMNS($G375:AF375)&gt;$E375,"",IFERROR(INDEX('PROYECCIÓN'!376:376,15+6*(COLUMNS($G375:AF375)-1)),""))</f>
        <v/>
      </c>
      <c r="AG375" s="236">
        <f t="array" ref="AG375">IF(COLUMNS($G375:AG375)&gt;$E375,"",IFERROR(INDEX('PROYECCIÓN'!376:376,15+6*(COLUMNS($G375:AG375)-1)),""))</f>
        <v/>
      </c>
      <c r="AH375" s="236">
        <f t="array" ref="AH375">IF(COLUMNS($G375:AH375)&gt;$E375,"",IFERROR(INDEX('PROYECCIÓN'!376:376,15+6*(COLUMNS($G375:AH375)-1)),""))</f>
        <v/>
      </c>
      <c r="AI375" s="236">
        <f t="array" ref="AI375">IF(COLUMNS($G375:AI375)&gt;$E375,"",IFERROR(INDEX('PROYECCIÓN'!376:376,15+6*(COLUMNS($G375:AI375)-1)),""))</f>
        <v/>
      </c>
      <c r="AJ375" s="236">
        <f t="array" ref="AJ375">IF(COLUMNS($G375:AJ375)&gt;$E375,"",IFERROR(INDEX('PROYECCIÓN'!376:376,15+6*(COLUMNS($G375:AJ375)-1)),""))</f>
        <v/>
      </c>
      <c r="AK375" s="236">
        <f t="array" ref="AK375">IF(COLUMNS($G375:AK375)&gt;$E375,"",IFERROR(INDEX('PROYECCIÓN'!376:376,15+6*(COLUMNS($G375:AK375)-1)),""))</f>
        <v/>
      </c>
      <c r="AL375" s="236">
        <f t="array" ref="AL375">IF(COLUMNS($G375:AL375)&gt;$E375,"",IFERROR(INDEX('PROYECCIÓN'!376:376,15+6*(COLUMNS($G375:AL375)-1)),""))</f>
        <v/>
      </c>
      <c r="AM375" s="236">
        <f t="array" ref="AM375">IF(COLUMNS($G375:AM375)&gt;$E375,"",IFERROR(INDEX('PROYECCIÓN'!376:376,15+6*(COLUMNS($G375:AM375)-1)),""))</f>
        <v/>
      </c>
      <c r="AN375" s="236">
        <f t="array" ref="AN375">IF(COLUMNS($G375:AN375)&gt;$E375,"",IFERROR(INDEX('PROYECCIÓN'!376:376,15+6*(COLUMNS($G375:AN375)-1)),""))</f>
        <v/>
      </c>
      <c r="AO375" s="236">
        <f t="array" ref="AO375">IF(COLUMNS($G375:AO375)&gt;$E375,"",IFERROR(INDEX('PROYECCIÓN'!376:376,15+6*(COLUMNS($G375:AO375)-1)),""))</f>
        <v/>
      </c>
      <c r="AP375" s="236">
        <f t="array" ref="AP375">IF(COLUMNS($G375:AP375)&gt;$E375,"",IFERROR(INDEX('PROYECCIÓN'!376:376,15+6*(COLUMNS($G375:AP375)-1)),""))</f>
        <v/>
      </c>
      <c r="AQ375" s="236" t="n"/>
      <c r="AR375" s="229" t="n"/>
      <c r="AS375" s="185" t="n"/>
    </row>
    <row r="376" ht="15" customHeight="1" s="506">
      <c r="B376" s="47">
        <f>'CARTERA TOTAL'!B376</f>
        <v/>
      </c>
      <c r="C376" s="229">
        <f>'PROYECCIÓN'!C377</f>
        <v/>
      </c>
      <c r="D376" s="53">
        <f>'PROYECCIÓN'!D377</f>
        <v/>
      </c>
      <c r="E376" s="56">
        <f>'PROYECCIÓN'!H377</f>
        <v/>
      </c>
      <c r="F376" s="56">
        <f>IF(COUNTIF($G376:$AP376,"VENCIDA")&gt;0,"VENCIDA",IF(COUNTIF($G376:$AP376,"POR VENCER")&gt;0,"POR VENCER",IF(COUNTIF($G376:$AP376,"AL DÍA")&gt;0,"AL DÍA",IF(COUNTIF($G376:$AP376,"PAGA")&gt;0,"PAGA","SIN ESTADO"))))</f>
        <v/>
      </c>
      <c r="G376" s="236">
        <f t="array" ref="G376">IF(COLUMNS($G376:G376)&gt;$E376,"",IFERROR(INDEX('PROYECCIÓN'!377:377,15+6*(COLUMNS($G376:G376)-1)),""))</f>
        <v/>
      </c>
      <c r="H376" s="236">
        <f t="array" ref="H376">IF(COLUMNS($G376:H376)&gt;$E376,"",IFERROR(INDEX('PROYECCIÓN'!377:377,15+6*(COLUMNS($G376:H376)-1)),""))</f>
        <v/>
      </c>
      <c r="I376" s="236">
        <f t="array" ref="I376">IF(COLUMNS($G376:I376)&gt;$E376,"",IFERROR(INDEX('PROYECCIÓN'!377:377,15+6*(COLUMNS($G376:I376)-1)),""))</f>
        <v/>
      </c>
      <c r="J376" s="236">
        <f t="array" ref="J376">IF(COLUMNS($G376:J376)&gt;$E376,"",IFERROR(INDEX('PROYECCIÓN'!377:377,15+6*(COLUMNS($G376:J376)-1)),""))</f>
        <v/>
      </c>
      <c r="K376" s="236">
        <f t="array" ref="K376">IF(COLUMNS($G376:K376)&gt;$E376,"",IFERROR(INDEX('PROYECCIÓN'!377:377,15+6*(COLUMNS($G376:K376)-1)),""))</f>
        <v/>
      </c>
      <c r="L376" s="236">
        <f t="array" ref="L376">IF(COLUMNS($G376:L376)&gt;$E376,"",IFERROR(INDEX('PROYECCIÓN'!377:377,15+6*(COLUMNS($G376:L376)-1)),""))</f>
        <v/>
      </c>
      <c r="M376" s="236">
        <f t="array" ref="M376">IF(COLUMNS($G376:M376)&gt;$E376,"",IFERROR(INDEX('PROYECCIÓN'!377:377,15+6*(COLUMNS($G376:M376)-1)),""))</f>
        <v/>
      </c>
      <c r="N376" s="236">
        <f t="array" ref="N376">IF(COLUMNS($G376:N376)&gt;$E376,"",IFERROR(INDEX('PROYECCIÓN'!377:377,15+6*(COLUMNS($G376:N376)-1)),""))</f>
        <v/>
      </c>
      <c r="O376" s="236">
        <f t="array" ref="O376">IF(COLUMNS($G376:O376)&gt;$E376,"",IFERROR(INDEX('PROYECCIÓN'!377:377,15+6*(COLUMNS($G376:O376)-1)),""))</f>
        <v/>
      </c>
      <c r="P376" s="236">
        <f t="array" ref="P376">IF(COLUMNS($G376:P376)&gt;$E376,"",IFERROR(INDEX('PROYECCIÓN'!377:377,15+6*(COLUMNS($G376:P376)-1)),""))</f>
        <v/>
      </c>
      <c r="Q376" s="236">
        <f t="array" ref="Q376">IF(COLUMNS($G376:Q376)&gt;$E376,"",IFERROR(INDEX('PROYECCIÓN'!377:377,15+6*(COLUMNS($G376:Q376)-1)),""))</f>
        <v/>
      </c>
      <c r="R376" s="236">
        <f t="array" ref="R376">IF(COLUMNS($G376:R376)&gt;$E376,"",IFERROR(INDEX('PROYECCIÓN'!377:377,15+6*(COLUMNS($G376:R376)-1)),""))</f>
        <v/>
      </c>
      <c r="S376" s="236">
        <f t="array" ref="S376">IF(COLUMNS($G376:S376)&gt;$E376,"",IFERROR(INDEX('PROYECCIÓN'!377:377,15+6*(COLUMNS($G376:S376)-1)),""))</f>
        <v/>
      </c>
      <c r="T376" s="236">
        <f t="array" ref="T376">IF(COLUMNS($G376:T376)&gt;$E376,"",IFERROR(INDEX('PROYECCIÓN'!377:377,15+6*(COLUMNS($G376:T376)-1)),""))</f>
        <v/>
      </c>
      <c r="U376" s="236">
        <f t="array" ref="U376">IF(COLUMNS($G376:U376)&gt;$E376,"",IFERROR(INDEX('PROYECCIÓN'!377:377,15+6*(COLUMNS($G376:U376)-1)),""))</f>
        <v/>
      </c>
      <c r="V376" s="236">
        <f t="array" ref="V376">IF(COLUMNS($G376:V376)&gt;$E376,"",IFERROR(INDEX('PROYECCIÓN'!377:377,15+6*(COLUMNS($G376:V376)-1)),""))</f>
        <v/>
      </c>
      <c r="W376" s="236">
        <f t="array" ref="W376">IF(COLUMNS($G376:W376)&gt;$E376,"",IFERROR(INDEX('PROYECCIÓN'!377:377,15+6*(COLUMNS($G376:W376)-1)),""))</f>
        <v/>
      </c>
      <c r="X376" s="236">
        <f t="array" ref="X376">IF(COLUMNS($G376:X376)&gt;$E376,"",IFERROR(INDEX('PROYECCIÓN'!377:377,15+6*(COLUMNS($G376:X376)-1)),""))</f>
        <v/>
      </c>
      <c r="Y376" s="236">
        <f t="array" ref="Y376">IF(COLUMNS($G376:Y376)&gt;$E376,"",IFERROR(INDEX('PROYECCIÓN'!377:377,15+6*(COLUMNS($G376:Y376)-1)),""))</f>
        <v/>
      </c>
      <c r="Z376" s="236">
        <f t="array" ref="Z376">IF(COLUMNS($G376:Z376)&gt;$E376,"",IFERROR(INDEX('PROYECCIÓN'!377:377,15+6*(COLUMNS($G376:Z376)-1)),""))</f>
        <v/>
      </c>
      <c r="AA376" s="236">
        <f t="array" ref="AA376">IF(COLUMNS($G376:AA376)&gt;$E376,"",IFERROR(INDEX('PROYECCIÓN'!377:377,15+6*(COLUMNS($G376:AA376)-1)),""))</f>
        <v/>
      </c>
      <c r="AB376" s="236">
        <f t="array" ref="AB376">IF(COLUMNS($G376:AB376)&gt;$E376,"",IFERROR(INDEX('PROYECCIÓN'!377:377,15+6*(COLUMNS($G376:AB376)-1)),""))</f>
        <v/>
      </c>
      <c r="AC376" s="236">
        <f t="array" ref="AC376">IF(COLUMNS($G376:AC376)&gt;$E376,"",IFERROR(INDEX('PROYECCIÓN'!377:377,15+6*(COLUMNS($G376:AC376)-1)),""))</f>
        <v/>
      </c>
      <c r="AD376" s="236">
        <f t="array" ref="AD376">IF(COLUMNS($G376:AD376)&gt;$E376,"",IFERROR(INDEX('PROYECCIÓN'!377:377,15+6*(COLUMNS($G376:AD376)-1)),""))</f>
        <v/>
      </c>
      <c r="AE376" s="236">
        <f t="array" ref="AE376">IF(COLUMNS($G376:AE376)&gt;$E376,"",IFERROR(INDEX('PROYECCIÓN'!377:377,15+6*(COLUMNS($G376:AE376)-1)),""))</f>
        <v/>
      </c>
      <c r="AF376" s="236">
        <f t="array" ref="AF376">IF(COLUMNS($G376:AF376)&gt;$E376,"",IFERROR(INDEX('PROYECCIÓN'!377:377,15+6*(COLUMNS($G376:AF376)-1)),""))</f>
        <v/>
      </c>
      <c r="AG376" s="236">
        <f t="array" ref="AG376">IF(COLUMNS($G376:AG376)&gt;$E376,"",IFERROR(INDEX('PROYECCIÓN'!377:377,15+6*(COLUMNS($G376:AG376)-1)),""))</f>
        <v/>
      </c>
      <c r="AH376" s="236">
        <f t="array" ref="AH376">IF(COLUMNS($G376:AH376)&gt;$E376,"",IFERROR(INDEX('PROYECCIÓN'!377:377,15+6*(COLUMNS($G376:AH376)-1)),""))</f>
        <v/>
      </c>
      <c r="AI376" s="236">
        <f t="array" ref="AI376">IF(COLUMNS($G376:AI376)&gt;$E376,"",IFERROR(INDEX('PROYECCIÓN'!377:377,15+6*(COLUMNS($G376:AI376)-1)),""))</f>
        <v/>
      </c>
      <c r="AJ376" s="236">
        <f t="array" ref="AJ376">IF(COLUMNS($G376:AJ376)&gt;$E376,"",IFERROR(INDEX('PROYECCIÓN'!377:377,15+6*(COLUMNS($G376:AJ376)-1)),""))</f>
        <v/>
      </c>
      <c r="AK376" s="236">
        <f t="array" ref="AK376">IF(COLUMNS($G376:AK376)&gt;$E376,"",IFERROR(INDEX('PROYECCIÓN'!377:377,15+6*(COLUMNS($G376:AK376)-1)),""))</f>
        <v/>
      </c>
      <c r="AL376" s="236">
        <f t="array" ref="AL376">IF(COLUMNS($G376:AL376)&gt;$E376,"",IFERROR(INDEX('PROYECCIÓN'!377:377,15+6*(COLUMNS($G376:AL376)-1)),""))</f>
        <v/>
      </c>
      <c r="AM376" s="236">
        <f t="array" ref="AM376">IF(COLUMNS($G376:AM376)&gt;$E376,"",IFERROR(INDEX('PROYECCIÓN'!377:377,15+6*(COLUMNS($G376:AM376)-1)),""))</f>
        <v/>
      </c>
      <c r="AN376" s="236">
        <f t="array" ref="AN376">IF(COLUMNS($G376:AN376)&gt;$E376,"",IFERROR(INDEX('PROYECCIÓN'!377:377,15+6*(COLUMNS($G376:AN376)-1)),""))</f>
        <v/>
      </c>
      <c r="AO376" s="236">
        <f t="array" ref="AO376">IF(COLUMNS($G376:AO376)&gt;$E376,"",IFERROR(INDEX('PROYECCIÓN'!377:377,15+6*(COLUMNS($G376:AO376)-1)),""))</f>
        <v/>
      </c>
      <c r="AP376" s="236">
        <f t="array" ref="AP376">IF(COLUMNS($G376:AP376)&gt;$E376,"",IFERROR(INDEX('PROYECCIÓN'!377:377,15+6*(COLUMNS($G376:AP376)-1)),""))</f>
        <v/>
      </c>
      <c r="AQ376" s="236" t="n"/>
      <c r="AR376" s="229" t="n"/>
      <c r="AS376" s="185" t="n"/>
    </row>
    <row r="377" ht="15" customHeight="1" s="506">
      <c r="B377" s="47">
        <f>'CARTERA TOTAL'!B377</f>
        <v/>
      </c>
      <c r="C377" s="229">
        <f>'PROYECCIÓN'!C378</f>
        <v/>
      </c>
      <c r="D377" s="53">
        <f>'PROYECCIÓN'!D378</f>
        <v/>
      </c>
      <c r="E377" s="56">
        <f>'PROYECCIÓN'!H378</f>
        <v/>
      </c>
      <c r="F377" s="56">
        <f>IF(COUNTIF($G377:$AP377,"VENCIDA")&gt;0,"VENCIDA",IF(COUNTIF($G377:$AP377,"POR VENCER")&gt;0,"POR VENCER",IF(COUNTIF($G377:$AP377,"AL DÍA")&gt;0,"AL DÍA",IF(COUNTIF($G377:$AP377,"PAGA")&gt;0,"PAGA","SIN ESTADO"))))</f>
        <v/>
      </c>
      <c r="G377" s="236">
        <f t="array" ref="G377">IF(COLUMNS($G377:G377)&gt;$E377,"",IFERROR(INDEX('PROYECCIÓN'!378:378,15+6*(COLUMNS($G377:G377)-1)),""))</f>
        <v/>
      </c>
      <c r="H377" s="236">
        <f t="array" ref="H377">IF(COLUMNS($G377:H377)&gt;$E377,"",IFERROR(INDEX('PROYECCIÓN'!378:378,15+6*(COLUMNS($G377:H377)-1)),""))</f>
        <v/>
      </c>
      <c r="I377" s="236">
        <f t="array" ref="I377">IF(COLUMNS($G377:I377)&gt;$E377,"",IFERROR(INDEX('PROYECCIÓN'!378:378,15+6*(COLUMNS($G377:I377)-1)),""))</f>
        <v/>
      </c>
      <c r="J377" s="236">
        <f t="array" ref="J377">IF(COLUMNS($G377:J377)&gt;$E377,"",IFERROR(INDEX('PROYECCIÓN'!378:378,15+6*(COLUMNS($G377:J377)-1)),""))</f>
        <v/>
      </c>
      <c r="K377" s="236">
        <f t="array" ref="K377">IF(COLUMNS($G377:K377)&gt;$E377,"",IFERROR(INDEX('PROYECCIÓN'!378:378,15+6*(COLUMNS($G377:K377)-1)),""))</f>
        <v/>
      </c>
      <c r="L377" s="236">
        <f t="array" ref="L377">IF(COLUMNS($G377:L377)&gt;$E377,"",IFERROR(INDEX('PROYECCIÓN'!378:378,15+6*(COLUMNS($G377:L377)-1)),""))</f>
        <v/>
      </c>
      <c r="M377" s="236">
        <f t="array" ref="M377">IF(COLUMNS($G377:M377)&gt;$E377,"",IFERROR(INDEX('PROYECCIÓN'!378:378,15+6*(COLUMNS($G377:M377)-1)),""))</f>
        <v/>
      </c>
      <c r="N377" s="236">
        <f t="array" ref="N377">IF(COLUMNS($G377:N377)&gt;$E377,"",IFERROR(INDEX('PROYECCIÓN'!378:378,15+6*(COLUMNS($G377:N377)-1)),""))</f>
        <v/>
      </c>
      <c r="O377" s="236">
        <f t="array" ref="O377">IF(COLUMNS($G377:O377)&gt;$E377,"",IFERROR(INDEX('PROYECCIÓN'!378:378,15+6*(COLUMNS($G377:O377)-1)),""))</f>
        <v/>
      </c>
      <c r="P377" s="236">
        <f t="array" ref="P377">IF(COLUMNS($G377:P377)&gt;$E377,"",IFERROR(INDEX('PROYECCIÓN'!378:378,15+6*(COLUMNS($G377:P377)-1)),""))</f>
        <v/>
      </c>
      <c r="Q377" s="236">
        <f t="array" ref="Q377">IF(COLUMNS($G377:Q377)&gt;$E377,"",IFERROR(INDEX('PROYECCIÓN'!378:378,15+6*(COLUMNS($G377:Q377)-1)),""))</f>
        <v/>
      </c>
      <c r="R377" s="236">
        <f t="array" ref="R377">IF(COLUMNS($G377:R377)&gt;$E377,"",IFERROR(INDEX('PROYECCIÓN'!378:378,15+6*(COLUMNS($G377:R377)-1)),""))</f>
        <v/>
      </c>
      <c r="S377" s="236">
        <f t="array" ref="S377">IF(COLUMNS($G377:S377)&gt;$E377,"",IFERROR(INDEX('PROYECCIÓN'!378:378,15+6*(COLUMNS($G377:S377)-1)),""))</f>
        <v/>
      </c>
      <c r="T377" s="236">
        <f t="array" ref="T377">IF(COLUMNS($G377:T377)&gt;$E377,"",IFERROR(INDEX('PROYECCIÓN'!378:378,15+6*(COLUMNS($G377:T377)-1)),""))</f>
        <v/>
      </c>
      <c r="U377" s="236">
        <f t="array" ref="U377">IF(COLUMNS($G377:U377)&gt;$E377,"",IFERROR(INDEX('PROYECCIÓN'!378:378,15+6*(COLUMNS($G377:U377)-1)),""))</f>
        <v/>
      </c>
      <c r="V377" s="236">
        <f t="array" ref="V377">IF(COLUMNS($G377:V377)&gt;$E377,"",IFERROR(INDEX('PROYECCIÓN'!378:378,15+6*(COLUMNS($G377:V377)-1)),""))</f>
        <v/>
      </c>
      <c r="W377" s="236">
        <f t="array" ref="W377">IF(COLUMNS($G377:W377)&gt;$E377,"",IFERROR(INDEX('PROYECCIÓN'!378:378,15+6*(COLUMNS($G377:W377)-1)),""))</f>
        <v/>
      </c>
      <c r="X377" s="236">
        <f t="array" ref="X377">IF(COLUMNS($G377:X377)&gt;$E377,"",IFERROR(INDEX('PROYECCIÓN'!378:378,15+6*(COLUMNS($G377:X377)-1)),""))</f>
        <v/>
      </c>
      <c r="Y377" s="236">
        <f t="array" ref="Y377">IF(COLUMNS($G377:Y377)&gt;$E377,"",IFERROR(INDEX('PROYECCIÓN'!378:378,15+6*(COLUMNS($G377:Y377)-1)),""))</f>
        <v/>
      </c>
      <c r="Z377" s="236">
        <f t="array" ref="Z377">IF(COLUMNS($G377:Z377)&gt;$E377,"",IFERROR(INDEX('PROYECCIÓN'!378:378,15+6*(COLUMNS($G377:Z377)-1)),""))</f>
        <v/>
      </c>
      <c r="AA377" s="236">
        <f t="array" ref="AA377">IF(COLUMNS($G377:AA377)&gt;$E377,"",IFERROR(INDEX('PROYECCIÓN'!378:378,15+6*(COLUMNS($G377:AA377)-1)),""))</f>
        <v/>
      </c>
      <c r="AB377" s="236">
        <f t="array" ref="AB377">IF(COLUMNS($G377:AB377)&gt;$E377,"",IFERROR(INDEX('PROYECCIÓN'!378:378,15+6*(COLUMNS($G377:AB377)-1)),""))</f>
        <v/>
      </c>
      <c r="AC377" s="236">
        <f t="array" ref="AC377">IF(COLUMNS($G377:AC377)&gt;$E377,"",IFERROR(INDEX('PROYECCIÓN'!378:378,15+6*(COLUMNS($G377:AC377)-1)),""))</f>
        <v/>
      </c>
      <c r="AD377" s="236">
        <f t="array" ref="AD377">IF(COLUMNS($G377:AD377)&gt;$E377,"",IFERROR(INDEX('PROYECCIÓN'!378:378,15+6*(COLUMNS($G377:AD377)-1)),""))</f>
        <v/>
      </c>
      <c r="AE377" s="236">
        <f t="array" ref="AE377">IF(COLUMNS($G377:AE377)&gt;$E377,"",IFERROR(INDEX('PROYECCIÓN'!378:378,15+6*(COLUMNS($G377:AE377)-1)),""))</f>
        <v/>
      </c>
      <c r="AF377" s="236">
        <f t="array" ref="AF377">IF(COLUMNS($G377:AF377)&gt;$E377,"",IFERROR(INDEX('PROYECCIÓN'!378:378,15+6*(COLUMNS($G377:AF377)-1)),""))</f>
        <v/>
      </c>
      <c r="AG377" s="236">
        <f t="array" ref="AG377">IF(COLUMNS($G377:AG377)&gt;$E377,"",IFERROR(INDEX('PROYECCIÓN'!378:378,15+6*(COLUMNS($G377:AG377)-1)),""))</f>
        <v/>
      </c>
      <c r="AH377" s="236">
        <f t="array" ref="AH377">IF(COLUMNS($G377:AH377)&gt;$E377,"",IFERROR(INDEX('PROYECCIÓN'!378:378,15+6*(COLUMNS($G377:AH377)-1)),""))</f>
        <v/>
      </c>
      <c r="AI377" s="236">
        <f t="array" ref="AI377">IF(COLUMNS($G377:AI377)&gt;$E377,"",IFERROR(INDEX('PROYECCIÓN'!378:378,15+6*(COLUMNS($G377:AI377)-1)),""))</f>
        <v/>
      </c>
      <c r="AJ377" s="236">
        <f t="array" ref="AJ377">IF(COLUMNS($G377:AJ377)&gt;$E377,"",IFERROR(INDEX('PROYECCIÓN'!378:378,15+6*(COLUMNS($G377:AJ377)-1)),""))</f>
        <v/>
      </c>
      <c r="AK377" s="236">
        <f t="array" ref="AK377">IF(COLUMNS($G377:AK377)&gt;$E377,"",IFERROR(INDEX('PROYECCIÓN'!378:378,15+6*(COLUMNS($G377:AK377)-1)),""))</f>
        <v/>
      </c>
      <c r="AL377" s="236">
        <f t="array" ref="AL377">IF(COLUMNS($G377:AL377)&gt;$E377,"",IFERROR(INDEX('PROYECCIÓN'!378:378,15+6*(COLUMNS($G377:AL377)-1)),""))</f>
        <v/>
      </c>
      <c r="AM377" s="236">
        <f t="array" ref="AM377">IF(COLUMNS($G377:AM377)&gt;$E377,"",IFERROR(INDEX('PROYECCIÓN'!378:378,15+6*(COLUMNS($G377:AM377)-1)),""))</f>
        <v/>
      </c>
      <c r="AN377" s="236">
        <f t="array" ref="AN377">IF(COLUMNS($G377:AN377)&gt;$E377,"",IFERROR(INDEX('PROYECCIÓN'!378:378,15+6*(COLUMNS($G377:AN377)-1)),""))</f>
        <v/>
      </c>
      <c r="AO377" s="236">
        <f t="array" ref="AO377">IF(COLUMNS($G377:AO377)&gt;$E377,"",IFERROR(INDEX('PROYECCIÓN'!378:378,15+6*(COLUMNS($G377:AO377)-1)),""))</f>
        <v/>
      </c>
      <c r="AP377" s="236">
        <f t="array" ref="AP377">IF(COLUMNS($G377:AP377)&gt;$E377,"",IFERROR(INDEX('PROYECCIÓN'!378:378,15+6*(COLUMNS($G377:AP377)-1)),""))</f>
        <v/>
      </c>
      <c r="AQ377" s="236" t="n"/>
      <c r="AR377" s="229" t="n"/>
      <c r="AS377" s="185" t="n"/>
    </row>
    <row r="378" ht="15" customHeight="1" s="506">
      <c r="B378" s="47">
        <f>'CARTERA TOTAL'!B378</f>
        <v/>
      </c>
      <c r="C378" s="229">
        <f>'PROYECCIÓN'!C379</f>
        <v/>
      </c>
      <c r="D378" s="53">
        <f>'PROYECCIÓN'!D379</f>
        <v/>
      </c>
      <c r="E378" s="56">
        <f>'PROYECCIÓN'!H379</f>
        <v/>
      </c>
      <c r="F378" s="56">
        <f>IF(COUNTIF($G378:$AP378,"VENCIDA")&gt;0,"VENCIDA",IF(COUNTIF($G378:$AP378,"POR VENCER")&gt;0,"POR VENCER",IF(COUNTIF($G378:$AP378,"AL DÍA")&gt;0,"AL DÍA",IF(COUNTIF($G378:$AP378,"PAGA")&gt;0,"PAGA","SIN ESTADO"))))</f>
        <v/>
      </c>
      <c r="G378" s="236">
        <f t="array" ref="G378">IF(COLUMNS($G378:G378)&gt;$E378,"",IFERROR(INDEX('PROYECCIÓN'!379:379,15+6*(COLUMNS($G378:G378)-1)),""))</f>
        <v/>
      </c>
      <c r="H378" s="236">
        <f t="array" ref="H378">IF(COLUMNS($G378:H378)&gt;$E378,"",IFERROR(INDEX('PROYECCIÓN'!379:379,15+6*(COLUMNS($G378:H378)-1)),""))</f>
        <v/>
      </c>
      <c r="I378" s="236">
        <f t="array" ref="I378">IF(COLUMNS($G378:I378)&gt;$E378,"",IFERROR(INDEX('PROYECCIÓN'!379:379,15+6*(COLUMNS($G378:I378)-1)),""))</f>
        <v/>
      </c>
      <c r="J378" s="236">
        <f t="array" ref="J378">IF(COLUMNS($G378:J378)&gt;$E378,"",IFERROR(INDEX('PROYECCIÓN'!379:379,15+6*(COLUMNS($G378:J378)-1)),""))</f>
        <v/>
      </c>
      <c r="K378" s="236">
        <f t="array" ref="K378">IF(COLUMNS($G378:K378)&gt;$E378,"",IFERROR(INDEX('PROYECCIÓN'!379:379,15+6*(COLUMNS($G378:K378)-1)),""))</f>
        <v/>
      </c>
      <c r="L378" s="236">
        <f t="array" ref="L378">IF(COLUMNS($G378:L378)&gt;$E378,"",IFERROR(INDEX('PROYECCIÓN'!379:379,15+6*(COLUMNS($G378:L378)-1)),""))</f>
        <v/>
      </c>
      <c r="M378" s="236">
        <f t="array" ref="M378">IF(COLUMNS($G378:M378)&gt;$E378,"",IFERROR(INDEX('PROYECCIÓN'!379:379,15+6*(COLUMNS($G378:M378)-1)),""))</f>
        <v/>
      </c>
      <c r="N378" s="236">
        <f t="array" ref="N378">IF(COLUMNS($G378:N378)&gt;$E378,"",IFERROR(INDEX('PROYECCIÓN'!379:379,15+6*(COLUMNS($G378:N378)-1)),""))</f>
        <v/>
      </c>
      <c r="O378" s="236">
        <f t="array" ref="O378">IF(COLUMNS($G378:O378)&gt;$E378,"",IFERROR(INDEX('PROYECCIÓN'!379:379,15+6*(COLUMNS($G378:O378)-1)),""))</f>
        <v/>
      </c>
      <c r="P378" s="236">
        <f t="array" ref="P378">IF(COLUMNS($G378:P378)&gt;$E378,"",IFERROR(INDEX('PROYECCIÓN'!379:379,15+6*(COLUMNS($G378:P378)-1)),""))</f>
        <v/>
      </c>
      <c r="Q378" s="236">
        <f t="array" ref="Q378">IF(COLUMNS($G378:Q378)&gt;$E378,"",IFERROR(INDEX('PROYECCIÓN'!379:379,15+6*(COLUMNS($G378:Q378)-1)),""))</f>
        <v/>
      </c>
      <c r="R378" s="236">
        <f t="array" ref="R378">IF(COLUMNS($G378:R378)&gt;$E378,"",IFERROR(INDEX('PROYECCIÓN'!379:379,15+6*(COLUMNS($G378:R378)-1)),""))</f>
        <v/>
      </c>
      <c r="S378" s="236">
        <f t="array" ref="S378">IF(COLUMNS($G378:S378)&gt;$E378,"",IFERROR(INDEX('PROYECCIÓN'!379:379,15+6*(COLUMNS($G378:S378)-1)),""))</f>
        <v/>
      </c>
      <c r="T378" s="236">
        <f t="array" ref="T378">IF(COLUMNS($G378:T378)&gt;$E378,"",IFERROR(INDEX('PROYECCIÓN'!379:379,15+6*(COLUMNS($G378:T378)-1)),""))</f>
        <v/>
      </c>
      <c r="U378" s="236">
        <f t="array" ref="U378">IF(COLUMNS($G378:U378)&gt;$E378,"",IFERROR(INDEX('PROYECCIÓN'!379:379,15+6*(COLUMNS($G378:U378)-1)),""))</f>
        <v/>
      </c>
      <c r="V378" s="236">
        <f t="array" ref="V378">IF(COLUMNS($G378:V378)&gt;$E378,"",IFERROR(INDEX('PROYECCIÓN'!379:379,15+6*(COLUMNS($G378:V378)-1)),""))</f>
        <v/>
      </c>
      <c r="W378" s="236">
        <f t="array" ref="W378">IF(COLUMNS($G378:W378)&gt;$E378,"",IFERROR(INDEX('PROYECCIÓN'!379:379,15+6*(COLUMNS($G378:W378)-1)),""))</f>
        <v/>
      </c>
      <c r="X378" s="236">
        <f t="array" ref="X378">IF(COLUMNS($G378:X378)&gt;$E378,"",IFERROR(INDEX('PROYECCIÓN'!379:379,15+6*(COLUMNS($G378:X378)-1)),""))</f>
        <v/>
      </c>
      <c r="Y378" s="236">
        <f t="array" ref="Y378">IF(COLUMNS($G378:Y378)&gt;$E378,"",IFERROR(INDEX('PROYECCIÓN'!379:379,15+6*(COLUMNS($G378:Y378)-1)),""))</f>
        <v/>
      </c>
      <c r="Z378" s="236">
        <f t="array" ref="Z378">IF(COLUMNS($G378:Z378)&gt;$E378,"",IFERROR(INDEX('PROYECCIÓN'!379:379,15+6*(COLUMNS($G378:Z378)-1)),""))</f>
        <v/>
      </c>
      <c r="AA378" s="236">
        <f t="array" ref="AA378">IF(COLUMNS($G378:AA378)&gt;$E378,"",IFERROR(INDEX('PROYECCIÓN'!379:379,15+6*(COLUMNS($G378:AA378)-1)),""))</f>
        <v/>
      </c>
      <c r="AB378" s="236">
        <f t="array" ref="AB378">IF(COLUMNS($G378:AB378)&gt;$E378,"",IFERROR(INDEX('PROYECCIÓN'!379:379,15+6*(COLUMNS($G378:AB378)-1)),""))</f>
        <v/>
      </c>
      <c r="AC378" s="236">
        <f t="array" ref="AC378">IF(COLUMNS($G378:AC378)&gt;$E378,"",IFERROR(INDEX('PROYECCIÓN'!379:379,15+6*(COLUMNS($G378:AC378)-1)),""))</f>
        <v/>
      </c>
      <c r="AD378" s="236">
        <f t="array" ref="AD378">IF(COLUMNS($G378:AD378)&gt;$E378,"",IFERROR(INDEX('PROYECCIÓN'!379:379,15+6*(COLUMNS($G378:AD378)-1)),""))</f>
        <v/>
      </c>
      <c r="AE378" s="236">
        <f t="array" ref="AE378">IF(COLUMNS($G378:AE378)&gt;$E378,"",IFERROR(INDEX('PROYECCIÓN'!379:379,15+6*(COLUMNS($G378:AE378)-1)),""))</f>
        <v/>
      </c>
      <c r="AF378" s="236">
        <f t="array" ref="AF378">IF(COLUMNS($G378:AF378)&gt;$E378,"",IFERROR(INDEX('PROYECCIÓN'!379:379,15+6*(COLUMNS($G378:AF378)-1)),""))</f>
        <v/>
      </c>
      <c r="AG378" s="236">
        <f t="array" ref="AG378">IF(COLUMNS($G378:AG378)&gt;$E378,"",IFERROR(INDEX('PROYECCIÓN'!379:379,15+6*(COLUMNS($G378:AG378)-1)),""))</f>
        <v/>
      </c>
      <c r="AH378" s="236">
        <f t="array" ref="AH378">IF(COLUMNS($G378:AH378)&gt;$E378,"",IFERROR(INDEX('PROYECCIÓN'!379:379,15+6*(COLUMNS($G378:AH378)-1)),""))</f>
        <v/>
      </c>
      <c r="AI378" s="236">
        <f t="array" ref="AI378">IF(COLUMNS($G378:AI378)&gt;$E378,"",IFERROR(INDEX('PROYECCIÓN'!379:379,15+6*(COLUMNS($G378:AI378)-1)),""))</f>
        <v/>
      </c>
      <c r="AJ378" s="236">
        <f t="array" ref="AJ378">IF(COLUMNS($G378:AJ378)&gt;$E378,"",IFERROR(INDEX('PROYECCIÓN'!379:379,15+6*(COLUMNS($G378:AJ378)-1)),""))</f>
        <v/>
      </c>
      <c r="AK378" s="236">
        <f t="array" ref="AK378">IF(COLUMNS($G378:AK378)&gt;$E378,"",IFERROR(INDEX('PROYECCIÓN'!379:379,15+6*(COLUMNS($G378:AK378)-1)),""))</f>
        <v/>
      </c>
      <c r="AL378" s="236">
        <f t="array" ref="AL378">IF(COLUMNS($G378:AL378)&gt;$E378,"",IFERROR(INDEX('PROYECCIÓN'!379:379,15+6*(COLUMNS($G378:AL378)-1)),""))</f>
        <v/>
      </c>
      <c r="AM378" s="236">
        <f t="array" ref="AM378">IF(COLUMNS($G378:AM378)&gt;$E378,"",IFERROR(INDEX('PROYECCIÓN'!379:379,15+6*(COLUMNS($G378:AM378)-1)),""))</f>
        <v/>
      </c>
      <c r="AN378" s="236">
        <f t="array" ref="AN378">IF(COLUMNS($G378:AN378)&gt;$E378,"",IFERROR(INDEX('PROYECCIÓN'!379:379,15+6*(COLUMNS($G378:AN378)-1)),""))</f>
        <v/>
      </c>
      <c r="AO378" s="236">
        <f t="array" ref="AO378">IF(COLUMNS($G378:AO378)&gt;$E378,"",IFERROR(INDEX('PROYECCIÓN'!379:379,15+6*(COLUMNS($G378:AO378)-1)),""))</f>
        <v/>
      </c>
      <c r="AP378" s="236">
        <f t="array" ref="AP378">IF(COLUMNS($G378:AP378)&gt;$E378,"",IFERROR(INDEX('PROYECCIÓN'!379:379,15+6*(COLUMNS($G378:AP378)-1)),""))</f>
        <v/>
      </c>
      <c r="AQ378" s="236" t="n"/>
      <c r="AR378" s="229" t="n"/>
      <c r="AS378" s="185" t="n"/>
    </row>
    <row r="379" ht="15" customHeight="1" s="506">
      <c r="B379" s="47">
        <f>'CARTERA TOTAL'!B379</f>
        <v/>
      </c>
      <c r="C379" s="229">
        <f>'PROYECCIÓN'!C380</f>
        <v/>
      </c>
      <c r="D379" s="53">
        <f>'PROYECCIÓN'!D380</f>
        <v/>
      </c>
      <c r="E379" s="56">
        <f>'PROYECCIÓN'!H380</f>
        <v/>
      </c>
      <c r="F379" s="56">
        <f>IF(COUNTIF($G379:$AP379,"VENCIDA")&gt;0,"VENCIDA",IF(COUNTIF($G379:$AP379,"POR VENCER")&gt;0,"POR VENCER",IF(COUNTIF($G379:$AP379,"AL DÍA")&gt;0,"AL DÍA",IF(COUNTIF($G379:$AP379,"PAGA")&gt;0,"PAGA","SIN ESTADO"))))</f>
        <v/>
      </c>
      <c r="G379" s="236">
        <f t="array" ref="G379">IF(COLUMNS($G379:G379)&gt;$E379,"",IFERROR(INDEX('PROYECCIÓN'!380:380,15+6*(COLUMNS($G379:G379)-1)),""))</f>
        <v/>
      </c>
      <c r="H379" s="236">
        <f t="array" ref="H379">IF(COLUMNS($G379:H379)&gt;$E379,"",IFERROR(INDEX('PROYECCIÓN'!380:380,15+6*(COLUMNS($G379:H379)-1)),""))</f>
        <v/>
      </c>
      <c r="I379" s="236">
        <f t="array" ref="I379">IF(COLUMNS($G379:I379)&gt;$E379,"",IFERROR(INDEX('PROYECCIÓN'!380:380,15+6*(COLUMNS($G379:I379)-1)),""))</f>
        <v/>
      </c>
      <c r="J379" s="236">
        <f t="array" ref="J379">IF(COLUMNS($G379:J379)&gt;$E379,"",IFERROR(INDEX('PROYECCIÓN'!380:380,15+6*(COLUMNS($G379:J379)-1)),""))</f>
        <v/>
      </c>
      <c r="K379" s="236">
        <f t="array" ref="K379">IF(COLUMNS($G379:K379)&gt;$E379,"",IFERROR(INDEX('PROYECCIÓN'!380:380,15+6*(COLUMNS($G379:K379)-1)),""))</f>
        <v/>
      </c>
      <c r="L379" s="236">
        <f t="array" ref="L379">IF(COLUMNS($G379:L379)&gt;$E379,"",IFERROR(INDEX('PROYECCIÓN'!380:380,15+6*(COLUMNS($G379:L379)-1)),""))</f>
        <v/>
      </c>
      <c r="M379" s="236">
        <f t="array" ref="M379">IF(COLUMNS($G379:M379)&gt;$E379,"",IFERROR(INDEX('PROYECCIÓN'!380:380,15+6*(COLUMNS($G379:M379)-1)),""))</f>
        <v/>
      </c>
      <c r="N379" s="236">
        <f t="array" ref="N379">IF(COLUMNS($G379:N379)&gt;$E379,"",IFERROR(INDEX('PROYECCIÓN'!380:380,15+6*(COLUMNS($G379:N379)-1)),""))</f>
        <v/>
      </c>
      <c r="O379" s="236">
        <f t="array" ref="O379">IF(COLUMNS($G379:O379)&gt;$E379,"",IFERROR(INDEX('PROYECCIÓN'!380:380,15+6*(COLUMNS($G379:O379)-1)),""))</f>
        <v/>
      </c>
      <c r="P379" s="236">
        <f t="array" ref="P379">IF(COLUMNS($G379:P379)&gt;$E379,"",IFERROR(INDEX('PROYECCIÓN'!380:380,15+6*(COLUMNS($G379:P379)-1)),""))</f>
        <v/>
      </c>
      <c r="Q379" s="236">
        <f t="array" ref="Q379">IF(COLUMNS($G379:Q379)&gt;$E379,"",IFERROR(INDEX('PROYECCIÓN'!380:380,15+6*(COLUMNS($G379:Q379)-1)),""))</f>
        <v/>
      </c>
      <c r="R379" s="236">
        <f t="array" ref="R379">IF(COLUMNS($G379:R379)&gt;$E379,"",IFERROR(INDEX('PROYECCIÓN'!380:380,15+6*(COLUMNS($G379:R379)-1)),""))</f>
        <v/>
      </c>
      <c r="S379" s="236">
        <f t="array" ref="S379">IF(COLUMNS($G379:S379)&gt;$E379,"",IFERROR(INDEX('PROYECCIÓN'!380:380,15+6*(COLUMNS($G379:S379)-1)),""))</f>
        <v/>
      </c>
      <c r="T379" s="236">
        <f t="array" ref="T379">IF(COLUMNS($G379:T379)&gt;$E379,"",IFERROR(INDEX('PROYECCIÓN'!380:380,15+6*(COLUMNS($G379:T379)-1)),""))</f>
        <v/>
      </c>
      <c r="U379" s="236">
        <f t="array" ref="U379">IF(COLUMNS($G379:U379)&gt;$E379,"",IFERROR(INDEX('PROYECCIÓN'!380:380,15+6*(COLUMNS($G379:U379)-1)),""))</f>
        <v/>
      </c>
      <c r="V379" s="236">
        <f t="array" ref="V379">IF(COLUMNS($G379:V379)&gt;$E379,"",IFERROR(INDEX('PROYECCIÓN'!380:380,15+6*(COLUMNS($G379:V379)-1)),""))</f>
        <v/>
      </c>
      <c r="W379" s="236">
        <f t="array" ref="W379">IF(COLUMNS($G379:W379)&gt;$E379,"",IFERROR(INDEX('PROYECCIÓN'!380:380,15+6*(COLUMNS($G379:W379)-1)),""))</f>
        <v/>
      </c>
      <c r="X379" s="236">
        <f t="array" ref="X379">IF(COLUMNS($G379:X379)&gt;$E379,"",IFERROR(INDEX('PROYECCIÓN'!380:380,15+6*(COLUMNS($G379:X379)-1)),""))</f>
        <v/>
      </c>
      <c r="Y379" s="236">
        <f t="array" ref="Y379">IF(COLUMNS($G379:Y379)&gt;$E379,"",IFERROR(INDEX('PROYECCIÓN'!380:380,15+6*(COLUMNS($G379:Y379)-1)),""))</f>
        <v/>
      </c>
      <c r="Z379" s="236">
        <f t="array" ref="Z379">IF(COLUMNS($G379:Z379)&gt;$E379,"",IFERROR(INDEX('PROYECCIÓN'!380:380,15+6*(COLUMNS($G379:Z379)-1)),""))</f>
        <v/>
      </c>
      <c r="AA379" s="236">
        <f t="array" ref="AA379">IF(COLUMNS($G379:AA379)&gt;$E379,"",IFERROR(INDEX('PROYECCIÓN'!380:380,15+6*(COLUMNS($G379:AA379)-1)),""))</f>
        <v/>
      </c>
      <c r="AB379" s="236">
        <f t="array" ref="AB379">IF(COLUMNS($G379:AB379)&gt;$E379,"",IFERROR(INDEX('PROYECCIÓN'!380:380,15+6*(COLUMNS($G379:AB379)-1)),""))</f>
        <v/>
      </c>
      <c r="AC379" s="236">
        <f t="array" ref="AC379">IF(COLUMNS($G379:AC379)&gt;$E379,"",IFERROR(INDEX('PROYECCIÓN'!380:380,15+6*(COLUMNS($G379:AC379)-1)),""))</f>
        <v/>
      </c>
      <c r="AD379" s="236">
        <f t="array" ref="AD379">IF(COLUMNS($G379:AD379)&gt;$E379,"",IFERROR(INDEX('PROYECCIÓN'!380:380,15+6*(COLUMNS($G379:AD379)-1)),""))</f>
        <v/>
      </c>
      <c r="AE379" s="236">
        <f t="array" ref="AE379">IF(COLUMNS($G379:AE379)&gt;$E379,"",IFERROR(INDEX('PROYECCIÓN'!380:380,15+6*(COLUMNS($G379:AE379)-1)),""))</f>
        <v/>
      </c>
      <c r="AF379" s="236">
        <f t="array" ref="AF379">IF(COLUMNS($G379:AF379)&gt;$E379,"",IFERROR(INDEX('PROYECCIÓN'!380:380,15+6*(COLUMNS($G379:AF379)-1)),""))</f>
        <v/>
      </c>
      <c r="AG379" s="236">
        <f t="array" ref="AG379">IF(COLUMNS($G379:AG379)&gt;$E379,"",IFERROR(INDEX('PROYECCIÓN'!380:380,15+6*(COLUMNS($G379:AG379)-1)),""))</f>
        <v/>
      </c>
      <c r="AH379" s="236">
        <f t="array" ref="AH379">IF(COLUMNS($G379:AH379)&gt;$E379,"",IFERROR(INDEX('PROYECCIÓN'!380:380,15+6*(COLUMNS($G379:AH379)-1)),""))</f>
        <v/>
      </c>
      <c r="AI379" s="236">
        <f t="array" ref="AI379">IF(COLUMNS($G379:AI379)&gt;$E379,"",IFERROR(INDEX('PROYECCIÓN'!380:380,15+6*(COLUMNS($G379:AI379)-1)),""))</f>
        <v/>
      </c>
      <c r="AJ379" s="236">
        <f t="array" ref="AJ379">IF(COLUMNS($G379:AJ379)&gt;$E379,"",IFERROR(INDEX('PROYECCIÓN'!380:380,15+6*(COLUMNS($G379:AJ379)-1)),""))</f>
        <v/>
      </c>
      <c r="AK379" s="236">
        <f t="array" ref="AK379">IF(COLUMNS($G379:AK379)&gt;$E379,"",IFERROR(INDEX('PROYECCIÓN'!380:380,15+6*(COLUMNS($G379:AK379)-1)),""))</f>
        <v/>
      </c>
      <c r="AL379" s="236">
        <f t="array" ref="AL379">IF(COLUMNS($G379:AL379)&gt;$E379,"",IFERROR(INDEX('PROYECCIÓN'!380:380,15+6*(COLUMNS($G379:AL379)-1)),""))</f>
        <v/>
      </c>
      <c r="AM379" s="236">
        <f t="array" ref="AM379">IF(COLUMNS($G379:AM379)&gt;$E379,"",IFERROR(INDEX('PROYECCIÓN'!380:380,15+6*(COLUMNS($G379:AM379)-1)),""))</f>
        <v/>
      </c>
      <c r="AN379" s="236">
        <f t="array" ref="AN379">IF(COLUMNS($G379:AN379)&gt;$E379,"",IFERROR(INDEX('PROYECCIÓN'!380:380,15+6*(COLUMNS($G379:AN379)-1)),""))</f>
        <v/>
      </c>
      <c r="AO379" s="236">
        <f t="array" ref="AO379">IF(COLUMNS($G379:AO379)&gt;$E379,"",IFERROR(INDEX('PROYECCIÓN'!380:380,15+6*(COLUMNS($G379:AO379)-1)),""))</f>
        <v/>
      </c>
      <c r="AP379" s="236">
        <f t="array" ref="AP379">IF(COLUMNS($G379:AP379)&gt;$E379,"",IFERROR(INDEX('PROYECCIÓN'!380:380,15+6*(COLUMNS($G379:AP379)-1)),""))</f>
        <v/>
      </c>
      <c r="AQ379" s="236" t="n"/>
      <c r="AR379" s="229" t="n"/>
      <c r="AS379" s="185" t="n"/>
    </row>
    <row r="380" ht="15" customHeight="1" s="506">
      <c r="B380" s="47">
        <f>'CARTERA TOTAL'!B380</f>
        <v/>
      </c>
      <c r="C380" s="229">
        <f>'PROYECCIÓN'!C381</f>
        <v/>
      </c>
      <c r="D380" s="53">
        <f>'PROYECCIÓN'!D381</f>
        <v/>
      </c>
      <c r="E380" s="56">
        <f>'PROYECCIÓN'!H381</f>
        <v/>
      </c>
      <c r="F380" s="56">
        <f>IF(COUNTIF($G380:$AP380,"VENCIDA")&gt;0,"VENCIDA",IF(COUNTIF($G380:$AP380,"POR VENCER")&gt;0,"POR VENCER",IF(COUNTIF($G380:$AP380,"AL DÍA")&gt;0,"AL DÍA",IF(COUNTIF($G380:$AP380,"PAGA")&gt;0,"PAGA","SIN ESTADO"))))</f>
        <v/>
      </c>
      <c r="G380" s="236">
        <f t="array" ref="G380">IF(COLUMNS($G380:G380)&gt;$E380,"",IFERROR(INDEX('PROYECCIÓN'!381:381,15+6*(COLUMNS($G380:G380)-1)),""))</f>
        <v/>
      </c>
      <c r="H380" s="236">
        <f t="array" ref="H380">IF(COLUMNS($G380:H380)&gt;$E380,"",IFERROR(INDEX('PROYECCIÓN'!381:381,15+6*(COLUMNS($G380:H380)-1)),""))</f>
        <v/>
      </c>
      <c r="I380" s="236">
        <f t="array" ref="I380">IF(COLUMNS($G380:I380)&gt;$E380,"",IFERROR(INDEX('PROYECCIÓN'!381:381,15+6*(COLUMNS($G380:I380)-1)),""))</f>
        <v/>
      </c>
      <c r="J380" s="236">
        <f t="array" ref="J380">IF(COLUMNS($G380:J380)&gt;$E380,"",IFERROR(INDEX('PROYECCIÓN'!381:381,15+6*(COLUMNS($G380:J380)-1)),""))</f>
        <v/>
      </c>
      <c r="K380" s="236">
        <f t="array" ref="K380">IF(COLUMNS($G380:K380)&gt;$E380,"",IFERROR(INDEX('PROYECCIÓN'!381:381,15+6*(COLUMNS($G380:K380)-1)),""))</f>
        <v/>
      </c>
      <c r="L380" s="236">
        <f t="array" ref="L380">IF(COLUMNS($G380:L380)&gt;$E380,"",IFERROR(INDEX('PROYECCIÓN'!381:381,15+6*(COLUMNS($G380:L380)-1)),""))</f>
        <v/>
      </c>
      <c r="M380" s="236">
        <f t="array" ref="M380">IF(COLUMNS($G380:M380)&gt;$E380,"",IFERROR(INDEX('PROYECCIÓN'!381:381,15+6*(COLUMNS($G380:M380)-1)),""))</f>
        <v/>
      </c>
      <c r="N380" s="236">
        <f t="array" ref="N380">IF(COLUMNS($G380:N380)&gt;$E380,"",IFERROR(INDEX('PROYECCIÓN'!381:381,15+6*(COLUMNS($G380:N380)-1)),""))</f>
        <v/>
      </c>
      <c r="O380" s="236">
        <f t="array" ref="O380">IF(COLUMNS($G380:O380)&gt;$E380,"",IFERROR(INDEX('PROYECCIÓN'!381:381,15+6*(COLUMNS($G380:O380)-1)),""))</f>
        <v/>
      </c>
      <c r="P380" s="236">
        <f t="array" ref="P380">IF(COLUMNS($G380:P380)&gt;$E380,"",IFERROR(INDEX('PROYECCIÓN'!381:381,15+6*(COLUMNS($G380:P380)-1)),""))</f>
        <v/>
      </c>
      <c r="Q380" s="236">
        <f t="array" ref="Q380">IF(COLUMNS($G380:Q380)&gt;$E380,"",IFERROR(INDEX('PROYECCIÓN'!381:381,15+6*(COLUMNS($G380:Q380)-1)),""))</f>
        <v/>
      </c>
      <c r="R380" s="236">
        <f t="array" ref="R380">IF(COLUMNS($G380:R380)&gt;$E380,"",IFERROR(INDEX('PROYECCIÓN'!381:381,15+6*(COLUMNS($G380:R380)-1)),""))</f>
        <v/>
      </c>
      <c r="S380" s="236">
        <f t="array" ref="S380">IF(COLUMNS($G380:S380)&gt;$E380,"",IFERROR(INDEX('PROYECCIÓN'!381:381,15+6*(COLUMNS($G380:S380)-1)),""))</f>
        <v/>
      </c>
      <c r="T380" s="236">
        <f t="array" ref="T380">IF(COLUMNS($G380:T380)&gt;$E380,"",IFERROR(INDEX('PROYECCIÓN'!381:381,15+6*(COLUMNS($G380:T380)-1)),""))</f>
        <v/>
      </c>
      <c r="U380" s="236">
        <f t="array" ref="U380">IF(COLUMNS($G380:U380)&gt;$E380,"",IFERROR(INDEX('PROYECCIÓN'!381:381,15+6*(COLUMNS($G380:U380)-1)),""))</f>
        <v/>
      </c>
      <c r="V380" s="236">
        <f t="array" ref="V380">IF(COLUMNS($G380:V380)&gt;$E380,"",IFERROR(INDEX('PROYECCIÓN'!381:381,15+6*(COLUMNS($G380:V380)-1)),""))</f>
        <v/>
      </c>
      <c r="W380" s="236">
        <f t="array" ref="W380">IF(COLUMNS($G380:W380)&gt;$E380,"",IFERROR(INDEX('PROYECCIÓN'!381:381,15+6*(COLUMNS($G380:W380)-1)),""))</f>
        <v/>
      </c>
      <c r="X380" s="236">
        <f t="array" ref="X380">IF(COLUMNS($G380:X380)&gt;$E380,"",IFERROR(INDEX('PROYECCIÓN'!381:381,15+6*(COLUMNS($G380:X380)-1)),""))</f>
        <v/>
      </c>
      <c r="Y380" s="236">
        <f t="array" ref="Y380">IF(COLUMNS($G380:Y380)&gt;$E380,"",IFERROR(INDEX('PROYECCIÓN'!381:381,15+6*(COLUMNS($G380:Y380)-1)),""))</f>
        <v/>
      </c>
      <c r="Z380" s="236">
        <f t="array" ref="Z380">IF(COLUMNS($G380:Z380)&gt;$E380,"",IFERROR(INDEX('PROYECCIÓN'!381:381,15+6*(COLUMNS($G380:Z380)-1)),""))</f>
        <v/>
      </c>
      <c r="AA380" s="236">
        <f t="array" ref="AA380">IF(COLUMNS($G380:AA380)&gt;$E380,"",IFERROR(INDEX('PROYECCIÓN'!381:381,15+6*(COLUMNS($G380:AA380)-1)),""))</f>
        <v/>
      </c>
      <c r="AB380" s="236">
        <f t="array" ref="AB380">IF(COLUMNS($G380:AB380)&gt;$E380,"",IFERROR(INDEX('PROYECCIÓN'!381:381,15+6*(COLUMNS($G380:AB380)-1)),""))</f>
        <v/>
      </c>
      <c r="AC380" s="236">
        <f t="array" ref="AC380">IF(COLUMNS($G380:AC380)&gt;$E380,"",IFERROR(INDEX('PROYECCIÓN'!381:381,15+6*(COLUMNS($G380:AC380)-1)),""))</f>
        <v/>
      </c>
      <c r="AD380" s="236">
        <f t="array" ref="AD380">IF(COLUMNS($G380:AD380)&gt;$E380,"",IFERROR(INDEX('PROYECCIÓN'!381:381,15+6*(COLUMNS($G380:AD380)-1)),""))</f>
        <v/>
      </c>
      <c r="AE380" s="236">
        <f t="array" ref="AE380">IF(COLUMNS($G380:AE380)&gt;$E380,"",IFERROR(INDEX('PROYECCIÓN'!381:381,15+6*(COLUMNS($G380:AE380)-1)),""))</f>
        <v/>
      </c>
      <c r="AF380" s="236">
        <f t="array" ref="AF380">IF(COLUMNS($G380:AF380)&gt;$E380,"",IFERROR(INDEX('PROYECCIÓN'!381:381,15+6*(COLUMNS($G380:AF380)-1)),""))</f>
        <v/>
      </c>
      <c r="AG380" s="236">
        <f t="array" ref="AG380">IF(COLUMNS($G380:AG380)&gt;$E380,"",IFERROR(INDEX('PROYECCIÓN'!381:381,15+6*(COLUMNS($G380:AG380)-1)),""))</f>
        <v/>
      </c>
      <c r="AH380" s="236">
        <f t="array" ref="AH380">IF(COLUMNS($G380:AH380)&gt;$E380,"",IFERROR(INDEX('PROYECCIÓN'!381:381,15+6*(COLUMNS($G380:AH380)-1)),""))</f>
        <v/>
      </c>
      <c r="AI380" s="236">
        <f t="array" ref="AI380">IF(COLUMNS($G380:AI380)&gt;$E380,"",IFERROR(INDEX('PROYECCIÓN'!381:381,15+6*(COLUMNS($G380:AI380)-1)),""))</f>
        <v/>
      </c>
      <c r="AJ380" s="236">
        <f t="array" ref="AJ380">IF(COLUMNS($G380:AJ380)&gt;$E380,"",IFERROR(INDEX('PROYECCIÓN'!381:381,15+6*(COLUMNS($G380:AJ380)-1)),""))</f>
        <v/>
      </c>
      <c r="AK380" s="236">
        <f t="array" ref="AK380">IF(COLUMNS($G380:AK380)&gt;$E380,"",IFERROR(INDEX('PROYECCIÓN'!381:381,15+6*(COLUMNS($G380:AK380)-1)),""))</f>
        <v/>
      </c>
      <c r="AL380" s="236">
        <f t="array" ref="AL380">IF(COLUMNS($G380:AL380)&gt;$E380,"",IFERROR(INDEX('PROYECCIÓN'!381:381,15+6*(COLUMNS($G380:AL380)-1)),""))</f>
        <v/>
      </c>
      <c r="AM380" s="236">
        <f t="array" ref="AM380">IF(COLUMNS($G380:AM380)&gt;$E380,"",IFERROR(INDEX('PROYECCIÓN'!381:381,15+6*(COLUMNS($G380:AM380)-1)),""))</f>
        <v/>
      </c>
      <c r="AN380" s="236">
        <f t="array" ref="AN380">IF(COLUMNS($G380:AN380)&gt;$E380,"",IFERROR(INDEX('PROYECCIÓN'!381:381,15+6*(COLUMNS($G380:AN380)-1)),""))</f>
        <v/>
      </c>
      <c r="AO380" s="236">
        <f t="array" ref="AO380">IF(COLUMNS($G380:AO380)&gt;$E380,"",IFERROR(INDEX('PROYECCIÓN'!381:381,15+6*(COLUMNS($G380:AO380)-1)),""))</f>
        <v/>
      </c>
      <c r="AP380" s="236">
        <f t="array" ref="AP380">IF(COLUMNS($G380:AP380)&gt;$E380,"",IFERROR(INDEX('PROYECCIÓN'!381:381,15+6*(COLUMNS($G380:AP380)-1)),""))</f>
        <v/>
      </c>
      <c r="AQ380" s="236" t="n"/>
      <c r="AR380" s="229" t="n"/>
      <c r="AS380" s="185" t="n"/>
    </row>
    <row r="381" ht="15" customHeight="1" s="506">
      <c r="B381" s="47">
        <f>'CARTERA TOTAL'!B381</f>
        <v/>
      </c>
      <c r="C381" s="229">
        <f>'PROYECCIÓN'!C382</f>
        <v/>
      </c>
      <c r="D381" s="53">
        <f>'PROYECCIÓN'!D382</f>
        <v/>
      </c>
      <c r="E381" s="56">
        <f>'PROYECCIÓN'!H382</f>
        <v/>
      </c>
      <c r="F381" s="56">
        <f>IF(COUNTIF($G381:$AP381,"VENCIDA")&gt;0,"VENCIDA",IF(COUNTIF($G381:$AP381,"POR VENCER")&gt;0,"POR VENCER",IF(COUNTIF($G381:$AP381,"AL DÍA")&gt;0,"AL DÍA",IF(COUNTIF($G381:$AP381,"PAGA")&gt;0,"PAGA","SIN ESTADO"))))</f>
        <v/>
      </c>
      <c r="G381" s="236">
        <f t="array" ref="G381">IF(COLUMNS($G381:G381)&gt;$E381,"",IFERROR(INDEX('PROYECCIÓN'!382:382,15+6*(COLUMNS($G381:G381)-1)),""))</f>
        <v/>
      </c>
      <c r="H381" s="236">
        <f t="array" ref="H381">IF(COLUMNS($G381:H381)&gt;$E381,"",IFERROR(INDEX('PROYECCIÓN'!382:382,15+6*(COLUMNS($G381:H381)-1)),""))</f>
        <v/>
      </c>
      <c r="I381" s="236">
        <f t="array" ref="I381">IF(COLUMNS($G381:I381)&gt;$E381,"",IFERROR(INDEX('PROYECCIÓN'!382:382,15+6*(COLUMNS($G381:I381)-1)),""))</f>
        <v/>
      </c>
      <c r="J381" s="236">
        <f t="array" ref="J381">IF(COLUMNS($G381:J381)&gt;$E381,"",IFERROR(INDEX('PROYECCIÓN'!382:382,15+6*(COLUMNS($G381:J381)-1)),""))</f>
        <v/>
      </c>
      <c r="K381" s="236">
        <f t="array" ref="K381">IF(COLUMNS($G381:K381)&gt;$E381,"",IFERROR(INDEX('PROYECCIÓN'!382:382,15+6*(COLUMNS($G381:K381)-1)),""))</f>
        <v/>
      </c>
      <c r="L381" s="236">
        <f t="array" ref="L381">IF(COLUMNS($G381:L381)&gt;$E381,"",IFERROR(INDEX('PROYECCIÓN'!382:382,15+6*(COLUMNS($G381:L381)-1)),""))</f>
        <v/>
      </c>
      <c r="M381" s="236">
        <f t="array" ref="M381">IF(COLUMNS($G381:M381)&gt;$E381,"",IFERROR(INDEX('PROYECCIÓN'!382:382,15+6*(COLUMNS($G381:M381)-1)),""))</f>
        <v/>
      </c>
      <c r="N381" s="236">
        <f t="array" ref="N381">IF(COLUMNS($G381:N381)&gt;$E381,"",IFERROR(INDEX('PROYECCIÓN'!382:382,15+6*(COLUMNS($G381:N381)-1)),""))</f>
        <v/>
      </c>
      <c r="O381" s="236">
        <f t="array" ref="O381">IF(COLUMNS($G381:O381)&gt;$E381,"",IFERROR(INDEX('PROYECCIÓN'!382:382,15+6*(COLUMNS($G381:O381)-1)),""))</f>
        <v/>
      </c>
      <c r="P381" s="236">
        <f t="array" ref="P381">IF(COLUMNS($G381:P381)&gt;$E381,"",IFERROR(INDEX('PROYECCIÓN'!382:382,15+6*(COLUMNS($G381:P381)-1)),""))</f>
        <v/>
      </c>
      <c r="Q381" s="236">
        <f t="array" ref="Q381">IF(COLUMNS($G381:Q381)&gt;$E381,"",IFERROR(INDEX('PROYECCIÓN'!382:382,15+6*(COLUMNS($G381:Q381)-1)),""))</f>
        <v/>
      </c>
      <c r="R381" s="236">
        <f t="array" ref="R381">IF(COLUMNS($G381:R381)&gt;$E381,"",IFERROR(INDEX('PROYECCIÓN'!382:382,15+6*(COLUMNS($G381:R381)-1)),""))</f>
        <v/>
      </c>
      <c r="S381" s="236">
        <f t="array" ref="S381">IF(COLUMNS($G381:S381)&gt;$E381,"",IFERROR(INDEX('PROYECCIÓN'!382:382,15+6*(COLUMNS($G381:S381)-1)),""))</f>
        <v/>
      </c>
      <c r="T381" s="236">
        <f t="array" ref="T381">IF(COLUMNS($G381:T381)&gt;$E381,"",IFERROR(INDEX('PROYECCIÓN'!382:382,15+6*(COLUMNS($G381:T381)-1)),""))</f>
        <v/>
      </c>
      <c r="U381" s="236">
        <f t="array" ref="U381">IF(COLUMNS($G381:U381)&gt;$E381,"",IFERROR(INDEX('PROYECCIÓN'!382:382,15+6*(COLUMNS($G381:U381)-1)),""))</f>
        <v/>
      </c>
      <c r="V381" s="236">
        <f t="array" ref="V381">IF(COLUMNS($G381:V381)&gt;$E381,"",IFERROR(INDEX('PROYECCIÓN'!382:382,15+6*(COLUMNS($G381:V381)-1)),""))</f>
        <v/>
      </c>
      <c r="W381" s="236">
        <f t="array" ref="W381">IF(COLUMNS($G381:W381)&gt;$E381,"",IFERROR(INDEX('PROYECCIÓN'!382:382,15+6*(COLUMNS($G381:W381)-1)),""))</f>
        <v/>
      </c>
      <c r="X381" s="236">
        <f t="array" ref="X381">IF(COLUMNS($G381:X381)&gt;$E381,"",IFERROR(INDEX('PROYECCIÓN'!382:382,15+6*(COLUMNS($G381:X381)-1)),""))</f>
        <v/>
      </c>
      <c r="Y381" s="236">
        <f t="array" ref="Y381">IF(COLUMNS($G381:Y381)&gt;$E381,"",IFERROR(INDEX('PROYECCIÓN'!382:382,15+6*(COLUMNS($G381:Y381)-1)),""))</f>
        <v/>
      </c>
      <c r="Z381" s="236">
        <f t="array" ref="Z381">IF(COLUMNS($G381:Z381)&gt;$E381,"",IFERROR(INDEX('PROYECCIÓN'!382:382,15+6*(COLUMNS($G381:Z381)-1)),""))</f>
        <v/>
      </c>
      <c r="AA381" s="236">
        <f t="array" ref="AA381">IF(COLUMNS($G381:AA381)&gt;$E381,"",IFERROR(INDEX('PROYECCIÓN'!382:382,15+6*(COLUMNS($G381:AA381)-1)),""))</f>
        <v/>
      </c>
      <c r="AB381" s="236">
        <f t="array" ref="AB381">IF(COLUMNS($G381:AB381)&gt;$E381,"",IFERROR(INDEX('PROYECCIÓN'!382:382,15+6*(COLUMNS($G381:AB381)-1)),""))</f>
        <v/>
      </c>
      <c r="AC381" s="236">
        <f t="array" ref="AC381">IF(COLUMNS($G381:AC381)&gt;$E381,"",IFERROR(INDEX('PROYECCIÓN'!382:382,15+6*(COLUMNS($G381:AC381)-1)),""))</f>
        <v/>
      </c>
      <c r="AD381" s="236">
        <f t="array" ref="AD381">IF(COLUMNS($G381:AD381)&gt;$E381,"",IFERROR(INDEX('PROYECCIÓN'!382:382,15+6*(COLUMNS($G381:AD381)-1)),""))</f>
        <v/>
      </c>
      <c r="AE381" s="236">
        <f t="array" ref="AE381">IF(COLUMNS($G381:AE381)&gt;$E381,"",IFERROR(INDEX('PROYECCIÓN'!382:382,15+6*(COLUMNS($G381:AE381)-1)),""))</f>
        <v/>
      </c>
      <c r="AF381" s="236">
        <f t="array" ref="AF381">IF(COLUMNS($G381:AF381)&gt;$E381,"",IFERROR(INDEX('PROYECCIÓN'!382:382,15+6*(COLUMNS($G381:AF381)-1)),""))</f>
        <v/>
      </c>
      <c r="AG381" s="236">
        <f t="array" ref="AG381">IF(COLUMNS($G381:AG381)&gt;$E381,"",IFERROR(INDEX('PROYECCIÓN'!382:382,15+6*(COLUMNS($G381:AG381)-1)),""))</f>
        <v/>
      </c>
      <c r="AH381" s="236">
        <f t="array" ref="AH381">IF(COLUMNS($G381:AH381)&gt;$E381,"",IFERROR(INDEX('PROYECCIÓN'!382:382,15+6*(COLUMNS($G381:AH381)-1)),""))</f>
        <v/>
      </c>
      <c r="AI381" s="236">
        <f t="array" ref="AI381">IF(COLUMNS($G381:AI381)&gt;$E381,"",IFERROR(INDEX('PROYECCIÓN'!382:382,15+6*(COLUMNS($G381:AI381)-1)),""))</f>
        <v/>
      </c>
      <c r="AJ381" s="236">
        <f t="array" ref="AJ381">IF(COLUMNS($G381:AJ381)&gt;$E381,"",IFERROR(INDEX('PROYECCIÓN'!382:382,15+6*(COLUMNS($G381:AJ381)-1)),""))</f>
        <v/>
      </c>
      <c r="AK381" s="236">
        <f t="array" ref="AK381">IF(COLUMNS($G381:AK381)&gt;$E381,"",IFERROR(INDEX('PROYECCIÓN'!382:382,15+6*(COLUMNS($G381:AK381)-1)),""))</f>
        <v/>
      </c>
      <c r="AL381" s="236">
        <f t="array" ref="AL381">IF(COLUMNS($G381:AL381)&gt;$E381,"",IFERROR(INDEX('PROYECCIÓN'!382:382,15+6*(COLUMNS($G381:AL381)-1)),""))</f>
        <v/>
      </c>
      <c r="AM381" s="236">
        <f t="array" ref="AM381">IF(COLUMNS($G381:AM381)&gt;$E381,"",IFERROR(INDEX('PROYECCIÓN'!382:382,15+6*(COLUMNS($G381:AM381)-1)),""))</f>
        <v/>
      </c>
      <c r="AN381" s="236">
        <f t="array" ref="AN381">IF(COLUMNS($G381:AN381)&gt;$E381,"",IFERROR(INDEX('PROYECCIÓN'!382:382,15+6*(COLUMNS($G381:AN381)-1)),""))</f>
        <v/>
      </c>
      <c r="AO381" s="236">
        <f t="array" ref="AO381">IF(COLUMNS($G381:AO381)&gt;$E381,"",IFERROR(INDEX('PROYECCIÓN'!382:382,15+6*(COLUMNS($G381:AO381)-1)),""))</f>
        <v/>
      </c>
      <c r="AP381" s="236">
        <f t="array" ref="AP381">IF(COLUMNS($G381:AP381)&gt;$E381,"",IFERROR(INDEX('PROYECCIÓN'!382:382,15+6*(COLUMNS($G381:AP381)-1)),""))</f>
        <v/>
      </c>
      <c r="AQ381" s="236" t="n"/>
      <c r="AR381" s="229" t="n"/>
      <c r="AS381" s="185" t="n"/>
    </row>
    <row r="382" ht="15" customHeight="1" s="506">
      <c r="B382" s="47">
        <f>'CARTERA TOTAL'!B382</f>
        <v/>
      </c>
      <c r="C382" s="229">
        <f>'PROYECCIÓN'!C383</f>
        <v/>
      </c>
      <c r="D382" s="53">
        <f>'PROYECCIÓN'!D383</f>
        <v/>
      </c>
      <c r="E382" s="56">
        <f>'PROYECCIÓN'!H383</f>
        <v/>
      </c>
      <c r="F382" s="56">
        <f>IF(COUNTIF($G382:$AP382,"VENCIDA")&gt;0,"VENCIDA",IF(COUNTIF($G382:$AP382,"POR VENCER")&gt;0,"POR VENCER",IF(COUNTIF($G382:$AP382,"AL DÍA")&gt;0,"AL DÍA",IF(COUNTIF($G382:$AP382,"PAGA")&gt;0,"PAGA","SIN ESTADO"))))</f>
        <v/>
      </c>
      <c r="G382" s="236">
        <f t="array" ref="G382">IF(COLUMNS($G382:G382)&gt;$E382,"",IFERROR(INDEX('PROYECCIÓN'!383:383,15+6*(COLUMNS($G382:G382)-1)),""))</f>
        <v/>
      </c>
      <c r="H382" s="236">
        <f t="array" ref="H382">IF(COLUMNS($G382:H382)&gt;$E382,"",IFERROR(INDEX('PROYECCIÓN'!383:383,15+6*(COLUMNS($G382:H382)-1)),""))</f>
        <v/>
      </c>
      <c r="I382" s="236">
        <f t="array" ref="I382">IF(COLUMNS($G382:I382)&gt;$E382,"",IFERROR(INDEX('PROYECCIÓN'!383:383,15+6*(COLUMNS($G382:I382)-1)),""))</f>
        <v/>
      </c>
      <c r="J382" s="236">
        <f t="array" ref="J382">IF(COLUMNS($G382:J382)&gt;$E382,"",IFERROR(INDEX('PROYECCIÓN'!383:383,15+6*(COLUMNS($G382:J382)-1)),""))</f>
        <v/>
      </c>
      <c r="K382" s="236">
        <f t="array" ref="K382">IF(COLUMNS($G382:K382)&gt;$E382,"",IFERROR(INDEX('PROYECCIÓN'!383:383,15+6*(COLUMNS($G382:K382)-1)),""))</f>
        <v/>
      </c>
      <c r="L382" s="236">
        <f t="array" ref="L382">IF(COLUMNS($G382:L382)&gt;$E382,"",IFERROR(INDEX('PROYECCIÓN'!383:383,15+6*(COLUMNS($G382:L382)-1)),""))</f>
        <v/>
      </c>
      <c r="M382" s="236">
        <f t="array" ref="M382">IF(COLUMNS($G382:M382)&gt;$E382,"",IFERROR(INDEX('PROYECCIÓN'!383:383,15+6*(COLUMNS($G382:M382)-1)),""))</f>
        <v/>
      </c>
      <c r="N382" s="236">
        <f t="array" ref="N382">IF(COLUMNS($G382:N382)&gt;$E382,"",IFERROR(INDEX('PROYECCIÓN'!383:383,15+6*(COLUMNS($G382:N382)-1)),""))</f>
        <v/>
      </c>
      <c r="O382" s="236">
        <f t="array" ref="O382">IF(COLUMNS($G382:O382)&gt;$E382,"",IFERROR(INDEX('PROYECCIÓN'!383:383,15+6*(COLUMNS($G382:O382)-1)),""))</f>
        <v/>
      </c>
      <c r="P382" s="236">
        <f t="array" ref="P382">IF(COLUMNS($G382:P382)&gt;$E382,"",IFERROR(INDEX('PROYECCIÓN'!383:383,15+6*(COLUMNS($G382:P382)-1)),""))</f>
        <v/>
      </c>
      <c r="Q382" s="236">
        <f t="array" ref="Q382">IF(COLUMNS($G382:Q382)&gt;$E382,"",IFERROR(INDEX('PROYECCIÓN'!383:383,15+6*(COLUMNS($G382:Q382)-1)),""))</f>
        <v/>
      </c>
      <c r="R382" s="236">
        <f t="array" ref="R382">IF(COLUMNS($G382:R382)&gt;$E382,"",IFERROR(INDEX('PROYECCIÓN'!383:383,15+6*(COLUMNS($G382:R382)-1)),""))</f>
        <v/>
      </c>
      <c r="S382" s="236">
        <f t="array" ref="S382">IF(COLUMNS($G382:S382)&gt;$E382,"",IFERROR(INDEX('PROYECCIÓN'!383:383,15+6*(COLUMNS($G382:S382)-1)),""))</f>
        <v/>
      </c>
      <c r="T382" s="236">
        <f t="array" ref="T382">IF(COLUMNS($G382:T382)&gt;$E382,"",IFERROR(INDEX('PROYECCIÓN'!383:383,15+6*(COLUMNS($G382:T382)-1)),""))</f>
        <v/>
      </c>
      <c r="U382" s="236">
        <f t="array" ref="U382">IF(COLUMNS($G382:U382)&gt;$E382,"",IFERROR(INDEX('PROYECCIÓN'!383:383,15+6*(COLUMNS($G382:U382)-1)),""))</f>
        <v/>
      </c>
      <c r="V382" s="236">
        <f t="array" ref="V382">IF(COLUMNS($G382:V382)&gt;$E382,"",IFERROR(INDEX('PROYECCIÓN'!383:383,15+6*(COLUMNS($G382:V382)-1)),""))</f>
        <v/>
      </c>
      <c r="W382" s="236">
        <f t="array" ref="W382">IF(COLUMNS($G382:W382)&gt;$E382,"",IFERROR(INDEX('PROYECCIÓN'!383:383,15+6*(COLUMNS($G382:W382)-1)),""))</f>
        <v/>
      </c>
      <c r="X382" s="236">
        <f t="array" ref="X382">IF(COLUMNS($G382:X382)&gt;$E382,"",IFERROR(INDEX('PROYECCIÓN'!383:383,15+6*(COLUMNS($G382:X382)-1)),""))</f>
        <v/>
      </c>
      <c r="Y382" s="236">
        <f t="array" ref="Y382">IF(COLUMNS($G382:Y382)&gt;$E382,"",IFERROR(INDEX('PROYECCIÓN'!383:383,15+6*(COLUMNS($G382:Y382)-1)),""))</f>
        <v/>
      </c>
      <c r="Z382" s="236">
        <f t="array" ref="Z382">IF(COLUMNS($G382:Z382)&gt;$E382,"",IFERROR(INDEX('PROYECCIÓN'!383:383,15+6*(COLUMNS($G382:Z382)-1)),""))</f>
        <v/>
      </c>
      <c r="AA382" s="236">
        <f t="array" ref="AA382">IF(COLUMNS($G382:AA382)&gt;$E382,"",IFERROR(INDEX('PROYECCIÓN'!383:383,15+6*(COLUMNS($G382:AA382)-1)),""))</f>
        <v/>
      </c>
      <c r="AB382" s="236">
        <f t="array" ref="AB382">IF(COLUMNS($G382:AB382)&gt;$E382,"",IFERROR(INDEX('PROYECCIÓN'!383:383,15+6*(COLUMNS($G382:AB382)-1)),""))</f>
        <v/>
      </c>
      <c r="AC382" s="236">
        <f t="array" ref="AC382">IF(COLUMNS($G382:AC382)&gt;$E382,"",IFERROR(INDEX('PROYECCIÓN'!383:383,15+6*(COLUMNS($G382:AC382)-1)),""))</f>
        <v/>
      </c>
      <c r="AD382" s="236">
        <f t="array" ref="AD382">IF(COLUMNS($G382:AD382)&gt;$E382,"",IFERROR(INDEX('PROYECCIÓN'!383:383,15+6*(COLUMNS($G382:AD382)-1)),""))</f>
        <v/>
      </c>
      <c r="AE382" s="236">
        <f t="array" ref="AE382">IF(COLUMNS($G382:AE382)&gt;$E382,"",IFERROR(INDEX('PROYECCIÓN'!383:383,15+6*(COLUMNS($G382:AE382)-1)),""))</f>
        <v/>
      </c>
      <c r="AF382" s="236">
        <f t="array" ref="AF382">IF(COLUMNS($G382:AF382)&gt;$E382,"",IFERROR(INDEX('PROYECCIÓN'!383:383,15+6*(COLUMNS($G382:AF382)-1)),""))</f>
        <v/>
      </c>
      <c r="AG382" s="236">
        <f t="array" ref="AG382">IF(COLUMNS($G382:AG382)&gt;$E382,"",IFERROR(INDEX('PROYECCIÓN'!383:383,15+6*(COLUMNS($G382:AG382)-1)),""))</f>
        <v/>
      </c>
      <c r="AH382" s="236">
        <f t="array" ref="AH382">IF(COLUMNS($G382:AH382)&gt;$E382,"",IFERROR(INDEX('PROYECCIÓN'!383:383,15+6*(COLUMNS($G382:AH382)-1)),""))</f>
        <v/>
      </c>
      <c r="AI382" s="236">
        <f t="array" ref="AI382">IF(COLUMNS($G382:AI382)&gt;$E382,"",IFERROR(INDEX('PROYECCIÓN'!383:383,15+6*(COLUMNS($G382:AI382)-1)),""))</f>
        <v/>
      </c>
      <c r="AJ382" s="236">
        <f t="array" ref="AJ382">IF(COLUMNS($G382:AJ382)&gt;$E382,"",IFERROR(INDEX('PROYECCIÓN'!383:383,15+6*(COLUMNS($G382:AJ382)-1)),""))</f>
        <v/>
      </c>
      <c r="AK382" s="236">
        <f t="array" ref="AK382">IF(COLUMNS($G382:AK382)&gt;$E382,"",IFERROR(INDEX('PROYECCIÓN'!383:383,15+6*(COLUMNS($G382:AK382)-1)),""))</f>
        <v/>
      </c>
      <c r="AL382" s="236">
        <f t="array" ref="AL382">IF(COLUMNS($G382:AL382)&gt;$E382,"",IFERROR(INDEX('PROYECCIÓN'!383:383,15+6*(COLUMNS($G382:AL382)-1)),""))</f>
        <v/>
      </c>
      <c r="AM382" s="236">
        <f t="array" ref="AM382">IF(COLUMNS($G382:AM382)&gt;$E382,"",IFERROR(INDEX('PROYECCIÓN'!383:383,15+6*(COLUMNS($G382:AM382)-1)),""))</f>
        <v/>
      </c>
      <c r="AN382" s="236">
        <f t="array" ref="AN382">IF(COLUMNS($G382:AN382)&gt;$E382,"",IFERROR(INDEX('PROYECCIÓN'!383:383,15+6*(COLUMNS($G382:AN382)-1)),""))</f>
        <v/>
      </c>
      <c r="AO382" s="236">
        <f t="array" ref="AO382">IF(COLUMNS($G382:AO382)&gt;$E382,"",IFERROR(INDEX('PROYECCIÓN'!383:383,15+6*(COLUMNS($G382:AO382)-1)),""))</f>
        <v/>
      </c>
      <c r="AP382" s="236">
        <f t="array" ref="AP382">IF(COLUMNS($G382:AP382)&gt;$E382,"",IFERROR(INDEX('PROYECCIÓN'!383:383,15+6*(COLUMNS($G382:AP382)-1)),""))</f>
        <v/>
      </c>
      <c r="AQ382" s="236" t="n"/>
      <c r="AR382" s="229" t="n"/>
      <c r="AS382" s="185" t="n"/>
    </row>
    <row r="383" ht="15" customHeight="1" s="506">
      <c r="B383" s="47">
        <f>'CARTERA TOTAL'!B383</f>
        <v/>
      </c>
      <c r="C383" s="229">
        <f>'PROYECCIÓN'!C384</f>
        <v/>
      </c>
      <c r="D383" s="53">
        <f>'PROYECCIÓN'!D384</f>
        <v/>
      </c>
      <c r="E383" s="56">
        <f>'PROYECCIÓN'!H384</f>
        <v/>
      </c>
      <c r="F383" s="56">
        <f>IF(COUNTIF($G383:$AP383,"VENCIDA")&gt;0,"VENCIDA",IF(COUNTIF($G383:$AP383,"POR VENCER")&gt;0,"POR VENCER",IF(COUNTIF($G383:$AP383,"AL DÍA")&gt;0,"AL DÍA",IF(COUNTIF($G383:$AP383,"PAGA")&gt;0,"PAGA","SIN ESTADO"))))</f>
        <v/>
      </c>
      <c r="G383" s="236">
        <f t="array" ref="G383">IF(COLUMNS($G383:G383)&gt;$E383,"",IFERROR(INDEX('PROYECCIÓN'!384:384,15+6*(COLUMNS($G383:G383)-1)),""))</f>
        <v/>
      </c>
      <c r="H383" s="236">
        <f t="array" ref="H383">IF(COLUMNS($G383:H383)&gt;$E383,"",IFERROR(INDEX('PROYECCIÓN'!384:384,15+6*(COLUMNS($G383:H383)-1)),""))</f>
        <v/>
      </c>
      <c r="I383" s="236">
        <f t="array" ref="I383">IF(COLUMNS($G383:I383)&gt;$E383,"",IFERROR(INDEX('PROYECCIÓN'!384:384,15+6*(COLUMNS($G383:I383)-1)),""))</f>
        <v/>
      </c>
      <c r="J383" s="236">
        <f t="array" ref="J383">IF(COLUMNS($G383:J383)&gt;$E383,"",IFERROR(INDEX('PROYECCIÓN'!384:384,15+6*(COLUMNS($G383:J383)-1)),""))</f>
        <v/>
      </c>
      <c r="K383" s="236">
        <f t="array" ref="K383">IF(COLUMNS($G383:K383)&gt;$E383,"",IFERROR(INDEX('PROYECCIÓN'!384:384,15+6*(COLUMNS($G383:K383)-1)),""))</f>
        <v/>
      </c>
      <c r="L383" s="236">
        <f t="array" ref="L383">IF(COLUMNS($G383:L383)&gt;$E383,"",IFERROR(INDEX('PROYECCIÓN'!384:384,15+6*(COLUMNS($G383:L383)-1)),""))</f>
        <v/>
      </c>
      <c r="M383" s="236">
        <f t="array" ref="M383">IF(COLUMNS($G383:M383)&gt;$E383,"",IFERROR(INDEX('PROYECCIÓN'!384:384,15+6*(COLUMNS($G383:M383)-1)),""))</f>
        <v/>
      </c>
      <c r="N383" s="236">
        <f t="array" ref="N383">IF(COLUMNS($G383:N383)&gt;$E383,"",IFERROR(INDEX('PROYECCIÓN'!384:384,15+6*(COLUMNS($G383:N383)-1)),""))</f>
        <v/>
      </c>
      <c r="O383" s="236">
        <f t="array" ref="O383">IF(COLUMNS($G383:O383)&gt;$E383,"",IFERROR(INDEX('PROYECCIÓN'!384:384,15+6*(COLUMNS($G383:O383)-1)),""))</f>
        <v/>
      </c>
      <c r="P383" s="236">
        <f t="array" ref="P383">IF(COLUMNS($G383:P383)&gt;$E383,"",IFERROR(INDEX('PROYECCIÓN'!384:384,15+6*(COLUMNS($G383:P383)-1)),""))</f>
        <v/>
      </c>
      <c r="Q383" s="236">
        <f t="array" ref="Q383">IF(COLUMNS($G383:Q383)&gt;$E383,"",IFERROR(INDEX('PROYECCIÓN'!384:384,15+6*(COLUMNS($G383:Q383)-1)),""))</f>
        <v/>
      </c>
      <c r="R383" s="236">
        <f t="array" ref="R383">IF(COLUMNS($G383:R383)&gt;$E383,"",IFERROR(INDEX('PROYECCIÓN'!384:384,15+6*(COLUMNS($G383:R383)-1)),""))</f>
        <v/>
      </c>
      <c r="S383" s="236">
        <f t="array" ref="S383">IF(COLUMNS($G383:S383)&gt;$E383,"",IFERROR(INDEX('PROYECCIÓN'!384:384,15+6*(COLUMNS($G383:S383)-1)),""))</f>
        <v/>
      </c>
      <c r="T383" s="236">
        <f t="array" ref="T383">IF(COLUMNS($G383:T383)&gt;$E383,"",IFERROR(INDEX('PROYECCIÓN'!384:384,15+6*(COLUMNS($G383:T383)-1)),""))</f>
        <v/>
      </c>
      <c r="U383" s="236">
        <f t="array" ref="U383">IF(COLUMNS($G383:U383)&gt;$E383,"",IFERROR(INDEX('PROYECCIÓN'!384:384,15+6*(COLUMNS($G383:U383)-1)),""))</f>
        <v/>
      </c>
      <c r="V383" s="236">
        <f t="array" ref="V383">IF(COLUMNS($G383:V383)&gt;$E383,"",IFERROR(INDEX('PROYECCIÓN'!384:384,15+6*(COLUMNS($G383:V383)-1)),""))</f>
        <v/>
      </c>
      <c r="W383" s="236">
        <f t="array" ref="W383">IF(COLUMNS($G383:W383)&gt;$E383,"",IFERROR(INDEX('PROYECCIÓN'!384:384,15+6*(COLUMNS($G383:W383)-1)),""))</f>
        <v/>
      </c>
      <c r="X383" s="236">
        <f t="array" ref="X383">IF(COLUMNS($G383:X383)&gt;$E383,"",IFERROR(INDEX('PROYECCIÓN'!384:384,15+6*(COLUMNS($G383:X383)-1)),""))</f>
        <v/>
      </c>
      <c r="Y383" s="236">
        <f t="array" ref="Y383">IF(COLUMNS($G383:Y383)&gt;$E383,"",IFERROR(INDEX('PROYECCIÓN'!384:384,15+6*(COLUMNS($G383:Y383)-1)),""))</f>
        <v/>
      </c>
      <c r="Z383" s="236">
        <f t="array" ref="Z383">IF(COLUMNS($G383:Z383)&gt;$E383,"",IFERROR(INDEX('PROYECCIÓN'!384:384,15+6*(COLUMNS($G383:Z383)-1)),""))</f>
        <v/>
      </c>
      <c r="AA383" s="236">
        <f t="array" ref="AA383">IF(COLUMNS($G383:AA383)&gt;$E383,"",IFERROR(INDEX('PROYECCIÓN'!384:384,15+6*(COLUMNS($G383:AA383)-1)),""))</f>
        <v/>
      </c>
      <c r="AB383" s="236">
        <f t="array" ref="AB383">IF(COLUMNS($G383:AB383)&gt;$E383,"",IFERROR(INDEX('PROYECCIÓN'!384:384,15+6*(COLUMNS($G383:AB383)-1)),""))</f>
        <v/>
      </c>
      <c r="AC383" s="236">
        <f t="array" ref="AC383">IF(COLUMNS($G383:AC383)&gt;$E383,"",IFERROR(INDEX('PROYECCIÓN'!384:384,15+6*(COLUMNS($G383:AC383)-1)),""))</f>
        <v/>
      </c>
      <c r="AD383" s="236">
        <f t="array" ref="AD383">IF(COLUMNS($G383:AD383)&gt;$E383,"",IFERROR(INDEX('PROYECCIÓN'!384:384,15+6*(COLUMNS($G383:AD383)-1)),""))</f>
        <v/>
      </c>
      <c r="AE383" s="236">
        <f t="array" ref="AE383">IF(COLUMNS($G383:AE383)&gt;$E383,"",IFERROR(INDEX('PROYECCIÓN'!384:384,15+6*(COLUMNS($G383:AE383)-1)),""))</f>
        <v/>
      </c>
      <c r="AF383" s="236">
        <f t="array" ref="AF383">IF(COLUMNS($G383:AF383)&gt;$E383,"",IFERROR(INDEX('PROYECCIÓN'!384:384,15+6*(COLUMNS($G383:AF383)-1)),""))</f>
        <v/>
      </c>
      <c r="AG383" s="236">
        <f t="array" ref="AG383">IF(COLUMNS($G383:AG383)&gt;$E383,"",IFERROR(INDEX('PROYECCIÓN'!384:384,15+6*(COLUMNS($G383:AG383)-1)),""))</f>
        <v/>
      </c>
      <c r="AH383" s="236">
        <f t="array" ref="AH383">IF(COLUMNS($G383:AH383)&gt;$E383,"",IFERROR(INDEX('PROYECCIÓN'!384:384,15+6*(COLUMNS($G383:AH383)-1)),""))</f>
        <v/>
      </c>
      <c r="AI383" s="236">
        <f t="array" ref="AI383">IF(COLUMNS($G383:AI383)&gt;$E383,"",IFERROR(INDEX('PROYECCIÓN'!384:384,15+6*(COLUMNS($G383:AI383)-1)),""))</f>
        <v/>
      </c>
      <c r="AJ383" s="236">
        <f t="array" ref="AJ383">IF(COLUMNS($G383:AJ383)&gt;$E383,"",IFERROR(INDEX('PROYECCIÓN'!384:384,15+6*(COLUMNS($G383:AJ383)-1)),""))</f>
        <v/>
      </c>
      <c r="AK383" s="236">
        <f t="array" ref="AK383">IF(COLUMNS($G383:AK383)&gt;$E383,"",IFERROR(INDEX('PROYECCIÓN'!384:384,15+6*(COLUMNS($G383:AK383)-1)),""))</f>
        <v/>
      </c>
      <c r="AL383" s="236">
        <f t="array" ref="AL383">IF(COLUMNS($G383:AL383)&gt;$E383,"",IFERROR(INDEX('PROYECCIÓN'!384:384,15+6*(COLUMNS($G383:AL383)-1)),""))</f>
        <v/>
      </c>
      <c r="AM383" s="236">
        <f t="array" ref="AM383">IF(COLUMNS($G383:AM383)&gt;$E383,"",IFERROR(INDEX('PROYECCIÓN'!384:384,15+6*(COLUMNS($G383:AM383)-1)),""))</f>
        <v/>
      </c>
      <c r="AN383" s="236">
        <f t="array" ref="AN383">IF(COLUMNS($G383:AN383)&gt;$E383,"",IFERROR(INDEX('PROYECCIÓN'!384:384,15+6*(COLUMNS($G383:AN383)-1)),""))</f>
        <v/>
      </c>
      <c r="AO383" s="236">
        <f t="array" ref="AO383">IF(COLUMNS($G383:AO383)&gt;$E383,"",IFERROR(INDEX('PROYECCIÓN'!384:384,15+6*(COLUMNS($G383:AO383)-1)),""))</f>
        <v/>
      </c>
      <c r="AP383" s="236">
        <f t="array" ref="AP383">IF(COLUMNS($G383:AP383)&gt;$E383,"",IFERROR(INDEX('PROYECCIÓN'!384:384,15+6*(COLUMNS($G383:AP383)-1)),""))</f>
        <v/>
      </c>
      <c r="AQ383" s="236" t="n"/>
      <c r="AR383" s="229" t="n"/>
      <c r="AS383" s="185" t="n"/>
    </row>
    <row r="384" ht="15" customHeight="1" s="506">
      <c r="B384" s="47">
        <f>'CARTERA TOTAL'!B384</f>
        <v/>
      </c>
      <c r="C384" s="229">
        <f>'PROYECCIÓN'!C385</f>
        <v/>
      </c>
      <c r="D384" s="53">
        <f>'PROYECCIÓN'!D385</f>
        <v/>
      </c>
      <c r="E384" s="56">
        <f>'PROYECCIÓN'!H385</f>
        <v/>
      </c>
      <c r="F384" s="56">
        <f>IF(COUNTIF($G384:$AP384,"VENCIDA")&gt;0,"VENCIDA",IF(COUNTIF($G384:$AP384,"POR VENCER")&gt;0,"POR VENCER",IF(COUNTIF($G384:$AP384,"AL DÍA")&gt;0,"AL DÍA",IF(COUNTIF($G384:$AP384,"PAGA")&gt;0,"PAGA","SIN ESTADO"))))</f>
        <v/>
      </c>
      <c r="G384" s="236">
        <f t="array" ref="G384">IF(COLUMNS($G384:G384)&gt;$E384,"",IFERROR(INDEX('PROYECCIÓN'!385:385,15+6*(COLUMNS($G384:G384)-1)),""))</f>
        <v/>
      </c>
      <c r="H384" s="236">
        <f t="array" ref="H384">IF(COLUMNS($G384:H384)&gt;$E384,"",IFERROR(INDEX('PROYECCIÓN'!385:385,15+6*(COLUMNS($G384:H384)-1)),""))</f>
        <v/>
      </c>
      <c r="I384" s="236">
        <f t="array" ref="I384">IF(COLUMNS($G384:I384)&gt;$E384,"",IFERROR(INDEX('PROYECCIÓN'!385:385,15+6*(COLUMNS($G384:I384)-1)),""))</f>
        <v/>
      </c>
      <c r="J384" s="236">
        <f t="array" ref="J384">IF(COLUMNS($G384:J384)&gt;$E384,"",IFERROR(INDEX('PROYECCIÓN'!385:385,15+6*(COLUMNS($G384:J384)-1)),""))</f>
        <v/>
      </c>
      <c r="K384" s="236">
        <f t="array" ref="K384">IF(COLUMNS($G384:K384)&gt;$E384,"",IFERROR(INDEX('PROYECCIÓN'!385:385,15+6*(COLUMNS($G384:K384)-1)),""))</f>
        <v/>
      </c>
      <c r="L384" s="236">
        <f t="array" ref="L384">IF(COLUMNS($G384:L384)&gt;$E384,"",IFERROR(INDEX('PROYECCIÓN'!385:385,15+6*(COLUMNS($G384:L384)-1)),""))</f>
        <v/>
      </c>
      <c r="M384" s="236">
        <f t="array" ref="M384">IF(COLUMNS($G384:M384)&gt;$E384,"",IFERROR(INDEX('PROYECCIÓN'!385:385,15+6*(COLUMNS($G384:M384)-1)),""))</f>
        <v/>
      </c>
      <c r="N384" s="236">
        <f t="array" ref="N384">IF(COLUMNS($G384:N384)&gt;$E384,"",IFERROR(INDEX('PROYECCIÓN'!385:385,15+6*(COLUMNS($G384:N384)-1)),""))</f>
        <v/>
      </c>
      <c r="O384" s="236">
        <f t="array" ref="O384">IF(COLUMNS($G384:O384)&gt;$E384,"",IFERROR(INDEX('PROYECCIÓN'!385:385,15+6*(COLUMNS($G384:O384)-1)),""))</f>
        <v/>
      </c>
      <c r="P384" s="236">
        <f t="array" ref="P384">IF(COLUMNS($G384:P384)&gt;$E384,"",IFERROR(INDEX('PROYECCIÓN'!385:385,15+6*(COLUMNS($G384:P384)-1)),""))</f>
        <v/>
      </c>
      <c r="Q384" s="236">
        <f t="array" ref="Q384">IF(COLUMNS($G384:Q384)&gt;$E384,"",IFERROR(INDEX('PROYECCIÓN'!385:385,15+6*(COLUMNS($G384:Q384)-1)),""))</f>
        <v/>
      </c>
      <c r="R384" s="236">
        <f t="array" ref="R384">IF(COLUMNS($G384:R384)&gt;$E384,"",IFERROR(INDEX('PROYECCIÓN'!385:385,15+6*(COLUMNS($G384:R384)-1)),""))</f>
        <v/>
      </c>
      <c r="S384" s="236">
        <f t="array" ref="S384">IF(COLUMNS($G384:S384)&gt;$E384,"",IFERROR(INDEX('PROYECCIÓN'!385:385,15+6*(COLUMNS($G384:S384)-1)),""))</f>
        <v/>
      </c>
      <c r="T384" s="236">
        <f t="array" ref="T384">IF(COLUMNS($G384:T384)&gt;$E384,"",IFERROR(INDEX('PROYECCIÓN'!385:385,15+6*(COLUMNS($G384:T384)-1)),""))</f>
        <v/>
      </c>
      <c r="U384" s="236">
        <f t="array" ref="U384">IF(COLUMNS($G384:U384)&gt;$E384,"",IFERROR(INDEX('PROYECCIÓN'!385:385,15+6*(COLUMNS($G384:U384)-1)),""))</f>
        <v/>
      </c>
      <c r="V384" s="236">
        <f t="array" ref="V384">IF(COLUMNS($G384:V384)&gt;$E384,"",IFERROR(INDEX('PROYECCIÓN'!385:385,15+6*(COLUMNS($G384:V384)-1)),""))</f>
        <v/>
      </c>
      <c r="W384" s="236">
        <f t="array" ref="W384">IF(COLUMNS($G384:W384)&gt;$E384,"",IFERROR(INDEX('PROYECCIÓN'!385:385,15+6*(COLUMNS($G384:W384)-1)),""))</f>
        <v/>
      </c>
      <c r="X384" s="236">
        <f t="array" ref="X384">IF(COLUMNS($G384:X384)&gt;$E384,"",IFERROR(INDEX('PROYECCIÓN'!385:385,15+6*(COLUMNS($G384:X384)-1)),""))</f>
        <v/>
      </c>
      <c r="Y384" s="236">
        <f t="array" ref="Y384">IF(COLUMNS($G384:Y384)&gt;$E384,"",IFERROR(INDEX('PROYECCIÓN'!385:385,15+6*(COLUMNS($G384:Y384)-1)),""))</f>
        <v/>
      </c>
      <c r="Z384" s="236">
        <f t="array" ref="Z384">IF(COLUMNS($G384:Z384)&gt;$E384,"",IFERROR(INDEX('PROYECCIÓN'!385:385,15+6*(COLUMNS($G384:Z384)-1)),""))</f>
        <v/>
      </c>
      <c r="AA384" s="236">
        <f t="array" ref="AA384">IF(COLUMNS($G384:AA384)&gt;$E384,"",IFERROR(INDEX('PROYECCIÓN'!385:385,15+6*(COLUMNS($G384:AA384)-1)),""))</f>
        <v/>
      </c>
      <c r="AB384" s="236">
        <f t="array" ref="AB384">IF(COLUMNS($G384:AB384)&gt;$E384,"",IFERROR(INDEX('PROYECCIÓN'!385:385,15+6*(COLUMNS($G384:AB384)-1)),""))</f>
        <v/>
      </c>
      <c r="AC384" s="236">
        <f t="array" ref="AC384">IF(COLUMNS($G384:AC384)&gt;$E384,"",IFERROR(INDEX('PROYECCIÓN'!385:385,15+6*(COLUMNS($G384:AC384)-1)),""))</f>
        <v/>
      </c>
      <c r="AD384" s="236">
        <f t="array" ref="AD384">IF(COLUMNS($G384:AD384)&gt;$E384,"",IFERROR(INDEX('PROYECCIÓN'!385:385,15+6*(COLUMNS($G384:AD384)-1)),""))</f>
        <v/>
      </c>
      <c r="AE384" s="236">
        <f t="array" ref="AE384">IF(COLUMNS($G384:AE384)&gt;$E384,"",IFERROR(INDEX('PROYECCIÓN'!385:385,15+6*(COLUMNS($G384:AE384)-1)),""))</f>
        <v/>
      </c>
      <c r="AF384" s="236">
        <f t="array" ref="AF384">IF(COLUMNS($G384:AF384)&gt;$E384,"",IFERROR(INDEX('PROYECCIÓN'!385:385,15+6*(COLUMNS($G384:AF384)-1)),""))</f>
        <v/>
      </c>
      <c r="AG384" s="236">
        <f t="array" ref="AG384">IF(COLUMNS($G384:AG384)&gt;$E384,"",IFERROR(INDEX('PROYECCIÓN'!385:385,15+6*(COLUMNS($G384:AG384)-1)),""))</f>
        <v/>
      </c>
      <c r="AH384" s="236">
        <f t="array" ref="AH384">IF(COLUMNS($G384:AH384)&gt;$E384,"",IFERROR(INDEX('PROYECCIÓN'!385:385,15+6*(COLUMNS($G384:AH384)-1)),""))</f>
        <v/>
      </c>
      <c r="AI384" s="236">
        <f t="array" ref="AI384">IF(COLUMNS($G384:AI384)&gt;$E384,"",IFERROR(INDEX('PROYECCIÓN'!385:385,15+6*(COLUMNS($G384:AI384)-1)),""))</f>
        <v/>
      </c>
      <c r="AJ384" s="236">
        <f t="array" ref="AJ384">IF(COLUMNS($G384:AJ384)&gt;$E384,"",IFERROR(INDEX('PROYECCIÓN'!385:385,15+6*(COLUMNS($G384:AJ384)-1)),""))</f>
        <v/>
      </c>
      <c r="AK384" s="236">
        <f t="array" ref="AK384">IF(COLUMNS($G384:AK384)&gt;$E384,"",IFERROR(INDEX('PROYECCIÓN'!385:385,15+6*(COLUMNS($G384:AK384)-1)),""))</f>
        <v/>
      </c>
      <c r="AL384" s="236">
        <f t="array" ref="AL384">IF(COLUMNS($G384:AL384)&gt;$E384,"",IFERROR(INDEX('PROYECCIÓN'!385:385,15+6*(COLUMNS($G384:AL384)-1)),""))</f>
        <v/>
      </c>
      <c r="AM384" s="236">
        <f t="array" ref="AM384">IF(COLUMNS($G384:AM384)&gt;$E384,"",IFERROR(INDEX('PROYECCIÓN'!385:385,15+6*(COLUMNS($G384:AM384)-1)),""))</f>
        <v/>
      </c>
      <c r="AN384" s="236">
        <f t="array" ref="AN384">IF(COLUMNS($G384:AN384)&gt;$E384,"",IFERROR(INDEX('PROYECCIÓN'!385:385,15+6*(COLUMNS($G384:AN384)-1)),""))</f>
        <v/>
      </c>
      <c r="AO384" s="236">
        <f t="array" ref="AO384">IF(COLUMNS($G384:AO384)&gt;$E384,"",IFERROR(INDEX('PROYECCIÓN'!385:385,15+6*(COLUMNS($G384:AO384)-1)),""))</f>
        <v/>
      </c>
      <c r="AP384" s="236">
        <f t="array" ref="AP384">IF(COLUMNS($G384:AP384)&gt;$E384,"",IFERROR(INDEX('PROYECCIÓN'!385:385,15+6*(COLUMNS($G384:AP384)-1)),""))</f>
        <v/>
      </c>
      <c r="AQ384" s="236" t="n"/>
      <c r="AR384" s="229" t="n"/>
      <c r="AS384" s="185" t="n"/>
    </row>
    <row r="385" ht="15" customHeight="1" s="506">
      <c r="B385" s="47">
        <f>'CARTERA TOTAL'!B385</f>
        <v/>
      </c>
      <c r="C385" s="229">
        <f>'PROYECCIÓN'!C386</f>
        <v/>
      </c>
      <c r="D385" s="53">
        <f>'PROYECCIÓN'!D386</f>
        <v/>
      </c>
      <c r="E385" s="56">
        <f>'PROYECCIÓN'!H386</f>
        <v/>
      </c>
      <c r="F385" s="56">
        <f>IF(COUNTIF($G385:$AP385,"VENCIDA")&gt;0,"VENCIDA",IF(COUNTIF($G385:$AP385,"POR VENCER")&gt;0,"POR VENCER",IF(COUNTIF($G385:$AP385,"AL DÍA")&gt;0,"AL DÍA",IF(COUNTIF($G385:$AP385,"PAGA")&gt;0,"PAGA","SIN ESTADO"))))</f>
        <v/>
      </c>
      <c r="G385" s="236">
        <f t="array" ref="G385">IF(COLUMNS($G385:G385)&gt;$E385,"",IFERROR(INDEX('PROYECCIÓN'!386:386,15+6*(COLUMNS($G385:G385)-1)),""))</f>
        <v/>
      </c>
      <c r="H385" s="236">
        <f t="array" ref="H385">IF(COLUMNS($G385:H385)&gt;$E385,"",IFERROR(INDEX('PROYECCIÓN'!386:386,15+6*(COLUMNS($G385:H385)-1)),""))</f>
        <v/>
      </c>
      <c r="I385" s="236">
        <f t="array" ref="I385">IF(COLUMNS($G385:I385)&gt;$E385,"",IFERROR(INDEX('PROYECCIÓN'!386:386,15+6*(COLUMNS($G385:I385)-1)),""))</f>
        <v/>
      </c>
      <c r="J385" s="236">
        <f t="array" ref="J385">IF(COLUMNS($G385:J385)&gt;$E385,"",IFERROR(INDEX('PROYECCIÓN'!386:386,15+6*(COLUMNS($G385:J385)-1)),""))</f>
        <v/>
      </c>
      <c r="K385" s="236">
        <f t="array" ref="K385">IF(COLUMNS($G385:K385)&gt;$E385,"",IFERROR(INDEX('PROYECCIÓN'!386:386,15+6*(COLUMNS($G385:K385)-1)),""))</f>
        <v/>
      </c>
      <c r="L385" s="236">
        <f t="array" ref="L385">IF(COLUMNS($G385:L385)&gt;$E385,"",IFERROR(INDEX('PROYECCIÓN'!386:386,15+6*(COLUMNS($G385:L385)-1)),""))</f>
        <v/>
      </c>
      <c r="M385" s="236">
        <f t="array" ref="M385">IF(COLUMNS($G385:M385)&gt;$E385,"",IFERROR(INDEX('PROYECCIÓN'!386:386,15+6*(COLUMNS($G385:M385)-1)),""))</f>
        <v/>
      </c>
      <c r="N385" s="236">
        <f t="array" ref="N385">IF(COLUMNS($G385:N385)&gt;$E385,"",IFERROR(INDEX('PROYECCIÓN'!386:386,15+6*(COLUMNS($G385:N385)-1)),""))</f>
        <v/>
      </c>
      <c r="O385" s="236">
        <f t="array" ref="O385">IF(COLUMNS($G385:O385)&gt;$E385,"",IFERROR(INDEX('PROYECCIÓN'!386:386,15+6*(COLUMNS($G385:O385)-1)),""))</f>
        <v/>
      </c>
      <c r="P385" s="236">
        <f t="array" ref="P385">IF(COLUMNS($G385:P385)&gt;$E385,"",IFERROR(INDEX('PROYECCIÓN'!386:386,15+6*(COLUMNS($G385:P385)-1)),""))</f>
        <v/>
      </c>
      <c r="Q385" s="236">
        <f t="array" ref="Q385">IF(COLUMNS($G385:Q385)&gt;$E385,"",IFERROR(INDEX('PROYECCIÓN'!386:386,15+6*(COLUMNS($G385:Q385)-1)),""))</f>
        <v/>
      </c>
      <c r="R385" s="236">
        <f t="array" ref="R385">IF(COLUMNS($G385:R385)&gt;$E385,"",IFERROR(INDEX('PROYECCIÓN'!386:386,15+6*(COLUMNS($G385:R385)-1)),""))</f>
        <v/>
      </c>
      <c r="S385" s="236">
        <f t="array" ref="S385">IF(COLUMNS($G385:S385)&gt;$E385,"",IFERROR(INDEX('PROYECCIÓN'!386:386,15+6*(COLUMNS($G385:S385)-1)),""))</f>
        <v/>
      </c>
      <c r="T385" s="236">
        <f t="array" ref="T385">IF(COLUMNS($G385:T385)&gt;$E385,"",IFERROR(INDEX('PROYECCIÓN'!386:386,15+6*(COLUMNS($G385:T385)-1)),""))</f>
        <v/>
      </c>
      <c r="U385" s="236">
        <f t="array" ref="U385">IF(COLUMNS($G385:U385)&gt;$E385,"",IFERROR(INDEX('PROYECCIÓN'!386:386,15+6*(COLUMNS($G385:U385)-1)),""))</f>
        <v/>
      </c>
      <c r="V385" s="236">
        <f t="array" ref="V385">IF(COLUMNS($G385:V385)&gt;$E385,"",IFERROR(INDEX('PROYECCIÓN'!386:386,15+6*(COLUMNS($G385:V385)-1)),""))</f>
        <v/>
      </c>
      <c r="W385" s="236">
        <f t="array" ref="W385">IF(COLUMNS($G385:W385)&gt;$E385,"",IFERROR(INDEX('PROYECCIÓN'!386:386,15+6*(COLUMNS($G385:W385)-1)),""))</f>
        <v/>
      </c>
      <c r="X385" s="236">
        <f t="array" ref="X385">IF(COLUMNS($G385:X385)&gt;$E385,"",IFERROR(INDEX('PROYECCIÓN'!386:386,15+6*(COLUMNS($G385:X385)-1)),""))</f>
        <v/>
      </c>
      <c r="Y385" s="236">
        <f t="array" ref="Y385">IF(COLUMNS($G385:Y385)&gt;$E385,"",IFERROR(INDEX('PROYECCIÓN'!386:386,15+6*(COLUMNS($G385:Y385)-1)),""))</f>
        <v/>
      </c>
      <c r="Z385" s="236">
        <f t="array" ref="Z385">IF(COLUMNS($G385:Z385)&gt;$E385,"",IFERROR(INDEX('PROYECCIÓN'!386:386,15+6*(COLUMNS($G385:Z385)-1)),""))</f>
        <v/>
      </c>
      <c r="AA385" s="236">
        <f t="array" ref="AA385">IF(COLUMNS($G385:AA385)&gt;$E385,"",IFERROR(INDEX('PROYECCIÓN'!386:386,15+6*(COLUMNS($G385:AA385)-1)),""))</f>
        <v/>
      </c>
      <c r="AB385" s="236">
        <f t="array" ref="AB385">IF(COLUMNS($G385:AB385)&gt;$E385,"",IFERROR(INDEX('PROYECCIÓN'!386:386,15+6*(COLUMNS($G385:AB385)-1)),""))</f>
        <v/>
      </c>
      <c r="AC385" s="236">
        <f t="array" ref="AC385">IF(COLUMNS($G385:AC385)&gt;$E385,"",IFERROR(INDEX('PROYECCIÓN'!386:386,15+6*(COLUMNS($G385:AC385)-1)),""))</f>
        <v/>
      </c>
      <c r="AD385" s="236">
        <f t="array" ref="AD385">IF(COLUMNS($G385:AD385)&gt;$E385,"",IFERROR(INDEX('PROYECCIÓN'!386:386,15+6*(COLUMNS($G385:AD385)-1)),""))</f>
        <v/>
      </c>
      <c r="AE385" s="236">
        <f t="array" ref="AE385">IF(COLUMNS($G385:AE385)&gt;$E385,"",IFERROR(INDEX('PROYECCIÓN'!386:386,15+6*(COLUMNS($G385:AE385)-1)),""))</f>
        <v/>
      </c>
      <c r="AF385" s="236">
        <f t="array" ref="AF385">IF(COLUMNS($G385:AF385)&gt;$E385,"",IFERROR(INDEX('PROYECCIÓN'!386:386,15+6*(COLUMNS($G385:AF385)-1)),""))</f>
        <v/>
      </c>
      <c r="AG385" s="236">
        <f t="array" ref="AG385">IF(COLUMNS($G385:AG385)&gt;$E385,"",IFERROR(INDEX('PROYECCIÓN'!386:386,15+6*(COLUMNS($G385:AG385)-1)),""))</f>
        <v/>
      </c>
      <c r="AH385" s="236">
        <f t="array" ref="AH385">IF(COLUMNS($G385:AH385)&gt;$E385,"",IFERROR(INDEX('PROYECCIÓN'!386:386,15+6*(COLUMNS($G385:AH385)-1)),""))</f>
        <v/>
      </c>
      <c r="AI385" s="236">
        <f t="array" ref="AI385">IF(COLUMNS($G385:AI385)&gt;$E385,"",IFERROR(INDEX('PROYECCIÓN'!386:386,15+6*(COLUMNS($G385:AI385)-1)),""))</f>
        <v/>
      </c>
      <c r="AJ385" s="236">
        <f t="array" ref="AJ385">IF(COLUMNS($G385:AJ385)&gt;$E385,"",IFERROR(INDEX('PROYECCIÓN'!386:386,15+6*(COLUMNS($G385:AJ385)-1)),""))</f>
        <v/>
      </c>
      <c r="AK385" s="236">
        <f t="array" ref="AK385">IF(COLUMNS($G385:AK385)&gt;$E385,"",IFERROR(INDEX('PROYECCIÓN'!386:386,15+6*(COLUMNS($G385:AK385)-1)),""))</f>
        <v/>
      </c>
      <c r="AL385" s="236">
        <f t="array" ref="AL385">IF(COLUMNS($G385:AL385)&gt;$E385,"",IFERROR(INDEX('PROYECCIÓN'!386:386,15+6*(COLUMNS($G385:AL385)-1)),""))</f>
        <v/>
      </c>
      <c r="AM385" s="236">
        <f t="array" ref="AM385">IF(COLUMNS($G385:AM385)&gt;$E385,"",IFERROR(INDEX('PROYECCIÓN'!386:386,15+6*(COLUMNS($G385:AM385)-1)),""))</f>
        <v/>
      </c>
      <c r="AN385" s="236">
        <f t="array" ref="AN385">IF(COLUMNS($G385:AN385)&gt;$E385,"",IFERROR(INDEX('PROYECCIÓN'!386:386,15+6*(COLUMNS($G385:AN385)-1)),""))</f>
        <v/>
      </c>
      <c r="AO385" s="236">
        <f t="array" ref="AO385">IF(COLUMNS($G385:AO385)&gt;$E385,"",IFERROR(INDEX('PROYECCIÓN'!386:386,15+6*(COLUMNS($G385:AO385)-1)),""))</f>
        <v/>
      </c>
      <c r="AP385" s="236">
        <f t="array" ref="AP385">IF(COLUMNS($G385:AP385)&gt;$E385,"",IFERROR(INDEX('PROYECCIÓN'!386:386,15+6*(COLUMNS($G385:AP385)-1)),""))</f>
        <v/>
      </c>
      <c r="AQ385" s="236" t="n"/>
      <c r="AR385" s="229" t="n"/>
      <c r="AS385" s="185" t="n"/>
    </row>
    <row r="386" ht="15" customHeight="1" s="506">
      <c r="B386" s="47">
        <f>'CARTERA TOTAL'!B386</f>
        <v/>
      </c>
      <c r="C386" s="229">
        <f>'PROYECCIÓN'!C387</f>
        <v/>
      </c>
      <c r="D386" s="53">
        <f>'PROYECCIÓN'!D387</f>
        <v/>
      </c>
      <c r="E386" s="56">
        <f>'PROYECCIÓN'!H387</f>
        <v/>
      </c>
      <c r="F386" s="56">
        <f>IF(COUNTIF($G386:$AP386,"VENCIDA")&gt;0,"VENCIDA",IF(COUNTIF($G386:$AP386,"POR VENCER")&gt;0,"POR VENCER",IF(COUNTIF($G386:$AP386,"AL DÍA")&gt;0,"AL DÍA",IF(COUNTIF($G386:$AP386,"PAGA")&gt;0,"PAGA","SIN ESTADO"))))</f>
        <v/>
      </c>
      <c r="G386" s="236">
        <f t="array" ref="G386">IF(COLUMNS($G386:G386)&gt;$E386,"",IFERROR(INDEX('PROYECCIÓN'!387:387,15+6*(COLUMNS($G386:G386)-1)),""))</f>
        <v/>
      </c>
      <c r="H386" s="236">
        <f t="array" ref="H386">IF(COLUMNS($G386:H386)&gt;$E386,"",IFERROR(INDEX('PROYECCIÓN'!387:387,15+6*(COLUMNS($G386:H386)-1)),""))</f>
        <v/>
      </c>
      <c r="I386" s="236">
        <f t="array" ref="I386">IF(COLUMNS($G386:I386)&gt;$E386,"",IFERROR(INDEX('PROYECCIÓN'!387:387,15+6*(COLUMNS($G386:I386)-1)),""))</f>
        <v/>
      </c>
      <c r="J386" s="236">
        <f t="array" ref="J386">IF(COLUMNS($G386:J386)&gt;$E386,"",IFERROR(INDEX('PROYECCIÓN'!387:387,15+6*(COLUMNS($G386:J386)-1)),""))</f>
        <v/>
      </c>
      <c r="K386" s="236">
        <f t="array" ref="K386">IF(COLUMNS($G386:K386)&gt;$E386,"",IFERROR(INDEX('PROYECCIÓN'!387:387,15+6*(COLUMNS($G386:K386)-1)),""))</f>
        <v/>
      </c>
      <c r="L386" s="236">
        <f t="array" ref="L386">IF(COLUMNS($G386:L386)&gt;$E386,"",IFERROR(INDEX('PROYECCIÓN'!387:387,15+6*(COLUMNS($G386:L386)-1)),""))</f>
        <v/>
      </c>
      <c r="M386" s="236">
        <f t="array" ref="M386">IF(COLUMNS($G386:M386)&gt;$E386,"",IFERROR(INDEX('PROYECCIÓN'!387:387,15+6*(COLUMNS($G386:M386)-1)),""))</f>
        <v/>
      </c>
      <c r="N386" s="236">
        <f t="array" ref="N386">IF(COLUMNS($G386:N386)&gt;$E386,"",IFERROR(INDEX('PROYECCIÓN'!387:387,15+6*(COLUMNS($G386:N386)-1)),""))</f>
        <v/>
      </c>
      <c r="O386" s="236">
        <f t="array" ref="O386">IF(COLUMNS($G386:O386)&gt;$E386,"",IFERROR(INDEX('PROYECCIÓN'!387:387,15+6*(COLUMNS($G386:O386)-1)),""))</f>
        <v/>
      </c>
      <c r="P386" s="236">
        <f t="array" ref="P386">IF(COLUMNS($G386:P386)&gt;$E386,"",IFERROR(INDEX('PROYECCIÓN'!387:387,15+6*(COLUMNS($G386:P386)-1)),""))</f>
        <v/>
      </c>
      <c r="Q386" s="236">
        <f t="array" ref="Q386">IF(COLUMNS($G386:Q386)&gt;$E386,"",IFERROR(INDEX('PROYECCIÓN'!387:387,15+6*(COLUMNS($G386:Q386)-1)),""))</f>
        <v/>
      </c>
      <c r="R386" s="236">
        <f t="array" ref="R386">IF(COLUMNS($G386:R386)&gt;$E386,"",IFERROR(INDEX('PROYECCIÓN'!387:387,15+6*(COLUMNS($G386:R386)-1)),""))</f>
        <v/>
      </c>
      <c r="S386" s="236">
        <f t="array" ref="S386">IF(COLUMNS($G386:S386)&gt;$E386,"",IFERROR(INDEX('PROYECCIÓN'!387:387,15+6*(COLUMNS($G386:S386)-1)),""))</f>
        <v/>
      </c>
      <c r="T386" s="236">
        <f t="array" ref="T386">IF(COLUMNS($G386:T386)&gt;$E386,"",IFERROR(INDEX('PROYECCIÓN'!387:387,15+6*(COLUMNS($G386:T386)-1)),""))</f>
        <v/>
      </c>
      <c r="U386" s="236">
        <f t="array" ref="U386">IF(COLUMNS($G386:U386)&gt;$E386,"",IFERROR(INDEX('PROYECCIÓN'!387:387,15+6*(COLUMNS($G386:U386)-1)),""))</f>
        <v/>
      </c>
      <c r="V386" s="236">
        <f t="array" ref="V386">IF(COLUMNS($G386:V386)&gt;$E386,"",IFERROR(INDEX('PROYECCIÓN'!387:387,15+6*(COLUMNS($G386:V386)-1)),""))</f>
        <v/>
      </c>
      <c r="W386" s="236">
        <f t="array" ref="W386">IF(COLUMNS($G386:W386)&gt;$E386,"",IFERROR(INDEX('PROYECCIÓN'!387:387,15+6*(COLUMNS($G386:W386)-1)),""))</f>
        <v/>
      </c>
      <c r="X386" s="236">
        <f t="array" ref="X386">IF(COLUMNS($G386:X386)&gt;$E386,"",IFERROR(INDEX('PROYECCIÓN'!387:387,15+6*(COLUMNS($G386:X386)-1)),""))</f>
        <v/>
      </c>
      <c r="Y386" s="236">
        <f t="array" ref="Y386">IF(COLUMNS($G386:Y386)&gt;$E386,"",IFERROR(INDEX('PROYECCIÓN'!387:387,15+6*(COLUMNS($G386:Y386)-1)),""))</f>
        <v/>
      </c>
      <c r="Z386" s="236">
        <f t="array" ref="Z386">IF(COLUMNS($G386:Z386)&gt;$E386,"",IFERROR(INDEX('PROYECCIÓN'!387:387,15+6*(COLUMNS($G386:Z386)-1)),""))</f>
        <v/>
      </c>
      <c r="AA386" s="236">
        <f t="array" ref="AA386">IF(COLUMNS($G386:AA386)&gt;$E386,"",IFERROR(INDEX('PROYECCIÓN'!387:387,15+6*(COLUMNS($G386:AA386)-1)),""))</f>
        <v/>
      </c>
      <c r="AB386" s="236">
        <f t="array" ref="AB386">IF(COLUMNS($G386:AB386)&gt;$E386,"",IFERROR(INDEX('PROYECCIÓN'!387:387,15+6*(COLUMNS($G386:AB386)-1)),""))</f>
        <v/>
      </c>
      <c r="AC386" s="236">
        <f t="array" ref="AC386">IF(COLUMNS($G386:AC386)&gt;$E386,"",IFERROR(INDEX('PROYECCIÓN'!387:387,15+6*(COLUMNS($G386:AC386)-1)),""))</f>
        <v/>
      </c>
      <c r="AD386" s="236">
        <f t="array" ref="AD386">IF(COLUMNS($G386:AD386)&gt;$E386,"",IFERROR(INDEX('PROYECCIÓN'!387:387,15+6*(COLUMNS($G386:AD386)-1)),""))</f>
        <v/>
      </c>
      <c r="AE386" s="236">
        <f t="array" ref="AE386">IF(COLUMNS($G386:AE386)&gt;$E386,"",IFERROR(INDEX('PROYECCIÓN'!387:387,15+6*(COLUMNS($G386:AE386)-1)),""))</f>
        <v/>
      </c>
      <c r="AF386" s="236">
        <f t="array" ref="AF386">IF(COLUMNS($G386:AF386)&gt;$E386,"",IFERROR(INDEX('PROYECCIÓN'!387:387,15+6*(COLUMNS($G386:AF386)-1)),""))</f>
        <v/>
      </c>
      <c r="AG386" s="236">
        <f t="array" ref="AG386">IF(COLUMNS($G386:AG386)&gt;$E386,"",IFERROR(INDEX('PROYECCIÓN'!387:387,15+6*(COLUMNS($G386:AG386)-1)),""))</f>
        <v/>
      </c>
      <c r="AH386" s="236">
        <f t="array" ref="AH386">IF(COLUMNS($G386:AH386)&gt;$E386,"",IFERROR(INDEX('PROYECCIÓN'!387:387,15+6*(COLUMNS($G386:AH386)-1)),""))</f>
        <v/>
      </c>
      <c r="AI386" s="236">
        <f t="array" ref="AI386">IF(COLUMNS($G386:AI386)&gt;$E386,"",IFERROR(INDEX('PROYECCIÓN'!387:387,15+6*(COLUMNS($G386:AI386)-1)),""))</f>
        <v/>
      </c>
      <c r="AJ386" s="236">
        <f t="array" ref="AJ386">IF(COLUMNS($G386:AJ386)&gt;$E386,"",IFERROR(INDEX('PROYECCIÓN'!387:387,15+6*(COLUMNS($G386:AJ386)-1)),""))</f>
        <v/>
      </c>
      <c r="AK386" s="236">
        <f t="array" ref="AK386">IF(COLUMNS($G386:AK386)&gt;$E386,"",IFERROR(INDEX('PROYECCIÓN'!387:387,15+6*(COLUMNS($G386:AK386)-1)),""))</f>
        <v/>
      </c>
      <c r="AL386" s="236">
        <f t="array" ref="AL386">IF(COLUMNS($G386:AL386)&gt;$E386,"",IFERROR(INDEX('PROYECCIÓN'!387:387,15+6*(COLUMNS($G386:AL386)-1)),""))</f>
        <v/>
      </c>
      <c r="AM386" s="236">
        <f t="array" ref="AM386">IF(COLUMNS($G386:AM386)&gt;$E386,"",IFERROR(INDEX('PROYECCIÓN'!387:387,15+6*(COLUMNS($G386:AM386)-1)),""))</f>
        <v/>
      </c>
      <c r="AN386" s="236">
        <f t="array" ref="AN386">IF(COLUMNS($G386:AN386)&gt;$E386,"",IFERROR(INDEX('PROYECCIÓN'!387:387,15+6*(COLUMNS($G386:AN386)-1)),""))</f>
        <v/>
      </c>
      <c r="AO386" s="236">
        <f t="array" ref="AO386">IF(COLUMNS($G386:AO386)&gt;$E386,"",IFERROR(INDEX('PROYECCIÓN'!387:387,15+6*(COLUMNS($G386:AO386)-1)),""))</f>
        <v/>
      </c>
      <c r="AP386" s="236">
        <f t="array" ref="AP386">IF(COLUMNS($G386:AP386)&gt;$E386,"",IFERROR(INDEX('PROYECCIÓN'!387:387,15+6*(COLUMNS($G386:AP386)-1)),""))</f>
        <v/>
      </c>
      <c r="AQ386" s="236" t="n"/>
      <c r="AR386" s="229" t="n"/>
      <c r="AS386" s="185" t="n"/>
    </row>
    <row r="387" ht="15" customHeight="1" s="506">
      <c r="B387" s="47">
        <f>'CARTERA TOTAL'!B387</f>
        <v/>
      </c>
      <c r="C387" s="229">
        <f>'PROYECCIÓN'!C388</f>
        <v/>
      </c>
      <c r="D387" s="53">
        <f>'PROYECCIÓN'!D388</f>
        <v/>
      </c>
      <c r="E387" s="56">
        <f>'PROYECCIÓN'!H388</f>
        <v/>
      </c>
      <c r="F387" s="56">
        <f>IF(COUNTIF($G387:$AP387,"VENCIDA")&gt;0,"VENCIDA",IF(COUNTIF($G387:$AP387,"POR VENCER")&gt;0,"POR VENCER",IF(COUNTIF($G387:$AP387,"AL DÍA")&gt;0,"AL DÍA",IF(COUNTIF($G387:$AP387,"PAGA")&gt;0,"PAGA","SIN ESTADO"))))</f>
        <v/>
      </c>
      <c r="G387" s="236">
        <f t="array" ref="G387">IF(COLUMNS($G387:G387)&gt;$E387,"",IFERROR(INDEX('PROYECCIÓN'!388:388,15+6*(COLUMNS($G387:G387)-1)),""))</f>
        <v/>
      </c>
      <c r="H387" s="236">
        <f t="array" ref="H387">IF(COLUMNS($G387:H387)&gt;$E387,"",IFERROR(INDEX('PROYECCIÓN'!388:388,15+6*(COLUMNS($G387:H387)-1)),""))</f>
        <v/>
      </c>
      <c r="I387" s="236">
        <f t="array" ref="I387">IF(COLUMNS($G387:I387)&gt;$E387,"",IFERROR(INDEX('PROYECCIÓN'!388:388,15+6*(COLUMNS($G387:I387)-1)),""))</f>
        <v/>
      </c>
      <c r="J387" s="236">
        <f t="array" ref="J387">IF(COLUMNS($G387:J387)&gt;$E387,"",IFERROR(INDEX('PROYECCIÓN'!388:388,15+6*(COLUMNS($G387:J387)-1)),""))</f>
        <v/>
      </c>
      <c r="K387" s="236">
        <f t="array" ref="K387">IF(COLUMNS($G387:K387)&gt;$E387,"",IFERROR(INDEX('PROYECCIÓN'!388:388,15+6*(COLUMNS($G387:K387)-1)),""))</f>
        <v/>
      </c>
      <c r="L387" s="236">
        <f t="array" ref="L387">IF(COLUMNS($G387:L387)&gt;$E387,"",IFERROR(INDEX('PROYECCIÓN'!388:388,15+6*(COLUMNS($G387:L387)-1)),""))</f>
        <v/>
      </c>
      <c r="M387" s="236">
        <f t="array" ref="M387">IF(COLUMNS($G387:M387)&gt;$E387,"",IFERROR(INDEX('PROYECCIÓN'!388:388,15+6*(COLUMNS($G387:M387)-1)),""))</f>
        <v/>
      </c>
      <c r="N387" s="236">
        <f t="array" ref="N387">IF(COLUMNS($G387:N387)&gt;$E387,"",IFERROR(INDEX('PROYECCIÓN'!388:388,15+6*(COLUMNS($G387:N387)-1)),""))</f>
        <v/>
      </c>
      <c r="O387" s="236">
        <f t="array" ref="O387">IF(COLUMNS($G387:O387)&gt;$E387,"",IFERROR(INDEX('PROYECCIÓN'!388:388,15+6*(COLUMNS($G387:O387)-1)),""))</f>
        <v/>
      </c>
      <c r="P387" s="236">
        <f t="array" ref="P387">IF(COLUMNS($G387:P387)&gt;$E387,"",IFERROR(INDEX('PROYECCIÓN'!388:388,15+6*(COLUMNS($G387:P387)-1)),""))</f>
        <v/>
      </c>
      <c r="Q387" s="236">
        <f t="array" ref="Q387">IF(COLUMNS($G387:Q387)&gt;$E387,"",IFERROR(INDEX('PROYECCIÓN'!388:388,15+6*(COLUMNS($G387:Q387)-1)),""))</f>
        <v/>
      </c>
      <c r="R387" s="236">
        <f t="array" ref="R387">IF(COLUMNS($G387:R387)&gt;$E387,"",IFERROR(INDEX('PROYECCIÓN'!388:388,15+6*(COLUMNS($G387:R387)-1)),""))</f>
        <v/>
      </c>
      <c r="S387" s="236">
        <f t="array" ref="S387">IF(COLUMNS($G387:S387)&gt;$E387,"",IFERROR(INDEX('PROYECCIÓN'!388:388,15+6*(COLUMNS($G387:S387)-1)),""))</f>
        <v/>
      </c>
      <c r="T387" s="236">
        <f t="array" ref="T387">IF(COLUMNS($G387:T387)&gt;$E387,"",IFERROR(INDEX('PROYECCIÓN'!388:388,15+6*(COLUMNS($G387:T387)-1)),""))</f>
        <v/>
      </c>
      <c r="U387" s="236">
        <f t="array" ref="U387">IF(COLUMNS($G387:U387)&gt;$E387,"",IFERROR(INDEX('PROYECCIÓN'!388:388,15+6*(COLUMNS($G387:U387)-1)),""))</f>
        <v/>
      </c>
      <c r="V387" s="236">
        <f t="array" ref="V387">IF(COLUMNS($G387:V387)&gt;$E387,"",IFERROR(INDEX('PROYECCIÓN'!388:388,15+6*(COLUMNS($G387:V387)-1)),""))</f>
        <v/>
      </c>
      <c r="W387" s="236">
        <f t="array" ref="W387">IF(COLUMNS($G387:W387)&gt;$E387,"",IFERROR(INDEX('PROYECCIÓN'!388:388,15+6*(COLUMNS($G387:W387)-1)),""))</f>
        <v/>
      </c>
      <c r="X387" s="236">
        <f t="array" ref="X387">IF(COLUMNS($G387:X387)&gt;$E387,"",IFERROR(INDEX('PROYECCIÓN'!388:388,15+6*(COLUMNS($G387:X387)-1)),""))</f>
        <v/>
      </c>
      <c r="Y387" s="236">
        <f t="array" ref="Y387">IF(COLUMNS($G387:Y387)&gt;$E387,"",IFERROR(INDEX('PROYECCIÓN'!388:388,15+6*(COLUMNS($G387:Y387)-1)),""))</f>
        <v/>
      </c>
      <c r="Z387" s="236">
        <f t="array" ref="Z387">IF(COLUMNS($G387:Z387)&gt;$E387,"",IFERROR(INDEX('PROYECCIÓN'!388:388,15+6*(COLUMNS($G387:Z387)-1)),""))</f>
        <v/>
      </c>
      <c r="AA387" s="236">
        <f t="array" ref="AA387">IF(COLUMNS($G387:AA387)&gt;$E387,"",IFERROR(INDEX('PROYECCIÓN'!388:388,15+6*(COLUMNS($G387:AA387)-1)),""))</f>
        <v/>
      </c>
      <c r="AB387" s="236">
        <f t="array" ref="AB387">IF(COLUMNS($G387:AB387)&gt;$E387,"",IFERROR(INDEX('PROYECCIÓN'!388:388,15+6*(COLUMNS($G387:AB387)-1)),""))</f>
        <v/>
      </c>
      <c r="AC387" s="236">
        <f t="array" ref="AC387">IF(COLUMNS($G387:AC387)&gt;$E387,"",IFERROR(INDEX('PROYECCIÓN'!388:388,15+6*(COLUMNS($G387:AC387)-1)),""))</f>
        <v/>
      </c>
      <c r="AD387" s="236">
        <f t="array" ref="AD387">IF(COLUMNS($G387:AD387)&gt;$E387,"",IFERROR(INDEX('PROYECCIÓN'!388:388,15+6*(COLUMNS($G387:AD387)-1)),""))</f>
        <v/>
      </c>
      <c r="AE387" s="236">
        <f t="array" ref="AE387">IF(COLUMNS($G387:AE387)&gt;$E387,"",IFERROR(INDEX('PROYECCIÓN'!388:388,15+6*(COLUMNS($G387:AE387)-1)),""))</f>
        <v/>
      </c>
      <c r="AF387" s="236">
        <f t="array" ref="AF387">IF(COLUMNS($G387:AF387)&gt;$E387,"",IFERROR(INDEX('PROYECCIÓN'!388:388,15+6*(COLUMNS($G387:AF387)-1)),""))</f>
        <v/>
      </c>
      <c r="AG387" s="236">
        <f t="array" ref="AG387">IF(COLUMNS($G387:AG387)&gt;$E387,"",IFERROR(INDEX('PROYECCIÓN'!388:388,15+6*(COLUMNS($G387:AG387)-1)),""))</f>
        <v/>
      </c>
      <c r="AH387" s="236">
        <f t="array" ref="AH387">IF(COLUMNS($G387:AH387)&gt;$E387,"",IFERROR(INDEX('PROYECCIÓN'!388:388,15+6*(COLUMNS($G387:AH387)-1)),""))</f>
        <v/>
      </c>
      <c r="AI387" s="236">
        <f t="array" ref="AI387">IF(COLUMNS($G387:AI387)&gt;$E387,"",IFERROR(INDEX('PROYECCIÓN'!388:388,15+6*(COLUMNS($G387:AI387)-1)),""))</f>
        <v/>
      </c>
      <c r="AJ387" s="236">
        <f t="array" ref="AJ387">IF(COLUMNS($G387:AJ387)&gt;$E387,"",IFERROR(INDEX('PROYECCIÓN'!388:388,15+6*(COLUMNS($G387:AJ387)-1)),""))</f>
        <v/>
      </c>
      <c r="AK387" s="236">
        <f t="array" ref="AK387">IF(COLUMNS($G387:AK387)&gt;$E387,"",IFERROR(INDEX('PROYECCIÓN'!388:388,15+6*(COLUMNS($G387:AK387)-1)),""))</f>
        <v/>
      </c>
      <c r="AL387" s="236">
        <f t="array" ref="AL387">IF(COLUMNS($G387:AL387)&gt;$E387,"",IFERROR(INDEX('PROYECCIÓN'!388:388,15+6*(COLUMNS($G387:AL387)-1)),""))</f>
        <v/>
      </c>
      <c r="AM387" s="236">
        <f t="array" ref="AM387">IF(COLUMNS($G387:AM387)&gt;$E387,"",IFERROR(INDEX('PROYECCIÓN'!388:388,15+6*(COLUMNS($G387:AM387)-1)),""))</f>
        <v/>
      </c>
      <c r="AN387" s="236">
        <f t="array" ref="AN387">IF(COLUMNS($G387:AN387)&gt;$E387,"",IFERROR(INDEX('PROYECCIÓN'!388:388,15+6*(COLUMNS($G387:AN387)-1)),""))</f>
        <v/>
      </c>
      <c r="AO387" s="236">
        <f t="array" ref="AO387">IF(COLUMNS($G387:AO387)&gt;$E387,"",IFERROR(INDEX('PROYECCIÓN'!388:388,15+6*(COLUMNS($G387:AO387)-1)),""))</f>
        <v/>
      </c>
      <c r="AP387" s="236">
        <f t="array" ref="AP387">IF(COLUMNS($G387:AP387)&gt;$E387,"",IFERROR(INDEX('PROYECCIÓN'!388:388,15+6*(COLUMNS($G387:AP387)-1)),""))</f>
        <v/>
      </c>
      <c r="AQ387" s="236" t="n"/>
      <c r="AR387" s="229" t="n"/>
      <c r="AS387" s="185" t="n"/>
    </row>
    <row r="388" ht="15" customHeight="1" s="506">
      <c r="B388" s="47">
        <f>'CARTERA TOTAL'!B388</f>
        <v/>
      </c>
      <c r="C388" s="229">
        <f>'PROYECCIÓN'!C389</f>
        <v/>
      </c>
      <c r="D388" s="53">
        <f>'PROYECCIÓN'!D389</f>
        <v/>
      </c>
      <c r="E388" s="56">
        <f>'PROYECCIÓN'!H389</f>
        <v/>
      </c>
      <c r="F388" s="56">
        <f>IF(COUNTIF($G388:$AP388,"VENCIDA")&gt;0,"VENCIDA",IF(COUNTIF($G388:$AP388,"POR VENCER")&gt;0,"POR VENCER",IF(COUNTIF($G388:$AP388,"AL DÍA")&gt;0,"AL DÍA",IF(COUNTIF($G388:$AP388,"PAGA")&gt;0,"PAGA","SIN ESTADO"))))</f>
        <v/>
      </c>
      <c r="G388" s="236">
        <f t="array" ref="G388">IF(COLUMNS($G388:G388)&gt;$E388,"",IFERROR(INDEX('PROYECCIÓN'!389:389,15+6*(COLUMNS($G388:G388)-1)),""))</f>
        <v/>
      </c>
      <c r="H388" s="236">
        <f t="array" ref="H388">IF(COLUMNS($G388:H388)&gt;$E388,"",IFERROR(INDEX('PROYECCIÓN'!389:389,15+6*(COLUMNS($G388:H388)-1)),""))</f>
        <v/>
      </c>
      <c r="I388" s="236">
        <f t="array" ref="I388">IF(COLUMNS($G388:I388)&gt;$E388,"",IFERROR(INDEX('PROYECCIÓN'!389:389,15+6*(COLUMNS($G388:I388)-1)),""))</f>
        <v/>
      </c>
      <c r="J388" s="236">
        <f t="array" ref="J388">IF(COLUMNS($G388:J388)&gt;$E388,"",IFERROR(INDEX('PROYECCIÓN'!389:389,15+6*(COLUMNS($G388:J388)-1)),""))</f>
        <v/>
      </c>
      <c r="K388" s="236">
        <f t="array" ref="K388">IF(COLUMNS($G388:K388)&gt;$E388,"",IFERROR(INDEX('PROYECCIÓN'!389:389,15+6*(COLUMNS($G388:K388)-1)),""))</f>
        <v/>
      </c>
      <c r="L388" s="236">
        <f t="array" ref="L388">IF(COLUMNS($G388:L388)&gt;$E388,"",IFERROR(INDEX('PROYECCIÓN'!389:389,15+6*(COLUMNS($G388:L388)-1)),""))</f>
        <v/>
      </c>
      <c r="M388" s="236">
        <f t="array" ref="M388">IF(COLUMNS($G388:M388)&gt;$E388,"",IFERROR(INDEX('PROYECCIÓN'!389:389,15+6*(COLUMNS($G388:M388)-1)),""))</f>
        <v/>
      </c>
      <c r="N388" s="236">
        <f t="array" ref="N388">IF(COLUMNS($G388:N388)&gt;$E388,"",IFERROR(INDEX('PROYECCIÓN'!389:389,15+6*(COLUMNS($G388:N388)-1)),""))</f>
        <v/>
      </c>
      <c r="O388" s="236">
        <f t="array" ref="O388">IF(COLUMNS($G388:O388)&gt;$E388,"",IFERROR(INDEX('PROYECCIÓN'!389:389,15+6*(COLUMNS($G388:O388)-1)),""))</f>
        <v/>
      </c>
      <c r="P388" s="236">
        <f t="array" ref="P388">IF(COLUMNS($G388:P388)&gt;$E388,"",IFERROR(INDEX('PROYECCIÓN'!389:389,15+6*(COLUMNS($G388:P388)-1)),""))</f>
        <v/>
      </c>
      <c r="Q388" s="236">
        <f t="array" ref="Q388">IF(COLUMNS($G388:Q388)&gt;$E388,"",IFERROR(INDEX('PROYECCIÓN'!389:389,15+6*(COLUMNS($G388:Q388)-1)),""))</f>
        <v/>
      </c>
      <c r="R388" s="236">
        <f t="array" ref="R388">IF(COLUMNS($G388:R388)&gt;$E388,"",IFERROR(INDEX('PROYECCIÓN'!389:389,15+6*(COLUMNS($G388:R388)-1)),""))</f>
        <v/>
      </c>
      <c r="S388" s="236">
        <f t="array" ref="S388">IF(COLUMNS($G388:S388)&gt;$E388,"",IFERROR(INDEX('PROYECCIÓN'!389:389,15+6*(COLUMNS($G388:S388)-1)),""))</f>
        <v/>
      </c>
      <c r="T388" s="236">
        <f t="array" ref="T388">IF(COLUMNS($G388:T388)&gt;$E388,"",IFERROR(INDEX('PROYECCIÓN'!389:389,15+6*(COLUMNS($G388:T388)-1)),""))</f>
        <v/>
      </c>
      <c r="U388" s="236">
        <f t="array" ref="U388">IF(COLUMNS($G388:U388)&gt;$E388,"",IFERROR(INDEX('PROYECCIÓN'!389:389,15+6*(COLUMNS($G388:U388)-1)),""))</f>
        <v/>
      </c>
      <c r="V388" s="236">
        <f t="array" ref="V388">IF(COLUMNS($G388:V388)&gt;$E388,"",IFERROR(INDEX('PROYECCIÓN'!389:389,15+6*(COLUMNS($G388:V388)-1)),""))</f>
        <v/>
      </c>
      <c r="W388" s="236">
        <f t="array" ref="W388">IF(COLUMNS($G388:W388)&gt;$E388,"",IFERROR(INDEX('PROYECCIÓN'!389:389,15+6*(COLUMNS($G388:W388)-1)),""))</f>
        <v/>
      </c>
      <c r="X388" s="236">
        <f t="array" ref="X388">IF(COLUMNS($G388:X388)&gt;$E388,"",IFERROR(INDEX('PROYECCIÓN'!389:389,15+6*(COLUMNS($G388:X388)-1)),""))</f>
        <v/>
      </c>
      <c r="Y388" s="236">
        <f t="array" ref="Y388">IF(COLUMNS($G388:Y388)&gt;$E388,"",IFERROR(INDEX('PROYECCIÓN'!389:389,15+6*(COLUMNS($G388:Y388)-1)),""))</f>
        <v/>
      </c>
      <c r="Z388" s="236">
        <f t="array" ref="Z388">IF(COLUMNS($G388:Z388)&gt;$E388,"",IFERROR(INDEX('PROYECCIÓN'!389:389,15+6*(COLUMNS($G388:Z388)-1)),""))</f>
        <v/>
      </c>
      <c r="AA388" s="236">
        <f t="array" ref="AA388">IF(COLUMNS($G388:AA388)&gt;$E388,"",IFERROR(INDEX('PROYECCIÓN'!389:389,15+6*(COLUMNS($G388:AA388)-1)),""))</f>
        <v/>
      </c>
      <c r="AB388" s="236">
        <f t="array" ref="AB388">IF(COLUMNS($G388:AB388)&gt;$E388,"",IFERROR(INDEX('PROYECCIÓN'!389:389,15+6*(COLUMNS($G388:AB388)-1)),""))</f>
        <v/>
      </c>
      <c r="AC388" s="236">
        <f t="array" ref="AC388">IF(COLUMNS($G388:AC388)&gt;$E388,"",IFERROR(INDEX('PROYECCIÓN'!389:389,15+6*(COLUMNS($G388:AC388)-1)),""))</f>
        <v/>
      </c>
      <c r="AD388" s="236">
        <f t="array" ref="AD388">IF(COLUMNS($G388:AD388)&gt;$E388,"",IFERROR(INDEX('PROYECCIÓN'!389:389,15+6*(COLUMNS($G388:AD388)-1)),""))</f>
        <v/>
      </c>
      <c r="AE388" s="236">
        <f t="array" ref="AE388">IF(COLUMNS($G388:AE388)&gt;$E388,"",IFERROR(INDEX('PROYECCIÓN'!389:389,15+6*(COLUMNS($G388:AE388)-1)),""))</f>
        <v/>
      </c>
      <c r="AF388" s="236">
        <f t="array" ref="AF388">IF(COLUMNS($G388:AF388)&gt;$E388,"",IFERROR(INDEX('PROYECCIÓN'!389:389,15+6*(COLUMNS($G388:AF388)-1)),""))</f>
        <v/>
      </c>
      <c r="AG388" s="236">
        <f t="array" ref="AG388">IF(COLUMNS($G388:AG388)&gt;$E388,"",IFERROR(INDEX('PROYECCIÓN'!389:389,15+6*(COLUMNS($G388:AG388)-1)),""))</f>
        <v/>
      </c>
      <c r="AH388" s="236">
        <f t="array" ref="AH388">IF(COLUMNS($G388:AH388)&gt;$E388,"",IFERROR(INDEX('PROYECCIÓN'!389:389,15+6*(COLUMNS($G388:AH388)-1)),""))</f>
        <v/>
      </c>
      <c r="AI388" s="236">
        <f t="array" ref="AI388">IF(COLUMNS($G388:AI388)&gt;$E388,"",IFERROR(INDEX('PROYECCIÓN'!389:389,15+6*(COLUMNS($G388:AI388)-1)),""))</f>
        <v/>
      </c>
      <c r="AJ388" s="236">
        <f t="array" ref="AJ388">IF(COLUMNS($G388:AJ388)&gt;$E388,"",IFERROR(INDEX('PROYECCIÓN'!389:389,15+6*(COLUMNS($G388:AJ388)-1)),""))</f>
        <v/>
      </c>
      <c r="AK388" s="236">
        <f t="array" ref="AK388">IF(COLUMNS($G388:AK388)&gt;$E388,"",IFERROR(INDEX('PROYECCIÓN'!389:389,15+6*(COLUMNS($G388:AK388)-1)),""))</f>
        <v/>
      </c>
      <c r="AL388" s="236">
        <f t="array" ref="AL388">IF(COLUMNS($G388:AL388)&gt;$E388,"",IFERROR(INDEX('PROYECCIÓN'!389:389,15+6*(COLUMNS($G388:AL388)-1)),""))</f>
        <v/>
      </c>
      <c r="AM388" s="236">
        <f t="array" ref="AM388">IF(COLUMNS($G388:AM388)&gt;$E388,"",IFERROR(INDEX('PROYECCIÓN'!389:389,15+6*(COLUMNS($G388:AM388)-1)),""))</f>
        <v/>
      </c>
      <c r="AN388" s="236">
        <f t="array" ref="AN388">IF(COLUMNS($G388:AN388)&gt;$E388,"",IFERROR(INDEX('PROYECCIÓN'!389:389,15+6*(COLUMNS($G388:AN388)-1)),""))</f>
        <v/>
      </c>
      <c r="AO388" s="236">
        <f t="array" ref="AO388">IF(COLUMNS($G388:AO388)&gt;$E388,"",IFERROR(INDEX('PROYECCIÓN'!389:389,15+6*(COLUMNS($G388:AO388)-1)),""))</f>
        <v/>
      </c>
      <c r="AP388" s="236">
        <f t="array" ref="AP388">IF(COLUMNS($G388:AP388)&gt;$E388,"",IFERROR(INDEX('PROYECCIÓN'!389:389,15+6*(COLUMNS($G388:AP388)-1)),""))</f>
        <v/>
      </c>
      <c r="AQ388" s="236" t="n"/>
      <c r="AR388" s="229" t="n"/>
      <c r="AS388" s="185" t="n"/>
    </row>
    <row r="389" ht="15" customHeight="1" s="506">
      <c r="B389" s="47">
        <f>'CARTERA TOTAL'!B389</f>
        <v/>
      </c>
      <c r="C389" s="229">
        <f>'PROYECCIÓN'!C390</f>
        <v/>
      </c>
      <c r="D389" s="53">
        <f>'PROYECCIÓN'!D390</f>
        <v/>
      </c>
      <c r="E389" s="56">
        <f>'PROYECCIÓN'!H390</f>
        <v/>
      </c>
      <c r="F389" s="56">
        <f>IF(COUNTIF($G389:$AP389,"VENCIDA")&gt;0,"VENCIDA",IF(COUNTIF($G389:$AP389,"POR VENCER")&gt;0,"POR VENCER",IF(COUNTIF($G389:$AP389,"AL DÍA")&gt;0,"AL DÍA",IF(COUNTIF($G389:$AP389,"PAGA")&gt;0,"PAGA","SIN ESTADO"))))</f>
        <v/>
      </c>
      <c r="G389" s="236">
        <f t="array" ref="G389">IF(COLUMNS($G389:G389)&gt;$E389,"",IFERROR(INDEX('PROYECCIÓN'!390:390,15+6*(COLUMNS($G389:G389)-1)),""))</f>
        <v/>
      </c>
      <c r="H389" s="236">
        <f t="array" ref="H389">IF(COLUMNS($G389:H389)&gt;$E389,"",IFERROR(INDEX('PROYECCIÓN'!390:390,15+6*(COLUMNS($G389:H389)-1)),""))</f>
        <v/>
      </c>
      <c r="I389" s="236">
        <f t="array" ref="I389">IF(COLUMNS($G389:I389)&gt;$E389,"",IFERROR(INDEX('PROYECCIÓN'!390:390,15+6*(COLUMNS($G389:I389)-1)),""))</f>
        <v/>
      </c>
      <c r="J389" s="236">
        <f t="array" ref="J389">IF(COLUMNS($G389:J389)&gt;$E389,"",IFERROR(INDEX('PROYECCIÓN'!390:390,15+6*(COLUMNS($G389:J389)-1)),""))</f>
        <v/>
      </c>
      <c r="K389" s="236">
        <f t="array" ref="K389">IF(COLUMNS($G389:K389)&gt;$E389,"",IFERROR(INDEX('PROYECCIÓN'!390:390,15+6*(COLUMNS($G389:K389)-1)),""))</f>
        <v/>
      </c>
      <c r="L389" s="236">
        <f t="array" ref="L389">IF(COLUMNS($G389:L389)&gt;$E389,"",IFERROR(INDEX('PROYECCIÓN'!390:390,15+6*(COLUMNS($G389:L389)-1)),""))</f>
        <v/>
      </c>
      <c r="M389" s="236">
        <f t="array" ref="M389">IF(COLUMNS($G389:M389)&gt;$E389,"",IFERROR(INDEX('PROYECCIÓN'!390:390,15+6*(COLUMNS($G389:M389)-1)),""))</f>
        <v/>
      </c>
      <c r="N389" s="236">
        <f t="array" ref="N389">IF(COLUMNS($G389:N389)&gt;$E389,"",IFERROR(INDEX('PROYECCIÓN'!390:390,15+6*(COLUMNS($G389:N389)-1)),""))</f>
        <v/>
      </c>
      <c r="O389" s="236">
        <f t="array" ref="O389">IF(COLUMNS($G389:O389)&gt;$E389,"",IFERROR(INDEX('PROYECCIÓN'!390:390,15+6*(COLUMNS($G389:O389)-1)),""))</f>
        <v/>
      </c>
      <c r="P389" s="236">
        <f t="array" ref="P389">IF(COLUMNS($G389:P389)&gt;$E389,"",IFERROR(INDEX('PROYECCIÓN'!390:390,15+6*(COLUMNS($G389:P389)-1)),""))</f>
        <v/>
      </c>
      <c r="Q389" s="236">
        <f t="array" ref="Q389">IF(COLUMNS($G389:Q389)&gt;$E389,"",IFERROR(INDEX('PROYECCIÓN'!390:390,15+6*(COLUMNS($G389:Q389)-1)),""))</f>
        <v/>
      </c>
      <c r="R389" s="236">
        <f t="array" ref="R389">IF(COLUMNS($G389:R389)&gt;$E389,"",IFERROR(INDEX('PROYECCIÓN'!390:390,15+6*(COLUMNS($G389:R389)-1)),""))</f>
        <v/>
      </c>
      <c r="S389" s="236">
        <f t="array" ref="S389">IF(COLUMNS($G389:S389)&gt;$E389,"",IFERROR(INDEX('PROYECCIÓN'!390:390,15+6*(COLUMNS($G389:S389)-1)),""))</f>
        <v/>
      </c>
      <c r="T389" s="236">
        <f t="array" ref="T389">IF(COLUMNS($G389:T389)&gt;$E389,"",IFERROR(INDEX('PROYECCIÓN'!390:390,15+6*(COLUMNS($G389:T389)-1)),""))</f>
        <v/>
      </c>
      <c r="U389" s="236">
        <f t="array" ref="U389">IF(COLUMNS($G389:U389)&gt;$E389,"",IFERROR(INDEX('PROYECCIÓN'!390:390,15+6*(COLUMNS($G389:U389)-1)),""))</f>
        <v/>
      </c>
      <c r="V389" s="236">
        <f t="array" ref="V389">IF(COLUMNS($G389:V389)&gt;$E389,"",IFERROR(INDEX('PROYECCIÓN'!390:390,15+6*(COLUMNS($G389:V389)-1)),""))</f>
        <v/>
      </c>
      <c r="W389" s="236">
        <f t="array" ref="W389">IF(COLUMNS($G389:W389)&gt;$E389,"",IFERROR(INDEX('PROYECCIÓN'!390:390,15+6*(COLUMNS($G389:W389)-1)),""))</f>
        <v/>
      </c>
      <c r="X389" s="236">
        <f t="array" ref="X389">IF(COLUMNS($G389:X389)&gt;$E389,"",IFERROR(INDEX('PROYECCIÓN'!390:390,15+6*(COLUMNS($G389:X389)-1)),""))</f>
        <v/>
      </c>
      <c r="Y389" s="236">
        <f t="array" ref="Y389">IF(COLUMNS($G389:Y389)&gt;$E389,"",IFERROR(INDEX('PROYECCIÓN'!390:390,15+6*(COLUMNS($G389:Y389)-1)),""))</f>
        <v/>
      </c>
      <c r="Z389" s="236">
        <f t="array" ref="Z389">IF(COLUMNS($G389:Z389)&gt;$E389,"",IFERROR(INDEX('PROYECCIÓN'!390:390,15+6*(COLUMNS($G389:Z389)-1)),""))</f>
        <v/>
      </c>
      <c r="AA389" s="236">
        <f t="array" ref="AA389">IF(COLUMNS($G389:AA389)&gt;$E389,"",IFERROR(INDEX('PROYECCIÓN'!390:390,15+6*(COLUMNS($G389:AA389)-1)),""))</f>
        <v/>
      </c>
      <c r="AB389" s="236">
        <f t="array" ref="AB389">IF(COLUMNS($G389:AB389)&gt;$E389,"",IFERROR(INDEX('PROYECCIÓN'!390:390,15+6*(COLUMNS($G389:AB389)-1)),""))</f>
        <v/>
      </c>
      <c r="AC389" s="236">
        <f t="array" ref="AC389">IF(COLUMNS($G389:AC389)&gt;$E389,"",IFERROR(INDEX('PROYECCIÓN'!390:390,15+6*(COLUMNS($G389:AC389)-1)),""))</f>
        <v/>
      </c>
      <c r="AD389" s="236">
        <f t="array" ref="AD389">IF(COLUMNS($G389:AD389)&gt;$E389,"",IFERROR(INDEX('PROYECCIÓN'!390:390,15+6*(COLUMNS($G389:AD389)-1)),""))</f>
        <v/>
      </c>
      <c r="AE389" s="236">
        <f t="array" ref="AE389">IF(COLUMNS($G389:AE389)&gt;$E389,"",IFERROR(INDEX('PROYECCIÓN'!390:390,15+6*(COLUMNS($G389:AE389)-1)),""))</f>
        <v/>
      </c>
      <c r="AF389" s="236">
        <f t="array" ref="AF389">IF(COLUMNS($G389:AF389)&gt;$E389,"",IFERROR(INDEX('PROYECCIÓN'!390:390,15+6*(COLUMNS($G389:AF389)-1)),""))</f>
        <v/>
      </c>
      <c r="AG389" s="236">
        <f t="array" ref="AG389">IF(COLUMNS($G389:AG389)&gt;$E389,"",IFERROR(INDEX('PROYECCIÓN'!390:390,15+6*(COLUMNS($G389:AG389)-1)),""))</f>
        <v/>
      </c>
      <c r="AH389" s="236">
        <f t="array" ref="AH389">IF(COLUMNS($G389:AH389)&gt;$E389,"",IFERROR(INDEX('PROYECCIÓN'!390:390,15+6*(COLUMNS($G389:AH389)-1)),""))</f>
        <v/>
      </c>
      <c r="AI389" s="236">
        <f t="array" ref="AI389">IF(COLUMNS($G389:AI389)&gt;$E389,"",IFERROR(INDEX('PROYECCIÓN'!390:390,15+6*(COLUMNS($G389:AI389)-1)),""))</f>
        <v/>
      </c>
      <c r="AJ389" s="236">
        <f t="array" ref="AJ389">IF(COLUMNS($G389:AJ389)&gt;$E389,"",IFERROR(INDEX('PROYECCIÓN'!390:390,15+6*(COLUMNS($G389:AJ389)-1)),""))</f>
        <v/>
      </c>
      <c r="AK389" s="236">
        <f t="array" ref="AK389">IF(COLUMNS($G389:AK389)&gt;$E389,"",IFERROR(INDEX('PROYECCIÓN'!390:390,15+6*(COLUMNS($G389:AK389)-1)),""))</f>
        <v/>
      </c>
      <c r="AL389" s="236">
        <f t="array" ref="AL389">IF(COLUMNS($G389:AL389)&gt;$E389,"",IFERROR(INDEX('PROYECCIÓN'!390:390,15+6*(COLUMNS($G389:AL389)-1)),""))</f>
        <v/>
      </c>
      <c r="AM389" s="236">
        <f t="array" ref="AM389">IF(COLUMNS($G389:AM389)&gt;$E389,"",IFERROR(INDEX('PROYECCIÓN'!390:390,15+6*(COLUMNS($G389:AM389)-1)),""))</f>
        <v/>
      </c>
      <c r="AN389" s="236">
        <f t="array" ref="AN389">IF(COLUMNS($G389:AN389)&gt;$E389,"",IFERROR(INDEX('PROYECCIÓN'!390:390,15+6*(COLUMNS($G389:AN389)-1)),""))</f>
        <v/>
      </c>
      <c r="AO389" s="236">
        <f t="array" ref="AO389">IF(COLUMNS($G389:AO389)&gt;$E389,"",IFERROR(INDEX('PROYECCIÓN'!390:390,15+6*(COLUMNS($G389:AO389)-1)),""))</f>
        <v/>
      </c>
      <c r="AP389" s="236">
        <f t="array" ref="AP389">IF(COLUMNS($G389:AP389)&gt;$E389,"",IFERROR(INDEX('PROYECCIÓN'!390:390,15+6*(COLUMNS($G389:AP389)-1)),""))</f>
        <v/>
      </c>
      <c r="AQ389" s="236" t="n"/>
      <c r="AR389" s="229" t="n"/>
      <c r="AS389" s="185" t="n"/>
    </row>
    <row r="390" ht="15" customHeight="1" s="506">
      <c r="B390" s="47">
        <f>'CARTERA TOTAL'!B390</f>
        <v/>
      </c>
      <c r="C390" s="229">
        <f>'PROYECCIÓN'!C391</f>
        <v/>
      </c>
      <c r="D390" s="53">
        <f>'PROYECCIÓN'!D391</f>
        <v/>
      </c>
      <c r="E390" s="56">
        <f>'PROYECCIÓN'!H391</f>
        <v/>
      </c>
      <c r="F390" s="56">
        <f>IF(COUNTIF($G390:$AP390,"VENCIDA")&gt;0,"VENCIDA",IF(COUNTIF($G390:$AP390,"POR VENCER")&gt;0,"POR VENCER",IF(COUNTIF($G390:$AP390,"AL DÍA")&gt;0,"AL DÍA",IF(COUNTIF($G390:$AP390,"PAGA")&gt;0,"PAGA","SIN ESTADO"))))</f>
        <v/>
      </c>
      <c r="G390" s="236">
        <f t="array" ref="G390">IF(COLUMNS($G390:G390)&gt;$E390,"",IFERROR(INDEX('PROYECCIÓN'!391:391,15+6*(COLUMNS($G390:G390)-1)),""))</f>
        <v/>
      </c>
      <c r="H390" s="236">
        <f t="array" ref="H390">IF(COLUMNS($G390:H390)&gt;$E390,"",IFERROR(INDEX('PROYECCIÓN'!391:391,15+6*(COLUMNS($G390:H390)-1)),""))</f>
        <v/>
      </c>
      <c r="I390" s="236">
        <f t="array" ref="I390">IF(COLUMNS($G390:I390)&gt;$E390,"",IFERROR(INDEX('PROYECCIÓN'!391:391,15+6*(COLUMNS($G390:I390)-1)),""))</f>
        <v/>
      </c>
      <c r="J390" s="236">
        <f t="array" ref="J390">IF(COLUMNS($G390:J390)&gt;$E390,"",IFERROR(INDEX('PROYECCIÓN'!391:391,15+6*(COLUMNS($G390:J390)-1)),""))</f>
        <v/>
      </c>
      <c r="K390" s="236">
        <f t="array" ref="K390">IF(COLUMNS($G390:K390)&gt;$E390,"",IFERROR(INDEX('PROYECCIÓN'!391:391,15+6*(COLUMNS($G390:K390)-1)),""))</f>
        <v/>
      </c>
      <c r="L390" s="236">
        <f t="array" ref="L390">IF(COLUMNS($G390:L390)&gt;$E390,"",IFERROR(INDEX('PROYECCIÓN'!391:391,15+6*(COLUMNS($G390:L390)-1)),""))</f>
        <v/>
      </c>
      <c r="M390" s="236">
        <f t="array" ref="M390">IF(COLUMNS($G390:M390)&gt;$E390,"",IFERROR(INDEX('PROYECCIÓN'!391:391,15+6*(COLUMNS($G390:M390)-1)),""))</f>
        <v/>
      </c>
      <c r="N390" s="236">
        <f t="array" ref="N390">IF(COLUMNS($G390:N390)&gt;$E390,"",IFERROR(INDEX('PROYECCIÓN'!391:391,15+6*(COLUMNS($G390:N390)-1)),""))</f>
        <v/>
      </c>
      <c r="O390" s="236">
        <f t="array" ref="O390">IF(COLUMNS($G390:O390)&gt;$E390,"",IFERROR(INDEX('PROYECCIÓN'!391:391,15+6*(COLUMNS($G390:O390)-1)),""))</f>
        <v/>
      </c>
      <c r="P390" s="236">
        <f t="array" ref="P390">IF(COLUMNS($G390:P390)&gt;$E390,"",IFERROR(INDEX('PROYECCIÓN'!391:391,15+6*(COLUMNS($G390:P390)-1)),""))</f>
        <v/>
      </c>
      <c r="Q390" s="236">
        <f t="array" ref="Q390">IF(COLUMNS($G390:Q390)&gt;$E390,"",IFERROR(INDEX('PROYECCIÓN'!391:391,15+6*(COLUMNS($G390:Q390)-1)),""))</f>
        <v/>
      </c>
      <c r="R390" s="236">
        <f t="array" ref="R390">IF(COLUMNS($G390:R390)&gt;$E390,"",IFERROR(INDEX('PROYECCIÓN'!391:391,15+6*(COLUMNS($G390:R390)-1)),""))</f>
        <v/>
      </c>
      <c r="S390" s="236">
        <f t="array" ref="S390">IF(COLUMNS($G390:S390)&gt;$E390,"",IFERROR(INDEX('PROYECCIÓN'!391:391,15+6*(COLUMNS($G390:S390)-1)),""))</f>
        <v/>
      </c>
      <c r="T390" s="236">
        <f t="array" ref="T390">IF(COLUMNS($G390:T390)&gt;$E390,"",IFERROR(INDEX('PROYECCIÓN'!391:391,15+6*(COLUMNS($G390:T390)-1)),""))</f>
        <v/>
      </c>
      <c r="U390" s="236">
        <f t="array" ref="U390">IF(COLUMNS($G390:U390)&gt;$E390,"",IFERROR(INDEX('PROYECCIÓN'!391:391,15+6*(COLUMNS($G390:U390)-1)),""))</f>
        <v/>
      </c>
      <c r="V390" s="236">
        <f t="array" ref="V390">IF(COLUMNS($G390:V390)&gt;$E390,"",IFERROR(INDEX('PROYECCIÓN'!391:391,15+6*(COLUMNS($G390:V390)-1)),""))</f>
        <v/>
      </c>
      <c r="W390" s="236">
        <f t="array" ref="W390">IF(COLUMNS($G390:W390)&gt;$E390,"",IFERROR(INDEX('PROYECCIÓN'!391:391,15+6*(COLUMNS($G390:W390)-1)),""))</f>
        <v/>
      </c>
      <c r="X390" s="236">
        <f t="array" ref="X390">IF(COLUMNS($G390:X390)&gt;$E390,"",IFERROR(INDEX('PROYECCIÓN'!391:391,15+6*(COLUMNS($G390:X390)-1)),""))</f>
        <v/>
      </c>
      <c r="Y390" s="236">
        <f t="array" ref="Y390">IF(COLUMNS($G390:Y390)&gt;$E390,"",IFERROR(INDEX('PROYECCIÓN'!391:391,15+6*(COLUMNS($G390:Y390)-1)),""))</f>
        <v/>
      </c>
      <c r="Z390" s="236">
        <f t="array" ref="Z390">IF(COLUMNS($G390:Z390)&gt;$E390,"",IFERROR(INDEX('PROYECCIÓN'!391:391,15+6*(COLUMNS($G390:Z390)-1)),""))</f>
        <v/>
      </c>
      <c r="AA390" s="236">
        <f t="array" ref="AA390">IF(COLUMNS($G390:AA390)&gt;$E390,"",IFERROR(INDEX('PROYECCIÓN'!391:391,15+6*(COLUMNS($G390:AA390)-1)),""))</f>
        <v/>
      </c>
      <c r="AB390" s="236">
        <f t="array" ref="AB390">IF(COLUMNS($G390:AB390)&gt;$E390,"",IFERROR(INDEX('PROYECCIÓN'!391:391,15+6*(COLUMNS($G390:AB390)-1)),""))</f>
        <v/>
      </c>
      <c r="AC390" s="236">
        <f t="array" ref="AC390">IF(COLUMNS($G390:AC390)&gt;$E390,"",IFERROR(INDEX('PROYECCIÓN'!391:391,15+6*(COLUMNS($G390:AC390)-1)),""))</f>
        <v/>
      </c>
      <c r="AD390" s="236">
        <f t="array" ref="AD390">IF(COLUMNS($G390:AD390)&gt;$E390,"",IFERROR(INDEX('PROYECCIÓN'!391:391,15+6*(COLUMNS($G390:AD390)-1)),""))</f>
        <v/>
      </c>
      <c r="AE390" s="236">
        <f t="array" ref="AE390">IF(COLUMNS($G390:AE390)&gt;$E390,"",IFERROR(INDEX('PROYECCIÓN'!391:391,15+6*(COLUMNS($G390:AE390)-1)),""))</f>
        <v/>
      </c>
      <c r="AF390" s="236">
        <f t="array" ref="AF390">IF(COLUMNS($G390:AF390)&gt;$E390,"",IFERROR(INDEX('PROYECCIÓN'!391:391,15+6*(COLUMNS($G390:AF390)-1)),""))</f>
        <v/>
      </c>
      <c r="AG390" s="236">
        <f t="array" ref="AG390">IF(COLUMNS($G390:AG390)&gt;$E390,"",IFERROR(INDEX('PROYECCIÓN'!391:391,15+6*(COLUMNS($G390:AG390)-1)),""))</f>
        <v/>
      </c>
      <c r="AH390" s="236">
        <f t="array" ref="AH390">IF(COLUMNS($G390:AH390)&gt;$E390,"",IFERROR(INDEX('PROYECCIÓN'!391:391,15+6*(COLUMNS($G390:AH390)-1)),""))</f>
        <v/>
      </c>
      <c r="AI390" s="236">
        <f t="array" ref="AI390">IF(COLUMNS($G390:AI390)&gt;$E390,"",IFERROR(INDEX('PROYECCIÓN'!391:391,15+6*(COLUMNS($G390:AI390)-1)),""))</f>
        <v/>
      </c>
      <c r="AJ390" s="236">
        <f t="array" ref="AJ390">IF(COLUMNS($G390:AJ390)&gt;$E390,"",IFERROR(INDEX('PROYECCIÓN'!391:391,15+6*(COLUMNS($G390:AJ390)-1)),""))</f>
        <v/>
      </c>
      <c r="AK390" s="236">
        <f t="array" ref="AK390">IF(COLUMNS($G390:AK390)&gt;$E390,"",IFERROR(INDEX('PROYECCIÓN'!391:391,15+6*(COLUMNS($G390:AK390)-1)),""))</f>
        <v/>
      </c>
      <c r="AL390" s="236">
        <f t="array" ref="AL390">IF(COLUMNS($G390:AL390)&gt;$E390,"",IFERROR(INDEX('PROYECCIÓN'!391:391,15+6*(COLUMNS($G390:AL390)-1)),""))</f>
        <v/>
      </c>
      <c r="AM390" s="236">
        <f t="array" ref="AM390">IF(COLUMNS($G390:AM390)&gt;$E390,"",IFERROR(INDEX('PROYECCIÓN'!391:391,15+6*(COLUMNS($G390:AM390)-1)),""))</f>
        <v/>
      </c>
      <c r="AN390" s="236">
        <f t="array" ref="AN390">IF(COLUMNS($G390:AN390)&gt;$E390,"",IFERROR(INDEX('PROYECCIÓN'!391:391,15+6*(COLUMNS($G390:AN390)-1)),""))</f>
        <v/>
      </c>
      <c r="AO390" s="236">
        <f t="array" ref="AO390">IF(COLUMNS($G390:AO390)&gt;$E390,"",IFERROR(INDEX('PROYECCIÓN'!391:391,15+6*(COLUMNS($G390:AO390)-1)),""))</f>
        <v/>
      </c>
      <c r="AP390" s="236">
        <f t="array" ref="AP390">IF(COLUMNS($G390:AP390)&gt;$E390,"",IFERROR(INDEX('PROYECCIÓN'!391:391,15+6*(COLUMNS($G390:AP390)-1)),""))</f>
        <v/>
      </c>
      <c r="AQ390" s="236" t="inlineStr">
        <is>
          <t>MENSAJE POR WHATSAPP</t>
        </is>
      </c>
      <c r="AR390" s="229" t="inlineStr">
        <is>
          <t>NO RESPONDE</t>
        </is>
      </c>
      <c r="AS390" s="237" t="n">
        <v>46288</v>
      </c>
    </row>
    <row r="391" ht="15" customHeight="1" s="506">
      <c r="B391" s="47">
        <f>'CARTERA TOTAL'!B391</f>
        <v/>
      </c>
      <c r="C391" s="229">
        <f>'PROYECCIÓN'!C392</f>
        <v/>
      </c>
      <c r="D391" s="53">
        <f>'PROYECCIÓN'!D392</f>
        <v/>
      </c>
      <c r="E391" s="56">
        <f>'PROYECCIÓN'!H392</f>
        <v/>
      </c>
      <c r="F391" s="56">
        <f>IF(COUNTIF($G391:$AP391,"VENCIDA")&gt;0,"VENCIDA",IF(COUNTIF($G391:$AP391,"POR VENCER")&gt;0,"POR VENCER",IF(COUNTIF($G391:$AP391,"AL DÍA")&gt;0,"AL DÍA",IF(COUNTIF($G391:$AP391,"PAGA")&gt;0,"PAGA","SIN ESTADO"))))</f>
        <v/>
      </c>
      <c r="G391" s="236">
        <f t="array" ref="G391">IF(COLUMNS($G391:G391)&gt;$E391,"",IFERROR(INDEX('PROYECCIÓN'!392:392,15+6*(COLUMNS($G391:G391)-1)),""))</f>
        <v/>
      </c>
      <c r="H391" s="236">
        <f t="array" ref="H391">IF(COLUMNS($G391:H391)&gt;$E391,"",IFERROR(INDEX('PROYECCIÓN'!392:392,15+6*(COLUMNS($G391:H391)-1)),""))</f>
        <v/>
      </c>
      <c r="I391" s="236">
        <f t="array" ref="I391">IF(COLUMNS($G391:I391)&gt;$E391,"",IFERROR(INDEX('PROYECCIÓN'!392:392,15+6*(COLUMNS($G391:I391)-1)),""))</f>
        <v/>
      </c>
      <c r="J391" s="236">
        <f t="array" ref="J391">IF(COLUMNS($G391:J391)&gt;$E391,"",IFERROR(INDEX('PROYECCIÓN'!392:392,15+6*(COLUMNS($G391:J391)-1)),""))</f>
        <v/>
      </c>
      <c r="K391" s="236">
        <f t="array" ref="K391">IF(COLUMNS($G391:K391)&gt;$E391,"",IFERROR(INDEX('PROYECCIÓN'!392:392,15+6*(COLUMNS($G391:K391)-1)),""))</f>
        <v/>
      </c>
      <c r="L391" s="236">
        <f t="array" ref="L391">IF(COLUMNS($G391:L391)&gt;$E391,"",IFERROR(INDEX('PROYECCIÓN'!392:392,15+6*(COLUMNS($G391:L391)-1)),""))</f>
        <v/>
      </c>
      <c r="M391" s="236">
        <f t="array" ref="M391">IF(COLUMNS($G391:M391)&gt;$E391,"",IFERROR(INDEX('PROYECCIÓN'!392:392,15+6*(COLUMNS($G391:M391)-1)),""))</f>
        <v/>
      </c>
      <c r="N391" s="236">
        <f t="array" ref="N391">IF(COLUMNS($G391:N391)&gt;$E391,"",IFERROR(INDEX('PROYECCIÓN'!392:392,15+6*(COLUMNS($G391:N391)-1)),""))</f>
        <v/>
      </c>
      <c r="O391" s="236">
        <f t="array" ref="O391">IF(COLUMNS($G391:O391)&gt;$E391,"",IFERROR(INDEX('PROYECCIÓN'!392:392,15+6*(COLUMNS($G391:O391)-1)),""))</f>
        <v/>
      </c>
      <c r="P391" s="236">
        <f t="array" ref="P391">IF(COLUMNS($G391:P391)&gt;$E391,"",IFERROR(INDEX('PROYECCIÓN'!392:392,15+6*(COLUMNS($G391:P391)-1)),""))</f>
        <v/>
      </c>
      <c r="Q391" s="236">
        <f t="array" ref="Q391">IF(COLUMNS($G391:Q391)&gt;$E391,"",IFERROR(INDEX('PROYECCIÓN'!392:392,15+6*(COLUMNS($G391:Q391)-1)),""))</f>
        <v/>
      </c>
      <c r="R391" s="236">
        <f t="array" ref="R391">IF(COLUMNS($G391:R391)&gt;$E391,"",IFERROR(INDEX('PROYECCIÓN'!392:392,15+6*(COLUMNS($G391:R391)-1)),""))</f>
        <v/>
      </c>
      <c r="S391" s="236">
        <f t="array" ref="S391">IF(COLUMNS($G391:S391)&gt;$E391,"",IFERROR(INDEX('PROYECCIÓN'!392:392,15+6*(COLUMNS($G391:S391)-1)),""))</f>
        <v/>
      </c>
      <c r="T391" s="236">
        <f t="array" ref="T391">IF(COLUMNS($G391:T391)&gt;$E391,"",IFERROR(INDEX('PROYECCIÓN'!392:392,15+6*(COLUMNS($G391:T391)-1)),""))</f>
        <v/>
      </c>
      <c r="U391" s="236">
        <f t="array" ref="U391">IF(COLUMNS($G391:U391)&gt;$E391,"",IFERROR(INDEX('PROYECCIÓN'!392:392,15+6*(COLUMNS($G391:U391)-1)),""))</f>
        <v/>
      </c>
      <c r="V391" s="236">
        <f t="array" ref="V391">IF(COLUMNS($G391:V391)&gt;$E391,"",IFERROR(INDEX('PROYECCIÓN'!392:392,15+6*(COLUMNS($G391:V391)-1)),""))</f>
        <v/>
      </c>
      <c r="W391" s="236">
        <f t="array" ref="W391">IF(COLUMNS($G391:W391)&gt;$E391,"",IFERROR(INDEX('PROYECCIÓN'!392:392,15+6*(COLUMNS($G391:W391)-1)),""))</f>
        <v/>
      </c>
      <c r="X391" s="236">
        <f t="array" ref="X391">IF(COLUMNS($G391:X391)&gt;$E391,"",IFERROR(INDEX('PROYECCIÓN'!392:392,15+6*(COLUMNS($G391:X391)-1)),""))</f>
        <v/>
      </c>
      <c r="Y391" s="236">
        <f t="array" ref="Y391">IF(COLUMNS($G391:Y391)&gt;$E391,"",IFERROR(INDEX('PROYECCIÓN'!392:392,15+6*(COLUMNS($G391:Y391)-1)),""))</f>
        <v/>
      </c>
      <c r="Z391" s="236">
        <f t="array" ref="Z391">IF(COLUMNS($G391:Z391)&gt;$E391,"",IFERROR(INDEX('PROYECCIÓN'!392:392,15+6*(COLUMNS($G391:Z391)-1)),""))</f>
        <v/>
      </c>
      <c r="AA391" s="236">
        <f t="array" ref="AA391">IF(COLUMNS($G391:AA391)&gt;$E391,"",IFERROR(INDEX('PROYECCIÓN'!392:392,15+6*(COLUMNS($G391:AA391)-1)),""))</f>
        <v/>
      </c>
      <c r="AB391" s="236">
        <f t="array" ref="AB391">IF(COLUMNS($G391:AB391)&gt;$E391,"",IFERROR(INDEX('PROYECCIÓN'!392:392,15+6*(COLUMNS($G391:AB391)-1)),""))</f>
        <v/>
      </c>
      <c r="AC391" s="236">
        <f t="array" ref="AC391">IF(COLUMNS($G391:AC391)&gt;$E391,"",IFERROR(INDEX('PROYECCIÓN'!392:392,15+6*(COLUMNS($G391:AC391)-1)),""))</f>
        <v/>
      </c>
      <c r="AD391" s="236">
        <f t="array" ref="AD391">IF(COLUMNS($G391:AD391)&gt;$E391,"",IFERROR(INDEX('PROYECCIÓN'!392:392,15+6*(COLUMNS($G391:AD391)-1)),""))</f>
        <v/>
      </c>
      <c r="AE391" s="236">
        <f t="array" ref="AE391">IF(COLUMNS($G391:AE391)&gt;$E391,"",IFERROR(INDEX('PROYECCIÓN'!392:392,15+6*(COLUMNS($G391:AE391)-1)),""))</f>
        <v/>
      </c>
      <c r="AF391" s="236">
        <f t="array" ref="AF391">IF(COLUMNS($G391:AF391)&gt;$E391,"",IFERROR(INDEX('PROYECCIÓN'!392:392,15+6*(COLUMNS($G391:AF391)-1)),""))</f>
        <v/>
      </c>
      <c r="AG391" s="236">
        <f t="array" ref="AG391">IF(COLUMNS($G391:AG391)&gt;$E391,"",IFERROR(INDEX('PROYECCIÓN'!392:392,15+6*(COLUMNS($G391:AG391)-1)),""))</f>
        <v/>
      </c>
      <c r="AH391" s="236">
        <f t="array" ref="AH391">IF(COLUMNS($G391:AH391)&gt;$E391,"",IFERROR(INDEX('PROYECCIÓN'!392:392,15+6*(COLUMNS($G391:AH391)-1)),""))</f>
        <v/>
      </c>
      <c r="AI391" s="236">
        <f t="array" ref="AI391">IF(COLUMNS($G391:AI391)&gt;$E391,"",IFERROR(INDEX('PROYECCIÓN'!392:392,15+6*(COLUMNS($G391:AI391)-1)),""))</f>
        <v/>
      </c>
      <c r="AJ391" s="236">
        <f t="array" ref="AJ391">IF(COLUMNS($G391:AJ391)&gt;$E391,"",IFERROR(INDEX('PROYECCIÓN'!392:392,15+6*(COLUMNS($G391:AJ391)-1)),""))</f>
        <v/>
      </c>
      <c r="AK391" s="236">
        <f t="array" ref="AK391">IF(COLUMNS($G391:AK391)&gt;$E391,"",IFERROR(INDEX('PROYECCIÓN'!392:392,15+6*(COLUMNS($G391:AK391)-1)),""))</f>
        <v/>
      </c>
      <c r="AL391" s="236">
        <f t="array" ref="AL391">IF(COLUMNS($G391:AL391)&gt;$E391,"",IFERROR(INDEX('PROYECCIÓN'!392:392,15+6*(COLUMNS($G391:AL391)-1)),""))</f>
        <v/>
      </c>
      <c r="AM391" s="236">
        <f t="array" ref="AM391">IF(COLUMNS($G391:AM391)&gt;$E391,"",IFERROR(INDEX('PROYECCIÓN'!392:392,15+6*(COLUMNS($G391:AM391)-1)),""))</f>
        <v/>
      </c>
      <c r="AN391" s="236">
        <f t="array" ref="AN391">IF(COLUMNS($G391:AN391)&gt;$E391,"",IFERROR(INDEX('PROYECCIÓN'!392:392,15+6*(COLUMNS($G391:AN391)-1)),""))</f>
        <v/>
      </c>
      <c r="AO391" s="236">
        <f t="array" ref="AO391">IF(COLUMNS($G391:AO391)&gt;$E391,"",IFERROR(INDEX('PROYECCIÓN'!392:392,15+6*(COLUMNS($G391:AO391)-1)),""))</f>
        <v/>
      </c>
      <c r="AP391" s="236">
        <f t="array" ref="AP391">IF(COLUMNS($G391:AP391)&gt;$E391,"",IFERROR(INDEX('PROYECCIÓN'!392:392,15+6*(COLUMNS($G391:AP391)-1)),""))</f>
        <v/>
      </c>
      <c r="AQ391" s="236" t="n"/>
      <c r="AR391" s="229" t="n"/>
      <c r="AS391" s="185" t="n"/>
    </row>
    <row r="392" ht="15" customHeight="1" s="506">
      <c r="B392" s="47">
        <f>'CARTERA TOTAL'!B392</f>
        <v/>
      </c>
      <c r="C392" s="229">
        <f>'PROYECCIÓN'!C393</f>
        <v/>
      </c>
      <c r="D392" s="53">
        <f>'PROYECCIÓN'!D393</f>
        <v/>
      </c>
      <c r="E392" s="56">
        <f>'PROYECCIÓN'!H393</f>
        <v/>
      </c>
      <c r="F392" s="56">
        <f>IF(COUNTIF($G392:$AP392,"VENCIDA")&gt;0,"VENCIDA",IF(COUNTIF($G392:$AP392,"POR VENCER")&gt;0,"POR VENCER",IF(COUNTIF($G392:$AP392,"AL DÍA")&gt;0,"AL DÍA",IF(COUNTIF($G392:$AP392,"PAGA")&gt;0,"PAGA","SIN ESTADO"))))</f>
        <v/>
      </c>
      <c r="G392" s="236">
        <f t="array" ref="G392">IF(COLUMNS($G392:G392)&gt;$E392,"",IFERROR(INDEX('PROYECCIÓN'!393:393,15+6*(COLUMNS($G392:G392)-1)),""))</f>
        <v/>
      </c>
      <c r="H392" s="236">
        <f t="array" ref="H392">IF(COLUMNS($G392:H392)&gt;$E392,"",IFERROR(INDEX('PROYECCIÓN'!393:393,15+6*(COLUMNS($G392:H392)-1)),""))</f>
        <v/>
      </c>
      <c r="I392" s="236">
        <f t="array" ref="I392">IF(COLUMNS($G392:I392)&gt;$E392,"",IFERROR(INDEX('PROYECCIÓN'!393:393,15+6*(COLUMNS($G392:I392)-1)),""))</f>
        <v/>
      </c>
      <c r="J392" s="236">
        <f t="array" ref="J392">IF(COLUMNS($G392:J392)&gt;$E392,"",IFERROR(INDEX('PROYECCIÓN'!393:393,15+6*(COLUMNS($G392:J392)-1)),""))</f>
        <v/>
      </c>
      <c r="K392" s="236">
        <f t="array" ref="K392">IF(COLUMNS($G392:K392)&gt;$E392,"",IFERROR(INDEX('PROYECCIÓN'!393:393,15+6*(COLUMNS($G392:K392)-1)),""))</f>
        <v/>
      </c>
      <c r="L392" s="236">
        <f t="array" ref="L392">IF(COLUMNS($G392:L392)&gt;$E392,"",IFERROR(INDEX('PROYECCIÓN'!393:393,15+6*(COLUMNS($G392:L392)-1)),""))</f>
        <v/>
      </c>
      <c r="M392" s="236">
        <f t="array" ref="M392">IF(COLUMNS($G392:M392)&gt;$E392,"",IFERROR(INDEX('PROYECCIÓN'!393:393,15+6*(COLUMNS($G392:M392)-1)),""))</f>
        <v/>
      </c>
      <c r="N392" s="236">
        <f t="array" ref="N392">IF(COLUMNS($G392:N392)&gt;$E392,"",IFERROR(INDEX('PROYECCIÓN'!393:393,15+6*(COLUMNS($G392:N392)-1)),""))</f>
        <v/>
      </c>
      <c r="O392" s="236">
        <f t="array" ref="O392">IF(COLUMNS($G392:O392)&gt;$E392,"",IFERROR(INDEX('PROYECCIÓN'!393:393,15+6*(COLUMNS($G392:O392)-1)),""))</f>
        <v/>
      </c>
      <c r="P392" s="236">
        <f t="array" ref="P392">IF(COLUMNS($G392:P392)&gt;$E392,"",IFERROR(INDEX('PROYECCIÓN'!393:393,15+6*(COLUMNS($G392:P392)-1)),""))</f>
        <v/>
      </c>
      <c r="Q392" s="236">
        <f t="array" ref="Q392">IF(COLUMNS($G392:Q392)&gt;$E392,"",IFERROR(INDEX('PROYECCIÓN'!393:393,15+6*(COLUMNS($G392:Q392)-1)),""))</f>
        <v/>
      </c>
      <c r="R392" s="236">
        <f t="array" ref="R392">IF(COLUMNS($G392:R392)&gt;$E392,"",IFERROR(INDEX('PROYECCIÓN'!393:393,15+6*(COLUMNS($G392:R392)-1)),""))</f>
        <v/>
      </c>
      <c r="S392" s="236">
        <f t="array" ref="S392">IF(COLUMNS($G392:S392)&gt;$E392,"",IFERROR(INDEX('PROYECCIÓN'!393:393,15+6*(COLUMNS($G392:S392)-1)),""))</f>
        <v/>
      </c>
      <c r="T392" s="236">
        <f t="array" ref="T392">IF(COLUMNS($G392:T392)&gt;$E392,"",IFERROR(INDEX('PROYECCIÓN'!393:393,15+6*(COLUMNS($G392:T392)-1)),""))</f>
        <v/>
      </c>
      <c r="U392" s="236">
        <f t="array" ref="U392">IF(COLUMNS($G392:U392)&gt;$E392,"",IFERROR(INDEX('PROYECCIÓN'!393:393,15+6*(COLUMNS($G392:U392)-1)),""))</f>
        <v/>
      </c>
      <c r="V392" s="236">
        <f t="array" ref="V392">IF(COLUMNS($G392:V392)&gt;$E392,"",IFERROR(INDEX('PROYECCIÓN'!393:393,15+6*(COLUMNS($G392:V392)-1)),""))</f>
        <v/>
      </c>
      <c r="W392" s="236">
        <f t="array" ref="W392">IF(COLUMNS($G392:W392)&gt;$E392,"",IFERROR(INDEX('PROYECCIÓN'!393:393,15+6*(COLUMNS($G392:W392)-1)),""))</f>
        <v/>
      </c>
      <c r="X392" s="236">
        <f t="array" ref="X392">IF(COLUMNS($G392:X392)&gt;$E392,"",IFERROR(INDEX('PROYECCIÓN'!393:393,15+6*(COLUMNS($G392:X392)-1)),""))</f>
        <v/>
      </c>
      <c r="Y392" s="236">
        <f t="array" ref="Y392">IF(COLUMNS($G392:Y392)&gt;$E392,"",IFERROR(INDEX('PROYECCIÓN'!393:393,15+6*(COLUMNS($G392:Y392)-1)),""))</f>
        <v/>
      </c>
      <c r="Z392" s="236">
        <f t="array" ref="Z392">IF(COLUMNS($G392:Z392)&gt;$E392,"",IFERROR(INDEX('PROYECCIÓN'!393:393,15+6*(COLUMNS($G392:Z392)-1)),""))</f>
        <v/>
      </c>
      <c r="AA392" s="236">
        <f t="array" ref="AA392">IF(COLUMNS($G392:AA392)&gt;$E392,"",IFERROR(INDEX('PROYECCIÓN'!393:393,15+6*(COLUMNS($G392:AA392)-1)),""))</f>
        <v/>
      </c>
      <c r="AB392" s="236">
        <f t="array" ref="AB392">IF(COLUMNS($G392:AB392)&gt;$E392,"",IFERROR(INDEX('PROYECCIÓN'!393:393,15+6*(COLUMNS($G392:AB392)-1)),""))</f>
        <v/>
      </c>
      <c r="AC392" s="236">
        <f t="array" ref="AC392">IF(COLUMNS($G392:AC392)&gt;$E392,"",IFERROR(INDEX('PROYECCIÓN'!393:393,15+6*(COLUMNS($G392:AC392)-1)),""))</f>
        <v/>
      </c>
      <c r="AD392" s="236">
        <f t="array" ref="AD392">IF(COLUMNS($G392:AD392)&gt;$E392,"",IFERROR(INDEX('PROYECCIÓN'!393:393,15+6*(COLUMNS($G392:AD392)-1)),""))</f>
        <v/>
      </c>
      <c r="AE392" s="236">
        <f t="array" ref="AE392">IF(COLUMNS($G392:AE392)&gt;$E392,"",IFERROR(INDEX('PROYECCIÓN'!393:393,15+6*(COLUMNS($G392:AE392)-1)),""))</f>
        <v/>
      </c>
      <c r="AF392" s="236">
        <f t="array" ref="AF392">IF(COLUMNS($G392:AF392)&gt;$E392,"",IFERROR(INDEX('PROYECCIÓN'!393:393,15+6*(COLUMNS($G392:AF392)-1)),""))</f>
        <v/>
      </c>
      <c r="AG392" s="236">
        <f t="array" ref="AG392">IF(COLUMNS($G392:AG392)&gt;$E392,"",IFERROR(INDEX('PROYECCIÓN'!393:393,15+6*(COLUMNS($G392:AG392)-1)),""))</f>
        <v/>
      </c>
      <c r="AH392" s="236">
        <f t="array" ref="AH392">IF(COLUMNS($G392:AH392)&gt;$E392,"",IFERROR(INDEX('PROYECCIÓN'!393:393,15+6*(COLUMNS($G392:AH392)-1)),""))</f>
        <v/>
      </c>
      <c r="AI392" s="236">
        <f t="array" ref="AI392">IF(COLUMNS($G392:AI392)&gt;$E392,"",IFERROR(INDEX('PROYECCIÓN'!393:393,15+6*(COLUMNS($G392:AI392)-1)),""))</f>
        <v/>
      </c>
      <c r="AJ392" s="236">
        <f t="array" ref="AJ392">IF(COLUMNS($G392:AJ392)&gt;$E392,"",IFERROR(INDEX('PROYECCIÓN'!393:393,15+6*(COLUMNS($G392:AJ392)-1)),""))</f>
        <v/>
      </c>
      <c r="AK392" s="236">
        <f t="array" ref="AK392">IF(COLUMNS($G392:AK392)&gt;$E392,"",IFERROR(INDEX('PROYECCIÓN'!393:393,15+6*(COLUMNS($G392:AK392)-1)),""))</f>
        <v/>
      </c>
      <c r="AL392" s="236">
        <f t="array" ref="AL392">IF(COLUMNS($G392:AL392)&gt;$E392,"",IFERROR(INDEX('PROYECCIÓN'!393:393,15+6*(COLUMNS($G392:AL392)-1)),""))</f>
        <v/>
      </c>
      <c r="AM392" s="236">
        <f t="array" ref="AM392">IF(COLUMNS($G392:AM392)&gt;$E392,"",IFERROR(INDEX('PROYECCIÓN'!393:393,15+6*(COLUMNS($G392:AM392)-1)),""))</f>
        <v/>
      </c>
      <c r="AN392" s="236">
        <f t="array" ref="AN392">IF(COLUMNS($G392:AN392)&gt;$E392,"",IFERROR(INDEX('PROYECCIÓN'!393:393,15+6*(COLUMNS($G392:AN392)-1)),""))</f>
        <v/>
      </c>
      <c r="AO392" s="236">
        <f t="array" ref="AO392">IF(COLUMNS($G392:AO392)&gt;$E392,"",IFERROR(INDEX('PROYECCIÓN'!393:393,15+6*(COLUMNS($G392:AO392)-1)),""))</f>
        <v/>
      </c>
      <c r="AP392" s="236">
        <f t="array" ref="AP392">IF(COLUMNS($G392:AP392)&gt;$E392,"",IFERROR(INDEX('PROYECCIÓN'!393:393,15+6*(COLUMNS($G392:AP392)-1)),""))</f>
        <v/>
      </c>
      <c r="AQ392" s="236" t="n"/>
      <c r="AR392" s="229" t="n"/>
      <c r="AS392" s="185" t="n"/>
    </row>
    <row r="393" ht="15" customHeight="1" s="506">
      <c r="B393" s="47">
        <f>'CARTERA TOTAL'!B393</f>
        <v/>
      </c>
      <c r="C393" s="229">
        <f>'PROYECCIÓN'!C394</f>
        <v/>
      </c>
      <c r="D393" s="53">
        <f>'PROYECCIÓN'!D394</f>
        <v/>
      </c>
      <c r="E393" s="56">
        <f>'PROYECCIÓN'!H394</f>
        <v/>
      </c>
      <c r="F393" s="56">
        <f>IF(COUNTIF($G393:$AP393,"VENCIDA")&gt;0,"VENCIDA",IF(COUNTIF($G393:$AP393,"POR VENCER")&gt;0,"POR VENCER",IF(COUNTIF($G393:$AP393,"AL DÍA")&gt;0,"AL DÍA",IF(COUNTIF($G393:$AP393,"PAGA")&gt;0,"PAGA","SIN ESTADO"))))</f>
        <v/>
      </c>
      <c r="G393" s="236">
        <f t="array" ref="G393">IF(COLUMNS($G393:G393)&gt;$E393,"",IFERROR(INDEX('PROYECCIÓN'!394:394,15+6*(COLUMNS($G393:G393)-1)),""))</f>
        <v/>
      </c>
      <c r="H393" s="236">
        <f t="array" ref="H393">IF(COLUMNS($G393:H393)&gt;$E393,"",IFERROR(INDEX('PROYECCIÓN'!394:394,15+6*(COLUMNS($G393:H393)-1)),""))</f>
        <v/>
      </c>
      <c r="I393" s="236">
        <f t="array" ref="I393">IF(COLUMNS($G393:I393)&gt;$E393,"",IFERROR(INDEX('PROYECCIÓN'!394:394,15+6*(COLUMNS($G393:I393)-1)),""))</f>
        <v/>
      </c>
      <c r="J393" s="236">
        <f t="array" ref="J393">IF(COLUMNS($G393:J393)&gt;$E393,"",IFERROR(INDEX('PROYECCIÓN'!394:394,15+6*(COLUMNS($G393:J393)-1)),""))</f>
        <v/>
      </c>
      <c r="K393" s="236">
        <f t="array" ref="K393">IF(COLUMNS($G393:K393)&gt;$E393,"",IFERROR(INDEX('PROYECCIÓN'!394:394,15+6*(COLUMNS($G393:K393)-1)),""))</f>
        <v/>
      </c>
      <c r="L393" s="236">
        <f t="array" ref="L393">IF(COLUMNS($G393:L393)&gt;$E393,"",IFERROR(INDEX('PROYECCIÓN'!394:394,15+6*(COLUMNS($G393:L393)-1)),""))</f>
        <v/>
      </c>
      <c r="M393" s="236">
        <f t="array" ref="M393">IF(COLUMNS($G393:M393)&gt;$E393,"",IFERROR(INDEX('PROYECCIÓN'!394:394,15+6*(COLUMNS($G393:M393)-1)),""))</f>
        <v/>
      </c>
      <c r="N393" s="236">
        <f t="array" ref="N393">IF(COLUMNS($G393:N393)&gt;$E393,"",IFERROR(INDEX('PROYECCIÓN'!394:394,15+6*(COLUMNS($G393:N393)-1)),""))</f>
        <v/>
      </c>
      <c r="O393" s="236">
        <f t="array" ref="O393">IF(COLUMNS($G393:O393)&gt;$E393,"",IFERROR(INDEX('PROYECCIÓN'!394:394,15+6*(COLUMNS($G393:O393)-1)),""))</f>
        <v/>
      </c>
      <c r="P393" s="236">
        <f t="array" ref="P393">IF(COLUMNS($G393:P393)&gt;$E393,"",IFERROR(INDEX('PROYECCIÓN'!394:394,15+6*(COLUMNS($G393:P393)-1)),""))</f>
        <v/>
      </c>
      <c r="Q393" s="236">
        <f t="array" ref="Q393">IF(COLUMNS($G393:Q393)&gt;$E393,"",IFERROR(INDEX('PROYECCIÓN'!394:394,15+6*(COLUMNS($G393:Q393)-1)),""))</f>
        <v/>
      </c>
      <c r="R393" s="236">
        <f t="array" ref="R393">IF(COLUMNS($G393:R393)&gt;$E393,"",IFERROR(INDEX('PROYECCIÓN'!394:394,15+6*(COLUMNS($G393:R393)-1)),""))</f>
        <v/>
      </c>
      <c r="S393" s="236">
        <f t="array" ref="S393">IF(COLUMNS($G393:S393)&gt;$E393,"",IFERROR(INDEX('PROYECCIÓN'!394:394,15+6*(COLUMNS($G393:S393)-1)),""))</f>
        <v/>
      </c>
      <c r="T393" s="236">
        <f t="array" ref="T393">IF(COLUMNS($G393:T393)&gt;$E393,"",IFERROR(INDEX('PROYECCIÓN'!394:394,15+6*(COLUMNS($G393:T393)-1)),""))</f>
        <v/>
      </c>
      <c r="U393" s="236">
        <f t="array" ref="U393">IF(COLUMNS($G393:U393)&gt;$E393,"",IFERROR(INDEX('PROYECCIÓN'!394:394,15+6*(COLUMNS($G393:U393)-1)),""))</f>
        <v/>
      </c>
      <c r="V393" s="236">
        <f t="array" ref="V393">IF(COLUMNS($G393:V393)&gt;$E393,"",IFERROR(INDEX('PROYECCIÓN'!394:394,15+6*(COLUMNS($G393:V393)-1)),""))</f>
        <v/>
      </c>
      <c r="W393" s="236">
        <f t="array" ref="W393">IF(COLUMNS($G393:W393)&gt;$E393,"",IFERROR(INDEX('PROYECCIÓN'!394:394,15+6*(COLUMNS($G393:W393)-1)),""))</f>
        <v/>
      </c>
      <c r="X393" s="236">
        <f t="array" ref="X393">IF(COLUMNS($G393:X393)&gt;$E393,"",IFERROR(INDEX('PROYECCIÓN'!394:394,15+6*(COLUMNS($G393:X393)-1)),""))</f>
        <v/>
      </c>
      <c r="Y393" s="236">
        <f t="array" ref="Y393">IF(COLUMNS($G393:Y393)&gt;$E393,"",IFERROR(INDEX('PROYECCIÓN'!394:394,15+6*(COLUMNS($G393:Y393)-1)),""))</f>
        <v/>
      </c>
      <c r="Z393" s="236">
        <f t="array" ref="Z393">IF(COLUMNS($G393:Z393)&gt;$E393,"",IFERROR(INDEX('PROYECCIÓN'!394:394,15+6*(COLUMNS($G393:Z393)-1)),""))</f>
        <v/>
      </c>
      <c r="AA393" s="236">
        <f t="array" ref="AA393">IF(COLUMNS($G393:AA393)&gt;$E393,"",IFERROR(INDEX('PROYECCIÓN'!394:394,15+6*(COLUMNS($G393:AA393)-1)),""))</f>
        <v/>
      </c>
      <c r="AB393" s="236">
        <f t="array" ref="AB393">IF(COLUMNS($G393:AB393)&gt;$E393,"",IFERROR(INDEX('PROYECCIÓN'!394:394,15+6*(COLUMNS($G393:AB393)-1)),""))</f>
        <v/>
      </c>
      <c r="AC393" s="236">
        <f t="array" ref="AC393">IF(COLUMNS($G393:AC393)&gt;$E393,"",IFERROR(INDEX('PROYECCIÓN'!394:394,15+6*(COLUMNS($G393:AC393)-1)),""))</f>
        <v/>
      </c>
      <c r="AD393" s="236">
        <f t="array" ref="AD393">IF(COLUMNS($G393:AD393)&gt;$E393,"",IFERROR(INDEX('PROYECCIÓN'!394:394,15+6*(COLUMNS($G393:AD393)-1)),""))</f>
        <v/>
      </c>
      <c r="AE393" s="236">
        <f t="array" ref="AE393">IF(COLUMNS($G393:AE393)&gt;$E393,"",IFERROR(INDEX('PROYECCIÓN'!394:394,15+6*(COLUMNS($G393:AE393)-1)),""))</f>
        <v/>
      </c>
      <c r="AF393" s="236">
        <f t="array" ref="AF393">IF(COLUMNS($G393:AF393)&gt;$E393,"",IFERROR(INDEX('PROYECCIÓN'!394:394,15+6*(COLUMNS($G393:AF393)-1)),""))</f>
        <v/>
      </c>
      <c r="AG393" s="236">
        <f t="array" ref="AG393">IF(COLUMNS($G393:AG393)&gt;$E393,"",IFERROR(INDEX('PROYECCIÓN'!394:394,15+6*(COLUMNS($G393:AG393)-1)),""))</f>
        <v/>
      </c>
      <c r="AH393" s="236">
        <f t="array" ref="AH393">IF(COLUMNS($G393:AH393)&gt;$E393,"",IFERROR(INDEX('PROYECCIÓN'!394:394,15+6*(COLUMNS($G393:AH393)-1)),""))</f>
        <v/>
      </c>
      <c r="AI393" s="236">
        <f t="array" ref="AI393">IF(COLUMNS($G393:AI393)&gt;$E393,"",IFERROR(INDEX('PROYECCIÓN'!394:394,15+6*(COLUMNS($G393:AI393)-1)),""))</f>
        <v/>
      </c>
      <c r="AJ393" s="236">
        <f t="array" ref="AJ393">IF(COLUMNS($G393:AJ393)&gt;$E393,"",IFERROR(INDEX('PROYECCIÓN'!394:394,15+6*(COLUMNS($G393:AJ393)-1)),""))</f>
        <v/>
      </c>
      <c r="AK393" s="236">
        <f t="array" ref="AK393">IF(COLUMNS($G393:AK393)&gt;$E393,"",IFERROR(INDEX('PROYECCIÓN'!394:394,15+6*(COLUMNS($G393:AK393)-1)),""))</f>
        <v/>
      </c>
      <c r="AL393" s="236">
        <f t="array" ref="AL393">IF(COLUMNS($G393:AL393)&gt;$E393,"",IFERROR(INDEX('PROYECCIÓN'!394:394,15+6*(COLUMNS($G393:AL393)-1)),""))</f>
        <v/>
      </c>
      <c r="AM393" s="236">
        <f t="array" ref="AM393">IF(COLUMNS($G393:AM393)&gt;$E393,"",IFERROR(INDEX('PROYECCIÓN'!394:394,15+6*(COLUMNS($G393:AM393)-1)),""))</f>
        <v/>
      </c>
      <c r="AN393" s="236">
        <f t="array" ref="AN393">IF(COLUMNS($G393:AN393)&gt;$E393,"",IFERROR(INDEX('PROYECCIÓN'!394:394,15+6*(COLUMNS($G393:AN393)-1)),""))</f>
        <v/>
      </c>
      <c r="AO393" s="236">
        <f t="array" ref="AO393">IF(COLUMNS($G393:AO393)&gt;$E393,"",IFERROR(INDEX('PROYECCIÓN'!394:394,15+6*(COLUMNS($G393:AO393)-1)),""))</f>
        <v/>
      </c>
      <c r="AP393" s="236">
        <f t="array" ref="AP393">IF(COLUMNS($G393:AP393)&gt;$E393,"",IFERROR(INDEX('PROYECCIÓN'!394:394,15+6*(COLUMNS($G393:AP393)-1)),""))</f>
        <v/>
      </c>
      <c r="AQ393" s="236" t="n"/>
      <c r="AR393" s="229" t="n"/>
      <c r="AS393" s="185" t="n"/>
    </row>
    <row r="394" ht="15" customHeight="1" s="506">
      <c r="B394" s="47">
        <f>'CARTERA TOTAL'!B394</f>
        <v/>
      </c>
      <c r="C394" s="229">
        <f>'PROYECCIÓN'!C395</f>
        <v/>
      </c>
      <c r="D394" s="53">
        <f>'PROYECCIÓN'!D395</f>
        <v/>
      </c>
      <c r="E394" s="56">
        <f>'PROYECCIÓN'!H395</f>
        <v/>
      </c>
      <c r="F394" s="56">
        <f>IF(COUNTIF($G394:$AP394,"VENCIDA")&gt;0,"VENCIDA",IF(COUNTIF($G394:$AP394,"POR VENCER")&gt;0,"POR VENCER",IF(COUNTIF($G394:$AP394,"AL DÍA")&gt;0,"AL DÍA",IF(COUNTIF($G394:$AP394,"PAGA")&gt;0,"PAGA","SIN ESTADO"))))</f>
        <v/>
      </c>
      <c r="G394" s="236">
        <f t="array" ref="G394">IF(COLUMNS($G394:G394)&gt;$E394,"",IFERROR(INDEX('PROYECCIÓN'!395:395,15+6*(COLUMNS($G394:G394)-1)),""))</f>
        <v/>
      </c>
      <c r="H394" s="236">
        <f t="array" ref="H394">IF(COLUMNS($G394:H394)&gt;$E394,"",IFERROR(INDEX('PROYECCIÓN'!395:395,15+6*(COLUMNS($G394:H394)-1)),""))</f>
        <v/>
      </c>
      <c r="I394" s="236">
        <f t="array" ref="I394">IF(COLUMNS($G394:I394)&gt;$E394,"",IFERROR(INDEX('PROYECCIÓN'!395:395,15+6*(COLUMNS($G394:I394)-1)),""))</f>
        <v/>
      </c>
      <c r="J394" s="236">
        <f t="array" ref="J394">IF(COLUMNS($G394:J394)&gt;$E394,"",IFERROR(INDEX('PROYECCIÓN'!395:395,15+6*(COLUMNS($G394:J394)-1)),""))</f>
        <v/>
      </c>
      <c r="K394" s="236">
        <f t="array" ref="K394">IF(COLUMNS($G394:K394)&gt;$E394,"",IFERROR(INDEX('PROYECCIÓN'!395:395,15+6*(COLUMNS($G394:K394)-1)),""))</f>
        <v/>
      </c>
      <c r="L394" s="236">
        <f t="array" ref="L394">IF(COLUMNS($G394:L394)&gt;$E394,"",IFERROR(INDEX('PROYECCIÓN'!395:395,15+6*(COLUMNS($G394:L394)-1)),""))</f>
        <v/>
      </c>
      <c r="M394" s="236">
        <f t="array" ref="M394">IF(COLUMNS($G394:M394)&gt;$E394,"",IFERROR(INDEX('PROYECCIÓN'!395:395,15+6*(COLUMNS($G394:M394)-1)),""))</f>
        <v/>
      </c>
      <c r="N394" s="236">
        <f t="array" ref="N394">IF(COLUMNS($G394:N394)&gt;$E394,"",IFERROR(INDEX('PROYECCIÓN'!395:395,15+6*(COLUMNS($G394:N394)-1)),""))</f>
        <v/>
      </c>
      <c r="O394" s="236">
        <f t="array" ref="O394">IF(COLUMNS($G394:O394)&gt;$E394,"",IFERROR(INDEX('PROYECCIÓN'!395:395,15+6*(COLUMNS($G394:O394)-1)),""))</f>
        <v/>
      </c>
      <c r="P394" s="236">
        <f t="array" ref="P394">IF(COLUMNS($G394:P394)&gt;$E394,"",IFERROR(INDEX('PROYECCIÓN'!395:395,15+6*(COLUMNS($G394:P394)-1)),""))</f>
        <v/>
      </c>
      <c r="Q394" s="236">
        <f t="array" ref="Q394">IF(COLUMNS($G394:Q394)&gt;$E394,"",IFERROR(INDEX('PROYECCIÓN'!395:395,15+6*(COLUMNS($G394:Q394)-1)),""))</f>
        <v/>
      </c>
      <c r="R394" s="236">
        <f t="array" ref="R394">IF(COLUMNS($G394:R394)&gt;$E394,"",IFERROR(INDEX('PROYECCIÓN'!395:395,15+6*(COLUMNS($G394:R394)-1)),""))</f>
        <v/>
      </c>
      <c r="S394" s="236">
        <f t="array" ref="S394">IF(COLUMNS($G394:S394)&gt;$E394,"",IFERROR(INDEX('PROYECCIÓN'!395:395,15+6*(COLUMNS($G394:S394)-1)),""))</f>
        <v/>
      </c>
      <c r="T394" s="236">
        <f t="array" ref="T394">IF(COLUMNS($G394:T394)&gt;$E394,"",IFERROR(INDEX('PROYECCIÓN'!395:395,15+6*(COLUMNS($G394:T394)-1)),""))</f>
        <v/>
      </c>
      <c r="U394" s="236">
        <f t="array" ref="U394">IF(COLUMNS($G394:U394)&gt;$E394,"",IFERROR(INDEX('PROYECCIÓN'!395:395,15+6*(COLUMNS($G394:U394)-1)),""))</f>
        <v/>
      </c>
      <c r="V394" s="236">
        <f t="array" ref="V394">IF(COLUMNS($G394:V394)&gt;$E394,"",IFERROR(INDEX('PROYECCIÓN'!395:395,15+6*(COLUMNS($G394:V394)-1)),""))</f>
        <v/>
      </c>
      <c r="W394" s="236">
        <f t="array" ref="W394">IF(COLUMNS($G394:W394)&gt;$E394,"",IFERROR(INDEX('PROYECCIÓN'!395:395,15+6*(COLUMNS($G394:W394)-1)),""))</f>
        <v/>
      </c>
      <c r="X394" s="236">
        <f t="array" ref="X394">IF(COLUMNS($G394:X394)&gt;$E394,"",IFERROR(INDEX('PROYECCIÓN'!395:395,15+6*(COLUMNS($G394:X394)-1)),""))</f>
        <v/>
      </c>
      <c r="Y394" s="236">
        <f t="array" ref="Y394">IF(COLUMNS($G394:Y394)&gt;$E394,"",IFERROR(INDEX('PROYECCIÓN'!395:395,15+6*(COLUMNS($G394:Y394)-1)),""))</f>
        <v/>
      </c>
      <c r="Z394" s="236">
        <f t="array" ref="Z394">IF(COLUMNS($G394:Z394)&gt;$E394,"",IFERROR(INDEX('PROYECCIÓN'!395:395,15+6*(COLUMNS($G394:Z394)-1)),""))</f>
        <v/>
      </c>
      <c r="AA394" s="236">
        <f t="array" ref="AA394">IF(COLUMNS($G394:AA394)&gt;$E394,"",IFERROR(INDEX('PROYECCIÓN'!395:395,15+6*(COLUMNS($G394:AA394)-1)),""))</f>
        <v/>
      </c>
      <c r="AB394" s="236">
        <f t="array" ref="AB394">IF(COLUMNS($G394:AB394)&gt;$E394,"",IFERROR(INDEX('PROYECCIÓN'!395:395,15+6*(COLUMNS($G394:AB394)-1)),""))</f>
        <v/>
      </c>
      <c r="AC394" s="236">
        <f t="array" ref="AC394">IF(COLUMNS($G394:AC394)&gt;$E394,"",IFERROR(INDEX('PROYECCIÓN'!395:395,15+6*(COLUMNS($G394:AC394)-1)),""))</f>
        <v/>
      </c>
      <c r="AD394" s="236">
        <f t="array" ref="AD394">IF(COLUMNS($G394:AD394)&gt;$E394,"",IFERROR(INDEX('PROYECCIÓN'!395:395,15+6*(COLUMNS($G394:AD394)-1)),""))</f>
        <v/>
      </c>
      <c r="AE394" s="236">
        <f t="array" ref="AE394">IF(COLUMNS($G394:AE394)&gt;$E394,"",IFERROR(INDEX('PROYECCIÓN'!395:395,15+6*(COLUMNS($G394:AE394)-1)),""))</f>
        <v/>
      </c>
      <c r="AF394" s="236">
        <f t="array" ref="AF394">IF(COLUMNS($G394:AF394)&gt;$E394,"",IFERROR(INDEX('PROYECCIÓN'!395:395,15+6*(COLUMNS($G394:AF394)-1)),""))</f>
        <v/>
      </c>
      <c r="AG394" s="236">
        <f t="array" ref="AG394">IF(COLUMNS($G394:AG394)&gt;$E394,"",IFERROR(INDEX('PROYECCIÓN'!395:395,15+6*(COLUMNS($G394:AG394)-1)),""))</f>
        <v/>
      </c>
      <c r="AH394" s="236">
        <f t="array" ref="AH394">IF(COLUMNS($G394:AH394)&gt;$E394,"",IFERROR(INDEX('PROYECCIÓN'!395:395,15+6*(COLUMNS($G394:AH394)-1)),""))</f>
        <v/>
      </c>
      <c r="AI394" s="236">
        <f t="array" ref="AI394">IF(COLUMNS($G394:AI394)&gt;$E394,"",IFERROR(INDEX('PROYECCIÓN'!395:395,15+6*(COLUMNS($G394:AI394)-1)),""))</f>
        <v/>
      </c>
      <c r="AJ394" s="236">
        <f t="array" ref="AJ394">IF(COLUMNS($G394:AJ394)&gt;$E394,"",IFERROR(INDEX('PROYECCIÓN'!395:395,15+6*(COLUMNS($G394:AJ394)-1)),""))</f>
        <v/>
      </c>
      <c r="AK394" s="236">
        <f t="array" ref="AK394">IF(COLUMNS($G394:AK394)&gt;$E394,"",IFERROR(INDEX('PROYECCIÓN'!395:395,15+6*(COLUMNS($G394:AK394)-1)),""))</f>
        <v/>
      </c>
      <c r="AL394" s="236">
        <f t="array" ref="AL394">IF(COLUMNS($G394:AL394)&gt;$E394,"",IFERROR(INDEX('PROYECCIÓN'!395:395,15+6*(COLUMNS($G394:AL394)-1)),""))</f>
        <v/>
      </c>
      <c r="AM394" s="236">
        <f t="array" ref="AM394">IF(COLUMNS($G394:AM394)&gt;$E394,"",IFERROR(INDEX('PROYECCIÓN'!395:395,15+6*(COLUMNS($G394:AM394)-1)),""))</f>
        <v/>
      </c>
      <c r="AN394" s="236">
        <f t="array" ref="AN394">IF(COLUMNS($G394:AN394)&gt;$E394,"",IFERROR(INDEX('PROYECCIÓN'!395:395,15+6*(COLUMNS($G394:AN394)-1)),""))</f>
        <v/>
      </c>
      <c r="AO394" s="236">
        <f t="array" ref="AO394">IF(COLUMNS($G394:AO394)&gt;$E394,"",IFERROR(INDEX('PROYECCIÓN'!395:395,15+6*(COLUMNS($G394:AO394)-1)),""))</f>
        <v/>
      </c>
      <c r="AP394" s="236">
        <f t="array" ref="AP394">IF(COLUMNS($G394:AP394)&gt;$E394,"",IFERROR(INDEX('PROYECCIÓN'!395:395,15+6*(COLUMNS($G394:AP394)-1)),""))</f>
        <v/>
      </c>
      <c r="AQ394" s="236" t="n"/>
      <c r="AR394" s="229" t="n"/>
      <c r="AS394" s="185" t="n"/>
    </row>
    <row r="395" ht="15" customHeight="1" s="506">
      <c r="B395" s="47">
        <f>'CARTERA TOTAL'!B395</f>
        <v/>
      </c>
      <c r="C395" s="229">
        <f>'PROYECCIÓN'!C396</f>
        <v/>
      </c>
      <c r="D395" s="53">
        <f>'PROYECCIÓN'!D396</f>
        <v/>
      </c>
      <c r="E395" s="56">
        <f>'PROYECCIÓN'!H396</f>
        <v/>
      </c>
      <c r="F395" s="56">
        <f>IF(COUNTIF($G395:$AP395,"VENCIDA")&gt;0,"VENCIDA",IF(COUNTIF($G395:$AP395,"POR VENCER")&gt;0,"POR VENCER",IF(COUNTIF($G395:$AP395,"AL DÍA")&gt;0,"AL DÍA",IF(COUNTIF($G395:$AP395,"PAGA")&gt;0,"PAGA","SIN ESTADO"))))</f>
        <v/>
      </c>
      <c r="G395" s="236">
        <f t="array" ref="G395">IF(COLUMNS($G395:G395)&gt;$E395,"",IFERROR(INDEX('PROYECCIÓN'!396:396,15+6*(COLUMNS($G395:G395)-1)),""))</f>
        <v/>
      </c>
      <c r="H395" s="236">
        <f t="array" ref="H395">IF(COLUMNS($G395:H395)&gt;$E395,"",IFERROR(INDEX('PROYECCIÓN'!396:396,15+6*(COLUMNS($G395:H395)-1)),""))</f>
        <v/>
      </c>
      <c r="I395" s="236">
        <f t="array" ref="I395">IF(COLUMNS($G395:I395)&gt;$E395,"",IFERROR(INDEX('PROYECCIÓN'!396:396,15+6*(COLUMNS($G395:I395)-1)),""))</f>
        <v/>
      </c>
      <c r="J395" s="236">
        <f t="array" ref="J395">IF(COLUMNS($G395:J395)&gt;$E395,"",IFERROR(INDEX('PROYECCIÓN'!396:396,15+6*(COLUMNS($G395:J395)-1)),""))</f>
        <v/>
      </c>
      <c r="K395" s="236">
        <f t="array" ref="K395">IF(COLUMNS($G395:K395)&gt;$E395,"",IFERROR(INDEX('PROYECCIÓN'!396:396,15+6*(COLUMNS($G395:K395)-1)),""))</f>
        <v/>
      </c>
      <c r="L395" s="236">
        <f t="array" ref="L395">IF(COLUMNS($G395:L395)&gt;$E395,"",IFERROR(INDEX('PROYECCIÓN'!396:396,15+6*(COLUMNS($G395:L395)-1)),""))</f>
        <v/>
      </c>
      <c r="M395" s="236">
        <f t="array" ref="M395">IF(COLUMNS($G395:M395)&gt;$E395,"",IFERROR(INDEX('PROYECCIÓN'!396:396,15+6*(COLUMNS($G395:M395)-1)),""))</f>
        <v/>
      </c>
      <c r="N395" s="236">
        <f t="array" ref="N395">IF(COLUMNS($G395:N395)&gt;$E395,"",IFERROR(INDEX('PROYECCIÓN'!396:396,15+6*(COLUMNS($G395:N395)-1)),""))</f>
        <v/>
      </c>
      <c r="O395" s="236">
        <f t="array" ref="O395">IF(COLUMNS($G395:O395)&gt;$E395,"",IFERROR(INDEX('PROYECCIÓN'!396:396,15+6*(COLUMNS($G395:O395)-1)),""))</f>
        <v/>
      </c>
      <c r="P395" s="236">
        <f t="array" ref="P395">IF(COLUMNS($G395:P395)&gt;$E395,"",IFERROR(INDEX('PROYECCIÓN'!396:396,15+6*(COLUMNS($G395:P395)-1)),""))</f>
        <v/>
      </c>
      <c r="Q395" s="236">
        <f t="array" ref="Q395">IF(COLUMNS($G395:Q395)&gt;$E395,"",IFERROR(INDEX('PROYECCIÓN'!396:396,15+6*(COLUMNS($G395:Q395)-1)),""))</f>
        <v/>
      </c>
      <c r="R395" s="236">
        <f t="array" ref="R395">IF(COLUMNS($G395:R395)&gt;$E395,"",IFERROR(INDEX('PROYECCIÓN'!396:396,15+6*(COLUMNS($G395:R395)-1)),""))</f>
        <v/>
      </c>
      <c r="S395" s="236">
        <f t="array" ref="S395">IF(COLUMNS($G395:S395)&gt;$E395,"",IFERROR(INDEX('PROYECCIÓN'!396:396,15+6*(COLUMNS($G395:S395)-1)),""))</f>
        <v/>
      </c>
      <c r="T395" s="236">
        <f t="array" ref="T395">IF(COLUMNS($G395:T395)&gt;$E395,"",IFERROR(INDEX('PROYECCIÓN'!396:396,15+6*(COLUMNS($G395:T395)-1)),""))</f>
        <v/>
      </c>
      <c r="U395" s="236">
        <f t="array" ref="U395">IF(COLUMNS($G395:U395)&gt;$E395,"",IFERROR(INDEX('PROYECCIÓN'!396:396,15+6*(COLUMNS($G395:U395)-1)),""))</f>
        <v/>
      </c>
      <c r="V395" s="236">
        <f t="array" ref="V395">IF(COLUMNS($G395:V395)&gt;$E395,"",IFERROR(INDEX('PROYECCIÓN'!396:396,15+6*(COLUMNS($G395:V395)-1)),""))</f>
        <v/>
      </c>
      <c r="W395" s="236">
        <f t="array" ref="W395">IF(COLUMNS($G395:W395)&gt;$E395,"",IFERROR(INDEX('PROYECCIÓN'!396:396,15+6*(COLUMNS($G395:W395)-1)),""))</f>
        <v/>
      </c>
      <c r="X395" s="236">
        <f t="array" ref="X395">IF(COLUMNS($G395:X395)&gt;$E395,"",IFERROR(INDEX('PROYECCIÓN'!396:396,15+6*(COLUMNS($G395:X395)-1)),""))</f>
        <v/>
      </c>
      <c r="Y395" s="236">
        <f t="array" ref="Y395">IF(COLUMNS($G395:Y395)&gt;$E395,"",IFERROR(INDEX('PROYECCIÓN'!396:396,15+6*(COLUMNS($G395:Y395)-1)),""))</f>
        <v/>
      </c>
      <c r="Z395" s="236">
        <f t="array" ref="Z395">IF(COLUMNS($G395:Z395)&gt;$E395,"",IFERROR(INDEX('PROYECCIÓN'!396:396,15+6*(COLUMNS($G395:Z395)-1)),""))</f>
        <v/>
      </c>
      <c r="AA395" s="236">
        <f t="array" ref="AA395">IF(COLUMNS($G395:AA395)&gt;$E395,"",IFERROR(INDEX('PROYECCIÓN'!396:396,15+6*(COLUMNS($G395:AA395)-1)),""))</f>
        <v/>
      </c>
      <c r="AB395" s="236">
        <f t="array" ref="AB395">IF(COLUMNS($G395:AB395)&gt;$E395,"",IFERROR(INDEX('PROYECCIÓN'!396:396,15+6*(COLUMNS($G395:AB395)-1)),""))</f>
        <v/>
      </c>
      <c r="AC395" s="236">
        <f t="array" ref="AC395">IF(COLUMNS($G395:AC395)&gt;$E395,"",IFERROR(INDEX('PROYECCIÓN'!396:396,15+6*(COLUMNS($G395:AC395)-1)),""))</f>
        <v/>
      </c>
      <c r="AD395" s="236">
        <f t="array" ref="AD395">IF(COLUMNS($G395:AD395)&gt;$E395,"",IFERROR(INDEX('PROYECCIÓN'!396:396,15+6*(COLUMNS($G395:AD395)-1)),""))</f>
        <v/>
      </c>
      <c r="AE395" s="236">
        <f t="array" ref="AE395">IF(COLUMNS($G395:AE395)&gt;$E395,"",IFERROR(INDEX('PROYECCIÓN'!396:396,15+6*(COLUMNS($G395:AE395)-1)),""))</f>
        <v/>
      </c>
      <c r="AF395" s="236">
        <f t="array" ref="AF395">IF(COLUMNS($G395:AF395)&gt;$E395,"",IFERROR(INDEX('PROYECCIÓN'!396:396,15+6*(COLUMNS($G395:AF395)-1)),""))</f>
        <v/>
      </c>
      <c r="AG395" s="236">
        <f t="array" ref="AG395">IF(COLUMNS($G395:AG395)&gt;$E395,"",IFERROR(INDEX('PROYECCIÓN'!396:396,15+6*(COLUMNS($G395:AG395)-1)),""))</f>
        <v/>
      </c>
      <c r="AH395" s="236">
        <f t="array" ref="AH395">IF(COLUMNS($G395:AH395)&gt;$E395,"",IFERROR(INDEX('PROYECCIÓN'!396:396,15+6*(COLUMNS($G395:AH395)-1)),""))</f>
        <v/>
      </c>
      <c r="AI395" s="236">
        <f t="array" ref="AI395">IF(COLUMNS($G395:AI395)&gt;$E395,"",IFERROR(INDEX('PROYECCIÓN'!396:396,15+6*(COLUMNS($G395:AI395)-1)),""))</f>
        <v/>
      </c>
      <c r="AJ395" s="236">
        <f t="array" ref="AJ395">IF(COLUMNS($G395:AJ395)&gt;$E395,"",IFERROR(INDEX('PROYECCIÓN'!396:396,15+6*(COLUMNS($G395:AJ395)-1)),""))</f>
        <v/>
      </c>
      <c r="AK395" s="236">
        <f t="array" ref="AK395">IF(COLUMNS($G395:AK395)&gt;$E395,"",IFERROR(INDEX('PROYECCIÓN'!396:396,15+6*(COLUMNS($G395:AK395)-1)),""))</f>
        <v/>
      </c>
      <c r="AL395" s="236">
        <f t="array" ref="AL395">IF(COLUMNS($G395:AL395)&gt;$E395,"",IFERROR(INDEX('PROYECCIÓN'!396:396,15+6*(COLUMNS($G395:AL395)-1)),""))</f>
        <v/>
      </c>
      <c r="AM395" s="236">
        <f t="array" ref="AM395">IF(COLUMNS($G395:AM395)&gt;$E395,"",IFERROR(INDEX('PROYECCIÓN'!396:396,15+6*(COLUMNS($G395:AM395)-1)),""))</f>
        <v/>
      </c>
      <c r="AN395" s="236">
        <f t="array" ref="AN395">IF(COLUMNS($G395:AN395)&gt;$E395,"",IFERROR(INDEX('PROYECCIÓN'!396:396,15+6*(COLUMNS($G395:AN395)-1)),""))</f>
        <v/>
      </c>
      <c r="AO395" s="236">
        <f t="array" ref="AO395">IF(COLUMNS($G395:AO395)&gt;$E395,"",IFERROR(INDEX('PROYECCIÓN'!396:396,15+6*(COLUMNS($G395:AO395)-1)),""))</f>
        <v/>
      </c>
      <c r="AP395" s="236">
        <f t="array" ref="AP395">IF(COLUMNS($G395:AP395)&gt;$E395,"",IFERROR(INDEX('PROYECCIÓN'!396:396,15+6*(COLUMNS($G395:AP395)-1)),""))</f>
        <v/>
      </c>
      <c r="AQ395" s="236" t="n"/>
      <c r="AR395" s="229" t="n"/>
      <c r="AS395" s="185" t="n"/>
    </row>
    <row r="396" ht="15" customHeight="1" s="506">
      <c r="B396" s="47">
        <f>'CARTERA TOTAL'!B396</f>
        <v/>
      </c>
      <c r="C396" s="229">
        <f>'PROYECCIÓN'!C397</f>
        <v/>
      </c>
      <c r="D396" s="53">
        <f>'PROYECCIÓN'!D397</f>
        <v/>
      </c>
      <c r="E396" s="56">
        <f>'PROYECCIÓN'!H397</f>
        <v/>
      </c>
      <c r="F396" s="56">
        <f>IF(COUNTIF($G396:$AP396,"VENCIDA")&gt;0,"VENCIDA",IF(COUNTIF($G396:$AP396,"POR VENCER")&gt;0,"POR VENCER",IF(COUNTIF($G396:$AP396,"AL DÍA")&gt;0,"AL DÍA",IF(COUNTIF($G396:$AP396,"PAGA")&gt;0,"PAGA","SIN ESTADO"))))</f>
        <v/>
      </c>
      <c r="G396" s="236">
        <f t="array" ref="G396">IF(COLUMNS($G396:G396)&gt;$E396,"",IFERROR(INDEX('PROYECCIÓN'!397:397,15+6*(COLUMNS($G396:G396)-1)),""))</f>
        <v/>
      </c>
      <c r="H396" s="236">
        <f t="array" ref="H396">IF(COLUMNS($G396:H396)&gt;$E396,"",IFERROR(INDEX('PROYECCIÓN'!397:397,15+6*(COLUMNS($G396:H396)-1)),""))</f>
        <v/>
      </c>
      <c r="I396" s="236">
        <f t="array" ref="I396">IF(COLUMNS($G396:I396)&gt;$E396,"",IFERROR(INDEX('PROYECCIÓN'!397:397,15+6*(COLUMNS($G396:I396)-1)),""))</f>
        <v/>
      </c>
      <c r="J396" s="236">
        <f t="array" ref="J396">IF(COLUMNS($G396:J396)&gt;$E396,"",IFERROR(INDEX('PROYECCIÓN'!397:397,15+6*(COLUMNS($G396:J396)-1)),""))</f>
        <v/>
      </c>
      <c r="K396" s="236">
        <f t="array" ref="K396">IF(COLUMNS($G396:K396)&gt;$E396,"",IFERROR(INDEX('PROYECCIÓN'!397:397,15+6*(COLUMNS($G396:K396)-1)),""))</f>
        <v/>
      </c>
      <c r="L396" s="236">
        <f t="array" ref="L396">IF(COLUMNS($G396:L396)&gt;$E396,"",IFERROR(INDEX('PROYECCIÓN'!397:397,15+6*(COLUMNS($G396:L396)-1)),""))</f>
        <v/>
      </c>
      <c r="M396" s="236">
        <f t="array" ref="M396">IF(COLUMNS($G396:M396)&gt;$E396,"",IFERROR(INDEX('PROYECCIÓN'!397:397,15+6*(COLUMNS($G396:M396)-1)),""))</f>
        <v/>
      </c>
      <c r="N396" s="236">
        <f t="array" ref="N396">IF(COLUMNS($G396:N396)&gt;$E396,"",IFERROR(INDEX('PROYECCIÓN'!397:397,15+6*(COLUMNS($G396:N396)-1)),""))</f>
        <v/>
      </c>
      <c r="O396" s="236">
        <f t="array" ref="O396">IF(COLUMNS($G396:O396)&gt;$E396,"",IFERROR(INDEX('PROYECCIÓN'!397:397,15+6*(COLUMNS($G396:O396)-1)),""))</f>
        <v/>
      </c>
      <c r="P396" s="236">
        <f t="array" ref="P396">IF(COLUMNS($G396:P396)&gt;$E396,"",IFERROR(INDEX('PROYECCIÓN'!397:397,15+6*(COLUMNS($G396:P396)-1)),""))</f>
        <v/>
      </c>
      <c r="Q396" s="236">
        <f t="array" ref="Q396">IF(COLUMNS($G396:Q396)&gt;$E396,"",IFERROR(INDEX('PROYECCIÓN'!397:397,15+6*(COLUMNS($G396:Q396)-1)),""))</f>
        <v/>
      </c>
      <c r="R396" s="236">
        <f t="array" ref="R396">IF(COLUMNS($G396:R396)&gt;$E396,"",IFERROR(INDEX('PROYECCIÓN'!397:397,15+6*(COLUMNS($G396:R396)-1)),""))</f>
        <v/>
      </c>
      <c r="S396" s="236">
        <f t="array" ref="S396">IF(COLUMNS($G396:S396)&gt;$E396,"",IFERROR(INDEX('PROYECCIÓN'!397:397,15+6*(COLUMNS($G396:S396)-1)),""))</f>
        <v/>
      </c>
      <c r="T396" s="236">
        <f t="array" ref="T396">IF(COLUMNS($G396:T396)&gt;$E396,"",IFERROR(INDEX('PROYECCIÓN'!397:397,15+6*(COLUMNS($G396:T396)-1)),""))</f>
        <v/>
      </c>
      <c r="U396" s="236">
        <f t="array" ref="U396">IF(COLUMNS($G396:U396)&gt;$E396,"",IFERROR(INDEX('PROYECCIÓN'!397:397,15+6*(COLUMNS($G396:U396)-1)),""))</f>
        <v/>
      </c>
      <c r="V396" s="236">
        <f t="array" ref="V396">IF(COLUMNS($G396:V396)&gt;$E396,"",IFERROR(INDEX('PROYECCIÓN'!397:397,15+6*(COLUMNS($G396:V396)-1)),""))</f>
        <v/>
      </c>
      <c r="W396" s="236">
        <f t="array" ref="W396">IF(COLUMNS($G396:W396)&gt;$E396,"",IFERROR(INDEX('PROYECCIÓN'!397:397,15+6*(COLUMNS($G396:W396)-1)),""))</f>
        <v/>
      </c>
      <c r="X396" s="236">
        <f t="array" ref="X396">IF(COLUMNS($G396:X396)&gt;$E396,"",IFERROR(INDEX('PROYECCIÓN'!397:397,15+6*(COLUMNS($G396:X396)-1)),""))</f>
        <v/>
      </c>
      <c r="Y396" s="236">
        <f t="array" ref="Y396">IF(COLUMNS($G396:Y396)&gt;$E396,"",IFERROR(INDEX('PROYECCIÓN'!397:397,15+6*(COLUMNS($G396:Y396)-1)),""))</f>
        <v/>
      </c>
      <c r="Z396" s="236">
        <f t="array" ref="Z396">IF(COLUMNS($G396:Z396)&gt;$E396,"",IFERROR(INDEX('PROYECCIÓN'!397:397,15+6*(COLUMNS($G396:Z396)-1)),""))</f>
        <v/>
      </c>
      <c r="AA396" s="236">
        <f t="array" ref="AA396">IF(COLUMNS($G396:AA396)&gt;$E396,"",IFERROR(INDEX('PROYECCIÓN'!397:397,15+6*(COLUMNS($G396:AA396)-1)),""))</f>
        <v/>
      </c>
      <c r="AB396" s="236">
        <f t="array" ref="AB396">IF(COLUMNS($G396:AB396)&gt;$E396,"",IFERROR(INDEX('PROYECCIÓN'!397:397,15+6*(COLUMNS($G396:AB396)-1)),""))</f>
        <v/>
      </c>
      <c r="AC396" s="236">
        <f t="array" ref="AC396">IF(COLUMNS($G396:AC396)&gt;$E396,"",IFERROR(INDEX('PROYECCIÓN'!397:397,15+6*(COLUMNS($G396:AC396)-1)),""))</f>
        <v/>
      </c>
      <c r="AD396" s="236">
        <f t="array" ref="AD396">IF(COLUMNS($G396:AD396)&gt;$E396,"",IFERROR(INDEX('PROYECCIÓN'!397:397,15+6*(COLUMNS($G396:AD396)-1)),""))</f>
        <v/>
      </c>
      <c r="AE396" s="236">
        <f t="array" ref="AE396">IF(COLUMNS($G396:AE396)&gt;$E396,"",IFERROR(INDEX('PROYECCIÓN'!397:397,15+6*(COLUMNS($G396:AE396)-1)),""))</f>
        <v/>
      </c>
      <c r="AF396" s="236">
        <f t="array" ref="AF396">IF(COLUMNS($G396:AF396)&gt;$E396,"",IFERROR(INDEX('PROYECCIÓN'!397:397,15+6*(COLUMNS($G396:AF396)-1)),""))</f>
        <v/>
      </c>
      <c r="AG396" s="236">
        <f t="array" ref="AG396">IF(COLUMNS($G396:AG396)&gt;$E396,"",IFERROR(INDEX('PROYECCIÓN'!397:397,15+6*(COLUMNS($G396:AG396)-1)),""))</f>
        <v/>
      </c>
      <c r="AH396" s="236">
        <f t="array" ref="AH396">IF(COLUMNS($G396:AH396)&gt;$E396,"",IFERROR(INDEX('PROYECCIÓN'!397:397,15+6*(COLUMNS($G396:AH396)-1)),""))</f>
        <v/>
      </c>
      <c r="AI396" s="236">
        <f t="array" ref="AI396">IF(COLUMNS($G396:AI396)&gt;$E396,"",IFERROR(INDEX('PROYECCIÓN'!397:397,15+6*(COLUMNS($G396:AI396)-1)),""))</f>
        <v/>
      </c>
      <c r="AJ396" s="236">
        <f t="array" ref="AJ396">IF(COLUMNS($G396:AJ396)&gt;$E396,"",IFERROR(INDEX('PROYECCIÓN'!397:397,15+6*(COLUMNS($G396:AJ396)-1)),""))</f>
        <v/>
      </c>
      <c r="AK396" s="236">
        <f t="array" ref="AK396">IF(COLUMNS($G396:AK396)&gt;$E396,"",IFERROR(INDEX('PROYECCIÓN'!397:397,15+6*(COLUMNS($G396:AK396)-1)),""))</f>
        <v/>
      </c>
      <c r="AL396" s="236">
        <f t="array" ref="AL396">IF(COLUMNS($G396:AL396)&gt;$E396,"",IFERROR(INDEX('PROYECCIÓN'!397:397,15+6*(COLUMNS($G396:AL396)-1)),""))</f>
        <v/>
      </c>
      <c r="AM396" s="236">
        <f t="array" ref="AM396">IF(COLUMNS($G396:AM396)&gt;$E396,"",IFERROR(INDEX('PROYECCIÓN'!397:397,15+6*(COLUMNS($G396:AM396)-1)),""))</f>
        <v/>
      </c>
      <c r="AN396" s="236">
        <f t="array" ref="AN396">IF(COLUMNS($G396:AN396)&gt;$E396,"",IFERROR(INDEX('PROYECCIÓN'!397:397,15+6*(COLUMNS($G396:AN396)-1)),""))</f>
        <v/>
      </c>
      <c r="AO396" s="236">
        <f t="array" ref="AO396">IF(COLUMNS($G396:AO396)&gt;$E396,"",IFERROR(INDEX('PROYECCIÓN'!397:397,15+6*(COLUMNS($G396:AO396)-1)),""))</f>
        <v/>
      </c>
      <c r="AP396" s="236">
        <f t="array" ref="AP396">IF(COLUMNS($G396:AP396)&gt;$E396,"",IFERROR(INDEX('PROYECCIÓN'!397:397,15+6*(COLUMNS($G396:AP396)-1)),""))</f>
        <v/>
      </c>
      <c r="AQ396" s="236" t="n"/>
      <c r="AR396" s="229" t="n"/>
      <c r="AS396" s="185" t="n"/>
    </row>
    <row r="397" ht="15" customHeight="1" s="506">
      <c r="B397" s="47">
        <f>'CARTERA TOTAL'!B397</f>
        <v/>
      </c>
      <c r="C397" s="229">
        <f>'PROYECCIÓN'!C398</f>
        <v/>
      </c>
      <c r="D397" s="53">
        <f>'PROYECCIÓN'!D398</f>
        <v/>
      </c>
      <c r="E397" s="56">
        <f>'PROYECCIÓN'!H398</f>
        <v/>
      </c>
      <c r="F397" s="56">
        <f>IF(COUNTIF($G397:$AP397,"VENCIDA")&gt;0,"VENCIDA",IF(COUNTIF($G397:$AP397,"POR VENCER")&gt;0,"POR VENCER",IF(COUNTIF($G397:$AP397,"AL DÍA")&gt;0,"AL DÍA",IF(COUNTIF($G397:$AP397,"PAGA")&gt;0,"PAGA","SIN ESTADO"))))</f>
        <v/>
      </c>
      <c r="G397" s="236">
        <f t="array" ref="G397">IF(COLUMNS($G397:G397)&gt;$E397,"",IFERROR(INDEX('PROYECCIÓN'!398:398,15+6*(COLUMNS($G397:G397)-1)),""))</f>
        <v/>
      </c>
      <c r="H397" s="236">
        <f t="array" ref="H397">IF(COLUMNS($G397:H397)&gt;$E397,"",IFERROR(INDEX('PROYECCIÓN'!398:398,15+6*(COLUMNS($G397:H397)-1)),""))</f>
        <v/>
      </c>
      <c r="I397" s="236">
        <f t="array" ref="I397">IF(COLUMNS($G397:I397)&gt;$E397,"",IFERROR(INDEX('PROYECCIÓN'!398:398,15+6*(COLUMNS($G397:I397)-1)),""))</f>
        <v/>
      </c>
      <c r="J397" s="236">
        <f t="array" ref="J397">IF(COLUMNS($G397:J397)&gt;$E397,"",IFERROR(INDEX('PROYECCIÓN'!398:398,15+6*(COLUMNS($G397:J397)-1)),""))</f>
        <v/>
      </c>
      <c r="K397" s="236">
        <f t="array" ref="K397">IF(COLUMNS($G397:K397)&gt;$E397,"",IFERROR(INDEX('PROYECCIÓN'!398:398,15+6*(COLUMNS($G397:K397)-1)),""))</f>
        <v/>
      </c>
      <c r="L397" s="236">
        <f t="array" ref="L397">IF(COLUMNS($G397:L397)&gt;$E397,"",IFERROR(INDEX('PROYECCIÓN'!398:398,15+6*(COLUMNS($G397:L397)-1)),""))</f>
        <v/>
      </c>
      <c r="M397" s="236">
        <f t="array" ref="M397">IF(COLUMNS($G397:M397)&gt;$E397,"",IFERROR(INDEX('PROYECCIÓN'!398:398,15+6*(COLUMNS($G397:M397)-1)),""))</f>
        <v/>
      </c>
      <c r="N397" s="236">
        <f t="array" ref="N397">IF(COLUMNS($G397:N397)&gt;$E397,"",IFERROR(INDEX('PROYECCIÓN'!398:398,15+6*(COLUMNS($G397:N397)-1)),""))</f>
        <v/>
      </c>
      <c r="O397" s="236">
        <f t="array" ref="O397">IF(COLUMNS($G397:O397)&gt;$E397,"",IFERROR(INDEX('PROYECCIÓN'!398:398,15+6*(COLUMNS($G397:O397)-1)),""))</f>
        <v/>
      </c>
      <c r="P397" s="236">
        <f t="array" ref="P397">IF(COLUMNS($G397:P397)&gt;$E397,"",IFERROR(INDEX('PROYECCIÓN'!398:398,15+6*(COLUMNS($G397:P397)-1)),""))</f>
        <v/>
      </c>
      <c r="Q397" s="236">
        <f t="array" ref="Q397">IF(COLUMNS($G397:Q397)&gt;$E397,"",IFERROR(INDEX('PROYECCIÓN'!398:398,15+6*(COLUMNS($G397:Q397)-1)),""))</f>
        <v/>
      </c>
      <c r="R397" s="236">
        <f t="array" ref="R397">IF(COLUMNS($G397:R397)&gt;$E397,"",IFERROR(INDEX('PROYECCIÓN'!398:398,15+6*(COLUMNS($G397:R397)-1)),""))</f>
        <v/>
      </c>
      <c r="S397" s="236">
        <f t="array" ref="S397">IF(COLUMNS($G397:S397)&gt;$E397,"",IFERROR(INDEX('PROYECCIÓN'!398:398,15+6*(COLUMNS($G397:S397)-1)),""))</f>
        <v/>
      </c>
      <c r="T397" s="236">
        <f t="array" ref="T397">IF(COLUMNS($G397:T397)&gt;$E397,"",IFERROR(INDEX('PROYECCIÓN'!398:398,15+6*(COLUMNS($G397:T397)-1)),""))</f>
        <v/>
      </c>
      <c r="U397" s="236">
        <f t="array" ref="U397">IF(COLUMNS($G397:U397)&gt;$E397,"",IFERROR(INDEX('PROYECCIÓN'!398:398,15+6*(COLUMNS($G397:U397)-1)),""))</f>
        <v/>
      </c>
      <c r="V397" s="236">
        <f t="array" ref="V397">IF(COLUMNS($G397:V397)&gt;$E397,"",IFERROR(INDEX('PROYECCIÓN'!398:398,15+6*(COLUMNS($G397:V397)-1)),""))</f>
        <v/>
      </c>
      <c r="W397" s="236">
        <f t="array" ref="W397">IF(COLUMNS($G397:W397)&gt;$E397,"",IFERROR(INDEX('PROYECCIÓN'!398:398,15+6*(COLUMNS($G397:W397)-1)),""))</f>
        <v/>
      </c>
      <c r="X397" s="236">
        <f t="array" ref="X397">IF(COLUMNS($G397:X397)&gt;$E397,"",IFERROR(INDEX('PROYECCIÓN'!398:398,15+6*(COLUMNS($G397:X397)-1)),""))</f>
        <v/>
      </c>
      <c r="Y397" s="236">
        <f t="array" ref="Y397">IF(COLUMNS($G397:Y397)&gt;$E397,"",IFERROR(INDEX('PROYECCIÓN'!398:398,15+6*(COLUMNS($G397:Y397)-1)),""))</f>
        <v/>
      </c>
      <c r="Z397" s="236">
        <f t="array" ref="Z397">IF(COLUMNS($G397:Z397)&gt;$E397,"",IFERROR(INDEX('PROYECCIÓN'!398:398,15+6*(COLUMNS($G397:Z397)-1)),""))</f>
        <v/>
      </c>
      <c r="AA397" s="236">
        <f t="array" ref="AA397">IF(COLUMNS($G397:AA397)&gt;$E397,"",IFERROR(INDEX('PROYECCIÓN'!398:398,15+6*(COLUMNS($G397:AA397)-1)),""))</f>
        <v/>
      </c>
      <c r="AB397" s="236">
        <f t="array" ref="AB397">IF(COLUMNS($G397:AB397)&gt;$E397,"",IFERROR(INDEX('PROYECCIÓN'!398:398,15+6*(COLUMNS($G397:AB397)-1)),""))</f>
        <v/>
      </c>
      <c r="AC397" s="236">
        <f t="array" ref="AC397">IF(COLUMNS($G397:AC397)&gt;$E397,"",IFERROR(INDEX('PROYECCIÓN'!398:398,15+6*(COLUMNS($G397:AC397)-1)),""))</f>
        <v/>
      </c>
      <c r="AD397" s="236">
        <f t="array" ref="AD397">IF(COLUMNS($G397:AD397)&gt;$E397,"",IFERROR(INDEX('PROYECCIÓN'!398:398,15+6*(COLUMNS($G397:AD397)-1)),""))</f>
        <v/>
      </c>
      <c r="AE397" s="236">
        <f t="array" ref="AE397">IF(COLUMNS($G397:AE397)&gt;$E397,"",IFERROR(INDEX('PROYECCIÓN'!398:398,15+6*(COLUMNS($G397:AE397)-1)),""))</f>
        <v/>
      </c>
      <c r="AF397" s="236">
        <f t="array" ref="AF397">IF(COLUMNS($G397:AF397)&gt;$E397,"",IFERROR(INDEX('PROYECCIÓN'!398:398,15+6*(COLUMNS($G397:AF397)-1)),""))</f>
        <v/>
      </c>
      <c r="AG397" s="236">
        <f t="array" ref="AG397">IF(COLUMNS($G397:AG397)&gt;$E397,"",IFERROR(INDEX('PROYECCIÓN'!398:398,15+6*(COLUMNS($G397:AG397)-1)),""))</f>
        <v/>
      </c>
      <c r="AH397" s="236">
        <f t="array" ref="AH397">IF(COLUMNS($G397:AH397)&gt;$E397,"",IFERROR(INDEX('PROYECCIÓN'!398:398,15+6*(COLUMNS($G397:AH397)-1)),""))</f>
        <v/>
      </c>
      <c r="AI397" s="236">
        <f t="array" ref="AI397">IF(COLUMNS($G397:AI397)&gt;$E397,"",IFERROR(INDEX('PROYECCIÓN'!398:398,15+6*(COLUMNS($G397:AI397)-1)),""))</f>
        <v/>
      </c>
      <c r="AJ397" s="236">
        <f t="array" ref="AJ397">IF(COLUMNS($G397:AJ397)&gt;$E397,"",IFERROR(INDEX('PROYECCIÓN'!398:398,15+6*(COLUMNS($G397:AJ397)-1)),""))</f>
        <v/>
      </c>
      <c r="AK397" s="236">
        <f t="array" ref="AK397">IF(COLUMNS($G397:AK397)&gt;$E397,"",IFERROR(INDEX('PROYECCIÓN'!398:398,15+6*(COLUMNS($G397:AK397)-1)),""))</f>
        <v/>
      </c>
      <c r="AL397" s="236">
        <f t="array" ref="AL397">IF(COLUMNS($G397:AL397)&gt;$E397,"",IFERROR(INDEX('PROYECCIÓN'!398:398,15+6*(COLUMNS($G397:AL397)-1)),""))</f>
        <v/>
      </c>
      <c r="AM397" s="236">
        <f t="array" ref="AM397">IF(COLUMNS($G397:AM397)&gt;$E397,"",IFERROR(INDEX('PROYECCIÓN'!398:398,15+6*(COLUMNS($G397:AM397)-1)),""))</f>
        <v/>
      </c>
      <c r="AN397" s="236">
        <f t="array" ref="AN397">IF(COLUMNS($G397:AN397)&gt;$E397,"",IFERROR(INDEX('PROYECCIÓN'!398:398,15+6*(COLUMNS($G397:AN397)-1)),""))</f>
        <v/>
      </c>
      <c r="AO397" s="236">
        <f t="array" ref="AO397">IF(COLUMNS($G397:AO397)&gt;$E397,"",IFERROR(INDEX('PROYECCIÓN'!398:398,15+6*(COLUMNS($G397:AO397)-1)),""))</f>
        <v/>
      </c>
      <c r="AP397" s="236">
        <f t="array" ref="AP397">IF(COLUMNS($G397:AP397)&gt;$E397,"",IFERROR(INDEX('PROYECCIÓN'!398:398,15+6*(COLUMNS($G397:AP397)-1)),""))</f>
        <v/>
      </c>
      <c r="AQ397" s="236" t="n"/>
      <c r="AR397" s="229" t="n"/>
      <c r="AS397" s="185" t="n"/>
    </row>
    <row r="398" ht="15" customHeight="1" s="506">
      <c r="B398" s="47">
        <f>'CARTERA TOTAL'!B398</f>
        <v/>
      </c>
      <c r="C398" s="229">
        <f>'PROYECCIÓN'!C399</f>
        <v/>
      </c>
      <c r="D398" s="53">
        <f>'PROYECCIÓN'!D399</f>
        <v/>
      </c>
      <c r="E398" s="56">
        <f>'PROYECCIÓN'!H399</f>
        <v/>
      </c>
      <c r="F398" s="56">
        <f>IF(COUNTIF($G398:$AP398,"VENCIDA")&gt;0,"VENCIDA",IF(COUNTIF($G398:$AP398,"POR VENCER")&gt;0,"POR VENCER",IF(COUNTIF($G398:$AP398,"AL DÍA")&gt;0,"AL DÍA",IF(COUNTIF($G398:$AP398,"PAGA")&gt;0,"PAGA","SIN ESTADO"))))</f>
        <v/>
      </c>
      <c r="G398" s="236">
        <f t="array" ref="G398">IF(COLUMNS($G398:G398)&gt;$E398,"",IFERROR(INDEX('PROYECCIÓN'!399:399,15+6*(COLUMNS($G398:G398)-1)),""))</f>
        <v/>
      </c>
      <c r="H398" s="236">
        <f t="array" ref="H398">IF(COLUMNS($G398:H398)&gt;$E398,"",IFERROR(INDEX('PROYECCIÓN'!399:399,15+6*(COLUMNS($G398:H398)-1)),""))</f>
        <v/>
      </c>
      <c r="I398" s="236">
        <f t="array" ref="I398">IF(COLUMNS($G398:I398)&gt;$E398,"",IFERROR(INDEX('PROYECCIÓN'!399:399,15+6*(COLUMNS($G398:I398)-1)),""))</f>
        <v/>
      </c>
      <c r="J398" s="236">
        <f t="array" ref="J398">IF(COLUMNS($G398:J398)&gt;$E398,"",IFERROR(INDEX('PROYECCIÓN'!399:399,15+6*(COLUMNS($G398:J398)-1)),""))</f>
        <v/>
      </c>
      <c r="K398" s="236">
        <f t="array" ref="K398">IF(COLUMNS($G398:K398)&gt;$E398,"",IFERROR(INDEX('PROYECCIÓN'!399:399,15+6*(COLUMNS($G398:K398)-1)),""))</f>
        <v/>
      </c>
      <c r="L398" s="236">
        <f t="array" ref="L398">IF(COLUMNS($G398:L398)&gt;$E398,"",IFERROR(INDEX('PROYECCIÓN'!399:399,15+6*(COLUMNS($G398:L398)-1)),""))</f>
        <v/>
      </c>
      <c r="M398" s="236">
        <f t="array" ref="M398">IF(COLUMNS($G398:M398)&gt;$E398,"",IFERROR(INDEX('PROYECCIÓN'!399:399,15+6*(COLUMNS($G398:M398)-1)),""))</f>
        <v/>
      </c>
      <c r="N398" s="236">
        <f t="array" ref="N398">IF(COLUMNS($G398:N398)&gt;$E398,"",IFERROR(INDEX('PROYECCIÓN'!399:399,15+6*(COLUMNS($G398:N398)-1)),""))</f>
        <v/>
      </c>
      <c r="O398" s="236">
        <f t="array" ref="O398">IF(COLUMNS($G398:O398)&gt;$E398,"",IFERROR(INDEX('PROYECCIÓN'!399:399,15+6*(COLUMNS($G398:O398)-1)),""))</f>
        <v/>
      </c>
      <c r="P398" s="236">
        <f t="array" ref="P398">IF(COLUMNS($G398:P398)&gt;$E398,"",IFERROR(INDEX('PROYECCIÓN'!399:399,15+6*(COLUMNS($G398:P398)-1)),""))</f>
        <v/>
      </c>
      <c r="Q398" s="236">
        <f t="array" ref="Q398">IF(COLUMNS($G398:Q398)&gt;$E398,"",IFERROR(INDEX('PROYECCIÓN'!399:399,15+6*(COLUMNS($G398:Q398)-1)),""))</f>
        <v/>
      </c>
      <c r="R398" s="236">
        <f t="array" ref="R398">IF(COLUMNS($G398:R398)&gt;$E398,"",IFERROR(INDEX('PROYECCIÓN'!399:399,15+6*(COLUMNS($G398:R398)-1)),""))</f>
        <v/>
      </c>
      <c r="S398" s="236">
        <f t="array" ref="S398">IF(COLUMNS($G398:S398)&gt;$E398,"",IFERROR(INDEX('PROYECCIÓN'!399:399,15+6*(COLUMNS($G398:S398)-1)),""))</f>
        <v/>
      </c>
      <c r="T398" s="236">
        <f t="array" ref="T398">IF(COLUMNS($G398:T398)&gt;$E398,"",IFERROR(INDEX('PROYECCIÓN'!399:399,15+6*(COLUMNS($G398:T398)-1)),""))</f>
        <v/>
      </c>
      <c r="U398" s="236">
        <f t="array" ref="U398">IF(COLUMNS($G398:U398)&gt;$E398,"",IFERROR(INDEX('PROYECCIÓN'!399:399,15+6*(COLUMNS($G398:U398)-1)),""))</f>
        <v/>
      </c>
      <c r="V398" s="236">
        <f t="array" ref="V398">IF(COLUMNS($G398:V398)&gt;$E398,"",IFERROR(INDEX('PROYECCIÓN'!399:399,15+6*(COLUMNS($G398:V398)-1)),""))</f>
        <v/>
      </c>
      <c r="W398" s="236">
        <f t="array" ref="W398">IF(COLUMNS($G398:W398)&gt;$E398,"",IFERROR(INDEX('PROYECCIÓN'!399:399,15+6*(COLUMNS($G398:W398)-1)),""))</f>
        <v/>
      </c>
      <c r="X398" s="236">
        <f t="array" ref="X398">IF(COLUMNS($G398:X398)&gt;$E398,"",IFERROR(INDEX('PROYECCIÓN'!399:399,15+6*(COLUMNS($G398:X398)-1)),""))</f>
        <v/>
      </c>
      <c r="Y398" s="236">
        <f t="array" ref="Y398">IF(COLUMNS($G398:Y398)&gt;$E398,"",IFERROR(INDEX('PROYECCIÓN'!399:399,15+6*(COLUMNS($G398:Y398)-1)),""))</f>
        <v/>
      </c>
      <c r="Z398" s="236">
        <f t="array" ref="Z398">IF(COLUMNS($G398:Z398)&gt;$E398,"",IFERROR(INDEX('PROYECCIÓN'!399:399,15+6*(COLUMNS($G398:Z398)-1)),""))</f>
        <v/>
      </c>
      <c r="AA398" s="236">
        <f t="array" ref="AA398">IF(COLUMNS($G398:AA398)&gt;$E398,"",IFERROR(INDEX('PROYECCIÓN'!399:399,15+6*(COLUMNS($G398:AA398)-1)),""))</f>
        <v/>
      </c>
      <c r="AB398" s="236">
        <f t="array" ref="AB398">IF(COLUMNS($G398:AB398)&gt;$E398,"",IFERROR(INDEX('PROYECCIÓN'!399:399,15+6*(COLUMNS($G398:AB398)-1)),""))</f>
        <v/>
      </c>
      <c r="AC398" s="236">
        <f t="array" ref="AC398">IF(COLUMNS($G398:AC398)&gt;$E398,"",IFERROR(INDEX('PROYECCIÓN'!399:399,15+6*(COLUMNS($G398:AC398)-1)),""))</f>
        <v/>
      </c>
      <c r="AD398" s="236">
        <f t="array" ref="AD398">IF(COLUMNS($G398:AD398)&gt;$E398,"",IFERROR(INDEX('PROYECCIÓN'!399:399,15+6*(COLUMNS($G398:AD398)-1)),""))</f>
        <v/>
      </c>
      <c r="AE398" s="236">
        <f t="array" ref="AE398">IF(COLUMNS($G398:AE398)&gt;$E398,"",IFERROR(INDEX('PROYECCIÓN'!399:399,15+6*(COLUMNS($G398:AE398)-1)),""))</f>
        <v/>
      </c>
      <c r="AF398" s="236">
        <f t="array" ref="AF398">IF(COLUMNS($G398:AF398)&gt;$E398,"",IFERROR(INDEX('PROYECCIÓN'!399:399,15+6*(COLUMNS($G398:AF398)-1)),""))</f>
        <v/>
      </c>
      <c r="AG398" s="236">
        <f t="array" ref="AG398">IF(COLUMNS($G398:AG398)&gt;$E398,"",IFERROR(INDEX('PROYECCIÓN'!399:399,15+6*(COLUMNS($G398:AG398)-1)),""))</f>
        <v/>
      </c>
      <c r="AH398" s="236">
        <f t="array" ref="AH398">IF(COLUMNS($G398:AH398)&gt;$E398,"",IFERROR(INDEX('PROYECCIÓN'!399:399,15+6*(COLUMNS($G398:AH398)-1)),""))</f>
        <v/>
      </c>
      <c r="AI398" s="236">
        <f t="array" ref="AI398">IF(COLUMNS($G398:AI398)&gt;$E398,"",IFERROR(INDEX('PROYECCIÓN'!399:399,15+6*(COLUMNS($G398:AI398)-1)),""))</f>
        <v/>
      </c>
      <c r="AJ398" s="236">
        <f t="array" ref="AJ398">IF(COLUMNS($G398:AJ398)&gt;$E398,"",IFERROR(INDEX('PROYECCIÓN'!399:399,15+6*(COLUMNS($G398:AJ398)-1)),""))</f>
        <v/>
      </c>
      <c r="AK398" s="236">
        <f t="array" ref="AK398">IF(COLUMNS($G398:AK398)&gt;$E398,"",IFERROR(INDEX('PROYECCIÓN'!399:399,15+6*(COLUMNS($G398:AK398)-1)),""))</f>
        <v/>
      </c>
      <c r="AL398" s="236">
        <f t="array" ref="AL398">IF(COLUMNS($G398:AL398)&gt;$E398,"",IFERROR(INDEX('PROYECCIÓN'!399:399,15+6*(COLUMNS($G398:AL398)-1)),""))</f>
        <v/>
      </c>
      <c r="AM398" s="236">
        <f t="array" ref="AM398">IF(COLUMNS($G398:AM398)&gt;$E398,"",IFERROR(INDEX('PROYECCIÓN'!399:399,15+6*(COLUMNS($G398:AM398)-1)),""))</f>
        <v/>
      </c>
      <c r="AN398" s="236">
        <f t="array" ref="AN398">IF(COLUMNS($G398:AN398)&gt;$E398,"",IFERROR(INDEX('PROYECCIÓN'!399:399,15+6*(COLUMNS($G398:AN398)-1)),""))</f>
        <v/>
      </c>
      <c r="AO398" s="236">
        <f t="array" ref="AO398">IF(COLUMNS($G398:AO398)&gt;$E398,"",IFERROR(INDEX('PROYECCIÓN'!399:399,15+6*(COLUMNS($G398:AO398)-1)),""))</f>
        <v/>
      </c>
      <c r="AP398" s="236">
        <f t="array" ref="AP398">IF(COLUMNS($G398:AP398)&gt;$E398,"",IFERROR(INDEX('PROYECCIÓN'!399:399,15+6*(COLUMNS($G398:AP398)-1)),""))</f>
        <v/>
      </c>
      <c r="AQ398" s="236" t="n"/>
      <c r="AR398" s="229" t="n"/>
      <c r="AS398" s="185" t="n"/>
    </row>
    <row r="399" ht="15" customHeight="1" s="506">
      <c r="B399" s="47">
        <f>'CARTERA TOTAL'!B399</f>
        <v/>
      </c>
      <c r="C399" s="229">
        <f>'PROYECCIÓN'!C400</f>
        <v/>
      </c>
      <c r="D399" s="53">
        <f>'PROYECCIÓN'!D400</f>
        <v/>
      </c>
      <c r="E399" s="56">
        <f>'PROYECCIÓN'!H400</f>
        <v/>
      </c>
      <c r="F399" s="56">
        <f>IF(COUNTIF($G399:$AP399,"VENCIDA")&gt;0,"VENCIDA",IF(COUNTIF($G399:$AP399,"POR VENCER")&gt;0,"POR VENCER",IF(COUNTIF($G399:$AP399,"AL DÍA")&gt;0,"AL DÍA",IF(COUNTIF($G399:$AP399,"PAGA")&gt;0,"PAGA","SIN ESTADO"))))</f>
        <v/>
      </c>
      <c r="G399" s="236">
        <f t="array" ref="G399">IF(COLUMNS($G399:G399)&gt;$E399,"",IFERROR(INDEX('PROYECCIÓN'!400:400,15+6*(COLUMNS($G399:G399)-1)),""))</f>
        <v/>
      </c>
      <c r="H399" s="236">
        <f t="array" ref="H399">IF(COLUMNS($G399:H399)&gt;$E399,"",IFERROR(INDEX('PROYECCIÓN'!400:400,15+6*(COLUMNS($G399:H399)-1)),""))</f>
        <v/>
      </c>
      <c r="I399" s="236">
        <f t="array" ref="I399">IF(COLUMNS($G399:I399)&gt;$E399,"",IFERROR(INDEX('PROYECCIÓN'!400:400,15+6*(COLUMNS($G399:I399)-1)),""))</f>
        <v/>
      </c>
      <c r="J399" s="236">
        <f t="array" ref="J399">IF(COLUMNS($G399:J399)&gt;$E399,"",IFERROR(INDEX('PROYECCIÓN'!400:400,15+6*(COLUMNS($G399:J399)-1)),""))</f>
        <v/>
      </c>
      <c r="K399" s="236">
        <f t="array" ref="K399">IF(COLUMNS($G399:K399)&gt;$E399,"",IFERROR(INDEX('PROYECCIÓN'!400:400,15+6*(COLUMNS($G399:K399)-1)),""))</f>
        <v/>
      </c>
      <c r="L399" s="236">
        <f t="array" ref="L399">IF(COLUMNS($G399:L399)&gt;$E399,"",IFERROR(INDEX('PROYECCIÓN'!400:400,15+6*(COLUMNS($G399:L399)-1)),""))</f>
        <v/>
      </c>
      <c r="M399" s="236">
        <f t="array" ref="M399">IF(COLUMNS($G399:M399)&gt;$E399,"",IFERROR(INDEX('PROYECCIÓN'!400:400,15+6*(COLUMNS($G399:M399)-1)),""))</f>
        <v/>
      </c>
      <c r="N399" s="236">
        <f t="array" ref="N399">IF(COLUMNS($G399:N399)&gt;$E399,"",IFERROR(INDEX('PROYECCIÓN'!400:400,15+6*(COLUMNS($G399:N399)-1)),""))</f>
        <v/>
      </c>
      <c r="O399" s="236">
        <f t="array" ref="O399">IF(COLUMNS($G399:O399)&gt;$E399,"",IFERROR(INDEX('PROYECCIÓN'!400:400,15+6*(COLUMNS($G399:O399)-1)),""))</f>
        <v/>
      </c>
      <c r="P399" s="236">
        <f t="array" ref="P399">IF(COLUMNS($G399:P399)&gt;$E399,"",IFERROR(INDEX('PROYECCIÓN'!400:400,15+6*(COLUMNS($G399:P399)-1)),""))</f>
        <v/>
      </c>
      <c r="Q399" s="236">
        <f t="array" ref="Q399">IF(COLUMNS($G399:Q399)&gt;$E399,"",IFERROR(INDEX('PROYECCIÓN'!400:400,15+6*(COLUMNS($G399:Q399)-1)),""))</f>
        <v/>
      </c>
      <c r="R399" s="236">
        <f t="array" ref="R399">IF(COLUMNS($G399:R399)&gt;$E399,"",IFERROR(INDEX('PROYECCIÓN'!400:400,15+6*(COLUMNS($G399:R399)-1)),""))</f>
        <v/>
      </c>
      <c r="S399" s="236">
        <f t="array" ref="S399">IF(COLUMNS($G399:S399)&gt;$E399,"",IFERROR(INDEX('PROYECCIÓN'!400:400,15+6*(COLUMNS($G399:S399)-1)),""))</f>
        <v/>
      </c>
      <c r="T399" s="236">
        <f t="array" ref="T399">IF(COLUMNS($G399:T399)&gt;$E399,"",IFERROR(INDEX('PROYECCIÓN'!400:400,15+6*(COLUMNS($G399:T399)-1)),""))</f>
        <v/>
      </c>
      <c r="U399" s="236">
        <f t="array" ref="U399">IF(COLUMNS($G399:U399)&gt;$E399,"",IFERROR(INDEX('PROYECCIÓN'!400:400,15+6*(COLUMNS($G399:U399)-1)),""))</f>
        <v/>
      </c>
      <c r="V399" s="236">
        <f t="array" ref="V399">IF(COLUMNS($G399:V399)&gt;$E399,"",IFERROR(INDEX('PROYECCIÓN'!400:400,15+6*(COLUMNS($G399:V399)-1)),""))</f>
        <v/>
      </c>
      <c r="W399" s="236">
        <f t="array" ref="W399">IF(COLUMNS($G399:W399)&gt;$E399,"",IFERROR(INDEX('PROYECCIÓN'!400:400,15+6*(COLUMNS($G399:W399)-1)),""))</f>
        <v/>
      </c>
      <c r="X399" s="236">
        <f t="array" ref="X399">IF(COLUMNS($G399:X399)&gt;$E399,"",IFERROR(INDEX('PROYECCIÓN'!400:400,15+6*(COLUMNS($G399:X399)-1)),""))</f>
        <v/>
      </c>
      <c r="Y399" s="236">
        <f t="array" ref="Y399">IF(COLUMNS($G399:Y399)&gt;$E399,"",IFERROR(INDEX('PROYECCIÓN'!400:400,15+6*(COLUMNS($G399:Y399)-1)),""))</f>
        <v/>
      </c>
      <c r="Z399" s="236">
        <f t="array" ref="Z399">IF(COLUMNS($G399:Z399)&gt;$E399,"",IFERROR(INDEX('PROYECCIÓN'!400:400,15+6*(COLUMNS($G399:Z399)-1)),""))</f>
        <v/>
      </c>
      <c r="AA399" s="236">
        <f t="array" ref="AA399">IF(COLUMNS($G399:AA399)&gt;$E399,"",IFERROR(INDEX('PROYECCIÓN'!400:400,15+6*(COLUMNS($G399:AA399)-1)),""))</f>
        <v/>
      </c>
      <c r="AB399" s="236">
        <f t="array" ref="AB399">IF(COLUMNS($G399:AB399)&gt;$E399,"",IFERROR(INDEX('PROYECCIÓN'!400:400,15+6*(COLUMNS($G399:AB399)-1)),""))</f>
        <v/>
      </c>
      <c r="AC399" s="236">
        <f t="array" ref="AC399">IF(COLUMNS($G399:AC399)&gt;$E399,"",IFERROR(INDEX('PROYECCIÓN'!400:400,15+6*(COLUMNS($G399:AC399)-1)),""))</f>
        <v/>
      </c>
      <c r="AD399" s="236">
        <f t="array" ref="AD399">IF(COLUMNS($G399:AD399)&gt;$E399,"",IFERROR(INDEX('PROYECCIÓN'!400:400,15+6*(COLUMNS($G399:AD399)-1)),""))</f>
        <v/>
      </c>
      <c r="AE399" s="236">
        <f t="array" ref="AE399">IF(COLUMNS($G399:AE399)&gt;$E399,"",IFERROR(INDEX('PROYECCIÓN'!400:400,15+6*(COLUMNS($G399:AE399)-1)),""))</f>
        <v/>
      </c>
      <c r="AF399" s="236">
        <f t="array" ref="AF399">IF(COLUMNS($G399:AF399)&gt;$E399,"",IFERROR(INDEX('PROYECCIÓN'!400:400,15+6*(COLUMNS($G399:AF399)-1)),""))</f>
        <v/>
      </c>
      <c r="AG399" s="236">
        <f t="array" ref="AG399">IF(COLUMNS($G399:AG399)&gt;$E399,"",IFERROR(INDEX('PROYECCIÓN'!400:400,15+6*(COLUMNS($G399:AG399)-1)),""))</f>
        <v/>
      </c>
      <c r="AH399" s="236">
        <f t="array" ref="AH399">IF(COLUMNS($G399:AH399)&gt;$E399,"",IFERROR(INDEX('PROYECCIÓN'!400:400,15+6*(COLUMNS($G399:AH399)-1)),""))</f>
        <v/>
      </c>
      <c r="AI399" s="236">
        <f t="array" ref="AI399">IF(COLUMNS($G399:AI399)&gt;$E399,"",IFERROR(INDEX('PROYECCIÓN'!400:400,15+6*(COLUMNS($G399:AI399)-1)),""))</f>
        <v/>
      </c>
      <c r="AJ399" s="236">
        <f t="array" ref="AJ399">IF(COLUMNS($G399:AJ399)&gt;$E399,"",IFERROR(INDEX('PROYECCIÓN'!400:400,15+6*(COLUMNS($G399:AJ399)-1)),""))</f>
        <v/>
      </c>
      <c r="AK399" s="236">
        <f t="array" ref="AK399">IF(COLUMNS($G399:AK399)&gt;$E399,"",IFERROR(INDEX('PROYECCIÓN'!400:400,15+6*(COLUMNS($G399:AK399)-1)),""))</f>
        <v/>
      </c>
      <c r="AL399" s="236">
        <f t="array" ref="AL399">IF(COLUMNS($G399:AL399)&gt;$E399,"",IFERROR(INDEX('PROYECCIÓN'!400:400,15+6*(COLUMNS($G399:AL399)-1)),""))</f>
        <v/>
      </c>
      <c r="AM399" s="236">
        <f t="array" ref="AM399">IF(COLUMNS($G399:AM399)&gt;$E399,"",IFERROR(INDEX('PROYECCIÓN'!400:400,15+6*(COLUMNS($G399:AM399)-1)),""))</f>
        <v/>
      </c>
      <c r="AN399" s="236">
        <f t="array" ref="AN399">IF(COLUMNS($G399:AN399)&gt;$E399,"",IFERROR(INDEX('PROYECCIÓN'!400:400,15+6*(COLUMNS($G399:AN399)-1)),""))</f>
        <v/>
      </c>
      <c r="AO399" s="236">
        <f t="array" ref="AO399">IF(COLUMNS($G399:AO399)&gt;$E399,"",IFERROR(INDEX('PROYECCIÓN'!400:400,15+6*(COLUMNS($G399:AO399)-1)),""))</f>
        <v/>
      </c>
      <c r="AP399" s="236">
        <f t="array" ref="AP399">IF(COLUMNS($G399:AP399)&gt;$E399,"",IFERROR(INDEX('PROYECCIÓN'!400:400,15+6*(COLUMNS($G399:AP399)-1)),""))</f>
        <v/>
      </c>
      <c r="AQ399" s="236" t="n"/>
      <c r="AR399" s="229" t="n"/>
      <c r="AS399" s="185" t="n"/>
    </row>
    <row r="400" ht="15" customHeight="1" s="506">
      <c r="B400" s="47">
        <f>'CARTERA TOTAL'!B400</f>
        <v/>
      </c>
      <c r="C400" s="229">
        <f>'PROYECCIÓN'!C401</f>
        <v/>
      </c>
      <c r="D400" s="53">
        <f>'PROYECCIÓN'!D401</f>
        <v/>
      </c>
      <c r="E400" s="56">
        <f>'PROYECCIÓN'!H401</f>
        <v/>
      </c>
      <c r="F400" s="56">
        <f>IF(COUNTIF($G400:$AP400,"VENCIDA")&gt;0,"VENCIDA",IF(COUNTIF($G400:$AP400,"POR VENCER")&gt;0,"POR VENCER",IF(COUNTIF($G400:$AP400,"AL DÍA")&gt;0,"AL DÍA",IF(COUNTIF($G400:$AP400,"PAGA")&gt;0,"PAGA","SIN ESTADO"))))</f>
        <v/>
      </c>
      <c r="G400" s="236">
        <f t="array" ref="G400">IF(COLUMNS($G400:G400)&gt;$E400,"",IFERROR(INDEX('PROYECCIÓN'!401:401,15+6*(COLUMNS($G400:G400)-1)),""))</f>
        <v/>
      </c>
      <c r="H400" s="236">
        <f t="array" ref="H400">IF(COLUMNS($G400:H400)&gt;$E400,"",IFERROR(INDEX('PROYECCIÓN'!401:401,15+6*(COLUMNS($G400:H400)-1)),""))</f>
        <v/>
      </c>
      <c r="I400" s="236">
        <f t="array" ref="I400">IF(COLUMNS($G400:I400)&gt;$E400,"",IFERROR(INDEX('PROYECCIÓN'!401:401,15+6*(COLUMNS($G400:I400)-1)),""))</f>
        <v/>
      </c>
      <c r="J400" s="236">
        <f t="array" ref="J400">IF(COLUMNS($G400:J400)&gt;$E400,"",IFERROR(INDEX('PROYECCIÓN'!401:401,15+6*(COLUMNS($G400:J400)-1)),""))</f>
        <v/>
      </c>
      <c r="K400" s="236">
        <f t="array" ref="K400">IF(COLUMNS($G400:K400)&gt;$E400,"",IFERROR(INDEX('PROYECCIÓN'!401:401,15+6*(COLUMNS($G400:K400)-1)),""))</f>
        <v/>
      </c>
      <c r="L400" s="236">
        <f t="array" ref="L400">IF(COLUMNS($G400:L400)&gt;$E400,"",IFERROR(INDEX('PROYECCIÓN'!401:401,15+6*(COLUMNS($G400:L400)-1)),""))</f>
        <v/>
      </c>
      <c r="M400" s="236">
        <f t="array" ref="M400">IF(COLUMNS($G400:M400)&gt;$E400,"",IFERROR(INDEX('PROYECCIÓN'!401:401,15+6*(COLUMNS($G400:M400)-1)),""))</f>
        <v/>
      </c>
      <c r="N400" s="236">
        <f t="array" ref="N400">IF(COLUMNS($G400:N400)&gt;$E400,"",IFERROR(INDEX('PROYECCIÓN'!401:401,15+6*(COLUMNS($G400:N400)-1)),""))</f>
        <v/>
      </c>
      <c r="O400" s="236">
        <f t="array" ref="O400">IF(COLUMNS($G400:O400)&gt;$E400,"",IFERROR(INDEX('PROYECCIÓN'!401:401,15+6*(COLUMNS($G400:O400)-1)),""))</f>
        <v/>
      </c>
      <c r="P400" s="236">
        <f t="array" ref="P400">IF(COLUMNS($G400:P400)&gt;$E400,"",IFERROR(INDEX('PROYECCIÓN'!401:401,15+6*(COLUMNS($G400:P400)-1)),""))</f>
        <v/>
      </c>
      <c r="Q400" s="236">
        <f t="array" ref="Q400">IF(COLUMNS($G400:Q400)&gt;$E400,"",IFERROR(INDEX('PROYECCIÓN'!401:401,15+6*(COLUMNS($G400:Q400)-1)),""))</f>
        <v/>
      </c>
      <c r="R400" s="236">
        <f t="array" ref="R400">IF(COLUMNS($G400:R400)&gt;$E400,"",IFERROR(INDEX('PROYECCIÓN'!401:401,15+6*(COLUMNS($G400:R400)-1)),""))</f>
        <v/>
      </c>
      <c r="S400" s="236">
        <f t="array" ref="S400">IF(COLUMNS($G400:S400)&gt;$E400,"",IFERROR(INDEX('PROYECCIÓN'!401:401,15+6*(COLUMNS($G400:S400)-1)),""))</f>
        <v/>
      </c>
      <c r="T400" s="236">
        <f t="array" ref="T400">IF(COLUMNS($G400:T400)&gt;$E400,"",IFERROR(INDEX('PROYECCIÓN'!401:401,15+6*(COLUMNS($G400:T400)-1)),""))</f>
        <v/>
      </c>
      <c r="U400" s="236">
        <f t="array" ref="U400">IF(COLUMNS($G400:U400)&gt;$E400,"",IFERROR(INDEX('PROYECCIÓN'!401:401,15+6*(COLUMNS($G400:U400)-1)),""))</f>
        <v/>
      </c>
      <c r="V400" s="236">
        <f t="array" ref="V400">IF(COLUMNS($G400:V400)&gt;$E400,"",IFERROR(INDEX('PROYECCIÓN'!401:401,15+6*(COLUMNS($G400:V400)-1)),""))</f>
        <v/>
      </c>
      <c r="W400" s="236">
        <f t="array" ref="W400">IF(COLUMNS($G400:W400)&gt;$E400,"",IFERROR(INDEX('PROYECCIÓN'!401:401,15+6*(COLUMNS($G400:W400)-1)),""))</f>
        <v/>
      </c>
      <c r="X400" s="236">
        <f t="array" ref="X400">IF(COLUMNS($G400:X400)&gt;$E400,"",IFERROR(INDEX('PROYECCIÓN'!401:401,15+6*(COLUMNS($G400:X400)-1)),""))</f>
        <v/>
      </c>
      <c r="Y400" s="236">
        <f t="array" ref="Y400">IF(COLUMNS($G400:Y400)&gt;$E400,"",IFERROR(INDEX('PROYECCIÓN'!401:401,15+6*(COLUMNS($G400:Y400)-1)),""))</f>
        <v/>
      </c>
      <c r="Z400" s="236">
        <f t="array" ref="Z400">IF(COLUMNS($G400:Z400)&gt;$E400,"",IFERROR(INDEX('PROYECCIÓN'!401:401,15+6*(COLUMNS($G400:Z400)-1)),""))</f>
        <v/>
      </c>
      <c r="AA400" s="236">
        <f t="array" ref="AA400">IF(COLUMNS($G400:AA400)&gt;$E400,"",IFERROR(INDEX('PROYECCIÓN'!401:401,15+6*(COLUMNS($G400:AA400)-1)),""))</f>
        <v/>
      </c>
      <c r="AB400" s="236">
        <f t="array" ref="AB400">IF(COLUMNS($G400:AB400)&gt;$E400,"",IFERROR(INDEX('PROYECCIÓN'!401:401,15+6*(COLUMNS($G400:AB400)-1)),""))</f>
        <v/>
      </c>
      <c r="AC400" s="236">
        <f t="array" ref="AC400">IF(COLUMNS($G400:AC400)&gt;$E400,"",IFERROR(INDEX('PROYECCIÓN'!401:401,15+6*(COLUMNS($G400:AC400)-1)),""))</f>
        <v/>
      </c>
      <c r="AD400" s="236">
        <f t="array" ref="AD400">IF(COLUMNS($G400:AD400)&gt;$E400,"",IFERROR(INDEX('PROYECCIÓN'!401:401,15+6*(COLUMNS($G400:AD400)-1)),""))</f>
        <v/>
      </c>
      <c r="AE400" s="236">
        <f t="array" ref="AE400">IF(COLUMNS($G400:AE400)&gt;$E400,"",IFERROR(INDEX('PROYECCIÓN'!401:401,15+6*(COLUMNS($G400:AE400)-1)),""))</f>
        <v/>
      </c>
      <c r="AF400" s="236">
        <f t="array" ref="AF400">IF(COLUMNS($G400:AF400)&gt;$E400,"",IFERROR(INDEX('PROYECCIÓN'!401:401,15+6*(COLUMNS($G400:AF400)-1)),""))</f>
        <v/>
      </c>
      <c r="AG400" s="236">
        <f t="array" ref="AG400">IF(COLUMNS($G400:AG400)&gt;$E400,"",IFERROR(INDEX('PROYECCIÓN'!401:401,15+6*(COLUMNS($G400:AG400)-1)),""))</f>
        <v/>
      </c>
      <c r="AH400" s="236">
        <f t="array" ref="AH400">IF(COLUMNS($G400:AH400)&gt;$E400,"",IFERROR(INDEX('PROYECCIÓN'!401:401,15+6*(COLUMNS($G400:AH400)-1)),""))</f>
        <v/>
      </c>
      <c r="AI400" s="236">
        <f t="array" ref="AI400">IF(COLUMNS($G400:AI400)&gt;$E400,"",IFERROR(INDEX('PROYECCIÓN'!401:401,15+6*(COLUMNS($G400:AI400)-1)),""))</f>
        <v/>
      </c>
      <c r="AJ400" s="236">
        <f t="array" ref="AJ400">IF(COLUMNS($G400:AJ400)&gt;$E400,"",IFERROR(INDEX('PROYECCIÓN'!401:401,15+6*(COLUMNS($G400:AJ400)-1)),""))</f>
        <v/>
      </c>
      <c r="AK400" s="236">
        <f t="array" ref="AK400">IF(COLUMNS($G400:AK400)&gt;$E400,"",IFERROR(INDEX('PROYECCIÓN'!401:401,15+6*(COLUMNS($G400:AK400)-1)),""))</f>
        <v/>
      </c>
      <c r="AL400" s="236">
        <f t="array" ref="AL400">IF(COLUMNS($G400:AL400)&gt;$E400,"",IFERROR(INDEX('PROYECCIÓN'!401:401,15+6*(COLUMNS($G400:AL400)-1)),""))</f>
        <v/>
      </c>
      <c r="AM400" s="236">
        <f t="array" ref="AM400">IF(COLUMNS($G400:AM400)&gt;$E400,"",IFERROR(INDEX('PROYECCIÓN'!401:401,15+6*(COLUMNS($G400:AM400)-1)),""))</f>
        <v/>
      </c>
      <c r="AN400" s="236">
        <f t="array" ref="AN400">IF(COLUMNS($G400:AN400)&gt;$E400,"",IFERROR(INDEX('PROYECCIÓN'!401:401,15+6*(COLUMNS($G400:AN400)-1)),""))</f>
        <v/>
      </c>
      <c r="AO400" s="236">
        <f t="array" ref="AO400">IF(COLUMNS($G400:AO400)&gt;$E400,"",IFERROR(INDEX('PROYECCIÓN'!401:401,15+6*(COLUMNS($G400:AO400)-1)),""))</f>
        <v/>
      </c>
      <c r="AP400" s="236">
        <f t="array" ref="AP400">IF(COLUMNS($G400:AP400)&gt;$E400,"",IFERROR(INDEX('PROYECCIÓN'!401:401,15+6*(COLUMNS($G400:AP400)-1)),""))</f>
        <v/>
      </c>
      <c r="AQ400" s="236" t="n"/>
      <c r="AR400" s="229" t="n"/>
      <c r="AS400" s="185" t="n"/>
    </row>
    <row r="401" ht="15" customHeight="1" s="506">
      <c r="B401" s="47">
        <f>'CARTERA TOTAL'!B401</f>
        <v/>
      </c>
      <c r="C401" s="229">
        <f>'PROYECCIÓN'!C402</f>
        <v/>
      </c>
      <c r="D401" s="53">
        <f>'PROYECCIÓN'!D402</f>
        <v/>
      </c>
      <c r="E401" s="56">
        <f>'PROYECCIÓN'!H402</f>
        <v/>
      </c>
      <c r="F401" s="56">
        <f>IF(COUNTIF($G401:$AP401,"VENCIDA")&gt;0,"VENCIDA",IF(COUNTIF($G401:$AP401,"POR VENCER")&gt;0,"POR VENCER",IF(COUNTIF($G401:$AP401,"AL DÍA")&gt;0,"AL DÍA",IF(COUNTIF($G401:$AP401,"PAGA")&gt;0,"PAGA","SIN ESTADO"))))</f>
        <v/>
      </c>
      <c r="G401" s="236">
        <f t="array" ref="G401">IF(COLUMNS($G401:G401)&gt;$E401,"",IFERROR(INDEX('PROYECCIÓN'!402:402,15+6*(COLUMNS($G401:G401)-1)),""))</f>
        <v/>
      </c>
      <c r="H401" s="236">
        <f t="array" ref="H401">IF(COLUMNS($G401:H401)&gt;$E401,"",IFERROR(INDEX('PROYECCIÓN'!402:402,15+6*(COLUMNS($G401:H401)-1)),""))</f>
        <v/>
      </c>
      <c r="I401" s="236">
        <f t="array" ref="I401">IF(COLUMNS($G401:I401)&gt;$E401,"",IFERROR(INDEX('PROYECCIÓN'!402:402,15+6*(COLUMNS($G401:I401)-1)),""))</f>
        <v/>
      </c>
      <c r="J401" s="236">
        <f t="array" ref="J401">IF(COLUMNS($G401:J401)&gt;$E401,"",IFERROR(INDEX('PROYECCIÓN'!402:402,15+6*(COLUMNS($G401:J401)-1)),""))</f>
        <v/>
      </c>
      <c r="K401" s="236">
        <f t="array" ref="K401">IF(COLUMNS($G401:K401)&gt;$E401,"",IFERROR(INDEX('PROYECCIÓN'!402:402,15+6*(COLUMNS($G401:K401)-1)),""))</f>
        <v/>
      </c>
      <c r="L401" s="236">
        <f t="array" ref="L401">IF(COLUMNS($G401:L401)&gt;$E401,"",IFERROR(INDEX('PROYECCIÓN'!402:402,15+6*(COLUMNS($G401:L401)-1)),""))</f>
        <v/>
      </c>
      <c r="M401" s="236">
        <f t="array" ref="M401">IF(COLUMNS($G401:M401)&gt;$E401,"",IFERROR(INDEX('PROYECCIÓN'!402:402,15+6*(COLUMNS($G401:M401)-1)),""))</f>
        <v/>
      </c>
      <c r="N401" s="236">
        <f t="array" ref="N401">IF(COLUMNS($G401:N401)&gt;$E401,"",IFERROR(INDEX('PROYECCIÓN'!402:402,15+6*(COLUMNS($G401:N401)-1)),""))</f>
        <v/>
      </c>
      <c r="O401" s="236">
        <f t="array" ref="O401">IF(COLUMNS($G401:O401)&gt;$E401,"",IFERROR(INDEX('PROYECCIÓN'!402:402,15+6*(COLUMNS($G401:O401)-1)),""))</f>
        <v/>
      </c>
      <c r="P401" s="236">
        <f t="array" ref="P401">IF(COLUMNS($G401:P401)&gt;$E401,"",IFERROR(INDEX('PROYECCIÓN'!402:402,15+6*(COLUMNS($G401:P401)-1)),""))</f>
        <v/>
      </c>
      <c r="Q401" s="236">
        <f t="array" ref="Q401">IF(COLUMNS($G401:Q401)&gt;$E401,"",IFERROR(INDEX('PROYECCIÓN'!402:402,15+6*(COLUMNS($G401:Q401)-1)),""))</f>
        <v/>
      </c>
      <c r="R401" s="236">
        <f t="array" ref="R401">IF(COLUMNS($G401:R401)&gt;$E401,"",IFERROR(INDEX('PROYECCIÓN'!402:402,15+6*(COLUMNS($G401:R401)-1)),""))</f>
        <v/>
      </c>
      <c r="S401" s="236">
        <f t="array" ref="S401">IF(COLUMNS($G401:S401)&gt;$E401,"",IFERROR(INDEX('PROYECCIÓN'!402:402,15+6*(COLUMNS($G401:S401)-1)),""))</f>
        <v/>
      </c>
      <c r="T401" s="236">
        <f t="array" ref="T401">IF(COLUMNS($G401:T401)&gt;$E401,"",IFERROR(INDEX('PROYECCIÓN'!402:402,15+6*(COLUMNS($G401:T401)-1)),""))</f>
        <v/>
      </c>
      <c r="U401" s="236">
        <f t="array" ref="U401">IF(COLUMNS($G401:U401)&gt;$E401,"",IFERROR(INDEX('PROYECCIÓN'!402:402,15+6*(COLUMNS($G401:U401)-1)),""))</f>
        <v/>
      </c>
      <c r="V401" s="236">
        <f t="array" ref="V401">IF(COLUMNS($G401:V401)&gt;$E401,"",IFERROR(INDEX('PROYECCIÓN'!402:402,15+6*(COLUMNS($G401:V401)-1)),""))</f>
        <v/>
      </c>
      <c r="W401" s="236">
        <f t="array" ref="W401">IF(COLUMNS($G401:W401)&gt;$E401,"",IFERROR(INDEX('PROYECCIÓN'!402:402,15+6*(COLUMNS($G401:W401)-1)),""))</f>
        <v/>
      </c>
      <c r="X401" s="236">
        <f t="array" ref="X401">IF(COLUMNS($G401:X401)&gt;$E401,"",IFERROR(INDEX('PROYECCIÓN'!402:402,15+6*(COLUMNS($G401:X401)-1)),""))</f>
        <v/>
      </c>
      <c r="Y401" s="236">
        <f t="array" ref="Y401">IF(COLUMNS($G401:Y401)&gt;$E401,"",IFERROR(INDEX('PROYECCIÓN'!402:402,15+6*(COLUMNS($G401:Y401)-1)),""))</f>
        <v/>
      </c>
      <c r="Z401" s="236">
        <f t="array" ref="Z401">IF(COLUMNS($G401:Z401)&gt;$E401,"",IFERROR(INDEX('PROYECCIÓN'!402:402,15+6*(COLUMNS($G401:Z401)-1)),""))</f>
        <v/>
      </c>
      <c r="AA401" s="236">
        <f t="array" ref="AA401">IF(COLUMNS($G401:AA401)&gt;$E401,"",IFERROR(INDEX('PROYECCIÓN'!402:402,15+6*(COLUMNS($G401:AA401)-1)),""))</f>
        <v/>
      </c>
      <c r="AB401" s="236">
        <f t="array" ref="AB401">IF(COLUMNS($G401:AB401)&gt;$E401,"",IFERROR(INDEX('PROYECCIÓN'!402:402,15+6*(COLUMNS($G401:AB401)-1)),""))</f>
        <v/>
      </c>
      <c r="AC401" s="236">
        <f t="array" ref="AC401">IF(COLUMNS($G401:AC401)&gt;$E401,"",IFERROR(INDEX('PROYECCIÓN'!402:402,15+6*(COLUMNS($G401:AC401)-1)),""))</f>
        <v/>
      </c>
      <c r="AD401" s="236">
        <f t="array" ref="AD401">IF(COLUMNS($G401:AD401)&gt;$E401,"",IFERROR(INDEX('PROYECCIÓN'!402:402,15+6*(COLUMNS($G401:AD401)-1)),""))</f>
        <v/>
      </c>
      <c r="AE401" s="236">
        <f t="array" ref="AE401">IF(COLUMNS($G401:AE401)&gt;$E401,"",IFERROR(INDEX('PROYECCIÓN'!402:402,15+6*(COLUMNS($G401:AE401)-1)),""))</f>
        <v/>
      </c>
      <c r="AF401" s="236">
        <f t="array" ref="AF401">IF(COLUMNS($G401:AF401)&gt;$E401,"",IFERROR(INDEX('PROYECCIÓN'!402:402,15+6*(COLUMNS($G401:AF401)-1)),""))</f>
        <v/>
      </c>
      <c r="AG401" s="236">
        <f t="array" ref="AG401">IF(COLUMNS($G401:AG401)&gt;$E401,"",IFERROR(INDEX('PROYECCIÓN'!402:402,15+6*(COLUMNS($G401:AG401)-1)),""))</f>
        <v/>
      </c>
      <c r="AH401" s="236">
        <f t="array" ref="AH401">IF(COLUMNS($G401:AH401)&gt;$E401,"",IFERROR(INDEX('PROYECCIÓN'!402:402,15+6*(COLUMNS($G401:AH401)-1)),""))</f>
        <v/>
      </c>
      <c r="AI401" s="236">
        <f t="array" ref="AI401">IF(COLUMNS($G401:AI401)&gt;$E401,"",IFERROR(INDEX('PROYECCIÓN'!402:402,15+6*(COLUMNS($G401:AI401)-1)),""))</f>
        <v/>
      </c>
      <c r="AJ401" s="236">
        <f t="array" ref="AJ401">IF(COLUMNS($G401:AJ401)&gt;$E401,"",IFERROR(INDEX('PROYECCIÓN'!402:402,15+6*(COLUMNS($G401:AJ401)-1)),""))</f>
        <v/>
      </c>
      <c r="AK401" s="236">
        <f t="array" ref="AK401">IF(COLUMNS($G401:AK401)&gt;$E401,"",IFERROR(INDEX('PROYECCIÓN'!402:402,15+6*(COLUMNS($G401:AK401)-1)),""))</f>
        <v/>
      </c>
      <c r="AL401" s="236">
        <f t="array" ref="AL401">IF(COLUMNS($G401:AL401)&gt;$E401,"",IFERROR(INDEX('PROYECCIÓN'!402:402,15+6*(COLUMNS($G401:AL401)-1)),""))</f>
        <v/>
      </c>
      <c r="AM401" s="236">
        <f t="array" ref="AM401">IF(COLUMNS($G401:AM401)&gt;$E401,"",IFERROR(INDEX('PROYECCIÓN'!402:402,15+6*(COLUMNS($G401:AM401)-1)),""))</f>
        <v/>
      </c>
      <c r="AN401" s="236">
        <f t="array" ref="AN401">IF(COLUMNS($G401:AN401)&gt;$E401,"",IFERROR(INDEX('PROYECCIÓN'!402:402,15+6*(COLUMNS($G401:AN401)-1)),""))</f>
        <v/>
      </c>
      <c r="AO401" s="236">
        <f t="array" ref="AO401">IF(COLUMNS($G401:AO401)&gt;$E401,"",IFERROR(INDEX('PROYECCIÓN'!402:402,15+6*(COLUMNS($G401:AO401)-1)),""))</f>
        <v/>
      </c>
      <c r="AP401" s="236">
        <f t="array" ref="AP401">IF(COLUMNS($G401:AP401)&gt;$E401,"",IFERROR(INDEX('PROYECCIÓN'!402:402,15+6*(COLUMNS($G401:AP401)-1)),""))</f>
        <v/>
      </c>
      <c r="AQ401" s="236" t="n"/>
      <c r="AR401" s="229" t="n"/>
      <c r="AS401" s="185" t="n"/>
    </row>
    <row r="402" ht="15" customHeight="1" s="506">
      <c r="B402" s="47">
        <f>'CARTERA TOTAL'!B402</f>
        <v/>
      </c>
      <c r="C402" s="229">
        <f>'PROYECCIÓN'!C403</f>
        <v/>
      </c>
      <c r="D402" s="53">
        <f>'PROYECCIÓN'!D403</f>
        <v/>
      </c>
      <c r="E402" s="56">
        <f>'PROYECCIÓN'!H403</f>
        <v/>
      </c>
      <c r="F402" s="56">
        <f>IF(COUNTIF($G402:$AP402,"VENCIDA")&gt;0,"VENCIDA",IF(COUNTIF($G402:$AP402,"POR VENCER")&gt;0,"POR VENCER",IF(COUNTIF($G402:$AP402,"AL DÍA")&gt;0,"AL DÍA",IF(COUNTIF($G402:$AP402,"PAGA")&gt;0,"PAGA","SIN ESTADO"))))</f>
        <v/>
      </c>
      <c r="G402" s="236">
        <f t="array" ref="G402">IF(COLUMNS($G402:G402)&gt;$E402,"",IFERROR(INDEX('PROYECCIÓN'!403:403,15+6*(COLUMNS($G402:G402)-1)),""))</f>
        <v/>
      </c>
      <c r="H402" s="236">
        <f t="array" ref="H402">IF(COLUMNS($G402:H402)&gt;$E402,"",IFERROR(INDEX('PROYECCIÓN'!403:403,15+6*(COLUMNS($G402:H402)-1)),""))</f>
        <v/>
      </c>
      <c r="I402" s="236">
        <f t="array" ref="I402">IF(COLUMNS($G402:I402)&gt;$E402,"",IFERROR(INDEX('PROYECCIÓN'!403:403,15+6*(COLUMNS($G402:I402)-1)),""))</f>
        <v/>
      </c>
      <c r="J402" s="236">
        <f t="array" ref="J402">IF(COLUMNS($G402:J402)&gt;$E402,"",IFERROR(INDEX('PROYECCIÓN'!403:403,15+6*(COLUMNS($G402:J402)-1)),""))</f>
        <v/>
      </c>
      <c r="K402" s="236">
        <f t="array" ref="K402">IF(COLUMNS($G402:K402)&gt;$E402,"",IFERROR(INDEX('PROYECCIÓN'!403:403,15+6*(COLUMNS($G402:K402)-1)),""))</f>
        <v/>
      </c>
      <c r="L402" s="236">
        <f t="array" ref="L402">IF(COLUMNS($G402:L402)&gt;$E402,"",IFERROR(INDEX('PROYECCIÓN'!403:403,15+6*(COLUMNS($G402:L402)-1)),""))</f>
        <v/>
      </c>
      <c r="M402" s="236">
        <f t="array" ref="M402">IF(COLUMNS($G402:M402)&gt;$E402,"",IFERROR(INDEX('PROYECCIÓN'!403:403,15+6*(COLUMNS($G402:M402)-1)),""))</f>
        <v/>
      </c>
      <c r="N402" s="236">
        <f t="array" ref="N402">IF(COLUMNS($G402:N402)&gt;$E402,"",IFERROR(INDEX('PROYECCIÓN'!403:403,15+6*(COLUMNS($G402:N402)-1)),""))</f>
        <v/>
      </c>
      <c r="O402" s="236">
        <f t="array" ref="O402">IF(COLUMNS($G402:O402)&gt;$E402,"",IFERROR(INDEX('PROYECCIÓN'!403:403,15+6*(COLUMNS($G402:O402)-1)),""))</f>
        <v/>
      </c>
      <c r="P402" s="236">
        <f t="array" ref="P402">IF(COLUMNS($G402:P402)&gt;$E402,"",IFERROR(INDEX('PROYECCIÓN'!403:403,15+6*(COLUMNS($G402:P402)-1)),""))</f>
        <v/>
      </c>
      <c r="Q402" s="236">
        <f t="array" ref="Q402">IF(COLUMNS($G402:Q402)&gt;$E402,"",IFERROR(INDEX('PROYECCIÓN'!403:403,15+6*(COLUMNS($G402:Q402)-1)),""))</f>
        <v/>
      </c>
      <c r="R402" s="236">
        <f t="array" ref="R402">IF(COLUMNS($G402:R402)&gt;$E402,"",IFERROR(INDEX('PROYECCIÓN'!403:403,15+6*(COLUMNS($G402:R402)-1)),""))</f>
        <v/>
      </c>
      <c r="S402" s="236">
        <f t="array" ref="S402">IF(COLUMNS($G402:S402)&gt;$E402,"",IFERROR(INDEX('PROYECCIÓN'!403:403,15+6*(COLUMNS($G402:S402)-1)),""))</f>
        <v/>
      </c>
      <c r="T402" s="236">
        <f t="array" ref="T402">IF(COLUMNS($G402:T402)&gt;$E402,"",IFERROR(INDEX('PROYECCIÓN'!403:403,15+6*(COLUMNS($G402:T402)-1)),""))</f>
        <v/>
      </c>
      <c r="U402" s="236">
        <f t="array" ref="U402">IF(COLUMNS($G402:U402)&gt;$E402,"",IFERROR(INDEX('PROYECCIÓN'!403:403,15+6*(COLUMNS($G402:U402)-1)),""))</f>
        <v/>
      </c>
      <c r="V402" s="236">
        <f t="array" ref="V402">IF(COLUMNS($G402:V402)&gt;$E402,"",IFERROR(INDEX('PROYECCIÓN'!403:403,15+6*(COLUMNS($G402:V402)-1)),""))</f>
        <v/>
      </c>
      <c r="W402" s="236">
        <f t="array" ref="W402">IF(COLUMNS($G402:W402)&gt;$E402,"",IFERROR(INDEX('PROYECCIÓN'!403:403,15+6*(COLUMNS($G402:W402)-1)),""))</f>
        <v/>
      </c>
      <c r="X402" s="236">
        <f t="array" ref="X402">IF(COLUMNS($G402:X402)&gt;$E402,"",IFERROR(INDEX('PROYECCIÓN'!403:403,15+6*(COLUMNS($G402:X402)-1)),""))</f>
        <v/>
      </c>
      <c r="Y402" s="236">
        <f t="array" ref="Y402">IF(COLUMNS($G402:Y402)&gt;$E402,"",IFERROR(INDEX('PROYECCIÓN'!403:403,15+6*(COLUMNS($G402:Y402)-1)),""))</f>
        <v/>
      </c>
      <c r="Z402" s="236">
        <f t="array" ref="Z402">IF(COLUMNS($G402:Z402)&gt;$E402,"",IFERROR(INDEX('PROYECCIÓN'!403:403,15+6*(COLUMNS($G402:Z402)-1)),""))</f>
        <v/>
      </c>
      <c r="AA402" s="236">
        <f t="array" ref="AA402">IF(COLUMNS($G402:AA402)&gt;$E402,"",IFERROR(INDEX('PROYECCIÓN'!403:403,15+6*(COLUMNS($G402:AA402)-1)),""))</f>
        <v/>
      </c>
      <c r="AB402" s="236">
        <f t="array" ref="AB402">IF(COLUMNS($G402:AB402)&gt;$E402,"",IFERROR(INDEX('PROYECCIÓN'!403:403,15+6*(COLUMNS($G402:AB402)-1)),""))</f>
        <v/>
      </c>
      <c r="AC402" s="236">
        <f t="array" ref="AC402">IF(COLUMNS($G402:AC402)&gt;$E402,"",IFERROR(INDEX('PROYECCIÓN'!403:403,15+6*(COLUMNS($G402:AC402)-1)),""))</f>
        <v/>
      </c>
      <c r="AD402" s="236">
        <f t="array" ref="AD402">IF(COLUMNS($G402:AD402)&gt;$E402,"",IFERROR(INDEX('PROYECCIÓN'!403:403,15+6*(COLUMNS($G402:AD402)-1)),""))</f>
        <v/>
      </c>
      <c r="AE402" s="236">
        <f t="array" ref="AE402">IF(COLUMNS($G402:AE402)&gt;$E402,"",IFERROR(INDEX('PROYECCIÓN'!403:403,15+6*(COLUMNS($G402:AE402)-1)),""))</f>
        <v/>
      </c>
      <c r="AF402" s="236">
        <f t="array" ref="AF402">IF(COLUMNS($G402:AF402)&gt;$E402,"",IFERROR(INDEX('PROYECCIÓN'!403:403,15+6*(COLUMNS($G402:AF402)-1)),""))</f>
        <v/>
      </c>
      <c r="AG402" s="236">
        <f t="array" ref="AG402">IF(COLUMNS($G402:AG402)&gt;$E402,"",IFERROR(INDEX('PROYECCIÓN'!403:403,15+6*(COLUMNS($G402:AG402)-1)),""))</f>
        <v/>
      </c>
      <c r="AH402" s="236">
        <f t="array" ref="AH402">IF(COLUMNS($G402:AH402)&gt;$E402,"",IFERROR(INDEX('PROYECCIÓN'!403:403,15+6*(COLUMNS($G402:AH402)-1)),""))</f>
        <v/>
      </c>
      <c r="AI402" s="236">
        <f t="array" ref="AI402">IF(COLUMNS($G402:AI402)&gt;$E402,"",IFERROR(INDEX('PROYECCIÓN'!403:403,15+6*(COLUMNS($G402:AI402)-1)),""))</f>
        <v/>
      </c>
      <c r="AJ402" s="236">
        <f t="array" ref="AJ402">IF(COLUMNS($G402:AJ402)&gt;$E402,"",IFERROR(INDEX('PROYECCIÓN'!403:403,15+6*(COLUMNS($G402:AJ402)-1)),""))</f>
        <v/>
      </c>
      <c r="AK402" s="236">
        <f t="array" ref="AK402">IF(COLUMNS($G402:AK402)&gt;$E402,"",IFERROR(INDEX('PROYECCIÓN'!403:403,15+6*(COLUMNS($G402:AK402)-1)),""))</f>
        <v/>
      </c>
      <c r="AL402" s="236">
        <f t="array" ref="AL402">IF(COLUMNS($G402:AL402)&gt;$E402,"",IFERROR(INDEX('PROYECCIÓN'!403:403,15+6*(COLUMNS($G402:AL402)-1)),""))</f>
        <v/>
      </c>
      <c r="AM402" s="236">
        <f t="array" ref="AM402">IF(COLUMNS($G402:AM402)&gt;$E402,"",IFERROR(INDEX('PROYECCIÓN'!403:403,15+6*(COLUMNS($G402:AM402)-1)),""))</f>
        <v/>
      </c>
      <c r="AN402" s="236">
        <f t="array" ref="AN402">IF(COLUMNS($G402:AN402)&gt;$E402,"",IFERROR(INDEX('PROYECCIÓN'!403:403,15+6*(COLUMNS($G402:AN402)-1)),""))</f>
        <v/>
      </c>
      <c r="AO402" s="236">
        <f t="array" ref="AO402">IF(COLUMNS($G402:AO402)&gt;$E402,"",IFERROR(INDEX('PROYECCIÓN'!403:403,15+6*(COLUMNS($G402:AO402)-1)),""))</f>
        <v/>
      </c>
      <c r="AP402" s="236">
        <f t="array" ref="AP402">IF(COLUMNS($G402:AP402)&gt;$E402,"",IFERROR(INDEX('PROYECCIÓN'!403:403,15+6*(COLUMNS($G402:AP402)-1)),""))</f>
        <v/>
      </c>
      <c r="AQ402" s="236" t="inlineStr">
        <is>
          <t>MENSAJE POR WHATSAPP</t>
        </is>
      </c>
      <c r="AR402" s="229" t="inlineStr">
        <is>
          <t>NO RESPONDE</t>
        </is>
      </c>
      <c r="AS402" s="237" t="n">
        <v>46288</v>
      </c>
    </row>
    <row r="403" ht="15" customHeight="1" s="506">
      <c r="B403" s="47">
        <f>'CARTERA TOTAL'!B403</f>
        <v/>
      </c>
      <c r="C403" s="229">
        <f>'PROYECCIÓN'!C404</f>
        <v/>
      </c>
      <c r="D403" s="53">
        <f>'PROYECCIÓN'!D404</f>
        <v/>
      </c>
      <c r="E403" s="56">
        <f>'PROYECCIÓN'!H404</f>
        <v/>
      </c>
      <c r="F403" s="56">
        <f>IF(COUNTIF($G403:$AP403,"VENCIDA")&gt;0,"VENCIDA",IF(COUNTIF($G403:$AP403,"POR VENCER")&gt;0,"POR VENCER",IF(COUNTIF($G403:$AP403,"AL DÍA")&gt;0,"AL DÍA",IF(COUNTIF($G403:$AP403,"PAGA")&gt;0,"PAGA","SIN ESTADO"))))</f>
        <v/>
      </c>
      <c r="G403" s="236">
        <f t="array" ref="G403">IF(COLUMNS($G403:G403)&gt;$E403,"",IFERROR(INDEX('PROYECCIÓN'!404:404,15+6*(COLUMNS($G403:G403)-1)),""))</f>
        <v/>
      </c>
      <c r="H403" s="236">
        <f t="array" ref="H403">IF(COLUMNS($G403:H403)&gt;$E403,"",IFERROR(INDEX('PROYECCIÓN'!404:404,15+6*(COLUMNS($G403:H403)-1)),""))</f>
        <v/>
      </c>
      <c r="I403" s="236">
        <f t="array" ref="I403">IF(COLUMNS($G403:I403)&gt;$E403,"",IFERROR(INDEX('PROYECCIÓN'!404:404,15+6*(COLUMNS($G403:I403)-1)),""))</f>
        <v/>
      </c>
      <c r="J403" s="236">
        <f t="array" ref="J403">IF(COLUMNS($G403:J403)&gt;$E403,"",IFERROR(INDEX('PROYECCIÓN'!404:404,15+6*(COLUMNS($G403:J403)-1)),""))</f>
        <v/>
      </c>
      <c r="K403" s="236">
        <f t="array" ref="K403">IF(COLUMNS($G403:K403)&gt;$E403,"",IFERROR(INDEX('PROYECCIÓN'!404:404,15+6*(COLUMNS($G403:K403)-1)),""))</f>
        <v/>
      </c>
      <c r="L403" s="236">
        <f t="array" ref="L403">IF(COLUMNS($G403:L403)&gt;$E403,"",IFERROR(INDEX('PROYECCIÓN'!404:404,15+6*(COLUMNS($G403:L403)-1)),""))</f>
        <v/>
      </c>
      <c r="M403" s="236">
        <f t="array" ref="M403">IF(COLUMNS($G403:M403)&gt;$E403,"",IFERROR(INDEX('PROYECCIÓN'!404:404,15+6*(COLUMNS($G403:M403)-1)),""))</f>
        <v/>
      </c>
      <c r="N403" s="236">
        <f t="array" ref="N403">IF(COLUMNS($G403:N403)&gt;$E403,"",IFERROR(INDEX('PROYECCIÓN'!404:404,15+6*(COLUMNS($G403:N403)-1)),""))</f>
        <v/>
      </c>
      <c r="O403" s="236">
        <f t="array" ref="O403">IF(COLUMNS($G403:O403)&gt;$E403,"",IFERROR(INDEX('PROYECCIÓN'!404:404,15+6*(COLUMNS($G403:O403)-1)),""))</f>
        <v/>
      </c>
      <c r="P403" s="236">
        <f t="array" ref="P403">IF(COLUMNS($G403:P403)&gt;$E403,"",IFERROR(INDEX('PROYECCIÓN'!404:404,15+6*(COLUMNS($G403:P403)-1)),""))</f>
        <v/>
      </c>
      <c r="Q403" s="236">
        <f t="array" ref="Q403">IF(COLUMNS($G403:Q403)&gt;$E403,"",IFERROR(INDEX('PROYECCIÓN'!404:404,15+6*(COLUMNS($G403:Q403)-1)),""))</f>
        <v/>
      </c>
      <c r="R403" s="236">
        <f t="array" ref="R403">IF(COLUMNS($G403:R403)&gt;$E403,"",IFERROR(INDEX('PROYECCIÓN'!404:404,15+6*(COLUMNS($G403:R403)-1)),""))</f>
        <v/>
      </c>
      <c r="S403" s="236">
        <f t="array" ref="S403">IF(COLUMNS($G403:S403)&gt;$E403,"",IFERROR(INDEX('PROYECCIÓN'!404:404,15+6*(COLUMNS($G403:S403)-1)),""))</f>
        <v/>
      </c>
      <c r="T403" s="236">
        <f t="array" ref="T403">IF(COLUMNS($G403:T403)&gt;$E403,"",IFERROR(INDEX('PROYECCIÓN'!404:404,15+6*(COLUMNS($G403:T403)-1)),""))</f>
        <v/>
      </c>
      <c r="U403" s="236">
        <f t="array" ref="U403">IF(COLUMNS($G403:U403)&gt;$E403,"",IFERROR(INDEX('PROYECCIÓN'!404:404,15+6*(COLUMNS($G403:U403)-1)),""))</f>
        <v/>
      </c>
      <c r="V403" s="236">
        <f t="array" ref="V403">IF(COLUMNS($G403:V403)&gt;$E403,"",IFERROR(INDEX('PROYECCIÓN'!404:404,15+6*(COLUMNS($G403:V403)-1)),""))</f>
        <v/>
      </c>
      <c r="W403" s="236">
        <f t="array" ref="W403">IF(COLUMNS($G403:W403)&gt;$E403,"",IFERROR(INDEX('PROYECCIÓN'!404:404,15+6*(COLUMNS($G403:W403)-1)),""))</f>
        <v/>
      </c>
      <c r="X403" s="236">
        <f t="array" ref="X403">IF(COLUMNS($G403:X403)&gt;$E403,"",IFERROR(INDEX('PROYECCIÓN'!404:404,15+6*(COLUMNS($G403:X403)-1)),""))</f>
        <v/>
      </c>
      <c r="Y403" s="236">
        <f t="array" ref="Y403">IF(COLUMNS($G403:Y403)&gt;$E403,"",IFERROR(INDEX('PROYECCIÓN'!404:404,15+6*(COLUMNS($G403:Y403)-1)),""))</f>
        <v/>
      </c>
      <c r="Z403" s="236">
        <f t="array" ref="Z403">IF(COLUMNS($G403:Z403)&gt;$E403,"",IFERROR(INDEX('PROYECCIÓN'!404:404,15+6*(COLUMNS($G403:Z403)-1)),""))</f>
        <v/>
      </c>
      <c r="AA403" s="236">
        <f t="array" ref="AA403">IF(COLUMNS($G403:AA403)&gt;$E403,"",IFERROR(INDEX('PROYECCIÓN'!404:404,15+6*(COLUMNS($G403:AA403)-1)),""))</f>
        <v/>
      </c>
      <c r="AB403" s="236">
        <f t="array" ref="AB403">IF(COLUMNS($G403:AB403)&gt;$E403,"",IFERROR(INDEX('PROYECCIÓN'!404:404,15+6*(COLUMNS($G403:AB403)-1)),""))</f>
        <v/>
      </c>
      <c r="AC403" s="236">
        <f t="array" ref="AC403">IF(COLUMNS($G403:AC403)&gt;$E403,"",IFERROR(INDEX('PROYECCIÓN'!404:404,15+6*(COLUMNS($G403:AC403)-1)),""))</f>
        <v/>
      </c>
      <c r="AD403" s="236">
        <f t="array" ref="AD403">IF(COLUMNS($G403:AD403)&gt;$E403,"",IFERROR(INDEX('PROYECCIÓN'!404:404,15+6*(COLUMNS($G403:AD403)-1)),""))</f>
        <v/>
      </c>
      <c r="AE403" s="236">
        <f t="array" ref="AE403">IF(COLUMNS($G403:AE403)&gt;$E403,"",IFERROR(INDEX('PROYECCIÓN'!404:404,15+6*(COLUMNS($G403:AE403)-1)),""))</f>
        <v/>
      </c>
      <c r="AF403" s="236">
        <f t="array" ref="AF403">IF(COLUMNS($G403:AF403)&gt;$E403,"",IFERROR(INDEX('PROYECCIÓN'!404:404,15+6*(COLUMNS($G403:AF403)-1)),""))</f>
        <v/>
      </c>
      <c r="AG403" s="236">
        <f t="array" ref="AG403">IF(COLUMNS($G403:AG403)&gt;$E403,"",IFERROR(INDEX('PROYECCIÓN'!404:404,15+6*(COLUMNS($G403:AG403)-1)),""))</f>
        <v/>
      </c>
      <c r="AH403" s="236">
        <f t="array" ref="AH403">IF(COLUMNS($G403:AH403)&gt;$E403,"",IFERROR(INDEX('PROYECCIÓN'!404:404,15+6*(COLUMNS($G403:AH403)-1)),""))</f>
        <v/>
      </c>
      <c r="AI403" s="236">
        <f t="array" ref="AI403">IF(COLUMNS($G403:AI403)&gt;$E403,"",IFERROR(INDEX('PROYECCIÓN'!404:404,15+6*(COLUMNS($G403:AI403)-1)),""))</f>
        <v/>
      </c>
      <c r="AJ403" s="236">
        <f t="array" ref="AJ403">IF(COLUMNS($G403:AJ403)&gt;$E403,"",IFERROR(INDEX('PROYECCIÓN'!404:404,15+6*(COLUMNS($G403:AJ403)-1)),""))</f>
        <v/>
      </c>
      <c r="AK403" s="236">
        <f t="array" ref="AK403">IF(COLUMNS($G403:AK403)&gt;$E403,"",IFERROR(INDEX('PROYECCIÓN'!404:404,15+6*(COLUMNS($G403:AK403)-1)),""))</f>
        <v/>
      </c>
      <c r="AL403" s="236">
        <f t="array" ref="AL403">IF(COLUMNS($G403:AL403)&gt;$E403,"",IFERROR(INDEX('PROYECCIÓN'!404:404,15+6*(COLUMNS($G403:AL403)-1)),""))</f>
        <v/>
      </c>
      <c r="AM403" s="236">
        <f t="array" ref="AM403">IF(COLUMNS($G403:AM403)&gt;$E403,"",IFERROR(INDEX('PROYECCIÓN'!404:404,15+6*(COLUMNS($G403:AM403)-1)),""))</f>
        <v/>
      </c>
      <c r="AN403" s="236">
        <f t="array" ref="AN403">IF(COLUMNS($G403:AN403)&gt;$E403,"",IFERROR(INDEX('PROYECCIÓN'!404:404,15+6*(COLUMNS($G403:AN403)-1)),""))</f>
        <v/>
      </c>
      <c r="AO403" s="236">
        <f t="array" ref="AO403">IF(COLUMNS($G403:AO403)&gt;$E403,"",IFERROR(INDEX('PROYECCIÓN'!404:404,15+6*(COLUMNS($G403:AO403)-1)),""))</f>
        <v/>
      </c>
      <c r="AP403" s="236">
        <f t="array" ref="AP403">IF(COLUMNS($G403:AP403)&gt;$E403,"",IFERROR(INDEX('PROYECCIÓN'!404:404,15+6*(COLUMNS($G403:AP403)-1)),""))</f>
        <v/>
      </c>
      <c r="AQ403" s="236" t="n"/>
      <c r="AR403" s="229" t="n"/>
      <c r="AS403" s="185" t="n"/>
    </row>
    <row r="404" ht="15" customHeight="1" s="506">
      <c r="B404" s="47">
        <f>'CARTERA TOTAL'!B404</f>
        <v/>
      </c>
      <c r="C404" s="229">
        <f>'PROYECCIÓN'!C405</f>
        <v/>
      </c>
      <c r="D404" s="53">
        <f>'PROYECCIÓN'!D405</f>
        <v/>
      </c>
      <c r="E404" s="56">
        <f>'PROYECCIÓN'!H405</f>
        <v/>
      </c>
      <c r="F404" s="56">
        <f>IF(COUNTIF($G404:$AP404,"VENCIDA")&gt;0,"VENCIDA",IF(COUNTIF($G404:$AP404,"POR VENCER")&gt;0,"POR VENCER",IF(COUNTIF($G404:$AP404,"AL DÍA")&gt;0,"AL DÍA",IF(COUNTIF($G404:$AP404,"PAGA")&gt;0,"PAGA","SIN ESTADO"))))</f>
        <v/>
      </c>
      <c r="G404" s="236">
        <f t="array" ref="G404">IF(COLUMNS($G404:G404)&gt;$E404,"",IFERROR(INDEX('PROYECCIÓN'!405:405,15+6*(COLUMNS($G404:G404)-1)),""))</f>
        <v/>
      </c>
      <c r="H404" s="236">
        <f t="array" ref="H404">IF(COLUMNS($G404:H404)&gt;$E404,"",IFERROR(INDEX('PROYECCIÓN'!405:405,15+6*(COLUMNS($G404:H404)-1)),""))</f>
        <v/>
      </c>
      <c r="I404" s="236">
        <f t="array" ref="I404">IF(COLUMNS($G404:I404)&gt;$E404,"",IFERROR(INDEX('PROYECCIÓN'!405:405,15+6*(COLUMNS($G404:I404)-1)),""))</f>
        <v/>
      </c>
      <c r="J404" s="236">
        <f t="array" ref="J404">IF(COLUMNS($G404:J404)&gt;$E404,"",IFERROR(INDEX('PROYECCIÓN'!405:405,15+6*(COLUMNS($G404:J404)-1)),""))</f>
        <v/>
      </c>
      <c r="K404" s="236">
        <f t="array" ref="K404">IF(COLUMNS($G404:K404)&gt;$E404,"",IFERROR(INDEX('PROYECCIÓN'!405:405,15+6*(COLUMNS($G404:K404)-1)),""))</f>
        <v/>
      </c>
      <c r="L404" s="236">
        <f t="array" ref="L404">IF(COLUMNS($G404:L404)&gt;$E404,"",IFERROR(INDEX('PROYECCIÓN'!405:405,15+6*(COLUMNS($G404:L404)-1)),""))</f>
        <v/>
      </c>
      <c r="M404" s="236">
        <f t="array" ref="M404">IF(COLUMNS($G404:M404)&gt;$E404,"",IFERROR(INDEX('PROYECCIÓN'!405:405,15+6*(COLUMNS($G404:M404)-1)),""))</f>
        <v/>
      </c>
      <c r="N404" s="236">
        <f t="array" ref="N404">IF(COLUMNS($G404:N404)&gt;$E404,"",IFERROR(INDEX('PROYECCIÓN'!405:405,15+6*(COLUMNS($G404:N404)-1)),""))</f>
        <v/>
      </c>
      <c r="O404" s="236">
        <f t="array" ref="O404">IF(COLUMNS($G404:O404)&gt;$E404,"",IFERROR(INDEX('PROYECCIÓN'!405:405,15+6*(COLUMNS($G404:O404)-1)),""))</f>
        <v/>
      </c>
      <c r="P404" s="236">
        <f t="array" ref="P404">IF(COLUMNS($G404:P404)&gt;$E404,"",IFERROR(INDEX('PROYECCIÓN'!405:405,15+6*(COLUMNS($G404:P404)-1)),""))</f>
        <v/>
      </c>
      <c r="Q404" s="236">
        <f t="array" ref="Q404">IF(COLUMNS($G404:Q404)&gt;$E404,"",IFERROR(INDEX('PROYECCIÓN'!405:405,15+6*(COLUMNS($G404:Q404)-1)),""))</f>
        <v/>
      </c>
      <c r="R404" s="236">
        <f t="array" ref="R404">IF(COLUMNS($G404:R404)&gt;$E404,"",IFERROR(INDEX('PROYECCIÓN'!405:405,15+6*(COLUMNS($G404:R404)-1)),""))</f>
        <v/>
      </c>
      <c r="S404" s="236">
        <f t="array" ref="S404">IF(COLUMNS($G404:S404)&gt;$E404,"",IFERROR(INDEX('PROYECCIÓN'!405:405,15+6*(COLUMNS($G404:S404)-1)),""))</f>
        <v/>
      </c>
      <c r="T404" s="236">
        <f t="array" ref="T404">IF(COLUMNS($G404:T404)&gt;$E404,"",IFERROR(INDEX('PROYECCIÓN'!405:405,15+6*(COLUMNS($G404:T404)-1)),""))</f>
        <v/>
      </c>
      <c r="U404" s="236">
        <f t="array" ref="U404">IF(COLUMNS($G404:U404)&gt;$E404,"",IFERROR(INDEX('PROYECCIÓN'!405:405,15+6*(COLUMNS($G404:U404)-1)),""))</f>
        <v/>
      </c>
      <c r="V404" s="236">
        <f t="array" ref="V404">IF(COLUMNS($G404:V404)&gt;$E404,"",IFERROR(INDEX('PROYECCIÓN'!405:405,15+6*(COLUMNS($G404:V404)-1)),""))</f>
        <v/>
      </c>
      <c r="W404" s="236">
        <f t="array" ref="W404">IF(COLUMNS($G404:W404)&gt;$E404,"",IFERROR(INDEX('PROYECCIÓN'!405:405,15+6*(COLUMNS($G404:W404)-1)),""))</f>
        <v/>
      </c>
      <c r="X404" s="236">
        <f t="array" ref="X404">IF(COLUMNS($G404:X404)&gt;$E404,"",IFERROR(INDEX('PROYECCIÓN'!405:405,15+6*(COLUMNS($G404:X404)-1)),""))</f>
        <v/>
      </c>
      <c r="Y404" s="236">
        <f t="array" ref="Y404">IF(COLUMNS($G404:Y404)&gt;$E404,"",IFERROR(INDEX('PROYECCIÓN'!405:405,15+6*(COLUMNS($G404:Y404)-1)),""))</f>
        <v/>
      </c>
      <c r="Z404" s="236">
        <f t="array" ref="Z404">IF(COLUMNS($G404:Z404)&gt;$E404,"",IFERROR(INDEX('PROYECCIÓN'!405:405,15+6*(COLUMNS($G404:Z404)-1)),""))</f>
        <v/>
      </c>
      <c r="AA404" s="236">
        <f t="array" ref="AA404">IF(COLUMNS($G404:AA404)&gt;$E404,"",IFERROR(INDEX('PROYECCIÓN'!405:405,15+6*(COLUMNS($G404:AA404)-1)),""))</f>
        <v/>
      </c>
      <c r="AB404" s="236">
        <f t="array" ref="AB404">IF(COLUMNS($G404:AB404)&gt;$E404,"",IFERROR(INDEX('PROYECCIÓN'!405:405,15+6*(COLUMNS($G404:AB404)-1)),""))</f>
        <v/>
      </c>
      <c r="AC404" s="236">
        <f t="array" ref="AC404">IF(COLUMNS($G404:AC404)&gt;$E404,"",IFERROR(INDEX('PROYECCIÓN'!405:405,15+6*(COLUMNS($G404:AC404)-1)),""))</f>
        <v/>
      </c>
      <c r="AD404" s="236">
        <f t="array" ref="AD404">IF(COLUMNS($G404:AD404)&gt;$E404,"",IFERROR(INDEX('PROYECCIÓN'!405:405,15+6*(COLUMNS($G404:AD404)-1)),""))</f>
        <v/>
      </c>
      <c r="AE404" s="236">
        <f t="array" ref="AE404">IF(COLUMNS($G404:AE404)&gt;$E404,"",IFERROR(INDEX('PROYECCIÓN'!405:405,15+6*(COLUMNS($G404:AE404)-1)),""))</f>
        <v/>
      </c>
      <c r="AF404" s="236">
        <f t="array" ref="AF404">IF(COLUMNS($G404:AF404)&gt;$E404,"",IFERROR(INDEX('PROYECCIÓN'!405:405,15+6*(COLUMNS($G404:AF404)-1)),""))</f>
        <v/>
      </c>
      <c r="AG404" s="236">
        <f t="array" ref="AG404">IF(COLUMNS($G404:AG404)&gt;$E404,"",IFERROR(INDEX('PROYECCIÓN'!405:405,15+6*(COLUMNS($G404:AG404)-1)),""))</f>
        <v/>
      </c>
      <c r="AH404" s="236">
        <f t="array" ref="AH404">IF(COLUMNS($G404:AH404)&gt;$E404,"",IFERROR(INDEX('PROYECCIÓN'!405:405,15+6*(COLUMNS($G404:AH404)-1)),""))</f>
        <v/>
      </c>
      <c r="AI404" s="236">
        <f t="array" ref="AI404">IF(COLUMNS($G404:AI404)&gt;$E404,"",IFERROR(INDEX('PROYECCIÓN'!405:405,15+6*(COLUMNS($G404:AI404)-1)),""))</f>
        <v/>
      </c>
      <c r="AJ404" s="236">
        <f t="array" ref="AJ404">IF(COLUMNS($G404:AJ404)&gt;$E404,"",IFERROR(INDEX('PROYECCIÓN'!405:405,15+6*(COLUMNS($G404:AJ404)-1)),""))</f>
        <v/>
      </c>
      <c r="AK404" s="236">
        <f t="array" ref="AK404">IF(COLUMNS($G404:AK404)&gt;$E404,"",IFERROR(INDEX('PROYECCIÓN'!405:405,15+6*(COLUMNS($G404:AK404)-1)),""))</f>
        <v/>
      </c>
      <c r="AL404" s="236">
        <f t="array" ref="AL404">IF(COLUMNS($G404:AL404)&gt;$E404,"",IFERROR(INDEX('PROYECCIÓN'!405:405,15+6*(COLUMNS($G404:AL404)-1)),""))</f>
        <v/>
      </c>
      <c r="AM404" s="236">
        <f t="array" ref="AM404">IF(COLUMNS($G404:AM404)&gt;$E404,"",IFERROR(INDEX('PROYECCIÓN'!405:405,15+6*(COLUMNS($G404:AM404)-1)),""))</f>
        <v/>
      </c>
      <c r="AN404" s="236">
        <f t="array" ref="AN404">IF(COLUMNS($G404:AN404)&gt;$E404,"",IFERROR(INDEX('PROYECCIÓN'!405:405,15+6*(COLUMNS($G404:AN404)-1)),""))</f>
        <v/>
      </c>
      <c r="AO404" s="236">
        <f t="array" ref="AO404">IF(COLUMNS($G404:AO404)&gt;$E404,"",IFERROR(INDEX('PROYECCIÓN'!405:405,15+6*(COLUMNS($G404:AO404)-1)),""))</f>
        <v/>
      </c>
      <c r="AP404" s="236">
        <f t="array" ref="AP404">IF(COLUMNS($G404:AP404)&gt;$E404,"",IFERROR(INDEX('PROYECCIÓN'!405:405,15+6*(COLUMNS($G404:AP404)-1)),""))</f>
        <v/>
      </c>
      <c r="AQ404" s="236" t="n"/>
      <c r="AR404" s="229" t="n"/>
      <c r="AS404" s="185" t="n"/>
    </row>
    <row r="405" ht="15" customHeight="1" s="506">
      <c r="B405" s="47">
        <f>'CARTERA TOTAL'!B405</f>
        <v/>
      </c>
      <c r="C405" s="229">
        <f>'PROYECCIÓN'!C406</f>
        <v/>
      </c>
      <c r="D405" s="53">
        <f>'PROYECCIÓN'!D406</f>
        <v/>
      </c>
      <c r="E405" s="56">
        <f>'PROYECCIÓN'!H406</f>
        <v/>
      </c>
      <c r="F405" s="56">
        <f>IF(COUNTIF($G405:$AP405,"VENCIDA")&gt;0,"VENCIDA",IF(COUNTIF($G405:$AP405,"POR VENCER")&gt;0,"POR VENCER",IF(COUNTIF($G405:$AP405,"AL DÍA")&gt;0,"AL DÍA",IF(COUNTIF($G405:$AP405,"PAGA")&gt;0,"PAGA","SIN ESTADO"))))</f>
        <v/>
      </c>
      <c r="G405" s="236">
        <f t="array" ref="G405">IF(COLUMNS($G405:G405)&gt;$E405,"",IFERROR(INDEX('PROYECCIÓN'!406:406,15+6*(COLUMNS($G405:G405)-1)),""))</f>
        <v/>
      </c>
      <c r="H405" s="236">
        <f t="array" ref="H405">IF(COLUMNS($G405:H405)&gt;$E405,"",IFERROR(INDEX('PROYECCIÓN'!406:406,15+6*(COLUMNS($G405:H405)-1)),""))</f>
        <v/>
      </c>
      <c r="I405" s="236">
        <f t="array" ref="I405">IF(COLUMNS($G405:I405)&gt;$E405,"",IFERROR(INDEX('PROYECCIÓN'!406:406,15+6*(COLUMNS($G405:I405)-1)),""))</f>
        <v/>
      </c>
      <c r="J405" s="236">
        <f t="array" ref="J405">IF(COLUMNS($G405:J405)&gt;$E405,"",IFERROR(INDEX('PROYECCIÓN'!406:406,15+6*(COLUMNS($G405:J405)-1)),""))</f>
        <v/>
      </c>
      <c r="K405" s="236">
        <f t="array" ref="K405">IF(COLUMNS($G405:K405)&gt;$E405,"",IFERROR(INDEX('PROYECCIÓN'!406:406,15+6*(COLUMNS($G405:K405)-1)),""))</f>
        <v/>
      </c>
      <c r="L405" s="236">
        <f t="array" ref="L405">IF(COLUMNS($G405:L405)&gt;$E405,"",IFERROR(INDEX('PROYECCIÓN'!406:406,15+6*(COLUMNS($G405:L405)-1)),""))</f>
        <v/>
      </c>
      <c r="M405" s="236">
        <f t="array" ref="M405">IF(COLUMNS($G405:M405)&gt;$E405,"",IFERROR(INDEX('PROYECCIÓN'!406:406,15+6*(COLUMNS($G405:M405)-1)),""))</f>
        <v/>
      </c>
      <c r="N405" s="236">
        <f t="array" ref="N405">IF(COLUMNS($G405:N405)&gt;$E405,"",IFERROR(INDEX('PROYECCIÓN'!406:406,15+6*(COLUMNS($G405:N405)-1)),""))</f>
        <v/>
      </c>
      <c r="O405" s="236">
        <f t="array" ref="O405">IF(COLUMNS($G405:O405)&gt;$E405,"",IFERROR(INDEX('PROYECCIÓN'!406:406,15+6*(COLUMNS($G405:O405)-1)),""))</f>
        <v/>
      </c>
      <c r="P405" s="236">
        <f t="array" ref="P405">IF(COLUMNS($G405:P405)&gt;$E405,"",IFERROR(INDEX('PROYECCIÓN'!406:406,15+6*(COLUMNS($G405:P405)-1)),""))</f>
        <v/>
      </c>
      <c r="Q405" s="236">
        <f t="array" ref="Q405">IF(COLUMNS($G405:Q405)&gt;$E405,"",IFERROR(INDEX('PROYECCIÓN'!406:406,15+6*(COLUMNS($G405:Q405)-1)),""))</f>
        <v/>
      </c>
      <c r="R405" s="236">
        <f t="array" ref="R405">IF(COLUMNS($G405:R405)&gt;$E405,"",IFERROR(INDEX('PROYECCIÓN'!406:406,15+6*(COLUMNS($G405:R405)-1)),""))</f>
        <v/>
      </c>
      <c r="S405" s="236">
        <f t="array" ref="S405">IF(COLUMNS($G405:S405)&gt;$E405,"",IFERROR(INDEX('PROYECCIÓN'!406:406,15+6*(COLUMNS($G405:S405)-1)),""))</f>
        <v/>
      </c>
      <c r="T405" s="236">
        <f t="array" ref="T405">IF(COLUMNS($G405:T405)&gt;$E405,"",IFERROR(INDEX('PROYECCIÓN'!406:406,15+6*(COLUMNS($G405:T405)-1)),""))</f>
        <v/>
      </c>
      <c r="U405" s="236">
        <f t="array" ref="U405">IF(COLUMNS($G405:U405)&gt;$E405,"",IFERROR(INDEX('PROYECCIÓN'!406:406,15+6*(COLUMNS($G405:U405)-1)),""))</f>
        <v/>
      </c>
      <c r="V405" s="236">
        <f t="array" ref="V405">IF(COLUMNS($G405:V405)&gt;$E405,"",IFERROR(INDEX('PROYECCIÓN'!406:406,15+6*(COLUMNS($G405:V405)-1)),""))</f>
        <v/>
      </c>
      <c r="W405" s="236">
        <f t="array" ref="W405">IF(COLUMNS($G405:W405)&gt;$E405,"",IFERROR(INDEX('PROYECCIÓN'!406:406,15+6*(COLUMNS($G405:W405)-1)),""))</f>
        <v/>
      </c>
      <c r="X405" s="236">
        <f t="array" ref="X405">IF(COLUMNS($G405:X405)&gt;$E405,"",IFERROR(INDEX('PROYECCIÓN'!406:406,15+6*(COLUMNS($G405:X405)-1)),""))</f>
        <v/>
      </c>
      <c r="Y405" s="236">
        <f t="array" ref="Y405">IF(COLUMNS($G405:Y405)&gt;$E405,"",IFERROR(INDEX('PROYECCIÓN'!406:406,15+6*(COLUMNS($G405:Y405)-1)),""))</f>
        <v/>
      </c>
      <c r="Z405" s="236">
        <f t="array" ref="Z405">IF(COLUMNS($G405:Z405)&gt;$E405,"",IFERROR(INDEX('PROYECCIÓN'!406:406,15+6*(COLUMNS($G405:Z405)-1)),""))</f>
        <v/>
      </c>
      <c r="AA405" s="236">
        <f t="array" ref="AA405">IF(COLUMNS($G405:AA405)&gt;$E405,"",IFERROR(INDEX('PROYECCIÓN'!406:406,15+6*(COLUMNS($G405:AA405)-1)),""))</f>
        <v/>
      </c>
      <c r="AB405" s="236">
        <f t="array" ref="AB405">IF(COLUMNS($G405:AB405)&gt;$E405,"",IFERROR(INDEX('PROYECCIÓN'!406:406,15+6*(COLUMNS($G405:AB405)-1)),""))</f>
        <v/>
      </c>
      <c r="AC405" s="236">
        <f t="array" ref="AC405">IF(COLUMNS($G405:AC405)&gt;$E405,"",IFERROR(INDEX('PROYECCIÓN'!406:406,15+6*(COLUMNS($G405:AC405)-1)),""))</f>
        <v/>
      </c>
      <c r="AD405" s="236">
        <f t="array" ref="AD405">IF(COLUMNS($G405:AD405)&gt;$E405,"",IFERROR(INDEX('PROYECCIÓN'!406:406,15+6*(COLUMNS($G405:AD405)-1)),""))</f>
        <v/>
      </c>
      <c r="AE405" s="236">
        <f t="array" ref="AE405">IF(COLUMNS($G405:AE405)&gt;$E405,"",IFERROR(INDEX('PROYECCIÓN'!406:406,15+6*(COLUMNS($G405:AE405)-1)),""))</f>
        <v/>
      </c>
      <c r="AF405" s="236">
        <f t="array" ref="AF405">IF(COLUMNS($G405:AF405)&gt;$E405,"",IFERROR(INDEX('PROYECCIÓN'!406:406,15+6*(COLUMNS($G405:AF405)-1)),""))</f>
        <v/>
      </c>
      <c r="AG405" s="236">
        <f t="array" ref="AG405">IF(COLUMNS($G405:AG405)&gt;$E405,"",IFERROR(INDEX('PROYECCIÓN'!406:406,15+6*(COLUMNS($G405:AG405)-1)),""))</f>
        <v/>
      </c>
      <c r="AH405" s="236">
        <f t="array" ref="AH405">IF(COLUMNS($G405:AH405)&gt;$E405,"",IFERROR(INDEX('PROYECCIÓN'!406:406,15+6*(COLUMNS($G405:AH405)-1)),""))</f>
        <v/>
      </c>
      <c r="AI405" s="236">
        <f t="array" ref="AI405">IF(COLUMNS($G405:AI405)&gt;$E405,"",IFERROR(INDEX('PROYECCIÓN'!406:406,15+6*(COLUMNS($G405:AI405)-1)),""))</f>
        <v/>
      </c>
      <c r="AJ405" s="236">
        <f t="array" ref="AJ405">IF(COLUMNS($G405:AJ405)&gt;$E405,"",IFERROR(INDEX('PROYECCIÓN'!406:406,15+6*(COLUMNS($G405:AJ405)-1)),""))</f>
        <v/>
      </c>
      <c r="AK405" s="236">
        <f t="array" ref="AK405">IF(COLUMNS($G405:AK405)&gt;$E405,"",IFERROR(INDEX('PROYECCIÓN'!406:406,15+6*(COLUMNS($G405:AK405)-1)),""))</f>
        <v/>
      </c>
      <c r="AL405" s="236">
        <f t="array" ref="AL405">IF(COLUMNS($G405:AL405)&gt;$E405,"",IFERROR(INDEX('PROYECCIÓN'!406:406,15+6*(COLUMNS($G405:AL405)-1)),""))</f>
        <v/>
      </c>
      <c r="AM405" s="236">
        <f t="array" ref="AM405">IF(COLUMNS($G405:AM405)&gt;$E405,"",IFERROR(INDEX('PROYECCIÓN'!406:406,15+6*(COLUMNS($G405:AM405)-1)),""))</f>
        <v/>
      </c>
      <c r="AN405" s="236">
        <f t="array" ref="AN405">IF(COLUMNS($G405:AN405)&gt;$E405,"",IFERROR(INDEX('PROYECCIÓN'!406:406,15+6*(COLUMNS($G405:AN405)-1)),""))</f>
        <v/>
      </c>
      <c r="AO405" s="236">
        <f t="array" ref="AO405">IF(COLUMNS($G405:AO405)&gt;$E405,"",IFERROR(INDEX('PROYECCIÓN'!406:406,15+6*(COLUMNS($G405:AO405)-1)),""))</f>
        <v/>
      </c>
      <c r="AP405" s="236">
        <f t="array" ref="AP405">IF(COLUMNS($G405:AP405)&gt;$E405,"",IFERROR(INDEX('PROYECCIÓN'!406:406,15+6*(COLUMNS($G405:AP405)-1)),""))</f>
        <v/>
      </c>
      <c r="AQ405" s="236" t="n"/>
      <c r="AR405" s="229" t="n"/>
      <c r="AS405" s="185" t="n"/>
    </row>
    <row r="406" ht="15" customHeight="1" s="506">
      <c r="B406" s="47">
        <f>'CARTERA TOTAL'!B406</f>
        <v/>
      </c>
      <c r="C406" s="229">
        <f>'PROYECCIÓN'!C407</f>
        <v/>
      </c>
      <c r="D406" s="53">
        <f>'PROYECCIÓN'!D407</f>
        <v/>
      </c>
      <c r="E406" s="56">
        <f>'PROYECCIÓN'!H407</f>
        <v/>
      </c>
      <c r="F406" s="56">
        <f>IF(COUNTIF($G406:$AP406,"VENCIDA")&gt;0,"VENCIDA",IF(COUNTIF($G406:$AP406,"POR VENCER")&gt;0,"POR VENCER",IF(COUNTIF($G406:$AP406,"AL DÍA")&gt;0,"AL DÍA",IF(COUNTIF($G406:$AP406,"PAGA")&gt;0,"PAGA","SIN ESTADO"))))</f>
        <v/>
      </c>
      <c r="G406" s="236">
        <f t="array" ref="G406">IF(COLUMNS($G406:G406)&gt;$E406,"",IFERROR(INDEX('PROYECCIÓN'!407:407,15+6*(COLUMNS($G406:G406)-1)),""))</f>
        <v/>
      </c>
      <c r="H406" s="236">
        <f t="array" ref="H406">IF(COLUMNS($G406:H406)&gt;$E406,"",IFERROR(INDEX('PROYECCIÓN'!407:407,15+6*(COLUMNS($G406:H406)-1)),""))</f>
        <v/>
      </c>
      <c r="I406" s="236">
        <f t="array" ref="I406">IF(COLUMNS($G406:I406)&gt;$E406,"",IFERROR(INDEX('PROYECCIÓN'!407:407,15+6*(COLUMNS($G406:I406)-1)),""))</f>
        <v/>
      </c>
      <c r="J406" s="236">
        <f t="array" ref="J406">IF(COLUMNS($G406:J406)&gt;$E406,"",IFERROR(INDEX('PROYECCIÓN'!407:407,15+6*(COLUMNS($G406:J406)-1)),""))</f>
        <v/>
      </c>
      <c r="K406" s="236">
        <f t="array" ref="K406">IF(COLUMNS($G406:K406)&gt;$E406,"",IFERROR(INDEX('PROYECCIÓN'!407:407,15+6*(COLUMNS($G406:K406)-1)),""))</f>
        <v/>
      </c>
      <c r="L406" s="236">
        <f t="array" ref="L406">IF(COLUMNS($G406:L406)&gt;$E406,"",IFERROR(INDEX('PROYECCIÓN'!407:407,15+6*(COLUMNS($G406:L406)-1)),""))</f>
        <v/>
      </c>
      <c r="M406" s="236">
        <f t="array" ref="M406">IF(COLUMNS($G406:M406)&gt;$E406,"",IFERROR(INDEX('PROYECCIÓN'!407:407,15+6*(COLUMNS($G406:M406)-1)),""))</f>
        <v/>
      </c>
      <c r="N406" s="236">
        <f t="array" ref="N406">IF(COLUMNS($G406:N406)&gt;$E406,"",IFERROR(INDEX('PROYECCIÓN'!407:407,15+6*(COLUMNS($G406:N406)-1)),""))</f>
        <v/>
      </c>
      <c r="O406" s="236">
        <f t="array" ref="O406">IF(COLUMNS($G406:O406)&gt;$E406,"",IFERROR(INDEX('PROYECCIÓN'!407:407,15+6*(COLUMNS($G406:O406)-1)),""))</f>
        <v/>
      </c>
      <c r="P406" s="236">
        <f t="array" ref="P406">IF(COLUMNS($G406:P406)&gt;$E406,"",IFERROR(INDEX('PROYECCIÓN'!407:407,15+6*(COLUMNS($G406:P406)-1)),""))</f>
        <v/>
      </c>
      <c r="Q406" s="236">
        <f t="array" ref="Q406">IF(COLUMNS($G406:Q406)&gt;$E406,"",IFERROR(INDEX('PROYECCIÓN'!407:407,15+6*(COLUMNS($G406:Q406)-1)),""))</f>
        <v/>
      </c>
      <c r="R406" s="236">
        <f t="array" ref="R406">IF(COLUMNS($G406:R406)&gt;$E406,"",IFERROR(INDEX('PROYECCIÓN'!407:407,15+6*(COLUMNS($G406:R406)-1)),""))</f>
        <v/>
      </c>
      <c r="S406" s="236">
        <f t="array" ref="S406">IF(COLUMNS($G406:S406)&gt;$E406,"",IFERROR(INDEX('PROYECCIÓN'!407:407,15+6*(COLUMNS($G406:S406)-1)),""))</f>
        <v/>
      </c>
      <c r="T406" s="236">
        <f t="array" ref="T406">IF(COLUMNS($G406:T406)&gt;$E406,"",IFERROR(INDEX('PROYECCIÓN'!407:407,15+6*(COLUMNS($G406:T406)-1)),""))</f>
        <v/>
      </c>
      <c r="U406" s="236">
        <f t="array" ref="U406">IF(COLUMNS($G406:U406)&gt;$E406,"",IFERROR(INDEX('PROYECCIÓN'!407:407,15+6*(COLUMNS($G406:U406)-1)),""))</f>
        <v/>
      </c>
      <c r="V406" s="236">
        <f t="array" ref="V406">IF(COLUMNS($G406:V406)&gt;$E406,"",IFERROR(INDEX('PROYECCIÓN'!407:407,15+6*(COLUMNS($G406:V406)-1)),""))</f>
        <v/>
      </c>
      <c r="W406" s="236">
        <f t="array" ref="W406">IF(COLUMNS($G406:W406)&gt;$E406,"",IFERROR(INDEX('PROYECCIÓN'!407:407,15+6*(COLUMNS($G406:W406)-1)),""))</f>
        <v/>
      </c>
      <c r="X406" s="236">
        <f t="array" ref="X406">IF(COLUMNS($G406:X406)&gt;$E406,"",IFERROR(INDEX('PROYECCIÓN'!407:407,15+6*(COLUMNS($G406:X406)-1)),""))</f>
        <v/>
      </c>
      <c r="Y406" s="236">
        <f t="array" ref="Y406">IF(COLUMNS($G406:Y406)&gt;$E406,"",IFERROR(INDEX('PROYECCIÓN'!407:407,15+6*(COLUMNS($G406:Y406)-1)),""))</f>
        <v/>
      </c>
      <c r="Z406" s="236">
        <f t="array" ref="Z406">IF(COLUMNS($G406:Z406)&gt;$E406,"",IFERROR(INDEX('PROYECCIÓN'!407:407,15+6*(COLUMNS($G406:Z406)-1)),""))</f>
        <v/>
      </c>
      <c r="AA406" s="236">
        <f t="array" ref="AA406">IF(COLUMNS($G406:AA406)&gt;$E406,"",IFERROR(INDEX('PROYECCIÓN'!407:407,15+6*(COLUMNS($G406:AA406)-1)),""))</f>
        <v/>
      </c>
      <c r="AB406" s="236">
        <f t="array" ref="AB406">IF(COLUMNS($G406:AB406)&gt;$E406,"",IFERROR(INDEX('PROYECCIÓN'!407:407,15+6*(COLUMNS($G406:AB406)-1)),""))</f>
        <v/>
      </c>
      <c r="AC406" s="236">
        <f t="array" ref="AC406">IF(COLUMNS($G406:AC406)&gt;$E406,"",IFERROR(INDEX('PROYECCIÓN'!407:407,15+6*(COLUMNS($G406:AC406)-1)),""))</f>
        <v/>
      </c>
      <c r="AD406" s="236">
        <f t="array" ref="AD406">IF(COLUMNS($G406:AD406)&gt;$E406,"",IFERROR(INDEX('PROYECCIÓN'!407:407,15+6*(COLUMNS($G406:AD406)-1)),""))</f>
        <v/>
      </c>
      <c r="AE406" s="236">
        <f t="array" ref="AE406">IF(COLUMNS($G406:AE406)&gt;$E406,"",IFERROR(INDEX('PROYECCIÓN'!407:407,15+6*(COLUMNS($G406:AE406)-1)),""))</f>
        <v/>
      </c>
      <c r="AF406" s="236">
        <f t="array" ref="AF406">IF(COLUMNS($G406:AF406)&gt;$E406,"",IFERROR(INDEX('PROYECCIÓN'!407:407,15+6*(COLUMNS($G406:AF406)-1)),""))</f>
        <v/>
      </c>
      <c r="AG406" s="236">
        <f t="array" ref="AG406">IF(COLUMNS($G406:AG406)&gt;$E406,"",IFERROR(INDEX('PROYECCIÓN'!407:407,15+6*(COLUMNS($G406:AG406)-1)),""))</f>
        <v/>
      </c>
      <c r="AH406" s="236">
        <f t="array" ref="AH406">IF(COLUMNS($G406:AH406)&gt;$E406,"",IFERROR(INDEX('PROYECCIÓN'!407:407,15+6*(COLUMNS($G406:AH406)-1)),""))</f>
        <v/>
      </c>
      <c r="AI406" s="236">
        <f t="array" ref="AI406">IF(COLUMNS($G406:AI406)&gt;$E406,"",IFERROR(INDEX('PROYECCIÓN'!407:407,15+6*(COLUMNS($G406:AI406)-1)),""))</f>
        <v/>
      </c>
      <c r="AJ406" s="236">
        <f t="array" ref="AJ406">IF(COLUMNS($G406:AJ406)&gt;$E406,"",IFERROR(INDEX('PROYECCIÓN'!407:407,15+6*(COLUMNS($G406:AJ406)-1)),""))</f>
        <v/>
      </c>
      <c r="AK406" s="236">
        <f t="array" ref="AK406">IF(COLUMNS($G406:AK406)&gt;$E406,"",IFERROR(INDEX('PROYECCIÓN'!407:407,15+6*(COLUMNS($G406:AK406)-1)),""))</f>
        <v/>
      </c>
      <c r="AL406" s="236">
        <f t="array" ref="AL406">IF(COLUMNS($G406:AL406)&gt;$E406,"",IFERROR(INDEX('PROYECCIÓN'!407:407,15+6*(COLUMNS($G406:AL406)-1)),""))</f>
        <v/>
      </c>
      <c r="AM406" s="236">
        <f t="array" ref="AM406">IF(COLUMNS($G406:AM406)&gt;$E406,"",IFERROR(INDEX('PROYECCIÓN'!407:407,15+6*(COLUMNS($G406:AM406)-1)),""))</f>
        <v/>
      </c>
      <c r="AN406" s="236">
        <f t="array" ref="AN406">IF(COLUMNS($G406:AN406)&gt;$E406,"",IFERROR(INDEX('PROYECCIÓN'!407:407,15+6*(COLUMNS($G406:AN406)-1)),""))</f>
        <v/>
      </c>
      <c r="AO406" s="236">
        <f t="array" ref="AO406">IF(COLUMNS($G406:AO406)&gt;$E406,"",IFERROR(INDEX('PROYECCIÓN'!407:407,15+6*(COLUMNS($G406:AO406)-1)),""))</f>
        <v/>
      </c>
      <c r="AP406" s="236">
        <f t="array" ref="AP406">IF(COLUMNS($G406:AP406)&gt;$E406,"",IFERROR(INDEX('PROYECCIÓN'!407:407,15+6*(COLUMNS($G406:AP406)-1)),""))</f>
        <v/>
      </c>
      <c r="AQ406" s="236" t="n"/>
      <c r="AR406" s="229" t="n"/>
      <c r="AS406" s="185" t="n"/>
    </row>
    <row r="407" ht="15" customHeight="1" s="506">
      <c r="B407" s="47">
        <f>'CARTERA TOTAL'!B407</f>
        <v/>
      </c>
      <c r="C407" s="229">
        <f>'PROYECCIÓN'!C408</f>
        <v/>
      </c>
      <c r="D407" s="53">
        <f>'PROYECCIÓN'!D408</f>
        <v/>
      </c>
      <c r="E407" s="56">
        <f>'PROYECCIÓN'!H408</f>
        <v/>
      </c>
      <c r="F407" s="56">
        <f>IF(COUNTIF($G407:$AP407,"VENCIDA")&gt;0,"VENCIDA",IF(COUNTIF($G407:$AP407,"POR VENCER")&gt;0,"POR VENCER",IF(COUNTIF($G407:$AP407,"AL DÍA")&gt;0,"AL DÍA",IF(COUNTIF($G407:$AP407,"PAGA")&gt;0,"PAGA","SIN ESTADO"))))</f>
        <v/>
      </c>
      <c r="G407" s="236">
        <f t="array" ref="G407">IF(COLUMNS($G407:G407)&gt;$E407,"",IFERROR(INDEX('PROYECCIÓN'!408:408,15+6*(COLUMNS($G407:G407)-1)),""))</f>
        <v/>
      </c>
      <c r="H407" s="236">
        <f t="array" ref="H407">IF(COLUMNS($G407:H407)&gt;$E407,"",IFERROR(INDEX('PROYECCIÓN'!408:408,15+6*(COLUMNS($G407:H407)-1)),""))</f>
        <v/>
      </c>
      <c r="I407" s="236">
        <f t="array" ref="I407">IF(COLUMNS($G407:I407)&gt;$E407,"",IFERROR(INDEX('PROYECCIÓN'!408:408,15+6*(COLUMNS($G407:I407)-1)),""))</f>
        <v/>
      </c>
      <c r="J407" s="236">
        <f t="array" ref="J407">IF(COLUMNS($G407:J407)&gt;$E407,"",IFERROR(INDEX('PROYECCIÓN'!408:408,15+6*(COLUMNS($G407:J407)-1)),""))</f>
        <v/>
      </c>
      <c r="K407" s="236">
        <f t="array" ref="K407">IF(COLUMNS($G407:K407)&gt;$E407,"",IFERROR(INDEX('PROYECCIÓN'!408:408,15+6*(COLUMNS($G407:K407)-1)),""))</f>
        <v/>
      </c>
      <c r="L407" s="236">
        <f t="array" ref="L407">IF(COLUMNS($G407:L407)&gt;$E407,"",IFERROR(INDEX('PROYECCIÓN'!408:408,15+6*(COLUMNS($G407:L407)-1)),""))</f>
        <v/>
      </c>
      <c r="M407" s="236">
        <f t="array" ref="M407">IF(COLUMNS($G407:M407)&gt;$E407,"",IFERROR(INDEX('PROYECCIÓN'!408:408,15+6*(COLUMNS($G407:M407)-1)),""))</f>
        <v/>
      </c>
      <c r="N407" s="236">
        <f t="array" ref="N407">IF(COLUMNS($G407:N407)&gt;$E407,"",IFERROR(INDEX('PROYECCIÓN'!408:408,15+6*(COLUMNS($G407:N407)-1)),""))</f>
        <v/>
      </c>
      <c r="O407" s="236">
        <f t="array" ref="O407">IF(COLUMNS($G407:O407)&gt;$E407,"",IFERROR(INDEX('PROYECCIÓN'!408:408,15+6*(COLUMNS($G407:O407)-1)),""))</f>
        <v/>
      </c>
      <c r="P407" s="236">
        <f t="array" ref="P407">IF(COLUMNS($G407:P407)&gt;$E407,"",IFERROR(INDEX('PROYECCIÓN'!408:408,15+6*(COLUMNS($G407:P407)-1)),""))</f>
        <v/>
      </c>
      <c r="Q407" s="236">
        <f t="array" ref="Q407">IF(COLUMNS($G407:Q407)&gt;$E407,"",IFERROR(INDEX('PROYECCIÓN'!408:408,15+6*(COLUMNS($G407:Q407)-1)),""))</f>
        <v/>
      </c>
      <c r="R407" s="236">
        <f t="array" ref="R407">IF(COLUMNS($G407:R407)&gt;$E407,"",IFERROR(INDEX('PROYECCIÓN'!408:408,15+6*(COLUMNS($G407:R407)-1)),""))</f>
        <v/>
      </c>
      <c r="S407" s="236">
        <f t="array" ref="S407">IF(COLUMNS($G407:S407)&gt;$E407,"",IFERROR(INDEX('PROYECCIÓN'!408:408,15+6*(COLUMNS($G407:S407)-1)),""))</f>
        <v/>
      </c>
      <c r="T407" s="236">
        <f t="array" ref="T407">IF(COLUMNS($G407:T407)&gt;$E407,"",IFERROR(INDEX('PROYECCIÓN'!408:408,15+6*(COLUMNS($G407:T407)-1)),""))</f>
        <v/>
      </c>
      <c r="U407" s="236">
        <f t="array" ref="U407">IF(COLUMNS($G407:U407)&gt;$E407,"",IFERROR(INDEX('PROYECCIÓN'!408:408,15+6*(COLUMNS($G407:U407)-1)),""))</f>
        <v/>
      </c>
      <c r="V407" s="236">
        <f t="array" ref="V407">IF(COLUMNS($G407:V407)&gt;$E407,"",IFERROR(INDEX('PROYECCIÓN'!408:408,15+6*(COLUMNS($G407:V407)-1)),""))</f>
        <v/>
      </c>
      <c r="W407" s="236">
        <f t="array" ref="W407">IF(COLUMNS($G407:W407)&gt;$E407,"",IFERROR(INDEX('PROYECCIÓN'!408:408,15+6*(COLUMNS($G407:W407)-1)),""))</f>
        <v/>
      </c>
      <c r="X407" s="236">
        <f t="array" ref="X407">IF(COLUMNS($G407:X407)&gt;$E407,"",IFERROR(INDEX('PROYECCIÓN'!408:408,15+6*(COLUMNS($G407:X407)-1)),""))</f>
        <v/>
      </c>
      <c r="Y407" s="236">
        <f t="array" ref="Y407">IF(COLUMNS($G407:Y407)&gt;$E407,"",IFERROR(INDEX('PROYECCIÓN'!408:408,15+6*(COLUMNS($G407:Y407)-1)),""))</f>
        <v/>
      </c>
      <c r="Z407" s="236">
        <f t="array" ref="Z407">IF(COLUMNS($G407:Z407)&gt;$E407,"",IFERROR(INDEX('PROYECCIÓN'!408:408,15+6*(COLUMNS($G407:Z407)-1)),""))</f>
        <v/>
      </c>
      <c r="AA407" s="236">
        <f t="array" ref="AA407">IF(COLUMNS($G407:AA407)&gt;$E407,"",IFERROR(INDEX('PROYECCIÓN'!408:408,15+6*(COLUMNS($G407:AA407)-1)),""))</f>
        <v/>
      </c>
      <c r="AB407" s="236">
        <f t="array" ref="AB407">IF(COLUMNS($G407:AB407)&gt;$E407,"",IFERROR(INDEX('PROYECCIÓN'!408:408,15+6*(COLUMNS($G407:AB407)-1)),""))</f>
        <v/>
      </c>
      <c r="AC407" s="236">
        <f t="array" ref="AC407">IF(COLUMNS($G407:AC407)&gt;$E407,"",IFERROR(INDEX('PROYECCIÓN'!408:408,15+6*(COLUMNS($G407:AC407)-1)),""))</f>
        <v/>
      </c>
      <c r="AD407" s="236">
        <f t="array" ref="AD407">IF(COLUMNS($G407:AD407)&gt;$E407,"",IFERROR(INDEX('PROYECCIÓN'!408:408,15+6*(COLUMNS($G407:AD407)-1)),""))</f>
        <v/>
      </c>
      <c r="AE407" s="236">
        <f t="array" ref="AE407">IF(COLUMNS($G407:AE407)&gt;$E407,"",IFERROR(INDEX('PROYECCIÓN'!408:408,15+6*(COLUMNS($G407:AE407)-1)),""))</f>
        <v/>
      </c>
      <c r="AF407" s="236">
        <f t="array" ref="AF407">IF(COLUMNS($G407:AF407)&gt;$E407,"",IFERROR(INDEX('PROYECCIÓN'!408:408,15+6*(COLUMNS($G407:AF407)-1)),""))</f>
        <v/>
      </c>
      <c r="AG407" s="236">
        <f t="array" ref="AG407">IF(COLUMNS($G407:AG407)&gt;$E407,"",IFERROR(INDEX('PROYECCIÓN'!408:408,15+6*(COLUMNS($G407:AG407)-1)),""))</f>
        <v/>
      </c>
      <c r="AH407" s="236">
        <f t="array" ref="AH407">IF(COLUMNS($G407:AH407)&gt;$E407,"",IFERROR(INDEX('PROYECCIÓN'!408:408,15+6*(COLUMNS($G407:AH407)-1)),""))</f>
        <v/>
      </c>
      <c r="AI407" s="236">
        <f t="array" ref="AI407">IF(COLUMNS($G407:AI407)&gt;$E407,"",IFERROR(INDEX('PROYECCIÓN'!408:408,15+6*(COLUMNS($G407:AI407)-1)),""))</f>
        <v/>
      </c>
      <c r="AJ407" s="236">
        <f t="array" ref="AJ407">IF(COLUMNS($G407:AJ407)&gt;$E407,"",IFERROR(INDEX('PROYECCIÓN'!408:408,15+6*(COLUMNS($G407:AJ407)-1)),""))</f>
        <v/>
      </c>
      <c r="AK407" s="236">
        <f t="array" ref="AK407">IF(COLUMNS($G407:AK407)&gt;$E407,"",IFERROR(INDEX('PROYECCIÓN'!408:408,15+6*(COLUMNS($G407:AK407)-1)),""))</f>
        <v/>
      </c>
      <c r="AL407" s="236">
        <f t="array" ref="AL407">IF(COLUMNS($G407:AL407)&gt;$E407,"",IFERROR(INDEX('PROYECCIÓN'!408:408,15+6*(COLUMNS($G407:AL407)-1)),""))</f>
        <v/>
      </c>
      <c r="AM407" s="236">
        <f t="array" ref="AM407">IF(COLUMNS($G407:AM407)&gt;$E407,"",IFERROR(INDEX('PROYECCIÓN'!408:408,15+6*(COLUMNS($G407:AM407)-1)),""))</f>
        <v/>
      </c>
      <c r="AN407" s="236">
        <f t="array" ref="AN407">IF(COLUMNS($G407:AN407)&gt;$E407,"",IFERROR(INDEX('PROYECCIÓN'!408:408,15+6*(COLUMNS($G407:AN407)-1)),""))</f>
        <v/>
      </c>
      <c r="AO407" s="236">
        <f t="array" ref="AO407">IF(COLUMNS($G407:AO407)&gt;$E407,"",IFERROR(INDEX('PROYECCIÓN'!408:408,15+6*(COLUMNS($G407:AO407)-1)),""))</f>
        <v/>
      </c>
      <c r="AP407" s="236">
        <f t="array" ref="AP407">IF(COLUMNS($G407:AP407)&gt;$E407,"",IFERROR(INDEX('PROYECCIÓN'!408:408,15+6*(COLUMNS($G407:AP407)-1)),""))</f>
        <v/>
      </c>
      <c r="AQ407" s="236" t="inlineStr">
        <is>
          <t>MENSAJE POR WHATSAPP</t>
        </is>
      </c>
      <c r="AR407" s="229" t="inlineStr">
        <is>
          <t>se le envio mensaje de recordatorio del atraso de los cuotas</t>
        </is>
      </c>
      <c r="AS407" s="237" t="n">
        <v>46279</v>
      </c>
    </row>
    <row r="408" ht="15" customHeight="1" s="506">
      <c r="B408" s="47">
        <f>'CARTERA TOTAL'!B408</f>
        <v/>
      </c>
      <c r="C408" s="229">
        <f>'PROYECCIÓN'!C409</f>
        <v/>
      </c>
      <c r="D408" s="53">
        <f>'PROYECCIÓN'!D409</f>
        <v/>
      </c>
      <c r="E408" s="56">
        <f>'PROYECCIÓN'!H409</f>
        <v/>
      </c>
      <c r="F408" s="56">
        <f>IF(COUNTIF($G408:$AP408,"VENCIDA")&gt;0,"VENCIDA",IF(COUNTIF($G408:$AP408,"POR VENCER")&gt;0,"POR VENCER",IF(COUNTIF($G408:$AP408,"AL DÍA")&gt;0,"AL DÍA",IF(COUNTIF($G408:$AP408,"PAGA")&gt;0,"PAGA","SIN ESTADO"))))</f>
        <v/>
      </c>
      <c r="G408" s="236">
        <f t="array" ref="G408">IF(COLUMNS($G408:G408)&gt;$E408,"",IFERROR(INDEX('PROYECCIÓN'!409:409,15+6*(COLUMNS($G408:G408)-1)),""))</f>
        <v/>
      </c>
      <c r="H408" s="236">
        <f t="array" ref="H408">IF(COLUMNS($G408:H408)&gt;$E408,"",IFERROR(INDEX('PROYECCIÓN'!409:409,15+6*(COLUMNS($G408:H408)-1)),""))</f>
        <v/>
      </c>
      <c r="I408" s="236">
        <f t="array" ref="I408">IF(COLUMNS($G408:I408)&gt;$E408,"",IFERROR(INDEX('PROYECCIÓN'!409:409,15+6*(COLUMNS($G408:I408)-1)),""))</f>
        <v/>
      </c>
      <c r="J408" s="236">
        <f t="array" ref="J408">IF(COLUMNS($G408:J408)&gt;$E408,"",IFERROR(INDEX('PROYECCIÓN'!409:409,15+6*(COLUMNS($G408:J408)-1)),""))</f>
        <v/>
      </c>
      <c r="K408" s="236">
        <f t="array" ref="K408">IF(COLUMNS($G408:K408)&gt;$E408,"",IFERROR(INDEX('PROYECCIÓN'!409:409,15+6*(COLUMNS($G408:K408)-1)),""))</f>
        <v/>
      </c>
      <c r="L408" s="236">
        <f t="array" ref="L408">IF(COLUMNS($G408:L408)&gt;$E408,"",IFERROR(INDEX('PROYECCIÓN'!409:409,15+6*(COLUMNS($G408:L408)-1)),""))</f>
        <v/>
      </c>
      <c r="M408" s="236">
        <f t="array" ref="M408">IF(COLUMNS($G408:M408)&gt;$E408,"",IFERROR(INDEX('PROYECCIÓN'!409:409,15+6*(COLUMNS($G408:M408)-1)),""))</f>
        <v/>
      </c>
      <c r="N408" s="236">
        <f t="array" ref="N408">IF(COLUMNS($G408:N408)&gt;$E408,"",IFERROR(INDEX('PROYECCIÓN'!409:409,15+6*(COLUMNS($G408:N408)-1)),""))</f>
        <v/>
      </c>
      <c r="O408" s="236">
        <f t="array" ref="O408">IF(COLUMNS($G408:O408)&gt;$E408,"",IFERROR(INDEX('PROYECCIÓN'!409:409,15+6*(COLUMNS($G408:O408)-1)),""))</f>
        <v/>
      </c>
      <c r="P408" s="236">
        <f t="array" ref="P408">IF(COLUMNS($G408:P408)&gt;$E408,"",IFERROR(INDEX('PROYECCIÓN'!409:409,15+6*(COLUMNS($G408:P408)-1)),""))</f>
        <v/>
      </c>
      <c r="Q408" s="236">
        <f t="array" ref="Q408">IF(COLUMNS($G408:Q408)&gt;$E408,"",IFERROR(INDEX('PROYECCIÓN'!409:409,15+6*(COLUMNS($G408:Q408)-1)),""))</f>
        <v/>
      </c>
      <c r="R408" s="236">
        <f t="array" ref="R408">IF(COLUMNS($G408:R408)&gt;$E408,"",IFERROR(INDEX('PROYECCIÓN'!409:409,15+6*(COLUMNS($G408:R408)-1)),""))</f>
        <v/>
      </c>
      <c r="S408" s="236">
        <f t="array" ref="S408">IF(COLUMNS($G408:S408)&gt;$E408,"",IFERROR(INDEX('PROYECCIÓN'!409:409,15+6*(COLUMNS($G408:S408)-1)),""))</f>
        <v/>
      </c>
      <c r="T408" s="236">
        <f t="array" ref="T408">IF(COLUMNS($G408:T408)&gt;$E408,"",IFERROR(INDEX('PROYECCIÓN'!409:409,15+6*(COLUMNS($G408:T408)-1)),""))</f>
        <v/>
      </c>
      <c r="U408" s="236">
        <f t="array" ref="U408">IF(COLUMNS($G408:U408)&gt;$E408,"",IFERROR(INDEX('PROYECCIÓN'!409:409,15+6*(COLUMNS($G408:U408)-1)),""))</f>
        <v/>
      </c>
      <c r="V408" s="236">
        <f t="array" ref="V408">IF(COLUMNS($G408:V408)&gt;$E408,"",IFERROR(INDEX('PROYECCIÓN'!409:409,15+6*(COLUMNS($G408:V408)-1)),""))</f>
        <v/>
      </c>
      <c r="W408" s="236">
        <f t="array" ref="W408">IF(COLUMNS($G408:W408)&gt;$E408,"",IFERROR(INDEX('PROYECCIÓN'!409:409,15+6*(COLUMNS($G408:W408)-1)),""))</f>
        <v/>
      </c>
      <c r="X408" s="236">
        <f t="array" ref="X408">IF(COLUMNS($G408:X408)&gt;$E408,"",IFERROR(INDEX('PROYECCIÓN'!409:409,15+6*(COLUMNS($G408:X408)-1)),""))</f>
        <v/>
      </c>
      <c r="Y408" s="236">
        <f t="array" ref="Y408">IF(COLUMNS($G408:Y408)&gt;$E408,"",IFERROR(INDEX('PROYECCIÓN'!409:409,15+6*(COLUMNS($G408:Y408)-1)),""))</f>
        <v/>
      </c>
      <c r="Z408" s="236">
        <f t="array" ref="Z408">IF(COLUMNS($G408:Z408)&gt;$E408,"",IFERROR(INDEX('PROYECCIÓN'!409:409,15+6*(COLUMNS($G408:Z408)-1)),""))</f>
        <v/>
      </c>
      <c r="AA408" s="236">
        <f t="array" ref="AA408">IF(COLUMNS($G408:AA408)&gt;$E408,"",IFERROR(INDEX('PROYECCIÓN'!409:409,15+6*(COLUMNS($G408:AA408)-1)),""))</f>
        <v/>
      </c>
      <c r="AB408" s="236">
        <f t="array" ref="AB408">IF(COLUMNS($G408:AB408)&gt;$E408,"",IFERROR(INDEX('PROYECCIÓN'!409:409,15+6*(COLUMNS($G408:AB408)-1)),""))</f>
        <v/>
      </c>
      <c r="AC408" s="236">
        <f t="array" ref="AC408">IF(COLUMNS($G408:AC408)&gt;$E408,"",IFERROR(INDEX('PROYECCIÓN'!409:409,15+6*(COLUMNS($G408:AC408)-1)),""))</f>
        <v/>
      </c>
      <c r="AD408" s="236">
        <f t="array" ref="AD408">IF(COLUMNS($G408:AD408)&gt;$E408,"",IFERROR(INDEX('PROYECCIÓN'!409:409,15+6*(COLUMNS($G408:AD408)-1)),""))</f>
        <v/>
      </c>
      <c r="AE408" s="236">
        <f t="array" ref="AE408">IF(COLUMNS($G408:AE408)&gt;$E408,"",IFERROR(INDEX('PROYECCIÓN'!409:409,15+6*(COLUMNS($G408:AE408)-1)),""))</f>
        <v/>
      </c>
      <c r="AF408" s="236">
        <f t="array" ref="AF408">IF(COLUMNS($G408:AF408)&gt;$E408,"",IFERROR(INDEX('PROYECCIÓN'!409:409,15+6*(COLUMNS($G408:AF408)-1)),""))</f>
        <v/>
      </c>
      <c r="AG408" s="236">
        <f t="array" ref="AG408">IF(COLUMNS($G408:AG408)&gt;$E408,"",IFERROR(INDEX('PROYECCIÓN'!409:409,15+6*(COLUMNS($G408:AG408)-1)),""))</f>
        <v/>
      </c>
      <c r="AH408" s="236">
        <f t="array" ref="AH408">IF(COLUMNS($G408:AH408)&gt;$E408,"",IFERROR(INDEX('PROYECCIÓN'!409:409,15+6*(COLUMNS($G408:AH408)-1)),""))</f>
        <v/>
      </c>
      <c r="AI408" s="236">
        <f t="array" ref="AI408">IF(COLUMNS($G408:AI408)&gt;$E408,"",IFERROR(INDEX('PROYECCIÓN'!409:409,15+6*(COLUMNS($G408:AI408)-1)),""))</f>
        <v/>
      </c>
      <c r="AJ408" s="236">
        <f t="array" ref="AJ408">IF(COLUMNS($G408:AJ408)&gt;$E408,"",IFERROR(INDEX('PROYECCIÓN'!409:409,15+6*(COLUMNS($G408:AJ408)-1)),""))</f>
        <v/>
      </c>
      <c r="AK408" s="236">
        <f t="array" ref="AK408">IF(COLUMNS($G408:AK408)&gt;$E408,"",IFERROR(INDEX('PROYECCIÓN'!409:409,15+6*(COLUMNS($G408:AK408)-1)),""))</f>
        <v/>
      </c>
      <c r="AL408" s="236">
        <f t="array" ref="AL408">IF(COLUMNS($G408:AL408)&gt;$E408,"",IFERROR(INDEX('PROYECCIÓN'!409:409,15+6*(COLUMNS($G408:AL408)-1)),""))</f>
        <v/>
      </c>
      <c r="AM408" s="236">
        <f t="array" ref="AM408">IF(COLUMNS($G408:AM408)&gt;$E408,"",IFERROR(INDEX('PROYECCIÓN'!409:409,15+6*(COLUMNS($G408:AM408)-1)),""))</f>
        <v/>
      </c>
      <c r="AN408" s="236">
        <f t="array" ref="AN408">IF(COLUMNS($G408:AN408)&gt;$E408,"",IFERROR(INDEX('PROYECCIÓN'!409:409,15+6*(COLUMNS($G408:AN408)-1)),""))</f>
        <v/>
      </c>
      <c r="AO408" s="236">
        <f t="array" ref="AO408">IF(COLUMNS($G408:AO408)&gt;$E408,"",IFERROR(INDEX('PROYECCIÓN'!409:409,15+6*(COLUMNS($G408:AO408)-1)),""))</f>
        <v/>
      </c>
      <c r="AP408" s="236">
        <f t="array" ref="AP408">IF(COLUMNS($G408:AP408)&gt;$E408,"",IFERROR(INDEX('PROYECCIÓN'!409:409,15+6*(COLUMNS($G408:AP408)-1)),""))</f>
        <v/>
      </c>
      <c r="AQ408" s="236" t="n"/>
      <c r="AR408" s="229" t="n"/>
      <c r="AS408" s="185" t="n"/>
    </row>
    <row r="409" ht="15" customHeight="1" s="506">
      <c r="B409" s="47">
        <f>'CARTERA TOTAL'!B409</f>
        <v/>
      </c>
      <c r="C409" s="229">
        <f>'PROYECCIÓN'!C410</f>
        <v/>
      </c>
      <c r="D409" s="53">
        <f>'PROYECCIÓN'!D410</f>
        <v/>
      </c>
      <c r="E409" s="56">
        <f>'PROYECCIÓN'!H410</f>
        <v/>
      </c>
      <c r="F409" s="56">
        <f>IF(COUNTIF($G409:$AP409,"VENCIDA")&gt;0,"VENCIDA",IF(COUNTIF($G409:$AP409,"POR VENCER")&gt;0,"POR VENCER",IF(COUNTIF($G409:$AP409,"AL DÍA")&gt;0,"AL DÍA",IF(COUNTIF($G409:$AP409,"PAGA")&gt;0,"PAGA","SIN ESTADO"))))</f>
        <v/>
      </c>
      <c r="G409" s="236">
        <f t="array" ref="G409">IF(COLUMNS($G409:G409)&gt;$E409,"",IFERROR(INDEX('PROYECCIÓN'!410:410,15+6*(COLUMNS($G409:G409)-1)),""))</f>
        <v/>
      </c>
      <c r="H409" s="236">
        <f t="array" ref="H409">IF(COLUMNS($G409:H409)&gt;$E409,"",IFERROR(INDEX('PROYECCIÓN'!410:410,15+6*(COLUMNS($G409:H409)-1)),""))</f>
        <v/>
      </c>
      <c r="I409" s="236">
        <f t="array" ref="I409">IF(COLUMNS($G409:I409)&gt;$E409,"",IFERROR(INDEX('PROYECCIÓN'!410:410,15+6*(COLUMNS($G409:I409)-1)),""))</f>
        <v/>
      </c>
      <c r="J409" s="236">
        <f t="array" ref="J409">IF(COLUMNS($G409:J409)&gt;$E409,"",IFERROR(INDEX('PROYECCIÓN'!410:410,15+6*(COLUMNS($G409:J409)-1)),""))</f>
        <v/>
      </c>
      <c r="K409" s="236">
        <f t="array" ref="K409">IF(COLUMNS($G409:K409)&gt;$E409,"",IFERROR(INDEX('PROYECCIÓN'!410:410,15+6*(COLUMNS($G409:K409)-1)),""))</f>
        <v/>
      </c>
      <c r="L409" s="236">
        <f t="array" ref="L409">IF(COLUMNS($G409:L409)&gt;$E409,"",IFERROR(INDEX('PROYECCIÓN'!410:410,15+6*(COLUMNS($G409:L409)-1)),""))</f>
        <v/>
      </c>
      <c r="M409" s="236">
        <f t="array" ref="M409">IF(COLUMNS($G409:M409)&gt;$E409,"",IFERROR(INDEX('PROYECCIÓN'!410:410,15+6*(COLUMNS($G409:M409)-1)),""))</f>
        <v/>
      </c>
      <c r="N409" s="236">
        <f t="array" ref="N409">IF(COLUMNS($G409:N409)&gt;$E409,"",IFERROR(INDEX('PROYECCIÓN'!410:410,15+6*(COLUMNS($G409:N409)-1)),""))</f>
        <v/>
      </c>
      <c r="O409" s="236">
        <f t="array" ref="O409">IF(COLUMNS($G409:O409)&gt;$E409,"",IFERROR(INDEX('PROYECCIÓN'!410:410,15+6*(COLUMNS($G409:O409)-1)),""))</f>
        <v/>
      </c>
      <c r="P409" s="236">
        <f t="array" ref="P409">IF(COLUMNS($G409:P409)&gt;$E409,"",IFERROR(INDEX('PROYECCIÓN'!410:410,15+6*(COLUMNS($G409:P409)-1)),""))</f>
        <v/>
      </c>
      <c r="Q409" s="236">
        <f t="array" ref="Q409">IF(COLUMNS($G409:Q409)&gt;$E409,"",IFERROR(INDEX('PROYECCIÓN'!410:410,15+6*(COLUMNS($G409:Q409)-1)),""))</f>
        <v/>
      </c>
      <c r="R409" s="236">
        <f t="array" ref="R409">IF(COLUMNS($G409:R409)&gt;$E409,"",IFERROR(INDEX('PROYECCIÓN'!410:410,15+6*(COLUMNS($G409:R409)-1)),""))</f>
        <v/>
      </c>
      <c r="S409" s="236">
        <f t="array" ref="S409">IF(COLUMNS($G409:S409)&gt;$E409,"",IFERROR(INDEX('PROYECCIÓN'!410:410,15+6*(COLUMNS($G409:S409)-1)),""))</f>
        <v/>
      </c>
      <c r="T409" s="236">
        <f t="array" ref="T409">IF(COLUMNS($G409:T409)&gt;$E409,"",IFERROR(INDEX('PROYECCIÓN'!410:410,15+6*(COLUMNS($G409:T409)-1)),""))</f>
        <v/>
      </c>
      <c r="U409" s="236">
        <f t="array" ref="U409">IF(COLUMNS($G409:U409)&gt;$E409,"",IFERROR(INDEX('PROYECCIÓN'!410:410,15+6*(COLUMNS($G409:U409)-1)),""))</f>
        <v/>
      </c>
      <c r="V409" s="236">
        <f t="array" ref="V409">IF(COLUMNS($G409:V409)&gt;$E409,"",IFERROR(INDEX('PROYECCIÓN'!410:410,15+6*(COLUMNS($G409:V409)-1)),""))</f>
        <v/>
      </c>
      <c r="W409" s="236">
        <f t="array" ref="W409">IF(COLUMNS($G409:W409)&gt;$E409,"",IFERROR(INDEX('PROYECCIÓN'!410:410,15+6*(COLUMNS($G409:W409)-1)),""))</f>
        <v/>
      </c>
      <c r="X409" s="236">
        <f t="array" ref="X409">IF(COLUMNS($G409:X409)&gt;$E409,"",IFERROR(INDEX('PROYECCIÓN'!410:410,15+6*(COLUMNS($G409:X409)-1)),""))</f>
        <v/>
      </c>
      <c r="Y409" s="236">
        <f t="array" ref="Y409">IF(COLUMNS($G409:Y409)&gt;$E409,"",IFERROR(INDEX('PROYECCIÓN'!410:410,15+6*(COLUMNS($G409:Y409)-1)),""))</f>
        <v/>
      </c>
      <c r="Z409" s="236">
        <f t="array" ref="Z409">IF(COLUMNS($G409:Z409)&gt;$E409,"",IFERROR(INDEX('PROYECCIÓN'!410:410,15+6*(COLUMNS($G409:Z409)-1)),""))</f>
        <v/>
      </c>
      <c r="AA409" s="236">
        <f t="array" ref="AA409">IF(COLUMNS($G409:AA409)&gt;$E409,"",IFERROR(INDEX('PROYECCIÓN'!410:410,15+6*(COLUMNS($G409:AA409)-1)),""))</f>
        <v/>
      </c>
      <c r="AB409" s="236">
        <f t="array" ref="AB409">IF(COLUMNS($G409:AB409)&gt;$E409,"",IFERROR(INDEX('PROYECCIÓN'!410:410,15+6*(COLUMNS($G409:AB409)-1)),""))</f>
        <v/>
      </c>
      <c r="AC409" s="236">
        <f t="array" ref="AC409">IF(COLUMNS($G409:AC409)&gt;$E409,"",IFERROR(INDEX('PROYECCIÓN'!410:410,15+6*(COLUMNS($G409:AC409)-1)),""))</f>
        <v/>
      </c>
      <c r="AD409" s="236">
        <f t="array" ref="AD409">IF(COLUMNS($G409:AD409)&gt;$E409,"",IFERROR(INDEX('PROYECCIÓN'!410:410,15+6*(COLUMNS($G409:AD409)-1)),""))</f>
        <v/>
      </c>
      <c r="AE409" s="236">
        <f t="array" ref="AE409">IF(COLUMNS($G409:AE409)&gt;$E409,"",IFERROR(INDEX('PROYECCIÓN'!410:410,15+6*(COLUMNS($G409:AE409)-1)),""))</f>
        <v/>
      </c>
      <c r="AF409" s="236">
        <f t="array" ref="AF409">IF(COLUMNS($G409:AF409)&gt;$E409,"",IFERROR(INDEX('PROYECCIÓN'!410:410,15+6*(COLUMNS($G409:AF409)-1)),""))</f>
        <v/>
      </c>
      <c r="AG409" s="236">
        <f t="array" ref="AG409">IF(COLUMNS($G409:AG409)&gt;$E409,"",IFERROR(INDEX('PROYECCIÓN'!410:410,15+6*(COLUMNS($G409:AG409)-1)),""))</f>
        <v/>
      </c>
      <c r="AH409" s="236">
        <f t="array" ref="AH409">IF(COLUMNS($G409:AH409)&gt;$E409,"",IFERROR(INDEX('PROYECCIÓN'!410:410,15+6*(COLUMNS($G409:AH409)-1)),""))</f>
        <v/>
      </c>
      <c r="AI409" s="236">
        <f t="array" ref="AI409">IF(COLUMNS($G409:AI409)&gt;$E409,"",IFERROR(INDEX('PROYECCIÓN'!410:410,15+6*(COLUMNS($G409:AI409)-1)),""))</f>
        <v/>
      </c>
      <c r="AJ409" s="236">
        <f t="array" ref="AJ409">IF(COLUMNS($G409:AJ409)&gt;$E409,"",IFERROR(INDEX('PROYECCIÓN'!410:410,15+6*(COLUMNS($G409:AJ409)-1)),""))</f>
        <v/>
      </c>
      <c r="AK409" s="236">
        <f t="array" ref="AK409">IF(COLUMNS($G409:AK409)&gt;$E409,"",IFERROR(INDEX('PROYECCIÓN'!410:410,15+6*(COLUMNS($G409:AK409)-1)),""))</f>
        <v/>
      </c>
      <c r="AL409" s="236">
        <f t="array" ref="AL409">IF(COLUMNS($G409:AL409)&gt;$E409,"",IFERROR(INDEX('PROYECCIÓN'!410:410,15+6*(COLUMNS($G409:AL409)-1)),""))</f>
        <v/>
      </c>
      <c r="AM409" s="236">
        <f t="array" ref="AM409">IF(COLUMNS($G409:AM409)&gt;$E409,"",IFERROR(INDEX('PROYECCIÓN'!410:410,15+6*(COLUMNS($G409:AM409)-1)),""))</f>
        <v/>
      </c>
      <c r="AN409" s="236">
        <f t="array" ref="AN409">IF(COLUMNS($G409:AN409)&gt;$E409,"",IFERROR(INDEX('PROYECCIÓN'!410:410,15+6*(COLUMNS($G409:AN409)-1)),""))</f>
        <v/>
      </c>
      <c r="AO409" s="236">
        <f t="array" ref="AO409">IF(COLUMNS($G409:AO409)&gt;$E409,"",IFERROR(INDEX('PROYECCIÓN'!410:410,15+6*(COLUMNS($G409:AO409)-1)),""))</f>
        <v/>
      </c>
      <c r="AP409" s="236">
        <f t="array" ref="AP409">IF(COLUMNS($G409:AP409)&gt;$E409,"",IFERROR(INDEX('PROYECCIÓN'!410:410,15+6*(COLUMNS($G409:AP409)-1)),""))</f>
        <v/>
      </c>
      <c r="AQ409" s="236" t="n"/>
      <c r="AR409" s="229" t="n"/>
      <c r="AS409" s="185" t="n"/>
    </row>
    <row r="410" ht="15" customHeight="1" s="506">
      <c r="B410" s="47">
        <f>'CARTERA TOTAL'!B410</f>
        <v/>
      </c>
      <c r="C410" s="229">
        <f>'PROYECCIÓN'!C411</f>
        <v/>
      </c>
      <c r="D410" s="53">
        <f>'PROYECCIÓN'!D411</f>
        <v/>
      </c>
      <c r="E410" s="56">
        <f>'PROYECCIÓN'!H411</f>
        <v/>
      </c>
      <c r="F410" s="56">
        <f>IF(COUNTIF($G410:$AP410,"VENCIDA")&gt;0,"VENCIDA",IF(COUNTIF($G410:$AP410,"POR VENCER")&gt;0,"POR VENCER",IF(COUNTIF($G410:$AP410,"AL DÍA")&gt;0,"AL DÍA",IF(COUNTIF($G410:$AP410,"PAGA")&gt;0,"PAGA","SIN ESTADO"))))</f>
        <v/>
      </c>
      <c r="G410" s="236">
        <f t="array" ref="G410">IF(COLUMNS($G410:G410)&gt;$E410,"",IFERROR(INDEX('PROYECCIÓN'!411:411,15+6*(COLUMNS($G410:G410)-1)),""))</f>
        <v/>
      </c>
      <c r="H410" s="236">
        <f t="array" ref="H410">IF(COLUMNS($G410:H410)&gt;$E410,"",IFERROR(INDEX('PROYECCIÓN'!411:411,15+6*(COLUMNS($G410:H410)-1)),""))</f>
        <v/>
      </c>
      <c r="I410" s="236">
        <f t="array" ref="I410">IF(COLUMNS($G410:I410)&gt;$E410,"",IFERROR(INDEX('PROYECCIÓN'!411:411,15+6*(COLUMNS($G410:I410)-1)),""))</f>
        <v/>
      </c>
      <c r="J410" s="236">
        <f t="array" ref="J410">IF(COLUMNS($G410:J410)&gt;$E410,"",IFERROR(INDEX('PROYECCIÓN'!411:411,15+6*(COLUMNS($G410:J410)-1)),""))</f>
        <v/>
      </c>
      <c r="K410" s="236">
        <f t="array" ref="K410">IF(COLUMNS($G410:K410)&gt;$E410,"",IFERROR(INDEX('PROYECCIÓN'!411:411,15+6*(COLUMNS($G410:K410)-1)),""))</f>
        <v/>
      </c>
      <c r="L410" s="236">
        <f t="array" ref="L410">IF(COLUMNS($G410:L410)&gt;$E410,"",IFERROR(INDEX('PROYECCIÓN'!411:411,15+6*(COLUMNS($G410:L410)-1)),""))</f>
        <v/>
      </c>
      <c r="M410" s="236">
        <f t="array" ref="M410">IF(COLUMNS($G410:M410)&gt;$E410,"",IFERROR(INDEX('PROYECCIÓN'!411:411,15+6*(COLUMNS($G410:M410)-1)),""))</f>
        <v/>
      </c>
      <c r="N410" s="236">
        <f t="array" ref="N410">IF(COLUMNS($G410:N410)&gt;$E410,"",IFERROR(INDEX('PROYECCIÓN'!411:411,15+6*(COLUMNS($G410:N410)-1)),""))</f>
        <v/>
      </c>
      <c r="O410" s="236">
        <f t="array" ref="O410">IF(COLUMNS($G410:O410)&gt;$E410,"",IFERROR(INDEX('PROYECCIÓN'!411:411,15+6*(COLUMNS($G410:O410)-1)),""))</f>
        <v/>
      </c>
      <c r="P410" s="236">
        <f t="array" ref="P410">IF(COLUMNS($G410:P410)&gt;$E410,"",IFERROR(INDEX('PROYECCIÓN'!411:411,15+6*(COLUMNS($G410:P410)-1)),""))</f>
        <v/>
      </c>
      <c r="Q410" s="236">
        <f t="array" ref="Q410">IF(COLUMNS($G410:Q410)&gt;$E410,"",IFERROR(INDEX('PROYECCIÓN'!411:411,15+6*(COLUMNS($G410:Q410)-1)),""))</f>
        <v/>
      </c>
      <c r="R410" s="236">
        <f t="array" ref="R410">IF(COLUMNS($G410:R410)&gt;$E410,"",IFERROR(INDEX('PROYECCIÓN'!411:411,15+6*(COLUMNS($G410:R410)-1)),""))</f>
        <v/>
      </c>
      <c r="S410" s="236">
        <f t="array" ref="S410">IF(COLUMNS($G410:S410)&gt;$E410,"",IFERROR(INDEX('PROYECCIÓN'!411:411,15+6*(COLUMNS($G410:S410)-1)),""))</f>
        <v/>
      </c>
      <c r="T410" s="236">
        <f t="array" ref="T410">IF(COLUMNS($G410:T410)&gt;$E410,"",IFERROR(INDEX('PROYECCIÓN'!411:411,15+6*(COLUMNS($G410:T410)-1)),""))</f>
        <v/>
      </c>
      <c r="U410" s="236">
        <f t="array" ref="U410">IF(COLUMNS($G410:U410)&gt;$E410,"",IFERROR(INDEX('PROYECCIÓN'!411:411,15+6*(COLUMNS($G410:U410)-1)),""))</f>
        <v/>
      </c>
      <c r="V410" s="236">
        <f t="array" ref="V410">IF(COLUMNS($G410:V410)&gt;$E410,"",IFERROR(INDEX('PROYECCIÓN'!411:411,15+6*(COLUMNS($G410:V410)-1)),""))</f>
        <v/>
      </c>
      <c r="W410" s="236">
        <f t="array" ref="W410">IF(COLUMNS($G410:W410)&gt;$E410,"",IFERROR(INDEX('PROYECCIÓN'!411:411,15+6*(COLUMNS($G410:W410)-1)),""))</f>
        <v/>
      </c>
      <c r="X410" s="236">
        <f t="array" ref="X410">IF(COLUMNS($G410:X410)&gt;$E410,"",IFERROR(INDEX('PROYECCIÓN'!411:411,15+6*(COLUMNS($G410:X410)-1)),""))</f>
        <v/>
      </c>
      <c r="Y410" s="236">
        <f t="array" ref="Y410">IF(COLUMNS($G410:Y410)&gt;$E410,"",IFERROR(INDEX('PROYECCIÓN'!411:411,15+6*(COLUMNS($G410:Y410)-1)),""))</f>
        <v/>
      </c>
      <c r="Z410" s="236">
        <f t="array" ref="Z410">IF(COLUMNS($G410:Z410)&gt;$E410,"",IFERROR(INDEX('PROYECCIÓN'!411:411,15+6*(COLUMNS($G410:Z410)-1)),""))</f>
        <v/>
      </c>
      <c r="AA410" s="236">
        <f t="array" ref="AA410">IF(COLUMNS($G410:AA410)&gt;$E410,"",IFERROR(INDEX('PROYECCIÓN'!411:411,15+6*(COLUMNS($G410:AA410)-1)),""))</f>
        <v/>
      </c>
      <c r="AB410" s="236">
        <f t="array" ref="AB410">IF(COLUMNS($G410:AB410)&gt;$E410,"",IFERROR(INDEX('PROYECCIÓN'!411:411,15+6*(COLUMNS($G410:AB410)-1)),""))</f>
        <v/>
      </c>
      <c r="AC410" s="236">
        <f t="array" ref="AC410">IF(COLUMNS($G410:AC410)&gt;$E410,"",IFERROR(INDEX('PROYECCIÓN'!411:411,15+6*(COLUMNS($G410:AC410)-1)),""))</f>
        <v/>
      </c>
      <c r="AD410" s="236">
        <f t="array" ref="AD410">IF(COLUMNS($G410:AD410)&gt;$E410,"",IFERROR(INDEX('PROYECCIÓN'!411:411,15+6*(COLUMNS($G410:AD410)-1)),""))</f>
        <v/>
      </c>
      <c r="AE410" s="236">
        <f t="array" ref="AE410">IF(COLUMNS($G410:AE410)&gt;$E410,"",IFERROR(INDEX('PROYECCIÓN'!411:411,15+6*(COLUMNS($G410:AE410)-1)),""))</f>
        <v/>
      </c>
      <c r="AF410" s="236">
        <f t="array" ref="AF410">IF(COLUMNS($G410:AF410)&gt;$E410,"",IFERROR(INDEX('PROYECCIÓN'!411:411,15+6*(COLUMNS($G410:AF410)-1)),""))</f>
        <v/>
      </c>
      <c r="AG410" s="236">
        <f t="array" ref="AG410">IF(COLUMNS($G410:AG410)&gt;$E410,"",IFERROR(INDEX('PROYECCIÓN'!411:411,15+6*(COLUMNS($G410:AG410)-1)),""))</f>
        <v/>
      </c>
      <c r="AH410" s="236">
        <f t="array" ref="AH410">IF(COLUMNS($G410:AH410)&gt;$E410,"",IFERROR(INDEX('PROYECCIÓN'!411:411,15+6*(COLUMNS($G410:AH410)-1)),""))</f>
        <v/>
      </c>
      <c r="AI410" s="236">
        <f t="array" ref="AI410">IF(COLUMNS($G410:AI410)&gt;$E410,"",IFERROR(INDEX('PROYECCIÓN'!411:411,15+6*(COLUMNS($G410:AI410)-1)),""))</f>
        <v/>
      </c>
      <c r="AJ410" s="236">
        <f t="array" ref="AJ410">IF(COLUMNS($G410:AJ410)&gt;$E410,"",IFERROR(INDEX('PROYECCIÓN'!411:411,15+6*(COLUMNS($G410:AJ410)-1)),""))</f>
        <v/>
      </c>
      <c r="AK410" s="236">
        <f t="array" ref="AK410">IF(COLUMNS($G410:AK410)&gt;$E410,"",IFERROR(INDEX('PROYECCIÓN'!411:411,15+6*(COLUMNS($G410:AK410)-1)),""))</f>
        <v/>
      </c>
      <c r="AL410" s="236">
        <f t="array" ref="AL410">IF(COLUMNS($G410:AL410)&gt;$E410,"",IFERROR(INDEX('PROYECCIÓN'!411:411,15+6*(COLUMNS($G410:AL410)-1)),""))</f>
        <v/>
      </c>
      <c r="AM410" s="236">
        <f t="array" ref="AM410">IF(COLUMNS($G410:AM410)&gt;$E410,"",IFERROR(INDEX('PROYECCIÓN'!411:411,15+6*(COLUMNS($G410:AM410)-1)),""))</f>
        <v/>
      </c>
      <c r="AN410" s="236">
        <f t="array" ref="AN410">IF(COLUMNS($G410:AN410)&gt;$E410,"",IFERROR(INDEX('PROYECCIÓN'!411:411,15+6*(COLUMNS($G410:AN410)-1)),""))</f>
        <v/>
      </c>
      <c r="AO410" s="236">
        <f t="array" ref="AO410">IF(COLUMNS($G410:AO410)&gt;$E410,"",IFERROR(INDEX('PROYECCIÓN'!411:411,15+6*(COLUMNS($G410:AO410)-1)),""))</f>
        <v/>
      </c>
      <c r="AP410" s="236">
        <f t="array" ref="AP410">IF(COLUMNS($G410:AP410)&gt;$E410,"",IFERROR(INDEX('PROYECCIÓN'!411:411,15+6*(COLUMNS($G410:AP410)-1)),""))</f>
        <v/>
      </c>
      <c r="AQ410" s="236" t="n"/>
      <c r="AR410" s="229" t="n"/>
      <c r="AS410" s="185" t="n"/>
    </row>
    <row r="411" ht="15" customHeight="1" s="506">
      <c r="B411" s="47">
        <f>'CARTERA TOTAL'!B411</f>
        <v/>
      </c>
      <c r="C411" s="229">
        <f>'PROYECCIÓN'!C412</f>
        <v/>
      </c>
      <c r="D411" s="53">
        <f>'PROYECCIÓN'!D412</f>
        <v/>
      </c>
      <c r="E411" s="56">
        <f>'PROYECCIÓN'!H412</f>
        <v/>
      </c>
      <c r="F411" s="56">
        <f>IF(COUNTIF($G411:$AP411,"VENCIDA")&gt;0,"VENCIDA",IF(COUNTIF($G411:$AP411,"POR VENCER")&gt;0,"POR VENCER",IF(COUNTIF($G411:$AP411,"AL DÍA")&gt;0,"AL DÍA",IF(COUNTIF($G411:$AP411,"PAGA")&gt;0,"PAGA","SIN ESTADO"))))</f>
        <v/>
      </c>
      <c r="G411" s="236">
        <f t="array" ref="G411">IF(COLUMNS($G411:G411)&gt;$E411,"",IFERROR(INDEX('PROYECCIÓN'!412:412,15+6*(COLUMNS($G411:G411)-1)),""))</f>
        <v/>
      </c>
      <c r="H411" s="236">
        <f t="array" ref="H411">IF(COLUMNS($G411:H411)&gt;$E411,"",IFERROR(INDEX('PROYECCIÓN'!412:412,15+6*(COLUMNS($G411:H411)-1)),""))</f>
        <v/>
      </c>
      <c r="I411" s="236">
        <f t="array" ref="I411">IF(COLUMNS($G411:I411)&gt;$E411,"",IFERROR(INDEX('PROYECCIÓN'!412:412,15+6*(COLUMNS($G411:I411)-1)),""))</f>
        <v/>
      </c>
      <c r="J411" s="236">
        <f t="array" ref="J411">IF(COLUMNS($G411:J411)&gt;$E411,"",IFERROR(INDEX('PROYECCIÓN'!412:412,15+6*(COLUMNS($G411:J411)-1)),""))</f>
        <v/>
      </c>
      <c r="K411" s="236">
        <f t="array" ref="K411">IF(COLUMNS($G411:K411)&gt;$E411,"",IFERROR(INDEX('PROYECCIÓN'!412:412,15+6*(COLUMNS($G411:K411)-1)),""))</f>
        <v/>
      </c>
      <c r="L411" s="236">
        <f t="array" ref="L411">IF(COLUMNS($G411:L411)&gt;$E411,"",IFERROR(INDEX('PROYECCIÓN'!412:412,15+6*(COLUMNS($G411:L411)-1)),""))</f>
        <v/>
      </c>
      <c r="M411" s="236">
        <f t="array" ref="M411">IF(COLUMNS($G411:M411)&gt;$E411,"",IFERROR(INDEX('PROYECCIÓN'!412:412,15+6*(COLUMNS($G411:M411)-1)),""))</f>
        <v/>
      </c>
      <c r="N411" s="236">
        <f t="array" ref="N411">IF(COLUMNS($G411:N411)&gt;$E411,"",IFERROR(INDEX('PROYECCIÓN'!412:412,15+6*(COLUMNS($G411:N411)-1)),""))</f>
        <v/>
      </c>
      <c r="O411" s="236">
        <f t="array" ref="O411">IF(COLUMNS($G411:O411)&gt;$E411,"",IFERROR(INDEX('PROYECCIÓN'!412:412,15+6*(COLUMNS($G411:O411)-1)),""))</f>
        <v/>
      </c>
      <c r="P411" s="236">
        <f t="array" ref="P411">IF(COLUMNS($G411:P411)&gt;$E411,"",IFERROR(INDEX('PROYECCIÓN'!412:412,15+6*(COLUMNS($G411:P411)-1)),""))</f>
        <v/>
      </c>
      <c r="Q411" s="236">
        <f t="array" ref="Q411">IF(COLUMNS($G411:Q411)&gt;$E411,"",IFERROR(INDEX('PROYECCIÓN'!412:412,15+6*(COLUMNS($G411:Q411)-1)),""))</f>
        <v/>
      </c>
      <c r="R411" s="236">
        <f t="array" ref="R411">IF(COLUMNS($G411:R411)&gt;$E411,"",IFERROR(INDEX('PROYECCIÓN'!412:412,15+6*(COLUMNS($G411:R411)-1)),""))</f>
        <v/>
      </c>
      <c r="S411" s="236">
        <f t="array" ref="S411">IF(COLUMNS($G411:S411)&gt;$E411,"",IFERROR(INDEX('PROYECCIÓN'!412:412,15+6*(COLUMNS($G411:S411)-1)),""))</f>
        <v/>
      </c>
      <c r="T411" s="236">
        <f t="array" ref="T411">IF(COLUMNS($G411:T411)&gt;$E411,"",IFERROR(INDEX('PROYECCIÓN'!412:412,15+6*(COLUMNS($G411:T411)-1)),""))</f>
        <v/>
      </c>
      <c r="U411" s="236">
        <f t="array" ref="U411">IF(COLUMNS($G411:U411)&gt;$E411,"",IFERROR(INDEX('PROYECCIÓN'!412:412,15+6*(COLUMNS($G411:U411)-1)),""))</f>
        <v/>
      </c>
      <c r="V411" s="236">
        <f t="array" ref="V411">IF(COLUMNS($G411:V411)&gt;$E411,"",IFERROR(INDEX('PROYECCIÓN'!412:412,15+6*(COLUMNS($G411:V411)-1)),""))</f>
        <v/>
      </c>
      <c r="W411" s="236">
        <f t="array" ref="W411">IF(COLUMNS($G411:W411)&gt;$E411,"",IFERROR(INDEX('PROYECCIÓN'!412:412,15+6*(COLUMNS($G411:W411)-1)),""))</f>
        <v/>
      </c>
      <c r="X411" s="236">
        <f t="array" ref="X411">IF(COLUMNS($G411:X411)&gt;$E411,"",IFERROR(INDEX('PROYECCIÓN'!412:412,15+6*(COLUMNS($G411:X411)-1)),""))</f>
        <v/>
      </c>
      <c r="Y411" s="236">
        <f t="array" ref="Y411">IF(COLUMNS($G411:Y411)&gt;$E411,"",IFERROR(INDEX('PROYECCIÓN'!412:412,15+6*(COLUMNS($G411:Y411)-1)),""))</f>
        <v/>
      </c>
      <c r="Z411" s="236">
        <f t="array" ref="Z411">IF(COLUMNS($G411:Z411)&gt;$E411,"",IFERROR(INDEX('PROYECCIÓN'!412:412,15+6*(COLUMNS($G411:Z411)-1)),""))</f>
        <v/>
      </c>
      <c r="AA411" s="236">
        <f t="array" ref="AA411">IF(COLUMNS($G411:AA411)&gt;$E411,"",IFERROR(INDEX('PROYECCIÓN'!412:412,15+6*(COLUMNS($G411:AA411)-1)),""))</f>
        <v/>
      </c>
      <c r="AB411" s="236">
        <f t="array" ref="AB411">IF(COLUMNS($G411:AB411)&gt;$E411,"",IFERROR(INDEX('PROYECCIÓN'!412:412,15+6*(COLUMNS($G411:AB411)-1)),""))</f>
        <v/>
      </c>
      <c r="AC411" s="236">
        <f t="array" ref="AC411">IF(COLUMNS($G411:AC411)&gt;$E411,"",IFERROR(INDEX('PROYECCIÓN'!412:412,15+6*(COLUMNS($G411:AC411)-1)),""))</f>
        <v/>
      </c>
      <c r="AD411" s="236">
        <f t="array" ref="AD411">IF(COLUMNS($G411:AD411)&gt;$E411,"",IFERROR(INDEX('PROYECCIÓN'!412:412,15+6*(COLUMNS($G411:AD411)-1)),""))</f>
        <v/>
      </c>
      <c r="AE411" s="236">
        <f t="array" ref="AE411">IF(COLUMNS($G411:AE411)&gt;$E411,"",IFERROR(INDEX('PROYECCIÓN'!412:412,15+6*(COLUMNS($G411:AE411)-1)),""))</f>
        <v/>
      </c>
      <c r="AF411" s="236">
        <f t="array" ref="AF411">IF(COLUMNS($G411:AF411)&gt;$E411,"",IFERROR(INDEX('PROYECCIÓN'!412:412,15+6*(COLUMNS($G411:AF411)-1)),""))</f>
        <v/>
      </c>
      <c r="AG411" s="236">
        <f t="array" ref="AG411">IF(COLUMNS($G411:AG411)&gt;$E411,"",IFERROR(INDEX('PROYECCIÓN'!412:412,15+6*(COLUMNS($G411:AG411)-1)),""))</f>
        <v/>
      </c>
      <c r="AH411" s="236">
        <f t="array" ref="AH411">IF(COLUMNS($G411:AH411)&gt;$E411,"",IFERROR(INDEX('PROYECCIÓN'!412:412,15+6*(COLUMNS($G411:AH411)-1)),""))</f>
        <v/>
      </c>
      <c r="AI411" s="236">
        <f t="array" ref="AI411">IF(COLUMNS($G411:AI411)&gt;$E411,"",IFERROR(INDEX('PROYECCIÓN'!412:412,15+6*(COLUMNS($G411:AI411)-1)),""))</f>
        <v/>
      </c>
      <c r="AJ411" s="236">
        <f t="array" ref="AJ411">IF(COLUMNS($G411:AJ411)&gt;$E411,"",IFERROR(INDEX('PROYECCIÓN'!412:412,15+6*(COLUMNS($G411:AJ411)-1)),""))</f>
        <v/>
      </c>
      <c r="AK411" s="236">
        <f t="array" ref="AK411">IF(COLUMNS($G411:AK411)&gt;$E411,"",IFERROR(INDEX('PROYECCIÓN'!412:412,15+6*(COLUMNS($G411:AK411)-1)),""))</f>
        <v/>
      </c>
      <c r="AL411" s="236">
        <f t="array" ref="AL411">IF(COLUMNS($G411:AL411)&gt;$E411,"",IFERROR(INDEX('PROYECCIÓN'!412:412,15+6*(COLUMNS($G411:AL411)-1)),""))</f>
        <v/>
      </c>
      <c r="AM411" s="236">
        <f t="array" ref="AM411">IF(COLUMNS($G411:AM411)&gt;$E411,"",IFERROR(INDEX('PROYECCIÓN'!412:412,15+6*(COLUMNS($G411:AM411)-1)),""))</f>
        <v/>
      </c>
      <c r="AN411" s="236">
        <f t="array" ref="AN411">IF(COLUMNS($G411:AN411)&gt;$E411,"",IFERROR(INDEX('PROYECCIÓN'!412:412,15+6*(COLUMNS($G411:AN411)-1)),""))</f>
        <v/>
      </c>
      <c r="AO411" s="236">
        <f t="array" ref="AO411">IF(COLUMNS($G411:AO411)&gt;$E411,"",IFERROR(INDEX('PROYECCIÓN'!412:412,15+6*(COLUMNS($G411:AO411)-1)),""))</f>
        <v/>
      </c>
      <c r="AP411" s="236">
        <f t="array" ref="AP411">IF(COLUMNS($G411:AP411)&gt;$E411,"",IFERROR(INDEX('PROYECCIÓN'!412:412,15+6*(COLUMNS($G411:AP411)-1)),""))</f>
        <v/>
      </c>
      <c r="AQ411" s="236" t="n"/>
      <c r="AR411" s="229" t="n"/>
      <c r="AS411" s="185" t="n"/>
    </row>
    <row r="412" ht="15" customHeight="1" s="506">
      <c r="B412" s="47">
        <f>'CARTERA TOTAL'!B412</f>
        <v/>
      </c>
      <c r="C412" s="229">
        <f>'PROYECCIÓN'!C413</f>
        <v/>
      </c>
      <c r="D412" s="53">
        <f>'PROYECCIÓN'!D413</f>
        <v/>
      </c>
      <c r="E412" s="56">
        <f>'PROYECCIÓN'!H413</f>
        <v/>
      </c>
      <c r="F412" s="56">
        <f>IF(COUNTIF($G412:$AP412,"VENCIDA")&gt;0,"VENCIDA",IF(COUNTIF($G412:$AP412,"POR VENCER")&gt;0,"POR VENCER",IF(COUNTIF($G412:$AP412,"AL DÍA")&gt;0,"AL DÍA",IF(COUNTIF($G412:$AP412,"PAGA")&gt;0,"PAGA","SIN ESTADO"))))</f>
        <v/>
      </c>
      <c r="G412" s="236">
        <f t="array" ref="G412">IF(COLUMNS($G412:G412)&gt;$E412,"",IFERROR(INDEX('PROYECCIÓN'!413:413,15+6*(COLUMNS($G412:G412)-1)),""))</f>
        <v/>
      </c>
      <c r="H412" s="236">
        <f t="array" ref="H412">IF(COLUMNS($G412:H412)&gt;$E412,"",IFERROR(INDEX('PROYECCIÓN'!413:413,15+6*(COLUMNS($G412:H412)-1)),""))</f>
        <v/>
      </c>
      <c r="I412" s="236">
        <f t="array" ref="I412">IF(COLUMNS($G412:I412)&gt;$E412,"",IFERROR(INDEX('PROYECCIÓN'!413:413,15+6*(COLUMNS($G412:I412)-1)),""))</f>
        <v/>
      </c>
      <c r="J412" s="236">
        <f t="array" ref="J412">IF(COLUMNS($G412:J412)&gt;$E412,"",IFERROR(INDEX('PROYECCIÓN'!413:413,15+6*(COLUMNS($G412:J412)-1)),""))</f>
        <v/>
      </c>
      <c r="K412" s="236">
        <f t="array" ref="K412">IF(COLUMNS($G412:K412)&gt;$E412,"",IFERROR(INDEX('PROYECCIÓN'!413:413,15+6*(COLUMNS($G412:K412)-1)),""))</f>
        <v/>
      </c>
      <c r="L412" s="236">
        <f t="array" ref="L412">IF(COLUMNS($G412:L412)&gt;$E412,"",IFERROR(INDEX('PROYECCIÓN'!413:413,15+6*(COLUMNS($G412:L412)-1)),""))</f>
        <v/>
      </c>
      <c r="M412" s="236">
        <f t="array" ref="M412">IF(COLUMNS($G412:M412)&gt;$E412,"",IFERROR(INDEX('PROYECCIÓN'!413:413,15+6*(COLUMNS($G412:M412)-1)),""))</f>
        <v/>
      </c>
      <c r="N412" s="236">
        <f t="array" ref="N412">IF(COLUMNS($G412:N412)&gt;$E412,"",IFERROR(INDEX('PROYECCIÓN'!413:413,15+6*(COLUMNS($G412:N412)-1)),""))</f>
        <v/>
      </c>
      <c r="O412" s="236">
        <f t="array" ref="O412">IF(COLUMNS($G412:O412)&gt;$E412,"",IFERROR(INDEX('PROYECCIÓN'!413:413,15+6*(COLUMNS($G412:O412)-1)),""))</f>
        <v/>
      </c>
      <c r="P412" s="236">
        <f t="array" ref="P412">IF(COLUMNS($G412:P412)&gt;$E412,"",IFERROR(INDEX('PROYECCIÓN'!413:413,15+6*(COLUMNS($G412:P412)-1)),""))</f>
        <v/>
      </c>
      <c r="Q412" s="236">
        <f t="array" ref="Q412">IF(COLUMNS($G412:Q412)&gt;$E412,"",IFERROR(INDEX('PROYECCIÓN'!413:413,15+6*(COLUMNS($G412:Q412)-1)),""))</f>
        <v/>
      </c>
      <c r="R412" s="236">
        <f t="array" ref="R412">IF(COLUMNS($G412:R412)&gt;$E412,"",IFERROR(INDEX('PROYECCIÓN'!413:413,15+6*(COLUMNS($G412:R412)-1)),""))</f>
        <v/>
      </c>
      <c r="S412" s="236">
        <f t="array" ref="S412">IF(COLUMNS($G412:S412)&gt;$E412,"",IFERROR(INDEX('PROYECCIÓN'!413:413,15+6*(COLUMNS($G412:S412)-1)),""))</f>
        <v/>
      </c>
      <c r="T412" s="236">
        <f t="array" ref="T412">IF(COLUMNS($G412:T412)&gt;$E412,"",IFERROR(INDEX('PROYECCIÓN'!413:413,15+6*(COLUMNS($G412:T412)-1)),""))</f>
        <v/>
      </c>
      <c r="U412" s="236">
        <f t="array" ref="U412">IF(COLUMNS($G412:U412)&gt;$E412,"",IFERROR(INDEX('PROYECCIÓN'!413:413,15+6*(COLUMNS($G412:U412)-1)),""))</f>
        <v/>
      </c>
      <c r="V412" s="236">
        <f t="array" ref="V412">IF(COLUMNS($G412:V412)&gt;$E412,"",IFERROR(INDEX('PROYECCIÓN'!413:413,15+6*(COLUMNS($G412:V412)-1)),""))</f>
        <v/>
      </c>
      <c r="W412" s="236">
        <f t="array" ref="W412">IF(COLUMNS($G412:W412)&gt;$E412,"",IFERROR(INDEX('PROYECCIÓN'!413:413,15+6*(COLUMNS($G412:W412)-1)),""))</f>
        <v/>
      </c>
      <c r="X412" s="236">
        <f t="array" ref="X412">IF(COLUMNS($G412:X412)&gt;$E412,"",IFERROR(INDEX('PROYECCIÓN'!413:413,15+6*(COLUMNS($G412:X412)-1)),""))</f>
        <v/>
      </c>
      <c r="Y412" s="236">
        <f t="array" ref="Y412">IF(COLUMNS($G412:Y412)&gt;$E412,"",IFERROR(INDEX('PROYECCIÓN'!413:413,15+6*(COLUMNS($G412:Y412)-1)),""))</f>
        <v/>
      </c>
      <c r="Z412" s="236">
        <f t="array" ref="Z412">IF(COLUMNS($G412:Z412)&gt;$E412,"",IFERROR(INDEX('PROYECCIÓN'!413:413,15+6*(COLUMNS($G412:Z412)-1)),""))</f>
        <v/>
      </c>
      <c r="AA412" s="236">
        <f t="array" ref="AA412">IF(COLUMNS($G412:AA412)&gt;$E412,"",IFERROR(INDEX('PROYECCIÓN'!413:413,15+6*(COLUMNS($G412:AA412)-1)),""))</f>
        <v/>
      </c>
      <c r="AB412" s="236">
        <f t="array" ref="AB412">IF(COLUMNS($G412:AB412)&gt;$E412,"",IFERROR(INDEX('PROYECCIÓN'!413:413,15+6*(COLUMNS($G412:AB412)-1)),""))</f>
        <v/>
      </c>
      <c r="AC412" s="236">
        <f t="array" ref="AC412">IF(COLUMNS($G412:AC412)&gt;$E412,"",IFERROR(INDEX('PROYECCIÓN'!413:413,15+6*(COLUMNS($G412:AC412)-1)),""))</f>
        <v/>
      </c>
      <c r="AD412" s="236">
        <f t="array" ref="AD412">IF(COLUMNS($G412:AD412)&gt;$E412,"",IFERROR(INDEX('PROYECCIÓN'!413:413,15+6*(COLUMNS($G412:AD412)-1)),""))</f>
        <v/>
      </c>
      <c r="AE412" s="236">
        <f t="array" ref="AE412">IF(COLUMNS($G412:AE412)&gt;$E412,"",IFERROR(INDEX('PROYECCIÓN'!413:413,15+6*(COLUMNS($G412:AE412)-1)),""))</f>
        <v/>
      </c>
      <c r="AF412" s="236">
        <f t="array" ref="AF412">IF(COLUMNS($G412:AF412)&gt;$E412,"",IFERROR(INDEX('PROYECCIÓN'!413:413,15+6*(COLUMNS($G412:AF412)-1)),""))</f>
        <v/>
      </c>
      <c r="AG412" s="236">
        <f t="array" ref="AG412">IF(COLUMNS($G412:AG412)&gt;$E412,"",IFERROR(INDEX('PROYECCIÓN'!413:413,15+6*(COLUMNS($G412:AG412)-1)),""))</f>
        <v/>
      </c>
      <c r="AH412" s="236">
        <f t="array" ref="AH412">IF(COLUMNS($G412:AH412)&gt;$E412,"",IFERROR(INDEX('PROYECCIÓN'!413:413,15+6*(COLUMNS($G412:AH412)-1)),""))</f>
        <v/>
      </c>
      <c r="AI412" s="236">
        <f t="array" ref="AI412">IF(COLUMNS($G412:AI412)&gt;$E412,"",IFERROR(INDEX('PROYECCIÓN'!413:413,15+6*(COLUMNS($G412:AI412)-1)),""))</f>
        <v/>
      </c>
      <c r="AJ412" s="236">
        <f t="array" ref="AJ412">IF(COLUMNS($G412:AJ412)&gt;$E412,"",IFERROR(INDEX('PROYECCIÓN'!413:413,15+6*(COLUMNS($G412:AJ412)-1)),""))</f>
        <v/>
      </c>
      <c r="AK412" s="236">
        <f t="array" ref="AK412">IF(COLUMNS($G412:AK412)&gt;$E412,"",IFERROR(INDEX('PROYECCIÓN'!413:413,15+6*(COLUMNS($G412:AK412)-1)),""))</f>
        <v/>
      </c>
      <c r="AL412" s="236">
        <f t="array" ref="AL412">IF(COLUMNS($G412:AL412)&gt;$E412,"",IFERROR(INDEX('PROYECCIÓN'!413:413,15+6*(COLUMNS($G412:AL412)-1)),""))</f>
        <v/>
      </c>
      <c r="AM412" s="236">
        <f t="array" ref="AM412">IF(COLUMNS($G412:AM412)&gt;$E412,"",IFERROR(INDEX('PROYECCIÓN'!413:413,15+6*(COLUMNS($G412:AM412)-1)),""))</f>
        <v/>
      </c>
      <c r="AN412" s="236">
        <f t="array" ref="AN412">IF(COLUMNS($G412:AN412)&gt;$E412,"",IFERROR(INDEX('PROYECCIÓN'!413:413,15+6*(COLUMNS($G412:AN412)-1)),""))</f>
        <v/>
      </c>
      <c r="AO412" s="236">
        <f t="array" ref="AO412">IF(COLUMNS($G412:AO412)&gt;$E412,"",IFERROR(INDEX('PROYECCIÓN'!413:413,15+6*(COLUMNS($G412:AO412)-1)),""))</f>
        <v/>
      </c>
      <c r="AP412" s="236">
        <f t="array" ref="AP412">IF(COLUMNS($G412:AP412)&gt;$E412,"",IFERROR(INDEX('PROYECCIÓN'!413:413,15+6*(COLUMNS($G412:AP412)-1)),""))</f>
        <v/>
      </c>
      <c r="AQ412" s="236" t="n"/>
      <c r="AR412" s="229" t="n"/>
      <c r="AS412" s="185" t="n"/>
    </row>
    <row r="413" ht="15" customHeight="1" s="506">
      <c r="B413" s="47">
        <f>'CARTERA TOTAL'!B413</f>
        <v/>
      </c>
      <c r="C413" s="229">
        <f>'PROYECCIÓN'!C414</f>
        <v/>
      </c>
      <c r="D413" s="53">
        <f>'PROYECCIÓN'!D414</f>
        <v/>
      </c>
      <c r="E413" s="56">
        <f>'PROYECCIÓN'!H414</f>
        <v/>
      </c>
      <c r="F413" s="56">
        <f>IF(COUNTIF($G413:$AP413,"VENCIDA")&gt;0,"VENCIDA",IF(COUNTIF($G413:$AP413,"POR VENCER")&gt;0,"POR VENCER",IF(COUNTIF($G413:$AP413,"AL DÍA")&gt;0,"AL DÍA",IF(COUNTIF($G413:$AP413,"PAGA")&gt;0,"PAGA","SIN ESTADO"))))</f>
        <v/>
      </c>
      <c r="G413" s="236">
        <f t="array" ref="G413">IF(COLUMNS($G413:G413)&gt;$E413,"",IFERROR(INDEX('PROYECCIÓN'!414:414,15+6*(COLUMNS($G413:G413)-1)),""))</f>
        <v/>
      </c>
      <c r="H413" s="236">
        <f t="array" ref="H413">IF(COLUMNS($G413:H413)&gt;$E413,"",IFERROR(INDEX('PROYECCIÓN'!414:414,15+6*(COLUMNS($G413:H413)-1)),""))</f>
        <v/>
      </c>
      <c r="I413" s="236">
        <f t="array" ref="I413">IF(COLUMNS($G413:I413)&gt;$E413,"",IFERROR(INDEX('PROYECCIÓN'!414:414,15+6*(COLUMNS($G413:I413)-1)),""))</f>
        <v/>
      </c>
      <c r="J413" s="236">
        <f t="array" ref="J413">IF(COLUMNS($G413:J413)&gt;$E413,"",IFERROR(INDEX('PROYECCIÓN'!414:414,15+6*(COLUMNS($G413:J413)-1)),""))</f>
        <v/>
      </c>
      <c r="K413" s="236">
        <f t="array" ref="K413">IF(COLUMNS($G413:K413)&gt;$E413,"",IFERROR(INDEX('PROYECCIÓN'!414:414,15+6*(COLUMNS($G413:K413)-1)),""))</f>
        <v/>
      </c>
      <c r="L413" s="236">
        <f t="array" ref="L413">IF(COLUMNS($G413:L413)&gt;$E413,"",IFERROR(INDEX('PROYECCIÓN'!414:414,15+6*(COLUMNS($G413:L413)-1)),""))</f>
        <v/>
      </c>
      <c r="M413" s="236">
        <f t="array" ref="M413">IF(COLUMNS($G413:M413)&gt;$E413,"",IFERROR(INDEX('PROYECCIÓN'!414:414,15+6*(COLUMNS($G413:M413)-1)),""))</f>
        <v/>
      </c>
      <c r="N413" s="236">
        <f t="array" ref="N413">IF(COLUMNS($G413:N413)&gt;$E413,"",IFERROR(INDEX('PROYECCIÓN'!414:414,15+6*(COLUMNS($G413:N413)-1)),""))</f>
        <v/>
      </c>
      <c r="O413" s="236">
        <f t="array" ref="O413">IF(COLUMNS($G413:O413)&gt;$E413,"",IFERROR(INDEX('PROYECCIÓN'!414:414,15+6*(COLUMNS($G413:O413)-1)),""))</f>
        <v/>
      </c>
      <c r="P413" s="236">
        <f t="array" ref="P413">IF(COLUMNS($G413:P413)&gt;$E413,"",IFERROR(INDEX('PROYECCIÓN'!414:414,15+6*(COLUMNS($G413:P413)-1)),""))</f>
        <v/>
      </c>
      <c r="Q413" s="236">
        <f t="array" ref="Q413">IF(COLUMNS($G413:Q413)&gt;$E413,"",IFERROR(INDEX('PROYECCIÓN'!414:414,15+6*(COLUMNS($G413:Q413)-1)),""))</f>
        <v/>
      </c>
      <c r="R413" s="236">
        <f t="array" ref="R413">IF(COLUMNS($G413:R413)&gt;$E413,"",IFERROR(INDEX('PROYECCIÓN'!414:414,15+6*(COLUMNS($G413:R413)-1)),""))</f>
        <v/>
      </c>
      <c r="S413" s="236">
        <f t="array" ref="S413">IF(COLUMNS($G413:S413)&gt;$E413,"",IFERROR(INDEX('PROYECCIÓN'!414:414,15+6*(COLUMNS($G413:S413)-1)),""))</f>
        <v/>
      </c>
      <c r="T413" s="236">
        <f t="array" ref="T413">IF(COLUMNS($G413:T413)&gt;$E413,"",IFERROR(INDEX('PROYECCIÓN'!414:414,15+6*(COLUMNS($G413:T413)-1)),""))</f>
        <v/>
      </c>
      <c r="U413" s="236">
        <f t="array" ref="U413">IF(COLUMNS($G413:U413)&gt;$E413,"",IFERROR(INDEX('PROYECCIÓN'!414:414,15+6*(COLUMNS($G413:U413)-1)),""))</f>
        <v/>
      </c>
      <c r="V413" s="236">
        <f t="array" ref="V413">IF(COLUMNS($G413:V413)&gt;$E413,"",IFERROR(INDEX('PROYECCIÓN'!414:414,15+6*(COLUMNS($G413:V413)-1)),""))</f>
        <v/>
      </c>
      <c r="W413" s="236">
        <f t="array" ref="W413">IF(COLUMNS($G413:W413)&gt;$E413,"",IFERROR(INDEX('PROYECCIÓN'!414:414,15+6*(COLUMNS($G413:W413)-1)),""))</f>
        <v/>
      </c>
      <c r="X413" s="236">
        <f t="array" ref="X413">IF(COLUMNS($G413:X413)&gt;$E413,"",IFERROR(INDEX('PROYECCIÓN'!414:414,15+6*(COLUMNS($G413:X413)-1)),""))</f>
        <v/>
      </c>
      <c r="Y413" s="236">
        <f t="array" ref="Y413">IF(COLUMNS($G413:Y413)&gt;$E413,"",IFERROR(INDEX('PROYECCIÓN'!414:414,15+6*(COLUMNS($G413:Y413)-1)),""))</f>
        <v/>
      </c>
      <c r="Z413" s="236">
        <f t="array" ref="Z413">IF(COLUMNS($G413:Z413)&gt;$E413,"",IFERROR(INDEX('PROYECCIÓN'!414:414,15+6*(COLUMNS($G413:Z413)-1)),""))</f>
        <v/>
      </c>
      <c r="AA413" s="236">
        <f t="array" ref="AA413">IF(COLUMNS($G413:AA413)&gt;$E413,"",IFERROR(INDEX('PROYECCIÓN'!414:414,15+6*(COLUMNS($G413:AA413)-1)),""))</f>
        <v/>
      </c>
      <c r="AB413" s="236">
        <f t="array" ref="AB413">IF(COLUMNS($G413:AB413)&gt;$E413,"",IFERROR(INDEX('PROYECCIÓN'!414:414,15+6*(COLUMNS($G413:AB413)-1)),""))</f>
        <v/>
      </c>
      <c r="AC413" s="236">
        <f t="array" ref="AC413">IF(COLUMNS($G413:AC413)&gt;$E413,"",IFERROR(INDEX('PROYECCIÓN'!414:414,15+6*(COLUMNS($G413:AC413)-1)),""))</f>
        <v/>
      </c>
      <c r="AD413" s="236">
        <f t="array" ref="AD413">IF(COLUMNS($G413:AD413)&gt;$E413,"",IFERROR(INDEX('PROYECCIÓN'!414:414,15+6*(COLUMNS($G413:AD413)-1)),""))</f>
        <v/>
      </c>
      <c r="AE413" s="236">
        <f t="array" ref="AE413">IF(COLUMNS($G413:AE413)&gt;$E413,"",IFERROR(INDEX('PROYECCIÓN'!414:414,15+6*(COLUMNS($G413:AE413)-1)),""))</f>
        <v/>
      </c>
      <c r="AF413" s="236">
        <f t="array" ref="AF413">IF(COLUMNS($G413:AF413)&gt;$E413,"",IFERROR(INDEX('PROYECCIÓN'!414:414,15+6*(COLUMNS($G413:AF413)-1)),""))</f>
        <v/>
      </c>
      <c r="AG413" s="236">
        <f t="array" ref="AG413">IF(COLUMNS($G413:AG413)&gt;$E413,"",IFERROR(INDEX('PROYECCIÓN'!414:414,15+6*(COLUMNS($G413:AG413)-1)),""))</f>
        <v/>
      </c>
      <c r="AH413" s="236">
        <f t="array" ref="AH413">IF(COLUMNS($G413:AH413)&gt;$E413,"",IFERROR(INDEX('PROYECCIÓN'!414:414,15+6*(COLUMNS($G413:AH413)-1)),""))</f>
        <v/>
      </c>
      <c r="AI413" s="236">
        <f t="array" ref="AI413">IF(COLUMNS($G413:AI413)&gt;$E413,"",IFERROR(INDEX('PROYECCIÓN'!414:414,15+6*(COLUMNS($G413:AI413)-1)),""))</f>
        <v/>
      </c>
      <c r="AJ413" s="236">
        <f t="array" ref="AJ413">IF(COLUMNS($G413:AJ413)&gt;$E413,"",IFERROR(INDEX('PROYECCIÓN'!414:414,15+6*(COLUMNS($G413:AJ413)-1)),""))</f>
        <v/>
      </c>
      <c r="AK413" s="236">
        <f t="array" ref="AK413">IF(COLUMNS($G413:AK413)&gt;$E413,"",IFERROR(INDEX('PROYECCIÓN'!414:414,15+6*(COLUMNS($G413:AK413)-1)),""))</f>
        <v/>
      </c>
      <c r="AL413" s="236">
        <f t="array" ref="AL413">IF(COLUMNS($G413:AL413)&gt;$E413,"",IFERROR(INDEX('PROYECCIÓN'!414:414,15+6*(COLUMNS($G413:AL413)-1)),""))</f>
        <v/>
      </c>
      <c r="AM413" s="236">
        <f t="array" ref="AM413">IF(COLUMNS($G413:AM413)&gt;$E413,"",IFERROR(INDEX('PROYECCIÓN'!414:414,15+6*(COLUMNS($G413:AM413)-1)),""))</f>
        <v/>
      </c>
      <c r="AN413" s="236">
        <f t="array" ref="AN413">IF(COLUMNS($G413:AN413)&gt;$E413,"",IFERROR(INDEX('PROYECCIÓN'!414:414,15+6*(COLUMNS($G413:AN413)-1)),""))</f>
        <v/>
      </c>
      <c r="AO413" s="236">
        <f t="array" ref="AO413">IF(COLUMNS($G413:AO413)&gt;$E413,"",IFERROR(INDEX('PROYECCIÓN'!414:414,15+6*(COLUMNS($G413:AO413)-1)),""))</f>
        <v/>
      </c>
      <c r="AP413" s="236">
        <f t="array" ref="AP413">IF(COLUMNS($G413:AP413)&gt;$E413,"",IFERROR(INDEX('PROYECCIÓN'!414:414,15+6*(COLUMNS($G413:AP413)-1)),""))</f>
        <v/>
      </c>
      <c r="AQ413" s="236" t="n"/>
      <c r="AR413" s="229" t="n"/>
      <c r="AS413" s="185" t="n"/>
    </row>
    <row r="414" ht="15" customHeight="1" s="506">
      <c r="B414" s="47">
        <f>'CARTERA TOTAL'!B414</f>
        <v/>
      </c>
      <c r="C414" s="229">
        <f>'PROYECCIÓN'!C415</f>
        <v/>
      </c>
      <c r="D414" s="53">
        <f>'PROYECCIÓN'!D415</f>
        <v/>
      </c>
      <c r="E414" s="56">
        <f>'PROYECCIÓN'!H415</f>
        <v/>
      </c>
      <c r="F414" s="56">
        <f>IF(COUNTIF($G414:$AP414,"VENCIDA")&gt;0,"VENCIDA",IF(COUNTIF($G414:$AP414,"POR VENCER")&gt;0,"POR VENCER",IF(COUNTIF($G414:$AP414,"AL DÍA")&gt;0,"AL DÍA",IF(COUNTIF($G414:$AP414,"PAGA")&gt;0,"PAGA","SIN ESTADO"))))</f>
        <v/>
      </c>
      <c r="G414" s="236">
        <f t="array" ref="G414">IF(COLUMNS($G414:G414)&gt;$E414,"",IFERROR(INDEX('PROYECCIÓN'!415:415,15+6*(COLUMNS($G414:G414)-1)),""))</f>
        <v/>
      </c>
      <c r="H414" s="236">
        <f t="array" ref="H414">IF(COLUMNS($G414:H414)&gt;$E414,"",IFERROR(INDEX('PROYECCIÓN'!415:415,15+6*(COLUMNS($G414:H414)-1)),""))</f>
        <v/>
      </c>
      <c r="I414" s="236">
        <f t="array" ref="I414">IF(COLUMNS($G414:I414)&gt;$E414,"",IFERROR(INDEX('PROYECCIÓN'!415:415,15+6*(COLUMNS($G414:I414)-1)),""))</f>
        <v/>
      </c>
      <c r="J414" s="236">
        <f t="array" ref="J414">IF(COLUMNS($G414:J414)&gt;$E414,"",IFERROR(INDEX('PROYECCIÓN'!415:415,15+6*(COLUMNS($G414:J414)-1)),""))</f>
        <v/>
      </c>
      <c r="K414" s="236">
        <f t="array" ref="K414">IF(COLUMNS($G414:K414)&gt;$E414,"",IFERROR(INDEX('PROYECCIÓN'!415:415,15+6*(COLUMNS($G414:K414)-1)),""))</f>
        <v/>
      </c>
      <c r="L414" s="236">
        <f t="array" ref="L414">IF(COLUMNS($G414:L414)&gt;$E414,"",IFERROR(INDEX('PROYECCIÓN'!415:415,15+6*(COLUMNS($G414:L414)-1)),""))</f>
        <v/>
      </c>
      <c r="M414" s="236">
        <f t="array" ref="M414">IF(COLUMNS($G414:M414)&gt;$E414,"",IFERROR(INDEX('PROYECCIÓN'!415:415,15+6*(COLUMNS($G414:M414)-1)),""))</f>
        <v/>
      </c>
      <c r="N414" s="236">
        <f t="array" ref="N414">IF(COLUMNS($G414:N414)&gt;$E414,"",IFERROR(INDEX('PROYECCIÓN'!415:415,15+6*(COLUMNS($G414:N414)-1)),""))</f>
        <v/>
      </c>
      <c r="O414" s="236">
        <f t="array" ref="O414">IF(COLUMNS($G414:O414)&gt;$E414,"",IFERROR(INDEX('PROYECCIÓN'!415:415,15+6*(COLUMNS($G414:O414)-1)),""))</f>
        <v/>
      </c>
      <c r="P414" s="236">
        <f t="array" ref="P414">IF(COLUMNS($G414:P414)&gt;$E414,"",IFERROR(INDEX('PROYECCIÓN'!415:415,15+6*(COLUMNS($G414:P414)-1)),""))</f>
        <v/>
      </c>
      <c r="Q414" s="236">
        <f t="array" ref="Q414">IF(COLUMNS($G414:Q414)&gt;$E414,"",IFERROR(INDEX('PROYECCIÓN'!415:415,15+6*(COLUMNS($G414:Q414)-1)),""))</f>
        <v/>
      </c>
      <c r="R414" s="236">
        <f t="array" ref="R414">IF(COLUMNS($G414:R414)&gt;$E414,"",IFERROR(INDEX('PROYECCIÓN'!415:415,15+6*(COLUMNS($G414:R414)-1)),""))</f>
        <v/>
      </c>
      <c r="S414" s="236">
        <f t="array" ref="S414">IF(COLUMNS($G414:S414)&gt;$E414,"",IFERROR(INDEX('PROYECCIÓN'!415:415,15+6*(COLUMNS($G414:S414)-1)),""))</f>
        <v/>
      </c>
      <c r="T414" s="236">
        <f t="array" ref="T414">IF(COLUMNS($G414:T414)&gt;$E414,"",IFERROR(INDEX('PROYECCIÓN'!415:415,15+6*(COLUMNS($G414:T414)-1)),""))</f>
        <v/>
      </c>
      <c r="U414" s="236">
        <f t="array" ref="U414">IF(COLUMNS($G414:U414)&gt;$E414,"",IFERROR(INDEX('PROYECCIÓN'!415:415,15+6*(COLUMNS($G414:U414)-1)),""))</f>
        <v/>
      </c>
      <c r="V414" s="236">
        <f t="array" ref="V414">IF(COLUMNS($G414:V414)&gt;$E414,"",IFERROR(INDEX('PROYECCIÓN'!415:415,15+6*(COLUMNS($G414:V414)-1)),""))</f>
        <v/>
      </c>
      <c r="W414" s="236">
        <f t="array" ref="W414">IF(COLUMNS($G414:W414)&gt;$E414,"",IFERROR(INDEX('PROYECCIÓN'!415:415,15+6*(COLUMNS($G414:W414)-1)),""))</f>
        <v/>
      </c>
      <c r="X414" s="236">
        <f t="array" ref="X414">IF(COLUMNS($G414:X414)&gt;$E414,"",IFERROR(INDEX('PROYECCIÓN'!415:415,15+6*(COLUMNS($G414:X414)-1)),""))</f>
        <v/>
      </c>
      <c r="Y414" s="236">
        <f t="array" ref="Y414">IF(COLUMNS($G414:Y414)&gt;$E414,"",IFERROR(INDEX('PROYECCIÓN'!415:415,15+6*(COLUMNS($G414:Y414)-1)),""))</f>
        <v/>
      </c>
      <c r="Z414" s="236">
        <f t="array" ref="Z414">IF(COLUMNS($G414:Z414)&gt;$E414,"",IFERROR(INDEX('PROYECCIÓN'!415:415,15+6*(COLUMNS($G414:Z414)-1)),""))</f>
        <v/>
      </c>
      <c r="AA414" s="236">
        <f t="array" ref="AA414">IF(COLUMNS($G414:AA414)&gt;$E414,"",IFERROR(INDEX('PROYECCIÓN'!415:415,15+6*(COLUMNS($G414:AA414)-1)),""))</f>
        <v/>
      </c>
      <c r="AB414" s="236">
        <f t="array" ref="AB414">IF(COLUMNS($G414:AB414)&gt;$E414,"",IFERROR(INDEX('PROYECCIÓN'!415:415,15+6*(COLUMNS($G414:AB414)-1)),""))</f>
        <v/>
      </c>
      <c r="AC414" s="236">
        <f t="array" ref="AC414">IF(COLUMNS($G414:AC414)&gt;$E414,"",IFERROR(INDEX('PROYECCIÓN'!415:415,15+6*(COLUMNS($G414:AC414)-1)),""))</f>
        <v/>
      </c>
      <c r="AD414" s="236">
        <f t="array" ref="AD414">IF(COLUMNS($G414:AD414)&gt;$E414,"",IFERROR(INDEX('PROYECCIÓN'!415:415,15+6*(COLUMNS($G414:AD414)-1)),""))</f>
        <v/>
      </c>
      <c r="AE414" s="236">
        <f t="array" ref="AE414">IF(COLUMNS($G414:AE414)&gt;$E414,"",IFERROR(INDEX('PROYECCIÓN'!415:415,15+6*(COLUMNS($G414:AE414)-1)),""))</f>
        <v/>
      </c>
      <c r="AF414" s="236">
        <f t="array" ref="AF414">IF(COLUMNS($G414:AF414)&gt;$E414,"",IFERROR(INDEX('PROYECCIÓN'!415:415,15+6*(COLUMNS($G414:AF414)-1)),""))</f>
        <v/>
      </c>
      <c r="AG414" s="236">
        <f t="array" ref="AG414">IF(COLUMNS($G414:AG414)&gt;$E414,"",IFERROR(INDEX('PROYECCIÓN'!415:415,15+6*(COLUMNS($G414:AG414)-1)),""))</f>
        <v/>
      </c>
      <c r="AH414" s="236">
        <f t="array" ref="AH414">IF(COLUMNS($G414:AH414)&gt;$E414,"",IFERROR(INDEX('PROYECCIÓN'!415:415,15+6*(COLUMNS($G414:AH414)-1)),""))</f>
        <v/>
      </c>
      <c r="AI414" s="236">
        <f t="array" ref="AI414">IF(COLUMNS($G414:AI414)&gt;$E414,"",IFERROR(INDEX('PROYECCIÓN'!415:415,15+6*(COLUMNS($G414:AI414)-1)),""))</f>
        <v/>
      </c>
      <c r="AJ414" s="236">
        <f t="array" ref="AJ414">IF(COLUMNS($G414:AJ414)&gt;$E414,"",IFERROR(INDEX('PROYECCIÓN'!415:415,15+6*(COLUMNS($G414:AJ414)-1)),""))</f>
        <v/>
      </c>
      <c r="AK414" s="236">
        <f t="array" ref="AK414">IF(COLUMNS($G414:AK414)&gt;$E414,"",IFERROR(INDEX('PROYECCIÓN'!415:415,15+6*(COLUMNS($G414:AK414)-1)),""))</f>
        <v/>
      </c>
      <c r="AL414" s="236">
        <f t="array" ref="AL414">IF(COLUMNS($G414:AL414)&gt;$E414,"",IFERROR(INDEX('PROYECCIÓN'!415:415,15+6*(COLUMNS($G414:AL414)-1)),""))</f>
        <v/>
      </c>
      <c r="AM414" s="236">
        <f t="array" ref="AM414">IF(COLUMNS($G414:AM414)&gt;$E414,"",IFERROR(INDEX('PROYECCIÓN'!415:415,15+6*(COLUMNS($G414:AM414)-1)),""))</f>
        <v/>
      </c>
      <c r="AN414" s="236">
        <f t="array" ref="AN414">IF(COLUMNS($G414:AN414)&gt;$E414,"",IFERROR(INDEX('PROYECCIÓN'!415:415,15+6*(COLUMNS($G414:AN414)-1)),""))</f>
        <v/>
      </c>
      <c r="AO414" s="236">
        <f t="array" ref="AO414">IF(COLUMNS($G414:AO414)&gt;$E414,"",IFERROR(INDEX('PROYECCIÓN'!415:415,15+6*(COLUMNS($G414:AO414)-1)),""))</f>
        <v/>
      </c>
      <c r="AP414" s="236">
        <f t="array" ref="AP414">IF(COLUMNS($G414:AP414)&gt;$E414,"",IFERROR(INDEX('PROYECCIÓN'!415:415,15+6*(COLUMNS($G414:AP414)-1)),""))</f>
        <v/>
      </c>
      <c r="AQ414" s="236" t="n"/>
      <c r="AR414" s="229" t="n"/>
      <c r="AS414" s="185" t="n"/>
    </row>
    <row r="415" ht="15" customHeight="1" s="506">
      <c r="B415" s="47">
        <f>'CARTERA TOTAL'!B415</f>
        <v/>
      </c>
      <c r="C415" s="229">
        <f>'PROYECCIÓN'!C416</f>
        <v/>
      </c>
      <c r="D415" s="53">
        <f>'PROYECCIÓN'!D416</f>
        <v/>
      </c>
      <c r="E415" s="56">
        <f>'PROYECCIÓN'!H416</f>
        <v/>
      </c>
      <c r="F415" s="56">
        <f>IF(COUNTIF($G415:$AP415,"VENCIDA")&gt;0,"VENCIDA",IF(COUNTIF($G415:$AP415,"POR VENCER")&gt;0,"POR VENCER",IF(COUNTIF($G415:$AP415,"AL DÍA")&gt;0,"AL DÍA",IF(COUNTIF($G415:$AP415,"PAGA")&gt;0,"PAGA","SIN ESTADO"))))</f>
        <v/>
      </c>
      <c r="G415" s="236">
        <f t="array" ref="G415">IF(COLUMNS($G415:G415)&gt;$E415,"",IFERROR(INDEX('PROYECCIÓN'!416:416,15+6*(COLUMNS($G415:G415)-1)),""))</f>
        <v/>
      </c>
      <c r="H415" s="236">
        <f t="array" ref="H415">IF(COLUMNS($G415:H415)&gt;$E415,"",IFERROR(INDEX('PROYECCIÓN'!416:416,15+6*(COLUMNS($G415:H415)-1)),""))</f>
        <v/>
      </c>
      <c r="I415" s="236">
        <f t="array" ref="I415">IF(COLUMNS($G415:I415)&gt;$E415,"",IFERROR(INDEX('PROYECCIÓN'!416:416,15+6*(COLUMNS($G415:I415)-1)),""))</f>
        <v/>
      </c>
      <c r="J415" s="236">
        <f t="array" ref="J415">IF(COLUMNS($G415:J415)&gt;$E415,"",IFERROR(INDEX('PROYECCIÓN'!416:416,15+6*(COLUMNS($G415:J415)-1)),""))</f>
        <v/>
      </c>
      <c r="K415" s="236">
        <f t="array" ref="K415">IF(COLUMNS($G415:K415)&gt;$E415,"",IFERROR(INDEX('PROYECCIÓN'!416:416,15+6*(COLUMNS($G415:K415)-1)),""))</f>
        <v/>
      </c>
      <c r="L415" s="236">
        <f t="array" ref="L415">IF(COLUMNS($G415:L415)&gt;$E415,"",IFERROR(INDEX('PROYECCIÓN'!416:416,15+6*(COLUMNS($G415:L415)-1)),""))</f>
        <v/>
      </c>
      <c r="M415" s="236">
        <f t="array" ref="M415">IF(COLUMNS($G415:M415)&gt;$E415,"",IFERROR(INDEX('PROYECCIÓN'!416:416,15+6*(COLUMNS($G415:M415)-1)),""))</f>
        <v/>
      </c>
      <c r="N415" s="236">
        <f t="array" ref="N415">IF(COLUMNS($G415:N415)&gt;$E415,"",IFERROR(INDEX('PROYECCIÓN'!416:416,15+6*(COLUMNS($G415:N415)-1)),""))</f>
        <v/>
      </c>
      <c r="O415" s="236">
        <f t="array" ref="O415">IF(COLUMNS($G415:O415)&gt;$E415,"",IFERROR(INDEX('PROYECCIÓN'!416:416,15+6*(COLUMNS($G415:O415)-1)),""))</f>
        <v/>
      </c>
      <c r="P415" s="236">
        <f t="array" ref="P415">IF(COLUMNS($G415:P415)&gt;$E415,"",IFERROR(INDEX('PROYECCIÓN'!416:416,15+6*(COLUMNS($G415:P415)-1)),""))</f>
        <v/>
      </c>
      <c r="Q415" s="236">
        <f t="array" ref="Q415">IF(COLUMNS($G415:Q415)&gt;$E415,"",IFERROR(INDEX('PROYECCIÓN'!416:416,15+6*(COLUMNS($G415:Q415)-1)),""))</f>
        <v/>
      </c>
      <c r="R415" s="236">
        <f t="array" ref="R415">IF(COLUMNS($G415:R415)&gt;$E415,"",IFERROR(INDEX('PROYECCIÓN'!416:416,15+6*(COLUMNS($G415:R415)-1)),""))</f>
        <v/>
      </c>
      <c r="S415" s="236">
        <f t="array" ref="S415">IF(COLUMNS($G415:S415)&gt;$E415,"",IFERROR(INDEX('PROYECCIÓN'!416:416,15+6*(COLUMNS($G415:S415)-1)),""))</f>
        <v/>
      </c>
      <c r="T415" s="236">
        <f t="array" ref="T415">IF(COLUMNS($G415:T415)&gt;$E415,"",IFERROR(INDEX('PROYECCIÓN'!416:416,15+6*(COLUMNS($G415:T415)-1)),""))</f>
        <v/>
      </c>
      <c r="U415" s="236">
        <f t="array" ref="U415">IF(COLUMNS($G415:U415)&gt;$E415,"",IFERROR(INDEX('PROYECCIÓN'!416:416,15+6*(COLUMNS($G415:U415)-1)),""))</f>
        <v/>
      </c>
      <c r="V415" s="236">
        <f t="array" ref="V415">IF(COLUMNS($G415:V415)&gt;$E415,"",IFERROR(INDEX('PROYECCIÓN'!416:416,15+6*(COLUMNS($G415:V415)-1)),""))</f>
        <v/>
      </c>
      <c r="W415" s="236">
        <f t="array" ref="W415">IF(COLUMNS($G415:W415)&gt;$E415,"",IFERROR(INDEX('PROYECCIÓN'!416:416,15+6*(COLUMNS($G415:W415)-1)),""))</f>
        <v/>
      </c>
      <c r="X415" s="236">
        <f t="array" ref="X415">IF(COLUMNS($G415:X415)&gt;$E415,"",IFERROR(INDEX('PROYECCIÓN'!416:416,15+6*(COLUMNS($G415:X415)-1)),""))</f>
        <v/>
      </c>
      <c r="Y415" s="236">
        <f t="array" ref="Y415">IF(COLUMNS($G415:Y415)&gt;$E415,"",IFERROR(INDEX('PROYECCIÓN'!416:416,15+6*(COLUMNS($G415:Y415)-1)),""))</f>
        <v/>
      </c>
      <c r="Z415" s="236">
        <f t="array" ref="Z415">IF(COLUMNS($G415:Z415)&gt;$E415,"",IFERROR(INDEX('PROYECCIÓN'!416:416,15+6*(COLUMNS($G415:Z415)-1)),""))</f>
        <v/>
      </c>
      <c r="AA415" s="236">
        <f t="array" ref="AA415">IF(COLUMNS($G415:AA415)&gt;$E415,"",IFERROR(INDEX('PROYECCIÓN'!416:416,15+6*(COLUMNS($G415:AA415)-1)),""))</f>
        <v/>
      </c>
      <c r="AB415" s="236">
        <f t="array" ref="AB415">IF(COLUMNS($G415:AB415)&gt;$E415,"",IFERROR(INDEX('PROYECCIÓN'!416:416,15+6*(COLUMNS($G415:AB415)-1)),""))</f>
        <v/>
      </c>
      <c r="AC415" s="236">
        <f t="array" ref="AC415">IF(COLUMNS($G415:AC415)&gt;$E415,"",IFERROR(INDEX('PROYECCIÓN'!416:416,15+6*(COLUMNS($G415:AC415)-1)),""))</f>
        <v/>
      </c>
      <c r="AD415" s="236">
        <f t="array" ref="AD415">IF(COLUMNS($G415:AD415)&gt;$E415,"",IFERROR(INDEX('PROYECCIÓN'!416:416,15+6*(COLUMNS($G415:AD415)-1)),""))</f>
        <v/>
      </c>
      <c r="AE415" s="236">
        <f t="array" ref="AE415">IF(COLUMNS($G415:AE415)&gt;$E415,"",IFERROR(INDEX('PROYECCIÓN'!416:416,15+6*(COLUMNS($G415:AE415)-1)),""))</f>
        <v/>
      </c>
      <c r="AF415" s="236">
        <f t="array" ref="AF415">IF(COLUMNS($G415:AF415)&gt;$E415,"",IFERROR(INDEX('PROYECCIÓN'!416:416,15+6*(COLUMNS($G415:AF415)-1)),""))</f>
        <v/>
      </c>
      <c r="AG415" s="236">
        <f t="array" ref="AG415">IF(COLUMNS($G415:AG415)&gt;$E415,"",IFERROR(INDEX('PROYECCIÓN'!416:416,15+6*(COLUMNS($G415:AG415)-1)),""))</f>
        <v/>
      </c>
      <c r="AH415" s="236">
        <f t="array" ref="AH415">IF(COLUMNS($G415:AH415)&gt;$E415,"",IFERROR(INDEX('PROYECCIÓN'!416:416,15+6*(COLUMNS($G415:AH415)-1)),""))</f>
        <v/>
      </c>
      <c r="AI415" s="236">
        <f t="array" ref="AI415">IF(COLUMNS($G415:AI415)&gt;$E415,"",IFERROR(INDEX('PROYECCIÓN'!416:416,15+6*(COLUMNS($G415:AI415)-1)),""))</f>
        <v/>
      </c>
      <c r="AJ415" s="236">
        <f t="array" ref="AJ415">IF(COLUMNS($G415:AJ415)&gt;$E415,"",IFERROR(INDEX('PROYECCIÓN'!416:416,15+6*(COLUMNS($G415:AJ415)-1)),""))</f>
        <v/>
      </c>
      <c r="AK415" s="236">
        <f t="array" ref="AK415">IF(COLUMNS($G415:AK415)&gt;$E415,"",IFERROR(INDEX('PROYECCIÓN'!416:416,15+6*(COLUMNS($G415:AK415)-1)),""))</f>
        <v/>
      </c>
      <c r="AL415" s="236">
        <f t="array" ref="AL415">IF(COLUMNS($G415:AL415)&gt;$E415,"",IFERROR(INDEX('PROYECCIÓN'!416:416,15+6*(COLUMNS($G415:AL415)-1)),""))</f>
        <v/>
      </c>
      <c r="AM415" s="236">
        <f t="array" ref="AM415">IF(COLUMNS($G415:AM415)&gt;$E415,"",IFERROR(INDEX('PROYECCIÓN'!416:416,15+6*(COLUMNS($G415:AM415)-1)),""))</f>
        <v/>
      </c>
      <c r="AN415" s="236">
        <f t="array" ref="AN415">IF(COLUMNS($G415:AN415)&gt;$E415,"",IFERROR(INDEX('PROYECCIÓN'!416:416,15+6*(COLUMNS($G415:AN415)-1)),""))</f>
        <v/>
      </c>
      <c r="AO415" s="236">
        <f t="array" ref="AO415">IF(COLUMNS($G415:AO415)&gt;$E415,"",IFERROR(INDEX('PROYECCIÓN'!416:416,15+6*(COLUMNS($G415:AO415)-1)),""))</f>
        <v/>
      </c>
      <c r="AP415" s="236">
        <f t="array" ref="AP415">IF(COLUMNS($G415:AP415)&gt;$E415,"",IFERROR(INDEX('PROYECCIÓN'!416:416,15+6*(COLUMNS($G415:AP415)-1)),""))</f>
        <v/>
      </c>
      <c r="AQ415" s="236" t="n"/>
      <c r="AR415" s="229" t="n"/>
      <c r="AS415" s="185" t="n"/>
    </row>
    <row r="416" ht="15" customHeight="1" s="506">
      <c r="B416" s="47">
        <f>'CARTERA TOTAL'!B416</f>
        <v/>
      </c>
      <c r="C416" s="229">
        <f>'PROYECCIÓN'!C417</f>
        <v/>
      </c>
      <c r="D416" s="53">
        <f>'PROYECCIÓN'!D417</f>
        <v/>
      </c>
      <c r="E416" s="56">
        <f>'PROYECCIÓN'!H417</f>
        <v/>
      </c>
      <c r="F416" s="56">
        <f>IF(COUNTIF($G416:$AP416,"VENCIDA")&gt;0,"VENCIDA",IF(COUNTIF($G416:$AP416,"POR VENCER")&gt;0,"POR VENCER",IF(COUNTIF($G416:$AP416,"AL DÍA")&gt;0,"AL DÍA",IF(COUNTIF($G416:$AP416,"PAGA")&gt;0,"PAGA","SIN ESTADO"))))</f>
        <v/>
      </c>
      <c r="G416" s="236">
        <f t="array" ref="G416">IF(COLUMNS($G416:G416)&gt;$E416,"",IFERROR(INDEX('PROYECCIÓN'!417:417,15+6*(COLUMNS($G416:G416)-1)),""))</f>
        <v/>
      </c>
      <c r="H416" s="236">
        <f t="array" ref="H416">IF(COLUMNS($G416:H416)&gt;$E416,"",IFERROR(INDEX('PROYECCIÓN'!417:417,15+6*(COLUMNS($G416:H416)-1)),""))</f>
        <v/>
      </c>
      <c r="I416" s="236">
        <f t="array" ref="I416">IF(COLUMNS($G416:I416)&gt;$E416,"",IFERROR(INDEX('PROYECCIÓN'!417:417,15+6*(COLUMNS($G416:I416)-1)),""))</f>
        <v/>
      </c>
      <c r="J416" s="236">
        <f t="array" ref="J416">IF(COLUMNS($G416:J416)&gt;$E416,"",IFERROR(INDEX('PROYECCIÓN'!417:417,15+6*(COLUMNS($G416:J416)-1)),""))</f>
        <v/>
      </c>
      <c r="K416" s="236">
        <f t="array" ref="K416">IF(COLUMNS($G416:K416)&gt;$E416,"",IFERROR(INDEX('PROYECCIÓN'!417:417,15+6*(COLUMNS($G416:K416)-1)),""))</f>
        <v/>
      </c>
      <c r="L416" s="236">
        <f t="array" ref="L416">IF(COLUMNS($G416:L416)&gt;$E416,"",IFERROR(INDEX('PROYECCIÓN'!417:417,15+6*(COLUMNS($G416:L416)-1)),""))</f>
        <v/>
      </c>
      <c r="M416" s="236">
        <f t="array" ref="M416">IF(COLUMNS($G416:M416)&gt;$E416,"",IFERROR(INDEX('PROYECCIÓN'!417:417,15+6*(COLUMNS($G416:M416)-1)),""))</f>
        <v/>
      </c>
      <c r="N416" s="236">
        <f t="array" ref="N416">IF(COLUMNS($G416:N416)&gt;$E416,"",IFERROR(INDEX('PROYECCIÓN'!417:417,15+6*(COLUMNS($G416:N416)-1)),""))</f>
        <v/>
      </c>
      <c r="O416" s="236">
        <f t="array" ref="O416">IF(COLUMNS($G416:O416)&gt;$E416,"",IFERROR(INDEX('PROYECCIÓN'!417:417,15+6*(COLUMNS($G416:O416)-1)),""))</f>
        <v/>
      </c>
      <c r="P416" s="236">
        <f t="array" ref="P416">IF(COLUMNS($G416:P416)&gt;$E416,"",IFERROR(INDEX('PROYECCIÓN'!417:417,15+6*(COLUMNS($G416:P416)-1)),""))</f>
        <v/>
      </c>
      <c r="Q416" s="236">
        <f t="array" ref="Q416">IF(COLUMNS($G416:Q416)&gt;$E416,"",IFERROR(INDEX('PROYECCIÓN'!417:417,15+6*(COLUMNS($G416:Q416)-1)),""))</f>
        <v/>
      </c>
      <c r="R416" s="236">
        <f t="array" ref="R416">IF(COLUMNS($G416:R416)&gt;$E416,"",IFERROR(INDEX('PROYECCIÓN'!417:417,15+6*(COLUMNS($G416:R416)-1)),""))</f>
        <v/>
      </c>
      <c r="S416" s="236">
        <f t="array" ref="S416">IF(COLUMNS($G416:S416)&gt;$E416,"",IFERROR(INDEX('PROYECCIÓN'!417:417,15+6*(COLUMNS($G416:S416)-1)),""))</f>
        <v/>
      </c>
      <c r="T416" s="236">
        <f t="array" ref="T416">IF(COLUMNS($G416:T416)&gt;$E416,"",IFERROR(INDEX('PROYECCIÓN'!417:417,15+6*(COLUMNS($G416:T416)-1)),""))</f>
        <v/>
      </c>
      <c r="U416" s="236">
        <f t="array" ref="U416">IF(COLUMNS($G416:U416)&gt;$E416,"",IFERROR(INDEX('PROYECCIÓN'!417:417,15+6*(COLUMNS($G416:U416)-1)),""))</f>
        <v/>
      </c>
      <c r="V416" s="236">
        <f t="array" ref="V416">IF(COLUMNS($G416:V416)&gt;$E416,"",IFERROR(INDEX('PROYECCIÓN'!417:417,15+6*(COLUMNS($G416:V416)-1)),""))</f>
        <v/>
      </c>
      <c r="W416" s="236">
        <f t="array" ref="W416">IF(COLUMNS($G416:W416)&gt;$E416,"",IFERROR(INDEX('PROYECCIÓN'!417:417,15+6*(COLUMNS($G416:W416)-1)),""))</f>
        <v/>
      </c>
      <c r="X416" s="236">
        <f t="array" ref="X416">IF(COLUMNS($G416:X416)&gt;$E416,"",IFERROR(INDEX('PROYECCIÓN'!417:417,15+6*(COLUMNS($G416:X416)-1)),""))</f>
        <v/>
      </c>
      <c r="Y416" s="236">
        <f t="array" ref="Y416">IF(COLUMNS($G416:Y416)&gt;$E416,"",IFERROR(INDEX('PROYECCIÓN'!417:417,15+6*(COLUMNS($G416:Y416)-1)),""))</f>
        <v/>
      </c>
      <c r="Z416" s="236">
        <f t="array" ref="Z416">IF(COLUMNS($G416:Z416)&gt;$E416,"",IFERROR(INDEX('PROYECCIÓN'!417:417,15+6*(COLUMNS($G416:Z416)-1)),""))</f>
        <v/>
      </c>
      <c r="AA416" s="236">
        <f t="array" ref="AA416">IF(COLUMNS($G416:AA416)&gt;$E416,"",IFERROR(INDEX('PROYECCIÓN'!417:417,15+6*(COLUMNS($G416:AA416)-1)),""))</f>
        <v/>
      </c>
      <c r="AB416" s="236">
        <f t="array" ref="AB416">IF(COLUMNS($G416:AB416)&gt;$E416,"",IFERROR(INDEX('PROYECCIÓN'!417:417,15+6*(COLUMNS($G416:AB416)-1)),""))</f>
        <v/>
      </c>
      <c r="AC416" s="236">
        <f t="array" ref="AC416">IF(COLUMNS($G416:AC416)&gt;$E416,"",IFERROR(INDEX('PROYECCIÓN'!417:417,15+6*(COLUMNS($G416:AC416)-1)),""))</f>
        <v/>
      </c>
      <c r="AD416" s="236">
        <f t="array" ref="AD416">IF(COLUMNS($G416:AD416)&gt;$E416,"",IFERROR(INDEX('PROYECCIÓN'!417:417,15+6*(COLUMNS($G416:AD416)-1)),""))</f>
        <v/>
      </c>
      <c r="AE416" s="236">
        <f t="array" ref="AE416">IF(COLUMNS($G416:AE416)&gt;$E416,"",IFERROR(INDEX('PROYECCIÓN'!417:417,15+6*(COLUMNS($G416:AE416)-1)),""))</f>
        <v/>
      </c>
      <c r="AF416" s="236">
        <f t="array" ref="AF416">IF(COLUMNS($G416:AF416)&gt;$E416,"",IFERROR(INDEX('PROYECCIÓN'!417:417,15+6*(COLUMNS($G416:AF416)-1)),""))</f>
        <v/>
      </c>
      <c r="AG416" s="236">
        <f t="array" ref="AG416">IF(COLUMNS($G416:AG416)&gt;$E416,"",IFERROR(INDEX('PROYECCIÓN'!417:417,15+6*(COLUMNS($G416:AG416)-1)),""))</f>
        <v/>
      </c>
      <c r="AH416" s="236">
        <f t="array" ref="AH416">IF(COLUMNS($G416:AH416)&gt;$E416,"",IFERROR(INDEX('PROYECCIÓN'!417:417,15+6*(COLUMNS($G416:AH416)-1)),""))</f>
        <v/>
      </c>
      <c r="AI416" s="236">
        <f t="array" ref="AI416">IF(COLUMNS($G416:AI416)&gt;$E416,"",IFERROR(INDEX('PROYECCIÓN'!417:417,15+6*(COLUMNS($G416:AI416)-1)),""))</f>
        <v/>
      </c>
      <c r="AJ416" s="236">
        <f t="array" ref="AJ416">IF(COLUMNS($G416:AJ416)&gt;$E416,"",IFERROR(INDEX('PROYECCIÓN'!417:417,15+6*(COLUMNS($G416:AJ416)-1)),""))</f>
        <v/>
      </c>
      <c r="AK416" s="236">
        <f t="array" ref="AK416">IF(COLUMNS($G416:AK416)&gt;$E416,"",IFERROR(INDEX('PROYECCIÓN'!417:417,15+6*(COLUMNS($G416:AK416)-1)),""))</f>
        <v/>
      </c>
      <c r="AL416" s="236">
        <f t="array" ref="AL416">IF(COLUMNS($G416:AL416)&gt;$E416,"",IFERROR(INDEX('PROYECCIÓN'!417:417,15+6*(COLUMNS($G416:AL416)-1)),""))</f>
        <v/>
      </c>
      <c r="AM416" s="236">
        <f t="array" ref="AM416">IF(COLUMNS($G416:AM416)&gt;$E416,"",IFERROR(INDEX('PROYECCIÓN'!417:417,15+6*(COLUMNS($G416:AM416)-1)),""))</f>
        <v/>
      </c>
      <c r="AN416" s="236">
        <f t="array" ref="AN416">IF(COLUMNS($G416:AN416)&gt;$E416,"",IFERROR(INDEX('PROYECCIÓN'!417:417,15+6*(COLUMNS($G416:AN416)-1)),""))</f>
        <v/>
      </c>
      <c r="AO416" s="236">
        <f t="array" ref="AO416">IF(COLUMNS($G416:AO416)&gt;$E416,"",IFERROR(INDEX('PROYECCIÓN'!417:417,15+6*(COLUMNS($G416:AO416)-1)),""))</f>
        <v/>
      </c>
      <c r="AP416" s="236">
        <f t="array" ref="AP416">IF(COLUMNS($G416:AP416)&gt;$E416,"",IFERROR(INDEX('PROYECCIÓN'!417:417,15+6*(COLUMNS($G416:AP416)-1)),""))</f>
        <v/>
      </c>
      <c r="AQ416" s="236" t="n"/>
      <c r="AR416" s="229" t="n"/>
      <c r="AS416" s="185" t="n"/>
    </row>
    <row r="417" ht="15" customHeight="1" s="506">
      <c r="B417" s="47">
        <f>'CARTERA TOTAL'!B417</f>
        <v/>
      </c>
      <c r="C417" s="229">
        <f>'PROYECCIÓN'!C418</f>
        <v/>
      </c>
      <c r="D417" s="53">
        <f>'PROYECCIÓN'!D418</f>
        <v/>
      </c>
      <c r="E417" s="56">
        <f>'PROYECCIÓN'!H418</f>
        <v/>
      </c>
      <c r="F417" s="56">
        <f>IF(COUNTIF($G417:$AP417,"VENCIDA")&gt;0,"VENCIDA",IF(COUNTIF($G417:$AP417,"POR VENCER")&gt;0,"POR VENCER",IF(COUNTIF($G417:$AP417,"AL DÍA")&gt;0,"AL DÍA",IF(COUNTIF($G417:$AP417,"PAGA")&gt;0,"PAGA","SIN ESTADO"))))</f>
        <v/>
      </c>
      <c r="G417" s="236">
        <f t="array" ref="G417">IF(COLUMNS($G417:G417)&gt;$E417,"",IFERROR(INDEX('PROYECCIÓN'!418:418,15+6*(COLUMNS($G417:G417)-1)),""))</f>
        <v/>
      </c>
      <c r="H417" s="236">
        <f t="array" ref="H417">IF(COLUMNS($G417:H417)&gt;$E417,"",IFERROR(INDEX('PROYECCIÓN'!418:418,15+6*(COLUMNS($G417:H417)-1)),""))</f>
        <v/>
      </c>
      <c r="I417" s="236">
        <f t="array" ref="I417">IF(COLUMNS($G417:I417)&gt;$E417,"",IFERROR(INDEX('PROYECCIÓN'!418:418,15+6*(COLUMNS($G417:I417)-1)),""))</f>
        <v/>
      </c>
      <c r="J417" s="236">
        <f t="array" ref="J417">IF(COLUMNS($G417:J417)&gt;$E417,"",IFERROR(INDEX('PROYECCIÓN'!418:418,15+6*(COLUMNS($G417:J417)-1)),""))</f>
        <v/>
      </c>
      <c r="K417" s="236">
        <f t="array" ref="K417">IF(COLUMNS($G417:K417)&gt;$E417,"",IFERROR(INDEX('PROYECCIÓN'!418:418,15+6*(COLUMNS($G417:K417)-1)),""))</f>
        <v/>
      </c>
      <c r="L417" s="236">
        <f t="array" ref="L417">IF(COLUMNS($G417:L417)&gt;$E417,"",IFERROR(INDEX('PROYECCIÓN'!418:418,15+6*(COLUMNS($G417:L417)-1)),""))</f>
        <v/>
      </c>
      <c r="M417" s="236">
        <f t="array" ref="M417">IF(COLUMNS($G417:M417)&gt;$E417,"",IFERROR(INDEX('PROYECCIÓN'!418:418,15+6*(COLUMNS($G417:M417)-1)),""))</f>
        <v/>
      </c>
      <c r="N417" s="236">
        <f t="array" ref="N417">IF(COLUMNS($G417:N417)&gt;$E417,"",IFERROR(INDEX('PROYECCIÓN'!418:418,15+6*(COLUMNS($G417:N417)-1)),""))</f>
        <v/>
      </c>
      <c r="O417" s="236">
        <f t="array" ref="O417">IF(COLUMNS($G417:O417)&gt;$E417,"",IFERROR(INDEX('PROYECCIÓN'!418:418,15+6*(COLUMNS($G417:O417)-1)),""))</f>
        <v/>
      </c>
      <c r="P417" s="236">
        <f t="array" ref="P417">IF(COLUMNS($G417:P417)&gt;$E417,"",IFERROR(INDEX('PROYECCIÓN'!418:418,15+6*(COLUMNS($G417:P417)-1)),""))</f>
        <v/>
      </c>
      <c r="Q417" s="236">
        <f t="array" ref="Q417">IF(COLUMNS($G417:Q417)&gt;$E417,"",IFERROR(INDEX('PROYECCIÓN'!418:418,15+6*(COLUMNS($G417:Q417)-1)),""))</f>
        <v/>
      </c>
      <c r="R417" s="236">
        <f t="array" ref="R417">IF(COLUMNS($G417:R417)&gt;$E417,"",IFERROR(INDEX('PROYECCIÓN'!418:418,15+6*(COLUMNS($G417:R417)-1)),""))</f>
        <v/>
      </c>
      <c r="S417" s="236">
        <f t="array" ref="S417">IF(COLUMNS($G417:S417)&gt;$E417,"",IFERROR(INDEX('PROYECCIÓN'!418:418,15+6*(COLUMNS($G417:S417)-1)),""))</f>
        <v/>
      </c>
      <c r="T417" s="236">
        <f t="array" ref="T417">IF(COLUMNS($G417:T417)&gt;$E417,"",IFERROR(INDEX('PROYECCIÓN'!418:418,15+6*(COLUMNS($G417:T417)-1)),""))</f>
        <v/>
      </c>
      <c r="U417" s="236">
        <f t="array" ref="U417">IF(COLUMNS($G417:U417)&gt;$E417,"",IFERROR(INDEX('PROYECCIÓN'!418:418,15+6*(COLUMNS($G417:U417)-1)),""))</f>
        <v/>
      </c>
      <c r="V417" s="236">
        <f t="array" ref="V417">IF(COLUMNS($G417:V417)&gt;$E417,"",IFERROR(INDEX('PROYECCIÓN'!418:418,15+6*(COLUMNS($G417:V417)-1)),""))</f>
        <v/>
      </c>
      <c r="W417" s="236">
        <f t="array" ref="W417">IF(COLUMNS($G417:W417)&gt;$E417,"",IFERROR(INDEX('PROYECCIÓN'!418:418,15+6*(COLUMNS($G417:W417)-1)),""))</f>
        <v/>
      </c>
      <c r="X417" s="236">
        <f t="array" ref="X417">IF(COLUMNS($G417:X417)&gt;$E417,"",IFERROR(INDEX('PROYECCIÓN'!418:418,15+6*(COLUMNS($G417:X417)-1)),""))</f>
        <v/>
      </c>
      <c r="Y417" s="236">
        <f t="array" ref="Y417">IF(COLUMNS($G417:Y417)&gt;$E417,"",IFERROR(INDEX('PROYECCIÓN'!418:418,15+6*(COLUMNS($G417:Y417)-1)),""))</f>
        <v/>
      </c>
      <c r="Z417" s="236">
        <f t="array" ref="Z417">IF(COLUMNS($G417:Z417)&gt;$E417,"",IFERROR(INDEX('PROYECCIÓN'!418:418,15+6*(COLUMNS($G417:Z417)-1)),""))</f>
        <v/>
      </c>
      <c r="AA417" s="236">
        <f t="array" ref="AA417">IF(COLUMNS($G417:AA417)&gt;$E417,"",IFERROR(INDEX('PROYECCIÓN'!418:418,15+6*(COLUMNS($G417:AA417)-1)),""))</f>
        <v/>
      </c>
      <c r="AB417" s="236">
        <f t="array" ref="AB417">IF(COLUMNS($G417:AB417)&gt;$E417,"",IFERROR(INDEX('PROYECCIÓN'!418:418,15+6*(COLUMNS($G417:AB417)-1)),""))</f>
        <v/>
      </c>
      <c r="AC417" s="236">
        <f t="array" ref="AC417">IF(COLUMNS($G417:AC417)&gt;$E417,"",IFERROR(INDEX('PROYECCIÓN'!418:418,15+6*(COLUMNS($G417:AC417)-1)),""))</f>
        <v/>
      </c>
      <c r="AD417" s="236">
        <f t="array" ref="AD417">IF(COLUMNS($G417:AD417)&gt;$E417,"",IFERROR(INDEX('PROYECCIÓN'!418:418,15+6*(COLUMNS($G417:AD417)-1)),""))</f>
        <v/>
      </c>
      <c r="AE417" s="236">
        <f t="array" ref="AE417">IF(COLUMNS($G417:AE417)&gt;$E417,"",IFERROR(INDEX('PROYECCIÓN'!418:418,15+6*(COLUMNS($G417:AE417)-1)),""))</f>
        <v/>
      </c>
      <c r="AF417" s="236">
        <f t="array" ref="AF417">IF(COLUMNS($G417:AF417)&gt;$E417,"",IFERROR(INDEX('PROYECCIÓN'!418:418,15+6*(COLUMNS($G417:AF417)-1)),""))</f>
        <v/>
      </c>
      <c r="AG417" s="236">
        <f t="array" ref="AG417">IF(COLUMNS($G417:AG417)&gt;$E417,"",IFERROR(INDEX('PROYECCIÓN'!418:418,15+6*(COLUMNS($G417:AG417)-1)),""))</f>
        <v/>
      </c>
      <c r="AH417" s="236">
        <f t="array" ref="AH417">IF(COLUMNS($G417:AH417)&gt;$E417,"",IFERROR(INDEX('PROYECCIÓN'!418:418,15+6*(COLUMNS($G417:AH417)-1)),""))</f>
        <v/>
      </c>
      <c r="AI417" s="236">
        <f t="array" ref="AI417">IF(COLUMNS($G417:AI417)&gt;$E417,"",IFERROR(INDEX('PROYECCIÓN'!418:418,15+6*(COLUMNS($G417:AI417)-1)),""))</f>
        <v/>
      </c>
      <c r="AJ417" s="236">
        <f t="array" ref="AJ417">IF(COLUMNS($G417:AJ417)&gt;$E417,"",IFERROR(INDEX('PROYECCIÓN'!418:418,15+6*(COLUMNS($G417:AJ417)-1)),""))</f>
        <v/>
      </c>
      <c r="AK417" s="236">
        <f t="array" ref="AK417">IF(COLUMNS($G417:AK417)&gt;$E417,"",IFERROR(INDEX('PROYECCIÓN'!418:418,15+6*(COLUMNS($G417:AK417)-1)),""))</f>
        <v/>
      </c>
      <c r="AL417" s="236">
        <f t="array" ref="AL417">IF(COLUMNS($G417:AL417)&gt;$E417,"",IFERROR(INDEX('PROYECCIÓN'!418:418,15+6*(COLUMNS($G417:AL417)-1)),""))</f>
        <v/>
      </c>
      <c r="AM417" s="236">
        <f t="array" ref="AM417">IF(COLUMNS($G417:AM417)&gt;$E417,"",IFERROR(INDEX('PROYECCIÓN'!418:418,15+6*(COLUMNS($G417:AM417)-1)),""))</f>
        <v/>
      </c>
      <c r="AN417" s="236">
        <f t="array" ref="AN417">IF(COLUMNS($G417:AN417)&gt;$E417,"",IFERROR(INDEX('PROYECCIÓN'!418:418,15+6*(COLUMNS($G417:AN417)-1)),""))</f>
        <v/>
      </c>
      <c r="AO417" s="236">
        <f t="array" ref="AO417">IF(COLUMNS($G417:AO417)&gt;$E417,"",IFERROR(INDEX('PROYECCIÓN'!418:418,15+6*(COLUMNS($G417:AO417)-1)),""))</f>
        <v/>
      </c>
      <c r="AP417" s="236">
        <f t="array" ref="AP417">IF(COLUMNS($G417:AP417)&gt;$E417,"",IFERROR(INDEX('PROYECCIÓN'!418:418,15+6*(COLUMNS($G417:AP417)-1)),""))</f>
        <v/>
      </c>
      <c r="AQ417" s="236" t="n"/>
      <c r="AR417" s="229" t="n"/>
      <c r="AS417" s="185" t="n"/>
    </row>
    <row r="418" ht="15" customHeight="1" s="506">
      <c r="B418" s="47">
        <f>'CARTERA TOTAL'!B418</f>
        <v/>
      </c>
      <c r="C418" s="229">
        <f>'PROYECCIÓN'!C419</f>
        <v/>
      </c>
      <c r="D418" s="53">
        <f>'PROYECCIÓN'!D419</f>
        <v/>
      </c>
      <c r="E418" s="56">
        <f>'PROYECCIÓN'!H419</f>
        <v/>
      </c>
      <c r="F418" s="56">
        <f>IF(COUNTIF($G418:$AP418,"VENCIDA")&gt;0,"VENCIDA",IF(COUNTIF($G418:$AP418,"POR VENCER")&gt;0,"POR VENCER",IF(COUNTIF($G418:$AP418,"AL DÍA")&gt;0,"AL DÍA",IF(COUNTIF($G418:$AP418,"PAGA")&gt;0,"PAGA","SIN ESTADO"))))</f>
        <v/>
      </c>
      <c r="G418" s="236">
        <f t="array" ref="G418">IF(COLUMNS($G418:G418)&gt;$E418,"",IFERROR(INDEX('PROYECCIÓN'!419:419,15+6*(COLUMNS($G418:G418)-1)),""))</f>
        <v/>
      </c>
      <c r="H418" s="236">
        <f t="array" ref="H418">IF(COLUMNS($G418:H418)&gt;$E418,"",IFERROR(INDEX('PROYECCIÓN'!419:419,15+6*(COLUMNS($G418:H418)-1)),""))</f>
        <v/>
      </c>
      <c r="I418" s="236">
        <f t="array" ref="I418">IF(COLUMNS($G418:I418)&gt;$E418,"",IFERROR(INDEX('PROYECCIÓN'!419:419,15+6*(COLUMNS($G418:I418)-1)),""))</f>
        <v/>
      </c>
      <c r="J418" s="236">
        <f t="array" ref="J418">IF(COLUMNS($G418:J418)&gt;$E418,"",IFERROR(INDEX('PROYECCIÓN'!419:419,15+6*(COLUMNS($G418:J418)-1)),""))</f>
        <v/>
      </c>
      <c r="K418" s="236">
        <f t="array" ref="K418">IF(COLUMNS($G418:K418)&gt;$E418,"",IFERROR(INDEX('PROYECCIÓN'!419:419,15+6*(COLUMNS($G418:K418)-1)),""))</f>
        <v/>
      </c>
      <c r="L418" s="236">
        <f t="array" ref="L418">IF(COLUMNS($G418:L418)&gt;$E418,"",IFERROR(INDEX('PROYECCIÓN'!419:419,15+6*(COLUMNS($G418:L418)-1)),""))</f>
        <v/>
      </c>
      <c r="M418" s="236">
        <f t="array" ref="M418">IF(COLUMNS($G418:M418)&gt;$E418,"",IFERROR(INDEX('PROYECCIÓN'!419:419,15+6*(COLUMNS($G418:M418)-1)),""))</f>
        <v/>
      </c>
      <c r="N418" s="236">
        <f t="array" ref="N418">IF(COLUMNS($G418:N418)&gt;$E418,"",IFERROR(INDEX('PROYECCIÓN'!419:419,15+6*(COLUMNS($G418:N418)-1)),""))</f>
        <v/>
      </c>
      <c r="O418" s="236">
        <f t="array" ref="O418">IF(COLUMNS($G418:O418)&gt;$E418,"",IFERROR(INDEX('PROYECCIÓN'!419:419,15+6*(COLUMNS($G418:O418)-1)),""))</f>
        <v/>
      </c>
      <c r="P418" s="236">
        <f t="array" ref="P418">IF(COLUMNS($G418:P418)&gt;$E418,"",IFERROR(INDEX('PROYECCIÓN'!419:419,15+6*(COLUMNS($G418:P418)-1)),""))</f>
        <v/>
      </c>
      <c r="Q418" s="236">
        <f t="array" ref="Q418">IF(COLUMNS($G418:Q418)&gt;$E418,"",IFERROR(INDEX('PROYECCIÓN'!419:419,15+6*(COLUMNS($G418:Q418)-1)),""))</f>
        <v/>
      </c>
      <c r="R418" s="236">
        <f t="array" ref="R418">IF(COLUMNS($G418:R418)&gt;$E418,"",IFERROR(INDEX('PROYECCIÓN'!419:419,15+6*(COLUMNS($G418:R418)-1)),""))</f>
        <v/>
      </c>
      <c r="S418" s="236">
        <f t="array" ref="S418">IF(COLUMNS($G418:S418)&gt;$E418,"",IFERROR(INDEX('PROYECCIÓN'!419:419,15+6*(COLUMNS($G418:S418)-1)),""))</f>
        <v/>
      </c>
      <c r="T418" s="236">
        <f t="array" ref="T418">IF(COLUMNS($G418:T418)&gt;$E418,"",IFERROR(INDEX('PROYECCIÓN'!419:419,15+6*(COLUMNS($G418:T418)-1)),""))</f>
        <v/>
      </c>
      <c r="U418" s="236">
        <f t="array" ref="U418">IF(COLUMNS($G418:U418)&gt;$E418,"",IFERROR(INDEX('PROYECCIÓN'!419:419,15+6*(COLUMNS($G418:U418)-1)),""))</f>
        <v/>
      </c>
      <c r="V418" s="236">
        <f t="array" ref="V418">IF(COLUMNS($G418:V418)&gt;$E418,"",IFERROR(INDEX('PROYECCIÓN'!419:419,15+6*(COLUMNS($G418:V418)-1)),""))</f>
        <v/>
      </c>
      <c r="W418" s="236">
        <f t="array" ref="W418">IF(COLUMNS($G418:W418)&gt;$E418,"",IFERROR(INDEX('PROYECCIÓN'!419:419,15+6*(COLUMNS($G418:W418)-1)),""))</f>
        <v/>
      </c>
      <c r="X418" s="236">
        <f t="array" ref="X418">IF(COLUMNS($G418:X418)&gt;$E418,"",IFERROR(INDEX('PROYECCIÓN'!419:419,15+6*(COLUMNS($G418:X418)-1)),""))</f>
        <v/>
      </c>
      <c r="Y418" s="236">
        <f t="array" ref="Y418">IF(COLUMNS($G418:Y418)&gt;$E418,"",IFERROR(INDEX('PROYECCIÓN'!419:419,15+6*(COLUMNS($G418:Y418)-1)),""))</f>
        <v/>
      </c>
      <c r="Z418" s="236">
        <f t="array" ref="Z418">IF(COLUMNS($G418:Z418)&gt;$E418,"",IFERROR(INDEX('PROYECCIÓN'!419:419,15+6*(COLUMNS($G418:Z418)-1)),""))</f>
        <v/>
      </c>
      <c r="AA418" s="236">
        <f t="array" ref="AA418">IF(COLUMNS($G418:AA418)&gt;$E418,"",IFERROR(INDEX('PROYECCIÓN'!419:419,15+6*(COLUMNS($G418:AA418)-1)),""))</f>
        <v/>
      </c>
      <c r="AB418" s="236">
        <f t="array" ref="AB418">IF(COLUMNS($G418:AB418)&gt;$E418,"",IFERROR(INDEX('PROYECCIÓN'!419:419,15+6*(COLUMNS($G418:AB418)-1)),""))</f>
        <v/>
      </c>
      <c r="AC418" s="236">
        <f t="array" ref="AC418">IF(COLUMNS($G418:AC418)&gt;$E418,"",IFERROR(INDEX('PROYECCIÓN'!419:419,15+6*(COLUMNS($G418:AC418)-1)),""))</f>
        <v/>
      </c>
      <c r="AD418" s="236">
        <f t="array" ref="AD418">IF(COLUMNS($G418:AD418)&gt;$E418,"",IFERROR(INDEX('PROYECCIÓN'!419:419,15+6*(COLUMNS($G418:AD418)-1)),""))</f>
        <v/>
      </c>
      <c r="AE418" s="236">
        <f t="array" ref="AE418">IF(COLUMNS($G418:AE418)&gt;$E418,"",IFERROR(INDEX('PROYECCIÓN'!419:419,15+6*(COLUMNS($G418:AE418)-1)),""))</f>
        <v/>
      </c>
      <c r="AF418" s="236">
        <f t="array" ref="AF418">IF(COLUMNS($G418:AF418)&gt;$E418,"",IFERROR(INDEX('PROYECCIÓN'!419:419,15+6*(COLUMNS($G418:AF418)-1)),""))</f>
        <v/>
      </c>
      <c r="AG418" s="236">
        <f t="array" ref="AG418">IF(COLUMNS($G418:AG418)&gt;$E418,"",IFERROR(INDEX('PROYECCIÓN'!419:419,15+6*(COLUMNS($G418:AG418)-1)),""))</f>
        <v/>
      </c>
      <c r="AH418" s="236">
        <f t="array" ref="AH418">IF(COLUMNS($G418:AH418)&gt;$E418,"",IFERROR(INDEX('PROYECCIÓN'!419:419,15+6*(COLUMNS($G418:AH418)-1)),""))</f>
        <v/>
      </c>
      <c r="AI418" s="236">
        <f t="array" ref="AI418">IF(COLUMNS($G418:AI418)&gt;$E418,"",IFERROR(INDEX('PROYECCIÓN'!419:419,15+6*(COLUMNS($G418:AI418)-1)),""))</f>
        <v/>
      </c>
      <c r="AJ418" s="236">
        <f t="array" ref="AJ418">IF(COLUMNS($G418:AJ418)&gt;$E418,"",IFERROR(INDEX('PROYECCIÓN'!419:419,15+6*(COLUMNS($G418:AJ418)-1)),""))</f>
        <v/>
      </c>
      <c r="AK418" s="236">
        <f t="array" ref="AK418">IF(COLUMNS($G418:AK418)&gt;$E418,"",IFERROR(INDEX('PROYECCIÓN'!419:419,15+6*(COLUMNS($G418:AK418)-1)),""))</f>
        <v/>
      </c>
      <c r="AL418" s="236">
        <f t="array" ref="AL418">IF(COLUMNS($G418:AL418)&gt;$E418,"",IFERROR(INDEX('PROYECCIÓN'!419:419,15+6*(COLUMNS($G418:AL418)-1)),""))</f>
        <v/>
      </c>
      <c r="AM418" s="236">
        <f t="array" ref="AM418">IF(COLUMNS($G418:AM418)&gt;$E418,"",IFERROR(INDEX('PROYECCIÓN'!419:419,15+6*(COLUMNS($G418:AM418)-1)),""))</f>
        <v/>
      </c>
      <c r="AN418" s="236">
        <f t="array" ref="AN418">IF(COLUMNS($G418:AN418)&gt;$E418,"",IFERROR(INDEX('PROYECCIÓN'!419:419,15+6*(COLUMNS($G418:AN418)-1)),""))</f>
        <v/>
      </c>
      <c r="AO418" s="236">
        <f t="array" ref="AO418">IF(COLUMNS($G418:AO418)&gt;$E418,"",IFERROR(INDEX('PROYECCIÓN'!419:419,15+6*(COLUMNS($G418:AO418)-1)),""))</f>
        <v/>
      </c>
      <c r="AP418" s="236">
        <f t="array" ref="AP418">IF(COLUMNS($G418:AP418)&gt;$E418,"",IFERROR(INDEX('PROYECCIÓN'!419:419,15+6*(COLUMNS($G418:AP418)-1)),""))</f>
        <v/>
      </c>
      <c r="AQ418" s="236" t="n"/>
      <c r="AR418" s="229" t="n"/>
      <c r="AS418" s="185" t="n"/>
    </row>
    <row r="419" ht="15" customHeight="1" s="506">
      <c r="B419" s="47">
        <f>'CARTERA TOTAL'!B419</f>
        <v/>
      </c>
      <c r="C419" s="229">
        <f>'PROYECCIÓN'!C420</f>
        <v/>
      </c>
      <c r="D419" s="53">
        <f>'PROYECCIÓN'!D420</f>
        <v/>
      </c>
      <c r="E419" s="56">
        <f>'PROYECCIÓN'!H420</f>
        <v/>
      </c>
      <c r="F419" s="56">
        <f>IF(COUNTIF($G419:$AP419,"VENCIDA")&gt;0,"VENCIDA",IF(COUNTIF($G419:$AP419,"POR VENCER")&gt;0,"POR VENCER",IF(COUNTIF($G419:$AP419,"AL DÍA")&gt;0,"AL DÍA",IF(COUNTIF($G419:$AP419,"PAGA")&gt;0,"PAGA","SIN ESTADO"))))</f>
        <v/>
      </c>
      <c r="G419" s="236">
        <f t="array" ref="G419">IF(COLUMNS($G419:G419)&gt;$E419,"",IFERROR(INDEX('PROYECCIÓN'!420:420,15+6*(COLUMNS($G419:G419)-1)),""))</f>
        <v/>
      </c>
      <c r="H419" s="236">
        <f t="array" ref="H419">IF(COLUMNS($G419:H419)&gt;$E419,"",IFERROR(INDEX('PROYECCIÓN'!420:420,15+6*(COLUMNS($G419:H419)-1)),""))</f>
        <v/>
      </c>
      <c r="I419" s="236">
        <f t="array" ref="I419">IF(COLUMNS($G419:I419)&gt;$E419,"",IFERROR(INDEX('PROYECCIÓN'!420:420,15+6*(COLUMNS($G419:I419)-1)),""))</f>
        <v/>
      </c>
      <c r="J419" s="236">
        <f t="array" ref="J419">IF(COLUMNS($G419:J419)&gt;$E419,"",IFERROR(INDEX('PROYECCIÓN'!420:420,15+6*(COLUMNS($G419:J419)-1)),""))</f>
        <v/>
      </c>
      <c r="K419" s="236">
        <f t="array" ref="K419">IF(COLUMNS($G419:K419)&gt;$E419,"",IFERROR(INDEX('PROYECCIÓN'!420:420,15+6*(COLUMNS($G419:K419)-1)),""))</f>
        <v/>
      </c>
      <c r="L419" s="236">
        <f t="array" ref="L419">IF(COLUMNS($G419:L419)&gt;$E419,"",IFERROR(INDEX('PROYECCIÓN'!420:420,15+6*(COLUMNS($G419:L419)-1)),""))</f>
        <v/>
      </c>
      <c r="M419" s="236">
        <f t="array" ref="M419">IF(COLUMNS($G419:M419)&gt;$E419,"",IFERROR(INDEX('PROYECCIÓN'!420:420,15+6*(COLUMNS($G419:M419)-1)),""))</f>
        <v/>
      </c>
      <c r="N419" s="236">
        <f t="array" ref="N419">IF(COLUMNS($G419:N419)&gt;$E419,"",IFERROR(INDEX('PROYECCIÓN'!420:420,15+6*(COLUMNS($G419:N419)-1)),""))</f>
        <v/>
      </c>
      <c r="O419" s="236">
        <f t="array" ref="O419">IF(COLUMNS($G419:O419)&gt;$E419,"",IFERROR(INDEX('PROYECCIÓN'!420:420,15+6*(COLUMNS($G419:O419)-1)),""))</f>
        <v/>
      </c>
      <c r="P419" s="236">
        <f t="array" ref="P419">IF(COLUMNS($G419:P419)&gt;$E419,"",IFERROR(INDEX('PROYECCIÓN'!420:420,15+6*(COLUMNS($G419:P419)-1)),""))</f>
        <v/>
      </c>
      <c r="Q419" s="236">
        <f t="array" ref="Q419">IF(COLUMNS($G419:Q419)&gt;$E419,"",IFERROR(INDEX('PROYECCIÓN'!420:420,15+6*(COLUMNS($G419:Q419)-1)),""))</f>
        <v/>
      </c>
      <c r="R419" s="236">
        <f t="array" ref="R419">IF(COLUMNS($G419:R419)&gt;$E419,"",IFERROR(INDEX('PROYECCIÓN'!420:420,15+6*(COLUMNS($G419:R419)-1)),""))</f>
        <v/>
      </c>
      <c r="S419" s="236">
        <f t="array" ref="S419">IF(COLUMNS($G419:S419)&gt;$E419,"",IFERROR(INDEX('PROYECCIÓN'!420:420,15+6*(COLUMNS($G419:S419)-1)),""))</f>
        <v/>
      </c>
      <c r="T419" s="236">
        <f t="array" ref="T419">IF(COLUMNS($G419:T419)&gt;$E419,"",IFERROR(INDEX('PROYECCIÓN'!420:420,15+6*(COLUMNS($G419:T419)-1)),""))</f>
        <v/>
      </c>
      <c r="U419" s="236">
        <f t="array" ref="U419">IF(COLUMNS($G419:U419)&gt;$E419,"",IFERROR(INDEX('PROYECCIÓN'!420:420,15+6*(COLUMNS($G419:U419)-1)),""))</f>
        <v/>
      </c>
      <c r="V419" s="236">
        <f t="array" ref="V419">IF(COLUMNS($G419:V419)&gt;$E419,"",IFERROR(INDEX('PROYECCIÓN'!420:420,15+6*(COLUMNS($G419:V419)-1)),""))</f>
        <v/>
      </c>
      <c r="W419" s="236">
        <f t="array" ref="W419">IF(COLUMNS($G419:W419)&gt;$E419,"",IFERROR(INDEX('PROYECCIÓN'!420:420,15+6*(COLUMNS($G419:W419)-1)),""))</f>
        <v/>
      </c>
      <c r="X419" s="236">
        <f t="array" ref="X419">IF(COLUMNS($G419:X419)&gt;$E419,"",IFERROR(INDEX('PROYECCIÓN'!420:420,15+6*(COLUMNS($G419:X419)-1)),""))</f>
        <v/>
      </c>
      <c r="Y419" s="236">
        <f t="array" ref="Y419">IF(COLUMNS($G419:Y419)&gt;$E419,"",IFERROR(INDEX('PROYECCIÓN'!420:420,15+6*(COLUMNS($G419:Y419)-1)),""))</f>
        <v/>
      </c>
      <c r="Z419" s="236">
        <f t="array" ref="Z419">IF(COLUMNS($G419:Z419)&gt;$E419,"",IFERROR(INDEX('PROYECCIÓN'!420:420,15+6*(COLUMNS($G419:Z419)-1)),""))</f>
        <v/>
      </c>
      <c r="AA419" s="236">
        <f t="array" ref="AA419">IF(COLUMNS($G419:AA419)&gt;$E419,"",IFERROR(INDEX('PROYECCIÓN'!420:420,15+6*(COLUMNS($G419:AA419)-1)),""))</f>
        <v/>
      </c>
      <c r="AB419" s="236">
        <f t="array" ref="AB419">IF(COLUMNS($G419:AB419)&gt;$E419,"",IFERROR(INDEX('PROYECCIÓN'!420:420,15+6*(COLUMNS($G419:AB419)-1)),""))</f>
        <v/>
      </c>
      <c r="AC419" s="236">
        <f t="array" ref="AC419">IF(COLUMNS($G419:AC419)&gt;$E419,"",IFERROR(INDEX('PROYECCIÓN'!420:420,15+6*(COLUMNS($G419:AC419)-1)),""))</f>
        <v/>
      </c>
      <c r="AD419" s="236">
        <f t="array" ref="AD419">IF(COLUMNS($G419:AD419)&gt;$E419,"",IFERROR(INDEX('PROYECCIÓN'!420:420,15+6*(COLUMNS($G419:AD419)-1)),""))</f>
        <v/>
      </c>
      <c r="AE419" s="236">
        <f t="array" ref="AE419">IF(COLUMNS($G419:AE419)&gt;$E419,"",IFERROR(INDEX('PROYECCIÓN'!420:420,15+6*(COLUMNS($G419:AE419)-1)),""))</f>
        <v/>
      </c>
      <c r="AF419" s="236">
        <f t="array" ref="AF419">IF(COLUMNS($G419:AF419)&gt;$E419,"",IFERROR(INDEX('PROYECCIÓN'!420:420,15+6*(COLUMNS($G419:AF419)-1)),""))</f>
        <v/>
      </c>
      <c r="AG419" s="236">
        <f t="array" ref="AG419">IF(COLUMNS($G419:AG419)&gt;$E419,"",IFERROR(INDEX('PROYECCIÓN'!420:420,15+6*(COLUMNS($G419:AG419)-1)),""))</f>
        <v/>
      </c>
      <c r="AH419" s="236">
        <f t="array" ref="AH419">IF(COLUMNS($G419:AH419)&gt;$E419,"",IFERROR(INDEX('PROYECCIÓN'!420:420,15+6*(COLUMNS($G419:AH419)-1)),""))</f>
        <v/>
      </c>
      <c r="AI419" s="236">
        <f t="array" ref="AI419">IF(COLUMNS($G419:AI419)&gt;$E419,"",IFERROR(INDEX('PROYECCIÓN'!420:420,15+6*(COLUMNS($G419:AI419)-1)),""))</f>
        <v/>
      </c>
      <c r="AJ419" s="236">
        <f t="array" ref="AJ419">IF(COLUMNS($G419:AJ419)&gt;$E419,"",IFERROR(INDEX('PROYECCIÓN'!420:420,15+6*(COLUMNS($G419:AJ419)-1)),""))</f>
        <v/>
      </c>
      <c r="AK419" s="236">
        <f t="array" ref="AK419">IF(COLUMNS($G419:AK419)&gt;$E419,"",IFERROR(INDEX('PROYECCIÓN'!420:420,15+6*(COLUMNS($G419:AK419)-1)),""))</f>
        <v/>
      </c>
      <c r="AL419" s="236">
        <f t="array" ref="AL419">IF(COLUMNS($G419:AL419)&gt;$E419,"",IFERROR(INDEX('PROYECCIÓN'!420:420,15+6*(COLUMNS($G419:AL419)-1)),""))</f>
        <v/>
      </c>
      <c r="AM419" s="236">
        <f t="array" ref="AM419">IF(COLUMNS($G419:AM419)&gt;$E419,"",IFERROR(INDEX('PROYECCIÓN'!420:420,15+6*(COLUMNS($G419:AM419)-1)),""))</f>
        <v/>
      </c>
      <c r="AN419" s="236">
        <f t="array" ref="AN419">IF(COLUMNS($G419:AN419)&gt;$E419,"",IFERROR(INDEX('PROYECCIÓN'!420:420,15+6*(COLUMNS($G419:AN419)-1)),""))</f>
        <v/>
      </c>
      <c r="AO419" s="236">
        <f t="array" ref="AO419">IF(COLUMNS($G419:AO419)&gt;$E419,"",IFERROR(INDEX('PROYECCIÓN'!420:420,15+6*(COLUMNS($G419:AO419)-1)),""))</f>
        <v/>
      </c>
      <c r="AP419" s="236">
        <f t="array" ref="AP419">IF(COLUMNS($G419:AP419)&gt;$E419,"",IFERROR(INDEX('PROYECCIÓN'!420:420,15+6*(COLUMNS($G419:AP419)-1)),""))</f>
        <v/>
      </c>
      <c r="AQ419" s="236" t="n"/>
      <c r="AR419" s="229" t="n"/>
      <c r="AS419" s="185" t="n"/>
    </row>
    <row r="420" ht="15" customHeight="1" s="506">
      <c r="B420" s="47">
        <f>'CARTERA TOTAL'!B420</f>
        <v/>
      </c>
      <c r="C420" s="229">
        <f>'PROYECCIÓN'!C421</f>
        <v/>
      </c>
      <c r="D420" s="53">
        <f>'PROYECCIÓN'!D421</f>
        <v/>
      </c>
      <c r="E420" s="56">
        <f>'PROYECCIÓN'!H421</f>
        <v/>
      </c>
      <c r="F420" s="56">
        <f>IF(COUNTIF($G420:$AP420,"VENCIDA")&gt;0,"VENCIDA",IF(COUNTIF($G420:$AP420,"POR VENCER")&gt;0,"POR VENCER",IF(COUNTIF($G420:$AP420,"AL DÍA")&gt;0,"AL DÍA",IF(COUNTIF($G420:$AP420,"PAGA")&gt;0,"PAGA","SIN ESTADO"))))</f>
        <v/>
      </c>
      <c r="G420" s="236">
        <f t="array" ref="G420">IF(COLUMNS($G420:G420)&gt;$E420,"",IFERROR(INDEX('PROYECCIÓN'!421:421,15+6*(COLUMNS($G420:G420)-1)),""))</f>
        <v/>
      </c>
      <c r="H420" s="236">
        <f t="array" ref="H420">IF(COLUMNS($G420:H420)&gt;$E420,"",IFERROR(INDEX('PROYECCIÓN'!421:421,15+6*(COLUMNS($G420:H420)-1)),""))</f>
        <v/>
      </c>
      <c r="I420" s="236">
        <f t="array" ref="I420">IF(COLUMNS($G420:I420)&gt;$E420,"",IFERROR(INDEX('PROYECCIÓN'!421:421,15+6*(COLUMNS($G420:I420)-1)),""))</f>
        <v/>
      </c>
      <c r="J420" s="236">
        <f t="array" ref="J420">IF(COLUMNS($G420:J420)&gt;$E420,"",IFERROR(INDEX('PROYECCIÓN'!421:421,15+6*(COLUMNS($G420:J420)-1)),""))</f>
        <v/>
      </c>
      <c r="K420" s="236">
        <f t="array" ref="K420">IF(COLUMNS($G420:K420)&gt;$E420,"",IFERROR(INDEX('PROYECCIÓN'!421:421,15+6*(COLUMNS($G420:K420)-1)),""))</f>
        <v/>
      </c>
      <c r="L420" s="236">
        <f t="array" ref="L420">IF(COLUMNS($G420:L420)&gt;$E420,"",IFERROR(INDEX('PROYECCIÓN'!421:421,15+6*(COLUMNS($G420:L420)-1)),""))</f>
        <v/>
      </c>
      <c r="M420" s="236">
        <f t="array" ref="M420">IF(COLUMNS($G420:M420)&gt;$E420,"",IFERROR(INDEX('PROYECCIÓN'!421:421,15+6*(COLUMNS($G420:M420)-1)),""))</f>
        <v/>
      </c>
      <c r="N420" s="236">
        <f t="array" ref="N420">IF(COLUMNS($G420:N420)&gt;$E420,"",IFERROR(INDEX('PROYECCIÓN'!421:421,15+6*(COLUMNS($G420:N420)-1)),""))</f>
        <v/>
      </c>
      <c r="O420" s="236">
        <f t="array" ref="O420">IF(COLUMNS($G420:O420)&gt;$E420,"",IFERROR(INDEX('PROYECCIÓN'!421:421,15+6*(COLUMNS($G420:O420)-1)),""))</f>
        <v/>
      </c>
      <c r="P420" s="236">
        <f t="array" ref="P420">IF(COLUMNS($G420:P420)&gt;$E420,"",IFERROR(INDEX('PROYECCIÓN'!421:421,15+6*(COLUMNS($G420:P420)-1)),""))</f>
        <v/>
      </c>
      <c r="Q420" s="236">
        <f t="array" ref="Q420">IF(COLUMNS($G420:Q420)&gt;$E420,"",IFERROR(INDEX('PROYECCIÓN'!421:421,15+6*(COLUMNS($G420:Q420)-1)),""))</f>
        <v/>
      </c>
      <c r="R420" s="236">
        <f t="array" ref="R420">IF(COLUMNS($G420:R420)&gt;$E420,"",IFERROR(INDEX('PROYECCIÓN'!421:421,15+6*(COLUMNS($G420:R420)-1)),""))</f>
        <v/>
      </c>
      <c r="S420" s="236">
        <f t="array" ref="S420">IF(COLUMNS($G420:S420)&gt;$E420,"",IFERROR(INDEX('PROYECCIÓN'!421:421,15+6*(COLUMNS($G420:S420)-1)),""))</f>
        <v/>
      </c>
      <c r="T420" s="236">
        <f t="array" ref="T420">IF(COLUMNS($G420:T420)&gt;$E420,"",IFERROR(INDEX('PROYECCIÓN'!421:421,15+6*(COLUMNS($G420:T420)-1)),""))</f>
        <v/>
      </c>
      <c r="U420" s="236">
        <f t="array" ref="U420">IF(COLUMNS($G420:U420)&gt;$E420,"",IFERROR(INDEX('PROYECCIÓN'!421:421,15+6*(COLUMNS($G420:U420)-1)),""))</f>
        <v/>
      </c>
      <c r="V420" s="236">
        <f t="array" ref="V420">IF(COLUMNS($G420:V420)&gt;$E420,"",IFERROR(INDEX('PROYECCIÓN'!421:421,15+6*(COLUMNS($G420:V420)-1)),""))</f>
        <v/>
      </c>
      <c r="W420" s="236">
        <f t="array" ref="W420">IF(COLUMNS($G420:W420)&gt;$E420,"",IFERROR(INDEX('PROYECCIÓN'!421:421,15+6*(COLUMNS($G420:W420)-1)),""))</f>
        <v/>
      </c>
      <c r="X420" s="236">
        <f t="array" ref="X420">IF(COLUMNS($G420:X420)&gt;$E420,"",IFERROR(INDEX('PROYECCIÓN'!421:421,15+6*(COLUMNS($G420:X420)-1)),""))</f>
        <v/>
      </c>
      <c r="Y420" s="236">
        <f t="array" ref="Y420">IF(COLUMNS($G420:Y420)&gt;$E420,"",IFERROR(INDEX('PROYECCIÓN'!421:421,15+6*(COLUMNS($G420:Y420)-1)),""))</f>
        <v/>
      </c>
      <c r="Z420" s="236">
        <f t="array" ref="Z420">IF(COLUMNS($G420:Z420)&gt;$E420,"",IFERROR(INDEX('PROYECCIÓN'!421:421,15+6*(COLUMNS($G420:Z420)-1)),""))</f>
        <v/>
      </c>
      <c r="AA420" s="236">
        <f t="array" ref="AA420">IF(COLUMNS($G420:AA420)&gt;$E420,"",IFERROR(INDEX('PROYECCIÓN'!421:421,15+6*(COLUMNS($G420:AA420)-1)),""))</f>
        <v/>
      </c>
      <c r="AB420" s="236">
        <f t="array" ref="AB420">IF(COLUMNS($G420:AB420)&gt;$E420,"",IFERROR(INDEX('PROYECCIÓN'!421:421,15+6*(COLUMNS($G420:AB420)-1)),""))</f>
        <v/>
      </c>
      <c r="AC420" s="236">
        <f t="array" ref="AC420">IF(COLUMNS($G420:AC420)&gt;$E420,"",IFERROR(INDEX('PROYECCIÓN'!421:421,15+6*(COLUMNS($G420:AC420)-1)),""))</f>
        <v/>
      </c>
      <c r="AD420" s="236">
        <f t="array" ref="AD420">IF(COLUMNS($G420:AD420)&gt;$E420,"",IFERROR(INDEX('PROYECCIÓN'!421:421,15+6*(COLUMNS($G420:AD420)-1)),""))</f>
        <v/>
      </c>
      <c r="AE420" s="236">
        <f t="array" ref="AE420">IF(COLUMNS($G420:AE420)&gt;$E420,"",IFERROR(INDEX('PROYECCIÓN'!421:421,15+6*(COLUMNS($G420:AE420)-1)),""))</f>
        <v/>
      </c>
      <c r="AF420" s="236">
        <f t="array" ref="AF420">IF(COLUMNS($G420:AF420)&gt;$E420,"",IFERROR(INDEX('PROYECCIÓN'!421:421,15+6*(COLUMNS($G420:AF420)-1)),""))</f>
        <v/>
      </c>
      <c r="AG420" s="236">
        <f t="array" ref="AG420">IF(COLUMNS($G420:AG420)&gt;$E420,"",IFERROR(INDEX('PROYECCIÓN'!421:421,15+6*(COLUMNS($G420:AG420)-1)),""))</f>
        <v/>
      </c>
      <c r="AH420" s="236">
        <f t="array" ref="AH420">IF(COLUMNS($G420:AH420)&gt;$E420,"",IFERROR(INDEX('PROYECCIÓN'!421:421,15+6*(COLUMNS($G420:AH420)-1)),""))</f>
        <v/>
      </c>
      <c r="AI420" s="236">
        <f t="array" ref="AI420">IF(COLUMNS($G420:AI420)&gt;$E420,"",IFERROR(INDEX('PROYECCIÓN'!421:421,15+6*(COLUMNS($G420:AI420)-1)),""))</f>
        <v/>
      </c>
      <c r="AJ420" s="236">
        <f t="array" ref="AJ420">IF(COLUMNS($G420:AJ420)&gt;$E420,"",IFERROR(INDEX('PROYECCIÓN'!421:421,15+6*(COLUMNS($G420:AJ420)-1)),""))</f>
        <v/>
      </c>
      <c r="AK420" s="236">
        <f t="array" ref="AK420">IF(COLUMNS($G420:AK420)&gt;$E420,"",IFERROR(INDEX('PROYECCIÓN'!421:421,15+6*(COLUMNS($G420:AK420)-1)),""))</f>
        <v/>
      </c>
      <c r="AL420" s="236">
        <f t="array" ref="AL420">IF(COLUMNS($G420:AL420)&gt;$E420,"",IFERROR(INDEX('PROYECCIÓN'!421:421,15+6*(COLUMNS($G420:AL420)-1)),""))</f>
        <v/>
      </c>
      <c r="AM420" s="236">
        <f t="array" ref="AM420">IF(COLUMNS($G420:AM420)&gt;$E420,"",IFERROR(INDEX('PROYECCIÓN'!421:421,15+6*(COLUMNS($G420:AM420)-1)),""))</f>
        <v/>
      </c>
      <c r="AN420" s="236">
        <f t="array" ref="AN420">IF(COLUMNS($G420:AN420)&gt;$E420,"",IFERROR(INDEX('PROYECCIÓN'!421:421,15+6*(COLUMNS($G420:AN420)-1)),""))</f>
        <v/>
      </c>
      <c r="AO420" s="236">
        <f t="array" ref="AO420">IF(COLUMNS($G420:AO420)&gt;$E420,"",IFERROR(INDEX('PROYECCIÓN'!421:421,15+6*(COLUMNS($G420:AO420)-1)),""))</f>
        <v/>
      </c>
      <c r="AP420" s="236">
        <f t="array" ref="AP420">IF(COLUMNS($G420:AP420)&gt;$E420,"",IFERROR(INDEX('PROYECCIÓN'!421:421,15+6*(COLUMNS($G420:AP420)-1)),""))</f>
        <v/>
      </c>
      <c r="AQ420" s="236" t="n"/>
      <c r="AR420" s="229" t="n"/>
      <c r="AS420" s="185" t="n"/>
    </row>
    <row r="421" ht="15" customHeight="1" s="506">
      <c r="B421" s="47">
        <f>'CARTERA TOTAL'!B421</f>
        <v/>
      </c>
      <c r="C421" s="229">
        <f>'PROYECCIÓN'!C422</f>
        <v/>
      </c>
      <c r="D421" s="53">
        <f>'PROYECCIÓN'!D422</f>
        <v/>
      </c>
      <c r="E421" s="56">
        <f>'PROYECCIÓN'!H422</f>
        <v/>
      </c>
      <c r="F421" s="56">
        <f>IF(COUNTIF($G421:$AP421,"VENCIDA")&gt;0,"VENCIDA",IF(COUNTIF($G421:$AP421,"POR VENCER")&gt;0,"POR VENCER",IF(COUNTIF($G421:$AP421,"AL DÍA")&gt;0,"AL DÍA",IF(COUNTIF($G421:$AP421,"PAGA")&gt;0,"PAGA","SIN ESTADO"))))</f>
        <v/>
      </c>
      <c r="G421" s="236">
        <f t="array" ref="G421">IF(COLUMNS($G421:G421)&gt;$E421,"",IFERROR(INDEX('PROYECCIÓN'!422:422,15+6*(COLUMNS($G421:G421)-1)),""))</f>
        <v/>
      </c>
      <c r="H421" s="236">
        <f t="array" ref="H421">IF(COLUMNS($G421:H421)&gt;$E421,"",IFERROR(INDEX('PROYECCIÓN'!422:422,15+6*(COLUMNS($G421:H421)-1)),""))</f>
        <v/>
      </c>
      <c r="I421" s="236">
        <f t="array" ref="I421">IF(COLUMNS($G421:I421)&gt;$E421,"",IFERROR(INDEX('PROYECCIÓN'!422:422,15+6*(COLUMNS($G421:I421)-1)),""))</f>
        <v/>
      </c>
      <c r="J421" s="236">
        <f t="array" ref="J421">IF(COLUMNS($G421:J421)&gt;$E421,"",IFERROR(INDEX('PROYECCIÓN'!422:422,15+6*(COLUMNS($G421:J421)-1)),""))</f>
        <v/>
      </c>
      <c r="K421" s="236">
        <f t="array" ref="K421">IF(COLUMNS($G421:K421)&gt;$E421,"",IFERROR(INDEX('PROYECCIÓN'!422:422,15+6*(COLUMNS($G421:K421)-1)),""))</f>
        <v/>
      </c>
      <c r="L421" s="236">
        <f t="array" ref="L421">IF(COLUMNS($G421:L421)&gt;$E421,"",IFERROR(INDEX('PROYECCIÓN'!422:422,15+6*(COLUMNS($G421:L421)-1)),""))</f>
        <v/>
      </c>
      <c r="M421" s="236">
        <f t="array" ref="M421">IF(COLUMNS($G421:M421)&gt;$E421,"",IFERROR(INDEX('PROYECCIÓN'!422:422,15+6*(COLUMNS($G421:M421)-1)),""))</f>
        <v/>
      </c>
      <c r="N421" s="236">
        <f t="array" ref="N421">IF(COLUMNS($G421:N421)&gt;$E421,"",IFERROR(INDEX('PROYECCIÓN'!422:422,15+6*(COLUMNS($G421:N421)-1)),""))</f>
        <v/>
      </c>
      <c r="O421" s="236">
        <f t="array" ref="O421">IF(COLUMNS($G421:O421)&gt;$E421,"",IFERROR(INDEX('PROYECCIÓN'!422:422,15+6*(COLUMNS($G421:O421)-1)),""))</f>
        <v/>
      </c>
      <c r="P421" s="236">
        <f t="array" ref="P421">IF(COLUMNS($G421:P421)&gt;$E421,"",IFERROR(INDEX('PROYECCIÓN'!422:422,15+6*(COLUMNS($G421:P421)-1)),""))</f>
        <v/>
      </c>
      <c r="Q421" s="236">
        <f t="array" ref="Q421">IF(COLUMNS($G421:Q421)&gt;$E421,"",IFERROR(INDEX('PROYECCIÓN'!422:422,15+6*(COLUMNS($G421:Q421)-1)),""))</f>
        <v/>
      </c>
      <c r="R421" s="236">
        <f t="array" ref="R421">IF(COLUMNS($G421:R421)&gt;$E421,"",IFERROR(INDEX('PROYECCIÓN'!422:422,15+6*(COLUMNS($G421:R421)-1)),""))</f>
        <v/>
      </c>
      <c r="S421" s="236">
        <f t="array" ref="S421">IF(COLUMNS($G421:S421)&gt;$E421,"",IFERROR(INDEX('PROYECCIÓN'!422:422,15+6*(COLUMNS($G421:S421)-1)),""))</f>
        <v/>
      </c>
      <c r="T421" s="236">
        <f t="array" ref="T421">IF(COLUMNS($G421:T421)&gt;$E421,"",IFERROR(INDEX('PROYECCIÓN'!422:422,15+6*(COLUMNS($G421:T421)-1)),""))</f>
        <v/>
      </c>
      <c r="U421" s="236">
        <f t="array" ref="U421">IF(COLUMNS($G421:U421)&gt;$E421,"",IFERROR(INDEX('PROYECCIÓN'!422:422,15+6*(COLUMNS($G421:U421)-1)),""))</f>
        <v/>
      </c>
      <c r="V421" s="236">
        <f t="array" ref="V421">IF(COLUMNS($G421:V421)&gt;$E421,"",IFERROR(INDEX('PROYECCIÓN'!422:422,15+6*(COLUMNS($G421:V421)-1)),""))</f>
        <v/>
      </c>
      <c r="W421" s="236">
        <f t="array" ref="W421">IF(COLUMNS($G421:W421)&gt;$E421,"",IFERROR(INDEX('PROYECCIÓN'!422:422,15+6*(COLUMNS($G421:W421)-1)),""))</f>
        <v/>
      </c>
      <c r="X421" s="236">
        <f t="array" ref="X421">IF(COLUMNS($G421:X421)&gt;$E421,"",IFERROR(INDEX('PROYECCIÓN'!422:422,15+6*(COLUMNS($G421:X421)-1)),""))</f>
        <v/>
      </c>
      <c r="Y421" s="236">
        <f t="array" ref="Y421">IF(COLUMNS($G421:Y421)&gt;$E421,"",IFERROR(INDEX('PROYECCIÓN'!422:422,15+6*(COLUMNS($G421:Y421)-1)),""))</f>
        <v/>
      </c>
      <c r="Z421" s="236">
        <f t="array" ref="Z421">IF(COLUMNS($G421:Z421)&gt;$E421,"",IFERROR(INDEX('PROYECCIÓN'!422:422,15+6*(COLUMNS($G421:Z421)-1)),""))</f>
        <v/>
      </c>
      <c r="AA421" s="236">
        <f t="array" ref="AA421">IF(COLUMNS($G421:AA421)&gt;$E421,"",IFERROR(INDEX('PROYECCIÓN'!422:422,15+6*(COLUMNS($G421:AA421)-1)),""))</f>
        <v/>
      </c>
      <c r="AB421" s="236">
        <f t="array" ref="AB421">IF(COLUMNS($G421:AB421)&gt;$E421,"",IFERROR(INDEX('PROYECCIÓN'!422:422,15+6*(COLUMNS($G421:AB421)-1)),""))</f>
        <v/>
      </c>
      <c r="AC421" s="236">
        <f t="array" ref="AC421">IF(COLUMNS($G421:AC421)&gt;$E421,"",IFERROR(INDEX('PROYECCIÓN'!422:422,15+6*(COLUMNS($G421:AC421)-1)),""))</f>
        <v/>
      </c>
      <c r="AD421" s="236">
        <f t="array" ref="AD421">IF(COLUMNS($G421:AD421)&gt;$E421,"",IFERROR(INDEX('PROYECCIÓN'!422:422,15+6*(COLUMNS($G421:AD421)-1)),""))</f>
        <v/>
      </c>
      <c r="AE421" s="236">
        <f t="array" ref="AE421">IF(COLUMNS($G421:AE421)&gt;$E421,"",IFERROR(INDEX('PROYECCIÓN'!422:422,15+6*(COLUMNS($G421:AE421)-1)),""))</f>
        <v/>
      </c>
      <c r="AF421" s="236">
        <f t="array" ref="AF421">IF(COLUMNS($G421:AF421)&gt;$E421,"",IFERROR(INDEX('PROYECCIÓN'!422:422,15+6*(COLUMNS($G421:AF421)-1)),""))</f>
        <v/>
      </c>
      <c r="AG421" s="236">
        <f t="array" ref="AG421">IF(COLUMNS($G421:AG421)&gt;$E421,"",IFERROR(INDEX('PROYECCIÓN'!422:422,15+6*(COLUMNS($G421:AG421)-1)),""))</f>
        <v/>
      </c>
      <c r="AH421" s="236">
        <f t="array" ref="AH421">IF(COLUMNS($G421:AH421)&gt;$E421,"",IFERROR(INDEX('PROYECCIÓN'!422:422,15+6*(COLUMNS($G421:AH421)-1)),""))</f>
        <v/>
      </c>
      <c r="AI421" s="236">
        <f t="array" ref="AI421">IF(COLUMNS($G421:AI421)&gt;$E421,"",IFERROR(INDEX('PROYECCIÓN'!422:422,15+6*(COLUMNS($G421:AI421)-1)),""))</f>
        <v/>
      </c>
      <c r="AJ421" s="236">
        <f t="array" ref="AJ421">IF(COLUMNS($G421:AJ421)&gt;$E421,"",IFERROR(INDEX('PROYECCIÓN'!422:422,15+6*(COLUMNS($G421:AJ421)-1)),""))</f>
        <v/>
      </c>
      <c r="AK421" s="236">
        <f t="array" ref="AK421">IF(COLUMNS($G421:AK421)&gt;$E421,"",IFERROR(INDEX('PROYECCIÓN'!422:422,15+6*(COLUMNS($G421:AK421)-1)),""))</f>
        <v/>
      </c>
      <c r="AL421" s="236">
        <f t="array" ref="AL421">IF(COLUMNS($G421:AL421)&gt;$E421,"",IFERROR(INDEX('PROYECCIÓN'!422:422,15+6*(COLUMNS($G421:AL421)-1)),""))</f>
        <v/>
      </c>
      <c r="AM421" s="236">
        <f t="array" ref="AM421">IF(COLUMNS($G421:AM421)&gt;$E421,"",IFERROR(INDEX('PROYECCIÓN'!422:422,15+6*(COLUMNS($G421:AM421)-1)),""))</f>
        <v/>
      </c>
      <c r="AN421" s="236">
        <f t="array" ref="AN421">IF(COLUMNS($G421:AN421)&gt;$E421,"",IFERROR(INDEX('PROYECCIÓN'!422:422,15+6*(COLUMNS($G421:AN421)-1)),""))</f>
        <v/>
      </c>
      <c r="AO421" s="236">
        <f t="array" ref="AO421">IF(COLUMNS($G421:AO421)&gt;$E421,"",IFERROR(INDEX('PROYECCIÓN'!422:422,15+6*(COLUMNS($G421:AO421)-1)),""))</f>
        <v/>
      </c>
      <c r="AP421" s="236">
        <f t="array" ref="AP421">IF(COLUMNS($G421:AP421)&gt;$E421,"",IFERROR(INDEX('PROYECCIÓN'!422:422,15+6*(COLUMNS($G421:AP421)-1)),""))</f>
        <v/>
      </c>
      <c r="AQ421" s="236" t="n"/>
      <c r="AR421" s="229" t="n"/>
      <c r="AS421" s="185" t="n"/>
    </row>
    <row r="422" ht="15" customHeight="1" s="506">
      <c r="B422" s="47">
        <f>'CARTERA TOTAL'!B422</f>
        <v/>
      </c>
      <c r="C422" s="229">
        <f>'PROYECCIÓN'!C423</f>
        <v/>
      </c>
      <c r="D422" s="53">
        <f>'PROYECCIÓN'!D423</f>
        <v/>
      </c>
      <c r="E422" s="56">
        <f>'PROYECCIÓN'!H423</f>
        <v/>
      </c>
      <c r="F422" s="56">
        <f>IF(COUNTIF($G422:$AP422,"VENCIDA")&gt;0,"VENCIDA",IF(COUNTIF($G422:$AP422,"POR VENCER")&gt;0,"POR VENCER",IF(COUNTIF($G422:$AP422,"AL DÍA")&gt;0,"AL DÍA",IF(COUNTIF($G422:$AP422,"PAGA")&gt;0,"PAGA","SIN ESTADO"))))</f>
        <v/>
      </c>
      <c r="G422" s="236">
        <f t="array" ref="G422">IF(COLUMNS($G422:G422)&gt;$E422,"",IFERROR(INDEX('PROYECCIÓN'!423:423,15+6*(COLUMNS($G422:G422)-1)),""))</f>
        <v/>
      </c>
      <c r="H422" s="236">
        <f t="array" ref="H422">IF(COLUMNS($G422:H422)&gt;$E422,"",IFERROR(INDEX('PROYECCIÓN'!423:423,15+6*(COLUMNS($G422:H422)-1)),""))</f>
        <v/>
      </c>
      <c r="I422" s="236">
        <f t="array" ref="I422">IF(COLUMNS($G422:I422)&gt;$E422,"",IFERROR(INDEX('PROYECCIÓN'!423:423,15+6*(COLUMNS($G422:I422)-1)),""))</f>
        <v/>
      </c>
      <c r="J422" s="236">
        <f t="array" ref="J422">IF(COLUMNS($G422:J422)&gt;$E422,"",IFERROR(INDEX('PROYECCIÓN'!423:423,15+6*(COLUMNS($G422:J422)-1)),""))</f>
        <v/>
      </c>
      <c r="K422" s="236">
        <f t="array" ref="K422">IF(COLUMNS($G422:K422)&gt;$E422,"",IFERROR(INDEX('PROYECCIÓN'!423:423,15+6*(COLUMNS($G422:K422)-1)),""))</f>
        <v/>
      </c>
      <c r="L422" s="236">
        <f t="array" ref="L422">IF(COLUMNS($G422:L422)&gt;$E422,"",IFERROR(INDEX('PROYECCIÓN'!423:423,15+6*(COLUMNS($G422:L422)-1)),""))</f>
        <v/>
      </c>
      <c r="M422" s="236">
        <f t="array" ref="M422">IF(COLUMNS($G422:M422)&gt;$E422,"",IFERROR(INDEX('PROYECCIÓN'!423:423,15+6*(COLUMNS($G422:M422)-1)),""))</f>
        <v/>
      </c>
      <c r="N422" s="236">
        <f t="array" ref="N422">IF(COLUMNS($G422:N422)&gt;$E422,"",IFERROR(INDEX('PROYECCIÓN'!423:423,15+6*(COLUMNS($G422:N422)-1)),""))</f>
        <v/>
      </c>
      <c r="O422" s="236">
        <f t="array" ref="O422">IF(COLUMNS($G422:O422)&gt;$E422,"",IFERROR(INDEX('PROYECCIÓN'!423:423,15+6*(COLUMNS($G422:O422)-1)),""))</f>
        <v/>
      </c>
      <c r="P422" s="236">
        <f t="array" ref="P422">IF(COLUMNS($G422:P422)&gt;$E422,"",IFERROR(INDEX('PROYECCIÓN'!423:423,15+6*(COLUMNS($G422:P422)-1)),""))</f>
        <v/>
      </c>
      <c r="Q422" s="236">
        <f t="array" ref="Q422">IF(COLUMNS($G422:Q422)&gt;$E422,"",IFERROR(INDEX('PROYECCIÓN'!423:423,15+6*(COLUMNS($G422:Q422)-1)),""))</f>
        <v/>
      </c>
      <c r="R422" s="236">
        <f t="array" ref="R422">IF(COLUMNS($G422:R422)&gt;$E422,"",IFERROR(INDEX('PROYECCIÓN'!423:423,15+6*(COLUMNS($G422:R422)-1)),""))</f>
        <v/>
      </c>
      <c r="S422" s="236">
        <f t="array" ref="S422">IF(COLUMNS($G422:S422)&gt;$E422,"",IFERROR(INDEX('PROYECCIÓN'!423:423,15+6*(COLUMNS($G422:S422)-1)),""))</f>
        <v/>
      </c>
      <c r="T422" s="236">
        <f t="array" ref="T422">IF(COLUMNS($G422:T422)&gt;$E422,"",IFERROR(INDEX('PROYECCIÓN'!423:423,15+6*(COLUMNS($G422:T422)-1)),""))</f>
        <v/>
      </c>
      <c r="U422" s="236">
        <f t="array" ref="U422">IF(COLUMNS($G422:U422)&gt;$E422,"",IFERROR(INDEX('PROYECCIÓN'!423:423,15+6*(COLUMNS($G422:U422)-1)),""))</f>
        <v/>
      </c>
      <c r="V422" s="236">
        <f t="array" ref="V422">IF(COLUMNS($G422:V422)&gt;$E422,"",IFERROR(INDEX('PROYECCIÓN'!423:423,15+6*(COLUMNS($G422:V422)-1)),""))</f>
        <v/>
      </c>
      <c r="W422" s="236">
        <f t="array" ref="W422">IF(COLUMNS($G422:W422)&gt;$E422,"",IFERROR(INDEX('PROYECCIÓN'!423:423,15+6*(COLUMNS($G422:W422)-1)),""))</f>
        <v/>
      </c>
      <c r="X422" s="236">
        <f t="array" ref="X422">IF(COLUMNS($G422:X422)&gt;$E422,"",IFERROR(INDEX('PROYECCIÓN'!423:423,15+6*(COLUMNS($G422:X422)-1)),""))</f>
        <v/>
      </c>
      <c r="Y422" s="236">
        <f t="array" ref="Y422">IF(COLUMNS($G422:Y422)&gt;$E422,"",IFERROR(INDEX('PROYECCIÓN'!423:423,15+6*(COLUMNS($G422:Y422)-1)),""))</f>
        <v/>
      </c>
      <c r="Z422" s="236">
        <f t="array" ref="Z422">IF(COLUMNS($G422:Z422)&gt;$E422,"",IFERROR(INDEX('PROYECCIÓN'!423:423,15+6*(COLUMNS($G422:Z422)-1)),""))</f>
        <v/>
      </c>
      <c r="AA422" s="236">
        <f t="array" ref="AA422">IF(COLUMNS($G422:AA422)&gt;$E422,"",IFERROR(INDEX('PROYECCIÓN'!423:423,15+6*(COLUMNS($G422:AA422)-1)),""))</f>
        <v/>
      </c>
      <c r="AB422" s="236">
        <f t="array" ref="AB422">IF(COLUMNS($G422:AB422)&gt;$E422,"",IFERROR(INDEX('PROYECCIÓN'!423:423,15+6*(COLUMNS($G422:AB422)-1)),""))</f>
        <v/>
      </c>
      <c r="AC422" s="236">
        <f t="array" ref="AC422">IF(COLUMNS($G422:AC422)&gt;$E422,"",IFERROR(INDEX('PROYECCIÓN'!423:423,15+6*(COLUMNS($G422:AC422)-1)),""))</f>
        <v/>
      </c>
      <c r="AD422" s="236">
        <f t="array" ref="AD422">IF(COLUMNS($G422:AD422)&gt;$E422,"",IFERROR(INDEX('PROYECCIÓN'!423:423,15+6*(COLUMNS($G422:AD422)-1)),""))</f>
        <v/>
      </c>
      <c r="AE422" s="236">
        <f t="array" ref="AE422">IF(COLUMNS($G422:AE422)&gt;$E422,"",IFERROR(INDEX('PROYECCIÓN'!423:423,15+6*(COLUMNS($G422:AE422)-1)),""))</f>
        <v/>
      </c>
      <c r="AF422" s="236">
        <f t="array" ref="AF422">IF(COLUMNS($G422:AF422)&gt;$E422,"",IFERROR(INDEX('PROYECCIÓN'!423:423,15+6*(COLUMNS($G422:AF422)-1)),""))</f>
        <v/>
      </c>
      <c r="AG422" s="236">
        <f t="array" ref="AG422">IF(COLUMNS($G422:AG422)&gt;$E422,"",IFERROR(INDEX('PROYECCIÓN'!423:423,15+6*(COLUMNS($G422:AG422)-1)),""))</f>
        <v/>
      </c>
      <c r="AH422" s="236">
        <f t="array" ref="AH422">IF(COLUMNS($G422:AH422)&gt;$E422,"",IFERROR(INDEX('PROYECCIÓN'!423:423,15+6*(COLUMNS($G422:AH422)-1)),""))</f>
        <v/>
      </c>
      <c r="AI422" s="236">
        <f t="array" ref="AI422">IF(COLUMNS($G422:AI422)&gt;$E422,"",IFERROR(INDEX('PROYECCIÓN'!423:423,15+6*(COLUMNS($G422:AI422)-1)),""))</f>
        <v/>
      </c>
      <c r="AJ422" s="236">
        <f t="array" ref="AJ422">IF(COLUMNS($G422:AJ422)&gt;$E422,"",IFERROR(INDEX('PROYECCIÓN'!423:423,15+6*(COLUMNS($G422:AJ422)-1)),""))</f>
        <v/>
      </c>
      <c r="AK422" s="236">
        <f t="array" ref="AK422">IF(COLUMNS($G422:AK422)&gt;$E422,"",IFERROR(INDEX('PROYECCIÓN'!423:423,15+6*(COLUMNS($G422:AK422)-1)),""))</f>
        <v/>
      </c>
      <c r="AL422" s="236">
        <f t="array" ref="AL422">IF(COLUMNS($G422:AL422)&gt;$E422,"",IFERROR(INDEX('PROYECCIÓN'!423:423,15+6*(COLUMNS($G422:AL422)-1)),""))</f>
        <v/>
      </c>
      <c r="AM422" s="236">
        <f t="array" ref="AM422">IF(COLUMNS($G422:AM422)&gt;$E422,"",IFERROR(INDEX('PROYECCIÓN'!423:423,15+6*(COLUMNS($G422:AM422)-1)),""))</f>
        <v/>
      </c>
      <c r="AN422" s="236">
        <f t="array" ref="AN422">IF(COLUMNS($G422:AN422)&gt;$E422,"",IFERROR(INDEX('PROYECCIÓN'!423:423,15+6*(COLUMNS($G422:AN422)-1)),""))</f>
        <v/>
      </c>
      <c r="AO422" s="236">
        <f t="array" ref="AO422">IF(COLUMNS($G422:AO422)&gt;$E422,"",IFERROR(INDEX('PROYECCIÓN'!423:423,15+6*(COLUMNS($G422:AO422)-1)),""))</f>
        <v/>
      </c>
      <c r="AP422" s="236">
        <f t="array" ref="AP422">IF(COLUMNS($G422:AP422)&gt;$E422,"",IFERROR(INDEX('PROYECCIÓN'!423:423,15+6*(COLUMNS($G422:AP422)-1)),""))</f>
        <v/>
      </c>
      <c r="AQ422" s="236" t="n"/>
      <c r="AR422" s="229" t="n"/>
      <c r="AS422" s="185" t="n"/>
    </row>
    <row r="423" ht="15" customHeight="1" s="506">
      <c r="B423" s="47">
        <f>'CARTERA TOTAL'!B423</f>
        <v/>
      </c>
      <c r="C423" s="229">
        <f>'PROYECCIÓN'!C424</f>
        <v/>
      </c>
      <c r="D423" s="53">
        <f>'PROYECCIÓN'!D424</f>
        <v/>
      </c>
      <c r="E423" s="56">
        <f>'PROYECCIÓN'!H424</f>
        <v/>
      </c>
      <c r="F423" s="56">
        <f>IF(COUNTIF($G423:$AP423,"VENCIDA")&gt;0,"VENCIDA",IF(COUNTIF($G423:$AP423,"POR VENCER")&gt;0,"POR VENCER",IF(COUNTIF($G423:$AP423,"AL DÍA")&gt;0,"AL DÍA",IF(COUNTIF($G423:$AP423,"PAGA")&gt;0,"PAGA","SIN ESTADO"))))</f>
        <v/>
      </c>
      <c r="G423" s="236">
        <f t="array" ref="G423">IF(COLUMNS($G423:G423)&gt;$E423,"",IFERROR(INDEX('PROYECCIÓN'!424:424,15+6*(COLUMNS($G423:G423)-1)),""))</f>
        <v/>
      </c>
      <c r="H423" s="236">
        <f t="array" ref="H423">IF(COLUMNS($G423:H423)&gt;$E423,"",IFERROR(INDEX('PROYECCIÓN'!424:424,15+6*(COLUMNS($G423:H423)-1)),""))</f>
        <v/>
      </c>
      <c r="I423" s="236">
        <f t="array" ref="I423">IF(COLUMNS($G423:I423)&gt;$E423,"",IFERROR(INDEX('PROYECCIÓN'!424:424,15+6*(COLUMNS($G423:I423)-1)),""))</f>
        <v/>
      </c>
      <c r="J423" s="236">
        <f t="array" ref="J423">IF(COLUMNS($G423:J423)&gt;$E423,"",IFERROR(INDEX('PROYECCIÓN'!424:424,15+6*(COLUMNS($G423:J423)-1)),""))</f>
        <v/>
      </c>
      <c r="K423" s="236">
        <f t="array" ref="K423">IF(COLUMNS($G423:K423)&gt;$E423,"",IFERROR(INDEX('PROYECCIÓN'!424:424,15+6*(COLUMNS($G423:K423)-1)),""))</f>
        <v/>
      </c>
      <c r="L423" s="236">
        <f t="array" ref="L423">IF(COLUMNS($G423:L423)&gt;$E423,"",IFERROR(INDEX('PROYECCIÓN'!424:424,15+6*(COLUMNS($G423:L423)-1)),""))</f>
        <v/>
      </c>
      <c r="M423" s="236">
        <f t="array" ref="M423">IF(COLUMNS($G423:M423)&gt;$E423,"",IFERROR(INDEX('PROYECCIÓN'!424:424,15+6*(COLUMNS($G423:M423)-1)),""))</f>
        <v/>
      </c>
      <c r="N423" s="236">
        <f t="array" ref="N423">IF(COLUMNS($G423:N423)&gt;$E423,"",IFERROR(INDEX('PROYECCIÓN'!424:424,15+6*(COLUMNS($G423:N423)-1)),""))</f>
        <v/>
      </c>
      <c r="O423" s="236">
        <f t="array" ref="O423">IF(COLUMNS($G423:O423)&gt;$E423,"",IFERROR(INDEX('PROYECCIÓN'!424:424,15+6*(COLUMNS($G423:O423)-1)),""))</f>
        <v/>
      </c>
      <c r="P423" s="236">
        <f t="array" ref="P423">IF(COLUMNS($G423:P423)&gt;$E423,"",IFERROR(INDEX('PROYECCIÓN'!424:424,15+6*(COLUMNS($G423:P423)-1)),""))</f>
        <v/>
      </c>
      <c r="Q423" s="236">
        <f t="array" ref="Q423">IF(COLUMNS($G423:Q423)&gt;$E423,"",IFERROR(INDEX('PROYECCIÓN'!424:424,15+6*(COLUMNS($G423:Q423)-1)),""))</f>
        <v/>
      </c>
      <c r="R423" s="236">
        <f t="array" ref="R423">IF(COLUMNS($G423:R423)&gt;$E423,"",IFERROR(INDEX('PROYECCIÓN'!424:424,15+6*(COLUMNS($G423:R423)-1)),""))</f>
        <v/>
      </c>
      <c r="S423" s="236">
        <f t="array" ref="S423">IF(COLUMNS($G423:S423)&gt;$E423,"",IFERROR(INDEX('PROYECCIÓN'!424:424,15+6*(COLUMNS($G423:S423)-1)),""))</f>
        <v/>
      </c>
      <c r="T423" s="236">
        <f t="array" ref="T423">IF(COLUMNS($G423:T423)&gt;$E423,"",IFERROR(INDEX('PROYECCIÓN'!424:424,15+6*(COLUMNS($G423:T423)-1)),""))</f>
        <v/>
      </c>
      <c r="U423" s="236">
        <f t="array" ref="U423">IF(COLUMNS($G423:U423)&gt;$E423,"",IFERROR(INDEX('PROYECCIÓN'!424:424,15+6*(COLUMNS($G423:U423)-1)),""))</f>
        <v/>
      </c>
      <c r="V423" s="236">
        <f t="array" ref="V423">IF(COLUMNS($G423:V423)&gt;$E423,"",IFERROR(INDEX('PROYECCIÓN'!424:424,15+6*(COLUMNS($G423:V423)-1)),""))</f>
        <v/>
      </c>
      <c r="W423" s="236">
        <f t="array" ref="W423">IF(COLUMNS($G423:W423)&gt;$E423,"",IFERROR(INDEX('PROYECCIÓN'!424:424,15+6*(COLUMNS($G423:W423)-1)),""))</f>
        <v/>
      </c>
      <c r="X423" s="236">
        <f t="array" ref="X423">IF(COLUMNS($G423:X423)&gt;$E423,"",IFERROR(INDEX('PROYECCIÓN'!424:424,15+6*(COLUMNS($G423:X423)-1)),""))</f>
        <v/>
      </c>
      <c r="Y423" s="236">
        <f t="array" ref="Y423">IF(COLUMNS($G423:Y423)&gt;$E423,"",IFERROR(INDEX('PROYECCIÓN'!424:424,15+6*(COLUMNS($G423:Y423)-1)),""))</f>
        <v/>
      </c>
      <c r="Z423" s="236">
        <f t="array" ref="Z423">IF(COLUMNS($G423:Z423)&gt;$E423,"",IFERROR(INDEX('PROYECCIÓN'!424:424,15+6*(COLUMNS($G423:Z423)-1)),""))</f>
        <v/>
      </c>
      <c r="AA423" s="236">
        <f t="array" ref="AA423">IF(COLUMNS($G423:AA423)&gt;$E423,"",IFERROR(INDEX('PROYECCIÓN'!424:424,15+6*(COLUMNS($G423:AA423)-1)),""))</f>
        <v/>
      </c>
      <c r="AB423" s="236">
        <f t="array" ref="AB423">IF(COLUMNS($G423:AB423)&gt;$E423,"",IFERROR(INDEX('PROYECCIÓN'!424:424,15+6*(COLUMNS($G423:AB423)-1)),""))</f>
        <v/>
      </c>
      <c r="AC423" s="236">
        <f t="array" ref="AC423">IF(COLUMNS($G423:AC423)&gt;$E423,"",IFERROR(INDEX('PROYECCIÓN'!424:424,15+6*(COLUMNS($G423:AC423)-1)),""))</f>
        <v/>
      </c>
      <c r="AD423" s="236">
        <f t="array" ref="AD423">IF(COLUMNS($G423:AD423)&gt;$E423,"",IFERROR(INDEX('PROYECCIÓN'!424:424,15+6*(COLUMNS($G423:AD423)-1)),""))</f>
        <v/>
      </c>
      <c r="AE423" s="236">
        <f t="array" ref="AE423">IF(COLUMNS($G423:AE423)&gt;$E423,"",IFERROR(INDEX('PROYECCIÓN'!424:424,15+6*(COLUMNS($G423:AE423)-1)),""))</f>
        <v/>
      </c>
      <c r="AF423" s="236">
        <f t="array" ref="AF423">IF(COLUMNS($G423:AF423)&gt;$E423,"",IFERROR(INDEX('PROYECCIÓN'!424:424,15+6*(COLUMNS($G423:AF423)-1)),""))</f>
        <v/>
      </c>
      <c r="AG423" s="236">
        <f t="array" ref="AG423">IF(COLUMNS($G423:AG423)&gt;$E423,"",IFERROR(INDEX('PROYECCIÓN'!424:424,15+6*(COLUMNS($G423:AG423)-1)),""))</f>
        <v/>
      </c>
      <c r="AH423" s="236">
        <f t="array" ref="AH423">IF(COLUMNS($G423:AH423)&gt;$E423,"",IFERROR(INDEX('PROYECCIÓN'!424:424,15+6*(COLUMNS($G423:AH423)-1)),""))</f>
        <v/>
      </c>
      <c r="AI423" s="236">
        <f t="array" ref="AI423">IF(COLUMNS($G423:AI423)&gt;$E423,"",IFERROR(INDEX('PROYECCIÓN'!424:424,15+6*(COLUMNS($G423:AI423)-1)),""))</f>
        <v/>
      </c>
      <c r="AJ423" s="236">
        <f t="array" ref="AJ423">IF(COLUMNS($G423:AJ423)&gt;$E423,"",IFERROR(INDEX('PROYECCIÓN'!424:424,15+6*(COLUMNS($G423:AJ423)-1)),""))</f>
        <v/>
      </c>
      <c r="AK423" s="236">
        <f t="array" ref="AK423">IF(COLUMNS($G423:AK423)&gt;$E423,"",IFERROR(INDEX('PROYECCIÓN'!424:424,15+6*(COLUMNS($G423:AK423)-1)),""))</f>
        <v/>
      </c>
      <c r="AL423" s="236">
        <f t="array" ref="AL423">IF(COLUMNS($G423:AL423)&gt;$E423,"",IFERROR(INDEX('PROYECCIÓN'!424:424,15+6*(COLUMNS($G423:AL423)-1)),""))</f>
        <v/>
      </c>
      <c r="AM423" s="236">
        <f t="array" ref="AM423">IF(COLUMNS($G423:AM423)&gt;$E423,"",IFERROR(INDEX('PROYECCIÓN'!424:424,15+6*(COLUMNS($G423:AM423)-1)),""))</f>
        <v/>
      </c>
      <c r="AN423" s="236">
        <f t="array" ref="AN423">IF(COLUMNS($G423:AN423)&gt;$E423,"",IFERROR(INDEX('PROYECCIÓN'!424:424,15+6*(COLUMNS($G423:AN423)-1)),""))</f>
        <v/>
      </c>
      <c r="AO423" s="236">
        <f t="array" ref="AO423">IF(COLUMNS($G423:AO423)&gt;$E423,"",IFERROR(INDEX('PROYECCIÓN'!424:424,15+6*(COLUMNS($G423:AO423)-1)),""))</f>
        <v/>
      </c>
      <c r="AP423" s="236">
        <f t="array" ref="AP423">IF(COLUMNS($G423:AP423)&gt;$E423,"",IFERROR(INDEX('PROYECCIÓN'!424:424,15+6*(COLUMNS($G423:AP423)-1)),""))</f>
        <v/>
      </c>
      <c r="AQ423" s="236" t="n"/>
      <c r="AR423" s="229" t="n"/>
      <c r="AS423" s="185" t="n"/>
    </row>
    <row r="424" ht="15" customHeight="1" s="506">
      <c r="B424" s="47">
        <f>'CARTERA TOTAL'!B424</f>
        <v/>
      </c>
      <c r="C424" s="229">
        <f>'PROYECCIÓN'!C425</f>
        <v/>
      </c>
      <c r="D424" s="53">
        <f>'PROYECCIÓN'!D425</f>
        <v/>
      </c>
      <c r="E424" s="56">
        <f>'PROYECCIÓN'!H425</f>
        <v/>
      </c>
      <c r="F424" s="56">
        <f>IF(COUNTIF($G424:$AP424,"VENCIDA")&gt;0,"VENCIDA",IF(COUNTIF($G424:$AP424,"POR VENCER")&gt;0,"POR VENCER",IF(COUNTIF($G424:$AP424,"AL DÍA")&gt;0,"AL DÍA",IF(COUNTIF($G424:$AP424,"PAGA")&gt;0,"PAGA","SIN ESTADO"))))</f>
        <v/>
      </c>
      <c r="G424" s="236">
        <f t="array" ref="G424">IF(COLUMNS($G424:G424)&gt;$E424,"",IFERROR(INDEX('PROYECCIÓN'!425:425,15+6*(COLUMNS($G424:G424)-1)),""))</f>
        <v/>
      </c>
      <c r="H424" s="236">
        <f t="array" ref="H424">IF(COLUMNS($G424:H424)&gt;$E424,"",IFERROR(INDEX('PROYECCIÓN'!425:425,15+6*(COLUMNS($G424:H424)-1)),""))</f>
        <v/>
      </c>
      <c r="I424" s="236">
        <f t="array" ref="I424">IF(COLUMNS($G424:I424)&gt;$E424,"",IFERROR(INDEX('PROYECCIÓN'!425:425,15+6*(COLUMNS($G424:I424)-1)),""))</f>
        <v/>
      </c>
      <c r="J424" s="236">
        <f t="array" ref="J424">IF(COLUMNS($G424:J424)&gt;$E424,"",IFERROR(INDEX('PROYECCIÓN'!425:425,15+6*(COLUMNS($G424:J424)-1)),""))</f>
        <v/>
      </c>
      <c r="K424" s="236">
        <f t="array" ref="K424">IF(COLUMNS($G424:K424)&gt;$E424,"",IFERROR(INDEX('PROYECCIÓN'!425:425,15+6*(COLUMNS($G424:K424)-1)),""))</f>
        <v/>
      </c>
      <c r="L424" s="236">
        <f t="array" ref="L424">IF(COLUMNS($G424:L424)&gt;$E424,"",IFERROR(INDEX('PROYECCIÓN'!425:425,15+6*(COLUMNS($G424:L424)-1)),""))</f>
        <v/>
      </c>
      <c r="M424" s="236">
        <f t="array" ref="M424">IF(COLUMNS($G424:M424)&gt;$E424,"",IFERROR(INDEX('PROYECCIÓN'!425:425,15+6*(COLUMNS($G424:M424)-1)),""))</f>
        <v/>
      </c>
      <c r="N424" s="236">
        <f t="array" ref="N424">IF(COLUMNS($G424:N424)&gt;$E424,"",IFERROR(INDEX('PROYECCIÓN'!425:425,15+6*(COLUMNS($G424:N424)-1)),""))</f>
        <v/>
      </c>
      <c r="O424" s="236">
        <f t="array" ref="O424">IF(COLUMNS($G424:O424)&gt;$E424,"",IFERROR(INDEX('PROYECCIÓN'!425:425,15+6*(COLUMNS($G424:O424)-1)),""))</f>
        <v/>
      </c>
      <c r="P424" s="236">
        <f t="array" ref="P424">IF(COLUMNS($G424:P424)&gt;$E424,"",IFERROR(INDEX('PROYECCIÓN'!425:425,15+6*(COLUMNS($G424:P424)-1)),""))</f>
        <v/>
      </c>
      <c r="Q424" s="236">
        <f t="array" ref="Q424">IF(COLUMNS($G424:Q424)&gt;$E424,"",IFERROR(INDEX('PROYECCIÓN'!425:425,15+6*(COLUMNS($G424:Q424)-1)),""))</f>
        <v/>
      </c>
      <c r="R424" s="236">
        <f t="array" ref="R424">IF(COLUMNS($G424:R424)&gt;$E424,"",IFERROR(INDEX('PROYECCIÓN'!425:425,15+6*(COLUMNS($G424:R424)-1)),""))</f>
        <v/>
      </c>
      <c r="S424" s="236">
        <f t="array" ref="S424">IF(COLUMNS($G424:S424)&gt;$E424,"",IFERROR(INDEX('PROYECCIÓN'!425:425,15+6*(COLUMNS($G424:S424)-1)),""))</f>
        <v/>
      </c>
      <c r="T424" s="236">
        <f t="array" ref="T424">IF(COLUMNS($G424:T424)&gt;$E424,"",IFERROR(INDEX('PROYECCIÓN'!425:425,15+6*(COLUMNS($G424:T424)-1)),""))</f>
        <v/>
      </c>
      <c r="U424" s="236">
        <f t="array" ref="U424">IF(COLUMNS($G424:U424)&gt;$E424,"",IFERROR(INDEX('PROYECCIÓN'!425:425,15+6*(COLUMNS($G424:U424)-1)),""))</f>
        <v/>
      </c>
      <c r="V424" s="236">
        <f t="array" ref="V424">IF(COLUMNS($G424:V424)&gt;$E424,"",IFERROR(INDEX('PROYECCIÓN'!425:425,15+6*(COLUMNS($G424:V424)-1)),""))</f>
        <v/>
      </c>
      <c r="W424" s="236">
        <f t="array" ref="W424">IF(COLUMNS($G424:W424)&gt;$E424,"",IFERROR(INDEX('PROYECCIÓN'!425:425,15+6*(COLUMNS($G424:W424)-1)),""))</f>
        <v/>
      </c>
      <c r="X424" s="236">
        <f t="array" ref="X424">IF(COLUMNS($G424:X424)&gt;$E424,"",IFERROR(INDEX('PROYECCIÓN'!425:425,15+6*(COLUMNS($G424:X424)-1)),""))</f>
        <v/>
      </c>
      <c r="Y424" s="236">
        <f t="array" ref="Y424">IF(COLUMNS($G424:Y424)&gt;$E424,"",IFERROR(INDEX('PROYECCIÓN'!425:425,15+6*(COLUMNS($G424:Y424)-1)),""))</f>
        <v/>
      </c>
      <c r="Z424" s="236">
        <f t="array" ref="Z424">IF(COLUMNS($G424:Z424)&gt;$E424,"",IFERROR(INDEX('PROYECCIÓN'!425:425,15+6*(COLUMNS($G424:Z424)-1)),""))</f>
        <v/>
      </c>
      <c r="AA424" s="236">
        <f t="array" ref="AA424">IF(COLUMNS($G424:AA424)&gt;$E424,"",IFERROR(INDEX('PROYECCIÓN'!425:425,15+6*(COLUMNS($G424:AA424)-1)),""))</f>
        <v/>
      </c>
      <c r="AB424" s="236">
        <f t="array" ref="AB424">IF(COLUMNS($G424:AB424)&gt;$E424,"",IFERROR(INDEX('PROYECCIÓN'!425:425,15+6*(COLUMNS($G424:AB424)-1)),""))</f>
        <v/>
      </c>
      <c r="AC424" s="236">
        <f t="array" ref="AC424">IF(COLUMNS($G424:AC424)&gt;$E424,"",IFERROR(INDEX('PROYECCIÓN'!425:425,15+6*(COLUMNS($G424:AC424)-1)),""))</f>
        <v/>
      </c>
      <c r="AD424" s="236">
        <f t="array" ref="AD424">IF(COLUMNS($G424:AD424)&gt;$E424,"",IFERROR(INDEX('PROYECCIÓN'!425:425,15+6*(COLUMNS($G424:AD424)-1)),""))</f>
        <v/>
      </c>
      <c r="AE424" s="236">
        <f t="array" ref="AE424">IF(COLUMNS($G424:AE424)&gt;$E424,"",IFERROR(INDEX('PROYECCIÓN'!425:425,15+6*(COLUMNS($G424:AE424)-1)),""))</f>
        <v/>
      </c>
      <c r="AF424" s="236">
        <f t="array" ref="AF424">IF(COLUMNS($G424:AF424)&gt;$E424,"",IFERROR(INDEX('PROYECCIÓN'!425:425,15+6*(COLUMNS($G424:AF424)-1)),""))</f>
        <v/>
      </c>
      <c r="AG424" s="236">
        <f t="array" ref="AG424">IF(COLUMNS($G424:AG424)&gt;$E424,"",IFERROR(INDEX('PROYECCIÓN'!425:425,15+6*(COLUMNS($G424:AG424)-1)),""))</f>
        <v/>
      </c>
      <c r="AH424" s="236">
        <f t="array" ref="AH424">IF(COLUMNS($G424:AH424)&gt;$E424,"",IFERROR(INDEX('PROYECCIÓN'!425:425,15+6*(COLUMNS($G424:AH424)-1)),""))</f>
        <v/>
      </c>
      <c r="AI424" s="236">
        <f t="array" ref="AI424">IF(COLUMNS($G424:AI424)&gt;$E424,"",IFERROR(INDEX('PROYECCIÓN'!425:425,15+6*(COLUMNS($G424:AI424)-1)),""))</f>
        <v/>
      </c>
      <c r="AJ424" s="236">
        <f t="array" ref="AJ424">IF(COLUMNS($G424:AJ424)&gt;$E424,"",IFERROR(INDEX('PROYECCIÓN'!425:425,15+6*(COLUMNS($G424:AJ424)-1)),""))</f>
        <v/>
      </c>
      <c r="AK424" s="236">
        <f t="array" ref="AK424">IF(COLUMNS($G424:AK424)&gt;$E424,"",IFERROR(INDEX('PROYECCIÓN'!425:425,15+6*(COLUMNS($G424:AK424)-1)),""))</f>
        <v/>
      </c>
      <c r="AL424" s="236">
        <f t="array" ref="AL424">IF(COLUMNS($G424:AL424)&gt;$E424,"",IFERROR(INDEX('PROYECCIÓN'!425:425,15+6*(COLUMNS($G424:AL424)-1)),""))</f>
        <v/>
      </c>
      <c r="AM424" s="236">
        <f t="array" ref="AM424">IF(COLUMNS($G424:AM424)&gt;$E424,"",IFERROR(INDEX('PROYECCIÓN'!425:425,15+6*(COLUMNS($G424:AM424)-1)),""))</f>
        <v/>
      </c>
      <c r="AN424" s="236">
        <f t="array" ref="AN424">IF(COLUMNS($G424:AN424)&gt;$E424,"",IFERROR(INDEX('PROYECCIÓN'!425:425,15+6*(COLUMNS($G424:AN424)-1)),""))</f>
        <v/>
      </c>
      <c r="AO424" s="236">
        <f t="array" ref="AO424">IF(COLUMNS($G424:AO424)&gt;$E424,"",IFERROR(INDEX('PROYECCIÓN'!425:425,15+6*(COLUMNS($G424:AO424)-1)),""))</f>
        <v/>
      </c>
      <c r="AP424" s="236">
        <f t="array" ref="AP424">IF(COLUMNS($G424:AP424)&gt;$E424,"",IFERROR(INDEX('PROYECCIÓN'!425:425,15+6*(COLUMNS($G424:AP424)-1)),""))</f>
        <v/>
      </c>
      <c r="AQ424" s="236" t="n"/>
      <c r="AR424" s="229" t="n"/>
      <c r="AS424" s="185" t="n"/>
    </row>
    <row r="425" ht="15" customHeight="1" s="506">
      <c r="B425" s="47">
        <f>'CARTERA TOTAL'!B425</f>
        <v/>
      </c>
      <c r="C425" s="229">
        <f>'PROYECCIÓN'!C426</f>
        <v/>
      </c>
      <c r="D425" s="53">
        <f>'PROYECCIÓN'!D426</f>
        <v/>
      </c>
      <c r="E425" s="56">
        <f>'PROYECCIÓN'!H426</f>
        <v/>
      </c>
      <c r="F425" s="56">
        <f>IF(COUNTIF($G425:$AP425,"VENCIDA")&gt;0,"VENCIDA",IF(COUNTIF($G425:$AP425,"POR VENCER")&gt;0,"POR VENCER",IF(COUNTIF($G425:$AP425,"AL DÍA")&gt;0,"AL DÍA",IF(COUNTIF($G425:$AP425,"PAGA")&gt;0,"PAGA","SIN ESTADO"))))</f>
        <v/>
      </c>
      <c r="G425" s="236">
        <f t="array" ref="G425">IF(COLUMNS($G425:G425)&gt;$E425,"",IFERROR(INDEX('PROYECCIÓN'!426:426,15+6*(COLUMNS($G425:G425)-1)),""))</f>
        <v/>
      </c>
      <c r="H425" s="236">
        <f t="array" ref="H425">IF(COLUMNS($G425:H425)&gt;$E425,"",IFERROR(INDEX('PROYECCIÓN'!426:426,15+6*(COLUMNS($G425:H425)-1)),""))</f>
        <v/>
      </c>
      <c r="I425" s="236">
        <f t="array" ref="I425">IF(COLUMNS($G425:I425)&gt;$E425,"",IFERROR(INDEX('PROYECCIÓN'!426:426,15+6*(COLUMNS($G425:I425)-1)),""))</f>
        <v/>
      </c>
      <c r="J425" s="236">
        <f t="array" ref="J425">IF(COLUMNS($G425:J425)&gt;$E425,"",IFERROR(INDEX('PROYECCIÓN'!426:426,15+6*(COLUMNS($G425:J425)-1)),""))</f>
        <v/>
      </c>
      <c r="K425" s="236">
        <f t="array" ref="K425">IF(COLUMNS($G425:K425)&gt;$E425,"",IFERROR(INDEX('PROYECCIÓN'!426:426,15+6*(COLUMNS($G425:K425)-1)),""))</f>
        <v/>
      </c>
      <c r="L425" s="236">
        <f t="array" ref="L425">IF(COLUMNS($G425:L425)&gt;$E425,"",IFERROR(INDEX('PROYECCIÓN'!426:426,15+6*(COLUMNS($G425:L425)-1)),""))</f>
        <v/>
      </c>
      <c r="M425" s="236">
        <f t="array" ref="M425">IF(COLUMNS($G425:M425)&gt;$E425,"",IFERROR(INDEX('PROYECCIÓN'!426:426,15+6*(COLUMNS($G425:M425)-1)),""))</f>
        <v/>
      </c>
      <c r="N425" s="236">
        <f t="array" ref="N425">IF(COLUMNS($G425:N425)&gt;$E425,"",IFERROR(INDEX('PROYECCIÓN'!426:426,15+6*(COLUMNS($G425:N425)-1)),""))</f>
        <v/>
      </c>
      <c r="O425" s="236">
        <f t="array" ref="O425">IF(COLUMNS($G425:O425)&gt;$E425,"",IFERROR(INDEX('PROYECCIÓN'!426:426,15+6*(COLUMNS($G425:O425)-1)),""))</f>
        <v/>
      </c>
      <c r="P425" s="236">
        <f t="array" ref="P425">IF(COLUMNS($G425:P425)&gt;$E425,"",IFERROR(INDEX('PROYECCIÓN'!426:426,15+6*(COLUMNS($G425:P425)-1)),""))</f>
        <v/>
      </c>
      <c r="Q425" s="236">
        <f t="array" ref="Q425">IF(COLUMNS($G425:Q425)&gt;$E425,"",IFERROR(INDEX('PROYECCIÓN'!426:426,15+6*(COLUMNS($G425:Q425)-1)),""))</f>
        <v/>
      </c>
      <c r="R425" s="236">
        <f t="array" ref="R425">IF(COLUMNS($G425:R425)&gt;$E425,"",IFERROR(INDEX('PROYECCIÓN'!426:426,15+6*(COLUMNS($G425:R425)-1)),""))</f>
        <v/>
      </c>
      <c r="S425" s="236">
        <f t="array" ref="S425">IF(COLUMNS($G425:S425)&gt;$E425,"",IFERROR(INDEX('PROYECCIÓN'!426:426,15+6*(COLUMNS($G425:S425)-1)),""))</f>
        <v/>
      </c>
      <c r="T425" s="236">
        <f t="array" ref="T425">IF(COLUMNS($G425:T425)&gt;$E425,"",IFERROR(INDEX('PROYECCIÓN'!426:426,15+6*(COLUMNS($G425:T425)-1)),""))</f>
        <v/>
      </c>
      <c r="U425" s="236">
        <f t="array" ref="U425">IF(COLUMNS($G425:U425)&gt;$E425,"",IFERROR(INDEX('PROYECCIÓN'!426:426,15+6*(COLUMNS($G425:U425)-1)),""))</f>
        <v/>
      </c>
      <c r="V425" s="236">
        <f t="array" ref="V425">IF(COLUMNS($G425:V425)&gt;$E425,"",IFERROR(INDEX('PROYECCIÓN'!426:426,15+6*(COLUMNS($G425:V425)-1)),""))</f>
        <v/>
      </c>
      <c r="W425" s="236">
        <f t="array" ref="W425">IF(COLUMNS($G425:W425)&gt;$E425,"",IFERROR(INDEX('PROYECCIÓN'!426:426,15+6*(COLUMNS($G425:W425)-1)),""))</f>
        <v/>
      </c>
      <c r="X425" s="236">
        <f t="array" ref="X425">IF(COLUMNS($G425:X425)&gt;$E425,"",IFERROR(INDEX('PROYECCIÓN'!426:426,15+6*(COLUMNS($G425:X425)-1)),""))</f>
        <v/>
      </c>
      <c r="Y425" s="236">
        <f t="array" ref="Y425">IF(COLUMNS($G425:Y425)&gt;$E425,"",IFERROR(INDEX('PROYECCIÓN'!426:426,15+6*(COLUMNS($G425:Y425)-1)),""))</f>
        <v/>
      </c>
      <c r="Z425" s="236">
        <f t="array" ref="Z425">IF(COLUMNS($G425:Z425)&gt;$E425,"",IFERROR(INDEX('PROYECCIÓN'!426:426,15+6*(COLUMNS($G425:Z425)-1)),""))</f>
        <v/>
      </c>
      <c r="AA425" s="236">
        <f t="array" ref="AA425">IF(COLUMNS($G425:AA425)&gt;$E425,"",IFERROR(INDEX('PROYECCIÓN'!426:426,15+6*(COLUMNS($G425:AA425)-1)),""))</f>
        <v/>
      </c>
      <c r="AB425" s="236">
        <f t="array" ref="AB425">IF(COLUMNS($G425:AB425)&gt;$E425,"",IFERROR(INDEX('PROYECCIÓN'!426:426,15+6*(COLUMNS($G425:AB425)-1)),""))</f>
        <v/>
      </c>
      <c r="AC425" s="236">
        <f t="array" ref="AC425">IF(COLUMNS($G425:AC425)&gt;$E425,"",IFERROR(INDEX('PROYECCIÓN'!426:426,15+6*(COLUMNS($G425:AC425)-1)),""))</f>
        <v/>
      </c>
      <c r="AD425" s="236">
        <f t="array" ref="AD425">IF(COLUMNS($G425:AD425)&gt;$E425,"",IFERROR(INDEX('PROYECCIÓN'!426:426,15+6*(COLUMNS($G425:AD425)-1)),""))</f>
        <v/>
      </c>
      <c r="AE425" s="236">
        <f t="array" ref="AE425">IF(COLUMNS($G425:AE425)&gt;$E425,"",IFERROR(INDEX('PROYECCIÓN'!426:426,15+6*(COLUMNS($G425:AE425)-1)),""))</f>
        <v/>
      </c>
      <c r="AF425" s="236">
        <f t="array" ref="AF425">IF(COLUMNS($G425:AF425)&gt;$E425,"",IFERROR(INDEX('PROYECCIÓN'!426:426,15+6*(COLUMNS($G425:AF425)-1)),""))</f>
        <v/>
      </c>
      <c r="AG425" s="236">
        <f t="array" ref="AG425">IF(COLUMNS($G425:AG425)&gt;$E425,"",IFERROR(INDEX('PROYECCIÓN'!426:426,15+6*(COLUMNS($G425:AG425)-1)),""))</f>
        <v/>
      </c>
      <c r="AH425" s="236">
        <f t="array" ref="AH425">IF(COLUMNS($G425:AH425)&gt;$E425,"",IFERROR(INDEX('PROYECCIÓN'!426:426,15+6*(COLUMNS($G425:AH425)-1)),""))</f>
        <v/>
      </c>
      <c r="AI425" s="236">
        <f t="array" ref="AI425">IF(COLUMNS($G425:AI425)&gt;$E425,"",IFERROR(INDEX('PROYECCIÓN'!426:426,15+6*(COLUMNS($G425:AI425)-1)),""))</f>
        <v/>
      </c>
      <c r="AJ425" s="236">
        <f t="array" ref="AJ425">IF(COLUMNS($G425:AJ425)&gt;$E425,"",IFERROR(INDEX('PROYECCIÓN'!426:426,15+6*(COLUMNS($G425:AJ425)-1)),""))</f>
        <v/>
      </c>
      <c r="AK425" s="236">
        <f t="array" ref="AK425">IF(COLUMNS($G425:AK425)&gt;$E425,"",IFERROR(INDEX('PROYECCIÓN'!426:426,15+6*(COLUMNS($G425:AK425)-1)),""))</f>
        <v/>
      </c>
      <c r="AL425" s="236">
        <f t="array" ref="AL425">IF(COLUMNS($G425:AL425)&gt;$E425,"",IFERROR(INDEX('PROYECCIÓN'!426:426,15+6*(COLUMNS($G425:AL425)-1)),""))</f>
        <v/>
      </c>
      <c r="AM425" s="236">
        <f t="array" ref="AM425">IF(COLUMNS($G425:AM425)&gt;$E425,"",IFERROR(INDEX('PROYECCIÓN'!426:426,15+6*(COLUMNS($G425:AM425)-1)),""))</f>
        <v/>
      </c>
      <c r="AN425" s="236">
        <f t="array" ref="AN425">IF(COLUMNS($G425:AN425)&gt;$E425,"",IFERROR(INDEX('PROYECCIÓN'!426:426,15+6*(COLUMNS($G425:AN425)-1)),""))</f>
        <v/>
      </c>
      <c r="AO425" s="236">
        <f t="array" ref="AO425">IF(COLUMNS($G425:AO425)&gt;$E425,"",IFERROR(INDEX('PROYECCIÓN'!426:426,15+6*(COLUMNS($G425:AO425)-1)),""))</f>
        <v/>
      </c>
      <c r="AP425" s="236">
        <f t="array" ref="AP425">IF(COLUMNS($G425:AP425)&gt;$E425,"",IFERROR(INDEX('PROYECCIÓN'!426:426,15+6*(COLUMNS($G425:AP425)-1)),""))</f>
        <v/>
      </c>
      <c r="AQ425" s="236" t="n"/>
      <c r="AR425" s="229" t="n"/>
      <c r="AS425" s="185" t="n"/>
    </row>
    <row r="426" ht="15" customHeight="1" s="506">
      <c r="B426" s="47">
        <f>'CARTERA TOTAL'!B426</f>
        <v/>
      </c>
      <c r="C426" s="229">
        <f>'PROYECCIÓN'!C427</f>
        <v/>
      </c>
      <c r="D426" s="53">
        <f>'PROYECCIÓN'!D427</f>
        <v/>
      </c>
      <c r="E426" s="56">
        <f>'PROYECCIÓN'!H427</f>
        <v/>
      </c>
      <c r="F426" s="56">
        <f>IF(COUNTIF($G426:$AP426,"VENCIDA")&gt;0,"VENCIDA",IF(COUNTIF($G426:$AP426,"POR VENCER")&gt;0,"POR VENCER",IF(COUNTIF($G426:$AP426,"AL DÍA")&gt;0,"AL DÍA",IF(COUNTIF($G426:$AP426,"PAGA")&gt;0,"PAGA","SIN ESTADO"))))</f>
        <v/>
      </c>
      <c r="G426" s="236">
        <f t="array" ref="G426">IF(COLUMNS($G426:G426)&gt;$E426,"",IFERROR(INDEX('PROYECCIÓN'!427:427,15+6*(COLUMNS($G426:G426)-1)),""))</f>
        <v/>
      </c>
      <c r="H426" s="236">
        <f t="array" ref="H426">IF(COLUMNS($G426:H426)&gt;$E426,"",IFERROR(INDEX('PROYECCIÓN'!427:427,15+6*(COLUMNS($G426:H426)-1)),""))</f>
        <v/>
      </c>
      <c r="I426" s="236">
        <f t="array" ref="I426">IF(COLUMNS($G426:I426)&gt;$E426,"",IFERROR(INDEX('PROYECCIÓN'!427:427,15+6*(COLUMNS($G426:I426)-1)),""))</f>
        <v/>
      </c>
      <c r="J426" s="236">
        <f t="array" ref="J426">IF(COLUMNS($G426:J426)&gt;$E426,"",IFERROR(INDEX('PROYECCIÓN'!427:427,15+6*(COLUMNS($G426:J426)-1)),""))</f>
        <v/>
      </c>
      <c r="K426" s="236">
        <f t="array" ref="K426">IF(COLUMNS($G426:K426)&gt;$E426,"",IFERROR(INDEX('PROYECCIÓN'!427:427,15+6*(COLUMNS($G426:K426)-1)),""))</f>
        <v/>
      </c>
      <c r="L426" s="236">
        <f t="array" ref="L426">IF(COLUMNS($G426:L426)&gt;$E426,"",IFERROR(INDEX('PROYECCIÓN'!427:427,15+6*(COLUMNS($G426:L426)-1)),""))</f>
        <v/>
      </c>
      <c r="M426" s="236">
        <f t="array" ref="M426">IF(COLUMNS($G426:M426)&gt;$E426,"",IFERROR(INDEX('PROYECCIÓN'!427:427,15+6*(COLUMNS($G426:M426)-1)),""))</f>
        <v/>
      </c>
      <c r="N426" s="236">
        <f t="array" ref="N426">IF(COLUMNS($G426:N426)&gt;$E426,"",IFERROR(INDEX('PROYECCIÓN'!427:427,15+6*(COLUMNS($G426:N426)-1)),""))</f>
        <v/>
      </c>
      <c r="O426" s="236">
        <f t="array" ref="O426">IF(COLUMNS($G426:O426)&gt;$E426,"",IFERROR(INDEX('PROYECCIÓN'!427:427,15+6*(COLUMNS($G426:O426)-1)),""))</f>
        <v/>
      </c>
      <c r="P426" s="236">
        <f t="array" ref="P426">IF(COLUMNS($G426:P426)&gt;$E426,"",IFERROR(INDEX('PROYECCIÓN'!427:427,15+6*(COLUMNS($G426:P426)-1)),""))</f>
        <v/>
      </c>
      <c r="Q426" s="236">
        <f t="array" ref="Q426">IF(COLUMNS($G426:Q426)&gt;$E426,"",IFERROR(INDEX('PROYECCIÓN'!427:427,15+6*(COLUMNS($G426:Q426)-1)),""))</f>
        <v/>
      </c>
      <c r="R426" s="236">
        <f t="array" ref="R426">IF(COLUMNS($G426:R426)&gt;$E426,"",IFERROR(INDEX('PROYECCIÓN'!427:427,15+6*(COLUMNS($G426:R426)-1)),""))</f>
        <v/>
      </c>
      <c r="S426" s="236">
        <f t="array" ref="S426">IF(COLUMNS($G426:S426)&gt;$E426,"",IFERROR(INDEX('PROYECCIÓN'!427:427,15+6*(COLUMNS($G426:S426)-1)),""))</f>
        <v/>
      </c>
      <c r="T426" s="236">
        <f t="array" ref="T426">IF(COLUMNS($G426:T426)&gt;$E426,"",IFERROR(INDEX('PROYECCIÓN'!427:427,15+6*(COLUMNS($G426:T426)-1)),""))</f>
        <v/>
      </c>
      <c r="U426" s="236">
        <f t="array" ref="U426">IF(COLUMNS($G426:U426)&gt;$E426,"",IFERROR(INDEX('PROYECCIÓN'!427:427,15+6*(COLUMNS($G426:U426)-1)),""))</f>
        <v/>
      </c>
      <c r="V426" s="236">
        <f t="array" ref="V426">IF(COLUMNS($G426:V426)&gt;$E426,"",IFERROR(INDEX('PROYECCIÓN'!427:427,15+6*(COLUMNS($G426:V426)-1)),""))</f>
        <v/>
      </c>
      <c r="W426" s="236">
        <f t="array" ref="W426">IF(COLUMNS($G426:W426)&gt;$E426,"",IFERROR(INDEX('PROYECCIÓN'!427:427,15+6*(COLUMNS($G426:W426)-1)),""))</f>
        <v/>
      </c>
      <c r="X426" s="236">
        <f t="array" ref="X426">IF(COLUMNS($G426:X426)&gt;$E426,"",IFERROR(INDEX('PROYECCIÓN'!427:427,15+6*(COLUMNS($G426:X426)-1)),""))</f>
        <v/>
      </c>
      <c r="Y426" s="236">
        <f t="array" ref="Y426">IF(COLUMNS($G426:Y426)&gt;$E426,"",IFERROR(INDEX('PROYECCIÓN'!427:427,15+6*(COLUMNS($G426:Y426)-1)),""))</f>
        <v/>
      </c>
      <c r="Z426" s="236">
        <f t="array" ref="Z426">IF(COLUMNS($G426:Z426)&gt;$E426,"",IFERROR(INDEX('PROYECCIÓN'!427:427,15+6*(COLUMNS($G426:Z426)-1)),""))</f>
        <v/>
      </c>
      <c r="AA426" s="236">
        <f t="array" ref="AA426">IF(COLUMNS($G426:AA426)&gt;$E426,"",IFERROR(INDEX('PROYECCIÓN'!427:427,15+6*(COLUMNS($G426:AA426)-1)),""))</f>
        <v/>
      </c>
      <c r="AB426" s="236">
        <f t="array" ref="AB426">IF(COLUMNS($G426:AB426)&gt;$E426,"",IFERROR(INDEX('PROYECCIÓN'!427:427,15+6*(COLUMNS($G426:AB426)-1)),""))</f>
        <v/>
      </c>
      <c r="AC426" s="236">
        <f t="array" ref="AC426">IF(COLUMNS($G426:AC426)&gt;$E426,"",IFERROR(INDEX('PROYECCIÓN'!427:427,15+6*(COLUMNS($G426:AC426)-1)),""))</f>
        <v/>
      </c>
      <c r="AD426" s="236">
        <f t="array" ref="AD426">IF(COLUMNS($G426:AD426)&gt;$E426,"",IFERROR(INDEX('PROYECCIÓN'!427:427,15+6*(COLUMNS($G426:AD426)-1)),""))</f>
        <v/>
      </c>
      <c r="AE426" s="236">
        <f t="array" ref="AE426">IF(COLUMNS($G426:AE426)&gt;$E426,"",IFERROR(INDEX('PROYECCIÓN'!427:427,15+6*(COLUMNS($G426:AE426)-1)),""))</f>
        <v/>
      </c>
      <c r="AF426" s="236">
        <f t="array" ref="AF426">IF(COLUMNS($G426:AF426)&gt;$E426,"",IFERROR(INDEX('PROYECCIÓN'!427:427,15+6*(COLUMNS($G426:AF426)-1)),""))</f>
        <v/>
      </c>
      <c r="AG426" s="236">
        <f t="array" ref="AG426">IF(COLUMNS($G426:AG426)&gt;$E426,"",IFERROR(INDEX('PROYECCIÓN'!427:427,15+6*(COLUMNS($G426:AG426)-1)),""))</f>
        <v/>
      </c>
      <c r="AH426" s="236">
        <f t="array" ref="AH426">IF(COLUMNS($G426:AH426)&gt;$E426,"",IFERROR(INDEX('PROYECCIÓN'!427:427,15+6*(COLUMNS($G426:AH426)-1)),""))</f>
        <v/>
      </c>
      <c r="AI426" s="236">
        <f t="array" ref="AI426">IF(COLUMNS($G426:AI426)&gt;$E426,"",IFERROR(INDEX('PROYECCIÓN'!427:427,15+6*(COLUMNS($G426:AI426)-1)),""))</f>
        <v/>
      </c>
      <c r="AJ426" s="236">
        <f t="array" ref="AJ426">IF(COLUMNS($G426:AJ426)&gt;$E426,"",IFERROR(INDEX('PROYECCIÓN'!427:427,15+6*(COLUMNS($G426:AJ426)-1)),""))</f>
        <v/>
      </c>
      <c r="AK426" s="236">
        <f t="array" ref="AK426">IF(COLUMNS($G426:AK426)&gt;$E426,"",IFERROR(INDEX('PROYECCIÓN'!427:427,15+6*(COLUMNS($G426:AK426)-1)),""))</f>
        <v/>
      </c>
      <c r="AL426" s="236">
        <f t="array" ref="AL426">IF(COLUMNS($G426:AL426)&gt;$E426,"",IFERROR(INDEX('PROYECCIÓN'!427:427,15+6*(COLUMNS($G426:AL426)-1)),""))</f>
        <v/>
      </c>
      <c r="AM426" s="236">
        <f t="array" ref="AM426">IF(COLUMNS($G426:AM426)&gt;$E426,"",IFERROR(INDEX('PROYECCIÓN'!427:427,15+6*(COLUMNS($G426:AM426)-1)),""))</f>
        <v/>
      </c>
      <c r="AN426" s="236">
        <f t="array" ref="AN426">IF(COLUMNS($G426:AN426)&gt;$E426,"",IFERROR(INDEX('PROYECCIÓN'!427:427,15+6*(COLUMNS($G426:AN426)-1)),""))</f>
        <v/>
      </c>
      <c r="AO426" s="236">
        <f t="array" ref="AO426">IF(COLUMNS($G426:AO426)&gt;$E426,"",IFERROR(INDEX('PROYECCIÓN'!427:427,15+6*(COLUMNS($G426:AO426)-1)),""))</f>
        <v/>
      </c>
      <c r="AP426" s="236">
        <f t="array" ref="AP426">IF(COLUMNS($G426:AP426)&gt;$E426,"",IFERROR(INDEX('PROYECCIÓN'!427:427,15+6*(COLUMNS($G426:AP426)-1)),""))</f>
        <v/>
      </c>
      <c r="AQ426" s="236" t="n"/>
      <c r="AR426" s="229" t="n"/>
      <c r="AS426" s="185" t="n"/>
    </row>
    <row r="427" ht="15" customHeight="1" s="506">
      <c r="B427" s="47">
        <f>'CARTERA TOTAL'!B427</f>
        <v/>
      </c>
      <c r="C427" s="229">
        <f>'PROYECCIÓN'!C428</f>
        <v/>
      </c>
      <c r="D427" s="53">
        <f>'PROYECCIÓN'!D428</f>
        <v/>
      </c>
      <c r="E427" s="56">
        <f>'PROYECCIÓN'!H428</f>
        <v/>
      </c>
      <c r="F427" s="56">
        <f>IF(COUNTIF($G427:$AP427,"VENCIDA")&gt;0,"VENCIDA",IF(COUNTIF($G427:$AP427,"POR VENCER")&gt;0,"POR VENCER",IF(COUNTIF($G427:$AP427,"AL DÍA")&gt;0,"AL DÍA",IF(COUNTIF($G427:$AP427,"PAGA")&gt;0,"PAGA","SIN ESTADO"))))</f>
        <v/>
      </c>
      <c r="G427" s="236">
        <f t="array" ref="G427">IF(COLUMNS($G427:G427)&gt;$E427,"",IFERROR(INDEX('PROYECCIÓN'!428:428,15+6*(COLUMNS($G427:G427)-1)),""))</f>
        <v/>
      </c>
      <c r="H427" s="236">
        <f t="array" ref="H427">IF(COLUMNS($G427:H427)&gt;$E427,"",IFERROR(INDEX('PROYECCIÓN'!428:428,15+6*(COLUMNS($G427:H427)-1)),""))</f>
        <v/>
      </c>
      <c r="I427" s="236">
        <f t="array" ref="I427">IF(COLUMNS($G427:I427)&gt;$E427,"",IFERROR(INDEX('PROYECCIÓN'!428:428,15+6*(COLUMNS($G427:I427)-1)),""))</f>
        <v/>
      </c>
      <c r="J427" s="236">
        <f t="array" ref="J427">IF(COLUMNS($G427:J427)&gt;$E427,"",IFERROR(INDEX('PROYECCIÓN'!428:428,15+6*(COLUMNS($G427:J427)-1)),""))</f>
        <v/>
      </c>
      <c r="K427" s="236">
        <f t="array" ref="K427">IF(COLUMNS($G427:K427)&gt;$E427,"",IFERROR(INDEX('PROYECCIÓN'!428:428,15+6*(COLUMNS($G427:K427)-1)),""))</f>
        <v/>
      </c>
      <c r="L427" s="236">
        <f t="array" ref="L427">IF(COLUMNS($G427:L427)&gt;$E427,"",IFERROR(INDEX('PROYECCIÓN'!428:428,15+6*(COLUMNS($G427:L427)-1)),""))</f>
        <v/>
      </c>
      <c r="M427" s="236">
        <f t="array" ref="M427">IF(COLUMNS($G427:M427)&gt;$E427,"",IFERROR(INDEX('PROYECCIÓN'!428:428,15+6*(COLUMNS($G427:M427)-1)),""))</f>
        <v/>
      </c>
      <c r="N427" s="236">
        <f t="array" ref="N427">IF(COLUMNS($G427:N427)&gt;$E427,"",IFERROR(INDEX('PROYECCIÓN'!428:428,15+6*(COLUMNS($G427:N427)-1)),""))</f>
        <v/>
      </c>
      <c r="O427" s="236">
        <f t="array" ref="O427">IF(COLUMNS($G427:O427)&gt;$E427,"",IFERROR(INDEX('PROYECCIÓN'!428:428,15+6*(COLUMNS($G427:O427)-1)),""))</f>
        <v/>
      </c>
      <c r="P427" s="236">
        <f t="array" ref="P427">IF(COLUMNS($G427:P427)&gt;$E427,"",IFERROR(INDEX('PROYECCIÓN'!428:428,15+6*(COLUMNS($G427:P427)-1)),""))</f>
        <v/>
      </c>
      <c r="Q427" s="236">
        <f t="array" ref="Q427">IF(COLUMNS($G427:Q427)&gt;$E427,"",IFERROR(INDEX('PROYECCIÓN'!428:428,15+6*(COLUMNS($G427:Q427)-1)),""))</f>
        <v/>
      </c>
      <c r="R427" s="236">
        <f t="array" ref="R427">IF(COLUMNS($G427:R427)&gt;$E427,"",IFERROR(INDEX('PROYECCIÓN'!428:428,15+6*(COLUMNS($G427:R427)-1)),""))</f>
        <v/>
      </c>
      <c r="S427" s="236">
        <f t="array" ref="S427">IF(COLUMNS($G427:S427)&gt;$E427,"",IFERROR(INDEX('PROYECCIÓN'!428:428,15+6*(COLUMNS($G427:S427)-1)),""))</f>
        <v/>
      </c>
      <c r="T427" s="236">
        <f t="array" ref="T427">IF(COLUMNS($G427:T427)&gt;$E427,"",IFERROR(INDEX('PROYECCIÓN'!428:428,15+6*(COLUMNS($G427:T427)-1)),""))</f>
        <v/>
      </c>
      <c r="U427" s="236">
        <f t="array" ref="U427">IF(COLUMNS($G427:U427)&gt;$E427,"",IFERROR(INDEX('PROYECCIÓN'!428:428,15+6*(COLUMNS($G427:U427)-1)),""))</f>
        <v/>
      </c>
      <c r="V427" s="236">
        <f t="array" ref="V427">IF(COLUMNS($G427:V427)&gt;$E427,"",IFERROR(INDEX('PROYECCIÓN'!428:428,15+6*(COLUMNS($G427:V427)-1)),""))</f>
        <v/>
      </c>
      <c r="W427" s="236">
        <f t="array" ref="W427">IF(COLUMNS($G427:W427)&gt;$E427,"",IFERROR(INDEX('PROYECCIÓN'!428:428,15+6*(COLUMNS($G427:W427)-1)),""))</f>
        <v/>
      </c>
      <c r="X427" s="236">
        <f t="array" ref="X427">IF(COLUMNS($G427:X427)&gt;$E427,"",IFERROR(INDEX('PROYECCIÓN'!428:428,15+6*(COLUMNS($G427:X427)-1)),""))</f>
        <v/>
      </c>
      <c r="Y427" s="236">
        <f t="array" ref="Y427">IF(COLUMNS($G427:Y427)&gt;$E427,"",IFERROR(INDEX('PROYECCIÓN'!428:428,15+6*(COLUMNS($G427:Y427)-1)),""))</f>
        <v/>
      </c>
      <c r="Z427" s="236">
        <f t="array" ref="Z427">IF(COLUMNS($G427:Z427)&gt;$E427,"",IFERROR(INDEX('PROYECCIÓN'!428:428,15+6*(COLUMNS($G427:Z427)-1)),""))</f>
        <v/>
      </c>
      <c r="AA427" s="236">
        <f t="array" ref="AA427">IF(COLUMNS($G427:AA427)&gt;$E427,"",IFERROR(INDEX('PROYECCIÓN'!428:428,15+6*(COLUMNS($G427:AA427)-1)),""))</f>
        <v/>
      </c>
      <c r="AB427" s="236">
        <f t="array" ref="AB427">IF(COLUMNS($G427:AB427)&gt;$E427,"",IFERROR(INDEX('PROYECCIÓN'!428:428,15+6*(COLUMNS($G427:AB427)-1)),""))</f>
        <v/>
      </c>
      <c r="AC427" s="236">
        <f t="array" ref="AC427">IF(COLUMNS($G427:AC427)&gt;$E427,"",IFERROR(INDEX('PROYECCIÓN'!428:428,15+6*(COLUMNS($G427:AC427)-1)),""))</f>
        <v/>
      </c>
      <c r="AD427" s="236">
        <f t="array" ref="AD427">IF(COLUMNS($G427:AD427)&gt;$E427,"",IFERROR(INDEX('PROYECCIÓN'!428:428,15+6*(COLUMNS($G427:AD427)-1)),""))</f>
        <v/>
      </c>
      <c r="AE427" s="236">
        <f t="array" ref="AE427">IF(COLUMNS($G427:AE427)&gt;$E427,"",IFERROR(INDEX('PROYECCIÓN'!428:428,15+6*(COLUMNS($G427:AE427)-1)),""))</f>
        <v/>
      </c>
      <c r="AF427" s="236">
        <f t="array" ref="AF427">IF(COLUMNS($G427:AF427)&gt;$E427,"",IFERROR(INDEX('PROYECCIÓN'!428:428,15+6*(COLUMNS($G427:AF427)-1)),""))</f>
        <v/>
      </c>
      <c r="AG427" s="236">
        <f t="array" ref="AG427">IF(COLUMNS($G427:AG427)&gt;$E427,"",IFERROR(INDEX('PROYECCIÓN'!428:428,15+6*(COLUMNS($G427:AG427)-1)),""))</f>
        <v/>
      </c>
      <c r="AH427" s="236">
        <f t="array" ref="AH427">IF(COLUMNS($G427:AH427)&gt;$E427,"",IFERROR(INDEX('PROYECCIÓN'!428:428,15+6*(COLUMNS($G427:AH427)-1)),""))</f>
        <v/>
      </c>
      <c r="AI427" s="236">
        <f t="array" ref="AI427">IF(COLUMNS($G427:AI427)&gt;$E427,"",IFERROR(INDEX('PROYECCIÓN'!428:428,15+6*(COLUMNS($G427:AI427)-1)),""))</f>
        <v/>
      </c>
      <c r="AJ427" s="236">
        <f t="array" ref="AJ427">IF(COLUMNS($G427:AJ427)&gt;$E427,"",IFERROR(INDEX('PROYECCIÓN'!428:428,15+6*(COLUMNS($G427:AJ427)-1)),""))</f>
        <v/>
      </c>
      <c r="AK427" s="236">
        <f t="array" ref="AK427">IF(COLUMNS($G427:AK427)&gt;$E427,"",IFERROR(INDEX('PROYECCIÓN'!428:428,15+6*(COLUMNS($G427:AK427)-1)),""))</f>
        <v/>
      </c>
      <c r="AL427" s="236">
        <f t="array" ref="AL427">IF(COLUMNS($G427:AL427)&gt;$E427,"",IFERROR(INDEX('PROYECCIÓN'!428:428,15+6*(COLUMNS($G427:AL427)-1)),""))</f>
        <v/>
      </c>
      <c r="AM427" s="236">
        <f t="array" ref="AM427">IF(COLUMNS($G427:AM427)&gt;$E427,"",IFERROR(INDEX('PROYECCIÓN'!428:428,15+6*(COLUMNS($G427:AM427)-1)),""))</f>
        <v/>
      </c>
      <c r="AN427" s="236">
        <f t="array" ref="AN427">IF(COLUMNS($G427:AN427)&gt;$E427,"",IFERROR(INDEX('PROYECCIÓN'!428:428,15+6*(COLUMNS($G427:AN427)-1)),""))</f>
        <v/>
      </c>
      <c r="AO427" s="236">
        <f t="array" ref="AO427">IF(COLUMNS($G427:AO427)&gt;$E427,"",IFERROR(INDEX('PROYECCIÓN'!428:428,15+6*(COLUMNS($G427:AO427)-1)),""))</f>
        <v/>
      </c>
      <c r="AP427" s="236">
        <f t="array" ref="AP427">IF(COLUMNS($G427:AP427)&gt;$E427,"",IFERROR(INDEX('PROYECCIÓN'!428:428,15+6*(COLUMNS($G427:AP427)-1)),""))</f>
        <v/>
      </c>
      <c r="AQ427" s="236" t="n"/>
      <c r="AR427" s="229" t="n"/>
      <c r="AS427" s="185" t="n"/>
    </row>
    <row r="428" ht="15" customHeight="1" s="506">
      <c r="B428" s="47">
        <f>'CARTERA TOTAL'!B428</f>
        <v/>
      </c>
      <c r="C428" s="229">
        <f>'PROYECCIÓN'!C429</f>
        <v/>
      </c>
      <c r="D428" s="53">
        <f>'PROYECCIÓN'!D429</f>
        <v/>
      </c>
      <c r="E428" s="56">
        <f>'PROYECCIÓN'!H429</f>
        <v/>
      </c>
      <c r="F428" s="56">
        <f>IF(COUNTIF($G428:$AP428,"VENCIDA")&gt;0,"VENCIDA",IF(COUNTIF($G428:$AP428,"POR VENCER")&gt;0,"POR VENCER",IF(COUNTIF($G428:$AP428,"AL DÍA")&gt;0,"AL DÍA",IF(COUNTIF($G428:$AP428,"PAGA")&gt;0,"PAGA","SIN ESTADO"))))</f>
        <v/>
      </c>
      <c r="G428" s="236">
        <f t="array" ref="G428">IF(COLUMNS($G428:G428)&gt;$E428,"",IFERROR(INDEX('PROYECCIÓN'!429:429,15+6*(COLUMNS($G428:G428)-1)),""))</f>
        <v/>
      </c>
      <c r="H428" s="236">
        <f t="array" ref="H428">IF(COLUMNS($G428:H428)&gt;$E428,"",IFERROR(INDEX('PROYECCIÓN'!429:429,15+6*(COLUMNS($G428:H428)-1)),""))</f>
        <v/>
      </c>
      <c r="I428" s="236">
        <f t="array" ref="I428">IF(COLUMNS($G428:I428)&gt;$E428,"",IFERROR(INDEX('PROYECCIÓN'!429:429,15+6*(COLUMNS($G428:I428)-1)),""))</f>
        <v/>
      </c>
      <c r="J428" s="236">
        <f t="array" ref="J428">IF(COLUMNS($G428:J428)&gt;$E428,"",IFERROR(INDEX('PROYECCIÓN'!429:429,15+6*(COLUMNS($G428:J428)-1)),""))</f>
        <v/>
      </c>
      <c r="K428" s="236">
        <f t="array" ref="K428">IF(COLUMNS($G428:K428)&gt;$E428,"",IFERROR(INDEX('PROYECCIÓN'!429:429,15+6*(COLUMNS($G428:K428)-1)),""))</f>
        <v/>
      </c>
      <c r="L428" s="236">
        <f t="array" ref="L428">IF(COLUMNS($G428:L428)&gt;$E428,"",IFERROR(INDEX('PROYECCIÓN'!429:429,15+6*(COLUMNS($G428:L428)-1)),""))</f>
        <v/>
      </c>
      <c r="M428" s="236">
        <f t="array" ref="M428">IF(COLUMNS($G428:M428)&gt;$E428,"",IFERROR(INDEX('PROYECCIÓN'!429:429,15+6*(COLUMNS($G428:M428)-1)),""))</f>
        <v/>
      </c>
      <c r="N428" s="236">
        <f t="array" ref="N428">IF(COLUMNS($G428:N428)&gt;$E428,"",IFERROR(INDEX('PROYECCIÓN'!429:429,15+6*(COLUMNS($G428:N428)-1)),""))</f>
        <v/>
      </c>
      <c r="O428" s="236">
        <f t="array" ref="O428">IF(COLUMNS($G428:O428)&gt;$E428,"",IFERROR(INDEX('PROYECCIÓN'!429:429,15+6*(COLUMNS($G428:O428)-1)),""))</f>
        <v/>
      </c>
      <c r="P428" s="236">
        <f t="array" ref="P428">IF(COLUMNS($G428:P428)&gt;$E428,"",IFERROR(INDEX('PROYECCIÓN'!429:429,15+6*(COLUMNS($G428:P428)-1)),""))</f>
        <v/>
      </c>
      <c r="Q428" s="236">
        <f t="array" ref="Q428">IF(COLUMNS($G428:Q428)&gt;$E428,"",IFERROR(INDEX('PROYECCIÓN'!429:429,15+6*(COLUMNS($G428:Q428)-1)),""))</f>
        <v/>
      </c>
      <c r="R428" s="236">
        <f t="array" ref="R428">IF(COLUMNS($G428:R428)&gt;$E428,"",IFERROR(INDEX('PROYECCIÓN'!429:429,15+6*(COLUMNS($G428:R428)-1)),""))</f>
        <v/>
      </c>
      <c r="S428" s="236">
        <f t="array" ref="S428">IF(COLUMNS($G428:S428)&gt;$E428,"",IFERROR(INDEX('PROYECCIÓN'!429:429,15+6*(COLUMNS($G428:S428)-1)),""))</f>
        <v/>
      </c>
      <c r="T428" s="236">
        <f t="array" ref="T428">IF(COLUMNS($G428:T428)&gt;$E428,"",IFERROR(INDEX('PROYECCIÓN'!429:429,15+6*(COLUMNS($G428:T428)-1)),""))</f>
        <v/>
      </c>
      <c r="U428" s="236">
        <f t="array" ref="U428">IF(COLUMNS($G428:U428)&gt;$E428,"",IFERROR(INDEX('PROYECCIÓN'!429:429,15+6*(COLUMNS($G428:U428)-1)),""))</f>
        <v/>
      </c>
      <c r="V428" s="236">
        <f t="array" ref="V428">IF(COLUMNS($G428:V428)&gt;$E428,"",IFERROR(INDEX('PROYECCIÓN'!429:429,15+6*(COLUMNS($G428:V428)-1)),""))</f>
        <v/>
      </c>
      <c r="W428" s="236">
        <f t="array" ref="W428">IF(COLUMNS($G428:W428)&gt;$E428,"",IFERROR(INDEX('PROYECCIÓN'!429:429,15+6*(COLUMNS($G428:W428)-1)),""))</f>
        <v/>
      </c>
      <c r="X428" s="236">
        <f t="array" ref="X428">IF(COLUMNS($G428:X428)&gt;$E428,"",IFERROR(INDEX('PROYECCIÓN'!429:429,15+6*(COLUMNS($G428:X428)-1)),""))</f>
        <v/>
      </c>
      <c r="Y428" s="236">
        <f t="array" ref="Y428">IF(COLUMNS($G428:Y428)&gt;$E428,"",IFERROR(INDEX('PROYECCIÓN'!429:429,15+6*(COLUMNS($G428:Y428)-1)),""))</f>
        <v/>
      </c>
      <c r="Z428" s="236">
        <f t="array" ref="Z428">IF(COLUMNS($G428:Z428)&gt;$E428,"",IFERROR(INDEX('PROYECCIÓN'!429:429,15+6*(COLUMNS($G428:Z428)-1)),""))</f>
        <v/>
      </c>
      <c r="AA428" s="236">
        <f t="array" ref="AA428">IF(COLUMNS($G428:AA428)&gt;$E428,"",IFERROR(INDEX('PROYECCIÓN'!429:429,15+6*(COLUMNS($G428:AA428)-1)),""))</f>
        <v/>
      </c>
      <c r="AB428" s="236">
        <f t="array" ref="AB428">IF(COLUMNS($G428:AB428)&gt;$E428,"",IFERROR(INDEX('PROYECCIÓN'!429:429,15+6*(COLUMNS($G428:AB428)-1)),""))</f>
        <v/>
      </c>
      <c r="AC428" s="236">
        <f t="array" ref="AC428">IF(COLUMNS($G428:AC428)&gt;$E428,"",IFERROR(INDEX('PROYECCIÓN'!429:429,15+6*(COLUMNS($G428:AC428)-1)),""))</f>
        <v/>
      </c>
      <c r="AD428" s="236">
        <f t="array" ref="AD428">IF(COLUMNS($G428:AD428)&gt;$E428,"",IFERROR(INDEX('PROYECCIÓN'!429:429,15+6*(COLUMNS($G428:AD428)-1)),""))</f>
        <v/>
      </c>
      <c r="AE428" s="236">
        <f t="array" ref="AE428">IF(COLUMNS($G428:AE428)&gt;$E428,"",IFERROR(INDEX('PROYECCIÓN'!429:429,15+6*(COLUMNS($G428:AE428)-1)),""))</f>
        <v/>
      </c>
      <c r="AF428" s="236">
        <f t="array" ref="AF428">IF(COLUMNS($G428:AF428)&gt;$E428,"",IFERROR(INDEX('PROYECCIÓN'!429:429,15+6*(COLUMNS($G428:AF428)-1)),""))</f>
        <v/>
      </c>
      <c r="AG428" s="236">
        <f t="array" ref="AG428">IF(COLUMNS($G428:AG428)&gt;$E428,"",IFERROR(INDEX('PROYECCIÓN'!429:429,15+6*(COLUMNS($G428:AG428)-1)),""))</f>
        <v/>
      </c>
      <c r="AH428" s="236">
        <f t="array" ref="AH428">IF(COLUMNS($G428:AH428)&gt;$E428,"",IFERROR(INDEX('PROYECCIÓN'!429:429,15+6*(COLUMNS($G428:AH428)-1)),""))</f>
        <v/>
      </c>
      <c r="AI428" s="236">
        <f t="array" ref="AI428">IF(COLUMNS($G428:AI428)&gt;$E428,"",IFERROR(INDEX('PROYECCIÓN'!429:429,15+6*(COLUMNS($G428:AI428)-1)),""))</f>
        <v/>
      </c>
      <c r="AJ428" s="236">
        <f t="array" ref="AJ428">IF(COLUMNS($G428:AJ428)&gt;$E428,"",IFERROR(INDEX('PROYECCIÓN'!429:429,15+6*(COLUMNS($G428:AJ428)-1)),""))</f>
        <v/>
      </c>
      <c r="AK428" s="236">
        <f t="array" ref="AK428">IF(COLUMNS($G428:AK428)&gt;$E428,"",IFERROR(INDEX('PROYECCIÓN'!429:429,15+6*(COLUMNS($G428:AK428)-1)),""))</f>
        <v/>
      </c>
      <c r="AL428" s="236">
        <f t="array" ref="AL428">IF(COLUMNS($G428:AL428)&gt;$E428,"",IFERROR(INDEX('PROYECCIÓN'!429:429,15+6*(COLUMNS($G428:AL428)-1)),""))</f>
        <v/>
      </c>
      <c r="AM428" s="236">
        <f t="array" ref="AM428">IF(COLUMNS($G428:AM428)&gt;$E428,"",IFERROR(INDEX('PROYECCIÓN'!429:429,15+6*(COLUMNS($G428:AM428)-1)),""))</f>
        <v/>
      </c>
      <c r="AN428" s="236">
        <f t="array" ref="AN428">IF(COLUMNS($G428:AN428)&gt;$E428,"",IFERROR(INDEX('PROYECCIÓN'!429:429,15+6*(COLUMNS($G428:AN428)-1)),""))</f>
        <v/>
      </c>
      <c r="AO428" s="236">
        <f t="array" ref="AO428">IF(COLUMNS($G428:AO428)&gt;$E428,"",IFERROR(INDEX('PROYECCIÓN'!429:429,15+6*(COLUMNS($G428:AO428)-1)),""))</f>
        <v/>
      </c>
      <c r="AP428" s="236">
        <f t="array" ref="AP428">IF(COLUMNS($G428:AP428)&gt;$E428,"",IFERROR(INDEX('PROYECCIÓN'!429:429,15+6*(COLUMNS($G428:AP428)-1)),""))</f>
        <v/>
      </c>
      <c r="AQ428" s="236" t="n"/>
      <c r="AR428" s="229" t="n"/>
      <c r="AS428" s="185" t="n"/>
    </row>
    <row r="429" ht="15" customHeight="1" s="506">
      <c r="B429" s="47">
        <f>'CARTERA TOTAL'!B429</f>
        <v/>
      </c>
      <c r="C429" s="229">
        <f>'PROYECCIÓN'!C430</f>
        <v/>
      </c>
      <c r="D429" s="53">
        <f>'PROYECCIÓN'!D430</f>
        <v/>
      </c>
      <c r="E429" s="56">
        <f>'PROYECCIÓN'!H430</f>
        <v/>
      </c>
      <c r="F429" s="56">
        <f>IF(COUNTIF($G429:$AP429,"VENCIDA")&gt;0,"VENCIDA",IF(COUNTIF($G429:$AP429,"POR VENCER")&gt;0,"POR VENCER",IF(COUNTIF($G429:$AP429,"AL DÍA")&gt;0,"AL DÍA",IF(COUNTIF($G429:$AP429,"PAGA")&gt;0,"PAGA","SIN ESTADO"))))</f>
        <v/>
      </c>
      <c r="G429" s="236">
        <f t="array" ref="G429">IF(COLUMNS($G429:G429)&gt;$E429,"",IFERROR(INDEX('PROYECCIÓN'!430:430,15+6*(COLUMNS($G429:G429)-1)),""))</f>
        <v/>
      </c>
      <c r="H429" s="236">
        <f t="array" ref="H429">IF(COLUMNS($G429:H429)&gt;$E429,"",IFERROR(INDEX('PROYECCIÓN'!430:430,15+6*(COLUMNS($G429:H429)-1)),""))</f>
        <v/>
      </c>
      <c r="I429" s="236">
        <f t="array" ref="I429">IF(COLUMNS($G429:I429)&gt;$E429,"",IFERROR(INDEX('PROYECCIÓN'!430:430,15+6*(COLUMNS($G429:I429)-1)),""))</f>
        <v/>
      </c>
      <c r="J429" s="236">
        <f t="array" ref="J429">IF(COLUMNS($G429:J429)&gt;$E429,"",IFERROR(INDEX('PROYECCIÓN'!430:430,15+6*(COLUMNS($G429:J429)-1)),""))</f>
        <v/>
      </c>
      <c r="K429" s="236">
        <f t="array" ref="K429">IF(COLUMNS($G429:K429)&gt;$E429,"",IFERROR(INDEX('PROYECCIÓN'!430:430,15+6*(COLUMNS($G429:K429)-1)),""))</f>
        <v/>
      </c>
      <c r="L429" s="236">
        <f t="array" ref="L429">IF(COLUMNS($G429:L429)&gt;$E429,"",IFERROR(INDEX('PROYECCIÓN'!430:430,15+6*(COLUMNS($G429:L429)-1)),""))</f>
        <v/>
      </c>
      <c r="M429" s="236">
        <f t="array" ref="M429">IF(COLUMNS($G429:M429)&gt;$E429,"",IFERROR(INDEX('PROYECCIÓN'!430:430,15+6*(COLUMNS($G429:M429)-1)),""))</f>
        <v/>
      </c>
      <c r="N429" s="236">
        <f t="array" ref="N429">IF(COLUMNS($G429:N429)&gt;$E429,"",IFERROR(INDEX('PROYECCIÓN'!430:430,15+6*(COLUMNS($G429:N429)-1)),""))</f>
        <v/>
      </c>
      <c r="O429" s="236">
        <f t="array" ref="O429">IF(COLUMNS($G429:O429)&gt;$E429,"",IFERROR(INDEX('PROYECCIÓN'!430:430,15+6*(COLUMNS($G429:O429)-1)),""))</f>
        <v/>
      </c>
      <c r="P429" s="236">
        <f t="array" ref="P429">IF(COLUMNS($G429:P429)&gt;$E429,"",IFERROR(INDEX('PROYECCIÓN'!430:430,15+6*(COLUMNS($G429:P429)-1)),""))</f>
        <v/>
      </c>
      <c r="Q429" s="236">
        <f t="array" ref="Q429">IF(COLUMNS($G429:Q429)&gt;$E429,"",IFERROR(INDEX('PROYECCIÓN'!430:430,15+6*(COLUMNS($G429:Q429)-1)),""))</f>
        <v/>
      </c>
      <c r="R429" s="236">
        <f t="array" ref="R429">IF(COLUMNS($G429:R429)&gt;$E429,"",IFERROR(INDEX('PROYECCIÓN'!430:430,15+6*(COLUMNS($G429:R429)-1)),""))</f>
        <v/>
      </c>
      <c r="S429" s="236">
        <f t="array" ref="S429">IF(COLUMNS($G429:S429)&gt;$E429,"",IFERROR(INDEX('PROYECCIÓN'!430:430,15+6*(COLUMNS($G429:S429)-1)),""))</f>
        <v/>
      </c>
      <c r="T429" s="236">
        <f t="array" ref="T429">IF(COLUMNS($G429:T429)&gt;$E429,"",IFERROR(INDEX('PROYECCIÓN'!430:430,15+6*(COLUMNS($G429:T429)-1)),""))</f>
        <v/>
      </c>
      <c r="U429" s="236">
        <f t="array" ref="U429">IF(COLUMNS($G429:U429)&gt;$E429,"",IFERROR(INDEX('PROYECCIÓN'!430:430,15+6*(COLUMNS($G429:U429)-1)),""))</f>
        <v/>
      </c>
      <c r="V429" s="236">
        <f t="array" ref="V429">IF(COLUMNS($G429:V429)&gt;$E429,"",IFERROR(INDEX('PROYECCIÓN'!430:430,15+6*(COLUMNS($G429:V429)-1)),""))</f>
        <v/>
      </c>
      <c r="W429" s="236">
        <f t="array" ref="W429">IF(COLUMNS($G429:W429)&gt;$E429,"",IFERROR(INDEX('PROYECCIÓN'!430:430,15+6*(COLUMNS($G429:W429)-1)),""))</f>
        <v/>
      </c>
      <c r="X429" s="236">
        <f t="array" ref="X429">IF(COLUMNS($G429:X429)&gt;$E429,"",IFERROR(INDEX('PROYECCIÓN'!430:430,15+6*(COLUMNS($G429:X429)-1)),""))</f>
        <v/>
      </c>
      <c r="Y429" s="236">
        <f t="array" ref="Y429">IF(COLUMNS($G429:Y429)&gt;$E429,"",IFERROR(INDEX('PROYECCIÓN'!430:430,15+6*(COLUMNS($G429:Y429)-1)),""))</f>
        <v/>
      </c>
      <c r="Z429" s="236">
        <f t="array" ref="Z429">IF(COLUMNS($G429:Z429)&gt;$E429,"",IFERROR(INDEX('PROYECCIÓN'!430:430,15+6*(COLUMNS($G429:Z429)-1)),""))</f>
        <v/>
      </c>
      <c r="AA429" s="236">
        <f t="array" ref="AA429">IF(COLUMNS($G429:AA429)&gt;$E429,"",IFERROR(INDEX('PROYECCIÓN'!430:430,15+6*(COLUMNS($G429:AA429)-1)),""))</f>
        <v/>
      </c>
      <c r="AB429" s="236">
        <f t="array" ref="AB429">IF(COLUMNS($G429:AB429)&gt;$E429,"",IFERROR(INDEX('PROYECCIÓN'!430:430,15+6*(COLUMNS($G429:AB429)-1)),""))</f>
        <v/>
      </c>
      <c r="AC429" s="236">
        <f t="array" ref="AC429">IF(COLUMNS($G429:AC429)&gt;$E429,"",IFERROR(INDEX('PROYECCIÓN'!430:430,15+6*(COLUMNS($G429:AC429)-1)),""))</f>
        <v/>
      </c>
      <c r="AD429" s="236">
        <f t="array" ref="AD429">IF(COLUMNS($G429:AD429)&gt;$E429,"",IFERROR(INDEX('PROYECCIÓN'!430:430,15+6*(COLUMNS($G429:AD429)-1)),""))</f>
        <v/>
      </c>
      <c r="AE429" s="236">
        <f t="array" ref="AE429">IF(COLUMNS($G429:AE429)&gt;$E429,"",IFERROR(INDEX('PROYECCIÓN'!430:430,15+6*(COLUMNS($G429:AE429)-1)),""))</f>
        <v/>
      </c>
      <c r="AF429" s="236">
        <f t="array" ref="AF429">IF(COLUMNS($G429:AF429)&gt;$E429,"",IFERROR(INDEX('PROYECCIÓN'!430:430,15+6*(COLUMNS($G429:AF429)-1)),""))</f>
        <v/>
      </c>
      <c r="AG429" s="236">
        <f t="array" ref="AG429">IF(COLUMNS($G429:AG429)&gt;$E429,"",IFERROR(INDEX('PROYECCIÓN'!430:430,15+6*(COLUMNS($G429:AG429)-1)),""))</f>
        <v/>
      </c>
      <c r="AH429" s="236">
        <f t="array" ref="AH429">IF(COLUMNS($G429:AH429)&gt;$E429,"",IFERROR(INDEX('PROYECCIÓN'!430:430,15+6*(COLUMNS($G429:AH429)-1)),""))</f>
        <v/>
      </c>
      <c r="AI429" s="236">
        <f t="array" ref="AI429">IF(COLUMNS($G429:AI429)&gt;$E429,"",IFERROR(INDEX('PROYECCIÓN'!430:430,15+6*(COLUMNS($G429:AI429)-1)),""))</f>
        <v/>
      </c>
      <c r="AJ429" s="236">
        <f t="array" ref="AJ429">IF(COLUMNS($G429:AJ429)&gt;$E429,"",IFERROR(INDEX('PROYECCIÓN'!430:430,15+6*(COLUMNS($G429:AJ429)-1)),""))</f>
        <v/>
      </c>
      <c r="AK429" s="236">
        <f t="array" ref="AK429">IF(COLUMNS($G429:AK429)&gt;$E429,"",IFERROR(INDEX('PROYECCIÓN'!430:430,15+6*(COLUMNS($G429:AK429)-1)),""))</f>
        <v/>
      </c>
      <c r="AL429" s="236">
        <f t="array" ref="AL429">IF(COLUMNS($G429:AL429)&gt;$E429,"",IFERROR(INDEX('PROYECCIÓN'!430:430,15+6*(COLUMNS($G429:AL429)-1)),""))</f>
        <v/>
      </c>
      <c r="AM429" s="236">
        <f t="array" ref="AM429">IF(COLUMNS($G429:AM429)&gt;$E429,"",IFERROR(INDEX('PROYECCIÓN'!430:430,15+6*(COLUMNS($G429:AM429)-1)),""))</f>
        <v/>
      </c>
      <c r="AN429" s="236">
        <f t="array" ref="AN429">IF(COLUMNS($G429:AN429)&gt;$E429,"",IFERROR(INDEX('PROYECCIÓN'!430:430,15+6*(COLUMNS($G429:AN429)-1)),""))</f>
        <v/>
      </c>
      <c r="AO429" s="236">
        <f t="array" ref="AO429">IF(COLUMNS($G429:AO429)&gt;$E429,"",IFERROR(INDEX('PROYECCIÓN'!430:430,15+6*(COLUMNS($G429:AO429)-1)),""))</f>
        <v/>
      </c>
      <c r="AP429" s="236">
        <f t="array" ref="AP429">IF(COLUMNS($G429:AP429)&gt;$E429,"",IFERROR(INDEX('PROYECCIÓN'!430:430,15+6*(COLUMNS($G429:AP429)-1)),""))</f>
        <v/>
      </c>
      <c r="AQ429" s="236" t="n"/>
      <c r="AR429" s="229" t="n"/>
      <c r="AS429" s="185" t="n"/>
    </row>
    <row r="430" ht="15" customHeight="1" s="506">
      <c r="B430" s="47">
        <f>'CARTERA TOTAL'!B430</f>
        <v/>
      </c>
      <c r="C430" s="229">
        <f>'PROYECCIÓN'!C431</f>
        <v/>
      </c>
      <c r="D430" s="53">
        <f>'PROYECCIÓN'!D431</f>
        <v/>
      </c>
      <c r="E430" s="56">
        <f>'PROYECCIÓN'!H431</f>
        <v/>
      </c>
      <c r="F430" s="56">
        <f>IF(COUNTIF($G430:$AP430,"VENCIDA")&gt;0,"VENCIDA",IF(COUNTIF($G430:$AP430,"POR VENCER")&gt;0,"POR VENCER",IF(COUNTIF($G430:$AP430,"AL DÍA")&gt;0,"AL DÍA",IF(COUNTIF($G430:$AP430,"PAGA")&gt;0,"PAGA","SIN ESTADO"))))</f>
        <v/>
      </c>
      <c r="G430" s="236">
        <f t="array" ref="G430">IF(COLUMNS($G430:G430)&gt;$E430,"",IFERROR(INDEX('PROYECCIÓN'!431:431,15+6*(COLUMNS($G430:G430)-1)),""))</f>
        <v/>
      </c>
      <c r="H430" s="236">
        <f t="array" ref="H430">IF(COLUMNS($G430:H430)&gt;$E430,"",IFERROR(INDEX('PROYECCIÓN'!431:431,15+6*(COLUMNS($G430:H430)-1)),""))</f>
        <v/>
      </c>
      <c r="I430" s="236">
        <f t="array" ref="I430">IF(COLUMNS($G430:I430)&gt;$E430,"",IFERROR(INDEX('PROYECCIÓN'!431:431,15+6*(COLUMNS($G430:I430)-1)),""))</f>
        <v/>
      </c>
      <c r="J430" s="236">
        <f t="array" ref="J430">IF(COLUMNS($G430:J430)&gt;$E430,"",IFERROR(INDEX('PROYECCIÓN'!431:431,15+6*(COLUMNS($G430:J430)-1)),""))</f>
        <v/>
      </c>
      <c r="K430" s="236">
        <f t="array" ref="K430">IF(COLUMNS($G430:K430)&gt;$E430,"",IFERROR(INDEX('PROYECCIÓN'!431:431,15+6*(COLUMNS($G430:K430)-1)),""))</f>
        <v/>
      </c>
      <c r="L430" s="236">
        <f t="array" ref="L430">IF(COLUMNS($G430:L430)&gt;$E430,"",IFERROR(INDEX('PROYECCIÓN'!431:431,15+6*(COLUMNS($G430:L430)-1)),""))</f>
        <v/>
      </c>
      <c r="M430" s="236">
        <f t="array" ref="M430">IF(COLUMNS($G430:M430)&gt;$E430,"",IFERROR(INDEX('PROYECCIÓN'!431:431,15+6*(COLUMNS($G430:M430)-1)),""))</f>
        <v/>
      </c>
      <c r="N430" s="236">
        <f t="array" ref="N430">IF(COLUMNS($G430:N430)&gt;$E430,"",IFERROR(INDEX('PROYECCIÓN'!431:431,15+6*(COLUMNS($G430:N430)-1)),""))</f>
        <v/>
      </c>
      <c r="O430" s="236">
        <f t="array" ref="O430">IF(COLUMNS($G430:O430)&gt;$E430,"",IFERROR(INDEX('PROYECCIÓN'!431:431,15+6*(COLUMNS($G430:O430)-1)),""))</f>
        <v/>
      </c>
      <c r="P430" s="236">
        <f t="array" ref="P430">IF(COLUMNS($G430:P430)&gt;$E430,"",IFERROR(INDEX('PROYECCIÓN'!431:431,15+6*(COLUMNS($G430:P430)-1)),""))</f>
        <v/>
      </c>
      <c r="Q430" s="236">
        <f t="array" ref="Q430">IF(COLUMNS($G430:Q430)&gt;$E430,"",IFERROR(INDEX('PROYECCIÓN'!431:431,15+6*(COLUMNS($G430:Q430)-1)),""))</f>
        <v/>
      </c>
      <c r="R430" s="236">
        <f t="array" ref="R430">IF(COLUMNS($G430:R430)&gt;$E430,"",IFERROR(INDEX('PROYECCIÓN'!431:431,15+6*(COLUMNS($G430:R430)-1)),""))</f>
        <v/>
      </c>
      <c r="S430" s="236">
        <f t="array" ref="S430">IF(COLUMNS($G430:S430)&gt;$E430,"",IFERROR(INDEX('PROYECCIÓN'!431:431,15+6*(COLUMNS($G430:S430)-1)),""))</f>
        <v/>
      </c>
      <c r="T430" s="236">
        <f t="array" ref="T430">IF(COLUMNS($G430:T430)&gt;$E430,"",IFERROR(INDEX('PROYECCIÓN'!431:431,15+6*(COLUMNS($G430:T430)-1)),""))</f>
        <v/>
      </c>
      <c r="U430" s="236">
        <f t="array" ref="U430">IF(COLUMNS($G430:U430)&gt;$E430,"",IFERROR(INDEX('PROYECCIÓN'!431:431,15+6*(COLUMNS($G430:U430)-1)),""))</f>
        <v/>
      </c>
      <c r="V430" s="236">
        <f t="array" ref="V430">IF(COLUMNS($G430:V430)&gt;$E430,"",IFERROR(INDEX('PROYECCIÓN'!431:431,15+6*(COLUMNS($G430:V430)-1)),""))</f>
        <v/>
      </c>
      <c r="W430" s="236">
        <f t="array" ref="W430">IF(COLUMNS($G430:W430)&gt;$E430,"",IFERROR(INDEX('PROYECCIÓN'!431:431,15+6*(COLUMNS($G430:W430)-1)),""))</f>
        <v/>
      </c>
      <c r="X430" s="236">
        <f t="array" ref="X430">IF(COLUMNS($G430:X430)&gt;$E430,"",IFERROR(INDEX('PROYECCIÓN'!431:431,15+6*(COLUMNS($G430:X430)-1)),""))</f>
        <v/>
      </c>
      <c r="Y430" s="236">
        <f t="array" ref="Y430">IF(COLUMNS($G430:Y430)&gt;$E430,"",IFERROR(INDEX('PROYECCIÓN'!431:431,15+6*(COLUMNS($G430:Y430)-1)),""))</f>
        <v/>
      </c>
      <c r="Z430" s="236">
        <f t="array" ref="Z430">IF(COLUMNS($G430:Z430)&gt;$E430,"",IFERROR(INDEX('PROYECCIÓN'!431:431,15+6*(COLUMNS($G430:Z430)-1)),""))</f>
        <v/>
      </c>
      <c r="AA430" s="236">
        <f t="array" ref="AA430">IF(COLUMNS($G430:AA430)&gt;$E430,"",IFERROR(INDEX('PROYECCIÓN'!431:431,15+6*(COLUMNS($G430:AA430)-1)),""))</f>
        <v/>
      </c>
      <c r="AB430" s="236">
        <f t="array" ref="AB430">IF(COLUMNS($G430:AB430)&gt;$E430,"",IFERROR(INDEX('PROYECCIÓN'!431:431,15+6*(COLUMNS($G430:AB430)-1)),""))</f>
        <v/>
      </c>
      <c r="AC430" s="236">
        <f t="array" ref="AC430">IF(COLUMNS($G430:AC430)&gt;$E430,"",IFERROR(INDEX('PROYECCIÓN'!431:431,15+6*(COLUMNS($G430:AC430)-1)),""))</f>
        <v/>
      </c>
      <c r="AD430" s="236">
        <f t="array" ref="AD430">IF(COLUMNS($G430:AD430)&gt;$E430,"",IFERROR(INDEX('PROYECCIÓN'!431:431,15+6*(COLUMNS($G430:AD430)-1)),""))</f>
        <v/>
      </c>
      <c r="AE430" s="236">
        <f t="array" ref="AE430">IF(COLUMNS($G430:AE430)&gt;$E430,"",IFERROR(INDEX('PROYECCIÓN'!431:431,15+6*(COLUMNS($G430:AE430)-1)),""))</f>
        <v/>
      </c>
      <c r="AF430" s="236">
        <f t="array" ref="AF430">IF(COLUMNS($G430:AF430)&gt;$E430,"",IFERROR(INDEX('PROYECCIÓN'!431:431,15+6*(COLUMNS($G430:AF430)-1)),""))</f>
        <v/>
      </c>
      <c r="AG430" s="236">
        <f t="array" ref="AG430">IF(COLUMNS($G430:AG430)&gt;$E430,"",IFERROR(INDEX('PROYECCIÓN'!431:431,15+6*(COLUMNS($G430:AG430)-1)),""))</f>
        <v/>
      </c>
      <c r="AH430" s="236">
        <f t="array" ref="AH430">IF(COLUMNS($G430:AH430)&gt;$E430,"",IFERROR(INDEX('PROYECCIÓN'!431:431,15+6*(COLUMNS($G430:AH430)-1)),""))</f>
        <v/>
      </c>
      <c r="AI430" s="236">
        <f t="array" ref="AI430">IF(COLUMNS($G430:AI430)&gt;$E430,"",IFERROR(INDEX('PROYECCIÓN'!431:431,15+6*(COLUMNS($G430:AI430)-1)),""))</f>
        <v/>
      </c>
      <c r="AJ430" s="236">
        <f t="array" ref="AJ430">IF(COLUMNS($G430:AJ430)&gt;$E430,"",IFERROR(INDEX('PROYECCIÓN'!431:431,15+6*(COLUMNS($G430:AJ430)-1)),""))</f>
        <v/>
      </c>
      <c r="AK430" s="236">
        <f t="array" ref="AK430">IF(COLUMNS($G430:AK430)&gt;$E430,"",IFERROR(INDEX('PROYECCIÓN'!431:431,15+6*(COLUMNS($G430:AK430)-1)),""))</f>
        <v/>
      </c>
      <c r="AL430" s="236">
        <f t="array" ref="AL430">IF(COLUMNS($G430:AL430)&gt;$E430,"",IFERROR(INDEX('PROYECCIÓN'!431:431,15+6*(COLUMNS($G430:AL430)-1)),""))</f>
        <v/>
      </c>
      <c r="AM430" s="236">
        <f t="array" ref="AM430">IF(COLUMNS($G430:AM430)&gt;$E430,"",IFERROR(INDEX('PROYECCIÓN'!431:431,15+6*(COLUMNS($G430:AM430)-1)),""))</f>
        <v/>
      </c>
      <c r="AN430" s="236">
        <f t="array" ref="AN430">IF(COLUMNS($G430:AN430)&gt;$E430,"",IFERROR(INDEX('PROYECCIÓN'!431:431,15+6*(COLUMNS($G430:AN430)-1)),""))</f>
        <v/>
      </c>
      <c r="AO430" s="236">
        <f t="array" ref="AO430">IF(COLUMNS($G430:AO430)&gt;$E430,"",IFERROR(INDEX('PROYECCIÓN'!431:431,15+6*(COLUMNS($G430:AO430)-1)),""))</f>
        <v/>
      </c>
      <c r="AP430" s="236">
        <f t="array" ref="AP430">IF(COLUMNS($G430:AP430)&gt;$E430,"",IFERROR(INDEX('PROYECCIÓN'!431:431,15+6*(COLUMNS($G430:AP430)-1)),""))</f>
        <v/>
      </c>
      <c r="AQ430" s="236" t="n"/>
      <c r="AR430" s="229" t="n"/>
      <c r="AS430" s="185" t="n"/>
    </row>
    <row r="431" ht="15" customHeight="1" s="506">
      <c r="B431" s="47">
        <f>'CARTERA TOTAL'!B431</f>
        <v/>
      </c>
      <c r="C431" s="229">
        <f>'PROYECCIÓN'!C432</f>
        <v/>
      </c>
      <c r="D431" s="53">
        <f>'PROYECCIÓN'!D432</f>
        <v/>
      </c>
      <c r="E431" s="56">
        <f>'PROYECCIÓN'!H432</f>
        <v/>
      </c>
      <c r="F431" s="56">
        <f>IF(COUNTIF($G431:$AP431,"VENCIDA")&gt;0,"VENCIDA",IF(COUNTIF($G431:$AP431,"POR VENCER")&gt;0,"POR VENCER",IF(COUNTIF($G431:$AP431,"AL DÍA")&gt;0,"AL DÍA",IF(COUNTIF($G431:$AP431,"PAGA")&gt;0,"PAGA","SIN ESTADO"))))</f>
        <v/>
      </c>
      <c r="G431" s="236">
        <f t="array" ref="G431">IF(COLUMNS($G431:G431)&gt;$E431,"",IFERROR(INDEX('PROYECCIÓN'!432:432,15+6*(COLUMNS($G431:G431)-1)),""))</f>
        <v/>
      </c>
      <c r="H431" s="236">
        <f t="array" ref="H431">IF(COLUMNS($G431:H431)&gt;$E431,"",IFERROR(INDEX('PROYECCIÓN'!432:432,15+6*(COLUMNS($G431:H431)-1)),""))</f>
        <v/>
      </c>
      <c r="I431" s="236">
        <f t="array" ref="I431">IF(COLUMNS($G431:I431)&gt;$E431,"",IFERROR(INDEX('PROYECCIÓN'!432:432,15+6*(COLUMNS($G431:I431)-1)),""))</f>
        <v/>
      </c>
      <c r="J431" s="236">
        <f t="array" ref="J431">IF(COLUMNS($G431:J431)&gt;$E431,"",IFERROR(INDEX('PROYECCIÓN'!432:432,15+6*(COLUMNS($G431:J431)-1)),""))</f>
        <v/>
      </c>
      <c r="K431" s="236">
        <f t="array" ref="K431">IF(COLUMNS($G431:K431)&gt;$E431,"",IFERROR(INDEX('PROYECCIÓN'!432:432,15+6*(COLUMNS($G431:K431)-1)),""))</f>
        <v/>
      </c>
      <c r="L431" s="236">
        <f t="array" ref="L431">IF(COLUMNS($G431:L431)&gt;$E431,"",IFERROR(INDEX('PROYECCIÓN'!432:432,15+6*(COLUMNS($G431:L431)-1)),""))</f>
        <v/>
      </c>
      <c r="M431" s="236">
        <f t="array" ref="M431">IF(COLUMNS($G431:M431)&gt;$E431,"",IFERROR(INDEX('PROYECCIÓN'!432:432,15+6*(COLUMNS($G431:M431)-1)),""))</f>
        <v/>
      </c>
      <c r="N431" s="236">
        <f t="array" ref="N431">IF(COLUMNS($G431:N431)&gt;$E431,"",IFERROR(INDEX('PROYECCIÓN'!432:432,15+6*(COLUMNS($G431:N431)-1)),""))</f>
        <v/>
      </c>
      <c r="O431" s="236">
        <f t="array" ref="O431">IF(COLUMNS($G431:O431)&gt;$E431,"",IFERROR(INDEX('PROYECCIÓN'!432:432,15+6*(COLUMNS($G431:O431)-1)),""))</f>
        <v/>
      </c>
      <c r="P431" s="236">
        <f t="array" ref="P431">IF(COLUMNS($G431:P431)&gt;$E431,"",IFERROR(INDEX('PROYECCIÓN'!432:432,15+6*(COLUMNS($G431:P431)-1)),""))</f>
        <v/>
      </c>
      <c r="Q431" s="236">
        <f t="array" ref="Q431">IF(COLUMNS($G431:Q431)&gt;$E431,"",IFERROR(INDEX('PROYECCIÓN'!432:432,15+6*(COLUMNS($G431:Q431)-1)),""))</f>
        <v/>
      </c>
      <c r="R431" s="236">
        <f t="array" ref="R431">IF(COLUMNS($G431:R431)&gt;$E431,"",IFERROR(INDEX('PROYECCIÓN'!432:432,15+6*(COLUMNS($G431:R431)-1)),""))</f>
        <v/>
      </c>
      <c r="S431" s="236">
        <f t="array" ref="S431">IF(COLUMNS($G431:S431)&gt;$E431,"",IFERROR(INDEX('PROYECCIÓN'!432:432,15+6*(COLUMNS($G431:S431)-1)),""))</f>
        <v/>
      </c>
      <c r="T431" s="236">
        <f t="array" ref="T431">IF(COLUMNS($G431:T431)&gt;$E431,"",IFERROR(INDEX('PROYECCIÓN'!432:432,15+6*(COLUMNS($G431:T431)-1)),""))</f>
        <v/>
      </c>
      <c r="U431" s="236">
        <f t="array" ref="U431">IF(COLUMNS($G431:U431)&gt;$E431,"",IFERROR(INDEX('PROYECCIÓN'!432:432,15+6*(COLUMNS($G431:U431)-1)),""))</f>
        <v/>
      </c>
      <c r="V431" s="236">
        <f t="array" ref="V431">IF(COLUMNS($G431:V431)&gt;$E431,"",IFERROR(INDEX('PROYECCIÓN'!432:432,15+6*(COLUMNS($G431:V431)-1)),""))</f>
        <v/>
      </c>
      <c r="W431" s="236">
        <f t="array" ref="W431">IF(COLUMNS($G431:W431)&gt;$E431,"",IFERROR(INDEX('PROYECCIÓN'!432:432,15+6*(COLUMNS($G431:W431)-1)),""))</f>
        <v/>
      </c>
      <c r="X431" s="236">
        <f t="array" ref="X431">IF(COLUMNS($G431:X431)&gt;$E431,"",IFERROR(INDEX('PROYECCIÓN'!432:432,15+6*(COLUMNS($G431:X431)-1)),""))</f>
        <v/>
      </c>
      <c r="Y431" s="236">
        <f t="array" ref="Y431">IF(COLUMNS($G431:Y431)&gt;$E431,"",IFERROR(INDEX('PROYECCIÓN'!432:432,15+6*(COLUMNS($G431:Y431)-1)),""))</f>
        <v/>
      </c>
      <c r="Z431" s="236">
        <f t="array" ref="Z431">IF(COLUMNS($G431:Z431)&gt;$E431,"",IFERROR(INDEX('PROYECCIÓN'!432:432,15+6*(COLUMNS($G431:Z431)-1)),""))</f>
        <v/>
      </c>
      <c r="AA431" s="236">
        <f t="array" ref="AA431">IF(COLUMNS($G431:AA431)&gt;$E431,"",IFERROR(INDEX('PROYECCIÓN'!432:432,15+6*(COLUMNS($G431:AA431)-1)),""))</f>
        <v/>
      </c>
      <c r="AB431" s="236">
        <f t="array" ref="AB431">IF(COLUMNS($G431:AB431)&gt;$E431,"",IFERROR(INDEX('PROYECCIÓN'!432:432,15+6*(COLUMNS($G431:AB431)-1)),""))</f>
        <v/>
      </c>
      <c r="AC431" s="236">
        <f t="array" ref="AC431">IF(COLUMNS($G431:AC431)&gt;$E431,"",IFERROR(INDEX('PROYECCIÓN'!432:432,15+6*(COLUMNS($G431:AC431)-1)),""))</f>
        <v/>
      </c>
      <c r="AD431" s="236">
        <f t="array" ref="AD431">IF(COLUMNS($G431:AD431)&gt;$E431,"",IFERROR(INDEX('PROYECCIÓN'!432:432,15+6*(COLUMNS($G431:AD431)-1)),""))</f>
        <v/>
      </c>
      <c r="AE431" s="236">
        <f t="array" ref="AE431">IF(COLUMNS($G431:AE431)&gt;$E431,"",IFERROR(INDEX('PROYECCIÓN'!432:432,15+6*(COLUMNS($G431:AE431)-1)),""))</f>
        <v/>
      </c>
      <c r="AF431" s="236">
        <f t="array" ref="AF431">IF(COLUMNS($G431:AF431)&gt;$E431,"",IFERROR(INDEX('PROYECCIÓN'!432:432,15+6*(COLUMNS($G431:AF431)-1)),""))</f>
        <v/>
      </c>
      <c r="AG431" s="236">
        <f t="array" ref="AG431">IF(COLUMNS($G431:AG431)&gt;$E431,"",IFERROR(INDEX('PROYECCIÓN'!432:432,15+6*(COLUMNS($G431:AG431)-1)),""))</f>
        <v/>
      </c>
      <c r="AH431" s="236">
        <f t="array" ref="AH431">IF(COLUMNS($G431:AH431)&gt;$E431,"",IFERROR(INDEX('PROYECCIÓN'!432:432,15+6*(COLUMNS($G431:AH431)-1)),""))</f>
        <v/>
      </c>
      <c r="AI431" s="236">
        <f t="array" ref="AI431">IF(COLUMNS($G431:AI431)&gt;$E431,"",IFERROR(INDEX('PROYECCIÓN'!432:432,15+6*(COLUMNS($G431:AI431)-1)),""))</f>
        <v/>
      </c>
      <c r="AJ431" s="236">
        <f t="array" ref="AJ431">IF(COLUMNS($G431:AJ431)&gt;$E431,"",IFERROR(INDEX('PROYECCIÓN'!432:432,15+6*(COLUMNS($G431:AJ431)-1)),""))</f>
        <v/>
      </c>
      <c r="AK431" s="236">
        <f t="array" ref="AK431">IF(COLUMNS($G431:AK431)&gt;$E431,"",IFERROR(INDEX('PROYECCIÓN'!432:432,15+6*(COLUMNS($G431:AK431)-1)),""))</f>
        <v/>
      </c>
      <c r="AL431" s="236">
        <f t="array" ref="AL431">IF(COLUMNS($G431:AL431)&gt;$E431,"",IFERROR(INDEX('PROYECCIÓN'!432:432,15+6*(COLUMNS($G431:AL431)-1)),""))</f>
        <v/>
      </c>
      <c r="AM431" s="236">
        <f t="array" ref="AM431">IF(COLUMNS($G431:AM431)&gt;$E431,"",IFERROR(INDEX('PROYECCIÓN'!432:432,15+6*(COLUMNS($G431:AM431)-1)),""))</f>
        <v/>
      </c>
      <c r="AN431" s="236">
        <f t="array" ref="AN431">IF(COLUMNS($G431:AN431)&gt;$E431,"",IFERROR(INDEX('PROYECCIÓN'!432:432,15+6*(COLUMNS($G431:AN431)-1)),""))</f>
        <v/>
      </c>
      <c r="AO431" s="236">
        <f t="array" ref="AO431">IF(COLUMNS($G431:AO431)&gt;$E431,"",IFERROR(INDEX('PROYECCIÓN'!432:432,15+6*(COLUMNS($G431:AO431)-1)),""))</f>
        <v/>
      </c>
      <c r="AP431" s="236">
        <f t="array" ref="AP431">IF(COLUMNS($G431:AP431)&gt;$E431,"",IFERROR(INDEX('PROYECCIÓN'!432:432,15+6*(COLUMNS($G431:AP431)-1)),""))</f>
        <v/>
      </c>
      <c r="AQ431" s="236" t="n"/>
      <c r="AR431" s="229" t="n"/>
      <c r="AS431" s="185" t="n"/>
    </row>
    <row r="432" ht="15" customHeight="1" s="506">
      <c r="B432" s="47">
        <f>'CARTERA TOTAL'!B432</f>
        <v/>
      </c>
      <c r="C432" s="229">
        <f>'PROYECCIÓN'!C433</f>
        <v/>
      </c>
      <c r="D432" s="53">
        <f>'PROYECCIÓN'!D433</f>
        <v/>
      </c>
      <c r="E432" s="56">
        <f>'PROYECCIÓN'!H433</f>
        <v/>
      </c>
      <c r="F432" s="56">
        <f>IF(COUNTIF($G432:$AP432,"VENCIDA")&gt;0,"VENCIDA",IF(COUNTIF($G432:$AP432,"POR VENCER")&gt;0,"POR VENCER",IF(COUNTIF($G432:$AP432,"AL DÍA")&gt;0,"AL DÍA",IF(COUNTIF($G432:$AP432,"PAGA")&gt;0,"PAGA","SIN ESTADO"))))</f>
        <v/>
      </c>
      <c r="G432" s="236">
        <f t="array" ref="G432">IF(COLUMNS($G432:G432)&gt;$E432,"",IFERROR(INDEX('PROYECCIÓN'!433:433,15+6*(COLUMNS($G432:G432)-1)),""))</f>
        <v/>
      </c>
      <c r="H432" s="236">
        <f t="array" ref="H432">IF(COLUMNS($G432:H432)&gt;$E432,"",IFERROR(INDEX('PROYECCIÓN'!433:433,15+6*(COLUMNS($G432:H432)-1)),""))</f>
        <v/>
      </c>
      <c r="I432" s="236">
        <f t="array" ref="I432">IF(COLUMNS($G432:I432)&gt;$E432,"",IFERROR(INDEX('PROYECCIÓN'!433:433,15+6*(COLUMNS($G432:I432)-1)),""))</f>
        <v/>
      </c>
      <c r="J432" s="236">
        <f t="array" ref="J432">IF(COLUMNS($G432:J432)&gt;$E432,"",IFERROR(INDEX('PROYECCIÓN'!433:433,15+6*(COLUMNS($G432:J432)-1)),""))</f>
        <v/>
      </c>
      <c r="K432" s="236">
        <f t="array" ref="K432">IF(COLUMNS($G432:K432)&gt;$E432,"",IFERROR(INDEX('PROYECCIÓN'!433:433,15+6*(COLUMNS($G432:K432)-1)),""))</f>
        <v/>
      </c>
      <c r="L432" s="236">
        <f t="array" ref="L432">IF(COLUMNS($G432:L432)&gt;$E432,"",IFERROR(INDEX('PROYECCIÓN'!433:433,15+6*(COLUMNS($G432:L432)-1)),""))</f>
        <v/>
      </c>
      <c r="M432" s="236">
        <f t="array" ref="M432">IF(COLUMNS($G432:M432)&gt;$E432,"",IFERROR(INDEX('PROYECCIÓN'!433:433,15+6*(COLUMNS($G432:M432)-1)),""))</f>
        <v/>
      </c>
      <c r="N432" s="236">
        <f t="array" ref="N432">IF(COLUMNS($G432:N432)&gt;$E432,"",IFERROR(INDEX('PROYECCIÓN'!433:433,15+6*(COLUMNS($G432:N432)-1)),""))</f>
        <v/>
      </c>
      <c r="O432" s="236">
        <f t="array" ref="O432">IF(COLUMNS($G432:O432)&gt;$E432,"",IFERROR(INDEX('PROYECCIÓN'!433:433,15+6*(COLUMNS($G432:O432)-1)),""))</f>
        <v/>
      </c>
      <c r="P432" s="236">
        <f t="array" ref="P432">IF(COLUMNS($G432:P432)&gt;$E432,"",IFERROR(INDEX('PROYECCIÓN'!433:433,15+6*(COLUMNS($G432:P432)-1)),""))</f>
        <v/>
      </c>
      <c r="Q432" s="236">
        <f t="array" ref="Q432">IF(COLUMNS($G432:Q432)&gt;$E432,"",IFERROR(INDEX('PROYECCIÓN'!433:433,15+6*(COLUMNS($G432:Q432)-1)),""))</f>
        <v/>
      </c>
      <c r="R432" s="236">
        <f t="array" ref="R432">IF(COLUMNS($G432:R432)&gt;$E432,"",IFERROR(INDEX('PROYECCIÓN'!433:433,15+6*(COLUMNS($G432:R432)-1)),""))</f>
        <v/>
      </c>
      <c r="S432" s="236">
        <f t="array" ref="S432">IF(COLUMNS($G432:S432)&gt;$E432,"",IFERROR(INDEX('PROYECCIÓN'!433:433,15+6*(COLUMNS($G432:S432)-1)),""))</f>
        <v/>
      </c>
      <c r="T432" s="236">
        <f t="array" ref="T432">IF(COLUMNS($G432:T432)&gt;$E432,"",IFERROR(INDEX('PROYECCIÓN'!433:433,15+6*(COLUMNS($G432:T432)-1)),""))</f>
        <v/>
      </c>
      <c r="U432" s="236">
        <f t="array" ref="U432">IF(COLUMNS($G432:U432)&gt;$E432,"",IFERROR(INDEX('PROYECCIÓN'!433:433,15+6*(COLUMNS($G432:U432)-1)),""))</f>
        <v/>
      </c>
      <c r="V432" s="236">
        <f t="array" ref="V432">IF(COLUMNS($G432:V432)&gt;$E432,"",IFERROR(INDEX('PROYECCIÓN'!433:433,15+6*(COLUMNS($G432:V432)-1)),""))</f>
        <v/>
      </c>
      <c r="W432" s="236">
        <f t="array" ref="W432">IF(COLUMNS($G432:W432)&gt;$E432,"",IFERROR(INDEX('PROYECCIÓN'!433:433,15+6*(COLUMNS($G432:W432)-1)),""))</f>
        <v/>
      </c>
      <c r="X432" s="236">
        <f t="array" ref="X432">IF(COLUMNS($G432:X432)&gt;$E432,"",IFERROR(INDEX('PROYECCIÓN'!433:433,15+6*(COLUMNS($G432:X432)-1)),""))</f>
        <v/>
      </c>
      <c r="Y432" s="236">
        <f t="array" ref="Y432">IF(COLUMNS($G432:Y432)&gt;$E432,"",IFERROR(INDEX('PROYECCIÓN'!433:433,15+6*(COLUMNS($G432:Y432)-1)),""))</f>
        <v/>
      </c>
      <c r="Z432" s="236">
        <f t="array" ref="Z432">IF(COLUMNS($G432:Z432)&gt;$E432,"",IFERROR(INDEX('PROYECCIÓN'!433:433,15+6*(COLUMNS($G432:Z432)-1)),""))</f>
        <v/>
      </c>
      <c r="AA432" s="236">
        <f t="array" ref="AA432">IF(COLUMNS($G432:AA432)&gt;$E432,"",IFERROR(INDEX('PROYECCIÓN'!433:433,15+6*(COLUMNS($G432:AA432)-1)),""))</f>
        <v/>
      </c>
      <c r="AB432" s="236">
        <f t="array" ref="AB432">IF(COLUMNS($G432:AB432)&gt;$E432,"",IFERROR(INDEX('PROYECCIÓN'!433:433,15+6*(COLUMNS($G432:AB432)-1)),""))</f>
        <v/>
      </c>
      <c r="AC432" s="236">
        <f t="array" ref="AC432">IF(COLUMNS($G432:AC432)&gt;$E432,"",IFERROR(INDEX('PROYECCIÓN'!433:433,15+6*(COLUMNS($G432:AC432)-1)),""))</f>
        <v/>
      </c>
      <c r="AD432" s="236">
        <f t="array" ref="AD432">IF(COLUMNS($G432:AD432)&gt;$E432,"",IFERROR(INDEX('PROYECCIÓN'!433:433,15+6*(COLUMNS($G432:AD432)-1)),""))</f>
        <v/>
      </c>
      <c r="AE432" s="236">
        <f t="array" ref="AE432">IF(COLUMNS($G432:AE432)&gt;$E432,"",IFERROR(INDEX('PROYECCIÓN'!433:433,15+6*(COLUMNS($G432:AE432)-1)),""))</f>
        <v/>
      </c>
      <c r="AF432" s="236">
        <f t="array" ref="AF432">IF(COLUMNS($G432:AF432)&gt;$E432,"",IFERROR(INDEX('PROYECCIÓN'!433:433,15+6*(COLUMNS($G432:AF432)-1)),""))</f>
        <v/>
      </c>
      <c r="AG432" s="236">
        <f t="array" ref="AG432">IF(COLUMNS($G432:AG432)&gt;$E432,"",IFERROR(INDEX('PROYECCIÓN'!433:433,15+6*(COLUMNS($G432:AG432)-1)),""))</f>
        <v/>
      </c>
      <c r="AH432" s="236">
        <f t="array" ref="AH432">IF(COLUMNS($G432:AH432)&gt;$E432,"",IFERROR(INDEX('PROYECCIÓN'!433:433,15+6*(COLUMNS($G432:AH432)-1)),""))</f>
        <v/>
      </c>
      <c r="AI432" s="236">
        <f t="array" ref="AI432">IF(COLUMNS($G432:AI432)&gt;$E432,"",IFERROR(INDEX('PROYECCIÓN'!433:433,15+6*(COLUMNS($G432:AI432)-1)),""))</f>
        <v/>
      </c>
      <c r="AJ432" s="236">
        <f t="array" ref="AJ432">IF(COLUMNS($G432:AJ432)&gt;$E432,"",IFERROR(INDEX('PROYECCIÓN'!433:433,15+6*(COLUMNS($G432:AJ432)-1)),""))</f>
        <v/>
      </c>
      <c r="AK432" s="236">
        <f t="array" ref="AK432">IF(COLUMNS($G432:AK432)&gt;$E432,"",IFERROR(INDEX('PROYECCIÓN'!433:433,15+6*(COLUMNS($G432:AK432)-1)),""))</f>
        <v/>
      </c>
      <c r="AL432" s="236">
        <f t="array" ref="AL432">IF(COLUMNS($G432:AL432)&gt;$E432,"",IFERROR(INDEX('PROYECCIÓN'!433:433,15+6*(COLUMNS($G432:AL432)-1)),""))</f>
        <v/>
      </c>
      <c r="AM432" s="236">
        <f t="array" ref="AM432">IF(COLUMNS($G432:AM432)&gt;$E432,"",IFERROR(INDEX('PROYECCIÓN'!433:433,15+6*(COLUMNS($G432:AM432)-1)),""))</f>
        <v/>
      </c>
      <c r="AN432" s="236">
        <f t="array" ref="AN432">IF(COLUMNS($G432:AN432)&gt;$E432,"",IFERROR(INDEX('PROYECCIÓN'!433:433,15+6*(COLUMNS($G432:AN432)-1)),""))</f>
        <v/>
      </c>
      <c r="AO432" s="236">
        <f t="array" ref="AO432">IF(COLUMNS($G432:AO432)&gt;$E432,"",IFERROR(INDEX('PROYECCIÓN'!433:433,15+6*(COLUMNS($G432:AO432)-1)),""))</f>
        <v/>
      </c>
      <c r="AP432" s="236">
        <f t="array" ref="AP432">IF(COLUMNS($G432:AP432)&gt;$E432,"",IFERROR(INDEX('PROYECCIÓN'!433:433,15+6*(COLUMNS($G432:AP432)-1)),""))</f>
        <v/>
      </c>
      <c r="AQ432" s="236" t="n"/>
      <c r="AR432" s="229" t="n"/>
      <c r="AS432" s="185" t="n"/>
    </row>
    <row r="433" ht="15" customHeight="1" s="506">
      <c r="B433" s="47">
        <f>'CARTERA TOTAL'!B433</f>
        <v/>
      </c>
      <c r="C433" s="229">
        <f>'PROYECCIÓN'!C434</f>
        <v/>
      </c>
      <c r="D433" s="53">
        <f>'PROYECCIÓN'!D434</f>
        <v/>
      </c>
      <c r="E433" s="56">
        <f>'PROYECCIÓN'!H434</f>
        <v/>
      </c>
      <c r="F433" s="56">
        <f>IF(COUNTIF($G433:$AP433,"VENCIDA")&gt;0,"VENCIDA",IF(COUNTIF($G433:$AP433,"POR VENCER")&gt;0,"POR VENCER",IF(COUNTIF($G433:$AP433,"AL DÍA")&gt;0,"AL DÍA",IF(COUNTIF($G433:$AP433,"PAGA")&gt;0,"PAGA","SIN ESTADO"))))</f>
        <v/>
      </c>
      <c r="G433" s="236">
        <f t="array" ref="G433">IF(COLUMNS($G433:G433)&gt;$E433,"",IFERROR(INDEX('PROYECCIÓN'!434:434,15+6*(COLUMNS($G433:G433)-1)),""))</f>
        <v/>
      </c>
      <c r="H433" s="236">
        <f t="array" ref="H433">IF(COLUMNS($G433:H433)&gt;$E433,"",IFERROR(INDEX('PROYECCIÓN'!434:434,15+6*(COLUMNS($G433:H433)-1)),""))</f>
        <v/>
      </c>
      <c r="I433" s="236">
        <f t="array" ref="I433">IF(COLUMNS($G433:I433)&gt;$E433,"",IFERROR(INDEX('PROYECCIÓN'!434:434,15+6*(COLUMNS($G433:I433)-1)),""))</f>
        <v/>
      </c>
      <c r="J433" s="236">
        <f t="array" ref="J433">IF(COLUMNS($G433:J433)&gt;$E433,"",IFERROR(INDEX('PROYECCIÓN'!434:434,15+6*(COLUMNS($G433:J433)-1)),""))</f>
        <v/>
      </c>
      <c r="K433" s="236">
        <f t="array" ref="K433">IF(COLUMNS($G433:K433)&gt;$E433,"",IFERROR(INDEX('PROYECCIÓN'!434:434,15+6*(COLUMNS($G433:K433)-1)),""))</f>
        <v/>
      </c>
      <c r="L433" s="236">
        <f t="array" ref="L433">IF(COLUMNS($G433:L433)&gt;$E433,"",IFERROR(INDEX('PROYECCIÓN'!434:434,15+6*(COLUMNS($G433:L433)-1)),""))</f>
        <v/>
      </c>
      <c r="M433" s="236">
        <f t="array" ref="M433">IF(COLUMNS($G433:M433)&gt;$E433,"",IFERROR(INDEX('PROYECCIÓN'!434:434,15+6*(COLUMNS($G433:M433)-1)),""))</f>
        <v/>
      </c>
      <c r="N433" s="236">
        <f t="array" ref="N433">IF(COLUMNS($G433:N433)&gt;$E433,"",IFERROR(INDEX('PROYECCIÓN'!434:434,15+6*(COLUMNS($G433:N433)-1)),""))</f>
        <v/>
      </c>
      <c r="O433" s="236">
        <f t="array" ref="O433">IF(COLUMNS($G433:O433)&gt;$E433,"",IFERROR(INDEX('PROYECCIÓN'!434:434,15+6*(COLUMNS($G433:O433)-1)),""))</f>
        <v/>
      </c>
      <c r="P433" s="236">
        <f t="array" ref="P433">IF(COLUMNS($G433:P433)&gt;$E433,"",IFERROR(INDEX('PROYECCIÓN'!434:434,15+6*(COLUMNS($G433:P433)-1)),""))</f>
        <v/>
      </c>
      <c r="Q433" s="236">
        <f t="array" ref="Q433">IF(COLUMNS($G433:Q433)&gt;$E433,"",IFERROR(INDEX('PROYECCIÓN'!434:434,15+6*(COLUMNS($G433:Q433)-1)),""))</f>
        <v/>
      </c>
      <c r="R433" s="236">
        <f t="array" ref="R433">IF(COLUMNS($G433:R433)&gt;$E433,"",IFERROR(INDEX('PROYECCIÓN'!434:434,15+6*(COLUMNS($G433:R433)-1)),""))</f>
        <v/>
      </c>
      <c r="S433" s="236">
        <f t="array" ref="S433">IF(COLUMNS($G433:S433)&gt;$E433,"",IFERROR(INDEX('PROYECCIÓN'!434:434,15+6*(COLUMNS($G433:S433)-1)),""))</f>
        <v/>
      </c>
      <c r="T433" s="236">
        <f t="array" ref="T433">IF(COLUMNS($G433:T433)&gt;$E433,"",IFERROR(INDEX('PROYECCIÓN'!434:434,15+6*(COLUMNS($G433:T433)-1)),""))</f>
        <v/>
      </c>
      <c r="U433" s="236">
        <f t="array" ref="U433">IF(COLUMNS($G433:U433)&gt;$E433,"",IFERROR(INDEX('PROYECCIÓN'!434:434,15+6*(COLUMNS($G433:U433)-1)),""))</f>
        <v/>
      </c>
      <c r="V433" s="236">
        <f t="array" ref="V433">IF(COLUMNS($G433:V433)&gt;$E433,"",IFERROR(INDEX('PROYECCIÓN'!434:434,15+6*(COLUMNS($G433:V433)-1)),""))</f>
        <v/>
      </c>
      <c r="W433" s="236">
        <f t="array" ref="W433">IF(COLUMNS($G433:W433)&gt;$E433,"",IFERROR(INDEX('PROYECCIÓN'!434:434,15+6*(COLUMNS($G433:W433)-1)),""))</f>
        <v/>
      </c>
      <c r="X433" s="236">
        <f t="array" ref="X433">IF(COLUMNS($G433:X433)&gt;$E433,"",IFERROR(INDEX('PROYECCIÓN'!434:434,15+6*(COLUMNS($G433:X433)-1)),""))</f>
        <v/>
      </c>
      <c r="Y433" s="236">
        <f t="array" ref="Y433">IF(COLUMNS($G433:Y433)&gt;$E433,"",IFERROR(INDEX('PROYECCIÓN'!434:434,15+6*(COLUMNS($G433:Y433)-1)),""))</f>
        <v/>
      </c>
      <c r="Z433" s="236">
        <f t="array" ref="Z433">IF(COLUMNS($G433:Z433)&gt;$E433,"",IFERROR(INDEX('PROYECCIÓN'!434:434,15+6*(COLUMNS($G433:Z433)-1)),""))</f>
        <v/>
      </c>
      <c r="AA433" s="236">
        <f t="array" ref="AA433">IF(COLUMNS($G433:AA433)&gt;$E433,"",IFERROR(INDEX('PROYECCIÓN'!434:434,15+6*(COLUMNS($G433:AA433)-1)),""))</f>
        <v/>
      </c>
      <c r="AB433" s="236">
        <f t="array" ref="AB433">IF(COLUMNS($G433:AB433)&gt;$E433,"",IFERROR(INDEX('PROYECCIÓN'!434:434,15+6*(COLUMNS($G433:AB433)-1)),""))</f>
        <v/>
      </c>
      <c r="AC433" s="236">
        <f t="array" ref="AC433">IF(COLUMNS($G433:AC433)&gt;$E433,"",IFERROR(INDEX('PROYECCIÓN'!434:434,15+6*(COLUMNS($G433:AC433)-1)),""))</f>
        <v/>
      </c>
      <c r="AD433" s="236">
        <f t="array" ref="AD433">IF(COLUMNS($G433:AD433)&gt;$E433,"",IFERROR(INDEX('PROYECCIÓN'!434:434,15+6*(COLUMNS($G433:AD433)-1)),""))</f>
        <v/>
      </c>
      <c r="AE433" s="236">
        <f t="array" ref="AE433">IF(COLUMNS($G433:AE433)&gt;$E433,"",IFERROR(INDEX('PROYECCIÓN'!434:434,15+6*(COLUMNS($G433:AE433)-1)),""))</f>
        <v/>
      </c>
      <c r="AF433" s="236">
        <f t="array" ref="AF433">IF(COLUMNS($G433:AF433)&gt;$E433,"",IFERROR(INDEX('PROYECCIÓN'!434:434,15+6*(COLUMNS($G433:AF433)-1)),""))</f>
        <v/>
      </c>
      <c r="AG433" s="236">
        <f t="array" ref="AG433">IF(COLUMNS($G433:AG433)&gt;$E433,"",IFERROR(INDEX('PROYECCIÓN'!434:434,15+6*(COLUMNS($G433:AG433)-1)),""))</f>
        <v/>
      </c>
      <c r="AH433" s="236">
        <f t="array" ref="AH433">IF(COLUMNS($G433:AH433)&gt;$E433,"",IFERROR(INDEX('PROYECCIÓN'!434:434,15+6*(COLUMNS($G433:AH433)-1)),""))</f>
        <v/>
      </c>
      <c r="AI433" s="236">
        <f t="array" ref="AI433">IF(COLUMNS($G433:AI433)&gt;$E433,"",IFERROR(INDEX('PROYECCIÓN'!434:434,15+6*(COLUMNS($G433:AI433)-1)),""))</f>
        <v/>
      </c>
      <c r="AJ433" s="236">
        <f t="array" ref="AJ433">IF(COLUMNS($G433:AJ433)&gt;$E433,"",IFERROR(INDEX('PROYECCIÓN'!434:434,15+6*(COLUMNS($G433:AJ433)-1)),""))</f>
        <v/>
      </c>
      <c r="AK433" s="236">
        <f t="array" ref="AK433">IF(COLUMNS($G433:AK433)&gt;$E433,"",IFERROR(INDEX('PROYECCIÓN'!434:434,15+6*(COLUMNS($G433:AK433)-1)),""))</f>
        <v/>
      </c>
      <c r="AL433" s="236">
        <f t="array" ref="AL433">IF(COLUMNS($G433:AL433)&gt;$E433,"",IFERROR(INDEX('PROYECCIÓN'!434:434,15+6*(COLUMNS($G433:AL433)-1)),""))</f>
        <v/>
      </c>
      <c r="AM433" s="236">
        <f t="array" ref="AM433">IF(COLUMNS($G433:AM433)&gt;$E433,"",IFERROR(INDEX('PROYECCIÓN'!434:434,15+6*(COLUMNS($G433:AM433)-1)),""))</f>
        <v/>
      </c>
      <c r="AN433" s="236">
        <f t="array" ref="AN433">IF(COLUMNS($G433:AN433)&gt;$E433,"",IFERROR(INDEX('PROYECCIÓN'!434:434,15+6*(COLUMNS($G433:AN433)-1)),""))</f>
        <v/>
      </c>
      <c r="AO433" s="236">
        <f t="array" ref="AO433">IF(COLUMNS($G433:AO433)&gt;$E433,"",IFERROR(INDEX('PROYECCIÓN'!434:434,15+6*(COLUMNS($G433:AO433)-1)),""))</f>
        <v/>
      </c>
      <c r="AP433" s="236">
        <f t="array" ref="AP433">IF(COLUMNS($G433:AP433)&gt;$E433,"",IFERROR(INDEX('PROYECCIÓN'!434:434,15+6*(COLUMNS($G433:AP433)-1)),""))</f>
        <v/>
      </c>
      <c r="AQ433" s="236" t="n"/>
      <c r="AR433" s="229" t="n"/>
      <c r="AS433" s="185" t="n"/>
    </row>
    <row r="434" ht="15" customHeight="1" s="506">
      <c r="B434" s="47">
        <f>'CARTERA TOTAL'!B434</f>
        <v/>
      </c>
      <c r="C434" s="229">
        <f>'PROYECCIÓN'!C435</f>
        <v/>
      </c>
      <c r="D434" s="53">
        <f>'PROYECCIÓN'!D435</f>
        <v/>
      </c>
      <c r="E434" s="56">
        <f>'PROYECCIÓN'!H435</f>
        <v/>
      </c>
      <c r="F434" s="56">
        <f>IF(COUNTIF($G434:$AP434,"VENCIDA")&gt;0,"VENCIDA",IF(COUNTIF($G434:$AP434,"POR VENCER")&gt;0,"POR VENCER",IF(COUNTIF($G434:$AP434,"AL DÍA")&gt;0,"AL DÍA",IF(COUNTIF($G434:$AP434,"PAGA")&gt;0,"PAGA","SIN ESTADO"))))</f>
        <v/>
      </c>
      <c r="G434" s="236">
        <f t="array" ref="G434">IF(COLUMNS($G434:G434)&gt;$E434,"",IFERROR(INDEX('PROYECCIÓN'!435:435,15+6*(COLUMNS($G434:G434)-1)),""))</f>
        <v/>
      </c>
      <c r="H434" s="236">
        <f t="array" ref="H434">IF(COLUMNS($G434:H434)&gt;$E434,"",IFERROR(INDEX('PROYECCIÓN'!435:435,15+6*(COLUMNS($G434:H434)-1)),""))</f>
        <v/>
      </c>
      <c r="I434" s="236">
        <f t="array" ref="I434">IF(COLUMNS($G434:I434)&gt;$E434,"",IFERROR(INDEX('PROYECCIÓN'!435:435,15+6*(COLUMNS($G434:I434)-1)),""))</f>
        <v/>
      </c>
      <c r="J434" s="236">
        <f t="array" ref="J434">IF(COLUMNS($G434:J434)&gt;$E434,"",IFERROR(INDEX('PROYECCIÓN'!435:435,15+6*(COLUMNS($G434:J434)-1)),""))</f>
        <v/>
      </c>
      <c r="K434" s="236">
        <f t="array" ref="K434">IF(COLUMNS($G434:K434)&gt;$E434,"",IFERROR(INDEX('PROYECCIÓN'!435:435,15+6*(COLUMNS($G434:K434)-1)),""))</f>
        <v/>
      </c>
      <c r="L434" s="236">
        <f t="array" ref="L434">IF(COLUMNS($G434:L434)&gt;$E434,"",IFERROR(INDEX('PROYECCIÓN'!435:435,15+6*(COLUMNS($G434:L434)-1)),""))</f>
        <v/>
      </c>
      <c r="M434" s="236">
        <f t="array" ref="M434">IF(COLUMNS($G434:M434)&gt;$E434,"",IFERROR(INDEX('PROYECCIÓN'!435:435,15+6*(COLUMNS($G434:M434)-1)),""))</f>
        <v/>
      </c>
      <c r="N434" s="236">
        <f t="array" ref="N434">IF(COLUMNS($G434:N434)&gt;$E434,"",IFERROR(INDEX('PROYECCIÓN'!435:435,15+6*(COLUMNS($G434:N434)-1)),""))</f>
        <v/>
      </c>
      <c r="O434" s="236">
        <f t="array" ref="O434">IF(COLUMNS($G434:O434)&gt;$E434,"",IFERROR(INDEX('PROYECCIÓN'!435:435,15+6*(COLUMNS($G434:O434)-1)),""))</f>
        <v/>
      </c>
      <c r="P434" s="236">
        <f t="array" ref="P434">IF(COLUMNS($G434:P434)&gt;$E434,"",IFERROR(INDEX('PROYECCIÓN'!435:435,15+6*(COLUMNS($G434:P434)-1)),""))</f>
        <v/>
      </c>
      <c r="Q434" s="236">
        <f t="array" ref="Q434">IF(COLUMNS($G434:Q434)&gt;$E434,"",IFERROR(INDEX('PROYECCIÓN'!435:435,15+6*(COLUMNS($G434:Q434)-1)),""))</f>
        <v/>
      </c>
      <c r="R434" s="236">
        <f t="array" ref="R434">IF(COLUMNS($G434:R434)&gt;$E434,"",IFERROR(INDEX('PROYECCIÓN'!435:435,15+6*(COLUMNS($G434:R434)-1)),""))</f>
        <v/>
      </c>
      <c r="S434" s="236">
        <f t="array" ref="S434">IF(COLUMNS($G434:S434)&gt;$E434,"",IFERROR(INDEX('PROYECCIÓN'!435:435,15+6*(COLUMNS($G434:S434)-1)),""))</f>
        <v/>
      </c>
      <c r="T434" s="236">
        <f t="array" ref="T434">IF(COLUMNS($G434:T434)&gt;$E434,"",IFERROR(INDEX('PROYECCIÓN'!435:435,15+6*(COLUMNS($G434:T434)-1)),""))</f>
        <v/>
      </c>
      <c r="U434" s="236">
        <f t="array" ref="U434">IF(COLUMNS($G434:U434)&gt;$E434,"",IFERROR(INDEX('PROYECCIÓN'!435:435,15+6*(COLUMNS($G434:U434)-1)),""))</f>
        <v/>
      </c>
      <c r="V434" s="236">
        <f t="array" ref="V434">IF(COLUMNS($G434:V434)&gt;$E434,"",IFERROR(INDEX('PROYECCIÓN'!435:435,15+6*(COLUMNS($G434:V434)-1)),""))</f>
        <v/>
      </c>
      <c r="W434" s="236">
        <f t="array" ref="W434">IF(COLUMNS($G434:W434)&gt;$E434,"",IFERROR(INDEX('PROYECCIÓN'!435:435,15+6*(COLUMNS($G434:W434)-1)),""))</f>
        <v/>
      </c>
      <c r="X434" s="236">
        <f t="array" ref="X434">IF(COLUMNS($G434:X434)&gt;$E434,"",IFERROR(INDEX('PROYECCIÓN'!435:435,15+6*(COLUMNS($G434:X434)-1)),""))</f>
        <v/>
      </c>
      <c r="Y434" s="236">
        <f t="array" ref="Y434">IF(COLUMNS($G434:Y434)&gt;$E434,"",IFERROR(INDEX('PROYECCIÓN'!435:435,15+6*(COLUMNS($G434:Y434)-1)),""))</f>
        <v/>
      </c>
      <c r="Z434" s="236">
        <f t="array" ref="Z434">IF(COLUMNS($G434:Z434)&gt;$E434,"",IFERROR(INDEX('PROYECCIÓN'!435:435,15+6*(COLUMNS($G434:Z434)-1)),""))</f>
        <v/>
      </c>
      <c r="AA434" s="236">
        <f t="array" ref="AA434">IF(COLUMNS($G434:AA434)&gt;$E434,"",IFERROR(INDEX('PROYECCIÓN'!435:435,15+6*(COLUMNS($G434:AA434)-1)),""))</f>
        <v/>
      </c>
      <c r="AB434" s="236">
        <f t="array" ref="AB434">IF(COLUMNS($G434:AB434)&gt;$E434,"",IFERROR(INDEX('PROYECCIÓN'!435:435,15+6*(COLUMNS($G434:AB434)-1)),""))</f>
        <v/>
      </c>
      <c r="AC434" s="236">
        <f t="array" ref="AC434">IF(COLUMNS($G434:AC434)&gt;$E434,"",IFERROR(INDEX('PROYECCIÓN'!435:435,15+6*(COLUMNS($G434:AC434)-1)),""))</f>
        <v/>
      </c>
      <c r="AD434" s="236">
        <f t="array" ref="AD434">IF(COLUMNS($G434:AD434)&gt;$E434,"",IFERROR(INDEX('PROYECCIÓN'!435:435,15+6*(COLUMNS($G434:AD434)-1)),""))</f>
        <v/>
      </c>
      <c r="AE434" s="236">
        <f t="array" ref="AE434">IF(COLUMNS($G434:AE434)&gt;$E434,"",IFERROR(INDEX('PROYECCIÓN'!435:435,15+6*(COLUMNS($G434:AE434)-1)),""))</f>
        <v/>
      </c>
      <c r="AF434" s="236">
        <f t="array" ref="AF434">IF(COLUMNS($G434:AF434)&gt;$E434,"",IFERROR(INDEX('PROYECCIÓN'!435:435,15+6*(COLUMNS($G434:AF434)-1)),""))</f>
        <v/>
      </c>
      <c r="AG434" s="236">
        <f t="array" ref="AG434">IF(COLUMNS($G434:AG434)&gt;$E434,"",IFERROR(INDEX('PROYECCIÓN'!435:435,15+6*(COLUMNS($G434:AG434)-1)),""))</f>
        <v/>
      </c>
      <c r="AH434" s="236">
        <f t="array" ref="AH434">IF(COLUMNS($G434:AH434)&gt;$E434,"",IFERROR(INDEX('PROYECCIÓN'!435:435,15+6*(COLUMNS($G434:AH434)-1)),""))</f>
        <v/>
      </c>
      <c r="AI434" s="236">
        <f t="array" ref="AI434">IF(COLUMNS($G434:AI434)&gt;$E434,"",IFERROR(INDEX('PROYECCIÓN'!435:435,15+6*(COLUMNS($G434:AI434)-1)),""))</f>
        <v/>
      </c>
      <c r="AJ434" s="236">
        <f t="array" ref="AJ434">IF(COLUMNS($G434:AJ434)&gt;$E434,"",IFERROR(INDEX('PROYECCIÓN'!435:435,15+6*(COLUMNS($G434:AJ434)-1)),""))</f>
        <v/>
      </c>
      <c r="AK434" s="236">
        <f t="array" ref="AK434">IF(COLUMNS($G434:AK434)&gt;$E434,"",IFERROR(INDEX('PROYECCIÓN'!435:435,15+6*(COLUMNS($G434:AK434)-1)),""))</f>
        <v/>
      </c>
      <c r="AL434" s="236">
        <f t="array" ref="AL434">IF(COLUMNS($G434:AL434)&gt;$E434,"",IFERROR(INDEX('PROYECCIÓN'!435:435,15+6*(COLUMNS($G434:AL434)-1)),""))</f>
        <v/>
      </c>
      <c r="AM434" s="236">
        <f t="array" ref="AM434">IF(COLUMNS($G434:AM434)&gt;$E434,"",IFERROR(INDEX('PROYECCIÓN'!435:435,15+6*(COLUMNS($G434:AM434)-1)),""))</f>
        <v/>
      </c>
      <c r="AN434" s="236">
        <f t="array" ref="AN434">IF(COLUMNS($G434:AN434)&gt;$E434,"",IFERROR(INDEX('PROYECCIÓN'!435:435,15+6*(COLUMNS($G434:AN434)-1)),""))</f>
        <v/>
      </c>
      <c r="AO434" s="236">
        <f t="array" ref="AO434">IF(COLUMNS($G434:AO434)&gt;$E434,"",IFERROR(INDEX('PROYECCIÓN'!435:435,15+6*(COLUMNS($G434:AO434)-1)),""))</f>
        <v/>
      </c>
      <c r="AP434" s="236">
        <f t="array" ref="AP434">IF(COLUMNS($G434:AP434)&gt;$E434,"",IFERROR(INDEX('PROYECCIÓN'!435:435,15+6*(COLUMNS($G434:AP434)-1)),""))</f>
        <v/>
      </c>
      <c r="AQ434" s="236" t="n"/>
      <c r="AR434" s="229" t="n"/>
      <c r="AS434" s="185" t="n"/>
    </row>
    <row r="435" ht="15" customHeight="1" s="506">
      <c r="B435" s="47">
        <f>'CARTERA TOTAL'!B435</f>
        <v/>
      </c>
      <c r="C435" s="229">
        <f>'PROYECCIÓN'!C436</f>
        <v/>
      </c>
      <c r="D435" s="53">
        <f>'PROYECCIÓN'!D436</f>
        <v/>
      </c>
      <c r="E435" s="56">
        <f>'PROYECCIÓN'!H436</f>
        <v/>
      </c>
      <c r="F435" s="56">
        <f>IF(COUNTIF($G435:$AP435,"VENCIDA")&gt;0,"VENCIDA",IF(COUNTIF($G435:$AP435,"POR VENCER")&gt;0,"POR VENCER",IF(COUNTIF($G435:$AP435,"AL DÍA")&gt;0,"AL DÍA",IF(COUNTIF($G435:$AP435,"PAGA")&gt;0,"PAGA","SIN ESTADO"))))</f>
        <v/>
      </c>
      <c r="G435" s="236">
        <f t="array" ref="G435">IF(COLUMNS($G435:G435)&gt;$E435,"",IFERROR(INDEX('PROYECCIÓN'!436:436,15+6*(COLUMNS($G435:G435)-1)),""))</f>
        <v/>
      </c>
      <c r="H435" s="236">
        <f t="array" ref="H435">IF(COLUMNS($G435:H435)&gt;$E435,"",IFERROR(INDEX('PROYECCIÓN'!436:436,15+6*(COLUMNS($G435:H435)-1)),""))</f>
        <v/>
      </c>
      <c r="I435" s="236">
        <f t="array" ref="I435">IF(COLUMNS($G435:I435)&gt;$E435,"",IFERROR(INDEX('PROYECCIÓN'!436:436,15+6*(COLUMNS($G435:I435)-1)),""))</f>
        <v/>
      </c>
      <c r="J435" s="236">
        <f t="array" ref="J435">IF(COLUMNS($G435:J435)&gt;$E435,"",IFERROR(INDEX('PROYECCIÓN'!436:436,15+6*(COLUMNS($G435:J435)-1)),""))</f>
        <v/>
      </c>
      <c r="K435" s="236">
        <f t="array" ref="K435">IF(COLUMNS($G435:K435)&gt;$E435,"",IFERROR(INDEX('PROYECCIÓN'!436:436,15+6*(COLUMNS($G435:K435)-1)),""))</f>
        <v/>
      </c>
      <c r="L435" s="236">
        <f t="array" ref="L435">IF(COLUMNS($G435:L435)&gt;$E435,"",IFERROR(INDEX('PROYECCIÓN'!436:436,15+6*(COLUMNS($G435:L435)-1)),""))</f>
        <v/>
      </c>
      <c r="M435" s="236">
        <f t="array" ref="M435">IF(COLUMNS($G435:M435)&gt;$E435,"",IFERROR(INDEX('PROYECCIÓN'!436:436,15+6*(COLUMNS($G435:M435)-1)),""))</f>
        <v/>
      </c>
      <c r="N435" s="236">
        <f t="array" ref="N435">IF(COLUMNS($G435:N435)&gt;$E435,"",IFERROR(INDEX('PROYECCIÓN'!436:436,15+6*(COLUMNS($G435:N435)-1)),""))</f>
        <v/>
      </c>
      <c r="O435" s="236">
        <f t="array" ref="O435">IF(COLUMNS($G435:O435)&gt;$E435,"",IFERROR(INDEX('PROYECCIÓN'!436:436,15+6*(COLUMNS($G435:O435)-1)),""))</f>
        <v/>
      </c>
      <c r="P435" s="236">
        <f t="array" ref="P435">IF(COLUMNS($G435:P435)&gt;$E435,"",IFERROR(INDEX('PROYECCIÓN'!436:436,15+6*(COLUMNS($G435:P435)-1)),""))</f>
        <v/>
      </c>
      <c r="Q435" s="236">
        <f t="array" ref="Q435">IF(COLUMNS($G435:Q435)&gt;$E435,"",IFERROR(INDEX('PROYECCIÓN'!436:436,15+6*(COLUMNS($G435:Q435)-1)),""))</f>
        <v/>
      </c>
      <c r="R435" s="236">
        <f t="array" ref="R435">IF(COLUMNS($G435:R435)&gt;$E435,"",IFERROR(INDEX('PROYECCIÓN'!436:436,15+6*(COLUMNS($G435:R435)-1)),""))</f>
        <v/>
      </c>
      <c r="S435" s="236">
        <f t="array" ref="S435">IF(COLUMNS($G435:S435)&gt;$E435,"",IFERROR(INDEX('PROYECCIÓN'!436:436,15+6*(COLUMNS($G435:S435)-1)),""))</f>
        <v/>
      </c>
      <c r="T435" s="236">
        <f t="array" ref="T435">IF(COLUMNS($G435:T435)&gt;$E435,"",IFERROR(INDEX('PROYECCIÓN'!436:436,15+6*(COLUMNS($G435:T435)-1)),""))</f>
        <v/>
      </c>
      <c r="U435" s="236">
        <f t="array" ref="U435">IF(COLUMNS($G435:U435)&gt;$E435,"",IFERROR(INDEX('PROYECCIÓN'!436:436,15+6*(COLUMNS($G435:U435)-1)),""))</f>
        <v/>
      </c>
      <c r="V435" s="236">
        <f t="array" ref="V435">IF(COLUMNS($G435:V435)&gt;$E435,"",IFERROR(INDEX('PROYECCIÓN'!436:436,15+6*(COLUMNS($G435:V435)-1)),""))</f>
        <v/>
      </c>
      <c r="W435" s="236">
        <f t="array" ref="W435">IF(COLUMNS($G435:W435)&gt;$E435,"",IFERROR(INDEX('PROYECCIÓN'!436:436,15+6*(COLUMNS($G435:W435)-1)),""))</f>
        <v/>
      </c>
      <c r="X435" s="236">
        <f t="array" ref="X435">IF(COLUMNS($G435:X435)&gt;$E435,"",IFERROR(INDEX('PROYECCIÓN'!436:436,15+6*(COLUMNS($G435:X435)-1)),""))</f>
        <v/>
      </c>
      <c r="Y435" s="236">
        <f t="array" ref="Y435">IF(COLUMNS($G435:Y435)&gt;$E435,"",IFERROR(INDEX('PROYECCIÓN'!436:436,15+6*(COLUMNS($G435:Y435)-1)),""))</f>
        <v/>
      </c>
      <c r="Z435" s="236">
        <f t="array" ref="Z435">IF(COLUMNS($G435:Z435)&gt;$E435,"",IFERROR(INDEX('PROYECCIÓN'!436:436,15+6*(COLUMNS($G435:Z435)-1)),""))</f>
        <v/>
      </c>
      <c r="AA435" s="236">
        <f t="array" ref="AA435">IF(COLUMNS($G435:AA435)&gt;$E435,"",IFERROR(INDEX('PROYECCIÓN'!436:436,15+6*(COLUMNS($G435:AA435)-1)),""))</f>
        <v/>
      </c>
      <c r="AB435" s="236">
        <f t="array" ref="AB435">IF(COLUMNS($G435:AB435)&gt;$E435,"",IFERROR(INDEX('PROYECCIÓN'!436:436,15+6*(COLUMNS($G435:AB435)-1)),""))</f>
        <v/>
      </c>
      <c r="AC435" s="236">
        <f t="array" ref="AC435">IF(COLUMNS($G435:AC435)&gt;$E435,"",IFERROR(INDEX('PROYECCIÓN'!436:436,15+6*(COLUMNS($G435:AC435)-1)),""))</f>
        <v/>
      </c>
      <c r="AD435" s="236">
        <f t="array" ref="AD435">IF(COLUMNS($G435:AD435)&gt;$E435,"",IFERROR(INDEX('PROYECCIÓN'!436:436,15+6*(COLUMNS($G435:AD435)-1)),""))</f>
        <v/>
      </c>
      <c r="AE435" s="236">
        <f t="array" ref="AE435">IF(COLUMNS($G435:AE435)&gt;$E435,"",IFERROR(INDEX('PROYECCIÓN'!436:436,15+6*(COLUMNS($G435:AE435)-1)),""))</f>
        <v/>
      </c>
      <c r="AF435" s="236">
        <f t="array" ref="AF435">IF(COLUMNS($G435:AF435)&gt;$E435,"",IFERROR(INDEX('PROYECCIÓN'!436:436,15+6*(COLUMNS($G435:AF435)-1)),""))</f>
        <v/>
      </c>
      <c r="AG435" s="236">
        <f t="array" ref="AG435">IF(COLUMNS($G435:AG435)&gt;$E435,"",IFERROR(INDEX('PROYECCIÓN'!436:436,15+6*(COLUMNS($G435:AG435)-1)),""))</f>
        <v/>
      </c>
      <c r="AH435" s="236">
        <f t="array" ref="AH435">IF(COLUMNS($G435:AH435)&gt;$E435,"",IFERROR(INDEX('PROYECCIÓN'!436:436,15+6*(COLUMNS($G435:AH435)-1)),""))</f>
        <v/>
      </c>
      <c r="AI435" s="236">
        <f t="array" ref="AI435">IF(COLUMNS($G435:AI435)&gt;$E435,"",IFERROR(INDEX('PROYECCIÓN'!436:436,15+6*(COLUMNS($G435:AI435)-1)),""))</f>
        <v/>
      </c>
      <c r="AJ435" s="236">
        <f t="array" ref="AJ435">IF(COLUMNS($G435:AJ435)&gt;$E435,"",IFERROR(INDEX('PROYECCIÓN'!436:436,15+6*(COLUMNS($G435:AJ435)-1)),""))</f>
        <v/>
      </c>
      <c r="AK435" s="236">
        <f t="array" ref="AK435">IF(COLUMNS($G435:AK435)&gt;$E435,"",IFERROR(INDEX('PROYECCIÓN'!436:436,15+6*(COLUMNS($G435:AK435)-1)),""))</f>
        <v/>
      </c>
      <c r="AL435" s="236">
        <f t="array" ref="AL435">IF(COLUMNS($G435:AL435)&gt;$E435,"",IFERROR(INDEX('PROYECCIÓN'!436:436,15+6*(COLUMNS($G435:AL435)-1)),""))</f>
        <v/>
      </c>
      <c r="AM435" s="236">
        <f t="array" ref="AM435">IF(COLUMNS($G435:AM435)&gt;$E435,"",IFERROR(INDEX('PROYECCIÓN'!436:436,15+6*(COLUMNS($G435:AM435)-1)),""))</f>
        <v/>
      </c>
      <c r="AN435" s="236">
        <f t="array" ref="AN435">IF(COLUMNS($G435:AN435)&gt;$E435,"",IFERROR(INDEX('PROYECCIÓN'!436:436,15+6*(COLUMNS($G435:AN435)-1)),""))</f>
        <v/>
      </c>
      <c r="AO435" s="236">
        <f t="array" ref="AO435">IF(COLUMNS($G435:AO435)&gt;$E435,"",IFERROR(INDEX('PROYECCIÓN'!436:436,15+6*(COLUMNS($G435:AO435)-1)),""))</f>
        <v/>
      </c>
      <c r="AP435" s="236">
        <f t="array" ref="AP435">IF(COLUMNS($G435:AP435)&gt;$E435,"",IFERROR(INDEX('PROYECCIÓN'!436:436,15+6*(COLUMNS($G435:AP435)-1)),""))</f>
        <v/>
      </c>
      <c r="AQ435" s="236" t="n"/>
      <c r="AR435" s="229" t="n"/>
      <c r="AS435" s="185" t="n"/>
    </row>
    <row r="436" ht="15" customHeight="1" s="506">
      <c r="B436" s="47">
        <f>'CARTERA TOTAL'!B436</f>
        <v/>
      </c>
      <c r="C436" s="229">
        <f>'PROYECCIÓN'!C437</f>
        <v/>
      </c>
      <c r="D436" s="53">
        <f>'PROYECCIÓN'!D437</f>
        <v/>
      </c>
      <c r="E436" s="56">
        <f>'PROYECCIÓN'!H437</f>
        <v/>
      </c>
      <c r="F436" s="56">
        <f>IF(COUNTIF($G436:$AP436,"VENCIDA")&gt;0,"VENCIDA",IF(COUNTIF($G436:$AP436,"POR VENCER")&gt;0,"POR VENCER",IF(COUNTIF($G436:$AP436,"AL DÍA")&gt;0,"AL DÍA",IF(COUNTIF($G436:$AP436,"PAGA")&gt;0,"PAGA","SIN ESTADO"))))</f>
        <v/>
      </c>
      <c r="G436" s="236">
        <f t="array" ref="G436">IF(COLUMNS($G436:G436)&gt;$E436,"",IFERROR(INDEX('PROYECCIÓN'!437:437,15+6*(COLUMNS($G436:G436)-1)),""))</f>
        <v/>
      </c>
      <c r="H436" s="236">
        <f t="array" ref="H436">IF(COLUMNS($G436:H436)&gt;$E436,"",IFERROR(INDEX('PROYECCIÓN'!437:437,15+6*(COLUMNS($G436:H436)-1)),""))</f>
        <v/>
      </c>
      <c r="I436" s="236">
        <f t="array" ref="I436">IF(COLUMNS($G436:I436)&gt;$E436,"",IFERROR(INDEX('PROYECCIÓN'!437:437,15+6*(COLUMNS($G436:I436)-1)),""))</f>
        <v/>
      </c>
      <c r="J436" s="236">
        <f t="array" ref="J436">IF(COLUMNS($G436:J436)&gt;$E436,"",IFERROR(INDEX('PROYECCIÓN'!437:437,15+6*(COLUMNS($G436:J436)-1)),""))</f>
        <v/>
      </c>
      <c r="K436" s="236">
        <f t="array" ref="K436">IF(COLUMNS($G436:K436)&gt;$E436,"",IFERROR(INDEX('PROYECCIÓN'!437:437,15+6*(COLUMNS($G436:K436)-1)),""))</f>
        <v/>
      </c>
      <c r="L436" s="236">
        <f t="array" ref="L436">IF(COLUMNS($G436:L436)&gt;$E436,"",IFERROR(INDEX('PROYECCIÓN'!437:437,15+6*(COLUMNS($G436:L436)-1)),""))</f>
        <v/>
      </c>
      <c r="M436" s="236">
        <f t="array" ref="M436">IF(COLUMNS($G436:M436)&gt;$E436,"",IFERROR(INDEX('PROYECCIÓN'!437:437,15+6*(COLUMNS($G436:M436)-1)),""))</f>
        <v/>
      </c>
      <c r="N436" s="236">
        <f t="array" ref="N436">IF(COLUMNS($G436:N436)&gt;$E436,"",IFERROR(INDEX('PROYECCIÓN'!437:437,15+6*(COLUMNS($G436:N436)-1)),""))</f>
        <v/>
      </c>
      <c r="O436" s="236">
        <f t="array" ref="O436">IF(COLUMNS($G436:O436)&gt;$E436,"",IFERROR(INDEX('PROYECCIÓN'!437:437,15+6*(COLUMNS($G436:O436)-1)),""))</f>
        <v/>
      </c>
      <c r="P436" s="236">
        <f t="array" ref="P436">IF(COLUMNS($G436:P436)&gt;$E436,"",IFERROR(INDEX('PROYECCIÓN'!437:437,15+6*(COLUMNS($G436:P436)-1)),""))</f>
        <v/>
      </c>
      <c r="Q436" s="236">
        <f t="array" ref="Q436">IF(COLUMNS($G436:Q436)&gt;$E436,"",IFERROR(INDEX('PROYECCIÓN'!437:437,15+6*(COLUMNS($G436:Q436)-1)),""))</f>
        <v/>
      </c>
      <c r="R436" s="236">
        <f t="array" ref="R436">IF(COLUMNS($G436:R436)&gt;$E436,"",IFERROR(INDEX('PROYECCIÓN'!437:437,15+6*(COLUMNS($G436:R436)-1)),""))</f>
        <v/>
      </c>
      <c r="S436" s="236">
        <f t="array" ref="S436">IF(COLUMNS($G436:S436)&gt;$E436,"",IFERROR(INDEX('PROYECCIÓN'!437:437,15+6*(COLUMNS($G436:S436)-1)),""))</f>
        <v/>
      </c>
      <c r="T436" s="236">
        <f t="array" ref="T436">IF(COLUMNS($G436:T436)&gt;$E436,"",IFERROR(INDEX('PROYECCIÓN'!437:437,15+6*(COLUMNS($G436:T436)-1)),""))</f>
        <v/>
      </c>
      <c r="U436" s="236">
        <f t="array" ref="U436">IF(COLUMNS($G436:U436)&gt;$E436,"",IFERROR(INDEX('PROYECCIÓN'!437:437,15+6*(COLUMNS($G436:U436)-1)),""))</f>
        <v/>
      </c>
      <c r="V436" s="236">
        <f t="array" ref="V436">IF(COLUMNS($G436:V436)&gt;$E436,"",IFERROR(INDEX('PROYECCIÓN'!437:437,15+6*(COLUMNS($G436:V436)-1)),""))</f>
        <v/>
      </c>
      <c r="W436" s="236">
        <f t="array" ref="W436">IF(COLUMNS($G436:W436)&gt;$E436,"",IFERROR(INDEX('PROYECCIÓN'!437:437,15+6*(COLUMNS($G436:W436)-1)),""))</f>
        <v/>
      </c>
      <c r="X436" s="236">
        <f t="array" ref="X436">IF(COLUMNS($G436:X436)&gt;$E436,"",IFERROR(INDEX('PROYECCIÓN'!437:437,15+6*(COLUMNS($G436:X436)-1)),""))</f>
        <v/>
      </c>
      <c r="Y436" s="236">
        <f t="array" ref="Y436">IF(COLUMNS($G436:Y436)&gt;$E436,"",IFERROR(INDEX('PROYECCIÓN'!437:437,15+6*(COLUMNS($G436:Y436)-1)),""))</f>
        <v/>
      </c>
      <c r="Z436" s="236">
        <f t="array" ref="Z436">IF(COLUMNS($G436:Z436)&gt;$E436,"",IFERROR(INDEX('PROYECCIÓN'!437:437,15+6*(COLUMNS($G436:Z436)-1)),""))</f>
        <v/>
      </c>
      <c r="AA436" s="236">
        <f t="array" ref="AA436">IF(COLUMNS($G436:AA436)&gt;$E436,"",IFERROR(INDEX('PROYECCIÓN'!437:437,15+6*(COLUMNS($G436:AA436)-1)),""))</f>
        <v/>
      </c>
      <c r="AB436" s="236">
        <f t="array" ref="AB436">IF(COLUMNS($G436:AB436)&gt;$E436,"",IFERROR(INDEX('PROYECCIÓN'!437:437,15+6*(COLUMNS($G436:AB436)-1)),""))</f>
        <v/>
      </c>
      <c r="AC436" s="236">
        <f t="array" ref="AC436">IF(COLUMNS($G436:AC436)&gt;$E436,"",IFERROR(INDEX('PROYECCIÓN'!437:437,15+6*(COLUMNS($G436:AC436)-1)),""))</f>
        <v/>
      </c>
      <c r="AD436" s="236">
        <f t="array" ref="AD436">IF(COLUMNS($G436:AD436)&gt;$E436,"",IFERROR(INDEX('PROYECCIÓN'!437:437,15+6*(COLUMNS($G436:AD436)-1)),""))</f>
        <v/>
      </c>
      <c r="AE436" s="236">
        <f t="array" ref="AE436">IF(COLUMNS($G436:AE436)&gt;$E436,"",IFERROR(INDEX('PROYECCIÓN'!437:437,15+6*(COLUMNS($G436:AE436)-1)),""))</f>
        <v/>
      </c>
      <c r="AF436" s="236">
        <f t="array" ref="AF436">IF(COLUMNS($G436:AF436)&gt;$E436,"",IFERROR(INDEX('PROYECCIÓN'!437:437,15+6*(COLUMNS($G436:AF436)-1)),""))</f>
        <v/>
      </c>
      <c r="AG436" s="236">
        <f t="array" ref="AG436">IF(COLUMNS($G436:AG436)&gt;$E436,"",IFERROR(INDEX('PROYECCIÓN'!437:437,15+6*(COLUMNS($G436:AG436)-1)),""))</f>
        <v/>
      </c>
      <c r="AH436" s="236">
        <f t="array" ref="AH436">IF(COLUMNS($G436:AH436)&gt;$E436,"",IFERROR(INDEX('PROYECCIÓN'!437:437,15+6*(COLUMNS($G436:AH436)-1)),""))</f>
        <v/>
      </c>
      <c r="AI436" s="236">
        <f t="array" ref="AI436">IF(COLUMNS($G436:AI436)&gt;$E436,"",IFERROR(INDEX('PROYECCIÓN'!437:437,15+6*(COLUMNS($G436:AI436)-1)),""))</f>
        <v/>
      </c>
      <c r="AJ436" s="236">
        <f t="array" ref="AJ436">IF(COLUMNS($G436:AJ436)&gt;$E436,"",IFERROR(INDEX('PROYECCIÓN'!437:437,15+6*(COLUMNS($G436:AJ436)-1)),""))</f>
        <v/>
      </c>
      <c r="AK436" s="236">
        <f t="array" ref="AK436">IF(COLUMNS($G436:AK436)&gt;$E436,"",IFERROR(INDEX('PROYECCIÓN'!437:437,15+6*(COLUMNS($G436:AK436)-1)),""))</f>
        <v/>
      </c>
      <c r="AL436" s="236">
        <f t="array" ref="AL436">IF(COLUMNS($G436:AL436)&gt;$E436,"",IFERROR(INDEX('PROYECCIÓN'!437:437,15+6*(COLUMNS($G436:AL436)-1)),""))</f>
        <v/>
      </c>
      <c r="AM436" s="236">
        <f t="array" ref="AM436">IF(COLUMNS($G436:AM436)&gt;$E436,"",IFERROR(INDEX('PROYECCIÓN'!437:437,15+6*(COLUMNS($G436:AM436)-1)),""))</f>
        <v/>
      </c>
      <c r="AN436" s="236">
        <f t="array" ref="AN436">IF(COLUMNS($G436:AN436)&gt;$E436,"",IFERROR(INDEX('PROYECCIÓN'!437:437,15+6*(COLUMNS($G436:AN436)-1)),""))</f>
        <v/>
      </c>
      <c r="AO436" s="236">
        <f t="array" ref="AO436">IF(COLUMNS($G436:AO436)&gt;$E436,"",IFERROR(INDEX('PROYECCIÓN'!437:437,15+6*(COLUMNS($G436:AO436)-1)),""))</f>
        <v/>
      </c>
      <c r="AP436" s="236">
        <f t="array" ref="AP436">IF(COLUMNS($G436:AP436)&gt;$E436,"",IFERROR(INDEX('PROYECCIÓN'!437:437,15+6*(COLUMNS($G436:AP436)-1)),""))</f>
        <v/>
      </c>
      <c r="AQ436" s="236" t="n"/>
      <c r="AR436" s="229" t="n"/>
      <c r="AS436" s="185" t="n"/>
    </row>
    <row r="437" ht="15" customHeight="1" s="506">
      <c r="B437" s="47">
        <f>'CARTERA TOTAL'!B437</f>
        <v/>
      </c>
      <c r="C437" s="229">
        <f>'PROYECCIÓN'!C438</f>
        <v/>
      </c>
      <c r="D437" s="53">
        <f>'PROYECCIÓN'!D438</f>
        <v/>
      </c>
      <c r="E437" s="56">
        <f>'PROYECCIÓN'!H438</f>
        <v/>
      </c>
      <c r="F437" s="56">
        <f>IF(COUNTIF($G437:$AP437,"VENCIDA")&gt;0,"VENCIDA",IF(COUNTIF($G437:$AP437,"POR VENCER")&gt;0,"POR VENCER",IF(COUNTIF($G437:$AP437,"AL DÍA")&gt;0,"AL DÍA",IF(COUNTIF($G437:$AP437,"PAGA")&gt;0,"PAGA","SIN ESTADO"))))</f>
        <v/>
      </c>
      <c r="G437" s="236">
        <f t="array" ref="G437">IF(COLUMNS($G437:G437)&gt;$E437,"",IFERROR(INDEX('PROYECCIÓN'!438:438,15+6*(COLUMNS($G437:G437)-1)),""))</f>
        <v/>
      </c>
      <c r="H437" s="236">
        <f t="array" ref="H437">IF(COLUMNS($G437:H437)&gt;$E437,"",IFERROR(INDEX('PROYECCIÓN'!438:438,15+6*(COLUMNS($G437:H437)-1)),""))</f>
        <v/>
      </c>
      <c r="I437" s="236">
        <f t="array" ref="I437">IF(COLUMNS($G437:I437)&gt;$E437,"",IFERROR(INDEX('PROYECCIÓN'!438:438,15+6*(COLUMNS($G437:I437)-1)),""))</f>
        <v/>
      </c>
      <c r="J437" s="236">
        <f t="array" ref="J437">IF(COLUMNS($G437:J437)&gt;$E437,"",IFERROR(INDEX('PROYECCIÓN'!438:438,15+6*(COLUMNS($G437:J437)-1)),""))</f>
        <v/>
      </c>
      <c r="K437" s="236">
        <f t="array" ref="K437">IF(COLUMNS($G437:K437)&gt;$E437,"",IFERROR(INDEX('PROYECCIÓN'!438:438,15+6*(COLUMNS($G437:K437)-1)),""))</f>
        <v/>
      </c>
      <c r="L437" s="236">
        <f t="array" ref="L437">IF(COLUMNS($G437:L437)&gt;$E437,"",IFERROR(INDEX('PROYECCIÓN'!438:438,15+6*(COLUMNS($G437:L437)-1)),""))</f>
        <v/>
      </c>
      <c r="M437" s="236">
        <f t="array" ref="M437">IF(COLUMNS($G437:M437)&gt;$E437,"",IFERROR(INDEX('PROYECCIÓN'!438:438,15+6*(COLUMNS($G437:M437)-1)),""))</f>
        <v/>
      </c>
      <c r="N437" s="236">
        <f t="array" ref="N437">IF(COLUMNS($G437:N437)&gt;$E437,"",IFERROR(INDEX('PROYECCIÓN'!438:438,15+6*(COLUMNS($G437:N437)-1)),""))</f>
        <v/>
      </c>
      <c r="O437" s="236">
        <f t="array" ref="O437">IF(COLUMNS($G437:O437)&gt;$E437,"",IFERROR(INDEX('PROYECCIÓN'!438:438,15+6*(COLUMNS($G437:O437)-1)),""))</f>
        <v/>
      </c>
      <c r="P437" s="236">
        <f t="array" ref="P437">IF(COLUMNS($G437:P437)&gt;$E437,"",IFERROR(INDEX('PROYECCIÓN'!438:438,15+6*(COLUMNS($G437:P437)-1)),""))</f>
        <v/>
      </c>
      <c r="Q437" s="236">
        <f t="array" ref="Q437">IF(COLUMNS($G437:Q437)&gt;$E437,"",IFERROR(INDEX('PROYECCIÓN'!438:438,15+6*(COLUMNS($G437:Q437)-1)),""))</f>
        <v/>
      </c>
      <c r="R437" s="236">
        <f t="array" ref="R437">IF(COLUMNS($G437:R437)&gt;$E437,"",IFERROR(INDEX('PROYECCIÓN'!438:438,15+6*(COLUMNS($G437:R437)-1)),""))</f>
        <v/>
      </c>
      <c r="S437" s="236">
        <f t="array" ref="S437">IF(COLUMNS($G437:S437)&gt;$E437,"",IFERROR(INDEX('PROYECCIÓN'!438:438,15+6*(COLUMNS($G437:S437)-1)),""))</f>
        <v/>
      </c>
      <c r="T437" s="236">
        <f t="array" ref="T437">IF(COLUMNS($G437:T437)&gt;$E437,"",IFERROR(INDEX('PROYECCIÓN'!438:438,15+6*(COLUMNS($G437:T437)-1)),""))</f>
        <v/>
      </c>
      <c r="U437" s="236">
        <f t="array" ref="U437">IF(COLUMNS($G437:U437)&gt;$E437,"",IFERROR(INDEX('PROYECCIÓN'!438:438,15+6*(COLUMNS($G437:U437)-1)),""))</f>
        <v/>
      </c>
      <c r="V437" s="236">
        <f t="array" ref="V437">IF(COLUMNS($G437:V437)&gt;$E437,"",IFERROR(INDEX('PROYECCIÓN'!438:438,15+6*(COLUMNS($G437:V437)-1)),""))</f>
        <v/>
      </c>
      <c r="W437" s="236">
        <f t="array" ref="W437">IF(COLUMNS($G437:W437)&gt;$E437,"",IFERROR(INDEX('PROYECCIÓN'!438:438,15+6*(COLUMNS($G437:W437)-1)),""))</f>
        <v/>
      </c>
      <c r="X437" s="236">
        <f t="array" ref="X437">IF(COLUMNS($G437:X437)&gt;$E437,"",IFERROR(INDEX('PROYECCIÓN'!438:438,15+6*(COLUMNS($G437:X437)-1)),""))</f>
        <v/>
      </c>
      <c r="Y437" s="236">
        <f t="array" ref="Y437">IF(COLUMNS($G437:Y437)&gt;$E437,"",IFERROR(INDEX('PROYECCIÓN'!438:438,15+6*(COLUMNS($G437:Y437)-1)),""))</f>
        <v/>
      </c>
      <c r="Z437" s="236">
        <f t="array" ref="Z437">IF(COLUMNS($G437:Z437)&gt;$E437,"",IFERROR(INDEX('PROYECCIÓN'!438:438,15+6*(COLUMNS($G437:Z437)-1)),""))</f>
        <v/>
      </c>
      <c r="AA437" s="236">
        <f t="array" ref="AA437">IF(COLUMNS($G437:AA437)&gt;$E437,"",IFERROR(INDEX('PROYECCIÓN'!438:438,15+6*(COLUMNS($G437:AA437)-1)),""))</f>
        <v/>
      </c>
      <c r="AB437" s="236">
        <f t="array" ref="AB437">IF(COLUMNS($G437:AB437)&gt;$E437,"",IFERROR(INDEX('PROYECCIÓN'!438:438,15+6*(COLUMNS($G437:AB437)-1)),""))</f>
        <v/>
      </c>
      <c r="AC437" s="236">
        <f t="array" ref="AC437">IF(COLUMNS($G437:AC437)&gt;$E437,"",IFERROR(INDEX('PROYECCIÓN'!438:438,15+6*(COLUMNS($G437:AC437)-1)),""))</f>
        <v/>
      </c>
      <c r="AD437" s="236">
        <f t="array" ref="AD437">IF(COLUMNS($G437:AD437)&gt;$E437,"",IFERROR(INDEX('PROYECCIÓN'!438:438,15+6*(COLUMNS($G437:AD437)-1)),""))</f>
        <v/>
      </c>
      <c r="AE437" s="236">
        <f t="array" ref="AE437">IF(COLUMNS($G437:AE437)&gt;$E437,"",IFERROR(INDEX('PROYECCIÓN'!438:438,15+6*(COLUMNS($G437:AE437)-1)),""))</f>
        <v/>
      </c>
      <c r="AF437" s="236">
        <f t="array" ref="AF437">IF(COLUMNS($G437:AF437)&gt;$E437,"",IFERROR(INDEX('PROYECCIÓN'!438:438,15+6*(COLUMNS($G437:AF437)-1)),""))</f>
        <v/>
      </c>
      <c r="AG437" s="236">
        <f t="array" ref="AG437">IF(COLUMNS($G437:AG437)&gt;$E437,"",IFERROR(INDEX('PROYECCIÓN'!438:438,15+6*(COLUMNS($G437:AG437)-1)),""))</f>
        <v/>
      </c>
      <c r="AH437" s="236">
        <f t="array" ref="AH437">IF(COLUMNS($G437:AH437)&gt;$E437,"",IFERROR(INDEX('PROYECCIÓN'!438:438,15+6*(COLUMNS($G437:AH437)-1)),""))</f>
        <v/>
      </c>
      <c r="AI437" s="236">
        <f t="array" ref="AI437">IF(COLUMNS($G437:AI437)&gt;$E437,"",IFERROR(INDEX('PROYECCIÓN'!438:438,15+6*(COLUMNS($G437:AI437)-1)),""))</f>
        <v/>
      </c>
      <c r="AJ437" s="236">
        <f t="array" ref="AJ437">IF(COLUMNS($G437:AJ437)&gt;$E437,"",IFERROR(INDEX('PROYECCIÓN'!438:438,15+6*(COLUMNS($G437:AJ437)-1)),""))</f>
        <v/>
      </c>
      <c r="AK437" s="236">
        <f t="array" ref="AK437">IF(COLUMNS($G437:AK437)&gt;$E437,"",IFERROR(INDEX('PROYECCIÓN'!438:438,15+6*(COLUMNS($G437:AK437)-1)),""))</f>
        <v/>
      </c>
      <c r="AL437" s="236">
        <f t="array" ref="AL437">IF(COLUMNS($G437:AL437)&gt;$E437,"",IFERROR(INDEX('PROYECCIÓN'!438:438,15+6*(COLUMNS($G437:AL437)-1)),""))</f>
        <v/>
      </c>
      <c r="AM437" s="236">
        <f t="array" ref="AM437">IF(COLUMNS($G437:AM437)&gt;$E437,"",IFERROR(INDEX('PROYECCIÓN'!438:438,15+6*(COLUMNS($G437:AM437)-1)),""))</f>
        <v/>
      </c>
      <c r="AN437" s="236">
        <f t="array" ref="AN437">IF(COLUMNS($G437:AN437)&gt;$E437,"",IFERROR(INDEX('PROYECCIÓN'!438:438,15+6*(COLUMNS($G437:AN437)-1)),""))</f>
        <v/>
      </c>
      <c r="AO437" s="236">
        <f t="array" ref="AO437">IF(COLUMNS($G437:AO437)&gt;$E437,"",IFERROR(INDEX('PROYECCIÓN'!438:438,15+6*(COLUMNS($G437:AO437)-1)),""))</f>
        <v/>
      </c>
      <c r="AP437" s="236">
        <f t="array" ref="AP437">IF(COLUMNS($G437:AP437)&gt;$E437,"",IFERROR(INDEX('PROYECCIÓN'!438:438,15+6*(COLUMNS($G437:AP437)-1)),""))</f>
        <v/>
      </c>
      <c r="AQ437" s="236" t="n"/>
      <c r="AR437" s="229" t="n"/>
      <c r="AS437" s="185" t="n"/>
    </row>
    <row r="438" ht="15" customHeight="1" s="506">
      <c r="B438" s="47">
        <f>'CARTERA TOTAL'!B438</f>
        <v/>
      </c>
      <c r="C438" s="229">
        <f>'PROYECCIÓN'!C439</f>
        <v/>
      </c>
      <c r="D438" s="53">
        <f>'PROYECCIÓN'!D439</f>
        <v/>
      </c>
      <c r="E438" s="56">
        <f>'PROYECCIÓN'!H439</f>
        <v/>
      </c>
      <c r="F438" s="56">
        <f>IF(COUNTIF($G438:$AP438,"VENCIDA")&gt;0,"VENCIDA",IF(COUNTIF($G438:$AP438,"POR VENCER")&gt;0,"POR VENCER",IF(COUNTIF($G438:$AP438,"AL DÍA")&gt;0,"AL DÍA",IF(COUNTIF($G438:$AP438,"PAGA")&gt;0,"PAGA","SIN ESTADO"))))</f>
        <v/>
      </c>
      <c r="G438" s="236">
        <f t="array" ref="G438">IF(COLUMNS($G438:G438)&gt;$E438,"",IFERROR(INDEX('PROYECCIÓN'!439:439,15+6*(COLUMNS($G438:G438)-1)),""))</f>
        <v/>
      </c>
      <c r="H438" s="236">
        <f t="array" ref="H438">IF(COLUMNS($G438:H438)&gt;$E438,"",IFERROR(INDEX('PROYECCIÓN'!439:439,15+6*(COLUMNS($G438:H438)-1)),""))</f>
        <v/>
      </c>
      <c r="I438" s="236">
        <f t="array" ref="I438">IF(COLUMNS($G438:I438)&gt;$E438,"",IFERROR(INDEX('PROYECCIÓN'!439:439,15+6*(COLUMNS($G438:I438)-1)),""))</f>
        <v/>
      </c>
      <c r="J438" s="236">
        <f t="array" ref="J438">IF(COLUMNS($G438:J438)&gt;$E438,"",IFERROR(INDEX('PROYECCIÓN'!439:439,15+6*(COLUMNS($G438:J438)-1)),""))</f>
        <v/>
      </c>
      <c r="K438" s="236">
        <f t="array" ref="K438">IF(COLUMNS($G438:K438)&gt;$E438,"",IFERROR(INDEX('PROYECCIÓN'!439:439,15+6*(COLUMNS($G438:K438)-1)),""))</f>
        <v/>
      </c>
      <c r="L438" s="236">
        <f t="array" ref="L438">IF(COLUMNS($G438:L438)&gt;$E438,"",IFERROR(INDEX('PROYECCIÓN'!439:439,15+6*(COLUMNS($G438:L438)-1)),""))</f>
        <v/>
      </c>
      <c r="M438" s="236">
        <f t="array" ref="M438">IF(COLUMNS($G438:M438)&gt;$E438,"",IFERROR(INDEX('PROYECCIÓN'!439:439,15+6*(COLUMNS($G438:M438)-1)),""))</f>
        <v/>
      </c>
      <c r="N438" s="236">
        <f t="array" ref="N438">IF(COLUMNS($G438:N438)&gt;$E438,"",IFERROR(INDEX('PROYECCIÓN'!439:439,15+6*(COLUMNS($G438:N438)-1)),""))</f>
        <v/>
      </c>
      <c r="O438" s="236">
        <f t="array" ref="O438">IF(COLUMNS($G438:O438)&gt;$E438,"",IFERROR(INDEX('PROYECCIÓN'!439:439,15+6*(COLUMNS($G438:O438)-1)),""))</f>
        <v/>
      </c>
      <c r="P438" s="236">
        <f t="array" ref="P438">IF(COLUMNS($G438:P438)&gt;$E438,"",IFERROR(INDEX('PROYECCIÓN'!439:439,15+6*(COLUMNS($G438:P438)-1)),""))</f>
        <v/>
      </c>
      <c r="Q438" s="236">
        <f t="array" ref="Q438">IF(COLUMNS($G438:Q438)&gt;$E438,"",IFERROR(INDEX('PROYECCIÓN'!439:439,15+6*(COLUMNS($G438:Q438)-1)),""))</f>
        <v/>
      </c>
      <c r="R438" s="236">
        <f t="array" ref="R438">IF(COLUMNS($G438:R438)&gt;$E438,"",IFERROR(INDEX('PROYECCIÓN'!439:439,15+6*(COLUMNS($G438:R438)-1)),""))</f>
        <v/>
      </c>
      <c r="S438" s="236">
        <f t="array" ref="S438">IF(COLUMNS($G438:S438)&gt;$E438,"",IFERROR(INDEX('PROYECCIÓN'!439:439,15+6*(COLUMNS($G438:S438)-1)),""))</f>
        <v/>
      </c>
      <c r="T438" s="236">
        <f t="array" ref="T438">IF(COLUMNS($G438:T438)&gt;$E438,"",IFERROR(INDEX('PROYECCIÓN'!439:439,15+6*(COLUMNS($G438:T438)-1)),""))</f>
        <v/>
      </c>
      <c r="U438" s="236">
        <f t="array" ref="U438">IF(COLUMNS($G438:U438)&gt;$E438,"",IFERROR(INDEX('PROYECCIÓN'!439:439,15+6*(COLUMNS($G438:U438)-1)),""))</f>
        <v/>
      </c>
      <c r="V438" s="236">
        <f t="array" ref="V438">IF(COLUMNS($G438:V438)&gt;$E438,"",IFERROR(INDEX('PROYECCIÓN'!439:439,15+6*(COLUMNS($G438:V438)-1)),""))</f>
        <v/>
      </c>
      <c r="W438" s="236">
        <f t="array" ref="W438">IF(COLUMNS($G438:W438)&gt;$E438,"",IFERROR(INDEX('PROYECCIÓN'!439:439,15+6*(COLUMNS($G438:W438)-1)),""))</f>
        <v/>
      </c>
      <c r="X438" s="236">
        <f t="array" ref="X438">IF(COLUMNS($G438:X438)&gt;$E438,"",IFERROR(INDEX('PROYECCIÓN'!439:439,15+6*(COLUMNS($G438:X438)-1)),""))</f>
        <v/>
      </c>
      <c r="Y438" s="236">
        <f t="array" ref="Y438">IF(COLUMNS($G438:Y438)&gt;$E438,"",IFERROR(INDEX('PROYECCIÓN'!439:439,15+6*(COLUMNS($G438:Y438)-1)),""))</f>
        <v/>
      </c>
      <c r="Z438" s="236">
        <f t="array" ref="Z438">IF(COLUMNS($G438:Z438)&gt;$E438,"",IFERROR(INDEX('PROYECCIÓN'!439:439,15+6*(COLUMNS($G438:Z438)-1)),""))</f>
        <v/>
      </c>
      <c r="AA438" s="236">
        <f t="array" ref="AA438">IF(COLUMNS($G438:AA438)&gt;$E438,"",IFERROR(INDEX('PROYECCIÓN'!439:439,15+6*(COLUMNS($G438:AA438)-1)),""))</f>
        <v/>
      </c>
      <c r="AB438" s="236">
        <f t="array" ref="AB438">IF(COLUMNS($G438:AB438)&gt;$E438,"",IFERROR(INDEX('PROYECCIÓN'!439:439,15+6*(COLUMNS($G438:AB438)-1)),""))</f>
        <v/>
      </c>
      <c r="AC438" s="236">
        <f t="array" ref="AC438">IF(COLUMNS($G438:AC438)&gt;$E438,"",IFERROR(INDEX('PROYECCIÓN'!439:439,15+6*(COLUMNS($G438:AC438)-1)),""))</f>
        <v/>
      </c>
      <c r="AD438" s="236">
        <f t="array" ref="AD438">IF(COLUMNS($G438:AD438)&gt;$E438,"",IFERROR(INDEX('PROYECCIÓN'!439:439,15+6*(COLUMNS($G438:AD438)-1)),""))</f>
        <v/>
      </c>
      <c r="AE438" s="236">
        <f t="array" ref="AE438">IF(COLUMNS($G438:AE438)&gt;$E438,"",IFERROR(INDEX('PROYECCIÓN'!439:439,15+6*(COLUMNS($G438:AE438)-1)),""))</f>
        <v/>
      </c>
      <c r="AF438" s="236">
        <f t="array" ref="AF438">IF(COLUMNS($G438:AF438)&gt;$E438,"",IFERROR(INDEX('PROYECCIÓN'!439:439,15+6*(COLUMNS($G438:AF438)-1)),""))</f>
        <v/>
      </c>
      <c r="AG438" s="236">
        <f t="array" ref="AG438">IF(COLUMNS($G438:AG438)&gt;$E438,"",IFERROR(INDEX('PROYECCIÓN'!439:439,15+6*(COLUMNS($G438:AG438)-1)),""))</f>
        <v/>
      </c>
      <c r="AH438" s="236">
        <f t="array" ref="AH438">IF(COLUMNS($G438:AH438)&gt;$E438,"",IFERROR(INDEX('PROYECCIÓN'!439:439,15+6*(COLUMNS($G438:AH438)-1)),""))</f>
        <v/>
      </c>
      <c r="AI438" s="236">
        <f t="array" ref="AI438">IF(COLUMNS($G438:AI438)&gt;$E438,"",IFERROR(INDEX('PROYECCIÓN'!439:439,15+6*(COLUMNS($G438:AI438)-1)),""))</f>
        <v/>
      </c>
      <c r="AJ438" s="236">
        <f t="array" ref="AJ438">IF(COLUMNS($G438:AJ438)&gt;$E438,"",IFERROR(INDEX('PROYECCIÓN'!439:439,15+6*(COLUMNS($G438:AJ438)-1)),""))</f>
        <v/>
      </c>
      <c r="AK438" s="236">
        <f t="array" ref="AK438">IF(COLUMNS($G438:AK438)&gt;$E438,"",IFERROR(INDEX('PROYECCIÓN'!439:439,15+6*(COLUMNS($G438:AK438)-1)),""))</f>
        <v/>
      </c>
      <c r="AL438" s="236">
        <f t="array" ref="AL438">IF(COLUMNS($G438:AL438)&gt;$E438,"",IFERROR(INDEX('PROYECCIÓN'!439:439,15+6*(COLUMNS($G438:AL438)-1)),""))</f>
        <v/>
      </c>
      <c r="AM438" s="236">
        <f t="array" ref="AM438">IF(COLUMNS($G438:AM438)&gt;$E438,"",IFERROR(INDEX('PROYECCIÓN'!439:439,15+6*(COLUMNS($G438:AM438)-1)),""))</f>
        <v/>
      </c>
      <c r="AN438" s="236">
        <f t="array" ref="AN438">IF(COLUMNS($G438:AN438)&gt;$E438,"",IFERROR(INDEX('PROYECCIÓN'!439:439,15+6*(COLUMNS($G438:AN438)-1)),""))</f>
        <v/>
      </c>
      <c r="AO438" s="236">
        <f t="array" ref="AO438">IF(COLUMNS($G438:AO438)&gt;$E438,"",IFERROR(INDEX('PROYECCIÓN'!439:439,15+6*(COLUMNS($G438:AO438)-1)),""))</f>
        <v/>
      </c>
      <c r="AP438" s="236">
        <f t="array" ref="AP438">IF(COLUMNS($G438:AP438)&gt;$E438,"",IFERROR(INDEX('PROYECCIÓN'!439:439,15+6*(COLUMNS($G438:AP438)-1)),""))</f>
        <v/>
      </c>
      <c r="AQ438" s="236" t="n"/>
      <c r="AR438" s="229" t="n"/>
      <c r="AS438" s="185" t="n"/>
    </row>
    <row r="439" ht="15" customHeight="1" s="506">
      <c r="B439" s="47">
        <f>'CARTERA TOTAL'!B439</f>
        <v/>
      </c>
      <c r="C439" s="229">
        <f>'PROYECCIÓN'!C440</f>
        <v/>
      </c>
      <c r="D439" s="53">
        <f>'PROYECCIÓN'!D440</f>
        <v/>
      </c>
      <c r="E439" s="56">
        <f>'PROYECCIÓN'!H440</f>
        <v/>
      </c>
      <c r="F439" s="56">
        <f>IF(COUNTIF($G439:$AP439,"VENCIDA")&gt;0,"VENCIDA",IF(COUNTIF($G439:$AP439,"POR VENCER")&gt;0,"POR VENCER",IF(COUNTIF($G439:$AP439,"AL DÍA")&gt;0,"AL DÍA",IF(COUNTIF($G439:$AP439,"PAGA")&gt;0,"PAGA","SIN ESTADO"))))</f>
        <v/>
      </c>
      <c r="G439" s="236">
        <f t="array" ref="G439">IF(COLUMNS($G439:G439)&gt;$E439,"",IFERROR(INDEX('PROYECCIÓN'!440:440,15+6*(COLUMNS($G439:G439)-1)),""))</f>
        <v/>
      </c>
      <c r="H439" s="236">
        <f t="array" ref="H439">IF(COLUMNS($G439:H439)&gt;$E439,"",IFERROR(INDEX('PROYECCIÓN'!440:440,15+6*(COLUMNS($G439:H439)-1)),""))</f>
        <v/>
      </c>
      <c r="I439" s="236">
        <f t="array" ref="I439">IF(COLUMNS($G439:I439)&gt;$E439,"",IFERROR(INDEX('PROYECCIÓN'!440:440,15+6*(COLUMNS($G439:I439)-1)),""))</f>
        <v/>
      </c>
      <c r="J439" s="236">
        <f t="array" ref="J439">IF(COLUMNS($G439:J439)&gt;$E439,"",IFERROR(INDEX('PROYECCIÓN'!440:440,15+6*(COLUMNS($G439:J439)-1)),""))</f>
        <v/>
      </c>
      <c r="K439" s="236">
        <f t="array" ref="K439">IF(COLUMNS($G439:K439)&gt;$E439,"",IFERROR(INDEX('PROYECCIÓN'!440:440,15+6*(COLUMNS($G439:K439)-1)),""))</f>
        <v/>
      </c>
      <c r="L439" s="236">
        <f t="array" ref="L439">IF(COLUMNS($G439:L439)&gt;$E439,"",IFERROR(INDEX('PROYECCIÓN'!440:440,15+6*(COLUMNS($G439:L439)-1)),""))</f>
        <v/>
      </c>
      <c r="M439" s="236">
        <f t="array" ref="M439">IF(COLUMNS($G439:M439)&gt;$E439,"",IFERROR(INDEX('PROYECCIÓN'!440:440,15+6*(COLUMNS($G439:M439)-1)),""))</f>
        <v/>
      </c>
      <c r="N439" s="236">
        <f t="array" ref="N439">IF(COLUMNS($G439:N439)&gt;$E439,"",IFERROR(INDEX('PROYECCIÓN'!440:440,15+6*(COLUMNS($G439:N439)-1)),""))</f>
        <v/>
      </c>
      <c r="O439" s="236">
        <f t="array" ref="O439">IF(COLUMNS($G439:O439)&gt;$E439,"",IFERROR(INDEX('PROYECCIÓN'!440:440,15+6*(COLUMNS($G439:O439)-1)),""))</f>
        <v/>
      </c>
      <c r="P439" s="236">
        <f t="array" ref="P439">IF(COLUMNS($G439:P439)&gt;$E439,"",IFERROR(INDEX('PROYECCIÓN'!440:440,15+6*(COLUMNS($G439:P439)-1)),""))</f>
        <v/>
      </c>
      <c r="Q439" s="236">
        <f t="array" ref="Q439">IF(COLUMNS($G439:Q439)&gt;$E439,"",IFERROR(INDEX('PROYECCIÓN'!440:440,15+6*(COLUMNS($G439:Q439)-1)),""))</f>
        <v/>
      </c>
      <c r="R439" s="236">
        <f t="array" ref="R439">IF(COLUMNS($G439:R439)&gt;$E439,"",IFERROR(INDEX('PROYECCIÓN'!440:440,15+6*(COLUMNS($G439:R439)-1)),""))</f>
        <v/>
      </c>
      <c r="S439" s="236">
        <f t="array" ref="S439">IF(COLUMNS($G439:S439)&gt;$E439,"",IFERROR(INDEX('PROYECCIÓN'!440:440,15+6*(COLUMNS($G439:S439)-1)),""))</f>
        <v/>
      </c>
      <c r="T439" s="236">
        <f t="array" ref="T439">IF(COLUMNS($G439:T439)&gt;$E439,"",IFERROR(INDEX('PROYECCIÓN'!440:440,15+6*(COLUMNS($G439:T439)-1)),""))</f>
        <v/>
      </c>
      <c r="U439" s="236">
        <f t="array" ref="U439">IF(COLUMNS($G439:U439)&gt;$E439,"",IFERROR(INDEX('PROYECCIÓN'!440:440,15+6*(COLUMNS($G439:U439)-1)),""))</f>
        <v/>
      </c>
      <c r="V439" s="236">
        <f t="array" ref="V439">IF(COLUMNS($G439:V439)&gt;$E439,"",IFERROR(INDEX('PROYECCIÓN'!440:440,15+6*(COLUMNS($G439:V439)-1)),""))</f>
        <v/>
      </c>
      <c r="W439" s="236">
        <f t="array" ref="W439">IF(COLUMNS($G439:W439)&gt;$E439,"",IFERROR(INDEX('PROYECCIÓN'!440:440,15+6*(COLUMNS($G439:W439)-1)),""))</f>
        <v/>
      </c>
      <c r="X439" s="236">
        <f t="array" ref="X439">IF(COLUMNS($G439:X439)&gt;$E439,"",IFERROR(INDEX('PROYECCIÓN'!440:440,15+6*(COLUMNS($G439:X439)-1)),""))</f>
        <v/>
      </c>
      <c r="Y439" s="236">
        <f t="array" ref="Y439">IF(COLUMNS($G439:Y439)&gt;$E439,"",IFERROR(INDEX('PROYECCIÓN'!440:440,15+6*(COLUMNS($G439:Y439)-1)),""))</f>
        <v/>
      </c>
      <c r="Z439" s="236">
        <f t="array" ref="Z439">IF(COLUMNS($G439:Z439)&gt;$E439,"",IFERROR(INDEX('PROYECCIÓN'!440:440,15+6*(COLUMNS($G439:Z439)-1)),""))</f>
        <v/>
      </c>
      <c r="AA439" s="236">
        <f t="array" ref="AA439">IF(COLUMNS($G439:AA439)&gt;$E439,"",IFERROR(INDEX('PROYECCIÓN'!440:440,15+6*(COLUMNS($G439:AA439)-1)),""))</f>
        <v/>
      </c>
      <c r="AB439" s="236">
        <f t="array" ref="AB439">IF(COLUMNS($G439:AB439)&gt;$E439,"",IFERROR(INDEX('PROYECCIÓN'!440:440,15+6*(COLUMNS($G439:AB439)-1)),""))</f>
        <v/>
      </c>
      <c r="AC439" s="236">
        <f t="array" ref="AC439">IF(COLUMNS($G439:AC439)&gt;$E439,"",IFERROR(INDEX('PROYECCIÓN'!440:440,15+6*(COLUMNS($G439:AC439)-1)),""))</f>
        <v/>
      </c>
      <c r="AD439" s="236">
        <f t="array" ref="AD439">IF(COLUMNS($G439:AD439)&gt;$E439,"",IFERROR(INDEX('PROYECCIÓN'!440:440,15+6*(COLUMNS($G439:AD439)-1)),""))</f>
        <v/>
      </c>
      <c r="AE439" s="236">
        <f t="array" ref="AE439">IF(COLUMNS($G439:AE439)&gt;$E439,"",IFERROR(INDEX('PROYECCIÓN'!440:440,15+6*(COLUMNS($G439:AE439)-1)),""))</f>
        <v/>
      </c>
      <c r="AF439" s="236">
        <f t="array" ref="AF439">IF(COLUMNS($G439:AF439)&gt;$E439,"",IFERROR(INDEX('PROYECCIÓN'!440:440,15+6*(COLUMNS($G439:AF439)-1)),""))</f>
        <v/>
      </c>
      <c r="AG439" s="236">
        <f t="array" ref="AG439">IF(COLUMNS($G439:AG439)&gt;$E439,"",IFERROR(INDEX('PROYECCIÓN'!440:440,15+6*(COLUMNS($G439:AG439)-1)),""))</f>
        <v/>
      </c>
      <c r="AH439" s="236">
        <f t="array" ref="AH439">IF(COLUMNS($G439:AH439)&gt;$E439,"",IFERROR(INDEX('PROYECCIÓN'!440:440,15+6*(COLUMNS($G439:AH439)-1)),""))</f>
        <v/>
      </c>
      <c r="AI439" s="236">
        <f t="array" ref="AI439">IF(COLUMNS($G439:AI439)&gt;$E439,"",IFERROR(INDEX('PROYECCIÓN'!440:440,15+6*(COLUMNS($G439:AI439)-1)),""))</f>
        <v/>
      </c>
      <c r="AJ439" s="236">
        <f t="array" ref="AJ439">IF(COLUMNS($G439:AJ439)&gt;$E439,"",IFERROR(INDEX('PROYECCIÓN'!440:440,15+6*(COLUMNS($G439:AJ439)-1)),""))</f>
        <v/>
      </c>
      <c r="AK439" s="236">
        <f t="array" ref="AK439">IF(COLUMNS($G439:AK439)&gt;$E439,"",IFERROR(INDEX('PROYECCIÓN'!440:440,15+6*(COLUMNS($G439:AK439)-1)),""))</f>
        <v/>
      </c>
      <c r="AL439" s="236">
        <f t="array" ref="AL439">IF(COLUMNS($G439:AL439)&gt;$E439,"",IFERROR(INDEX('PROYECCIÓN'!440:440,15+6*(COLUMNS($G439:AL439)-1)),""))</f>
        <v/>
      </c>
      <c r="AM439" s="236">
        <f t="array" ref="AM439">IF(COLUMNS($G439:AM439)&gt;$E439,"",IFERROR(INDEX('PROYECCIÓN'!440:440,15+6*(COLUMNS($G439:AM439)-1)),""))</f>
        <v/>
      </c>
      <c r="AN439" s="236">
        <f t="array" ref="AN439">IF(COLUMNS($G439:AN439)&gt;$E439,"",IFERROR(INDEX('PROYECCIÓN'!440:440,15+6*(COLUMNS($G439:AN439)-1)),""))</f>
        <v/>
      </c>
      <c r="AO439" s="236">
        <f t="array" ref="AO439">IF(COLUMNS($G439:AO439)&gt;$E439,"",IFERROR(INDEX('PROYECCIÓN'!440:440,15+6*(COLUMNS($G439:AO439)-1)),""))</f>
        <v/>
      </c>
      <c r="AP439" s="236">
        <f t="array" ref="AP439">IF(COLUMNS($G439:AP439)&gt;$E439,"",IFERROR(INDEX('PROYECCIÓN'!440:440,15+6*(COLUMNS($G439:AP439)-1)),""))</f>
        <v/>
      </c>
      <c r="AQ439" s="236" t="n"/>
      <c r="AR439" s="229" t="n"/>
      <c r="AS439" s="185" t="n"/>
    </row>
    <row r="440" ht="15" customHeight="1" s="506">
      <c r="B440" s="47">
        <f>'CARTERA TOTAL'!B440</f>
        <v/>
      </c>
      <c r="C440" s="229">
        <f>'PROYECCIÓN'!C441</f>
        <v/>
      </c>
      <c r="D440" s="53">
        <f>'PROYECCIÓN'!D441</f>
        <v/>
      </c>
      <c r="E440" s="56">
        <f>'PROYECCIÓN'!H441</f>
        <v/>
      </c>
      <c r="F440" s="56">
        <f>IF(COUNTIF($G440:$AP440,"VENCIDA")&gt;0,"VENCIDA",IF(COUNTIF($G440:$AP440,"POR VENCER")&gt;0,"POR VENCER",IF(COUNTIF($G440:$AP440,"AL DÍA")&gt;0,"AL DÍA",IF(COUNTIF($G440:$AP440,"PAGA")&gt;0,"PAGA","SIN ESTADO"))))</f>
        <v/>
      </c>
      <c r="G440" s="236">
        <f t="array" ref="G440">IF(COLUMNS($G440:G440)&gt;$E440,"",IFERROR(INDEX('PROYECCIÓN'!441:441,15+6*(COLUMNS($G440:G440)-1)),""))</f>
        <v/>
      </c>
      <c r="H440" s="236">
        <f t="array" ref="H440">IF(COLUMNS($G440:H440)&gt;$E440,"",IFERROR(INDEX('PROYECCIÓN'!441:441,15+6*(COLUMNS($G440:H440)-1)),""))</f>
        <v/>
      </c>
      <c r="I440" s="236">
        <f t="array" ref="I440">IF(COLUMNS($G440:I440)&gt;$E440,"",IFERROR(INDEX('PROYECCIÓN'!441:441,15+6*(COLUMNS($G440:I440)-1)),""))</f>
        <v/>
      </c>
      <c r="J440" s="236">
        <f t="array" ref="J440">IF(COLUMNS($G440:J440)&gt;$E440,"",IFERROR(INDEX('PROYECCIÓN'!441:441,15+6*(COLUMNS($G440:J440)-1)),""))</f>
        <v/>
      </c>
      <c r="K440" s="236">
        <f t="array" ref="K440">IF(COLUMNS($G440:K440)&gt;$E440,"",IFERROR(INDEX('PROYECCIÓN'!441:441,15+6*(COLUMNS($G440:K440)-1)),""))</f>
        <v/>
      </c>
      <c r="L440" s="236">
        <f t="array" ref="L440">IF(COLUMNS($G440:L440)&gt;$E440,"",IFERROR(INDEX('PROYECCIÓN'!441:441,15+6*(COLUMNS($G440:L440)-1)),""))</f>
        <v/>
      </c>
      <c r="M440" s="236">
        <f t="array" ref="M440">IF(COLUMNS($G440:M440)&gt;$E440,"",IFERROR(INDEX('PROYECCIÓN'!441:441,15+6*(COLUMNS($G440:M440)-1)),""))</f>
        <v/>
      </c>
      <c r="N440" s="236">
        <f t="array" ref="N440">IF(COLUMNS($G440:N440)&gt;$E440,"",IFERROR(INDEX('PROYECCIÓN'!441:441,15+6*(COLUMNS($G440:N440)-1)),""))</f>
        <v/>
      </c>
      <c r="O440" s="236">
        <f t="array" ref="O440">IF(COLUMNS($G440:O440)&gt;$E440,"",IFERROR(INDEX('PROYECCIÓN'!441:441,15+6*(COLUMNS($G440:O440)-1)),""))</f>
        <v/>
      </c>
      <c r="P440" s="236">
        <f t="array" ref="P440">IF(COLUMNS($G440:P440)&gt;$E440,"",IFERROR(INDEX('PROYECCIÓN'!441:441,15+6*(COLUMNS($G440:P440)-1)),""))</f>
        <v/>
      </c>
      <c r="Q440" s="236">
        <f t="array" ref="Q440">IF(COLUMNS($G440:Q440)&gt;$E440,"",IFERROR(INDEX('PROYECCIÓN'!441:441,15+6*(COLUMNS($G440:Q440)-1)),""))</f>
        <v/>
      </c>
      <c r="R440" s="236">
        <f t="array" ref="R440">IF(COLUMNS($G440:R440)&gt;$E440,"",IFERROR(INDEX('PROYECCIÓN'!441:441,15+6*(COLUMNS($G440:R440)-1)),""))</f>
        <v/>
      </c>
      <c r="S440" s="236">
        <f t="array" ref="S440">IF(COLUMNS($G440:S440)&gt;$E440,"",IFERROR(INDEX('PROYECCIÓN'!441:441,15+6*(COLUMNS($G440:S440)-1)),""))</f>
        <v/>
      </c>
      <c r="T440" s="236">
        <f t="array" ref="T440">IF(COLUMNS($G440:T440)&gt;$E440,"",IFERROR(INDEX('PROYECCIÓN'!441:441,15+6*(COLUMNS($G440:T440)-1)),""))</f>
        <v/>
      </c>
      <c r="U440" s="236">
        <f t="array" ref="U440">IF(COLUMNS($G440:U440)&gt;$E440,"",IFERROR(INDEX('PROYECCIÓN'!441:441,15+6*(COLUMNS($G440:U440)-1)),""))</f>
        <v/>
      </c>
      <c r="V440" s="236">
        <f t="array" ref="V440">IF(COLUMNS($G440:V440)&gt;$E440,"",IFERROR(INDEX('PROYECCIÓN'!441:441,15+6*(COLUMNS($G440:V440)-1)),""))</f>
        <v/>
      </c>
      <c r="W440" s="236">
        <f t="array" ref="W440">IF(COLUMNS($G440:W440)&gt;$E440,"",IFERROR(INDEX('PROYECCIÓN'!441:441,15+6*(COLUMNS($G440:W440)-1)),""))</f>
        <v/>
      </c>
      <c r="X440" s="236">
        <f t="array" ref="X440">IF(COLUMNS($G440:X440)&gt;$E440,"",IFERROR(INDEX('PROYECCIÓN'!441:441,15+6*(COLUMNS($G440:X440)-1)),""))</f>
        <v/>
      </c>
      <c r="Y440" s="236">
        <f t="array" ref="Y440">IF(COLUMNS($G440:Y440)&gt;$E440,"",IFERROR(INDEX('PROYECCIÓN'!441:441,15+6*(COLUMNS($G440:Y440)-1)),""))</f>
        <v/>
      </c>
      <c r="Z440" s="236">
        <f t="array" ref="Z440">IF(COLUMNS($G440:Z440)&gt;$E440,"",IFERROR(INDEX('PROYECCIÓN'!441:441,15+6*(COLUMNS($G440:Z440)-1)),""))</f>
        <v/>
      </c>
      <c r="AA440" s="236">
        <f t="array" ref="AA440">IF(COLUMNS($G440:AA440)&gt;$E440,"",IFERROR(INDEX('PROYECCIÓN'!441:441,15+6*(COLUMNS($G440:AA440)-1)),""))</f>
        <v/>
      </c>
      <c r="AB440" s="236">
        <f t="array" ref="AB440">IF(COLUMNS($G440:AB440)&gt;$E440,"",IFERROR(INDEX('PROYECCIÓN'!441:441,15+6*(COLUMNS($G440:AB440)-1)),""))</f>
        <v/>
      </c>
      <c r="AC440" s="236">
        <f t="array" ref="AC440">IF(COLUMNS($G440:AC440)&gt;$E440,"",IFERROR(INDEX('PROYECCIÓN'!441:441,15+6*(COLUMNS($G440:AC440)-1)),""))</f>
        <v/>
      </c>
      <c r="AD440" s="236">
        <f t="array" ref="AD440">IF(COLUMNS($G440:AD440)&gt;$E440,"",IFERROR(INDEX('PROYECCIÓN'!441:441,15+6*(COLUMNS($G440:AD440)-1)),""))</f>
        <v/>
      </c>
      <c r="AE440" s="236">
        <f t="array" ref="AE440">IF(COLUMNS($G440:AE440)&gt;$E440,"",IFERROR(INDEX('PROYECCIÓN'!441:441,15+6*(COLUMNS($G440:AE440)-1)),""))</f>
        <v/>
      </c>
      <c r="AF440" s="236">
        <f t="array" ref="AF440">IF(COLUMNS($G440:AF440)&gt;$E440,"",IFERROR(INDEX('PROYECCIÓN'!441:441,15+6*(COLUMNS($G440:AF440)-1)),""))</f>
        <v/>
      </c>
      <c r="AG440" s="236">
        <f t="array" ref="AG440">IF(COLUMNS($G440:AG440)&gt;$E440,"",IFERROR(INDEX('PROYECCIÓN'!441:441,15+6*(COLUMNS($G440:AG440)-1)),""))</f>
        <v/>
      </c>
      <c r="AH440" s="236">
        <f t="array" ref="AH440">IF(COLUMNS($G440:AH440)&gt;$E440,"",IFERROR(INDEX('PROYECCIÓN'!441:441,15+6*(COLUMNS($G440:AH440)-1)),""))</f>
        <v/>
      </c>
      <c r="AI440" s="236">
        <f t="array" ref="AI440">IF(COLUMNS($G440:AI440)&gt;$E440,"",IFERROR(INDEX('PROYECCIÓN'!441:441,15+6*(COLUMNS($G440:AI440)-1)),""))</f>
        <v/>
      </c>
      <c r="AJ440" s="236">
        <f t="array" ref="AJ440">IF(COLUMNS($G440:AJ440)&gt;$E440,"",IFERROR(INDEX('PROYECCIÓN'!441:441,15+6*(COLUMNS($G440:AJ440)-1)),""))</f>
        <v/>
      </c>
      <c r="AK440" s="236">
        <f t="array" ref="AK440">IF(COLUMNS($G440:AK440)&gt;$E440,"",IFERROR(INDEX('PROYECCIÓN'!441:441,15+6*(COLUMNS($G440:AK440)-1)),""))</f>
        <v/>
      </c>
      <c r="AL440" s="236">
        <f t="array" ref="AL440">IF(COLUMNS($G440:AL440)&gt;$E440,"",IFERROR(INDEX('PROYECCIÓN'!441:441,15+6*(COLUMNS($G440:AL440)-1)),""))</f>
        <v/>
      </c>
      <c r="AM440" s="236">
        <f t="array" ref="AM440">IF(COLUMNS($G440:AM440)&gt;$E440,"",IFERROR(INDEX('PROYECCIÓN'!441:441,15+6*(COLUMNS($G440:AM440)-1)),""))</f>
        <v/>
      </c>
      <c r="AN440" s="236">
        <f t="array" ref="AN440">IF(COLUMNS($G440:AN440)&gt;$E440,"",IFERROR(INDEX('PROYECCIÓN'!441:441,15+6*(COLUMNS($G440:AN440)-1)),""))</f>
        <v/>
      </c>
      <c r="AO440" s="236">
        <f t="array" ref="AO440">IF(COLUMNS($G440:AO440)&gt;$E440,"",IFERROR(INDEX('PROYECCIÓN'!441:441,15+6*(COLUMNS($G440:AO440)-1)),""))</f>
        <v/>
      </c>
      <c r="AP440" s="236">
        <f t="array" ref="AP440">IF(COLUMNS($G440:AP440)&gt;$E440,"",IFERROR(INDEX('PROYECCIÓN'!441:441,15+6*(COLUMNS($G440:AP440)-1)),""))</f>
        <v/>
      </c>
      <c r="AQ440" s="236" t="n"/>
      <c r="AR440" s="229" t="n"/>
      <c r="AS440" s="185" t="n"/>
    </row>
    <row r="441" ht="15" customHeight="1" s="506">
      <c r="B441" s="47">
        <f>'CARTERA TOTAL'!B441</f>
        <v/>
      </c>
      <c r="C441" s="229">
        <f>'PROYECCIÓN'!C442</f>
        <v/>
      </c>
      <c r="D441" s="53">
        <f>'PROYECCIÓN'!D442</f>
        <v/>
      </c>
      <c r="E441" s="56">
        <f>'PROYECCIÓN'!H442</f>
        <v/>
      </c>
      <c r="F441" s="56">
        <f>IF(COUNTIF($G441:$AP441,"VENCIDA")&gt;0,"VENCIDA",IF(COUNTIF($G441:$AP441,"POR VENCER")&gt;0,"POR VENCER",IF(COUNTIF($G441:$AP441,"AL DÍA")&gt;0,"AL DÍA",IF(COUNTIF($G441:$AP441,"PAGA")&gt;0,"PAGA","SIN ESTADO"))))</f>
        <v/>
      </c>
      <c r="G441" s="236">
        <f t="array" ref="G441">IF(COLUMNS($G441:G441)&gt;$E441,"",IFERROR(INDEX('PROYECCIÓN'!442:442,15+6*(COLUMNS($G441:G441)-1)),""))</f>
        <v/>
      </c>
      <c r="H441" s="236">
        <f t="array" ref="H441">IF(COLUMNS($G441:H441)&gt;$E441,"",IFERROR(INDEX('PROYECCIÓN'!442:442,15+6*(COLUMNS($G441:H441)-1)),""))</f>
        <v/>
      </c>
      <c r="I441" s="236">
        <f t="array" ref="I441">IF(COLUMNS($G441:I441)&gt;$E441,"",IFERROR(INDEX('PROYECCIÓN'!442:442,15+6*(COLUMNS($G441:I441)-1)),""))</f>
        <v/>
      </c>
      <c r="J441" s="236">
        <f t="array" ref="J441">IF(COLUMNS($G441:J441)&gt;$E441,"",IFERROR(INDEX('PROYECCIÓN'!442:442,15+6*(COLUMNS($G441:J441)-1)),""))</f>
        <v/>
      </c>
      <c r="K441" s="236">
        <f t="array" ref="K441">IF(COLUMNS($G441:K441)&gt;$E441,"",IFERROR(INDEX('PROYECCIÓN'!442:442,15+6*(COLUMNS($G441:K441)-1)),""))</f>
        <v/>
      </c>
      <c r="L441" s="236">
        <f t="array" ref="L441">IF(COLUMNS($G441:L441)&gt;$E441,"",IFERROR(INDEX('PROYECCIÓN'!442:442,15+6*(COLUMNS($G441:L441)-1)),""))</f>
        <v/>
      </c>
      <c r="M441" s="236">
        <f t="array" ref="M441">IF(COLUMNS($G441:M441)&gt;$E441,"",IFERROR(INDEX('PROYECCIÓN'!442:442,15+6*(COLUMNS($G441:M441)-1)),""))</f>
        <v/>
      </c>
      <c r="N441" s="236">
        <f t="array" ref="N441">IF(COLUMNS($G441:N441)&gt;$E441,"",IFERROR(INDEX('PROYECCIÓN'!442:442,15+6*(COLUMNS($G441:N441)-1)),""))</f>
        <v/>
      </c>
      <c r="O441" s="236">
        <f t="array" ref="O441">IF(COLUMNS($G441:O441)&gt;$E441,"",IFERROR(INDEX('PROYECCIÓN'!442:442,15+6*(COLUMNS($G441:O441)-1)),""))</f>
        <v/>
      </c>
      <c r="P441" s="236">
        <f t="array" ref="P441">IF(COLUMNS($G441:P441)&gt;$E441,"",IFERROR(INDEX('PROYECCIÓN'!442:442,15+6*(COLUMNS($G441:P441)-1)),""))</f>
        <v/>
      </c>
      <c r="Q441" s="236">
        <f t="array" ref="Q441">IF(COLUMNS($G441:Q441)&gt;$E441,"",IFERROR(INDEX('PROYECCIÓN'!442:442,15+6*(COLUMNS($G441:Q441)-1)),""))</f>
        <v/>
      </c>
      <c r="R441" s="236">
        <f t="array" ref="R441">IF(COLUMNS($G441:R441)&gt;$E441,"",IFERROR(INDEX('PROYECCIÓN'!442:442,15+6*(COLUMNS($G441:R441)-1)),""))</f>
        <v/>
      </c>
      <c r="S441" s="236">
        <f t="array" ref="S441">IF(COLUMNS($G441:S441)&gt;$E441,"",IFERROR(INDEX('PROYECCIÓN'!442:442,15+6*(COLUMNS($G441:S441)-1)),""))</f>
        <v/>
      </c>
      <c r="T441" s="236">
        <f t="array" ref="T441">IF(COLUMNS($G441:T441)&gt;$E441,"",IFERROR(INDEX('PROYECCIÓN'!442:442,15+6*(COLUMNS($G441:T441)-1)),""))</f>
        <v/>
      </c>
      <c r="U441" s="236">
        <f t="array" ref="U441">IF(COLUMNS($G441:U441)&gt;$E441,"",IFERROR(INDEX('PROYECCIÓN'!442:442,15+6*(COLUMNS($G441:U441)-1)),""))</f>
        <v/>
      </c>
      <c r="V441" s="236">
        <f t="array" ref="V441">IF(COLUMNS($G441:V441)&gt;$E441,"",IFERROR(INDEX('PROYECCIÓN'!442:442,15+6*(COLUMNS($G441:V441)-1)),""))</f>
        <v/>
      </c>
      <c r="W441" s="236">
        <f t="array" ref="W441">IF(COLUMNS($G441:W441)&gt;$E441,"",IFERROR(INDEX('PROYECCIÓN'!442:442,15+6*(COLUMNS($G441:W441)-1)),""))</f>
        <v/>
      </c>
      <c r="X441" s="236">
        <f t="array" ref="X441">IF(COLUMNS($G441:X441)&gt;$E441,"",IFERROR(INDEX('PROYECCIÓN'!442:442,15+6*(COLUMNS($G441:X441)-1)),""))</f>
        <v/>
      </c>
      <c r="Y441" s="236">
        <f t="array" ref="Y441">IF(COLUMNS($G441:Y441)&gt;$E441,"",IFERROR(INDEX('PROYECCIÓN'!442:442,15+6*(COLUMNS($G441:Y441)-1)),""))</f>
        <v/>
      </c>
      <c r="Z441" s="236">
        <f t="array" ref="Z441">IF(COLUMNS($G441:Z441)&gt;$E441,"",IFERROR(INDEX('PROYECCIÓN'!442:442,15+6*(COLUMNS($G441:Z441)-1)),""))</f>
        <v/>
      </c>
      <c r="AA441" s="236">
        <f t="array" ref="AA441">IF(COLUMNS($G441:AA441)&gt;$E441,"",IFERROR(INDEX('PROYECCIÓN'!442:442,15+6*(COLUMNS($G441:AA441)-1)),""))</f>
        <v/>
      </c>
      <c r="AB441" s="236">
        <f t="array" ref="AB441">IF(COLUMNS($G441:AB441)&gt;$E441,"",IFERROR(INDEX('PROYECCIÓN'!442:442,15+6*(COLUMNS($G441:AB441)-1)),""))</f>
        <v/>
      </c>
      <c r="AC441" s="236">
        <f t="array" ref="AC441">IF(COLUMNS($G441:AC441)&gt;$E441,"",IFERROR(INDEX('PROYECCIÓN'!442:442,15+6*(COLUMNS($G441:AC441)-1)),""))</f>
        <v/>
      </c>
      <c r="AD441" s="236">
        <f t="array" ref="AD441">IF(COLUMNS($G441:AD441)&gt;$E441,"",IFERROR(INDEX('PROYECCIÓN'!442:442,15+6*(COLUMNS($G441:AD441)-1)),""))</f>
        <v/>
      </c>
      <c r="AE441" s="236">
        <f t="array" ref="AE441">IF(COLUMNS($G441:AE441)&gt;$E441,"",IFERROR(INDEX('PROYECCIÓN'!442:442,15+6*(COLUMNS($G441:AE441)-1)),""))</f>
        <v/>
      </c>
      <c r="AF441" s="236">
        <f t="array" ref="AF441">IF(COLUMNS($G441:AF441)&gt;$E441,"",IFERROR(INDEX('PROYECCIÓN'!442:442,15+6*(COLUMNS($G441:AF441)-1)),""))</f>
        <v/>
      </c>
      <c r="AG441" s="236">
        <f t="array" ref="AG441">IF(COLUMNS($G441:AG441)&gt;$E441,"",IFERROR(INDEX('PROYECCIÓN'!442:442,15+6*(COLUMNS($G441:AG441)-1)),""))</f>
        <v/>
      </c>
      <c r="AH441" s="236">
        <f t="array" ref="AH441">IF(COLUMNS($G441:AH441)&gt;$E441,"",IFERROR(INDEX('PROYECCIÓN'!442:442,15+6*(COLUMNS($G441:AH441)-1)),""))</f>
        <v/>
      </c>
      <c r="AI441" s="236">
        <f t="array" ref="AI441">IF(COLUMNS($G441:AI441)&gt;$E441,"",IFERROR(INDEX('PROYECCIÓN'!442:442,15+6*(COLUMNS($G441:AI441)-1)),""))</f>
        <v/>
      </c>
      <c r="AJ441" s="236">
        <f t="array" ref="AJ441">IF(COLUMNS($G441:AJ441)&gt;$E441,"",IFERROR(INDEX('PROYECCIÓN'!442:442,15+6*(COLUMNS($G441:AJ441)-1)),""))</f>
        <v/>
      </c>
      <c r="AK441" s="236">
        <f t="array" ref="AK441">IF(COLUMNS($G441:AK441)&gt;$E441,"",IFERROR(INDEX('PROYECCIÓN'!442:442,15+6*(COLUMNS($G441:AK441)-1)),""))</f>
        <v/>
      </c>
      <c r="AL441" s="236">
        <f t="array" ref="AL441">IF(COLUMNS($G441:AL441)&gt;$E441,"",IFERROR(INDEX('PROYECCIÓN'!442:442,15+6*(COLUMNS($G441:AL441)-1)),""))</f>
        <v/>
      </c>
      <c r="AM441" s="236">
        <f t="array" ref="AM441">IF(COLUMNS($G441:AM441)&gt;$E441,"",IFERROR(INDEX('PROYECCIÓN'!442:442,15+6*(COLUMNS($G441:AM441)-1)),""))</f>
        <v/>
      </c>
      <c r="AN441" s="236">
        <f t="array" ref="AN441">IF(COLUMNS($G441:AN441)&gt;$E441,"",IFERROR(INDEX('PROYECCIÓN'!442:442,15+6*(COLUMNS($G441:AN441)-1)),""))</f>
        <v/>
      </c>
      <c r="AO441" s="236">
        <f t="array" ref="AO441">IF(COLUMNS($G441:AO441)&gt;$E441,"",IFERROR(INDEX('PROYECCIÓN'!442:442,15+6*(COLUMNS($G441:AO441)-1)),""))</f>
        <v/>
      </c>
      <c r="AP441" s="236">
        <f t="array" ref="AP441">IF(COLUMNS($G441:AP441)&gt;$E441,"",IFERROR(INDEX('PROYECCIÓN'!442:442,15+6*(COLUMNS($G441:AP441)-1)),""))</f>
        <v/>
      </c>
      <c r="AQ441" s="236" t="n"/>
      <c r="AR441" s="229" t="n"/>
      <c r="AS441" s="185" t="n"/>
    </row>
    <row r="442" ht="15" customHeight="1" s="506">
      <c r="B442" s="47">
        <f>'CARTERA TOTAL'!B442</f>
        <v/>
      </c>
      <c r="C442" s="229">
        <f>'PROYECCIÓN'!C443</f>
        <v/>
      </c>
      <c r="D442" s="53">
        <f>'PROYECCIÓN'!D443</f>
        <v/>
      </c>
      <c r="E442" s="56">
        <f>'PROYECCIÓN'!H443</f>
        <v/>
      </c>
      <c r="F442" s="56">
        <f>IF(COUNTIF($G442:$AP442,"VENCIDA")&gt;0,"VENCIDA",IF(COUNTIF($G442:$AP442,"POR VENCER")&gt;0,"POR VENCER",IF(COUNTIF($G442:$AP442,"AL DÍA")&gt;0,"AL DÍA",IF(COUNTIF($G442:$AP442,"PAGA")&gt;0,"PAGA","SIN ESTADO"))))</f>
        <v/>
      </c>
      <c r="G442" s="236">
        <f t="array" ref="G442">IF(COLUMNS($G442:G442)&gt;$E442,"",IFERROR(INDEX('PROYECCIÓN'!443:443,15+6*(COLUMNS($G442:G442)-1)),""))</f>
        <v/>
      </c>
      <c r="H442" s="236">
        <f t="array" ref="H442">IF(COLUMNS($G442:H442)&gt;$E442,"",IFERROR(INDEX('PROYECCIÓN'!443:443,15+6*(COLUMNS($G442:H442)-1)),""))</f>
        <v/>
      </c>
      <c r="I442" s="236">
        <f t="array" ref="I442">IF(COLUMNS($G442:I442)&gt;$E442,"",IFERROR(INDEX('PROYECCIÓN'!443:443,15+6*(COLUMNS($G442:I442)-1)),""))</f>
        <v/>
      </c>
      <c r="J442" s="236">
        <f t="array" ref="J442">IF(COLUMNS($G442:J442)&gt;$E442,"",IFERROR(INDEX('PROYECCIÓN'!443:443,15+6*(COLUMNS($G442:J442)-1)),""))</f>
        <v/>
      </c>
      <c r="K442" s="236">
        <f t="array" ref="K442">IF(COLUMNS($G442:K442)&gt;$E442,"",IFERROR(INDEX('PROYECCIÓN'!443:443,15+6*(COLUMNS($G442:K442)-1)),""))</f>
        <v/>
      </c>
      <c r="L442" s="236">
        <f t="array" ref="L442">IF(COLUMNS($G442:L442)&gt;$E442,"",IFERROR(INDEX('PROYECCIÓN'!443:443,15+6*(COLUMNS($G442:L442)-1)),""))</f>
        <v/>
      </c>
      <c r="M442" s="236">
        <f t="array" ref="M442">IF(COLUMNS($G442:M442)&gt;$E442,"",IFERROR(INDEX('PROYECCIÓN'!443:443,15+6*(COLUMNS($G442:M442)-1)),""))</f>
        <v/>
      </c>
      <c r="N442" s="236">
        <f t="array" ref="N442">IF(COLUMNS($G442:N442)&gt;$E442,"",IFERROR(INDEX('PROYECCIÓN'!443:443,15+6*(COLUMNS($G442:N442)-1)),""))</f>
        <v/>
      </c>
      <c r="O442" s="236">
        <f t="array" ref="O442">IF(COLUMNS($G442:O442)&gt;$E442,"",IFERROR(INDEX('PROYECCIÓN'!443:443,15+6*(COLUMNS($G442:O442)-1)),""))</f>
        <v/>
      </c>
      <c r="P442" s="236">
        <f t="array" ref="P442">IF(COLUMNS($G442:P442)&gt;$E442,"",IFERROR(INDEX('PROYECCIÓN'!443:443,15+6*(COLUMNS($G442:P442)-1)),""))</f>
        <v/>
      </c>
      <c r="Q442" s="236">
        <f t="array" ref="Q442">IF(COLUMNS($G442:Q442)&gt;$E442,"",IFERROR(INDEX('PROYECCIÓN'!443:443,15+6*(COLUMNS($G442:Q442)-1)),""))</f>
        <v/>
      </c>
      <c r="R442" s="236">
        <f t="array" ref="R442">IF(COLUMNS($G442:R442)&gt;$E442,"",IFERROR(INDEX('PROYECCIÓN'!443:443,15+6*(COLUMNS($G442:R442)-1)),""))</f>
        <v/>
      </c>
      <c r="S442" s="236">
        <f t="array" ref="S442">IF(COLUMNS($G442:S442)&gt;$E442,"",IFERROR(INDEX('PROYECCIÓN'!443:443,15+6*(COLUMNS($G442:S442)-1)),""))</f>
        <v/>
      </c>
      <c r="T442" s="236">
        <f t="array" ref="T442">IF(COLUMNS($G442:T442)&gt;$E442,"",IFERROR(INDEX('PROYECCIÓN'!443:443,15+6*(COLUMNS($G442:T442)-1)),""))</f>
        <v/>
      </c>
      <c r="U442" s="236">
        <f t="array" ref="U442">IF(COLUMNS($G442:U442)&gt;$E442,"",IFERROR(INDEX('PROYECCIÓN'!443:443,15+6*(COLUMNS($G442:U442)-1)),""))</f>
        <v/>
      </c>
      <c r="V442" s="236">
        <f t="array" ref="V442">IF(COLUMNS($G442:V442)&gt;$E442,"",IFERROR(INDEX('PROYECCIÓN'!443:443,15+6*(COLUMNS($G442:V442)-1)),""))</f>
        <v/>
      </c>
      <c r="W442" s="236">
        <f t="array" ref="W442">IF(COLUMNS($G442:W442)&gt;$E442,"",IFERROR(INDEX('PROYECCIÓN'!443:443,15+6*(COLUMNS($G442:W442)-1)),""))</f>
        <v/>
      </c>
      <c r="X442" s="236">
        <f t="array" ref="X442">IF(COLUMNS($G442:X442)&gt;$E442,"",IFERROR(INDEX('PROYECCIÓN'!443:443,15+6*(COLUMNS($G442:X442)-1)),""))</f>
        <v/>
      </c>
      <c r="Y442" s="236">
        <f t="array" ref="Y442">IF(COLUMNS($G442:Y442)&gt;$E442,"",IFERROR(INDEX('PROYECCIÓN'!443:443,15+6*(COLUMNS($G442:Y442)-1)),""))</f>
        <v/>
      </c>
      <c r="Z442" s="236">
        <f t="array" ref="Z442">IF(COLUMNS($G442:Z442)&gt;$E442,"",IFERROR(INDEX('PROYECCIÓN'!443:443,15+6*(COLUMNS($G442:Z442)-1)),""))</f>
        <v/>
      </c>
      <c r="AA442" s="236">
        <f t="array" ref="AA442">IF(COLUMNS($G442:AA442)&gt;$E442,"",IFERROR(INDEX('PROYECCIÓN'!443:443,15+6*(COLUMNS($G442:AA442)-1)),""))</f>
        <v/>
      </c>
      <c r="AB442" s="236">
        <f t="array" ref="AB442">IF(COLUMNS($G442:AB442)&gt;$E442,"",IFERROR(INDEX('PROYECCIÓN'!443:443,15+6*(COLUMNS($G442:AB442)-1)),""))</f>
        <v/>
      </c>
      <c r="AC442" s="236">
        <f t="array" ref="AC442">IF(COLUMNS($G442:AC442)&gt;$E442,"",IFERROR(INDEX('PROYECCIÓN'!443:443,15+6*(COLUMNS($G442:AC442)-1)),""))</f>
        <v/>
      </c>
      <c r="AD442" s="236">
        <f t="array" ref="AD442">IF(COLUMNS($G442:AD442)&gt;$E442,"",IFERROR(INDEX('PROYECCIÓN'!443:443,15+6*(COLUMNS($G442:AD442)-1)),""))</f>
        <v/>
      </c>
      <c r="AE442" s="236">
        <f t="array" ref="AE442">IF(COLUMNS($G442:AE442)&gt;$E442,"",IFERROR(INDEX('PROYECCIÓN'!443:443,15+6*(COLUMNS($G442:AE442)-1)),""))</f>
        <v/>
      </c>
      <c r="AF442" s="236">
        <f t="array" ref="AF442">IF(COLUMNS($G442:AF442)&gt;$E442,"",IFERROR(INDEX('PROYECCIÓN'!443:443,15+6*(COLUMNS($G442:AF442)-1)),""))</f>
        <v/>
      </c>
      <c r="AG442" s="236">
        <f t="array" ref="AG442">IF(COLUMNS($G442:AG442)&gt;$E442,"",IFERROR(INDEX('PROYECCIÓN'!443:443,15+6*(COLUMNS($G442:AG442)-1)),""))</f>
        <v/>
      </c>
      <c r="AH442" s="236">
        <f t="array" ref="AH442">IF(COLUMNS($G442:AH442)&gt;$E442,"",IFERROR(INDEX('PROYECCIÓN'!443:443,15+6*(COLUMNS($G442:AH442)-1)),""))</f>
        <v/>
      </c>
      <c r="AI442" s="236">
        <f t="array" ref="AI442">IF(COLUMNS($G442:AI442)&gt;$E442,"",IFERROR(INDEX('PROYECCIÓN'!443:443,15+6*(COLUMNS($G442:AI442)-1)),""))</f>
        <v/>
      </c>
      <c r="AJ442" s="236">
        <f t="array" ref="AJ442">IF(COLUMNS($G442:AJ442)&gt;$E442,"",IFERROR(INDEX('PROYECCIÓN'!443:443,15+6*(COLUMNS($G442:AJ442)-1)),""))</f>
        <v/>
      </c>
      <c r="AK442" s="236">
        <f t="array" ref="AK442">IF(COLUMNS($G442:AK442)&gt;$E442,"",IFERROR(INDEX('PROYECCIÓN'!443:443,15+6*(COLUMNS($G442:AK442)-1)),""))</f>
        <v/>
      </c>
      <c r="AL442" s="236">
        <f t="array" ref="AL442">IF(COLUMNS($G442:AL442)&gt;$E442,"",IFERROR(INDEX('PROYECCIÓN'!443:443,15+6*(COLUMNS($G442:AL442)-1)),""))</f>
        <v/>
      </c>
      <c r="AM442" s="236">
        <f t="array" ref="AM442">IF(COLUMNS($G442:AM442)&gt;$E442,"",IFERROR(INDEX('PROYECCIÓN'!443:443,15+6*(COLUMNS($G442:AM442)-1)),""))</f>
        <v/>
      </c>
      <c r="AN442" s="236">
        <f t="array" ref="AN442">IF(COLUMNS($G442:AN442)&gt;$E442,"",IFERROR(INDEX('PROYECCIÓN'!443:443,15+6*(COLUMNS($G442:AN442)-1)),""))</f>
        <v/>
      </c>
      <c r="AO442" s="236">
        <f t="array" ref="AO442">IF(COLUMNS($G442:AO442)&gt;$E442,"",IFERROR(INDEX('PROYECCIÓN'!443:443,15+6*(COLUMNS($G442:AO442)-1)),""))</f>
        <v/>
      </c>
      <c r="AP442" s="236">
        <f t="array" ref="AP442">IF(COLUMNS($G442:AP442)&gt;$E442,"",IFERROR(INDEX('PROYECCIÓN'!443:443,15+6*(COLUMNS($G442:AP442)-1)),""))</f>
        <v/>
      </c>
      <c r="AQ442" s="236" t="n"/>
      <c r="AR442" s="229" t="n"/>
      <c r="AS442" s="185" t="n"/>
    </row>
    <row r="443" ht="15" customHeight="1" s="506">
      <c r="B443" s="47">
        <f>'CARTERA TOTAL'!B443</f>
        <v/>
      </c>
      <c r="C443" s="229">
        <f>'PROYECCIÓN'!C444</f>
        <v/>
      </c>
      <c r="D443" s="53">
        <f>'PROYECCIÓN'!D444</f>
        <v/>
      </c>
      <c r="E443" s="56">
        <f>'PROYECCIÓN'!H444</f>
        <v/>
      </c>
      <c r="F443" s="56">
        <f>IF(COUNTIF($G443:$AP443,"VENCIDA")&gt;0,"VENCIDA",IF(COUNTIF($G443:$AP443,"POR VENCER")&gt;0,"POR VENCER",IF(COUNTIF($G443:$AP443,"AL DÍA")&gt;0,"AL DÍA",IF(COUNTIF($G443:$AP443,"PAGA")&gt;0,"PAGA","SIN ESTADO"))))</f>
        <v/>
      </c>
      <c r="G443" s="236">
        <f t="array" ref="G443">IF(COLUMNS($G443:G443)&gt;$E443,"",IFERROR(INDEX('PROYECCIÓN'!444:444,15+6*(COLUMNS($G443:G443)-1)),""))</f>
        <v/>
      </c>
      <c r="H443" s="236">
        <f t="array" ref="H443">IF(COLUMNS($G443:H443)&gt;$E443,"",IFERROR(INDEX('PROYECCIÓN'!444:444,15+6*(COLUMNS($G443:H443)-1)),""))</f>
        <v/>
      </c>
      <c r="I443" s="236">
        <f t="array" ref="I443">IF(COLUMNS($G443:I443)&gt;$E443,"",IFERROR(INDEX('PROYECCIÓN'!444:444,15+6*(COLUMNS($G443:I443)-1)),""))</f>
        <v/>
      </c>
      <c r="J443" s="236">
        <f t="array" ref="J443">IF(COLUMNS($G443:J443)&gt;$E443,"",IFERROR(INDEX('PROYECCIÓN'!444:444,15+6*(COLUMNS($G443:J443)-1)),""))</f>
        <v/>
      </c>
      <c r="K443" s="236">
        <f t="array" ref="K443">IF(COLUMNS($G443:K443)&gt;$E443,"",IFERROR(INDEX('PROYECCIÓN'!444:444,15+6*(COLUMNS($G443:K443)-1)),""))</f>
        <v/>
      </c>
      <c r="L443" s="236">
        <f t="array" ref="L443">IF(COLUMNS($G443:L443)&gt;$E443,"",IFERROR(INDEX('PROYECCIÓN'!444:444,15+6*(COLUMNS($G443:L443)-1)),""))</f>
        <v/>
      </c>
      <c r="M443" s="236">
        <f t="array" ref="M443">IF(COLUMNS($G443:M443)&gt;$E443,"",IFERROR(INDEX('PROYECCIÓN'!444:444,15+6*(COLUMNS($G443:M443)-1)),""))</f>
        <v/>
      </c>
      <c r="N443" s="236">
        <f t="array" ref="N443">IF(COLUMNS($G443:N443)&gt;$E443,"",IFERROR(INDEX('PROYECCIÓN'!444:444,15+6*(COLUMNS($G443:N443)-1)),""))</f>
        <v/>
      </c>
      <c r="O443" s="236">
        <f t="array" ref="O443">IF(COLUMNS($G443:O443)&gt;$E443,"",IFERROR(INDEX('PROYECCIÓN'!444:444,15+6*(COLUMNS($G443:O443)-1)),""))</f>
        <v/>
      </c>
      <c r="P443" s="236">
        <f t="array" ref="P443">IF(COLUMNS($G443:P443)&gt;$E443,"",IFERROR(INDEX('PROYECCIÓN'!444:444,15+6*(COLUMNS($G443:P443)-1)),""))</f>
        <v/>
      </c>
      <c r="Q443" s="236">
        <f t="array" ref="Q443">IF(COLUMNS($G443:Q443)&gt;$E443,"",IFERROR(INDEX('PROYECCIÓN'!444:444,15+6*(COLUMNS($G443:Q443)-1)),""))</f>
        <v/>
      </c>
      <c r="R443" s="236">
        <f t="array" ref="R443">IF(COLUMNS($G443:R443)&gt;$E443,"",IFERROR(INDEX('PROYECCIÓN'!444:444,15+6*(COLUMNS($G443:R443)-1)),""))</f>
        <v/>
      </c>
      <c r="S443" s="236">
        <f t="array" ref="S443">IF(COLUMNS($G443:S443)&gt;$E443,"",IFERROR(INDEX('PROYECCIÓN'!444:444,15+6*(COLUMNS($G443:S443)-1)),""))</f>
        <v/>
      </c>
      <c r="T443" s="236">
        <f t="array" ref="T443">IF(COLUMNS($G443:T443)&gt;$E443,"",IFERROR(INDEX('PROYECCIÓN'!444:444,15+6*(COLUMNS($G443:T443)-1)),""))</f>
        <v/>
      </c>
      <c r="U443" s="236">
        <f t="array" ref="U443">IF(COLUMNS($G443:U443)&gt;$E443,"",IFERROR(INDEX('PROYECCIÓN'!444:444,15+6*(COLUMNS($G443:U443)-1)),""))</f>
        <v/>
      </c>
      <c r="V443" s="236">
        <f t="array" ref="V443">IF(COLUMNS($G443:V443)&gt;$E443,"",IFERROR(INDEX('PROYECCIÓN'!444:444,15+6*(COLUMNS($G443:V443)-1)),""))</f>
        <v/>
      </c>
      <c r="W443" s="236">
        <f t="array" ref="W443">IF(COLUMNS($G443:W443)&gt;$E443,"",IFERROR(INDEX('PROYECCIÓN'!444:444,15+6*(COLUMNS($G443:W443)-1)),""))</f>
        <v/>
      </c>
      <c r="X443" s="236">
        <f t="array" ref="X443">IF(COLUMNS($G443:X443)&gt;$E443,"",IFERROR(INDEX('PROYECCIÓN'!444:444,15+6*(COLUMNS($G443:X443)-1)),""))</f>
        <v/>
      </c>
      <c r="Y443" s="236">
        <f t="array" ref="Y443">IF(COLUMNS($G443:Y443)&gt;$E443,"",IFERROR(INDEX('PROYECCIÓN'!444:444,15+6*(COLUMNS($G443:Y443)-1)),""))</f>
        <v/>
      </c>
      <c r="Z443" s="236">
        <f t="array" ref="Z443">IF(COLUMNS($G443:Z443)&gt;$E443,"",IFERROR(INDEX('PROYECCIÓN'!444:444,15+6*(COLUMNS($G443:Z443)-1)),""))</f>
        <v/>
      </c>
      <c r="AA443" s="236">
        <f t="array" ref="AA443">IF(COLUMNS($G443:AA443)&gt;$E443,"",IFERROR(INDEX('PROYECCIÓN'!444:444,15+6*(COLUMNS($G443:AA443)-1)),""))</f>
        <v/>
      </c>
      <c r="AB443" s="236">
        <f t="array" ref="AB443">IF(COLUMNS($G443:AB443)&gt;$E443,"",IFERROR(INDEX('PROYECCIÓN'!444:444,15+6*(COLUMNS($G443:AB443)-1)),""))</f>
        <v/>
      </c>
      <c r="AC443" s="236">
        <f t="array" ref="AC443">IF(COLUMNS($G443:AC443)&gt;$E443,"",IFERROR(INDEX('PROYECCIÓN'!444:444,15+6*(COLUMNS($G443:AC443)-1)),""))</f>
        <v/>
      </c>
      <c r="AD443" s="236">
        <f t="array" ref="AD443">IF(COLUMNS($G443:AD443)&gt;$E443,"",IFERROR(INDEX('PROYECCIÓN'!444:444,15+6*(COLUMNS($G443:AD443)-1)),""))</f>
        <v/>
      </c>
      <c r="AE443" s="236">
        <f t="array" ref="AE443">IF(COLUMNS($G443:AE443)&gt;$E443,"",IFERROR(INDEX('PROYECCIÓN'!444:444,15+6*(COLUMNS($G443:AE443)-1)),""))</f>
        <v/>
      </c>
      <c r="AF443" s="236">
        <f t="array" ref="AF443">IF(COLUMNS($G443:AF443)&gt;$E443,"",IFERROR(INDEX('PROYECCIÓN'!444:444,15+6*(COLUMNS($G443:AF443)-1)),""))</f>
        <v/>
      </c>
      <c r="AG443" s="236">
        <f t="array" ref="AG443">IF(COLUMNS($G443:AG443)&gt;$E443,"",IFERROR(INDEX('PROYECCIÓN'!444:444,15+6*(COLUMNS($G443:AG443)-1)),""))</f>
        <v/>
      </c>
      <c r="AH443" s="236">
        <f t="array" ref="AH443">IF(COLUMNS($G443:AH443)&gt;$E443,"",IFERROR(INDEX('PROYECCIÓN'!444:444,15+6*(COLUMNS($G443:AH443)-1)),""))</f>
        <v/>
      </c>
      <c r="AI443" s="236">
        <f t="array" ref="AI443">IF(COLUMNS($G443:AI443)&gt;$E443,"",IFERROR(INDEX('PROYECCIÓN'!444:444,15+6*(COLUMNS($G443:AI443)-1)),""))</f>
        <v/>
      </c>
      <c r="AJ443" s="236">
        <f t="array" ref="AJ443">IF(COLUMNS($G443:AJ443)&gt;$E443,"",IFERROR(INDEX('PROYECCIÓN'!444:444,15+6*(COLUMNS($G443:AJ443)-1)),""))</f>
        <v/>
      </c>
      <c r="AK443" s="236">
        <f t="array" ref="AK443">IF(COLUMNS($G443:AK443)&gt;$E443,"",IFERROR(INDEX('PROYECCIÓN'!444:444,15+6*(COLUMNS($G443:AK443)-1)),""))</f>
        <v/>
      </c>
      <c r="AL443" s="236">
        <f t="array" ref="AL443">IF(COLUMNS($G443:AL443)&gt;$E443,"",IFERROR(INDEX('PROYECCIÓN'!444:444,15+6*(COLUMNS($G443:AL443)-1)),""))</f>
        <v/>
      </c>
      <c r="AM443" s="236">
        <f t="array" ref="AM443">IF(COLUMNS($G443:AM443)&gt;$E443,"",IFERROR(INDEX('PROYECCIÓN'!444:444,15+6*(COLUMNS($G443:AM443)-1)),""))</f>
        <v/>
      </c>
      <c r="AN443" s="236">
        <f t="array" ref="AN443">IF(COLUMNS($G443:AN443)&gt;$E443,"",IFERROR(INDEX('PROYECCIÓN'!444:444,15+6*(COLUMNS($G443:AN443)-1)),""))</f>
        <v/>
      </c>
      <c r="AO443" s="236">
        <f t="array" ref="AO443">IF(COLUMNS($G443:AO443)&gt;$E443,"",IFERROR(INDEX('PROYECCIÓN'!444:444,15+6*(COLUMNS($G443:AO443)-1)),""))</f>
        <v/>
      </c>
      <c r="AP443" s="236">
        <f t="array" ref="AP443">IF(COLUMNS($G443:AP443)&gt;$E443,"",IFERROR(INDEX('PROYECCIÓN'!444:444,15+6*(COLUMNS($G443:AP443)-1)),""))</f>
        <v/>
      </c>
      <c r="AQ443" s="236" t="n"/>
      <c r="AR443" s="229" t="n"/>
      <c r="AS443" s="185" t="n"/>
    </row>
    <row r="444" ht="15" customHeight="1" s="506">
      <c r="B444" s="47">
        <f>'CARTERA TOTAL'!B444</f>
        <v/>
      </c>
      <c r="C444" s="229">
        <f>'PROYECCIÓN'!C445</f>
        <v/>
      </c>
      <c r="D444" s="53">
        <f>'PROYECCIÓN'!D445</f>
        <v/>
      </c>
      <c r="E444" s="56">
        <f>'PROYECCIÓN'!H445</f>
        <v/>
      </c>
      <c r="F444" s="56">
        <f>IF(COUNTIF($G444:$AP444,"VENCIDA")&gt;0,"VENCIDA",IF(COUNTIF($G444:$AP444,"POR VENCER")&gt;0,"POR VENCER",IF(COUNTIF($G444:$AP444,"AL DÍA")&gt;0,"AL DÍA",IF(COUNTIF($G444:$AP444,"PAGA")&gt;0,"PAGA","SIN ESTADO"))))</f>
        <v/>
      </c>
      <c r="G444" s="236">
        <f t="array" ref="G444">IF(COLUMNS($G444:G444)&gt;$E444,"",IFERROR(INDEX('PROYECCIÓN'!445:445,15+6*(COLUMNS($G444:G444)-1)),""))</f>
        <v/>
      </c>
      <c r="H444" s="236">
        <f t="array" ref="H444">IF(COLUMNS($G444:H444)&gt;$E444,"",IFERROR(INDEX('PROYECCIÓN'!445:445,15+6*(COLUMNS($G444:H444)-1)),""))</f>
        <v/>
      </c>
      <c r="I444" s="236">
        <f t="array" ref="I444">IF(COLUMNS($G444:I444)&gt;$E444,"",IFERROR(INDEX('PROYECCIÓN'!445:445,15+6*(COLUMNS($G444:I444)-1)),""))</f>
        <v/>
      </c>
      <c r="J444" s="236">
        <f t="array" ref="J444">IF(COLUMNS($G444:J444)&gt;$E444,"",IFERROR(INDEX('PROYECCIÓN'!445:445,15+6*(COLUMNS($G444:J444)-1)),""))</f>
        <v/>
      </c>
      <c r="K444" s="236">
        <f t="array" ref="K444">IF(COLUMNS($G444:K444)&gt;$E444,"",IFERROR(INDEX('PROYECCIÓN'!445:445,15+6*(COLUMNS($G444:K444)-1)),""))</f>
        <v/>
      </c>
      <c r="L444" s="236">
        <f t="array" ref="L444">IF(COLUMNS($G444:L444)&gt;$E444,"",IFERROR(INDEX('PROYECCIÓN'!445:445,15+6*(COLUMNS($G444:L444)-1)),""))</f>
        <v/>
      </c>
      <c r="M444" s="236">
        <f t="array" ref="M444">IF(COLUMNS($G444:M444)&gt;$E444,"",IFERROR(INDEX('PROYECCIÓN'!445:445,15+6*(COLUMNS($G444:M444)-1)),""))</f>
        <v/>
      </c>
      <c r="N444" s="236">
        <f t="array" ref="N444">IF(COLUMNS($G444:N444)&gt;$E444,"",IFERROR(INDEX('PROYECCIÓN'!445:445,15+6*(COLUMNS($G444:N444)-1)),""))</f>
        <v/>
      </c>
      <c r="O444" s="236">
        <f t="array" ref="O444">IF(COLUMNS($G444:O444)&gt;$E444,"",IFERROR(INDEX('PROYECCIÓN'!445:445,15+6*(COLUMNS($G444:O444)-1)),""))</f>
        <v/>
      </c>
      <c r="P444" s="236">
        <f t="array" ref="P444">IF(COLUMNS($G444:P444)&gt;$E444,"",IFERROR(INDEX('PROYECCIÓN'!445:445,15+6*(COLUMNS($G444:P444)-1)),""))</f>
        <v/>
      </c>
      <c r="Q444" s="236">
        <f t="array" ref="Q444">IF(COLUMNS($G444:Q444)&gt;$E444,"",IFERROR(INDEX('PROYECCIÓN'!445:445,15+6*(COLUMNS($G444:Q444)-1)),""))</f>
        <v/>
      </c>
      <c r="R444" s="236">
        <f t="array" ref="R444">IF(COLUMNS($G444:R444)&gt;$E444,"",IFERROR(INDEX('PROYECCIÓN'!445:445,15+6*(COLUMNS($G444:R444)-1)),""))</f>
        <v/>
      </c>
      <c r="S444" s="236">
        <f t="array" ref="S444">IF(COLUMNS($G444:S444)&gt;$E444,"",IFERROR(INDEX('PROYECCIÓN'!445:445,15+6*(COLUMNS($G444:S444)-1)),""))</f>
        <v/>
      </c>
      <c r="T444" s="236">
        <f t="array" ref="T444">IF(COLUMNS($G444:T444)&gt;$E444,"",IFERROR(INDEX('PROYECCIÓN'!445:445,15+6*(COLUMNS($G444:T444)-1)),""))</f>
        <v/>
      </c>
      <c r="U444" s="236">
        <f t="array" ref="U444">IF(COLUMNS($G444:U444)&gt;$E444,"",IFERROR(INDEX('PROYECCIÓN'!445:445,15+6*(COLUMNS($G444:U444)-1)),""))</f>
        <v/>
      </c>
      <c r="V444" s="236">
        <f t="array" ref="V444">IF(COLUMNS($G444:V444)&gt;$E444,"",IFERROR(INDEX('PROYECCIÓN'!445:445,15+6*(COLUMNS($G444:V444)-1)),""))</f>
        <v/>
      </c>
      <c r="W444" s="236">
        <f t="array" ref="W444">IF(COLUMNS($G444:W444)&gt;$E444,"",IFERROR(INDEX('PROYECCIÓN'!445:445,15+6*(COLUMNS($G444:W444)-1)),""))</f>
        <v/>
      </c>
      <c r="X444" s="236">
        <f t="array" ref="X444">IF(COLUMNS($G444:X444)&gt;$E444,"",IFERROR(INDEX('PROYECCIÓN'!445:445,15+6*(COLUMNS($G444:X444)-1)),""))</f>
        <v/>
      </c>
      <c r="Y444" s="236">
        <f t="array" ref="Y444">IF(COLUMNS($G444:Y444)&gt;$E444,"",IFERROR(INDEX('PROYECCIÓN'!445:445,15+6*(COLUMNS($G444:Y444)-1)),""))</f>
        <v/>
      </c>
      <c r="Z444" s="236">
        <f t="array" ref="Z444">IF(COLUMNS($G444:Z444)&gt;$E444,"",IFERROR(INDEX('PROYECCIÓN'!445:445,15+6*(COLUMNS($G444:Z444)-1)),""))</f>
        <v/>
      </c>
      <c r="AA444" s="236">
        <f t="array" ref="AA444">IF(COLUMNS($G444:AA444)&gt;$E444,"",IFERROR(INDEX('PROYECCIÓN'!445:445,15+6*(COLUMNS($G444:AA444)-1)),""))</f>
        <v/>
      </c>
      <c r="AB444" s="236">
        <f t="array" ref="AB444">IF(COLUMNS($G444:AB444)&gt;$E444,"",IFERROR(INDEX('PROYECCIÓN'!445:445,15+6*(COLUMNS($G444:AB444)-1)),""))</f>
        <v/>
      </c>
      <c r="AC444" s="236">
        <f t="array" ref="AC444">IF(COLUMNS($G444:AC444)&gt;$E444,"",IFERROR(INDEX('PROYECCIÓN'!445:445,15+6*(COLUMNS($G444:AC444)-1)),""))</f>
        <v/>
      </c>
      <c r="AD444" s="236">
        <f t="array" ref="AD444">IF(COLUMNS($G444:AD444)&gt;$E444,"",IFERROR(INDEX('PROYECCIÓN'!445:445,15+6*(COLUMNS($G444:AD444)-1)),""))</f>
        <v/>
      </c>
      <c r="AE444" s="236">
        <f t="array" ref="AE444">IF(COLUMNS($G444:AE444)&gt;$E444,"",IFERROR(INDEX('PROYECCIÓN'!445:445,15+6*(COLUMNS($G444:AE444)-1)),""))</f>
        <v/>
      </c>
      <c r="AF444" s="236">
        <f t="array" ref="AF444">IF(COLUMNS($G444:AF444)&gt;$E444,"",IFERROR(INDEX('PROYECCIÓN'!445:445,15+6*(COLUMNS($G444:AF444)-1)),""))</f>
        <v/>
      </c>
      <c r="AG444" s="236">
        <f t="array" ref="AG444">IF(COLUMNS($G444:AG444)&gt;$E444,"",IFERROR(INDEX('PROYECCIÓN'!445:445,15+6*(COLUMNS($G444:AG444)-1)),""))</f>
        <v/>
      </c>
      <c r="AH444" s="236">
        <f t="array" ref="AH444">IF(COLUMNS($G444:AH444)&gt;$E444,"",IFERROR(INDEX('PROYECCIÓN'!445:445,15+6*(COLUMNS($G444:AH444)-1)),""))</f>
        <v/>
      </c>
      <c r="AI444" s="236">
        <f t="array" ref="AI444">IF(COLUMNS($G444:AI444)&gt;$E444,"",IFERROR(INDEX('PROYECCIÓN'!445:445,15+6*(COLUMNS($G444:AI444)-1)),""))</f>
        <v/>
      </c>
      <c r="AJ444" s="236">
        <f t="array" ref="AJ444">IF(COLUMNS($G444:AJ444)&gt;$E444,"",IFERROR(INDEX('PROYECCIÓN'!445:445,15+6*(COLUMNS($G444:AJ444)-1)),""))</f>
        <v/>
      </c>
      <c r="AK444" s="236">
        <f t="array" ref="AK444">IF(COLUMNS($G444:AK444)&gt;$E444,"",IFERROR(INDEX('PROYECCIÓN'!445:445,15+6*(COLUMNS($G444:AK444)-1)),""))</f>
        <v/>
      </c>
      <c r="AL444" s="236">
        <f t="array" ref="AL444">IF(COLUMNS($G444:AL444)&gt;$E444,"",IFERROR(INDEX('PROYECCIÓN'!445:445,15+6*(COLUMNS($G444:AL444)-1)),""))</f>
        <v/>
      </c>
      <c r="AM444" s="236">
        <f t="array" ref="AM444">IF(COLUMNS($G444:AM444)&gt;$E444,"",IFERROR(INDEX('PROYECCIÓN'!445:445,15+6*(COLUMNS($G444:AM444)-1)),""))</f>
        <v/>
      </c>
      <c r="AN444" s="236">
        <f t="array" ref="AN444">IF(COLUMNS($G444:AN444)&gt;$E444,"",IFERROR(INDEX('PROYECCIÓN'!445:445,15+6*(COLUMNS($G444:AN444)-1)),""))</f>
        <v/>
      </c>
      <c r="AO444" s="236">
        <f t="array" ref="AO444">IF(COLUMNS($G444:AO444)&gt;$E444,"",IFERROR(INDEX('PROYECCIÓN'!445:445,15+6*(COLUMNS($G444:AO444)-1)),""))</f>
        <v/>
      </c>
      <c r="AP444" s="236">
        <f t="array" ref="AP444">IF(COLUMNS($G444:AP444)&gt;$E444,"",IFERROR(INDEX('PROYECCIÓN'!445:445,15+6*(COLUMNS($G444:AP444)-1)),""))</f>
        <v/>
      </c>
      <c r="AQ444" s="236" t="n"/>
      <c r="AR444" s="229" t="n"/>
      <c r="AS444" s="185" t="n"/>
    </row>
    <row r="445" ht="15" customHeight="1" s="506">
      <c r="B445" s="47">
        <f>'CARTERA TOTAL'!B445</f>
        <v/>
      </c>
      <c r="C445" s="229">
        <f>'PROYECCIÓN'!C446</f>
        <v/>
      </c>
      <c r="D445" s="53">
        <f>'PROYECCIÓN'!D446</f>
        <v/>
      </c>
      <c r="E445" s="56">
        <f>'PROYECCIÓN'!H446</f>
        <v/>
      </c>
      <c r="F445" s="56">
        <f>IF(COUNTIF($G445:$AP445,"VENCIDA")&gt;0,"VENCIDA",IF(COUNTIF($G445:$AP445,"POR VENCER")&gt;0,"POR VENCER",IF(COUNTIF($G445:$AP445,"AL DÍA")&gt;0,"AL DÍA",IF(COUNTIF($G445:$AP445,"PAGA")&gt;0,"PAGA","SIN ESTADO"))))</f>
        <v/>
      </c>
      <c r="G445" s="236">
        <f t="array" ref="G445">IF(COLUMNS($G445:G445)&gt;$E445,"",IFERROR(INDEX('PROYECCIÓN'!446:446,15+6*(COLUMNS($G445:G445)-1)),""))</f>
        <v/>
      </c>
      <c r="H445" s="236">
        <f t="array" ref="H445">IF(COLUMNS($G445:H445)&gt;$E445,"",IFERROR(INDEX('PROYECCIÓN'!446:446,15+6*(COLUMNS($G445:H445)-1)),""))</f>
        <v/>
      </c>
      <c r="I445" s="236">
        <f t="array" ref="I445">IF(COLUMNS($G445:I445)&gt;$E445,"",IFERROR(INDEX('PROYECCIÓN'!446:446,15+6*(COLUMNS($G445:I445)-1)),""))</f>
        <v/>
      </c>
      <c r="J445" s="236">
        <f t="array" ref="J445">IF(COLUMNS($G445:J445)&gt;$E445,"",IFERROR(INDEX('PROYECCIÓN'!446:446,15+6*(COLUMNS($G445:J445)-1)),""))</f>
        <v/>
      </c>
      <c r="K445" s="236">
        <f t="array" ref="K445">IF(COLUMNS($G445:K445)&gt;$E445,"",IFERROR(INDEX('PROYECCIÓN'!446:446,15+6*(COLUMNS($G445:K445)-1)),""))</f>
        <v/>
      </c>
      <c r="L445" s="236">
        <f t="array" ref="L445">IF(COLUMNS($G445:L445)&gt;$E445,"",IFERROR(INDEX('PROYECCIÓN'!446:446,15+6*(COLUMNS($G445:L445)-1)),""))</f>
        <v/>
      </c>
      <c r="M445" s="236">
        <f t="array" ref="M445">IF(COLUMNS($G445:M445)&gt;$E445,"",IFERROR(INDEX('PROYECCIÓN'!446:446,15+6*(COLUMNS($G445:M445)-1)),""))</f>
        <v/>
      </c>
      <c r="N445" s="236">
        <f t="array" ref="N445">IF(COLUMNS($G445:N445)&gt;$E445,"",IFERROR(INDEX('PROYECCIÓN'!446:446,15+6*(COLUMNS($G445:N445)-1)),""))</f>
        <v/>
      </c>
      <c r="O445" s="236">
        <f t="array" ref="O445">IF(COLUMNS($G445:O445)&gt;$E445,"",IFERROR(INDEX('PROYECCIÓN'!446:446,15+6*(COLUMNS($G445:O445)-1)),""))</f>
        <v/>
      </c>
      <c r="P445" s="236">
        <f t="array" ref="P445">IF(COLUMNS($G445:P445)&gt;$E445,"",IFERROR(INDEX('PROYECCIÓN'!446:446,15+6*(COLUMNS($G445:P445)-1)),""))</f>
        <v/>
      </c>
      <c r="Q445" s="236">
        <f t="array" ref="Q445">IF(COLUMNS($G445:Q445)&gt;$E445,"",IFERROR(INDEX('PROYECCIÓN'!446:446,15+6*(COLUMNS($G445:Q445)-1)),""))</f>
        <v/>
      </c>
      <c r="R445" s="236">
        <f t="array" ref="R445">IF(COLUMNS($G445:R445)&gt;$E445,"",IFERROR(INDEX('PROYECCIÓN'!446:446,15+6*(COLUMNS($G445:R445)-1)),""))</f>
        <v/>
      </c>
      <c r="S445" s="236">
        <f t="array" ref="S445">IF(COLUMNS($G445:S445)&gt;$E445,"",IFERROR(INDEX('PROYECCIÓN'!446:446,15+6*(COLUMNS($G445:S445)-1)),""))</f>
        <v/>
      </c>
      <c r="T445" s="236">
        <f t="array" ref="T445">IF(COLUMNS($G445:T445)&gt;$E445,"",IFERROR(INDEX('PROYECCIÓN'!446:446,15+6*(COLUMNS($G445:T445)-1)),""))</f>
        <v/>
      </c>
      <c r="U445" s="236">
        <f t="array" ref="U445">IF(COLUMNS($G445:U445)&gt;$E445,"",IFERROR(INDEX('PROYECCIÓN'!446:446,15+6*(COLUMNS($G445:U445)-1)),""))</f>
        <v/>
      </c>
      <c r="V445" s="236">
        <f t="array" ref="V445">IF(COLUMNS($G445:V445)&gt;$E445,"",IFERROR(INDEX('PROYECCIÓN'!446:446,15+6*(COLUMNS($G445:V445)-1)),""))</f>
        <v/>
      </c>
      <c r="W445" s="236">
        <f t="array" ref="W445">IF(COLUMNS($G445:W445)&gt;$E445,"",IFERROR(INDEX('PROYECCIÓN'!446:446,15+6*(COLUMNS($G445:W445)-1)),""))</f>
        <v/>
      </c>
      <c r="X445" s="236">
        <f t="array" ref="X445">IF(COLUMNS($G445:X445)&gt;$E445,"",IFERROR(INDEX('PROYECCIÓN'!446:446,15+6*(COLUMNS($G445:X445)-1)),""))</f>
        <v/>
      </c>
      <c r="Y445" s="236">
        <f t="array" ref="Y445">IF(COLUMNS($G445:Y445)&gt;$E445,"",IFERROR(INDEX('PROYECCIÓN'!446:446,15+6*(COLUMNS($G445:Y445)-1)),""))</f>
        <v/>
      </c>
      <c r="Z445" s="236">
        <f t="array" ref="Z445">IF(COLUMNS($G445:Z445)&gt;$E445,"",IFERROR(INDEX('PROYECCIÓN'!446:446,15+6*(COLUMNS($G445:Z445)-1)),""))</f>
        <v/>
      </c>
      <c r="AA445" s="236">
        <f t="array" ref="AA445">IF(COLUMNS($G445:AA445)&gt;$E445,"",IFERROR(INDEX('PROYECCIÓN'!446:446,15+6*(COLUMNS($G445:AA445)-1)),""))</f>
        <v/>
      </c>
      <c r="AB445" s="236">
        <f t="array" ref="AB445">IF(COLUMNS($G445:AB445)&gt;$E445,"",IFERROR(INDEX('PROYECCIÓN'!446:446,15+6*(COLUMNS($G445:AB445)-1)),""))</f>
        <v/>
      </c>
      <c r="AC445" s="236">
        <f t="array" ref="AC445">IF(COLUMNS($G445:AC445)&gt;$E445,"",IFERROR(INDEX('PROYECCIÓN'!446:446,15+6*(COLUMNS($G445:AC445)-1)),""))</f>
        <v/>
      </c>
      <c r="AD445" s="236">
        <f t="array" ref="AD445">IF(COLUMNS($G445:AD445)&gt;$E445,"",IFERROR(INDEX('PROYECCIÓN'!446:446,15+6*(COLUMNS($G445:AD445)-1)),""))</f>
        <v/>
      </c>
      <c r="AE445" s="236">
        <f t="array" ref="AE445">IF(COLUMNS($G445:AE445)&gt;$E445,"",IFERROR(INDEX('PROYECCIÓN'!446:446,15+6*(COLUMNS($G445:AE445)-1)),""))</f>
        <v/>
      </c>
      <c r="AF445" s="236">
        <f t="array" ref="AF445">IF(COLUMNS($G445:AF445)&gt;$E445,"",IFERROR(INDEX('PROYECCIÓN'!446:446,15+6*(COLUMNS($G445:AF445)-1)),""))</f>
        <v/>
      </c>
      <c r="AG445" s="236">
        <f t="array" ref="AG445">IF(COLUMNS($G445:AG445)&gt;$E445,"",IFERROR(INDEX('PROYECCIÓN'!446:446,15+6*(COLUMNS($G445:AG445)-1)),""))</f>
        <v/>
      </c>
      <c r="AH445" s="236">
        <f t="array" ref="AH445">IF(COLUMNS($G445:AH445)&gt;$E445,"",IFERROR(INDEX('PROYECCIÓN'!446:446,15+6*(COLUMNS($G445:AH445)-1)),""))</f>
        <v/>
      </c>
      <c r="AI445" s="236">
        <f t="array" ref="AI445">IF(COLUMNS($G445:AI445)&gt;$E445,"",IFERROR(INDEX('PROYECCIÓN'!446:446,15+6*(COLUMNS($G445:AI445)-1)),""))</f>
        <v/>
      </c>
      <c r="AJ445" s="236">
        <f t="array" ref="AJ445">IF(COLUMNS($G445:AJ445)&gt;$E445,"",IFERROR(INDEX('PROYECCIÓN'!446:446,15+6*(COLUMNS($G445:AJ445)-1)),""))</f>
        <v/>
      </c>
      <c r="AK445" s="236">
        <f t="array" ref="AK445">IF(COLUMNS($G445:AK445)&gt;$E445,"",IFERROR(INDEX('PROYECCIÓN'!446:446,15+6*(COLUMNS($G445:AK445)-1)),""))</f>
        <v/>
      </c>
      <c r="AL445" s="236">
        <f t="array" ref="AL445">IF(COLUMNS($G445:AL445)&gt;$E445,"",IFERROR(INDEX('PROYECCIÓN'!446:446,15+6*(COLUMNS($G445:AL445)-1)),""))</f>
        <v/>
      </c>
      <c r="AM445" s="236">
        <f t="array" ref="AM445">IF(COLUMNS($G445:AM445)&gt;$E445,"",IFERROR(INDEX('PROYECCIÓN'!446:446,15+6*(COLUMNS($G445:AM445)-1)),""))</f>
        <v/>
      </c>
      <c r="AN445" s="236">
        <f t="array" ref="AN445">IF(COLUMNS($G445:AN445)&gt;$E445,"",IFERROR(INDEX('PROYECCIÓN'!446:446,15+6*(COLUMNS($G445:AN445)-1)),""))</f>
        <v/>
      </c>
      <c r="AO445" s="236">
        <f t="array" ref="AO445">IF(COLUMNS($G445:AO445)&gt;$E445,"",IFERROR(INDEX('PROYECCIÓN'!446:446,15+6*(COLUMNS($G445:AO445)-1)),""))</f>
        <v/>
      </c>
      <c r="AP445" s="236">
        <f t="array" ref="AP445">IF(COLUMNS($G445:AP445)&gt;$E445,"",IFERROR(INDEX('PROYECCIÓN'!446:446,15+6*(COLUMNS($G445:AP445)-1)),""))</f>
        <v/>
      </c>
      <c r="AQ445" s="236" t="n"/>
      <c r="AR445" s="229" t="n"/>
      <c r="AS445" s="185" t="n"/>
    </row>
    <row r="446" ht="15" customHeight="1" s="506">
      <c r="B446" s="47">
        <f>'CARTERA TOTAL'!B446</f>
        <v/>
      </c>
      <c r="C446" s="229">
        <f>'PROYECCIÓN'!C447</f>
        <v/>
      </c>
      <c r="D446" s="53">
        <f>'PROYECCIÓN'!D447</f>
        <v/>
      </c>
      <c r="E446" s="56">
        <f>'PROYECCIÓN'!H447</f>
        <v/>
      </c>
      <c r="F446" s="56">
        <f>IF(COUNTIF($G446:$AP446,"VENCIDA")&gt;0,"VENCIDA",IF(COUNTIF($G446:$AP446,"POR VENCER")&gt;0,"POR VENCER",IF(COUNTIF($G446:$AP446,"AL DÍA")&gt;0,"AL DÍA",IF(COUNTIF($G446:$AP446,"PAGA")&gt;0,"PAGA","SIN ESTADO"))))</f>
        <v/>
      </c>
      <c r="G446" s="236">
        <f t="array" ref="G446">IF(COLUMNS($G446:G446)&gt;$E446,"",IFERROR(INDEX('PROYECCIÓN'!447:447,15+6*(COLUMNS($G446:G446)-1)),""))</f>
        <v/>
      </c>
      <c r="H446" s="236">
        <f t="array" ref="H446">IF(COLUMNS($G446:H446)&gt;$E446,"",IFERROR(INDEX('PROYECCIÓN'!447:447,15+6*(COLUMNS($G446:H446)-1)),""))</f>
        <v/>
      </c>
      <c r="I446" s="236">
        <f t="array" ref="I446">IF(COLUMNS($G446:I446)&gt;$E446,"",IFERROR(INDEX('PROYECCIÓN'!447:447,15+6*(COLUMNS($G446:I446)-1)),""))</f>
        <v/>
      </c>
      <c r="J446" s="236">
        <f t="array" ref="J446">IF(COLUMNS($G446:J446)&gt;$E446,"",IFERROR(INDEX('PROYECCIÓN'!447:447,15+6*(COLUMNS($G446:J446)-1)),""))</f>
        <v/>
      </c>
      <c r="K446" s="236">
        <f t="array" ref="K446">IF(COLUMNS($G446:K446)&gt;$E446,"",IFERROR(INDEX('PROYECCIÓN'!447:447,15+6*(COLUMNS($G446:K446)-1)),""))</f>
        <v/>
      </c>
      <c r="L446" s="236">
        <f t="array" ref="L446">IF(COLUMNS($G446:L446)&gt;$E446,"",IFERROR(INDEX('PROYECCIÓN'!447:447,15+6*(COLUMNS($G446:L446)-1)),""))</f>
        <v/>
      </c>
      <c r="M446" s="236">
        <f t="array" ref="M446">IF(COLUMNS($G446:M446)&gt;$E446,"",IFERROR(INDEX('PROYECCIÓN'!447:447,15+6*(COLUMNS($G446:M446)-1)),""))</f>
        <v/>
      </c>
      <c r="N446" s="236">
        <f t="array" ref="N446">IF(COLUMNS($G446:N446)&gt;$E446,"",IFERROR(INDEX('PROYECCIÓN'!447:447,15+6*(COLUMNS($G446:N446)-1)),""))</f>
        <v/>
      </c>
      <c r="O446" s="236">
        <f t="array" ref="O446">IF(COLUMNS($G446:O446)&gt;$E446,"",IFERROR(INDEX('PROYECCIÓN'!447:447,15+6*(COLUMNS($G446:O446)-1)),""))</f>
        <v/>
      </c>
      <c r="P446" s="236">
        <f t="array" ref="P446">IF(COLUMNS($G446:P446)&gt;$E446,"",IFERROR(INDEX('PROYECCIÓN'!447:447,15+6*(COLUMNS($G446:P446)-1)),""))</f>
        <v/>
      </c>
      <c r="Q446" s="236">
        <f t="array" ref="Q446">IF(COLUMNS($G446:Q446)&gt;$E446,"",IFERROR(INDEX('PROYECCIÓN'!447:447,15+6*(COLUMNS($G446:Q446)-1)),""))</f>
        <v/>
      </c>
      <c r="R446" s="236">
        <f t="array" ref="R446">IF(COLUMNS($G446:R446)&gt;$E446,"",IFERROR(INDEX('PROYECCIÓN'!447:447,15+6*(COLUMNS($G446:R446)-1)),""))</f>
        <v/>
      </c>
      <c r="S446" s="236">
        <f t="array" ref="S446">IF(COLUMNS($G446:S446)&gt;$E446,"",IFERROR(INDEX('PROYECCIÓN'!447:447,15+6*(COLUMNS($G446:S446)-1)),""))</f>
        <v/>
      </c>
      <c r="T446" s="236">
        <f t="array" ref="T446">IF(COLUMNS($G446:T446)&gt;$E446,"",IFERROR(INDEX('PROYECCIÓN'!447:447,15+6*(COLUMNS($G446:T446)-1)),""))</f>
        <v/>
      </c>
      <c r="U446" s="236">
        <f t="array" ref="U446">IF(COLUMNS($G446:U446)&gt;$E446,"",IFERROR(INDEX('PROYECCIÓN'!447:447,15+6*(COLUMNS($G446:U446)-1)),""))</f>
        <v/>
      </c>
      <c r="V446" s="236">
        <f t="array" ref="V446">IF(COLUMNS($G446:V446)&gt;$E446,"",IFERROR(INDEX('PROYECCIÓN'!447:447,15+6*(COLUMNS($G446:V446)-1)),""))</f>
        <v/>
      </c>
      <c r="W446" s="236">
        <f t="array" ref="W446">IF(COLUMNS($G446:W446)&gt;$E446,"",IFERROR(INDEX('PROYECCIÓN'!447:447,15+6*(COLUMNS($G446:W446)-1)),""))</f>
        <v/>
      </c>
      <c r="X446" s="236">
        <f t="array" ref="X446">IF(COLUMNS($G446:X446)&gt;$E446,"",IFERROR(INDEX('PROYECCIÓN'!447:447,15+6*(COLUMNS($G446:X446)-1)),""))</f>
        <v/>
      </c>
      <c r="Y446" s="236">
        <f t="array" ref="Y446">IF(COLUMNS($G446:Y446)&gt;$E446,"",IFERROR(INDEX('PROYECCIÓN'!447:447,15+6*(COLUMNS($G446:Y446)-1)),""))</f>
        <v/>
      </c>
      <c r="Z446" s="236">
        <f t="array" ref="Z446">IF(COLUMNS($G446:Z446)&gt;$E446,"",IFERROR(INDEX('PROYECCIÓN'!447:447,15+6*(COLUMNS($G446:Z446)-1)),""))</f>
        <v/>
      </c>
      <c r="AA446" s="236">
        <f t="array" ref="AA446">IF(COLUMNS($G446:AA446)&gt;$E446,"",IFERROR(INDEX('PROYECCIÓN'!447:447,15+6*(COLUMNS($G446:AA446)-1)),""))</f>
        <v/>
      </c>
      <c r="AB446" s="236">
        <f t="array" ref="AB446">IF(COLUMNS($G446:AB446)&gt;$E446,"",IFERROR(INDEX('PROYECCIÓN'!447:447,15+6*(COLUMNS($G446:AB446)-1)),""))</f>
        <v/>
      </c>
      <c r="AC446" s="236">
        <f t="array" ref="AC446">IF(COLUMNS($G446:AC446)&gt;$E446,"",IFERROR(INDEX('PROYECCIÓN'!447:447,15+6*(COLUMNS($G446:AC446)-1)),""))</f>
        <v/>
      </c>
      <c r="AD446" s="236">
        <f t="array" ref="AD446">IF(COLUMNS($G446:AD446)&gt;$E446,"",IFERROR(INDEX('PROYECCIÓN'!447:447,15+6*(COLUMNS($G446:AD446)-1)),""))</f>
        <v/>
      </c>
      <c r="AE446" s="236">
        <f t="array" ref="AE446">IF(COLUMNS($G446:AE446)&gt;$E446,"",IFERROR(INDEX('PROYECCIÓN'!447:447,15+6*(COLUMNS($G446:AE446)-1)),""))</f>
        <v/>
      </c>
      <c r="AF446" s="236">
        <f t="array" ref="AF446">IF(COLUMNS($G446:AF446)&gt;$E446,"",IFERROR(INDEX('PROYECCIÓN'!447:447,15+6*(COLUMNS($G446:AF446)-1)),""))</f>
        <v/>
      </c>
      <c r="AG446" s="236">
        <f t="array" ref="AG446">IF(COLUMNS($G446:AG446)&gt;$E446,"",IFERROR(INDEX('PROYECCIÓN'!447:447,15+6*(COLUMNS($G446:AG446)-1)),""))</f>
        <v/>
      </c>
      <c r="AH446" s="236">
        <f t="array" ref="AH446">IF(COLUMNS($G446:AH446)&gt;$E446,"",IFERROR(INDEX('PROYECCIÓN'!447:447,15+6*(COLUMNS($G446:AH446)-1)),""))</f>
        <v/>
      </c>
      <c r="AI446" s="236">
        <f t="array" ref="AI446">IF(COLUMNS($G446:AI446)&gt;$E446,"",IFERROR(INDEX('PROYECCIÓN'!447:447,15+6*(COLUMNS($G446:AI446)-1)),""))</f>
        <v/>
      </c>
      <c r="AJ446" s="236">
        <f t="array" ref="AJ446">IF(COLUMNS($G446:AJ446)&gt;$E446,"",IFERROR(INDEX('PROYECCIÓN'!447:447,15+6*(COLUMNS($G446:AJ446)-1)),""))</f>
        <v/>
      </c>
      <c r="AK446" s="236">
        <f t="array" ref="AK446">IF(COLUMNS($G446:AK446)&gt;$E446,"",IFERROR(INDEX('PROYECCIÓN'!447:447,15+6*(COLUMNS($G446:AK446)-1)),""))</f>
        <v/>
      </c>
      <c r="AL446" s="236">
        <f t="array" ref="AL446">IF(COLUMNS($G446:AL446)&gt;$E446,"",IFERROR(INDEX('PROYECCIÓN'!447:447,15+6*(COLUMNS($G446:AL446)-1)),""))</f>
        <v/>
      </c>
      <c r="AM446" s="236">
        <f t="array" ref="AM446">IF(COLUMNS($G446:AM446)&gt;$E446,"",IFERROR(INDEX('PROYECCIÓN'!447:447,15+6*(COLUMNS($G446:AM446)-1)),""))</f>
        <v/>
      </c>
      <c r="AN446" s="236">
        <f t="array" ref="AN446">IF(COLUMNS($G446:AN446)&gt;$E446,"",IFERROR(INDEX('PROYECCIÓN'!447:447,15+6*(COLUMNS($G446:AN446)-1)),""))</f>
        <v/>
      </c>
      <c r="AO446" s="236">
        <f t="array" ref="AO446">IF(COLUMNS($G446:AO446)&gt;$E446,"",IFERROR(INDEX('PROYECCIÓN'!447:447,15+6*(COLUMNS($G446:AO446)-1)),""))</f>
        <v/>
      </c>
      <c r="AP446" s="236">
        <f t="array" ref="AP446">IF(COLUMNS($G446:AP446)&gt;$E446,"",IFERROR(INDEX('PROYECCIÓN'!447:447,15+6*(COLUMNS($G446:AP446)-1)),""))</f>
        <v/>
      </c>
      <c r="AQ446" s="236" t="n"/>
      <c r="AR446" s="229" t="n"/>
      <c r="AS446" s="185" t="n"/>
    </row>
    <row r="447" ht="15" customHeight="1" s="506">
      <c r="B447" s="47">
        <f>'CARTERA TOTAL'!B447</f>
        <v/>
      </c>
      <c r="C447" s="229">
        <f>'PROYECCIÓN'!C448</f>
        <v/>
      </c>
      <c r="D447" s="53">
        <f>'PROYECCIÓN'!D448</f>
        <v/>
      </c>
      <c r="E447" s="56">
        <f>'PROYECCIÓN'!H448</f>
        <v/>
      </c>
      <c r="F447" s="56">
        <f>IF(COUNTIF($G447:$AP447,"VENCIDA")&gt;0,"VENCIDA",IF(COUNTIF($G447:$AP447,"POR VENCER")&gt;0,"POR VENCER",IF(COUNTIF($G447:$AP447,"AL DÍA")&gt;0,"AL DÍA",IF(COUNTIF($G447:$AP447,"PAGA")&gt;0,"PAGA","SIN ESTADO"))))</f>
        <v/>
      </c>
      <c r="G447" s="236">
        <f t="array" ref="G447">IF(COLUMNS($G447:G447)&gt;$E447,"",IFERROR(INDEX('PROYECCIÓN'!448:448,15+6*(COLUMNS($G447:G447)-1)),""))</f>
        <v/>
      </c>
      <c r="H447" s="236">
        <f t="array" ref="H447">IF(COLUMNS($G447:H447)&gt;$E447,"",IFERROR(INDEX('PROYECCIÓN'!448:448,15+6*(COLUMNS($G447:H447)-1)),""))</f>
        <v/>
      </c>
      <c r="I447" s="236">
        <f t="array" ref="I447">IF(COLUMNS($G447:I447)&gt;$E447,"",IFERROR(INDEX('PROYECCIÓN'!448:448,15+6*(COLUMNS($G447:I447)-1)),""))</f>
        <v/>
      </c>
      <c r="J447" s="236">
        <f t="array" ref="J447">IF(COLUMNS($G447:J447)&gt;$E447,"",IFERROR(INDEX('PROYECCIÓN'!448:448,15+6*(COLUMNS($G447:J447)-1)),""))</f>
        <v/>
      </c>
      <c r="K447" s="236">
        <f t="array" ref="K447">IF(COLUMNS($G447:K447)&gt;$E447,"",IFERROR(INDEX('PROYECCIÓN'!448:448,15+6*(COLUMNS($G447:K447)-1)),""))</f>
        <v/>
      </c>
      <c r="L447" s="236">
        <f t="array" ref="L447">IF(COLUMNS($G447:L447)&gt;$E447,"",IFERROR(INDEX('PROYECCIÓN'!448:448,15+6*(COLUMNS($G447:L447)-1)),""))</f>
        <v/>
      </c>
      <c r="M447" s="236">
        <f t="array" ref="M447">IF(COLUMNS($G447:M447)&gt;$E447,"",IFERROR(INDEX('PROYECCIÓN'!448:448,15+6*(COLUMNS($G447:M447)-1)),""))</f>
        <v/>
      </c>
      <c r="N447" s="236">
        <f t="array" ref="N447">IF(COLUMNS($G447:N447)&gt;$E447,"",IFERROR(INDEX('PROYECCIÓN'!448:448,15+6*(COLUMNS($G447:N447)-1)),""))</f>
        <v/>
      </c>
      <c r="O447" s="236">
        <f t="array" ref="O447">IF(COLUMNS($G447:O447)&gt;$E447,"",IFERROR(INDEX('PROYECCIÓN'!448:448,15+6*(COLUMNS($G447:O447)-1)),""))</f>
        <v/>
      </c>
      <c r="P447" s="236">
        <f t="array" ref="P447">IF(COLUMNS($G447:P447)&gt;$E447,"",IFERROR(INDEX('PROYECCIÓN'!448:448,15+6*(COLUMNS($G447:P447)-1)),""))</f>
        <v/>
      </c>
      <c r="Q447" s="236">
        <f t="array" ref="Q447">IF(COLUMNS($G447:Q447)&gt;$E447,"",IFERROR(INDEX('PROYECCIÓN'!448:448,15+6*(COLUMNS($G447:Q447)-1)),""))</f>
        <v/>
      </c>
      <c r="R447" s="236">
        <f t="array" ref="R447">IF(COLUMNS($G447:R447)&gt;$E447,"",IFERROR(INDEX('PROYECCIÓN'!448:448,15+6*(COLUMNS($G447:R447)-1)),""))</f>
        <v/>
      </c>
      <c r="S447" s="236">
        <f t="array" ref="S447">IF(COLUMNS($G447:S447)&gt;$E447,"",IFERROR(INDEX('PROYECCIÓN'!448:448,15+6*(COLUMNS($G447:S447)-1)),""))</f>
        <v/>
      </c>
      <c r="T447" s="236">
        <f t="array" ref="T447">IF(COLUMNS($G447:T447)&gt;$E447,"",IFERROR(INDEX('PROYECCIÓN'!448:448,15+6*(COLUMNS($G447:T447)-1)),""))</f>
        <v/>
      </c>
      <c r="U447" s="236">
        <f t="array" ref="U447">IF(COLUMNS($G447:U447)&gt;$E447,"",IFERROR(INDEX('PROYECCIÓN'!448:448,15+6*(COLUMNS($G447:U447)-1)),""))</f>
        <v/>
      </c>
      <c r="V447" s="236">
        <f t="array" ref="V447">IF(COLUMNS($G447:V447)&gt;$E447,"",IFERROR(INDEX('PROYECCIÓN'!448:448,15+6*(COLUMNS($G447:V447)-1)),""))</f>
        <v/>
      </c>
      <c r="W447" s="236">
        <f t="array" ref="W447">IF(COLUMNS($G447:W447)&gt;$E447,"",IFERROR(INDEX('PROYECCIÓN'!448:448,15+6*(COLUMNS($G447:W447)-1)),""))</f>
        <v/>
      </c>
      <c r="X447" s="236">
        <f t="array" ref="X447">IF(COLUMNS($G447:X447)&gt;$E447,"",IFERROR(INDEX('PROYECCIÓN'!448:448,15+6*(COLUMNS($G447:X447)-1)),""))</f>
        <v/>
      </c>
      <c r="Y447" s="236">
        <f t="array" ref="Y447">IF(COLUMNS($G447:Y447)&gt;$E447,"",IFERROR(INDEX('PROYECCIÓN'!448:448,15+6*(COLUMNS($G447:Y447)-1)),""))</f>
        <v/>
      </c>
      <c r="Z447" s="236">
        <f t="array" ref="Z447">IF(COLUMNS($G447:Z447)&gt;$E447,"",IFERROR(INDEX('PROYECCIÓN'!448:448,15+6*(COLUMNS($G447:Z447)-1)),""))</f>
        <v/>
      </c>
      <c r="AA447" s="236">
        <f t="array" ref="AA447">IF(COLUMNS($G447:AA447)&gt;$E447,"",IFERROR(INDEX('PROYECCIÓN'!448:448,15+6*(COLUMNS($G447:AA447)-1)),""))</f>
        <v/>
      </c>
      <c r="AB447" s="236">
        <f t="array" ref="AB447">IF(COLUMNS($G447:AB447)&gt;$E447,"",IFERROR(INDEX('PROYECCIÓN'!448:448,15+6*(COLUMNS($G447:AB447)-1)),""))</f>
        <v/>
      </c>
      <c r="AC447" s="236">
        <f t="array" ref="AC447">IF(COLUMNS($G447:AC447)&gt;$E447,"",IFERROR(INDEX('PROYECCIÓN'!448:448,15+6*(COLUMNS($G447:AC447)-1)),""))</f>
        <v/>
      </c>
      <c r="AD447" s="236">
        <f t="array" ref="AD447">IF(COLUMNS($G447:AD447)&gt;$E447,"",IFERROR(INDEX('PROYECCIÓN'!448:448,15+6*(COLUMNS($G447:AD447)-1)),""))</f>
        <v/>
      </c>
      <c r="AE447" s="236">
        <f t="array" ref="AE447">IF(COLUMNS($G447:AE447)&gt;$E447,"",IFERROR(INDEX('PROYECCIÓN'!448:448,15+6*(COLUMNS($G447:AE447)-1)),""))</f>
        <v/>
      </c>
      <c r="AF447" s="236">
        <f t="array" ref="AF447">IF(COLUMNS($G447:AF447)&gt;$E447,"",IFERROR(INDEX('PROYECCIÓN'!448:448,15+6*(COLUMNS($G447:AF447)-1)),""))</f>
        <v/>
      </c>
      <c r="AG447" s="236">
        <f t="array" ref="AG447">IF(COLUMNS($G447:AG447)&gt;$E447,"",IFERROR(INDEX('PROYECCIÓN'!448:448,15+6*(COLUMNS($G447:AG447)-1)),""))</f>
        <v/>
      </c>
      <c r="AH447" s="236">
        <f t="array" ref="AH447">IF(COLUMNS($G447:AH447)&gt;$E447,"",IFERROR(INDEX('PROYECCIÓN'!448:448,15+6*(COLUMNS($G447:AH447)-1)),""))</f>
        <v/>
      </c>
      <c r="AI447" s="236">
        <f t="array" ref="AI447">IF(COLUMNS($G447:AI447)&gt;$E447,"",IFERROR(INDEX('PROYECCIÓN'!448:448,15+6*(COLUMNS($G447:AI447)-1)),""))</f>
        <v/>
      </c>
      <c r="AJ447" s="236">
        <f t="array" ref="AJ447">IF(COLUMNS($G447:AJ447)&gt;$E447,"",IFERROR(INDEX('PROYECCIÓN'!448:448,15+6*(COLUMNS($G447:AJ447)-1)),""))</f>
        <v/>
      </c>
      <c r="AK447" s="236">
        <f t="array" ref="AK447">IF(COLUMNS($G447:AK447)&gt;$E447,"",IFERROR(INDEX('PROYECCIÓN'!448:448,15+6*(COLUMNS($G447:AK447)-1)),""))</f>
        <v/>
      </c>
      <c r="AL447" s="236">
        <f t="array" ref="AL447">IF(COLUMNS($G447:AL447)&gt;$E447,"",IFERROR(INDEX('PROYECCIÓN'!448:448,15+6*(COLUMNS($G447:AL447)-1)),""))</f>
        <v/>
      </c>
      <c r="AM447" s="236">
        <f t="array" ref="AM447">IF(COLUMNS($G447:AM447)&gt;$E447,"",IFERROR(INDEX('PROYECCIÓN'!448:448,15+6*(COLUMNS($G447:AM447)-1)),""))</f>
        <v/>
      </c>
      <c r="AN447" s="236">
        <f t="array" ref="AN447">IF(COLUMNS($G447:AN447)&gt;$E447,"",IFERROR(INDEX('PROYECCIÓN'!448:448,15+6*(COLUMNS($G447:AN447)-1)),""))</f>
        <v/>
      </c>
      <c r="AO447" s="236">
        <f t="array" ref="AO447">IF(COLUMNS($G447:AO447)&gt;$E447,"",IFERROR(INDEX('PROYECCIÓN'!448:448,15+6*(COLUMNS($G447:AO447)-1)),""))</f>
        <v/>
      </c>
      <c r="AP447" s="236">
        <f t="array" ref="AP447">IF(COLUMNS($G447:AP447)&gt;$E447,"",IFERROR(INDEX('PROYECCIÓN'!448:448,15+6*(COLUMNS($G447:AP447)-1)),""))</f>
        <v/>
      </c>
      <c r="AQ447" s="236" t="n"/>
      <c r="AR447" s="229" t="n"/>
      <c r="AS447" s="185" t="n"/>
    </row>
    <row r="448" ht="15" customHeight="1" s="506">
      <c r="B448" s="47">
        <f>'CARTERA TOTAL'!B448</f>
        <v/>
      </c>
      <c r="C448" s="229">
        <f>'PROYECCIÓN'!C449</f>
        <v/>
      </c>
      <c r="D448" s="53">
        <f>'PROYECCIÓN'!D449</f>
        <v/>
      </c>
      <c r="E448" s="56">
        <f>'PROYECCIÓN'!H449</f>
        <v/>
      </c>
      <c r="F448" s="56">
        <f>IF(COUNTIF($G448:$AP448,"VENCIDA")&gt;0,"VENCIDA",IF(COUNTIF($G448:$AP448,"POR VENCER")&gt;0,"POR VENCER",IF(COUNTIF($G448:$AP448,"AL DÍA")&gt;0,"AL DÍA",IF(COUNTIF($G448:$AP448,"PAGA")&gt;0,"PAGA","SIN ESTADO"))))</f>
        <v/>
      </c>
      <c r="G448" s="236">
        <f t="array" ref="G448">IF(COLUMNS($G448:G448)&gt;$E448,"",IFERROR(INDEX('PROYECCIÓN'!449:449,15+6*(COLUMNS($G448:G448)-1)),""))</f>
        <v/>
      </c>
      <c r="H448" s="236">
        <f t="array" ref="H448">IF(COLUMNS($G448:H448)&gt;$E448,"",IFERROR(INDEX('PROYECCIÓN'!449:449,15+6*(COLUMNS($G448:H448)-1)),""))</f>
        <v/>
      </c>
      <c r="I448" s="236">
        <f t="array" ref="I448">IF(COLUMNS($G448:I448)&gt;$E448,"",IFERROR(INDEX('PROYECCIÓN'!449:449,15+6*(COLUMNS($G448:I448)-1)),""))</f>
        <v/>
      </c>
      <c r="J448" s="236">
        <f t="array" ref="J448">IF(COLUMNS($G448:J448)&gt;$E448,"",IFERROR(INDEX('PROYECCIÓN'!449:449,15+6*(COLUMNS($G448:J448)-1)),""))</f>
        <v/>
      </c>
      <c r="K448" s="236">
        <f t="array" ref="K448">IF(COLUMNS($G448:K448)&gt;$E448,"",IFERROR(INDEX('PROYECCIÓN'!449:449,15+6*(COLUMNS($G448:K448)-1)),""))</f>
        <v/>
      </c>
      <c r="L448" s="236">
        <f t="array" ref="L448">IF(COLUMNS($G448:L448)&gt;$E448,"",IFERROR(INDEX('PROYECCIÓN'!449:449,15+6*(COLUMNS($G448:L448)-1)),""))</f>
        <v/>
      </c>
      <c r="M448" s="236">
        <f t="array" ref="M448">IF(COLUMNS($G448:M448)&gt;$E448,"",IFERROR(INDEX('PROYECCIÓN'!449:449,15+6*(COLUMNS($G448:M448)-1)),""))</f>
        <v/>
      </c>
      <c r="N448" s="236">
        <f t="array" ref="N448">IF(COLUMNS($G448:N448)&gt;$E448,"",IFERROR(INDEX('PROYECCIÓN'!449:449,15+6*(COLUMNS($G448:N448)-1)),""))</f>
        <v/>
      </c>
      <c r="O448" s="236">
        <f t="array" ref="O448">IF(COLUMNS($G448:O448)&gt;$E448,"",IFERROR(INDEX('PROYECCIÓN'!449:449,15+6*(COLUMNS($G448:O448)-1)),""))</f>
        <v/>
      </c>
      <c r="P448" s="236">
        <f t="array" ref="P448">IF(COLUMNS($G448:P448)&gt;$E448,"",IFERROR(INDEX('PROYECCIÓN'!449:449,15+6*(COLUMNS($G448:P448)-1)),""))</f>
        <v/>
      </c>
      <c r="Q448" s="236">
        <f t="array" ref="Q448">IF(COLUMNS($G448:Q448)&gt;$E448,"",IFERROR(INDEX('PROYECCIÓN'!449:449,15+6*(COLUMNS($G448:Q448)-1)),""))</f>
        <v/>
      </c>
      <c r="R448" s="236">
        <f t="array" ref="R448">IF(COLUMNS($G448:R448)&gt;$E448,"",IFERROR(INDEX('PROYECCIÓN'!449:449,15+6*(COLUMNS($G448:R448)-1)),""))</f>
        <v/>
      </c>
      <c r="S448" s="236">
        <f t="array" ref="S448">IF(COLUMNS($G448:S448)&gt;$E448,"",IFERROR(INDEX('PROYECCIÓN'!449:449,15+6*(COLUMNS($G448:S448)-1)),""))</f>
        <v/>
      </c>
      <c r="T448" s="236">
        <f t="array" ref="T448">IF(COLUMNS($G448:T448)&gt;$E448,"",IFERROR(INDEX('PROYECCIÓN'!449:449,15+6*(COLUMNS($G448:T448)-1)),""))</f>
        <v/>
      </c>
      <c r="U448" s="236">
        <f t="array" ref="U448">IF(COLUMNS($G448:U448)&gt;$E448,"",IFERROR(INDEX('PROYECCIÓN'!449:449,15+6*(COLUMNS($G448:U448)-1)),""))</f>
        <v/>
      </c>
      <c r="V448" s="236">
        <f t="array" ref="V448">IF(COLUMNS($G448:V448)&gt;$E448,"",IFERROR(INDEX('PROYECCIÓN'!449:449,15+6*(COLUMNS($G448:V448)-1)),""))</f>
        <v/>
      </c>
      <c r="W448" s="236">
        <f t="array" ref="W448">IF(COLUMNS($G448:W448)&gt;$E448,"",IFERROR(INDEX('PROYECCIÓN'!449:449,15+6*(COLUMNS($G448:W448)-1)),""))</f>
        <v/>
      </c>
      <c r="X448" s="236">
        <f t="array" ref="X448">IF(COLUMNS($G448:X448)&gt;$E448,"",IFERROR(INDEX('PROYECCIÓN'!449:449,15+6*(COLUMNS($G448:X448)-1)),""))</f>
        <v/>
      </c>
      <c r="Y448" s="236">
        <f t="array" ref="Y448">IF(COLUMNS($G448:Y448)&gt;$E448,"",IFERROR(INDEX('PROYECCIÓN'!449:449,15+6*(COLUMNS($G448:Y448)-1)),""))</f>
        <v/>
      </c>
      <c r="Z448" s="236">
        <f t="array" ref="Z448">IF(COLUMNS($G448:Z448)&gt;$E448,"",IFERROR(INDEX('PROYECCIÓN'!449:449,15+6*(COLUMNS($G448:Z448)-1)),""))</f>
        <v/>
      </c>
      <c r="AA448" s="236">
        <f t="array" ref="AA448">IF(COLUMNS($G448:AA448)&gt;$E448,"",IFERROR(INDEX('PROYECCIÓN'!449:449,15+6*(COLUMNS($G448:AA448)-1)),""))</f>
        <v/>
      </c>
      <c r="AB448" s="236">
        <f t="array" ref="AB448">IF(COLUMNS($G448:AB448)&gt;$E448,"",IFERROR(INDEX('PROYECCIÓN'!449:449,15+6*(COLUMNS($G448:AB448)-1)),""))</f>
        <v/>
      </c>
      <c r="AC448" s="236">
        <f t="array" ref="AC448">IF(COLUMNS($G448:AC448)&gt;$E448,"",IFERROR(INDEX('PROYECCIÓN'!449:449,15+6*(COLUMNS($G448:AC448)-1)),""))</f>
        <v/>
      </c>
      <c r="AD448" s="236">
        <f t="array" ref="AD448">IF(COLUMNS($G448:AD448)&gt;$E448,"",IFERROR(INDEX('PROYECCIÓN'!449:449,15+6*(COLUMNS($G448:AD448)-1)),""))</f>
        <v/>
      </c>
      <c r="AE448" s="236">
        <f t="array" ref="AE448">IF(COLUMNS($G448:AE448)&gt;$E448,"",IFERROR(INDEX('PROYECCIÓN'!449:449,15+6*(COLUMNS($G448:AE448)-1)),""))</f>
        <v/>
      </c>
      <c r="AF448" s="236">
        <f t="array" ref="AF448">IF(COLUMNS($G448:AF448)&gt;$E448,"",IFERROR(INDEX('PROYECCIÓN'!449:449,15+6*(COLUMNS($G448:AF448)-1)),""))</f>
        <v/>
      </c>
      <c r="AG448" s="236">
        <f t="array" ref="AG448">IF(COLUMNS($G448:AG448)&gt;$E448,"",IFERROR(INDEX('PROYECCIÓN'!449:449,15+6*(COLUMNS($G448:AG448)-1)),""))</f>
        <v/>
      </c>
      <c r="AH448" s="236">
        <f t="array" ref="AH448">IF(COLUMNS($G448:AH448)&gt;$E448,"",IFERROR(INDEX('PROYECCIÓN'!449:449,15+6*(COLUMNS($G448:AH448)-1)),""))</f>
        <v/>
      </c>
      <c r="AI448" s="236">
        <f t="array" ref="AI448">IF(COLUMNS($G448:AI448)&gt;$E448,"",IFERROR(INDEX('PROYECCIÓN'!449:449,15+6*(COLUMNS($G448:AI448)-1)),""))</f>
        <v/>
      </c>
      <c r="AJ448" s="236">
        <f t="array" ref="AJ448">IF(COLUMNS($G448:AJ448)&gt;$E448,"",IFERROR(INDEX('PROYECCIÓN'!449:449,15+6*(COLUMNS($G448:AJ448)-1)),""))</f>
        <v/>
      </c>
      <c r="AK448" s="236">
        <f t="array" ref="AK448">IF(COLUMNS($G448:AK448)&gt;$E448,"",IFERROR(INDEX('PROYECCIÓN'!449:449,15+6*(COLUMNS($G448:AK448)-1)),""))</f>
        <v/>
      </c>
      <c r="AL448" s="236">
        <f t="array" ref="AL448">IF(COLUMNS($G448:AL448)&gt;$E448,"",IFERROR(INDEX('PROYECCIÓN'!449:449,15+6*(COLUMNS($G448:AL448)-1)),""))</f>
        <v/>
      </c>
      <c r="AM448" s="236">
        <f t="array" ref="AM448">IF(COLUMNS($G448:AM448)&gt;$E448,"",IFERROR(INDEX('PROYECCIÓN'!449:449,15+6*(COLUMNS($G448:AM448)-1)),""))</f>
        <v/>
      </c>
      <c r="AN448" s="236">
        <f t="array" ref="AN448">IF(COLUMNS($G448:AN448)&gt;$E448,"",IFERROR(INDEX('PROYECCIÓN'!449:449,15+6*(COLUMNS($G448:AN448)-1)),""))</f>
        <v/>
      </c>
      <c r="AO448" s="236">
        <f t="array" ref="AO448">IF(COLUMNS($G448:AO448)&gt;$E448,"",IFERROR(INDEX('PROYECCIÓN'!449:449,15+6*(COLUMNS($G448:AO448)-1)),""))</f>
        <v/>
      </c>
      <c r="AP448" s="236">
        <f t="array" ref="AP448">IF(COLUMNS($G448:AP448)&gt;$E448,"",IFERROR(INDEX('PROYECCIÓN'!449:449,15+6*(COLUMNS($G448:AP448)-1)),""))</f>
        <v/>
      </c>
      <c r="AQ448" s="236" t="n"/>
      <c r="AR448" s="229" t="n"/>
      <c r="AS448" s="185" t="n"/>
    </row>
    <row r="449" ht="15" customHeight="1" s="506">
      <c r="B449" s="47">
        <f>'CARTERA TOTAL'!B449</f>
        <v/>
      </c>
      <c r="C449" s="229">
        <f>'PROYECCIÓN'!C450</f>
        <v/>
      </c>
      <c r="D449" s="53">
        <f>'PROYECCIÓN'!D450</f>
        <v/>
      </c>
      <c r="E449" s="56">
        <f>'PROYECCIÓN'!H450</f>
        <v/>
      </c>
      <c r="F449" s="56">
        <f>IF(COUNTIF($G449:$AP449,"VENCIDA")&gt;0,"VENCIDA",IF(COUNTIF($G449:$AP449,"POR VENCER")&gt;0,"POR VENCER",IF(COUNTIF($G449:$AP449,"AL DÍA")&gt;0,"AL DÍA",IF(COUNTIF($G449:$AP449,"PAGA")&gt;0,"PAGA","SIN ESTADO"))))</f>
        <v/>
      </c>
      <c r="G449" s="236">
        <f t="array" ref="G449">IF(COLUMNS($G449:G449)&gt;$E449,"",IFERROR(INDEX('PROYECCIÓN'!450:450,15+6*(COLUMNS($G449:G449)-1)),""))</f>
        <v/>
      </c>
      <c r="H449" s="236">
        <f t="array" ref="H449">IF(COLUMNS($G449:H449)&gt;$E449,"",IFERROR(INDEX('PROYECCIÓN'!450:450,15+6*(COLUMNS($G449:H449)-1)),""))</f>
        <v/>
      </c>
      <c r="I449" s="236">
        <f t="array" ref="I449">IF(COLUMNS($G449:I449)&gt;$E449,"",IFERROR(INDEX('PROYECCIÓN'!450:450,15+6*(COLUMNS($G449:I449)-1)),""))</f>
        <v/>
      </c>
      <c r="J449" s="236">
        <f t="array" ref="J449">IF(COLUMNS($G449:J449)&gt;$E449,"",IFERROR(INDEX('PROYECCIÓN'!450:450,15+6*(COLUMNS($G449:J449)-1)),""))</f>
        <v/>
      </c>
      <c r="K449" s="236">
        <f t="array" ref="K449">IF(COLUMNS($G449:K449)&gt;$E449,"",IFERROR(INDEX('PROYECCIÓN'!450:450,15+6*(COLUMNS($G449:K449)-1)),""))</f>
        <v/>
      </c>
      <c r="L449" s="236">
        <f t="array" ref="L449">IF(COLUMNS($G449:L449)&gt;$E449,"",IFERROR(INDEX('PROYECCIÓN'!450:450,15+6*(COLUMNS($G449:L449)-1)),""))</f>
        <v/>
      </c>
      <c r="M449" s="236">
        <f t="array" ref="M449">IF(COLUMNS($G449:M449)&gt;$E449,"",IFERROR(INDEX('PROYECCIÓN'!450:450,15+6*(COLUMNS($G449:M449)-1)),""))</f>
        <v/>
      </c>
      <c r="N449" s="236">
        <f t="array" ref="N449">IF(COLUMNS($G449:N449)&gt;$E449,"",IFERROR(INDEX('PROYECCIÓN'!450:450,15+6*(COLUMNS($G449:N449)-1)),""))</f>
        <v/>
      </c>
      <c r="O449" s="236">
        <f t="array" ref="O449">IF(COLUMNS($G449:O449)&gt;$E449,"",IFERROR(INDEX('PROYECCIÓN'!450:450,15+6*(COLUMNS($G449:O449)-1)),""))</f>
        <v/>
      </c>
      <c r="P449" s="236">
        <f t="array" ref="P449">IF(COLUMNS($G449:P449)&gt;$E449,"",IFERROR(INDEX('PROYECCIÓN'!450:450,15+6*(COLUMNS($G449:P449)-1)),""))</f>
        <v/>
      </c>
      <c r="Q449" s="236">
        <f t="array" ref="Q449">IF(COLUMNS($G449:Q449)&gt;$E449,"",IFERROR(INDEX('PROYECCIÓN'!450:450,15+6*(COLUMNS($G449:Q449)-1)),""))</f>
        <v/>
      </c>
      <c r="R449" s="236">
        <f t="array" ref="R449">IF(COLUMNS($G449:R449)&gt;$E449,"",IFERROR(INDEX('PROYECCIÓN'!450:450,15+6*(COLUMNS($G449:R449)-1)),""))</f>
        <v/>
      </c>
      <c r="S449" s="236">
        <f t="array" ref="S449">IF(COLUMNS($G449:S449)&gt;$E449,"",IFERROR(INDEX('PROYECCIÓN'!450:450,15+6*(COLUMNS($G449:S449)-1)),""))</f>
        <v/>
      </c>
      <c r="T449" s="236">
        <f t="array" ref="T449">IF(COLUMNS($G449:T449)&gt;$E449,"",IFERROR(INDEX('PROYECCIÓN'!450:450,15+6*(COLUMNS($G449:T449)-1)),""))</f>
        <v/>
      </c>
      <c r="U449" s="236">
        <f t="array" ref="U449">IF(COLUMNS($G449:U449)&gt;$E449,"",IFERROR(INDEX('PROYECCIÓN'!450:450,15+6*(COLUMNS($G449:U449)-1)),""))</f>
        <v/>
      </c>
      <c r="V449" s="236">
        <f t="array" ref="V449">IF(COLUMNS($G449:V449)&gt;$E449,"",IFERROR(INDEX('PROYECCIÓN'!450:450,15+6*(COLUMNS($G449:V449)-1)),""))</f>
        <v/>
      </c>
      <c r="W449" s="236">
        <f t="array" ref="W449">IF(COLUMNS($G449:W449)&gt;$E449,"",IFERROR(INDEX('PROYECCIÓN'!450:450,15+6*(COLUMNS($G449:W449)-1)),""))</f>
        <v/>
      </c>
      <c r="X449" s="236">
        <f t="array" ref="X449">IF(COLUMNS($G449:X449)&gt;$E449,"",IFERROR(INDEX('PROYECCIÓN'!450:450,15+6*(COLUMNS($G449:X449)-1)),""))</f>
        <v/>
      </c>
      <c r="Y449" s="236">
        <f t="array" ref="Y449">IF(COLUMNS($G449:Y449)&gt;$E449,"",IFERROR(INDEX('PROYECCIÓN'!450:450,15+6*(COLUMNS($G449:Y449)-1)),""))</f>
        <v/>
      </c>
      <c r="Z449" s="236">
        <f t="array" ref="Z449">IF(COLUMNS($G449:Z449)&gt;$E449,"",IFERROR(INDEX('PROYECCIÓN'!450:450,15+6*(COLUMNS($G449:Z449)-1)),""))</f>
        <v/>
      </c>
      <c r="AA449" s="236">
        <f t="array" ref="AA449">IF(COLUMNS($G449:AA449)&gt;$E449,"",IFERROR(INDEX('PROYECCIÓN'!450:450,15+6*(COLUMNS($G449:AA449)-1)),""))</f>
        <v/>
      </c>
      <c r="AB449" s="236">
        <f t="array" ref="AB449">IF(COLUMNS($G449:AB449)&gt;$E449,"",IFERROR(INDEX('PROYECCIÓN'!450:450,15+6*(COLUMNS($G449:AB449)-1)),""))</f>
        <v/>
      </c>
      <c r="AC449" s="236">
        <f t="array" ref="AC449">IF(COLUMNS($G449:AC449)&gt;$E449,"",IFERROR(INDEX('PROYECCIÓN'!450:450,15+6*(COLUMNS($G449:AC449)-1)),""))</f>
        <v/>
      </c>
      <c r="AD449" s="236">
        <f t="array" ref="AD449">IF(COLUMNS($G449:AD449)&gt;$E449,"",IFERROR(INDEX('PROYECCIÓN'!450:450,15+6*(COLUMNS($G449:AD449)-1)),""))</f>
        <v/>
      </c>
      <c r="AE449" s="236">
        <f t="array" ref="AE449">IF(COLUMNS($G449:AE449)&gt;$E449,"",IFERROR(INDEX('PROYECCIÓN'!450:450,15+6*(COLUMNS($G449:AE449)-1)),""))</f>
        <v/>
      </c>
      <c r="AF449" s="236">
        <f t="array" ref="AF449">IF(COLUMNS($G449:AF449)&gt;$E449,"",IFERROR(INDEX('PROYECCIÓN'!450:450,15+6*(COLUMNS($G449:AF449)-1)),""))</f>
        <v/>
      </c>
      <c r="AG449" s="236">
        <f t="array" ref="AG449">IF(COLUMNS($G449:AG449)&gt;$E449,"",IFERROR(INDEX('PROYECCIÓN'!450:450,15+6*(COLUMNS($G449:AG449)-1)),""))</f>
        <v/>
      </c>
      <c r="AH449" s="236">
        <f t="array" ref="AH449">IF(COLUMNS($G449:AH449)&gt;$E449,"",IFERROR(INDEX('PROYECCIÓN'!450:450,15+6*(COLUMNS($G449:AH449)-1)),""))</f>
        <v/>
      </c>
      <c r="AI449" s="236">
        <f t="array" ref="AI449">IF(COLUMNS($G449:AI449)&gt;$E449,"",IFERROR(INDEX('PROYECCIÓN'!450:450,15+6*(COLUMNS($G449:AI449)-1)),""))</f>
        <v/>
      </c>
      <c r="AJ449" s="236">
        <f t="array" ref="AJ449">IF(COLUMNS($G449:AJ449)&gt;$E449,"",IFERROR(INDEX('PROYECCIÓN'!450:450,15+6*(COLUMNS($G449:AJ449)-1)),""))</f>
        <v/>
      </c>
      <c r="AK449" s="236">
        <f t="array" ref="AK449">IF(COLUMNS($G449:AK449)&gt;$E449,"",IFERROR(INDEX('PROYECCIÓN'!450:450,15+6*(COLUMNS($G449:AK449)-1)),""))</f>
        <v/>
      </c>
      <c r="AL449" s="236">
        <f t="array" ref="AL449">IF(COLUMNS($G449:AL449)&gt;$E449,"",IFERROR(INDEX('PROYECCIÓN'!450:450,15+6*(COLUMNS($G449:AL449)-1)),""))</f>
        <v/>
      </c>
      <c r="AM449" s="236">
        <f t="array" ref="AM449">IF(COLUMNS($G449:AM449)&gt;$E449,"",IFERROR(INDEX('PROYECCIÓN'!450:450,15+6*(COLUMNS($G449:AM449)-1)),""))</f>
        <v/>
      </c>
      <c r="AN449" s="236">
        <f t="array" ref="AN449">IF(COLUMNS($G449:AN449)&gt;$E449,"",IFERROR(INDEX('PROYECCIÓN'!450:450,15+6*(COLUMNS($G449:AN449)-1)),""))</f>
        <v/>
      </c>
      <c r="AO449" s="236">
        <f t="array" ref="AO449">IF(COLUMNS($G449:AO449)&gt;$E449,"",IFERROR(INDEX('PROYECCIÓN'!450:450,15+6*(COLUMNS($G449:AO449)-1)),""))</f>
        <v/>
      </c>
      <c r="AP449" s="236">
        <f t="array" ref="AP449">IF(COLUMNS($G449:AP449)&gt;$E449,"",IFERROR(INDEX('PROYECCIÓN'!450:450,15+6*(COLUMNS($G449:AP449)-1)),""))</f>
        <v/>
      </c>
      <c r="AQ449" s="236" t="n"/>
      <c r="AR449" s="229" t="n"/>
      <c r="AS449" s="185" t="n"/>
    </row>
    <row r="450" ht="15" customHeight="1" s="506">
      <c r="B450" s="47">
        <f>'CARTERA TOTAL'!B450</f>
        <v/>
      </c>
      <c r="C450" s="229">
        <f>'PROYECCIÓN'!C451</f>
        <v/>
      </c>
      <c r="D450" s="53">
        <f>'PROYECCIÓN'!D451</f>
        <v/>
      </c>
      <c r="E450" s="56">
        <f>'PROYECCIÓN'!H451</f>
        <v/>
      </c>
      <c r="F450" s="56">
        <f>IF(COUNTIF($G450:$AP450,"VENCIDA")&gt;0,"VENCIDA",IF(COUNTIF($G450:$AP450,"POR VENCER")&gt;0,"POR VENCER",IF(COUNTIF($G450:$AP450,"AL DÍA")&gt;0,"AL DÍA",IF(COUNTIF($G450:$AP450,"PAGA")&gt;0,"PAGA","SIN ESTADO"))))</f>
        <v/>
      </c>
      <c r="G450" s="236">
        <f t="array" ref="G450">IF(COLUMNS($G450:G450)&gt;$E450,"",IFERROR(INDEX('PROYECCIÓN'!451:451,15+6*(COLUMNS($G450:G450)-1)),""))</f>
        <v/>
      </c>
      <c r="H450" s="236">
        <f t="array" ref="H450">IF(COLUMNS($G450:H450)&gt;$E450,"",IFERROR(INDEX('PROYECCIÓN'!451:451,15+6*(COLUMNS($G450:H450)-1)),""))</f>
        <v/>
      </c>
      <c r="I450" s="236">
        <f t="array" ref="I450">IF(COLUMNS($G450:I450)&gt;$E450,"",IFERROR(INDEX('PROYECCIÓN'!451:451,15+6*(COLUMNS($G450:I450)-1)),""))</f>
        <v/>
      </c>
      <c r="J450" s="236">
        <f t="array" ref="J450">IF(COLUMNS($G450:J450)&gt;$E450,"",IFERROR(INDEX('PROYECCIÓN'!451:451,15+6*(COLUMNS($G450:J450)-1)),""))</f>
        <v/>
      </c>
      <c r="K450" s="236">
        <f t="array" ref="K450">IF(COLUMNS($G450:K450)&gt;$E450,"",IFERROR(INDEX('PROYECCIÓN'!451:451,15+6*(COLUMNS($G450:K450)-1)),""))</f>
        <v/>
      </c>
      <c r="L450" s="236">
        <f t="array" ref="L450">IF(COLUMNS($G450:L450)&gt;$E450,"",IFERROR(INDEX('PROYECCIÓN'!451:451,15+6*(COLUMNS($G450:L450)-1)),""))</f>
        <v/>
      </c>
      <c r="M450" s="236">
        <f t="array" ref="M450">IF(COLUMNS($G450:M450)&gt;$E450,"",IFERROR(INDEX('PROYECCIÓN'!451:451,15+6*(COLUMNS($G450:M450)-1)),""))</f>
        <v/>
      </c>
      <c r="N450" s="236">
        <f t="array" ref="N450">IF(COLUMNS($G450:N450)&gt;$E450,"",IFERROR(INDEX('PROYECCIÓN'!451:451,15+6*(COLUMNS($G450:N450)-1)),""))</f>
        <v/>
      </c>
      <c r="O450" s="236">
        <f t="array" ref="O450">IF(COLUMNS($G450:O450)&gt;$E450,"",IFERROR(INDEX('PROYECCIÓN'!451:451,15+6*(COLUMNS($G450:O450)-1)),""))</f>
        <v/>
      </c>
      <c r="P450" s="236">
        <f t="array" ref="P450">IF(COLUMNS($G450:P450)&gt;$E450,"",IFERROR(INDEX('PROYECCIÓN'!451:451,15+6*(COLUMNS($G450:P450)-1)),""))</f>
        <v/>
      </c>
      <c r="Q450" s="236">
        <f t="array" ref="Q450">IF(COLUMNS($G450:Q450)&gt;$E450,"",IFERROR(INDEX('PROYECCIÓN'!451:451,15+6*(COLUMNS($G450:Q450)-1)),""))</f>
        <v/>
      </c>
      <c r="R450" s="236">
        <f t="array" ref="R450">IF(COLUMNS($G450:R450)&gt;$E450,"",IFERROR(INDEX('PROYECCIÓN'!451:451,15+6*(COLUMNS($G450:R450)-1)),""))</f>
        <v/>
      </c>
      <c r="S450" s="236">
        <f t="array" ref="S450">IF(COLUMNS($G450:S450)&gt;$E450,"",IFERROR(INDEX('PROYECCIÓN'!451:451,15+6*(COLUMNS($G450:S450)-1)),""))</f>
        <v/>
      </c>
      <c r="T450" s="236">
        <f t="array" ref="T450">IF(COLUMNS($G450:T450)&gt;$E450,"",IFERROR(INDEX('PROYECCIÓN'!451:451,15+6*(COLUMNS($G450:T450)-1)),""))</f>
        <v/>
      </c>
      <c r="U450" s="236">
        <f t="array" ref="U450">IF(COLUMNS($G450:U450)&gt;$E450,"",IFERROR(INDEX('PROYECCIÓN'!451:451,15+6*(COLUMNS($G450:U450)-1)),""))</f>
        <v/>
      </c>
      <c r="V450" s="236">
        <f t="array" ref="V450">IF(COLUMNS($G450:V450)&gt;$E450,"",IFERROR(INDEX('PROYECCIÓN'!451:451,15+6*(COLUMNS($G450:V450)-1)),""))</f>
        <v/>
      </c>
      <c r="W450" s="236">
        <f t="array" ref="W450">IF(COLUMNS($G450:W450)&gt;$E450,"",IFERROR(INDEX('PROYECCIÓN'!451:451,15+6*(COLUMNS($G450:W450)-1)),""))</f>
        <v/>
      </c>
      <c r="X450" s="236">
        <f t="array" ref="X450">IF(COLUMNS($G450:X450)&gt;$E450,"",IFERROR(INDEX('PROYECCIÓN'!451:451,15+6*(COLUMNS($G450:X450)-1)),""))</f>
        <v/>
      </c>
      <c r="Y450" s="236">
        <f t="array" ref="Y450">IF(COLUMNS($G450:Y450)&gt;$E450,"",IFERROR(INDEX('PROYECCIÓN'!451:451,15+6*(COLUMNS($G450:Y450)-1)),""))</f>
        <v/>
      </c>
      <c r="Z450" s="236">
        <f t="array" ref="Z450">IF(COLUMNS($G450:Z450)&gt;$E450,"",IFERROR(INDEX('PROYECCIÓN'!451:451,15+6*(COLUMNS($G450:Z450)-1)),""))</f>
        <v/>
      </c>
      <c r="AA450" s="236">
        <f t="array" ref="AA450">IF(COLUMNS($G450:AA450)&gt;$E450,"",IFERROR(INDEX('PROYECCIÓN'!451:451,15+6*(COLUMNS($G450:AA450)-1)),""))</f>
        <v/>
      </c>
      <c r="AB450" s="236">
        <f t="array" ref="AB450">IF(COLUMNS($G450:AB450)&gt;$E450,"",IFERROR(INDEX('PROYECCIÓN'!451:451,15+6*(COLUMNS($G450:AB450)-1)),""))</f>
        <v/>
      </c>
      <c r="AC450" s="236">
        <f t="array" ref="AC450">IF(COLUMNS($G450:AC450)&gt;$E450,"",IFERROR(INDEX('PROYECCIÓN'!451:451,15+6*(COLUMNS($G450:AC450)-1)),""))</f>
        <v/>
      </c>
      <c r="AD450" s="236">
        <f t="array" ref="AD450">IF(COLUMNS($G450:AD450)&gt;$E450,"",IFERROR(INDEX('PROYECCIÓN'!451:451,15+6*(COLUMNS($G450:AD450)-1)),""))</f>
        <v/>
      </c>
      <c r="AE450" s="236">
        <f t="array" ref="AE450">IF(COLUMNS($G450:AE450)&gt;$E450,"",IFERROR(INDEX('PROYECCIÓN'!451:451,15+6*(COLUMNS($G450:AE450)-1)),""))</f>
        <v/>
      </c>
      <c r="AF450" s="236">
        <f t="array" ref="AF450">IF(COLUMNS($G450:AF450)&gt;$E450,"",IFERROR(INDEX('PROYECCIÓN'!451:451,15+6*(COLUMNS($G450:AF450)-1)),""))</f>
        <v/>
      </c>
      <c r="AG450" s="236">
        <f t="array" ref="AG450">IF(COLUMNS($G450:AG450)&gt;$E450,"",IFERROR(INDEX('PROYECCIÓN'!451:451,15+6*(COLUMNS($G450:AG450)-1)),""))</f>
        <v/>
      </c>
      <c r="AH450" s="236">
        <f t="array" ref="AH450">IF(COLUMNS($G450:AH450)&gt;$E450,"",IFERROR(INDEX('PROYECCIÓN'!451:451,15+6*(COLUMNS($G450:AH450)-1)),""))</f>
        <v/>
      </c>
      <c r="AI450" s="236">
        <f t="array" ref="AI450">IF(COLUMNS($G450:AI450)&gt;$E450,"",IFERROR(INDEX('PROYECCIÓN'!451:451,15+6*(COLUMNS($G450:AI450)-1)),""))</f>
        <v/>
      </c>
      <c r="AJ450" s="236">
        <f t="array" ref="AJ450">IF(COLUMNS($G450:AJ450)&gt;$E450,"",IFERROR(INDEX('PROYECCIÓN'!451:451,15+6*(COLUMNS($G450:AJ450)-1)),""))</f>
        <v/>
      </c>
      <c r="AK450" s="236">
        <f t="array" ref="AK450">IF(COLUMNS($G450:AK450)&gt;$E450,"",IFERROR(INDEX('PROYECCIÓN'!451:451,15+6*(COLUMNS($G450:AK450)-1)),""))</f>
        <v/>
      </c>
      <c r="AL450" s="236">
        <f t="array" ref="AL450">IF(COLUMNS($G450:AL450)&gt;$E450,"",IFERROR(INDEX('PROYECCIÓN'!451:451,15+6*(COLUMNS($G450:AL450)-1)),""))</f>
        <v/>
      </c>
      <c r="AM450" s="236">
        <f t="array" ref="AM450">IF(COLUMNS($G450:AM450)&gt;$E450,"",IFERROR(INDEX('PROYECCIÓN'!451:451,15+6*(COLUMNS($G450:AM450)-1)),""))</f>
        <v/>
      </c>
      <c r="AN450" s="236">
        <f t="array" ref="AN450">IF(COLUMNS($G450:AN450)&gt;$E450,"",IFERROR(INDEX('PROYECCIÓN'!451:451,15+6*(COLUMNS($G450:AN450)-1)),""))</f>
        <v/>
      </c>
      <c r="AO450" s="236">
        <f t="array" ref="AO450">IF(COLUMNS($G450:AO450)&gt;$E450,"",IFERROR(INDEX('PROYECCIÓN'!451:451,15+6*(COLUMNS($G450:AO450)-1)),""))</f>
        <v/>
      </c>
      <c r="AP450" s="236">
        <f t="array" ref="AP450">IF(COLUMNS($G450:AP450)&gt;$E450,"",IFERROR(INDEX('PROYECCIÓN'!451:451,15+6*(COLUMNS($G450:AP450)-1)),""))</f>
        <v/>
      </c>
      <c r="AQ450" s="236" t="n"/>
      <c r="AR450" s="229" t="n"/>
      <c r="AS450" s="185" t="n"/>
    </row>
    <row r="451" ht="15" customHeight="1" s="506">
      <c r="B451" s="47">
        <f>'CARTERA TOTAL'!B451</f>
        <v/>
      </c>
      <c r="C451" s="229">
        <f>'PROYECCIÓN'!C452</f>
        <v/>
      </c>
      <c r="D451" s="53">
        <f>'PROYECCIÓN'!D452</f>
        <v/>
      </c>
      <c r="E451" s="56">
        <f>'PROYECCIÓN'!H452</f>
        <v/>
      </c>
      <c r="F451" s="56">
        <f>IF(COUNTIF($G451:$AP451,"VENCIDA")&gt;0,"VENCIDA",IF(COUNTIF($G451:$AP451,"POR VENCER")&gt;0,"POR VENCER",IF(COUNTIF($G451:$AP451,"AL DÍA")&gt;0,"AL DÍA",IF(COUNTIF($G451:$AP451,"PAGA")&gt;0,"PAGA","SIN ESTADO"))))</f>
        <v/>
      </c>
      <c r="G451" s="236">
        <f t="array" ref="G451">IF(COLUMNS($G451:G451)&gt;$E451,"",IFERROR(INDEX('PROYECCIÓN'!452:452,15+6*(COLUMNS($G451:G451)-1)),""))</f>
        <v/>
      </c>
      <c r="H451" s="236">
        <f t="array" ref="H451">IF(COLUMNS($G451:H451)&gt;$E451,"",IFERROR(INDEX('PROYECCIÓN'!452:452,15+6*(COLUMNS($G451:H451)-1)),""))</f>
        <v/>
      </c>
      <c r="I451" s="236">
        <f t="array" ref="I451">IF(COLUMNS($G451:I451)&gt;$E451,"",IFERROR(INDEX('PROYECCIÓN'!452:452,15+6*(COLUMNS($G451:I451)-1)),""))</f>
        <v/>
      </c>
      <c r="J451" s="236">
        <f t="array" ref="J451">IF(COLUMNS($G451:J451)&gt;$E451,"",IFERROR(INDEX('PROYECCIÓN'!452:452,15+6*(COLUMNS($G451:J451)-1)),""))</f>
        <v/>
      </c>
      <c r="K451" s="236">
        <f t="array" ref="K451">IF(COLUMNS($G451:K451)&gt;$E451,"",IFERROR(INDEX('PROYECCIÓN'!452:452,15+6*(COLUMNS($G451:K451)-1)),""))</f>
        <v/>
      </c>
      <c r="L451" s="236">
        <f t="array" ref="L451">IF(COLUMNS($G451:L451)&gt;$E451,"",IFERROR(INDEX('PROYECCIÓN'!452:452,15+6*(COLUMNS($G451:L451)-1)),""))</f>
        <v/>
      </c>
      <c r="M451" s="236">
        <f t="array" ref="M451">IF(COLUMNS($G451:M451)&gt;$E451,"",IFERROR(INDEX('PROYECCIÓN'!452:452,15+6*(COLUMNS($G451:M451)-1)),""))</f>
        <v/>
      </c>
      <c r="N451" s="236">
        <f t="array" ref="N451">IF(COLUMNS($G451:N451)&gt;$E451,"",IFERROR(INDEX('PROYECCIÓN'!452:452,15+6*(COLUMNS($G451:N451)-1)),""))</f>
        <v/>
      </c>
      <c r="O451" s="236">
        <f t="array" ref="O451">IF(COLUMNS($G451:O451)&gt;$E451,"",IFERROR(INDEX('PROYECCIÓN'!452:452,15+6*(COLUMNS($G451:O451)-1)),""))</f>
        <v/>
      </c>
      <c r="P451" s="236">
        <f t="array" ref="P451">IF(COLUMNS($G451:P451)&gt;$E451,"",IFERROR(INDEX('PROYECCIÓN'!452:452,15+6*(COLUMNS($G451:P451)-1)),""))</f>
        <v/>
      </c>
      <c r="Q451" s="236">
        <f t="array" ref="Q451">IF(COLUMNS($G451:Q451)&gt;$E451,"",IFERROR(INDEX('PROYECCIÓN'!452:452,15+6*(COLUMNS($G451:Q451)-1)),""))</f>
        <v/>
      </c>
      <c r="R451" s="236">
        <f t="array" ref="R451">IF(COLUMNS($G451:R451)&gt;$E451,"",IFERROR(INDEX('PROYECCIÓN'!452:452,15+6*(COLUMNS($G451:R451)-1)),""))</f>
        <v/>
      </c>
      <c r="S451" s="236">
        <f t="array" ref="S451">IF(COLUMNS($G451:S451)&gt;$E451,"",IFERROR(INDEX('PROYECCIÓN'!452:452,15+6*(COLUMNS($G451:S451)-1)),""))</f>
        <v/>
      </c>
      <c r="T451" s="236">
        <f t="array" ref="T451">IF(COLUMNS($G451:T451)&gt;$E451,"",IFERROR(INDEX('PROYECCIÓN'!452:452,15+6*(COLUMNS($G451:T451)-1)),""))</f>
        <v/>
      </c>
      <c r="U451" s="236">
        <f t="array" ref="U451">IF(COLUMNS($G451:U451)&gt;$E451,"",IFERROR(INDEX('PROYECCIÓN'!452:452,15+6*(COLUMNS($G451:U451)-1)),""))</f>
        <v/>
      </c>
      <c r="V451" s="236">
        <f t="array" ref="V451">IF(COLUMNS($G451:V451)&gt;$E451,"",IFERROR(INDEX('PROYECCIÓN'!452:452,15+6*(COLUMNS($G451:V451)-1)),""))</f>
        <v/>
      </c>
      <c r="W451" s="236">
        <f t="array" ref="W451">IF(COLUMNS($G451:W451)&gt;$E451,"",IFERROR(INDEX('PROYECCIÓN'!452:452,15+6*(COLUMNS($G451:W451)-1)),""))</f>
        <v/>
      </c>
      <c r="X451" s="236">
        <f t="array" ref="X451">IF(COLUMNS($G451:X451)&gt;$E451,"",IFERROR(INDEX('PROYECCIÓN'!452:452,15+6*(COLUMNS($G451:X451)-1)),""))</f>
        <v/>
      </c>
      <c r="Y451" s="236">
        <f t="array" ref="Y451">IF(COLUMNS($G451:Y451)&gt;$E451,"",IFERROR(INDEX('PROYECCIÓN'!452:452,15+6*(COLUMNS($G451:Y451)-1)),""))</f>
        <v/>
      </c>
      <c r="Z451" s="236">
        <f t="array" ref="Z451">IF(COLUMNS($G451:Z451)&gt;$E451,"",IFERROR(INDEX('PROYECCIÓN'!452:452,15+6*(COLUMNS($G451:Z451)-1)),""))</f>
        <v/>
      </c>
      <c r="AA451" s="236">
        <f t="array" ref="AA451">IF(COLUMNS($G451:AA451)&gt;$E451,"",IFERROR(INDEX('PROYECCIÓN'!452:452,15+6*(COLUMNS($G451:AA451)-1)),""))</f>
        <v/>
      </c>
      <c r="AB451" s="236">
        <f t="array" ref="AB451">IF(COLUMNS($G451:AB451)&gt;$E451,"",IFERROR(INDEX('PROYECCIÓN'!452:452,15+6*(COLUMNS($G451:AB451)-1)),""))</f>
        <v/>
      </c>
      <c r="AC451" s="236">
        <f t="array" ref="AC451">IF(COLUMNS($G451:AC451)&gt;$E451,"",IFERROR(INDEX('PROYECCIÓN'!452:452,15+6*(COLUMNS($G451:AC451)-1)),""))</f>
        <v/>
      </c>
      <c r="AD451" s="236">
        <f t="array" ref="AD451">IF(COLUMNS($G451:AD451)&gt;$E451,"",IFERROR(INDEX('PROYECCIÓN'!452:452,15+6*(COLUMNS($G451:AD451)-1)),""))</f>
        <v/>
      </c>
      <c r="AE451" s="236">
        <f t="array" ref="AE451">IF(COLUMNS($G451:AE451)&gt;$E451,"",IFERROR(INDEX('PROYECCIÓN'!452:452,15+6*(COLUMNS($G451:AE451)-1)),""))</f>
        <v/>
      </c>
      <c r="AF451" s="236">
        <f t="array" ref="AF451">IF(COLUMNS($G451:AF451)&gt;$E451,"",IFERROR(INDEX('PROYECCIÓN'!452:452,15+6*(COLUMNS($G451:AF451)-1)),""))</f>
        <v/>
      </c>
      <c r="AG451" s="236">
        <f t="array" ref="AG451">IF(COLUMNS($G451:AG451)&gt;$E451,"",IFERROR(INDEX('PROYECCIÓN'!452:452,15+6*(COLUMNS($G451:AG451)-1)),""))</f>
        <v/>
      </c>
      <c r="AH451" s="236">
        <f t="array" ref="AH451">IF(COLUMNS($G451:AH451)&gt;$E451,"",IFERROR(INDEX('PROYECCIÓN'!452:452,15+6*(COLUMNS($G451:AH451)-1)),""))</f>
        <v/>
      </c>
      <c r="AI451" s="236">
        <f t="array" ref="AI451">IF(COLUMNS($G451:AI451)&gt;$E451,"",IFERROR(INDEX('PROYECCIÓN'!452:452,15+6*(COLUMNS($G451:AI451)-1)),""))</f>
        <v/>
      </c>
      <c r="AJ451" s="236">
        <f t="array" ref="AJ451">IF(COLUMNS($G451:AJ451)&gt;$E451,"",IFERROR(INDEX('PROYECCIÓN'!452:452,15+6*(COLUMNS($G451:AJ451)-1)),""))</f>
        <v/>
      </c>
      <c r="AK451" s="236">
        <f t="array" ref="AK451">IF(COLUMNS($G451:AK451)&gt;$E451,"",IFERROR(INDEX('PROYECCIÓN'!452:452,15+6*(COLUMNS($G451:AK451)-1)),""))</f>
        <v/>
      </c>
      <c r="AL451" s="236">
        <f t="array" ref="AL451">IF(COLUMNS($G451:AL451)&gt;$E451,"",IFERROR(INDEX('PROYECCIÓN'!452:452,15+6*(COLUMNS($G451:AL451)-1)),""))</f>
        <v/>
      </c>
      <c r="AM451" s="236">
        <f t="array" ref="AM451">IF(COLUMNS($G451:AM451)&gt;$E451,"",IFERROR(INDEX('PROYECCIÓN'!452:452,15+6*(COLUMNS($G451:AM451)-1)),""))</f>
        <v/>
      </c>
      <c r="AN451" s="236">
        <f t="array" ref="AN451">IF(COLUMNS($G451:AN451)&gt;$E451,"",IFERROR(INDEX('PROYECCIÓN'!452:452,15+6*(COLUMNS($G451:AN451)-1)),""))</f>
        <v/>
      </c>
      <c r="AO451" s="236">
        <f t="array" ref="AO451">IF(COLUMNS($G451:AO451)&gt;$E451,"",IFERROR(INDEX('PROYECCIÓN'!452:452,15+6*(COLUMNS($G451:AO451)-1)),""))</f>
        <v/>
      </c>
      <c r="AP451" s="236">
        <f t="array" ref="AP451">IF(COLUMNS($G451:AP451)&gt;$E451,"",IFERROR(INDEX('PROYECCIÓN'!452:452,15+6*(COLUMNS($G451:AP451)-1)),""))</f>
        <v/>
      </c>
      <c r="AQ451" s="236" t="n"/>
      <c r="AR451" s="229" t="n"/>
      <c r="AS451" s="185" t="n"/>
    </row>
    <row r="452" ht="15" customHeight="1" s="506">
      <c r="B452" s="47">
        <f>'CARTERA TOTAL'!B452</f>
        <v/>
      </c>
      <c r="C452" s="229">
        <f>'PROYECCIÓN'!C453</f>
        <v/>
      </c>
      <c r="D452" s="53">
        <f>'PROYECCIÓN'!D453</f>
        <v/>
      </c>
      <c r="E452" s="56">
        <f>'PROYECCIÓN'!H453</f>
        <v/>
      </c>
      <c r="F452" s="56">
        <f>IF(COUNTIF($G452:$AP452,"VENCIDA")&gt;0,"VENCIDA",IF(COUNTIF($G452:$AP452,"POR VENCER")&gt;0,"POR VENCER",IF(COUNTIF($G452:$AP452,"AL DÍA")&gt;0,"AL DÍA",IF(COUNTIF($G452:$AP452,"PAGA")&gt;0,"PAGA","SIN ESTADO"))))</f>
        <v/>
      </c>
      <c r="G452" s="236">
        <f t="array" ref="G452">IF(COLUMNS($G452:G452)&gt;$E452,"",IFERROR(INDEX('PROYECCIÓN'!453:453,15+6*(COLUMNS($G452:G452)-1)),""))</f>
        <v/>
      </c>
      <c r="H452" s="236">
        <f t="array" ref="H452">IF(COLUMNS($G452:H452)&gt;$E452,"",IFERROR(INDEX('PROYECCIÓN'!453:453,15+6*(COLUMNS($G452:H452)-1)),""))</f>
        <v/>
      </c>
      <c r="I452" s="236">
        <f t="array" ref="I452">IF(COLUMNS($G452:I452)&gt;$E452,"",IFERROR(INDEX('PROYECCIÓN'!453:453,15+6*(COLUMNS($G452:I452)-1)),""))</f>
        <v/>
      </c>
      <c r="J452" s="236">
        <f t="array" ref="J452">IF(COLUMNS($G452:J452)&gt;$E452,"",IFERROR(INDEX('PROYECCIÓN'!453:453,15+6*(COLUMNS($G452:J452)-1)),""))</f>
        <v/>
      </c>
      <c r="K452" s="236">
        <f t="array" ref="K452">IF(COLUMNS($G452:K452)&gt;$E452,"",IFERROR(INDEX('PROYECCIÓN'!453:453,15+6*(COLUMNS($G452:K452)-1)),""))</f>
        <v/>
      </c>
      <c r="L452" s="236">
        <f t="array" ref="L452">IF(COLUMNS($G452:L452)&gt;$E452,"",IFERROR(INDEX('PROYECCIÓN'!453:453,15+6*(COLUMNS($G452:L452)-1)),""))</f>
        <v/>
      </c>
      <c r="M452" s="236">
        <f t="array" ref="M452">IF(COLUMNS($G452:M452)&gt;$E452,"",IFERROR(INDEX('PROYECCIÓN'!453:453,15+6*(COLUMNS($G452:M452)-1)),""))</f>
        <v/>
      </c>
      <c r="N452" s="236">
        <f t="array" ref="N452">IF(COLUMNS($G452:N452)&gt;$E452,"",IFERROR(INDEX('PROYECCIÓN'!453:453,15+6*(COLUMNS($G452:N452)-1)),""))</f>
        <v/>
      </c>
      <c r="O452" s="236">
        <f t="array" ref="O452">IF(COLUMNS($G452:O452)&gt;$E452,"",IFERROR(INDEX('PROYECCIÓN'!453:453,15+6*(COLUMNS($G452:O452)-1)),""))</f>
        <v/>
      </c>
      <c r="P452" s="236">
        <f t="array" ref="P452">IF(COLUMNS($G452:P452)&gt;$E452,"",IFERROR(INDEX('PROYECCIÓN'!453:453,15+6*(COLUMNS($G452:P452)-1)),""))</f>
        <v/>
      </c>
      <c r="Q452" s="236">
        <f t="array" ref="Q452">IF(COLUMNS($G452:Q452)&gt;$E452,"",IFERROR(INDEX('PROYECCIÓN'!453:453,15+6*(COLUMNS($G452:Q452)-1)),""))</f>
        <v/>
      </c>
      <c r="R452" s="236">
        <f t="array" ref="R452">IF(COLUMNS($G452:R452)&gt;$E452,"",IFERROR(INDEX('PROYECCIÓN'!453:453,15+6*(COLUMNS($G452:R452)-1)),""))</f>
        <v/>
      </c>
      <c r="S452" s="236">
        <f t="array" ref="S452">IF(COLUMNS($G452:S452)&gt;$E452,"",IFERROR(INDEX('PROYECCIÓN'!453:453,15+6*(COLUMNS($G452:S452)-1)),""))</f>
        <v/>
      </c>
      <c r="T452" s="236">
        <f t="array" ref="T452">IF(COLUMNS($G452:T452)&gt;$E452,"",IFERROR(INDEX('PROYECCIÓN'!453:453,15+6*(COLUMNS($G452:T452)-1)),""))</f>
        <v/>
      </c>
      <c r="U452" s="236">
        <f t="array" ref="U452">IF(COLUMNS($G452:U452)&gt;$E452,"",IFERROR(INDEX('PROYECCIÓN'!453:453,15+6*(COLUMNS($G452:U452)-1)),""))</f>
        <v/>
      </c>
      <c r="V452" s="236">
        <f t="array" ref="V452">IF(COLUMNS($G452:V452)&gt;$E452,"",IFERROR(INDEX('PROYECCIÓN'!453:453,15+6*(COLUMNS($G452:V452)-1)),""))</f>
        <v/>
      </c>
      <c r="W452" s="236">
        <f t="array" ref="W452">IF(COLUMNS($G452:W452)&gt;$E452,"",IFERROR(INDEX('PROYECCIÓN'!453:453,15+6*(COLUMNS($G452:W452)-1)),""))</f>
        <v/>
      </c>
      <c r="X452" s="236">
        <f t="array" ref="X452">IF(COLUMNS($G452:X452)&gt;$E452,"",IFERROR(INDEX('PROYECCIÓN'!453:453,15+6*(COLUMNS($G452:X452)-1)),""))</f>
        <v/>
      </c>
      <c r="Y452" s="236">
        <f t="array" ref="Y452">IF(COLUMNS($G452:Y452)&gt;$E452,"",IFERROR(INDEX('PROYECCIÓN'!453:453,15+6*(COLUMNS($G452:Y452)-1)),""))</f>
        <v/>
      </c>
      <c r="Z452" s="236">
        <f t="array" ref="Z452">IF(COLUMNS($G452:Z452)&gt;$E452,"",IFERROR(INDEX('PROYECCIÓN'!453:453,15+6*(COLUMNS($G452:Z452)-1)),""))</f>
        <v/>
      </c>
      <c r="AA452" s="236">
        <f t="array" ref="AA452">IF(COLUMNS($G452:AA452)&gt;$E452,"",IFERROR(INDEX('PROYECCIÓN'!453:453,15+6*(COLUMNS($G452:AA452)-1)),""))</f>
        <v/>
      </c>
      <c r="AB452" s="236">
        <f t="array" ref="AB452">IF(COLUMNS($G452:AB452)&gt;$E452,"",IFERROR(INDEX('PROYECCIÓN'!453:453,15+6*(COLUMNS($G452:AB452)-1)),""))</f>
        <v/>
      </c>
      <c r="AC452" s="236">
        <f t="array" ref="AC452">IF(COLUMNS($G452:AC452)&gt;$E452,"",IFERROR(INDEX('PROYECCIÓN'!453:453,15+6*(COLUMNS($G452:AC452)-1)),""))</f>
        <v/>
      </c>
      <c r="AD452" s="236">
        <f t="array" ref="AD452">IF(COLUMNS($G452:AD452)&gt;$E452,"",IFERROR(INDEX('PROYECCIÓN'!453:453,15+6*(COLUMNS($G452:AD452)-1)),""))</f>
        <v/>
      </c>
      <c r="AE452" s="236">
        <f t="array" ref="AE452">IF(COLUMNS($G452:AE452)&gt;$E452,"",IFERROR(INDEX('PROYECCIÓN'!453:453,15+6*(COLUMNS($G452:AE452)-1)),""))</f>
        <v/>
      </c>
      <c r="AF452" s="236">
        <f t="array" ref="AF452">IF(COLUMNS($G452:AF452)&gt;$E452,"",IFERROR(INDEX('PROYECCIÓN'!453:453,15+6*(COLUMNS($G452:AF452)-1)),""))</f>
        <v/>
      </c>
      <c r="AG452" s="236">
        <f t="array" ref="AG452">IF(COLUMNS($G452:AG452)&gt;$E452,"",IFERROR(INDEX('PROYECCIÓN'!453:453,15+6*(COLUMNS($G452:AG452)-1)),""))</f>
        <v/>
      </c>
      <c r="AH452" s="236">
        <f t="array" ref="AH452">IF(COLUMNS($G452:AH452)&gt;$E452,"",IFERROR(INDEX('PROYECCIÓN'!453:453,15+6*(COLUMNS($G452:AH452)-1)),""))</f>
        <v/>
      </c>
      <c r="AI452" s="236">
        <f t="array" ref="AI452">IF(COLUMNS($G452:AI452)&gt;$E452,"",IFERROR(INDEX('PROYECCIÓN'!453:453,15+6*(COLUMNS($G452:AI452)-1)),""))</f>
        <v/>
      </c>
      <c r="AJ452" s="236">
        <f t="array" ref="AJ452">IF(COLUMNS($G452:AJ452)&gt;$E452,"",IFERROR(INDEX('PROYECCIÓN'!453:453,15+6*(COLUMNS($G452:AJ452)-1)),""))</f>
        <v/>
      </c>
      <c r="AK452" s="236">
        <f t="array" ref="AK452">IF(COLUMNS($G452:AK452)&gt;$E452,"",IFERROR(INDEX('PROYECCIÓN'!453:453,15+6*(COLUMNS($G452:AK452)-1)),""))</f>
        <v/>
      </c>
      <c r="AL452" s="236">
        <f t="array" ref="AL452">IF(COLUMNS($G452:AL452)&gt;$E452,"",IFERROR(INDEX('PROYECCIÓN'!453:453,15+6*(COLUMNS($G452:AL452)-1)),""))</f>
        <v/>
      </c>
      <c r="AM452" s="236">
        <f t="array" ref="AM452">IF(COLUMNS($G452:AM452)&gt;$E452,"",IFERROR(INDEX('PROYECCIÓN'!453:453,15+6*(COLUMNS($G452:AM452)-1)),""))</f>
        <v/>
      </c>
      <c r="AN452" s="236">
        <f t="array" ref="AN452">IF(COLUMNS($G452:AN452)&gt;$E452,"",IFERROR(INDEX('PROYECCIÓN'!453:453,15+6*(COLUMNS($G452:AN452)-1)),""))</f>
        <v/>
      </c>
      <c r="AO452" s="236">
        <f t="array" ref="AO452">IF(COLUMNS($G452:AO452)&gt;$E452,"",IFERROR(INDEX('PROYECCIÓN'!453:453,15+6*(COLUMNS($G452:AO452)-1)),""))</f>
        <v/>
      </c>
      <c r="AP452" s="236">
        <f t="array" ref="AP452">IF(COLUMNS($G452:AP452)&gt;$E452,"",IFERROR(INDEX('PROYECCIÓN'!453:453,15+6*(COLUMNS($G452:AP452)-1)),""))</f>
        <v/>
      </c>
      <c r="AQ452" s="236" t="n"/>
      <c r="AR452" s="229" t="n"/>
      <c r="AS452" s="185" t="n"/>
    </row>
    <row r="453" ht="15" customHeight="1" s="506">
      <c r="B453" s="47">
        <f>'CARTERA TOTAL'!B453</f>
        <v/>
      </c>
      <c r="C453" s="229">
        <f>'PROYECCIÓN'!C454</f>
        <v/>
      </c>
      <c r="D453" s="53">
        <f>'PROYECCIÓN'!D454</f>
        <v/>
      </c>
      <c r="E453" s="56">
        <f>'PROYECCIÓN'!H454</f>
        <v/>
      </c>
      <c r="F453" s="56">
        <f>IF(COUNTIF($G453:$AP453,"VENCIDA")&gt;0,"VENCIDA",IF(COUNTIF($G453:$AP453,"POR VENCER")&gt;0,"POR VENCER",IF(COUNTIF($G453:$AP453,"AL DÍA")&gt;0,"AL DÍA",IF(COUNTIF($G453:$AP453,"PAGA")&gt;0,"PAGA","SIN ESTADO"))))</f>
        <v/>
      </c>
      <c r="G453" s="236">
        <f t="array" ref="G453">IF(COLUMNS($G453:G453)&gt;$E453,"",IFERROR(INDEX('PROYECCIÓN'!454:454,15+6*(COLUMNS($G453:G453)-1)),""))</f>
        <v/>
      </c>
      <c r="H453" s="236">
        <f t="array" ref="H453">IF(COLUMNS($G453:H453)&gt;$E453,"",IFERROR(INDEX('PROYECCIÓN'!454:454,15+6*(COLUMNS($G453:H453)-1)),""))</f>
        <v/>
      </c>
      <c r="I453" s="236">
        <f t="array" ref="I453">IF(COLUMNS($G453:I453)&gt;$E453,"",IFERROR(INDEX('PROYECCIÓN'!454:454,15+6*(COLUMNS($G453:I453)-1)),""))</f>
        <v/>
      </c>
      <c r="J453" s="236">
        <f t="array" ref="J453">IF(COLUMNS($G453:J453)&gt;$E453,"",IFERROR(INDEX('PROYECCIÓN'!454:454,15+6*(COLUMNS($G453:J453)-1)),""))</f>
        <v/>
      </c>
      <c r="K453" s="236">
        <f t="array" ref="K453">IF(COLUMNS($G453:K453)&gt;$E453,"",IFERROR(INDEX('PROYECCIÓN'!454:454,15+6*(COLUMNS($G453:K453)-1)),""))</f>
        <v/>
      </c>
      <c r="L453" s="236">
        <f t="array" ref="L453">IF(COLUMNS($G453:L453)&gt;$E453,"",IFERROR(INDEX('PROYECCIÓN'!454:454,15+6*(COLUMNS($G453:L453)-1)),""))</f>
        <v/>
      </c>
      <c r="M453" s="236">
        <f t="array" ref="M453">IF(COLUMNS($G453:M453)&gt;$E453,"",IFERROR(INDEX('PROYECCIÓN'!454:454,15+6*(COLUMNS($G453:M453)-1)),""))</f>
        <v/>
      </c>
      <c r="N453" s="236">
        <f t="array" ref="N453">IF(COLUMNS($G453:N453)&gt;$E453,"",IFERROR(INDEX('PROYECCIÓN'!454:454,15+6*(COLUMNS($G453:N453)-1)),""))</f>
        <v/>
      </c>
      <c r="O453" s="236">
        <f t="array" ref="O453">IF(COLUMNS($G453:O453)&gt;$E453,"",IFERROR(INDEX('PROYECCIÓN'!454:454,15+6*(COLUMNS($G453:O453)-1)),""))</f>
        <v/>
      </c>
      <c r="P453" s="236">
        <f t="array" ref="P453">IF(COLUMNS($G453:P453)&gt;$E453,"",IFERROR(INDEX('PROYECCIÓN'!454:454,15+6*(COLUMNS($G453:P453)-1)),""))</f>
        <v/>
      </c>
      <c r="Q453" s="236">
        <f t="array" ref="Q453">IF(COLUMNS($G453:Q453)&gt;$E453,"",IFERROR(INDEX('PROYECCIÓN'!454:454,15+6*(COLUMNS($G453:Q453)-1)),""))</f>
        <v/>
      </c>
      <c r="R453" s="236">
        <f t="array" ref="R453">IF(COLUMNS($G453:R453)&gt;$E453,"",IFERROR(INDEX('PROYECCIÓN'!454:454,15+6*(COLUMNS($G453:R453)-1)),""))</f>
        <v/>
      </c>
      <c r="S453" s="236">
        <f t="array" ref="S453">IF(COLUMNS($G453:S453)&gt;$E453,"",IFERROR(INDEX('PROYECCIÓN'!454:454,15+6*(COLUMNS($G453:S453)-1)),""))</f>
        <v/>
      </c>
      <c r="T453" s="236">
        <f t="array" ref="T453">IF(COLUMNS($G453:T453)&gt;$E453,"",IFERROR(INDEX('PROYECCIÓN'!454:454,15+6*(COLUMNS($G453:T453)-1)),""))</f>
        <v/>
      </c>
      <c r="U453" s="236">
        <f t="array" ref="U453">IF(COLUMNS($G453:U453)&gt;$E453,"",IFERROR(INDEX('PROYECCIÓN'!454:454,15+6*(COLUMNS($G453:U453)-1)),""))</f>
        <v/>
      </c>
      <c r="V453" s="236">
        <f t="array" ref="V453">IF(COLUMNS($G453:V453)&gt;$E453,"",IFERROR(INDEX('PROYECCIÓN'!454:454,15+6*(COLUMNS($G453:V453)-1)),""))</f>
        <v/>
      </c>
      <c r="W453" s="236">
        <f t="array" ref="W453">IF(COLUMNS($G453:W453)&gt;$E453,"",IFERROR(INDEX('PROYECCIÓN'!454:454,15+6*(COLUMNS($G453:W453)-1)),""))</f>
        <v/>
      </c>
      <c r="X453" s="236">
        <f t="array" ref="X453">IF(COLUMNS($G453:X453)&gt;$E453,"",IFERROR(INDEX('PROYECCIÓN'!454:454,15+6*(COLUMNS($G453:X453)-1)),""))</f>
        <v/>
      </c>
      <c r="Y453" s="236">
        <f t="array" ref="Y453">IF(COLUMNS($G453:Y453)&gt;$E453,"",IFERROR(INDEX('PROYECCIÓN'!454:454,15+6*(COLUMNS($G453:Y453)-1)),""))</f>
        <v/>
      </c>
      <c r="Z453" s="236">
        <f t="array" ref="Z453">IF(COLUMNS($G453:Z453)&gt;$E453,"",IFERROR(INDEX('PROYECCIÓN'!454:454,15+6*(COLUMNS($G453:Z453)-1)),""))</f>
        <v/>
      </c>
      <c r="AA453" s="236">
        <f t="array" ref="AA453">IF(COLUMNS($G453:AA453)&gt;$E453,"",IFERROR(INDEX('PROYECCIÓN'!454:454,15+6*(COLUMNS($G453:AA453)-1)),""))</f>
        <v/>
      </c>
      <c r="AB453" s="236">
        <f t="array" ref="AB453">IF(COLUMNS($G453:AB453)&gt;$E453,"",IFERROR(INDEX('PROYECCIÓN'!454:454,15+6*(COLUMNS($G453:AB453)-1)),""))</f>
        <v/>
      </c>
      <c r="AC453" s="236">
        <f t="array" ref="AC453">IF(COLUMNS($G453:AC453)&gt;$E453,"",IFERROR(INDEX('PROYECCIÓN'!454:454,15+6*(COLUMNS($G453:AC453)-1)),""))</f>
        <v/>
      </c>
      <c r="AD453" s="236">
        <f t="array" ref="AD453">IF(COLUMNS($G453:AD453)&gt;$E453,"",IFERROR(INDEX('PROYECCIÓN'!454:454,15+6*(COLUMNS($G453:AD453)-1)),""))</f>
        <v/>
      </c>
      <c r="AE453" s="236">
        <f t="array" ref="AE453">IF(COLUMNS($G453:AE453)&gt;$E453,"",IFERROR(INDEX('PROYECCIÓN'!454:454,15+6*(COLUMNS($G453:AE453)-1)),""))</f>
        <v/>
      </c>
      <c r="AF453" s="236">
        <f t="array" ref="AF453">IF(COLUMNS($G453:AF453)&gt;$E453,"",IFERROR(INDEX('PROYECCIÓN'!454:454,15+6*(COLUMNS($G453:AF453)-1)),""))</f>
        <v/>
      </c>
      <c r="AG453" s="236">
        <f t="array" ref="AG453">IF(COLUMNS($G453:AG453)&gt;$E453,"",IFERROR(INDEX('PROYECCIÓN'!454:454,15+6*(COLUMNS($G453:AG453)-1)),""))</f>
        <v/>
      </c>
      <c r="AH453" s="236">
        <f t="array" ref="AH453">IF(COLUMNS($G453:AH453)&gt;$E453,"",IFERROR(INDEX('PROYECCIÓN'!454:454,15+6*(COLUMNS($G453:AH453)-1)),""))</f>
        <v/>
      </c>
      <c r="AI453" s="236">
        <f t="array" ref="AI453">IF(COLUMNS($G453:AI453)&gt;$E453,"",IFERROR(INDEX('PROYECCIÓN'!454:454,15+6*(COLUMNS($G453:AI453)-1)),""))</f>
        <v/>
      </c>
      <c r="AJ453" s="236">
        <f t="array" ref="AJ453">IF(COLUMNS($G453:AJ453)&gt;$E453,"",IFERROR(INDEX('PROYECCIÓN'!454:454,15+6*(COLUMNS($G453:AJ453)-1)),""))</f>
        <v/>
      </c>
      <c r="AK453" s="236">
        <f t="array" ref="AK453">IF(COLUMNS($G453:AK453)&gt;$E453,"",IFERROR(INDEX('PROYECCIÓN'!454:454,15+6*(COLUMNS($G453:AK453)-1)),""))</f>
        <v/>
      </c>
      <c r="AL453" s="236">
        <f t="array" ref="AL453">IF(COLUMNS($G453:AL453)&gt;$E453,"",IFERROR(INDEX('PROYECCIÓN'!454:454,15+6*(COLUMNS($G453:AL453)-1)),""))</f>
        <v/>
      </c>
      <c r="AM453" s="236">
        <f t="array" ref="AM453">IF(COLUMNS($G453:AM453)&gt;$E453,"",IFERROR(INDEX('PROYECCIÓN'!454:454,15+6*(COLUMNS($G453:AM453)-1)),""))</f>
        <v/>
      </c>
      <c r="AN453" s="236">
        <f t="array" ref="AN453">IF(COLUMNS($G453:AN453)&gt;$E453,"",IFERROR(INDEX('PROYECCIÓN'!454:454,15+6*(COLUMNS($G453:AN453)-1)),""))</f>
        <v/>
      </c>
      <c r="AO453" s="236">
        <f t="array" ref="AO453">IF(COLUMNS($G453:AO453)&gt;$E453,"",IFERROR(INDEX('PROYECCIÓN'!454:454,15+6*(COLUMNS($G453:AO453)-1)),""))</f>
        <v/>
      </c>
      <c r="AP453" s="236">
        <f t="array" ref="AP453">IF(COLUMNS($G453:AP453)&gt;$E453,"",IFERROR(INDEX('PROYECCIÓN'!454:454,15+6*(COLUMNS($G453:AP453)-1)),""))</f>
        <v/>
      </c>
      <c r="AQ453" s="236" t="n"/>
      <c r="AR453" s="229" t="n"/>
      <c r="AS453" s="185" t="n"/>
    </row>
    <row r="454" ht="15" customHeight="1" s="506">
      <c r="B454" s="47">
        <f>'CARTERA TOTAL'!B454</f>
        <v/>
      </c>
      <c r="C454" s="229">
        <f>'PROYECCIÓN'!C455</f>
        <v/>
      </c>
      <c r="D454" s="53">
        <f>'PROYECCIÓN'!D455</f>
        <v/>
      </c>
      <c r="E454" s="56">
        <f>'PROYECCIÓN'!H455</f>
        <v/>
      </c>
      <c r="F454" s="56">
        <f>IF(COUNTIF($G454:$AP454,"VENCIDA")&gt;0,"VENCIDA",IF(COUNTIF($G454:$AP454,"POR VENCER")&gt;0,"POR VENCER",IF(COUNTIF($G454:$AP454,"AL DÍA")&gt;0,"AL DÍA",IF(COUNTIF($G454:$AP454,"PAGA")&gt;0,"PAGA","SIN ESTADO"))))</f>
        <v/>
      </c>
      <c r="G454" s="236">
        <f t="array" ref="G454">IF(COLUMNS($G454:G454)&gt;$E454,"",IFERROR(INDEX('PROYECCIÓN'!455:455,15+6*(COLUMNS($G454:G454)-1)),""))</f>
        <v/>
      </c>
      <c r="H454" s="236">
        <f t="array" ref="H454">IF(COLUMNS($G454:H454)&gt;$E454,"",IFERROR(INDEX('PROYECCIÓN'!455:455,15+6*(COLUMNS($G454:H454)-1)),""))</f>
        <v/>
      </c>
      <c r="I454" s="236">
        <f t="array" ref="I454">IF(COLUMNS($G454:I454)&gt;$E454,"",IFERROR(INDEX('PROYECCIÓN'!455:455,15+6*(COLUMNS($G454:I454)-1)),""))</f>
        <v/>
      </c>
      <c r="J454" s="236">
        <f t="array" ref="J454">IF(COLUMNS($G454:J454)&gt;$E454,"",IFERROR(INDEX('PROYECCIÓN'!455:455,15+6*(COLUMNS($G454:J454)-1)),""))</f>
        <v/>
      </c>
      <c r="K454" s="236">
        <f t="array" ref="K454">IF(COLUMNS($G454:K454)&gt;$E454,"",IFERROR(INDEX('PROYECCIÓN'!455:455,15+6*(COLUMNS($G454:K454)-1)),""))</f>
        <v/>
      </c>
      <c r="L454" s="236">
        <f t="array" ref="L454">IF(COLUMNS($G454:L454)&gt;$E454,"",IFERROR(INDEX('PROYECCIÓN'!455:455,15+6*(COLUMNS($G454:L454)-1)),""))</f>
        <v/>
      </c>
      <c r="M454" s="236">
        <f t="array" ref="M454">IF(COLUMNS($G454:M454)&gt;$E454,"",IFERROR(INDEX('PROYECCIÓN'!455:455,15+6*(COLUMNS($G454:M454)-1)),""))</f>
        <v/>
      </c>
      <c r="N454" s="236">
        <f t="array" ref="N454">IF(COLUMNS($G454:N454)&gt;$E454,"",IFERROR(INDEX('PROYECCIÓN'!455:455,15+6*(COLUMNS($G454:N454)-1)),""))</f>
        <v/>
      </c>
      <c r="O454" s="236">
        <f t="array" ref="O454">IF(COLUMNS($G454:O454)&gt;$E454,"",IFERROR(INDEX('PROYECCIÓN'!455:455,15+6*(COLUMNS($G454:O454)-1)),""))</f>
        <v/>
      </c>
      <c r="P454" s="236">
        <f t="array" ref="P454">IF(COLUMNS($G454:P454)&gt;$E454,"",IFERROR(INDEX('PROYECCIÓN'!455:455,15+6*(COLUMNS($G454:P454)-1)),""))</f>
        <v/>
      </c>
      <c r="Q454" s="236">
        <f t="array" ref="Q454">IF(COLUMNS($G454:Q454)&gt;$E454,"",IFERROR(INDEX('PROYECCIÓN'!455:455,15+6*(COLUMNS($G454:Q454)-1)),""))</f>
        <v/>
      </c>
      <c r="R454" s="236">
        <f t="array" ref="R454">IF(COLUMNS($G454:R454)&gt;$E454,"",IFERROR(INDEX('PROYECCIÓN'!455:455,15+6*(COLUMNS($G454:R454)-1)),""))</f>
        <v/>
      </c>
      <c r="S454" s="236">
        <f t="array" ref="S454">IF(COLUMNS($G454:S454)&gt;$E454,"",IFERROR(INDEX('PROYECCIÓN'!455:455,15+6*(COLUMNS($G454:S454)-1)),""))</f>
        <v/>
      </c>
      <c r="T454" s="236">
        <f t="array" ref="T454">IF(COLUMNS($G454:T454)&gt;$E454,"",IFERROR(INDEX('PROYECCIÓN'!455:455,15+6*(COLUMNS($G454:T454)-1)),""))</f>
        <v/>
      </c>
      <c r="U454" s="236">
        <f t="array" ref="U454">IF(COLUMNS($G454:U454)&gt;$E454,"",IFERROR(INDEX('PROYECCIÓN'!455:455,15+6*(COLUMNS($G454:U454)-1)),""))</f>
        <v/>
      </c>
      <c r="V454" s="236">
        <f t="array" ref="V454">IF(COLUMNS($G454:V454)&gt;$E454,"",IFERROR(INDEX('PROYECCIÓN'!455:455,15+6*(COLUMNS($G454:V454)-1)),""))</f>
        <v/>
      </c>
      <c r="W454" s="236">
        <f t="array" ref="W454">IF(COLUMNS($G454:W454)&gt;$E454,"",IFERROR(INDEX('PROYECCIÓN'!455:455,15+6*(COLUMNS($G454:W454)-1)),""))</f>
        <v/>
      </c>
      <c r="X454" s="236">
        <f t="array" ref="X454">IF(COLUMNS($G454:X454)&gt;$E454,"",IFERROR(INDEX('PROYECCIÓN'!455:455,15+6*(COLUMNS($G454:X454)-1)),""))</f>
        <v/>
      </c>
      <c r="Y454" s="236">
        <f t="array" ref="Y454">IF(COLUMNS($G454:Y454)&gt;$E454,"",IFERROR(INDEX('PROYECCIÓN'!455:455,15+6*(COLUMNS($G454:Y454)-1)),""))</f>
        <v/>
      </c>
      <c r="Z454" s="236">
        <f t="array" ref="Z454">IF(COLUMNS($G454:Z454)&gt;$E454,"",IFERROR(INDEX('PROYECCIÓN'!455:455,15+6*(COLUMNS($G454:Z454)-1)),""))</f>
        <v/>
      </c>
      <c r="AA454" s="236">
        <f t="array" ref="AA454">IF(COLUMNS($G454:AA454)&gt;$E454,"",IFERROR(INDEX('PROYECCIÓN'!455:455,15+6*(COLUMNS($G454:AA454)-1)),""))</f>
        <v/>
      </c>
      <c r="AB454" s="236">
        <f t="array" ref="AB454">IF(COLUMNS($G454:AB454)&gt;$E454,"",IFERROR(INDEX('PROYECCIÓN'!455:455,15+6*(COLUMNS($G454:AB454)-1)),""))</f>
        <v/>
      </c>
      <c r="AC454" s="236">
        <f t="array" ref="AC454">IF(COLUMNS($G454:AC454)&gt;$E454,"",IFERROR(INDEX('PROYECCIÓN'!455:455,15+6*(COLUMNS($G454:AC454)-1)),""))</f>
        <v/>
      </c>
      <c r="AD454" s="236">
        <f t="array" ref="AD454">IF(COLUMNS($G454:AD454)&gt;$E454,"",IFERROR(INDEX('PROYECCIÓN'!455:455,15+6*(COLUMNS($G454:AD454)-1)),""))</f>
        <v/>
      </c>
      <c r="AE454" s="236">
        <f t="array" ref="AE454">IF(COLUMNS($G454:AE454)&gt;$E454,"",IFERROR(INDEX('PROYECCIÓN'!455:455,15+6*(COLUMNS($G454:AE454)-1)),""))</f>
        <v/>
      </c>
      <c r="AF454" s="236">
        <f t="array" ref="AF454">IF(COLUMNS($G454:AF454)&gt;$E454,"",IFERROR(INDEX('PROYECCIÓN'!455:455,15+6*(COLUMNS($G454:AF454)-1)),""))</f>
        <v/>
      </c>
      <c r="AG454" s="236">
        <f t="array" ref="AG454">IF(COLUMNS($G454:AG454)&gt;$E454,"",IFERROR(INDEX('PROYECCIÓN'!455:455,15+6*(COLUMNS($G454:AG454)-1)),""))</f>
        <v/>
      </c>
      <c r="AH454" s="236">
        <f t="array" ref="AH454">IF(COLUMNS($G454:AH454)&gt;$E454,"",IFERROR(INDEX('PROYECCIÓN'!455:455,15+6*(COLUMNS($G454:AH454)-1)),""))</f>
        <v/>
      </c>
      <c r="AI454" s="236">
        <f t="array" ref="AI454">IF(COLUMNS($G454:AI454)&gt;$E454,"",IFERROR(INDEX('PROYECCIÓN'!455:455,15+6*(COLUMNS($G454:AI454)-1)),""))</f>
        <v/>
      </c>
      <c r="AJ454" s="236">
        <f t="array" ref="AJ454">IF(COLUMNS($G454:AJ454)&gt;$E454,"",IFERROR(INDEX('PROYECCIÓN'!455:455,15+6*(COLUMNS($G454:AJ454)-1)),""))</f>
        <v/>
      </c>
      <c r="AK454" s="236">
        <f t="array" ref="AK454">IF(COLUMNS($G454:AK454)&gt;$E454,"",IFERROR(INDEX('PROYECCIÓN'!455:455,15+6*(COLUMNS($G454:AK454)-1)),""))</f>
        <v/>
      </c>
      <c r="AL454" s="236">
        <f t="array" ref="AL454">IF(COLUMNS($G454:AL454)&gt;$E454,"",IFERROR(INDEX('PROYECCIÓN'!455:455,15+6*(COLUMNS($G454:AL454)-1)),""))</f>
        <v/>
      </c>
      <c r="AM454" s="236">
        <f t="array" ref="AM454">IF(COLUMNS($G454:AM454)&gt;$E454,"",IFERROR(INDEX('PROYECCIÓN'!455:455,15+6*(COLUMNS($G454:AM454)-1)),""))</f>
        <v/>
      </c>
      <c r="AN454" s="236">
        <f t="array" ref="AN454">IF(COLUMNS($G454:AN454)&gt;$E454,"",IFERROR(INDEX('PROYECCIÓN'!455:455,15+6*(COLUMNS($G454:AN454)-1)),""))</f>
        <v/>
      </c>
      <c r="AO454" s="236">
        <f t="array" ref="AO454">IF(COLUMNS($G454:AO454)&gt;$E454,"",IFERROR(INDEX('PROYECCIÓN'!455:455,15+6*(COLUMNS($G454:AO454)-1)),""))</f>
        <v/>
      </c>
      <c r="AP454" s="236">
        <f t="array" ref="AP454">IF(COLUMNS($G454:AP454)&gt;$E454,"",IFERROR(INDEX('PROYECCIÓN'!455:455,15+6*(COLUMNS($G454:AP454)-1)),""))</f>
        <v/>
      </c>
      <c r="AQ454" s="236" t="n"/>
      <c r="AR454" s="229" t="n"/>
      <c r="AS454" s="185" t="n"/>
    </row>
    <row r="455" ht="15" customHeight="1" s="506">
      <c r="B455" s="47">
        <f>'CARTERA TOTAL'!B455</f>
        <v/>
      </c>
      <c r="C455" s="229">
        <f>'PROYECCIÓN'!C456</f>
        <v/>
      </c>
      <c r="D455" s="53">
        <f>'PROYECCIÓN'!D456</f>
        <v/>
      </c>
      <c r="E455" s="56">
        <f>'PROYECCIÓN'!H456</f>
        <v/>
      </c>
      <c r="F455" s="56">
        <f>IF(COUNTIF($G455:$AP455,"VENCIDA")&gt;0,"VENCIDA",IF(COUNTIF($G455:$AP455,"POR VENCER")&gt;0,"POR VENCER",IF(COUNTIF($G455:$AP455,"AL DÍA")&gt;0,"AL DÍA",IF(COUNTIF($G455:$AP455,"PAGA")&gt;0,"PAGA","SIN ESTADO"))))</f>
        <v/>
      </c>
      <c r="G455" s="236">
        <f t="array" ref="G455">IF(COLUMNS($G455:G455)&gt;$E455,"",IFERROR(INDEX('PROYECCIÓN'!456:456,15+6*(COLUMNS($G455:G455)-1)),""))</f>
        <v/>
      </c>
      <c r="H455" s="236">
        <f t="array" ref="H455">IF(COLUMNS($G455:H455)&gt;$E455,"",IFERROR(INDEX('PROYECCIÓN'!456:456,15+6*(COLUMNS($G455:H455)-1)),""))</f>
        <v/>
      </c>
      <c r="I455" s="236">
        <f t="array" ref="I455">IF(COLUMNS($G455:I455)&gt;$E455,"",IFERROR(INDEX('PROYECCIÓN'!456:456,15+6*(COLUMNS($G455:I455)-1)),""))</f>
        <v/>
      </c>
      <c r="J455" s="236">
        <f t="array" ref="J455">IF(COLUMNS($G455:J455)&gt;$E455,"",IFERROR(INDEX('PROYECCIÓN'!456:456,15+6*(COLUMNS($G455:J455)-1)),""))</f>
        <v/>
      </c>
      <c r="K455" s="236">
        <f t="array" ref="K455">IF(COLUMNS($G455:K455)&gt;$E455,"",IFERROR(INDEX('PROYECCIÓN'!456:456,15+6*(COLUMNS($G455:K455)-1)),""))</f>
        <v/>
      </c>
      <c r="L455" s="236">
        <f t="array" ref="L455">IF(COLUMNS($G455:L455)&gt;$E455,"",IFERROR(INDEX('PROYECCIÓN'!456:456,15+6*(COLUMNS($G455:L455)-1)),""))</f>
        <v/>
      </c>
      <c r="M455" s="236">
        <f t="array" ref="M455">IF(COLUMNS($G455:M455)&gt;$E455,"",IFERROR(INDEX('PROYECCIÓN'!456:456,15+6*(COLUMNS($G455:M455)-1)),""))</f>
        <v/>
      </c>
      <c r="N455" s="236">
        <f t="array" ref="N455">IF(COLUMNS($G455:N455)&gt;$E455,"",IFERROR(INDEX('PROYECCIÓN'!456:456,15+6*(COLUMNS($G455:N455)-1)),""))</f>
        <v/>
      </c>
      <c r="O455" s="236">
        <f t="array" ref="O455">IF(COLUMNS($G455:O455)&gt;$E455,"",IFERROR(INDEX('PROYECCIÓN'!456:456,15+6*(COLUMNS($G455:O455)-1)),""))</f>
        <v/>
      </c>
      <c r="P455" s="236">
        <f t="array" ref="P455">IF(COLUMNS($G455:P455)&gt;$E455,"",IFERROR(INDEX('PROYECCIÓN'!456:456,15+6*(COLUMNS($G455:P455)-1)),""))</f>
        <v/>
      </c>
      <c r="Q455" s="236">
        <f t="array" ref="Q455">IF(COLUMNS($G455:Q455)&gt;$E455,"",IFERROR(INDEX('PROYECCIÓN'!456:456,15+6*(COLUMNS($G455:Q455)-1)),""))</f>
        <v/>
      </c>
      <c r="R455" s="236">
        <f t="array" ref="R455">IF(COLUMNS($G455:R455)&gt;$E455,"",IFERROR(INDEX('PROYECCIÓN'!456:456,15+6*(COLUMNS($G455:R455)-1)),""))</f>
        <v/>
      </c>
      <c r="S455" s="236">
        <f t="array" ref="S455">IF(COLUMNS($G455:S455)&gt;$E455,"",IFERROR(INDEX('PROYECCIÓN'!456:456,15+6*(COLUMNS($G455:S455)-1)),""))</f>
        <v/>
      </c>
      <c r="T455" s="236">
        <f t="array" ref="T455">IF(COLUMNS($G455:T455)&gt;$E455,"",IFERROR(INDEX('PROYECCIÓN'!456:456,15+6*(COLUMNS($G455:T455)-1)),""))</f>
        <v/>
      </c>
      <c r="U455" s="236">
        <f t="array" ref="U455">IF(COLUMNS($G455:U455)&gt;$E455,"",IFERROR(INDEX('PROYECCIÓN'!456:456,15+6*(COLUMNS($G455:U455)-1)),""))</f>
        <v/>
      </c>
      <c r="V455" s="236">
        <f t="array" ref="V455">IF(COLUMNS($G455:V455)&gt;$E455,"",IFERROR(INDEX('PROYECCIÓN'!456:456,15+6*(COLUMNS($G455:V455)-1)),""))</f>
        <v/>
      </c>
      <c r="W455" s="236">
        <f t="array" ref="W455">IF(COLUMNS($G455:W455)&gt;$E455,"",IFERROR(INDEX('PROYECCIÓN'!456:456,15+6*(COLUMNS($G455:W455)-1)),""))</f>
        <v/>
      </c>
      <c r="X455" s="236">
        <f t="array" ref="X455">IF(COLUMNS($G455:X455)&gt;$E455,"",IFERROR(INDEX('PROYECCIÓN'!456:456,15+6*(COLUMNS($G455:X455)-1)),""))</f>
        <v/>
      </c>
      <c r="Y455" s="236">
        <f t="array" ref="Y455">IF(COLUMNS($G455:Y455)&gt;$E455,"",IFERROR(INDEX('PROYECCIÓN'!456:456,15+6*(COLUMNS($G455:Y455)-1)),""))</f>
        <v/>
      </c>
      <c r="Z455" s="236">
        <f t="array" ref="Z455">IF(COLUMNS($G455:Z455)&gt;$E455,"",IFERROR(INDEX('PROYECCIÓN'!456:456,15+6*(COLUMNS($G455:Z455)-1)),""))</f>
        <v/>
      </c>
      <c r="AA455" s="236">
        <f t="array" ref="AA455">IF(COLUMNS($G455:AA455)&gt;$E455,"",IFERROR(INDEX('PROYECCIÓN'!456:456,15+6*(COLUMNS($G455:AA455)-1)),""))</f>
        <v/>
      </c>
      <c r="AB455" s="236">
        <f t="array" ref="AB455">IF(COLUMNS($G455:AB455)&gt;$E455,"",IFERROR(INDEX('PROYECCIÓN'!456:456,15+6*(COLUMNS($G455:AB455)-1)),""))</f>
        <v/>
      </c>
      <c r="AC455" s="236">
        <f t="array" ref="AC455">IF(COLUMNS($G455:AC455)&gt;$E455,"",IFERROR(INDEX('PROYECCIÓN'!456:456,15+6*(COLUMNS($G455:AC455)-1)),""))</f>
        <v/>
      </c>
      <c r="AD455" s="236">
        <f t="array" ref="AD455">IF(COLUMNS($G455:AD455)&gt;$E455,"",IFERROR(INDEX('PROYECCIÓN'!456:456,15+6*(COLUMNS($G455:AD455)-1)),""))</f>
        <v/>
      </c>
      <c r="AE455" s="236">
        <f t="array" ref="AE455">IF(COLUMNS($G455:AE455)&gt;$E455,"",IFERROR(INDEX('PROYECCIÓN'!456:456,15+6*(COLUMNS($G455:AE455)-1)),""))</f>
        <v/>
      </c>
      <c r="AF455" s="236">
        <f t="array" ref="AF455">IF(COLUMNS($G455:AF455)&gt;$E455,"",IFERROR(INDEX('PROYECCIÓN'!456:456,15+6*(COLUMNS($G455:AF455)-1)),""))</f>
        <v/>
      </c>
      <c r="AG455" s="236">
        <f t="array" ref="AG455">IF(COLUMNS($G455:AG455)&gt;$E455,"",IFERROR(INDEX('PROYECCIÓN'!456:456,15+6*(COLUMNS($G455:AG455)-1)),""))</f>
        <v/>
      </c>
      <c r="AH455" s="236">
        <f t="array" ref="AH455">IF(COLUMNS($G455:AH455)&gt;$E455,"",IFERROR(INDEX('PROYECCIÓN'!456:456,15+6*(COLUMNS($G455:AH455)-1)),""))</f>
        <v/>
      </c>
      <c r="AI455" s="236">
        <f t="array" ref="AI455">IF(COLUMNS($G455:AI455)&gt;$E455,"",IFERROR(INDEX('PROYECCIÓN'!456:456,15+6*(COLUMNS($G455:AI455)-1)),""))</f>
        <v/>
      </c>
      <c r="AJ455" s="236">
        <f t="array" ref="AJ455">IF(COLUMNS($G455:AJ455)&gt;$E455,"",IFERROR(INDEX('PROYECCIÓN'!456:456,15+6*(COLUMNS($G455:AJ455)-1)),""))</f>
        <v/>
      </c>
      <c r="AK455" s="236">
        <f t="array" ref="AK455">IF(COLUMNS($G455:AK455)&gt;$E455,"",IFERROR(INDEX('PROYECCIÓN'!456:456,15+6*(COLUMNS($G455:AK455)-1)),""))</f>
        <v/>
      </c>
      <c r="AL455" s="236">
        <f t="array" ref="AL455">IF(COLUMNS($G455:AL455)&gt;$E455,"",IFERROR(INDEX('PROYECCIÓN'!456:456,15+6*(COLUMNS($G455:AL455)-1)),""))</f>
        <v/>
      </c>
      <c r="AM455" s="236">
        <f t="array" ref="AM455">IF(COLUMNS($G455:AM455)&gt;$E455,"",IFERROR(INDEX('PROYECCIÓN'!456:456,15+6*(COLUMNS($G455:AM455)-1)),""))</f>
        <v/>
      </c>
      <c r="AN455" s="236">
        <f t="array" ref="AN455">IF(COLUMNS($G455:AN455)&gt;$E455,"",IFERROR(INDEX('PROYECCIÓN'!456:456,15+6*(COLUMNS($G455:AN455)-1)),""))</f>
        <v/>
      </c>
      <c r="AO455" s="236">
        <f t="array" ref="AO455">IF(COLUMNS($G455:AO455)&gt;$E455,"",IFERROR(INDEX('PROYECCIÓN'!456:456,15+6*(COLUMNS($G455:AO455)-1)),""))</f>
        <v/>
      </c>
      <c r="AP455" s="236">
        <f t="array" ref="AP455">IF(COLUMNS($G455:AP455)&gt;$E455,"",IFERROR(INDEX('PROYECCIÓN'!456:456,15+6*(COLUMNS($G455:AP455)-1)),""))</f>
        <v/>
      </c>
      <c r="AQ455" s="236" t="n"/>
      <c r="AR455" s="229" t="n"/>
      <c r="AS455" s="185" t="n"/>
    </row>
    <row r="456" ht="15" customHeight="1" s="506">
      <c r="B456" s="47">
        <f>'CARTERA TOTAL'!B456</f>
        <v/>
      </c>
      <c r="C456" s="229">
        <f>'PROYECCIÓN'!C457</f>
        <v/>
      </c>
      <c r="D456" s="53">
        <f>'PROYECCIÓN'!D457</f>
        <v/>
      </c>
      <c r="E456" s="56">
        <f>'PROYECCIÓN'!H457</f>
        <v/>
      </c>
      <c r="F456" s="56">
        <f>IF(COUNTIF($G456:$AP456,"VENCIDA")&gt;0,"VENCIDA",IF(COUNTIF($G456:$AP456,"POR VENCER")&gt;0,"POR VENCER",IF(COUNTIF($G456:$AP456,"AL DÍA")&gt;0,"AL DÍA",IF(COUNTIF($G456:$AP456,"PAGA")&gt;0,"PAGA","SIN ESTADO"))))</f>
        <v/>
      </c>
      <c r="G456" s="236">
        <f t="array" ref="G456">IF(COLUMNS($G456:G456)&gt;$E456,"",IFERROR(INDEX('PROYECCIÓN'!457:457,15+6*(COLUMNS($G456:G456)-1)),""))</f>
        <v/>
      </c>
      <c r="H456" s="236">
        <f t="array" ref="H456">IF(COLUMNS($G456:H456)&gt;$E456,"",IFERROR(INDEX('PROYECCIÓN'!457:457,15+6*(COLUMNS($G456:H456)-1)),""))</f>
        <v/>
      </c>
      <c r="I456" s="236">
        <f t="array" ref="I456">IF(COLUMNS($G456:I456)&gt;$E456,"",IFERROR(INDEX('PROYECCIÓN'!457:457,15+6*(COLUMNS($G456:I456)-1)),""))</f>
        <v/>
      </c>
      <c r="J456" s="236">
        <f t="array" ref="J456">IF(COLUMNS($G456:J456)&gt;$E456,"",IFERROR(INDEX('PROYECCIÓN'!457:457,15+6*(COLUMNS($G456:J456)-1)),""))</f>
        <v/>
      </c>
      <c r="K456" s="236">
        <f t="array" ref="K456">IF(COLUMNS($G456:K456)&gt;$E456,"",IFERROR(INDEX('PROYECCIÓN'!457:457,15+6*(COLUMNS($G456:K456)-1)),""))</f>
        <v/>
      </c>
      <c r="L456" s="236">
        <f t="array" ref="L456">IF(COLUMNS($G456:L456)&gt;$E456,"",IFERROR(INDEX('PROYECCIÓN'!457:457,15+6*(COLUMNS($G456:L456)-1)),""))</f>
        <v/>
      </c>
      <c r="M456" s="236">
        <f t="array" ref="M456">IF(COLUMNS($G456:M456)&gt;$E456,"",IFERROR(INDEX('PROYECCIÓN'!457:457,15+6*(COLUMNS($G456:M456)-1)),""))</f>
        <v/>
      </c>
      <c r="N456" s="236">
        <f t="array" ref="N456">IF(COLUMNS($G456:N456)&gt;$E456,"",IFERROR(INDEX('PROYECCIÓN'!457:457,15+6*(COLUMNS($G456:N456)-1)),""))</f>
        <v/>
      </c>
      <c r="O456" s="236">
        <f t="array" ref="O456">IF(COLUMNS($G456:O456)&gt;$E456,"",IFERROR(INDEX('PROYECCIÓN'!457:457,15+6*(COLUMNS($G456:O456)-1)),""))</f>
        <v/>
      </c>
      <c r="P456" s="236">
        <f t="array" ref="P456">IF(COLUMNS($G456:P456)&gt;$E456,"",IFERROR(INDEX('PROYECCIÓN'!457:457,15+6*(COLUMNS($G456:P456)-1)),""))</f>
        <v/>
      </c>
      <c r="Q456" s="236">
        <f t="array" ref="Q456">IF(COLUMNS($G456:Q456)&gt;$E456,"",IFERROR(INDEX('PROYECCIÓN'!457:457,15+6*(COLUMNS($G456:Q456)-1)),""))</f>
        <v/>
      </c>
      <c r="R456" s="236">
        <f t="array" ref="R456">IF(COLUMNS($G456:R456)&gt;$E456,"",IFERROR(INDEX('PROYECCIÓN'!457:457,15+6*(COLUMNS($G456:R456)-1)),""))</f>
        <v/>
      </c>
      <c r="S456" s="236">
        <f t="array" ref="S456">IF(COLUMNS($G456:S456)&gt;$E456,"",IFERROR(INDEX('PROYECCIÓN'!457:457,15+6*(COLUMNS($G456:S456)-1)),""))</f>
        <v/>
      </c>
      <c r="T456" s="236">
        <f t="array" ref="T456">IF(COLUMNS($G456:T456)&gt;$E456,"",IFERROR(INDEX('PROYECCIÓN'!457:457,15+6*(COLUMNS($G456:T456)-1)),""))</f>
        <v/>
      </c>
      <c r="U456" s="236">
        <f t="array" ref="U456">IF(COLUMNS($G456:U456)&gt;$E456,"",IFERROR(INDEX('PROYECCIÓN'!457:457,15+6*(COLUMNS($G456:U456)-1)),""))</f>
        <v/>
      </c>
      <c r="V456" s="236">
        <f t="array" ref="V456">IF(COLUMNS($G456:V456)&gt;$E456,"",IFERROR(INDEX('PROYECCIÓN'!457:457,15+6*(COLUMNS($G456:V456)-1)),""))</f>
        <v/>
      </c>
      <c r="W456" s="236">
        <f t="array" ref="W456">IF(COLUMNS($G456:W456)&gt;$E456,"",IFERROR(INDEX('PROYECCIÓN'!457:457,15+6*(COLUMNS($G456:W456)-1)),""))</f>
        <v/>
      </c>
      <c r="X456" s="236">
        <f t="array" ref="X456">IF(COLUMNS($G456:X456)&gt;$E456,"",IFERROR(INDEX('PROYECCIÓN'!457:457,15+6*(COLUMNS($G456:X456)-1)),""))</f>
        <v/>
      </c>
      <c r="Y456" s="236">
        <f t="array" ref="Y456">IF(COLUMNS($G456:Y456)&gt;$E456,"",IFERROR(INDEX('PROYECCIÓN'!457:457,15+6*(COLUMNS($G456:Y456)-1)),""))</f>
        <v/>
      </c>
      <c r="Z456" s="236">
        <f t="array" ref="Z456">IF(COLUMNS($G456:Z456)&gt;$E456,"",IFERROR(INDEX('PROYECCIÓN'!457:457,15+6*(COLUMNS($G456:Z456)-1)),""))</f>
        <v/>
      </c>
      <c r="AA456" s="236">
        <f t="array" ref="AA456">IF(COLUMNS($G456:AA456)&gt;$E456,"",IFERROR(INDEX('PROYECCIÓN'!457:457,15+6*(COLUMNS($G456:AA456)-1)),""))</f>
        <v/>
      </c>
      <c r="AB456" s="236">
        <f t="array" ref="AB456">IF(COLUMNS($G456:AB456)&gt;$E456,"",IFERROR(INDEX('PROYECCIÓN'!457:457,15+6*(COLUMNS($G456:AB456)-1)),""))</f>
        <v/>
      </c>
      <c r="AC456" s="236">
        <f t="array" ref="AC456">IF(COLUMNS($G456:AC456)&gt;$E456,"",IFERROR(INDEX('PROYECCIÓN'!457:457,15+6*(COLUMNS($G456:AC456)-1)),""))</f>
        <v/>
      </c>
      <c r="AD456" s="236">
        <f t="array" ref="AD456">IF(COLUMNS($G456:AD456)&gt;$E456,"",IFERROR(INDEX('PROYECCIÓN'!457:457,15+6*(COLUMNS($G456:AD456)-1)),""))</f>
        <v/>
      </c>
      <c r="AE456" s="236">
        <f t="array" ref="AE456">IF(COLUMNS($G456:AE456)&gt;$E456,"",IFERROR(INDEX('PROYECCIÓN'!457:457,15+6*(COLUMNS($G456:AE456)-1)),""))</f>
        <v/>
      </c>
      <c r="AF456" s="236">
        <f t="array" ref="AF456">IF(COLUMNS($G456:AF456)&gt;$E456,"",IFERROR(INDEX('PROYECCIÓN'!457:457,15+6*(COLUMNS($G456:AF456)-1)),""))</f>
        <v/>
      </c>
      <c r="AG456" s="236">
        <f t="array" ref="AG456">IF(COLUMNS($G456:AG456)&gt;$E456,"",IFERROR(INDEX('PROYECCIÓN'!457:457,15+6*(COLUMNS($G456:AG456)-1)),""))</f>
        <v/>
      </c>
      <c r="AH456" s="236">
        <f t="array" ref="AH456">IF(COLUMNS($G456:AH456)&gt;$E456,"",IFERROR(INDEX('PROYECCIÓN'!457:457,15+6*(COLUMNS($G456:AH456)-1)),""))</f>
        <v/>
      </c>
      <c r="AI456" s="236">
        <f t="array" ref="AI456">IF(COLUMNS($G456:AI456)&gt;$E456,"",IFERROR(INDEX('PROYECCIÓN'!457:457,15+6*(COLUMNS($G456:AI456)-1)),""))</f>
        <v/>
      </c>
      <c r="AJ456" s="236">
        <f t="array" ref="AJ456">IF(COLUMNS($G456:AJ456)&gt;$E456,"",IFERROR(INDEX('PROYECCIÓN'!457:457,15+6*(COLUMNS($G456:AJ456)-1)),""))</f>
        <v/>
      </c>
      <c r="AK456" s="236">
        <f t="array" ref="AK456">IF(COLUMNS($G456:AK456)&gt;$E456,"",IFERROR(INDEX('PROYECCIÓN'!457:457,15+6*(COLUMNS($G456:AK456)-1)),""))</f>
        <v/>
      </c>
      <c r="AL456" s="236">
        <f t="array" ref="AL456">IF(COLUMNS($G456:AL456)&gt;$E456,"",IFERROR(INDEX('PROYECCIÓN'!457:457,15+6*(COLUMNS($G456:AL456)-1)),""))</f>
        <v/>
      </c>
      <c r="AM456" s="236">
        <f t="array" ref="AM456">IF(COLUMNS($G456:AM456)&gt;$E456,"",IFERROR(INDEX('PROYECCIÓN'!457:457,15+6*(COLUMNS($G456:AM456)-1)),""))</f>
        <v/>
      </c>
      <c r="AN456" s="236">
        <f t="array" ref="AN456">IF(COLUMNS($G456:AN456)&gt;$E456,"",IFERROR(INDEX('PROYECCIÓN'!457:457,15+6*(COLUMNS($G456:AN456)-1)),""))</f>
        <v/>
      </c>
      <c r="AO456" s="236">
        <f t="array" ref="AO456">IF(COLUMNS($G456:AO456)&gt;$E456,"",IFERROR(INDEX('PROYECCIÓN'!457:457,15+6*(COLUMNS($G456:AO456)-1)),""))</f>
        <v/>
      </c>
      <c r="AP456" s="236">
        <f t="array" ref="AP456">IF(COLUMNS($G456:AP456)&gt;$E456,"",IFERROR(INDEX('PROYECCIÓN'!457:457,15+6*(COLUMNS($G456:AP456)-1)),""))</f>
        <v/>
      </c>
      <c r="AQ456" s="236" t="n"/>
      <c r="AR456" s="229" t="n"/>
      <c r="AS456" s="185" t="n"/>
    </row>
    <row r="457" ht="15" customHeight="1" s="506">
      <c r="B457" s="47">
        <f>'CARTERA TOTAL'!B457</f>
        <v/>
      </c>
      <c r="C457" s="229">
        <f>'PROYECCIÓN'!C458</f>
        <v/>
      </c>
      <c r="D457" s="53">
        <f>'PROYECCIÓN'!D458</f>
        <v/>
      </c>
      <c r="E457" s="56">
        <f>'PROYECCIÓN'!H458</f>
        <v/>
      </c>
      <c r="F457" s="56">
        <f>IF(COUNTIF($G457:$AP457,"VENCIDA")&gt;0,"VENCIDA",IF(COUNTIF($G457:$AP457,"POR VENCER")&gt;0,"POR VENCER",IF(COUNTIF($G457:$AP457,"AL DÍA")&gt;0,"AL DÍA",IF(COUNTIF($G457:$AP457,"PAGA")&gt;0,"PAGA","SIN ESTADO"))))</f>
        <v/>
      </c>
      <c r="G457" s="236">
        <f t="array" ref="G457">IF(COLUMNS($G457:G457)&gt;$E457,"",IFERROR(INDEX('PROYECCIÓN'!458:458,15+6*(COLUMNS($G457:G457)-1)),""))</f>
        <v/>
      </c>
      <c r="H457" s="236">
        <f t="array" ref="H457">IF(COLUMNS($G457:H457)&gt;$E457,"",IFERROR(INDEX('PROYECCIÓN'!458:458,15+6*(COLUMNS($G457:H457)-1)),""))</f>
        <v/>
      </c>
      <c r="I457" s="236">
        <f t="array" ref="I457">IF(COLUMNS($G457:I457)&gt;$E457,"",IFERROR(INDEX('PROYECCIÓN'!458:458,15+6*(COLUMNS($G457:I457)-1)),""))</f>
        <v/>
      </c>
      <c r="J457" s="236">
        <f t="array" ref="J457">IF(COLUMNS($G457:J457)&gt;$E457,"",IFERROR(INDEX('PROYECCIÓN'!458:458,15+6*(COLUMNS($G457:J457)-1)),""))</f>
        <v/>
      </c>
      <c r="K457" s="236">
        <f t="array" ref="K457">IF(COLUMNS($G457:K457)&gt;$E457,"",IFERROR(INDEX('PROYECCIÓN'!458:458,15+6*(COLUMNS($G457:K457)-1)),""))</f>
        <v/>
      </c>
      <c r="L457" s="236">
        <f t="array" ref="L457">IF(COLUMNS($G457:L457)&gt;$E457,"",IFERROR(INDEX('PROYECCIÓN'!458:458,15+6*(COLUMNS($G457:L457)-1)),""))</f>
        <v/>
      </c>
      <c r="M457" s="236">
        <f t="array" ref="M457">IF(COLUMNS($G457:M457)&gt;$E457,"",IFERROR(INDEX('PROYECCIÓN'!458:458,15+6*(COLUMNS($G457:M457)-1)),""))</f>
        <v/>
      </c>
      <c r="N457" s="236">
        <f t="array" ref="N457">IF(COLUMNS($G457:N457)&gt;$E457,"",IFERROR(INDEX('PROYECCIÓN'!458:458,15+6*(COLUMNS($G457:N457)-1)),""))</f>
        <v/>
      </c>
      <c r="O457" s="236">
        <f t="array" ref="O457">IF(COLUMNS($G457:O457)&gt;$E457,"",IFERROR(INDEX('PROYECCIÓN'!458:458,15+6*(COLUMNS($G457:O457)-1)),""))</f>
        <v/>
      </c>
      <c r="P457" s="236">
        <f t="array" ref="P457">IF(COLUMNS($G457:P457)&gt;$E457,"",IFERROR(INDEX('PROYECCIÓN'!458:458,15+6*(COLUMNS($G457:P457)-1)),""))</f>
        <v/>
      </c>
      <c r="Q457" s="236">
        <f t="array" ref="Q457">IF(COLUMNS($G457:Q457)&gt;$E457,"",IFERROR(INDEX('PROYECCIÓN'!458:458,15+6*(COLUMNS($G457:Q457)-1)),""))</f>
        <v/>
      </c>
      <c r="R457" s="236">
        <f t="array" ref="R457">IF(COLUMNS($G457:R457)&gt;$E457,"",IFERROR(INDEX('PROYECCIÓN'!458:458,15+6*(COLUMNS($G457:R457)-1)),""))</f>
        <v/>
      </c>
      <c r="S457" s="236">
        <f t="array" ref="S457">IF(COLUMNS($G457:S457)&gt;$E457,"",IFERROR(INDEX('PROYECCIÓN'!458:458,15+6*(COLUMNS($G457:S457)-1)),""))</f>
        <v/>
      </c>
      <c r="T457" s="236">
        <f t="array" ref="T457">IF(COLUMNS($G457:T457)&gt;$E457,"",IFERROR(INDEX('PROYECCIÓN'!458:458,15+6*(COLUMNS($G457:T457)-1)),""))</f>
        <v/>
      </c>
      <c r="U457" s="236">
        <f t="array" ref="U457">IF(COLUMNS($G457:U457)&gt;$E457,"",IFERROR(INDEX('PROYECCIÓN'!458:458,15+6*(COLUMNS($G457:U457)-1)),""))</f>
        <v/>
      </c>
      <c r="V457" s="236">
        <f t="array" ref="V457">IF(COLUMNS($G457:V457)&gt;$E457,"",IFERROR(INDEX('PROYECCIÓN'!458:458,15+6*(COLUMNS($G457:V457)-1)),""))</f>
        <v/>
      </c>
      <c r="W457" s="236">
        <f t="array" ref="W457">IF(COLUMNS($G457:W457)&gt;$E457,"",IFERROR(INDEX('PROYECCIÓN'!458:458,15+6*(COLUMNS($G457:W457)-1)),""))</f>
        <v/>
      </c>
      <c r="X457" s="236">
        <f t="array" ref="X457">IF(COLUMNS($G457:X457)&gt;$E457,"",IFERROR(INDEX('PROYECCIÓN'!458:458,15+6*(COLUMNS($G457:X457)-1)),""))</f>
        <v/>
      </c>
      <c r="Y457" s="236">
        <f t="array" ref="Y457">IF(COLUMNS($G457:Y457)&gt;$E457,"",IFERROR(INDEX('PROYECCIÓN'!458:458,15+6*(COLUMNS($G457:Y457)-1)),""))</f>
        <v/>
      </c>
      <c r="Z457" s="236">
        <f t="array" ref="Z457">IF(COLUMNS($G457:Z457)&gt;$E457,"",IFERROR(INDEX('PROYECCIÓN'!458:458,15+6*(COLUMNS($G457:Z457)-1)),""))</f>
        <v/>
      </c>
      <c r="AA457" s="236">
        <f t="array" ref="AA457">IF(COLUMNS($G457:AA457)&gt;$E457,"",IFERROR(INDEX('PROYECCIÓN'!458:458,15+6*(COLUMNS($G457:AA457)-1)),""))</f>
        <v/>
      </c>
      <c r="AB457" s="236">
        <f t="array" ref="AB457">IF(COLUMNS($G457:AB457)&gt;$E457,"",IFERROR(INDEX('PROYECCIÓN'!458:458,15+6*(COLUMNS($G457:AB457)-1)),""))</f>
        <v/>
      </c>
      <c r="AC457" s="236">
        <f t="array" ref="AC457">IF(COLUMNS($G457:AC457)&gt;$E457,"",IFERROR(INDEX('PROYECCIÓN'!458:458,15+6*(COLUMNS($G457:AC457)-1)),""))</f>
        <v/>
      </c>
      <c r="AD457" s="236">
        <f t="array" ref="AD457">IF(COLUMNS($G457:AD457)&gt;$E457,"",IFERROR(INDEX('PROYECCIÓN'!458:458,15+6*(COLUMNS($G457:AD457)-1)),""))</f>
        <v/>
      </c>
      <c r="AE457" s="236">
        <f t="array" ref="AE457">IF(COLUMNS($G457:AE457)&gt;$E457,"",IFERROR(INDEX('PROYECCIÓN'!458:458,15+6*(COLUMNS($G457:AE457)-1)),""))</f>
        <v/>
      </c>
      <c r="AF457" s="236">
        <f t="array" ref="AF457">IF(COLUMNS($G457:AF457)&gt;$E457,"",IFERROR(INDEX('PROYECCIÓN'!458:458,15+6*(COLUMNS($G457:AF457)-1)),""))</f>
        <v/>
      </c>
      <c r="AG457" s="236">
        <f t="array" ref="AG457">IF(COLUMNS($G457:AG457)&gt;$E457,"",IFERROR(INDEX('PROYECCIÓN'!458:458,15+6*(COLUMNS($G457:AG457)-1)),""))</f>
        <v/>
      </c>
      <c r="AH457" s="236">
        <f t="array" ref="AH457">IF(COLUMNS($G457:AH457)&gt;$E457,"",IFERROR(INDEX('PROYECCIÓN'!458:458,15+6*(COLUMNS($G457:AH457)-1)),""))</f>
        <v/>
      </c>
      <c r="AI457" s="236">
        <f t="array" ref="AI457">IF(COLUMNS($G457:AI457)&gt;$E457,"",IFERROR(INDEX('PROYECCIÓN'!458:458,15+6*(COLUMNS($G457:AI457)-1)),""))</f>
        <v/>
      </c>
      <c r="AJ457" s="236">
        <f t="array" ref="AJ457">IF(COLUMNS($G457:AJ457)&gt;$E457,"",IFERROR(INDEX('PROYECCIÓN'!458:458,15+6*(COLUMNS($G457:AJ457)-1)),""))</f>
        <v/>
      </c>
      <c r="AK457" s="236">
        <f t="array" ref="AK457">IF(COLUMNS($G457:AK457)&gt;$E457,"",IFERROR(INDEX('PROYECCIÓN'!458:458,15+6*(COLUMNS($G457:AK457)-1)),""))</f>
        <v/>
      </c>
      <c r="AL457" s="236">
        <f t="array" ref="AL457">IF(COLUMNS($G457:AL457)&gt;$E457,"",IFERROR(INDEX('PROYECCIÓN'!458:458,15+6*(COLUMNS($G457:AL457)-1)),""))</f>
        <v/>
      </c>
      <c r="AM457" s="236">
        <f t="array" ref="AM457">IF(COLUMNS($G457:AM457)&gt;$E457,"",IFERROR(INDEX('PROYECCIÓN'!458:458,15+6*(COLUMNS($G457:AM457)-1)),""))</f>
        <v/>
      </c>
      <c r="AN457" s="236">
        <f t="array" ref="AN457">IF(COLUMNS($G457:AN457)&gt;$E457,"",IFERROR(INDEX('PROYECCIÓN'!458:458,15+6*(COLUMNS($G457:AN457)-1)),""))</f>
        <v/>
      </c>
      <c r="AO457" s="236">
        <f t="array" ref="AO457">IF(COLUMNS($G457:AO457)&gt;$E457,"",IFERROR(INDEX('PROYECCIÓN'!458:458,15+6*(COLUMNS($G457:AO457)-1)),""))</f>
        <v/>
      </c>
      <c r="AP457" s="236">
        <f t="array" ref="AP457">IF(COLUMNS($G457:AP457)&gt;$E457,"",IFERROR(INDEX('PROYECCIÓN'!458:458,15+6*(COLUMNS($G457:AP457)-1)),""))</f>
        <v/>
      </c>
      <c r="AQ457" s="236" t="n"/>
      <c r="AR457" s="229" t="n"/>
      <c r="AS457" s="185" t="n"/>
    </row>
    <row r="458" ht="15" customHeight="1" s="506">
      <c r="B458" s="47">
        <f>'CARTERA TOTAL'!B458</f>
        <v/>
      </c>
      <c r="C458" s="229">
        <f>'PROYECCIÓN'!C459</f>
        <v/>
      </c>
      <c r="D458" s="53">
        <f>'PROYECCIÓN'!D459</f>
        <v/>
      </c>
      <c r="E458" s="56">
        <f>'PROYECCIÓN'!H459</f>
        <v/>
      </c>
      <c r="F458" s="56">
        <f>IF(COUNTIF($G458:$AP458,"VENCIDA")&gt;0,"VENCIDA",IF(COUNTIF($G458:$AP458,"POR VENCER")&gt;0,"POR VENCER",IF(COUNTIF($G458:$AP458,"AL DÍA")&gt;0,"AL DÍA",IF(COUNTIF($G458:$AP458,"PAGA")&gt;0,"PAGA","SIN ESTADO"))))</f>
        <v/>
      </c>
      <c r="G458" s="236">
        <f t="array" ref="G458">IF(COLUMNS($G458:G458)&gt;$E458,"",IFERROR(INDEX('PROYECCIÓN'!459:459,15+6*(COLUMNS($G458:G458)-1)),""))</f>
        <v/>
      </c>
      <c r="H458" s="236">
        <f t="array" ref="H458">IF(COLUMNS($G458:H458)&gt;$E458,"",IFERROR(INDEX('PROYECCIÓN'!459:459,15+6*(COLUMNS($G458:H458)-1)),""))</f>
        <v/>
      </c>
      <c r="I458" s="236">
        <f t="array" ref="I458">IF(COLUMNS($G458:I458)&gt;$E458,"",IFERROR(INDEX('PROYECCIÓN'!459:459,15+6*(COLUMNS($G458:I458)-1)),""))</f>
        <v/>
      </c>
      <c r="J458" s="236">
        <f t="array" ref="J458">IF(COLUMNS($G458:J458)&gt;$E458,"",IFERROR(INDEX('PROYECCIÓN'!459:459,15+6*(COLUMNS($G458:J458)-1)),""))</f>
        <v/>
      </c>
      <c r="K458" s="236">
        <f t="array" ref="K458">IF(COLUMNS($G458:K458)&gt;$E458,"",IFERROR(INDEX('PROYECCIÓN'!459:459,15+6*(COLUMNS($G458:K458)-1)),""))</f>
        <v/>
      </c>
      <c r="L458" s="236">
        <f t="array" ref="L458">IF(COLUMNS($G458:L458)&gt;$E458,"",IFERROR(INDEX('PROYECCIÓN'!459:459,15+6*(COLUMNS($G458:L458)-1)),""))</f>
        <v/>
      </c>
      <c r="M458" s="236">
        <f t="array" ref="M458">IF(COLUMNS($G458:M458)&gt;$E458,"",IFERROR(INDEX('PROYECCIÓN'!459:459,15+6*(COLUMNS($G458:M458)-1)),""))</f>
        <v/>
      </c>
      <c r="N458" s="236">
        <f t="array" ref="N458">IF(COLUMNS($G458:N458)&gt;$E458,"",IFERROR(INDEX('PROYECCIÓN'!459:459,15+6*(COLUMNS($G458:N458)-1)),""))</f>
        <v/>
      </c>
      <c r="O458" s="236">
        <f t="array" ref="O458">IF(COLUMNS($G458:O458)&gt;$E458,"",IFERROR(INDEX('PROYECCIÓN'!459:459,15+6*(COLUMNS($G458:O458)-1)),""))</f>
        <v/>
      </c>
      <c r="P458" s="236">
        <f t="array" ref="P458">IF(COLUMNS($G458:P458)&gt;$E458,"",IFERROR(INDEX('PROYECCIÓN'!459:459,15+6*(COLUMNS($G458:P458)-1)),""))</f>
        <v/>
      </c>
      <c r="Q458" s="236">
        <f t="array" ref="Q458">IF(COLUMNS($G458:Q458)&gt;$E458,"",IFERROR(INDEX('PROYECCIÓN'!459:459,15+6*(COLUMNS($G458:Q458)-1)),""))</f>
        <v/>
      </c>
      <c r="R458" s="236">
        <f t="array" ref="R458">IF(COLUMNS($G458:R458)&gt;$E458,"",IFERROR(INDEX('PROYECCIÓN'!459:459,15+6*(COLUMNS($G458:R458)-1)),""))</f>
        <v/>
      </c>
      <c r="S458" s="236">
        <f t="array" ref="S458">IF(COLUMNS($G458:S458)&gt;$E458,"",IFERROR(INDEX('PROYECCIÓN'!459:459,15+6*(COLUMNS($G458:S458)-1)),""))</f>
        <v/>
      </c>
      <c r="T458" s="236">
        <f t="array" ref="T458">IF(COLUMNS($G458:T458)&gt;$E458,"",IFERROR(INDEX('PROYECCIÓN'!459:459,15+6*(COLUMNS($G458:T458)-1)),""))</f>
        <v/>
      </c>
      <c r="U458" s="236">
        <f t="array" ref="U458">IF(COLUMNS($G458:U458)&gt;$E458,"",IFERROR(INDEX('PROYECCIÓN'!459:459,15+6*(COLUMNS($G458:U458)-1)),""))</f>
        <v/>
      </c>
      <c r="V458" s="236">
        <f t="array" ref="V458">IF(COLUMNS($G458:V458)&gt;$E458,"",IFERROR(INDEX('PROYECCIÓN'!459:459,15+6*(COLUMNS($G458:V458)-1)),""))</f>
        <v/>
      </c>
      <c r="W458" s="236">
        <f t="array" ref="W458">IF(COLUMNS($G458:W458)&gt;$E458,"",IFERROR(INDEX('PROYECCIÓN'!459:459,15+6*(COLUMNS($G458:W458)-1)),""))</f>
        <v/>
      </c>
      <c r="X458" s="236">
        <f t="array" ref="X458">IF(COLUMNS($G458:X458)&gt;$E458,"",IFERROR(INDEX('PROYECCIÓN'!459:459,15+6*(COLUMNS($G458:X458)-1)),""))</f>
        <v/>
      </c>
      <c r="Y458" s="236">
        <f t="array" ref="Y458">IF(COLUMNS($G458:Y458)&gt;$E458,"",IFERROR(INDEX('PROYECCIÓN'!459:459,15+6*(COLUMNS($G458:Y458)-1)),""))</f>
        <v/>
      </c>
      <c r="Z458" s="236">
        <f t="array" ref="Z458">IF(COLUMNS($G458:Z458)&gt;$E458,"",IFERROR(INDEX('PROYECCIÓN'!459:459,15+6*(COLUMNS($G458:Z458)-1)),""))</f>
        <v/>
      </c>
      <c r="AA458" s="236">
        <f t="array" ref="AA458">IF(COLUMNS($G458:AA458)&gt;$E458,"",IFERROR(INDEX('PROYECCIÓN'!459:459,15+6*(COLUMNS($G458:AA458)-1)),""))</f>
        <v/>
      </c>
      <c r="AB458" s="236">
        <f t="array" ref="AB458">IF(COLUMNS($G458:AB458)&gt;$E458,"",IFERROR(INDEX('PROYECCIÓN'!459:459,15+6*(COLUMNS($G458:AB458)-1)),""))</f>
        <v/>
      </c>
      <c r="AC458" s="236">
        <f t="array" ref="AC458">IF(COLUMNS($G458:AC458)&gt;$E458,"",IFERROR(INDEX('PROYECCIÓN'!459:459,15+6*(COLUMNS($G458:AC458)-1)),""))</f>
        <v/>
      </c>
      <c r="AD458" s="236">
        <f t="array" ref="AD458">IF(COLUMNS($G458:AD458)&gt;$E458,"",IFERROR(INDEX('PROYECCIÓN'!459:459,15+6*(COLUMNS($G458:AD458)-1)),""))</f>
        <v/>
      </c>
      <c r="AE458" s="236">
        <f t="array" ref="AE458">IF(COLUMNS($G458:AE458)&gt;$E458,"",IFERROR(INDEX('PROYECCIÓN'!459:459,15+6*(COLUMNS($G458:AE458)-1)),""))</f>
        <v/>
      </c>
      <c r="AF458" s="236">
        <f t="array" ref="AF458">IF(COLUMNS($G458:AF458)&gt;$E458,"",IFERROR(INDEX('PROYECCIÓN'!459:459,15+6*(COLUMNS($G458:AF458)-1)),""))</f>
        <v/>
      </c>
      <c r="AG458" s="236">
        <f t="array" ref="AG458">IF(COLUMNS($G458:AG458)&gt;$E458,"",IFERROR(INDEX('PROYECCIÓN'!459:459,15+6*(COLUMNS($G458:AG458)-1)),""))</f>
        <v/>
      </c>
      <c r="AH458" s="236">
        <f t="array" ref="AH458">IF(COLUMNS($G458:AH458)&gt;$E458,"",IFERROR(INDEX('PROYECCIÓN'!459:459,15+6*(COLUMNS($G458:AH458)-1)),""))</f>
        <v/>
      </c>
      <c r="AI458" s="236">
        <f t="array" ref="AI458">IF(COLUMNS($G458:AI458)&gt;$E458,"",IFERROR(INDEX('PROYECCIÓN'!459:459,15+6*(COLUMNS($G458:AI458)-1)),""))</f>
        <v/>
      </c>
      <c r="AJ458" s="236">
        <f t="array" ref="AJ458">IF(COLUMNS($G458:AJ458)&gt;$E458,"",IFERROR(INDEX('PROYECCIÓN'!459:459,15+6*(COLUMNS($G458:AJ458)-1)),""))</f>
        <v/>
      </c>
      <c r="AK458" s="236">
        <f t="array" ref="AK458">IF(COLUMNS($G458:AK458)&gt;$E458,"",IFERROR(INDEX('PROYECCIÓN'!459:459,15+6*(COLUMNS($G458:AK458)-1)),""))</f>
        <v/>
      </c>
      <c r="AL458" s="236">
        <f t="array" ref="AL458">IF(COLUMNS($G458:AL458)&gt;$E458,"",IFERROR(INDEX('PROYECCIÓN'!459:459,15+6*(COLUMNS($G458:AL458)-1)),""))</f>
        <v/>
      </c>
      <c r="AM458" s="236">
        <f t="array" ref="AM458">IF(COLUMNS($G458:AM458)&gt;$E458,"",IFERROR(INDEX('PROYECCIÓN'!459:459,15+6*(COLUMNS($G458:AM458)-1)),""))</f>
        <v/>
      </c>
      <c r="AN458" s="236">
        <f t="array" ref="AN458">IF(COLUMNS($G458:AN458)&gt;$E458,"",IFERROR(INDEX('PROYECCIÓN'!459:459,15+6*(COLUMNS($G458:AN458)-1)),""))</f>
        <v/>
      </c>
      <c r="AO458" s="236">
        <f t="array" ref="AO458">IF(COLUMNS($G458:AO458)&gt;$E458,"",IFERROR(INDEX('PROYECCIÓN'!459:459,15+6*(COLUMNS($G458:AO458)-1)),""))</f>
        <v/>
      </c>
      <c r="AP458" s="236">
        <f t="array" ref="AP458">IF(COLUMNS($G458:AP458)&gt;$E458,"",IFERROR(INDEX('PROYECCIÓN'!459:459,15+6*(COLUMNS($G458:AP458)-1)),""))</f>
        <v/>
      </c>
      <c r="AQ458" s="236" t="n"/>
      <c r="AR458" s="229" t="n"/>
      <c r="AS458" s="185" t="n"/>
    </row>
    <row r="459" ht="15" customHeight="1" s="506">
      <c r="B459" s="47">
        <f>'CARTERA TOTAL'!B459</f>
        <v/>
      </c>
      <c r="C459" s="229">
        <f>'PROYECCIÓN'!C460</f>
        <v/>
      </c>
      <c r="D459" s="53">
        <f>'PROYECCIÓN'!D460</f>
        <v/>
      </c>
      <c r="E459" s="56">
        <f>'PROYECCIÓN'!H460</f>
        <v/>
      </c>
      <c r="F459" s="56">
        <f>IF(COUNTIF($G459:$AP459,"VENCIDA")&gt;0,"VENCIDA",IF(COUNTIF($G459:$AP459,"POR VENCER")&gt;0,"POR VENCER",IF(COUNTIF($G459:$AP459,"AL DÍA")&gt;0,"AL DÍA",IF(COUNTIF($G459:$AP459,"PAGA")&gt;0,"PAGA","SIN ESTADO"))))</f>
        <v/>
      </c>
      <c r="G459" s="236">
        <f t="array" ref="G459">IF(COLUMNS($G459:G459)&gt;$E459,"",IFERROR(INDEX('PROYECCIÓN'!460:460,15+6*(COLUMNS($G459:G459)-1)),""))</f>
        <v/>
      </c>
      <c r="H459" s="236">
        <f t="array" ref="H459">IF(COLUMNS($G459:H459)&gt;$E459,"",IFERROR(INDEX('PROYECCIÓN'!460:460,15+6*(COLUMNS($G459:H459)-1)),""))</f>
        <v/>
      </c>
      <c r="I459" s="236">
        <f t="array" ref="I459">IF(COLUMNS($G459:I459)&gt;$E459,"",IFERROR(INDEX('PROYECCIÓN'!460:460,15+6*(COLUMNS($G459:I459)-1)),""))</f>
        <v/>
      </c>
      <c r="J459" s="236">
        <f t="array" ref="J459">IF(COLUMNS($G459:J459)&gt;$E459,"",IFERROR(INDEX('PROYECCIÓN'!460:460,15+6*(COLUMNS($G459:J459)-1)),""))</f>
        <v/>
      </c>
      <c r="K459" s="236">
        <f t="array" ref="K459">IF(COLUMNS($G459:K459)&gt;$E459,"",IFERROR(INDEX('PROYECCIÓN'!460:460,15+6*(COLUMNS($G459:K459)-1)),""))</f>
        <v/>
      </c>
      <c r="L459" s="236">
        <f t="array" ref="L459">IF(COLUMNS($G459:L459)&gt;$E459,"",IFERROR(INDEX('PROYECCIÓN'!460:460,15+6*(COLUMNS($G459:L459)-1)),""))</f>
        <v/>
      </c>
      <c r="M459" s="236">
        <f t="array" ref="M459">IF(COLUMNS($G459:M459)&gt;$E459,"",IFERROR(INDEX('PROYECCIÓN'!460:460,15+6*(COLUMNS($G459:M459)-1)),""))</f>
        <v/>
      </c>
      <c r="N459" s="236">
        <f t="array" ref="N459">IF(COLUMNS($G459:N459)&gt;$E459,"",IFERROR(INDEX('PROYECCIÓN'!460:460,15+6*(COLUMNS($G459:N459)-1)),""))</f>
        <v/>
      </c>
      <c r="O459" s="236">
        <f t="array" ref="O459">IF(COLUMNS($G459:O459)&gt;$E459,"",IFERROR(INDEX('PROYECCIÓN'!460:460,15+6*(COLUMNS($G459:O459)-1)),""))</f>
        <v/>
      </c>
      <c r="P459" s="236">
        <f t="array" ref="P459">IF(COLUMNS($G459:P459)&gt;$E459,"",IFERROR(INDEX('PROYECCIÓN'!460:460,15+6*(COLUMNS($G459:P459)-1)),""))</f>
        <v/>
      </c>
      <c r="Q459" s="236">
        <f t="array" ref="Q459">IF(COLUMNS($G459:Q459)&gt;$E459,"",IFERROR(INDEX('PROYECCIÓN'!460:460,15+6*(COLUMNS($G459:Q459)-1)),""))</f>
        <v/>
      </c>
      <c r="R459" s="236">
        <f t="array" ref="R459">IF(COLUMNS($G459:R459)&gt;$E459,"",IFERROR(INDEX('PROYECCIÓN'!460:460,15+6*(COLUMNS($G459:R459)-1)),""))</f>
        <v/>
      </c>
      <c r="S459" s="236">
        <f t="array" ref="S459">IF(COLUMNS($G459:S459)&gt;$E459,"",IFERROR(INDEX('PROYECCIÓN'!460:460,15+6*(COLUMNS($G459:S459)-1)),""))</f>
        <v/>
      </c>
      <c r="T459" s="236">
        <f t="array" ref="T459">IF(COLUMNS($G459:T459)&gt;$E459,"",IFERROR(INDEX('PROYECCIÓN'!460:460,15+6*(COLUMNS($G459:T459)-1)),""))</f>
        <v/>
      </c>
      <c r="U459" s="236">
        <f t="array" ref="U459">IF(COLUMNS($G459:U459)&gt;$E459,"",IFERROR(INDEX('PROYECCIÓN'!460:460,15+6*(COLUMNS($G459:U459)-1)),""))</f>
        <v/>
      </c>
      <c r="V459" s="236">
        <f t="array" ref="V459">IF(COLUMNS($G459:V459)&gt;$E459,"",IFERROR(INDEX('PROYECCIÓN'!460:460,15+6*(COLUMNS($G459:V459)-1)),""))</f>
        <v/>
      </c>
      <c r="W459" s="236">
        <f t="array" ref="W459">IF(COLUMNS($G459:W459)&gt;$E459,"",IFERROR(INDEX('PROYECCIÓN'!460:460,15+6*(COLUMNS($G459:W459)-1)),""))</f>
        <v/>
      </c>
      <c r="X459" s="236">
        <f t="array" ref="X459">IF(COLUMNS($G459:X459)&gt;$E459,"",IFERROR(INDEX('PROYECCIÓN'!460:460,15+6*(COLUMNS($G459:X459)-1)),""))</f>
        <v/>
      </c>
      <c r="Y459" s="236">
        <f t="array" ref="Y459">IF(COLUMNS($G459:Y459)&gt;$E459,"",IFERROR(INDEX('PROYECCIÓN'!460:460,15+6*(COLUMNS($G459:Y459)-1)),""))</f>
        <v/>
      </c>
      <c r="Z459" s="236">
        <f t="array" ref="Z459">IF(COLUMNS($G459:Z459)&gt;$E459,"",IFERROR(INDEX('PROYECCIÓN'!460:460,15+6*(COLUMNS($G459:Z459)-1)),""))</f>
        <v/>
      </c>
      <c r="AA459" s="236">
        <f t="array" ref="AA459">IF(COLUMNS($G459:AA459)&gt;$E459,"",IFERROR(INDEX('PROYECCIÓN'!460:460,15+6*(COLUMNS($G459:AA459)-1)),""))</f>
        <v/>
      </c>
      <c r="AB459" s="236">
        <f t="array" ref="AB459">IF(COLUMNS($G459:AB459)&gt;$E459,"",IFERROR(INDEX('PROYECCIÓN'!460:460,15+6*(COLUMNS($G459:AB459)-1)),""))</f>
        <v/>
      </c>
      <c r="AC459" s="236">
        <f t="array" ref="AC459">IF(COLUMNS($G459:AC459)&gt;$E459,"",IFERROR(INDEX('PROYECCIÓN'!460:460,15+6*(COLUMNS($G459:AC459)-1)),""))</f>
        <v/>
      </c>
      <c r="AD459" s="236">
        <f t="array" ref="AD459">IF(COLUMNS($G459:AD459)&gt;$E459,"",IFERROR(INDEX('PROYECCIÓN'!460:460,15+6*(COLUMNS($G459:AD459)-1)),""))</f>
        <v/>
      </c>
      <c r="AE459" s="236">
        <f t="array" ref="AE459">IF(COLUMNS($G459:AE459)&gt;$E459,"",IFERROR(INDEX('PROYECCIÓN'!460:460,15+6*(COLUMNS($G459:AE459)-1)),""))</f>
        <v/>
      </c>
      <c r="AF459" s="236">
        <f t="array" ref="AF459">IF(COLUMNS($G459:AF459)&gt;$E459,"",IFERROR(INDEX('PROYECCIÓN'!460:460,15+6*(COLUMNS($G459:AF459)-1)),""))</f>
        <v/>
      </c>
      <c r="AG459" s="236">
        <f t="array" ref="AG459">IF(COLUMNS($G459:AG459)&gt;$E459,"",IFERROR(INDEX('PROYECCIÓN'!460:460,15+6*(COLUMNS($G459:AG459)-1)),""))</f>
        <v/>
      </c>
      <c r="AH459" s="236">
        <f t="array" ref="AH459">IF(COLUMNS($G459:AH459)&gt;$E459,"",IFERROR(INDEX('PROYECCIÓN'!460:460,15+6*(COLUMNS($G459:AH459)-1)),""))</f>
        <v/>
      </c>
      <c r="AI459" s="236">
        <f t="array" ref="AI459">IF(COLUMNS($G459:AI459)&gt;$E459,"",IFERROR(INDEX('PROYECCIÓN'!460:460,15+6*(COLUMNS($G459:AI459)-1)),""))</f>
        <v/>
      </c>
      <c r="AJ459" s="236">
        <f t="array" ref="AJ459">IF(COLUMNS($G459:AJ459)&gt;$E459,"",IFERROR(INDEX('PROYECCIÓN'!460:460,15+6*(COLUMNS($G459:AJ459)-1)),""))</f>
        <v/>
      </c>
      <c r="AK459" s="236">
        <f t="array" ref="AK459">IF(COLUMNS($G459:AK459)&gt;$E459,"",IFERROR(INDEX('PROYECCIÓN'!460:460,15+6*(COLUMNS($G459:AK459)-1)),""))</f>
        <v/>
      </c>
      <c r="AL459" s="236">
        <f t="array" ref="AL459">IF(COLUMNS($G459:AL459)&gt;$E459,"",IFERROR(INDEX('PROYECCIÓN'!460:460,15+6*(COLUMNS($G459:AL459)-1)),""))</f>
        <v/>
      </c>
      <c r="AM459" s="236">
        <f t="array" ref="AM459">IF(COLUMNS($G459:AM459)&gt;$E459,"",IFERROR(INDEX('PROYECCIÓN'!460:460,15+6*(COLUMNS($G459:AM459)-1)),""))</f>
        <v/>
      </c>
      <c r="AN459" s="236">
        <f t="array" ref="AN459">IF(COLUMNS($G459:AN459)&gt;$E459,"",IFERROR(INDEX('PROYECCIÓN'!460:460,15+6*(COLUMNS($G459:AN459)-1)),""))</f>
        <v/>
      </c>
      <c r="AO459" s="236">
        <f t="array" ref="AO459">IF(COLUMNS($G459:AO459)&gt;$E459,"",IFERROR(INDEX('PROYECCIÓN'!460:460,15+6*(COLUMNS($G459:AO459)-1)),""))</f>
        <v/>
      </c>
      <c r="AP459" s="236">
        <f t="array" ref="AP459">IF(COLUMNS($G459:AP459)&gt;$E459,"",IFERROR(INDEX('PROYECCIÓN'!460:460,15+6*(COLUMNS($G459:AP459)-1)),""))</f>
        <v/>
      </c>
      <c r="AQ459" s="236" t="n"/>
      <c r="AR459" s="229" t="n"/>
      <c r="AS459" s="185" t="n"/>
    </row>
    <row r="460" ht="15" customHeight="1" s="506">
      <c r="B460" s="47">
        <f>'CARTERA TOTAL'!B460</f>
        <v/>
      </c>
      <c r="C460" s="229">
        <f>'PROYECCIÓN'!C461</f>
        <v/>
      </c>
      <c r="D460" s="53">
        <f>'PROYECCIÓN'!D461</f>
        <v/>
      </c>
      <c r="E460" s="56">
        <f>'PROYECCIÓN'!H461</f>
        <v/>
      </c>
      <c r="F460" s="56">
        <f>IF(COUNTIF($G460:$AP460,"VENCIDA")&gt;0,"VENCIDA",IF(COUNTIF($G460:$AP460,"POR VENCER")&gt;0,"POR VENCER",IF(COUNTIF($G460:$AP460,"AL DÍA")&gt;0,"AL DÍA",IF(COUNTIF($G460:$AP460,"PAGA")&gt;0,"PAGA","SIN ESTADO"))))</f>
        <v/>
      </c>
      <c r="G460" s="236">
        <f t="array" ref="G460">IF(COLUMNS($G460:G460)&gt;$E460,"",IFERROR(INDEX('PROYECCIÓN'!461:461,15+6*(COLUMNS($G460:G460)-1)),""))</f>
        <v/>
      </c>
      <c r="H460" s="236">
        <f t="array" ref="H460">IF(COLUMNS($G460:H460)&gt;$E460,"",IFERROR(INDEX('PROYECCIÓN'!461:461,15+6*(COLUMNS($G460:H460)-1)),""))</f>
        <v/>
      </c>
      <c r="I460" s="236">
        <f t="array" ref="I460">IF(COLUMNS($G460:I460)&gt;$E460,"",IFERROR(INDEX('PROYECCIÓN'!461:461,15+6*(COLUMNS($G460:I460)-1)),""))</f>
        <v/>
      </c>
      <c r="J460" s="236">
        <f t="array" ref="J460">IF(COLUMNS($G460:J460)&gt;$E460,"",IFERROR(INDEX('PROYECCIÓN'!461:461,15+6*(COLUMNS($G460:J460)-1)),""))</f>
        <v/>
      </c>
      <c r="K460" s="236">
        <f t="array" ref="K460">IF(COLUMNS($G460:K460)&gt;$E460,"",IFERROR(INDEX('PROYECCIÓN'!461:461,15+6*(COLUMNS($G460:K460)-1)),""))</f>
        <v/>
      </c>
      <c r="L460" s="236">
        <f t="array" ref="L460">IF(COLUMNS($G460:L460)&gt;$E460,"",IFERROR(INDEX('PROYECCIÓN'!461:461,15+6*(COLUMNS($G460:L460)-1)),""))</f>
        <v/>
      </c>
      <c r="M460" s="236">
        <f t="array" ref="M460">IF(COLUMNS($G460:M460)&gt;$E460,"",IFERROR(INDEX('PROYECCIÓN'!461:461,15+6*(COLUMNS($G460:M460)-1)),""))</f>
        <v/>
      </c>
      <c r="N460" s="236">
        <f t="array" ref="N460">IF(COLUMNS($G460:N460)&gt;$E460,"",IFERROR(INDEX('PROYECCIÓN'!461:461,15+6*(COLUMNS($G460:N460)-1)),""))</f>
        <v/>
      </c>
      <c r="O460" s="236">
        <f t="array" ref="O460">IF(COLUMNS($G460:O460)&gt;$E460,"",IFERROR(INDEX('PROYECCIÓN'!461:461,15+6*(COLUMNS($G460:O460)-1)),""))</f>
        <v/>
      </c>
      <c r="P460" s="236">
        <f t="array" ref="P460">IF(COLUMNS($G460:P460)&gt;$E460,"",IFERROR(INDEX('PROYECCIÓN'!461:461,15+6*(COLUMNS($G460:P460)-1)),""))</f>
        <v/>
      </c>
      <c r="Q460" s="236">
        <f t="array" ref="Q460">IF(COLUMNS($G460:Q460)&gt;$E460,"",IFERROR(INDEX('PROYECCIÓN'!461:461,15+6*(COLUMNS($G460:Q460)-1)),""))</f>
        <v/>
      </c>
      <c r="R460" s="236">
        <f t="array" ref="R460">IF(COLUMNS($G460:R460)&gt;$E460,"",IFERROR(INDEX('PROYECCIÓN'!461:461,15+6*(COLUMNS($G460:R460)-1)),""))</f>
        <v/>
      </c>
      <c r="S460" s="236">
        <f t="array" ref="S460">IF(COLUMNS($G460:S460)&gt;$E460,"",IFERROR(INDEX('PROYECCIÓN'!461:461,15+6*(COLUMNS($G460:S460)-1)),""))</f>
        <v/>
      </c>
      <c r="T460" s="236">
        <f t="array" ref="T460">IF(COLUMNS($G460:T460)&gt;$E460,"",IFERROR(INDEX('PROYECCIÓN'!461:461,15+6*(COLUMNS($G460:T460)-1)),""))</f>
        <v/>
      </c>
      <c r="U460" s="236">
        <f t="array" ref="U460">IF(COLUMNS($G460:U460)&gt;$E460,"",IFERROR(INDEX('PROYECCIÓN'!461:461,15+6*(COLUMNS($G460:U460)-1)),""))</f>
        <v/>
      </c>
      <c r="V460" s="236">
        <f t="array" ref="V460">IF(COLUMNS($G460:V460)&gt;$E460,"",IFERROR(INDEX('PROYECCIÓN'!461:461,15+6*(COLUMNS($G460:V460)-1)),""))</f>
        <v/>
      </c>
      <c r="W460" s="236">
        <f t="array" ref="W460">IF(COLUMNS($G460:W460)&gt;$E460,"",IFERROR(INDEX('PROYECCIÓN'!461:461,15+6*(COLUMNS($G460:W460)-1)),""))</f>
        <v/>
      </c>
      <c r="X460" s="236">
        <f t="array" ref="X460">IF(COLUMNS($G460:X460)&gt;$E460,"",IFERROR(INDEX('PROYECCIÓN'!461:461,15+6*(COLUMNS($G460:X460)-1)),""))</f>
        <v/>
      </c>
      <c r="Y460" s="236">
        <f t="array" ref="Y460">IF(COLUMNS($G460:Y460)&gt;$E460,"",IFERROR(INDEX('PROYECCIÓN'!461:461,15+6*(COLUMNS($G460:Y460)-1)),""))</f>
        <v/>
      </c>
      <c r="Z460" s="236">
        <f t="array" ref="Z460">IF(COLUMNS($G460:Z460)&gt;$E460,"",IFERROR(INDEX('PROYECCIÓN'!461:461,15+6*(COLUMNS($G460:Z460)-1)),""))</f>
        <v/>
      </c>
      <c r="AA460" s="236">
        <f t="array" ref="AA460">IF(COLUMNS($G460:AA460)&gt;$E460,"",IFERROR(INDEX('PROYECCIÓN'!461:461,15+6*(COLUMNS($G460:AA460)-1)),""))</f>
        <v/>
      </c>
      <c r="AB460" s="236">
        <f t="array" ref="AB460">IF(COLUMNS($G460:AB460)&gt;$E460,"",IFERROR(INDEX('PROYECCIÓN'!461:461,15+6*(COLUMNS($G460:AB460)-1)),""))</f>
        <v/>
      </c>
      <c r="AC460" s="236">
        <f t="array" ref="AC460">IF(COLUMNS($G460:AC460)&gt;$E460,"",IFERROR(INDEX('PROYECCIÓN'!461:461,15+6*(COLUMNS($G460:AC460)-1)),""))</f>
        <v/>
      </c>
      <c r="AD460" s="236">
        <f t="array" ref="AD460">IF(COLUMNS($G460:AD460)&gt;$E460,"",IFERROR(INDEX('PROYECCIÓN'!461:461,15+6*(COLUMNS($G460:AD460)-1)),""))</f>
        <v/>
      </c>
      <c r="AE460" s="236">
        <f t="array" ref="AE460">IF(COLUMNS($G460:AE460)&gt;$E460,"",IFERROR(INDEX('PROYECCIÓN'!461:461,15+6*(COLUMNS($G460:AE460)-1)),""))</f>
        <v/>
      </c>
      <c r="AF460" s="236">
        <f t="array" ref="AF460">IF(COLUMNS($G460:AF460)&gt;$E460,"",IFERROR(INDEX('PROYECCIÓN'!461:461,15+6*(COLUMNS($G460:AF460)-1)),""))</f>
        <v/>
      </c>
      <c r="AG460" s="236">
        <f t="array" ref="AG460">IF(COLUMNS($G460:AG460)&gt;$E460,"",IFERROR(INDEX('PROYECCIÓN'!461:461,15+6*(COLUMNS($G460:AG460)-1)),""))</f>
        <v/>
      </c>
      <c r="AH460" s="236">
        <f t="array" ref="AH460">IF(COLUMNS($G460:AH460)&gt;$E460,"",IFERROR(INDEX('PROYECCIÓN'!461:461,15+6*(COLUMNS($G460:AH460)-1)),""))</f>
        <v/>
      </c>
      <c r="AI460" s="236">
        <f t="array" ref="AI460">IF(COLUMNS($G460:AI460)&gt;$E460,"",IFERROR(INDEX('PROYECCIÓN'!461:461,15+6*(COLUMNS($G460:AI460)-1)),""))</f>
        <v/>
      </c>
      <c r="AJ460" s="236">
        <f t="array" ref="AJ460">IF(COLUMNS($G460:AJ460)&gt;$E460,"",IFERROR(INDEX('PROYECCIÓN'!461:461,15+6*(COLUMNS($G460:AJ460)-1)),""))</f>
        <v/>
      </c>
      <c r="AK460" s="236">
        <f t="array" ref="AK460">IF(COLUMNS($G460:AK460)&gt;$E460,"",IFERROR(INDEX('PROYECCIÓN'!461:461,15+6*(COLUMNS($G460:AK460)-1)),""))</f>
        <v/>
      </c>
      <c r="AL460" s="236">
        <f t="array" ref="AL460">IF(COLUMNS($G460:AL460)&gt;$E460,"",IFERROR(INDEX('PROYECCIÓN'!461:461,15+6*(COLUMNS($G460:AL460)-1)),""))</f>
        <v/>
      </c>
      <c r="AM460" s="236">
        <f t="array" ref="AM460">IF(COLUMNS($G460:AM460)&gt;$E460,"",IFERROR(INDEX('PROYECCIÓN'!461:461,15+6*(COLUMNS($G460:AM460)-1)),""))</f>
        <v/>
      </c>
      <c r="AN460" s="236">
        <f t="array" ref="AN460">IF(COLUMNS($G460:AN460)&gt;$E460,"",IFERROR(INDEX('PROYECCIÓN'!461:461,15+6*(COLUMNS($G460:AN460)-1)),""))</f>
        <v/>
      </c>
      <c r="AO460" s="236">
        <f t="array" ref="AO460">IF(COLUMNS($G460:AO460)&gt;$E460,"",IFERROR(INDEX('PROYECCIÓN'!461:461,15+6*(COLUMNS($G460:AO460)-1)),""))</f>
        <v/>
      </c>
      <c r="AP460" s="236">
        <f t="array" ref="AP460">IF(COLUMNS($G460:AP460)&gt;$E460,"",IFERROR(INDEX('PROYECCIÓN'!461:461,15+6*(COLUMNS($G460:AP460)-1)),""))</f>
        <v/>
      </c>
      <c r="AQ460" s="236" t="n"/>
      <c r="AR460" s="229" t="n"/>
      <c r="AS460" s="185" t="n"/>
    </row>
    <row r="461" ht="15" customHeight="1" s="506">
      <c r="B461" s="47">
        <f>'CARTERA TOTAL'!B461</f>
        <v/>
      </c>
      <c r="C461" s="229">
        <f>'PROYECCIÓN'!C462</f>
        <v/>
      </c>
      <c r="D461" s="53">
        <f>'PROYECCIÓN'!D462</f>
        <v/>
      </c>
      <c r="E461" s="56">
        <f>'PROYECCIÓN'!H462</f>
        <v/>
      </c>
      <c r="F461" s="56">
        <f>IF(COUNTIF($G461:$AP461,"VENCIDA")&gt;0,"VENCIDA",IF(COUNTIF($G461:$AP461,"POR VENCER")&gt;0,"POR VENCER",IF(COUNTIF($G461:$AP461,"AL DÍA")&gt;0,"AL DÍA",IF(COUNTIF($G461:$AP461,"PAGA")&gt;0,"PAGA","SIN ESTADO"))))</f>
        <v/>
      </c>
      <c r="G461" s="236">
        <f t="array" ref="G461">IF(COLUMNS($G461:G461)&gt;$E461,"",IFERROR(INDEX('PROYECCIÓN'!462:462,15+6*(COLUMNS($G461:G461)-1)),""))</f>
        <v/>
      </c>
      <c r="H461" s="236">
        <f t="array" ref="H461">IF(COLUMNS($G461:H461)&gt;$E461,"",IFERROR(INDEX('PROYECCIÓN'!462:462,15+6*(COLUMNS($G461:H461)-1)),""))</f>
        <v/>
      </c>
      <c r="I461" s="236">
        <f t="array" ref="I461">IF(COLUMNS($G461:I461)&gt;$E461,"",IFERROR(INDEX('PROYECCIÓN'!462:462,15+6*(COLUMNS($G461:I461)-1)),""))</f>
        <v/>
      </c>
      <c r="J461" s="236">
        <f t="array" ref="J461">IF(COLUMNS($G461:J461)&gt;$E461,"",IFERROR(INDEX('PROYECCIÓN'!462:462,15+6*(COLUMNS($G461:J461)-1)),""))</f>
        <v/>
      </c>
      <c r="K461" s="236">
        <f t="array" ref="K461">IF(COLUMNS($G461:K461)&gt;$E461,"",IFERROR(INDEX('PROYECCIÓN'!462:462,15+6*(COLUMNS($G461:K461)-1)),""))</f>
        <v/>
      </c>
      <c r="L461" s="236">
        <f t="array" ref="L461">IF(COLUMNS($G461:L461)&gt;$E461,"",IFERROR(INDEX('PROYECCIÓN'!462:462,15+6*(COLUMNS($G461:L461)-1)),""))</f>
        <v/>
      </c>
      <c r="M461" s="236">
        <f t="array" ref="M461">IF(COLUMNS($G461:M461)&gt;$E461,"",IFERROR(INDEX('PROYECCIÓN'!462:462,15+6*(COLUMNS($G461:M461)-1)),""))</f>
        <v/>
      </c>
      <c r="N461" s="236">
        <f t="array" ref="N461">IF(COLUMNS($G461:N461)&gt;$E461,"",IFERROR(INDEX('PROYECCIÓN'!462:462,15+6*(COLUMNS($G461:N461)-1)),""))</f>
        <v/>
      </c>
      <c r="O461" s="236">
        <f t="array" ref="O461">IF(COLUMNS($G461:O461)&gt;$E461,"",IFERROR(INDEX('PROYECCIÓN'!462:462,15+6*(COLUMNS($G461:O461)-1)),""))</f>
        <v/>
      </c>
      <c r="P461" s="236">
        <f t="array" ref="P461">IF(COLUMNS($G461:P461)&gt;$E461,"",IFERROR(INDEX('PROYECCIÓN'!462:462,15+6*(COLUMNS($G461:P461)-1)),""))</f>
        <v/>
      </c>
      <c r="Q461" s="236">
        <f t="array" ref="Q461">IF(COLUMNS($G461:Q461)&gt;$E461,"",IFERROR(INDEX('PROYECCIÓN'!462:462,15+6*(COLUMNS($G461:Q461)-1)),""))</f>
        <v/>
      </c>
      <c r="R461" s="236">
        <f t="array" ref="R461">IF(COLUMNS($G461:R461)&gt;$E461,"",IFERROR(INDEX('PROYECCIÓN'!462:462,15+6*(COLUMNS($G461:R461)-1)),""))</f>
        <v/>
      </c>
      <c r="S461" s="236">
        <f t="array" ref="S461">IF(COLUMNS($G461:S461)&gt;$E461,"",IFERROR(INDEX('PROYECCIÓN'!462:462,15+6*(COLUMNS($G461:S461)-1)),""))</f>
        <v/>
      </c>
      <c r="T461" s="236">
        <f t="array" ref="T461">IF(COLUMNS($G461:T461)&gt;$E461,"",IFERROR(INDEX('PROYECCIÓN'!462:462,15+6*(COLUMNS($G461:T461)-1)),""))</f>
        <v/>
      </c>
      <c r="U461" s="236">
        <f t="array" ref="U461">IF(COLUMNS($G461:U461)&gt;$E461,"",IFERROR(INDEX('PROYECCIÓN'!462:462,15+6*(COLUMNS($G461:U461)-1)),""))</f>
        <v/>
      </c>
      <c r="V461" s="236">
        <f t="array" ref="V461">IF(COLUMNS($G461:V461)&gt;$E461,"",IFERROR(INDEX('PROYECCIÓN'!462:462,15+6*(COLUMNS($G461:V461)-1)),""))</f>
        <v/>
      </c>
      <c r="W461" s="236">
        <f t="array" ref="W461">IF(COLUMNS($G461:W461)&gt;$E461,"",IFERROR(INDEX('PROYECCIÓN'!462:462,15+6*(COLUMNS($G461:W461)-1)),""))</f>
        <v/>
      </c>
      <c r="X461" s="236">
        <f t="array" ref="X461">IF(COLUMNS($G461:X461)&gt;$E461,"",IFERROR(INDEX('PROYECCIÓN'!462:462,15+6*(COLUMNS($G461:X461)-1)),""))</f>
        <v/>
      </c>
      <c r="Y461" s="236">
        <f t="array" ref="Y461">IF(COLUMNS($G461:Y461)&gt;$E461,"",IFERROR(INDEX('PROYECCIÓN'!462:462,15+6*(COLUMNS($G461:Y461)-1)),""))</f>
        <v/>
      </c>
      <c r="Z461" s="236">
        <f t="array" ref="Z461">IF(COLUMNS($G461:Z461)&gt;$E461,"",IFERROR(INDEX('PROYECCIÓN'!462:462,15+6*(COLUMNS($G461:Z461)-1)),""))</f>
        <v/>
      </c>
      <c r="AA461" s="236">
        <f t="array" ref="AA461">IF(COLUMNS($G461:AA461)&gt;$E461,"",IFERROR(INDEX('PROYECCIÓN'!462:462,15+6*(COLUMNS($G461:AA461)-1)),""))</f>
        <v/>
      </c>
      <c r="AB461" s="236">
        <f t="array" ref="AB461">IF(COLUMNS($G461:AB461)&gt;$E461,"",IFERROR(INDEX('PROYECCIÓN'!462:462,15+6*(COLUMNS($G461:AB461)-1)),""))</f>
        <v/>
      </c>
      <c r="AC461" s="236">
        <f t="array" ref="AC461">IF(COLUMNS($G461:AC461)&gt;$E461,"",IFERROR(INDEX('PROYECCIÓN'!462:462,15+6*(COLUMNS($G461:AC461)-1)),""))</f>
        <v/>
      </c>
      <c r="AD461" s="236">
        <f t="array" ref="AD461">IF(COLUMNS($G461:AD461)&gt;$E461,"",IFERROR(INDEX('PROYECCIÓN'!462:462,15+6*(COLUMNS($G461:AD461)-1)),""))</f>
        <v/>
      </c>
      <c r="AE461" s="236">
        <f t="array" ref="AE461">IF(COLUMNS($G461:AE461)&gt;$E461,"",IFERROR(INDEX('PROYECCIÓN'!462:462,15+6*(COLUMNS($G461:AE461)-1)),""))</f>
        <v/>
      </c>
      <c r="AF461" s="236">
        <f t="array" ref="AF461">IF(COLUMNS($G461:AF461)&gt;$E461,"",IFERROR(INDEX('PROYECCIÓN'!462:462,15+6*(COLUMNS($G461:AF461)-1)),""))</f>
        <v/>
      </c>
      <c r="AG461" s="236">
        <f t="array" ref="AG461">IF(COLUMNS($G461:AG461)&gt;$E461,"",IFERROR(INDEX('PROYECCIÓN'!462:462,15+6*(COLUMNS($G461:AG461)-1)),""))</f>
        <v/>
      </c>
      <c r="AH461" s="236">
        <f t="array" ref="AH461">IF(COLUMNS($G461:AH461)&gt;$E461,"",IFERROR(INDEX('PROYECCIÓN'!462:462,15+6*(COLUMNS($G461:AH461)-1)),""))</f>
        <v/>
      </c>
      <c r="AI461" s="236">
        <f t="array" ref="AI461">IF(COLUMNS($G461:AI461)&gt;$E461,"",IFERROR(INDEX('PROYECCIÓN'!462:462,15+6*(COLUMNS($G461:AI461)-1)),""))</f>
        <v/>
      </c>
      <c r="AJ461" s="236">
        <f t="array" ref="AJ461">IF(COLUMNS($G461:AJ461)&gt;$E461,"",IFERROR(INDEX('PROYECCIÓN'!462:462,15+6*(COLUMNS($G461:AJ461)-1)),""))</f>
        <v/>
      </c>
      <c r="AK461" s="236">
        <f t="array" ref="AK461">IF(COLUMNS($G461:AK461)&gt;$E461,"",IFERROR(INDEX('PROYECCIÓN'!462:462,15+6*(COLUMNS($G461:AK461)-1)),""))</f>
        <v/>
      </c>
      <c r="AL461" s="236">
        <f t="array" ref="AL461">IF(COLUMNS($G461:AL461)&gt;$E461,"",IFERROR(INDEX('PROYECCIÓN'!462:462,15+6*(COLUMNS($G461:AL461)-1)),""))</f>
        <v/>
      </c>
      <c r="AM461" s="236">
        <f t="array" ref="AM461">IF(COLUMNS($G461:AM461)&gt;$E461,"",IFERROR(INDEX('PROYECCIÓN'!462:462,15+6*(COLUMNS($G461:AM461)-1)),""))</f>
        <v/>
      </c>
      <c r="AN461" s="236">
        <f t="array" ref="AN461">IF(COLUMNS($G461:AN461)&gt;$E461,"",IFERROR(INDEX('PROYECCIÓN'!462:462,15+6*(COLUMNS($G461:AN461)-1)),""))</f>
        <v/>
      </c>
      <c r="AO461" s="236">
        <f t="array" ref="AO461">IF(COLUMNS($G461:AO461)&gt;$E461,"",IFERROR(INDEX('PROYECCIÓN'!462:462,15+6*(COLUMNS($G461:AO461)-1)),""))</f>
        <v/>
      </c>
      <c r="AP461" s="236">
        <f t="array" ref="AP461">IF(COLUMNS($G461:AP461)&gt;$E461,"",IFERROR(INDEX('PROYECCIÓN'!462:462,15+6*(COLUMNS($G461:AP461)-1)),""))</f>
        <v/>
      </c>
      <c r="AQ461" s="236" t="n"/>
      <c r="AR461" s="229" t="n"/>
      <c r="AS461" s="185" t="n"/>
    </row>
    <row r="462" ht="15" customHeight="1" s="506">
      <c r="B462" s="47">
        <f>'CARTERA TOTAL'!B462</f>
        <v/>
      </c>
      <c r="C462" s="229">
        <f>'PROYECCIÓN'!C463</f>
        <v/>
      </c>
      <c r="D462" s="53">
        <f>'PROYECCIÓN'!D463</f>
        <v/>
      </c>
      <c r="E462" s="56">
        <f>'PROYECCIÓN'!H463</f>
        <v/>
      </c>
      <c r="F462" s="56">
        <f>IF(COUNTIF($G462:$AP462,"VENCIDA")&gt;0,"VENCIDA",IF(COUNTIF($G462:$AP462,"POR VENCER")&gt;0,"POR VENCER",IF(COUNTIF($G462:$AP462,"AL DÍA")&gt;0,"AL DÍA",IF(COUNTIF($G462:$AP462,"PAGA")&gt;0,"PAGA","SIN ESTADO"))))</f>
        <v/>
      </c>
      <c r="G462" s="236">
        <f t="array" ref="G462">IF(COLUMNS($G462:G462)&gt;$E462,"",IFERROR(INDEX('PROYECCIÓN'!463:463,15+6*(COLUMNS($G462:G462)-1)),""))</f>
        <v/>
      </c>
      <c r="H462" s="236">
        <f t="array" ref="H462">IF(COLUMNS($G462:H462)&gt;$E462,"",IFERROR(INDEX('PROYECCIÓN'!463:463,15+6*(COLUMNS($G462:H462)-1)),""))</f>
        <v/>
      </c>
      <c r="I462" s="236">
        <f t="array" ref="I462">IF(COLUMNS($G462:I462)&gt;$E462,"",IFERROR(INDEX('PROYECCIÓN'!463:463,15+6*(COLUMNS($G462:I462)-1)),""))</f>
        <v/>
      </c>
      <c r="J462" s="236">
        <f t="array" ref="J462">IF(COLUMNS($G462:J462)&gt;$E462,"",IFERROR(INDEX('PROYECCIÓN'!463:463,15+6*(COLUMNS($G462:J462)-1)),""))</f>
        <v/>
      </c>
      <c r="K462" s="236">
        <f t="array" ref="K462">IF(COLUMNS($G462:K462)&gt;$E462,"",IFERROR(INDEX('PROYECCIÓN'!463:463,15+6*(COLUMNS($G462:K462)-1)),""))</f>
        <v/>
      </c>
      <c r="L462" s="236">
        <f t="array" ref="L462">IF(COLUMNS($G462:L462)&gt;$E462,"",IFERROR(INDEX('PROYECCIÓN'!463:463,15+6*(COLUMNS($G462:L462)-1)),""))</f>
        <v/>
      </c>
      <c r="M462" s="236">
        <f t="array" ref="M462">IF(COLUMNS($G462:M462)&gt;$E462,"",IFERROR(INDEX('PROYECCIÓN'!463:463,15+6*(COLUMNS($G462:M462)-1)),""))</f>
        <v/>
      </c>
      <c r="N462" s="236">
        <f t="array" ref="N462">IF(COLUMNS($G462:N462)&gt;$E462,"",IFERROR(INDEX('PROYECCIÓN'!463:463,15+6*(COLUMNS($G462:N462)-1)),""))</f>
        <v/>
      </c>
      <c r="O462" s="236">
        <f t="array" ref="O462">IF(COLUMNS($G462:O462)&gt;$E462,"",IFERROR(INDEX('PROYECCIÓN'!463:463,15+6*(COLUMNS($G462:O462)-1)),""))</f>
        <v/>
      </c>
      <c r="P462" s="236">
        <f t="array" ref="P462">IF(COLUMNS($G462:P462)&gt;$E462,"",IFERROR(INDEX('PROYECCIÓN'!463:463,15+6*(COLUMNS($G462:P462)-1)),""))</f>
        <v/>
      </c>
      <c r="Q462" s="236">
        <f t="array" ref="Q462">IF(COLUMNS($G462:Q462)&gt;$E462,"",IFERROR(INDEX('PROYECCIÓN'!463:463,15+6*(COLUMNS($G462:Q462)-1)),""))</f>
        <v/>
      </c>
      <c r="R462" s="236">
        <f t="array" ref="R462">IF(COLUMNS($G462:R462)&gt;$E462,"",IFERROR(INDEX('PROYECCIÓN'!463:463,15+6*(COLUMNS($G462:R462)-1)),""))</f>
        <v/>
      </c>
      <c r="S462" s="236">
        <f t="array" ref="S462">IF(COLUMNS($G462:S462)&gt;$E462,"",IFERROR(INDEX('PROYECCIÓN'!463:463,15+6*(COLUMNS($G462:S462)-1)),""))</f>
        <v/>
      </c>
      <c r="T462" s="236">
        <f t="array" ref="T462">IF(COLUMNS($G462:T462)&gt;$E462,"",IFERROR(INDEX('PROYECCIÓN'!463:463,15+6*(COLUMNS($G462:T462)-1)),""))</f>
        <v/>
      </c>
      <c r="U462" s="236">
        <f t="array" ref="U462">IF(COLUMNS($G462:U462)&gt;$E462,"",IFERROR(INDEX('PROYECCIÓN'!463:463,15+6*(COLUMNS($G462:U462)-1)),""))</f>
        <v/>
      </c>
      <c r="V462" s="236">
        <f t="array" ref="V462">IF(COLUMNS($G462:V462)&gt;$E462,"",IFERROR(INDEX('PROYECCIÓN'!463:463,15+6*(COLUMNS($G462:V462)-1)),""))</f>
        <v/>
      </c>
      <c r="W462" s="236">
        <f t="array" ref="W462">IF(COLUMNS($G462:W462)&gt;$E462,"",IFERROR(INDEX('PROYECCIÓN'!463:463,15+6*(COLUMNS($G462:W462)-1)),""))</f>
        <v/>
      </c>
      <c r="X462" s="236">
        <f t="array" ref="X462">IF(COLUMNS($G462:X462)&gt;$E462,"",IFERROR(INDEX('PROYECCIÓN'!463:463,15+6*(COLUMNS($G462:X462)-1)),""))</f>
        <v/>
      </c>
      <c r="Y462" s="236">
        <f t="array" ref="Y462">IF(COLUMNS($G462:Y462)&gt;$E462,"",IFERROR(INDEX('PROYECCIÓN'!463:463,15+6*(COLUMNS($G462:Y462)-1)),""))</f>
        <v/>
      </c>
      <c r="Z462" s="236">
        <f t="array" ref="Z462">IF(COLUMNS($G462:Z462)&gt;$E462,"",IFERROR(INDEX('PROYECCIÓN'!463:463,15+6*(COLUMNS($G462:Z462)-1)),""))</f>
        <v/>
      </c>
      <c r="AA462" s="236">
        <f t="array" ref="AA462">IF(COLUMNS($G462:AA462)&gt;$E462,"",IFERROR(INDEX('PROYECCIÓN'!463:463,15+6*(COLUMNS($G462:AA462)-1)),""))</f>
        <v/>
      </c>
      <c r="AB462" s="236">
        <f t="array" ref="AB462">IF(COLUMNS($G462:AB462)&gt;$E462,"",IFERROR(INDEX('PROYECCIÓN'!463:463,15+6*(COLUMNS($G462:AB462)-1)),""))</f>
        <v/>
      </c>
      <c r="AC462" s="236">
        <f t="array" ref="AC462">IF(COLUMNS($G462:AC462)&gt;$E462,"",IFERROR(INDEX('PROYECCIÓN'!463:463,15+6*(COLUMNS($G462:AC462)-1)),""))</f>
        <v/>
      </c>
      <c r="AD462" s="236">
        <f t="array" ref="AD462">IF(COLUMNS($G462:AD462)&gt;$E462,"",IFERROR(INDEX('PROYECCIÓN'!463:463,15+6*(COLUMNS($G462:AD462)-1)),""))</f>
        <v/>
      </c>
      <c r="AE462" s="236">
        <f t="array" ref="AE462">IF(COLUMNS($G462:AE462)&gt;$E462,"",IFERROR(INDEX('PROYECCIÓN'!463:463,15+6*(COLUMNS($G462:AE462)-1)),""))</f>
        <v/>
      </c>
      <c r="AF462" s="236">
        <f t="array" ref="AF462">IF(COLUMNS($G462:AF462)&gt;$E462,"",IFERROR(INDEX('PROYECCIÓN'!463:463,15+6*(COLUMNS($G462:AF462)-1)),""))</f>
        <v/>
      </c>
      <c r="AG462" s="236">
        <f t="array" ref="AG462">IF(COLUMNS($G462:AG462)&gt;$E462,"",IFERROR(INDEX('PROYECCIÓN'!463:463,15+6*(COLUMNS($G462:AG462)-1)),""))</f>
        <v/>
      </c>
      <c r="AH462" s="236">
        <f t="array" ref="AH462">IF(COLUMNS($G462:AH462)&gt;$E462,"",IFERROR(INDEX('PROYECCIÓN'!463:463,15+6*(COLUMNS($G462:AH462)-1)),""))</f>
        <v/>
      </c>
      <c r="AI462" s="236">
        <f t="array" ref="AI462">IF(COLUMNS($G462:AI462)&gt;$E462,"",IFERROR(INDEX('PROYECCIÓN'!463:463,15+6*(COLUMNS($G462:AI462)-1)),""))</f>
        <v/>
      </c>
      <c r="AJ462" s="236">
        <f t="array" ref="AJ462">IF(COLUMNS($G462:AJ462)&gt;$E462,"",IFERROR(INDEX('PROYECCIÓN'!463:463,15+6*(COLUMNS($G462:AJ462)-1)),""))</f>
        <v/>
      </c>
      <c r="AK462" s="236">
        <f t="array" ref="AK462">IF(COLUMNS($G462:AK462)&gt;$E462,"",IFERROR(INDEX('PROYECCIÓN'!463:463,15+6*(COLUMNS($G462:AK462)-1)),""))</f>
        <v/>
      </c>
      <c r="AL462" s="236">
        <f t="array" ref="AL462">IF(COLUMNS($G462:AL462)&gt;$E462,"",IFERROR(INDEX('PROYECCIÓN'!463:463,15+6*(COLUMNS($G462:AL462)-1)),""))</f>
        <v/>
      </c>
      <c r="AM462" s="236">
        <f t="array" ref="AM462">IF(COLUMNS($G462:AM462)&gt;$E462,"",IFERROR(INDEX('PROYECCIÓN'!463:463,15+6*(COLUMNS($G462:AM462)-1)),""))</f>
        <v/>
      </c>
      <c r="AN462" s="236">
        <f t="array" ref="AN462">IF(COLUMNS($G462:AN462)&gt;$E462,"",IFERROR(INDEX('PROYECCIÓN'!463:463,15+6*(COLUMNS($G462:AN462)-1)),""))</f>
        <v/>
      </c>
      <c r="AO462" s="236">
        <f t="array" ref="AO462">IF(COLUMNS($G462:AO462)&gt;$E462,"",IFERROR(INDEX('PROYECCIÓN'!463:463,15+6*(COLUMNS($G462:AO462)-1)),""))</f>
        <v/>
      </c>
      <c r="AP462" s="236">
        <f t="array" ref="AP462">IF(COLUMNS($G462:AP462)&gt;$E462,"",IFERROR(INDEX('PROYECCIÓN'!463:463,15+6*(COLUMNS($G462:AP462)-1)),""))</f>
        <v/>
      </c>
      <c r="AQ462" s="236" t="n"/>
      <c r="AR462" s="229" t="n"/>
      <c r="AS462" s="185" t="n"/>
    </row>
    <row r="463" ht="15" customHeight="1" s="506">
      <c r="B463" s="47">
        <f>'CARTERA TOTAL'!B463</f>
        <v/>
      </c>
      <c r="C463" s="229">
        <f>'PROYECCIÓN'!C464</f>
        <v/>
      </c>
      <c r="D463" s="53">
        <f>'PROYECCIÓN'!D464</f>
        <v/>
      </c>
      <c r="E463" s="56">
        <f>'PROYECCIÓN'!H464</f>
        <v/>
      </c>
      <c r="F463" s="56">
        <f>IF(COUNTIF($G463:$AP463,"VENCIDA")&gt;0,"VENCIDA",IF(COUNTIF($G463:$AP463,"POR VENCER")&gt;0,"POR VENCER",IF(COUNTIF($G463:$AP463,"AL DÍA")&gt;0,"AL DÍA",IF(COUNTIF($G463:$AP463,"PAGA")&gt;0,"PAGA","SIN ESTADO"))))</f>
        <v/>
      </c>
      <c r="G463" s="236">
        <f t="array" ref="G463">IF(COLUMNS($G463:G463)&gt;$E463,"",IFERROR(INDEX('PROYECCIÓN'!464:464,15+6*(COLUMNS($G463:G463)-1)),""))</f>
        <v/>
      </c>
      <c r="H463" s="236">
        <f t="array" ref="H463">IF(COLUMNS($G463:H463)&gt;$E463,"",IFERROR(INDEX('PROYECCIÓN'!464:464,15+6*(COLUMNS($G463:H463)-1)),""))</f>
        <v/>
      </c>
      <c r="I463" s="236">
        <f t="array" ref="I463">IF(COLUMNS($G463:I463)&gt;$E463,"",IFERROR(INDEX('PROYECCIÓN'!464:464,15+6*(COLUMNS($G463:I463)-1)),""))</f>
        <v/>
      </c>
      <c r="J463" s="236">
        <f t="array" ref="J463">IF(COLUMNS($G463:J463)&gt;$E463,"",IFERROR(INDEX('PROYECCIÓN'!464:464,15+6*(COLUMNS($G463:J463)-1)),""))</f>
        <v/>
      </c>
      <c r="K463" s="236">
        <f t="array" ref="K463">IF(COLUMNS($G463:K463)&gt;$E463,"",IFERROR(INDEX('PROYECCIÓN'!464:464,15+6*(COLUMNS($G463:K463)-1)),""))</f>
        <v/>
      </c>
      <c r="L463" s="236">
        <f t="array" ref="L463">IF(COLUMNS($G463:L463)&gt;$E463,"",IFERROR(INDEX('PROYECCIÓN'!464:464,15+6*(COLUMNS($G463:L463)-1)),""))</f>
        <v/>
      </c>
      <c r="M463" s="236">
        <f t="array" ref="M463">IF(COLUMNS($G463:M463)&gt;$E463,"",IFERROR(INDEX('PROYECCIÓN'!464:464,15+6*(COLUMNS($G463:M463)-1)),""))</f>
        <v/>
      </c>
      <c r="N463" s="236">
        <f t="array" ref="N463">IF(COLUMNS($G463:N463)&gt;$E463,"",IFERROR(INDEX('PROYECCIÓN'!464:464,15+6*(COLUMNS($G463:N463)-1)),""))</f>
        <v/>
      </c>
      <c r="O463" s="236">
        <f t="array" ref="O463">IF(COLUMNS($G463:O463)&gt;$E463,"",IFERROR(INDEX('PROYECCIÓN'!464:464,15+6*(COLUMNS($G463:O463)-1)),""))</f>
        <v/>
      </c>
      <c r="P463" s="236">
        <f t="array" ref="P463">IF(COLUMNS($G463:P463)&gt;$E463,"",IFERROR(INDEX('PROYECCIÓN'!464:464,15+6*(COLUMNS($G463:P463)-1)),""))</f>
        <v/>
      </c>
      <c r="Q463" s="236">
        <f t="array" ref="Q463">IF(COLUMNS($G463:Q463)&gt;$E463,"",IFERROR(INDEX('PROYECCIÓN'!464:464,15+6*(COLUMNS($G463:Q463)-1)),""))</f>
        <v/>
      </c>
      <c r="R463" s="236">
        <f t="array" ref="R463">IF(COLUMNS($G463:R463)&gt;$E463,"",IFERROR(INDEX('PROYECCIÓN'!464:464,15+6*(COLUMNS($G463:R463)-1)),""))</f>
        <v/>
      </c>
      <c r="S463" s="236">
        <f t="array" ref="S463">IF(COLUMNS($G463:S463)&gt;$E463,"",IFERROR(INDEX('PROYECCIÓN'!464:464,15+6*(COLUMNS($G463:S463)-1)),""))</f>
        <v/>
      </c>
      <c r="T463" s="236">
        <f t="array" ref="T463">IF(COLUMNS($G463:T463)&gt;$E463,"",IFERROR(INDEX('PROYECCIÓN'!464:464,15+6*(COLUMNS($G463:T463)-1)),""))</f>
        <v/>
      </c>
      <c r="U463" s="236">
        <f t="array" ref="U463">IF(COLUMNS($G463:U463)&gt;$E463,"",IFERROR(INDEX('PROYECCIÓN'!464:464,15+6*(COLUMNS($G463:U463)-1)),""))</f>
        <v/>
      </c>
      <c r="V463" s="236">
        <f t="array" ref="V463">IF(COLUMNS($G463:V463)&gt;$E463,"",IFERROR(INDEX('PROYECCIÓN'!464:464,15+6*(COLUMNS($G463:V463)-1)),""))</f>
        <v/>
      </c>
      <c r="W463" s="236">
        <f t="array" ref="W463">IF(COLUMNS($G463:W463)&gt;$E463,"",IFERROR(INDEX('PROYECCIÓN'!464:464,15+6*(COLUMNS($G463:W463)-1)),""))</f>
        <v/>
      </c>
      <c r="X463" s="236">
        <f t="array" ref="X463">IF(COLUMNS($G463:X463)&gt;$E463,"",IFERROR(INDEX('PROYECCIÓN'!464:464,15+6*(COLUMNS($G463:X463)-1)),""))</f>
        <v/>
      </c>
      <c r="Y463" s="236">
        <f t="array" ref="Y463">IF(COLUMNS($G463:Y463)&gt;$E463,"",IFERROR(INDEX('PROYECCIÓN'!464:464,15+6*(COLUMNS($G463:Y463)-1)),""))</f>
        <v/>
      </c>
      <c r="Z463" s="236">
        <f t="array" ref="Z463">IF(COLUMNS($G463:Z463)&gt;$E463,"",IFERROR(INDEX('PROYECCIÓN'!464:464,15+6*(COLUMNS($G463:Z463)-1)),""))</f>
        <v/>
      </c>
      <c r="AA463" s="236">
        <f t="array" ref="AA463">IF(COLUMNS($G463:AA463)&gt;$E463,"",IFERROR(INDEX('PROYECCIÓN'!464:464,15+6*(COLUMNS($G463:AA463)-1)),""))</f>
        <v/>
      </c>
      <c r="AB463" s="236">
        <f t="array" ref="AB463">IF(COLUMNS($G463:AB463)&gt;$E463,"",IFERROR(INDEX('PROYECCIÓN'!464:464,15+6*(COLUMNS($G463:AB463)-1)),""))</f>
        <v/>
      </c>
      <c r="AC463" s="236">
        <f t="array" ref="AC463">IF(COLUMNS($G463:AC463)&gt;$E463,"",IFERROR(INDEX('PROYECCIÓN'!464:464,15+6*(COLUMNS($G463:AC463)-1)),""))</f>
        <v/>
      </c>
      <c r="AD463" s="236">
        <f t="array" ref="AD463">IF(COLUMNS($G463:AD463)&gt;$E463,"",IFERROR(INDEX('PROYECCIÓN'!464:464,15+6*(COLUMNS($G463:AD463)-1)),""))</f>
        <v/>
      </c>
      <c r="AE463" s="236">
        <f t="array" ref="AE463">IF(COLUMNS($G463:AE463)&gt;$E463,"",IFERROR(INDEX('PROYECCIÓN'!464:464,15+6*(COLUMNS($G463:AE463)-1)),""))</f>
        <v/>
      </c>
      <c r="AF463" s="236">
        <f t="array" ref="AF463">IF(COLUMNS($G463:AF463)&gt;$E463,"",IFERROR(INDEX('PROYECCIÓN'!464:464,15+6*(COLUMNS($G463:AF463)-1)),""))</f>
        <v/>
      </c>
      <c r="AG463" s="236">
        <f t="array" ref="AG463">IF(COLUMNS($G463:AG463)&gt;$E463,"",IFERROR(INDEX('PROYECCIÓN'!464:464,15+6*(COLUMNS($G463:AG463)-1)),""))</f>
        <v/>
      </c>
      <c r="AH463" s="236">
        <f t="array" ref="AH463">IF(COLUMNS($G463:AH463)&gt;$E463,"",IFERROR(INDEX('PROYECCIÓN'!464:464,15+6*(COLUMNS($G463:AH463)-1)),""))</f>
        <v/>
      </c>
      <c r="AI463" s="236">
        <f t="array" ref="AI463">IF(COLUMNS($G463:AI463)&gt;$E463,"",IFERROR(INDEX('PROYECCIÓN'!464:464,15+6*(COLUMNS($G463:AI463)-1)),""))</f>
        <v/>
      </c>
      <c r="AJ463" s="236">
        <f t="array" ref="AJ463">IF(COLUMNS($G463:AJ463)&gt;$E463,"",IFERROR(INDEX('PROYECCIÓN'!464:464,15+6*(COLUMNS($G463:AJ463)-1)),""))</f>
        <v/>
      </c>
      <c r="AK463" s="236">
        <f t="array" ref="AK463">IF(COLUMNS($G463:AK463)&gt;$E463,"",IFERROR(INDEX('PROYECCIÓN'!464:464,15+6*(COLUMNS($G463:AK463)-1)),""))</f>
        <v/>
      </c>
      <c r="AL463" s="236">
        <f t="array" ref="AL463">IF(COLUMNS($G463:AL463)&gt;$E463,"",IFERROR(INDEX('PROYECCIÓN'!464:464,15+6*(COLUMNS($G463:AL463)-1)),""))</f>
        <v/>
      </c>
      <c r="AM463" s="236">
        <f t="array" ref="AM463">IF(COLUMNS($G463:AM463)&gt;$E463,"",IFERROR(INDEX('PROYECCIÓN'!464:464,15+6*(COLUMNS($G463:AM463)-1)),""))</f>
        <v/>
      </c>
      <c r="AN463" s="236">
        <f t="array" ref="AN463">IF(COLUMNS($G463:AN463)&gt;$E463,"",IFERROR(INDEX('PROYECCIÓN'!464:464,15+6*(COLUMNS($G463:AN463)-1)),""))</f>
        <v/>
      </c>
      <c r="AO463" s="236">
        <f t="array" ref="AO463">IF(COLUMNS($G463:AO463)&gt;$E463,"",IFERROR(INDEX('PROYECCIÓN'!464:464,15+6*(COLUMNS($G463:AO463)-1)),""))</f>
        <v/>
      </c>
      <c r="AP463" s="236">
        <f t="array" ref="AP463">IF(COLUMNS($G463:AP463)&gt;$E463,"",IFERROR(INDEX('PROYECCIÓN'!464:464,15+6*(COLUMNS($G463:AP463)-1)),""))</f>
        <v/>
      </c>
      <c r="AQ463" s="236" t="n"/>
      <c r="AR463" s="229" t="n"/>
      <c r="AS463" s="185" t="n"/>
    </row>
    <row r="464" ht="15" customHeight="1" s="506">
      <c r="B464" s="47">
        <f>'CARTERA TOTAL'!B464</f>
        <v/>
      </c>
      <c r="C464" s="229">
        <f>'PROYECCIÓN'!C465</f>
        <v/>
      </c>
      <c r="D464" s="53">
        <f>'PROYECCIÓN'!D465</f>
        <v/>
      </c>
      <c r="E464" s="56">
        <f>'PROYECCIÓN'!H465</f>
        <v/>
      </c>
      <c r="F464" s="56">
        <f>IF(COUNTIF($G464:$AP464,"VENCIDA")&gt;0,"VENCIDA",IF(COUNTIF($G464:$AP464,"POR VENCER")&gt;0,"POR VENCER",IF(COUNTIF($G464:$AP464,"AL DÍA")&gt;0,"AL DÍA",IF(COUNTIF($G464:$AP464,"PAGA")&gt;0,"PAGA","SIN ESTADO"))))</f>
        <v/>
      </c>
      <c r="G464" s="236">
        <f t="array" ref="G464">IF(COLUMNS($G464:G464)&gt;$E464,"",IFERROR(INDEX('PROYECCIÓN'!465:465,15+6*(COLUMNS($G464:G464)-1)),""))</f>
        <v/>
      </c>
      <c r="H464" s="236">
        <f t="array" ref="H464">IF(COLUMNS($G464:H464)&gt;$E464,"",IFERROR(INDEX('PROYECCIÓN'!465:465,15+6*(COLUMNS($G464:H464)-1)),""))</f>
        <v/>
      </c>
      <c r="I464" s="236">
        <f t="array" ref="I464">IF(COLUMNS($G464:I464)&gt;$E464,"",IFERROR(INDEX('PROYECCIÓN'!465:465,15+6*(COLUMNS($G464:I464)-1)),""))</f>
        <v/>
      </c>
      <c r="J464" s="236">
        <f t="array" ref="J464">IF(COLUMNS($G464:J464)&gt;$E464,"",IFERROR(INDEX('PROYECCIÓN'!465:465,15+6*(COLUMNS($G464:J464)-1)),""))</f>
        <v/>
      </c>
      <c r="K464" s="236">
        <f t="array" ref="K464">IF(COLUMNS($G464:K464)&gt;$E464,"",IFERROR(INDEX('PROYECCIÓN'!465:465,15+6*(COLUMNS($G464:K464)-1)),""))</f>
        <v/>
      </c>
      <c r="L464" s="236">
        <f t="array" ref="L464">IF(COLUMNS($G464:L464)&gt;$E464,"",IFERROR(INDEX('PROYECCIÓN'!465:465,15+6*(COLUMNS($G464:L464)-1)),""))</f>
        <v/>
      </c>
      <c r="M464" s="236">
        <f t="array" ref="M464">IF(COLUMNS($G464:M464)&gt;$E464,"",IFERROR(INDEX('PROYECCIÓN'!465:465,15+6*(COLUMNS($G464:M464)-1)),""))</f>
        <v/>
      </c>
      <c r="N464" s="236">
        <f t="array" ref="N464">IF(COLUMNS($G464:N464)&gt;$E464,"",IFERROR(INDEX('PROYECCIÓN'!465:465,15+6*(COLUMNS($G464:N464)-1)),""))</f>
        <v/>
      </c>
      <c r="O464" s="236">
        <f t="array" ref="O464">IF(COLUMNS($G464:O464)&gt;$E464,"",IFERROR(INDEX('PROYECCIÓN'!465:465,15+6*(COLUMNS($G464:O464)-1)),""))</f>
        <v/>
      </c>
      <c r="P464" s="236">
        <f t="array" ref="P464">IF(COLUMNS($G464:P464)&gt;$E464,"",IFERROR(INDEX('PROYECCIÓN'!465:465,15+6*(COLUMNS($G464:P464)-1)),""))</f>
        <v/>
      </c>
      <c r="Q464" s="236">
        <f t="array" ref="Q464">IF(COLUMNS($G464:Q464)&gt;$E464,"",IFERROR(INDEX('PROYECCIÓN'!465:465,15+6*(COLUMNS($G464:Q464)-1)),""))</f>
        <v/>
      </c>
      <c r="R464" s="236">
        <f t="array" ref="R464">IF(COLUMNS($G464:R464)&gt;$E464,"",IFERROR(INDEX('PROYECCIÓN'!465:465,15+6*(COLUMNS($G464:R464)-1)),""))</f>
        <v/>
      </c>
      <c r="S464" s="236">
        <f t="array" ref="S464">IF(COLUMNS($G464:S464)&gt;$E464,"",IFERROR(INDEX('PROYECCIÓN'!465:465,15+6*(COLUMNS($G464:S464)-1)),""))</f>
        <v/>
      </c>
      <c r="T464" s="236">
        <f t="array" ref="T464">IF(COLUMNS($G464:T464)&gt;$E464,"",IFERROR(INDEX('PROYECCIÓN'!465:465,15+6*(COLUMNS($G464:T464)-1)),""))</f>
        <v/>
      </c>
      <c r="U464" s="236">
        <f t="array" ref="U464">IF(COLUMNS($G464:U464)&gt;$E464,"",IFERROR(INDEX('PROYECCIÓN'!465:465,15+6*(COLUMNS($G464:U464)-1)),""))</f>
        <v/>
      </c>
      <c r="V464" s="236">
        <f t="array" ref="V464">IF(COLUMNS($G464:V464)&gt;$E464,"",IFERROR(INDEX('PROYECCIÓN'!465:465,15+6*(COLUMNS($G464:V464)-1)),""))</f>
        <v/>
      </c>
      <c r="W464" s="236">
        <f t="array" ref="W464">IF(COLUMNS($G464:W464)&gt;$E464,"",IFERROR(INDEX('PROYECCIÓN'!465:465,15+6*(COLUMNS($G464:W464)-1)),""))</f>
        <v/>
      </c>
      <c r="X464" s="236">
        <f t="array" ref="X464">IF(COLUMNS($G464:X464)&gt;$E464,"",IFERROR(INDEX('PROYECCIÓN'!465:465,15+6*(COLUMNS($G464:X464)-1)),""))</f>
        <v/>
      </c>
      <c r="Y464" s="236">
        <f t="array" ref="Y464">IF(COLUMNS($G464:Y464)&gt;$E464,"",IFERROR(INDEX('PROYECCIÓN'!465:465,15+6*(COLUMNS($G464:Y464)-1)),""))</f>
        <v/>
      </c>
      <c r="Z464" s="236">
        <f t="array" ref="Z464">IF(COLUMNS($G464:Z464)&gt;$E464,"",IFERROR(INDEX('PROYECCIÓN'!465:465,15+6*(COLUMNS($G464:Z464)-1)),""))</f>
        <v/>
      </c>
      <c r="AA464" s="236">
        <f t="array" ref="AA464">IF(COLUMNS($G464:AA464)&gt;$E464,"",IFERROR(INDEX('PROYECCIÓN'!465:465,15+6*(COLUMNS($G464:AA464)-1)),""))</f>
        <v/>
      </c>
      <c r="AB464" s="236">
        <f t="array" ref="AB464">IF(COLUMNS($G464:AB464)&gt;$E464,"",IFERROR(INDEX('PROYECCIÓN'!465:465,15+6*(COLUMNS($G464:AB464)-1)),""))</f>
        <v/>
      </c>
      <c r="AC464" s="236">
        <f t="array" ref="AC464">IF(COLUMNS($G464:AC464)&gt;$E464,"",IFERROR(INDEX('PROYECCIÓN'!465:465,15+6*(COLUMNS($G464:AC464)-1)),""))</f>
        <v/>
      </c>
      <c r="AD464" s="236">
        <f t="array" ref="AD464">IF(COLUMNS($G464:AD464)&gt;$E464,"",IFERROR(INDEX('PROYECCIÓN'!465:465,15+6*(COLUMNS($G464:AD464)-1)),""))</f>
        <v/>
      </c>
      <c r="AE464" s="236">
        <f t="array" ref="AE464">IF(COLUMNS($G464:AE464)&gt;$E464,"",IFERROR(INDEX('PROYECCIÓN'!465:465,15+6*(COLUMNS($G464:AE464)-1)),""))</f>
        <v/>
      </c>
      <c r="AF464" s="236">
        <f t="array" ref="AF464">IF(COLUMNS($G464:AF464)&gt;$E464,"",IFERROR(INDEX('PROYECCIÓN'!465:465,15+6*(COLUMNS($G464:AF464)-1)),""))</f>
        <v/>
      </c>
      <c r="AG464" s="236">
        <f t="array" ref="AG464">IF(COLUMNS($G464:AG464)&gt;$E464,"",IFERROR(INDEX('PROYECCIÓN'!465:465,15+6*(COLUMNS($G464:AG464)-1)),""))</f>
        <v/>
      </c>
      <c r="AH464" s="236">
        <f t="array" ref="AH464">IF(COLUMNS($G464:AH464)&gt;$E464,"",IFERROR(INDEX('PROYECCIÓN'!465:465,15+6*(COLUMNS($G464:AH464)-1)),""))</f>
        <v/>
      </c>
      <c r="AI464" s="236">
        <f t="array" ref="AI464">IF(COLUMNS($G464:AI464)&gt;$E464,"",IFERROR(INDEX('PROYECCIÓN'!465:465,15+6*(COLUMNS($G464:AI464)-1)),""))</f>
        <v/>
      </c>
      <c r="AJ464" s="236">
        <f t="array" ref="AJ464">IF(COLUMNS($G464:AJ464)&gt;$E464,"",IFERROR(INDEX('PROYECCIÓN'!465:465,15+6*(COLUMNS($G464:AJ464)-1)),""))</f>
        <v/>
      </c>
      <c r="AK464" s="236">
        <f t="array" ref="AK464">IF(COLUMNS($G464:AK464)&gt;$E464,"",IFERROR(INDEX('PROYECCIÓN'!465:465,15+6*(COLUMNS($G464:AK464)-1)),""))</f>
        <v/>
      </c>
      <c r="AL464" s="236">
        <f t="array" ref="AL464">IF(COLUMNS($G464:AL464)&gt;$E464,"",IFERROR(INDEX('PROYECCIÓN'!465:465,15+6*(COLUMNS($G464:AL464)-1)),""))</f>
        <v/>
      </c>
      <c r="AM464" s="236">
        <f t="array" ref="AM464">IF(COLUMNS($G464:AM464)&gt;$E464,"",IFERROR(INDEX('PROYECCIÓN'!465:465,15+6*(COLUMNS($G464:AM464)-1)),""))</f>
        <v/>
      </c>
      <c r="AN464" s="236">
        <f t="array" ref="AN464">IF(COLUMNS($G464:AN464)&gt;$E464,"",IFERROR(INDEX('PROYECCIÓN'!465:465,15+6*(COLUMNS($G464:AN464)-1)),""))</f>
        <v/>
      </c>
      <c r="AO464" s="236">
        <f t="array" ref="AO464">IF(COLUMNS($G464:AO464)&gt;$E464,"",IFERROR(INDEX('PROYECCIÓN'!465:465,15+6*(COLUMNS($G464:AO464)-1)),""))</f>
        <v/>
      </c>
      <c r="AP464" s="236">
        <f t="array" ref="AP464">IF(COLUMNS($G464:AP464)&gt;$E464,"",IFERROR(INDEX('PROYECCIÓN'!465:465,15+6*(COLUMNS($G464:AP464)-1)),""))</f>
        <v/>
      </c>
      <c r="AQ464" s="236" t="n"/>
      <c r="AR464" s="229" t="n"/>
      <c r="AS464" s="185" t="n"/>
    </row>
    <row r="465" ht="15" customHeight="1" s="506">
      <c r="B465" s="47">
        <f>'CARTERA TOTAL'!B465</f>
        <v/>
      </c>
      <c r="C465" s="229">
        <f>'PROYECCIÓN'!C466</f>
        <v/>
      </c>
      <c r="D465" s="53">
        <f>'PROYECCIÓN'!D466</f>
        <v/>
      </c>
      <c r="E465" s="56">
        <f>'PROYECCIÓN'!H466</f>
        <v/>
      </c>
      <c r="F465" s="56">
        <f>IF(COUNTIF($G465:$AP465,"VENCIDA")&gt;0,"VENCIDA",IF(COUNTIF($G465:$AP465,"POR VENCER")&gt;0,"POR VENCER",IF(COUNTIF($G465:$AP465,"AL DÍA")&gt;0,"AL DÍA",IF(COUNTIF($G465:$AP465,"PAGA")&gt;0,"PAGA","SIN ESTADO"))))</f>
        <v/>
      </c>
      <c r="G465" s="236">
        <f t="array" ref="G465">IF(COLUMNS($G465:G465)&gt;$E465,"",IFERROR(INDEX('PROYECCIÓN'!466:466,15+6*(COLUMNS($G465:G465)-1)),""))</f>
        <v/>
      </c>
      <c r="H465" s="236">
        <f t="array" ref="H465">IF(COLUMNS($G465:H465)&gt;$E465,"",IFERROR(INDEX('PROYECCIÓN'!466:466,15+6*(COLUMNS($G465:H465)-1)),""))</f>
        <v/>
      </c>
      <c r="I465" s="236">
        <f t="array" ref="I465">IF(COLUMNS($G465:I465)&gt;$E465,"",IFERROR(INDEX('PROYECCIÓN'!466:466,15+6*(COLUMNS($G465:I465)-1)),""))</f>
        <v/>
      </c>
      <c r="J465" s="236">
        <f t="array" ref="J465">IF(COLUMNS($G465:J465)&gt;$E465,"",IFERROR(INDEX('PROYECCIÓN'!466:466,15+6*(COLUMNS($G465:J465)-1)),""))</f>
        <v/>
      </c>
      <c r="K465" s="236">
        <f t="array" ref="K465">IF(COLUMNS($G465:K465)&gt;$E465,"",IFERROR(INDEX('PROYECCIÓN'!466:466,15+6*(COLUMNS($G465:K465)-1)),""))</f>
        <v/>
      </c>
      <c r="L465" s="236">
        <f t="array" ref="L465">IF(COLUMNS($G465:L465)&gt;$E465,"",IFERROR(INDEX('PROYECCIÓN'!466:466,15+6*(COLUMNS($G465:L465)-1)),""))</f>
        <v/>
      </c>
      <c r="M465" s="236">
        <f t="array" ref="M465">IF(COLUMNS($G465:M465)&gt;$E465,"",IFERROR(INDEX('PROYECCIÓN'!466:466,15+6*(COLUMNS($G465:M465)-1)),""))</f>
        <v/>
      </c>
      <c r="N465" s="236">
        <f t="array" ref="N465">IF(COLUMNS($G465:N465)&gt;$E465,"",IFERROR(INDEX('PROYECCIÓN'!466:466,15+6*(COLUMNS($G465:N465)-1)),""))</f>
        <v/>
      </c>
      <c r="O465" s="236">
        <f t="array" ref="O465">IF(COLUMNS($G465:O465)&gt;$E465,"",IFERROR(INDEX('PROYECCIÓN'!466:466,15+6*(COLUMNS($G465:O465)-1)),""))</f>
        <v/>
      </c>
      <c r="P465" s="236">
        <f t="array" ref="P465">IF(COLUMNS($G465:P465)&gt;$E465,"",IFERROR(INDEX('PROYECCIÓN'!466:466,15+6*(COLUMNS($G465:P465)-1)),""))</f>
        <v/>
      </c>
      <c r="Q465" s="236">
        <f t="array" ref="Q465">IF(COLUMNS($G465:Q465)&gt;$E465,"",IFERROR(INDEX('PROYECCIÓN'!466:466,15+6*(COLUMNS($G465:Q465)-1)),""))</f>
        <v/>
      </c>
      <c r="R465" s="236">
        <f t="array" ref="R465">IF(COLUMNS($G465:R465)&gt;$E465,"",IFERROR(INDEX('PROYECCIÓN'!466:466,15+6*(COLUMNS($G465:R465)-1)),""))</f>
        <v/>
      </c>
      <c r="S465" s="236">
        <f t="array" ref="S465">IF(COLUMNS($G465:S465)&gt;$E465,"",IFERROR(INDEX('PROYECCIÓN'!466:466,15+6*(COLUMNS($G465:S465)-1)),""))</f>
        <v/>
      </c>
      <c r="T465" s="236">
        <f t="array" ref="T465">IF(COLUMNS($G465:T465)&gt;$E465,"",IFERROR(INDEX('PROYECCIÓN'!466:466,15+6*(COLUMNS($G465:T465)-1)),""))</f>
        <v/>
      </c>
      <c r="U465" s="236">
        <f t="array" ref="U465">IF(COLUMNS($G465:U465)&gt;$E465,"",IFERROR(INDEX('PROYECCIÓN'!466:466,15+6*(COLUMNS($G465:U465)-1)),""))</f>
        <v/>
      </c>
      <c r="V465" s="236">
        <f t="array" ref="V465">IF(COLUMNS($G465:V465)&gt;$E465,"",IFERROR(INDEX('PROYECCIÓN'!466:466,15+6*(COLUMNS($G465:V465)-1)),""))</f>
        <v/>
      </c>
      <c r="W465" s="236">
        <f t="array" ref="W465">IF(COLUMNS($G465:W465)&gt;$E465,"",IFERROR(INDEX('PROYECCIÓN'!466:466,15+6*(COLUMNS($G465:W465)-1)),""))</f>
        <v/>
      </c>
      <c r="X465" s="236">
        <f t="array" ref="X465">IF(COLUMNS($G465:X465)&gt;$E465,"",IFERROR(INDEX('PROYECCIÓN'!466:466,15+6*(COLUMNS($G465:X465)-1)),""))</f>
        <v/>
      </c>
      <c r="Y465" s="236">
        <f t="array" ref="Y465">IF(COLUMNS($G465:Y465)&gt;$E465,"",IFERROR(INDEX('PROYECCIÓN'!466:466,15+6*(COLUMNS($G465:Y465)-1)),""))</f>
        <v/>
      </c>
      <c r="Z465" s="236">
        <f t="array" ref="Z465">IF(COLUMNS($G465:Z465)&gt;$E465,"",IFERROR(INDEX('PROYECCIÓN'!466:466,15+6*(COLUMNS($G465:Z465)-1)),""))</f>
        <v/>
      </c>
      <c r="AA465" s="236">
        <f t="array" ref="AA465">IF(COLUMNS($G465:AA465)&gt;$E465,"",IFERROR(INDEX('PROYECCIÓN'!466:466,15+6*(COLUMNS($G465:AA465)-1)),""))</f>
        <v/>
      </c>
      <c r="AB465" s="236">
        <f t="array" ref="AB465">IF(COLUMNS($G465:AB465)&gt;$E465,"",IFERROR(INDEX('PROYECCIÓN'!466:466,15+6*(COLUMNS($G465:AB465)-1)),""))</f>
        <v/>
      </c>
      <c r="AC465" s="236">
        <f t="array" ref="AC465">IF(COLUMNS($G465:AC465)&gt;$E465,"",IFERROR(INDEX('PROYECCIÓN'!466:466,15+6*(COLUMNS($G465:AC465)-1)),""))</f>
        <v/>
      </c>
      <c r="AD465" s="236">
        <f t="array" ref="AD465">IF(COLUMNS($G465:AD465)&gt;$E465,"",IFERROR(INDEX('PROYECCIÓN'!466:466,15+6*(COLUMNS($G465:AD465)-1)),""))</f>
        <v/>
      </c>
      <c r="AE465" s="236">
        <f t="array" ref="AE465">IF(COLUMNS($G465:AE465)&gt;$E465,"",IFERROR(INDEX('PROYECCIÓN'!466:466,15+6*(COLUMNS($G465:AE465)-1)),""))</f>
        <v/>
      </c>
      <c r="AF465" s="236">
        <f t="array" ref="AF465">IF(COLUMNS($G465:AF465)&gt;$E465,"",IFERROR(INDEX('PROYECCIÓN'!466:466,15+6*(COLUMNS($G465:AF465)-1)),""))</f>
        <v/>
      </c>
      <c r="AG465" s="236">
        <f t="array" ref="AG465">IF(COLUMNS($G465:AG465)&gt;$E465,"",IFERROR(INDEX('PROYECCIÓN'!466:466,15+6*(COLUMNS($G465:AG465)-1)),""))</f>
        <v/>
      </c>
      <c r="AH465" s="236">
        <f t="array" ref="AH465">IF(COLUMNS($G465:AH465)&gt;$E465,"",IFERROR(INDEX('PROYECCIÓN'!466:466,15+6*(COLUMNS($G465:AH465)-1)),""))</f>
        <v/>
      </c>
      <c r="AI465" s="236">
        <f t="array" ref="AI465">IF(COLUMNS($G465:AI465)&gt;$E465,"",IFERROR(INDEX('PROYECCIÓN'!466:466,15+6*(COLUMNS($G465:AI465)-1)),""))</f>
        <v/>
      </c>
      <c r="AJ465" s="236">
        <f t="array" ref="AJ465">IF(COLUMNS($G465:AJ465)&gt;$E465,"",IFERROR(INDEX('PROYECCIÓN'!466:466,15+6*(COLUMNS($G465:AJ465)-1)),""))</f>
        <v/>
      </c>
      <c r="AK465" s="236">
        <f t="array" ref="AK465">IF(COLUMNS($G465:AK465)&gt;$E465,"",IFERROR(INDEX('PROYECCIÓN'!466:466,15+6*(COLUMNS($G465:AK465)-1)),""))</f>
        <v/>
      </c>
      <c r="AL465" s="236">
        <f t="array" ref="AL465">IF(COLUMNS($G465:AL465)&gt;$E465,"",IFERROR(INDEX('PROYECCIÓN'!466:466,15+6*(COLUMNS($G465:AL465)-1)),""))</f>
        <v/>
      </c>
      <c r="AM465" s="236">
        <f t="array" ref="AM465">IF(COLUMNS($G465:AM465)&gt;$E465,"",IFERROR(INDEX('PROYECCIÓN'!466:466,15+6*(COLUMNS($G465:AM465)-1)),""))</f>
        <v/>
      </c>
      <c r="AN465" s="236">
        <f t="array" ref="AN465">IF(COLUMNS($G465:AN465)&gt;$E465,"",IFERROR(INDEX('PROYECCIÓN'!466:466,15+6*(COLUMNS($G465:AN465)-1)),""))</f>
        <v/>
      </c>
      <c r="AO465" s="236">
        <f t="array" ref="AO465">IF(COLUMNS($G465:AO465)&gt;$E465,"",IFERROR(INDEX('PROYECCIÓN'!466:466,15+6*(COLUMNS($G465:AO465)-1)),""))</f>
        <v/>
      </c>
      <c r="AP465" s="236">
        <f t="array" ref="AP465">IF(COLUMNS($G465:AP465)&gt;$E465,"",IFERROR(INDEX('PROYECCIÓN'!466:466,15+6*(COLUMNS($G465:AP465)-1)),""))</f>
        <v/>
      </c>
      <c r="AQ465" s="236" t="n"/>
      <c r="AR465" s="229" t="n"/>
      <c r="AS465" s="185" t="n"/>
    </row>
    <row r="466" ht="15" customHeight="1" s="506">
      <c r="B466" s="47">
        <f>'CARTERA TOTAL'!B466</f>
        <v/>
      </c>
      <c r="C466" s="229">
        <f>'PROYECCIÓN'!C467</f>
        <v/>
      </c>
      <c r="D466" s="53">
        <f>'PROYECCIÓN'!D467</f>
        <v/>
      </c>
      <c r="E466" s="56">
        <f>'PROYECCIÓN'!H467</f>
        <v/>
      </c>
      <c r="F466" s="56">
        <f>IF(COUNTIF($G466:$AP466,"VENCIDA")&gt;0,"VENCIDA",IF(COUNTIF($G466:$AP466,"POR VENCER")&gt;0,"POR VENCER",IF(COUNTIF($G466:$AP466,"AL DÍA")&gt;0,"AL DÍA",IF(COUNTIF($G466:$AP466,"PAGA")&gt;0,"PAGA","SIN ESTADO"))))</f>
        <v/>
      </c>
      <c r="G466" s="236">
        <f t="array" ref="G466">IF(COLUMNS($G466:G466)&gt;$E466,"",IFERROR(INDEX('PROYECCIÓN'!467:467,15+6*(COLUMNS($G466:G466)-1)),""))</f>
        <v/>
      </c>
      <c r="H466" s="236">
        <f t="array" ref="H466">IF(COLUMNS($G466:H466)&gt;$E466,"",IFERROR(INDEX('PROYECCIÓN'!467:467,15+6*(COLUMNS($G466:H466)-1)),""))</f>
        <v/>
      </c>
      <c r="I466" s="236">
        <f t="array" ref="I466">IF(COLUMNS($G466:I466)&gt;$E466,"",IFERROR(INDEX('PROYECCIÓN'!467:467,15+6*(COLUMNS($G466:I466)-1)),""))</f>
        <v/>
      </c>
      <c r="J466" s="236">
        <f t="array" ref="J466">IF(COLUMNS($G466:J466)&gt;$E466,"",IFERROR(INDEX('PROYECCIÓN'!467:467,15+6*(COLUMNS($G466:J466)-1)),""))</f>
        <v/>
      </c>
      <c r="K466" s="236">
        <f t="array" ref="K466">IF(COLUMNS($G466:K466)&gt;$E466,"",IFERROR(INDEX('PROYECCIÓN'!467:467,15+6*(COLUMNS($G466:K466)-1)),""))</f>
        <v/>
      </c>
      <c r="L466" s="236">
        <f t="array" ref="L466">IF(COLUMNS($G466:L466)&gt;$E466,"",IFERROR(INDEX('PROYECCIÓN'!467:467,15+6*(COLUMNS($G466:L466)-1)),""))</f>
        <v/>
      </c>
      <c r="M466" s="236">
        <f t="array" ref="M466">IF(COLUMNS($G466:M466)&gt;$E466,"",IFERROR(INDEX('PROYECCIÓN'!467:467,15+6*(COLUMNS($G466:M466)-1)),""))</f>
        <v/>
      </c>
      <c r="N466" s="236">
        <f t="array" ref="N466">IF(COLUMNS($G466:N466)&gt;$E466,"",IFERROR(INDEX('PROYECCIÓN'!467:467,15+6*(COLUMNS($G466:N466)-1)),""))</f>
        <v/>
      </c>
      <c r="O466" s="236">
        <f t="array" ref="O466">IF(COLUMNS($G466:O466)&gt;$E466,"",IFERROR(INDEX('PROYECCIÓN'!467:467,15+6*(COLUMNS($G466:O466)-1)),""))</f>
        <v/>
      </c>
      <c r="P466" s="236">
        <f t="array" ref="P466">IF(COLUMNS($G466:P466)&gt;$E466,"",IFERROR(INDEX('PROYECCIÓN'!467:467,15+6*(COLUMNS($G466:P466)-1)),""))</f>
        <v/>
      </c>
      <c r="Q466" s="236">
        <f t="array" ref="Q466">IF(COLUMNS($G466:Q466)&gt;$E466,"",IFERROR(INDEX('PROYECCIÓN'!467:467,15+6*(COLUMNS($G466:Q466)-1)),""))</f>
        <v/>
      </c>
      <c r="R466" s="236">
        <f t="array" ref="R466">IF(COLUMNS($G466:R466)&gt;$E466,"",IFERROR(INDEX('PROYECCIÓN'!467:467,15+6*(COLUMNS($G466:R466)-1)),""))</f>
        <v/>
      </c>
      <c r="S466" s="236">
        <f t="array" ref="S466">IF(COLUMNS($G466:S466)&gt;$E466,"",IFERROR(INDEX('PROYECCIÓN'!467:467,15+6*(COLUMNS($G466:S466)-1)),""))</f>
        <v/>
      </c>
      <c r="T466" s="236">
        <f t="array" ref="T466">IF(COLUMNS($G466:T466)&gt;$E466,"",IFERROR(INDEX('PROYECCIÓN'!467:467,15+6*(COLUMNS($G466:T466)-1)),""))</f>
        <v/>
      </c>
      <c r="U466" s="236">
        <f t="array" ref="U466">IF(COLUMNS($G466:U466)&gt;$E466,"",IFERROR(INDEX('PROYECCIÓN'!467:467,15+6*(COLUMNS($G466:U466)-1)),""))</f>
        <v/>
      </c>
      <c r="V466" s="236">
        <f t="array" ref="V466">IF(COLUMNS($G466:V466)&gt;$E466,"",IFERROR(INDEX('PROYECCIÓN'!467:467,15+6*(COLUMNS($G466:V466)-1)),""))</f>
        <v/>
      </c>
      <c r="W466" s="236">
        <f t="array" ref="W466">IF(COLUMNS($G466:W466)&gt;$E466,"",IFERROR(INDEX('PROYECCIÓN'!467:467,15+6*(COLUMNS($G466:W466)-1)),""))</f>
        <v/>
      </c>
      <c r="X466" s="236">
        <f t="array" ref="X466">IF(COLUMNS($G466:X466)&gt;$E466,"",IFERROR(INDEX('PROYECCIÓN'!467:467,15+6*(COLUMNS($G466:X466)-1)),""))</f>
        <v/>
      </c>
      <c r="Y466" s="236">
        <f t="array" ref="Y466">IF(COLUMNS($G466:Y466)&gt;$E466,"",IFERROR(INDEX('PROYECCIÓN'!467:467,15+6*(COLUMNS($G466:Y466)-1)),""))</f>
        <v/>
      </c>
      <c r="Z466" s="236">
        <f t="array" ref="Z466">IF(COLUMNS($G466:Z466)&gt;$E466,"",IFERROR(INDEX('PROYECCIÓN'!467:467,15+6*(COLUMNS($G466:Z466)-1)),""))</f>
        <v/>
      </c>
      <c r="AA466" s="236">
        <f t="array" ref="AA466">IF(COLUMNS($G466:AA466)&gt;$E466,"",IFERROR(INDEX('PROYECCIÓN'!467:467,15+6*(COLUMNS($G466:AA466)-1)),""))</f>
        <v/>
      </c>
      <c r="AB466" s="236">
        <f t="array" ref="AB466">IF(COLUMNS($G466:AB466)&gt;$E466,"",IFERROR(INDEX('PROYECCIÓN'!467:467,15+6*(COLUMNS($G466:AB466)-1)),""))</f>
        <v/>
      </c>
      <c r="AC466" s="236">
        <f t="array" ref="AC466">IF(COLUMNS($G466:AC466)&gt;$E466,"",IFERROR(INDEX('PROYECCIÓN'!467:467,15+6*(COLUMNS($G466:AC466)-1)),""))</f>
        <v/>
      </c>
      <c r="AD466" s="236">
        <f t="array" ref="AD466">IF(COLUMNS($G466:AD466)&gt;$E466,"",IFERROR(INDEX('PROYECCIÓN'!467:467,15+6*(COLUMNS($G466:AD466)-1)),""))</f>
        <v/>
      </c>
      <c r="AE466" s="236">
        <f t="array" ref="AE466">IF(COLUMNS($G466:AE466)&gt;$E466,"",IFERROR(INDEX('PROYECCIÓN'!467:467,15+6*(COLUMNS($G466:AE466)-1)),""))</f>
        <v/>
      </c>
      <c r="AF466" s="236">
        <f t="array" ref="AF466">IF(COLUMNS($G466:AF466)&gt;$E466,"",IFERROR(INDEX('PROYECCIÓN'!467:467,15+6*(COLUMNS($G466:AF466)-1)),""))</f>
        <v/>
      </c>
      <c r="AG466" s="236">
        <f t="array" ref="AG466">IF(COLUMNS($G466:AG466)&gt;$E466,"",IFERROR(INDEX('PROYECCIÓN'!467:467,15+6*(COLUMNS($G466:AG466)-1)),""))</f>
        <v/>
      </c>
      <c r="AH466" s="236">
        <f t="array" ref="AH466">IF(COLUMNS($G466:AH466)&gt;$E466,"",IFERROR(INDEX('PROYECCIÓN'!467:467,15+6*(COLUMNS($G466:AH466)-1)),""))</f>
        <v/>
      </c>
      <c r="AI466" s="236">
        <f t="array" ref="AI466">IF(COLUMNS($G466:AI466)&gt;$E466,"",IFERROR(INDEX('PROYECCIÓN'!467:467,15+6*(COLUMNS($G466:AI466)-1)),""))</f>
        <v/>
      </c>
      <c r="AJ466" s="236">
        <f t="array" ref="AJ466">IF(COLUMNS($G466:AJ466)&gt;$E466,"",IFERROR(INDEX('PROYECCIÓN'!467:467,15+6*(COLUMNS($G466:AJ466)-1)),""))</f>
        <v/>
      </c>
      <c r="AK466" s="236">
        <f t="array" ref="AK466">IF(COLUMNS($G466:AK466)&gt;$E466,"",IFERROR(INDEX('PROYECCIÓN'!467:467,15+6*(COLUMNS($G466:AK466)-1)),""))</f>
        <v/>
      </c>
      <c r="AL466" s="236">
        <f t="array" ref="AL466">IF(COLUMNS($G466:AL466)&gt;$E466,"",IFERROR(INDEX('PROYECCIÓN'!467:467,15+6*(COLUMNS($G466:AL466)-1)),""))</f>
        <v/>
      </c>
      <c r="AM466" s="236">
        <f t="array" ref="AM466">IF(COLUMNS($G466:AM466)&gt;$E466,"",IFERROR(INDEX('PROYECCIÓN'!467:467,15+6*(COLUMNS($G466:AM466)-1)),""))</f>
        <v/>
      </c>
      <c r="AN466" s="236">
        <f t="array" ref="AN466">IF(COLUMNS($G466:AN466)&gt;$E466,"",IFERROR(INDEX('PROYECCIÓN'!467:467,15+6*(COLUMNS($G466:AN466)-1)),""))</f>
        <v/>
      </c>
      <c r="AO466" s="236">
        <f t="array" ref="AO466">IF(COLUMNS($G466:AO466)&gt;$E466,"",IFERROR(INDEX('PROYECCIÓN'!467:467,15+6*(COLUMNS($G466:AO466)-1)),""))</f>
        <v/>
      </c>
      <c r="AP466" s="236">
        <f t="array" ref="AP466">IF(COLUMNS($G466:AP466)&gt;$E466,"",IFERROR(INDEX('PROYECCIÓN'!467:467,15+6*(COLUMNS($G466:AP466)-1)),""))</f>
        <v/>
      </c>
      <c r="AQ466" s="236" t="n"/>
      <c r="AR466" s="229" t="n"/>
      <c r="AS466" s="185" t="n"/>
    </row>
    <row r="467" ht="15" customHeight="1" s="506">
      <c r="B467" s="47">
        <f>'CARTERA TOTAL'!B467</f>
        <v/>
      </c>
      <c r="C467" s="229">
        <f>'PROYECCIÓN'!C468</f>
        <v/>
      </c>
      <c r="D467" s="53">
        <f>'PROYECCIÓN'!D468</f>
        <v/>
      </c>
      <c r="E467" s="56">
        <f>'PROYECCIÓN'!H468</f>
        <v/>
      </c>
      <c r="F467" s="56">
        <f>IF(COUNTIF($G467:$AP467,"VENCIDA")&gt;0,"VENCIDA",IF(COUNTIF($G467:$AP467,"POR VENCER")&gt;0,"POR VENCER",IF(COUNTIF($G467:$AP467,"AL DÍA")&gt;0,"AL DÍA",IF(COUNTIF($G467:$AP467,"PAGA")&gt;0,"PAGA","SIN ESTADO"))))</f>
        <v/>
      </c>
      <c r="G467" s="236">
        <f t="array" ref="G467">IF(COLUMNS($G467:G467)&gt;$E467,"",IFERROR(INDEX('PROYECCIÓN'!468:468,15+6*(COLUMNS($G467:G467)-1)),""))</f>
        <v/>
      </c>
      <c r="H467" s="236">
        <f t="array" ref="H467">IF(COLUMNS($G467:H467)&gt;$E467,"",IFERROR(INDEX('PROYECCIÓN'!468:468,15+6*(COLUMNS($G467:H467)-1)),""))</f>
        <v/>
      </c>
      <c r="I467" s="236">
        <f t="array" ref="I467">IF(COLUMNS($G467:I467)&gt;$E467,"",IFERROR(INDEX('PROYECCIÓN'!468:468,15+6*(COLUMNS($G467:I467)-1)),""))</f>
        <v/>
      </c>
      <c r="J467" s="236">
        <f t="array" ref="J467">IF(COLUMNS($G467:J467)&gt;$E467,"",IFERROR(INDEX('PROYECCIÓN'!468:468,15+6*(COLUMNS($G467:J467)-1)),""))</f>
        <v/>
      </c>
      <c r="K467" s="236">
        <f t="array" ref="K467">IF(COLUMNS($G467:K467)&gt;$E467,"",IFERROR(INDEX('PROYECCIÓN'!468:468,15+6*(COLUMNS($G467:K467)-1)),""))</f>
        <v/>
      </c>
      <c r="L467" s="236">
        <f t="array" ref="L467">IF(COLUMNS($G467:L467)&gt;$E467,"",IFERROR(INDEX('PROYECCIÓN'!468:468,15+6*(COLUMNS($G467:L467)-1)),""))</f>
        <v/>
      </c>
      <c r="M467" s="236">
        <f t="array" ref="M467">IF(COLUMNS($G467:M467)&gt;$E467,"",IFERROR(INDEX('PROYECCIÓN'!468:468,15+6*(COLUMNS($G467:M467)-1)),""))</f>
        <v/>
      </c>
      <c r="N467" s="236">
        <f t="array" ref="N467">IF(COLUMNS($G467:N467)&gt;$E467,"",IFERROR(INDEX('PROYECCIÓN'!468:468,15+6*(COLUMNS($G467:N467)-1)),""))</f>
        <v/>
      </c>
      <c r="O467" s="236">
        <f t="array" ref="O467">IF(COLUMNS($G467:O467)&gt;$E467,"",IFERROR(INDEX('PROYECCIÓN'!468:468,15+6*(COLUMNS($G467:O467)-1)),""))</f>
        <v/>
      </c>
      <c r="P467" s="236">
        <f t="array" ref="P467">IF(COLUMNS($G467:P467)&gt;$E467,"",IFERROR(INDEX('PROYECCIÓN'!468:468,15+6*(COLUMNS($G467:P467)-1)),""))</f>
        <v/>
      </c>
      <c r="Q467" s="236">
        <f t="array" ref="Q467">IF(COLUMNS($G467:Q467)&gt;$E467,"",IFERROR(INDEX('PROYECCIÓN'!468:468,15+6*(COLUMNS($G467:Q467)-1)),""))</f>
        <v/>
      </c>
      <c r="R467" s="236">
        <f t="array" ref="R467">IF(COLUMNS($G467:R467)&gt;$E467,"",IFERROR(INDEX('PROYECCIÓN'!468:468,15+6*(COLUMNS($G467:R467)-1)),""))</f>
        <v/>
      </c>
      <c r="S467" s="236">
        <f t="array" ref="S467">IF(COLUMNS($G467:S467)&gt;$E467,"",IFERROR(INDEX('PROYECCIÓN'!468:468,15+6*(COLUMNS($G467:S467)-1)),""))</f>
        <v/>
      </c>
      <c r="T467" s="236">
        <f t="array" ref="T467">IF(COLUMNS($G467:T467)&gt;$E467,"",IFERROR(INDEX('PROYECCIÓN'!468:468,15+6*(COLUMNS($G467:T467)-1)),""))</f>
        <v/>
      </c>
      <c r="U467" s="236">
        <f t="array" ref="U467">IF(COLUMNS($G467:U467)&gt;$E467,"",IFERROR(INDEX('PROYECCIÓN'!468:468,15+6*(COLUMNS($G467:U467)-1)),""))</f>
        <v/>
      </c>
      <c r="V467" s="236">
        <f t="array" ref="V467">IF(COLUMNS($G467:V467)&gt;$E467,"",IFERROR(INDEX('PROYECCIÓN'!468:468,15+6*(COLUMNS($G467:V467)-1)),""))</f>
        <v/>
      </c>
      <c r="W467" s="236">
        <f t="array" ref="W467">IF(COLUMNS($G467:W467)&gt;$E467,"",IFERROR(INDEX('PROYECCIÓN'!468:468,15+6*(COLUMNS($G467:W467)-1)),""))</f>
        <v/>
      </c>
      <c r="X467" s="236">
        <f t="array" ref="X467">IF(COLUMNS($G467:X467)&gt;$E467,"",IFERROR(INDEX('PROYECCIÓN'!468:468,15+6*(COLUMNS($G467:X467)-1)),""))</f>
        <v/>
      </c>
      <c r="Y467" s="236">
        <f t="array" ref="Y467">IF(COLUMNS($G467:Y467)&gt;$E467,"",IFERROR(INDEX('PROYECCIÓN'!468:468,15+6*(COLUMNS($G467:Y467)-1)),""))</f>
        <v/>
      </c>
      <c r="Z467" s="236">
        <f t="array" ref="Z467">IF(COLUMNS($G467:Z467)&gt;$E467,"",IFERROR(INDEX('PROYECCIÓN'!468:468,15+6*(COLUMNS($G467:Z467)-1)),""))</f>
        <v/>
      </c>
      <c r="AA467" s="236">
        <f t="array" ref="AA467">IF(COLUMNS($G467:AA467)&gt;$E467,"",IFERROR(INDEX('PROYECCIÓN'!468:468,15+6*(COLUMNS($G467:AA467)-1)),""))</f>
        <v/>
      </c>
      <c r="AB467" s="236">
        <f t="array" ref="AB467">IF(COLUMNS($G467:AB467)&gt;$E467,"",IFERROR(INDEX('PROYECCIÓN'!468:468,15+6*(COLUMNS($G467:AB467)-1)),""))</f>
        <v/>
      </c>
      <c r="AC467" s="236">
        <f t="array" ref="AC467">IF(COLUMNS($G467:AC467)&gt;$E467,"",IFERROR(INDEX('PROYECCIÓN'!468:468,15+6*(COLUMNS($G467:AC467)-1)),""))</f>
        <v/>
      </c>
      <c r="AD467" s="236">
        <f t="array" ref="AD467">IF(COLUMNS($G467:AD467)&gt;$E467,"",IFERROR(INDEX('PROYECCIÓN'!468:468,15+6*(COLUMNS($G467:AD467)-1)),""))</f>
        <v/>
      </c>
      <c r="AE467" s="236">
        <f t="array" ref="AE467">IF(COLUMNS($G467:AE467)&gt;$E467,"",IFERROR(INDEX('PROYECCIÓN'!468:468,15+6*(COLUMNS($G467:AE467)-1)),""))</f>
        <v/>
      </c>
      <c r="AF467" s="236">
        <f t="array" ref="AF467">IF(COLUMNS($G467:AF467)&gt;$E467,"",IFERROR(INDEX('PROYECCIÓN'!468:468,15+6*(COLUMNS($G467:AF467)-1)),""))</f>
        <v/>
      </c>
      <c r="AG467" s="236">
        <f t="array" ref="AG467">IF(COLUMNS($G467:AG467)&gt;$E467,"",IFERROR(INDEX('PROYECCIÓN'!468:468,15+6*(COLUMNS($G467:AG467)-1)),""))</f>
        <v/>
      </c>
      <c r="AH467" s="236">
        <f t="array" ref="AH467">IF(COLUMNS($G467:AH467)&gt;$E467,"",IFERROR(INDEX('PROYECCIÓN'!468:468,15+6*(COLUMNS($G467:AH467)-1)),""))</f>
        <v/>
      </c>
      <c r="AI467" s="236">
        <f t="array" ref="AI467">IF(COLUMNS($G467:AI467)&gt;$E467,"",IFERROR(INDEX('PROYECCIÓN'!468:468,15+6*(COLUMNS($G467:AI467)-1)),""))</f>
        <v/>
      </c>
      <c r="AJ467" s="236">
        <f t="array" ref="AJ467">IF(COLUMNS($G467:AJ467)&gt;$E467,"",IFERROR(INDEX('PROYECCIÓN'!468:468,15+6*(COLUMNS($G467:AJ467)-1)),""))</f>
        <v/>
      </c>
      <c r="AK467" s="236">
        <f t="array" ref="AK467">IF(COLUMNS($G467:AK467)&gt;$E467,"",IFERROR(INDEX('PROYECCIÓN'!468:468,15+6*(COLUMNS($G467:AK467)-1)),""))</f>
        <v/>
      </c>
      <c r="AL467" s="236">
        <f t="array" ref="AL467">IF(COLUMNS($G467:AL467)&gt;$E467,"",IFERROR(INDEX('PROYECCIÓN'!468:468,15+6*(COLUMNS($G467:AL467)-1)),""))</f>
        <v/>
      </c>
      <c r="AM467" s="236">
        <f t="array" ref="AM467">IF(COLUMNS($G467:AM467)&gt;$E467,"",IFERROR(INDEX('PROYECCIÓN'!468:468,15+6*(COLUMNS($G467:AM467)-1)),""))</f>
        <v/>
      </c>
      <c r="AN467" s="236">
        <f t="array" ref="AN467">IF(COLUMNS($G467:AN467)&gt;$E467,"",IFERROR(INDEX('PROYECCIÓN'!468:468,15+6*(COLUMNS($G467:AN467)-1)),""))</f>
        <v/>
      </c>
      <c r="AO467" s="236">
        <f t="array" ref="AO467">IF(COLUMNS($G467:AO467)&gt;$E467,"",IFERROR(INDEX('PROYECCIÓN'!468:468,15+6*(COLUMNS($G467:AO467)-1)),""))</f>
        <v/>
      </c>
      <c r="AP467" s="236">
        <f t="array" ref="AP467">IF(COLUMNS($G467:AP467)&gt;$E467,"",IFERROR(INDEX('PROYECCIÓN'!468:468,15+6*(COLUMNS($G467:AP467)-1)),""))</f>
        <v/>
      </c>
      <c r="AQ467" s="236" t="n"/>
      <c r="AR467" s="229" t="n"/>
      <c r="AS467" s="185" t="n"/>
    </row>
    <row r="468" ht="15" customHeight="1" s="506">
      <c r="B468" s="47">
        <f>'CARTERA TOTAL'!B468</f>
        <v/>
      </c>
      <c r="C468" s="229">
        <f>'PROYECCIÓN'!C469</f>
        <v/>
      </c>
      <c r="D468" s="53">
        <f>'PROYECCIÓN'!D469</f>
        <v/>
      </c>
      <c r="E468" s="56">
        <f>'PROYECCIÓN'!H469</f>
        <v/>
      </c>
      <c r="F468" s="56">
        <f>IF(COUNTIF($G468:$AP468,"VENCIDA")&gt;0,"VENCIDA",IF(COUNTIF($G468:$AP468,"POR VENCER")&gt;0,"POR VENCER",IF(COUNTIF($G468:$AP468,"AL DÍA")&gt;0,"AL DÍA",IF(COUNTIF($G468:$AP468,"PAGA")&gt;0,"PAGA","SIN ESTADO"))))</f>
        <v/>
      </c>
      <c r="G468" s="236">
        <f t="array" ref="G468">IF(COLUMNS($G468:G468)&gt;$E468,"",IFERROR(INDEX('PROYECCIÓN'!469:469,15+6*(COLUMNS($G468:G468)-1)),""))</f>
        <v/>
      </c>
      <c r="H468" s="236">
        <f t="array" ref="H468">IF(COLUMNS($G468:H468)&gt;$E468,"",IFERROR(INDEX('PROYECCIÓN'!469:469,15+6*(COLUMNS($G468:H468)-1)),""))</f>
        <v/>
      </c>
      <c r="I468" s="236">
        <f t="array" ref="I468">IF(COLUMNS($G468:I468)&gt;$E468,"",IFERROR(INDEX('PROYECCIÓN'!469:469,15+6*(COLUMNS($G468:I468)-1)),""))</f>
        <v/>
      </c>
      <c r="J468" s="236">
        <f t="array" ref="J468">IF(COLUMNS($G468:J468)&gt;$E468,"",IFERROR(INDEX('PROYECCIÓN'!469:469,15+6*(COLUMNS($G468:J468)-1)),""))</f>
        <v/>
      </c>
      <c r="K468" s="236">
        <f t="array" ref="K468">IF(COLUMNS($G468:K468)&gt;$E468,"",IFERROR(INDEX('PROYECCIÓN'!469:469,15+6*(COLUMNS($G468:K468)-1)),""))</f>
        <v/>
      </c>
      <c r="L468" s="236">
        <f t="array" ref="L468">IF(COLUMNS($G468:L468)&gt;$E468,"",IFERROR(INDEX('PROYECCIÓN'!469:469,15+6*(COLUMNS($G468:L468)-1)),""))</f>
        <v/>
      </c>
      <c r="M468" s="236">
        <f t="array" ref="M468">IF(COLUMNS($G468:M468)&gt;$E468,"",IFERROR(INDEX('PROYECCIÓN'!469:469,15+6*(COLUMNS($G468:M468)-1)),""))</f>
        <v/>
      </c>
      <c r="N468" s="236">
        <f t="array" ref="N468">IF(COLUMNS($G468:N468)&gt;$E468,"",IFERROR(INDEX('PROYECCIÓN'!469:469,15+6*(COLUMNS($G468:N468)-1)),""))</f>
        <v/>
      </c>
      <c r="O468" s="236">
        <f t="array" ref="O468">IF(COLUMNS($G468:O468)&gt;$E468,"",IFERROR(INDEX('PROYECCIÓN'!469:469,15+6*(COLUMNS($G468:O468)-1)),""))</f>
        <v/>
      </c>
      <c r="P468" s="236">
        <f t="array" ref="P468">IF(COLUMNS($G468:P468)&gt;$E468,"",IFERROR(INDEX('PROYECCIÓN'!469:469,15+6*(COLUMNS($G468:P468)-1)),""))</f>
        <v/>
      </c>
      <c r="Q468" s="236">
        <f t="array" ref="Q468">IF(COLUMNS($G468:Q468)&gt;$E468,"",IFERROR(INDEX('PROYECCIÓN'!469:469,15+6*(COLUMNS($G468:Q468)-1)),""))</f>
        <v/>
      </c>
      <c r="R468" s="236">
        <f t="array" ref="R468">IF(COLUMNS($G468:R468)&gt;$E468,"",IFERROR(INDEX('PROYECCIÓN'!469:469,15+6*(COLUMNS($G468:R468)-1)),""))</f>
        <v/>
      </c>
      <c r="S468" s="236">
        <f t="array" ref="S468">IF(COLUMNS($G468:S468)&gt;$E468,"",IFERROR(INDEX('PROYECCIÓN'!469:469,15+6*(COLUMNS($G468:S468)-1)),""))</f>
        <v/>
      </c>
      <c r="T468" s="236">
        <f t="array" ref="T468">IF(COLUMNS($G468:T468)&gt;$E468,"",IFERROR(INDEX('PROYECCIÓN'!469:469,15+6*(COLUMNS($G468:T468)-1)),""))</f>
        <v/>
      </c>
      <c r="U468" s="236">
        <f t="array" ref="U468">IF(COLUMNS($G468:U468)&gt;$E468,"",IFERROR(INDEX('PROYECCIÓN'!469:469,15+6*(COLUMNS($G468:U468)-1)),""))</f>
        <v/>
      </c>
      <c r="V468" s="236">
        <f t="array" ref="V468">IF(COLUMNS($G468:V468)&gt;$E468,"",IFERROR(INDEX('PROYECCIÓN'!469:469,15+6*(COLUMNS($G468:V468)-1)),""))</f>
        <v/>
      </c>
      <c r="W468" s="236">
        <f t="array" ref="W468">IF(COLUMNS($G468:W468)&gt;$E468,"",IFERROR(INDEX('PROYECCIÓN'!469:469,15+6*(COLUMNS($G468:W468)-1)),""))</f>
        <v/>
      </c>
      <c r="X468" s="236">
        <f t="array" ref="X468">IF(COLUMNS($G468:X468)&gt;$E468,"",IFERROR(INDEX('PROYECCIÓN'!469:469,15+6*(COLUMNS($G468:X468)-1)),""))</f>
        <v/>
      </c>
      <c r="Y468" s="236">
        <f t="array" ref="Y468">IF(COLUMNS($G468:Y468)&gt;$E468,"",IFERROR(INDEX('PROYECCIÓN'!469:469,15+6*(COLUMNS($G468:Y468)-1)),""))</f>
        <v/>
      </c>
      <c r="Z468" s="236">
        <f t="array" ref="Z468">IF(COLUMNS($G468:Z468)&gt;$E468,"",IFERROR(INDEX('PROYECCIÓN'!469:469,15+6*(COLUMNS($G468:Z468)-1)),""))</f>
        <v/>
      </c>
      <c r="AA468" s="236">
        <f t="array" ref="AA468">IF(COLUMNS($G468:AA468)&gt;$E468,"",IFERROR(INDEX('PROYECCIÓN'!469:469,15+6*(COLUMNS($G468:AA468)-1)),""))</f>
        <v/>
      </c>
      <c r="AB468" s="236">
        <f t="array" ref="AB468">IF(COLUMNS($G468:AB468)&gt;$E468,"",IFERROR(INDEX('PROYECCIÓN'!469:469,15+6*(COLUMNS($G468:AB468)-1)),""))</f>
        <v/>
      </c>
      <c r="AC468" s="236">
        <f t="array" ref="AC468">IF(COLUMNS($G468:AC468)&gt;$E468,"",IFERROR(INDEX('PROYECCIÓN'!469:469,15+6*(COLUMNS($G468:AC468)-1)),""))</f>
        <v/>
      </c>
      <c r="AD468" s="236">
        <f t="array" ref="AD468">IF(COLUMNS($G468:AD468)&gt;$E468,"",IFERROR(INDEX('PROYECCIÓN'!469:469,15+6*(COLUMNS($G468:AD468)-1)),""))</f>
        <v/>
      </c>
      <c r="AE468" s="236">
        <f t="array" ref="AE468">IF(COLUMNS($G468:AE468)&gt;$E468,"",IFERROR(INDEX('PROYECCIÓN'!469:469,15+6*(COLUMNS($G468:AE468)-1)),""))</f>
        <v/>
      </c>
      <c r="AF468" s="236">
        <f t="array" ref="AF468">IF(COLUMNS($G468:AF468)&gt;$E468,"",IFERROR(INDEX('PROYECCIÓN'!469:469,15+6*(COLUMNS($G468:AF468)-1)),""))</f>
        <v/>
      </c>
      <c r="AG468" s="236">
        <f t="array" ref="AG468">IF(COLUMNS($G468:AG468)&gt;$E468,"",IFERROR(INDEX('PROYECCIÓN'!469:469,15+6*(COLUMNS($G468:AG468)-1)),""))</f>
        <v/>
      </c>
      <c r="AH468" s="236">
        <f t="array" ref="AH468">IF(COLUMNS($G468:AH468)&gt;$E468,"",IFERROR(INDEX('PROYECCIÓN'!469:469,15+6*(COLUMNS($G468:AH468)-1)),""))</f>
        <v/>
      </c>
      <c r="AI468" s="236">
        <f t="array" ref="AI468">IF(COLUMNS($G468:AI468)&gt;$E468,"",IFERROR(INDEX('PROYECCIÓN'!469:469,15+6*(COLUMNS($G468:AI468)-1)),""))</f>
        <v/>
      </c>
      <c r="AJ468" s="236">
        <f t="array" ref="AJ468">IF(COLUMNS($G468:AJ468)&gt;$E468,"",IFERROR(INDEX('PROYECCIÓN'!469:469,15+6*(COLUMNS($G468:AJ468)-1)),""))</f>
        <v/>
      </c>
      <c r="AK468" s="236">
        <f t="array" ref="AK468">IF(COLUMNS($G468:AK468)&gt;$E468,"",IFERROR(INDEX('PROYECCIÓN'!469:469,15+6*(COLUMNS($G468:AK468)-1)),""))</f>
        <v/>
      </c>
      <c r="AL468" s="236">
        <f t="array" ref="AL468">IF(COLUMNS($G468:AL468)&gt;$E468,"",IFERROR(INDEX('PROYECCIÓN'!469:469,15+6*(COLUMNS($G468:AL468)-1)),""))</f>
        <v/>
      </c>
      <c r="AM468" s="236">
        <f t="array" ref="AM468">IF(COLUMNS($G468:AM468)&gt;$E468,"",IFERROR(INDEX('PROYECCIÓN'!469:469,15+6*(COLUMNS($G468:AM468)-1)),""))</f>
        <v/>
      </c>
      <c r="AN468" s="236">
        <f t="array" ref="AN468">IF(COLUMNS($G468:AN468)&gt;$E468,"",IFERROR(INDEX('PROYECCIÓN'!469:469,15+6*(COLUMNS($G468:AN468)-1)),""))</f>
        <v/>
      </c>
      <c r="AO468" s="236">
        <f t="array" ref="AO468">IF(COLUMNS($G468:AO468)&gt;$E468,"",IFERROR(INDEX('PROYECCIÓN'!469:469,15+6*(COLUMNS($G468:AO468)-1)),""))</f>
        <v/>
      </c>
      <c r="AP468" s="236">
        <f t="array" ref="AP468">IF(COLUMNS($G468:AP468)&gt;$E468,"",IFERROR(INDEX('PROYECCIÓN'!469:469,15+6*(COLUMNS($G468:AP468)-1)),""))</f>
        <v/>
      </c>
      <c r="AQ468" s="236" t="n"/>
      <c r="AR468" s="229" t="n"/>
      <c r="AS468" s="185" t="n"/>
    </row>
    <row r="469" ht="15" customHeight="1" s="506">
      <c r="B469" s="47">
        <f>'CARTERA TOTAL'!B469</f>
        <v/>
      </c>
      <c r="C469" s="229">
        <f>'PROYECCIÓN'!C470</f>
        <v/>
      </c>
      <c r="D469" s="53">
        <f>'PROYECCIÓN'!D470</f>
        <v/>
      </c>
      <c r="E469" s="56">
        <f>'PROYECCIÓN'!H470</f>
        <v/>
      </c>
      <c r="F469" s="56">
        <f>IF(COUNTIF($G469:$AP469,"VENCIDA")&gt;0,"VENCIDA",IF(COUNTIF($G469:$AP469,"POR VENCER")&gt;0,"POR VENCER",IF(COUNTIF($G469:$AP469,"AL DÍA")&gt;0,"AL DÍA",IF(COUNTIF($G469:$AP469,"PAGA")&gt;0,"PAGA","SIN ESTADO"))))</f>
        <v/>
      </c>
      <c r="G469" s="236">
        <f t="array" ref="G469">IF(COLUMNS($G469:G469)&gt;$E469,"",IFERROR(INDEX('PROYECCIÓN'!470:470,15+6*(COLUMNS($G469:G469)-1)),""))</f>
        <v/>
      </c>
      <c r="H469" s="236">
        <f t="array" ref="H469">IF(COLUMNS($G469:H469)&gt;$E469,"",IFERROR(INDEX('PROYECCIÓN'!470:470,15+6*(COLUMNS($G469:H469)-1)),""))</f>
        <v/>
      </c>
      <c r="I469" s="236">
        <f t="array" ref="I469">IF(COLUMNS($G469:I469)&gt;$E469,"",IFERROR(INDEX('PROYECCIÓN'!470:470,15+6*(COLUMNS($G469:I469)-1)),""))</f>
        <v/>
      </c>
      <c r="J469" s="236">
        <f t="array" ref="J469">IF(COLUMNS($G469:J469)&gt;$E469,"",IFERROR(INDEX('PROYECCIÓN'!470:470,15+6*(COLUMNS($G469:J469)-1)),""))</f>
        <v/>
      </c>
      <c r="K469" s="236">
        <f t="array" ref="K469">IF(COLUMNS($G469:K469)&gt;$E469,"",IFERROR(INDEX('PROYECCIÓN'!470:470,15+6*(COLUMNS($G469:K469)-1)),""))</f>
        <v/>
      </c>
      <c r="L469" s="236">
        <f t="array" ref="L469">IF(COLUMNS($G469:L469)&gt;$E469,"",IFERROR(INDEX('PROYECCIÓN'!470:470,15+6*(COLUMNS($G469:L469)-1)),""))</f>
        <v/>
      </c>
      <c r="M469" s="236">
        <f t="array" ref="M469">IF(COLUMNS($G469:M469)&gt;$E469,"",IFERROR(INDEX('PROYECCIÓN'!470:470,15+6*(COLUMNS($G469:M469)-1)),""))</f>
        <v/>
      </c>
      <c r="N469" s="236">
        <f t="array" ref="N469">IF(COLUMNS($G469:N469)&gt;$E469,"",IFERROR(INDEX('PROYECCIÓN'!470:470,15+6*(COLUMNS($G469:N469)-1)),""))</f>
        <v/>
      </c>
      <c r="O469" s="236">
        <f t="array" ref="O469">IF(COLUMNS($G469:O469)&gt;$E469,"",IFERROR(INDEX('PROYECCIÓN'!470:470,15+6*(COLUMNS($G469:O469)-1)),""))</f>
        <v/>
      </c>
      <c r="P469" s="236">
        <f t="array" ref="P469">IF(COLUMNS($G469:P469)&gt;$E469,"",IFERROR(INDEX('PROYECCIÓN'!470:470,15+6*(COLUMNS($G469:P469)-1)),""))</f>
        <v/>
      </c>
      <c r="Q469" s="236">
        <f t="array" ref="Q469">IF(COLUMNS($G469:Q469)&gt;$E469,"",IFERROR(INDEX('PROYECCIÓN'!470:470,15+6*(COLUMNS($G469:Q469)-1)),""))</f>
        <v/>
      </c>
      <c r="R469" s="236">
        <f t="array" ref="R469">IF(COLUMNS($G469:R469)&gt;$E469,"",IFERROR(INDEX('PROYECCIÓN'!470:470,15+6*(COLUMNS($G469:R469)-1)),""))</f>
        <v/>
      </c>
      <c r="S469" s="236">
        <f t="array" ref="S469">IF(COLUMNS($G469:S469)&gt;$E469,"",IFERROR(INDEX('PROYECCIÓN'!470:470,15+6*(COLUMNS($G469:S469)-1)),""))</f>
        <v/>
      </c>
      <c r="T469" s="236">
        <f t="array" ref="T469">IF(COLUMNS($G469:T469)&gt;$E469,"",IFERROR(INDEX('PROYECCIÓN'!470:470,15+6*(COLUMNS($G469:T469)-1)),""))</f>
        <v/>
      </c>
      <c r="U469" s="236">
        <f t="array" ref="U469">IF(COLUMNS($G469:U469)&gt;$E469,"",IFERROR(INDEX('PROYECCIÓN'!470:470,15+6*(COLUMNS($G469:U469)-1)),""))</f>
        <v/>
      </c>
      <c r="V469" s="236">
        <f t="array" ref="V469">IF(COLUMNS($G469:V469)&gt;$E469,"",IFERROR(INDEX('PROYECCIÓN'!470:470,15+6*(COLUMNS($G469:V469)-1)),""))</f>
        <v/>
      </c>
      <c r="W469" s="236">
        <f t="array" ref="W469">IF(COLUMNS($G469:W469)&gt;$E469,"",IFERROR(INDEX('PROYECCIÓN'!470:470,15+6*(COLUMNS($G469:W469)-1)),""))</f>
        <v/>
      </c>
      <c r="X469" s="236">
        <f t="array" ref="X469">IF(COLUMNS($G469:X469)&gt;$E469,"",IFERROR(INDEX('PROYECCIÓN'!470:470,15+6*(COLUMNS($G469:X469)-1)),""))</f>
        <v/>
      </c>
      <c r="Y469" s="236">
        <f t="array" ref="Y469">IF(COLUMNS($G469:Y469)&gt;$E469,"",IFERROR(INDEX('PROYECCIÓN'!470:470,15+6*(COLUMNS($G469:Y469)-1)),""))</f>
        <v/>
      </c>
      <c r="Z469" s="236">
        <f t="array" ref="Z469">IF(COLUMNS($G469:Z469)&gt;$E469,"",IFERROR(INDEX('PROYECCIÓN'!470:470,15+6*(COLUMNS($G469:Z469)-1)),""))</f>
        <v/>
      </c>
      <c r="AA469" s="236">
        <f t="array" ref="AA469">IF(COLUMNS($G469:AA469)&gt;$E469,"",IFERROR(INDEX('PROYECCIÓN'!470:470,15+6*(COLUMNS($G469:AA469)-1)),""))</f>
        <v/>
      </c>
      <c r="AB469" s="236">
        <f t="array" ref="AB469">IF(COLUMNS($G469:AB469)&gt;$E469,"",IFERROR(INDEX('PROYECCIÓN'!470:470,15+6*(COLUMNS($G469:AB469)-1)),""))</f>
        <v/>
      </c>
      <c r="AC469" s="236">
        <f t="array" ref="AC469">IF(COLUMNS($G469:AC469)&gt;$E469,"",IFERROR(INDEX('PROYECCIÓN'!470:470,15+6*(COLUMNS($G469:AC469)-1)),""))</f>
        <v/>
      </c>
      <c r="AD469" s="236">
        <f t="array" ref="AD469">IF(COLUMNS($G469:AD469)&gt;$E469,"",IFERROR(INDEX('PROYECCIÓN'!470:470,15+6*(COLUMNS($G469:AD469)-1)),""))</f>
        <v/>
      </c>
      <c r="AE469" s="236">
        <f t="array" ref="AE469">IF(COLUMNS($G469:AE469)&gt;$E469,"",IFERROR(INDEX('PROYECCIÓN'!470:470,15+6*(COLUMNS($G469:AE469)-1)),""))</f>
        <v/>
      </c>
      <c r="AF469" s="236">
        <f t="array" ref="AF469">IF(COLUMNS($G469:AF469)&gt;$E469,"",IFERROR(INDEX('PROYECCIÓN'!470:470,15+6*(COLUMNS($G469:AF469)-1)),""))</f>
        <v/>
      </c>
      <c r="AG469" s="236">
        <f t="array" ref="AG469">IF(COLUMNS($G469:AG469)&gt;$E469,"",IFERROR(INDEX('PROYECCIÓN'!470:470,15+6*(COLUMNS($G469:AG469)-1)),""))</f>
        <v/>
      </c>
      <c r="AH469" s="236">
        <f t="array" ref="AH469">IF(COLUMNS($G469:AH469)&gt;$E469,"",IFERROR(INDEX('PROYECCIÓN'!470:470,15+6*(COLUMNS($G469:AH469)-1)),""))</f>
        <v/>
      </c>
      <c r="AI469" s="236">
        <f t="array" ref="AI469">IF(COLUMNS($G469:AI469)&gt;$E469,"",IFERROR(INDEX('PROYECCIÓN'!470:470,15+6*(COLUMNS($G469:AI469)-1)),""))</f>
        <v/>
      </c>
      <c r="AJ469" s="236">
        <f t="array" ref="AJ469">IF(COLUMNS($G469:AJ469)&gt;$E469,"",IFERROR(INDEX('PROYECCIÓN'!470:470,15+6*(COLUMNS($G469:AJ469)-1)),""))</f>
        <v/>
      </c>
      <c r="AK469" s="236">
        <f t="array" ref="AK469">IF(COLUMNS($G469:AK469)&gt;$E469,"",IFERROR(INDEX('PROYECCIÓN'!470:470,15+6*(COLUMNS($G469:AK469)-1)),""))</f>
        <v/>
      </c>
      <c r="AL469" s="236">
        <f t="array" ref="AL469">IF(COLUMNS($G469:AL469)&gt;$E469,"",IFERROR(INDEX('PROYECCIÓN'!470:470,15+6*(COLUMNS($G469:AL469)-1)),""))</f>
        <v/>
      </c>
      <c r="AM469" s="236">
        <f t="array" ref="AM469">IF(COLUMNS($G469:AM469)&gt;$E469,"",IFERROR(INDEX('PROYECCIÓN'!470:470,15+6*(COLUMNS($G469:AM469)-1)),""))</f>
        <v/>
      </c>
      <c r="AN469" s="236">
        <f t="array" ref="AN469">IF(COLUMNS($G469:AN469)&gt;$E469,"",IFERROR(INDEX('PROYECCIÓN'!470:470,15+6*(COLUMNS($G469:AN469)-1)),""))</f>
        <v/>
      </c>
      <c r="AO469" s="236">
        <f t="array" ref="AO469">IF(COLUMNS($G469:AO469)&gt;$E469,"",IFERROR(INDEX('PROYECCIÓN'!470:470,15+6*(COLUMNS($G469:AO469)-1)),""))</f>
        <v/>
      </c>
      <c r="AP469" s="236">
        <f t="array" ref="AP469">IF(COLUMNS($G469:AP469)&gt;$E469,"",IFERROR(INDEX('PROYECCIÓN'!470:470,15+6*(COLUMNS($G469:AP469)-1)),""))</f>
        <v/>
      </c>
      <c r="AQ469" s="236" t="n"/>
      <c r="AR469" s="229" t="n"/>
      <c r="AS469" s="185" t="n"/>
    </row>
    <row r="470" ht="15" customHeight="1" s="506">
      <c r="B470" s="47">
        <f>'CARTERA TOTAL'!B470</f>
        <v/>
      </c>
      <c r="C470" s="229">
        <f>'PROYECCIÓN'!C471</f>
        <v/>
      </c>
      <c r="D470" s="53">
        <f>'PROYECCIÓN'!D471</f>
        <v/>
      </c>
      <c r="E470" s="56">
        <f>'PROYECCIÓN'!H471</f>
        <v/>
      </c>
      <c r="F470" s="56">
        <f>IF(COUNTIF($G470:$AP470,"VENCIDA")&gt;0,"VENCIDA",IF(COUNTIF($G470:$AP470,"POR VENCER")&gt;0,"POR VENCER",IF(COUNTIF($G470:$AP470,"AL DÍA")&gt;0,"AL DÍA",IF(COUNTIF($G470:$AP470,"PAGA")&gt;0,"PAGA","SIN ESTADO"))))</f>
        <v/>
      </c>
      <c r="G470" s="236">
        <f t="array" ref="G470">IF(COLUMNS($G470:G470)&gt;$E470,"",IFERROR(INDEX('PROYECCIÓN'!471:471,15+6*(COLUMNS($G470:G470)-1)),""))</f>
        <v/>
      </c>
      <c r="H470" s="236">
        <f t="array" ref="H470">IF(COLUMNS($G470:H470)&gt;$E470,"",IFERROR(INDEX('PROYECCIÓN'!471:471,15+6*(COLUMNS($G470:H470)-1)),""))</f>
        <v/>
      </c>
      <c r="I470" s="236">
        <f t="array" ref="I470">IF(COLUMNS($G470:I470)&gt;$E470,"",IFERROR(INDEX('PROYECCIÓN'!471:471,15+6*(COLUMNS($G470:I470)-1)),""))</f>
        <v/>
      </c>
      <c r="J470" s="236">
        <f t="array" ref="J470">IF(COLUMNS($G470:J470)&gt;$E470,"",IFERROR(INDEX('PROYECCIÓN'!471:471,15+6*(COLUMNS($G470:J470)-1)),""))</f>
        <v/>
      </c>
      <c r="K470" s="236">
        <f t="array" ref="K470">IF(COLUMNS($G470:K470)&gt;$E470,"",IFERROR(INDEX('PROYECCIÓN'!471:471,15+6*(COLUMNS($G470:K470)-1)),""))</f>
        <v/>
      </c>
      <c r="L470" s="236">
        <f t="array" ref="L470">IF(COLUMNS($G470:L470)&gt;$E470,"",IFERROR(INDEX('PROYECCIÓN'!471:471,15+6*(COLUMNS($G470:L470)-1)),""))</f>
        <v/>
      </c>
      <c r="M470" s="236">
        <f t="array" ref="M470">IF(COLUMNS($G470:M470)&gt;$E470,"",IFERROR(INDEX('PROYECCIÓN'!471:471,15+6*(COLUMNS($G470:M470)-1)),""))</f>
        <v/>
      </c>
      <c r="N470" s="236">
        <f t="array" ref="N470">IF(COLUMNS($G470:N470)&gt;$E470,"",IFERROR(INDEX('PROYECCIÓN'!471:471,15+6*(COLUMNS($G470:N470)-1)),""))</f>
        <v/>
      </c>
      <c r="O470" s="236">
        <f t="array" ref="O470">IF(COLUMNS($G470:O470)&gt;$E470,"",IFERROR(INDEX('PROYECCIÓN'!471:471,15+6*(COLUMNS($G470:O470)-1)),""))</f>
        <v/>
      </c>
      <c r="P470" s="236">
        <f t="array" ref="P470">IF(COLUMNS($G470:P470)&gt;$E470,"",IFERROR(INDEX('PROYECCIÓN'!471:471,15+6*(COLUMNS($G470:P470)-1)),""))</f>
        <v/>
      </c>
      <c r="Q470" s="236">
        <f t="array" ref="Q470">IF(COLUMNS($G470:Q470)&gt;$E470,"",IFERROR(INDEX('PROYECCIÓN'!471:471,15+6*(COLUMNS($G470:Q470)-1)),""))</f>
        <v/>
      </c>
      <c r="R470" s="236">
        <f t="array" ref="R470">IF(COLUMNS($G470:R470)&gt;$E470,"",IFERROR(INDEX('PROYECCIÓN'!471:471,15+6*(COLUMNS($G470:R470)-1)),""))</f>
        <v/>
      </c>
      <c r="S470" s="236">
        <f t="array" ref="S470">IF(COLUMNS($G470:S470)&gt;$E470,"",IFERROR(INDEX('PROYECCIÓN'!471:471,15+6*(COLUMNS($G470:S470)-1)),""))</f>
        <v/>
      </c>
      <c r="T470" s="236">
        <f t="array" ref="T470">IF(COLUMNS($G470:T470)&gt;$E470,"",IFERROR(INDEX('PROYECCIÓN'!471:471,15+6*(COLUMNS($G470:T470)-1)),""))</f>
        <v/>
      </c>
      <c r="U470" s="236">
        <f t="array" ref="U470">IF(COLUMNS($G470:U470)&gt;$E470,"",IFERROR(INDEX('PROYECCIÓN'!471:471,15+6*(COLUMNS($G470:U470)-1)),""))</f>
        <v/>
      </c>
      <c r="V470" s="236">
        <f t="array" ref="V470">IF(COLUMNS($G470:V470)&gt;$E470,"",IFERROR(INDEX('PROYECCIÓN'!471:471,15+6*(COLUMNS($G470:V470)-1)),""))</f>
        <v/>
      </c>
      <c r="W470" s="236">
        <f t="array" ref="W470">IF(COLUMNS($G470:W470)&gt;$E470,"",IFERROR(INDEX('PROYECCIÓN'!471:471,15+6*(COLUMNS($G470:W470)-1)),""))</f>
        <v/>
      </c>
      <c r="X470" s="236">
        <f t="array" ref="X470">IF(COLUMNS($G470:X470)&gt;$E470,"",IFERROR(INDEX('PROYECCIÓN'!471:471,15+6*(COLUMNS($G470:X470)-1)),""))</f>
        <v/>
      </c>
      <c r="Y470" s="236">
        <f t="array" ref="Y470">IF(COLUMNS($G470:Y470)&gt;$E470,"",IFERROR(INDEX('PROYECCIÓN'!471:471,15+6*(COLUMNS($G470:Y470)-1)),""))</f>
        <v/>
      </c>
      <c r="Z470" s="236">
        <f t="array" ref="Z470">IF(COLUMNS($G470:Z470)&gt;$E470,"",IFERROR(INDEX('PROYECCIÓN'!471:471,15+6*(COLUMNS($G470:Z470)-1)),""))</f>
        <v/>
      </c>
      <c r="AA470" s="236">
        <f t="array" ref="AA470">IF(COLUMNS($G470:AA470)&gt;$E470,"",IFERROR(INDEX('PROYECCIÓN'!471:471,15+6*(COLUMNS($G470:AA470)-1)),""))</f>
        <v/>
      </c>
      <c r="AB470" s="236">
        <f t="array" ref="AB470">IF(COLUMNS($G470:AB470)&gt;$E470,"",IFERROR(INDEX('PROYECCIÓN'!471:471,15+6*(COLUMNS($G470:AB470)-1)),""))</f>
        <v/>
      </c>
      <c r="AC470" s="236">
        <f t="array" ref="AC470">IF(COLUMNS($G470:AC470)&gt;$E470,"",IFERROR(INDEX('PROYECCIÓN'!471:471,15+6*(COLUMNS($G470:AC470)-1)),""))</f>
        <v/>
      </c>
      <c r="AD470" s="236">
        <f t="array" ref="AD470">IF(COLUMNS($G470:AD470)&gt;$E470,"",IFERROR(INDEX('PROYECCIÓN'!471:471,15+6*(COLUMNS($G470:AD470)-1)),""))</f>
        <v/>
      </c>
      <c r="AE470" s="236">
        <f t="array" ref="AE470">IF(COLUMNS($G470:AE470)&gt;$E470,"",IFERROR(INDEX('PROYECCIÓN'!471:471,15+6*(COLUMNS($G470:AE470)-1)),""))</f>
        <v/>
      </c>
      <c r="AF470" s="236">
        <f t="array" ref="AF470">IF(COLUMNS($G470:AF470)&gt;$E470,"",IFERROR(INDEX('PROYECCIÓN'!471:471,15+6*(COLUMNS($G470:AF470)-1)),""))</f>
        <v/>
      </c>
      <c r="AG470" s="236">
        <f t="array" ref="AG470">IF(COLUMNS($G470:AG470)&gt;$E470,"",IFERROR(INDEX('PROYECCIÓN'!471:471,15+6*(COLUMNS($G470:AG470)-1)),""))</f>
        <v/>
      </c>
      <c r="AH470" s="236">
        <f t="array" ref="AH470">IF(COLUMNS($G470:AH470)&gt;$E470,"",IFERROR(INDEX('PROYECCIÓN'!471:471,15+6*(COLUMNS($G470:AH470)-1)),""))</f>
        <v/>
      </c>
      <c r="AI470" s="236">
        <f t="array" ref="AI470">IF(COLUMNS($G470:AI470)&gt;$E470,"",IFERROR(INDEX('PROYECCIÓN'!471:471,15+6*(COLUMNS($G470:AI470)-1)),""))</f>
        <v/>
      </c>
      <c r="AJ470" s="236">
        <f t="array" ref="AJ470">IF(COLUMNS($G470:AJ470)&gt;$E470,"",IFERROR(INDEX('PROYECCIÓN'!471:471,15+6*(COLUMNS($G470:AJ470)-1)),""))</f>
        <v/>
      </c>
      <c r="AK470" s="236">
        <f t="array" ref="AK470">IF(COLUMNS($G470:AK470)&gt;$E470,"",IFERROR(INDEX('PROYECCIÓN'!471:471,15+6*(COLUMNS($G470:AK470)-1)),""))</f>
        <v/>
      </c>
      <c r="AL470" s="236">
        <f t="array" ref="AL470">IF(COLUMNS($G470:AL470)&gt;$E470,"",IFERROR(INDEX('PROYECCIÓN'!471:471,15+6*(COLUMNS($G470:AL470)-1)),""))</f>
        <v/>
      </c>
      <c r="AM470" s="236">
        <f t="array" ref="AM470">IF(COLUMNS($G470:AM470)&gt;$E470,"",IFERROR(INDEX('PROYECCIÓN'!471:471,15+6*(COLUMNS($G470:AM470)-1)),""))</f>
        <v/>
      </c>
      <c r="AN470" s="236">
        <f t="array" ref="AN470">IF(COLUMNS($G470:AN470)&gt;$E470,"",IFERROR(INDEX('PROYECCIÓN'!471:471,15+6*(COLUMNS($G470:AN470)-1)),""))</f>
        <v/>
      </c>
      <c r="AO470" s="236">
        <f t="array" ref="AO470">IF(COLUMNS($G470:AO470)&gt;$E470,"",IFERROR(INDEX('PROYECCIÓN'!471:471,15+6*(COLUMNS($G470:AO470)-1)),""))</f>
        <v/>
      </c>
      <c r="AP470" s="236">
        <f t="array" ref="AP470">IF(COLUMNS($G470:AP470)&gt;$E470,"",IFERROR(INDEX('PROYECCIÓN'!471:471,15+6*(COLUMNS($G470:AP470)-1)),""))</f>
        <v/>
      </c>
      <c r="AQ470" s="236" t="n"/>
      <c r="AR470" s="229" t="n"/>
      <c r="AS470" s="185" t="n"/>
    </row>
    <row r="471" ht="15" customHeight="1" s="506">
      <c r="B471" s="47">
        <f>'CARTERA TOTAL'!B471</f>
        <v/>
      </c>
      <c r="C471" s="229">
        <f>'PROYECCIÓN'!C472</f>
        <v/>
      </c>
      <c r="D471" s="53">
        <f>'PROYECCIÓN'!D472</f>
        <v/>
      </c>
      <c r="E471" s="56">
        <f>'PROYECCIÓN'!H472</f>
        <v/>
      </c>
      <c r="F471" s="56">
        <f>IF(COUNTIF($G471:$AP471,"VENCIDA")&gt;0,"VENCIDA",IF(COUNTIF($G471:$AP471,"POR VENCER")&gt;0,"POR VENCER",IF(COUNTIF($G471:$AP471,"AL DÍA")&gt;0,"AL DÍA",IF(COUNTIF($G471:$AP471,"PAGA")&gt;0,"PAGA","SIN ESTADO"))))</f>
        <v/>
      </c>
      <c r="G471" s="236">
        <f t="array" ref="G471">IF(COLUMNS($G471:G471)&gt;$E471,"",IFERROR(INDEX('PROYECCIÓN'!472:472,15+6*(COLUMNS($G471:G471)-1)),""))</f>
        <v/>
      </c>
      <c r="H471" s="236">
        <f t="array" ref="H471">IF(COLUMNS($G471:H471)&gt;$E471,"",IFERROR(INDEX('PROYECCIÓN'!472:472,15+6*(COLUMNS($G471:H471)-1)),""))</f>
        <v/>
      </c>
      <c r="I471" s="236">
        <f t="array" ref="I471">IF(COLUMNS($G471:I471)&gt;$E471,"",IFERROR(INDEX('PROYECCIÓN'!472:472,15+6*(COLUMNS($G471:I471)-1)),""))</f>
        <v/>
      </c>
      <c r="J471" s="236">
        <f t="array" ref="J471">IF(COLUMNS($G471:J471)&gt;$E471,"",IFERROR(INDEX('PROYECCIÓN'!472:472,15+6*(COLUMNS($G471:J471)-1)),""))</f>
        <v/>
      </c>
      <c r="K471" s="236">
        <f t="array" ref="K471">IF(COLUMNS($G471:K471)&gt;$E471,"",IFERROR(INDEX('PROYECCIÓN'!472:472,15+6*(COLUMNS($G471:K471)-1)),""))</f>
        <v/>
      </c>
      <c r="L471" s="236">
        <f t="array" ref="L471">IF(COLUMNS($G471:L471)&gt;$E471,"",IFERROR(INDEX('PROYECCIÓN'!472:472,15+6*(COLUMNS($G471:L471)-1)),""))</f>
        <v/>
      </c>
      <c r="M471" s="236">
        <f t="array" ref="M471">IF(COLUMNS($G471:M471)&gt;$E471,"",IFERROR(INDEX('PROYECCIÓN'!472:472,15+6*(COLUMNS($G471:M471)-1)),""))</f>
        <v/>
      </c>
      <c r="N471" s="236">
        <f t="array" ref="N471">IF(COLUMNS($G471:N471)&gt;$E471,"",IFERROR(INDEX('PROYECCIÓN'!472:472,15+6*(COLUMNS($G471:N471)-1)),""))</f>
        <v/>
      </c>
      <c r="O471" s="236">
        <f t="array" ref="O471">IF(COLUMNS($G471:O471)&gt;$E471,"",IFERROR(INDEX('PROYECCIÓN'!472:472,15+6*(COLUMNS($G471:O471)-1)),""))</f>
        <v/>
      </c>
      <c r="P471" s="236">
        <f t="array" ref="P471">IF(COLUMNS($G471:P471)&gt;$E471,"",IFERROR(INDEX('PROYECCIÓN'!472:472,15+6*(COLUMNS($G471:P471)-1)),""))</f>
        <v/>
      </c>
      <c r="Q471" s="236">
        <f t="array" ref="Q471">IF(COLUMNS($G471:Q471)&gt;$E471,"",IFERROR(INDEX('PROYECCIÓN'!472:472,15+6*(COLUMNS($G471:Q471)-1)),""))</f>
        <v/>
      </c>
      <c r="R471" s="236">
        <f t="array" ref="R471">IF(COLUMNS($G471:R471)&gt;$E471,"",IFERROR(INDEX('PROYECCIÓN'!472:472,15+6*(COLUMNS($G471:R471)-1)),""))</f>
        <v/>
      </c>
      <c r="S471" s="236">
        <f t="array" ref="S471">IF(COLUMNS($G471:S471)&gt;$E471,"",IFERROR(INDEX('PROYECCIÓN'!472:472,15+6*(COLUMNS($G471:S471)-1)),""))</f>
        <v/>
      </c>
      <c r="T471" s="236">
        <f t="array" ref="T471">IF(COLUMNS($G471:T471)&gt;$E471,"",IFERROR(INDEX('PROYECCIÓN'!472:472,15+6*(COLUMNS($G471:T471)-1)),""))</f>
        <v/>
      </c>
      <c r="U471" s="236">
        <f t="array" ref="U471">IF(COLUMNS($G471:U471)&gt;$E471,"",IFERROR(INDEX('PROYECCIÓN'!472:472,15+6*(COLUMNS($G471:U471)-1)),""))</f>
        <v/>
      </c>
      <c r="V471" s="236">
        <f t="array" ref="V471">IF(COLUMNS($G471:V471)&gt;$E471,"",IFERROR(INDEX('PROYECCIÓN'!472:472,15+6*(COLUMNS($G471:V471)-1)),""))</f>
        <v/>
      </c>
      <c r="W471" s="236">
        <f t="array" ref="W471">IF(COLUMNS($G471:W471)&gt;$E471,"",IFERROR(INDEX('PROYECCIÓN'!472:472,15+6*(COLUMNS($G471:W471)-1)),""))</f>
        <v/>
      </c>
      <c r="X471" s="236">
        <f t="array" ref="X471">IF(COLUMNS($G471:X471)&gt;$E471,"",IFERROR(INDEX('PROYECCIÓN'!472:472,15+6*(COLUMNS($G471:X471)-1)),""))</f>
        <v/>
      </c>
      <c r="Y471" s="236">
        <f t="array" ref="Y471">IF(COLUMNS($G471:Y471)&gt;$E471,"",IFERROR(INDEX('PROYECCIÓN'!472:472,15+6*(COLUMNS($G471:Y471)-1)),""))</f>
        <v/>
      </c>
      <c r="Z471" s="236">
        <f t="array" ref="Z471">IF(COLUMNS($G471:Z471)&gt;$E471,"",IFERROR(INDEX('PROYECCIÓN'!472:472,15+6*(COLUMNS($G471:Z471)-1)),""))</f>
        <v/>
      </c>
      <c r="AA471" s="236">
        <f t="array" ref="AA471">IF(COLUMNS($G471:AA471)&gt;$E471,"",IFERROR(INDEX('PROYECCIÓN'!472:472,15+6*(COLUMNS($G471:AA471)-1)),""))</f>
        <v/>
      </c>
      <c r="AB471" s="236">
        <f t="array" ref="AB471">IF(COLUMNS($G471:AB471)&gt;$E471,"",IFERROR(INDEX('PROYECCIÓN'!472:472,15+6*(COLUMNS($G471:AB471)-1)),""))</f>
        <v/>
      </c>
      <c r="AC471" s="236">
        <f t="array" ref="AC471">IF(COLUMNS($G471:AC471)&gt;$E471,"",IFERROR(INDEX('PROYECCIÓN'!472:472,15+6*(COLUMNS($G471:AC471)-1)),""))</f>
        <v/>
      </c>
      <c r="AD471" s="236">
        <f t="array" ref="AD471">IF(COLUMNS($G471:AD471)&gt;$E471,"",IFERROR(INDEX('PROYECCIÓN'!472:472,15+6*(COLUMNS($G471:AD471)-1)),""))</f>
        <v/>
      </c>
      <c r="AE471" s="236">
        <f t="array" ref="AE471">IF(COLUMNS($G471:AE471)&gt;$E471,"",IFERROR(INDEX('PROYECCIÓN'!472:472,15+6*(COLUMNS($G471:AE471)-1)),""))</f>
        <v/>
      </c>
      <c r="AF471" s="236">
        <f t="array" ref="AF471">IF(COLUMNS($G471:AF471)&gt;$E471,"",IFERROR(INDEX('PROYECCIÓN'!472:472,15+6*(COLUMNS($G471:AF471)-1)),""))</f>
        <v/>
      </c>
      <c r="AG471" s="236">
        <f t="array" ref="AG471">IF(COLUMNS($G471:AG471)&gt;$E471,"",IFERROR(INDEX('PROYECCIÓN'!472:472,15+6*(COLUMNS($G471:AG471)-1)),""))</f>
        <v/>
      </c>
      <c r="AH471" s="236">
        <f t="array" ref="AH471">IF(COLUMNS($G471:AH471)&gt;$E471,"",IFERROR(INDEX('PROYECCIÓN'!472:472,15+6*(COLUMNS($G471:AH471)-1)),""))</f>
        <v/>
      </c>
      <c r="AI471" s="236">
        <f t="array" ref="AI471">IF(COLUMNS($G471:AI471)&gt;$E471,"",IFERROR(INDEX('PROYECCIÓN'!472:472,15+6*(COLUMNS($G471:AI471)-1)),""))</f>
        <v/>
      </c>
      <c r="AJ471" s="236">
        <f t="array" ref="AJ471">IF(COLUMNS($G471:AJ471)&gt;$E471,"",IFERROR(INDEX('PROYECCIÓN'!472:472,15+6*(COLUMNS($G471:AJ471)-1)),""))</f>
        <v/>
      </c>
      <c r="AK471" s="236">
        <f t="array" ref="AK471">IF(COLUMNS($G471:AK471)&gt;$E471,"",IFERROR(INDEX('PROYECCIÓN'!472:472,15+6*(COLUMNS($G471:AK471)-1)),""))</f>
        <v/>
      </c>
      <c r="AL471" s="236">
        <f t="array" ref="AL471">IF(COLUMNS($G471:AL471)&gt;$E471,"",IFERROR(INDEX('PROYECCIÓN'!472:472,15+6*(COLUMNS($G471:AL471)-1)),""))</f>
        <v/>
      </c>
      <c r="AM471" s="236">
        <f t="array" ref="AM471">IF(COLUMNS($G471:AM471)&gt;$E471,"",IFERROR(INDEX('PROYECCIÓN'!472:472,15+6*(COLUMNS($G471:AM471)-1)),""))</f>
        <v/>
      </c>
      <c r="AN471" s="236">
        <f t="array" ref="AN471">IF(COLUMNS($G471:AN471)&gt;$E471,"",IFERROR(INDEX('PROYECCIÓN'!472:472,15+6*(COLUMNS($G471:AN471)-1)),""))</f>
        <v/>
      </c>
      <c r="AO471" s="236">
        <f t="array" ref="AO471">IF(COLUMNS($G471:AO471)&gt;$E471,"",IFERROR(INDEX('PROYECCIÓN'!472:472,15+6*(COLUMNS($G471:AO471)-1)),""))</f>
        <v/>
      </c>
      <c r="AP471" s="236">
        <f t="array" ref="AP471">IF(COLUMNS($G471:AP471)&gt;$E471,"",IFERROR(INDEX('PROYECCIÓN'!472:472,15+6*(COLUMNS($G471:AP471)-1)),""))</f>
        <v/>
      </c>
      <c r="AQ471" s="236" t="n"/>
      <c r="AR471" s="229" t="n"/>
      <c r="AS471" s="185" t="n"/>
    </row>
    <row r="472" ht="15" customHeight="1" s="506">
      <c r="B472" s="47">
        <f>'CARTERA TOTAL'!B472</f>
        <v/>
      </c>
      <c r="C472" s="229">
        <f>'PROYECCIÓN'!C473</f>
        <v/>
      </c>
      <c r="D472" s="53">
        <f>'PROYECCIÓN'!D473</f>
        <v/>
      </c>
      <c r="E472" s="56">
        <f>'PROYECCIÓN'!H473</f>
        <v/>
      </c>
      <c r="F472" s="56">
        <f>IF(COUNTIF($G472:$AP472,"VENCIDA")&gt;0,"VENCIDA",IF(COUNTIF($G472:$AP472,"POR VENCER")&gt;0,"POR VENCER",IF(COUNTIF($G472:$AP472,"AL DÍA")&gt;0,"AL DÍA",IF(COUNTIF($G472:$AP472,"PAGA")&gt;0,"PAGA","SIN ESTADO"))))</f>
        <v/>
      </c>
      <c r="G472" s="236">
        <f t="array" ref="G472">IF(COLUMNS($G472:G472)&gt;$E472,"",IFERROR(INDEX('PROYECCIÓN'!473:473,15+6*(COLUMNS($G472:G472)-1)),""))</f>
        <v/>
      </c>
      <c r="H472" s="236">
        <f t="array" ref="H472">IF(COLUMNS($G472:H472)&gt;$E472,"",IFERROR(INDEX('PROYECCIÓN'!473:473,15+6*(COLUMNS($G472:H472)-1)),""))</f>
        <v/>
      </c>
      <c r="I472" s="236">
        <f t="array" ref="I472">IF(COLUMNS($G472:I472)&gt;$E472,"",IFERROR(INDEX('PROYECCIÓN'!473:473,15+6*(COLUMNS($G472:I472)-1)),""))</f>
        <v/>
      </c>
      <c r="J472" s="236">
        <f t="array" ref="J472">IF(COLUMNS($G472:J472)&gt;$E472,"",IFERROR(INDEX('PROYECCIÓN'!473:473,15+6*(COLUMNS($G472:J472)-1)),""))</f>
        <v/>
      </c>
      <c r="K472" s="236">
        <f t="array" ref="K472">IF(COLUMNS($G472:K472)&gt;$E472,"",IFERROR(INDEX('PROYECCIÓN'!473:473,15+6*(COLUMNS($G472:K472)-1)),""))</f>
        <v/>
      </c>
      <c r="L472" s="236">
        <f t="array" ref="L472">IF(COLUMNS($G472:L472)&gt;$E472,"",IFERROR(INDEX('PROYECCIÓN'!473:473,15+6*(COLUMNS($G472:L472)-1)),""))</f>
        <v/>
      </c>
      <c r="M472" s="236">
        <f t="array" ref="M472">IF(COLUMNS($G472:M472)&gt;$E472,"",IFERROR(INDEX('PROYECCIÓN'!473:473,15+6*(COLUMNS($G472:M472)-1)),""))</f>
        <v/>
      </c>
      <c r="N472" s="236">
        <f t="array" ref="N472">IF(COLUMNS($G472:N472)&gt;$E472,"",IFERROR(INDEX('PROYECCIÓN'!473:473,15+6*(COLUMNS($G472:N472)-1)),""))</f>
        <v/>
      </c>
      <c r="O472" s="236">
        <f t="array" ref="O472">IF(COLUMNS($G472:O472)&gt;$E472,"",IFERROR(INDEX('PROYECCIÓN'!473:473,15+6*(COLUMNS($G472:O472)-1)),""))</f>
        <v/>
      </c>
      <c r="P472" s="236">
        <f t="array" ref="P472">IF(COLUMNS($G472:P472)&gt;$E472,"",IFERROR(INDEX('PROYECCIÓN'!473:473,15+6*(COLUMNS($G472:P472)-1)),""))</f>
        <v/>
      </c>
      <c r="Q472" s="236">
        <f t="array" ref="Q472">IF(COLUMNS($G472:Q472)&gt;$E472,"",IFERROR(INDEX('PROYECCIÓN'!473:473,15+6*(COLUMNS($G472:Q472)-1)),""))</f>
        <v/>
      </c>
      <c r="R472" s="236">
        <f t="array" ref="R472">IF(COLUMNS($G472:R472)&gt;$E472,"",IFERROR(INDEX('PROYECCIÓN'!473:473,15+6*(COLUMNS($G472:R472)-1)),""))</f>
        <v/>
      </c>
      <c r="S472" s="236">
        <f t="array" ref="S472">IF(COLUMNS($G472:S472)&gt;$E472,"",IFERROR(INDEX('PROYECCIÓN'!473:473,15+6*(COLUMNS($G472:S472)-1)),""))</f>
        <v/>
      </c>
      <c r="T472" s="236">
        <f t="array" ref="T472">IF(COLUMNS($G472:T472)&gt;$E472,"",IFERROR(INDEX('PROYECCIÓN'!473:473,15+6*(COLUMNS($G472:T472)-1)),""))</f>
        <v/>
      </c>
      <c r="U472" s="236">
        <f t="array" ref="U472">IF(COLUMNS($G472:U472)&gt;$E472,"",IFERROR(INDEX('PROYECCIÓN'!473:473,15+6*(COLUMNS($G472:U472)-1)),""))</f>
        <v/>
      </c>
      <c r="V472" s="236">
        <f t="array" ref="V472">IF(COLUMNS($G472:V472)&gt;$E472,"",IFERROR(INDEX('PROYECCIÓN'!473:473,15+6*(COLUMNS($G472:V472)-1)),""))</f>
        <v/>
      </c>
      <c r="W472" s="236">
        <f t="array" ref="W472">IF(COLUMNS($G472:W472)&gt;$E472,"",IFERROR(INDEX('PROYECCIÓN'!473:473,15+6*(COLUMNS($G472:W472)-1)),""))</f>
        <v/>
      </c>
      <c r="X472" s="236">
        <f t="array" ref="X472">IF(COLUMNS($G472:X472)&gt;$E472,"",IFERROR(INDEX('PROYECCIÓN'!473:473,15+6*(COLUMNS($G472:X472)-1)),""))</f>
        <v/>
      </c>
      <c r="Y472" s="236">
        <f t="array" ref="Y472">IF(COLUMNS($G472:Y472)&gt;$E472,"",IFERROR(INDEX('PROYECCIÓN'!473:473,15+6*(COLUMNS($G472:Y472)-1)),""))</f>
        <v/>
      </c>
      <c r="Z472" s="236">
        <f t="array" ref="Z472">IF(COLUMNS($G472:Z472)&gt;$E472,"",IFERROR(INDEX('PROYECCIÓN'!473:473,15+6*(COLUMNS($G472:Z472)-1)),""))</f>
        <v/>
      </c>
      <c r="AA472" s="236">
        <f t="array" ref="AA472">IF(COLUMNS($G472:AA472)&gt;$E472,"",IFERROR(INDEX('PROYECCIÓN'!473:473,15+6*(COLUMNS($G472:AA472)-1)),""))</f>
        <v/>
      </c>
      <c r="AB472" s="236">
        <f t="array" ref="AB472">IF(COLUMNS($G472:AB472)&gt;$E472,"",IFERROR(INDEX('PROYECCIÓN'!473:473,15+6*(COLUMNS($G472:AB472)-1)),""))</f>
        <v/>
      </c>
      <c r="AC472" s="236">
        <f t="array" ref="AC472">IF(COLUMNS($G472:AC472)&gt;$E472,"",IFERROR(INDEX('PROYECCIÓN'!473:473,15+6*(COLUMNS($G472:AC472)-1)),""))</f>
        <v/>
      </c>
      <c r="AD472" s="236">
        <f t="array" ref="AD472">IF(COLUMNS($G472:AD472)&gt;$E472,"",IFERROR(INDEX('PROYECCIÓN'!473:473,15+6*(COLUMNS($G472:AD472)-1)),""))</f>
        <v/>
      </c>
      <c r="AE472" s="236">
        <f t="array" ref="AE472">IF(COLUMNS($G472:AE472)&gt;$E472,"",IFERROR(INDEX('PROYECCIÓN'!473:473,15+6*(COLUMNS($G472:AE472)-1)),""))</f>
        <v/>
      </c>
      <c r="AF472" s="236">
        <f t="array" ref="AF472">IF(COLUMNS($G472:AF472)&gt;$E472,"",IFERROR(INDEX('PROYECCIÓN'!473:473,15+6*(COLUMNS($G472:AF472)-1)),""))</f>
        <v/>
      </c>
      <c r="AG472" s="236">
        <f t="array" ref="AG472">IF(COLUMNS($G472:AG472)&gt;$E472,"",IFERROR(INDEX('PROYECCIÓN'!473:473,15+6*(COLUMNS($G472:AG472)-1)),""))</f>
        <v/>
      </c>
      <c r="AH472" s="236">
        <f t="array" ref="AH472">IF(COLUMNS($G472:AH472)&gt;$E472,"",IFERROR(INDEX('PROYECCIÓN'!473:473,15+6*(COLUMNS($G472:AH472)-1)),""))</f>
        <v/>
      </c>
      <c r="AI472" s="236">
        <f t="array" ref="AI472">IF(COLUMNS($G472:AI472)&gt;$E472,"",IFERROR(INDEX('PROYECCIÓN'!473:473,15+6*(COLUMNS($G472:AI472)-1)),""))</f>
        <v/>
      </c>
      <c r="AJ472" s="236">
        <f t="array" ref="AJ472">IF(COLUMNS($G472:AJ472)&gt;$E472,"",IFERROR(INDEX('PROYECCIÓN'!473:473,15+6*(COLUMNS($G472:AJ472)-1)),""))</f>
        <v/>
      </c>
      <c r="AK472" s="236">
        <f t="array" ref="AK472">IF(COLUMNS($G472:AK472)&gt;$E472,"",IFERROR(INDEX('PROYECCIÓN'!473:473,15+6*(COLUMNS($G472:AK472)-1)),""))</f>
        <v/>
      </c>
      <c r="AL472" s="236">
        <f t="array" ref="AL472">IF(COLUMNS($G472:AL472)&gt;$E472,"",IFERROR(INDEX('PROYECCIÓN'!473:473,15+6*(COLUMNS($G472:AL472)-1)),""))</f>
        <v/>
      </c>
      <c r="AM472" s="236">
        <f t="array" ref="AM472">IF(COLUMNS($G472:AM472)&gt;$E472,"",IFERROR(INDEX('PROYECCIÓN'!473:473,15+6*(COLUMNS($G472:AM472)-1)),""))</f>
        <v/>
      </c>
      <c r="AN472" s="236">
        <f t="array" ref="AN472">IF(COLUMNS($G472:AN472)&gt;$E472,"",IFERROR(INDEX('PROYECCIÓN'!473:473,15+6*(COLUMNS($G472:AN472)-1)),""))</f>
        <v/>
      </c>
      <c r="AO472" s="236">
        <f t="array" ref="AO472">IF(COLUMNS($G472:AO472)&gt;$E472,"",IFERROR(INDEX('PROYECCIÓN'!473:473,15+6*(COLUMNS($G472:AO472)-1)),""))</f>
        <v/>
      </c>
      <c r="AP472" s="236">
        <f t="array" ref="AP472">IF(COLUMNS($G472:AP472)&gt;$E472,"",IFERROR(INDEX('PROYECCIÓN'!473:473,15+6*(COLUMNS($G472:AP472)-1)),""))</f>
        <v/>
      </c>
      <c r="AQ472" s="236" t="n"/>
      <c r="AR472" s="229" t="n"/>
      <c r="AS472" s="185" t="n"/>
    </row>
    <row r="473" ht="15" customHeight="1" s="506">
      <c r="B473" s="47">
        <f>'CARTERA TOTAL'!B473</f>
        <v/>
      </c>
      <c r="C473" s="229">
        <f>'PROYECCIÓN'!C474</f>
        <v/>
      </c>
      <c r="D473" s="53">
        <f>'PROYECCIÓN'!D474</f>
        <v/>
      </c>
      <c r="E473" s="56">
        <f>'PROYECCIÓN'!H474</f>
        <v/>
      </c>
      <c r="F473" s="56">
        <f>IF(COUNTIF($G473:$AP473,"VENCIDA")&gt;0,"VENCIDA",IF(COUNTIF($G473:$AP473,"POR VENCER")&gt;0,"POR VENCER",IF(COUNTIF($G473:$AP473,"AL DÍA")&gt;0,"AL DÍA",IF(COUNTIF($G473:$AP473,"PAGA")&gt;0,"PAGA","SIN ESTADO"))))</f>
        <v/>
      </c>
      <c r="G473" s="236">
        <f t="array" ref="G473">IF(COLUMNS($G473:G473)&gt;$E473,"",IFERROR(INDEX('PROYECCIÓN'!474:474,15+6*(COLUMNS($G473:G473)-1)),""))</f>
        <v/>
      </c>
      <c r="H473" s="236">
        <f t="array" ref="H473">IF(COLUMNS($G473:H473)&gt;$E473,"",IFERROR(INDEX('PROYECCIÓN'!474:474,15+6*(COLUMNS($G473:H473)-1)),""))</f>
        <v/>
      </c>
      <c r="I473" s="236">
        <f t="array" ref="I473">IF(COLUMNS($G473:I473)&gt;$E473,"",IFERROR(INDEX('PROYECCIÓN'!474:474,15+6*(COLUMNS($G473:I473)-1)),""))</f>
        <v/>
      </c>
      <c r="J473" s="236">
        <f t="array" ref="J473">IF(COLUMNS($G473:J473)&gt;$E473,"",IFERROR(INDEX('PROYECCIÓN'!474:474,15+6*(COLUMNS($G473:J473)-1)),""))</f>
        <v/>
      </c>
      <c r="K473" s="236">
        <f t="array" ref="K473">IF(COLUMNS($G473:K473)&gt;$E473,"",IFERROR(INDEX('PROYECCIÓN'!474:474,15+6*(COLUMNS($G473:K473)-1)),""))</f>
        <v/>
      </c>
      <c r="L473" s="236">
        <f t="array" ref="L473">IF(COLUMNS($G473:L473)&gt;$E473,"",IFERROR(INDEX('PROYECCIÓN'!474:474,15+6*(COLUMNS($G473:L473)-1)),""))</f>
        <v/>
      </c>
      <c r="M473" s="236">
        <f t="array" ref="M473">IF(COLUMNS($G473:M473)&gt;$E473,"",IFERROR(INDEX('PROYECCIÓN'!474:474,15+6*(COLUMNS($G473:M473)-1)),""))</f>
        <v/>
      </c>
      <c r="N473" s="236">
        <f t="array" ref="N473">IF(COLUMNS($G473:N473)&gt;$E473,"",IFERROR(INDEX('PROYECCIÓN'!474:474,15+6*(COLUMNS($G473:N473)-1)),""))</f>
        <v/>
      </c>
      <c r="O473" s="236">
        <f t="array" ref="O473">IF(COLUMNS($G473:O473)&gt;$E473,"",IFERROR(INDEX('PROYECCIÓN'!474:474,15+6*(COLUMNS($G473:O473)-1)),""))</f>
        <v/>
      </c>
      <c r="P473" s="236">
        <f t="array" ref="P473">IF(COLUMNS($G473:P473)&gt;$E473,"",IFERROR(INDEX('PROYECCIÓN'!474:474,15+6*(COLUMNS($G473:P473)-1)),""))</f>
        <v/>
      </c>
      <c r="Q473" s="236">
        <f t="array" ref="Q473">IF(COLUMNS($G473:Q473)&gt;$E473,"",IFERROR(INDEX('PROYECCIÓN'!474:474,15+6*(COLUMNS($G473:Q473)-1)),""))</f>
        <v/>
      </c>
      <c r="R473" s="236">
        <f t="array" ref="R473">IF(COLUMNS($G473:R473)&gt;$E473,"",IFERROR(INDEX('PROYECCIÓN'!474:474,15+6*(COLUMNS($G473:R473)-1)),""))</f>
        <v/>
      </c>
      <c r="S473" s="236">
        <f t="array" ref="S473">IF(COLUMNS($G473:S473)&gt;$E473,"",IFERROR(INDEX('PROYECCIÓN'!474:474,15+6*(COLUMNS($G473:S473)-1)),""))</f>
        <v/>
      </c>
      <c r="T473" s="236">
        <f t="array" ref="T473">IF(COLUMNS($G473:T473)&gt;$E473,"",IFERROR(INDEX('PROYECCIÓN'!474:474,15+6*(COLUMNS($G473:T473)-1)),""))</f>
        <v/>
      </c>
      <c r="U473" s="236">
        <f t="array" ref="U473">IF(COLUMNS($G473:U473)&gt;$E473,"",IFERROR(INDEX('PROYECCIÓN'!474:474,15+6*(COLUMNS($G473:U473)-1)),""))</f>
        <v/>
      </c>
      <c r="V473" s="236">
        <f t="array" ref="V473">IF(COLUMNS($G473:V473)&gt;$E473,"",IFERROR(INDEX('PROYECCIÓN'!474:474,15+6*(COLUMNS($G473:V473)-1)),""))</f>
        <v/>
      </c>
      <c r="W473" s="236">
        <f t="array" ref="W473">IF(COLUMNS($G473:W473)&gt;$E473,"",IFERROR(INDEX('PROYECCIÓN'!474:474,15+6*(COLUMNS($G473:W473)-1)),""))</f>
        <v/>
      </c>
      <c r="X473" s="236">
        <f t="array" ref="X473">IF(COLUMNS($G473:X473)&gt;$E473,"",IFERROR(INDEX('PROYECCIÓN'!474:474,15+6*(COLUMNS($G473:X473)-1)),""))</f>
        <v/>
      </c>
      <c r="Y473" s="236">
        <f t="array" ref="Y473">IF(COLUMNS($G473:Y473)&gt;$E473,"",IFERROR(INDEX('PROYECCIÓN'!474:474,15+6*(COLUMNS($G473:Y473)-1)),""))</f>
        <v/>
      </c>
      <c r="Z473" s="236">
        <f t="array" ref="Z473">IF(COLUMNS($G473:Z473)&gt;$E473,"",IFERROR(INDEX('PROYECCIÓN'!474:474,15+6*(COLUMNS($G473:Z473)-1)),""))</f>
        <v/>
      </c>
      <c r="AA473" s="236">
        <f t="array" ref="AA473">IF(COLUMNS($G473:AA473)&gt;$E473,"",IFERROR(INDEX('PROYECCIÓN'!474:474,15+6*(COLUMNS($G473:AA473)-1)),""))</f>
        <v/>
      </c>
      <c r="AB473" s="236">
        <f t="array" ref="AB473">IF(COLUMNS($G473:AB473)&gt;$E473,"",IFERROR(INDEX('PROYECCIÓN'!474:474,15+6*(COLUMNS($G473:AB473)-1)),""))</f>
        <v/>
      </c>
      <c r="AC473" s="236">
        <f t="array" ref="AC473">IF(COLUMNS($G473:AC473)&gt;$E473,"",IFERROR(INDEX('PROYECCIÓN'!474:474,15+6*(COLUMNS($G473:AC473)-1)),""))</f>
        <v/>
      </c>
      <c r="AD473" s="236">
        <f t="array" ref="AD473">IF(COLUMNS($G473:AD473)&gt;$E473,"",IFERROR(INDEX('PROYECCIÓN'!474:474,15+6*(COLUMNS($G473:AD473)-1)),""))</f>
        <v/>
      </c>
      <c r="AE473" s="236">
        <f t="array" ref="AE473">IF(COLUMNS($G473:AE473)&gt;$E473,"",IFERROR(INDEX('PROYECCIÓN'!474:474,15+6*(COLUMNS($G473:AE473)-1)),""))</f>
        <v/>
      </c>
      <c r="AF473" s="236">
        <f t="array" ref="AF473">IF(COLUMNS($G473:AF473)&gt;$E473,"",IFERROR(INDEX('PROYECCIÓN'!474:474,15+6*(COLUMNS($G473:AF473)-1)),""))</f>
        <v/>
      </c>
      <c r="AG473" s="236">
        <f t="array" ref="AG473">IF(COLUMNS($G473:AG473)&gt;$E473,"",IFERROR(INDEX('PROYECCIÓN'!474:474,15+6*(COLUMNS($G473:AG473)-1)),""))</f>
        <v/>
      </c>
      <c r="AH473" s="236">
        <f t="array" ref="AH473">IF(COLUMNS($G473:AH473)&gt;$E473,"",IFERROR(INDEX('PROYECCIÓN'!474:474,15+6*(COLUMNS($G473:AH473)-1)),""))</f>
        <v/>
      </c>
      <c r="AI473" s="236">
        <f t="array" ref="AI473">IF(COLUMNS($G473:AI473)&gt;$E473,"",IFERROR(INDEX('PROYECCIÓN'!474:474,15+6*(COLUMNS($G473:AI473)-1)),""))</f>
        <v/>
      </c>
      <c r="AJ473" s="236">
        <f t="array" ref="AJ473">IF(COLUMNS($G473:AJ473)&gt;$E473,"",IFERROR(INDEX('PROYECCIÓN'!474:474,15+6*(COLUMNS($G473:AJ473)-1)),""))</f>
        <v/>
      </c>
      <c r="AK473" s="236">
        <f t="array" ref="AK473">IF(COLUMNS($G473:AK473)&gt;$E473,"",IFERROR(INDEX('PROYECCIÓN'!474:474,15+6*(COLUMNS($G473:AK473)-1)),""))</f>
        <v/>
      </c>
      <c r="AL473" s="236">
        <f t="array" ref="AL473">IF(COLUMNS($G473:AL473)&gt;$E473,"",IFERROR(INDEX('PROYECCIÓN'!474:474,15+6*(COLUMNS($G473:AL473)-1)),""))</f>
        <v/>
      </c>
      <c r="AM473" s="236">
        <f t="array" ref="AM473">IF(COLUMNS($G473:AM473)&gt;$E473,"",IFERROR(INDEX('PROYECCIÓN'!474:474,15+6*(COLUMNS($G473:AM473)-1)),""))</f>
        <v/>
      </c>
      <c r="AN473" s="236">
        <f t="array" ref="AN473">IF(COLUMNS($G473:AN473)&gt;$E473,"",IFERROR(INDEX('PROYECCIÓN'!474:474,15+6*(COLUMNS($G473:AN473)-1)),""))</f>
        <v/>
      </c>
      <c r="AO473" s="236">
        <f t="array" ref="AO473">IF(COLUMNS($G473:AO473)&gt;$E473,"",IFERROR(INDEX('PROYECCIÓN'!474:474,15+6*(COLUMNS($G473:AO473)-1)),""))</f>
        <v/>
      </c>
      <c r="AP473" s="236">
        <f t="array" ref="AP473">IF(COLUMNS($G473:AP473)&gt;$E473,"",IFERROR(INDEX('PROYECCIÓN'!474:474,15+6*(COLUMNS($G473:AP473)-1)),""))</f>
        <v/>
      </c>
      <c r="AQ473" s="236" t="n"/>
      <c r="AR473" s="229" t="n"/>
      <c r="AS473" s="185" t="n"/>
    </row>
    <row r="474" ht="15" customHeight="1" s="506">
      <c r="B474" s="47">
        <f>'CARTERA TOTAL'!B474</f>
        <v/>
      </c>
      <c r="C474" s="229">
        <f>'PROYECCIÓN'!C475</f>
        <v/>
      </c>
      <c r="D474" s="53">
        <f>'PROYECCIÓN'!D475</f>
        <v/>
      </c>
      <c r="E474" s="56">
        <f>'PROYECCIÓN'!H475</f>
        <v/>
      </c>
      <c r="F474" s="56">
        <f>IF(COUNTIF($G474:$AP474,"VENCIDA")&gt;0,"VENCIDA",IF(COUNTIF($G474:$AP474,"POR VENCER")&gt;0,"POR VENCER",IF(COUNTIF($G474:$AP474,"AL DÍA")&gt;0,"AL DÍA",IF(COUNTIF($G474:$AP474,"PAGA")&gt;0,"PAGA","SIN ESTADO"))))</f>
        <v/>
      </c>
      <c r="G474" s="236">
        <f t="array" ref="G474">IF(COLUMNS($G474:G474)&gt;$E474,"",IFERROR(INDEX('PROYECCIÓN'!475:475,15+6*(COLUMNS($G474:G474)-1)),""))</f>
        <v/>
      </c>
      <c r="H474" s="236">
        <f t="array" ref="H474">IF(COLUMNS($G474:H474)&gt;$E474,"",IFERROR(INDEX('PROYECCIÓN'!475:475,15+6*(COLUMNS($G474:H474)-1)),""))</f>
        <v/>
      </c>
      <c r="I474" s="236">
        <f t="array" ref="I474">IF(COLUMNS($G474:I474)&gt;$E474,"",IFERROR(INDEX('PROYECCIÓN'!475:475,15+6*(COLUMNS($G474:I474)-1)),""))</f>
        <v/>
      </c>
      <c r="J474" s="236">
        <f t="array" ref="J474">IF(COLUMNS($G474:J474)&gt;$E474,"",IFERROR(INDEX('PROYECCIÓN'!475:475,15+6*(COLUMNS($G474:J474)-1)),""))</f>
        <v/>
      </c>
      <c r="K474" s="236">
        <f t="array" ref="K474">IF(COLUMNS($G474:K474)&gt;$E474,"",IFERROR(INDEX('PROYECCIÓN'!475:475,15+6*(COLUMNS($G474:K474)-1)),""))</f>
        <v/>
      </c>
      <c r="L474" s="236">
        <f t="array" ref="L474">IF(COLUMNS($G474:L474)&gt;$E474,"",IFERROR(INDEX('PROYECCIÓN'!475:475,15+6*(COLUMNS($G474:L474)-1)),""))</f>
        <v/>
      </c>
      <c r="M474" s="236">
        <f t="array" ref="M474">IF(COLUMNS($G474:M474)&gt;$E474,"",IFERROR(INDEX('PROYECCIÓN'!475:475,15+6*(COLUMNS($G474:M474)-1)),""))</f>
        <v/>
      </c>
      <c r="N474" s="236">
        <f t="array" ref="N474">IF(COLUMNS($G474:N474)&gt;$E474,"",IFERROR(INDEX('PROYECCIÓN'!475:475,15+6*(COLUMNS($G474:N474)-1)),""))</f>
        <v/>
      </c>
      <c r="O474" s="236">
        <f t="array" ref="O474">IF(COLUMNS($G474:O474)&gt;$E474,"",IFERROR(INDEX('PROYECCIÓN'!475:475,15+6*(COLUMNS($G474:O474)-1)),""))</f>
        <v/>
      </c>
      <c r="P474" s="236">
        <f t="array" ref="P474">IF(COLUMNS($G474:P474)&gt;$E474,"",IFERROR(INDEX('PROYECCIÓN'!475:475,15+6*(COLUMNS($G474:P474)-1)),""))</f>
        <v/>
      </c>
      <c r="Q474" s="236">
        <f t="array" ref="Q474">IF(COLUMNS($G474:Q474)&gt;$E474,"",IFERROR(INDEX('PROYECCIÓN'!475:475,15+6*(COLUMNS($G474:Q474)-1)),""))</f>
        <v/>
      </c>
      <c r="R474" s="236">
        <f t="array" ref="R474">IF(COLUMNS($G474:R474)&gt;$E474,"",IFERROR(INDEX('PROYECCIÓN'!475:475,15+6*(COLUMNS($G474:R474)-1)),""))</f>
        <v/>
      </c>
      <c r="S474" s="236">
        <f t="array" ref="S474">IF(COLUMNS($G474:S474)&gt;$E474,"",IFERROR(INDEX('PROYECCIÓN'!475:475,15+6*(COLUMNS($G474:S474)-1)),""))</f>
        <v/>
      </c>
      <c r="T474" s="236">
        <f t="array" ref="T474">IF(COLUMNS($G474:T474)&gt;$E474,"",IFERROR(INDEX('PROYECCIÓN'!475:475,15+6*(COLUMNS($G474:T474)-1)),""))</f>
        <v/>
      </c>
      <c r="U474" s="236">
        <f t="array" ref="U474">IF(COLUMNS($G474:U474)&gt;$E474,"",IFERROR(INDEX('PROYECCIÓN'!475:475,15+6*(COLUMNS($G474:U474)-1)),""))</f>
        <v/>
      </c>
      <c r="V474" s="236">
        <f t="array" ref="V474">IF(COLUMNS($G474:V474)&gt;$E474,"",IFERROR(INDEX('PROYECCIÓN'!475:475,15+6*(COLUMNS($G474:V474)-1)),""))</f>
        <v/>
      </c>
      <c r="W474" s="236">
        <f t="array" ref="W474">IF(COLUMNS($G474:W474)&gt;$E474,"",IFERROR(INDEX('PROYECCIÓN'!475:475,15+6*(COLUMNS($G474:W474)-1)),""))</f>
        <v/>
      </c>
      <c r="X474" s="236">
        <f t="array" ref="X474">IF(COLUMNS($G474:X474)&gt;$E474,"",IFERROR(INDEX('PROYECCIÓN'!475:475,15+6*(COLUMNS($G474:X474)-1)),""))</f>
        <v/>
      </c>
      <c r="Y474" s="236">
        <f t="array" ref="Y474">IF(COLUMNS($G474:Y474)&gt;$E474,"",IFERROR(INDEX('PROYECCIÓN'!475:475,15+6*(COLUMNS($G474:Y474)-1)),""))</f>
        <v/>
      </c>
      <c r="Z474" s="236">
        <f t="array" ref="Z474">IF(COLUMNS($G474:Z474)&gt;$E474,"",IFERROR(INDEX('PROYECCIÓN'!475:475,15+6*(COLUMNS($G474:Z474)-1)),""))</f>
        <v/>
      </c>
      <c r="AA474" s="236">
        <f t="array" ref="AA474">IF(COLUMNS($G474:AA474)&gt;$E474,"",IFERROR(INDEX('PROYECCIÓN'!475:475,15+6*(COLUMNS($G474:AA474)-1)),""))</f>
        <v/>
      </c>
      <c r="AB474" s="236">
        <f t="array" ref="AB474">IF(COLUMNS($G474:AB474)&gt;$E474,"",IFERROR(INDEX('PROYECCIÓN'!475:475,15+6*(COLUMNS($G474:AB474)-1)),""))</f>
        <v/>
      </c>
      <c r="AC474" s="236">
        <f t="array" ref="AC474">IF(COLUMNS($G474:AC474)&gt;$E474,"",IFERROR(INDEX('PROYECCIÓN'!475:475,15+6*(COLUMNS($G474:AC474)-1)),""))</f>
        <v/>
      </c>
      <c r="AD474" s="236">
        <f t="array" ref="AD474">IF(COLUMNS($G474:AD474)&gt;$E474,"",IFERROR(INDEX('PROYECCIÓN'!475:475,15+6*(COLUMNS($G474:AD474)-1)),""))</f>
        <v/>
      </c>
      <c r="AE474" s="236">
        <f t="array" ref="AE474">IF(COLUMNS($G474:AE474)&gt;$E474,"",IFERROR(INDEX('PROYECCIÓN'!475:475,15+6*(COLUMNS($G474:AE474)-1)),""))</f>
        <v/>
      </c>
      <c r="AF474" s="236">
        <f t="array" ref="AF474">IF(COLUMNS($G474:AF474)&gt;$E474,"",IFERROR(INDEX('PROYECCIÓN'!475:475,15+6*(COLUMNS($G474:AF474)-1)),""))</f>
        <v/>
      </c>
      <c r="AG474" s="236">
        <f t="array" ref="AG474">IF(COLUMNS($G474:AG474)&gt;$E474,"",IFERROR(INDEX('PROYECCIÓN'!475:475,15+6*(COLUMNS($G474:AG474)-1)),""))</f>
        <v/>
      </c>
      <c r="AH474" s="236">
        <f t="array" ref="AH474">IF(COLUMNS($G474:AH474)&gt;$E474,"",IFERROR(INDEX('PROYECCIÓN'!475:475,15+6*(COLUMNS($G474:AH474)-1)),""))</f>
        <v/>
      </c>
      <c r="AI474" s="236">
        <f t="array" ref="AI474">IF(COLUMNS($G474:AI474)&gt;$E474,"",IFERROR(INDEX('PROYECCIÓN'!475:475,15+6*(COLUMNS($G474:AI474)-1)),""))</f>
        <v/>
      </c>
      <c r="AJ474" s="236">
        <f t="array" ref="AJ474">IF(COLUMNS($G474:AJ474)&gt;$E474,"",IFERROR(INDEX('PROYECCIÓN'!475:475,15+6*(COLUMNS($G474:AJ474)-1)),""))</f>
        <v/>
      </c>
      <c r="AK474" s="236">
        <f t="array" ref="AK474">IF(COLUMNS($G474:AK474)&gt;$E474,"",IFERROR(INDEX('PROYECCIÓN'!475:475,15+6*(COLUMNS($G474:AK474)-1)),""))</f>
        <v/>
      </c>
      <c r="AL474" s="236">
        <f t="array" ref="AL474">IF(COLUMNS($G474:AL474)&gt;$E474,"",IFERROR(INDEX('PROYECCIÓN'!475:475,15+6*(COLUMNS($G474:AL474)-1)),""))</f>
        <v/>
      </c>
      <c r="AM474" s="236">
        <f t="array" ref="AM474">IF(COLUMNS($G474:AM474)&gt;$E474,"",IFERROR(INDEX('PROYECCIÓN'!475:475,15+6*(COLUMNS($G474:AM474)-1)),""))</f>
        <v/>
      </c>
      <c r="AN474" s="236">
        <f t="array" ref="AN474">IF(COLUMNS($G474:AN474)&gt;$E474,"",IFERROR(INDEX('PROYECCIÓN'!475:475,15+6*(COLUMNS($G474:AN474)-1)),""))</f>
        <v/>
      </c>
      <c r="AO474" s="236">
        <f t="array" ref="AO474">IF(COLUMNS($G474:AO474)&gt;$E474,"",IFERROR(INDEX('PROYECCIÓN'!475:475,15+6*(COLUMNS($G474:AO474)-1)),""))</f>
        <v/>
      </c>
      <c r="AP474" s="236">
        <f t="array" ref="AP474">IF(COLUMNS($G474:AP474)&gt;$E474,"",IFERROR(INDEX('PROYECCIÓN'!475:475,15+6*(COLUMNS($G474:AP474)-1)),""))</f>
        <v/>
      </c>
      <c r="AQ474" s="236" t="n"/>
      <c r="AR474" s="229" t="n"/>
      <c r="AS474" s="185" t="n"/>
    </row>
    <row r="475" ht="15" customHeight="1" s="506">
      <c r="B475" s="47">
        <f>'CARTERA TOTAL'!B475</f>
        <v/>
      </c>
      <c r="C475" s="229">
        <f>'PROYECCIÓN'!C476</f>
        <v/>
      </c>
      <c r="D475" s="53">
        <f>'PROYECCIÓN'!D476</f>
        <v/>
      </c>
      <c r="E475" s="56">
        <f>'PROYECCIÓN'!H476</f>
        <v/>
      </c>
      <c r="F475" s="56">
        <f>IF(COUNTIF($G475:$AP475,"VENCIDA")&gt;0,"VENCIDA",IF(COUNTIF($G475:$AP475,"POR VENCER")&gt;0,"POR VENCER",IF(COUNTIF($G475:$AP475,"AL DÍA")&gt;0,"AL DÍA",IF(COUNTIF($G475:$AP475,"PAGA")&gt;0,"PAGA","SIN ESTADO"))))</f>
        <v/>
      </c>
      <c r="G475" s="236">
        <f t="array" ref="G475">IF(COLUMNS($G475:G475)&gt;$E475,"",IFERROR(INDEX('PROYECCIÓN'!476:476,15+6*(COLUMNS($G475:G475)-1)),""))</f>
        <v/>
      </c>
      <c r="H475" s="236">
        <f t="array" ref="H475">IF(COLUMNS($G475:H475)&gt;$E475,"",IFERROR(INDEX('PROYECCIÓN'!476:476,15+6*(COLUMNS($G475:H475)-1)),""))</f>
        <v/>
      </c>
      <c r="I475" s="236">
        <f t="array" ref="I475">IF(COLUMNS($G475:I475)&gt;$E475,"",IFERROR(INDEX('PROYECCIÓN'!476:476,15+6*(COLUMNS($G475:I475)-1)),""))</f>
        <v/>
      </c>
      <c r="J475" s="236">
        <f t="array" ref="J475">IF(COLUMNS($G475:J475)&gt;$E475,"",IFERROR(INDEX('PROYECCIÓN'!476:476,15+6*(COLUMNS($G475:J475)-1)),""))</f>
        <v/>
      </c>
      <c r="K475" s="236">
        <f t="array" ref="K475">IF(COLUMNS($G475:K475)&gt;$E475,"",IFERROR(INDEX('PROYECCIÓN'!476:476,15+6*(COLUMNS($G475:K475)-1)),""))</f>
        <v/>
      </c>
      <c r="L475" s="236">
        <f t="array" ref="L475">IF(COLUMNS($G475:L475)&gt;$E475,"",IFERROR(INDEX('PROYECCIÓN'!476:476,15+6*(COLUMNS($G475:L475)-1)),""))</f>
        <v/>
      </c>
      <c r="M475" s="236">
        <f t="array" ref="M475">IF(COLUMNS($G475:M475)&gt;$E475,"",IFERROR(INDEX('PROYECCIÓN'!476:476,15+6*(COLUMNS($G475:M475)-1)),""))</f>
        <v/>
      </c>
      <c r="N475" s="236">
        <f t="array" ref="N475">IF(COLUMNS($G475:N475)&gt;$E475,"",IFERROR(INDEX('PROYECCIÓN'!476:476,15+6*(COLUMNS($G475:N475)-1)),""))</f>
        <v/>
      </c>
      <c r="O475" s="236">
        <f t="array" ref="O475">IF(COLUMNS($G475:O475)&gt;$E475,"",IFERROR(INDEX('PROYECCIÓN'!476:476,15+6*(COLUMNS($G475:O475)-1)),""))</f>
        <v/>
      </c>
      <c r="P475" s="236">
        <f t="array" ref="P475">IF(COLUMNS($G475:P475)&gt;$E475,"",IFERROR(INDEX('PROYECCIÓN'!476:476,15+6*(COLUMNS($G475:P475)-1)),""))</f>
        <v/>
      </c>
      <c r="Q475" s="236">
        <f t="array" ref="Q475">IF(COLUMNS($G475:Q475)&gt;$E475,"",IFERROR(INDEX('PROYECCIÓN'!476:476,15+6*(COLUMNS($G475:Q475)-1)),""))</f>
        <v/>
      </c>
      <c r="R475" s="236">
        <f t="array" ref="R475">IF(COLUMNS($G475:R475)&gt;$E475,"",IFERROR(INDEX('PROYECCIÓN'!476:476,15+6*(COLUMNS($G475:R475)-1)),""))</f>
        <v/>
      </c>
      <c r="S475" s="236">
        <f t="array" ref="S475">IF(COLUMNS($G475:S475)&gt;$E475,"",IFERROR(INDEX('PROYECCIÓN'!476:476,15+6*(COLUMNS($G475:S475)-1)),""))</f>
        <v/>
      </c>
      <c r="T475" s="236">
        <f t="array" ref="T475">IF(COLUMNS($G475:T475)&gt;$E475,"",IFERROR(INDEX('PROYECCIÓN'!476:476,15+6*(COLUMNS($G475:T475)-1)),""))</f>
        <v/>
      </c>
      <c r="U475" s="236">
        <f t="array" ref="U475">IF(COLUMNS($G475:U475)&gt;$E475,"",IFERROR(INDEX('PROYECCIÓN'!476:476,15+6*(COLUMNS($G475:U475)-1)),""))</f>
        <v/>
      </c>
      <c r="V475" s="236">
        <f t="array" ref="V475">IF(COLUMNS($G475:V475)&gt;$E475,"",IFERROR(INDEX('PROYECCIÓN'!476:476,15+6*(COLUMNS($G475:V475)-1)),""))</f>
        <v/>
      </c>
      <c r="W475" s="236">
        <f t="array" ref="W475">IF(COLUMNS($G475:W475)&gt;$E475,"",IFERROR(INDEX('PROYECCIÓN'!476:476,15+6*(COLUMNS($G475:W475)-1)),""))</f>
        <v/>
      </c>
      <c r="X475" s="236">
        <f t="array" ref="X475">IF(COLUMNS($G475:X475)&gt;$E475,"",IFERROR(INDEX('PROYECCIÓN'!476:476,15+6*(COLUMNS($G475:X475)-1)),""))</f>
        <v/>
      </c>
      <c r="Y475" s="236">
        <f t="array" ref="Y475">IF(COLUMNS($G475:Y475)&gt;$E475,"",IFERROR(INDEX('PROYECCIÓN'!476:476,15+6*(COLUMNS($G475:Y475)-1)),""))</f>
        <v/>
      </c>
      <c r="Z475" s="236">
        <f t="array" ref="Z475">IF(COLUMNS($G475:Z475)&gt;$E475,"",IFERROR(INDEX('PROYECCIÓN'!476:476,15+6*(COLUMNS($G475:Z475)-1)),""))</f>
        <v/>
      </c>
      <c r="AA475" s="236">
        <f t="array" ref="AA475">IF(COLUMNS($G475:AA475)&gt;$E475,"",IFERROR(INDEX('PROYECCIÓN'!476:476,15+6*(COLUMNS($G475:AA475)-1)),""))</f>
        <v/>
      </c>
      <c r="AB475" s="236">
        <f t="array" ref="AB475">IF(COLUMNS($G475:AB475)&gt;$E475,"",IFERROR(INDEX('PROYECCIÓN'!476:476,15+6*(COLUMNS($G475:AB475)-1)),""))</f>
        <v/>
      </c>
      <c r="AC475" s="236">
        <f t="array" ref="AC475">IF(COLUMNS($G475:AC475)&gt;$E475,"",IFERROR(INDEX('PROYECCIÓN'!476:476,15+6*(COLUMNS($G475:AC475)-1)),""))</f>
        <v/>
      </c>
      <c r="AD475" s="236">
        <f t="array" ref="AD475">IF(COLUMNS($G475:AD475)&gt;$E475,"",IFERROR(INDEX('PROYECCIÓN'!476:476,15+6*(COLUMNS($G475:AD475)-1)),""))</f>
        <v/>
      </c>
      <c r="AE475" s="236">
        <f t="array" ref="AE475">IF(COLUMNS($G475:AE475)&gt;$E475,"",IFERROR(INDEX('PROYECCIÓN'!476:476,15+6*(COLUMNS($G475:AE475)-1)),""))</f>
        <v/>
      </c>
      <c r="AF475" s="236">
        <f t="array" ref="AF475">IF(COLUMNS($G475:AF475)&gt;$E475,"",IFERROR(INDEX('PROYECCIÓN'!476:476,15+6*(COLUMNS($G475:AF475)-1)),""))</f>
        <v/>
      </c>
      <c r="AG475" s="236">
        <f t="array" ref="AG475">IF(COLUMNS($G475:AG475)&gt;$E475,"",IFERROR(INDEX('PROYECCIÓN'!476:476,15+6*(COLUMNS($G475:AG475)-1)),""))</f>
        <v/>
      </c>
      <c r="AH475" s="236">
        <f t="array" ref="AH475">IF(COLUMNS($G475:AH475)&gt;$E475,"",IFERROR(INDEX('PROYECCIÓN'!476:476,15+6*(COLUMNS($G475:AH475)-1)),""))</f>
        <v/>
      </c>
      <c r="AI475" s="236">
        <f t="array" ref="AI475">IF(COLUMNS($G475:AI475)&gt;$E475,"",IFERROR(INDEX('PROYECCIÓN'!476:476,15+6*(COLUMNS($G475:AI475)-1)),""))</f>
        <v/>
      </c>
      <c r="AJ475" s="236">
        <f t="array" ref="AJ475">IF(COLUMNS($G475:AJ475)&gt;$E475,"",IFERROR(INDEX('PROYECCIÓN'!476:476,15+6*(COLUMNS($G475:AJ475)-1)),""))</f>
        <v/>
      </c>
      <c r="AK475" s="236">
        <f t="array" ref="AK475">IF(COLUMNS($G475:AK475)&gt;$E475,"",IFERROR(INDEX('PROYECCIÓN'!476:476,15+6*(COLUMNS($G475:AK475)-1)),""))</f>
        <v/>
      </c>
      <c r="AL475" s="236">
        <f t="array" ref="AL475">IF(COLUMNS($G475:AL475)&gt;$E475,"",IFERROR(INDEX('PROYECCIÓN'!476:476,15+6*(COLUMNS($G475:AL475)-1)),""))</f>
        <v/>
      </c>
      <c r="AM475" s="236">
        <f t="array" ref="AM475">IF(COLUMNS($G475:AM475)&gt;$E475,"",IFERROR(INDEX('PROYECCIÓN'!476:476,15+6*(COLUMNS($G475:AM475)-1)),""))</f>
        <v/>
      </c>
      <c r="AN475" s="236">
        <f t="array" ref="AN475">IF(COLUMNS($G475:AN475)&gt;$E475,"",IFERROR(INDEX('PROYECCIÓN'!476:476,15+6*(COLUMNS($G475:AN475)-1)),""))</f>
        <v/>
      </c>
      <c r="AO475" s="236">
        <f t="array" ref="AO475">IF(COLUMNS($G475:AO475)&gt;$E475,"",IFERROR(INDEX('PROYECCIÓN'!476:476,15+6*(COLUMNS($G475:AO475)-1)),""))</f>
        <v/>
      </c>
      <c r="AP475" s="236">
        <f t="array" ref="AP475">IF(COLUMNS($G475:AP475)&gt;$E475,"",IFERROR(INDEX('PROYECCIÓN'!476:476,15+6*(COLUMNS($G475:AP475)-1)),""))</f>
        <v/>
      </c>
      <c r="AQ475" s="236" t="n"/>
      <c r="AR475" s="229" t="n"/>
      <c r="AS475" s="185" t="n"/>
    </row>
    <row r="476" ht="15" customHeight="1" s="506">
      <c r="B476" s="47">
        <f>'CARTERA TOTAL'!B476</f>
        <v/>
      </c>
      <c r="C476" s="229">
        <f>'PROYECCIÓN'!C477</f>
        <v/>
      </c>
      <c r="D476" s="53">
        <f>'PROYECCIÓN'!D477</f>
        <v/>
      </c>
      <c r="E476" s="56">
        <f>'PROYECCIÓN'!H477</f>
        <v/>
      </c>
      <c r="F476" s="56">
        <f>IF(COUNTIF($G476:$AP476,"VENCIDA")&gt;0,"VENCIDA",IF(COUNTIF($G476:$AP476,"POR VENCER")&gt;0,"POR VENCER",IF(COUNTIF($G476:$AP476,"AL DÍA")&gt;0,"AL DÍA",IF(COUNTIF($G476:$AP476,"PAGA")&gt;0,"PAGA","SIN ESTADO"))))</f>
        <v/>
      </c>
      <c r="G476" s="236">
        <f t="array" ref="G476">IF(COLUMNS($G476:G476)&gt;$E476,"",IFERROR(INDEX('PROYECCIÓN'!477:477,15+6*(COLUMNS($G476:G476)-1)),""))</f>
        <v/>
      </c>
      <c r="H476" s="236">
        <f t="array" ref="H476">IF(COLUMNS($G476:H476)&gt;$E476,"",IFERROR(INDEX('PROYECCIÓN'!477:477,15+6*(COLUMNS($G476:H476)-1)),""))</f>
        <v/>
      </c>
      <c r="I476" s="236">
        <f t="array" ref="I476">IF(COLUMNS($G476:I476)&gt;$E476,"",IFERROR(INDEX('PROYECCIÓN'!477:477,15+6*(COLUMNS($G476:I476)-1)),""))</f>
        <v/>
      </c>
      <c r="J476" s="236">
        <f t="array" ref="J476">IF(COLUMNS($G476:J476)&gt;$E476,"",IFERROR(INDEX('PROYECCIÓN'!477:477,15+6*(COLUMNS($G476:J476)-1)),""))</f>
        <v/>
      </c>
      <c r="K476" s="236">
        <f t="array" ref="K476">IF(COLUMNS($G476:K476)&gt;$E476,"",IFERROR(INDEX('PROYECCIÓN'!477:477,15+6*(COLUMNS($G476:K476)-1)),""))</f>
        <v/>
      </c>
      <c r="L476" s="236">
        <f t="array" ref="L476">IF(COLUMNS($G476:L476)&gt;$E476,"",IFERROR(INDEX('PROYECCIÓN'!477:477,15+6*(COLUMNS($G476:L476)-1)),""))</f>
        <v/>
      </c>
      <c r="M476" s="236">
        <f t="array" ref="M476">IF(COLUMNS($G476:M476)&gt;$E476,"",IFERROR(INDEX('PROYECCIÓN'!477:477,15+6*(COLUMNS($G476:M476)-1)),""))</f>
        <v/>
      </c>
      <c r="N476" s="236">
        <f t="array" ref="N476">IF(COLUMNS($G476:N476)&gt;$E476,"",IFERROR(INDEX('PROYECCIÓN'!477:477,15+6*(COLUMNS($G476:N476)-1)),""))</f>
        <v/>
      </c>
      <c r="O476" s="236">
        <f t="array" ref="O476">IF(COLUMNS($G476:O476)&gt;$E476,"",IFERROR(INDEX('PROYECCIÓN'!477:477,15+6*(COLUMNS($G476:O476)-1)),""))</f>
        <v/>
      </c>
      <c r="P476" s="236">
        <f t="array" ref="P476">IF(COLUMNS($G476:P476)&gt;$E476,"",IFERROR(INDEX('PROYECCIÓN'!477:477,15+6*(COLUMNS($G476:P476)-1)),""))</f>
        <v/>
      </c>
      <c r="Q476" s="236">
        <f t="array" ref="Q476">IF(COLUMNS($G476:Q476)&gt;$E476,"",IFERROR(INDEX('PROYECCIÓN'!477:477,15+6*(COLUMNS($G476:Q476)-1)),""))</f>
        <v/>
      </c>
      <c r="R476" s="236">
        <f t="array" ref="R476">IF(COLUMNS($G476:R476)&gt;$E476,"",IFERROR(INDEX('PROYECCIÓN'!477:477,15+6*(COLUMNS($G476:R476)-1)),""))</f>
        <v/>
      </c>
      <c r="S476" s="236">
        <f t="array" ref="S476">IF(COLUMNS($G476:S476)&gt;$E476,"",IFERROR(INDEX('PROYECCIÓN'!477:477,15+6*(COLUMNS($G476:S476)-1)),""))</f>
        <v/>
      </c>
      <c r="T476" s="236">
        <f t="array" ref="T476">IF(COLUMNS($G476:T476)&gt;$E476,"",IFERROR(INDEX('PROYECCIÓN'!477:477,15+6*(COLUMNS($G476:T476)-1)),""))</f>
        <v/>
      </c>
      <c r="U476" s="236">
        <f t="array" ref="U476">IF(COLUMNS($G476:U476)&gt;$E476,"",IFERROR(INDEX('PROYECCIÓN'!477:477,15+6*(COLUMNS($G476:U476)-1)),""))</f>
        <v/>
      </c>
      <c r="V476" s="236">
        <f t="array" ref="V476">IF(COLUMNS($G476:V476)&gt;$E476,"",IFERROR(INDEX('PROYECCIÓN'!477:477,15+6*(COLUMNS($G476:V476)-1)),""))</f>
        <v/>
      </c>
      <c r="W476" s="236">
        <f t="array" ref="W476">IF(COLUMNS($G476:W476)&gt;$E476,"",IFERROR(INDEX('PROYECCIÓN'!477:477,15+6*(COLUMNS($G476:W476)-1)),""))</f>
        <v/>
      </c>
      <c r="X476" s="236">
        <f t="array" ref="X476">IF(COLUMNS($G476:X476)&gt;$E476,"",IFERROR(INDEX('PROYECCIÓN'!477:477,15+6*(COLUMNS($G476:X476)-1)),""))</f>
        <v/>
      </c>
      <c r="Y476" s="236">
        <f t="array" ref="Y476">IF(COLUMNS($G476:Y476)&gt;$E476,"",IFERROR(INDEX('PROYECCIÓN'!477:477,15+6*(COLUMNS($G476:Y476)-1)),""))</f>
        <v/>
      </c>
      <c r="Z476" s="236">
        <f t="array" ref="Z476">IF(COLUMNS($G476:Z476)&gt;$E476,"",IFERROR(INDEX('PROYECCIÓN'!477:477,15+6*(COLUMNS($G476:Z476)-1)),""))</f>
        <v/>
      </c>
      <c r="AA476" s="236">
        <f t="array" ref="AA476">IF(COLUMNS($G476:AA476)&gt;$E476,"",IFERROR(INDEX('PROYECCIÓN'!477:477,15+6*(COLUMNS($G476:AA476)-1)),""))</f>
        <v/>
      </c>
      <c r="AB476" s="236">
        <f t="array" ref="AB476">IF(COLUMNS($G476:AB476)&gt;$E476,"",IFERROR(INDEX('PROYECCIÓN'!477:477,15+6*(COLUMNS($G476:AB476)-1)),""))</f>
        <v/>
      </c>
      <c r="AC476" s="236">
        <f t="array" ref="AC476">IF(COLUMNS($G476:AC476)&gt;$E476,"",IFERROR(INDEX('PROYECCIÓN'!477:477,15+6*(COLUMNS($G476:AC476)-1)),""))</f>
        <v/>
      </c>
      <c r="AD476" s="236">
        <f t="array" ref="AD476">IF(COLUMNS($G476:AD476)&gt;$E476,"",IFERROR(INDEX('PROYECCIÓN'!477:477,15+6*(COLUMNS($G476:AD476)-1)),""))</f>
        <v/>
      </c>
      <c r="AE476" s="236">
        <f t="array" ref="AE476">IF(COLUMNS($G476:AE476)&gt;$E476,"",IFERROR(INDEX('PROYECCIÓN'!477:477,15+6*(COLUMNS($G476:AE476)-1)),""))</f>
        <v/>
      </c>
      <c r="AF476" s="236">
        <f t="array" ref="AF476">IF(COLUMNS($G476:AF476)&gt;$E476,"",IFERROR(INDEX('PROYECCIÓN'!477:477,15+6*(COLUMNS($G476:AF476)-1)),""))</f>
        <v/>
      </c>
      <c r="AG476" s="236">
        <f t="array" ref="AG476">IF(COLUMNS($G476:AG476)&gt;$E476,"",IFERROR(INDEX('PROYECCIÓN'!477:477,15+6*(COLUMNS($G476:AG476)-1)),""))</f>
        <v/>
      </c>
      <c r="AH476" s="236">
        <f t="array" ref="AH476">IF(COLUMNS($G476:AH476)&gt;$E476,"",IFERROR(INDEX('PROYECCIÓN'!477:477,15+6*(COLUMNS($G476:AH476)-1)),""))</f>
        <v/>
      </c>
      <c r="AI476" s="236">
        <f t="array" ref="AI476">IF(COLUMNS($G476:AI476)&gt;$E476,"",IFERROR(INDEX('PROYECCIÓN'!477:477,15+6*(COLUMNS($G476:AI476)-1)),""))</f>
        <v/>
      </c>
      <c r="AJ476" s="236">
        <f t="array" ref="AJ476">IF(COLUMNS($G476:AJ476)&gt;$E476,"",IFERROR(INDEX('PROYECCIÓN'!477:477,15+6*(COLUMNS($G476:AJ476)-1)),""))</f>
        <v/>
      </c>
      <c r="AK476" s="236">
        <f t="array" ref="AK476">IF(COLUMNS($G476:AK476)&gt;$E476,"",IFERROR(INDEX('PROYECCIÓN'!477:477,15+6*(COLUMNS($G476:AK476)-1)),""))</f>
        <v/>
      </c>
      <c r="AL476" s="236">
        <f t="array" ref="AL476">IF(COLUMNS($G476:AL476)&gt;$E476,"",IFERROR(INDEX('PROYECCIÓN'!477:477,15+6*(COLUMNS($G476:AL476)-1)),""))</f>
        <v/>
      </c>
      <c r="AM476" s="236">
        <f t="array" ref="AM476">IF(COLUMNS($G476:AM476)&gt;$E476,"",IFERROR(INDEX('PROYECCIÓN'!477:477,15+6*(COLUMNS($G476:AM476)-1)),""))</f>
        <v/>
      </c>
      <c r="AN476" s="236">
        <f t="array" ref="AN476">IF(COLUMNS($G476:AN476)&gt;$E476,"",IFERROR(INDEX('PROYECCIÓN'!477:477,15+6*(COLUMNS($G476:AN476)-1)),""))</f>
        <v/>
      </c>
      <c r="AO476" s="236">
        <f t="array" ref="AO476">IF(COLUMNS($G476:AO476)&gt;$E476,"",IFERROR(INDEX('PROYECCIÓN'!477:477,15+6*(COLUMNS($G476:AO476)-1)),""))</f>
        <v/>
      </c>
      <c r="AP476" s="236">
        <f t="array" ref="AP476">IF(COLUMNS($G476:AP476)&gt;$E476,"",IFERROR(INDEX('PROYECCIÓN'!477:477,15+6*(COLUMNS($G476:AP476)-1)),""))</f>
        <v/>
      </c>
      <c r="AQ476" s="236" t="n"/>
      <c r="AR476" s="229" t="n"/>
      <c r="AS476" s="185" t="n"/>
    </row>
    <row r="477" ht="15" customHeight="1" s="506">
      <c r="B477" s="47">
        <f>'CARTERA TOTAL'!B477</f>
        <v/>
      </c>
      <c r="C477" s="229">
        <f>'PROYECCIÓN'!C478</f>
        <v/>
      </c>
      <c r="D477" s="53">
        <f>'PROYECCIÓN'!D478</f>
        <v/>
      </c>
      <c r="E477" s="56">
        <f>'PROYECCIÓN'!H478</f>
        <v/>
      </c>
      <c r="F477" s="56">
        <f>IF(COUNTIF($G477:$AP477,"VENCIDA")&gt;0,"VENCIDA",IF(COUNTIF($G477:$AP477,"POR VENCER")&gt;0,"POR VENCER",IF(COUNTIF($G477:$AP477,"AL DÍA")&gt;0,"AL DÍA",IF(COUNTIF($G477:$AP477,"PAGA")&gt;0,"PAGA","SIN ESTADO"))))</f>
        <v/>
      </c>
      <c r="G477" s="236">
        <f t="array" ref="G477">IF(COLUMNS($G477:G477)&gt;$E477,"",IFERROR(INDEX('PROYECCIÓN'!478:478,15+6*(COLUMNS($G477:G477)-1)),""))</f>
        <v/>
      </c>
      <c r="H477" s="236">
        <f t="array" ref="H477">IF(COLUMNS($G477:H477)&gt;$E477,"",IFERROR(INDEX('PROYECCIÓN'!478:478,15+6*(COLUMNS($G477:H477)-1)),""))</f>
        <v/>
      </c>
      <c r="I477" s="236">
        <f t="array" ref="I477">IF(COLUMNS($G477:I477)&gt;$E477,"",IFERROR(INDEX('PROYECCIÓN'!478:478,15+6*(COLUMNS($G477:I477)-1)),""))</f>
        <v/>
      </c>
      <c r="J477" s="236">
        <f t="array" ref="J477">IF(COLUMNS($G477:J477)&gt;$E477,"",IFERROR(INDEX('PROYECCIÓN'!478:478,15+6*(COLUMNS($G477:J477)-1)),""))</f>
        <v/>
      </c>
      <c r="K477" s="236">
        <f t="array" ref="K477">IF(COLUMNS($G477:K477)&gt;$E477,"",IFERROR(INDEX('PROYECCIÓN'!478:478,15+6*(COLUMNS($G477:K477)-1)),""))</f>
        <v/>
      </c>
      <c r="L477" s="236">
        <f t="array" ref="L477">IF(COLUMNS($G477:L477)&gt;$E477,"",IFERROR(INDEX('PROYECCIÓN'!478:478,15+6*(COLUMNS($G477:L477)-1)),""))</f>
        <v/>
      </c>
      <c r="M477" s="236">
        <f t="array" ref="M477">IF(COLUMNS($G477:M477)&gt;$E477,"",IFERROR(INDEX('PROYECCIÓN'!478:478,15+6*(COLUMNS($G477:M477)-1)),""))</f>
        <v/>
      </c>
      <c r="N477" s="236">
        <f t="array" ref="N477">IF(COLUMNS($G477:N477)&gt;$E477,"",IFERROR(INDEX('PROYECCIÓN'!478:478,15+6*(COLUMNS($G477:N477)-1)),""))</f>
        <v/>
      </c>
      <c r="O477" s="236">
        <f t="array" ref="O477">IF(COLUMNS($G477:O477)&gt;$E477,"",IFERROR(INDEX('PROYECCIÓN'!478:478,15+6*(COLUMNS($G477:O477)-1)),""))</f>
        <v/>
      </c>
      <c r="P477" s="236">
        <f t="array" ref="P477">IF(COLUMNS($G477:P477)&gt;$E477,"",IFERROR(INDEX('PROYECCIÓN'!478:478,15+6*(COLUMNS($G477:P477)-1)),""))</f>
        <v/>
      </c>
      <c r="Q477" s="236">
        <f t="array" ref="Q477">IF(COLUMNS($G477:Q477)&gt;$E477,"",IFERROR(INDEX('PROYECCIÓN'!478:478,15+6*(COLUMNS($G477:Q477)-1)),""))</f>
        <v/>
      </c>
      <c r="R477" s="236">
        <f t="array" ref="R477">IF(COLUMNS($G477:R477)&gt;$E477,"",IFERROR(INDEX('PROYECCIÓN'!478:478,15+6*(COLUMNS($G477:R477)-1)),""))</f>
        <v/>
      </c>
      <c r="S477" s="236">
        <f t="array" ref="S477">IF(COLUMNS($G477:S477)&gt;$E477,"",IFERROR(INDEX('PROYECCIÓN'!478:478,15+6*(COLUMNS($G477:S477)-1)),""))</f>
        <v/>
      </c>
      <c r="T477" s="236">
        <f t="array" ref="T477">IF(COLUMNS($G477:T477)&gt;$E477,"",IFERROR(INDEX('PROYECCIÓN'!478:478,15+6*(COLUMNS($G477:T477)-1)),""))</f>
        <v/>
      </c>
      <c r="U477" s="236">
        <f t="array" ref="U477">IF(COLUMNS($G477:U477)&gt;$E477,"",IFERROR(INDEX('PROYECCIÓN'!478:478,15+6*(COLUMNS($G477:U477)-1)),""))</f>
        <v/>
      </c>
      <c r="V477" s="236">
        <f t="array" ref="V477">IF(COLUMNS($G477:V477)&gt;$E477,"",IFERROR(INDEX('PROYECCIÓN'!478:478,15+6*(COLUMNS($G477:V477)-1)),""))</f>
        <v/>
      </c>
      <c r="W477" s="236">
        <f t="array" ref="W477">IF(COLUMNS($G477:W477)&gt;$E477,"",IFERROR(INDEX('PROYECCIÓN'!478:478,15+6*(COLUMNS($G477:W477)-1)),""))</f>
        <v/>
      </c>
      <c r="X477" s="236">
        <f t="array" ref="X477">IF(COLUMNS($G477:X477)&gt;$E477,"",IFERROR(INDEX('PROYECCIÓN'!478:478,15+6*(COLUMNS($G477:X477)-1)),""))</f>
        <v/>
      </c>
      <c r="Y477" s="236">
        <f t="array" ref="Y477">IF(COLUMNS($G477:Y477)&gt;$E477,"",IFERROR(INDEX('PROYECCIÓN'!478:478,15+6*(COLUMNS($G477:Y477)-1)),""))</f>
        <v/>
      </c>
      <c r="Z477" s="236">
        <f t="array" ref="Z477">IF(COLUMNS($G477:Z477)&gt;$E477,"",IFERROR(INDEX('PROYECCIÓN'!478:478,15+6*(COLUMNS($G477:Z477)-1)),""))</f>
        <v/>
      </c>
      <c r="AA477" s="236">
        <f t="array" ref="AA477">IF(COLUMNS($G477:AA477)&gt;$E477,"",IFERROR(INDEX('PROYECCIÓN'!478:478,15+6*(COLUMNS($G477:AA477)-1)),""))</f>
        <v/>
      </c>
      <c r="AB477" s="236">
        <f t="array" ref="AB477">IF(COLUMNS($G477:AB477)&gt;$E477,"",IFERROR(INDEX('PROYECCIÓN'!478:478,15+6*(COLUMNS($G477:AB477)-1)),""))</f>
        <v/>
      </c>
      <c r="AC477" s="236">
        <f t="array" ref="AC477">IF(COLUMNS($G477:AC477)&gt;$E477,"",IFERROR(INDEX('PROYECCIÓN'!478:478,15+6*(COLUMNS($G477:AC477)-1)),""))</f>
        <v/>
      </c>
      <c r="AD477" s="236">
        <f t="array" ref="AD477">IF(COLUMNS($G477:AD477)&gt;$E477,"",IFERROR(INDEX('PROYECCIÓN'!478:478,15+6*(COLUMNS($G477:AD477)-1)),""))</f>
        <v/>
      </c>
      <c r="AE477" s="236">
        <f t="array" ref="AE477">IF(COLUMNS($G477:AE477)&gt;$E477,"",IFERROR(INDEX('PROYECCIÓN'!478:478,15+6*(COLUMNS($G477:AE477)-1)),""))</f>
        <v/>
      </c>
      <c r="AF477" s="236">
        <f t="array" ref="AF477">IF(COLUMNS($G477:AF477)&gt;$E477,"",IFERROR(INDEX('PROYECCIÓN'!478:478,15+6*(COLUMNS($G477:AF477)-1)),""))</f>
        <v/>
      </c>
      <c r="AG477" s="236">
        <f t="array" ref="AG477">IF(COLUMNS($G477:AG477)&gt;$E477,"",IFERROR(INDEX('PROYECCIÓN'!478:478,15+6*(COLUMNS($G477:AG477)-1)),""))</f>
        <v/>
      </c>
      <c r="AH477" s="236">
        <f t="array" ref="AH477">IF(COLUMNS($G477:AH477)&gt;$E477,"",IFERROR(INDEX('PROYECCIÓN'!478:478,15+6*(COLUMNS($G477:AH477)-1)),""))</f>
        <v/>
      </c>
      <c r="AI477" s="236">
        <f t="array" ref="AI477">IF(COLUMNS($G477:AI477)&gt;$E477,"",IFERROR(INDEX('PROYECCIÓN'!478:478,15+6*(COLUMNS($G477:AI477)-1)),""))</f>
        <v/>
      </c>
      <c r="AJ477" s="236">
        <f t="array" ref="AJ477">IF(COLUMNS($G477:AJ477)&gt;$E477,"",IFERROR(INDEX('PROYECCIÓN'!478:478,15+6*(COLUMNS($G477:AJ477)-1)),""))</f>
        <v/>
      </c>
      <c r="AK477" s="236">
        <f t="array" ref="AK477">IF(COLUMNS($G477:AK477)&gt;$E477,"",IFERROR(INDEX('PROYECCIÓN'!478:478,15+6*(COLUMNS($G477:AK477)-1)),""))</f>
        <v/>
      </c>
      <c r="AL477" s="236">
        <f t="array" ref="AL477">IF(COLUMNS($G477:AL477)&gt;$E477,"",IFERROR(INDEX('PROYECCIÓN'!478:478,15+6*(COLUMNS($G477:AL477)-1)),""))</f>
        <v/>
      </c>
      <c r="AM477" s="236">
        <f t="array" ref="AM477">IF(COLUMNS($G477:AM477)&gt;$E477,"",IFERROR(INDEX('PROYECCIÓN'!478:478,15+6*(COLUMNS($G477:AM477)-1)),""))</f>
        <v/>
      </c>
      <c r="AN477" s="236">
        <f t="array" ref="AN477">IF(COLUMNS($G477:AN477)&gt;$E477,"",IFERROR(INDEX('PROYECCIÓN'!478:478,15+6*(COLUMNS($G477:AN477)-1)),""))</f>
        <v/>
      </c>
      <c r="AO477" s="236">
        <f t="array" ref="AO477">IF(COLUMNS($G477:AO477)&gt;$E477,"",IFERROR(INDEX('PROYECCIÓN'!478:478,15+6*(COLUMNS($G477:AO477)-1)),""))</f>
        <v/>
      </c>
      <c r="AP477" s="236">
        <f t="array" ref="AP477">IF(COLUMNS($G477:AP477)&gt;$E477,"",IFERROR(INDEX('PROYECCIÓN'!478:478,15+6*(COLUMNS($G477:AP477)-1)),""))</f>
        <v/>
      </c>
      <c r="AQ477" s="236" t="n"/>
      <c r="AR477" s="229" t="n"/>
      <c r="AS477" s="185" t="n"/>
    </row>
    <row r="478" ht="15" customHeight="1" s="506">
      <c r="B478" s="47">
        <f>'CARTERA TOTAL'!B478</f>
        <v/>
      </c>
      <c r="C478" s="229">
        <f>'PROYECCIÓN'!C479</f>
        <v/>
      </c>
      <c r="D478" s="53">
        <f>'PROYECCIÓN'!D479</f>
        <v/>
      </c>
      <c r="E478" s="56">
        <f>'PROYECCIÓN'!H479</f>
        <v/>
      </c>
      <c r="F478" s="56">
        <f>IF(COUNTIF($G478:$AP478,"VENCIDA")&gt;0,"VENCIDA",IF(COUNTIF($G478:$AP478,"POR VENCER")&gt;0,"POR VENCER",IF(COUNTIF($G478:$AP478,"AL DÍA")&gt;0,"AL DÍA",IF(COUNTIF($G478:$AP478,"PAGA")&gt;0,"PAGA","SIN ESTADO"))))</f>
        <v/>
      </c>
      <c r="G478" s="236">
        <f t="array" ref="G478">IF(COLUMNS($G478:G478)&gt;$E478,"",IFERROR(INDEX('PROYECCIÓN'!479:479,15+6*(COLUMNS($G478:G478)-1)),""))</f>
        <v/>
      </c>
      <c r="H478" s="236">
        <f t="array" ref="H478">IF(COLUMNS($G478:H478)&gt;$E478,"",IFERROR(INDEX('PROYECCIÓN'!479:479,15+6*(COLUMNS($G478:H478)-1)),""))</f>
        <v/>
      </c>
      <c r="I478" s="236">
        <f t="array" ref="I478">IF(COLUMNS($G478:I478)&gt;$E478,"",IFERROR(INDEX('PROYECCIÓN'!479:479,15+6*(COLUMNS($G478:I478)-1)),""))</f>
        <v/>
      </c>
      <c r="J478" s="236">
        <f t="array" ref="J478">IF(COLUMNS($G478:J478)&gt;$E478,"",IFERROR(INDEX('PROYECCIÓN'!479:479,15+6*(COLUMNS($G478:J478)-1)),""))</f>
        <v/>
      </c>
      <c r="K478" s="236">
        <f t="array" ref="K478">IF(COLUMNS($G478:K478)&gt;$E478,"",IFERROR(INDEX('PROYECCIÓN'!479:479,15+6*(COLUMNS($G478:K478)-1)),""))</f>
        <v/>
      </c>
      <c r="L478" s="236">
        <f t="array" ref="L478">IF(COLUMNS($G478:L478)&gt;$E478,"",IFERROR(INDEX('PROYECCIÓN'!479:479,15+6*(COLUMNS($G478:L478)-1)),""))</f>
        <v/>
      </c>
      <c r="M478" s="236">
        <f t="array" ref="M478">IF(COLUMNS($G478:M478)&gt;$E478,"",IFERROR(INDEX('PROYECCIÓN'!479:479,15+6*(COLUMNS($G478:M478)-1)),""))</f>
        <v/>
      </c>
      <c r="N478" s="236">
        <f t="array" ref="N478">IF(COLUMNS($G478:N478)&gt;$E478,"",IFERROR(INDEX('PROYECCIÓN'!479:479,15+6*(COLUMNS($G478:N478)-1)),""))</f>
        <v/>
      </c>
      <c r="O478" s="236">
        <f t="array" ref="O478">IF(COLUMNS($G478:O478)&gt;$E478,"",IFERROR(INDEX('PROYECCIÓN'!479:479,15+6*(COLUMNS($G478:O478)-1)),""))</f>
        <v/>
      </c>
      <c r="P478" s="236">
        <f t="array" ref="P478">IF(COLUMNS($G478:P478)&gt;$E478,"",IFERROR(INDEX('PROYECCIÓN'!479:479,15+6*(COLUMNS($G478:P478)-1)),""))</f>
        <v/>
      </c>
      <c r="Q478" s="236">
        <f t="array" ref="Q478">IF(COLUMNS($G478:Q478)&gt;$E478,"",IFERROR(INDEX('PROYECCIÓN'!479:479,15+6*(COLUMNS($G478:Q478)-1)),""))</f>
        <v/>
      </c>
      <c r="R478" s="236">
        <f t="array" ref="R478">IF(COLUMNS($G478:R478)&gt;$E478,"",IFERROR(INDEX('PROYECCIÓN'!479:479,15+6*(COLUMNS($G478:R478)-1)),""))</f>
        <v/>
      </c>
      <c r="S478" s="236">
        <f t="array" ref="S478">IF(COLUMNS($G478:S478)&gt;$E478,"",IFERROR(INDEX('PROYECCIÓN'!479:479,15+6*(COLUMNS($G478:S478)-1)),""))</f>
        <v/>
      </c>
      <c r="T478" s="236">
        <f t="array" ref="T478">IF(COLUMNS($G478:T478)&gt;$E478,"",IFERROR(INDEX('PROYECCIÓN'!479:479,15+6*(COLUMNS($G478:T478)-1)),""))</f>
        <v/>
      </c>
      <c r="U478" s="236">
        <f t="array" ref="U478">IF(COLUMNS($G478:U478)&gt;$E478,"",IFERROR(INDEX('PROYECCIÓN'!479:479,15+6*(COLUMNS($G478:U478)-1)),""))</f>
        <v/>
      </c>
      <c r="V478" s="236">
        <f t="array" ref="V478">IF(COLUMNS($G478:V478)&gt;$E478,"",IFERROR(INDEX('PROYECCIÓN'!479:479,15+6*(COLUMNS($G478:V478)-1)),""))</f>
        <v/>
      </c>
      <c r="W478" s="236">
        <f t="array" ref="W478">IF(COLUMNS($G478:W478)&gt;$E478,"",IFERROR(INDEX('PROYECCIÓN'!479:479,15+6*(COLUMNS($G478:W478)-1)),""))</f>
        <v/>
      </c>
      <c r="X478" s="236">
        <f t="array" ref="X478">IF(COLUMNS($G478:X478)&gt;$E478,"",IFERROR(INDEX('PROYECCIÓN'!479:479,15+6*(COLUMNS($G478:X478)-1)),""))</f>
        <v/>
      </c>
      <c r="Y478" s="236">
        <f t="array" ref="Y478">IF(COLUMNS($G478:Y478)&gt;$E478,"",IFERROR(INDEX('PROYECCIÓN'!479:479,15+6*(COLUMNS($G478:Y478)-1)),""))</f>
        <v/>
      </c>
      <c r="Z478" s="236">
        <f t="array" ref="Z478">IF(COLUMNS($G478:Z478)&gt;$E478,"",IFERROR(INDEX('PROYECCIÓN'!479:479,15+6*(COLUMNS($G478:Z478)-1)),""))</f>
        <v/>
      </c>
      <c r="AA478" s="236">
        <f t="array" ref="AA478">IF(COLUMNS($G478:AA478)&gt;$E478,"",IFERROR(INDEX('PROYECCIÓN'!479:479,15+6*(COLUMNS($G478:AA478)-1)),""))</f>
        <v/>
      </c>
      <c r="AB478" s="236">
        <f t="array" ref="AB478">IF(COLUMNS($G478:AB478)&gt;$E478,"",IFERROR(INDEX('PROYECCIÓN'!479:479,15+6*(COLUMNS($G478:AB478)-1)),""))</f>
        <v/>
      </c>
      <c r="AC478" s="236">
        <f t="array" ref="AC478">IF(COLUMNS($G478:AC478)&gt;$E478,"",IFERROR(INDEX('PROYECCIÓN'!479:479,15+6*(COLUMNS($G478:AC478)-1)),""))</f>
        <v/>
      </c>
      <c r="AD478" s="236">
        <f t="array" ref="AD478">IF(COLUMNS($G478:AD478)&gt;$E478,"",IFERROR(INDEX('PROYECCIÓN'!479:479,15+6*(COLUMNS($G478:AD478)-1)),""))</f>
        <v/>
      </c>
      <c r="AE478" s="236">
        <f t="array" ref="AE478">IF(COLUMNS($G478:AE478)&gt;$E478,"",IFERROR(INDEX('PROYECCIÓN'!479:479,15+6*(COLUMNS($G478:AE478)-1)),""))</f>
        <v/>
      </c>
      <c r="AF478" s="236">
        <f t="array" ref="AF478">IF(COLUMNS($G478:AF478)&gt;$E478,"",IFERROR(INDEX('PROYECCIÓN'!479:479,15+6*(COLUMNS($G478:AF478)-1)),""))</f>
        <v/>
      </c>
      <c r="AG478" s="236">
        <f t="array" ref="AG478">IF(COLUMNS($G478:AG478)&gt;$E478,"",IFERROR(INDEX('PROYECCIÓN'!479:479,15+6*(COLUMNS($G478:AG478)-1)),""))</f>
        <v/>
      </c>
      <c r="AH478" s="236">
        <f t="array" ref="AH478">IF(COLUMNS($G478:AH478)&gt;$E478,"",IFERROR(INDEX('PROYECCIÓN'!479:479,15+6*(COLUMNS($G478:AH478)-1)),""))</f>
        <v/>
      </c>
      <c r="AI478" s="236">
        <f t="array" ref="AI478">IF(COLUMNS($G478:AI478)&gt;$E478,"",IFERROR(INDEX('PROYECCIÓN'!479:479,15+6*(COLUMNS($G478:AI478)-1)),""))</f>
        <v/>
      </c>
      <c r="AJ478" s="236">
        <f t="array" ref="AJ478">IF(COLUMNS($G478:AJ478)&gt;$E478,"",IFERROR(INDEX('PROYECCIÓN'!479:479,15+6*(COLUMNS($G478:AJ478)-1)),""))</f>
        <v/>
      </c>
      <c r="AK478" s="236">
        <f t="array" ref="AK478">IF(COLUMNS($G478:AK478)&gt;$E478,"",IFERROR(INDEX('PROYECCIÓN'!479:479,15+6*(COLUMNS($G478:AK478)-1)),""))</f>
        <v/>
      </c>
      <c r="AL478" s="236">
        <f t="array" ref="AL478">IF(COLUMNS($G478:AL478)&gt;$E478,"",IFERROR(INDEX('PROYECCIÓN'!479:479,15+6*(COLUMNS($G478:AL478)-1)),""))</f>
        <v/>
      </c>
      <c r="AM478" s="236">
        <f t="array" ref="AM478">IF(COLUMNS($G478:AM478)&gt;$E478,"",IFERROR(INDEX('PROYECCIÓN'!479:479,15+6*(COLUMNS($G478:AM478)-1)),""))</f>
        <v/>
      </c>
      <c r="AN478" s="236">
        <f t="array" ref="AN478">IF(COLUMNS($G478:AN478)&gt;$E478,"",IFERROR(INDEX('PROYECCIÓN'!479:479,15+6*(COLUMNS($G478:AN478)-1)),""))</f>
        <v/>
      </c>
      <c r="AO478" s="236">
        <f t="array" ref="AO478">IF(COLUMNS($G478:AO478)&gt;$E478,"",IFERROR(INDEX('PROYECCIÓN'!479:479,15+6*(COLUMNS($G478:AO478)-1)),""))</f>
        <v/>
      </c>
      <c r="AP478" s="236">
        <f t="array" ref="AP478">IF(COLUMNS($G478:AP478)&gt;$E478,"",IFERROR(INDEX('PROYECCIÓN'!479:479,15+6*(COLUMNS($G478:AP478)-1)),""))</f>
        <v/>
      </c>
      <c r="AQ478" s="236" t="n"/>
      <c r="AR478" s="229" t="n"/>
      <c r="AS478" s="185" t="n"/>
    </row>
    <row r="479" ht="15" customHeight="1" s="506">
      <c r="B479" s="47">
        <f>'CARTERA TOTAL'!B479</f>
        <v/>
      </c>
      <c r="C479" s="229">
        <f>'PROYECCIÓN'!C480</f>
        <v/>
      </c>
      <c r="D479" s="53">
        <f>'PROYECCIÓN'!D480</f>
        <v/>
      </c>
      <c r="E479" s="56">
        <f>'PROYECCIÓN'!H480</f>
        <v/>
      </c>
      <c r="F479" s="56">
        <f>IF(COUNTIF($G479:$AP479,"VENCIDA")&gt;0,"VENCIDA",IF(COUNTIF($G479:$AP479,"POR VENCER")&gt;0,"POR VENCER",IF(COUNTIF($G479:$AP479,"AL DÍA")&gt;0,"AL DÍA",IF(COUNTIF($G479:$AP479,"PAGA")&gt;0,"PAGA","SIN ESTADO"))))</f>
        <v/>
      </c>
      <c r="G479" s="236">
        <f t="array" ref="G479">IF(COLUMNS($G479:G479)&gt;$E479,"",IFERROR(INDEX('PROYECCIÓN'!480:480,15+6*(COLUMNS($G479:G479)-1)),""))</f>
        <v/>
      </c>
      <c r="H479" s="236">
        <f t="array" ref="H479">IF(COLUMNS($G479:H479)&gt;$E479,"",IFERROR(INDEX('PROYECCIÓN'!480:480,15+6*(COLUMNS($G479:H479)-1)),""))</f>
        <v/>
      </c>
      <c r="I479" s="236">
        <f t="array" ref="I479">IF(COLUMNS($G479:I479)&gt;$E479,"",IFERROR(INDEX('PROYECCIÓN'!480:480,15+6*(COLUMNS($G479:I479)-1)),""))</f>
        <v/>
      </c>
      <c r="J479" s="236">
        <f t="array" ref="J479">IF(COLUMNS($G479:J479)&gt;$E479,"",IFERROR(INDEX('PROYECCIÓN'!480:480,15+6*(COLUMNS($G479:J479)-1)),""))</f>
        <v/>
      </c>
      <c r="K479" s="236">
        <f t="array" ref="K479">IF(COLUMNS($G479:K479)&gt;$E479,"",IFERROR(INDEX('PROYECCIÓN'!480:480,15+6*(COLUMNS($G479:K479)-1)),""))</f>
        <v/>
      </c>
      <c r="L479" s="236">
        <f t="array" ref="L479">IF(COLUMNS($G479:L479)&gt;$E479,"",IFERROR(INDEX('PROYECCIÓN'!480:480,15+6*(COLUMNS($G479:L479)-1)),""))</f>
        <v/>
      </c>
      <c r="M479" s="236">
        <f t="array" ref="M479">IF(COLUMNS($G479:M479)&gt;$E479,"",IFERROR(INDEX('PROYECCIÓN'!480:480,15+6*(COLUMNS($G479:M479)-1)),""))</f>
        <v/>
      </c>
      <c r="N479" s="236">
        <f t="array" ref="N479">IF(COLUMNS($G479:N479)&gt;$E479,"",IFERROR(INDEX('PROYECCIÓN'!480:480,15+6*(COLUMNS($G479:N479)-1)),""))</f>
        <v/>
      </c>
      <c r="O479" s="236">
        <f t="array" ref="O479">IF(COLUMNS($G479:O479)&gt;$E479,"",IFERROR(INDEX('PROYECCIÓN'!480:480,15+6*(COLUMNS($G479:O479)-1)),""))</f>
        <v/>
      </c>
      <c r="P479" s="236">
        <f t="array" ref="P479">IF(COLUMNS($G479:P479)&gt;$E479,"",IFERROR(INDEX('PROYECCIÓN'!480:480,15+6*(COLUMNS($G479:P479)-1)),""))</f>
        <v/>
      </c>
      <c r="Q479" s="236">
        <f t="array" ref="Q479">IF(COLUMNS($G479:Q479)&gt;$E479,"",IFERROR(INDEX('PROYECCIÓN'!480:480,15+6*(COLUMNS($G479:Q479)-1)),""))</f>
        <v/>
      </c>
      <c r="R479" s="236">
        <f t="array" ref="R479">IF(COLUMNS($G479:R479)&gt;$E479,"",IFERROR(INDEX('PROYECCIÓN'!480:480,15+6*(COLUMNS($G479:R479)-1)),""))</f>
        <v/>
      </c>
      <c r="S479" s="236">
        <f t="array" ref="S479">IF(COLUMNS($G479:S479)&gt;$E479,"",IFERROR(INDEX('PROYECCIÓN'!480:480,15+6*(COLUMNS($G479:S479)-1)),""))</f>
        <v/>
      </c>
      <c r="T479" s="236">
        <f t="array" ref="T479">IF(COLUMNS($G479:T479)&gt;$E479,"",IFERROR(INDEX('PROYECCIÓN'!480:480,15+6*(COLUMNS($G479:T479)-1)),""))</f>
        <v/>
      </c>
      <c r="U479" s="236">
        <f t="array" ref="U479">IF(COLUMNS($G479:U479)&gt;$E479,"",IFERROR(INDEX('PROYECCIÓN'!480:480,15+6*(COLUMNS($G479:U479)-1)),""))</f>
        <v/>
      </c>
      <c r="V479" s="236">
        <f t="array" ref="V479">IF(COLUMNS($G479:V479)&gt;$E479,"",IFERROR(INDEX('PROYECCIÓN'!480:480,15+6*(COLUMNS($G479:V479)-1)),""))</f>
        <v/>
      </c>
      <c r="W479" s="236">
        <f t="array" ref="W479">IF(COLUMNS($G479:W479)&gt;$E479,"",IFERROR(INDEX('PROYECCIÓN'!480:480,15+6*(COLUMNS($G479:W479)-1)),""))</f>
        <v/>
      </c>
      <c r="X479" s="236">
        <f t="array" ref="X479">IF(COLUMNS($G479:X479)&gt;$E479,"",IFERROR(INDEX('PROYECCIÓN'!480:480,15+6*(COLUMNS($G479:X479)-1)),""))</f>
        <v/>
      </c>
      <c r="Y479" s="236">
        <f t="array" ref="Y479">IF(COLUMNS($G479:Y479)&gt;$E479,"",IFERROR(INDEX('PROYECCIÓN'!480:480,15+6*(COLUMNS($G479:Y479)-1)),""))</f>
        <v/>
      </c>
      <c r="Z479" s="236">
        <f t="array" ref="Z479">IF(COLUMNS($G479:Z479)&gt;$E479,"",IFERROR(INDEX('PROYECCIÓN'!480:480,15+6*(COLUMNS($G479:Z479)-1)),""))</f>
        <v/>
      </c>
      <c r="AA479" s="236">
        <f t="array" ref="AA479">IF(COLUMNS($G479:AA479)&gt;$E479,"",IFERROR(INDEX('PROYECCIÓN'!480:480,15+6*(COLUMNS($G479:AA479)-1)),""))</f>
        <v/>
      </c>
      <c r="AB479" s="236">
        <f t="array" ref="AB479">IF(COLUMNS($G479:AB479)&gt;$E479,"",IFERROR(INDEX('PROYECCIÓN'!480:480,15+6*(COLUMNS($G479:AB479)-1)),""))</f>
        <v/>
      </c>
      <c r="AC479" s="236">
        <f t="array" ref="AC479">IF(COLUMNS($G479:AC479)&gt;$E479,"",IFERROR(INDEX('PROYECCIÓN'!480:480,15+6*(COLUMNS($G479:AC479)-1)),""))</f>
        <v/>
      </c>
      <c r="AD479" s="236">
        <f t="array" ref="AD479">IF(COLUMNS($G479:AD479)&gt;$E479,"",IFERROR(INDEX('PROYECCIÓN'!480:480,15+6*(COLUMNS($G479:AD479)-1)),""))</f>
        <v/>
      </c>
      <c r="AE479" s="236">
        <f t="array" ref="AE479">IF(COLUMNS($G479:AE479)&gt;$E479,"",IFERROR(INDEX('PROYECCIÓN'!480:480,15+6*(COLUMNS($G479:AE479)-1)),""))</f>
        <v/>
      </c>
      <c r="AF479" s="236">
        <f t="array" ref="AF479">IF(COLUMNS($G479:AF479)&gt;$E479,"",IFERROR(INDEX('PROYECCIÓN'!480:480,15+6*(COLUMNS($G479:AF479)-1)),""))</f>
        <v/>
      </c>
      <c r="AG479" s="236">
        <f t="array" ref="AG479">IF(COLUMNS($G479:AG479)&gt;$E479,"",IFERROR(INDEX('PROYECCIÓN'!480:480,15+6*(COLUMNS($G479:AG479)-1)),""))</f>
        <v/>
      </c>
      <c r="AH479" s="236">
        <f t="array" ref="AH479">IF(COLUMNS($G479:AH479)&gt;$E479,"",IFERROR(INDEX('PROYECCIÓN'!480:480,15+6*(COLUMNS($G479:AH479)-1)),""))</f>
        <v/>
      </c>
      <c r="AI479" s="236">
        <f t="array" ref="AI479">IF(COLUMNS($G479:AI479)&gt;$E479,"",IFERROR(INDEX('PROYECCIÓN'!480:480,15+6*(COLUMNS($G479:AI479)-1)),""))</f>
        <v/>
      </c>
      <c r="AJ479" s="236">
        <f t="array" ref="AJ479">IF(COLUMNS($G479:AJ479)&gt;$E479,"",IFERROR(INDEX('PROYECCIÓN'!480:480,15+6*(COLUMNS($G479:AJ479)-1)),""))</f>
        <v/>
      </c>
      <c r="AK479" s="236">
        <f t="array" ref="AK479">IF(COLUMNS($G479:AK479)&gt;$E479,"",IFERROR(INDEX('PROYECCIÓN'!480:480,15+6*(COLUMNS($G479:AK479)-1)),""))</f>
        <v/>
      </c>
      <c r="AL479" s="236">
        <f t="array" ref="AL479">IF(COLUMNS($G479:AL479)&gt;$E479,"",IFERROR(INDEX('PROYECCIÓN'!480:480,15+6*(COLUMNS($G479:AL479)-1)),""))</f>
        <v/>
      </c>
      <c r="AM479" s="236">
        <f t="array" ref="AM479">IF(COLUMNS($G479:AM479)&gt;$E479,"",IFERROR(INDEX('PROYECCIÓN'!480:480,15+6*(COLUMNS($G479:AM479)-1)),""))</f>
        <v/>
      </c>
      <c r="AN479" s="236">
        <f t="array" ref="AN479">IF(COLUMNS($G479:AN479)&gt;$E479,"",IFERROR(INDEX('PROYECCIÓN'!480:480,15+6*(COLUMNS($G479:AN479)-1)),""))</f>
        <v/>
      </c>
      <c r="AO479" s="236">
        <f t="array" ref="AO479">IF(COLUMNS($G479:AO479)&gt;$E479,"",IFERROR(INDEX('PROYECCIÓN'!480:480,15+6*(COLUMNS($G479:AO479)-1)),""))</f>
        <v/>
      </c>
      <c r="AP479" s="236">
        <f t="array" ref="AP479">IF(COLUMNS($G479:AP479)&gt;$E479,"",IFERROR(INDEX('PROYECCIÓN'!480:480,15+6*(COLUMNS($G479:AP479)-1)),""))</f>
        <v/>
      </c>
      <c r="AQ479" s="236" t="n"/>
      <c r="AR479" s="229" t="n"/>
      <c r="AS479" s="185" t="n"/>
    </row>
    <row r="480" ht="15" customHeight="1" s="506">
      <c r="B480" s="47">
        <f>'CARTERA TOTAL'!B480</f>
        <v/>
      </c>
      <c r="C480" s="229">
        <f>'PROYECCIÓN'!C481</f>
        <v/>
      </c>
      <c r="D480" s="53">
        <f>'PROYECCIÓN'!D481</f>
        <v/>
      </c>
      <c r="E480" s="56">
        <f>'PROYECCIÓN'!H481</f>
        <v/>
      </c>
      <c r="F480" s="56">
        <f>IF(COUNTIF($G480:$AP480,"VENCIDA")&gt;0,"VENCIDA",IF(COUNTIF($G480:$AP480,"POR VENCER")&gt;0,"POR VENCER",IF(COUNTIF($G480:$AP480,"AL DÍA")&gt;0,"AL DÍA",IF(COUNTIF($G480:$AP480,"PAGA")&gt;0,"PAGA","SIN ESTADO"))))</f>
        <v/>
      </c>
      <c r="G480" s="236">
        <f t="array" ref="G480">IF(COLUMNS($G480:G480)&gt;$E480,"",IFERROR(INDEX('PROYECCIÓN'!481:481,15+6*(COLUMNS($G480:G480)-1)),""))</f>
        <v/>
      </c>
      <c r="H480" s="236">
        <f t="array" ref="H480">IF(COLUMNS($G480:H480)&gt;$E480,"",IFERROR(INDEX('PROYECCIÓN'!481:481,15+6*(COLUMNS($G480:H480)-1)),""))</f>
        <v/>
      </c>
      <c r="I480" s="236">
        <f t="array" ref="I480">IF(COLUMNS($G480:I480)&gt;$E480,"",IFERROR(INDEX('PROYECCIÓN'!481:481,15+6*(COLUMNS($G480:I480)-1)),""))</f>
        <v/>
      </c>
      <c r="J480" s="236">
        <f t="array" ref="J480">IF(COLUMNS($G480:J480)&gt;$E480,"",IFERROR(INDEX('PROYECCIÓN'!481:481,15+6*(COLUMNS($G480:J480)-1)),""))</f>
        <v/>
      </c>
      <c r="K480" s="236">
        <f t="array" ref="K480">IF(COLUMNS($G480:K480)&gt;$E480,"",IFERROR(INDEX('PROYECCIÓN'!481:481,15+6*(COLUMNS($G480:K480)-1)),""))</f>
        <v/>
      </c>
      <c r="L480" s="236">
        <f t="array" ref="L480">IF(COLUMNS($G480:L480)&gt;$E480,"",IFERROR(INDEX('PROYECCIÓN'!481:481,15+6*(COLUMNS($G480:L480)-1)),""))</f>
        <v/>
      </c>
      <c r="M480" s="236">
        <f t="array" ref="M480">IF(COLUMNS($G480:M480)&gt;$E480,"",IFERROR(INDEX('PROYECCIÓN'!481:481,15+6*(COLUMNS($G480:M480)-1)),""))</f>
        <v/>
      </c>
      <c r="N480" s="236">
        <f t="array" ref="N480">IF(COLUMNS($G480:N480)&gt;$E480,"",IFERROR(INDEX('PROYECCIÓN'!481:481,15+6*(COLUMNS($G480:N480)-1)),""))</f>
        <v/>
      </c>
      <c r="O480" s="236">
        <f t="array" ref="O480">IF(COLUMNS($G480:O480)&gt;$E480,"",IFERROR(INDEX('PROYECCIÓN'!481:481,15+6*(COLUMNS($G480:O480)-1)),""))</f>
        <v/>
      </c>
      <c r="P480" s="236">
        <f t="array" ref="P480">IF(COLUMNS($G480:P480)&gt;$E480,"",IFERROR(INDEX('PROYECCIÓN'!481:481,15+6*(COLUMNS($G480:P480)-1)),""))</f>
        <v/>
      </c>
      <c r="Q480" s="236">
        <f t="array" ref="Q480">IF(COLUMNS($G480:Q480)&gt;$E480,"",IFERROR(INDEX('PROYECCIÓN'!481:481,15+6*(COLUMNS($G480:Q480)-1)),""))</f>
        <v/>
      </c>
      <c r="R480" s="236">
        <f t="array" ref="R480">IF(COLUMNS($G480:R480)&gt;$E480,"",IFERROR(INDEX('PROYECCIÓN'!481:481,15+6*(COLUMNS($G480:R480)-1)),""))</f>
        <v/>
      </c>
      <c r="S480" s="236">
        <f t="array" ref="S480">IF(COLUMNS($G480:S480)&gt;$E480,"",IFERROR(INDEX('PROYECCIÓN'!481:481,15+6*(COLUMNS($G480:S480)-1)),""))</f>
        <v/>
      </c>
      <c r="T480" s="236">
        <f t="array" ref="T480">IF(COLUMNS($G480:T480)&gt;$E480,"",IFERROR(INDEX('PROYECCIÓN'!481:481,15+6*(COLUMNS($G480:T480)-1)),""))</f>
        <v/>
      </c>
      <c r="U480" s="236">
        <f t="array" ref="U480">IF(COLUMNS($G480:U480)&gt;$E480,"",IFERROR(INDEX('PROYECCIÓN'!481:481,15+6*(COLUMNS($G480:U480)-1)),""))</f>
        <v/>
      </c>
      <c r="V480" s="236">
        <f t="array" ref="V480">IF(COLUMNS($G480:V480)&gt;$E480,"",IFERROR(INDEX('PROYECCIÓN'!481:481,15+6*(COLUMNS($G480:V480)-1)),""))</f>
        <v/>
      </c>
      <c r="W480" s="236">
        <f t="array" ref="W480">IF(COLUMNS($G480:W480)&gt;$E480,"",IFERROR(INDEX('PROYECCIÓN'!481:481,15+6*(COLUMNS($G480:W480)-1)),""))</f>
        <v/>
      </c>
      <c r="X480" s="236">
        <f t="array" ref="X480">IF(COLUMNS($G480:X480)&gt;$E480,"",IFERROR(INDEX('PROYECCIÓN'!481:481,15+6*(COLUMNS($G480:X480)-1)),""))</f>
        <v/>
      </c>
      <c r="Y480" s="236">
        <f t="array" ref="Y480">IF(COLUMNS($G480:Y480)&gt;$E480,"",IFERROR(INDEX('PROYECCIÓN'!481:481,15+6*(COLUMNS($G480:Y480)-1)),""))</f>
        <v/>
      </c>
      <c r="Z480" s="236">
        <f t="array" ref="Z480">IF(COLUMNS($G480:Z480)&gt;$E480,"",IFERROR(INDEX('PROYECCIÓN'!481:481,15+6*(COLUMNS($G480:Z480)-1)),""))</f>
        <v/>
      </c>
      <c r="AA480" s="236">
        <f t="array" ref="AA480">IF(COLUMNS($G480:AA480)&gt;$E480,"",IFERROR(INDEX('PROYECCIÓN'!481:481,15+6*(COLUMNS($G480:AA480)-1)),""))</f>
        <v/>
      </c>
      <c r="AB480" s="236">
        <f t="array" ref="AB480">IF(COLUMNS($G480:AB480)&gt;$E480,"",IFERROR(INDEX('PROYECCIÓN'!481:481,15+6*(COLUMNS($G480:AB480)-1)),""))</f>
        <v/>
      </c>
      <c r="AC480" s="236">
        <f t="array" ref="AC480">IF(COLUMNS($G480:AC480)&gt;$E480,"",IFERROR(INDEX('PROYECCIÓN'!481:481,15+6*(COLUMNS($G480:AC480)-1)),""))</f>
        <v/>
      </c>
      <c r="AD480" s="236">
        <f t="array" ref="AD480">IF(COLUMNS($G480:AD480)&gt;$E480,"",IFERROR(INDEX('PROYECCIÓN'!481:481,15+6*(COLUMNS($G480:AD480)-1)),""))</f>
        <v/>
      </c>
      <c r="AE480" s="236">
        <f t="array" ref="AE480">IF(COLUMNS($G480:AE480)&gt;$E480,"",IFERROR(INDEX('PROYECCIÓN'!481:481,15+6*(COLUMNS($G480:AE480)-1)),""))</f>
        <v/>
      </c>
      <c r="AF480" s="236">
        <f t="array" ref="AF480">IF(COLUMNS($G480:AF480)&gt;$E480,"",IFERROR(INDEX('PROYECCIÓN'!481:481,15+6*(COLUMNS($G480:AF480)-1)),""))</f>
        <v/>
      </c>
      <c r="AG480" s="236">
        <f t="array" ref="AG480">IF(COLUMNS($G480:AG480)&gt;$E480,"",IFERROR(INDEX('PROYECCIÓN'!481:481,15+6*(COLUMNS($G480:AG480)-1)),""))</f>
        <v/>
      </c>
      <c r="AH480" s="236">
        <f t="array" ref="AH480">IF(COLUMNS($G480:AH480)&gt;$E480,"",IFERROR(INDEX('PROYECCIÓN'!481:481,15+6*(COLUMNS($G480:AH480)-1)),""))</f>
        <v/>
      </c>
      <c r="AI480" s="236">
        <f t="array" ref="AI480">IF(COLUMNS($G480:AI480)&gt;$E480,"",IFERROR(INDEX('PROYECCIÓN'!481:481,15+6*(COLUMNS($G480:AI480)-1)),""))</f>
        <v/>
      </c>
      <c r="AJ480" s="236">
        <f t="array" ref="AJ480">IF(COLUMNS($G480:AJ480)&gt;$E480,"",IFERROR(INDEX('PROYECCIÓN'!481:481,15+6*(COLUMNS($G480:AJ480)-1)),""))</f>
        <v/>
      </c>
      <c r="AK480" s="236">
        <f t="array" ref="AK480">IF(COLUMNS($G480:AK480)&gt;$E480,"",IFERROR(INDEX('PROYECCIÓN'!481:481,15+6*(COLUMNS($G480:AK480)-1)),""))</f>
        <v/>
      </c>
      <c r="AL480" s="236">
        <f t="array" ref="AL480">IF(COLUMNS($G480:AL480)&gt;$E480,"",IFERROR(INDEX('PROYECCIÓN'!481:481,15+6*(COLUMNS($G480:AL480)-1)),""))</f>
        <v/>
      </c>
      <c r="AM480" s="236">
        <f t="array" ref="AM480">IF(COLUMNS($G480:AM480)&gt;$E480,"",IFERROR(INDEX('PROYECCIÓN'!481:481,15+6*(COLUMNS($G480:AM480)-1)),""))</f>
        <v/>
      </c>
      <c r="AN480" s="236">
        <f t="array" ref="AN480">IF(COLUMNS($G480:AN480)&gt;$E480,"",IFERROR(INDEX('PROYECCIÓN'!481:481,15+6*(COLUMNS($G480:AN480)-1)),""))</f>
        <v/>
      </c>
      <c r="AO480" s="236">
        <f t="array" ref="AO480">IF(COLUMNS($G480:AO480)&gt;$E480,"",IFERROR(INDEX('PROYECCIÓN'!481:481,15+6*(COLUMNS($G480:AO480)-1)),""))</f>
        <v/>
      </c>
      <c r="AP480" s="236">
        <f t="array" ref="AP480">IF(COLUMNS($G480:AP480)&gt;$E480,"",IFERROR(INDEX('PROYECCIÓN'!481:481,15+6*(COLUMNS($G480:AP480)-1)),""))</f>
        <v/>
      </c>
      <c r="AQ480" s="236" t="n"/>
      <c r="AR480" s="229" t="n"/>
      <c r="AS480" s="185" t="n"/>
    </row>
    <row r="481" ht="15" customHeight="1" s="506">
      <c r="B481" s="47">
        <f>'CARTERA TOTAL'!B481</f>
        <v/>
      </c>
      <c r="C481" s="229">
        <f>'PROYECCIÓN'!C482</f>
        <v/>
      </c>
      <c r="D481" s="53">
        <f>'PROYECCIÓN'!D482</f>
        <v/>
      </c>
      <c r="E481" s="56">
        <f>'PROYECCIÓN'!H482</f>
        <v/>
      </c>
      <c r="F481" s="56">
        <f>IF(COUNTIF($G481:$AP481,"VENCIDA")&gt;0,"VENCIDA",IF(COUNTIF($G481:$AP481,"POR VENCER")&gt;0,"POR VENCER",IF(COUNTIF($G481:$AP481,"AL DÍA")&gt;0,"AL DÍA",IF(COUNTIF($G481:$AP481,"PAGA")&gt;0,"PAGA","SIN ESTADO"))))</f>
        <v/>
      </c>
      <c r="G481" s="236">
        <f t="array" ref="G481">IF(COLUMNS($G481:G481)&gt;$E481,"",IFERROR(INDEX('PROYECCIÓN'!482:482,15+6*(COLUMNS($G481:G481)-1)),""))</f>
        <v/>
      </c>
      <c r="H481" s="236">
        <f t="array" ref="H481">IF(COLUMNS($G481:H481)&gt;$E481,"",IFERROR(INDEX('PROYECCIÓN'!482:482,15+6*(COLUMNS($G481:H481)-1)),""))</f>
        <v/>
      </c>
      <c r="I481" s="236">
        <f t="array" ref="I481">IF(COLUMNS($G481:I481)&gt;$E481,"",IFERROR(INDEX('PROYECCIÓN'!482:482,15+6*(COLUMNS($G481:I481)-1)),""))</f>
        <v/>
      </c>
      <c r="J481" s="236">
        <f t="array" ref="J481">IF(COLUMNS($G481:J481)&gt;$E481,"",IFERROR(INDEX('PROYECCIÓN'!482:482,15+6*(COLUMNS($G481:J481)-1)),""))</f>
        <v/>
      </c>
      <c r="K481" s="236">
        <f t="array" ref="K481">IF(COLUMNS($G481:K481)&gt;$E481,"",IFERROR(INDEX('PROYECCIÓN'!482:482,15+6*(COLUMNS($G481:K481)-1)),""))</f>
        <v/>
      </c>
      <c r="L481" s="236">
        <f t="array" ref="L481">IF(COLUMNS($G481:L481)&gt;$E481,"",IFERROR(INDEX('PROYECCIÓN'!482:482,15+6*(COLUMNS($G481:L481)-1)),""))</f>
        <v/>
      </c>
      <c r="M481" s="236">
        <f t="array" ref="M481">IF(COLUMNS($G481:M481)&gt;$E481,"",IFERROR(INDEX('PROYECCIÓN'!482:482,15+6*(COLUMNS($G481:M481)-1)),""))</f>
        <v/>
      </c>
      <c r="N481" s="236">
        <f t="array" ref="N481">IF(COLUMNS($G481:N481)&gt;$E481,"",IFERROR(INDEX('PROYECCIÓN'!482:482,15+6*(COLUMNS($G481:N481)-1)),""))</f>
        <v/>
      </c>
      <c r="O481" s="236">
        <f t="array" ref="O481">IF(COLUMNS($G481:O481)&gt;$E481,"",IFERROR(INDEX('PROYECCIÓN'!482:482,15+6*(COLUMNS($G481:O481)-1)),""))</f>
        <v/>
      </c>
      <c r="P481" s="236">
        <f t="array" ref="P481">IF(COLUMNS($G481:P481)&gt;$E481,"",IFERROR(INDEX('PROYECCIÓN'!482:482,15+6*(COLUMNS($G481:P481)-1)),""))</f>
        <v/>
      </c>
      <c r="Q481" s="236">
        <f t="array" ref="Q481">IF(COLUMNS($G481:Q481)&gt;$E481,"",IFERROR(INDEX('PROYECCIÓN'!482:482,15+6*(COLUMNS($G481:Q481)-1)),""))</f>
        <v/>
      </c>
      <c r="R481" s="236">
        <f t="array" ref="R481">IF(COLUMNS($G481:R481)&gt;$E481,"",IFERROR(INDEX('PROYECCIÓN'!482:482,15+6*(COLUMNS($G481:R481)-1)),""))</f>
        <v/>
      </c>
      <c r="S481" s="236">
        <f t="array" ref="S481">IF(COLUMNS($G481:S481)&gt;$E481,"",IFERROR(INDEX('PROYECCIÓN'!482:482,15+6*(COLUMNS($G481:S481)-1)),""))</f>
        <v/>
      </c>
      <c r="T481" s="236">
        <f t="array" ref="T481">IF(COLUMNS($G481:T481)&gt;$E481,"",IFERROR(INDEX('PROYECCIÓN'!482:482,15+6*(COLUMNS($G481:T481)-1)),""))</f>
        <v/>
      </c>
      <c r="U481" s="236">
        <f t="array" ref="U481">IF(COLUMNS($G481:U481)&gt;$E481,"",IFERROR(INDEX('PROYECCIÓN'!482:482,15+6*(COLUMNS($G481:U481)-1)),""))</f>
        <v/>
      </c>
      <c r="V481" s="236">
        <f t="array" ref="V481">IF(COLUMNS($G481:V481)&gt;$E481,"",IFERROR(INDEX('PROYECCIÓN'!482:482,15+6*(COLUMNS($G481:V481)-1)),""))</f>
        <v/>
      </c>
      <c r="W481" s="236">
        <f t="array" ref="W481">IF(COLUMNS($G481:W481)&gt;$E481,"",IFERROR(INDEX('PROYECCIÓN'!482:482,15+6*(COLUMNS($G481:W481)-1)),""))</f>
        <v/>
      </c>
      <c r="X481" s="236">
        <f t="array" ref="X481">IF(COLUMNS($G481:X481)&gt;$E481,"",IFERROR(INDEX('PROYECCIÓN'!482:482,15+6*(COLUMNS($G481:X481)-1)),""))</f>
        <v/>
      </c>
      <c r="Y481" s="236">
        <f t="array" ref="Y481">IF(COLUMNS($G481:Y481)&gt;$E481,"",IFERROR(INDEX('PROYECCIÓN'!482:482,15+6*(COLUMNS($G481:Y481)-1)),""))</f>
        <v/>
      </c>
      <c r="Z481" s="236">
        <f t="array" ref="Z481">IF(COLUMNS($G481:Z481)&gt;$E481,"",IFERROR(INDEX('PROYECCIÓN'!482:482,15+6*(COLUMNS($G481:Z481)-1)),""))</f>
        <v/>
      </c>
      <c r="AA481" s="236">
        <f t="array" ref="AA481">IF(COLUMNS($G481:AA481)&gt;$E481,"",IFERROR(INDEX('PROYECCIÓN'!482:482,15+6*(COLUMNS($G481:AA481)-1)),""))</f>
        <v/>
      </c>
      <c r="AB481" s="236">
        <f t="array" ref="AB481">IF(COLUMNS($G481:AB481)&gt;$E481,"",IFERROR(INDEX('PROYECCIÓN'!482:482,15+6*(COLUMNS($G481:AB481)-1)),""))</f>
        <v/>
      </c>
      <c r="AC481" s="236">
        <f t="array" ref="AC481">IF(COLUMNS($G481:AC481)&gt;$E481,"",IFERROR(INDEX('PROYECCIÓN'!482:482,15+6*(COLUMNS($G481:AC481)-1)),""))</f>
        <v/>
      </c>
      <c r="AD481" s="236">
        <f t="array" ref="AD481">IF(COLUMNS($G481:AD481)&gt;$E481,"",IFERROR(INDEX('PROYECCIÓN'!482:482,15+6*(COLUMNS($G481:AD481)-1)),""))</f>
        <v/>
      </c>
      <c r="AE481" s="236">
        <f t="array" ref="AE481">IF(COLUMNS($G481:AE481)&gt;$E481,"",IFERROR(INDEX('PROYECCIÓN'!482:482,15+6*(COLUMNS($G481:AE481)-1)),""))</f>
        <v/>
      </c>
      <c r="AF481" s="236">
        <f t="array" ref="AF481">IF(COLUMNS($G481:AF481)&gt;$E481,"",IFERROR(INDEX('PROYECCIÓN'!482:482,15+6*(COLUMNS($G481:AF481)-1)),""))</f>
        <v/>
      </c>
      <c r="AG481" s="236">
        <f t="array" ref="AG481">IF(COLUMNS($G481:AG481)&gt;$E481,"",IFERROR(INDEX('PROYECCIÓN'!482:482,15+6*(COLUMNS($G481:AG481)-1)),""))</f>
        <v/>
      </c>
      <c r="AH481" s="236">
        <f t="array" ref="AH481">IF(COLUMNS($G481:AH481)&gt;$E481,"",IFERROR(INDEX('PROYECCIÓN'!482:482,15+6*(COLUMNS($G481:AH481)-1)),""))</f>
        <v/>
      </c>
      <c r="AI481" s="236">
        <f t="array" ref="AI481">IF(COLUMNS($G481:AI481)&gt;$E481,"",IFERROR(INDEX('PROYECCIÓN'!482:482,15+6*(COLUMNS($G481:AI481)-1)),""))</f>
        <v/>
      </c>
      <c r="AJ481" s="236">
        <f t="array" ref="AJ481">IF(COLUMNS($G481:AJ481)&gt;$E481,"",IFERROR(INDEX('PROYECCIÓN'!482:482,15+6*(COLUMNS($G481:AJ481)-1)),""))</f>
        <v/>
      </c>
      <c r="AK481" s="236">
        <f t="array" ref="AK481">IF(COLUMNS($G481:AK481)&gt;$E481,"",IFERROR(INDEX('PROYECCIÓN'!482:482,15+6*(COLUMNS($G481:AK481)-1)),""))</f>
        <v/>
      </c>
      <c r="AL481" s="236">
        <f t="array" ref="AL481">IF(COLUMNS($G481:AL481)&gt;$E481,"",IFERROR(INDEX('PROYECCIÓN'!482:482,15+6*(COLUMNS($G481:AL481)-1)),""))</f>
        <v/>
      </c>
      <c r="AM481" s="236">
        <f t="array" ref="AM481">IF(COLUMNS($G481:AM481)&gt;$E481,"",IFERROR(INDEX('PROYECCIÓN'!482:482,15+6*(COLUMNS($G481:AM481)-1)),""))</f>
        <v/>
      </c>
      <c r="AN481" s="236">
        <f t="array" ref="AN481">IF(COLUMNS($G481:AN481)&gt;$E481,"",IFERROR(INDEX('PROYECCIÓN'!482:482,15+6*(COLUMNS($G481:AN481)-1)),""))</f>
        <v/>
      </c>
      <c r="AO481" s="236">
        <f t="array" ref="AO481">IF(COLUMNS($G481:AO481)&gt;$E481,"",IFERROR(INDEX('PROYECCIÓN'!482:482,15+6*(COLUMNS($G481:AO481)-1)),""))</f>
        <v/>
      </c>
      <c r="AP481" s="236">
        <f t="array" ref="AP481">IF(COLUMNS($G481:AP481)&gt;$E481,"",IFERROR(INDEX('PROYECCIÓN'!482:482,15+6*(COLUMNS($G481:AP481)-1)),""))</f>
        <v/>
      </c>
      <c r="AQ481" s="236" t="n"/>
      <c r="AR481" s="229" t="n"/>
      <c r="AS481" s="185" t="n"/>
    </row>
    <row r="482" ht="15" customHeight="1" s="506">
      <c r="B482" s="47">
        <f>'CARTERA TOTAL'!B482</f>
        <v/>
      </c>
      <c r="C482" s="229">
        <f>'PROYECCIÓN'!C483</f>
        <v/>
      </c>
      <c r="D482" s="53">
        <f>'PROYECCIÓN'!D483</f>
        <v/>
      </c>
      <c r="E482" s="56">
        <f>'PROYECCIÓN'!H483</f>
        <v/>
      </c>
      <c r="F482" s="56">
        <f>IF(COUNTIF($G482:$AP482,"VENCIDA")&gt;0,"VENCIDA",IF(COUNTIF($G482:$AP482,"POR VENCER")&gt;0,"POR VENCER",IF(COUNTIF($G482:$AP482,"AL DÍA")&gt;0,"AL DÍA",IF(COUNTIF($G482:$AP482,"PAGA")&gt;0,"PAGA","SIN ESTADO"))))</f>
        <v/>
      </c>
      <c r="G482" s="236">
        <f t="array" ref="G482">IF(COLUMNS($G482:G482)&gt;$E482,"",IFERROR(INDEX('PROYECCIÓN'!483:483,15+6*(COLUMNS($G482:G482)-1)),""))</f>
        <v/>
      </c>
      <c r="H482" s="236">
        <f t="array" ref="H482">IF(COLUMNS($G482:H482)&gt;$E482,"",IFERROR(INDEX('PROYECCIÓN'!483:483,15+6*(COLUMNS($G482:H482)-1)),""))</f>
        <v/>
      </c>
      <c r="I482" s="236">
        <f t="array" ref="I482">IF(COLUMNS($G482:I482)&gt;$E482,"",IFERROR(INDEX('PROYECCIÓN'!483:483,15+6*(COLUMNS($G482:I482)-1)),""))</f>
        <v/>
      </c>
      <c r="J482" s="236">
        <f t="array" ref="J482">IF(COLUMNS($G482:J482)&gt;$E482,"",IFERROR(INDEX('PROYECCIÓN'!483:483,15+6*(COLUMNS($G482:J482)-1)),""))</f>
        <v/>
      </c>
      <c r="K482" s="236">
        <f t="array" ref="K482">IF(COLUMNS($G482:K482)&gt;$E482,"",IFERROR(INDEX('PROYECCIÓN'!483:483,15+6*(COLUMNS($G482:K482)-1)),""))</f>
        <v/>
      </c>
      <c r="L482" s="236">
        <f t="array" ref="L482">IF(COLUMNS($G482:L482)&gt;$E482,"",IFERROR(INDEX('PROYECCIÓN'!483:483,15+6*(COLUMNS($G482:L482)-1)),""))</f>
        <v/>
      </c>
      <c r="M482" s="236">
        <f t="array" ref="M482">IF(COLUMNS($G482:M482)&gt;$E482,"",IFERROR(INDEX('PROYECCIÓN'!483:483,15+6*(COLUMNS($G482:M482)-1)),""))</f>
        <v/>
      </c>
      <c r="N482" s="236">
        <f t="array" ref="N482">IF(COLUMNS($G482:N482)&gt;$E482,"",IFERROR(INDEX('PROYECCIÓN'!483:483,15+6*(COLUMNS($G482:N482)-1)),""))</f>
        <v/>
      </c>
      <c r="O482" s="236">
        <f t="array" ref="O482">IF(COLUMNS($G482:O482)&gt;$E482,"",IFERROR(INDEX('PROYECCIÓN'!483:483,15+6*(COLUMNS($G482:O482)-1)),""))</f>
        <v/>
      </c>
      <c r="P482" s="236">
        <f t="array" ref="P482">IF(COLUMNS($G482:P482)&gt;$E482,"",IFERROR(INDEX('PROYECCIÓN'!483:483,15+6*(COLUMNS($G482:P482)-1)),""))</f>
        <v/>
      </c>
      <c r="Q482" s="236">
        <f t="array" ref="Q482">IF(COLUMNS($G482:Q482)&gt;$E482,"",IFERROR(INDEX('PROYECCIÓN'!483:483,15+6*(COLUMNS($G482:Q482)-1)),""))</f>
        <v/>
      </c>
      <c r="R482" s="236">
        <f t="array" ref="R482">IF(COLUMNS($G482:R482)&gt;$E482,"",IFERROR(INDEX('PROYECCIÓN'!483:483,15+6*(COLUMNS($G482:R482)-1)),""))</f>
        <v/>
      </c>
      <c r="S482" s="236">
        <f t="array" ref="S482">IF(COLUMNS($G482:S482)&gt;$E482,"",IFERROR(INDEX('PROYECCIÓN'!483:483,15+6*(COLUMNS($G482:S482)-1)),""))</f>
        <v/>
      </c>
      <c r="T482" s="236">
        <f t="array" ref="T482">IF(COLUMNS($G482:T482)&gt;$E482,"",IFERROR(INDEX('PROYECCIÓN'!483:483,15+6*(COLUMNS($G482:T482)-1)),""))</f>
        <v/>
      </c>
      <c r="U482" s="236">
        <f t="array" ref="U482">IF(COLUMNS($G482:U482)&gt;$E482,"",IFERROR(INDEX('PROYECCIÓN'!483:483,15+6*(COLUMNS($G482:U482)-1)),""))</f>
        <v/>
      </c>
      <c r="V482" s="236">
        <f t="array" ref="V482">IF(COLUMNS($G482:V482)&gt;$E482,"",IFERROR(INDEX('PROYECCIÓN'!483:483,15+6*(COLUMNS($G482:V482)-1)),""))</f>
        <v/>
      </c>
      <c r="W482" s="236">
        <f t="array" ref="W482">IF(COLUMNS($G482:W482)&gt;$E482,"",IFERROR(INDEX('PROYECCIÓN'!483:483,15+6*(COLUMNS($G482:W482)-1)),""))</f>
        <v/>
      </c>
      <c r="X482" s="236">
        <f t="array" ref="X482">IF(COLUMNS($G482:X482)&gt;$E482,"",IFERROR(INDEX('PROYECCIÓN'!483:483,15+6*(COLUMNS($G482:X482)-1)),""))</f>
        <v/>
      </c>
      <c r="Y482" s="236">
        <f t="array" ref="Y482">IF(COLUMNS($G482:Y482)&gt;$E482,"",IFERROR(INDEX('PROYECCIÓN'!483:483,15+6*(COLUMNS($G482:Y482)-1)),""))</f>
        <v/>
      </c>
      <c r="Z482" s="236">
        <f t="array" ref="Z482">IF(COLUMNS($G482:Z482)&gt;$E482,"",IFERROR(INDEX('PROYECCIÓN'!483:483,15+6*(COLUMNS($G482:Z482)-1)),""))</f>
        <v/>
      </c>
      <c r="AA482" s="236">
        <f t="array" ref="AA482">IF(COLUMNS($G482:AA482)&gt;$E482,"",IFERROR(INDEX('PROYECCIÓN'!483:483,15+6*(COLUMNS($G482:AA482)-1)),""))</f>
        <v/>
      </c>
      <c r="AB482" s="236">
        <f t="array" ref="AB482">IF(COLUMNS($G482:AB482)&gt;$E482,"",IFERROR(INDEX('PROYECCIÓN'!483:483,15+6*(COLUMNS($G482:AB482)-1)),""))</f>
        <v/>
      </c>
      <c r="AC482" s="236">
        <f t="array" ref="AC482">IF(COLUMNS($G482:AC482)&gt;$E482,"",IFERROR(INDEX('PROYECCIÓN'!483:483,15+6*(COLUMNS($G482:AC482)-1)),""))</f>
        <v/>
      </c>
      <c r="AD482" s="236">
        <f t="array" ref="AD482">IF(COLUMNS($G482:AD482)&gt;$E482,"",IFERROR(INDEX('PROYECCIÓN'!483:483,15+6*(COLUMNS($G482:AD482)-1)),""))</f>
        <v/>
      </c>
      <c r="AE482" s="236">
        <f t="array" ref="AE482">IF(COLUMNS($G482:AE482)&gt;$E482,"",IFERROR(INDEX('PROYECCIÓN'!483:483,15+6*(COLUMNS($G482:AE482)-1)),""))</f>
        <v/>
      </c>
      <c r="AF482" s="236">
        <f t="array" ref="AF482">IF(COLUMNS($G482:AF482)&gt;$E482,"",IFERROR(INDEX('PROYECCIÓN'!483:483,15+6*(COLUMNS($G482:AF482)-1)),""))</f>
        <v/>
      </c>
      <c r="AG482" s="236">
        <f t="array" ref="AG482">IF(COLUMNS($G482:AG482)&gt;$E482,"",IFERROR(INDEX('PROYECCIÓN'!483:483,15+6*(COLUMNS($G482:AG482)-1)),""))</f>
        <v/>
      </c>
      <c r="AH482" s="236">
        <f t="array" ref="AH482">IF(COLUMNS($G482:AH482)&gt;$E482,"",IFERROR(INDEX('PROYECCIÓN'!483:483,15+6*(COLUMNS($G482:AH482)-1)),""))</f>
        <v/>
      </c>
      <c r="AI482" s="236">
        <f t="array" ref="AI482">IF(COLUMNS($G482:AI482)&gt;$E482,"",IFERROR(INDEX('PROYECCIÓN'!483:483,15+6*(COLUMNS($G482:AI482)-1)),""))</f>
        <v/>
      </c>
      <c r="AJ482" s="236">
        <f t="array" ref="AJ482">IF(COLUMNS($G482:AJ482)&gt;$E482,"",IFERROR(INDEX('PROYECCIÓN'!483:483,15+6*(COLUMNS($G482:AJ482)-1)),""))</f>
        <v/>
      </c>
      <c r="AK482" s="236">
        <f t="array" ref="AK482">IF(COLUMNS($G482:AK482)&gt;$E482,"",IFERROR(INDEX('PROYECCIÓN'!483:483,15+6*(COLUMNS($G482:AK482)-1)),""))</f>
        <v/>
      </c>
      <c r="AL482" s="236">
        <f t="array" ref="AL482">IF(COLUMNS($G482:AL482)&gt;$E482,"",IFERROR(INDEX('PROYECCIÓN'!483:483,15+6*(COLUMNS($G482:AL482)-1)),""))</f>
        <v/>
      </c>
      <c r="AM482" s="236">
        <f t="array" ref="AM482">IF(COLUMNS($G482:AM482)&gt;$E482,"",IFERROR(INDEX('PROYECCIÓN'!483:483,15+6*(COLUMNS($G482:AM482)-1)),""))</f>
        <v/>
      </c>
      <c r="AN482" s="236">
        <f t="array" ref="AN482">IF(COLUMNS($G482:AN482)&gt;$E482,"",IFERROR(INDEX('PROYECCIÓN'!483:483,15+6*(COLUMNS($G482:AN482)-1)),""))</f>
        <v/>
      </c>
      <c r="AO482" s="236">
        <f t="array" ref="AO482">IF(COLUMNS($G482:AO482)&gt;$E482,"",IFERROR(INDEX('PROYECCIÓN'!483:483,15+6*(COLUMNS($G482:AO482)-1)),""))</f>
        <v/>
      </c>
      <c r="AP482" s="236">
        <f t="array" ref="AP482">IF(COLUMNS($G482:AP482)&gt;$E482,"",IFERROR(INDEX('PROYECCIÓN'!483:483,15+6*(COLUMNS($G482:AP482)-1)),""))</f>
        <v/>
      </c>
      <c r="AQ482" s="236" t="n"/>
      <c r="AR482" s="229" t="n"/>
      <c r="AS482" s="185" t="n"/>
    </row>
    <row r="483" ht="15" customHeight="1" s="506">
      <c r="B483" s="47">
        <f>'CARTERA TOTAL'!B483</f>
        <v/>
      </c>
      <c r="C483" s="229">
        <f>'PROYECCIÓN'!C484</f>
        <v/>
      </c>
      <c r="D483" s="53">
        <f>'PROYECCIÓN'!D484</f>
        <v/>
      </c>
      <c r="E483" s="56">
        <f>'PROYECCIÓN'!H484</f>
        <v/>
      </c>
      <c r="F483" s="56">
        <f>IF(COUNTIF($G483:$AP483,"VENCIDA")&gt;0,"VENCIDA",IF(COUNTIF($G483:$AP483,"POR VENCER")&gt;0,"POR VENCER",IF(COUNTIF($G483:$AP483,"AL DÍA")&gt;0,"AL DÍA",IF(COUNTIF($G483:$AP483,"PAGA")&gt;0,"PAGA","SIN ESTADO"))))</f>
        <v/>
      </c>
      <c r="G483" s="236">
        <f t="array" ref="G483">IF(COLUMNS($G483:G483)&gt;$E483,"",IFERROR(INDEX('PROYECCIÓN'!484:484,15+6*(COLUMNS($G483:G483)-1)),""))</f>
        <v/>
      </c>
      <c r="H483" s="236">
        <f t="array" ref="H483">IF(COLUMNS($G483:H483)&gt;$E483,"",IFERROR(INDEX('PROYECCIÓN'!484:484,15+6*(COLUMNS($G483:H483)-1)),""))</f>
        <v/>
      </c>
      <c r="I483" s="236">
        <f t="array" ref="I483">IF(COLUMNS($G483:I483)&gt;$E483,"",IFERROR(INDEX('PROYECCIÓN'!484:484,15+6*(COLUMNS($G483:I483)-1)),""))</f>
        <v/>
      </c>
      <c r="J483" s="236">
        <f t="array" ref="J483">IF(COLUMNS($G483:J483)&gt;$E483,"",IFERROR(INDEX('PROYECCIÓN'!484:484,15+6*(COLUMNS($G483:J483)-1)),""))</f>
        <v/>
      </c>
      <c r="K483" s="236">
        <f t="array" ref="K483">IF(COLUMNS($G483:K483)&gt;$E483,"",IFERROR(INDEX('PROYECCIÓN'!484:484,15+6*(COLUMNS($G483:K483)-1)),""))</f>
        <v/>
      </c>
      <c r="L483" s="236">
        <f t="array" ref="L483">IF(COLUMNS($G483:L483)&gt;$E483,"",IFERROR(INDEX('PROYECCIÓN'!484:484,15+6*(COLUMNS($G483:L483)-1)),""))</f>
        <v/>
      </c>
      <c r="M483" s="236">
        <f t="array" ref="M483">IF(COLUMNS($G483:M483)&gt;$E483,"",IFERROR(INDEX('PROYECCIÓN'!484:484,15+6*(COLUMNS($G483:M483)-1)),""))</f>
        <v/>
      </c>
      <c r="N483" s="236">
        <f t="array" ref="N483">IF(COLUMNS($G483:N483)&gt;$E483,"",IFERROR(INDEX('PROYECCIÓN'!484:484,15+6*(COLUMNS($G483:N483)-1)),""))</f>
        <v/>
      </c>
      <c r="O483" s="236">
        <f t="array" ref="O483">IF(COLUMNS($G483:O483)&gt;$E483,"",IFERROR(INDEX('PROYECCIÓN'!484:484,15+6*(COLUMNS($G483:O483)-1)),""))</f>
        <v/>
      </c>
      <c r="P483" s="236">
        <f t="array" ref="P483">IF(COLUMNS($G483:P483)&gt;$E483,"",IFERROR(INDEX('PROYECCIÓN'!484:484,15+6*(COLUMNS($G483:P483)-1)),""))</f>
        <v/>
      </c>
      <c r="Q483" s="236">
        <f t="array" ref="Q483">IF(COLUMNS($G483:Q483)&gt;$E483,"",IFERROR(INDEX('PROYECCIÓN'!484:484,15+6*(COLUMNS($G483:Q483)-1)),""))</f>
        <v/>
      </c>
      <c r="R483" s="236">
        <f t="array" ref="R483">IF(COLUMNS($G483:R483)&gt;$E483,"",IFERROR(INDEX('PROYECCIÓN'!484:484,15+6*(COLUMNS($G483:R483)-1)),""))</f>
        <v/>
      </c>
      <c r="S483" s="236">
        <f t="array" ref="S483">IF(COLUMNS($G483:S483)&gt;$E483,"",IFERROR(INDEX('PROYECCIÓN'!484:484,15+6*(COLUMNS($G483:S483)-1)),""))</f>
        <v/>
      </c>
      <c r="T483" s="236">
        <f t="array" ref="T483">IF(COLUMNS($G483:T483)&gt;$E483,"",IFERROR(INDEX('PROYECCIÓN'!484:484,15+6*(COLUMNS($G483:T483)-1)),""))</f>
        <v/>
      </c>
      <c r="U483" s="236">
        <f t="array" ref="U483">IF(COLUMNS($G483:U483)&gt;$E483,"",IFERROR(INDEX('PROYECCIÓN'!484:484,15+6*(COLUMNS($G483:U483)-1)),""))</f>
        <v/>
      </c>
      <c r="V483" s="236">
        <f t="array" ref="V483">IF(COLUMNS($G483:V483)&gt;$E483,"",IFERROR(INDEX('PROYECCIÓN'!484:484,15+6*(COLUMNS($G483:V483)-1)),""))</f>
        <v/>
      </c>
      <c r="W483" s="236">
        <f t="array" ref="W483">IF(COLUMNS($G483:W483)&gt;$E483,"",IFERROR(INDEX('PROYECCIÓN'!484:484,15+6*(COLUMNS($G483:W483)-1)),""))</f>
        <v/>
      </c>
      <c r="X483" s="236">
        <f t="array" ref="X483">IF(COLUMNS($G483:X483)&gt;$E483,"",IFERROR(INDEX('PROYECCIÓN'!484:484,15+6*(COLUMNS($G483:X483)-1)),""))</f>
        <v/>
      </c>
      <c r="Y483" s="236">
        <f t="array" ref="Y483">IF(COLUMNS($G483:Y483)&gt;$E483,"",IFERROR(INDEX('PROYECCIÓN'!484:484,15+6*(COLUMNS($G483:Y483)-1)),""))</f>
        <v/>
      </c>
      <c r="Z483" s="236">
        <f t="array" ref="Z483">IF(COLUMNS($G483:Z483)&gt;$E483,"",IFERROR(INDEX('PROYECCIÓN'!484:484,15+6*(COLUMNS($G483:Z483)-1)),""))</f>
        <v/>
      </c>
      <c r="AA483" s="236">
        <f t="array" ref="AA483">IF(COLUMNS($G483:AA483)&gt;$E483,"",IFERROR(INDEX('PROYECCIÓN'!484:484,15+6*(COLUMNS($G483:AA483)-1)),""))</f>
        <v/>
      </c>
      <c r="AB483" s="236">
        <f t="array" ref="AB483">IF(COLUMNS($G483:AB483)&gt;$E483,"",IFERROR(INDEX('PROYECCIÓN'!484:484,15+6*(COLUMNS($G483:AB483)-1)),""))</f>
        <v/>
      </c>
      <c r="AC483" s="236">
        <f t="array" ref="AC483">IF(COLUMNS($G483:AC483)&gt;$E483,"",IFERROR(INDEX('PROYECCIÓN'!484:484,15+6*(COLUMNS($G483:AC483)-1)),""))</f>
        <v/>
      </c>
      <c r="AD483" s="236">
        <f t="array" ref="AD483">IF(COLUMNS($G483:AD483)&gt;$E483,"",IFERROR(INDEX('PROYECCIÓN'!484:484,15+6*(COLUMNS($G483:AD483)-1)),""))</f>
        <v/>
      </c>
      <c r="AE483" s="236">
        <f t="array" ref="AE483">IF(COLUMNS($G483:AE483)&gt;$E483,"",IFERROR(INDEX('PROYECCIÓN'!484:484,15+6*(COLUMNS($G483:AE483)-1)),""))</f>
        <v/>
      </c>
      <c r="AF483" s="236">
        <f t="array" ref="AF483">IF(COLUMNS($G483:AF483)&gt;$E483,"",IFERROR(INDEX('PROYECCIÓN'!484:484,15+6*(COLUMNS($G483:AF483)-1)),""))</f>
        <v/>
      </c>
      <c r="AG483" s="236">
        <f t="array" ref="AG483">IF(COLUMNS($G483:AG483)&gt;$E483,"",IFERROR(INDEX('PROYECCIÓN'!484:484,15+6*(COLUMNS($G483:AG483)-1)),""))</f>
        <v/>
      </c>
      <c r="AH483" s="236">
        <f t="array" ref="AH483">IF(COLUMNS($G483:AH483)&gt;$E483,"",IFERROR(INDEX('PROYECCIÓN'!484:484,15+6*(COLUMNS($G483:AH483)-1)),""))</f>
        <v/>
      </c>
      <c r="AI483" s="236">
        <f t="array" ref="AI483">IF(COLUMNS($G483:AI483)&gt;$E483,"",IFERROR(INDEX('PROYECCIÓN'!484:484,15+6*(COLUMNS($G483:AI483)-1)),""))</f>
        <v/>
      </c>
      <c r="AJ483" s="236">
        <f t="array" ref="AJ483">IF(COLUMNS($G483:AJ483)&gt;$E483,"",IFERROR(INDEX('PROYECCIÓN'!484:484,15+6*(COLUMNS($G483:AJ483)-1)),""))</f>
        <v/>
      </c>
      <c r="AK483" s="236">
        <f t="array" ref="AK483">IF(COLUMNS($G483:AK483)&gt;$E483,"",IFERROR(INDEX('PROYECCIÓN'!484:484,15+6*(COLUMNS($G483:AK483)-1)),""))</f>
        <v/>
      </c>
      <c r="AL483" s="236">
        <f t="array" ref="AL483">IF(COLUMNS($G483:AL483)&gt;$E483,"",IFERROR(INDEX('PROYECCIÓN'!484:484,15+6*(COLUMNS($G483:AL483)-1)),""))</f>
        <v/>
      </c>
      <c r="AM483" s="236">
        <f t="array" ref="AM483">IF(COLUMNS($G483:AM483)&gt;$E483,"",IFERROR(INDEX('PROYECCIÓN'!484:484,15+6*(COLUMNS($G483:AM483)-1)),""))</f>
        <v/>
      </c>
      <c r="AN483" s="236">
        <f t="array" ref="AN483">IF(COLUMNS($G483:AN483)&gt;$E483,"",IFERROR(INDEX('PROYECCIÓN'!484:484,15+6*(COLUMNS($G483:AN483)-1)),""))</f>
        <v/>
      </c>
      <c r="AO483" s="236">
        <f t="array" ref="AO483">IF(COLUMNS($G483:AO483)&gt;$E483,"",IFERROR(INDEX('PROYECCIÓN'!484:484,15+6*(COLUMNS($G483:AO483)-1)),""))</f>
        <v/>
      </c>
      <c r="AP483" s="236">
        <f t="array" ref="AP483">IF(COLUMNS($G483:AP483)&gt;$E483,"",IFERROR(INDEX('PROYECCIÓN'!484:484,15+6*(COLUMNS($G483:AP483)-1)),""))</f>
        <v/>
      </c>
      <c r="AQ483" s="236" t="n"/>
      <c r="AR483" s="229" t="n"/>
      <c r="AS483" s="185" t="n"/>
    </row>
    <row r="484" ht="15" customHeight="1" s="506">
      <c r="B484" s="47">
        <f>'CARTERA TOTAL'!B484</f>
        <v/>
      </c>
      <c r="C484" s="229">
        <f>'PROYECCIÓN'!C485</f>
        <v/>
      </c>
      <c r="D484" s="53">
        <f>'PROYECCIÓN'!D485</f>
        <v/>
      </c>
      <c r="E484" s="56">
        <f>'PROYECCIÓN'!H485</f>
        <v/>
      </c>
      <c r="F484" s="56">
        <f>IF(COUNTIF($G484:$AP484,"VENCIDA")&gt;0,"VENCIDA",IF(COUNTIF($G484:$AP484,"POR VENCER")&gt;0,"POR VENCER",IF(COUNTIF($G484:$AP484,"AL DÍA")&gt;0,"AL DÍA",IF(COUNTIF($G484:$AP484,"PAGA")&gt;0,"PAGA","SIN ESTADO"))))</f>
        <v/>
      </c>
      <c r="G484" s="236">
        <f t="array" ref="G484">IF(COLUMNS($G484:G484)&gt;$E484,"",IFERROR(INDEX('PROYECCIÓN'!485:485,15+6*(COLUMNS($G484:G484)-1)),""))</f>
        <v/>
      </c>
      <c r="H484" s="236">
        <f t="array" ref="H484">IF(COLUMNS($G484:H484)&gt;$E484,"",IFERROR(INDEX('PROYECCIÓN'!485:485,15+6*(COLUMNS($G484:H484)-1)),""))</f>
        <v/>
      </c>
      <c r="I484" s="236">
        <f t="array" ref="I484">IF(COLUMNS($G484:I484)&gt;$E484,"",IFERROR(INDEX('PROYECCIÓN'!485:485,15+6*(COLUMNS($G484:I484)-1)),""))</f>
        <v/>
      </c>
      <c r="J484" s="236">
        <f t="array" ref="J484">IF(COLUMNS($G484:J484)&gt;$E484,"",IFERROR(INDEX('PROYECCIÓN'!485:485,15+6*(COLUMNS($G484:J484)-1)),""))</f>
        <v/>
      </c>
      <c r="K484" s="236">
        <f t="array" ref="K484">IF(COLUMNS($G484:K484)&gt;$E484,"",IFERROR(INDEX('PROYECCIÓN'!485:485,15+6*(COLUMNS($G484:K484)-1)),""))</f>
        <v/>
      </c>
      <c r="L484" s="236">
        <f t="array" ref="L484">IF(COLUMNS($G484:L484)&gt;$E484,"",IFERROR(INDEX('PROYECCIÓN'!485:485,15+6*(COLUMNS($G484:L484)-1)),""))</f>
        <v/>
      </c>
      <c r="M484" s="236">
        <f t="array" ref="M484">IF(COLUMNS($G484:M484)&gt;$E484,"",IFERROR(INDEX('PROYECCIÓN'!485:485,15+6*(COLUMNS($G484:M484)-1)),""))</f>
        <v/>
      </c>
      <c r="N484" s="236">
        <f t="array" ref="N484">IF(COLUMNS($G484:N484)&gt;$E484,"",IFERROR(INDEX('PROYECCIÓN'!485:485,15+6*(COLUMNS($G484:N484)-1)),""))</f>
        <v/>
      </c>
      <c r="O484" s="236">
        <f t="array" ref="O484">IF(COLUMNS($G484:O484)&gt;$E484,"",IFERROR(INDEX('PROYECCIÓN'!485:485,15+6*(COLUMNS($G484:O484)-1)),""))</f>
        <v/>
      </c>
      <c r="P484" s="236">
        <f t="array" ref="P484">IF(COLUMNS($G484:P484)&gt;$E484,"",IFERROR(INDEX('PROYECCIÓN'!485:485,15+6*(COLUMNS($G484:P484)-1)),""))</f>
        <v/>
      </c>
      <c r="Q484" s="236">
        <f t="array" ref="Q484">IF(COLUMNS($G484:Q484)&gt;$E484,"",IFERROR(INDEX('PROYECCIÓN'!485:485,15+6*(COLUMNS($G484:Q484)-1)),""))</f>
        <v/>
      </c>
      <c r="R484" s="236">
        <f t="array" ref="R484">IF(COLUMNS($G484:R484)&gt;$E484,"",IFERROR(INDEX('PROYECCIÓN'!485:485,15+6*(COLUMNS($G484:R484)-1)),""))</f>
        <v/>
      </c>
      <c r="S484" s="236">
        <f t="array" ref="S484">IF(COLUMNS($G484:S484)&gt;$E484,"",IFERROR(INDEX('PROYECCIÓN'!485:485,15+6*(COLUMNS($G484:S484)-1)),""))</f>
        <v/>
      </c>
      <c r="T484" s="236">
        <f t="array" ref="T484">IF(COLUMNS($G484:T484)&gt;$E484,"",IFERROR(INDEX('PROYECCIÓN'!485:485,15+6*(COLUMNS($G484:T484)-1)),""))</f>
        <v/>
      </c>
      <c r="U484" s="236">
        <f t="array" ref="U484">IF(COLUMNS($G484:U484)&gt;$E484,"",IFERROR(INDEX('PROYECCIÓN'!485:485,15+6*(COLUMNS($G484:U484)-1)),""))</f>
        <v/>
      </c>
      <c r="V484" s="236">
        <f t="array" ref="V484">IF(COLUMNS($G484:V484)&gt;$E484,"",IFERROR(INDEX('PROYECCIÓN'!485:485,15+6*(COLUMNS($G484:V484)-1)),""))</f>
        <v/>
      </c>
      <c r="W484" s="236">
        <f t="array" ref="W484">IF(COLUMNS($G484:W484)&gt;$E484,"",IFERROR(INDEX('PROYECCIÓN'!485:485,15+6*(COLUMNS($G484:W484)-1)),""))</f>
        <v/>
      </c>
      <c r="X484" s="236">
        <f t="array" ref="X484">IF(COLUMNS($G484:X484)&gt;$E484,"",IFERROR(INDEX('PROYECCIÓN'!485:485,15+6*(COLUMNS($G484:X484)-1)),""))</f>
        <v/>
      </c>
      <c r="Y484" s="236">
        <f t="array" ref="Y484">IF(COLUMNS($G484:Y484)&gt;$E484,"",IFERROR(INDEX('PROYECCIÓN'!485:485,15+6*(COLUMNS($G484:Y484)-1)),""))</f>
        <v/>
      </c>
      <c r="Z484" s="236">
        <f t="array" ref="Z484">IF(COLUMNS($G484:Z484)&gt;$E484,"",IFERROR(INDEX('PROYECCIÓN'!485:485,15+6*(COLUMNS($G484:Z484)-1)),""))</f>
        <v/>
      </c>
      <c r="AA484" s="236">
        <f t="array" ref="AA484">IF(COLUMNS($G484:AA484)&gt;$E484,"",IFERROR(INDEX('PROYECCIÓN'!485:485,15+6*(COLUMNS($G484:AA484)-1)),""))</f>
        <v/>
      </c>
      <c r="AB484" s="236">
        <f t="array" ref="AB484">IF(COLUMNS($G484:AB484)&gt;$E484,"",IFERROR(INDEX('PROYECCIÓN'!485:485,15+6*(COLUMNS($G484:AB484)-1)),""))</f>
        <v/>
      </c>
      <c r="AC484" s="236">
        <f t="array" ref="AC484">IF(COLUMNS($G484:AC484)&gt;$E484,"",IFERROR(INDEX('PROYECCIÓN'!485:485,15+6*(COLUMNS($G484:AC484)-1)),""))</f>
        <v/>
      </c>
      <c r="AD484" s="236">
        <f t="array" ref="AD484">IF(COLUMNS($G484:AD484)&gt;$E484,"",IFERROR(INDEX('PROYECCIÓN'!485:485,15+6*(COLUMNS($G484:AD484)-1)),""))</f>
        <v/>
      </c>
      <c r="AE484" s="236">
        <f t="array" ref="AE484">IF(COLUMNS($G484:AE484)&gt;$E484,"",IFERROR(INDEX('PROYECCIÓN'!485:485,15+6*(COLUMNS($G484:AE484)-1)),""))</f>
        <v/>
      </c>
      <c r="AF484" s="236">
        <f t="array" ref="AF484">IF(COLUMNS($G484:AF484)&gt;$E484,"",IFERROR(INDEX('PROYECCIÓN'!485:485,15+6*(COLUMNS($G484:AF484)-1)),""))</f>
        <v/>
      </c>
      <c r="AG484" s="236">
        <f t="array" ref="AG484">IF(COLUMNS($G484:AG484)&gt;$E484,"",IFERROR(INDEX('PROYECCIÓN'!485:485,15+6*(COLUMNS($G484:AG484)-1)),""))</f>
        <v/>
      </c>
      <c r="AH484" s="236">
        <f t="array" ref="AH484">IF(COLUMNS($G484:AH484)&gt;$E484,"",IFERROR(INDEX('PROYECCIÓN'!485:485,15+6*(COLUMNS($G484:AH484)-1)),""))</f>
        <v/>
      </c>
      <c r="AI484" s="236">
        <f t="array" ref="AI484">IF(COLUMNS($G484:AI484)&gt;$E484,"",IFERROR(INDEX('PROYECCIÓN'!485:485,15+6*(COLUMNS($G484:AI484)-1)),""))</f>
        <v/>
      </c>
      <c r="AJ484" s="236">
        <f t="array" ref="AJ484">IF(COLUMNS($G484:AJ484)&gt;$E484,"",IFERROR(INDEX('PROYECCIÓN'!485:485,15+6*(COLUMNS($G484:AJ484)-1)),""))</f>
        <v/>
      </c>
      <c r="AK484" s="236">
        <f t="array" ref="AK484">IF(COLUMNS($G484:AK484)&gt;$E484,"",IFERROR(INDEX('PROYECCIÓN'!485:485,15+6*(COLUMNS($G484:AK484)-1)),""))</f>
        <v/>
      </c>
      <c r="AL484" s="236">
        <f t="array" ref="AL484">IF(COLUMNS($G484:AL484)&gt;$E484,"",IFERROR(INDEX('PROYECCIÓN'!485:485,15+6*(COLUMNS($G484:AL484)-1)),""))</f>
        <v/>
      </c>
      <c r="AM484" s="236">
        <f t="array" ref="AM484">IF(COLUMNS($G484:AM484)&gt;$E484,"",IFERROR(INDEX('PROYECCIÓN'!485:485,15+6*(COLUMNS($G484:AM484)-1)),""))</f>
        <v/>
      </c>
      <c r="AN484" s="236">
        <f t="array" ref="AN484">IF(COLUMNS($G484:AN484)&gt;$E484,"",IFERROR(INDEX('PROYECCIÓN'!485:485,15+6*(COLUMNS($G484:AN484)-1)),""))</f>
        <v/>
      </c>
      <c r="AO484" s="236">
        <f t="array" ref="AO484">IF(COLUMNS($G484:AO484)&gt;$E484,"",IFERROR(INDEX('PROYECCIÓN'!485:485,15+6*(COLUMNS($G484:AO484)-1)),""))</f>
        <v/>
      </c>
      <c r="AP484" s="236">
        <f t="array" ref="AP484">IF(COLUMNS($G484:AP484)&gt;$E484,"",IFERROR(INDEX('PROYECCIÓN'!485:485,15+6*(COLUMNS($G484:AP484)-1)),""))</f>
        <v/>
      </c>
      <c r="AQ484" s="236" t="n"/>
      <c r="AR484" s="229" t="n"/>
      <c r="AS484" s="185" t="n"/>
    </row>
    <row r="485" ht="15" customHeight="1" s="506">
      <c r="B485" s="47">
        <f>'CARTERA TOTAL'!B485</f>
        <v/>
      </c>
      <c r="C485" s="229">
        <f>'PROYECCIÓN'!C486</f>
        <v/>
      </c>
      <c r="D485" s="53">
        <f>'PROYECCIÓN'!D486</f>
        <v/>
      </c>
      <c r="E485" s="56">
        <f>'PROYECCIÓN'!H486</f>
        <v/>
      </c>
      <c r="F485" s="56">
        <f>IF(COUNTIF($G485:$AP485,"VENCIDA")&gt;0,"VENCIDA",IF(COUNTIF($G485:$AP485,"POR VENCER")&gt;0,"POR VENCER",IF(COUNTIF($G485:$AP485,"AL DÍA")&gt;0,"AL DÍA",IF(COUNTIF($G485:$AP485,"PAGA")&gt;0,"PAGA","SIN ESTADO"))))</f>
        <v/>
      </c>
      <c r="G485" s="236">
        <f t="array" ref="G485">IF(COLUMNS($G485:G485)&gt;$E485,"",IFERROR(INDEX('PROYECCIÓN'!486:486,15+6*(COLUMNS($G485:G485)-1)),""))</f>
        <v/>
      </c>
      <c r="H485" s="236">
        <f t="array" ref="H485">IF(COLUMNS($G485:H485)&gt;$E485,"",IFERROR(INDEX('PROYECCIÓN'!486:486,15+6*(COLUMNS($G485:H485)-1)),""))</f>
        <v/>
      </c>
      <c r="I485" s="236">
        <f t="array" ref="I485">IF(COLUMNS($G485:I485)&gt;$E485,"",IFERROR(INDEX('PROYECCIÓN'!486:486,15+6*(COLUMNS($G485:I485)-1)),""))</f>
        <v/>
      </c>
      <c r="J485" s="236">
        <f t="array" ref="J485">IF(COLUMNS($G485:J485)&gt;$E485,"",IFERROR(INDEX('PROYECCIÓN'!486:486,15+6*(COLUMNS($G485:J485)-1)),""))</f>
        <v/>
      </c>
      <c r="K485" s="236">
        <f t="array" ref="K485">IF(COLUMNS($G485:K485)&gt;$E485,"",IFERROR(INDEX('PROYECCIÓN'!486:486,15+6*(COLUMNS($G485:K485)-1)),""))</f>
        <v/>
      </c>
      <c r="L485" s="236">
        <f t="array" ref="L485">IF(COLUMNS($G485:L485)&gt;$E485,"",IFERROR(INDEX('PROYECCIÓN'!486:486,15+6*(COLUMNS($G485:L485)-1)),""))</f>
        <v/>
      </c>
      <c r="M485" s="236">
        <f t="array" ref="M485">IF(COLUMNS($G485:M485)&gt;$E485,"",IFERROR(INDEX('PROYECCIÓN'!486:486,15+6*(COLUMNS($G485:M485)-1)),""))</f>
        <v/>
      </c>
      <c r="N485" s="236">
        <f t="array" ref="N485">IF(COLUMNS($G485:N485)&gt;$E485,"",IFERROR(INDEX('PROYECCIÓN'!486:486,15+6*(COLUMNS($G485:N485)-1)),""))</f>
        <v/>
      </c>
      <c r="O485" s="236">
        <f t="array" ref="O485">IF(COLUMNS($G485:O485)&gt;$E485,"",IFERROR(INDEX('PROYECCIÓN'!486:486,15+6*(COLUMNS($G485:O485)-1)),""))</f>
        <v/>
      </c>
      <c r="P485" s="236">
        <f t="array" ref="P485">IF(COLUMNS($G485:P485)&gt;$E485,"",IFERROR(INDEX('PROYECCIÓN'!486:486,15+6*(COLUMNS($G485:P485)-1)),""))</f>
        <v/>
      </c>
      <c r="Q485" s="236">
        <f t="array" ref="Q485">IF(COLUMNS($G485:Q485)&gt;$E485,"",IFERROR(INDEX('PROYECCIÓN'!486:486,15+6*(COLUMNS($G485:Q485)-1)),""))</f>
        <v/>
      </c>
      <c r="R485" s="236">
        <f t="array" ref="R485">IF(COLUMNS($G485:R485)&gt;$E485,"",IFERROR(INDEX('PROYECCIÓN'!486:486,15+6*(COLUMNS($G485:R485)-1)),""))</f>
        <v/>
      </c>
      <c r="S485" s="236">
        <f t="array" ref="S485">IF(COLUMNS($G485:S485)&gt;$E485,"",IFERROR(INDEX('PROYECCIÓN'!486:486,15+6*(COLUMNS($G485:S485)-1)),""))</f>
        <v/>
      </c>
      <c r="T485" s="236">
        <f t="array" ref="T485">IF(COLUMNS($G485:T485)&gt;$E485,"",IFERROR(INDEX('PROYECCIÓN'!486:486,15+6*(COLUMNS($G485:T485)-1)),""))</f>
        <v/>
      </c>
      <c r="U485" s="236">
        <f t="array" ref="U485">IF(COLUMNS($G485:U485)&gt;$E485,"",IFERROR(INDEX('PROYECCIÓN'!486:486,15+6*(COLUMNS($G485:U485)-1)),""))</f>
        <v/>
      </c>
      <c r="V485" s="236">
        <f t="array" ref="V485">IF(COLUMNS($G485:V485)&gt;$E485,"",IFERROR(INDEX('PROYECCIÓN'!486:486,15+6*(COLUMNS($G485:V485)-1)),""))</f>
        <v/>
      </c>
      <c r="W485" s="236">
        <f t="array" ref="W485">IF(COLUMNS($G485:W485)&gt;$E485,"",IFERROR(INDEX('PROYECCIÓN'!486:486,15+6*(COLUMNS($G485:W485)-1)),""))</f>
        <v/>
      </c>
      <c r="X485" s="236">
        <f t="array" ref="X485">IF(COLUMNS($G485:X485)&gt;$E485,"",IFERROR(INDEX('PROYECCIÓN'!486:486,15+6*(COLUMNS($G485:X485)-1)),""))</f>
        <v/>
      </c>
      <c r="Y485" s="236">
        <f t="array" ref="Y485">IF(COLUMNS($G485:Y485)&gt;$E485,"",IFERROR(INDEX('PROYECCIÓN'!486:486,15+6*(COLUMNS($G485:Y485)-1)),""))</f>
        <v/>
      </c>
      <c r="Z485" s="236">
        <f t="array" ref="Z485">IF(COLUMNS($G485:Z485)&gt;$E485,"",IFERROR(INDEX('PROYECCIÓN'!486:486,15+6*(COLUMNS($G485:Z485)-1)),""))</f>
        <v/>
      </c>
      <c r="AA485" s="236">
        <f t="array" ref="AA485">IF(COLUMNS($G485:AA485)&gt;$E485,"",IFERROR(INDEX('PROYECCIÓN'!486:486,15+6*(COLUMNS($G485:AA485)-1)),""))</f>
        <v/>
      </c>
      <c r="AB485" s="236">
        <f t="array" ref="AB485">IF(COLUMNS($G485:AB485)&gt;$E485,"",IFERROR(INDEX('PROYECCIÓN'!486:486,15+6*(COLUMNS($G485:AB485)-1)),""))</f>
        <v/>
      </c>
      <c r="AC485" s="236">
        <f t="array" ref="AC485">IF(COLUMNS($G485:AC485)&gt;$E485,"",IFERROR(INDEX('PROYECCIÓN'!486:486,15+6*(COLUMNS($G485:AC485)-1)),""))</f>
        <v/>
      </c>
      <c r="AD485" s="236">
        <f t="array" ref="AD485">IF(COLUMNS($G485:AD485)&gt;$E485,"",IFERROR(INDEX('PROYECCIÓN'!486:486,15+6*(COLUMNS($G485:AD485)-1)),""))</f>
        <v/>
      </c>
      <c r="AE485" s="236">
        <f t="array" ref="AE485">IF(COLUMNS($G485:AE485)&gt;$E485,"",IFERROR(INDEX('PROYECCIÓN'!486:486,15+6*(COLUMNS($G485:AE485)-1)),""))</f>
        <v/>
      </c>
      <c r="AF485" s="236">
        <f t="array" ref="AF485">IF(COLUMNS($G485:AF485)&gt;$E485,"",IFERROR(INDEX('PROYECCIÓN'!486:486,15+6*(COLUMNS($G485:AF485)-1)),""))</f>
        <v/>
      </c>
      <c r="AG485" s="236">
        <f t="array" ref="AG485">IF(COLUMNS($G485:AG485)&gt;$E485,"",IFERROR(INDEX('PROYECCIÓN'!486:486,15+6*(COLUMNS($G485:AG485)-1)),""))</f>
        <v/>
      </c>
      <c r="AH485" s="236">
        <f t="array" ref="AH485">IF(COLUMNS($G485:AH485)&gt;$E485,"",IFERROR(INDEX('PROYECCIÓN'!486:486,15+6*(COLUMNS($G485:AH485)-1)),""))</f>
        <v/>
      </c>
      <c r="AI485" s="236">
        <f t="array" ref="AI485">IF(COLUMNS($G485:AI485)&gt;$E485,"",IFERROR(INDEX('PROYECCIÓN'!486:486,15+6*(COLUMNS($G485:AI485)-1)),""))</f>
        <v/>
      </c>
      <c r="AJ485" s="236">
        <f t="array" ref="AJ485">IF(COLUMNS($G485:AJ485)&gt;$E485,"",IFERROR(INDEX('PROYECCIÓN'!486:486,15+6*(COLUMNS($G485:AJ485)-1)),""))</f>
        <v/>
      </c>
      <c r="AK485" s="236">
        <f t="array" ref="AK485">IF(COLUMNS($G485:AK485)&gt;$E485,"",IFERROR(INDEX('PROYECCIÓN'!486:486,15+6*(COLUMNS($G485:AK485)-1)),""))</f>
        <v/>
      </c>
      <c r="AL485" s="236">
        <f t="array" ref="AL485">IF(COLUMNS($G485:AL485)&gt;$E485,"",IFERROR(INDEX('PROYECCIÓN'!486:486,15+6*(COLUMNS($G485:AL485)-1)),""))</f>
        <v/>
      </c>
      <c r="AM485" s="236">
        <f t="array" ref="AM485">IF(COLUMNS($G485:AM485)&gt;$E485,"",IFERROR(INDEX('PROYECCIÓN'!486:486,15+6*(COLUMNS($G485:AM485)-1)),""))</f>
        <v/>
      </c>
      <c r="AN485" s="236">
        <f t="array" ref="AN485">IF(COLUMNS($G485:AN485)&gt;$E485,"",IFERROR(INDEX('PROYECCIÓN'!486:486,15+6*(COLUMNS($G485:AN485)-1)),""))</f>
        <v/>
      </c>
      <c r="AO485" s="236">
        <f t="array" ref="AO485">IF(COLUMNS($G485:AO485)&gt;$E485,"",IFERROR(INDEX('PROYECCIÓN'!486:486,15+6*(COLUMNS($G485:AO485)-1)),""))</f>
        <v/>
      </c>
      <c r="AP485" s="236">
        <f t="array" ref="AP485">IF(COLUMNS($G485:AP485)&gt;$E485,"",IFERROR(INDEX('PROYECCIÓN'!486:486,15+6*(COLUMNS($G485:AP485)-1)),""))</f>
        <v/>
      </c>
      <c r="AQ485" s="236" t="n"/>
      <c r="AR485" s="229" t="n"/>
      <c r="AS485" s="185" t="n"/>
    </row>
    <row r="486" ht="15" customHeight="1" s="506">
      <c r="B486" s="47">
        <f>'CARTERA TOTAL'!B486</f>
        <v/>
      </c>
      <c r="C486" s="229">
        <f>'PROYECCIÓN'!C487</f>
        <v/>
      </c>
      <c r="D486" s="53">
        <f>'PROYECCIÓN'!D487</f>
        <v/>
      </c>
      <c r="E486" s="56">
        <f>'PROYECCIÓN'!H487</f>
        <v/>
      </c>
      <c r="F486" s="56">
        <f>IF(COUNTIF($G486:$AP486,"VENCIDA")&gt;0,"VENCIDA",IF(COUNTIF($G486:$AP486,"POR VENCER")&gt;0,"POR VENCER",IF(COUNTIF($G486:$AP486,"AL DÍA")&gt;0,"AL DÍA",IF(COUNTIF($G486:$AP486,"PAGA")&gt;0,"PAGA","SIN ESTADO"))))</f>
        <v/>
      </c>
      <c r="G486" s="236">
        <f t="array" ref="G486">IF(COLUMNS($G486:G486)&gt;$E486,"",IFERROR(INDEX('PROYECCIÓN'!487:487,15+6*(COLUMNS($G486:G486)-1)),""))</f>
        <v/>
      </c>
      <c r="H486" s="236">
        <f t="array" ref="H486">IF(COLUMNS($G486:H486)&gt;$E486,"",IFERROR(INDEX('PROYECCIÓN'!487:487,15+6*(COLUMNS($G486:H486)-1)),""))</f>
        <v/>
      </c>
      <c r="I486" s="236">
        <f t="array" ref="I486">IF(COLUMNS($G486:I486)&gt;$E486,"",IFERROR(INDEX('PROYECCIÓN'!487:487,15+6*(COLUMNS($G486:I486)-1)),""))</f>
        <v/>
      </c>
      <c r="J486" s="236">
        <f t="array" ref="J486">IF(COLUMNS($G486:J486)&gt;$E486,"",IFERROR(INDEX('PROYECCIÓN'!487:487,15+6*(COLUMNS($G486:J486)-1)),""))</f>
        <v/>
      </c>
      <c r="K486" s="236">
        <f t="array" ref="K486">IF(COLUMNS($G486:K486)&gt;$E486,"",IFERROR(INDEX('PROYECCIÓN'!487:487,15+6*(COLUMNS($G486:K486)-1)),""))</f>
        <v/>
      </c>
      <c r="L486" s="236">
        <f t="array" ref="L486">IF(COLUMNS($G486:L486)&gt;$E486,"",IFERROR(INDEX('PROYECCIÓN'!487:487,15+6*(COLUMNS($G486:L486)-1)),""))</f>
        <v/>
      </c>
      <c r="M486" s="236">
        <f t="array" ref="M486">IF(COLUMNS($G486:M486)&gt;$E486,"",IFERROR(INDEX('PROYECCIÓN'!487:487,15+6*(COLUMNS($G486:M486)-1)),""))</f>
        <v/>
      </c>
      <c r="N486" s="236">
        <f t="array" ref="N486">IF(COLUMNS($G486:N486)&gt;$E486,"",IFERROR(INDEX('PROYECCIÓN'!487:487,15+6*(COLUMNS($G486:N486)-1)),""))</f>
        <v/>
      </c>
      <c r="O486" s="236">
        <f t="array" ref="O486">IF(COLUMNS($G486:O486)&gt;$E486,"",IFERROR(INDEX('PROYECCIÓN'!487:487,15+6*(COLUMNS($G486:O486)-1)),""))</f>
        <v/>
      </c>
      <c r="P486" s="236">
        <f t="array" ref="P486">IF(COLUMNS($G486:P486)&gt;$E486,"",IFERROR(INDEX('PROYECCIÓN'!487:487,15+6*(COLUMNS($G486:P486)-1)),""))</f>
        <v/>
      </c>
      <c r="Q486" s="236">
        <f t="array" ref="Q486">IF(COLUMNS($G486:Q486)&gt;$E486,"",IFERROR(INDEX('PROYECCIÓN'!487:487,15+6*(COLUMNS($G486:Q486)-1)),""))</f>
        <v/>
      </c>
      <c r="R486" s="236">
        <f t="array" ref="R486">IF(COLUMNS($G486:R486)&gt;$E486,"",IFERROR(INDEX('PROYECCIÓN'!487:487,15+6*(COLUMNS($G486:R486)-1)),""))</f>
        <v/>
      </c>
      <c r="S486" s="236">
        <f t="array" ref="S486">IF(COLUMNS($G486:S486)&gt;$E486,"",IFERROR(INDEX('PROYECCIÓN'!487:487,15+6*(COLUMNS($G486:S486)-1)),""))</f>
        <v/>
      </c>
      <c r="T486" s="236">
        <f t="array" ref="T486">IF(COLUMNS($G486:T486)&gt;$E486,"",IFERROR(INDEX('PROYECCIÓN'!487:487,15+6*(COLUMNS($G486:T486)-1)),""))</f>
        <v/>
      </c>
      <c r="U486" s="236">
        <f t="array" ref="U486">IF(COLUMNS($G486:U486)&gt;$E486,"",IFERROR(INDEX('PROYECCIÓN'!487:487,15+6*(COLUMNS($G486:U486)-1)),""))</f>
        <v/>
      </c>
      <c r="V486" s="236">
        <f t="array" ref="V486">IF(COLUMNS($G486:V486)&gt;$E486,"",IFERROR(INDEX('PROYECCIÓN'!487:487,15+6*(COLUMNS($G486:V486)-1)),""))</f>
        <v/>
      </c>
      <c r="W486" s="236">
        <f t="array" ref="W486">IF(COLUMNS($G486:W486)&gt;$E486,"",IFERROR(INDEX('PROYECCIÓN'!487:487,15+6*(COLUMNS($G486:W486)-1)),""))</f>
        <v/>
      </c>
      <c r="X486" s="236">
        <f t="array" ref="X486">IF(COLUMNS($G486:X486)&gt;$E486,"",IFERROR(INDEX('PROYECCIÓN'!487:487,15+6*(COLUMNS($G486:X486)-1)),""))</f>
        <v/>
      </c>
      <c r="Y486" s="236">
        <f t="array" ref="Y486">IF(COLUMNS($G486:Y486)&gt;$E486,"",IFERROR(INDEX('PROYECCIÓN'!487:487,15+6*(COLUMNS($G486:Y486)-1)),""))</f>
        <v/>
      </c>
      <c r="Z486" s="236">
        <f t="array" ref="Z486">IF(COLUMNS($G486:Z486)&gt;$E486,"",IFERROR(INDEX('PROYECCIÓN'!487:487,15+6*(COLUMNS($G486:Z486)-1)),""))</f>
        <v/>
      </c>
      <c r="AA486" s="236">
        <f t="array" ref="AA486">IF(COLUMNS($G486:AA486)&gt;$E486,"",IFERROR(INDEX('PROYECCIÓN'!487:487,15+6*(COLUMNS($G486:AA486)-1)),""))</f>
        <v/>
      </c>
      <c r="AB486" s="236">
        <f t="array" ref="AB486">IF(COLUMNS($G486:AB486)&gt;$E486,"",IFERROR(INDEX('PROYECCIÓN'!487:487,15+6*(COLUMNS($G486:AB486)-1)),""))</f>
        <v/>
      </c>
      <c r="AC486" s="236">
        <f t="array" ref="AC486">IF(COLUMNS($G486:AC486)&gt;$E486,"",IFERROR(INDEX('PROYECCIÓN'!487:487,15+6*(COLUMNS($G486:AC486)-1)),""))</f>
        <v/>
      </c>
      <c r="AD486" s="236">
        <f t="array" ref="AD486">IF(COLUMNS($G486:AD486)&gt;$E486,"",IFERROR(INDEX('PROYECCIÓN'!487:487,15+6*(COLUMNS($G486:AD486)-1)),""))</f>
        <v/>
      </c>
      <c r="AE486" s="236">
        <f t="array" ref="AE486">IF(COLUMNS($G486:AE486)&gt;$E486,"",IFERROR(INDEX('PROYECCIÓN'!487:487,15+6*(COLUMNS($G486:AE486)-1)),""))</f>
        <v/>
      </c>
      <c r="AF486" s="236">
        <f t="array" ref="AF486">IF(COLUMNS($G486:AF486)&gt;$E486,"",IFERROR(INDEX('PROYECCIÓN'!487:487,15+6*(COLUMNS($G486:AF486)-1)),""))</f>
        <v/>
      </c>
      <c r="AG486" s="236">
        <f t="array" ref="AG486">IF(COLUMNS($G486:AG486)&gt;$E486,"",IFERROR(INDEX('PROYECCIÓN'!487:487,15+6*(COLUMNS($G486:AG486)-1)),""))</f>
        <v/>
      </c>
      <c r="AH486" s="236">
        <f t="array" ref="AH486">IF(COLUMNS($G486:AH486)&gt;$E486,"",IFERROR(INDEX('PROYECCIÓN'!487:487,15+6*(COLUMNS($G486:AH486)-1)),""))</f>
        <v/>
      </c>
      <c r="AI486" s="236">
        <f t="array" ref="AI486">IF(COLUMNS($G486:AI486)&gt;$E486,"",IFERROR(INDEX('PROYECCIÓN'!487:487,15+6*(COLUMNS($G486:AI486)-1)),""))</f>
        <v/>
      </c>
      <c r="AJ486" s="236">
        <f t="array" ref="AJ486">IF(COLUMNS($G486:AJ486)&gt;$E486,"",IFERROR(INDEX('PROYECCIÓN'!487:487,15+6*(COLUMNS($G486:AJ486)-1)),""))</f>
        <v/>
      </c>
      <c r="AK486" s="236">
        <f t="array" ref="AK486">IF(COLUMNS($G486:AK486)&gt;$E486,"",IFERROR(INDEX('PROYECCIÓN'!487:487,15+6*(COLUMNS($G486:AK486)-1)),""))</f>
        <v/>
      </c>
      <c r="AL486" s="236">
        <f t="array" ref="AL486">IF(COLUMNS($G486:AL486)&gt;$E486,"",IFERROR(INDEX('PROYECCIÓN'!487:487,15+6*(COLUMNS($G486:AL486)-1)),""))</f>
        <v/>
      </c>
      <c r="AM486" s="236">
        <f t="array" ref="AM486">IF(COLUMNS($G486:AM486)&gt;$E486,"",IFERROR(INDEX('PROYECCIÓN'!487:487,15+6*(COLUMNS($G486:AM486)-1)),""))</f>
        <v/>
      </c>
      <c r="AN486" s="236">
        <f t="array" ref="AN486">IF(COLUMNS($G486:AN486)&gt;$E486,"",IFERROR(INDEX('PROYECCIÓN'!487:487,15+6*(COLUMNS($G486:AN486)-1)),""))</f>
        <v/>
      </c>
      <c r="AO486" s="236">
        <f t="array" ref="AO486">IF(COLUMNS($G486:AO486)&gt;$E486,"",IFERROR(INDEX('PROYECCIÓN'!487:487,15+6*(COLUMNS($G486:AO486)-1)),""))</f>
        <v/>
      </c>
      <c r="AP486" s="236">
        <f t="array" ref="AP486">IF(COLUMNS($G486:AP486)&gt;$E486,"",IFERROR(INDEX('PROYECCIÓN'!487:487,15+6*(COLUMNS($G486:AP486)-1)),""))</f>
        <v/>
      </c>
      <c r="AQ486" s="236" t="n"/>
      <c r="AR486" s="229" t="n"/>
      <c r="AS486" s="185" t="n"/>
    </row>
    <row r="487" ht="15" customHeight="1" s="506">
      <c r="B487" s="47">
        <f>'CARTERA TOTAL'!B487</f>
        <v/>
      </c>
      <c r="C487" s="229">
        <f>'PROYECCIÓN'!C488</f>
        <v/>
      </c>
      <c r="D487" s="53">
        <f>'PROYECCIÓN'!D488</f>
        <v/>
      </c>
      <c r="E487" s="56">
        <f>'PROYECCIÓN'!H488</f>
        <v/>
      </c>
      <c r="F487" s="56">
        <f>IF(COUNTIF($G487:$AP487,"VENCIDA")&gt;0,"VENCIDA",IF(COUNTIF($G487:$AP487,"POR VENCER")&gt;0,"POR VENCER",IF(COUNTIF($G487:$AP487,"AL DÍA")&gt;0,"AL DÍA",IF(COUNTIF($G487:$AP487,"PAGA")&gt;0,"PAGA","SIN ESTADO"))))</f>
        <v/>
      </c>
      <c r="G487" s="236">
        <f t="array" ref="G487">IF(COLUMNS($G487:G487)&gt;$E487,"",IFERROR(INDEX('PROYECCIÓN'!488:488,15+6*(COLUMNS($G487:G487)-1)),""))</f>
        <v/>
      </c>
      <c r="H487" s="236">
        <f t="array" ref="H487">IF(COLUMNS($G487:H487)&gt;$E487,"",IFERROR(INDEX('PROYECCIÓN'!488:488,15+6*(COLUMNS($G487:H487)-1)),""))</f>
        <v/>
      </c>
      <c r="I487" s="236">
        <f t="array" ref="I487">IF(COLUMNS($G487:I487)&gt;$E487,"",IFERROR(INDEX('PROYECCIÓN'!488:488,15+6*(COLUMNS($G487:I487)-1)),""))</f>
        <v/>
      </c>
      <c r="J487" s="236">
        <f t="array" ref="J487">IF(COLUMNS($G487:J487)&gt;$E487,"",IFERROR(INDEX('PROYECCIÓN'!488:488,15+6*(COLUMNS($G487:J487)-1)),""))</f>
        <v/>
      </c>
      <c r="K487" s="236">
        <f t="array" ref="K487">IF(COLUMNS($G487:K487)&gt;$E487,"",IFERROR(INDEX('PROYECCIÓN'!488:488,15+6*(COLUMNS($G487:K487)-1)),""))</f>
        <v/>
      </c>
      <c r="L487" s="236">
        <f t="array" ref="L487">IF(COLUMNS($G487:L487)&gt;$E487,"",IFERROR(INDEX('PROYECCIÓN'!488:488,15+6*(COLUMNS($G487:L487)-1)),""))</f>
        <v/>
      </c>
      <c r="M487" s="236">
        <f t="array" ref="M487">IF(COLUMNS($G487:M487)&gt;$E487,"",IFERROR(INDEX('PROYECCIÓN'!488:488,15+6*(COLUMNS($G487:M487)-1)),""))</f>
        <v/>
      </c>
      <c r="N487" s="236">
        <f t="array" ref="N487">IF(COLUMNS($G487:N487)&gt;$E487,"",IFERROR(INDEX('PROYECCIÓN'!488:488,15+6*(COLUMNS($G487:N487)-1)),""))</f>
        <v/>
      </c>
      <c r="O487" s="236">
        <f t="array" ref="O487">IF(COLUMNS($G487:O487)&gt;$E487,"",IFERROR(INDEX('PROYECCIÓN'!488:488,15+6*(COLUMNS($G487:O487)-1)),""))</f>
        <v/>
      </c>
      <c r="P487" s="236">
        <f t="array" ref="P487">IF(COLUMNS($G487:P487)&gt;$E487,"",IFERROR(INDEX('PROYECCIÓN'!488:488,15+6*(COLUMNS($G487:P487)-1)),""))</f>
        <v/>
      </c>
      <c r="Q487" s="236">
        <f t="array" ref="Q487">IF(COLUMNS($G487:Q487)&gt;$E487,"",IFERROR(INDEX('PROYECCIÓN'!488:488,15+6*(COLUMNS($G487:Q487)-1)),""))</f>
        <v/>
      </c>
      <c r="R487" s="236">
        <f t="array" ref="R487">IF(COLUMNS($G487:R487)&gt;$E487,"",IFERROR(INDEX('PROYECCIÓN'!488:488,15+6*(COLUMNS($G487:R487)-1)),""))</f>
        <v/>
      </c>
      <c r="S487" s="236">
        <f t="array" ref="S487">IF(COLUMNS($G487:S487)&gt;$E487,"",IFERROR(INDEX('PROYECCIÓN'!488:488,15+6*(COLUMNS($G487:S487)-1)),""))</f>
        <v/>
      </c>
      <c r="T487" s="236">
        <f t="array" ref="T487">IF(COLUMNS($G487:T487)&gt;$E487,"",IFERROR(INDEX('PROYECCIÓN'!488:488,15+6*(COLUMNS($G487:T487)-1)),""))</f>
        <v/>
      </c>
      <c r="U487" s="236">
        <f t="array" ref="U487">IF(COLUMNS($G487:U487)&gt;$E487,"",IFERROR(INDEX('PROYECCIÓN'!488:488,15+6*(COLUMNS($G487:U487)-1)),""))</f>
        <v/>
      </c>
      <c r="V487" s="236">
        <f t="array" ref="V487">IF(COLUMNS($G487:V487)&gt;$E487,"",IFERROR(INDEX('PROYECCIÓN'!488:488,15+6*(COLUMNS($G487:V487)-1)),""))</f>
        <v/>
      </c>
      <c r="W487" s="236">
        <f t="array" ref="W487">IF(COLUMNS($G487:W487)&gt;$E487,"",IFERROR(INDEX('PROYECCIÓN'!488:488,15+6*(COLUMNS($G487:W487)-1)),""))</f>
        <v/>
      </c>
      <c r="X487" s="236">
        <f t="array" ref="X487">IF(COLUMNS($G487:X487)&gt;$E487,"",IFERROR(INDEX('PROYECCIÓN'!488:488,15+6*(COLUMNS($G487:X487)-1)),""))</f>
        <v/>
      </c>
      <c r="Y487" s="236">
        <f t="array" ref="Y487">IF(COLUMNS($G487:Y487)&gt;$E487,"",IFERROR(INDEX('PROYECCIÓN'!488:488,15+6*(COLUMNS($G487:Y487)-1)),""))</f>
        <v/>
      </c>
      <c r="Z487" s="236">
        <f t="array" ref="Z487">IF(COLUMNS($G487:Z487)&gt;$E487,"",IFERROR(INDEX('PROYECCIÓN'!488:488,15+6*(COLUMNS($G487:Z487)-1)),""))</f>
        <v/>
      </c>
      <c r="AA487" s="236">
        <f t="array" ref="AA487">IF(COLUMNS($G487:AA487)&gt;$E487,"",IFERROR(INDEX('PROYECCIÓN'!488:488,15+6*(COLUMNS($G487:AA487)-1)),""))</f>
        <v/>
      </c>
      <c r="AB487" s="236">
        <f t="array" ref="AB487">IF(COLUMNS($G487:AB487)&gt;$E487,"",IFERROR(INDEX('PROYECCIÓN'!488:488,15+6*(COLUMNS($G487:AB487)-1)),""))</f>
        <v/>
      </c>
      <c r="AC487" s="236">
        <f t="array" ref="AC487">IF(COLUMNS($G487:AC487)&gt;$E487,"",IFERROR(INDEX('PROYECCIÓN'!488:488,15+6*(COLUMNS($G487:AC487)-1)),""))</f>
        <v/>
      </c>
      <c r="AD487" s="236">
        <f t="array" ref="AD487">IF(COLUMNS($G487:AD487)&gt;$E487,"",IFERROR(INDEX('PROYECCIÓN'!488:488,15+6*(COLUMNS($G487:AD487)-1)),""))</f>
        <v/>
      </c>
      <c r="AE487" s="236">
        <f t="array" ref="AE487">IF(COLUMNS($G487:AE487)&gt;$E487,"",IFERROR(INDEX('PROYECCIÓN'!488:488,15+6*(COLUMNS($G487:AE487)-1)),""))</f>
        <v/>
      </c>
      <c r="AF487" s="236">
        <f t="array" ref="AF487">IF(COLUMNS($G487:AF487)&gt;$E487,"",IFERROR(INDEX('PROYECCIÓN'!488:488,15+6*(COLUMNS($G487:AF487)-1)),""))</f>
        <v/>
      </c>
      <c r="AG487" s="236">
        <f t="array" ref="AG487">IF(COLUMNS($G487:AG487)&gt;$E487,"",IFERROR(INDEX('PROYECCIÓN'!488:488,15+6*(COLUMNS($G487:AG487)-1)),""))</f>
        <v/>
      </c>
      <c r="AH487" s="236">
        <f t="array" ref="AH487">IF(COLUMNS($G487:AH487)&gt;$E487,"",IFERROR(INDEX('PROYECCIÓN'!488:488,15+6*(COLUMNS($G487:AH487)-1)),""))</f>
        <v/>
      </c>
      <c r="AI487" s="236">
        <f t="array" ref="AI487">IF(COLUMNS($G487:AI487)&gt;$E487,"",IFERROR(INDEX('PROYECCIÓN'!488:488,15+6*(COLUMNS($G487:AI487)-1)),""))</f>
        <v/>
      </c>
      <c r="AJ487" s="236">
        <f t="array" ref="AJ487">IF(COLUMNS($G487:AJ487)&gt;$E487,"",IFERROR(INDEX('PROYECCIÓN'!488:488,15+6*(COLUMNS($G487:AJ487)-1)),""))</f>
        <v/>
      </c>
      <c r="AK487" s="236">
        <f t="array" ref="AK487">IF(COLUMNS($G487:AK487)&gt;$E487,"",IFERROR(INDEX('PROYECCIÓN'!488:488,15+6*(COLUMNS($G487:AK487)-1)),""))</f>
        <v/>
      </c>
      <c r="AL487" s="236">
        <f t="array" ref="AL487">IF(COLUMNS($G487:AL487)&gt;$E487,"",IFERROR(INDEX('PROYECCIÓN'!488:488,15+6*(COLUMNS($G487:AL487)-1)),""))</f>
        <v/>
      </c>
      <c r="AM487" s="236">
        <f t="array" ref="AM487">IF(COLUMNS($G487:AM487)&gt;$E487,"",IFERROR(INDEX('PROYECCIÓN'!488:488,15+6*(COLUMNS($G487:AM487)-1)),""))</f>
        <v/>
      </c>
      <c r="AN487" s="236">
        <f t="array" ref="AN487">IF(COLUMNS($G487:AN487)&gt;$E487,"",IFERROR(INDEX('PROYECCIÓN'!488:488,15+6*(COLUMNS($G487:AN487)-1)),""))</f>
        <v/>
      </c>
      <c r="AO487" s="236">
        <f t="array" ref="AO487">IF(COLUMNS($G487:AO487)&gt;$E487,"",IFERROR(INDEX('PROYECCIÓN'!488:488,15+6*(COLUMNS($G487:AO487)-1)),""))</f>
        <v/>
      </c>
      <c r="AP487" s="236">
        <f t="array" ref="AP487">IF(COLUMNS($G487:AP487)&gt;$E487,"",IFERROR(INDEX('PROYECCIÓN'!488:488,15+6*(COLUMNS($G487:AP487)-1)),""))</f>
        <v/>
      </c>
      <c r="AQ487" s="236" t="n"/>
      <c r="AR487" s="229" t="n"/>
      <c r="AS487" s="185" t="n"/>
    </row>
    <row r="488" ht="15" customHeight="1" s="506">
      <c r="B488" s="47">
        <f>'CARTERA TOTAL'!B488</f>
        <v/>
      </c>
      <c r="C488" s="229">
        <f>'PROYECCIÓN'!C489</f>
        <v/>
      </c>
      <c r="D488" s="53">
        <f>'PROYECCIÓN'!D489</f>
        <v/>
      </c>
      <c r="E488" s="56">
        <f>'PROYECCIÓN'!H489</f>
        <v/>
      </c>
      <c r="F488" s="56">
        <f>IF(COUNTIF($G488:$AP488,"VENCIDA")&gt;0,"VENCIDA",IF(COUNTIF($G488:$AP488,"POR VENCER")&gt;0,"POR VENCER",IF(COUNTIF($G488:$AP488,"AL DÍA")&gt;0,"AL DÍA",IF(COUNTIF($G488:$AP488,"PAGA")&gt;0,"PAGA","SIN ESTADO"))))</f>
        <v/>
      </c>
      <c r="G488" s="236">
        <f t="array" ref="G488">IF(COLUMNS($G488:G488)&gt;$E488,"",IFERROR(INDEX('PROYECCIÓN'!489:489,15+6*(COLUMNS($G488:G488)-1)),""))</f>
        <v/>
      </c>
      <c r="H488" s="236">
        <f t="array" ref="H488">IF(COLUMNS($G488:H488)&gt;$E488,"",IFERROR(INDEX('PROYECCIÓN'!489:489,15+6*(COLUMNS($G488:H488)-1)),""))</f>
        <v/>
      </c>
      <c r="I488" s="236">
        <f t="array" ref="I488">IF(COLUMNS($G488:I488)&gt;$E488,"",IFERROR(INDEX('PROYECCIÓN'!489:489,15+6*(COLUMNS($G488:I488)-1)),""))</f>
        <v/>
      </c>
      <c r="J488" s="236">
        <f t="array" ref="J488">IF(COLUMNS($G488:J488)&gt;$E488,"",IFERROR(INDEX('PROYECCIÓN'!489:489,15+6*(COLUMNS($G488:J488)-1)),""))</f>
        <v/>
      </c>
      <c r="K488" s="236">
        <f t="array" ref="K488">IF(COLUMNS($G488:K488)&gt;$E488,"",IFERROR(INDEX('PROYECCIÓN'!489:489,15+6*(COLUMNS($G488:K488)-1)),""))</f>
        <v/>
      </c>
      <c r="L488" s="236">
        <f t="array" ref="L488">IF(COLUMNS($G488:L488)&gt;$E488,"",IFERROR(INDEX('PROYECCIÓN'!489:489,15+6*(COLUMNS($G488:L488)-1)),""))</f>
        <v/>
      </c>
      <c r="M488" s="236">
        <f t="array" ref="M488">IF(COLUMNS($G488:M488)&gt;$E488,"",IFERROR(INDEX('PROYECCIÓN'!489:489,15+6*(COLUMNS($G488:M488)-1)),""))</f>
        <v/>
      </c>
      <c r="N488" s="236">
        <f t="array" ref="N488">IF(COLUMNS($G488:N488)&gt;$E488,"",IFERROR(INDEX('PROYECCIÓN'!489:489,15+6*(COLUMNS($G488:N488)-1)),""))</f>
        <v/>
      </c>
      <c r="O488" s="236">
        <f t="array" ref="O488">IF(COLUMNS($G488:O488)&gt;$E488,"",IFERROR(INDEX('PROYECCIÓN'!489:489,15+6*(COLUMNS($G488:O488)-1)),""))</f>
        <v/>
      </c>
      <c r="P488" s="236">
        <f t="array" ref="P488">IF(COLUMNS($G488:P488)&gt;$E488,"",IFERROR(INDEX('PROYECCIÓN'!489:489,15+6*(COLUMNS($G488:P488)-1)),""))</f>
        <v/>
      </c>
      <c r="Q488" s="236">
        <f t="array" ref="Q488">IF(COLUMNS($G488:Q488)&gt;$E488,"",IFERROR(INDEX('PROYECCIÓN'!489:489,15+6*(COLUMNS($G488:Q488)-1)),""))</f>
        <v/>
      </c>
      <c r="R488" s="236">
        <f t="array" ref="R488">IF(COLUMNS($G488:R488)&gt;$E488,"",IFERROR(INDEX('PROYECCIÓN'!489:489,15+6*(COLUMNS($G488:R488)-1)),""))</f>
        <v/>
      </c>
      <c r="S488" s="236">
        <f t="array" ref="S488">IF(COLUMNS($G488:S488)&gt;$E488,"",IFERROR(INDEX('PROYECCIÓN'!489:489,15+6*(COLUMNS($G488:S488)-1)),""))</f>
        <v/>
      </c>
      <c r="T488" s="236">
        <f t="array" ref="T488">IF(COLUMNS($G488:T488)&gt;$E488,"",IFERROR(INDEX('PROYECCIÓN'!489:489,15+6*(COLUMNS($G488:T488)-1)),""))</f>
        <v/>
      </c>
      <c r="U488" s="236">
        <f t="array" ref="U488">IF(COLUMNS($G488:U488)&gt;$E488,"",IFERROR(INDEX('PROYECCIÓN'!489:489,15+6*(COLUMNS($G488:U488)-1)),""))</f>
        <v/>
      </c>
      <c r="V488" s="236">
        <f t="array" ref="V488">IF(COLUMNS($G488:V488)&gt;$E488,"",IFERROR(INDEX('PROYECCIÓN'!489:489,15+6*(COLUMNS($G488:V488)-1)),""))</f>
        <v/>
      </c>
      <c r="W488" s="236">
        <f t="array" ref="W488">IF(COLUMNS($G488:W488)&gt;$E488,"",IFERROR(INDEX('PROYECCIÓN'!489:489,15+6*(COLUMNS($G488:W488)-1)),""))</f>
        <v/>
      </c>
      <c r="X488" s="236">
        <f t="array" ref="X488">IF(COLUMNS($G488:X488)&gt;$E488,"",IFERROR(INDEX('PROYECCIÓN'!489:489,15+6*(COLUMNS($G488:X488)-1)),""))</f>
        <v/>
      </c>
      <c r="Y488" s="236">
        <f t="array" ref="Y488">IF(COLUMNS($G488:Y488)&gt;$E488,"",IFERROR(INDEX('PROYECCIÓN'!489:489,15+6*(COLUMNS($G488:Y488)-1)),""))</f>
        <v/>
      </c>
      <c r="Z488" s="236">
        <f t="array" ref="Z488">IF(COLUMNS($G488:Z488)&gt;$E488,"",IFERROR(INDEX('PROYECCIÓN'!489:489,15+6*(COLUMNS($G488:Z488)-1)),""))</f>
        <v/>
      </c>
      <c r="AA488" s="236">
        <f t="array" ref="AA488">IF(COLUMNS($G488:AA488)&gt;$E488,"",IFERROR(INDEX('PROYECCIÓN'!489:489,15+6*(COLUMNS($G488:AA488)-1)),""))</f>
        <v/>
      </c>
      <c r="AB488" s="236">
        <f t="array" ref="AB488">IF(COLUMNS($G488:AB488)&gt;$E488,"",IFERROR(INDEX('PROYECCIÓN'!489:489,15+6*(COLUMNS($G488:AB488)-1)),""))</f>
        <v/>
      </c>
      <c r="AC488" s="236">
        <f t="array" ref="AC488">IF(COLUMNS($G488:AC488)&gt;$E488,"",IFERROR(INDEX('PROYECCIÓN'!489:489,15+6*(COLUMNS($G488:AC488)-1)),""))</f>
        <v/>
      </c>
      <c r="AD488" s="236">
        <f t="array" ref="AD488">IF(COLUMNS($G488:AD488)&gt;$E488,"",IFERROR(INDEX('PROYECCIÓN'!489:489,15+6*(COLUMNS($G488:AD488)-1)),""))</f>
        <v/>
      </c>
      <c r="AE488" s="236">
        <f t="array" ref="AE488">IF(COLUMNS($G488:AE488)&gt;$E488,"",IFERROR(INDEX('PROYECCIÓN'!489:489,15+6*(COLUMNS($G488:AE488)-1)),""))</f>
        <v/>
      </c>
      <c r="AF488" s="236">
        <f t="array" ref="AF488">IF(COLUMNS($G488:AF488)&gt;$E488,"",IFERROR(INDEX('PROYECCIÓN'!489:489,15+6*(COLUMNS($G488:AF488)-1)),""))</f>
        <v/>
      </c>
      <c r="AG488" s="236">
        <f t="array" ref="AG488">IF(COLUMNS($G488:AG488)&gt;$E488,"",IFERROR(INDEX('PROYECCIÓN'!489:489,15+6*(COLUMNS($G488:AG488)-1)),""))</f>
        <v/>
      </c>
      <c r="AH488" s="236">
        <f t="array" ref="AH488">IF(COLUMNS($G488:AH488)&gt;$E488,"",IFERROR(INDEX('PROYECCIÓN'!489:489,15+6*(COLUMNS($G488:AH488)-1)),""))</f>
        <v/>
      </c>
      <c r="AI488" s="236">
        <f t="array" ref="AI488">IF(COLUMNS($G488:AI488)&gt;$E488,"",IFERROR(INDEX('PROYECCIÓN'!489:489,15+6*(COLUMNS($G488:AI488)-1)),""))</f>
        <v/>
      </c>
      <c r="AJ488" s="236">
        <f t="array" ref="AJ488">IF(COLUMNS($G488:AJ488)&gt;$E488,"",IFERROR(INDEX('PROYECCIÓN'!489:489,15+6*(COLUMNS($G488:AJ488)-1)),""))</f>
        <v/>
      </c>
      <c r="AK488" s="236">
        <f t="array" ref="AK488">IF(COLUMNS($G488:AK488)&gt;$E488,"",IFERROR(INDEX('PROYECCIÓN'!489:489,15+6*(COLUMNS($G488:AK488)-1)),""))</f>
        <v/>
      </c>
      <c r="AL488" s="236">
        <f t="array" ref="AL488">IF(COLUMNS($G488:AL488)&gt;$E488,"",IFERROR(INDEX('PROYECCIÓN'!489:489,15+6*(COLUMNS($G488:AL488)-1)),""))</f>
        <v/>
      </c>
      <c r="AM488" s="236">
        <f t="array" ref="AM488">IF(COLUMNS($G488:AM488)&gt;$E488,"",IFERROR(INDEX('PROYECCIÓN'!489:489,15+6*(COLUMNS($G488:AM488)-1)),""))</f>
        <v/>
      </c>
      <c r="AN488" s="236">
        <f t="array" ref="AN488">IF(COLUMNS($G488:AN488)&gt;$E488,"",IFERROR(INDEX('PROYECCIÓN'!489:489,15+6*(COLUMNS($G488:AN488)-1)),""))</f>
        <v/>
      </c>
      <c r="AO488" s="236">
        <f t="array" ref="AO488">IF(COLUMNS($G488:AO488)&gt;$E488,"",IFERROR(INDEX('PROYECCIÓN'!489:489,15+6*(COLUMNS($G488:AO488)-1)),""))</f>
        <v/>
      </c>
      <c r="AP488" s="236">
        <f t="array" ref="AP488">IF(COLUMNS($G488:AP488)&gt;$E488,"",IFERROR(INDEX('PROYECCIÓN'!489:489,15+6*(COLUMNS($G488:AP488)-1)),""))</f>
        <v/>
      </c>
      <c r="AQ488" s="236" t="n"/>
      <c r="AR488" s="229" t="n"/>
      <c r="AS488" s="185" t="n"/>
    </row>
    <row r="489" ht="15" customHeight="1" s="506">
      <c r="B489" s="47">
        <f>'CARTERA TOTAL'!B489</f>
        <v/>
      </c>
      <c r="C489" s="229">
        <f>'PROYECCIÓN'!C490</f>
        <v/>
      </c>
      <c r="D489" s="53">
        <f>'PROYECCIÓN'!D490</f>
        <v/>
      </c>
      <c r="E489" s="56">
        <f>'PROYECCIÓN'!H490</f>
        <v/>
      </c>
      <c r="F489" s="56">
        <f>IF(COUNTIF($G489:$AP489,"VENCIDA")&gt;0,"VENCIDA",IF(COUNTIF($G489:$AP489,"POR VENCER")&gt;0,"POR VENCER",IF(COUNTIF($G489:$AP489,"AL DÍA")&gt;0,"AL DÍA",IF(COUNTIF($G489:$AP489,"PAGA")&gt;0,"PAGA","SIN ESTADO"))))</f>
        <v/>
      </c>
      <c r="G489" s="236">
        <f t="array" ref="G489">IF(COLUMNS($G489:G489)&gt;$E489,"",IFERROR(INDEX('PROYECCIÓN'!490:490,15+6*(COLUMNS($G489:G489)-1)),""))</f>
        <v/>
      </c>
      <c r="H489" s="236">
        <f t="array" ref="H489">IF(COLUMNS($G489:H489)&gt;$E489,"",IFERROR(INDEX('PROYECCIÓN'!490:490,15+6*(COLUMNS($G489:H489)-1)),""))</f>
        <v/>
      </c>
      <c r="I489" s="236">
        <f t="array" ref="I489">IF(COLUMNS($G489:I489)&gt;$E489,"",IFERROR(INDEX('PROYECCIÓN'!490:490,15+6*(COLUMNS($G489:I489)-1)),""))</f>
        <v/>
      </c>
      <c r="J489" s="236">
        <f t="array" ref="J489">IF(COLUMNS($G489:J489)&gt;$E489,"",IFERROR(INDEX('PROYECCIÓN'!490:490,15+6*(COLUMNS($G489:J489)-1)),""))</f>
        <v/>
      </c>
      <c r="K489" s="236">
        <f t="array" ref="K489">IF(COLUMNS($G489:K489)&gt;$E489,"",IFERROR(INDEX('PROYECCIÓN'!490:490,15+6*(COLUMNS($G489:K489)-1)),""))</f>
        <v/>
      </c>
      <c r="L489" s="236">
        <f t="array" ref="L489">IF(COLUMNS($G489:L489)&gt;$E489,"",IFERROR(INDEX('PROYECCIÓN'!490:490,15+6*(COLUMNS($G489:L489)-1)),""))</f>
        <v/>
      </c>
      <c r="M489" s="236">
        <f t="array" ref="M489">IF(COLUMNS($G489:M489)&gt;$E489,"",IFERROR(INDEX('PROYECCIÓN'!490:490,15+6*(COLUMNS($G489:M489)-1)),""))</f>
        <v/>
      </c>
      <c r="N489" s="236">
        <f t="array" ref="N489">IF(COLUMNS($G489:N489)&gt;$E489,"",IFERROR(INDEX('PROYECCIÓN'!490:490,15+6*(COLUMNS($G489:N489)-1)),""))</f>
        <v/>
      </c>
      <c r="O489" s="236">
        <f t="array" ref="O489">IF(COLUMNS($G489:O489)&gt;$E489,"",IFERROR(INDEX('PROYECCIÓN'!490:490,15+6*(COLUMNS($G489:O489)-1)),""))</f>
        <v/>
      </c>
      <c r="P489" s="236">
        <f t="array" ref="P489">IF(COLUMNS($G489:P489)&gt;$E489,"",IFERROR(INDEX('PROYECCIÓN'!490:490,15+6*(COLUMNS($G489:P489)-1)),""))</f>
        <v/>
      </c>
      <c r="Q489" s="236">
        <f t="array" ref="Q489">IF(COLUMNS($G489:Q489)&gt;$E489,"",IFERROR(INDEX('PROYECCIÓN'!490:490,15+6*(COLUMNS($G489:Q489)-1)),""))</f>
        <v/>
      </c>
      <c r="R489" s="236">
        <f t="array" ref="R489">IF(COLUMNS($G489:R489)&gt;$E489,"",IFERROR(INDEX('PROYECCIÓN'!490:490,15+6*(COLUMNS($G489:R489)-1)),""))</f>
        <v/>
      </c>
      <c r="S489" s="236">
        <f t="array" ref="S489">IF(COLUMNS($G489:S489)&gt;$E489,"",IFERROR(INDEX('PROYECCIÓN'!490:490,15+6*(COLUMNS($G489:S489)-1)),""))</f>
        <v/>
      </c>
      <c r="T489" s="236">
        <f t="array" ref="T489">IF(COLUMNS($G489:T489)&gt;$E489,"",IFERROR(INDEX('PROYECCIÓN'!490:490,15+6*(COLUMNS($G489:T489)-1)),""))</f>
        <v/>
      </c>
      <c r="U489" s="236">
        <f t="array" ref="U489">IF(COLUMNS($G489:U489)&gt;$E489,"",IFERROR(INDEX('PROYECCIÓN'!490:490,15+6*(COLUMNS($G489:U489)-1)),""))</f>
        <v/>
      </c>
      <c r="V489" s="236">
        <f t="array" ref="V489">IF(COLUMNS($G489:V489)&gt;$E489,"",IFERROR(INDEX('PROYECCIÓN'!490:490,15+6*(COLUMNS($G489:V489)-1)),""))</f>
        <v/>
      </c>
      <c r="W489" s="236">
        <f t="array" ref="W489">IF(COLUMNS($G489:W489)&gt;$E489,"",IFERROR(INDEX('PROYECCIÓN'!490:490,15+6*(COLUMNS($G489:W489)-1)),""))</f>
        <v/>
      </c>
      <c r="X489" s="236">
        <f t="array" ref="X489">IF(COLUMNS($G489:X489)&gt;$E489,"",IFERROR(INDEX('PROYECCIÓN'!490:490,15+6*(COLUMNS($G489:X489)-1)),""))</f>
        <v/>
      </c>
      <c r="Y489" s="236">
        <f t="array" ref="Y489">IF(COLUMNS($G489:Y489)&gt;$E489,"",IFERROR(INDEX('PROYECCIÓN'!490:490,15+6*(COLUMNS($G489:Y489)-1)),""))</f>
        <v/>
      </c>
      <c r="Z489" s="236">
        <f t="array" ref="Z489">IF(COLUMNS($G489:Z489)&gt;$E489,"",IFERROR(INDEX('PROYECCIÓN'!490:490,15+6*(COLUMNS($G489:Z489)-1)),""))</f>
        <v/>
      </c>
      <c r="AA489" s="236">
        <f t="array" ref="AA489">IF(COLUMNS($G489:AA489)&gt;$E489,"",IFERROR(INDEX('PROYECCIÓN'!490:490,15+6*(COLUMNS($G489:AA489)-1)),""))</f>
        <v/>
      </c>
      <c r="AB489" s="236">
        <f t="array" ref="AB489">IF(COLUMNS($G489:AB489)&gt;$E489,"",IFERROR(INDEX('PROYECCIÓN'!490:490,15+6*(COLUMNS($G489:AB489)-1)),""))</f>
        <v/>
      </c>
      <c r="AC489" s="236">
        <f t="array" ref="AC489">IF(COLUMNS($G489:AC489)&gt;$E489,"",IFERROR(INDEX('PROYECCIÓN'!490:490,15+6*(COLUMNS($G489:AC489)-1)),""))</f>
        <v/>
      </c>
      <c r="AD489" s="236">
        <f t="array" ref="AD489">IF(COLUMNS($G489:AD489)&gt;$E489,"",IFERROR(INDEX('PROYECCIÓN'!490:490,15+6*(COLUMNS($G489:AD489)-1)),""))</f>
        <v/>
      </c>
      <c r="AE489" s="236">
        <f t="array" ref="AE489">IF(COLUMNS($G489:AE489)&gt;$E489,"",IFERROR(INDEX('PROYECCIÓN'!490:490,15+6*(COLUMNS($G489:AE489)-1)),""))</f>
        <v/>
      </c>
      <c r="AF489" s="236">
        <f t="array" ref="AF489">IF(COLUMNS($G489:AF489)&gt;$E489,"",IFERROR(INDEX('PROYECCIÓN'!490:490,15+6*(COLUMNS($G489:AF489)-1)),""))</f>
        <v/>
      </c>
      <c r="AG489" s="236">
        <f t="array" ref="AG489">IF(COLUMNS($G489:AG489)&gt;$E489,"",IFERROR(INDEX('PROYECCIÓN'!490:490,15+6*(COLUMNS($G489:AG489)-1)),""))</f>
        <v/>
      </c>
      <c r="AH489" s="236">
        <f t="array" ref="AH489">IF(COLUMNS($G489:AH489)&gt;$E489,"",IFERROR(INDEX('PROYECCIÓN'!490:490,15+6*(COLUMNS($G489:AH489)-1)),""))</f>
        <v/>
      </c>
      <c r="AI489" s="236">
        <f t="array" ref="AI489">IF(COLUMNS($G489:AI489)&gt;$E489,"",IFERROR(INDEX('PROYECCIÓN'!490:490,15+6*(COLUMNS($G489:AI489)-1)),""))</f>
        <v/>
      </c>
      <c r="AJ489" s="236">
        <f t="array" ref="AJ489">IF(COLUMNS($G489:AJ489)&gt;$E489,"",IFERROR(INDEX('PROYECCIÓN'!490:490,15+6*(COLUMNS($G489:AJ489)-1)),""))</f>
        <v/>
      </c>
      <c r="AK489" s="236">
        <f t="array" ref="AK489">IF(COLUMNS($G489:AK489)&gt;$E489,"",IFERROR(INDEX('PROYECCIÓN'!490:490,15+6*(COLUMNS($G489:AK489)-1)),""))</f>
        <v/>
      </c>
      <c r="AL489" s="236">
        <f t="array" ref="AL489">IF(COLUMNS($G489:AL489)&gt;$E489,"",IFERROR(INDEX('PROYECCIÓN'!490:490,15+6*(COLUMNS($G489:AL489)-1)),""))</f>
        <v/>
      </c>
      <c r="AM489" s="236">
        <f t="array" ref="AM489">IF(COLUMNS($G489:AM489)&gt;$E489,"",IFERROR(INDEX('PROYECCIÓN'!490:490,15+6*(COLUMNS($G489:AM489)-1)),""))</f>
        <v/>
      </c>
      <c r="AN489" s="236">
        <f t="array" ref="AN489">IF(COLUMNS($G489:AN489)&gt;$E489,"",IFERROR(INDEX('PROYECCIÓN'!490:490,15+6*(COLUMNS($G489:AN489)-1)),""))</f>
        <v/>
      </c>
      <c r="AO489" s="236">
        <f t="array" ref="AO489">IF(COLUMNS($G489:AO489)&gt;$E489,"",IFERROR(INDEX('PROYECCIÓN'!490:490,15+6*(COLUMNS($G489:AO489)-1)),""))</f>
        <v/>
      </c>
      <c r="AP489" s="236">
        <f t="array" ref="AP489">IF(COLUMNS($G489:AP489)&gt;$E489,"",IFERROR(INDEX('PROYECCIÓN'!490:490,15+6*(COLUMNS($G489:AP489)-1)),""))</f>
        <v/>
      </c>
      <c r="AQ489" s="236" t="n"/>
      <c r="AR489" s="229" t="n"/>
      <c r="AS489" s="185" t="n"/>
    </row>
    <row r="490" ht="15" customHeight="1" s="506">
      <c r="B490" s="47">
        <f>'CARTERA TOTAL'!B490</f>
        <v/>
      </c>
      <c r="C490" s="229">
        <f>'PROYECCIÓN'!C491</f>
        <v/>
      </c>
      <c r="D490" s="53">
        <f>'PROYECCIÓN'!D491</f>
        <v/>
      </c>
      <c r="E490" s="56">
        <f>'PROYECCIÓN'!H491</f>
        <v/>
      </c>
      <c r="F490" s="56">
        <f>IF(COUNTIF($G490:$AP490,"VENCIDA")&gt;0,"VENCIDA",IF(COUNTIF($G490:$AP490,"POR VENCER")&gt;0,"POR VENCER",IF(COUNTIF($G490:$AP490,"AL DÍA")&gt;0,"AL DÍA",IF(COUNTIF($G490:$AP490,"PAGA")&gt;0,"PAGA","SIN ESTADO"))))</f>
        <v/>
      </c>
      <c r="G490" s="236">
        <f t="array" ref="G490">IF(COLUMNS($G490:G490)&gt;$E490,"",IFERROR(INDEX('PROYECCIÓN'!491:491,15+6*(COLUMNS($G490:G490)-1)),""))</f>
        <v/>
      </c>
      <c r="H490" s="236">
        <f t="array" ref="H490">IF(COLUMNS($G490:H490)&gt;$E490,"",IFERROR(INDEX('PROYECCIÓN'!491:491,15+6*(COLUMNS($G490:H490)-1)),""))</f>
        <v/>
      </c>
      <c r="I490" s="236">
        <f t="array" ref="I490">IF(COLUMNS($G490:I490)&gt;$E490,"",IFERROR(INDEX('PROYECCIÓN'!491:491,15+6*(COLUMNS($G490:I490)-1)),""))</f>
        <v/>
      </c>
      <c r="J490" s="236">
        <f t="array" ref="J490">IF(COLUMNS($G490:J490)&gt;$E490,"",IFERROR(INDEX('PROYECCIÓN'!491:491,15+6*(COLUMNS($G490:J490)-1)),""))</f>
        <v/>
      </c>
      <c r="K490" s="236">
        <f t="array" ref="K490">IF(COLUMNS($G490:K490)&gt;$E490,"",IFERROR(INDEX('PROYECCIÓN'!491:491,15+6*(COLUMNS($G490:K490)-1)),""))</f>
        <v/>
      </c>
      <c r="L490" s="236">
        <f t="array" ref="L490">IF(COLUMNS($G490:L490)&gt;$E490,"",IFERROR(INDEX('PROYECCIÓN'!491:491,15+6*(COLUMNS($G490:L490)-1)),""))</f>
        <v/>
      </c>
      <c r="M490" s="236">
        <f t="array" ref="M490">IF(COLUMNS($G490:M490)&gt;$E490,"",IFERROR(INDEX('PROYECCIÓN'!491:491,15+6*(COLUMNS($G490:M490)-1)),""))</f>
        <v/>
      </c>
      <c r="N490" s="236">
        <f t="array" ref="N490">IF(COLUMNS($G490:N490)&gt;$E490,"",IFERROR(INDEX('PROYECCIÓN'!491:491,15+6*(COLUMNS($G490:N490)-1)),""))</f>
        <v/>
      </c>
      <c r="O490" s="236">
        <f t="array" ref="O490">IF(COLUMNS($G490:O490)&gt;$E490,"",IFERROR(INDEX('PROYECCIÓN'!491:491,15+6*(COLUMNS($G490:O490)-1)),""))</f>
        <v/>
      </c>
      <c r="P490" s="236">
        <f t="array" ref="P490">IF(COLUMNS($G490:P490)&gt;$E490,"",IFERROR(INDEX('PROYECCIÓN'!491:491,15+6*(COLUMNS($G490:P490)-1)),""))</f>
        <v/>
      </c>
      <c r="Q490" s="236">
        <f t="array" ref="Q490">IF(COLUMNS($G490:Q490)&gt;$E490,"",IFERROR(INDEX('PROYECCIÓN'!491:491,15+6*(COLUMNS($G490:Q490)-1)),""))</f>
        <v/>
      </c>
      <c r="R490" s="236">
        <f t="array" ref="R490">IF(COLUMNS($G490:R490)&gt;$E490,"",IFERROR(INDEX('PROYECCIÓN'!491:491,15+6*(COLUMNS($G490:R490)-1)),""))</f>
        <v/>
      </c>
      <c r="S490" s="236">
        <f t="array" ref="S490">IF(COLUMNS($G490:S490)&gt;$E490,"",IFERROR(INDEX('PROYECCIÓN'!491:491,15+6*(COLUMNS($G490:S490)-1)),""))</f>
        <v/>
      </c>
      <c r="T490" s="236">
        <f t="array" ref="T490">IF(COLUMNS($G490:T490)&gt;$E490,"",IFERROR(INDEX('PROYECCIÓN'!491:491,15+6*(COLUMNS($G490:T490)-1)),""))</f>
        <v/>
      </c>
      <c r="U490" s="236">
        <f t="array" ref="U490">IF(COLUMNS($G490:U490)&gt;$E490,"",IFERROR(INDEX('PROYECCIÓN'!491:491,15+6*(COLUMNS($G490:U490)-1)),""))</f>
        <v/>
      </c>
      <c r="V490" s="236">
        <f t="array" ref="V490">IF(COLUMNS($G490:V490)&gt;$E490,"",IFERROR(INDEX('PROYECCIÓN'!491:491,15+6*(COLUMNS($G490:V490)-1)),""))</f>
        <v/>
      </c>
      <c r="W490" s="236">
        <f t="array" ref="W490">IF(COLUMNS($G490:W490)&gt;$E490,"",IFERROR(INDEX('PROYECCIÓN'!491:491,15+6*(COLUMNS($G490:W490)-1)),""))</f>
        <v/>
      </c>
      <c r="X490" s="236">
        <f t="array" ref="X490">IF(COLUMNS($G490:X490)&gt;$E490,"",IFERROR(INDEX('PROYECCIÓN'!491:491,15+6*(COLUMNS($G490:X490)-1)),""))</f>
        <v/>
      </c>
      <c r="Y490" s="236">
        <f t="array" ref="Y490">IF(COLUMNS($G490:Y490)&gt;$E490,"",IFERROR(INDEX('PROYECCIÓN'!491:491,15+6*(COLUMNS($G490:Y490)-1)),""))</f>
        <v/>
      </c>
      <c r="Z490" s="236">
        <f t="array" ref="Z490">IF(COLUMNS($G490:Z490)&gt;$E490,"",IFERROR(INDEX('PROYECCIÓN'!491:491,15+6*(COLUMNS($G490:Z490)-1)),""))</f>
        <v/>
      </c>
      <c r="AA490" s="236">
        <f t="array" ref="AA490">IF(COLUMNS($G490:AA490)&gt;$E490,"",IFERROR(INDEX('PROYECCIÓN'!491:491,15+6*(COLUMNS($G490:AA490)-1)),""))</f>
        <v/>
      </c>
      <c r="AB490" s="236">
        <f t="array" ref="AB490">IF(COLUMNS($G490:AB490)&gt;$E490,"",IFERROR(INDEX('PROYECCIÓN'!491:491,15+6*(COLUMNS($G490:AB490)-1)),""))</f>
        <v/>
      </c>
      <c r="AC490" s="236">
        <f t="array" ref="AC490">IF(COLUMNS($G490:AC490)&gt;$E490,"",IFERROR(INDEX('PROYECCIÓN'!491:491,15+6*(COLUMNS($G490:AC490)-1)),""))</f>
        <v/>
      </c>
      <c r="AD490" s="236">
        <f t="array" ref="AD490">IF(COLUMNS($G490:AD490)&gt;$E490,"",IFERROR(INDEX('PROYECCIÓN'!491:491,15+6*(COLUMNS($G490:AD490)-1)),""))</f>
        <v/>
      </c>
      <c r="AE490" s="236">
        <f t="array" ref="AE490">IF(COLUMNS($G490:AE490)&gt;$E490,"",IFERROR(INDEX('PROYECCIÓN'!491:491,15+6*(COLUMNS($G490:AE490)-1)),""))</f>
        <v/>
      </c>
      <c r="AF490" s="236">
        <f t="array" ref="AF490">IF(COLUMNS($G490:AF490)&gt;$E490,"",IFERROR(INDEX('PROYECCIÓN'!491:491,15+6*(COLUMNS($G490:AF490)-1)),""))</f>
        <v/>
      </c>
      <c r="AG490" s="236">
        <f t="array" ref="AG490">IF(COLUMNS($G490:AG490)&gt;$E490,"",IFERROR(INDEX('PROYECCIÓN'!491:491,15+6*(COLUMNS($G490:AG490)-1)),""))</f>
        <v/>
      </c>
      <c r="AH490" s="236">
        <f t="array" ref="AH490">IF(COLUMNS($G490:AH490)&gt;$E490,"",IFERROR(INDEX('PROYECCIÓN'!491:491,15+6*(COLUMNS($G490:AH490)-1)),""))</f>
        <v/>
      </c>
      <c r="AI490" s="236">
        <f t="array" ref="AI490">IF(COLUMNS($G490:AI490)&gt;$E490,"",IFERROR(INDEX('PROYECCIÓN'!491:491,15+6*(COLUMNS($G490:AI490)-1)),""))</f>
        <v/>
      </c>
      <c r="AJ490" s="236">
        <f t="array" ref="AJ490">IF(COLUMNS($G490:AJ490)&gt;$E490,"",IFERROR(INDEX('PROYECCIÓN'!491:491,15+6*(COLUMNS($G490:AJ490)-1)),""))</f>
        <v/>
      </c>
      <c r="AK490" s="236">
        <f t="array" ref="AK490">IF(COLUMNS($G490:AK490)&gt;$E490,"",IFERROR(INDEX('PROYECCIÓN'!491:491,15+6*(COLUMNS($G490:AK490)-1)),""))</f>
        <v/>
      </c>
      <c r="AL490" s="236">
        <f t="array" ref="AL490">IF(COLUMNS($G490:AL490)&gt;$E490,"",IFERROR(INDEX('PROYECCIÓN'!491:491,15+6*(COLUMNS($G490:AL490)-1)),""))</f>
        <v/>
      </c>
      <c r="AM490" s="236">
        <f t="array" ref="AM490">IF(COLUMNS($G490:AM490)&gt;$E490,"",IFERROR(INDEX('PROYECCIÓN'!491:491,15+6*(COLUMNS($G490:AM490)-1)),""))</f>
        <v/>
      </c>
      <c r="AN490" s="236">
        <f t="array" ref="AN490">IF(COLUMNS($G490:AN490)&gt;$E490,"",IFERROR(INDEX('PROYECCIÓN'!491:491,15+6*(COLUMNS($G490:AN490)-1)),""))</f>
        <v/>
      </c>
      <c r="AO490" s="236">
        <f t="array" ref="AO490">IF(COLUMNS($G490:AO490)&gt;$E490,"",IFERROR(INDEX('PROYECCIÓN'!491:491,15+6*(COLUMNS($G490:AO490)-1)),""))</f>
        <v/>
      </c>
      <c r="AP490" s="236">
        <f t="array" ref="AP490">IF(COLUMNS($G490:AP490)&gt;$E490,"",IFERROR(INDEX('PROYECCIÓN'!491:491,15+6*(COLUMNS($G490:AP490)-1)),""))</f>
        <v/>
      </c>
      <c r="AQ490" s="236" t="n"/>
      <c r="AR490" s="229" t="n"/>
      <c r="AS490" s="185" t="n"/>
    </row>
    <row r="491" ht="15" customHeight="1" s="506">
      <c r="B491" s="47">
        <f>'CARTERA TOTAL'!B491</f>
        <v/>
      </c>
      <c r="C491" s="229">
        <f>'PROYECCIÓN'!C492</f>
        <v/>
      </c>
      <c r="D491" s="53">
        <f>'PROYECCIÓN'!D492</f>
        <v/>
      </c>
      <c r="E491" s="56">
        <f>'PROYECCIÓN'!H492</f>
        <v/>
      </c>
      <c r="F491" s="56">
        <f>IF(COUNTIF($G491:$AP491,"VENCIDA")&gt;0,"VENCIDA",IF(COUNTIF($G491:$AP491,"POR VENCER")&gt;0,"POR VENCER",IF(COUNTIF($G491:$AP491,"AL DÍA")&gt;0,"AL DÍA",IF(COUNTIF($G491:$AP491,"PAGA")&gt;0,"PAGA","SIN ESTADO"))))</f>
        <v/>
      </c>
      <c r="G491" s="236">
        <f t="array" ref="G491">IF(COLUMNS($G491:G491)&gt;$E491,"",IFERROR(INDEX('PROYECCIÓN'!492:492,15+6*(COLUMNS($G491:G491)-1)),""))</f>
        <v/>
      </c>
      <c r="H491" s="236">
        <f t="array" ref="H491">IF(COLUMNS($G491:H491)&gt;$E491,"",IFERROR(INDEX('PROYECCIÓN'!492:492,15+6*(COLUMNS($G491:H491)-1)),""))</f>
        <v/>
      </c>
      <c r="I491" s="236">
        <f t="array" ref="I491">IF(COLUMNS($G491:I491)&gt;$E491,"",IFERROR(INDEX('PROYECCIÓN'!492:492,15+6*(COLUMNS($G491:I491)-1)),""))</f>
        <v/>
      </c>
      <c r="J491" s="236">
        <f t="array" ref="J491">IF(COLUMNS($G491:J491)&gt;$E491,"",IFERROR(INDEX('PROYECCIÓN'!492:492,15+6*(COLUMNS($G491:J491)-1)),""))</f>
        <v/>
      </c>
      <c r="K491" s="236">
        <f t="array" ref="K491">IF(COLUMNS($G491:K491)&gt;$E491,"",IFERROR(INDEX('PROYECCIÓN'!492:492,15+6*(COLUMNS($G491:K491)-1)),""))</f>
        <v/>
      </c>
      <c r="L491" s="236">
        <f t="array" ref="L491">IF(COLUMNS($G491:L491)&gt;$E491,"",IFERROR(INDEX('PROYECCIÓN'!492:492,15+6*(COLUMNS($G491:L491)-1)),""))</f>
        <v/>
      </c>
      <c r="M491" s="236">
        <f t="array" ref="M491">IF(COLUMNS($G491:M491)&gt;$E491,"",IFERROR(INDEX('PROYECCIÓN'!492:492,15+6*(COLUMNS($G491:M491)-1)),""))</f>
        <v/>
      </c>
      <c r="N491" s="236">
        <f t="array" ref="N491">IF(COLUMNS($G491:N491)&gt;$E491,"",IFERROR(INDEX('PROYECCIÓN'!492:492,15+6*(COLUMNS($G491:N491)-1)),""))</f>
        <v/>
      </c>
      <c r="O491" s="236">
        <f t="array" ref="O491">IF(COLUMNS($G491:O491)&gt;$E491,"",IFERROR(INDEX('PROYECCIÓN'!492:492,15+6*(COLUMNS($G491:O491)-1)),""))</f>
        <v/>
      </c>
      <c r="P491" s="236">
        <f t="array" ref="P491">IF(COLUMNS($G491:P491)&gt;$E491,"",IFERROR(INDEX('PROYECCIÓN'!492:492,15+6*(COLUMNS($G491:P491)-1)),""))</f>
        <v/>
      </c>
      <c r="Q491" s="236">
        <f t="array" ref="Q491">IF(COLUMNS($G491:Q491)&gt;$E491,"",IFERROR(INDEX('PROYECCIÓN'!492:492,15+6*(COLUMNS($G491:Q491)-1)),""))</f>
        <v/>
      </c>
      <c r="R491" s="236">
        <f t="array" ref="R491">IF(COLUMNS($G491:R491)&gt;$E491,"",IFERROR(INDEX('PROYECCIÓN'!492:492,15+6*(COLUMNS($G491:R491)-1)),""))</f>
        <v/>
      </c>
      <c r="S491" s="236">
        <f t="array" ref="S491">IF(COLUMNS($G491:S491)&gt;$E491,"",IFERROR(INDEX('PROYECCIÓN'!492:492,15+6*(COLUMNS($G491:S491)-1)),""))</f>
        <v/>
      </c>
      <c r="T491" s="236">
        <f t="array" ref="T491">IF(COLUMNS($G491:T491)&gt;$E491,"",IFERROR(INDEX('PROYECCIÓN'!492:492,15+6*(COLUMNS($G491:T491)-1)),""))</f>
        <v/>
      </c>
      <c r="U491" s="236">
        <f t="array" ref="U491">IF(COLUMNS($G491:U491)&gt;$E491,"",IFERROR(INDEX('PROYECCIÓN'!492:492,15+6*(COLUMNS($G491:U491)-1)),""))</f>
        <v/>
      </c>
      <c r="V491" s="236">
        <f t="array" ref="V491">IF(COLUMNS($G491:V491)&gt;$E491,"",IFERROR(INDEX('PROYECCIÓN'!492:492,15+6*(COLUMNS($G491:V491)-1)),""))</f>
        <v/>
      </c>
      <c r="W491" s="236">
        <f t="array" ref="W491">IF(COLUMNS($G491:W491)&gt;$E491,"",IFERROR(INDEX('PROYECCIÓN'!492:492,15+6*(COLUMNS($G491:W491)-1)),""))</f>
        <v/>
      </c>
      <c r="X491" s="236">
        <f t="array" ref="X491">IF(COLUMNS($G491:X491)&gt;$E491,"",IFERROR(INDEX('PROYECCIÓN'!492:492,15+6*(COLUMNS($G491:X491)-1)),""))</f>
        <v/>
      </c>
      <c r="Y491" s="236">
        <f t="array" ref="Y491">IF(COLUMNS($G491:Y491)&gt;$E491,"",IFERROR(INDEX('PROYECCIÓN'!492:492,15+6*(COLUMNS($G491:Y491)-1)),""))</f>
        <v/>
      </c>
      <c r="Z491" s="236">
        <f t="array" ref="Z491">IF(COLUMNS($G491:Z491)&gt;$E491,"",IFERROR(INDEX('PROYECCIÓN'!492:492,15+6*(COLUMNS($G491:Z491)-1)),""))</f>
        <v/>
      </c>
      <c r="AA491" s="236">
        <f t="array" ref="AA491">IF(COLUMNS($G491:AA491)&gt;$E491,"",IFERROR(INDEX('PROYECCIÓN'!492:492,15+6*(COLUMNS($G491:AA491)-1)),""))</f>
        <v/>
      </c>
      <c r="AB491" s="236">
        <f t="array" ref="AB491">IF(COLUMNS($G491:AB491)&gt;$E491,"",IFERROR(INDEX('PROYECCIÓN'!492:492,15+6*(COLUMNS($G491:AB491)-1)),""))</f>
        <v/>
      </c>
      <c r="AC491" s="236">
        <f t="array" ref="AC491">IF(COLUMNS($G491:AC491)&gt;$E491,"",IFERROR(INDEX('PROYECCIÓN'!492:492,15+6*(COLUMNS($G491:AC491)-1)),""))</f>
        <v/>
      </c>
      <c r="AD491" s="236">
        <f t="array" ref="AD491">IF(COLUMNS($G491:AD491)&gt;$E491,"",IFERROR(INDEX('PROYECCIÓN'!492:492,15+6*(COLUMNS($G491:AD491)-1)),""))</f>
        <v/>
      </c>
      <c r="AE491" s="236">
        <f t="array" ref="AE491">IF(COLUMNS($G491:AE491)&gt;$E491,"",IFERROR(INDEX('PROYECCIÓN'!492:492,15+6*(COLUMNS($G491:AE491)-1)),""))</f>
        <v/>
      </c>
      <c r="AF491" s="236">
        <f t="array" ref="AF491">IF(COLUMNS($G491:AF491)&gt;$E491,"",IFERROR(INDEX('PROYECCIÓN'!492:492,15+6*(COLUMNS($G491:AF491)-1)),""))</f>
        <v/>
      </c>
      <c r="AG491" s="236">
        <f t="array" ref="AG491">IF(COLUMNS($G491:AG491)&gt;$E491,"",IFERROR(INDEX('PROYECCIÓN'!492:492,15+6*(COLUMNS($G491:AG491)-1)),""))</f>
        <v/>
      </c>
      <c r="AH491" s="236">
        <f t="array" ref="AH491">IF(COLUMNS($G491:AH491)&gt;$E491,"",IFERROR(INDEX('PROYECCIÓN'!492:492,15+6*(COLUMNS($G491:AH491)-1)),""))</f>
        <v/>
      </c>
      <c r="AI491" s="236">
        <f t="array" ref="AI491">IF(COLUMNS($G491:AI491)&gt;$E491,"",IFERROR(INDEX('PROYECCIÓN'!492:492,15+6*(COLUMNS($G491:AI491)-1)),""))</f>
        <v/>
      </c>
      <c r="AJ491" s="236">
        <f t="array" ref="AJ491">IF(COLUMNS($G491:AJ491)&gt;$E491,"",IFERROR(INDEX('PROYECCIÓN'!492:492,15+6*(COLUMNS($G491:AJ491)-1)),""))</f>
        <v/>
      </c>
      <c r="AK491" s="236">
        <f t="array" ref="AK491">IF(COLUMNS($G491:AK491)&gt;$E491,"",IFERROR(INDEX('PROYECCIÓN'!492:492,15+6*(COLUMNS($G491:AK491)-1)),""))</f>
        <v/>
      </c>
      <c r="AL491" s="236">
        <f t="array" ref="AL491">IF(COLUMNS($G491:AL491)&gt;$E491,"",IFERROR(INDEX('PROYECCIÓN'!492:492,15+6*(COLUMNS($G491:AL491)-1)),""))</f>
        <v/>
      </c>
      <c r="AM491" s="236">
        <f t="array" ref="AM491">IF(COLUMNS($G491:AM491)&gt;$E491,"",IFERROR(INDEX('PROYECCIÓN'!492:492,15+6*(COLUMNS($G491:AM491)-1)),""))</f>
        <v/>
      </c>
      <c r="AN491" s="236">
        <f t="array" ref="AN491">IF(COLUMNS($G491:AN491)&gt;$E491,"",IFERROR(INDEX('PROYECCIÓN'!492:492,15+6*(COLUMNS($G491:AN491)-1)),""))</f>
        <v/>
      </c>
      <c r="AO491" s="236">
        <f t="array" ref="AO491">IF(COLUMNS($G491:AO491)&gt;$E491,"",IFERROR(INDEX('PROYECCIÓN'!492:492,15+6*(COLUMNS($G491:AO491)-1)),""))</f>
        <v/>
      </c>
      <c r="AP491" s="236">
        <f t="array" ref="AP491">IF(COLUMNS($G491:AP491)&gt;$E491,"",IFERROR(INDEX('PROYECCIÓN'!492:492,15+6*(COLUMNS($G491:AP491)-1)),""))</f>
        <v/>
      </c>
      <c r="AQ491" s="236" t="n"/>
      <c r="AR491" s="229" t="n"/>
      <c r="AS491" s="185" t="n"/>
    </row>
    <row r="492" ht="15" customHeight="1" s="506">
      <c r="B492" s="47">
        <f>'CARTERA TOTAL'!B492</f>
        <v/>
      </c>
      <c r="C492" s="229">
        <f>'PROYECCIÓN'!C493</f>
        <v/>
      </c>
      <c r="D492" s="53">
        <f>'PROYECCIÓN'!D493</f>
        <v/>
      </c>
      <c r="E492" s="56">
        <f>'PROYECCIÓN'!H493</f>
        <v/>
      </c>
      <c r="F492" s="56">
        <f>IF(COUNTIF($G492:$AP492,"VENCIDA")&gt;0,"VENCIDA",IF(COUNTIF($G492:$AP492,"POR VENCER")&gt;0,"POR VENCER",IF(COUNTIF($G492:$AP492,"AL DÍA")&gt;0,"AL DÍA",IF(COUNTIF($G492:$AP492,"PAGA")&gt;0,"PAGA","SIN ESTADO"))))</f>
        <v/>
      </c>
      <c r="G492" s="236">
        <f t="array" ref="G492">IF(COLUMNS($G492:G492)&gt;$E492,"",IFERROR(INDEX('PROYECCIÓN'!493:493,15+6*(COLUMNS($G492:G492)-1)),""))</f>
        <v/>
      </c>
      <c r="H492" s="236">
        <f t="array" ref="H492">IF(COLUMNS($G492:H492)&gt;$E492,"",IFERROR(INDEX('PROYECCIÓN'!493:493,15+6*(COLUMNS($G492:H492)-1)),""))</f>
        <v/>
      </c>
      <c r="I492" s="236">
        <f t="array" ref="I492">IF(COLUMNS($G492:I492)&gt;$E492,"",IFERROR(INDEX('PROYECCIÓN'!493:493,15+6*(COLUMNS($G492:I492)-1)),""))</f>
        <v/>
      </c>
      <c r="J492" s="236">
        <f t="array" ref="J492">IF(COLUMNS($G492:J492)&gt;$E492,"",IFERROR(INDEX('PROYECCIÓN'!493:493,15+6*(COLUMNS($G492:J492)-1)),""))</f>
        <v/>
      </c>
      <c r="K492" s="236">
        <f t="array" ref="K492">IF(COLUMNS($G492:K492)&gt;$E492,"",IFERROR(INDEX('PROYECCIÓN'!493:493,15+6*(COLUMNS($G492:K492)-1)),""))</f>
        <v/>
      </c>
      <c r="L492" s="236">
        <f t="array" ref="L492">IF(COLUMNS($G492:L492)&gt;$E492,"",IFERROR(INDEX('PROYECCIÓN'!493:493,15+6*(COLUMNS($G492:L492)-1)),""))</f>
        <v/>
      </c>
      <c r="M492" s="236">
        <f t="array" ref="M492">IF(COLUMNS($G492:M492)&gt;$E492,"",IFERROR(INDEX('PROYECCIÓN'!493:493,15+6*(COLUMNS($G492:M492)-1)),""))</f>
        <v/>
      </c>
      <c r="N492" s="236">
        <f t="array" ref="N492">IF(COLUMNS($G492:N492)&gt;$E492,"",IFERROR(INDEX('PROYECCIÓN'!493:493,15+6*(COLUMNS($G492:N492)-1)),""))</f>
        <v/>
      </c>
      <c r="O492" s="236">
        <f t="array" ref="O492">IF(COLUMNS($G492:O492)&gt;$E492,"",IFERROR(INDEX('PROYECCIÓN'!493:493,15+6*(COLUMNS($G492:O492)-1)),""))</f>
        <v/>
      </c>
      <c r="P492" s="236">
        <f t="array" ref="P492">IF(COLUMNS($G492:P492)&gt;$E492,"",IFERROR(INDEX('PROYECCIÓN'!493:493,15+6*(COLUMNS($G492:P492)-1)),""))</f>
        <v/>
      </c>
      <c r="Q492" s="236">
        <f t="array" ref="Q492">IF(COLUMNS($G492:Q492)&gt;$E492,"",IFERROR(INDEX('PROYECCIÓN'!493:493,15+6*(COLUMNS($G492:Q492)-1)),""))</f>
        <v/>
      </c>
      <c r="R492" s="236">
        <f t="array" ref="R492">IF(COLUMNS($G492:R492)&gt;$E492,"",IFERROR(INDEX('PROYECCIÓN'!493:493,15+6*(COLUMNS($G492:R492)-1)),""))</f>
        <v/>
      </c>
      <c r="S492" s="236">
        <f t="array" ref="S492">IF(COLUMNS($G492:S492)&gt;$E492,"",IFERROR(INDEX('PROYECCIÓN'!493:493,15+6*(COLUMNS($G492:S492)-1)),""))</f>
        <v/>
      </c>
      <c r="T492" s="236">
        <f t="array" ref="T492">IF(COLUMNS($G492:T492)&gt;$E492,"",IFERROR(INDEX('PROYECCIÓN'!493:493,15+6*(COLUMNS($G492:T492)-1)),""))</f>
        <v/>
      </c>
      <c r="U492" s="236">
        <f t="array" ref="U492">IF(COLUMNS($G492:U492)&gt;$E492,"",IFERROR(INDEX('PROYECCIÓN'!493:493,15+6*(COLUMNS($G492:U492)-1)),""))</f>
        <v/>
      </c>
      <c r="V492" s="236">
        <f t="array" ref="V492">IF(COLUMNS($G492:V492)&gt;$E492,"",IFERROR(INDEX('PROYECCIÓN'!493:493,15+6*(COLUMNS($G492:V492)-1)),""))</f>
        <v/>
      </c>
      <c r="W492" s="236">
        <f t="array" ref="W492">IF(COLUMNS($G492:W492)&gt;$E492,"",IFERROR(INDEX('PROYECCIÓN'!493:493,15+6*(COLUMNS($G492:W492)-1)),""))</f>
        <v/>
      </c>
      <c r="X492" s="236">
        <f t="array" ref="X492">IF(COLUMNS($G492:X492)&gt;$E492,"",IFERROR(INDEX('PROYECCIÓN'!493:493,15+6*(COLUMNS($G492:X492)-1)),""))</f>
        <v/>
      </c>
      <c r="Y492" s="236">
        <f t="array" ref="Y492">IF(COLUMNS($G492:Y492)&gt;$E492,"",IFERROR(INDEX('PROYECCIÓN'!493:493,15+6*(COLUMNS($G492:Y492)-1)),""))</f>
        <v/>
      </c>
      <c r="Z492" s="236">
        <f t="array" ref="Z492">IF(COLUMNS($G492:Z492)&gt;$E492,"",IFERROR(INDEX('PROYECCIÓN'!493:493,15+6*(COLUMNS($G492:Z492)-1)),""))</f>
        <v/>
      </c>
      <c r="AA492" s="236">
        <f t="array" ref="AA492">IF(COLUMNS($G492:AA492)&gt;$E492,"",IFERROR(INDEX('PROYECCIÓN'!493:493,15+6*(COLUMNS($G492:AA492)-1)),""))</f>
        <v/>
      </c>
      <c r="AB492" s="236">
        <f t="array" ref="AB492">IF(COLUMNS($G492:AB492)&gt;$E492,"",IFERROR(INDEX('PROYECCIÓN'!493:493,15+6*(COLUMNS($G492:AB492)-1)),""))</f>
        <v/>
      </c>
      <c r="AC492" s="236">
        <f t="array" ref="AC492">IF(COLUMNS($G492:AC492)&gt;$E492,"",IFERROR(INDEX('PROYECCIÓN'!493:493,15+6*(COLUMNS($G492:AC492)-1)),""))</f>
        <v/>
      </c>
      <c r="AD492" s="236">
        <f t="array" ref="AD492">IF(COLUMNS($G492:AD492)&gt;$E492,"",IFERROR(INDEX('PROYECCIÓN'!493:493,15+6*(COLUMNS($G492:AD492)-1)),""))</f>
        <v/>
      </c>
      <c r="AE492" s="236">
        <f t="array" ref="AE492">IF(COLUMNS($G492:AE492)&gt;$E492,"",IFERROR(INDEX('PROYECCIÓN'!493:493,15+6*(COLUMNS($G492:AE492)-1)),""))</f>
        <v/>
      </c>
      <c r="AF492" s="236">
        <f t="array" ref="AF492">IF(COLUMNS($G492:AF492)&gt;$E492,"",IFERROR(INDEX('PROYECCIÓN'!493:493,15+6*(COLUMNS($G492:AF492)-1)),""))</f>
        <v/>
      </c>
      <c r="AG492" s="236">
        <f t="array" ref="AG492">IF(COLUMNS($G492:AG492)&gt;$E492,"",IFERROR(INDEX('PROYECCIÓN'!493:493,15+6*(COLUMNS($G492:AG492)-1)),""))</f>
        <v/>
      </c>
      <c r="AH492" s="236">
        <f t="array" ref="AH492">IF(COLUMNS($G492:AH492)&gt;$E492,"",IFERROR(INDEX('PROYECCIÓN'!493:493,15+6*(COLUMNS($G492:AH492)-1)),""))</f>
        <v/>
      </c>
      <c r="AI492" s="236">
        <f t="array" ref="AI492">IF(COLUMNS($G492:AI492)&gt;$E492,"",IFERROR(INDEX('PROYECCIÓN'!493:493,15+6*(COLUMNS($G492:AI492)-1)),""))</f>
        <v/>
      </c>
      <c r="AJ492" s="236">
        <f t="array" ref="AJ492">IF(COLUMNS($G492:AJ492)&gt;$E492,"",IFERROR(INDEX('PROYECCIÓN'!493:493,15+6*(COLUMNS($G492:AJ492)-1)),""))</f>
        <v/>
      </c>
      <c r="AK492" s="236">
        <f t="array" ref="AK492">IF(COLUMNS($G492:AK492)&gt;$E492,"",IFERROR(INDEX('PROYECCIÓN'!493:493,15+6*(COLUMNS($G492:AK492)-1)),""))</f>
        <v/>
      </c>
      <c r="AL492" s="236">
        <f t="array" ref="AL492">IF(COLUMNS($G492:AL492)&gt;$E492,"",IFERROR(INDEX('PROYECCIÓN'!493:493,15+6*(COLUMNS($G492:AL492)-1)),""))</f>
        <v/>
      </c>
      <c r="AM492" s="236">
        <f t="array" ref="AM492">IF(COLUMNS($G492:AM492)&gt;$E492,"",IFERROR(INDEX('PROYECCIÓN'!493:493,15+6*(COLUMNS($G492:AM492)-1)),""))</f>
        <v/>
      </c>
      <c r="AN492" s="236">
        <f t="array" ref="AN492">IF(COLUMNS($G492:AN492)&gt;$E492,"",IFERROR(INDEX('PROYECCIÓN'!493:493,15+6*(COLUMNS($G492:AN492)-1)),""))</f>
        <v/>
      </c>
      <c r="AO492" s="236">
        <f t="array" ref="AO492">IF(COLUMNS($G492:AO492)&gt;$E492,"",IFERROR(INDEX('PROYECCIÓN'!493:493,15+6*(COLUMNS($G492:AO492)-1)),""))</f>
        <v/>
      </c>
      <c r="AP492" s="236">
        <f t="array" ref="AP492">IF(COLUMNS($G492:AP492)&gt;$E492,"",IFERROR(INDEX('PROYECCIÓN'!493:493,15+6*(COLUMNS($G492:AP492)-1)),""))</f>
        <v/>
      </c>
      <c r="AQ492" s="236" t="n"/>
      <c r="AR492" s="229" t="n"/>
      <c r="AS492" s="185" t="n"/>
    </row>
    <row r="493" ht="15" customHeight="1" s="506">
      <c r="B493" s="47">
        <f>'CARTERA TOTAL'!B493</f>
        <v/>
      </c>
      <c r="C493" s="229">
        <f>'PROYECCIÓN'!C494</f>
        <v/>
      </c>
      <c r="D493" s="53">
        <f>'PROYECCIÓN'!D494</f>
        <v/>
      </c>
      <c r="E493" s="56">
        <f>'PROYECCIÓN'!H494</f>
        <v/>
      </c>
      <c r="F493" s="56">
        <f>IF(COUNTIF($G493:$AP493,"VENCIDA")&gt;0,"VENCIDA",IF(COUNTIF($G493:$AP493,"POR VENCER")&gt;0,"POR VENCER",IF(COUNTIF($G493:$AP493,"AL DÍA")&gt;0,"AL DÍA",IF(COUNTIF($G493:$AP493,"PAGA")&gt;0,"PAGA","SIN ESTADO"))))</f>
        <v/>
      </c>
      <c r="G493" s="236">
        <f t="array" ref="G493">IF(COLUMNS($G493:G493)&gt;$E493,"",IFERROR(INDEX('PROYECCIÓN'!494:494,15+6*(COLUMNS($G493:G493)-1)),""))</f>
        <v/>
      </c>
      <c r="H493" s="236">
        <f t="array" ref="H493">IF(COLUMNS($G493:H493)&gt;$E493,"",IFERROR(INDEX('PROYECCIÓN'!494:494,15+6*(COLUMNS($G493:H493)-1)),""))</f>
        <v/>
      </c>
      <c r="I493" s="236">
        <f t="array" ref="I493">IF(COLUMNS($G493:I493)&gt;$E493,"",IFERROR(INDEX('PROYECCIÓN'!494:494,15+6*(COLUMNS($G493:I493)-1)),""))</f>
        <v/>
      </c>
      <c r="J493" s="236">
        <f t="array" ref="J493">IF(COLUMNS($G493:J493)&gt;$E493,"",IFERROR(INDEX('PROYECCIÓN'!494:494,15+6*(COLUMNS($G493:J493)-1)),""))</f>
        <v/>
      </c>
      <c r="K493" s="236">
        <f t="array" ref="K493">IF(COLUMNS($G493:K493)&gt;$E493,"",IFERROR(INDEX('PROYECCIÓN'!494:494,15+6*(COLUMNS($G493:K493)-1)),""))</f>
        <v/>
      </c>
      <c r="L493" s="236">
        <f t="array" ref="L493">IF(COLUMNS($G493:L493)&gt;$E493,"",IFERROR(INDEX('PROYECCIÓN'!494:494,15+6*(COLUMNS($G493:L493)-1)),""))</f>
        <v/>
      </c>
      <c r="M493" s="236">
        <f t="array" ref="M493">IF(COLUMNS($G493:M493)&gt;$E493,"",IFERROR(INDEX('PROYECCIÓN'!494:494,15+6*(COLUMNS($G493:M493)-1)),""))</f>
        <v/>
      </c>
      <c r="N493" s="236">
        <f t="array" ref="N493">IF(COLUMNS($G493:N493)&gt;$E493,"",IFERROR(INDEX('PROYECCIÓN'!494:494,15+6*(COLUMNS($G493:N493)-1)),""))</f>
        <v/>
      </c>
      <c r="O493" s="236">
        <f t="array" ref="O493">IF(COLUMNS($G493:O493)&gt;$E493,"",IFERROR(INDEX('PROYECCIÓN'!494:494,15+6*(COLUMNS($G493:O493)-1)),""))</f>
        <v/>
      </c>
      <c r="P493" s="236">
        <f t="array" ref="P493">IF(COLUMNS($G493:P493)&gt;$E493,"",IFERROR(INDEX('PROYECCIÓN'!494:494,15+6*(COLUMNS($G493:P493)-1)),""))</f>
        <v/>
      </c>
      <c r="Q493" s="236">
        <f t="array" ref="Q493">IF(COLUMNS($G493:Q493)&gt;$E493,"",IFERROR(INDEX('PROYECCIÓN'!494:494,15+6*(COLUMNS($G493:Q493)-1)),""))</f>
        <v/>
      </c>
      <c r="R493" s="236">
        <f t="array" ref="R493">IF(COLUMNS($G493:R493)&gt;$E493,"",IFERROR(INDEX('PROYECCIÓN'!494:494,15+6*(COLUMNS($G493:R493)-1)),""))</f>
        <v/>
      </c>
      <c r="S493" s="236">
        <f t="array" ref="S493">IF(COLUMNS($G493:S493)&gt;$E493,"",IFERROR(INDEX('PROYECCIÓN'!494:494,15+6*(COLUMNS($G493:S493)-1)),""))</f>
        <v/>
      </c>
      <c r="T493" s="236">
        <f t="array" ref="T493">IF(COLUMNS($G493:T493)&gt;$E493,"",IFERROR(INDEX('PROYECCIÓN'!494:494,15+6*(COLUMNS($G493:T493)-1)),""))</f>
        <v/>
      </c>
      <c r="U493" s="236">
        <f t="array" ref="U493">IF(COLUMNS($G493:U493)&gt;$E493,"",IFERROR(INDEX('PROYECCIÓN'!494:494,15+6*(COLUMNS($G493:U493)-1)),""))</f>
        <v/>
      </c>
      <c r="V493" s="236">
        <f t="array" ref="V493">IF(COLUMNS($G493:V493)&gt;$E493,"",IFERROR(INDEX('PROYECCIÓN'!494:494,15+6*(COLUMNS($G493:V493)-1)),""))</f>
        <v/>
      </c>
      <c r="W493" s="236">
        <f t="array" ref="W493">IF(COLUMNS($G493:W493)&gt;$E493,"",IFERROR(INDEX('PROYECCIÓN'!494:494,15+6*(COLUMNS($G493:W493)-1)),""))</f>
        <v/>
      </c>
      <c r="X493" s="236">
        <f t="array" ref="X493">IF(COLUMNS($G493:X493)&gt;$E493,"",IFERROR(INDEX('PROYECCIÓN'!494:494,15+6*(COLUMNS($G493:X493)-1)),""))</f>
        <v/>
      </c>
      <c r="Y493" s="236">
        <f t="array" ref="Y493">IF(COLUMNS($G493:Y493)&gt;$E493,"",IFERROR(INDEX('PROYECCIÓN'!494:494,15+6*(COLUMNS($G493:Y493)-1)),""))</f>
        <v/>
      </c>
      <c r="Z493" s="236">
        <f t="array" ref="Z493">IF(COLUMNS($G493:Z493)&gt;$E493,"",IFERROR(INDEX('PROYECCIÓN'!494:494,15+6*(COLUMNS($G493:Z493)-1)),""))</f>
        <v/>
      </c>
      <c r="AA493" s="236">
        <f t="array" ref="AA493">IF(COLUMNS($G493:AA493)&gt;$E493,"",IFERROR(INDEX('PROYECCIÓN'!494:494,15+6*(COLUMNS($G493:AA493)-1)),""))</f>
        <v/>
      </c>
      <c r="AB493" s="236">
        <f t="array" ref="AB493">IF(COLUMNS($G493:AB493)&gt;$E493,"",IFERROR(INDEX('PROYECCIÓN'!494:494,15+6*(COLUMNS($G493:AB493)-1)),""))</f>
        <v/>
      </c>
      <c r="AC493" s="236">
        <f t="array" ref="AC493">IF(COLUMNS($G493:AC493)&gt;$E493,"",IFERROR(INDEX('PROYECCIÓN'!494:494,15+6*(COLUMNS($G493:AC493)-1)),""))</f>
        <v/>
      </c>
      <c r="AD493" s="236">
        <f t="array" ref="AD493">IF(COLUMNS($G493:AD493)&gt;$E493,"",IFERROR(INDEX('PROYECCIÓN'!494:494,15+6*(COLUMNS($G493:AD493)-1)),""))</f>
        <v/>
      </c>
      <c r="AE493" s="236">
        <f t="array" ref="AE493">IF(COLUMNS($G493:AE493)&gt;$E493,"",IFERROR(INDEX('PROYECCIÓN'!494:494,15+6*(COLUMNS($G493:AE493)-1)),""))</f>
        <v/>
      </c>
      <c r="AF493" s="236">
        <f t="array" ref="AF493">IF(COLUMNS($G493:AF493)&gt;$E493,"",IFERROR(INDEX('PROYECCIÓN'!494:494,15+6*(COLUMNS($G493:AF493)-1)),""))</f>
        <v/>
      </c>
      <c r="AG493" s="236">
        <f t="array" ref="AG493">IF(COLUMNS($G493:AG493)&gt;$E493,"",IFERROR(INDEX('PROYECCIÓN'!494:494,15+6*(COLUMNS($G493:AG493)-1)),""))</f>
        <v/>
      </c>
      <c r="AH493" s="236">
        <f t="array" ref="AH493">IF(COLUMNS($G493:AH493)&gt;$E493,"",IFERROR(INDEX('PROYECCIÓN'!494:494,15+6*(COLUMNS($G493:AH493)-1)),""))</f>
        <v/>
      </c>
      <c r="AI493" s="236">
        <f t="array" ref="AI493">IF(COLUMNS($G493:AI493)&gt;$E493,"",IFERROR(INDEX('PROYECCIÓN'!494:494,15+6*(COLUMNS($G493:AI493)-1)),""))</f>
        <v/>
      </c>
      <c r="AJ493" s="236">
        <f t="array" ref="AJ493">IF(COLUMNS($G493:AJ493)&gt;$E493,"",IFERROR(INDEX('PROYECCIÓN'!494:494,15+6*(COLUMNS($G493:AJ493)-1)),""))</f>
        <v/>
      </c>
      <c r="AK493" s="236">
        <f t="array" ref="AK493">IF(COLUMNS($G493:AK493)&gt;$E493,"",IFERROR(INDEX('PROYECCIÓN'!494:494,15+6*(COLUMNS($G493:AK493)-1)),""))</f>
        <v/>
      </c>
      <c r="AL493" s="236">
        <f t="array" ref="AL493">IF(COLUMNS($G493:AL493)&gt;$E493,"",IFERROR(INDEX('PROYECCIÓN'!494:494,15+6*(COLUMNS($G493:AL493)-1)),""))</f>
        <v/>
      </c>
      <c r="AM493" s="236">
        <f t="array" ref="AM493">IF(COLUMNS($G493:AM493)&gt;$E493,"",IFERROR(INDEX('PROYECCIÓN'!494:494,15+6*(COLUMNS($G493:AM493)-1)),""))</f>
        <v/>
      </c>
      <c r="AN493" s="236">
        <f t="array" ref="AN493">IF(COLUMNS($G493:AN493)&gt;$E493,"",IFERROR(INDEX('PROYECCIÓN'!494:494,15+6*(COLUMNS($G493:AN493)-1)),""))</f>
        <v/>
      </c>
      <c r="AO493" s="236">
        <f t="array" ref="AO493">IF(COLUMNS($G493:AO493)&gt;$E493,"",IFERROR(INDEX('PROYECCIÓN'!494:494,15+6*(COLUMNS($G493:AO493)-1)),""))</f>
        <v/>
      </c>
      <c r="AP493" s="236">
        <f t="array" ref="AP493">IF(COLUMNS($G493:AP493)&gt;$E493,"",IFERROR(INDEX('PROYECCIÓN'!494:494,15+6*(COLUMNS($G493:AP493)-1)),""))</f>
        <v/>
      </c>
      <c r="AQ493" s="236" t="n"/>
      <c r="AR493" s="229" t="n"/>
      <c r="AS493" s="185" t="n"/>
    </row>
    <row r="494" ht="15" customHeight="1" s="506">
      <c r="B494" s="47">
        <f>'CARTERA TOTAL'!B494</f>
        <v/>
      </c>
      <c r="C494" s="229">
        <f>'PROYECCIÓN'!C495</f>
        <v/>
      </c>
      <c r="D494" s="53">
        <f>'PROYECCIÓN'!D495</f>
        <v/>
      </c>
      <c r="E494" s="56">
        <f>'PROYECCIÓN'!H495</f>
        <v/>
      </c>
      <c r="F494" s="56">
        <f>IF(COUNTIF($G494:$AP494,"VENCIDA")&gt;0,"VENCIDA",IF(COUNTIF($G494:$AP494,"POR VENCER")&gt;0,"POR VENCER",IF(COUNTIF($G494:$AP494,"AL DÍA")&gt;0,"AL DÍA",IF(COUNTIF($G494:$AP494,"PAGA")&gt;0,"PAGA","SIN ESTADO"))))</f>
        <v/>
      </c>
      <c r="G494" s="236">
        <f t="array" ref="G494">IF(COLUMNS($G494:G494)&gt;$E494,"",IFERROR(INDEX('PROYECCIÓN'!495:495,15+6*(COLUMNS($G494:G494)-1)),""))</f>
        <v/>
      </c>
      <c r="H494" s="236">
        <f t="array" ref="H494">IF(COLUMNS($G494:H494)&gt;$E494,"",IFERROR(INDEX('PROYECCIÓN'!495:495,15+6*(COLUMNS($G494:H494)-1)),""))</f>
        <v/>
      </c>
      <c r="I494" s="236">
        <f t="array" ref="I494">IF(COLUMNS($G494:I494)&gt;$E494,"",IFERROR(INDEX('PROYECCIÓN'!495:495,15+6*(COLUMNS($G494:I494)-1)),""))</f>
        <v/>
      </c>
      <c r="J494" s="236">
        <f t="array" ref="J494">IF(COLUMNS($G494:J494)&gt;$E494,"",IFERROR(INDEX('PROYECCIÓN'!495:495,15+6*(COLUMNS($G494:J494)-1)),""))</f>
        <v/>
      </c>
      <c r="K494" s="236">
        <f t="array" ref="K494">IF(COLUMNS($G494:K494)&gt;$E494,"",IFERROR(INDEX('PROYECCIÓN'!495:495,15+6*(COLUMNS($G494:K494)-1)),""))</f>
        <v/>
      </c>
      <c r="L494" s="236">
        <f t="array" ref="L494">IF(COLUMNS($G494:L494)&gt;$E494,"",IFERROR(INDEX('PROYECCIÓN'!495:495,15+6*(COLUMNS($G494:L494)-1)),""))</f>
        <v/>
      </c>
      <c r="M494" s="236">
        <f t="array" ref="M494">IF(COLUMNS($G494:M494)&gt;$E494,"",IFERROR(INDEX('PROYECCIÓN'!495:495,15+6*(COLUMNS($G494:M494)-1)),""))</f>
        <v/>
      </c>
      <c r="N494" s="236">
        <f t="array" ref="N494">IF(COLUMNS($G494:N494)&gt;$E494,"",IFERROR(INDEX('PROYECCIÓN'!495:495,15+6*(COLUMNS($G494:N494)-1)),""))</f>
        <v/>
      </c>
      <c r="O494" s="236">
        <f t="array" ref="O494">IF(COLUMNS($G494:O494)&gt;$E494,"",IFERROR(INDEX('PROYECCIÓN'!495:495,15+6*(COLUMNS($G494:O494)-1)),""))</f>
        <v/>
      </c>
      <c r="P494" s="236">
        <f t="array" ref="P494">IF(COLUMNS($G494:P494)&gt;$E494,"",IFERROR(INDEX('PROYECCIÓN'!495:495,15+6*(COLUMNS($G494:P494)-1)),""))</f>
        <v/>
      </c>
      <c r="Q494" s="236">
        <f t="array" ref="Q494">IF(COLUMNS($G494:Q494)&gt;$E494,"",IFERROR(INDEX('PROYECCIÓN'!495:495,15+6*(COLUMNS($G494:Q494)-1)),""))</f>
        <v/>
      </c>
      <c r="R494" s="236">
        <f t="array" ref="R494">IF(COLUMNS($G494:R494)&gt;$E494,"",IFERROR(INDEX('PROYECCIÓN'!495:495,15+6*(COLUMNS($G494:R494)-1)),""))</f>
        <v/>
      </c>
      <c r="S494" s="236">
        <f t="array" ref="S494">IF(COLUMNS($G494:S494)&gt;$E494,"",IFERROR(INDEX('PROYECCIÓN'!495:495,15+6*(COLUMNS($G494:S494)-1)),""))</f>
        <v/>
      </c>
      <c r="T494" s="236">
        <f t="array" ref="T494">IF(COLUMNS($G494:T494)&gt;$E494,"",IFERROR(INDEX('PROYECCIÓN'!495:495,15+6*(COLUMNS($G494:T494)-1)),""))</f>
        <v/>
      </c>
      <c r="U494" s="236">
        <f t="array" ref="U494">IF(COLUMNS($G494:U494)&gt;$E494,"",IFERROR(INDEX('PROYECCIÓN'!495:495,15+6*(COLUMNS($G494:U494)-1)),""))</f>
        <v/>
      </c>
      <c r="V494" s="236">
        <f t="array" ref="V494">IF(COLUMNS($G494:V494)&gt;$E494,"",IFERROR(INDEX('PROYECCIÓN'!495:495,15+6*(COLUMNS($G494:V494)-1)),""))</f>
        <v/>
      </c>
      <c r="W494" s="236">
        <f t="array" ref="W494">IF(COLUMNS($G494:W494)&gt;$E494,"",IFERROR(INDEX('PROYECCIÓN'!495:495,15+6*(COLUMNS($G494:W494)-1)),""))</f>
        <v/>
      </c>
      <c r="X494" s="236">
        <f t="array" ref="X494">IF(COLUMNS($G494:X494)&gt;$E494,"",IFERROR(INDEX('PROYECCIÓN'!495:495,15+6*(COLUMNS($G494:X494)-1)),""))</f>
        <v/>
      </c>
      <c r="Y494" s="236">
        <f t="array" ref="Y494">IF(COLUMNS($G494:Y494)&gt;$E494,"",IFERROR(INDEX('PROYECCIÓN'!495:495,15+6*(COLUMNS($G494:Y494)-1)),""))</f>
        <v/>
      </c>
      <c r="Z494" s="236">
        <f t="array" ref="Z494">IF(COLUMNS($G494:Z494)&gt;$E494,"",IFERROR(INDEX('PROYECCIÓN'!495:495,15+6*(COLUMNS($G494:Z494)-1)),""))</f>
        <v/>
      </c>
      <c r="AA494" s="236">
        <f t="array" ref="AA494">IF(COLUMNS($G494:AA494)&gt;$E494,"",IFERROR(INDEX('PROYECCIÓN'!495:495,15+6*(COLUMNS($G494:AA494)-1)),""))</f>
        <v/>
      </c>
      <c r="AB494" s="236">
        <f t="array" ref="AB494">IF(COLUMNS($G494:AB494)&gt;$E494,"",IFERROR(INDEX('PROYECCIÓN'!495:495,15+6*(COLUMNS($G494:AB494)-1)),""))</f>
        <v/>
      </c>
      <c r="AC494" s="236">
        <f t="array" ref="AC494">IF(COLUMNS($G494:AC494)&gt;$E494,"",IFERROR(INDEX('PROYECCIÓN'!495:495,15+6*(COLUMNS($G494:AC494)-1)),""))</f>
        <v/>
      </c>
      <c r="AD494" s="236">
        <f t="array" ref="AD494">IF(COLUMNS($G494:AD494)&gt;$E494,"",IFERROR(INDEX('PROYECCIÓN'!495:495,15+6*(COLUMNS($G494:AD494)-1)),""))</f>
        <v/>
      </c>
      <c r="AE494" s="236">
        <f t="array" ref="AE494">IF(COLUMNS($G494:AE494)&gt;$E494,"",IFERROR(INDEX('PROYECCIÓN'!495:495,15+6*(COLUMNS($G494:AE494)-1)),""))</f>
        <v/>
      </c>
      <c r="AF494" s="236">
        <f t="array" ref="AF494">IF(COLUMNS($G494:AF494)&gt;$E494,"",IFERROR(INDEX('PROYECCIÓN'!495:495,15+6*(COLUMNS($G494:AF494)-1)),""))</f>
        <v/>
      </c>
      <c r="AG494" s="236">
        <f t="array" ref="AG494">IF(COLUMNS($G494:AG494)&gt;$E494,"",IFERROR(INDEX('PROYECCIÓN'!495:495,15+6*(COLUMNS($G494:AG494)-1)),""))</f>
        <v/>
      </c>
      <c r="AH494" s="236">
        <f t="array" ref="AH494">IF(COLUMNS($G494:AH494)&gt;$E494,"",IFERROR(INDEX('PROYECCIÓN'!495:495,15+6*(COLUMNS($G494:AH494)-1)),""))</f>
        <v/>
      </c>
      <c r="AI494" s="236">
        <f t="array" ref="AI494">IF(COLUMNS($G494:AI494)&gt;$E494,"",IFERROR(INDEX('PROYECCIÓN'!495:495,15+6*(COLUMNS($G494:AI494)-1)),""))</f>
        <v/>
      </c>
      <c r="AJ494" s="236">
        <f t="array" ref="AJ494">IF(COLUMNS($G494:AJ494)&gt;$E494,"",IFERROR(INDEX('PROYECCIÓN'!495:495,15+6*(COLUMNS($G494:AJ494)-1)),""))</f>
        <v/>
      </c>
      <c r="AK494" s="236">
        <f t="array" ref="AK494">IF(COLUMNS($G494:AK494)&gt;$E494,"",IFERROR(INDEX('PROYECCIÓN'!495:495,15+6*(COLUMNS($G494:AK494)-1)),""))</f>
        <v/>
      </c>
      <c r="AL494" s="236">
        <f t="array" ref="AL494">IF(COLUMNS($G494:AL494)&gt;$E494,"",IFERROR(INDEX('PROYECCIÓN'!495:495,15+6*(COLUMNS($G494:AL494)-1)),""))</f>
        <v/>
      </c>
      <c r="AM494" s="236">
        <f t="array" ref="AM494">IF(COLUMNS($G494:AM494)&gt;$E494,"",IFERROR(INDEX('PROYECCIÓN'!495:495,15+6*(COLUMNS($G494:AM494)-1)),""))</f>
        <v/>
      </c>
      <c r="AN494" s="236">
        <f t="array" ref="AN494">IF(COLUMNS($G494:AN494)&gt;$E494,"",IFERROR(INDEX('PROYECCIÓN'!495:495,15+6*(COLUMNS($G494:AN494)-1)),""))</f>
        <v/>
      </c>
      <c r="AO494" s="236">
        <f t="array" ref="AO494">IF(COLUMNS($G494:AO494)&gt;$E494,"",IFERROR(INDEX('PROYECCIÓN'!495:495,15+6*(COLUMNS($G494:AO494)-1)),""))</f>
        <v/>
      </c>
      <c r="AP494" s="236">
        <f t="array" ref="AP494">IF(COLUMNS($G494:AP494)&gt;$E494,"",IFERROR(INDEX('PROYECCIÓN'!495:495,15+6*(COLUMNS($G494:AP494)-1)),""))</f>
        <v/>
      </c>
      <c r="AQ494" s="236" t="n"/>
      <c r="AR494" s="229" t="n"/>
      <c r="AS494" s="185" t="n"/>
    </row>
    <row r="495" ht="15" customHeight="1" s="506">
      <c r="B495" s="47">
        <f>'CARTERA TOTAL'!B495</f>
        <v/>
      </c>
      <c r="C495" s="229">
        <f>'PROYECCIÓN'!C496</f>
        <v/>
      </c>
      <c r="D495" s="53">
        <f>'PROYECCIÓN'!D496</f>
        <v/>
      </c>
      <c r="E495" s="56">
        <f>'PROYECCIÓN'!H496</f>
        <v/>
      </c>
      <c r="F495" s="56">
        <f>IF(COUNTIF($G495:$AP495,"VENCIDA")&gt;0,"VENCIDA",IF(COUNTIF($G495:$AP495,"POR VENCER")&gt;0,"POR VENCER",IF(COUNTIF($G495:$AP495,"AL DÍA")&gt;0,"AL DÍA",IF(COUNTIF($G495:$AP495,"PAGA")&gt;0,"PAGA","SIN ESTADO"))))</f>
        <v/>
      </c>
      <c r="G495" s="236">
        <f t="array" ref="G495">IF(COLUMNS($G495:G495)&gt;$E495,"",IFERROR(INDEX('PROYECCIÓN'!496:496,15+6*(COLUMNS($G495:G495)-1)),""))</f>
        <v/>
      </c>
      <c r="H495" s="236">
        <f t="array" ref="H495">IF(COLUMNS($G495:H495)&gt;$E495,"",IFERROR(INDEX('PROYECCIÓN'!496:496,15+6*(COLUMNS($G495:H495)-1)),""))</f>
        <v/>
      </c>
      <c r="I495" s="236">
        <f t="array" ref="I495">IF(COLUMNS($G495:I495)&gt;$E495,"",IFERROR(INDEX('PROYECCIÓN'!496:496,15+6*(COLUMNS($G495:I495)-1)),""))</f>
        <v/>
      </c>
      <c r="J495" s="236">
        <f t="array" ref="J495">IF(COLUMNS($G495:J495)&gt;$E495,"",IFERROR(INDEX('PROYECCIÓN'!496:496,15+6*(COLUMNS($G495:J495)-1)),""))</f>
        <v/>
      </c>
      <c r="K495" s="236">
        <f t="array" ref="K495">IF(COLUMNS($G495:K495)&gt;$E495,"",IFERROR(INDEX('PROYECCIÓN'!496:496,15+6*(COLUMNS($G495:K495)-1)),""))</f>
        <v/>
      </c>
      <c r="L495" s="236">
        <f t="array" ref="L495">IF(COLUMNS($G495:L495)&gt;$E495,"",IFERROR(INDEX('PROYECCIÓN'!496:496,15+6*(COLUMNS($G495:L495)-1)),""))</f>
        <v/>
      </c>
      <c r="M495" s="236">
        <f t="array" ref="M495">IF(COLUMNS($G495:M495)&gt;$E495,"",IFERROR(INDEX('PROYECCIÓN'!496:496,15+6*(COLUMNS($G495:M495)-1)),""))</f>
        <v/>
      </c>
      <c r="N495" s="236">
        <f t="array" ref="N495">IF(COLUMNS($G495:N495)&gt;$E495,"",IFERROR(INDEX('PROYECCIÓN'!496:496,15+6*(COLUMNS($G495:N495)-1)),""))</f>
        <v/>
      </c>
      <c r="O495" s="236">
        <f t="array" ref="O495">IF(COLUMNS($G495:O495)&gt;$E495,"",IFERROR(INDEX('PROYECCIÓN'!496:496,15+6*(COLUMNS($G495:O495)-1)),""))</f>
        <v/>
      </c>
      <c r="P495" s="236">
        <f t="array" ref="P495">IF(COLUMNS($G495:P495)&gt;$E495,"",IFERROR(INDEX('PROYECCIÓN'!496:496,15+6*(COLUMNS($G495:P495)-1)),""))</f>
        <v/>
      </c>
      <c r="Q495" s="236">
        <f t="array" ref="Q495">IF(COLUMNS($G495:Q495)&gt;$E495,"",IFERROR(INDEX('PROYECCIÓN'!496:496,15+6*(COLUMNS($G495:Q495)-1)),""))</f>
        <v/>
      </c>
      <c r="R495" s="236">
        <f t="array" ref="R495">IF(COLUMNS($G495:R495)&gt;$E495,"",IFERROR(INDEX('PROYECCIÓN'!496:496,15+6*(COLUMNS($G495:R495)-1)),""))</f>
        <v/>
      </c>
      <c r="S495" s="236">
        <f t="array" ref="S495">IF(COLUMNS($G495:S495)&gt;$E495,"",IFERROR(INDEX('PROYECCIÓN'!496:496,15+6*(COLUMNS($G495:S495)-1)),""))</f>
        <v/>
      </c>
      <c r="T495" s="236">
        <f t="array" ref="T495">IF(COLUMNS($G495:T495)&gt;$E495,"",IFERROR(INDEX('PROYECCIÓN'!496:496,15+6*(COLUMNS($G495:T495)-1)),""))</f>
        <v/>
      </c>
      <c r="U495" s="236">
        <f t="array" ref="U495">IF(COLUMNS($G495:U495)&gt;$E495,"",IFERROR(INDEX('PROYECCIÓN'!496:496,15+6*(COLUMNS($G495:U495)-1)),""))</f>
        <v/>
      </c>
      <c r="V495" s="236">
        <f t="array" ref="V495">IF(COLUMNS($G495:V495)&gt;$E495,"",IFERROR(INDEX('PROYECCIÓN'!496:496,15+6*(COLUMNS($G495:V495)-1)),""))</f>
        <v/>
      </c>
      <c r="W495" s="236">
        <f t="array" ref="W495">IF(COLUMNS($G495:W495)&gt;$E495,"",IFERROR(INDEX('PROYECCIÓN'!496:496,15+6*(COLUMNS($G495:W495)-1)),""))</f>
        <v/>
      </c>
      <c r="X495" s="236">
        <f t="array" ref="X495">IF(COLUMNS($G495:X495)&gt;$E495,"",IFERROR(INDEX('PROYECCIÓN'!496:496,15+6*(COLUMNS($G495:X495)-1)),""))</f>
        <v/>
      </c>
      <c r="Y495" s="236">
        <f t="array" ref="Y495">IF(COLUMNS($G495:Y495)&gt;$E495,"",IFERROR(INDEX('PROYECCIÓN'!496:496,15+6*(COLUMNS($G495:Y495)-1)),""))</f>
        <v/>
      </c>
      <c r="Z495" s="236">
        <f t="array" ref="Z495">IF(COLUMNS($G495:Z495)&gt;$E495,"",IFERROR(INDEX('PROYECCIÓN'!496:496,15+6*(COLUMNS($G495:Z495)-1)),""))</f>
        <v/>
      </c>
      <c r="AA495" s="236">
        <f t="array" ref="AA495">IF(COLUMNS($G495:AA495)&gt;$E495,"",IFERROR(INDEX('PROYECCIÓN'!496:496,15+6*(COLUMNS($G495:AA495)-1)),""))</f>
        <v/>
      </c>
      <c r="AB495" s="236">
        <f t="array" ref="AB495">IF(COLUMNS($G495:AB495)&gt;$E495,"",IFERROR(INDEX('PROYECCIÓN'!496:496,15+6*(COLUMNS($G495:AB495)-1)),""))</f>
        <v/>
      </c>
      <c r="AC495" s="236">
        <f t="array" ref="AC495">IF(COLUMNS($G495:AC495)&gt;$E495,"",IFERROR(INDEX('PROYECCIÓN'!496:496,15+6*(COLUMNS($G495:AC495)-1)),""))</f>
        <v/>
      </c>
      <c r="AD495" s="236">
        <f t="array" ref="AD495">IF(COLUMNS($G495:AD495)&gt;$E495,"",IFERROR(INDEX('PROYECCIÓN'!496:496,15+6*(COLUMNS($G495:AD495)-1)),""))</f>
        <v/>
      </c>
      <c r="AE495" s="236">
        <f t="array" ref="AE495">IF(COLUMNS($G495:AE495)&gt;$E495,"",IFERROR(INDEX('PROYECCIÓN'!496:496,15+6*(COLUMNS($G495:AE495)-1)),""))</f>
        <v/>
      </c>
      <c r="AF495" s="236">
        <f t="array" ref="AF495">IF(COLUMNS($G495:AF495)&gt;$E495,"",IFERROR(INDEX('PROYECCIÓN'!496:496,15+6*(COLUMNS($G495:AF495)-1)),""))</f>
        <v/>
      </c>
      <c r="AG495" s="236">
        <f t="array" ref="AG495">IF(COLUMNS($G495:AG495)&gt;$E495,"",IFERROR(INDEX('PROYECCIÓN'!496:496,15+6*(COLUMNS($G495:AG495)-1)),""))</f>
        <v/>
      </c>
      <c r="AH495" s="236">
        <f t="array" ref="AH495">IF(COLUMNS($G495:AH495)&gt;$E495,"",IFERROR(INDEX('PROYECCIÓN'!496:496,15+6*(COLUMNS($G495:AH495)-1)),""))</f>
        <v/>
      </c>
      <c r="AI495" s="236">
        <f t="array" ref="AI495">IF(COLUMNS($G495:AI495)&gt;$E495,"",IFERROR(INDEX('PROYECCIÓN'!496:496,15+6*(COLUMNS($G495:AI495)-1)),""))</f>
        <v/>
      </c>
      <c r="AJ495" s="236">
        <f t="array" ref="AJ495">IF(COLUMNS($G495:AJ495)&gt;$E495,"",IFERROR(INDEX('PROYECCIÓN'!496:496,15+6*(COLUMNS($G495:AJ495)-1)),""))</f>
        <v/>
      </c>
      <c r="AK495" s="236">
        <f t="array" ref="AK495">IF(COLUMNS($G495:AK495)&gt;$E495,"",IFERROR(INDEX('PROYECCIÓN'!496:496,15+6*(COLUMNS($G495:AK495)-1)),""))</f>
        <v/>
      </c>
      <c r="AL495" s="236">
        <f t="array" ref="AL495">IF(COLUMNS($G495:AL495)&gt;$E495,"",IFERROR(INDEX('PROYECCIÓN'!496:496,15+6*(COLUMNS($G495:AL495)-1)),""))</f>
        <v/>
      </c>
      <c r="AM495" s="236">
        <f t="array" ref="AM495">IF(COLUMNS($G495:AM495)&gt;$E495,"",IFERROR(INDEX('PROYECCIÓN'!496:496,15+6*(COLUMNS($G495:AM495)-1)),""))</f>
        <v/>
      </c>
      <c r="AN495" s="236">
        <f t="array" ref="AN495">IF(COLUMNS($G495:AN495)&gt;$E495,"",IFERROR(INDEX('PROYECCIÓN'!496:496,15+6*(COLUMNS($G495:AN495)-1)),""))</f>
        <v/>
      </c>
      <c r="AO495" s="236">
        <f t="array" ref="AO495">IF(COLUMNS($G495:AO495)&gt;$E495,"",IFERROR(INDEX('PROYECCIÓN'!496:496,15+6*(COLUMNS($G495:AO495)-1)),""))</f>
        <v/>
      </c>
      <c r="AP495" s="236">
        <f t="array" ref="AP495">IF(COLUMNS($G495:AP495)&gt;$E495,"",IFERROR(INDEX('PROYECCIÓN'!496:496,15+6*(COLUMNS($G495:AP495)-1)),""))</f>
        <v/>
      </c>
      <c r="AQ495" s="236" t="n"/>
      <c r="AR495" s="229" t="n"/>
      <c r="AS495" s="185" t="n"/>
    </row>
    <row r="496" ht="15" customHeight="1" s="506">
      <c r="B496" s="47">
        <f>'CARTERA TOTAL'!B496</f>
        <v/>
      </c>
      <c r="C496" s="229">
        <f>'PROYECCIÓN'!C497</f>
        <v/>
      </c>
      <c r="D496" s="53">
        <f>'PROYECCIÓN'!D497</f>
        <v/>
      </c>
      <c r="E496" s="56">
        <f>'PROYECCIÓN'!H497</f>
        <v/>
      </c>
      <c r="F496" s="56">
        <f>IF(COUNTIF($G496:$AP496,"VENCIDA")&gt;0,"VENCIDA",IF(COUNTIF($G496:$AP496,"POR VENCER")&gt;0,"POR VENCER",IF(COUNTIF($G496:$AP496,"AL DÍA")&gt;0,"AL DÍA",IF(COUNTIF($G496:$AP496,"PAGA")&gt;0,"PAGA","SIN ESTADO"))))</f>
        <v/>
      </c>
      <c r="G496" s="236">
        <f t="array" ref="G496">IF(COLUMNS($G496:G496)&gt;$E496,"",IFERROR(INDEX('PROYECCIÓN'!497:497,15+6*(COLUMNS($G496:G496)-1)),""))</f>
        <v/>
      </c>
      <c r="H496" s="236">
        <f t="array" ref="H496">IF(COLUMNS($G496:H496)&gt;$E496,"",IFERROR(INDEX('PROYECCIÓN'!497:497,15+6*(COLUMNS($G496:H496)-1)),""))</f>
        <v/>
      </c>
      <c r="I496" s="236">
        <f t="array" ref="I496">IF(COLUMNS($G496:I496)&gt;$E496,"",IFERROR(INDEX('PROYECCIÓN'!497:497,15+6*(COLUMNS($G496:I496)-1)),""))</f>
        <v/>
      </c>
      <c r="J496" s="236">
        <f t="array" ref="J496">IF(COLUMNS($G496:J496)&gt;$E496,"",IFERROR(INDEX('PROYECCIÓN'!497:497,15+6*(COLUMNS($G496:J496)-1)),""))</f>
        <v/>
      </c>
      <c r="K496" s="236">
        <f t="array" ref="K496">IF(COLUMNS($G496:K496)&gt;$E496,"",IFERROR(INDEX('PROYECCIÓN'!497:497,15+6*(COLUMNS($G496:K496)-1)),""))</f>
        <v/>
      </c>
      <c r="L496" s="236">
        <f t="array" ref="L496">IF(COLUMNS($G496:L496)&gt;$E496,"",IFERROR(INDEX('PROYECCIÓN'!497:497,15+6*(COLUMNS($G496:L496)-1)),""))</f>
        <v/>
      </c>
      <c r="M496" s="236">
        <f t="array" ref="M496">IF(COLUMNS($G496:M496)&gt;$E496,"",IFERROR(INDEX('PROYECCIÓN'!497:497,15+6*(COLUMNS($G496:M496)-1)),""))</f>
        <v/>
      </c>
      <c r="N496" s="236">
        <f t="array" ref="N496">IF(COLUMNS($G496:N496)&gt;$E496,"",IFERROR(INDEX('PROYECCIÓN'!497:497,15+6*(COLUMNS($G496:N496)-1)),""))</f>
        <v/>
      </c>
      <c r="O496" s="236">
        <f t="array" ref="O496">IF(COLUMNS($G496:O496)&gt;$E496,"",IFERROR(INDEX('PROYECCIÓN'!497:497,15+6*(COLUMNS($G496:O496)-1)),""))</f>
        <v/>
      </c>
      <c r="P496" s="236">
        <f t="array" ref="P496">IF(COLUMNS($G496:P496)&gt;$E496,"",IFERROR(INDEX('PROYECCIÓN'!497:497,15+6*(COLUMNS($G496:P496)-1)),""))</f>
        <v/>
      </c>
      <c r="Q496" s="236">
        <f t="array" ref="Q496">IF(COLUMNS($G496:Q496)&gt;$E496,"",IFERROR(INDEX('PROYECCIÓN'!497:497,15+6*(COLUMNS($G496:Q496)-1)),""))</f>
        <v/>
      </c>
      <c r="R496" s="236">
        <f t="array" ref="R496">IF(COLUMNS($G496:R496)&gt;$E496,"",IFERROR(INDEX('PROYECCIÓN'!497:497,15+6*(COLUMNS($G496:R496)-1)),""))</f>
        <v/>
      </c>
      <c r="S496" s="236">
        <f t="array" ref="S496">IF(COLUMNS($G496:S496)&gt;$E496,"",IFERROR(INDEX('PROYECCIÓN'!497:497,15+6*(COLUMNS($G496:S496)-1)),""))</f>
        <v/>
      </c>
      <c r="T496" s="236">
        <f t="array" ref="T496">IF(COLUMNS($G496:T496)&gt;$E496,"",IFERROR(INDEX('PROYECCIÓN'!497:497,15+6*(COLUMNS($G496:T496)-1)),""))</f>
        <v/>
      </c>
      <c r="U496" s="236">
        <f t="array" ref="U496">IF(COLUMNS($G496:U496)&gt;$E496,"",IFERROR(INDEX('PROYECCIÓN'!497:497,15+6*(COLUMNS($G496:U496)-1)),""))</f>
        <v/>
      </c>
      <c r="V496" s="236">
        <f t="array" ref="V496">IF(COLUMNS($G496:V496)&gt;$E496,"",IFERROR(INDEX('PROYECCIÓN'!497:497,15+6*(COLUMNS($G496:V496)-1)),""))</f>
        <v/>
      </c>
      <c r="W496" s="236">
        <f t="array" ref="W496">IF(COLUMNS($G496:W496)&gt;$E496,"",IFERROR(INDEX('PROYECCIÓN'!497:497,15+6*(COLUMNS($G496:W496)-1)),""))</f>
        <v/>
      </c>
      <c r="X496" s="236">
        <f t="array" ref="X496">IF(COLUMNS($G496:X496)&gt;$E496,"",IFERROR(INDEX('PROYECCIÓN'!497:497,15+6*(COLUMNS($G496:X496)-1)),""))</f>
        <v/>
      </c>
      <c r="Y496" s="236">
        <f t="array" ref="Y496">IF(COLUMNS($G496:Y496)&gt;$E496,"",IFERROR(INDEX('PROYECCIÓN'!497:497,15+6*(COLUMNS($G496:Y496)-1)),""))</f>
        <v/>
      </c>
      <c r="Z496" s="236">
        <f t="array" ref="Z496">IF(COLUMNS($G496:Z496)&gt;$E496,"",IFERROR(INDEX('PROYECCIÓN'!497:497,15+6*(COLUMNS($G496:Z496)-1)),""))</f>
        <v/>
      </c>
      <c r="AA496" s="236">
        <f t="array" ref="AA496">IF(COLUMNS($G496:AA496)&gt;$E496,"",IFERROR(INDEX('PROYECCIÓN'!497:497,15+6*(COLUMNS($G496:AA496)-1)),""))</f>
        <v/>
      </c>
      <c r="AB496" s="236">
        <f t="array" ref="AB496">IF(COLUMNS($G496:AB496)&gt;$E496,"",IFERROR(INDEX('PROYECCIÓN'!497:497,15+6*(COLUMNS($G496:AB496)-1)),""))</f>
        <v/>
      </c>
      <c r="AC496" s="236">
        <f t="array" ref="AC496">IF(COLUMNS($G496:AC496)&gt;$E496,"",IFERROR(INDEX('PROYECCIÓN'!497:497,15+6*(COLUMNS($G496:AC496)-1)),""))</f>
        <v/>
      </c>
      <c r="AD496" s="236">
        <f t="array" ref="AD496">IF(COLUMNS($G496:AD496)&gt;$E496,"",IFERROR(INDEX('PROYECCIÓN'!497:497,15+6*(COLUMNS($G496:AD496)-1)),""))</f>
        <v/>
      </c>
      <c r="AE496" s="236">
        <f t="array" ref="AE496">IF(COLUMNS($G496:AE496)&gt;$E496,"",IFERROR(INDEX('PROYECCIÓN'!497:497,15+6*(COLUMNS($G496:AE496)-1)),""))</f>
        <v/>
      </c>
      <c r="AF496" s="236">
        <f t="array" ref="AF496">IF(COLUMNS($G496:AF496)&gt;$E496,"",IFERROR(INDEX('PROYECCIÓN'!497:497,15+6*(COLUMNS($G496:AF496)-1)),""))</f>
        <v/>
      </c>
      <c r="AG496" s="236">
        <f t="array" ref="AG496">IF(COLUMNS($G496:AG496)&gt;$E496,"",IFERROR(INDEX('PROYECCIÓN'!497:497,15+6*(COLUMNS($G496:AG496)-1)),""))</f>
        <v/>
      </c>
      <c r="AH496" s="236">
        <f t="array" ref="AH496">IF(COLUMNS($G496:AH496)&gt;$E496,"",IFERROR(INDEX('PROYECCIÓN'!497:497,15+6*(COLUMNS($G496:AH496)-1)),""))</f>
        <v/>
      </c>
      <c r="AI496" s="236">
        <f t="array" ref="AI496">IF(COLUMNS($G496:AI496)&gt;$E496,"",IFERROR(INDEX('PROYECCIÓN'!497:497,15+6*(COLUMNS($G496:AI496)-1)),""))</f>
        <v/>
      </c>
      <c r="AJ496" s="236">
        <f t="array" ref="AJ496">IF(COLUMNS($G496:AJ496)&gt;$E496,"",IFERROR(INDEX('PROYECCIÓN'!497:497,15+6*(COLUMNS($G496:AJ496)-1)),""))</f>
        <v/>
      </c>
      <c r="AK496" s="236">
        <f t="array" ref="AK496">IF(COLUMNS($G496:AK496)&gt;$E496,"",IFERROR(INDEX('PROYECCIÓN'!497:497,15+6*(COLUMNS($G496:AK496)-1)),""))</f>
        <v/>
      </c>
      <c r="AL496" s="236">
        <f t="array" ref="AL496">IF(COLUMNS($G496:AL496)&gt;$E496,"",IFERROR(INDEX('PROYECCIÓN'!497:497,15+6*(COLUMNS($G496:AL496)-1)),""))</f>
        <v/>
      </c>
      <c r="AM496" s="236">
        <f t="array" ref="AM496">IF(COLUMNS($G496:AM496)&gt;$E496,"",IFERROR(INDEX('PROYECCIÓN'!497:497,15+6*(COLUMNS($G496:AM496)-1)),""))</f>
        <v/>
      </c>
      <c r="AN496" s="236">
        <f t="array" ref="AN496">IF(COLUMNS($G496:AN496)&gt;$E496,"",IFERROR(INDEX('PROYECCIÓN'!497:497,15+6*(COLUMNS($G496:AN496)-1)),""))</f>
        <v/>
      </c>
      <c r="AO496" s="236">
        <f t="array" ref="AO496">IF(COLUMNS($G496:AO496)&gt;$E496,"",IFERROR(INDEX('PROYECCIÓN'!497:497,15+6*(COLUMNS($G496:AO496)-1)),""))</f>
        <v/>
      </c>
      <c r="AP496" s="236">
        <f t="array" ref="AP496">IF(COLUMNS($G496:AP496)&gt;$E496,"",IFERROR(INDEX('PROYECCIÓN'!497:497,15+6*(COLUMNS($G496:AP496)-1)),""))</f>
        <v/>
      </c>
      <c r="AQ496" s="236" t="n"/>
      <c r="AR496" s="229" t="n"/>
      <c r="AS496" s="185" t="n"/>
    </row>
    <row r="497" ht="15" customHeight="1" s="506">
      <c r="B497" s="47">
        <f>'CARTERA TOTAL'!B497</f>
        <v/>
      </c>
      <c r="C497" s="229">
        <f>'PROYECCIÓN'!C498</f>
        <v/>
      </c>
      <c r="D497" s="53">
        <f>'PROYECCIÓN'!D498</f>
        <v/>
      </c>
      <c r="E497" s="56">
        <f>'PROYECCIÓN'!H498</f>
        <v/>
      </c>
      <c r="F497" s="56">
        <f>IF(COUNTIF($G497:$AP497,"VENCIDA")&gt;0,"VENCIDA",IF(COUNTIF($G497:$AP497,"POR VENCER")&gt;0,"POR VENCER",IF(COUNTIF($G497:$AP497,"AL DÍA")&gt;0,"AL DÍA",IF(COUNTIF($G497:$AP497,"PAGA")&gt;0,"PAGA","SIN ESTADO"))))</f>
        <v/>
      </c>
      <c r="G497" s="236">
        <f t="array" ref="G497">IF(COLUMNS($G497:G497)&gt;$E497,"",IFERROR(INDEX('PROYECCIÓN'!498:498,15+6*(COLUMNS($G497:G497)-1)),""))</f>
        <v/>
      </c>
      <c r="H497" s="236">
        <f t="array" ref="H497">IF(COLUMNS($G497:H497)&gt;$E497,"",IFERROR(INDEX('PROYECCIÓN'!498:498,15+6*(COLUMNS($G497:H497)-1)),""))</f>
        <v/>
      </c>
      <c r="I497" s="236">
        <f t="array" ref="I497">IF(COLUMNS($G497:I497)&gt;$E497,"",IFERROR(INDEX('PROYECCIÓN'!498:498,15+6*(COLUMNS($G497:I497)-1)),""))</f>
        <v/>
      </c>
      <c r="J497" s="236">
        <f t="array" ref="J497">IF(COLUMNS($G497:J497)&gt;$E497,"",IFERROR(INDEX('PROYECCIÓN'!498:498,15+6*(COLUMNS($G497:J497)-1)),""))</f>
        <v/>
      </c>
      <c r="K497" s="236">
        <f t="array" ref="K497">IF(COLUMNS($G497:K497)&gt;$E497,"",IFERROR(INDEX('PROYECCIÓN'!498:498,15+6*(COLUMNS($G497:K497)-1)),""))</f>
        <v/>
      </c>
      <c r="L497" s="236">
        <f t="array" ref="L497">IF(COLUMNS($G497:L497)&gt;$E497,"",IFERROR(INDEX('PROYECCIÓN'!498:498,15+6*(COLUMNS($G497:L497)-1)),""))</f>
        <v/>
      </c>
      <c r="M497" s="236">
        <f t="array" ref="M497">IF(COLUMNS($G497:M497)&gt;$E497,"",IFERROR(INDEX('PROYECCIÓN'!498:498,15+6*(COLUMNS($G497:M497)-1)),""))</f>
        <v/>
      </c>
      <c r="N497" s="236">
        <f t="array" ref="N497">IF(COLUMNS($G497:N497)&gt;$E497,"",IFERROR(INDEX('PROYECCIÓN'!498:498,15+6*(COLUMNS($G497:N497)-1)),""))</f>
        <v/>
      </c>
      <c r="O497" s="236">
        <f t="array" ref="O497">IF(COLUMNS($G497:O497)&gt;$E497,"",IFERROR(INDEX('PROYECCIÓN'!498:498,15+6*(COLUMNS($G497:O497)-1)),""))</f>
        <v/>
      </c>
      <c r="P497" s="236">
        <f t="array" ref="P497">IF(COLUMNS($G497:P497)&gt;$E497,"",IFERROR(INDEX('PROYECCIÓN'!498:498,15+6*(COLUMNS($G497:P497)-1)),""))</f>
        <v/>
      </c>
      <c r="Q497" s="236">
        <f t="array" ref="Q497">IF(COLUMNS($G497:Q497)&gt;$E497,"",IFERROR(INDEX('PROYECCIÓN'!498:498,15+6*(COLUMNS($G497:Q497)-1)),""))</f>
        <v/>
      </c>
      <c r="R497" s="236">
        <f t="array" ref="R497">IF(COLUMNS($G497:R497)&gt;$E497,"",IFERROR(INDEX('PROYECCIÓN'!498:498,15+6*(COLUMNS($G497:R497)-1)),""))</f>
        <v/>
      </c>
      <c r="S497" s="236">
        <f t="array" ref="S497">IF(COLUMNS($G497:S497)&gt;$E497,"",IFERROR(INDEX('PROYECCIÓN'!498:498,15+6*(COLUMNS($G497:S497)-1)),""))</f>
        <v/>
      </c>
      <c r="T497" s="236">
        <f t="array" ref="T497">IF(COLUMNS($G497:T497)&gt;$E497,"",IFERROR(INDEX('PROYECCIÓN'!498:498,15+6*(COLUMNS($G497:T497)-1)),""))</f>
        <v/>
      </c>
      <c r="U497" s="236">
        <f t="array" ref="U497">IF(COLUMNS($G497:U497)&gt;$E497,"",IFERROR(INDEX('PROYECCIÓN'!498:498,15+6*(COLUMNS($G497:U497)-1)),""))</f>
        <v/>
      </c>
      <c r="V497" s="236">
        <f t="array" ref="V497">IF(COLUMNS($G497:V497)&gt;$E497,"",IFERROR(INDEX('PROYECCIÓN'!498:498,15+6*(COLUMNS($G497:V497)-1)),""))</f>
        <v/>
      </c>
      <c r="W497" s="236">
        <f t="array" ref="W497">IF(COLUMNS($G497:W497)&gt;$E497,"",IFERROR(INDEX('PROYECCIÓN'!498:498,15+6*(COLUMNS($G497:W497)-1)),""))</f>
        <v/>
      </c>
      <c r="X497" s="236">
        <f t="array" ref="X497">IF(COLUMNS($G497:X497)&gt;$E497,"",IFERROR(INDEX('PROYECCIÓN'!498:498,15+6*(COLUMNS($G497:X497)-1)),""))</f>
        <v/>
      </c>
      <c r="Y497" s="236">
        <f t="array" ref="Y497">IF(COLUMNS($G497:Y497)&gt;$E497,"",IFERROR(INDEX('PROYECCIÓN'!498:498,15+6*(COLUMNS($G497:Y497)-1)),""))</f>
        <v/>
      </c>
      <c r="Z497" s="236">
        <f t="array" ref="Z497">IF(COLUMNS($G497:Z497)&gt;$E497,"",IFERROR(INDEX('PROYECCIÓN'!498:498,15+6*(COLUMNS($G497:Z497)-1)),""))</f>
        <v/>
      </c>
      <c r="AA497" s="236">
        <f t="array" ref="AA497">IF(COLUMNS($G497:AA497)&gt;$E497,"",IFERROR(INDEX('PROYECCIÓN'!498:498,15+6*(COLUMNS($G497:AA497)-1)),""))</f>
        <v/>
      </c>
      <c r="AB497" s="236">
        <f t="array" ref="AB497">IF(COLUMNS($G497:AB497)&gt;$E497,"",IFERROR(INDEX('PROYECCIÓN'!498:498,15+6*(COLUMNS($G497:AB497)-1)),""))</f>
        <v/>
      </c>
      <c r="AC497" s="236">
        <f t="array" ref="AC497">IF(COLUMNS($G497:AC497)&gt;$E497,"",IFERROR(INDEX('PROYECCIÓN'!498:498,15+6*(COLUMNS($G497:AC497)-1)),""))</f>
        <v/>
      </c>
      <c r="AD497" s="236">
        <f t="array" ref="AD497">IF(COLUMNS($G497:AD497)&gt;$E497,"",IFERROR(INDEX('PROYECCIÓN'!498:498,15+6*(COLUMNS($G497:AD497)-1)),""))</f>
        <v/>
      </c>
      <c r="AE497" s="236">
        <f t="array" ref="AE497">IF(COLUMNS($G497:AE497)&gt;$E497,"",IFERROR(INDEX('PROYECCIÓN'!498:498,15+6*(COLUMNS($G497:AE497)-1)),""))</f>
        <v/>
      </c>
      <c r="AF497" s="236">
        <f t="array" ref="AF497">IF(COLUMNS($G497:AF497)&gt;$E497,"",IFERROR(INDEX('PROYECCIÓN'!498:498,15+6*(COLUMNS($G497:AF497)-1)),""))</f>
        <v/>
      </c>
      <c r="AG497" s="236">
        <f t="array" ref="AG497">IF(COLUMNS($G497:AG497)&gt;$E497,"",IFERROR(INDEX('PROYECCIÓN'!498:498,15+6*(COLUMNS($G497:AG497)-1)),""))</f>
        <v/>
      </c>
      <c r="AH497" s="236">
        <f t="array" ref="AH497">IF(COLUMNS($G497:AH497)&gt;$E497,"",IFERROR(INDEX('PROYECCIÓN'!498:498,15+6*(COLUMNS($G497:AH497)-1)),""))</f>
        <v/>
      </c>
      <c r="AI497" s="236">
        <f t="array" ref="AI497">IF(COLUMNS($G497:AI497)&gt;$E497,"",IFERROR(INDEX('PROYECCIÓN'!498:498,15+6*(COLUMNS($G497:AI497)-1)),""))</f>
        <v/>
      </c>
      <c r="AJ497" s="236">
        <f t="array" ref="AJ497">IF(COLUMNS($G497:AJ497)&gt;$E497,"",IFERROR(INDEX('PROYECCIÓN'!498:498,15+6*(COLUMNS($G497:AJ497)-1)),""))</f>
        <v/>
      </c>
      <c r="AK497" s="236">
        <f t="array" ref="AK497">IF(COLUMNS($G497:AK497)&gt;$E497,"",IFERROR(INDEX('PROYECCIÓN'!498:498,15+6*(COLUMNS($G497:AK497)-1)),""))</f>
        <v/>
      </c>
      <c r="AL497" s="236">
        <f t="array" ref="AL497">IF(COLUMNS($G497:AL497)&gt;$E497,"",IFERROR(INDEX('PROYECCIÓN'!498:498,15+6*(COLUMNS($G497:AL497)-1)),""))</f>
        <v/>
      </c>
      <c r="AM497" s="236">
        <f t="array" ref="AM497">IF(COLUMNS($G497:AM497)&gt;$E497,"",IFERROR(INDEX('PROYECCIÓN'!498:498,15+6*(COLUMNS($G497:AM497)-1)),""))</f>
        <v/>
      </c>
      <c r="AN497" s="236">
        <f t="array" ref="AN497">IF(COLUMNS($G497:AN497)&gt;$E497,"",IFERROR(INDEX('PROYECCIÓN'!498:498,15+6*(COLUMNS($G497:AN497)-1)),""))</f>
        <v/>
      </c>
      <c r="AO497" s="236">
        <f t="array" ref="AO497">IF(COLUMNS($G497:AO497)&gt;$E497,"",IFERROR(INDEX('PROYECCIÓN'!498:498,15+6*(COLUMNS($G497:AO497)-1)),""))</f>
        <v/>
      </c>
      <c r="AP497" s="236">
        <f t="array" ref="AP497">IF(COLUMNS($G497:AP497)&gt;$E497,"",IFERROR(INDEX('PROYECCIÓN'!498:498,15+6*(COLUMNS($G497:AP497)-1)),""))</f>
        <v/>
      </c>
      <c r="AQ497" s="236" t="n"/>
      <c r="AR497" s="229" t="n"/>
      <c r="AS497" s="185" t="n"/>
    </row>
    <row r="498" ht="15" customHeight="1" s="506">
      <c r="B498" s="47">
        <f>'CARTERA TOTAL'!B498</f>
        <v/>
      </c>
      <c r="C498" s="229">
        <f>'PROYECCIÓN'!C499</f>
        <v/>
      </c>
      <c r="D498" s="53">
        <f>'PROYECCIÓN'!D499</f>
        <v/>
      </c>
      <c r="E498" s="56">
        <f>'PROYECCIÓN'!H499</f>
        <v/>
      </c>
      <c r="F498" s="56">
        <f>IF(COUNTIF($G498:$AP498,"VENCIDA")&gt;0,"VENCIDA",IF(COUNTIF($G498:$AP498,"POR VENCER")&gt;0,"POR VENCER",IF(COUNTIF($G498:$AP498,"AL DÍA")&gt;0,"AL DÍA",IF(COUNTIF($G498:$AP498,"PAGA")&gt;0,"PAGA","SIN ESTADO"))))</f>
        <v/>
      </c>
      <c r="G498" s="236">
        <f t="array" ref="G498">IF(COLUMNS($G498:G498)&gt;$E498,"",IFERROR(INDEX('PROYECCIÓN'!499:499,15+6*(COLUMNS($G498:G498)-1)),""))</f>
        <v/>
      </c>
      <c r="H498" s="236">
        <f t="array" ref="H498">IF(COLUMNS($G498:H498)&gt;$E498,"",IFERROR(INDEX('PROYECCIÓN'!499:499,15+6*(COLUMNS($G498:H498)-1)),""))</f>
        <v/>
      </c>
      <c r="I498" s="236">
        <f t="array" ref="I498">IF(COLUMNS($G498:I498)&gt;$E498,"",IFERROR(INDEX('PROYECCIÓN'!499:499,15+6*(COLUMNS($G498:I498)-1)),""))</f>
        <v/>
      </c>
      <c r="J498" s="236">
        <f t="array" ref="J498">IF(COLUMNS($G498:J498)&gt;$E498,"",IFERROR(INDEX('PROYECCIÓN'!499:499,15+6*(COLUMNS($G498:J498)-1)),""))</f>
        <v/>
      </c>
      <c r="K498" s="236">
        <f t="array" ref="K498">IF(COLUMNS($G498:K498)&gt;$E498,"",IFERROR(INDEX('PROYECCIÓN'!499:499,15+6*(COLUMNS($G498:K498)-1)),""))</f>
        <v/>
      </c>
      <c r="L498" s="236">
        <f t="array" ref="L498">IF(COLUMNS($G498:L498)&gt;$E498,"",IFERROR(INDEX('PROYECCIÓN'!499:499,15+6*(COLUMNS($G498:L498)-1)),""))</f>
        <v/>
      </c>
      <c r="M498" s="236">
        <f t="array" ref="M498">IF(COLUMNS($G498:M498)&gt;$E498,"",IFERROR(INDEX('PROYECCIÓN'!499:499,15+6*(COLUMNS($G498:M498)-1)),""))</f>
        <v/>
      </c>
      <c r="N498" s="236">
        <f t="array" ref="N498">IF(COLUMNS($G498:N498)&gt;$E498,"",IFERROR(INDEX('PROYECCIÓN'!499:499,15+6*(COLUMNS($G498:N498)-1)),""))</f>
        <v/>
      </c>
      <c r="O498" s="236">
        <f t="array" ref="O498">IF(COLUMNS($G498:O498)&gt;$E498,"",IFERROR(INDEX('PROYECCIÓN'!499:499,15+6*(COLUMNS($G498:O498)-1)),""))</f>
        <v/>
      </c>
      <c r="P498" s="236">
        <f t="array" ref="P498">IF(COLUMNS($G498:P498)&gt;$E498,"",IFERROR(INDEX('PROYECCIÓN'!499:499,15+6*(COLUMNS($G498:P498)-1)),""))</f>
        <v/>
      </c>
      <c r="Q498" s="236">
        <f t="array" ref="Q498">IF(COLUMNS($G498:Q498)&gt;$E498,"",IFERROR(INDEX('PROYECCIÓN'!499:499,15+6*(COLUMNS($G498:Q498)-1)),""))</f>
        <v/>
      </c>
      <c r="R498" s="236">
        <f t="array" ref="R498">IF(COLUMNS($G498:R498)&gt;$E498,"",IFERROR(INDEX('PROYECCIÓN'!499:499,15+6*(COLUMNS($G498:R498)-1)),""))</f>
        <v/>
      </c>
      <c r="S498" s="236">
        <f t="array" ref="S498">IF(COLUMNS($G498:S498)&gt;$E498,"",IFERROR(INDEX('PROYECCIÓN'!499:499,15+6*(COLUMNS($G498:S498)-1)),""))</f>
        <v/>
      </c>
      <c r="T498" s="236">
        <f t="array" ref="T498">IF(COLUMNS($G498:T498)&gt;$E498,"",IFERROR(INDEX('PROYECCIÓN'!499:499,15+6*(COLUMNS($G498:T498)-1)),""))</f>
        <v/>
      </c>
      <c r="U498" s="236">
        <f t="array" ref="U498">IF(COLUMNS($G498:U498)&gt;$E498,"",IFERROR(INDEX('PROYECCIÓN'!499:499,15+6*(COLUMNS($G498:U498)-1)),""))</f>
        <v/>
      </c>
      <c r="V498" s="236">
        <f t="array" ref="V498">IF(COLUMNS($G498:V498)&gt;$E498,"",IFERROR(INDEX('PROYECCIÓN'!499:499,15+6*(COLUMNS($G498:V498)-1)),""))</f>
        <v/>
      </c>
      <c r="W498" s="236">
        <f t="array" ref="W498">IF(COLUMNS($G498:W498)&gt;$E498,"",IFERROR(INDEX('PROYECCIÓN'!499:499,15+6*(COLUMNS($G498:W498)-1)),""))</f>
        <v/>
      </c>
      <c r="X498" s="236">
        <f t="array" ref="X498">IF(COLUMNS($G498:X498)&gt;$E498,"",IFERROR(INDEX('PROYECCIÓN'!499:499,15+6*(COLUMNS($G498:X498)-1)),""))</f>
        <v/>
      </c>
      <c r="Y498" s="236">
        <f t="array" ref="Y498">IF(COLUMNS($G498:Y498)&gt;$E498,"",IFERROR(INDEX('PROYECCIÓN'!499:499,15+6*(COLUMNS($G498:Y498)-1)),""))</f>
        <v/>
      </c>
      <c r="Z498" s="236">
        <f t="array" ref="Z498">IF(COLUMNS($G498:Z498)&gt;$E498,"",IFERROR(INDEX('PROYECCIÓN'!499:499,15+6*(COLUMNS($G498:Z498)-1)),""))</f>
        <v/>
      </c>
      <c r="AA498" s="236">
        <f t="array" ref="AA498">IF(COLUMNS($G498:AA498)&gt;$E498,"",IFERROR(INDEX('PROYECCIÓN'!499:499,15+6*(COLUMNS($G498:AA498)-1)),""))</f>
        <v/>
      </c>
      <c r="AB498" s="236">
        <f t="array" ref="AB498">IF(COLUMNS($G498:AB498)&gt;$E498,"",IFERROR(INDEX('PROYECCIÓN'!499:499,15+6*(COLUMNS($G498:AB498)-1)),""))</f>
        <v/>
      </c>
      <c r="AC498" s="236">
        <f t="array" ref="AC498">IF(COLUMNS($G498:AC498)&gt;$E498,"",IFERROR(INDEX('PROYECCIÓN'!499:499,15+6*(COLUMNS($G498:AC498)-1)),""))</f>
        <v/>
      </c>
      <c r="AD498" s="236">
        <f t="array" ref="AD498">IF(COLUMNS($G498:AD498)&gt;$E498,"",IFERROR(INDEX('PROYECCIÓN'!499:499,15+6*(COLUMNS($G498:AD498)-1)),""))</f>
        <v/>
      </c>
      <c r="AE498" s="236">
        <f t="array" ref="AE498">IF(COLUMNS($G498:AE498)&gt;$E498,"",IFERROR(INDEX('PROYECCIÓN'!499:499,15+6*(COLUMNS($G498:AE498)-1)),""))</f>
        <v/>
      </c>
      <c r="AF498" s="236">
        <f t="array" ref="AF498">IF(COLUMNS($G498:AF498)&gt;$E498,"",IFERROR(INDEX('PROYECCIÓN'!499:499,15+6*(COLUMNS($G498:AF498)-1)),""))</f>
        <v/>
      </c>
      <c r="AG498" s="236">
        <f t="array" ref="AG498">IF(COLUMNS($G498:AG498)&gt;$E498,"",IFERROR(INDEX('PROYECCIÓN'!499:499,15+6*(COLUMNS($G498:AG498)-1)),""))</f>
        <v/>
      </c>
      <c r="AH498" s="236">
        <f t="array" ref="AH498">IF(COLUMNS($G498:AH498)&gt;$E498,"",IFERROR(INDEX('PROYECCIÓN'!499:499,15+6*(COLUMNS($G498:AH498)-1)),""))</f>
        <v/>
      </c>
      <c r="AI498" s="236">
        <f t="array" ref="AI498">IF(COLUMNS($G498:AI498)&gt;$E498,"",IFERROR(INDEX('PROYECCIÓN'!499:499,15+6*(COLUMNS($G498:AI498)-1)),""))</f>
        <v/>
      </c>
      <c r="AJ498" s="236">
        <f t="array" ref="AJ498">IF(COLUMNS($G498:AJ498)&gt;$E498,"",IFERROR(INDEX('PROYECCIÓN'!499:499,15+6*(COLUMNS($G498:AJ498)-1)),""))</f>
        <v/>
      </c>
      <c r="AK498" s="236">
        <f t="array" ref="AK498">IF(COLUMNS($G498:AK498)&gt;$E498,"",IFERROR(INDEX('PROYECCIÓN'!499:499,15+6*(COLUMNS($G498:AK498)-1)),""))</f>
        <v/>
      </c>
      <c r="AL498" s="236">
        <f t="array" ref="AL498">IF(COLUMNS($G498:AL498)&gt;$E498,"",IFERROR(INDEX('PROYECCIÓN'!499:499,15+6*(COLUMNS($G498:AL498)-1)),""))</f>
        <v/>
      </c>
      <c r="AM498" s="236">
        <f t="array" ref="AM498">IF(COLUMNS($G498:AM498)&gt;$E498,"",IFERROR(INDEX('PROYECCIÓN'!499:499,15+6*(COLUMNS($G498:AM498)-1)),""))</f>
        <v/>
      </c>
      <c r="AN498" s="236">
        <f t="array" ref="AN498">IF(COLUMNS($G498:AN498)&gt;$E498,"",IFERROR(INDEX('PROYECCIÓN'!499:499,15+6*(COLUMNS($G498:AN498)-1)),""))</f>
        <v/>
      </c>
      <c r="AO498" s="236">
        <f t="array" ref="AO498">IF(COLUMNS($G498:AO498)&gt;$E498,"",IFERROR(INDEX('PROYECCIÓN'!499:499,15+6*(COLUMNS($G498:AO498)-1)),""))</f>
        <v/>
      </c>
      <c r="AP498" s="236">
        <f t="array" ref="AP498">IF(COLUMNS($G498:AP498)&gt;$E498,"",IFERROR(INDEX('PROYECCIÓN'!499:499,15+6*(COLUMNS($G498:AP498)-1)),""))</f>
        <v/>
      </c>
      <c r="AQ498" s="236" t="n"/>
      <c r="AR498" s="229" t="n"/>
      <c r="AS498" s="185" t="n"/>
    </row>
    <row r="499" ht="15" customHeight="1" s="506">
      <c r="B499" s="47">
        <f>'CARTERA TOTAL'!B499</f>
        <v/>
      </c>
      <c r="C499" s="229">
        <f>'PROYECCIÓN'!C500</f>
        <v/>
      </c>
      <c r="D499" s="53">
        <f>'PROYECCIÓN'!D500</f>
        <v/>
      </c>
      <c r="E499" s="56">
        <f>'PROYECCIÓN'!H500</f>
        <v/>
      </c>
      <c r="F499" s="56">
        <f>IF(COUNTIF($G499:$AP499,"VENCIDA")&gt;0,"VENCIDA",IF(COUNTIF($G499:$AP499,"POR VENCER")&gt;0,"POR VENCER",IF(COUNTIF($G499:$AP499,"AL DÍA")&gt;0,"AL DÍA",IF(COUNTIF($G499:$AP499,"PAGA")&gt;0,"PAGA","SIN ESTADO"))))</f>
        <v/>
      </c>
      <c r="G499" s="236">
        <f t="array" ref="G499">IF(COLUMNS($G499:G499)&gt;$E499,"",IFERROR(INDEX('PROYECCIÓN'!500:500,15+6*(COLUMNS($G499:G499)-1)),""))</f>
        <v/>
      </c>
      <c r="H499" s="236">
        <f t="array" ref="H499">IF(COLUMNS($G499:H499)&gt;$E499,"",IFERROR(INDEX('PROYECCIÓN'!500:500,15+6*(COLUMNS($G499:H499)-1)),""))</f>
        <v/>
      </c>
      <c r="I499" s="236">
        <f t="array" ref="I499">IF(COLUMNS($G499:I499)&gt;$E499,"",IFERROR(INDEX('PROYECCIÓN'!500:500,15+6*(COLUMNS($G499:I499)-1)),""))</f>
        <v/>
      </c>
      <c r="J499" s="236">
        <f t="array" ref="J499">IF(COLUMNS($G499:J499)&gt;$E499,"",IFERROR(INDEX('PROYECCIÓN'!500:500,15+6*(COLUMNS($G499:J499)-1)),""))</f>
        <v/>
      </c>
      <c r="K499" s="236">
        <f t="array" ref="K499">IF(COLUMNS($G499:K499)&gt;$E499,"",IFERROR(INDEX('PROYECCIÓN'!500:500,15+6*(COLUMNS($G499:K499)-1)),""))</f>
        <v/>
      </c>
      <c r="L499" s="236">
        <f t="array" ref="L499">IF(COLUMNS($G499:L499)&gt;$E499,"",IFERROR(INDEX('PROYECCIÓN'!500:500,15+6*(COLUMNS($G499:L499)-1)),""))</f>
        <v/>
      </c>
      <c r="M499" s="236">
        <f t="array" ref="M499">IF(COLUMNS($G499:M499)&gt;$E499,"",IFERROR(INDEX('PROYECCIÓN'!500:500,15+6*(COLUMNS($G499:M499)-1)),""))</f>
        <v/>
      </c>
      <c r="N499" s="236">
        <f t="array" ref="N499">IF(COLUMNS($G499:N499)&gt;$E499,"",IFERROR(INDEX('PROYECCIÓN'!500:500,15+6*(COLUMNS($G499:N499)-1)),""))</f>
        <v/>
      </c>
      <c r="O499" s="236">
        <f t="array" ref="O499">IF(COLUMNS($G499:O499)&gt;$E499,"",IFERROR(INDEX('PROYECCIÓN'!500:500,15+6*(COLUMNS($G499:O499)-1)),""))</f>
        <v/>
      </c>
      <c r="P499" s="236">
        <f t="array" ref="P499">IF(COLUMNS($G499:P499)&gt;$E499,"",IFERROR(INDEX('PROYECCIÓN'!500:500,15+6*(COLUMNS($G499:P499)-1)),""))</f>
        <v/>
      </c>
      <c r="Q499" s="236">
        <f t="array" ref="Q499">IF(COLUMNS($G499:Q499)&gt;$E499,"",IFERROR(INDEX('PROYECCIÓN'!500:500,15+6*(COLUMNS($G499:Q499)-1)),""))</f>
        <v/>
      </c>
      <c r="R499" s="236">
        <f t="array" ref="R499">IF(COLUMNS($G499:R499)&gt;$E499,"",IFERROR(INDEX('PROYECCIÓN'!500:500,15+6*(COLUMNS($G499:R499)-1)),""))</f>
        <v/>
      </c>
      <c r="S499" s="236">
        <f t="array" ref="S499">IF(COLUMNS($G499:S499)&gt;$E499,"",IFERROR(INDEX('PROYECCIÓN'!500:500,15+6*(COLUMNS($G499:S499)-1)),""))</f>
        <v/>
      </c>
      <c r="T499" s="236">
        <f t="array" ref="T499">IF(COLUMNS($G499:T499)&gt;$E499,"",IFERROR(INDEX('PROYECCIÓN'!500:500,15+6*(COLUMNS($G499:T499)-1)),""))</f>
        <v/>
      </c>
      <c r="U499" s="236">
        <f t="array" ref="U499">IF(COLUMNS($G499:U499)&gt;$E499,"",IFERROR(INDEX('PROYECCIÓN'!500:500,15+6*(COLUMNS($G499:U499)-1)),""))</f>
        <v/>
      </c>
      <c r="V499" s="236">
        <f t="array" ref="V499">IF(COLUMNS($G499:V499)&gt;$E499,"",IFERROR(INDEX('PROYECCIÓN'!500:500,15+6*(COLUMNS($G499:V499)-1)),""))</f>
        <v/>
      </c>
      <c r="W499" s="236">
        <f t="array" ref="W499">IF(COLUMNS($G499:W499)&gt;$E499,"",IFERROR(INDEX('PROYECCIÓN'!500:500,15+6*(COLUMNS($G499:W499)-1)),""))</f>
        <v/>
      </c>
      <c r="X499" s="236">
        <f t="array" ref="X499">IF(COLUMNS($G499:X499)&gt;$E499,"",IFERROR(INDEX('PROYECCIÓN'!500:500,15+6*(COLUMNS($G499:X499)-1)),""))</f>
        <v/>
      </c>
      <c r="Y499" s="236">
        <f t="array" ref="Y499">IF(COLUMNS($G499:Y499)&gt;$E499,"",IFERROR(INDEX('PROYECCIÓN'!500:500,15+6*(COLUMNS($G499:Y499)-1)),""))</f>
        <v/>
      </c>
      <c r="Z499" s="236">
        <f t="array" ref="Z499">IF(COLUMNS($G499:Z499)&gt;$E499,"",IFERROR(INDEX('PROYECCIÓN'!500:500,15+6*(COLUMNS($G499:Z499)-1)),""))</f>
        <v/>
      </c>
      <c r="AA499" s="236">
        <f t="array" ref="AA499">IF(COLUMNS($G499:AA499)&gt;$E499,"",IFERROR(INDEX('PROYECCIÓN'!500:500,15+6*(COLUMNS($G499:AA499)-1)),""))</f>
        <v/>
      </c>
      <c r="AB499" s="236">
        <f t="array" ref="AB499">IF(COLUMNS($G499:AB499)&gt;$E499,"",IFERROR(INDEX('PROYECCIÓN'!500:500,15+6*(COLUMNS($G499:AB499)-1)),""))</f>
        <v/>
      </c>
      <c r="AC499" s="236">
        <f t="array" ref="AC499">IF(COLUMNS($G499:AC499)&gt;$E499,"",IFERROR(INDEX('PROYECCIÓN'!500:500,15+6*(COLUMNS($G499:AC499)-1)),""))</f>
        <v/>
      </c>
      <c r="AD499" s="236">
        <f t="array" ref="AD499">IF(COLUMNS($G499:AD499)&gt;$E499,"",IFERROR(INDEX('PROYECCIÓN'!500:500,15+6*(COLUMNS($G499:AD499)-1)),""))</f>
        <v/>
      </c>
      <c r="AE499" s="236">
        <f t="array" ref="AE499">IF(COLUMNS($G499:AE499)&gt;$E499,"",IFERROR(INDEX('PROYECCIÓN'!500:500,15+6*(COLUMNS($G499:AE499)-1)),""))</f>
        <v/>
      </c>
      <c r="AF499" s="236">
        <f t="array" ref="AF499">IF(COLUMNS($G499:AF499)&gt;$E499,"",IFERROR(INDEX('PROYECCIÓN'!500:500,15+6*(COLUMNS($G499:AF499)-1)),""))</f>
        <v/>
      </c>
      <c r="AG499" s="236">
        <f t="array" ref="AG499">IF(COLUMNS($G499:AG499)&gt;$E499,"",IFERROR(INDEX('PROYECCIÓN'!500:500,15+6*(COLUMNS($G499:AG499)-1)),""))</f>
        <v/>
      </c>
      <c r="AH499" s="236">
        <f t="array" ref="AH499">IF(COLUMNS($G499:AH499)&gt;$E499,"",IFERROR(INDEX('PROYECCIÓN'!500:500,15+6*(COLUMNS($G499:AH499)-1)),""))</f>
        <v/>
      </c>
      <c r="AI499" s="236">
        <f t="array" ref="AI499">IF(COLUMNS($G499:AI499)&gt;$E499,"",IFERROR(INDEX('PROYECCIÓN'!500:500,15+6*(COLUMNS($G499:AI499)-1)),""))</f>
        <v/>
      </c>
      <c r="AJ499" s="236">
        <f t="array" ref="AJ499">IF(COLUMNS($G499:AJ499)&gt;$E499,"",IFERROR(INDEX('PROYECCIÓN'!500:500,15+6*(COLUMNS($G499:AJ499)-1)),""))</f>
        <v/>
      </c>
      <c r="AK499" s="236">
        <f t="array" ref="AK499">IF(COLUMNS($G499:AK499)&gt;$E499,"",IFERROR(INDEX('PROYECCIÓN'!500:500,15+6*(COLUMNS($G499:AK499)-1)),""))</f>
        <v/>
      </c>
      <c r="AL499" s="236">
        <f t="array" ref="AL499">IF(COLUMNS($G499:AL499)&gt;$E499,"",IFERROR(INDEX('PROYECCIÓN'!500:500,15+6*(COLUMNS($G499:AL499)-1)),""))</f>
        <v/>
      </c>
      <c r="AM499" s="236">
        <f t="array" ref="AM499">IF(COLUMNS($G499:AM499)&gt;$E499,"",IFERROR(INDEX('PROYECCIÓN'!500:500,15+6*(COLUMNS($G499:AM499)-1)),""))</f>
        <v/>
      </c>
      <c r="AN499" s="236">
        <f t="array" ref="AN499">IF(COLUMNS($G499:AN499)&gt;$E499,"",IFERROR(INDEX('PROYECCIÓN'!500:500,15+6*(COLUMNS($G499:AN499)-1)),""))</f>
        <v/>
      </c>
      <c r="AO499" s="236">
        <f t="array" ref="AO499">IF(COLUMNS($G499:AO499)&gt;$E499,"",IFERROR(INDEX('PROYECCIÓN'!500:500,15+6*(COLUMNS($G499:AO499)-1)),""))</f>
        <v/>
      </c>
      <c r="AP499" s="236">
        <f t="array" ref="AP499">IF(COLUMNS($G499:AP499)&gt;$E499,"",IFERROR(INDEX('PROYECCIÓN'!500:500,15+6*(COLUMNS($G499:AP499)-1)),""))</f>
        <v/>
      </c>
      <c r="AQ499" s="236" t="n"/>
      <c r="AR499" s="229" t="n"/>
      <c r="AS499" s="185" t="n"/>
    </row>
    <row r="500" ht="15" customHeight="1" s="506">
      <c r="B500" s="47">
        <f>'CARTERA TOTAL'!B500</f>
        <v/>
      </c>
      <c r="C500" s="229">
        <f>'PROYECCIÓN'!C501</f>
        <v/>
      </c>
      <c r="D500" s="53">
        <f>'PROYECCIÓN'!D501</f>
        <v/>
      </c>
      <c r="E500" s="56">
        <f>'PROYECCIÓN'!H501</f>
        <v/>
      </c>
      <c r="F500" s="56">
        <f>IF(COUNTIF($G500:$AP500,"VENCIDA")&gt;0,"VENCIDA",IF(COUNTIF($G500:$AP500,"POR VENCER")&gt;0,"POR VENCER",IF(COUNTIF($G500:$AP500,"AL DÍA")&gt;0,"AL DÍA",IF(COUNTIF($G500:$AP500,"PAGA")&gt;0,"PAGA","SIN ESTADO"))))</f>
        <v/>
      </c>
      <c r="G500" s="236">
        <f t="array" ref="G500">IF(COLUMNS($G500:G500)&gt;$E500,"",IFERROR(INDEX('PROYECCIÓN'!501:501,15+6*(COLUMNS($G500:G500)-1)),""))</f>
        <v/>
      </c>
      <c r="H500" s="236">
        <f t="array" ref="H500">IF(COLUMNS($G500:H500)&gt;$E500,"",IFERROR(INDEX('PROYECCIÓN'!501:501,15+6*(COLUMNS($G500:H500)-1)),""))</f>
        <v/>
      </c>
      <c r="I500" s="236">
        <f t="array" ref="I500">IF(COLUMNS($G500:I500)&gt;$E500,"",IFERROR(INDEX('PROYECCIÓN'!501:501,15+6*(COLUMNS($G500:I500)-1)),""))</f>
        <v/>
      </c>
      <c r="J500" s="236">
        <f t="array" ref="J500">IF(COLUMNS($G500:J500)&gt;$E500,"",IFERROR(INDEX('PROYECCIÓN'!501:501,15+6*(COLUMNS($G500:J500)-1)),""))</f>
        <v/>
      </c>
      <c r="K500" s="236">
        <f t="array" ref="K500">IF(COLUMNS($G500:K500)&gt;$E500,"",IFERROR(INDEX('PROYECCIÓN'!501:501,15+6*(COLUMNS($G500:K500)-1)),""))</f>
        <v/>
      </c>
      <c r="L500" s="236">
        <f t="array" ref="L500">IF(COLUMNS($G500:L500)&gt;$E500,"",IFERROR(INDEX('PROYECCIÓN'!501:501,15+6*(COLUMNS($G500:L500)-1)),""))</f>
        <v/>
      </c>
      <c r="M500" s="236">
        <f t="array" ref="M500">IF(COLUMNS($G500:M500)&gt;$E500,"",IFERROR(INDEX('PROYECCIÓN'!501:501,15+6*(COLUMNS($G500:M500)-1)),""))</f>
        <v/>
      </c>
      <c r="N500" s="236">
        <f t="array" ref="N500">IF(COLUMNS($G500:N500)&gt;$E500,"",IFERROR(INDEX('PROYECCIÓN'!501:501,15+6*(COLUMNS($G500:N500)-1)),""))</f>
        <v/>
      </c>
      <c r="O500" s="236">
        <f t="array" ref="O500">IF(COLUMNS($G500:O500)&gt;$E500,"",IFERROR(INDEX('PROYECCIÓN'!501:501,15+6*(COLUMNS($G500:O500)-1)),""))</f>
        <v/>
      </c>
      <c r="P500" s="236">
        <f t="array" ref="P500">IF(COLUMNS($G500:P500)&gt;$E500,"",IFERROR(INDEX('PROYECCIÓN'!501:501,15+6*(COLUMNS($G500:P500)-1)),""))</f>
        <v/>
      </c>
      <c r="Q500" s="236">
        <f t="array" ref="Q500">IF(COLUMNS($G500:Q500)&gt;$E500,"",IFERROR(INDEX('PROYECCIÓN'!501:501,15+6*(COLUMNS($G500:Q500)-1)),""))</f>
        <v/>
      </c>
      <c r="R500" s="236">
        <f t="array" ref="R500">IF(COLUMNS($G500:R500)&gt;$E500,"",IFERROR(INDEX('PROYECCIÓN'!501:501,15+6*(COLUMNS($G500:R500)-1)),""))</f>
        <v/>
      </c>
      <c r="S500" s="236">
        <f t="array" ref="S500">IF(COLUMNS($G500:S500)&gt;$E500,"",IFERROR(INDEX('PROYECCIÓN'!501:501,15+6*(COLUMNS($G500:S500)-1)),""))</f>
        <v/>
      </c>
      <c r="T500" s="236">
        <f t="array" ref="T500">IF(COLUMNS($G500:T500)&gt;$E500,"",IFERROR(INDEX('PROYECCIÓN'!501:501,15+6*(COLUMNS($G500:T500)-1)),""))</f>
        <v/>
      </c>
      <c r="U500" s="236">
        <f t="array" ref="U500">IF(COLUMNS($G500:U500)&gt;$E500,"",IFERROR(INDEX('PROYECCIÓN'!501:501,15+6*(COLUMNS($G500:U500)-1)),""))</f>
        <v/>
      </c>
      <c r="V500" s="236">
        <f t="array" ref="V500">IF(COLUMNS($G500:V500)&gt;$E500,"",IFERROR(INDEX('PROYECCIÓN'!501:501,15+6*(COLUMNS($G500:V500)-1)),""))</f>
        <v/>
      </c>
      <c r="W500" s="236">
        <f t="array" ref="W500">IF(COLUMNS($G500:W500)&gt;$E500,"",IFERROR(INDEX('PROYECCIÓN'!501:501,15+6*(COLUMNS($G500:W500)-1)),""))</f>
        <v/>
      </c>
      <c r="X500" s="236">
        <f t="array" ref="X500">IF(COLUMNS($G500:X500)&gt;$E500,"",IFERROR(INDEX('PROYECCIÓN'!501:501,15+6*(COLUMNS($G500:X500)-1)),""))</f>
        <v/>
      </c>
      <c r="Y500" s="236">
        <f t="array" ref="Y500">IF(COLUMNS($G500:Y500)&gt;$E500,"",IFERROR(INDEX('PROYECCIÓN'!501:501,15+6*(COLUMNS($G500:Y500)-1)),""))</f>
        <v/>
      </c>
      <c r="Z500" s="236">
        <f t="array" ref="Z500">IF(COLUMNS($G500:Z500)&gt;$E500,"",IFERROR(INDEX('PROYECCIÓN'!501:501,15+6*(COLUMNS($G500:Z500)-1)),""))</f>
        <v/>
      </c>
      <c r="AA500" s="236">
        <f t="array" ref="AA500">IF(COLUMNS($G500:AA500)&gt;$E500,"",IFERROR(INDEX('PROYECCIÓN'!501:501,15+6*(COLUMNS($G500:AA500)-1)),""))</f>
        <v/>
      </c>
      <c r="AB500" s="236">
        <f t="array" ref="AB500">IF(COLUMNS($G500:AB500)&gt;$E500,"",IFERROR(INDEX('PROYECCIÓN'!501:501,15+6*(COLUMNS($G500:AB500)-1)),""))</f>
        <v/>
      </c>
      <c r="AC500" s="236">
        <f t="array" ref="AC500">IF(COLUMNS($G500:AC500)&gt;$E500,"",IFERROR(INDEX('PROYECCIÓN'!501:501,15+6*(COLUMNS($G500:AC500)-1)),""))</f>
        <v/>
      </c>
      <c r="AD500" s="236">
        <f t="array" ref="AD500">IF(COLUMNS($G500:AD500)&gt;$E500,"",IFERROR(INDEX('PROYECCIÓN'!501:501,15+6*(COLUMNS($G500:AD500)-1)),""))</f>
        <v/>
      </c>
      <c r="AE500" s="236">
        <f t="array" ref="AE500">IF(COLUMNS($G500:AE500)&gt;$E500,"",IFERROR(INDEX('PROYECCIÓN'!501:501,15+6*(COLUMNS($G500:AE500)-1)),""))</f>
        <v/>
      </c>
      <c r="AF500" s="236">
        <f t="array" ref="AF500">IF(COLUMNS($G500:AF500)&gt;$E500,"",IFERROR(INDEX('PROYECCIÓN'!501:501,15+6*(COLUMNS($G500:AF500)-1)),""))</f>
        <v/>
      </c>
      <c r="AG500" s="236">
        <f t="array" ref="AG500">IF(COLUMNS($G500:AG500)&gt;$E500,"",IFERROR(INDEX('PROYECCIÓN'!501:501,15+6*(COLUMNS($G500:AG500)-1)),""))</f>
        <v/>
      </c>
      <c r="AH500" s="236">
        <f t="array" ref="AH500">IF(COLUMNS($G500:AH500)&gt;$E500,"",IFERROR(INDEX('PROYECCIÓN'!501:501,15+6*(COLUMNS($G500:AH500)-1)),""))</f>
        <v/>
      </c>
      <c r="AI500" s="236">
        <f t="array" ref="AI500">IF(COLUMNS($G500:AI500)&gt;$E500,"",IFERROR(INDEX('PROYECCIÓN'!501:501,15+6*(COLUMNS($G500:AI500)-1)),""))</f>
        <v/>
      </c>
      <c r="AJ500" s="236">
        <f t="array" ref="AJ500">IF(COLUMNS($G500:AJ500)&gt;$E500,"",IFERROR(INDEX('PROYECCIÓN'!501:501,15+6*(COLUMNS($G500:AJ500)-1)),""))</f>
        <v/>
      </c>
      <c r="AK500" s="236">
        <f t="array" ref="AK500">IF(COLUMNS($G500:AK500)&gt;$E500,"",IFERROR(INDEX('PROYECCIÓN'!501:501,15+6*(COLUMNS($G500:AK500)-1)),""))</f>
        <v/>
      </c>
      <c r="AL500" s="236">
        <f t="array" ref="AL500">IF(COLUMNS($G500:AL500)&gt;$E500,"",IFERROR(INDEX('PROYECCIÓN'!501:501,15+6*(COLUMNS($G500:AL500)-1)),""))</f>
        <v/>
      </c>
      <c r="AM500" s="236">
        <f t="array" ref="AM500">IF(COLUMNS($G500:AM500)&gt;$E500,"",IFERROR(INDEX('PROYECCIÓN'!501:501,15+6*(COLUMNS($G500:AM500)-1)),""))</f>
        <v/>
      </c>
      <c r="AN500" s="236">
        <f t="array" ref="AN500">IF(COLUMNS($G500:AN500)&gt;$E500,"",IFERROR(INDEX('PROYECCIÓN'!501:501,15+6*(COLUMNS($G500:AN500)-1)),""))</f>
        <v/>
      </c>
      <c r="AO500" s="236">
        <f t="array" ref="AO500">IF(COLUMNS($G500:AO500)&gt;$E500,"",IFERROR(INDEX('PROYECCIÓN'!501:501,15+6*(COLUMNS($G500:AO500)-1)),""))</f>
        <v/>
      </c>
      <c r="AP500" s="236">
        <f t="array" ref="AP500">IF(COLUMNS($G500:AP500)&gt;$E500,"",IFERROR(INDEX('PROYECCIÓN'!501:501,15+6*(COLUMNS($G500:AP500)-1)),""))</f>
        <v/>
      </c>
      <c r="AQ500" s="236" t="n"/>
      <c r="AR500" s="229" t="n"/>
      <c r="AS500" s="185" t="n"/>
    </row>
    <row r="501" ht="15" customHeight="1" s="506">
      <c r="B501" s="47">
        <f>'CARTERA TOTAL'!B501</f>
        <v/>
      </c>
      <c r="C501" s="229">
        <f>'PROYECCIÓN'!C502</f>
        <v/>
      </c>
      <c r="D501" s="53">
        <f>'PROYECCIÓN'!D502</f>
        <v/>
      </c>
      <c r="E501" s="56">
        <f>'PROYECCIÓN'!H502</f>
        <v/>
      </c>
      <c r="F501" s="56">
        <f>IF(COUNTIF($G501:$AP501,"VENCIDA")&gt;0,"VENCIDA",IF(COUNTIF($G501:$AP501,"POR VENCER")&gt;0,"POR VENCER",IF(COUNTIF($G501:$AP501,"AL DÍA")&gt;0,"AL DÍA",IF(COUNTIF($G501:$AP501,"PAGA")&gt;0,"PAGA","SIN ESTADO"))))</f>
        <v/>
      </c>
      <c r="G501" s="236">
        <f t="array" ref="G501">IF(COLUMNS($G501:G501)&gt;$E501,"",IFERROR(INDEX('PROYECCIÓN'!502:502,15+6*(COLUMNS($G501:G501)-1)),""))</f>
        <v/>
      </c>
      <c r="H501" s="236">
        <f t="array" ref="H501">IF(COLUMNS($G501:H501)&gt;$E501,"",IFERROR(INDEX('PROYECCIÓN'!502:502,15+6*(COLUMNS($G501:H501)-1)),""))</f>
        <v/>
      </c>
      <c r="I501" s="236">
        <f t="array" ref="I501">IF(COLUMNS($G501:I501)&gt;$E501,"",IFERROR(INDEX('PROYECCIÓN'!502:502,15+6*(COLUMNS($G501:I501)-1)),""))</f>
        <v/>
      </c>
      <c r="J501" s="236">
        <f t="array" ref="J501">IF(COLUMNS($G501:J501)&gt;$E501,"",IFERROR(INDEX('PROYECCIÓN'!502:502,15+6*(COLUMNS($G501:J501)-1)),""))</f>
        <v/>
      </c>
      <c r="K501" s="236">
        <f t="array" ref="K501">IF(COLUMNS($G501:K501)&gt;$E501,"",IFERROR(INDEX('PROYECCIÓN'!502:502,15+6*(COLUMNS($G501:K501)-1)),""))</f>
        <v/>
      </c>
      <c r="L501" s="236">
        <f t="array" ref="L501">IF(COLUMNS($G501:L501)&gt;$E501,"",IFERROR(INDEX('PROYECCIÓN'!502:502,15+6*(COLUMNS($G501:L501)-1)),""))</f>
        <v/>
      </c>
      <c r="M501" s="236">
        <f t="array" ref="M501">IF(COLUMNS($G501:M501)&gt;$E501,"",IFERROR(INDEX('PROYECCIÓN'!502:502,15+6*(COLUMNS($G501:M501)-1)),""))</f>
        <v/>
      </c>
      <c r="N501" s="236">
        <f t="array" ref="N501">IF(COLUMNS($G501:N501)&gt;$E501,"",IFERROR(INDEX('PROYECCIÓN'!502:502,15+6*(COLUMNS($G501:N501)-1)),""))</f>
        <v/>
      </c>
      <c r="O501" s="236">
        <f t="array" ref="O501">IF(COLUMNS($G501:O501)&gt;$E501,"",IFERROR(INDEX('PROYECCIÓN'!502:502,15+6*(COLUMNS($G501:O501)-1)),""))</f>
        <v/>
      </c>
      <c r="P501" s="236">
        <f t="array" ref="P501">IF(COLUMNS($G501:P501)&gt;$E501,"",IFERROR(INDEX('PROYECCIÓN'!502:502,15+6*(COLUMNS($G501:P501)-1)),""))</f>
        <v/>
      </c>
      <c r="Q501" s="236">
        <f t="array" ref="Q501">IF(COLUMNS($G501:Q501)&gt;$E501,"",IFERROR(INDEX('PROYECCIÓN'!502:502,15+6*(COLUMNS($G501:Q501)-1)),""))</f>
        <v/>
      </c>
      <c r="R501" s="236">
        <f t="array" ref="R501">IF(COLUMNS($G501:R501)&gt;$E501,"",IFERROR(INDEX('PROYECCIÓN'!502:502,15+6*(COLUMNS($G501:R501)-1)),""))</f>
        <v/>
      </c>
      <c r="S501" s="236">
        <f t="array" ref="S501">IF(COLUMNS($G501:S501)&gt;$E501,"",IFERROR(INDEX('PROYECCIÓN'!502:502,15+6*(COLUMNS($G501:S501)-1)),""))</f>
        <v/>
      </c>
      <c r="T501" s="236">
        <f t="array" ref="T501">IF(COLUMNS($G501:T501)&gt;$E501,"",IFERROR(INDEX('PROYECCIÓN'!502:502,15+6*(COLUMNS($G501:T501)-1)),""))</f>
        <v/>
      </c>
      <c r="U501" s="236">
        <f t="array" ref="U501">IF(COLUMNS($G501:U501)&gt;$E501,"",IFERROR(INDEX('PROYECCIÓN'!502:502,15+6*(COLUMNS($G501:U501)-1)),""))</f>
        <v/>
      </c>
      <c r="V501" s="236">
        <f t="array" ref="V501">IF(COLUMNS($G501:V501)&gt;$E501,"",IFERROR(INDEX('PROYECCIÓN'!502:502,15+6*(COLUMNS($G501:V501)-1)),""))</f>
        <v/>
      </c>
      <c r="W501" s="236">
        <f t="array" ref="W501">IF(COLUMNS($G501:W501)&gt;$E501,"",IFERROR(INDEX('PROYECCIÓN'!502:502,15+6*(COLUMNS($G501:W501)-1)),""))</f>
        <v/>
      </c>
      <c r="X501" s="236">
        <f t="array" ref="X501">IF(COLUMNS($G501:X501)&gt;$E501,"",IFERROR(INDEX('PROYECCIÓN'!502:502,15+6*(COLUMNS($G501:X501)-1)),""))</f>
        <v/>
      </c>
      <c r="Y501" s="236">
        <f t="array" ref="Y501">IF(COLUMNS($G501:Y501)&gt;$E501,"",IFERROR(INDEX('PROYECCIÓN'!502:502,15+6*(COLUMNS($G501:Y501)-1)),""))</f>
        <v/>
      </c>
      <c r="Z501" s="236">
        <f t="array" ref="Z501">IF(COLUMNS($G501:Z501)&gt;$E501,"",IFERROR(INDEX('PROYECCIÓN'!502:502,15+6*(COLUMNS($G501:Z501)-1)),""))</f>
        <v/>
      </c>
      <c r="AA501" s="236">
        <f t="array" ref="AA501">IF(COLUMNS($G501:AA501)&gt;$E501,"",IFERROR(INDEX('PROYECCIÓN'!502:502,15+6*(COLUMNS($G501:AA501)-1)),""))</f>
        <v/>
      </c>
      <c r="AB501" s="236">
        <f t="array" ref="AB501">IF(COLUMNS($G501:AB501)&gt;$E501,"",IFERROR(INDEX('PROYECCIÓN'!502:502,15+6*(COLUMNS($G501:AB501)-1)),""))</f>
        <v/>
      </c>
      <c r="AC501" s="236">
        <f t="array" ref="AC501">IF(COLUMNS($G501:AC501)&gt;$E501,"",IFERROR(INDEX('PROYECCIÓN'!502:502,15+6*(COLUMNS($G501:AC501)-1)),""))</f>
        <v/>
      </c>
      <c r="AD501" s="236">
        <f t="array" ref="AD501">IF(COLUMNS($G501:AD501)&gt;$E501,"",IFERROR(INDEX('PROYECCIÓN'!502:502,15+6*(COLUMNS($G501:AD501)-1)),""))</f>
        <v/>
      </c>
      <c r="AE501" s="236">
        <f t="array" ref="AE501">IF(COLUMNS($G501:AE501)&gt;$E501,"",IFERROR(INDEX('PROYECCIÓN'!502:502,15+6*(COLUMNS($G501:AE501)-1)),""))</f>
        <v/>
      </c>
      <c r="AF501" s="236">
        <f t="array" ref="AF501">IF(COLUMNS($G501:AF501)&gt;$E501,"",IFERROR(INDEX('PROYECCIÓN'!502:502,15+6*(COLUMNS($G501:AF501)-1)),""))</f>
        <v/>
      </c>
      <c r="AG501" s="236">
        <f t="array" ref="AG501">IF(COLUMNS($G501:AG501)&gt;$E501,"",IFERROR(INDEX('PROYECCIÓN'!502:502,15+6*(COLUMNS($G501:AG501)-1)),""))</f>
        <v/>
      </c>
      <c r="AH501" s="236">
        <f t="array" ref="AH501">IF(COLUMNS($G501:AH501)&gt;$E501,"",IFERROR(INDEX('PROYECCIÓN'!502:502,15+6*(COLUMNS($G501:AH501)-1)),""))</f>
        <v/>
      </c>
      <c r="AI501" s="236">
        <f t="array" ref="AI501">IF(COLUMNS($G501:AI501)&gt;$E501,"",IFERROR(INDEX('PROYECCIÓN'!502:502,15+6*(COLUMNS($G501:AI501)-1)),""))</f>
        <v/>
      </c>
      <c r="AJ501" s="236">
        <f t="array" ref="AJ501">IF(COLUMNS($G501:AJ501)&gt;$E501,"",IFERROR(INDEX('PROYECCIÓN'!502:502,15+6*(COLUMNS($G501:AJ501)-1)),""))</f>
        <v/>
      </c>
      <c r="AK501" s="236">
        <f t="array" ref="AK501">IF(COLUMNS($G501:AK501)&gt;$E501,"",IFERROR(INDEX('PROYECCIÓN'!502:502,15+6*(COLUMNS($G501:AK501)-1)),""))</f>
        <v/>
      </c>
      <c r="AL501" s="236">
        <f t="array" ref="AL501">IF(COLUMNS($G501:AL501)&gt;$E501,"",IFERROR(INDEX('PROYECCIÓN'!502:502,15+6*(COLUMNS($G501:AL501)-1)),""))</f>
        <v/>
      </c>
      <c r="AM501" s="236">
        <f t="array" ref="AM501">IF(COLUMNS($G501:AM501)&gt;$E501,"",IFERROR(INDEX('PROYECCIÓN'!502:502,15+6*(COLUMNS($G501:AM501)-1)),""))</f>
        <v/>
      </c>
      <c r="AN501" s="236">
        <f t="array" ref="AN501">IF(COLUMNS($G501:AN501)&gt;$E501,"",IFERROR(INDEX('PROYECCIÓN'!502:502,15+6*(COLUMNS($G501:AN501)-1)),""))</f>
        <v/>
      </c>
      <c r="AO501" s="236">
        <f t="array" ref="AO501">IF(COLUMNS($G501:AO501)&gt;$E501,"",IFERROR(INDEX('PROYECCIÓN'!502:502,15+6*(COLUMNS($G501:AO501)-1)),""))</f>
        <v/>
      </c>
      <c r="AP501" s="236">
        <f t="array" ref="AP501">IF(COLUMNS($G501:AP501)&gt;$E501,"",IFERROR(INDEX('PROYECCIÓN'!502:502,15+6*(COLUMNS($G501:AP501)-1)),""))</f>
        <v/>
      </c>
      <c r="AQ501" s="236" t="n"/>
      <c r="AR501" s="229" t="n"/>
      <c r="AS501" s="185" t="n"/>
    </row>
    <row r="502" ht="15" customHeight="1" s="506">
      <c r="B502" s="47">
        <f>'CARTERA TOTAL'!B502</f>
        <v/>
      </c>
      <c r="C502" s="229">
        <f>'PROYECCIÓN'!C503</f>
        <v/>
      </c>
      <c r="D502" s="53">
        <f>'PROYECCIÓN'!D503</f>
        <v/>
      </c>
      <c r="E502" s="56">
        <f>'PROYECCIÓN'!H503</f>
        <v/>
      </c>
      <c r="F502" s="56">
        <f>IF(COUNTIF($G502:$AP502,"VENCIDA")&gt;0,"VENCIDA",IF(COUNTIF($G502:$AP502,"POR VENCER")&gt;0,"POR VENCER",IF(COUNTIF($G502:$AP502,"AL DÍA")&gt;0,"AL DÍA",IF(COUNTIF($G502:$AP502,"PAGA")&gt;0,"PAGA","SIN ESTADO"))))</f>
        <v/>
      </c>
      <c r="G502" s="236">
        <f t="array" ref="G502">IF(COLUMNS($G502:G502)&gt;$E502,"",IFERROR(INDEX('PROYECCIÓN'!503:503,15+6*(COLUMNS($G502:G502)-1)),""))</f>
        <v/>
      </c>
      <c r="H502" s="236">
        <f t="array" ref="H502">IF(COLUMNS($G502:H502)&gt;$E502,"",IFERROR(INDEX('PROYECCIÓN'!503:503,15+6*(COLUMNS($G502:H502)-1)),""))</f>
        <v/>
      </c>
      <c r="I502" s="236">
        <f t="array" ref="I502">IF(COLUMNS($G502:I502)&gt;$E502,"",IFERROR(INDEX('PROYECCIÓN'!503:503,15+6*(COLUMNS($G502:I502)-1)),""))</f>
        <v/>
      </c>
      <c r="J502" s="236">
        <f t="array" ref="J502">IF(COLUMNS($G502:J502)&gt;$E502,"",IFERROR(INDEX('PROYECCIÓN'!503:503,15+6*(COLUMNS($G502:J502)-1)),""))</f>
        <v/>
      </c>
      <c r="K502" s="236">
        <f t="array" ref="K502">IF(COLUMNS($G502:K502)&gt;$E502,"",IFERROR(INDEX('PROYECCIÓN'!503:503,15+6*(COLUMNS($G502:K502)-1)),""))</f>
        <v/>
      </c>
      <c r="L502" s="236">
        <f t="array" ref="L502">IF(COLUMNS($G502:L502)&gt;$E502,"",IFERROR(INDEX('PROYECCIÓN'!503:503,15+6*(COLUMNS($G502:L502)-1)),""))</f>
        <v/>
      </c>
      <c r="M502" s="236">
        <f t="array" ref="M502">IF(COLUMNS($G502:M502)&gt;$E502,"",IFERROR(INDEX('PROYECCIÓN'!503:503,15+6*(COLUMNS($G502:M502)-1)),""))</f>
        <v/>
      </c>
      <c r="N502" s="236">
        <f t="array" ref="N502">IF(COLUMNS($G502:N502)&gt;$E502,"",IFERROR(INDEX('PROYECCIÓN'!503:503,15+6*(COLUMNS($G502:N502)-1)),""))</f>
        <v/>
      </c>
      <c r="O502" s="236">
        <f t="array" ref="O502">IF(COLUMNS($G502:O502)&gt;$E502,"",IFERROR(INDEX('PROYECCIÓN'!503:503,15+6*(COLUMNS($G502:O502)-1)),""))</f>
        <v/>
      </c>
      <c r="P502" s="236">
        <f t="array" ref="P502">IF(COLUMNS($G502:P502)&gt;$E502,"",IFERROR(INDEX('PROYECCIÓN'!503:503,15+6*(COLUMNS($G502:P502)-1)),""))</f>
        <v/>
      </c>
      <c r="Q502" s="236">
        <f t="array" ref="Q502">IF(COLUMNS($G502:Q502)&gt;$E502,"",IFERROR(INDEX('PROYECCIÓN'!503:503,15+6*(COLUMNS($G502:Q502)-1)),""))</f>
        <v/>
      </c>
      <c r="R502" s="236">
        <f t="array" ref="R502">IF(COLUMNS($G502:R502)&gt;$E502,"",IFERROR(INDEX('PROYECCIÓN'!503:503,15+6*(COLUMNS($G502:R502)-1)),""))</f>
        <v/>
      </c>
      <c r="S502" s="236">
        <f t="array" ref="S502">IF(COLUMNS($G502:S502)&gt;$E502,"",IFERROR(INDEX('PROYECCIÓN'!503:503,15+6*(COLUMNS($G502:S502)-1)),""))</f>
        <v/>
      </c>
      <c r="T502" s="236">
        <f t="array" ref="T502">IF(COLUMNS($G502:T502)&gt;$E502,"",IFERROR(INDEX('PROYECCIÓN'!503:503,15+6*(COLUMNS($G502:T502)-1)),""))</f>
        <v/>
      </c>
      <c r="U502" s="236">
        <f t="array" ref="U502">IF(COLUMNS($G502:U502)&gt;$E502,"",IFERROR(INDEX('PROYECCIÓN'!503:503,15+6*(COLUMNS($G502:U502)-1)),""))</f>
        <v/>
      </c>
      <c r="V502" s="236">
        <f t="array" ref="V502">IF(COLUMNS($G502:V502)&gt;$E502,"",IFERROR(INDEX('PROYECCIÓN'!503:503,15+6*(COLUMNS($G502:V502)-1)),""))</f>
        <v/>
      </c>
      <c r="W502" s="236">
        <f t="array" ref="W502">IF(COLUMNS($G502:W502)&gt;$E502,"",IFERROR(INDEX('PROYECCIÓN'!503:503,15+6*(COLUMNS($G502:W502)-1)),""))</f>
        <v/>
      </c>
      <c r="X502" s="236">
        <f t="array" ref="X502">IF(COLUMNS($G502:X502)&gt;$E502,"",IFERROR(INDEX('PROYECCIÓN'!503:503,15+6*(COLUMNS($G502:X502)-1)),""))</f>
        <v/>
      </c>
      <c r="Y502" s="236">
        <f t="array" ref="Y502">IF(COLUMNS($G502:Y502)&gt;$E502,"",IFERROR(INDEX('PROYECCIÓN'!503:503,15+6*(COLUMNS($G502:Y502)-1)),""))</f>
        <v/>
      </c>
      <c r="Z502" s="236">
        <f t="array" ref="Z502">IF(COLUMNS($G502:Z502)&gt;$E502,"",IFERROR(INDEX('PROYECCIÓN'!503:503,15+6*(COLUMNS($G502:Z502)-1)),""))</f>
        <v/>
      </c>
      <c r="AA502" s="236">
        <f t="array" ref="AA502">IF(COLUMNS($G502:AA502)&gt;$E502,"",IFERROR(INDEX('PROYECCIÓN'!503:503,15+6*(COLUMNS($G502:AA502)-1)),""))</f>
        <v/>
      </c>
      <c r="AB502" s="236">
        <f t="array" ref="AB502">IF(COLUMNS($G502:AB502)&gt;$E502,"",IFERROR(INDEX('PROYECCIÓN'!503:503,15+6*(COLUMNS($G502:AB502)-1)),""))</f>
        <v/>
      </c>
      <c r="AC502" s="236">
        <f t="array" ref="AC502">IF(COLUMNS($G502:AC502)&gt;$E502,"",IFERROR(INDEX('PROYECCIÓN'!503:503,15+6*(COLUMNS($G502:AC502)-1)),""))</f>
        <v/>
      </c>
      <c r="AD502" s="236">
        <f t="array" ref="AD502">IF(COLUMNS($G502:AD502)&gt;$E502,"",IFERROR(INDEX('PROYECCIÓN'!503:503,15+6*(COLUMNS($G502:AD502)-1)),""))</f>
        <v/>
      </c>
      <c r="AE502" s="236">
        <f t="array" ref="AE502">IF(COLUMNS($G502:AE502)&gt;$E502,"",IFERROR(INDEX('PROYECCIÓN'!503:503,15+6*(COLUMNS($G502:AE502)-1)),""))</f>
        <v/>
      </c>
      <c r="AF502" s="236">
        <f t="array" ref="AF502">IF(COLUMNS($G502:AF502)&gt;$E502,"",IFERROR(INDEX('PROYECCIÓN'!503:503,15+6*(COLUMNS($G502:AF502)-1)),""))</f>
        <v/>
      </c>
      <c r="AG502" s="236">
        <f t="array" ref="AG502">IF(COLUMNS($G502:AG502)&gt;$E502,"",IFERROR(INDEX('PROYECCIÓN'!503:503,15+6*(COLUMNS($G502:AG502)-1)),""))</f>
        <v/>
      </c>
      <c r="AH502" s="236">
        <f t="array" ref="AH502">IF(COLUMNS($G502:AH502)&gt;$E502,"",IFERROR(INDEX('PROYECCIÓN'!503:503,15+6*(COLUMNS($G502:AH502)-1)),""))</f>
        <v/>
      </c>
      <c r="AI502" s="236">
        <f t="array" ref="AI502">IF(COLUMNS($G502:AI502)&gt;$E502,"",IFERROR(INDEX('PROYECCIÓN'!503:503,15+6*(COLUMNS($G502:AI502)-1)),""))</f>
        <v/>
      </c>
      <c r="AJ502" s="236">
        <f t="array" ref="AJ502">IF(COLUMNS($G502:AJ502)&gt;$E502,"",IFERROR(INDEX('PROYECCIÓN'!503:503,15+6*(COLUMNS($G502:AJ502)-1)),""))</f>
        <v/>
      </c>
      <c r="AK502" s="236">
        <f t="array" ref="AK502">IF(COLUMNS($G502:AK502)&gt;$E502,"",IFERROR(INDEX('PROYECCIÓN'!503:503,15+6*(COLUMNS($G502:AK502)-1)),""))</f>
        <v/>
      </c>
      <c r="AL502" s="236">
        <f t="array" ref="AL502">IF(COLUMNS($G502:AL502)&gt;$E502,"",IFERROR(INDEX('PROYECCIÓN'!503:503,15+6*(COLUMNS($G502:AL502)-1)),""))</f>
        <v/>
      </c>
      <c r="AM502" s="236">
        <f t="array" ref="AM502">IF(COLUMNS($G502:AM502)&gt;$E502,"",IFERROR(INDEX('PROYECCIÓN'!503:503,15+6*(COLUMNS($G502:AM502)-1)),""))</f>
        <v/>
      </c>
      <c r="AN502" s="236">
        <f t="array" ref="AN502">IF(COLUMNS($G502:AN502)&gt;$E502,"",IFERROR(INDEX('PROYECCIÓN'!503:503,15+6*(COLUMNS($G502:AN502)-1)),""))</f>
        <v/>
      </c>
      <c r="AO502" s="236">
        <f t="array" ref="AO502">IF(COLUMNS($G502:AO502)&gt;$E502,"",IFERROR(INDEX('PROYECCIÓN'!503:503,15+6*(COLUMNS($G502:AO502)-1)),""))</f>
        <v/>
      </c>
      <c r="AP502" s="236">
        <f t="array" ref="AP502">IF(COLUMNS($G502:AP502)&gt;$E502,"",IFERROR(INDEX('PROYECCIÓN'!503:503,15+6*(COLUMNS($G502:AP502)-1)),""))</f>
        <v/>
      </c>
      <c r="AQ502" s="236" t="n"/>
      <c r="AR502" s="229" t="n"/>
      <c r="AS502" s="185" t="n"/>
    </row>
    <row r="503" ht="15" customHeight="1" s="506">
      <c r="B503" s="47">
        <f>'CARTERA TOTAL'!B503</f>
        <v/>
      </c>
      <c r="C503" s="229">
        <f>'PROYECCIÓN'!C504</f>
        <v/>
      </c>
      <c r="D503" s="53">
        <f>'PROYECCIÓN'!D504</f>
        <v/>
      </c>
      <c r="E503" s="56">
        <f>'PROYECCIÓN'!H504</f>
        <v/>
      </c>
      <c r="F503" s="56">
        <f>IF(COUNTIF($G503:$AP503,"VENCIDA")&gt;0,"VENCIDA",IF(COUNTIF($G503:$AP503,"POR VENCER")&gt;0,"POR VENCER",IF(COUNTIF($G503:$AP503,"AL DÍA")&gt;0,"AL DÍA",IF(COUNTIF($G503:$AP503,"PAGA")&gt;0,"PAGA","SIN ESTADO"))))</f>
        <v/>
      </c>
      <c r="G503" s="236">
        <f t="array" ref="G503">IF(COLUMNS($G503:G503)&gt;$E503,"",IFERROR(INDEX('PROYECCIÓN'!504:504,15+6*(COLUMNS($G503:G503)-1)),""))</f>
        <v/>
      </c>
      <c r="H503" s="236">
        <f t="array" ref="H503">IF(COLUMNS($G503:H503)&gt;$E503,"",IFERROR(INDEX('PROYECCIÓN'!504:504,15+6*(COLUMNS($G503:H503)-1)),""))</f>
        <v/>
      </c>
      <c r="I503" s="236">
        <f t="array" ref="I503">IF(COLUMNS($G503:I503)&gt;$E503,"",IFERROR(INDEX('PROYECCIÓN'!504:504,15+6*(COLUMNS($G503:I503)-1)),""))</f>
        <v/>
      </c>
      <c r="J503" s="236">
        <f t="array" ref="J503">IF(COLUMNS($G503:J503)&gt;$E503,"",IFERROR(INDEX('PROYECCIÓN'!504:504,15+6*(COLUMNS($G503:J503)-1)),""))</f>
        <v/>
      </c>
      <c r="K503" s="236">
        <f t="array" ref="K503">IF(COLUMNS($G503:K503)&gt;$E503,"",IFERROR(INDEX('PROYECCIÓN'!504:504,15+6*(COLUMNS($G503:K503)-1)),""))</f>
        <v/>
      </c>
      <c r="L503" s="236">
        <f t="array" ref="L503">IF(COLUMNS($G503:L503)&gt;$E503,"",IFERROR(INDEX('PROYECCIÓN'!504:504,15+6*(COLUMNS($G503:L503)-1)),""))</f>
        <v/>
      </c>
      <c r="M503" s="236">
        <f t="array" ref="M503">IF(COLUMNS($G503:M503)&gt;$E503,"",IFERROR(INDEX('PROYECCIÓN'!504:504,15+6*(COLUMNS($G503:M503)-1)),""))</f>
        <v/>
      </c>
      <c r="N503" s="236">
        <f t="array" ref="N503">IF(COLUMNS($G503:N503)&gt;$E503,"",IFERROR(INDEX('PROYECCIÓN'!504:504,15+6*(COLUMNS($G503:N503)-1)),""))</f>
        <v/>
      </c>
      <c r="O503" s="236">
        <f t="array" ref="O503">IF(COLUMNS($G503:O503)&gt;$E503,"",IFERROR(INDEX('PROYECCIÓN'!504:504,15+6*(COLUMNS($G503:O503)-1)),""))</f>
        <v/>
      </c>
      <c r="P503" s="236">
        <f t="array" ref="P503">IF(COLUMNS($G503:P503)&gt;$E503,"",IFERROR(INDEX('PROYECCIÓN'!504:504,15+6*(COLUMNS($G503:P503)-1)),""))</f>
        <v/>
      </c>
      <c r="Q503" s="236">
        <f t="array" ref="Q503">IF(COLUMNS($G503:Q503)&gt;$E503,"",IFERROR(INDEX('PROYECCIÓN'!504:504,15+6*(COLUMNS($G503:Q503)-1)),""))</f>
        <v/>
      </c>
      <c r="R503" s="236">
        <f t="array" ref="R503">IF(COLUMNS($G503:R503)&gt;$E503,"",IFERROR(INDEX('PROYECCIÓN'!504:504,15+6*(COLUMNS($G503:R503)-1)),""))</f>
        <v/>
      </c>
      <c r="S503" s="236">
        <f t="array" ref="S503">IF(COLUMNS($G503:S503)&gt;$E503,"",IFERROR(INDEX('PROYECCIÓN'!504:504,15+6*(COLUMNS($G503:S503)-1)),""))</f>
        <v/>
      </c>
      <c r="T503" s="236">
        <f t="array" ref="T503">IF(COLUMNS($G503:T503)&gt;$E503,"",IFERROR(INDEX('PROYECCIÓN'!504:504,15+6*(COLUMNS($G503:T503)-1)),""))</f>
        <v/>
      </c>
      <c r="U503" s="236">
        <f t="array" ref="U503">IF(COLUMNS($G503:U503)&gt;$E503,"",IFERROR(INDEX('PROYECCIÓN'!504:504,15+6*(COLUMNS($G503:U503)-1)),""))</f>
        <v/>
      </c>
      <c r="V503" s="236">
        <f t="array" ref="V503">IF(COLUMNS($G503:V503)&gt;$E503,"",IFERROR(INDEX('PROYECCIÓN'!504:504,15+6*(COLUMNS($G503:V503)-1)),""))</f>
        <v/>
      </c>
      <c r="W503" s="236">
        <f t="array" ref="W503">IF(COLUMNS($G503:W503)&gt;$E503,"",IFERROR(INDEX('PROYECCIÓN'!504:504,15+6*(COLUMNS($G503:W503)-1)),""))</f>
        <v/>
      </c>
      <c r="X503" s="236">
        <f t="array" ref="X503">IF(COLUMNS($G503:X503)&gt;$E503,"",IFERROR(INDEX('PROYECCIÓN'!504:504,15+6*(COLUMNS($G503:X503)-1)),""))</f>
        <v/>
      </c>
      <c r="Y503" s="236">
        <f t="array" ref="Y503">IF(COLUMNS($G503:Y503)&gt;$E503,"",IFERROR(INDEX('PROYECCIÓN'!504:504,15+6*(COLUMNS($G503:Y503)-1)),""))</f>
        <v/>
      </c>
      <c r="Z503" s="236">
        <f t="array" ref="Z503">IF(COLUMNS($G503:Z503)&gt;$E503,"",IFERROR(INDEX('PROYECCIÓN'!504:504,15+6*(COLUMNS($G503:Z503)-1)),""))</f>
        <v/>
      </c>
      <c r="AA503" s="236">
        <f t="array" ref="AA503">IF(COLUMNS($G503:AA503)&gt;$E503,"",IFERROR(INDEX('PROYECCIÓN'!504:504,15+6*(COLUMNS($G503:AA503)-1)),""))</f>
        <v/>
      </c>
      <c r="AB503" s="236">
        <f t="array" ref="AB503">IF(COLUMNS($G503:AB503)&gt;$E503,"",IFERROR(INDEX('PROYECCIÓN'!504:504,15+6*(COLUMNS($G503:AB503)-1)),""))</f>
        <v/>
      </c>
      <c r="AC503" s="236">
        <f t="array" ref="AC503">IF(COLUMNS($G503:AC503)&gt;$E503,"",IFERROR(INDEX('PROYECCIÓN'!504:504,15+6*(COLUMNS($G503:AC503)-1)),""))</f>
        <v/>
      </c>
      <c r="AD503" s="236">
        <f t="array" ref="AD503">IF(COLUMNS($G503:AD503)&gt;$E503,"",IFERROR(INDEX('PROYECCIÓN'!504:504,15+6*(COLUMNS($G503:AD503)-1)),""))</f>
        <v/>
      </c>
      <c r="AE503" s="236">
        <f t="array" ref="AE503">IF(COLUMNS($G503:AE503)&gt;$E503,"",IFERROR(INDEX('PROYECCIÓN'!504:504,15+6*(COLUMNS($G503:AE503)-1)),""))</f>
        <v/>
      </c>
      <c r="AF503" s="236">
        <f t="array" ref="AF503">IF(COLUMNS($G503:AF503)&gt;$E503,"",IFERROR(INDEX('PROYECCIÓN'!504:504,15+6*(COLUMNS($G503:AF503)-1)),""))</f>
        <v/>
      </c>
      <c r="AG503" s="236">
        <f t="array" ref="AG503">IF(COLUMNS($G503:AG503)&gt;$E503,"",IFERROR(INDEX('PROYECCIÓN'!504:504,15+6*(COLUMNS($G503:AG503)-1)),""))</f>
        <v/>
      </c>
      <c r="AH503" s="236">
        <f t="array" ref="AH503">IF(COLUMNS($G503:AH503)&gt;$E503,"",IFERROR(INDEX('PROYECCIÓN'!504:504,15+6*(COLUMNS($G503:AH503)-1)),""))</f>
        <v/>
      </c>
      <c r="AI503" s="236">
        <f t="array" ref="AI503">IF(COLUMNS($G503:AI503)&gt;$E503,"",IFERROR(INDEX('PROYECCIÓN'!504:504,15+6*(COLUMNS($G503:AI503)-1)),""))</f>
        <v/>
      </c>
      <c r="AJ503" s="236">
        <f t="array" ref="AJ503">IF(COLUMNS($G503:AJ503)&gt;$E503,"",IFERROR(INDEX('PROYECCIÓN'!504:504,15+6*(COLUMNS($G503:AJ503)-1)),""))</f>
        <v/>
      </c>
      <c r="AK503" s="236">
        <f t="array" ref="AK503">IF(COLUMNS($G503:AK503)&gt;$E503,"",IFERROR(INDEX('PROYECCIÓN'!504:504,15+6*(COLUMNS($G503:AK503)-1)),""))</f>
        <v/>
      </c>
      <c r="AL503" s="236">
        <f t="array" ref="AL503">IF(COLUMNS($G503:AL503)&gt;$E503,"",IFERROR(INDEX('PROYECCIÓN'!504:504,15+6*(COLUMNS($G503:AL503)-1)),""))</f>
        <v/>
      </c>
      <c r="AM503" s="236">
        <f t="array" ref="AM503">IF(COLUMNS($G503:AM503)&gt;$E503,"",IFERROR(INDEX('PROYECCIÓN'!504:504,15+6*(COLUMNS($G503:AM503)-1)),""))</f>
        <v/>
      </c>
      <c r="AN503" s="236">
        <f t="array" ref="AN503">IF(COLUMNS($G503:AN503)&gt;$E503,"",IFERROR(INDEX('PROYECCIÓN'!504:504,15+6*(COLUMNS($G503:AN503)-1)),""))</f>
        <v/>
      </c>
      <c r="AO503" s="236">
        <f t="array" ref="AO503">IF(COLUMNS($G503:AO503)&gt;$E503,"",IFERROR(INDEX('PROYECCIÓN'!504:504,15+6*(COLUMNS($G503:AO503)-1)),""))</f>
        <v/>
      </c>
      <c r="AP503" s="236">
        <f t="array" ref="AP503">IF(COLUMNS($G503:AP503)&gt;$E503,"",IFERROR(INDEX('PROYECCIÓN'!504:504,15+6*(COLUMNS($G503:AP503)-1)),""))</f>
        <v/>
      </c>
      <c r="AQ503" s="236" t="n"/>
      <c r="AR503" s="229" t="n"/>
      <c r="AS503" s="185" t="n"/>
    </row>
    <row r="504" ht="15" customHeight="1" s="506">
      <c r="B504" s="47">
        <f>'CARTERA TOTAL'!B504</f>
        <v/>
      </c>
      <c r="C504" s="229">
        <f>'PROYECCIÓN'!C505</f>
        <v/>
      </c>
      <c r="D504" s="53">
        <f>'PROYECCIÓN'!D505</f>
        <v/>
      </c>
      <c r="E504" s="56">
        <f>'PROYECCIÓN'!H505</f>
        <v/>
      </c>
      <c r="F504" s="56">
        <f>IF(COUNTIF($G504:$AP504,"VENCIDA")&gt;0,"VENCIDA",IF(COUNTIF($G504:$AP504,"POR VENCER")&gt;0,"POR VENCER",IF(COUNTIF($G504:$AP504,"AL DÍA")&gt;0,"AL DÍA",IF(COUNTIF($G504:$AP504,"PAGA")&gt;0,"PAGA","SIN ESTADO"))))</f>
        <v/>
      </c>
      <c r="G504" s="236">
        <f t="array" ref="G504">IF(COLUMNS($G504:G504)&gt;$E504,"",IFERROR(INDEX('PROYECCIÓN'!505:505,15+6*(COLUMNS($G504:G504)-1)),""))</f>
        <v/>
      </c>
      <c r="H504" s="236">
        <f t="array" ref="H504">IF(COLUMNS($G504:H504)&gt;$E504,"",IFERROR(INDEX('PROYECCIÓN'!505:505,15+6*(COLUMNS($G504:H504)-1)),""))</f>
        <v/>
      </c>
      <c r="I504" s="236">
        <f t="array" ref="I504">IF(COLUMNS($G504:I504)&gt;$E504,"",IFERROR(INDEX('PROYECCIÓN'!505:505,15+6*(COLUMNS($G504:I504)-1)),""))</f>
        <v/>
      </c>
      <c r="J504" s="236">
        <f t="array" ref="J504">IF(COLUMNS($G504:J504)&gt;$E504,"",IFERROR(INDEX('PROYECCIÓN'!505:505,15+6*(COLUMNS($G504:J504)-1)),""))</f>
        <v/>
      </c>
      <c r="K504" s="236">
        <f t="array" ref="K504">IF(COLUMNS($G504:K504)&gt;$E504,"",IFERROR(INDEX('PROYECCIÓN'!505:505,15+6*(COLUMNS($G504:K504)-1)),""))</f>
        <v/>
      </c>
      <c r="L504" s="236">
        <f t="array" ref="L504">IF(COLUMNS($G504:L504)&gt;$E504,"",IFERROR(INDEX('PROYECCIÓN'!505:505,15+6*(COLUMNS($G504:L504)-1)),""))</f>
        <v/>
      </c>
      <c r="M504" s="236">
        <f t="array" ref="M504">IF(COLUMNS($G504:M504)&gt;$E504,"",IFERROR(INDEX('PROYECCIÓN'!505:505,15+6*(COLUMNS($G504:M504)-1)),""))</f>
        <v/>
      </c>
      <c r="N504" s="236">
        <f t="array" ref="N504">IF(COLUMNS($G504:N504)&gt;$E504,"",IFERROR(INDEX('PROYECCIÓN'!505:505,15+6*(COLUMNS($G504:N504)-1)),""))</f>
        <v/>
      </c>
      <c r="O504" s="236">
        <f t="array" ref="O504">IF(COLUMNS($G504:O504)&gt;$E504,"",IFERROR(INDEX('PROYECCIÓN'!505:505,15+6*(COLUMNS($G504:O504)-1)),""))</f>
        <v/>
      </c>
      <c r="P504" s="236">
        <f t="array" ref="P504">IF(COLUMNS($G504:P504)&gt;$E504,"",IFERROR(INDEX('PROYECCIÓN'!505:505,15+6*(COLUMNS($G504:P504)-1)),""))</f>
        <v/>
      </c>
      <c r="Q504" s="236">
        <f t="array" ref="Q504">IF(COLUMNS($G504:Q504)&gt;$E504,"",IFERROR(INDEX('PROYECCIÓN'!505:505,15+6*(COLUMNS($G504:Q504)-1)),""))</f>
        <v/>
      </c>
      <c r="R504" s="236">
        <f t="array" ref="R504">IF(COLUMNS($G504:R504)&gt;$E504,"",IFERROR(INDEX('PROYECCIÓN'!505:505,15+6*(COLUMNS($G504:R504)-1)),""))</f>
        <v/>
      </c>
      <c r="S504" s="236">
        <f t="array" ref="S504">IF(COLUMNS($G504:S504)&gt;$E504,"",IFERROR(INDEX('PROYECCIÓN'!505:505,15+6*(COLUMNS($G504:S504)-1)),""))</f>
        <v/>
      </c>
      <c r="T504" s="236">
        <f t="array" ref="T504">IF(COLUMNS($G504:T504)&gt;$E504,"",IFERROR(INDEX('PROYECCIÓN'!505:505,15+6*(COLUMNS($G504:T504)-1)),""))</f>
        <v/>
      </c>
      <c r="U504" s="236">
        <f t="array" ref="U504">IF(COLUMNS($G504:U504)&gt;$E504,"",IFERROR(INDEX('PROYECCIÓN'!505:505,15+6*(COLUMNS($G504:U504)-1)),""))</f>
        <v/>
      </c>
      <c r="V504" s="236">
        <f t="array" ref="V504">IF(COLUMNS($G504:V504)&gt;$E504,"",IFERROR(INDEX('PROYECCIÓN'!505:505,15+6*(COLUMNS($G504:V504)-1)),""))</f>
        <v/>
      </c>
      <c r="W504" s="236">
        <f t="array" ref="W504">IF(COLUMNS($G504:W504)&gt;$E504,"",IFERROR(INDEX('PROYECCIÓN'!505:505,15+6*(COLUMNS($G504:W504)-1)),""))</f>
        <v/>
      </c>
      <c r="X504" s="236">
        <f t="array" ref="X504">IF(COLUMNS($G504:X504)&gt;$E504,"",IFERROR(INDEX('PROYECCIÓN'!505:505,15+6*(COLUMNS($G504:X504)-1)),""))</f>
        <v/>
      </c>
      <c r="Y504" s="236">
        <f t="array" ref="Y504">IF(COLUMNS($G504:Y504)&gt;$E504,"",IFERROR(INDEX('PROYECCIÓN'!505:505,15+6*(COLUMNS($G504:Y504)-1)),""))</f>
        <v/>
      </c>
      <c r="Z504" s="236">
        <f t="array" ref="Z504">IF(COLUMNS($G504:Z504)&gt;$E504,"",IFERROR(INDEX('PROYECCIÓN'!505:505,15+6*(COLUMNS($G504:Z504)-1)),""))</f>
        <v/>
      </c>
      <c r="AA504" s="236">
        <f t="array" ref="AA504">IF(COLUMNS($G504:AA504)&gt;$E504,"",IFERROR(INDEX('PROYECCIÓN'!505:505,15+6*(COLUMNS($G504:AA504)-1)),""))</f>
        <v/>
      </c>
      <c r="AB504" s="236">
        <f t="array" ref="AB504">IF(COLUMNS($G504:AB504)&gt;$E504,"",IFERROR(INDEX('PROYECCIÓN'!505:505,15+6*(COLUMNS($G504:AB504)-1)),""))</f>
        <v/>
      </c>
      <c r="AC504" s="236">
        <f t="array" ref="AC504">IF(COLUMNS($G504:AC504)&gt;$E504,"",IFERROR(INDEX('PROYECCIÓN'!505:505,15+6*(COLUMNS($G504:AC504)-1)),""))</f>
        <v/>
      </c>
      <c r="AD504" s="236">
        <f t="array" ref="AD504">IF(COLUMNS($G504:AD504)&gt;$E504,"",IFERROR(INDEX('PROYECCIÓN'!505:505,15+6*(COLUMNS($G504:AD504)-1)),""))</f>
        <v/>
      </c>
      <c r="AE504" s="236">
        <f t="array" ref="AE504">IF(COLUMNS($G504:AE504)&gt;$E504,"",IFERROR(INDEX('PROYECCIÓN'!505:505,15+6*(COLUMNS($G504:AE504)-1)),""))</f>
        <v/>
      </c>
      <c r="AF504" s="236">
        <f t="array" ref="AF504">IF(COLUMNS($G504:AF504)&gt;$E504,"",IFERROR(INDEX('PROYECCIÓN'!505:505,15+6*(COLUMNS($G504:AF504)-1)),""))</f>
        <v/>
      </c>
      <c r="AG504" s="236">
        <f t="array" ref="AG504">IF(COLUMNS($G504:AG504)&gt;$E504,"",IFERROR(INDEX('PROYECCIÓN'!505:505,15+6*(COLUMNS($G504:AG504)-1)),""))</f>
        <v/>
      </c>
      <c r="AH504" s="236">
        <f t="array" ref="AH504">IF(COLUMNS($G504:AH504)&gt;$E504,"",IFERROR(INDEX('PROYECCIÓN'!505:505,15+6*(COLUMNS($G504:AH504)-1)),""))</f>
        <v/>
      </c>
      <c r="AI504" s="236">
        <f t="array" ref="AI504">IF(COLUMNS($G504:AI504)&gt;$E504,"",IFERROR(INDEX('PROYECCIÓN'!505:505,15+6*(COLUMNS($G504:AI504)-1)),""))</f>
        <v/>
      </c>
      <c r="AJ504" s="236">
        <f t="array" ref="AJ504">IF(COLUMNS($G504:AJ504)&gt;$E504,"",IFERROR(INDEX('PROYECCIÓN'!505:505,15+6*(COLUMNS($G504:AJ504)-1)),""))</f>
        <v/>
      </c>
      <c r="AK504" s="236">
        <f t="array" ref="AK504">IF(COLUMNS($G504:AK504)&gt;$E504,"",IFERROR(INDEX('PROYECCIÓN'!505:505,15+6*(COLUMNS($G504:AK504)-1)),""))</f>
        <v/>
      </c>
      <c r="AL504" s="236">
        <f t="array" ref="AL504">IF(COLUMNS($G504:AL504)&gt;$E504,"",IFERROR(INDEX('PROYECCIÓN'!505:505,15+6*(COLUMNS($G504:AL504)-1)),""))</f>
        <v/>
      </c>
      <c r="AM504" s="236">
        <f t="array" ref="AM504">IF(COLUMNS($G504:AM504)&gt;$E504,"",IFERROR(INDEX('PROYECCIÓN'!505:505,15+6*(COLUMNS($G504:AM504)-1)),""))</f>
        <v/>
      </c>
      <c r="AN504" s="236">
        <f t="array" ref="AN504">IF(COLUMNS($G504:AN504)&gt;$E504,"",IFERROR(INDEX('PROYECCIÓN'!505:505,15+6*(COLUMNS($G504:AN504)-1)),""))</f>
        <v/>
      </c>
      <c r="AO504" s="236">
        <f t="array" ref="AO504">IF(COLUMNS($G504:AO504)&gt;$E504,"",IFERROR(INDEX('PROYECCIÓN'!505:505,15+6*(COLUMNS($G504:AO504)-1)),""))</f>
        <v/>
      </c>
      <c r="AP504" s="236">
        <f t="array" ref="AP504">IF(COLUMNS($G504:AP504)&gt;$E504,"",IFERROR(INDEX('PROYECCIÓN'!505:505,15+6*(COLUMNS($G504:AP504)-1)),""))</f>
        <v/>
      </c>
      <c r="AQ504" s="236" t="n"/>
      <c r="AR504" s="229" t="n"/>
      <c r="AS504" s="185" t="n"/>
    </row>
    <row r="505" ht="15" customHeight="1" s="506">
      <c r="B505" s="47">
        <f>'CARTERA TOTAL'!B505</f>
        <v/>
      </c>
      <c r="C505" s="229">
        <f>'PROYECCIÓN'!C506</f>
        <v/>
      </c>
      <c r="D505" s="53">
        <f>'PROYECCIÓN'!D506</f>
        <v/>
      </c>
      <c r="E505" s="56">
        <f>'PROYECCIÓN'!H506</f>
        <v/>
      </c>
      <c r="F505" s="56">
        <f>IF(COUNTIF($G505:$AP505,"VENCIDA")&gt;0,"VENCIDA",IF(COUNTIF($G505:$AP505,"POR VENCER")&gt;0,"POR VENCER",IF(COUNTIF($G505:$AP505,"AL DÍA")&gt;0,"AL DÍA",IF(COUNTIF($G505:$AP505,"PAGA")&gt;0,"PAGA","SIN ESTADO"))))</f>
        <v/>
      </c>
      <c r="G505" s="236">
        <f t="array" ref="G505">IF(COLUMNS($G505:G505)&gt;$E505,"",IFERROR(INDEX('PROYECCIÓN'!506:506,15+6*(COLUMNS($G505:G505)-1)),""))</f>
        <v/>
      </c>
      <c r="H505" s="236">
        <f t="array" ref="H505">IF(COLUMNS($G505:H505)&gt;$E505,"",IFERROR(INDEX('PROYECCIÓN'!506:506,15+6*(COLUMNS($G505:H505)-1)),""))</f>
        <v/>
      </c>
      <c r="I505" s="236">
        <f t="array" ref="I505">IF(COLUMNS($G505:I505)&gt;$E505,"",IFERROR(INDEX('PROYECCIÓN'!506:506,15+6*(COLUMNS($G505:I505)-1)),""))</f>
        <v/>
      </c>
      <c r="J505" s="236">
        <f t="array" ref="J505">IF(COLUMNS($G505:J505)&gt;$E505,"",IFERROR(INDEX('PROYECCIÓN'!506:506,15+6*(COLUMNS($G505:J505)-1)),""))</f>
        <v/>
      </c>
      <c r="K505" s="236">
        <f t="array" ref="K505">IF(COLUMNS($G505:K505)&gt;$E505,"",IFERROR(INDEX('PROYECCIÓN'!506:506,15+6*(COLUMNS($G505:K505)-1)),""))</f>
        <v/>
      </c>
      <c r="L505" s="236">
        <f t="array" ref="L505">IF(COLUMNS($G505:L505)&gt;$E505,"",IFERROR(INDEX('PROYECCIÓN'!506:506,15+6*(COLUMNS($G505:L505)-1)),""))</f>
        <v/>
      </c>
      <c r="M505" s="236">
        <f t="array" ref="M505">IF(COLUMNS($G505:M505)&gt;$E505,"",IFERROR(INDEX('PROYECCIÓN'!506:506,15+6*(COLUMNS($G505:M505)-1)),""))</f>
        <v/>
      </c>
      <c r="N505" s="236">
        <f t="array" ref="N505">IF(COLUMNS($G505:N505)&gt;$E505,"",IFERROR(INDEX('PROYECCIÓN'!506:506,15+6*(COLUMNS($G505:N505)-1)),""))</f>
        <v/>
      </c>
      <c r="O505" s="236">
        <f t="array" ref="O505">IF(COLUMNS($G505:O505)&gt;$E505,"",IFERROR(INDEX('PROYECCIÓN'!506:506,15+6*(COLUMNS($G505:O505)-1)),""))</f>
        <v/>
      </c>
      <c r="P505" s="236">
        <f t="array" ref="P505">IF(COLUMNS($G505:P505)&gt;$E505,"",IFERROR(INDEX('PROYECCIÓN'!506:506,15+6*(COLUMNS($G505:P505)-1)),""))</f>
        <v/>
      </c>
      <c r="Q505" s="236">
        <f t="array" ref="Q505">IF(COLUMNS($G505:Q505)&gt;$E505,"",IFERROR(INDEX('PROYECCIÓN'!506:506,15+6*(COLUMNS($G505:Q505)-1)),""))</f>
        <v/>
      </c>
      <c r="R505" s="236">
        <f t="array" ref="R505">IF(COLUMNS($G505:R505)&gt;$E505,"",IFERROR(INDEX('PROYECCIÓN'!506:506,15+6*(COLUMNS($G505:R505)-1)),""))</f>
        <v/>
      </c>
      <c r="S505" s="236">
        <f t="array" ref="S505">IF(COLUMNS($G505:S505)&gt;$E505,"",IFERROR(INDEX('PROYECCIÓN'!506:506,15+6*(COLUMNS($G505:S505)-1)),""))</f>
        <v/>
      </c>
      <c r="T505" s="236">
        <f t="array" ref="T505">IF(COLUMNS($G505:T505)&gt;$E505,"",IFERROR(INDEX('PROYECCIÓN'!506:506,15+6*(COLUMNS($G505:T505)-1)),""))</f>
        <v/>
      </c>
      <c r="U505" s="236">
        <f t="array" ref="U505">IF(COLUMNS($G505:U505)&gt;$E505,"",IFERROR(INDEX('PROYECCIÓN'!506:506,15+6*(COLUMNS($G505:U505)-1)),""))</f>
        <v/>
      </c>
      <c r="V505" s="236">
        <f t="array" ref="V505">IF(COLUMNS($G505:V505)&gt;$E505,"",IFERROR(INDEX('PROYECCIÓN'!506:506,15+6*(COLUMNS($G505:V505)-1)),""))</f>
        <v/>
      </c>
      <c r="W505" s="236">
        <f t="array" ref="W505">IF(COLUMNS($G505:W505)&gt;$E505,"",IFERROR(INDEX('PROYECCIÓN'!506:506,15+6*(COLUMNS($G505:W505)-1)),""))</f>
        <v/>
      </c>
      <c r="X505" s="236">
        <f t="array" ref="X505">IF(COLUMNS($G505:X505)&gt;$E505,"",IFERROR(INDEX('PROYECCIÓN'!506:506,15+6*(COLUMNS($G505:X505)-1)),""))</f>
        <v/>
      </c>
      <c r="Y505" s="236">
        <f t="array" ref="Y505">IF(COLUMNS($G505:Y505)&gt;$E505,"",IFERROR(INDEX('PROYECCIÓN'!506:506,15+6*(COLUMNS($G505:Y505)-1)),""))</f>
        <v/>
      </c>
      <c r="Z505" s="236">
        <f t="array" ref="Z505">IF(COLUMNS($G505:Z505)&gt;$E505,"",IFERROR(INDEX('PROYECCIÓN'!506:506,15+6*(COLUMNS($G505:Z505)-1)),""))</f>
        <v/>
      </c>
      <c r="AA505" s="236">
        <f t="array" ref="AA505">IF(COLUMNS($G505:AA505)&gt;$E505,"",IFERROR(INDEX('PROYECCIÓN'!506:506,15+6*(COLUMNS($G505:AA505)-1)),""))</f>
        <v/>
      </c>
      <c r="AB505" s="236">
        <f t="array" ref="AB505">IF(COLUMNS($G505:AB505)&gt;$E505,"",IFERROR(INDEX('PROYECCIÓN'!506:506,15+6*(COLUMNS($G505:AB505)-1)),""))</f>
        <v/>
      </c>
      <c r="AC505" s="236">
        <f t="array" ref="AC505">IF(COLUMNS($G505:AC505)&gt;$E505,"",IFERROR(INDEX('PROYECCIÓN'!506:506,15+6*(COLUMNS($G505:AC505)-1)),""))</f>
        <v/>
      </c>
      <c r="AD505" s="236">
        <f t="array" ref="AD505">IF(COLUMNS($G505:AD505)&gt;$E505,"",IFERROR(INDEX('PROYECCIÓN'!506:506,15+6*(COLUMNS($G505:AD505)-1)),""))</f>
        <v/>
      </c>
      <c r="AE505" s="236">
        <f t="array" ref="AE505">IF(COLUMNS($G505:AE505)&gt;$E505,"",IFERROR(INDEX('PROYECCIÓN'!506:506,15+6*(COLUMNS($G505:AE505)-1)),""))</f>
        <v/>
      </c>
      <c r="AF505" s="236">
        <f t="array" ref="AF505">IF(COLUMNS($G505:AF505)&gt;$E505,"",IFERROR(INDEX('PROYECCIÓN'!506:506,15+6*(COLUMNS($G505:AF505)-1)),""))</f>
        <v/>
      </c>
      <c r="AG505" s="236">
        <f t="array" ref="AG505">IF(COLUMNS($G505:AG505)&gt;$E505,"",IFERROR(INDEX('PROYECCIÓN'!506:506,15+6*(COLUMNS($G505:AG505)-1)),""))</f>
        <v/>
      </c>
      <c r="AH505" s="236">
        <f t="array" ref="AH505">IF(COLUMNS($G505:AH505)&gt;$E505,"",IFERROR(INDEX('PROYECCIÓN'!506:506,15+6*(COLUMNS($G505:AH505)-1)),""))</f>
        <v/>
      </c>
      <c r="AI505" s="236">
        <f t="array" ref="AI505">IF(COLUMNS($G505:AI505)&gt;$E505,"",IFERROR(INDEX('PROYECCIÓN'!506:506,15+6*(COLUMNS($G505:AI505)-1)),""))</f>
        <v/>
      </c>
      <c r="AJ505" s="236">
        <f t="array" ref="AJ505">IF(COLUMNS($G505:AJ505)&gt;$E505,"",IFERROR(INDEX('PROYECCIÓN'!506:506,15+6*(COLUMNS($G505:AJ505)-1)),""))</f>
        <v/>
      </c>
      <c r="AK505" s="236">
        <f t="array" ref="AK505">IF(COLUMNS($G505:AK505)&gt;$E505,"",IFERROR(INDEX('PROYECCIÓN'!506:506,15+6*(COLUMNS($G505:AK505)-1)),""))</f>
        <v/>
      </c>
      <c r="AL505" s="236">
        <f t="array" ref="AL505">IF(COLUMNS($G505:AL505)&gt;$E505,"",IFERROR(INDEX('PROYECCIÓN'!506:506,15+6*(COLUMNS($G505:AL505)-1)),""))</f>
        <v/>
      </c>
      <c r="AM505" s="236">
        <f t="array" ref="AM505">IF(COLUMNS($G505:AM505)&gt;$E505,"",IFERROR(INDEX('PROYECCIÓN'!506:506,15+6*(COLUMNS($G505:AM505)-1)),""))</f>
        <v/>
      </c>
      <c r="AN505" s="236">
        <f t="array" ref="AN505">IF(COLUMNS($G505:AN505)&gt;$E505,"",IFERROR(INDEX('PROYECCIÓN'!506:506,15+6*(COLUMNS($G505:AN505)-1)),""))</f>
        <v/>
      </c>
      <c r="AO505" s="236">
        <f t="array" ref="AO505">IF(COLUMNS($G505:AO505)&gt;$E505,"",IFERROR(INDEX('PROYECCIÓN'!506:506,15+6*(COLUMNS($G505:AO505)-1)),""))</f>
        <v/>
      </c>
      <c r="AP505" s="236">
        <f t="array" ref="AP505">IF(COLUMNS($G505:AP505)&gt;$E505,"",IFERROR(INDEX('PROYECCIÓN'!506:506,15+6*(COLUMNS($G505:AP505)-1)),""))</f>
        <v/>
      </c>
      <c r="AQ505" s="236" t="n"/>
      <c r="AR505" s="229" t="n"/>
      <c r="AS505" s="185" t="n"/>
    </row>
    <row r="506" ht="15" customHeight="1" s="506">
      <c r="B506" s="47">
        <f>'CARTERA TOTAL'!B506</f>
        <v/>
      </c>
      <c r="C506" s="229">
        <f>'PROYECCIÓN'!C507</f>
        <v/>
      </c>
      <c r="D506" s="53">
        <f>'PROYECCIÓN'!D507</f>
        <v/>
      </c>
      <c r="E506" s="56">
        <f>'PROYECCIÓN'!H507</f>
        <v/>
      </c>
      <c r="F506" s="56">
        <f>IF(COUNTIF($G506:$AP506,"VENCIDA")&gt;0,"VENCIDA",IF(COUNTIF($G506:$AP506,"POR VENCER")&gt;0,"POR VENCER",IF(COUNTIF($G506:$AP506,"AL DÍA")&gt;0,"AL DÍA",IF(COUNTIF($G506:$AP506,"PAGA")&gt;0,"PAGA","SIN ESTADO"))))</f>
        <v/>
      </c>
      <c r="G506" s="236">
        <f t="array" ref="G506">IF(COLUMNS($G506:G506)&gt;$E506,"",IFERROR(INDEX('PROYECCIÓN'!507:507,15+6*(COLUMNS($G506:G506)-1)),""))</f>
        <v/>
      </c>
      <c r="H506" s="236">
        <f t="array" ref="H506">IF(COLUMNS($G506:H506)&gt;$E506,"",IFERROR(INDEX('PROYECCIÓN'!507:507,15+6*(COLUMNS($G506:H506)-1)),""))</f>
        <v/>
      </c>
      <c r="I506" s="236">
        <f t="array" ref="I506">IF(COLUMNS($G506:I506)&gt;$E506,"",IFERROR(INDEX('PROYECCIÓN'!507:507,15+6*(COLUMNS($G506:I506)-1)),""))</f>
        <v/>
      </c>
      <c r="J506" s="236">
        <f t="array" ref="J506">IF(COLUMNS($G506:J506)&gt;$E506,"",IFERROR(INDEX('PROYECCIÓN'!507:507,15+6*(COLUMNS($G506:J506)-1)),""))</f>
        <v/>
      </c>
      <c r="K506" s="236">
        <f t="array" ref="K506">IF(COLUMNS($G506:K506)&gt;$E506,"",IFERROR(INDEX('PROYECCIÓN'!507:507,15+6*(COLUMNS($G506:K506)-1)),""))</f>
        <v/>
      </c>
      <c r="L506" s="236">
        <f t="array" ref="L506">IF(COLUMNS($G506:L506)&gt;$E506,"",IFERROR(INDEX('PROYECCIÓN'!507:507,15+6*(COLUMNS($G506:L506)-1)),""))</f>
        <v/>
      </c>
      <c r="M506" s="236">
        <f t="array" ref="M506">IF(COLUMNS($G506:M506)&gt;$E506,"",IFERROR(INDEX('PROYECCIÓN'!507:507,15+6*(COLUMNS($G506:M506)-1)),""))</f>
        <v/>
      </c>
      <c r="N506" s="236">
        <f t="array" ref="N506">IF(COLUMNS($G506:N506)&gt;$E506,"",IFERROR(INDEX('PROYECCIÓN'!507:507,15+6*(COLUMNS($G506:N506)-1)),""))</f>
        <v/>
      </c>
      <c r="O506" s="236">
        <f t="array" ref="O506">IF(COLUMNS($G506:O506)&gt;$E506,"",IFERROR(INDEX('PROYECCIÓN'!507:507,15+6*(COLUMNS($G506:O506)-1)),""))</f>
        <v/>
      </c>
      <c r="P506" s="236">
        <f t="array" ref="P506">IF(COLUMNS($G506:P506)&gt;$E506,"",IFERROR(INDEX('PROYECCIÓN'!507:507,15+6*(COLUMNS($G506:P506)-1)),""))</f>
        <v/>
      </c>
      <c r="Q506" s="236">
        <f t="array" ref="Q506">IF(COLUMNS($G506:Q506)&gt;$E506,"",IFERROR(INDEX('PROYECCIÓN'!507:507,15+6*(COLUMNS($G506:Q506)-1)),""))</f>
        <v/>
      </c>
      <c r="R506" s="236">
        <f t="array" ref="R506">IF(COLUMNS($G506:R506)&gt;$E506,"",IFERROR(INDEX('PROYECCIÓN'!507:507,15+6*(COLUMNS($G506:R506)-1)),""))</f>
        <v/>
      </c>
      <c r="S506" s="236">
        <f t="array" ref="S506">IF(COLUMNS($G506:S506)&gt;$E506,"",IFERROR(INDEX('PROYECCIÓN'!507:507,15+6*(COLUMNS($G506:S506)-1)),""))</f>
        <v/>
      </c>
      <c r="T506" s="236">
        <f t="array" ref="T506">IF(COLUMNS($G506:T506)&gt;$E506,"",IFERROR(INDEX('PROYECCIÓN'!507:507,15+6*(COLUMNS($G506:T506)-1)),""))</f>
        <v/>
      </c>
      <c r="U506" s="236">
        <f t="array" ref="U506">IF(COLUMNS($G506:U506)&gt;$E506,"",IFERROR(INDEX('PROYECCIÓN'!507:507,15+6*(COLUMNS($G506:U506)-1)),""))</f>
        <v/>
      </c>
      <c r="V506" s="236">
        <f t="array" ref="V506">IF(COLUMNS($G506:V506)&gt;$E506,"",IFERROR(INDEX('PROYECCIÓN'!507:507,15+6*(COLUMNS($G506:V506)-1)),""))</f>
        <v/>
      </c>
      <c r="W506" s="236">
        <f t="array" ref="W506">IF(COLUMNS($G506:W506)&gt;$E506,"",IFERROR(INDEX('PROYECCIÓN'!507:507,15+6*(COLUMNS($G506:W506)-1)),""))</f>
        <v/>
      </c>
      <c r="X506" s="236">
        <f t="array" ref="X506">IF(COLUMNS($G506:X506)&gt;$E506,"",IFERROR(INDEX('PROYECCIÓN'!507:507,15+6*(COLUMNS($G506:X506)-1)),""))</f>
        <v/>
      </c>
      <c r="Y506" s="236">
        <f t="array" ref="Y506">IF(COLUMNS($G506:Y506)&gt;$E506,"",IFERROR(INDEX('PROYECCIÓN'!507:507,15+6*(COLUMNS($G506:Y506)-1)),""))</f>
        <v/>
      </c>
      <c r="Z506" s="236">
        <f t="array" ref="Z506">IF(COLUMNS($G506:Z506)&gt;$E506,"",IFERROR(INDEX('PROYECCIÓN'!507:507,15+6*(COLUMNS($G506:Z506)-1)),""))</f>
        <v/>
      </c>
      <c r="AA506" s="236">
        <f t="array" ref="AA506">IF(COLUMNS($G506:AA506)&gt;$E506,"",IFERROR(INDEX('PROYECCIÓN'!507:507,15+6*(COLUMNS($G506:AA506)-1)),""))</f>
        <v/>
      </c>
      <c r="AB506" s="236">
        <f t="array" ref="AB506">IF(COLUMNS($G506:AB506)&gt;$E506,"",IFERROR(INDEX('PROYECCIÓN'!507:507,15+6*(COLUMNS($G506:AB506)-1)),""))</f>
        <v/>
      </c>
      <c r="AC506" s="236">
        <f t="array" ref="AC506">IF(COLUMNS($G506:AC506)&gt;$E506,"",IFERROR(INDEX('PROYECCIÓN'!507:507,15+6*(COLUMNS($G506:AC506)-1)),""))</f>
        <v/>
      </c>
      <c r="AD506" s="236">
        <f t="array" ref="AD506">IF(COLUMNS($G506:AD506)&gt;$E506,"",IFERROR(INDEX('PROYECCIÓN'!507:507,15+6*(COLUMNS($G506:AD506)-1)),""))</f>
        <v/>
      </c>
      <c r="AE506" s="236">
        <f t="array" ref="AE506">IF(COLUMNS($G506:AE506)&gt;$E506,"",IFERROR(INDEX('PROYECCIÓN'!507:507,15+6*(COLUMNS($G506:AE506)-1)),""))</f>
        <v/>
      </c>
      <c r="AF506" s="236">
        <f t="array" ref="AF506">IF(COLUMNS($G506:AF506)&gt;$E506,"",IFERROR(INDEX('PROYECCIÓN'!507:507,15+6*(COLUMNS($G506:AF506)-1)),""))</f>
        <v/>
      </c>
      <c r="AG506" s="236">
        <f t="array" ref="AG506">IF(COLUMNS($G506:AG506)&gt;$E506,"",IFERROR(INDEX('PROYECCIÓN'!507:507,15+6*(COLUMNS($G506:AG506)-1)),""))</f>
        <v/>
      </c>
      <c r="AH506" s="236">
        <f t="array" ref="AH506">IF(COLUMNS($G506:AH506)&gt;$E506,"",IFERROR(INDEX('PROYECCIÓN'!507:507,15+6*(COLUMNS($G506:AH506)-1)),""))</f>
        <v/>
      </c>
      <c r="AI506" s="236">
        <f t="array" ref="AI506">IF(COLUMNS($G506:AI506)&gt;$E506,"",IFERROR(INDEX('PROYECCIÓN'!507:507,15+6*(COLUMNS($G506:AI506)-1)),""))</f>
        <v/>
      </c>
      <c r="AJ506" s="236">
        <f t="array" ref="AJ506">IF(COLUMNS($G506:AJ506)&gt;$E506,"",IFERROR(INDEX('PROYECCIÓN'!507:507,15+6*(COLUMNS($G506:AJ506)-1)),""))</f>
        <v/>
      </c>
      <c r="AK506" s="236">
        <f t="array" ref="AK506">IF(COLUMNS($G506:AK506)&gt;$E506,"",IFERROR(INDEX('PROYECCIÓN'!507:507,15+6*(COLUMNS($G506:AK506)-1)),""))</f>
        <v/>
      </c>
      <c r="AL506" s="236">
        <f t="array" ref="AL506">IF(COLUMNS($G506:AL506)&gt;$E506,"",IFERROR(INDEX('PROYECCIÓN'!507:507,15+6*(COLUMNS($G506:AL506)-1)),""))</f>
        <v/>
      </c>
      <c r="AM506" s="236">
        <f t="array" ref="AM506">IF(COLUMNS($G506:AM506)&gt;$E506,"",IFERROR(INDEX('PROYECCIÓN'!507:507,15+6*(COLUMNS($G506:AM506)-1)),""))</f>
        <v/>
      </c>
      <c r="AN506" s="236">
        <f t="array" ref="AN506">IF(COLUMNS($G506:AN506)&gt;$E506,"",IFERROR(INDEX('PROYECCIÓN'!507:507,15+6*(COLUMNS($G506:AN506)-1)),""))</f>
        <v/>
      </c>
      <c r="AO506" s="236">
        <f t="array" ref="AO506">IF(COLUMNS($G506:AO506)&gt;$E506,"",IFERROR(INDEX('PROYECCIÓN'!507:507,15+6*(COLUMNS($G506:AO506)-1)),""))</f>
        <v/>
      </c>
      <c r="AP506" s="236">
        <f t="array" ref="AP506">IF(COLUMNS($G506:AP506)&gt;$E506,"",IFERROR(INDEX('PROYECCIÓN'!507:507,15+6*(COLUMNS($G506:AP506)-1)),""))</f>
        <v/>
      </c>
      <c r="AQ506" s="236" t="n"/>
      <c r="AR506" s="229" t="n"/>
      <c r="AS506" s="185" t="n"/>
    </row>
    <row r="507" ht="15" customHeight="1" s="506">
      <c r="B507" s="47">
        <f>'CARTERA TOTAL'!B507</f>
        <v/>
      </c>
      <c r="C507" s="229">
        <f>'PROYECCIÓN'!C508</f>
        <v/>
      </c>
      <c r="D507" s="53">
        <f>'PROYECCIÓN'!D508</f>
        <v/>
      </c>
      <c r="E507" s="56">
        <f>'PROYECCIÓN'!H508</f>
        <v/>
      </c>
      <c r="F507" s="56">
        <f>IF(COUNTIF($G507:$AP507,"VENCIDA")&gt;0,"VENCIDA",IF(COUNTIF($G507:$AP507,"POR VENCER")&gt;0,"POR VENCER",IF(COUNTIF($G507:$AP507,"AL DÍA")&gt;0,"AL DÍA",IF(COUNTIF($G507:$AP507,"PAGA")&gt;0,"PAGA","SIN ESTADO"))))</f>
        <v/>
      </c>
      <c r="G507" s="236">
        <f t="array" ref="G507">IF(COLUMNS($G507:G507)&gt;$E507,"",IFERROR(INDEX('PROYECCIÓN'!508:508,15+6*(COLUMNS($G507:G507)-1)),""))</f>
        <v/>
      </c>
      <c r="H507" s="236">
        <f t="array" ref="H507">IF(COLUMNS($G507:H507)&gt;$E507,"",IFERROR(INDEX('PROYECCIÓN'!508:508,15+6*(COLUMNS($G507:H507)-1)),""))</f>
        <v/>
      </c>
      <c r="I507" s="236">
        <f t="array" ref="I507">IF(COLUMNS($G507:I507)&gt;$E507,"",IFERROR(INDEX('PROYECCIÓN'!508:508,15+6*(COLUMNS($G507:I507)-1)),""))</f>
        <v/>
      </c>
      <c r="J507" s="236">
        <f t="array" ref="J507">IF(COLUMNS($G507:J507)&gt;$E507,"",IFERROR(INDEX('PROYECCIÓN'!508:508,15+6*(COLUMNS($G507:J507)-1)),""))</f>
        <v/>
      </c>
      <c r="K507" s="236">
        <f t="array" ref="K507">IF(COLUMNS($G507:K507)&gt;$E507,"",IFERROR(INDEX('PROYECCIÓN'!508:508,15+6*(COLUMNS($G507:K507)-1)),""))</f>
        <v/>
      </c>
      <c r="L507" s="236">
        <f t="array" ref="L507">IF(COLUMNS($G507:L507)&gt;$E507,"",IFERROR(INDEX('PROYECCIÓN'!508:508,15+6*(COLUMNS($G507:L507)-1)),""))</f>
        <v/>
      </c>
      <c r="M507" s="236">
        <f t="array" ref="M507">IF(COLUMNS($G507:M507)&gt;$E507,"",IFERROR(INDEX('PROYECCIÓN'!508:508,15+6*(COLUMNS($G507:M507)-1)),""))</f>
        <v/>
      </c>
      <c r="N507" s="236">
        <f t="array" ref="N507">IF(COLUMNS($G507:N507)&gt;$E507,"",IFERROR(INDEX('PROYECCIÓN'!508:508,15+6*(COLUMNS($G507:N507)-1)),""))</f>
        <v/>
      </c>
      <c r="O507" s="236">
        <f t="array" ref="O507">IF(COLUMNS($G507:O507)&gt;$E507,"",IFERROR(INDEX('PROYECCIÓN'!508:508,15+6*(COLUMNS($G507:O507)-1)),""))</f>
        <v/>
      </c>
      <c r="P507" s="236">
        <f t="array" ref="P507">IF(COLUMNS($G507:P507)&gt;$E507,"",IFERROR(INDEX('PROYECCIÓN'!508:508,15+6*(COLUMNS($G507:P507)-1)),""))</f>
        <v/>
      </c>
      <c r="Q507" s="236">
        <f t="array" ref="Q507">IF(COLUMNS($G507:Q507)&gt;$E507,"",IFERROR(INDEX('PROYECCIÓN'!508:508,15+6*(COLUMNS($G507:Q507)-1)),""))</f>
        <v/>
      </c>
      <c r="R507" s="236">
        <f t="array" ref="R507">IF(COLUMNS($G507:R507)&gt;$E507,"",IFERROR(INDEX('PROYECCIÓN'!508:508,15+6*(COLUMNS($G507:R507)-1)),""))</f>
        <v/>
      </c>
      <c r="S507" s="236">
        <f t="array" ref="S507">IF(COLUMNS($G507:S507)&gt;$E507,"",IFERROR(INDEX('PROYECCIÓN'!508:508,15+6*(COLUMNS($G507:S507)-1)),""))</f>
        <v/>
      </c>
      <c r="T507" s="236">
        <f t="array" ref="T507">IF(COLUMNS($G507:T507)&gt;$E507,"",IFERROR(INDEX('PROYECCIÓN'!508:508,15+6*(COLUMNS($G507:T507)-1)),""))</f>
        <v/>
      </c>
      <c r="U507" s="236">
        <f t="array" ref="U507">IF(COLUMNS($G507:U507)&gt;$E507,"",IFERROR(INDEX('PROYECCIÓN'!508:508,15+6*(COLUMNS($G507:U507)-1)),""))</f>
        <v/>
      </c>
      <c r="V507" s="236">
        <f t="array" ref="V507">IF(COLUMNS($G507:V507)&gt;$E507,"",IFERROR(INDEX('PROYECCIÓN'!508:508,15+6*(COLUMNS($G507:V507)-1)),""))</f>
        <v/>
      </c>
      <c r="W507" s="236">
        <f t="array" ref="W507">IF(COLUMNS($G507:W507)&gt;$E507,"",IFERROR(INDEX('PROYECCIÓN'!508:508,15+6*(COLUMNS($G507:W507)-1)),""))</f>
        <v/>
      </c>
      <c r="X507" s="236">
        <f t="array" ref="X507">IF(COLUMNS($G507:X507)&gt;$E507,"",IFERROR(INDEX('PROYECCIÓN'!508:508,15+6*(COLUMNS($G507:X507)-1)),""))</f>
        <v/>
      </c>
      <c r="Y507" s="236">
        <f t="array" ref="Y507">IF(COLUMNS($G507:Y507)&gt;$E507,"",IFERROR(INDEX('PROYECCIÓN'!508:508,15+6*(COLUMNS($G507:Y507)-1)),""))</f>
        <v/>
      </c>
      <c r="Z507" s="236">
        <f t="array" ref="Z507">IF(COLUMNS($G507:Z507)&gt;$E507,"",IFERROR(INDEX('PROYECCIÓN'!508:508,15+6*(COLUMNS($G507:Z507)-1)),""))</f>
        <v/>
      </c>
      <c r="AA507" s="236">
        <f t="array" ref="AA507">IF(COLUMNS($G507:AA507)&gt;$E507,"",IFERROR(INDEX('PROYECCIÓN'!508:508,15+6*(COLUMNS($G507:AA507)-1)),""))</f>
        <v/>
      </c>
      <c r="AB507" s="236">
        <f t="array" ref="AB507">IF(COLUMNS($G507:AB507)&gt;$E507,"",IFERROR(INDEX('PROYECCIÓN'!508:508,15+6*(COLUMNS($G507:AB507)-1)),""))</f>
        <v/>
      </c>
      <c r="AC507" s="236">
        <f t="array" ref="AC507">IF(COLUMNS($G507:AC507)&gt;$E507,"",IFERROR(INDEX('PROYECCIÓN'!508:508,15+6*(COLUMNS($G507:AC507)-1)),""))</f>
        <v/>
      </c>
      <c r="AD507" s="236">
        <f t="array" ref="AD507">IF(COLUMNS($G507:AD507)&gt;$E507,"",IFERROR(INDEX('PROYECCIÓN'!508:508,15+6*(COLUMNS($G507:AD507)-1)),""))</f>
        <v/>
      </c>
      <c r="AE507" s="236">
        <f t="array" ref="AE507">IF(COLUMNS($G507:AE507)&gt;$E507,"",IFERROR(INDEX('PROYECCIÓN'!508:508,15+6*(COLUMNS($G507:AE507)-1)),""))</f>
        <v/>
      </c>
      <c r="AF507" s="236">
        <f t="array" ref="AF507">IF(COLUMNS($G507:AF507)&gt;$E507,"",IFERROR(INDEX('PROYECCIÓN'!508:508,15+6*(COLUMNS($G507:AF507)-1)),""))</f>
        <v/>
      </c>
      <c r="AG507" s="236">
        <f t="array" ref="AG507">IF(COLUMNS($G507:AG507)&gt;$E507,"",IFERROR(INDEX('PROYECCIÓN'!508:508,15+6*(COLUMNS($G507:AG507)-1)),""))</f>
        <v/>
      </c>
      <c r="AH507" s="236">
        <f t="array" ref="AH507">IF(COLUMNS($G507:AH507)&gt;$E507,"",IFERROR(INDEX('PROYECCIÓN'!508:508,15+6*(COLUMNS($G507:AH507)-1)),""))</f>
        <v/>
      </c>
      <c r="AI507" s="236">
        <f t="array" ref="AI507">IF(COLUMNS($G507:AI507)&gt;$E507,"",IFERROR(INDEX('PROYECCIÓN'!508:508,15+6*(COLUMNS($G507:AI507)-1)),""))</f>
        <v/>
      </c>
      <c r="AJ507" s="236">
        <f t="array" ref="AJ507">IF(COLUMNS($G507:AJ507)&gt;$E507,"",IFERROR(INDEX('PROYECCIÓN'!508:508,15+6*(COLUMNS($G507:AJ507)-1)),""))</f>
        <v/>
      </c>
      <c r="AK507" s="236">
        <f t="array" ref="AK507">IF(COLUMNS($G507:AK507)&gt;$E507,"",IFERROR(INDEX('PROYECCIÓN'!508:508,15+6*(COLUMNS($G507:AK507)-1)),""))</f>
        <v/>
      </c>
      <c r="AL507" s="236">
        <f t="array" ref="AL507">IF(COLUMNS($G507:AL507)&gt;$E507,"",IFERROR(INDEX('PROYECCIÓN'!508:508,15+6*(COLUMNS($G507:AL507)-1)),""))</f>
        <v/>
      </c>
      <c r="AM507" s="236">
        <f t="array" ref="AM507">IF(COLUMNS($G507:AM507)&gt;$E507,"",IFERROR(INDEX('PROYECCIÓN'!508:508,15+6*(COLUMNS($G507:AM507)-1)),""))</f>
        <v/>
      </c>
      <c r="AN507" s="236">
        <f t="array" ref="AN507">IF(COLUMNS($G507:AN507)&gt;$E507,"",IFERROR(INDEX('PROYECCIÓN'!508:508,15+6*(COLUMNS($G507:AN507)-1)),""))</f>
        <v/>
      </c>
      <c r="AO507" s="236">
        <f t="array" ref="AO507">IF(COLUMNS($G507:AO507)&gt;$E507,"",IFERROR(INDEX('PROYECCIÓN'!508:508,15+6*(COLUMNS($G507:AO507)-1)),""))</f>
        <v/>
      </c>
      <c r="AP507" s="236">
        <f t="array" ref="AP507">IF(COLUMNS($G507:AP507)&gt;$E507,"",IFERROR(INDEX('PROYECCIÓN'!508:508,15+6*(COLUMNS($G507:AP507)-1)),""))</f>
        <v/>
      </c>
      <c r="AQ507" s="236" t="n"/>
      <c r="AR507" s="229" t="n"/>
      <c r="AS507" s="185" t="n"/>
    </row>
    <row r="508" ht="15" customHeight="1" s="506">
      <c r="B508" s="47">
        <f>'CARTERA TOTAL'!B508</f>
        <v/>
      </c>
      <c r="C508" s="229">
        <f>'PROYECCIÓN'!C509</f>
        <v/>
      </c>
      <c r="D508" s="53">
        <f>'PROYECCIÓN'!D509</f>
        <v/>
      </c>
      <c r="E508" s="56">
        <f>'PROYECCIÓN'!H509</f>
        <v/>
      </c>
      <c r="F508" s="56">
        <f>IF(COUNTIF($G508:$AP508,"VENCIDA")&gt;0,"VENCIDA",IF(COUNTIF($G508:$AP508,"POR VENCER")&gt;0,"POR VENCER",IF(COUNTIF($G508:$AP508,"AL DÍA")&gt;0,"AL DÍA",IF(COUNTIF($G508:$AP508,"PAGA")&gt;0,"PAGA","SIN ESTADO"))))</f>
        <v/>
      </c>
      <c r="G508" s="236">
        <f t="array" ref="G508">IF(COLUMNS($G508:G508)&gt;$E508,"",IFERROR(INDEX('PROYECCIÓN'!509:509,15+6*(COLUMNS($G508:G508)-1)),""))</f>
        <v/>
      </c>
      <c r="H508" s="236">
        <f t="array" ref="H508">IF(COLUMNS($G508:H508)&gt;$E508,"",IFERROR(INDEX('PROYECCIÓN'!509:509,15+6*(COLUMNS($G508:H508)-1)),""))</f>
        <v/>
      </c>
      <c r="I508" s="236">
        <f t="array" ref="I508">IF(COLUMNS($G508:I508)&gt;$E508,"",IFERROR(INDEX('PROYECCIÓN'!509:509,15+6*(COLUMNS($G508:I508)-1)),""))</f>
        <v/>
      </c>
      <c r="J508" s="236">
        <f t="array" ref="J508">IF(COLUMNS($G508:J508)&gt;$E508,"",IFERROR(INDEX('PROYECCIÓN'!509:509,15+6*(COLUMNS($G508:J508)-1)),""))</f>
        <v/>
      </c>
      <c r="K508" s="236">
        <f t="array" ref="K508">IF(COLUMNS($G508:K508)&gt;$E508,"",IFERROR(INDEX('PROYECCIÓN'!509:509,15+6*(COLUMNS($G508:K508)-1)),""))</f>
        <v/>
      </c>
      <c r="L508" s="236">
        <f t="array" ref="L508">IF(COLUMNS($G508:L508)&gt;$E508,"",IFERROR(INDEX('PROYECCIÓN'!509:509,15+6*(COLUMNS($G508:L508)-1)),""))</f>
        <v/>
      </c>
      <c r="M508" s="236">
        <f t="array" ref="M508">IF(COLUMNS($G508:M508)&gt;$E508,"",IFERROR(INDEX('PROYECCIÓN'!509:509,15+6*(COLUMNS($G508:M508)-1)),""))</f>
        <v/>
      </c>
      <c r="N508" s="236">
        <f t="array" ref="N508">IF(COLUMNS($G508:N508)&gt;$E508,"",IFERROR(INDEX('PROYECCIÓN'!509:509,15+6*(COLUMNS($G508:N508)-1)),""))</f>
        <v/>
      </c>
      <c r="O508" s="236">
        <f t="array" ref="O508">IF(COLUMNS($G508:O508)&gt;$E508,"",IFERROR(INDEX('PROYECCIÓN'!509:509,15+6*(COLUMNS($G508:O508)-1)),""))</f>
        <v/>
      </c>
      <c r="P508" s="236">
        <f t="array" ref="P508">IF(COLUMNS($G508:P508)&gt;$E508,"",IFERROR(INDEX('PROYECCIÓN'!509:509,15+6*(COLUMNS($G508:P508)-1)),""))</f>
        <v/>
      </c>
      <c r="Q508" s="236">
        <f t="array" ref="Q508">IF(COLUMNS($G508:Q508)&gt;$E508,"",IFERROR(INDEX('PROYECCIÓN'!509:509,15+6*(COLUMNS($G508:Q508)-1)),""))</f>
        <v/>
      </c>
      <c r="R508" s="236">
        <f t="array" ref="R508">IF(COLUMNS($G508:R508)&gt;$E508,"",IFERROR(INDEX('PROYECCIÓN'!509:509,15+6*(COLUMNS($G508:R508)-1)),""))</f>
        <v/>
      </c>
      <c r="S508" s="236">
        <f t="array" ref="S508">IF(COLUMNS($G508:S508)&gt;$E508,"",IFERROR(INDEX('PROYECCIÓN'!509:509,15+6*(COLUMNS($G508:S508)-1)),""))</f>
        <v/>
      </c>
      <c r="T508" s="236">
        <f t="array" ref="T508">IF(COLUMNS($G508:T508)&gt;$E508,"",IFERROR(INDEX('PROYECCIÓN'!509:509,15+6*(COLUMNS($G508:T508)-1)),""))</f>
        <v/>
      </c>
      <c r="U508" s="236">
        <f t="array" ref="U508">IF(COLUMNS($G508:U508)&gt;$E508,"",IFERROR(INDEX('PROYECCIÓN'!509:509,15+6*(COLUMNS($G508:U508)-1)),""))</f>
        <v/>
      </c>
      <c r="V508" s="236">
        <f t="array" ref="V508">IF(COLUMNS($G508:V508)&gt;$E508,"",IFERROR(INDEX('PROYECCIÓN'!509:509,15+6*(COLUMNS($G508:V508)-1)),""))</f>
        <v/>
      </c>
      <c r="W508" s="236">
        <f t="array" ref="W508">IF(COLUMNS($G508:W508)&gt;$E508,"",IFERROR(INDEX('PROYECCIÓN'!509:509,15+6*(COLUMNS($G508:W508)-1)),""))</f>
        <v/>
      </c>
      <c r="X508" s="236">
        <f t="array" ref="X508">IF(COLUMNS($G508:X508)&gt;$E508,"",IFERROR(INDEX('PROYECCIÓN'!509:509,15+6*(COLUMNS($G508:X508)-1)),""))</f>
        <v/>
      </c>
      <c r="Y508" s="236">
        <f t="array" ref="Y508">IF(COLUMNS($G508:Y508)&gt;$E508,"",IFERROR(INDEX('PROYECCIÓN'!509:509,15+6*(COLUMNS($G508:Y508)-1)),""))</f>
        <v/>
      </c>
      <c r="Z508" s="236">
        <f t="array" ref="Z508">IF(COLUMNS($G508:Z508)&gt;$E508,"",IFERROR(INDEX('PROYECCIÓN'!509:509,15+6*(COLUMNS($G508:Z508)-1)),""))</f>
        <v/>
      </c>
      <c r="AA508" s="236">
        <f t="array" ref="AA508">IF(COLUMNS($G508:AA508)&gt;$E508,"",IFERROR(INDEX('PROYECCIÓN'!509:509,15+6*(COLUMNS($G508:AA508)-1)),""))</f>
        <v/>
      </c>
      <c r="AB508" s="236">
        <f t="array" ref="AB508">IF(COLUMNS($G508:AB508)&gt;$E508,"",IFERROR(INDEX('PROYECCIÓN'!509:509,15+6*(COLUMNS($G508:AB508)-1)),""))</f>
        <v/>
      </c>
      <c r="AC508" s="236">
        <f t="array" ref="AC508">IF(COLUMNS($G508:AC508)&gt;$E508,"",IFERROR(INDEX('PROYECCIÓN'!509:509,15+6*(COLUMNS($G508:AC508)-1)),""))</f>
        <v/>
      </c>
      <c r="AD508" s="236">
        <f t="array" ref="AD508">IF(COLUMNS($G508:AD508)&gt;$E508,"",IFERROR(INDEX('PROYECCIÓN'!509:509,15+6*(COLUMNS($G508:AD508)-1)),""))</f>
        <v/>
      </c>
      <c r="AE508" s="236">
        <f t="array" ref="AE508">IF(COLUMNS($G508:AE508)&gt;$E508,"",IFERROR(INDEX('PROYECCIÓN'!509:509,15+6*(COLUMNS($G508:AE508)-1)),""))</f>
        <v/>
      </c>
      <c r="AF508" s="236">
        <f t="array" ref="AF508">IF(COLUMNS($G508:AF508)&gt;$E508,"",IFERROR(INDEX('PROYECCIÓN'!509:509,15+6*(COLUMNS($G508:AF508)-1)),""))</f>
        <v/>
      </c>
      <c r="AG508" s="236">
        <f t="array" ref="AG508">IF(COLUMNS($G508:AG508)&gt;$E508,"",IFERROR(INDEX('PROYECCIÓN'!509:509,15+6*(COLUMNS($G508:AG508)-1)),""))</f>
        <v/>
      </c>
      <c r="AH508" s="236">
        <f t="array" ref="AH508">IF(COLUMNS($G508:AH508)&gt;$E508,"",IFERROR(INDEX('PROYECCIÓN'!509:509,15+6*(COLUMNS($G508:AH508)-1)),""))</f>
        <v/>
      </c>
      <c r="AI508" s="236">
        <f t="array" ref="AI508">IF(COLUMNS($G508:AI508)&gt;$E508,"",IFERROR(INDEX('PROYECCIÓN'!509:509,15+6*(COLUMNS($G508:AI508)-1)),""))</f>
        <v/>
      </c>
      <c r="AJ508" s="236">
        <f t="array" ref="AJ508">IF(COLUMNS($G508:AJ508)&gt;$E508,"",IFERROR(INDEX('PROYECCIÓN'!509:509,15+6*(COLUMNS($G508:AJ508)-1)),""))</f>
        <v/>
      </c>
      <c r="AK508" s="236">
        <f t="array" ref="AK508">IF(COLUMNS($G508:AK508)&gt;$E508,"",IFERROR(INDEX('PROYECCIÓN'!509:509,15+6*(COLUMNS($G508:AK508)-1)),""))</f>
        <v/>
      </c>
      <c r="AL508" s="236">
        <f t="array" ref="AL508">IF(COLUMNS($G508:AL508)&gt;$E508,"",IFERROR(INDEX('PROYECCIÓN'!509:509,15+6*(COLUMNS($G508:AL508)-1)),""))</f>
        <v/>
      </c>
      <c r="AM508" s="236">
        <f t="array" ref="AM508">IF(COLUMNS($G508:AM508)&gt;$E508,"",IFERROR(INDEX('PROYECCIÓN'!509:509,15+6*(COLUMNS($G508:AM508)-1)),""))</f>
        <v/>
      </c>
      <c r="AN508" s="236">
        <f t="array" ref="AN508">IF(COLUMNS($G508:AN508)&gt;$E508,"",IFERROR(INDEX('PROYECCIÓN'!509:509,15+6*(COLUMNS($G508:AN508)-1)),""))</f>
        <v/>
      </c>
      <c r="AO508" s="236">
        <f t="array" ref="AO508">IF(COLUMNS($G508:AO508)&gt;$E508,"",IFERROR(INDEX('PROYECCIÓN'!509:509,15+6*(COLUMNS($G508:AO508)-1)),""))</f>
        <v/>
      </c>
      <c r="AP508" s="236">
        <f t="array" ref="AP508">IF(COLUMNS($G508:AP508)&gt;$E508,"",IFERROR(INDEX('PROYECCIÓN'!509:509,15+6*(COLUMNS($G508:AP508)-1)),""))</f>
        <v/>
      </c>
      <c r="AQ508" s="236" t="n"/>
      <c r="AR508" s="229" t="n"/>
      <c r="AS508" s="185" t="n"/>
    </row>
    <row r="509" ht="15" customHeight="1" s="506">
      <c r="B509" s="47">
        <f>'CARTERA TOTAL'!B509</f>
        <v/>
      </c>
      <c r="C509" s="229">
        <f>'PROYECCIÓN'!C510</f>
        <v/>
      </c>
      <c r="D509" s="53">
        <f>'PROYECCIÓN'!D510</f>
        <v/>
      </c>
      <c r="E509" s="56">
        <f>'PROYECCIÓN'!H510</f>
        <v/>
      </c>
      <c r="F509" s="56">
        <f>IF(COUNTIF($G509:$AP509,"VENCIDA")&gt;0,"VENCIDA",IF(COUNTIF($G509:$AP509,"POR VENCER")&gt;0,"POR VENCER",IF(COUNTIF($G509:$AP509,"AL DÍA")&gt;0,"AL DÍA",IF(COUNTIF($G509:$AP509,"PAGA")&gt;0,"PAGA","SIN ESTADO"))))</f>
        <v/>
      </c>
      <c r="G509" s="236">
        <f t="array" ref="G509">IF(COLUMNS($G509:G509)&gt;$E509,"",IFERROR(INDEX('PROYECCIÓN'!510:510,15+6*(COLUMNS($G509:G509)-1)),""))</f>
        <v/>
      </c>
      <c r="H509" s="236">
        <f t="array" ref="H509">IF(COLUMNS($G509:H509)&gt;$E509,"",IFERROR(INDEX('PROYECCIÓN'!510:510,15+6*(COLUMNS($G509:H509)-1)),""))</f>
        <v/>
      </c>
      <c r="I509" s="236">
        <f t="array" ref="I509">IF(COLUMNS($G509:I509)&gt;$E509,"",IFERROR(INDEX('PROYECCIÓN'!510:510,15+6*(COLUMNS($G509:I509)-1)),""))</f>
        <v/>
      </c>
      <c r="J509" s="236">
        <f t="array" ref="J509">IF(COLUMNS($G509:J509)&gt;$E509,"",IFERROR(INDEX('PROYECCIÓN'!510:510,15+6*(COLUMNS($G509:J509)-1)),""))</f>
        <v/>
      </c>
      <c r="K509" s="236">
        <f t="array" ref="K509">IF(COLUMNS($G509:K509)&gt;$E509,"",IFERROR(INDEX('PROYECCIÓN'!510:510,15+6*(COLUMNS($G509:K509)-1)),""))</f>
        <v/>
      </c>
      <c r="L509" s="236">
        <f t="array" ref="L509">IF(COLUMNS($G509:L509)&gt;$E509,"",IFERROR(INDEX('PROYECCIÓN'!510:510,15+6*(COLUMNS($G509:L509)-1)),""))</f>
        <v/>
      </c>
      <c r="M509" s="236">
        <f t="array" ref="M509">IF(COLUMNS($G509:M509)&gt;$E509,"",IFERROR(INDEX('PROYECCIÓN'!510:510,15+6*(COLUMNS($G509:M509)-1)),""))</f>
        <v/>
      </c>
      <c r="N509" s="236">
        <f t="array" ref="N509">IF(COLUMNS($G509:N509)&gt;$E509,"",IFERROR(INDEX('PROYECCIÓN'!510:510,15+6*(COLUMNS($G509:N509)-1)),""))</f>
        <v/>
      </c>
      <c r="O509" s="236">
        <f t="array" ref="O509">IF(COLUMNS($G509:O509)&gt;$E509,"",IFERROR(INDEX('PROYECCIÓN'!510:510,15+6*(COLUMNS($G509:O509)-1)),""))</f>
        <v/>
      </c>
      <c r="P509" s="236">
        <f t="array" ref="P509">IF(COLUMNS($G509:P509)&gt;$E509,"",IFERROR(INDEX('PROYECCIÓN'!510:510,15+6*(COLUMNS($G509:P509)-1)),""))</f>
        <v/>
      </c>
      <c r="Q509" s="236">
        <f t="array" ref="Q509">IF(COLUMNS($G509:Q509)&gt;$E509,"",IFERROR(INDEX('PROYECCIÓN'!510:510,15+6*(COLUMNS($G509:Q509)-1)),""))</f>
        <v/>
      </c>
      <c r="R509" s="236">
        <f t="array" ref="R509">IF(COLUMNS($G509:R509)&gt;$E509,"",IFERROR(INDEX('PROYECCIÓN'!510:510,15+6*(COLUMNS($G509:R509)-1)),""))</f>
        <v/>
      </c>
      <c r="S509" s="236">
        <f t="array" ref="S509">IF(COLUMNS($G509:S509)&gt;$E509,"",IFERROR(INDEX('PROYECCIÓN'!510:510,15+6*(COLUMNS($G509:S509)-1)),""))</f>
        <v/>
      </c>
      <c r="T509" s="236">
        <f t="array" ref="T509">IF(COLUMNS($G509:T509)&gt;$E509,"",IFERROR(INDEX('PROYECCIÓN'!510:510,15+6*(COLUMNS($G509:T509)-1)),""))</f>
        <v/>
      </c>
      <c r="U509" s="236">
        <f t="array" ref="U509">IF(COLUMNS($G509:U509)&gt;$E509,"",IFERROR(INDEX('PROYECCIÓN'!510:510,15+6*(COLUMNS($G509:U509)-1)),""))</f>
        <v/>
      </c>
      <c r="V509" s="236">
        <f t="array" ref="V509">IF(COLUMNS($G509:V509)&gt;$E509,"",IFERROR(INDEX('PROYECCIÓN'!510:510,15+6*(COLUMNS($G509:V509)-1)),""))</f>
        <v/>
      </c>
      <c r="W509" s="236">
        <f t="array" ref="W509">IF(COLUMNS($G509:W509)&gt;$E509,"",IFERROR(INDEX('PROYECCIÓN'!510:510,15+6*(COLUMNS($G509:W509)-1)),""))</f>
        <v/>
      </c>
      <c r="X509" s="236">
        <f t="array" ref="X509">IF(COLUMNS($G509:X509)&gt;$E509,"",IFERROR(INDEX('PROYECCIÓN'!510:510,15+6*(COLUMNS($G509:X509)-1)),""))</f>
        <v/>
      </c>
      <c r="Y509" s="236">
        <f t="array" ref="Y509">IF(COLUMNS($G509:Y509)&gt;$E509,"",IFERROR(INDEX('PROYECCIÓN'!510:510,15+6*(COLUMNS($G509:Y509)-1)),""))</f>
        <v/>
      </c>
      <c r="Z509" s="236">
        <f t="array" ref="Z509">IF(COLUMNS($G509:Z509)&gt;$E509,"",IFERROR(INDEX('PROYECCIÓN'!510:510,15+6*(COLUMNS($G509:Z509)-1)),""))</f>
        <v/>
      </c>
      <c r="AA509" s="236">
        <f t="array" ref="AA509">IF(COLUMNS($G509:AA509)&gt;$E509,"",IFERROR(INDEX('PROYECCIÓN'!510:510,15+6*(COLUMNS($G509:AA509)-1)),""))</f>
        <v/>
      </c>
      <c r="AB509" s="236">
        <f t="array" ref="AB509">IF(COLUMNS($G509:AB509)&gt;$E509,"",IFERROR(INDEX('PROYECCIÓN'!510:510,15+6*(COLUMNS($G509:AB509)-1)),""))</f>
        <v/>
      </c>
      <c r="AC509" s="236">
        <f t="array" ref="AC509">IF(COLUMNS($G509:AC509)&gt;$E509,"",IFERROR(INDEX('PROYECCIÓN'!510:510,15+6*(COLUMNS($G509:AC509)-1)),""))</f>
        <v/>
      </c>
      <c r="AD509" s="236">
        <f t="array" ref="AD509">IF(COLUMNS($G509:AD509)&gt;$E509,"",IFERROR(INDEX('PROYECCIÓN'!510:510,15+6*(COLUMNS($G509:AD509)-1)),""))</f>
        <v/>
      </c>
      <c r="AE509" s="236">
        <f t="array" ref="AE509">IF(COLUMNS($G509:AE509)&gt;$E509,"",IFERROR(INDEX('PROYECCIÓN'!510:510,15+6*(COLUMNS($G509:AE509)-1)),""))</f>
        <v/>
      </c>
      <c r="AF509" s="236">
        <f t="array" ref="AF509">IF(COLUMNS($G509:AF509)&gt;$E509,"",IFERROR(INDEX('PROYECCIÓN'!510:510,15+6*(COLUMNS($G509:AF509)-1)),""))</f>
        <v/>
      </c>
      <c r="AG509" s="236">
        <f t="array" ref="AG509">IF(COLUMNS($G509:AG509)&gt;$E509,"",IFERROR(INDEX('PROYECCIÓN'!510:510,15+6*(COLUMNS($G509:AG509)-1)),""))</f>
        <v/>
      </c>
      <c r="AH509" s="236">
        <f t="array" ref="AH509">IF(COLUMNS($G509:AH509)&gt;$E509,"",IFERROR(INDEX('PROYECCIÓN'!510:510,15+6*(COLUMNS($G509:AH509)-1)),""))</f>
        <v/>
      </c>
      <c r="AI509" s="236">
        <f t="array" ref="AI509">IF(COLUMNS($G509:AI509)&gt;$E509,"",IFERROR(INDEX('PROYECCIÓN'!510:510,15+6*(COLUMNS($G509:AI509)-1)),""))</f>
        <v/>
      </c>
      <c r="AJ509" s="236">
        <f t="array" ref="AJ509">IF(COLUMNS($G509:AJ509)&gt;$E509,"",IFERROR(INDEX('PROYECCIÓN'!510:510,15+6*(COLUMNS($G509:AJ509)-1)),""))</f>
        <v/>
      </c>
      <c r="AK509" s="236">
        <f t="array" ref="AK509">IF(COLUMNS($G509:AK509)&gt;$E509,"",IFERROR(INDEX('PROYECCIÓN'!510:510,15+6*(COLUMNS($G509:AK509)-1)),""))</f>
        <v/>
      </c>
      <c r="AL509" s="236">
        <f t="array" ref="AL509">IF(COLUMNS($G509:AL509)&gt;$E509,"",IFERROR(INDEX('PROYECCIÓN'!510:510,15+6*(COLUMNS($G509:AL509)-1)),""))</f>
        <v/>
      </c>
      <c r="AM509" s="236">
        <f t="array" ref="AM509">IF(COLUMNS($G509:AM509)&gt;$E509,"",IFERROR(INDEX('PROYECCIÓN'!510:510,15+6*(COLUMNS($G509:AM509)-1)),""))</f>
        <v/>
      </c>
      <c r="AN509" s="236">
        <f t="array" ref="AN509">IF(COLUMNS($G509:AN509)&gt;$E509,"",IFERROR(INDEX('PROYECCIÓN'!510:510,15+6*(COLUMNS($G509:AN509)-1)),""))</f>
        <v/>
      </c>
      <c r="AO509" s="236">
        <f t="array" ref="AO509">IF(COLUMNS($G509:AO509)&gt;$E509,"",IFERROR(INDEX('PROYECCIÓN'!510:510,15+6*(COLUMNS($G509:AO509)-1)),""))</f>
        <v/>
      </c>
      <c r="AP509" s="236">
        <f t="array" ref="AP509">IF(COLUMNS($G509:AP509)&gt;$E509,"",IFERROR(INDEX('PROYECCIÓN'!510:510,15+6*(COLUMNS($G509:AP509)-1)),""))</f>
        <v/>
      </c>
      <c r="AQ509" s="236" t="n"/>
      <c r="AR509" s="229" t="n"/>
      <c r="AS509" s="185" t="n"/>
    </row>
    <row r="510" ht="15" customHeight="1" s="506">
      <c r="B510" s="47">
        <f>'CARTERA TOTAL'!B510</f>
        <v/>
      </c>
      <c r="C510" s="229">
        <f>'PROYECCIÓN'!C511</f>
        <v/>
      </c>
      <c r="D510" s="53">
        <f>'PROYECCIÓN'!D511</f>
        <v/>
      </c>
      <c r="E510" s="56">
        <f>'PROYECCIÓN'!H511</f>
        <v/>
      </c>
      <c r="F510" s="56">
        <f>IF(COUNTIF($G510:$AP510,"VENCIDA")&gt;0,"VENCIDA",IF(COUNTIF($G510:$AP510,"POR VENCER")&gt;0,"POR VENCER",IF(COUNTIF($G510:$AP510,"AL DÍA")&gt;0,"AL DÍA",IF(COUNTIF($G510:$AP510,"PAGA")&gt;0,"PAGA","SIN ESTADO"))))</f>
        <v/>
      </c>
      <c r="G510" s="236">
        <f t="array" ref="G510">IF(COLUMNS($G510:G510)&gt;$E510,"",IFERROR(INDEX('PROYECCIÓN'!511:511,15+6*(COLUMNS($G510:G510)-1)),""))</f>
        <v/>
      </c>
      <c r="H510" s="236">
        <f t="array" ref="H510">IF(COLUMNS($G510:H510)&gt;$E510,"",IFERROR(INDEX('PROYECCIÓN'!511:511,15+6*(COLUMNS($G510:H510)-1)),""))</f>
        <v/>
      </c>
      <c r="I510" s="236">
        <f t="array" ref="I510">IF(COLUMNS($G510:I510)&gt;$E510,"",IFERROR(INDEX('PROYECCIÓN'!511:511,15+6*(COLUMNS($G510:I510)-1)),""))</f>
        <v/>
      </c>
      <c r="J510" s="236">
        <f t="array" ref="J510">IF(COLUMNS($G510:J510)&gt;$E510,"",IFERROR(INDEX('PROYECCIÓN'!511:511,15+6*(COLUMNS($G510:J510)-1)),""))</f>
        <v/>
      </c>
      <c r="K510" s="236">
        <f t="array" ref="K510">IF(COLUMNS($G510:K510)&gt;$E510,"",IFERROR(INDEX('PROYECCIÓN'!511:511,15+6*(COLUMNS($G510:K510)-1)),""))</f>
        <v/>
      </c>
      <c r="L510" s="236">
        <f t="array" ref="L510">IF(COLUMNS($G510:L510)&gt;$E510,"",IFERROR(INDEX('PROYECCIÓN'!511:511,15+6*(COLUMNS($G510:L510)-1)),""))</f>
        <v/>
      </c>
      <c r="M510" s="236">
        <f t="array" ref="M510">IF(COLUMNS($G510:M510)&gt;$E510,"",IFERROR(INDEX('PROYECCIÓN'!511:511,15+6*(COLUMNS($G510:M510)-1)),""))</f>
        <v/>
      </c>
      <c r="N510" s="236">
        <f t="array" ref="N510">IF(COLUMNS($G510:N510)&gt;$E510,"",IFERROR(INDEX('PROYECCIÓN'!511:511,15+6*(COLUMNS($G510:N510)-1)),""))</f>
        <v/>
      </c>
      <c r="O510" s="236">
        <f t="array" ref="O510">IF(COLUMNS($G510:O510)&gt;$E510,"",IFERROR(INDEX('PROYECCIÓN'!511:511,15+6*(COLUMNS($G510:O510)-1)),""))</f>
        <v/>
      </c>
      <c r="P510" s="236">
        <f t="array" ref="P510">IF(COLUMNS($G510:P510)&gt;$E510,"",IFERROR(INDEX('PROYECCIÓN'!511:511,15+6*(COLUMNS($G510:P510)-1)),""))</f>
        <v/>
      </c>
      <c r="Q510" s="236">
        <f t="array" ref="Q510">IF(COLUMNS($G510:Q510)&gt;$E510,"",IFERROR(INDEX('PROYECCIÓN'!511:511,15+6*(COLUMNS($G510:Q510)-1)),""))</f>
        <v/>
      </c>
      <c r="R510" s="236">
        <f t="array" ref="R510">IF(COLUMNS($G510:R510)&gt;$E510,"",IFERROR(INDEX('PROYECCIÓN'!511:511,15+6*(COLUMNS($G510:R510)-1)),""))</f>
        <v/>
      </c>
      <c r="S510" s="236">
        <f t="array" ref="S510">IF(COLUMNS($G510:S510)&gt;$E510,"",IFERROR(INDEX('PROYECCIÓN'!511:511,15+6*(COLUMNS($G510:S510)-1)),""))</f>
        <v/>
      </c>
      <c r="T510" s="236">
        <f t="array" ref="T510">IF(COLUMNS($G510:T510)&gt;$E510,"",IFERROR(INDEX('PROYECCIÓN'!511:511,15+6*(COLUMNS($G510:T510)-1)),""))</f>
        <v/>
      </c>
      <c r="U510" s="236">
        <f t="array" ref="U510">IF(COLUMNS($G510:U510)&gt;$E510,"",IFERROR(INDEX('PROYECCIÓN'!511:511,15+6*(COLUMNS($G510:U510)-1)),""))</f>
        <v/>
      </c>
      <c r="V510" s="236">
        <f t="array" ref="V510">IF(COLUMNS($G510:V510)&gt;$E510,"",IFERROR(INDEX('PROYECCIÓN'!511:511,15+6*(COLUMNS($G510:V510)-1)),""))</f>
        <v/>
      </c>
      <c r="W510" s="236">
        <f t="array" ref="W510">IF(COLUMNS($G510:W510)&gt;$E510,"",IFERROR(INDEX('PROYECCIÓN'!511:511,15+6*(COLUMNS($G510:W510)-1)),""))</f>
        <v/>
      </c>
      <c r="X510" s="236">
        <f t="array" ref="X510">IF(COLUMNS($G510:X510)&gt;$E510,"",IFERROR(INDEX('PROYECCIÓN'!511:511,15+6*(COLUMNS($G510:X510)-1)),""))</f>
        <v/>
      </c>
      <c r="Y510" s="236">
        <f t="array" ref="Y510">IF(COLUMNS($G510:Y510)&gt;$E510,"",IFERROR(INDEX('PROYECCIÓN'!511:511,15+6*(COLUMNS($G510:Y510)-1)),""))</f>
        <v/>
      </c>
      <c r="Z510" s="236">
        <f t="array" ref="Z510">IF(COLUMNS($G510:Z510)&gt;$E510,"",IFERROR(INDEX('PROYECCIÓN'!511:511,15+6*(COLUMNS($G510:Z510)-1)),""))</f>
        <v/>
      </c>
      <c r="AA510" s="236">
        <f t="array" ref="AA510">IF(COLUMNS($G510:AA510)&gt;$E510,"",IFERROR(INDEX('PROYECCIÓN'!511:511,15+6*(COLUMNS($G510:AA510)-1)),""))</f>
        <v/>
      </c>
      <c r="AB510" s="236">
        <f t="array" ref="AB510">IF(COLUMNS($G510:AB510)&gt;$E510,"",IFERROR(INDEX('PROYECCIÓN'!511:511,15+6*(COLUMNS($G510:AB510)-1)),""))</f>
        <v/>
      </c>
      <c r="AC510" s="236">
        <f t="array" ref="AC510">IF(COLUMNS($G510:AC510)&gt;$E510,"",IFERROR(INDEX('PROYECCIÓN'!511:511,15+6*(COLUMNS($G510:AC510)-1)),""))</f>
        <v/>
      </c>
      <c r="AD510" s="236">
        <f t="array" ref="AD510">IF(COLUMNS($G510:AD510)&gt;$E510,"",IFERROR(INDEX('PROYECCIÓN'!511:511,15+6*(COLUMNS($G510:AD510)-1)),""))</f>
        <v/>
      </c>
      <c r="AE510" s="236">
        <f t="array" ref="AE510">IF(COLUMNS($G510:AE510)&gt;$E510,"",IFERROR(INDEX('PROYECCIÓN'!511:511,15+6*(COLUMNS($G510:AE510)-1)),""))</f>
        <v/>
      </c>
      <c r="AF510" s="236">
        <f t="array" ref="AF510">IF(COLUMNS($G510:AF510)&gt;$E510,"",IFERROR(INDEX('PROYECCIÓN'!511:511,15+6*(COLUMNS($G510:AF510)-1)),""))</f>
        <v/>
      </c>
      <c r="AG510" s="236">
        <f t="array" ref="AG510">IF(COLUMNS($G510:AG510)&gt;$E510,"",IFERROR(INDEX('PROYECCIÓN'!511:511,15+6*(COLUMNS($G510:AG510)-1)),""))</f>
        <v/>
      </c>
      <c r="AH510" s="236">
        <f t="array" ref="AH510">IF(COLUMNS($G510:AH510)&gt;$E510,"",IFERROR(INDEX('PROYECCIÓN'!511:511,15+6*(COLUMNS($G510:AH510)-1)),""))</f>
        <v/>
      </c>
      <c r="AI510" s="236">
        <f t="array" ref="AI510">IF(COLUMNS($G510:AI510)&gt;$E510,"",IFERROR(INDEX('PROYECCIÓN'!511:511,15+6*(COLUMNS($G510:AI510)-1)),""))</f>
        <v/>
      </c>
      <c r="AJ510" s="236">
        <f t="array" ref="AJ510">IF(COLUMNS($G510:AJ510)&gt;$E510,"",IFERROR(INDEX('PROYECCIÓN'!511:511,15+6*(COLUMNS($G510:AJ510)-1)),""))</f>
        <v/>
      </c>
      <c r="AK510" s="236">
        <f t="array" ref="AK510">IF(COLUMNS($G510:AK510)&gt;$E510,"",IFERROR(INDEX('PROYECCIÓN'!511:511,15+6*(COLUMNS($G510:AK510)-1)),""))</f>
        <v/>
      </c>
      <c r="AL510" s="236">
        <f t="array" ref="AL510">IF(COLUMNS($G510:AL510)&gt;$E510,"",IFERROR(INDEX('PROYECCIÓN'!511:511,15+6*(COLUMNS($G510:AL510)-1)),""))</f>
        <v/>
      </c>
      <c r="AM510" s="236">
        <f t="array" ref="AM510">IF(COLUMNS($G510:AM510)&gt;$E510,"",IFERROR(INDEX('PROYECCIÓN'!511:511,15+6*(COLUMNS($G510:AM510)-1)),""))</f>
        <v/>
      </c>
      <c r="AN510" s="236">
        <f t="array" ref="AN510">IF(COLUMNS($G510:AN510)&gt;$E510,"",IFERROR(INDEX('PROYECCIÓN'!511:511,15+6*(COLUMNS($G510:AN510)-1)),""))</f>
        <v/>
      </c>
      <c r="AO510" s="236">
        <f t="array" ref="AO510">IF(COLUMNS($G510:AO510)&gt;$E510,"",IFERROR(INDEX('PROYECCIÓN'!511:511,15+6*(COLUMNS($G510:AO510)-1)),""))</f>
        <v/>
      </c>
      <c r="AP510" s="236">
        <f t="array" ref="AP510">IF(COLUMNS($G510:AP510)&gt;$E510,"",IFERROR(INDEX('PROYECCIÓN'!511:511,15+6*(COLUMNS($G510:AP510)-1)),""))</f>
        <v/>
      </c>
      <c r="AQ510" s="236" t="n"/>
      <c r="AR510" s="229" t="n"/>
      <c r="AS510" s="185" t="n"/>
    </row>
    <row r="511" ht="15" customHeight="1" s="506">
      <c r="B511" s="47">
        <f>'CARTERA TOTAL'!B511</f>
        <v/>
      </c>
      <c r="C511" s="229">
        <f>'PROYECCIÓN'!C512</f>
        <v/>
      </c>
      <c r="D511" s="53">
        <f>'PROYECCIÓN'!D512</f>
        <v/>
      </c>
      <c r="E511" s="56">
        <f>'PROYECCIÓN'!H512</f>
        <v/>
      </c>
      <c r="F511" s="56">
        <f>IF(COUNTIF($G511:$AP511,"VENCIDA")&gt;0,"VENCIDA",IF(COUNTIF($G511:$AP511,"POR VENCER")&gt;0,"POR VENCER",IF(COUNTIF($G511:$AP511,"AL DÍA")&gt;0,"AL DÍA",IF(COUNTIF($G511:$AP511,"PAGA")&gt;0,"PAGA","SIN ESTADO"))))</f>
        <v/>
      </c>
      <c r="G511" s="236">
        <f t="array" ref="G511">IF(COLUMNS($G511:G511)&gt;$E511,"",IFERROR(INDEX('PROYECCIÓN'!512:512,15+6*(COLUMNS($G511:G511)-1)),""))</f>
        <v/>
      </c>
      <c r="H511" s="236">
        <f t="array" ref="H511">IF(COLUMNS($G511:H511)&gt;$E511,"",IFERROR(INDEX('PROYECCIÓN'!512:512,15+6*(COLUMNS($G511:H511)-1)),""))</f>
        <v/>
      </c>
      <c r="I511" s="236">
        <f t="array" ref="I511">IF(COLUMNS($G511:I511)&gt;$E511,"",IFERROR(INDEX('PROYECCIÓN'!512:512,15+6*(COLUMNS($G511:I511)-1)),""))</f>
        <v/>
      </c>
      <c r="J511" s="236">
        <f t="array" ref="J511">IF(COLUMNS($G511:J511)&gt;$E511,"",IFERROR(INDEX('PROYECCIÓN'!512:512,15+6*(COLUMNS($G511:J511)-1)),""))</f>
        <v/>
      </c>
      <c r="K511" s="236">
        <f t="array" ref="K511">IF(COLUMNS($G511:K511)&gt;$E511,"",IFERROR(INDEX('PROYECCIÓN'!512:512,15+6*(COLUMNS($G511:K511)-1)),""))</f>
        <v/>
      </c>
      <c r="L511" s="236">
        <f t="array" ref="L511">IF(COLUMNS($G511:L511)&gt;$E511,"",IFERROR(INDEX('PROYECCIÓN'!512:512,15+6*(COLUMNS($G511:L511)-1)),""))</f>
        <v/>
      </c>
      <c r="M511" s="236">
        <f t="array" ref="M511">IF(COLUMNS($G511:M511)&gt;$E511,"",IFERROR(INDEX('PROYECCIÓN'!512:512,15+6*(COLUMNS($G511:M511)-1)),""))</f>
        <v/>
      </c>
      <c r="N511" s="236">
        <f t="array" ref="N511">IF(COLUMNS($G511:N511)&gt;$E511,"",IFERROR(INDEX('PROYECCIÓN'!512:512,15+6*(COLUMNS($G511:N511)-1)),""))</f>
        <v/>
      </c>
      <c r="O511" s="236">
        <f t="array" ref="O511">IF(COLUMNS($G511:O511)&gt;$E511,"",IFERROR(INDEX('PROYECCIÓN'!512:512,15+6*(COLUMNS($G511:O511)-1)),""))</f>
        <v/>
      </c>
      <c r="P511" s="236">
        <f t="array" ref="P511">IF(COLUMNS($G511:P511)&gt;$E511,"",IFERROR(INDEX('PROYECCIÓN'!512:512,15+6*(COLUMNS($G511:P511)-1)),""))</f>
        <v/>
      </c>
      <c r="Q511" s="236">
        <f t="array" ref="Q511">IF(COLUMNS($G511:Q511)&gt;$E511,"",IFERROR(INDEX('PROYECCIÓN'!512:512,15+6*(COLUMNS($G511:Q511)-1)),""))</f>
        <v/>
      </c>
      <c r="R511" s="236">
        <f t="array" ref="R511">IF(COLUMNS($G511:R511)&gt;$E511,"",IFERROR(INDEX('PROYECCIÓN'!512:512,15+6*(COLUMNS($G511:R511)-1)),""))</f>
        <v/>
      </c>
      <c r="S511" s="236">
        <f t="array" ref="S511">IF(COLUMNS($G511:S511)&gt;$E511,"",IFERROR(INDEX('PROYECCIÓN'!512:512,15+6*(COLUMNS($G511:S511)-1)),""))</f>
        <v/>
      </c>
      <c r="T511" s="236">
        <f t="array" ref="T511">IF(COLUMNS($G511:T511)&gt;$E511,"",IFERROR(INDEX('PROYECCIÓN'!512:512,15+6*(COLUMNS($G511:T511)-1)),""))</f>
        <v/>
      </c>
      <c r="U511" s="236">
        <f t="array" ref="U511">IF(COLUMNS($G511:U511)&gt;$E511,"",IFERROR(INDEX('PROYECCIÓN'!512:512,15+6*(COLUMNS($G511:U511)-1)),""))</f>
        <v/>
      </c>
      <c r="V511" s="236">
        <f t="array" ref="V511">IF(COLUMNS($G511:V511)&gt;$E511,"",IFERROR(INDEX('PROYECCIÓN'!512:512,15+6*(COLUMNS($G511:V511)-1)),""))</f>
        <v/>
      </c>
      <c r="W511" s="236">
        <f t="array" ref="W511">IF(COLUMNS($G511:W511)&gt;$E511,"",IFERROR(INDEX('PROYECCIÓN'!512:512,15+6*(COLUMNS($G511:W511)-1)),""))</f>
        <v/>
      </c>
      <c r="X511" s="236">
        <f t="array" ref="X511">IF(COLUMNS($G511:X511)&gt;$E511,"",IFERROR(INDEX('PROYECCIÓN'!512:512,15+6*(COLUMNS($G511:X511)-1)),""))</f>
        <v/>
      </c>
      <c r="Y511" s="236">
        <f t="array" ref="Y511">IF(COLUMNS($G511:Y511)&gt;$E511,"",IFERROR(INDEX('PROYECCIÓN'!512:512,15+6*(COLUMNS($G511:Y511)-1)),""))</f>
        <v/>
      </c>
      <c r="Z511" s="236">
        <f t="array" ref="Z511">IF(COLUMNS($G511:Z511)&gt;$E511,"",IFERROR(INDEX('PROYECCIÓN'!512:512,15+6*(COLUMNS($G511:Z511)-1)),""))</f>
        <v/>
      </c>
      <c r="AA511" s="236">
        <f t="array" ref="AA511">IF(COLUMNS($G511:AA511)&gt;$E511,"",IFERROR(INDEX('PROYECCIÓN'!512:512,15+6*(COLUMNS($G511:AA511)-1)),""))</f>
        <v/>
      </c>
      <c r="AB511" s="236">
        <f t="array" ref="AB511">IF(COLUMNS($G511:AB511)&gt;$E511,"",IFERROR(INDEX('PROYECCIÓN'!512:512,15+6*(COLUMNS($G511:AB511)-1)),""))</f>
        <v/>
      </c>
      <c r="AC511" s="236">
        <f t="array" ref="AC511">IF(COLUMNS($G511:AC511)&gt;$E511,"",IFERROR(INDEX('PROYECCIÓN'!512:512,15+6*(COLUMNS($G511:AC511)-1)),""))</f>
        <v/>
      </c>
      <c r="AD511" s="236">
        <f t="array" ref="AD511">IF(COLUMNS($G511:AD511)&gt;$E511,"",IFERROR(INDEX('PROYECCIÓN'!512:512,15+6*(COLUMNS($G511:AD511)-1)),""))</f>
        <v/>
      </c>
      <c r="AE511" s="236">
        <f t="array" ref="AE511">IF(COLUMNS($G511:AE511)&gt;$E511,"",IFERROR(INDEX('PROYECCIÓN'!512:512,15+6*(COLUMNS($G511:AE511)-1)),""))</f>
        <v/>
      </c>
      <c r="AF511" s="236">
        <f t="array" ref="AF511">IF(COLUMNS($G511:AF511)&gt;$E511,"",IFERROR(INDEX('PROYECCIÓN'!512:512,15+6*(COLUMNS($G511:AF511)-1)),""))</f>
        <v/>
      </c>
      <c r="AG511" s="236">
        <f t="array" ref="AG511">IF(COLUMNS($G511:AG511)&gt;$E511,"",IFERROR(INDEX('PROYECCIÓN'!512:512,15+6*(COLUMNS($G511:AG511)-1)),""))</f>
        <v/>
      </c>
      <c r="AH511" s="236">
        <f t="array" ref="AH511">IF(COLUMNS($G511:AH511)&gt;$E511,"",IFERROR(INDEX('PROYECCIÓN'!512:512,15+6*(COLUMNS($G511:AH511)-1)),""))</f>
        <v/>
      </c>
      <c r="AI511" s="236">
        <f t="array" ref="AI511">IF(COLUMNS($G511:AI511)&gt;$E511,"",IFERROR(INDEX('PROYECCIÓN'!512:512,15+6*(COLUMNS($G511:AI511)-1)),""))</f>
        <v/>
      </c>
      <c r="AJ511" s="236">
        <f t="array" ref="AJ511">IF(COLUMNS($G511:AJ511)&gt;$E511,"",IFERROR(INDEX('PROYECCIÓN'!512:512,15+6*(COLUMNS($G511:AJ511)-1)),""))</f>
        <v/>
      </c>
      <c r="AK511" s="236">
        <f t="array" ref="AK511">IF(COLUMNS($G511:AK511)&gt;$E511,"",IFERROR(INDEX('PROYECCIÓN'!512:512,15+6*(COLUMNS($G511:AK511)-1)),""))</f>
        <v/>
      </c>
      <c r="AL511" s="236">
        <f t="array" ref="AL511">IF(COLUMNS($G511:AL511)&gt;$E511,"",IFERROR(INDEX('PROYECCIÓN'!512:512,15+6*(COLUMNS($G511:AL511)-1)),""))</f>
        <v/>
      </c>
      <c r="AM511" s="236">
        <f t="array" ref="AM511">IF(COLUMNS($G511:AM511)&gt;$E511,"",IFERROR(INDEX('PROYECCIÓN'!512:512,15+6*(COLUMNS($G511:AM511)-1)),""))</f>
        <v/>
      </c>
      <c r="AN511" s="236">
        <f t="array" ref="AN511">IF(COLUMNS($G511:AN511)&gt;$E511,"",IFERROR(INDEX('PROYECCIÓN'!512:512,15+6*(COLUMNS($G511:AN511)-1)),""))</f>
        <v/>
      </c>
      <c r="AO511" s="236">
        <f t="array" ref="AO511">IF(COLUMNS($G511:AO511)&gt;$E511,"",IFERROR(INDEX('PROYECCIÓN'!512:512,15+6*(COLUMNS($G511:AO511)-1)),""))</f>
        <v/>
      </c>
      <c r="AP511" s="236">
        <f t="array" ref="AP511">IF(COLUMNS($G511:AP511)&gt;$E511,"",IFERROR(INDEX('PROYECCIÓN'!512:512,15+6*(COLUMNS($G511:AP511)-1)),""))</f>
        <v/>
      </c>
      <c r="AQ511" s="236" t="n"/>
      <c r="AR511" s="229" t="n"/>
      <c r="AS511" s="185" t="n"/>
    </row>
    <row r="512" ht="15" customHeight="1" s="506">
      <c r="B512" s="47">
        <f>'CARTERA TOTAL'!B512</f>
        <v/>
      </c>
      <c r="C512" s="229">
        <f>'PROYECCIÓN'!C513</f>
        <v/>
      </c>
      <c r="D512" s="53">
        <f>'PROYECCIÓN'!D513</f>
        <v/>
      </c>
      <c r="E512" s="56">
        <f>'PROYECCIÓN'!H513</f>
        <v/>
      </c>
      <c r="F512" s="56">
        <f>IF(COUNTIF($G512:$AP512,"VENCIDA")&gt;0,"VENCIDA",IF(COUNTIF($G512:$AP512,"POR VENCER")&gt;0,"POR VENCER",IF(COUNTIF($G512:$AP512,"AL DÍA")&gt;0,"AL DÍA",IF(COUNTIF($G512:$AP512,"PAGA")&gt;0,"PAGA","SIN ESTADO"))))</f>
        <v/>
      </c>
      <c r="G512" s="236">
        <f t="array" ref="G512">IF(COLUMNS($G512:G512)&gt;$E512,"",IFERROR(INDEX('PROYECCIÓN'!513:513,15+6*(COLUMNS($G512:G512)-1)),""))</f>
        <v/>
      </c>
      <c r="H512" s="236">
        <f t="array" ref="H512">IF(COLUMNS($G512:H512)&gt;$E512,"",IFERROR(INDEX('PROYECCIÓN'!513:513,15+6*(COLUMNS($G512:H512)-1)),""))</f>
        <v/>
      </c>
      <c r="I512" s="236">
        <f t="array" ref="I512">IF(COLUMNS($G512:I512)&gt;$E512,"",IFERROR(INDEX('PROYECCIÓN'!513:513,15+6*(COLUMNS($G512:I512)-1)),""))</f>
        <v/>
      </c>
      <c r="J512" s="236">
        <f t="array" ref="J512">IF(COLUMNS($G512:J512)&gt;$E512,"",IFERROR(INDEX('PROYECCIÓN'!513:513,15+6*(COLUMNS($G512:J512)-1)),""))</f>
        <v/>
      </c>
      <c r="K512" s="236">
        <f t="array" ref="K512">IF(COLUMNS($G512:K512)&gt;$E512,"",IFERROR(INDEX('PROYECCIÓN'!513:513,15+6*(COLUMNS($G512:K512)-1)),""))</f>
        <v/>
      </c>
      <c r="L512" s="236">
        <f t="array" ref="L512">IF(COLUMNS($G512:L512)&gt;$E512,"",IFERROR(INDEX('PROYECCIÓN'!513:513,15+6*(COLUMNS($G512:L512)-1)),""))</f>
        <v/>
      </c>
      <c r="M512" s="236">
        <f t="array" ref="M512">IF(COLUMNS($G512:M512)&gt;$E512,"",IFERROR(INDEX('PROYECCIÓN'!513:513,15+6*(COLUMNS($G512:M512)-1)),""))</f>
        <v/>
      </c>
      <c r="N512" s="236">
        <f t="array" ref="N512">IF(COLUMNS($G512:N512)&gt;$E512,"",IFERROR(INDEX('PROYECCIÓN'!513:513,15+6*(COLUMNS($G512:N512)-1)),""))</f>
        <v/>
      </c>
      <c r="O512" s="236">
        <f t="array" ref="O512">IF(COLUMNS($G512:O512)&gt;$E512,"",IFERROR(INDEX('PROYECCIÓN'!513:513,15+6*(COLUMNS($G512:O512)-1)),""))</f>
        <v/>
      </c>
      <c r="P512" s="236">
        <f t="array" ref="P512">IF(COLUMNS($G512:P512)&gt;$E512,"",IFERROR(INDEX('PROYECCIÓN'!513:513,15+6*(COLUMNS($G512:P512)-1)),""))</f>
        <v/>
      </c>
      <c r="Q512" s="236">
        <f t="array" ref="Q512">IF(COLUMNS($G512:Q512)&gt;$E512,"",IFERROR(INDEX('PROYECCIÓN'!513:513,15+6*(COLUMNS($G512:Q512)-1)),""))</f>
        <v/>
      </c>
      <c r="R512" s="236">
        <f t="array" ref="R512">IF(COLUMNS($G512:R512)&gt;$E512,"",IFERROR(INDEX('PROYECCIÓN'!513:513,15+6*(COLUMNS($G512:R512)-1)),""))</f>
        <v/>
      </c>
      <c r="S512" s="236">
        <f t="array" ref="S512">IF(COLUMNS($G512:S512)&gt;$E512,"",IFERROR(INDEX('PROYECCIÓN'!513:513,15+6*(COLUMNS($G512:S512)-1)),""))</f>
        <v/>
      </c>
      <c r="T512" s="236">
        <f t="array" ref="T512">IF(COLUMNS($G512:T512)&gt;$E512,"",IFERROR(INDEX('PROYECCIÓN'!513:513,15+6*(COLUMNS($G512:T512)-1)),""))</f>
        <v/>
      </c>
      <c r="U512" s="236">
        <f t="array" ref="U512">IF(COLUMNS($G512:U512)&gt;$E512,"",IFERROR(INDEX('PROYECCIÓN'!513:513,15+6*(COLUMNS($G512:U512)-1)),""))</f>
        <v/>
      </c>
      <c r="V512" s="236">
        <f t="array" ref="V512">IF(COLUMNS($G512:V512)&gt;$E512,"",IFERROR(INDEX('PROYECCIÓN'!513:513,15+6*(COLUMNS($G512:V512)-1)),""))</f>
        <v/>
      </c>
      <c r="W512" s="236">
        <f t="array" ref="W512">IF(COLUMNS($G512:W512)&gt;$E512,"",IFERROR(INDEX('PROYECCIÓN'!513:513,15+6*(COLUMNS($G512:W512)-1)),""))</f>
        <v/>
      </c>
      <c r="X512" s="236">
        <f t="array" ref="X512">IF(COLUMNS($G512:X512)&gt;$E512,"",IFERROR(INDEX('PROYECCIÓN'!513:513,15+6*(COLUMNS($G512:X512)-1)),""))</f>
        <v/>
      </c>
      <c r="Y512" s="236">
        <f t="array" ref="Y512">IF(COLUMNS($G512:Y512)&gt;$E512,"",IFERROR(INDEX('PROYECCIÓN'!513:513,15+6*(COLUMNS($G512:Y512)-1)),""))</f>
        <v/>
      </c>
      <c r="Z512" s="236">
        <f t="array" ref="Z512">IF(COLUMNS($G512:Z512)&gt;$E512,"",IFERROR(INDEX('PROYECCIÓN'!513:513,15+6*(COLUMNS($G512:Z512)-1)),""))</f>
        <v/>
      </c>
      <c r="AA512" s="236">
        <f t="array" ref="AA512">IF(COLUMNS($G512:AA512)&gt;$E512,"",IFERROR(INDEX('PROYECCIÓN'!513:513,15+6*(COLUMNS($G512:AA512)-1)),""))</f>
        <v/>
      </c>
      <c r="AB512" s="236">
        <f t="array" ref="AB512">IF(COLUMNS($G512:AB512)&gt;$E512,"",IFERROR(INDEX('PROYECCIÓN'!513:513,15+6*(COLUMNS($G512:AB512)-1)),""))</f>
        <v/>
      </c>
      <c r="AC512" s="236">
        <f t="array" ref="AC512">IF(COLUMNS($G512:AC512)&gt;$E512,"",IFERROR(INDEX('PROYECCIÓN'!513:513,15+6*(COLUMNS($G512:AC512)-1)),""))</f>
        <v/>
      </c>
      <c r="AD512" s="236">
        <f t="array" ref="AD512">IF(COLUMNS($G512:AD512)&gt;$E512,"",IFERROR(INDEX('PROYECCIÓN'!513:513,15+6*(COLUMNS($G512:AD512)-1)),""))</f>
        <v/>
      </c>
      <c r="AE512" s="236">
        <f t="array" ref="AE512">IF(COLUMNS($G512:AE512)&gt;$E512,"",IFERROR(INDEX('PROYECCIÓN'!513:513,15+6*(COLUMNS($G512:AE512)-1)),""))</f>
        <v/>
      </c>
      <c r="AF512" s="236">
        <f t="array" ref="AF512">IF(COLUMNS($G512:AF512)&gt;$E512,"",IFERROR(INDEX('PROYECCIÓN'!513:513,15+6*(COLUMNS($G512:AF512)-1)),""))</f>
        <v/>
      </c>
      <c r="AG512" s="236">
        <f t="array" ref="AG512">IF(COLUMNS($G512:AG512)&gt;$E512,"",IFERROR(INDEX('PROYECCIÓN'!513:513,15+6*(COLUMNS($G512:AG512)-1)),""))</f>
        <v/>
      </c>
      <c r="AH512" s="236">
        <f t="array" ref="AH512">IF(COLUMNS($G512:AH512)&gt;$E512,"",IFERROR(INDEX('PROYECCIÓN'!513:513,15+6*(COLUMNS($G512:AH512)-1)),""))</f>
        <v/>
      </c>
      <c r="AI512" s="236">
        <f t="array" ref="AI512">IF(COLUMNS($G512:AI512)&gt;$E512,"",IFERROR(INDEX('PROYECCIÓN'!513:513,15+6*(COLUMNS($G512:AI512)-1)),""))</f>
        <v/>
      </c>
      <c r="AJ512" s="236">
        <f t="array" ref="AJ512">IF(COLUMNS($G512:AJ512)&gt;$E512,"",IFERROR(INDEX('PROYECCIÓN'!513:513,15+6*(COLUMNS($G512:AJ512)-1)),""))</f>
        <v/>
      </c>
      <c r="AK512" s="236">
        <f t="array" ref="AK512">IF(COLUMNS($G512:AK512)&gt;$E512,"",IFERROR(INDEX('PROYECCIÓN'!513:513,15+6*(COLUMNS($G512:AK512)-1)),""))</f>
        <v/>
      </c>
      <c r="AL512" s="236">
        <f t="array" ref="AL512">IF(COLUMNS($G512:AL512)&gt;$E512,"",IFERROR(INDEX('PROYECCIÓN'!513:513,15+6*(COLUMNS($G512:AL512)-1)),""))</f>
        <v/>
      </c>
      <c r="AM512" s="236">
        <f t="array" ref="AM512">IF(COLUMNS($G512:AM512)&gt;$E512,"",IFERROR(INDEX('PROYECCIÓN'!513:513,15+6*(COLUMNS($G512:AM512)-1)),""))</f>
        <v/>
      </c>
      <c r="AN512" s="236">
        <f t="array" ref="AN512">IF(COLUMNS($G512:AN512)&gt;$E512,"",IFERROR(INDEX('PROYECCIÓN'!513:513,15+6*(COLUMNS($G512:AN512)-1)),""))</f>
        <v/>
      </c>
      <c r="AO512" s="236">
        <f t="array" ref="AO512">IF(COLUMNS($G512:AO512)&gt;$E512,"",IFERROR(INDEX('PROYECCIÓN'!513:513,15+6*(COLUMNS($G512:AO512)-1)),""))</f>
        <v/>
      </c>
      <c r="AP512" s="236">
        <f t="array" ref="AP512">IF(COLUMNS($G512:AP512)&gt;$E512,"",IFERROR(INDEX('PROYECCIÓN'!513:513,15+6*(COLUMNS($G512:AP512)-1)),""))</f>
        <v/>
      </c>
      <c r="AQ512" s="236" t="n"/>
      <c r="AR512" s="229" t="n"/>
      <c r="AS512" s="185" t="n"/>
    </row>
    <row r="513" ht="15" customHeight="1" s="506">
      <c r="B513" s="500">
        <f>'CARTERA TOTAL'!B513</f>
        <v/>
      </c>
      <c r="C513" s="501">
        <f>'PROYECCIÓN'!C514</f>
        <v/>
      </c>
      <c r="D513" s="502">
        <f>'PROYECCIÓN'!D514</f>
        <v/>
      </c>
      <c r="E513" s="503">
        <f>'PROYECCIÓN'!H514</f>
        <v/>
      </c>
      <c r="F513" s="503">
        <f>IF(COUNTIF($G513:$AP513,"VENCIDA")&gt;0,"VENCIDA",IF(COUNTIF($G513:$AP513,"POR VENCER")&gt;0,"POR VENCER",IF(COUNTIF($G513:$AP513,"AL DÍA")&gt;0,"AL DÍA",IF(COUNTIF($G513:$AP513,"PAGA")&gt;0,"PAGA","SIN ESTADO"))))</f>
        <v/>
      </c>
      <c r="G513" s="504">
        <f t="array" ref="G513">IF(COLUMNS($G513:G513)&gt;$E513,"",IFERROR(INDEX('PROYECCIÓN'!514:514,15+6*(COLUMNS($G513:G513)-1)),""))</f>
        <v/>
      </c>
      <c r="H513" s="504">
        <f t="array" ref="H513">IF(COLUMNS($G513:H513)&gt;$E513,"",IFERROR(INDEX('PROYECCIÓN'!514:514,15+6*(COLUMNS($G513:H513)-1)),""))</f>
        <v/>
      </c>
      <c r="I513" s="504">
        <f t="array" ref="I513">IF(COLUMNS($G513:I513)&gt;$E513,"",IFERROR(INDEX('PROYECCIÓN'!514:514,15+6*(COLUMNS($G513:I513)-1)),""))</f>
        <v/>
      </c>
      <c r="J513" s="504">
        <f t="array" ref="J513">IF(COLUMNS($G513:J513)&gt;$E513,"",IFERROR(INDEX('PROYECCIÓN'!514:514,15+6*(COLUMNS($G513:J513)-1)),""))</f>
        <v/>
      </c>
      <c r="K513" s="504">
        <f t="array" ref="K513">IF(COLUMNS($G513:K513)&gt;$E513,"",IFERROR(INDEX('PROYECCIÓN'!514:514,15+6*(COLUMNS($G513:K513)-1)),""))</f>
        <v/>
      </c>
      <c r="L513" s="504">
        <f t="array" ref="L513">IF(COLUMNS($G513:L513)&gt;$E513,"",IFERROR(INDEX('PROYECCIÓN'!514:514,15+6*(COLUMNS($G513:L513)-1)),""))</f>
        <v/>
      </c>
      <c r="M513" s="504">
        <f t="array" ref="M513">IF(COLUMNS($G513:M513)&gt;$E513,"",IFERROR(INDEX('PROYECCIÓN'!514:514,15+6*(COLUMNS($G513:M513)-1)),""))</f>
        <v/>
      </c>
      <c r="N513" s="504">
        <f t="array" ref="N513">IF(COLUMNS($G513:N513)&gt;$E513,"",IFERROR(INDEX('PROYECCIÓN'!514:514,15+6*(COLUMNS($G513:N513)-1)),""))</f>
        <v/>
      </c>
      <c r="O513" s="504">
        <f t="array" ref="O513">IF(COLUMNS($G513:O513)&gt;$E513,"",IFERROR(INDEX('PROYECCIÓN'!514:514,15+6*(COLUMNS($G513:O513)-1)),""))</f>
        <v/>
      </c>
      <c r="P513" s="504">
        <f t="array" ref="P513">IF(COLUMNS($G513:P513)&gt;$E513,"",IFERROR(INDEX('PROYECCIÓN'!514:514,15+6*(COLUMNS($G513:P513)-1)),""))</f>
        <v/>
      </c>
      <c r="Q513" s="504">
        <f t="array" ref="Q513">IF(COLUMNS($G513:Q513)&gt;$E513,"",IFERROR(INDEX('PROYECCIÓN'!514:514,15+6*(COLUMNS($G513:Q513)-1)),""))</f>
        <v/>
      </c>
      <c r="R513" s="504">
        <f t="array" ref="R513">IF(COLUMNS($G513:R513)&gt;$E513,"",IFERROR(INDEX('PROYECCIÓN'!514:514,15+6*(COLUMNS($G513:R513)-1)),""))</f>
        <v/>
      </c>
      <c r="S513" s="504">
        <f t="array" ref="S513">IF(COLUMNS($G513:S513)&gt;$E513,"",IFERROR(INDEX('PROYECCIÓN'!514:514,15+6*(COLUMNS($G513:S513)-1)),""))</f>
        <v/>
      </c>
      <c r="T513" s="504">
        <f t="array" ref="T513">IF(COLUMNS($G513:T513)&gt;$E513,"",IFERROR(INDEX('PROYECCIÓN'!514:514,15+6*(COLUMNS($G513:T513)-1)),""))</f>
        <v/>
      </c>
      <c r="U513" s="504">
        <f t="array" ref="U513">IF(COLUMNS($G513:U513)&gt;$E513,"",IFERROR(INDEX('PROYECCIÓN'!514:514,15+6*(COLUMNS($G513:U513)-1)),""))</f>
        <v/>
      </c>
      <c r="V513" s="504">
        <f t="array" ref="V513">IF(COLUMNS($G513:V513)&gt;$E513,"",IFERROR(INDEX('PROYECCIÓN'!514:514,15+6*(COLUMNS($G513:V513)-1)),""))</f>
        <v/>
      </c>
      <c r="W513" s="504">
        <f t="array" ref="W513">IF(COLUMNS($G513:W513)&gt;$E513,"",IFERROR(INDEX('PROYECCIÓN'!514:514,15+6*(COLUMNS($G513:W513)-1)),""))</f>
        <v/>
      </c>
      <c r="X513" s="504">
        <f t="array" ref="X513">IF(COLUMNS($G513:X513)&gt;$E513,"",IFERROR(INDEX('PROYECCIÓN'!514:514,15+6*(COLUMNS($G513:X513)-1)),""))</f>
        <v/>
      </c>
      <c r="Y513" s="504">
        <f t="array" ref="Y513">IF(COLUMNS($G513:Y513)&gt;$E513,"",IFERROR(INDEX('PROYECCIÓN'!514:514,15+6*(COLUMNS($G513:Y513)-1)),""))</f>
        <v/>
      </c>
      <c r="Z513" s="504">
        <f t="array" ref="Z513">IF(COLUMNS($G513:Z513)&gt;$E513,"",IFERROR(INDEX('PROYECCIÓN'!514:514,15+6*(COLUMNS($G513:Z513)-1)),""))</f>
        <v/>
      </c>
      <c r="AA513" s="504">
        <f t="array" ref="AA513">IF(COLUMNS($G513:AA513)&gt;$E513,"",IFERROR(INDEX('PROYECCIÓN'!514:514,15+6*(COLUMNS($G513:AA513)-1)),""))</f>
        <v/>
      </c>
      <c r="AB513" s="504">
        <f t="array" ref="AB513">IF(COLUMNS($G513:AB513)&gt;$E513,"",IFERROR(INDEX('PROYECCIÓN'!514:514,15+6*(COLUMNS($G513:AB513)-1)),""))</f>
        <v/>
      </c>
      <c r="AC513" s="504">
        <f t="array" ref="AC513">IF(COLUMNS($G513:AC513)&gt;$E513,"",IFERROR(INDEX('PROYECCIÓN'!514:514,15+6*(COLUMNS($G513:AC513)-1)),""))</f>
        <v/>
      </c>
      <c r="AD513" s="504">
        <f t="array" ref="AD513">IF(COLUMNS($G513:AD513)&gt;$E513,"",IFERROR(INDEX('PROYECCIÓN'!514:514,15+6*(COLUMNS($G513:AD513)-1)),""))</f>
        <v/>
      </c>
      <c r="AE513" s="504">
        <f t="array" ref="AE513">IF(COLUMNS($G513:AE513)&gt;$E513,"",IFERROR(INDEX('PROYECCIÓN'!514:514,15+6*(COLUMNS($G513:AE513)-1)),""))</f>
        <v/>
      </c>
      <c r="AF513" s="504">
        <f t="array" ref="AF513">IF(COLUMNS($G513:AF513)&gt;$E513,"",IFERROR(INDEX('PROYECCIÓN'!514:514,15+6*(COLUMNS($G513:AF513)-1)),""))</f>
        <v/>
      </c>
      <c r="AG513" s="504">
        <f t="array" ref="AG513">IF(COLUMNS($G513:AG513)&gt;$E513,"",IFERROR(INDEX('PROYECCIÓN'!514:514,15+6*(COLUMNS($G513:AG513)-1)),""))</f>
        <v/>
      </c>
      <c r="AH513" s="504">
        <f t="array" ref="AH513">IF(COLUMNS($G513:AH513)&gt;$E513,"",IFERROR(INDEX('PROYECCIÓN'!514:514,15+6*(COLUMNS($G513:AH513)-1)),""))</f>
        <v/>
      </c>
      <c r="AI513" s="504">
        <f t="array" ref="AI513">IF(COLUMNS($G513:AI513)&gt;$E513,"",IFERROR(INDEX('PROYECCIÓN'!514:514,15+6*(COLUMNS($G513:AI513)-1)),""))</f>
        <v/>
      </c>
      <c r="AJ513" s="504">
        <f t="array" ref="AJ513">IF(COLUMNS($G513:AJ513)&gt;$E513,"",IFERROR(INDEX('PROYECCIÓN'!514:514,15+6*(COLUMNS($G513:AJ513)-1)),""))</f>
        <v/>
      </c>
      <c r="AK513" s="504">
        <f t="array" ref="AK513">IF(COLUMNS($G513:AK513)&gt;$E513,"",IFERROR(INDEX('PROYECCIÓN'!514:514,15+6*(COLUMNS($G513:AK513)-1)),""))</f>
        <v/>
      </c>
      <c r="AL513" s="504">
        <f t="array" ref="AL513">IF(COLUMNS($G513:AL513)&gt;$E513,"",IFERROR(INDEX('PROYECCIÓN'!514:514,15+6*(COLUMNS($G513:AL513)-1)),""))</f>
        <v/>
      </c>
      <c r="AM513" s="504">
        <f t="array" ref="AM513">IF(COLUMNS($G513:AM513)&gt;$E513,"",IFERROR(INDEX('PROYECCIÓN'!514:514,15+6*(COLUMNS($G513:AM513)-1)),""))</f>
        <v/>
      </c>
      <c r="AN513" s="504">
        <f t="array" ref="AN513">IF(COLUMNS($G513:AN513)&gt;$E513,"",IFERROR(INDEX('PROYECCIÓN'!514:514,15+6*(COLUMNS($G513:AN513)-1)),""))</f>
        <v/>
      </c>
      <c r="AO513" s="504">
        <f t="array" ref="AO513">IF(COLUMNS($G513:AO513)&gt;$E513,"",IFERROR(INDEX('PROYECCIÓN'!514:514,15+6*(COLUMNS($G513:AO513)-1)),""))</f>
        <v/>
      </c>
      <c r="AP513" s="504">
        <f t="array" ref="AP513">IF(COLUMNS($G513:AP513)&gt;$E513,"",IFERROR(INDEX('PROYECCIÓN'!514:514,15+6*(COLUMNS($G513:AP513)-1)),""))</f>
        <v/>
      </c>
      <c r="AQ513" s="504" t="n"/>
      <c r="AR513" s="229" t="n"/>
      <c r="AS513" s="505" t="n"/>
    </row>
    <row r="514">
      <c r="D514" s="2" t="n"/>
      <c r="E514" s="3" t="n"/>
      <c r="F514" s="3" t="n"/>
    </row>
    <row r="515">
      <c r="D515" s="2" t="n"/>
      <c r="E515" s="3" t="n"/>
      <c r="F515" s="3" t="n"/>
    </row>
    <row r="516">
      <c r="D516" s="2" t="n"/>
      <c r="E516" s="3" t="n"/>
      <c r="F516" s="3" t="n"/>
    </row>
    <row r="517">
      <c r="D517" s="2" t="n"/>
      <c r="E517" s="3" t="n"/>
      <c r="F517" s="3" t="n"/>
    </row>
    <row r="518">
      <c r="D518" s="2" t="n"/>
      <c r="E518" s="3" t="n"/>
      <c r="F518" s="3" t="n"/>
    </row>
    <row r="519">
      <c r="D519" s="2" t="n"/>
      <c r="E519" s="3" t="n"/>
      <c r="F519" s="3" t="n"/>
    </row>
    <row r="520">
      <c r="D520" s="2" t="n"/>
      <c r="E520" s="3" t="n"/>
      <c r="F520" s="3" t="n"/>
    </row>
    <row r="521">
      <c r="D521" s="2" t="n"/>
      <c r="E521" s="3" t="n"/>
      <c r="F521" s="3" t="n"/>
    </row>
    <row r="522">
      <c r="D522" s="2" t="n"/>
      <c r="E522" s="3" t="n"/>
      <c r="F522" s="3" t="n"/>
    </row>
    <row r="523">
      <c r="D523" s="2" t="n"/>
      <c r="E523" s="3" t="n"/>
      <c r="F523" s="3" t="n"/>
    </row>
    <row r="524">
      <c r="D524" s="2" t="n"/>
      <c r="E524" s="3" t="n"/>
      <c r="F524" s="3" t="n"/>
    </row>
    <row r="525">
      <c r="D525" s="2" t="n"/>
      <c r="E525" s="3" t="n"/>
      <c r="F525" s="3" t="n"/>
    </row>
    <row r="526">
      <c r="D526" s="2" t="n"/>
      <c r="E526" s="3" t="n"/>
      <c r="F526" s="3" t="n"/>
    </row>
    <row r="527">
      <c r="D527" s="2" t="n"/>
      <c r="E527" s="3" t="n"/>
      <c r="F527" s="3" t="n"/>
    </row>
    <row r="528">
      <c r="D528" s="2" t="n"/>
      <c r="E528" s="3" t="n"/>
      <c r="F528" s="3" t="n"/>
    </row>
    <row r="529">
      <c r="D529" s="2" t="n"/>
      <c r="E529" s="3" t="n"/>
      <c r="F529" s="3" t="n"/>
    </row>
    <row r="530">
      <c r="D530" s="2" t="n"/>
      <c r="E530" s="3" t="n"/>
      <c r="F530" s="3" t="n"/>
    </row>
    <row r="531">
      <c r="D531" s="2" t="n"/>
      <c r="E531" s="3" t="n"/>
      <c r="F531" s="3" t="n"/>
    </row>
    <row r="532">
      <c r="D532" s="2" t="n"/>
      <c r="E532" s="3" t="n"/>
      <c r="F532" s="3" t="n"/>
    </row>
    <row r="533">
      <c r="D533" s="2" t="n"/>
      <c r="E533" s="3" t="n"/>
      <c r="F533" s="3" t="n"/>
    </row>
    <row r="534">
      <c r="D534" s="2" t="n"/>
      <c r="E534" s="3" t="n"/>
      <c r="F534" s="3" t="n"/>
    </row>
    <row r="535">
      <c r="D535" s="2" t="n"/>
      <c r="E535" s="3" t="n"/>
      <c r="F535" s="3" t="n"/>
    </row>
    <row r="536">
      <c r="D536" s="2" t="n"/>
      <c r="E536" s="3" t="n"/>
      <c r="F536" s="3" t="n"/>
    </row>
    <row r="537">
      <c r="D537" s="2" t="n"/>
      <c r="E537" s="3" t="n"/>
      <c r="F537" s="3" t="n"/>
    </row>
    <row r="538">
      <c r="D538" s="2" t="n"/>
      <c r="E538" s="3" t="n"/>
      <c r="F538" s="3" t="n"/>
    </row>
    <row r="539">
      <c r="D539" s="2" t="n"/>
      <c r="E539" s="3" t="n"/>
      <c r="F539" s="3" t="n"/>
    </row>
    <row r="540">
      <c r="D540" s="2" t="n"/>
      <c r="E540" s="3" t="n"/>
      <c r="F540" s="3" t="n"/>
    </row>
    <row r="541">
      <c r="D541" s="2" t="n"/>
      <c r="E541" s="3" t="n"/>
      <c r="F541" s="3" t="n"/>
    </row>
    <row r="542">
      <c r="D542" s="2" t="n"/>
      <c r="E542" s="3" t="n"/>
      <c r="F542" s="3" t="n"/>
    </row>
    <row r="543">
      <c r="D543" s="2" t="n"/>
      <c r="E543" s="3" t="n"/>
      <c r="F543" s="3" t="n"/>
    </row>
    <row r="544">
      <c r="D544" s="2" t="n"/>
      <c r="E544" s="3" t="n"/>
      <c r="F544" s="3" t="n"/>
    </row>
    <row r="545">
      <c r="D545" s="2" t="n"/>
      <c r="E545" s="3" t="n"/>
      <c r="F545" s="3" t="n"/>
    </row>
    <row r="546">
      <c r="D546" s="2" t="n"/>
      <c r="E546" s="3" t="n"/>
      <c r="F546" s="3" t="n"/>
    </row>
    <row r="547">
      <c r="D547" s="2" t="n"/>
      <c r="E547" s="3" t="n"/>
      <c r="F547" s="3" t="n"/>
    </row>
    <row r="548">
      <c r="D548" s="2" t="n"/>
      <c r="E548" s="3" t="n"/>
      <c r="F548" s="3" t="n"/>
    </row>
    <row r="549">
      <c r="D549" s="2" t="n"/>
      <c r="E549" s="3" t="n"/>
      <c r="F549" s="3" t="n"/>
    </row>
    <row r="550">
      <c r="D550" s="2" t="n"/>
      <c r="E550" s="3" t="n"/>
      <c r="F550" s="3" t="n"/>
    </row>
    <row r="551">
      <c r="D551" s="2" t="n"/>
      <c r="E551" s="3" t="n"/>
      <c r="F551" s="3" t="n"/>
    </row>
    <row r="552">
      <c r="D552" s="2" t="n"/>
      <c r="E552" s="3" t="n"/>
      <c r="F552" s="3" t="n"/>
    </row>
    <row r="553">
      <c r="D553" s="2" t="n"/>
      <c r="E553" s="3" t="n"/>
      <c r="F553" s="3" t="n"/>
    </row>
    <row r="554">
      <c r="D554" s="2" t="n"/>
      <c r="E554" s="3" t="n"/>
      <c r="F554" s="3" t="n"/>
    </row>
    <row r="555">
      <c r="D555" s="2" t="n"/>
      <c r="E555" s="3" t="n"/>
      <c r="F555" s="3" t="n"/>
    </row>
    <row r="556">
      <c r="D556" s="2" t="n"/>
      <c r="E556" s="3" t="n"/>
      <c r="F556" s="3" t="n"/>
    </row>
    <row r="557">
      <c r="D557" s="2" t="n"/>
      <c r="E557" s="3" t="n"/>
      <c r="F557" s="3" t="n"/>
    </row>
    <row r="558">
      <c r="D558" s="2" t="n"/>
      <c r="E558" s="3" t="n"/>
      <c r="F558" s="3" t="n"/>
    </row>
    <row r="559">
      <c r="D559" s="2" t="n"/>
      <c r="E559" s="3" t="n"/>
      <c r="F559" s="3" t="n"/>
    </row>
    <row r="560">
      <c r="D560" s="2" t="n"/>
      <c r="E560" s="3" t="n"/>
      <c r="F560" s="3" t="n"/>
    </row>
    <row r="561">
      <c r="D561" s="2" t="n"/>
      <c r="E561" s="3" t="n"/>
      <c r="F561" s="3" t="n"/>
    </row>
    <row r="562">
      <c r="D562" s="2" t="n"/>
      <c r="E562" s="3" t="n"/>
      <c r="F562" s="3" t="n"/>
    </row>
    <row r="563">
      <c r="D563" s="2" t="n"/>
      <c r="E563" s="3" t="n"/>
      <c r="F563" s="3" t="n"/>
    </row>
    <row r="564">
      <c r="D564" s="2" t="n"/>
      <c r="E564" s="3" t="n"/>
      <c r="F564" s="3" t="n"/>
    </row>
    <row r="565">
      <c r="D565" s="2" t="n"/>
      <c r="E565" s="3" t="n"/>
      <c r="F565" s="3" t="n"/>
    </row>
    <row r="566">
      <c r="D566" s="2" t="n"/>
      <c r="E566" s="3" t="n"/>
      <c r="F566" s="3" t="n"/>
    </row>
    <row r="567">
      <c r="D567" s="2" t="n"/>
      <c r="E567" s="3" t="n"/>
      <c r="F567" s="3" t="n"/>
    </row>
    <row r="568">
      <c r="D568" s="2" t="n"/>
      <c r="E568" s="3" t="n"/>
      <c r="F568" s="3" t="n"/>
    </row>
    <row r="569">
      <c r="D569" s="2" t="n"/>
      <c r="E569" s="3" t="n"/>
      <c r="F569" s="3" t="n"/>
    </row>
    <row r="570">
      <c r="D570" s="2" t="n"/>
      <c r="E570" s="3" t="n"/>
      <c r="F570" s="3" t="n"/>
    </row>
    <row r="571">
      <c r="D571" s="2" t="n"/>
      <c r="E571" s="3" t="n"/>
      <c r="F571" s="3" t="n"/>
    </row>
    <row r="572">
      <c r="D572" s="2" t="n"/>
      <c r="E572" s="3" t="n"/>
      <c r="F572" s="3" t="n"/>
    </row>
    <row r="573">
      <c r="D573" s="2" t="n"/>
      <c r="E573" s="3" t="n"/>
      <c r="F573" s="3" t="n"/>
    </row>
    <row r="574">
      <c r="D574" s="2" t="n"/>
      <c r="E574" s="3" t="n"/>
      <c r="F574" s="3" t="n"/>
    </row>
    <row r="575">
      <c r="D575" s="2" t="n"/>
      <c r="E575" s="3" t="n"/>
      <c r="F575" s="3" t="n"/>
    </row>
    <row r="576">
      <c r="D576" s="2" t="n"/>
      <c r="E576" s="3" t="n"/>
      <c r="F576" s="3" t="n"/>
    </row>
    <row r="577">
      <c r="D577" s="2" t="n"/>
      <c r="E577" s="3" t="n"/>
      <c r="F577" s="3" t="n"/>
    </row>
    <row r="578">
      <c r="D578" s="2" t="n"/>
      <c r="E578" s="3" t="n"/>
      <c r="F578" s="3" t="n"/>
    </row>
    <row r="579">
      <c r="D579" s="2" t="n"/>
      <c r="E579" s="3" t="n"/>
      <c r="F579" s="3" t="n"/>
    </row>
    <row r="580">
      <c r="D580" s="2" t="n"/>
      <c r="E580" s="3" t="n"/>
      <c r="F580" s="3" t="n"/>
    </row>
    <row r="581">
      <c r="D581" s="2" t="n"/>
      <c r="E581" s="3" t="n"/>
      <c r="F581" s="3" t="n"/>
    </row>
    <row r="582">
      <c r="D582" s="2" t="n"/>
      <c r="E582" s="3" t="n"/>
      <c r="F582" s="3" t="n"/>
    </row>
    <row r="583">
      <c r="D583" s="2" t="n"/>
      <c r="E583" s="3" t="n"/>
      <c r="F583" s="3" t="n"/>
    </row>
    <row r="584">
      <c r="D584" s="2" t="n"/>
      <c r="E584" s="3" t="n"/>
      <c r="F584" s="3" t="n"/>
    </row>
    <row r="585">
      <c r="D585" s="2" t="n"/>
      <c r="E585" s="3" t="n"/>
      <c r="F585" s="3" t="n"/>
    </row>
    <row r="586">
      <c r="D586" s="2" t="n"/>
      <c r="E586" s="3" t="n"/>
      <c r="F586" s="3" t="n"/>
    </row>
    <row r="587">
      <c r="D587" s="2" t="n"/>
      <c r="E587" s="3" t="n"/>
      <c r="F587" s="3" t="n"/>
    </row>
    <row r="588">
      <c r="D588" s="2" t="n"/>
      <c r="E588" s="3" t="n"/>
      <c r="F588" s="3" t="n"/>
    </row>
    <row r="589">
      <c r="D589" s="2" t="n"/>
      <c r="E589" s="3" t="n"/>
      <c r="F589" s="3" t="n"/>
    </row>
    <row r="590">
      <c r="D590" s="2" t="n"/>
      <c r="E590" s="3" t="n"/>
      <c r="F590" s="3" t="n"/>
    </row>
    <row r="591">
      <c r="D591" s="2" t="n"/>
      <c r="E591" s="3" t="n"/>
      <c r="F591" s="3" t="n"/>
    </row>
    <row r="592">
      <c r="D592" s="2" t="n"/>
      <c r="E592" s="3" t="n"/>
      <c r="F592" s="3" t="n"/>
    </row>
    <row r="593">
      <c r="D593" s="2" t="n"/>
      <c r="E593" s="3" t="n"/>
      <c r="F593" s="3" t="n"/>
    </row>
    <row r="594">
      <c r="D594" s="2" t="n"/>
      <c r="E594" s="3" t="n"/>
      <c r="F594" s="3" t="n"/>
    </row>
    <row r="595">
      <c r="D595" s="2" t="n"/>
      <c r="E595" s="3" t="n"/>
      <c r="F595" s="3" t="n"/>
    </row>
    <row r="596">
      <c r="D596" s="2" t="n"/>
      <c r="E596" s="3" t="n"/>
      <c r="F596" s="3" t="n"/>
    </row>
    <row r="597">
      <c r="D597" s="2" t="n"/>
      <c r="E597" s="3" t="n"/>
      <c r="F597" s="3" t="n"/>
    </row>
    <row r="598">
      <c r="D598" s="2" t="n"/>
      <c r="E598" s="3" t="n"/>
      <c r="F598" s="3" t="n"/>
    </row>
    <row r="599">
      <c r="D599" s="2" t="n"/>
      <c r="E599" s="3" t="n"/>
      <c r="F599" s="3" t="n"/>
    </row>
    <row r="600">
      <c r="D600" s="2" t="n"/>
      <c r="E600" s="3" t="n"/>
      <c r="F600" s="3" t="n"/>
    </row>
    <row r="601">
      <c r="D601" s="2" t="n"/>
      <c r="E601" s="3" t="n"/>
      <c r="F601" s="3" t="n"/>
    </row>
    <row r="602">
      <c r="D602" s="2" t="n"/>
      <c r="E602" s="3" t="n"/>
      <c r="F602" s="3" t="n"/>
    </row>
    <row r="603">
      <c r="D603" s="2" t="n"/>
      <c r="E603" s="3" t="n"/>
      <c r="F603" s="3" t="n"/>
    </row>
    <row r="604">
      <c r="D604" s="2" t="n"/>
      <c r="E604" s="3" t="n"/>
      <c r="F604" s="3" t="n"/>
    </row>
    <row r="605">
      <c r="D605" s="2" t="n"/>
      <c r="E605" s="3" t="n"/>
      <c r="F605" s="3" t="n"/>
    </row>
    <row r="606">
      <c r="D606" s="2" t="n"/>
      <c r="E606" s="3" t="n"/>
      <c r="F606" s="3" t="n"/>
    </row>
    <row r="607">
      <c r="D607" s="2" t="n"/>
      <c r="E607" s="3" t="n"/>
      <c r="F607" s="3" t="n"/>
    </row>
    <row r="608">
      <c r="D608" s="2" t="n"/>
      <c r="E608" s="3" t="n"/>
      <c r="F608" s="3" t="n"/>
    </row>
    <row r="609">
      <c r="D609" s="2" t="n"/>
      <c r="E609" s="3" t="n"/>
      <c r="F609" s="3" t="n"/>
    </row>
    <row r="610">
      <c r="D610" s="2" t="n"/>
      <c r="E610" s="3" t="n"/>
      <c r="F610" s="3" t="n"/>
    </row>
    <row r="611">
      <c r="D611" s="2" t="n"/>
      <c r="E611" s="3" t="n"/>
      <c r="F611" s="3" t="n"/>
    </row>
    <row r="612">
      <c r="D612" s="2" t="n"/>
      <c r="E612" s="3" t="n"/>
      <c r="F612" s="3" t="n"/>
    </row>
    <row r="613">
      <c r="D613" s="2" t="n"/>
      <c r="E613" s="3" t="n"/>
      <c r="F613" s="3" t="n"/>
    </row>
    <row r="614">
      <c r="D614" s="2" t="n"/>
      <c r="E614" s="3" t="n"/>
      <c r="F614" s="3" t="n"/>
    </row>
    <row r="615">
      <c r="D615" s="2" t="n"/>
      <c r="E615" s="3" t="n"/>
      <c r="F615" s="3" t="n"/>
    </row>
    <row r="616">
      <c r="D616" s="2" t="n"/>
      <c r="E616" s="3" t="n"/>
      <c r="F616" s="3" t="n"/>
    </row>
    <row r="617">
      <c r="D617" s="2" t="n"/>
      <c r="E617" s="3" t="n"/>
      <c r="F617" s="3" t="n"/>
    </row>
    <row r="618">
      <c r="D618" s="2" t="n"/>
      <c r="E618" s="3" t="n"/>
      <c r="F618" s="3" t="n"/>
    </row>
    <row r="619">
      <c r="D619" s="2" t="n"/>
      <c r="E619" s="3" t="n"/>
      <c r="F619" s="3" t="n"/>
    </row>
    <row r="620">
      <c r="D620" s="2" t="n"/>
      <c r="E620" s="3" t="n"/>
      <c r="F620" s="3" t="n"/>
    </row>
    <row r="621">
      <c r="D621" s="2" t="n"/>
      <c r="E621" s="3" t="n"/>
      <c r="F621" s="3" t="n"/>
    </row>
    <row r="622">
      <c r="D622" s="2" t="n"/>
      <c r="E622" s="3" t="n"/>
      <c r="F622" s="3" t="n"/>
    </row>
    <row r="623">
      <c r="D623" s="2" t="n"/>
      <c r="E623" s="3" t="n"/>
      <c r="F623" s="3" t="n"/>
    </row>
    <row r="624">
      <c r="D624" s="2" t="n"/>
      <c r="E624" s="3" t="n"/>
      <c r="F624" s="3" t="n"/>
    </row>
    <row r="625">
      <c r="D625" s="2" t="n"/>
      <c r="E625" s="3" t="n"/>
      <c r="F625" s="3" t="n"/>
    </row>
    <row r="626">
      <c r="D626" s="2" t="n"/>
      <c r="E626" s="3" t="n"/>
      <c r="F626" s="3" t="n"/>
    </row>
    <row r="627">
      <c r="D627" s="2" t="n"/>
      <c r="E627" s="3" t="n"/>
      <c r="F627" s="3" t="n"/>
    </row>
    <row r="628">
      <c r="D628" s="2" t="n"/>
      <c r="E628" s="3" t="n"/>
      <c r="F628" s="3" t="n"/>
    </row>
    <row r="629">
      <c r="D629" s="2" t="n"/>
      <c r="E629" s="3" t="n"/>
      <c r="F629" s="3" t="n"/>
    </row>
    <row r="630">
      <c r="D630" s="2" t="n"/>
      <c r="E630" s="3" t="n"/>
      <c r="F630" s="3" t="n"/>
    </row>
    <row r="631">
      <c r="D631" s="2" t="n"/>
      <c r="E631" s="3" t="n"/>
      <c r="F631" s="3" t="n"/>
    </row>
    <row r="632">
      <c r="D632" s="2" t="n"/>
      <c r="E632" s="3" t="n"/>
      <c r="F632" s="3" t="n"/>
    </row>
    <row r="633">
      <c r="D633" s="2" t="n"/>
      <c r="E633" s="3" t="n"/>
      <c r="F633" s="3" t="n"/>
    </row>
    <row r="634">
      <c r="D634" s="2" t="n"/>
      <c r="E634" s="3" t="n"/>
      <c r="F634" s="3" t="n"/>
    </row>
    <row r="635">
      <c r="D635" s="2" t="n"/>
      <c r="E635" s="3" t="n"/>
      <c r="F635" s="3" t="n"/>
    </row>
    <row r="636">
      <c r="D636" s="2" t="n"/>
      <c r="E636" s="3" t="n"/>
      <c r="F636" s="3" t="n"/>
    </row>
    <row r="637">
      <c r="D637" s="2" t="n"/>
      <c r="E637" s="3" t="n"/>
      <c r="F637" s="3" t="n"/>
    </row>
    <row r="638">
      <c r="D638" s="2" t="n"/>
      <c r="E638" s="3" t="n"/>
      <c r="F638" s="3" t="n"/>
    </row>
    <row r="639">
      <c r="D639" s="2" t="n"/>
      <c r="E639" s="3" t="n"/>
      <c r="F639" s="3" t="n"/>
    </row>
    <row r="640">
      <c r="D640" s="2" t="n"/>
      <c r="E640" s="3" t="n"/>
      <c r="F640" s="3" t="n"/>
    </row>
    <row r="641">
      <c r="D641" s="2" t="n"/>
      <c r="E641" s="3" t="n"/>
      <c r="F641" s="3" t="n"/>
    </row>
    <row r="642">
      <c r="D642" s="2" t="n"/>
      <c r="E642" s="3" t="n"/>
      <c r="F642" s="3" t="n"/>
    </row>
    <row r="643">
      <c r="D643" s="2" t="n"/>
      <c r="E643" s="3" t="n"/>
      <c r="F643" s="3" t="n"/>
    </row>
    <row r="644">
      <c r="D644" s="2" t="n"/>
      <c r="E644" s="3" t="n"/>
      <c r="F644" s="3" t="n"/>
    </row>
    <row r="645">
      <c r="D645" s="2" t="n"/>
      <c r="E645" s="3" t="n"/>
      <c r="F645" s="3" t="n"/>
    </row>
    <row r="646">
      <c r="D646" s="2" t="n"/>
      <c r="E646" s="3" t="n"/>
      <c r="F646" s="3" t="n"/>
    </row>
    <row r="647">
      <c r="D647" s="2" t="n"/>
      <c r="E647" s="3" t="n"/>
      <c r="F647" s="3" t="n"/>
    </row>
    <row r="648">
      <c r="D648" s="2" t="n"/>
      <c r="E648" s="3" t="n"/>
      <c r="F648" s="3" t="n"/>
    </row>
    <row r="649">
      <c r="D649" s="2" t="n"/>
      <c r="E649" s="3" t="n"/>
      <c r="F649" s="3" t="n"/>
    </row>
    <row r="650">
      <c r="D650" s="2" t="n"/>
      <c r="E650" s="3" t="n"/>
      <c r="F650" s="3" t="n"/>
    </row>
    <row r="651">
      <c r="D651" s="2" t="n"/>
      <c r="E651" s="3" t="n"/>
      <c r="F651" s="3" t="n"/>
    </row>
    <row r="652">
      <c r="D652" s="2" t="n"/>
      <c r="E652" s="3" t="n"/>
      <c r="F652" s="3" t="n"/>
    </row>
    <row r="653">
      <c r="D653" s="2" t="n"/>
      <c r="E653" s="3" t="n"/>
      <c r="F653" s="3" t="n"/>
    </row>
    <row r="654">
      <c r="D654" s="2" t="n"/>
      <c r="E654" s="3" t="n"/>
      <c r="F654" s="3" t="n"/>
    </row>
    <row r="655">
      <c r="D655" s="2" t="n"/>
      <c r="E655" s="3" t="n"/>
      <c r="F655" s="3" t="n"/>
    </row>
    <row r="656">
      <c r="D656" s="2" t="n"/>
      <c r="E656" s="3" t="n"/>
      <c r="F656" s="3" t="n"/>
    </row>
    <row r="657">
      <c r="D657" s="2" t="n"/>
      <c r="E657" s="3" t="n"/>
      <c r="F657" s="3" t="n"/>
    </row>
    <row r="658">
      <c r="D658" s="2" t="n"/>
      <c r="E658" s="3" t="n"/>
      <c r="F658" s="3" t="n"/>
    </row>
    <row r="659">
      <c r="D659" s="2" t="n"/>
      <c r="E659" s="3" t="n"/>
      <c r="F659" s="3" t="n"/>
    </row>
    <row r="660">
      <c r="D660" s="2" t="n"/>
      <c r="E660" s="3" t="n"/>
      <c r="F660" s="3" t="n"/>
    </row>
    <row r="661">
      <c r="D661" s="2" t="n"/>
      <c r="E661" s="3" t="n"/>
      <c r="F661" s="3" t="n"/>
    </row>
    <row r="662">
      <c r="D662" s="2" t="n"/>
      <c r="E662" s="3" t="n"/>
      <c r="F662" s="3" t="n"/>
    </row>
    <row r="663">
      <c r="D663" s="2" t="n"/>
      <c r="E663" s="3" t="n"/>
      <c r="F663" s="3" t="n"/>
    </row>
    <row r="664">
      <c r="D664" s="2" t="n"/>
      <c r="E664" s="3" t="n"/>
      <c r="F664" s="3" t="n"/>
    </row>
    <row r="665">
      <c r="D665" s="2" t="n"/>
      <c r="E665" s="3" t="n"/>
      <c r="F665" s="3" t="n"/>
    </row>
    <row r="666">
      <c r="D666" s="2" t="n"/>
      <c r="E666" s="3" t="n"/>
      <c r="F666" s="3" t="n"/>
    </row>
    <row r="667">
      <c r="D667" s="2" t="n"/>
      <c r="E667" s="3" t="n"/>
      <c r="F667" s="3" t="n"/>
    </row>
    <row r="668">
      <c r="D668" s="2" t="n"/>
      <c r="E668" s="3" t="n"/>
      <c r="F668" s="3" t="n"/>
    </row>
    <row r="669">
      <c r="D669" s="2" t="n"/>
      <c r="E669" s="3" t="n"/>
      <c r="F669" s="3" t="n"/>
    </row>
    <row r="670">
      <c r="D670" s="2" t="n"/>
      <c r="E670" s="3" t="n"/>
      <c r="F670" s="3" t="n"/>
    </row>
    <row r="671">
      <c r="D671" s="2" t="n"/>
      <c r="E671" s="3" t="n"/>
      <c r="F671" s="3" t="n"/>
    </row>
    <row r="672">
      <c r="D672" s="2" t="n"/>
      <c r="E672" s="3" t="n"/>
      <c r="F672" s="3" t="n"/>
    </row>
    <row r="673">
      <c r="D673" s="2" t="n"/>
      <c r="E673" s="3" t="n"/>
      <c r="F673" s="3" t="n"/>
    </row>
    <row r="674">
      <c r="D674" s="2" t="n"/>
      <c r="E674" s="3" t="n"/>
      <c r="F674" s="3" t="n"/>
    </row>
    <row r="675">
      <c r="D675" s="2" t="n"/>
      <c r="E675" s="3" t="n"/>
      <c r="F675" s="3" t="n"/>
    </row>
    <row r="676">
      <c r="D676" s="2" t="n"/>
      <c r="E676" s="3" t="n"/>
      <c r="F676" s="3" t="n"/>
    </row>
    <row r="677">
      <c r="D677" s="2" t="n"/>
      <c r="E677" s="3" t="n"/>
      <c r="F677" s="3" t="n"/>
    </row>
    <row r="678">
      <c r="D678" s="2" t="n"/>
      <c r="E678" s="3" t="n"/>
      <c r="F678" s="3" t="n"/>
    </row>
    <row r="679">
      <c r="D679" s="2" t="n"/>
      <c r="E679" s="3" t="n"/>
      <c r="F679" s="3" t="n"/>
    </row>
    <row r="680">
      <c r="D680" s="2" t="n"/>
      <c r="E680" s="3" t="n"/>
      <c r="F680" s="3" t="n"/>
    </row>
    <row r="681">
      <c r="D681" s="2" t="n"/>
      <c r="E681" s="3" t="n"/>
      <c r="F681" s="3" t="n"/>
    </row>
    <row r="682">
      <c r="D682" s="2" t="n"/>
      <c r="E682" s="3" t="n"/>
      <c r="F682" s="3" t="n"/>
    </row>
    <row r="683">
      <c r="D683" s="2" t="n"/>
      <c r="E683" s="3" t="n"/>
      <c r="F683" s="3" t="n"/>
    </row>
    <row r="684">
      <c r="D684" s="2" t="n"/>
      <c r="E684" s="3" t="n"/>
      <c r="F684" s="3" t="n"/>
    </row>
    <row r="685">
      <c r="D685" s="2" t="n"/>
      <c r="E685" s="3" t="n"/>
      <c r="F685" s="3" t="n"/>
    </row>
    <row r="686">
      <c r="D686" s="2" t="n"/>
      <c r="E686" s="3" t="n"/>
      <c r="F686" s="3" t="n"/>
    </row>
    <row r="687">
      <c r="D687" s="2" t="n"/>
      <c r="E687" s="3" t="n"/>
      <c r="F687" s="3" t="n"/>
    </row>
    <row r="688">
      <c r="D688" s="2" t="n"/>
      <c r="E688" s="3" t="n"/>
      <c r="F688" s="3" t="n"/>
    </row>
    <row r="689">
      <c r="D689" s="2" t="n"/>
      <c r="E689" s="3" t="n"/>
      <c r="F689" s="3" t="n"/>
    </row>
    <row r="690">
      <c r="D690" s="2" t="n"/>
      <c r="E690" s="3" t="n"/>
      <c r="F690" s="3" t="n"/>
    </row>
    <row r="691">
      <c r="D691" s="2" t="n"/>
      <c r="E691" s="3" t="n"/>
      <c r="F691" s="3" t="n"/>
    </row>
    <row r="692">
      <c r="D692" s="2" t="n"/>
      <c r="E692" s="3" t="n"/>
      <c r="F692" s="3" t="n"/>
    </row>
    <row r="693">
      <c r="D693" s="2" t="n"/>
      <c r="E693" s="3" t="n"/>
      <c r="F693" s="3" t="n"/>
    </row>
    <row r="694">
      <c r="D694" s="2" t="n"/>
      <c r="E694" s="3" t="n"/>
      <c r="F694" s="3" t="n"/>
    </row>
    <row r="695">
      <c r="D695" s="2" t="n"/>
      <c r="E695" s="3" t="n"/>
      <c r="F695" s="3" t="n"/>
    </row>
    <row r="696">
      <c r="D696" s="2" t="n"/>
      <c r="E696" s="3" t="n"/>
      <c r="F696" s="3" t="n"/>
    </row>
    <row r="697">
      <c r="D697" s="2" t="n"/>
      <c r="E697" s="3" t="n"/>
      <c r="F697" s="3" t="n"/>
    </row>
    <row r="698">
      <c r="D698" s="2" t="n"/>
      <c r="E698" s="3" t="n"/>
      <c r="F698" s="3" t="n"/>
    </row>
    <row r="699">
      <c r="D699" s="2" t="n"/>
      <c r="E699" s="3" t="n"/>
      <c r="F699" s="3" t="n"/>
    </row>
    <row r="700">
      <c r="D700" s="2" t="n"/>
      <c r="E700" s="3" t="n"/>
      <c r="F700" s="3" t="n"/>
    </row>
    <row r="701">
      <c r="D701" s="2" t="n"/>
      <c r="E701" s="3" t="n"/>
      <c r="F701" s="3" t="n"/>
    </row>
    <row r="702">
      <c r="D702" s="2" t="n"/>
      <c r="E702" s="3" t="n"/>
      <c r="F702" s="3" t="n"/>
    </row>
    <row r="703">
      <c r="D703" s="2" t="n"/>
      <c r="E703" s="3" t="n"/>
      <c r="F703" s="3" t="n"/>
    </row>
    <row r="704">
      <c r="D704" s="2" t="n"/>
      <c r="E704" s="3" t="n"/>
      <c r="F704" s="3" t="n"/>
    </row>
    <row r="705">
      <c r="D705" s="2" t="n"/>
      <c r="E705" s="3" t="n"/>
      <c r="F705" s="3" t="n"/>
    </row>
    <row r="706">
      <c r="D706" s="2" t="n"/>
      <c r="E706" s="3" t="n"/>
      <c r="F706" s="3" t="n"/>
    </row>
    <row r="707">
      <c r="D707" s="2" t="n"/>
      <c r="E707" s="3" t="n"/>
      <c r="F707" s="3" t="n"/>
    </row>
    <row r="708">
      <c r="D708" s="2" t="n"/>
      <c r="E708" s="3" t="n"/>
      <c r="F708" s="3" t="n"/>
    </row>
    <row r="709">
      <c r="D709" s="2" t="n"/>
      <c r="E709" s="3" t="n"/>
      <c r="F709" s="3" t="n"/>
    </row>
    <row r="710">
      <c r="D710" s="2" t="n"/>
      <c r="E710" s="3" t="n"/>
      <c r="F710" s="3" t="n"/>
    </row>
    <row r="711">
      <c r="D711" s="2" t="n"/>
      <c r="E711" s="3" t="n"/>
      <c r="F711" s="3" t="n"/>
    </row>
    <row r="712">
      <c r="D712" s="2" t="n"/>
      <c r="E712" s="3" t="n"/>
      <c r="F712" s="3" t="n"/>
    </row>
    <row r="713">
      <c r="D713" s="2" t="n"/>
      <c r="E713" s="3" t="n"/>
      <c r="F713" s="3" t="n"/>
    </row>
    <row r="714">
      <c r="D714" s="2" t="n"/>
      <c r="E714" s="3" t="n"/>
      <c r="F714" s="3" t="n"/>
    </row>
    <row r="715">
      <c r="D715" s="2" t="n"/>
      <c r="E715" s="3" t="n"/>
      <c r="F715" s="3" t="n"/>
    </row>
    <row r="716">
      <c r="D716" s="2" t="n"/>
      <c r="E716" s="3" t="n"/>
      <c r="F716" s="3" t="n"/>
    </row>
    <row r="717">
      <c r="D717" s="2" t="n"/>
      <c r="E717" s="3" t="n"/>
      <c r="F717" s="3" t="n"/>
    </row>
    <row r="718">
      <c r="D718" s="2" t="n"/>
      <c r="E718" s="3" t="n"/>
      <c r="F718" s="3" t="n"/>
    </row>
    <row r="719">
      <c r="D719" s="2" t="n"/>
      <c r="E719" s="3" t="n"/>
      <c r="F719" s="3" t="n"/>
    </row>
    <row r="720">
      <c r="D720" s="2" t="n"/>
      <c r="E720" s="3" t="n"/>
      <c r="F720" s="3" t="n"/>
    </row>
    <row r="721">
      <c r="D721" s="2" t="n"/>
      <c r="E721" s="3" t="n"/>
      <c r="F721" s="3" t="n"/>
    </row>
    <row r="722">
      <c r="D722" s="2" t="n"/>
      <c r="E722" s="3" t="n"/>
      <c r="F722" s="3" t="n"/>
    </row>
    <row r="723">
      <c r="D723" s="2" t="n"/>
      <c r="E723" s="3" t="n"/>
      <c r="F723" s="3" t="n"/>
    </row>
    <row r="724">
      <c r="D724" s="2" t="n"/>
      <c r="E724" s="3" t="n"/>
      <c r="F724" s="3" t="n"/>
    </row>
    <row r="725">
      <c r="D725" s="2" t="n"/>
      <c r="E725" s="3" t="n"/>
      <c r="F725" s="3" t="n"/>
    </row>
    <row r="726">
      <c r="D726" s="2" t="n"/>
      <c r="E726" s="3" t="n"/>
      <c r="F726" s="3" t="n"/>
    </row>
    <row r="727">
      <c r="D727" s="2" t="n"/>
      <c r="E727" s="3" t="n"/>
      <c r="F727" s="3" t="n"/>
    </row>
    <row r="728">
      <c r="D728" s="2" t="n"/>
      <c r="E728" s="3" t="n"/>
      <c r="F728" s="3" t="n"/>
    </row>
    <row r="729">
      <c r="D729" s="2" t="n"/>
      <c r="E729" s="3" t="n"/>
      <c r="F729" s="3" t="n"/>
    </row>
    <row r="730">
      <c r="D730" s="2" t="n"/>
      <c r="E730" s="3" t="n"/>
      <c r="F730" s="3" t="n"/>
    </row>
    <row r="731">
      <c r="D731" s="2" t="n"/>
      <c r="E731" s="3" t="n"/>
      <c r="F731" s="3" t="n"/>
    </row>
    <row r="732">
      <c r="D732" s="2" t="n"/>
      <c r="E732" s="3" t="n"/>
      <c r="F732" s="3" t="n"/>
    </row>
    <row r="733">
      <c r="D733" s="2" t="n"/>
      <c r="E733" s="3" t="n"/>
      <c r="F733" s="3" t="n"/>
    </row>
    <row r="734">
      <c r="D734" s="2" t="n"/>
      <c r="E734" s="3" t="n"/>
      <c r="F734" s="3" t="n"/>
    </row>
    <row r="735">
      <c r="D735" s="2" t="n"/>
      <c r="E735" s="3" t="n"/>
      <c r="F735" s="3" t="n"/>
    </row>
    <row r="736">
      <c r="D736" s="2" t="n"/>
      <c r="E736" s="3" t="n"/>
      <c r="F736" s="3" t="n"/>
    </row>
    <row r="737">
      <c r="D737" s="2" t="n"/>
      <c r="E737" s="3" t="n"/>
      <c r="F737" s="3" t="n"/>
    </row>
    <row r="738">
      <c r="D738" s="2" t="n"/>
      <c r="E738" s="3" t="n"/>
      <c r="F738" s="3" t="n"/>
    </row>
    <row r="739">
      <c r="D739" s="2" t="n"/>
      <c r="E739" s="3" t="n"/>
      <c r="F739" s="3" t="n"/>
    </row>
    <row r="740">
      <c r="D740" s="2" t="n"/>
      <c r="E740" s="3" t="n"/>
      <c r="F740" s="3" t="n"/>
    </row>
    <row r="741">
      <c r="D741" s="2" t="n"/>
      <c r="E741" s="3" t="n"/>
      <c r="F741" s="3" t="n"/>
    </row>
    <row r="742">
      <c r="D742" s="2" t="n"/>
      <c r="E742" s="3" t="n"/>
      <c r="F742" s="3" t="n"/>
    </row>
    <row r="743">
      <c r="D743" s="2" t="n"/>
      <c r="E743" s="3" t="n"/>
      <c r="F743" s="3" t="n"/>
    </row>
    <row r="744">
      <c r="D744" s="2" t="n"/>
      <c r="E744" s="3" t="n"/>
      <c r="F744" s="3" t="n"/>
    </row>
    <row r="745">
      <c r="D745" s="2" t="n"/>
      <c r="E745" s="3" t="n"/>
      <c r="F745" s="3" t="n"/>
    </row>
    <row r="746">
      <c r="D746" s="2" t="n"/>
      <c r="E746" s="3" t="n"/>
      <c r="F746" s="3" t="n"/>
    </row>
    <row r="747">
      <c r="D747" s="2" t="n"/>
      <c r="E747" s="3" t="n"/>
      <c r="F747" s="3" t="n"/>
    </row>
    <row r="748">
      <c r="D748" s="2" t="n"/>
      <c r="E748" s="3" t="n"/>
      <c r="F748" s="3" t="n"/>
    </row>
    <row r="749">
      <c r="D749" s="2" t="n"/>
      <c r="E749" s="3" t="n"/>
      <c r="F749" s="3" t="n"/>
    </row>
    <row r="750">
      <c r="D750" s="2" t="n"/>
      <c r="E750" s="3" t="n"/>
      <c r="F750" s="3" t="n"/>
    </row>
    <row r="751">
      <c r="D751" s="2" t="n"/>
      <c r="E751" s="3" t="n"/>
      <c r="F751" s="3" t="n"/>
    </row>
    <row r="752">
      <c r="D752" s="2" t="n"/>
      <c r="E752" s="3" t="n"/>
      <c r="F752" s="3" t="n"/>
    </row>
    <row r="753">
      <c r="D753" s="2" t="n"/>
      <c r="E753" s="3" t="n"/>
      <c r="F753" s="3" t="n"/>
    </row>
    <row r="754">
      <c r="D754" s="2" t="n"/>
      <c r="E754" s="3" t="n"/>
      <c r="F754" s="3" t="n"/>
    </row>
    <row r="755">
      <c r="D755" s="2" t="n"/>
      <c r="E755" s="3" t="n"/>
      <c r="F755" s="3" t="n"/>
    </row>
    <row r="756">
      <c r="D756" s="2" t="n"/>
      <c r="E756" s="3" t="n"/>
      <c r="F756" s="3" t="n"/>
    </row>
    <row r="757">
      <c r="D757" s="2" t="n"/>
      <c r="E757" s="3" t="n"/>
      <c r="F757" s="3" t="n"/>
    </row>
    <row r="758">
      <c r="D758" s="2" t="n"/>
      <c r="E758" s="3" t="n"/>
      <c r="F758" s="3" t="n"/>
    </row>
    <row r="759">
      <c r="D759" s="2" t="n"/>
      <c r="E759" s="3" t="n"/>
      <c r="F759" s="3" t="n"/>
    </row>
    <row r="760">
      <c r="D760" s="2" t="n"/>
      <c r="E760" s="3" t="n"/>
      <c r="F760" s="3" t="n"/>
    </row>
    <row r="761">
      <c r="D761" s="2" t="n"/>
      <c r="E761" s="3" t="n"/>
      <c r="F761" s="3" t="n"/>
    </row>
    <row r="762">
      <c r="D762" s="2" t="n"/>
      <c r="E762" s="3" t="n"/>
      <c r="F762" s="3" t="n"/>
    </row>
    <row r="763">
      <c r="D763" s="2" t="n"/>
      <c r="E763" s="3" t="n"/>
      <c r="F763" s="3" t="n"/>
    </row>
    <row r="764">
      <c r="D764" s="2" t="n"/>
      <c r="E764" s="3" t="n"/>
      <c r="F764" s="3" t="n"/>
    </row>
    <row r="765">
      <c r="D765" s="2" t="n"/>
      <c r="E765" s="3" t="n"/>
      <c r="F765" s="3" t="n"/>
    </row>
    <row r="766">
      <c r="D766" s="2" t="n"/>
      <c r="E766" s="3" t="n"/>
      <c r="F766" s="3" t="n"/>
    </row>
    <row r="767">
      <c r="D767" s="2" t="n"/>
      <c r="E767" s="3" t="n"/>
      <c r="F767" s="3" t="n"/>
    </row>
    <row r="768">
      <c r="D768" s="2" t="n"/>
      <c r="E768" s="3" t="n"/>
      <c r="F768" s="3" t="n"/>
    </row>
    <row r="769">
      <c r="D769" s="2" t="n"/>
      <c r="E769" s="3" t="n"/>
      <c r="F769" s="3" t="n"/>
    </row>
    <row r="770">
      <c r="D770" s="2" t="n"/>
      <c r="E770" s="3" t="n"/>
      <c r="F770" s="3" t="n"/>
    </row>
    <row r="771">
      <c r="D771" s="2" t="n"/>
      <c r="E771" s="3" t="n"/>
      <c r="F771" s="3" t="n"/>
    </row>
    <row r="772">
      <c r="D772" s="2" t="n"/>
      <c r="E772" s="3" t="n"/>
      <c r="F772" s="3" t="n"/>
    </row>
    <row r="773">
      <c r="D773" s="2" t="n"/>
      <c r="E773" s="3" t="n"/>
      <c r="F773" s="3" t="n"/>
    </row>
    <row r="774">
      <c r="D774" s="2" t="n"/>
      <c r="E774" s="3" t="n"/>
      <c r="F774" s="3" t="n"/>
    </row>
    <row r="775">
      <c r="D775" s="2" t="n"/>
      <c r="E775" s="3" t="n"/>
      <c r="F775" s="3" t="n"/>
    </row>
    <row r="776">
      <c r="D776" s="2" t="n"/>
      <c r="E776" s="3" t="n"/>
      <c r="F776" s="3" t="n"/>
    </row>
    <row r="777">
      <c r="D777" s="2" t="n"/>
      <c r="E777" s="3" t="n"/>
      <c r="F777" s="3" t="n"/>
    </row>
    <row r="778">
      <c r="D778" s="2" t="n"/>
      <c r="E778" s="3" t="n"/>
      <c r="F778" s="3" t="n"/>
    </row>
    <row r="779">
      <c r="D779" s="2" t="n"/>
      <c r="E779" s="3" t="n"/>
      <c r="F779" s="3" t="n"/>
    </row>
    <row r="780">
      <c r="D780" s="2" t="n"/>
      <c r="E780" s="3" t="n"/>
      <c r="F780" s="3" t="n"/>
    </row>
    <row r="781">
      <c r="D781" s="2" t="n"/>
      <c r="E781" s="3" t="n"/>
      <c r="F781" s="3" t="n"/>
    </row>
    <row r="782">
      <c r="D782" s="2" t="n"/>
      <c r="E782" s="3" t="n"/>
      <c r="F782" s="3" t="n"/>
    </row>
    <row r="783">
      <c r="D783" s="2" t="n"/>
      <c r="E783" s="3" t="n"/>
      <c r="F783" s="3" t="n"/>
    </row>
    <row r="784">
      <c r="D784" s="2" t="n"/>
      <c r="E784" s="3" t="n"/>
      <c r="F784" s="3" t="n"/>
    </row>
    <row r="785">
      <c r="D785" s="2" t="n"/>
      <c r="E785" s="3" t="n"/>
      <c r="F785" s="3" t="n"/>
    </row>
    <row r="786">
      <c r="D786" s="2" t="n"/>
      <c r="E786" s="3" t="n"/>
      <c r="F786" s="3" t="n"/>
    </row>
    <row r="787">
      <c r="D787" s="2" t="n"/>
      <c r="E787" s="3" t="n"/>
      <c r="F787" s="3" t="n"/>
    </row>
    <row r="788">
      <c r="D788" s="2" t="n"/>
      <c r="E788" s="3" t="n"/>
      <c r="F788" s="3" t="n"/>
    </row>
    <row r="789">
      <c r="D789" s="2" t="n"/>
      <c r="E789" s="3" t="n"/>
      <c r="F789" s="3" t="n"/>
    </row>
    <row r="790">
      <c r="D790" s="2" t="n"/>
      <c r="E790" s="3" t="n"/>
      <c r="F790" s="3" t="n"/>
    </row>
    <row r="791">
      <c r="D791" s="2" t="n"/>
      <c r="E791" s="3" t="n"/>
      <c r="F791" s="3" t="n"/>
    </row>
    <row r="792">
      <c r="D792" s="2" t="n"/>
      <c r="E792" s="3" t="n"/>
      <c r="F792" s="3" t="n"/>
    </row>
    <row r="793">
      <c r="D793" s="2" t="n"/>
      <c r="E793" s="3" t="n"/>
      <c r="F793" s="3" t="n"/>
    </row>
    <row r="794">
      <c r="D794" s="2" t="n"/>
      <c r="E794" s="3" t="n"/>
      <c r="F794" s="3" t="n"/>
    </row>
    <row r="795">
      <c r="D795" s="2" t="n"/>
      <c r="E795" s="3" t="n"/>
      <c r="F795" s="3" t="n"/>
    </row>
    <row r="796">
      <c r="D796" s="2" t="n"/>
      <c r="E796" s="3" t="n"/>
      <c r="F796" s="3" t="n"/>
    </row>
    <row r="797">
      <c r="D797" s="2" t="n"/>
      <c r="E797" s="3" t="n"/>
      <c r="F797" s="3" t="n"/>
    </row>
    <row r="798">
      <c r="D798" s="2" t="n"/>
      <c r="E798" s="3" t="n"/>
      <c r="F798" s="3" t="n"/>
    </row>
    <row r="799">
      <c r="D799" s="2" t="n"/>
      <c r="E799" s="3" t="n"/>
      <c r="F799" s="3" t="n"/>
    </row>
    <row r="800">
      <c r="D800" s="2" t="n"/>
      <c r="E800" s="3" t="n"/>
      <c r="F800" s="3" t="n"/>
    </row>
    <row r="801">
      <c r="D801" s="2" t="n"/>
      <c r="E801" s="3" t="n"/>
      <c r="F801" s="3" t="n"/>
    </row>
    <row r="802">
      <c r="D802" s="2" t="n"/>
      <c r="E802" s="3" t="n"/>
      <c r="F802" s="3" t="n"/>
    </row>
    <row r="803">
      <c r="D803" s="2" t="n"/>
      <c r="E803" s="3" t="n"/>
      <c r="F803" s="3" t="n"/>
    </row>
    <row r="804">
      <c r="D804" s="2" t="n"/>
      <c r="E804" s="3" t="n"/>
      <c r="F804" s="3" t="n"/>
    </row>
    <row r="805">
      <c r="D805" s="2" t="n"/>
      <c r="E805" s="3" t="n"/>
      <c r="F805" s="3" t="n"/>
    </row>
    <row r="806">
      <c r="D806" s="2" t="n"/>
      <c r="E806" s="3" t="n"/>
      <c r="F806" s="3" t="n"/>
    </row>
    <row r="807">
      <c r="D807" s="2" t="n"/>
      <c r="E807" s="3" t="n"/>
      <c r="F807" s="3" t="n"/>
    </row>
    <row r="808">
      <c r="D808" s="2" t="n"/>
      <c r="E808" s="3" t="n"/>
      <c r="F808" s="3" t="n"/>
    </row>
    <row r="809">
      <c r="D809" s="2" t="n"/>
      <c r="E809" s="3" t="n"/>
      <c r="F809" s="3" t="n"/>
    </row>
    <row r="810">
      <c r="D810" s="2" t="n"/>
      <c r="E810" s="3" t="n"/>
      <c r="F810" s="3" t="n"/>
    </row>
    <row r="811">
      <c r="D811" s="2" t="n"/>
      <c r="E811" s="3" t="n"/>
      <c r="F811" s="3" t="n"/>
    </row>
    <row r="812">
      <c r="D812" s="2" t="n"/>
      <c r="E812" s="3" t="n"/>
      <c r="F812" s="3" t="n"/>
    </row>
    <row r="813">
      <c r="D813" s="2" t="n"/>
      <c r="E813" s="3" t="n"/>
      <c r="F813" s="3" t="n"/>
    </row>
    <row r="814">
      <c r="D814" s="2" t="n"/>
      <c r="E814" s="3" t="n"/>
      <c r="F814" s="3" t="n"/>
    </row>
    <row r="815">
      <c r="D815" s="2" t="n"/>
      <c r="E815" s="3" t="n"/>
      <c r="F815" s="3" t="n"/>
    </row>
    <row r="816">
      <c r="D816" s="2" t="n"/>
      <c r="E816" s="3" t="n"/>
      <c r="F816" s="3" t="n"/>
    </row>
    <row r="817">
      <c r="D817" s="2" t="n"/>
      <c r="E817" s="3" t="n"/>
      <c r="F817" s="3" t="n"/>
    </row>
    <row r="818">
      <c r="D818" s="2" t="n"/>
      <c r="E818" s="3" t="n"/>
      <c r="F818" s="3" t="n"/>
    </row>
    <row r="819">
      <c r="D819" s="2" t="n"/>
      <c r="E819" s="3" t="n"/>
      <c r="F819" s="3" t="n"/>
    </row>
    <row r="820">
      <c r="D820" s="2" t="n"/>
      <c r="E820" s="3" t="n"/>
      <c r="F820" s="3" t="n"/>
    </row>
    <row r="821">
      <c r="D821" s="2" t="n"/>
      <c r="E821" s="3" t="n"/>
      <c r="F821" s="3" t="n"/>
    </row>
    <row r="822">
      <c r="D822" s="2" t="n"/>
      <c r="E822" s="3" t="n"/>
      <c r="F822" s="3" t="n"/>
    </row>
    <row r="823">
      <c r="D823" s="2" t="n"/>
      <c r="E823" s="3" t="n"/>
      <c r="F823" s="3" t="n"/>
    </row>
    <row r="824">
      <c r="D824" s="2" t="n"/>
      <c r="E824" s="3" t="n"/>
      <c r="F824" s="3" t="n"/>
    </row>
    <row r="825">
      <c r="D825" s="2" t="n"/>
      <c r="E825" s="3" t="n"/>
      <c r="F825" s="3" t="n"/>
    </row>
    <row r="826">
      <c r="D826" s="2" t="n"/>
      <c r="E826" s="3" t="n"/>
      <c r="F826" s="3" t="n"/>
    </row>
    <row r="827">
      <c r="D827" s="2" t="n"/>
      <c r="E827" s="3" t="n"/>
      <c r="F827" s="3" t="n"/>
    </row>
    <row r="828">
      <c r="D828" s="2" t="n"/>
      <c r="E828" s="3" t="n"/>
      <c r="F828" s="3" t="n"/>
    </row>
    <row r="829">
      <c r="D829" s="2" t="n"/>
      <c r="E829" s="3" t="n"/>
      <c r="F829" s="3" t="n"/>
    </row>
    <row r="830">
      <c r="D830" s="2" t="n"/>
      <c r="E830" s="3" t="n"/>
      <c r="F830" s="3" t="n"/>
    </row>
    <row r="831">
      <c r="D831" s="2" t="n"/>
      <c r="E831" s="3" t="n"/>
      <c r="F831" s="3" t="n"/>
    </row>
    <row r="832">
      <c r="D832" s="2" t="n"/>
      <c r="E832" s="3" t="n"/>
      <c r="F832" s="3" t="n"/>
    </row>
    <row r="833">
      <c r="D833" s="2" t="n"/>
      <c r="E833" s="3" t="n"/>
      <c r="F833" s="3" t="n"/>
    </row>
    <row r="834">
      <c r="D834" s="2" t="n"/>
      <c r="E834" s="3" t="n"/>
      <c r="F834" s="3" t="n"/>
    </row>
    <row r="835">
      <c r="D835" s="2" t="n"/>
      <c r="E835" s="3" t="n"/>
      <c r="F835" s="3" t="n"/>
    </row>
    <row r="836">
      <c r="D836" s="2" t="n"/>
      <c r="E836" s="3" t="n"/>
      <c r="F836" s="3" t="n"/>
    </row>
    <row r="837">
      <c r="D837" s="2" t="n"/>
      <c r="E837" s="3" t="n"/>
      <c r="F837" s="3" t="n"/>
    </row>
    <row r="838">
      <c r="D838" s="2" t="n"/>
      <c r="E838" s="3" t="n"/>
      <c r="F838" s="3" t="n"/>
    </row>
    <row r="839">
      <c r="D839" s="2" t="n"/>
      <c r="E839" s="3" t="n"/>
      <c r="F839" s="3" t="n"/>
    </row>
    <row r="840">
      <c r="D840" s="2" t="n"/>
      <c r="E840" s="3" t="n"/>
      <c r="F840" s="3" t="n"/>
    </row>
    <row r="841">
      <c r="D841" s="2" t="n"/>
      <c r="E841" s="3" t="n"/>
      <c r="F841" s="3" t="n"/>
    </row>
    <row r="842">
      <c r="D842" s="2" t="n"/>
      <c r="E842" s="3" t="n"/>
      <c r="F842" s="3" t="n"/>
    </row>
    <row r="843">
      <c r="D843" s="2" t="n"/>
      <c r="E843" s="3" t="n"/>
      <c r="F843" s="3" t="n"/>
    </row>
    <row r="844">
      <c r="D844" s="2" t="n"/>
      <c r="E844" s="3" t="n"/>
      <c r="F844" s="3" t="n"/>
    </row>
    <row r="845">
      <c r="D845" s="2" t="n"/>
      <c r="E845" s="3" t="n"/>
      <c r="F845" s="3" t="n"/>
    </row>
    <row r="846">
      <c r="D846" s="2" t="n"/>
      <c r="E846" s="3" t="n"/>
      <c r="F846" s="3" t="n"/>
    </row>
    <row r="847">
      <c r="D847" s="2" t="n"/>
      <c r="E847" s="3" t="n"/>
      <c r="F847" s="3" t="n"/>
    </row>
    <row r="848">
      <c r="D848" s="2" t="n"/>
      <c r="E848" s="3" t="n"/>
      <c r="F848" s="3" t="n"/>
    </row>
    <row r="849">
      <c r="D849" s="2" t="n"/>
      <c r="E849" s="3" t="n"/>
      <c r="F849" s="3" t="n"/>
    </row>
    <row r="850">
      <c r="D850" s="2" t="n"/>
      <c r="E850" s="3" t="n"/>
      <c r="F850" s="3" t="n"/>
    </row>
    <row r="851">
      <c r="D851" s="2" t="n"/>
      <c r="E851" s="3" t="n"/>
      <c r="F851" s="3" t="n"/>
    </row>
    <row r="852">
      <c r="D852" s="2" t="n"/>
      <c r="E852" s="3" t="n"/>
      <c r="F852" s="3" t="n"/>
    </row>
    <row r="853">
      <c r="D853" s="2" t="n"/>
      <c r="E853" s="3" t="n"/>
      <c r="F853" s="3" t="n"/>
    </row>
    <row r="854">
      <c r="D854" s="2" t="n"/>
      <c r="E854" s="3" t="n"/>
      <c r="F854" s="3" t="n"/>
    </row>
    <row r="855">
      <c r="D855" s="2" t="n"/>
      <c r="E855" s="3" t="n"/>
      <c r="F855" s="3" t="n"/>
    </row>
    <row r="856">
      <c r="D856" s="2" t="n"/>
      <c r="E856" s="3" t="n"/>
      <c r="F856" s="3" t="n"/>
    </row>
    <row r="857">
      <c r="D857" s="2" t="n"/>
      <c r="E857" s="3" t="n"/>
      <c r="F857" s="3" t="n"/>
    </row>
    <row r="858">
      <c r="D858" s="2" t="n"/>
      <c r="E858" s="3" t="n"/>
      <c r="F858" s="3" t="n"/>
    </row>
    <row r="859">
      <c r="D859" s="2" t="n"/>
      <c r="E859" s="3" t="n"/>
      <c r="F859" s="3" t="n"/>
    </row>
    <row r="860">
      <c r="D860" s="2" t="n"/>
      <c r="E860" s="3" t="n"/>
      <c r="F860" s="3" t="n"/>
    </row>
    <row r="861">
      <c r="D861" s="2" t="n"/>
      <c r="E861" s="3" t="n"/>
      <c r="F861" s="3" t="n"/>
    </row>
    <row r="862">
      <c r="D862" s="2" t="n"/>
      <c r="E862" s="3" t="n"/>
      <c r="F862" s="3" t="n"/>
    </row>
    <row r="863">
      <c r="D863" s="2" t="n"/>
      <c r="E863" s="3" t="n"/>
      <c r="F863" s="3" t="n"/>
    </row>
    <row r="864">
      <c r="D864" s="2" t="n"/>
      <c r="E864" s="3" t="n"/>
      <c r="F864" s="3" t="n"/>
    </row>
    <row r="865">
      <c r="D865" s="2" t="n"/>
      <c r="E865" s="3" t="n"/>
      <c r="F865" s="3" t="n"/>
    </row>
    <row r="866">
      <c r="D866" s="2" t="n"/>
      <c r="E866" s="3" t="n"/>
      <c r="F866" s="3" t="n"/>
    </row>
    <row r="867">
      <c r="D867" s="2" t="n"/>
      <c r="E867" s="3" t="n"/>
      <c r="F867" s="3" t="n"/>
    </row>
    <row r="868">
      <c r="D868" s="2" t="n"/>
      <c r="E868" s="3" t="n"/>
      <c r="F868" s="3" t="n"/>
    </row>
    <row r="869">
      <c r="D869" s="2" t="n"/>
      <c r="E869" s="3" t="n"/>
      <c r="F869" s="3" t="n"/>
    </row>
    <row r="870">
      <c r="D870" s="2" t="n"/>
      <c r="E870" s="3" t="n"/>
      <c r="F870" s="3" t="n"/>
    </row>
    <row r="871">
      <c r="D871" s="2" t="n"/>
      <c r="E871" s="3" t="n"/>
      <c r="F871" s="3" t="n"/>
    </row>
    <row r="872">
      <c r="D872" s="2" t="n"/>
      <c r="E872" s="3" t="n"/>
      <c r="F872" s="3" t="n"/>
    </row>
    <row r="873">
      <c r="D873" s="2" t="n"/>
      <c r="E873" s="3" t="n"/>
      <c r="F873" s="3" t="n"/>
    </row>
    <row r="874">
      <c r="D874" s="2" t="n"/>
      <c r="E874" s="3" t="n"/>
      <c r="F874" s="3" t="n"/>
    </row>
    <row r="875">
      <c r="D875" s="2" t="n"/>
      <c r="E875" s="3" t="n"/>
      <c r="F875" s="3" t="n"/>
    </row>
    <row r="876">
      <c r="D876" s="2" t="n"/>
      <c r="E876" s="3" t="n"/>
      <c r="F876" s="3" t="n"/>
    </row>
    <row r="877">
      <c r="D877" s="2" t="n"/>
      <c r="E877" s="3" t="n"/>
      <c r="F877" s="3" t="n"/>
    </row>
    <row r="878">
      <c r="D878" s="2" t="n"/>
      <c r="E878" s="3" t="n"/>
      <c r="F878" s="3" t="n"/>
    </row>
    <row r="879">
      <c r="D879" s="2" t="n"/>
      <c r="E879" s="3" t="n"/>
      <c r="F879" s="3" t="n"/>
    </row>
    <row r="880">
      <c r="D880" s="2" t="n"/>
      <c r="E880" s="3" t="n"/>
      <c r="F880" s="3" t="n"/>
    </row>
    <row r="881">
      <c r="D881" s="2" t="n"/>
      <c r="E881" s="3" t="n"/>
      <c r="F881" s="3" t="n"/>
    </row>
    <row r="882">
      <c r="D882" s="2" t="n"/>
      <c r="E882" s="3" t="n"/>
      <c r="F882" s="3" t="n"/>
    </row>
    <row r="883">
      <c r="D883" s="2" t="n"/>
      <c r="E883" s="3" t="n"/>
      <c r="F883" s="3" t="n"/>
    </row>
    <row r="884">
      <c r="D884" s="2" t="n"/>
      <c r="E884" s="3" t="n"/>
      <c r="F884" s="3" t="n"/>
    </row>
    <row r="885">
      <c r="D885" s="2" t="n"/>
      <c r="E885" s="3" t="n"/>
      <c r="F885" s="3" t="n"/>
    </row>
    <row r="886">
      <c r="D886" s="2" t="n"/>
      <c r="E886" s="3" t="n"/>
      <c r="F886" s="3" t="n"/>
    </row>
    <row r="887">
      <c r="D887" s="2" t="n"/>
      <c r="E887" s="3" t="n"/>
      <c r="F887" s="3" t="n"/>
    </row>
    <row r="888">
      <c r="D888" s="2" t="n"/>
      <c r="E888" s="3" t="n"/>
      <c r="F888" s="3" t="n"/>
    </row>
    <row r="889">
      <c r="D889" s="2" t="n"/>
      <c r="E889" s="3" t="n"/>
      <c r="F889" s="3" t="n"/>
    </row>
    <row r="890">
      <c r="D890" s="2" t="n"/>
      <c r="E890" s="3" t="n"/>
      <c r="F890" s="3" t="n"/>
    </row>
    <row r="891">
      <c r="D891" s="2" t="n"/>
      <c r="E891" s="3" t="n"/>
      <c r="F891" s="3" t="n"/>
    </row>
    <row r="892">
      <c r="D892" s="2" t="n"/>
      <c r="E892" s="3" t="n"/>
      <c r="F892" s="3" t="n"/>
    </row>
    <row r="893">
      <c r="D893" s="2" t="n"/>
      <c r="E893" s="3" t="n"/>
      <c r="F893" s="3" t="n"/>
    </row>
    <row r="894">
      <c r="D894" s="2" t="n"/>
      <c r="E894" s="3" t="n"/>
      <c r="F894" s="3" t="n"/>
    </row>
    <row r="895">
      <c r="D895" s="2" t="n"/>
      <c r="E895" s="3" t="n"/>
      <c r="F895" s="3" t="n"/>
    </row>
    <row r="896">
      <c r="D896" s="2" t="n"/>
      <c r="E896" s="3" t="n"/>
      <c r="F896" s="3" t="n"/>
    </row>
    <row r="897">
      <c r="D897" s="2" t="n"/>
      <c r="E897" s="3" t="n"/>
      <c r="F897" s="3" t="n"/>
    </row>
    <row r="898">
      <c r="D898" s="2" t="n"/>
      <c r="E898" s="3" t="n"/>
      <c r="F898" s="3" t="n"/>
    </row>
    <row r="899">
      <c r="D899" s="2" t="n"/>
      <c r="E899" s="3" t="n"/>
      <c r="F899" s="3" t="n"/>
    </row>
    <row r="900">
      <c r="D900" s="2" t="n"/>
      <c r="E900" s="3" t="n"/>
      <c r="F900" s="3" t="n"/>
    </row>
    <row r="901">
      <c r="D901" s="2" t="n"/>
      <c r="E901" s="3" t="n"/>
      <c r="F901" s="3" t="n"/>
    </row>
    <row r="902">
      <c r="D902" s="2" t="n"/>
      <c r="E902" s="3" t="n"/>
      <c r="F902" s="3" t="n"/>
    </row>
    <row r="903">
      <c r="D903" s="2" t="n"/>
      <c r="E903" s="3" t="n"/>
      <c r="F903" s="3" t="n"/>
    </row>
    <row r="904">
      <c r="D904" s="2" t="n"/>
      <c r="E904" s="3" t="n"/>
      <c r="F904" s="3" t="n"/>
    </row>
    <row r="905">
      <c r="D905" s="2" t="n"/>
      <c r="E905" s="3" t="n"/>
      <c r="F905" s="3" t="n"/>
    </row>
    <row r="906">
      <c r="D906" s="2" t="n"/>
      <c r="E906" s="3" t="n"/>
      <c r="F906" s="3" t="n"/>
    </row>
    <row r="907">
      <c r="D907" s="2" t="n"/>
      <c r="E907" s="3" t="n"/>
      <c r="F907" s="3" t="n"/>
    </row>
    <row r="908">
      <c r="D908" s="2" t="n"/>
      <c r="E908" s="3" t="n"/>
      <c r="F908" s="3" t="n"/>
    </row>
    <row r="909">
      <c r="D909" s="2" t="n"/>
      <c r="E909" s="3" t="n"/>
      <c r="F909" s="3" t="n"/>
    </row>
    <row r="910">
      <c r="D910" s="2" t="n"/>
      <c r="E910" s="3" t="n"/>
      <c r="F910" s="3" t="n"/>
    </row>
    <row r="911">
      <c r="D911" s="2" t="n"/>
      <c r="E911" s="3" t="n"/>
      <c r="F911" s="3" t="n"/>
    </row>
    <row r="912">
      <c r="D912" s="2" t="n"/>
      <c r="E912" s="3" t="n"/>
      <c r="F912" s="3" t="n"/>
    </row>
    <row r="913">
      <c r="D913" s="2" t="n"/>
      <c r="E913" s="3" t="n"/>
      <c r="F913" s="3" t="n"/>
    </row>
    <row r="914">
      <c r="D914" s="2" t="n"/>
      <c r="E914" s="3" t="n"/>
      <c r="F914" s="3" t="n"/>
    </row>
    <row r="915">
      <c r="D915" s="2" t="n"/>
      <c r="E915" s="3" t="n"/>
      <c r="F915" s="3" t="n"/>
    </row>
    <row r="916">
      <c r="D916" s="2" t="n"/>
      <c r="E916" s="3" t="n"/>
      <c r="F916" s="3" t="n"/>
    </row>
    <row r="917">
      <c r="D917" s="2" t="n"/>
      <c r="E917" s="3" t="n"/>
      <c r="F917" s="3" t="n"/>
    </row>
    <row r="918">
      <c r="D918" s="2" t="n"/>
      <c r="E918" s="3" t="n"/>
      <c r="F918" s="3" t="n"/>
    </row>
    <row r="919">
      <c r="D919" s="2" t="n"/>
      <c r="E919" s="3" t="n"/>
      <c r="F919" s="3" t="n"/>
    </row>
    <row r="920">
      <c r="D920" s="2" t="n"/>
      <c r="E920" s="3" t="n"/>
      <c r="F920" s="3" t="n"/>
    </row>
    <row r="921">
      <c r="D921" s="2" t="n"/>
      <c r="E921" s="3" t="n"/>
      <c r="F921" s="3" t="n"/>
    </row>
    <row r="922">
      <c r="D922" s="2" t="n"/>
      <c r="E922" s="3" t="n"/>
      <c r="F922" s="3" t="n"/>
    </row>
    <row r="923">
      <c r="D923" s="2" t="n"/>
      <c r="E923" s="3" t="n"/>
      <c r="F923" s="3" t="n"/>
    </row>
    <row r="924">
      <c r="D924" s="2" t="n"/>
      <c r="E924" s="3" t="n"/>
      <c r="F924" s="3" t="n"/>
    </row>
    <row r="925">
      <c r="D925" s="2" t="n"/>
      <c r="E925" s="3" t="n"/>
      <c r="F925" s="3" t="n"/>
    </row>
    <row r="926">
      <c r="D926" s="2" t="n"/>
      <c r="E926" s="3" t="n"/>
      <c r="F926" s="3" t="n"/>
    </row>
    <row r="927">
      <c r="D927" s="2" t="n"/>
      <c r="E927" s="3" t="n"/>
      <c r="F927" s="3" t="n"/>
    </row>
    <row r="928">
      <c r="D928" s="2" t="n"/>
      <c r="E928" s="3" t="n"/>
      <c r="F928" s="3" t="n"/>
    </row>
    <row r="929">
      <c r="D929" s="2" t="n"/>
      <c r="E929" s="3" t="n"/>
      <c r="F929" s="3" t="n"/>
    </row>
    <row r="930">
      <c r="D930" s="2" t="n"/>
      <c r="E930" s="3" t="n"/>
      <c r="F930" s="3" t="n"/>
    </row>
    <row r="931">
      <c r="D931" s="2" t="n"/>
      <c r="E931" s="3" t="n"/>
      <c r="F931" s="3" t="n"/>
    </row>
    <row r="932">
      <c r="D932" s="2" t="n"/>
      <c r="E932" s="3" t="n"/>
      <c r="F932" s="3" t="n"/>
    </row>
    <row r="933">
      <c r="D933" s="2" t="n"/>
      <c r="E933" s="3" t="n"/>
      <c r="F933" s="3" t="n"/>
    </row>
    <row r="934">
      <c r="D934" s="2" t="n"/>
      <c r="E934" s="3" t="n"/>
      <c r="F934" s="3" t="n"/>
    </row>
    <row r="935">
      <c r="D935" s="2" t="n"/>
      <c r="E935" s="3" t="n"/>
      <c r="F935" s="3" t="n"/>
    </row>
    <row r="936">
      <c r="D936" s="2" t="n"/>
      <c r="E936" s="3" t="n"/>
      <c r="F936" s="3" t="n"/>
    </row>
    <row r="937">
      <c r="D937" s="2" t="n"/>
      <c r="E937" s="3" t="n"/>
      <c r="F937" s="3" t="n"/>
    </row>
    <row r="938">
      <c r="D938" s="2" t="n"/>
      <c r="E938" s="3" t="n"/>
      <c r="F938" s="3" t="n"/>
    </row>
    <row r="939">
      <c r="D939" s="2" t="n"/>
      <c r="E939" s="3" t="n"/>
      <c r="F939" s="3" t="n"/>
    </row>
    <row r="940">
      <c r="D940" s="2" t="n"/>
      <c r="E940" s="3" t="n"/>
      <c r="F940" s="3" t="n"/>
    </row>
    <row r="941">
      <c r="D941" s="2" t="n"/>
      <c r="E941" s="3" t="n"/>
      <c r="F941" s="3" t="n"/>
    </row>
    <row r="942">
      <c r="D942" s="2" t="n"/>
      <c r="E942" s="3" t="n"/>
      <c r="F942" s="3" t="n"/>
    </row>
    <row r="943">
      <c r="D943" s="2" t="n"/>
      <c r="E943" s="3" t="n"/>
      <c r="F943" s="3" t="n"/>
    </row>
    <row r="944">
      <c r="D944" s="2" t="n"/>
      <c r="E944" s="3" t="n"/>
      <c r="F944" s="3" t="n"/>
    </row>
    <row r="945">
      <c r="D945" s="2" t="n"/>
      <c r="E945" s="3" t="n"/>
      <c r="F945" s="3" t="n"/>
    </row>
    <row r="946">
      <c r="D946" s="2" t="n"/>
      <c r="E946" s="3" t="n"/>
      <c r="F946" s="3" t="n"/>
    </row>
    <row r="947">
      <c r="D947" s="2" t="n"/>
      <c r="E947" s="3" t="n"/>
      <c r="F947" s="3" t="n"/>
    </row>
    <row r="948">
      <c r="D948" s="2" t="n"/>
      <c r="E948" s="3" t="n"/>
      <c r="F948" s="3" t="n"/>
    </row>
    <row r="949">
      <c r="D949" s="2" t="n"/>
      <c r="E949" s="3" t="n"/>
      <c r="F949" s="3" t="n"/>
    </row>
    <row r="950">
      <c r="D950" s="2" t="n"/>
      <c r="E950" s="3" t="n"/>
      <c r="F950" s="3" t="n"/>
    </row>
    <row r="951">
      <c r="D951" s="2" t="n"/>
      <c r="E951" s="3" t="n"/>
      <c r="F951" s="3" t="n"/>
    </row>
    <row r="952">
      <c r="D952" s="2" t="n"/>
      <c r="E952" s="3" t="n"/>
      <c r="F952" s="3" t="n"/>
    </row>
    <row r="953">
      <c r="D953" s="2" t="n"/>
      <c r="E953" s="3" t="n"/>
      <c r="F953" s="3" t="n"/>
    </row>
    <row r="954">
      <c r="D954" s="2" t="n"/>
      <c r="E954" s="3" t="n"/>
      <c r="F954" s="3" t="n"/>
    </row>
    <row r="955">
      <c r="D955" s="2" t="n"/>
      <c r="E955" s="3" t="n"/>
      <c r="F955" s="3" t="n"/>
    </row>
    <row r="956">
      <c r="D956" s="2" t="n"/>
      <c r="E956" s="3" t="n"/>
      <c r="F956" s="3" t="n"/>
    </row>
    <row r="957">
      <c r="D957" s="2" t="n"/>
      <c r="E957" s="3" t="n"/>
      <c r="F957" s="3" t="n"/>
    </row>
    <row r="958">
      <c r="D958" s="2" t="n"/>
      <c r="E958" s="3" t="n"/>
      <c r="F958" s="3" t="n"/>
    </row>
    <row r="959">
      <c r="D959" s="2" t="n"/>
      <c r="E959" s="3" t="n"/>
      <c r="F959" s="3" t="n"/>
    </row>
    <row r="960">
      <c r="D960" s="2" t="n"/>
      <c r="E960" s="3" t="n"/>
      <c r="F960" s="3" t="n"/>
    </row>
    <row r="961">
      <c r="D961" s="2" t="n"/>
      <c r="E961" s="3" t="n"/>
      <c r="F961" s="3" t="n"/>
    </row>
    <row r="962">
      <c r="D962" s="2" t="n"/>
      <c r="E962" s="3" t="n"/>
      <c r="F962" s="3" t="n"/>
    </row>
    <row r="963">
      <c r="D963" s="2" t="n"/>
      <c r="E963" s="3" t="n"/>
      <c r="F963" s="3" t="n"/>
    </row>
    <row r="964">
      <c r="D964" s="2" t="n"/>
      <c r="E964" s="3" t="n"/>
      <c r="F964" s="3" t="n"/>
    </row>
    <row r="965">
      <c r="D965" s="2" t="n"/>
      <c r="E965" s="3" t="n"/>
      <c r="F965" s="3" t="n"/>
    </row>
    <row r="966">
      <c r="D966" s="2" t="n"/>
      <c r="E966" s="3" t="n"/>
      <c r="F966" s="3" t="n"/>
    </row>
    <row r="967">
      <c r="D967" s="2" t="n"/>
      <c r="E967" s="3" t="n"/>
      <c r="F967" s="3" t="n"/>
    </row>
    <row r="968">
      <c r="D968" s="2" t="n"/>
      <c r="E968" s="3" t="n"/>
      <c r="F968" s="3" t="n"/>
    </row>
    <row r="969">
      <c r="D969" s="2" t="n"/>
      <c r="E969" s="3" t="n"/>
      <c r="F969" s="3" t="n"/>
    </row>
    <row r="970">
      <c r="D970" s="2" t="n"/>
      <c r="E970" s="3" t="n"/>
      <c r="F970" s="3" t="n"/>
    </row>
    <row r="971">
      <c r="D971" s="2" t="n"/>
      <c r="E971" s="3" t="n"/>
      <c r="F971" s="3" t="n"/>
    </row>
    <row r="972">
      <c r="D972" s="2" t="n"/>
      <c r="E972" s="3" t="n"/>
      <c r="F972" s="3" t="n"/>
    </row>
    <row r="973">
      <c r="D973" s="2" t="n"/>
      <c r="E973" s="3" t="n"/>
      <c r="F973" s="3" t="n"/>
    </row>
    <row r="974">
      <c r="D974" s="2" t="n"/>
      <c r="E974" s="3" t="n"/>
      <c r="F974" s="3" t="n"/>
    </row>
    <row r="975">
      <c r="D975" s="2" t="n"/>
      <c r="E975" s="3" t="n"/>
      <c r="F975" s="3" t="n"/>
    </row>
    <row r="976">
      <c r="D976" s="2" t="n"/>
      <c r="E976" s="3" t="n"/>
      <c r="F976" s="3" t="n"/>
    </row>
    <row r="977">
      <c r="D977" s="2" t="n"/>
      <c r="E977" s="3" t="n"/>
      <c r="F977" s="3" t="n"/>
    </row>
    <row r="978">
      <c r="D978" s="2" t="n"/>
      <c r="E978" s="3" t="n"/>
      <c r="F978" s="3" t="n"/>
    </row>
    <row r="979">
      <c r="D979" s="2" t="n"/>
      <c r="E979" s="3" t="n"/>
      <c r="F979" s="3" t="n"/>
    </row>
    <row r="980">
      <c r="D980" s="2" t="n"/>
      <c r="E980" s="3" t="n"/>
      <c r="F980" s="3" t="n"/>
    </row>
    <row r="981">
      <c r="D981" s="2" t="n"/>
      <c r="E981" s="3" t="n"/>
      <c r="F981" s="3" t="n"/>
    </row>
    <row r="982">
      <c r="D982" s="2" t="n"/>
      <c r="E982" s="3" t="n"/>
      <c r="F982" s="3" t="n"/>
    </row>
    <row r="983">
      <c r="D983" s="2" t="n"/>
      <c r="E983" s="3" t="n"/>
      <c r="F983" s="3" t="n"/>
    </row>
    <row r="984">
      <c r="D984" s="2" t="n"/>
      <c r="E984" s="3" t="n"/>
      <c r="F984" s="3" t="n"/>
    </row>
    <row r="985">
      <c r="D985" s="2" t="n"/>
      <c r="E985" s="3" t="n"/>
      <c r="F985" s="3" t="n"/>
    </row>
    <row r="986">
      <c r="D986" s="2" t="n"/>
      <c r="E986" s="3" t="n"/>
      <c r="F986" s="3" t="n"/>
    </row>
    <row r="987">
      <c r="D987" s="2" t="n"/>
      <c r="E987" s="3" t="n"/>
      <c r="F987" s="3" t="n"/>
    </row>
    <row r="988">
      <c r="D988" s="2" t="n"/>
      <c r="E988" s="3" t="n"/>
      <c r="F988" s="3" t="n"/>
    </row>
    <row r="989">
      <c r="D989" s="2" t="n"/>
      <c r="E989" s="3" t="n"/>
      <c r="F989" s="3" t="n"/>
    </row>
    <row r="990">
      <c r="D990" s="2" t="n"/>
      <c r="E990" s="3" t="n"/>
      <c r="F990" s="3" t="n"/>
    </row>
    <row r="991">
      <c r="D991" s="2" t="n"/>
      <c r="E991" s="3" t="n"/>
      <c r="F991" s="3" t="n"/>
    </row>
    <row r="992">
      <c r="D992" s="2" t="n"/>
      <c r="E992" s="3" t="n"/>
      <c r="F992" s="3" t="n"/>
    </row>
    <row r="993">
      <c r="D993" s="2" t="n"/>
      <c r="E993" s="3" t="n"/>
      <c r="F993" s="3" t="n"/>
    </row>
    <row r="994">
      <c r="D994" s="2" t="n"/>
      <c r="E994" s="3" t="n"/>
      <c r="F994" s="3" t="n"/>
    </row>
    <row r="995">
      <c r="D995" s="2" t="n"/>
      <c r="E995" s="3" t="n"/>
      <c r="F995" s="3" t="n"/>
    </row>
    <row r="996">
      <c r="D996" s="2" t="n"/>
      <c r="E996" s="3" t="n"/>
      <c r="F996" s="3" t="n"/>
    </row>
    <row r="997">
      <c r="D997" s="2" t="n"/>
      <c r="E997" s="3" t="n"/>
      <c r="F997" s="3" t="n"/>
    </row>
    <row r="998">
      <c r="D998" s="2" t="n"/>
      <c r="E998" s="3" t="n"/>
      <c r="F998" s="3" t="n"/>
    </row>
    <row r="999">
      <c r="D999" s="2" t="n"/>
      <c r="E999" s="3" t="n"/>
      <c r="F999" s="3" t="n"/>
    </row>
    <row r="1000">
      <c r="D1000" s="2" t="n"/>
      <c r="E1000" s="3" t="n"/>
      <c r="F1000" s="3" t="n"/>
    </row>
  </sheetData>
  <autoFilter ref="$B$2:$AP$2"/>
  <conditionalFormatting sqref="F3:F513">
    <cfRule type="cellIs" priority="1" operator="equal" dxfId="7">
      <formula>"VENCIDA"</formula>
    </cfRule>
    <cfRule type="cellIs" priority="2" operator="equal" dxfId="6">
      <formula>"POR VENCER"</formula>
    </cfRule>
    <cfRule type="cellIs" priority="3" operator="equal" dxfId="14">
      <formula>"AL DÍA"</formula>
    </cfRule>
    <cfRule type="cellIs" priority="4" operator="equal" dxfId="15">
      <formula>"PAGA"</formula>
    </cfRule>
    <cfRule type="cellIs" priority="5" operator="equal" dxfId="16">
      <formula>"SIN ESTADO"</formula>
    </cfRule>
  </conditionalFormatting>
  <conditionalFormatting sqref="G3:AP513">
    <cfRule type="containsText" priority="6" operator="containsText" dxfId="5" text="PAGA">
      <formula>NOT(ISERROR(SEARCH(("PAGA"),(G3))))</formula>
    </cfRule>
    <cfRule type="containsText" priority="7" operator="containsText" dxfId="8" text="VENCIDA">
      <formula>NOT(ISERROR(SEARCH(("VENCIDA"),(G3))))</formula>
    </cfRule>
    <cfRule type="containsText" priority="8" operator="containsText" dxfId="10" text="POR VENCER">
      <formula>NOT(ISERROR(SEARCH(("POR VENCER"),(G3))))</formula>
    </cfRule>
    <cfRule type="containsText" priority="9" operator="containsText" dxfId="11" text="AL DÍA">
      <formula>NOT(ISERROR(SEARCH(("AL DÍA"),(G3))))</formula>
    </cfRule>
    <cfRule type="containsText" priority="10" operator="containsText" dxfId="9" text="SIN ESTADO">
      <formula>NOT(ISERROR(SEARCH(("SIN ESTADO"),(G3))))</formula>
    </cfRule>
  </conditionalFormatting>
  <dataValidations count="2">
    <dataValidation sqref="AQ3:AQ513" showDropDown="0" showInputMessage="1" showErrorMessage="1" allowBlank="1" prompt="Gestión de cartera - Selecciona la gestión realizada." type="list">
      <formula1>"MENSAJE POR WHATSAPP,LLAMADA TELEFONICA"</formula1>
    </dataValidation>
    <dataValidation sqref="AR3:AR513" showDropDown="0" showInputMessage="0" showErrorMessage="1" allowBlank="1" type="list">
      <formula1>"INFORMA QUE YA PAGO,SOLICITA PLAZO,MANIFIESTA DIFICULTAD ECONOMINA,SOLICITA ACUERDO DE PAGO,PRESENTA INCONFORMIDAD,NO RESPONDE,SE LE ENVIO DESESTIMIENTO,INDICA QUE EL SIGUIENTE PAGO REALIZA LOS PAGOS ATRASADOS,se le envio mensaje de recordatorio del atras"&amp;"o de los cuotas"</formula1>
    </dataValidation>
  </dataValidation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E30"/>
  <sheetViews>
    <sheetView showGridLines="0" workbookViewId="0">
      <selection activeCell="A1" sqref="A1"/>
    </sheetView>
  </sheetViews>
  <sheetFormatPr baseColWidth="8" defaultColWidth="14.43" defaultRowHeight="15" customHeight="1" outlineLevelRow="1"/>
  <cols>
    <col width="11.43" customWidth="1" style="506" min="1" max="1"/>
    <col width="10.43" customWidth="1" style="506" min="2" max="2"/>
    <col width="15" customWidth="1" style="506" min="3" max="3"/>
    <col width="15.57" customWidth="1" style="506" min="4" max="4"/>
    <col width="19.14" customWidth="1" style="506" min="5" max="7"/>
    <col width="18" customWidth="1" style="506" min="8" max="8"/>
    <col width="16.57" customWidth="1" style="506" min="9" max="9"/>
    <col width="24" customWidth="1" style="506" min="10" max="10"/>
    <col width="21" customWidth="1" style="506" min="11" max="11"/>
    <col width="14" customWidth="1" style="506" min="12" max="12"/>
    <col width="17" customWidth="1" style="506" min="13" max="13"/>
    <col width="16" customWidth="1" style="506" min="14" max="14"/>
    <col width="6" customWidth="1" style="506" min="15" max="15"/>
    <col width="9" customWidth="1" style="506" min="16" max="16"/>
    <col width="11.43" customWidth="1" style="506" min="17" max="31"/>
  </cols>
  <sheetData>
    <row r="1" ht="14.25" customHeight="1" s="506"/>
    <row r="2" ht="14.25" customHeight="1" s="506">
      <c r="B2" s="290" t="n"/>
      <c r="C2" s="291" t="n"/>
      <c r="D2" s="291" t="n"/>
      <c r="E2" s="291" t="n"/>
      <c r="F2" s="291" t="n"/>
      <c r="G2" s="291" t="n"/>
      <c r="H2" s="291" t="n"/>
      <c r="I2" s="291" t="n"/>
      <c r="J2" s="291" t="n"/>
      <c r="K2" s="291" t="n"/>
      <c r="L2" s="291" t="n"/>
      <c r="M2" s="291" t="n"/>
      <c r="N2" s="291" t="n"/>
      <c r="O2" s="291" t="n"/>
    </row>
    <row r="3" ht="18" customHeight="1" s="506">
      <c r="B3" s="292" t="n"/>
      <c r="C3" s="293" t="inlineStr">
        <is>
          <t>LA CEIBA GROP-PROYECTO CAMPESTRE</t>
        </is>
      </c>
    </row>
    <row r="4" ht="14.25" customHeight="1" s="506">
      <c r="B4" s="292" t="n"/>
      <c r="C4" s="294" t="n"/>
      <c r="D4" s="294" t="n"/>
      <c r="E4" s="294" t="n"/>
      <c r="F4" s="294" t="n"/>
      <c r="G4" s="294" t="n"/>
      <c r="H4" s="294" t="n"/>
      <c r="I4" s="294" t="n"/>
      <c r="J4" s="294" t="n"/>
      <c r="K4" s="294" t="n"/>
      <c r="L4" s="294" t="n"/>
      <c r="M4" s="294" t="n"/>
      <c r="N4" s="294" t="n"/>
    </row>
    <row r="5" ht="24" customHeight="1" s="506">
      <c r="B5" s="292" t="n"/>
      <c r="C5" s="293" t="inlineStr">
        <is>
          <t xml:space="preserve">ESTADO DE CUENTA CLIENTES </t>
        </is>
      </c>
      <c r="P5" s="295" t="n"/>
    </row>
    <row r="6" ht="46.5" customHeight="1" s="506">
      <c r="B6" s="292" t="n"/>
      <c r="P6" s="295" t="n"/>
    </row>
    <row r="7" ht="43.5" customHeight="1" s="506">
      <c r="A7" s="296" t="n"/>
      <c r="B7" s="297" t="n"/>
      <c r="C7" s="507" t="inlineStr">
        <is>
          <t xml:space="preserve">ID LOTE </t>
        </is>
      </c>
      <c r="D7" s="508" t="n"/>
      <c r="E7" s="509" t="n"/>
      <c r="F7" s="301" t="inlineStr">
        <is>
          <t># DOC CLIENTE</t>
        </is>
      </c>
      <c r="G7" s="301" t="inlineStr">
        <is>
          <t>NOMBRE Y APELLIDOS</t>
        </is>
      </c>
      <c r="H7" s="508" t="n"/>
      <c r="I7" s="509" t="n"/>
      <c r="J7" s="303" t="inlineStr">
        <is>
          <t>VALOR CUOTA INICIAL</t>
        </is>
      </c>
      <c r="K7" s="301" t="inlineStr">
        <is>
          <t>SALDO FINANCIADO</t>
        </is>
      </c>
      <c r="L7" s="509" t="n"/>
      <c r="M7" s="304" t="inlineStr">
        <is>
          <t>PLAZO/CUOTAS</t>
        </is>
      </c>
      <c r="N7" s="305" t="inlineStr">
        <is>
          <t>VALOR CUOTA</t>
        </is>
      </c>
      <c r="O7" s="296" t="n"/>
      <c r="P7" s="306" t="n"/>
      <c r="Q7" s="296" t="n"/>
      <c r="R7" s="296" t="n"/>
      <c r="S7" s="296" t="n"/>
      <c r="T7" s="296" t="n"/>
      <c r="U7" s="296" t="n"/>
      <c r="V7" s="296" t="n"/>
      <c r="W7" s="296" t="n"/>
      <c r="X7" s="296" t="n"/>
      <c r="Y7" s="296" t="n"/>
      <c r="Z7" s="296" t="n"/>
      <c r="AA7" s="296" t="n"/>
      <c r="AB7" s="296" t="n"/>
      <c r="AC7" s="296" t="n"/>
      <c r="AD7" s="296" t="n"/>
      <c r="AE7" s="296" t="n"/>
    </row>
    <row r="8" ht="52.5" customHeight="1" s="506">
      <c r="A8" s="307" t="n"/>
      <c r="B8" s="308" t="n"/>
      <c r="C8" s="510" t="inlineStr">
        <is>
          <t xml:space="preserve">LC2 - 25 - 7 </t>
        </is>
      </c>
      <c r="D8" s="511" t="n"/>
      <c r="E8" s="512" t="n"/>
      <c r="F8" s="312">
        <f t="array" ref="F8">_xlfn.XLOOKUP(C8,VENTAS!B3:B513,VENTAS!N3:N513, "falta",0,1)</f>
        <v/>
      </c>
      <c r="G8" s="513">
        <f t="array" ref="G8">_xlfn.XLOOKUP(C8,VENTAS!B3:B513,VENTAS!O3:O513, "falta",0,1)</f>
        <v/>
      </c>
      <c r="H8" s="511" t="n"/>
      <c r="I8" s="512" t="n"/>
      <c r="J8" s="315">
        <f t="array" ref="J8">_xlfn.XLOOKUP(C8,VENTAS!B3:B513,VENTAS!G3:G513, "falta",0,1)</f>
        <v/>
      </c>
      <c r="K8" s="315">
        <f t="array" ref="K8">_xlfn.XLOOKUP(C8,VENTAS!B3:B513,VENTAS!J3:J513, "falta",0,1)</f>
        <v/>
      </c>
      <c r="L8" s="512" t="n"/>
      <c r="M8" s="312">
        <f t="array" ref="M8">_xlfn.XLOOKUP(C8,VENTAS!B3:B513,VENTAS!K3:K513, "falta",0,1)</f>
        <v/>
      </c>
      <c r="N8" s="318">
        <f t="array" ref="N8">_xlfn.XLOOKUP(C8,VENTAS!B3:B513,VENTAS!L3:L513, "falta",0,1)</f>
        <v/>
      </c>
      <c r="O8" s="307" t="n"/>
      <c r="P8" s="319" t="n"/>
      <c r="Q8" s="307" t="n"/>
      <c r="R8" s="307" t="n"/>
      <c r="S8" s="307" t="n"/>
      <c r="T8" s="307" t="n"/>
      <c r="U8" s="307" t="n"/>
      <c r="V8" s="307" t="n"/>
      <c r="W8" s="307" t="n"/>
      <c r="X8" s="307" t="n"/>
      <c r="Y8" s="307" t="n"/>
      <c r="Z8" s="307" t="n"/>
      <c r="AA8" s="307" t="n"/>
      <c r="AB8" s="307" t="n"/>
      <c r="AC8" s="307" t="n"/>
      <c r="AD8" s="307" t="n"/>
      <c r="AE8" s="307" t="n"/>
    </row>
    <row r="9" ht="14.25" customHeight="1" s="506">
      <c r="B9" s="292" t="n"/>
      <c r="C9" s="320" t="inlineStr">
        <is>
          <t xml:space="preserve">  </t>
        </is>
      </c>
      <c r="D9" s="320" t="n"/>
      <c r="E9" s="320" t="n"/>
      <c r="F9" s="320" t="n"/>
      <c r="G9" s="320" t="n"/>
      <c r="H9" s="320" t="n"/>
      <c r="I9" s="320" t="n"/>
      <c r="J9" s="320" t="n"/>
      <c r="K9" s="320" t="n"/>
      <c r="L9" s="320" t="n"/>
      <c r="M9" s="320" t="n"/>
      <c r="N9" s="320" t="n"/>
      <c r="P9" s="295" t="n"/>
    </row>
    <row r="10" ht="14.25" customHeight="1" s="506">
      <c r="B10" s="292" t="n"/>
      <c r="C10" s="320" t="n"/>
      <c r="D10" s="320" t="n"/>
      <c r="E10" s="320" t="n"/>
      <c r="F10" s="320" t="n"/>
      <c r="G10" s="320" t="n"/>
      <c r="H10" s="320" t="n"/>
      <c r="I10" s="320" t="n"/>
      <c r="J10" s="320" t="n"/>
      <c r="K10" s="320" t="n"/>
      <c r="L10" s="320" t="n"/>
      <c r="M10" s="320" t="n"/>
      <c r="N10" s="320" t="n"/>
      <c r="P10" s="295" t="n"/>
    </row>
    <row r="11" ht="27" customHeight="1" s="506">
      <c r="B11" s="292" t="n"/>
      <c r="C11" s="514" t="inlineStr">
        <is>
          <t>ESTADO DE CUOTAS</t>
        </is>
      </c>
      <c r="D11" s="515" t="n"/>
      <c r="E11" s="515" t="n"/>
      <c r="F11" s="515" t="n"/>
      <c r="G11" s="515" t="n"/>
      <c r="H11" s="515" t="n"/>
      <c r="I11" s="515" t="n"/>
      <c r="J11" s="515" t="n"/>
      <c r="K11" s="515" t="n"/>
      <c r="L11" s="515" t="n"/>
      <c r="M11" s="515" t="n"/>
      <c r="N11" s="516" t="n"/>
      <c r="O11" s="324" t="n"/>
      <c r="P11" s="295" t="n"/>
    </row>
    <row r="12" ht="14.25" customHeight="1" s="506">
      <c r="B12" s="292" t="n"/>
      <c r="C12" s="325" t="inlineStr">
        <is>
          <t># DE CUOTA</t>
        </is>
      </c>
      <c r="D12" s="326" t="inlineStr">
        <is>
          <t>FECHA DE VENCIMIENTO</t>
        </is>
      </c>
      <c r="E12" s="327" t="inlineStr">
        <is>
          <t>ESTADO CUOTA</t>
        </is>
      </c>
      <c r="F12" s="328" t="inlineStr">
        <is>
          <t>VALOR</t>
        </is>
      </c>
      <c r="G12" s="329" t="inlineStr">
        <is>
          <t># DE CUOTA</t>
        </is>
      </c>
      <c r="H12" s="326" t="inlineStr">
        <is>
          <t>FECHA DE VENCIMIENTO</t>
        </is>
      </c>
      <c r="I12" s="327" t="inlineStr">
        <is>
          <t>ESTADO CUOTA</t>
        </is>
      </c>
      <c r="J12" s="328" t="inlineStr">
        <is>
          <t>VALOR</t>
        </is>
      </c>
      <c r="K12" s="329" t="inlineStr">
        <is>
          <t># DE CUOTA</t>
        </is>
      </c>
      <c r="L12" s="326" t="inlineStr">
        <is>
          <t>FECHA DE VENCIMIENTO</t>
        </is>
      </c>
      <c r="M12" s="327" t="inlineStr">
        <is>
          <t>ESTADO CUOTA</t>
        </is>
      </c>
      <c r="N12" s="330" t="inlineStr">
        <is>
          <t>VALOR</t>
        </is>
      </c>
      <c r="P12" s="295" t="n"/>
      <c r="Q12" s="331" t="n"/>
    </row>
    <row r="13" ht="14.25" customHeight="1" s="506">
      <c r="B13" s="292" t="n"/>
      <c r="C13" s="332" t="inlineStr">
        <is>
          <t>CUOTA 1</t>
        </is>
      </c>
      <c r="D13" s="334">
        <f t="array" ref="D13">IFERROR(INDEX('PROYECCIÓN'!$K$4:$HS$1000,MATCH($C$8,'PROYECCIÓN'!$C$4:$C$1000,0),SUMPRODUCT(('PROYECCIÓN'!$K$2:$HS$2=$C13)*('PROYECCIÓN'!$K$3:$HS$3="FECHA VENCIMIENTO")*COLUMN('PROYECCIÓN'!$K$2:$HS$2))-COLUMN('PROYECCIÓN'!$K$2)+1),"")</f>
        <v/>
      </c>
      <c r="E13" s="335">
        <f t="array" ref="E13">+INDEX('PROYECCIÓN'!$K$4:$HS$1000,MATCH($C$8,'PROYECCIÓN'!$C$4:$C$1000,0),MATCH(1,('PROYECCIÓN'!$K$2:$HS$2=C13)*('PROYECCIÓN'!$K$3:$HS$3=$E$12),0))</f>
        <v/>
      </c>
      <c r="F13" s="336">
        <f t="array" ref="F13">+INDEX('PROYECCIÓN'!$K$4:$HS$1000,MATCH($C$8,'PROYECCIÓN'!$C$4:$C$1000,0),MATCH(1,('PROYECCIÓN'!$K$2:$HS$2=C13)*('PROYECCIÓN'!$K$3:$HS$3=$F$12),0))</f>
        <v/>
      </c>
      <c r="G13" s="337" t="inlineStr">
        <is>
          <t>CUOTA 13</t>
        </is>
      </c>
      <c r="H13" s="334">
        <f t="array" ref="H13">IFERROR(INDEX('PROYECCIÓN'!$K$4:$HS$1000,MATCH($C$8,'PROYECCIÓN'!$C$4:$C$1000,0),SUMPRODUCT(('PROYECCIÓN'!$K$2:$HS$2=$G13)*('PROYECCIÓN'!$K$3:$HS$3="FECHA VENCIMIENTO")*COLUMN('PROYECCIÓN'!$K$2:$HS$2))-COLUMN('PROYECCIÓN'!$K$2)+1),"")</f>
        <v/>
      </c>
      <c r="I13" s="335">
        <f t="array" ref="I13">+INDEX('PROYECCIÓN'!$K$4:$HS$1000,MATCH($C$8,'PROYECCIÓN'!$C$4:$C$1000,0),MATCH(1,('PROYECCIÓN'!$K$2:$HS$2=G13)*('PROYECCIÓN'!$K$3:$HS$3=$E$12),0))</f>
        <v/>
      </c>
      <c r="J13" s="336">
        <f t="array" ref="J13">+INDEX('PROYECCIÓN'!$K$4:$HS$1000,MATCH($C$8,'PROYECCIÓN'!$C$4:$C$1000,0),MATCH(1,('PROYECCIÓN'!$K$2:$HS$2=G13)*('PROYECCIÓN'!$K$3:$HS$3=$F$12),0))</f>
        <v/>
      </c>
      <c r="K13" s="338" t="inlineStr">
        <is>
          <t>CUOTA 25</t>
        </is>
      </c>
      <c r="L13" s="339">
        <f t="array" ref="L13">IFERROR(INDEX('PROYECCIÓN'!$K$4:$HS$1000,MATCH($C$8,'PROYECCIÓN'!$C$4:$C$1000,0),SUMPRODUCT(('PROYECCIÓN'!$K$2:$HS$2=$K13)*('PROYECCIÓN'!$K$3:$HS$3="FECHA VENCIMIENTO")*COLUMN('PROYECCIÓN'!$K$2:$HS$2))-COLUMN('PROYECCIÓN'!$K$2)+1),"")</f>
        <v/>
      </c>
      <c r="M13" s="335">
        <f t="array" ref="M13">+INDEX('PROYECCIÓN'!$K$4:$HS$1000,MATCH($C$8,'PROYECCIÓN'!$C$4:$C$1000,0),MATCH(1,('PROYECCIÓN'!$K$2:$HS$2=K13)*('PROYECCIÓN'!$K$3:$HS$3=$E$12),0))</f>
        <v/>
      </c>
      <c r="N13" s="341">
        <f t="array" ref="N13">+INDEX('PROYECCIÓN'!$K$4:$HS$1000,MATCH($C$8,'PROYECCIÓN'!$C$4:$C$1000,0),MATCH(1,('PROYECCIÓN'!$K$2:$HS$2=K13)*('PROYECCIÓN'!$K$3:$HS$3=$F$12),0))</f>
        <v/>
      </c>
      <c r="P13" s="295" t="n"/>
    </row>
    <row r="14" ht="14.25" customHeight="1" s="506">
      <c r="B14" s="292" t="n"/>
      <c r="C14" s="332" t="inlineStr">
        <is>
          <t>CUOTA 2</t>
        </is>
      </c>
      <c r="D14" s="334">
        <f t="array" ref="D14">IFERROR(INDEX('PROYECCIÓN'!$K$4:$HS$1000,MATCH($C$8,'PROYECCIÓN'!$C$4:$C$1000,0),SUMPRODUCT(('PROYECCIÓN'!$K$2:$HS$2=$C14)*('PROYECCIÓN'!$K$3:$HS$3="FECHA VENCIMIENTO")*COLUMN('PROYECCIÓN'!$K$2:$HS$2))-COLUMN('PROYECCIÓN'!$K$2)+1),"")</f>
        <v/>
      </c>
      <c r="E14" s="335">
        <f t="array" ref="E14">+INDEX('PROYECCIÓN'!$K$4:$HS$1000,MATCH($C$8,'PROYECCIÓN'!$C$4:$C$1000,0),MATCH(1,('PROYECCIÓN'!$K$2:$HS$2=C14)*('PROYECCIÓN'!$K$3:$HS$3=$E$12),0))</f>
        <v/>
      </c>
      <c r="F14" s="336">
        <f t="array" ref="F14">+INDEX('PROYECCIÓN'!$K$4:$HS$1000,MATCH($C$8,'PROYECCIÓN'!$C$4:$C$1000,0),MATCH(1,('PROYECCIÓN'!$K$2:$HS$2=C14)*('PROYECCIÓN'!$K$3:$HS$3=$F$12),0))</f>
        <v/>
      </c>
      <c r="G14" s="337" t="inlineStr">
        <is>
          <t>CUOTA 14</t>
        </is>
      </c>
      <c r="H14" s="334">
        <f t="array" ref="H14">IFERROR(INDEX('PROYECCIÓN'!$K$4:$HS$1000,MATCH($C$8,'PROYECCIÓN'!$C$4:$C$1000,0),SUMPRODUCT(('PROYECCIÓN'!$K$2:$HS$2=$G14)*('PROYECCIÓN'!$K$3:$HS$3="FECHA VENCIMIENTO")*COLUMN('PROYECCIÓN'!$K$2:$HS$2))-COLUMN('PROYECCIÓN'!$K$2)+1),"")</f>
        <v/>
      </c>
      <c r="I14" s="335">
        <f t="array" ref="I14">+INDEX('PROYECCIÓN'!$K$4:$HS$1000,MATCH($C$8,'PROYECCIÓN'!$C$4:$C$1000,0),MATCH(1,('PROYECCIÓN'!$K$2:$HS$2=G14)*('PROYECCIÓN'!$K$3:$HS$3=$E$12),0))</f>
        <v/>
      </c>
      <c r="J14" s="336">
        <f t="array" ref="J14">+INDEX('PROYECCIÓN'!$K$4:$HS$1000,MATCH($C$8,'PROYECCIÓN'!$C$4:$C$1000,0),MATCH(1,('PROYECCIÓN'!$K$2:$HS$2=G14)*('PROYECCIÓN'!$K$3:$HS$3=$F$12),0))</f>
        <v/>
      </c>
      <c r="K14" s="338" t="inlineStr">
        <is>
          <t>CUOTA 26</t>
        </is>
      </c>
      <c r="L14" s="339">
        <f t="array" ref="L14">IFERROR(INDEX('PROYECCIÓN'!$K$4:$HS$1000,MATCH($C$8,'PROYECCIÓN'!$C$4:$C$1000,0),SUMPRODUCT(('PROYECCIÓN'!$K$2:$HS$2=$K14)*('PROYECCIÓN'!$K$3:$HS$3="FECHA VENCIMIENTO")*COLUMN('PROYECCIÓN'!$K$2:$HS$2))-COLUMN('PROYECCIÓN'!$K$2)+1),"")</f>
        <v/>
      </c>
      <c r="M14" s="335">
        <f t="array" ref="M14">+INDEX('PROYECCIÓN'!$K$4:$HS$1000,MATCH($C$8,'PROYECCIÓN'!$C$4:$C$1000,0),MATCH(1,('PROYECCIÓN'!$K$2:$HS$2=K14)*('PROYECCIÓN'!$K$3:$HS$3=$E$12),0))</f>
        <v/>
      </c>
      <c r="N14" s="341">
        <f t="array" ref="N14">+INDEX('PROYECCIÓN'!$K$4:$HS$1000,MATCH($C$8,'PROYECCIÓN'!$C$4:$C$1000,0),MATCH(1,('PROYECCIÓN'!$K$2:$HS$2=K14)*('PROYECCIÓN'!$K$3:$HS$3=$F$12),0))</f>
        <v/>
      </c>
      <c r="P14" s="295" t="n"/>
    </row>
    <row r="15" ht="14.25" customHeight="1" s="506">
      <c r="B15" s="292" t="n"/>
      <c r="C15" s="332" t="inlineStr">
        <is>
          <t>CUOTA 3</t>
        </is>
      </c>
      <c r="D15" s="334">
        <f t="array" ref="D15">IFERROR(INDEX('PROYECCIÓN'!$K$4:$HS$1000,MATCH($C$8,'PROYECCIÓN'!$C$4:$C$1000,0),SUMPRODUCT(('PROYECCIÓN'!$K$2:$HS$2=$C15)*('PROYECCIÓN'!$K$3:$HS$3="FECHA VENCIMIENTO")*COLUMN('PROYECCIÓN'!$K$2:$HS$2))-COLUMN('PROYECCIÓN'!$K$2)+1),"")</f>
        <v/>
      </c>
      <c r="E15" s="335">
        <f t="array" ref="E15">+INDEX('PROYECCIÓN'!$K$4:$HS$1000,MATCH($C$8,'PROYECCIÓN'!$C$4:$C$1000,0),MATCH(1,('PROYECCIÓN'!$K$2:$HS$2=C15)*('PROYECCIÓN'!$K$3:$HS$3=$E$12),0))</f>
        <v/>
      </c>
      <c r="F15" s="336">
        <f t="array" ref="F15">+INDEX('PROYECCIÓN'!$K$4:$HS$1000,MATCH($C$8,'PROYECCIÓN'!$C$4:$C$1000,0),MATCH(1,('PROYECCIÓN'!$K$2:$HS$2=C15)*('PROYECCIÓN'!$K$3:$HS$3=$F$12),0))</f>
        <v/>
      </c>
      <c r="G15" s="337" t="inlineStr">
        <is>
          <t>CUOTA 15</t>
        </is>
      </c>
      <c r="H15" s="334">
        <f t="array" ref="H15">IFERROR(INDEX('PROYECCIÓN'!$K$4:$HS$1000,MATCH($C$8,'PROYECCIÓN'!$C$4:$C$1000,0),SUMPRODUCT(('PROYECCIÓN'!$K$2:$HS$2=$G15)*('PROYECCIÓN'!$K$3:$HS$3="FECHA VENCIMIENTO")*COLUMN('PROYECCIÓN'!$K$2:$HS$2))-COLUMN('PROYECCIÓN'!$K$2)+1),"")</f>
        <v/>
      </c>
      <c r="I15" s="335">
        <f t="array" ref="I15">+INDEX('PROYECCIÓN'!$K$4:$HS$1000,MATCH($C$8,'PROYECCIÓN'!$C$4:$C$1000,0),MATCH(1,('PROYECCIÓN'!$K$2:$HS$2=G15)*('PROYECCIÓN'!$K$3:$HS$3=$E$12),0))</f>
        <v/>
      </c>
      <c r="J15" s="336">
        <f t="array" ref="J15">+INDEX('PROYECCIÓN'!$K$4:$HS$1000,MATCH($C$8,'PROYECCIÓN'!$C$4:$C$1000,0),MATCH(1,('PROYECCIÓN'!$K$2:$HS$2=G15)*('PROYECCIÓN'!$K$3:$HS$3=$F$12),0))</f>
        <v/>
      </c>
      <c r="K15" s="338" t="inlineStr">
        <is>
          <t>CUOTA 27</t>
        </is>
      </c>
      <c r="L15" s="339">
        <f t="array" ref="L15">IFERROR(INDEX('PROYECCIÓN'!$K$4:$HS$1000,MATCH($C$8,'PROYECCIÓN'!$C$4:$C$1000,0),SUMPRODUCT(('PROYECCIÓN'!$K$2:$HS$2=$K15)*('PROYECCIÓN'!$K$3:$HS$3="FECHA VENCIMIENTO")*COLUMN('PROYECCIÓN'!$K$2:$HS$2))-COLUMN('PROYECCIÓN'!$K$2)+1),"")</f>
        <v/>
      </c>
      <c r="M15" s="335">
        <f t="array" ref="M15">+INDEX('PROYECCIÓN'!$K$4:$HS$1000,MATCH($C$8,'PROYECCIÓN'!$C$4:$C$1000,0),MATCH(1,('PROYECCIÓN'!$K$2:$HS$2=K15)*('PROYECCIÓN'!$K$3:$HS$3=$E$12),0))</f>
        <v/>
      </c>
      <c r="N15" s="341">
        <f t="array" ref="N15">+INDEX('PROYECCIÓN'!$K$4:$HS$1000,MATCH($C$8,'PROYECCIÓN'!$C$4:$C$1000,0),MATCH(1,('PROYECCIÓN'!$K$2:$HS$2=K15)*('PROYECCIÓN'!$K$3:$HS$3=$F$12),0))</f>
        <v/>
      </c>
      <c r="P15" s="295" t="n"/>
    </row>
    <row r="16" ht="14.25" customHeight="1" s="506">
      <c r="B16" s="292" t="n"/>
      <c r="C16" s="332" t="inlineStr">
        <is>
          <t>CUOTA 4</t>
        </is>
      </c>
      <c r="D16" s="334">
        <f t="array" ref="D16">IFERROR(INDEX('PROYECCIÓN'!$K$4:$HS$1000,MATCH($C$8,'PROYECCIÓN'!$C$4:$C$1000,0),SUMPRODUCT(('PROYECCIÓN'!$K$2:$HS$2=$C16)*('PROYECCIÓN'!$K$3:$HS$3="FECHA VENCIMIENTO")*COLUMN('PROYECCIÓN'!$K$2:$HS$2))-COLUMN('PROYECCIÓN'!$K$2)+1),"")</f>
        <v/>
      </c>
      <c r="E16" s="335">
        <f t="array" ref="E16">+INDEX('PROYECCIÓN'!$K$4:$HS$1000,MATCH($C$8,'PROYECCIÓN'!$C$4:$C$1000,0),MATCH(1,('PROYECCIÓN'!$K$2:$HS$2=C16)*('PROYECCIÓN'!$K$3:$HS$3=$E$12),0))</f>
        <v/>
      </c>
      <c r="F16" s="336">
        <f t="array" ref="F16">+INDEX('PROYECCIÓN'!$K$4:$HS$1000,MATCH($C$8,'PROYECCIÓN'!$C$4:$C$1000,0),MATCH(1,('PROYECCIÓN'!$K$2:$HS$2=C16)*('PROYECCIÓN'!$K$3:$HS$3=$F$12),0))</f>
        <v/>
      </c>
      <c r="G16" s="337" t="inlineStr">
        <is>
          <t>CUOTA 16</t>
        </is>
      </c>
      <c r="H16" s="334">
        <f t="array" ref="H16">IFERROR(INDEX('PROYECCIÓN'!$K$4:$HS$1000,MATCH($C$8,'PROYECCIÓN'!$C$4:$C$1000,0),SUMPRODUCT(('PROYECCIÓN'!$K$2:$HS$2=$G16)*('PROYECCIÓN'!$K$3:$HS$3="FECHA VENCIMIENTO")*COLUMN('PROYECCIÓN'!$K$2:$HS$2))-COLUMN('PROYECCIÓN'!$K$2)+1),"")</f>
        <v/>
      </c>
      <c r="I16" s="335">
        <f t="array" ref="I16">+INDEX('PROYECCIÓN'!$K$4:$HS$1000,MATCH($C$8,'PROYECCIÓN'!$C$4:$C$1000,0),MATCH(1,('PROYECCIÓN'!$K$2:$HS$2=G16)*('PROYECCIÓN'!$K$3:$HS$3=$E$12),0))</f>
        <v/>
      </c>
      <c r="J16" s="336">
        <f t="array" ref="J16">+INDEX('PROYECCIÓN'!$K$4:$HS$1000,MATCH($C$8,'PROYECCIÓN'!$C$4:$C$1000,0),MATCH(1,('PROYECCIÓN'!$K$2:$HS$2=G16)*('PROYECCIÓN'!$K$3:$HS$3=$F$12),0))</f>
        <v/>
      </c>
      <c r="K16" s="338" t="inlineStr">
        <is>
          <t>CUOTA 28</t>
        </is>
      </c>
      <c r="L16" s="339">
        <f t="array" ref="L16">IFERROR(INDEX('PROYECCIÓN'!$K$4:$HS$1000,MATCH($C$8,'PROYECCIÓN'!$C$4:$C$1000,0),SUMPRODUCT(('PROYECCIÓN'!$K$2:$HS$2=$K16)*('PROYECCIÓN'!$K$3:$HS$3="FECHA VENCIMIENTO")*COLUMN('PROYECCIÓN'!$K$2:$HS$2))-COLUMN('PROYECCIÓN'!$K$2)+1),"")</f>
        <v/>
      </c>
      <c r="M16" s="335">
        <f t="array" ref="M16">+INDEX('PROYECCIÓN'!$K$4:$HS$1000,MATCH($C$8,'PROYECCIÓN'!$C$4:$C$1000,0),MATCH(1,('PROYECCIÓN'!$K$2:$HS$2=K16)*('PROYECCIÓN'!$K$3:$HS$3=$E$12),0))</f>
        <v/>
      </c>
      <c r="N16" s="341">
        <f t="array" ref="N16">+INDEX('PROYECCIÓN'!$K$4:$HS$1000,MATCH($C$8,'PROYECCIÓN'!$C$4:$C$1000,0),MATCH(1,('PROYECCIÓN'!$K$2:$HS$2=K16)*('PROYECCIÓN'!$K$3:$HS$3=$F$12),0))</f>
        <v/>
      </c>
      <c r="P16" s="295" t="n"/>
    </row>
    <row r="17" ht="14.25" customHeight="1" s="506">
      <c r="B17" s="292" t="n"/>
      <c r="C17" s="332" t="inlineStr">
        <is>
          <t>CUOTA 5</t>
        </is>
      </c>
      <c r="D17" s="334">
        <f t="array" ref="D17">IFERROR(INDEX('PROYECCIÓN'!$K$4:$HS$1000,MATCH($C$8,'PROYECCIÓN'!$C$4:$C$1000,0),SUMPRODUCT(('PROYECCIÓN'!$K$2:$HS$2=$C17)*('PROYECCIÓN'!$K$3:$HS$3="FECHA VENCIMIENTO")*COLUMN('PROYECCIÓN'!$K$2:$HS$2))-COLUMN('PROYECCIÓN'!$K$2)+1),"")</f>
        <v/>
      </c>
      <c r="E17" s="335">
        <f t="array" ref="E17">+INDEX('PROYECCIÓN'!$K$4:$HS$1000,MATCH($C$8,'PROYECCIÓN'!$C$4:$C$1000,0),MATCH(1,('PROYECCIÓN'!$K$2:$HS$2=C17)*('PROYECCIÓN'!$K$3:$HS$3=$E$12),0))</f>
        <v/>
      </c>
      <c r="F17" s="336">
        <f t="array" ref="F17">+INDEX('PROYECCIÓN'!$K$4:$HS$1000,MATCH($C$8,'PROYECCIÓN'!$C$4:$C$1000,0),MATCH(1,('PROYECCIÓN'!$K$2:$HS$2=C17)*('PROYECCIÓN'!$K$3:$HS$3=$F$12),0))</f>
        <v/>
      </c>
      <c r="G17" s="337" t="inlineStr">
        <is>
          <t>CUOTA 17</t>
        </is>
      </c>
      <c r="H17" s="334">
        <f t="array" ref="H17">IFERROR(INDEX('PROYECCIÓN'!$K$4:$HS$1000,MATCH($C$8,'PROYECCIÓN'!$C$4:$C$1000,0),SUMPRODUCT(('PROYECCIÓN'!$K$2:$HS$2=$G17)*('PROYECCIÓN'!$K$3:$HS$3="FECHA VENCIMIENTO")*COLUMN('PROYECCIÓN'!$K$2:$HS$2))-COLUMN('PROYECCIÓN'!$K$2)+1),"")</f>
        <v/>
      </c>
      <c r="I17" s="335">
        <f t="array" ref="I17">+INDEX('PROYECCIÓN'!$K$4:$HS$1000,MATCH($C$8,'PROYECCIÓN'!$C$4:$C$1000,0),MATCH(1,('PROYECCIÓN'!$K$2:$HS$2=G17)*('PROYECCIÓN'!$K$3:$HS$3=$E$12),0))</f>
        <v/>
      </c>
      <c r="J17" s="336">
        <f t="array" ref="J17">+INDEX('PROYECCIÓN'!$K$4:$HS$1000,MATCH($C$8,'PROYECCIÓN'!$C$4:$C$1000,0),MATCH(1,('PROYECCIÓN'!$K$2:$HS$2=G17)*('PROYECCIÓN'!$K$3:$HS$3=$F$12),0))</f>
        <v/>
      </c>
      <c r="K17" s="338" t="inlineStr">
        <is>
          <t>CUOTA 29</t>
        </is>
      </c>
      <c r="L17" s="339">
        <f t="array" ref="L17">IFERROR(INDEX('PROYECCIÓN'!$K$4:$HS$1000,MATCH($C$8,'PROYECCIÓN'!$C$4:$C$1000,0),SUMPRODUCT(('PROYECCIÓN'!$K$2:$HS$2=$K17)*('PROYECCIÓN'!$K$3:$HS$3="FECHA VENCIMIENTO")*COLUMN('PROYECCIÓN'!$K$2:$HS$2))-COLUMN('PROYECCIÓN'!$K$2)+1),"")</f>
        <v/>
      </c>
      <c r="M17" s="335">
        <f t="array" ref="M17">+INDEX('PROYECCIÓN'!$K$4:$HS$1000,MATCH($C$8,'PROYECCIÓN'!$C$4:$C$1000,0),MATCH(1,('PROYECCIÓN'!$K$2:$HS$2=K17)*('PROYECCIÓN'!$K$3:$HS$3=$E$12),0))</f>
        <v/>
      </c>
      <c r="N17" s="341">
        <f t="array" ref="N17">+INDEX('PROYECCIÓN'!$K$4:$HS$1000,MATCH($C$8,'PROYECCIÓN'!$C$4:$C$1000,0),MATCH(1,('PROYECCIÓN'!$K$2:$HS$2=K17)*('PROYECCIÓN'!$K$3:$HS$3=$F$12),0))</f>
        <v/>
      </c>
      <c r="P17" s="295" t="n"/>
    </row>
    <row r="18" ht="14.25" customHeight="1" s="506">
      <c r="B18" s="292" t="n"/>
      <c r="C18" s="332" t="inlineStr">
        <is>
          <t>CUOTA 6</t>
        </is>
      </c>
      <c r="D18" s="334">
        <f t="array" ref="D18">IFERROR(INDEX('PROYECCIÓN'!$K$4:$HS$1000,MATCH($C$8,'PROYECCIÓN'!$C$4:$C$1000,0),SUMPRODUCT(('PROYECCIÓN'!$K$2:$HS$2=$C18)*('PROYECCIÓN'!$K$3:$HS$3="FECHA VENCIMIENTO")*COLUMN('PROYECCIÓN'!$K$2:$HS$2))-COLUMN('PROYECCIÓN'!$K$2)+1),"")</f>
        <v/>
      </c>
      <c r="E18" s="335">
        <f t="array" ref="E18">+INDEX('PROYECCIÓN'!$K$4:$HS$1000,MATCH($C$8,'PROYECCIÓN'!$C$4:$C$1000,0),MATCH(1,('PROYECCIÓN'!$K$2:$HS$2=C18)*('PROYECCIÓN'!$K$3:$HS$3=$E$12),0))</f>
        <v/>
      </c>
      <c r="F18" s="336">
        <f t="array" ref="F18">+INDEX('PROYECCIÓN'!$K$4:$HS$1000,MATCH($C$8,'PROYECCIÓN'!$C$4:$C$1000,0),MATCH(1,('PROYECCIÓN'!$K$2:$HS$2=C18)*('PROYECCIÓN'!$K$3:$HS$3=$F$12),0))</f>
        <v/>
      </c>
      <c r="G18" s="337" t="inlineStr">
        <is>
          <t>CUOTA 18</t>
        </is>
      </c>
      <c r="H18" s="334">
        <f t="array" ref="H18">IFERROR(INDEX('PROYECCIÓN'!$K$4:$HS$1000,MATCH($C$8,'PROYECCIÓN'!$C$4:$C$1000,0),SUMPRODUCT(('PROYECCIÓN'!$K$2:$HS$2=$G18)*('PROYECCIÓN'!$K$3:$HS$3="FECHA VENCIMIENTO")*COLUMN('PROYECCIÓN'!$K$2:$HS$2))-COLUMN('PROYECCIÓN'!$K$2)+1),"")</f>
        <v/>
      </c>
      <c r="I18" s="335">
        <f t="array" ref="I18">+INDEX('PROYECCIÓN'!$K$4:$HS$1000,MATCH($C$8,'PROYECCIÓN'!$C$4:$C$1000,0),MATCH(1,('PROYECCIÓN'!$K$2:$HS$2=G18)*('PROYECCIÓN'!$K$3:$HS$3=$E$12),0))</f>
        <v/>
      </c>
      <c r="J18" s="336">
        <f t="array" ref="J18">+INDEX('PROYECCIÓN'!$K$4:$HS$1000,MATCH($C$8,'PROYECCIÓN'!$C$4:$C$1000,0),MATCH(1,('PROYECCIÓN'!$K$2:$HS$2=G18)*('PROYECCIÓN'!$K$3:$HS$3=$F$12),0))</f>
        <v/>
      </c>
      <c r="K18" s="338" t="inlineStr">
        <is>
          <t>CUOTA 30</t>
        </is>
      </c>
      <c r="L18" s="339">
        <f t="array" ref="L18">IFERROR(INDEX('PROYECCIÓN'!$K$4:$HS$1000,MATCH($C$8,'PROYECCIÓN'!$C$4:$C$1000,0),SUMPRODUCT(('PROYECCIÓN'!$K$2:$HS$2=$K18)*('PROYECCIÓN'!$K$3:$HS$3="FECHA VENCIMIENTO")*COLUMN('PROYECCIÓN'!$K$2:$HS$2))-COLUMN('PROYECCIÓN'!$K$2)+1),"")</f>
        <v/>
      </c>
      <c r="M18" s="335">
        <f t="array" ref="M18">+INDEX('PROYECCIÓN'!$K$4:$HS$1000,MATCH($C$8,'PROYECCIÓN'!$C$4:$C$1000,0),MATCH(1,('PROYECCIÓN'!$K$2:$HS$2=K18)*('PROYECCIÓN'!$K$3:$HS$3=$E$12),0))</f>
        <v/>
      </c>
      <c r="N18" s="341">
        <f t="array" ref="N18">+INDEX('PROYECCIÓN'!$K$4:$HS$1000,MATCH($C$8,'PROYECCIÓN'!$C$4:$C$1000,0),MATCH(1,('PROYECCIÓN'!$K$2:$HS$2=K18)*('PROYECCIÓN'!$K$3:$HS$3=$F$12),0))</f>
        <v/>
      </c>
      <c r="P18" s="295" t="n"/>
    </row>
    <row r="19" ht="14.25" customHeight="1" s="506">
      <c r="B19" s="292" t="n"/>
      <c r="C19" s="332" t="inlineStr">
        <is>
          <t>CUOTA 7</t>
        </is>
      </c>
      <c r="D19" s="334">
        <f t="array" ref="D19">IFERROR(INDEX('PROYECCIÓN'!$K$4:$HS$1000,MATCH($C$8,'PROYECCIÓN'!$C$4:$C$1000,0),SUMPRODUCT(('PROYECCIÓN'!$K$2:$HS$2=$C19)*('PROYECCIÓN'!$K$3:$HS$3="FECHA VENCIMIENTO")*COLUMN('PROYECCIÓN'!$K$2:$HS$2))-COLUMN('PROYECCIÓN'!$K$2)+1),"")</f>
        <v/>
      </c>
      <c r="E19" s="335">
        <f t="array" ref="E19">+INDEX('PROYECCIÓN'!$K$4:$HS$1000,MATCH($C$8,'PROYECCIÓN'!$C$4:$C$1000,0),MATCH(1,('PROYECCIÓN'!$K$2:$HS$2=C19)*('PROYECCIÓN'!$K$3:$HS$3=$E$12),0))</f>
        <v/>
      </c>
      <c r="F19" s="336">
        <f t="array" ref="F19">+INDEX('PROYECCIÓN'!$K$4:$HS$1000,MATCH($C$8,'PROYECCIÓN'!$C$4:$C$1000,0),MATCH(1,('PROYECCIÓN'!$K$2:$HS$2=C19)*('PROYECCIÓN'!$K$3:$HS$3=$F$12),0))</f>
        <v/>
      </c>
      <c r="G19" s="337" t="inlineStr">
        <is>
          <t>CUOTA 19</t>
        </is>
      </c>
      <c r="H19" s="334">
        <f t="array" ref="H19">IFERROR(INDEX('PROYECCIÓN'!$K$4:$HS$1000,MATCH($C$8,'PROYECCIÓN'!$C$4:$C$1000,0),SUMPRODUCT(('PROYECCIÓN'!$K$2:$HS$2=$G19)*('PROYECCIÓN'!$K$3:$HS$3="FECHA VENCIMIENTO")*COLUMN('PROYECCIÓN'!$K$2:$HS$2))-COLUMN('PROYECCIÓN'!$K$2)+1),"")</f>
        <v/>
      </c>
      <c r="I19" s="335">
        <f t="array" ref="I19">+INDEX('PROYECCIÓN'!$K$4:$HS$1000,MATCH($C$8,'PROYECCIÓN'!$C$4:$C$1000,0),MATCH(1,('PROYECCIÓN'!$K$2:$HS$2=G19)*('PROYECCIÓN'!$K$3:$HS$3=$E$12),0))</f>
        <v/>
      </c>
      <c r="J19" s="336">
        <f t="array" ref="J19">+INDEX('PROYECCIÓN'!$K$4:$HS$1000,MATCH($C$8,'PROYECCIÓN'!$C$4:$C$1000,0),MATCH(1,('PROYECCIÓN'!$K$2:$HS$2=G19)*('PROYECCIÓN'!$K$3:$HS$3=$F$12),0))</f>
        <v/>
      </c>
      <c r="K19" s="338" t="inlineStr">
        <is>
          <t>CUOTA 31</t>
        </is>
      </c>
      <c r="L19" s="339">
        <f t="array" ref="L19">IFERROR(INDEX('PROYECCIÓN'!$K$4:$HS$1000,MATCH($C$8,'PROYECCIÓN'!$C$4:$C$1000,0),SUMPRODUCT(('PROYECCIÓN'!$K$2:$HS$2=$K19)*('PROYECCIÓN'!$K$3:$HS$3="FECHA VENCIMIENTO")*COLUMN('PROYECCIÓN'!$K$2:$HS$2))-COLUMN('PROYECCIÓN'!$K$2)+1),"")</f>
        <v/>
      </c>
      <c r="M19" s="335">
        <f t="array" ref="M19">+INDEX('PROYECCIÓN'!$K$4:$HS$1000,MATCH($C$8,'PROYECCIÓN'!$C$4:$C$1000,0),MATCH(1,('PROYECCIÓN'!$K$2:$HS$2=K19)*('PROYECCIÓN'!$K$3:$HS$3=$E$12),0))</f>
        <v/>
      </c>
      <c r="N19" s="341">
        <f t="array" ref="N19">+INDEX('PROYECCIÓN'!$K$4:$HS$1000,MATCH($C$8,'PROYECCIÓN'!$C$4:$C$1000,0),MATCH(1,('PROYECCIÓN'!$K$2:$HS$2=K19)*('PROYECCIÓN'!$K$3:$HS$3=$F$12),0))</f>
        <v/>
      </c>
      <c r="P19" s="295" t="n"/>
    </row>
    <row r="20" ht="14.25" customHeight="1" s="506">
      <c r="B20" s="292" t="n"/>
      <c r="C20" s="332" t="inlineStr">
        <is>
          <t>CUOTA 8</t>
        </is>
      </c>
      <c r="D20" s="334">
        <f t="array" ref="D20">IFERROR(INDEX('PROYECCIÓN'!$K$4:$HS$1000,MATCH($C$8,'PROYECCIÓN'!$C$4:$C$1000,0),SUMPRODUCT(('PROYECCIÓN'!$K$2:$HS$2=$C20)*('PROYECCIÓN'!$K$3:$HS$3="FECHA VENCIMIENTO")*COLUMN('PROYECCIÓN'!$K$2:$HS$2))-COLUMN('PROYECCIÓN'!$K$2)+1),"")</f>
        <v/>
      </c>
      <c r="E20" s="335">
        <f t="array" ref="E20">+INDEX('PROYECCIÓN'!$K$4:$HS$1000,MATCH($C$8,'PROYECCIÓN'!$C$4:$C$1000,0),MATCH(1,('PROYECCIÓN'!$K$2:$HS$2=C20)*('PROYECCIÓN'!$K$3:$HS$3=$E$12),0))</f>
        <v/>
      </c>
      <c r="F20" s="336">
        <f t="array" ref="F20">+INDEX('PROYECCIÓN'!$K$4:$HS$1000,MATCH($C$8,'PROYECCIÓN'!$C$4:$C$1000,0),MATCH(1,('PROYECCIÓN'!$K$2:$HS$2=C20)*('PROYECCIÓN'!$K$3:$HS$3=$F$12),0))</f>
        <v/>
      </c>
      <c r="G20" s="337" t="inlineStr">
        <is>
          <t>CUOTA 20</t>
        </is>
      </c>
      <c r="H20" s="334">
        <f t="array" ref="H20">IFERROR(INDEX('PROYECCIÓN'!$K$4:$HS$1000,MATCH($C$8,'PROYECCIÓN'!$C$4:$C$1000,0),SUMPRODUCT(('PROYECCIÓN'!$K$2:$HS$2=$G20)*('PROYECCIÓN'!$K$3:$HS$3="FECHA VENCIMIENTO")*COLUMN('PROYECCIÓN'!$K$2:$HS$2))-COLUMN('PROYECCIÓN'!$K$2)+1),"")</f>
        <v/>
      </c>
      <c r="I20" s="335">
        <f t="array" ref="I20">+INDEX('PROYECCIÓN'!$K$4:$HS$1000,MATCH($C$8,'PROYECCIÓN'!$C$4:$C$1000,0),MATCH(1,('PROYECCIÓN'!$K$2:$HS$2=G20)*('PROYECCIÓN'!$K$3:$HS$3=$E$12),0))</f>
        <v/>
      </c>
      <c r="J20" s="336">
        <f t="array" ref="J20">+INDEX('PROYECCIÓN'!$K$4:$HS$1000,MATCH($C$8,'PROYECCIÓN'!$C$4:$C$1000,0),MATCH(1,('PROYECCIÓN'!$K$2:$HS$2=G20)*('PROYECCIÓN'!$K$3:$HS$3=$F$12),0))</f>
        <v/>
      </c>
      <c r="K20" s="338" t="inlineStr">
        <is>
          <t>CUOTA 32</t>
        </is>
      </c>
      <c r="L20" s="339">
        <f t="array" ref="L20">IFERROR(INDEX('PROYECCIÓN'!$K$4:$HS$1000,MATCH($C$8,'PROYECCIÓN'!$C$4:$C$1000,0),SUMPRODUCT(('PROYECCIÓN'!$K$2:$HS$2=$K20)*('PROYECCIÓN'!$K$3:$HS$3="FECHA VENCIMIENTO")*COLUMN('PROYECCIÓN'!$K$2:$HS$2))-COLUMN('PROYECCIÓN'!$K$2)+1),"")</f>
        <v/>
      </c>
      <c r="M20" s="335">
        <f t="array" ref="M20">+INDEX('PROYECCIÓN'!$K$4:$HS$1000,MATCH($C$8,'PROYECCIÓN'!$C$4:$C$1000,0),MATCH(1,('PROYECCIÓN'!$K$2:$HS$2=K20)*('PROYECCIÓN'!$K$3:$HS$3=$E$12),0))</f>
        <v/>
      </c>
      <c r="N20" s="341">
        <f t="array" ref="N20">+INDEX('PROYECCIÓN'!$K$4:$HS$1000,MATCH($C$8,'PROYECCIÓN'!$C$4:$C$1000,0),MATCH(1,('PROYECCIÓN'!$K$2:$HS$2=K20)*('PROYECCIÓN'!$K$3:$HS$3=$F$12),0))</f>
        <v/>
      </c>
      <c r="P20" s="295" t="n"/>
    </row>
    <row r="21" ht="14.25" customHeight="1" s="506">
      <c r="B21" s="292" t="n"/>
      <c r="C21" s="332" t="inlineStr">
        <is>
          <t>CUOTA 9</t>
        </is>
      </c>
      <c r="D21" s="334">
        <f t="array" ref="D21">IFERROR(INDEX('PROYECCIÓN'!$K$4:$HS$1000,MATCH($C$8,'PROYECCIÓN'!$C$4:$C$1000,0),SUMPRODUCT(('PROYECCIÓN'!$K$2:$HS$2=$C21)*('PROYECCIÓN'!$K$3:$HS$3="FECHA VENCIMIENTO")*COLUMN('PROYECCIÓN'!$K$2:$HS$2))-COLUMN('PROYECCIÓN'!$K$2)+1),"")</f>
        <v/>
      </c>
      <c r="E21" s="335">
        <f t="array" ref="E21">+INDEX('PROYECCIÓN'!$K$4:$HS$1000,MATCH($C$8,'PROYECCIÓN'!$C$4:$C$1000,0),MATCH(1,('PROYECCIÓN'!$K$2:$HS$2=C21)*('PROYECCIÓN'!$K$3:$HS$3=$E$12),0))</f>
        <v/>
      </c>
      <c r="F21" s="336">
        <f t="array" ref="F21">+INDEX('PROYECCIÓN'!$K$4:$HS$1000,MATCH($C$8,'PROYECCIÓN'!$C$4:$C$1000,0),MATCH(1,('PROYECCIÓN'!$K$2:$HS$2=C21)*('PROYECCIÓN'!$K$3:$HS$3=$F$12),0))</f>
        <v/>
      </c>
      <c r="G21" s="337" t="inlineStr">
        <is>
          <t>CUOTA 21</t>
        </is>
      </c>
      <c r="H21" s="334">
        <f t="array" ref="H21">IFERROR(INDEX('PROYECCIÓN'!$K$4:$HS$1000,MATCH($C$8,'PROYECCIÓN'!$C$4:$C$1000,0),SUMPRODUCT(('PROYECCIÓN'!$K$2:$HS$2=$G21)*('PROYECCIÓN'!$K$3:$HS$3="FECHA VENCIMIENTO")*COLUMN('PROYECCIÓN'!$K$2:$HS$2))-COLUMN('PROYECCIÓN'!$K$2)+1),"")</f>
        <v/>
      </c>
      <c r="I21" s="335">
        <f t="array" ref="I21">+INDEX('PROYECCIÓN'!$K$4:$HS$1000,MATCH($C$8,'PROYECCIÓN'!$C$4:$C$1000,0),MATCH(1,('PROYECCIÓN'!$K$2:$HS$2=G21)*('PROYECCIÓN'!$K$3:$HS$3=$E$12),0))</f>
        <v/>
      </c>
      <c r="J21" s="336">
        <f t="array" ref="J21">+INDEX('PROYECCIÓN'!$K$4:$HS$1000,MATCH($C$8,'PROYECCIÓN'!$C$4:$C$1000,0),MATCH(1,('PROYECCIÓN'!$K$2:$HS$2=G21)*('PROYECCIÓN'!$K$3:$HS$3=$F$12),0))</f>
        <v/>
      </c>
      <c r="K21" s="338" t="inlineStr">
        <is>
          <t>CUOTA 33</t>
        </is>
      </c>
      <c r="L21" s="339">
        <f t="array" ref="L21">IFERROR(INDEX('PROYECCIÓN'!$K$4:$HS$1000,MATCH($C$8,'PROYECCIÓN'!$C$4:$C$1000,0),SUMPRODUCT(('PROYECCIÓN'!$K$2:$HS$2=$K21)*('PROYECCIÓN'!$K$3:$HS$3="FECHA VENCIMIENTO")*COLUMN('PROYECCIÓN'!$K$2:$HS$2))-COLUMN('PROYECCIÓN'!$K$2)+1),"")</f>
        <v/>
      </c>
      <c r="M21" s="335">
        <f t="array" ref="M21">+INDEX('PROYECCIÓN'!$K$4:$HS$1000,MATCH($C$8,'PROYECCIÓN'!$C$4:$C$1000,0),MATCH(1,('PROYECCIÓN'!$K$2:$HS$2=K21)*('PROYECCIÓN'!$K$3:$HS$3=$E$12),0))</f>
        <v/>
      </c>
      <c r="N21" s="341">
        <f t="array" ref="N21">+INDEX('PROYECCIÓN'!$K$4:$HS$1000,MATCH($C$8,'PROYECCIÓN'!$C$4:$C$1000,0),MATCH(1,('PROYECCIÓN'!$K$2:$HS$2=K21)*('PROYECCIÓN'!$K$3:$HS$3=$F$12),0))</f>
        <v/>
      </c>
      <c r="P21" s="295" t="n"/>
    </row>
    <row r="22" ht="14.25" customHeight="1" s="506">
      <c r="B22" s="292" t="n"/>
      <c r="C22" s="332" t="inlineStr">
        <is>
          <t>CUOTA 10</t>
        </is>
      </c>
      <c r="D22" s="334">
        <f t="array" ref="D22">IFERROR(INDEX('PROYECCIÓN'!$K$4:$HS$1000,MATCH($C$8,'PROYECCIÓN'!$C$4:$C$1000,0),SUMPRODUCT(('PROYECCIÓN'!$K$2:$HS$2=$C22)*('PROYECCIÓN'!$K$3:$HS$3="FECHA VENCIMIENTO")*COLUMN('PROYECCIÓN'!$K$2:$HS$2))-COLUMN('PROYECCIÓN'!$K$2)+1),"")</f>
        <v/>
      </c>
      <c r="E22" s="335">
        <f t="array" ref="E22">+INDEX('PROYECCIÓN'!$K$4:$HS$1000,MATCH($C$8,'PROYECCIÓN'!$C$4:$C$1000,0),MATCH(1,('PROYECCIÓN'!$K$2:$HS$2=C22)*('PROYECCIÓN'!$K$3:$HS$3=$E$12),0))</f>
        <v/>
      </c>
      <c r="F22" s="336">
        <f t="array" ref="F22">+INDEX('PROYECCIÓN'!$K$4:$HS$1000,MATCH($C$8,'PROYECCIÓN'!$C$4:$C$1000,0),MATCH(1,('PROYECCIÓN'!$K$2:$HS$2=C22)*('PROYECCIÓN'!$K$3:$HS$3=$F$12),0))</f>
        <v/>
      </c>
      <c r="G22" s="337" t="inlineStr">
        <is>
          <t>CUOTA 22</t>
        </is>
      </c>
      <c r="H22" s="334">
        <f t="array" ref="H22">IFERROR(INDEX('PROYECCIÓN'!$K$4:$HS$1000,MATCH($C$8,'PROYECCIÓN'!$C$4:$C$1000,0),SUMPRODUCT(('PROYECCIÓN'!$K$2:$HS$2=$G22)*('PROYECCIÓN'!$K$3:$HS$3="FECHA VENCIMIENTO")*COLUMN('PROYECCIÓN'!$K$2:$HS$2))-COLUMN('PROYECCIÓN'!$K$2)+1),"")</f>
        <v/>
      </c>
      <c r="I22" s="335">
        <f t="array" ref="I22">+INDEX('PROYECCIÓN'!$K$4:$HS$1000,MATCH($C$8,'PROYECCIÓN'!$C$4:$C$1000,0),MATCH(1,('PROYECCIÓN'!$K$2:$HS$2=G22)*('PROYECCIÓN'!$K$3:$HS$3=$E$12),0))</f>
        <v/>
      </c>
      <c r="J22" s="336">
        <f t="array" ref="J22">+INDEX('PROYECCIÓN'!$K$4:$HS$1000,MATCH($C$8,'PROYECCIÓN'!$C$4:$C$1000,0),MATCH(1,('PROYECCIÓN'!$K$2:$HS$2=G22)*('PROYECCIÓN'!$K$3:$HS$3=$F$12),0))</f>
        <v/>
      </c>
      <c r="K22" s="338" t="inlineStr">
        <is>
          <t>CUOTA 34</t>
        </is>
      </c>
      <c r="L22" s="339">
        <f t="array" ref="L22">IFERROR(INDEX('PROYECCIÓN'!$K$4:$HS$1000,MATCH($C$8,'PROYECCIÓN'!$C$4:$C$1000,0),SUMPRODUCT(('PROYECCIÓN'!$K$2:$HS$2=$K22)*('PROYECCIÓN'!$K$3:$HS$3="FECHA VENCIMIENTO")*COLUMN('PROYECCIÓN'!$K$2:$HS$2))-COLUMN('PROYECCIÓN'!$K$2)+1),"")</f>
        <v/>
      </c>
      <c r="M22" s="335">
        <f t="array" ref="M22">+INDEX('PROYECCIÓN'!$K$4:$HS$1000,MATCH($C$8,'PROYECCIÓN'!$C$4:$C$1000,0),MATCH(1,('PROYECCIÓN'!$K$2:$HS$2=K22)*('PROYECCIÓN'!$K$3:$HS$3=$E$12),0))</f>
        <v/>
      </c>
      <c r="N22" s="341">
        <f t="array" ref="N22">+INDEX('PROYECCIÓN'!$K$4:$HS$1000,MATCH($C$8,'PROYECCIÓN'!$C$4:$C$1000,0),MATCH(1,('PROYECCIÓN'!$K$2:$HS$2=K22)*('PROYECCIÓN'!$K$3:$HS$3=$F$12),0))</f>
        <v/>
      </c>
      <c r="P22" s="295" t="n"/>
    </row>
    <row r="23" ht="14.25" customHeight="1" s="506">
      <c r="B23" s="292" t="n"/>
      <c r="C23" s="332" t="inlineStr">
        <is>
          <t>CUOTA 11</t>
        </is>
      </c>
      <c r="D23" s="334">
        <f t="array" ref="D23">IFERROR(INDEX('PROYECCIÓN'!$K$4:$HS$1000,MATCH($C$8,'PROYECCIÓN'!$C$4:$C$1000,0),SUMPRODUCT(('PROYECCIÓN'!$K$2:$HS$2=$C23)*('PROYECCIÓN'!$K$3:$HS$3="FECHA VENCIMIENTO")*COLUMN('PROYECCIÓN'!$K$2:$HS$2))-COLUMN('PROYECCIÓN'!$K$2)+1),"")</f>
        <v/>
      </c>
      <c r="E23" s="335">
        <f t="array" ref="E23">+INDEX('PROYECCIÓN'!$K$4:$HS$1000,MATCH($C$8,'PROYECCIÓN'!$C$4:$C$1000,0),MATCH(1,('PROYECCIÓN'!$K$2:$HS$2=C23)*('PROYECCIÓN'!$K$3:$HS$3=$E$12),0))</f>
        <v/>
      </c>
      <c r="F23" s="336">
        <f t="array" ref="F23">+INDEX('PROYECCIÓN'!$K$4:$HS$1000,MATCH($C$8,'PROYECCIÓN'!$C$4:$C$1000,0),MATCH(1,('PROYECCIÓN'!$K$2:$HS$2=C23)*('PROYECCIÓN'!$K$3:$HS$3=$F$12),0))</f>
        <v/>
      </c>
      <c r="G23" s="337" t="inlineStr">
        <is>
          <t>CUOTA 23</t>
        </is>
      </c>
      <c r="H23" s="334">
        <f t="array" ref="H23">IFERROR(INDEX('PROYECCIÓN'!$K$4:$HS$1000,MATCH($C$8,'PROYECCIÓN'!$C$4:$C$1000,0),SUMPRODUCT(('PROYECCIÓN'!$K$2:$HS$2=$G23)*('PROYECCIÓN'!$K$3:$HS$3="FECHA VENCIMIENTO")*COLUMN('PROYECCIÓN'!$K$2:$HS$2))-COLUMN('PROYECCIÓN'!$K$2)+1),"")</f>
        <v/>
      </c>
      <c r="I23" s="335">
        <f t="array" ref="I23">+INDEX('PROYECCIÓN'!$K$4:$HS$1000,MATCH($C$8,'PROYECCIÓN'!$C$4:$C$1000,0),MATCH(1,('PROYECCIÓN'!$K$2:$HS$2=G23)*('PROYECCIÓN'!$K$3:$HS$3=$E$12),0))</f>
        <v/>
      </c>
      <c r="J23" s="336">
        <f t="array" ref="J23">+INDEX('PROYECCIÓN'!$K$4:$HS$1000,MATCH($C$8,'PROYECCIÓN'!$C$4:$C$1000,0),MATCH(1,('PROYECCIÓN'!$K$2:$HS$2=G23)*('PROYECCIÓN'!$K$3:$HS$3=$F$12),0))</f>
        <v/>
      </c>
      <c r="K23" s="338" t="inlineStr">
        <is>
          <t>CUOTA 35</t>
        </is>
      </c>
      <c r="L23" s="339">
        <f t="array" ref="L23">IFERROR(INDEX('PROYECCIÓN'!$K$4:$HS$1000,MATCH($C$8,'PROYECCIÓN'!$C$4:$C$1000,0),SUMPRODUCT(('PROYECCIÓN'!$K$2:$HS$2=$K23)*('PROYECCIÓN'!$K$3:$HS$3="FECHA VENCIMIENTO")*COLUMN('PROYECCIÓN'!$K$2:$HS$2))-COLUMN('PROYECCIÓN'!$K$2)+1),"")</f>
        <v/>
      </c>
      <c r="M23" s="335">
        <f t="array" ref="M23">+INDEX('PROYECCIÓN'!$K$4:$HS$1000,MATCH($C$8,'PROYECCIÓN'!$C$4:$C$1000,0),MATCH(1,('PROYECCIÓN'!$K$2:$HS$2=K23)*('PROYECCIÓN'!$K$3:$HS$3=$E$12),0))</f>
        <v/>
      </c>
      <c r="N23" s="341">
        <f t="array" ref="N23">+INDEX('PROYECCIÓN'!$K$4:$HS$1000,MATCH($C$8,'PROYECCIÓN'!$C$4:$C$1000,0),MATCH(1,('PROYECCIÓN'!$K$2:$HS$2=K23)*('PROYECCIÓN'!$K$3:$HS$3=$F$12),0))</f>
        <v/>
      </c>
      <c r="P23" s="295" t="n"/>
    </row>
    <row r="24" ht="14.25" customHeight="1" s="506">
      <c r="B24" s="292" t="n"/>
      <c r="C24" s="375" t="inlineStr">
        <is>
          <t>CUOTA 12</t>
        </is>
      </c>
      <c r="D24" s="376">
        <f t="array" ref="D24">IFERROR(INDEX('PROYECCIÓN'!$K$4:$HS$1000,MATCH($C$8,'PROYECCIÓN'!$C$4:$C$1000,0),SUMPRODUCT(('PROYECCIÓN'!$K$2:$HS$2=$C24)*('PROYECCIÓN'!$K$3:$HS$3="FECHA VENCIMIENTO")*COLUMN('PROYECCIÓN'!$K$2:$HS$2))-COLUMN('PROYECCIÓN'!$K$2)+1),"")</f>
        <v/>
      </c>
      <c r="E24" s="377">
        <f t="array" ref="E24">+INDEX('PROYECCIÓN'!$K$4:$HS$1000,MATCH($C$8,'PROYECCIÓN'!$C$4:$C$1000,0),MATCH(1,('PROYECCIÓN'!$K$2:$HS$2=C24)*('PROYECCIÓN'!$K$3:$HS$3=$E$12),0))</f>
        <v/>
      </c>
      <c r="F24" s="378">
        <f t="array" ref="F24">+INDEX('PROYECCIÓN'!$K$4:$HS$1000,MATCH($C$8,'PROYECCIÓN'!$C$4:$C$1000,0),MATCH(1,('PROYECCIÓN'!$K$2:$HS$2=C24)*('PROYECCIÓN'!$K$3:$HS$3=$F$12),0))</f>
        <v/>
      </c>
      <c r="G24" s="380" t="inlineStr">
        <is>
          <t>CUOTA 24</t>
        </is>
      </c>
      <c r="H24" s="376">
        <f t="array" ref="H24">IFERROR(INDEX('PROYECCIÓN'!$K$4:$HS$1000,MATCH($C$8,'PROYECCIÓN'!$C$4:$C$1000,0),SUMPRODUCT(('PROYECCIÓN'!$K$2:$HS$2=$G24)*('PROYECCIÓN'!$K$3:$HS$3="FECHA VENCIMIENTO")*COLUMN('PROYECCIÓN'!$K$2:$HS$2))-COLUMN('PROYECCIÓN'!$K$2)+1),"")</f>
        <v/>
      </c>
      <c r="I24" s="377">
        <f t="array" ref="I24">+INDEX('PROYECCIÓN'!$K$4:$HS$1000,MATCH($C$8,'PROYECCIÓN'!$C$4:$C$1000,0),MATCH(1,('PROYECCIÓN'!$K$2:$HS$2=G24)*('PROYECCIÓN'!$K$3:$HS$3=$E$12),0))</f>
        <v/>
      </c>
      <c r="J24" s="378">
        <f t="array" ref="J24">+INDEX('PROYECCIÓN'!$K$4:$HS$1000,MATCH($C$8,'PROYECCIÓN'!$C$4:$C$1000,0),MATCH(1,('PROYECCIÓN'!$K$2:$HS$2=G24)*('PROYECCIÓN'!$K$3:$HS$3=$F$12),0))</f>
        <v/>
      </c>
      <c r="K24" s="381" t="inlineStr">
        <is>
          <t>CUOTA 36</t>
        </is>
      </c>
      <c r="L24" s="382">
        <f t="array" ref="L24">IFERROR(INDEX('PROYECCIÓN'!$K$4:$HS$1000,MATCH($C$8,'PROYECCIÓN'!$C$4:$C$1000,0),SUMPRODUCT(('PROYECCIÓN'!$K$2:$HS$2=$K24)*('PROYECCIÓN'!$K$3:$HS$3="FECHA VENCIMIENTO")*COLUMN('PROYECCIÓN'!$K$2:$HS$2))-COLUMN('PROYECCIÓN'!$K$2)+1),"")</f>
        <v/>
      </c>
      <c r="M24" s="377">
        <f t="array" ref="M24">+INDEX('PROYECCIÓN'!$K$4:$HS$1000,MATCH($C$8,'PROYECCIÓN'!$C$4:$C$1000,0),MATCH(1,('PROYECCIÓN'!$K$2:$HS$2=K24)*('PROYECCIÓN'!$K$3:$HS$3=$E$12),0))</f>
        <v/>
      </c>
      <c r="N24" s="383">
        <f t="array" ref="N24">+INDEX('PROYECCIÓN'!$K$4:$HS$1000,MATCH($C$8,'PROYECCIÓN'!$C$4:$C$1000,0),MATCH(1,('PROYECCIÓN'!$K$2:$HS$2=K24)*('PROYECCIÓN'!$K$3:$HS$3=$F$12),0))</f>
        <v/>
      </c>
      <c r="P24" s="295" t="n"/>
    </row>
    <row r="25" ht="14.25" customHeight="1" s="506">
      <c r="B25" s="292" t="n"/>
      <c r="P25" s="295" t="n"/>
    </row>
    <row r="26" ht="27.75" customHeight="1" s="506">
      <c r="B26" s="292" t="n"/>
      <c r="G26" s="517" t="inlineStr">
        <is>
          <t>TOTAL PAGADO</t>
        </is>
      </c>
      <c r="H26" s="518" t="n"/>
      <c r="I26" s="518" t="n"/>
      <c r="J26" s="519" t="n"/>
      <c r="K26" s="520" t="inlineStr">
        <is>
          <t>SALDO</t>
        </is>
      </c>
      <c r="L26" s="518" t="n"/>
      <c r="M26" s="518" t="n"/>
      <c r="N26" s="521" t="n"/>
      <c r="P26" s="295" t="n"/>
    </row>
    <row r="27" ht="31.5" customHeight="1" s="506">
      <c r="B27" s="292" t="n"/>
      <c r="G27" s="522">
        <f>F13+F14+F15+F16+F17+F18+F19+F20+F21+F22+F23+F24+J13+J14+J15+J16+J17+J18+J19+J20+J21+J22+J23+J24+N13+N14+N15+N16+N17+N18+N19+N20+N21+N22+N23</f>
        <v/>
      </c>
      <c r="H27" s="523" t="n"/>
      <c r="I27" s="523" t="n"/>
      <c r="J27" s="524" t="n"/>
      <c r="K27" s="525">
        <f>K8-G27</f>
        <v/>
      </c>
      <c r="L27" s="523" t="n"/>
      <c r="M27" s="523" t="n"/>
      <c r="N27" s="526" t="n"/>
      <c r="P27" s="295" t="n"/>
    </row>
    <row r="28" ht="14.25" customHeight="1" s="506">
      <c r="B28" s="292" t="n"/>
      <c r="P28" s="295" t="n"/>
    </row>
    <row r="29" ht="14.25" customHeight="1" s="506">
      <c r="B29" s="292" t="n"/>
      <c r="P29" s="295" t="n"/>
    </row>
    <row r="30" ht="14.25" customHeight="1" s="506">
      <c r="B30" s="395" t="n"/>
      <c r="C30" s="396" t="n"/>
      <c r="D30" s="396" t="n"/>
      <c r="E30" s="396" t="n"/>
      <c r="F30" s="396" t="n"/>
      <c r="G30" s="396" t="n"/>
      <c r="H30" s="396" t="n"/>
      <c r="I30" s="396" t="n"/>
      <c r="J30" s="396" t="n"/>
      <c r="K30" s="396" t="n"/>
      <c r="L30" s="396" t="n"/>
      <c r="M30" s="396" t="n"/>
      <c r="N30" s="396" t="n"/>
      <c r="O30" s="396" t="n"/>
      <c r="P30" s="397" t="n"/>
    </row>
    <row r="31" ht="14.25" customHeight="1" s="506"/>
    <row r="32" ht="14.25" customHeight="1" s="506"/>
    <row r="33" ht="14.25" customHeight="1" s="506"/>
    <row r="34" ht="14.25" customHeight="1" s="506"/>
    <row r="35" ht="14.25" customHeight="1" s="506"/>
    <row r="36" ht="14.25" customHeight="1" s="506"/>
    <row r="37" ht="14.25" customHeight="1" s="506"/>
    <row r="38" ht="14.25" customHeight="1" s="506"/>
    <row r="39" ht="14.25" customHeight="1" s="506"/>
    <row r="40" ht="14.25" customHeight="1" s="506"/>
    <row r="41" ht="14.25" customHeight="1" s="506"/>
    <row r="42" ht="14.25" customHeight="1" s="506"/>
    <row r="43" ht="14.25" customHeight="1" s="506"/>
    <row r="44" ht="14.25" customHeight="1" s="506"/>
    <row r="45" ht="14.25" customHeight="1" s="506"/>
    <row r="46" ht="14.25" customHeight="1" s="506"/>
    <row r="47" ht="14.25" customHeight="1" s="506"/>
    <row r="48" ht="14.25" customHeight="1" s="506"/>
    <row r="49" ht="14.25" customHeight="1" s="506"/>
    <row r="50" ht="14.25" customHeight="1" s="506"/>
    <row r="51" ht="14.25" customHeight="1" s="506"/>
    <row r="52" ht="14.25" customHeight="1" s="506"/>
    <row r="53" ht="14.25" customHeight="1" s="506"/>
    <row r="54" ht="14.25" customHeight="1" s="506"/>
    <row r="55" ht="14.25" customHeight="1" s="506"/>
    <row r="56" ht="14.25" customHeight="1" s="506"/>
    <row r="57" ht="14.25" customHeight="1" s="506"/>
    <row r="58" ht="14.25" customHeight="1" s="506"/>
    <row r="59" ht="14.25" customHeight="1" s="506"/>
    <row r="60" ht="14.25" customHeight="1" s="506"/>
    <row r="61" ht="14.25" customHeight="1" s="506"/>
    <row r="62" ht="14.25" customHeight="1" s="506"/>
    <row r="63" ht="14.25" customHeight="1" s="506"/>
    <row r="64" ht="14.25" customHeight="1" s="506"/>
    <row r="65" ht="14.25" customHeight="1" s="506"/>
    <row r="66" ht="14.25" customHeight="1" s="506"/>
    <row r="67" ht="14.25" customHeight="1" s="506"/>
    <row r="68" ht="14.25" customHeight="1" s="506"/>
    <row r="69" ht="14.25" customHeight="1" s="506"/>
    <row r="70" ht="14.25" customHeight="1" s="506"/>
    <row r="71" ht="14.25" customHeight="1" s="506"/>
    <row r="72" ht="14.25" customHeight="1" s="506"/>
    <row r="73" ht="14.25" customHeight="1" s="506"/>
    <row r="74" ht="14.25" customHeight="1" s="506"/>
    <row r="75" ht="14.25" customHeight="1" s="506"/>
    <row r="76" ht="14.25" customHeight="1" s="506"/>
    <row r="77" ht="14.25" customHeight="1" s="506"/>
    <row r="78" ht="14.25" customHeight="1" s="506"/>
    <row r="79" ht="14.25" customHeight="1" s="506"/>
    <row r="80" ht="14.25" customHeight="1" s="506"/>
    <row r="81" ht="14.25" customHeight="1" s="506"/>
    <row r="82" ht="14.25" customHeight="1" s="506"/>
    <row r="83" ht="14.25" customHeight="1" s="506"/>
    <row r="84" ht="14.25" customHeight="1" s="506"/>
    <row r="85" ht="14.25" customHeight="1" s="506"/>
    <row r="86" ht="14.25" customHeight="1" s="506"/>
    <row r="87" ht="14.25" customHeight="1" s="506"/>
    <row r="88" ht="14.25" customHeight="1" s="506"/>
    <row r="89" ht="14.25" customHeight="1" s="506"/>
    <row r="90" ht="14.25" customHeight="1" s="506"/>
    <row r="91" ht="14.25" customHeight="1" s="506"/>
    <row r="92" ht="14.25" customHeight="1" s="506"/>
    <row r="93" ht="14.25" customHeight="1" s="506"/>
    <row r="94" ht="14.25" customHeight="1" s="506"/>
    <row r="95" ht="14.25" customHeight="1" s="506"/>
    <row r="96" ht="14.25" customHeight="1" s="506"/>
    <row r="97" ht="14.25" customHeight="1" s="506"/>
    <row r="98" ht="14.25" customHeight="1" s="506"/>
    <row r="99" ht="14.25" customHeight="1" s="506"/>
    <row r="100" ht="14.25" customHeight="1" s="506"/>
    <row r="101" ht="14.25" customHeight="1" s="506"/>
    <row r="102" ht="14.25" customHeight="1" s="506"/>
    <row r="103" ht="14.25" customHeight="1" s="506"/>
    <row r="104" ht="14.25" customHeight="1" s="506"/>
    <row r="105" ht="14.25" customHeight="1" s="506"/>
    <row r="106" ht="14.25" customHeight="1" s="506"/>
    <row r="107" ht="14.25" customHeight="1" s="506"/>
    <row r="108" ht="14.25" customHeight="1" s="506"/>
    <row r="109" ht="14.25" customHeight="1" s="506"/>
    <row r="110" ht="14.25" customHeight="1" s="506"/>
    <row r="111" ht="14.25" customHeight="1" s="506"/>
    <row r="112" ht="14.25" customHeight="1" s="506"/>
    <row r="113" ht="14.25" customHeight="1" s="506"/>
    <row r="114" ht="14.25" customHeight="1" s="506"/>
    <row r="115" ht="14.25" customHeight="1" s="506"/>
    <row r="116" ht="14.25" customHeight="1" s="506"/>
    <row r="117" ht="14.25" customHeight="1" s="506"/>
    <row r="118" ht="14.25" customHeight="1" s="506"/>
    <row r="119" ht="14.25" customHeight="1" s="506"/>
    <row r="120" ht="14.25" customHeight="1" s="506"/>
    <row r="121" ht="14.25" customHeight="1" s="506"/>
    <row r="122" ht="14.25" customHeight="1" s="506"/>
    <row r="123" ht="14.25" customHeight="1" s="506"/>
    <row r="124" ht="14.25" customHeight="1" s="506"/>
    <row r="125" ht="14.25" customHeight="1" s="506"/>
    <row r="126" ht="14.25" customHeight="1" s="506"/>
    <row r="127" ht="14.25" customHeight="1" s="506"/>
    <row r="128" ht="14.25" customHeight="1" s="506"/>
    <row r="129" ht="14.25" customHeight="1" s="506"/>
    <row r="130" ht="14.25" customHeight="1" s="506"/>
    <row r="131" ht="14.25" customHeight="1" s="506"/>
    <row r="132" ht="14.25" customHeight="1" s="506"/>
    <row r="133" ht="14.25" customHeight="1" s="506"/>
    <row r="134" ht="14.25" customHeight="1" s="506"/>
    <row r="135" ht="14.25" customHeight="1" s="506"/>
    <row r="136" ht="14.25" customHeight="1" s="506"/>
    <row r="137" ht="14.25" customHeight="1" s="506"/>
    <row r="138" ht="14.25" customHeight="1" s="506"/>
    <row r="139" ht="14.25" customHeight="1" s="506"/>
    <row r="140" ht="14.25" customHeight="1" s="506"/>
    <row r="141" ht="14.25" customHeight="1" s="506"/>
    <row r="142" ht="14.25" customHeight="1" s="506"/>
    <row r="143" ht="14.25" customHeight="1" s="506"/>
    <row r="144" ht="14.25" customHeight="1" s="506"/>
    <row r="145" ht="14.25" customHeight="1" s="506"/>
    <row r="146" ht="14.25" customHeight="1" s="506"/>
    <row r="147" ht="14.25" customHeight="1" s="506"/>
    <row r="148" ht="14.25" customHeight="1" s="506"/>
    <row r="149" ht="14.25" customHeight="1" s="506"/>
    <row r="150" ht="14.25" customHeight="1" s="506"/>
    <row r="151" ht="14.25" customHeight="1" s="506"/>
    <row r="152" ht="14.25" customHeight="1" s="506"/>
    <row r="153" ht="14.25" customHeight="1" s="506"/>
    <row r="154" ht="14.25" customHeight="1" s="506"/>
    <row r="155" ht="14.25" customHeight="1" s="506"/>
    <row r="156" ht="14.25" customHeight="1" s="506"/>
    <row r="157" ht="14.25" customHeight="1" s="506"/>
    <row r="158" ht="14.25" customHeight="1" s="506"/>
    <row r="159" ht="14.25" customHeight="1" s="506"/>
    <row r="160" ht="14.25" customHeight="1" s="506"/>
    <row r="161" ht="14.25" customHeight="1" s="506"/>
    <row r="162" ht="14.25" customHeight="1" s="506"/>
    <row r="163" ht="14.25" customHeight="1" s="506"/>
    <row r="164" ht="14.25" customHeight="1" s="506"/>
    <row r="165" ht="14.25" customHeight="1" s="506"/>
    <row r="166" ht="14.25" customHeight="1" s="506"/>
    <row r="167" ht="14.25" customHeight="1" s="506"/>
    <row r="168" ht="14.25" customHeight="1" s="506"/>
    <row r="169" ht="14.25" customHeight="1" s="506"/>
    <row r="170" ht="14.25" customHeight="1" s="506"/>
    <row r="171" ht="14.25" customHeight="1" s="506"/>
    <row r="172" ht="14.25" customHeight="1" s="506"/>
    <row r="173" ht="14.25" customHeight="1" s="506"/>
    <row r="174" ht="14.25" customHeight="1" s="506"/>
    <row r="175" ht="14.25" customHeight="1" s="506"/>
    <row r="176" ht="14.25" customHeight="1" s="506"/>
    <row r="177" ht="14.25" customHeight="1" s="506"/>
    <row r="178" ht="14.25" customHeight="1" s="506"/>
    <row r="179" ht="14.25" customHeight="1" s="506"/>
    <row r="180" ht="14.25" customHeight="1" s="506"/>
    <row r="181" ht="14.25" customHeight="1" s="506"/>
    <row r="182" ht="14.25" customHeight="1" s="506"/>
    <row r="183" ht="14.25" customHeight="1" s="506"/>
    <row r="184" ht="14.25" customHeight="1" s="506"/>
    <row r="185" ht="14.25" customHeight="1" s="506"/>
    <row r="186" ht="14.25" customHeight="1" s="506"/>
    <row r="187" ht="14.25" customHeight="1" s="506"/>
    <row r="188" ht="14.25" customHeight="1" s="506"/>
    <row r="189" ht="14.25" customHeight="1" s="506"/>
    <row r="190" ht="14.25" customHeight="1" s="506"/>
    <row r="191" ht="14.25" customHeight="1" s="506"/>
    <row r="192" ht="14.25" customHeight="1" s="506"/>
    <row r="193" ht="14.25" customHeight="1" s="506"/>
    <row r="194" ht="14.25" customHeight="1" s="506"/>
    <row r="195" ht="14.25" customHeight="1" s="506"/>
    <row r="196" ht="14.25" customHeight="1" s="506"/>
    <row r="197" ht="14.25" customHeight="1" s="506"/>
    <row r="198" ht="14.25" customHeight="1" s="506"/>
    <row r="199" ht="14.25" customHeight="1" s="506"/>
    <row r="200" ht="14.25" customHeight="1" s="506"/>
    <row r="201" ht="14.25" customHeight="1" s="506"/>
    <row r="202" ht="14.25" customHeight="1" s="506"/>
    <row r="203" ht="14.25" customHeight="1" s="506"/>
    <row r="204" ht="14.25" customHeight="1" s="506"/>
    <row r="205" ht="14.25" customHeight="1" s="506"/>
    <row r="206" ht="14.25" customHeight="1" s="506"/>
    <row r="207" ht="14.25" customHeight="1" s="506"/>
    <row r="208" ht="14.25" customHeight="1" s="506"/>
    <row r="209" ht="14.25" customHeight="1" s="506"/>
    <row r="210" ht="14.25" customHeight="1" s="506"/>
    <row r="211" ht="14.25" customHeight="1" s="506"/>
    <row r="212" ht="14.25" customHeight="1" s="506"/>
    <row r="213" ht="14.25" customHeight="1" s="506"/>
    <row r="214" ht="14.25" customHeight="1" s="506"/>
    <row r="215" ht="14.25" customHeight="1" s="506"/>
    <row r="216" ht="14.25" customHeight="1" s="506"/>
    <row r="217" ht="14.25" customHeight="1" s="506"/>
    <row r="218" ht="14.25" customHeight="1" s="506"/>
    <row r="219" ht="14.25" customHeight="1" s="506"/>
    <row r="220" ht="14.25" customHeight="1" s="506"/>
    <row r="221" ht="14.25" customHeight="1" s="506"/>
    <row r="222" ht="14.25" customHeight="1" s="506"/>
    <row r="223" ht="14.25" customHeight="1" s="506"/>
    <row r="224" ht="14.25" customHeight="1" s="506"/>
    <row r="225" ht="14.25" customHeight="1" s="506"/>
    <row r="226" ht="14.25" customHeight="1" s="506"/>
    <row r="227" ht="14.25" customHeight="1" s="506"/>
    <row r="228" ht="14.25" customHeight="1" s="506"/>
    <row r="229" ht="14.25" customHeight="1" s="506"/>
    <row r="230" ht="14.25" customHeight="1" s="506"/>
    <row r="231" ht="14.25" customHeight="1" s="506"/>
    <row r="232" ht="14.25" customHeight="1" s="506"/>
    <row r="233" ht="14.25" customHeight="1" s="506"/>
    <row r="234" ht="14.25" customHeight="1" s="506"/>
    <row r="235" ht="14.25" customHeight="1" s="506"/>
    <row r="236" ht="14.25" customHeight="1" s="506"/>
    <row r="237" ht="14.25" customHeight="1" s="506"/>
    <row r="238" ht="14.25" customHeight="1" s="506"/>
    <row r="239" ht="14.25" customHeight="1" s="506"/>
    <row r="240" ht="14.25" customHeight="1" s="506"/>
    <row r="241" ht="14.25" customHeight="1" s="506"/>
    <row r="242" ht="14.25" customHeight="1" s="506"/>
    <row r="243" ht="14.25" customHeight="1" s="506"/>
    <row r="244" ht="14.25" customHeight="1" s="506"/>
    <row r="245" ht="14.25" customHeight="1" s="506"/>
    <row r="246" ht="14.25" customHeight="1" s="506"/>
    <row r="247" ht="14.25" customHeight="1" s="506"/>
    <row r="248" ht="14.25" customHeight="1" s="506"/>
    <row r="249" ht="14.25" customHeight="1" s="506"/>
    <row r="250" ht="14.25" customHeight="1" s="506"/>
    <row r="251" ht="14.25" customHeight="1" s="506"/>
    <row r="252" ht="14.25" customHeight="1" s="506"/>
    <row r="253" ht="14.25" customHeight="1" s="506"/>
    <row r="254" ht="14.25" customHeight="1" s="506"/>
    <row r="255" ht="14.25" customHeight="1" s="506"/>
    <row r="256" ht="14.25" customHeight="1" s="506"/>
    <row r="257" ht="14.25" customHeight="1" s="506"/>
    <row r="258" ht="14.25" customHeight="1" s="506"/>
    <row r="259" ht="14.25" customHeight="1" s="506"/>
    <row r="260" ht="14.25" customHeight="1" s="506"/>
    <row r="261" ht="14.25" customHeight="1" s="506"/>
    <row r="262" ht="14.25" customHeight="1" s="506"/>
    <row r="263" ht="14.25" customHeight="1" s="506"/>
    <row r="264" ht="14.25" customHeight="1" s="506"/>
    <row r="265" ht="14.25" customHeight="1" s="506"/>
    <row r="266" ht="14.25" customHeight="1" s="506"/>
    <row r="267" ht="14.25" customHeight="1" s="506"/>
    <row r="268" ht="14.25" customHeight="1" s="506"/>
    <row r="269" ht="14.25" customHeight="1" s="506"/>
    <row r="270" ht="14.25" customHeight="1" s="506"/>
    <row r="271" ht="14.25" customHeight="1" s="506"/>
    <row r="272" ht="14.25" customHeight="1" s="506"/>
    <row r="273" ht="14.25" customHeight="1" s="506"/>
    <row r="274" ht="14.25" customHeight="1" s="506"/>
    <row r="275" ht="14.25" customHeight="1" s="506"/>
    <row r="276" ht="14.25" customHeight="1" s="506"/>
    <row r="277" ht="14.25" customHeight="1" s="506"/>
    <row r="278" ht="14.25" customHeight="1" s="506"/>
    <row r="279" ht="14.25" customHeight="1" s="506"/>
    <row r="280" ht="14.25" customHeight="1" s="506"/>
    <row r="281" ht="14.25" customHeight="1" s="506"/>
    <row r="282" ht="14.25" customHeight="1" s="506"/>
    <row r="283" ht="14.25" customHeight="1" s="506"/>
    <row r="284" ht="14.25" customHeight="1" s="506"/>
    <row r="285" ht="14.25" customHeight="1" s="506"/>
    <row r="286" ht="14.25" customHeight="1" s="506"/>
    <row r="287" ht="14.25" customHeight="1" s="506"/>
    <row r="288" ht="14.25" customHeight="1" s="506"/>
    <row r="289" ht="14.25" customHeight="1" s="506"/>
    <row r="290" ht="14.25" customHeight="1" s="506"/>
    <row r="291" ht="14.25" customHeight="1" s="506"/>
    <row r="292" ht="14.25" customHeight="1" s="506"/>
    <row r="293" ht="14.25" customHeight="1" s="506"/>
    <row r="294" ht="14.25" customHeight="1" s="506"/>
    <row r="295" ht="14.25" customHeight="1" s="506"/>
    <row r="296" ht="14.25" customHeight="1" s="506"/>
    <row r="297" ht="14.25" customHeight="1" s="506"/>
    <row r="298" ht="14.25" customHeight="1" s="506"/>
    <row r="299" ht="14.25" customHeight="1" s="506"/>
    <row r="300" ht="14.25" customHeight="1" s="506"/>
    <row r="301" ht="14.25" customHeight="1" s="506"/>
    <row r="302" ht="14.25" customHeight="1" s="506"/>
    <row r="303" ht="14.25" customHeight="1" s="506"/>
    <row r="304" ht="14.25" customHeight="1" s="506"/>
    <row r="305" ht="14.25" customHeight="1" s="506"/>
    <row r="306" ht="14.25" customHeight="1" s="506"/>
    <row r="307" ht="14.25" customHeight="1" s="506"/>
    <row r="308" ht="14.25" customHeight="1" s="506"/>
    <row r="309" ht="14.25" customHeight="1" s="506"/>
    <row r="310" ht="14.25" customHeight="1" s="506"/>
    <row r="311" ht="14.25" customHeight="1" s="506"/>
    <row r="312" ht="14.25" customHeight="1" s="506"/>
    <row r="313" ht="14.25" customHeight="1" s="506"/>
    <row r="314" ht="14.25" customHeight="1" s="506"/>
    <row r="315" ht="14.25" customHeight="1" s="506"/>
    <row r="316" ht="14.25" customHeight="1" s="506"/>
    <row r="317" ht="14.25" customHeight="1" s="506"/>
    <row r="318" ht="14.25" customHeight="1" s="506"/>
    <row r="319" ht="14.25" customHeight="1" s="506"/>
    <row r="320" ht="14.25" customHeight="1" s="506"/>
    <row r="321" ht="14.25" customHeight="1" s="506"/>
    <row r="322" ht="14.25" customHeight="1" s="506"/>
    <row r="323" ht="14.25" customHeight="1" s="506"/>
    <row r="324" ht="14.25" customHeight="1" s="506"/>
    <row r="325" ht="14.25" customHeight="1" s="506"/>
    <row r="326" ht="14.25" customHeight="1" s="506"/>
    <row r="327" ht="14.25" customHeight="1" s="506"/>
    <row r="328" ht="14.25" customHeight="1" s="506"/>
    <row r="329" ht="14.25" customHeight="1" s="506"/>
    <row r="330" ht="14.25" customHeight="1" s="506"/>
    <row r="331" ht="14.25" customHeight="1" s="506"/>
    <row r="332" ht="14.25" customHeight="1" s="506"/>
    <row r="333" ht="14.25" customHeight="1" s="506"/>
    <row r="334" ht="14.25" customHeight="1" s="506"/>
    <row r="335" ht="14.25" customHeight="1" s="506"/>
    <row r="336" ht="14.25" customHeight="1" s="506"/>
    <row r="337" ht="14.25" customHeight="1" s="506"/>
    <row r="338" ht="14.25" customHeight="1" s="506"/>
    <row r="339" ht="14.25" customHeight="1" s="506"/>
    <row r="340" ht="14.25" customHeight="1" s="506"/>
    <row r="341" ht="14.25" customHeight="1" s="506"/>
    <row r="342" ht="14.25" customHeight="1" s="506"/>
    <row r="343" ht="14.25" customHeight="1" s="506"/>
    <row r="344" ht="14.25" customHeight="1" s="506"/>
    <row r="345" ht="14.25" customHeight="1" s="506"/>
    <row r="346" ht="14.25" customHeight="1" s="506"/>
    <row r="347" ht="14.25" customHeight="1" s="506"/>
    <row r="348" ht="14.25" customHeight="1" s="506"/>
    <row r="349" ht="14.25" customHeight="1" s="506"/>
    <row r="350" ht="14.25" customHeight="1" s="506"/>
    <row r="351" ht="14.25" customHeight="1" s="506"/>
    <row r="352" ht="14.25" customHeight="1" s="506"/>
    <row r="353" ht="14.25" customHeight="1" s="506"/>
    <row r="354" ht="14.25" customHeight="1" s="506"/>
    <row r="355" ht="14.25" customHeight="1" s="506"/>
    <row r="356" ht="14.25" customHeight="1" s="506"/>
    <row r="357" ht="14.25" customHeight="1" s="506"/>
    <row r="358" ht="14.25" customHeight="1" s="506"/>
    <row r="359" ht="14.25" customHeight="1" s="506"/>
    <row r="360" ht="14.25" customHeight="1" s="506"/>
    <row r="361" ht="14.25" customHeight="1" s="506"/>
    <row r="362" ht="14.25" customHeight="1" s="506"/>
    <row r="363" ht="14.25" customHeight="1" s="506"/>
    <row r="364" ht="14.25" customHeight="1" s="506"/>
    <row r="365" ht="14.25" customHeight="1" s="506"/>
    <row r="366" ht="14.25" customHeight="1" s="506"/>
    <row r="367" ht="14.25" customHeight="1" s="506"/>
    <row r="368" ht="14.25" customHeight="1" s="506"/>
    <row r="369" ht="14.25" customHeight="1" s="506"/>
    <row r="370" ht="14.25" customHeight="1" s="506"/>
    <row r="371" ht="14.25" customHeight="1" s="506"/>
    <row r="372" ht="14.25" customHeight="1" s="506"/>
    <row r="373" ht="14.25" customHeight="1" s="506"/>
    <row r="374" ht="14.25" customHeight="1" s="506"/>
    <row r="375" ht="14.25" customHeight="1" s="506"/>
    <row r="376" ht="14.25" customHeight="1" s="506"/>
    <row r="377" ht="14.25" customHeight="1" s="506"/>
    <row r="378" ht="14.25" customHeight="1" s="506"/>
    <row r="379" ht="14.25" customHeight="1" s="506"/>
    <row r="380" ht="14.25" customHeight="1" s="506"/>
    <row r="381" ht="14.25" customHeight="1" s="506"/>
    <row r="382" ht="14.25" customHeight="1" s="506"/>
    <row r="383" ht="14.25" customHeight="1" s="506"/>
    <row r="384" ht="14.25" customHeight="1" s="506"/>
    <row r="385" ht="14.25" customHeight="1" s="506"/>
    <row r="386" ht="14.25" customHeight="1" s="506"/>
    <row r="387" ht="14.25" customHeight="1" s="506"/>
    <row r="388" ht="14.25" customHeight="1" s="506"/>
    <row r="389" ht="14.25" customHeight="1" s="506"/>
    <row r="390" ht="14.25" customHeight="1" s="506"/>
    <row r="391" ht="14.25" customHeight="1" s="506"/>
    <row r="392" ht="14.25" customHeight="1" s="506"/>
    <row r="393" ht="14.25" customHeight="1" s="506"/>
    <row r="394" ht="14.25" customHeight="1" s="506"/>
    <row r="395" ht="14.25" customHeight="1" s="506"/>
    <row r="396" ht="14.25" customHeight="1" s="506"/>
    <row r="397" ht="14.25" customHeight="1" s="506"/>
    <row r="398" ht="14.25" customHeight="1" s="506"/>
    <row r="399" ht="14.25" customHeight="1" s="506"/>
    <row r="400" ht="14.25" customHeight="1" s="506"/>
    <row r="401" ht="14.25" customHeight="1" s="506"/>
    <row r="402" ht="14.25" customHeight="1" s="506"/>
    <row r="403" ht="14.25" customHeight="1" s="506"/>
    <row r="404" ht="14.25" customHeight="1" s="506"/>
    <row r="405" ht="14.25" customHeight="1" s="506"/>
    <row r="406" ht="14.25" customHeight="1" s="506"/>
    <row r="407" ht="14.25" customHeight="1" s="506"/>
    <row r="408" ht="14.25" customHeight="1" s="506"/>
    <row r="409" ht="14.25" customHeight="1" s="506"/>
    <row r="410" ht="14.25" customHeight="1" s="506"/>
    <row r="411" ht="14.25" customHeight="1" s="506"/>
    <row r="412" ht="14.25" customHeight="1" s="506"/>
    <row r="413" ht="14.25" customHeight="1" s="506"/>
    <row r="414" ht="14.25" customHeight="1" s="506"/>
    <row r="415" ht="14.25" customHeight="1" s="506"/>
    <row r="416" ht="14.25" customHeight="1" s="506"/>
    <row r="417" ht="14.25" customHeight="1" s="506"/>
    <row r="418" ht="14.25" customHeight="1" s="506"/>
    <row r="419" ht="14.25" customHeight="1" s="506"/>
    <row r="420" ht="14.25" customHeight="1" s="506"/>
    <row r="421" ht="14.25" customHeight="1" s="506"/>
    <row r="422" ht="14.25" customHeight="1" s="506"/>
    <row r="423" ht="14.25" customHeight="1" s="506"/>
    <row r="424" ht="14.25" customHeight="1" s="506"/>
    <row r="425" ht="14.25" customHeight="1" s="506"/>
    <row r="426" ht="14.25" customHeight="1" s="506"/>
    <row r="427" ht="14.25" customHeight="1" s="506"/>
    <row r="428" ht="14.25" customHeight="1" s="506"/>
    <row r="429" ht="14.25" customHeight="1" s="506"/>
    <row r="430" ht="14.25" customHeight="1" s="506"/>
    <row r="431" ht="14.25" customHeight="1" s="506"/>
    <row r="432" ht="14.25" customHeight="1" s="506"/>
    <row r="433" ht="14.25" customHeight="1" s="506"/>
    <row r="434" ht="14.25" customHeight="1" s="506"/>
    <row r="435" ht="14.25" customHeight="1" s="506"/>
    <row r="436" ht="14.25" customHeight="1" s="506"/>
    <row r="437" ht="14.25" customHeight="1" s="506"/>
    <row r="438" ht="14.25" customHeight="1" s="506"/>
    <row r="439" ht="14.25" customHeight="1" s="506"/>
    <row r="440" ht="14.25" customHeight="1" s="506"/>
    <row r="441" ht="14.25" customHeight="1" s="506"/>
    <row r="442" ht="14.25" customHeight="1" s="506"/>
    <row r="443" ht="14.25" customHeight="1" s="506"/>
    <row r="444" ht="14.25" customHeight="1" s="506"/>
    <row r="445" ht="14.25" customHeight="1" s="506"/>
    <row r="446" ht="14.25" customHeight="1" s="506"/>
    <row r="447" ht="14.25" customHeight="1" s="506"/>
    <row r="448" ht="14.25" customHeight="1" s="506"/>
    <row r="449" ht="14.25" customHeight="1" s="506"/>
    <row r="450" ht="14.25" customHeight="1" s="506"/>
    <row r="451" ht="14.25" customHeight="1" s="506"/>
    <row r="452" ht="14.25" customHeight="1" s="506"/>
    <row r="453" ht="14.25" customHeight="1" s="506"/>
    <row r="454" ht="14.25" customHeight="1" s="506"/>
    <row r="455" ht="14.25" customHeight="1" s="506"/>
    <row r="456" ht="14.25" customHeight="1" s="506"/>
    <row r="457" ht="14.25" customHeight="1" s="506"/>
    <row r="458" ht="14.25" customHeight="1" s="506"/>
    <row r="459" ht="14.25" customHeight="1" s="506"/>
    <row r="460" ht="14.25" customHeight="1" s="506"/>
    <row r="461" ht="14.25" customHeight="1" s="506"/>
    <row r="462" ht="14.25" customHeight="1" s="506"/>
    <row r="463" ht="14.25" customHeight="1" s="506"/>
    <row r="464" ht="14.25" customHeight="1" s="506"/>
    <row r="465" ht="14.25" customHeight="1" s="506"/>
    <row r="466" ht="14.25" customHeight="1" s="506"/>
    <row r="467" ht="14.25" customHeight="1" s="506"/>
    <row r="468" ht="14.25" customHeight="1" s="506"/>
    <row r="469" ht="14.25" customHeight="1" s="506"/>
    <row r="470" ht="14.25" customHeight="1" s="506"/>
    <row r="471" ht="14.25" customHeight="1" s="506"/>
    <row r="472" ht="14.25" customHeight="1" s="506"/>
    <row r="473" ht="14.25" customHeight="1" s="506"/>
    <row r="474" ht="14.25" customHeight="1" s="506"/>
    <row r="475" ht="14.25" customHeight="1" s="506"/>
    <row r="476" ht="14.25" customHeight="1" s="506"/>
    <row r="477" ht="14.25" customHeight="1" s="506"/>
    <row r="478" ht="14.25" customHeight="1" s="506"/>
    <row r="479" ht="14.25" customHeight="1" s="506"/>
    <row r="480" ht="14.25" customHeight="1" s="506"/>
    <row r="481" ht="14.25" customHeight="1" s="506"/>
    <row r="482" ht="14.25" customHeight="1" s="506"/>
    <row r="483" ht="14.25" customHeight="1" s="506"/>
    <row r="484" ht="14.25" customHeight="1" s="506"/>
    <row r="485" ht="14.25" customHeight="1" s="506"/>
    <row r="486" ht="14.25" customHeight="1" s="506"/>
    <row r="487" ht="14.25" customHeight="1" s="506"/>
    <row r="488" ht="14.25" customHeight="1" s="506"/>
    <row r="489" ht="14.25" customHeight="1" s="506"/>
    <row r="490" ht="14.25" customHeight="1" s="506"/>
    <row r="491" ht="14.25" customHeight="1" s="506"/>
    <row r="492" ht="14.25" customHeight="1" s="506"/>
    <row r="493" ht="14.25" customHeight="1" s="506"/>
    <row r="494" ht="14.25" customHeight="1" s="506"/>
    <row r="495" ht="14.25" customHeight="1" s="506"/>
    <row r="496" ht="14.25" customHeight="1" s="506"/>
    <row r="497" ht="14.25" customHeight="1" s="506"/>
    <row r="498" ht="14.25" customHeight="1" s="506"/>
    <row r="499" ht="14.25" customHeight="1" s="506"/>
    <row r="500" ht="14.25" customHeight="1" s="506"/>
    <row r="501" ht="14.25" customHeight="1" s="506"/>
    <row r="502" ht="14.25" customHeight="1" s="506"/>
    <row r="503" ht="14.25" customHeight="1" s="506"/>
    <row r="504" ht="14.25" customHeight="1" s="506"/>
    <row r="505" ht="14.25" customHeight="1" s="506"/>
    <row r="506" ht="14.25" customHeight="1" s="506"/>
    <row r="507" ht="14.25" customHeight="1" s="506"/>
    <row r="508" ht="14.25" customHeight="1" s="506"/>
    <row r="509" ht="14.25" customHeight="1" s="506"/>
    <row r="510" ht="14.25" customHeight="1" s="506"/>
    <row r="511" ht="14.25" customHeight="1" s="506"/>
    <row r="512" ht="14.25" customHeight="1" s="506"/>
    <row r="513" ht="14.25" customHeight="1" s="506"/>
    <row r="514" ht="14.25" customHeight="1" s="506"/>
    <row r="515" ht="14.25" customHeight="1" s="506"/>
    <row r="516" ht="14.25" customHeight="1" s="506"/>
    <row r="517" ht="14.25" customHeight="1" s="506"/>
    <row r="518" ht="14.25" customHeight="1" s="506"/>
    <row r="519" ht="14.25" customHeight="1" s="506"/>
    <row r="520" ht="14.25" customHeight="1" s="506"/>
    <row r="521" ht="14.25" customHeight="1" s="506"/>
    <row r="522" ht="14.25" customHeight="1" s="506"/>
    <row r="523" ht="14.25" customHeight="1" s="506"/>
    <row r="524" ht="14.25" customHeight="1" s="506"/>
    <row r="525" ht="14.25" customHeight="1" s="506"/>
    <row r="526" ht="14.25" customHeight="1" s="506"/>
    <row r="527" ht="14.25" customHeight="1" s="506"/>
    <row r="528" ht="14.25" customHeight="1" s="506"/>
    <row r="529" ht="14.25" customHeight="1" s="506"/>
    <row r="530" ht="14.25" customHeight="1" s="506"/>
    <row r="531" ht="14.25" customHeight="1" s="506"/>
    <row r="532" ht="14.25" customHeight="1" s="506"/>
    <row r="533" ht="14.25" customHeight="1" s="506"/>
    <row r="534" ht="14.25" customHeight="1" s="506"/>
    <row r="535" ht="14.25" customHeight="1" s="506"/>
    <row r="536" ht="14.25" customHeight="1" s="506"/>
    <row r="537" ht="14.25" customHeight="1" s="506"/>
    <row r="538" ht="14.25" customHeight="1" s="506"/>
    <row r="539" ht="14.25" customHeight="1" s="506"/>
    <row r="540" ht="14.25" customHeight="1" s="506"/>
    <row r="541" ht="14.25" customHeight="1" s="506"/>
    <row r="542" ht="14.25" customHeight="1" s="506"/>
    <row r="543" ht="14.25" customHeight="1" s="506"/>
    <row r="544" ht="14.25" customHeight="1" s="506"/>
    <row r="545" ht="14.25" customHeight="1" s="506"/>
    <row r="546" ht="14.25" customHeight="1" s="506"/>
    <row r="547" ht="14.25" customHeight="1" s="506"/>
    <row r="548" ht="14.25" customHeight="1" s="506"/>
    <row r="549" ht="14.25" customHeight="1" s="506"/>
    <row r="550" ht="14.25" customHeight="1" s="506"/>
    <row r="551" ht="14.25" customHeight="1" s="506"/>
    <row r="552" ht="14.25" customHeight="1" s="506"/>
    <row r="553" ht="14.25" customHeight="1" s="506"/>
    <row r="554" ht="14.25" customHeight="1" s="506"/>
    <row r="555" ht="14.25" customHeight="1" s="506"/>
    <row r="556" ht="14.25" customHeight="1" s="506"/>
    <row r="557" ht="14.25" customHeight="1" s="506"/>
    <row r="558" ht="14.25" customHeight="1" s="506"/>
    <row r="559" ht="14.25" customHeight="1" s="506"/>
    <row r="560" ht="14.25" customHeight="1" s="506"/>
    <row r="561" ht="14.25" customHeight="1" s="506"/>
    <row r="562" ht="14.25" customHeight="1" s="506"/>
    <row r="563" ht="14.25" customHeight="1" s="506"/>
    <row r="564" ht="14.25" customHeight="1" s="506"/>
    <row r="565" ht="14.25" customHeight="1" s="506"/>
    <row r="566" ht="14.25" customHeight="1" s="506"/>
    <row r="567" ht="14.25" customHeight="1" s="506"/>
    <row r="568" ht="14.25" customHeight="1" s="506"/>
    <row r="569" ht="14.25" customHeight="1" s="506"/>
    <row r="570" ht="14.25" customHeight="1" s="506"/>
    <row r="571" ht="14.25" customHeight="1" s="506"/>
    <row r="572" ht="14.25" customHeight="1" s="506"/>
    <row r="573" ht="14.25" customHeight="1" s="506"/>
    <row r="574" ht="14.25" customHeight="1" s="506"/>
    <row r="575" ht="14.25" customHeight="1" s="506"/>
    <row r="576" ht="14.25" customHeight="1" s="506"/>
    <row r="577" ht="14.25" customHeight="1" s="506"/>
    <row r="578" ht="14.25" customHeight="1" s="506"/>
    <row r="579" ht="14.25" customHeight="1" s="506"/>
    <row r="580" ht="14.25" customHeight="1" s="506"/>
    <row r="581" ht="14.25" customHeight="1" s="506"/>
    <row r="582" ht="14.25" customHeight="1" s="506"/>
    <row r="583" ht="14.25" customHeight="1" s="506"/>
    <row r="584" ht="14.25" customHeight="1" s="506"/>
    <row r="585" ht="14.25" customHeight="1" s="506"/>
    <row r="586" ht="14.25" customHeight="1" s="506"/>
    <row r="587" ht="14.25" customHeight="1" s="506"/>
    <row r="588" ht="14.25" customHeight="1" s="506"/>
    <row r="589" ht="14.25" customHeight="1" s="506"/>
    <row r="590" ht="14.25" customHeight="1" s="506"/>
    <row r="591" ht="14.25" customHeight="1" s="506"/>
    <row r="592" ht="14.25" customHeight="1" s="506"/>
    <row r="593" ht="14.25" customHeight="1" s="506"/>
    <row r="594" ht="14.25" customHeight="1" s="506"/>
    <row r="595" ht="14.25" customHeight="1" s="506"/>
    <row r="596" ht="14.25" customHeight="1" s="506"/>
    <row r="597" ht="14.25" customHeight="1" s="506"/>
    <row r="598" ht="14.25" customHeight="1" s="506"/>
    <row r="599" ht="14.25" customHeight="1" s="506"/>
    <row r="600" ht="14.25" customHeight="1" s="506"/>
    <row r="601" ht="14.25" customHeight="1" s="506"/>
    <row r="602" ht="14.25" customHeight="1" s="506"/>
    <row r="603" ht="14.25" customHeight="1" s="506"/>
    <row r="604" ht="14.25" customHeight="1" s="506"/>
    <row r="605" ht="14.25" customHeight="1" s="506"/>
    <row r="606" ht="14.25" customHeight="1" s="506"/>
    <row r="607" ht="14.25" customHeight="1" s="506"/>
    <row r="608" ht="14.25" customHeight="1" s="506"/>
    <row r="609" ht="14.25" customHeight="1" s="506"/>
    <row r="610" ht="14.25" customHeight="1" s="506"/>
    <row r="611" ht="14.25" customHeight="1" s="506"/>
    <row r="612" ht="14.25" customHeight="1" s="506"/>
    <row r="613" ht="14.25" customHeight="1" s="506"/>
    <row r="614" ht="14.25" customHeight="1" s="506"/>
    <row r="615" ht="14.25" customHeight="1" s="506"/>
    <row r="616" ht="14.25" customHeight="1" s="506"/>
    <row r="617" ht="14.25" customHeight="1" s="506"/>
    <row r="618" ht="14.25" customHeight="1" s="506"/>
    <row r="619" ht="14.25" customHeight="1" s="506"/>
    <row r="620" ht="14.25" customHeight="1" s="506"/>
    <row r="621" ht="14.25" customHeight="1" s="506"/>
    <row r="622" ht="14.25" customHeight="1" s="506"/>
    <row r="623" ht="14.25" customHeight="1" s="506"/>
    <row r="624" ht="14.25" customHeight="1" s="506"/>
    <row r="625" ht="14.25" customHeight="1" s="506"/>
    <row r="626" ht="14.25" customHeight="1" s="506"/>
    <row r="627" ht="14.25" customHeight="1" s="506"/>
    <row r="628" ht="14.25" customHeight="1" s="506"/>
    <row r="629" ht="14.25" customHeight="1" s="506"/>
    <row r="630" ht="14.25" customHeight="1" s="506"/>
    <row r="631" ht="14.25" customHeight="1" s="506"/>
    <row r="632" ht="14.25" customHeight="1" s="506"/>
    <row r="633" ht="14.25" customHeight="1" s="506"/>
    <row r="634" ht="14.25" customHeight="1" s="506"/>
    <row r="635" ht="14.25" customHeight="1" s="506"/>
    <row r="636" ht="14.25" customHeight="1" s="506"/>
    <row r="637" ht="14.25" customHeight="1" s="506"/>
    <row r="638" ht="14.25" customHeight="1" s="506"/>
    <row r="639" ht="14.25" customHeight="1" s="506"/>
    <row r="640" ht="14.25" customHeight="1" s="506"/>
    <row r="641" ht="14.25" customHeight="1" s="506"/>
    <row r="642" ht="14.25" customHeight="1" s="506"/>
    <row r="643" ht="14.25" customHeight="1" s="506"/>
    <row r="644" ht="14.25" customHeight="1" s="506"/>
    <row r="645" ht="14.25" customHeight="1" s="506"/>
    <row r="646" ht="14.25" customHeight="1" s="506"/>
    <row r="647" ht="14.25" customHeight="1" s="506"/>
    <row r="648" ht="14.25" customHeight="1" s="506"/>
    <row r="649" ht="14.25" customHeight="1" s="506"/>
    <row r="650" ht="14.25" customHeight="1" s="506"/>
    <row r="651" ht="14.25" customHeight="1" s="506"/>
    <row r="652" ht="14.25" customHeight="1" s="506"/>
    <row r="653" ht="14.25" customHeight="1" s="506"/>
    <row r="654" ht="14.25" customHeight="1" s="506"/>
    <row r="655" ht="14.25" customHeight="1" s="506"/>
    <row r="656" ht="14.25" customHeight="1" s="506"/>
    <row r="657" ht="14.25" customHeight="1" s="506"/>
    <row r="658" ht="14.25" customHeight="1" s="506"/>
    <row r="659" ht="14.25" customHeight="1" s="506"/>
    <row r="660" ht="14.25" customHeight="1" s="506"/>
    <row r="661" ht="14.25" customHeight="1" s="506"/>
    <row r="662" ht="14.25" customHeight="1" s="506"/>
    <row r="663" ht="14.25" customHeight="1" s="506"/>
    <row r="664" ht="14.25" customHeight="1" s="506"/>
    <row r="665" ht="14.25" customHeight="1" s="506"/>
    <row r="666" ht="14.25" customHeight="1" s="506"/>
    <row r="667" ht="14.25" customHeight="1" s="506"/>
    <row r="668" ht="14.25" customHeight="1" s="506"/>
    <row r="669" ht="14.25" customHeight="1" s="506"/>
    <row r="670" ht="14.25" customHeight="1" s="506"/>
    <row r="671" ht="14.25" customHeight="1" s="506"/>
    <row r="672" ht="14.25" customHeight="1" s="506"/>
    <row r="673" ht="14.25" customHeight="1" s="506"/>
    <row r="674" ht="14.25" customHeight="1" s="506"/>
    <row r="675" ht="14.25" customHeight="1" s="506"/>
    <row r="676" ht="14.25" customHeight="1" s="506"/>
    <row r="677" ht="14.25" customHeight="1" s="506"/>
    <row r="678" ht="14.25" customHeight="1" s="506"/>
    <row r="679" ht="14.25" customHeight="1" s="506"/>
    <row r="680" ht="14.25" customHeight="1" s="506"/>
    <row r="681" ht="14.25" customHeight="1" s="506"/>
    <row r="682" ht="14.25" customHeight="1" s="506"/>
    <row r="683" ht="14.25" customHeight="1" s="506"/>
    <row r="684" ht="14.25" customHeight="1" s="506"/>
    <row r="685" ht="14.25" customHeight="1" s="506"/>
    <row r="686" ht="14.25" customHeight="1" s="506"/>
    <row r="687" ht="14.25" customHeight="1" s="506"/>
    <row r="688" ht="14.25" customHeight="1" s="506"/>
    <row r="689" ht="14.25" customHeight="1" s="506"/>
    <row r="690" ht="14.25" customHeight="1" s="506"/>
    <row r="691" ht="14.25" customHeight="1" s="506"/>
    <row r="692" ht="14.25" customHeight="1" s="506"/>
    <row r="693" ht="14.25" customHeight="1" s="506"/>
    <row r="694" ht="14.25" customHeight="1" s="506"/>
    <row r="695" ht="14.25" customHeight="1" s="506"/>
    <row r="696" ht="14.25" customHeight="1" s="506"/>
    <row r="697" ht="14.25" customHeight="1" s="506"/>
    <row r="698" ht="14.25" customHeight="1" s="506"/>
    <row r="699" ht="14.25" customHeight="1" s="506"/>
    <row r="700" ht="14.25" customHeight="1" s="506"/>
    <row r="701" ht="14.25" customHeight="1" s="506"/>
    <row r="702" ht="14.25" customHeight="1" s="506"/>
    <row r="703" ht="14.25" customHeight="1" s="506"/>
    <row r="704" ht="14.25" customHeight="1" s="506"/>
    <row r="705" ht="14.25" customHeight="1" s="506"/>
    <row r="706" ht="14.25" customHeight="1" s="506"/>
    <row r="707" ht="14.25" customHeight="1" s="506"/>
    <row r="708" ht="14.25" customHeight="1" s="506"/>
    <row r="709" ht="14.25" customHeight="1" s="506"/>
    <row r="710" ht="14.25" customHeight="1" s="506"/>
    <row r="711" ht="14.25" customHeight="1" s="506"/>
    <row r="712" ht="14.25" customHeight="1" s="506"/>
    <row r="713" ht="14.25" customHeight="1" s="506"/>
    <row r="714" ht="14.25" customHeight="1" s="506"/>
    <row r="715" ht="14.25" customHeight="1" s="506"/>
    <row r="716" ht="14.25" customHeight="1" s="506"/>
    <row r="717" ht="14.25" customHeight="1" s="506"/>
    <row r="718" ht="14.25" customHeight="1" s="506"/>
    <row r="719" ht="14.25" customHeight="1" s="506"/>
    <row r="720" ht="14.25" customHeight="1" s="506"/>
    <row r="721" ht="14.25" customHeight="1" s="506"/>
    <row r="722" ht="14.25" customHeight="1" s="506"/>
    <row r="723" ht="14.25" customHeight="1" s="506"/>
    <row r="724" ht="14.25" customHeight="1" s="506"/>
    <row r="725" ht="14.25" customHeight="1" s="506"/>
    <row r="726" ht="14.25" customHeight="1" s="506"/>
    <row r="727" ht="14.25" customHeight="1" s="506"/>
    <row r="728" ht="14.25" customHeight="1" s="506"/>
    <row r="729" ht="14.25" customHeight="1" s="506"/>
    <row r="730" ht="14.25" customHeight="1" s="506"/>
    <row r="731" ht="14.25" customHeight="1" s="506"/>
    <row r="732" ht="14.25" customHeight="1" s="506"/>
    <row r="733" ht="14.25" customHeight="1" s="506"/>
    <row r="734" ht="14.25" customHeight="1" s="506"/>
    <row r="735" ht="14.25" customHeight="1" s="506"/>
    <row r="736" ht="14.25" customHeight="1" s="506"/>
    <row r="737" ht="14.25" customHeight="1" s="506"/>
    <row r="738" ht="14.25" customHeight="1" s="506"/>
    <row r="739" ht="14.25" customHeight="1" s="506"/>
    <row r="740" ht="14.25" customHeight="1" s="506"/>
    <row r="741" ht="14.25" customHeight="1" s="506"/>
    <row r="742" ht="14.25" customHeight="1" s="506"/>
    <row r="743" ht="14.25" customHeight="1" s="506"/>
    <row r="744" ht="14.25" customHeight="1" s="506"/>
    <row r="745" ht="14.25" customHeight="1" s="506"/>
    <row r="746" ht="14.25" customHeight="1" s="506"/>
    <row r="747" ht="14.25" customHeight="1" s="506"/>
    <row r="748" ht="14.25" customHeight="1" s="506"/>
    <row r="749" ht="14.25" customHeight="1" s="506"/>
    <row r="750" ht="14.25" customHeight="1" s="506"/>
    <row r="751" ht="14.25" customHeight="1" s="506"/>
    <row r="752" ht="14.25" customHeight="1" s="506"/>
    <row r="753" ht="14.25" customHeight="1" s="506"/>
    <row r="754" ht="14.25" customHeight="1" s="506"/>
    <row r="755" ht="14.25" customHeight="1" s="506"/>
    <row r="756" ht="14.25" customHeight="1" s="506"/>
    <row r="757" ht="14.25" customHeight="1" s="506"/>
    <row r="758" ht="14.25" customHeight="1" s="506"/>
    <row r="759" ht="14.25" customHeight="1" s="506"/>
    <row r="760" ht="14.25" customHeight="1" s="506"/>
    <row r="761" ht="14.25" customHeight="1" s="506"/>
    <row r="762" ht="14.25" customHeight="1" s="506"/>
    <row r="763" ht="14.25" customHeight="1" s="506"/>
    <row r="764" ht="14.25" customHeight="1" s="506"/>
    <row r="765" ht="14.25" customHeight="1" s="506"/>
    <row r="766" ht="14.25" customHeight="1" s="506"/>
    <row r="767" ht="14.25" customHeight="1" s="506"/>
    <row r="768" ht="14.25" customHeight="1" s="506"/>
    <row r="769" ht="14.25" customHeight="1" s="506"/>
    <row r="770" ht="14.25" customHeight="1" s="506"/>
    <row r="771" ht="14.25" customHeight="1" s="506"/>
    <row r="772" ht="14.25" customHeight="1" s="506"/>
    <row r="773" ht="14.25" customHeight="1" s="506"/>
    <row r="774" ht="14.25" customHeight="1" s="506"/>
    <row r="775" ht="14.25" customHeight="1" s="506"/>
    <row r="776" ht="14.25" customHeight="1" s="506"/>
    <row r="777" ht="14.25" customHeight="1" s="506"/>
    <row r="778" ht="14.25" customHeight="1" s="506"/>
    <row r="779" ht="14.25" customHeight="1" s="506"/>
    <row r="780" ht="14.25" customHeight="1" s="506"/>
    <row r="781" ht="14.25" customHeight="1" s="506"/>
    <row r="782" ht="14.25" customHeight="1" s="506"/>
    <row r="783" ht="14.25" customHeight="1" s="506"/>
    <row r="784" ht="14.25" customHeight="1" s="506"/>
    <row r="785" ht="14.25" customHeight="1" s="506"/>
    <row r="786" ht="14.25" customHeight="1" s="506"/>
    <row r="787" ht="14.25" customHeight="1" s="506"/>
    <row r="788" ht="14.25" customHeight="1" s="506"/>
    <row r="789" ht="14.25" customHeight="1" s="506"/>
    <row r="790" ht="14.25" customHeight="1" s="506"/>
    <row r="791" ht="14.25" customHeight="1" s="506"/>
    <row r="792" ht="14.25" customHeight="1" s="506"/>
    <row r="793" ht="14.25" customHeight="1" s="506"/>
    <row r="794" ht="14.25" customHeight="1" s="506"/>
    <row r="795" ht="14.25" customHeight="1" s="506"/>
    <row r="796" ht="14.25" customHeight="1" s="506"/>
    <row r="797" ht="14.25" customHeight="1" s="506"/>
    <row r="798" ht="14.25" customHeight="1" s="506"/>
    <row r="799" ht="14.25" customHeight="1" s="506"/>
    <row r="800" ht="14.25" customHeight="1" s="506"/>
    <row r="801" ht="14.25" customHeight="1" s="506"/>
    <row r="802" ht="14.25" customHeight="1" s="506"/>
    <row r="803" ht="14.25" customHeight="1" s="506"/>
    <row r="804" ht="14.25" customHeight="1" s="506"/>
    <row r="805" ht="14.25" customHeight="1" s="506"/>
    <row r="806" ht="14.25" customHeight="1" s="506"/>
    <row r="807" ht="14.25" customHeight="1" s="506"/>
    <row r="808" ht="14.25" customHeight="1" s="506"/>
    <row r="809" ht="14.25" customHeight="1" s="506"/>
    <row r="810" ht="14.25" customHeight="1" s="506"/>
    <row r="811" ht="14.25" customHeight="1" s="506"/>
    <row r="812" ht="14.25" customHeight="1" s="506"/>
    <row r="813" ht="14.25" customHeight="1" s="506"/>
    <row r="814" ht="14.25" customHeight="1" s="506"/>
    <row r="815" ht="14.25" customHeight="1" s="506"/>
    <row r="816" ht="14.25" customHeight="1" s="506"/>
    <row r="817" ht="14.25" customHeight="1" s="506"/>
    <row r="818" ht="14.25" customHeight="1" s="506"/>
    <row r="819" ht="14.25" customHeight="1" s="506"/>
    <row r="820" ht="14.25" customHeight="1" s="506"/>
    <row r="821" ht="14.25" customHeight="1" s="506"/>
    <row r="822" ht="14.25" customHeight="1" s="506"/>
    <row r="823" ht="14.25" customHeight="1" s="506"/>
    <row r="824" ht="14.25" customHeight="1" s="506"/>
    <row r="825" ht="14.25" customHeight="1" s="506"/>
    <row r="826" ht="14.25" customHeight="1" s="506"/>
    <row r="827" ht="14.25" customHeight="1" s="506"/>
    <row r="828" ht="14.25" customHeight="1" s="506"/>
    <row r="829" ht="14.25" customHeight="1" s="506"/>
    <row r="830" ht="14.25" customHeight="1" s="506"/>
    <row r="831" ht="14.25" customHeight="1" s="506"/>
    <row r="832" ht="14.25" customHeight="1" s="506"/>
    <row r="833" ht="14.25" customHeight="1" s="506"/>
    <row r="834" ht="14.25" customHeight="1" s="506"/>
    <row r="835" ht="14.25" customHeight="1" s="506"/>
    <row r="836" ht="14.25" customHeight="1" s="506"/>
    <row r="837" ht="14.25" customHeight="1" s="506"/>
    <row r="838" ht="14.25" customHeight="1" s="506"/>
    <row r="839" ht="14.25" customHeight="1" s="506"/>
    <row r="840" ht="14.25" customHeight="1" s="506"/>
    <row r="841" ht="14.25" customHeight="1" s="506"/>
    <row r="842" ht="14.25" customHeight="1" s="506"/>
    <row r="843" ht="14.25" customHeight="1" s="506"/>
    <row r="844" ht="14.25" customHeight="1" s="506"/>
    <row r="845" ht="14.25" customHeight="1" s="506"/>
    <row r="846" ht="14.25" customHeight="1" s="506"/>
    <row r="847" ht="14.25" customHeight="1" s="506"/>
    <row r="848" ht="14.25" customHeight="1" s="506"/>
    <row r="849" ht="14.25" customHeight="1" s="506"/>
    <row r="850" ht="14.25" customHeight="1" s="506"/>
    <row r="851" ht="14.25" customHeight="1" s="506"/>
    <row r="852" ht="14.25" customHeight="1" s="506"/>
    <row r="853" ht="14.25" customHeight="1" s="506"/>
    <row r="854" ht="14.25" customHeight="1" s="506"/>
    <row r="855" ht="14.25" customHeight="1" s="506"/>
    <row r="856" ht="14.25" customHeight="1" s="506"/>
    <row r="857" ht="14.25" customHeight="1" s="506"/>
    <row r="858" ht="14.25" customHeight="1" s="506"/>
    <row r="859" ht="14.25" customHeight="1" s="506"/>
    <row r="860" ht="14.25" customHeight="1" s="506"/>
    <row r="861" ht="14.25" customHeight="1" s="506"/>
    <row r="862" ht="14.25" customHeight="1" s="506"/>
    <row r="863" ht="14.25" customHeight="1" s="506"/>
    <row r="864" ht="14.25" customHeight="1" s="506"/>
    <row r="865" ht="14.25" customHeight="1" s="506"/>
    <row r="866" ht="14.25" customHeight="1" s="506"/>
    <row r="867" ht="14.25" customHeight="1" s="506"/>
    <row r="868" ht="14.25" customHeight="1" s="506"/>
    <row r="869" ht="14.25" customHeight="1" s="506"/>
    <row r="870" ht="14.25" customHeight="1" s="506"/>
    <row r="871" ht="14.25" customHeight="1" s="506"/>
    <row r="872" ht="14.25" customHeight="1" s="506"/>
    <row r="873" ht="14.25" customHeight="1" s="506"/>
    <row r="874" ht="14.25" customHeight="1" s="506"/>
    <row r="875" ht="14.25" customHeight="1" s="506"/>
    <row r="876" ht="14.25" customHeight="1" s="506"/>
    <row r="877" ht="14.25" customHeight="1" s="506"/>
    <row r="878" ht="14.25" customHeight="1" s="506"/>
    <row r="879" ht="14.25" customHeight="1" s="506"/>
    <row r="880" ht="14.25" customHeight="1" s="506"/>
    <row r="881" ht="14.25" customHeight="1" s="506"/>
    <row r="882" ht="14.25" customHeight="1" s="506"/>
    <row r="883" ht="14.25" customHeight="1" s="506"/>
    <row r="884" ht="14.25" customHeight="1" s="506"/>
    <row r="885" ht="14.25" customHeight="1" s="506"/>
    <row r="886" ht="14.25" customHeight="1" s="506"/>
    <row r="887" ht="14.25" customHeight="1" s="506"/>
    <row r="888" ht="14.25" customHeight="1" s="506"/>
    <row r="889" ht="14.25" customHeight="1" s="506"/>
    <row r="890" ht="14.25" customHeight="1" s="506"/>
    <row r="891" ht="14.25" customHeight="1" s="506"/>
    <row r="892" ht="14.25" customHeight="1" s="506"/>
    <row r="893" ht="14.25" customHeight="1" s="506"/>
    <row r="894" ht="14.25" customHeight="1" s="506"/>
    <row r="895" ht="14.25" customHeight="1" s="506"/>
    <row r="896" ht="14.25" customHeight="1" s="506"/>
    <row r="897" ht="14.25" customHeight="1" s="506"/>
    <row r="898" ht="14.25" customHeight="1" s="506"/>
    <row r="899" ht="14.25" customHeight="1" s="506"/>
    <row r="900" ht="14.25" customHeight="1" s="506"/>
    <row r="901" ht="14.25" customHeight="1" s="506"/>
    <row r="902" ht="14.25" customHeight="1" s="506"/>
    <row r="903" ht="14.25" customHeight="1" s="506"/>
    <row r="904" ht="14.25" customHeight="1" s="506"/>
    <row r="905" ht="14.25" customHeight="1" s="506"/>
    <row r="906" ht="14.25" customHeight="1" s="506"/>
    <row r="907" ht="14.25" customHeight="1" s="506"/>
    <row r="908" ht="14.25" customHeight="1" s="506"/>
    <row r="909" ht="14.25" customHeight="1" s="506"/>
    <row r="910" ht="14.25" customHeight="1" s="506"/>
    <row r="911" ht="14.25" customHeight="1" s="506"/>
    <row r="912" ht="14.25" customHeight="1" s="506"/>
    <row r="913" ht="14.25" customHeight="1" s="506"/>
    <row r="914" ht="14.25" customHeight="1" s="506"/>
    <row r="915" ht="14.25" customHeight="1" s="506"/>
    <row r="916" ht="14.25" customHeight="1" s="506"/>
    <row r="917" ht="14.25" customHeight="1" s="506"/>
    <row r="918" ht="14.25" customHeight="1" s="506"/>
    <row r="919" ht="14.25" customHeight="1" s="506"/>
    <row r="920" ht="14.25" customHeight="1" s="506"/>
    <row r="921" ht="14.25" customHeight="1" s="506"/>
    <row r="922" ht="14.25" customHeight="1" s="506"/>
    <row r="923" ht="14.25" customHeight="1" s="506"/>
    <row r="924" ht="14.25" customHeight="1" s="506"/>
    <row r="925" ht="14.25" customHeight="1" s="506"/>
    <row r="926" ht="14.25" customHeight="1" s="506"/>
    <row r="927" ht="14.25" customHeight="1" s="506"/>
    <row r="928" ht="14.25" customHeight="1" s="506"/>
    <row r="929" ht="14.25" customHeight="1" s="506"/>
    <row r="930" ht="14.25" customHeight="1" s="506"/>
    <row r="931" ht="14.25" customHeight="1" s="506"/>
    <row r="932" ht="14.25" customHeight="1" s="506"/>
    <row r="933" ht="14.25" customHeight="1" s="506"/>
    <row r="934" ht="14.25" customHeight="1" s="506"/>
    <row r="935" ht="14.25" customHeight="1" s="506"/>
    <row r="936" ht="14.25" customHeight="1" s="506"/>
    <row r="937" ht="14.25" customHeight="1" s="506"/>
    <row r="938" ht="14.25" customHeight="1" s="506"/>
    <row r="939" ht="14.25" customHeight="1" s="506"/>
    <row r="940" ht="14.25" customHeight="1" s="506"/>
    <row r="941" ht="14.25" customHeight="1" s="506"/>
    <row r="942" ht="14.25" customHeight="1" s="506"/>
    <row r="943" ht="14.25" customHeight="1" s="506"/>
    <row r="944" ht="14.25" customHeight="1" s="506"/>
    <row r="945" ht="14.25" customHeight="1" s="506"/>
    <row r="946" ht="14.25" customHeight="1" s="506"/>
    <row r="947" ht="14.25" customHeight="1" s="506"/>
    <row r="948" ht="14.25" customHeight="1" s="506"/>
    <row r="949" ht="14.25" customHeight="1" s="506"/>
    <row r="950" ht="14.25" customHeight="1" s="506"/>
    <row r="951" ht="14.25" customHeight="1" s="506"/>
    <row r="952" ht="14.25" customHeight="1" s="506"/>
    <row r="953" ht="14.25" customHeight="1" s="506"/>
    <row r="954" ht="14.25" customHeight="1" s="506"/>
    <row r="955" ht="14.25" customHeight="1" s="506"/>
    <row r="956" ht="14.25" customHeight="1" s="506"/>
    <row r="957" ht="14.25" customHeight="1" s="506"/>
    <row r="958" ht="14.25" customHeight="1" s="506"/>
    <row r="959" ht="14.25" customHeight="1" s="506"/>
    <row r="960" ht="14.25" customHeight="1" s="506"/>
    <row r="961" ht="14.25" customHeight="1" s="506"/>
    <row r="962" ht="14.25" customHeight="1" s="506"/>
    <row r="963" ht="14.25" customHeight="1" s="506"/>
    <row r="964" ht="14.25" customHeight="1" s="506"/>
    <row r="965" ht="14.25" customHeight="1" s="506"/>
    <row r="966" ht="14.25" customHeight="1" s="506"/>
    <row r="967" ht="14.25" customHeight="1" s="506"/>
    <row r="968" ht="14.25" customHeight="1" s="506"/>
    <row r="969" ht="14.25" customHeight="1" s="506"/>
    <row r="970" ht="14.25" customHeight="1" s="506"/>
    <row r="971" ht="14.25" customHeight="1" s="506"/>
    <row r="972" ht="14.25" customHeight="1" s="506"/>
    <row r="973" ht="14.25" customHeight="1" s="506"/>
    <row r="974" ht="14.25" customHeight="1" s="506"/>
    <row r="975" ht="14.25" customHeight="1" s="506"/>
    <row r="976" ht="14.25" customHeight="1" s="506"/>
    <row r="977" ht="14.25" customHeight="1" s="506"/>
    <row r="978" ht="14.25" customHeight="1" s="506"/>
    <row r="979" ht="14.25" customHeight="1" s="506"/>
    <row r="980" ht="14.25" customHeight="1" s="506"/>
    <row r="981" ht="14.25" customHeight="1" s="506"/>
    <row r="982" ht="14.25" customHeight="1" s="506"/>
    <row r="983" ht="14.25" customHeight="1" s="506"/>
    <row r="984" ht="14.25" customHeight="1" s="506"/>
    <row r="985" ht="14.25" customHeight="1" s="506"/>
    <row r="986" ht="14.25" customHeight="1" s="506"/>
    <row r="987" ht="14.25" customHeight="1" s="506"/>
    <row r="988" ht="14.25" customHeight="1" s="506"/>
    <row r="989" ht="14.25" customHeight="1" s="506"/>
    <row r="990" ht="14.25" customHeight="1" s="506"/>
    <row r="991" ht="14.25" customHeight="1" s="506"/>
    <row r="992" ht="14.25" customHeight="1" s="506"/>
    <row r="993" ht="14.25" customHeight="1" s="506"/>
    <row r="994" ht="14.25" customHeight="1" s="506"/>
    <row r="995" ht="14.25" customHeight="1" s="506"/>
    <row r="996" ht="14.25" customHeight="1" s="506"/>
    <row r="997" ht="14.25" customHeight="1" s="506"/>
    <row r="998" ht="14.25" customHeight="1" s="506"/>
    <row r="999" ht="14.25" customHeight="1" s="506"/>
    <row r="1000" ht="14.25" customHeight="1" s="506"/>
    <row r="1001" ht="14.25" customHeight="1" s="506"/>
    <row r="1002" ht="14.25" customHeight="1" s="506"/>
    <row r="1003" ht="14.25" customHeight="1" s="506"/>
    <row r="1004" ht="14.25" customHeight="1" s="506"/>
    <row r="1005" ht="14.25" customHeight="1" s="506"/>
    <row r="1006" ht="14.25" customHeight="1" s="506"/>
    <row r="1007" ht="14.25" customHeight="1" s="506"/>
  </sheetData>
  <mergeCells count="13">
    <mergeCell ref="G27:J27"/>
    <mergeCell ref="K7:L7"/>
    <mergeCell ref="G26:J26"/>
    <mergeCell ref="K8:L8"/>
    <mergeCell ref="K26:N26"/>
    <mergeCell ref="C11:N11"/>
    <mergeCell ref="C5:N5"/>
    <mergeCell ref="C8:E8"/>
    <mergeCell ref="G8:I8"/>
    <mergeCell ref="C7:E7"/>
    <mergeCell ref="C3:N3"/>
    <mergeCell ref="G7:I7"/>
    <mergeCell ref="K27:N27"/>
  </mergeCells>
  <conditionalFormatting sqref="E13:E24 I13:I24 M13:M24">
    <cfRule type="containsText" priority="1" operator="containsText" dxfId="5" text="PAGA">
      <formula>NOT(ISERROR(SEARCH(("PAGA"),(E13))))</formula>
    </cfRule>
    <cfRule type="containsText" priority="2" operator="containsText" dxfId="8" text="VENCIDA">
      <formula>NOT(ISERROR(SEARCH(("VENCIDA"),(E13))))</formula>
    </cfRule>
    <cfRule type="containsText" priority="3" operator="containsText" dxfId="9" text="SIN ESTADO">
      <formula>NOT(ISERROR(SEARCH(("SIN ESTADO"),(E13))))</formula>
    </cfRule>
    <cfRule type="containsText" priority="4" operator="containsText" dxfId="10" text="POR VENCER">
      <formula>NOT(ISERROR(SEARCH(("POR VENCER"),(E13))))</formula>
    </cfRule>
    <cfRule type="containsText" priority="5" operator="containsText" dxfId="11" text="AL DÍA">
      <formula>NOT(ISERROR(SEARCH(("AL DÍA"),(E13))))</formula>
    </cfRule>
  </conditionalFormatting>
  <dataValidations count="1">
    <dataValidation sqref="C8" showDropDown="0" showInputMessage="0" showErrorMessage="1" allowBlank="1" type="list">
      <formula1>DATOS!$J$2:$J$512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93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 outlineLevelRow="1"/>
  <cols>
    <col width="4.86" customWidth="1" style="506" min="1" max="1"/>
    <col width="11.43" customWidth="1" style="506" min="2" max="2"/>
    <col width="14.29" customWidth="1" style="506" min="3" max="3"/>
    <col width="34.43" customWidth="1" style="506" min="4" max="4"/>
    <col width="20.29" customWidth="1" style="506" min="5" max="7"/>
    <col width="18.29" customWidth="1" style="506" min="8" max="8"/>
    <col width="17.43" customWidth="1" style="506" min="9" max="10"/>
    <col width="15.14" customWidth="1" style="506" min="11" max="11"/>
    <col width="11.43" customWidth="1" style="506" min="12" max="29"/>
  </cols>
  <sheetData>
    <row r="1" ht="15" customHeight="1" s="506">
      <c r="A1" s="15" t="inlineStr">
        <is>
          <t xml:space="preserve"> </t>
        </is>
      </c>
      <c r="B1" s="2" t="n"/>
      <c r="C1" s="2" t="n"/>
      <c r="E1" s="4">
        <f>SUM(E3:E513)</f>
        <v/>
      </c>
      <c r="F1" s="4">
        <f>SUM(F3:F513)</f>
        <v/>
      </c>
      <c r="G1" s="4" t="n"/>
      <c r="H1" s="398">
        <f>SUM(H3:H513)</f>
        <v/>
      </c>
      <c r="I1" s="4">
        <f>SUM(I3:I513)</f>
        <v/>
      </c>
      <c r="J1" s="4">
        <f>SUM(J3:J513)</f>
        <v/>
      </c>
    </row>
    <row r="2">
      <c r="B2" s="399" t="inlineStr">
        <is>
          <t>ITEM</t>
        </is>
      </c>
      <c r="C2" s="400" t="inlineStr">
        <is>
          <t xml:space="preserve">ID LOTE </t>
        </is>
      </c>
      <c r="D2" s="401" t="inlineStr">
        <is>
          <t>ESTADO</t>
        </is>
      </c>
      <c r="E2" s="401" t="inlineStr">
        <is>
          <t>VALOR  DE LA VENTA</t>
        </is>
      </c>
      <c r="F2" s="401" t="inlineStr">
        <is>
          <t>CUOTA INICIAL</t>
        </is>
      </c>
      <c r="G2" s="401" t="inlineStr">
        <is>
          <t>SALDO FINANCIADO</t>
        </is>
      </c>
      <c r="H2" s="401" t="inlineStr">
        <is>
          <t>VALOR CUOTAS PAGADAS</t>
        </is>
      </c>
      <c r="I2" s="402" t="inlineStr">
        <is>
          <t>TOTAL PAGADO</t>
        </is>
      </c>
      <c r="J2" s="403" t="inlineStr">
        <is>
          <t>SALDO</t>
        </is>
      </c>
    </row>
    <row r="3" ht="15" customHeight="1" s="506">
      <c r="B3" s="338">
        <f>'PROYECCIÓN'!B4</f>
        <v/>
      </c>
      <c r="C3" s="236">
        <f>'PROYECCIÓN'!C4</f>
        <v/>
      </c>
      <c r="D3" s="53">
        <f>'PROYECCIÓN'!D4</f>
        <v/>
      </c>
      <c r="E3" s="114">
        <f>'PROYECCIÓN'!E4</f>
        <v/>
      </c>
      <c r="F3" s="114">
        <f>VENTAS!G3</f>
        <v/>
      </c>
      <c r="G3" s="114">
        <f>'PROYECCIÓN'!F4</f>
        <v/>
      </c>
      <c r="H3" s="184">
        <f>'PROYECCIÓN'!HS4</f>
        <v/>
      </c>
      <c r="I3" s="404">
        <f>F3+H3</f>
        <v/>
      </c>
      <c r="J3" s="405">
        <f>G3-H3</f>
        <v/>
      </c>
      <c r="AC3" s="4">
        <f>'PROYECCIÓN'!E4</f>
        <v/>
      </c>
    </row>
    <row r="4" ht="15" customHeight="1" s="506">
      <c r="B4" s="338">
        <f>'PROYECCIÓN'!B5</f>
        <v/>
      </c>
      <c r="C4" s="236">
        <f>'PROYECCIÓN'!C5</f>
        <v/>
      </c>
      <c r="D4" s="53">
        <f>'PROYECCIÓN'!D5</f>
        <v/>
      </c>
      <c r="E4" s="114">
        <f>'PROYECCIÓN'!E5</f>
        <v/>
      </c>
      <c r="F4" s="114">
        <f>VENTAS!G4</f>
        <v/>
      </c>
      <c r="G4" s="114">
        <f>'PROYECCIÓN'!F5</f>
        <v/>
      </c>
      <c r="H4" s="184">
        <f>'PROYECCIÓN'!HS5</f>
        <v/>
      </c>
      <c r="I4" s="404">
        <f>F4+H4</f>
        <v/>
      </c>
      <c r="J4" s="405">
        <f>G4-H4</f>
        <v/>
      </c>
    </row>
    <row r="5" ht="15" customHeight="1" s="506">
      <c r="B5" s="338">
        <f>'PROYECCIÓN'!B6</f>
        <v/>
      </c>
      <c r="C5" s="236">
        <f>'PROYECCIÓN'!C6</f>
        <v/>
      </c>
      <c r="D5" s="53">
        <f>'PROYECCIÓN'!D6</f>
        <v/>
      </c>
      <c r="E5" s="114">
        <f>'PROYECCIÓN'!E6</f>
        <v/>
      </c>
      <c r="F5" s="114">
        <f>VENTAS!G5</f>
        <v/>
      </c>
      <c r="G5" s="114">
        <f>'PROYECCIÓN'!F6</f>
        <v/>
      </c>
      <c r="H5" s="184">
        <f>'PROYECCIÓN'!HS6</f>
        <v/>
      </c>
      <c r="I5" s="404">
        <f>F5+H5</f>
        <v/>
      </c>
      <c r="J5" s="405">
        <f>G5-H5</f>
        <v/>
      </c>
    </row>
    <row r="6" ht="15" customHeight="1" s="506">
      <c r="B6" s="338">
        <f>'PROYECCIÓN'!B7</f>
        <v/>
      </c>
      <c r="C6" s="236">
        <f>'PROYECCIÓN'!C7</f>
        <v/>
      </c>
      <c r="D6" s="53">
        <f>'PROYECCIÓN'!D7</f>
        <v/>
      </c>
      <c r="E6" s="114">
        <f>'PROYECCIÓN'!E7</f>
        <v/>
      </c>
      <c r="F6" s="114">
        <f>VENTAS!G6</f>
        <v/>
      </c>
      <c r="G6" s="114">
        <f>'PROYECCIÓN'!F7</f>
        <v/>
      </c>
      <c r="H6" s="184">
        <f>'PROYECCIÓN'!HS7</f>
        <v/>
      </c>
      <c r="I6" s="404">
        <f>F6+H6</f>
        <v/>
      </c>
      <c r="J6" s="405">
        <f>G6-H6</f>
        <v/>
      </c>
    </row>
    <row r="7" ht="15" customHeight="1" s="506">
      <c r="B7" s="338">
        <f>'PROYECCIÓN'!B8</f>
        <v/>
      </c>
      <c r="C7" s="236">
        <f>'PROYECCIÓN'!C8</f>
        <v/>
      </c>
      <c r="D7" s="53">
        <f>'PROYECCIÓN'!D8</f>
        <v/>
      </c>
      <c r="E7" s="114">
        <f>'PROYECCIÓN'!E8</f>
        <v/>
      </c>
      <c r="F7" s="114">
        <f>VENTAS!G7</f>
        <v/>
      </c>
      <c r="G7" s="114">
        <f>'PROYECCIÓN'!F8</f>
        <v/>
      </c>
      <c r="H7" s="184">
        <f>'PROYECCIÓN'!HS8</f>
        <v/>
      </c>
      <c r="I7" s="404">
        <f>F7+H7</f>
        <v/>
      </c>
      <c r="J7" s="405">
        <f>G7-H7</f>
        <v/>
      </c>
    </row>
    <row r="8" ht="15" customHeight="1" s="506">
      <c r="B8" s="338">
        <f>'PROYECCIÓN'!B9</f>
        <v/>
      </c>
      <c r="C8" s="236">
        <f>'PROYECCIÓN'!C9</f>
        <v/>
      </c>
      <c r="D8" s="53">
        <f>'PROYECCIÓN'!D9</f>
        <v/>
      </c>
      <c r="E8" s="114">
        <f>'PROYECCIÓN'!E9</f>
        <v/>
      </c>
      <c r="F8" s="114">
        <f>VENTAS!G8</f>
        <v/>
      </c>
      <c r="G8" s="114">
        <f>'PROYECCIÓN'!F9</f>
        <v/>
      </c>
      <c r="H8" s="184">
        <f>'PROYECCIÓN'!HS9</f>
        <v/>
      </c>
      <c r="I8" s="404">
        <f>F8+H8</f>
        <v/>
      </c>
      <c r="J8" s="405">
        <f>G8-H8</f>
        <v/>
      </c>
    </row>
    <row r="9" ht="15" customHeight="1" s="506">
      <c r="B9" s="338">
        <f>'PROYECCIÓN'!B10</f>
        <v/>
      </c>
      <c r="C9" s="236">
        <f>'PROYECCIÓN'!C10</f>
        <v/>
      </c>
      <c r="D9" s="53">
        <f>'PROYECCIÓN'!D10</f>
        <v/>
      </c>
      <c r="E9" s="114">
        <f>'PROYECCIÓN'!E10</f>
        <v/>
      </c>
      <c r="F9" s="114">
        <f>VENTAS!G9</f>
        <v/>
      </c>
      <c r="G9" s="114">
        <f>'PROYECCIÓN'!F10</f>
        <v/>
      </c>
      <c r="H9" s="184">
        <f>'PROYECCIÓN'!HS10</f>
        <v/>
      </c>
      <c r="I9" s="404">
        <f>F9+H9</f>
        <v/>
      </c>
      <c r="J9" s="405">
        <f>G9-H9</f>
        <v/>
      </c>
    </row>
    <row r="10" ht="15" customHeight="1" s="506">
      <c r="B10" s="338">
        <f>'PROYECCIÓN'!B11</f>
        <v/>
      </c>
      <c r="C10" s="236">
        <f>'PROYECCIÓN'!C11</f>
        <v/>
      </c>
      <c r="D10" s="53">
        <f>'PROYECCIÓN'!D11</f>
        <v/>
      </c>
      <c r="E10" s="114">
        <f>'PROYECCIÓN'!E11</f>
        <v/>
      </c>
      <c r="F10" s="114">
        <f>VENTAS!G10</f>
        <v/>
      </c>
      <c r="G10" s="114">
        <f>'PROYECCIÓN'!F11</f>
        <v/>
      </c>
      <c r="H10" s="184">
        <f>'PROYECCIÓN'!HS11</f>
        <v/>
      </c>
      <c r="I10" s="404">
        <f>F10+H10</f>
        <v/>
      </c>
      <c r="J10" s="405">
        <f>G10-H10</f>
        <v/>
      </c>
    </row>
    <row r="11" ht="15" customHeight="1" s="506">
      <c r="B11" s="338">
        <f>'PROYECCIÓN'!B12</f>
        <v/>
      </c>
      <c r="C11" s="236">
        <f>'PROYECCIÓN'!C12</f>
        <v/>
      </c>
      <c r="D11" s="53">
        <f>'PROYECCIÓN'!D12</f>
        <v/>
      </c>
      <c r="E11" s="114">
        <f>'PROYECCIÓN'!E12</f>
        <v/>
      </c>
      <c r="F11" s="114">
        <f>VENTAS!G11</f>
        <v/>
      </c>
      <c r="G11" s="114">
        <f>'PROYECCIÓN'!F12</f>
        <v/>
      </c>
      <c r="H11" s="184">
        <f>'PROYECCIÓN'!HS12</f>
        <v/>
      </c>
      <c r="I11" s="404">
        <f>F11+H11</f>
        <v/>
      </c>
      <c r="J11" s="405">
        <f>G11-H11</f>
        <v/>
      </c>
    </row>
    <row r="12" ht="15" customHeight="1" s="506">
      <c r="B12" s="338">
        <f>'PROYECCIÓN'!B13</f>
        <v/>
      </c>
      <c r="C12" s="236">
        <f>'PROYECCIÓN'!C13</f>
        <v/>
      </c>
      <c r="D12" s="53">
        <f>'PROYECCIÓN'!D13</f>
        <v/>
      </c>
      <c r="E12" s="114">
        <f>'PROYECCIÓN'!E13</f>
        <v/>
      </c>
      <c r="F12" s="114">
        <f>VENTAS!G12</f>
        <v/>
      </c>
      <c r="G12" s="114">
        <f>'PROYECCIÓN'!F13</f>
        <v/>
      </c>
      <c r="H12" s="184">
        <f>'PROYECCIÓN'!HS13</f>
        <v/>
      </c>
      <c r="I12" s="404">
        <f>F12+H12</f>
        <v/>
      </c>
      <c r="J12" s="405">
        <f>G12-H12</f>
        <v/>
      </c>
    </row>
    <row r="13" ht="15" customHeight="1" s="506">
      <c r="B13" s="338">
        <f>'PROYECCIÓN'!B14</f>
        <v/>
      </c>
      <c r="C13" s="236">
        <f>'PROYECCIÓN'!C14</f>
        <v/>
      </c>
      <c r="D13" s="53">
        <f>'PROYECCIÓN'!D14</f>
        <v/>
      </c>
      <c r="E13" s="114">
        <f>'PROYECCIÓN'!E14</f>
        <v/>
      </c>
      <c r="F13" s="114">
        <f>VENTAS!G13</f>
        <v/>
      </c>
      <c r="G13" s="114">
        <f>'PROYECCIÓN'!F14</f>
        <v/>
      </c>
      <c r="H13" s="184">
        <f>'PROYECCIÓN'!HS14</f>
        <v/>
      </c>
      <c r="I13" s="404">
        <f>F13+H13</f>
        <v/>
      </c>
      <c r="J13" s="405">
        <f>G13-H13</f>
        <v/>
      </c>
    </row>
    <row r="14" ht="15" customHeight="1" s="506">
      <c r="B14" s="338">
        <f>'PROYECCIÓN'!B15</f>
        <v/>
      </c>
      <c r="C14" s="236">
        <f>'PROYECCIÓN'!C15</f>
        <v/>
      </c>
      <c r="D14" s="53">
        <f>'PROYECCIÓN'!D15</f>
        <v/>
      </c>
      <c r="E14" s="114">
        <f>'PROYECCIÓN'!E15</f>
        <v/>
      </c>
      <c r="F14" s="114">
        <f>VENTAS!G14</f>
        <v/>
      </c>
      <c r="G14" s="114">
        <f>'PROYECCIÓN'!F15</f>
        <v/>
      </c>
      <c r="H14" s="184">
        <f>'PROYECCIÓN'!HS15</f>
        <v/>
      </c>
      <c r="I14" s="404">
        <f>F14+H14</f>
        <v/>
      </c>
      <c r="J14" s="405">
        <f>G14-H14</f>
        <v/>
      </c>
    </row>
    <row r="15" ht="15" customHeight="1" s="506">
      <c r="B15" s="338">
        <f>'PROYECCIÓN'!B16</f>
        <v/>
      </c>
      <c r="C15" s="236">
        <f>'PROYECCIÓN'!C16</f>
        <v/>
      </c>
      <c r="D15" s="53">
        <f>'PROYECCIÓN'!D16</f>
        <v/>
      </c>
      <c r="E15" s="114">
        <f>'PROYECCIÓN'!E16</f>
        <v/>
      </c>
      <c r="F15" s="114">
        <f>VENTAS!G15</f>
        <v/>
      </c>
      <c r="G15" s="114">
        <f>'PROYECCIÓN'!F16</f>
        <v/>
      </c>
      <c r="H15" s="184">
        <f>'PROYECCIÓN'!HS16</f>
        <v/>
      </c>
      <c r="I15" s="404">
        <f>F15+H15</f>
        <v/>
      </c>
      <c r="J15" s="405">
        <f>G15-H15</f>
        <v/>
      </c>
    </row>
    <row r="16" ht="15" customHeight="1" s="506">
      <c r="B16" s="338">
        <f>'PROYECCIÓN'!B17</f>
        <v/>
      </c>
      <c r="C16" s="236">
        <f>'PROYECCIÓN'!C17</f>
        <v/>
      </c>
      <c r="D16" s="53">
        <f>'PROYECCIÓN'!D17</f>
        <v/>
      </c>
      <c r="E16" s="114">
        <f>'PROYECCIÓN'!E17</f>
        <v/>
      </c>
      <c r="F16" s="114">
        <f>VENTAS!G16</f>
        <v/>
      </c>
      <c r="G16" s="114">
        <f>'PROYECCIÓN'!F17</f>
        <v/>
      </c>
      <c r="H16" s="184">
        <f>'PROYECCIÓN'!HS17</f>
        <v/>
      </c>
      <c r="I16" s="404">
        <f>F16+H16</f>
        <v/>
      </c>
      <c r="J16" s="405">
        <f>G16-H16</f>
        <v/>
      </c>
    </row>
    <row r="17" ht="15" customHeight="1" s="506">
      <c r="B17" s="338">
        <f>'PROYECCIÓN'!B18</f>
        <v/>
      </c>
      <c r="C17" s="236">
        <f>'PROYECCIÓN'!C18</f>
        <v/>
      </c>
      <c r="D17" s="53">
        <f>'PROYECCIÓN'!D18</f>
        <v/>
      </c>
      <c r="E17" s="114">
        <f>'PROYECCIÓN'!E18</f>
        <v/>
      </c>
      <c r="F17" s="114">
        <f>VENTAS!G17</f>
        <v/>
      </c>
      <c r="G17" s="114">
        <f>'PROYECCIÓN'!F18</f>
        <v/>
      </c>
      <c r="H17" s="184">
        <f>'PROYECCIÓN'!HS18</f>
        <v/>
      </c>
      <c r="I17" s="404">
        <f>F17+H17</f>
        <v/>
      </c>
      <c r="J17" s="405">
        <f>G17-H17</f>
        <v/>
      </c>
    </row>
    <row r="18" ht="15" customHeight="1" s="506">
      <c r="B18" s="338">
        <f>'PROYECCIÓN'!B19</f>
        <v/>
      </c>
      <c r="C18" s="236">
        <f>'PROYECCIÓN'!C19</f>
        <v/>
      </c>
      <c r="D18" s="53">
        <f>'PROYECCIÓN'!D19</f>
        <v/>
      </c>
      <c r="E18" s="114">
        <f>'PROYECCIÓN'!E19</f>
        <v/>
      </c>
      <c r="F18" s="114">
        <f>VENTAS!G18</f>
        <v/>
      </c>
      <c r="G18" s="114">
        <f>'PROYECCIÓN'!F19</f>
        <v/>
      </c>
      <c r="H18" s="184">
        <f>'PROYECCIÓN'!HS19</f>
        <v/>
      </c>
      <c r="I18" s="404">
        <f>F18+H18</f>
        <v/>
      </c>
      <c r="J18" s="405">
        <f>G18-H18</f>
        <v/>
      </c>
    </row>
    <row r="19" ht="15" customHeight="1" s="506">
      <c r="B19" s="338">
        <f>'PROYECCIÓN'!B20</f>
        <v/>
      </c>
      <c r="C19" s="236">
        <f>'PROYECCIÓN'!C20</f>
        <v/>
      </c>
      <c r="D19" s="53">
        <f>'PROYECCIÓN'!D20</f>
        <v/>
      </c>
      <c r="E19" s="114">
        <f>'PROYECCIÓN'!E20</f>
        <v/>
      </c>
      <c r="F19" s="114">
        <f>VENTAS!G19</f>
        <v/>
      </c>
      <c r="G19" s="114">
        <f>'PROYECCIÓN'!F20</f>
        <v/>
      </c>
      <c r="H19" s="184">
        <f>'PROYECCIÓN'!HS20</f>
        <v/>
      </c>
      <c r="I19" s="404">
        <f>F19+H19</f>
        <v/>
      </c>
      <c r="J19" s="405">
        <f>G19-H19</f>
        <v/>
      </c>
    </row>
    <row r="20" ht="15" customHeight="1" s="506">
      <c r="B20" s="338">
        <f>'PROYECCIÓN'!B21</f>
        <v/>
      </c>
      <c r="C20" s="236">
        <f>'PROYECCIÓN'!C21</f>
        <v/>
      </c>
      <c r="D20" s="53">
        <f>'PROYECCIÓN'!D21</f>
        <v/>
      </c>
      <c r="E20" s="114">
        <f>'PROYECCIÓN'!E21</f>
        <v/>
      </c>
      <c r="F20" s="114">
        <f>VENTAS!G20</f>
        <v/>
      </c>
      <c r="G20" s="114">
        <f>'PROYECCIÓN'!F21</f>
        <v/>
      </c>
      <c r="H20" s="184">
        <f>'PROYECCIÓN'!HS21</f>
        <v/>
      </c>
      <c r="I20" s="404">
        <f>F20+H20</f>
        <v/>
      </c>
      <c r="J20" s="405">
        <f>G20-H20</f>
        <v/>
      </c>
    </row>
    <row r="21" ht="15.75" customHeight="1" s="506">
      <c r="B21" s="338">
        <f>'PROYECCIÓN'!B22</f>
        <v/>
      </c>
      <c r="C21" s="236">
        <f>'PROYECCIÓN'!C22</f>
        <v/>
      </c>
      <c r="D21" s="53">
        <f>'PROYECCIÓN'!D22</f>
        <v/>
      </c>
      <c r="E21" s="114">
        <f>'PROYECCIÓN'!E22</f>
        <v/>
      </c>
      <c r="F21" s="114">
        <f>VENTAS!G21</f>
        <v/>
      </c>
      <c r="G21" s="114">
        <f>'PROYECCIÓN'!F22</f>
        <v/>
      </c>
      <c r="H21" s="184">
        <f>'PROYECCIÓN'!HS22</f>
        <v/>
      </c>
      <c r="I21" s="404">
        <f>F21+H21</f>
        <v/>
      </c>
      <c r="J21" s="405">
        <f>G21-H21</f>
        <v/>
      </c>
    </row>
    <row r="22" ht="15.75" customHeight="1" s="506">
      <c r="B22" s="338">
        <f>'PROYECCIÓN'!B23</f>
        <v/>
      </c>
      <c r="C22" s="236">
        <f>'PROYECCIÓN'!C23</f>
        <v/>
      </c>
      <c r="D22" s="53">
        <f>'PROYECCIÓN'!D23</f>
        <v/>
      </c>
      <c r="E22" s="114">
        <f>'PROYECCIÓN'!E23</f>
        <v/>
      </c>
      <c r="F22" s="114">
        <f>VENTAS!G22</f>
        <v/>
      </c>
      <c r="G22" s="114">
        <f>'PROYECCIÓN'!F23</f>
        <v/>
      </c>
      <c r="H22" s="184">
        <f>'PROYECCIÓN'!HS23</f>
        <v/>
      </c>
      <c r="I22" s="404">
        <f>F22+H22</f>
        <v/>
      </c>
      <c r="J22" s="405">
        <f>G22-H22</f>
        <v/>
      </c>
    </row>
    <row r="23" ht="15.75" customHeight="1" s="506">
      <c r="B23" s="338">
        <f>'PROYECCIÓN'!B24</f>
        <v/>
      </c>
      <c r="C23" s="236">
        <f>'PROYECCIÓN'!C24</f>
        <v/>
      </c>
      <c r="D23" s="53">
        <f>'PROYECCIÓN'!D24</f>
        <v/>
      </c>
      <c r="E23" s="114">
        <f>'PROYECCIÓN'!E24</f>
        <v/>
      </c>
      <c r="F23" s="114">
        <f>VENTAS!G23</f>
        <v/>
      </c>
      <c r="G23" s="114">
        <f>'PROYECCIÓN'!F24</f>
        <v/>
      </c>
      <c r="H23" s="184">
        <f>'PROYECCIÓN'!HS24</f>
        <v/>
      </c>
      <c r="I23" s="404">
        <f>F23+H23</f>
        <v/>
      </c>
      <c r="J23" s="405">
        <f>G23-H23</f>
        <v/>
      </c>
    </row>
    <row r="24" ht="15.75" customHeight="1" s="506">
      <c r="B24" s="338">
        <f>'PROYECCIÓN'!B25</f>
        <v/>
      </c>
      <c r="C24" s="236">
        <f>'PROYECCIÓN'!C25</f>
        <v/>
      </c>
      <c r="D24" s="53">
        <f>'PROYECCIÓN'!D25</f>
        <v/>
      </c>
      <c r="E24" s="114">
        <f>'PROYECCIÓN'!E25</f>
        <v/>
      </c>
      <c r="F24" s="114">
        <f>VENTAS!G24</f>
        <v/>
      </c>
      <c r="G24" s="114">
        <f>'PROYECCIÓN'!F25</f>
        <v/>
      </c>
      <c r="H24" s="184">
        <f>'PROYECCIÓN'!HS25</f>
        <v/>
      </c>
      <c r="I24" s="404">
        <f>F24+H24</f>
        <v/>
      </c>
      <c r="J24" s="405">
        <f>G24-H24</f>
        <v/>
      </c>
    </row>
    <row r="25" ht="15.75" customHeight="1" s="506">
      <c r="B25" s="338">
        <f>'PROYECCIÓN'!B26</f>
        <v/>
      </c>
      <c r="C25" s="236">
        <f>'PROYECCIÓN'!C26</f>
        <v/>
      </c>
      <c r="D25" s="53">
        <f>'PROYECCIÓN'!D26</f>
        <v/>
      </c>
      <c r="E25" s="114">
        <f>'PROYECCIÓN'!E26</f>
        <v/>
      </c>
      <c r="F25" s="114">
        <f>VENTAS!G25</f>
        <v/>
      </c>
      <c r="G25" s="114">
        <f>'PROYECCIÓN'!F26</f>
        <v/>
      </c>
      <c r="H25" s="184">
        <f>'PROYECCIÓN'!HS26</f>
        <v/>
      </c>
      <c r="I25" s="404">
        <f>F25+H25</f>
        <v/>
      </c>
      <c r="J25" s="405">
        <f>G25-H25</f>
        <v/>
      </c>
    </row>
    <row r="26" ht="15.75" customHeight="1" s="506">
      <c r="B26" s="338">
        <f>'PROYECCIÓN'!B27</f>
        <v/>
      </c>
      <c r="C26" s="236">
        <f>'PROYECCIÓN'!C27</f>
        <v/>
      </c>
      <c r="D26" s="53">
        <f>'PROYECCIÓN'!D27</f>
        <v/>
      </c>
      <c r="E26" s="114">
        <f>'PROYECCIÓN'!E27</f>
        <v/>
      </c>
      <c r="F26" s="114">
        <f>VENTAS!G26</f>
        <v/>
      </c>
      <c r="G26" s="114">
        <f>'PROYECCIÓN'!F27</f>
        <v/>
      </c>
      <c r="H26" s="184">
        <f>'PROYECCIÓN'!HS27</f>
        <v/>
      </c>
      <c r="I26" s="404">
        <f>F26+H26</f>
        <v/>
      </c>
      <c r="J26" s="405">
        <f>G26-H26</f>
        <v/>
      </c>
    </row>
    <row r="27" ht="15.75" customHeight="1" s="506">
      <c r="B27" s="338">
        <f>'PROYECCIÓN'!B28</f>
        <v/>
      </c>
      <c r="C27" s="236">
        <f>'PROYECCIÓN'!C28</f>
        <v/>
      </c>
      <c r="D27" s="53">
        <f>'PROYECCIÓN'!D28</f>
        <v/>
      </c>
      <c r="E27" s="114">
        <f>'PROYECCIÓN'!E28</f>
        <v/>
      </c>
      <c r="F27" s="114">
        <f>VENTAS!G27</f>
        <v/>
      </c>
      <c r="G27" s="114">
        <f>'PROYECCIÓN'!F28</f>
        <v/>
      </c>
      <c r="H27" s="184">
        <f>'PROYECCIÓN'!HS28</f>
        <v/>
      </c>
      <c r="I27" s="404">
        <f>F27+H27</f>
        <v/>
      </c>
      <c r="J27" s="405">
        <f>G27-H27</f>
        <v/>
      </c>
    </row>
    <row r="28" ht="15.75" customHeight="1" s="506">
      <c r="B28" s="338">
        <f>'PROYECCIÓN'!B29</f>
        <v/>
      </c>
      <c r="C28" s="236">
        <f>'PROYECCIÓN'!C29</f>
        <v/>
      </c>
      <c r="D28" s="53">
        <f>'PROYECCIÓN'!D29</f>
        <v/>
      </c>
      <c r="E28" s="114">
        <f>'PROYECCIÓN'!E29</f>
        <v/>
      </c>
      <c r="F28" s="114">
        <f>VENTAS!G28</f>
        <v/>
      </c>
      <c r="G28" s="114">
        <f>'PROYECCIÓN'!F29</f>
        <v/>
      </c>
      <c r="H28" s="184">
        <f>'PROYECCIÓN'!HS29</f>
        <v/>
      </c>
      <c r="I28" s="404">
        <f>F28+H28</f>
        <v/>
      </c>
      <c r="J28" s="405">
        <f>G28-H28</f>
        <v/>
      </c>
    </row>
    <row r="29" ht="15.75" customHeight="1" s="506">
      <c r="B29" s="338">
        <f>'PROYECCIÓN'!B30</f>
        <v/>
      </c>
      <c r="C29" s="236">
        <f>'PROYECCIÓN'!C30</f>
        <v/>
      </c>
      <c r="D29" s="53">
        <f>'PROYECCIÓN'!D30</f>
        <v/>
      </c>
      <c r="E29" s="114">
        <f>'PROYECCIÓN'!E30</f>
        <v/>
      </c>
      <c r="F29" s="114">
        <f>VENTAS!G29</f>
        <v/>
      </c>
      <c r="G29" s="114">
        <f>'PROYECCIÓN'!F30</f>
        <v/>
      </c>
      <c r="H29" s="184">
        <f>'PROYECCIÓN'!HS30</f>
        <v/>
      </c>
      <c r="I29" s="404">
        <f>F29+H29</f>
        <v/>
      </c>
      <c r="J29" s="405">
        <f>G29-H29</f>
        <v/>
      </c>
    </row>
    <row r="30" ht="15.75" customHeight="1" s="506">
      <c r="B30" s="338">
        <f>'PROYECCIÓN'!B31</f>
        <v/>
      </c>
      <c r="C30" s="236">
        <f>'PROYECCIÓN'!C31</f>
        <v/>
      </c>
      <c r="D30" s="53">
        <f>'PROYECCIÓN'!D31</f>
        <v/>
      </c>
      <c r="E30" s="114">
        <f>'PROYECCIÓN'!E31</f>
        <v/>
      </c>
      <c r="F30" s="114">
        <f>VENTAS!G30</f>
        <v/>
      </c>
      <c r="G30" s="114">
        <f>'PROYECCIÓN'!F31</f>
        <v/>
      </c>
      <c r="H30" s="184">
        <f>'PROYECCIÓN'!HS31</f>
        <v/>
      </c>
      <c r="I30" s="404">
        <f>F30+H30</f>
        <v/>
      </c>
      <c r="J30" s="405">
        <f>G30-H30</f>
        <v/>
      </c>
    </row>
    <row r="31" ht="15.75" customHeight="1" s="506">
      <c r="B31" s="338">
        <f>'PROYECCIÓN'!B32</f>
        <v/>
      </c>
      <c r="C31" s="236">
        <f>'PROYECCIÓN'!C32</f>
        <v/>
      </c>
      <c r="D31" s="53">
        <f>'PROYECCIÓN'!D32</f>
        <v/>
      </c>
      <c r="E31" s="114">
        <f>'PROYECCIÓN'!E32</f>
        <v/>
      </c>
      <c r="F31" s="114">
        <f>VENTAS!G31</f>
        <v/>
      </c>
      <c r="G31" s="114">
        <f>'PROYECCIÓN'!F32</f>
        <v/>
      </c>
      <c r="H31" s="184">
        <f>'PROYECCIÓN'!HS32</f>
        <v/>
      </c>
      <c r="I31" s="404">
        <f>F31+H31</f>
        <v/>
      </c>
      <c r="J31" s="405">
        <f>G31-H31</f>
        <v/>
      </c>
    </row>
    <row r="32" ht="15.75" customHeight="1" s="506">
      <c r="B32" s="338">
        <f>'PROYECCIÓN'!B33</f>
        <v/>
      </c>
      <c r="C32" s="236">
        <f>'PROYECCIÓN'!C33</f>
        <v/>
      </c>
      <c r="D32" s="53">
        <f>'PROYECCIÓN'!D33</f>
        <v/>
      </c>
      <c r="E32" s="114">
        <f>'PROYECCIÓN'!E33</f>
        <v/>
      </c>
      <c r="F32" s="114">
        <f>VENTAS!G32</f>
        <v/>
      </c>
      <c r="G32" s="114">
        <f>'PROYECCIÓN'!F33</f>
        <v/>
      </c>
      <c r="H32" s="184">
        <f>'PROYECCIÓN'!HS33</f>
        <v/>
      </c>
      <c r="I32" s="404">
        <f>F32+H32</f>
        <v/>
      </c>
      <c r="J32" s="405">
        <f>G32-H32</f>
        <v/>
      </c>
    </row>
    <row r="33" ht="15.75" customHeight="1" s="506">
      <c r="B33" s="338">
        <f>'PROYECCIÓN'!B34</f>
        <v/>
      </c>
      <c r="C33" s="236">
        <f>'PROYECCIÓN'!C34</f>
        <v/>
      </c>
      <c r="D33" s="53">
        <f>'PROYECCIÓN'!D34</f>
        <v/>
      </c>
      <c r="E33" s="114">
        <f>'PROYECCIÓN'!E34</f>
        <v/>
      </c>
      <c r="F33" s="114">
        <f>VENTAS!G33</f>
        <v/>
      </c>
      <c r="G33" s="114">
        <f>'PROYECCIÓN'!F34</f>
        <v/>
      </c>
      <c r="H33" s="184">
        <f>'PROYECCIÓN'!HS34</f>
        <v/>
      </c>
      <c r="I33" s="404">
        <f>F33+H33</f>
        <v/>
      </c>
      <c r="J33" s="405">
        <f>G33-H33</f>
        <v/>
      </c>
    </row>
    <row r="34" ht="15.75" customHeight="1" s="506">
      <c r="B34" s="338">
        <f>'PROYECCIÓN'!B35</f>
        <v/>
      </c>
      <c r="C34" s="236">
        <f>'PROYECCIÓN'!C35</f>
        <v/>
      </c>
      <c r="D34" s="53">
        <f>'PROYECCIÓN'!D35</f>
        <v/>
      </c>
      <c r="E34" s="114">
        <f>'PROYECCIÓN'!E35</f>
        <v/>
      </c>
      <c r="F34" s="114">
        <f>VENTAS!G34</f>
        <v/>
      </c>
      <c r="G34" s="114">
        <f>'PROYECCIÓN'!F35</f>
        <v/>
      </c>
      <c r="H34" s="184">
        <f>'PROYECCIÓN'!HS35</f>
        <v/>
      </c>
      <c r="I34" s="404">
        <f>F34+H34</f>
        <v/>
      </c>
      <c r="J34" s="405">
        <f>G34-H34</f>
        <v/>
      </c>
    </row>
    <row r="35" ht="15.75" customHeight="1" s="506">
      <c r="B35" s="338">
        <f>'PROYECCIÓN'!B36</f>
        <v/>
      </c>
      <c r="C35" s="236">
        <f>'PROYECCIÓN'!C36</f>
        <v/>
      </c>
      <c r="D35" s="53">
        <f>'PROYECCIÓN'!D36</f>
        <v/>
      </c>
      <c r="E35" s="114">
        <f>'PROYECCIÓN'!E36</f>
        <v/>
      </c>
      <c r="F35" s="114">
        <f>VENTAS!G35</f>
        <v/>
      </c>
      <c r="G35" s="114">
        <f>'PROYECCIÓN'!F36</f>
        <v/>
      </c>
      <c r="H35" s="184">
        <f>'PROYECCIÓN'!HS36</f>
        <v/>
      </c>
      <c r="I35" s="404">
        <f>F35+H35</f>
        <v/>
      </c>
      <c r="J35" s="405">
        <f>G35-H35</f>
        <v/>
      </c>
    </row>
    <row r="36" ht="15.75" customHeight="1" s="506">
      <c r="B36" s="338">
        <f>'PROYECCIÓN'!B37</f>
        <v/>
      </c>
      <c r="C36" s="236">
        <f>'PROYECCIÓN'!C37</f>
        <v/>
      </c>
      <c r="D36" s="53">
        <f>'PROYECCIÓN'!D37</f>
        <v/>
      </c>
      <c r="E36" s="114">
        <f>'PROYECCIÓN'!E37</f>
        <v/>
      </c>
      <c r="F36" s="114">
        <f>VENTAS!G36</f>
        <v/>
      </c>
      <c r="G36" s="114">
        <f>'PROYECCIÓN'!F37</f>
        <v/>
      </c>
      <c r="H36" s="184">
        <f>'PROYECCIÓN'!HS37</f>
        <v/>
      </c>
      <c r="I36" s="404">
        <f>F36+H36</f>
        <v/>
      </c>
      <c r="J36" s="405">
        <f>G36-H36</f>
        <v/>
      </c>
    </row>
    <row r="37" ht="15.75" customHeight="1" s="506">
      <c r="B37" s="338">
        <f>'PROYECCIÓN'!B38</f>
        <v/>
      </c>
      <c r="C37" s="236">
        <f>'PROYECCIÓN'!C38</f>
        <v/>
      </c>
      <c r="D37" s="53">
        <f>'PROYECCIÓN'!D38</f>
        <v/>
      </c>
      <c r="E37" s="114">
        <f>'PROYECCIÓN'!E38</f>
        <v/>
      </c>
      <c r="F37" s="114">
        <f>VENTAS!G37</f>
        <v/>
      </c>
      <c r="G37" s="114">
        <f>'PROYECCIÓN'!F38</f>
        <v/>
      </c>
      <c r="H37" s="184">
        <f>'PROYECCIÓN'!HS38</f>
        <v/>
      </c>
      <c r="I37" s="404">
        <f>F37+H37</f>
        <v/>
      </c>
      <c r="J37" s="405">
        <f>G37-H37</f>
        <v/>
      </c>
    </row>
    <row r="38" ht="15.75" customHeight="1" s="506">
      <c r="B38" s="338">
        <f>'PROYECCIÓN'!B39</f>
        <v/>
      </c>
      <c r="C38" s="236">
        <f>'PROYECCIÓN'!C39</f>
        <v/>
      </c>
      <c r="D38" s="53">
        <f>'PROYECCIÓN'!D39</f>
        <v/>
      </c>
      <c r="E38" s="114">
        <f>'PROYECCIÓN'!E39</f>
        <v/>
      </c>
      <c r="F38" s="114">
        <f>VENTAS!G38</f>
        <v/>
      </c>
      <c r="G38" s="114">
        <f>'PROYECCIÓN'!F39</f>
        <v/>
      </c>
      <c r="H38" s="184">
        <f>'PROYECCIÓN'!HS39</f>
        <v/>
      </c>
      <c r="I38" s="404">
        <f>F38+H38</f>
        <v/>
      </c>
      <c r="J38" s="405">
        <f>G38-H38</f>
        <v/>
      </c>
    </row>
    <row r="39" ht="15.75" customHeight="1" s="506">
      <c r="B39" s="338">
        <f>'PROYECCIÓN'!B40</f>
        <v/>
      </c>
      <c r="C39" s="236">
        <f>'PROYECCIÓN'!C40</f>
        <v/>
      </c>
      <c r="D39" s="53">
        <f>'PROYECCIÓN'!D40</f>
        <v/>
      </c>
      <c r="E39" s="114">
        <f>'PROYECCIÓN'!E40</f>
        <v/>
      </c>
      <c r="F39" s="114">
        <f>VENTAS!G39</f>
        <v/>
      </c>
      <c r="G39" s="114">
        <f>'PROYECCIÓN'!F40</f>
        <v/>
      </c>
      <c r="H39" s="184">
        <f>'PROYECCIÓN'!HS40</f>
        <v/>
      </c>
      <c r="I39" s="404">
        <f>F39+H39</f>
        <v/>
      </c>
      <c r="J39" s="405">
        <f>G39-H39</f>
        <v/>
      </c>
    </row>
    <row r="40" ht="15.75" customHeight="1" s="506">
      <c r="B40" s="338">
        <f>'PROYECCIÓN'!B41</f>
        <v/>
      </c>
      <c r="C40" s="236">
        <f>'PROYECCIÓN'!C41</f>
        <v/>
      </c>
      <c r="D40" s="53">
        <f>'PROYECCIÓN'!D41</f>
        <v/>
      </c>
      <c r="E40" s="114">
        <f>'PROYECCIÓN'!E41</f>
        <v/>
      </c>
      <c r="F40" s="114">
        <f>VENTAS!G40</f>
        <v/>
      </c>
      <c r="G40" s="114">
        <f>'PROYECCIÓN'!F41</f>
        <v/>
      </c>
      <c r="H40" s="184">
        <f>'PROYECCIÓN'!HS41</f>
        <v/>
      </c>
      <c r="I40" s="404">
        <f>F40+H40</f>
        <v/>
      </c>
      <c r="J40" s="405">
        <f>G40-H40</f>
        <v/>
      </c>
    </row>
    <row r="41" ht="15.75" customHeight="1" s="506">
      <c r="B41" s="338">
        <f>'PROYECCIÓN'!B42</f>
        <v/>
      </c>
      <c r="C41" s="236">
        <f>'PROYECCIÓN'!C42</f>
        <v/>
      </c>
      <c r="D41" s="53">
        <f>'PROYECCIÓN'!D42</f>
        <v/>
      </c>
      <c r="E41" s="114">
        <f>'PROYECCIÓN'!E42</f>
        <v/>
      </c>
      <c r="F41" s="114">
        <f>VENTAS!G41</f>
        <v/>
      </c>
      <c r="G41" s="114">
        <f>'PROYECCIÓN'!F42</f>
        <v/>
      </c>
      <c r="H41" s="184">
        <f>'PROYECCIÓN'!HS42</f>
        <v/>
      </c>
      <c r="I41" s="404">
        <f>F41+H41</f>
        <v/>
      </c>
      <c r="J41" s="405">
        <f>G41-H41</f>
        <v/>
      </c>
    </row>
    <row r="42" ht="15.75" customHeight="1" s="506">
      <c r="B42" s="338">
        <f>'PROYECCIÓN'!B43</f>
        <v/>
      </c>
      <c r="C42" s="236">
        <f>'PROYECCIÓN'!C43</f>
        <v/>
      </c>
      <c r="D42" s="53">
        <f>'PROYECCIÓN'!D43</f>
        <v/>
      </c>
      <c r="E42" s="114">
        <f>'PROYECCIÓN'!E43</f>
        <v/>
      </c>
      <c r="F42" s="114">
        <f>VENTAS!G42</f>
        <v/>
      </c>
      <c r="G42" s="114">
        <f>'PROYECCIÓN'!F43</f>
        <v/>
      </c>
      <c r="H42" s="184">
        <f>'PROYECCIÓN'!HS43</f>
        <v/>
      </c>
      <c r="I42" s="404">
        <f>F42+H42</f>
        <v/>
      </c>
      <c r="J42" s="405">
        <f>G42-H42</f>
        <v/>
      </c>
    </row>
    <row r="43" ht="15.75" customHeight="1" s="506">
      <c r="B43" s="338">
        <f>'PROYECCIÓN'!B44</f>
        <v/>
      </c>
      <c r="C43" s="236">
        <f>'PROYECCIÓN'!C44</f>
        <v/>
      </c>
      <c r="D43" s="53">
        <f>'PROYECCIÓN'!D44</f>
        <v/>
      </c>
      <c r="E43" s="114">
        <f>'PROYECCIÓN'!E44</f>
        <v/>
      </c>
      <c r="F43" s="114">
        <f>VENTAS!G43</f>
        <v/>
      </c>
      <c r="G43" s="114">
        <f>'PROYECCIÓN'!F44</f>
        <v/>
      </c>
      <c r="H43" s="184">
        <f>'PROYECCIÓN'!HS44</f>
        <v/>
      </c>
      <c r="I43" s="404">
        <f>F43+H43</f>
        <v/>
      </c>
      <c r="J43" s="405">
        <f>G43-H43</f>
        <v/>
      </c>
    </row>
    <row r="44" ht="15.75" customHeight="1" s="506">
      <c r="B44" s="338">
        <f>'PROYECCIÓN'!B45</f>
        <v/>
      </c>
      <c r="C44" s="236">
        <f>'PROYECCIÓN'!C45</f>
        <v/>
      </c>
      <c r="D44" s="53">
        <f>'PROYECCIÓN'!D45</f>
        <v/>
      </c>
      <c r="E44" s="114">
        <f>'PROYECCIÓN'!E45</f>
        <v/>
      </c>
      <c r="F44" s="114">
        <f>VENTAS!G44</f>
        <v/>
      </c>
      <c r="G44" s="114">
        <f>'PROYECCIÓN'!F45</f>
        <v/>
      </c>
      <c r="H44" s="184">
        <f>'PROYECCIÓN'!HS45</f>
        <v/>
      </c>
      <c r="I44" s="404">
        <f>F44+H44</f>
        <v/>
      </c>
      <c r="J44" s="405">
        <f>G44-H44</f>
        <v/>
      </c>
    </row>
    <row r="45" ht="15.75" customHeight="1" s="506">
      <c r="B45" s="338">
        <f>'PROYECCIÓN'!B46</f>
        <v/>
      </c>
      <c r="C45" s="236">
        <f>'PROYECCIÓN'!C46</f>
        <v/>
      </c>
      <c r="D45" s="53">
        <f>'PROYECCIÓN'!D46</f>
        <v/>
      </c>
      <c r="E45" s="114">
        <f>'PROYECCIÓN'!E46</f>
        <v/>
      </c>
      <c r="F45" s="114">
        <f>VENTAS!G45</f>
        <v/>
      </c>
      <c r="G45" s="114">
        <f>'PROYECCIÓN'!F46</f>
        <v/>
      </c>
      <c r="H45" s="184">
        <f>'PROYECCIÓN'!HS46</f>
        <v/>
      </c>
      <c r="I45" s="404">
        <f>F45+H45</f>
        <v/>
      </c>
      <c r="J45" s="405">
        <f>G45-H45</f>
        <v/>
      </c>
    </row>
    <row r="46" ht="15.75" customHeight="1" s="506">
      <c r="B46" s="338">
        <f>'PROYECCIÓN'!B47</f>
        <v/>
      </c>
      <c r="C46" s="236">
        <f>'PROYECCIÓN'!C47</f>
        <v/>
      </c>
      <c r="D46" s="53">
        <f>'PROYECCIÓN'!D47</f>
        <v/>
      </c>
      <c r="E46" s="114">
        <f>'PROYECCIÓN'!E47</f>
        <v/>
      </c>
      <c r="F46" s="114">
        <f>VENTAS!G46</f>
        <v/>
      </c>
      <c r="G46" s="114">
        <f>'PROYECCIÓN'!F47</f>
        <v/>
      </c>
      <c r="H46" s="184">
        <f>'PROYECCIÓN'!HS47</f>
        <v/>
      </c>
      <c r="I46" s="404">
        <f>F46+H46</f>
        <v/>
      </c>
      <c r="J46" s="405">
        <f>G46-H46</f>
        <v/>
      </c>
    </row>
    <row r="47" ht="15.75" customHeight="1" s="506">
      <c r="B47" s="338">
        <f>'PROYECCIÓN'!B48</f>
        <v/>
      </c>
      <c r="C47" s="236">
        <f>'PROYECCIÓN'!C48</f>
        <v/>
      </c>
      <c r="D47" s="53">
        <f>'PROYECCIÓN'!D48</f>
        <v/>
      </c>
      <c r="E47" s="114">
        <f>'PROYECCIÓN'!E48</f>
        <v/>
      </c>
      <c r="F47" s="114">
        <f>VENTAS!G47</f>
        <v/>
      </c>
      <c r="G47" s="114">
        <f>'PROYECCIÓN'!F48</f>
        <v/>
      </c>
      <c r="H47" s="184">
        <f>'PROYECCIÓN'!HS48</f>
        <v/>
      </c>
      <c r="I47" s="404">
        <f>F47+H47</f>
        <v/>
      </c>
      <c r="J47" s="405">
        <f>G47-H47</f>
        <v/>
      </c>
    </row>
    <row r="48" ht="15.75" customHeight="1" s="506">
      <c r="B48" s="338">
        <f>'PROYECCIÓN'!B49</f>
        <v/>
      </c>
      <c r="C48" s="236">
        <f>'PROYECCIÓN'!C49</f>
        <v/>
      </c>
      <c r="D48" s="53">
        <f>'PROYECCIÓN'!D49</f>
        <v/>
      </c>
      <c r="E48" s="114">
        <f>'PROYECCIÓN'!E49</f>
        <v/>
      </c>
      <c r="F48" s="114">
        <f>VENTAS!G48</f>
        <v/>
      </c>
      <c r="G48" s="114">
        <f>'PROYECCIÓN'!F49</f>
        <v/>
      </c>
      <c r="H48" s="184">
        <f>'PROYECCIÓN'!HS49</f>
        <v/>
      </c>
      <c r="I48" s="404">
        <f>F48+H48</f>
        <v/>
      </c>
      <c r="J48" s="405">
        <f>G48-H48</f>
        <v/>
      </c>
    </row>
    <row r="49" ht="15.75" customHeight="1" s="506">
      <c r="B49" s="338">
        <f>'PROYECCIÓN'!B50</f>
        <v/>
      </c>
      <c r="C49" s="236">
        <f>'PROYECCIÓN'!C50</f>
        <v/>
      </c>
      <c r="D49" s="53">
        <f>'PROYECCIÓN'!D50</f>
        <v/>
      </c>
      <c r="E49" s="114">
        <f>'PROYECCIÓN'!E50</f>
        <v/>
      </c>
      <c r="F49" s="114">
        <f>VENTAS!G49</f>
        <v/>
      </c>
      <c r="G49" s="114">
        <f>'PROYECCIÓN'!F50</f>
        <v/>
      </c>
      <c r="H49" s="184">
        <f>'PROYECCIÓN'!HS50</f>
        <v/>
      </c>
      <c r="I49" s="404">
        <f>F49+H49</f>
        <v/>
      </c>
      <c r="J49" s="405">
        <f>G49-H49</f>
        <v/>
      </c>
    </row>
    <row r="50" ht="15.75" customHeight="1" s="506">
      <c r="B50" s="338">
        <f>'PROYECCIÓN'!B51</f>
        <v/>
      </c>
      <c r="C50" s="236">
        <f>'PROYECCIÓN'!C51</f>
        <v/>
      </c>
      <c r="D50" s="53">
        <f>'PROYECCIÓN'!D51</f>
        <v/>
      </c>
      <c r="E50" s="114">
        <f>'PROYECCIÓN'!E51</f>
        <v/>
      </c>
      <c r="F50" s="114">
        <f>VENTAS!G50</f>
        <v/>
      </c>
      <c r="G50" s="114">
        <f>'PROYECCIÓN'!F51</f>
        <v/>
      </c>
      <c r="H50" s="184">
        <f>'PROYECCIÓN'!HS51</f>
        <v/>
      </c>
      <c r="I50" s="404">
        <f>F50+H50</f>
        <v/>
      </c>
      <c r="J50" s="405">
        <f>G50-H50</f>
        <v/>
      </c>
    </row>
    <row r="51" ht="15.75" customHeight="1" s="506">
      <c r="B51" s="338">
        <f>'PROYECCIÓN'!B52</f>
        <v/>
      </c>
      <c r="C51" s="236">
        <f>'PROYECCIÓN'!C52</f>
        <v/>
      </c>
      <c r="D51" s="53">
        <f>'PROYECCIÓN'!D52</f>
        <v/>
      </c>
      <c r="E51" s="114">
        <f>'PROYECCIÓN'!E52</f>
        <v/>
      </c>
      <c r="F51" s="114">
        <f>VENTAS!G51</f>
        <v/>
      </c>
      <c r="G51" s="114">
        <f>'PROYECCIÓN'!F52</f>
        <v/>
      </c>
      <c r="H51" s="184">
        <f>'PROYECCIÓN'!HS52</f>
        <v/>
      </c>
      <c r="I51" s="404">
        <f>F51+H51</f>
        <v/>
      </c>
      <c r="J51" s="405">
        <f>G51-H51</f>
        <v/>
      </c>
    </row>
    <row r="52" ht="15.75" customHeight="1" s="506">
      <c r="B52" s="338">
        <f>'PROYECCIÓN'!B53</f>
        <v/>
      </c>
      <c r="C52" s="236">
        <f>'PROYECCIÓN'!C53</f>
        <v/>
      </c>
      <c r="D52" s="53">
        <f>'PROYECCIÓN'!D53</f>
        <v/>
      </c>
      <c r="E52" s="114">
        <f>'PROYECCIÓN'!E53</f>
        <v/>
      </c>
      <c r="F52" s="114">
        <f>VENTAS!G52</f>
        <v/>
      </c>
      <c r="G52" s="114">
        <f>'PROYECCIÓN'!F53</f>
        <v/>
      </c>
      <c r="H52" s="184">
        <f>'PROYECCIÓN'!HS53</f>
        <v/>
      </c>
      <c r="I52" s="404">
        <f>F52+H52</f>
        <v/>
      </c>
      <c r="J52" s="405">
        <f>G52-H52</f>
        <v/>
      </c>
    </row>
    <row r="53" ht="15.75" customHeight="1" s="506">
      <c r="B53" s="338">
        <f>'PROYECCIÓN'!B54</f>
        <v/>
      </c>
      <c r="C53" s="236">
        <f>'PROYECCIÓN'!C54</f>
        <v/>
      </c>
      <c r="D53" s="53">
        <f>'PROYECCIÓN'!D54</f>
        <v/>
      </c>
      <c r="E53" s="114">
        <f>'PROYECCIÓN'!E54</f>
        <v/>
      </c>
      <c r="F53" s="114">
        <f>VENTAS!G53</f>
        <v/>
      </c>
      <c r="G53" s="114">
        <f>'PROYECCIÓN'!F54</f>
        <v/>
      </c>
      <c r="H53" s="184">
        <f>'PROYECCIÓN'!HS54</f>
        <v/>
      </c>
      <c r="I53" s="404">
        <f>F53+H53</f>
        <v/>
      </c>
      <c r="J53" s="405">
        <f>G53-H53</f>
        <v/>
      </c>
    </row>
    <row r="54" ht="15.75" customHeight="1" s="506">
      <c r="B54" s="338">
        <f>'PROYECCIÓN'!B55</f>
        <v/>
      </c>
      <c r="C54" s="236">
        <f>'PROYECCIÓN'!C55</f>
        <v/>
      </c>
      <c r="D54" s="53">
        <f>'PROYECCIÓN'!D55</f>
        <v/>
      </c>
      <c r="E54" s="114">
        <f>'PROYECCIÓN'!E55</f>
        <v/>
      </c>
      <c r="F54" s="114">
        <f>VENTAS!G54</f>
        <v/>
      </c>
      <c r="G54" s="114">
        <f>'PROYECCIÓN'!F55</f>
        <v/>
      </c>
      <c r="H54" s="184">
        <f>'PROYECCIÓN'!HS55</f>
        <v/>
      </c>
      <c r="I54" s="404">
        <f>F54+H54</f>
        <v/>
      </c>
      <c r="J54" s="405">
        <f>G54-H54</f>
        <v/>
      </c>
    </row>
    <row r="55" ht="15.75" customHeight="1" s="506">
      <c r="B55" s="338">
        <f>'PROYECCIÓN'!B56</f>
        <v/>
      </c>
      <c r="C55" s="236">
        <f>'PROYECCIÓN'!C56</f>
        <v/>
      </c>
      <c r="D55" s="53">
        <f>'PROYECCIÓN'!D56</f>
        <v/>
      </c>
      <c r="E55" s="114">
        <f>'PROYECCIÓN'!E56</f>
        <v/>
      </c>
      <c r="F55" s="114">
        <f>VENTAS!G55</f>
        <v/>
      </c>
      <c r="G55" s="114">
        <f>'PROYECCIÓN'!F56</f>
        <v/>
      </c>
      <c r="H55" s="184">
        <f>'PROYECCIÓN'!HS56</f>
        <v/>
      </c>
      <c r="I55" s="404">
        <f>F55+H55</f>
        <v/>
      </c>
      <c r="J55" s="405">
        <f>G55-H55</f>
        <v/>
      </c>
    </row>
    <row r="56" ht="15.75" customHeight="1" s="506">
      <c r="B56" s="338">
        <f>'PROYECCIÓN'!B57</f>
        <v/>
      </c>
      <c r="C56" s="236">
        <f>'PROYECCIÓN'!C57</f>
        <v/>
      </c>
      <c r="D56" s="53">
        <f>'PROYECCIÓN'!D57</f>
        <v/>
      </c>
      <c r="E56" s="114">
        <f>'PROYECCIÓN'!E57</f>
        <v/>
      </c>
      <c r="F56" s="114">
        <f>VENTAS!G56</f>
        <v/>
      </c>
      <c r="G56" s="114">
        <f>'PROYECCIÓN'!F57</f>
        <v/>
      </c>
      <c r="H56" s="184">
        <f>'PROYECCIÓN'!HS57</f>
        <v/>
      </c>
      <c r="I56" s="404">
        <f>F56+H56</f>
        <v/>
      </c>
      <c r="J56" s="405">
        <f>G56-H56</f>
        <v/>
      </c>
    </row>
    <row r="57" ht="15.75" customHeight="1" s="506">
      <c r="B57" s="338">
        <f>'PROYECCIÓN'!B58</f>
        <v/>
      </c>
      <c r="C57" s="236">
        <f>'PROYECCIÓN'!C58</f>
        <v/>
      </c>
      <c r="D57" s="53">
        <f>'PROYECCIÓN'!D58</f>
        <v/>
      </c>
      <c r="E57" s="114">
        <f>'PROYECCIÓN'!E58</f>
        <v/>
      </c>
      <c r="F57" s="114">
        <f>VENTAS!G57</f>
        <v/>
      </c>
      <c r="G57" s="114">
        <f>'PROYECCIÓN'!F58</f>
        <v/>
      </c>
      <c r="H57" s="184">
        <f>'PROYECCIÓN'!HS58</f>
        <v/>
      </c>
      <c r="I57" s="404">
        <f>F57+H57</f>
        <v/>
      </c>
      <c r="J57" s="405">
        <f>G57-H57</f>
        <v/>
      </c>
    </row>
    <row r="58" ht="15.75" customHeight="1" s="506">
      <c r="B58" s="338">
        <f>'PROYECCIÓN'!B59</f>
        <v/>
      </c>
      <c r="C58" s="236">
        <f>'PROYECCIÓN'!C59</f>
        <v/>
      </c>
      <c r="D58" s="53">
        <f>'PROYECCIÓN'!D59</f>
        <v/>
      </c>
      <c r="E58" s="114">
        <f>'PROYECCIÓN'!E59</f>
        <v/>
      </c>
      <c r="F58" s="114">
        <f>VENTAS!G58</f>
        <v/>
      </c>
      <c r="G58" s="114">
        <f>'PROYECCIÓN'!F59</f>
        <v/>
      </c>
      <c r="H58" s="184">
        <f>'PROYECCIÓN'!HS59</f>
        <v/>
      </c>
      <c r="I58" s="404">
        <f>F58+H58</f>
        <v/>
      </c>
      <c r="J58" s="405">
        <f>G58-H58</f>
        <v/>
      </c>
    </row>
    <row r="59" ht="15.75" customHeight="1" s="506">
      <c r="B59" s="338">
        <f>'PROYECCIÓN'!B60</f>
        <v/>
      </c>
      <c r="C59" s="236">
        <f>'PROYECCIÓN'!C60</f>
        <v/>
      </c>
      <c r="D59" s="53">
        <f>'PROYECCIÓN'!D60</f>
        <v/>
      </c>
      <c r="E59" s="114">
        <f>'PROYECCIÓN'!E60</f>
        <v/>
      </c>
      <c r="F59" s="114">
        <f>VENTAS!G59</f>
        <v/>
      </c>
      <c r="G59" s="114">
        <f>'PROYECCIÓN'!F60</f>
        <v/>
      </c>
      <c r="H59" s="184">
        <f>'PROYECCIÓN'!HS60</f>
        <v/>
      </c>
      <c r="I59" s="404">
        <f>F59+H59</f>
        <v/>
      </c>
      <c r="J59" s="405">
        <f>G59-H59</f>
        <v/>
      </c>
    </row>
    <row r="60" ht="15.75" customHeight="1" s="506">
      <c r="B60" s="338">
        <f>'PROYECCIÓN'!B61</f>
        <v/>
      </c>
      <c r="C60" s="236">
        <f>'PROYECCIÓN'!C61</f>
        <v/>
      </c>
      <c r="D60" s="53">
        <f>'PROYECCIÓN'!D61</f>
        <v/>
      </c>
      <c r="E60" s="114">
        <f>'PROYECCIÓN'!E61</f>
        <v/>
      </c>
      <c r="F60" s="114">
        <f>VENTAS!G60</f>
        <v/>
      </c>
      <c r="G60" s="114">
        <f>'PROYECCIÓN'!F61</f>
        <v/>
      </c>
      <c r="H60" s="184">
        <f>'PROYECCIÓN'!HS61</f>
        <v/>
      </c>
      <c r="I60" s="404">
        <f>F60+H60</f>
        <v/>
      </c>
      <c r="J60" s="405">
        <f>G60-H60</f>
        <v/>
      </c>
    </row>
    <row r="61" ht="15.75" customHeight="1" s="506">
      <c r="B61" s="338">
        <f>'PROYECCIÓN'!B62</f>
        <v/>
      </c>
      <c r="C61" s="236">
        <f>'PROYECCIÓN'!C62</f>
        <v/>
      </c>
      <c r="D61" s="53">
        <f>'PROYECCIÓN'!D62</f>
        <v/>
      </c>
      <c r="E61" s="114">
        <f>'PROYECCIÓN'!E62</f>
        <v/>
      </c>
      <c r="F61" s="114">
        <f>VENTAS!G61</f>
        <v/>
      </c>
      <c r="G61" s="114">
        <f>'PROYECCIÓN'!F62</f>
        <v/>
      </c>
      <c r="H61" s="184">
        <f>'PROYECCIÓN'!HS62</f>
        <v/>
      </c>
      <c r="I61" s="404">
        <f>F61+H61</f>
        <v/>
      </c>
      <c r="J61" s="405">
        <f>G61-H61</f>
        <v/>
      </c>
    </row>
    <row r="62" ht="15.75" customHeight="1" s="506">
      <c r="B62" s="338">
        <f>'PROYECCIÓN'!B63</f>
        <v/>
      </c>
      <c r="C62" s="236">
        <f>'PROYECCIÓN'!C63</f>
        <v/>
      </c>
      <c r="D62" s="53">
        <f>'PROYECCIÓN'!D63</f>
        <v/>
      </c>
      <c r="E62" s="114">
        <f>'PROYECCIÓN'!E63</f>
        <v/>
      </c>
      <c r="F62" s="114">
        <f>VENTAS!G62</f>
        <v/>
      </c>
      <c r="G62" s="114">
        <f>'PROYECCIÓN'!F63</f>
        <v/>
      </c>
      <c r="H62" s="184">
        <f>'PROYECCIÓN'!HS63</f>
        <v/>
      </c>
      <c r="I62" s="404">
        <f>F62+H62</f>
        <v/>
      </c>
      <c r="J62" s="405">
        <f>G62-H62</f>
        <v/>
      </c>
    </row>
    <row r="63" ht="15.75" customHeight="1" s="506">
      <c r="B63" s="338">
        <f>'PROYECCIÓN'!B64</f>
        <v/>
      </c>
      <c r="C63" s="236">
        <f>'PROYECCIÓN'!C64</f>
        <v/>
      </c>
      <c r="D63" s="53">
        <f>'PROYECCIÓN'!D64</f>
        <v/>
      </c>
      <c r="E63" s="114">
        <f>'PROYECCIÓN'!E64</f>
        <v/>
      </c>
      <c r="F63" s="114">
        <f>VENTAS!G63</f>
        <v/>
      </c>
      <c r="G63" s="114">
        <f>'PROYECCIÓN'!F64</f>
        <v/>
      </c>
      <c r="H63" s="184">
        <f>'PROYECCIÓN'!HS64</f>
        <v/>
      </c>
      <c r="I63" s="404">
        <f>F63+H63</f>
        <v/>
      </c>
      <c r="J63" s="405">
        <f>G63-H63</f>
        <v/>
      </c>
    </row>
    <row r="64" ht="15.75" customHeight="1" s="506">
      <c r="B64" s="338">
        <f>'PROYECCIÓN'!B65</f>
        <v/>
      </c>
      <c r="C64" s="236">
        <f>'PROYECCIÓN'!C65</f>
        <v/>
      </c>
      <c r="D64" s="53">
        <f>'PROYECCIÓN'!D65</f>
        <v/>
      </c>
      <c r="E64" s="114">
        <f>'PROYECCIÓN'!E65</f>
        <v/>
      </c>
      <c r="F64" s="114">
        <f>VENTAS!G64</f>
        <v/>
      </c>
      <c r="G64" s="114">
        <f>'PROYECCIÓN'!F65</f>
        <v/>
      </c>
      <c r="H64" s="184">
        <f>'PROYECCIÓN'!HS65</f>
        <v/>
      </c>
      <c r="I64" s="404">
        <f>F64+H64</f>
        <v/>
      </c>
      <c r="J64" s="405">
        <f>G64-H64</f>
        <v/>
      </c>
    </row>
    <row r="65" ht="15.75" customHeight="1" s="506">
      <c r="B65" s="338">
        <f>'PROYECCIÓN'!B66</f>
        <v/>
      </c>
      <c r="C65" s="236">
        <f>'PROYECCIÓN'!C66</f>
        <v/>
      </c>
      <c r="D65" s="53">
        <f>'PROYECCIÓN'!D66</f>
        <v/>
      </c>
      <c r="E65" s="114">
        <f>'PROYECCIÓN'!E66</f>
        <v/>
      </c>
      <c r="F65" s="114">
        <f>VENTAS!G65</f>
        <v/>
      </c>
      <c r="G65" s="114">
        <f>'PROYECCIÓN'!F66</f>
        <v/>
      </c>
      <c r="H65" s="184">
        <f>'PROYECCIÓN'!HS66</f>
        <v/>
      </c>
      <c r="I65" s="404">
        <f>F65+H65</f>
        <v/>
      </c>
      <c r="J65" s="405">
        <f>G65-H65</f>
        <v/>
      </c>
    </row>
    <row r="66" ht="15.75" customHeight="1" s="506">
      <c r="B66" s="338">
        <f>'PROYECCIÓN'!B67</f>
        <v/>
      </c>
      <c r="C66" s="236">
        <f>'PROYECCIÓN'!C67</f>
        <v/>
      </c>
      <c r="D66" s="53">
        <f>'PROYECCIÓN'!D67</f>
        <v/>
      </c>
      <c r="E66" s="114">
        <f>'PROYECCIÓN'!E67</f>
        <v/>
      </c>
      <c r="F66" s="114">
        <f>VENTAS!G66</f>
        <v/>
      </c>
      <c r="G66" s="114">
        <f>'PROYECCIÓN'!F67</f>
        <v/>
      </c>
      <c r="H66" s="184">
        <f>'PROYECCIÓN'!HS67</f>
        <v/>
      </c>
      <c r="I66" s="404">
        <f>F66+H66</f>
        <v/>
      </c>
      <c r="J66" s="405">
        <f>G66-H66</f>
        <v/>
      </c>
    </row>
    <row r="67" ht="15.75" customHeight="1" s="506">
      <c r="B67" s="338">
        <f>'PROYECCIÓN'!B68</f>
        <v/>
      </c>
      <c r="C67" s="236">
        <f>'PROYECCIÓN'!C68</f>
        <v/>
      </c>
      <c r="D67" s="53">
        <f>'PROYECCIÓN'!D68</f>
        <v/>
      </c>
      <c r="E67" s="114">
        <f>'PROYECCIÓN'!E68</f>
        <v/>
      </c>
      <c r="F67" s="114">
        <f>VENTAS!G67</f>
        <v/>
      </c>
      <c r="G67" s="114">
        <f>'PROYECCIÓN'!F68</f>
        <v/>
      </c>
      <c r="H67" s="184">
        <f>'PROYECCIÓN'!HS68</f>
        <v/>
      </c>
      <c r="I67" s="404">
        <f>F67+H67</f>
        <v/>
      </c>
      <c r="J67" s="405">
        <f>G67-H67</f>
        <v/>
      </c>
    </row>
    <row r="68" ht="15.75" customHeight="1" s="506">
      <c r="B68" s="338">
        <f>'PROYECCIÓN'!B69</f>
        <v/>
      </c>
      <c r="C68" s="236">
        <f>'PROYECCIÓN'!C69</f>
        <v/>
      </c>
      <c r="D68" s="53">
        <f>'PROYECCIÓN'!D69</f>
        <v/>
      </c>
      <c r="E68" s="114">
        <f>'PROYECCIÓN'!E69</f>
        <v/>
      </c>
      <c r="F68" s="114">
        <f>VENTAS!G68</f>
        <v/>
      </c>
      <c r="G68" s="114">
        <f>'PROYECCIÓN'!F69</f>
        <v/>
      </c>
      <c r="H68" s="184">
        <f>'PROYECCIÓN'!HS69</f>
        <v/>
      </c>
      <c r="I68" s="404">
        <f>F68+H68</f>
        <v/>
      </c>
      <c r="J68" s="405">
        <f>G68-H68</f>
        <v/>
      </c>
    </row>
    <row r="69" ht="15.75" customHeight="1" s="506">
      <c r="B69" s="338">
        <f>'PROYECCIÓN'!B70</f>
        <v/>
      </c>
      <c r="C69" s="236">
        <f>'PROYECCIÓN'!C70</f>
        <v/>
      </c>
      <c r="D69" s="53">
        <f>'PROYECCIÓN'!D70</f>
        <v/>
      </c>
      <c r="E69" s="114">
        <f>'PROYECCIÓN'!E70</f>
        <v/>
      </c>
      <c r="F69" s="114">
        <f>VENTAS!G69</f>
        <v/>
      </c>
      <c r="G69" s="114">
        <f>'PROYECCIÓN'!F70</f>
        <v/>
      </c>
      <c r="H69" s="184">
        <f>'PROYECCIÓN'!HS70</f>
        <v/>
      </c>
      <c r="I69" s="404">
        <f>F69+H69</f>
        <v/>
      </c>
      <c r="J69" s="405">
        <f>G69-H69</f>
        <v/>
      </c>
    </row>
    <row r="70" ht="15.75" customHeight="1" s="506">
      <c r="B70" s="338">
        <f>'PROYECCIÓN'!B71</f>
        <v/>
      </c>
      <c r="C70" s="236">
        <f>'PROYECCIÓN'!C71</f>
        <v/>
      </c>
      <c r="D70" s="53">
        <f>'PROYECCIÓN'!D71</f>
        <v/>
      </c>
      <c r="E70" s="114">
        <f>'PROYECCIÓN'!E71</f>
        <v/>
      </c>
      <c r="F70" s="114">
        <f>VENTAS!G70</f>
        <v/>
      </c>
      <c r="G70" s="114">
        <f>'PROYECCIÓN'!F71</f>
        <v/>
      </c>
      <c r="H70" s="184">
        <f>'PROYECCIÓN'!HS71</f>
        <v/>
      </c>
      <c r="I70" s="404">
        <f>F70+H70</f>
        <v/>
      </c>
      <c r="J70" s="405">
        <f>G70-H70</f>
        <v/>
      </c>
    </row>
    <row r="71" ht="15.75" customHeight="1" s="506">
      <c r="B71" s="338">
        <f>'PROYECCIÓN'!B72</f>
        <v/>
      </c>
      <c r="C71" s="236">
        <f>'PROYECCIÓN'!C72</f>
        <v/>
      </c>
      <c r="D71" s="53">
        <f>'PROYECCIÓN'!D72</f>
        <v/>
      </c>
      <c r="E71" s="114">
        <f>'PROYECCIÓN'!E72</f>
        <v/>
      </c>
      <c r="F71" s="114">
        <f>VENTAS!G71</f>
        <v/>
      </c>
      <c r="G71" s="114">
        <f>'PROYECCIÓN'!F72</f>
        <v/>
      </c>
      <c r="H71" s="184">
        <f>'PROYECCIÓN'!HS72</f>
        <v/>
      </c>
      <c r="I71" s="404">
        <f>F71+H71</f>
        <v/>
      </c>
      <c r="J71" s="405">
        <f>G71-H71</f>
        <v/>
      </c>
    </row>
    <row r="72" ht="15.75" customHeight="1" s="506">
      <c r="B72" s="338">
        <f>'PROYECCIÓN'!B73</f>
        <v/>
      </c>
      <c r="C72" s="236">
        <f>'PROYECCIÓN'!C73</f>
        <v/>
      </c>
      <c r="D72" s="53">
        <f>'PROYECCIÓN'!D73</f>
        <v/>
      </c>
      <c r="E72" s="114">
        <f>'PROYECCIÓN'!E73</f>
        <v/>
      </c>
      <c r="F72" s="114">
        <f>VENTAS!G72</f>
        <v/>
      </c>
      <c r="G72" s="114">
        <f>'PROYECCIÓN'!F73</f>
        <v/>
      </c>
      <c r="H72" s="184">
        <f>'PROYECCIÓN'!HS73</f>
        <v/>
      </c>
      <c r="I72" s="404">
        <f>F72+H72</f>
        <v/>
      </c>
      <c r="J72" s="405">
        <f>G72-H72</f>
        <v/>
      </c>
    </row>
    <row r="73" ht="15.75" customHeight="1" s="506">
      <c r="B73" s="338">
        <f>'PROYECCIÓN'!B74</f>
        <v/>
      </c>
      <c r="C73" s="236">
        <f>'PROYECCIÓN'!C74</f>
        <v/>
      </c>
      <c r="D73" s="53">
        <f>'PROYECCIÓN'!D74</f>
        <v/>
      </c>
      <c r="E73" s="114">
        <f>'PROYECCIÓN'!E74</f>
        <v/>
      </c>
      <c r="F73" s="114">
        <f>VENTAS!G73</f>
        <v/>
      </c>
      <c r="G73" s="114">
        <f>'PROYECCIÓN'!F74</f>
        <v/>
      </c>
      <c r="H73" s="184">
        <f>'PROYECCIÓN'!HS74</f>
        <v/>
      </c>
      <c r="I73" s="404">
        <f>F73+H73</f>
        <v/>
      </c>
      <c r="J73" s="405">
        <f>G73-H73</f>
        <v/>
      </c>
    </row>
    <row r="74" ht="15.75" customHeight="1" s="506">
      <c r="B74" s="338">
        <f>'PROYECCIÓN'!B75</f>
        <v/>
      </c>
      <c r="C74" s="236">
        <f>'PROYECCIÓN'!C75</f>
        <v/>
      </c>
      <c r="D74" s="53">
        <f>'PROYECCIÓN'!D75</f>
        <v/>
      </c>
      <c r="E74" s="114">
        <f>'PROYECCIÓN'!E75</f>
        <v/>
      </c>
      <c r="F74" s="114">
        <f>VENTAS!G74</f>
        <v/>
      </c>
      <c r="G74" s="114">
        <f>'PROYECCIÓN'!F75</f>
        <v/>
      </c>
      <c r="H74" s="184">
        <f>'PROYECCIÓN'!HS75</f>
        <v/>
      </c>
      <c r="I74" s="404">
        <f>F74+H74</f>
        <v/>
      </c>
      <c r="J74" s="405">
        <f>G74-H74</f>
        <v/>
      </c>
    </row>
    <row r="75" ht="15.75" customHeight="1" s="506">
      <c r="B75" s="338">
        <f>'PROYECCIÓN'!B76</f>
        <v/>
      </c>
      <c r="C75" s="236">
        <f>'PROYECCIÓN'!C76</f>
        <v/>
      </c>
      <c r="D75" s="53">
        <f>'PROYECCIÓN'!D76</f>
        <v/>
      </c>
      <c r="E75" s="114">
        <f>'PROYECCIÓN'!E76</f>
        <v/>
      </c>
      <c r="F75" s="114">
        <f>VENTAS!G75</f>
        <v/>
      </c>
      <c r="G75" s="114">
        <f>'PROYECCIÓN'!F76</f>
        <v/>
      </c>
      <c r="H75" s="184">
        <f>'PROYECCIÓN'!HS76</f>
        <v/>
      </c>
      <c r="I75" s="404">
        <f>F75+H75</f>
        <v/>
      </c>
      <c r="J75" s="405">
        <f>G75-H75</f>
        <v/>
      </c>
    </row>
    <row r="76" ht="15.75" customHeight="1" s="506">
      <c r="B76" s="338">
        <f>'PROYECCIÓN'!B77</f>
        <v/>
      </c>
      <c r="C76" s="236">
        <f>'PROYECCIÓN'!C77</f>
        <v/>
      </c>
      <c r="D76" s="53">
        <f>'PROYECCIÓN'!D77</f>
        <v/>
      </c>
      <c r="E76" s="114">
        <f>'PROYECCIÓN'!E77</f>
        <v/>
      </c>
      <c r="F76" s="114">
        <f>VENTAS!G76</f>
        <v/>
      </c>
      <c r="G76" s="114">
        <f>'PROYECCIÓN'!F77</f>
        <v/>
      </c>
      <c r="H76" s="184">
        <f>'PROYECCIÓN'!HS77</f>
        <v/>
      </c>
      <c r="I76" s="404">
        <f>F76+H76</f>
        <v/>
      </c>
      <c r="J76" s="405">
        <f>G76-H76</f>
        <v/>
      </c>
    </row>
    <row r="77" ht="15.75" customHeight="1" s="506">
      <c r="B77" s="338">
        <f>'PROYECCIÓN'!B78</f>
        <v/>
      </c>
      <c r="C77" s="236">
        <f>'PROYECCIÓN'!C78</f>
        <v/>
      </c>
      <c r="D77" s="53">
        <f>'PROYECCIÓN'!D78</f>
        <v/>
      </c>
      <c r="E77" s="114">
        <f>'PROYECCIÓN'!E78</f>
        <v/>
      </c>
      <c r="F77" s="114">
        <f>VENTAS!G77</f>
        <v/>
      </c>
      <c r="G77" s="114">
        <f>'PROYECCIÓN'!F78</f>
        <v/>
      </c>
      <c r="H77" s="184">
        <f>'PROYECCIÓN'!HS78</f>
        <v/>
      </c>
      <c r="I77" s="404">
        <f>F77+H77</f>
        <v/>
      </c>
      <c r="J77" s="405">
        <f>G77-H77</f>
        <v/>
      </c>
    </row>
    <row r="78" ht="15.75" customHeight="1" s="506">
      <c r="B78" s="338">
        <f>'PROYECCIÓN'!B79</f>
        <v/>
      </c>
      <c r="C78" s="236">
        <f>'PROYECCIÓN'!C79</f>
        <v/>
      </c>
      <c r="D78" s="53">
        <f>'PROYECCIÓN'!D79</f>
        <v/>
      </c>
      <c r="E78" s="114">
        <f>'PROYECCIÓN'!E79</f>
        <v/>
      </c>
      <c r="F78" s="114">
        <f>VENTAS!G78</f>
        <v/>
      </c>
      <c r="G78" s="114">
        <f>'PROYECCIÓN'!F79</f>
        <v/>
      </c>
      <c r="H78" s="184">
        <f>'PROYECCIÓN'!HS79</f>
        <v/>
      </c>
      <c r="I78" s="404">
        <f>F78+H78</f>
        <v/>
      </c>
      <c r="J78" s="405">
        <f>G78-H78</f>
        <v/>
      </c>
    </row>
    <row r="79" ht="15.75" customHeight="1" s="506">
      <c r="B79" s="338">
        <f>'PROYECCIÓN'!B80</f>
        <v/>
      </c>
      <c r="C79" s="236">
        <f>'PROYECCIÓN'!C80</f>
        <v/>
      </c>
      <c r="D79" s="53">
        <f>'PROYECCIÓN'!D80</f>
        <v/>
      </c>
      <c r="E79" s="114">
        <f>'PROYECCIÓN'!E80</f>
        <v/>
      </c>
      <c r="F79" s="114">
        <f>VENTAS!G79</f>
        <v/>
      </c>
      <c r="G79" s="114">
        <f>'PROYECCIÓN'!F80</f>
        <v/>
      </c>
      <c r="H79" s="184">
        <f>'PROYECCIÓN'!HS80</f>
        <v/>
      </c>
      <c r="I79" s="404">
        <f>F79+H79</f>
        <v/>
      </c>
      <c r="J79" s="405">
        <f>G79-H79</f>
        <v/>
      </c>
    </row>
    <row r="80" ht="15.75" customHeight="1" s="506">
      <c r="B80" s="338">
        <f>'PROYECCIÓN'!B81</f>
        <v/>
      </c>
      <c r="C80" s="236">
        <f>'PROYECCIÓN'!C81</f>
        <v/>
      </c>
      <c r="D80" s="53">
        <f>'PROYECCIÓN'!D81</f>
        <v/>
      </c>
      <c r="E80" s="114">
        <f>'PROYECCIÓN'!E81</f>
        <v/>
      </c>
      <c r="F80" s="114">
        <f>VENTAS!G80</f>
        <v/>
      </c>
      <c r="G80" s="114">
        <f>'PROYECCIÓN'!F81</f>
        <v/>
      </c>
      <c r="H80" s="184">
        <f>'PROYECCIÓN'!HS81</f>
        <v/>
      </c>
      <c r="I80" s="404">
        <f>F80+H80</f>
        <v/>
      </c>
      <c r="J80" s="405">
        <f>G80-H80</f>
        <v/>
      </c>
    </row>
    <row r="81" ht="15.75" customHeight="1" s="506">
      <c r="B81" s="338">
        <f>'PROYECCIÓN'!B82</f>
        <v/>
      </c>
      <c r="C81" s="236">
        <f>'PROYECCIÓN'!C82</f>
        <v/>
      </c>
      <c r="D81" s="53">
        <f>'PROYECCIÓN'!D82</f>
        <v/>
      </c>
      <c r="E81" s="114">
        <f>'PROYECCIÓN'!E82</f>
        <v/>
      </c>
      <c r="F81" s="114">
        <f>VENTAS!G81</f>
        <v/>
      </c>
      <c r="G81" s="114">
        <f>'PROYECCIÓN'!F82</f>
        <v/>
      </c>
      <c r="H81" s="184">
        <f>'PROYECCIÓN'!HS82</f>
        <v/>
      </c>
      <c r="I81" s="404">
        <f>F81+H81</f>
        <v/>
      </c>
      <c r="J81" s="405">
        <f>G81-H81</f>
        <v/>
      </c>
    </row>
    <row r="82" ht="15.75" customHeight="1" s="506">
      <c r="B82" s="338">
        <f>'PROYECCIÓN'!B83</f>
        <v/>
      </c>
      <c r="C82" s="236">
        <f>'PROYECCIÓN'!C83</f>
        <v/>
      </c>
      <c r="D82" s="53">
        <f>'PROYECCIÓN'!D83</f>
        <v/>
      </c>
      <c r="E82" s="114">
        <f>'PROYECCIÓN'!E83</f>
        <v/>
      </c>
      <c r="F82" s="114">
        <f>VENTAS!G82</f>
        <v/>
      </c>
      <c r="G82" s="114">
        <f>'PROYECCIÓN'!F83</f>
        <v/>
      </c>
      <c r="H82" s="184">
        <f>'PROYECCIÓN'!HS83</f>
        <v/>
      </c>
      <c r="I82" s="404">
        <f>F82+H82</f>
        <v/>
      </c>
      <c r="J82" s="405">
        <f>G82-H82</f>
        <v/>
      </c>
    </row>
    <row r="83" ht="15.75" customHeight="1" s="506">
      <c r="B83" s="338">
        <f>'PROYECCIÓN'!B84</f>
        <v/>
      </c>
      <c r="C83" s="236">
        <f>'PROYECCIÓN'!C84</f>
        <v/>
      </c>
      <c r="D83" s="53">
        <f>'PROYECCIÓN'!D84</f>
        <v/>
      </c>
      <c r="E83" s="114">
        <f>'PROYECCIÓN'!E84</f>
        <v/>
      </c>
      <c r="F83" s="114">
        <f>VENTAS!G83</f>
        <v/>
      </c>
      <c r="G83" s="114">
        <f>'PROYECCIÓN'!F84</f>
        <v/>
      </c>
      <c r="H83" s="184">
        <f>'PROYECCIÓN'!HS84</f>
        <v/>
      </c>
      <c r="I83" s="404">
        <f>F83+H83</f>
        <v/>
      </c>
      <c r="J83" s="405">
        <f>G83-H83</f>
        <v/>
      </c>
    </row>
    <row r="84" ht="15.75" customHeight="1" s="506">
      <c r="B84" s="338">
        <f>'PROYECCIÓN'!B85</f>
        <v/>
      </c>
      <c r="C84" s="236">
        <f>'PROYECCIÓN'!C85</f>
        <v/>
      </c>
      <c r="D84" s="53">
        <f>'PROYECCIÓN'!D85</f>
        <v/>
      </c>
      <c r="E84" s="114">
        <f>'PROYECCIÓN'!E85</f>
        <v/>
      </c>
      <c r="F84" s="114">
        <f>VENTAS!G84</f>
        <v/>
      </c>
      <c r="G84" s="114">
        <f>'PROYECCIÓN'!F85</f>
        <v/>
      </c>
      <c r="H84" s="184">
        <f>'PROYECCIÓN'!HS85</f>
        <v/>
      </c>
      <c r="I84" s="404">
        <f>F84+H84</f>
        <v/>
      </c>
      <c r="J84" s="405">
        <f>G84-H84</f>
        <v/>
      </c>
    </row>
    <row r="85" ht="15.75" customHeight="1" s="506">
      <c r="B85" s="338">
        <f>'PROYECCIÓN'!B86</f>
        <v/>
      </c>
      <c r="C85" s="236">
        <f>'PROYECCIÓN'!C86</f>
        <v/>
      </c>
      <c r="D85" s="53">
        <f>'PROYECCIÓN'!D86</f>
        <v/>
      </c>
      <c r="E85" s="114">
        <f>'PROYECCIÓN'!E86</f>
        <v/>
      </c>
      <c r="F85" s="114">
        <f>VENTAS!G85</f>
        <v/>
      </c>
      <c r="G85" s="114">
        <f>'PROYECCIÓN'!F86</f>
        <v/>
      </c>
      <c r="H85" s="184">
        <f>'PROYECCIÓN'!HS86</f>
        <v/>
      </c>
      <c r="I85" s="404">
        <f>F85+H85</f>
        <v/>
      </c>
      <c r="J85" s="405">
        <f>G85-H85</f>
        <v/>
      </c>
    </row>
    <row r="86" ht="15.75" customHeight="1" s="506">
      <c r="B86" s="338">
        <f>'PROYECCIÓN'!B87</f>
        <v/>
      </c>
      <c r="C86" s="236">
        <f>'PROYECCIÓN'!C87</f>
        <v/>
      </c>
      <c r="D86" s="53">
        <f>'PROYECCIÓN'!D87</f>
        <v/>
      </c>
      <c r="E86" s="114">
        <f>'PROYECCIÓN'!E87</f>
        <v/>
      </c>
      <c r="F86" s="114">
        <f>VENTAS!G86</f>
        <v/>
      </c>
      <c r="G86" s="114">
        <f>'PROYECCIÓN'!F87</f>
        <v/>
      </c>
      <c r="H86" s="184">
        <f>'PROYECCIÓN'!HS87</f>
        <v/>
      </c>
      <c r="I86" s="404">
        <f>F86+H86</f>
        <v/>
      </c>
      <c r="J86" s="405">
        <f>G86-H86</f>
        <v/>
      </c>
    </row>
    <row r="87" ht="15.75" customHeight="1" s="506">
      <c r="B87" s="338">
        <f>'PROYECCIÓN'!B88</f>
        <v/>
      </c>
      <c r="C87" s="236">
        <f>'PROYECCIÓN'!C88</f>
        <v/>
      </c>
      <c r="D87" s="53">
        <f>'PROYECCIÓN'!D88</f>
        <v/>
      </c>
      <c r="E87" s="114">
        <f>'PROYECCIÓN'!E88</f>
        <v/>
      </c>
      <c r="F87" s="114">
        <f>VENTAS!G87</f>
        <v/>
      </c>
      <c r="G87" s="114">
        <f>'PROYECCIÓN'!F88</f>
        <v/>
      </c>
      <c r="H87" s="184">
        <f>'PROYECCIÓN'!HS88</f>
        <v/>
      </c>
      <c r="I87" s="404">
        <f>F87+H87</f>
        <v/>
      </c>
      <c r="J87" s="405">
        <f>G87-H87</f>
        <v/>
      </c>
    </row>
    <row r="88" ht="15.75" customHeight="1" s="506">
      <c r="B88" s="338">
        <f>'PROYECCIÓN'!B89</f>
        <v/>
      </c>
      <c r="C88" s="236">
        <f>'PROYECCIÓN'!C89</f>
        <v/>
      </c>
      <c r="D88" s="53">
        <f>'PROYECCIÓN'!D89</f>
        <v/>
      </c>
      <c r="E88" s="114">
        <f>'PROYECCIÓN'!E89</f>
        <v/>
      </c>
      <c r="F88" s="114">
        <f>VENTAS!G88</f>
        <v/>
      </c>
      <c r="G88" s="114">
        <f>'PROYECCIÓN'!F89</f>
        <v/>
      </c>
      <c r="H88" s="184">
        <f>'PROYECCIÓN'!HS89</f>
        <v/>
      </c>
      <c r="I88" s="404">
        <f>F88+H88</f>
        <v/>
      </c>
      <c r="J88" s="405">
        <f>G88-H88</f>
        <v/>
      </c>
    </row>
    <row r="89" ht="15.75" customHeight="1" s="506">
      <c r="B89" s="338">
        <f>'PROYECCIÓN'!B90</f>
        <v/>
      </c>
      <c r="C89" s="236">
        <f>'PROYECCIÓN'!C90</f>
        <v/>
      </c>
      <c r="D89" s="53">
        <f>'PROYECCIÓN'!D90</f>
        <v/>
      </c>
      <c r="E89" s="114">
        <f>'PROYECCIÓN'!E90</f>
        <v/>
      </c>
      <c r="F89" s="114">
        <f>VENTAS!G89</f>
        <v/>
      </c>
      <c r="G89" s="114">
        <f>'PROYECCIÓN'!F90</f>
        <v/>
      </c>
      <c r="H89" s="184">
        <f>'PROYECCIÓN'!HS90</f>
        <v/>
      </c>
      <c r="I89" s="404">
        <f>F89+H89</f>
        <v/>
      </c>
      <c r="J89" s="405">
        <f>G89-H89</f>
        <v/>
      </c>
    </row>
    <row r="90" ht="15.75" customHeight="1" s="506">
      <c r="B90" s="338">
        <f>'PROYECCIÓN'!B91</f>
        <v/>
      </c>
      <c r="C90" s="236">
        <f>'PROYECCIÓN'!C91</f>
        <v/>
      </c>
      <c r="D90" s="53">
        <f>'PROYECCIÓN'!D91</f>
        <v/>
      </c>
      <c r="E90" s="114">
        <f>'PROYECCIÓN'!E91</f>
        <v/>
      </c>
      <c r="F90" s="114">
        <f>VENTAS!G90</f>
        <v/>
      </c>
      <c r="G90" s="114">
        <f>'PROYECCIÓN'!F91</f>
        <v/>
      </c>
      <c r="H90" s="184">
        <f>'PROYECCIÓN'!HS91</f>
        <v/>
      </c>
      <c r="I90" s="404">
        <f>F90+H90</f>
        <v/>
      </c>
      <c r="J90" s="405">
        <f>G90-H90</f>
        <v/>
      </c>
    </row>
    <row r="91" ht="15.75" customHeight="1" s="506">
      <c r="B91" s="338">
        <f>'PROYECCIÓN'!B92</f>
        <v/>
      </c>
      <c r="C91" s="236">
        <f>'PROYECCIÓN'!C92</f>
        <v/>
      </c>
      <c r="D91" s="53">
        <f>'PROYECCIÓN'!D92</f>
        <v/>
      </c>
      <c r="E91" s="114">
        <f>'PROYECCIÓN'!E92</f>
        <v/>
      </c>
      <c r="F91" s="114">
        <f>VENTAS!G91</f>
        <v/>
      </c>
      <c r="G91" s="114">
        <f>'PROYECCIÓN'!F92</f>
        <v/>
      </c>
      <c r="H91" s="184">
        <f>'PROYECCIÓN'!HS92</f>
        <v/>
      </c>
      <c r="I91" s="404">
        <f>F91+H91</f>
        <v/>
      </c>
      <c r="J91" s="405">
        <f>G91-H91</f>
        <v/>
      </c>
    </row>
    <row r="92" ht="15.75" customHeight="1" s="506">
      <c r="B92" s="338">
        <f>'PROYECCIÓN'!B93</f>
        <v/>
      </c>
      <c r="C92" s="236">
        <f>'PROYECCIÓN'!C93</f>
        <v/>
      </c>
      <c r="D92" s="53">
        <f>'PROYECCIÓN'!D93</f>
        <v/>
      </c>
      <c r="E92" s="114">
        <f>'PROYECCIÓN'!E93</f>
        <v/>
      </c>
      <c r="F92" s="114">
        <f>VENTAS!G92</f>
        <v/>
      </c>
      <c r="G92" s="114">
        <f>'PROYECCIÓN'!F93</f>
        <v/>
      </c>
      <c r="H92" s="184">
        <f>'PROYECCIÓN'!HS93</f>
        <v/>
      </c>
      <c r="I92" s="404">
        <f>F92+H92</f>
        <v/>
      </c>
      <c r="J92" s="405">
        <f>G92-H92</f>
        <v/>
      </c>
    </row>
    <row r="93" ht="15.75" customHeight="1" s="506">
      <c r="B93" s="338">
        <f>'PROYECCIÓN'!B94</f>
        <v/>
      </c>
      <c r="C93" s="236">
        <f>'PROYECCIÓN'!C94</f>
        <v/>
      </c>
      <c r="D93" s="53">
        <f>'PROYECCIÓN'!D94</f>
        <v/>
      </c>
      <c r="E93" s="114">
        <f>'PROYECCIÓN'!E94</f>
        <v/>
      </c>
      <c r="F93" s="114">
        <f>VENTAS!G93</f>
        <v/>
      </c>
      <c r="G93" s="114">
        <f>'PROYECCIÓN'!F94</f>
        <v/>
      </c>
      <c r="H93" s="184">
        <f>'PROYECCIÓN'!HS94</f>
        <v/>
      </c>
      <c r="I93" s="404">
        <f>F93+H93</f>
        <v/>
      </c>
      <c r="J93" s="405">
        <f>G93-H93</f>
        <v/>
      </c>
    </row>
    <row r="94" ht="15.75" customHeight="1" s="506">
      <c r="B94" s="338">
        <f>'PROYECCIÓN'!B95</f>
        <v/>
      </c>
      <c r="C94" s="236">
        <f>'PROYECCIÓN'!C95</f>
        <v/>
      </c>
      <c r="D94" s="53">
        <f>'PROYECCIÓN'!D95</f>
        <v/>
      </c>
      <c r="E94" s="114">
        <f>'PROYECCIÓN'!E95</f>
        <v/>
      </c>
      <c r="F94" s="114">
        <f>VENTAS!G94</f>
        <v/>
      </c>
      <c r="G94" s="114">
        <f>'PROYECCIÓN'!F95</f>
        <v/>
      </c>
      <c r="H94" s="184">
        <f>'PROYECCIÓN'!HS95</f>
        <v/>
      </c>
      <c r="I94" s="404">
        <f>F94+H94</f>
        <v/>
      </c>
      <c r="J94" s="405">
        <f>G94-H94</f>
        <v/>
      </c>
    </row>
    <row r="95" ht="15.75" customHeight="1" s="506">
      <c r="B95" s="338">
        <f>'PROYECCIÓN'!B96</f>
        <v/>
      </c>
      <c r="C95" s="236">
        <f>'PROYECCIÓN'!C96</f>
        <v/>
      </c>
      <c r="D95" s="53">
        <f>'PROYECCIÓN'!D96</f>
        <v/>
      </c>
      <c r="E95" s="114">
        <f>'PROYECCIÓN'!E96</f>
        <v/>
      </c>
      <c r="F95" s="114">
        <f>VENTAS!G95</f>
        <v/>
      </c>
      <c r="G95" s="114">
        <f>'PROYECCIÓN'!F96</f>
        <v/>
      </c>
      <c r="H95" s="184">
        <f>'PROYECCIÓN'!HS96</f>
        <v/>
      </c>
      <c r="I95" s="404">
        <f>F95+H95</f>
        <v/>
      </c>
      <c r="J95" s="405">
        <f>G95-H95</f>
        <v/>
      </c>
    </row>
    <row r="96" ht="15.75" customHeight="1" s="506">
      <c r="B96" s="338">
        <f>'PROYECCIÓN'!B97</f>
        <v/>
      </c>
      <c r="C96" s="236">
        <f>'PROYECCIÓN'!C97</f>
        <v/>
      </c>
      <c r="D96" s="53">
        <f>'PROYECCIÓN'!D97</f>
        <v/>
      </c>
      <c r="E96" s="114">
        <f>'PROYECCIÓN'!E97</f>
        <v/>
      </c>
      <c r="F96" s="114">
        <f>VENTAS!G96</f>
        <v/>
      </c>
      <c r="G96" s="114">
        <f>'PROYECCIÓN'!F97</f>
        <v/>
      </c>
      <c r="H96" s="184">
        <f>'PROYECCIÓN'!HS97</f>
        <v/>
      </c>
      <c r="I96" s="404">
        <f>F96+H96</f>
        <v/>
      </c>
      <c r="J96" s="405">
        <f>G96-H96</f>
        <v/>
      </c>
    </row>
    <row r="97" ht="15.75" customHeight="1" s="506">
      <c r="B97" s="338">
        <f>'PROYECCIÓN'!B98</f>
        <v/>
      </c>
      <c r="C97" s="236">
        <f>'PROYECCIÓN'!C98</f>
        <v/>
      </c>
      <c r="D97" s="53">
        <f>'PROYECCIÓN'!D98</f>
        <v/>
      </c>
      <c r="E97" s="114">
        <f>'PROYECCIÓN'!E98</f>
        <v/>
      </c>
      <c r="F97" s="114">
        <f>VENTAS!G97</f>
        <v/>
      </c>
      <c r="G97" s="114">
        <f>'PROYECCIÓN'!F98</f>
        <v/>
      </c>
      <c r="H97" s="184">
        <f>'PROYECCIÓN'!HS98</f>
        <v/>
      </c>
      <c r="I97" s="404">
        <f>F97+H97</f>
        <v/>
      </c>
      <c r="J97" s="405">
        <f>G97-H97</f>
        <v/>
      </c>
    </row>
    <row r="98" ht="15.75" customHeight="1" s="506">
      <c r="B98" s="338">
        <f>'PROYECCIÓN'!B99</f>
        <v/>
      </c>
      <c r="C98" s="236">
        <f>'PROYECCIÓN'!C99</f>
        <v/>
      </c>
      <c r="D98" s="53">
        <f>'PROYECCIÓN'!D99</f>
        <v/>
      </c>
      <c r="E98" s="114">
        <f>'PROYECCIÓN'!E99</f>
        <v/>
      </c>
      <c r="F98" s="114">
        <f>VENTAS!G98</f>
        <v/>
      </c>
      <c r="G98" s="114">
        <f>'PROYECCIÓN'!F99</f>
        <v/>
      </c>
      <c r="H98" s="184">
        <f>'PROYECCIÓN'!HS99</f>
        <v/>
      </c>
      <c r="I98" s="404">
        <f>F98+H98</f>
        <v/>
      </c>
      <c r="J98" s="405">
        <f>G98-H98</f>
        <v/>
      </c>
    </row>
    <row r="99" ht="15.75" customHeight="1" s="506">
      <c r="B99" s="338">
        <f>'PROYECCIÓN'!B100</f>
        <v/>
      </c>
      <c r="C99" s="236">
        <f>'PROYECCIÓN'!C100</f>
        <v/>
      </c>
      <c r="D99" s="53">
        <f>'PROYECCIÓN'!D100</f>
        <v/>
      </c>
      <c r="E99" s="114">
        <f>'PROYECCIÓN'!E100</f>
        <v/>
      </c>
      <c r="F99" s="114">
        <f>VENTAS!G99</f>
        <v/>
      </c>
      <c r="G99" s="114">
        <f>'PROYECCIÓN'!F100</f>
        <v/>
      </c>
      <c r="H99" s="184">
        <f>'PROYECCIÓN'!HS100</f>
        <v/>
      </c>
      <c r="I99" s="404">
        <f>F99+H99</f>
        <v/>
      </c>
      <c r="J99" s="405">
        <f>G99-H99</f>
        <v/>
      </c>
    </row>
    <row r="100" ht="15.75" customHeight="1" s="506">
      <c r="B100" s="338">
        <f>'PROYECCIÓN'!B101</f>
        <v/>
      </c>
      <c r="C100" s="236">
        <f>'PROYECCIÓN'!C101</f>
        <v/>
      </c>
      <c r="D100" s="53">
        <f>'PROYECCIÓN'!D101</f>
        <v/>
      </c>
      <c r="E100" s="114">
        <f>'PROYECCIÓN'!E101</f>
        <v/>
      </c>
      <c r="F100" s="114">
        <f>VENTAS!G100</f>
        <v/>
      </c>
      <c r="G100" s="114">
        <f>'PROYECCIÓN'!F101</f>
        <v/>
      </c>
      <c r="H100" s="184">
        <f>'PROYECCIÓN'!HS101</f>
        <v/>
      </c>
      <c r="I100" s="404">
        <f>F100+H100</f>
        <v/>
      </c>
      <c r="J100" s="405">
        <f>G100-H100</f>
        <v/>
      </c>
    </row>
    <row r="101" ht="15.75" customHeight="1" s="506">
      <c r="B101" s="338">
        <f>'PROYECCIÓN'!B102</f>
        <v/>
      </c>
      <c r="C101" s="236">
        <f>'PROYECCIÓN'!C102</f>
        <v/>
      </c>
      <c r="D101" s="53">
        <f>'PROYECCIÓN'!D102</f>
        <v/>
      </c>
      <c r="E101" s="114">
        <f>'PROYECCIÓN'!E102</f>
        <v/>
      </c>
      <c r="F101" s="114">
        <f>VENTAS!G101</f>
        <v/>
      </c>
      <c r="G101" s="114">
        <f>'PROYECCIÓN'!F102</f>
        <v/>
      </c>
      <c r="H101" s="184">
        <f>'PROYECCIÓN'!HS102</f>
        <v/>
      </c>
      <c r="I101" s="404">
        <f>F101+H101</f>
        <v/>
      </c>
      <c r="J101" s="405">
        <f>G101-H101</f>
        <v/>
      </c>
    </row>
    <row r="102" ht="15.75" customHeight="1" s="506">
      <c r="B102" s="338">
        <f>'PROYECCIÓN'!B103</f>
        <v/>
      </c>
      <c r="C102" s="236">
        <f>'PROYECCIÓN'!C103</f>
        <v/>
      </c>
      <c r="D102" s="53">
        <f>'PROYECCIÓN'!D103</f>
        <v/>
      </c>
      <c r="E102" s="114">
        <f>'PROYECCIÓN'!E103</f>
        <v/>
      </c>
      <c r="F102" s="114">
        <f>VENTAS!G102</f>
        <v/>
      </c>
      <c r="G102" s="114">
        <f>'PROYECCIÓN'!F103</f>
        <v/>
      </c>
      <c r="H102" s="184">
        <f>'PROYECCIÓN'!HS103</f>
        <v/>
      </c>
      <c r="I102" s="404">
        <f>F102+H102</f>
        <v/>
      </c>
      <c r="J102" s="405">
        <f>G102-H102</f>
        <v/>
      </c>
    </row>
    <row r="103" ht="15.75" customHeight="1" s="506">
      <c r="B103" s="338">
        <f>'PROYECCIÓN'!B104</f>
        <v/>
      </c>
      <c r="C103" s="236">
        <f>'PROYECCIÓN'!C104</f>
        <v/>
      </c>
      <c r="D103" s="53">
        <f>'PROYECCIÓN'!D104</f>
        <v/>
      </c>
      <c r="E103" s="114">
        <f>'PROYECCIÓN'!E104</f>
        <v/>
      </c>
      <c r="F103" s="114">
        <f>VENTAS!G103</f>
        <v/>
      </c>
      <c r="G103" s="114">
        <f>'PROYECCIÓN'!F104</f>
        <v/>
      </c>
      <c r="H103" s="184">
        <f>'PROYECCIÓN'!HS104</f>
        <v/>
      </c>
      <c r="I103" s="404">
        <f>F103+H103</f>
        <v/>
      </c>
      <c r="J103" s="405">
        <f>G103-H103</f>
        <v/>
      </c>
    </row>
    <row r="104" ht="15.75" customHeight="1" s="506">
      <c r="B104" s="338">
        <f>'PROYECCIÓN'!B105</f>
        <v/>
      </c>
      <c r="C104" s="236">
        <f>'PROYECCIÓN'!C105</f>
        <v/>
      </c>
      <c r="D104" s="53">
        <f>'PROYECCIÓN'!D105</f>
        <v/>
      </c>
      <c r="E104" s="114">
        <f>'PROYECCIÓN'!E105</f>
        <v/>
      </c>
      <c r="F104" s="114">
        <f>VENTAS!G104</f>
        <v/>
      </c>
      <c r="G104" s="114">
        <f>'PROYECCIÓN'!F105</f>
        <v/>
      </c>
      <c r="H104" s="184">
        <f>'PROYECCIÓN'!HS105</f>
        <v/>
      </c>
      <c r="I104" s="404">
        <f>F104+H104</f>
        <v/>
      </c>
      <c r="J104" s="405">
        <f>G104-H104</f>
        <v/>
      </c>
    </row>
    <row r="105" ht="15.75" customHeight="1" s="506">
      <c r="B105" s="338">
        <f>'PROYECCIÓN'!B106</f>
        <v/>
      </c>
      <c r="C105" s="236">
        <f>'PROYECCIÓN'!C106</f>
        <v/>
      </c>
      <c r="D105" s="53">
        <f>'PROYECCIÓN'!D106</f>
        <v/>
      </c>
      <c r="E105" s="114">
        <f>'PROYECCIÓN'!E106</f>
        <v/>
      </c>
      <c r="F105" s="114">
        <f>VENTAS!G105</f>
        <v/>
      </c>
      <c r="G105" s="114">
        <f>'PROYECCIÓN'!F106</f>
        <v/>
      </c>
      <c r="H105" s="184">
        <f>'PROYECCIÓN'!HS106</f>
        <v/>
      </c>
      <c r="I105" s="404">
        <f>F105+H105</f>
        <v/>
      </c>
      <c r="J105" s="405">
        <f>G105-H105</f>
        <v/>
      </c>
    </row>
    <row r="106" ht="15.75" customHeight="1" s="506">
      <c r="B106" s="338">
        <f>'PROYECCIÓN'!B107</f>
        <v/>
      </c>
      <c r="C106" s="236">
        <f>'PROYECCIÓN'!C107</f>
        <v/>
      </c>
      <c r="D106" s="53">
        <f>'PROYECCIÓN'!D107</f>
        <v/>
      </c>
      <c r="E106" s="114">
        <f>'PROYECCIÓN'!E107</f>
        <v/>
      </c>
      <c r="F106" s="114">
        <f>VENTAS!G106</f>
        <v/>
      </c>
      <c r="G106" s="114">
        <f>'PROYECCIÓN'!F107</f>
        <v/>
      </c>
      <c r="H106" s="184">
        <f>'PROYECCIÓN'!HS107</f>
        <v/>
      </c>
      <c r="I106" s="404">
        <f>F106+H106</f>
        <v/>
      </c>
      <c r="J106" s="405">
        <f>G106-H106</f>
        <v/>
      </c>
    </row>
    <row r="107" ht="15.75" customHeight="1" s="506">
      <c r="B107" s="338">
        <f>'PROYECCIÓN'!B108</f>
        <v/>
      </c>
      <c r="C107" s="236">
        <f>'PROYECCIÓN'!C108</f>
        <v/>
      </c>
      <c r="D107" s="53">
        <f>'PROYECCIÓN'!D108</f>
        <v/>
      </c>
      <c r="E107" s="114">
        <f>'PROYECCIÓN'!E108</f>
        <v/>
      </c>
      <c r="F107" s="114">
        <f>VENTAS!G107</f>
        <v/>
      </c>
      <c r="G107" s="114">
        <f>'PROYECCIÓN'!F108</f>
        <v/>
      </c>
      <c r="H107" s="184">
        <f>'PROYECCIÓN'!HS108</f>
        <v/>
      </c>
      <c r="I107" s="404">
        <f>F107+H107</f>
        <v/>
      </c>
      <c r="J107" s="405">
        <f>G107-H107</f>
        <v/>
      </c>
    </row>
    <row r="108" ht="15.75" customHeight="1" s="506">
      <c r="B108" s="338">
        <f>'PROYECCIÓN'!B109</f>
        <v/>
      </c>
      <c r="C108" s="236">
        <f>'PROYECCIÓN'!C109</f>
        <v/>
      </c>
      <c r="D108" s="53">
        <f>'PROYECCIÓN'!D109</f>
        <v/>
      </c>
      <c r="E108" s="114">
        <f>'PROYECCIÓN'!E109</f>
        <v/>
      </c>
      <c r="F108" s="114">
        <f>VENTAS!G108</f>
        <v/>
      </c>
      <c r="G108" s="114">
        <f>'PROYECCIÓN'!F109</f>
        <v/>
      </c>
      <c r="H108" s="184">
        <f>'PROYECCIÓN'!HS109</f>
        <v/>
      </c>
      <c r="I108" s="404">
        <f>F108+H108</f>
        <v/>
      </c>
      <c r="J108" s="405">
        <f>G108-H108</f>
        <v/>
      </c>
    </row>
    <row r="109" ht="15.75" customHeight="1" s="506">
      <c r="B109" s="338">
        <f>'PROYECCIÓN'!B110</f>
        <v/>
      </c>
      <c r="C109" s="236">
        <f>'PROYECCIÓN'!C110</f>
        <v/>
      </c>
      <c r="D109" s="53">
        <f>'PROYECCIÓN'!D110</f>
        <v/>
      </c>
      <c r="E109" s="114">
        <f>'PROYECCIÓN'!E110</f>
        <v/>
      </c>
      <c r="F109" s="114">
        <f>VENTAS!G109</f>
        <v/>
      </c>
      <c r="G109" s="114">
        <f>'PROYECCIÓN'!F110</f>
        <v/>
      </c>
      <c r="H109" s="184">
        <f>'PROYECCIÓN'!HS110</f>
        <v/>
      </c>
      <c r="I109" s="404">
        <f>F109+H109</f>
        <v/>
      </c>
      <c r="J109" s="405">
        <f>G109-H109</f>
        <v/>
      </c>
    </row>
    <row r="110" ht="15.75" customHeight="1" s="506">
      <c r="B110" s="338">
        <f>'PROYECCIÓN'!B111</f>
        <v/>
      </c>
      <c r="C110" s="236">
        <f>'PROYECCIÓN'!C111</f>
        <v/>
      </c>
      <c r="D110" s="53">
        <f>'PROYECCIÓN'!D111</f>
        <v/>
      </c>
      <c r="E110" s="114">
        <f>'PROYECCIÓN'!E111</f>
        <v/>
      </c>
      <c r="F110" s="114">
        <f>VENTAS!G110</f>
        <v/>
      </c>
      <c r="G110" s="114">
        <f>'PROYECCIÓN'!F111</f>
        <v/>
      </c>
      <c r="H110" s="184">
        <f>'PROYECCIÓN'!HS111</f>
        <v/>
      </c>
      <c r="I110" s="404">
        <f>F110+H110</f>
        <v/>
      </c>
      <c r="J110" s="405">
        <f>G110-H110</f>
        <v/>
      </c>
    </row>
    <row r="111" ht="15.75" customHeight="1" s="506">
      <c r="B111" s="338">
        <f>'PROYECCIÓN'!B112</f>
        <v/>
      </c>
      <c r="C111" s="236">
        <f>'PROYECCIÓN'!C112</f>
        <v/>
      </c>
      <c r="D111" s="53">
        <f>'PROYECCIÓN'!D112</f>
        <v/>
      </c>
      <c r="E111" s="114">
        <f>'PROYECCIÓN'!E112</f>
        <v/>
      </c>
      <c r="F111" s="114">
        <f>VENTAS!G111</f>
        <v/>
      </c>
      <c r="G111" s="114">
        <f>'PROYECCIÓN'!F112</f>
        <v/>
      </c>
      <c r="H111" s="184">
        <f>'PROYECCIÓN'!HS112</f>
        <v/>
      </c>
      <c r="I111" s="404">
        <f>F111+H111</f>
        <v/>
      </c>
      <c r="J111" s="405">
        <f>G111-H111</f>
        <v/>
      </c>
    </row>
    <row r="112" ht="15.75" customHeight="1" s="506">
      <c r="B112" s="338">
        <f>'PROYECCIÓN'!B113</f>
        <v/>
      </c>
      <c r="C112" s="236">
        <f>'PROYECCIÓN'!C113</f>
        <v/>
      </c>
      <c r="D112" s="53">
        <f>'PROYECCIÓN'!D113</f>
        <v/>
      </c>
      <c r="E112" s="114">
        <f>'PROYECCIÓN'!E113</f>
        <v/>
      </c>
      <c r="F112" s="114">
        <f>VENTAS!G112</f>
        <v/>
      </c>
      <c r="G112" s="114">
        <f>'PROYECCIÓN'!F113</f>
        <v/>
      </c>
      <c r="H112" s="184">
        <f>'PROYECCIÓN'!HS113</f>
        <v/>
      </c>
      <c r="I112" s="404">
        <f>F112+H112</f>
        <v/>
      </c>
      <c r="J112" s="405">
        <f>G112-H112</f>
        <v/>
      </c>
    </row>
    <row r="113" ht="15.75" customHeight="1" s="506">
      <c r="B113" s="338">
        <f>'PROYECCIÓN'!B114</f>
        <v/>
      </c>
      <c r="C113" s="236">
        <f>'PROYECCIÓN'!C114</f>
        <v/>
      </c>
      <c r="D113" s="53">
        <f>'PROYECCIÓN'!D114</f>
        <v/>
      </c>
      <c r="E113" s="114">
        <f>'PROYECCIÓN'!E114</f>
        <v/>
      </c>
      <c r="F113" s="114">
        <f>VENTAS!G113</f>
        <v/>
      </c>
      <c r="G113" s="114">
        <f>'PROYECCIÓN'!F114</f>
        <v/>
      </c>
      <c r="H113" s="184">
        <f>'PROYECCIÓN'!HS114</f>
        <v/>
      </c>
      <c r="I113" s="404">
        <f>F113+H113</f>
        <v/>
      </c>
      <c r="J113" s="405">
        <f>G113-H113</f>
        <v/>
      </c>
    </row>
    <row r="114" ht="15.75" customHeight="1" s="506">
      <c r="B114" s="338">
        <f>'PROYECCIÓN'!B115</f>
        <v/>
      </c>
      <c r="C114" s="236">
        <f>'PROYECCIÓN'!C115</f>
        <v/>
      </c>
      <c r="D114" s="53">
        <f>'PROYECCIÓN'!D115</f>
        <v/>
      </c>
      <c r="E114" s="114">
        <f>'PROYECCIÓN'!E115</f>
        <v/>
      </c>
      <c r="F114" s="114">
        <f>VENTAS!G114</f>
        <v/>
      </c>
      <c r="G114" s="114">
        <f>'PROYECCIÓN'!F115</f>
        <v/>
      </c>
      <c r="H114" s="184">
        <f>'PROYECCIÓN'!HS115</f>
        <v/>
      </c>
      <c r="I114" s="404">
        <f>F114+H114</f>
        <v/>
      </c>
      <c r="J114" s="405">
        <f>G114-H114</f>
        <v/>
      </c>
    </row>
    <row r="115" ht="15.75" customHeight="1" s="506">
      <c r="B115" s="338">
        <f>'PROYECCIÓN'!B116</f>
        <v/>
      </c>
      <c r="C115" s="236">
        <f>'PROYECCIÓN'!C116</f>
        <v/>
      </c>
      <c r="D115" s="53">
        <f>'PROYECCIÓN'!D116</f>
        <v/>
      </c>
      <c r="E115" s="114">
        <f>'PROYECCIÓN'!E116</f>
        <v/>
      </c>
      <c r="F115" s="114">
        <f>VENTAS!G115</f>
        <v/>
      </c>
      <c r="G115" s="114">
        <f>'PROYECCIÓN'!F116</f>
        <v/>
      </c>
      <c r="H115" s="184">
        <f>'PROYECCIÓN'!HS116</f>
        <v/>
      </c>
      <c r="I115" s="404">
        <f>F115+H115</f>
        <v/>
      </c>
      <c r="J115" s="405">
        <f>G115-H115</f>
        <v/>
      </c>
    </row>
    <row r="116" ht="15.75" customHeight="1" s="506">
      <c r="B116" s="338">
        <f>'PROYECCIÓN'!B117</f>
        <v/>
      </c>
      <c r="C116" s="236">
        <f>'PROYECCIÓN'!C117</f>
        <v/>
      </c>
      <c r="D116" s="53">
        <f>'PROYECCIÓN'!D117</f>
        <v/>
      </c>
      <c r="E116" s="114">
        <f>'PROYECCIÓN'!E117</f>
        <v/>
      </c>
      <c r="F116" s="114">
        <f>VENTAS!G116</f>
        <v/>
      </c>
      <c r="G116" s="114">
        <f>'PROYECCIÓN'!F117</f>
        <v/>
      </c>
      <c r="H116" s="184">
        <f>'PROYECCIÓN'!HS117</f>
        <v/>
      </c>
      <c r="I116" s="404">
        <f>F116+H116</f>
        <v/>
      </c>
      <c r="J116" s="405">
        <f>G116-H116</f>
        <v/>
      </c>
    </row>
    <row r="117" ht="15.75" customHeight="1" s="506">
      <c r="B117" s="338">
        <f>'PROYECCIÓN'!B118</f>
        <v/>
      </c>
      <c r="C117" s="236">
        <f>'PROYECCIÓN'!C118</f>
        <v/>
      </c>
      <c r="D117" s="53">
        <f>'PROYECCIÓN'!D118</f>
        <v/>
      </c>
      <c r="E117" s="114">
        <f>'PROYECCIÓN'!E118</f>
        <v/>
      </c>
      <c r="F117" s="114">
        <f>VENTAS!G117</f>
        <v/>
      </c>
      <c r="G117" s="114">
        <f>'PROYECCIÓN'!F118</f>
        <v/>
      </c>
      <c r="H117" s="184">
        <f>'PROYECCIÓN'!HS118</f>
        <v/>
      </c>
      <c r="I117" s="404">
        <f>F117+H117</f>
        <v/>
      </c>
      <c r="J117" s="405">
        <f>G117-H117</f>
        <v/>
      </c>
    </row>
    <row r="118" ht="15.75" customHeight="1" s="506">
      <c r="B118" s="338">
        <f>'PROYECCIÓN'!B119</f>
        <v/>
      </c>
      <c r="C118" s="236">
        <f>'PROYECCIÓN'!C119</f>
        <v/>
      </c>
      <c r="D118" s="53">
        <f>'PROYECCIÓN'!D119</f>
        <v/>
      </c>
      <c r="E118" s="114">
        <f>'PROYECCIÓN'!E119</f>
        <v/>
      </c>
      <c r="F118" s="114">
        <f>VENTAS!G118</f>
        <v/>
      </c>
      <c r="G118" s="114">
        <f>'PROYECCIÓN'!F119</f>
        <v/>
      </c>
      <c r="H118" s="184">
        <f>'PROYECCIÓN'!HS119</f>
        <v/>
      </c>
      <c r="I118" s="404">
        <f>F118+H118</f>
        <v/>
      </c>
      <c r="J118" s="405">
        <f>G118-H118</f>
        <v/>
      </c>
    </row>
    <row r="119" ht="15.75" customHeight="1" s="506">
      <c r="B119" s="338">
        <f>'PROYECCIÓN'!B120</f>
        <v/>
      </c>
      <c r="C119" s="236">
        <f>'PROYECCIÓN'!C120</f>
        <v/>
      </c>
      <c r="D119" s="53">
        <f>'PROYECCIÓN'!D120</f>
        <v/>
      </c>
      <c r="E119" s="114">
        <f>'PROYECCIÓN'!E120</f>
        <v/>
      </c>
      <c r="F119" s="114">
        <f>VENTAS!G119</f>
        <v/>
      </c>
      <c r="G119" s="114">
        <f>'PROYECCIÓN'!F120</f>
        <v/>
      </c>
      <c r="H119" s="184">
        <f>'PROYECCIÓN'!HS120</f>
        <v/>
      </c>
      <c r="I119" s="404">
        <f>F119+H119</f>
        <v/>
      </c>
      <c r="J119" s="405">
        <f>G119-H119</f>
        <v/>
      </c>
    </row>
    <row r="120" ht="15.75" customHeight="1" s="506">
      <c r="B120" s="338">
        <f>'PROYECCIÓN'!B121</f>
        <v/>
      </c>
      <c r="C120" s="236">
        <f>'PROYECCIÓN'!C121</f>
        <v/>
      </c>
      <c r="D120" s="53">
        <f>'PROYECCIÓN'!D121</f>
        <v/>
      </c>
      <c r="E120" s="114">
        <f>'PROYECCIÓN'!E121</f>
        <v/>
      </c>
      <c r="F120" s="114">
        <f>VENTAS!G120</f>
        <v/>
      </c>
      <c r="G120" s="114">
        <f>'PROYECCIÓN'!F121</f>
        <v/>
      </c>
      <c r="H120" s="184">
        <f>'PROYECCIÓN'!HS121</f>
        <v/>
      </c>
      <c r="I120" s="404">
        <f>F120+H120</f>
        <v/>
      </c>
      <c r="J120" s="405">
        <f>G120-H120</f>
        <v/>
      </c>
    </row>
    <row r="121" ht="15.75" customHeight="1" s="506">
      <c r="B121" s="338">
        <f>'PROYECCIÓN'!B122</f>
        <v/>
      </c>
      <c r="C121" s="236">
        <f>'PROYECCIÓN'!C122</f>
        <v/>
      </c>
      <c r="D121" s="53">
        <f>'PROYECCIÓN'!D122</f>
        <v/>
      </c>
      <c r="E121" s="114">
        <f>'PROYECCIÓN'!E122</f>
        <v/>
      </c>
      <c r="F121" s="114">
        <f>VENTAS!G121</f>
        <v/>
      </c>
      <c r="G121" s="114">
        <f>'PROYECCIÓN'!F122</f>
        <v/>
      </c>
      <c r="H121" s="184">
        <f>'PROYECCIÓN'!HS122</f>
        <v/>
      </c>
      <c r="I121" s="404">
        <f>F121+H121</f>
        <v/>
      </c>
      <c r="J121" s="405">
        <f>G121-H121</f>
        <v/>
      </c>
    </row>
    <row r="122" ht="15.75" customHeight="1" s="506">
      <c r="B122" s="338">
        <f>'PROYECCIÓN'!B123</f>
        <v/>
      </c>
      <c r="C122" s="236">
        <f>'PROYECCIÓN'!C123</f>
        <v/>
      </c>
      <c r="D122" s="53">
        <f>'PROYECCIÓN'!D123</f>
        <v/>
      </c>
      <c r="E122" s="114">
        <f>'PROYECCIÓN'!E123</f>
        <v/>
      </c>
      <c r="F122" s="114">
        <f>VENTAS!G122</f>
        <v/>
      </c>
      <c r="G122" s="114">
        <f>'PROYECCIÓN'!F123</f>
        <v/>
      </c>
      <c r="H122" s="184">
        <f>'PROYECCIÓN'!HS123</f>
        <v/>
      </c>
      <c r="I122" s="404">
        <f>F122+H122</f>
        <v/>
      </c>
      <c r="J122" s="405">
        <f>G122-H122</f>
        <v/>
      </c>
    </row>
    <row r="123" ht="15.75" customHeight="1" s="506">
      <c r="B123" s="338">
        <f>'PROYECCIÓN'!B124</f>
        <v/>
      </c>
      <c r="C123" s="236">
        <f>'PROYECCIÓN'!C124</f>
        <v/>
      </c>
      <c r="D123" s="53">
        <f>'PROYECCIÓN'!D124</f>
        <v/>
      </c>
      <c r="E123" s="114">
        <f>'PROYECCIÓN'!E124</f>
        <v/>
      </c>
      <c r="F123" s="114">
        <f>VENTAS!G123</f>
        <v/>
      </c>
      <c r="G123" s="114">
        <f>'PROYECCIÓN'!F124</f>
        <v/>
      </c>
      <c r="H123" s="184">
        <f>'PROYECCIÓN'!HS124</f>
        <v/>
      </c>
      <c r="I123" s="404">
        <f>F123+H123</f>
        <v/>
      </c>
      <c r="J123" s="405">
        <f>G123-H123</f>
        <v/>
      </c>
    </row>
    <row r="124" ht="15.75" customHeight="1" s="506">
      <c r="B124" s="338">
        <f>'PROYECCIÓN'!B125</f>
        <v/>
      </c>
      <c r="C124" s="236">
        <f>'PROYECCIÓN'!C125</f>
        <v/>
      </c>
      <c r="D124" s="53">
        <f>'PROYECCIÓN'!D125</f>
        <v/>
      </c>
      <c r="E124" s="114">
        <f>'PROYECCIÓN'!E125</f>
        <v/>
      </c>
      <c r="F124" s="114">
        <f>VENTAS!G124</f>
        <v/>
      </c>
      <c r="G124" s="114">
        <f>'PROYECCIÓN'!F125</f>
        <v/>
      </c>
      <c r="H124" s="184">
        <f>'PROYECCIÓN'!HS125</f>
        <v/>
      </c>
      <c r="I124" s="404">
        <f>F124+H124</f>
        <v/>
      </c>
      <c r="J124" s="405">
        <f>G124-H124</f>
        <v/>
      </c>
    </row>
    <row r="125" ht="15.75" customHeight="1" s="506">
      <c r="B125" s="338">
        <f>'PROYECCIÓN'!B126</f>
        <v/>
      </c>
      <c r="C125" s="236">
        <f>'PROYECCIÓN'!C126</f>
        <v/>
      </c>
      <c r="D125" s="53">
        <f>'PROYECCIÓN'!D126</f>
        <v/>
      </c>
      <c r="E125" s="114">
        <f>'PROYECCIÓN'!E126</f>
        <v/>
      </c>
      <c r="F125" s="114">
        <f>VENTAS!G125</f>
        <v/>
      </c>
      <c r="G125" s="114">
        <f>'PROYECCIÓN'!F126</f>
        <v/>
      </c>
      <c r="H125" s="184">
        <f>'PROYECCIÓN'!HS126</f>
        <v/>
      </c>
      <c r="I125" s="404">
        <f>F125+H125</f>
        <v/>
      </c>
      <c r="J125" s="405">
        <f>G125-H125</f>
        <v/>
      </c>
    </row>
    <row r="126" ht="15.75" customHeight="1" s="506">
      <c r="B126" s="338">
        <f>'PROYECCIÓN'!B127</f>
        <v/>
      </c>
      <c r="C126" s="236">
        <f>'PROYECCIÓN'!C127</f>
        <v/>
      </c>
      <c r="D126" s="53">
        <f>'PROYECCIÓN'!D127</f>
        <v/>
      </c>
      <c r="E126" s="114">
        <f>'PROYECCIÓN'!E127</f>
        <v/>
      </c>
      <c r="F126" s="114">
        <f>VENTAS!G126</f>
        <v/>
      </c>
      <c r="G126" s="114">
        <f>'PROYECCIÓN'!F127</f>
        <v/>
      </c>
      <c r="H126" s="184">
        <f>'PROYECCIÓN'!HS127</f>
        <v/>
      </c>
      <c r="I126" s="404">
        <f>F126+H126</f>
        <v/>
      </c>
      <c r="J126" s="405">
        <f>G126-H126</f>
        <v/>
      </c>
    </row>
    <row r="127" ht="15.75" customHeight="1" s="506">
      <c r="B127" s="338">
        <f>'PROYECCIÓN'!B128</f>
        <v/>
      </c>
      <c r="C127" s="236">
        <f>'PROYECCIÓN'!C128</f>
        <v/>
      </c>
      <c r="D127" s="53">
        <f>'PROYECCIÓN'!D128</f>
        <v/>
      </c>
      <c r="E127" s="114">
        <f>'PROYECCIÓN'!E128</f>
        <v/>
      </c>
      <c r="F127" s="114">
        <f>VENTAS!G127</f>
        <v/>
      </c>
      <c r="G127" s="114">
        <f>'PROYECCIÓN'!F128</f>
        <v/>
      </c>
      <c r="H127" s="184">
        <f>'PROYECCIÓN'!HS128</f>
        <v/>
      </c>
      <c r="I127" s="404">
        <f>F127+H127</f>
        <v/>
      </c>
      <c r="J127" s="405">
        <f>G127-H127</f>
        <v/>
      </c>
    </row>
    <row r="128" ht="15.75" customHeight="1" s="506">
      <c r="B128" s="338">
        <f>'PROYECCIÓN'!B129</f>
        <v/>
      </c>
      <c r="C128" s="236">
        <f>'PROYECCIÓN'!C129</f>
        <v/>
      </c>
      <c r="D128" s="53">
        <f>'PROYECCIÓN'!D129</f>
        <v/>
      </c>
      <c r="E128" s="114">
        <f>'PROYECCIÓN'!E129</f>
        <v/>
      </c>
      <c r="F128" s="114">
        <f>VENTAS!G128</f>
        <v/>
      </c>
      <c r="G128" s="114">
        <f>'PROYECCIÓN'!F129</f>
        <v/>
      </c>
      <c r="H128" s="184">
        <f>'PROYECCIÓN'!HS129</f>
        <v/>
      </c>
      <c r="I128" s="404">
        <f>F128+H128</f>
        <v/>
      </c>
      <c r="J128" s="405">
        <f>G128-H128</f>
        <v/>
      </c>
    </row>
    <row r="129" ht="15.75" customHeight="1" s="506">
      <c r="B129" s="338">
        <f>'PROYECCIÓN'!B130</f>
        <v/>
      </c>
      <c r="C129" s="236">
        <f>'PROYECCIÓN'!C130</f>
        <v/>
      </c>
      <c r="D129" s="53">
        <f>'PROYECCIÓN'!D130</f>
        <v/>
      </c>
      <c r="E129" s="114">
        <f>'PROYECCIÓN'!E130</f>
        <v/>
      </c>
      <c r="F129" s="114">
        <f>VENTAS!G129</f>
        <v/>
      </c>
      <c r="G129" s="114">
        <f>'PROYECCIÓN'!F130</f>
        <v/>
      </c>
      <c r="H129" s="184">
        <f>'PROYECCIÓN'!HS130</f>
        <v/>
      </c>
      <c r="I129" s="404">
        <f>F129+H129</f>
        <v/>
      </c>
      <c r="J129" s="405">
        <f>G129-H129</f>
        <v/>
      </c>
    </row>
    <row r="130" ht="15.75" customHeight="1" s="506">
      <c r="B130" s="338">
        <f>'PROYECCIÓN'!B131</f>
        <v/>
      </c>
      <c r="C130" s="236">
        <f>'PROYECCIÓN'!C131</f>
        <v/>
      </c>
      <c r="D130" s="53">
        <f>'PROYECCIÓN'!D131</f>
        <v/>
      </c>
      <c r="E130" s="114">
        <f>'PROYECCIÓN'!E131</f>
        <v/>
      </c>
      <c r="F130" s="114">
        <f>VENTAS!G130</f>
        <v/>
      </c>
      <c r="G130" s="114">
        <f>'PROYECCIÓN'!F131</f>
        <v/>
      </c>
      <c r="H130" s="184">
        <f>'PROYECCIÓN'!HS131</f>
        <v/>
      </c>
      <c r="I130" s="404">
        <f>F130+H130</f>
        <v/>
      </c>
      <c r="J130" s="405">
        <f>G130-H130</f>
        <v/>
      </c>
    </row>
    <row r="131" ht="15.75" customHeight="1" s="506">
      <c r="B131" s="338">
        <f>'PROYECCIÓN'!B132</f>
        <v/>
      </c>
      <c r="C131" s="236">
        <f>'PROYECCIÓN'!C132</f>
        <v/>
      </c>
      <c r="D131" s="53">
        <f>'PROYECCIÓN'!D132</f>
        <v/>
      </c>
      <c r="E131" s="114">
        <f>'PROYECCIÓN'!E132</f>
        <v/>
      </c>
      <c r="F131" s="114">
        <f>VENTAS!G131</f>
        <v/>
      </c>
      <c r="G131" s="114">
        <f>'PROYECCIÓN'!F132</f>
        <v/>
      </c>
      <c r="H131" s="184">
        <f>'PROYECCIÓN'!HS132</f>
        <v/>
      </c>
      <c r="I131" s="404">
        <f>F131+H131</f>
        <v/>
      </c>
      <c r="J131" s="405">
        <f>G131-H131</f>
        <v/>
      </c>
    </row>
    <row r="132" ht="15.75" customHeight="1" s="506">
      <c r="B132" s="338">
        <f>'PROYECCIÓN'!B133</f>
        <v/>
      </c>
      <c r="C132" s="236">
        <f>'PROYECCIÓN'!C133</f>
        <v/>
      </c>
      <c r="D132" s="53">
        <f>'PROYECCIÓN'!D133</f>
        <v/>
      </c>
      <c r="E132" s="114">
        <f>'PROYECCIÓN'!E133</f>
        <v/>
      </c>
      <c r="F132" s="114">
        <f>VENTAS!G132</f>
        <v/>
      </c>
      <c r="G132" s="114">
        <f>'PROYECCIÓN'!F133</f>
        <v/>
      </c>
      <c r="H132" s="184">
        <f>'PROYECCIÓN'!HS133</f>
        <v/>
      </c>
      <c r="I132" s="404">
        <f>F132+H132</f>
        <v/>
      </c>
      <c r="J132" s="405">
        <f>G132-H132</f>
        <v/>
      </c>
    </row>
    <row r="133" ht="15.75" customHeight="1" s="506">
      <c r="B133" s="338">
        <f>'PROYECCIÓN'!B134</f>
        <v/>
      </c>
      <c r="C133" s="236">
        <f>'PROYECCIÓN'!C134</f>
        <v/>
      </c>
      <c r="D133" s="53">
        <f>'PROYECCIÓN'!D134</f>
        <v/>
      </c>
      <c r="E133" s="114">
        <f>'PROYECCIÓN'!E134</f>
        <v/>
      </c>
      <c r="F133" s="114">
        <f>VENTAS!G133</f>
        <v/>
      </c>
      <c r="G133" s="114">
        <f>'PROYECCIÓN'!F134</f>
        <v/>
      </c>
      <c r="H133" s="184">
        <f>'PROYECCIÓN'!HS134</f>
        <v/>
      </c>
      <c r="I133" s="404">
        <f>F133+H133</f>
        <v/>
      </c>
      <c r="J133" s="405">
        <f>G133-H133</f>
        <v/>
      </c>
    </row>
    <row r="134" ht="15.75" customHeight="1" s="506">
      <c r="B134" s="338">
        <f>'PROYECCIÓN'!B135</f>
        <v/>
      </c>
      <c r="C134" s="236">
        <f>'PROYECCIÓN'!C135</f>
        <v/>
      </c>
      <c r="D134" s="53">
        <f>'PROYECCIÓN'!D135</f>
        <v/>
      </c>
      <c r="E134" s="114">
        <f>'PROYECCIÓN'!E135</f>
        <v/>
      </c>
      <c r="F134" s="114">
        <f>VENTAS!G134</f>
        <v/>
      </c>
      <c r="G134" s="114">
        <f>'PROYECCIÓN'!F135</f>
        <v/>
      </c>
      <c r="H134" s="184">
        <f>'PROYECCIÓN'!HS135</f>
        <v/>
      </c>
      <c r="I134" s="404">
        <f>F134+H134</f>
        <v/>
      </c>
      <c r="J134" s="405">
        <f>G134-H134</f>
        <v/>
      </c>
    </row>
    <row r="135" ht="15.75" customHeight="1" s="506">
      <c r="B135" s="338">
        <f>'PROYECCIÓN'!B136</f>
        <v/>
      </c>
      <c r="C135" s="236">
        <f>'PROYECCIÓN'!C136</f>
        <v/>
      </c>
      <c r="D135" s="53">
        <f>'PROYECCIÓN'!D136</f>
        <v/>
      </c>
      <c r="E135" s="114">
        <f>'PROYECCIÓN'!E136</f>
        <v/>
      </c>
      <c r="F135" s="114">
        <f>VENTAS!G135</f>
        <v/>
      </c>
      <c r="G135" s="114">
        <f>'PROYECCIÓN'!F136</f>
        <v/>
      </c>
      <c r="H135" s="184">
        <f>'PROYECCIÓN'!HS136</f>
        <v/>
      </c>
      <c r="I135" s="404">
        <f>F135+H135</f>
        <v/>
      </c>
      <c r="J135" s="405">
        <f>G135-H135</f>
        <v/>
      </c>
    </row>
    <row r="136" ht="15.75" customHeight="1" s="506">
      <c r="B136" s="338">
        <f>'PROYECCIÓN'!B137</f>
        <v/>
      </c>
      <c r="C136" s="236">
        <f>'PROYECCIÓN'!C137</f>
        <v/>
      </c>
      <c r="D136" s="53">
        <f>'PROYECCIÓN'!D137</f>
        <v/>
      </c>
      <c r="E136" s="114">
        <f>'PROYECCIÓN'!E137</f>
        <v/>
      </c>
      <c r="F136" s="114">
        <f>VENTAS!G136</f>
        <v/>
      </c>
      <c r="G136" s="114">
        <f>'PROYECCIÓN'!F137</f>
        <v/>
      </c>
      <c r="H136" s="184">
        <f>'PROYECCIÓN'!HS137</f>
        <v/>
      </c>
      <c r="I136" s="404">
        <f>F136+H136</f>
        <v/>
      </c>
      <c r="J136" s="405">
        <f>G136-H136</f>
        <v/>
      </c>
    </row>
    <row r="137" ht="15.75" customHeight="1" s="506">
      <c r="B137" s="338">
        <f>'PROYECCIÓN'!B138</f>
        <v/>
      </c>
      <c r="C137" s="236">
        <f>'PROYECCIÓN'!C138</f>
        <v/>
      </c>
      <c r="D137" s="53">
        <f>'PROYECCIÓN'!D138</f>
        <v/>
      </c>
      <c r="E137" s="114">
        <f>'PROYECCIÓN'!E138</f>
        <v/>
      </c>
      <c r="F137" s="114">
        <f>VENTAS!G137</f>
        <v/>
      </c>
      <c r="G137" s="114">
        <f>'PROYECCIÓN'!F138</f>
        <v/>
      </c>
      <c r="H137" s="184">
        <f>'PROYECCIÓN'!HS138</f>
        <v/>
      </c>
      <c r="I137" s="404">
        <f>F137+H137</f>
        <v/>
      </c>
      <c r="J137" s="405">
        <f>G137-H137</f>
        <v/>
      </c>
    </row>
    <row r="138" ht="15.75" customHeight="1" s="506">
      <c r="B138" s="338">
        <f>'PROYECCIÓN'!B139</f>
        <v/>
      </c>
      <c r="C138" s="236">
        <f>'PROYECCIÓN'!C139</f>
        <v/>
      </c>
      <c r="D138" s="53">
        <f>'PROYECCIÓN'!D139</f>
        <v/>
      </c>
      <c r="E138" s="114">
        <f>'PROYECCIÓN'!E139</f>
        <v/>
      </c>
      <c r="F138" s="114">
        <f>VENTAS!G138</f>
        <v/>
      </c>
      <c r="G138" s="114">
        <f>'PROYECCIÓN'!F139</f>
        <v/>
      </c>
      <c r="H138" s="184">
        <f>'PROYECCIÓN'!HS139</f>
        <v/>
      </c>
      <c r="I138" s="404">
        <f>F138+H138</f>
        <v/>
      </c>
      <c r="J138" s="405">
        <f>G138-H138</f>
        <v/>
      </c>
    </row>
    <row r="139" ht="15.75" customHeight="1" s="506">
      <c r="B139" s="338">
        <f>'PROYECCIÓN'!B140</f>
        <v/>
      </c>
      <c r="C139" s="236">
        <f>'PROYECCIÓN'!C140</f>
        <v/>
      </c>
      <c r="D139" s="53">
        <f>'PROYECCIÓN'!D140</f>
        <v/>
      </c>
      <c r="E139" s="114">
        <f>'PROYECCIÓN'!E140</f>
        <v/>
      </c>
      <c r="F139" s="114">
        <f>VENTAS!G139</f>
        <v/>
      </c>
      <c r="G139" s="114">
        <f>'PROYECCIÓN'!F140</f>
        <v/>
      </c>
      <c r="H139" s="184">
        <f>'PROYECCIÓN'!HS140</f>
        <v/>
      </c>
      <c r="I139" s="404">
        <f>F139+H139</f>
        <v/>
      </c>
      <c r="J139" s="405">
        <f>G139-H139</f>
        <v/>
      </c>
    </row>
    <row r="140" ht="15.75" customHeight="1" s="506">
      <c r="B140" s="338">
        <f>'PROYECCIÓN'!B141</f>
        <v/>
      </c>
      <c r="C140" s="236">
        <f>'PROYECCIÓN'!C141</f>
        <v/>
      </c>
      <c r="D140" s="53">
        <f>'PROYECCIÓN'!D141</f>
        <v/>
      </c>
      <c r="E140" s="114">
        <f>'PROYECCIÓN'!E141</f>
        <v/>
      </c>
      <c r="F140" s="114">
        <f>VENTAS!G140</f>
        <v/>
      </c>
      <c r="G140" s="114">
        <f>'PROYECCIÓN'!F141</f>
        <v/>
      </c>
      <c r="H140" s="184">
        <f>'PROYECCIÓN'!HS141</f>
        <v/>
      </c>
      <c r="I140" s="404">
        <f>F140+H140</f>
        <v/>
      </c>
      <c r="J140" s="405">
        <f>G140-H140</f>
        <v/>
      </c>
    </row>
    <row r="141" ht="15.75" customHeight="1" s="506">
      <c r="B141" s="338">
        <f>'PROYECCIÓN'!B142</f>
        <v/>
      </c>
      <c r="C141" s="236">
        <f>'PROYECCIÓN'!C142</f>
        <v/>
      </c>
      <c r="D141" s="53">
        <f>'PROYECCIÓN'!D142</f>
        <v/>
      </c>
      <c r="E141" s="114">
        <f>'PROYECCIÓN'!E142</f>
        <v/>
      </c>
      <c r="F141" s="114">
        <f>VENTAS!G141</f>
        <v/>
      </c>
      <c r="G141" s="114">
        <f>'PROYECCIÓN'!F142</f>
        <v/>
      </c>
      <c r="H141" s="184">
        <f>'PROYECCIÓN'!HS142</f>
        <v/>
      </c>
      <c r="I141" s="404">
        <f>F141+H141</f>
        <v/>
      </c>
      <c r="J141" s="405">
        <f>G141-H141</f>
        <v/>
      </c>
    </row>
    <row r="142" ht="15.75" customHeight="1" s="506">
      <c r="B142" s="338">
        <f>'PROYECCIÓN'!B143</f>
        <v/>
      </c>
      <c r="C142" s="236">
        <f>'PROYECCIÓN'!C143</f>
        <v/>
      </c>
      <c r="D142" s="53">
        <f>'PROYECCIÓN'!D143</f>
        <v/>
      </c>
      <c r="E142" s="114">
        <f>'PROYECCIÓN'!E143</f>
        <v/>
      </c>
      <c r="F142" s="114">
        <f>VENTAS!G142</f>
        <v/>
      </c>
      <c r="G142" s="114">
        <f>'PROYECCIÓN'!F143</f>
        <v/>
      </c>
      <c r="H142" s="184">
        <f>'PROYECCIÓN'!HS143</f>
        <v/>
      </c>
      <c r="I142" s="404">
        <f>F142+H142</f>
        <v/>
      </c>
      <c r="J142" s="405">
        <f>G142-H142</f>
        <v/>
      </c>
    </row>
    <row r="143" ht="15.75" customHeight="1" s="506">
      <c r="B143" s="338">
        <f>'PROYECCIÓN'!B144</f>
        <v/>
      </c>
      <c r="C143" s="236">
        <f>'PROYECCIÓN'!C144</f>
        <v/>
      </c>
      <c r="D143" s="53">
        <f>'PROYECCIÓN'!D144</f>
        <v/>
      </c>
      <c r="E143" s="114">
        <f>'PROYECCIÓN'!E144</f>
        <v/>
      </c>
      <c r="F143" s="114">
        <f>VENTAS!G143</f>
        <v/>
      </c>
      <c r="G143" s="114">
        <f>'PROYECCIÓN'!F144</f>
        <v/>
      </c>
      <c r="H143" s="184">
        <f>'PROYECCIÓN'!HS144</f>
        <v/>
      </c>
      <c r="I143" s="404">
        <f>F143+H143</f>
        <v/>
      </c>
      <c r="J143" s="405">
        <f>G143-H143</f>
        <v/>
      </c>
    </row>
    <row r="144" ht="15.75" customHeight="1" s="506">
      <c r="B144" s="338">
        <f>'PROYECCIÓN'!B145</f>
        <v/>
      </c>
      <c r="C144" s="236">
        <f>'PROYECCIÓN'!C145</f>
        <v/>
      </c>
      <c r="D144" s="53">
        <f>'PROYECCIÓN'!D145</f>
        <v/>
      </c>
      <c r="E144" s="114">
        <f>'PROYECCIÓN'!E145</f>
        <v/>
      </c>
      <c r="F144" s="114">
        <f>VENTAS!G144</f>
        <v/>
      </c>
      <c r="G144" s="114">
        <f>'PROYECCIÓN'!F145</f>
        <v/>
      </c>
      <c r="H144" s="184">
        <f>'PROYECCIÓN'!HS145</f>
        <v/>
      </c>
      <c r="I144" s="404">
        <f>F144+H144</f>
        <v/>
      </c>
      <c r="J144" s="405">
        <f>G144-H144</f>
        <v/>
      </c>
    </row>
    <row r="145" ht="15.75" customHeight="1" s="506">
      <c r="B145" s="338">
        <f>'PROYECCIÓN'!B146</f>
        <v/>
      </c>
      <c r="C145" s="236">
        <f>'PROYECCIÓN'!C146</f>
        <v/>
      </c>
      <c r="D145" s="53">
        <f>'PROYECCIÓN'!D146</f>
        <v/>
      </c>
      <c r="E145" s="114">
        <f>'PROYECCIÓN'!E146</f>
        <v/>
      </c>
      <c r="F145" s="114">
        <f>VENTAS!G145</f>
        <v/>
      </c>
      <c r="G145" s="114">
        <f>'PROYECCIÓN'!F146</f>
        <v/>
      </c>
      <c r="H145" s="184">
        <f>'PROYECCIÓN'!HS146</f>
        <v/>
      </c>
      <c r="I145" s="404">
        <f>F145+H145</f>
        <v/>
      </c>
      <c r="J145" s="405">
        <f>G145-H145</f>
        <v/>
      </c>
    </row>
    <row r="146" ht="15.75" customHeight="1" s="506">
      <c r="B146" s="338">
        <f>'PROYECCIÓN'!B147</f>
        <v/>
      </c>
      <c r="C146" s="236">
        <f>'PROYECCIÓN'!C147</f>
        <v/>
      </c>
      <c r="D146" s="53">
        <f>'PROYECCIÓN'!D147</f>
        <v/>
      </c>
      <c r="E146" s="114">
        <f>'PROYECCIÓN'!E147</f>
        <v/>
      </c>
      <c r="F146" s="114">
        <f>VENTAS!G146</f>
        <v/>
      </c>
      <c r="G146" s="114">
        <f>'PROYECCIÓN'!F147</f>
        <v/>
      </c>
      <c r="H146" s="184">
        <f>'PROYECCIÓN'!HS147</f>
        <v/>
      </c>
      <c r="I146" s="404">
        <f>F146+H146</f>
        <v/>
      </c>
      <c r="J146" s="405">
        <f>G146-H146</f>
        <v/>
      </c>
    </row>
    <row r="147" ht="15.75" customHeight="1" s="506">
      <c r="B147" s="338">
        <f>'PROYECCIÓN'!B148</f>
        <v/>
      </c>
      <c r="C147" s="236">
        <f>'PROYECCIÓN'!C148</f>
        <v/>
      </c>
      <c r="D147" s="53">
        <f>'PROYECCIÓN'!D148</f>
        <v/>
      </c>
      <c r="E147" s="114">
        <f>'PROYECCIÓN'!E148</f>
        <v/>
      </c>
      <c r="F147" s="114">
        <f>VENTAS!G147</f>
        <v/>
      </c>
      <c r="G147" s="114">
        <f>'PROYECCIÓN'!F148</f>
        <v/>
      </c>
      <c r="H147" s="184">
        <f>'PROYECCIÓN'!HS148</f>
        <v/>
      </c>
      <c r="I147" s="404">
        <f>F147+H147</f>
        <v/>
      </c>
      <c r="J147" s="405">
        <f>G147-H147</f>
        <v/>
      </c>
    </row>
    <row r="148" ht="15.75" customHeight="1" s="506">
      <c r="B148" s="338">
        <f>'PROYECCIÓN'!B149</f>
        <v/>
      </c>
      <c r="C148" s="236">
        <f>'PROYECCIÓN'!C149</f>
        <v/>
      </c>
      <c r="D148" s="53">
        <f>'PROYECCIÓN'!D149</f>
        <v/>
      </c>
      <c r="E148" s="114">
        <f>'PROYECCIÓN'!E149</f>
        <v/>
      </c>
      <c r="F148" s="114">
        <f>VENTAS!G148</f>
        <v/>
      </c>
      <c r="G148" s="114">
        <f>'PROYECCIÓN'!F149</f>
        <v/>
      </c>
      <c r="H148" s="184">
        <f>'PROYECCIÓN'!HS149</f>
        <v/>
      </c>
      <c r="I148" s="404">
        <f>F148+H148</f>
        <v/>
      </c>
      <c r="J148" s="405">
        <f>G148-H148</f>
        <v/>
      </c>
    </row>
    <row r="149" ht="15.75" customHeight="1" s="506">
      <c r="B149" s="338">
        <f>'PROYECCIÓN'!B150</f>
        <v/>
      </c>
      <c r="C149" s="236">
        <f>'PROYECCIÓN'!C150</f>
        <v/>
      </c>
      <c r="D149" s="53">
        <f>'PROYECCIÓN'!D150</f>
        <v/>
      </c>
      <c r="E149" s="114">
        <f>'PROYECCIÓN'!E150</f>
        <v/>
      </c>
      <c r="F149" s="114">
        <f>VENTAS!G149</f>
        <v/>
      </c>
      <c r="G149" s="114">
        <f>'PROYECCIÓN'!F150</f>
        <v/>
      </c>
      <c r="H149" s="184">
        <f>'PROYECCIÓN'!HS150</f>
        <v/>
      </c>
      <c r="I149" s="404">
        <f>F149+H149</f>
        <v/>
      </c>
      <c r="J149" s="405">
        <f>G149-H149</f>
        <v/>
      </c>
    </row>
    <row r="150" ht="15.75" customHeight="1" s="506">
      <c r="B150" s="338">
        <f>'PROYECCIÓN'!B151</f>
        <v/>
      </c>
      <c r="C150" s="236">
        <f>'PROYECCIÓN'!C151</f>
        <v/>
      </c>
      <c r="D150" s="53">
        <f>'PROYECCIÓN'!D151</f>
        <v/>
      </c>
      <c r="E150" s="114">
        <f>'PROYECCIÓN'!E151</f>
        <v/>
      </c>
      <c r="F150" s="114">
        <f>VENTAS!G150</f>
        <v/>
      </c>
      <c r="G150" s="114">
        <f>'PROYECCIÓN'!F151</f>
        <v/>
      </c>
      <c r="H150" s="184">
        <f>'PROYECCIÓN'!HS151</f>
        <v/>
      </c>
      <c r="I150" s="404">
        <f>F150+H150</f>
        <v/>
      </c>
      <c r="J150" s="405">
        <f>G150-H150</f>
        <v/>
      </c>
    </row>
    <row r="151" ht="15.75" customHeight="1" s="506">
      <c r="B151" s="338">
        <f>'PROYECCIÓN'!B152</f>
        <v/>
      </c>
      <c r="C151" s="236">
        <f>'PROYECCIÓN'!C152</f>
        <v/>
      </c>
      <c r="D151" s="53">
        <f>'PROYECCIÓN'!D152</f>
        <v/>
      </c>
      <c r="E151" s="114">
        <f>'PROYECCIÓN'!E152</f>
        <v/>
      </c>
      <c r="F151" s="114">
        <f>VENTAS!G151</f>
        <v/>
      </c>
      <c r="G151" s="114">
        <f>'PROYECCIÓN'!F152</f>
        <v/>
      </c>
      <c r="H151" s="184">
        <f>'PROYECCIÓN'!HS152</f>
        <v/>
      </c>
      <c r="I151" s="404">
        <f>F151+H151</f>
        <v/>
      </c>
      <c r="J151" s="405">
        <f>G151-H151</f>
        <v/>
      </c>
    </row>
    <row r="152" ht="15.75" customHeight="1" s="506">
      <c r="B152" s="338">
        <f>'PROYECCIÓN'!B153</f>
        <v/>
      </c>
      <c r="C152" s="236">
        <f>'PROYECCIÓN'!C153</f>
        <v/>
      </c>
      <c r="D152" s="53">
        <f>'PROYECCIÓN'!D153</f>
        <v/>
      </c>
      <c r="E152" s="114">
        <f>'PROYECCIÓN'!E153</f>
        <v/>
      </c>
      <c r="F152" s="114">
        <f>VENTAS!G152</f>
        <v/>
      </c>
      <c r="G152" s="114">
        <f>'PROYECCIÓN'!F153</f>
        <v/>
      </c>
      <c r="H152" s="184">
        <f>'PROYECCIÓN'!HS153</f>
        <v/>
      </c>
      <c r="I152" s="404">
        <f>F152+H152</f>
        <v/>
      </c>
      <c r="J152" s="405">
        <f>G152-H152</f>
        <v/>
      </c>
    </row>
    <row r="153" ht="15.75" customHeight="1" s="506">
      <c r="B153" s="338">
        <f>'PROYECCIÓN'!B154</f>
        <v/>
      </c>
      <c r="C153" s="236">
        <f>'PROYECCIÓN'!C154</f>
        <v/>
      </c>
      <c r="D153" s="53">
        <f>'PROYECCIÓN'!D154</f>
        <v/>
      </c>
      <c r="E153" s="114">
        <f>'PROYECCIÓN'!E154</f>
        <v/>
      </c>
      <c r="F153" s="114">
        <f>VENTAS!G153</f>
        <v/>
      </c>
      <c r="G153" s="114">
        <f>'PROYECCIÓN'!F154</f>
        <v/>
      </c>
      <c r="H153" s="184">
        <f>'PROYECCIÓN'!HS154</f>
        <v/>
      </c>
      <c r="I153" s="404">
        <f>F153+H153</f>
        <v/>
      </c>
      <c r="J153" s="405">
        <f>G153-H153</f>
        <v/>
      </c>
    </row>
    <row r="154" ht="15.75" customHeight="1" s="506">
      <c r="B154" s="338">
        <f>'PROYECCIÓN'!B155</f>
        <v/>
      </c>
      <c r="C154" s="236">
        <f>'PROYECCIÓN'!C155</f>
        <v/>
      </c>
      <c r="D154" s="53">
        <f>'PROYECCIÓN'!D155</f>
        <v/>
      </c>
      <c r="E154" s="114">
        <f>'PROYECCIÓN'!E155</f>
        <v/>
      </c>
      <c r="F154" s="114">
        <f>VENTAS!G154</f>
        <v/>
      </c>
      <c r="G154" s="114">
        <f>'PROYECCIÓN'!F155</f>
        <v/>
      </c>
      <c r="H154" s="184">
        <f>'PROYECCIÓN'!HS155</f>
        <v/>
      </c>
      <c r="I154" s="404">
        <f>F154+H154</f>
        <v/>
      </c>
      <c r="J154" s="405">
        <f>G154-H154</f>
        <v/>
      </c>
    </row>
    <row r="155" ht="15.75" customHeight="1" s="506">
      <c r="B155" s="338">
        <f>'PROYECCIÓN'!B156</f>
        <v/>
      </c>
      <c r="C155" s="236">
        <f>'PROYECCIÓN'!C156</f>
        <v/>
      </c>
      <c r="D155" s="53">
        <f>'PROYECCIÓN'!D156</f>
        <v/>
      </c>
      <c r="E155" s="114">
        <f>'PROYECCIÓN'!E156</f>
        <v/>
      </c>
      <c r="F155" s="114">
        <f>VENTAS!G155</f>
        <v/>
      </c>
      <c r="G155" s="114">
        <f>'PROYECCIÓN'!F156</f>
        <v/>
      </c>
      <c r="H155" s="184">
        <f>'PROYECCIÓN'!HS156</f>
        <v/>
      </c>
      <c r="I155" s="404">
        <f>F155+H155</f>
        <v/>
      </c>
      <c r="J155" s="405">
        <f>G155-H155</f>
        <v/>
      </c>
    </row>
    <row r="156" ht="15.75" customHeight="1" s="506">
      <c r="B156" s="338">
        <f>'PROYECCIÓN'!B157</f>
        <v/>
      </c>
      <c r="C156" s="236">
        <f>'PROYECCIÓN'!C157</f>
        <v/>
      </c>
      <c r="D156" s="53">
        <f>'PROYECCIÓN'!D157</f>
        <v/>
      </c>
      <c r="E156" s="114">
        <f>'PROYECCIÓN'!E157</f>
        <v/>
      </c>
      <c r="F156" s="114">
        <f>VENTAS!G156</f>
        <v/>
      </c>
      <c r="G156" s="114">
        <f>'PROYECCIÓN'!F157</f>
        <v/>
      </c>
      <c r="H156" s="184">
        <f>'PROYECCIÓN'!HS157</f>
        <v/>
      </c>
      <c r="I156" s="404">
        <f>F156+H156</f>
        <v/>
      </c>
      <c r="J156" s="405">
        <f>G156-H156</f>
        <v/>
      </c>
    </row>
    <row r="157" ht="15.75" customHeight="1" s="506">
      <c r="B157" s="338">
        <f>'PROYECCIÓN'!B158</f>
        <v/>
      </c>
      <c r="C157" s="236">
        <f>'PROYECCIÓN'!C158</f>
        <v/>
      </c>
      <c r="D157" s="53">
        <f>'PROYECCIÓN'!D158</f>
        <v/>
      </c>
      <c r="E157" s="114">
        <f>'PROYECCIÓN'!E158</f>
        <v/>
      </c>
      <c r="F157" s="114">
        <f>VENTAS!G157</f>
        <v/>
      </c>
      <c r="G157" s="114">
        <f>'PROYECCIÓN'!F158</f>
        <v/>
      </c>
      <c r="H157" s="184">
        <f>'PROYECCIÓN'!HS158</f>
        <v/>
      </c>
      <c r="I157" s="404">
        <f>F157+H157</f>
        <v/>
      </c>
      <c r="J157" s="405">
        <f>G157-H157</f>
        <v/>
      </c>
    </row>
    <row r="158" ht="15.75" customHeight="1" s="506">
      <c r="B158" s="338">
        <f>'PROYECCIÓN'!B159</f>
        <v/>
      </c>
      <c r="C158" s="236">
        <f>'PROYECCIÓN'!C159</f>
        <v/>
      </c>
      <c r="D158" s="53">
        <f>'PROYECCIÓN'!D159</f>
        <v/>
      </c>
      <c r="E158" s="114">
        <f>'PROYECCIÓN'!E159</f>
        <v/>
      </c>
      <c r="F158" s="114">
        <f>VENTAS!G158</f>
        <v/>
      </c>
      <c r="G158" s="114">
        <f>'PROYECCIÓN'!F159</f>
        <v/>
      </c>
      <c r="H158" s="184">
        <f>'PROYECCIÓN'!HS159</f>
        <v/>
      </c>
      <c r="I158" s="404">
        <f>F158+H158</f>
        <v/>
      </c>
      <c r="J158" s="405">
        <f>G158-H158</f>
        <v/>
      </c>
    </row>
    <row r="159" ht="15.75" customHeight="1" s="506">
      <c r="B159" s="338">
        <f>'PROYECCIÓN'!B160</f>
        <v/>
      </c>
      <c r="C159" s="236">
        <f>'PROYECCIÓN'!C160</f>
        <v/>
      </c>
      <c r="D159" s="53">
        <f>'PROYECCIÓN'!D160</f>
        <v/>
      </c>
      <c r="E159" s="114">
        <f>'PROYECCIÓN'!E160</f>
        <v/>
      </c>
      <c r="F159" s="114">
        <f>VENTAS!G159</f>
        <v/>
      </c>
      <c r="G159" s="114">
        <f>'PROYECCIÓN'!F160</f>
        <v/>
      </c>
      <c r="H159" s="184">
        <f>'PROYECCIÓN'!HS160</f>
        <v/>
      </c>
      <c r="I159" s="404">
        <f>F159+H159</f>
        <v/>
      </c>
      <c r="J159" s="405">
        <f>G159-H159</f>
        <v/>
      </c>
    </row>
    <row r="160" ht="15.75" customHeight="1" s="506">
      <c r="B160" s="338">
        <f>'PROYECCIÓN'!B161</f>
        <v/>
      </c>
      <c r="C160" s="236">
        <f>'PROYECCIÓN'!C161</f>
        <v/>
      </c>
      <c r="D160" s="53">
        <f>'PROYECCIÓN'!D161</f>
        <v/>
      </c>
      <c r="E160" s="114">
        <f>'PROYECCIÓN'!E161</f>
        <v/>
      </c>
      <c r="F160" s="114">
        <f>VENTAS!G160</f>
        <v/>
      </c>
      <c r="G160" s="114">
        <f>'PROYECCIÓN'!F161</f>
        <v/>
      </c>
      <c r="H160" s="184">
        <f>'PROYECCIÓN'!HS161</f>
        <v/>
      </c>
      <c r="I160" s="404">
        <f>F160+H160</f>
        <v/>
      </c>
      <c r="J160" s="405">
        <f>G160-H160</f>
        <v/>
      </c>
    </row>
    <row r="161" ht="15.75" customHeight="1" s="506">
      <c r="B161" s="338">
        <f>'PROYECCIÓN'!B162</f>
        <v/>
      </c>
      <c r="C161" s="236">
        <f>'PROYECCIÓN'!C162</f>
        <v/>
      </c>
      <c r="D161" s="53">
        <f>'PROYECCIÓN'!D162</f>
        <v/>
      </c>
      <c r="E161" s="114">
        <f>'PROYECCIÓN'!E162</f>
        <v/>
      </c>
      <c r="F161" s="114">
        <f>VENTAS!G161</f>
        <v/>
      </c>
      <c r="G161" s="114">
        <f>'PROYECCIÓN'!F162</f>
        <v/>
      </c>
      <c r="H161" s="184">
        <f>'PROYECCIÓN'!HS162</f>
        <v/>
      </c>
      <c r="I161" s="404">
        <f>F161+H161</f>
        <v/>
      </c>
      <c r="J161" s="405">
        <f>G161-H161</f>
        <v/>
      </c>
    </row>
    <row r="162" ht="15.75" customHeight="1" s="506">
      <c r="B162" s="338">
        <f>'PROYECCIÓN'!B163</f>
        <v/>
      </c>
      <c r="C162" s="236">
        <f>'PROYECCIÓN'!C163</f>
        <v/>
      </c>
      <c r="D162" s="53">
        <f>'PROYECCIÓN'!D163</f>
        <v/>
      </c>
      <c r="E162" s="114">
        <f>'PROYECCIÓN'!E163</f>
        <v/>
      </c>
      <c r="F162" s="114">
        <f>VENTAS!G162</f>
        <v/>
      </c>
      <c r="G162" s="114">
        <f>'PROYECCIÓN'!F163</f>
        <v/>
      </c>
      <c r="H162" s="184">
        <f>'PROYECCIÓN'!HS163</f>
        <v/>
      </c>
      <c r="I162" s="404">
        <f>F162+H162</f>
        <v/>
      </c>
      <c r="J162" s="405">
        <f>G162-H162</f>
        <v/>
      </c>
    </row>
    <row r="163" ht="15.75" customHeight="1" s="506">
      <c r="B163" s="338">
        <f>'PROYECCIÓN'!B164</f>
        <v/>
      </c>
      <c r="C163" s="236">
        <f>'PROYECCIÓN'!C164</f>
        <v/>
      </c>
      <c r="D163" s="53">
        <f>'PROYECCIÓN'!D164</f>
        <v/>
      </c>
      <c r="E163" s="114">
        <f>'PROYECCIÓN'!E164</f>
        <v/>
      </c>
      <c r="F163" s="114">
        <f>VENTAS!G163</f>
        <v/>
      </c>
      <c r="G163" s="114">
        <f>'PROYECCIÓN'!F164</f>
        <v/>
      </c>
      <c r="H163" s="184">
        <f>'PROYECCIÓN'!HS164</f>
        <v/>
      </c>
      <c r="I163" s="404">
        <f>F163+H163</f>
        <v/>
      </c>
      <c r="J163" s="405">
        <f>G163-H163</f>
        <v/>
      </c>
    </row>
    <row r="164" ht="15.75" customHeight="1" s="506">
      <c r="B164" s="338">
        <f>'PROYECCIÓN'!B165</f>
        <v/>
      </c>
      <c r="C164" s="236">
        <f>'PROYECCIÓN'!C165</f>
        <v/>
      </c>
      <c r="D164" s="53">
        <f>'PROYECCIÓN'!D165</f>
        <v/>
      </c>
      <c r="E164" s="114">
        <f>'PROYECCIÓN'!E165</f>
        <v/>
      </c>
      <c r="F164" s="114">
        <f>VENTAS!G164</f>
        <v/>
      </c>
      <c r="G164" s="114">
        <f>'PROYECCIÓN'!F165</f>
        <v/>
      </c>
      <c r="H164" s="184">
        <f>'PROYECCIÓN'!HS165</f>
        <v/>
      </c>
      <c r="I164" s="404">
        <f>F164+H164</f>
        <v/>
      </c>
      <c r="J164" s="405">
        <f>G164-H164</f>
        <v/>
      </c>
    </row>
    <row r="165" ht="15.75" customHeight="1" s="506">
      <c r="B165" s="338">
        <f>'PROYECCIÓN'!B166</f>
        <v/>
      </c>
      <c r="C165" s="236">
        <f>'PROYECCIÓN'!C166</f>
        <v/>
      </c>
      <c r="D165" s="53">
        <f>'PROYECCIÓN'!D166</f>
        <v/>
      </c>
      <c r="E165" s="114">
        <f>'PROYECCIÓN'!E166</f>
        <v/>
      </c>
      <c r="F165" s="114">
        <f>VENTAS!G165</f>
        <v/>
      </c>
      <c r="G165" s="114">
        <f>'PROYECCIÓN'!F166</f>
        <v/>
      </c>
      <c r="H165" s="184">
        <f>'PROYECCIÓN'!HS166</f>
        <v/>
      </c>
      <c r="I165" s="404">
        <f>F165+H165</f>
        <v/>
      </c>
      <c r="J165" s="405">
        <f>G165-H165</f>
        <v/>
      </c>
    </row>
    <row r="166" ht="15.75" customHeight="1" s="506">
      <c r="B166" s="338">
        <f>'PROYECCIÓN'!B167</f>
        <v/>
      </c>
      <c r="C166" s="236">
        <f>'PROYECCIÓN'!C167</f>
        <v/>
      </c>
      <c r="D166" s="53">
        <f>'PROYECCIÓN'!D167</f>
        <v/>
      </c>
      <c r="E166" s="114">
        <f>'PROYECCIÓN'!E167</f>
        <v/>
      </c>
      <c r="F166" s="114">
        <f>VENTAS!G166</f>
        <v/>
      </c>
      <c r="G166" s="114">
        <f>'PROYECCIÓN'!F167</f>
        <v/>
      </c>
      <c r="H166" s="184">
        <f>'PROYECCIÓN'!HS167</f>
        <v/>
      </c>
      <c r="I166" s="404">
        <f>F166+H166</f>
        <v/>
      </c>
      <c r="J166" s="405">
        <f>G166-H166</f>
        <v/>
      </c>
    </row>
    <row r="167" ht="15.75" customHeight="1" s="506">
      <c r="B167" s="338">
        <f>'PROYECCIÓN'!B168</f>
        <v/>
      </c>
      <c r="C167" s="236">
        <f>'PROYECCIÓN'!C168</f>
        <v/>
      </c>
      <c r="D167" s="53">
        <f>'PROYECCIÓN'!D168</f>
        <v/>
      </c>
      <c r="E167" s="114">
        <f>'PROYECCIÓN'!E168</f>
        <v/>
      </c>
      <c r="F167" s="114">
        <f>VENTAS!G167</f>
        <v/>
      </c>
      <c r="G167" s="114">
        <f>'PROYECCIÓN'!F168</f>
        <v/>
      </c>
      <c r="H167" s="184">
        <f>'PROYECCIÓN'!HS168</f>
        <v/>
      </c>
      <c r="I167" s="404">
        <f>F167+H167</f>
        <v/>
      </c>
      <c r="J167" s="405">
        <f>G167-H167</f>
        <v/>
      </c>
    </row>
    <row r="168" ht="15.75" customHeight="1" s="506">
      <c r="B168" s="338">
        <f>'PROYECCIÓN'!B169</f>
        <v/>
      </c>
      <c r="C168" s="236">
        <f>'PROYECCIÓN'!C169</f>
        <v/>
      </c>
      <c r="D168" s="53">
        <f>'PROYECCIÓN'!D169</f>
        <v/>
      </c>
      <c r="E168" s="114">
        <f>'PROYECCIÓN'!E169</f>
        <v/>
      </c>
      <c r="F168" s="114">
        <f>VENTAS!G168</f>
        <v/>
      </c>
      <c r="G168" s="114">
        <f>'PROYECCIÓN'!F169</f>
        <v/>
      </c>
      <c r="H168" s="184">
        <f>'PROYECCIÓN'!HS169</f>
        <v/>
      </c>
      <c r="I168" s="404">
        <f>F168+H168</f>
        <v/>
      </c>
      <c r="J168" s="405">
        <f>G168-H168</f>
        <v/>
      </c>
    </row>
    <row r="169" ht="15.75" customHeight="1" s="506">
      <c r="B169" s="338">
        <f>'PROYECCIÓN'!B170</f>
        <v/>
      </c>
      <c r="C169" s="236">
        <f>'PROYECCIÓN'!C170</f>
        <v/>
      </c>
      <c r="D169" s="53">
        <f>'PROYECCIÓN'!D170</f>
        <v/>
      </c>
      <c r="E169" s="114">
        <f>'PROYECCIÓN'!E170</f>
        <v/>
      </c>
      <c r="F169" s="114">
        <f>VENTAS!G169</f>
        <v/>
      </c>
      <c r="G169" s="114">
        <f>'PROYECCIÓN'!F170</f>
        <v/>
      </c>
      <c r="H169" s="184">
        <f>'PROYECCIÓN'!HS170</f>
        <v/>
      </c>
      <c r="I169" s="404">
        <f>F169+H169</f>
        <v/>
      </c>
      <c r="J169" s="405">
        <f>G169-H169</f>
        <v/>
      </c>
    </row>
    <row r="170" ht="15.75" customHeight="1" s="506">
      <c r="B170" s="338">
        <f>'PROYECCIÓN'!B171</f>
        <v/>
      </c>
      <c r="C170" s="236">
        <f>'PROYECCIÓN'!C171</f>
        <v/>
      </c>
      <c r="D170" s="53">
        <f>'PROYECCIÓN'!D171</f>
        <v/>
      </c>
      <c r="E170" s="114">
        <f>'PROYECCIÓN'!E171</f>
        <v/>
      </c>
      <c r="F170" s="114">
        <f>VENTAS!G170</f>
        <v/>
      </c>
      <c r="G170" s="114">
        <f>'PROYECCIÓN'!F171</f>
        <v/>
      </c>
      <c r="H170" s="184">
        <f>'PROYECCIÓN'!HS171</f>
        <v/>
      </c>
      <c r="I170" s="404">
        <f>F170+H170</f>
        <v/>
      </c>
      <c r="J170" s="405">
        <f>G170-H170</f>
        <v/>
      </c>
    </row>
    <row r="171" ht="15.75" customHeight="1" s="506">
      <c r="B171" s="338">
        <f>'PROYECCIÓN'!B172</f>
        <v/>
      </c>
      <c r="C171" s="236">
        <f>'PROYECCIÓN'!C172</f>
        <v/>
      </c>
      <c r="D171" s="53">
        <f>'PROYECCIÓN'!D172</f>
        <v/>
      </c>
      <c r="E171" s="114">
        <f>'PROYECCIÓN'!E172</f>
        <v/>
      </c>
      <c r="F171" s="114">
        <f>VENTAS!G171</f>
        <v/>
      </c>
      <c r="G171" s="114">
        <f>'PROYECCIÓN'!F172</f>
        <v/>
      </c>
      <c r="H171" s="184">
        <f>'PROYECCIÓN'!HS172</f>
        <v/>
      </c>
      <c r="I171" s="404">
        <f>F171+H171</f>
        <v/>
      </c>
      <c r="J171" s="405">
        <f>G171-H171</f>
        <v/>
      </c>
    </row>
    <row r="172" ht="15.75" customHeight="1" s="506">
      <c r="B172" s="338">
        <f>'PROYECCIÓN'!B173</f>
        <v/>
      </c>
      <c r="C172" s="236">
        <f>'PROYECCIÓN'!C173</f>
        <v/>
      </c>
      <c r="D172" s="53">
        <f>'PROYECCIÓN'!D173</f>
        <v/>
      </c>
      <c r="E172" s="114">
        <f>'PROYECCIÓN'!E173</f>
        <v/>
      </c>
      <c r="F172" s="114">
        <f>VENTAS!G172</f>
        <v/>
      </c>
      <c r="G172" s="114">
        <f>'PROYECCIÓN'!F173</f>
        <v/>
      </c>
      <c r="H172" s="184">
        <f>'PROYECCIÓN'!HS173</f>
        <v/>
      </c>
      <c r="I172" s="404">
        <f>F172+H172</f>
        <v/>
      </c>
      <c r="J172" s="405">
        <f>G172-H172</f>
        <v/>
      </c>
    </row>
    <row r="173" ht="15.75" customHeight="1" s="506">
      <c r="B173" s="338">
        <f>'PROYECCIÓN'!B174</f>
        <v/>
      </c>
      <c r="C173" s="236">
        <f>'PROYECCIÓN'!C174</f>
        <v/>
      </c>
      <c r="D173" s="53">
        <f>'PROYECCIÓN'!D174</f>
        <v/>
      </c>
      <c r="E173" s="114">
        <f>'PROYECCIÓN'!E174</f>
        <v/>
      </c>
      <c r="F173" s="114">
        <f>VENTAS!G173</f>
        <v/>
      </c>
      <c r="G173" s="114">
        <f>'PROYECCIÓN'!F174</f>
        <v/>
      </c>
      <c r="H173" s="184">
        <f>'PROYECCIÓN'!HS174</f>
        <v/>
      </c>
      <c r="I173" s="404">
        <f>F173+H173</f>
        <v/>
      </c>
      <c r="J173" s="405">
        <f>G173-H173</f>
        <v/>
      </c>
    </row>
    <row r="174" ht="15.75" customHeight="1" s="506">
      <c r="B174" s="338">
        <f>'PROYECCIÓN'!B175</f>
        <v/>
      </c>
      <c r="C174" s="236">
        <f>'PROYECCIÓN'!C175</f>
        <v/>
      </c>
      <c r="D174" s="53">
        <f>'PROYECCIÓN'!D175</f>
        <v/>
      </c>
      <c r="E174" s="114">
        <f>'PROYECCIÓN'!E175</f>
        <v/>
      </c>
      <c r="F174" s="114">
        <f>VENTAS!G174</f>
        <v/>
      </c>
      <c r="G174" s="114">
        <f>'PROYECCIÓN'!F175</f>
        <v/>
      </c>
      <c r="H174" s="184">
        <f>'PROYECCIÓN'!HS175</f>
        <v/>
      </c>
      <c r="I174" s="404">
        <f>F174+H174</f>
        <v/>
      </c>
      <c r="J174" s="405">
        <f>G174-H174</f>
        <v/>
      </c>
    </row>
    <row r="175" ht="15.75" customHeight="1" s="506">
      <c r="B175" s="338">
        <f>'PROYECCIÓN'!B176</f>
        <v/>
      </c>
      <c r="C175" s="236">
        <f>'PROYECCIÓN'!C176</f>
        <v/>
      </c>
      <c r="D175" s="53">
        <f>'PROYECCIÓN'!D176</f>
        <v/>
      </c>
      <c r="E175" s="114">
        <f>'PROYECCIÓN'!E176</f>
        <v/>
      </c>
      <c r="F175" s="114">
        <f>VENTAS!G175</f>
        <v/>
      </c>
      <c r="G175" s="114">
        <f>'PROYECCIÓN'!F176</f>
        <v/>
      </c>
      <c r="H175" s="184">
        <f>'PROYECCIÓN'!HS176</f>
        <v/>
      </c>
      <c r="I175" s="404">
        <f>F175+H175</f>
        <v/>
      </c>
      <c r="J175" s="405">
        <f>G175-H175</f>
        <v/>
      </c>
    </row>
    <row r="176" ht="15.75" customHeight="1" s="506">
      <c r="B176" s="338">
        <f>'PROYECCIÓN'!B177</f>
        <v/>
      </c>
      <c r="C176" s="236">
        <f>'PROYECCIÓN'!C177</f>
        <v/>
      </c>
      <c r="D176" s="53">
        <f>'PROYECCIÓN'!D177</f>
        <v/>
      </c>
      <c r="E176" s="114">
        <f>'PROYECCIÓN'!E177</f>
        <v/>
      </c>
      <c r="F176" s="114">
        <f>VENTAS!G176</f>
        <v/>
      </c>
      <c r="G176" s="114">
        <f>'PROYECCIÓN'!F177</f>
        <v/>
      </c>
      <c r="H176" s="184">
        <f>'PROYECCIÓN'!HS177</f>
        <v/>
      </c>
      <c r="I176" s="404">
        <f>F176+H176</f>
        <v/>
      </c>
      <c r="J176" s="405">
        <f>G176-H176</f>
        <v/>
      </c>
    </row>
    <row r="177" ht="15.75" customHeight="1" s="506">
      <c r="B177" s="338">
        <f>'PROYECCIÓN'!B178</f>
        <v/>
      </c>
      <c r="C177" s="236">
        <f>'PROYECCIÓN'!C178</f>
        <v/>
      </c>
      <c r="D177" s="53">
        <f>'PROYECCIÓN'!D178</f>
        <v/>
      </c>
      <c r="E177" s="114">
        <f>'PROYECCIÓN'!E178</f>
        <v/>
      </c>
      <c r="F177" s="114">
        <f>VENTAS!G177</f>
        <v/>
      </c>
      <c r="G177" s="114">
        <f>'PROYECCIÓN'!F178</f>
        <v/>
      </c>
      <c r="H177" s="184">
        <f>'PROYECCIÓN'!HS178</f>
        <v/>
      </c>
      <c r="I177" s="404">
        <f>F177+H177</f>
        <v/>
      </c>
      <c r="J177" s="405">
        <f>G177-H177</f>
        <v/>
      </c>
    </row>
    <row r="178" ht="15.75" customHeight="1" s="506">
      <c r="B178" s="338">
        <f>'PROYECCIÓN'!B179</f>
        <v/>
      </c>
      <c r="C178" s="236">
        <f>'PROYECCIÓN'!C179</f>
        <v/>
      </c>
      <c r="D178" s="53">
        <f>'PROYECCIÓN'!D179</f>
        <v/>
      </c>
      <c r="E178" s="114">
        <f>'PROYECCIÓN'!E179</f>
        <v/>
      </c>
      <c r="F178" s="114">
        <f>VENTAS!G178</f>
        <v/>
      </c>
      <c r="G178" s="114">
        <f>'PROYECCIÓN'!F179</f>
        <v/>
      </c>
      <c r="H178" s="184">
        <f>'PROYECCIÓN'!HS179</f>
        <v/>
      </c>
      <c r="I178" s="404">
        <f>F178+H178</f>
        <v/>
      </c>
      <c r="J178" s="405">
        <f>G178-H178</f>
        <v/>
      </c>
    </row>
    <row r="179" ht="15.75" customHeight="1" s="506">
      <c r="B179" s="338">
        <f>'PROYECCIÓN'!B180</f>
        <v/>
      </c>
      <c r="C179" s="236">
        <f>'PROYECCIÓN'!C180</f>
        <v/>
      </c>
      <c r="D179" s="53">
        <f>'PROYECCIÓN'!D180</f>
        <v/>
      </c>
      <c r="E179" s="114">
        <f>'PROYECCIÓN'!E180</f>
        <v/>
      </c>
      <c r="F179" s="114">
        <f>VENTAS!G179</f>
        <v/>
      </c>
      <c r="G179" s="114">
        <f>'PROYECCIÓN'!F180</f>
        <v/>
      </c>
      <c r="H179" s="184">
        <f>'PROYECCIÓN'!HS180</f>
        <v/>
      </c>
      <c r="I179" s="404">
        <f>F179+H179</f>
        <v/>
      </c>
      <c r="J179" s="405">
        <f>G179-H179</f>
        <v/>
      </c>
    </row>
    <row r="180" ht="15.75" customHeight="1" s="506">
      <c r="B180" s="338">
        <f>'PROYECCIÓN'!B181</f>
        <v/>
      </c>
      <c r="C180" s="236">
        <f>'PROYECCIÓN'!C181</f>
        <v/>
      </c>
      <c r="D180" s="53">
        <f>'PROYECCIÓN'!D181</f>
        <v/>
      </c>
      <c r="E180" s="114">
        <f>'PROYECCIÓN'!E181</f>
        <v/>
      </c>
      <c r="F180" s="114">
        <f>VENTAS!G180</f>
        <v/>
      </c>
      <c r="G180" s="114">
        <f>'PROYECCIÓN'!F181</f>
        <v/>
      </c>
      <c r="H180" s="184">
        <f>'PROYECCIÓN'!HS181</f>
        <v/>
      </c>
      <c r="I180" s="404">
        <f>F180+H180</f>
        <v/>
      </c>
      <c r="J180" s="405">
        <f>G180-H180</f>
        <v/>
      </c>
    </row>
    <row r="181" ht="15.75" customHeight="1" s="506">
      <c r="B181" s="338">
        <f>'PROYECCIÓN'!B182</f>
        <v/>
      </c>
      <c r="C181" s="236">
        <f>'PROYECCIÓN'!C182</f>
        <v/>
      </c>
      <c r="D181" s="53">
        <f>'PROYECCIÓN'!D182</f>
        <v/>
      </c>
      <c r="E181" s="114">
        <f>'PROYECCIÓN'!E182</f>
        <v/>
      </c>
      <c r="F181" s="114">
        <f>VENTAS!G181</f>
        <v/>
      </c>
      <c r="G181" s="114">
        <f>'PROYECCIÓN'!F182</f>
        <v/>
      </c>
      <c r="H181" s="184">
        <f>'PROYECCIÓN'!HS182</f>
        <v/>
      </c>
      <c r="I181" s="404">
        <f>F181+H181</f>
        <v/>
      </c>
      <c r="J181" s="405">
        <f>G181-H181</f>
        <v/>
      </c>
    </row>
    <row r="182" ht="15.75" customHeight="1" s="506">
      <c r="B182" s="338">
        <f>'PROYECCIÓN'!B183</f>
        <v/>
      </c>
      <c r="C182" s="236">
        <f>'PROYECCIÓN'!C183</f>
        <v/>
      </c>
      <c r="D182" s="53">
        <f>'PROYECCIÓN'!D183</f>
        <v/>
      </c>
      <c r="E182" s="114">
        <f>'PROYECCIÓN'!E183</f>
        <v/>
      </c>
      <c r="F182" s="114">
        <f>VENTAS!G182</f>
        <v/>
      </c>
      <c r="G182" s="114">
        <f>'PROYECCIÓN'!F183</f>
        <v/>
      </c>
      <c r="H182" s="184">
        <f>'PROYECCIÓN'!HS183</f>
        <v/>
      </c>
      <c r="I182" s="404">
        <f>F182+H182</f>
        <v/>
      </c>
      <c r="J182" s="405">
        <f>G182-H182</f>
        <v/>
      </c>
    </row>
    <row r="183" ht="15.75" customHeight="1" s="506">
      <c r="B183" s="338">
        <f>'PROYECCIÓN'!B184</f>
        <v/>
      </c>
      <c r="C183" s="236">
        <f>'PROYECCIÓN'!C184</f>
        <v/>
      </c>
      <c r="D183" s="53">
        <f>'PROYECCIÓN'!D184</f>
        <v/>
      </c>
      <c r="E183" s="114">
        <f>'PROYECCIÓN'!E184</f>
        <v/>
      </c>
      <c r="F183" s="114">
        <f>VENTAS!G183</f>
        <v/>
      </c>
      <c r="G183" s="114">
        <f>'PROYECCIÓN'!F184</f>
        <v/>
      </c>
      <c r="H183" s="184">
        <f>'PROYECCIÓN'!HS184</f>
        <v/>
      </c>
      <c r="I183" s="404">
        <f>F183+H183</f>
        <v/>
      </c>
      <c r="J183" s="405">
        <f>G183-H183</f>
        <v/>
      </c>
    </row>
    <row r="184" ht="15.75" customHeight="1" s="506">
      <c r="B184" s="338">
        <f>'PROYECCIÓN'!B185</f>
        <v/>
      </c>
      <c r="C184" s="236">
        <f>'PROYECCIÓN'!C185</f>
        <v/>
      </c>
      <c r="D184" s="53">
        <f>'PROYECCIÓN'!D185</f>
        <v/>
      </c>
      <c r="E184" s="114">
        <f>'PROYECCIÓN'!E185</f>
        <v/>
      </c>
      <c r="F184" s="114">
        <f>VENTAS!G184</f>
        <v/>
      </c>
      <c r="G184" s="114">
        <f>'PROYECCIÓN'!F185</f>
        <v/>
      </c>
      <c r="H184" s="184">
        <f>'PROYECCIÓN'!HS185</f>
        <v/>
      </c>
      <c r="I184" s="404">
        <f>F184+H184</f>
        <v/>
      </c>
      <c r="J184" s="405">
        <f>G184-H184</f>
        <v/>
      </c>
    </row>
    <row r="185" ht="15.75" customHeight="1" s="506">
      <c r="B185" s="338">
        <f>'PROYECCIÓN'!B186</f>
        <v/>
      </c>
      <c r="C185" s="236">
        <f>'PROYECCIÓN'!C186</f>
        <v/>
      </c>
      <c r="D185" s="53">
        <f>'PROYECCIÓN'!D186</f>
        <v/>
      </c>
      <c r="E185" s="114">
        <f>'PROYECCIÓN'!E186</f>
        <v/>
      </c>
      <c r="F185" s="114">
        <f>VENTAS!G185</f>
        <v/>
      </c>
      <c r="G185" s="114">
        <f>'PROYECCIÓN'!F186</f>
        <v/>
      </c>
      <c r="H185" s="184">
        <f>'PROYECCIÓN'!HS186</f>
        <v/>
      </c>
      <c r="I185" s="404">
        <f>F185+H185</f>
        <v/>
      </c>
      <c r="J185" s="405">
        <f>G185-H185</f>
        <v/>
      </c>
    </row>
    <row r="186" ht="15.75" customHeight="1" s="506">
      <c r="B186" s="338">
        <f>'PROYECCIÓN'!B187</f>
        <v/>
      </c>
      <c r="C186" s="236">
        <f>'PROYECCIÓN'!C187</f>
        <v/>
      </c>
      <c r="D186" s="53">
        <f>'PROYECCIÓN'!D187</f>
        <v/>
      </c>
      <c r="E186" s="114">
        <f>'PROYECCIÓN'!E187</f>
        <v/>
      </c>
      <c r="F186" s="114">
        <f>VENTAS!G186</f>
        <v/>
      </c>
      <c r="G186" s="114">
        <f>'PROYECCIÓN'!F187</f>
        <v/>
      </c>
      <c r="H186" s="184">
        <f>'PROYECCIÓN'!HS187</f>
        <v/>
      </c>
      <c r="I186" s="404">
        <f>F186+H186</f>
        <v/>
      </c>
      <c r="J186" s="405">
        <f>G186-H186</f>
        <v/>
      </c>
    </row>
    <row r="187" ht="15.75" customHeight="1" s="506">
      <c r="B187" s="338">
        <f>'PROYECCIÓN'!B188</f>
        <v/>
      </c>
      <c r="C187" s="236">
        <f>'PROYECCIÓN'!C188</f>
        <v/>
      </c>
      <c r="D187" s="53">
        <f>'PROYECCIÓN'!D188</f>
        <v/>
      </c>
      <c r="E187" s="114">
        <f>'PROYECCIÓN'!E188</f>
        <v/>
      </c>
      <c r="F187" s="114">
        <f>VENTAS!G187</f>
        <v/>
      </c>
      <c r="G187" s="114">
        <f>'PROYECCIÓN'!F188</f>
        <v/>
      </c>
      <c r="H187" s="184">
        <f>'PROYECCIÓN'!HS188</f>
        <v/>
      </c>
      <c r="I187" s="404">
        <f>F187+H187</f>
        <v/>
      </c>
      <c r="J187" s="405">
        <f>G187-H187</f>
        <v/>
      </c>
    </row>
    <row r="188" ht="15.75" customHeight="1" s="506">
      <c r="B188" s="338">
        <f>'PROYECCIÓN'!B189</f>
        <v/>
      </c>
      <c r="C188" s="236">
        <f>'PROYECCIÓN'!C189</f>
        <v/>
      </c>
      <c r="D188" s="53">
        <f>'PROYECCIÓN'!D189</f>
        <v/>
      </c>
      <c r="E188" s="114">
        <f>'PROYECCIÓN'!E189</f>
        <v/>
      </c>
      <c r="F188" s="114">
        <f>VENTAS!G188</f>
        <v/>
      </c>
      <c r="G188" s="114">
        <f>'PROYECCIÓN'!F189</f>
        <v/>
      </c>
      <c r="H188" s="184">
        <f>'PROYECCIÓN'!HS189</f>
        <v/>
      </c>
      <c r="I188" s="404">
        <f>F188+H188</f>
        <v/>
      </c>
      <c r="J188" s="405">
        <f>G188-H188</f>
        <v/>
      </c>
    </row>
    <row r="189" ht="15.75" customHeight="1" s="506">
      <c r="B189" s="338">
        <f>'PROYECCIÓN'!B190</f>
        <v/>
      </c>
      <c r="C189" s="236">
        <f>'PROYECCIÓN'!C190</f>
        <v/>
      </c>
      <c r="D189" s="53">
        <f>'PROYECCIÓN'!D190</f>
        <v/>
      </c>
      <c r="E189" s="114">
        <f>'PROYECCIÓN'!E190</f>
        <v/>
      </c>
      <c r="F189" s="114">
        <f>VENTAS!G189</f>
        <v/>
      </c>
      <c r="G189" s="114">
        <f>'PROYECCIÓN'!F190</f>
        <v/>
      </c>
      <c r="H189" s="184">
        <f>'PROYECCIÓN'!HS190</f>
        <v/>
      </c>
      <c r="I189" s="404">
        <f>F189+H189</f>
        <v/>
      </c>
      <c r="J189" s="405">
        <f>G189-H189</f>
        <v/>
      </c>
    </row>
    <row r="190" ht="15.75" customHeight="1" s="506">
      <c r="B190" s="338">
        <f>'PROYECCIÓN'!B191</f>
        <v/>
      </c>
      <c r="C190" s="236">
        <f>'PROYECCIÓN'!C191</f>
        <v/>
      </c>
      <c r="D190" s="53">
        <f>'PROYECCIÓN'!D191</f>
        <v/>
      </c>
      <c r="E190" s="114">
        <f>'PROYECCIÓN'!E191</f>
        <v/>
      </c>
      <c r="F190" s="114">
        <f>VENTAS!G190</f>
        <v/>
      </c>
      <c r="G190" s="114">
        <f>'PROYECCIÓN'!F191</f>
        <v/>
      </c>
      <c r="H190" s="184">
        <f>'PROYECCIÓN'!HS191</f>
        <v/>
      </c>
      <c r="I190" s="404">
        <f>F190+H190</f>
        <v/>
      </c>
      <c r="J190" s="405">
        <f>G190-H190</f>
        <v/>
      </c>
    </row>
    <row r="191" ht="15.75" customHeight="1" s="506">
      <c r="B191" s="338">
        <f>'PROYECCIÓN'!B192</f>
        <v/>
      </c>
      <c r="C191" s="236">
        <f>'PROYECCIÓN'!C192</f>
        <v/>
      </c>
      <c r="D191" s="53">
        <f>'PROYECCIÓN'!D192</f>
        <v/>
      </c>
      <c r="E191" s="114">
        <f>'PROYECCIÓN'!E192</f>
        <v/>
      </c>
      <c r="F191" s="114">
        <f>VENTAS!G191</f>
        <v/>
      </c>
      <c r="G191" s="114">
        <f>'PROYECCIÓN'!F192</f>
        <v/>
      </c>
      <c r="H191" s="184">
        <f>'PROYECCIÓN'!HS192</f>
        <v/>
      </c>
      <c r="I191" s="404">
        <f>F191+H191</f>
        <v/>
      </c>
      <c r="J191" s="405">
        <f>G191-H191</f>
        <v/>
      </c>
    </row>
    <row r="192" ht="15.75" customHeight="1" s="506">
      <c r="B192" s="338">
        <f>'PROYECCIÓN'!B193</f>
        <v/>
      </c>
      <c r="C192" s="236">
        <f>'PROYECCIÓN'!C193</f>
        <v/>
      </c>
      <c r="D192" s="53">
        <f>'PROYECCIÓN'!D193</f>
        <v/>
      </c>
      <c r="E192" s="114">
        <f>'PROYECCIÓN'!E193</f>
        <v/>
      </c>
      <c r="F192" s="114">
        <f>VENTAS!G192</f>
        <v/>
      </c>
      <c r="G192" s="114">
        <f>'PROYECCIÓN'!F193</f>
        <v/>
      </c>
      <c r="H192" s="184">
        <f>'PROYECCIÓN'!HS193</f>
        <v/>
      </c>
      <c r="I192" s="404">
        <f>F192+H192</f>
        <v/>
      </c>
      <c r="J192" s="405">
        <f>G192-H192</f>
        <v/>
      </c>
    </row>
    <row r="193" ht="15.75" customHeight="1" s="506">
      <c r="B193" s="338">
        <f>'PROYECCIÓN'!B194</f>
        <v/>
      </c>
      <c r="C193" s="236">
        <f>'PROYECCIÓN'!C194</f>
        <v/>
      </c>
      <c r="D193" s="53">
        <f>'PROYECCIÓN'!D194</f>
        <v/>
      </c>
      <c r="E193" s="114">
        <f>'PROYECCIÓN'!E194</f>
        <v/>
      </c>
      <c r="F193" s="114">
        <f>VENTAS!G193</f>
        <v/>
      </c>
      <c r="G193" s="114">
        <f>'PROYECCIÓN'!F194</f>
        <v/>
      </c>
      <c r="H193" s="184">
        <f>'PROYECCIÓN'!HS194</f>
        <v/>
      </c>
      <c r="I193" s="404">
        <f>F193+H193</f>
        <v/>
      </c>
      <c r="J193" s="405">
        <f>G193-H193</f>
        <v/>
      </c>
    </row>
    <row r="194" ht="15.75" customHeight="1" s="506">
      <c r="B194" s="338">
        <f>'PROYECCIÓN'!B195</f>
        <v/>
      </c>
      <c r="C194" s="236">
        <f>'PROYECCIÓN'!C195</f>
        <v/>
      </c>
      <c r="D194" s="53">
        <f>'PROYECCIÓN'!D195</f>
        <v/>
      </c>
      <c r="E194" s="114">
        <f>'PROYECCIÓN'!E195</f>
        <v/>
      </c>
      <c r="F194" s="114">
        <f>VENTAS!G194</f>
        <v/>
      </c>
      <c r="G194" s="114">
        <f>'PROYECCIÓN'!F195</f>
        <v/>
      </c>
      <c r="H194" s="184">
        <f>'PROYECCIÓN'!HS195</f>
        <v/>
      </c>
      <c r="I194" s="404">
        <f>F194+H194</f>
        <v/>
      </c>
      <c r="J194" s="405">
        <f>G194-H194</f>
        <v/>
      </c>
    </row>
    <row r="195" ht="15.75" customHeight="1" s="506">
      <c r="B195" s="338">
        <f>'PROYECCIÓN'!B196</f>
        <v/>
      </c>
      <c r="C195" s="236">
        <f>'PROYECCIÓN'!C196</f>
        <v/>
      </c>
      <c r="D195" s="53">
        <f>'PROYECCIÓN'!D196</f>
        <v/>
      </c>
      <c r="E195" s="114">
        <f>'PROYECCIÓN'!E196</f>
        <v/>
      </c>
      <c r="F195" s="114">
        <f>VENTAS!G195</f>
        <v/>
      </c>
      <c r="G195" s="114">
        <f>'PROYECCIÓN'!F196</f>
        <v/>
      </c>
      <c r="H195" s="184">
        <f>'PROYECCIÓN'!HS196</f>
        <v/>
      </c>
      <c r="I195" s="404">
        <f>F195+H195</f>
        <v/>
      </c>
      <c r="J195" s="405">
        <f>G195-H195</f>
        <v/>
      </c>
    </row>
    <row r="196" ht="15.75" customHeight="1" s="506">
      <c r="B196" s="338">
        <f>'PROYECCIÓN'!B197</f>
        <v/>
      </c>
      <c r="C196" s="236">
        <f>'PROYECCIÓN'!C197</f>
        <v/>
      </c>
      <c r="D196" s="53">
        <f>'PROYECCIÓN'!D197</f>
        <v/>
      </c>
      <c r="E196" s="114">
        <f>'PROYECCIÓN'!E197</f>
        <v/>
      </c>
      <c r="F196" s="114">
        <f>VENTAS!G196</f>
        <v/>
      </c>
      <c r="G196" s="114">
        <f>'PROYECCIÓN'!F197</f>
        <v/>
      </c>
      <c r="H196" s="184">
        <f>'PROYECCIÓN'!HS197</f>
        <v/>
      </c>
      <c r="I196" s="404">
        <f>F196+H196</f>
        <v/>
      </c>
      <c r="J196" s="405">
        <f>G196-H196</f>
        <v/>
      </c>
    </row>
    <row r="197" ht="15.75" customHeight="1" s="506">
      <c r="B197" s="338">
        <f>'PROYECCIÓN'!B198</f>
        <v/>
      </c>
      <c r="C197" s="236">
        <f>'PROYECCIÓN'!C198</f>
        <v/>
      </c>
      <c r="D197" s="53">
        <f>'PROYECCIÓN'!D198</f>
        <v/>
      </c>
      <c r="E197" s="114">
        <f>'PROYECCIÓN'!E198</f>
        <v/>
      </c>
      <c r="F197" s="114">
        <f>VENTAS!G197</f>
        <v/>
      </c>
      <c r="G197" s="114">
        <f>'PROYECCIÓN'!F198</f>
        <v/>
      </c>
      <c r="H197" s="184">
        <f>'PROYECCIÓN'!HS198</f>
        <v/>
      </c>
      <c r="I197" s="404">
        <f>F197+H197</f>
        <v/>
      </c>
      <c r="J197" s="405">
        <f>G197-H197</f>
        <v/>
      </c>
    </row>
    <row r="198" ht="15.75" customHeight="1" s="506">
      <c r="B198" s="338">
        <f>'PROYECCIÓN'!B199</f>
        <v/>
      </c>
      <c r="C198" s="236">
        <f>'PROYECCIÓN'!C199</f>
        <v/>
      </c>
      <c r="D198" s="53">
        <f>'PROYECCIÓN'!D199</f>
        <v/>
      </c>
      <c r="E198" s="114">
        <f>'PROYECCIÓN'!E199</f>
        <v/>
      </c>
      <c r="F198" s="114">
        <f>VENTAS!G198</f>
        <v/>
      </c>
      <c r="G198" s="114">
        <f>'PROYECCIÓN'!F199</f>
        <v/>
      </c>
      <c r="H198" s="184">
        <f>'PROYECCIÓN'!HS199</f>
        <v/>
      </c>
      <c r="I198" s="404">
        <f>F198+H198</f>
        <v/>
      </c>
      <c r="J198" s="405">
        <f>G198-H198</f>
        <v/>
      </c>
    </row>
    <row r="199" ht="15.75" customHeight="1" s="506">
      <c r="B199" s="338">
        <f>'PROYECCIÓN'!B200</f>
        <v/>
      </c>
      <c r="C199" s="236">
        <f>'PROYECCIÓN'!C200</f>
        <v/>
      </c>
      <c r="D199" s="53">
        <f>'PROYECCIÓN'!D200</f>
        <v/>
      </c>
      <c r="E199" s="114">
        <f>'PROYECCIÓN'!E200</f>
        <v/>
      </c>
      <c r="F199" s="114">
        <f>VENTAS!G199</f>
        <v/>
      </c>
      <c r="G199" s="114">
        <f>'PROYECCIÓN'!F200</f>
        <v/>
      </c>
      <c r="H199" s="184">
        <f>'PROYECCIÓN'!HS200</f>
        <v/>
      </c>
      <c r="I199" s="404">
        <f>F199+H199</f>
        <v/>
      </c>
      <c r="J199" s="405">
        <f>G199-H199</f>
        <v/>
      </c>
    </row>
    <row r="200" ht="15.75" customHeight="1" s="506">
      <c r="B200" s="338">
        <f>'PROYECCIÓN'!B201</f>
        <v/>
      </c>
      <c r="C200" s="236">
        <f>'PROYECCIÓN'!C201</f>
        <v/>
      </c>
      <c r="D200" s="53">
        <f>'PROYECCIÓN'!D201</f>
        <v/>
      </c>
      <c r="E200" s="114">
        <f>'PROYECCIÓN'!E201</f>
        <v/>
      </c>
      <c r="F200" s="114">
        <f>VENTAS!G200</f>
        <v/>
      </c>
      <c r="G200" s="114">
        <f>'PROYECCIÓN'!F201</f>
        <v/>
      </c>
      <c r="H200" s="184">
        <f>'PROYECCIÓN'!HS201</f>
        <v/>
      </c>
      <c r="I200" s="404">
        <f>F200+H200</f>
        <v/>
      </c>
      <c r="J200" s="405">
        <f>G200-H200</f>
        <v/>
      </c>
    </row>
    <row r="201" ht="15.75" customHeight="1" s="506">
      <c r="B201" s="338">
        <f>'PROYECCIÓN'!B202</f>
        <v/>
      </c>
      <c r="C201" s="236">
        <f>'PROYECCIÓN'!C202</f>
        <v/>
      </c>
      <c r="D201" s="53">
        <f>'PROYECCIÓN'!D202</f>
        <v/>
      </c>
      <c r="E201" s="114">
        <f>'PROYECCIÓN'!E202</f>
        <v/>
      </c>
      <c r="F201" s="114">
        <f>VENTAS!G201</f>
        <v/>
      </c>
      <c r="G201" s="114">
        <f>'PROYECCIÓN'!F202</f>
        <v/>
      </c>
      <c r="H201" s="184">
        <f>'PROYECCIÓN'!HS202</f>
        <v/>
      </c>
      <c r="I201" s="404">
        <f>F201+H201</f>
        <v/>
      </c>
      <c r="J201" s="405">
        <f>G201-H201</f>
        <v/>
      </c>
    </row>
    <row r="202" ht="15.75" customHeight="1" s="506">
      <c r="B202" s="338">
        <f>'PROYECCIÓN'!B203</f>
        <v/>
      </c>
      <c r="C202" s="236">
        <f>'PROYECCIÓN'!C203</f>
        <v/>
      </c>
      <c r="D202" s="53">
        <f>'PROYECCIÓN'!D203</f>
        <v/>
      </c>
      <c r="E202" s="114">
        <f>'PROYECCIÓN'!E203</f>
        <v/>
      </c>
      <c r="F202" s="114">
        <f>VENTAS!G202</f>
        <v/>
      </c>
      <c r="G202" s="114">
        <f>'PROYECCIÓN'!F203</f>
        <v/>
      </c>
      <c r="H202" s="184">
        <f>'PROYECCIÓN'!HS203</f>
        <v/>
      </c>
      <c r="I202" s="404">
        <f>F202+H202</f>
        <v/>
      </c>
      <c r="J202" s="405">
        <f>G202-H202</f>
        <v/>
      </c>
    </row>
    <row r="203" ht="15.75" customHeight="1" s="506">
      <c r="B203" s="338">
        <f>'PROYECCIÓN'!B204</f>
        <v/>
      </c>
      <c r="C203" s="236">
        <f>'PROYECCIÓN'!C204</f>
        <v/>
      </c>
      <c r="D203" s="53">
        <f>'PROYECCIÓN'!D204</f>
        <v/>
      </c>
      <c r="E203" s="114">
        <f>'PROYECCIÓN'!E204</f>
        <v/>
      </c>
      <c r="F203" s="114">
        <f>VENTAS!G203</f>
        <v/>
      </c>
      <c r="G203" s="114">
        <f>'PROYECCIÓN'!F204</f>
        <v/>
      </c>
      <c r="H203" s="184">
        <f>'PROYECCIÓN'!HS204</f>
        <v/>
      </c>
      <c r="I203" s="404">
        <f>F203+H203</f>
        <v/>
      </c>
      <c r="J203" s="405">
        <f>G203-H203</f>
        <v/>
      </c>
    </row>
    <row r="204" ht="15.75" customHeight="1" s="506">
      <c r="B204" s="338">
        <f>'PROYECCIÓN'!B205</f>
        <v/>
      </c>
      <c r="C204" s="236">
        <f>'PROYECCIÓN'!C205</f>
        <v/>
      </c>
      <c r="D204" s="53">
        <f>'PROYECCIÓN'!D205</f>
        <v/>
      </c>
      <c r="E204" s="114">
        <f>'PROYECCIÓN'!E205</f>
        <v/>
      </c>
      <c r="F204" s="114">
        <f>VENTAS!G204</f>
        <v/>
      </c>
      <c r="G204" s="114">
        <f>'PROYECCIÓN'!F205</f>
        <v/>
      </c>
      <c r="H204" s="184">
        <f>'PROYECCIÓN'!HS205</f>
        <v/>
      </c>
      <c r="I204" s="404">
        <f>F204+H204</f>
        <v/>
      </c>
      <c r="J204" s="405">
        <f>G204-H204</f>
        <v/>
      </c>
    </row>
    <row r="205" ht="15.75" customHeight="1" s="506">
      <c r="B205" s="338">
        <f>'PROYECCIÓN'!B206</f>
        <v/>
      </c>
      <c r="C205" s="236">
        <f>'PROYECCIÓN'!C206</f>
        <v/>
      </c>
      <c r="D205" s="53">
        <f>'PROYECCIÓN'!D206</f>
        <v/>
      </c>
      <c r="E205" s="114">
        <f>'PROYECCIÓN'!E206</f>
        <v/>
      </c>
      <c r="F205" s="114">
        <f>VENTAS!G205</f>
        <v/>
      </c>
      <c r="G205" s="114">
        <f>'PROYECCIÓN'!F206</f>
        <v/>
      </c>
      <c r="H205" s="184">
        <f>'PROYECCIÓN'!HS206</f>
        <v/>
      </c>
      <c r="I205" s="404">
        <f>F205+H205</f>
        <v/>
      </c>
      <c r="J205" s="405">
        <f>G205-H205</f>
        <v/>
      </c>
    </row>
    <row r="206" ht="15.75" customHeight="1" s="506">
      <c r="B206" s="338">
        <f>'PROYECCIÓN'!B207</f>
        <v/>
      </c>
      <c r="C206" s="236">
        <f>'PROYECCIÓN'!C207</f>
        <v/>
      </c>
      <c r="D206" s="53">
        <f>'PROYECCIÓN'!D207</f>
        <v/>
      </c>
      <c r="E206" s="114">
        <f>'PROYECCIÓN'!E207</f>
        <v/>
      </c>
      <c r="F206" s="114">
        <f>VENTAS!G206</f>
        <v/>
      </c>
      <c r="G206" s="114">
        <f>'PROYECCIÓN'!F207</f>
        <v/>
      </c>
      <c r="H206" s="184">
        <f>'PROYECCIÓN'!HS207</f>
        <v/>
      </c>
      <c r="I206" s="404">
        <f>F206+H206</f>
        <v/>
      </c>
      <c r="J206" s="405">
        <f>G206-H206</f>
        <v/>
      </c>
    </row>
    <row r="207" ht="15.75" customHeight="1" s="506">
      <c r="B207" s="338">
        <f>'PROYECCIÓN'!B208</f>
        <v/>
      </c>
      <c r="C207" s="236">
        <f>'PROYECCIÓN'!C208</f>
        <v/>
      </c>
      <c r="D207" s="53">
        <f>'PROYECCIÓN'!D208</f>
        <v/>
      </c>
      <c r="E207" s="114">
        <f>'PROYECCIÓN'!E208</f>
        <v/>
      </c>
      <c r="F207" s="114">
        <f>VENTAS!G207</f>
        <v/>
      </c>
      <c r="G207" s="114">
        <f>'PROYECCIÓN'!F208</f>
        <v/>
      </c>
      <c r="H207" s="184">
        <f>'PROYECCIÓN'!HS208</f>
        <v/>
      </c>
      <c r="I207" s="404">
        <f>F207+H207</f>
        <v/>
      </c>
      <c r="J207" s="405">
        <f>G207-H207</f>
        <v/>
      </c>
    </row>
    <row r="208" ht="15.75" customHeight="1" s="506">
      <c r="B208" s="338">
        <f>'PROYECCIÓN'!B209</f>
        <v/>
      </c>
      <c r="C208" s="236">
        <f>'PROYECCIÓN'!C209</f>
        <v/>
      </c>
      <c r="D208" s="53">
        <f>'PROYECCIÓN'!D209</f>
        <v/>
      </c>
      <c r="E208" s="114">
        <f>'PROYECCIÓN'!E209</f>
        <v/>
      </c>
      <c r="F208" s="114">
        <f>VENTAS!G208</f>
        <v/>
      </c>
      <c r="G208" s="114">
        <f>'PROYECCIÓN'!F209</f>
        <v/>
      </c>
      <c r="H208" s="184">
        <f>'PROYECCIÓN'!HS209</f>
        <v/>
      </c>
      <c r="I208" s="404">
        <f>F208+H208</f>
        <v/>
      </c>
      <c r="J208" s="405">
        <f>G208-H208</f>
        <v/>
      </c>
    </row>
    <row r="209" ht="15.75" customHeight="1" s="506">
      <c r="B209" s="338">
        <f>'PROYECCIÓN'!B210</f>
        <v/>
      </c>
      <c r="C209" s="236">
        <f>'PROYECCIÓN'!C210</f>
        <v/>
      </c>
      <c r="D209" s="53">
        <f>'PROYECCIÓN'!D210</f>
        <v/>
      </c>
      <c r="E209" s="114">
        <f>'PROYECCIÓN'!E210</f>
        <v/>
      </c>
      <c r="F209" s="114">
        <f>VENTAS!G209</f>
        <v/>
      </c>
      <c r="G209" s="114">
        <f>'PROYECCIÓN'!F210</f>
        <v/>
      </c>
      <c r="H209" s="184">
        <f>'PROYECCIÓN'!HS210</f>
        <v/>
      </c>
      <c r="I209" s="404">
        <f>F209+H209</f>
        <v/>
      </c>
      <c r="J209" s="405">
        <f>G209-H209</f>
        <v/>
      </c>
    </row>
    <row r="210" ht="15.75" customHeight="1" s="506">
      <c r="B210" s="338">
        <f>'PROYECCIÓN'!B211</f>
        <v/>
      </c>
      <c r="C210" s="236">
        <f>'PROYECCIÓN'!C211</f>
        <v/>
      </c>
      <c r="D210" s="53">
        <f>'PROYECCIÓN'!D211</f>
        <v/>
      </c>
      <c r="E210" s="114">
        <f>'PROYECCIÓN'!E211</f>
        <v/>
      </c>
      <c r="F210" s="114">
        <f>VENTAS!G210</f>
        <v/>
      </c>
      <c r="G210" s="114">
        <f>'PROYECCIÓN'!F211</f>
        <v/>
      </c>
      <c r="H210" s="184">
        <f>'PROYECCIÓN'!HS211</f>
        <v/>
      </c>
      <c r="I210" s="404">
        <f>F210+H210</f>
        <v/>
      </c>
      <c r="J210" s="405">
        <f>G210-H210</f>
        <v/>
      </c>
    </row>
    <row r="211" ht="15.75" customHeight="1" s="506">
      <c r="B211" s="338">
        <f>'PROYECCIÓN'!B212</f>
        <v/>
      </c>
      <c r="C211" s="236">
        <f>'PROYECCIÓN'!C212</f>
        <v/>
      </c>
      <c r="D211" s="53">
        <f>'PROYECCIÓN'!D212</f>
        <v/>
      </c>
      <c r="E211" s="114">
        <f>'PROYECCIÓN'!E212</f>
        <v/>
      </c>
      <c r="F211" s="114">
        <f>VENTAS!G211</f>
        <v/>
      </c>
      <c r="G211" s="114">
        <f>'PROYECCIÓN'!F212</f>
        <v/>
      </c>
      <c r="H211" s="184">
        <f>'PROYECCIÓN'!HS212</f>
        <v/>
      </c>
      <c r="I211" s="404">
        <f>F211+H211</f>
        <v/>
      </c>
      <c r="J211" s="405">
        <f>G211-H211</f>
        <v/>
      </c>
    </row>
    <row r="212" ht="15.75" customHeight="1" s="506">
      <c r="B212" s="338">
        <f>'PROYECCIÓN'!B213</f>
        <v/>
      </c>
      <c r="C212" s="236">
        <f>'PROYECCIÓN'!C213</f>
        <v/>
      </c>
      <c r="D212" s="53">
        <f>'PROYECCIÓN'!D213</f>
        <v/>
      </c>
      <c r="E212" s="114">
        <f>'PROYECCIÓN'!E213</f>
        <v/>
      </c>
      <c r="F212" s="114">
        <f>VENTAS!G212</f>
        <v/>
      </c>
      <c r="G212" s="114">
        <f>'PROYECCIÓN'!F213</f>
        <v/>
      </c>
      <c r="H212" s="184">
        <f>'PROYECCIÓN'!HS213</f>
        <v/>
      </c>
      <c r="I212" s="404">
        <f>F212+H212</f>
        <v/>
      </c>
      <c r="J212" s="405">
        <f>G212-H212</f>
        <v/>
      </c>
    </row>
    <row r="213" ht="15.75" customHeight="1" s="506">
      <c r="B213" s="338">
        <f>'PROYECCIÓN'!B214</f>
        <v/>
      </c>
      <c r="C213" s="236">
        <f>'PROYECCIÓN'!C214</f>
        <v/>
      </c>
      <c r="D213" s="53">
        <f>'PROYECCIÓN'!D214</f>
        <v/>
      </c>
      <c r="E213" s="114">
        <f>'PROYECCIÓN'!E214</f>
        <v/>
      </c>
      <c r="F213" s="114">
        <f>VENTAS!G213</f>
        <v/>
      </c>
      <c r="G213" s="114">
        <f>'PROYECCIÓN'!F214</f>
        <v/>
      </c>
      <c r="H213" s="184">
        <f>'PROYECCIÓN'!HS214</f>
        <v/>
      </c>
      <c r="I213" s="404">
        <f>F213+H213</f>
        <v/>
      </c>
      <c r="J213" s="405">
        <f>G213-H213</f>
        <v/>
      </c>
    </row>
    <row r="214" ht="15.75" customHeight="1" s="506">
      <c r="B214" s="338">
        <f>'PROYECCIÓN'!B215</f>
        <v/>
      </c>
      <c r="C214" s="236">
        <f>'PROYECCIÓN'!C215</f>
        <v/>
      </c>
      <c r="D214" s="53">
        <f>'PROYECCIÓN'!D215</f>
        <v/>
      </c>
      <c r="E214" s="114">
        <f>'PROYECCIÓN'!E215</f>
        <v/>
      </c>
      <c r="F214" s="114">
        <f>VENTAS!G214</f>
        <v/>
      </c>
      <c r="G214" s="114">
        <f>'PROYECCIÓN'!F215</f>
        <v/>
      </c>
      <c r="H214" s="184">
        <f>'PROYECCIÓN'!HS215</f>
        <v/>
      </c>
      <c r="I214" s="404">
        <f>F214+H214</f>
        <v/>
      </c>
      <c r="J214" s="405">
        <f>G214-H214</f>
        <v/>
      </c>
    </row>
    <row r="215" ht="15.75" customHeight="1" s="506">
      <c r="B215" s="338">
        <f>'PROYECCIÓN'!B216</f>
        <v/>
      </c>
      <c r="C215" s="236">
        <f>'PROYECCIÓN'!C216</f>
        <v/>
      </c>
      <c r="D215" s="53">
        <f>'PROYECCIÓN'!D216</f>
        <v/>
      </c>
      <c r="E215" s="114">
        <f>'PROYECCIÓN'!E216</f>
        <v/>
      </c>
      <c r="F215" s="114">
        <f>VENTAS!G215</f>
        <v/>
      </c>
      <c r="G215" s="114">
        <f>'PROYECCIÓN'!F216</f>
        <v/>
      </c>
      <c r="H215" s="184">
        <f>'PROYECCIÓN'!HS216</f>
        <v/>
      </c>
      <c r="I215" s="404">
        <f>F215+H215</f>
        <v/>
      </c>
      <c r="J215" s="405">
        <f>G215-H215</f>
        <v/>
      </c>
    </row>
    <row r="216" ht="15.75" customHeight="1" s="506">
      <c r="B216" s="338">
        <f>'PROYECCIÓN'!B217</f>
        <v/>
      </c>
      <c r="C216" s="236">
        <f>'PROYECCIÓN'!C217</f>
        <v/>
      </c>
      <c r="D216" s="53">
        <f>'PROYECCIÓN'!D217</f>
        <v/>
      </c>
      <c r="E216" s="114">
        <f>'PROYECCIÓN'!E217</f>
        <v/>
      </c>
      <c r="F216" s="114">
        <f>VENTAS!G216</f>
        <v/>
      </c>
      <c r="G216" s="114">
        <f>'PROYECCIÓN'!F217</f>
        <v/>
      </c>
      <c r="H216" s="184">
        <f>'PROYECCIÓN'!HS217</f>
        <v/>
      </c>
      <c r="I216" s="404">
        <f>F216+H216</f>
        <v/>
      </c>
      <c r="J216" s="405">
        <f>G216-H216</f>
        <v/>
      </c>
    </row>
    <row r="217" ht="15.75" customHeight="1" s="506">
      <c r="B217" s="338">
        <f>'PROYECCIÓN'!B218</f>
        <v/>
      </c>
      <c r="C217" s="236">
        <f>'PROYECCIÓN'!C218</f>
        <v/>
      </c>
      <c r="D217" s="53">
        <f>'PROYECCIÓN'!D218</f>
        <v/>
      </c>
      <c r="E217" s="114">
        <f>'PROYECCIÓN'!E218</f>
        <v/>
      </c>
      <c r="F217" s="114">
        <f>VENTAS!G217</f>
        <v/>
      </c>
      <c r="G217" s="114">
        <f>'PROYECCIÓN'!F218</f>
        <v/>
      </c>
      <c r="H217" s="184">
        <f>'PROYECCIÓN'!HS218</f>
        <v/>
      </c>
      <c r="I217" s="404">
        <f>F217+H217</f>
        <v/>
      </c>
      <c r="J217" s="405">
        <f>G217-H217</f>
        <v/>
      </c>
    </row>
    <row r="218" ht="15.75" customHeight="1" s="506">
      <c r="B218" s="338">
        <f>'PROYECCIÓN'!B219</f>
        <v/>
      </c>
      <c r="C218" s="236">
        <f>'PROYECCIÓN'!C219</f>
        <v/>
      </c>
      <c r="D218" s="53">
        <f>'PROYECCIÓN'!D219</f>
        <v/>
      </c>
      <c r="E218" s="114">
        <f>'PROYECCIÓN'!E219</f>
        <v/>
      </c>
      <c r="F218" s="114">
        <f>VENTAS!G218</f>
        <v/>
      </c>
      <c r="G218" s="114">
        <f>'PROYECCIÓN'!F219</f>
        <v/>
      </c>
      <c r="H218" s="184">
        <f>'PROYECCIÓN'!HS219</f>
        <v/>
      </c>
      <c r="I218" s="404">
        <f>F218+H218</f>
        <v/>
      </c>
      <c r="J218" s="405">
        <f>G218-H218</f>
        <v/>
      </c>
    </row>
    <row r="219" ht="15.75" customHeight="1" s="506">
      <c r="B219" s="338">
        <f>'PROYECCIÓN'!B220</f>
        <v/>
      </c>
      <c r="C219" s="236">
        <f>'PROYECCIÓN'!C220</f>
        <v/>
      </c>
      <c r="D219" s="53">
        <f>'PROYECCIÓN'!D220</f>
        <v/>
      </c>
      <c r="E219" s="114">
        <f>'PROYECCIÓN'!E220</f>
        <v/>
      </c>
      <c r="F219" s="114">
        <f>VENTAS!G219</f>
        <v/>
      </c>
      <c r="G219" s="114">
        <f>'PROYECCIÓN'!F220</f>
        <v/>
      </c>
      <c r="H219" s="184">
        <f>'PROYECCIÓN'!HS220</f>
        <v/>
      </c>
      <c r="I219" s="404">
        <f>F219+H219</f>
        <v/>
      </c>
      <c r="J219" s="405">
        <f>G219-H219</f>
        <v/>
      </c>
    </row>
    <row r="220">
      <c r="B220" s="338">
        <f>'PROYECCIÓN'!B221</f>
        <v/>
      </c>
      <c r="C220" s="236">
        <f>'PROYECCIÓN'!C221</f>
        <v/>
      </c>
      <c r="D220" s="53">
        <f>'PROYECCIÓN'!D221</f>
        <v/>
      </c>
      <c r="E220" s="114">
        <f>'PROYECCIÓN'!E221</f>
        <v/>
      </c>
      <c r="F220" s="114">
        <f>VENTAS!G220</f>
        <v/>
      </c>
      <c r="G220" s="114">
        <f>'PROYECCIÓN'!F221</f>
        <v/>
      </c>
      <c r="H220" s="184">
        <f>'PROYECCIÓN'!HS221</f>
        <v/>
      </c>
      <c r="I220" s="404">
        <f>F220+H220</f>
        <v/>
      </c>
      <c r="J220" s="405">
        <f>G220-H220</f>
        <v/>
      </c>
    </row>
    <row r="221">
      <c r="B221" s="338">
        <f>'PROYECCIÓN'!B222</f>
        <v/>
      </c>
      <c r="C221" s="236">
        <f>'PROYECCIÓN'!C222</f>
        <v/>
      </c>
      <c r="D221" s="53">
        <f>'PROYECCIÓN'!D222</f>
        <v/>
      </c>
      <c r="E221" s="114">
        <f>'PROYECCIÓN'!E222</f>
        <v/>
      </c>
      <c r="F221" s="114">
        <f>VENTAS!G221</f>
        <v/>
      </c>
      <c r="G221" s="114">
        <f>'PROYECCIÓN'!F222</f>
        <v/>
      </c>
      <c r="H221" s="184">
        <f>'PROYECCIÓN'!HS222</f>
        <v/>
      </c>
      <c r="I221" s="404">
        <f>F221+H221</f>
        <v/>
      </c>
      <c r="J221" s="405">
        <f>G221-H221</f>
        <v/>
      </c>
    </row>
    <row r="222">
      <c r="B222" s="338">
        <f>'PROYECCIÓN'!B223</f>
        <v/>
      </c>
      <c r="C222" s="236">
        <f>'PROYECCIÓN'!C223</f>
        <v/>
      </c>
      <c r="D222" s="53">
        <f>'PROYECCIÓN'!D223</f>
        <v/>
      </c>
      <c r="E222" s="114">
        <f>'PROYECCIÓN'!E223</f>
        <v/>
      </c>
      <c r="F222" s="114">
        <f>VENTAS!G222</f>
        <v/>
      </c>
      <c r="G222" s="114">
        <f>'PROYECCIÓN'!F223</f>
        <v/>
      </c>
      <c r="H222" s="184">
        <f>'PROYECCIÓN'!HS223</f>
        <v/>
      </c>
      <c r="I222" s="404">
        <f>F222+H222</f>
        <v/>
      </c>
      <c r="J222" s="405">
        <f>G222-H222</f>
        <v/>
      </c>
    </row>
    <row r="223">
      <c r="B223" s="338">
        <f>'PROYECCIÓN'!B224</f>
        <v/>
      </c>
      <c r="C223" s="236">
        <f>'PROYECCIÓN'!C224</f>
        <v/>
      </c>
      <c r="D223" s="53">
        <f>'PROYECCIÓN'!D224</f>
        <v/>
      </c>
      <c r="E223" s="114">
        <f>'PROYECCIÓN'!E224</f>
        <v/>
      </c>
      <c r="F223" s="114">
        <f>VENTAS!G223</f>
        <v/>
      </c>
      <c r="G223" s="114">
        <f>'PROYECCIÓN'!F224</f>
        <v/>
      </c>
      <c r="H223" s="184">
        <f>'PROYECCIÓN'!HS224</f>
        <v/>
      </c>
      <c r="I223" s="404">
        <f>F223+H223</f>
        <v/>
      </c>
      <c r="J223" s="405">
        <f>G223-H223</f>
        <v/>
      </c>
    </row>
    <row r="224">
      <c r="B224" s="338">
        <f>'PROYECCIÓN'!B225</f>
        <v/>
      </c>
      <c r="C224" s="236">
        <f>'PROYECCIÓN'!C225</f>
        <v/>
      </c>
      <c r="D224" s="53">
        <f>'PROYECCIÓN'!D225</f>
        <v/>
      </c>
      <c r="E224" s="114">
        <f>'PROYECCIÓN'!E225</f>
        <v/>
      </c>
      <c r="F224" s="114">
        <f>VENTAS!G224</f>
        <v/>
      </c>
      <c r="G224" s="114">
        <f>'PROYECCIÓN'!F225</f>
        <v/>
      </c>
      <c r="H224" s="184">
        <f>'PROYECCIÓN'!HS225</f>
        <v/>
      </c>
      <c r="I224" s="404">
        <f>F224+H224</f>
        <v/>
      </c>
      <c r="J224" s="405">
        <f>G224-H224</f>
        <v/>
      </c>
    </row>
    <row r="225">
      <c r="B225" s="338">
        <f>'PROYECCIÓN'!B226</f>
        <v/>
      </c>
      <c r="C225" s="236">
        <f>'PROYECCIÓN'!C226</f>
        <v/>
      </c>
      <c r="D225" s="53">
        <f>'PROYECCIÓN'!D226</f>
        <v/>
      </c>
      <c r="E225" s="114">
        <f>'PROYECCIÓN'!E226</f>
        <v/>
      </c>
      <c r="F225" s="114">
        <f>VENTAS!G225</f>
        <v/>
      </c>
      <c r="G225" s="114">
        <f>'PROYECCIÓN'!F226</f>
        <v/>
      </c>
      <c r="H225" s="184">
        <f>'PROYECCIÓN'!HS226</f>
        <v/>
      </c>
      <c r="I225" s="404">
        <f>F225+H225</f>
        <v/>
      </c>
      <c r="J225" s="405">
        <f>G225-H225</f>
        <v/>
      </c>
    </row>
    <row r="226">
      <c r="B226" s="338">
        <f>'PROYECCIÓN'!B227</f>
        <v/>
      </c>
      <c r="C226" s="236">
        <f>'PROYECCIÓN'!C227</f>
        <v/>
      </c>
      <c r="D226" s="53">
        <f>'PROYECCIÓN'!D227</f>
        <v/>
      </c>
      <c r="E226" s="114">
        <f>'PROYECCIÓN'!E227</f>
        <v/>
      </c>
      <c r="F226" s="114">
        <f>VENTAS!G226</f>
        <v/>
      </c>
      <c r="G226" s="114">
        <f>'PROYECCIÓN'!F227</f>
        <v/>
      </c>
      <c r="H226" s="184">
        <f>'PROYECCIÓN'!HS227</f>
        <v/>
      </c>
      <c r="I226" s="404">
        <f>F226+H226</f>
        <v/>
      </c>
      <c r="J226" s="405">
        <f>G226-H226</f>
        <v/>
      </c>
    </row>
    <row r="227">
      <c r="B227" s="338">
        <f>'PROYECCIÓN'!B228</f>
        <v/>
      </c>
      <c r="C227" s="236">
        <f>'PROYECCIÓN'!C228</f>
        <v/>
      </c>
      <c r="D227" s="53">
        <f>'PROYECCIÓN'!D228</f>
        <v/>
      </c>
      <c r="E227" s="114">
        <f>'PROYECCIÓN'!E228</f>
        <v/>
      </c>
      <c r="F227" s="114">
        <f>VENTAS!G227</f>
        <v/>
      </c>
      <c r="G227" s="114">
        <f>'PROYECCIÓN'!F228</f>
        <v/>
      </c>
      <c r="H227" s="184">
        <f>'PROYECCIÓN'!HS228</f>
        <v/>
      </c>
      <c r="I227" s="404">
        <f>F227+H227</f>
        <v/>
      </c>
      <c r="J227" s="405">
        <f>G227-H227</f>
        <v/>
      </c>
    </row>
    <row r="228">
      <c r="B228" s="338">
        <f>'PROYECCIÓN'!B229</f>
        <v/>
      </c>
      <c r="C228" s="236">
        <f>'PROYECCIÓN'!C229</f>
        <v/>
      </c>
      <c r="D228" s="53">
        <f>'PROYECCIÓN'!D229</f>
        <v/>
      </c>
      <c r="E228" s="114">
        <f>'PROYECCIÓN'!E229</f>
        <v/>
      </c>
      <c r="F228" s="114">
        <f>VENTAS!G228</f>
        <v/>
      </c>
      <c r="G228" s="114">
        <f>'PROYECCIÓN'!F229</f>
        <v/>
      </c>
      <c r="H228" s="184">
        <f>'PROYECCIÓN'!HS229</f>
        <v/>
      </c>
      <c r="I228" s="404">
        <f>F228+H228</f>
        <v/>
      </c>
      <c r="J228" s="405">
        <f>G228-H228</f>
        <v/>
      </c>
    </row>
    <row r="229">
      <c r="B229" s="338">
        <f>'PROYECCIÓN'!B230</f>
        <v/>
      </c>
      <c r="C229" s="236">
        <f>'PROYECCIÓN'!C230</f>
        <v/>
      </c>
      <c r="D229" s="53">
        <f>'PROYECCIÓN'!D230</f>
        <v/>
      </c>
      <c r="E229" s="114">
        <f>'PROYECCIÓN'!E230</f>
        <v/>
      </c>
      <c r="F229" s="114">
        <f>VENTAS!G229</f>
        <v/>
      </c>
      <c r="G229" s="114">
        <f>'PROYECCIÓN'!F230</f>
        <v/>
      </c>
      <c r="H229" s="184">
        <f>'PROYECCIÓN'!HS230</f>
        <v/>
      </c>
      <c r="I229" s="404">
        <f>F229+H229</f>
        <v/>
      </c>
      <c r="J229" s="405">
        <f>G229-H229</f>
        <v/>
      </c>
    </row>
    <row r="230">
      <c r="B230" s="338">
        <f>'PROYECCIÓN'!B231</f>
        <v/>
      </c>
      <c r="C230" s="236">
        <f>'PROYECCIÓN'!C231</f>
        <v/>
      </c>
      <c r="D230" s="53">
        <f>'PROYECCIÓN'!D231</f>
        <v/>
      </c>
      <c r="E230" s="114">
        <f>'PROYECCIÓN'!E231</f>
        <v/>
      </c>
      <c r="F230" s="114">
        <f>VENTAS!G230</f>
        <v/>
      </c>
      <c r="G230" s="114">
        <f>'PROYECCIÓN'!F231</f>
        <v/>
      </c>
      <c r="H230" s="184">
        <f>'PROYECCIÓN'!HS231</f>
        <v/>
      </c>
      <c r="I230" s="404">
        <f>F230+H230</f>
        <v/>
      </c>
      <c r="J230" s="405">
        <f>G230-H230</f>
        <v/>
      </c>
    </row>
    <row r="231">
      <c r="B231" s="338">
        <f>'PROYECCIÓN'!B232</f>
        <v/>
      </c>
      <c r="C231" s="236">
        <f>'PROYECCIÓN'!C232</f>
        <v/>
      </c>
      <c r="D231" s="53">
        <f>'PROYECCIÓN'!D232</f>
        <v/>
      </c>
      <c r="E231" s="114">
        <f>'PROYECCIÓN'!E232</f>
        <v/>
      </c>
      <c r="F231" s="114">
        <f>VENTAS!G231</f>
        <v/>
      </c>
      <c r="G231" s="114">
        <f>'PROYECCIÓN'!F232</f>
        <v/>
      </c>
      <c r="H231" s="184">
        <f>'PROYECCIÓN'!HS232</f>
        <v/>
      </c>
      <c r="I231" s="404">
        <f>F231+H231</f>
        <v/>
      </c>
      <c r="J231" s="405">
        <f>G231-H231</f>
        <v/>
      </c>
    </row>
    <row r="232">
      <c r="B232" s="338">
        <f>'PROYECCIÓN'!B233</f>
        <v/>
      </c>
      <c r="C232" s="236">
        <f>'PROYECCIÓN'!C233</f>
        <v/>
      </c>
      <c r="D232" s="53">
        <f>'PROYECCIÓN'!D233</f>
        <v/>
      </c>
      <c r="E232" s="114">
        <f>'PROYECCIÓN'!E233</f>
        <v/>
      </c>
      <c r="F232" s="114">
        <f>VENTAS!G232</f>
        <v/>
      </c>
      <c r="G232" s="114">
        <f>'PROYECCIÓN'!F233</f>
        <v/>
      </c>
      <c r="H232" s="184">
        <f>'PROYECCIÓN'!HS233</f>
        <v/>
      </c>
      <c r="I232" s="404">
        <f>F232+H232</f>
        <v/>
      </c>
      <c r="J232" s="405">
        <f>G232-H232</f>
        <v/>
      </c>
    </row>
    <row r="233">
      <c r="B233" s="338">
        <f>'PROYECCIÓN'!B234</f>
        <v/>
      </c>
      <c r="C233" s="236">
        <f>'PROYECCIÓN'!C234</f>
        <v/>
      </c>
      <c r="D233" s="53">
        <f>'PROYECCIÓN'!D234</f>
        <v/>
      </c>
      <c r="E233" s="114">
        <f>'PROYECCIÓN'!E234</f>
        <v/>
      </c>
      <c r="F233" s="114">
        <f>VENTAS!G233</f>
        <v/>
      </c>
      <c r="G233" s="114">
        <f>'PROYECCIÓN'!F234</f>
        <v/>
      </c>
      <c r="H233" s="184">
        <f>'PROYECCIÓN'!HS234</f>
        <v/>
      </c>
      <c r="I233" s="404">
        <f>F233+H233</f>
        <v/>
      </c>
      <c r="J233" s="405">
        <f>G233-H233</f>
        <v/>
      </c>
    </row>
    <row r="234">
      <c r="B234" s="338">
        <f>'PROYECCIÓN'!B235</f>
        <v/>
      </c>
      <c r="C234" s="236">
        <f>'PROYECCIÓN'!C235</f>
        <v/>
      </c>
      <c r="D234" s="53">
        <f>'PROYECCIÓN'!D235</f>
        <v/>
      </c>
      <c r="E234" s="114">
        <f>'PROYECCIÓN'!E235</f>
        <v/>
      </c>
      <c r="F234" s="114">
        <f>VENTAS!G234</f>
        <v/>
      </c>
      <c r="G234" s="114">
        <f>'PROYECCIÓN'!F235</f>
        <v/>
      </c>
      <c r="H234" s="184">
        <f>'PROYECCIÓN'!HS235</f>
        <v/>
      </c>
      <c r="I234" s="404">
        <f>F234+H234</f>
        <v/>
      </c>
      <c r="J234" s="405">
        <f>G234-H234</f>
        <v/>
      </c>
    </row>
    <row r="235">
      <c r="B235" s="338">
        <f>'PROYECCIÓN'!B236</f>
        <v/>
      </c>
      <c r="C235" s="236">
        <f>'PROYECCIÓN'!C236</f>
        <v/>
      </c>
      <c r="D235" s="53">
        <f>'PROYECCIÓN'!D236</f>
        <v/>
      </c>
      <c r="E235" s="114">
        <f>'PROYECCIÓN'!E236</f>
        <v/>
      </c>
      <c r="F235" s="114">
        <f>VENTAS!G235</f>
        <v/>
      </c>
      <c r="G235" s="114">
        <f>'PROYECCIÓN'!F236</f>
        <v/>
      </c>
      <c r="H235" s="184">
        <f>'PROYECCIÓN'!HS236</f>
        <v/>
      </c>
      <c r="I235" s="404">
        <f>F235+H235</f>
        <v/>
      </c>
      <c r="J235" s="405">
        <f>G235-H235</f>
        <v/>
      </c>
    </row>
    <row r="236">
      <c r="B236" s="338">
        <f>'PROYECCIÓN'!B237</f>
        <v/>
      </c>
      <c r="C236" s="236">
        <f>'PROYECCIÓN'!C237</f>
        <v/>
      </c>
      <c r="D236" s="53">
        <f>'PROYECCIÓN'!D237</f>
        <v/>
      </c>
      <c r="E236" s="114">
        <f>'PROYECCIÓN'!E237</f>
        <v/>
      </c>
      <c r="F236" s="114">
        <f>VENTAS!G236</f>
        <v/>
      </c>
      <c r="G236" s="114">
        <f>'PROYECCIÓN'!F237</f>
        <v/>
      </c>
      <c r="H236" s="184">
        <f>'PROYECCIÓN'!HS237</f>
        <v/>
      </c>
      <c r="I236" s="404">
        <f>F236+H236</f>
        <v/>
      </c>
      <c r="J236" s="405">
        <f>G236-H236</f>
        <v/>
      </c>
    </row>
    <row r="237">
      <c r="B237" s="338">
        <f>'PROYECCIÓN'!B238</f>
        <v/>
      </c>
      <c r="C237" s="236">
        <f>'PROYECCIÓN'!C238</f>
        <v/>
      </c>
      <c r="D237" s="53">
        <f>'PROYECCIÓN'!D238</f>
        <v/>
      </c>
      <c r="E237" s="114">
        <f>'PROYECCIÓN'!E238</f>
        <v/>
      </c>
      <c r="F237" s="114">
        <f>VENTAS!G237</f>
        <v/>
      </c>
      <c r="G237" s="114">
        <f>'PROYECCIÓN'!F238</f>
        <v/>
      </c>
      <c r="H237" s="184">
        <f>'PROYECCIÓN'!HS238</f>
        <v/>
      </c>
      <c r="I237" s="404">
        <f>F237+H237</f>
        <v/>
      </c>
      <c r="J237" s="405">
        <f>G237-H237</f>
        <v/>
      </c>
    </row>
    <row r="238">
      <c r="B238" s="338">
        <f>'PROYECCIÓN'!B239</f>
        <v/>
      </c>
      <c r="C238" s="236">
        <f>'PROYECCIÓN'!C239</f>
        <v/>
      </c>
      <c r="D238" s="53">
        <f>'PROYECCIÓN'!D239</f>
        <v/>
      </c>
      <c r="E238" s="114">
        <f>'PROYECCIÓN'!E239</f>
        <v/>
      </c>
      <c r="F238" s="114">
        <f>VENTAS!G238</f>
        <v/>
      </c>
      <c r="G238" s="114">
        <f>'PROYECCIÓN'!F239</f>
        <v/>
      </c>
      <c r="H238" s="184">
        <f>'PROYECCIÓN'!HS239</f>
        <v/>
      </c>
      <c r="I238" s="404">
        <f>F238+H238</f>
        <v/>
      </c>
      <c r="J238" s="405">
        <f>G238-H238</f>
        <v/>
      </c>
    </row>
    <row r="239">
      <c r="B239" s="338">
        <f>'PROYECCIÓN'!B240</f>
        <v/>
      </c>
      <c r="C239" s="236">
        <f>'PROYECCIÓN'!C240</f>
        <v/>
      </c>
      <c r="D239" s="53">
        <f>'PROYECCIÓN'!D240</f>
        <v/>
      </c>
      <c r="E239" s="114">
        <f>'PROYECCIÓN'!E240</f>
        <v/>
      </c>
      <c r="F239" s="114">
        <f>VENTAS!G239</f>
        <v/>
      </c>
      <c r="G239" s="114">
        <f>'PROYECCIÓN'!F240</f>
        <v/>
      </c>
      <c r="H239" s="184">
        <f>'PROYECCIÓN'!HS240</f>
        <v/>
      </c>
      <c r="I239" s="404">
        <f>F239+H239</f>
        <v/>
      </c>
      <c r="J239" s="405">
        <f>G239-H239</f>
        <v/>
      </c>
    </row>
    <row r="240">
      <c r="B240" s="338">
        <f>'PROYECCIÓN'!B241</f>
        <v/>
      </c>
      <c r="C240" s="236">
        <f>'PROYECCIÓN'!C241</f>
        <v/>
      </c>
      <c r="D240" s="53">
        <f>'PROYECCIÓN'!D241</f>
        <v/>
      </c>
      <c r="E240" s="114">
        <f>'PROYECCIÓN'!E241</f>
        <v/>
      </c>
      <c r="F240" s="114">
        <f>VENTAS!G240</f>
        <v/>
      </c>
      <c r="G240" s="114">
        <f>'PROYECCIÓN'!F241</f>
        <v/>
      </c>
      <c r="H240" s="184">
        <f>'PROYECCIÓN'!HS241</f>
        <v/>
      </c>
      <c r="I240" s="404">
        <f>F240+H240</f>
        <v/>
      </c>
      <c r="J240" s="405">
        <f>G240-H240</f>
        <v/>
      </c>
    </row>
    <row r="241">
      <c r="B241" s="338">
        <f>'PROYECCIÓN'!B242</f>
        <v/>
      </c>
      <c r="C241" s="236">
        <f>'PROYECCIÓN'!C242</f>
        <v/>
      </c>
      <c r="D241" s="53">
        <f>'PROYECCIÓN'!D242</f>
        <v/>
      </c>
      <c r="E241" s="114">
        <f>'PROYECCIÓN'!E242</f>
        <v/>
      </c>
      <c r="F241" s="114">
        <f>VENTAS!G241</f>
        <v/>
      </c>
      <c r="G241" s="114">
        <f>'PROYECCIÓN'!F242</f>
        <v/>
      </c>
      <c r="H241" s="184">
        <f>'PROYECCIÓN'!HS242</f>
        <v/>
      </c>
      <c r="I241" s="404">
        <f>F241+H241</f>
        <v/>
      </c>
      <c r="J241" s="405">
        <f>G241-H241</f>
        <v/>
      </c>
    </row>
    <row r="242">
      <c r="B242" s="338">
        <f>'PROYECCIÓN'!B243</f>
        <v/>
      </c>
      <c r="C242" s="236">
        <f>'PROYECCIÓN'!C243</f>
        <v/>
      </c>
      <c r="D242" s="53">
        <f>'PROYECCIÓN'!D243</f>
        <v/>
      </c>
      <c r="E242" s="114">
        <f>'PROYECCIÓN'!E243</f>
        <v/>
      </c>
      <c r="F242" s="114">
        <f>VENTAS!G242</f>
        <v/>
      </c>
      <c r="G242" s="114">
        <f>'PROYECCIÓN'!F243</f>
        <v/>
      </c>
      <c r="H242" s="184">
        <f>'PROYECCIÓN'!HS243</f>
        <v/>
      </c>
      <c r="I242" s="404">
        <f>F242+H242</f>
        <v/>
      </c>
      <c r="J242" s="405">
        <f>G242-H242</f>
        <v/>
      </c>
    </row>
    <row r="243">
      <c r="B243" s="338">
        <f>'PROYECCIÓN'!B244</f>
        <v/>
      </c>
      <c r="C243" s="236">
        <f>'PROYECCIÓN'!C244</f>
        <v/>
      </c>
      <c r="D243" s="53">
        <f>'PROYECCIÓN'!D244</f>
        <v/>
      </c>
      <c r="E243" s="114">
        <f>'PROYECCIÓN'!E244</f>
        <v/>
      </c>
      <c r="F243" s="114">
        <f>VENTAS!G243</f>
        <v/>
      </c>
      <c r="G243" s="114">
        <f>'PROYECCIÓN'!F244</f>
        <v/>
      </c>
      <c r="H243" s="184">
        <f>'PROYECCIÓN'!HS244</f>
        <v/>
      </c>
      <c r="I243" s="404">
        <f>F243+H243</f>
        <v/>
      </c>
      <c r="J243" s="405">
        <f>G243-H243</f>
        <v/>
      </c>
    </row>
    <row r="244">
      <c r="B244" s="338">
        <f>'PROYECCIÓN'!B245</f>
        <v/>
      </c>
      <c r="C244" s="236">
        <f>'PROYECCIÓN'!C245</f>
        <v/>
      </c>
      <c r="D244" s="53">
        <f>'PROYECCIÓN'!D245</f>
        <v/>
      </c>
      <c r="E244" s="114">
        <f>'PROYECCIÓN'!E245</f>
        <v/>
      </c>
      <c r="F244" s="114">
        <f>VENTAS!G244</f>
        <v/>
      </c>
      <c r="G244" s="114">
        <f>'PROYECCIÓN'!F245</f>
        <v/>
      </c>
      <c r="H244" s="184">
        <f>'PROYECCIÓN'!HS245</f>
        <v/>
      </c>
      <c r="I244" s="404">
        <f>F244+H244</f>
        <v/>
      </c>
      <c r="J244" s="405">
        <f>G244-H244</f>
        <v/>
      </c>
    </row>
    <row r="245">
      <c r="B245" s="338">
        <f>'PROYECCIÓN'!B246</f>
        <v/>
      </c>
      <c r="C245" s="236">
        <f>'PROYECCIÓN'!C246</f>
        <v/>
      </c>
      <c r="D245" s="53">
        <f>'PROYECCIÓN'!D246</f>
        <v/>
      </c>
      <c r="E245" s="114">
        <f>'PROYECCIÓN'!E246</f>
        <v/>
      </c>
      <c r="F245" s="114">
        <f>VENTAS!G245</f>
        <v/>
      </c>
      <c r="G245" s="114">
        <f>'PROYECCIÓN'!F246</f>
        <v/>
      </c>
      <c r="H245" s="184">
        <f>'PROYECCIÓN'!HS246</f>
        <v/>
      </c>
      <c r="I245" s="404">
        <f>F245+H245</f>
        <v/>
      </c>
      <c r="J245" s="405">
        <f>G245-H245</f>
        <v/>
      </c>
    </row>
    <row r="246">
      <c r="B246" s="338">
        <f>'PROYECCIÓN'!B247</f>
        <v/>
      </c>
      <c r="C246" s="236">
        <f>'PROYECCIÓN'!C247</f>
        <v/>
      </c>
      <c r="D246" s="53">
        <f>'PROYECCIÓN'!D247</f>
        <v/>
      </c>
      <c r="E246" s="114">
        <f>'PROYECCIÓN'!E247</f>
        <v/>
      </c>
      <c r="F246" s="114">
        <f>VENTAS!G246</f>
        <v/>
      </c>
      <c r="G246" s="114">
        <f>'PROYECCIÓN'!F247</f>
        <v/>
      </c>
      <c r="H246" s="184">
        <f>'PROYECCIÓN'!HS247</f>
        <v/>
      </c>
      <c r="I246" s="404">
        <f>F246+H246</f>
        <v/>
      </c>
      <c r="J246" s="405">
        <f>G246-H246</f>
        <v/>
      </c>
    </row>
    <row r="247">
      <c r="B247" s="338">
        <f>'PROYECCIÓN'!B248</f>
        <v/>
      </c>
      <c r="C247" s="236">
        <f>'PROYECCIÓN'!C248</f>
        <v/>
      </c>
      <c r="D247" s="53">
        <f>'PROYECCIÓN'!D248</f>
        <v/>
      </c>
      <c r="E247" s="114">
        <f>'PROYECCIÓN'!E248</f>
        <v/>
      </c>
      <c r="F247" s="114">
        <f>VENTAS!G247</f>
        <v/>
      </c>
      <c r="G247" s="114">
        <f>'PROYECCIÓN'!F248</f>
        <v/>
      </c>
      <c r="H247" s="184">
        <f>'PROYECCIÓN'!HS248</f>
        <v/>
      </c>
      <c r="I247" s="404">
        <f>F247+H247</f>
        <v/>
      </c>
      <c r="J247" s="405">
        <f>G247-H247</f>
        <v/>
      </c>
    </row>
    <row r="248">
      <c r="B248" s="338">
        <f>'PROYECCIÓN'!B249</f>
        <v/>
      </c>
      <c r="C248" s="236">
        <f>'PROYECCIÓN'!C249</f>
        <v/>
      </c>
      <c r="D248" s="53">
        <f>'PROYECCIÓN'!D249</f>
        <v/>
      </c>
      <c r="E248" s="114">
        <f>'PROYECCIÓN'!E249</f>
        <v/>
      </c>
      <c r="F248" s="114">
        <f>VENTAS!G248</f>
        <v/>
      </c>
      <c r="G248" s="114">
        <f>'PROYECCIÓN'!F249</f>
        <v/>
      </c>
      <c r="H248" s="184">
        <f>'PROYECCIÓN'!HS249</f>
        <v/>
      </c>
      <c r="I248" s="404">
        <f>F248+H248</f>
        <v/>
      </c>
      <c r="J248" s="405">
        <f>G248-H248</f>
        <v/>
      </c>
    </row>
    <row r="249">
      <c r="B249" s="338">
        <f>'PROYECCIÓN'!B250</f>
        <v/>
      </c>
      <c r="C249" s="236">
        <f>'PROYECCIÓN'!C250</f>
        <v/>
      </c>
      <c r="D249" s="53">
        <f>'PROYECCIÓN'!D250</f>
        <v/>
      </c>
      <c r="E249" s="114">
        <f>'PROYECCIÓN'!E250</f>
        <v/>
      </c>
      <c r="F249" s="114">
        <f>VENTAS!G249</f>
        <v/>
      </c>
      <c r="G249" s="114">
        <f>'PROYECCIÓN'!F250</f>
        <v/>
      </c>
      <c r="H249" s="184">
        <f>'PROYECCIÓN'!HS250</f>
        <v/>
      </c>
      <c r="I249" s="404">
        <f>F249+H249</f>
        <v/>
      </c>
      <c r="J249" s="405">
        <f>G249-H249</f>
        <v/>
      </c>
    </row>
    <row r="250">
      <c r="B250" s="338">
        <f>'PROYECCIÓN'!B251</f>
        <v/>
      </c>
      <c r="C250" s="236">
        <f>'PROYECCIÓN'!C251</f>
        <v/>
      </c>
      <c r="D250" s="53">
        <f>'PROYECCIÓN'!D251</f>
        <v/>
      </c>
      <c r="E250" s="114">
        <f>'PROYECCIÓN'!E251</f>
        <v/>
      </c>
      <c r="F250" s="114">
        <f>VENTAS!G250</f>
        <v/>
      </c>
      <c r="G250" s="114">
        <f>'PROYECCIÓN'!F251</f>
        <v/>
      </c>
      <c r="H250" s="184">
        <f>'PROYECCIÓN'!HS251</f>
        <v/>
      </c>
      <c r="I250" s="404">
        <f>F250+H250</f>
        <v/>
      </c>
      <c r="J250" s="405">
        <f>G250-H250</f>
        <v/>
      </c>
    </row>
    <row r="251">
      <c r="B251" s="338">
        <f>'PROYECCIÓN'!B252</f>
        <v/>
      </c>
      <c r="C251" s="236">
        <f>'PROYECCIÓN'!C252</f>
        <v/>
      </c>
      <c r="D251" s="53">
        <f>'PROYECCIÓN'!D252</f>
        <v/>
      </c>
      <c r="E251" s="114">
        <f>'PROYECCIÓN'!E252</f>
        <v/>
      </c>
      <c r="F251" s="114">
        <f>VENTAS!G251</f>
        <v/>
      </c>
      <c r="G251" s="114">
        <f>'PROYECCIÓN'!F252</f>
        <v/>
      </c>
      <c r="H251" s="184">
        <f>'PROYECCIÓN'!HS252</f>
        <v/>
      </c>
      <c r="I251" s="404">
        <f>F251+H251</f>
        <v/>
      </c>
      <c r="J251" s="405">
        <f>G251-H251</f>
        <v/>
      </c>
    </row>
    <row r="252">
      <c r="B252" s="338">
        <f>'PROYECCIÓN'!B253</f>
        <v/>
      </c>
      <c r="C252" s="236">
        <f>'PROYECCIÓN'!C253</f>
        <v/>
      </c>
      <c r="D252" s="53">
        <f>'PROYECCIÓN'!D253</f>
        <v/>
      </c>
      <c r="E252" s="114">
        <f>'PROYECCIÓN'!E253</f>
        <v/>
      </c>
      <c r="F252" s="114">
        <f>VENTAS!G252</f>
        <v/>
      </c>
      <c r="G252" s="114">
        <f>'PROYECCIÓN'!F253</f>
        <v/>
      </c>
      <c r="H252" s="184">
        <f>'PROYECCIÓN'!HS253</f>
        <v/>
      </c>
      <c r="I252" s="404">
        <f>F252+H252</f>
        <v/>
      </c>
      <c r="J252" s="405">
        <f>G252-H252</f>
        <v/>
      </c>
    </row>
    <row r="253">
      <c r="B253" s="338">
        <f>'PROYECCIÓN'!B254</f>
        <v/>
      </c>
      <c r="C253" s="236">
        <f>'PROYECCIÓN'!C254</f>
        <v/>
      </c>
      <c r="D253" s="53">
        <f>'PROYECCIÓN'!D254</f>
        <v/>
      </c>
      <c r="E253" s="114">
        <f>'PROYECCIÓN'!E254</f>
        <v/>
      </c>
      <c r="F253" s="114">
        <f>VENTAS!G253</f>
        <v/>
      </c>
      <c r="G253" s="114">
        <f>'PROYECCIÓN'!F254</f>
        <v/>
      </c>
      <c r="H253" s="184">
        <f>'PROYECCIÓN'!HS254</f>
        <v/>
      </c>
      <c r="I253" s="404">
        <f>F253+H253</f>
        <v/>
      </c>
      <c r="J253" s="405">
        <f>G253-H253</f>
        <v/>
      </c>
    </row>
    <row r="254">
      <c r="B254" s="338">
        <f>'PROYECCIÓN'!B255</f>
        <v/>
      </c>
      <c r="C254" s="236">
        <f>'PROYECCIÓN'!C255</f>
        <v/>
      </c>
      <c r="D254" s="53">
        <f>'PROYECCIÓN'!D255</f>
        <v/>
      </c>
      <c r="E254" s="114">
        <f>'PROYECCIÓN'!E255</f>
        <v/>
      </c>
      <c r="F254" s="114">
        <f>VENTAS!G254</f>
        <v/>
      </c>
      <c r="G254" s="114">
        <f>'PROYECCIÓN'!F255</f>
        <v/>
      </c>
      <c r="H254" s="184">
        <f>'PROYECCIÓN'!HS255</f>
        <v/>
      </c>
      <c r="I254" s="404">
        <f>F254+H254</f>
        <v/>
      </c>
      <c r="J254" s="405">
        <f>G254-H254</f>
        <v/>
      </c>
    </row>
    <row r="255">
      <c r="B255" s="338">
        <f>'PROYECCIÓN'!B256</f>
        <v/>
      </c>
      <c r="C255" s="236">
        <f>'PROYECCIÓN'!C256</f>
        <v/>
      </c>
      <c r="D255" s="53">
        <f>'PROYECCIÓN'!D256</f>
        <v/>
      </c>
      <c r="E255" s="114">
        <f>'PROYECCIÓN'!E256</f>
        <v/>
      </c>
      <c r="F255" s="114">
        <f>VENTAS!G255</f>
        <v/>
      </c>
      <c r="G255" s="114">
        <f>'PROYECCIÓN'!F256</f>
        <v/>
      </c>
      <c r="H255" s="184">
        <f>'PROYECCIÓN'!HS256</f>
        <v/>
      </c>
      <c r="I255" s="404">
        <f>F255+H255</f>
        <v/>
      </c>
      <c r="J255" s="405">
        <f>G255-H255</f>
        <v/>
      </c>
    </row>
    <row r="256">
      <c r="B256" s="338">
        <f>'PROYECCIÓN'!B257</f>
        <v/>
      </c>
      <c r="C256" s="236">
        <f>'PROYECCIÓN'!C257</f>
        <v/>
      </c>
      <c r="D256" s="53">
        <f>'PROYECCIÓN'!D257</f>
        <v/>
      </c>
      <c r="E256" s="114">
        <f>'PROYECCIÓN'!E257</f>
        <v/>
      </c>
      <c r="F256" s="114">
        <f>VENTAS!G256</f>
        <v/>
      </c>
      <c r="G256" s="114">
        <f>'PROYECCIÓN'!F257</f>
        <v/>
      </c>
      <c r="H256" s="184">
        <f>'PROYECCIÓN'!HS257</f>
        <v/>
      </c>
      <c r="I256" s="404">
        <f>F256+H256</f>
        <v/>
      </c>
      <c r="J256" s="405">
        <f>G256-H256</f>
        <v/>
      </c>
    </row>
    <row r="257">
      <c r="B257" s="338">
        <f>'PROYECCIÓN'!B258</f>
        <v/>
      </c>
      <c r="C257" s="236">
        <f>'PROYECCIÓN'!C258</f>
        <v/>
      </c>
      <c r="D257" s="53">
        <f>'PROYECCIÓN'!D258</f>
        <v/>
      </c>
      <c r="E257" s="114">
        <f>'PROYECCIÓN'!E258</f>
        <v/>
      </c>
      <c r="F257" s="114">
        <f>VENTAS!G257</f>
        <v/>
      </c>
      <c r="G257" s="114">
        <f>'PROYECCIÓN'!F258</f>
        <v/>
      </c>
      <c r="H257" s="184">
        <f>'PROYECCIÓN'!HS258</f>
        <v/>
      </c>
      <c r="I257" s="404">
        <f>F257+H257</f>
        <v/>
      </c>
      <c r="J257" s="405">
        <f>G257-H257</f>
        <v/>
      </c>
    </row>
    <row r="258">
      <c r="B258" s="338">
        <f>'PROYECCIÓN'!B259</f>
        <v/>
      </c>
      <c r="C258" s="236">
        <f>'PROYECCIÓN'!C259</f>
        <v/>
      </c>
      <c r="D258" s="53">
        <f>'PROYECCIÓN'!D259</f>
        <v/>
      </c>
      <c r="E258" s="114">
        <f>'PROYECCIÓN'!E259</f>
        <v/>
      </c>
      <c r="F258" s="114">
        <f>VENTAS!G258</f>
        <v/>
      </c>
      <c r="G258" s="114">
        <f>'PROYECCIÓN'!F259</f>
        <v/>
      </c>
      <c r="H258" s="184">
        <f>'PROYECCIÓN'!HS259</f>
        <v/>
      </c>
      <c r="I258" s="404">
        <f>F258+H258</f>
        <v/>
      </c>
      <c r="J258" s="405">
        <f>G258-H258</f>
        <v/>
      </c>
    </row>
    <row r="259">
      <c r="B259" s="338">
        <f>'PROYECCIÓN'!B260</f>
        <v/>
      </c>
      <c r="C259" s="236">
        <f>'PROYECCIÓN'!C260</f>
        <v/>
      </c>
      <c r="D259" s="53">
        <f>'PROYECCIÓN'!D260</f>
        <v/>
      </c>
      <c r="E259" s="114">
        <f>'PROYECCIÓN'!E260</f>
        <v/>
      </c>
      <c r="F259" s="114">
        <f>VENTAS!G259</f>
        <v/>
      </c>
      <c r="G259" s="114">
        <f>'PROYECCIÓN'!F260</f>
        <v/>
      </c>
      <c r="H259" s="184">
        <f>'PROYECCIÓN'!HS260</f>
        <v/>
      </c>
      <c r="I259" s="404">
        <f>F259+H259</f>
        <v/>
      </c>
      <c r="J259" s="405">
        <f>G259-H259</f>
        <v/>
      </c>
    </row>
    <row r="260">
      <c r="B260" s="338">
        <f>'PROYECCIÓN'!B261</f>
        <v/>
      </c>
      <c r="C260" s="236">
        <f>'PROYECCIÓN'!C261</f>
        <v/>
      </c>
      <c r="D260" s="53">
        <f>'PROYECCIÓN'!D261</f>
        <v/>
      </c>
      <c r="E260" s="114">
        <f>'PROYECCIÓN'!E261</f>
        <v/>
      </c>
      <c r="F260" s="114">
        <f>VENTAS!G260</f>
        <v/>
      </c>
      <c r="G260" s="114">
        <f>'PROYECCIÓN'!F261</f>
        <v/>
      </c>
      <c r="H260" s="184">
        <f>'PROYECCIÓN'!HS261</f>
        <v/>
      </c>
      <c r="I260" s="404">
        <f>F260+H260</f>
        <v/>
      </c>
      <c r="J260" s="405">
        <f>G260-H260</f>
        <v/>
      </c>
    </row>
    <row r="261">
      <c r="B261" s="338">
        <f>'PROYECCIÓN'!B262</f>
        <v/>
      </c>
      <c r="C261" s="236">
        <f>'PROYECCIÓN'!C262</f>
        <v/>
      </c>
      <c r="D261" s="53">
        <f>'PROYECCIÓN'!D262</f>
        <v/>
      </c>
      <c r="E261" s="114">
        <f>'PROYECCIÓN'!E262</f>
        <v/>
      </c>
      <c r="F261" s="114">
        <f>VENTAS!G261</f>
        <v/>
      </c>
      <c r="G261" s="114">
        <f>'PROYECCIÓN'!F262</f>
        <v/>
      </c>
      <c r="H261" s="184">
        <f>'PROYECCIÓN'!HS262</f>
        <v/>
      </c>
      <c r="I261" s="404">
        <f>F261+H261</f>
        <v/>
      </c>
      <c r="J261" s="405">
        <f>G261-H261</f>
        <v/>
      </c>
    </row>
    <row r="262">
      <c r="B262" s="338">
        <f>'PROYECCIÓN'!B263</f>
        <v/>
      </c>
      <c r="C262" s="236">
        <f>'PROYECCIÓN'!C263</f>
        <v/>
      </c>
      <c r="D262" s="53">
        <f>'PROYECCIÓN'!D263</f>
        <v/>
      </c>
      <c r="E262" s="114">
        <f>'PROYECCIÓN'!E263</f>
        <v/>
      </c>
      <c r="F262" s="114">
        <f>VENTAS!G262</f>
        <v/>
      </c>
      <c r="G262" s="114">
        <f>'PROYECCIÓN'!F263</f>
        <v/>
      </c>
      <c r="H262" s="184">
        <f>'PROYECCIÓN'!HS263</f>
        <v/>
      </c>
      <c r="I262" s="404">
        <f>F262+H262</f>
        <v/>
      </c>
      <c r="J262" s="405">
        <f>G262-H262</f>
        <v/>
      </c>
    </row>
    <row r="263">
      <c r="B263" s="338">
        <f>'PROYECCIÓN'!B264</f>
        <v/>
      </c>
      <c r="C263" s="236">
        <f>'PROYECCIÓN'!C264</f>
        <v/>
      </c>
      <c r="D263" s="53">
        <f>'PROYECCIÓN'!D264</f>
        <v/>
      </c>
      <c r="E263" s="114">
        <f>'PROYECCIÓN'!E264</f>
        <v/>
      </c>
      <c r="F263" s="114">
        <f>VENTAS!G263</f>
        <v/>
      </c>
      <c r="G263" s="114">
        <f>'PROYECCIÓN'!F264</f>
        <v/>
      </c>
      <c r="H263" s="184">
        <f>'PROYECCIÓN'!HS264</f>
        <v/>
      </c>
      <c r="I263" s="404">
        <f>F263+H263</f>
        <v/>
      </c>
      <c r="J263" s="405">
        <f>G263-H263</f>
        <v/>
      </c>
    </row>
    <row r="264">
      <c r="B264" s="338">
        <f>'PROYECCIÓN'!B265</f>
        <v/>
      </c>
      <c r="C264" s="236">
        <f>'PROYECCIÓN'!C265</f>
        <v/>
      </c>
      <c r="D264" s="53">
        <f>'PROYECCIÓN'!D265</f>
        <v/>
      </c>
      <c r="E264" s="114">
        <f>'PROYECCIÓN'!E265</f>
        <v/>
      </c>
      <c r="F264" s="114">
        <f>VENTAS!G264</f>
        <v/>
      </c>
      <c r="G264" s="114">
        <f>'PROYECCIÓN'!F265</f>
        <v/>
      </c>
      <c r="H264" s="184">
        <f>'PROYECCIÓN'!HS265</f>
        <v/>
      </c>
      <c r="I264" s="404">
        <f>F264+H264</f>
        <v/>
      </c>
      <c r="J264" s="405">
        <f>G264-H264</f>
        <v/>
      </c>
    </row>
    <row r="265">
      <c r="B265" s="338">
        <f>'PROYECCIÓN'!B266</f>
        <v/>
      </c>
      <c r="C265" s="236">
        <f>'PROYECCIÓN'!C266</f>
        <v/>
      </c>
      <c r="D265" s="53">
        <f>'PROYECCIÓN'!D266</f>
        <v/>
      </c>
      <c r="E265" s="114">
        <f>'PROYECCIÓN'!E266</f>
        <v/>
      </c>
      <c r="F265" s="114">
        <f>VENTAS!G265</f>
        <v/>
      </c>
      <c r="G265" s="114">
        <f>'PROYECCIÓN'!F266</f>
        <v/>
      </c>
      <c r="H265" s="184">
        <f>'PROYECCIÓN'!HS266</f>
        <v/>
      </c>
      <c r="I265" s="404">
        <f>F265+H265</f>
        <v/>
      </c>
      <c r="J265" s="405">
        <f>G265-H265</f>
        <v/>
      </c>
    </row>
    <row r="266">
      <c r="B266" s="338">
        <f>'PROYECCIÓN'!B267</f>
        <v/>
      </c>
      <c r="C266" s="236">
        <f>'PROYECCIÓN'!C267</f>
        <v/>
      </c>
      <c r="D266" s="53">
        <f>'PROYECCIÓN'!D267</f>
        <v/>
      </c>
      <c r="E266" s="114">
        <f>'PROYECCIÓN'!E267</f>
        <v/>
      </c>
      <c r="F266" s="114">
        <f>VENTAS!G266</f>
        <v/>
      </c>
      <c r="G266" s="114">
        <f>'PROYECCIÓN'!F267</f>
        <v/>
      </c>
      <c r="H266" s="184">
        <f>'PROYECCIÓN'!HS267</f>
        <v/>
      </c>
      <c r="I266" s="404">
        <f>F266+H266</f>
        <v/>
      </c>
      <c r="J266" s="405">
        <f>G266-H266</f>
        <v/>
      </c>
    </row>
    <row r="267">
      <c r="B267" s="338">
        <f>'PROYECCIÓN'!B268</f>
        <v/>
      </c>
      <c r="C267" s="236">
        <f>'PROYECCIÓN'!C268</f>
        <v/>
      </c>
      <c r="D267" s="53">
        <f>'PROYECCIÓN'!D268</f>
        <v/>
      </c>
      <c r="E267" s="114">
        <f>'PROYECCIÓN'!E268</f>
        <v/>
      </c>
      <c r="F267" s="114">
        <f>VENTAS!G267</f>
        <v/>
      </c>
      <c r="G267" s="114">
        <f>'PROYECCIÓN'!F268</f>
        <v/>
      </c>
      <c r="H267" s="184">
        <f>'PROYECCIÓN'!HS268</f>
        <v/>
      </c>
      <c r="I267" s="404">
        <f>F267+H267</f>
        <v/>
      </c>
      <c r="J267" s="405">
        <f>G267-H267</f>
        <v/>
      </c>
    </row>
    <row r="268">
      <c r="B268" s="338">
        <f>'PROYECCIÓN'!B269</f>
        <v/>
      </c>
      <c r="C268" s="236">
        <f>'PROYECCIÓN'!C269</f>
        <v/>
      </c>
      <c r="D268" s="53">
        <f>'PROYECCIÓN'!D269</f>
        <v/>
      </c>
      <c r="E268" s="114">
        <f>'PROYECCIÓN'!E269</f>
        <v/>
      </c>
      <c r="F268" s="114">
        <f>VENTAS!G268</f>
        <v/>
      </c>
      <c r="G268" s="114">
        <f>'PROYECCIÓN'!F269</f>
        <v/>
      </c>
      <c r="H268" s="184">
        <f>'PROYECCIÓN'!HS269</f>
        <v/>
      </c>
      <c r="I268" s="404">
        <f>F268+H268</f>
        <v/>
      </c>
      <c r="J268" s="405">
        <f>G268-H268</f>
        <v/>
      </c>
    </row>
    <row r="269">
      <c r="B269" s="338">
        <f>'PROYECCIÓN'!B270</f>
        <v/>
      </c>
      <c r="C269" s="236">
        <f>'PROYECCIÓN'!C270</f>
        <v/>
      </c>
      <c r="D269" s="53">
        <f>'PROYECCIÓN'!D270</f>
        <v/>
      </c>
      <c r="E269" s="114">
        <f>'PROYECCIÓN'!E270</f>
        <v/>
      </c>
      <c r="F269" s="114">
        <f>VENTAS!G269</f>
        <v/>
      </c>
      <c r="G269" s="114">
        <f>'PROYECCIÓN'!F270</f>
        <v/>
      </c>
      <c r="H269" s="184">
        <f>'PROYECCIÓN'!HS270</f>
        <v/>
      </c>
      <c r="I269" s="404">
        <f>F269+H269</f>
        <v/>
      </c>
      <c r="J269" s="405">
        <f>G269-H269</f>
        <v/>
      </c>
    </row>
    <row r="270">
      <c r="B270" s="338">
        <f>'PROYECCIÓN'!B271</f>
        <v/>
      </c>
      <c r="C270" s="236">
        <f>'PROYECCIÓN'!C271</f>
        <v/>
      </c>
      <c r="D270" s="53">
        <f>'PROYECCIÓN'!D271</f>
        <v/>
      </c>
      <c r="E270" s="114">
        <f>'PROYECCIÓN'!E271</f>
        <v/>
      </c>
      <c r="F270" s="114">
        <f>VENTAS!G270</f>
        <v/>
      </c>
      <c r="G270" s="114">
        <f>'PROYECCIÓN'!F271</f>
        <v/>
      </c>
      <c r="H270" s="184">
        <f>'PROYECCIÓN'!HS271</f>
        <v/>
      </c>
      <c r="I270" s="404">
        <f>F270+H270</f>
        <v/>
      </c>
      <c r="J270" s="405">
        <f>G270-H270</f>
        <v/>
      </c>
    </row>
    <row r="271">
      <c r="B271" s="338">
        <f>'PROYECCIÓN'!B272</f>
        <v/>
      </c>
      <c r="C271" s="236">
        <f>'PROYECCIÓN'!C272</f>
        <v/>
      </c>
      <c r="D271" s="53">
        <f>'PROYECCIÓN'!D272</f>
        <v/>
      </c>
      <c r="E271" s="114">
        <f>'PROYECCIÓN'!E272</f>
        <v/>
      </c>
      <c r="F271" s="114">
        <f>VENTAS!G271</f>
        <v/>
      </c>
      <c r="G271" s="114">
        <f>'PROYECCIÓN'!F272</f>
        <v/>
      </c>
      <c r="H271" s="184">
        <f>'PROYECCIÓN'!HS272</f>
        <v/>
      </c>
      <c r="I271" s="404">
        <f>F271+H271</f>
        <v/>
      </c>
      <c r="J271" s="405">
        <f>G271-H271</f>
        <v/>
      </c>
    </row>
    <row r="272">
      <c r="B272" s="338">
        <f>'PROYECCIÓN'!B273</f>
        <v/>
      </c>
      <c r="C272" s="236">
        <f>'PROYECCIÓN'!C273</f>
        <v/>
      </c>
      <c r="D272" s="53">
        <f>'PROYECCIÓN'!D273</f>
        <v/>
      </c>
      <c r="E272" s="114">
        <f>'PROYECCIÓN'!E273</f>
        <v/>
      </c>
      <c r="F272" s="114">
        <f>VENTAS!G272</f>
        <v/>
      </c>
      <c r="G272" s="114">
        <f>'PROYECCIÓN'!F273</f>
        <v/>
      </c>
      <c r="H272" s="184">
        <f>'PROYECCIÓN'!HS273</f>
        <v/>
      </c>
      <c r="I272" s="404">
        <f>F272+H272</f>
        <v/>
      </c>
      <c r="J272" s="405">
        <f>G272-H272</f>
        <v/>
      </c>
    </row>
    <row r="273">
      <c r="B273" s="338">
        <f>'PROYECCIÓN'!B274</f>
        <v/>
      </c>
      <c r="C273" s="236">
        <f>'PROYECCIÓN'!C274</f>
        <v/>
      </c>
      <c r="D273" s="53">
        <f>'PROYECCIÓN'!D274</f>
        <v/>
      </c>
      <c r="E273" s="114">
        <f>'PROYECCIÓN'!E274</f>
        <v/>
      </c>
      <c r="F273" s="114">
        <f>VENTAS!G273</f>
        <v/>
      </c>
      <c r="G273" s="114">
        <f>'PROYECCIÓN'!F274</f>
        <v/>
      </c>
      <c r="H273" s="184">
        <f>'PROYECCIÓN'!HS274</f>
        <v/>
      </c>
      <c r="I273" s="404">
        <f>F273+H273</f>
        <v/>
      </c>
      <c r="J273" s="405">
        <f>G273-H273</f>
        <v/>
      </c>
    </row>
    <row r="274">
      <c r="B274" s="338">
        <f>'PROYECCIÓN'!B275</f>
        <v/>
      </c>
      <c r="C274" s="236">
        <f>'PROYECCIÓN'!C275</f>
        <v/>
      </c>
      <c r="D274" s="53">
        <f>'PROYECCIÓN'!D275</f>
        <v/>
      </c>
      <c r="E274" s="114">
        <f>'PROYECCIÓN'!E275</f>
        <v/>
      </c>
      <c r="F274" s="114">
        <f>VENTAS!G274</f>
        <v/>
      </c>
      <c r="G274" s="114">
        <f>'PROYECCIÓN'!F275</f>
        <v/>
      </c>
      <c r="H274" s="184">
        <f>'PROYECCIÓN'!HS275</f>
        <v/>
      </c>
      <c r="I274" s="404">
        <f>F274+H274</f>
        <v/>
      </c>
      <c r="J274" s="405">
        <f>G274-H274</f>
        <v/>
      </c>
    </row>
    <row r="275">
      <c r="B275" s="338">
        <f>'PROYECCIÓN'!B276</f>
        <v/>
      </c>
      <c r="C275" s="236">
        <f>'PROYECCIÓN'!C276</f>
        <v/>
      </c>
      <c r="D275" s="53">
        <f>'PROYECCIÓN'!D276</f>
        <v/>
      </c>
      <c r="E275" s="114">
        <f>'PROYECCIÓN'!E276</f>
        <v/>
      </c>
      <c r="F275" s="114">
        <f>VENTAS!G275</f>
        <v/>
      </c>
      <c r="G275" s="114">
        <f>'PROYECCIÓN'!F276</f>
        <v/>
      </c>
      <c r="H275" s="184">
        <f>'PROYECCIÓN'!HS276</f>
        <v/>
      </c>
      <c r="I275" s="404">
        <f>F275+H275</f>
        <v/>
      </c>
      <c r="J275" s="405">
        <f>G275-H275</f>
        <v/>
      </c>
    </row>
    <row r="276">
      <c r="B276" s="338">
        <f>'PROYECCIÓN'!B277</f>
        <v/>
      </c>
      <c r="C276" s="236">
        <f>'PROYECCIÓN'!C277</f>
        <v/>
      </c>
      <c r="D276" s="53">
        <f>'PROYECCIÓN'!D277</f>
        <v/>
      </c>
      <c r="E276" s="114">
        <f>'PROYECCIÓN'!E277</f>
        <v/>
      </c>
      <c r="F276" s="114">
        <f>VENTAS!G276</f>
        <v/>
      </c>
      <c r="G276" s="114">
        <f>'PROYECCIÓN'!F277</f>
        <v/>
      </c>
      <c r="H276" s="184">
        <f>'PROYECCIÓN'!HS277</f>
        <v/>
      </c>
      <c r="I276" s="404">
        <f>F276+H276</f>
        <v/>
      </c>
      <c r="J276" s="405">
        <f>G276-H276</f>
        <v/>
      </c>
    </row>
    <row r="277">
      <c r="B277" s="338">
        <f>'PROYECCIÓN'!B278</f>
        <v/>
      </c>
      <c r="C277" s="236">
        <f>'PROYECCIÓN'!C278</f>
        <v/>
      </c>
      <c r="D277" s="53">
        <f>'PROYECCIÓN'!D278</f>
        <v/>
      </c>
      <c r="E277" s="114">
        <f>'PROYECCIÓN'!E278</f>
        <v/>
      </c>
      <c r="F277" s="114">
        <f>VENTAS!G277</f>
        <v/>
      </c>
      <c r="G277" s="114">
        <f>'PROYECCIÓN'!F278</f>
        <v/>
      </c>
      <c r="H277" s="184">
        <f>'PROYECCIÓN'!HS278</f>
        <v/>
      </c>
      <c r="I277" s="404">
        <f>F277+H277</f>
        <v/>
      </c>
      <c r="J277" s="405">
        <f>G277-H277</f>
        <v/>
      </c>
    </row>
    <row r="278">
      <c r="B278" s="338">
        <f>'PROYECCIÓN'!B279</f>
        <v/>
      </c>
      <c r="C278" s="236">
        <f>'PROYECCIÓN'!C279</f>
        <v/>
      </c>
      <c r="D278" s="53">
        <f>'PROYECCIÓN'!D279</f>
        <v/>
      </c>
      <c r="E278" s="114">
        <f>'PROYECCIÓN'!E279</f>
        <v/>
      </c>
      <c r="F278" s="114">
        <f>VENTAS!G278</f>
        <v/>
      </c>
      <c r="G278" s="114">
        <f>'PROYECCIÓN'!F279</f>
        <v/>
      </c>
      <c r="H278" s="184">
        <f>'PROYECCIÓN'!HS279</f>
        <v/>
      </c>
      <c r="I278" s="404">
        <f>F278+H278</f>
        <v/>
      </c>
      <c r="J278" s="405">
        <f>G278-H278</f>
        <v/>
      </c>
    </row>
    <row r="279">
      <c r="B279" s="338">
        <f>'PROYECCIÓN'!B280</f>
        <v/>
      </c>
      <c r="C279" s="236">
        <f>'PROYECCIÓN'!C280</f>
        <v/>
      </c>
      <c r="D279" s="53">
        <f>'PROYECCIÓN'!D280</f>
        <v/>
      </c>
      <c r="E279" s="114">
        <f>'PROYECCIÓN'!E280</f>
        <v/>
      </c>
      <c r="F279" s="114">
        <f>VENTAS!G279</f>
        <v/>
      </c>
      <c r="G279" s="114">
        <f>'PROYECCIÓN'!F280</f>
        <v/>
      </c>
      <c r="H279" s="184">
        <f>'PROYECCIÓN'!HS280</f>
        <v/>
      </c>
      <c r="I279" s="404">
        <f>F279+H279</f>
        <v/>
      </c>
      <c r="J279" s="405">
        <f>G279-H279</f>
        <v/>
      </c>
    </row>
    <row r="280">
      <c r="B280" s="338">
        <f>'PROYECCIÓN'!B281</f>
        <v/>
      </c>
      <c r="C280" s="236">
        <f>'PROYECCIÓN'!C281</f>
        <v/>
      </c>
      <c r="D280" s="53">
        <f>'PROYECCIÓN'!D281</f>
        <v/>
      </c>
      <c r="E280" s="114">
        <f>'PROYECCIÓN'!E281</f>
        <v/>
      </c>
      <c r="F280" s="114">
        <f>VENTAS!G280</f>
        <v/>
      </c>
      <c r="G280" s="114">
        <f>'PROYECCIÓN'!F281</f>
        <v/>
      </c>
      <c r="H280" s="184">
        <f>'PROYECCIÓN'!HS281</f>
        <v/>
      </c>
      <c r="I280" s="404">
        <f>F280+H280</f>
        <v/>
      </c>
      <c r="J280" s="405">
        <f>G280-H280</f>
        <v/>
      </c>
    </row>
    <row r="281">
      <c r="B281" s="338">
        <f>'PROYECCIÓN'!B282</f>
        <v/>
      </c>
      <c r="C281" s="236">
        <f>'PROYECCIÓN'!C282</f>
        <v/>
      </c>
      <c r="D281" s="53">
        <f>'PROYECCIÓN'!D282</f>
        <v/>
      </c>
      <c r="E281" s="114">
        <f>'PROYECCIÓN'!E282</f>
        <v/>
      </c>
      <c r="F281" s="114">
        <f>VENTAS!G281</f>
        <v/>
      </c>
      <c r="G281" s="114">
        <f>'PROYECCIÓN'!F282</f>
        <v/>
      </c>
      <c r="H281" s="184">
        <f>'PROYECCIÓN'!HS282</f>
        <v/>
      </c>
      <c r="I281" s="404">
        <f>F281+H281</f>
        <v/>
      </c>
      <c r="J281" s="405">
        <f>G281-H281</f>
        <v/>
      </c>
    </row>
    <row r="282">
      <c r="B282" s="338">
        <f>'PROYECCIÓN'!B283</f>
        <v/>
      </c>
      <c r="C282" s="236">
        <f>'PROYECCIÓN'!C283</f>
        <v/>
      </c>
      <c r="D282" s="53">
        <f>'PROYECCIÓN'!D283</f>
        <v/>
      </c>
      <c r="E282" s="114">
        <f>'PROYECCIÓN'!E283</f>
        <v/>
      </c>
      <c r="F282" s="114">
        <f>VENTAS!G282</f>
        <v/>
      </c>
      <c r="G282" s="114">
        <f>'PROYECCIÓN'!F283</f>
        <v/>
      </c>
      <c r="H282" s="184">
        <f>'PROYECCIÓN'!HS283</f>
        <v/>
      </c>
      <c r="I282" s="404">
        <f>F282+H282</f>
        <v/>
      </c>
      <c r="J282" s="405">
        <f>G282-H282</f>
        <v/>
      </c>
    </row>
    <row r="283">
      <c r="B283" s="338">
        <f>'PROYECCIÓN'!B284</f>
        <v/>
      </c>
      <c r="C283" s="236">
        <f>'PROYECCIÓN'!C284</f>
        <v/>
      </c>
      <c r="D283" s="53">
        <f>'PROYECCIÓN'!D284</f>
        <v/>
      </c>
      <c r="E283" s="114">
        <f>'PROYECCIÓN'!E284</f>
        <v/>
      </c>
      <c r="F283" s="114">
        <f>VENTAS!G283</f>
        <v/>
      </c>
      <c r="G283" s="114">
        <f>'PROYECCIÓN'!F284</f>
        <v/>
      </c>
      <c r="H283" s="184">
        <f>'PROYECCIÓN'!HS284</f>
        <v/>
      </c>
      <c r="I283" s="404">
        <f>F283+H283</f>
        <v/>
      </c>
      <c r="J283" s="405">
        <f>G283-H283</f>
        <v/>
      </c>
    </row>
    <row r="284">
      <c r="B284" s="338">
        <f>'PROYECCIÓN'!B285</f>
        <v/>
      </c>
      <c r="C284" s="236">
        <f>'PROYECCIÓN'!C285</f>
        <v/>
      </c>
      <c r="D284" s="53">
        <f>'PROYECCIÓN'!D285</f>
        <v/>
      </c>
      <c r="E284" s="114">
        <f>'PROYECCIÓN'!E285</f>
        <v/>
      </c>
      <c r="F284" s="114">
        <f>VENTAS!G284</f>
        <v/>
      </c>
      <c r="G284" s="114">
        <f>'PROYECCIÓN'!F285</f>
        <v/>
      </c>
      <c r="H284" s="184">
        <f>'PROYECCIÓN'!HS285</f>
        <v/>
      </c>
      <c r="I284" s="404">
        <f>F284+H284</f>
        <v/>
      </c>
      <c r="J284" s="405">
        <f>G284-H284</f>
        <v/>
      </c>
    </row>
    <row r="285">
      <c r="B285" s="338">
        <f>'PROYECCIÓN'!B286</f>
        <v/>
      </c>
      <c r="C285" s="236">
        <f>'PROYECCIÓN'!C286</f>
        <v/>
      </c>
      <c r="D285" s="53">
        <f>'PROYECCIÓN'!D286</f>
        <v/>
      </c>
      <c r="E285" s="114">
        <f>'PROYECCIÓN'!E286</f>
        <v/>
      </c>
      <c r="F285" s="114">
        <f>VENTAS!G285</f>
        <v/>
      </c>
      <c r="G285" s="114">
        <f>'PROYECCIÓN'!F286</f>
        <v/>
      </c>
      <c r="H285" s="184">
        <f>'PROYECCIÓN'!HS286</f>
        <v/>
      </c>
      <c r="I285" s="404">
        <f>F285+H285</f>
        <v/>
      </c>
      <c r="J285" s="405">
        <f>G285-H285</f>
        <v/>
      </c>
    </row>
    <row r="286">
      <c r="B286" s="338">
        <f>'PROYECCIÓN'!B287</f>
        <v/>
      </c>
      <c r="C286" s="236">
        <f>'PROYECCIÓN'!C287</f>
        <v/>
      </c>
      <c r="D286" s="53">
        <f>'PROYECCIÓN'!D287</f>
        <v/>
      </c>
      <c r="E286" s="114">
        <f>'PROYECCIÓN'!E287</f>
        <v/>
      </c>
      <c r="F286" s="114">
        <f>VENTAS!G286</f>
        <v/>
      </c>
      <c r="G286" s="114">
        <f>'PROYECCIÓN'!F287</f>
        <v/>
      </c>
      <c r="H286" s="184">
        <f>'PROYECCIÓN'!HS287</f>
        <v/>
      </c>
      <c r="I286" s="404">
        <f>F286+H286</f>
        <v/>
      </c>
      <c r="J286" s="405">
        <f>G286-H286</f>
        <v/>
      </c>
    </row>
    <row r="287">
      <c r="B287" s="338">
        <f>'PROYECCIÓN'!B288</f>
        <v/>
      </c>
      <c r="C287" s="236">
        <f>'PROYECCIÓN'!C288</f>
        <v/>
      </c>
      <c r="D287" s="53">
        <f>'PROYECCIÓN'!D288</f>
        <v/>
      </c>
      <c r="E287" s="114">
        <f>'PROYECCIÓN'!E288</f>
        <v/>
      </c>
      <c r="F287" s="114">
        <f>VENTAS!G287</f>
        <v/>
      </c>
      <c r="G287" s="114">
        <f>'PROYECCIÓN'!F288</f>
        <v/>
      </c>
      <c r="H287" s="184">
        <f>'PROYECCIÓN'!HS288</f>
        <v/>
      </c>
      <c r="I287" s="404">
        <f>F287+H287</f>
        <v/>
      </c>
      <c r="J287" s="405">
        <f>G287-H287</f>
        <v/>
      </c>
    </row>
    <row r="288">
      <c r="B288" s="338">
        <f>'PROYECCIÓN'!B289</f>
        <v/>
      </c>
      <c r="C288" s="236">
        <f>'PROYECCIÓN'!C289</f>
        <v/>
      </c>
      <c r="D288" s="53">
        <f>'PROYECCIÓN'!D289</f>
        <v/>
      </c>
      <c r="E288" s="114">
        <f>'PROYECCIÓN'!E289</f>
        <v/>
      </c>
      <c r="F288" s="114">
        <f>VENTAS!G288</f>
        <v/>
      </c>
      <c r="G288" s="114">
        <f>'PROYECCIÓN'!F289</f>
        <v/>
      </c>
      <c r="H288" s="184">
        <f>'PROYECCIÓN'!HS289</f>
        <v/>
      </c>
      <c r="I288" s="404">
        <f>F288+H288</f>
        <v/>
      </c>
      <c r="J288" s="405">
        <f>G288-H288</f>
        <v/>
      </c>
    </row>
    <row r="289">
      <c r="B289" s="338">
        <f>'PROYECCIÓN'!B290</f>
        <v/>
      </c>
      <c r="C289" s="236">
        <f>'PROYECCIÓN'!C290</f>
        <v/>
      </c>
      <c r="D289" s="53">
        <f>'PROYECCIÓN'!D290</f>
        <v/>
      </c>
      <c r="E289" s="114">
        <f>'PROYECCIÓN'!E290</f>
        <v/>
      </c>
      <c r="F289" s="114">
        <f>VENTAS!G289</f>
        <v/>
      </c>
      <c r="G289" s="114">
        <f>'PROYECCIÓN'!F290</f>
        <v/>
      </c>
      <c r="H289" s="184">
        <f>'PROYECCIÓN'!HS290</f>
        <v/>
      </c>
      <c r="I289" s="404">
        <f>F289+H289</f>
        <v/>
      </c>
      <c r="J289" s="405">
        <f>G289-H289</f>
        <v/>
      </c>
    </row>
    <row r="290">
      <c r="B290" s="338">
        <f>'PROYECCIÓN'!B291</f>
        <v/>
      </c>
      <c r="C290" s="236">
        <f>'PROYECCIÓN'!C291</f>
        <v/>
      </c>
      <c r="D290" s="53">
        <f>'PROYECCIÓN'!D291</f>
        <v/>
      </c>
      <c r="E290" s="114">
        <f>'PROYECCIÓN'!E291</f>
        <v/>
      </c>
      <c r="F290" s="114">
        <f>VENTAS!G290</f>
        <v/>
      </c>
      <c r="G290" s="114">
        <f>'PROYECCIÓN'!F291</f>
        <v/>
      </c>
      <c r="H290" s="184">
        <f>'PROYECCIÓN'!HS291</f>
        <v/>
      </c>
      <c r="I290" s="404">
        <f>F290+H290</f>
        <v/>
      </c>
      <c r="J290" s="405">
        <f>G290-H290</f>
        <v/>
      </c>
    </row>
    <row r="291">
      <c r="B291" s="338">
        <f>'PROYECCIÓN'!B292</f>
        <v/>
      </c>
      <c r="C291" s="236">
        <f>'PROYECCIÓN'!C292</f>
        <v/>
      </c>
      <c r="D291" s="53">
        <f>'PROYECCIÓN'!D292</f>
        <v/>
      </c>
      <c r="E291" s="114">
        <f>'PROYECCIÓN'!E292</f>
        <v/>
      </c>
      <c r="F291" s="114">
        <f>VENTAS!G291</f>
        <v/>
      </c>
      <c r="G291" s="114">
        <f>'PROYECCIÓN'!F292</f>
        <v/>
      </c>
      <c r="H291" s="184" t="n"/>
      <c r="I291" s="404">
        <f>F291+H291</f>
        <v/>
      </c>
      <c r="J291" s="405">
        <f>G291-H291</f>
        <v/>
      </c>
    </row>
    <row r="292">
      <c r="B292" s="338">
        <f>'PROYECCIÓN'!B293</f>
        <v/>
      </c>
      <c r="C292" s="236">
        <f>'PROYECCIÓN'!C293</f>
        <v/>
      </c>
      <c r="D292" s="53">
        <f>'PROYECCIÓN'!D293</f>
        <v/>
      </c>
      <c r="E292" s="114">
        <f>'PROYECCIÓN'!E293</f>
        <v/>
      </c>
      <c r="F292" s="114">
        <f>VENTAS!G292</f>
        <v/>
      </c>
      <c r="G292" s="114">
        <f>'PROYECCIÓN'!F293</f>
        <v/>
      </c>
      <c r="H292" s="184">
        <f>'PROYECCIÓN'!HS293</f>
        <v/>
      </c>
      <c r="I292" s="404">
        <f>F292+H292</f>
        <v/>
      </c>
      <c r="J292" s="405">
        <f>G292-H292</f>
        <v/>
      </c>
    </row>
    <row r="293">
      <c r="B293" s="338">
        <f>'PROYECCIÓN'!B294</f>
        <v/>
      </c>
      <c r="C293" s="236">
        <f>'PROYECCIÓN'!C294</f>
        <v/>
      </c>
      <c r="D293" s="53">
        <f>'PROYECCIÓN'!D294</f>
        <v/>
      </c>
      <c r="E293" s="114">
        <f>'PROYECCIÓN'!E294</f>
        <v/>
      </c>
      <c r="F293" s="114">
        <f>VENTAS!G293</f>
        <v/>
      </c>
      <c r="G293" s="114">
        <f>'PROYECCIÓN'!F294</f>
        <v/>
      </c>
      <c r="H293" s="184">
        <f>'PROYECCIÓN'!HS294</f>
        <v/>
      </c>
      <c r="I293" s="404">
        <f>F293+H293</f>
        <v/>
      </c>
      <c r="J293" s="405">
        <f>G293-H293</f>
        <v/>
      </c>
    </row>
    <row r="294">
      <c r="B294" s="338">
        <f>'PROYECCIÓN'!B295</f>
        <v/>
      </c>
      <c r="C294" s="236">
        <f>'PROYECCIÓN'!C295</f>
        <v/>
      </c>
      <c r="D294" s="53">
        <f>'PROYECCIÓN'!D295</f>
        <v/>
      </c>
      <c r="E294" s="114">
        <f>'PROYECCIÓN'!E295</f>
        <v/>
      </c>
      <c r="F294" s="114">
        <f>VENTAS!G294</f>
        <v/>
      </c>
      <c r="G294" s="114">
        <f>'PROYECCIÓN'!F295</f>
        <v/>
      </c>
      <c r="H294" s="184">
        <f>'PROYECCIÓN'!HS295</f>
        <v/>
      </c>
      <c r="I294" s="404">
        <f>F294+H294</f>
        <v/>
      </c>
      <c r="J294" s="405">
        <f>G294-H294</f>
        <v/>
      </c>
    </row>
    <row r="295">
      <c r="B295" s="338">
        <f>'PROYECCIÓN'!B296</f>
        <v/>
      </c>
      <c r="C295" s="236">
        <f>'PROYECCIÓN'!C296</f>
        <v/>
      </c>
      <c r="D295" s="53">
        <f>'PROYECCIÓN'!D296</f>
        <v/>
      </c>
      <c r="E295" s="114">
        <f>'PROYECCIÓN'!E296</f>
        <v/>
      </c>
      <c r="F295" s="114">
        <f>VENTAS!G295</f>
        <v/>
      </c>
      <c r="G295" s="114">
        <f>'PROYECCIÓN'!F296</f>
        <v/>
      </c>
      <c r="H295" s="184">
        <f>'PROYECCIÓN'!HS296</f>
        <v/>
      </c>
      <c r="I295" s="404">
        <f>F295+H295</f>
        <v/>
      </c>
      <c r="J295" s="405">
        <f>G295-H295</f>
        <v/>
      </c>
    </row>
    <row r="296">
      <c r="B296" s="338">
        <f>'PROYECCIÓN'!B297</f>
        <v/>
      </c>
      <c r="C296" s="236">
        <f>'PROYECCIÓN'!C297</f>
        <v/>
      </c>
      <c r="D296" s="53">
        <f>'PROYECCIÓN'!D297</f>
        <v/>
      </c>
      <c r="E296" s="114">
        <f>'PROYECCIÓN'!E297</f>
        <v/>
      </c>
      <c r="F296" s="114">
        <f>VENTAS!G296</f>
        <v/>
      </c>
      <c r="G296" s="114">
        <f>'PROYECCIÓN'!F297</f>
        <v/>
      </c>
      <c r="H296" s="184">
        <f>'PROYECCIÓN'!HS297</f>
        <v/>
      </c>
      <c r="I296" s="404">
        <f>F296+H296</f>
        <v/>
      </c>
      <c r="J296" s="405">
        <f>G296-H296</f>
        <v/>
      </c>
    </row>
    <row r="297">
      <c r="B297" s="338">
        <f>'PROYECCIÓN'!B298</f>
        <v/>
      </c>
      <c r="C297" s="236">
        <f>'PROYECCIÓN'!C298</f>
        <v/>
      </c>
      <c r="D297" s="53">
        <f>'PROYECCIÓN'!D298</f>
        <v/>
      </c>
      <c r="E297" s="114">
        <f>'PROYECCIÓN'!E298</f>
        <v/>
      </c>
      <c r="F297" s="114">
        <f>VENTAS!G297</f>
        <v/>
      </c>
      <c r="G297" s="114">
        <f>'PROYECCIÓN'!F298</f>
        <v/>
      </c>
      <c r="H297" s="184">
        <f>'PROYECCIÓN'!HS298</f>
        <v/>
      </c>
      <c r="I297" s="404">
        <f>F297+H297</f>
        <v/>
      </c>
      <c r="J297" s="405">
        <f>G297-H297</f>
        <v/>
      </c>
    </row>
    <row r="298">
      <c r="B298" s="338">
        <f>'PROYECCIÓN'!B299</f>
        <v/>
      </c>
      <c r="C298" s="236">
        <f>'PROYECCIÓN'!C299</f>
        <v/>
      </c>
      <c r="D298" s="53">
        <f>'PROYECCIÓN'!D299</f>
        <v/>
      </c>
      <c r="E298" s="114">
        <f>'PROYECCIÓN'!E299</f>
        <v/>
      </c>
      <c r="F298" s="114">
        <f>VENTAS!G298</f>
        <v/>
      </c>
      <c r="G298" s="114">
        <f>'PROYECCIÓN'!F299</f>
        <v/>
      </c>
      <c r="H298" s="184">
        <f>'PROYECCIÓN'!HS299</f>
        <v/>
      </c>
      <c r="I298" s="404">
        <f>F298+H298</f>
        <v/>
      </c>
      <c r="J298" s="405">
        <f>G298-H298</f>
        <v/>
      </c>
    </row>
    <row r="299">
      <c r="B299" s="338">
        <f>'PROYECCIÓN'!B300</f>
        <v/>
      </c>
      <c r="C299" s="236">
        <f>'PROYECCIÓN'!C300</f>
        <v/>
      </c>
      <c r="D299" s="53">
        <f>'PROYECCIÓN'!D300</f>
        <v/>
      </c>
      <c r="E299" s="114">
        <f>'PROYECCIÓN'!E300</f>
        <v/>
      </c>
      <c r="F299" s="114">
        <f>VENTAS!G299</f>
        <v/>
      </c>
      <c r="G299" s="114">
        <f>'PROYECCIÓN'!F300</f>
        <v/>
      </c>
      <c r="H299" s="184">
        <f>'PROYECCIÓN'!HS300</f>
        <v/>
      </c>
      <c r="I299" s="404">
        <f>F299+H299</f>
        <v/>
      </c>
      <c r="J299" s="405">
        <f>G299-H299</f>
        <v/>
      </c>
    </row>
    <row r="300">
      <c r="B300" s="338">
        <f>'PROYECCIÓN'!B301</f>
        <v/>
      </c>
      <c r="C300" s="236">
        <f>'PROYECCIÓN'!C301</f>
        <v/>
      </c>
      <c r="D300" s="53">
        <f>'PROYECCIÓN'!D301</f>
        <v/>
      </c>
      <c r="E300" s="114">
        <f>'PROYECCIÓN'!E301</f>
        <v/>
      </c>
      <c r="F300" s="114">
        <f>VENTAS!G300</f>
        <v/>
      </c>
      <c r="G300" s="114">
        <f>'PROYECCIÓN'!F301</f>
        <v/>
      </c>
      <c r="H300" s="184">
        <f>'PROYECCIÓN'!HS301</f>
        <v/>
      </c>
      <c r="I300" s="404">
        <f>F300+H300</f>
        <v/>
      </c>
      <c r="J300" s="405">
        <f>G300-H300</f>
        <v/>
      </c>
    </row>
    <row r="301">
      <c r="B301" s="338">
        <f>'PROYECCIÓN'!B302</f>
        <v/>
      </c>
      <c r="C301" s="236">
        <f>'PROYECCIÓN'!C302</f>
        <v/>
      </c>
      <c r="D301" s="53">
        <f>'PROYECCIÓN'!D302</f>
        <v/>
      </c>
      <c r="E301" s="114">
        <f>'PROYECCIÓN'!E302</f>
        <v/>
      </c>
      <c r="F301" s="114">
        <f>VENTAS!G301</f>
        <v/>
      </c>
      <c r="G301" s="114">
        <f>'PROYECCIÓN'!F302</f>
        <v/>
      </c>
      <c r="H301" s="184">
        <f>'PROYECCIÓN'!HS302</f>
        <v/>
      </c>
      <c r="I301" s="404">
        <f>F301+H301</f>
        <v/>
      </c>
      <c r="J301" s="405">
        <f>G301-H301</f>
        <v/>
      </c>
    </row>
    <row r="302">
      <c r="B302" s="338">
        <f>'PROYECCIÓN'!B303</f>
        <v/>
      </c>
      <c r="C302" s="236">
        <f>'PROYECCIÓN'!C303</f>
        <v/>
      </c>
      <c r="D302" s="53">
        <f>'PROYECCIÓN'!D303</f>
        <v/>
      </c>
      <c r="E302" s="114">
        <f>'PROYECCIÓN'!E303</f>
        <v/>
      </c>
      <c r="F302" s="114">
        <f>VENTAS!G302</f>
        <v/>
      </c>
      <c r="G302" s="114">
        <f>'PROYECCIÓN'!F303</f>
        <v/>
      </c>
      <c r="H302" s="184">
        <f>'PROYECCIÓN'!HS303</f>
        <v/>
      </c>
      <c r="I302" s="404">
        <f>F302+H302</f>
        <v/>
      </c>
      <c r="J302" s="405">
        <f>G302-H302</f>
        <v/>
      </c>
    </row>
    <row r="303">
      <c r="B303" s="338">
        <f>'PROYECCIÓN'!B304</f>
        <v/>
      </c>
      <c r="C303" s="236">
        <f>'PROYECCIÓN'!C304</f>
        <v/>
      </c>
      <c r="D303" s="53">
        <f>'PROYECCIÓN'!D304</f>
        <v/>
      </c>
      <c r="E303" s="114">
        <f>'PROYECCIÓN'!E304</f>
        <v/>
      </c>
      <c r="F303" s="114">
        <f>VENTAS!G303</f>
        <v/>
      </c>
      <c r="G303" s="114">
        <f>'PROYECCIÓN'!F304</f>
        <v/>
      </c>
      <c r="H303" s="184">
        <f>'PROYECCIÓN'!HS304</f>
        <v/>
      </c>
      <c r="I303" s="404">
        <f>F303+H303</f>
        <v/>
      </c>
      <c r="J303" s="405">
        <f>G303-H303</f>
        <v/>
      </c>
    </row>
    <row r="304">
      <c r="B304" s="338">
        <f>'PROYECCIÓN'!B305</f>
        <v/>
      </c>
      <c r="C304" s="236">
        <f>'PROYECCIÓN'!C305</f>
        <v/>
      </c>
      <c r="D304" s="53">
        <f>'PROYECCIÓN'!D305</f>
        <v/>
      </c>
      <c r="E304" s="114">
        <f>'PROYECCIÓN'!E305</f>
        <v/>
      </c>
      <c r="F304" s="114">
        <f>VENTAS!G304</f>
        <v/>
      </c>
      <c r="G304" s="114">
        <f>'PROYECCIÓN'!F305</f>
        <v/>
      </c>
      <c r="H304" s="184">
        <f>'PROYECCIÓN'!HS305</f>
        <v/>
      </c>
      <c r="I304" s="404">
        <f>F304+H304</f>
        <v/>
      </c>
      <c r="J304" s="405">
        <f>G304-H304</f>
        <v/>
      </c>
    </row>
    <row r="305">
      <c r="B305" s="338">
        <f>'PROYECCIÓN'!B306</f>
        <v/>
      </c>
      <c r="C305" s="236">
        <f>'PROYECCIÓN'!C306</f>
        <v/>
      </c>
      <c r="D305" s="53">
        <f>'PROYECCIÓN'!D306</f>
        <v/>
      </c>
      <c r="E305" s="114">
        <f>'PROYECCIÓN'!E306</f>
        <v/>
      </c>
      <c r="F305" s="114">
        <f>VENTAS!G305</f>
        <v/>
      </c>
      <c r="G305" s="114">
        <f>'PROYECCIÓN'!F306</f>
        <v/>
      </c>
      <c r="H305" s="184">
        <f>'PROYECCIÓN'!HS306</f>
        <v/>
      </c>
      <c r="I305" s="404">
        <f>F305+H305</f>
        <v/>
      </c>
      <c r="J305" s="405">
        <f>G305-H305</f>
        <v/>
      </c>
    </row>
    <row r="306">
      <c r="B306" s="338">
        <f>'PROYECCIÓN'!B307</f>
        <v/>
      </c>
      <c r="C306" s="236">
        <f>'PROYECCIÓN'!C307</f>
        <v/>
      </c>
      <c r="D306" s="53">
        <f>'PROYECCIÓN'!D307</f>
        <v/>
      </c>
      <c r="E306" s="114">
        <f>'PROYECCIÓN'!E307</f>
        <v/>
      </c>
      <c r="F306" s="114">
        <f>VENTAS!G306</f>
        <v/>
      </c>
      <c r="G306" s="114">
        <f>'PROYECCIÓN'!F307</f>
        <v/>
      </c>
      <c r="H306" s="184">
        <f>'PROYECCIÓN'!HS307</f>
        <v/>
      </c>
      <c r="I306" s="404">
        <f>F306+H306</f>
        <v/>
      </c>
      <c r="J306" s="405">
        <f>G306-H306</f>
        <v/>
      </c>
    </row>
    <row r="307">
      <c r="B307" s="338">
        <f>'PROYECCIÓN'!B308</f>
        <v/>
      </c>
      <c r="C307" s="236">
        <f>'PROYECCIÓN'!C308</f>
        <v/>
      </c>
      <c r="D307" s="53">
        <f>'PROYECCIÓN'!D308</f>
        <v/>
      </c>
      <c r="E307" s="114">
        <f>'PROYECCIÓN'!E308</f>
        <v/>
      </c>
      <c r="F307" s="114">
        <f>VENTAS!G307</f>
        <v/>
      </c>
      <c r="G307" s="114">
        <f>'PROYECCIÓN'!F308</f>
        <v/>
      </c>
      <c r="H307" s="184">
        <f>'PROYECCIÓN'!HS308</f>
        <v/>
      </c>
      <c r="I307" s="404">
        <f>F307+H307</f>
        <v/>
      </c>
      <c r="J307" s="405">
        <f>G307-H307</f>
        <v/>
      </c>
    </row>
    <row r="308">
      <c r="B308" s="338">
        <f>'PROYECCIÓN'!B309</f>
        <v/>
      </c>
      <c r="C308" s="236">
        <f>'PROYECCIÓN'!C309</f>
        <v/>
      </c>
      <c r="D308" s="53">
        <f>'PROYECCIÓN'!D309</f>
        <v/>
      </c>
      <c r="E308" s="114">
        <f>'PROYECCIÓN'!E309</f>
        <v/>
      </c>
      <c r="F308" s="114">
        <f>VENTAS!G308</f>
        <v/>
      </c>
      <c r="G308" s="114">
        <f>'PROYECCIÓN'!F309</f>
        <v/>
      </c>
      <c r="H308" s="184">
        <f>'PROYECCIÓN'!HS309</f>
        <v/>
      </c>
      <c r="I308" s="404">
        <f>F308+H308</f>
        <v/>
      </c>
      <c r="J308" s="405">
        <f>G308-H308</f>
        <v/>
      </c>
    </row>
    <row r="309">
      <c r="B309" s="338">
        <f>'PROYECCIÓN'!B310</f>
        <v/>
      </c>
      <c r="C309" s="236">
        <f>'PROYECCIÓN'!C310</f>
        <v/>
      </c>
      <c r="D309" s="53">
        <f>'PROYECCIÓN'!D310</f>
        <v/>
      </c>
      <c r="E309" s="114">
        <f>'PROYECCIÓN'!E310</f>
        <v/>
      </c>
      <c r="F309" s="114">
        <f>VENTAS!G309</f>
        <v/>
      </c>
      <c r="G309" s="114">
        <f>'PROYECCIÓN'!F310</f>
        <v/>
      </c>
      <c r="H309" s="184">
        <f>'PROYECCIÓN'!HS310</f>
        <v/>
      </c>
      <c r="I309" s="404">
        <f>F309+H309</f>
        <v/>
      </c>
      <c r="J309" s="405">
        <f>G309-H309</f>
        <v/>
      </c>
    </row>
    <row r="310">
      <c r="B310" s="338">
        <f>'PROYECCIÓN'!B311</f>
        <v/>
      </c>
      <c r="C310" s="236">
        <f>'PROYECCIÓN'!C311</f>
        <v/>
      </c>
      <c r="D310" s="53">
        <f>'PROYECCIÓN'!D311</f>
        <v/>
      </c>
      <c r="E310" s="114">
        <f>'PROYECCIÓN'!E311</f>
        <v/>
      </c>
      <c r="F310" s="114">
        <f>VENTAS!G310</f>
        <v/>
      </c>
      <c r="G310" s="114">
        <f>'PROYECCIÓN'!F311</f>
        <v/>
      </c>
      <c r="H310" s="184">
        <f>'PROYECCIÓN'!HS311</f>
        <v/>
      </c>
      <c r="I310" s="404">
        <f>F310+H310</f>
        <v/>
      </c>
      <c r="J310" s="405">
        <f>G310-H310</f>
        <v/>
      </c>
    </row>
    <row r="311">
      <c r="B311" s="338">
        <f>'PROYECCIÓN'!B312</f>
        <v/>
      </c>
      <c r="C311" s="236">
        <f>'PROYECCIÓN'!C312</f>
        <v/>
      </c>
      <c r="D311" s="53">
        <f>'PROYECCIÓN'!D312</f>
        <v/>
      </c>
      <c r="E311" s="114">
        <f>'PROYECCIÓN'!E312</f>
        <v/>
      </c>
      <c r="F311" s="114">
        <f>VENTAS!G311</f>
        <v/>
      </c>
      <c r="G311" s="114">
        <f>'PROYECCIÓN'!F312</f>
        <v/>
      </c>
      <c r="H311" s="184">
        <f>'PROYECCIÓN'!HS312</f>
        <v/>
      </c>
      <c r="I311" s="404">
        <f>F311+H311</f>
        <v/>
      </c>
      <c r="J311" s="405">
        <f>G311-H311</f>
        <v/>
      </c>
    </row>
    <row r="312">
      <c r="B312" s="338">
        <f>'PROYECCIÓN'!B313</f>
        <v/>
      </c>
      <c r="C312" s="236">
        <f>'PROYECCIÓN'!C313</f>
        <v/>
      </c>
      <c r="D312" s="53">
        <f>'PROYECCIÓN'!D313</f>
        <v/>
      </c>
      <c r="E312" s="114">
        <f>'PROYECCIÓN'!E313</f>
        <v/>
      </c>
      <c r="F312" s="114">
        <f>VENTAS!G312</f>
        <v/>
      </c>
      <c r="G312" s="114">
        <f>'PROYECCIÓN'!F313</f>
        <v/>
      </c>
      <c r="H312" s="184">
        <f>'PROYECCIÓN'!HS313</f>
        <v/>
      </c>
      <c r="I312" s="404">
        <f>F312+H312</f>
        <v/>
      </c>
      <c r="J312" s="405">
        <f>G312-H312</f>
        <v/>
      </c>
    </row>
    <row r="313">
      <c r="B313" s="338">
        <f>'PROYECCIÓN'!B314</f>
        <v/>
      </c>
      <c r="C313" s="236">
        <f>'PROYECCIÓN'!C314</f>
        <v/>
      </c>
      <c r="D313" s="53">
        <f>'PROYECCIÓN'!D314</f>
        <v/>
      </c>
      <c r="E313" s="114">
        <f>'PROYECCIÓN'!E314</f>
        <v/>
      </c>
      <c r="F313" s="114">
        <f>VENTAS!G313</f>
        <v/>
      </c>
      <c r="G313" s="114">
        <f>'PROYECCIÓN'!F314</f>
        <v/>
      </c>
      <c r="H313" s="184">
        <f>'PROYECCIÓN'!HS314</f>
        <v/>
      </c>
      <c r="I313" s="404">
        <f>F313+H313</f>
        <v/>
      </c>
      <c r="J313" s="405">
        <f>G313-H313</f>
        <v/>
      </c>
    </row>
    <row r="314">
      <c r="B314" s="338">
        <f>'PROYECCIÓN'!B315</f>
        <v/>
      </c>
      <c r="C314" s="236">
        <f>'PROYECCIÓN'!C315</f>
        <v/>
      </c>
      <c r="D314" s="53">
        <f>'PROYECCIÓN'!D315</f>
        <v/>
      </c>
      <c r="E314" s="114">
        <f>'PROYECCIÓN'!E315</f>
        <v/>
      </c>
      <c r="F314" s="114">
        <f>VENTAS!G314</f>
        <v/>
      </c>
      <c r="G314" s="114">
        <f>'PROYECCIÓN'!F315</f>
        <v/>
      </c>
      <c r="H314" s="184">
        <f>'PROYECCIÓN'!HS315</f>
        <v/>
      </c>
      <c r="I314" s="404">
        <f>F314+H314</f>
        <v/>
      </c>
      <c r="J314" s="405">
        <f>G314-H314</f>
        <v/>
      </c>
    </row>
    <row r="315">
      <c r="B315" s="338">
        <f>'PROYECCIÓN'!B316</f>
        <v/>
      </c>
      <c r="C315" s="236">
        <f>'PROYECCIÓN'!C316</f>
        <v/>
      </c>
      <c r="D315" s="53">
        <f>'PROYECCIÓN'!D316</f>
        <v/>
      </c>
      <c r="E315" s="114">
        <f>'PROYECCIÓN'!E316</f>
        <v/>
      </c>
      <c r="F315" s="114">
        <f>VENTAS!G315</f>
        <v/>
      </c>
      <c r="G315" s="114">
        <f>'PROYECCIÓN'!F316</f>
        <v/>
      </c>
      <c r="H315" s="184">
        <f>'PROYECCIÓN'!HS316</f>
        <v/>
      </c>
      <c r="I315" s="404">
        <f>F315+H315</f>
        <v/>
      </c>
      <c r="J315" s="405">
        <f>G315-H315</f>
        <v/>
      </c>
    </row>
    <row r="316">
      <c r="B316" s="338">
        <f>'PROYECCIÓN'!B317</f>
        <v/>
      </c>
      <c r="C316" s="236">
        <f>'PROYECCIÓN'!C317</f>
        <v/>
      </c>
      <c r="D316" s="53">
        <f>'PROYECCIÓN'!D317</f>
        <v/>
      </c>
      <c r="E316" s="114">
        <f>'PROYECCIÓN'!E317</f>
        <v/>
      </c>
      <c r="F316" s="114">
        <f>VENTAS!G316</f>
        <v/>
      </c>
      <c r="G316" s="114">
        <f>'PROYECCIÓN'!F317</f>
        <v/>
      </c>
      <c r="H316" s="184">
        <f>'PROYECCIÓN'!HS317</f>
        <v/>
      </c>
      <c r="I316" s="404">
        <f>F316+H316</f>
        <v/>
      </c>
      <c r="J316" s="405">
        <f>G316-H316</f>
        <v/>
      </c>
    </row>
    <row r="317">
      <c r="B317" s="338">
        <f>'PROYECCIÓN'!B318</f>
        <v/>
      </c>
      <c r="C317" s="236">
        <f>'PROYECCIÓN'!C318</f>
        <v/>
      </c>
      <c r="D317" s="53">
        <f>'PROYECCIÓN'!D318</f>
        <v/>
      </c>
      <c r="E317" s="114">
        <f>'PROYECCIÓN'!E318</f>
        <v/>
      </c>
      <c r="F317" s="114">
        <f>VENTAS!G317</f>
        <v/>
      </c>
      <c r="G317" s="114">
        <f>'PROYECCIÓN'!F318</f>
        <v/>
      </c>
      <c r="H317" s="184">
        <f>'PROYECCIÓN'!HS318</f>
        <v/>
      </c>
      <c r="I317" s="404">
        <f>F317+H317</f>
        <v/>
      </c>
      <c r="J317" s="405">
        <f>G317-H317</f>
        <v/>
      </c>
    </row>
    <row r="318">
      <c r="B318" s="338">
        <f>'PROYECCIÓN'!B319</f>
        <v/>
      </c>
      <c r="C318" s="236">
        <f>'PROYECCIÓN'!C319</f>
        <v/>
      </c>
      <c r="D318" s="53">
        <f>'PROYECCIÓN'!D319</f>
        <v/>
      </c>
      <c r="E318" s="114">
        <f>'PROYECCIÓN'!E319</f>
        <v/>
      </c>
      <c r="F318" s="114">
        <f>VENTAS!G318</f>
        <v/>
      </c>
      <c r="G318" s="114">
        <f>'PROYECCIÓN'!F319</f>
        <v/>
      </c>
      <c r="H318" s="184">
        <f>'PROYECCIÓN'!HS319</f>
        <v/>
      </c>
      <c r="I318" s="404">
        <f>F318+H318</f>
        <v/>
      </c>
      <c r="J318" s="405">
        <f>G318-H318</f>
        <v/>
      </c>
    </row>
    <row r="319">
      <c r="B319" s="338">
        <f>'PROYECCIÓN'!B320</f>
        <v/>
      </c>
      <c r="C319" s="236">
        <f>'PROYECCIÓN'!C320</f>
        <v/>
      </c>
      <c r="D319" s="53">
        <f>'PROYECCIÓN'!D320</f>
        <v/>
      </c>
      <c r="E319" s="114">
        <f>'PROYECCIÓN'!E320</f>
        <v/>
      </c>
      <c r="F319" s="114">
        <f>VENTAS!G319</f>
        <v/>
      </c>
      <c r="G319" s="114">
        <f>'PROYECCIÓN'!F320</f>
        <v/>
      </c>
      <c r="H319" s="184">
        <f>'PROYECCIÓN'!HS320</f>
        <v/>
      </c>
      <c r="I319" s="404">
        <f>F319+H319</f>
        <v/>
      </c>
      <c r="J319" s="405">
        <f>G319-H319</f>
        <v/>
      </c>
    </row>
    <row r="320">
      <c r="B320" s="338">
        <f>'PROYECCIÓN'!B321</f>
        <v/>
      </c>
      <c r="C320" s="236">
        <f>'PROYECCIÓN'!C321</f>
        <v/>
      </c>
      <c r="D320" s="53">
        <f>'PROYECCIÓN'!D321</f>
        <v/>
      </c>
      <c r="E320" s="114">
        <f>'PROYECCIÓN'!E321</f>
        <v/>
      </c>
      <c r="F320" s="114">
        <f>VENTAS!G320</f>
        <v/>
      </c>
      <c r="G320" s="114">
        <f>'PROYECCIÓN'!F321</f>
        <v/>
      </c>
      <c r="H320" s="184">
        <f>'PROYECCIÓN'!HS321</f>
        <v/>
      </c>
      <c r="I320" s="404">
        <f>F320+H320</f>
        <v/>
      </c>
      <c r="J320" s="405">
        <f>G320-H320</f>
        <v/>
      </c>
    </row>
    <row r="321">
      <c r="B321" s="338">
        <f>'PROYECCIÓN'!B322</f>
        <v/>
      </c>
      <c r="C321" s="236">
        <f>'PROYECCIÓN'!C322</f>
        <v/>
      </c>
      <c r="D321" s="53">
        <f>'PROYECCIÓN'!D322</f>
        <v/>
      </c>
      <c r="E321" s="114">
        <f>'PROYECCIÓN'!E322</f>
        <v/>
      </c>
      <c r="F321" s="114">
        <f>VENTAS!G321</f>
        <v/>
      </c>
      <c r="G321" s="114">
        <f>'PROYECCIÓN'!F322</f>
        <v/>
      </c>
      <c r="H321" s="184">
        <f>'PROYECCIÓN'!HS322</f>
        <v/>
      </c>
      <c r="I321" s="404">
        <f>F321+H321</f>
        <v/>
      </c>
      <c r="J321" s="405">
        <f>G321-H321</f>
        <v/>
      </c>
    </row>
    <row r="322">
      <c r="B322" s="338">
        <f>'PROYECCIÓN'!B323</f>
        <v/>
      </c>
      <c r="C322" s="236">
        <f>'PROYECCIÓN'!C323</f>
        <v/>
      </c>
      <c r="D322" s="53">
        <f>'PROYECCIÓN'!D323</f>
        <v/>
      </c>
      <c r="E322" s="114">
        <f>'PROYECCIÓN'!E323</f>
        <v/>
      </c>
      <c r="F322" s="114">
        <f>VENTAS!G322</f>
        <v/>
      </c>
      <c r="G322" s="114">
        <f>'PROYECCIÓN'!F323</f>
        <v/>
      </c>
      <c r="H322" s="184">
        <f>'PROYECCIÓN'!HS323</f>
        <v/>
      </c>
      <c r="I322" s="404">
        <f>F322+H322</f>
        <v/>
      </c>
      <c r="J322" s="405">
        <f>G322-H322</f>
        <v/>
      </c>
    </row>
    <row r="323">
      <c r="B323" s="338">
        <f>'PROYECCIÓN'!B324</f>
        <v/>
      </c>
      <c r="C323" s="236">
        <f>'PROYECCIÓN'!C324</f>
        <v/>
      </c>
      <c r="D323" s="53">
        <f>'PROYECCIÓN'!D324</f>
        <v/>
      </c>
      <c r="E323" s="114">
        <f>'PROYECCIÓN'!E324</f>
        <v/>
      </c>
      <c r="F323" s="114">
        <f>VENTAS!G323</f>
        <v/>
      </c>
      <c r="G323" s="114">
        <f>'PROYECCIÓN'!F324</f>
        <v/>
      </c>
      <c r="H323" s="184">
        <f>'PROYECCIÓN'!HS324</f>
        <v/>
      </c>
      <c r="I323" s="404">
        <f>F323+H323</f>
        <v/>
      </c>
      <c r="J323" s="405">
        <f>G323-H323</f>
        <v/>
      </c>
    </row>
    <row r="324">
      <c r="B324" s="338">
        <f>'PROYECCIÓN'!B325</f>
        <v/>
      </c>
      <c r="C324" s="236">
        <f>'PROYECCIÓN'!C325</f>
        <v/>
      </c>
      <c r="D324" s="53">
        <f>'PROYECCIÓN'!D325</f>
        <v/>
      </c>
      <c r="E324" s="114">
        <f>'PROYECCIÓN'!E325</f>
        <v/>
      </c>
      <c r="F324" s="114">
        <f>VENTAS!G324</f>
        <v/>
      </c>
      <c r="G324" s="114">
        <f>'PROYECCIÓN'!F325</f>
        <v/>
      </c>
      <c r="H324" s="184">
        <f>'PROYECCIÓN'!HS325</f>
        <v/>
      </c>
      <c r="I324" s="404">
        <f>F324+H324</f>
        <v/>
      </c>
      <c r="J324" s="405">
        <f>G324-H324</f>
        <v/>
      </c>
    </row>
    <row r="325">
      <c r="B325" s="338">
        <f>'PROYECCIÓN'!B326</f>
        <v/>
      </c>
      <c r="C325" s="236">
        <f>'PROYECCIÓN'!C326</f>
        <v/>
      </c>
      <c r="D325" s="53">
        <f>'PROYECCIÓN'!D326</f>
        <v/>
      </c>
      <c r="E325" s="114">
        <f>'PROYECCIÓN'!E326</f>
        <v/>
      </c>
      <c r="F325" s="114">
        <f>VENTAS!G325</f>
        <v/>
      </c>
      <c r="G325" s="114">
        <f>'PROYECCIÓN'!F326</f>
        <v/>
      </c>
      <c r="H325" s="184">
        <f>'PROYECCIÓN'!HS326</f>
        <v/>
      </c>
      <c r="I325" s="404">
        <f>F325+H325</f>
        <v/>
      </c>
      <c r="J325" s="405">
        <f>G325-H325</f>
        <v/>
      </c>
    </row>
    <row r="326">
      <c r="B326" s="338">
        <f>'PROYECCIÓN'!B327</f>
        <v/>
      </c>
      <c r="C326" s="236">
        <f>'PROYECCIÓN'!C327</f>
        <v/>
      </c>
      <c r="D326" s="53">
        <f>'PROYECCIÓN'!D327</f>
        <v/>
      </c>
      <c r="E326" s="114">
        <f>'PROYECCIÓN'!E327</f>
        <v/>
      </c>
      <c r="F326" s="114">
        <f>VENTAS!G326</f>
        <v/>
      </c>
      <c r="G326" s="114">
        <f>'PROYECCIÓN'!F327</f>
        <v/>
      </c>
      <c r="H326" s="184">
        <f>'PROYECCIÓN'!HS327</f>
        <v/>
      </c>
      <c r="I326" s="404">
        <f>F326+H326</f>
        <v/>
      </c>
      <c r="J326" s="405">
        <f>G326-H326</f>
        <v/>
      </c>
    </row>
    <row r="327">
      <c r="B327" s="338">
        <f>'PROYECCIÓN'!B328</f>
        <v/>
      </c>
      <c r="C327" s="236">
        <f>'PROYECCIÓN'!C328</f>
        <v/>
      </c>
      <c r="D327" s="53">
        <f>'PROYECCIÓN'!D328</f>
        <v/>
      </c>
      <c r="E327" s="114">
        <f>'PROYECCIÓN'!E328</f>
        <v/>
      </c>
      <c r="F327" s="114">
        <f>VENTAS!G327</f>
        <v/>
      </c>
      <c r="G327" s="114">
        <f>'PROYECCIÓN'!F328</f>
        <v/>
      </c>
      <c r="H327" s="184">
        <f>'PROYECCIÓN'!HS328</f>
        <v/>
      </c>
      <c r="I327" s="404">
        <f>F327+H327</f>
        <v/>
      </c>
      <c r="J327" s="405">
        <f>G327-H327</f>
        <v/>
      </c>
    </row>
    <row r="328">
      <c r="B328" s="338">
        <f>'PROYECCIÓN'!B329</f>
        <v/>
      </c>
      <c r="C328" s="236">
        <f>'PROYECCIÓN'!C329</f>
        <v/>
      </c>
      <c r="D328" s="53">
        <f>'PROYECCIÓN'!D329</f>
        <v/>
      </c>
      <c r="E328" s="114">
        <f>'PROYECCIÓN'!E329</f>
        <v/>
      </c>
      <c r="F328" s="114">
        <f>VENTAS!G328</f>
        <v/>
      </c>
      <c r="G328" s="114">
        <f>'PROYECCIÓN'!F329</f>
        <v/>
      </c>
      <c r="H328" s="184">
        <f>'PROYECCIÓN'!HS329</f>
        <v/>
      </c>
      <c r="I328" s="404">
        <f>F328+H328</f>
        <v/>
      </c>
      <c r="J328" s="405">
        <f>G328-H328</f>
        <v/>
      </c>
    </row>
    <row r="329">
      <c r="B329" s="338">
        <f>'PROYECCIÓN'!B330</f>
        <v/>
      </c>
      <c r="C329" s="236">
        <f>'PROYECCIÓN'!C330</f>
        <v/>
      </c>
      <c r="D329" s="53">
        <f>'PROYECCIÓN'!D330</f>
        <v/>
      </c>
      <c r="E329" s="114">
        <f>'PROYECCIÓN'!E330</f>
        <v/>
      </c>
      <c r="F329" s="114">
        <f>VENTAS!G329</f>
        <v/>
      </c>
      <c r="G329" s="114">
        <f>'PROYECCIÓN'!F330</f>
        <v/>
      </c>
      <c r="H329" s="184">
        <f>'PROYECCIÓN'!HS330</f>
        <v/>
      </c>
      <c r="I329" s="404">
        <f>F329+H329</f>
        <v/>
      </c>
      <c r="J329" s="405">
        <f>G329-H329</f>
        <v/>
      </c>
    </row>
    <row r="330">
      <c r="B330" s="338">
        <f>'PROYECCIÓN'!B331</f>
        <v/>
      </c>
      <c r="C330" s="236">
        <f>'PROYECCIÓN'!C331</f>
        <v/>
      </c>
      <c r="D330" s="53">
        <f>'PROYECCIÓN'!D331</f>
        <v/>
      </c>
      <c r="E330" s="114">
        <f>'PROYECCIÓN'!E331</f>
        <v/>
      </c>
      <c r="F330" s="114">
        <f>VENTAS!G330</f>
        <v/>
      </c>
      <c r="G330" s="114">
        <f>'PROYECCIÓN'!F331</f>
        <v/>
      </c>
      <c r="H330" s="184">
        <f>'PROYECCIÓN'!HS331</f>
        <v/>
      </c>
      <c r="I330" s="404">
        <f>F330+H330</f>
        <v/>
      </c>
      <c r="J330" s="405">
        <f>G330-H330</f>
        <v/>
      </c>
    </row>
    <row r="331">
      <c r="B331" s="338">
        <f>'PROYECCIÓN'!B332</f>
        <v/>
      </c>
      <c r="C331" s="236">
        <f>'PROYECCIÓN'!C332</f>
        <v/>
      </c>
      <c r="D331" s="53">
        <f>'PROYECCIÓN'!D332</f>
        <v/>
      </c>
      <c r="E331" s="114">
        <f>'PROYECCIÓN'!E332</f>
        <v/>
      </c>
      <c r="F331" s="114">
        <f>VENTAS!G331</f>
        <v/>
      </c>
      <c r="G331" s="114">
        <f>'PROYECCIÓN'!F332</f>
        <v/>
      </c>
      <c r="H331" s="184">
        <f>'PROYECCIÓN'!HS332</f>
        <v/>
      </c>
      <c r="I331" s="404">
        <f>F331+H331</f>
        <v/>
      </c>
      <c r="J331" s="405">
        <f>G331-H331</f>
        <v/>
      </c>
    </row>
    <row r="332">
      <c r="B332" s="338">
        <f>'PROYECCIÓN'!B333</f>
        <v/>
      </c>
      <c r="C332" s="236">
        <f>'PROYECCIÓN'!C333</f>
        <v/>
      </c>
      <c r="D332" s="53">
        <f>'PROYECCIÓN'!D333</f>
        <v/>
      </c>
      <c r="E332" s="114">
        <f>'PROYECCIÓN'!E333</f>
        <v/>
      </c>
      <c r="F332" s="114">
        <f>VENTAS!G332</f>
        <v/>
      </c>
      <c r="G332" s="114">
        <f>'PROYECCIÓN'!F333</f>
        <v/>
      </c>
      <c r="H332" s="184">
        <f>'PROYECCIÓN'!HS333</f>
        <v/>
      </c>
      <c r="I332" s="404">
        <f>F332+H332</f>
        <v/>
      </c>
      <c r="J332" s="405">
        <f>G332-H332</f>
        <v/>
      </c>
    </row>
    <row r="333">
      <c r="B333" s="338">
        <f>'PROYECCIÓN'!B334</f>
        <v/>
      </c>
      <c r="C333" s="236">
        <f>'PROYECCIÓN'!C334</f>
        <v/>
      </c>
      <c r="D333" s="53">
        <f>'PROYECCIÓN'!D334</f>
        <v/>
      </c>
      <c r="E333" s="114">
        <f>'PROYECCIÓN'!E334</f>
        <v/>
      </c>
      <c r="F333" s="114">
        <f>VENTAS!G333</f>
        <v/>
      </c>
      <c r="G333" s="114">
        <f>'PROYECCIÓN'!F334</f>
        <v/>
      </c>
      <c r="H333" s="184">
        <f>'PROYECCIÓN'!HS334</f>
        <v/>
      </c>
      <c r="I333" s="404">
        <f>F333+H333</f>
        <v/>
      </c>
      <c r="J333" s="405">
        <f>G333-H333</f>
        <v/>
      </c>
    </row>
    <row r="334">
      <c r="B334" s="338">
        <f>'PROYECCIÓN'!B335</f>
        <v/>
      </c>
      <c r="C334" s="236">
        <f>'PROYECCIÓN'!C335</f>
        <v/>
      </c>
      <c r="D334" s="53">
        <f>'PROYECCIÓN'!D335</f>
        <v/>
      </c>
      <c r="E334" s="114">
        <f>'PROYECCIÓN'!E335</f>
        <v/>
      </c>
      <c r="F334" s="114">
        <f>VENTAS!G334</f>
        <v/>
      </c>
      <c r="G334" s="114">
        <f>'PROYECCIÓN'!F335</f>
        <v/>
      </c>
      <c r="H334" s="184">
        <f>'PROYECCIÓN'!HS335</f>
        <v/>
      </c>
      <c r="I334" s="404">
        <f>F334+H334</f>
        <v/>
      </c>
      <c r="J334" s="405">
        <f>G334-H334</f>
        <v/>
      </c>
    </row>
    <row r="335">
      <c r="B335" s="338">
        <f>'PROYECCIÓN'!B336</f>
        <v/>
      </c>
      <c r="C335" s="236">
        <f>'PROYECCIÓN'!C336</f>
        <v/>
      </c>
      <c r="D335" s="53">
        <f>'PROYECCIÓN'!D336</f>
        <v/>
      </c>
      <c r="E335" s="114">
        <f>'PROYECCIÓN'!E336</f>
        <v/>
      </c>
      <c r="F335" s="114">
        <f>VENTAS!G335</f>
        <v/>
      </c>
      <c r="G335" s="114">
        <f>'PROYECCIÓN'!F336</f>
        <v/>
      </c>
      <c r="H335" s="184">
        <f>'PROYECCIÓN'!HS336</f>
        <v/>
      </c>
      <c r="I335" s="404">
        <f>F335+H335</f>
        <v/>
      </c>
      <c r="J335" s="405">
        <f>G335-H335</f>
        <v/>
      </c>
    </row>
    <row r="336">
      <c r="B336" s="338">
        <f>'PROYECCIÓN'!B337</f>
        <v/>
      </c>
      <c r="C336" s="236">
        <f>'PROYECCIÓN'!C337</f>
        <v/>
      </c>
      <c r="D336" s="53">
        <f>'PROYECCIÓN'!D337</f>
        <v/>
      </c>
      <c r="E336" s="114">
        <f>'PROYECCIÓN'!E337</f>
        <v/>
      </c>
      <c r="F336" s="114">
        <f>VENTAS!G336</f>
        <v/>
      </c>
      <c r="G336" s="114">
        <f>'PROYECCIÓN'!F337</f>
        <v/>
      </c>
      <c r="H336" s="184">
        <f>'PROYECCIÓN'!HS337</f>
        <v/>
      </c>
      <c r="I336" s="404">
        <f>F336+H336</f>
        <v/>
      </c>
      <c r="J336" s="405">
        <f>G336-H336</f>
        <v/>
      </c>
    </row>
    <row r="337">
      <c r="B337" s="338">
        <f>'PROYECCIÓN'!B338</f>
        <v/>
      </c>
      <c r="C337" s="236">
        <f>'PROYECCIÓN'!C338</f>
        <v/>
      </c>
      <c r="D337" s="53">
        <f>'PROYECCIÓN'!D338</f>
        <v/>
      </c>
      <c r="E337" s="114">
        <f>'PROYECCIÓN'!E338</f>
        <v/>
      </c>
      <c r="F337" s="114">
        <f>VENTAS!G337</f>
        <v/>
      </c>
      <c r="G337" s="114">
        <f>'PROYECCIÓN'!F338</f>
        <v/>
      </c>
      <c r="H337" s="184">
        <f>'PROYECCIÓN'!HS338</f>
        <v/>
      </c>
      <c r="I337" s="404">
        <f>F337+H337</f>
        <v/>
      </c>
      <c r="J337" s="405">
        <f>G337-H337</f>
        <v/>
      </c>
    </row>
    <row r="338">
      <c r="B338" s="338">
        <f>'PROYECCIÓN'!B339</f>
        <v/>
      </c>
      <c r="C338" s="236">
        <f>'PROYECCIÓN'!C339</f>
        <v/>
      </c>
      <c r="D338" s="53">
        <f>'PROYECCIÓN'!D339</f>
        <v/>
      </c>
      <c r="E338" s="114">
        <f>'PROYECCIÓN'!E339</f>
        <v/>
      </c>
      <c r="F338" s="114">
        <f>VENTAS!G338</f>
        <v/>
      </c>
      <c r="G338" s="114">
        <f>'PROYECCIÓN'!F339</f>
        <v/>
      </c>
      <c r="H338" s="184">
        <f>'PROYECCIÓN'!HS339</f>
        <v/>
      </c>
      <c r="I338" s="404">
        <f>F338+H338</f>
        <v/>
      </c>
      <c r="J338" s="405">
        <f>G338-H338</f>
        <v/>
      </c>
    </row>
    <row r="339">
      <c r="B339" s="338">
        <f>'PROYECCIÓN'!B340</f>
        <v/>
      </c>
      <c r="C339" s="236">
        <f>'PROYECCIÓN'!C340</f>
        <v/>
      </c>
      <c r="D339" s="53">
        <f>'PROYECCIÓN'!D340</f>
        <v/>
      </c>
      <c r="E339" s="114">
        <f>'PROYECCIÓN'!E340</f>
        <v/>
      </c>
      <c r="F339" s="114">
        <f>VENTAS!G339</f>
        <v/>
      </c>
      <c r="G339" s="114">
        <f>'PROYECCIÓN'!F340</f>
        <v/>
      </c>
      <c r="H339" s="184">
        <f>'PROYECCIÓN'!HS340</f>
        <v/>
      </c>
      <c r="I339" s="404">
        <f>F339+H339</f>
        <v/>
      </c>
      <c r="J339" s="405">
        <f>G339-H339</f>
        <v/>
      </c>
    </row>
    <row r="340">
      <c r="B340" s="338">
        <f>'PROYECCIÓN'!B341</f>
        <v/>
      </c>
      <c r="C340" s="236">
        <f>'PROYECCIÓN'!C341</f>
        <v/>
      </c>
      <c r="D340" s="53">
        <f>'PROYECCIÓN'!D341</f>
        <v/>
      </c>
      <c r="E340" s="114">
        <f>'PROYECCIÓN'!E341</f>
        <v/>
      </c>
      <c r="F340" s="114">
        <f>VENTAS!G340</f>
        <v/>
      </c>
      <c r="G340" s="114">
        <f>'PROYECCIÓN'!F341</f>
        <v/>
      </c>
      <c r="H340" s="184">
        <f>'PROYECCIÓN'!HS341</f>
        <v/>
      </c>
      <c r="I340" s="404">
        <f>F340+H340</f>
        <v/>
      </c>
      <c r="J340" s="405">
        <f>G340-H340</f>
        <v/>
      </c>
    </row>
    <row r="341">
      <c r="B341" s="338">
        <f>'PROYECCIÓN'!B342</f>
        <v/>
      </c>
      <c r="C341" s="236">
        <f>'PROYECCIÓN'!C342</f>
        <v/>
      </c>
      <c r="D341" s="53">
        <f>'PROYECCIÓN'!D342</f>
        <v/>
      </c>
      <c r="E341" s="114">
        <f>'PROYECCIÓN'!E342</f>
        <v/>
      </c>
      <c r="F341" s="114">
        <f>VENTAS!G341</f>
        <v/>
      </c>
      <c r="G341" s="114">
        <f>'PROYECCIÓN'!F342</f>
        <v/>
      </c>
      <c r="H341" s="184">
        <f>'PROYECCIÓN'!HS342</f>
        <v/>
      </c>
      <c r="I341" s="404">
        <f>F341+H341</f>
        <v/>
      </c>
      <c r="J341" s="405">
        <f>G341-H341</f>
        <v/>
      </c>
    </row>
    <row r="342">
      <c r="B342" s="338">
        <f>'PROYECCIÓN'!B343</f>
        <v/>
      </c>
      <c r="C342" s="236">
        <f>'PROYECCIÓN'!C343</f>
        <v/>
      </c>
      <c r="D342" s="53">
        <f>'PROYECCIÓN'!D343</f>
        <v/>
      </c>
      <c r="E342" s="114">
        <f>'PROYECCIÓN'!E343</f>
        <v/>
      </c>
      <c r="F342" s="114">
        <f>VENTAS!G342</f>
        <v/>
      </c>
      <c r="G342" s="114">
        <f>'PROYECCIÓN'!F343</f>
        <v/>
      </c>
      <c r="H342" s="184">
        <f>'PROYECCIÓN'!HS343</f>
        <v/>
      </c>
      <c r="I342" s="404">
        <f>F342+H342</f>
        <v/>
      </c>
      <c r="J342" s="405">
        <f>G342-H342</f>
        <v/>
      </c>
    </row>
    <row r="343">
      <c r="B343" s="338">
        <f>'PROYECCIÓN'!B344</f>
        <v/>
      </c>
      <c r="C343" s="236">
        <f>'PROYECCIÓN'!C344</f>
        <v/>
      </c>
      <c r="D343" s="53">
        <f>'PROYECCIÓN'!D344</f>
        <v/>
      </c>
      <c r="E343" s="114">
        <f>'PROYECCIÓN'!E344</f>
        <v/>
      </c>
      <c r="F343" s="114">
        <f>VENTAS!G343</f>
        <v/>
      </c>
      <c r="G343" s="114">
        <f>'PROYECCIÓN'!F344</f>
        <v/>
      </c>
      <c r="H343" s="184">
        <f>'PROYECCIÓN'!HS344</f>
        <v/>
      </c>
      <c r="I343" s="404">
        <f>F343+H343</f>
        <v/>
      </c>
      <c r="J343" s="405">
        <f>G343-H343</f>
        <v/>
      </c>
    </row>
    <row r="344">
      <c r="B344" s="338">
        <f>'PROYECCIÓN'!B345</f>
        <v/>
      </c>
      <c r="C344" s="236">
        <f>'PROYECCIÓN'!C345</f>
        <v/>
      </c>
      <c r="D344" s="53">
        <f>'PROYECCIÓN'!D345</f>
        <v/>
      </c>
      <c r="E344" s="114">
        <f>'PROYECCIÓN'!E345</f>
        <v/>
      </c>
      <c r="F344" s="114">
        <f>VENTAS!G344</f>
        <v/>
      </c>
      <c r="G344" s="114">
        <f>'PROYECCIÓN'!F345</f>
        <v/>
      </c>
      <c r="H344" s="184">
        <f>'PROYECCIÓN'!HS345</f>
        <v/>
      </c>
      <c r="I344" s="404">
        <f>F344+H344</f>
        <v/>
      </c>
      <c r="J344" s="405">
        <f>G344-H344</f>
        <v/>
      </c>
    </row>
    <row r="345">
      <c r="B345" s="338">
        <f>'PROYECCIÓN'!B346</f>
        <v/>
      </c>
      <c r="C345" s="236">
        <f>'PROYECCIÓN'!C346</f>
        <v/>
      </c>
      <c r="D345" s="53">
        <f>'PROYECCIÓN'!D346</f>
        <v/>
      </c>
      <c r="E345" s="114">
        <f>'PROYECCIÓN'!E346</f>
        <v/>
      </c>
      <c r="F345" s="114">
        <f>VENTAS!G345</f>
        <v/>
      </c>
      <c r="G345" s="114">
        <f>'PROYECCIÓN'!F346</f>
        <v/>
      </c>
      <c r="H345" s="184">
        <f>'PROYECCIÓN'!HS346</f>
        <v/>
      </c>
      <c r="I345" s="404">
        <f>F345+H345</f>
        <v/>
      </c>
      <c r="J345" s="405">
        <f>G345-H345</f>
        <v/>
      </c>
    </row>
    <row r="346">
      <c r="B346" s="338">
        <f>'PROYECCIÓN'!B347</f>
        <v/>
      </c>
      <c r="C346" s="236">
        <f>'PROYECCIÓN'!C347</f>
        <v/>
      </c>
      <c r="D346" s="53">
        <f>'PROYECCIÓN'!D347</f>
        <v/>
      </c>
      <c r="E346" s="114">
        <f>'PROYECCIÓN'!E347</f>
        <v/>
      </c>
      <c r="F346" s="114">
        <f>VENTAS!G346</f>
        <v/>
      </c>
      <c r="G346" s="114">
        <f>'PROYECCIÓN'!F347</f>
        <v/>
      </c>
      <c r="H346" s="184">
        <f>'PROYECCIÓN'!HS347</f>
        <v/>
      </c>
      <c r="I346" s="404">
        <f>F346+H346</f>
        <v/>
      </c>
      <c r="J346" s="405">
        <f>G346-H346</f>
        <v/>
      </c>
    </row>
    <row r="347">
      <c r="B347" s="338">
        <f>'PROYECCIÓN'!B348</f>
        <v/>
      </c>
      <c r="C347" s="236">
        <f>'PROYECCIÓN'!C348</f>
        <v/>
      </c>
      <c r="D347" s="53">
        <f>'PROYECCIÓN'!D348</f>
        <v/>
      </c>
      <c r="E347" s="114">
        <f>'PROYECCIÓN'!E348</f>
        <v/>
      </c>
      <c r="F347" s="114">
        <f>VENTAS!G347</f>
        <v/>
      </c>
      <c r="G347" s="114">
        <f>'PROYECCIÓN'!F348</f>
        <v/>
      </c>
      <c r="H347" s="184">
        <f>'PROYECCIÓN'!HS348</f>
        <v/>
      </c>
      <c r="I347" s="404">
        <f>F347+H347</f>
        <v/>
      </c>
      <c r="J347" s="405">
        <f>G347-H347</f>
        <v/>
      </c>
    </row>
    <row r="348">
      <c r="B348" s="338">
        <f>'PROYECCIÓN'!B349</f>
        <v/>
      </c>
      <c r="C348" s="236">
        <f>'PROYECCIÓN'!C349</f>
        <v/>
      </c>
      <c r="D348" s="53">
        <f>'PROYECCIÓN'!D349</f>
        <v/>
      </c>
      <c r="E348" s="114">
        <f>'PROYECCIÓN'!E349</f>
        <v/>
      </c>
      <c r="F348" s="114">
        <f>VENTAS!G348</f>
        <v/>
      </c>
      <c r="G348" s="114">
        <f>'PROYECCIÓN'!F349</f>
        <v/>
      </c>
      <c r="H348" s="184">
        <f>'PROYECCIÓN'!HS349</f>
        <v/>
      </c>
      <c r="I348" s="404">
        <f>F348+H348</f>
        <v/>
      </c>
      <c r="J348" s="405">
        <f>G348-H348</f>
        <v/>
      </c>
    </row>
    <row r="349">
      <c r="B349" s="338">
        <f>'PROYECCIÓN'!B350</f>
        <v/>
      </c>
      <c r="C349" s="236">
        <f>'PROYECCIÓN'!C350</f>
        <v/>
      </c>
      <c r="D349" s="53">
        <f>'PROYECCIÓN'!D350</f>
        <v/>
      </c>
      <c r="E349" s="114">
        <f>'PROYECCIÓN'!E350</f>
        <v/>
      </c>
      <c r="F349" s="114">
        <f>VENTAS!G349</f>
        <v/>
      </c>
      <c r="G349" s="114">
        <f>'PROYECCIÓN'!F350</f>
        <v/>
      </c>
      <c r="H349" s="184">
        <f>'PROYECCIÓN'!HS350</f>
        <v/>
      </c>
      <c r="I349" s="404">
        <f>F349+H349</f>
        <v/>
      </c>
      <c r="J349" s="405">
        <f>G349-H349</f>
        <v/>
      </c>
    </row>
    <row r="350">
      <c r="B350" s="338">
        <f>'PROYECCIÓN'!B351</f>
        <v/>
      </c>
      <c r="C350" s="236">
        <f>'PROYECCIÓN'!C351</f>
        <v/>
      </c>
      <c r="D350" s="53">
        <f>'PROYECCIÓN'!D351</f>
        <v/>
      </c>
      <c r="E350" s="114">
        <f>'PROYECCIÓN'!E351</f>
        <v/>
      </c>
      <c r="F350" s="114">
        <f>VENTAS!G350</f>
        <v/>
      </c>
      <c r="G350" s="114">
        <f>'PROYECCIÓN'!F351</f>
        <v/>
      </c>
      <c r="H350" s="184">
        <f>'PROYECCIÓN'!HS351</f>
        <v/>
      </c>
      <c r="I350" s="404">
        <f>F350+H350</f>
        <v/>
      </c>
      <c r="J350" s="405">
        <f>G350-H350</f>
        <v/>
      </c>
    </row>
    <row r="351">
      <c r="B351" s="338">
        <f>'PROYECCIÓN'!B352</f>
        <v/>
      </c>
      <c r="C351" s="236">
        <f>'PROYECCIÓN'!C352</f>
        <v/>
      </c>
      <c r="D351" s="53">
        <f>'PROYECCIÓN'!D352</f>
        <v/>
      </c>
      <c r="E351" s="114">
        <f>'PROYECCIÓN'!E352</f>
        <v/>
      </c>
      <c r="F351" s="114">
        <f>VENTAS!G351</f>
        <v/>
      </c>
      <c r="G351" s="114">
        <f>'PROYECCIÓN'!F352</f>
        <v/>
      </c>
      <c r="H351" s="184">
        <f>'PROYECCIÓN'!HS352</f>
        <v/>
      </c>
      <c r="I351" s="404">
        <f>F351+H351</f>
        <v/>
      </c>
      <c r="J351" s="405">
        <f>G351-H351</f>
        <v/>
      </c>
    </row>
    <row r="352">
      <c r="B352" s="338">
        <f>'PROYECCIÓN'!B353</f>
        <v/>
      </c>
      <c r="C352" s="236">
        <f>'PROYECCIÓN'!C353</f>
        <v/>
      </c>
      <c r="D352" s="53">
        <f>'PROYECCIÓN'!D353</f>
        <v/>
      </c>
      <c r="E352" s="114">
        <f>'PROYECCIÓN'!E353</f>
        <v/>
      </c>
      <c r="F352" s="114">
        <f>VENTAS!G352</f>
        <v/>
      </c>
      <c r="G352" s="114">
        <f>'PROYECCIÓN'!F353</f>
        <v/>
      </c>
      <c r="H352" s="184">
        <f>'PROYECCIÓN'!HS353</f>
        <v/>
      </c>
      <c r="I352" s="404">
        <f>F352+H352</f>
        <v/>
      </c>
      <c r="J352" s="405">
        <f>G352-H352</f>
        <v/>
      </c>
    </row>
    <row r="353">
      <c r="B353" s="338">
        <f>'PROYECCIÓN'!B354</f>
        <v/>
      </c>
      <c r="C353" s="236">
        <f>'PROYECCIÓN'!C354</f>
        <v/>
      </c>
      <c r="D353" s="53">
        <f>'PROYECCIÓN'!D354</f>
        <v/>
      </c>
      <c r="E353" s="114">
        <f>'PROYECCIÓN'!E354</f>
        <v/>
      </c>
      <c r="F353" s="114">
        <f>VENTAS!G353</f>
        <v/>
      </c>
      <c r="G353" s="114">
        <f>'PROYECCIÓN'!F354</f>
        <v/>
      </c>
      <c r="H353" s="184">
        <f>'PROYECCIÓN'!HS354</f>
        <v/>
      </c>
      <c r="I353" s="404">
        <f>F353+H353</f>
        <v/>
      </c>
      <c r="J353" s="405">
        <f>G353-H353</f>
        <v/>
      </c>
    </row>
    <row r="354">
      <c r="B354" s="338">
        <f>'PROYECCIÓN'!B355</f>
        <v/>
      </c>
      <c r="C354" s="236">
        <f>'PROYECCIÓN'!C355</f>
        <v/>
      </c>
      <c r="D354" s="53">
        <f>'PROYECCIÓN'!D355</f>
        <v/>
      </c>
      <c r="E354" s="114">
        <f>'PROYECCIÓN'!E355</f>
        <v/>
      </c>
      <c r="F354" s="114">
        <f>VENTAS!G354</f>
        <v/>
      </c>
      <c r="G354" s="114">
        <f>'PROYECCIÓN'!F355</f>
        <v/>
      </c>
      <c r="H354" s="184">
        <f>'PROYECCIÓN'!HS355</f>
        <v/>
      </c>
      <c r="I354" s="404">
        <f>F354+H354</f>
        <v/>
      </c>
      <c r="J354" s="405">
        <f>G354-H354</f>
        <v/>
      </c>
    </row>
    <row r="355">
      <c r="B355" s="338">
        <f>'PROYECCIÓN'!B356</f>
        <v/>
      </c>
      <c r="C355" s="236">
        <f>'PROYECCIÓN'!C356</f>
        <v/>
      </c>
      <c r="D355" s="53">
        <f>'PROYECCIÓN'!D356</f>
        <v/>
      </c>
      <c r="E355" s="114">
        <f>'PROYECCIÓN'!E356</f>
        <v/>
      </c>
      <c r="F355" s="114">
        <f>VENTAS!G355</f>
        <v/>
      </c>
      <c r="G355" s="114">
        <f>'PROYECCIÓN'!F356</f>
        <v/>
      </c>
      <c r="H355" s="184">
        <f>'PROYECCIÓN'!HS356</f>
        <v/>
      </c>
      <c r="I355" s="404">
        <f>F355+H355</f>
        <v/>
      </c>
      <c r="J355" s="405">
        <f>G355-H355</f>
        <v/>
      </c>
    </row>
    <row r="356">
      <c r="B356" s="338">
        <f>'PROYECCIÓN'!B357</f>
        <v/>
      </c>
      <c r="C356" s="236">
        <f>'PROYECCIÓN'!C357</f>
        <v/>
      </c>
      <c r="D356" s="53">
        <f>'PROYECCIÓN'!D357</f>
        <v/>
      </c>
      <c r="E356" s="114">
        <f>'PROYECCIÓN'!E357</f>
        <v/>
      </c>
      <c r="F356" s="114">
        <f>VENTAS!G356</f>
        <v/>
      </c>
      <c r="G356" s="114">
        <f>'PROYECCIÓN'!F357</f>
        <v/>
      </c>
      <c r="H356" s="184">
        <f>'PROYECCIÓN'!HS357</f>
        <v/>
      </c>
      <c r="I356" s="404">
        <f>F356+H356</f>
        <v/>
      </c>
      <c r="J356" s="405">
        <f>G356-H356</f>
        <v/>
      </c>
    </row>
    <row r="357">
      <c r="B357" s="338">
        <f>'PROYECCIÓN'!B358</f>
        <v/>
      </c>
      <c r="C357" s="236">
        <f>'PROYECCIÓN'!C358</f>
        <v/>
      </c>
      <c r="D357" s="53">
        <f>'PROYECCIÓN'!D358</f>
        <v/>
      </c>
      <c r="E357" s="114">
        <f>'PROYECCIÓN'!E358</f>
        <v/>
      </c>
      <c r="F357" s="114">
        <f>VENTAS!G357</f>
        <v/>
      </c>
      <c r="G357" s="114">
        <f>'PROYECCIÓN'!F358</f>
        <v/>
      </c>
      <c r="H357" s="184">
        <f>'PROYECCIÓN'!HS358</f>
        <v/>
      </c>
      <c r="I357" s="404">
        <f>F357+H357</f>
        <v/>
      </c>
      <c r="J357" s="405">
        <f>G357-H357</f>
        <v/>
      </c>
    </row>
    <row r="358">
      <c r="B358" s="338">
        <f>'PROYECCIÓN'!B359</f>
        <v/>
      </c>
      <c r="C358" s="236">
        <f>'PROYECCIÓN'!C359</f>
        <v/>
      </c>
      <c r="D358" s="53">
        <f>'PROYECCIÓN'!D359</f>
        <v/>
      </c>
      <c r="E358" s="114">
        <f>'PROYECCIÓN'!E359</f>
        <v/>
      </c>
      <c r="F358" s="114">
        <f>VENTAS!G358</f>
        <v/>
      </c>
      <c r="G358" s="114">
        <f>'PROYECCIÓN'!F359</f>
        <v/>
      </c>
      <c r="H358" s="184">
        <f>'PROYECCIÓN'!HS359</f>
        <v/>
      </c>
      <c r="I358" s="404">
        <f>F358+H358</f>
        <v/>
      </c>
      <c r="J358" s="405">
        <f>G358-H358</f>
        <v/>
      </c>
    </row>
    <row r="359">
      <c r="B359" s="338">
        <f>'PROYECCIÓN'!B360</f>
        <v/>
      </c>
      <c r="C359" s="236">
        <f>'PROYECCIÓN'!C360</f>
        <v/>
      </c>
      <c r="D359" s="53">
        <f>'PROYECCIÓN'!D360</f>
        <v/>
      </c>
      <c r="E359" s="114">
        <f>'PROYECCIÓN'!E360</f>
        <v/>
      </c>
      <c r="F359" s="114">
        <f>VENTAS!G359</f>
        <v/>
      </c>
      <c r="G359" s="114">
        <f>'PROYECCIÓN'!F360</f>
        <v/>
      </c>
      <c r="H359" s="184">
        <f>'PROYECCIÓN'!HS360</f>
        <v/>
      </c>
      <c r="I359" s="404">
        <f>F359+H359</f>
        <v/>
      </c>
      <c r="J359" s="405">
        <f>G359-H359</f>
        <v/>
      </c>
    </row>
    <row r="360">
      <c r="B360" s="338">
        <f>'PROYECCIÓN'!B361</f>
        <v/>
      </c>
      <c r="C360" s="236">
        <f>'PROYECCIÓN'!C361</f>
        <v/>
      </c>
      <c r="D360" s="53">
        <f>'PROYECCIÓN'!D361</f>
        <v/>
      </c>
      <c r="E360" s="114">
        <f>'PROYECCIÓN'!E361</f>
        <v/>
      </c>
      <c r="F360" s="114">
        <f>VENTAS!G360</f>
        <v/>
      </c>
      <c r="G360" s="114">
        <f>'PROYECCIÓN'!F361</f>
        <v/>
      </c>
      <c r="H360" s="184">
        <f>'PROYECCIÓN'!HS361</f>
        <v/>
      </c>
      <c r="I360" s="404">
        <f>F360+H360</f>
        <v/>
      </c>
      <c r="J360" s="405">
        <f>G360-H360</f>
        <v/>
      </c>
    </row>
    <row r="361">
      <c r="B361" s="338">
        <f>'PROYECCIÓN'!B362</f>
        <v/>
      </c>
      <c r="C361" s="236">
        <f>'PROYECCIÓN'!C362</f>
        <v/>
      </c>
      <c r="D361" s="53">
        <f>'PROYECCIÓN'!D362</f>
        <v/>
      </c>
      <c r="E361" s="114">
        <f>'PROYECCIÓN'!E362</f>
        <v/>
      </c>
      <c r="F361" s="114">
        <f>VENTAS!G361</f>
        <v/>
      </c>
      <c r="G361" s="114">
        <f>'PROYECCIÓN'!F362</f>
        <v/>
      </c>
      <c r="H361" s="184">
        <f>'PROYECCIÓN'!HS362</f>
        <v/>
      </c>
      <c r="I361" s="404">
        <f>F361+H361</f>
        <v/>
      </c>
      <c r="J361" s="405">
        <f>G361-H361</f>
        <v/>
      </c>
    </row>
    <row r="362">
      <c r="B362" s="338">
        <f>'PROYECCIÓN'!B363</f>
        <v/>
      </c>
      <c r="C362" s="236">
        <f>'PROYECCIÓN'!C363</f>
        <v/>
      </c>
      <c r="D362" s="53">
        <f>'PROYECCIÓN'!D363</f>
        <v/>
      </c>
      <c r="E362" s="114">
        <f>'PROYECCIÓN'!E363</f>
        <v/>
      </c>
      <c r="F362" s="114">
        <f>VENTAS!G362</f>
        <v/>
      </c>
      <c r="G362" s="114">
        <f>'PROYECCIÓN'!F363</f>
        <v/>
      </c>
      <c r="H362" s="184">
        <f>'PROYECCIÓN'!HS363</f>
        <v/>
      </c>
      <c r="I362" s="404">
        <f>F362+H362</f>
        <v/>
      </c>
      <c r="J362" s="405">
        <f>G362-H362</f>
        <v/>
      </c>
    </row>
    <row r="363">
      <c r="B363" s="338">
        <f>'PROYECCIÓN'!B364</f>
        <v/>
      </c>
      <c r="C363" s="236">
        <f>'PROYECCIÓN'!C364</f>
        <v/>
      </c>
      <c r="D363" s="53">
        <f>'PROYECCIÓN'!D364</f>
        <v/>
      </c>
      <c r="E363" s="114">
        <f>'PROYECCIÓN'!E364</f>
        <v/>
      </c>
      <c r="F363" s="114">
        <f>VENTAS!G363</f>
        <v/>
      </c>
      <c r="G363" s="114">
        <f>'PROYECCIÓN'!F364</f>
        <v/>
      </c>
      <c r="H363" s="184">
        <f>'PROYECCIÓN'!HS364</f>
        <v/>
      </c>
      <c r="I363" s="404">
        <f>F363+H363</f>
        <v/>
      </c>
      <c r="J363" s="405">
        <f>G363-H363</f>
        <v/>
      </c>
    </row>
    <row r="364">
      <c r="B364" s="338">
        <f>'PROYECCIÓN'!B365</f>
        <v/>
      </c>
      <c r="C364" s="236">
        <f>'PROYECCIÓN'!C365</f>
        <v/>
      </c>
      <c r="D364" s="53">
        <f>'PROYECCIÓN'!D365</f>
        <v/>
      </c>
      <c r="E364" s="114">
        <f>'PROYECCIÓN'!E365</f>
        <v/>
      </c>
      <c r="F364" s="114">
        <f>VENTAS!G364</f>
        <v/>
      </c>
      <c r="G364" s="114">
        <f>'PROYECCIÓN'!F365</f>
        <v/>
      </c>
      <c r="H364" s="184">
        <f>'PROYECCIÓN'!HS365</f>
        <v/>
      </c>
      <c r="I364" s="404">
        <f>F364+H364</f>
        <v/>
      </c>
      <c r="J364" s="405">
        <f>G364-H364</f>
        <v/>
      </c>
    </row>
    <row r="365">
      <c r="B365" s="338">
        <f>'PROYECCIÓN'!B366</f>
        <v/>
      </c>
      <c r="C365" s="236">
        <f>'PROYECCIÓN'!C366</f>
        <v/>
      </c>
      <c r="D365" s="53">
        <f>'PROYECCIÓN'!D366</f>
        <v/>
      </c>
      <c r="E365" s="114">
        <f>'PROYECCIÓN'!E366</f>
        <v/>
      </c>
      <c r="F365" s="114">
        <f>VENTAS!G365</f>
        <v/>
      </c>
      <c r="G365" s="114">
        <f>'PROYECCIÓN'!F366</f>
        <v/>
      </c>
      <c r="H365" s="184">
        <f>'PROYECCIÓN'!HS366</f>
        <v/>
      </c>
      <c r="I365" s="404">
        <f>F365+H365</f>
        <v/>
      </c>
      <c r="J365" s="405">
        <f>G365-H365</f>
        <v/>
      </c>
    </row>
    <row r="366">
      <c r="B366" s="338">
        <f>'PROYECCIÓN'!B367</f>
        <v/>
      </c>
      <c r="C366" s="236">
        <f>'PROYECCIÓN'!C367</f>
        <v/>
      </c>
      <c r="D366" s="53">
        <f>'PROYECCIÓN'!D367</f>
        <v/>
      </c>
      <c r="E366" s="114">
        <f>'PROYECCIÓN'!E367</f>
        <v/>
      </c>
      <c r="F366" s="114">
        <f>VENTAS!G366</f>
        <v/>
      </c>
      <c r="G366" s="114">
        <f>'PROYECCIÓN'!F367</f>
        <v/>
      </c>
      <c r="H366" s="184">
        <f>'PROYECCIÓN'!HS367</f>
        <v/>
      </c>
      <c r="I366" s="404">
        <f>F366+H366</f>
        <v/>
      </c>
      <c r="J366" s="405">
        <f>G366-H366</f>
        <v/>
      </c>
    </row>
    <row r="367">
      <c r="B367" s="338">
        <f>'PROYECCIÓN'!B368</f>
        <v/>
      </c>
      <c r="C367" s="236">
        <f>'PROYECCIÓN'!C368</f>
        <v/>
      </c>
      <c r="D367" s="53">
        <f>'PROYECCIÓN'!D368</f>
        <v/>
      </c>
      <c r="E367" s="114">
        <f>'PROYECCIÓN'!E368</f>
        <v/>
      </c>
      <c r="F367" s="114">
        <f>VENTAS!G367</f>
        <v/>
      </c>
      <c r="G367" s="114">
        <f>'PROYECCIÓN'!F368</f>
        <v/>
      </c>
      <c r="H367" s="184">
        <f>'PROYECCIÓN'!HS368</f>
        <v/>
      </c>
      <c r="I367" s="404">
        <f>F367+H367</f>
        <v/>
      </c>
      <c r="J367" s="405">
        <f>G367-H367</f>
        <v/>
      </c>
    </row>
    <row r="368">
      <c r="B368" s="338">
        <f>'PROYECCIÓN'!B369</f>
        <v/>
      </c>
      <c r="C368" s="236">
        <f>'PROYECCIÓN'!C369</f>
        <v/>
      </c>
      <c r="D368" s="53">
        <f>'PROYECCIÓN'!D369</f>
        <v/>
      </c>
      <c r="E368" s="114">
        <f>'PROYECCIÓN'!E369</f>
        <v/>
      </c>
      <c r="F368" s="114">
        <f>VENTAS!G368</f>
        <v/>
      </c>
      <c r="G368" s="114">
        <f>'PROYECCIÓN'!F369</f>
        <v/>
      </c>
      <c r="H368" s="184">
        <f>'PROYECCIÓN'!HS369</f>
        <v/>
      </c>
      <c r="I368" s="404">
        <f>F368+H368</f>
        <v/>
      </c>
      <c r="J368" s="405">
        <f>G368-H368</f>
        <v/>
      </c>
    </row>
    <row r="369">
      <c r="B369" s="338">
        <f>'PROYECCIÓN'!B370</f>
        <v/>
      </c>
      <c r="C369" s="236">
        <f>'PROYECCIÓN'!C370</f>
        <v/>
      </c>
      <c r="D369" s="53">
        <f>'PROYECCIÓN'!D370</f>
        <v/>
      </c>
      <c r="E369" s="114">
        <f>'PROYECCIÓN'!E370</f>
        <v/>
      </c>
      <c r="F369" s="114">
        <f>VENTAS!G369</f>
        <v/>
      </c>
      <c r="G369" s="114">
        <f>'PROYECCIÓN'!F370</f>
        <v/>
      </c>
      <c r="H369" s="184">
        <f>'PROYECCIÓN'!HS370</f>
        <v/>
      </c>
      <c r="I369" s="404">
        <f>F369+H369</f>
        <v/>
      </c>
      <c r="J369" s="405">
        <f>G369-H369</f>
        <v/>
      </c>
    </row>
    <row r="370">
      <c r="B370" s="338">
        <f>'PROYECCIÓN'!B371</f>
        <v/>
      </c>
      <c r="C370" s="236">
        <f>'PROYECCIÓN'!C371</f>
        <v/>
      </c>
      <c r="D370" s="53">
        <f>'PROYECCIÓN'!D371</f>
        <v/>
      </c>
      <c r="E370" s="114">
        <f>'PROYECCIÓN'!E371</f>
        <v/>
      </c>
      <c r="F370" s="114">
        <f>VENTAS!G370</f>
        <v/>
      </c>
      <c r="G370" s="114">
        <f>'PROYECCIÓN'!F371</f>
        <v/>
      </c>
      <c r="H370" s="184">
        <f>'PROYECCIÓN'!HS371</f>
        <v/>
      </c>
      <c r="I370" s="404">
        <f>F370+H370</f>
        <v/>
      </c>
      <c r="J370" s="405">
        <f>G370-H370</f>
        <v/>
      </c>
    </row>
    <row r="371">
      <c r="B371" s="338">
        <f>'PROYECCIÓN'!B372</f>
        <v/>
      </c>
      <c r="C371" s="236">
        <f>'PROYECCIÓN'!C372</f>
        <v/>
      </c>
      <c r="D371" s="53">
        <f>'PROYECCIÓN'!D372</f>
        <v/>
      </c>
      <c r="E371" s="114">
        <f>'PROYECCIÓN'!E372</f>
        <v/>
      </c>
      <c r="F371" s="114">
        <f>VENTAS!G371</f>
        <v/>
      </c>
      <c r="G371" s="114">
        <f>'PROYECCIÓN'!F372</f>
        <v/>
      </c>
      <c r="H371" s="184">
        <f>'PROYECCIÓN'!HS372</f>
        <v/>
      </c>
      <c r="I371" s="404">
        <f>F371+H371</f>
        <v/>
      </c>
      <c r="J371" s="405">
        <f>G371-H371</f>
        <v/>
      </c>
    </row>
    <row r="372">
      <c r="B372" s="338">
        <f>'PROYECCIÓN'!B373</f>
        <v/>
      </c>
      <c r="C372" s="236">
        <f>'PROYECCIÓN'!C373</f>
        <v/>
      </c>
      <c r="D372" s="53">
        <f>'PROYECCIÓN'!D373</f>
        <v/>
      </c>
      <c r="E372" s="114">
        <f>'PROYECCIÓN'!E373</f>
        <v/>
      </c>
      <c r="F372" s="114">
        <f>VENTAS!G372</f>
        <v/>
      </c>
      <c r="G372" s="114">
        <f>'PROYECCIÓN'!F373</f>
        <v/>
      </c>
      <c r="H372" s="184">
        <f>'PROYECCIÓN'!HS373</f>
        <v/>
      </c>
      <c r="I372" s="404">
        <f>F372+H372</f>
        <v/>
      </c>
      <c r="J372" s="405">
        <f>G372-H372</f>
        <v/>
      </c>
    </row>
    <row r="373">
      <c r="B373" s="338">
        <f>'PROYECCIÓN'!B374</f>
        <v/>
      </c>
      <c r="C373" s="236">
        <f>'PROYECCIÓN'!C374</f>
        <v/>
      </c>
      <c r="D373" s="53">
        <f>'PROYECCIÓN'!D374</f>
        <v/>
      </c>
      <c r="E373" s="114">
        <f>'PROYECCIÓN'!E374</f>
        <v/>
      </c>
      <c r="F373" s="114">
        <f>VENTAS!G373</f>
        <v/>
      </c>
      <c r="G373" s="114">
        <f>'PROYECCIÓN'!F374</f>
        <v/>
      </c>
      <c r="H373" s="184">
        <f>'PROYECCIÓN'!HS374</f>
        <v/>
      </c>
      <c r="I373" s="404">
        <f>F373+H373</f>
        <v/>
      </c>
      <c r="J373" s="405">
        <f>G373-H373</f>
        <v/>
      </c>
    </row>
    <row r="374">
      <c r="B374" s="338">
        <f>'PROYECCIÓN'!B375</f>
        <v/>
      </c>
      <c r="C374" s="236">
        <f>'PROYECCIÓN'!C375</f>
        <v/>
      </c>
      <c r="D374" s="53">
        <f>'PROYECCIÓN'!D375</f>
        <v/>
      </c>
      <c r="E374" s="114">
        <f>'PROYECCIÓN'!E375</f>
        <v/>
      </c>
      <c r="F374" s="114">
        <f>VENTAS!G374</f>
        <v/>
      </c>
      <c r="G374" s="114">
        <f>'PROYECCIÓN'!F375</f>
        <v/>
      </c>
      <c r="H374" s="184">
        <f>'PROYECCIÓN'!HS375</f>
        <v/>
      </c>
      <c r="I374" s="404">
        <f>F374+H374</f>
        <v/>
      </c>
      <c r="J374" s="405">
        <f>G374-H374</f>
        <v/>
      </c>
    </row>
    <row r="375">
      <c r="B375" s="338">
        <f>'PROYECCIÓN'!B376</f>
        <v/>
      </c>
      <c r="C375" s="236">
        <f>'PROYECCIÓN'!C376</f>
        <v/>
      </c>
      <c r="D375" s="53">
        <f>'PROYECCIÓN'!D376</f>
        <v/>
      </c>
      <c r="E375" s="114">
        <f>'PROYECCIÓN'!E376</f>
        <v/>
      </c>
      <c r="F375" s="114">
        <f>VENTAS!G375</f>
        <v/>
      </c>
      <c r="G375" s="114">
        <f>'PROYECCIÓN'!F376</f>
        <v/>
      </c>
      <c r="H375" s="184">
        <f>'PROYECCIÓN'!HS376</f>
        <v/>
      </c>
      <c r="I375" s="404">
        <f>F375+H375</f>
        <v/>
      </c>
      <c r="J375" s="405">
        <f>G375-H375</f>
        <v/>
      </c>
    </row>
    <row r="376">
      <c r="B376" s="338">
        <f>'PROYECCIÓN'!B377</f>
        <v/>
      </c>
      <c r="C376" s="236">
        <f>'PROYECCIÓN'!C377</f>
        <v/>
      </c>
      <c r="D376" s="53">
        <f>'PROYECCIÓN'!D377</f>
        <v/>
      </c>
      <c r="E376" s="114">
        <f>'PROYECCIÓN'!E377</f>
        <v/>
      </c>
      <c r="F376" s="114">
        <f>VENTAS!G376</f>
        <v/>
      </c>
      <c r="G376" s="114">
        <f>'PROYECCIÓN'!F377</f>
        <v/>
      </c>
      <c r="H376" s="184">
        <f>'PROYECCIÓN'!HS377</f>
        <v/>
      </c>
      <c r="I376" s="404">
        <f>F376+H376</f>
        <v/>
      </c>
      <c r="J376" s="405">
        <f>G376-H376</f>
        <v/>
      </c>
    </row>
    <row r="377">
      <c r="B377" s="338">
        <f>'PROYECCIÓN'!B378</f>
        <v/>
      </c>
      <c r="C377" s="236">
        <f>'PROYECCIÓN'!C378</f>
        <v/>
      </c>
      <c r="D377" s="53">
        <f>'PROYECCIÓN'!D378</f>
        <v/>
      </c>
      <c r="E377" s="114">
        <f>'PROYECCIÓN'!E378</f>
        <v/>
      </c>
      <c r="F377" s="114">
        <f>VENTAS!G377</f>
        <v/>
      </c>
      <c r="G377" s="114">
        <f>'PROYECCIÓN'!F378</f>
        <v/>
      </c>
      <c r="H377" s="184">
        <f>'PROYECCIÓN'!HS378</f>
        <v/>
      </c>
      <c r="I377" s="404">
        <f>F377+H377</f>
        <v/>
      </c>
      <c r="J377" s="405">
        <f>G377-H377</f>
        <v/>
      </c>
    </row>
    <row r="378">
      <c r="B378" s="338">
        <f>'PROYECCIÓN'!B379</f>
        <v/>
      </c>
      <c r="C378" s="236">
        <f>'PROYECCIÓN'!C379</f>
        <v/>
      </c>
      <c r="D378" s="53">
        <f>'PROYECCIÓN'!D379</f>
        <v/>
      </c>
      <c r="E378" s="114">
        <f>'PROYECCIÓN'!E379</f>
        <v/>
      </c>
      <c r="F378" s="114">
        <f>VENTAS!G378</f>
        <v/>
      </c>
      <c r="G378" s="114">
        <f>'PROYECCIÓN'!F379</f>
        <v/>
      </c>
      <c r="H378" s="184">
        <f>'PROYECCIÓN'!HS379</f>
        <v/>
      </c>
      <c r="I378" s="404">
        <f>F378+H378</f>
        <v/>
      </c>
      <c r="J378" s="405">
        <f>G378-H378</f>
        <v/>
      </c>
    </row>
    <row r="379">
      <c r="B379" s="338">
        <f>'PROYECCIÓN'!B380</f>
        <v/>
      </c>
      <c r="C379" s="236">
        <f>'PROYECCIÓN'!C380</f>
        <v/>
      </c>
      <c r="D379" s="53">
        <f>'PROYECCIÓN'!D380</f>
        <v/>
      </c>
      <c r="E379" s="114">
        <f>'PROYECCIÓN'!E380</f>
        <v/>
      </c>
      <c r="F379" s="114">
        <f>VENTAS!G379</f>
        <v/>
      </c>
      <c r="G379" s="114">
        <f>'PROYECCIÓN'!F380</f>
        <v/>
      </c>
      <c r="H379" s="184">
        <f>'PROYECCIÓN'!HS380</f>
        <v/>
      </c>
      <c r="I379" s="404">
        <f>F379+H379</f>
        <v/>
      </c>
      <c r="J379" s="405">
        <f>G379-H379</f>
        <v/>
      </c>
    </row>
    <row r="380">
      <c r="B380" s="338">
        <f>'PROYECCIÓN'!B381</f>
        <v/>
      </c>
      <c r="C380" s="236">
        <f>'PROYECCIÓN'!C381</f>
        <v/>
      </c>
      <c r="D380" s="53">
        <f>'PROYECCIÓN'!D381</f>
        <v/>
      </c>
      <c r="E380" s="114">
        <f>'PROYECCIÓN'!E381</f>
        <v/>
      </c>
      <c r="F380" s="114">
        <f>VENTAS!G380</f>
        <v/>
      </c>
      <c r="G380" s="114">
        <f>'PROYECCIÓN'!F381</f>
        <v/>
      </c>
      <c r="H380" s="184">
        <f>'PROYECCIÓN'!HS381</f>
        <v/>
      </c>
      <c r="I380" s="404">
        <f>F380+H380</f>
        <v/>
      </c>
      <c r="J380" s="405">
        <f>G380-H380</f>
        <v/>
      </c>
    </row>
    <row r="381">
      <c r="B381" s="338">
        <f>'PROYECCIÓN'!B382</f>
        <v/>
      </c>
      <c r="C381" s="236">
        <f>'PROYECCIÓN'!C382</f>
        <v/>
      </c>
      <c r="D381" s="53">
        <f>'PROYECCIÓN'!D382</f>
        <v/>
      </c>
      <c r="E381" s="114">
        <f>'PROYECCIÓN'!E382</f>
        <v/>
      </c>
      <c r="F381" s="114">
        <f>VENTAS!G381</f>
        <v/>
      </c>
      <c r="G381" s="114">
        <f>'PROYECCIÓN'!F382</f>
        <v/>
      </c>
      <c r="H381" s="184">
        <f>'PROYECCIÓN'!HS382</f>
        <v/>
      </c>
      <c r="I381" s="404">
        <f>F381+H381</f>
        <v/>
      </c>
      <c r="J381" s="405">
        <f>G381-H381</f>
        <v/>
      </c>
    </row>
    <row r="382">
      <c r="B382" s="338">
        <f>'PROYECCIÓN'!B383</f>
        <v/>
      </c>
      <c r="C382" s="236">
        <f>'PROYECCIÓN'!C383</f>
        <v/>
      </c>
      <c r="D382" s="53">
        <f>'PROYECCIÓN'!D383</f>
        <v/>
      </c>
      <c r="E382" s="114">
        <f>'PROYECCIÓN'!E383</f>
        <v/>
      </c>
      <c r="F382" s="114">
        <f>VENTAS!G382</f>
        <v/>
      </c>
      <c r="G382" s="114">
        <f>'PROYECCIÓN'!F383</f>
        <v/>
      </c>
      <c r="H382" s="184">
        <f>'PROYECCIÓN'!HS383</f>
        <v/>
      </c>
      <c r="I382" s="404">
        <f>F382+H382</f>
        <v/>
      </c>
      <c r="J382" s="405">
        <f>G382-H382</f>
        <v/>
      </c>
    </row>
    <row r="383">
      <c r="B383" s="338">
        <f>'PROYECCIÓN'!B384</f>
        <v/>
      </c>
      <c r="C383" s="236">
        <f>'PROYECCIÓN'!C384</f>
        <v/>
      </c>
      <c r="D383" s="53">
        <f>'PROYECCIÓN'!D384</f>
        <v/>
      </c>
      <c r="E383" s="114">
        <f>'PROYECCIÓN'!E384</f>
        <v/>
      </c>
      <c r="F383" s="114">
        <f>VENTAS!G383</f>
        <v/>
      </c>
      <c r="G383" s="114">
        <f>'PROYECCIÓN'!F384</f>
        <v/>
      </c>
      <c r="H383" s="184">
        <f>'PROYECCIÓN'!HS384</f>
        <v/>
      </c>
      <c r="I383" s="404">
        <f>F383+H383</f>
        <v/>
      </c>
      <c r="J383" s="405">
        <f>G383-H383</f>
        <v/>
      </c>
    </row>
    <row r="384">
      <c r="B384" s="338">
        <f>'PROYECCIÓN'!B385</f>
        <v/>
      </c>
      <c r="C384" s="236">
        <f>'PROYECCIÓN'!C385</f>
        <v/>
      </c>
      <c r="D384" s="53">
        <f>'PROYECCIÓN'!D385</f>
        <v/>
      </c>
      <c r="E384" s="114">
        <f>'PROYECCIÓN'!E385</f>
        <v/>
      </c>
      <c r="F384" s="114">
        <f>VENTAS!G384</f>
        <v/>
      </c>
      <c r="G384" s="114">
        <f>'PROYECCIÓN'!F385</f>
        <v/>
      </c>
      <c r="H384" s="184">
        <f>'PROYECCIÓN'!HS385</f>
        <v/>
      </c>
      <c r="I384" s="404">
        <f>F384+H384</f>
        <v/>
      </c>
      <c r="J384" s="405">
        <f>G384-H384</f>
        <v/>
      </c>
    </row>
    <row r="385">
      <c r="B385" s="338">
        <f>'PROYECCIÓN'!B386</f>
        <v/>
      </c>
      <c r="C385" s="236">
        <f>'PROYECCIÓN'!C386</f>
        <v/>
      </c>
      <c r="D385" s="53">
        <f>'PROYECCIÓN'!D386</f>
        <v/>
      </c>
      <c r="E385" s="114">
        <f>'PROYECCIÓN'!E386</f>
        <v/>
      </c>
      <c r="F385" s="114">
        <f>VENTAS!G385</f>
        <v/>
      </c>
      <c r="G385" s="114">
        <f>'PROYECCIÓN'!F386</f>
        <v/>
      </c>
      <c r="H385" s="184">
        <f>'PROYECCIÓN'!HS386</f>
        <v/>
      </c>
      <c r="I385" s="404">
        <f>F385+H385</f>
        <v/>
      </c>
      <c r="J385" s="405">
        <f>G385-H385</f>
        <v/>
      </c>
    </row>
    <row r="386">
      <c r="B386" s="338">
        <f>'PROYECCIÓN'!B387</f>
        <v/>
      </c>
      <c r="C386" s="236">
        <f>'PROYECCIÓN'!C387</f>
        <v/>
      </c>
      <c r="D386" s="53">
        <f>'PROYECCIÓN'!D387</f>
        <v/>
      </c>
      <c r="E386" s="114">
        <f>'PROYECCIÓN'!E387</f>
        <v/>
      </c>
      <c r="F386" s="114">
        <f>VENTAS!G386</f>
        <v/>
      </c>
      <c r="G386" s="114">
        <f>'PROYECCIÓN'!F387</f>
        <v/>
      </c>
      <c r="H386" s="184">
        <f>'PROYECCIÓN'!HS387</f>
        <v/>
      </c>
      <c r="I386" s="404">
        <f>F386+H386</f>
        <v/>
      </c>
      <c r="J386" s="405">
        <f>G386-H386</f>
        <v/>
      </c>
    </row>
    <row r="387">
      <c r="B387" s="338">
        <f>'PROYECCIÓN'!B388</f>
        <v/>
      </c>
      <c r="C387" s="236">
        <f>'PROYECCIÓN'!C388</f>
        <v/>
      </c>
      <c r="D387" s="53">
        <f>'PROYECCIÓN'!D388</f>
        <v/>
      </c>
      <c r="E387" s="114">
        <f>'PROYECCIÓN'!E388</f>
        <v/>
      </c>
      <c r="F387" s="114">
        <f>VENTAS!G387</f>
        <v/>
      </c>
      <c r="G387" s="114">
        <f>'PROYECCIÓN'!F388</f>
        <v/>
      </c>
      <c r="H387" s="184">
        <f>'PROYECCIÓN'!HS388</f>
        <v/>
      </c>
      <c r="I387" s="404">
        <f>F387+H387</f>
        <v/>
      </c>
      <c r="J387" s="405">
        <f>G387-H387</f>
        <v/>
      </c>
    </row>
    <row r="388">
      <c r="B388" s="338">
        <f>'PROYECCIÓN'!B389</f>
        <v/>
      </c>
      <c r="C388" s="236">
        <f>'PROYECCIÓN'!C389</f>
        <v/>
      </c>
      <c r="D388" s="53">
        <f>'PROYECCIÓN'!D389</f>
        <v/>
      </c>
      <c r="E388" s="114">
        <f>'PROYECCIÓN'!E389</f>
        <v/>
      </c>
      <c r="F388" s="114">
        <f>VENTAS!G388</f>
        <v/>
      </c>
      <c r="G388" s="114">
        <f>'PROYECCIÓN'!F389</f>
        <v/>
      </c>
      <c r="H388" s="184">
        <f>'PROYECCIÓN'!HS389</f>
        <v/>
      </c>
      <c r="I388" s="404">
        <f>F388+H388</f>
        <v/>
      </c>
      <c r="J388" s="405">
        <f>G388-H388</f>
        <v/>
      </c>
    </row>
    <row r="389">
      <c r="B389" s="338">
        <f>'PROYECCIÓN'!B390</f>
        <v/>
      </c>
      <c r="C389" s="236">
        <f>'PROYECCIÓN'!C390</f>
        <v/>
      </c>
      <c r="D389" s="53">
        <f>'PROYECCIÓN'!D390</f>
        <v/>
      </c>
      <c r="E389" s="114">
        <f>'PROYECCIÓN'!E390</f>
        <v/>
      </c>
      <c r="F389" s="114">
        <f>VENTAS!G389</f>
        <v/>
      </c>
      <c r="G389" s="114">
        <f>'PROYECCIÓN'!F390</f>
        <v/>
      </c>
      <c r="H389" s="184">
        <f>'PROYECCIÓN'!HS390</f>
        <v/>
      </c>
      <c r="I389" s="404">
        <f>F389+H389</f>
        <v/>
      </c>
      <c r="J389" s="405">
        <f>G389-H389</f>
        <v/>
      </c>
    </row>
    <row r="390">
      <c r="B390" s="338">
        <f>'PROYECCIÓN'!B391</f>
        <v/>
      </c>
      <c r="C390" s="236">
        <f>'PROYECCIÓN'!C391</f>
        <v/>
      </c>
      <c r="D390" s="53">
        <f>'PROYECCIÓN'!D391</f>
        <v/>
      </c>
      <c r="E390" s="114">
        <f>'PROYECCIÓN'!E391</f>
        <v/>
      </c>
      <c r="F390" s="114">
        <f>VENTAS!G390</f>
        <v/>
      </c>
      <c r="G390" s="114">
        <f>'PROYECCIÓN'!F391</f>
        <v/>
      </c>
      <c r="H390" s="184">
        <f>'PROYECCIÓN'!HS391</f>
        <v/>
      </c>
      <c r="I390" s="404">
        <f>F390+H390</f>
        <v/>
      </c>
      <c r="J390" s="405">
        <f>G390-H390</f>
        <v/>
      </c>
    </row>
    <row r="391">
      <c r="B391" s="338">
        <f>'PROYECCIÓN'!B392</f>
        <v/>
      </c>
      <c r="C391" s="236">
        <f>'PROYECCIÓN'!C392</f>
        <v/>
      </c>
      <c r="D391" s="53">
        <f>'PROYECCIÓN'!D392</f>
        <v/>
      </c>
      <c r="E391" s="114">
        <f>'PROYECCIÓN'!E392</f>
        <v/>
      </c>
      <c r="F391" s="114">
        <f>VENTAS!G391</f>
        <v/>
      </c>
      <c r="G391" s="114">
        <f>'PROYECCIÓN'!F392</f>
        <v/>
      </c>
      <c r="H391" s="184">
        <f>'PROYECCIÓN'!HS392</f>
        <v/>
      </c>
      <c r="I391" s="404">
        <f>F391+H391</f>
        <v/>
      </c>
      <c r="J391" s="405">
        <f>G391-H391</f>
        <v/>
      </c>
    </row>
    <row r="392">
      <c r="B392" s="338">
        <f>'PROYECCIÓN'!B393</f>
        <v/>
      </c>
      <c r="C392" s="236">
        <f>'PROYECCIÓN'!C393</f>
        <v/>
      </c>
      <c r="D392" s="53">
        <f>'PROYECCIÓN'!D393</f>
        <v/>
      </c>
      <c r="E392" s="114">
        <f>'PROYECCIÓN'!E393</f>
        <v/>
      </c>
      <c r="F392" s="114">
        <f>VENTAS!G392</f>
        <v/>
      </c>
      <c r="G392" s="114">
        <f>'PROYECCIÓN'!F393</f>
        <v/>
      </c>
      <c r="H392" s="184">
        <f>'PROYECCIÓN'!HS393</f>
        <v/>
      </c>
      <c r="I392" s="404">
        <f>F392+H392</f>
        <v/>
      </c>
      <c r="J392" s="405">
        <f>G392-H392</f>
        <v/>
      </c>
    </row>
    <row r="393">
      <c r="B393" s="338">
        <f>'PROYECCIÓN'!B394</f>
        <v/>
      </c>
      <c r="C393" s="236">
        <f>'PROYECCIÓN'!C394</f>
        <v/>
      </c>
      <c r="D393" s="53">
        <f>'PROYECCIÓN'!D394</f>
        <v/>
      </c>
      <c r="E393" s="114">
        <f>'PROYECCIÓN'!E394</f>
        <v/>
      </c>
      <c r="F393" s="114">
        <f>VENTAS!G393</f>
        <v/>
      </c>
      <c r="G393" s="114">
        <f>'PROYECCIÓN'!F394</f>
        <v/>
      </c>
      <c r="H393" s="184">
        <f>'PROYECCIÓN'!HS394</f>
        <v/>
      </c>
      <c r="I393" s="404">
        <f>F393+H393</f>
        <v/>
      </c>
      <c r="J393" s="405">
        <f>G393-H393</f>
        <v/>
      </c>
    </row>
    <row r="394">
      <c r="B394" s="338">
        <f>'PROYECCIÓN'!B395</f>
        <v/>
      </c>
      <c r="C394" s="236">
        <f>'PROYECCIÓN'!C395</f>
        <v/>
      </c>
      <c r="D394" s="53">
        <f>'PROYECCIÓN'!D395</f>
        <v/>
      </c>
      <c r="E394" s="114">
        <f>'PROYECCIÓN'!E395</f>
        <v/>
      </c>
      <c r="F394" s="114">
        <f>VENTAS!G394</f>
        <v/>
      </c>
      <c r="G394" s="114">
        <f>'PROYECCIÓN'!F395</f>
        <v/>
      </c>
      <c r="H394" s="184">
        <f>'PROYECCIÓN'!HS395</f>
        <v/>
      </c>
      <c r="I394" s="404">
        <f>F394+H394</f>
        <v/>
      </c>
      <c r="J394" s="405">
        <f>G394-H394</f>
        <v/>
      </c>
    </row>
    <row r="395">
      <c r="B395" s="338">
        <f>'PROYECCIÓN'!B396</f>
        <v/>
      </c>
      <c r="C395" s="236">
        <f>'PROYECCIÓN'!C396</f>
        <v/>
      </c>
      <c r="D395" s="53">
        <f>'PROYECCIÓN'!D396</f>
        <v/>
      </c>
      <c r="E395" s="114">
        <f>'PROYECCIÓN'!E396</f>
        <v/>
      </c>
      <c r="F395" s="114">
        <f>VENTAS!G395</f>
        <v/>
      </c>
      <c r="G395" s="114">
        <f>'PROYECCIÓN'!F396</f>
        <v/>
      </c>
      <c r="H395" s="184">
        <f>'PROYECCIÓN'!HS396</f>
        <v/>
      </c>
      <c r="I395" s="404">
        <f>F395+H395</f>
        <v/>
      </c>
      <c r="J395" s="405">
        <f>G395-H395</f>
        <v/>
      </c>
    </row>
    <row r="396">
      <c r="B396" s="338">
        <f>'PROYECCIÓN'!B397</f>
        <v/>
      </c>
      <c r="C396" s="236">
        <f>'PROYECCIÓN'!C397</f>
        <v/>
      </c>
      <c r="D396" s="53">
        <f>'PROYECCIÓN'!D397</f>
        <v/>
      </c>
      <c r="E396" s="114">
        <f>'PROYECCIÓN'!E397</f>
        <v/>
      </c>
      <c r="F396" s="114">
        <f>VENTAS!G396</f>
        <v/>
      </c>
      <c r="G396" s="114">
        <f>'PROYECCIÓN'!F397</f>
        <v/>
      </c>
      <c r="H396" s="184">
        <f>'PROYECCIÓN'!HS397</f>
        <v/>
      </c>
      <c r="I396" s="404">
        <f>F396+H396</f>
        <v/>
      </c>
      <c r="J396" s="405">
        <f>G396-H396</f>
        <v/>
      </c>
    </row>
    <row r="397">
      <c r="B397" s="338">
        <f>'PROYECCIÓN'!B398</f>
        <v/>
      </c>
      <c r="C397" s="236">
        <f>'PROYECCIÓN'!C398</f>
        <v/>
      </c>
      <c r="D397" s="53">
        <f>'PROYECCIÓN'!D398</f>
        <v/>
      </c>
      <c r="E397" s="114">
        <f>'PROYECCIÓN'!E398</f>
        <v/>
      </c>
      <c r="F397" s="114">
        <f>VENTAS!G397</f>
        <v/>
      </c>
      <c r="G397" s="114">
        <f>'PROYECCIÓN'!F398</f>
        <v/>
      </c>
      <c r="H397" s="184">
        <f>'PROYECCIÓN'!HS398</f>
        <v/>
      </c>
      <c r="I397" s="404">
        <f>F397+H397</f>
        <v/>
      </c>
      <c r="J397" s="405">
        <f>G397-H397</f>
        <v/>
      </c>
    </row>
    <row r="398">
      <c r="B398" s="338">
        <f>'PROYECCIÓN'!B399</f>
        <v/>
      </c>
      <c r="C398" s="236">
        <f>'PROYECCIÓN'!C399</f>
        <v/>
      </c>
      <c r="D398" s="53">
        <f>'PROYECCIÓN'!D399</f>
        <v/>
      </c>
      <c r="E398" s="114">
        <f>'PROYECCIÓN'!E399</f>
        <v/>
      </c>
      <c r="F398" s="114">
        <f>VENTAS!G398</f>
        <v/>
      </c>
      <c r="G398" s="114">
        <f>'PROYECCIÓN'!F399</f>
        <v/>
      </c>
      <c r="H398" s="184">
        <f>'PROYECCIÓN'!HS399</f>
        <v/>
      </c>
      <c r="I398" s="404">
        <f>F398+H398</f>
        <v/>
      </c>
      <c r="J398" s="405">
        <f>G398-H398</f>
        <v/>
      </c>
    </row>
    <row r="399">
      <c r="B399" s="338">
        <f>'PROYECCIÓN'!B400</f>
        <v/>
      </c>
      <c r="C399" s="236">
        <f>'PROYECCIÓN'!C400</f>
        <v/>
      </c>
      <c r="D399" s="53">
        <f>'PROYECCIÓN'!D400</f>
        <v/>
      </c>
      <c r="E399" s="114">
        <f>'PROYECCIÓN'!E400</f>
        <v/>
      </c>
      <c r="F399" s="114">
        <f>VENTAS!G399</f>
        <v/>
      </c>
      <c r="G399" s="114">
        <f>'PROYECCIÓN'!F400</f>
        <v/>
      </c>
      <c r="H399" s="184">
        <f>'PROYECCIÓN'!HS400</f>
        <v/>
      </c>
      <c r="I399" s="404">
        <f>F399+H399</f>
        <v/>
      </c>
      <c r="J399" s="405">
        <f>G399-H399</f>
        <v/>
      </c>
    </row>
    <row r="400">
      <c r="B400" s="338">
        <f>'PROYECCIÓN'!B401</f>
        <v/>
      </c>
      <c r="C400" s="236">
        <f>'PROYECCIÓN'!C401</f>
        <v/>
      </c>
      <c r="D400" s="53">
        <f>'PROYECCIÓN'!D401</f>
        <v/>
      </c>
      <c r="E400" s="114">
        <f>'PROYECCIÓN'!E401</f>
        <v/>
      </c>
      <c r="F400" s="114">
        <f>VENTAS!G400</f>
        <v/>
      </c>
      <c r="G400" s="114">
        <f>'PROYECCIÓN'!F401</f>
        <v/>
      </c>
      <c r="H400" s="184">
        <f>'PROYECCIÓN'!HS401</f>
        <v/>
      </c>
      <c r="I400" s="404">
        <f>F400+H400</f>
        <v/>
      </c>
      <c r="J400" s="405">
        <f>G400-H400</f>
        <v/>
      </c>
    </row>
    <row r="401">
      <c r="B401" s="338">
        <f>'PROYECCIÓN'!B402</f>
        <v/>
      </c>
      <c r="C401" s="236">
        <f>'PROYECCIÓN'!C402</f>
        <v/>
      </c>
      <c r="D401" s="53">
        <f>'PROYECCIÓN'!D402</f>
        <v/>
      </c>
      <c r="E401" s="114">
        <f>'PROYECCIÓN'!E402</f>
        <v/>
      </c>
      <c r="F401" s="114">
        <f>VENTAS!G401</f>
        <v/>
      </c>
      <c r="G401" s="114">
        <f>'PROYECCIÓN'!F402</f>
        <v/>
      </c>
      <c r="H401" s="184">
        <f>'PROYECCIÓN'!HS402</f>
        <v/>
      </c>
      <c r="I401" s="404">
        <f>F401+H401</f>
        <v/>
      </c>
      <c r="J401" s="405">
        <f>G401-H401</f>
        <v/>
      </c>
    </row>
    <row r="402">
      <c r="B402" s="338">
        <f>'PROYECCIÓN'!B403</f>
        <v/>
      </c>
      <c r="C402" s="236">
        <f>'PROYECCIÓN'!C403</f>
        <v/>
      </c>
      <c r="D402" s="53">
        <f>'PROYECCIÓN'!D403</f>
        <v/>
      </c>
      <c r="E402" s="114">
        <f>'PROYECCIÓN'!E403</f>
        <v/>
      </c>
      <c r="F402" s="114">
        <f>VENTAS!G402</f>
        <v/>
      </c>
      <c r="G402" s="114">
        <f>'PROYECCIÓN'!F403</f>
        <v/>
      </c>
      <c r="H402" s="184">
        <f>'PROYECCIÓN'!HS403</f>
        <v/>
      </c>
      <c r="I402" s="404">
        <f>F402+H402</f>
        <v/>
      </c>
      <c r="J402" s="405">
        <f>G402-H402</f>
        <v/>
      </c>
    </row>
    <row r="403">
      <c r="B403" s="338">
        <f>'PROYECCIÓN'!B404</f>
        <v/>
      </c>
      <c r="C403" s="236">
        <f>'PROYECCIÓN'!C404</f>
        <v/>
      </c>
      <c r="D403" s="53">
        <f>'PROYECCIÓN'!D404</f>
        <v/>
      </c>
      <c r="E403" s="114">
        <f>'PROYECCIÓN'!E404</f>
        <v/>
      </c>
      <c r="F403" s="114">
        <f>VENTAS!G403</f>
        <v/>
      </c>
      <c r="G403" s="114">
        <f>'PROYECCIÓN'!F404</f>
        <v/>
      </c>
      <c r="H403" s="184">
        <f>'PROYECCIÓN'!HS404</f>
        <v/>
      </c>
      <c r="I403" s="404">
        <f>F403+H403</f>
        <v/>
      </c>
      <c r="J403" s="405">
        <f>G403-H403</f>
        <v/>
      </c>
    </row>
    <row r="404">
      <c r="B404" s="338">
        <f>'PROYECCIÓN'!B405</f>
        <v/>
      </c>
      <c r="C404" s="236">
        <f>'PROYECCIÓN'!C405</f>
        <v/>
      </c>
      <c r="D404" s="53">
        <f>'PROYECCIÓN'!D405</f>
        <v/>
      </c>
      <c r="E404" s="114">
        <f>'PROYECCIÓN'!E405</f>
        <v/>
      </c>
      <c r="F404" s="114">
        <f>VENTAS!G404</f>
        <v/>
      </c>
      <c r="G404" s="114">
        <f>'PROYECCIÓN'!F405</f>
        <v/>
      </c>
      <c r="H404" s="184">
        <f>'PROYECCIÓN'!HS405</f>
        <v/>
      </c>
      <c r="I404" s="404">
        <f>F404+H404</f>
        <v/>
      </c>
      <c r="J404" s="405">
        <f>G404-H404</f>
        <v/>
      </c>
    </row>
    <row r="405">
      <c r="B405" s="338">
        <f>'PROYECCIÓN'!B406</f>
        <v/>
      </c>
      <c r="C405" s="236">
        <f>'PROYECCIÓN'!C406</f>
        <v/>
      </c>
      <c r="D405" s="53">
        <f>'PROYECCIÓN'!D406</f>
        <v/>
      </c>
      <c r="E405" s="114">
        <f>'PROYECCIÓN'!E406</f>
        <v/>
      </c>
      <c r="F405" s="114">
        <f>VENTAS!G405</f>
        <v/>
      </c>
      <c r="G405" s="114">
        <f>'PROYECCIÓN'!F406</f>
        <v/>
      </c>
      <c r="H405" s="184">
        <f>'PROYECCIÓN'!HS406</f>
        <v/>
      </c>
      <c r="I405" s="404">
        <f>F405+H405</f>
        <v/>
      </c>
      <c r="J405" s="405">
        <f>G405-H405</f>
        <v/>
      </c>
    </row>
    <row r="406">
      <c r="B406" s="338">
        <f>'PROYECCIÓN'!B407</f>
        <v/>
      </c>
      <c r="C406" s="236">
        <f>'PROYECCIÓN'!C407</f>
        <v/>
      </c>
      <c r="D406" s="53">
        <f>'PROYECCIÓN'!D407</f>
        <v/>
      </c>
      <c r="E406" s="114">
        <f>'PROYECCIÓN'!E407</f>
        <v/>
      </c>
      <c r="F406" s="114">
        <f>VENTAS!G406</f>
        <v/>
      </c>
      <c r="G406" s="114">
        <f>'PROYECCIÓN'!F407</f>
        <v/>
      </c>
      <c r="H406" s="184">
        <f>'PROYECCIÓN'!HS407</f>
        <v/>
      </c>
      <c r="I406" s="404">
        <f>F406+H406</f>
        <v/>
      </c>
      <c r="J406" s="405">
        <f>G406-H406</f>
        <v/>
      </c>
    </row>
    <row r="407">
      <c r="B407" s="338">
        <f>'PROYECCIÓN'!B408</f>
        <v/>
      </c>
      <c r="C407" s="236">
        <f>'PROYECCIÓN'!C408</f>
        <v/>
      </c>
      <c r="D407" s="53">
        <f>'PROYECCIÓN'!D408</f>
        <v/>
      </c>
      <c r="E407" s="114">
        <f>'PROYECCIÓN'!E408</f>
        <v/>
      </c>
      <c r="F407" s="114">
        <f>VENTAS!G407</f>
        <v/>
      </c>
      <c r="G407" s="114">
        <f>'PROYECCIÓN'!F408</f>
        <v/>
      </c>
      <c r="H407" s="184">
        <f>'PROYECCIÓN'!HS408</f>
        <v/>
      </c>
      <c r="I407" s="404">
        <f>F407+H407</f>
        <v/>
      </c>
      <c r="J407" s="405">
        <f>G407-H407</f>
        <v/>
      </c>
    </row>
    <row r="408">
      <c r="B408" s="338">
        <f>'PROYECCIÓN'!B409</f>
        <v/>
      </c>
      <c r="C408" s="236">
        <f>'PROYECCIÓN'!C409</f>
        <v/>
      </c>
      <c r="D408" s="53">
        <f>'PROYECCIÓN'!D409</f>
        <v/>
      </c>
      <c r="E408" s="114">
        <f>'PROYECCIÓN'!E409</f>
        <v/>
      </c>
      <c r="F408" s="114">
        <f>VENTAS!G408</f>
        <v/>
      </c>
      <c r="G408" s="114">
        <f>'PROYECCIÓN'!F409</f>
        <v/>
      </c>
      <c r="H408" s="184">
        <f>'PROYECCIÓN'!HS409</f>
        <v/>
      </c>
      <c r="I408" s="404">
        <f>F408+H408</f>
        <v/>
      </c>
      <c r="J408" s="405">
        <f>G408-H408</f>
        <v/>
      </c>
    </row>
    <row r="409">
      <c r="B409" s="338">
        <f>'PROYECCIÓN'!B410</f>
        <v/>
      </c>
      <c r="C409" s="236">
        <f>'PROYECCIÓN'!C410</f>
        <v/>
      </c>
      <c r="D409" s="53">
        <f>'PROYECCIÓN'!D410</f>
        <v/>
      </c>
      <c r="E409" s="114">
        <f>'PROYECCIÓN'!E410</f>
        <v/>
      </c>
      <c r="F409" s="114">
        <f>VENTAS!G409</f>
        <v/>
      </c>
      <c r="G409" s="114">
        <f>'PROYECCIÓN'!F410</f>
        <v/>
      </c>
      <c r="H409" s="184">
        <f>'PROYECCIÓN'!HS410</f>
        <v/>
      </c>
      <c r="I409" s="404">
        <f>F409+H409</f>
        <v/>
      </c>
      <c r="J409" s="405">
        <f>G409-H409</f>
        <v/>
      </c>
    </row>
    <row r="410">
      <c r="B410" s="338">
        <f>'PROYECCIÓN'!B411</f>
        <v/>
      </c>
      <c r="C410" s="236">
        <f>'PROYECCIÓN'!C411</f>
        <v/>
      </c>
      <c r="D410" s="53">
        <f>'PROYECCIÓN'!D411</f>
        <v/>
      </c>
      <c r="E410" s="114">
        <f>'PROYECCIÓN'!E411</f>
        <v/>
      </c>
      <c r="F410" s="114">
        <f>VENTAS!G410</f>
        <v/>
      </c>
      <c r="G410" s="114">
        <f>'PROYECCIÓN'!F411</f>
        <v/>
      </c>
      <c r="H410" s="184">
        <f>'PROYECCIÓN'!HS411</f>
        <v/>
      </c>
      <c r="I410" s="404">
        <f>F410+H410</f>
        <v/>
      </c>
      <c r="J410" s="405">
        <f>G410-H410</f>
        <v/>
      </c>
    </row>
    <row r="411">
      <c r="B411" s="338">
        <f>'PROYECCIÓN'!B412</f>
        <v/>
      </c>
      <c r="C411" s="236">
        <f>'PROYECCIÓN'!C412</f>
        <v/>
      </c>
      <c r="D411" s="53">
        <f>'PROYECCIÓN'!D412</f>
        <v/>
      </c>
      <c r="E411" s="114">
        <f>'PROYECCIÓN'!E412</f>
        <v/>
      </c>
      <c r="F411" s="114">
        <f>VENTAS!G411</f>
        <v/>
      </c>
      <c r="G411" s="114">
        <f>'PROYECCIÓN'!F412</f>
        <v/>
      </c>
      <c r="H411" s="184">
        <f>'PROYECCIÓN'!HS412</f>
        <v/>
      </c>
      <c r="I411" s="404">
        <f>F411+H411</f>
        <v/>
      </c>
      <c r="J411" s="405">
        <f>G411-H411</f>
        <v/>
      </c>
    </row>
    <row r="412">
      <c r="B412" s="338">
        <f>'PROYECCIÓN'!B413</f>
        <v/>
      </c>
      <c r="C412" s="236">
        <f>'PROYECCIÓN'!C413</f>
        <v/>
      </c>
      <c r="D412" s="53">
        <f>'PROYECCIÓN'!D413</f>
        <v/>
      </c>
      <c r="E412" s="114">
        <f>'PROYECCIÓN'!E413</f>
        <v/>
      </c>
      <c r="F412" s="114">
        <f>VENTAS!G412</f>
        <v/>
      </c>
      <c r="G412" s="114">
        <f>'PROYECCIÓN'!F413</f>
        <v/>
      </c>
      <c r="H412" s="184">
        <f>'PROYECCIÓN'!HS413</f>
        <v/>
      </c>
      <c r="I412" s="404">
        <f>F412+H412</f>
        <v/>
      </c>
      <c r="J412" s="405">
        <f>G412-H412</f>
        <v/>
      </c>
    </row>
    <row r="413">
      <c r="B413" s="338">
        <f>'PROYECCIÓN'!B414</f>
        <v/>
      </c>
      <c r="C413" s="236">
        <f>'PROYECCIÓN'!C414</f>
        <v/>
      </c>
      <c r="D413" s="53">
        <f>'PROYECCIÓN'!D414</f>
        <v/>
      </c>
      <c r="E413" s="114">
        <f>'PROYECCIÓN'!E414</f>
        <v/>
      </c>
      <c r="F413" s="114">
        <f>VENTAS!G413</f>
        <v/>
      </c>
      <c r="G413" s="114">
        <f>'PROYECCIÓN'!F414</f>
        <v/>
      </c>
      <c r="H413" s="184">
        <f>'PROYECCIÓN'!HS414</f>
        <v/>
      </c>
      <c r="I413" s="404">
        <f>F413+H413</f>
        <v/>
      </c>
      <c r="J413" s="405">
        <f>G413-H413</f>
        <v/>
      </c>
    </row>
    <row r="414">
      <c r="B414" s="338">
        <f>'PROYECCIÓN'!B415</f>
        <v/>
      </c>
      <c r="C414" s="236">
        <f>'PROYECCIÓN'!C415</f>
        <v/>
      </c>
      <c r="D414" s="53">
        <f>'PROYECCIÓN'!D415</f>
        <v/>
      </c>
      <c r="E414" s="114">
        <f>'PROYECCIÓN'!E415</f>
        <v/>
      </c>
      <c r="F414" s="114">
        <f>VENTAS!G414</f>
        <v/>
      </c>
      <c r="G414" s="114">
        <f>'PROYECCIÓN'!F415</f>
        <v/>
      </c>
      <c r="H414" s="184">
        <f>'PROYECCIÓN'!HS415</f>
        <v/>
      </c>
      <c r="I414" s="404">
        <f>F414+H414</f>
        <v/>
      </c>
      <c r="J414" s="405">
        <f>G414-H414</f>
        <v/>
      </c>
    </row>
    <row r="415">
      <c r="B415" s="338">
        <f>'PROYECCIÓN'!B416</f>
        <v/>
      </c>
      <c r="C415" s="236">
        <f>'PROYECCIÓN'!C416</f>
        <v/>
      </c>
      <c r="D415" s="53">
        <f>'PROYECCIÓN'!D416</f>
        <v/>
      </c>
      <c r="E415" s="114">
        <f>'PROYECCIÓN'!E416</f>
        <v/>
      </c>
      <c r="F415" s="114">
        <f>VENTAS!G415</f>
        <v/>
      </c>
      <c r="G415" s="114">
        <f>'PROYECCIÓN'!F416</f>
        <v/>
      </c>
      <c r="H415" s="184">
        <f>'PROYECCIÓN'!HS416</f>
        <v/>
      </c>
      <c r="I415" s="404">
        <f>F415+H415</f>
        <v/>
      </c>
      <c r="J415" s="405">
        <f>G415-H415</f>
        <v/>
      </c>
    </row>
    <row r="416">
      <c r="B416" s="338">
        <f>'PROYECCIÓN'!B417</f>
        <v/>
      </c>
      <c r="C416" s="236">
        <f>'PROYECCIÓN'!C417</f>
        <v/>
      </c>
      <c r="D416" s="53">
        <f>'PROYECCIÓN'!D417</f>
        <v/>
      </c>
      <c r="E416" s="114">
        <f>'PROYECCIÓN'!E417</f>
        <v/>
      </c>
      <c r="F416" s="114">
        <f>VENTAS!G416</f>
        <v/>
      </c>
      <c r="G416" s="114">
        <f>'PROYECCIÓN'!F417</f>
        <v/>
      </c>
      <c r="H416" s="184">
        <f>'PROYECCIÓN'!HS417</f>
        <v/>
      </c>
      <c r="I416" s="404">
        <f>F416+H416</f>
        <v/>
      </c>
      <c r="J416" s="405">
        <f>G416-H416</f>
        <v/>
      </c>
    </row>
    <row r="417">
      <c r="B417" s="338">
        <f>'PROYECCIÓN'!B418</f>
        <v/>
      </c>
      <c r="C417" s="236">
        <f>'PROYECCIÓN'!C418</f>
        <v/>
      </c>
      <c r="D417" s="53">
        <f>'PROYECCIÓN'!D418</f>
        <v/>
      </c>
      <c r="E417" s="114">
        <f>'PROYECCIÓN'!E418</f>
        <v/>
      </c>
      <c r="F417" s="114">
        <f>VENTAS!G417</f>
        <v/>
      </c>
      <c r="G417" s="114">
        <f>'PROYECCIÓN'!F418</f>
        <v/>
      </c>
      <c r="H417" s="184">
        <f>'PROYECCIÓN'!HS418</f>
        <v/>
      </c>
      <c r="I417" s="404">
        <f>F417+H417</f>
        <v/>
      </c>
      <c r="J417" s="405">
        <f>G417-H417</f>
        <v/>
      </c>
    </row>
    <row r="418">
      <c r="B418" s="338">
        <f>'PROYECCIÓN'!B419</f>
        <v/>
      </c>
      <c r="C418" s="236">
        <f>'PROYECCIÓN'!C419</f>
        <v/>
      </c>
      <c r="D418" s="53">
        <f>'PROYECCIÓN'!D419</f>
        <v/>
      </c>
      <c r="E418" s="114">
        <f>'PROYECCIÓN'!E419</f>
        <v/>
      </c>
      <c r="F418" s="114">
        <f>VENTAS!G418</f>
        <v/>
      </c>
      <c r="G418" s="114">
        <f>'PROYECCIÓN'!F419</f>
        <v/>
      </c>
      <c r="H418" s="184">
        <f>'PROYECCIÓN'!HS419</f>
        <v/>
      </c>
      <c r="I418" s="404">
        <f>F418+H418</f>
        <v/>
      </c>
      <c r="J418" s="405">
        <f>G418-H418</f>
        <v/>
      </c>
    </row>
    <row r="419">
      <c r="B419" s="338">
        <f>'PROYECCIÓN'!B420</f>
        <v/>
      </c>
      <c r="C419" s="236">
        <f>'PROYECCIÓN'!C420</f>
        <v/>
      </c>
      <c r="D419" s="53">
        <f>'PROYECCIÓN'!D420</f>
        <v/>
      </c>
      <c r="E419" s="114">
        <f>'PROYECCIÓN'!E420</f>
        <v/>
      </c>
      <c r="F419" s="114">
        <f>VENTAS!G419</f>
        <v/>
      </c>
      <c r="G419" s="114">
        <f>'PROYECCIÓN'!F420</f>
        <v/>
      </c>
      <c r="H419" s="184">
        <f>'PROYECCIÓN'!HS420</f>
        <v/>
      </c>
      <c r="I419" s="404">
        <f>F419+H419</f>
        <v/>
      </c>
      <c r="J419" s="405">
        <f>G419-H419</f>
        <v/>
      </c>
    </row>
    <row r="420">
      <c r="B420" s="338">
        <f>'PROYECCIÓN'!B421</f>
        <v/>
      </c>
      <c r="C420" s="236">
        <f>'PROYECCIÓN'!C421</f>
        <v/>
      </c>
      <c r="D420" s="53">
        <f>'PROYECCIÓN'!D421</f>
        <v/>
      </c>
      <c r="E420" s="114">
        <f>'PROYECCIÓN'!E421</f>
        <v/>
      </c>
      <c r="F420" s="114">
        <f>VENTAS!G420</f>
        <v/>
      </c>
      <c r="G420" s="114">
        <f>'PROYECCIÓN'!F421</f>
        <v/>
      </c>
      <c r="H420" s="184">
        <f>'PROYECCIÓN'!HS421</f>
        <v/>
      </c>
      <c r="I420" s="404">
        <f>F420+H420</f>
        <v/>
      </c>
      <c r="J420" s="405">
        <f>G420-H420</f>
        <v/>
      </c>
    </row>
    <row r="421">
      <c r="B421" s="338">
        <f>'PROYECCIÓN'!B422</f>
        <v/>
      </c>
      <c r="C421" s="236">
        <f>'PROYECCIÓN'!C422</f>
        <v/>
      </c>
      <c r="D421" s="53">
        <f>'PROYECCIÓN'!D422</f>
        <v/>
      </c>
      <c r="E421" s="114">
        <f>'PROYECCIÓN'!E422</f>
        <v/>
      </c>
      <c r="F421" s="114">
        <f>VENTAS!G421</f>
        <v/>
      </c>
      <c r="G421" s="114">
        <f>'PROYECCIÓN'!F422</f>
        <v/>
      </c>
      <c r="H421" s="184">
        <f>'PROYECCIÓN'!HS422</f>
        <v/>
      </c>
      <c r="I421" s="404">
        <f>F421+H421</f>
        <v/>
      </c>
      <c r="J421" s="405">
        <f>G421-H421</f>
        <v/>
      </c>
    </row>
    <row r="422">
      <c r="B422" s="338">
        <f>'PROYECCIÓN'!B423</f>
        <v/>
      </c>
      <c r="C422" s="236">
        <f>'PROYECCIÓN'!C423</f>
        <v/>
      </c>
      <c r="D422" s="53">
        <f>'PROYECCIÓN'!D423</f>
        <v/>
      </c>
      <c r="E422" s="114">
        <f>'PROYECCIÓN'!E423</f>
        <v/>
      </c>
      <c r="F422" s="114">
        <f>VENTAS!G422</f>
        <v/>
      </c>
      <c r="G422" s="114">
        <f>'PROYECCIÓN'!F423</f>
        <v/>
      </c>
      <c r="H422" s="184">
        <f>'PROYECCIÓN'!HS423</f>
        <v/>
      </c>
      <c r="I422" s="404">
        <f>F422+H422</f>
        <v/>
      </c>
      <c r="J422" s="405">
        <f>G422-H422</f>
        <v/>
      </c>
    </row>
    <row r="423">
      <c r="B423" s="338">
        <f>'PROYECCIÓN'!B424</f>
        <v/>
      </c>
      <c r="C423" s="236">
        <f>'PROYECCIÓN'!C424</f>
        <v/>
      </c>
      <c r="D423" s="53">
        <f>'PROYECCIÓN'!D424</f>
        <v/>
      </c>
      <c r="E423" s="114">
        <f>'PROYECCIÓN'!E424</f>
        <v/>
      </c>
      <c r="F423" s="114">
        <f>VENTAS!G423</f>
        <v/>
      </c>
      <c r="G423" s="114">
        <f>'PROYECCIÓN'!F424</f>
        <v/>
      </c>
      <c r="H423" s="184">
        <f>'PROYECCIÓN'!HS424</f>
        <v/>
      </c>
      <c r="I423" s="404">
        <f>F423+H423</f>
        <v/>
      </c>
      <c r="J423" s="405">
        <f>G423-H423</f>
        <v/>
      </c>
    </row>
    <row r="424">
      <c r="B424" s="338">
        <f>'PROYECCIÓN'!B425</f>
        <v/>
      </c>
      <c r="C424" s="236">
        <f>'PROYECCIÓN'!C425</f>
        <v/>
      </c>
      <c r="D424" s="53">
        <f>'PROYECCIÓN'!D425</f>
        <v/>
      </c>
      <c r="E424" s="114">
        <f>'PROYECCIÓN'!E425</f>
        <v/>
      </c>
      <c r="F424" s="114">
        <f>VENTAS!G424</f>
        <v/>
      </c>
      <c r="G424" s="114">
        <f>'PROYECCIÓN'!F425</f>
        <v/>
      </c>
      <c r="H424" s="184">
        <f>'PROYECCIÓN'!HS425</f>
        <v/>
      </c>
      <c r="I424" s="404">
        <f>F424+H424</f>
        <v/>
      </c>
      <c r="J424" s="405">
        <f>G424-H424</f>
        <v/>
      </c>
    </row>
    <row r="425">
      <c r="B425" s="338">
        <f>'PROYECCIÓN'!B426</f>
        <v/>
      </c>
      <c r="C425" s="236">
        <f>'PROYECCIÓN'!C426</f>
        <v/>
      </c>
      <c r="D425" s="53">
        <f>'PROYECCIÓN'!D426</f>
        <v/>
      </c>
      <c r="E425" s="114">
        <f>'PROYECCIÓN'!E426</f>
        <v/>
      </c>
      <c r="F425" s="114">
        <f>VENTAS!G425</f>
        <v/>
      </c>
      <c r="G425" s="114">
        <f>'PROYECCIÓN'!F426</f>
        <v/>
      </c>
      <c r="H425" s="184">
        <f>'PROYECCIÓN'!HS426</f>
        <v/>
      </c>
      <c r="I425" s="404">
        <f>F425+H425</f>
        <v/>
      </c>
      <c r="J425" s="405">
        <f>G425-H425</f>
        <v/>
      </c>
    </row>
    <row r="426">
      <c r="B426" s="338">
        <f>'PROYECCIÓN'!B427</f>
        <v/>
      </c>
      <c r="C426" s="236">
        <f>'PROYECCIÓN'!C427</f>
        <v/>
      </c>
      <c r="D426" s="53">
        <f>'PROYECCIÓN'!D427</f>
        <v/>
      </c>
      <c r="E426" s="114">
        <f>'PROYECCIÓN'!E427</f>
        <v/>
      </c>
      <c r="F426" s="114">
        <f>VENTAS!G426</f>
        <v/>
      </c>
      <c r="G426" s="114">
        <f>'PROYECCIÓN'!F427</f>
        <v/>
      </c>
      <c r="H426" s="184">
        <f>'PROYECCIÓN'!HS427</f>
        <v/>
      </c>
      <c r="I426" s="404">
        <f>F426+H426</f>
        <v/>
      </c>
      <c r="J426" s="405">
        <f>G426-H426</f>
        <v/>
      </c>
    </row>
    <row r="427">
      <c r="B427" s="338">
        <f>'PROYECCIÓN'!B428</f>
        <v/>
      </c>
      <c r="C427" s="236">
        <f>'PROYECCIÓN'!C428</f>
        <v/>
      </c>
      <c r="D427" s="53">
        <f>'PROYECCIÓN'!D428</f>
        <v/>
      </c>
      <c r="E427" s="114">
        <f>'PROYECCIÓN'!E428</f>
        <v/>
      </c>
      <c r="F427" s="114">
        <f>VENTAS!G427</f>
        <v/>
      </c>
      <c r="G427" s="114">
        <f>'PROYECCIÓN'!F428</f>
        <v/>
      </c>
      <c r="H427" s="184">
        <f>'PROYECCIÓN'!HS428</f>
        <v/>
      </c>
      <c r="I427" s="404">
        <f>F427+H427</f>
        <v/>
      </c>
      <c r="J427" s="405">
        <f>G427-H427</f>
        <v/>
      </c>
    </row>
    <row r="428">
      <c r="B428" s="338">
        <f>'PROYECCIÓN'!B429</f>
        <v/>
      </c>
      <c r="C428" s="236">
        <f>'PROYECCIÓN'!C429</f>
        <v/>
      </c>
      <c r="D428" s="53">
        <f>'PROYECCIÓN'!D429</f>
        <v/>
      </c>
      <c r="E428" s="114">
        <f>'PROYECCIÓN'!E429</f>
        <v/>
      </c>
      <c r="F428" s="114">
        <f>VENTAS!G428</f>
        <v/>
      </c>
      <c r="G428" s="114">
        <f>'PROYECCIÓN'!F429</f>
        <v/>
      </c>
      <c r="H428" s="184">
        <f>'PROYECCIÓN'!HS429</f>
        <v/>
      </c>
      <c r="I428" s="404">
        <f>F428+H428</f>
        <v/>
      </c>
      <c r="J428" s="405">
        <f>G428-H428</f>
        <v/>
      </c>
    </row>
    <row r="429">
      <c r="B429" s="338">
        <f>'PROYECCIÓN'!B430</f>
        <v/>
      </c>
      <c r="C429" s="236">
        <f>'PROYECCIÓN'!C430</f>
        <v/>
      </c>
      <c r="D429" s="53">
        <f>'PROYECCIÓN'!D430</f>
        <v/>
      </c>
      <c r="E429" s="114">
        <f>'PROYECCIÓN'!E430</f>
        <v/>
      </c>
      <c r="F429" s="114">
        <f>VENTAS!G429</f>
        <v/>
      </c>
      <c r="G429" s="114">
        <f>'PROYECCIÓN'!F430</f>
        <v/>
      </c>
      <c r="H429" s="184">
        <f>'PROYECCIÓN'!HS430</f>
        <v/>
      </c>
      <c r="I429" s="404">
        <f>F429+H429</f>
        <v/>
      </c>
      <c r="J429" s="405">
        <f>G429-H429</f>
        <v/>
      </c>
    </row>
    <row r="430">
      <c r="B430" s="338">
        <f>'PROYECCIÓN'!B431</f>
        <v/>
      </c>
      <c r="C430" s="236">
        <f>'PROYECCIÓN'!C431</f>
        <v/>
      </c>
      <c r="D430" s="53">
        <f>'PROYECCIÓN'!D431</f>
        <v/>
      </c>
      <c r="E430" s="114">
        <f>'PROYECCIÓN'!E431</f>
        <v/>
      </c>
      <c r="F430" s="114">
        <f>VENTAS!G430</f>
        <v/>
      </c>
      <c r="G430" s="114">
        <f>'PROYECCIÓN'!F431</f>
        <v/>
      </c>
      <c r="H430" s="184">
        <f>'PROYECCIÓN'!HS431</f>
        <v/>
      </c>
      <c r="I430" s="404">
        <f>F430+H430</f>
        <v/>
      </c>
      <c r="J430" s="405">
        <f>G430-H430</f>
        <v/>
      </c>
    </row>
    <row r="431">
      <c r="B431" s="338">
        <f>'PROYECCIÓN'!B432</f>
        <v/>
      </c>
      <c r="C431" s="236">
        <f>'PROYECCIÓN'!C432</f>
        <v/>
      </c>
      <c r="D431" s="53">
        <f>'PROYECCIÓN'!D432</f>
        <v/>
      </c>
      <c r="E431" s="114">
        <f>'PROYECCIÓN'!E432</f>
        <v/>
      </c>
      <c r="F431" s="114">
        <f>VENTAS!G431</f>
        <v/>
      </c>
      <c r="G431" s="114">
        <f>'PROYECCIÓN'!F432</f>
        <v/>
      </c>
      <c r="H431" s="184">
        <f>'PROYECCIÓN'!HS432</f>
        <v/>
      </c>
      <c r="I431" s="404">
        <f>F431+H431</f>
        <v/>
      </c>
      <c r="J431" s="405">
        <f>G431-H431</f>
        <v/>
      </c>
    </row>
    <row r="432">
      <c r="B432" s="338">
        <f>'PROYECCIÓN'!B433</f>
        <v/>
      </c>
      <c r="C432" s="236">
        <f>'PROYECCIÓN'!C433</f>
        <v/>
      </c>
      <c r="D432" s="53">
        <f>'PROYECCIÓN'!D433</f>
        <v/>
      </c>
      <c r="E432" s="114">
        <f>'PROYECCIÓN'!E433</f>
        <v/>
      </c>
      <c r="F432" s="114">
        <f>VENTAS!G432</f>
        <v/>
      </c>
      <c r="G432" s="114">
        <f>'PROYECCIÓN'!F433</f>
        <v/>
      </c>
      <c r="H432" s="184">
        <f>'PROYECCIÓN'!HS433</f>
        <v/>
      </c>
      <c r="I432" s="404">
        <f>F432+H432</f>
        <v/>
      </c>
      <c r="J432" s="405">
        <f>G432-H432</f>
        <v/>
      </c>
    </row>
    <row r="433">
      <c r="B433" s="338">
        <f>'PROYECCIÓN'!B434</f>
        <v/>
      </c>
      <c r="C433" s="236">
        <f>'PROYECCIÓN'!C434</f>
        <v/>
      </c>
      <c r="D433" s="53">
        <f>'PROYECCIÓN'!D434</f>
        <v/>
      </c>
      <c r="E433" s="114">
        <f>'PROYECCIÓN'!E434</f>
        <v/>
      </c>
      <c r="F433" s="114">
        <f>VENTAS!G433</f>
        <v/>
      </c>
      <c r="G433" s="114">
        <f>'PROYECCIÓN'!F434</f>
        <v/>
      </c>
      <c r="H433" s="184">
        <f>'PROYECCIÓN'!HS434</f>
        <v/>
      </c>
      <c r="I433" s="404">
        <f>F433+H433</f>
        <v/>
      </c>
      <c r="J433" s="405">
        <f>G433-H433</f>
        <v/>
      </c>
    </row>
    <row r="434">
      <c r="B434" s="338">
        <f>'PROYECCIÓN'!B435</f>
        <v/>
      </c>
      <c r="C434" s="236">
        <f>'PROYECCIÓN'!C435</f>
        <v/>
      </c>
      <c r="D434" s="53">
        <f>'PROYECCIÓN'!D435</f>
        <v/>
      </c>
      <c r="E434" s="114">
        <f>'PROYECCIÓN'!E435</f>
        <v/>
      </c>
      <c r="F434" s="114">
        <f>VENTAS!G434</f>
        <v/>
      </c>
      <c r="G434" s="114">
        <f>'PROYECCIÓN'!F435</f>
        <v/>
      </c>
      <c r="H434" s="184">
        <f>'PROYECCIÓN'!HS435</f>
        <v/>
      </c>
      <c r="I434" s="404">
        <f>F434+H434</f>
        <v/>
      </c>
      <c r="J434" s="405">
        <f>G434-H434</f>
        <v/>
      </c>
    </row>
    <row r="435">
      <c r="B435" s="338">
        <f>'PROYECCIÓN'!B436</f>
        <v/>
      </c>
      <c r="C435" s="236">
        <f>'PROYECCIÓN'!C436</f>
        <v/>
      </c>
      <c r="D435" s="53">
        <f>'PROYECCIÓN'!D436</f>
        <v/>
      </c>
      <c r="E435" s="114">
        <f>'PROYECCIÓN'!E436</f>
        <v/>
      </c>
      <c r="F435" s="114">
        <f>VENTAS!G435</f>
        <v/>
      </c>
      <c r="G435" s="114">
        <f>'PROYECCIÓN'!F436</f>
        <v/>
      </c>
      <c r="H435" s="184">
        <f>'PROYECCIÓN'!HS436</f>
        <v/>
      </c>
      <c r="I435" s="404">
        <f>F435+H435</f>
        <v/>
      </c>
      <c r="J435" s="405">
        <f>G435-H435</f>
        <v/>
      </c>
    </row>
    <row r="436">
      <c r="B436" s="338">
        <f>'PROYECCIÓN'!B437</f>
        <v/>
      </c>
      <c r="C436" s="236">
        <f>'PROYECCIÓN'!C437</f>
        <v/>
      </c>
      <c r="D436" s="53">
        <f>'PROYECCIÓN'!D437</f>
        <v/>
      </c>
      <c r="E436" s="114">
        <f>'PROYECCIÓN'!E437</f>
        <v/>
      </c>
      <c r="F436" s="114">
        <f>VENTAS!G436</f>
        <v/>
      </c>
      <c r="G436" s="114">
        <f>'PROYECCIÓN'!F437</f>
        <v/>
      </c>
      <c r="H436" s="184">
        <f>'PROYECCIÓN'!HS437</f>
        <v/>
      </c>
      <c r="I436" s="404">
        <f>F436+H436</f>
        <v/>
      </c>
      <c r="J436" s="405">
        <f>G436-H436</f>
        <v/>
      </c>
    </row>
    <row r="437">
      <c r="B437" s="338">
        <f>'PROYECCIÓN'!B438</f>
        <v/>
      </c>
      <c r="C437" s="236">
        <f>'PROYECCIÓN'!C438</f>
        <v/>
      </c>
      <c r="D437" s="53">
        <f>'PROYECCIÓN'!D438</f>
        <v/>
      </c>
      <c r="E437" s="114">
        <f>'PROYECCIÓN'!E438</f>
        <v/>
      </c>
      <c r="F437" s="114">
        <f>VENTAS!G437</f>
        <v/>
      </c>
      <c r="G437" s="114">
        <f>'PROYECCIÓN'!F438</f>
        <v/>
      </c>
      <c r="H437" s="184">
        <f>'PROYECCIÓN'!HS438</f>
        <v/>
      </c>
      <c r="I437" s="404">
        <f>F437+H437</f>
        <v/>
      </c>
      <c r="J437" s="405">
        <f>G437-H437</f>
        <v/>
      </c>
    </row>
    <row r="438">
      <c r="B438" s="338">
        <f>'PROYECCIÓN'!B439</f>
        <v/>
      </c>
      <c r="C438" s="236">
        <f>'PROYECCIÓN'!C439</f>
        <v/>
      </c>
      <c r="D438" s="53">
        <f>'PROYECCIÓN'!D439</f>
        <v/>
      </c>
      <c r="E438" s="114">
        <f>'PROYECCIÓN'!E439</f>
        <v/>
      </c>
      <c r="F438" s="114">
        <f>VENTAS!G438</f>
        <v/>
      </c>
      <c r="G438" s="114">
        <f>'PROYECCIÓN'!F439</f>
        <v/>
      </c>
      <c r="H438" s="184">
        <f>'PROYECCIÓN'!HS439</f>
        <v/>
      </c>
      <c r="I438" s="404">
        <f>F438+H438</f>
        <v/>
      </c>
      <c r="J438" s="405">
        <f>G438-H438</f>
        <v/>
      </c>
    </row>
    <row r="439">
      <c r="B439" s="338">
        <f>'PROYECCIÓN'!B440</f>
        <v/>
      </c>
      <c r="C439" s="236">
        <f>'PROYECCIÓN'!C440</f>
        <v/>
      </c>
      <c r="D439" s="53">
        <f>'PROYECCIÓN'!D440</f>
        <v/>
      </c>
      <c r="E439" s="114">
        <f>'PROYECCIÓN'!E440</f>
        <v/>
      </c>
      <c r="F439" s="114">
        <f>VENTAS!G439</f>
        <v/>
      </c>
      <c r="G439" s="114">
        <f>'PROYECCIÓN'!F440</f>
        <v/>
      </c>
      <c r="H439" s="184">
        <f>'PROYECCIÓN'!HS440</f>
        <v/>
      </c>
      <c r="I439" s="404">
        <f>F439+H439</f>
        <v/>
      </c>
      <c r="J439" s="405">
        <f>G439-H439</f>
        <v/>
      </c>
    </row>
    <row r="440">
      <c r="B440" s="338">
        <f>'PROYECCIÓN'!B441</f>
        <v/>
      </c>
      <c r="C440" s="236">
        <f>'PROYECCIÓN'!C441</f>
        <v/>
      </c>
      <c r="D440" s="53">
        <f>'PROYECCIÓN'!D441</f>
        <v/>
      </c>
      <c r="E440" s="114">
        <f>'PROYECCIÓN'!E441</f>
        <v/>
      </c>
      <c r="F440" s="114">
        <f>VENTAS!G440</f>
        <v/>
      </c>
      <c r="G440" s="114">
        <f>'PROYECCIÓN'!F441</f>
        <v/>
      </c>
      <c r="H440" s="184">
        <f>'PROYECCIÓN'!HS441</f>
        <v/>
      </c>
      <c r="I440" s="404">
        <f>F440+H440</f>
        <v/>
      </c>
      <c r="J440" s="405">
        <f>G440-H440</f>
        <v/>
      </c>
    </row>
    <row r="441">
      <c r="B441" s="338">
        <f>'PROYECCIÓN'!B442</f>
        <v/>
      </c>
      <c r="C441" s="236">
        <f>'PROYECCIÓN'!C442</f>
        <v/>
      </c>
      <c r="D441" s="53">
        <f>'PROYECCIÓN'!D442</f>
        <v/>
      </c>
      <c r="E441" s="114">
        <f>'PROYECCIÓN'!E442</f>
        <v/>
      </c>
      <c r="F441" s="114">
        <f>VENTAS!G441</f>
        <v/>
      </c>
      <c r="G441" s="114">
        <f>'PROYECCIÓN'!F442</f>
        <v/>
      </c>
      <c r="H441" s="184">
        <f>'PROYECCIÓN'!HS442</f>
        <v/>
      </c>
      <c r="I441" s="404">
        <f>F441+H441</f>
        <v/>
      </c>
      <c r="J441" s="405">
        <f>G441-H441</f>
        <v/>
      </c>
    </row>
    <row r="442">
      <c r="B442" s="338">
        <f>'PROYECCIÓN'!B443</f>
        <v/>
      </c>
      <c r="C442" s="236">
        <f>'PROYECCIÓN'!C443</f>
        <v/>
      </c>
      <c r="D442" s="53">
        <f>'PROYECCIÓN'!D443</f>
        <v/>
      </c>
      <c r="E442" s="114">
        <f>'PROYECCIÓN'!E443</f>
        <v/>
      </c>
      <c r="F442" s="114">
        <f>VENTAS!G442</f>
        <v/>
      </c>
      <c r="G442" s="114">
        <f>'PROYECCIÓN'!F443</f>
        <v/>
      </c>
      <c r="H442" s="184">
        <f>'PROYECCIÓN'!HS443</f>
        <v/>
      </c>
      <c r="I442" s="404">
        <f>F442+H442</f>
        <v/>
      </c>
      <c r="J442" s="405">
        <f>G442-H442</f>
        <v/>
      </c>
    </row>
    <row r="443">
      <c r="B443" s="338">
        <f>'PROYECCIÓN'!B444</f>
        <v/>
      </c>
      <c r="C443" s="236">
        <f>'PROYECCIÓN'!C444</f>
        <v/>
      </c>
      <c r="D443" s="53">
        <f>'PROYECCIÓN'!D444</f>
        <v/>
      </c>
      <c r="E443" s="114">
        <f>'PROYECCIÓN'!E444</f>
        <v/>
      </c>
      <c r="F443" s="114">
        <f>VENTAS!G443</f>
        <v/>
      </c>
      <c r="G443" s="114">
        <f>'PROYECCIÓN'!F444</f>
        <v/>
      </c>
      <c r="H443" s="184">
        <f>'PROYECCIÓN'!HS444</f>
        <v/>
      </c>
      <c r="I443" s="404">
        <f>F443+H443</f>
        <v/>
      </c>
      <c r="J443" s="405">
        <f>G443-H443</f>
        <v/>
      </c>
    </row>
    <row r="444">
      <c r="B444" s="338">
        <f>'PROYECCIÓN'!B445</f>
        <v/>
      </c>
      <c r="C444" s="236">
        <f>'PROYECCIÓN'!C445</f>
        <v/>
      </c>
      <c r="D444" s="53">
        <f>'PROYECCIÓN'!D445</f>
        <v/>
      </c>
      <c r="E444" s="114">
        <f>'PROYECCIÓN'!E445</f>
        <v/>
      </c>
      <c r="F444" s="114">
        <f>VENTAS!G444</f>
        <v/>
      </c>
      <c r="G444" s="114">
        <f>'PROYECCIÓN'!F445</f>
        <v/>
      </c>
      <c r="H444" s="184">
        <f>'PROYECCIÓN'!HS445</f>
        <v/>
      </c>
      <c r="I444" s="404">
        <f>F444+H444</f>
        <v/>
      </c>
      <c r="J444" s="405">
        <f>G444-H444</f>
        <v/>
      </c>
    </row>
    <row r="445">
      <c r="B445" s="338">
        <f>'PROYECCIÓN'!B446</f>
        <v/>
      </c>
      <c r="C445" s="236">
        <f>'PROYECCIÓN'!C446</f>
        <v/>
      </c>
      <c r="D445" s="53">
        <f>'PROYECCIÓN'!D446</f>
        <v/>
      </c>
      <c r="E445" s="114">
        <f>'PROYECCIÓN'!E446</f>
        <v/>
      </c>
      <c r="F445" s="114">
        <f>VENTAS!G445</f>
        <v/>
      </c>
      <c r="G445" s="114">
        <f>'PROYECCIÓN'!F446</f>
        <v/>
      </c>
      <c r="H445" s="184">
        <f>'PROYECCIÓN'!HS446</f>
        <v/>
      </c>
      <c r="I445" s="404">
        <f>F445+H445</f>
        <v/>
      </c>
      <c r="J445" s="405">
        <f>G445-H445</f>
        <v/>
      </c>
    </row>
    <row r="446">
      <c r="B446" s="338">
        <f>'PROYECCIÓN'!B447</f>
        <v/>
      </c>
      <c r="C446" s="236">
        <f>'PROYECCIÓN'!C447</f>
        <v/>
      </c>
      <c r="D446" s="53">
        <f>'PROYECCIÓN'!D447</f>
        <v/>
      </c>
      <c r="E446" s="114">
        <f>'PROYECCIÓN'!E447</f>
        <v/>
      </c>
      <c r="F446" s="114">
        <f>VENTAS!G446</f>
        <v/>
      </c>
      <c r="G446" s="114">
        <f>'PROYECCIÓN'!F447</f>
        <v/>
      </c>
      <c r="H446" s="184">
        <f>'PROYECCIÓN'!HS447</f>
        <v/>
      </c>
      <c r="I446" s="404">
        <f>F446+H446</f>
        <v/>
      </c>
      <c r="J446" s="405">
        <f>G446-H446</f>
        <v/>
      </c>
    </row>
    <row r="447">
      <c r="B447" s="338">
        <f>'PROYECCIÓN'!B448</f>
        <v/>
      </c>
      <c r="C447" s="236">
        <f>'PROYECCIÓN'!C448</f>
        <v/>
      </c>
      <c r="D447" s="53">
        <f>'PROYECCIÓN'!D448</f>
        <v/>
      </c>
      <c r="E447" s="114">
        <f>'PROYECCIÓN'!E448</f>
        <v/>
      </c>
      <c r="F447" s="114">
        <f>VENTAS!G447</f>
        <v/>
      </c>
      <c r="G447" s="114">
        <f>'PROYECCIÓN'!F448</f>
        <v/>
      </c>
      <c r="H447" s="184">
        <f>'PROYECCIÓN'!HS448</f>
        <v/>
      </c>
      <c r="I447" s="404">
        <f>F447+H447</f>
        <v/>
      </c>
      <c r="J447" s="405">
        <f>G447-H447</f>
        <v/>
      </c>
    </row>
    <row r="448">
      <c r="B448" s="338">
        <f>'PROYECCIÓN'!B449</f>
        <v/>
      </c>
      <c r="C448" s="236">
        <f>'PROYECCIÓN'!C449</f>
        <v/>
      </c>
      <c r="D448" s="53">
        <f>'PROYECCIÓN'!D449</f>
        <v/>
      </c>
      <c r="E448" s="114">
        <f>'PROYECCIÓN'!E449</f>
        <v/>
      </c>
      <c r="F448" s="114">
        <f>VENTAS!G448</f>
        <v/>
      </c>
      <c r="G448" s="114">
        <f>'PROYECCIÓN'!F449</f>
        <v/>
      </c>
      <c r="H448" s="184">
        <f>'PROYECCIÓN'!HS449</f>
        <v/>
      </c>
      <c r="I448" s="404">
        <f>F448+H448</f>
        <v/>
      </c>
      <c r="J448" s="405">
        <f>G448-H448</f>
        <v/>
      </c>
    </row>
    <row r="449">
      <c r="B449" s="338">
        <f>'PROYECCIÓN'!B450</f>
        <v/>
      </c>
      <c r="C449" s="236">
        <f>'PROYECCIÓN'!C450</f>
        <v/>
      </c>
      <c r="D449" s="53">
        <f>'PROYECCIÓN'!D450</f>
        <v/>
      </c>
      <c r="E449" s="114">
        <f>'PROYECCIÓN'!E450</f>
        <v/>
      </c>
      <c r="F449" s="114">
        <f>VENTAS!G449</f>
        <v/>
      </c>
      <c r="G449" s="114">
        <f>'PROYECCIÓN'!F450</f>
        <v/>
      </c>
      <c r="H449" s="184">
        <f>'PROYECCIÓN'!HS450</f>
        <v/>
      </c>
      <c r="I449" s="404">
        <f>F449+H449</f>
        <v/>
      </c>
      <c r="J449" s="405">
        <f>G449-H449</f>
        <v/>
      </c>
    </row>
    <row r="450">
      <c r="B450" s="338">
        <f>'PROYECCIÓN'!B451</f>
        <v/>
      </c>
      <c r="C450" s="236">
        <f>'PROYECCIÓN'!C451</f>
        <v/>
      </c>
      <c r="D450" s="53">
        <f>'PROYECCIÓN'!D451</f>
        <v/>
      </c>
      <c r="E450" s="114">
        <f>'PROYECCIÓN'!E451</f>
        <v/>
      </c>
      <c r="F450" s="114">
        <f>VENTAS!G450</f>
        <v/>
      </c>
      <c r="G450" s="114">
        <f>'PROYECCIÓN'!F451</f>
        <v/>
      </c>
      <c r="H450" s="184">
        <f>'PROYECCIÓN'!HS451</f>
        <v/>
      </c>
      <c r="I450" s="404">
        <f>F450+H450</f>
        <v/>
      </c>
      <c r="J450" s="405">
        <f>G450-H450</f>
        <v/>
      </c>
    </row>
    <row r="451">
      <c r="B451" s="338">
        <f>'PROYECCIÓN'!B452</f>
        <v/>
      </c>
      <c r="C451" s="236">
        <f>'PROYECCIÓN'!C452</f>
        <v/>
      </c>
      <c r="D451" s="53">
        <f>'PROYECCIÓN'!D452</f>
        <v/>
      </c>
      <c r="E451" s="114">
        <f>'PROYECCIÓN'!E452</f>
        <v/>
      </c>
      <c r="F451" s="114">
        <f>VENTAS!G451</f>
        <v/>
      </c>
      <c r="G451" s="114">
        <f>'PROYECCIÓN'!F452</f>
        <v/>
      </c>
      <c r="H451" s="184">
        <f>'PROYECCIÓN'!HS452</f>
        <v/>
      </c>
      <c r="I451" s="404">
        <f>F451+H451</f>
        <v/>
      </c>
      <c r="J451" s="405">
        <f>G451-H451</f>
        <v/>
      </c>
    </row>
    <row r="452">
      <c r="B452" s="338">
        <f>'PROYECCIÓN'!B453</f>
        <v/>
      </c>
      <c r="C452" s="236">
        <f>'PROYECCIÓN'!C453</f>
        <v/>
      </c>
      <c r="D452" s="53">
        <f>'PROYECCIÓN'!D453</f>
        <v/>
      </c>
      <c r="E452" s="114">
        <f>'PROYECCIÓN'!E453</f>
        <v/>
      </c>
      <c r="F452" s="114">
        <f>VENTAS!G452</f>
        <v/>
      </c>
      <c r="G452" s="114">
        <f>'PROYECCIÓN'!F453</f>
        <v/>
      </c>
      <c r="H452" s="184">
        <f>'PROYECCIÓN'!HS453</f>
        <v/>
      </c>
      <c r="I452" s="404">
        <f>F452+H452</f>
        <v/>
      </c>
      <c r="J452" s="405">
        <f>G452-H452</f>
        <v/>
      </c>
    </row>
    <row r="453">
      <c r="B453" s="338">
        <f>'PROYECCIÓN'!B454</f>
        <v/>
      </c>
      <c r="C453" s="236">
        <f>'PROYECCIÓN'!C454</f>
        <v/>
      </c>
      <c r="D453" s="53">
        <f>'PROYECCIÓN'!D454</f>
        <v/>
      </c>
      <c r="E453" s="114">
        <f>'PROYECCIÓN'!E454</f>
        <v/>
      </c>
      <c r="F453" s="114">
        <f>VENTAS!G453</f>
        <v/>
      </c>
      <c r="G453" s="114">
        <f>'PROYECCIÓN'!F454</f>
        <v/>
      </c>
      <c r="H453" s="184">
        <f>'PROYECCIÓN'!HS454</f>
        <v/>
      </c>
      <c r="I453" s="404">
        <f>F453+H453</f>
        <v/>
      </c>
      <c r="J453" s="405">
        <f>G453-H453</f>
        <v/>
      </c>
    </row>
    <row r="454">
      <c r="B454" s="338">
        <f>'PROYECCIÓN'!B455</f>
        <v/>
      </c>
      <c r="C454" s="236">
        <f>'PROYECCIÓN'!C455</f>
        <v/>
      </c>
      <c r="D454" s="53">
        <f>'PROYECCIÓN'!D455</f>
        <v/>
      </c>
      <c r="E454" s="114">
        <f>'PROYECCIÓN'!E455</f>
        <v/>
      </c>
      <c r="F454" s="114">
        <f>VENTAS!G454</f>
        <v/>
      </c>
      <c r="G454" s="114">
        <f>'PROYECCIÓN'!F455</f>
        <v/>
      </c>
      <c r="H454" s="184">
        <f>'PROYECCIÓN'!HS455</f>
        <v/>
      </c>
      <c r="I454" s="404">
        <f>F454+H454</f>
        <v/>
      </c>
      <c r="J454" s="405">
        <f>G454-H454</f>
        <v/>
      </c>
    </row>
    <row r="455">
      <c r="B455" s="338">
        <f>'PROYECCIÓN'!B456</f>
        <v/>
      </c>
      <c r="C455" s="236">
        <f>'PROYECCIÓN'!C456</f>
        <v/>
      </c>
      <c r="D455" s="53">
        <f>'PROYECCIÓN'!D456</f>
        <v/>
      </c>
      <c r="E455" s="114">
        <f>'PROYECCIÓN'!E456</f>
        <v/>
      </c>
      <c r="F455" s="114">
        <f>VENTAS!G455</f>
        <v/>
      </c>
      <c r="G455" s="114">
        <f>'PROYECCIÓN'!F456</f>
        <v/>
      </c>
      <c r="H455" s="184">
        <f>'PROYECCIÓN'!HS456</f>
        <v/>
      </c>
      <c r="I455" s="404">
        <f>F455+H455</f>
        <v/>
      </c>
      <c r="J455" s="405">
        <f>G455-H455</f>
        <v/>
      </c>
    </row>
    <row r="456">
      <c r="B456" s="338">
        <f>'PROYECCIÓN'!B457</f>
        <v/>
      </c>
      <c r="C456" s="236">
        <f>'PROYECCIÓN'!C457</f>
        <v/>
      </c>
      <c r="D456" s="53">
        <f>'PROYECCIÓN'!D457</f>
        <v/>
      </c>
      <c r="E456" s="114">
        <f>'PROYECCIÓN'!E457</f>
        <v/>
      </c>
      <c r="F456" s="114">
        <f>VENTAS!G456</f>
        <v/>
      </c>
      <c r="G456" s="114">
        <f>'PROYECCIÓN'!F457</f>
        <v/>
      </c>
      <c r="H456" s="184">
        <f>'PROYECCIÓN'!HS457</f>
        <v/>
      </c>
      <c r="I456" s="404">
        <f>F456+H456</f>
        <v/>
      </c>
      <c r="J456" s="405">
        <f>G456-H456</f>
        <v/>
      </c>
    </row>
    <row r="457">
      <c r="B457" s="338">
        <f>'PROYECCIÓN'!B458</f>
        <v/>
      </c>
      <c r="C457" s="236">
        <f>'PROYECCIÓN'!C458</f>
        <v/>
      </c>
      <c r="D457" s="53">
        <f>'PROYECCIÓN'!D458</f>
        <v/>
      </c>
      <c r="E457" s="114">
        <f>'PROYECCIÓN'!E458</f>
        <v/>
      </c>
      <c r="F457" s="114">
        <f>VENTAS!G457</f>
        <v/>
      </c>
      <c r="G457" s="114">
        <f>'PROYECCIÓN'!F458</f>
        <v/>
      </c>
      <c r="H457" s="184">
        <f>'PROYECCIÓN'!HS458</f>
        <v/>
      </c>
      <c r="I457" s="404">
        <f>F457+H457</f>
        <v/>
      </c>
      <c r="J457" s="405">
        <f>G457-H457</f>
        <v/>
      </c>
    </row>
    <row r="458">
      <c r="B458" s="338">
        <f>'PROYECCIÓN'!B459</f>
        <v/>
      </c>
      <c r="C458" s="236">
        <f>'PROYECCIÓN'!C459</f>
        <v/>
      </c>
      <c r="D458" s="53">
        <f>'PROYECCIÓN'!D459</f>
        <v/>
      </c>
      <c r="E458" s="114">
        <f>'PROYECCIÓN'!E459</f>
        <v/>
      </c>
      <c r="F458" s="114">
        <f>VENTAS!G458</f>
        <v/>
      </c>
      <c r="G458" s="114">
        <f>'PROYECCIÓN'!F459</f>
        <v/>
      </c>
      <c r="H458" s="184">
        <f>'PROYECCIÓN'!HS459</f>
        <v/>
      </c>
      <c r="I458" s="404">
        <f>F458+H458</f>
        <v/>
      </c>
      <c r="J458" s="405">
        <f>G458-H458</f>
        <v/>
      </c>
    </row>
    <row r="459">
      <c r="B459" s="338">
        <f>'PROYECCIÓN'!B460</f>
        <v/>
      </c>
      <c r="C459" s="236">
        <f>'PROYECCIÓN'!C460</f>
        <v/>
      </c>
      <c r="D459" s="53">
        <f>'PROYECCIÓN'!D460</f>
        <v/>
      </c>
      <c r="E459" s="114">
        <f>'PROYECCIÓN'!E460</f>
        <v/>
      </c>
      <c r="F459" s="114">
        <f>VENTAS!G459</f>
        <v/>
      </c>
      <c r="G459" s="114">
        <f>'PROYECCIÓN'!F460</f>
        <v/>
      </c>
      <c r="H459" s="184">
        <f>'PROYECCIÓN'!HS460</f>
        <v/>
      </c>
      <c r="I459" s="404">
        <f>F459+H459</f>
        <v/>
      </c>
      <c r="J459" s="405">
        <f>G459-H459</f>
        <v/>
      </c>
    </row>
    <row r="460">
      <c r="B460" s="338">
        <f>'PROYECCIÓN'!B461</f>
        <v/>
      </c>
      <c r="C460" s="236">
        <f>'PROYECCIÓN'!C461</f>
        <v/>
      </c>
      <c r="D460" s="53">
        <f>'PROYECCIÓN'!D461</f>
        <v/>
      </c>
      <c r="E460" s="114">
        <f>'PROYECCIÓN'!E461</f>
        <v/>
      </c>
      <c r="F460" s="114">
        <f>VENTAS!G460</f>
        <v/>
      </c>
      <c r="G460" s="114">
        <f>'PROYECCIÓN'!F461</f>
        <v/>
      </c>
      <c r="H460" s="184">
        <f>'PROYECCIÓN'!HS461</f>
        <v/>
      </c>
      <c r="I460" s="404">
        <f>F460+H460</f>
        <v/>
      </c>
      <c r="J460" s="405">
        <f>G460-H460</f>
        <v/>
      </c>
    </row>
    <row r="461">
      <c r="B461" s="338">
        <f>'PROYECCIÓN'!B462</f>
        <v/>
      </c>
      <c r="C461" s="236">
        <f>'PROYECCIÓN'!C462</f>
        <v/>
      </c>
      <c r="D461" s="53">
        <f>'PROYECCIÓN'!D462</f>
        <v/>
      </c>
      <c r="E461" s="114">
        <f>'PROYECCIÓN'!E462</f>
        <v/>
      </c>
      <c r="F461" s="114">
        <f>VENTAS!G461</f>
        <v/>
      </c>
      <c r="G461" s="114">
        <f>'PROYECCIÓN'!F462</f>
        <v/>
      </c>
      <c r="H461" s="184">
        <f>'PROYECCIÓN'!HS462</f>
        <v/>
      </c>
      <c r="I461" s="404">
        <f>F461+H461</f>
        <v/>
      </c>
      <c r="J461" s="405">
        <f>G461-H461</f>
        <v/>
      </c>
    </row>
    <row r="462">
      <c r="B462" s="338">
        <f>'PROYECCIÓN'!B463</f>
        <v/>
      </c>
      <c r="C462" s="236">
        <f>'PROYECCIÓN'!C463</f>
        <v/>
      </c>
      <c r="D462" s="53">
        <f>'PROYECCIÓN'!D463</f>
        <v/>
      </c>
      <c r="E462" s="114">
        <f>'PROYECCIÓN'!E463</f>
        <v/>
      </c>
      <c r="F462" s="114">
        <f>VENTAS!G462</f>
        <v/>
      </c>
      <c r="G462" s="114">
        <f>'PROYECCIÓN'!F463</f>
        <v/>
      </c>
      <c r="H462" s="184">
        <f>'PROYECCIÓN'!HS463</f>
        <v/>
      </c>
      <c r="I462" s="404">
        <f>F462+H462</f>
        <v/>
      </c>
      <c r="J462" s="405">
        <f>G462-H462</f>
        <v/>
      </c>
    </row>
    <row r="463">
      <c r="B463" s="338">
        <f>'PROYECCIÓN'!B464</f>
        <v/>
      </c>
      <c r="C463" s="236">
        <f>'PROYECCIÓN'!C464</f>
        <v/>
      </c>
      <c r="D463" s="53">
        <f>'PROYECCIÓN'!D464</f>
        <v/>
      </c>
      <c r="E463" s="114">
        <f>'PROYECCIÓN'!E464</f>
        <v/>
      </c>
      <c r="F463" s="114">
        <f>VENTAS!G463</f>
        <v/>
      </c>
      <c r="G463" s="114">
        <f>'PROYECCIÓN'!F464</f>
        <v/>
      </c>
      <c r="H463" s="184">
        <f>'PROYECCIÓN'!HS464</f>
        <v/>
      </c>
      <c r="I463" s="404">
        <f>F463+H463</f>
        <v/>
      </c>
      <c r="J463" s="405">
        <f>G463-H463</f>
        <v/>
      </c>
    </row>
    <row r="464">
      <c r="B464" s="338">
        <f>'PROYECCIÓN'!B465</f>
        <v/>
      </c>
      <c r="C464" s="236">
        <f>'PROYECCIÓN'!C465</f>
        <v/>
      </c>
      <c r="D464" s="53">
        <f>'PROYECCIÓN'!D465</f>
        <v/>
      </c>
      <c r="E464" s="114">
        <f>'PROYECCIÓN'!E465</f>
        <v/>
      </c>
      <c r="F464" s="114">
        <f>VENTAS!G464</f>
        <v/>
      </c>
      <c r="G464" s="114">
        <f>'PROYECCIÓN'!F465</f>
        <v/>
      </c>
      <c r="H464" s="184">
        <f>'PROYECCIÓN'!HS465</f>
        <v/>
      </c>
      <c r="I464" s="404">
        <f>F464+H464</f>
        <v/>
      </c>
      <c r="J464" s="405">
        <f>G464-H464</f>
        <v/>
      </c>
    </row>
    <row r="465">
      <c r="B465" s="338">
        <f>'PROYECCIÓN'!B466</f>
        <v/>
      </c>
      <c r="C465" s="236">
        <f>'PROYECCIÓN'!C466</f>
        <v/>
      </c>
      <c r="D465" s="53">
        <f>'PROYECCIÓN'!D466</f>
        <v/>
      </c>
      <c r="E465" s="114">
        <f>'PROYECCIÓN'!E466</f>
        <v/>
      </c>
      <c r="F465" s="114">
        <f>VENTAS!G465</f>
        <v/>
      </c>
      <c r="G465" s="114">
        <f>'PROYECCIÓN'!F466</f>
        <v/>
      </c>
      <c r="H465" s="184">
        <f>'PROYECCIÓN'!HS466</f>
        <v/>
      </c>
      <c r="I465" s="404">
        <f>F465+H465</f>
        <v/>
      </c>
      <c r="J465" s="405">
        <f>G465-H465</f>
        <v/>
      </c>
    </row>
    <row r="466">
      <c r="B466" s="338">
        <f>'PROYECCIÓN'!B467</f>
        <v/>
      </c>
      <c r="C466" s="236">
        <f>'PROYECCIÓN'!C467</f>
        <v/>
      </c>
      <c r="D466" s="53">
        <f>'PROYECCIÓN'!D467</f>
        <v/>
      </c>
      <c r="E466" s="114">
        <f>'PROYECCIÓN'!E467</f>
        <v/>
      </c>
      <c r="F466" s="114">
        <f>VENTAS!G466</f>
        <v/>
      </c>
      <c r="G466" s="114">
        <f>'PROYECCIÓN'!F467</f>
        <v/>
      </c>
      <c r="H466" s="184">
        <f>'PROYECCIÓN'!HS467</f>
        <v/>
      </c>
      <c r="I466" s="404">
        <f>F466+H466</f>
        <v/>
      </c>
      <c r="J466" s="405">
        <f>G466-H466</f>
        <v/>
      </c>
    </row>
    <row r="467">
      <c r="B467" s="338">
        <f>'PROYECCIÓN'!B468</f>
        <v/>
      </c>
      <c r="C467" s="236">
        <f>'PROYECCIÓN'!C468</f>
        <v/>
      </c>
      <c r="D467" s="53">
        <f>'PROYECCIÓN'!D468</f>
        <v/>
      </c>
      <c r="E467" s="114">
        <f>'PROYECCIÓN'!E468</f>
        <v/>
      </c>
      <c r="F467" s="114">
        <f>VENTAS!G467</f>
        <v/>
      </c>
      <c r="G467" s="114">
        <f>'PROYECCIÓN'!F468</f>
        <v/>
      </c>
      <c r="H467" s="184">
        <f>'PROYECCIÓN'!HS468</f>
        <v/>
      </c>
      <c r="I467" s="404">
        <f>F467+H467</f>
        <v/>
      </c>
      <c r="J467" s="405">
        <f>G467-H467</f>
        <v/>
      </c>
    </row>
    <row r="468">
      <c r="B468" s="338">
        <f>'PROYECCIÓN'!B469</f>
        <v/>
      </c>
      <c r="C468" s="236">
        <f>'PROYECCIÓN'!C469</f>
        <v/>
      </c>
      <c r="D468" s="53">
        <f>'PROYECCIÓN'!D469</f>
        <v/>
      </c>
      <c r="E468" s="114">
        <f>'PROYECCIÓN'!E469</f>
        <v/>
      </c>
      <c r="F468" s="114">
        <f>VENTAS!G468</f>
        <v/>
      </c>
      <c r="G468" s="114">
        <f>'PROYECCIÓN'!F469</f>
        <v/>
      </c>
      <c r="H468" s="184">
        <f>'PROYECCIÓN'!HS469</f>
        <v/>
      </c>
      <c r="I468" s="404">
        <f>F468+H468</f>
        <v/>
      </c>
      <c r="J468" s="405">
        <f>G468-H468</f>
        <v/>
      </c>
    </row>
    <row r="469">
      <c r="B469" s="338">
        <f>'PROYECCIÓN'!B470</f>
        <v/>
      </c>
      <c r="C469" s="236">
        <f>'PROYECCIÓN'!C470</f>
        <v/>
      </c>
      <c r="D469" s="53">
        <f>'PROYECCIÓN'!D470</f>
        <v/>
      </c>
      <c r="E469" s="114">
        <f>'PROYECCIÓN'!E470</f>
        <v/>
      </c>
      <c r="F469" s="114">
        <f>VENTAS!G469</f>
        <v/>
      </c>
      <c r="G469" s="114">
        <f>'PROYECCIÓN'!F470</f>
        <v/>
      </c>
      <c r="H469" s="184">
        <f>'PROYECCIÓN'!HS470</f>
        <v/>
      </c>
      <c r="I469" s="404">
        <f>F469+H469</f>
        <v/>
      </c>
      <c r="J469" s="405">
        <f>G469-H469</f>
        <v/>
      </c>
    </row>
    <row r="470">
      <c r="B470" s="338">
        <f>'PROYECCIÓN'!B471</f>
        <v/>
      </c>
      <c r="C470" s="236">
        <f>'PROYECCIÓN'!C471</f>
        <v/>
      </c>
      <c r="D470" s="53">
        <f>'PROYECCIÓN'!D471</f>
        <v/>
      </c>
      <c r="E470" s="114">
        <f>'PROYECCIÓN'!E471</f>
        <v/>
      </c>
      <c r="F470" s="114">
        <f>VENTAS!G470</f>
        <v/>
      </c>
      <c r="G470" s="114">
        <f>'PROYECCIÓN'!F471</f>
        <v/>
      </c>
      <c r="H470" s="184">
        <f>'PROYECCIÓN'!HS471</f>
        <v/>
      </c>
      <c r="I470" s="404">
        <f>F470+H470</f>
        <v/>
      </c>
      <c r="J470" s="405">
        <f>G470-H470</f>
        <v/>
      </c>
    </row>
    <row r="471">
      <c r="B471" s="338">
        <f>'PROYECCIÓN'!B472</f>
        <v/>
      </c>
      <c r="C471" s="236">
        <f>'PROYECCIÓN'!C472</f>
        <v/>
      </c>
      <c r="D471" s="53">
        <f>'PROYECCIÓN'!D472</f>
        <v/>
      </c>
      <c r="E471" s="114">
        <f>'PROYECCIÓN'!E472</f>
        <v/>
      </c>
      <c r="F471" s="114">
        <f>VENTAS!G471</f>
        <v/>
      </c>
      <c r="G471" s="114">
        <f>'PROYECCIÓN'!F472</f>
        <v/>
      </c>
      <c r="H471" s="184">
        <f>'PROYECCIÓN'!HS472</f>
        <v/>
      </c>
      <c r="I471" s="404">
        <f>F471+H471</f>
        <v/>
      </c>
      <c r="J471" s="405">
        <f>G471-H471</f>
        <v/>
      </c>
    </row>
    <row r="472">
      <c r="B472" s="338">
        <f>'PROYECCIÓN'!B473</f>
        <v/>
      </c>
      <c r="C472" s="236">
        <f>'PROYECCIÓN'!C473</f>
        <v/>
      </c>
      <c r="D472" s="53">
        <f>'PROYECCIÓN'!D473</f>
        <v/>
      </c>
      <c r="E472" s="114">
        <f>'PROYECCIÓN'!E473</f>
        <v/>
      </c>
      <c r="F472" s="114">
        <f>VENTAS!G472</f>
        <v/>
      </c>
      <c r="G472" s="114">
        <f>'PROYECCIÓN'!F473</f>
        <v/>
      </c>
      <c r="H472" s="184">
        <f>'PROYECCIÓN'!HS473</f>
        <v/>
      </c>
      <c r="I472" s="404">
        <f>F472+H472</f>
        <v/>
      </c>
      <c r="J472" s="405">
        <f>G472-H472</f>
        <v/>
      </c>
    </row>
    <row r="473">
      <c r="B473" s="338">
        <f>'PROYECCIÓN'!B474</f>
        <v/>
      </c>
      <c r="C473" s="236">
        <f>'PROYECCIÓN'!C474</f>
        <v/>
      </c>
      <c r="D473" s="53">
        <f>'PROYECCIÓN'!D474</f>
        <v/>
      </c>
      <c r="E473" s="114">
        <f>'PROYECCIÓN'!E474</f>
        <v/>
      </c>
      <c r="F473" s="114">
        <f>VENTAS!G473</f>
        <v/>
      </c>
      <c r="G473" s="114">
        <f>'PROYECCIÓN'!F474</f>
        <v/>
      </c>
      <c r="H473" s="184">
        <f>'PROYECCIÓN'!HS474</f>
        <v/>
      </c>
      <c r="I473" s="404">
        <f>F473+H473</f>
        <v/>
      </c>
      <c r="J473" s="405">
        <f>G473-H473</f>
        <v/>
      </c>
    </row>
    <row r="474">
      <c r="B474" s="338">
        <f>'PROYECCIÓN'!B475</f>
        <v/>
      </c>
      <c r="C474" s="236">
        <f>'PROYECCIÓN'!C475</f>
        <v/>
      </c>
      <c r="D474" s="53">
        <f>'PROYECCIÓN'!D475</f>
        <v/>
      </c>
      <c r="E474" s="114">
        <f>'PROYECCIÓN'!E475</f>
        <v/>
      </c>
      <c r="F474" s="114">
        <f>VENTAS!G474</f>
        <v/>
      </c>
      <c r="G474" s="114">
        <f>'PROYECCIÓN'!F475</f>
        <v/>
      </c>
      <c r="H474" s="184">
        <f>'PROYECCIÓN'!HS475</f>
        <v/>
      </c>
      <c r="I474" s="404">
        <f>F474+H474</f>
        <v/>
      </c>
      <c r="J474" s="405">
        <f>G474-H474</f>
        <v/>
      </c>
    </row>
    <row r="475">
      <c r="B475" s="338">
        <f>'PROYECCIÓN'!B476</f>
        <v/>
      </c>
      <c r="C475" s="236">
        <f>'PROYECCIÓN'!C476</f>
        <v/>
      </c>
      <c r="D475" s="53">
        <f>'PROYECCIÓN'!D476</f>
        <v/>
      </c>
      <c r="E475" s="114">
        <f>'PROYECCIÓN'!E476</f>
        <v/>
      </c>
      <c r="F475" s="114">
        <f>VENTAS!G475</f>
        <v/>
      </c>
      <c r="G475" s="114">
        <f>'PROYECCIÓN'!F476</f>
        <v/>
      </c>
      <c r="H475" s="184">
        <f>'PROYECCIÓN'!HS476</f>
        <v/>
      </c>
      <c r="I475" s="404">
        <f>F475+H475</f>
        <v/>
      </c>
      <c r="J475" s="405">
        <f>G475-H475</f>
        <v/>
      </c>
    </row>
    <row r="476">
      <c r="B476" s="338">
        <f>'PROYECCIÓN'!B477</f>
        <v/>
      </c>
      <c r="C476" s="236">
        <f>'PROYECCIÓN'!C477</f>
        <v/>
      </c>
      <c r="D476" s="53">
        <f>'PROYECCIÓN'!D477</f>
        <v/>
      </c>
      <c r="E476" s="114">
        <f>'PROYECCIÓN'!E477</f>
        <v/>
      </c>
      <c r="F476" s="114">
        <f>VENTAS!G476</f>
        <v/>
      </c>
      <c r="G476" s="114">
        <f>'PROYECCIÓN'!F477</f>
        <v/>
      </c>
      <c r="H476" s="184">
        <f>'PROYECCIÓN'!HS477</f>
        <v/>
      </c>
      <c r="I476" s="404">
        <f>F476+H476</f>
        <v/>
      </c>
      <c r="J476" s="405">
        <f>G476-H476</f>
        <v/>
      </c>
    </row>
    <row r="477">
      <c r="B477" s="338">
        <f>'PROYECCIÓN'!B478</f>
        <v/>
      </c>
      <c r="C477" s="236">
        <f>'PROYECCIÓN'!C478</f>
        <v/>
      </c>
      <c r="D477" s="53">
        <f>'PROYECCIÓN'!D478</f>
        <v/>
      </c>
      <c r="E477" s="114">
        <f>'PROYECCIÓN'!E478</f>
        <v/>
      </c>
      <c r="F477" s="114">
        <f>VENTAS!G477</f>
        <v/>
      </c>
      <c r="G477" s="114">
        <f>'PROYECCIÓN'!F478</f>
        <v/>
      </c>
      <c r="H477" s="184">
        <f>'PROYECCIÓN'!HS478</f>
        <v/>
      </c>
      <c r="I477" s="404">
        <f>F477+H477</f>
        <v/>
      </c>
      <c r="J477" s="405">
        <f>G477-H477</f>
        <v/>
      </c>
    </row>
    <row r="478">
      <c r="B478" s="338">
        <f>'PROYECCIÓN'!B479</f>
        <v/>
      </c>
      <c r="C478" s="236">
        <f>'PROYECCIÓN'!C479</f>
        <v/>
      </c>
      <c r="D478" s="53">
        <f>'PROYECCIÓN'!D479</f>
        <v/>
      </c>
      <c r="E478" s="114">
        <f>'PROYECCIÓN'!E479</f>
        <v/>
      </c>
      <c r="F478" s="114">
        <f>VENTAS!G478</f>
        <v/>
      </c>
      <c r="G478" s="114">
        <f>'PROYECCIÓN'!F479</f>
        <v/>
      </c>
      <c r="H478" s="184">
        <f>'PROYECCIÓN'!HS479</f>
        <v/>
      </c>
      <c r="I478" s="404">
        <f>F478+H478</f>
        <v/>
      </c>
      <c r="J478" s="405">
        <f>G478-H478</f>
        <v/>
      </c>
    </row>
    <row r="479">
      <c r="B479" s="338">
        <f>'PROYECCIÓN'!B480</f>
        <v/>
      </c>
      <c r="C479" s="236">
        <f>'PROYECCIÓN'!C480</f>
        <v/>
      </c>
      <c r="D479" s="53">
        <f>'PROYECCIÓN'!D480</f>
        <v/>
      </c>
      <c r="E479" s="114">
        <f>'PROYECCIÓN'!E480</f>
        <v/>
      </c>
      <c r="F479" s="114">
        <f>VENTAS!G479</f>
        <v/>
      </c>
      <c r="G479" s="114">
        <f>'PROYECCIÓN'!F480</f>
        <v/>
      </c>
      <c r="H479" s="184">
        <f>'PROYECCIÓN'!HS480</f>
        <v/>
      </c>
      <c r="I479" s="404">
        <f>F479+H479</f>
        <v/>
      </c>
      <c r="J479" s="405">
        <f>G479-H479</f>
        <v/>
      </c>
    </row>
    <row r="480">
      <c r="B480" s="338">
        <f>'PROYECCIÓN'!B481</f>
        <v/>
      </c>
      <c r="C480" s="236">
        <f>'PROYECCIÓN'!C481</f>
        <v/>
      </c>
      <c r="D480" s="53">
        <f>'PROYECCIÓN'!D481</f>
        <v/>
      </c>
      <c r="E480" s="114">
        <f>'PROYECCIÓN'!E481</f>
        <v/>
      </c>
      <c r="F480" s="114">
        <f>VENTAS!G480</f>
        <v/>
      </c>
      <c r="G480" s="114">
        <f>'PROYECCIÓN'!F481</f>
        <v/>
      </c>
      <c r="H480" s="184">
        <f>'PROYECCIÓN'!HS481</f>
        <v/>
      </c>
      <c r="I480" s="404">
        <f>F480+H480</f>
        <v/>
      </c>
      <c r="J480" s="405">
        <f>G480-H480</f>
        <v/>
      </c>
    </row>
    <row r="481">
      <c r="B481" s="338">
        <f>'PROYECCIÓN'!B482</f>
        <v/>
      </c>
      <c r="C481" s="236">
        <f>'PROYECCIÓN'!C482</f>
        <v/>
      </c>
      <c r="D481" s="53">
        <f>'PROYECCIÓN'!D482</f>
        <v/>
      </c>
      <c r="E481" s="114">
        <f>'PROYECCIÓN'!E482</f>
        <v/>
      </c>
      <c r="F481" s="114">
        <f>VENTAS!G481</f>
        <v/>
      </c>
      <c r="G481" s="114">
        <f>'PROYECCIÓN'!F482</f>
        <v/>
      </c>
      <c r="H481" s="184">
        <f>'PROYECCIÓN'!HS482</f>
        <v/>
      </c>
      <c r="I481" s="404">
        <f>F481+H481</f>
        <v/>
      </c>
      <c r="J481" s="405">
        <f>G481-H481</f>
        <v/>
      </c>
    </row>
    <row r="482">
      <c r="B482" s="338">
        <f>'PROYECCIÓN'!B483</f>
        <v/>
      </c>
      <c r="C482" s="236">
        <f>'PROYECCIÓN'!C483</f>
        <v/>
      </c>
      <c r="D482" s="53">
        <f>'PROYECCIÓN'!D483</f>
        <v/>
      </c>
      <c r="E482" s="114">
        <f>'PROYECCIÓN'!E483</f>
        <v/>
      </c>
      <c r="F482" s="114">
        <f>VENTAS!G482</f>
        <v/>
      </c>
      <c r="G482" s="114">
        <f>'PROYECCIÓN'!F483</f>
        <v/>
      </c>
      <c r="H482" s="184">
        <f>'PROYECCIÓN'!HS483</f>
        <v/>
      </c>
      <c r="I482" s="404">
        <f>F482+H482</f>
        <v/>
      </c>
      <c r="J482" s="405">
        <f>G482-H482</f>
        <v/>
      </c>
    </row>
    <row r="483">
      <c r="B483" s="338">
        <f>'PROYECCIÓN'!B484</f>
        <v/>
      </c>
      <c r="C483" s="236">
        <f>'PROYECCIÓN'!C484</f>
        <v/>
      </c>
      <c r="D483" s="53">
        <f>'PROYECCIÓN'!D484</f>
        <v/>
      </c>
      <c r="E483" s="114">
        <f>'PROYECCIÓN'!E484</f>
        <v/>
      </c>
      <c r="F483" s="114">
        <f>VENTAS!G483</f>
        <v/>
      </c>
      <c r="G483" s="114">
        <f>'PROYECCIÓN'!F484</f>
        <v/>
      </c>
      <c r="H483" s="184">
        <f>'PROYECCIÓN'!HS484</f>
        <v/>
      </c>
      <c r="I483" s="404">
        <f>F483+H483</f>
        <v/>
      </c>
      <c r="J483" s="405">
        <f>G483-H483</f>
        <v/>
      </c>
    </row>
    <row r="484">
      <c r="B484" s="338">
        <f>'PROYECCIÓN'!B485</f>
        <v/>
      </c>
      <c r="C484" s="236">
        <f>'PROYECCIÓN'!C485</f>
        <v/>
      </c>
      <c r="D484" s="53">
        <f>'PROYECCIÓN'!D485</f>
        <v/>
      </c>
      <c r="E484" s="114">
        <f>'PROYECCIÓN'!E485</f>
        <v/>
      </c>
      <c r="F484" s="114">
        <f>VENTAS!G484</f>
        <v/>
      </c>
      <c r="G484" s="114">
        <f>'PROYECCIÓN'!F485</f>
        <v/>
      </c>
      <c r="H484" s="184">
        <f>'PROYECCIÓN'!HS485</f>
        <v/>
      </c>
      <c r="I484" s="404">
        <f>F484+H484</f>
        <v/>
      </c>
      <c r="J484" s="405">
        <f>G484-H484</f>
        <v/>
      </c>
    </row>
    <row r="485">
      <c r="B485" s="338">
        <f>'PROYECCIÓN'!B486</f>
        <v/>
      </c>
      <c r="C485" s="236">
        <f>'PROYECCIÓN'!C486</f>
        <v/>
      </c>
      <c r="D485" s="53">
        <f>'PROYECCIÓN'!D486</f>
        <v/>
      </c>
      <c r="E485" s="114">
        <f>'PROYECCIÓN'!E486</f>
        <v/>
      </c>
      <c r="F485" s="114">
        <f>VENTAS!G485</f>
        <v/>
      </c>
      <c r="G485" s="114">
        <f>'PROYECCIÓN'!F486</f>
        <v/>
      </c>
      <c r="H485" s="184">
        <f>'PROYECCIÓN'!HS486</f>
        <v/>
      </c>
      <c r="I485" s="404">
        <f>F485+H485</f>
        <v/>
      </c>
      <c r="J485" s="405">
        <f>G485-H485</f>
        <v/>
      </c>
    </row>
    <row r="486">
      <c r="B486" s="338">
        <f>'PROYECCIÓN'!B487</f>
        <v/>
      </c>
      <c r="C486" s="236">
        <f>'PROYECCIÓN'!C487</f>
        <v/>
      </c>
      <c r="D486" s="53">
        <f>'PROYECCIÓN'!D487</f>
        <v/>
      </c>
      <c r="E486" s="114">
        <f>'PROYECCIÓN'!E487</f>
        <v/>
      </c>
      <c r="F486" s="114">
        <f>VENTAS!G486</f>
        <v/>
      </c>
      <c r="G486" s="114">
        <f>'PROYECCIÓN'!F487</f>
        <v/>
      </c>
      <c r="H486" s="184">
        <f>'PROYECCIÓN'!HS487</f>
        <v/>
      </c>
      <c r="I486" s="404">
        <f>F486+H486</f>
        <v/>
      </c>
      <c r="J486" s="405">
        <f>G486-H486</f>
        <v/>
      </c>
    </row>
    <row r="487">
      <c r="B487" s="338">
        <f>'PROYECCIÓN'!B488</f>
        <v/>
      </c>
      <c r="C487" s="236">
        <f>'PROYECCIÓN'!C488</f>
        <v/>
      </c>
      <c r="D487" s="53">
        <f>'PROYECCIÓN'!D488</f>
        <v/>
      </c>
      <c r="E487" s="114">
        <f>'PROYECCIÓN'!E488</f>
        <v/>
      </c>
      <c r="F487" s="114">
        <f>VENTAS!G487</f>
        <v/>
      </c>
      <c r="G487" s="114">
        <f>'PROYECCIÓN'!F488</f>
        <v/>
      </c>
      <c r="H487" s="184">
        <f>'PROYECCIÓN'!HS488</f>
        <v/>
      </c>
      <c r="I487" s="404">
        <f>F487+H487</f>
        <v/>
      </c>
      <c r="J487" s="405">
        <f>G487-H487</f>
        <v/>
      </c>
    </row>
    <row r="488">
      <c r="B488" s="338">
        <f>'PROYECCIÓN'!B489</f>
        <v/>
      </c>
      <c r="C488" s="236">
        <f>'PROYECCIÓN'!C489</f>
        <v/>
      </c>
      <c r="D488" s="53">
        <f>'PROYECCIÓN'!D489</f>
        <v/>
      </c>
      <c r="E488" s="114">
        <f>'PROYECCIÓN'!E489</f>
        <v/>
      </c>
      <c r="F488" s="114">
        <f>VENTAS!G488</f>
        <v/>
      </c>
      <c r="G488" s="114">
        <f>'PROYECCIÓN'!F489</f>
        <v/>
      </c>
      <c r="H488" s="184">
        <f>'PROYECCIÓN'!HS489</f>
        <v/>
      </c>
      <c r="I488" s="404">
        <f>F488+H488</f>
        <v/>
      </c>
      <c r="J488" s="405">
        <f>G488-H488</f>
        <v/>
      </c>
    </row>
    <row r="489">
      <c r="B489" s="338">
        <f>'PROYECCIÓN'!B490</f>
        <v/>
      </c>
      <c r="C489" s="236">
        <f>'PROYECCIÓN'!C490</f>
        <v/>
      </c>
      <c r="D489" s="53">
        <f>'PROYECCIÓN'!D490</f>
        <v/>
      </c>
      <c r="E489" s="114">
        <f>'PROYECCIÓN'!E490</f>
        <v/>
      </c>
      <c r="F489" s="114">
        <f>VENTAS!G489</f>
        <v/>
      </c>
      <c r="G489" s="114">
        <f>'PROYECCIÓN'!F490</f>
        <v/>
      </c>
      <c r="H489" s="184">
        <f>'PROYECCIÓN'!HS490</f>
        <v/>
      </c>
      <c r="I489" s="404">
        <f>F489+H489</f>
        <v/>
      </c>
      <c r="J489" s="405">
        <f>G489-H489</f>
        <v/>
      </c>
    </row>
    <row r="490">
      <c r="B490" s="338">
        <f>'PROYECCIÓN'!B491</f>
        <v/>
      </c>
      <c r="C490" s="236">
        <f>'PROYECCIÓN'!C491</f>
        <v/>
      </c>
      <c r="D490" s="53">
        <f>'PROYECCIÓN'!D491</f>
        <v/>
      </c>
      <c r="E490" s="114">
        <f>'PROYECCIÓN'!E491</f>
        <v/>
      </c>
      <c r="F490" s="114">
        <f>VENTAS!G490</f>
        <v/>
      </c>
      <c r="G490" s="114">
        <f>'PROYECCIÓN'!F491</f>
        <v/>
      </c>
      <c r="H490" s="184">
        <f>'PROYECCIÓN'!HS491</f>
        <v/>
      </c>
      <c r="I490" s="404">
        <f>F490+H490</f>
        <v/>
      </c>
      <c r="J490" s="405">
        <f>G490-H490</f>
        <v/>
      </c>
    </row>
    <row r="491">
      <c r="B491" s="338">
        <f>'PROYECCIÓN'!B492</f>
        <v/>
      </c>
      <c r="C491" s="236">
        <f>'PROYECCIÓN'!C492</f>
        <v/>
      </c>
      <c r="D491" s="53">
        <f>'PROYECCIÓN'!D492</f>
        <v/>
      </c>
      <c r="E491" s="114">
        <f>'PROYECCIÓN'!E492</f>
        <v/>
      </c>
      <c r="F491" s="114">
        <f>VENTAS!G491</f>
        <v/>
      </c>
      <c r="G491" s="114">
        <f>'PROYECCIÓN'!F492</f>
        <v/>
      </c>
      <c r="H491" s="184">
        <f>'PROYECCIÓN'!HS492</f>
        <v/>
      </c>
      <c r="I491" s="404">
        <f>F491+H491</f>
        <v/>
      </c>
      <c r="J491" s="405">
        <f>G491-H491</f>
        <v/>
      </c>
    </row>
    <row r="492">
      <c r="B492" s="338">
        <f>'PROYECCIÓN'!B493</f>
        <v/>
      </c>
      <c r="C492" s="236">
        <f>'PROYECCIÓN'!C493</f>
        <v/>
      </c>
      <c r="D492" s="53">
        <f>'PROYECCIÓN'!D493</f>
        <v/>
      </c>
      <c r="E492" s="114">
        <f>'PROYECCIÓN'!E493</f>
        <v/>
      </c>
      <c r="F492" s="114">
        <f>VENTAS!G492</f>
        <v/>
      </c>
      <c r="G492" s="114">
        <f>'PROYECCIÓN'!F493</f>
        <v/>
      </c>
      <c r="H492" s="184">
        <f>'PROYECCIÓN'!HS493</f>
        <v/>
      </c>
      <c r="I492" s="404">
        <f>F492+H492</f>
        <v/>
      </c>
      <c r="J492" s="405">
        <f>G492-H492</f>
        <v/>
      </c>
    </row>
    <row r="493">
      <c r="B493" s="338">
        <f>'PROYECCIÓN'!B494</f>
        <v/>
      </c>
      <c r="C493" s="236">
        <f>'PROYECCIÓN'!C494</f>
        <v/>
      </c>
      <c r="D493" s="53">
        <f>'PROYECCIÓN'!D494</f>
        <v/>
      </c>
      <c r="E493" s="114">
        <f>'PROYECCIÓN'!E494</f>
        <v/>
      </c>
      <c r="F493" s="114">
        <f>VENTAS!G493</f>
        <v/>
      </c>
      <c r="G493" s="114">
        <f>'PROYECCIÓN'!F494</f>
        <v/>
      </c>
      <c r="H493" s="184">
        <f>'PROYECCIÓN'!HS494</f>
        <v/>
      </c>
      <c r="I493" s="404">
        <f>F493+H493</f>
        <v/>
      </c>
      <c r="J493" s="405">
        <f>G493-H493</f>
        <v/>
      </c>
    </row>
    <row r="494">
      <c r="B494" s="338">
        <f>'PROYECCIÓN'!B495</f>
        <v/>
      </c>
      <c r="C494" s="236">
        <f>'PROYECCIÓN'!C495</f>
        <v/>
      </c>
      <c r="D494" s="53">
        <f>'PROYECCIÓN'!D495</f>
        <v/>
      </c>
      <c r="E494" s="114">
        <f>'PROYECCIÓN'!E495</f>
        <v/>
      </c>
      <c r="F494" s="114">
        <f>VENTAS!G494</f>
        <v/>
      </c>
      <c r="G494" s="114">
        <f>'PROYECCIÓN'!F495</f>
        <v/>
      </c>
      <c r="H494" s="184">
        <f>'PROYECCIÓN'!HS495</f>
        <v/>
      </c>
      <c r="I494" s="404">
        <f>F494+H494</f>
        <v/>
      </c>
      <c r="J494" s="405">
        <f>G494-H494</f>
        <v/>
      </c>
    </row>
    <row r="495">
      <c r="B495" s="338">
        <f>'PROYECCIÓN'!B496</f>
        <v/>
      </c>
      <c r="C495" s="236">
        <f>'PROYECCIÓN'!C496</f>
        <v/>
      </c>
      <c r="D495" s="53">
        <f>'PROYECCIÓN'!D496</f>
        <v/>
      </c>
      <c r="E495" s="114">
        <f>'PROYECCIÓN'!E496</f>
        <v/>
      </c>
      <c r="F495" s="114">
        <f>VENTAS!G495</f>
        <v/>
      </c>
      <c r="G495" s="114">
        <f>'PROYECCIÓN'!F496</f>
        <v/>
      </c>
      <c r="H495" s="184">
        <f>'PROYECCIÓN'!HS496</f>
        <v/>
      </c>
      <c r="I495" s="404">
        <f>F495+H495</f>
        <v/>
      </c>
      <c r="J495" s="405">
        <f>G495-H495</f>
        <v/>
      </c>
    </row>
    <row r="496">
      <c r="B496" s="338">
        <f>'PROYECCIÓN'!B497</f>
        <v/>
      </c>
      <c r="C496" s="236">
        <f>'PROYECCIÓN'!C497</f>
        <v/>
      </c>
      <c r="D496" s="53">
        <f>'PROYECCIÓN'!D497</f>
        <v/>
      </c>
      <c r="E496" s="114">
        <f>'PROYECCIÓN'!E497</f>
        <v/>
      </c>
      <c r="F496" s="114">
        <f>VENTAS!G496</f>
        <v/>
      </c>
      <c r="G496" s="114">
        <f>'PROYECCIÓN'!F497</f>
        <v/>
      </c>
      <c r="H496" s="184">
        <f>'PROYECCIÓN'!HS497</f>
        <v/>
      </c>
      <c r="I496" s="404">
        <f>F496+H496</f>
        <v/>
      </c>
      <c r="J496" s="405">
        <f>G496-H496</f>
        <v/>
      </c>
    </row>
    <row r="497">
      <c r="B497" s="338">
        <f>'PROYECCIÓN'!B498</f>
        <v/>
      </c>
      <c r="C497" s="236">
        <f>'PROYECCIÓN'!C498</f>
        <v/>
      </c>
      <c r="D497" s="53">
        <f>'PROYECCIÓN'!D498</f>
        <v/>
      </c>
      <c r="E497" s="114">
        <f>'PROYECCIÓN'!E498</f>
        <v/>
      </c>
      <c r="F497" s="114">
        <f>VENTAS!G497</f>
        <v/>
      </c>
      <c r="G497" s="114">
        <f>'PROYECCIÓN'!F498</f>
        <v/>
      </c>
      <c r="H497" s="184">
        <f>'PROYECCIÓN'!HS498</f>
        <v/>
      </c>
      <c r="I497" s="404">
        <f>F497+H497</f>
        <v/>
      </c>
      <c r="J497" s="405">
        <f>G497-H497</f>
        <v/>
      </c>
    </row>
    <row r="498">
      <c r="B498" s="338">
        <f>'PROYECCIÓN'!B499</f>
        <v/>
      </c>
      <c r="C498" s="236">
        <f>'PROYECCIÓN'!C499</f>
        <v/>
      </c>
      <c r="D498" s="53">
        <f>'PROYECCIÓN'!D499</f>
        <v/>
      </c>
      <c r="E498" s="114">
        <f>'PROYECCIÓN'!E499</f>
        <v/>
      </c>
      <c r="F498" s="114">
        <f>VENTAS!G498</f>
        <v/>
      </c>
      <c r="G498" s="114">
        <f>'PROYECCIÓN'!F499</f>
        <v/>
      </c>
      <c r="H498" s="184">
        <f>'PROYECCIÓN'!HS499</f>
        <v/>
      </c>
      <c r="I498" s="404">
        <f>F498+H498</f>
        <v/>
      </c>
      <c r="J498" s="405">
        <f>G498-H498</f>
        <v/>
      </c>
    </row>
    <row r="499">
      <c r="B499" s="338">
        <f>'PROYECCIÓN'!B500</f>
        <v/>
      </c>
      <c r="C499" s="236">
        <f>'PROYECCIÓN'!C500</f>
        <v/>
      </c>
      <c r="D499" s="53">
        <f>'PROYECCIÓN'!D500</f>
        <v/>
      </c>
      <c r="E499" s="114">
        <f>'PROYECCIÓN'!E500</f>
        <v/>
      </c>
      <c r="F499" s="114">
        <f>VENTAS!G499</f>
        <v/>
      </c>
      <c r="G499" s="114">
        <f>'PROYECCIÓN'!F500</f>
        <v/>
      </c>
      <c r="H499" s="184">
        <f>'PROYECCIÓN'!HS500</f>
        <v/>
      </c>
      <c r="I499" s="404">
        <f>F499+H499</f>
        <v/>
      </c>
      <c r="J499" s="405">
        <f>G499-H499</f>
        <v/>
      </c>
    </row>
    <row r="500">
      <c r="B500" s="338">
        <f>'PROYECCIÓN'!B501</f>
        <v/>
      </c>
      <c r="C500" s="236">
        <f>'PROYECCIÓN'!C501</f>
        <v/>
      </c>
      <c r="D500" s="53">
        <f>'PROYECCIÓN'!D501</f>
        <v/>
      </c>
      <c r="E500" s="114">
        <f>'PROYECCIÓN'!E501</f>
        <v/>
      </c>
      <c r="F500" s="114">
        <f>VENTAS!G500</f>
        <v/>
      </c>
      <c r="G500" s="114">
        <f>'PROYECCIÓN'!F501</f>
        <v/>
      </c>
      <c r="H500" s="184">
        <f>'PROYECCIÓN'!HS501</f>
        <v/>
      </c>
      <c r="I500" s="404">
        <f>F500+H500</f>
        <v/>
      </c>
      <c r="J500" s="405">
        <f>G500-H500</f>
        <v/>
      </c>
    </row>
    <row r="501">
      <c r="B501" s="338">
        <f>'PROYECCIÓN'!B502</f>
        <v/>
      </c>
      <c r="C501" s="236">
        <f>'PROYECCIÓN'!C502</f>
        <v/>
      </c>
      <c r="D501" s="53">
        <f>'PROYECCIÓN'!D502</f>
        <v/>
      </c>
      <c r="E501" s="114">
        <f>'PROYECCIÓN'!E502</f>
        <v/>
      </c>
      <c r="F501" s="114">
        <f>VENTAS!G501</f>
        <v/>
      </c>
      <c r="G501" s="114">
        <f>'PROYECCIÓN'!F502</f>
        <v/>
      </c>
      <c r="H501" s="184">
        <f>'PROYECCIÓN'!HS502</f>
        <v/>
      </c>
      <c r="I501" s="404">
        <f>F501+H501</f>
        <v/>
      </c>
      <c r="J501" s="405">
        <f>G501-H501</f>
        <v/>
      </c>
    </row>
    <row r="502">
      <c r="B502" s="338">
        <f>'PROYECCIÓN'!B503</f>
        <v/>
      </c>
      <c r="C502" s="236">
        <f>'PROYECCIÓN'!C503</f>
        <v/>
      </c>
      <c r="D502" s="53">
        <f>'PROYECCIÓN'!D503</f>
        <v/>
      </c>
      <c r="E502" s="114">
        <f>'PROYECCIÓN'!E503</f>
        <v/>
      </c>
      <c r="F502" s="114">
        <f>VENTAS!G502</f>
        <v/>
      </c>
      <c r="G502" s="114">
        <f>'PROYECCIÓN'!F503</f>
        <v/>
      </c>
      <c r="H502" s="184">
        <f>'PROYECCIÓN'!HS503</f>
        <v/>
      </c>
      <c r="I502" s="404">
        <f>F502+H502</f>
        <v/>
      </c>
      <c r="J502" s="405">
        <f>G502-H502</f>
        <v/>
      </c>
    </row>
    <row r="503">
      <c r="B503" s="338">
        <f>'PROYECCIÓN'!B504</f>
        <v/>
      </c>
      <c r="C503" s="236">
        <f>'PROYECCIÓN'!C504</f>
        <v/>
      </c>
      <c r="D503" s="53">
        <f>'PROYECCIÓN'!D504</f>
        <v/>
      </c>
      <c r="E503" s="114">
        <f>'PROYECCIÓN'!E504</f>
        <v/>
      </c>
      <c r="F503" s="114">
        <f>VENTAS!G503</f>
        <v/>
      </c>
      <c r="G503" s="114">
        <f>'PROYECCIÓN'!F504</f>
        <v/>
      </c>
      <c r="H503" s="184">
        <f>'PROYECCIÓN'!HS504</f>
        <v/>
      </c>
      <c r="I503" s="404">
        <f>F503+H503</f>
        <v/>
      </c>
      <c r="J503" s="405">
        <f>G503-H503</f>
        <v/>
      </c>
    </row>
    <row r="504">
      <c r="B504" s="338">
        <f>'PROYECCIÓN'!B505</f>
        <v/>
      </c>
      <c r="C504" s="236">
        <f>'PROYECCIÓN'!C505</f>
        <v/>
      </c>
      <c r="D504" s="53">
        <f>'PROYECCIÓN'!D505</f>
        <v/>
      </c>
      <c r="E504" s="114">
        <f>'PROYECCIÓN'!E505</f>
        <v/>
      </c>
      <c r="F504" s="114">
        <f>VENTAS!G504</f>
        <v/>
      </c>
      <c r="G504" s="114">
        <f>'PROYECCIÓN'!F505</f>
        <v/>
      </c>
      <c r="H504" s="184">
        <f>'PROYECCIÓN'!HS505</f>
        <v/>
      </c>
      <c r="I504" s="404">
        <f>F504+H504</f>
        <v/>
      </c>
      <c r="J504" s="405">
        <f>G504-H504</f>
        <v/>
      </c>
    </row>
    <row r="505">
      <c r="B505" s="338">
        <f>'PROYECCIÓN'!B506</f>
        <v/>
      </c>
      <c r="C505" s="236">
        <f>'PROYECCIÓN'!C506</f>
        <v/>
      </c>
      <c r="D505" s="53">
        <f>'PROYECCIÓN'!D506</f>
        <v/>
      </c>
      <c r="E505" s="114">
        <f>'PROYECCIÓN'!E506</f>
        <v/>
      </c>
      <c r="F505" s="114">
        <f>VENTAS!G505</f>
        <v/>
      </c>
      <c r="G505" s="114">
        <f>'PROYECCIÓN'!F506</f>
        <v/>
      </c>
      <c r="H505" s="184">
        <f>'PROYECCIÓN'!HS506</f>
        <v/>
      </c>
      <c r="I505" s="404">
        <f>F505+H505</f>
        <v/>
      </c>
      <c r="J505" s="405">
        <f>G505-H505</f>
        <v/>
      </c>
    </row>
    <row r="506">
      <c r="B506" s="338">
        <f>'PROYECCIÓN'!B507</f>
        <v/>
      </c>
      <c r="C506" s="236">
        <f>'PROYECCIÓN'!C507</f>
        <v/>
      </c>
      <c r="D506" s="53">
        <f>'PROYECCIÓN'!D507</f>
        <v/>
      </c>
      <c r="E506" s="114">
        <f>'PROYECCIÓN'!E507</f>
        <v/>
      </c>
      <c r="F506" s="114">
        <f>VENTAS!G506</f>
        <v/>
      </c>
      <c r="G506" s="114">
        <f>'PROYECCIÓN'!F507</f>
        <v/>
      </c>
      <c r="H506" s="184">
        <f>'PROYECCIÓN'!HS507</f>
        <v/>
      </c>
      <c r="I506" s="404">
        <f>F506+H506</f>
        <v/>
      </c>
      <c r="J506" s="405">
        <f>G506-H506</f>
        <v/>
      </c>
    </row>
    <row r="507">
      <c r="B507" s="338">
        <f>'PROYECCIÓN'!B508</f>
        <v/>
      </c>
      <c r="C507" s="236">
        <f>'PROYECCIÓN'!C508</f>
        <v/>
      </c>
      <c r="D507" s="53">
        <f>'PROYECCIÓN'!D508</f>
        <v/>
      </c>
      <c r="E507" s="114">
        <f>'PROYECCIÓN'!E508</f>
        <v/>
      </c>
      <c r="F507" s="114">
        <f>VENTAS!G507</f>
        <v/>
      </c>
      <c r="G507" s="114">
        <f>'PROYECCIÓN'!F508</f>
        <v/>
      </c>
      <c r="H507" s="184">
        <f>'PROYECCIÓN'!HS508</f>
        <v/>
      </c>
      <c r="I507" s="404">
        <f>F507+H507</f>
        <v/>
      </c>
      <c r="J507" s="405">
        <f>G507-H507</f>
        <v/>
      </c>
      <c r="O507" s="4">
        <f>F1+H1</f>
        <v/>
      </c>
    </row>
    <row r="508">
      <c r="B508" s="338">
        <f>'PROYECCIÓN'!B509</f>
        <v/>
      </c>
      <c r="C508" s="236">
        <f>'PROYECCIÓN'!C509</f>
        <v/>
      </c>
      <c r="D508" s="53">
        <f>'PROYECCIÓN'!D509</f>
        <v/>
      </c>
      <c r="E508" s="114">
        <f>'PROYECCIÓN'!E509</f>
        <v/>
      </c>
      <c r="F508" s="114">
        <f>VENTAS!G508</f>
        <v/>
      </c>
      <c r="G508" s="114">
        <f>'PROYECCIÓN'!F509</f>
        <v/>
      </c>
      <c r="H508" s="184">
        <f>'PROYECCIÓN'!HS509</f>
        <v/>
      </c>
      <c r="I508" s="404">
        <f>F508+H508</f>
        <v/>
      </c>
      <c r="J508" s="405">
        <f>G508-H508</f>
        <v/>
      </c>
    </row>
    <row r="509">
      <c r="B509" s="338">
        <f>'PROYECCIÓN'!B510</f>
        <v/>
      </c>
      <c r="C509" s="236">
        <f>'PROYECCIÓN'!C510</f>
        <v/>
      </c>
      <c r="D509" s="53">
        <f>'PROYECCIÓN'!D510</f>
        <v/>
      </c>
      <c r="E509" s="114">
        <f>'PROYECCIÓN'!E510</f>
        <v/>
      </c>
      <c r="F509" s="114">
        <f>VENTAS!G509</f>
        <v/>
      </c>
      <c r="G509" s="114">
        <f>'PROYECCIÓN'!F510</f>
        <v/>
      </c>
      <c r="H509" s="184">
        <f>'PROYECCIÓN'!HS510</f>
        <v/>
      </c>
      <c r="I509" s="404">
        <f>F509+H509</f>
        <v/>
      </c>
      <c r="J509" s="405">
        <f>G509-H509</f>
        <v/>
      </c>
    </row>
    <row r="510">
      <c r="B510" s="338">
        <f>'PROYECCIÓN'!B511</f>
        <v/>
      </c>
      <c r="C510" s="236">
        <f>'PROYECCIÓN'!C511</f>
        <v/>
      </c>
      <c r="D510" s="53">
        <f>'PROYECCIÓN'!D511</f>
        <v/>
      </c>
      <c r="E510" s="114">
        <f>'PROYECCIÓN'!E511</f>
        <v/>
      </c>
      <c r="F510" s="114">
        <f>VENTAS!G510</f>
        <v/>
      </c>
      <c r="G510" s="114">
        <f>'PROYECCIÓN'!F511</f>
        <v/>
      </c>
      <c r="H510" s="184">
        <f>'PROYECCIÓN'!HS511</f>
        <v/>
      </c>
      <c r="I510" s="404">
        <f>F510+H510</f>
        <v/>
      </c>
      <c r="J510" s="405">
        <f>G510-H510</f>
        <v/>
      </c>
    </row>
    <row r="511">
      <c r="B511" s="338">
        <f>'PROYECCIÓN'!B512</f>
        <v/>
      </c>
      <c r="C511" s="236">
        <f>'PROYECCIÓN'!C512</f>
        <v/>
      </c>
      <c r="D511" s="53">
        <f>'PROYECCIÓN'!D512</f>
        <v/>
      </c>
      <c r="E511" s="114">
        <f>'PROYECCIÓN'!E512</f>
        <v/>
      </c>
      <c r="F511" s="114">
        <f>VENTAS!G511</f>
        <v/>
      </c>
      <c r="G511" s="114">
        <f>'PROYECCIÓN'!F512</f>
        <v/>
      </c>
      <c r="H511" s="184">
        <f>'PROYECCIÓN'!HS512</f>
        <v/>
      </c>
      <c r="I511" s="404">
        <f>F511+H511</f>
        <v/>
      </c>
      <c r="J511" s="405">
        <f>G511-H511</f>
        <v/>
      </c>
    </row>
    <row r="512">
      <c r="B512" s="338">
        <f>'PROYECCIÓN'!B513</f>
        <v/>
      </c>
      <c r="C512" s="236">
        <f>'PROYECCIÓN'!C513</f>
        <v/>
      </c>
      <c r="D512" s="53">
        <f>'PROYECCIÓN'!D513</f>
        <v/>
      </c>
      <c r="E512" s="114">
        <f>'PROYECCIÓN'!E513</f>
        <v/>
      </c>
      <c r="F512" s="114">
        <f>VENTAS!G512</f>
        <v/>
      </c>
      <c r="G512" s="114">
        <f>'PROYECCIÓN'!F513</f>
        <v/>
      </c>
      <c r="H512" s="184">
        <f>'PROYECCIÓN'!HS513</f>
        <v/>
      </c>
      <c r="I512" s="404">
        <f>F512+H512</f>
        <v/>
      </c>
      <c r="J512" s="405">
        <f>G512-H512</f>
        <v/>
      </c>
    </row>
    <row r="513">
      <c r="B513" s="338">
        <f>'PROYECCIÓN'!B514</f>
        <v/>
      </c>
      <c r="C513" s="236">
        <f>'PROYECCIÓN'!C514</f>
        <v/>
      </c>
      <c r="D513" s="53">
        <f>'PROYECCIÓN'!D514</f>
        <v/>
      </c>
      <c r="E513" s="114">
        <f>'PROYECCIÓN'!E514</f>
        <v/>
      </c>
      <c r="F513" s="114">
        <f>VENTAS!G513</f>
        <v/>
      </c>
      <c r="G513" s="114">
        <f>'PROYECCIÓN'!F514</f>
        <v/>
      </c>
      <c r="H513" s="184">
        <f>'PROYECCIÓN'!HS514</f>
        <v/>
      </c>
      <c r="I513" s="404">
        <f>F513+H513</f>
        <v/>
      </c>
      <c r="J513" s="405">
        <f>G513-H513</f>
        <v/>
      </c>
    </row>
    <row r="514">
      <c r="B514" s="2" t="n"/>
      <c r="C514" s="2" t="n"/>
      <c r="E514" s="4" t="n"/>
      <c r="F514" s="4" t="n"/>
      <c r="G514" s="4" t="n"/>
      <c r="I514" s="4" t="n"/>
      <c r="J514" s="4" t="n"/>
    </row>
    <row r="515">
      <c r="B515" s="2" t="n"/>
      <c r="C515" s="2" t="n"/>
      <c r="E515" s="4" t="n"/>
      <c r="F515" s="4" t="n"/>
      <c r="G515" s="4" t="n"/>
      <c r="I515" s="4" t="n"/>
      <c r="J515" s="4" t="n"/>
    </row>
    <row r="516">
      <c r="B516" s="2" t="n"/>
      <c r="C516" s="2" t="n"/>
      <c r="E516" s="4" t="n"/>
      <c r="F516" s="4" t="n"/>
      <c r="G516" s="4" t="n"/>
      <c r="I516" s="4" t="n"/>
      <c r="J516" s="4" t="n"/>
    </row>
    <row r="517">
      <c r="B517" s="2" t="n"/>
      <c r="C517" s="2" t="n"/>
      <c r="E517" s="4" t="n"/>
      <c r="F517" s="4" t="n"/>
      <c r="G517" s="4" t="n"/>
      <c r="I517" s="4" t="n"/>
      <c r="J517" s="4" t="n"/>
    </row>
    <row r="518">
      <c r="B518" s="2" t="n"/>
      <c r="C518" s="2" t="n"/>
      <c r="E518" s="4" t="n"/>
      <c r="F518" s="4" t="n"/>
      <c r="G518" s="4" t="n"/>
      <c r="I518" s="4" t="n"/>
      <c r="J518" s="4" t="n"/>
    </row>
    <row r="519">
      <c r="B519" s="2" t="n"/>
      <c r="C519" s="2" t="n"/>
      <c r="E519" s="4" t="n"/>
      <c r="F519" s="4" t="n"/>
      <c r="G519" s="4" t="n"/>
      <c r="I519" s="4" t="n"/>
      <c r="J519" s="4" t="n"/>
    </row>
    <row r="520">
      <c r="B520" s="2" t="n"/>
      <c r="C520" s="2" t="n"/>
      <c r="E520" s="4" t="n"/>
      <c r="F520" s="4" t="n"/>
      <c r="G520" s="4" t="n"/>
      <c r="I520" s="4" t="n"/>
      <c r="J520" s="4" t="n"/>
    </row>
    <row r="521">
      <c r="B521" s="2" t="n"/>
      <c r="C521" s="2" t="n"/>
      <c r="E521" s="4" t="n"/>
      <c r="F521" s="4" t="n"/>
      <c r="G521" s="4" t="n"/>
      <c r="I521" s="4" t="n"/>
      <c r="J521" s="4" t="n"/>
    </row>
    <row r="522">
      <c r="B522" s="2" t="n"/>
      <c r="C522" s="2" t="n"/>
      <c r="E522" s="4" t="n"/>
      <c r="F522" s="4" t="n"/>
      <c r="G522" s="4" t="n"/>
      <c r="I522" s="4" t="n"/>
      <c r="J522" s="4" t="n"/>
    </row>
    <row r="523">
      <c r="B523" s="2" t="n"/>
      <c r="C523" s="2" t="n"/>
      <c r="E523" s="4" t="n"/>
      <c r="F523" s="4" t="n"/>
      <c r="G523" s="4" t="n"/>
      <c r="I523" s="4" t="n"/>
      <c r="J523" s="4" t="n"/>
    </row>
    <row r="524">
      <c r="B524" s="2" t="n"/>
      <c r="C524" s="2" t="n"/>
      <c r="E524" s="4" t="n"/>
      <c r="F524" s="4" t="n"/>
      <c r="G524" s="4" t="n"/>
      <c r="I524" s="4" t="n"/>
      <c r="J524" s="4" t="n"/>
    </row>
    <row r="525">
      <c r="B525" s="2" t="n"/>
      <c r="C525" s="2" t="n"/>
      <c r="E525" s="4" t="n"/>
      <c r="F525" s="4" t="n"/>
      <c r="G525" s="4" t="n"/>
      <c r="I525" s="4" t="n"/>
      <c r="J525" s="4" t="n"/>
    </row>
    <row r="526">
      <c r="B526" s="2" t="n"/>
      <c r="C526" s="2" t="n"/>
      <c r="E526" s="4" t="n"/>
      <c r="F526" s="4" t="n"/>
      <c r="G526" s="4" t="n"/>
      <c r="I526" s="4" t="n"/>
      <c r="J526" s="4" t="n"/>
    </row>
    <row r="527">
      <c r="B527" s="2" t="n"/>
      <c r="C527" s="2" t="n"/>
      <c r="E527" s="4" t="n"/>
      <c r="F527" s="4" t="n"/>
      <c r="G527" s="4" t="n"/>
      <c r="I527" s="4" t="n"/>
      <c r="J527" s="4" t="n"/>
    </row>
    <row r="528">
      <c r="B528" s="2" t="n"/>
      <c r="C528" s="2" t="n"/>
      <c r="E528" s="4" t="n"/>
      <c r="F528" s="4" t="n"/>
      <c r="G528" s="4" t="n"/>
      <c r="I528" s="4" t="n"/>
      <c r="J528" s="4" t="n"/>
    </row>
    <row r="529">
      <c r="B529" s="2" t="n"/>
      <c r="C529" s="2" t="n"/>
      <c r="E529" s="4" t="n"/>
      <c r="F529" s="4" t="n"/>
      <c r="G529" s="4" t="n"/>
      <c r="I529" s="4" t="n"/>
      <c r="J529" s="4" t="n"/>
    </row>
    <row r="530">
      <c r="B530" s="2" t="n"/>
      <c r="C530" s="2" t="n"/>
      <c r="E530" s="4" t="n"/>
      <c r="F530" s="4" t="n"/>
      <c r="G530" s="4" t="n"/>
      <c r="I530" s="4" t="n"/>
      <c r="J530" s="4" t="n"/>
    </row>
    <row r="531">
      <c r="B531" s="2" t="n"/>
      <c r="C531" s="2" t="n"/>
      <c r="E531" s="4" t="n"/>
      <c r="F531" s="4" t="n"/>
      <c r="G531" s="4" t="n"/>
      <c r="I531" s="4" t="n"/>
      <c r="J531" s="4" t="n"/>
    </row>
    <row r="532">
      <c r="B532" s="2" t="n"/>
      <c r="C532" s="2" t="n"/>
      <c r="E532" s="4" t="n"/>
      <c r="F532" s="4" t="n"/>
      <c r="G532" s="4" t="n"/>
      <c r="I532" s="4" t="n"/>
      <c r="J532" s="4" t="n"/>
    </row>
    <row r="533">
      <c r="B533" s="2" t="n"/>
      <c r="C533" s="2" t="n"/>
      <c r="E533" s="4" t="n"/>
      <c r="F533" s="4" t="n"/>
      <c r="G533" s="4" t="n"/>
      <c r="I533" s="4" t="n"/>
      <c r="J533" s="4" t="n"/>
    </row>
    <row r="534">
      <c r="B534" s="2" t="n"/>
      <c r="C534" s="2" t="n"/>
      <c r="E534" s="4" t="n"/>
      <c r="F534" s="4" t="n"/>
      <c r="G534" s="4" t="n"/>
      <c r="I534" s="4" t="n"/>
      <c r="J534" s="4" t="n"/>
    </row>
    <row r="535">
      <c r="B535" s="2" t="n"/>
      <c r="C535" s="2" t="n"/>
      <c r="E535" s="4" t="n"/>
      <c r="F535" s="4" t="n"/>
      <c r="G535" s="4" t="n"/>
      <c r="I535" s="4" t="n"/>
      <c r="J535" s="4" t="n"/>
    </row>
    <row r="536">
      <c r="B536" s="2" t="n"/>
      <c r="C536" s="2" t="n"/>
      <c r="E536" s="4" t="n"/>
      <c r="F536" s="4" t="n"/>
      <c r="G536" s="4" t="n"/>
      <c r="I536" s="4" t="n"/>
      <c r="J536" s="4" t="n"/>
    </row>
    <row r="537">
      <c r="B537" s="2" t="n"/>
      <c r="C537" s="2" t="n"/>
      <c r="E537" s="4" t="n"/>
      <c r="F537" s="4" t="n"/>
      <c r="G537" s="4" t="n"/>
      <c r="I537" s="4" t="n"/>
      <c r="J537" s="4" t="n"/>
    </row>
    <row r="538">
      <c r="B538" s="2" t="n"/>
      <c r="C538" s="2" t="n"/>
      <c r="E538" s="4" t="n"/>
      <c r="F538" s="4" t="n"/>
      <c r="G538" s="4" t="n"/>
      <c r="I538" s="4" t="n"/>
      <c r="J538" s="4" t="n"/>
    </row>
    <row r="539">
      <c r="B539" s="2" t="n"/>
      <c r="C539" s="2" t="n"/>
      <c r="E539" s="4" t="n"/>
      <c r="F539" s="4" t="n"/>
      <c r="G539" s="4" t="n"/>
      <c r="I539" s="4" t="n"/>
      <c r="J539" s="4" t="n"/>
    </row>
    <row r="540">
      <c r="B540" s="2" t="n"/>
      <c r="C540" s="2" t="n"/>
      <c r="E540" s="4" t="n"/>
      <c r="F540" s="4" t="n"/>
      <c r="G540" s="4" t="n"/>
      <c r="I540" s="4" t="n"/>
      <c r="J540" s="4" t="n"/>
    </row>
    <row r="541">
      <c r="B541" s="2" t="n"/>
      <c r="C541" s="2" t="n"/>
      <c r="E541" s="4" t="n"/>
      <c r="F541" s="4" t="n"/>
      <c r="G541" s="4" t="n"/>
      <c r="I541" s="4" t="n"/>
      <c r="J541" s="4" t="n"/>
    </row>
    <row r="542">
      <c r="B542" s="2" t="n"/>
      <c r="C542" s="2" t="n"/>
      <c r="E542" s="4" t="n"/>
      <c r="F542" s="4" t="n"/>
      <c r="G542" s="4" t="n"/>
      <c r="I542" s="4" t="n"/>
      <c r="J542" s="4" t="n"/>
    </row>
    <row r="543">
      <c r="B543" s="2" t="n"/>
      <c r="C543" s="2" t="n"/>
      <c r="E543" s="4" t="n"/>
      <c r="F543" s="4" t="n"/>
      <c r="G543" s="4" t="n"/>
      <c r="I543" s="4" t="n"/>
      <c r="J543" s="4" t="n"/>
    </row>
    <row r="544">
      <c r="B544" s="2" t="n"/>
      <c r="C544" s="2" t="n"/>
      <c r="E544" s="4" t="n"/>
      <c r="F544" s="4" t="n"/>
      <c r="G544" s="4" t="n"/>
      <c r="I544" s="4" t="n"/>
      <c r="J544" s="4" t="n"/>
    </row>
    <row r="545">
      <c r="B545" s="2" t="n"/>
      <c r="C545" s="2" t="n"/>
      <c r="E545" s="4" t="n"/>
      <c r="F545" s="4" t="n"/>
      <c r="G545" s="4" t="n"/>
      <c r="I545" s="4" t="n"/>
      <c r="J545" s="4" t="n"/>
    </row>
    <row r="546">
      <c r="B546" s="2" t="n"/>
      <c r="C546" s="2" t="n"/>
      <c r="E546" s="4" t="n"/>
      <c r="F546" s="4" t="n"/>
      <c r="G546" s="4" t="n"/>
      <c r="I546" s="4" t="n"/>
      <c r="J546" s="4" t="n"/>
    </row>
    <row r="547">
      <c r="B547" s="2" t="n"/>
      <c r="C547" s="2" t="n"/>
      <c r="E547" s="4" t="n"/>
      <c r="F547" s="4" t="n"/>
      <c r="G547" s="4" t="n"/>
      <c r="I547" s="4" t="n"/>
      <c r="J547" s="4" t="n"/>
    </row>
    <row r="548">
      <c r="B548" s="2" t="n"/>
      <c r="C548" s="2" t="n"/>
      <c r="E548" s="4" t="n"/>
      <c r="F548" s="4" t="n"/>
      <c r="G548" s="4" t="n"/>
      <c r="I548" s="4" t="n"/>
      <c r="J548" s="4" t="n"/>
    </row>
    <row r="549">
      <c r="B549" s="2" t="n"/>
      <c r="C549" s="2" t="n"/>
      <c r="E549" s="4" t="n"/>
      <c r="F549" s="4" t="n"/>
      <c r="G549" s="4" t="n"/>
      <c r="I549" s="4" t="n"/>
      <c r="J549" s="4" t="n"/>
    </row>
    <row r="550">
      <c r="B550" s="2" t="n"/>
      <c r="C550" s="2" t="n"/>
      <c r="E550" s="4" t="n"/>
      <c r="F550" s="4" t="n"/>
      <c r="G550" s="4" t="n"/>
      <c r="I550" s="4" t="n"/>
      <c r="J550" s="4" t="n"/>
    </row>
    <row r="551">
      <c r="B551" s="2" t="n"/>
      <c r="C551" s="2" t="n"/>
      <c r="E551" s="4" t="n"/>
      <c r="F551" s="4" t="n"/>
      <c r="G551" s="4" t="n"/>
      <c r="I551" s="4" t="n"/>
      <c r="J551" s="4" t="n"/>
    </row>
    <row r="552">
      <c r="B552" s="2" t="n"/>
      <c r="C552" s="2" t="n"/>
      <c r="E552" s="4" t="n"/>
      <c r="F552" s="4" t="n"/>
      <c r="G552" s="4" t="n"/>
      <c r="I552" s="4" t="n"/>
      <c r="J552" s="4" t="n"/>
    </row>
    <row r="553">
      <c r="B553" s="2" t="n"/>
      <c r="C553" s="2" t="n"/>
      <c r="E553" s="4" t="n"/>
      <c r="F553" s="4" t="n"/>
      <c r="G553" s="4" t="n"/>
      <c r="I553" s="4" t="n"/>
      <c r="J553" s="4" t="n"/>
    </row>
    <row r="554">
      <c r="B554" s="2" t="n"/>
      <c r="C554" s="2" t="n"/>
      <c r="E554" s="4" t="n"/>
      <c r="F554" s="4" t="n"/>
      <c r="G554" s="4" t="n"/>
      <c r="I554" s="4" t="n"/>
      <c r="J554" s="4" t="n"/>
    </row>
    <row r="555">
      <c r="B555" s="2" t="n"/>
      <c r="C555" s="2" t="n"/>
      <c r="E555" s="4" t="n"/>
      <c r="F555" s="4" t="n"/>
      <c r="G555" s="4" t="n"/>
      <c r="I555" s="4" t="n"/>
      <c r="J555" s="4" t="n"/>
    </row>
    <row r="556">
      <c r="B556" s="2" t="n"/>
      <c r="C556" s="2" t="n"/>
      <c r="E556" s="4" t="n"/>
      <c r="F556" s="4" t="n"/>
      <c r="G556" s="4" t="n"/>
      <c r="I556" s="4" t="n"/>
      <c r="J556" s="4" t="n"/>
    </row>
    <row r="557">
      <c r="B557" s="2" t="n"/>
      <c r="C557" s="2" t="n"/>
      <c r="E557" s="4" t="n"/>
      <c r="F557" s="4" t="n"/>
      <c r="G557" s="4" t="n"/>
      <c r="I557" s="4" t="n"/>
      <c r="J557" s="4" t="n"/>
    </row>
    <row r="558">
      <c r="B558" s="2" t="n"/>
      <c r="C558" s="2" t="n"/>
      <c r="E558" s="4" t="n"/>
      <c r="F558" s="4" t="n"/>
      <c r="G558" s="4" t="n"/>
      <c r="I558" s="4" t="n"/>
      <c r="J558" s="4" t="n"/>
    </row>
    <row r="559">
      <c r="B559" s="2" t="n"/>
      <c r="C559" s="2" t="n"/>
      <c r="E559" s="4" t="n"/>
      <c r="F559" s="4" t="n"/>
      <c r="G559" s="4" t="n"/>
      <c r="I559" s="4" t="n"/>
      <c r="J559" s="4" t="n"/>
    </row>
    <row r="560">
      <c r="B560" s="2" t="n"/>
      <c r="C560" s="2" t="n"/>
      <c r="E560" s="4" t="n"/>
      <c r="F560" s="4" t="n"/>
      <c r="G560" s="4" t="n"/>
      <c r="I560" s="4" t="n"/>
      <c r="J560" s="4" t="n"/>
    </row>
    <row r="561">
      <c r="B561" s="2" t="n"/>
      <c r="C561" s="2" t="n"/>
      <c r="E561" s="4" t="n"/>
      <c r="F561" s="4" t="n"/>
      <c r="G561" s="4" t="n"/>
      <c r="I561" s="4" t="n"/>
      <c r="J561" s="4" t="n"/>
    </row>
    <row r="562">
      <c r="B562" s="2" t="n"/>
      <c r="C562" s="2" t="n"/>
      <c r="E562" s="4" t="n"/>
      <c r="F562" s="4" t="n"/>
      <c r="G562" s="4" t="n"/>
      <c r="I562" s="4" t="n"/>
      <c r="J562" s="4" t="n"/>
    </row>
    <row r="563">
      <c r="B563" s="2" t="n"/>
      <c r="C563" s="2" t="n"/>
      <c r="E563" s="4" t="n"/>
      <c r="F563" s="4" t="n"/>
      <c r="G563" s="4" t="n"/>
      <c r="I563" s="4" t="n"/>
      <c r="J563" s="4" t="n"/>
    </row>
    <row r="564">
      <c r="B564" s="2" t="n"/>
      <c r="C564" s="2" t="n"/>
      <c r="E564" s="4" t="n"/>
      <c r="F564" s="4" t="n"/>
      <c r="G564" s="4" t="n"/>
      <c r="I564" s="4" t="n"/>
      <c r="J564" s="4" t="n"/>
    </row>
    <row r="565">
      <c r="B565" s="2" t="n"/>
      <c r="C565" s="2" t="n"/>
      <c r="E565" s="4" t="n"/>
      <c r="F565" s="4" t="n"/>
      <c r="G565" s="4" t="n"/>
      <c r="I565" s="4" t="n"/>
      <c r="J565" s="4" t="n"/>
    </row>
    <row r="566">
      <c r="B566" s="2" t="n"/>
      <c r="C566" s="2" t="n"/>
      <c r="E566" s="4" t="n"/>
      <c r="F566" s="4" t="n"/>
      <c r="G566" s="4" t="n"/>
      <c r="I566" s="4" t="n"/>
      <c r="J566" s="4" t="n"/>
    </row>
    <row r="567">
      <c r="B567" s="2" t="n"/>
      <c r="C567" s="2" t="n"/>
      <c r="E567" s="4" t="n"/>
      <c r="F567" s="4" t="n"/>
      <c r="G567" s="4" t="n"/>
      <c r="I567" s="4" t="n"/>
      <c r="J567" s="4" t="n"/>
    </row>
    <row r="568">
      <c r="B568" s="2" t="n"/>
      <c r="C568" s="2" t="n"/>
      <c r="E568" s="4" t="n"/>
      <c r="F568" s="4" t="n"/>
      <c r="G568" s="4" t="n"/>
      <c r="I568" s="4" t="n"/>
      <c r="J568" s="4" t="n"/>
    </row>
    <row r="569">
      <c r="B569" s="2" t="n"/>
      <c r="C569" s="2" t="n"/>
      <c r="E569" s="4" t="n"/>
      <c r="F569" s="4" t="n"/>
      <c r="G569" s="4" t="n"/>
      <c r="I569" s="4" t="n"/>
      <c r="J569" s="4" t="n"/>
    </row>
    <row r="570">
      <c r="B570" s="2" t="n"/>
      <c r="C570" s="2" t="n"/>
      <c r="E570" s="4" t="n"/>
      <c r="F570" s="4" t="n"/>
      <c r="G570" s="4" t="n"/>
      <c r="I570" s="4" t="n"/>
      <c r="J570" s="4" t="n"/>
    </row>
    <row r="571">
      <c r="B571" s="2" t="n"/>
      <c r="C571" s="2" t="n"/>
      <c r="E571" s="4" t="n"/>
      <c r="F571" s="4" t="n"/>
      <c r="G571" s="4" t="n"/>
      <c r="I571" s="4" t="n"/>
      <c r="J571" s="4" t="n"/>
    </row>
    <row r="572">
      <c r="B572" s="2" t="n"/>
      <c r="C572" s="2" t="n"/>
      <c r="E572" s="4" t="n"/>
      <c r="F572" s="4" t="n"/>
      <c r="G572" s="4" t="n"/>
      <c r="I572" s="4" t="n"/>
      <c r="J572" s="4" t="n"/>
    </row>
    <row r="573">
      <c r="B573" s="2" t="n"/>
      <c r="C573" s="2" t="n"/>
      <c r="E573" s="4" t="n"/>
      <c r="F573" s="4" t="n"/>
      <c r="G573" s="4" t="n"/>
      <c r="I573" s="4" t="n"/>
      <c r="J573" s="4" t="n"/>
    </row>
    <row r="574">
      <c r="B574" s="2" t="n"/>
      <c r="C574" s="2" t="n"/>
      <c r="E574" s="4" t="n"/>
      <c r="F574" s="4" t="n"/>
      <c r="G574" s="4" t="n"/>
      <c r="I574" s="4" t="n"/>
      <c r="J574" s="4" t="n"/>
    </row>
    <row r="575">
      <c r="B575" s="2" t="n"/>
      <c r="C575" s="2" t="n"/>
      <c r="E575" s="4" t="n"/>
      <c r="F575" s="4" t="n"/>
      <c r="G575" s="4" t="n"/>
      <c r="I575" s="4" t="n"/>
      <c r="J575" s="4" t="n"/>
    </row>
    <row r="576">
      <c r="B576" s="2" t="n"/>
      <c r="C576" s="2" t="n"/>
      <c r="E576" s="4" t="n"/>
      <c r="F576" s="4" t="n"/>
      <c r="G576" s="4" t="n"/>
      <c r="I576" s="4" t="n"/>
      <c r="J576" s="4" t="n"/>
    </row>
    <row r="577">
      <c r="B577" s="2" t="n"/>
      <c r="C577" s="2" t="n"/>
      <c r="E577" s="4" t="n"/>
      <c r="F577" s="4" t="n"/>
      <c r="G577" s="4" t="n"/>
      <c r="I577" s="4" t="n"/>
      <c r="J577" s="4" t="n"/>
    </row>
    <row r="578">
      <c r="B578" s="2" t="n"/>
      <c r="C578" s="2" t="n"/>
      <c r="E578" s="4" t="n"/>
      <c r="F578" s="4" t="n"/>
      <c r="G578" s="4" t="n"/>
      <c r="I578" s="4" t="n"/>
      <c r="J578" s="4" t="n"/>
    </row>
    <row r="579">
      <c r="B579" s="2" t="n"/>
      <c r="C579" s="2" t="n"/>
      <c r="E579" s="4" t="n"/>
      <c r="F579" s="4" t="n"/>
      <c r="G579" s="4" t="n"/>
      <c r="I579" s="4" t="n"/>
      <c r="J579" s="4" t="n"/>
    </row>
    <row r="580">
      <c r="B580" s="2" t="n"/>
      <c r="C580" s="2" t="n"/>
      <c r="E580" s="4" t="n"/>
      <c r="F580" s="4" t="n"/>
      <c r="G580" s="4" t="n"/>
      <c r="I580" s="4" t="n"/>
      <c r="J580" s="4" t="n"/>
    </row>
    <row r="581">
      <c r="B581" s="2" t="n"/>
      <c r="C581" s="2" t="n"/>
      <c r="E581" s="4" t="n"/>
      <c r="F581" s="4" t="n"/>
      <c r="G581" s="4" t="n"/>
      <c r="I581" s="4" t="n"/>
      <c r="J581" s="4" t="n"/>
    </row>
    <row r="582">
      <c r="B582" s="2" t="n"/>
      <c r="C582" s="2" t="n"/>
      <c r="E582" s="4" t="n"/>
      <c r="F582" s="4" t="n"/>
      <c r="G582" s="4" t="n"/>
      <c r="I582" s="4" t="n"/>
      <c r="J582" s="4" t="n"/>
    </row>
    <row r="583">
      <c r="B583" s="2" t="n"/>
      <c r="C583" s="2" t="n"/>
      <c r="E583" s="4" t="n"/>
      <c r="F583" s="4" t="n"/>
      <c r="G583" s="4" t="n"/>
      <c r="I583" s="4" t="n"/>
      <c r="J583" s="4" t="n"/>
    </row>
    <row r="584">
      <c r="B584" s="2" t="n"/>
      <c r="C584" s="2" t="n"/>
      <c r="E584" s="4" t="n"/>
      <c r="F584" s="4" t="n"/>
      <c r="G584" s="4" t="n"/>
      <c r="I584" s="4" t="n"/>
      <c r="J584" s="4" t="n"/>
    </row>
    <row r="585">
      <c r="B585" s="2" t="n"/>
      <c r="C585" s="2" t="n"/>
      <c r="E585" s="4" t="n"/>
      <c r="F585" s="4" t="n"/>
      <c r="G585" s="4" t="n"/>
      <c r="I585" s="4" t="n"/>
      <c r="J585" s="4" t="n"/>
    </row>
    <row r="586">
      <c r="B586" s="2" t="n"/>
      <c r="C586" s="2" t="n"/>
      <c r="E586" s="4" t="n"/>
      <c r="F586" s="4" t="n"/>
      <c r="G586" s="4" t="n"/>
      <c r="I586" s="4" t="n"/>
      <c r="J586" s="4" t="n"/>
    </row>
    <row r="587">
      <c r="B587" s="2" t="n"/>
      <c r="C587" s="2" t="n"/>
      <c r="E587" s="4" t="n"/>
      <c r="F587" s="4" t="n"/>
      <c r="G587" s="4" t="n"/>
      <c r="I587" s="4" t="n"/>
      <c r="J587" s="4" t="n"/>
    </row>
    <row r="588">
      <c r="B588" s="2" t="n"/>
      <c r="C588" s="2" t="n"/>
      <c r="E588" s="4" t="n"/>
      <c r="F588" s="4" t="n"/>
      <c r="G588" s="4" t="n"/>
      <c r="I588" s="4" t="n"/>
      <c r="J588" s="4" t="n"/>
    </row>
    <row r="589">
      <c r="B589" s="2" t="n"/>
      <c r="C589" s="2" t="n"/>
      <c r="E589" s="4" t="n"/>
      <c r="F589" s="4" t="n"/>
      <c r="G589" s="4" t="n"/>
      <c r="I589" s="4" t="n"/>
      <c r="J589" s="4" t="n"/>
    </row>
    <row r="590">
      <c r="B590" s="2" t="n"/>
      <c r="C590" s="2" t="n"/>
      <c r="E590" s="4" t="n"/>
      <c r="F590" s="4" t="n"/>
      <c r="G590" s="4" t="n"/>
      <c r="I590" s="4" t="n"/>
      <c r="J590" s="4" t="n"/>
    </row>
    <row r="591">
      <c r="B591" s="2" t="n"/>
      <c r="C591" s="2" t="n"/>
      <c r="E591" s="4" t="n"/>
      <c r="F591" s="4" t="n"/>
      <c r="G591" s="4" t="n"/>
      <c r="I591" s="4" t="n"/>
      <c r="J591" s="4" t="n"/>
    </row>
    <row r="592">
      <c r="B592" s="2" t="n"/>
      <c r="C592" s="2" t="n"/>
      <c r="E592" s="4" t="n"/>
      <c r="F592" s="4" t="n"/>
      <c r="G592" s="4" t="n"/>
      <c r="I592" s="4" t="n"/>
      <c r="J592" s="4" t="n"/>
    </row>
    <row r="593">
      <c r="B593" s="2" t="n"/>
      <c r="C593" s="2" t="n"/>
      <c r="E593" s="4" t="n"/>
      <c r="F593" s="4" t="n"/>
      <c r="G593" s="4" t="n"/>
      <c r="I593" s="4" t="n"/>
      <c r="J593" s="4" t="n"/>
    </row>
    <row r="594">
      <c r="B594" s="2" t="n"/>
      <c r="C594" s="2" t="n"/>
      <c r="E594" s="4" t="n"/>
      <c r="F594" s="4" t="n"/>
      <c r="G594" s="4" t="n"/>
      <c r="I594" s="4" t="n"/>
      <c r="J594" s="4" t="n"/>
    </row>
    <row r="595">
      <c r="B595" s="2" t="n"/>
      <c r="C595" s="2" t="n"/>
      <c r="E595" s="4" t="n"/>
      <c r="F595" s="4" t="n"/>
      <c r="G595" s="4" t="n"/>
      <c r="I595" s="4" t="n"/>
      <c r="J595" s="4" t="n"/>
    </row>
    <row r="596">
      <c r="B596" s="2" t="n"/>
      <c r="C596" s="2" t="n"/>
      <c r="E596" s="4" t="n"/>
      <c r="F596" s="4" t="n"/>
      <c r="G596" s="4" t="n"/>
      <c r="I596" s="4" t="n"/>
      <c r="J596" s="4" t="n"/>
    </row>
    <row r="597">
      <c r="B597" s="2" t="n"/>
      <c r="C597" s="2" t="n"/>
      <c r="E597" s="4" t="n"/>
      <c r="F597" s="4" t="n"/>
      <c r="G597" s="4" t="n"/>
      <c r="I597" s="4" t="n"/>
      <c r="J597" s="4" t="n"/>
    </row>
    <row r="598">
      <c r="B598" s="2" t="n"/>
      <c r="C598" s="2" t="n"/>
      <c r="E598" s="4" t="n"/>
      <c r="F598" s="4" t="n"/>
      <c r="G598" s="4" t="n"/>
      <c r="I598" s="4" t="n"/>
      <c r="J598" s="4" t="n"/>
    </row>
    <row r="599">
      <c r="B599" s="2" t="n"/>
      <c r="C599" s="2" t="n"/>
      <c r="E599" s="4" t="n"/>
      <c r="F599" s="4" t="n"/>
      <c r="G599" s="4" t="n"/>
      <c r="I599" s="4" t="n"/>
      <c r="J599" s="4" t="n"/>
    </row>
    <row r="600">
      <c r="B600" s="2" t="n"/>
      <c r="C600" s="2" t="n"/>
      <c r="E600" s="4" t="n"/>
      <c r="F600" s="4" t="n"/>
      <c r="G600" s="4" t="n"/>
      <c r="I600" s="4" t="n"/>
      <c r="J600" s="4" t="n"/>
    </row>
    <row r="601">
      <c r="B601" s="2" t="n"/>
      <c r="C601" s="2" t="n"/>
      <c r="E601" s="4" t="n"/>
      <c r="F601" s="4" t="n"/>
      <c r="G601" s="4" t="n"/>
      <c r="I601" s="4" t="n"/>
      <c r="J601" s="4" t="n"/>
    </row>
    <row r="602">
      <c r="B602" s="2" t="n"/>
      <c r="C602" s="2" t="n"/>
      <c r="E602" s="4" t="n"/>
      <c r="F602" s="4" t="n"/>
      <c r="G602" s="4" t="n"/>
      <c r="I602" s="4" t="n"/>
      <c r="J602" s="4" t="n"/>
    </row>
    <row r="603">
      <c r="B603" s="2" t="n"/>
      <c r="C603" s="2" t="n"/>
      <c r="E603" s="4" t="n"/>
      <c r="F603" s="4" t="n"/>
      <c r="G603" s="4" t="n"/>
      <c r="I603" s="4" t="n"/>
      <c r="J603" s="4" t="n"/>
    </row>
    <row r="604">
      <c r="B604" s="2" t="n"/>
      <c r="C604" s="2" t="n"/>
      <c r="E604" s="4" t="n"/>
      <c r="F604" s="4" t="n"/>
      <c r="G604" s="4" t="n"/>
      <c r="I604" s="4" t="n"/>
      <c r="J604" s="4" t="n"/>
    </row>
    <row r="605">
      <c r="B605" s="2" t="n"/>
      <c r="C605" s="2" t="n"/>
      <c r="E605" s="4" t="n"/>
      <c r="F605" s="4" t="n"/>
      <c r="G605" s="4" t="n"/>
      <c r="I605" s="4" t="n"/>
      <c r="J605" s="4" t="n"/>
    </row>
    <row r="606">
      <c r="B606" s="2" t="n"/>
      <c r="C606" s="2" t="n"/>
      <c r="E606" s="4" t="n"/>
      <c r="F606" s="4" t="n"/>
      <c r="G606" s="4" t="n"/>
      <c r="I606" s="4" t="n"/>
      <c r="J606" s="4" t="n"/>
    </row>
    <row r="607">
      <c r="B607" s="2" t="n"/>
      <c r="C607" s="2" t="n"/>
      <c r="E607" s="4" t="n"/>
      <c r="F607" s="4" t="n"/>
      <c r="G607" s="4" t="n"/>
      <c r="I607" s="4" t="n"/>
      <c r="J607" s="4" t="n"/>
    </row>
    <row r="608">
      <c r="B608" s="2" t="n"/>
      <c r="C608" s="2" t="n"/>
      <c r="E608" s="4" t="n"/>
      <c r="F608" s="4" t="n"/>
      <c r="G608" s="4" t="n"/>
      <c r="I608" s="4" t="n"/>
      <c r="J608" s="4" t="n"/>
    </row>
    <row r="609">
      <c r="B609" s="2" t="n"/>
      <c r="C609" s="2" t="n"/>
      <c r="E609" s="4" t="n"/>
      <c r="F609" s="4" t="n"/>
      <c r="G609" s="4" t="n"/>
      <c r="I609" s="4" t="n"/>
      <c r="J609" s="4" t="n"/>
    </row>
    <row r="610">
      <c r="B610" s="2" t="n"/>
      <c r="C610" s="2" t="n"/>
      <c r="E610" s="4" t="n"/>
      <c r="F610" s="4" t="n"/>
      <c r="G610" s="4" t="n"/>
      <c r="I610" s="4" t="n"/>
      <c r="J610" s="4" t="n"/>
    </row>
    <row r="611">
      <c r="B611" s="2" t="n"/>
      <c r="C611" s="2" t="n"/>
      <c r="E611" s="4" t="n"/>
      <c r="F611" s="4" t="n"/>
      <c r="G611" s="4" t="n"/>
      <c r="I611" s="4" t="n"/>
      <c r="J611" s="4" t="n"/>
    </row>
    <row r="612">
      <c r="B612" s="2" t="n"/>
      <c r="C612" s="2" t="n"/>
      <c r="E612" s="4" t="n"/>
      <c r="F612" s="4" t="n"/>
      <c r="G612" s="4" t="n"/>
      <c r="I612" s="4" t="n"/>
      <c r="J612" s="4" t="n"/>
    </row>
    <row r="613">
      <c r="B613" s="2" t="n"/>
      <c r="C613" s="2" t="n"/>
      <c r="E613" s="4" t="n"/>
      <c r="F613" s="4" t="n"/>
      <c r="G613" s="4" t="n"/>
      <c r="I613" s="4" t="n"/>
      <c r="J613" s="4" t="n"/>
    </row>
    <row r="614">
      <c r="B614" s="2" t="n"/>
      <c r="C614" s="2" t="n"/>
      <c r="E614" s="4" t="n"/>
      <c r="F614" s="4" t="n"/>
      <c r="G614" s="4" t="n"/>
      <c r="I614" s="4" t="n"/>
      <c r="J614" s="4" t="n"/>
    </row>
    <row r="615">
      <c r="B615" s="2" t="n"/>
      <c r="C615" s="2" t="n"/>
      <c r="E615" s="4" t="n"/>
      <c r="F615" s="4" t="n"/>
      <c r="G615" s="4" t="n"/>
      <c r="I615" s="4" t="n"/>
      <c r="J615" s="4" t="n"/>
    </row>
    <row r="616">
      <c r="B616" s="2" t="n"/>
      <c r="C616" s="2" t="n"/>
      <c r="E616" s="4" t="n"/>
      <c r="F616" s="4" t="n"/>
      <c r="G616" s="4" t="n"/>
      <c r="I616" s="4" t="n"/>
      <c r="J616" s="4" t="n"/>
    </row>
    <row r="617">
      <c r="B617" s="2" t="n"/>
      <c r="C617" s="2" t="n"/>
      <c r="E617" s="4" t="n"/>
      <c r="F617" s="4" t="n"/>
      <c r="G617" s="4" t="n"/>
      <c r="I617" s="4" t="n"/>
      <c r="J617" s="4" t="n"/>
    </row>
    <row r="618">
      <c r="B618" s="2" t="n"/>
      <c r="C618" s="2" t="n"/>
      <c r="E618" s="4" t="n"/>
      <c r="F618" s="4" t="n"/>
      <c r="G618" s="4" t="n"/>
      <c r="I618" s="4" t="n"/>
      <c r="J618" s="4" t="n"/>
    </row>
    <row r="619">
      <c r="B619" s="2" t="n"/>
      <c r="C619" s="2" t="n"/>
      <c r="E619" s="4" t="n"/>
      <c r="F619" s="4" t="n"/>
      <c r="G619" s="4" t="n"/>
      <c r="I619" s="4" t="n"/>
      <c r="J619" s="4" t="n"/>
    </row>
    <row r="620">
      <c r="B620" s="2" t="n"/>
      <c r="C620" s="2" t="n"/>
      <c r="E620" s="4" t="n"/>
      <c r="F620" s="4" t="n"/>
      <c r="G620" s="4" t="n"/>
      <c r="I620" s="4" t="n"/>
      <c r="J620" s="4" t="n"/>
    </row>
    <row r="621">
      <c r="B621" s="2" t="n"/>
      <c r="C621" s="2" t="n"/>
      <c r="E621" s="4" t="n"/>
      <c r="F621" s="4" t="n"/>
      <c r="G621" s="4" t="n"/>
      <c r="I621" s="4" t="n"/>
      <c r="J621" s="4" t="n"/>
    </row>
    <row r="622">
      <c r="B622" s="2" t="n"/>
      <c r="C622" s="2" t="n"/>
      <c r="E622" s="4" t="n"/>
      <c r="F622" s="4" t="n"/>
      <c r="G622" s="4" t="n"/>
      <c r="I622" s="4" t="n"/>
      <c r="J622" s="4" t="n"/>
    </row>
    <row r="623">
      <c r="B623" s="2" t="n"/>
      <c r="C623" s="2" t="n"/>
      <c r="E623" s="4" t="n"/>
      <c r="F623" s="4" t="n"/>
      <c r="G623" s="4" t="n"/>
      <c r="I623" s="4" t="n"/>
      <c r="J623" s="4" t="n"/>
    </row>
    <row r="624">
      <c r="B624" s="2" t="n"/>
      <c r="C624" s="2" t="n"/>
      <c r="E624" s="4" t="n"/>
      <c r="F624" s="4" t="n"/>
      <c r="G624" s="4" t="n"/>
      <c r="I624" s="4" t="n"/>
      <c r="J624" s="4" t="n"/>
    </row>
    <row r="625">
      <c r="B625" s="2" t="n"/>
      <c r="C625" s="2" t="n"/>
      <c r="E625" s="4" t="n"/>
      <c r="F625" s="4" t="n"/>
      <c r="G625" s="4" t="n"/>
      <c r="I625" s="4" t="n"/>
      <c r="J625" s="4" t="n"/>
    </row>
    <row r="626">
      <c r="B626" s="2" t="n"/>
      <c r="C626" s="2" t="n"/>
      <c r="E626" s="4" t="n"/>
      <c r="F626" s="4" t="n"/>
      <c r="G626" s="4" t="n"/>
      <c r="I626" s="4" t="n"/>
      <c r="J626" s="4" t="n"/>
    </row>
    <row r="627">
      <c r="B627" s="2" t="n"/>
      <c r="C627" s="2" t="n"/>
      <c r="E627" s="4" t="n"/>
      <c r="F627" s="4" t="n"/>
      <c r="G627" s="4" t="n"/>
      <c r="I627" s="4" t="n"/>
      <c r="J627" s="4" t="n"/>
    </row>
    <row r="628">
      <c r="B628" s="2" t="n"/>
      <c r="C628" s="2" t="n"/>
      <c r="E628" s="4" t="n"/>
      <c r="F628" s="4" t="n"/>
      <c r="G628" s="4" t="n"/>
      <c r="I628" s="4" t="n"/>
      <c r="J628" s="4" t="n"/>
    </row>
    <row r="629">
      <c r="B629" s="2" t="n"/>
      <c r="C629" s="2" t="n"/>
      <c r="E629" s="4" t="n"/>
      <c r="F629" s="4" t="n"/>
      <c r="G629" s="4" t="n"/>
      <c r="I629" s="4" t="n"/>
      <c r="J629" s="4" t="n"/>
    </row>
    <row r="630">
      <c r="B630" s="2" t="n"/>
      <c r="C630" s="2" t="n"/>
      <c r="E630" s="4" t="n"/>
      <c r="F630" s="4" t="n"/>
      <c r="G630" s="4" t="n"/>
      <c r="I630" s="4" t="n"/>
      <c r="J630" s="4" t="n"/>
    </row>
    <row r="631">
      <c r="B631" s="2" t="n"/>
      <c r="C631" s="2" t="n"/>
      <c r="E631" s="4" t="n"/>
      <c r="F631" s="4" t="n"/>
      <c r="G631" s="4" t="n"/>
      <c r="I631" s="4" t="n"/>
      <c r="J631" s="4" t="n"/>
    </row>
    <row r="632">
      <c r="B632" s="2" t="n"/>
      <c r="C632" s="2" t="n"/>
      <c r="E632" s="4" t="n"/>
      <c r="F632" s="4" t="n"/>
      <c r="G632" s="4" t="n"/>
      <c r="I632" s="4" t="n"/>
      <c r="J632" s="4" t="n"/>
    </row>
    <row r="633">
      <c r="B633" s="2" t="n"/>
      <c r="C633" s="2" t="n"/>
      <c r="E633" s="4" t="n"/>
      <c r="F633" s="4" t="n"/>
      <c r="G633" s="4" t="n"/>
      <c r="I633" s="4" t="n"/>
      <c r="J633" s="4" t="n"/>
    </row>
    <row r="634">
      <c r="B634" s="2" t="n"/>
      <c r="C634" s="2" t="n"/>
      <c r="E634" s="4" t="n"/>
      <c r="F634" s="4" t="n"/>
      <c r="G634" s="4" t="n"/>
      <c r="I634" s="4" t="n"/>
      <c r="J634" s="4" t="n"/>
    </row>
    <row r="635">
      <c r="B635" s="2" t="n"/>
      <c r="C635" s="2" t="n"/>
      <c r="E635" s="4" t="n"/>
      <c r="F635" s="4" t="n"/>
      <c r="G635" s="4" t="n"/>
      <c r="I635" s="4" t="n"/>
      <c r="J635" s="4" t="n"/>
    </row>
    <row r="636">
      <c r="B636" s="2" t="n"/>
      <c r="C636" s="2" t="n"/>
      <c r="E636" s="4" t="n"/>
      <c r="F636" s="4" t="n"/>
      <c r="G636" s="4" t="n"/>
      <c r="I636" s="4" t="n"/>
      <c r="J636" s="4" t="n"/>
    </row>
    <row r="637">
      <c r="B637" s="2" t="n"/>
      <c r="C637" s="2" t="n"/>
      <c r="E637" s="4" t="n"/>
      <c r="F637" s="4" t="n"/>
      <c r="G637" s="4" t="n"/>
      <c r="I637" s="4" t="n"/>
      <c r="J637" s="4" t="n"/>
    </row>
    <row r="638">
      <c r="B638" s="2" t="n"/>
      <c r="C638" s="2" t="n"/>
      <c r="E638" s="4" t="n"/>
      <c r="F638" s="4" t="n"/>
      <c r="G638" s="4" t="n"/>
      <c r="I638" s="4" t="n"/>
      <c r="J638" s="4" t="n"/>
    </row>
    <row r="639">
      <c r="B639" s="2" t="n"/>
      <c r="C639" s="2" t="n"/>
      <c r="E639" s="4" t="n"/>
      <c r="F639" s="4" t="n"/>
      <c r="G639" s="4" t="n"/>
      <c r="I639" s="4" t="n"/>
      <c r="J639" s="4" t="n"/>
    </row>
    <row r="640">
      <c r="B640" s="2" t="n"/>
      <c r="C640" s="2" t="n"/>
      <c r="E640" s="4" t="n"/>
      <c r="F640" s="4" t="n"/>
      <c r="G640" s="4" t="n"/>
      <c r="I640" s="4" t="n"/>
      <c r="J640" s="4" t="n"/>
    </row>
    <row r="641">
      <c r="B641" s="2" t="n"/>
      <c r="C641" s="2" t="n"/>
      <c r="E641" s="4" t="n"/>
      <c r="F641" s="4" t="n"/>
      <c r="G641" s="4" t="n"/>
      <c r="I641" s="4" t="n"/>
      <c r="J641" s="4" t="n"/>
    </row>
    <row r="642">
      <c r="B642" s="2" t="n"/>
      <c r="C642" s="2" t="n"/>
      <c r="E642" s="4" t="n"/>
      <c r="F642" s="4" t="n"/>
      <c r="G642" s="4" t="n"/>
      <c r="I642" s="4" t="n"/>
      <c r="J642" s="4" t="n"/>
    </row>
    <row r="643">
      <c r="B643" s="2" t="n"/>
      <c r="C643" s="2" t="n"/>
      <c r="E643" s="4" t="n"/>
      <c r="F643" s="4" t="n"/>
      <c r="G643" s="4" t="n"/>
      <c r="I643" s="4" t="n"/>
      <c r="J643" s="4" t="n"/>
    </row>
    <row r="644">
      <c r="B644" s="2" t="n"/>
      <c r="C644" s="2" t="n"/>
      <c r="E644" s="4" t="n"/>
      <c r="F644" s="4" t="n"/>
      <c r="G644" s="4" t="n"/>
      <c r="I644" s="4" t="n"/>
      <c r="J644" s="4" t="n"/>
    </row>
    <row r="645">
      <c r="B645" s="2" t="n"/>
      <c r="C645" s="2" t="n"/>
      <c r="E645" s="4" t="n"/>
      <c r="F645" s="4" t="n"/>
      <c r="G645" s="4" t="n"/>
      <c r="I645" s="4" t="n"/>
      <c r="J645" s="4" t="n"/>
    </row>
    <row r="646">
      <c r="B646" s="2" t="n"/>
      <c r="C646" s="2" t="n"/>
      <c r="E646" s="4" t="n"/>
      <c r="F646" s="4" t="n"/>
      <c r="G646" s="4" t="n"/>
      <c r="I646" s="4" t="n"/>
      <c r="J646" s="4" t="n"/>
    </row>
    <row r="647">
      <c r="B647" s="2" t="n"/>
      <c r="C647" s="2" t="n"/>
      <c r="E647" s="4" t="n"/>
      <c r="F647" s="4" t="n"/>
      <c r="G647" s="4" t="n"/>
      <c r="I647" s="4" t="n"/>
      <c r="J647" s="4" t="n"/>
    </row>
    <row r="648">
      <c r="B648" s="2" t="n"/>
      <c r="C648" s="2" t="n"/>
      <c r="E648" s="4" t="n"/>
      <c r="F648" s="4" t="n"/>
      <c r="G648" s="4" t="n"/>
      <c r="I648" s="4" t="n"/>
      <c r="J648" s="4" t="n"/>
    </row>
    <row r="649">
      <c r="B649" s="2" t="n"/>
      <c r="C649" s="2" t="n"/>
      <c r="E649" s="4" t="n"/>
      <c r="F649" s="4" t="n"/>
      <c r="G649" s="4" t="n"/>
      <c r="I649" s="4" t="n"/>
      <c r="J649" s="4" t="n"/>
    </row>
    <row r="650">
      <c r="B650" s="2" t="n"/>
      <c r="C650" s="2" t="n"/>
      <c r="E650" s="4" t="n"/>
      <c r="F650" s="4" t="n"/>
      <c r="G650" s="4" t="n"/>
      <c r="I650" s="4" t="n"/>
      <c r="J650" s="4" t="n"/>
    </row>
    <row r="651">
      <c r="B651" s="2" t="n"/>
      <c r="C651" s="2" t="n"/>
      <c r="E651" s="4" t="n"/>
      <c r="F651" s="4" t="n"/>
      <c r="G651" s="4" t="n"/>
      <c r="I651" s="4" t="n"/>
      <c r="J651" s="4" t="n"/>
    </row>
    <row r="652">
      <c r="B652" s="2" t="n"/>
      <c r="C652" s="2" t="n"/>
      <c r="E652" s="4" t="n"/>
      <c r="F652" s="4" t="n"/>
      <c r="G652" s="4" t="n"/>
      <c r="I652" s="4" t="n"/>
      <c r="J652" s="4" t="n"/>
    </row>
    <row r="653">
      <c r="B653" s="2" t="n"/>
      <c r="C653" s="2" t="n"/>
      <c r="E653" s="4" t="n"/>
      <c r="F653" s="4" t="n"/>
      <c r="G653" s="4" t="n"/>
      <c r="I653" s="4" t="n"/>
      <c r="J653" s="4" t="n"/>
    </row>
    <row r="654">
      <c r="B654" s="2" t="n"/>
      <c r="C654" s="2" t="n"/>
      <c r="E654" s="4" t="n"/>
      <c r="F654" s="4" t="n"/>
      <c r="G654" s="4" t="n"/>
      <c r="I654" s="4" t="n"/>
      <c r="J654" s="4" t="n"/>
    </row>
    <row r="655">
      <c r="B655" s="2" t="n"/>
      <c r="C655" s="2" t="n"/>
      <c r="E655" s="4" t="n"/>
      <c r="F655" s="4" t="n"/>
      <c r="G655" s="4" t="n"/>
      <c r="I655" s="4" t="n"/>
      <c r="J655" s="4" t="n"/>
    </row>
    <row r="656">
      <c r="B656" s="2" t="n"/>
      <c r="C656" s="2" t="n"/>
      <c r="E656" s="4" t="n"/>
      <c r="F656" s="4" t="n"/>
      <c r="G656" s="4" t="n"/>
      <c r="I656" s="4" t="n"/>
      <c r="J656" s="4" t="n"/>
    </row>
    <row r="657">
      <c r="B657" s="2" t="n"/>
      <c r="C657" s="2" t="n"/>
      <c r="E657" s="4" t="n"/>
      <c r="F657" s="4" t="n"/>
      <c r="G657" s="4" t="n"/>
      <c r="I657" s="4" t="n"/>
      <c r="J657" s="4" t="n"/>
    </row>
    <row r="658">
      <c r="B658" s="2" t="n"/>
      <c r="C658" s="2" t="n"/>
      <c r="E658" s="4" t="n"/>
      <c r="F658" s="4" t="n"/>
      <c r="G658" s="4" t="n"/>
      <c r="I658" s="4" t="n"/>
      <c r="J658" s="4" t="n"/>
    </row>
    <row r="659">
      <c r="B659" s="2" t="n"/>
      <c r="C659" s="2" t="n"/>
      <c r="E659" s="4" t="n"/>
      <c r="F659" s="4" t="n"/>
      <c r="G659" s="4" t="n"/>
      <c r="I659" s="4" t="n"/>
      <c r="J659" s="4" t="n"/>
    </row>
    <row r="660">
      <c r="B660" s="2" t="n"/>
      <c r="C660" s="2" t="n"/>
      <c r="E660" s="4" t="n"/>
      <c r="F660" s="4" t="n"/>
      <c r="G660" s="4" t="n"/>
      <c r="I660" s="4" t="n"/>
      <c r="J660" s="4" t="n"/>
    </row>
    <row r="661">
      <c r="B661" s="2" t="n"/>
      <c r="C661" s="2" t="n"/>
      <c r="E661" s="4" t="n"/>
      <c r="F661" s="4" t="n"/>
      <c r="G661" s="4" t="n"/>
      <c r="I661" s="4" t="n"/>
      <c r="J661" s="4" t="n"/>
    </row>
    <row r="662">
      <c r="B662" s="2" t="n"/>
      <c r="C662" s="2" t="n"/>
      <c r="E662" s="4" t="n"/>
      <c r="F662" s="4" t="n"/>
      <c r="G662" s="4" t="n"/>
      <c r="I662" s="4" t="n"/>
      <c r="J662" s="4" t="n"/>
    </row>
    <row r="663">
      <c r="B663" s="2" t="n"/>
      <c r="C663" s="2" t="n"/>
      <c r="E663" s="4" t="n"/>
      <c r="F663" s="4" t="n"/>
      <c r="G663" s="4" t="n"/>
      <c r="I663" s="4" t="n"/>
      <c r="J663" s="4" t="n"/>
    </row>
    <row r="664">
      <c r="B664" s="2" t="n"/>
      <c r="C664" s="2" t="n"/>
      <c r="E664" s="4" t="n"/>
      <c r="F664" s="4" t="n"/>
      <c r="G664" s="4" t="n"/>
      <c r="I664" s="4" t="n"/>
      <c r="J664" s="4" t="n"/>
    </row>
    <row r="665">
      <c r="B665" s="2" t="n"/>
      <c r="C665" s="2" t="n"/>
      <c r="E665" s="4" t="n"/>
      <c r="F665" s="4" t="n"/>
      <c r="G665" s="4" t="n"/>
      <c r="I665" s="4" t="n"/>
      <c r="J665" s="4" t="n"/>
    </row>
    <row r="666">
      <c r="B666" s="2" t="n"/>
      <c r="C666" s="2" t="n"/>
      <c r="E666" s="4" t="n"/>
      <c r="F666" s="4" t="n"/>
      <c r="G666" s="4" t="n"/>
      <c r="I666" s="4" t="n"/>
      <c r="J666" s="4" t="n"/>
    </row>
    <row r="667">
      <c r="B667" s="2" t="n"/>
      <c r="C667" s="2" t="n"/>
      <c r="E667" s="4" t="n"/>
      <c r="F667" s="4" t="n"/>
      <c r="G667" s="4" t="n"/>
      <c r="I667" s="4" t="n"/>
      <c r="J667" s="4" t="n"/>
    </row>
    <row r="668">
      <c r="B668" s="2" t="n"/>
      <c r="C668" s="2" t="n"/>
      <c r="E668" s="4" t="n"/>
      <c r="F668" s="4" t="n"/>
      <c r="G668" s="4" t="n"/>
      <c r="I668" s="4" t="n"/>
      <c r="J668" s="4" t="n"/>
    </row>
    <row r="669">
      <c r="B669" s="2" t="n"/>
      <c r="C669" s="2" t="n"/>
      <c r="E669" s="4" t="n"/>
      <c r="F669" s="4" t="n"/>
      <c r="G669" s="4" t="n"/>
      <c r="I669" s="4" t="n"/>
      <c r="J669" s="4" t="n"/>
    </row>
    <row r="670">
      <c r="B670" s="2" t="n"/>
      <c r="C670" s="2" t="n"/>
      <c r="E670" s="4" t="n"/>
      <c r="F670" s="4" t="n"/>
      <c r="G670" s="4" t="n"/>
      <c r="I670" s="4" t="n"/>
      <c r="J670" s="4" t="n"/>
    </row>
    <row r="671">
      <c r="B671" s="2" t="n"/>
      <c r="C671" s="2" t="n"/>
      <c r="E671" s="4" t="n"/>
      <c r="F671" s="4" t="n"/>
      <c r="G671" s="4" t="n"/>
      <c r="I671" s="4" t="n"/>
      <c r="J671" s="4" t="n"/>
    </row>
    <row r="672">
      <c r="B672" s="2" t="n"/>
      <c r="C672" s="2" t="n"/>
      <c r="E672" s="4" t="n"/>
      <c r="F672" s="4" t="n"/>
      <c r="G672" s="4" t="n"/>
      <c r="I672" s="4" t="n"/>
      <c r="J672" s="4" t="n"/>
    </row>
    <row r="673">
      <c r="B673" s="2" t="n"/>
      <c r="C673" s="2" t="n"/>
      <c r="E673" s="4" t="n"/>
      <c r="F673" s="4" t="n"/>
      <c r="G673" s="4" t="n"/>
      <c r="I673" s="4" t="n"/>
      <c r="J673" s="4" t="n"/>
    </row>
    <row r="674">
      <c r="B674" s="2" t="n"/>
      <c r="C674" s="2" t="n"/>
      <c r="E674" s="4" t="n"/>
      <c r="F674" s="4" t="n"/>
      <c r="G674" s="4" t="n"/>
      <c r="I674" s="4" t="n"/>
      <c r="J674" s="4" t="n"/>
    </row>
    <row r="675">
      <c r="B675" s="2" t="n"/>
      <c r="C675" s="2" t="n"/>
      <c r="E675" s="4" t="n"/>
      <c r="F675" s="4" t="n"/>
      <c r="G675" s="4" t="n"/>
      <c r="I675" s="4" t="n"/>
      <c r="J675" s="4" t="n"/>
    </row>
    <row r="676">
      <c r="B676" s="2" t="n"/>
      <c r="C676" s="2" t="n"/>
      <c r="E676" s="4" t="n"/>
      <c r="F676" s="4" t="n"/>
      <c r="G676" s="4" t="n"/>
      <c r="I676" s="4" t="n"/>
      <c r="J676" s="4" t="n"/>
    </row>
    <row r="677">
      <c r="B677" s="2" t="n"/>
      <c r="C677" s="2" t="n"/>
      <c r="E677" s="4" t="n"/>
      <c r="F677" s="4" t="n"/>
      <c r="G677" s="4" t="n"/>
      <c r="I677" s="4" t="n"/>
      <c r="J677" s="4" t="n"/>
    </row>
    <row r="678">
      <c r="B678" s="2" t="n"/>
      <c r="C678" s="2" t="n"/>
      <c r="E678" s="4" t="n"/>
      <c r="F678" s="4" t="n"/>
      <c r="G678" s="4" t="n"/>
      <c r="I678" s="4" t="n"/>
      <c r="J678" s="4" t="n"/>
    </row>
    <row r="679">
      <c r="B679" s="2" t="n"/>
      <c r="C679" s="2" t="n"/>
      <c r="E679" s="4" t="n"/>
      <c r="F679" s="4" t="n"/>
      <c r="G679" s="4" t="n"/>
      <c r="I679" s="4" t="n"/>
      <c r="J679" s="4" t="n"/>
    </row>
    <row r="680">
      <c r="B680" s="2" t="n"/>
      <c r="C680" s="2" t="n"/>
      <c r="E680" s="4" t="n"/>
      <c r="F680" s="4" t="n"/>
      <c r="G680" s="4" t="n"/>
      <c r="I680" s="4" t="n"/>
      <c r="J680" s="4" t="n"/>
    </row>
    <row r="681">
      <c r="B681" s="2" t="n"/>
      <c r="C681" s="2" t="n"/>
      <c r="E681" s="4" t="n"/>
      <c r="F681" s="4" t="n"/>
      <c r="G681" s="4" t="n"/>
      <c r="I681" s="4" t="n"/>
      <c r="J681" s="4" t="n"/>
    </row>
    <row r="682">
      <c r="B682" s="2" t="n"/>
      <c r="C682" s="2" t="n"/>
      <c r="E682" s="4" t="n"/>
      <c r="F682" s="4" t="n"/>
      <c r="G682" s="4" t="n"/>
      <c r="I682" s="4" t="n"/>
      <c r="J682" s="4" t="n"/>
    </row>
    <row r="683">
      <c r="B683" s="2" t="n"/>
      <c r="C683" s="2" t="n"/>
      <c r="E683" s="4" t="n"/>
      <c r="F683" s="4" t="n"/>
      <c r="G683" s="4" t="n"/>
      <c r="I683" s="4" t="n"/>
      <c r="J683" s="4" t="n"/>
    </row>
    <row r="684">
      <c r="B684" s="2" t="n"/>
      <c r="C684" s="2" t="n"/>
      <c r="E684" s="4" t="n"/>
      <c r="F684" s="4" t="n"/>
      <c r="G684" s="4" t="n"/>
      <c r="I684" s="4" t="n"/>
      <c r="J684" s="4" t="n"/>
    </row>
    <row r="685">
      <c r="B685" s="2" t="n"/>
      <c r="C685" s="2" t="n"/>
      <c r="E685" s="4" t="n"/>
      <c r="F685" s="4" t="n"/>
      <c r="G685" s="4" t="n"/>
      <c r="I685" s="4" t="n"/>
      <c r="J685" s="4" t="n"/>
    </row>
    <row r="686">
      <c r="B686" s="2" t="n"/>
      <c r="C686" s="2" t="n"/>
      <c r="E686" s="4" t="n"/>
      <c r="F686" s="4" t="n"/>
      <c r="G686" s="4" t="n"/>
      <c r="I686" s="4" t="n"/>
      <c r="J686" s="4" t="n"/>
    </row>
    <row r="687">
      <c r="B687" s="2" t="n"/>
      <c r="C687" s="2" t="n"/>
      <c r="E687" s="4" t="n"/>
      <c r="F687" s="4" t="n"/>
      <c r="G687" s="4" t="n"/>
      <c r="I687" s="4" t="n"/>
      <c r="J687" s="4" t="n"/>
    </row>
    <row r="688">
      <c r="B688" s="2" t="n"/>
      <c r="C688" s="2" t="n"/>
      <c r="E688" s="4" t="n"/>
      <c r="F688" s="4" t="n"/>
      <c r="G688" s="4" t="n"/>
      <c r="I688" s="4" t="n"/>
      <c r="J688" s="4" t="n"/>
    </row>
    <row r="689">
      <c r="B689" s="2" t="n"/>
      <c r="C689" s="2" t="n"/>
      <c r="E689" s="4" t="n"/>
      <c r="F689" s="4" t="n"/>
      <c r="G689" s="4" t="n"/>
      <c r="I689" s="4" t="n"/>
      <c r="J689" s="4" t="n"/>
    </row>
    <row r="690">
      <c r="B690" s="2" t="n"/>
      <c r="C690" s="2" t="n"/>
      <c r="E690" s="4" t="n"/>
      <c r="F690" s="4" t="n"/>
      <c r="G690" s="4" t="n"/>
      <c r="I690" s="4" t="n"/>
      <c r="J690" s="4" t="n"/>
    </row>
    <row r="691">
      <c r="B691" s="2" t="n"/>
      <c r="C691" s="2" t="n"/>
      <c r="E691" s="4" t="n"/>
      <c r="F691" s="4" t="n"/>
      <c r="G691" s="4" t="n"/>
      <c r="I691" s="4" t="n"/>
      <c r="J691" s="4" t="n"/>
    </row>
    <row r="692">
      <c r="B692" s="2" t="n"/>
      <c r="C692" s="2" t="n"/>
      <c r="E692" s="4" t="n"/>
      <c r="F692" s="4" t="n"/>
      <c r="G692" s="4" t="n"/>
      <c r="I692" s="4" t="n"/>
      <c r="J692" s="4" t="n"/>
    </row>
    <row r="693">
      <c r="B693" s="2" t="n"/>
      <c r="C693" s="2" t="n"/>
      <c r="E693" s="4" t="n"/>
      <c r="F693" s="4" t="n"/>
      <c r="G693" s="4" t="n"/>
      <c r="I693" s="4" t="n"/>
      <c r="J693" s="4" t="n"/>
    </row>
    <row r="694">
      <c r="B694" s="2" t="n"/>
      <c r="C694" s="2" t="n"/>
      <c r="E694" s="4" t="n"/>
      <c r="F694" s="4" t="n"/>
      <c r="G694" s="4" t="n"/>
      <c r="I694" s="4" t="n"/>
      <c r="J694" s="4" t="n"/>
    </row>
    <row r="695">
      <c r="B695" s="2" t="n"/>
      <c r="C695" s="2" t="n"/>
      <c r="E695" s="4" t="n"/>
      <c r="F695" s="4" t="n"/>
      <c r="G695" s="4" t="n"/>
      <c r="I695" s="4" t="n"/>
      <c r="J695" s="4" t="n"/>
    </row>
    <row r="696">
      <c r="B696" s="2" t="n"/>
      <c r="C696" s="2" t="n"/>
      <c r="E696" s="4" t="n"/>
      <c r="F696" s="4" t="n"/>
      <c r="G696" s="4" t="n"/>
      <c r="I696" s="4" t="n"/>
      <c r="J696" s="4" t="n"/>
    </row>
    <row r="697">
      <c r="B697" s="2" t="n"/>
      <c r="C697" s="2" t="n"/>
      <c r="E697" s="4" t="n"/>
      <c r="F697" s="4" t="n"/>
      <c r="G697" s="4" t="n"/>
      <c r="I697" s="4" t="n"/>
      <c r="J697" s="4" t="n"/>
    </row>
    <row r="698">
      <c r="B698" s="2" t="n"/>
      <c r="C698" s="2" t="n"/>
      <c r="E698" s="4" t="n"/>
      <c r="F698" s="4" t="n"/>
      <c r="G698" s="4" t="n"/>
      <c r="I698" s="4" t="n"/>
      <c r="J698" s="4" t="n"/>
    </row>
    <row r="699">
      <c r="B699" s="2" t="n"/>
      <c r="C699" s="2" t="n"/>
      <c r="E699" s="4" t="n"/>
      <c r="F699" s="4" t="n"/>
      <c r="G699" s="4" t="n"/>
      <c r="I699" s="4" t="n"/>
      <c r="J699" s="4" t="n"/>
    </row>
    <row r="700">
      <c r="B700" s="2" t="n"/>
      <c r="C700" s="2" t="n"/>
      <c r="E700" s="4" t="n"/>
      <c r="F700" s="4" t="n"/>
      <c r="G700" s="4" t="n"/>
      <c r="I700" s="4" t="n"/>
      <c r="J700" s="4" t="n"/>
    </row>
    <row r="701">
      <c r="B701" s="2" t="n"/>
      <c r="C701" s="2" t="n"/>
      <c r="E701" s="4" t="n"/>
      <c r="F701" s="4" t="n"/>
      <c r="G701" s="4" t="n"/>
      <c r="I701" s="4" t="n"/>
      <c r="J701" s="4" t="n"/>
    </row>
    <row r="702">
      <c r="B702" s="2" t="n"/>
      <c r="C702" s="2" t="n"/>
      <c r="E702" s="4" t="n"/>
      <c r="F702" s="4" t="n"/>
      <c r="G702" s="4" t="n"/>
      <c r="I702" s="4" t="n"/>
      <c r="J702" s="4" t="n"/>
    </row>
    <row r="703">
      <c r="B703" s="2" t="n"/>
      <c r="C703" s="2" t="n"/>
      <c r="E703" s="4" t="n"/>
      <c r="F703" s="4" t="n"/>
      <c r="G703" s="4" t="n"/>
      <c r="I703" s="4" t="n"/>
      <c r="J703" s="4" t="n"/>
    </row>
    <row r="704">
      <c r="B704" s="2" t="n"/>
      <c r="C704" s="2" t="n"/>
      <c r="E704" s="4" t="n"/>
      <c r="F704" s="4" t="n"/>
      <c r="G704" s="4" t="n"/>
      <c r="I704" s="4" t="n"/>
      <c r="J704" s="4" t="n"/>
    </row>
    <row r="705">
      <c r="B705" s="2" t="n"/>
      <c r="C705" s="2" t="n"/>
      <c r="E705" s="4" t="n"/>
      <c r="F705" s="4" t="n"/>
      <c r="G705" s="4" t="n"/>
      <c r="I705" s="4" t="n"/>
      <c r="J705" s="4" t="n"/>
    </row>
    <row r="706">
      <c r="B706" s="2" t="n"/>
      <c r="C706" s="2" t="n"/>
      <c r="E706" s="4" t="n"/>
      <c r="F706" s="4" t="n"/>
      <c r="G706" s="4" t="n"/>
      <c r="I706" s="4" t="n"/>
      <c r="J706" s="4" t="n"/>
    </row>
    <row r="707">
      <c r="B707" s="2" t="n"/>
      <c r="C707" s="2" t="n"/>
      <c r="E707" s="4" t="n"/>
      <c r="F707" s="4" t="n"/>
      <c r="G707" s="4" t="n"/>
      <c r="I707" s="4" t="n"/>
      <c r="J707" s="4" t="n"/>
    </row>
    <row r="708">
      <c r="B708" s="2" t="n"/>
      <c r="C708" s="2" t="n"/>
      <c r="E708" s="4" t="n"/>
      <c r="F708" s="4" t="n"/>
      <c r="G708" s="4" t="n"/>
      <c r="I708" s="4" t="n"/>
      <c r="J708" s="4" t="n"/>
    </row>
    <row r="709">
      <c r="B709" s="2" t="n"/>
      <c r="C709" s="2" t="n"/>
      <c r="E709" s="4" t="n"/>
      <c r="F709" s="4" t="n"/>
      <c r="G709" s="4" t="n"/>
      <c r="I709" s="4" t="n"/>
      <c r="J709" s="4" t="n"/>
    </row>
    <row r="710">
      <c r="B710" s="2" t="n"/>
      <c r="C710" s="2" t="n"/>
      <c r="E710" s="4" t="n"/>
      <c r="F710" s="4" t="n"/>
      <c r="G710" s="4" t="n"/>
      <c r="I710" s="4" t="n"/>
      <c r="J710" s="4" t="n"/>
    </row>
    <row r="711">
      <c r="B711" s="2" t="n"/>
      <c r="C711" s="2" t="n"/>
      <c r="E711" s="4" t="n"/>
      <c r="F711" s="4" t="n"/>
      <c r="G711" s="4" t="n"/>
      <c r="I711" s="4" t="n"/>
      <c r="J711" s="4" t="n"/>
    </row>
    <row r="712">
      <c r="B712" s="2" t="n"/>
      <c r="C712" s="2" t="n"/>
      <c r="E712" s="4" t="n"/>
      <c r="F712" s="4" t="n"/>
      <c r="G712" s="4" t="n"/>
      <c r="I712" s="4" t="n"/>
      <c r="J712" s="4" t="n"/>
    </row>
    <row r="713">
      <c r="B713" s="2" t="n"/>
      <c r="C713" s="2" t="n"/>
      <c r="E713" s="4" t="n"/>
      <c r="F713" s="4" t="n"/>
      <c r="G713" s="4" t="n"/>
      <c r="I713" s="4" t="n"/>
      <c r="J713" s="4" t="n"/>
    </row>
    <row r="714">
      <c r="B714" s="2" t="n"/>
      <c r="C714" s="2" t="n"/>
      <c r="E714" s="4" t="n"/>
      <c r="F714" s="4" t="n"/>
      <c r="G714" s="4" t="n"/>
      <c r="I714" s="4" t="n"/>
      <c r="J714" s="4" t="n"/>
    </row>
    <row r="715">
      <c r="B715" s="2" t="n"/>
      <c r="C715" s="2" t="n"/>
      <c r="E715" s="4" t="n"/>
      <c r="F715" s="4" t="n"/>
      <c r="G715" s="4" t="n"/>
      <c r="I715" s="4" t="n"/>
      <c r="J715" s="4" t="n"/>
    </row>
    <row r="716">
      <c r="B716" s="2" t="n"/>
      <c r="C716" s="2" t="n"/>
      <c r="E716" s="4" t="n"/>
      <c r="F716" s="4" t="n"/>
      <c r="G716" s="4" t="n"/>
      <c r="I716" s="4" t="n"/>
      <c r="J716" s="4" t="n"/>
    </row>
    <row r="717">
      <c r="B717" s="2" t="n"/>
      <c r="C717" s="2" t="n"/>
      <c r="E717" s="4" t="n"/>
      <c r="F717" s="4" t="n"/>
      <c r="G717" s="4" t="n"/>
      <c r="I717" s="4" t="n"/>
      <c r="J717" s="4" t="n"/>
    </row>
    <row r="718">
      <c r="B718" s="2" t="n"/>
      <c r="C718" s="2" t="n"/>
      <c r="E718" s="4" t="n"/>
      <c r="F718" s="4" t="n"/>
      <c r="G718" s="4" t="n"/>
      <c r="I718" s="4" t="n"/>
      <c r="J718" s="4" t="n"/>
    </row>
    <row r="719">
      <c r="B719" s="2" t="n"/>
      <c r="C719" s="2" t="n"/>
      <c r="E719" s="4" t="n"/>
      <c r="F719" s="4" t="n"/>
      <c r="G719" s="4" t="n"/>
      <c r="I719" s="4" t="n"/>
      <c r="J719" s="4" t="n"/>
    </row>
    <row r="720">
      <c r="B720" s="2" t="n"/>
      <c r="C720" s="2" t="n"/>
      <c r="E720" s="4" t="n"/>
      <c r="F720" s="4" t="n"/>
      <c r="G720" s="4" t="n"/>
      <c r="I720" s="4" t="n"/>
      <c r="J720" s="4" t="n"/>
    </row>
    <row r="721">
      <c r="B721" s="2" t="n"/>
      <c r="C721" s="2" t="n"/>
      <c r="E721" s="4" t="n"/>
      <c r="F721" s="4" t="n"/>
      <c r="G721" s="4" t="n"/>
      <c r="I721" s="4" t="n"/>
      <c r="J721" s="4" t="n"/>
    </row>
    <row r="722">
      <c r="B722" s="2" t="n"/>
      <c r="C722" s="2" t="n"/>
      <c r="E722" s="4" t="n"/>
      <c r="F722" s="4" t="n"/>
      <c r="G722" s="4" t="n"/>
      <c r="I722" s="4" t="n"/>
      <c r="J722" s="4" t="n"/>
    </row>
    <row r="723">
      <c r="B723" s="2" t="n"/>
      <c r="C723" s="2" t="n"/>
      <c r="E723" s="4" t="n"/>
      <c r="F723" s="4" t="n"/>
      <c r="G723" s="4" t="n"/>
      <c r="I723" s="4" t="n"/>
      <c r="J723" s="4" t="n"/>
    </row>
    <row r="724">
      <c r="B724" s="2" t="n"/>
      <c r="C724" s="2" t="n"/>
      <c r="E724" s="4" t="n"/>
      <c r="F724" s="4" t="n"/>
      <c r="G724" s="4" t="n"/>
      <c r="I724" s="4" t="n"/>
      <c r="J724" s="4" t="n"/>
    </row>
    <row r="725">
      <c r="B725" s="2" t="n"/>
      <c r="C725" s="2" t="n"/>
      <c r="E725" s="4" t="n"/>
      <c r="F725" s="4" t="n"/>
      <c r="G725" s="4" t="n"/>
      <c r="I725" s="4" t="n"/>
      <c r="J725" s="4" t="n"/>
    </row>
    <row r="726">
      <c r="B726" s="2" t="n"/>
      <c r="C726" s="2" t="n"/>
      <c r="E726" s="4" t="n"/>
      <c r="F726" s="4" t="n"/>
      <c r="G726" s="4" t="n"/>
      <c r="I726" s="4" t="n"/>
      <c r="J726" s="4" t="n"/>
    </row>
    <row r="727">
      <c r="B727" s="2" t="n"/>
      <c r="C727" s="2" t="n"/>
      <c r="E727" s="4" t="n"/>
      <c r="F727" s="4" t="n"/>
      <c r="G727" s="4" t="n"/>
      <c r="I727" s="4" t="n"/>
      <c r="J727" s="4" t="n"/>
    </row>
    <row r="728">
      <c r="B728" s="2" t="n"/>
      <c r="C728" s="2" t="n"/>
      <c r="E728" s="4" t="n"/>
      <c r="F728" s="4" t="n"/>
      <c r="G728" s="4" t="n"/>
      <c r="I728" s="4" t="n"/>
      <c r="J728" s="4" t="n"/>
    </row>
    <row r="729">
      <c r="B729" s="2" t="n"/>
      <c r="C729" s="2" t="n"/>
      <c r="E729" s="4" t="n"/>
      <c r="F729" s="4" t="n"/>
      <c r="G729" s="4" t="n"/>
      <c r="I729" s="4" t="n"/>
      <c r="J729" s="4" t="n"/>
    </row>
    <row r="730">
      <c r="B730" s="2" t="n"/>
      <c r="C730" s="2" t="n"/>
      <c r="E730" s="4" t="n"/>
      <c r="F730" s="4" t="n"/>
      <c r="G730" s="4" t="n"/>
      <c r="I730" s="4" t="n"/>
      <c r="J730" s="4" t="n"/>
    </row>
    <row r="731">
      <c r="B731" s="2" t="n"/>
      <c r="C731" s="2" t="n"/>
      <c r="E731" s="4" t="n"/>
      <c r="F731" s="4" t="n"/>
      <c r="G731" s="4" t="n"/>
      <c r="I731" s="4" t="n"/>
      <c r="J731" s="4" t="n"/>
    </row>
    <row r="732">
      <c r="B732" s="2" t="n"/>
      <c r="C732" s="2" t="n"/>
      <c r="E732" s="4" t="n"/>
      <c r="F732" s="4" t="n"/>
      <c r="G732" s="4" t="n"/>
      <c r="I732" s="4" t="n"/>
      <c r="J732" s="4" t="n"/>
    </row>
    <row r="733">
      <c r="B733" s="2" t="n"/>
      <c r="C733" s="2" t="n"/>
      <c r="E733" s="4" t="n"/>
      <c r="F733" s="4" t="n"/>
      <c r="G733" s="4" t="n"/>
      <c r="I733" s="4" t="n"/>
      <c r="J733" s="4" t="n"/>
    </row>
    <row r="734">
      <c r="B734" s="2" t="n"/>
      <c r="C734" s="2" t="n"/>
      <c r="E734" s="4" t="n"/>
      <c r="F734" s="4" t="n"/>
      <c r="G734" s="4" t="n"/>
      <c r="I734" s="4" t="n"/>
      <c r="J734" s="4" t="n"/>
    </row>
    <row r="735">
      <c r="B735" s="2" t="n"/>
      <c r="C735" s="2" t="n"/>
      <c r="E735" s="4" t="n"/>
      <c r="F735" s="4" t="n"/>
      <c r="G735" s="4" t="n"/>
      <c r="I735" s="4" t="n"/>
      <c r="J735" s="4" t="n"/>
    </row>
    <row r="736">
      <c r="B736" s="2" t="n"/>
      <c r="C736" s="2" t="n"/>
      <c r="E736" s="4" t="n"/>
      <c r="F736" s="4" t="n"/>
      <c r="G736" s="4" t="n"/>
      <c r="I736" s="4" t="n"/>
      <c r="J736" s="4" t="n"/>
    </row>
    <row r="737">
      <c r="B737" s="2" t="n"/>
      <c r="C737" s="2" t="n"/>
      <c r="E737" s="4" t="n"/>
      <c r="F737" s="4" t="n"/>
      <c r="G737" s="4" t="n"/>
      <c r="I737" s="4" t="n"/>
      <c r="J737" s="4" t="n"/>
    </row>
    <row r="738">
      <c r="B738" s="2" t="n"/>
      <c r="C738" s="2" t="n"/>
      <c r="E738" s="4" t="n"/>
      <c r="F738" s="4" t="n"/>
      <c r="G738" s="4" t="n"/>
      <c r="I738" s="4" t="n"/>
      <c r="J738" s="4" t="n"/>
    </row>
    <row r="739">
      <c r="B739" s="2" t="n"/>
      <c r="C739" s="2" t="n"/>
      <c r="E739" s="4" t="n"/>
      <c r="F739" s="4" t="n"/>
      <c r="G739" s="4" t="n"/>
      <c r="I739" s="4" t="n"/>
      <c r="J739" s="4" t="n"/>
    </row>
    <row r="740">
      <c r="B740" s="2" t="n"/>
      <c r="C740" s="2" t="n"/>
      <c r="E740" s="4" t="n"/>
      <c r="F740" s="4" t="n"/>
      <c r="G740" s="4" t="n"/>
      <c r="I740" s="4" t="n"/>
      <c r="J740" s="4" t="n"/>
    </row>
    <row r="741">
      <c r="B741" s="2" t="n"/>
      <c r="C741" s="2" t="n"/>
      <c r="E741" s="4" t="n"/>
      <c r="F741" s="4" t="n"/>
      <c r="G741" s="4" t="n"/>
      <c r="I741" s="4" t="n"/>
      <c r="J741" s="4" t="n"/>
    </row>
    <row r="742">
      <c r="B742" s="2" t="n"/>
      <c r="C742" s="2" t="n"/>
      <c r="E742" s="4" t="n"/>
      <c r="F742" s="4" t="n"/>
      <c r="G742" s="4" t="n"/>
      <c r="I742" s="4" t="n"/>
      <c r="J742" s="4" t="n"/>
    </row>
    <row r="743">
      <c r="B743" s="2" t="n"/>
      <c r="C743" s="2" t="n"/>
      <c r="E743" s="4" t="n"/>
      <c r="F743" s="4" t="n"/>
      <c r="G743" s="4" t="n"/>
      <c r="I743" s="4" t="n"/>
      <c r="J743" s="4" t="n"/>
    </row>
    <row r="744">
      <c r="B744" s="2" t="n"/>
      <c r="C744" s="2" t="n"/>
      <c r="E744" s="4" t="n"/>
      <c r="F744" s="4" t="n"/>
      <c r="G744" s="4" t="n"/>
      <c r="I744" s="4" t="n"/>
      <c r="J744" s="4" t="n"/>
    </row>
    <row r="745">
      <c r="B745" s="2" t="n"/>
      <c r="C745" s="2" t="n"/>
      <c r="E745" s="4" t="n"/>
      <c r="F745" s="4" t="n"/>
      <c r="G745" s="4" t="n"/>
      <c r="I745" s="4" t="n"/>
      <c r="J745" s="4" t="n"/>
    </row>
    <row r="746">
      <c r="B746" s="2" t="n"/>
      <c r="C746" s="2" t="n"/>
      <c r="E746" s="4" t="n"/>
      <c r="F746" s="4" t="n"/>
      <c r="G746" s="4" t="n"/>
      <c r="I746" s="4" t="n"/>
      <c r="J746" s="4" t="n"/>
    </row>
    <row r="747">
      <c r="B747" s="2" t="n"/>
      <c r="C747" s="2" t="n"/>
      <c r="E747" s="4" t="n"/>
      <c r="F747" s="4" t="n"/>
      <c r="G747" s="4" t="n"/>
      <c r="I747" s="4" t="n"/>
      <c r="J747" s="4" t="n"/>
    </row>
    <row r="748">
      <c r="B748" s="2" t="n"/>
      <c r="C748" s="2" t="n"/>
      <c r="E748" s="4" t="n"/>
      <c r="F748" s="4" t="n"/>
      <c r="G748" s="4" t="n"/>
      <c r="I748" s="4" t="n"/>
      <c r="J748" s="4" t="n"/>
    </row>
    <row r="749">
      <c r="B749" s="2" t="n"/>
      <c r="C749" s="2" t="n"/>
      <c r="E749" s="4" t="n"/>
      <c r="F749" s="4" t="n"/>
      <c r="G749" s="4" t="n"/>
      <c r="I749" s="4" t="n"/>
      <c r="J749" s="4" t="n"/>
    </row>
    <row r="750">
      <c r="B750" s="2" t="n"/>
      <c r="C750" s="2" t="n"/>
      <c r="E750" s="4" t="n"/>
      <c r="F750" s="4" t="n"/>
      <c r="G750" s="4" t="n"/>
      <c r="I750" s="4" t="n"/>
      <c r="J750" s="4" t="n"/>
    </row>
    <row r="751">
      <c r="B751" s="2" t="n"/>
      <c r="C751" s="2" t="n"/>
      <c r="E751" s="4" t="n"/>
      <c r="F751" s="4" t="n"/>
      <c r="G751" s="4" t="n"/>
      <c r="I751" s="4" t="n"/>
      <c r="J751" s="4" t="n"/>
    </row>
    <row r="752">
      <c r="B752" s="2" t="n"/>
      <c r="C752" s="2" t="n"/>
      <c r="E752" s="4" t="n"/>
      <c r="F752" s="4" t="n"/>
      <c r="G752" s="4" t="n"/>
      <c r="I752" s="4" t="n"/>
      <c r="J752" s="4" t="n"/>
    </row>
    <row r="753">
      <c r="B753" s="2" t="n"/>
      <c r="C753" s="2" t="n"/>
      <c r="E753" s="4" t="n"/>
      <c r="F753" s="4" t="n"/>
      <c r="G753" s="4" t="n"/>
      <c r="I753" s="4" t="n"/>
      <c r="J753" s="4" t="n"/>
    </row>
    <row r="754">
      <c r="B754" s="2" t="n"/>
      <c r="C754" s="2" t="n"/>
      <c r="E754" s="4" t="n"/>
      <c r="F754" s="4" t="n"/>
      <c r="G754" s="4" t="n"/>
      <c r="I754" s="4" t="n"/>
      <c r="J754" s="4" t="n"/>
    </row>
    <row r="755">
      <c r="B755" s="2" t="n"/>
      <c r="C755" s="2" t="n"/>
      <c r="E755" s="4" t="n"/>
      <c r="F755" s="4" t="n"/>
      <c r="G755" s="4" t="n"/>
      <c r="I755" s="4" t="n"/>
      <c r="J755" s="4" t="n"/>
    </row>
    <row r="756">
      <c r="B756" s="2" t="n"/>
      <c r="C756" s="2" t="n"/>
      <c r="E756" s="4" t="n"/>
      <c r="F756" s="4" t="n"/>
      <c r="G756" s="4" t="n"/>
      <c r="I756" s="4" t="n"/>
      <c r="J756" s="4" t="n"/>
    </row>
    <row r="757">
      <c r="B757" s="2" t="n"/>
      <c r="C757" s="2" t="n"/>
      <c r="E757" s="4" t="n"/>
      <c r="F757" s="4" t="n"/>
      <c r="G757" s="4" t="n"/>
      <c r="I757" s="4" t="n"/>
      <c r="J757" s="4" t="n"/>
    </row>
    <row r="758">
      <c r="B758" s="2" t="n"/>
      <c r="C758" s="2" t="n"/>
      <c r="E758" s="4" t="n"/>
      <c r="F758" s="4" t="n"/>
      <c r="G758" s="4" t="n"/>
      <c r="I758" s="4" t="n"/>
      <c r="J758" s="4" t="n"/>
    </row>
    <row r="759">
      <c r="B759" s="2" t="n"/>
      <c r="C759" s="2" t="n"/>
      <c r="E759" s="4" t="n"/>
      <c r="F759" s="4" t="n"/>
      <c r="G759" s="4" t="n"/>
      <c r="I759" s="4" t="n"/>
      <c r="J759" s="4" t="n"/>
    </row>
    <row r="760">
      <c r="B760" s="2" t="n"/>
      <c r="C760" s="2" t="n"/>
      <c r="E760" s="4" t="n"/>
      <c r="F760" s="4" t="n"/>
      <c r="G760" s="4" t="n"/>
      <c r="I760" s="4" t="n"/>
      <c r="J760" s="4" t="n"/>
    </row>
    <row r="761">
      <c r="B761" s="2" t="n"/>
      <c r="C761" s="2" t="n"/>
      <c r="E761" s="4" t="n"/>
      <c r="F761" s="4" t="n"/>
      <c r="G761" s="4" t="n"/>
      <c r="I761" s="4" t="n"/>
      <c r="J761" s="4" t="n"/>
    </row>
    <row r="762">
      <c r="B762" s="2" t="n"/>
      <c r="C762" s="2" t="n"/>
      <c r="E762" s="4" t="n"/>
      <c r="F762" s="4" t="n"/>
      <c r="G762" s="4" t="n"/>
      <c r="I762" s="4" t="n"/>
      <c r="J762" s="4" t="n"/>
    </row>
    <row r="763">
      <c r="B763" s="2" t="n"/>
      <c r="C763" s="2" t="n"/>
      <c r="E763" s="4" t="n"/>
      <c r="F763" s="4" t="n"/>
      <c r="G763" s="4" t="n"/>
      <c r="I763" s="4" t="n"/>
      <c r="J763" s="4" t="n"/>
    </row>
    <row r="764">
      <c r="B764" s="2" t="n"/>
      <c r="C764" s="2" t="n"/>
      <c r="E764" s="4" t="n"/>
      <c r="F764" s="4" t="n"/>
      <c r="G764" s="4" t="n"/>
      <c r="I764" s="4" t="n"/>
      <c r="J764" s="4" t="n"/>
    </row>
    <row r="765">
      <c r="B765" s="2" t="n"/>
      <c r="C765" s="2" t="n"/>
      <c r="E765" s="4" t="n"/>
      <c r="F765" s="4" t="n"/>
      <c r="G765" s="4" t="n"/>
      <c r="I765" s="4" t="n"/>
      <c r="J765" s="4" t="n"/>
    </row>
    <row r="766">
      <c r="B766" s="2" t="n"/>
      <c r="C766" s="2" t="n"/>
      <c r="E766" s="4" t="n"/>
      <c r="F766" s="4" t="n"/>
      <c r="G766" s="4" t="n"/>
      <c r="I766" s="4" t="n"/>
      <c r="J766" s="4" t="n"/>
    </row>
    <row r="767">
      <c r="B767" s="2" t="n"/>
      <c r="C767" s="2" t="n"/>
      <c r="E767" s="4" t="n"/>
      <c r="F767" s="4" t="n"/>
      <c r="G767" s="4" t="n"/>
      <c r="I767" s="4" t="n"/>
      <c r="J767" s="4" t="n"/>
    </row>
    <row r="768">
      <c r="B768" s="2" t="n"/>
      <c r="C768" s="2" t="n"/>
      <c r="E768" s="4" t="n"/>
      <c r="F768" s="4" t="n"/>
      <c r="G768" s="4" t="n"/>
      <c r="I768" s="4" t="n"/>
      <c r="J768" s="4" t="n"/>
    </row>
    <row r="769">
      <c r="B769" s="2" t="n"/>
      <c r="C769" s="2" t="n"/>
      <c r="E769" s="4" t="n"/>
      <c r="F769" s="4" t="n"/>
      <c r="G769" s="4" t="n"/>
      <c r="I769" s="4" t="n"/>
      <c r="J769" s="4" t="n"/>
    </row>
    <row r="770">
      <c r="B770" s="2" t="n"/>
      <c r="C770" s="2" t="n"/>
      <c r="E770" s="4" t="n"/>
      <c r="F770" s="4" t="n"/>
      <c r="G770" s="4" t="n"/>
      <c r="I770" s="4" t="n"/>
      <c r="J770" s="4" t="n"/>
    </row>
    <row r="771">
      <c r="B771" s="2" t="n"/>
      <c r="C771" s="2" t="n"/>
      <c r="E771" s="4" t="n"/>
      <c r="F771" s="4" t="n"/>
      <c r="G771" s="4" t="n"/>
      <c r="I771" s="4" t="n"/>
      <c r="J771" s="4" t="n"/>
    </row>
    <row r="772">
      <c r="B772" s="2" t="n"/>
      <c r="C772" s="2" t="n"/>
      <c r="E772" s="4" t="n"/>
      <c r="F772" s="4" t="n"/>
      <c r="G772" s="4" t="n"/>
      <c r="I772" s="4" t="n"/>
      <c r="J772" s="4" t="n"/>
    </row>
    <row r="773">
      <c r="B773" s="2" t="n"/>
      <c r="C773" s="2" t="n"/>
      <c r="E773" s="4" t="n"/>
      <c r="F773" s="4" t="n"/>
      <c r="G773" s="4" t="n"/>
      <c r="I773" s="4" t="n"/>
      <c r="J773" s="4" t="n"/>
    </row>
    <row r="774">
      <c r="B774" s="2" t="n"/>
      <c r="C774" s="2" t="n"/>
      <c r="E774" s="4" t="n"/>
      <c r="F774" s="4" t="n"/>
      <c r="G774" s="4" t="n"/>
      <c r="I774" s="4" t="n"/>
      <c r="J774" s="4" t="n"/>
    </row>
    <row r="775">
      <c r="B775" s="2" t="n"/>
      <c r="C775" s="2" t="n"/>
      <c r="E775" s="4" t="n"/>
      <c r="F775" s="4" t="n"/>
      <c r="G775" s="4" t="n"/>
      <c r="I775" s="4" t="n"/>
      <c r="J775" s="4" t="n"/>
    </row>
    <row r="776">
      <c r="B776" s="2" t="n"/>
      <c r="C776" s="2" t="n"/>
      <c r="E776" s="4" t="n"/>
      <c r="F776" s="4" t="n"/>
      <c r="G776" s="4" t="n"/>
      <c r="I776" s="4" t="n"/>
      <c r="J776" s="4" t="n"/>
    </row>
    <row r="777">
      <c r="B777" s="2" t="n"/>
      <c r="C777" s="2" t="n"/>
      <c r="E777" s="4" t="n"/>
      <c r="F777" s="4" t="n"/>
      <c r="G777" s="4" t="n"/>
      <c r="I777" s="4" t="n"/>
      <c r="J777" s="4" t="n"/>
    </row>
    <row r="778">
      <c r="B778" s="2" t="n"/>
      <c r="C778" s="2" t="n"/>
      <c r="E778" s="4" t="n"/>
      <c r="F778" s="4" t="n"/>
      <c r="G778" s="4" t="n"/>
      <c r="I778" s="4" t="n"/>
      <c r="J778" s="4" t="n"/>
    </row>
    <row r="779">
      <c r="B779" s="2" t="n"/>
      <c r="C779" s="2" t="n"/>
      <c r="E779" s="4" t="n"/>
      <c r="F779" s="4" t="n"/>
      <c r="G779" s="4" t="n"/>
      <c r="I779" s="4" t="n"/>
      <c r="J779" s="4" t="n"/>
    </row>
    <row r="780">
      <c r="B780" s="2" t="n"/>
      <c r="C780" s="2" t="n"/>
      <c r="E780" s="4" t="n"/>
      <c r="F780" s="4" t="n"/>
      <c r="G780" s="4" t="n"/>
      <c r="I780" s="4" t="n"/>
      <c r="J780" s="4" t="n"/>
    </row>
    <row r="781">
      <c r="B781" s="2" t="n"/>
      <c r="C781" s="2" t="n"/>
      <c r="E781" s="4" t="n"/>
      <c r="F781" s="4" t="n"/>
      <c r="G781" s="4" t="n"/>
      <c r="I781" s="4" t="n"/>
      <c r="J781" s="4" t="n"/>
    </row>
    <row r="782">
      <c r="B782" s="2" t="n"/>
      <c r="C782" s="2" t="n"/>
      <c r="E782" s="4" t="n"/>
      <c r="F782" s="4" t="n"/>
      <c r="G782" s="4" t="n"/>
      <c r="I782" s="4" t="n"/>
      <c r="J782" s="4" t="n"/>
    </row>
    <row r="783">
      <c r="B783" s="2" t="n"/>
      <c r="C783" s="2" t="n"/>
      <c r="E783" s="4" t="n"/>
      <c r="F783" s="4" t="n"/>
      <c r="G783" s="4" t="n"/>
      <c r="I783" s="4" t="n"/>
      <c r="J783" s="4" t="n"/>
    </row>
    <row r="784">
      <c r="B784" s="2" t="n"/>
      <c r="C784" s="2" t="n"/>
      <c r="E784" s="4" t="n"/>
      <c r="F784" s="4" t="n"/>
      <c r="G784" s="4" t="n"/>
      <c r="I784" s="4" t="n"/>
      <c r="J784" s="4" t="n"/>
    </row>
    <row r="785">
      <c r="B785" s="2" t="n"/>
      <c r="C785" s="2" t="n"/>
      <c r="E785" s="4" t="n"/>
      <c r="F785" s="4" t="n"/>
      <c r="G785" s="4" t="n"/>
      <c r="I785" s="4" t="n"/>
      <c r="J785" s="4" t="n"/>
    </row>
    <row r="786">
      <c r="B786" s="2" t="n"/>
      <c r="C786" s="2" t="n"/>
      <c r="E786" s="4" t="n"/>
      <c r="F786" s="4" t="n"/>
      <c r="G786" s="4" t="n"/>
      <c r="I786" s="4" t="n"/>
      <c r="J786" s="4" t="n"/>
    </row>
    <row r="787">
      <c r="B787" s="2" t="n"/>
      <c r="C787" s="2" t="n"/>
      <c r="E787" s="4" t="n"/>
      <c r="F787" s="4" t="n"/>
      <c r="G787" s="4" t="n"/>
      <c r="I787" s="4" t="n"/>
      <c r="J787" s="4" t="n"/>
    </row>
    <row r="788">
      <c r="B788" s="2" t="n"/>
      <c r="C788" s="2" t="n"/>
      <c r="E788" s="4" t="n"/>
      <c r="F788" s="4" t="n"/>
      <c r="G788" s="4" t="n"/>
      <c r="I788" s="4" t="n"/>
      <c r="J788" s="4" t="n"/>
    </row>
    <row r="789">
      <c r="B789" s="2" t="n"/>
      <c r="C789" s="2" t="n"/>
      <c r="E789" s="4" t="n"/>
      <c r="F789" s="4" t="n"/>
      <c r="G789" s="4" t="n"/>
      <c r="I789" s="4" t="n"/>
      <c r="J789" s="4" t="n"/>
    </row>
    <row r="790">
      <c r="B790" s="2" t="n"/>
      <c r="C790" s="2" t="n"/>
      <c r="E790" s="4" t="n"/>
      <c r="F790" s="4" t="n"/>
      <c r="G790" s="4" t="n"/>
      <c r="I790" s="4" t="n"/>
      <c r="J790" s="4" t="n"/>
    </row>
    <row r="791">
      <c r="B791" s="2" t="n"/>
      <c r="C791" s="2" t="n"/>
      <c r="E791" s="4" t="n"/>
      <c r="F791" s="4" t="n"/>
      <c r="G791" s="4" t="n"/>
      <c r="I791" s="4" t="n"/>
      <c r="J791" s="4" t="n"/>
    </row>
    <row r="792">
      <c r="B792" s="2" t="n"/>
      <c r="C792" s="2" t="n"/>
      <c r="E792" s="4" t="n"/>
      <c r="F792" s="4" t="n"/>
      <c r="G792" s="4" t="n"/>
      <c r="I792" s="4" t="n"/>
      <c r="J792" s="4" t="n"/>
    </row>
    <row r="793">
      <c r="B793" s="2" t="n"/>
      <c r="C793" s="2" t="n"/>
      <c r="E793" s="4" t="n"/>
      <c r="F793" s="4" t="n"/>
      <c r="G793" s="4" t="n"/>
      <c r="I793" s="4" t="n"/>
      <c r="J793" s="4" t="n"/>
    </row>
    <row r="794">
      <c r="B794" s="2" t="n"/>
      <c r="C794" s="2" t="n"/>
      <c r="E794" s="4" t="n"/>
      <c r="F794" s="4" t="n"/>
      <c r="G794" s="4" t="n"/>
      <c r="I794" s="4" t="n"/>
      <c r="J794" s="4" t="n"/>
    </row>
    <row r="795">
      <c r="B795" s="2" t="n"/>
      <c r="C795" s="2" t="n"/>
      <c r="E795" s="4" t="n"/>
      <c r="F795" s="4" t="n"/>
      <c r="G795" s="4" t="n"/>
      <c r="I795" s="4" t="n"/>
      <c r="J795" s="4" t="n"/>
    </row>
    <row r="796">
      <c r="B796" s="2" t="n"/>
      <c r="C796" s="2" t="n"/>
      <c r="E796" s="4" t="n"/>
      <c r="F796" s="4" t="n"/>
      <c r="G796" s="4" t="n"/>
      <c r="I796" s="4" t="n"/>
      <c r="J796" s="4" t="n"/>
    </row>
    <row r="797">
      <c r="B797" s="2" t="n"/>
      <c r="C797" s="2" t="n"/>
      <c r="E797" s="4" t="n"/>
      <c r="F797" s="4" t="n"/>
      <c r="G797" s="4" t="n"/>
      <c r="I797" s="4" t="n"/>
      <c r="J797" s="4" t="n"/>
    </row>
    <row r="798">
      <c r="B798" s="2" t="n"/>
      <c r="C798" s="2" t="n"/>
      <c r="E798" s="4" t="n"/>
      <c r="F798" s="4" t="n"/>
      <c r="G798" s="4" t="n"/>
      <c r="I798" s="4" t="n"/>
      <c r="J798" s="4" t="n"/>
    </row>
    <row r="799">
      <c r="B799" s="2" t="n"/>
      <c r="C799" s="2" t="n"/>
      <c r="E799" s="4" t="n"/>
      <c r="F799" s="4" t="n"/>
      <c r="G799" s="4" t="n"/>
      <c r="I799" s="4" t="n"/>
      <c r="J799" s="4" t="n"/>
    </row>
    <row r="800">
      <c r="B800" s="2" t="n"/>
      <c r="C800" s="2" t="n"/>
      <c r="E800" s="4" t="n"/>
      <c r="F800" s="4" t="n"/>
      <c r="G800" s="4" t="n"/>
      <c r="I800" s="4" t="n"/>
      <c r="J800" s="4" t="n"/>
    </row>
    <row r="801">
      <c r="B801" s="2" t="n"/>
      <c r="C801" s="2" t="n"/>
      <c r="E801" s="4" t="n"/>
      <c r="F801" s="4" t="n"/>
      <c r="G801" s="4" t="n"/>
      <c r="I801" s="4" t="n"/>
      <c r="J801" s="4" t="n"/>
    </row>
    <row r="802">
      <c r="B802" s="2" t="n"/>
      <c r="C802" s="2" t="n"/>
      <c r="E802" s="4" t="n"/>
      <c r="F802" s="4" t="n"/>
      <c r="G802" s="4" t="n"/>
      <c r="I802" s="4" t="n"/>
      <c r="J802" s="4" t="n"/>
    </row>
    <row r="803">
      <c r="B803" s="2" t="n"/>
      <c r="C803" s="2" t="n"/>
      <c r="E803" s="4" t="n"/>
      <c r="F803" s="4" t="n"/>
      <c r="G803" s="4" t="n"/>
      <c r="I803" s="4" t="n"/>
      <c r="J803" s="4" t="n"/>
    </row>
    <row r="804">
      <c r="B804" s="2" t="n"/>
      <c r="C804" s="2" t="n"/>
      <c r="E804" s="4" t="n"/>
      <c r="F804" s="4" t="n"/>
      <c r="G804" s="4" t="n"/>
      <c r="I804" s="4" t="n"/>
      <c r="J804" s="4" t="n"/>
    </row>
    <row r="805">
      <c r="B805" s="2" t="n"/>
      <c r="C805" s="2" t="n"/>
      <c r="E805" s="4" t="n"/>
      <c r="F805" s="4" t="n"/>
      <c r="G805" s="4" t="n"/>
      <c r="I805" s="4" t="n"/>
      <c r="J805" s="4" t="n"/>
    </row>
    <row r="806">
      <c r="B806" s="2" t="n"/>
      <c r="C806" s="2" t="n"/>
      <c r="E806" s="4" t="n"/>
      <c r="F806" s="4" t="n"/>
      <c r="G806" s="4" t="n"/>
      <c r="I806" s="4" t="n"/>
      <c r="J806" s="4" t="n"/>
    </row>
    <row r="807">
      <c r="B807" s="2" t="n"/>
      <c r="C807" s="2" t="n"/>
      <c r="E807" s="4" t="n"/>
      <c r="F807" s="4" t="n"/>
      <c r="G807" s="4" t="n"/>
      <c r="I807" s="4" t="n"/>
      <c r="J807" s="4" t="n"/>
    </row>
    <row r="808">
      <c r="B808" s="2" t="n"/>
      <c r="C808" s="2" t="n"/>
      <c r="E808" s="4" t="n"/>
      <c r="F808" s="4" t="n"/>
      <c r="G808" s="4" t="n"/>
      <c r="I808" s="4" t="n"/>
      <c r="J808" s="4" t="n"/>
    </row>
    <row r="809">
      <c r="B809" s="2" t="n"/>
      <c r="C809" s="2" t="n"/>
      <c r="E809" s="4" t="n"/>
      <c r="F809" s="4" t="n"/>
      <c r="G809" s="4" t="n"/>
      <c r="I809" s="4" t="n"/>
      <c r="J809" s="4" t="n"/>
    </row>
    <row r="810">
      <c r="B810" s="2" t="n"/>
      <c r="C810" s="2" t="n"/>
      <c r="E810" s="4" t="n"/>
      <c r="F810" s="4" t="n"/>
      <c r="G810" s="4" t="n"/>
      <c r="I810" s="4" t="n"/>
      <c r="J810" s="4" t="n"/>
    </row>
    <row r="811">
      <c r="B811" s="2" t="n"/>
      <c r="C811" s="2" t="n"/>
      <c r="E811" s="4" t="n"/>
      <c r="F811" s="4" t="n"/>
      <c r="G811" s="4" t="n"/>
      <c r="I811" s="4" t="n"/>
      <c r="J811" s="4" t="n"/>
    </row>
    <row r="812">
      <c r="B812" s="2" t="n"/>
      <c r="C812" s="2" t="n"/>
      <c r="E812" s="4" t="n"/>
      <c r="F812" s="4" t="n"/>
      <c r="G812" s="4" t="n"/>
      <c r="I812" s="4" t="n"/>
      <c r="J812" s="4" t="n"/>
    </row>
    <row r="813">
      <c r="B813" s="2" t="n"/>
      <c r="C813" s="2" t="n"/>
      <c r="E813" s="4" t="n"/>
      <c r="F813" s="4" t="n"/>
      <c r="G813" s="4" t="n"/>
      <c r="I813" s="4" t="n"/>
      <c r="J813" s="4" t="n"/>
    </row>
    <row r="814">
      <c r="B814" s="2" t="n"/>
      <c r="C814" s="2" t="n"/>
      <c r="E814" s="4" t="n"/>
      <c r="F814" s="4" t="n"/>
      <c r="G814" s="4" t="n"/>
      <c r="I814" s="4" t="n"/>
      <c r="J814" s="4" t="n"/>
    </row>
    <row r="815">
      <c r="B815" s="2" t="n"/>
      <c r="C815" s="2" t="n"/>
      <c r="E815" s="4" t="n"/>
      <c r="F815" s="4" t="n"/>
      <c r="G815" s="4" t="n"/>
      <c r="I815" s="4" t="n"/>
      <c r="J815" s="4" t="n"/>
    </row>
    <row r="816">
      <c r="B816" s="2" t="n"/>
      <c r="C816" s="2" t="n"/>
      <c r="E816" s="4" t="n"/>
      <c r="F816" s="4" t="n"/>
      <c r="G816" s="4" t="n"/>
      <c r="I816" s="4" t="n"/>
      <c r="J816" s="4" t="n"/>
    </row>
    <row r="817">
      <c r="B817" s="2" t="n"/>
      <c r="C817" s="2" t="n"/>
      <c r="E817" s="4" t="n"/>
      <c r="F817" s="4" t="n"/>
      <c r="G817" s="4" t="n"/>
      <c r="I817" s="4" t="n"/>
      <c r="J817" s="4" t="n"/>
    </row>
    <row r="818">
      <c r="B818" s="2" t="n"/>
      <c r="C818" s="2" t="n"/>
      <c r="E818" s="4" t="n"/>
      <c r="F818" s="4" t="n"/>
      <c r="G818" s="4" t="n"/>
      <c r="I818" s="4" t="n"/>
      <c r="J818" s="4" t="n"/>
    </row>
    <row r="819">
      <c r="B819" s="2" t="n"/>
      <c r="C819" s="2" t="n"/>
      <c r="E819" s="4" t="n"/>
      <c r="F819" s="4" t="n"/>
      <c r="G819" s="4" t="n"/>
      <c r="I819" s="4" t="n"/>
      <c r="J819" s="4" t="n"/>
    </row>
    <row r="820">
      <c r="B820" s="2" t="n"/>
      <c r="C820" s="2" t="n"/>
      <c r="E820" s="4" t="n"/>
      <c r="F820" s="4" t="n"/>
      <c r="G820" s="4" t="n"/>
      <c r="I820" s="4" t="n"/>
      <c r="J820" s="4" t="n"/>
    </row>
    <row r="821">
      <c r="B821" s="2" t="n"/>
      <c r="C821" s="2" t="n"/>
      <c r="E821" s="4" t="n"/>
      <c r="F821" s="4" t="n"/>
      <c r="G821" s="4" t="n"/>
      <c r="I821" s="4" t="n"/>
      <c r="J821" s="4" t="n"/>
    </row>
    <row r="822">
      <c r="B822" s="2" t="n"/>
      <c r="C822" s="2" t="n"/>
      <c r="E822" s="4" t="n"/>
      <c r="F822" s="4" t="n"/>
      <c r="G822" s="4" t="n"/>
      <c r="I822" s="4" t="n"/>
      <c r="J822" s="4" t="n"/>
    </row>
    <row r="823">
      <c r="B823" s="2" t="n"/>
      <c r="C823" s="2" t="n"/>
      <c r="E823" s="4" t="n"/>
      <c r="F823" s="4" t="n"/>
      <c r="G823" s="4" t="n"/>
      <c r="I823" s="4" t="n"/>
      <c r="J823" s="4" t="n"/>
    </row>
    <row r="824">
      <c r="B824" s="2" t="n"/>
      <c r="C824" s="2" t="n"/>
      <c r="E824" s="4" t="n"/>
      <c r="F824" s="4" t="n"/>
      <c r="G824" s="4" t="n"/>
      <c r="I824" s="4" t="n"/>
      <c r="J824" s="4" t="n"/>
    </row>
    <row r="825">
      <c r="B825" s="2" t="n"/>
      <c r="C825" s="2" t="n"/>
      <c r="E825" s="4" t="n"/>
      <c r="F825" s="4" t="n"/>
      <c r="G825" s="4" t="n"/>
      <c r="I825" s="4" t="n"/>
      <c r="J825" s="4" t="n"/>
    </row>
    <row r="826">
      <c r="B826" s="2" t="n"/>
      <c r="C826" s="2" t="n"/>
      <c r="E826" s="4" t="n"/>
      <c r="F826" s="4" t="n"/>
      <c r="G826" s="4" t="n"/>
      <c r="I826" s="4" t="n"/>
      <c r="J826" s="4" t="n"/>
    </row>
    <row r="827">
      <c r="B827" s="2" t="n"/>
      <c r="C827" s="2" t="n"/>
      <c r="E827" s="4" t="n"/>
      <c r="F827" s="4" t="n"/>
      <c r="G827" s="4" t="n"/>
      <c r="I827" s="4" t="n"/>
      <c r="J827" s="4" t="n"/>
    </row>
    <row r="828">
      <c r="B828" s="2" t="n"/>
      <c r="C828" s="2" t="n"/>
      <c r="E828" s="4" t="n"/>
      <c r="F828" s="4" t="n"/>
      <c r="G828" s="4" t="n"/>
      <c r="I828" s="4" t="n"/>
      <c r="J828" s="4" t="n"/>
    </row>
    <row r="829">
      <c r="B829" s="2" t="n"/>
      <c r="C829" s="2" t="n"/>
      <c r="E829" s="4" t="n"/>
      <c r="F829" s="4" t="n"/>
      <c r="G829" s="4" t="n"/>
      <c r="I829" s="4" t="n"/>
      <c r="J829" s="4" t="n"/>
    </row>
    <row r="830">
      <c r="B830" s="2" t="n"/>
      <c r="C830" s="2" t="n"/>
      <c r="E830" s="4" t="n"/>
      <c r="F830" s="4" t="n"/>
      <c r="G830" s="4" t="n"/>
      <c r="I830" s="4" t="n"/>
      <c r="J830" s="4" t="n"/>
    </row>
    <row r="831">
      <c r="B831" s="2" t="n"/>
      <c r="C831" s="2" t="n"/>
      <c r="E831" s="4" t="n"/>
      <c r="F831" s="4" t="n"/>
      <c r="G831" s="4" t="n"/>
      <c r="I831" s="4" t="n"/>
      <c r="J831" s="4" t="n"/>
    </row>
    <row r="832">
      <c r="B832" s="2" t="n"/>
      <c r="C832" s="2" t="n"/>
      <c r="E832" s="4" t="n"/>
      <c r="F832" s="4" t="n"/>
      <c r="G832" s="4" t="n"/>
      <c r="I832" s="4" t="n"/>
      <c r="J832" s="4" t="n"/>
    </row>
    <row r="833">
      <c r="B833" s="2" t="n"/>
      <c r="C833" s="2" t="n"/>
      <c r="E833" s="4" t="n"/>
      <c r="F833" s="4" t="n"/>
      <c r="G833" s="4" t="n"/>
      <c r="I833" s="4" t="n"/>
      <c r="J833" s="4" t="n"/>
    </row>
    <row r="834">
      <c r="B834" s="2" t="n"/>
      <c r="C834" s="2" t="n"/>
      <c r="E834" s="4" t="n"/>
      <c r="F834" s="4" t="n"/>
      <c r="G834" s="4" t="n"/>
      <c r="I834" s="4" t="n"/>
      <c r="J834" s="4" t="n"/>
    </row>
    <row r="835">
      <c r="B835" s="2" t="n"/>
      <c r="C835" s="2" t="n"/>
      <c r="E835" s="4" t="n"/>
      <c r="F835" s="4" t="n"/>
      <c r="G835" s="4" t="n"/>
      <c r="I835" s="4" t="n"/>
      <c r="J835" s="4" t="n"/>
    </row>
    <row r="836">
      <c r="B836" s="2" t="n"/>
      <c r="C836" s="2" t="n"/>
      <c r="E836" s="4" t="n"/>
      <c r="F836" s="4" t="n"/>
      <c r="G836" s="4" t="n"/>
      <c r="I836" s="4" t="n"/>
      <c r="J836" s="4" t="n"/>
    </row>
    <row r="837">
      <c r="B837" s="2" t="n"/>
      <c r="C837" s="2" t="n"/>
      <c r="E837" s="4" t="n"/>
      <c r="F837" s="4" t="n"/>
      <c r="G837" s="4" t="n"/>
      <c r="I837" s="4" t="n"/>
      <c r="J837" s="4" t="n"/>
    </row>
    <row r="838">
      <c r="B838" s="2" t="n"/>
      <c r="C838" s="2" t="n"/>
      <c r="E838" s="4" t="n"/>
      <c r="F838" s="4" t="n"/>
      <c r="G838" s="4" t="n"/>
      <c r="I838" s="4" t="n"/>
      <c r="J838" s="4" t="n"/>
    </row>
    <row r="839">
      <c r="B839" s="2" t="n"/>
      <c r="C839" s="2" t="n"/>
      <c r="E839" s="4" t="n"/>
      <c r="F839" s="4" t="n"/>
      <c r="G839" s="4" t="n"/>
      <c r="I839" s="4" t="n"/>
      <c r="J839" s="4" t="n"/>
    </row>
    <row r="840">
      <c r="B840" s="2" t="n"/>
      <c r="C840" s="2" t="n"/>
      <c r="E840" s="4" t="n"/>
      <c r="F840" s="4" t="n"/>
      <c r="G840" s="4" t="n"/>
      <c r="I840" s="4" t="n"/>
      <c r="J840" s="4" t="n"/>
    </row>
    <row r="841">
      <c r="B841" s="2" t="n"/>
      <c r="C841" s="2" t="n"/>
      <c r="E841" s="4" t="n"/>
      <c r="F841" s="4" t="n"/>
      <c r="G841" s="4" t="n"/>
      <c r="I841" s="4" t="n"/>
      <c r="J841" s="4" t="n"/>
    </row>
    <row r="842">
      <c r="B842" s="2" t="n"/>
      <c r="C842" s="2" t="n"/>
      <c r="E842" s="4" t="n"/>
      <c r="F842" s="4" t="n"/>
      <c r="G842" s="4" t="n"/>
      <c r="I842" s="4" t="n"/>
      <c r="J842" s="4" t="n"/>
    </row>
    <row r="843">
      <c r="B843" s="2" t="n"/>
      <c r="C843" s="2" t="n"/>
      <c r="E843" s="4" t="n"/>
      <c r="F843" s="4" t="n"/>
      <c r="G843" s="4" t="n"/>
      <c r="I843" s="4" t="n"/>
      <c r="J843" s="4" t="n"/>
    </row>
    <row r="844">
      <c r="B844" s="2" t="n"/>
      <c r="C844" s="2" t="n"/>
      <c r="E844" s="4" t="n"/>
      <c r="F844" s="4" t="n"/>
      <c r="G844" s="4" t="n"/>
      <c r="I844" s="4" t="n"/>
      <c r="J844" s="4" t="n"/>
    </row>
    <row r="845">
      <c r="B845" s="2" t="n"/>
      <c r="C845" s="2" t="n"/>
      <c r="E845" s="4" t="n"/>
      <c r="F845" s="4" t="n"/>
      <c r="G845" s="4" t="n"/>
      <c r="I845" s="4" t="n"/>
      <c r="J845" s="4" t="n"/>
    </row>
    <row r="846">
      <c r="B846" s="2" t="n"/>
      <c r="C846" s="2" t="n"/>
      <c r="E846" s="4" t="n"/>
      <c r="F846" s="4" t="n"/>
      <c r="G846" s="4" t="n"/>
      <c r="I846" s="4" t="n"/>
      <c r="J846" s="4" t="n"/>
    </row>
    <row r="847">
      <c r="B847" s="2" t="n"/>
      <c r="C847" s="2" t="n"/>
      <c r="E847" s="4" t="n"/>
      <c r="F847" s="4" t="n"/>
      <c r="G847" s="4" t="n"/>
      <c r="I847" s="4" t="n"/>
      <c r="J847" s="4" t="n"/>
    </row>
    <row r="848">
      <c r="B848" s="2" t="n"/>
      <c r="C848" s="2" t="n"/>
      <c r="E848" s="4" t="n"/>
      <c r="F848" s="4" t="n"/>
      <c r="G848" s="4" t="n"/>
      <c r="I848" s="4" t="n"/>
      <c r="J848" s="4" t="n"/>
    </row>
    <row r="849">
      <c r="B849" s="2" t="n"/>
      <c r="C849" s="2" t="n"/>
      <c r="E849" s="4" t="n"/>
      <c r="F849" s="4" t="n"/>
      <c r="G849" s="4" t="n"/>
      <c r="I849" s="4" t="n"/>
      <c r="J849" s="4" t="n"/>
    </row>
    <row r="850">
      <c r="B850" s="2" t="n"/>
      <c r="C850" s="2" t="n"/>
      <c r="E850" s="4" t="n"/>
      <c r="F850" s="4" t="n"/>
      <c r="G850" s="4" t="n"/>
      <c r="I850" s="4" t="n"/>
      <c r="J850" s="4" t="n"/>
    </row>
    <row r="851">
      <c r="B851" s="2" t="n"/>
      <c r="C851" s="2" t="n"/>
      <c r="E851" s="4" t="n"/>
      <c r="F851" s="4" t="n"/>
      <c r="G851" s="4" t="n"/>
      <c r="I851" s="4" t="n"/>
      <c r="J851" s="4" t="n"/>
    </row>
    <row r="852">
      <c r="B852" s="2" t="n"/>
      <c r="C852" s="2" t="n"/>
      <c r="E852" s="4" t="n"/>
      <c r="F852" s="4" t="n"/>
      <c r="G852" s="4" t="n"/>
      <c r="I852" s="4" t="n"/>
      <c r="J852" s="4" t="n"/>
    </row>
    <row r="853">
      <c r="B853" s="2" t="n"/>
      <c r="C853" s="2" t="n"/>
      <c r="E853" s="4" t="n"/>
      <c r="F853" s="4" t="n"/>
      <c r="G853" s="4" t="n"/>
      <c r="I853" s="4" t="n"/>
      <c r="J853" s="4" t="n"/>
    </row>
    <row r="854">
      <c r="B854" s="2" t="n"/>
      <c r="C854" s="2" t="n"/>
      <c r="E854" s="4" t="n"/>
      <c r="F854" s="4" t="n"/>
      <c r="G854" s="4" t="n"/>
      <c r="I854" s="4" t="n"/>
      <c r="J854" s="4" t="n"/>
    </row>
    <row r="855">
      <c r="B855" s="2" t="n"/>
      <c r="C855" s="2" t="n"/>
      <c r="E855" s="4" t="n"/>
      <c r="F855" s="4" t="n"/>
      <c r="G855" s="4" t="n"/>
      <c r="I855" s="4" t="n"/>
      <c r="J855" s="4" t="n"/>
    </row>
    <row r="856">
      <c r="B856" s="2" t="n"/>
      <c r="C856" s="2" t="n"/>
      <c r="E856" s="4" t="n"/>
      <c r="F856" s="4" t="n"/>
      <c r="G856" s="4" t="n"/>
      <c r="I856" s="4" t="n"/>
      <c r="J856" s="4" t="n"/>
    </row>
    <row r="857">
      <c r="B857" s="2" t="n"/>
      <c r="C857" s="2" t="n"/>
      <c r="E857" s="4" t="n"/>
      <c r="F857" s="4" t="n"/>
      <c r="G857" s="4" t="n"/>
      <c r="I857" s="4" t="n"/>
      <c r="J857" s="4" t="n"/>
    </row>
    <row r="858">
      <c r="B858" s="2" t="n"/>
      <c r="C858" s="2" t="n"/>
      <c r="E858" s="4" t="n"/>
      <c r="F858" s="4" t="n"/>
      <c r="G858" s="4" t="n"/>
      <c r="I858" s="4" t="n"/>
      <c r="J858" s="4" t="n"/>
    </row>
    <row r="859">
      <c r="B859" s="2" t="n"/>
      <c r="C859" s="2" t="n"/>
      <c r="E859" s="4" t="n"/>
      <c r="F859" s="4" t="n"/>
      <c r="G859" s="4" t="n"/>
      <c r="I859" s="4" t="n"/>
      <c r="J859" s="4" t="n"/>
    </row>
    <row r="860">
      <c r="B860" s="2" t="n"/>
      <c r="C860" s="2" t="n"/>
      <c r="E860" s="4" t="n"/>
      <c r="F860" s="4" t="n"/>
      <c r="G860" s="4" t="n"/>
      <c r="I860" s="4" t="n"/>
      <c r="J860" s="4" t="n"/>
    </row>
    <row r="861">
      <c r="B861" s="2" t="n"/>
      <c r="C861" s="2" t="n"/>
      <c r="E861" s="4" t="n"/>
      <c r="F861" s="4" t="n"/>
      <c r="G861" s="4" t="n"/>
      <c r="I861" s="4" t="n"/>
      <c r="J861" s="4" t="n"/>
    </row>
    <row r="862">
      <c r="B862" s="2" t="n"/>
      <c r="C862" s="2" t="n"/>
      <c r="E862" s="4" t="n"/>
      <c r="F862" s="4" t="n"/>
      <c r="G862" s="4" t="n"/>
      <c r="I862" s="4" t="n"/>
      <c r="J862" s="4" t="n"/>
    </row>
    <row r="863">
      <c r="B863" s="2" t="n"/>
      <c r="C863" s="2" t="n"/>
      <c r="E863" s="4" t="n"/>
      <c r="F863" s="4" t="n"/>
      <c r="G863" s="4" t="n"/>
      <c r="I863" s="4" t="n"/>
      <c r="J863" s="4" t="n"/>
    </row>
    <row r="864">
      <c r="B864" s="2" t="n"/>
      <c r="C864" s="2" t="n"/>
      <c r="E864" s="4" t="n"/>
      <c r="F864" s="4" t="n"/>
      <c r="G864" s="4" t="n"/>
      <c r="I864" s="4" t="n"/>
      <c r="J864" s="4" t="n"/>
    </row>
    <row r="865">
      <c r="B865" s="2" t="n"/>
      <c r="C865" s="2" t="n"/>
      <c r="E865" s="4" t="n"/>
      <c r="F865" s="4" t="n"/>
      <c r="G865" s="4" t="n"/>
      <c r="I865" s="4" t="n"/>
      <c r="J865" s="4" t="n"/>
    </row>
    <row r="866">
      <c r="B866" s="2" t="n"/>
      <c r="C866" s="2" t="n"/>
      <c r="E866" s="4" t="n"/>
      <c r="F866" s="4" t="n"/>
      <c r="G866" s="4" t="n"/>
      <c r="I866" s="4" t="n"/>
      <c r="J866" s="4" t="n"/>
    </row>
    <row r="867">
      <c r="B867" s="2" t="n"/>
      <c r="C867" s="2" t="n"/>
      <c r="E867" s="4" t="n"/>
      <c r="F867" s="4" t="n"/>
      <c r="G867" s="4" t="n"/>
      <c r="I867" s="4" t="n"/>
      <c r="J867" s="4" t="n"/>
    </row>
    <row r="868">
      <c r="B868" s="2" t="n"/>
      <c r="C868" s="2" t="n"/>
      <c r="E868" s="4" t="n"/>
      <c r="F868" s="4" t="n"/>
      <c r="G868" s="4" t="n"/>
      <c r="I868" s="4" t="n"/>
      <c r="J868" s="4" t="n"/>
    </row>
    <row r="869">
      <c r="B869" s="2" t="n"/>
      <c r="C869" s="2" t="n"/>
      <c r="E869" s="4" t="n"/>
      <c r="F869" s="4" t="n"/>
      <c r="G869" s="4" t="n"/>
      <c r="I869" s="4" t="n"/>
      <c r="J869" s="4" t="n"/>
    </row>
    <row r="870">
      <c r="B870" s="2" t="n"/>
      <c r="C870" s="2" t="n"/>
      <c r="E870" s="4" t="n"/>
      <c r="F870" s="4" t="n"/>
      <c r="G870" s="4" t="n"/>
      <c r="I870" s="4" t="n"/>
      <c r="J870" s="4" t="n"/>
    </row>
    <row r="871">
      <c r="B871" s="2" t="n"/>
      <c r="C871" s="2" t="n"/>
      <c r="E871" s="4" t="n"/>
      <c r="F871" s="4" t="n"/>
      <c r="G871" s="4" t="n"/>
      <c r="I871" s="4" t="n"/>
      <c r="J871" s="4" t="n"/>
    </row>
    <row r="872">
      <c r="B872" s="2" t="n"/>
      <c r="C872" s="2" t="n"/>
      <c r="E872" s="4" t="n"/>
      <c r="F872" s="4" t="n"/>
      <c r="G872" s="4" t="n"/>
      <c r="I872" s="4" t="n"/>
      <c r="J872" s="4" t="n"/>
    </row>
    <row r="873">
      <c r="B873" s="2" t="n"/>
      <c r="C873" s="2" t="n"/>
      <c r="E873" s="4" t="n"/>
      <c r="F873" s="4" t="n"/>
      <c r="G873" s="4" t="n"/>
      <c r="I873" s="4" t="n"/>
      <c r="J873" s="4" t="n"/>
    </row>
    <row r="874">
      <c r="B874" s="2" t="n"/>
      <c r="C874" s="2" t="n"/>
      <c r="E874" s="4" t="n"/>
      <c r="F874" s="4" t="n"/>
      <c r="G874" s="4" t="n"/>
      <c r="I874" s="4" t="n"/>
      <c r="J874" s="4" t="n"/>
    </row>
    <row r="875">
      <c r="B875" s="2" t="n"/>
      <c r="C875" s="2" t="n"/>
      <c r="E875" s="4" t="n"/>
      <c r="F875" s="4" t="n"/>
      <c r="G875" s="4" t="n"/>
      <c r="I875" s="4" t="n"/>
      <c r="J875" s="4" t="n"/>
    </row>
    <row r="876">
      <c r="B876" s="2" t="n"/>
      <c r="C876" s="2" t="n"/>
      <c r="E876" s="4" t="n"/>
      <c r="F876" s="4" t="n"/>
      <c r="G876" s="4" t="n"/>
      <c r="I876" s="4" t="n"/>
      <c r="J876" s="4" t="n"/>
    </row>
    <row r="877">
      <c r="B877" s="2" t="n"/>
      <c r="C877" s="2" t="n"/>
      <c r="E877" s="4" t="n"/>
      <c r="F877" s="4" t="n"/>
      <c r="G877" s="4" t="n"/>
      <c r="I877" s="4" t="n"/>
      <c r="J877" s="4" t="n"/>
    </row>
    <row r="878">
      <c r="B878" s="2" t="n"/>
      <c r="C878" s="2" t="n"/>
      <c r="E878" s="4" t="n"/>
      <c r="F878" s="4" t="n"/>
      <c r="G878" s="4" t="n"/>
      <c r="I878" s="4" t="n"/>
      <c r="J878" s="4" t="n"/>
    </row>
    <row r="879">
      <c r="B879" s="2" t="n"/>
      <c r="C879" s="2" t="n"/>
      <c r="E879" s="4" t="n"/>
      <c r="F879" s="4" t="n"/>
      <c r="G879" s="4" t="n"/>
      <c r="I879" s="4" t="n"/>
      <c r="J879" s="4" t="n"/>
    </row>
    <row r="880">
      <c r="B880" s="2" t="n"/>
      <c r="C880" s="2" t="n"/>
      <c r="E880" s="4" t="n"/>
      <c r="F880" s="4" t="n"/>
      <c r="G880" s="4" t="n"/>
      <c r="I880" s="4" t="n"/>
      <c r="J880" s="4" t="n"/>
    </row>
    <row r="881">
      <c r="B881" s="2" t="n"/>
      <c r="C881" s="2" t="n"/>
      <c r="E881" s="4" t="n"/>
      <c r="F881" s="4" t="n"/>
      <c r="G881" s="4" t="n"/>
      <c r="I881" s="4" t="n"/>
      <c r="J881" s="4" t="n"/>
    </row>
    <row r="882">
      <c r="B882" s="2" t="n"/>
      <c r="C882" s="2" t="n"/>
      <c r="E882" s="4" t="n"/>
      <c r="F882" s="4" t="n"/>
      <c r="G882" s="4" t="n"/>
      <c r="I882" s="4" t="n"/>
      <c r="J882" s="4" t="n"/>
    </row>
    <row r="883">
      <c r="B883" s="2" t="n"/>
      <c r="C883" s="2" t="n"/>
      <c r="E883" s="4" t="n"/>
      <c r="F883" s="4" t="n"/>
      <c r="G883" s="4" t="n"/>
      <c r="I883" s="4" t="n"/>
      <c r="J883" s="4" t="n"/>
    </row>
    <row r="884">
      <c r="B884" s="2" t="n"/>
      <c r="C884" s="2" t="n"/>
      <c r="E884" s="4" t="n"/>
      <c r="F884" s="4" t="n"/>
      <c r="G884" s="4" t="n"/>
      <c r="I884" s="4" t="n"/>
      <c r="J884" s="4" t="n"/>
    </row>
    <row r="885">
      <c r="B885" s="2" t="n"/>
      <c r="C885" s="2" t="n"/>
      <c r="E885" s="4" t="n"/>
      <c r="F885" s="4" t="n"/>
      <c r="G885" s="4" t="n"/>
      <c r="I885" s="4" t="n"/>
      <c r="J885" s="4" t="n"/>
    </row>
    <row r="886">
      <c r="B886" s="2" t="n"/>
      <c r="C886" s="2" t="n"/>
      <c r="E886" s="4" t="n"/>
      <c r="F886" s="4" t="n"/>
      <c r="G886" s="4" t="n"/>
      <c r="I886" s="4" t="n"/>
      <c r="J886" s="4" t="n"/>
    </row>
    <row r="887">
      <c r="B887" s="2" t="n"/>
      <c r="C887" s="2" t="n"/>
      <c r="E887" s="4" t="n"/>
      <c r="F887" s="4" t="n"/>
      <c r="G887" s="4" t="n"/>
      <c r="I887" s="4" t="n"/>
      <c r="J887" s="4" t="n"/>
    </row>
    <row r="888">
      <c r="B888" s="2" t="n"/>
      <c r="C888" s="2" t="n"/>
      <c r="E888" s="4" t="n"/>
      <c r="F888" s="4" t="n"/>
      <c r="G888" s="4" t="n"/>
      <c r="I888" s="4" t="n"/>
      <c r="J888" s="4" t="n"/>
    </row>
    <row r="889">
      <c r="B889" s="2" t="n"/>
      <c r="C889" s="2" t="n"/>
      <c r="E889" s="4" t="n"/>
      <c r="F889" s="4" t="n"/>
      <c r="G889" s="4" t="n"/>
      <c r="I889" s="4" t="n"/>
      <c r="J889" s="4" t="n"/>
    </row>
    <row r="890">
      <c r="B890" s="2" t="n"/>
      <c r="C890" s="2" t="n"/>
      <c r="E890" s="4" t="n"/>
      <c r="F890" s="4" t="n"/>
      <c r="G890" s="4" t="n"/>
      <c r="I890" s="4" t="n"/>
      <c r="J890" s="4" t="n"/>
    </row>
    <row r="891">
      <c r="B891" s="2" t="n"/>
      <c r="C891" s="2" t="n"/>
      <c r="E891" s="4" t="n"/>
      <c r="F891" s="4" t="n"/>
      <c r="G891" s="4" t="n"/>
      <c r="I891" s="4" t="n"/>
      <c r="J891" s="4" t="n"/>
    </row>
    <row r="892">
      <c r="B892" s="2" t="n"/>
      <c r="C892" s="2" t="n"/>
      <c r="E892" s="4" t="n"/>
      <c r="F892" s="4" t="n"/>
      <c r="G892" s="4" t="n"/>
      <c r="I892" s="4" t="n"/>
      <c r="J892" s="4" t="n"/>
    </row>
    <row r="893">
      <c r="B893" s="2" t="n"/>
      <c r="C893" s="2" t="n"/>
      <c r="E893" s="4" t="n"/>
      <c r="F893" s="4" t="n"/>
      <c r="G893" s="4" t="n"/>
      <c r="I893" s="4" t="n"/>
      <c r="J893" s="4" t="n"/>
    </row>
    <row r="894">
      <c r="B894" s="2" t="n"/>
      <c r="C894" s="2" t="n"/>
      <c r="E894" s="4" t="n"/>
      <c r="F894" s="4" t="n"/>
      <c r="G894" s="4" t="n"/>
      <c r="I894" s="4" t="n"/>
      <c r="J894" s="4" t="n"/>
    </row>
    <row r="895">
      <c r="B895" s="2" t="n"/>
      <c r="C895" s="2" t="n"/>
      <c r="E895" s="4" t="n"/>
      <c r="F895" s="4" t="n"/>
      <c r="G895" s="4" t="n"/>
      <c r="I895" s="4" t="n"/>
      <c r="J895" s="4" t="n"/>
    </row>
    <row r="896">
      <c r="B896" s="2" t="n"/>
      <c r="C896" s="2" t="n"/>
      <c r="E896" s="4" t="n"/>
      <c r="F896" s="4" t="n"/>
      <c r="G896" s="4" t="n"/>
      <c r="I896" s="4" t="n"/>
      <c r="J896" s="4" t="n"/>
    </row>
    <row r="897">
      <c r="B897" s="2" t="n"/>
      <c r="C897" s="2" t="n"/>
      <c r="E897" s="4" t="n"/>
      <c r="F897" s="4" t="n"/>
      <c r="G897" s="4" t="n"/>
      <c r="I897" s="4" t="n"/>
      <c r="J897" s="4" t="n"/>
    </row>
    <row r="898">
      <c r="B898" s="2" t="n"/>
      <c r="C898" s="2" t="n"/>
      <c r="E898" s="4" t="n"/>
      <c r="F898" s="4" t="n"/>
      <c r="G898" s="4" t="n"/>
      <c r="I898" s="4" t="n"/>
      <c r="J898" s="4" t="n"/>
    </row>
    <row r="899">
      <c r="B899" s="2" t="n"/>
      <c r="C899" s="2" t="n"/>
      <c r="E899" s="4" t="n"/>
      <c r="F899" s="4" t="n"/>
      <c r="G899" s="4" t="n"/>
      <c r="I899" s="4" t="n"/>
      <c r="J899" s="4" t="n"/>
    </row>
    <row r="900">
      <c r="B900" s="2" t="n"/>
      <c r="C900" s="2" t="n"/>
      <c r="E900" s="4" t="n"/>
      <c r="F900" s="4" t="n"/>
      <c r="G900" s="4" t="n"/>
      <c r="I900" s="4" t="n"/>
      <c r="J900" s="4" t="n"/>
    </row>
    <row r="901">
      <c r="B901" s="2" t="n"/>
      <c r="C901" s="2" t="n"/>
      <c r="E901" s="4" t="n"/>
      <c r="F901" s="4" t="n"/>
      <c r="G901" s="4" t="n"/>
      <c r="I901" s="4" t="n"/>
      <c r="J901" s="4" t="n"/>
    </row>
    <row r="902">
      <c r="B902" s="2" t="n"/>
      <c r="C902" s="2" t="n"/>
      <c r="E902" s="4" t="n"/>
      <c r="F902" s="4" t="n"/>
      <c r="G902" s="4" t="n"/>
      <c r="I902" s="4" t="n"/>
      <c r="J902" s="4" t="n"/>
    </row>
    <row r="903">
      <c r="B903" s="2" t="n"/>
      <c r="C903" s="2" t="n"/>
      <c r="E903" s="4" t="n"/>
      <c r="F903" s="4" t="n"/>
      <c r="G903" s="4" t="n"/>
      <c r="I903" s="4" t="n"/>
      <c r="J903" s="4" t="n"/>
    </row>
    <row r="904">
      <c r="B904" s="2" t="n"/>
      <c r="C904" s="2" t="n"/>
      <c r="E904" s="4" t="n"/>
      <c r="F904" s="4" t="n"/>
      <c r="G904" s="4" t="n"/>
      <c r="I904" s="4" t="n"/>
      <c r="J904" s="4" t="n"/>
    </row>
    <row r="905">
      <c r="B905" s="2" t="n"/>
      <c r="C905" s="2" t="n"/>
      <c r="E905" s="4" t="n"/>
      <c r="F905" s="4" t="n"/>
      <c r="G905" s="4" t="n"/>
      <c r="I905" s="4" t="n"/>
      <c r="J905" s="4" t="n"/>
    </row>
    <row r="906">
      <c r="B906" s="2" t="n"/>
      <c r="C906" s="2" t="n"/>
      <c r="E906" s="4" t="n"/>
      <c r="F906" s="4" t="n"/>
      <c r="G906" s="4" t="n"/>
      <c r="I906" s="4" t="n"/>
      <c r="J906" s="4" t="n"/>
    </row>
    <row r="907">
      <c r="B907" s="2" t="n"/>
      <c r="C907" s="2" t="n"/>
      <c r="E907" s="4" t="n"/>
      <c r="F907" s="4" t="n"/>
      <c r="G907" s="4" t="n"/>
      <c r="I907" s="4" t="n"/>
      <c r="J907" s="4" t="n"/>
    </row>
    <row r="908">
      <c r="B908" s="2" t="n"/>
      <c r="C908" s="2" t="n"/>
      <c r="E908" s="4" t="n"/>
      <c r="F908" s="4" t="n"/>
      <c r="G908" s="4" t="n"/>
      <c r="I908" s="4" t="n"/>
      <c r="J908" s="4" t="n"/>
    </row>
    <row r="909">
      <c r="B909" s="2" t="n"/>
      <c r="C909" s="2" t="n"/>
      <c r="E909" s="4" t="n"/>
      <c r="F909" s="4" t="n"/>
      <c r="G909" s="4" t="n"/>
      <c r="I909" s="4" t="n"/>
      <c r="J909" s="4" t="n"/>
    </row>
    <row r="910">
      <c r="B910" s="2" t="n"/>
      <c r="C910" s="2" t="n"/>
      <c r="E910" s="4" t="n"/>
      <c r="F910" s="4" t="n"/>
      <c r="G910" s="4" t="n"/>
      <c r="I910" s="4" t="n"/>
      <c r="J910" s="4" t="n"/>
    </row>
    <row r="911">
      <c r="B911" s="2" t="n"/>
      <c r="C911" s="2" t="n"/>
      <c r="E911" s="4" t="n"/>
      <c r="F911" s="4" t="n"/>
      <c r="G911" s="4" t="n"/>
      <c r="I911" s="4" t="n"/>
      <c r="J911" s="4" t="n"/>
    </row>
    <row r="912">
      <c r="B912" s="2" t="n"/>
      <c r="C912" s="2" t="n"/>
      <c r="E912" s="4" t="n"/>
      <c r="F912" s="4" t="n"/>
      <c r="G912" s="4" t="n"/>
      <c r="I912" s="4" t="n"/>
      <c r="J912" s="4" t="n"/>
    </row>
    <row r="913">
      <c r="B913" s="2" t="n"/>
      <c r="C913" s="2" t="n"/>
      <c r="E913" s="4" t="n"/>
      <c r="F913" s="4" t="n"/>
      <c r="G913" s="4" t="n"/>
      <c r="I913" s="4" t="n"/>
      <c r="J913" s="4" t="n"/>
    </row>
    <row r="914">
      <c r="B914" s="2" t="n"/>
      <c r="C914" s="2" t="n"/>
      <c r="E914" s="4" t="n"/>
      <c r="F914" s="4" t="n"/>
      <c r="G914" s="4" t="n"/>
      <c r="I914" s="4" t="n"/>
      <c r="J914" s="4" t="n"/>
    </row>
    <row r="915">
      <c r="B915" s="2" t="n"/>
      <c r="C915" s="2" t="n"/>
      <c r="E915" s="4" t="n"/>
      <c r="F915" s="4" t="n"/>
      <c r="G915" s="4" t="n"/>
      <c r="I915" s="4" t="n"/>
      <c r="J915" s="4" t="n"/>
    </row>
    <row r="916">
      <c r="B916" s="2" t="n"/>
      <c r="C916" s="2" t="n"/>
      <c r="E916" s="4" t="n"/>
      <c r="F916" s="4" t="n"/>
      <c r="G916" s="4" t="n"/>
      <c r="I916" s="4" t="n"/>
      <c r="J916" s="4" t="n"/>
    </row>
    <row r="917">
      <c r="B917" s="2" t="n"/>
      <c r="C917" s="2" t="n"/>
      <c r="E917" s="4" t="n"/>
      <c r="F917" s="4" t="n"/>
      <c r="G917" s="4" t="n"/>
      <c r="I917" s="4" t="n"/>
      <c r="J917" s="4" t="n"/>
    </row>
    <row r="918">
      <c r="B918" s="2" t="n"/>
      <c r="C918" s="2" t="n"/>
      <c r="E918" s="4" t="n"/>
      <c r="F918" s="4" t="n"/>
      <c r="G918" s="4" t="n"/>
      <c r="I918" s="4" t="n"/>
      <c r="J918" s="4" t="n"/>
    </row>
    <row r="919">
      <c r="B919" s="2" t="n"/>
      <c r="C919" s="2" t="n"/>
      <c r="E919" s="4" t="n"/>
      <c r="F919" s="4" t="n"/>
      <c r="G919" s="4" t="n"/>
      <c r="I919" s="4" t="n"/>
      <c r="J919" s="4" t="n"/>
    </row>
    <row r="920">
      <c r="B920" s="2" t="n"/>
      <c r="C920" s="2" t="n"/>
      <c r="E920" s="4" t="n"/>
      <c r="F920" s="4" t="n"/>
      <c r="G920" s="4" t="n"/>
      <c r="I920" s="4" t="n"/>
      <c r="J920" s="4" t="n"/>
    </row>
    <row r="921">
      <c r="B921" s="2" t="n"/>
      <c r="C921" s="2" t="n"/>
      <c r="E921" s="4" t="n"/>
      <c r="F921" s="4" t="n"/>
      <c r="G921" s="4" t="n"/>
      <c r="I921" s="4" t="n"/>
      <c r="J921" s="4" t="n"/>
    </row>
    <row r="922">
      <c r="B922" s="2" t="n"/>
      <c r="C922" s="2" t="n"/>
      <c r="E922" s="4" t="n"/>
      <c r="F922" s="4" t="n"/>
      <c r="G922" s="4" t="n"/>
      <c r="I922" s="4" t="n"/>
      <c r="J922" s="4" t="n"/>
    </row>
    <row r="923">
      <c r="B923" s="2" t="n"/>
      <c r="C923" s="2" t="n"/>
      <c r="E923" s="4" t="n"/>
      <c r="F923" s="4" t="n"/>
      <c r="G923" s="4" t="n"/>
      <c r="I923" s="4" t="n"/>
      <c r="J923" s="4" t="n"/>
    </row>
    <row r="924">
      <c r="B924" s="2" t="n"/>
      <c r="C924" s="2" t="n"/>
      <c r="E924" s="4" t="n"/>
      <c r="F924" s="4" t="n"/>
      <c r="G924" s="4" t="n"/>
      <c r="I924" s="4" t="n"/>
      <c r="J924" s="4" t="n"/>
    </row>
    <row r="925">
      <c r="B925" s="2" t="n"/>
      <c r="C925" s="2" t="n"/>
      <c r="E925" s="4" t="n"/>
      <c r="F925" s="4" t="n"/>
      <c r="G925" s="4" t="n"/>
      <c r="I925" s="4" t="n"/>
      <c r="J925" s="4" t="n"/>
    </row>
    <row r="926">
      <c r="B926" s="2" t="n"/>
      <c r="C926" s="2" t="n"/>
      <c r="E926" s="4" t="n"/>
      <c r="F926" s="4" t="n"/>
      <c r="G926" s="4" t="n"/>
      <c r="I926" s="4" t="n"/>
      <c r="J926" s="4" t="n"/>
    </row>
    <row r="927">
      <c r="B927" s="2" t="n"/>
      <c r="C927" s="2" t="n"/>
      <c r="E927" s="4" t="n"/>
      <c r="F927" s="4" t="n"/>
      <c r="G927" s="4" t="n"/>
      <c r="I927" s="4" t="n"/>
      <c r="J927" s="4" t="n"/>
    </row>
    <row r="928">
      <c r="B928" s="2" t="n"/>
      <c r="C928" s="2" t="n"/>
      <c r="E928" s="4" t="n"/>
      <c r="F928" s="4" t="n"/>
      <c r="G928" s="4" t="n"/>
      <c r="I928" s="4" t="n"/>
      <c r="J928" s="4" t="n"/>
    </row>
    <row r="929">
      <c r="B929" s="2" t="n"/>
      <c r="C929" s="2" t="n"/>
      <c r="E929" s="4" t="n"/>
      <c r="F929" s="4" t="n"/>
      <c r="G929" s="4" t="n"/>
      <c r="I929" s="4" t="n"/>
      <c r="J929" s="4" t="n"/>
    </row>
    <row r="930">
      <c r="B930" s="2" t="n"/>
      <c r="C930" s="2" t="n"/>
      <c r="E930" s="4" t="n"/>
      <c r="F930" s="4" t="n"/>
      <c r="G930" s="4" t="n"/>
      <c r="I930" s="4" t="n"/>
      <c r="J930" s="4" t="n"/>
    </row>
  </sheetData>
  <autoFilter ref="$B$2:$J$513"/>
  <conditionalFormatting sqref="D3:D513">
    <cfRule type="cellIs" priority="1" operator="equal" dxfId="12">
      <formula>"EN NEGOCIACIÓN"</formula>
    </cfRule>
    <cfRule type="containsText" priority="2" operator="containsText" dxfId="5" text="VENDIDO">
      <formula>NOT(ISERROR(SEARCH(("VENDIDO"),(D3))))</formula>
    </cfRule>
    <cfRule type="containsText" priority="3" operator="containsText" dxfId="1" text="DISPONIBLE">
      <formula>NOT(ISERROR(SEARCH(("DISPONIBLE"),(D3))))</formula>
    </cfRule>
    <cfRule type="cellIs" priority="4" operator="equal" dxfId="3">
      <formula>"NO APTO PARA VENTA"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L1000"/>
  <sheetViews>
    <sheetView workbookViewId="0">
      <selection activeCell="A1" sqref="A1"/>
    </sheetView>
  </sheetViews>
  <sheetFormatPr baseColWidth="8" defaultColWidth="14.43" defaultRowHeight="15" customHeight="1" outlineLevelRow="1"/>
  <cols>
    <col width="11.43" customWidth="1" style="506" min="1" max="1"/>
    <col width="19.43" customWidth="1" style="506" min="2" max="2"/>
    <col width="24.57" customWidth="1" style="506" min="3" max="3"/>
    <col width="19.71" customWidth="1" style="506" min="4" max="4"/>
    <col width="24.71" customWidth="1" style="506" min="5" max="5"/>
    <col width="16.29" customWidth="1" style="506" min="6" max="6"/>
    <col width="21.29" customWidth="1" style="506" min="7" max="7"/>
    <col width="16.14" customWidth="1" style="506" min="8" max="8"/>
    <col width="23" customWidth="1" style="506" min="9" max="9"/>
    <col width="11.43" customWidth="1" style="506" min="10" max="11"/>
    <col width="17.14" customWidth="1" style="506" min="12" max="12"/>
    <col width="11.43" customWidth="1" style="506" min="13" max="26"/>
  </cols>
  <sheetData>
    <row r="1">
      <c r="B1" s="411" t="inlineStr">
        <is>
          <t>ESTADO</t>
        </is>
      </c>
      <c r="C1" s="411" t="inlineStr">
        <is>
          <t>ESTADO DEL NEGOCIO</t>
        </is>
      </c>
      <c r="D1" s="411" t="inlineStr">
        <is>
          <t>VENDEDOR</t>
        </is>
      </c>
      <c r="E1" s="411" t="inlineStr">
        <is>
          <t>FECHAS DE VENCIMIENTO</t>
        </is>
      </c>
      <c r="F1" s="411" t="inlineStr">
        <is>
          <t>ESTADO CUOTA</t>
        </is>
      </c>
      <c r="G1" s="411" t="inlineStr">
        <is>
          <t>MEDIO DE PAGO</t>
        </is>
      </c>
      <c r="H1" s="412" t="inlineStr">
        <is>
          <t>PLAZO DE CUOTAS</t>
        </is>
      </c>
      <c r="I1" s="411" t="inlineStr">
        <is>
          <t>CIUDAD</t>
        </is>
      </c>
      <c r="J1" s="411" t="inlineStr">
        <is>
          <t>ID LOTES</t>
        </is>
      </c>
      <c r="L1" s="411" t="inlineStr">
        <is>
          <t>MES A ANALIZAR</t>
        </is>
      </c>
    </row>
    <row r="2">
      <c r="B2" s="15" t="inlineStr">
        <is>
          <t>VENDIDO</t>
        </is>
      </c>
      <c r="C2" s="15" t="inlineStr">
        <is>
          <t>ACTIVO</t>
        </is>
      </c>
      <c r="D2" s="15" t="inlineStr">
        <is>
          <t>CINDY</t>
        </is>
      </c>
      <c r="E2" s="15" t="inlineStr">
        <is>
          <t>5 DE CADA MES</t>
        </is>
      </c>
      <c r="F2" s="15" t="inlineStr">
        <is>
          <t>AL DÍA</t>
        </is>
      </c>
      <c r="G2" s="15" t="inlineStr">
        <is>
          <t>CHEQUE</t>
        </is>
      </c>
      <c r="H2" s="2" t="n">
        <v>1</v>
      </c>
      <c r="I2" s="15" t="inlineStr">
        <is>
          <t>Bogota</t>
        </is>
      </c>
      <c r="J2" s="15">
        <f>LISTADO!D3</f>
        <v/>
      </c>
      <c r="L2" s="413">
        <f>DATE(2024,8,1)</f>
        <v/>
      </c>
    </row>
    <row r="3">
      <c r="B3" s="15" t="inlineStr">
        <is>
          <t>DISPONIBLE</t>
        </is>
      </c>
      <c r="C3" s="15" t="inlineStr">
        <is>
          <t>CANCELADO</t>
        </is>
      </c>
      <c r="D3" s="15" t="inlineStr">
        <is>
          <t>TITA</t>
        </is>
      </c>
      <c r="E3" s="15" t="inlineStr">
        <is>
          <t>10 DE CADA MES</t>
        </is>
      </c>
      <c r="F3" s="15" t="inlineStr">
        <is>
          <t>POR VENCER</t>
        </is>
      </c>
      <c r="G3" s="15" t="inlineStr">
        <is>
          <t>TRANSFERENCIA</t>
        </is>
      </c>
      <c r="H3" s="2" t="n">
        <v>2</v>
      </c>
      <c r="I3" s="15" t="inlineStr">
        <is>
          <t>Castilla La Nueva</t>
        </is>
      </c>
      <c r="J3" s="15">
        <f>LISTADO!D4</f>
        <v/>
      </c>
      <c r="L3" s="413">
        <f>DATE(2024,9,1)</f>
        <v/>
      </c>
    </row>
    <row r="4">
      <c r="B4" s="15" t="inlineStr">
        <is>
          <t>EN NEGOCIACIÓN</t>
        </is>
      </c>
      <c r="C4" s="15" t="inlineStr">
        <is>
          <t>TERMINADO</t>
        </is>
      </c>
      <c r="D4" s="15" t="inlineStr">
        <is>
          <t>FERNANDA</t>
        </is>
      </c>
      <c r="E4" s="15" t="inlineStr">
        <is>
          <t>15 DE CADA MES</t>
        </is>
      </c>
      <c r="F4" s="15" t="inlineStr">
        <is>
          <t>VENCIDA</t>
        </is>
      </c>
      <c r="G4" s="15" t="inlineStr">
        <is>
          <t>LETRA DE CAMBIO</t>
        </is>
      </c>
      <c r="H4" s="2" t="n">
        <v>3</v>
      </c>
      <c r="I4" s="15" t="inlineStr">
        <is>
          <t>Cubarral</t>
        </is>
      </c>
      <c r="J4" s="15">
        <f>LISTADO!D5</f>
        <v/>
      </c>
      <c r="L4" s="413">
        <f>DATE(2024,10,1)</f>
        <v/>
      </c>
    </row>
    <row r="5">
      <c r="B5" s="15" t="inlineStr">
        <is>
          <t>NO APTO PARA VENTA</t>
        </is>
      </c>
      <c r="D5" s="15" t="inlineStr">
        <is>
          <t>CALAMBAS</t>
        </is>
      </c>
      <c r="E5" s="15" t="inlineStr">
        <is>
          <t xml:space="preserve">20 DE CADA MES </t>
        </is>
      </c>
      <c r="F5" s="15" t="n"/>
      <c r="G5" s="15" t="inlineStr">
        <is>
          <t>EFECTIVO</t>
        </is>
      </c>
      <c r="H5" s="2" t="n">
        <v>4</v>
      </c>
      <c r="I5" s="15" t="inlineStr">
        <is>
          <t>El Dorado</t>
        </is>
      </c>
      <c r="J5" s="15">
        <f>LISTADO!D6</f>
        <v/>
      </c>
      <c r="L5" s="413">
        <f>DATE(2024,11,1)</f>
        <v/>
      </c>
    </row>
    <row r="6">
      <c r="B6" s="15" t="inlineStr">
        <is>
          <t xml:space="preserve">CEDIDO EN FORMA DE PAGO </t>
        </is>
      </c>
      <c r="D6" s="15" t="inlineStr">
        <is>
          <t>CAMILA</t>
        </is>
      </c>
      <c r="E6" s="15" t="inlineStr">
        <is>
          <t xml:space="preserve">30 DE CADA MES </t>
        </is>
      </c>
      <c r="F6" s="15" t="n"/>
      <c r="G6" s="15" t="inlineStr">
        <is>
          <t xml:space="preserve">PERMUTA </t>
        </is>
      </c>
      <c r="H6" s="2" t="n">
        <v>5</v>
      </c>
      <c r="I6" s="15" t="inlineStr">
        <is>
          <t>Fuente de Oro</t>
        </is>
      </c>
      <c r="J6" s="15">
        <f>LISTADO!D7</f>
        <v/>
      </c>
      <c r="L6" s="413">
        <f>DATE(2024,12,1)</f>
        <v/>
      </c>
    </row>
    <row r="7">
      <c r="D7" s="15" t="inlineStr">
        <is>
          <t xml:space="preserve">CRISTOBAL </t>
        </is>
      </c>
      <c r="F7" s="15" t="n"/>
      <c r="G7" s="15" t="n"/>
      <c r="H7" s="2" t="n">
        <v>6</v>
      </c>
      <c r="I7" s="15" t="inlineStr">
        <is>
          <t>Granada</t>
        </is>
      </c>
      <c r="J7" s="15">
        <f>LISTADO!D8</f>
        <v/>
      </c>
      <c r="L7" s="413">
        <f>DATE(2025,1,1)</f>
        <v/>
      </c>
    </row>
    <row r="8">
      <c r="D8" s="15" t="inlineStr">
        <is>
          <t>KAREN</t>
        </is>
      </c>
      <c r="F8" s="15" t="n"/>
      <c r="G8" s="15" t="n"/>
      <c r="H8" s="2" t="n">
        <v>7</v>
      </c>
      <c r="I8" s="15" t="inlineStr">
        <is>
          <t>Guamal</t>
        </is>
      </c>
      <c r="J8" s="15">
        <f>LISTADO!D9</f>
        <v/>
      </c>
      <c r="L8" s="413">
        <f>DATE(2025,2,1)</f>
        <v/>
      </c>
    </row>
    <row r="9">
      <c r="D9" s="15" t="inlineStr">
        <is>
          <t xml:space="preserve">MARCELA </t>
        </is>
      </c>
      <c r="F9" s="15" t="n"/>
      <c r="G9" s="15" t="n"/>
      <c r="H9" s="2" t="n">
        <v>8</v>
      </c>
      <c r="I9" s="15" t="inlineStr">
        <is>
          <t>Lejanías</t>
        </is>
      </c>
      <c r="J9" s="15">
        <f>LISTADO!D10</f>
        <v/>
      </c>
      <c r="L9" s="413">
        <f>DATE(2025,3,1)</f>
        <v/>
      </c>
    </row>
    <row r="10" ht="15" customHeight="1" s="506">
      <c r="F10" s="15" t="n"/>
      <c r="G10" s="15" t="n"/>
      <c r="H10" s="2" t="n">
        <v>9</v>
      </c>
      <c r="I10" s="15" t="inlineStr">
        <is>
          <t>Puerto López</t>
        </is>
      </c>
      <c r="J10" s="15">
        <f>LISTADO!D11</f>
        <v/>
      </c>
      <c r="L10" s="413">
        <f>DATE(2025,4,1)</f>
        <v/>
      </c>
    </row>
    <row r="11" ht="15" customHeight="1" s="506">
      <c r="F11" s="15" t="n"/>
      <c r="G11" s="15" t="n"/>
      <c r="H11" s="2" t="n">
        <v>10</v>
      </c>
      <c r="I11" s="15" t="inlineStr">
        <is>
          <t>San Carlos de Guaroa</t>
        </is>
      </c>
      <c r="J11" s="15">
        <f>LISTADO!D12</f>
        <v/>
      </c>
      <c r="L11" s="413">
        <f>DATE(2025,5,1)</f>
        <v/>
      </c>
    </row>
    <row r="12" ht="15" customHeight="1" s="506">
      <c r="F12" s="15" t="n"/>
      <c r="G12" s="15" t="n"/>
      <c r="H12" s="2" t="n">
        <v>11</v>
      </c>
      <c r="I12" s="15" t="inlineStr">
        <is>
          <t>San Martín</t>
        </is>
      </c>
      <c r="J12" s="15">
        <f>LISTADO!D13</f>
        <v/>
      </c>
      <c r="L12" s="413">
        <f>DATE(2025,6,1)</f>
        <v/>
      </c>
    </row>
    <row r="13" ht="15" customHeight="1" s="506">
      <c r="F13" s="15" t="n"/>
      <c r="G13" s="15" t="n"/>
      <c r="H13" s="2" t="n">
        <v>12</v>
      </c>
      <c r="I13" s="15" t="inlineStr">
        <is>
          <t>Villavicencio</t>
        </is>
      </c>
      <c r="J13" s="15">
        <f>LISTADO!D14</f>
        <v/>
      </c>
      <c r="L13" s="413">
        <f>DATE(2025,7,1)</f>
        <v/>
      </c>
    </row>
    <row r="14" ht="15" customHeight="1" s="506">
      <c r="F14" s="15" t="n"/>
      <c r="G14" s="15" t="n"/>
      <c r="H14" s="2" t="n">
        <v>13</v>
      </c>
      <c r="I14" s="15" t="n"/>
      <c r="J14" s="15">
        <f>LISTADO!D15</f>
        <v/>
      </c>
      <c r="L14" s="413">
        <f>DATE(2025,8,1)</f>
        <v/>
      </c>
    </row>
    <row r="15" ht="15" customHeight="1" s="506">
      <c r="F15" s="15" t="n"/>
      <c r="G15" s="15" t="n"/>
      <c r="H15" s="2" t="n">
        <v>14</v>
      </c>
      <c r="I15" s="15" t="n"/>
      <c r="J15" s="15">
        <f>LISTADO!D16</f>
        <v/>
      </c>
      <c r="L15" s="413">
        <f>DATE(2025,9,1)</f>
        <v/>
      </c>
    </row>
    <row r="16" ht="15" customHeight="1" s="506">
      <c r="F16" s="15" t="n"/>
      <c r="G16" s="15" t="n"/>
      <c r="H16" s="2" t="n">
        <v>15</v>
      </c>
      <c r="I16" s="15" t="n"/>
      <c r="J16" s="15">
        <f>LISTADO!D17</f>
        <v/>
      </c>
      <c r="L16" s="413">
        <f>DATE(2025,10,1)</f>
        <v/>
      </c>
    </row>
    <row r="17" ht="15" customHeight="1" s="506">
      <c r="F17" s="15" t="n"/>
      <c r="G17" s="15" t="n"/>
      <c r="H17" s="2" t="n">
        <v>16</v>
      </c>
      <c r="I17" s="15" t="n"/>
      <c r="J17" s="15">
        <f>LISTADO!D18</f>
        <v/>
      </c>
      <c r="L17" s="413">
        <f>DATE(2025,11,1)</f>
        <v/>
      </c>
    </row>
    <row r="18" ht="15" customHeight="1" s="506">
      <c r="F18" s="15" t="n"/>
      <c r="G18" s="15" t="n"/>
      <c r="H18" s="2" t="n">
        <v>17</v>
      </c>
      <c r="I18" s="15" t="n"/>
      <c r="J18" s="15">
        <f>LISTADO!D19</f>
        <v/>
      </c>
      <c r="L18" s="413">
        <f>DATE(2025,12,1)</f>
        <v/>
      </c>
    </row>
    <row r="19" ht="15" customHeight="1" s="506">
      <c r="F19" s="15" t="n"/>
      <c r="G19" s="15" t="n"/>
      <c r="H19" s="2" t="n">
        <v>18</v>
      </c>
      <c r="I19" s="15" t="n"/>
      <c r="J19" s="15">
        <f>LISTADO!D20</f>
        <v/>
      </c>
      <c r="L19" s="413">
        <f>DATE(2026,1,1)</f>
        <v/>
      </c>
    </row>
    <row r="20" ht="15" customHeight="1" s="506">
      <c r="F20" s="15" t="n"/>
      <c r="G20" s="15" t="n"/>
      <c r="H20" s="2" t="n">
        <v>19</v>
      </c>
      <c r="I20" s="15" t="n"/>
      <c r="J20" s="15">
        <f>LISTADO!D21</f>
        <v/>
      </c>
      <c r="L20" s="413">
        <f>DATE(2026,2,1)</f>
        <v/>
      </c>
    </row>
    <row r="21" ht="15.75" customHeight="1" s="506">
      <c r="F21" s="15" t="n"/>
      <c r="G21" s="15" t="n"/>
      <c r="H21" s="2" t="n">
        <v>20</v>
      </c>
      <c r="I21" s="15" t="n"/>
      <c r="J21" s="15">
        <f>LISTADO!D22</f>
        <v/>
      </c>
      <c r="L21" s="413">
        <f>DATE(2026,3,1)</f>
        <v/>
      </c>
    </row>
    <row r="22" ht="15.75" customHeight="1" s="506">
      <c r="F22" s="15" t="n"/>
      <c r="G22" s="15" t="n"/>
      <c r="H22" s="2" t="n">
        <v>21</v>
      </c>
      <c r="I22" s="15" t="n"/>
      <c r="J22" s="15">
        <f>LISTADO!D23</f>
        <v/>
      </c>
      <c r="L22" s="413">
        <f>DATE(2026,4,1)</f>
        <v/>
      </c>
    </row>
    <row r="23" ht="15.75" customHeight="1" s="506">
      <c r="F23" s="15" t="n"/>
      <c r="G23" s="15" t="n"/>
      <c r="H23" s="2" t="n">
        <v>22</v>
      </c>
      <c r="I23" s="15" t="n"/>
      <c r="J23" s="15">
        <f>LISTADO!D24</f>
        <v/>
      </c>
      <c r="L23" s="413">
        <f>DATE(2026,5,1)</f>
        <v/>
      </c>
    </row>
    <row r="24" ht="15.75" customHeight="1" s="506">
      <c r="F24" s="15" t="n"/>
      <c r="G24" s="15" t="n"/>
      <c r="H24" s="2" t="n">
        <v>23</v>
      </c>
      <c r="I24" s="15" t="n"/>
      <c r="J24" s="15">
        <f>LISTADO!D25</f>
        <v/>
      </c>
      <c r="L24" s="413">
        <f>DATE(2026,6,1)</f>
        <v/>
      </c>
    </row>
    <row r="25" ht="15.75" customHeight="1" s="506">
      <c r="F25" s="15" t="n"/>
      <c r="G25" s="15" t="n"/>
      <c r="H25" s="2" t="n">
        <v>24</v>
      </c>
      <c r="I25" s="15" t="n"/>
      <c r="J25" s="15">
        <f>LISTADO!D26</f>
        <v/>
      </c>
      <c r="L25" s="413">
        <f>DATE(2026,7,1)</f>
        <v/>
      </c>
    </row>
    <row r="26" ht="15.75" customHeight="1" s="506">
      <c r="F26" s="15" t="n"/>
      <c r="G26" s="15" t="n"/>
      <c r="H26" s="2" t="n">
        <v>25</v>
      </c>
      <c r="I26" s="15" t="n"/>
      <c r="J26" s="15">
        <f>LISTADO!D27</f>
        <v/>
      </c>
      <c r="L26" s="413">
        <f>DATE(2026,8,1)</f>
        <v/>
      </c>
    </row>
    <row r="27" ht="15.75" customHeight="1" s="506">
      <c r="F27" s="15" t="n"/>
      <c r="G27" s="15" t="n"/>
      <c r="H27" s="2" t="n">
        <v>26</v>
      </c>
      <c r="I27" s="15" t="n"/>
      <c r="J27" s="15">
        <f>LISTADO!D28</f>
        <v/>
      </c>
      <c r="L27" s="413">
        <f>DATE(2026,9,1)</f>
        <v/>
      </c>
    </row>
    <row r="28" ht="15.75" customHeight="1" s="506">
      <c r="F28" s="15" t="n"/>
      <c r="G28" s="15" t="n"/>
      <c r="H28" s="2" t="n">
        <v>27</v>
      </c>
      <c r="I28" s="15" t="n"/>
      <c r="J28" s="15">
        <f>LISTADO!D29</f>
        <v/>
      </c>
      <c r="L28" s="413">
        <f>DATE(2026,10,1)</f>
        <v/>
      </c>
    </row>
    <row r="29" ht="15.75" customHeight="1" s="506">
      <c r="F29" s="15" t="n"/>
      <c r="G29" s="15" t="n"/>
      <c r="H29" s="2" t="n">
        <v>28</v>
      </c>
      <c r="I29" s="15" t="n"/>
      <c r="J29" s="15">
        <f>LISTADO!D30</f>
        <v/>
      </c>
      <c r="L29" s="413">
        <f>DATE(2026,11,1)</f>
        <v/>
      </c>
    </row>
    <row r="30" ht="15.75" customHeight="1" s="506">
      <c r="F30" s="15" t="n"/>
      <c r="G30" s="15" t="n"/>
      <c r="H30" s="2" t="n">
        <v>29</v>
      </c>
      <c r="I30" s="15" t="n"/>
      <c r="J30" s="15">
        <f>LISTADO!D31</f>
        <v/>
      </c>
      <c r="L30" s="413">
        <f>DATE(2026,12,1)</f>
        <v/>
      </c>
    </row>
    <row r="31" ht="15.75" customHeight="1" s="506">
      <c r="F31" s="15" t="n"/>
      <c r="G31" s="15" t="n"/>
      <c r="H31" s="2" t="n">
        <v>30</v>
      </c>
      <c r="I31" s="15" t="n"/>
      <c r="J31" s="15">
        <f>LISTADO!D32</f>
        <v/>
      </c>
      <c r="L31" s="413">
        <f>DATE(2027,1,1)</f>
        <v/>
      </c>
    </row>
    <row r="32" ht="15.75" customHeight="1" s="506">
      <c r="F32" s="15" t="n"/>
      <c r="G32" s="15" t="n"/>
      <c r="H32" s="2" t="n">
        <v>31</v>
      </c>
      <c r="I32" s="15" t="n"/>
      <c r="J32" s="15">
        <f>LISTADO!D33</f>
        <v/>
      </c>
      <c r="L32" s="413">
        <f>DATE(2027,2,1)</f>
        <v/>
      </c>
    </row>
    <row r="33" ht="15.75" customHeight="1" s="506">
      <c r="F33" s="15" t="n"/>
      <c r="G33" s="15" t="n"/>
      <c r="H33" s="2" t="n">
        <v>32</v>
      </c>
      <c r="I33" s="15" t="n"/>
      <c r="J33" s="15">
        <f>LISTADO!D34</f>
        <v/>
      </c>
      <c r="L33" s="413">
        <f>DATE(2027,3,1)</f>
        <v/>
      </c>
    </row>
    <row r="34" ht="15.75" customHeight="1" s="506">
      <c r="F34" s="15" t="n"/>
      <c r="G34" s="15" t="n"/>
      <c r="H34" s="2" t="n">
        <v>33</v>
      </c>
      <c r="I34" s="15" t="n"/>
      <c r="J34" s="15">
        <f>LISTADO!D35</f>
        <v/>
      </c>
      <c r="L34" s="413">
        <f>DATE(2027,4,1)</f>
        <v/>
      </c>
    </row>
    <row r="35" ht="15.75" customHeight="1" s="506">
      <c r="F35" s="15" t="n"/>
      <c r="G35" s="15" t="n"/>
      <c r="H35" s="2" t="n">
        <v>34</v>
      </c>
      <c r="I35" s="15" t="n"/>
      <c r="J35" s="15">
        <f>LISTADO!D36</f>
        <v/>
      </c>
      <c r="L35" s="413">
        <f>DATE(2027,5,1)</f>
        <v/>
      </c>
    </row>
    <row r="36" ht="15.75" customHeight="1" s="506">
      <c r="F36" s="15" t="n"/>
      <c r="G36" s="15" t="n"/>
      <c r="H36" s="2" t="n">
        <v>35</v>
      </c>
      <c r="I36" s="15" t="n"/>
      <c r="J36" s="15">
        <f>LISTADO!D37</f>
        <v/>
      </c>
      <c r="L36" s="413">
        <f>DATE(2027,6,1)</f>
        <v/>
      </c>
    </row>
    <row r="37" ht="15.75" customHeight="1" s="506">
      <c r="F37" s="15" t="n"/>
      <c r="G37" s="15" t="n"/>
      <c r="H37" s="2" t="n">
        <v>36</v>
      </c>
      <c r="I37" s="15" t="n"/>
      <c r="J37" s="15">
        <f>LISTADO!D38</f>
        <v/>
      </c>
      <c r="L37" s="413">
        <f>DATE(2027,7,1)</f>
        <v/>
      </c>
    </row>
    <row r="38" ht="15.75" customHeight="1" s="506">
      <c r="F38" s="15" t="n"/>
      <c r="G38" s="15" t="n"/>
      <c r="H38" s="2" t="n">
        <v>37</v>
      </c>
      <c r="I38" s="15" t="n"/>
      <c r="J38" s="15">
        <f>LISTADO!D39</f>
        <v/>
      </c>
      <c r="L38" s="413">
        <f>DATE(2027,8,1)</f>
        <v/>
      </c>
    </row>
    <row r="39" ht="15.75" customHeight="1" s="506">
      <c r="F39" s="15" t="n"/>
      <c r="G39" s="15" t="n"/>
      <c r="H39" s="2" t="n">
        <v>38</v>
      </c>
      <c r="I39" s="15" t="n"/>
      <c r="J39" s="15">
        <f>LISTADO!D40</f>
        <v/>
      </c>
    </row>
    <row r="40" ht="15.75" customHeight="1" s="506">
      <c r="F40" s="15" t="n"/>
      <c r="G40" s="15" t="n"/>
      <c r="H40" s="2" t="n">
        <v>39</v>
      </c>
      <c r="I40" s="15" t="n"/>
      <c r="J40" s="15">
        <f>LISTADO!D41</f>
        <v/>
      </c>
    </row>
    <row r="41" ht="15.75" customHeight="1" s="506">
      <c r="F41" s="15" t="n"/>
      <c r="G41" s="15" t="n"/>
      <c r="H41" s="2" t="n">
        <v>40</v>
      </c>
      <c r="I41" s="15" t="n"/>
      <c r="J41" s="15">
        <f>LISTADO!D42</f>
        <v/>
      </c>
    </row>
    <row r="42" ht="15.75" customHeight="1" s="506">
      <c r="F42" s="15" t="n"/>
      <c r="G42" s="15" t="n"/>
      <c r="H42" s="2" t="n">
        <v>41</v>
      </c>
      <c r="I42" s="15" t="n"/>
      <c r="J42" s="15">
        <f>LISTADO!D43</f>
        <v/>
      </c>
    </row>
    <row r="43" ht="15.75" customHeight="1" s="506">
      <c r="F43" s="15" t="n"/>
      <c r="G43" s="15" t="n"/>
      <c r="H43" s="2" t="n">
        <v>42</v>
      </c>
      <c r="I43" s="15" t="n"/>
      <c r="J43" s="15">
        <f>LISTADO!D44</f>
        <v/>
      </c>
    </row>
    <row r="44" ht="15.75" customHeight="1" s="506">
      <c r="F44" s="15" t="n"/>
      <c r="G44" s="15" t="n"/>
      <c r="H44" s="2" t="n">
        <v>43</v>
      </c>
      <c r="I44" s="15" t="n"/>
      <c r="J44" s="15">
        <f>LISTADO!D45</f>
        <v/>
      </c>
    </row>
    <row r="45" ht="15.75" customHeight="1" s="506">
      <c r="F45" s="15" t="n"/>
      <c r="G45" s="15" t="n"/>
      <c r="H45" s="2" t="n">
        <v>44</v>
      </c>
      <c r="I45" s="15" t="n"/>
      <c r="J45" s="15">
        <f>LISTADO!D46</f>
        <v/>
      </c>
    </row>
    <row r="46" ht="15.75" customHeight="1" s="506">
      <c r="F46" s="15" t="n"/>
      <c r="G46" s="15" t="n"/>
      <c r="H46" s="2" t="n">
        <v>45</v>
      </c>
      <c r="I46" s="15" t="n"/>
      <c r="J46" s="15">
        <f>LISTADO!D47</f>
        <v/>
      </c>
    </row>
    <row r="47" ht="15.75" customHeight="1" s="506">
      <c r="F47" s="15" t="n"/>
      <c r="G47" s="15" t="n"/>
      <c r="H47" s="2" t="n">
        <v>46</v>
      </c>
      <c r="I47" s="15" t="n"/>
      <c r="J47" s="15">
        <f>LISTADO!D48</f>
        <v/>
      </c>
    </row>
    <row r="48" ht="15.75" customHeight="1" s="506">
      <c r="F48" s="15" t="n"/>
      <c r="G48" s="15" t="n"/>
      <c r="H48" s="2" t="n">
        <v>47</v>
      </c>
      <c r="I48" s="15" t="n"/>
      <c r="J48" s="15">
        <f>LISTADO!D49</f>
        <v/>
      </c>
    </row>
    <row r="49" ht="15.75" customHeight="1" s="506">
      <c r="F49" s="15" t="n"/>
      <c r="G49" s="15" t="n"/>
      <c r="H49" s="2" t="n">
        <v>48</v>
      </c>
      <c r="I49" s="15" t="n"/>
      <c r="J49" s="15">
        <f>LISTADO!D50</f>
        <v/>
      </c>
    </row>
    <row r="50" ht="15.75" customHeight="1" s="506">
      <c r="F50" s="15" t="n"/>
      <c r="G50" s="15" t="n"/>
      <c r="H50" s="2" t="n">
        <v>49</v>
      </c>
      <c r="I50" s="15" t="n"/>
      <c r="J50" s="15">
        <f>LISTADO!D51</f>
        <v/>
      </c>
    </row>
    <row r="51" ht="15.75" customHeight="1" s="506">
      <c r="F51" s="15" t="n"/>
      <c r="G51" s="15" t="n"/>
      <c r="H51" s="2" t="n">
        <v>50</v>
      </c>
      <c r="I51" s="15" t="n"/>
      <c r="J51" s="15">
        <f>LISTADO!D52</f>
        <v/>
      </c>
    </row>
    <row r="52" ht="15.75" customHeight="1" s="506">
      <c r="F52" s="15" t="n"/>
      <c r="G52" s="15" t="n"/>
      <c r="H52" s="2" t="n">
        <v>51</v>
      </c>
      <c r="I52" s="15" t="n"/>
      <c r="J52" s="15">
        <f>LISTADO!D53</f>
        <v/>
      </c>
    </row>
    <row r="53" ht="15.75" customHeight="1" s="506">
      <c r="F53" s="15" t="n"/>
      <c r="G53" s="15" t="n"/>
      <c r="H53" s="2" t="n">
        <v>52</v>
      </c>
      <c r="I53" s="15" t="n"/>
      <c r="J53" s="15">
        <f>LISTADO!D54</f>
        <v/>
      </c>
    </row>
    <row r="54" ht="15.75" customHeight="1" s="506">
      <c r="F54" s="15" t="n"/>
      <c r="G54" s="15" t="n"/>
      <c r="H54" s="2" t="n">
        <v>53</v>
      </c>
      <c r="I54" s="15" t="n"/>
      <c r="J54" s="15">
        <f>LISTADO!D55</f>
        <v/>
      </c>
    </row>
    <row r="55" ht="15.75" customHeight="1" s="506">
      <c r="F55" s="15" t="n"/>
      <c r="G55" s="15" t="n"/>
      <c r="H55" s="2" t="n">
        <v>54</v>
      </c>
      <c r="I55" s="15" t="n"/>
      <c r="J55" s="15">
        <f>LISTADO!D56</f>
        <v/>
      </c>
    </row>
    <row r="56" ht="15.75" customHeight="1" s="506">
      <c r="F56" s="15" t="n"/>
      <c r="G56" s="15" t="n"/>
      <c r="H56" s="2" t="n">
        <v>55</v>
      </c>
      <c r="I56" s="15" t="n"/>
      <c r="J56" s="15">
        <f>LISTADO!D57</f>
        <v/>
      </c>
    </row>
    <row r="57" ht="15.75" customHeight="1" s="506">
      <c r="F57" s="15" t="n"/>
      <c r="G57" s="15" t="n"/>
      <c r="H57" s="2" t="n">
        <v>56</v>
      </c>
      <c r="I57" s="15" t="n"/>
      <c r="J57" s="15">
        <f>LISTADO!D58</f>
        <v/>
      </c>
    </row>
    <row r="58" ht="15.75" customHeight="1" s="506">
      <c r="F58" s="15" t="n"/>
      <c r="G58" s="15" t="n"/>
      <c r="H58" s="2" t="n">
        <v>57</v>
      </c>
      <c r="I58" s="15" t="n"/>
      <c r="J58" s="15">
        <f>LISTADO!D59</f>
        <v/>
      </c>
    </row>
    <row r="59" ht="15.75" customHeight="1" s="506">
      <c r="F59" s="15" t="n"/>
      <c r="G59" s="15" t="n"/>
      <c r="H59" s="2" t="n">
        <v>58</v>
      </c>
      <c r="I59" s="15" t="n"/>
      <c r="J59" s="15">
        <f>LISTADO!D60</f>
        <v/>
      </c>
    </row>
    <row r="60" ht="15.75" customHeight="1" s="506">
      <c r="F60" s="15" t="n"/>
      <c r="G60" s="15" t="n"/>
      <c r="H60" s="2" t="n">
        <v>59</v>
      </c>
      <c r="I60" s="15" t="n"/>
      <c r="J60" s="15">
        <f>LISTADO!D61</f>
        <v/>
      </c>
    </row>
    <row r="61" ht="15.75" customHeight="1" s="506">
      <c r="F61" s="15" t="n"/>
      <c r="G61" s="15" t="n"/>
      <c r="H61" s="2" t="n"/>
      <c r="I61" s="15" t="n"/>
      <c r="J61" s="15">
        <f>LISTADO!D62</f>
        <v/>
      </c>
    </row>
    <row r="62" ht="15.75" customHeight="1" s="506">
      <c r="F62" s="15" t="n"/>
      <c r="G62" s="15" t="n"/>
      <c r="H62" s="2" t="n"/>
      <c r="I62" s="15" t="n"/>
      <c r="J62" s="15">
        <f>LISTADO!D63</f>
        <v/>
      </c>
    </row>
    <row r="63" ht="15.75" customHeight="1" s="506">
      <c r="F63" s="15" t="n"/>
      <c r="G63" s="15" t="n"/>
      <c r="H63" s="2" t="n"/>
      <c r="I63" s="15" t="n"/>
      <c r="J63" s="15">
        <f>LISTADO!D64</f>
        <v/>
      </c>
    </row>
    <row r="64" ht="15.75" customHeight="1" s="506">
      <c r="F64" s="15" t="n"/>
      <c r="G64" s="15" t="n"/>
      <c r="H64" s="2" t="n"/>
      <c r="I64" s="15" t="n"/>
      <c r="J64" s="15">
        <f>LISTADO!D65</f>
        <v/>
      </c>
    </row>
    <row r="65" ht="15.75" customHeight="1" s="506">
      <c r="F65" s="15" t="n"/>
      <c r="G65" s="15" t="n"/>
      <c r="H65" s="2" t="n"/>
      <c r="I65" s="15" t="n"/>
      <c r="J65" s="15">
        <f>LISTADO!D66</f>
        <v/>
      </c>
    </row>
    <row r="66" ht="15.75" customHeight="1" s="506">
      <c r="H66" s="2" t="n"/>
      <c r="J66" s="15">
        <f>LISTADO!D67</f>
        <v/>
      </c>
    </row>
    <row r="67" ht="15.75" customHeight="1" s="506">
      <c r="H67" s="2" t="n"/>
      <c r="J67" s="15">
        <f>LISTADO!D68</f>
        <v/>
      </c>
    </row>
    <row r="68" ht="15.75" customHeight="1" s="506">
      <c r="H68" s="2" t="n"/>
      <c r="J68" s="15">
        <f>LISTADO!D69</f>
        <v/>
      </c>
    </row>
    <row r="69" ht="15.75" customHeight="1" s="506">
      <c r="H69" s="2" t="n"/>
      <c r="J69" s="15">
        <f>LISTADO!D70</f>
        <v/>
      </c>
    </row>
    <row r="70" ht="15.75" customHeight="1" s="506">
      <c r="H70" s="2" t="n"/>
      <c r="J70" s="15">
        <f>LISTADO!D71</f>
        <v/>
      </c>
    </row>
    <row r="71" ht="15.75" customHeight="1" s="506">
      <c r="H71" s="2" t="n"/>
      <c r="J71" s="15">
        <f>LISTADO!D72</f>
        <v/>
      </c>
    </row>
    <row r="72" ht="15.75" customHeight="1" s="506">
      <c r="H72" s="2" t="n"/>
      <c r="J72" s="15">
        <f>LISTADO!D73</f>
        <v/>
      </c>
    </row>
    <row r="73" ht="15.75" customHeight="1" s="506">
      <c r="H73" s="2" t="n"/>
      <c r="J73" s="15">
        <f>LISTADO!D74</f>
        <v/>
      </c>
    </row>
    <row r="74" ht="15.75" customHeight="1" s="506">
      <c r="H74" s="2" t="n"/>
      <c r="J74" s="15">
        <f>LISTADO!D75</f>
        <v/>
      </c>
    </row>
    <row r="75" ht="15.75" customHeight="1" s="506">
      <c r="H75" s="2" t="n"/>
      <c r="J75" s="15">
        <f>LISTADO!D76</f>
        <v/>
      </c>
    </row>
    <row r="76" ht="15.75" customHeight="1" s="506">
      <c r="H76" s="2" t="n"/>
      <c r="J76" s="15">
        <f>LISTADO!D77</f>
        <v/>
      </c>
    </row>
    <row r="77" ht="15.75" customHeight="1" s="506">
      <c r="H77" s="2" t="n"/>
      <c r="J77" s="15">
        <f>LISTADO!D78</f>
        <v/>
      </c>
    </row>
    <row r="78" ht="15.75" customHeight="1" s="506">
      <c r="H78" s="2" t="n"/>
      <c r="J78" s="15">
        <f>LISTADO!D79</f>
        <v/>
      </c>
    </row>
    <row r="79" ht="15.75" customHeight="1" s="506">
      <c r="H79" s="2" t="n"/>
      <c r="J79" s="15">
        <f>LISTADO!D80</f>
        <v/>
      </c>
    </row>
    <row r="80" ht="15.75" customHeight="1" s="506">
      <c r="H80" s="2" t="n"/>
      <c r="J80" s="15">
        <f>LISTADO!D81</f>
        <v/>
      </c>
    </row>
    <row r="81" ht="15.75" customHeight="1" s="506">
      <c r="H81" s="2" t="n"/>
      <c r="J81" s="15">
        <f>LISTADO!D82</f>
        <v/>
      </c>
    </row>
    <row r="82" ht="15.75" customHeight="1" s="506">
      <c r="H82" s="2" t="n"/>
      <c r="J82" s="15">
        <f>LISTADO!D83</f>
        <v/>
      </c>
    </row>
    <row r="83" ht="15.75" customHeight="1" s="506">
      <c r="H83" s="2" t="n"/>
      <c r="J83" s="15">
        <f>LISTADO!D84</f>
        <v/>
      </c>
    </row>
    <row r="84" ht="15.75" customHeight="1" s="506">
      <c r="H84" s="2" t="n"/>
      <c r="J84" s="15">
        <f>LISTADO!D85</f>
        <v/>
      </c>
    </row>
    <row r="85" ht="15.75" customHeight="1" s="506">
      <c r="H85" s="2" t="n"/>
      <c r="J85" s="15">
        <f>LISTADO!D86</f>
        <v/>
      </c>
    </row>
    <row r="86" ht="15.75" customHeight="1" s="506">
      <c r="H86" s="2" t="n"/>
      <c r="J86" s="15">
        <f>LISTADO!D87</f>
        <v/>
      </c>
    </row>
    <row r="87" ht="15.75" customHeight="1" s="506">
      <c r="H87" s="2" t="n"/>
      <c r="J87" s="15">
        <f>LISTADO!D88</f>
        <v/>
      </c>
    </row>
    <row r="88" ht="15.75" customHeight="1" s="506">
      <c r="H88" s="2" t="n"/>
      <c r="J88" s="15">
        <f>LISTADO!D89</f>
        <v/>
      </c>
    </row>
    <row r="89" ht="15.75" customHeight="1" s="506">
      <c r="H89" s="2" t="n"/>
      <c r="J89" s="15">
        <f>LISTADO!D90</f>
        <v/>
      </c>
    </row>
    <row r="90" ht="15.75" customHeight="1" s="506">
      <c r="H90" s="2" t="n"/>
      <c r="J90" s="15">
        <f>LISTADO!D91</f>
        <v/>
      </c>
    </row>
    <row r="91" ht="15.75" customHeight="1" s="506">
      <c r="H91" s="2" t="n"/>
      <c r="J91" s="15">
        <f>LISTADO!D92</f>
        <v/>
      </c>
    </row>
    <row r="92" ht="15.75" customHeight="1" s="506">
      <c r="H92" s="2" t="n"/>
      <c r="J92" s="15">
        <f>LISTADO!D93</f>
        <v/>
      </c>
    </row>
    <row r="93" ht="15.75" customHeight="1" s="506">
      <c r="H93" s="2" t="n"/>
      <c r="J93" s="15">
        <f>LISTADO!D94</f>
        <v/>
      </c>
    </row>
    <row r="94" ht="15.75" customHeight="1" s="506">
      <c r="H94" s="2" t="n"/>
      <c r="J94" s="15">
        <f>LISTADO!D95</f>
        <v/>
      </c>
    </row>
    <row r="95" ht="15.75" customHeight="1" s="506">
      <c r="H95" s="2" t="n"/>
      <c r="J95" s="15">
        <f>LISTADO!D96</f>
        <v/>
      </c>
    </row>
    <row r="96" ht="15.75" customHeight="1" s="506">
      <c r="H96" s="2" t="n"/>
      <c r="J96" s="15">
        <f>LISTADO!D97</f>
        <v/>
      </c>
    </row>
    <row r="97" ht="15.75" customHeight="1" s="506">
      <c r="H97" s="2" t="n"/>
      <c r="J97" s="15">
        <f>LISTADO!D98</f>
        <v/>
      </c>
    </row>
    <row r="98" ht="15.75" customHeight="1" s="506">
      <c r="H98" s="2" t="n"/>
      <c r="J98" s="15">
        <f>LISTADO!D99</f>
        <v/>
      </c>
    </row>
    <row r="99" ht="15.75" customHeight="1" s="506">
      <c r="H99" s="2" t="n"/>
      <c r="J99" s="15">
        <f>LISTADO!D100</f>
        <v/>
      </c>
    </row>
    <row r="100" ht="15.75" customHeight="1" s="506">
      <c r="H100" s="2" t="n"/>
      <c r="J100" s="15">
        <f>LISTADO!D101</f>
        <v/>
      </c>
    </row>
    <row r="101" ht="15.75" customHeight="1" s="506">
      <c r="H101" s="2" t="n"/>
      <c r="J101" s="15">
        <f>LISTADO!D102</f>
        <v/>
      </c>
    </row>
    <row r="102" ht="15.75" customHeight="1" s="506">
      <c r="H102" s="2" t="n"/>
      <c r="J102" s="15">
        <f>LISTADO!D103</f>
        <v/>
      </c>
    </row>
    <row r="103" ht="15.75" customHeight="1" s="506">
      <c r="H103" s="2" t="n"/>
      <c r="J103" s="15">
        <f>LISTADO!D104</f>
        <v/>
      </c>
    </row>
    <row r="104" ht="15.75" customHeight="1" s="506">
      <c r="H104" s="2" t="n"/>
      <c r="J104" s="15">
        <f>LISTADO!D105</f>
        <v/>
      </c>
    </row>
    <row r="105" ht="15.75" customHeight="1" s="506">
      <c r="H105" s="2" t="n"/>
      <c r="J105" s="15">
        <f>LISTADO!D106</f>
        <v/>
      </c>
    </row>
    <row r="106" ht="15.75" customHeight="1" s="506">
      <c r="H106" s="2" t="n"/>
      <c r="J106" s="15">
        <f>LISTADO!D107</f>
        <v/>
      </c>
    </row>
    <row r="107" ht="15.75" customHeight="1" s="506">
      <c r="H107" s="2" t="n"/>
      <c r="J107" s="15">
        <f>LISTADO!D108</f>
        <v/>
      </c>
    </row>
    <row r="108" ht="15.75" customHeight="1" s="506">
      <c r="H108" s="2" t="n"/>
      <c r="J108" s="15">
        <f>LISTADO!D109</f>
        <v/>
      </c>
    </row>
    <row r="109" ht="15.75" customHeight="1" s="506">
      <c r="H109" s="2" t="n"/>
      <c r="J109" s="15">
        <f>LISTADO!D110</f>
        <v/>
      </c>
    </row>
    <row r="110" ht="15.75" customHeight="1" s="506">
      <c r="H110" s="2" t="n"/>
      <c r="J110" s="15">
        <f>LISTADO!D111</f>
        <v/>
      </c>
    </row>
    <row r="111" ht="15.75" customHeight="1" s="506">
      <c r="H111" s="2" t="n"/>
      <c r="J111" s="15">
        <f>LISTADO!D112</f>
        <v/>
      </c>
    </row>
    <row r="112" ht="15.75" customHeight="1" s="506">
      <c r="H112" s="2" t="n"/>
      <c r="J112" s="15">
        <f>LISTADO!D113</f>
        <v/>
      </c>
    </row>
    <row r="113" ht="15.75" customHeight="1" s="506">
      <c r="H113" s="2" t="n"/>
      <c r="J113" s="15">
        <f>LISTADO!D114</f>
        <v/>
      </c>
    </row>
    <row r="114" ht="15.75" customHeight="1" s="506">
      <c r="H114" s="2" t="n"/>
      <c r="J114" s="15">
        <f>LISTADO!D115</f>
        <v/>
      </c>
    </row>
    <row r="115" ht="15.75" customHeight="1" s="506">
      <c r="H115" s="2" t="n"/>
      <c r="J115" s="15">
        <f>LISTADO!D116</f>
        <v/>
      </c>
    </row>
    <row r="116" ht="15.75" customHeight="1" s="506">
      <c r="H116" s="2" t="n"/>
      <c r="J116" s="15">
        <f>LISTADO!D117</f>
        <v/>
      </c>
    </row>
    <row r="117" ht="15.75" customHeight="1" s="506">
      <c r="H117" s="2" t="n"/>
      <c r="J117" s="15">
        <f>LISTADO!D118</f>
        <v/>
      </c>
    </row>
    <row r="118" ht="15.75" customHeight="1" s="506">
      <c r="H118" s="2" t="n"/>
      <c r="J118" s="15">
        <f>LISTADO!D119</f>
        <v/>
      </c>
    </row>
    <row r="119" ht="15.75" customHeight="1" s="506">
      <c r="H119" s="2" t="n"/>
      <c r="J119" s="15">
        <f>LISTADO!D120</f>
        <v/>
      </c>
    </row>
    <row r="120" ht="15.75" customHeight="1" s="506">
      <c r="H120" s="2" t="n"/>
      <c r="J120" s="15">
        <f>LISTADO!D121</f>
        <v/>
      </c>
    </row>
    <row r="121" ht="15.75" customHeight="1" s="506">
      <c r="H121" s="2" t="n"/>
      <c r="J121" s="15">
        <f>LISTADO!D122</f>
        <v/>
      </c>
    </row>
    <row r="122" ht="15.75" customHeight="1" s="506">
      <c r="H122" s="2" t="n"/>
      <c r="J122" s="15">
        <f>LISTADO!D123</f>
        <v/>
      </c>
    </row>
    <row r="123" ht="15.75" customHeight="1" s="506">
      <c r="H123" s="2" t="n"/>
      <c r="J123" s="15">
        <f>LISTADO!D124</f>
        <v/>
      </c>
    </row>
    <row r="124" ht="15.75" customHeight="1" s="506">
      <c r="H124" s="2" t="n"/>
      <c r="J124" s="15">
        <f>LISTADO!D125</f>
        <v/>
      </c>
    </row>
    <row r="125" ht="15.75" customHeight="1" s="506">
      <c r="H125" s="2" t="n"/>
      <c r="J125" s="15">
        <f>LISTADO!D126</f>
        <v/>
      </c>
    </row>
    <row r="126" ht="15.75" customHeight="1" s="506">
      <c r="H126" s="2" t="n"/>
      <c r="J126" s="15">
        <f>LISTADO!D127</f>
        <v/>
      </c>
    </row>
    <row r="127" ht="15.75" customHeight="1" s="506">
      <c r="H127" s="2" t="n"/>
      <c r="J127" s="15">
        <f>LISTADO!D128</f>
        <v/>
      </c>
    </row>
    <row r="128" ht="15.75" customHeight="1" s="506">
      <c r="H128" s="2" t="n"/>
      <c r="J128" s="15">
        <f>LISTADO!D129</f>
        <v/>
      </c>
    </row>
    <row r="129" ht="15.75" customHeight="1" s="506">
      <c r="H129" s="2" t="n"/>
      <c r="J129" s="15">
        <f>LISTADO!D130</f>
        <v/>
      </c>
    </row>
    <row r="130" ht="15.75" customHeight="1" s="506">
      <c r="H130" s="2" t="n"/>
      <c r="J130" s="15">
        <f>LISTADO!D131</f>
        <v/>
      </c>
    </row>
    <row r="131" ht="15.75" customHeight="1" s="506">
      <c r="H131" s="2" t="n"/>
      <c r="J131" s="15">
        <f>LISTADO!D132</f>
        <v/>
      </c>
    </row>
    <row r="132" ht="15.75" customHeight="1" s="506">
      <c r="H132" s="2" t="n"/>
      <c r="J132" s="15">
        <f>LISTADO!D133</f>
        <v/>
      </c>
    </row>
    <row r="133" ht="15.75" customHeight="1" s="506">
      <c r="H133" s="2" t="n"/>
      <c r="J133" s="15">
        <f>LISTADO!D134</f>
        <v/>
      </c>
    </row>
    <row r="134" ht="15.75" customHeight="1" s="506">
      <c r="H134" s="2" t="n"/>
      <c r="J134" s="15">
        <f>LISTADO!D135</f>
        <v/>
      </c>
    </row>
    <row r="135" ht="15.75" customHeight="1" s="506">
      <c r="H135" s="2" t="n"/>
      <c r="J135" s="15">
        <f>LISTADO!D136</f>
        <v/>
      </c>
    </row>
    <row r="136" ht="15.75" customHeight="1" s="506">
      <c r="H136" s="2" t="n"/>
      <c r="J136" s="15">
        <f>LISTADO!D137</f>
        <v/>
      </c>
    </row>
    <row r="137" ht="15.75" customHeight="1" s="506">
      <c r="H137" s="2" t="n"/>
      <c r="J137" s="15">
        <f>LISTADO!D138</f>
        <v/>
      </c>
    </row>
    <row r="138" ht="15.75" customHeight="1" s="506">
      <c r="H138" s="2" t="n"/>
      <c r="J138" s="15">
        <f>LISTADO!D139</f>
        <v/>
      </c>
    </row>
    <row r="139" ht="15.75" customHeight="1" s="506">
      <c r="H139" s="2" t="n"/>
      <c r="J139" s="15">
        <f>LISTADO!D140</f>
        <v/>
      </c>
    </row>
    <row r="140" ht="15.75" customHeight="1" s="506">
      <c r="H140" s="2" t="n"/>
      <c r="J140" s="15">
        <f>LISTADO!D141</f>
        <v/>
      </c>
    </row>
    <row r="141" ht="15.75" customHeight="1" s="506">
      <c r="H141" s="2" t="n"/>
      <c r="J141" s="15">
        <f>LISTADO!D142</f>
        <v/>
      </c>
    </row>
    <row r="142" ht="15.75" customHeight="1" s="506">
      <c r="H142" s="2" t="n"/>
      <c r="J142" s="15">
        <f>LISTADO!D143</f>
        <v/>
      </c>
    </row>
    <row r="143" ht="15.75" customHeight="1" s="506">
      <c r="H143" s="2" t="n"/>
      <c r="J143" s="15">
        <f>LISTADO!D144</f>
        <v/>
      </c>
    </row>
    <row r="144" ht="15.75" customHeight="1" s="506">
      <c r="H144" s="2" t="n"/>
      <c r="J144" s="15">
        <f>LISTADO!D145</f>
        <v/>
      </c>
    </row>
    <row r="145" ht="15.75" customHeight="1" s="506">
      <c r="H145" s="2" t="n"/>
      <c r="J145" s="15">
        <f>LISTADO!D146</f>
        <v/>
      </c>
    </row>
    <row r="146" ht="15.75" customHeight="1" s="506">
      <c r="H146" s="2" t="n"/>
      <c r="J146" s="15">
        <f>LISTADO!D147</f>
        <v/>
      </c>
    </row>
    <row r="147" ht="15.75" customHeight="1" s="506">
      <c r="H147" s="2" t="n"/>
      <c r="J147" s="15">
        <f>LISTADO!D148</f>
        <v/>
      </c>
    </row>
    <row r="148" ht="15.75" customHeight="1" s="506">
      <c r="H148" s="2" t="n"/>
      <c r="J148" s="15">
        <f>LISTADO!D149</f>
        <v/>
      </c>
    </row>
    <row r="149" ht="15.75" customHeight="1" s="506">
      <c r="H149" s="2" t="n"/>
      <c r="J149" s="15">
        <f>LISTADO!D150</f>
        <v/>
      </c>
    </row>
    <row r="150" ht="15.75" customHeight="1" s="506">
      <c r="H150" s="2" t="n"/>
      <c r="J150" s="15">
        <f>LISTADO!D151</f>
        <v/>
      </c>
    </row>
    <row r="151" ht="15.75" customHeight="1" s="506">
      <c r="H151" s="2" t="n"/>
      <c r="J151" s="15">
        <f>LISTADO!D152</f>
        <v/>
      </c>
    </row>
    <row r="152" ht="15.75" customHeight="1" s="506">
      <c r="H152" s="2" t="n"/>
      <c r="J152" s="15">
        <f>LISTADO!D153</f>
        <v/>
      </c>
    </row>
    <row r="153" ht="15.75" customHeight="1" s="506">
      <c r="H153" s="2" t="n"/>
      <c r="J153" s="15">
        <f>LISTADO!D154</f>
        <v/>
      </c>
    </row>
    <row r="154" ht="15.75" customHeight="1" s="506">
      <c r="H154" s="2" t="n"/>
      <c r="J154" s="15">
        <f>LISTADO!D155</f>
        <v/>
      </c>
    </row>
    <row r="155" ht="15.75" customHeight="1" s="506">
      <c r="H155" s="2" t="n"/>
      <c r="J155" s="15">
        <f>LISTADO!D156</f>
        <v/>
      </c>
    </row>
    <row r="156" ht="15.75" customHeight="1" s="506">
      <c r="H156" s="2" t="n"/>
      <c r="J156" s="15">
        <f>LISTADO!D157</f>
        <v/>
      </c>
    </row>
    <row r="157" ht="15.75" customHeight="1" s="506">
      <c r="H157" s="2" t="n"/>
      <c r="J157" s="15">
        <f>LISTADO!D158</f>
        <v/>
      </c>
    </row>
    <row r="158" ht="15.75" customHeight="1" s="506">
      <c r="H158" s="2" t="n"/>
      <c r="J158" s="15">
        <f>LISTADO!D159</f>
        <v/>
      </c>
    </row>
    <row r="159" ht="15.75" customHeight="1" s="506">
      <c r="H159" s="2" t="n"/>
      <c r="J159" s="15">
        <f>LISTADO!D160</f>
        <v/>
      </c>
    </row>
    <row r="160" ht="15.75" customHeight="1" s="506">
      <c r="H160" s="2" t="n"/>
      <c r="J160" s="15">
        <f>LISTADO!D161</f>
        <v/>
      </c>
    </row>
    <row r="161" ht="15.75" customHeight="1" s="506">
      <c r="H161" s="2" t="n"/>
      <c r="J161" s="15">
        <f>LISTADO!D162</f>
        <v/>
      </c>
    </row>
    <row r="162" ht="15.75" customHeight="1" s="506">
      <c r="H162" s="2" t="n"/>
      <c r="J162" s="15">
        <f>LISTADO!D163</f>
        <v/>
      </c>
    </row>
    <row r="163" ht="15.75" customHeight="1" s="506">
      <c r="H163" s="2" t="n"/>
      <c r="J163" s="15">
        <f>LISTADO!D164</f>
        <v/>
      </c>
    </row>
    <row r="164" ht="15.75" customHeight="1" s="506">
      <c r="H164" s="2" t="n"/>
      <c r="J164" s="15">
        <f>LISTADO!D165</f>
        <v/>
      </c>
    </row>
    <row r="165" ht="15.75" customHeight="1" s="506">
      <c r="H165" s="2" t="n"/>
      <c r="J165" s="15">
        <f>LISTADO!D166</f>
        <v/>
      </c>
    </row>
    <row r="166" ht="15.75" customHeight="1" s="506">
      <c r="H166" s="2" t="n"/>
      <c r="J166" s="15">
        <f>LISTADO!D167</f>
        <v/>
      </c>
    </row>
    <row r="167" ht="15.75" customHeight="1" s="506">
      <c r="H167" s="2" t="n"/>
      <c r="J167" s="15">
        <f>LISTADO!D168</f>
        <v/>
      </c>
    </row>
    <row r="168" ht="15.75" customHeight="1" s="506">
      <c r="H168" s="2" t="n"/>
      <c r="J168" s="15">
        <f>LISTADO!D169</f>
        <v/>
      </c>
    </row>
    <row r="169" ht="15.75" customHeight="1" s="506">
      <c r="H169" s="2" t="n"/>
      <c r="J169" s="15">
        <f>LISTADO!D170</f>
        <v/>
      </c>
    </row>
    <row r="170" ht="15.75" customHeight="1" s="506">
      <c r="H170" s="2" t="n"/>
      <c r="J170" s="15">
        <f>LISTADO!D171</f>
        <v/>
      </c>
    </row>
    <row r="171" ht="15.75" customHeight="1" s="506">
      <c r="H171" s="2" t="n"/>
      <c r="J171" s="15">
        <f>LISTADO!D172</f>
        <v/>
      </c>
    </row>
    <row r="172" ht="15.75" customHeight="1" s="506">
      <c r="H172" s="2" t="n"/>
      <c r="J172" s="15">
        <f>LISTADO!D173</f>
        <v/>
      </c>
    </row>
    <row r="173" ht="15.75" customHeight="1" s="506">
      <c r="H173" s="2" t="n"/>
      <c r="J173" s="15">
        <f>LISTADO!D174</f>
        <v/>
      </c>
    </row>
    <row r="174" ht="15.75" customHeight="1" s="506">
      <c r="H174" s="2" t="n"/>
      <c r="J174" s="15">
        <f>LISTADO!D175</f>
        <v/>
      </c>
    </row>
    <row r="175" ht="15.75" customHeight="1" s="506">
      <c r="H175" s="2" t="n"/>
      <c r="J175" s="15">
        <f>LISTADO!D176</f>
        <v/>
      </c>
    </row>
    <row r="176" ht="15.75" customHeight="1" s="506">
      <c r="H176" s="2" t="n"/>
      <c r="J176" s="15">
        <f>LISTADO!D177</f>
        <v/>
      </c>
    </row>
    <row r="177" ht="15.75" customHeight="1" s="506">
      <c r="H177" s="2" t="n"/>
      <c r="J177" s="15">
        <f>LISTADO!D178</f>
        <v/>
      </c>
    </row>
    <row r="178" ht="15.75" customHeight="1" s="506">
      <c r="H178" s="2" t="n"/>
      <c r="J178" s="15">
        <f>LISTADO!D179</f>
        <v/>
      </c>
    </row>
    <row r="179" ht="15.75" customHeight="1" s="506">
      <c r="H179" s="2" t="n"/>
      <c r="J179" s="15">
        <f>LISTADO!D180</f>
        <v/>
      </c>
    </row>
    <row r="180" ht="15.75" customHeight="1" s="506">
      <c r="H180" s="2" t="n"/>
      <c r="J180" s="15">
        <f>LISTADO!D181</f>
        <v/>
      </c>
    </row>
    <row r="181" ht="15.75" customHeight="1" s="506">
      <c r="H181" s="2" t="n"/>
      <c r="J181" s="15">
        <f>LISTADO!D182</f>
        <v/>
      </c>
    </row>
    <row r="182" ht="15.75" customHeight="1" s="506">
      <c r="H182" s="2" t="n"/>
      <c r="J182" s="15">
        <f>LISTADO!D183</f>
        <v/>
      </c>
    </row>
    <row r="183" ht="15.75" customHeight="1" s="506">
      <c r="H183" s="2" t="n"/>
      <c r="J183" s="15">
        <f>LISTADO!D184</f>
        <v/>
      </c>
    </row>
    <row r="184" ht="15.75" customHeight="1" s="506">
      <c r="H184" s="2" t="n"/>
      <c r="J184" s="15">
        <f>LISTADO!D185</f>
        <v/>
      </c>
    </row>
    <row r="185" ht="15.75" customHeight="1" s="506">
      <c r="H185" s="2" t="n"/>
      <c r="J185" s="15">
        <f>LISTADO!D186</f>
        <v/>
      </c>
    </row>
    <row r="186" ht="15.75" customHeight="1" s="506">
      <c r="H186" s="2" t="n"/>
      <c r="J186" s="15">
        <f>LISTADO!D187</f>
        <v/>
      </c>
    </row>
    <row r="187" ht="15.75" customHeight="1" s="506">
      <c r="H187" s="2" t="n"/>
      <c r="J187" s="15">
        <f>LISTADO!D188</f>
        <v/>
      </c>
    </row>
    <row r="188" ht="15.75" customHeight="1" s="506">
      <c r="H188" s="2" t="n"/>
      <c r="J188" s="15">
        <f>LISTADO!D189</f>
        <v/>
      </c>
    </row>
    <row r="189" ht="15.75" customHeight="1" s="506">
      <c r="H189" s="2" t="n"/>
      <c r="J189" s="15">
        <f>LISTADO!D190</f>
        <v/>
      </c>
    </row>
    <row r="190" ht="15.75" customHeight="1" s="506">
      <c r="H190" s="2" t="n"/>
      <c r="J190" s="15">
        <f>LISTADO!D191</f>
        <v/>
      </c>
    </row>
    <row r="191" ht="15.75" customHeight="1" s="506">
      <c r="H191" s="2" t="n"/>
      <c r="J191" s="15">
        <f>LISTADO!D192</f>
        <v/>
      </c>
    </row>
    <row r="192" ht="15.75" customHeight="1" s="506">
      <c r="H192" s="2" t="n"/>
      <c r="J192" s="15">
        <f>LISTADO!D193</f>
        <v/>
      </c>
    </row>
    <row r="193" ht="15.75" customHeight="1" s="506">
      <c r="H193" s="2" t="n"/>
      <c r="J193" s="15">
        <f>LISTADO!D194</f>
        <v/>
      </c>
    </row>
    <row r="194" ht="15.75" customHeight="1" s="506">
      <c r="H194" s="2" t="n"/>
      <c r="J194" s="15">
        <f>LISTADO!D195</f>
        <v/>
      </c>
    </row>
    <row r="195" ht="15.75" customHeight="1" s="506">
      <c r="H195" s="2" t="n"/>
      <c r="J195" s="15">
        <f>LISTADO!D196</f>
        <v/>
      </c>
    </row>
    <row r="196" ht="15.75" customHeight="1" s="506">
      <c r="H196" s="2" t="n"/>
      <c r="J196" s="15">
        <f>LISTADO!D197</f>
        <v/>
      </c>
    </row>
    <row r="197" ht="15.75" customHeight="1" s="506">
      <c r="H197" s="2" t="n"/>
      <c r="J197" s="15">
        <f>LISTADO!D198</f>
        <v/>
      </c>
    </row>
    <row r="198" ht="15.75" customHeight="1" s="506">
      <c r="H198" s="2" t="n"/>
      <c r="J198" s="15">
        <f>LISTADO!D199</f>
        <v/>
      </c>
    </row>
    <row r="199" ht="15.75" customHeight="1" s="506">
      <c r="H199" s="2" t="n"/>
      <c r="J199" s="15">
        <f>LISTADO!D200</f>
        <v/>
      </c>
    </row>
    <row r="200" ht="15.75" customHeight="1" s="506">
      <c r="H200" s="2" t="n"/>
      <c r="J200" s="15">
        <f>LISTADO!D201</f>
        <v/>
      </c>
    </row>
    <row r="201" ht="15.75" customHeight="1" s="506">
      <c r="H201" s="2" t="n"/>
      <c r="J201" s="15">
        <f>LISTADO!D202</f>
        <v/>
      </c>
    </row>
    <row r="202" ht="15.75" customHeight="1" s="506">
      <c r="H202" s="2" t="n"/>
      <c r="J202" s="15">
        <f>LISTADO!D203</f>
        <v/>
      </c>
    </row>
    <row r="203" ht="15.75" customHeight="1" s="506">
      <c r="H203" s="2" t="n"/>
      <c r="J203" s="15">
        <f>LISTADO!D204</f>
        <v/>
      </c>
    </row>
    <row r="204" ht="15.75" customHeight="1" s="506">
      <c r="H204" s="2" t="n"/>
      <c r="J204" s="15">
        <f>LISTADO!D205</f>
        <v/>
      </c>
    </row>
    <row r="205" ht="15.75" customHeight="1" s="506">
      <c r="H205" s="2" t="n"/>
      <c r="J205" s="15">
        <f>LISTADO!D206</f>
        <v/>
      </c>
    </row>
    <row r="206" ht="15.75" customHeight="1" s="506">
      <c r="H206" s="2" t="n"/>
      <c r="J206" s="15">
        <f>LISTADO!D207</f>
        <v/>
      </c>
    </row>
    <row r="207" ht="15.75" customHeight="1" s="506">
      <c r="H207" s="2" t="n"/>
      <c r="J207" s="15">
        <f>LISTADO!D208</f>
        <v/>
      </c>
    </row>
    <row r="208" ht="15.75" customHeight="1" s="506">
      <c r="H208" s="2" t="n"/>
      <c r="J208" s="15">
        <f>LISTADO!D209</f>
        <v/>
      </c>
    </row>
    <row r="209" ht="15.75" customHeight="1" s="506">
      <c r="H209" s="2" t="n"/>
      <c r="J209" s="15">
        <f>LISTADO!D210</f>
        <v/>
      </c>
    </row>
    <row r="210" ht="15.75" customHeight="1" s="506">
      <c r="H210" s="2" t="n"/>
      <c r="J210" s="15">
        <f>LISTADO!D211</f>
        <v/>
      </c>
    </row>
    <row r="211" ht="15.75" customHeight="1" s="506">
      <c r="H211" s="2" t="n"/>
      <c r="J211" s="15">
        <f>LISTADO!D212</f>
        <v/>
      </c>
    </row>
    <row r="212" ht="15.75" customHeight="1" s="506">
      <c r="H212" s="2" t="n"/>
      <c r="J212" s="15">
        <f>LISTADO!D213</f>
        <v/>
      </c>
    </row>
    <row r="213" ht="15.75" customHeight="1" s="506">
      <c r="H213" s="2" t="n"/>
      <c r="J213" s="15">
        <f>LISTADO!D214</f>
        <v/>
      </c>
    </row>
    <row r="214" ht="15.75" customHeight="1" s="506">
      <c r="H214" s="2" t="n"/>
      <c r="J214" s="15">
        <f>LISTADO!D215</f>
        <v/>
      </c>
    </row>
    <row r="215" ht="15.75" customHeight="1" s="506">
      <c r="H215" s="2" t="n"/>
      <c r="J215" s="15">
        <f>LISTADO!D216</f>
        <v/>
      </c>
    </row>
    <row r="216" ht="15.75" customHeight="1" s="506">
      <c r="H216" s="2" t="n"/>
      <c r="J216" s="15">
        <f>LISTADO!D217</f>
        <v/>
      </c>
    </row>
    <row r="217" ht="15.75" customHeight="1" s="506">
      <c r="H217" s="2" t="n"/>
      <c r="J217" s="15">
        <f>LISTADO!D218</f>
        <v/>
      </c>
    </row>
    <row r="218" ht="15.75" customHeight="1" s="506">
      <c r="H218" s="2" t="n"/>
      <c r="J218" s="15">
        <f>LISTADO!D219</f>
        <v/>
      </c>
    </row>
    <row r="219" ht="15.75" customHeight="1" s="506">
      <c r="H219" s="2" t="n"/>
      <c r="J219" s="15">
        <f>LISTADO!D220</f>
        <v/>
      </c>
    </row>
    <row r="220" ht="15.75" customHeight="1" s="506">
      <c r="H220" s="2" t="n"/>
      <c r="J220" s="15">
        <f>LISTADO!D221</f>
        <v/>
      </c>
    </row>
    <row r="221" ht="15.75" customHeight="1" s="506">
      <c r="H221" s="2" t="n"/>
      <c r="J221" s="15">
        <f>LISTADO!D222</f>
        <v/>
      </c>
    </row>
    <row r="222" ht="15.75" customHeight="1" s="506">
      <c r="H222" s="2" t="n"/>
      <c r="J222" s="15">
        <f>LISTADO!D223</f>
        <v/>
      </c>
    </row>
    <row r="223" ht="15.75" customHeight="1" s="506">
      <c r="H223" s="2" t="n"/>
      <c r="J223" s="15">
        <f>LISTADO!D224</f>
        <v/>
      </c>
    </row>
    <row r="224" ht="15.75" customHeight="1" s="506">
      <c r="H224" s="2" t="n"/>
      <c r="J224" s="15">
        <f>LISTADO!D225</f>
        <v/>
      </c>
    </row>
    <row r="225" ht="15.75" customHeight="1" s="506">
      <c r="H225" s="2" t="n"/>
      <c r="J225" s="15">
        <f>LISTADO!D226</f>
        <v/>
      </c>
    </row>
    <row r="226" ht="15.75" customHeight="1" s="506">
      <c r="H226" s="2" t="n"/>
      <c r="J226" s="15">
        <f>LISTADO!D227</f>
        <v/>
      </c>
    </row>
    <row r="227" ht="15.75" customHeight="1" s="506">
      <c r="H227" s="2" t="n"/>
      <c r="J227" s="15">
        <f>LISTADO!D228</f>
        <v/>
      </c>
    </row>
    <row r="228" ht="15.75" customHeight="1" s="506">
      <c r="H228" s="2" t="n"/>
      <c r="J228" s="15">
        <f>LISTADO!D229</f>
        <v/>
      </c>
    </row>
    <row r="229" ht="15.75" customHeight="1" s="506">
      <c r="H229" s="2" t="n"/>
      <c r="J229" s="15">
        <f>LISTADO!D230</f>
        <v/>
      </c>
    </row>
    <row r="230" ht="15.75" customHeight="1" s="506">
      <c r="H230" s="2" t="n"/>
      <c r="J230" s="15">
        <f>LISTADO!D231</f>
        <v/>
      </c>
    </row>
    <row r="231" ht="15.75" customHeight="1" s="506">
      <c r="H231" s="2" t="n"/>
      <c r="J231" s="15">
        <f>LISTADO!D232</f>
        <v/>
      </c>
    </row>
    <row r="232" ht="15.75" customHeight="1" s="506">
      <c r="H232" s="2" t="n"/>
      <c r="J232" s="15">
        <f>LISTADO!D233</f>
        <v/>
      </c>
    </row>
    <row r="233" ht="15.75" customHeight="1" s="506">
      <c r="H233" s="2" t="n"/>
      <c r="J233" s="15">
        <f>LISTADO!D234</f>
        <v/>
      </c>
    </row>
    <row r="234" ht="15.75" customHeight="1" s="506">
      <c r="H234" s="2" t="n"/>
      <c r="J234" s="15">
        <f>LISTADO!D235</f>
        <v/>
      </c>
    </row>
    <row r="235" ht="15.75" customHeight="1" s="506">
      <c r="H235" s="2" t="n"/>
      <c r="J235" s="15">
        <f>LISTADO!D236</f>
        <v/>
      </c>
    </row>
    <row r="236" ht="15.75" customHeight="1" s="506">
      <c r="H236" s="2" t="n"/>
      <c r="J236" s="15">
        <f>LISTADO!D237</f>
        <v/>
      </c>
    </row>
    <row r="237" ht="15.75" customHeight="1" s="506">
      <c r="H237" s="2" t="n"/>
      <c r="J237" s="15">
        <f>LISTADO!D238</f>
        <v/>
      </c>
    </row>
    <row r="238" ht="15.75" customHeight="1" s="506">
      <c r="H238" s="2" t="n"/>
      <c r="J238" s="15">
        <f>LISTADO!D239</f>
        <v/>
      </c>
    </row>
    <row r="239" ht="15.75" customHeight="1" s="506">
      <c r="H239" s="2" t="n"/>
      <c r="J239" s="15">
        <f>LISTADO!D240</f>
        <v/>
      </c>
    </row>
    <row r="240" ht="15.75" customHeight="1" s="506">
      <c r="H240" s="2" t="n"/>
      <c r="J240" s="15">
        <f>LISTADO!D241</f>
        <v/>
      </c>
    </row>
    <row r="241" ht="15.75" customHeight="1" s="506">
      <c r="H241" s="2" t="n"/>
      <c r="J241" s="15">
        <f>LISTADO!D242</f>
        <v/>
      </c>
    </row>
    <row r="242" ht="15.75" customHeight="1" s="506">
      <c r="H242" s="2" t="n"/>
      <c r="J242" s="15">
        <f>LISTADO!D243</f>
        <v/>
      </c>
    </row>
    <row r="243" ht="15.75" customHeight="1" s="506">
      <c r="H243" s="2" t="n"/>
      <c r="J243" s="15">
        <f>LISTADO!D244</f>
        <v/>
      </c>
    </row>
    <row r="244" ht="15.75" customHeight="1" s="506">
      <c r="H244" s="2" t="n"/>
      <c r="J244" s="15">
        <f>LISTADO!D245</f>
        <v/>
      </c>
    </row>
    <row r="245" ht="15.75" customHeight="1" s="506">
      <c r="H245" s="2" t="n"/>
      <c r="J245" s="15">
        <f>LISTADO!D246</f>
        <v/>
      </c>
    </row>
    <row r="246" ht="15.75" customHeight="1" s="506">
      <c r="H246" s="2" t="n"/>
      <c r="J246" s="15">
        <f>LISTADO!D247</f>
        <v/>
      </c>
    </row>
    <row r="247" ht="15.75" customHeight="1" s="506">
      <c r="H247" s="2" t="n"/>
      <c r="J247" s="15">
        <f>LISTADO!D248</f>
        <v/>
      </c>
    </row>
    <row r="248" ht="15.75" customHeight="1" s="506">
      <c r="H248" s="2" t="n"/>
      <c r="J248" s="15">
        <f>LISTADO!D249</f>
        <v/>
      </c>
    </row>
    <row r="249" ht="15.75" customHeight="1" s="506">
      <c r="H249" s="2" t="n"/>
      <c r="J249" s="15">
        <f>LISTADO!D250</f>
        <v/>
      </c>
    </row>
    <row r="250" ht="15.75" customHeight="1" s="506">
      <c r="H250" s="2" t="n"/>
      <c r="J250" s="15">
        <f>LISTADO!D251</f>
        <v/>
      </c>
    </row>
    <row r="251" ht="15.75" customHeight="1" s="506">
      <c r="H251" s="2" t="n"/>
      <c r="J251" s="15">
        <f>LISTADO!D252</f>
        <v/>
      </c>
    </row>
    <row r="252" ht="15.75" customHeight="1" s="506">
      <c r="H252" s="2" t="n"/>
      <c r="J252" s="15">
        <f>LISTADO!D253</f>
        <v/>
      </c>
    </row>
    <row r="253" ht="15.75" customHeight="1" s="506">
      <c r="H253" s="2" t="n"/>
      <c r="J253" s="15">
        <f>LISTADO!D254</f>
        <v/>
      </c>
    </row>
    <row r="254" ht="15.75" customHeight="1" s="506">
      <c r="H254" s="2" t="n"/>
      <c r="J254" s="15">
        <f>LISTADO!D255</f>
        <v/>
      </c>
    </row>
    <row r="255" ht="15.75" customHeight="1" s="506">
      <c r="H255" s="2" t="n"/>
      <c r="J255" s="15">
        <f>LISTADO!D256</f>
        <v/>
      </c>
    </row>
    <row r="256" ht="15.75" customHeight="1" s="506">
      <c r="H256" s="2" t="n"/>
      <c r="J256" s="15">
        <f>LISTADO!D257</f>
        <v/>
      </c>
    </row>
    <row r="257" ht="15.75" customHeight="1" s="506">
      <c r="H257" s="2" t="n"/>
      <c r="J257" s="15">
        <f>LISTADO!D258</f>
        <v/>
      </c>
    </row>
    <row r="258" ht="15.75" customHeight="1" s="506">
      <c r="H258" s="2" t="n"/>
      <c r="J258" s="15">
        <f>LISTADO!D259</f>
        <v/>
      </c>
    </row>
    <row r="259" ht="15.75" customHeight="1" s="506">
      <c r="H259" s="2" t="n"/>
      <c r="J259" s="15">
        <f>LISTADO!D260</f>
        <v/>
      </c>
    </row>
    <row r="260" ht="15.75" customHeight="1" s="506">
      <c r="H260" s="2" t="n"/>
      <c r="J260" s="15">
        <f>LISTADO!D261</f>
        <v/>
      </c>
    </row>
    <row r="261" ht="15.75" customHeight="1" s="506">
      <c r="H261" s="2" t="n"/>
      <c r="J261" s="15">
        <f>LISTADO!D262</f>
        <v/>
      </c>
    </row>
    <row r="262" ht="15.75" customHeight="1" s="506">
      <c r="H262" s="2" t="n"/>
      <c r="J262" s="15">
        <f>LISTADO!D263</f>
        <v/>
      </c>
    </row>
    <row r="263" ht="15.75" customHeight="1" s="506">
      <c r="H263" s="2" t="n"/>
      <c r="J263" s="15">
        <f>LISTADO!D264</f>
        <v/>
      </c>
    </row>
    <row r="264" ht="15.75" customHeight="1" s="506">
      <c r="H264" s="2" t="n"/>
      <c r="J264" s="15">
        <f>LISTADO!D265</f>
        <v/>
      </c>
    </row>
    <row r="265" ht="15.75" customHeight="1" s="506">
      <c r="H265" s="2" t="n"/>
      <c r="J265" s="15">
        <f>LISTADO!D266</f>
        <v/>
      </c>
    </row>
    <row r="266" ht="15.75" customHeight="1" s="506">
      <c r="H266" s="2" t="n"/>
      <c r="J266" s="15">
        <f>LISTADO!D267</f>
        <v/>
      </c>
    </row>
    <row r="267" ht="15.75" customHeight="1" s="506">
      <c r="H267" s="2" t="n"/>
      <c r="J267" s="15">
        <f>LISTADO!D268</f>
        <v/>
      </c>
    </row>
    <row r="268" ht="15.75" customHeight="1" s="506">
      <c r="H268" s="2" t="n"/>
      <c r="J268" s="15">
        <f>LISTADO!D269</f>
        <v/>
      </c>
    </row>
    <row r="269" ht="15.75" customHeight="1" s="506">
      <c r="H269" s="2" t="n"/>
      <c r="J269" s="15">
        <f>LISTADO!D270</f>
        <v/>
      </c>
    </row>
    <row r="270" ht="15.75" customHeight="1" s="506">
      <c r="H270" s="2" t="n"/>
      <c r="J270" s="15">
        <f>LISTADO!D271</f>
        <v/>
      </c>
    </row>
    <row r="271" ht="15.75" customHeight="1" s="506">
      <c r="H271" s="2" t="n"/>
      <c r="J271" s="15">
        <f>LISTADO!D272</f>
        <v/>
      </c>
    </row>
    <row r="272" ht="15.75" customHeight="1" s="506">
      <c r="H272" s="2" t="n"/>
      <c r="J272" s="15">
        <f>LISTADO!D273</f>
        <v/>
      </c>
    </row>
    <row r="273" ht="15.75" customHeight="1" s="506">
      <c r="H273" s="2" t="n"/>
      <c r="J273" s="15">
        <f>LISTADO!D274</f>
        <v/>
      </c>
    </row>
    <row r="274" ht="15.75" customHeight="1" s="506">
      <c r="H274" s="2" t="n"/>
      <c r="J274" s="15">
        <f>LISTADO!D275</f>
        <v/>
      </c>
    </row>
    <row r="275" ht="15.75" customHeight="1" s="506">
      <c r="H275" s="2" t="n"/>
      <c r="J275" s="15">
        <f>LISTADO!D276</f>
        <v/>
      </c>
    </row>
    <row r="276" ht="15.75" customHeight="1" s="506">
      <c r="H276" s="2" t="n"/>
      <c r="J276" s="15">
        <f>LISTADO!D277</f>
        <v/>
      </c>
    </row>
    <row r="277" ht="15.75" customHeight="1" s="506">
      <c r="H277" s="2" t="n"/>
      <c r="J277" s="15">
        <f>LISTADO!D278</f>
        <v/>
      </c>
    </row>
    <row r="278" ht="15.75" customHeight="1" s="506">
      <c r="H278" s="2" t="n"/>
      <c r="J278" s="15">
        <f>LISTADO!D279</f>
        <v/>
      </c>
    </row>
    <row r="279" ht="15.75" customHeight="1" s="506">
      <c r="H279" s="2" t="n"/>
      <c r="J279" s="15">
        <f>LISTADO!D280</f>
        <v/>
      </c>
    </row>
    <row r="280" ht="15.75" customHeight="1" s="506">
      <c r="H280" s="2" t="n"/>
      <c r="J280" s="15">
        <f>LISTADO!D281</f>
        <v/>
      </c>
    </row>
    <row r="281" ht="15.75" customHeight="1" s="506">
      <c r="H281" s="2" t="n"/>
      <c r="J281" s="15">
        <f>LISTADO!D282</f>
        <v/>
      </c>
    </row>
    <row r="282" ht="15.75" customHeight="1" s="506">
      <c r="H282" s="2" t="n"/>
      <c r="J282" s="15">
        <f>LISTADO!D283</f>
        <v/>
      </c>
    </row>
    <row r="283" ht="15.75" customHeight="1" s="506">
      <c r="H283" s="2" t="n"/>
      <c r="J283" s="15">
        <f>LISTADO!D284</f>
        <v/>
      </c>
    </row>
    <row r="284" ht="15.75" customHeight="1" s="506">
      <c r="H284" s="2" t="n"/>
      <c r="J284" s="15">
        <f>LISTADO!D285</f>
        <v/>
      </c>
    </row>
    <row r="285" ht="15.75" customHeight="1" s="506">
      <c r="H285" s="2" t="n"/>
      <c r="J285" s="15">
        <f>LISTADO!D286</f>
        <v/>
      </c>
    </row>
    <row r="286" ht="15.75" customHeight="1" s="506">
      <c r="H286" s="2" t="n"/>
      <c r="J286" s="15">
        <f>LISTADO!D287</f>
        <v/>
      </c>
    </row>
    <row r="287" ht="15.75" customHeight="1" s="506">
      <c r="H287" s="2" t="n"/>
      <c r="J287" s="15">
        <f>LISTADO!D288</f>
        <v/>
      </c>
    </row>
    <row r="288" ht="15.75" customHeight="1" s="506">
      <c r="H288" s="2" t="n"/>
      <c r="J288" s="15">
        <f>LISTADO!D289</f>
        <v/>
      </c>
    </row>
    <row r="289" ht="15.75" customHeight="1" s="506">
      <c r="H289" s="2" t="n"/>
      <c r="J289" s="15">
        <f>LISTADO!D290</f>
        <v/>
      </c>
    </row>
    <row r="290" ht="15.75" customHeight="1" s="506">
      <c r="H290" s="2" t="n"/>
      <c r="J290" s="15">
        <f>LISTADO!D291</f>
        <v/>
      </c>
    </row>
    <row r="291" ht="15.75" customHeight="1" s="506">
      <c r="H291" s="2" t="n"/>
      <c r="J291" s="15">
        <f>LISTADO!D292</f>
        <v/>
      </c>
    </row>
    <row r="292" ht="15.75" customHeight="1" s="506">
      <c r="H292" s="2" t="n"/>
      <c r="J292" s="15">
        <f>LISTADO!D293</f>
        <v/>
      </c>
    </row>
    <row r="293" ht="15.75" customHeight="1" s="506">
      <c r="H293" s="2" t="n"/>
      <c r="J293" s="15">
        <f>LISTADO!D294</f>
        <v/>
      </c>
    </row>
    <row r="294" ht="15.75" customHeight="1" s="506">
      <c r="H294" s="2" t="n"/>
      <c r="J294" s="15">
        <f>LISTADO!D295</f>
        <v/>
      </c>
    </row>
    <row r="295" ht="15.75" customHeight="1" s="506">
      <c r="H295" s="2" t="n"/>
      <c r="J295" s="15">
        <f>LISTADO!D296</f>
        <v/>
      </c>
    </row>
    <row r="296" ht="15.75" customHeight="1" s="506">
      <c r="H296" s="2" t="n"/>
      <c r="J296" s="15">
        <f>LISTADO!D297</f>
        <v/>
      </c>
    </row>
    <row r="297" ht="15.75" customHeight="1" s="506">
      <c r="H297" s="2" t="n"/>
      <c r="J297" s="15">
        <f>LISTADO!D298</f>
        <v/>
      </c>
    </row>
    <row r="298" ht="15.75" customHeight="1" s="506">
      <c r="H298" s="2" t="n"/>
      <c r="J298" s="15">
        <f>LISTADO!D299</f>
        <v/>
      </c>
    </row>
    <row r="299" ht="15.75" customHeight="1" s="506">
      <c r="H299" s="2" t="n"/>
      <c r="J299" s="15">
        <f>LISTADO!D300</f>
        <v/>
      </c>
    </row>
    <row r="300" ht="15.75" customHeight="1" s="506">
      <c r="H300" s="2" t="n"/>
      <c r="J300" s="15">
        <f>LISTADO!D301</f>
        <v/>
      </c>
    </row>
    <row r="301" ht="15.75" customHeight="1" s="506">
      <c r="H301" s="2" t="n"/>
      <c r="J301" s="15">
        <f>LISTADO!D302</f>
        <v/>
      </c>
    </row>
    <row r="302" ht="15.75" customHeight="1" s="506">
      <c r="H302" s="2" t="n"/>
      <c r="J302" s="15">
        <f>LISTADO!D303</f>
        <v/>
      </c>
    </row>
    <row r="303" ht="15.75" customHeight="1" s="506">
      <c r="H303" s="2" t="n"/>
      <c r="J303" s="15">
        <f>LISTADO!D304</f>
        <v/>
      </c>
    </row>
    <row r="304" ht="15.75" customHeight="1" s="506">
      <c r="H304" s="2" t="n"/>
      <c r="J304" s="15">
        <f>LISTADO!D305</f>
        <v/>
      </c>
    </row>
    <row r="305" ht="15.75" customHeight="1" s="506">
      <c r="H305" s="2" t="n"/>
      <c r="J305" s="15">
        <f>LISTADO!D306</f>
        <v/>
      </c>
    </row>
    <row r="306" ht="15.75" customHeight="1" s="506">
      <c r="H306" s="2" t="n"/>
      <c r="J306" s="15">
        <f>LISTADO!D307</f>
        <v/>
      </c>
    </row>
    <row r="307" ht="15.75" customHeight="1" s="506">
      <c r="H307" s="2" t="n"/>
      <c r="J307" s="15">
        <f>LISTADO!D308</f>
        <v/>
      </c>
    </row>
    <row r="308" ht="15.75" customHeight="1" s="506">
      <c r="H308" s="2" t="n"/>
      <c r="J308" s="15">
        <f>LISTADO!D309</f>
        <v/>
      </c>
    </row>
    <row r="309" ht="15.75" customHeight="1" s="506">
      <c r="H309" s="2" t="n"/>
      <c r="J309" s="15">
        <f>LISTADO!D310</f>
        <v/>
      </c>
    </row>
    <row r="310" ht="15.75" customHeight="1" s="506">
      <c r="H310" s="2" t="n"/>
      <c r="J310" s="15">
        <f>LISTADO!D311</f>
        <v/>
      </c>
    </row>
    <row r="311" ht="15.75" customHeight="1" s="506">
      <c r="H311" s="2" t="n"/>
      <c r="J311" s="15">
        <f>LISTADO!D312</f>
        <v/>
      </c>
    </row>
    <row r="312" ht="15.75" customHeight="1" s="506">
      <c r="H312" s="2" t="n"/>
      <c r="J312" s="15">
        <f>LISTADO!D313</f>
        <v/>
      </c>
    </row>
    <row r="313" ht="15.75" customHeight="1" s="506">
      <c r="H313" s="2" t="n"/>
      <c r="J313" s="15">
        <f>LISTADO!D314</f>
        <v/>
      </c>
    </row>
    <row r="314" ht="15.75" customHeight="1" s="506">
      <c r="H314" s="2" t="n"/>
      <c r="J314" s="15">
        <f>LISTADO!D315</f>
        <v/>
      </c>
    </row>
    <row r="315" ht="15.75" customHeight="1" s="506">
      <c r="H315" s="2" t="n"/>
      <c r="J315" s="15">
        <f>LISTADO!D316</f>
        <v/>
      </c>
    </row>
    <row r="316" ht="15.75" customHeight="1" s="506">
      <c r="H316" s="2" t="n"/>
      <c r="J316" s="15">
        <f>LISTADO!D317</f>
        <v/>
      </c>
    </row>
    <row r="317" ht="15.75" customHeight="1" s="506">
      <c r="H317" s="2" t="n"/>
      <c r="J317" s="15">
        <f>LISTADO!D318</f>
        <v/>
      </c>
    </row>
    <row r="318" ht="15.75" customHeight="1" s="506">
      <c r="H318" s="2" t="n"/>
      <c r="J318" s="15">
        <f>LISTADO!D319</f>
        <v/>
      </c>
    </row>
    <row r="319" ht="15.75" customHeight="1" s="506">
      <c r="H319" s="2" t="n"/>
      <c r="J319" s="15">
        <f>LISTADO!D320</f>
        <v/>
      </c>
    </row>
    <row r="320" ht="15.75" customHeight="1" s="506">
      <c r="H320" s="2" t="n"/>
      <c r="J320" s="15">
        <f>LISTADO!D321</f>
        <v/>
      </c>
    </row>
    <row r="321" ht="15.75" customHeight="1" s="506">
      <c r="H321" s="2" t="n"/>
      <c r="J321" s="15">
        <f>LISTADO!D322</f>
        <v/>
      </c>
    </row>
    <row r="322" ht="15.75" customHeight="1" s="506">
      <c r="H322" s="2" t="n"/>
      <c r="J322" s="15">
        <f>LISTADO!D323</f>
        <v/>
      </c>
    </row>
    <row r="323" ht="15.75" customHeight="1" s="506">
      <c r="H323" s="2" t="n"/>
      <c r="J323" s="15">
        <f>LISTADO!D324</f>
        <v/>
      </c>
    </row>
    <row r="324" ht="15.75" customHeight="1" s="506">
      <c r="H324" s="2" t="n"/>
      <c r="J324" s="15">
        <f>LISTADO!D325</f>
        <v/>
      </c>
    </row>
    <row r="325" ht="15.75" customHeight="1" s="506">
      <c r="H325" s="2" t="n"/>
      <c r="J325" s="15">
        <f>LISTADO!D326</f>
        <v/>
      </c>
    </row>
    <row r="326" ht="15.75" customHeight="1" s="506">
      <c r="H326" s="2" t="n"/>
      <c r="J326" s="15">
        <f>LISTADO!D327</f>
        <v/>
      </c>
    </row>
    <row r="327" ht="15.75" customHeight="1" s="506">
      <c r="H327" s="2" t="n"/>
      <c r="J327" s="15">
        <f>LISTADO!D328</f>
        <v/>
      </c>
    </row>
    <row r="328" ht="15.75" customHeight="1" s="506">
      <c r="H328" s="2" t="n"/>
      <c r="J328" s="15">
        <f>LISTADO!D329</f>
        <v/>
      </c>
    </row>
    <row r="329" ht="15.75" customHeight="1" s="506">
      <c r="H329" s="2" t="n"/>
      <c r="J329" s="15">
        <f>LISTADO!D330</f>
        <v/>
      </c>
    </row>
    <row r="330" ht="15.75" customHeight="1" s="506">
      <c r="H330" s="2" t="n"/>
      <c r="J330" s="15">
        <f>LISTADO!D331</f>
        <v/>
      </c>
    </row>
    <row r="331" ht="15.75" customHeight="1" s="506">
      <c r="H331" s="2" t="n"/>
      <c r="J331" s="15">
        <f>LISTADO!D332</f>
        <v/>
      </c>
    </row>
    <row r="332" ht="15.75" customHeight="1" s="506">
      <c r="H332" s="2" t="n"/>
      <c r="J332" s="15">
        <f>LISTADO!D333</f>
        <v/>
      </c>
    </row>
    <row r="333" ht="15.75" customHeight="1" s="506">
      <c r="H333" s="2" t="n"/>
      <c r="J333" s="15">
        <f>LISTADO!D334</f>
        <v/>
      </c>
    </row>
    <row r="334" ht="15.75" customHeight="1" s="506">
      <c r="H334" s="2" t="n"/>
      <c r="J334" s="15">
        <f>LISTADO!D335</f>
        <v/>
      </c>
    </row>
    <row r="335" ht="15.75" customHeight="1" s="506">
      <c r="H335" s="2" t="n"/>
      <c r="J335" s="15">
        <f>LISTADO!D336</f>
        <v/>
      </c>
    </row>
    <row r="336" ht="15.75" customHeight="1" s="506">
      <c r="H336" s="2" t="n"/>
      <c r="J336" s="15">
        <f>LISTADO!D337</f>
        <v/>
      </c>
    </row>
    <row r="337" ht="15.75" customHeight="1" s="506">
      <c r="H337" s="2" t="n"/>
      <c r="J337" s="15">
        <f>LISTADO!D338</f>
        <v/>
      </c>
    </row>
    <row r="338" ht="15.75" customHeight="1" s="506">
      <c r="H338" s="2" t="n"/>
      <c r="J338" s="15">
        <f>LISTADO!D339</f>
        <v/>
      </c>
    </row>
    <row r="339" ht="15.75" customHeight="1" s="506">
      <c r="H339" s="2" t="n"/>
      <c r="J339" s="15">
        <f>LISTADO!D340</f>
        <v/>
      </c>
    </row>
    <row r="340" ht="15.75" customHeight="1" s="506">
      <c r="H340" s="2" t="n"/>
      <c r="J340" s="15">
        <f>LISTADO!D341</f>
        <v/>
      </c>
    </row>
    <row r="341" ht="15.75" customHeight="1" s="506">
      <c r="H341" s="2" t="n"/>
      <c r="J341" s="15">
        <f>LISTADO!D342</f>
        <v/>
      </c>
    </row>
    <row r="342" ht="15.75" customHeight="1" s="506">
      <c r="H342" s="2" t="n"/>
      <c r="J342" s="15">
        <f>LISTADO!D343</f>
        <v/>
      </c>
    </row>
    <row r="343" ht="15.75" customHeight="1" s="506">
      <c r="H343" s="2" t="n"/>
      <c r="J343" s="15">
        <f>LISTADO!D344</f>
        <v/>
      </c>
    </row>
    <row r="344" ht="15.75" customHeight="1" s="506">
      <c r="H344" s="2" t="n"/>
      <c r="J344" s="15">
        <f>LISTADO!D345</f>
        <v/>
      </c>
    </row>
    <row r="345" ht="15.75" customHeight="1" s="506">
      <c r="H345" s="2" t="n"/>
      <c r="J345" s="15">
        <f>LISTADO!D346</f>
        <v/>
      </c>
    </row>
    <row r="346" ht="15.75" customHeight="1" s="506">
      <c r="H346" s="2" t="n"/>
      <c r="J346" s="15">
        <f>LISTADO!D347</f>
        <v/>
      </c>
    </row>
    <row r="347" ht="15.75" customHeight="1" s="506">
      <c r="H347" s="2" t="n"/>
      <c r="J347" s="15">
        <f>LISTADO!D348</f>
        <v/>
      </c>
    </row>
    <row r="348" ht="15.75" customHeight="1" s="506">
      <c r="H348" s="2" t="n"/>
      <c r="J348" s="15">
        <f>LISTADO!D349</f>
        <v/>
      </c>
    </row>
    <row r="349" ht="15.75" customHeight="1" s="506">
      <c r="H349" s="2" t="n"/>
      <c r="J349" s="15">
        <f>LISTADO!D350</f>
        <v/>
      </c>
    </row>
    <row r="350" ht="15.75" customHeight="1" s="506">
      <c r="H350" s="2" t="n"/>
      <c r="J350" s="15">
        <f>LISTADO!D351</f>
        <v/>
      </c>
    </row>
    <row r="351" ht="15.75" customHeight="1" s="506">
      <c r="H351" s="2" t="n"/>
      <c r="J351" s="15">
        <f>LISTADO!D352</f>
        <v/>
      </c>
    </row>
    <row r="352" ht="15.75" customHeight="1" s="506">
      <c r="H352" s="2" t="n"/>
      <c r="J352" s="15">
        <f>LISTADO!D353</f>
        <v/>
      </c>
    </row>
    <row r="353" ht="15.75" customHeight="1" s="506">
      <c r="H353" s="2" t="n"/>
      <c r="J353" s="15">
        <f>LISTADO!D354</f>
        <v/>
      </c>
    </row>
    <row r="354" ht="15.75" customHeight="1" s="506">
      <c r="H354" s="2" t="n"/>
      <c r="J354" s="15">
        <f>LISTADO!D355</f>
        <v/>
      </c>
    </row>
    <row r="355" ht="15.75" customHeight="1" s="506">
      <c r="H355" s="2" t="n"/>
      <c r="J355" s="15">
        <f>LISTADO!D356</f>
        <v/>
      </c>
    </row>
    <row r="356" ht="15.75" customHeight="1" s="506">
      <c r="H356" s="2" t="n"/>
      <c r="J356" s="15">
        <f>LISTADO!D357</f>
        <v/>
      </c>
    </row>
    <row r="357" ht="15.75" customHeight="1" s="506">
      <c r="H357" s="2" t="n"/>
      <c r="J357" s="15">
        <f>LISTADO!D358</f>
        <v/>
      </c>
    </row>
    <row r="358" ht="15.75" customHeight="1" s="506">
      <c r="H358" s="2" t="n"/>
      <c r="J358" s="15">
        <f>LISTADO!D359</f>
        <v/>
      </c>
    </row>
    <row r="359" ht="15.75" customHeight="1" s="506">
      <c r="H359" s="2" t="n"/>
      <c r="J359" s="15">
        <f>LISTADO!D360</f>
        <v/>
      </c>
    </row>
    <row r="360" ht="15.75" customHeight="1" s="506">
      <c r="H360" s="2" t="n"/>
      <c r="J360" s="15">
        <f>LISTADO!D361</f>
        <v/>
      </c>
    </row>
    <row r="361" ht="15.75" customHeight="1" s="506">
      <c r="H361" s="2" t="n"/>
      <c r="J361" s="15">
        <f>LISTADO!D362</f>
        <v/>
      </c>
    </row>
    <row r="362" ht="15.75" customHeight="1" s="506">
      <c r="H362" s="2" t="n"/>
      <c r="J362" s="15">
        <f>LISTADO!D363</f>
        <v/>
      </c>
    </row>
    <row r="363" ht="15.75" customHeight="1" s="506">
      <c r="H363" s="2" t="n"/>
      <c r="J363" s="15">
        <f>LISTADO!D364</f>
        <v/>
      </c>
    </row>
    <row r="364" ht="15.75" customHeight="1" s="506">
      <c r="H364" s="2" t="n"/>
      <c r="J364" s="15">
        <f>LISTADO!D365</f>
        <v/>
      </c>
    </row>
    <row r="365" ht="15.75" customHeight="1" s="506">
      <c r="H365" s="2" t="n"/>
      <c r="J365" s="15">
        <f>LISTADO!D366</f>
        <v/>
      </c>
    </row>
    <row r="366" ht="15.75" customHeight="1" s="506">
      <c r="H366" s="2" t="n"/>
      <c r="J366" s="15">
        <f>LISTADO!D367</f>
        <v/>
      </c>
    </row>
    <row r="367" ht="15.75" customHeight="1" s="506">
      <c r="H367" s="2" t="n"/>
      <c r="J367" s="15">
        <f>LISTADO!D368</f>
        <v/>
      </c>
    </row>
    <row r="368" ht="15.75" customHeight="1" s="506">
      <c r="H368" s="2" t="n"/>
      <c r="J368" s="15">
        <f>LISTADO!D369</f>
        <v/>
      </c>
    </row>
    <row r="369" ht="15.75" customHeight="1" s="506">
      <c r="H369" s="2" t="n"/>
      <c r="J369" s="15">
        <f>LISTADO!D370</f>
        <v/>
      </c>
    </row>
    <row r="370" ht="15.75" customHeight="1" s="506">
      <c r="H370" s="2" t="n"/>
      <c r="J370" s="15">
        <f>LISTADO!D371</f>
        <v/>
      </c>
    </row>
    <row r="371" ht="15.75" customHeight="1" s="506">
      <c r="H371" s="2" t="n"/>
      <c r="J371" s="15">
        <f>LISTADO!D372</f>
        <v/>
      </c>
    </row>
    <row r="372" ht="15.75" customHeight="1" s="506">
      <c r="H372" s="2" t="n"/>
      <c r="J372" s="15">
        <f>LISTADO!D373</f>
        <v/>
      </c>
    </row>
    <row r="373" ht="15.75" customHeight="1" s="506">
      <c r="H373" s="2" t="n"/>
      <c r="J373" s="15">
        <f>LISTADO!D374</f>
        <v/>
      </c>
    </row>
    <row r="374" ht="15.75" customHeight="1" s="506">
      <c r="H374" s="2" t="n"/>
      <c r="J374" s="15">
        <f>LISTADO!D375</f>
        <v/>
      </c>
    </row>
    <row r="375" ht="15.75" customHeight="1" s="506">
      <c r="H375" s="2" t="n"/>
      <c r="J375" s="15">
        <f>LISTADO!D376</f>
        <v/>
      </c>
    </row>
    <row r="376" ht="15.75" customHeight="1" s="506">
      <c r="H376" s="2" t="n"/>
      <c r="J376" s="15">
        <f>LISTADO!D377</f>
        <v/>
      </c>
    </row>
    <row r="377" ht="15.75" customHeight="1" s="506">
      <c r="H377" s="2" t="n"/>
      <c r="J377" s="15">
        <f>LISTADO!D378</f>
        <v/>
      </c>
    </row>
    <row r="378" ht="15.75" customHeight="1" s="506">
      <c r="H378" s="2" t="n"/>
      <c r="J378" s="15">
        <f>LISTADO!D379</f>
        <v/>
      </c>
    </row>
    <row r="379" ht="15.75" customHeight="1" s="506">
      <c r="H379" s="2" t="n"/>
      <c r="J379" s="15">
        <f>LISTADO!D380</f>
        <v/>
      </c>
    </row>
    <row r="380" ht="15.75" customHeight="1" s="506">
      <c r="H380" s="2" t="n"/>
      <c r="J380" s="15">
        <f>LISTADO!D381</f>
        <v/>
      </c>
    </row>
    <row r="381" ht="15.75" customHeight="1" s="506">
      <c r="H381" s="2" t="n"/>
      <c r="J381" s="15">
        <f>LISTADO!D382</f>
        <v/>
      </c>
    </row>
    <row r="382" ht="15.75" customHeight="1" s="506">
      <c r="H382" s="2" t="n"/>
      <c r="J382" s="15">
        <f>LISTADO!D383</f>
        <v/>
      </c>
    </row>
    <row r="383" ht="15.75" customHeight="1" s="506">
      <c r="H383" s="2" t="n"/>
      <c r="J383" s="15">
        <f>LISTADO!D384</f>
        <v/>
      </c>
    </row>
    <row r="384" ht="15.75" customHeight="1" s="506">
      <c r="H384" s="2" t="n"/>
      <c r="J384" s="15">
        <f>LISTADO!D385</f>
        <v/>
      </c>
    </row>
    <row r="385" ht="15.75" customHeight="1" s="506">
      <c r="H385" s="2" t="n"/>
      <c r="J385" s="15">
        <f>LISTADO!D386</f>
        <v/>
      </c>
    </row>
    <row r="386" ht="15.75" customHeight="1" s="506">
      <c r="H386" s="2" t="n"/>
      <c r="J386" s="15">
        <f>LISTADO!D387</f>
        <v/>
      </c>
    </row>
    <row r="387" ht="15.75" customHeight="1" s="506">
      <c r="H387" s="2" t="n"/>
      <c r="J387" s="15">
        <f>LISTADO!D388</f>
        <v/>
      </c>
    </row>
    <row r="388" ht="15.75" customHeight="1" s="506">
      <c r="H388" s="2" t="n"/>
      <c r="J388" s="15">
        <f>LISTADO!D389</f>
        <v/>
      </c>
    </row>
    <row r="389" ht="15.75" customHeight="1" s="506">
      <c r="H389" s="2" t="n"/>
      <c r="J389" s="15">
        <f>LISTADO!D390</f>
        <v/>
      </c>
    </row>
    <row r="390" ht="15.75" customHeight="1" s="506">
      <c r="H390" s="2" t="n"/>
      <c r="J390" s="15">
        <f>LISTADO!D391</f>
        <v/>
      </c>
    </row>
    <row r="391" ht="15.75" customHeight="1" s="506">
      <c r="H391" s="2" t="n"/>
      <c r="J391" s="15">
        <f>LISTADO!D392</f>
        <v/>
      </c>
    </row>
    <row r="392" ht="15.75" customHeight="1" s="506">
      <c r="H392" s="2" t="n"/>
      <c r="J392" s="15">
        <f>LISTADO!D393</f>
        <v/>
      </c>
    </row>
    <row r="393" ht="15.75" customHeight="1" s="506">
      <c r="H393" s="2" t="n"/>
      <c r="J393" s="15">
        <f>LISTADO!D394</f>
        <v/>
      </c>
    </row>
    <row r="394" ht="15.75" customHeight="1" s="506">
      <c r="H394" s="2" t="n"/>
      <c r="J394" s="15">
        <f>LISTADO!D395</f>
        <v/>
      </c>
    </row>
    <row r="395" ht="15.75" customHeight="1" s="506">
      <c r="H395" s="2" t="n"/>
      <c r="J395" s="15">
        <f>LISTADO!D396</f>
        <v/>
      </c>
    </row>
    <row r="396" ht="15.75" customHeight="1" s="506">
      <c r="H396" s="2" t="n"/>
      <c r="J396" s="15">
        <f>LISTADO!D397</f>
        <v/>
      </c>
    </row>
    <row r="397" ht="15.75" customHeight="1" s="506">
      <c r="H397" s="2" t="n"/>
      <c r="J397" s="15">
        <f>LISTADO!D398</f>
        <v/>
      </c>
    </row>
    <row r="398" ht="15.75" customHeight="1" s="506">
      <c r="H398" s="2" t="n"/>
      <c r="J398" s="15">
        <f>LISTADO!D399</f>
        <v/>
      </c>
    </row>
    <row r="399" ht="15.75" customHeight="1" s="506">
      <c r="H399" s="2" t="n"/>
      <c r="J399" s="15">
        <f>LISTADO!D400</f>
        <v/>
      </c>
    </row>
    <row r="400" ht="15.75" customHeight="1" s="506">
      <c r="H400" s="2" t="n"/>
      <c r="J400" s="15">
        <f>LISTADO!D401</f>
        <v/>
      </c>
    </row>
    <row r="401" ht="15.75" customHeight="1" s="506">
      <c r="H401" s="2" t="n"/>
      <c r="J401" s="15">
        <f>LISTADO!D402</f>
        <v/>
      </c>
    </row>
    <row r="402" ht="15.75" customHeight="1" s="506">
      <c r="H402" s="2" t="n"/>
      <c r="J402" s="15">
        <f>LISTADO!D403</f>
        <v/>
      </c>
    </row>
    <row r="403" ht="15.75" customHeight="1" s="506">
      <c r="H403" s="2" t="n"/>
      <c r="J403" s="15">
        <f>LISTADO!D404</f>
        <v/>
      </c>
    </row>
    <row r="404" ht="15.75" customHeight="1" s="506">
      <c r="H404" s="2" t="n"/>
      <c r="J404" s="15">
        <f>LISTADO!D405</f>
        <v/>
      </c>
    </row>
    <row r="405" ht="15.75" customHeight="1" s="506">
      <c r="H405" s="2" t="n"/>
      <c r="J405" s="15">
        <f>LISTADO!D406</f>
        <v/>
      </c>
    </row>
    <row r="406" ht="15.75" customHeight="1" s="506">
      <c r="H406" s="2" t="n"/>
      <c r="J406" s="15">
        <f>LISTADO!D407</f>
        <v/>
      </c>
    </row>
    <row r="407" ht="15.75" customHeight="1" s="506">
      <c r="H407" s="2" t="n"/>
      <c r="J407" s="15">
        <f>LISTADO!D408</f>
        <v/>
      </c>
    </row>
    <row r="408" ht="15.75" customHeight="1" s="506">
      <c r="H408" s="2" t="n"/>
      <c r="J408" s="15">
        <f>LISTADO!D409</f>
        <v/>
      </c>
    </row>
    <row r="409" ht="15.75" customHeight="1" s="506">
      <c r="H409" s="2" t="n"/>
      <c r="J409" s="15">
        <f>LISTADO!D410</f>
        <v/>
      </c>
    </row>
    <row r="410" ht="15.75" customHeight="1" s="506">
      <c r="H410" s="2" t="n"/>
      <c r="J410" s="15">
        <f>LISTADO!D411</f>
        <v/>
      </c>
    </row>
    <row r="411" ht="15.75" customHeight="1" s="506">
      <c r="H411" s="2" t="n"/>
      <c r="J411" s="15">
        <f>LISTADO!D412</f>
        <v/>
      </c>
    </row>
    <row r="412" ht="15.75" customHeight="1" s="506">
      <c r="H412" s="2" t="n"/>
      <c r="J412" s="15">
        <f>LISTADO!D413</f>
        <v/>
      </c>
    </row>
    <row r="413" ht="15.75" customHeight="1" s="506">
      <c r="H413" s="2" t="n"/>
      <c r="J413" s="15">
        <f>LISTADO!D414</f>
        <v/>
      </c>
    </row>
    <row r="414" ht="15.75" customHeight="1" s="506">
      <c r="H414" s="2" t="n"/>
      <c r="J414" s="15">
        <f>LISTADO!D415</f>
        <v/>
      </c>
    </row>
    <row r="415" ht="15.75" customHeight="1" s="506">
      <c r="H415" s="2" t="n"/>
      <c r="J415" s="15">
        <f>LISTADO!D416</f>
        <v/>
      </c>
    </row>
    <row r="416" ht="15.75" customHeight="1" s="506">
      <c r="H416" s="2" t="n"/>
      <c r="J416" s="15">
        <f>LISTADO!D417</f>
        <v/>
      </c>
    </row>
    <row r="417" ht="15.75" customHeight="1" s="506">
      <c r="H417" s="2" t="n"/>
      <c r="J417" s="15">
        <f>LISTADO!D418</f>
        <v/>
      </c>
    </row>
    <row r="418" ht="15.75" customHeight="1" s="506">
      <c r="H418" s="2" t="n"/>
      <c r="J418" s="15">
        <f>LISTADO!D419</f>
        <v/>
      </c>
    </row>
    <row r="419" ht="15.75" customHeight="1" s="506">
      <c r="H419" s="2" t="n"/>
      <c r="J419" s="15">
        <f>LISTADO!D420</f>
        <v/>
      </c>
    </row>
    <row r="420" ht="15.75" customHeight="1" s="506">
      <c r="H420" s="2" t="n"/>
      <c r="J420" s="15">
        <f>LISTADO!D421</f>
        <v/>
      </c>
    </row>
    <row r="421" ht="15.75" customHeight="1" s="506">
      <c r="H421" s="2" t="n"/>
      <c r="J421" s="15">
        <f>LISTADO!D422</f>
        <v/>
      </c>
    </row>
    <row r="422" ht="15.75" customHeight="1" s="506">
      <c r="H422" s="2" t="n"/>
      <c r="J422" s="15">
        <f>LISTADO!D423</f>
        <v/>
      </c>
    </row>
    <row r="423" ht="15.75" customHeight="1" s="506">
      <c r="H423" s="2" t="n"/>
      <c r="J423" s="15">
        <f>LISTADO!D424</f>
        <v/>
      </c>
    </row>
    <row r="424" ht="15.75" customHeight="1" s="506">
      <c r="H424" s="2" t="n"/>
      <c r="J424" s="15">
        <f>LISTADO!D425</f>
        <v/>
      </c>
    </row>
    <row r="425" ht="15.75" customHeight="1" s="506">
      <c r="H425" s="2" t="n"/>
      <c r="J425" s="15">
        <f>LISTADO!D426</f>
        <v/>
      </c>
    </row>
    <row r="426" ht="15.75" customHeight="1" s="506">
      <c r="H426" s="2" t="n"/>
      <c r="J426" s="15">
        <f>LISTADO!D427</f>
        <v/>
      </c>
    </row>
    <row r="427" ht="15.75" customHeight="1" s="506">
      <c r="H427" s="2" t="n"/>
      <c r="J427" s="15">
        <f>LISTADO!D428</f>
        <v/>
      </c>
    </row>
    <row r="428" ht="15.75" customHeight="1" s="506">
      <c r="H428" s="2" t="n"/>
      <c r="J428" s="15">
        <f>LISTADO!D429</f>
        <v/>
      </c>
    </row>
    <row r="429" ht="15.75" customHeight="1" s="506">
      <c r="H429" s="2" t="n"/>
      <c r="J429" s="15">
        <f>LISTADO!D430</f>
        <v/>
      </c>
    </row>
    <row r="430" ht="15.75" customHeight="1" s="506">
      <c r="H430" s="2" t="n"/>
      <c r="J430" s="15">
        <f>LISTADO!D431</f>
        <v/>
      </c>
    </row>
    <row r="431" ht="15.75" customHeight="1" s="506">
      <c r="H431" s="2" t="n"/>
      <c r="J431" s="15">
        <f>LISTADO!D432</f>
        <v/>
      </c>
    </row>
    <row r="432" ht="15.75" customHeight="1" s="506">
      <c r="H432" s="2" t="n"/>
      <c r="J432" s="15">
        <f>LISTADO!D433</f>
        <v/>
      </c>
    </row>
    <row r="433" ht="15.75" customHeight="1" s="506">
      <c r="H433" s="2" t="n"/>
      <c r="J433" s="15">
        <f>LISTADO!D434</f>
        <v/>
      </c>
    </row>
    <row r="434" ht="15.75" customHeight="1" s="506">
      <c r="H434" s="2" t="n"/>
      <c r="J434" s="15">
        <f>LISTADO!D435</f>
        <v/>
      </c>
    </row>
    <row r="435" ht="15.75" customHeight="1" s="506">
      <c r="H435" s="2" t="n"/>
      <c r="J435" s="15">
        <f>LISTADO!D436</f>
        <v/>
      </c>
    </row>
    <row r="436" ht="15.75" customHeight="1" s="506">
      <c r="H436" s="2" t="n"/>
      <c r="J436" s="15">
        <f>LISTADO!D437</f>
        <v/>
      </c>
    </row>
    <row r="437" ht="15.75" customHeight="1" s="506">
      <c r="H437" s="2" t="n"/>
      <c r="J437" s="15">
        <f>LISTADO!D438</f>
        <v/>
      </c>
    </row>
    <row r="438" ht="15.75" customHeight="1" s="506">
      <c r="H438" s="2" t="n"/>
      <c r="J438" s="15">
        <f>LISTADO!D439</f>
        <v/>
      </c>
    </row>
    <row r="439" ht="15.75" customHeight="1" s="506">
      <c r="H439" s="2" t="n"/>
      <c r="J439" s="15">
        <f>LISTADO!D440</f>
        <v/>
      </c>
    </row>
    <row r="440" ht="15.75" customHeight="1" s="506">
      <c r="H440" s="2" t="n"/>
      <c r="J440" s="15">
        <f>LISTADO!D441</f>
        <v/>
      </c>
    </row>
    <row r="441" ht="15.75" customHeight="1" s="506">
      <c r="H441" s="2" t="n"/>
      <c r="J441" s="15">
        <f>LISTADO!D442</f>
        <v/>
      </c>
    </row>
    <row r="442" ht="15.75" customHeight="1" s="506">
      <c r="H442" s="2" t="n"/>
      <c r="J442" s="15">
        <f>LISTADO!D443</f>
        <v/>
      </c>
    </row>
    <row r="443" ht="15.75" customHeight="1" s="506">
      <c r="H443" s="2" t="n"/>
      <c r="J443" s="15">
        <f>LISTADO!D444</f>
        <v/>
      </c>
    </row>
    <row r="444" ht="15.75" customHeight="1" s="506">
      <c r="H444" s="2" t="n"/>
      <c r="J444" s="15">
        <f>LISTADO!D445</f>
        <v/>
      </c>
    </row>
    <row r="445" ht="15.75" customHeight="1" s="506">
      <c r="H445" s="2" t="n"/>
      <c r="J445" s="15">
        <f>LISTADO!D446</f>
        <v/>
      </c>
    </row>
    <row r="446" ht="15.75" customHeight="1" s="506">
      <c r="H446" s="2" t="n"/>
      <c r="J446" s="15">
        <f>LISTADO!D447</f>
        <v/>
      </c>
    </row>
    <row r="447" ht="15.75" customHeight="1" s="506">
      <c r="H447" s="2" t="n"/>
      <c r="J447" s="15">
        <f>LISTADO!D448</f>
        <v/>
      </c>
    </row>
    <row r="448" ht="15.75" customHeight="1" s="506">
      <c r="H448" s="2" t="n"/>
      <c r="J448" s="15">
        <f>LISTADO!D449</f>
        <v/>
      </c>
    </row>
    <row r="449" ht="15.75" customHeight="1" s="506">
      <c r="H449" s="2" t="n"/>
      <c r="J449" s="15">
        <f>LISTADO!D450</f>
        <v/>
      </c>
    </row>
    <row r="450" ht="15.75" customHeight="1" s="506">
      <c r="H450" s="2" t="n"/>
      <c r="J450" s="15">
        <f>LISTADO!D451</f>
        <v/>
      </c>
    </row>
    <row r="451" ht="15.75" customHeight="1" s="506">
      <c r="H451" s="2" t="n"/>
      <c r="J451" s="15">
        <f>LISTADO!D452</f>
        <v/>
      </c>
    </row>
    <row r="452" ht="15.75" customHeight="1" s="506">
      <c r="H452" s="2" t="n"/>
      <c r="J452" s="15">
        <f>LISTADO!D453</f>
        <v/>
      </c>
    </row>
    <row r="453" ht="15.75" customHeight="1" s="506">
      <c r="H453" s="2" t="n"/>
      <c r="J453" s="15">
        <f>LISTADO!D454</f>
        <v/>
      </c>
    </row>
    <row r="454" ht="15.75" customHeight="1" s="506">
      <c r="H454" s="2" t="n"/>
      <c r="J454" s="15">
        <f>LISTADO!D455</f>
        <v/>
      </c>
    </row>
    <row r="455" ht="15.75" customHeight="1" s="506">
      <c r="H455" s="2" t="n"/>
      <c r="J455" s="15">
        <f>LISTADO!D456</f>
        <v/>
      </c>
    </row>
    <row r="456" ht="15.75" customHeight="1" s="506">
      <c r="H456" s="2" t="n"/>
      <c r="J456" s="15">
        <f>LISTADO!D457</f>
        <v/>
      </c>
    </row>
    <row r="457" ht="15.75" customHeight="1" s="506">
      <c r="H457" s="2" t="n"/>
      <c r="J457" s="15">
        <f>LISTADO!D458</f>
        <v/>
      </c>
    </row>
    <row r="458" ht="15.75" customHeight="1" s="506">
      <c r="H458" s="2" t="n"/>
      <c r="J458" s="15">
        <f>LISTADO!D459</f>
        <v/>
      </c>
    </row>
    <row r="459" ht="15.75" customHeight="1" s="506">
      <c r="H459" s="2" t="n"/>
      <c r="J459" s="15">
        <f>LISTADO!D460</f>
        <v/>
      </c>
    </row>
    <row r="460" ht="15.75" customHeight="1" s="506">
      <c r="H460" s="2" t="n"/>
      <c r="J460" s="15">
        <f>LISTADO!D461</f>
        <v/>
      </c>
    </row>
    <row r="461" ht="15.75" customHeight="1" s="506">
      <c r="H461" s="2" t="n"/>
      <c r="J461" s="15">
        <f>LISTADO!D462</f>
        <v/>
      </c>
    </row>
    <row r="462" ht="15.75" customHeight="1" s="506">
      <c r="H462" s="2" t="n"/>
      <c r="J462" s="15">
        <f>LISTADO!D463</f>
        <v/>
      </c>
    </row>
    <row r="463" ht="15.75" customHeight="1" s="506">
      <c r="H463" s="2" t="n"/>
      <c r="J463" s="15">
        <f>LISTADO!D464</f>
        <v/>
      </c>
    </row>
    <row r="464" ht="15.75" customHeight="1" s="506">
      <c r="H464" s="2" t="n"/>
      <c r="J464" s="15">
        <f>LISTADO!D465</f>
        <v/>
      </c>
    </row>
    <row r="465" ht="15.75" customHeight="1" s="506">
      <c r="H465" s="2" t="n"/>
      <c r="J465" s="15">
        <f>LISTADO!D466</f>
        <v/>
      </c>
    </row>
    <row r="466" ht="15.75" customHeight="1" s="506">
      <c r="H466" s="2" t="n"/>
      <c r="J466" s="15">
        <f>LISTADO!D467</f>
        <v/>
      </c>
    </row>
    <row r="467" ht="15.75" customHeight="1" s="506">
      <c r="H467" s="2" t="n"/>
      <c r="J467" s="15">
        <f>LISTADO!D468</f>
        <v/>
      </c>
    </row>
    <row r="468" ht="15.75" customHeight="1" s="506">
      <c r="H468" s="2" t="n"/>
      <c r="J468" s="15">
        <f>LISTADO!D469</f>
        <v/>
      </c>
    </row>
    <row r="469" ht="15.75" customHeight="1" s="506">
      <c r="H469" s="2" t="n"/>
      <c r="J469" s="15">
        <f>LISTADO!D470</f>
        <v/>
      </c>
    </row>
    <row r="470" ht="15.75" customHeight="1" s="506">
      <c r="H470" s="2" t="n"/>
      <c r="J470" s="15">
        <f>LISTADO!D471</f>
        <v/>
      </c>
    </row>
    <row r="471" ht="15.75" customHeight="1" s="506">
      <c r="H471" s="2" t="n"/>
      <c r="J471" s="15">
        <f>LISTADO!D472</f>
        <v/>
      </c>
    </row>
    <row r="472" ht="15.75" customHeight="1" s="506">
      <c r="H472" s="2" t="n"/>
      <c r="J472" s="15">
        <f>LISTADO!D473</f>
        <v/>
      </c>
    </row>
    <row r="473" ht="15.75" customHeight="1" s="506">
      <c r="H473" s="2" t="n"/>
      <c r="J473" s="15">
        <f>LISTADO!D474</f>
        <v/>
      </c>
    </row>
    <row r="474" ht="15.75" customHeight="1" s="506">
      <c r="H474" s="2" t="n"/>
      <c r="J474" s="15">
        <f>LISTADO!D475</f>
        <v/>
      </c>
    </row>
    <row r="475" ht="15.75" customHeight="1" s="506">
      <c r="H475" s="2" t="n"/>
      <c r="J475" s="15">
        <f>LISTADO!D476</f>
        <v/>
      </c>
    </row>
    <row r="476" ht="15.75" customHeight="1" s="506">
      <c r="H476" s="2" t="n"/>
      <c r="J476" s="15">
        <f>LISTADO!D477</f>
        <v/>
      </c>
    </row>
    <row r="477" ht="15.75" customHeight="1" s="506">
      <c r="H477" s="2" t="n"/>
      <c r="J477" s="15">
        <f>LISTADO!D478</f>
        <v/>
      </c>
    </row>
    <row r="478" ht="15.75" customHeight="1" s="506">
      <c r="H478" s="2" t="n"/>
      <c r="J478" s="15">
        <f>LISTADO!D479</f>
        <v/>
      </c>
    </row>
    <row r="479" ht="15.75" customHeight="1" s="506">
      <c r="H479" s="2" t="n"/>
      <c r="J479" s="15">
        <f>LISTADO!D480</f>
        <v/>
      </c>
    </row>
    <row r="480" ht="15.75" customHeight="1" s="506">
      <c r="H480" s="2" t="n"/>
      <c r="J480" s="15">
        <f>LISTADO!D481</f>
        <v/>
      </c>
    </row>
    <row r="481" ht="15.75" customHeight="1" s="506">
      <c r="H481" s="2" t="n"/>
      <c r="J481" s="15">
        <f>LISTADO!D482</f>
        <v/>
      </c>
    </row>
    <row r="482" ht="15.75" customHeight="1" s="506">
      <c r="H482" s="2" t="n"/>
      <c r="J482" s="15">
        <f>LISTADO!D483</f>
        <v/>
      </c>
    </row>
    <row r="483" ht="15.75" customHeight="1" s="506">
      <c r="H483" s="2" t="n"/>
      <c r="J483" s="15">
        <f>LISTADO!D484</f>
        <v/>
      </c>
    </row>
    <row r="484" ht="15.75" customHeight="1" s="506">
      <c r="H484" s="2" t="n"/>
      <c r="J484" s="15">
        <f>LISTADO!D485</f>
        <v/>
      </c>
    </row>
    <row r="485" ht="15.75" customHeight="1" s="506">
      <c r="H485" s="2" t="n"/>
      <c r="J485" s="15">
        <f>LISTADO!D486</f>
        <v/>
      </c>
    </row>
    <row r="486" ht="15.75" customHeight="1" s="506">
      <c r="H486" s="2" t="n"/>
      <c r="J486" s="15">
        <f>LISTADO!D487</f>
        <v/>
      </c>
    </row>
    <row r="487" ht="15.75" customHeight="1" s="506">
      <c r="H487" s="2" t="n"/>
      <c r="J487" s="15">
        <f>LISTADO!D488</f>
        <v/>
      </c>
    </row>
    <row r="488" ht="15.75" customHeight="1" s="506">
      <c r="H488" s="2" t="n"/>
      <c r="J488" s="15">
        <f>LISTADO!D489</f>
        <v/>
      </c>
    </row>
    <row r="489" ht="15.75" customHeight="1" s="506">
      <c r="H489" s="2" t="n"/>
      <c r="J489" s="15">
        <f>LISTADO!D490</f>
        <v/>
      </c>
    </row>
    <row r="490" ht="15.75" customHeight="1" s="506">
      <c r="H490" s="2" t="n"/>
      <c r="J490" s="15">
        <f>LISTADO!D491</f>
        <v/>
      </c>
    </row>
    <row r="491" ht="15.75" customHeight="1" s="506">
      <c r="H491" s="2" t="n"/>
      <c r="J491" s="15">
        <f>LISTADO!D492</f>
        <v/>
      </c>
    </row>
    <row r="492" ht="15.75" customHeight="1" s="506">
      <c r="H492" s="2" t="n"/>
      <c r="J492" s="15">
        <f>LISTADO!D493</f>
        <v/>
      </c>
    </row>
    <row r="493" ht="15.75" customHeight="1" s="506">
      <c r="H493" s="2" t="n"/>
      <c r="J493" s="15">
        <f>LISTADO!D494</f>
        <v/>
      </c>
    </row>
    <row r="494" ht="15.75" customHeight="1" s="506">
      <c r="H494" s="2" t="n"/>
      <c r="J494" s="15">
        <f>LISTADO!D495</f>
        <v/>
      </c>
    </row>
    <row r="495" ht="15.75" customHeight="1" s="506">
      <c r="H495" s="2" t="n"/>
      <c r="J495" s="15">
        <f>LISTADO!D496</f>
        <v/>
      </c>
    </row>
    <row r="496" ht="15.75" customHeight="1" s="506">
      <c r="H496" s="2" t="n"/>
      <c r="J496" s="15">
        <f>LISTADO!D497</f>
        <v/>
      </c>
    </row>
    <row r="497" ht="15.75" customHeight="1" s="506">
      <c r="H497" s="2" t="n"/>
      <c r="J497" s="15">
        <f>LISTADO!D498</f>
        <v/>
      </c>
    </row>
    <row r="498" ht="15.75" customHeight="1" s="506">
      <c r="H498" s="2" t="n"/>
      <c r="J498" s="15">
        <f>LISTADO!D499</f>
        <v/>
      </c>
    </row>
    <row r="499" ht="15.75" customHeight="1" s="506">
      <c r="H499" s="2" t="n"/>
      <c r="J499" s="15">
        <f>LISTADO!D500</f>
        <v/>
      </c>
    </row>
    <row r="500" ht="15.75" customHeight="1" s="506">
      <c r="H500" s="2" t="n"/>
      <c r="J500" s="15">
        <f>LISTADO!D501</f>
        <v/>
      </c>
    </row>
    <row r="501" ht="15.75" customHeight="1" s="506">
      <c r="H501" s="2" t="n"/>
      <c r="J501" s="15">
        <f>LISTADO!D502</f>
        <v/>
      </c>
    </row>
    <row r="502" ht="15.75" customHeight="1" s="506">
      <c r="H502" s="2" t="n"/>
      <c r="J502" s="15">
        <f>LISTADO!D503</f>
        <v/>
      </c>
    </row>
    <row r="503" ht="15.75" customHeight="1" s="506">
      <c r="H503" s="2" t="n"/>
      <c r="J503" s="15">
        <f>LISTADO!D504</f>
        <v/>
      </c>
    </row>
    <row r="504" ht="15.75" customHeight="1" s="506">
      <c r="H504" s="2" t="n"/>
      <c r="J504" s="15">
        <f>LISTADO!D505</f>
        <v/>
      </c>
    </row>
    <row r="505" ht="15.75" customHeight="1" s="506">
      <c r="H505" s="2" t="n"/>
      <c r="J505" s="15">
        <f>LISTADO!D506</f>
        <v/>
      </c>
    </row>
    <row r="506" ht="15.75" customHeight="1" s="506">
      <c r="H506" s="2" t="n"/>
      <c r="J506" s="15">
        <f>LISTADO!D507</f>
        <v/>
      </c>
    </row>
    <row r="507" ht="15.75" customHeight="1" s="506">
      <c r="H507" s="2" t="n"/>
      <c r="J507" s="15">
        <f>LISTADO!D508</f>
        <v/>
      </c>
    </row>
    <row r="508" ht="15.75" customHeight="1" s="506">
      <c r="H508" s="2" t="n"/>
      <c r="J508" s="15">
        <f>LISTADO!D509</f>
        <v/>
      </c>
    </row>
    <row r="509" ht="15.75" customHeight="1" s="506">
      <c r="H509" s="2" t="n"/>
      <c r="J509" s="15">
        <f>LISTADO!D510</f>
        <v/>
      </c>
    </row>
    <row r="510" ht="15.75" customHeight="1" s="506">
      <c r="H510" s="2" t="n"/>
      <c r="J510" s="15">
        <f>LISTADO!D511</f>
        <v/>
      </c>
    </row>
    <row r="511" ht="15.75" customHeight="1" s="506">
      <c r="H511" s="2" t="n"/>
      <c r="J511" s="15">
        <f>LISTADO!D512</f>
        <v/>
      </c>
    </row>
    <row r="512" ht="15.75" customHeight="1" s="506">
      <c r="H512" s="2" t="n"/>
      <c r="J512" s="15">
        <f>LISTADO!D513</f>
        <v/>
      </c>
    </row>
    <row r="513" ht="15.75" customHeight="1" s="506">
      <c r="H513" s="2" t="n"/>
      <c r="J513" s="15">
        <f>LISTADO!D514</f>
        <v/>
      </c>
    </row>
    <row r="514" ht="15.75" customHeight="1" s="506">
      <c r="H514" s="2" t="n"/>
      <c r="J514" s="15">
        <f>LISTADO!D515</f>
        <v/>
      </c>
    </row>
    <row r="515" ht="15.75" customHeight="1" s="506">
      <c r="H515" s="2" t="n"/>
      <c r="J515" s="15">
        <f>LISTADO!D516</f>
        <v/>
      </c>
    </row>
    <row r="516" ht="15.75" customHeight="1" s="506">
      <c r="H516" s="2" t="n"/>
      <c r="J516" s="15">
        <f>LISTADO!D517</f>
        <v/>
      </c>
    </row>
    <row r="517" ht="15.75" customHeight="1" s="506">
      <c r="H517" s="2" t="n"/>
      <c r="J517" s="15">
        <f>LISTADO!D518</f>
        <v/>
      </c>
    </row>
    <row r="518" ht="15.75" customHeight="1" s="506">
      <c r="H518" s="2" t="n"/>
      <c r="J518" s="15">
        <f>LISTADO!D519</f>
        <v/>
      </c>
    </row>
    <row r="519" ht="15.75" customHeight="1" s="506">
      <c r="H519" s="2" t="n"/>
      <c r="J519" s="15">
        <f>LISTADO!D520</f>
        <v/>
      </c>
    </row>
    <row r="520" ht="15.75" customHeight="1" s="506">
      <c r="H520" s="2" t="n"/>
      <c r="J520" s="15">
        <f>LISTADO!D521</f>
        <v/>
      </c>
    </row>
    <row r="521" ht="15.75" customHeight="1" s="506">
      <c r="H521" s="2" t="n"/>
      <c r="J521" s="15">
        <f>LISTADO!D522</f>
        <v/>
      </c>
    </row>
    <row r="522" ht="15.75" customHeight="1" s="506">
      <c r="H522" s="2" t="n"/>
      <c r="J522" s="15">
        <f>LISTADO!D523</f>
        <v/>
      </c>
    </row>
    <row r="523" ht="15.75" customHeight="1" s="506">
      <c r="H523" s="2" t="n"/>
      <c r="J523" s="15">
        <f>LISTADO!D524</f>
        <v/>
      </c>
    </row>
    <row r="524" ht="15.75" customHeight="1" s="506">
      <c r="H524" s="2" t="n"/>
      <c r="J524" s="15">
        <f>LISTADO!D525</f>
        <v/>
      </c>
    </row>
    <row r="525" ht="15.75" customHeight="1" s="506">
      <c r="H525" s="2" t="n"/>
      <c r="J525" s="15">
        <f>LISTADO!D526</f>
        <v/>
      </c>
    </row>
    <row r="526" ht="15.75" customHeight="1" s="506">
      <c r="H526" s="2" t="n"/>
      <c r="J526" s="15">
        <f>LISTADO!D527</f>
        <v/>
      </c>
    </row>
    <row r="527" ht="15.75" customHeight="1" s="506">
      <c r="H527" s="2" t="n"/>
      <c r="J527" s="15">
        <f>LISTADO!D528</f>
        <v/>
      </c>
    </row>
    <row r="528" ht="15.75" customHeight="1" s="506">
      <c r="H528" s="2" t="n"/>
      <c r="J528" s="15">
        <f>LISTADO!D529</f>
        <v/>
      </c>
    </row>
    <row r="529" ht="15.75" customHeight="1" s="506">
      <c r="H529" s="2" t="n"/>
      <c r="J529" s="15">
        <f>LISTADO!D530</f>
        <v/>
      </c>
    </row>
    <row r="530" ht="15.75" customHeight="1" s="506">
      <c r="H530" s="2" t="n"/>
      <c r="J530" s="15">
        <f>LISTADO!D531</f>
        <v/>
      </c>
    </row>
    <row r="531" ht="15.75" customHeight="1" s="506">
      <c r="H531" s="2" t="n"/>
      <c r="J531" s="15">
        <f>LISTADO!D532</f>
        <v/>
      </c>
    </row>
    <row r="532" ht="15.75" customHeight="1" s="506">
      <c r="H532" s="2" t="n"/>
      <c r="J532" s="15">
        <f>LISTADO!D533</f>
        <v/>
      </c>
    </row>
    <row r="533" ht="15.75" customHeight="1" s="506">
      <c r="H533" s="2" t="n"/>
      <c r="J533" s="15">
        <f>LISTADO!D534</f>
        <v/>
      </c>
    </row>
    <row r="534" ht="15.75" customHeight="1" s="506">
      <c r="H534" s="2" t="n"/>
      <c r="J534" s="15">
        <f>LISTADO!D535</f>
        <v/>
      </c>
    </row>
    <row r="535" ht="15.75" customHeight="1" s="506">
      <c r="H535" s="2" t="n"/>
      <c r="J535" s="15">
        <f>LISTADO!D536</f>
        <v/>
      </c>
    </row>
    <row r="536" ht="15.75" customHeight="1" s="506">
      <c r="H536" s="2" t="n"/>
      <c r="J536" s="15">
        <f>LISTADO!D537</f>
        <v/>
      </c>
    </row>
    <row r="537" ht="15.75" customHeight="1" s="506">
      <c r="H537" s="2" t="n"/>
      <c r="J537" s="15">
        <f>LISTADO!D538</f>
        <v/>
      </c>
    </row>
    <row r="538" ht="15.75" customHeight="1" s="506">
      <c r="H538" s="2" t="n"/>
      <c r="J538" s="15">
        <f>LISTADO!D539</f>
        <v/>
      </c>
    </row>
    <row r="539" ht="15.75" customHeight="1" s="506">
      <c r="H539" s="2" t="n"/>
      <c r="J539" s="15">
        <f>LISTADO!D540</f>
        <v/>
      </c>
    </row>
    <row r="540" ht="15.75" customHeight="1" s="506">
      <c r="H540" s="2" t="n"/>
    </row>
    <row r="541" ht="15.75" customHeight="1" s="506">
      <c r="H541" s="2" t="n"/>
    </row>
    <row r="542" ht="15.75" customHeight="1" s="506">
      <c r="H542" s="2" t="n"/>
    </row>
    <row r="543" ht="15.75" customHeight="1" s="506">
      <c r="H543" s="2" t="n"/>
    </row>
    <row r="544" ht="15.75" customHeight="1" s="506">
      <c r="H544" s="2" t="n"/>
    </row>
    <row r="545" ht="15.75" customHeight="1" s="506">
      <c r="H545" s="2" t="n"/>
    </row>
    <row r="546" ht="15.75" customHeight="1" s="506">
      <c r="H546" s="2" t="n"/>
    </row>
    <row r="547" ht="15.75" customHeight="1" s="506">
      <c r="H547" s="2" t="n"/>
    </row>
    <row r="548" ht="15.75" customHeight="1" s="506">
      <c r="H548" s="2" t="n"/>
    </row>
    <row r="549" ht="15.75" customHeight="1" s="506">
      <c r="H549" s="2" t="n"/>
    </row>
    <row r="550" ht="15.75" customHeight="1" s="506">
      <c r="H550" s="2" t="n"/>
    </row>
    <row r="551" ht="15.75" customHeight="1" s="506">
      <c r="H551" s="2" t="n"/>
    </row>
    <row r="552" ht="15.75" customHeight="1" s="506">
      <c r="H552" s="2" t="n"/>
    </row>
    <row r="553" ht="15.75" customHeight="1" s="506">
      <c r="H553" s="2" t="n"/>
    </row>
    <row r="554" ht="15.75" customHeight="1" s="506">
      <c r="H554" s="2" t="n"/>
    </row>
    <row r="555" ht="15.75" customHeight="1" s="506">
      <c r="H555" s="2" t="n"/>
    </row>
    <row r="556" ht="15.75" customHeight="1" s="506">
      <c r="H556" s="2" t="n"/>
    </row>
    <row r="557" ht="15.75" customHeight="1" s="506">
      <c r="H557" s="2" t="n"/>
    </row>
    <row r="558" ht="15.75" customHeight="1" s="506">
      <c r="H558" s="2" t="n"/>
    </row>
    <row r="559" ht="15.75" customHeight="1" s="506">
      <c r="H559" s="2" t="n"/>
    </row>
    <row r="560" ht="15.75" customHeight="1" s="506">
      <c r="H560" s="2" t="n"/>
    </row>
    <row r="561" ht="15.75" customHeight="1" s="506">
      <c r="H561" s="2" t="n"/>
    </row>
    <row r="562" ht="15.75" customHeight="1" s="506">
      <c r="H562" s="2" t="n"/>
    </row>
    <row r="563" ht="15.75" customHeight="1" s="506">
      <c r="H563" s="2" t="n"/>
    </row>
    <row r="564" ht="15.75" customHeight="1" s="506">
      <c r="H564" s="2" t="n"/>
    </row>
    <row r="565" ht="15.75" customHeight="1" s="506">
      <c r="H565" s="2" t="n"/>
    </row>
    <row r="566" ht="15.75" customHeight="1" s="506">
      <c r="H566" s="2" t="n"/>
    </row>
    <row r="567" ht="15.75" customHeight="1" s="506">
      <c r="H567" s="2" t="n"/>
    </row>
    <row r="568" ht="15.75" customHeight="1" s="506">
      <c r="H568" s="2" t="n"/>
    </row>
    <row r="569" ht="15.75" customHeight="1" s="506">
      <c r="H569" s="2" t="n"/>
    </row>
    <row r="570" ht="15.75" customHeight="1" s="506">
      <c r="H570" s="2" t="n"/>
    </row>
    <row r="571" ht="15.75" customHeight="1" s="506">
      <c r="H571" s="2" t="n"/>
    </row>
    <row r="572" ht="15.75" customHeight="1" s="506">
      <c r="H572" s="2" t="n"/>
    </row>
    <row r="573" ht="15.75" customHeight="1" s="506">
      <c r="H573" s="2" t="n"/>
    </row>
    <row r="574" ht="15.75" customHeight="1" s="506">
      <c r="H574" s="2" t="n"/>
    </row>
    <row r="575" ht="15.75" customHeight="1" s="506">
      <c r="H575" s="2" t="n"/>
    </row>
    <row r="576" ht="15.75" customHeight="1" s="506">
      <c r="H576" s="2" t="n"/>
    </row>
    <row r="577" ht="15.75" customHeight="1" s="506">
      <c r="H577" s="2" t="n"/>
    </row>
    <row r="578" ht="15.75" customHeight="1" s="506">
      <c r="H578" s="2" t="n"/>
    </row>
    <row r="579" ht="15.75" customHeight="1" s="506">
      <c r="H579" s="2" t="n"/>
    </row>
    <row r="580" ht="15.75" customHeight="1" s="506">
      <c r="H580" s="2" t="n"/>
    </row>
    <row r="581" ht="15.75" customHeight="1" s="506">
      <c r="H581" s="2" t="n"/>
    </row>
    <row r="582" ht="15.75" customHeight="1" s="506">
      <c r="H582" s="2" t="n"/>
    </row>
    <row r="583" ht="15.75" customHeight="1" s="506">
      <c r="H583" s="2" t="n"/>
    </row>
    <row r="584" ht="15.75" customHeight="1" s="506">
      <c r="H584" s="2" t="n"/>
    </row>
    <row r="585" ht="15.75" customHeight="1" s="506">
      <c r="H585" s="2" t="n"/>
    </row>
    <row r="586" ht="15.75" customHeight="1" s="506">
      <c r="H586" s="2" t="n"/>
    </row>
    <row r="587" ht="15.75" customHeight="1" s="506">
      <c r="H587" s="2" t="n"/>
    </row>
    <row r="588" ht="15.75" customHeight="1" s="506">
      <c r="H588" s="2" t="n"/>
    </row>
    <row r="589" ht="15.75" customHeight="1" s="506">
      <c r="H589" s="2" t="n"/>
    </row>
    <row r="590" ht="15.75" customHeight="1" s="506">
      <c r="H590" s="2" t="n"/>
    </row>
    <row r="591" ht="15.75" customHeight="1" s="506">
      <c r="H591" s="2" t="n"/>
    </row>
    <row r="592" ht="15.75" customHeight="1" s="506">
      <c r="H592" s="2" t="n"/>
    </row>
    <row r="593" ht="15.75" customHeight="1" s="506">
      <c r="H593" s="2" t="n"/>
    </row>
    <row r="594" ht="15.75" customHeight="1" s="506">
      <c r="H594" s="2" t="n"/>
    </row>
    <row r="595" ht="15.75" customHeight="1" s="506">
      <c r="H595" s="2" t="n"/>
    </row>
    <row r="596" ht="15.75" customHeight="1" s="506">
      <c r="H596" s="2" t="n"/>
    </row>
    <row r="597" ht="15.75" customHeight="1" s="506">
      <c r="H597" s="2" t="n"/>
    </row>
    <row r="598" ht="15.75" customHeight="1" s="506">
      <c r="H598" s="2" t="n"/>
    </row>
    <row r="599" ht="15.75" customHeight="1" s="506">
      <c r="H599" s="2" t="n"/>
    </row>
    <row r="600" ht="15.75" customHeight="1" s="506">
      <c r="H600" s="2" t="n"/>
    </row>
    <row r="601" ht="15.75" customHeight="1" s="506">
      <c r="H601" s="2" t="n"/>
    </row>
    <row r="602" ht="15.75" customHeight="1" s="506">
      <c r="H602" s="2" t="n"/>
    </row>
    <row r="603" ht="15.75" customHeight="1" s="506">
      <c r="H603" s="2" t="n"/>
    </row>
    <row r="604" ht="15.75" customHeight="1" s="506">
      <c r="H604" s="2" t="n"/>
    </row>
    <row r="605" ht="15.75" customHeight="1" s="506">
      <c r="H605" s="2" t="n"/>
    </row>
    <row r="606" ht="15.75" customHeight="1" s="506">
      <c r="H606" s="2" t="n"/>
    </row>
    <row r="607" ht="15.75" customHeight="1" s="506">
      <c r="H607" s="2" t="n"/>
    </row>
    <row r="608" ht="15.75" customHeight="1" s="506">
      <c r="H608" s="2" t="n"/>
    </row>
    <row r="609" ht="15.75" customHeight="1" s="506">
      <c r="H609" s="2" t="n"/>
    </row>
    <row r="610" ht="15.75" customHeight="1" s="506">
      <c r="H610" s="2" t="n"/>
    </row>
    <row r="611" ht="15.75" customHeight="1" s="506">
      <c r="H611" s="2" t="n"/>
    </row>
    <row r="612" ht="15.75" customHeight="1" s="506">
      <c r="H612" s="2" t="n"/>
    </row>
    <row r="613" ht="15.75" customHeight="1" s="506">
      <c r="H613" s="2" t="n"/>
    </row>
    <row r="614" ht="15.75" customHeight="1" s="506">
      <c r="H614" s="2" t="n"/>
    </row>
    <row r="615" ht="15.75" customHeight="1" s="506">
      <c r="H615" s="2" t="n"/>
    </row>
    <row r="616" ht="15.75" customHeight="1" s="506">
      <c r="H616" s="2" t="n"/>
    </row>
    <row r="617" ht="15.75" customHeight="1" s="506">
      <c r="H617" s="2" t="n"/>
    </row>
    <row r="618" ht="15.75" customHeight="1" s="506">
      <c r="H618" s="2" t="n"/>
    </row>
    <row r="619" ht="15.75" customHeight="1" s="506">
      <c r="H619" s="2" t="n"/>
    </row>
    <row r="620" ht="15.75" customHeight="1" s="506">
      <c r="H620" s="2" t="n"/>
    </row>
    <row r="621" ht="15.75" customHeight="1" s="506">
      <c r="H621" s="2" t="n"/>
    </row>
    <row r="622" ht="15.75" customHeight="1" s="506">
      <c r="H622" s="2" t="n"/>
    </row>
    <row r="623" ht="15.75" customHeight="1" s="506">
      <c r="H623" s="2" t="n"/>
    </row>
    <row r="624" ht="15.75" customHeight="1" s="506">
      <c r="H624" s="2" t="n"/>
    </row>
    <row r="625" ht="15.75" customHeight="1" s="506">
      <c r="H625" s="2" t="n"/>
    </row>
    <row r="626" ht="15.75" customHeight="1" s="506">
      <c r="H626" s="2" t="n"/>
    </row>
    <row r="627" ht="15.75" customHeight="1" s="506">
      <c r="H627" s="2" t="n"/>
    </row>
    <row r="628" ht="15.75" customHeight="1" s="506">
      <c r="H628" s="2" t="n"/>
    </row>
    <row r="629" ht="15.75" customHeight="1" s="506">
      <c r="H629" s="2" t="n"/>
    </row>
    <row r="630" ht="15.75" customHeight="1" s="506">
      <c r="H630" s="2" t="n"/>
    </row>
    <row r="631" ht="15.75" customHeight="1" s="506">
      <c r="H631" s="2" t="n"/>
    </row>
    <row r="632" ht="15.75" customHeight="1" s="506">
      <c r="H632" s="2" t="n"/>
    </row>
    <row r="633" ht="15.75" customHeight="1" s="506">
      <c r="H633" s="2" t="n"/>
    </row>
    <row r="634" ht="15.75" customHeight="1" s="506">
      <c r="H634" s="2" t="n"/>
    </row>
    <row r="635" ht="15.75" customHeight="1" s="506">
      <c r="H635" s="2" t="n"/>
    </row>
    <row r="636" ht="15.75" customHeight="1" s="506">
      <c r="H636" s="2" t="n"/>
    </row>
    <row r="637" ht="15.75" customHeight="1" s="506">
      <c r="H637" s="2" t="n"/>
    </row>
    <row r="638" ht="15.75" customHeight="1" s="506">
      <c r="H638" s="2" t="n"/>
    </row>
    <row r="639" ht="15.75" customHeight="1" s="506">
      <c r="H639" s="2" t="n"/>
    </row>
    <row r="640" ht="15.75" customHeight="1" s="506">
      <c r="H640" s="2" t="n"/>
    </row>
    <row r="641" ht="15.75" customHeight="1" s="506">
      <c r="H641" s="2" t="n"/>
    </row>
    <row r="642" ht="15.75" customHeight="1" s="506">
      <c r="H642" s="2" t="n"/>
    </row>
    <row r="643" ht="15.75" customHeight="1" s="506">
      <c r="H643" s="2" t="n"/>
    </row>
    <row r="644" ht="15.75" customHeight="1" s="506">
      <c r="H644" s="2" t="n"/>
    </row>
    <row r="645" ht="15.75" customHeight="1" s="506">
      <c r="H645" s="2" t="n"/>
    </row>
    <row r="646" ht="15.75" customHeight="1" s="506">
      <c r="H646" s="2" t="n"/>
    </row>
    <row r="647" ht="15.75" customHeight="1" s="506">
      <c r="H647" s="2" t="n"/>
    </row>
    <row r="648" ht="15.75" customHeight="1" s="506">
      <c r="H648" s="2" t="n"/>
    </row>
    <row r="649" ht="15.75" customHeight="1" s="506">
      <c r="H649" s="2" t="n"/>
    </row>
    <row r="650" ht="15.75" customHeight="1" s="506">
      <c r="H650" s="2" t="n"/>
    </row>
    <row r="651" ht="15.75" customHeight="1" s="506">
      <c r="H651" s="2" t="n"/>
    </row>
    <row r="652" ht="15.75" customHeight="1" s="506">
      <c r="H652" s="2" t="n"/>
    </row>
    <row r="653" ht="15.75" customHeight="1" s="506">
      <c r="H653" s="2" t="n"/>
    </row>
    <row r="654" ht="15.75" customHeight="1" s="506">
      <c r="H654" s="2" t="n"/>
    </row>
    <row r="655" ht="15.75" customHeight="1" s="506">
      <c r="H655" s="2" t="n"/>
    </row>
    <row r="656" ht="15.75" customHeight="1" s="506">
      <c r="H656" s="2" t="n"/>
    </row>
    <row r="657" ht="15.75" customHeight="1" s="506">
      <c r="H657" s="2" t="n"/>
    </row>
    <row r="658" ht="15.75" customHeight="1" s="506">
      <c r="H658" s="2" t="n"/>
    </row>
    <row r="659" ht="15.75" customHeight="1" s="506">
      <c r="H659" s="2" t="n"/>
    </row>
    <row r="660" ht="15.75" customHeight="1" s="506">
      <c r="H660" s="2" t="n"/>
    </row>
    <row r="661" ht="15.75" customHeight="1" s="506">
      <c r="H661" s="2" t="n"/>
    </row>
    <row r="662" ht="15.75" customHeight="1" s="506">
      <c r="H662" s="2" t="n"/>
    </row>
    <row r="663" ht="15.75" customHeight="1" s="506">
      <c r="H663" s="2" t="n"/>
    </row>
    <row r="664" ht="15.75" customHeight="1" s="506">
      <c r="H664" s="2" t="n"/>
    </row>
    <row r="665" ht="15.75" customHeight="1" s="506">
      <c r="H665" s="2" t="n"/>
    </row>
    <row r="666" ht="15.75" customHeight="1" s="506">
      <c r="H666" s="2" t="n"/>
    </row>
    <row r="667" ht="15.75" customHeight="1" s="506">
      <c r="H667" s="2" t="n"/>
    </row>
    <row r="668" ht="15.75" customHeight="1" s="506">
      <c r="H668" s="2" t="n"/>
    </row>
    <row r="669" ht="15.75" customHeight="1" s="506">
      <c r="H669" s="2" t="n"/>
    </row>
    <row r="670" ht="15.75" customHeight="1" s="506">
      <c r="H670" s="2" t="n"/>
    </row>
    <row r="671" ht="15.75" customHeight="1" s="506">
      <c r="H671" s="2" t="n"/>
    </row>
    <row r="672" ht="15.75" customHeight="1" s="506">
      <c r="H672" s="2" t="n"/>
    </row>
    <row r="673" ht="15.75" customHeight="1" s="506">
      <c r="H673" s="2" t="n"/>
    </row>
    <row r="674" ht="15.75" customHeight="1" s="506">
      <c r="H674" s="2" t="n"/>
    </row>
    <row r="675" ht="15.75" customHeight="1" s="506">
      <c r="H675" s="2" t="n"/>
    </row>
    <row r="676" ht="15.75" customHeight="1" s="506">
      <c r="H676" s="2" t="n"/>
    </row>
    <row r="677" ht="15.75" customHeight="1" s="506">
      <c r="H677" s="2" t="n"/>
    </row>
    <row r="678" ht="15.75" customHeight="1" s="506">
      <c r="H678" s="2" t="n"/>
    </row>
    <row r="679" ht="15.75" customHeight="1" s="506">
      <c r="H679" s="2" t="n"/>
    </row>
    <row r="680" ht="15.75" customHeight="1" s="506">
      <c r="H680" s="2" t="n"/>
    </row>
    <row r="681" ht="15.75" customHeight="1" s="506">
      <c r="H681" s="2" t="n"/>
    </row>
    <row r="682" ht="15.75" customHeight="1" s="506">
      <c r="H682" s="2" t="n"/>
    </row>
    <row r="683" ht="15.75" customHeight="1" s="506">
      <c r="H683" s="2" t="n"/>
    </row>
    <row r="684" ht="15.75" customHeight="1" s="506">
      <c r="H684" s="2" t="n"/>
    </row>
    <row r="685" ht="15.75" customHeight="1" s="506">
      <c r="H685" s="2" t="n"/>
    </row>
    <row r="686" ht="15.75" customHeight="1" s="506">
      <c r="H686" s="2" t="n"/>
    </row>
    <row r="687" ht="15.75" customHeight="1" s="506">
      <c r="H687" s="2" t="n"/>
    </row>
    <row r="688" ht="15.75" customHeight="1" s="506">
      <c r="H688" s="2" t="n"/>
    </row>
    <row r="689" ht="15.75" customHeight="1" s="506">
      <c r="H689" s="2" t="n"/>
    </row>
    <row r="690" ht="15.75" customHeight="1" s="506">
      <c r="H690" s="2" t="n"/>
    </row>
    <row r="691" ht="15.75" customHeight="1" s="506">
      <c r="H691" s="2" t="n"/>
    </row>
    <row r="692" ht="15.75" customHeight="1" s="506">
      <c r="H692" s="2" t="n"/>
    </row>
    <row r="693" ht="15.75" customHeight="1" s="506">
      <c r="H693" s="2" t="n"/>
    </row>
    <row r="694" ht="15.75" customHeight="1" s="506">
      <c r="H694" s="2" t="n"/>
    </row>
    <row r="695" ht="15.75" customHeight="1" s="506">
      <c r="H695" s="2" t="n"/>
    </row>
    <row r="696" ht="15.75" customHeight="1" s="506">
      <c r="H696" s="2" t="n"/>
    </row>
    <row r="697" ht="15.75" customHeight="1" s="506">
      <c r="H697" s="2" t="n"/>
    </row>
    <row r="698" ht="15.75" customHeight="1" s="506">
      <c r="H698" s="2" t="n"/>
    </row>
    <row r="699" ht="15.75" customHeight="1" s="506">
      <c r="H699" s="2" t="n"/>
    </row>
    <row r="700" ht="15.75" customHeight="1" s="506">
      <c r="H700" s="2" t="n"/>
    </row>
    <row r="701" ht="15.75" customHeight="1" s="506">
      <c r="H701" s="2" t="n"/>
    </row>
    <row r="702" ht="15.75" customHeight="1" s="506">
      <c r="H702" s="2" t="n"/>
    </row>
    <row r="703" ht="15.75" customHeight="1" s="506">
      <c r="H703" s="2" t="n"/>
    </row>
    <row r="704" ht="15.75" customHeight="1" s="506">
      <c r="H704" s="2" t="n"/>
    </row>
    <row r="705" ht="15.75" customHeight="1" s="506">
      <c r="H705" s="2" t="n"/>
    </row>
    <row r="706" ht="15.75" customHeight="1" s="506">
      <c r="H706" s="2" t="n"/>
    </row>
    <row r="707" ht="15.75" customHeight="1" s="506">
      <c r="H707" s="2" t="n"/>
    </row>
    <row r="708" ht="15.75" customHeight="1" s="506">
      <c r="H708" s="2" t="n"/>
    </row>
    <row r="709" ht="15.75" customHeight="1" s="506">
      <c r="H709" s="2" t="n"/>
    </row>
    <row r="710" ht="15.75" customHeight="1" s="506">
      <c r="H710" s="2" t="n"/>
    </row>
    <row r="711" ht="15.75" customHeight="1" s="506">
      <c r="H711" s="2" t="n"/>
    </row>
    <row r="712" ht="15.75" customHeight="1" s="506">
      <c r="H712" s="2" t="n"/>
    </row>
    <row r="713" ht="15.75" customHeight="1" s="506">
      <c r="H713" s="2" t="n"/>
    </row>
    <row r="714" ht="15.75" customHeight="1" s="506">
      <c r="H714" s="2" t="n"/>
    </row>
    <row r="715" ht="15.75" customHeight="1" s="506">
      <c r="H715" s="2" t="n"/>
    </row>
    <row r="716" ht="15.75" customHeight="1" s="506">
      <c r="H716" s="2" t="n"/>
    </row>
    <row r="717" ht="15.75" customHeight="1" s="506">
      <c r="H717" s="2" t="n"/>
    </row>
    <row r="718" ht="15.75" customHeight="1" s="506">
      <c r="H718" s="2" t="n"/>
    </row>
    <row r="719" ht="15.75" customHeight="1" s="506">
      <c r="H719" s="2" t="n"/>
    </row>
    <row r="720" ht="15.75" customHeight="1" s="506">
      <c r="H720" s="2" t="n"/>
    </row>
    <row r="721" ht="15.75" customHeight="1" s="506">
      <c r="H721" s="2" t="n"/>
    </row>
    <row r="722" ht="15.75" customHeight="1" s="506">
      <c r="H722" s="2" t="n"/>
    </row>
    <row r="723" ht="15.75" customHeight="1" s="506">
      <c r="H723" s="2" t="n"/>
    </row>
    <row r="724" ht="15.75" customHeight="1" s="506">
      <c r="H724" s="2" t="n"/>
    </row>
    <row r="725" ht="15.75" customHeight="1" s="506">
      <c r="H725" s="2" t="n"/>
    </row>
    <row r="726" ht="15.75" customHeight="1" s="506">
      <c r="H726" s="2" t="n"/>
    </row>
    <row r="727" ht="15.75" customHeight="1" s="506">
      <c r="H727" s="2" t="n"/>
    </row>
    <row r="728" ht="15.75" customHeight="1" s="506">
      <c r="H728" s="2" t="n"/>
    </row>
    <row r="729" ht="15.75" customHeight="1" s="506">
      <c r="H729" s="2" t="n"/>
    </row>
    <row r="730" ht="15.75" customHeight="1" s="506">
      <c r="H730" s="2" t="n"/>
    </row>
    <row r="731" ht="15.75" customHeight="1" s="506">
      <c r="H731" s="2" t="n"/>
    </row>
    <row r="732" ht="15.75" customHeight="1" s="506">
      <c r="H732" s="2" t="n"/>
    </row>
    <row r="733" ht="15.75" customHeight="1" s="506">
      <c r="H733" s="2" t="n"/>
    </row>
    <row r="734" ht="15.75" customHeight="1" s="506">
      <c r="H734" s="2" t="n"/>
    </row>
    <row r="735" ht="15.75" customHeight="1" s="506">
      <c r="H735" s="2" t="n"/>
    </row>
    <row r="736" ht="15.75" customHeight="1" s="506">
      <c r="H736" s="2" t="n"/>
    </row>
    <row r="737" ht="15.75" customHeight="1" s="506">
      <c r="H737" s="2" t="n"/>
    </row>
    <row r="738" ht="15.75" customHeight="1" s="506">
      <c r="H738" s="2" t="n"/>
    </row>
    <row r="739" ht="15.75" customHeight="1" s="506">
      <c r="H739" s="2" t="n"/>
    </row>
    <row r="740" ht="15.75" customHeight="1" s="506">
      <c r="H740" s="2" t="n"/>
    </row>
    <row r="741" ht="15.75" customHeight="1" s="506">
      <c r="H741" s="2" t="n"/>
    </row>
    <row r="742" ht="15.75" customHeight="1" s="506">
      <c r="H742" s="2" t="n"/>
    </row>
    <row r="743" ht="15.75" customHeight="1" s="506">
      <c r="H743" s="2" t="n"/>
    </row>
    <row r="744" ht="15.75" customHeight="1" s="506">
      <c r="H744" s="2" t="n"/>
    </row>
    <row r="745" ht="15.75" customHeight="1" s="506">
      <c r="H745" s="2" t="n"/>
    </row>
    <row r="746" ht="15.75" customHeight="1" s="506">
      <c r="H746" s="2" t="n"/>
    </row>
    <row r="747" ht="15.75" customHeight="1" s="506">
      <c r="H747" s="2" t="n"/>
    </row>
    <row r="748" ht="15.75" customHeight="1" s="506">
      <c r="H748" s="2" t="n"/>
    </row>
    <row r="749" ht="15.75" customHeight="1" s="506">
      <c r="H749" s="2" t="n"/>
    </row>
    <row r="750" ht="15.75" customHeight="1" s="506">
      <c r="H750" s="2" t="n"/>
    </row>
    <row r="751" ht="15.75" customHeight="1" s="506">
      <c r="H751" s="2" t="n"/>
    </row>
    <row r="752" ht="15.75" customHeight="1" s="506">
      <c r="H752" s="2" t="n"/>
    </row>
    <row r="753" ht="15.75" customHeight="1" s="506">
      <c r="H753" s="2" t="n"/>
    </row>
    <row r="754" ht="15.75" customHeight="1" s="506">
      <c r="H754" s="2" t="n"/>
    </row>
    <row r="755" ht="15.75" customHeight="1" s="506">
      <c r="H755" s="2" t="n"/>
    </row>
    <row r="756" ht="15.75" customHeight="1" s="506">
      <c r="H756" s="2" t="n"/>
    </row>
    <row r="757" ht="15.75" customHeight="1" s="506">
      <c r="H757" s="2" t="n"/>
    </row>
    <row r="758" ht="15.75" customHeight="1" s="506">
      <c r="H758" s="2" t="n"/>
    </row>
    <row r="759" ht="15.75" customHeight="1" s="506">
      <c r="H759" s="2" t="n"/>
    </row>
    <row r="760" ht="15.75" customHeight="1" s="506">
      <c r="H760" s="2" t="n"/>
    </row>
    <row r="761" ht="15.75" customHeight="1" s="506">
      <c r="H761" s="2" t="n"/>
    </row>
    <row r="762" ht="15.75" customHeight="1" s="506">
      <c r="H762" s="2" t="n"/>
    </row>
    <row r="763" ht="15.75" customHeight="1" s="506">
      <c r="H763" s="2" t="n"/>
    </row>
    <row r="764" ht="15.75" customHeight="1" s="506">
      <c r="H764" s="2" t="n"/>
    </row>
    <row r="765" ht="15.75" customHeight="1" s="506">
      <c r="H765" s="2" t="n"/>
    </row>
    <row r="766" ht="15.75" customHeight="1" s="506">
      <c r="H766" s="2" t="n"/>
    </row>
    <row r="767" ht="15.75" customHeight="1" s="506">
      <c r="H767" s="2" t="n"/>
    </row>
    <row r="768" ht="15.75" customHeight="1" s="506">
      <c r="H768" s="2" t="n"/>
    </row>
    <row r="769" ht="15.75" customHeight="1" s="506">
      <c r="H769" s="2" t="n"/>
    </row>
    <row r="770" ht="15.75" customHeight="1" s="506">
      <c r="H770" s="2" t="n"/>
    </row>
    <row r="771" ht="15.75" customHeight="1" s="506">
      <c r="H771" s="2" t="n"/>
    </row>
    <row r="772" ht="15.75" customHeight="1" s="506">
      <c r="H772" s="2" t="n"/>
    </row>
    <row r="773" ht="15.75" customHeight="1" s="506">
      <c r="H773" s="2" t="n"/>
    </row>
    <row r="774" ht="15.75" customHeight="1" s="506">
      <c r="H774" s="2" t="n"/>
    </row>
    <row r="775" ht="15.75" customHeight="1" s="506">
      <c r="H775" s="2" t="n"/>
    </row>
    <row r="776" ht="15.75" customHeight="1" s="506">
      <c r="H776" s="2" t="n"/>
    </row>
    <row r="777" ht="15.75" customHeight="1" s="506">
      <c r="H777" s="2" t="n"/>
    </row>
    <row r="778" ht="15.75" customHeight="1" s="506">
      <c r="H778" s="2" t="n"/>
    </row>
    <row r="779" ht="15.75" customHeight="1" s="506">
      <c r="H779" s="2" t="n"/>
    </row>
    <row r="780" ht="15.75" customHeight="1" s="506">
      <c r="H780" s="2" t="n"/>
    </row>
    <row r="781" ht="15.75" customHeight="1" s="506">
      <c r="H781" s="2" t="n"/>
    </row>
    <row r="782" ht="15.75" customHeight="1" s="506">
      <c r="H782" s="2" t="n"/>
    </row>
    <row r="783" ht="15.75" customHeight="1" s="506">
      <c r="H783" s="2" t="n"/>
    </row>
    <row r="784" ht="15.75" customHeight="1" s="506">
      <c r="H784" s="2" t="n"/>
    </row>
    <row r="785" ht="15.75" customHeight="1" s="506">
      <c r="H785" s="2" t="n"/>
    </row>
    <row r="786" ht="15.75" customHeight="1" s="506">
      <c r="H786" s="2" t="n"/>
    </row>
    <row r="787" ht="15.75" customHeight="1" s="506">
      <c r="H787" s="2" t="n"/>
    </row>
    <row r="788" ht="15.75" customHeight="1" s="506">
      <c r="H788" s="2" t="n"/>
    </row>
    <row r="789" ht="15.75" customHeight="1" s="506">
      <c r="H789" s="2" t="n"/>
    </row>
    <row r="790" ht="15.75" customHeight="1" s="506">
      <c r="H790" s="2" t="n"/>
    </row>
    <row r="791" ht="15.75" customHeight="1" s="506">
      <c r="H791" s="2" t="n"/>
    </row>
    <row r="792" ht="15.75" customHeight="1" s="506">
      <c r="H792" s="2" t="n"/>
    </row>
    <row r="793" ht="15.75" customHeight="1" s="506">
      <c r="H793" s="2" t="n"/>
    </row>
    <row r="794" ht="15.75" customHeight="1" s="506">
      <c r="H794" s="2" t="n"/>
    </row>
    <row r="795" ht="15.75" customHeight="1" s="506">
      <c r="H795" s="2" t="n"/>
    </row>
    <row r="796" ht="15.75" customHeight="1" s="506">
      <c r="H796" s="2" t="n"/>
    </row>
    <row r="797" ht="15.75" customHeight="1" s="506">
      <c r="H797" s="2" t="n"/>
    </row>
    <row r="798" ht="15.75" customHeight="1" s="506">
      <c r="H798" s="2" t="n"/>
    </row>
    <row r="799" ht="15.75" customHeight="1" s="506">
      <c r="H799" s="2" t="n"/>
    </row>
    <row r="800" ht="15.75" customHeight="1" s="506">
      <c r="H800" s="2" t="n"/>
    </row>
    <row r="801" ht="15.75" customHeight="1" s="506">
      <c r="H801" s="2" t="n"/>
    </row>
    <row r="802" ht="15.75" customHeight="1" s="506">
      <c r="H802" s="2" t="n"/>
    </row>
    <row r="803" ht="15.75" customHeight="1" s="506">
      <c r="H803" s="2" t="n"/>
    </row>
    <row r="804" ht="15.75" customHeight="1" s="506">
      <c r="H804" s="2" t="n"/>
    </row>
    <row r="805" ht="15.75" customHeight="1" s="506">
      <c r="H805" s="2" t="n"/>
    </row>
    <row r="806" ht="15.75" customHeight="1" s="506">
      <c r="H806" s="2" t="n"/>
    </row>
    <row r="807" ht="15.75" customHeight="1" s="506">
      <c r="H807" s="2" t="n"/>
    </row>
    <row r="808" ht="15.75" customHeight="1" s="506">
      <c r="H808" s="2" t="n"/>
    </row>
    <row r="809" ht="15.75" customHeight="1" s="506">
      <c r="H809" s="2" t="n"/>
    </row>
    <row r="810" ht="15.75" customHeight="1" s="506">
      <c r="H810" s="2" t="n"/>
    </row>
    <row r="811" ht="15.75" customHeight="1" s="506">
      <c r="H811" s="2" t="n"/>
    </row>
    <row r="812" ht="15.75" customHeight="1" s="506">
      <c r="H812" s="2" t="n"/>
    </row>
    <row r="813" ht="15.75" customHeight="1" s="506">
      <c r="H813" s="2" t="n"/>
    </row>
    <row r="814" ht="15.75" customHeight="1" s="506">
      <c r="H814" s="2" t="n"/>
    </row>
    <row r="815" ht="15.75" customHeight="1" s="506">
      <c r="H815" s="2" t="n"/>
    </row>
    <row r="816" ht="15.75" customHeight="1" s="506">
      <c r="H816" s="2" t="n"/>
    </row>
    <row r="817" ht="15.75" customHeight="1" s="506">
      <c r="H817" s="2" t="n"/>
    </row>
    <row r="818" ht="15.75" customHeight="1" s="506">
      <c r="H818" s="2" t="n"/>
    </row>
    <row r="819" ht="15.75" customHeight="1" s="506">
      <c r="H819" s="2" t="n"/>
    </row>
    <row r="820" ht="15.75" customHeight="1" s="506">
      <c r="H820" s="2" t="n"/>
    </row>
    <row r="821" ht="15.75" customHeight="1" s="506">
      <c r="H821" s="2" t="n"/>
    </row>
    <row r="822" ht="15.75" customHeight="1" s="506">
      <c r="H822" s="2" t="n"/>
    </row>
    <row r="823" ht="15.75" customHeight="1" s="506">
      <c r="H823" s="2" t="n"/>
    </row>
    <row r="824" ht="15.75" customHeight="1" s="506">
      <c r="H824" s="2" t="n"/>
    </row>
    <row r="825" ht="15.75" customHeight="1" s="506">
      <c r="H825" s="2" t="n"/>
    </row>
    <row r="826" ht="15.75" customHeight="1" s="506">
      <c r="H826" s="2" t="n"/>
    </row>
    <row r="827" ht="15.75" customHeight="1" s="506">
      <c r="H827" s="2" t="n"/>
    </row>
    <row r="828" ht="15.75" customHeight="1" s="506">
      <c r="H828" s="2" t="n"/>
    </row>
    <row r="829" ht="15.75" customHeight="1" s="506">
      <c r="H829" s="2" t="n"/>
    </row>
    <row r="830" ht="15.75" customHeight="1" s="506">
      <c r="H830" s="2" t="n"/>
    </row>
    <row r="831" ht="15.75" customHeight="1" s="506">
      <c r="H831" s="2" t="n"/>
    </row>
    <row r="832" ht="15.75" customHeight="1" s="506">
      <c r="H832" s="2" t="n"/>
    </row>
    <row r="833" ht="15.75" customHeight="1" s="506">
      <c r="H833" s="2" t="n"/>
    </row>
    <row r="834" ht="15.75" customHeight="1" s="506">
      <c r="H834" s="2" t="n"/>
    </row>
    <row r="835" ht="15.75" customHeight="1" s="506">
      <c r="H835" s="2" t="n"/>
    </row>
    <row r="836" ht="15.75" customHeight="1" s="506">
      <c r="H836" s="2" t="n"/>
    </row>
    <row r="837" ht="15.75" customHeight="1" s="506">
      <c r="H837" s="2" t="n"/>
    </row>
    <row r="838" ht="15.75" customHeight="1" s="506">
      <c r="H838" s="2" t="n"/>
    </row>
    <row r="839" ht="15.75" customHeight="1" s="506">
      <c r="H839" s="2" t="n"/>
    </row>
    <row r="840" ht="15.75" customHeight="1" s="506">
      <c r="H840" s="2" t="n"/>
    </row>
    <row r="841" ht="15.75" customHeight="1" s="506">
      <c r="H841" s="2" t="n"/>
    </row>
    <row r="842" ht="15.75" customHeight="1" s="506">
      <c r="H842" s="2" t="n"/>
    </row>
    <row r="843" ht="15.75" customHeight="1" s="506">
      <c r="H843" s="2" t="n"/>
    </row>
    <row r="844" ht="15.75" customHeight="1" s="506">
      <c r="H844" s="2" t="n"/>
    </row>
    <row r="845" ht="15.75" customHeight="1" s="506">
      <c r="H845" s="2" t="n"/>
    </row>
    <row r="846" ht="15.75" customHeight="1" s="506">
      <c r="H846" s="2" t="n"/>
    </row>
    <row r="847" ht="15.75" customHeight="1" s="506">
      <c r="H847" s="2" t="n"/>
    </row>
    <row r="848" ht="15.75" customHeight="1" s="506">
      <c r="H848" s="2" t="n"/>
    </row>
    <row r="849" ht="15.75" customHeight="1" s="506">
      <c r="H849" s="2" t="n"/>
    </row>
    <row r="850" ht="15.75" customHeight="1" s="506">
      <c r="H850" s="2" t="n"/>
    </row>
    <row r="851" ht="15.75" customHeight="1" s="506">
      <c r="H851" s="2" t="n"/>
    </row>
    <row r="852" ht="15.75" customHeight="1" s="506">
      <c r="H852" s="2" t="n"/>
    </row>
    <row r="853" ht="15.75" customHeight="1" s="506">
      <c r="H853" s="2" t="n"/>
    </row>
    <row r="854" ht="15.75" customHeight="1" s="506">
      <c r="H854" s="2" t="n"/>
    </row>
    <row r="855" ht="15.75" customHeight="1" s="506">
      <c r="H855" s="2" t="n"/>
    </row>
    <row r="856" ht="15.75" customHeight="1" s="506">
      <c r="H856" s="2" t="n"/>
    </row>
    <row r="857" ht="15.75" customHeight="1" s="506">
      <c r="H857" s="2" t="n"/>
    </row>
    <row r="858" ht="15.75" customHeight="1" s="506">
      <c r="H858" s="2" t="n"/>
    </row>
    <row r="859" ht="15.75" customHeight="1" s="506">
      <c r="H859" s="2" t="n"/>
    </row>
    <row r="860" ht="15.75" customHeight="1" s="506">
      <c r="H860" s="2" t="n"/>
    </row>
    <row r="861" ht="15.75" customHeight="1" s="506">
      <c r="H861" s="2" t="n"/>
    </row>
    <row r="862" ht="15.75" customHeight="1" s="506">
      <c r="H862" s="2" t="n"/>
    </row>
    <row r="863" ht="15.75" customHeight="1" s="506">
      <c r="H863" s="2" t="n"/>
    </row>
    <row r="864" ht="15.75" customHeight="1" s="506">
      <c r="H864" s="2" t="n"/>
    </row>
    <row r="865" ht="15.75" customHeight="1" s="506">
      <c r="H865" s="2" t="n"/>
    </row>
    <row r="866" ht="15.75" customHeight="1" s="506">
      <c r="H866" s="2" t="n"/>
    </row>
    <row r="867" ht="15.75" customHeight="1" s="506">
      <c r="H867" s="2" t="n"/>
    </row>
    <row r="868" ht="15.75" customHeight="1" s="506">
      <c r="H868" s="2" t="n"/>
    </row>
    <row r="869" ht="15.75" customHeight="1" s="506">
      <c r="H869" s="2" t="n"/>
    </row>
    <row r="870" ht="15.75" customHeight="1" s="506">
      <c r="H870" s="2" t="n"/>
    </row>
    <row r="871" ht="15.75" customHeight="1" s="506">
      <c r="H871" s="2" t="n"/>
    </row>
    <row r="872" ht="15.75" customHeight="1" s="506">
      <c r="H872" s="2" t="n"/>
    </row>
    <row r="873" ht="15.75" customHeight="1" s="506">
      <c r="H873" s="2" t="n"/>
    </row>
    <row r="874" ht="15.75" customHeight="1" s="506">
      <c r="H874" s="2" t="n"/>
    </row>
    <row r="875" ht="15.75" customHeight="1" s="506">
      <c r="H875" s="2" t="n"/>
    </row>
    <row r="876" ht="15.75" customHeight="1" s="506">
      <c r="H876" s="2" t="n"/>
    </row>
    <row r="877" ht="15.75" customHeight="1" s="506">
      <c r="H877" s="2" t="n"/>
    </row>
    <row r="878" ht="15.75" customHeight="1" s="506">
      <c r="H878" s="2" t="n"/>
    </row>
    <row r="879" ht="15.75" customHeight="1" s="506">
      <c r="H879" s="2" t="n"/>
    </row>
    <row r="880" ht="15.75" customHeight="1" s="506">
      <c r="H880" s="2" t="n"/>
    </row>
    <row r="881" ht="15.75" customHeight="1" s="506">
      <c r="H881" s="2" t="n"/>
    </row>
    <row r="882" ht="15.75" customHeight="1" s="506">
      <c r="H882" s="2" t="n"/>
    </row>
    <row r="883" ht="15.75" customHeight="1" s="506">
      <c r="H883" s="2" t="n"/>
    </row>
    <row r="884" ht="15.75" customHeight="1" s="506">
      <c r="H884" s="2" t="n"/>
    </row>
    <row r="885" ht="15.75" customHeight="1" s="506">
      <c r="H885" s="2" t="n"/>
    </row>
    <row r="886" ht="15.75" customHeight="1" s="506">
      <c r="H886" s="2" t="n"/>
    </row>
    <row r="887" ht="15.75" customHeight="1" s="506">
      <c r="H887" s="2" t="n"/>
    </row>
    <row r="888" ht="15.75" customHeight="1" s="506">
      <c r="H888" s="2" t="n"/>
    </row>
    <row r="889" ht="15.75" customHeight="1" s="506">
      <c r="H889" s="2" t="n"/>
    </row>
    <row r="890" ht="15.75" customHeight="1" s="506">
      <c r="H890" s="2" t="n"/>
    </row>
    <row r="891" ht="15.75" customHeight="1" s="506">
      <c r="H891" s="2" t="n"/>
    </row>
    <row r="892" ht="15.75" customHeight="1" s="506">
      <c r="H892" s="2" t="n"/>
    </row>
    <row r="893" ht="15.75" customHeight="1" s="506">
      <c r="H893" s="2" t="n"/>
    </row>
    <row r="894" ht="15.75" customHeight="1" s="506">
      <c r="H894" s="2" t="n"/>
    </row>
    <row r="895" ht="15.75" customHeight="1" s="506">
      <c r="H895" s="2" t="n"/>
    </row>
    <row r="896" ht="15.75" customHeight="1" s="506">
      <c r="H896" s="2" t="n"/>
    </row>
    <row r="897" ht="15.75" customHeight="1" s="506">
      <c r="H897" s="2" t="n"/>
    </row>
    <row r="898" ht="15.75" customHeight="1" s="506">
      <c r="H898" s="2" t="n"/>
    </row>
    <row r="899" ht="15.75" customHeight="1" s="506">
      <c r="H899" s="2" t="n"/>
    </row>
    <row r="900" ht="15.75" customHeight="1" s="506">
      <c r="H900" s="2" t="n"/>
    </row>
    <row r="901" ht="15.75" customHeight="1" s="506">
      <c r="H901" s="2" t="n"/>
    </row>
    <row r="902" ht="15.75" customHeight="1" s="506">
      <c r="H902" s="2" t="n"/>
    </row>
    <row r="903" ht="15.75" customHeight="1" s="506">
      <c r="H903" s="2" t="n"/>
    </row>
    <row r="904" ht="15.75" customHeight="1" s="506">
      <c r="H904" s="2" t="n"/>
    </row>
    <row r="905" ht="15.75" customHeight="1" s="506">
      <c r="H905" s="2" t="n"/>
    </row>
    <row r="906" ht="15.75" customHeight="1" s="506">
      <c r="H906" s="2" t="n"/>
    </row>
    <row r="907" ht="15.75" customHeight="1" s="506">
      <c r="H907" s="2" t="n"/>
    </row>
    <row r="908" ht="15.75" customHeight="1" s="506">
      <c r="H908" s="2" t="n"/>
    </row>
    <row r="909" ht="15.75" customHeight="1" s="506">
      <c r="H909" s="2" t="n"/>
    </row>
    <row r="910" ht="15.75" customHeight="1" s="506">
      <c r="H910" s="2" t="n"/>
    </row>
    <row r="911" ht="15.75" customHeight="1" s="506">
      <c r="H911" s="2" t="n"/>
    </row>
    <row r="912" ht="15.75" customHeight="1" s="506">
      <c r="H912" s="2" t="n"/>
    </row>
    <row r="913" ht="15.75" customHeight="1" s="506">
      <c r="H913" s="2" t="n"/>
    </row>
    <row r="914" ht="15.75" customHeight="1" s="506">
      <c r="H914" s="2" t="n"/>
    </row>
    <row r="915" ht="15.75" customHeight="1" s="506">
      <c r="H915" s="2" t="n"/>
    </row>
    <row r="916" ht="15.75" customHeight="1" s="506">
      <c r="H916" s="2" t="n"/>
    </row>
    <row r="917" ht="15.75" customHeight="1" s="506">
      <c r="H917" s="2" t="n"/>
    </row>
    <row r="918" ht="15.75" customHeight="1" s="506">
      <c r="H918" s="2" t="n"/>
    </row>
    <row r="919" ht="15.75" customHeight="1" s="506">
      <c r="H919" s="2" t="n"/>
    </row>
    <row r="920" ht="15.75" customHeight="1" s="506">
      <c r="H920" s="2" t="n"/>
    </row>
    <row r="921" ht="15.75" customHeight="1" s="506">
      <c r="H921" s="2" t="n"/>
    </row>
    <row r="922" ht="15.75" customHeight="1" s="506">
      <c r="H922" s="2" t="n"/>
    </row>
    <row r="923" ht="15.75" customHeight="1" s="506">
      <c r="H923" s="2" t="n"/>
    </row>
    <row r="924" ht="15.75" customHeight="1" s="506">
      <c r="H924" s="2" t="n"/>
    </row>
    <row r="925" ht="15.75" customHeight="1" s="506">
      <c r="H925" s="2" t="n"/>
    </row>
    <row r="926" ht="15.75" customHeight="1" s="506">
      <c r="H926" s="2" t="n"/>
    </row>
    <row r="927" ht="15.75" customHeight="1" s="506">
      <c r="H927" s="2" t="n"/>
    </row>
    <row r="928" ht="15.75" customHeight="1" s="506">
      <c r="H928" s="2" t="n"/>
    </row>
    <row r="929" ht="15.75" customHeight="1" s="506">
      <c r="H929" s="2" t="n"/>
    </row>
    <row r="930" ht="15.75" customHeight="1" s="506">
      <c r="H930" s="2" t="n"/>
    </row>
    <row r="931" ht="15.75" customHeight="1" s="506">
      <c r="H931" s="2" t="n"/>
    </row>
    <row r="932" ht="15.75" customHeight="1" s="506">
      <c r="H932" s="2" t="n"/>
    </row>
    <row r="933" ht="15.75" customHeight="1" s="506">
      <c r="H933" s="2" t="n"/>
    </row>
    <row r="934" ht="15.75" customHeight="1" s="506">
      <c r="H934" s="2" t="n"/>
    </row>
    <row r="935" ht="15.75" customHeight="1" s="506">
      <c r="H935" s="2" t="n"/>
    </row>
    <row r="936" ht="15.75" customHeight="1" s="506">
      <c r="H936" s="2" t="n"/>
    </row>
    <row r="937" ht="15.75" customHeight="1" s="506">
      <c r="H937" s="2" t="n"/>
    </row>
    <row r="938" ht="15.75" customHeight="1" s="506">
      <c r="H938" s="2" t="n"/>
    </row>
    <row r="939" ht="15.75" customHeight="1" s="506">
      <c r="H939" s="2" t="n"/>
    </row>
    <row r="940" ht="15.75" customHeight="1" s="506">
      <c r="H940" s="2" t="n"/>
    </row>
    <row r="941" ht="15.75" customHeight="1" s="506">
      <c r="H941" s="2" t="n"/>
    </row>
    <row r="942" ht="15.75" customHeight="1" s="506">
      <c r="H942" s="2" t="n"/>
    </row>
    <row r="943" ht="15.75" customHeight="1" s="506">
      <c r="H943" s="2" t="n"/>
    </row>
    <row r="944" ht="15.75" customHeight="1" s="506">
      <c r="H944" s="2" t="n"/>
    </row>
    <row r="945" ht="15.75" customHeight="1" s="506">
      <c r="H945" s="2" t="n"/>
    </row>
    <row r="946" ht="15.75" customHeight="1" s="506">
      <c r="H946" s="2" t="n"/>
    </row>
    <row r="947" ht="15.75" customHeight="1" s="506">
      <c r="H947" s="2" t="n"/>
    </row>
    <row r="948" ht="15.75" customHeight="1" s="506">
      <c r="H948" s="2" t="n"/>
    </row>
    <row r="949" ht="15.75" customHeight="1" s="506">
      <c r="H949" s="2" t="n"/>
    </row>
    <row r="950" ht="15.75" customHeight="1" s="506">
      <c r="H950" s="2" t="n"/>
    </row>
    <row r="951" ht="15.75" customHeight="1" s="506">
      <c r="H951" s="2" t="n"/>
    </row>
    <row r="952" ht="15.75" customHeight="1" s="506">
      <c r="H952" s="2" t="n"/>
    </row>
    <row r="953" ht="15.75" customHeight="1" s="506">
      <c r="H953" s="2" t="n"/>
    </row>
    <row r="954" ht="15.75" customHeight="1" s="506">
      <c r="H954" s="2" t="n"/>
    </row>
    <row r="955" ht="15.75" customHeight="1" s="506">
      <c r="H955" s="2" t="n"/>
    </row>
    <row r="956" ht="15.75" customHeight="1" s="506">
      <c r="H956" s="2" t="n"/>
    </row>
    <row r="957" ht="15.75" customHeight="1" s="506">
      <c r="H957" s="2" t="n"/>
    </row>
    <row r="958" ht="15.75" customHeight="1" s="506">
      <c r="H958" s="2" t="n"/>
    </row>
    <row r="959" ht="15.75" customHeight="1" s="506">
      <c r="H959" s="2" t="n"/>
    </row>
    <row r="960" ht="15.75" customHeight="1" s="506">
      <c r="H960" s="2" t="n"/>
    </row>
    <row r="961" ht="15.75" customHeight="1" s="506">
      <c r="H961" s="2" t="n"/>
    </row>
    <row r="962" ht="15.75" customHeight="1" s="506">
      <c r="H962" s="2" t="n"/>
    </row>
    <row r="963" ht="15.75" customHeight="1" s="506">
      <c r="H963" s="2" t="n"/>
    </row>
    <row r="964" ht="15.75" customHeight="1" s="506">
      <c r="H964" s="2" t="n"/>
    </row>
    <row r="965" ht="15.75" customHeight="1" s="506">
      <c r="H965" s="2" t="n"/>
    </row>
    <row r="966" ht="15.75" customHeight="1" s="506">
      <c r="H966" s="2" t="n"/>
    </row>
    <row r="967" ht="15.75" customHeight="1" s="506">
      <c r="H967" s="2" t="n"/>
    </row>
    <row r="968" ht="15.75" customHeight="1" s="506">
      <c r="H968" s="2" t="n"/>
    </row>
    <row r="969" ht="15.75" customHeight="1" s="506">
      <c r="H969" s="2" t="n"/>
    </row>
    <row r="970" ht="15.75" customHeight="1" s="506">
      <c r="H970" s="2" t="n"/>
    </row>
    <row r="971" ht="15.75" customHeight="1" s="506">
      <c r="H971" s="2" t="n"/>
    </row>
    <row r="972" ht="15.75" customHeight="1" s="506">
      <c r="H972" s="2" t="n"/>
    </row>
    <row r="973" ht="15.75" customHeight="1" s="506">
      <c r="H973" s="2" t="n"/>
    </row>
    <row r="974" ht="15.75" customHeight="1" s="506">
      <c r="H974" s="2" t="n"/>
    </row>
    <row r="975" ht="15.75" customHeight="1" s="506">
      <c r="H975" s="2" t="n"/>
    </row>
    <row r="976" ht="15.75" customHeight="1" s="506">
      <c r="H976" s="2" t="n"/>
    </row>
    <row r="977" ht="15.75" customHeight="1" s="506">
      <c r="H977" s="2" t="n"/>
    </row>
    <row r="978" ht="15.75" customHeight="1" s="506">
      <c r="H978" s="2" t="n"/>
    </row>
    <row r="979" ht="15.75" customHeight="1" s="506">
      <c r="H979" s="2" t="n"/>
    </row>
    <row r="980" ht="15.75" customHeight="1" s="506">
      <c r="H980" s="2" t="n"/>
    </row>
    <row r="981" ht="15.75" customHeight="1" s="506">
      <c r="H981" s="2" t="n"/>
    </row>
    <row r="982" ht="15.75" customHeight="1" s="506">
      <c r="H982" s="2" t="n"/>
    </row>
    <row r="983" ht="15.75" customHeight="1" s="506">
      <c r="H983" s="2" t="n"/>
    </row>
    <row r="984" ht="15.75" customHeight="1" s="506">
      <c r="H984" s="2" t="n"/>
    </row>
    <row r="985" ht="15.75" customHeight="1" s="506">
      <c r="H985" s="2" t="n"/>
    </row>
    <row r="986" ht="15.75" customHeight="1" s="506">
      <c r="H986" s="2" t="n"/>
    </row>
    <row r="987" ht="15.75" customHeight="1" s="506">
      <c r="H987" s="2" t="n"/>
    </row>
    <row r="988" ht="15.75" customHeight="1" s="506">
      <c r="H988" s="2" t="n"/>
    </row>
    <row r="989" ht="15.75" customHeight="1" s="506">
      <c r="H989" s="2" t="n"/>
    </row>
    <row r="990" ht="15.75" customHeight="1" s="506">
      <c r="H990" s="2" t="n"/>
    </row>
    <row r="991" ht="15.75" customHeight="1" s="506">
      <c r="H991" s="2" t="n"/>
    </row>
    <row r="992" ht="15.75" customHeight="1" s="506">
      <c r="H992" s="2" t="n"/>
    </row>
    <row r="993" ht="15.75" customHeight="1" s="506">
      <c r="H993" s="2" t="n"/>
    </row>
    <row r="994" ht="15.75" customHeight="1" s="506">
      <c r="H994" s="2" t="n"/>
    </row>
    <row r="995" ht="15.75" customHeight="1" s="506">
      <c r="H995" s="2" t="n"/>
    </row>
    <row r="996" ht="15.75" customHeight="1" s="506">
      <c r="H996" s="2" t="n"/>
    </row>
    <row r="997" ht="15.75" customHeight="1" s="506">
      <c r="H997" s="2" t="n"/>
    </row>
    <row r="998" ht="15.75" customHeight="1" s="506">
      <c r="H998" s="2" t="n"/>
    </row>
    <row r="999" ht="15.75" customHeight="1" s="506">
      <c r="H999" s="2" t="n"/>
    </row>
    <row r="1000" ht="15.75" customHeight="1" s="506">
      <c r="H1000" s="2" t="n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93"/>
  <sheetViews>
    <sheetView workbookViewId="0">
      <selection activeCell="A1" sqref="A1"/>
    </sheetView>
  </sheetViews>
  <sheetFormatPr baseColWidth="8" defaultColWidth="14.43" defaultRowHeight="15" customHeight="1" outlineLevelRow="1"/>
  <cols>
    <col width="10.71" customWidth="1" style="506" min="1" max="1"/>
    <col width="52.71" customWidth="1" style="506" min="2" max="2"/>
    <col width="20.29" customWidth="1" style="506" min="3" max="3"/>
    <col width="16.71" customWidth="1" style="506" min="4" max="4"/>
    <col width="25.86" customWidth="1" style="506" min="5" max="5"/>
    <col width="10.71" customWidth="1" style="506" min="6" max="26"/>
  </cols>
  <sheetData>
    <row r="1" ht="14.25" customHeight="1" s="506"/>
    <row r="2" ht="14.25" customHeight="1" s="506">
      <c r="B2" s="415" t="inlineStr">
        <is>
          <t>RESUMEN  ESTADO DE LOTES</t>
        </is>
      </c>
    </row>
    <row r="3" ht="14.25" customHeight="1" s="506"/>
    <row r="4" ht="14.25" customHeight="1" s="506">
      <c r="B4" s="416" t="inlineStr">
        <is>
          <t>ESTADO</t>
        </is>
      </c>
      <c r="C4" s="416" t="inlineStr">
        <is>
          <t>N° LOTES</t>
        </is>
      </c>
      <c r="D4" s="416" t="inlineStr">
        <is>
          <t>% DEL TOTAL</t>
        </is>
      </c>
      <c r="E4" s="416" t="inlineStr">
        <is>
          <t>VALOR DE VENTA</t>
        </is>
      </c>
    </row>
    <row r="5" ht="14.25" customHeight="1" s="506">
      <c r="B5" s="417">
        <f>DATOS!B2</f>
        <v/>
      </c>
      <c r="C5" s="418">
        <f>SUMIF(LISTADO!$L$3:$L$513,$B5,LISTADO!$F$3:$F$513)</f>
        <v/>
      </c>
      <c r="D5" s="419">
        <f>IFERROR(C5/$C$10,0)</f>
        <v/>
      </c>
      <c r="E5" s="420">
        <f>SUMIF(LISTADO!$L$3:$L$513,$B5,LISTADO!$N$3:$N$513)</f>
        <v/>
      </c>
    </row>
    <row r="6" ht="14.25" customHeight="1" s="506">
      <c r="B6" s="421">
        <f>DATOS!B3</f>
        <v/>
      </c>
      <c r="C6" s="418">
        <f>SUMIF(LISTADO!$L$3:$L$513,$B6,LISTADO!$F$3:$F$513)</f>
        <v/>
      </c>
      <c r="D6" s="419">
        <f>IFERROR(C6/$C$10,0)</f>
        <v/>
      </c>
      <c r="E6" s="420">
        <f>SUMIF(LISTADO!$L$3:$L$513,$B6,LISTADO!$N$3:$N$513)</f>
        <v/>
      </c>
    </row>
    <row r="7" ht="14.25" customHeight="1" s="506">
      <c r="B7" s="422">
        <f>DATOS!B4</f>
        <v/>
      </c>
      <c r="C7" s="418">
        <f>SUMIF(LISTADO!$L$3:$L$513,$B7,LISTADO!$F$3:$F$513)</f>
        <v/>
      </c>
      <c r="D7" s="419">
        <f>IFERROR(C7/$C$10,0)</f>
        <v/>
      </c>
      <c r="E7" s="420">
        <f>SUMIF(LISTADO!$L$3:$L$513,$B7,LISTADO!$N$3:$N$513)</f>
        <v/>
      </c>
    </row>
    <row r="8" ht="14.25" customHeight="1" s="506">
      <c r="B8" s="423">
        <f>DATOS!B5</f>
        <v/>
      </c>
      <c r="C8" s="418">
        <f>SUMIF(LISTADO!$L$3:$L$513,$B8,LISTADO!$F$3:$F$513)</f>
        <v/>
      </c>
      <c r="D8" s="419">
        <f>IFERROR(C8/$C$10,0)</f>
        <v/>
      </c>
      <c r="E8" s="420">
        <f>SUMIF(LISTADO!$L$3:$L$513,$B8,LISTADO!$N$3:$N$513)</f>
        <v/>
      </c>
    </row>
    <row r="9" ht="14.25" customHeight="1" s="506">
      <c r="B9" s="424">
        <f>DATOS!B6</f>
        <v/>
      </c>
      <c r="C9" s="418">
        <f>SUMIF(LISTADO!$L$3:$L$513,$B9,LISTADO!$F$3:$F$513)</f>
        <v/>
      </c>
      <c r="D9" s="419">
        <f>IFERROR(C9/$C$10,0)</f>
        <v/>
      </c>
      <c r="E9" s="420">
        <f>SUMIF(LISTADO!$L$3:$L$513,$B9,LISTADO!$N$3:$N$513)</f>
        <v/>
      </c>
    </row>
    <row r="10" ht="14.25" customHeight="1" s="506">
      <c r="B10" s="425" t="inlineStr">
        <is>
          <t>TOTAL</t>
        </is>
      </c>
      <c r="C10" s="426">
        <f>SUM(C5:C9)</f>
        <v/>
      </c>
      <c r="D10" s="427">
        <f>SUM(D5:D9)</f>
        <v/>
      </c>
      <c r="E10" s="428">
        <f>SUM(E5:E9)</f>
        <v/>
      </c>
    </row>
    <row r="11" ht="14.25" customHeight="1" s="506">
      <c r="B11" s="429" t="n"/>
    </row>
    <row r="12" ht="14.25" customHeight="1" s="506">
      <c r="B12" s="429" t="n"/>
    </row>
    <row r="13" ht="14.25" customHeight="1" s="506"/>
    <row r="14" ht="14.25" customHeight="1" s="506">
      <c r="B14" s="430" t="inlineStr">
        <is>
          <t>RESUMEN DE CUOTAS POR ESTADO</t>
        </is>
      </c>
    </row>
    <row r="15" ht="14.25" customHeight="1" s="506">
      <c r="B15" s="431" t="inlineStr">
        <is>
          <t>ESTADO CUOTA</t>
        </is>
      </c>
      <c r="C15" s="431" t="inlineStr">
        <is>
          <t>N° CUOTAS</t>
        </is>
      </c>
      <c r="D15" s="431" t="inlineStr">
        <is>
          <t>% DEL TOTAL</t>
        </is>
      </c>
      <c r="E15" s="431" t="inlineStr">
        <is>
          <t>LOTES (ESTADO GENERAL)</t>
        </is>
      </c>
    </row>
    <row r="16" ht="14.25" customHeight="1" s="506">
      <c r="B16" s="417" t="inlineStr">
        <is>
          <t>PAGA</t>
        </is>
      </c>
      <c r="C16" s="418">
        <f>COUNTIF(COBRANZA!$G$3:$AP$513,$B16)</f>
        <v/>
      </c>
      <c r="D16" s="419">
        <f>IFERROR(C16/$C$20,0)</f>
        <v/>
      </c>
      <c r="E16" s="418">
        <f>COUNTIF(COBRANZA!$F$3:$F$513,$B16)</f>
        <v/>
      </c>
    </row>
    <row r="17" ht="14.25" customHeight="1" s="506">
      <c r="B17" s="424" t="inlineStr">
        <is>
          <t>AL DÍA</t>
        </is>
      </c>
      <c r="C17" s="418">
        <f>COUNTIF(COBRANZA!$G$3:$AP$513,$B17)</f>
        <v/>
      </c>
      <c r="D17" s="419">
        <f>IFERROR(C17/$C$20,0)</f>
        <v/>
      </c>
      <c r="E17" s="418">
        <f>COUNTIF(COBRANZA!$F$3:$F$513,$B17)</f>
        <v/>
      </c>
    </row>
    <row r="18" ht="14.25" customHeight="1" s="506">
      <c r="B18" s="432" t="inlineStr">
        <is>
          <t>POR VENCER</t>
        </is>
      </c>
      <c r="C18" s="418">
        <f>COUNTIF(COBRANZA!$G$3:$AP$513,$B18)</f>
        <v/>
      </c>
      <c r="D18" s="419">
        <f>IFERROR(C18/$C$20,0)</f>
        <v/>
      </c>
      <c r="E18" s="418">
        <f>COUNTIF(COBRANZA!$F$3:$F$513,$B18)</f>
        <v/>
      </c>
      <c r="F18" s="433" t="inlineStr">
        <is>
          <t>pendiente actualizar el estado de las cuotas que se realizan de manera multiple.</t>
        </is>
      </c>
    </row>
    <row r="19" ht="14.25" customHeight="1" s="506">
      <c r="B19" s="434" t="inlineStr">
        <is>
          <t>VENCIDA</t>
        </is>
      </c>
      <c r="C19" s="418">
        <f>COUNTIF(COBRANZA!$G$3:$AP$513,$B19)</f>
        <v/>
      </c>
      <c r="D19" s="419">
        <f>IFERROR(C19/$C$20,0)</f>
        <v/>
      </c>
      <c r="E19" s="418">
        <f>COUNTIF(COBRANZA!$F$3:$F$513,$B19)</f>
        <v/>
      </c>
    </row>
    <row r="20" ht="14.25" customHeight="1" s="506">
      <c r="B20" s="425" t="inlineStr">
        <is>
          <t>TOTAL</t>
        </is>
      </c>
      <c r="C20" s="426">
        <f>SUM(C16:C19)</f>
        <v/>
      </c>
      <c r="D20" s="427">
        <f>SUM(D16:D19)</f>
        <v/>
      </c>
      <c r="E20" s="426">
        <f>SUM(E16:E19)</f>
        <v/>
      </c>
    </row>
    <row r="21" ht="14.25" customHeight="1" s="506">
      <c r="B21" s="429" t="n"/>
    </row>
    <row r="22" ht="14.25" customHeight="1" s="506"/>
    <row r="23" ht="14.25" customHeight="1" s="506">
      <c r="B23" s="430" t="inlineStr">
        <is>
          <t>RECAUDO DEL MES</t>
        </is>
      </c>
    </row>
    <row r="24" ht="14.25" customHeight="1" s="506"/>
    <row r="25" ht="14.25" customHeight="1" s="506">
      <c r="B25" s="112" t="inlineStr">
        <is>
          <t>Mes a analizar</t>
        </is>
      </c>
      <c r="C25" s="435" t="n">
        <v>46235</v>
      </c>
    </row>
    <row r="26" ht="14.25" customHeight="1" s="506">
      <c r="B26" s="170" t="inlineStr">
        <is>
          <t>Desde</t>
        </is>
      </c>
      <c r="C26" s="436">
        <f>DATE(YEAR($C$25),MONTH($C$25),1)</f>
        <v/>
      </c>
    </row>
    <row r="27" ht="14.25" customHeight="1" s="506">
      <c r="B27" s="170" t="inlineStr">
        <is>
          <t>Hasta</t>
        </is>
      </c>
      <c r="C27" s="436">
        <f>EOMONTH($C$25,0)</f>
        <v/>
      </c>
    </row>
    <row r="28" ht="14.25" customHeight="1" s="506"/>
    <row r="29" ht="14.25" customHeight="1" s="506">
      <c r="B29" s="416" t="inlineStr">
        <is>
          <t>CONCEPTO</t>
        </is>
      </c>
      <c r="C29" s="416" t="inlineStr">
        <is>
          <t>N° CUOTAS</t>
        </is>
      </c>
      <c r="D29" s="416" t="inlineStr">
        <is>
          <t>VALOR</t>
        </is>
      </c>
    </row>
    <row r="30" ht="14.25" customHeight="1" s="506">
      <c r="B30" s="437" t="inlineStr">
        <is>
          <t>(a) Cuotas que vencen en el mes (proyectado)</t>
        </is>
      </c>
      <c r="C30" s="438">
        <f>SUMPRODUCT((MOD(COLUMN('PROYECCIÓN'!$K$4:$HP$514)-COLUMN('PROYECCIÓN'!$K$4),6)=0)*(ISNUMBER('PROYECCIÓN'!$K$4:$HP$514))*('PROYECCIÓN'!$K$4:$HP$514&gt;=$C$26)*('PROYECCIÓN'!$K$4:$HP$514&lt;=$C$27))</f>
        <v/>
      </c>
      <c r="D30" s="420">
        <f>SUMPRODUCT((MOD(COLUMN('PROYECCIÓN'!$K$4:$HP$514)-COLUMN('PROYECCIÓN'!$K$4),6)=0)*(ISNUMBER('PROYECCIÓN'!$K$4:$HP$514))*('PROYECCIÓN'!$K$4:$HP$514&gt;=$C$26)*('PROYECCIÓN'!$K$4:$HP$514&lt;=$C$27)*'PROYECCIÓN'!$HU$4:$HU$514)</f>
        <v/>
      </c>
    </row>
    <row r="31" ht="14.25" customHeight="1" s="506">
      <c r="B31" s="437" t="inlineStr">
        <is>
          <t>(b) Saldo vencido de meses anteriores (sin pago)</t>
        </is>
      </c>
      <c r="C31" s="438">
        <f>SUMPRODUCT((MOD(COLUMN('PROYECCIÓN'!$K$4:$HP$514)-COLUMN('PROYECCIÓN'!$K$4),6)=0)*(ISNUMBER('PROYECCIÓN'!$K$4:$HP$514))*('PROYECCIÓN'!$K$4:$HP$514&lt;$C$26)*('PROYECCIÓN'!$M$4:$HR$514=""))</f>
        <v/>
      </c>
      <c r="D31" s="420">
        <f>SUMPRODUCT((MOD(COLUMN('PROYECCIÓN'!$K$4:$HP$514)-COLUMN('PROYECCIÓN'!$K$4),6)=0)*(ISNUMBER('PROYECCIÓN'!$K$4:$HP$514))*('PROYECCIÓN'!$K$4:$HP$514&lt;$C$26)*('PROYECCIÓN'!$M$4:$HR$514="")*'PROYECCIÓN'!$HU$4:$HU$514)</f>
        <v/>
      </c>
      <c r="E31" s="439" t="inlineStr">
        <is>
          <t>pendiente actualizar el estado de las cuotas que se realizan de manera multiple.</t>
        </is>
      </c>
    </row>
    <row r="32" ht="14.25" customHeight="1" s="506">
      <c r="B32" s="425" t="inlineStr">
        <is>
          <t>META TOTAL DE RECAUDO (a+b)</t>
        </is>
      </c>
      <c r="C32" s="438">
        <f>C30+C31</f>
        <v/>
      </c>
      <c r="D32" s="428">
        <f>D30+D31</f>
        <v/>
      </c>
      <c r="E32" s="527" t="n"/>
    </row>
    <row r="33" ht="14.25" customHeight="1" s="506">
      <c r="B33" s="417" t="inlineStr">
        <is>
          <t>RECAUDADO EN EL MES (por fecha de pago)</t>
        </is>
      </c>
      <c r="C33" s="441">
        <f>SUM('PROYECCIÓN'!$HX$4:$HX$514)</f>
        <v/>
      </c>
      <c r="D33" s="442">
        <f>SUM('PROYECCIÓN'!$HW$4:$HW$514)</f>
        <v/>
      </c>
      <c r="E33" s="527" t="n"/>
    </row>
    <row r="34" ht="14.25" customHeight="1" s="506">
      <c r="B34" s="425" t="inlineStr">
        <is>
          <t>% Cumplimiento vs cuota del mes</t>
        </is>
      </c>
      <c r="C34" s="437" t="n"/>
      <c r="D34" s="427">
        <f>IFERROR(D33/D30,0)</f>
        <v/>
      </c>
    </row>
    <row r="35" ht="14.25" customHeight="1" s="506">
      <c r="B35" s="443" t="inlineStr">
        <is>
          <t>% Cumplimiento vs meta total</t>
        </is>
      </c>
      <c r="C35" s="437" t="n"/>
      <c r="D35" s="427">
        <f>IFERROR(D33/D32,0)</f>
        <v/>
      </c>
    </row>
    <row r="36" ht="14.25" customHeight="1" s="506">
      <c r="B36" s="444" t="inlineStr">
        <is>
          <t>Desviación vs cuota del mes</t>
        </is>
      </c>
      <c r="C36" s="444" t="n"/>
      <c r="D36" s="445">
        <f>D33-D30</f>
        <v/>
      </c>
    </row>
    <row r="37" ht="14.25" customHeight="1" s="506">
      <c r="B37" s="2" t="n"/>
      <c r="C37" s="2" t="n"/>
      <c r="D37" s="446" t="n"/>
    </row>
    <row r="38" ht="14.25" customHeight="1" s="506">
      <c r="B38" s="447" t="inlineStr">
        <is>
          <t>VENTAS DEL PERIODO</t>
        </is>
      </c>
      <c r="C38" s="448" t="n"/>
      <c r="D38" s="449" t="n"/>
    </row>
    <row r="39" ht="14.25" customHeight="1" s="506">
      <c r="B39" s="2" t="n"/>
      <c r="C39" s="2" t="n"/>
      <c r="D39" s="446" t="n"/>
    </row>
    <row r="40" ht="14.25" customHeight="1" s="506">
      <c r="B40" s="416" t="inlineStr">
        <is>
          <t>INDICADOR</t>
        </is>
      </c>
      <c r="C40" s="416" t="inlineStr">
        <is>
          <t>N° LOTES</t>
        </is>
      </c>
      <c r="D40" s="450" t="inlineStr">
        <is>
          <t>VALOR</t>
        </is>
      </c>
    </row>
    <row r="41" ht="14.25" customHeight="1" s="506">
      <c r="B41" s="418" t="inlineStr">
        <is>
          <t>Lotes vendidos en el mes</t>
        </is>
      </c>
      <c r="C41" s="451">
        <f>COUNTIFS(VENTAS!$F$3:$F$513,"&gt;="&amp;$C$26,VENTAS!$F$3:$F$513,"&lt;="&amp;$C$27)</f>
        <v/>
      </c>
      <c r="D41" s="420">
        <f>SUMIFS(VENTAS!$D$3:$D$513,VENTAS!$F$3:$F$513,"&gt;="&amp;$C$26,VENTAS!$F$3:$F$513,"&lt;="&amp;$C$27)</f>
        <v/>
      </c>
    </row>
    <row r="42" ht="14.25" customHeight="1" s="506">
      <c r="B42" s="418" t="inlineStr">
        <is>
          <t>Cuota inicial pactada</t>
        </is>
      </c>
      <c r="C42" s="418" t="n"/>
      <c r="D42" s="420">
        <f>SUMIFS(VENTAS!$G$3:$G$513,VENTAS!$F$3:$F$513,"&gt;="&amp;$C$26,VENTAS!$F$3:$F$513,"&lt;="&amp;$C$27)</f>
        <v/>
      </c>
    </row>
    <row r="43" ht="14.25" customHeight="1" s="506">
      <c r="B43" s="418" t="inlineStr">
        <is>
          <t>Saldo financiado generado</t>
        </is>
      </c>
      <c r="C43" s="418" t="n"/>
      <c r="D43" s="420">
        <f>SUMIFS(VENTAS!$J$3:$J$513,VENTAS!$F$3:$F$513,"&gt;="&amp;$C$26,VENTAS!$F$3:$F$513,"&lt;="&amp;$C$27)</f>
        <v/>
      </c>
    </row>
    <row r="44" ht="14.25" customHeight="1" s="506">
      <c r="B44" s="2" t="n"/>
      <c r="C44" s="2" t="n"/>
      <c r="D44" s="446" t="n"/>
    </row>
    <row r="45" ht="14.25" customHeight="1" s="506">
      <c r="B45" s="452" t="inlineStr">
        <is>
          <t>Ventas del mes por vendedor (solo con ventas en el periodo)</t>
        </is>
      </c>
      <c r="C45" s="2" t="n"/>
      <c r="D45" s="446" t="n"/>
    </row>
    <row r="46" ht="14.25" customHeight="1" s="506">
      <c r="B46" s="453" t="inlineStr">
        <is>
          <t>VENDEDOR</t>
        </is>
      </c>
      <c r="C46" s="453" t="inlineStr">
        <is>
          <t>N° LOTES</t>
        </is>
      </c>
      <c r="D46" s="454" t="inlineStr">
        <is>
          <t>VALOR VENDIDO</t>
        </is>
      </c>
    </row>
    <row r="47" outlineLevel="1" ht="14.25" customHeight="1" s="506">
      <c r="B47" s="437" t="inlineStr">
        <is>
          <t>ARIEL</t>
        </is>
      </c>
      <c r="C47" s="455">
        <f>COUNTIFS(VENTAS!$S$3:$S$513,$B47,VENTAS!$F$3:$F$513,"&gt;="&amp;$C$26,VENTAS!$F$3:$F$513,"&lt;="&amp;$C$27)</f>
        <v/>
      </c>
      <c r="D47" s="420">
        <f>SUMIFS(VENTAS!$D$3:$D$513,VENTAS!$S$3:$S$513,$B47,VENTAS!$F$3:$F$513,"&gt;="&amp;$C$26,VENTAS!$F$3:$F$513,"&lt;="&amp;$C$27)</f>
        <v/>
      </c>
    </row>
    <row r="48" outlineLevel="1" ht="14.25" customHeight="1" s="506">
      <c r="B48" s="437" t="inlineStr">
        <is>
          <t>ARLEY HERNANDEZ</t>
        </is>
      </c>
      <c r="C48" s="455">
        <f>COUNTIFS(VENTAS!$S$3:$S$513,$B48,VENTAS!$F$3:$F$513,"&gt;="&amp;$C$26,VENTAS!$F$3:$F$513,"&lt;="&amp;$C$27)</f>
        <v/>
      </c>
      <c r="D48" s="420">
        <f>SUMIFS(VENTAS!$D$3:$D$513,VENTAS!$S$3:$S$513,$B48,VENTAS!$F$3:$F$513,"&gt;="&amp;$C$26,VENTAS!$F$3:$F$513,"&lt;="&amp;$C$27)</f>
        <v/>
      </c>
    </row>
    <row r="49" outlineLevel="1" ht="14.25" customHeight="1" s="506">
      <c r="B49" s="437" t="inlineStr">
        <is>
          <t>BAIRON FLOREZ</t>
        </is>
      </c>
      <c r="C49" s="455">
        <f>COUNTIFS(VENTAS!$S$3:$S$513,$B49,VENTAS!$F$3:$F$513,"&gt;="&amp;$C$26,VENTAS!$F$3:$F$513,"&lt;="&amp;$C$27)</f>
        <v/>
      </c>
      <c r="D49" s="420">
        <f>SUMIFS(VENTAS!$D$3:$D$513,VENTAS!$S$3:$S$513,$B49,VENTAS!$F$3:$F$513,"&gt;="&amp;$C$26,VENTAS!$F$3:$F$513,"&lt;="&amp;$C$27)</f>
        <v/>
      </c>
    </row>
    <row r="50" outlineLevel="1" ht="14.25" customHeight="1" s="506">
      <c r="B50" s="437" t="inlineStr">
        <is>
          <t>CAMILA</t>
        </is>
      </c>
      <c r="C50" s="455">
        <f>COUNTIFS(VENTAS!$S$3:$S$513,$B50,VENTAS!$F$3:$F$513,"&gt;="&amp;$C$26,VENTAS!$F$3:$F$513,"&lt;="&amp;$C$27)</f>
        <v/>
      </c>
      <c r="D50" s="420">
        <f>SUMIFS(VENTAS!$D$3:$D$513,VENTAS!$S$3:$S$513,$B50,VENTAS!$F$3:$F$513,"&gt;="&amp;$C$26,VENTAS!$F$3:$F$513,"&lt;="&amp;$C$27)</f>
        <v/>
      </c>
    </row>
    <row r="51" outlineLevel="1" ht="14.25" customHeight="1" s="506">
      <c r="B51" s="437" t="inlineStr">
        <is>
          <t>CAMILA ZAMBRANO</t>
        </is>
      </c>
      <c r="C51" s="455">
        <f>COUNTIFS(VENTAS!$S$3:$S$513,$B51,VENTAS!$F$3:$F$513,"&gt;="&amp;$C$26,VENTAS!$F$3:$F$513,"&lt;="&amp;$C$27)</f>
        <v/>
      </c>
      <c r="D51" s="420">
        <f>SUMIFS(VENTAS!$D$3:$D$513,VENTAS!$S$3:$S$513,$B51,VENTAS!$F$3:$F$513,"&gt;="&amp;$C$26,VENTAS!$F$3:$F$513,"&lt;="&amp;$C$27)</f>
        <v/>
      </c>
    </row>
    <row r="52" outlineLevel="1" ht="14.25" customHeight="1" s="506">
      <c r="B52" s="437" t="inlineStr">
        <is>
          <t>CARLOS JULIAN</t>
        </is>
      </c>
      <c r="C52" s="455">
        <f>COUNTIFS(VENTAS!$S$3:$S$513,$B52,VENTAS!$F$3:$F$513,"&gt;="&amp;$C$26,VENTAS!$F$3:$F$513,"&lt;="&amp;$C$27)</f>
        <v/>
      </c>
      <c r="D52" s="420">
        <f>SUMIFS(VENTAS!$D$3:$D$513,VENTAS!$S$3:$S$513,$B52,VENTAS!$F$3:$F$513,"&gt;="&amp;$C$26,VENTAS!$F$3:$F$513,"&lt;="&amp;$C$27)</f>
        <v/>
      </c>
    </row>
    <row r="53" outlineLevel="1" ht="14.25" customHeight="1" s="506">
      <c r="B53" s="437" t="inlineStr">
        <is>
          <t>COCO</t>
        </is>
      </c>
      <c r="C53" s="455">
        <f>COUNTIFS(VENTAS!$S$3:$S$513,$B53,VENTAS!$F$3:$F$513,"&gt;="&amp;$C$26,VENTAS!$F$3:$F$513,"&lt;="&amp;$C$27)</f>
        <v/>
      </c>
      <c r="D53" s="420">
        <f>SUMIFS(VENTAS!$D$3:$D$513,VENTAS!$S$3:$S$513,$B53,VENTAS!$F$3:$F$513,"&gt;="&amp;$C$26,VENTAS!$F$3:$F$513,"&lt;="&amp;$C$27)</f>
        <v/>
      </c>
    </row>
    <row r="54" outlineLevel="1" ht="14.25" customHeight="1" s="506">
      <c r="B54" s="437" t="inlineStr">
        <is>
          <t>DANIA</t>
        </is>
      </c>
      <c r="C54" s="455">
        <f>COUNTIFS(VENTAS!$S$3:$S$513,$B54,VENTAS!$F$3:$F$513,"&gt;="&amp;$C$26,VENTAS!$F$3:$F$513,"&lt;="&amp;$C$27)</f>
        <v/>
      </c>
      <c r="D54" s="420">
        <f>SUMIFS(VENTAS!$D$3:$D$513,VENTAS!$S$3:$S$513,$B54,VENTAS!$F$3:$F$513,"&gt;="&amp;$C$26,VENTAS!$F$3:$F$513,"&lt;="&amp;$C$27)</f>
        <v/>
      </c>
    </row>
    <row r="55" outlineLevel="1" ht="14.25" customHeight="1" s="506">
      <c r="B55" s="437" t="inlineStr">
        <is>
          <t>DANIEL</t>
        </is>
      </c>
      <c r="C55" s="455">
        <f>COUNTIFS(VENTAS!$S$3:$S$513,$B55,VENTAS!$F$3:$F$513,"&gt;="&amp;$C$26,VENTAS!$F$3:$F$513,"&lt;="&amp;$C$27)</f>
        <v/>
      </c>
      <c r="D55" s="420">
        <f>SUMIFS(VENTAS!$D$3:$D$513,VENTAS!$S$3:$S$513,$B55,VENTAS!$F$3:$F$513,"&gt;="&amp;$C$26,VENTAS!$F$3:$F$513,"&lt;="&amp;$C$27)</f>
        <v/>
      </c>
    </row>
    <row r="56" outlineLevel="1" ht="14.25" customHeight="1" s="506">
      <c r="B56" s="437" t="inlineStr">
        <is>
          <t>DANIEL BARRETO</t>
        </is>
      </c>
      <c r="C56" s="455">
        <f>COUNTIFS(VENTAS!$S$3:$S$513,$B56,VENTAS!$F$3:$F$513,"&gt;="&amp;$C$26,VENTAS!$F$3:$F$513,"&lt;="&amp;$C$27)</f>
        <v/>
      </c>
      <c r="D56" s="420">
        <f>SUMIFS(VENTAS!$D$3:$D$513,VENTAS!$S$3:$S$513,$B56,VENTAS!$F$3:$F$513,"&gt;="&amp;$C$26,VENTAS!$F$3:$F$513,"&lt;="&amp;$C$27)</f>
        <v/>
      </c>
    </row>
    <row r="57" outlineLevel="1" ht="14.25" customHeight="1" s="506">
      <c r="B57" s="437" t="inlineStr">
        <is>
          <t>DAVID FELIPE</t>
        </is>
      </c>
      <c r="C57" s="455">
        <f>COUNTIFS(VENTAS!$S$3:$S$513,$B57,VENTAS!$F$3:$F$513,"&gt;="&amp;$C$26,VENTAS!$F$3:$F$513,"&lt;="&amp;$C$27)</f>
        <v/>
      </c>
      <c r="D57" s="420">
        <f>SUMIFS(VENTAS!$D$3:$D$513,VENTAS!$S$3:$S$513,$B57,VENTAS!$F$3:$F$513,"&gt;="&amp;$C$26,VENTAS!$F$3:$F$513,"&lt;="&amp;$C$27)</f>
        <v/>
      </c>
    </row>
    <row r="58" outlineLevel="1" ht="14.25" customHeight="1" s="506">
      <c r="B58" s="437" t="inlineStr">
        <is>
          <t>DIANA</t>
        </is>
      </c>
      <c r="C58" s="455">
        <f>COUNTIFS(VENTAS!$S$3:$S$513,$B58,VENTAS!$F$3:$F$513,"&gt;="&amp;$C$26,VENTAS!$F$3:$F$513,"&lt;="&amp;$C$27)</f>
        <v/>
      </c>
      <c r="D58" s="420">
        <f>SUMIFS(VENTAS!$D$3:$D$513,VENTAS!$S$3:$S$513,$B58,VENTAS!$F$3:$F$513,"&gt;="&amp;$C$26,VENTAS!$F$3:$F$513,"&lt;="&amp;$C$27)</f>
        <v/>
      </c>
    </row>
    <row r="59" outlineLevel="1" ht="14.25" customHeight="1" s="506">
      <c r="B59" s="437" t="inlineStr">
        <is>
          <t>EIDER PARDO</t>
        </is>
      </c>
      <c r="C59" s="455">
        <f>COUNTIFS(VENTAS!$S$3:$S$513,$B59,VENTAS!$F$3:$F$513,"&gt;="&amp;$C$26,VENTAS!$F$3:$F$513,"&lt;="&amp;$C$27)</f>
        <v/>
      </c>
      <c r="D59" s="420">
        <f>SUMIFS(VENTAS!$D$3:$D$513,VENTAS!$S$3:$S$513,$B59,VENTAS!$F$3:$F$513,"&gt;="&amp;$C$26,VENTAS!$F$3:$F$513,"&lt;="&amp;$C$27)</f>
        <v/>
      </c>
    </row>
    <row r="60" outlineLevel="1" ht="14.25" customHeight="1" s="506">
      <c r="B60" s="437" t="inlineStr">
        <is>
          <t>ERIK TACHA</t>
        </is>
      </c>
      <c r="C60" s="455">
        <f>COUNTIFS(VENTAS!$S$3:$S$513,$B60,VENTAS!$F$3:$F$513,"&gt;="&amp;$C$26,VENTAS!$F$3:$F$513,"&lt;="&amp;$C$27)</f>
        <v/>
      </c>
      <c r="D60" s="420">
        <f>SUMIFS(VENTAS!$D$3:$D$513,VENTAS!$S$3:$S$513,$B60,VENTAS!$F$3:$F$513,"&gt;="&amp;$C$26,VENTAS!$F$3:$F$513,"&lt;="&amp;$C$27)</f>
        <v/>
      </c>
    </row>
    <row r="61" outlineLevel="1" ht="14.25" customHeight="1" s="506">
      <c r="B61" s="437" t="inlineStr">
        <is>
          <t>ESTIVEN CARVAJAL</t>
        </is>
      </c>
      <c r="C61" s="455">
        <f>COUNTIFS(VENTAS!$S$3:$S$513,$B61,VENTAS!$F$3:$F$513,"&gt;="&amp;$C$26,VENTAS!$F$3:$F$513,"&lt;="&amp;$C$27)</f>
        <v/>
      </c>
      <c r="D61" s="420">
        <f>SUMIFS(VENTAS!$D$3:$D$513,VENTAS!$S$3:$S$513,$B61,VENTAS!$F$3:$F$513,"&gt;="&amp;$C$26,VENTAS!$F$3:$F$513,"&lt;="&amp;$C$27)</f>
        <v/>
      </c>
    </row>
    <row r="62" outlineLevel="1" ht="14.25" customHeight="1" s="506">
      <c r="B62" s="437" t="inlineStr">
        <is>
          <t>GINA RUIZ</t>
        </is>
      </c>
      <c r="C62" s="455">
        <f>COUNTIFS(VENTAS!$S$3:$S$513,$B62,VENTAS!$F$3:$F$513,"&gt;="&amp;$C$26,VENTAS!$F$3:$F$513,"&lt;="&amp;$C$27)</f>
        <v/>
      </c>
      <c r="D62" s="420">
        <f>SUMIFS(VENTAS!$D$3:$D$513,VENTAS!$S$3:$S$513,$B62,VENTAS!$F$3:$F$513,"&gt;="&amp;$C$26,VENTAS!$F$3:$F$513,"&lt;="&amp;$C$27)</f>
        <v/>
      </c>
    </row>
    <row r="63" outlineLevel="1" ht="14.25" customHeight="1" s="506">
      <c r="B63" s="437" t="inlineStr">
        <is>
          <t>GUSTAVO</t>
        </is>
      </c>
      <c r="C63" s="455">
        <f>COUNTIFS(VENTAS!$S$3:$S$513,$B63,VENTAS!$F$3:$F$513,"&gt;="&amp;$C$26,VENTAS!$F$3:$F$513,"&lt;="&amp;$C$27)</f>
        <v/>
      </c>
      <c r="D63" s="420">
        <f>SUMIFS(VENTAS!$D$3:$D$513,VENTAS!$S$3:$S$513,$B63,VENTAS!$F$3:$F$513,"&gt;="&amp;$C$26,VENTAS!$F$3:$F$513,"&lt;="&amp;$C$27)</f>
        <v/>
      </c>
    </row>
    <row r="64" outlineLevel="1" ht="14.25" customHeight="1" s="506">
      <c r="B64" s="437" t="inlineStr">
        <is>
          <t>INGRID</t>
        </is>
      </c>
      <c r="C64" s="455">
        <f>COUNTIFS(VENTAS!$S$3:$S$513,$B64,VENTAS!$F$3:$F$513,"&gt;="&amp;$C$26,VENTAS!$F$3:$F$513,"&lt;="&amp;$C$27)</f>
        <v/>
      </c>
      <c r="D64" s="420">
        <f>SUMIFS(VENTAS!$D$3:$D$513,VENTAS!$S$3:$S$513,$B64,VENTAS!$F$3:$F$513,"&gt;="&amp;$C$26,VENTAS!$F$3:$F$513,"&lt;="&amp;$C$27)</f>
        <v/>
      </c>
    </row>
    <row r="65" outlineLevel="1" ht="14.25" customHeight="1" s="506">
      <c r="B65" s="437" t="inlineStr">
        <is>
          <t>JAVIER</t>
        </is>
      </c>
      <c r="C65" s="455">
        <f>COUNTIFS(VENTAS!$S$3:$S$513,$B65,VENTAS!$F$3:$F$513,"&gt;="&amp;$C$26,VENTAS!$F$3:$F$513,"&lt;="&amp;$C$27)</f>
        <v/>
      </c>
      <c r="D65" s="420">
        <f>SUMIFS(VENTAS!$D$3:$D$513,VENTAS!$S$3:$S$513,$B65,VENTAS!$F$3:$F$513,"&gt;="&amp;$C$26,VENTAS!$F$3:$F$513,"&lt;="&amp;$C$27)</f>
        <v/>
      </c>
    </row>
    <row r="66" outlineLevel="1" ht="14.25" customHeight="1" s="506">
      <c r="B66" s="437" t="inlineStr">
        <is>
          <t>JEFFERSON</t>
        </is>
      </c>
      <c r="C66" s="455">
        <f>COUNTIFS(VENTAS!$S$3:$S$513,$B66,VENTAS!$F$3:$F$513,"&gt;="&amp;$C$26,VENTAS!$F$3:$F$513,"&lt;="&amp;$C$27)</f>
        <v/>
      </c>
      <c r="D66" s="420">
        <f>SUMIFS(VENTAS!$D$3:$D$513,VENTAS!$S$3:$S$513,$B66,VENTAS!$F$3:$F$513,"&gt;="&amp;$C$26,VENTAS!$F$3:$F$513,"&lt;="&amp;$C$27)</f>
        <v/>
      </c>
    </row>
    <row r="67" outlineLevel="1" ht="14.25" customHeight="1" s="506">
      <c r="B67" s="437" t="inlineStr">
        <is>
          <t>JHON ALBERTO</t>
        </is>
      </c>
      <c r="C67" s="455">
        <f>COUNTIFS(VENTAS!$S$3:$S$513,$B67,VENTAS!$F$3:$F$513,"&gt;="&amp;$C$26,VENTAS!$F$3:$F$513,"&lt;="&amp;$C$27)</f>
        <v/>
      </c>
      <c r="D67" s="420">
        <f>SUMIFS(VENTAS!$D$3:$D$513,VENTAS!$S$3:$S$513,$B67,VENTAS!$F$3:$F$513,"&gt;="&amp;$C$26,VENTAS!$F$3:$F$513,"&lt;="&amp;$C$27)</f>
        <v/>
      </c>
    </row>
    <row r="68" outlineLevel="1" ht="14.25" customHeight="1" s="506">
      <c r="B68" s="437" t="inlineStr">
        <is>
          <t>JHON CARVAJAL</t>
        </is>
      </c>
      <c r="C68" s="455">
        <f>COUNTIFS(VENTAS!$S$3:$S$513,$B68,VENTAS!$F$3:$F$513,"&gt;="&amp;$C$26,VENTAS!$F$3:$F$513,"&lt;="&amp;$C$27)</f>
        <v/>
      </c>
      <c r="D68" s="420">
        <f>SUMIFS(VENTAS!$D$3:$D$513,VENTAS!$S$3:$S$513,$B68,VENTAS!$F$3:$F$513,"&gt;="&amp;$C$26,VENTAS!$F$3:$F$513,"&lt;="&amp;$C$27)</f>
        <v/>
      </c>
    </row>
    <row r="69" outlineLevel="1" ht="14.25" customHeight="1" s="506">
      <c r="B69" s="437" t="inlineStr">
        <is>
          <t>JHON JAIRO  RINCON</t>
        </is>
      </c>
      <c r="C69" s="455">
        <f>COUNTIFS(VENTAS!$S$3:$S$513,$B69,VENTAS!$F$3:$F$513,"&gt;="&amp;$C$26,VENTAS!$F$3:$F$513,"&lt;="&amp;$C$27)</f>
        <v/>
      </c>
      <c r="D69" s="420">
        <f>SUMIFS(VENTAS!$D$3:$D$513,VENTAS!$S$3:$S$513,$B69,VENTAS!$F$3:$F$513,"&gt;="&amp;$C$26,VENTAS!$F$3:$F$513,"&lt;="&amp;$C$27)</f>
        <v/>
      </c>
    </row>
    <row r="70" outlineLevel="1" ht="14.25" customHeight="1" s="506">
      <c r="B70" s="437" t="inlineStr">
        <is>
          <t>JHON JAIRO RINCON</t>
        </is>
      </c>
      <c r="C70" s="455">
        <f>COUNTIFS(VENTAS!$S$3:$S$513,$B70,VENTAS!$F$3:$F$513,"&gt;="&amp;$C$26,VENTAS!$F$3:$F$513,"&lt;="&amp;$C$27)</f>
        <v/>
      </c>
      <c r="D70" s="420">
        <f>SUMIFS(VENTAS!$D$3:$D$513,VENTAS!$S$3:$S$513,$B70,VENTAS!$F$3:$F$513,"&gt;="&amp;$C$26,VENTAS!$F$3:$F$513,"&lt;="&amp;$C$27)</f>
        <v/>
      </c>
    </row>
    <row r="71" outlineLevel="1" ht="14.25" customHeight="1" s="506">
      <c r="B71" s="437" t="inlineStr">
        <is>
          <t>JOSE PEREZ</t>
        </is>
      </c>
      <c r="C71" s="455">
        <f>COUNTIFS(VENTAS!$S$3:$S$513,$B71,VENTAS!$F$3:$F$513,"&gt;="&amp;$C$26,VENTAS!$F$3:$F$513,"&lt;="&amp;$C$27)</f>
        <v/>
      </c>
      <c r="D71" s="420">
        <f>SUMIFS(VENTAS!$D$3:$D$513,VENTAS!$S$3:$S$513,$B71,VENTAS!$F$3:$F$513,"&gt;="&amp;$C$26,VENTAS!$F$3:$F$513,"&lt;="&amp;$C$27)</f>
        <v/>
      </c>
    </row>
    <row r="72" outlineLevel="1" ht="14.25" customHeight="1" s="506">
      <c r="B72" s="437" t="inlineStr">
        <is>
          <t>JUAN DAVID</t>
        </is>
      </c>
      <c r="C72" s="456">
        <f>COUNTIFS(VENTAS!$S$3:$S$513,$B72,VENTAS!$F$3:$F$513,"&gt;="&amp;$C$26,VENTAS!$F$3:$F$513,"&lt;="&amp;$C$27)</f>
        <v/>
      </c>
      <c r="D72" s="420">
        <f>SUMIFS(VENTAS!$D$3:$D$513,VENTAS!$S$3:$S$513,$B72,VENTAS!$F$3:$F$513,"&gt;="&amp;$C$26,VENTAS!$F$3:$F$513,"&lt;="&amp;$C$27)</f>
        <v/>
      </c>
    </row>
    <row r="73" outlineLevel="1" ht="14.25" customHeight="1" s="506">
      <c r="B73" s="437" t="inlineStr">
        <is>
          <t>JULIAN AGUILERA</t>
        </is>
      </c>
      <c r="C73" s="455">
        <f>COUNTIFS(VENTAS!$S$3:$S$513,$B73,VENTAS!$F$3:$F$513,"&gt;="&amp;$C$26,VENTAS!$F$3:$F$513,"&lt;="&amp;$C$27)</f>
        <v/>
      </c>
      <c r="D73" s="420">
        <f>SUMIFS(VENTAS!$D$3:$D$513,VENTAS!$S$3:$S$513,$B73,VENTAS!$F$3:$F$513,"&gt;="&amp;$C$26,VENTAS!$F$3:$F$513,"&lt;="&amp;$C$27)</f>
        <v/>
      </c>
    </row>
    <row r="74" outlineLevel="1" ht="14.25" customHeight="1" s="506">
      <c r="B74" s="437" t="inlineStr">
        <is>
          <t>JULIAN CARDENAS</t>
        </is>
      </c>
      <c r="C74" s="455">
        <f>COUNTIFS(VENTAS!$S$3:$S$513,$B74,VENTAS!$F$3:$F$513,"&gt;="&amp;$C$26,VENTAS!$F$3:$F$513,"&lt;="&amp;$C$27)</f>
        <v/>
      </c>
      <c r="D74" s="420">
        <f>SUMIFS(VENTAS!$D$3:$D$513,VENTAS!$S$3:$S$513,$B74,VENTAS!$F$3:$F$513,"&gt;="&amp;$C$26,VENTAS!$F$3:$F$513,"&lt;="&amp;$C$27)</f>
        <v/>
      </c>
    </row>
    <row r="75" outlineLevel="1" ht="14.25" customHeight="1" s="506">
      <c r="B75" s="437" t="inlineStr">
        <is>
          <t>KATHERINE TACHA</t>
        </is>
      </c>
      <c r="C75" s="455">
        <f>COUNTIFS(VENTAS!$S$3:$S$513,$B75,VENTAS!$F$3:$F$513,"&gt;="&amp;$C$26,VENTAS!$F$3:$F$513,"&lt;="&amp;$C$27)</f>
        <v/>
      </c>
      <c r="D75" s="420">
        <f>SUMIFS(VENTAS!$D$3:$D$513,VENTAS!$S$3:$S$513,$B75,VENTAS!$F$3:$F$513,"&gt;="&amp;$C$26,VENTAS!$F$3:$F$513,"&lt;="&amp;$C$27)</f>
        <v/>
      </c>
    </row>
    <row r="76" outlineLevel="1" ht="14.25" customHeight="1" s="506">
      <c r="B76" s="437" t="inlineStr">
        <is>
          <t>LAURA CAMACHO</t>
        </is>
      </c>
      <c r="C76" s="455">
        <f>COUNTIFS(VENTAS!$S$3:$S$513,$B76,VENTAS!$F$3:$F$513,"&gt;="&amp;$C$26,VENTAS!$F$3:$F$513,"&lt;="&amp;$C$27)</f>
        <v/>
      </c>
      <c r="D76" s="420">
        <f>SUMIFS(VENTAS!$D$3:$D$513,VENTAS!$S$3:$S$513,$B76,VENTAS!$F$3:$F$513,"&gt;="&amp;$C$26,VENTAS!$F$3:$F$513,"&lt;="&amp;$C$27)</f>
        <v/>
      </c>
    </row>
    <row r="77" outlineLevel="1" ht="14.25" customHeight="1" s="506">
      <c r="B77" s="437" t="inlineStr">
        <is>
          <t>LUBIN DIAZ</t>
        </is>
      </c>
      <c r="C77" s="455">
        <f>COUNTIFS(VENTAS!$S$3:$S$513,$B77,VENTAS!$F$3:$F$513,"&gt;="&amp;$C$26,VENTAS!$F$3:$F$513,"&lt;="&amp;$C$27)</f>
        <v/>
      </c>
      <c r="D77" s="420">
        <f>SUMIFS(VENTAS!$D$3:$D$513,VENTAS!$S$3:$S$513,$B77,VENTAS!$F$3:$F$513,"&gt;="&amp;$C$26,VENTAS!$F$3:$F$513,"&lt;="&amp;$C$27)</f>
        <v/>
      </c>
    </row>
    <row r="78" outlineLevel="1" ht="14.25" customHeight="1" s="506">
      <c r="B78" s="437" t="inlineStr">
        <is>
          <t>MAGALY ACERO</t>
        </is>
      </c>
      <c r="C78" s="455">
        <f>COUNTIFS(VENTAS!$S$3:$S$513,$B78,VENTAS!$F$3:$F$513,"&gt;="&amp;$C$26,VENTAS!$F$3:$F$513,"&lt;="&amp;$C$27)</f>
        <v/>
      </c>
      <c r="D78" s="420">
        <f>SUMIFS(VENTAS!$D$3:$D$513,VENTAS!$S$3:$S$513,$B78,VENTAS!$F$3:$F$513,"&gt;="&amp;$C$26,VENTAS!$F$3:$F$513,"&lt;="&amp;$C$27)</f>
        <v/>
      </c>
    </row>
    <row r="79" outlineLevel="1" ht="14.25" customHeight="1" s="506">
      <c r="B79" s="437" t="inlineStr">
        <is>
          <t>MARLON</t>
        </is>
      </c>
      <c r="C79" s="455">
        <f>COUNTIFS(VENTAS!$S$3:$S$513,$B79,VENTAS!$F$3:$F$513,"&gt;="&amp;$C$26,VENTAS!$F$3:$F$513,"&lt;="&amp;$C$27)</f>
        <v/>
      </c>
      <c r="D79" s="420">
        <f>SUMIFS(VENTAS!$D$3:$D$513,VENTAS!$S$3:$S$513,$B79,VENTAS!$F$3:$F$513,"&gt;="&amp;$C$26,VENTAS!$F$3:$F$513,"&lt;="&amp;$C$27)</f>
        <v/>
      </c>
    </row>
    <row r="80" outlineLevel="1" ht="14.25" customHeight="1" s="506">
      <c r="B80" s="437" t="inlineStr">
        <is>
          <t>MAYERLY</t>
        </is>
      </c>
      <c r="C80" s="455">
        <f>COUNTIFS(VENTAS!$S$3:$S$513,$B80,VENTAS!$F$3:$F$513,"&gt;="&amp;$C$26,VENTAS!$F$3:$F$513,"&lt;="&amp;$C$27)</f>
        <v/>
      </c>
      <c r="D80" s="420">
        <f>SUMIFS(VENTAS!$D$3:$D$513,VENTAS!$S$3:$S$513,$B80,VENTAS!$F$3:$F$513,"&gt;="&amp;$C$26,VENTAS!$F$3:$F$513,"&lt;="&amp;$C$27)</f>
        <v/>
      </c>
    </row>
    <row r="81" outlineLevel="1" ht="14.25" customHeight="1" s="506">
      <c r="B81" s="437" t="inlineStr">
        <is>
          <t>SAMUEL</t>
        </is>
      </c>
      <c r="C81" s="455">
        <f>COUNTIFS(VENTAS!$S$3:$S$513,$B81,VENTAS!$F$3:$F$513,"&gt;="&amp;$C$26,VENTAS!$F$3:$F$513,"&lt;="&amp;$C$27)</f>
        <v/>
      </c>
      <c r="D81" s="420">
        <f>SUMIFS(VENTAS!$D$3:$D$513,VENTAS!$S$3:$S$513,$B81,VENTAS!$F$3:$F$513,"&gt;="&amp;$C$26,VENTAS!$F$3:$F$513,"&lt;="&amp;$C$27)</f>
        <v/>
      </c>
    </row>
    <row r="82" outlineLevel="1" ht="14.25" customHeight="1" s="506">
      <c r="B82" s="437" t="inlineStr">
        <is>
          <t>SNEIDER</t>
        </is>
      </c>
      <c r="C82" s="455">
        <f>COUNTIFS(VENTAS!$S$3:$S$513,$B82,VENTAS!$F$3:$F$513,"&gt;="&amp;$C$26,VENTAS!$F$3:$F$513,"&lt;="&amp;$C$27)</f>
        <v/>
      </c>
      <c r="D82" s="420">
        <f>SUMIFS(VENTAS!$D$3:$D$513,VENTAS!$S$3:$S$513,$B82,VENTAS!$F$3:$F$513,"&gt;="&amp;$C$26,VENTAS!$F$3:$F$513,"&lt;="&amp;$C$27)</f>
        <v/>
      </c>
    </row>
    <row r="83" outlineLevel="1" ht="14.25" customHeight="1" s="506">
      <c r="B83" s="437" t="inlineStr">
        <is>
          <t>STIVEN CARVAJAL</t>
        </is>
      </c>
      <c r="C83" s="455">
        <f>COUNTIFS(VENTAS!$S$3:$S$513,$B83,VENTAS!$F$3:$F$513,"&gt;="&amp;$C$26,VENTAS!$F$3:$F$513,"&lt;="&amp;$C$27)</f>
        <v/>
      </c>
      <c r="D83" s="420">
        <f>SUMIFS(VENTAS!$D$3:$D$513,VENTAS!$S$3:$S$513,$B83,VENTAS!$F$3:$F$513,"&gt;="&amp;$C$26,VENTAS!$F$3:$F$513,"&lt;="&amp;$C$27)</f>
        <v/>
      </c>
    </row>
    <row r="84" outlineLevel="1" ht="14.25" customHeight="1" s="506">
      <c r="B84" s="437" t="inlineStr">
        <is>
          <t>WILMER</t>
        </is>
      </c>
      <c r="C84" s="455">
        <f>COUNTIFS(VENTAS!$S$3:$S$513,$B84,VENTAS!$F$3:$F$513,"&gt;="&amp;$C$26,VENTAS!$F$3:$F$513,"&lt;="&amp;$C$27)</f>
        <v/>
      </c>
      <c r="D84" s="420">
        <f>SUMIFS(VENTAS!$D$3:$D$513,VENTAS!$S$3:$S$513,$B84,VENTAS!$F$3:$F$513,"&gt;="&amp;$C$26,VENTAS!$F$3:$F$513,"&lt;="&amp;$C$27)</f>
        <v/>
      </c>
    </row>
    <row r="85" outlineLevel="1" ht="14.25" customHeight="1" s="506">
      <c r="B85" s="437" t="inlineStr">
        <is>
          <t>YADIRA RIVERA</t>
        </is>
      </c>
      <c r="C85" s="455">
        <f>COUNTIFS(VENTAS!$S$3:$S$513,$B85,VENTAS!$F$3:$F$513,"&gt;="&amp;$C$26,VENTAS!$F$3:$F$513,"&lt;="&amp;$C$27)</f>
        <v/>
      </c>
      <c r="D85" s="420">
        <f>SUMIFS(VENTAS!$D$3:$D$513,VENTAS!$S$3:$S$513,$B85,VENTAS!$F$3:$F$513,"&gt;="&amp;$C$26,VENTAS!$F$3:$F$513,"&lt;="&amp;$C$27)</f>
        <v/>
      </c>
    </row>
    <row r="86" outlineLevel="1" ht="14.25" customHeight="1" s="506">
      <c r="B86" s="437" t="inlineStr">
        <is>
          <t>YANIRA</t>
        </is>
      </c>
      <c r="C86" s="455">
        <f>COUNTIFS(VENTAS!$S$3:$S$513,$B86,VENTAS!$F$3:$F$513,"&gt;="&amp;$C$26,VENTAS!$F$3:$F$513,"&lt;="&amp;$C$27)</f>
        <v/>
      </c>
      <c r="D86" s="420">
        <f>SUMIFS(VENTAS!$D$3:$D$513,VENTAS!$S$3:$S$513,$B86,VENTAS!$F$3:$F$513,"&gt;="&amp;$C$26,VENTAS!$F$3:$F$513,"&lt;="&amp;$C$27)</f>
        <v/>
      </c>
    </row>
    <row r="87" outlineLevel="1" ht="14.25" customHeight="1" s="506">
      <c r="B87" s="437" t="inlineStr">
        <is>
          <t>YANIRA OCHOA</t>
        </is>
      </c>
      <c r="C87" s="455">
        <f>COUNTIFS(VENTAS!$S$3:$S$513,$B87,VENTAS!$F$3:$F$513,"&gt;="&amp;$C$26,VENTAS!$F$3:$F$513,"&lt;="&amp;$C$27)</f>
        <v/>
      </c>
      <c r="D87" s="420">
        <f>SUMIFS(VENTAS!$D$3:$D$513,VENTAS!$S$3:$S$513,$B87,VENTAS!$F$3:$F$513,"&gt;="&amp;$C$26,VENTAS!$F$3:$F$513,"&lt;="&amp;$C$27)</f>
        <v/>
      </c>
    </row>
    <row r="88" outlineLevel="1" ht="14.25" customHeight="1" s="506">
      <c r="B88" s="437" t="inlineStr">
        <is>
          <t>YEISON GARNICA</t>
        </is>
      </c>
      <c r="C88" s="455">
        <f>COUNTIFS(VENTAS!$S$3:$S$513,$B88,VENTAS!$F$3:$F$513,"&gt;="&amp;$C$26,VENTAS!$F$3:$F$513,"&lt;="&amp;$C$27)</f>
        <v/>
      </c>
      <c r="D88" s="420">
        <f>SUMIFS(VENTAS!$D$3:$D$513,VENTAS!$S$3:$S$513,$B88,VENTAS!$F$3:$F$513,"&gt;="&amp;$C$26,VENTAS!$F$3:$F$513,"&lt;="&amp;$C$27)</f>
        <v/>
      </c>
    </row>
    <row r="89" outlineLevel="1" ht="14.25" customHeight="1" s="506">
      <c r="B89" s="437" t="inlineStr">
        <is>
          <t>YEISON ROJAS</t>
        </is>
      </c>
      <c r="C89" s="455">
        <f>COUNTIFS(VENTAS!$S$3:$S$513,$B89,VENTAS!$F$3:$F$513,"&gt;="&amp;$C$26,VENTAS!$F$3:$F$513,"&lt;="&amp;$C$27)</f>
        <v/>
      </c>
      <c r="D89" s="420">
        <f>SUMIFS(VENTAS!$D$3:$D$513,VENTAS!$S$3:$S$513,$B89,VENTAS!$F$3:$F$513,"&gt;="&amp;$C$26,VENTAS!$F$3:$F$513,"&lt;="&amp;$C$27)</f>
        <v/>
      </c>
    </row>
    <row r="90" outlineLevel="1" ht="14.25" customHeight="1" s="506">
      <c r="B90" s="437" t="inlineStr">
        <is>
          <t>YULIAN CARDENAS</t>
        </is>
      </c>
      <c r="C90" s="455">
        <f>COUNTIFS(VENTAS!$S$3:$S$513,$B90,VENTAS!$F$3:$F$513,"&gt;="&amp;$C$26,VENTAS!$F$3:$F$513,"&lt;="&amp;$C$27)</f>
        <v/>
      </c>
      <c r="D90" s="420">
        <f>SUMIFS(VENTAS!$D$3:$D$513,VENTAS!$S$3:$S$513,$B90,VENTAS!$F$3:$F$513,"&gt;="&amp;$C$26,VENTAS!$F$3:$F$513,"&lt;="&amp;$C$27)</f>
        <v/>
      </c>
    </row>
    <row r="91" outlineLevel="1" ht="14.25" customHeight="1" s="506">
      <c r="B91" s="437" t="inlineStr">
        <is>
          <t>YULIAN PARDO</t>
        </is>
      </c>
      <c r="C91" s="455">
        <f>COUNTIFS(VENTAS!$S$3:$S$513,$B91,VENTAS!$F$3:$F$513,"&gt;="&amp;$C$26,VENTAS!$F$3:$F$513,"&lt;="&amp;$C$27)</f>
        <v/>
      </c>
      <c r="D91" s="420">
        <f>SUMIFS(VENTAS!$D$3:$D$513,VENTAS!$S$3:$S$513,$B91,VENTAS!$F$3:$F$513,"&gt;="&amp;$C$26,VENTAS!$F$3:$F$513,"&lt;="&amp;$C$27)</f>
        <v/>
      </c>
    </row>
    <row r="92" outlineLevel="1" ht="14.25" customHeight="1" s="506">
      <c r="B92" s="437" t="inlineStr">
        <is>
          <t>YURANY PEREZ</t>
        </is>
      </c>
      <c r="C92" s="455">
        <f>COUNTIFS(VENTAS!$S$3:$S$513,$B92,VENTAS!$F$3:$F$513,"&gt;="&amp;$C$26,VENTAS!$F$3:$F$513,"&lt;="&amp;$C$27)</f>
        <v/>
      </c>
      <c r="D92" s="420">
        <f>SUMIFS(VENTAS!$D$3:$D$513,VENTAS!$S$3:$S$513,$B92,VENTAS!$F$3:$F$513,"&gt;="&amp;$C$26,VENTAS!$F$3:$F$513,"&lt;="&amp;$C$27)</f>
        <v/>
      </c>
    </row>
    <row r="93" ht="14.25" customHeight="1" s="506">
      <c r="B93" s="425" t="inlineStr">
        <is>
          <t>TOTAL</t>
        </is>
      </c>
      <c r="C93" s="457">
        <f>SUM(C47:C92)</f>
        <v/>
      </c>
      <c r="D93" s="458">
        <f>SUM(D47:D92)</f>
        <v/>
      </c>
    </row>
    <row r="94" ht="14.25" customHeight="1" s="506"/>
    <row r="95" ht="14.25" customHeight="1" s="506"/>
    <row r="96" ht="14.25" customHeight="1" s="506"/>
    <row r="97" ht="14.25" customHeight="1" s="506"/>
    <row r="98" ht="14.25" customHeight="1" s="506"/>
    <row r="99" ht="14.25" customHeight="1" s="506"/>
    <row r="100" ht="14.25" customHeight="1" s="506"/>
    <row r="101" ht="14.25" customHeight="1" s="506"/>
    <row r="102" ht="14.25" customHeight="1" s="506"/>
    <row r="103" ht="14.25" customHeight="1" s="506"/>
    <row r="104" ht="14.25" customHeight="1" s="506"/>
    <row r="105" ht="14.25" customHeight="1" s="506"/>
    <row r="106" ht="14.25" customHeight="1" s="506"/>
    <row r="107" ht="14.25" customHeight="1" s="506"/>
    <row r="108" ht="14.25" customHeight="1" s="506"/>
    <row r="109" ht="14.25" customHeight="1" s="506"/>
    <row r="110" ht="14.25" customHeight="1" s="506"/>
    <row r="111" ht="14.25" customHeight="1" s="506"/>
    <row r="112" ht="14.25" customHeight="1" s="506"/>
    <row r="113" ht="14.25" customHeight="1" s="506"/>
    <row r="114" ht="14.25" customHeight="1" s="506"/>
    <row r="115" ht="14.25" customHeight="1" s="506"/>
    <row r="116" ht="14.25" customHeight="1" s="506"/>
    <row r="117" ht="14.25" customHeight="1" s="506"/>
    <row r="118" ht="14.25" customHeight="1" s="506"/>
    <row r="119" ht="14.25" customHeight="1" s="506"/>
    <row r="120" ht="14.25" customHeight="1" s="506"/>
    <row r="121" ht="14.25" customHeight="1" s="506"/>
    <row r="122" ht="14.25" customHeight="1" s="506"/>
    <row r="123" ht="14.25" customHeight="1" s="506"/>
    <row r="124" ht="14.25" customHeight="1" s="506"/>
    <row r="125" ht="14.25" customHeight="1" s="506"/>
    <row r="126" ht="14.25" customHeight="1" s="506"/>
    <row r="127" ht="14.25" customHeight="1" s="506"/>
    <row r="128" ht="14.25" customHeight="1" s="506"/>
    <row r="129" ht="14.25" customHeight="1" s="506"/>
    <row r="130" ht="14.25" customHeight="1" s="506"/>
    <row r="131" ht="14.25" customHeight="1" s="506"/>
    <row r="132" ht="14.25" customHeight="1" s="506"/>
    <row r="133" ht="14.25" customHeight="1" s="506"/>
    <row r="134" ht="14.25" customHeight="1" s="506"/>
    <row r="135" ht="14.25" customHeight="1" s="506"/>
    <row r="136" ht="14.25" customHeight="1" s="506"/>
    <row r="137" ht="14.25" customHeight="1" s="506"/>
    <row r="138" ht="14.25" customHeight="1" s="506"/>
    <row r="139" ht="14.25" customHeight="1" s="506"/>
    <row r="140" ht="14.25" customHeight="1" s="506"/>
    <row r="141" ht="14.25" customHeight="1" s="506"/>
    <row r="142" ht="14.25" customHeight="1" s="506"/>
    <row r="143" ht="14.25" customHeight="1" s="506"/>
    <row r="144" ht="14.25" customHeight="1" s="506"/>
    <row r="145" ht="14.25" customHeight="1" s="506"/>
    <row r="146" ht="14.25" customHeight="1" s="506"/>
    <row r="147" ht="14.25" customHeight="1" s="506"/>
    <row r="148" ht="14.25" customHeight="1" s="506"/>
    <row r="149" ht="14.25" customHeight="1" s="506"/>
    <row r="150" ht="14.25" customHeight="1" s="506"/>
    <row r="151" ht="14.25" customHeight="1" s="506"/>
    <row r="152" ht="14.25" customHeight="1" s="506"/>
    <row r="153" ht="14.25" customHeight="1" s="506"/>
    <row r="154" ht="14.25" customHeight="1" s="506"/>
    <row r="155" ht="14.25" customHeight="1" s="506"/>
    <row r="156" ht="14.25" customHeight="1" s="506"/>
    <row r="157" ht="14.25" customHeight="1" s="506"/>
    <row r="158" ht="14.25" customHeight="1" s="506"/>
    <row r="159" ht="14.25" customHeight="1" s="506"/>
    <row r="160" ht="14.25" customHeight="1" s="506"/>
    <row r="161" ht="14.25" customHeight="1" s="506"/>
    <row r="162" ht="14.25" customHeight="1" s="506"/>
    <row r="163" ht="14.25" customHeight="1" s="506"/>
    <row r="164" ht="14.25" customHeight="1" s="506"/>
    <row r="165" ht="14.25" customHeight="1" s="506"/>
    <row r="166" ht="14.25" customHeight="1" s="506"/>
    <row r="167" ht="14.25" customHeight="1" s="506"/>
    <row r="168" ht="14.25" customHeight="1" s="506"/>
    <row r="169" ht="14.25" customHeight="1" s="506"/>
    <row r="170" ht="14.25" customHeight="1" s="506"/>
    <row r="171" ht="14.25" customHeight="1" s="506"/>
    <row r="172" ht="14.25" customHeight="1" s="506"/>
    <row r="173" ht="14.25" customHeight="1" s="506"/>
    <row r="174" ht="14.25" customHeight="1" s="506"/>
    <row r="175" ht="14.25" customHeight="1" s="506"/>
    <row r="176" ht="14.25" customHeight="1" s="506"/>
    <row r="177" ht="14.25" customHeight="1" s="506"/>
    <row r="178" ht="14.25" customHeight="1" s="506"/>
    <row r="179" ht="14.25" customHeight="1" s="506"/>
    <row r="180" ht="14.25" customHeight="1" s="506"/>
    <row r="181" ht="14.25" customHeight="1" s="506"/>
    <row r="182" ht="14.25" customHeight="1" s="506"/>
    <row r="183" ht="14.25" customHeight="1" s="506"/>
    <row r="184" ht="14.25" customHeight="1" s="506"/>
    <row r="185" ht="14.25" customHeight="1" s="506"/>
    <row r="186" ht="14.25" customHeight="1" s="506"/>
    <row r="187" ht="14.25" customHeight="1" s="506"/>
    <row r="188" ht="14.25" customHeight="1" s="506"/>
    <row r="189" ht="14.25" customHeight="1" s="506"/>
    <row r="190" ht="14.25" customHeight="1" s="506"/>
    <row r="191" ht="14.25" customHeight="1" s="506"/>
    <row r="192" ht="14.25" customHeight="1" s="506"/>
    <row r="193" ht="14.25" customHeight="1" s="506"/>
    <row r="194" ht="14.25" customHeight="1" s="506"/>
    <row r="195" ht="14.25" customHeight="1" s="506"/>
    <row r="196" ht="14.25" customHeight="1" s="506"/>
    <row r="197" ht="14.25" customHeight="1" s="506"/>
    <row r="198" ht="14.25" customHeight="1" s="506"/>
    <row r="199" ht="14.25" customHeight="1" s="506"/>
    <row r="200" ht="14.25" customHeight="1" s="506"/>
    <row r="201" ht="14.25" customHeight="1" s="506"/>
    <row r="202" ht="14.25" customHeight="1" s="506"/>
    <row r="203" ht="14.25" customHeight="1" s="506"/>
    <row r="204" ht="14.25" customHeight="1" s="506"/>
    <row r="205" ht="14.25" customHeight="1" s="506"/>
    <row r="206" ht="14.25" customHeight="1" s="506"/>
    <row r="207" ht="14.25" customHeight="1" s="506"/>
    <row r="208" ht="14.25" customHeight="1" s="506"/>
    <row r="209" ht="14.25" customHeight="1" s="506"/>
    <row r="210" ht="14.25" customHeight="1" s="506"/>
    <row r="211" ht="14.25" customHeight="1" s="506"/>
    <row r="212" ht="14.25" customHeight="1" s="506"/>
    <row r="213" ht="14.25" customHeight="1" s="506"/>
    <row r="214" ht="14.25" customHeight="1" s="506"/>
    <row r="215" ht="14.25" customHeight="1" s="506"/>
    <row r="216" ht="14.25" customHeight="1" s="506"/>
    <row r="217" ht="14.25" customHeight="1" s="506"/>
    <row r="218" ht="14.25" customHeight="1" s="506"/>
    <row r="219" ht="14.25" customHeight="1" s="506"/>
    <row r="220" ht="14.25" customHeight="1" s="506"/>
    <row r="221" ht="14.25" customHeight="1" s="506"/>
    <row r="222" ht="14.25" customHeight="1" s="506"/>
    <row r="223" ht="14.25" customHeight="1" s="506"/>
    <row r="224" ht="14.25" customHeight="1" s="506"/>
    <row r="225" ht="14.25" customHeight="1" s="506"/>
    <row r="226" ht="14.25" customHeight="1" s="506"/>
    <row r="227" ht="14.25" customHeight="1" s="506"/>
    <row r="228" ht="14.25" customHeight="1" s="506"/>
    <row r="229" ht="14.25" customHeight="1" s="506"/>
    <row r="230" ht="14.25" customHeight="1" s="506"/>
    <row r="231" ht="14.25" customHeight="1" s="506"/>
    <row r="232" ht="14.25" customHeight="1" s="506"/>
    <row r="233" ht="14.25" customHeight="1" s="506"/>
    <row r="234" ht="14.25" customHeight="1" s="506"/>
    <row r="235" ht="14.25" customHeight="1" s="506"/>
    <row r="236" ht="14.25" customHeight="1" s="506"/>
    <row r="237" ht="14.25" customHeight="1" s="506"/>
    <row r="238" ht="14.25" customHeight="1" s="506"/>
    <row r="239" ht="14.25" customHeight="1" s="506"/>
    <row r="240" ht="14.25" customHeight="1" s="506"/>
    <row r="241" ht="14.25" customHeight="1" s="506"/>
    <row r="242" ht="14.25" customHeight="1" s="506"/>
    <row r="243" ht="14.25" customHeight="1" s="506"/>
    <row r="244" ht="14.25" customHeight="1" s="506"/>
    <row r="245" ht="14.25" customHeight="1" s="506"/>
    <row r="246" ht="14.25" customHeight="1" s="506"/>
    <row r="247" ht="14.25" customHeight="1" s="506"/>
    <row r="248" ht="14.25" customHeight="1" s="506"/>
    <row r="249" ht="14.25" customHeight="1" s="506"/>
    <row r="250" ht="14.25" customHeight="1" s="506"/>
    <row r="251" ht="14.25" customHeight="1" s="506"/>
    <row r="252" ht="14.25" customHeight="1" s="506"/>
    <row r="253" ht="14.25" customHeight="1" s="506"/>
    <row r="254" ht="14.25" customHeight="1" s="506"/>
    <row r="255" ht="14.25" customHeight="1" s="506"/>
    <row r="256" ht="14.25" customHeight="1" s="506"/>
    <row r="257" ht="14.25" customHeight="1" s="506"/>
    <row r="258" ht="14.25" customHeight="1" s="506"/>
    <row r="259" ht="14.25" customHeight="1" s="506"/>
    <row r="260" ht="14.25" customHeight="1" s="506"/>
    <row r="261" ht="14.25" customHeight="1" s="506"/>
    <row r="262" ht="14.25" customHeight="1" s="506"/>
    <row r="263" ht="14.25" customHeight="1" s="506"/>
    <row r="264" ht="14.25" customHeight="1" s="506"/>
    <row r="265" ht="14.25" customHeight="1" s="506"/>
    <row r="266" ht="14.25" customHeight="1" s="506"/>
    <row r="267" ht="14.25" customHeight="1" s="506"/>
    <row r="268" ht="14.25" customHeight="1" s="506"/>
    <row r="269" ht="14.25" customHeight="1" s="506"/>
    <row r="270" ht="14.25" customHeight="1" s="506"/>
    <row r="271" ht="14.25" customHeight="1" s="506"/>
    <row r="272" ht="14.25" customHeight="1" s="506"/>
    <row r="273" ht="14.25" customHeight="1" s="506"/>
    <row r="274" ht="14.25" customHeight="1" s="506"/>
    <row r="275" ht="14.25" customHeight="1" s="506"/>
    <row r="276" ht="14.25" customHeight="1" s="506"/>
    <row r="277" ht="14.25" customHeight="1" s="506"/>
    <row r="278" ht="14.25" customHeight="1" s="506"/>
    <row r="279" ht="14.25" customHeight="1" s="506"/>
    <row r="280" ht="14.25" customHeight="1" s="506"/>
    <row r="281" ht="14.25" customHeight="1" s="506"/>
    <row r="282" ht="14.25" customHeight="1" s="506"/>
    <row r="283" ht="14.25" customHeight="1" s="506"/>
    <row r="284" ht="14.25" customHeight="1" s="506"/>
    <row r="285" ht="14.25" customHeight="1" s="506"/>
    <row r="286" ht="14.25" customHeight="1" s="506"/>
    <row r="287" ht="14.25" customHeight="1" s="506"/>
    <row r="288" ht="14.25" customHeight="1" s="506"/>
    <row r="289" ht="14.25" customHeight="1" s="506"/>
    <row r="290" ht="14.25" customHeight="1" s="506"/>
    <row r="291" ht="14.25" customHeight="1" s="506"/>
    <row r="292" ht="14.25" customHeight="1" s="506"/>
    <row r="293" ht="14.25" customHeight="1" s="506"/>
    <row r="294" ht="14.25" customHeight="1" s="506"/>
    <row r="295" ht="14.25" customHeight="1" s="506"/>
    <row r="296" ht="14.25" customHeight="1" s="506"/>
    <row r="297" ht="14.25" customHeight="1" s="506"/>
    <row r="298" ht="14.25" customHeight="1" s="506"/>
    <row r="299" ht="14.25" customHeight="1" s="506"/>
    <row r="300" ht="14.25" customHeight="1" s="506"/>
    <row r="301" ht="14.25" customHeight="1" s="506"/>
    <row r="302" ht="14.25" customHeight="1" s="506"/>
    <row r="303" ht="14.25" customHeight="1" s="506"/>
    <row r="304" ht="14.25" customHeight="1" s="506"/>
    <row r="305" ht="14.25" customHeight="1" s="506"/>
    <row r="306" ht="14.25" customHeight="1" s="506"/>
    <row r="307" ht="14.25" customHeight="1" s="506"/>
    <row r="308" ht="14.25" customHeight="1" s="506"/>
    <row r="309" ht="14.25" customHeight="1" s="506"/>
    <row r="310" ht="14.25" customHeight="1" s="506"/>
    <row r="311" ht="14.25" customHeight="1" s="506"/>
    <row r="312" ht="14.25" customHeight="1" s="506"/>
    <row r="313" ht="14.25" customHeight="1" s="506"/>
    <row r="314" ht="14.25" customHeight="1" s="506"/>
    <row r="315" ht="14.25" customHeight="1" s="506"/>
    <row r="316" ht="14.25" customHeight="1" s="506"/>
    <row r="317" ht="14.25" customHeight="1" s="506"/>
    <row r="318" ht="14.25" customHeight="1" s="506"/>
    <row r="319" ht="14.25" customHeight="1" s="506"/>
    <row r="320" ht="14.25" customHeight="1" s="506"/>
    <row r="321" ht="14.25" customHeight="1" s="506"/>
    <row r="322" ht="14.25" customHeight="1" s="506"/>
    <row r="323" ht="14.25" customHeight="1" s="506"/>
    <row r="324" ht="14.25" customHeight="1" s="506"/>
    <row r="325" ht="14.25" customHeight="1" s="506"/>
    <row r="326" ht="14.25" customHeight="1" s="506"/>
    <row r="327" ht="14.25" customHeight="1" s="506"/>
    <row r="328" ht="14.25" customHeight="1" s="506"/>
    <row r="329" ht="14.25" customHeight="1" s="506"/>
    <row r="330" ht="14.25" customHeight="1" s="506"/>
    <row r="331" ht="14.25" customHeight="1" s="506"/>
    <row r="332" ht="14.25" customHeight="1" s="506"/>
    <row r="333" ht="14.25" customHeight="1" s="506"/>
    <row r="334" ht="14.25" customHeight="1" s="506"/>
    <row r="335" ht="14.25" customHeight="1" s="506"/>
    <row r="336" ht="14.25" customHeight="1" s="506"/>
    <row r="337" ht="14.25" customHeight="1" s="506"/>
    <row r="338" ht="14.25" customHeight="1" s="506"/>
    <row r="339" ht="14.25" customHeight="1" s="506"/>
    <row r="340" ht="14.25" customHeight="1" s="506"/>
    <row r="341" ht="14.25" customHeight="1" s="506"/>
    <row r="342" ht="14.25" customHeight="1" s="506"/>
    <row r="343" ht="14.25" customHeight="1" s="506"/>
    <row r="344" ht="14.25" customHeight="1" s="506"/>
    <row r="345" ht="14.25" customHeight="1" s="506"/>
    <row r="346" ht="14.25" customHeight="1" s="506"/>
    <row r="347" ht="14.25" customHeight="1" s="506"/>
    <row r="348" ht="14.25" customHeight="1" s="506"/>
    <row r="349" ht="14.25" customHeight="1" s="506"/>
    <row r="350" ht="14.25" customHeight="1" s="506"/>
    <row r="351" ht="14.25" customHeight="1" s="506"/>
    <row r="352" ht="14.25" customHeight="1" s="506"/>
    <row r="353" ht="14.25" customHeight="1" s="506"/>
    <row r="354" ht="14.25" customHeight="1" s="506"/>
    <row r="355" ht="14.25" customHeight="1" s="506"/>
    <row r="356" ht="14.25" customHeight="1" s="506"/>
    <row r="357" ht="14.25" customHeight="1" s="506"/>
    <row r="358" ht="14.25" customHeight="1" s="506"/>
    <row r="359" ht="14.25" customHeight="1" s="506"/>
    <row r="360" ht="14.25" customHeight="1" s="506"/>
    <row r="361" ht="14.25" customHeight="1" s="506"/>
    <row r="362" ht="14.25" customHeight="1" s="506"/>
    <row r="363" ht="14.25" customHeight="1" s="506"/>
    <row r="364" ht="14.25" customHeight="1" s="506"/>
    <row r="365" ht="14.25" customHeight="1" s="506"/>
    <row r="366" ht="14.25" customHeight="1" s="506"/>
    <row r="367" ht="14.25" customHeight="1" s="506"/>
    <row r="368" ht="14.25" customHeight="1" s="506"/>
    <row r="369" ht="14.25" customHeight="1" s="506"/>
    <row r="370" ht="14.25" customHeight="1" s="506"/>
    <row r="371" ht="14.25" customHeight="1" s="506"/>
    <row r="372" ht="14.25" customHeight="1" s="506"/>
    <row r="373" ht="14.25" customHeight="1" s="506"/>
    <row r="374" ht="14.25" customHeight="1" s="506"/>
    <row r="375" ht="14.25" customHeight="1" s="506"/>
    <row r="376" ht="14.25" customHeight="1" s="506"/>
    <row r="377" ht="14.25" customHeight="1" s="506"/>
    <row r="378" ht="14.25" customHeight="1" s="506"/>
    <row r="379" ht="14.25" customHeight="1" s="506"/>
    <row r="380" ht="14.25" customHeight="1" s="506"/>
    <row r="381" ht="14.25" customHeight="1" s="506"/>
    <row r="382" ht="14.25" customHeight="1" s="506"/>
    <row r="383" ht="14.25" customHeight="1" s="506"/>
    <row r="384" ht="14.25" customHeight="1" s="506"/>
    <row r="385" ht="14.25" customHeight="1" s="506"/>
    <row r="386" ht="14.25" customHeight="1" s="506"/>
    <row r="387" ht="14.25" customHeight="1" s="506"/>
    <row r="388" ht="14.25" customHeight="1" s="506"/>
    <row r="389" ht="14.25" customHeight="1" s="506"/>
    <row r="390" ht="14.25" customHeight="1" s="506"/>
    <row r="391" ht="14.25" customHeight="1" s="506"/>
    <row r="392" ht="14.25" customHeight="1" s="506"/>
    <row r="393" ht="14.25" customHeight="1" s="506"/>
    <row r="394" ht="14.25" customHeight="1" s="506"/>
    <row r="395" ht="14.25" customHeight="1" s="506"/>
    <row r="396" ht="14.25" customHeight="1" s="506"/>
    <row r="397" ht="14.25" customHeight="1" s="506"/>
    <row r="398" ht="14.25" customHeight="1" s="506"/>
    <row r="399" ht="14.25" customHeight="1" s="506"/>
    <row r="400" ht="14.25" customHeight="1" s="506"/>
    <row r="401" ht="14.25" customHeight="1" s="506"/>
    <row r="402" ht="14.25" customHeight="1" s="506"/>
    <row r="403" ht="14.25" customHeight="1" s="506"/>
    <row r="404" ht="14.25" customHeight="1" s="506"/>
    <row r="405" ht="14.25" customHeight="1" s="506"/>
    <row r="406" ht="14.25" customHeight="1" s="506"/>
    <row r="407" ht="14.25" customHeight="1" s="506"/>
    <row r="408" ht="14.25" customHeight="1" s="506"/>
    <row r="409" ht="14.25" customHeight="1" s="506"/>
    <row r="410" ht="14.25" customHeight="1" s="506"/>
    <row r="411" ht="14.25" customHeight="1" s="506"/>
    <row r="412" ht="14.25" customHeight="1" s="506"/>
    <row r="413" ht="14.25" customHeight="1" s="506"/>
    <row r="414" ht="14.25" customHeight="1" s="506"/>
    <row r="415" ht="14.25" customHeight="1" s="506"/>
    <row r="416" ht="14.25" customHeight="1" s="506"/>
    <row r="417" ht="14.25" customHeight="1" s="506"/>
    <row r="418" ht="14.25" customHeight="1" s="506"/>
    <row r="419" ht="14.25" customHeight="1" s="506"/>
    <row r="420" ht="14.25" customHeight="1" s="506"/>
    <row r="421" ht="14.25" customHeight="1" s="506"/>
    <row r="422" ht="14.25" customHeight="1" s="506"/>
    <row r="423" ht="14.25" customHeight="1" s="506"/>
    <row r="424" ht="14.25" customHeight="1" s="506"/>
    <row r="425" ht="14.25" customHeight="1" s="506"/>
    <row r="426" ht="14.25" customHeight="1" s="506"/>
    <row r="427" ht="14.25" customHeight="1" s="506"/>
    <row r="428" ht="14.25" customHeight="1" s="506"/>
    <row r="429" ht="14.25" customHeight="1" s="506"/>
    <row r="430" ht="14.25" customHeight="1" s="506"/>
    <row r="431" ht="14.25" customHeight="1" s="506"/>
    <row r="432" ht="14.25" customHeight="1" s="506"/>
    <row r="433" ht="14.25" customHeight="1" s="506"/>
    <row r="434" ht="14.25" customHeight="1" s="506"/>
    <row r="435" ht="14.25" customHeight="1" s="506"/>
    <row r="436" ht="14.25" customHeight="1" s="506"/>
    <row r="437" ht="14.25" customHeight="1" s="506"/>
    <row r="438" ht="14.25" customHeight="1" s="506"/>
    <row r="439" ht="14.25" customHeight="1" s="506"/>
    <row r="440" ht="14.25" customHeight="1" s="506"/>
    <row r="441" ht="14.25" customHeight="1" s="506"/>
    <row r="442" ht="14.25" customHeight="1" s="506"/>
    <row r="443" ht="14.25" customHeight="1" s="506"/>
    <row r="444" ht="14.25" customHeight="1" s="506"/>
    <row r="445" ht="14.25" customHeight="1" s="506"/>
    <row r="446" ht="14.25" customHeight="1" s="506"/>
    <row r="447" ht="14.25" customHeight="1" s="506"/>
    <row r="448" ht="14.25" customHeight="1" s="506"/>
    <row r="449" ht="14.25" customHeight="1" s="506"/>
    <row r="450" ht="14.25" customHeight="1" s="506"/>
    <row r="451" ht="14.25" customHeight="1" s="506"/>
    <row r="452" ht="14.25" customHeight="1" s="506"/>
    <row r="453" ht="14.25" customHeight="1" s="506"/>
    <row r="454" ht="14.25" customHeight="1" s="506"/>
    <row r="455" ht="14.25" customHeight="1" s="506"/>
    <row r="456" ht="14.25" customHeight="1" s="506"/>
    <row r="457" ht="14.25" customHeight="1" s="506"/>
    <row r="458" ht="14.25" customHeight="1" s="506"/>
    <row r="459" ht="14.25" customHeight="1" s="506"/>
    <row r="460" ht="14.25" customHeight="1" s="506"/>
    <row r="461" ht="14.25" customHeight="1" s="506"/>
    <row r="462" ht="14.25" customHeight="1" s="506"/>
    <row r="463" ht="14.25" customHeight="1" s="506"/>
    <row r="464" ht="14.25" customHeight="1" s="506"/>
    <row r="465" ht="14.25" customHeight="1" s="506"/>
    <row r="466" ht="14.25" customHeight="1" s="506"/>
    <row r="467" ht="14.25" customHeight="1" s="506"/>
    <row r="468" ht="14.25" customHeight="1" s="506"/>
    <row r="469" ht="14.25" customHeight="1" s="506"/>
    <row r="470" ht="14.25" customHeight="1" s="506"/>
    <row r="471" ht="14.25" customHeight="1" s="506"/>
    <row r="472" ht="14.25" customHeight="1" s="506"/>
    <row r="473" ht="14.25" customHeight="1" s="506"/>
    <row r="474" ht="14.25" customHeight="1" s="506"/>
    <row r="475" ht="14.25" customHeight="1" s="506"/>
    <row r="476" ht="14.25" customHeight="1" s="506"/>
    <row r="477" ht="14.25" customHeight="1" s="506"/>
    <row r="478" ht="14.25" customHeight="1" s="506"/>
    <row r="479" ht="14.25" customHeight="1" s="506"/>
    <row r="480" ht="14.25" customHeight="1" s="506"/>
    <row r="481" ht="14.25" customHeight="1" s="506"/>
    <row r="482" ht="14.25" customHeight="1" s="506"/>
    <row r="483" ht="14.25" customHeight="1" s="506"/>
    <row r="484" ht="14.25" customHeight="1" s="506"/>
    <row r="485" ht="14.25" customHeight="1" s="506"/>
    <row r="486" ht="14.25" customHeight="1" s="506"/>
    <row r="487" ht="14.25" customHeight="1" s="506"/>
    <row r="488" ht="14.25" customHeight="1" s="506"/>
    <row r="489" ht="14.25" customHeight="1" s="506"/>
    <row r="490" ht="14.25" customHeight="1" s="506"/>
    <row r="491" ht="14.25" customHeight="1" s="506"/>
    <row r="492" ht="14.25" customHeight="1" s="506"/>
    <row r="493" ht="14.25" customHeight="1" s="506"/>
    <row r="494" ht="14.25" customHeight="1" s="506"/>
    <row r="495" ht="14.25" customHeight="1" s="506"/>
    <row r="496" ht="14.25" customHeight="1" s="506"/>
    <row r="497" ht="14.25" customHeight="1" s="506"/>
    <row r="498" ht="14.25" customHeight="1" s="506"/>
    <row r="499" ht="14.25" customHeight="1" s="506"/>
    <row r="500" ht="14.25" customHeight="1" s="506"/>
    <row r="501" ht="14.25" customHeight="1" s="506"/>
    <row r="502" ht="14.25" customHeight="1" s="506"/>
    <row r="503" ht="14.25" customHeight="1" s="506"/>
    <row r="504" ht="14.25" customHeight="1" s="506"/>
    <row r="505" ht="14.25" customHeight="1" s="506"/>
    <row r="506" ht="14.25" customHeight="1" s="506"/>
    <row r="507" ht="14.25" customHeight="1" s="506"/>
    <row r="508" ht="14.25" customHeight="1" s="506"/>
    <row r="509" ht="14.25" customHeight="1" s="506"/>
    <row r="510" ht="14.25" customHeight="1" s="506"/>
    <row r="511" ht="14.25" customHeight="1" s="506"/>
    <row r="512" ht="14.25" customHeight="1" s="506"/>
    <row r="513" ht="14.25" customHeight="1" s="506"/>
    <row r="514" ht="14.25" customHeight="1" s="506"/>
    <row r="515" ht="14.25" customHeight="1" s="506"/>
    <row r="516" ht="14.25" customHeight="1" s="506"/>
    <row r="517" ht="14.25" customHeight="1" s="506"/>
    <row r="518" ht="14.25" customHeight="1" s="506"/>
    <row r="519" ht="14.25" customHeight="1" s="506"/>
    <row r="520" ht="14.25" customHeight="1" s="506"/>
    <row r="521" ht="14.25" customHeight="1" s="506"/>
    <row r="522" ht="14.25" customHeight="1" s="506"/>
    <row r="523" ht="14.25" customHeight="1" s="506"/>
    <row r="524" ht="14.25" customHeight="1" s="506"/>
    <row r="525" ht="14.25" customHeight="1" s="506"/>
    <row r="526" ht="14.25" customHeight="1" s="506"/>
    <row r="527" ht="14.25" customHeight="1" s="506"/>
    <row r="528" ht="14.25" customHeight="1" s="506"/>
    <row r="529" ht="14.25" customHeight="1" s="506"/>
    <row r="530" ht="14.25" customHeight="1" s="506"/>
    <row r="531" ht="14.25" customHeight="1" s="506"/>
    <row r="532" ht="14.25" customHeight="1" s="506"/>
    <row r="533" ht="14.25" customHeight="1" s="506"/>
    <row r="534" ht="14.25" customHeight="1" s="506"/>
    <row r="535" ht="14.25" customHeight="1" s="506"/>
    <row r="536" ht="14.25" customHeight="1" s="506"/>
    <row r="537" ht="14.25" customHeight="1" s="506"/>
    <row r="538" ht="14.25" customHeight="1" s="506"/>
    <row r="539" ht="14.25" customHeight="1" s="506"/>
    <row r="540" ht="14.25" customHeight="1" s="506"/>
    <row r="541" ht="14.25" customHeight="1" s="506"/>
    <row r="542" ht="14.25" customHeight="1" s="506"/>
    <row r="543" ht="14.25" customHeight="1" s="506"/>
    <row r="544" ht="14.25" customHeight="1" s="506"/>
    <row r="545" ht="14.25" customHeight="1" s="506"/>
    <row r="546" ht="14.25" customHeight="1" s="506"/>
    <row r="547" ht="14.25" customHeight="1" s="506"/>
    <row r="548" ht="14.25" customHeight="1" s="506"/>
    <row r="549" ht="14.25" customHeight="1" s="506"/>
    <row r="550" ht="14.25" customHeight="1" s="506"/>
    <row r="551" ht="14.25" customHeight="1" s="506"/>
    <row r="552" ht="14.25" customHeight="1" s="506"/>
    <row r="553" ht="14.25" customHeight="1" s="506"/>
    <row r="554" ht="14.25" customHeight="1" s="506"/>
    <row r="555" ht="14.25" customHeight="1" s="506"/>
    <row r="556" ht="14.25" customHeight="1" s="506"/>
    <row r="557" ht="14.25" customHeight="1" s="506"/>
    <row r="558" ht="14.25" customHeight="1" s="506"/>
    <row r="559" ht="14.25" customHeight="1" s="506"/>
    <row r="560" ht="14.25" customHeight="1" s="506"/>
    <row r="561" ht="14.25" customHeight="1" s="506"/>
    <row r="562" ht="14.25" customHeight="1" s="506"/>
    <row r="563" ht="14.25" customHeight="1" s="506"/>
    <row r="564" ht="14.25" customHeight="1" s="506"/>
    <row r="565" ht="14.25" customHeight="1" s="506"/>
    <row r="566" ht="14.25" customHeight="1" s="506"/>
    <row r="567" ht="14.25" customHeight="1" s="506"/>
    <row r="568" ht="14.25" customHeight="1" s="506"/>
    <row r="569" ht="14.25" customHeight="1" s="506"/>
    <row r="570" ht="14.25" customHeight="1" s="506"/>
    <row r="571" ht="14.25" customHeight="1" s="506"/>
    <row r="572" ht="14.25" customHeight="1" s="506"/>
    <row r="573" ht="14.25" customHeight="1" s="506"/>
    <row r="574" ht="14.25" customHeight="1" s="506"/>
    <row r="575" ht="14.25" customHeight="1" s="506"/>
    <row r="576" ht="14.25" customHeight="1" s="506"/>
    <row r="577" ht="14.25" customHeight="1" s="506"/>
    <row r="578" ht="14.25" customHeight="1" s="506"/>
    <row r="579" ht="14.25" customHeight="1" s="506"/>
    <row r="580" ht="14.25" customHeight="1" s="506"/>
    <row r="581" ht="14.25" customHeight="1" s="506"/>
    <row r="582" ht="14.25" customHeight="1" s="506"/>
    <row r="583" ht="14.25" customHeight="1" s="506"/>
    <row r="584" ht="14.25" customHeight="1" s="506"/>
    <row r="585" ht="14.25" customHeight="1" s="506"/>
    <row r="586" ht="14.25" customHeight="1" s="506"/>
    <row r="587" ht="14.25" customHeight="1" s="506"/>
    <row r="588" ht="14.25" customHeight="1" s="506"/>
    <row r="589" ht="14.25" customHeight="1" s="506"/>
    <row r="590" ht="14.25" customHeight="1" s="506"/>
    <row r="591" ht="14.25" customHeight="1" s="506"/>
    <row r="592" ht="14.25" customHeight="1" s="506"/>
    <row r="593" ht="14.25" customHeight="1" s="506"/>
    <row r="594" ht="14.25" customHeight="1" s="506"/>
    <row r="595" ht="14.25" customHeight="1" s="506"/>
    <row r="596" ht="14.25" customHeight="1" s="506"/>
    <row r="597" ht="14.25" customHeight="1" s="506"/>
    <row r="598" ht="14.25" customHeight="1" s="506"/>
    <row r="599" ht="14.25" customHeight="1" s="506"/>
    <row r="600" ht="14.25" customHeight="1" s="506"/>
    <row r="601" ht="14.25" customHeight="1" s="506"/>
    <row r="602" ht="14.25" customHeight="1" s="506"/>
    <row r="603" ht="14.25" customHeight="1" s="506"/>
    <row r="604" ht="14.25" customHeight="1" s="506"/>
    <row r="605" ht="14.25" customHeight="1" s="506"/>
    <row r="606" ht="14.25" customHeight="1" s="506"/>
    <row r="607" ht="14.25" customHeight="1" s="506"/>
    <row r="608" ht="14.25" customHeight="1" s="506"/>
    <row r="609" ht="14.25" customHeight="1" s="506"/>
    <row r="610" ht="14.25" customHeight="1" s="506"/>
    <row r="611" ht="14.25" customHeight="1" s="506"/>
    <row r="612" ht="14.25" customHeight="1" s="506"/>
    <row r="613" ht="14.25" customHeight="1" s="506"/>
    <row r="614" ht="14.25" customHeight="1" s="506"/>
    <row r="615" ht="14.25" customHeight="1" s="506"/>
    <row r="616" ht="14.25" customHeight="1" s="506"/>
    <row r="617" ht="14.25" customHeight="1" s="506"/>
    <row r="618" ht="14.25" customHeight="1" s="506"/>
    <row r="619" ht="14.25" customHeight="1" s="506"/>
    <row r="620" ht="14.25" customHeight="1" s="506"/>
    <row r="621" ht="14.25" customHeight="1" s="506"/>
    <row r="622" ht="14.25" customHeight="1" s="506"/>
    <row r="623" ht="14.25" customHeight="1" s="506"/>
    <row r="624" ht="14.25" customHeight="1" s="506"/>
    <row r="625" ht="14.25" customHeight="1" s="506"/>
    <row r="626" ht="14.25" customHeight="1" s="506"/>
    <row r="627" ht="14.25" customHeight="1" s="506"/>
    <row r="628" ht="14.25" customHeight="1" s="506"/>
    <row r="629" ht="14.25" customHeight="1" s="506"/>
    <row r="630" ht="14.25" customHeight="1" s="506"/>
    <row r="631" ht="14.25" customHeight="1" s="506"/>
    <row r="632" ht="14.25" customHeight="1" s="506"/>
    <row r="633" ht="14.25" customHeight="1" s="506"/>
    <row r="634" ht="14.25" customHeight="1" s="506"/>
    <row r="635" ht="14.25" customHeight="1" s="506"/>
    <row r="636" ht="14.25" customHeight="1" s="506"/>
    <row r="637" ht="14.25" customHeight="1" s="506"/>
    <row r="638" ht="14.25" customHeight="1" s="506"/>
    <row r="639" ht="14.25" customHeight="1" s="506"/>
    <row r="640" ht="14.25" customHeight="1" s="506"/>
    <row r="641" ht="14.25" customHeight="1" s="506"/>
    <row r="642" ht="14.25" customHeight="1" s="506"/>
    <row r="643" ht="14.25" customHeight="1" s="506"/>
    <row r="644" ht="14.25" customHeight="1" s="506"/>
    <row r="645" ht="14.25" customHeight="1" s="506"/>
    <row r="646" ht="14.25" customHeight="1" s="506"/>
    <row r="647" ht="14.25" customHeight="1" s="506"/>
    <row r="648" ht="14.25" customHeight="1" s="506"/>
    <row r="649" ht="14.25" customHeight="1" s="506"/>
    <row r="650" ht="14.25" customHeight="1" s="506"/>
    <row r="651" ht="14.25" customHeight="1" s="506"/>
    <row r="652" ht="14.25" customHeight="1" s="506"/>
    <row r="653" ht="14.25" customHeight="1" s="506"/>
    <row r="654" ht="14.25" customHeight="1" s="506"/>
    <row r="655" ht="14.25" customHeight="1" s="506"/>
    <row r="656" ht="14.25" customHeight="1" s="506"/>
    <row r="657" ht="14.25" customHeight="1" s="506"/>
    <row r="658" ht="14.25" customHeight="1" s="506"/>
    <row r="659" ht="14.25" customHeight="1" s="506"/>
    <row r="660" ht="14.25" customHeight="1" s="506"/>
    <row r="661" ht="14.25" customHeight="1" s="506"/>
    <row r="662" ht="14.25" customHeight="1" s="506"/>
    <row r="663" ht="14.25" customHeight="1" s="506"/>
    <row r="664" ht="14.25" customHeight="1" s="506"/>
    <row r="665" ht="14.25" customHeight="1" s="506"/>
    <row r="666" ht="14.25" customHeight="1" s="506"/>
    <row r="667" ht="14.25" customHeight="1" s="506"/>
    <row r="668" ht="14.25" customHeight="1" s="506"/>
    <row r="669" ht="14.25" customHeight="1" s="506"/>
    <row r="670" ht="14.25" customHeight="1" s="506"/>
    <row r="671" ht="14.25" customHeight="1" s="506"/>
    <row r="672" ht="14.25" customHeight="1" s="506"/>
    <row r="673" ht="14.25" customHeight="1" s="506"/>
    <row r="674" ht="14.25" customHeight="1" s="506"/>
    <row r="675" ht="14.25" customHeight="1" s="506"/>
    <row r="676" ht="14.25" customHeight="1" s="506"/>
    <row r="677" ht="14.25" customHeight="1" s="506"/>
    <row r="678" ht="14.25" customHeight="1" s="506"/>
    <row r="679" ht="14.25" customHeight="1" s="506"/>
    <row r="680" ht="14.25" customHeight="1" s="506"/>
    <row r="681" ht="14.25" customHeight="1" s="506"/>
    <row r="682" ht="14.25" customHeight="1" s="506"/>
    <row r="683" ht="14.25" customHeight="1" s="506"/>
    <row r="684" ht="14.25" customHeight="1" s="506"/>
    <row r="685" ht="14.25" customHeight="1" s="506"/>
    <row r="686" ht="14.25" customHeight="1" s="506"/>
    <row r="687" ht="14.25" customHeight="1" s="506"/>
    <row r="688" ht="14.25" customHeight="1" s="506"/>
    <row r="689" ht="14.25" customHeight="1" s="506"/>
    <row r="690" ht="14.25" customHeight="1" s="506"/>
    <row r="691" ht="14.25" customHeight="1" s="506"/>
    <row r="692" ht="14.25" customHeight="1" s="506"/>
    <row r="693" ht="14.25" customHeight="1" s="506"/>
    <row r="694" ht="14.25" customHeight="1" s="506"/>
    <row r="695" ht="14.25" customHeight="1" s="506"/>
    <row r="696" ht="14.25" customHeight="1" s="506"/>
    <row r="697" ht="14.25" customHeight="1" s="506"/>
    <row r="698" ht="14.25" customHeight="1" s="506"/>
    <row r="699" ht="14.25" customHeight="1" s="506"/>
    <row r="700" ht="14.25" customHeight="1" s="506"/>
    <row r="701" ht="14.25" customHeight="1" s="506"/>
    <row r="702" ht="14.25" customHeight="1" s="506"/>
    <row r="703" ht="14.25" customHeight="1" s="506"/>
    <row r="704" ht="14.25" customHeight="1" s="506"/>
    <row r="705" ht="14.25" customHeight="1" s="506"/>
    <row r="706" ht="14.25" customHeight="1" s="506"/>
    <row r="707" ht="14.25" customHeight="1" s="506"/>
    <row r="708" ht="14.25" customHeight="1" s="506"/>
    <row r="709" ht="14.25" customHeight="1" s="506"/>
    <row r="710" ht="14.25" customHeight="1" s="506"/>
    <row r="711" ht="14.25" customHeight="1" s="506"/>
    <row r="712" ht="14.25" customHeight="1" s="506"/>
    <row r="713" ht="14.25" customHeight="1" s="506"/>
    <row r="714" ht="14.25" customHeight="1" s="506"/>
    <row r="715" ht="14.25" customHeight="1" s="506"/>
    <row r="716" ht="14.25" customHeight="1" s="506"/>
    <row r="717" ht="14.25" customHeight="1" s="506"/>
    <row r="718" ht="14.25" customHeight="1" s="506"/>
    <row r="719" ht="14.25" customHeight="1" s="506"/>
    <row r="720" ht="14.25" customHeight="1" s="506"/>
    <row r="721" ht="14.25" customHeight="1" s="506"/>
    <row r="722" ht="14.25" customHeight="1" s="506"/>
    <row r="723" ht="14.25" customHeight="1" s="506"/>
    <row r="724" ht="14.25" customHeight="1" s="506"/>
    <row r="725" ht="14.25" customHeight="1" s="506"/>
    <row r="726" ht="14.25" customHeight="1" s="506"/>
    <row r="727" ht="14.25" customHeight="1" s="506"/>
    <row r="728" ht="14.25" customHeight="1" s="506"/>
    <row r="729" ht="14.25" customHeight="1" s="506"/>
    <row r="730" ht="14.25" customHeight="1" s="506"/>
    <row r="731" ht="14.25" customHeight="1" s="506"/>
    <row r="732" ht="14.25" customHeight="1" s="506"/>
    <row r="733" ht="14.25" customHeight="1" s="506"/>
    <row r="734" ht="14.25" customHeight="1" s="506"/>
    <row r="735" ht="14.25" customHeight="1" s="506"/>
    <row r="736" ht="14.25" customHeight="1" s="506"/>
    <row r="737" ht="14.25" customHeight="1" s="506"/>
    <row r="738" ht="14.25" customHeight="1" s="506"/>
    <row r="739" ht="14.25" customHeight="1" s="506"/>
    <row r="740" ht="14.25" customHeight="1" s="506"/>
    <row r="741" ht="14.25" customHeight="1" s="506"/>
    <row r="742" ht="14.25" customHeight="1" s="506"/>
    <row r="743" ht="14.25" customHeight="1" s="506"/>
    <row r="744" ht="14.25" customHeight="1" s="506"/>
    <row r="745" ht="14.25" customHeight="1" s="506"/>
    <row r="746" ht="14.25" customHeight="1" s="506"/>
    <row r="747" ht="14.25" customHeight="1" s="506"/>
    <row r="748" ht="14.25" customHeight="1" s="506"/>
    <row r="749" ht="14.25" customHeight="1" s="506"/>
    <row r="750" ht="14.25" customHeight="1" s="506"/>
    <row r="751" ht="14.25" customHeight="1" s="506"/>
    <row r="752" ht="14.25" customHeight="1" s="506"/>
    <row r="753" ht="14.25" customHeight="1" s="506"/>
    <row r="754" ht="14.25" customHeight="1" s="506"/>
    <row r="755" ht="14.25" customHeight="1" s="506"/>
    <row r="756" ht="14.25" customHeight="1" s="506"/>
    <row r="757" ht="14.25" customHeight="1" s="506"/>
    <row r="758" ht="14.25" customHeight="1" s="506"/>
    <row r="759" ht="14.25" customHeight="1" s="506"/>
    <row r="760" ht="14.25" customHeight="1" s="506"/>
    <row r="761" ht="14.25" customHeight="1" s="506"/>
    <row r="762" ht="14.25" customHeight="1" s="506"/>
    <row r="763" ht="14.25" customHeight="1" s="506"/>
    <row r="764" ht="14.25" customHeight="1" s="506"/>
    <row r="765" ht="14.25" customHeight="1" s="506"/>
    <row r="766" ht="14.25" customHeight="1" s="506"/>
    <row r="767" ht="14.25" customHeight="1" s="506"/>
    <row r="768" ht="14.25" customHeight="1" s="506"/>
    <row r="769" ht="14.25" customHeight="1" s="506"/>
    <row r="770" ht="14.25" customHeight="1" s="506"/>
    <row r="771" ht="14.25" customHeight="1" s="506"/>
    <row r="772" ht="14.25" customHeight="1" s="506"/>
    <row r="773" ht="14.25" customHeight="1" s="506"/>
    <row r="774" ht="14.25" customHeight="1" s="506"/>
    <row r="775" ht="14.25" customHeight="1" s="506"/>
    <row r="776" ht="14.25" customHeight="1" s="506"/>
    <row r="777" ht="14.25" customHeight="1" s="506"/>
    <row r="778" ht="14.25" customHeight="1" s="506"/>
    <row r="779" ht="14.25" customHeight="1" s="506"/>
    <row r="780" ht="14.25" customHeight="1" s="506"/>
    <row r="781" ht="14.25" customHeight="1" s="506"/>
    <row r="782" ht="14.25" customHeight="1" s="506"/>
    <row r="783" ht="14.25" customHeight="1" s="506"/>
    <row r="784" ht="14.25" customHeight="1" s="506"/>
    <row r="785" ht="14.25" customHeight="1" s="506"/>
    <row r="786" ht="14.25" customHeight="1" s="506"/>
    <row r="787" ht="14.25" customHeight="1" s="506"/>
    <row r="788" ht="14.25" customHeight="1" s="506"/>
    <row r="789" ht="14.25" customHeight="1" s="506"/>
    <row r="790" ht="14.25" customHeight="1" s="506"/>
    <row r="791" ht="14.25" customHeight="1" s="506"/>
    <row r="792" ht="14.25" customHeight="1" s="506"/>
    <row r="793" ht="14.25" customHeight="1" s="506"/>
    <row r="794" ht="14.25" customHeight="1" s="506"/>
    <row r="795" ht="14.25" customHeight="1" s="506"/>
    <row r="796" ht="14.25" customHeight="1" s="506"/>
    <row r="797" ht="14.25" customHeight="1" s="506"/>
    <row r="798" ht="14.25" customHeight="1" s="506"/>
    <row r="799" ht="14.25" customHeight="1" s="506"/>
    <row r="800" ht="14.25" customHeight="1" s="506"/>
    <row r="801" ht="14.25" customHeight="1" s="506"/>
    <row r="802" ht="14.25" customHeight="1" s="506"/>
    <row r="803" ht="14.25" customHeight="1" s="506"/>
    <row r="804" ht="14.25" customHeight="1" s="506"/>
    <row r="805" ht="14.25" customHeight="1" s="506"/>
    <row r="806" ht="14.25" customHeight="1" s="506"/>
    <row r="807" ht="14.25" customHeight="1" s="506"/>
    <row r="808" ht="14.25" customHeight="1" s="506"/>
    <row r="809" ht="14.25" customHeight="1" s="506"/>
    <row r="810" ht="14.25" customHeight="1" s="506"/>
    <row r="811" ht="14.25" customHeight="1" s="506"/>
    <row r="812" ht="14.25" customHeight="1" s="506"/>
    <row r="813" ht="14.25" customHeight="1" s="506"/>
    <row r="814" ht="14.25" customHeight="1" s="506"/>
    <row r="815" ht="14.25" customHeight="1" s="506"/>
    <row r="816" ht="14.25" customHeight="1" s="506"/>
    <row r="817" ht="14.25" customHeight="1" s="506"/>
    <row r="818" ht="14.25" customHeight="1" s="506"/>
    <row r="819" ht="14.25" customHeight="1" s="506"/>
    <row r="820" ht="14.25" customHeight="1" s="506"/>
    <row r="821" ht="14.25" customHeight="1" s="506"/>
    <row r="822" ht="14.25" customHeight="1" s="506"/>
    <row r="823" ht="14.25" customHeight="1" s="506"/>
    <row r="824" ht="14.25" customHeight="1" s="506"/>
    <row r="825" ht="14.25" customHeight="1" s="506"/>
    <row r="826" ht="14.25" customHeight="1" s="506"/>
    <row r="827" ht="14.25" customHeight="1" s="506"/>
    <row r="828" ht="14.25" customHeight="1" s="506"/>
    <row r="829" ht="14.25" customHeight="1" s="506"/>
    <row r="830" ht="14.25" customHeight="1" s="506"/>
    <row r="831" ht="14.25" customHeight="1" s="506"/>
    <row r="832" ht="14.25" customHeight="1" s="506"/>
    <row r="833" ht="14.25" customHeight="1" s="506"/>
    <row r="834" ht="14.25" customHeight="1" s="506"/>
    <row r="835" ht="14.25" customHeight="1" s="506"/>
    <row r="836" ht="14.25" customHeight="1" s="506"/>
    <row r="837" ht="14.25" customHeight="1" s="506"/>
    <row r="838" ht="14.25" customHeight="1" s="506"/>
    <row r="839" ht="14.25" customHeight="1" s="506"/>
    <row r="840" ht="14.25" customHeight="1" s="506"/>
    <row r="841" ht="14.25" customHeight="1" s="506"/>
    <row r="842" ht="14.25" customHeight="1" s="506"/>
    <row r="843" ht="14.25" customHeight="1" s="506"/>
    <row r="844" ht="14.25" customHeight="1" s="506"/>
    <row r="845" ht="14.25" customHeight="1" s="506"/>
    <row r="846" ht="14.25" customHeight="1" s="506"/>
    <row r="847" ht="14.25" customHeight="1" s="506"/>
    <row r="848" ht="14.25" customHeight="1" s="506"/>
    <row r="849" ht="14.25" customHeight="1" s="506"/>
    <row r="850" ht="14.25" customHeight="1" s="506"/>
    <row r="851" ht="14.25" customHeight="1" s="506"/>
    <row r="852" ht="14.25" customHeight="1" s="506"/>
    <row r="853" ht="14.25" customHeight="1" s="506"/>
    <row r="854" ht="14.25" customHeight="1" s="506"/>
    <row r="855" ht="14.25" customHeight="1" s="506"/>
    <row r="856" ht="14.25" customHeight="1" s="506"/>
    <row r="857" ht="14.25" customHeight="1" s="506"/>
    <row r="858" ht="14.25" customHeight="1" s="506"/>
    <row r="859" ht="14.25" customHeight="1" s="506"/>
    <row r="860" ht="14.25" customHeight="1" s="506"/>
    <row r="861" ht="14.25" customHeight="1" s="506"/>
    <row r="862" ht="14.25" customHeight="1" s="506"/>
    <row r="863" ht="14.25" customHeight="1" s="506"/>
    <row r="864" ht="14.25" customHeight="1" s="506"/>
    <row r="865" ht="14.25" customHeight="1" s="506"/>
    <row r="866" ht="14.25" customHeight="1" s="506"/>
    <row r="867" ht="14.25" customHeight="1" s="506"/>
    <row r="868" ht="14.25" customHeight="1" s="506"/>
    <row r="869" ht="14.25" customHeight="1" s="506"/>
    <row r="870" ht="14.25" customHeight="1" s="506"/>
    <row r="871" ht="14.25" customHeight="1" s="506"/>
    <row r="872" ht="14.25" customHeight="1" s="506"/>
    <row r="873" ht="14.25" customHeight="1" s="506"/>
    <row r="874" ht="14.25" customHeight="1" s="506"/>
    <row r="875" ht="14.25" customHeight="1" s="506"/>
    <row r="876" ht="14.25" customHeight="1" s="506"/>
    <row r="877" ht="14.25" customHeight="1" s="506"/>
    <row r="878" ht="14.25" customHeight="1" s="506"/>
    <row r="879" ht="14.25" customHeight="1" s="506"/>
    <row r="880" ht="14.25" customHeight="1" s="506"/>
    <row r="881" ht="14.25" customHeight="1" s="506"/>
    <row r="882" ht="14.25" customHeight="1" s="506"/>
    <row r="883" ht="14.25" customHeight="1" s="506"/>
    <row r="884" ht="14.25" customHeight="1" s="506"/>
    <row r="885" ht="14.25" customHeight="1" s="506"/>
    <row r="886" ht="14.25" customHeight="1" s="506"/>
    <row r="887" ht="14.25" customHeight="1" s="506"/>
    <row r="888" ht="14.25" customHeight="1" s="506"/>
    <row r="889" ht="14.25" customHeight="1" s="506"/>
    <row r="890" ht="14.25" customHeight="1" s="506"/>
    <row r="891" ht="14.25" customHeight="1" s="506"/>
    <row r="892" ht="14.25" customHeight="1" s="506"/>
    <row r="893" ht="14.25" customHeight="1" s="506"/>
    <row r="894" ht="14.25" customHeight="1" s="506"/>
    <row r="895" ht="14.25" customHeight="1" s="506"/>
    <row r="896" ht="14.25" customHeight="1" s="506"/>
    <row r="897" ht="14.25" customHeight="1" s="506"/>
    <row r="898" ht="14.25" customHeight="1" s="506"/>
    <row r="899" ht="14.25" customHeight="1" s="506"/>
    <row r="900" ht="14.25" customHeight="1" s="506"/>
    <row r="901" ht="14.25" customHeight="1" s="506"/>
    <row r="902" ht="14.25" customHeight="1" s="506"/>
    <row r="903" ht="14.25" customHeight="1" s="506"/>
    <row r="904" ht="14.25" customHeight="1" s="506"/>
    <row r="905" ht="14.25" customHeight="1" s="506"/>
    <row r="906" ht="14.25" customHeight="1" s="506"/>
    <row r="907" ht="14.25" customHeight="1" s="506"/>
    <row r="908" ht="14.25" customHeight="1" s="506"/>
    <row r="909" ht="14.25" customHeight="1" s="506"/>
    <row r="910" ht="14.25" customHeight="1" s="506"/>
    <row r="911" ht="14.25" customHeight="1" s="506"/>
    <row r="912" ht="14.25" customHeight="1" s="506"/>
    <row r="913" ht="14.25" customHeight="1" s="506"/>
    <row r="914" ht="14.25" customHeight="1" s="506"/>
    <row r="915" ht="14.25" customHeight="1" s="506"/>
    <row r="916" ht="14.25" customHeight="1" s="506"/>
    <row r="917" ht="14.25" customHeight="1" s="506"/>
    <row r="918" ht="14.25" customHeight="1" s="506"/>
    <row r="919" ht="14.25" customHeight="1" s="506"/>
    <row r="920" ht="14.25" customHeight="1" s="506"/>
    <row r="921" ht="14.25" customHeight="1" s="506"/>
    <row r="922" ht="14.25" customHeight="1" s="506"/>
    <row r="923" ht="14.25" customHeight="1" s="506"/>
    <row r="924" ht="14.25" customHeight="1" s="506"/>
    <row r="925" ht="14.25" customHeight="1" s="506"/>
    <row r="926" ht="14.25" customHeight="1" s="506"/>
    <row r="927" ht="14.25" customHeight="1" s="506"/>
    <row r="928" ht="14.25" customHeight="1" s="506"/>
    <row r="929" ht="14.25" customHeight="1" s="506"/>
    <row r="930" ht="14.25" customHeight="1" s="506"/>
    <row r="931" ht="14.25" customHeight="1" s="506"/>
    <row r="932" ht="14.25" customHeight="1" s="506"/>
    <row r="933" ht="14.25" customHeight="1" s="506"/>
    <row r="934" ht="14.25" customHeight="1" s="506"/>
    <row r="935" ht="14.25" customHeight="1" s="506"/>
    <row r="936" ht="14.25" customHeight="1" s="506"/>
    <row r="937" ht="14.25" customHeight="1" s="506"/>
    <row r="938" ht="14.25" customHeight="1" s="506"/>
    <row r="939" ht="14.25" customHeight="1" s="506"/>
    <row r="940" ht="14.25" customHeight="1" s="506"/>
    <row r="941" ht="14.25" customHeight="1" s="506"/>
    <row r="942" ht="14.25" customHeight="1" s="506"/>
    <row r="943" ht="14.25" customHeight="1" s="506"/>
    <row r="944" ht="14.25" customHeight="1" s="506"/>
    <row r="945" ht="14.25" customHeight="1" s="506"/>
    <row r="946" ht="14.25" customHeight="1" s="506"/>
    <row r="947" ht="14.25" customHeight="1" s="506"/>
    <row r="948" ht="14.25" customHeight="1" s="506"/>
    <row r="949" ht="14.25" customHeight="1" s="506"/>
    <row r="950" ht="14.25" customHeight="1" s="506"/>
    <row r="951" ht="14.25" customHeight="1" s="506"/>
    <row r="952" ht="14.25" customHeight="1" s="506"/>
    <row r="953" ht="14.25" customHeight="1" s="506"/>
    <row r="954" ht="14.25" customHeight="1" s="506"/>
    <row r="955" ht="14.25" customHeight="1" s="506"/>
    <row r="956" ht="14.25" customHeight="1" s="506"/>
    <row r="957" ht="14.25" customHeight="1" s="506"/>
    <row r="958" ht="14.25" customHeight="1" s="506"/>
    <row r="959" ht="14.25" customHeight="1" s="506"/>
    <row r="960" ht="14.25" customHeight="1" s="506"/>
    <row r="961" ht="14.25" customHeight="1" s="506"/>
    <row r="962" ht="14.25" customHeight="1" s="506"/>
    <row r="963" ht="14.25" customHeight="1" s="506"/>
    <row r="964" ht="14.25" customHeight="1" s="506"/>
    <row r="965" ht="14.25" customHeight="1" s="506"/>
    <row r="966" ht="14.25" customHeight="1" s="506"/>
    <row r="967" ht="14.25" customHeight="1" s="506"/>
    <row r="968" ht="14.25" customHeight="1" s="506"/>
    <row r="969" ht="14.25" customHeight="1" s="506"/>
    <row r="970" ht="14.25" customHeight="1" s="506"/>
    <row r="971" ht="14.25" customHeight="1" s="506"/>
    <row r="972" ht="14.25" customHeight="1" s="506"/>
    <row r="973" ht="14.25" customHeight="1" s="506"/>
    <row r="974" ht="14.25" customHeight="1" s="506"/>
    <row r="975" ht="14.25" customHeight="1" s="506"/>
    <row r="976" ht="14.25" customHeight="1" s="506"/>
    <row r="977" ht="14.25" customHeight="1" s="506"/>
    <row r="978" ht="14.25" customHeight="1" s="506"/>
    <row r="979" ht="14.25" customHeight="1" s="506"/>
    <row r="980" ht="14.25" customHeight="1" s="506"/>
    <row r="981" ht="14.25" customHeight="1" s="506"/>
    <row r="982" ht="14.25" customHeight="1" s="506"/>
    <row r="983" ht="14.25" customHeight="1" s="506"/>
    <row r="984" ht="14.25" customHeight="1" s="506"/>
    <row r="985" ht="14.25" customHeight="1" s="506"/>
    <row r="986" ht="14.25" customHeight="1" s="506"/>
    <row r="987" ht="14.25" customHeight="1" s="506"/>
    <row r="988" ht="14.25" customHeight="1" s="506"/>
    <row r="989" ht="14.25" customHeight="1" s="506"/>
    <row r="990" ht="14.25" customHeight="1" s="506"/>
    <row r="991" ht="14.25" customHeight="1" s="506"/>
    <row r="992" ht="14.25" customHeight="1" s="506"/>
    <row r="993" ht="14.25" customHeight="1" s="506"/>
    <row r="994" ht="14.25" customHeight="1" s="506"/>
    <row r="995" ht="14.25" customHeight="1" s="506"/>
    <row r="996" ht="14.25" customHeight="1" s="506"/>
    <row r="997" ht="14.25" customHeight="1" s="506"/>
    <row r="998" ht="14.25" customHeight="1" s="506"/>
    <row r="999" ht="14.25" customHeight="1" s="506"/>
    <row r="1000" ht="14.25" customHeight="1" s="506"/>
  </sheetData>
  <mergeCells count="1">
    <mergeCell ref="E31:E33"/>
  </mergeCells>
  <dataValidations count="1">
    <dataValidation sqref="C25" showDropDown="0" showInputMessage="1" showErrorMessage="1" allowBlank="1" prompt="Mes a analizar - Seleccione el mes de la lista desplegable." type="list">
      <formula1>DATOS!$L$2:$L$38</formula1>
    </dataValidation>
  </dataValidations>
  <pageMargins left="0.7" right="0.7" top="0.75" bottom="0.75" header="0" footer="0"/>
  <pageSetup orientation="landscape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USUARIO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2026-09-25T15:54:18Z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0x0101002D3D83298569254F82B98CCB961F4A56</vt:lpwstr>
  </property>
  <property name="MediaServiceImageTags" fmtid="{D5CDD505-2E9C-101B-9397-08002B2CF9AE}" pid="3">
    <vt:lpwstr xmlns:vt="http://schemas.openxmlformats.org/officeDocument/2006/docPropsVTypes"/>
  </property>
</Properties>
</file>